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mc:AlternateContent xmlns:mc="http://schemas.openxmlformats.org/markup-compatibility/2006">
    <mc:Choice Requires="x15">
      <x15ac:absPath xmlns:x15ac="http://schemas.microsoft.com/office/spreadsheetml/2010/11/ac" url="C:\Users\Alexander Moyan\Documents\Licitaciones 2021\Vigilancia2021\Publicaciones de Evaluación\Matriz Evaluación Final\Pruebas\"/>
    </mc:Choice>
  </mc:AlternateContent>
  <xr:revisionPtr revIDLastSave="0" documentId="13_ncr:1_{22032A62-A84E-4538-BD0A-1634F0DDA781}" xr6:coauthVersionLast="46" xr6:coauthVersionMax="46" xr10:uidLastSave="{00000000-0000-0000-0000-000000000000}"/>
  <bookViews>
    <workbookView xWindow="-120" yWindow="-120" windowWidth="20730" windowHeight="11160" tabRatio="817" firstSheet="8" activeTab="12" xr2:uid="{00000000-000D-0000-FFFF-FFFF00000000}"/>
  </bookViews>
  <sheets>
    <sheet name="Hoja4" sheetId="3" state="hidden" r:id="rId1"/>
    <sheet name="Hoja2" sheetId="4" state="hidden" r:id="rId2"/>
    <sheet name="Hoja3" sheetId="5" state="hidden" r:id="rId3"/>
    <sheet name="Proponentes" sheetId="1" state="hidden" r:id="rId4"/>
    <sheet name="Experiencia_Proponente" sheetId="2" r:id="rId5"/>
    <sheet name="Consolidado_Experiencia" sheetId="6" r:id="rId6"/>
    <sheet name="Documentos_Técnicos" sheetId="7" r:id="rId7"/>
    <sheet name="Consolidado_Doc_Técnicos" sheetId="8" r:id="rId8"/>
    <sheet name="Criterios_Ponderables" sheetId="19" r:id="rId9"/>
    <sheet name="Consolidado_Ponderables" sheetId="20" r:id="rId10"/>
    <sheet name="Evaluación_Económica" sheetId="18" r:id="rId11"/>
    <sheet name="Consolidado_Económico" sheetId="17" r:id="rId12"/>
    <sheet name="Consolidado_General" sheetId="13" r:id="rId13"/>
  </sheets>
  <definedNames>
    <definedName name="_xlnm._FilterDatabase" localSheetId="7" hidden="1">Consolidado_Doc_Técnicos!$A$10:$O$725</definedName>
    <definedName name="_xlnm._FilterDatabase" localSheetId="11" hidden="1">Consolidado_Económico!$A$17:$AE$732</definedName>
    <definedName name="_xlnm._FilterDatabase" localSheetId="5" hidden="1">Consolidado_Experiencia!$A$10:$E$725</definedName>
    <definedName name="_xlnm._FilterDatabase" localSheetId="12" hidden="1">Consolidado_General!$A$10:$M$725</definedName>
    <definedName name="_xlnm._FilterDatabase" localSheetId="9" hidden="1">Consolidado_Ponderables!$A$10:$I$725</definedName>
    <definedName name="_xlnm._FilterDatabase" localSheetId="8" hidden="1">Criterios_Ponderables!$A$14:$AF$729</definedName>
    <definedName name="_xlnm._FilterDatabase" localSheetId="6" hidden="1">Documentos_Técnicos!$A$10:$IW$725</definedName>
    <definedName name="_xlnm._FilterDatabase" localSheetId="10" hidden="1">Evaluación_Económica!$A$19:$DV$734</definedName>
    <definedName name="_xlnm._FilterDatabase" localSheetId="4" hidden="1">Experiencia_Proponente!$AD$1:$AD$1106</definedName>
    <definedName name="_xlnm._FilterDatabase" localSheetId="3" hidden="1">Proponentes!$A$1:$H$13</definedName>
    <definedName name="_xlnm.Print_Area" localSheetId="7">Consolidado_Doc_Técnicos!$A$10:$O$714</definedName>
    <definedName name="_xlnm.Print_Area" localSheetId="11">Consolidado_Económico!$A$15:$U$733</definedName>
    <definedName name="_xlnm.Print_Area" localSheetId="5">Consolidado_Experiencia!$A$10:$E$714</definedName>
    <definedName name="_xlnm.Print_Area" localSheetId="12">Consolidado_General!$A$10:$K$714</definedName>
    <definedName name="_xlnm.Print_Area" localSheetId="9">Consolidado_Ponderables!$A$10:$I$714</definedName>
    <definedName name="_xlnm.Print_Area" localSheetId="8">Criterios_Ponderables!$A$13:$AF$586</definedName>
    <definedName name="_xlnm.Print_Area" localSheetId="6">Documentos_Técnicos!$A$9:$HY$23</definedName>
    <definedName name="_xlnm.Print_Area" localSheetId="10">Evaluación_Económica!$A$17:$CZ$32</definedName>
    <definedName name="_xlnm.Print_Area" localSheetId="4">Experiencia_Proponente!$A$19:$AJ$32</definedName>
    <definedName name="ib">Documentos_Técnicos!#REF!</definedName>
    <definedName name="_xlnm.Print_Titles" localSheetId="7">Consolidado_Doc_Técnicos!$A:$C,Consolidado_Doc_Técnicos!$10:$10</definedName>
    <definedName name="_xlnm.Print_Titles" localSheetId="11">Consolidado_Económico!$A:$D,Consolidado_Económico!$15:$17</definedName>
    <definedName name="_xlnm.Print_Titles" localSheetId="5">Consolidado_Experiencia!$A:$B,Consolidado_Experiencia!$10:$10</definedName>
    <definedName name="_xlnm.Print_Titles" localSheetId="12">Consolidado_General!$10:$10</definedName>
    <definedName name="_xlnm.Print_Titles" localSheetId="9">Consolidado_Ponderables!$10:$10</definedName>
    <definedName name="_xlnm.Print_Titles" localSheetId="6">Documentos_Técnicos!$A:$C,Documentos_Técnicos!$9:$10</definedName>
    <definedName name="_xlnm.Print_Titles" localSheetId="4">Experiencia_Proponente!$A:$D,Experiencia_Proponente!$19:$19</definedName>
    <definedName name="Z_04C2EC70_9F00_4C9B_8416_4236FFAEF28A_.wvu.FilterData" localSheetId="10" hidden="1">Evaluación_Económica!$A$19:$DR$32</definedName>
    <definedName name="Z_05019090_B387_4185_B9D6_2989E4430EE7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05019090_B387_4185_B9D6_2989E4430EE7_.wvu.Cols" localSheetId="5" hidden="1">Consolidado_Experiencia!$D:$D</definedName>
    <definedName name="Z_05019090_B387_4185_B9D6_2989E4430EE7_.wvu.Cols" localSheetId="12" hidden="1">Consolidado_General!$D:$D</definedName>
    <definedName name="Z_05019090_B387_4185_B9D6_2989E4430EE7_.wvu.FilterData" localSheetId="7" hidden="1">Consolidado_Doc_Técnicos!$A$10:$O$23</definedName>
    <definedName name="Z_05019090_B387_4185_B9D6_2989E4430EE7_.wvu.FilterData" localSheetId="11" hidden="1">Consolidado_Económico!$A$17:$U$30</definedName>
    <definedName name="Z_05019090_B387_4185_B9D6_2989E4430EE7_.wvu.FilterData" localSheetId="5" hidden="1">Consolidado_Experiencia!$A$10:$E$23</definedName>
    <definedName name="Z_05019090_B387_4185_B9D6_2989E4430EE7_.wvu.FilterData" localSheetId="12" hidden="1">Consolidado_General!$A$10:$I$23</definedName>
    <definedName name="Z_05019090_B387_4185_B9D6_2989E4430EE7_.wvu.FilterData" localSheetId="9" hidden="1">Consolidado_Ponderables!$A$10:$I$23</definedName>
    <definedName name="Z_05019090_B387_4185_B9D6_2989E4430EE7_.wvu.FilterData" localSheetId="8" hidden="1">Criterios_Ponderables!$A$14:$AF$27</definedName>
    <definedName name="Z_05019090_B387_4185_B9D6_2989E4430EE7_.wvu.FilterData" localSheetId="6" hidden="1">Documentos_Técnicos!$A$10:$IS$23</definedName>
    <definedName name="Z_05019090_B387_4185_B9D6_2989E4430EE7_.wvu.FilterData" localSheetId="10" hidden="1">Evaluación_Económica!$A$19:$DR$32</definedName>
    <definedName name="Z_05019090_B387_4185_B9D6_2989E4430EE7_.wvu.FilterData" localSheetId="3" hidden="1">Proponentes!$A$1:$L$325</definedName>
    <definedName name="Z_05019090_B387_4185_B9D6_2989E4430EE7_.wvu.PrintArea" localSheetId="7" hidden="1">Consolidado_Doc_Técnicos!$A$10:$O$23</definedName>
    <definedName name="Z_05019090_B387_4185_B9D6_2989E4430EE7_.wvu.PrintArea" localSheetId="11" hidden="1">Consolidado_Económico!$A$15:$U$30</definedName>
    <definedName name="Z_05019090_B387_4185_B9D6_2989E4430EE7_.wvu.PrintArea" localSheetId="5" hidden="1">Consolidado_Experiencia!$A$10:$E$23</definedName>
    <definedName name="Z_05019090_B387_4185_B9D6_2989E4430EE7_.wvu.PrintArea" localSheetId="12" hidden="1">Consolidado_General!$A$10:$I$34</definedName>
    <definedName name="Z_05019090_B387_4185_B9D6_2989E4430EE7_.wvu.PrintArea" localSheetId="6" hidden="1">Documentos_Técnicos!$A$9:$HY$23</definedName>
    <definedName name="Z_05019090_B387_4185_B9D6_2989E4430EE7_.wvu.PrintArea" localSheetId="10" hidden="1">Evaluación_Económica!$A$17:$CZ$32</definedName>
    <definedName name="Z_05019090_B387_4185_B9D6_2989E4430EE7_.wvu.PrintArea" localSheetId="4" hidden="1">Experiencia_Proponente!$A$19:$AJ$32</definedName>
    <definedName name="Z_05019090_B387_4185_B9D6_2989E4430EE7_.wvu.PrintTitles" localSheetId="7" hidden="1">Consolidado_Doc_Técnicos!$A:$C,Consolidado_Doc_Técnicos!$10:$10</definedName>
    <definedName name="Z_05019090_B387_4185_B9D6_2989E4430EE7_.wvu.PrintTitles" localSheetId="11" hidden="1">Consolidado_Económico!$A:$D,Consolidado_Económico!$15:$17</definedName>
    <definedName name="Z_05019090_B387_4185_B9D6_2989E4430EE7_.wvu.PrintTitles" localSheetId="5" hidden="1">Consolidado_Experiencia!$10:$10</definedName>
    <definedName name="Z_05019090_B387_4185_B9D6_2989E4430EE7_.wvu.PrintTitles" localSheetId="12" hidden="1">Consolidado_General!$10:$10</definedName>
    <definedName name="Z_05019090_B387_4185_B9D6_2989E4430EE7_.wvu.PrintTitles" localSheetId="9" hidden="1">Consolidado_Ponderables!$10:$10</definedName>
    <definedName name="Z_05019090_B387_4185_B9D6_2989E4430EE7_.wvu.PrintTitles" localSheetId="6" hidden="1">Documentos_Técnicos!$A:$C,Documentos_Técnicos!$9:$10</definedName>
    <definedName name="Z_05019090_B387_4185_B9D6_2989E4430EE7_.wvu.PrintTitles" localSheetId="4" hidden="1">Experiencia_Proponente!$A:$D,Experiencia_Proponente!$19:$19</definedName>
    <definedName name="Z_05019090_B387_4185_B9D6_2989E4430EE7_.wvu.Rows" localSheetId="4" hidden="1">Experiencia_Proponente!$1:$17</definedName>
    <definedName name="Z_0F047234_9EF8_44E1_9C55_5DBD00210BBA_.wvu.FilterData" localSheetId="10" hidden="1">Evaluación_Económica!$A$19:$DR$32</definedName>
    <definedName name="Z_12163528_AE75_4A4E_AF46_AB6BC72BC431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12163528_AE75_4A4E_AF46_AB6BC72BC431_.wvu.Cols" localSheetId="5" hidden="1">Consolidado_Experiencia!$D:$D</definedName>
    <definedName name="Z_12163528_AE75_4A4E_AF46_AB6BC72BC431_.wvu.Cols" localSheetId="12" hidden="1">Consolidado_General!$D:$D</definedName>
    <definedName name="Z_12163528_AE75_4A4E_AF46_AB6BC72BC431_.wvu.Cols" localSheetId="10" hidden="1">Evaluación_Económica!$DC:$DC</definedName>
    <definedName name="Z_12163528_AE75_4A4E_AF46_AB6BC72BC431_.wvu.FilterData" localSheetId="7" hidden="1">Consolidado_Doc_Técnicos!$A$10:$O$23</definedName>
    <definedName name="Z_12163528_AE75_4A4E_AF46_AB6BC72BC431_.wvu.FilterData" localSheetId="11" hidden="1">Consolidado_Económico!$A$17:$U$30</definedName>
    <definedName name="Z_12163528_AE75_4A4E_AF46_AB6BC72BC431_.wvu.FilterData" localSheetId="5" hidden="1">Consolidado_Experiencia!$A$10:$E$23</definedName>
    <definedName name="Z_12163528_AE75_4A4E_AF46_AB6BC72BC431_.wvu.FilterData" localSheetId="12" hidden="1">Consolidado_General!$A$10:$I$23</definedName>
    <definedName name="Z_12163528_AE75_4A4E_AF46_AB6BC72BC431_.wvu.FilterData" localSheetId="9" hidden="1">Consolidado_Ponderables!$A$10:$I$23</definedName>
    <definedName name="Z_12163528_AE75_4A4E_AF46_AB6BC72BC431_.wvu.FilterData" localSheetId="8" hidden="1">Criterios_Ponderables!$A$14:$AF$27</definedName>
    <definedName name="Z_12163528_AE75_4A4E_AF46_AB6BC72BC431_.wvu.FilterData" localSheetId="6" hidden="1">Documentos_Técnicos!$A$10:$IS$23</definedName>
    <definedName name="Z_12163528_AE75_4A4E_AF46_AB6BC72BC431_.wvu.FilterData" localSheetId="10" hidden="1">Evaluación_Económica!$A$19:$DR$32</definedName>
    <definedName name="Z_12163528_AE75_4A4E_AF46_AB6BC72BC431_.wvu.FilterData" localSheetId="3" hidden="1">Proponentes!$A$1:$L$325</definedName>
    <definedName name="Z_12163528_AE75_4A4E_AF46_AB6BC72BC431_.wvu.PrintArea" localSheetId="7" hidden="1">Consolidado_Doc_Técnicos!$A$10:$O$23</definedName>
    <definedName name="Z_12163528_AE75_4A4E_AF46_AB6BC72BC431_.wvu.PrintArea" localSheetId="11" hidden="1">Consolidado_Económico!$A$15:$U$30</definedName>
    <definedName name="Z_12163528_AE75_4A4E_AF46_AB6BC72BC431_.wvu.PrintArea" localSheetId="5" hidden="1">Consolidado_Experiencia!$A$10:$E$23</definedName>
    <definedName name="Z_12163528_AE75_4A4E_AF46_AB6BC72BC431_.wvu.PrintArea" localSheetId="12" hidden="1">Consolidado_General!$A$10:$I$34</definedName>
    <definedName name="Z_12163528_AE75_4A4E_AF46_AB6BC72BC431_.wvu.PrintArea" localSheetId="6" hidden="1">Documentos_Técnicos!$A$9:$HY$23</definedName>
    <definedName name="Z_12163528_AE75_4A4E_AF46_AB6BC72BC431_.wvu.PrintArea" localSheetId="10" hidden="1">Evaluación_Económica!$A$17:$CZ$32</definedName>
    <definedName name="Z_12163528_AE75_4A4E_AF46_AB6BC72BC431_.wvu.PrintArea" localSheetId="4" hidden="1">Experiencia_Proponente!$A$19:$AJ$32</definedName>
    <definedName name="Z_12163528_AE75_4A4E_AF46_AB6BC72BC431_.wvu.PrintTitles" localSheetId="7" hidden="1">Consolidado_Doc_Técnicos!$A:$C,Consolidado_Doc_Técnicos!$10:$10</definedName>
    <definedName name="Z_12163528_AE75_4A4E_AF46_AB6BC72BC431_.wvu.PrintTitles" localSheetId="11" hidden="1">Consolidado_Económico!$A:$D,Consolidado_Económico!$15:$17</definedName>
    <definedName name="Z_12163528_AE75_4A4E_AF46_AB6BC72BC431_.wvu.PrintTitles" localSheetId="5" hidden="1">Consolidado_Experiencia!$10:$10</definedName>
    <definedName name="Z_12163528_AE75_4A4E_AF46_AB6BC72BC431_.wvu.PrintTitles" localSheetId="12" hidden="1">Consolidado_General!$10:$10</definedName>
    <definedName name="Z_12163528_AE75_4A4E_AF46_AB6BC72BC431_.wvu.PrintTitles" localSheetId="9" hidden="1">Consolidado_Ponderables!$10:$10</definedName>
    <definedName name="Z_12163528_AE75_4A4E_AF46_AB6BC72BC431_.wvu.PrintTitles" localSheetId="6" hidden="1">Documentos_Técnicos!$A:$C,Documentos_Técnicos!$9:$10</definedName>
    <definedName name="Z_12163528_AE75_4A4E_AF46_AB6BC72BC431_.wvu.PrintTitles" localSheetId="4" hidden="1">Experiencia_Proponente!$A:$D,Experiencia_Proponente!$19:$19</definedName>
    <definedName name="Z_12163528_AE75_4A4E_AF46_AB6BC72BC431_.wvu.Rows" localSheetId="4" hidden="1">Experiencia_Proponente!$1:$17</definedName>
    <definedName name="Z_22E058B7_4FD3_40B5_A493_EE97C812424B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22E058B7_4FD3_40B5_A493_EE97C812424B_.wvu.Cols" localSheetId="12" hidden="1">Consolidado_General!$D:$D</definedName>
    <definedName name="Z_22E058B7_4FD3_40B5_A493_EE97C812424B_.wvu.FilterData" localSheetId="7" hidden="1">Consolidado_Doc_Técnicos!$A$10:$O$23</definedName>
    <definedName name="Z_22E058B7_4FD3_40B5_A493_EE97C812424B_.wvu.FilterData" localSheetId="11" hidden="1">Consolidado_Económico!$A$17:$U$30</definedName>
    <definedName name="Z_22E058B7_4FD3_40B5_A493_EE97C812424B_.wvu.FilterData" localSheetId="5" hidden="1">Consolidado_Experiencia!$A$10:$E$23</definedName>
    <definedName name="Z_22E058B7_4FD3_40B5_A493_EE97C812424B_.wvu.FilterData" localSheetId="12" hidden="1">Consolidado_General!$A$10:$I$23</definedName>
    <definedName name="Z_22E058B7_4FD3_40B5_A493_EE97C812424B_.wvu.FilterData" localSheetId="9" hidden="1">Consolidado_Ponderables!$A$10:$I$23</definedName>
    <definedName name="Z_22E058B7_4FD3_40B5_A493_EE97C812424B_.wvu.FilterData" localSheetId="8" hidden="1">Criterios_Ponderables!$A$14:$AF$27</definedName>
    <definedName name="Z_22E058B7_4FD3_40B5_A493_EE97C812424B_.wvu.FilterData" localSheetId="10" hidden="1">Evaluación_Económica!$A$19:$DR$32</definedName>
    <definedName name="Z_22E058B7_4FD3_40B5_A493_EE97C812424B_.wvu.FilterData" localSheetId="3" hidden="1">Proponentes!$A$1:$L$325</definedName>
    <definedName name="Z_22E058B7_4FD3_40B5_A493_EE97C812424B_.wvu.PrintArea" localSheetId="7" hidden="1">Consolidado_Doc_Técnicos!$A$10:$O$23</definedName>
    <definedName name="Z_22E058B7_4FD3_40B5_A493_EE97C812424B_.wvu.PrintArea" localSheetId="11" hidden="1">Consolidado_Económico!$A$15:$U$30</definedName>
    <definedName name="Z_22E058B7_4FD3_40B5_A493_EE97C812424B_.wvu.PrintArea" localSheetId="5" hidden="1">Consolidado_Experiencia!$A$10:$E$23</definedName>
    <definedName name="Z_22E058B7_4FD3_40B5_A493_EE97C812424B_.wvu.PrintArea" localSheetId="12" hidden="1">Consolidado_General!$A$10:$I$34</definedName>
    <definedName name="Z_22E058B7_4FD3_40B5_A493_EE97C812424B_.wvu.PrintTitles" localSheetId="7" hidden="1">Consolidado_Doc_Técnicos!$A:$C,Consolidado_Doc_Técnicos!$10:$10</definedName>
    <definedName name="Z_22E058B7_4FD3_40B5_A493_EE97C812424B_.wvu.PrintTitles" localSheetId="11" hidden="1">Consolidado_Económico!$A:$D,Consolidado_Económico!$15:$17</definedName>
    <definedName name="Z_22E058B7_4FD3_40B5_A493_EE97C812424B_.wvu.PrintTitles" localSheetId="5" hidden="1">Consolidado_Experiencia!$10:$10</definedName>
    <definedName name="Z_22E058B7_4FD3_40B5_A493_EE97C812424B_.wvu.PrintTitles" localSheetId="12" hidden="1">Consolidado_General!$10:$10</definedName>
    <definedName name="Z_22E058B7_4FD3_40B5_A493_EE97C812424B_.wvu.PrintTitles" localSheetId="9" hidden="1">Consolidado_Ponderables!$10:$10</definedName>
    <definedName name="Z_253A6EB2_2B7E_47CA_93AC_E8752F5FFFBC_.wvu.FilterData" localSheetId="8" hidden="1">Criterios_Ponderables!$A$14:$AF$27</definedName>
    <definedName name="Z_253A6EB2_2B7E_47CA_93AC_E8752F5FFFBC_.wvu.FilterData" localSheetId="10" hidden="1">Evaluación_Económica!$A$19:$DR$32</definedName>
    <definedName name="Z_2A51B13F_808B_4AC8_80A7_197FA35AFA5C_.wvu.FilterData" localSheetId="8" hidden="1">Criterios_Ponderables!$A$14:$AF$27</definedName>
    <definedName name="Z_2A51B13F_808B_4AC8_80A7_197FA35AFA5C_.wvu.FilterData" localSheetId="6" hidden="1">Documentos_Técnicos!$A$10:$IS$23</definedName>
    <definedName name="Z_2E6E9C88_08B8_4F9F_855B_E155574AADA6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2E6E9C88_08B8_4F9F_855B_E155574AADA6_.wvu.Cols" localSheetId="5" hidden="1">Consolidado_Experiencia!$D:$D</definedName>
    <definedName name="Z_2E6E9C88_08B8_4F9F_855B_E155574AADA6_.wvu.Cols" localSheetId="12" hidden="1">Consolidado_General!$D:$D</definedName>
    <definedName name="Z_2E6E9C88_08B8_4F9F_855B_E155574AADA6_.wvu.FilterData" localSheetId="7" hidden="1">Consolidado_Doc_Técnicos!$A$10:$O$23</definedName>
    <definedName name="Z_2E6E9C88_08B8_4F9F_855B_E155574AADA6_.wvu.FilterData" localSheetId="11" hidden="1">Consolidado_Económico!$A$17:$U$30</definedName>
    <definedName name="Z_2E6E9C88_08B8_4F9F_855B_E155574AADA6_.wvu.FilterData" localSheetId="5" hidden="1">Consolidado_Experiencia!$A$10:$E$23</definedName>
    <definedName name="Z_2E6E9C88_08B8_4F9F_855B_E155574AADA6_.wvu.FilterData" localSheetId="12" hidden="1">Consolidado_General!$A$10:$I$23</definedName>
    <definedName name="Z_2E6E9C88_08B8_4F9F_855B_E155574AADA6_.wvu.FilterData" localSheetId="9" hidden="1">Consolidado_Ponderables!$A$10:$I$23</definedName>
    <definedName name="Z_2E6E9C88_08B8_4F9F_855B_E155574AADA6_.wvu.FilterData" localSheetId="8" hidden="1">Criterios_Ponderables!$A$14:$AF$27</definedName>
    <definedName name="Z_2E6E9C88_08B8_4F9F_855B_E155574AADA6_.wvu.FilterData" localSheetId="6" hidden="1">Documentos_Técnicos!$A$10:$IS$23</definedName>
    <definedName name="Z_2E6E9C88_08B8_4F9F_855B_E155574AADA6_.wvu.FilterData" localSheetId="10" hidden="1">Evaluación_Económica!$A$19:$DR$32</definedName>
    <definedName name="Z_2E6E9C88_08B8_4F9F_855B_E155574AADA6_.wvu.FilterData" localSheetId="3" hidden="1">Proponentes!$A$1:$L$325</definedName>
    <definedName name="Z_2E6E9C88_08B8_4F9F_855B_E155574AADA6_.wvu.PrintArea" localSheetId="7" hidden="1">Consolidado_Doc_Técnicos!$A$10:$O$23</definedName>
    <definedName name="Z_2E6E9C88_08B8_4F9F_855B_E155574AADA6_.wvu.PrintArea" localSheetId="11" hidden="1">Consolidado_Económico!$A$15:$U$30</definedName>
    <definedName name="Z_2E6E9C88_08B8_4F9F_855B_E155574AADA6_.wvu.PrintArea" localSheetId="5" hidden="1">Consolidado_Experiencia!$A$10:$E$23</definedName>
    <definedName name="Z_2E6E9C88_08B8_4F9F_855B_E155574AADA6_.wvu.PrintArea" localSheetId="12" hidden="1">Consolidado_General!$A$10:$I$34</definedName>
    <definedName name="Z_2E6E9C88_08B8_4F9F_855B_E155574AADA6_.wvu.PrintArea" localSheetId="6" hidden="1">Documentos_Técnicos!$A$9:$HY$23</definedName>
    <definedName name="Z_2E6E9C88_08B8_4F9F_855B_E155574AADA6_.wvu.PrintArea" localSheetId="10" hidden="1">Evaluación_Económica!$A$17:$CZ$32</definedName>
    <definedName name="Z_2E6E9C88_08B8_4F9F_855B_E155574AADA6_.wvu.PrintArea" localSheetId="4" hidden="1">Experiencia_Proponente!$A$19:$AJ$32</definedName>
    <definedName name="Z_2E6E9C88_08B8_4F9F_855B_E155574AADA6_.wvu.PrintTitles" localSheetId="7" hidden="1">Consolidado_Doc_Técnicos!$A:$C,Consolidado_Doc_Técnicos!$10:$10</definedName>
    <definedName name="Z_2E6E9C88_08B8_4F9F_855B_E155574AADA6_.wvu.PrintTitles" localSheetId="11" hidden="1">Consolidado_Económico!$A:$D,Consolidado_Económico!$15:$17</definedName>
    <definedName name="Z_2E6E9C88_08B8_4F9F_855B_E155574AADA6_.wvu.PrintTitles" localSheetId="5" hidden="1">Consolidado_Experiencia!$10:$10</definedName>
    <definedName name="Z_2E6E9C88_08B8_4F9F_855B_E155574AADA6_.wvu.PrintTitles" localSheetId="12" hidden="1">Consolidado_General!$10:$10</definedName>
    <definedName name="Z_2E6E9C88_08B8_4F9F_855B_E155574AADA6_.wvu.PrintTitles" localSheetId="9" hidden="1">Consolidado_Ponderables!$10:$10</definedName>
    <definedName name="Z_2E6E9C88_08B8_4F9F_855B_E155574AADA6_.wvu.PrintTitles" localSheetId="6" hidden="1">Documentos_Técnicos!$A:$C,Documentos_Técnicos!$9:$10</definedName>
    <definedName name="Z_2E6E9C88_08B8_4F9F_855B_E155574AADA6_.wvu.PrintTitles" localSheetId="4" hidden="1">Experiencia_Proponente!$A:$D,Experiencia_Proponente!$19:$19</definedName>
    <definedName name="Z_2E6E9C88_08B8_4F9F_855B_E155574AADA6_.wvu.Rows" localSheetId="4" hidden="1">Experiencia_Proponente!$1:$17</definedName>
    <definedName name="Z_316F9883_5D6D_4C16_BD0C_E03A2F6EB017_.wvu.FilterData" localSheetId="10" hidden="1">Evaluación_Económica!$A$19:$DR$32</definedName>
    <definedName name="Z_3747B44A_1B0F_476A_97A2_F90ADAC85B61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3747B44A_1B0F_476A_97A2_F90ADAC85B61_.wvu.Cols" localSheetId="5" hidden="1">Consolidado_Experiencia!$D:$D</definedName>
    <definedName name="Z_3747B44A_1B0F_476A_97A2_F90ADAC85B61_.wvu.Cols" localSheetId="12" hidden="1">Consolidado_General!$D:$D</definedName>
    <definedName name="Z_3747B44A_1B0F_476A_97A2_F90ADAC85B61_.wvu.FilterData" localSheetId="7" hidden="1">Consolidado_Doc_Técnicos!$A$10:$O$23</definedName>
    <definedName name="Z_3747B44A_1B0F_476A_97A2_F90ADAC85B61_.wvu.FilterData" localSheetId="11" hidden="1">Consolidado_Económico!$A$17:$U$30</definedName>
    <definedName name="Z_3747B44A_1B0F_476A_97A2_F90ADAC85B61_.wvu.FilterData" localSheetId="5" hidden="1">Consolidado_Experiencia!$A$10:$E$23</definedName>
    <definedName name="Z_3747B44A_1B0F_476A_97A2_F90ADAC85B61_.wvu.FilterData" localSheetId="12" hidden="1">Consolidado_General!$A$10:$I$23</definedName>
    <definedName name="Z_3747B44A_1B0F_476A_97A2_F90ADAC85B61_.wvu.FilterData" localSheetId="9" hidden="1">Consolidado_Ponderables!$A$10:$I$23</definedName>
    <definedName name="Z_3747B44A_1B0F_476A_97A2_F90ADAC85B61_.wvu.FilterData" localSheetId="8" hidden="1">Criterios_Ponderables!$A$14:$AF$27</definedName>
    <definedName name="Z_3747B44A_1B0F_476A_97A2_F90ADAC85B61_.wvu.FilterData" localSheetId="6" hidden="1">Documentos_Técnicos!$A$10:$IS$23</definedName>
    <definedName name="Z_3747B44A_1B0F_476A_97A2_F90ADAC85B61_.wvu.FilterData" localSheetId="10" hidden="1">Evaluación_Económica!$A$19:$DR$32</definedName>
    <definedName name="Z_3747B44A_1B0F_476A_97A2_F90ADAC85B61_.wvu.FilterData" localSheetId="3" hidden="1">Proponentes!$A$1:$L$325</definedName>
    <definedName name="Z_3747B44A_1B0F_476A_97A2_F90ADAC85B61_.wvu.PrintArea" localSheetId="7" hidden="1">Consolidado_Doc_Técnicos!$A$10:$O$23</definedName>
    <definedName name="Z_3747B44A_1B0F_476A_97A2_F90ADAC85B61_.wvu.PrintArea" localSheetId="11" hidden="1">Consolidado_Económico!$A$15:$U$30</definedName>
    <definedName name="Z_3747B44A_1B0F_476A_97A2_F90ADAC85B61_.wvu.PrintArea" localSheetId="5" hidden="1">Consolidado_Experiencia!$A$10:$E$23</definedName>
    <definedName name="Z_3747B44A_1B0F_476A_97A2_F90ADAC85B61_.wvu.PrintArea" localSheetId="12" hidden="1">Consolidado_General!$A$10:$I$34</definedName>
    <definedName name="Z_3747B44A_1B0F_476A_97A2_F90ADAC85B61_.wvu.PrintArea" localSheetId="6" hidden="1">Documentos_Técnicos!$A$9:$HY$23</definedName>
    <definedName name="Z_3747B44A_1B0F_476A_97A2_F90ADAC85B61_.wvu.PrintArea" localSheetId="10" hidden="1">Evaluación_Económica!$A$17:$CZ$32</definedName>
    <definedName name="Z_3747B44A_1B0F_476A_97A2_F90ADAC85B61_.wvu.PrintArea" localSheetId="4" hidden="1">Experiencia_Proponente!$A$19:$AJ$32</definedName>
    <definedName name="Z_3747B44A_1B0F_476A_97A2_F90ADAC85B61_.wvu.PrintTitles" localSheetId="7" hidden="1">Consolidado_Doc_Técnicos!$A:$C,Consolidado_Doc_Técnicos!$10:$10</definedName>
    <definedName name="Z_3747B44A_1B0F_476A_97A2_F90ADAC85B61_.wvu.PrintTitles" localSheetId="11" hidden="1">Consolidado_Económico!$A:$D,Consolidado_Económico!$15:$17</definedName>
    <definedName name="Z_3747B44A_1B0F_476A_97A2_F90ADAC85B61_.wvu.PrintTitles" localSheetId="5" hidden="1">Consolidado_Experiencia!$10:$10</definedName>
    <definedName name="Z_3747B44A_1B0F_476A_97A2_F90ADAC85B61_.wvu.PrintTitles" localSheetId="12" hidden="1">Consolidado_General!$10:$10</definedName>
    <definedName name="Z_3747B44A_1B0F_476A_97A2_F90ADAC85B61_.wvu.PrintTitles" localSheetId="9" hidden="1">Consolidado_Ponderables!$10:$10</definedName>
    <definedName name="Z_3747B44A_1B0F_476A_97A2_F90ADAC85B61_.wvu.PrintTitles" localSheetId="6" hidden="1">Documentos_Técnicos!$A:$C,Documentos_Técnicos!$9:$10</definedName>
    <definedName name="Z_3747B44A_1B0F_476A_97A2_F90ADAC85B61_.wvu.PrintTitles" localSheetId="4" hidden="1">Experiencia_Proponente!$A:$D,Experiencia_Proponente!$19:$19</definedName>
    <definedName name="Z_3747B44A_1B0F_476A_97A2_F90ADAC85B61_.wvu.Rows" localSheetId="4" hidden="1">Experiencia_Proponente!$1:$17</definedName>
    <definedName name="Z_3EB1A7E4_7CCF_4772_8B5B_007AEE7624D9_.wvu.FilterData" localSheetId="10" hidden="1">Evaluación_Económica!$A$19:$DR$32</definedName>
    <definedName name="Z_3EED3AD1_F8AD_403C_9317_163F48A6E33D_.wvu.FilterData" localSheetId="6" hidden="1">Documentos_Técnicos!$A$10:$IS$23</definedName>
    <definedName name="Z_3EED3AD1_F8AD_403C_9317_163F48A6E33D_.wvu.FilterData" localSheetId="10" hidden="1">Evaluación_Económica!$A$19:$DR$32</definedName>
    <definedName name="Z_4586AD97_0AE2_4D4A_8B72_303771402DE3_.wvu.FilterData" localSheetId="10" hidden="1">Evaluación_Económica!$A$19:$DR$32</definedName>
    <definedName name="Z_4B9D7103_FCA1_485D_9047_086D52E116DE_.wvu.FilterData" localSheetId="6" hidden="1">Documentos_Técnicos!$A$10:$IS$23</definedName>
    <definedName name="Z_4B9D7103_FCA1_485D_9047_086D52E116DE_.wvu.FilterData" localSheetId="10" hidden="1">Evaluación_Económica!$A$19:$DR$32</definedName>
    <definedName name="Z_53F4CDC0_BE6C_444C_8C55_06B92A7DD867_.wvu.FilterData" localSheetId="10" hidden="1">Evaluación_Económica!$A$19:$DR$32</definedName>
    <definedName name="Z_60388796_DE41_4E60_9DFF_F0722A20E0C5_.wvu.FilterData" localSheetId="8" hidden="1">Criterios_Ponderables!$A$14:$AF$27</definedName>
    <definedName name="Z_67A16562_3B03_478C_A045_7FE012EA7DC6_.wvu.FilterData" localSheetId="10" hidden="1">Evaluación_Económica!$A$19:$DR$32</definedName>
    <definedName name="Z_6908772D_8BA6_449E_9948_EF46863E36C1_.wvu.FilterData" localSheetId="3" hidden="1">Proponentes!$A$1:$L$325</definedName>
    <definedName name="Z_708AAC9D_3597_49CA_9DB5_9085574685A8_.wvu.FilterData" localSheetId="10" hidden="1">Evaluación_Económica!$A$19:$DR$32</definedName>
    <definedName name="Z_7323F4A8_BEFD_4C60_B068_A18C2D1FFBC6_.wvu.FilterData" localSheetId="10" hidden="1">Evaluación_Económica!$A$19:$DR$32</definedName>
    <definedName name="Z_8307F25D_FD58_4F74_9E2B_0DC22CBD4176_.wvu.FilterData" localSheetId="10" hidden="1">Evaluación_Económica!$A$19:$DR$32</definedName>
    <definedName name="Z_8FCFD5B3_5FCC_4F3D_B496_F9029535B813_.wvu.FilterData" localSheetId="8" hidden="1">Criterios_Ponderables!$A$14:$AF$27</definedName>
    <definedName name="Z_91ADD905_83B6_4A5F_BACE_BA6D51E82B61_.wvu.FilterData" localSheetId="10" hidden="1">Evaluación_Económica!$A$19:$DR$32</definedName>
    <definedName name="Z_9A9E17A0_42F8_48D2_B9D5_F490901B5601_.wvu.FilterData" localSheetId="8" hidden="1">Criterios_Ponderables!$A$14:$AF$27</definedName>
    <definedName name="Z_9A9E17A0_42F8_48D2_B9D5_F490901B5601_.wvu.FilterData" localSheetId="6" hidden="1">Documentos_Técnicos!$A$10:$IS$23</definedName>
    <definedName name="Z_9A9E17A0_42F8_48D2_B9D5_F490901B5601_.wvu.FilterData" localSheetId="10" hidden="1">Evaluación_Económica!$A$19:$DR$32</definedName>
    <definedName name="Z_9B5D35D6_7A6C_44FD_99AF_00DE08EBCDBC_.wvu.FilterData" localSheetId="10" hidden="1">Evaluación_Económica!$A$19:$DR$32</definedName>
    <definedName name="Z_9BC5F8D6_F129_46F5_BBCA_E9489D4E3BD5_.wvu.FilterData" localSheetId="5" hidden="1">Consolidado_Experiencia!$A$10:$E$23</definedName>
    <definedName name="Z_9BC5F8D6_F129_46F5_BBCA_E9489D4E3BD5_.wvu.FilterData" localSheetId="10" hidden="1">Evaluación_Económica!$A$19:$DR$32</definedName>
    <definedName name="Z_AA6A7169_66D5_469F_8026_8E571183B4C5_.wvu.FilterData" localSheetId="10" hidden="1">Evaluación_Económica!$A$19:$DR$32</definedName>
    <definedName name="Z_B19A7F40_C382_4D21_A266_E688FE78DFB4_.wvu.FilterData" localSheetId="8" hidden="1">Criterios_Ponderables!$A$14:$AF$27</definedName>
    <definedName name="Z_B19A7F40_C382_4D21_A266_E688FE78DFB4_.wvu.FilterData" localSheetId="6" hidden="1">Documentos_Técnicos!$A$10:$IS$23</definedName>
    <definedName name="Z_B19A7F40_C382_4D21_A266_E688FE78DFB4_.wvu.FilterData" localSheetId="10" hidden="1">Evaluación_Económica!$A$19:$DR$32</definedName>
    <definedName name="Z_B285ACF8_8B99_414F_AD10_258236B9990C_.wvu.FilterData" localSheetId="8" hidden="1">Criterios_Ponderables!$A$14:$AF$27</definedName>
    <definedName name="Z_B285ACF8_8B99_414F_AD10_258236B9990C_.wvu.FilterData" localSheetId="6" hidden="1">Documentos_Técnicos!$A$10:$IS$23</definedName>
    <definedName name="Z_B285ACF8_8B99_414F_AD10_258236B9990C_.wvu.FilterData" localSheetId="10" hidden="1">Evaluación_Económica!$A$19:$DR$32</definedName>
    <definedName name="Z_BD7043B0_E049_460E_9334_65C6D1B139CD_.wvu.FilterData" localSheetId="10" hidden="1">Evaluación_Económica!$A$19:$DR$32</definedName>
    <definedName name="Z_C7BD7581_978D_4952_BB44_34D9F81A17A1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C7BD7581_978D_4952_BB44_34D9F81A17A1_.wvu.Cols" localSheetId="5" hidden="1">Consolidado_Experiencia!$D:$D</definedName>
    <definedName name="Z_C7BD7581_978D_4952_BB44_34D9F81A17A1_.wvu.Cols" localSheetId="12" hidden="1">Consolidado_General!$D:$D</definedName>
    <definedName name="Z_C7BD7581_978D_4952_BB44_34D9F81A17A1_.wvu.FilterData" localSheetId="7" hidden="1">Consolidado_Doc_Técnicos!$A$10:$O$23</definedName>
    <definedName name="Z_C7BD7581_978D_4952_BB44_34D9F81A17A1_.wvu.FilterData" localSheetId="11" hidden="1">Consolidado_Económico!$A$17:$U$30</definedName>
    <definedName name="Z_C7BD7581_978D_4952_BB44_34D9F81A17A1_.wvu.FilterData" localSheetId="5" hidden="1">Consolidado_Experiencia!$A$10:$E$23</definedName>
    <definedName name="Z_C7BD7581_978D_4952_BB44_34D9F81A17A1_.wvu.FilterData" localSheetId="12" hidden="1">Consolidado_General!$A$10:$I$23</definedName>
    <definedName name="Z_C7BD7581_978D_4952_BB44_34D9F81A17A1_.wvu.FilterData" localSheetId="9" hidden="1">Consolidado_Ponderables!$A$10:$I$23</definedName>
    <definedName name="Z_C7BD7581_978D_4952_BB44_34D9F81A17A1_.wvu.FilterData" localSheetId="8" hidden="1">Criterios_Ponderables!$A$14:$AF$27</definedName>
    <definedName name="Z_C7BD7581_978D_4952_BB44_34D9F81A17A1_.wvu.FilterData" localSheetId="6" hidden="1">Documentos_Técnicos!$A$10:$IS$23</definedName>
    <definedName name="Z_C7BD7581_978D_4952_BB44_34D9F81A17A1_.wvu.FilterData" localSheetId="10" hidden="1">Evaluación_Económica!$A$19:$DR$32</definedName>
    <definedName name="Z_C7BD7581_978D_4952_BB44_34D9F81A17A1_.wvu.FilterData" localSheetId="3" hidden="1">Proponentes!$A$1:$L$325</definedName>
    <definedName name="Z_C7BD7581_978D_4952_BB44_34D9F81A17A1_.wvu.PrintArea" localSheetId="7" hidden="1">Consolidado_Doc_Técnicos!$A$10:$O$23</definedName>
    <definedName name="Z_C7BD7581_978D_4952_BB44_34D9F81A17A1_.wvu.PrintArea" localSheetId="11" hidden="1">Consolidado_Económico!$A$15:$U$30</definedName>
    <definedName name="Z_C7BD7581_978D_4952_BB44_34D9F81A17A1_.wvu.PrintArea" localSheetId="5" hidden="1">Consolidado_Experiencia!$A$10:$E$23</definedName>
    <definedName name="Z_C7BD7581_978D_4952_BB44_34D9F81A17A1_.wvu.PrintArea" localSheetId="12" hidden="1">Consolidado_General!$A$10:$I$34</definedName>
    <definedName name="Z_C7BD7581_978D_4952_BB44_34D9F81A17A1_.wvu.PrintArea" localSheetId="6" hidden="1">Documentos_Técnicos!$A$9:$HY$23</definedName>
    <definedName name="Z_C7BD7581_978D_4952_BB44_34D9F81A17A1_.wvu.PrintArea" localSheetId="10" hidden="1">Evaluación_Económica!$A$17:$CZ$32</definedName>
    <definedName name="Z_C7BD7581_978D_4952_BB44_34D9F81A17A1_.wvu.PrintArea" localSheetId="4" hidden="1">Experiencia_Proponente!$A$19:$AJ$32</definedName>
    <definedName name="Z_C7BD7581_978D_4952_BB44_34D9F81A17A1_.wvu.PrintTitles" localSheetId="7" hidden="1">Consolidado_Doc_Técnicos!$A:$C,Consolidado_Doc_Técnicos!$10:$10</definedName>
    <definedName name="Z_C7BD7581_978D_4952_BB44_34D9F81A17A1_.wvu.PrintTitles" localSheetId="11" hidden="1">Consolidado_Económico!$A:$D,Consolidado_Económico!$15:$17</definedName>
    <definedName name="Z_C7BD7581_978D_4952_BB44_34D9F81A17A1_.wvu.PrintTitles" localSheetId="5" hidden="1">Consolidado_Experiencia!$10:$10</definedName>
    <definedName name="Z_C7BD7581_978D_4952_BB44_34D9F81A17A1_.wvu.PrintTitles" localSheetId="12" hidden="1">Consolidado_General!$10:$10</definedName>
    <definedName name="Z_C7BD7581_978D_4952_BB44_34D9F81A17A1_.wvu.PrintTitles" localSheetId="9" hidden="1">Consolidado_Ponderables!$10:$10</definedName>
    <definedName name="Z_C7BD7581_978D_4952_BB44_34D9F81A17A1_.wvu.PrintTitles" localSheetId="6" hidden="1">Documentos_Técnicos!$A:$C,Documentos_Técnicos!$9:$10</definedName>
    <definedName name="Z_C7BD7581_978D_4952_BB44_34D9F81A17A1_.wvu.PrintTitles" localSheetId="4" hidden="1">Experiencia_Proponente!$A:$D,Experiencia_Proponente!$19:$19</definedName>
    <definedName name="Z_C7BD7581_978D_4952_BB44_34D9F81A17A1_.wvu.Rows" localSheetId="4" hidden="1">Experiencia_Proponente!$1:$17</definedName>
    <definedName name="Z_CC132B87_6F95_42DD_82B4_8B8A320375C1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CC132B87_6F95_42DD_82B4_8B8A320375C1_.wvu.Cols" localSheetId="5" hidden="1">Consolidado_Experiencia!$D:$D</definedName>
    <definedName name="Z_CC132B87_6F95_42DD_82B4_8B8A320375C1_.wvu.Cols" localSheetId="12" hidden="1">Consolidado_General!$D:$D</definedName>
    <definedName name="Z_CC132B87_6F95_42DD_82B4_8B8A320375C1_.wvu.FilterData" localSheetId="7" hidden="1">Consolidado_Doc_Técnicos!$A$10:$O$23</definedName>
    <definedName name="Z_CC132B87_6F95_42DD_82B4_8B8A320375C1_.wvu.FilterData" localSheetId="11" hidden="1">Consolidado_Económico!$A$17:$U$30</definedName>
    <definedName name="Z_CC132B87_6F95_42DD_82B4_8B8A320375C1_.wvu.FilterData" localSheetId="5" hidden="1">Consolidado_Experiencia!$A$10:$E$23</definedName>
    <definedName name="Z_CC132B87_6F95_42DD_82B4_8B8A320375C1_.wvu.FilterData" localSheetId="12" hidden="1">Consolidado_General!$A$10:$I$23</definedName>
    <definedName name="Z_CC132B87_6F95_42DD_82B4_8B8A320375C1_.wvu.FilterData" localSheetId="9" hidden="1">Consolidado_Ponderables!$A$10:$I$23</definedName>
    <definedName name="Z_CC132B87_6F95_42DD_82B4_8B8A320375C1_.wvu.FilterData" localSheetId="8" hidden="1">Criterios_Ponderables!$A$14:$AF$27</definedName>
    <definedName name="Z_CC132B87_6F95_42DD_82B4_8B8A320375C1_.wvu.FilterData" localSheetId="6" hidden="1">Documentos_Técnicos!$A$10:$IS$23</definedName>
    <definedName name="Z_CC132B87_6F95_42DD_82B4_8B8A320375C1_.wvu.FilterData" localSheetId="10" hidden="1">Evaluación_Económica!$A$19:$DR$32</definedName>
    <definedName name="Z_CC132B87_6F95_42DD_82B4_8B8A320375C1_.wvu.FilterData" localSheetId="3" hidden="1">Proponentes!$A$1:$L$325</definedName>
    <definedName name="Z_CC132B87_6F95_42DD_82B4_8B8A320375C1_.wvu.PrintArea" localSheetId="7" hidden="1">Consolidado_Doc_Técnicos!$A$10:$O$23</definedName>
    <definedName name="Z_CC132B87_6F95_42DD_82B4_8B8A320375C1_.wvu.PrintArea" localSheetId="11" hidden="1">Consolidado_Económico!$A$15:$U$30</definedName>
    <definedName name="Z_CC132B87_6F95_42DD_82B4_8B8A320375C1_.wvu.PrintArea" localSheetId="5" hidden="1">Consolidado_Experiencia!$A$10:$E$23</definedName>
    <definedName name="Z_CC132B87_6F95_42DD_82B4_8B8A320375C1_.wvu.PrintArea" localSheetId="12" hidden="1">Consolidado_General!$A$10:$I$34</definedName>
    <definedName name="Z_CC132B87_6F95_42DD_82B4_8B8A320375C1_.wvu.PrintArea" localSheetId="6" hidden="1">Documentos_Técnicos!$A$9:$HY$23</definedName>
    <definedName name="Z_CC132B87_6F95_42DD_82B4_8B8A320375C1_.wvu.PrintArea" localSheetId="10" hidden="1">Evaluación_Económica!$A$17:$CZ$32</definedName>
    <definedName name="Z_CC132B87_6F95_42DD_82B4_8B8A320375C1_.wvu.PrintArea" localSheetId="4" hidden="1">Experiencia_Proponente!$A$19:$AJ$32</definedName>
    <definedName name="Z_CC132B87_6F95_42DD_82B4_8B8A320375C1_.wvu.PrintTitles" localSheetId="7" hidden="1">Consolidado_Doc_Técnicos!$A:$C,Consolidado_Doc_Técnicos!$10:$10</definedName>
    <definedName name="Z_CC132B87_6F95_42DD_82B4_8B8A320375C1_.wvu.PrintTitles" localSheetId="11" hidden="1">Consolidado_Económico!$A:$D,Consolidado_Económico!$15:$17</definedName>
    <definedName name="Z_CC132B87_6F95_42DD_82B4_8B8A320375C1_.wvu.PrintTitles" localSheetId="5" hidden="1">Consolidado_Experiencia!$10:$10</definedName>
    <definedName name="Z_CC132B87_6F95_42DD_82B4_8B8A320375C1_.wvu.PrintTitles" localSheetId="12" hidden="1">Consolidado_General!$10:$10</definedName>
    <definedName name="Z_CC132B87_6F95_42DD_82B4_8B8A320375C1_.wvu.PrintTitles" localSheetId="9" hidden="1">Consolidado_Ponderables!$10:$10</definedName>
    <definedName name="Z_CC132B87_6F95_42DD_82B4_8B8A320375C1_.wvu.PrintTitles" localSheetId="6" hidden="1">Documentos_Técnicos!$A:$C,Documentos_Técnicos!$9:$10</definedName>
    <definedName name="Z_CC132B87_6F95_42DD_82B4_8B8A320375C1_.wvu.PrintTitles" localSheetId="4" hidden="1">Experiencia_Proponente!$A:$D,Experiencia_Proponente!$19:$19</definedName>
    <definedName name="Z_CC132B87_6F95_42DD_82B4_8B8A320375C1_.wvu.Rows" localSheetId="4" hidden="1">Experiencia_Proponente!$1:$17</definedName>
    <definedName name="Z_DBDCABA7_1761_490F_B561_FF40CAB5B60B_.wvu.FilterData" localSheetId="7" hidden="1">Consolidado_Doc_Técnicos!$A$10:$O$23</definedName>
    <definedName name="Z_DBDCABA7_1761_490F_B561_FF40CAB5B60B_.wvu.FilterData" localSheetId="11" hidden="1">Consolidado_Económico!$A$17:$U$30</definedName>
    <definedName name="Z_DBDCABA7_1761_490F_B561_FF40CAB5B60B_.wvu.FilterData" localSheetId="5" hidden="1">Consolidado_Experiencia!$A$10:$E$23</definedName>
    <definedName name="Z_DBDCABA7_1761_490F_B561_FF40CAB5B60B_.wvu.FilterData" localSheetId="12" hidden="1">Consolidado_General!$A$10:$I$23</definedName>
    <definedName name="Z_DBDCABA7_1761_490F_B561_FF40CAB5B60B_.wvu.FilterData" localSheetId="9" hidden="1">Consolidado_Ponderables!$A$10:$I$23</definedName>
    <definedName name="Z_DBDCABA7_1761_490F_B561_FF40CAB5B60B_.wvu.FilterData" localSheetId="8" hidden="1">Criterios_Ponderables!$A$14:$AF$27</definedName>
    <definedName name="Z_DBDCABA7_1761_490F_B561_FF40CAB5B60B_.wvu.FilterData" localSheetId="10" hidden="1">Evaluación_Económica!$A$19:$DR$32</definedName>
    <definedName name="Z_DBDCABA7_1761_490F_B561_FF40CAB5B60B_.wvu.FilterData" localSheetId="3" hidden="1">Proponentes!$A$1:$L$325</definedName>
    <definedName name="Z_DBDCABA7_1761_490F_B561_FF40CAB5B60B_.wvu.PrintArea" localSheetId="7" hidden="1">Consolidado_Doc_Técnicos!$A$10:$O$23</definedName>
    <definedName name="Z_DBDCABA7_1761_490F_B561_FF40CAB5B60B_.wvu.PrintArea" localSheetId="11" hidden="1">Consolidado_Económico!$A$15:$X$17</definedName>
    <definedName name="Z_DBDCABA7_1761_490F_B561_FF40CAB5B60B_.wvu.PrintArea" localSheetId="5" hidden="1">Consolidado_Experiencia!$A$10:$E$23</definedName>
    <definedName name="Z_DBDCABA7_1761_490F_B561_FF40CAB5B60B_.wvu.PrintArea" localSheetId="12" hidden="1">Consolidado_General!$A$10:$I$34</definedName>
    <definedName name="Z_DBDCABA7_1761_490F_B561_FF40CAB5B60B_.wvu.PrintTitles" localSheetId="7" hidden="1">Consolidado_Doc_Técnicos!$A:$C,Consolidado_Doc_Técnicos!$10:$10</definedName>
    <definedName name="Z_DBDCABA7_1761_490F_B561_FF40CAB5B60B_.wvu.PrintTitles" localSheetId="5" hidden="1">Consolidado_Experiencia!$10:$10</definedName>
    <definedName name="Z_DBDCABA7_1761_490F_B561_FF40CAB5B60B_.wvu.PrintTitles" localSheetId="12" hidden="1">Consolidado_General!$10:$10</definedName>
    <definedName name="Z_DBDCABA7_1761_490F_B561_FF40CAB5B60B_.wvu.PrintTitles" localSheetId="9" hidden="1">Consolidado_Ponderables!$10:$10</definedName>
    <definedName name="Z_DBDCABA7_1761_490F_B561_FF40CAB5B60B_.wvu.Rows" localSheetId="4" hidden="1">Experiencia_Proponente!$1:$18</definedName>
    <definedName name="Z_E15EEED6_85B9_4E25_917C_45F68E5FD2CD_.wvu.FilterData" localSheetId="10" hidden="1">Evaluación_Económica!$A$19:$DR$32</definedName>
    <definedName name="Z_E2A2C7DB_9947_49F3_A282_EFE301E739A4_.wvu.Cols" localSheetId="11" hidden="1">Consolidado_Económico!#REF!,Consolidado_Económico!#REF!,Consolidado_Económico!#REF!,Consolidado_Económico!#REF!,Consolidado_Económico!#REF!,Consolidado_Económico!#REF!,Consolidado_Económico!#REF!,Consolidado_Económico!#REF!,Consolidado_Económico!#REF!,Consolidado_Económico!#REF!</definedName>
    <definedName name="Z_E2A2C7DB_9947_49F3_A282_EFE301E739A4_.wvu.Cols" localSheetId="12" hidden="1">Consolidado_General!$D:$D</definedName>
    <definedName name="Z_E2A2C7DB_9947_49F3_A282_EFE301E739A4_.wvu.FilterData" localSheetId="7" hidden="1">Consolidado_Doc_Técnicos!$A$10:$O$23</definedName>
    <definedName name="Z_E2A2C7DB_9947_49F3_A282_EFE301E739A4_.wvu.FilterData" localSheetId="11" hidden="1">Consolidado_Económico!$A$17:$U$30</definedName>
    <definedName name="Z_E2A2C7DB_9947_49F3_A282_EFE301E739A4_.wvu.FilterData" localSheetId="5" hidden="1">Consolidado_Experiencia!$A$10:$E$23</definedName>
    <definedName name="Z_E2A2C7DB_9947_49F3_A282_EFE301E739A4_.wvu.FilterData" localSheetId="12" hidden="1">Consolidado_General!$A$10:$I$23</definedName>
    <definedName name="Z_E2A2C7DB_9947_49F3_A282_EFE301E739A4_.wvu.FilterData" localSheetId="9" hidden="1">Consolidado_Ponderables!$A$10:$I$23</definedName>
    <definedName name="Z_E2A2C7DB_9947_49F3_A282_EFE301E739A4_.wvu.FilterData" localSheetId="8" hidden="1">Criterios_Ponderables!$A$14:$AF$27</definedName>
    <definedName name="Z_E2A2C7DB_9947_49F3_A282_EFE301E739A4_.wvu.FilterData" localSheetId="6" hidden="1">Documentos_Técnicos!$A$10:$IS$23</definedName>
    <definedName name="Z_E2A2C7DB_9947_49F3_A282_EFE301E739A4_.wvu.FilterData" localSheetId="10" hidden="1">Evaluación_Económica!$A$19:$DR$32</definedName>
    <definedName name="Z_E2A2C7DB_9947_49F3_A282_EFE301E739A4_.wvu.FilterData" localSheetId="4" hidden="1">Experiencia_Proponente!$A$19:$AR$32</definedName>
    <definedName name="Z_E2A2C7DB_9947_49F3_A282_EFE301E739A4_.wvu.FilterData" localSheetId="3" hidden="1">Proponentes!$A$1:$L$325</definedName>
    <definedName name="Z_E2A2C7DB_9947_49F3_A282_EFE301E739A4_.wvu.PrintArea" localSheetId="7" hidden="1">Consolidado_Doc_Técnicos!$A$10:$O$23</definedName>
    <definedName name="Z_E2A2C7DB_9947_49F3_A282_EFE301E739A4_.wvu.PrintArea" localSheetId="11" hidden="1">Consolidado_Económico!$A$15:$U$30</definedName>
    <definedName name="Z_E2A2C7DB_9947_49F3_A282_EFE301E739A4_.wvu.PrintArea" localSheetId="5" hidden="1">Consolidado_Experiencia!$A$10:$E$23</definedName>
    <definedName name="Z_E2A2C7DB_9947_49F3_A282_EFE301E739A4_.wvu.PrintArea" localSheetId="12" hidden="1">Consolidado_General!$A$10:$I$36</definedName>
    <definedName name="Z_E2A2C7DB_9947_49F3_A282_EFE301E739A4_.wvu.PrintArea" localSheetId="9" hidden="1">Consolidado_Ponderables!$A$1:$I$23</definedName>
    <definedName name="Z_E2A2C7DB_9947_49F3_A282_EFE301E739A4_.wvu.PrintArea" localSheetId="6" hidden="1">Documentos_Técnicos!$A$9:$HY$23</definedName>
    <definedName name="Z_E2A2C7DB_9947_49F3_A282_EFE301E739A4_.wvu.PrintArea" localSheetId="10" hidden="1">Evaluación_Económica!$A$17:$CZ$32</definedName>
    <definedName name="Z_E2A2C7DB_9947_49F3_A282_EFE301E739A4_.wvu.PrintArea" localSheetId="4" hidden="1">Experiencia_Proponente!$A$19:$AJ$32</definedName>
    <definedName name="Z_E2A2C7DB_9947_49F3_A282_EFE301E739A4_.wvu.PrintTitles" localSheetId="7" hidden="1">Consolidado_Doc_Técnicos!$A:$C,Consolidado_Doc_Técnicos!$10:$10</definedName>
    <definedName name="Z_E2A2C7DB_9947_49F3_A282_EFE301E739A4_.wvu.PrintTitles" localSheetId="11" hidden="1">Consolidado_Económico!$A:$D,Consolidado_Económico!$15:$17</definedName>
    <definedName name="Z_E2A2C7DB_9947_49F3_A282_EFE301E739A4_.wvu.PrintTitles" localSheetId="5" hidden="1">Consolidado_Experiencia!$10:$10</definedName>
    <definedName name="Z_E2A2C7DB_9947_49F3_A282_EFE301E739A4_.wvu.PrintTitles" localSheetId="12" hidden="1">Consolidado_General!$10:$10</definedName>
    <definedName name="Z_E2A2C7DB_9947_49F3_A282_EFE301E739A4_.wvu.PrintTitles" localSheetId="9" hidden="1">Consolidado_Ponderables!$10:$10</definedName>
    <definedName name="Z_E2A2C7DB_9947_49F3_A282_EFE301E739A4_.wvu.PrintTitles" localSheetId="6" hidden="1">Documentos_Técnicos!$A:$C,Documentos_Técnicos!$9:$10</definedName>
    <definedName name="Z_E2A2C7DB_9947_49F3_A282_EFE301E739A4_.wvu.PrintTitles" localSheetId="4" hidden="1">Experiencia_Proponente!$A:$D,Experiencia_Proponente!$19:$19</definedName>
    <definedName name="Z_E2A2C7DB_9947_49F3_A282_EFE301E739A4_.wvu.Rows" localSheetId="4" hidden="1">Experiencia_Proponente!$1:$17</definedName>
    <definedName name="Z_E65DA936_AF8E_4EC8_BF68_383F97FE8580_.wvu.FilterData" localSheetId="8" hidden="1">Criterios_Ponderables!$A$14:$AF$27</definedName>
    <definedName name="Z_E65DA936_AF8E_4EC8_BF68_383F97FE8580_.wvu.FilterData" localSheetId="10" hidden="1">Evaluación_Económica!$A$19:$DR$32</definedName>
  </definedNames>
  <calcPr calcId="191028"/>
  <customWorkbookViews>
    <customWorkbookView name="HENRY ALEXANDER MOYAN - Vista personalizada" guid="{E2A2C7DB-9947-49F3-A282-EFE301E739A4}" mergeInterval="0" personalView="1" maximized="1" xWindow="-8" yWindow="-8" windowWidth="1296" windowHeight="1000" tabRatio="819" activeSheetId="11"/>
    <customWorkbookView name="OSCAR EMILIO MORA NAVARRO - Vista personalizada" guid="{12163528-AE75-4A4E-AF46-AB6BC72BC431}" mergeInterval="0" personalView="1" maximized="1" xWindow="-8" yWindow="-8" windowWidth="1296" windowHeight="1000" tabRatio="819" activeSheetId="9"/>
    <customWorkbookView name="JOSE ARMANDO GARZON BONILLA - Vista personalizada" guid="{C7BD7581-978D-4952-BB44-34D9F81A17A1}" mergeInterval="0" personalView="1" maximized="1" xWindow="-8" yWindow="-8" windowWidth="1296" windowHeight="1000" tabRatio="819" activeSheetId="7"/>
    <customWorkbookView name="FREDY GIOVANNY ORDOÑEZ RICO - Vista personalizada" guid="{2E6E9C88-08B8-4F9F-855B-E155574AADA6}" mergeInterval="0" personalView="1" maximized="1" xWindow="-8" yWindow="-8" windowWidth="1296" windowHeight="1000" tabRatio="819" activeSheetId="9"/>
    <customWorkbookView name="MARCO ANTONIO BARRERA GÓMEZ - Vista personalizada" guid="{05019090-B387-4185-B9D6-2989E4430EE7}" mergeInterval="0" personalView="1" maximized="1" xWindow="-8" yWindow="-8" windowWidth="1296" windowHeight="1000" tabRatio="819" activeSheetId="8"/>
    <customWorkbookView name="SANDRA MILENA SALAZAR AYERVE - Vista personalizada" guid="{CC132B87-6F95-42DD-82B4-8B8A320375C1}" mergeInterval="0" personalView="1" maximized="1" xWindow="-8" yWindow="-8" windowWidth="1296" windowHeight="1000" tabRatio="819" activeSheetId="9"/>
    <customWorkbookView name="MYRIAM BLANCA LIZZETTE ESCORCIA BERNAL - Vista personalizada" guid="{3747B44A-1B0F-476A-97A2-F90ADAC85B61}" mergeInterval="0" personalView="1" maximized="1" xWindow="-8" yWindow="-8" windowWidth="1296" windowHeight="1000" tabRatio="819" activeSheetId="2"/>
    <customWorkbookView name="SEBASTIAN VARGAS VANEGAS - Vista personalizada" guid="{DBDCABA7-1761-490F-B561-FF40CAB5B60B}" mergeInterval="0" personalView="1" maximized="1" xWindow="-8" yWindow="-8" windowWidth="1296" windowHeight="1000" tabRatio="819" activeSheetId="11"/>
    <customWorkbookView name="REDPS2 - Vista personalizada" guid="{22E058B7-4FD3-40B5-A493-EE97C812424B}" mergeInterval="0" personalView="1" maximized="1" xWindow="-8" yWindow="-8" windowWidth="1296" windowHeight="1000" tabRatio="819" activeSheetId="2"/>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12" i="6" l="1"/>
  <c r="E31" i="6"/>
  <c r="E724" i="6"/>
  <c r="E720" i="6"/>
  <c r="E713" i="6"/>
  <c r="E623" i="6"/>
  <c r="E477" i="6"/>
  <c r="E473" i="6"/>
  <c r="E425" i="6"/>
  <c r="E402" i="6"/>
  <c r="E230" i="6"/>
  <c r="E226" i="6"/>
  <c r="E220" i="6"/>
  <c r="E214" i="6"/>
  <c r="E213" i="6"/>
  <c r="E191" i="6"/>
  <c r="E117" i="6"/>
  <c r="E115" i="6"/>
  <c r="E100" i="6"/>
  <c r="E77" i="6"/>
  <c r="E48" i="6"/>
  <c r="E22" i="6"/>
  <c r="E18" i="6"/>
  <c r="AI1076" i="2"/>
  <c r="AI1063" i="2"/>
  <c r="AI1040" i="2"/>
  <c r="AI1027" i="2"/>
  <c r="AI1009" i="2"/>
  <c r="AI996" i="2"/>
  <c r="AI983" i="2"/>
  <c r="AI958" i="2"/>
  <c r="AI923" i="2"/>
  <c r="AI906" i="2"/>
  <c r="AI893" i="2"/>
  <c r="AI880" i="2"/>
  <c r="AI867" i="2"/>
  <c r="AI833" i="2"/>
  <c r="AI794" i="2"/>
  <c r="AI779" i="2"/>
  <c r="AI696" i="2"/>
  <c r="AI683" i="2"/>
  <c r="AI664" i="2"/>
  <c r="AI651" i="2"/>
  <c r="AI627" i="2"/>
  <c r="AI613" i="2"/>
  <c r="AI584" i="2"/>
  <c r="AI559" i="2"/>
  <c r="AI533" i="2"/>
  <c r="AI488" i="2"/>
  <c r="AI475" i="2"/>
  <c r="AI449" i="2"/>
  <c r="AI436" i="2"/>
  <c r="AI420" i="2"/>
  <c r="AI398" i="2"/>
  <c r="AI359" i="2"/>
  <c r="AI346" i="2"/>
  <c r="AI333" i="2"/>
  <c r="AI279" i="2"/>
  <c r="AI261" i="2"/>
  <c r="AI248" i="2"/>
  <c r="AI235" i="2"/>
  <c r="AI222" i="2"/>
  <c r="AI209" i="2"/>
  <c r="AI196" i="2"/>
  <c r="AI183" i="2"/>
  <c r="AI161" i="2"/>
  <c r="AI148" i="2"/>
  <c r="AI115" i="2"/>
  <c r="AI93" i="2"/>
  <c r="AI70" i="2"/>
  <c r="AI51" i="2"/>
  <c r="AI33" i="2"/>
  <c r="AI20" i="2"/>
  <c r="AF34" i="2"/>
  <c r="D290" i="2"/>
  <c r="D286" i="2"/>
  <c r="D280" i="2"/>
  <c r="D1087" i="2"/>
  <c r="D1083" i="2"/>
  <c r="D1076" i="2"/>
  <c r="C732" i="17"/>
  <c r="C731" i="17"/>
  <c r="C730" i="17"/>
  <c r="C729" i="17"/>
  <c r="C728" i="17"/>
  <c r="C727" i="17"/>
  <c r="C726" i="17"/>
  <c r="C725" i="17"/>
  <c r="C724" i="17"/>
  <c r="C720" i="17"/>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2" i="1"/>
  <c r="D616" i="6"/>
  <c r="C370" i="17"/>
  <c r="DB347" i="18"/>
  <c r="DB254" i="18"/>
  <c r="DB85" i="18"/>
  <c r="DB65" i="18"/>
  <c r="DB47" i="18"/>
  <c r="DB33" i="18"/>
  <c r="J16" i="20"/>
  <c r="C662" i="2" l="1"/>
  <c r="C425" i="13" s="1"/>
  <c r="W723" i="2"/>
  <c r="A958" i="2"/>
  <c r="Z579" i="19"/>
  <c r="R579" i="19"/>
  <c r="M579" i="19"/>
  <c r="H579" i="19"/>
  <c r="D323" i="6"/>
  <c r="D330" i="6"/>
  <c r="D295" i="6"/>
  <c r="C216" i="13"/>
  <c r="K216" i="13" s="1"/>
  <c r="C217" i="13"/>
  <c r="K217" i="13" s="1"/>
  <c r="K300" i="13"/>
  <c r="A559" i="2"/>
  <c r="C364" i="7"/>
  <c r="HD155" i="7"/>
  <c r="AG63" i="7"/>
  <c r="R562" i="2"/>
  <c r="GC364" i="7"/>
  <c r="C102" i="7"/>
  <c r="A488" i="2"/>
  <c r="D720" i="6"/>
  <c r="D724" i="6"/>
  <c r="D402" i="6"/>
  <c r="D90" i="6"/>
  <c r="D91" i="6"/>
  <c r="D96" i="6"/>
  <c r="D100" i="6"/>
  <c r="A310" i="13"/>
  <c r="G820" i="2"/>
  <c r="F820" i="2"/>
  <c r="IV453" i="7"/>
  <c r="A395" i="17"/>
  <c r="AG323" i="7"/>
  <c r="IV37" i="7"/>
  <c r="U531" i="2"/>
  <c r="U529" i="2"/>
  <c r="H570" i="19"/>
  <c r="H571" i="19"/>
  <c r="H572" i="19"/>
  <c r="AD525" i="19"/>
  <c r="AD526" i="19"/>
  <c r="AD527" i="19"/>
  <c r="AD528" i="19"/>
  <c r="AD529" i="19"/>
  <c r="AD530" i="19"/>
  <c r="AD531" i="19"/>
  <c r="AD532" i="19"/>
  <c r="AD533" i="19"/>
  <c r="AD523" i="19"/>
  <c r="AD524" i="19"/>
  <c r="H366" i="19"/>
  <c r="AD152" i="19"/>
  <c r="C216" i="20"/>
  <c r="C594" i="20"/>
  <c r="C633" i="20"/>
  <c r="C698" i="20"/>
  <c r="M223" i="19"/>
  <c r="C722" i="18"/>
  <c r="C709" i="18"/>
  <c r="M367" i="19"/>
  <c r="Z321" i="19"/>
  <c r="Z320" i="19"/>
  <c r="Z325" i="19"/>
  <c r="R325" i="19"/>
  <c r="M325" i="19"/>
  <c r="H325" i="19"/>
  <c r="U361" i="2"/>
  <c r="U359" i="2"/>
  <c r="Z273" i="19"/>
  <c r="G595" i="18"/>
  <c r="G594" i="18"/>
  <c r="CF720" i="18"/>
  <c r="CF707" i="18"/>
  <c r="CF681" i="18"/>
  <c r="CF668" i="18"/>
  <c r="CF642" i="18"/>
  <c r="CF629" i="18"/>
  <c r="CF525" i="18"/>
  <c r="CF512" i="18"/>
  <c r="CF421" i="18"/>
  <c r="CF382" i="18"/>
  <c r="CF317" i="18"/>
  <c r="CF304" i="18"/>
  <c r="CF265" i="18"/>
  <c r="CF252" i="18"/>
  <c r="CF226" i="18"/>
  <c r="CF187" i="18"/>
  <c r="CF174" i="18"/>
  <c r="U318" i="2"/>
  <c r="C494" i="2"/>
  <c r="U335" i="2"/>
  <c r="DI479" i="7"/>
  <c r="IA453" i="7"/>
  <c r="EU427" i="7"/>
  <c r="U980" i="2"/>
  <c r="V980" i="2" s="1"/>
  <c r="S980" i="2"/>
  <c r="R980" i="2"/>
  <c r="G980" i="2"/>
  <c r="F980" i="2"/>
  <c r="AE980" i="2" s="1"/>
  <c r="AF980" i="2" s="1"/>
  <c r="AG980" i="2" s="1"/>
  <c r="E980" i="2"/>
  <c r="C149" i="2"/>
  <c r="C150" i="2"/>
  <c r="C151" i="2"/>
  <c r="C152" i="2"/>
  <c r="C153" i="2"/>
  <c r="C154" i="2"/>
  <c r="C155" i="2"/>
  <c r="C156" i="2"/>
  <c r="C157" i="2"/>
  <c r="C158" i="2"/>
  <c r="C116" i="19" s="1"/>
  <c r="C159" i="2"/>
  <c r="G434" i="18"/>
  <c r="A359" i="2"/>
  <c r="BL330" i="18"/>
  <c r="U135" i="2"/>
  <c r="A93" i="2"/>
  <c r="U997" i="2"/>
  <c r="C60" i="2"/>
  <c r="C46" i="6" s="1"/>
  <c r="C61" i="2"/>
  <c r="C47" i="6" s="1"/>
  <c r="C62" i="2"/>
  <c r="C180" i="7"/>
  <c r="F51" i="2"/>
  <c r="H354" i="19"/>
  <c r="H353" i="19"/>
  <c r="H347" i="19"/>
  <c r="H348" i="19"/>
  <c r="H349" i="19"/>
  <c r="H470" i="19"/>
  <c r="M470" i="19"/>
  <c r="M723" i="19"/>
  <c r="AD284" i="19"/>
  <c r="AD283" i="19"/>
  <c r="C1077" i="2"/>
  <c r="C1078" i="2"/>
  <c r="C1079" i="2"/>
  <c r="C1080" i="2"/>
  <c r="C1081" i="2"/>
  <c r="C1082" i="2"/>
  <c r="C1083" i="2"/>
  <c r="C1084" i="2"/>
  <c r="C1085" i="2"/>
  <c r="C1086" i="2"/>
  <c r="C1087" i="2"/>
  <c r="C1076" i="2"/>
  <c r="C1064" i="2"/>
  <c r="C1065" i="2"/>
  <c r="C1066" i="2"/>
  <c r="C1067" i="2"/>
  <c r="C1068" i="2"/>
  <c r="C1069" i="2"/>
  <c r="C1070" i="2"/>
  <c r="C1071" i="2"/>
  <c r="C1072" i="2"/>
  <c r="C1073" i="2"/>
  <c r="C1074" i="2"/>
  <c r="C1063" i="2"/>
  <c r="C723" i="17"/>
  <c r="U723" i="17" s="1"/>
  <c r="G716" i="13" s="1"/>
  <c r="C722" i="17"/>
  <c r="U722" i="17" s="1"/>
  <c r="G715" i="13" s="1"/>
  <c r="C721" i="17"/>
  <c r="U721" i="17" s="1"/>
  <c r="G714" i="13" s="1"/>
  <c r="A720" i="17"/>
  <c r="A707" i="17"/>
  <c r="D722" i="13"/>
  <c r="A713" i="13"/>
  <c r="D709" i="13"/>
  <c r="D708" i="13"/>
  <c r="D707" i="13"/>
  <c r="D706" i="13"/>
  <c r="D705" i="13"/>
  <c r="D704" i="13"/>
  <c r="D703" i="13"/>
  <c r="D702" i="13"/>
  <c r="D701" i="13"/>
  <c r="D700" i="13"/>
  <c r="A700" i="13"/>
  <c r="A626" i="19"/>
  <c r="IV622" i="7"/>
  <c r="GC624" i="7"/>
  <c r="BG476" i="18"/>
  <c r="U555" i="2"/>
  <c r="V555" i="2" s="1"/>
  <c r="S555" i="2"/>
  <c r="R555" i="2"/>
  <c r="U554" i="2"/>
  <c r="V554" i="2" s="1"/>
  <c r="S554" i="2"/>
  <c r="R554" i="2"/>
  <c r="U553" i="2"/>
  <c r="V553" i="2" s="1"/>
  <c r="S553" i="2"/>
  <c r="R553" i="2"/>
  <c r="U552" i="2"/>
  <c r="V552" i="2" s="1"/>
  <c r="S552" i="2"/>
  <c r="R552" i="2"/>
  <c r="U551" i="2"/>
  <c r="V551" i="2" s="1"/>
  <c r="S551" i="2"/>
  <c r="R551" i="2"/>
  <c r="U550" i="2"/>
  <c r="V550" i="2" s="1"/>
  <c r="S550" i="2"/>
  <c r="R550" i="2"/>
  <c r="U549" i="2"/>
  <c r="V549" i="2" s="1"/>
  <c r="S549" i="2"/>
  <c r="R549" i="2"/>
  <c r="U548" i="2"/>
  <c r="V548" i="2" s="1"/>
  <c r="S548" i="2"/>
  <c r="R548" i="2"/>
  <c r="U547" i="2"/>
  <c r="V547" i="2" s="1"/>
  <c r="S547" i="2"/>
  <c r="R547" i="2"/>
  <c r="U546" i="2"/>
  <c r="V546" i="2" s="1"/>
  <c r="S546" i="2"/>
  <c r="R546" i="2"/>
  <c r="U545" i="2"/>
  <c r="V545" i="2" s="1"/>
  <c r="S545" i="2"/>
  <c r="R545" i="2"/>
  <c r="U544" i="2"/>
  <c r="V544" i="2" s="1"/>
  <c r="S544" i="2"/>
  <c r="R544" i="2"/>
  <c r="U543" i="2"/>
  <c r="V543" i="2" s="1"/>
  <c r="S543" i="2"/>
  <c r="R543" i="2"/>
  <c r="U542" i="2"/>
  <c r="V542" i="2" s="1"/>
  <c r="S542" i="2"/>
  <c r="R542" i="2"/>
  <c r="DB720" i="18"/>
  <c r="DB707" i="18"/>
  <c r="DB681" i="18"/>
  <c r="DB668" i="18"/>
  <c r="DB642" i="18"/>
  <c r="DB629" i="18"/>
  <c r="DB603" i="18"/>
  <c r="DB525" i="18"/>
  <c r="DB512" i="18"/>
  <c r="DB421" i="18"/>
  <c r="DB317" i="18"/>
  <c r="DB304" i="18"/>
  <c r="DB265" i="18"/>
  <c r="DB252" i="18"/>
  <c r="DB226" i="18"/>
  <c r="DB187" i="18"/>
  <c r="DB174" i="18"/>
  <c r="DB135" i="18"/>
  <c r="DB122" i="18"/>
  <c r="DB96" i="18"/>
  <c r="G426" i="18"/>
  <c r="G427" i="18"/>
  <c r="G428" i="18"/>
  <c r="G429" i="18"/>
  <c r="G430" i="18"/>
  <c r="G431" i="18"/>
  <c r="G432" i="18"/>
  <c r="G433" i="18"/>
  <c r="A722" i="18"/>
  <c r="G722" i="18"/>
  <c r="K722" i="18"/>
  <c r="P722" i="18" s="1"/>
  <c r="I720" i="17" s="1"/>
  <c r="L722" i="18"/>
  <c r="M722" i="18"/>
  <c r="N722" i="18"/>
  <c r="O722" i="18" s="1"/>
  <c r="Q722" i="18"/>
  <c r="Y722" i="18"/>
  <c r="AA722" i="18"/>
  <c r="AG722" i="18"/>
  <c r="AL722" i="18"/>
  <c r="AQ722" i="18"/>
  <c r="AS722" i="18"/>
  <c r="BB722" i="18"/>
  <c r="BG722" i="18"/>
  <c r="BL722" i="18"/>
  <c r="BM722" i="18"/>
  <c r="BN722" i="18"/>
  <c r="BX722" i="18"/>
  <c r="BZ722" i="18"/>
  <c r="CE722" i="18"/>
  <c r="CF722" i="18"/>
  <c r="S720" i="17" s="1"/>
  <c r="CG722" i="18"/>
  <c r="CR722" i="18"/>
  <c r="CS722" i="18"/>
  <c r="G723" i="18"/>
  <c r="G721" i="17" s="1"/>
  <c r="K723" i="18"/>
  <c r="L723" i="18"/>
  <c r="M723" i="18"/>
  <c r="P723" i="18"/>
  <c r="I721" i="17" s="1"/>
  <c r="Q723" i="18"/>
  <c r="R723" i="18"/>
  <c r="S723" i="18"/>
  <c r="CN723" i="18" s="1"/>
  <c r="CP723" i="18" s="1"/>
  <c r="Y723" i="18"/>
  <c r="AD723" i="18" s="1"/>
  <c r="AB723" i="18"/>
  <c r="K721" i="17" s="1"/>
  <c r="AG723" i="18"/>
  <c r="AI723" i="18"/>
  <c r="AL723" i="18"/>
  <c r="AN723" i="18"/>
  <c r="AQ723" i="18"/>
  <c r="AS723" i="18"/>
  <c r="AY723" i="18"/>
  <c r="M721" i="17" s="1"/>
  <c r="BB723" i="18"/>
  <c r="BD723" i="18"/>
  <c r="BG723" i="18"/>
  <c r="BI723" i="18"/>
  <c r="BL723" i="18"/>
  <c r="BN723" i="18"/>
  <c r="BT723" i="18"/>
  <c r="O721" i="17" s="1"/>
  <c r="BX723" i="18"/>
  <c r="BY723" i="18"/>
  <c r="Q721" i="17" s="1"/>
  <c r="BZ723" i="18"/>
  <c r="CE723" i="18"/>
  <c r="CF723" i="18"/>
  <c r="S721" i="17" s="1"/>
  <c r="CG723" i="18"/>
  <c r="CJ723" i="18"/>
  <c r="CL723" i="18" s="1"/>
  <c r="CR723" i="18"/>
  <c r="CS723" i="18"/>
  <c r="CV723" i="18"/>
  <c r="DB723" i="18"/>
  <c r="G724" i="18"/>
  <c r="G722" i="17" s="1"/>
  <c r="K724" i="18"/>
  <c r="L724" i="18"/>
  <c r="M724" i="18"/>
  <c r="P724" i="18"/>
  <c r="I722" i="17" s="1"/>
  <c r="Q724" i="18"/>
  <c r="R724" i="18"/>
  <c r="CJ724" i="18" s="1"/>
  <c r="CL724" i="18" s="1"/>
  <c r="S724" i="18"/>
  <c r="CN724" i="18" s="1"/>
  <c r="CP724" i="18" s="1"/>
  <c r="Y724" i="18"/>
  <c r="Z724" i="18" s="1"/>
  <c r="AC724" i="18" s="1"/>
  <c r="AB724" i="18"/>
  <c r="K722" i="17" s="1"/>
  <c r="AG724" i="18"/>
  <c r="AI724" i="18"/>
  <c r="AL724" i="18"/>
  <c r="AN724" i="18"/>
  <c r="AQ724" i="18"/>
  <c r="AS724" i="18"/>
  <c r="AY724" i="18"/>
  <c r="M722" i="17" s="1"/>
  <c r="BB724" i="18"/>
  <c r="BD724" i="18"/>
  <c r="BG724" i="18"/>
  <c r="BI724" i="18"/>
  <c r="BL724" i="18"/>
  <c r="BN724" i="18"/>
  <c r="BT724" i="18"/>
  <c r="O722" i="17" s="1"/>
  <c r="BX724" i="18"/>
  <c r="BY724" i="18"/>
  <c r="Q722" i="17" s="1"/>
  <c r="BZ724" i="18"/>
  <c r="CE724" i="18"/>
  <c r="CF724" i="18"/>
  <c r="S722" i="17" s="1"/>
  <c r="CG724" i="18"/>
  <c r="CR724" i="18"/>
  <c r="CS724" i="18"/>
  <c r="CV724" i="18"/>
  <c r="DB724" i="18"/>
  <c r="G725" i="18"/>
  <c r="G723" i="17" s="1"/>
  <c r="K725" i="18"/>
  <c r="L725" i="18"/>
  <c r="M725" i="18"/>
  <c r="P725" i="18"/>
  <c r="I723" i="17" s="1"/>
  <c r="Q725" i="18"/>
  <c r="R725" i="18"/>
  <c r="S725" i="18"/>
  <c r="CN725" i="18" s="1"/>
  <c r="CP725" i="18" s="1"/>
  <c r="Y725" i="18"/>
  <c r="Z725" i="18" s="1"/>
  <c r="AC725" i="18" s="1"/>
  <c r="AB725" i="18"/>
  <c r="K723" i="17" s="1"/>
  <c r="AG725" i="18"/>
  <c r="AI725" i="18"/>
  <c r="AL725" i="18"/>
  <c r="AN725" i="18"/>
  <c r="AQ725" i="18"/>
  <c r="AS725" i="18"/>
  <c r="AY725" i="18"/>
  <c r="M723" i="17" s="1"/>
  <c r="BB725" i="18"/>
  <c r="BD725" i="18"/>
  <c r="BG725" i="18"/>
  <c r="BI725" i="18"/>
  <c r="BL725" i="18"/>
  <c r="BN725" i="18"/>
  <c r="BT725" i="18"/>
  <c r="O723" i="17" s="1"/>
  <c r="BX725" i="18"/>
  <c r="BY725" i="18"/>
  <c r="Q723" i="17" s="1"/>
  <c r="BZ725" i="18"/>
  <c r="CE725" i="18"/>
  <c r="CF725" i="18"/>
  <c r="S723" i="17" s="1"/>
  <c r="CG725" i="18"/>
  <c r="CJ725" i="18"/>
  <c r="CL725" i="18" s="1"/>
  <c r="CR725" i="18"/>
  <c r="CS725" i="18"/>
  <c r="CV725" i="18"/>
  <c r="DB725" i="18"/>
  <c r="G726" i="18"/>
  <c r="G724" i="17" s="1"/>
  <c r="K726" i="18"/>
  <c r="P726" i="18" s="1"/>
  <c r="I724" i="17" s="1"/>
  <c r="L726" i="18"/>
  <c r="M726" i="18"/>
  <c r="Q726" i="18"/>
  <c r="Y726" i="18"/>
  <c r="Z726" i="18"/>
  <c r="AC726" i="18" s="1"/>
  <c r="AG726" i="18"/>
  <c r="AL726" i="18"/>
  <c r="AQ726" i="18"/>
  <c r="AS726" i="18"/>
  <c r="BB726" i="18"/>
  <c r="BG726" i="18"/>
  <c r="BL726" i="18"/>
  <c r="BN726" i="18"/>
  <c r="BX726" i="18"/>
  <c r="BZ726" i="18"/>
  <c r="CE726" i="18"/>
  <c r="CF726" i="18"/>
  <c r="S724" i="17" s="1"/>
  <c r="CG726" i="18"/>
  <c r="CH726" i="18" s="1"/>
  <c r="CR726" i="18"/>
  <c r="CS726" i="18"/>
  <c r="CT726" i="18"/>
  <c r="CV726" i="18" s="1"/>
  <c r="G727" i="18"/>
  <c r="G725" i="17" s="1"/>
  <c r="K727" i="18"/>
  <c r="P727" i="18" s="1"/>
  <c r="I725" i="17" s="1"/>
  <c r="L727" i="18"/>
  <c r="M727" i="18"/>
  <c r="Q727" i="18"/>
  <c r="Y727" i="18"/>
  <c r="Z727" i="18" s="1"/>
  <c r="AC727" i="18" s="1"/>
  <c r="AG727" i="18"/>
  <c r="AL727" i="18"/>
  <c r="AQ727" i="18"/>
  <c r="AS727" i="18"/>
  <c r="BB727" i="18"/>
  <c r="BG727" i="18"/>
  <c r="BL727" i="18"/>
  <c r="BN727" i="18"/>
  <c r="BX727" i="18"/>
  <c r="BZ727" i="18"/>
  <c r="CE727" i="18"/>
  <c r="CF727" i="18"/>
  <c r="S725" i="17" s="1"/>
  <c r="CG727" i="18"/>
  <c r="CR727" i="18"/>
  <c r="CS727" i="18"/>
  <c r="G728" i="18"/>
  <c r="G726" i="17" s="1"/>
  <c r="K728" i="18"/>
  <c r="P728" i="18" s="1"/>
  <c r="I726" i="17" s="1"/>
  <c r="L728" i="18"/>
  <c r="M728" i="18"/>
  <c r="Q728" i="18"/>
  <c r="Y728" i="18"/>
  <c r="AD728" i="18" s="1"/>
  <c r="Z728" i="18"/>
  <c r="AC728" i="18" s="1"/>
  <c r="AG728" i="18"/>
  <c r="AL728" i="18"/>
  <c r="AQ728" i="18"/>
  <c r="AS728" i="18"/>
  <c r="BB728" i="18"/>
  <c r="BC728" i="18"/>
  <c r="BG728" i="18"/>
  <c r="BL728" i="18"/>
  <c r="BN728" i="18"/>
  <c r="BX728" i="18"/>
  <c r="BZ728" i="18"/>
  <c r="CE728" i="18"/>
  <c r="CF728" i="18"/>
  <c r="S726" i="17" s="1"/>
  <c r="CG728" i="18"/>
  <c r="CR728" i="18"/>
  <c r="CS728" i="18"/>
  <c r="G729" i="18"/>
  <c r="K729" i="18"/>
  <c r="P729" i="18" s="1"/>
  <c r="L729" i="18"/>
  <c r="M729" i="18"/>
  <c r="Q729" i="18"/>
  <c r="Y729" i="18"/>
  <c r="AD729" i="18" s="1"/>
  <c r="AG729" i="18"/>
  <c r="AL729" i="18"/>
  <c r="AQ729" i="18"/>
  <c r="AS729" i="18"/>
  <c r="BB729" i="18"/>
  <c r="BC729" i="18"/>
  <c r="BG729" i="18"/>
  <c r="BL729" i="18"/>
  <c r="BN729" i="18"/>
  <c r="BX729" i="18"/>
  <c r="BZ729" i="18"/>
  <c r="CE729" i="18"/>
  <c r="CF729" i="18"/>
  <c r="S727" i="17" s="1"/>
  <c r="CG729" i="18"/>
  <c r="CR729" i="18"/>
  <c r="CS729" i="18"/>
  <c r="G730" i="18"/>
  <c r="G728" i="17" s="1"/>
  <c r="K730" i="18"/>
  <c r="P730" i="18" s="1"/>
  <c r="L730" i="18"/>
  <c r="M730" i="18"/>
  <c r="Q730" i="18"/>
  <c r="Y730" i="18"/>
  <c r="AD730" i="18" s="1"/>
  <c r="AG730" i="18"/>
  <c r="AL730" i="18"/>
  <c r="AQ730" i="18"/>
  <c r="AS730" i="18"/>
  <c r="BB730" i="18"/>
  <c r="BC730" i="18"/>
  <c r="BG730" i="18"/>
  <c r="BL730" i="18"/>
  <c r="BN730" i="18"/>
  <c r="BX730" i="18"/>
  <c r="BZ730" i="18"/>
  <c r="CE730" i="18"/>
  <c r="CF730" i="18"/>
  <c r="S728" i="17" s="1"/>
  <c r="CG730" i="18"/>
  <c r="CR730" i="18"/>
  <c r="CS730" i="18"/>
  <c r="G731" i="18"/>
  <c r="G729" i="17" s="1"/>
  <c r="K731" i="18"/>
  <c r="P731" i="18" s="1"/>
  <c r="R731" i="18" s="1"/>
  <c r="CJ731" i="18" s="1"/>
  <c r="L731" i="18"/>
  <c r="M731" i="18"/>
  <c r="Q731" i="18"/>
  <c r="Y731" i="18"/>
  <c r="Z731" i="18" s="1"/>
  <c r="AG731" i="18"/>
  <c r="AL731" i="18"/>
  <c r="AQ731" i="18"/>
  <c r="AS731" i="18"/>
  <c r="BB731" i="18"/>
  <c r="BC731" i="18"/>
  <c r="BG731" i="18"/>
  <c r="BL731" i="18"/>
  <c r="BN731" i="18"/>
  <c r="BX731" i="18"/>
  <c r="BZ731" i="18"/>
  <c r="CE731" i="18"/>
  <c r="CF731" i="18"/>
  <c r="S729" i="17" s="1"/>
  <c r="CG731" i="18"/>
  <c r="CR731" i="18"/>
  <c r="CS731" i="18"/>
  <c r="G732" i="18"/>
  <c r="G730" i="17" s="1"/>
  <c r="K732" i="18"/>
  <c r="P732" i="18" s="1"/>
  <c r="L732" i="18"/>
  <c r="M732" i="18"/>
  <c r="Q732" i="18"/>
  <c r="Y732" i="18"/>
  <c r="Z732" i="18"/>
  <c r="AD732" i="18"/>
  <c r="AG732" i="18"/>
  <c r="AL732" i="18"/>
  <c r="AQ732" i="18"/>
  <c r="AS732" i="18"/>
  <c r="BB732" i="18"/>
  <c r="BC732" i="18"/>
  <c r="BD732" i="18"/>
  <c r="BG732" i="18"/>
  <c r="BL732" i="18"/>
  <c r="BN732" i="18"/>
  <c r="BX732" i="18"/>
  <c r="BZ732" i="18"/>
  <c r="CA732" i="18" s="1"/>
  <c r="CE732" i="18"/>
  <c r="CF732" i="18"/>
  <c r="S730" i="17" s="1"/>
  <c r="CG732" i="18"/>
  <c r="CR732" i="18"/>
  <c r="CS732" i="18"/>
  <c r="G733" i="18"/>
  <c r="K733" i="18"/>
  <c r="P733" i="18" s="1"/>
  <c r="I731" i="17" s="1"/>
  <c r="L733" i="18"/>
  <c r="M733" i="18"/>
  <c r="N733" i="18" s="1"/>
  <c r="Q733" i="18"/>
  <c r="Y733" i="18"/>
  <c r="Z733" i="18" s="1"/>
  <c r="AG733" i="18"/>
  <c r="AL733" i="18"/>
  <c r="AQ733" i="18"/>
  <c r="BB733" i="18"/>
  <c r="BC733" i="18"/>
  <c r="BG733" i="18"/>
  <c r="BL733" i="18"/>
  <c r="BX733" i="18"/>
  <c r="BZ733" i="18"/>
  <c r="CE733" i="18"/>
  <c r="CG733" i="18"/>
  <c r="CR733" i="18"/>
  <c r="CS733" i="18"/>
  <c r="Y65" i="18"/>
  <c r="Z65" i="18" s="1"/>
  <c r="CS33" i="18"/>
  <c r="CS34" i="18"/>
  <c r="BT34" i="18"/>
  <c r="C475" i="18"/>
  <c r="K276" i="18"/>
  <c r="S66" i="18"/>
  <c r="R66" i="18"/>
  <c r="K68" i="18"/>
  <c r="AR16" i="18"/>
  <c r="AR722" i="18" s="1"/>
  <c r="AM16" i="18"/>
  <c r="AM722" i="18" s="1"/>
  <c r="AH16" i="18"/>
  <c r="AH722" i="18" s="1"/>
  <c r="BI4" i="18"/>
  <c r="BH4" i="18" s="1"/>
  <c r="BH723" i="18" s="1"/>
  <c r="BI5" i="18"/>
  <c r="BH5" i="18" s="1"/>
  <c r="BH724" i="18" s="1"/>
  <c r="BI6" i="18"/>
  <c r="BH6" i="18" s="1"/>
  <c r="BH725" i="18" s="1"/>
  <c r="BI7" i="18"/>
  <c r="BH7" i="18" s="1"/>
  <c r="BH726" i="18" s="1"/>
  <c r="BI8" i="18"/>
  <c r="BH8" i="18" s="1"/>
  <c r="BH727" i="18" s="1"/>
  <c r="BI9" i="18"/>
  <c r="BH9" i="18" s="1"/>
  <c r="BH728" i="18" s="1"/>
  <c r="BI10" i="18"/>
  <c r="BH10" i="18" s="1"/>
  <c r="BH729" i="18" s="1"/>
  <c r="BI11" i="18"/>
  <c r="BH11" i="18" s="1"/>
  <c r="BH730" i="18" s="1"/>
  <c r="BI12" i="18"/>
  <c r="BH12" i="18" s="1"/>
  <c r="BH731" i="18" s="1"/>
  <c r="BI13" i="18"/>
  <c r="BH13" i="18" s="1"/>
  <c r="BH732" i="18" s="1"/>
  <c r="BI14" i="18"/>
  <c r="BH14" i="18" s="1"/>
  <c r="BH733" i="18" s="1"/>
  <c r="BI733" i="18" s="1"/>
  <c r="BI3" i="18"/>
  <c r="BH3" i="18" s="1"/>
  <c r="BJ4" i="18"/>
  <c r="BJ5" i="18"/>
  <c r="BJ6" i="18"/>
  <c r="BJ7" i="18"/>
  <c r="BJ8" i="18"/>
  <c r="BJ9" i="18"/>
  <c r="BJ10" i="18"/>
  <c r="BJ11" i="18"/>
  <c r="BJ12" i="18"/>
  <c r="BJ13" i="18"/>
  <c r="BJ14" i="18"/>
  <c r="BD4" i="18"/>
  <c r="BD5" i="18"/>
  <c r="BD6" i="18"/>
  <c r="BD7" i="18"/>
  <c r="BD8" i="18"/>
  <c r="BD9" i="18"/>
  <c r="BE9" i="18" s="1"/>
  <c r="BD10" i="18"/>
  <c r="BE10" i="18" s="1"/>
  <c r="BD11" i="18"/>
  <c r="BE11" i="18" s="1"/>
  <c r="BD12" i="18"/>
  <c r="BE12" i="18" s="1"/>
  <c r="BD13" i="18"/>
  <c r="BE13" i="18" s="1"/>
  <c r="BD14" i="18"/>
  <c r="BE14" i="18" s="1"/>
  <c r="BD3" i="18"/>
  <c r="BC8" i="18"/>
  <c r="BC727" i="18" s="1"/>
  <c r="BC7" i="18"/>
  <c r="BC726" i="18" s="1"/>
  <c r="BC6" i="18"/>
  <c r="BC725" i="18" s="1"/>
  <c r="BC5" i="18"/>
  <c r="BC724" i="18" s="1"/>
  <c r="BC4" i="18"/>
  <c r="BC723" i="18" s="1"/>
  <c r="BC3" i="18"/>
  <c r="BC722" i="18" s="1"/>
  <c r="K189" i="18"/>
  <c r="K190" i="18"/>
  <c r="K191" i="18"/>
  <c r="K192" i="18"/>
  <c r="K193" i="18"/>
  <c r="K194" i="18"/>
  <c r="K195" i="18"/>
  <c r="K196" i="18"/>
  <c r="K197" i="18"/>
  <c r="K198" i="18"/>
  <c r="K199" i="18"/>
  <c r="K200" i="18"/>
  <c r="K202" i="18"/>
  <c r="K203" i="18"/>
  <c r="K204" i="18"/>
  <c r="K205" i="18"/>
  <c r="K206" i="18"/>
  <c r="K207" i="18"/>
  <c r="K208" i="18"/>
  <c r="K209" i="18"/>
  <c r="K210" i="18"/>
  <c r="K211" i="18"/>
  <c r="K212" i="18"/>
  <c r="K213" i="18"/>
  <c r="K215" i="18"/>
  <c r="K216" i="18"/>
  <c r="K217" i="18"/>
  <c r="K218" i="18"/>
  <c r="P218" i="18" s="1"/>
  <c r="K219" i="18"/>
  <c r="K220" i="18"/>
  <c r="K221" i="18"/>
  <c r="K222" i="18"/>
  <c r="K223" i="18"/>
  <c r="K224" i="18"/>
  <c r="K225" i="18"/>
  <c r="K226" i="18"/>
  <c r="K228" i="18"/>
  <c r="K229" i="18"/>
  <c r="K230" i="18"/>
  <c r="K231" i="18"/>
  <c r="K232" i="18"/>
  <c r="K233" i="18"/>
  <c r="K234" i="18"/>
  <c r="K235" i="18"/>
  <c r="K236" i="18"/>
  <c r="K237" i="18"/>
  <c r="K238" i="18"/>
  <c r="K239" i="18"/>
  <c r="K241" i="18"/>
  <c r="K242" i="18"/>
  <c r="K243" i="18"/>
  <c r="K244" i="18"/>
  <c r="K245" i="18"/>
  <c r="K246" i="18"/>
  <c r="K247" i="18"/>
  <c r="K248" i="18"/>
  <c r="K249" i="18"/>
  <c r="K250" i="18"/>
  <c r="K251" i="18"/>
  <c r="K252" i="18"/>
  <c r="K254" i="18"/>
  <c r="K255" i="18"/>
  <c r="K256" i="18"/>
  <c r="K257" i="18"/>
  <c r="K258" i="18"/>
  <c r="K259" i="18"/>
  <c r="K260" i="18"/>
  <c r="K261" i="18"/>
  <c r="K262" i="18"/>
  <c r="K263" i="18"/>
  <c r="K264" i="18"/>
  <c r="K265" i="18"/>
  <c r="K267" i="18"/>
  <c r="K268" i="18"/>
  <c r="K269" i="18"/>
  <c r="K270" i="18"/>
  <c r="K271" i="18"/>
  <c r="K272" i="18"/>
  <c r="K273" i="18"/>
  <c r="K274" i="18"/>
  <c r="K275" i="18"/>
  <c r="K277" i="18"/>
  <c r="K278" i="18"/>
  <c r="K280" i="18"/>
  <c r="K281" i="18"/>
  <c r="K282" i="18"/>
  <c r="K283" i="18"/>
  <c r="K284" i="18"/>
  <c r="K285" i="18"/>
  <c r="K286" i="18"/>
  <c r="K287" i="18"/>
  <c r="K288" i="18"/>
  <c r="K289" i="18"/>
  <c r="K290" i="18"/>
  <c r="K291" i="18"/>
  <c r="K293" i="18"/>
  <c r="K294" i="18"/>
  <c r="K295" i="18"/>
  <c r="K296" i="18"/>
  <c r="K297" i="18"/>
  <c r="K298" i="18"/>
  <c r="K299" i="18"/>
  <c r="K300" i="18"/>
  <c r="K301" i="18"/>
  <c r="K302" i="18"/>
  <c r="K303" i="18"/>
  <c r="K304" i="18"/>
  <c r="K306" i="18"/>
  <c r="K307" i="18"/>
  <c r="K308" i="18"/>
  <c r="K309" i="18"/>
  <c r="K310" i="18"/>
  <c r="K311" i="18"/>
  <c r="K312" i="18"/>
  <c r="K313" i="18"/>
  <c r="K314" i="18"/>
  <c r="K315" i="18"/>
  <c r="K316" i="18"/>
  <c r="K317" i="18"/>
  <c r="K319" i="18"/>
  <c r="K320" i="18"/>
  <c r="K321" i="18"/>
  <c r="K322" i="18"/>
  <c r="K323" i="18"/>
  <c r="K324" i="18"/>
  <c r="K325" i="18"/>
  <c r="K326" i="18"/>
  <c r="K327" i="18"/>
  <c r="K328" i="18"/>
  <c r="K329" i="18"/>
  <c r="K330" i="18"/>
  <c r="K332" i="18"/>
  <c r="K333" i="18"/>
  <c r="K334" i="18"/>
  <c r="K335" i="18"/>
  <c r="K336" i="18"/>
  <c r="K337" i="18"/>
  <c r="K338" i="18"/>
  <c r="K339" i="18"/>
  <c r="K340" i="18"/>
  <c r="K341" i="18"/>
  <c r="K342" i="18"/>
  <c r="K343" i="18"/>
  <c r="K345" i="18"/>
  <c r="K346" i="18"/>
  <c r="K347" i="18"/>
  <c r="K348" i="18"/>
  <c r="K349" i="18"/>
  <c r="K350" i="18"/>
  <c r="K351" i="18"/>
  <c r="K352" i="18"/>
  <c r="K353" i="18"/>
  <c r="K354" i="18"/>
  <c r="K355" i="18"/>
  <c r="K356" i="18"/>
  <c r="K358" i="18"/>
  <c r="K359" i="18"/>
  <c r="K360" i="18"/>
  <c r="K361" i="18"/>
  <c r="K362" i="18"/>
  <c r="K363" i="18"/>
  <c r="K364" i="18"/>
  <c r="K365" i="18"/>
  <c r="K366" i="18"/>
  <c r="K367" i="18"/>
  <c r="K368" i="18"/>
  <c r="K369" i="18"/>
  <c r="K371" i="18"/>
  <c r="K372" i="18"/>
  <c r="K373" i="18"/>
  <c r="K374" i="18"/>
  <c r="K375" i="18"/>
  <c r="K376" i="18"/>
  <c r="K377" i="18"/>
  <c r="K378" i="18"/>
  <c r="K379" i="18"/>
  <c r="K380" i="18"/>
  <c r="K381" i="18"/>
  <c r="K382" i="18"/>
  <c r="K384" i="18"/>
  <c r="K385" i="18"/>
  <c r="K386" i="18"/>
  <c r="K387" i="18"/>
  <c r="K388" i="18"/>
  <c r="K389" i="18"/>
  <c r="K390" i="18"/>
  <c r="K391" i="18"/>
  <c r="K392" i="18"/>
  <c r="K393" i="18"/>
  <c r="K394" i="18"/>
  <c r="K395" i="18"/>
  <c r="K397" i="18"/>
  <c r="K398" i="18"/>
  <c r="K399" i="18"/>
  <c r="K400" i="18"/>
  <c r="K401" i="18"/>
  <c r="K402" i="18"/>
  <c r="K403" i="18"/>
  <c r="K404" i="18"/>
  <c r="K405" i="18"/>
  <c r="K406" i="18"/>
  <c r="K407" i="18"/>
  <c r="K408" i="18"/>
  <c r="K410" i="18"/>
  <c r="K411" i="18"/>
  <c r="K412" i="18"/>
  <c r="K413" i="18"/>
  <c r="K414" i="18"/>
  <c r="K415" i="18"/>
  <c r="K416" i="18"/>
  <c r="K417" i="18"/>
  <c r="K418" i="18"/>
  <c r="K419" i="18"/>
  <c r="K420" i="18"/>
  <c r="K421" i="18"/>
  <c r="K423" i="18"/>
  <c r="K424" i="18"/>
  <c r="K425" i="18"/>
  <c r="K426" i="18"/>
  <c r="K427" i="18"/>
  <c r="K428" i="18"/>
  <c r="K429" i="18"/>
  <c r="K430" i="18"/>
  <c r="K431" i="18"/>
  <c r="K432" i="18"/>
  <c r="K433" i="18"/>
  <c r="K434" i="18"/>
  <c r="K436" i="18"/>
  <c r="K437" i="18"/>
  <c r="K438" i="18"/>
  <c r="K439" i="18"/>
  <c r="K440" i="18"/>
  <c r="K441" i="18"/>
  <c r="K442" i="18"/>
  <c r="K443" i="18"/>
  <c r="K444" i="18"/>
  <c r="K445" i="18"/>
  <c r="K446" i="18"/>
  <c r="K447" i="18"/>
  <c r="K449" i="18"/>
  <c r="K450" i="18"/>
  <c r="K451" i="18"/>
  <c r="K452" i="18"/>
  <c r="K453" i="18"/>
  <c r="K454" i="18"/>
  <c r="K455" i="18"/>
  <c r="K456" i="18"/>
  <c r="K457" i="18"/>
  <c r="K458" i="18"/>
  <c r="K459" i="18"/>
  <c r="K460" i="18"/>
  <c r="K462" i="18"/>
  <c r="K463" i="18"/>
  <c r="K464" i="18"/>
  <c r="K465" i="18"/>
  <c r="K466" i="18"/>
  <c r="K467" i="18"/>
  <c r="K468" i="18"/>
  <c r="K469" i="18"/>
  <c r="K470" i="18"/>
  <c r="K471" i="18"/>
  <c r="K472" i="18"/>
  <c r="K473" i="18"/>
  <c r="K475" i="18"/>
  <c r="K476" i="18"/>
  <c r="K477" i="18"/>
  <c r="K478" i="18"/>
  <c r="K479" i="18"/>
  <c r="K480" i="18"/>
  <c r="K481" i="18"/>
  <c r="K482" i="18"/>
  <c r="K483" i="18"/>
  <c r="K484" i="18"/>
  <c r="K485" i="18"/>
  <c r="K486" i="18"/>
  <c r="K488" i="18"/>
  <c r="K489" i="18"/>
  <c r="K490" i="18"/>
  <c r="K491" i="18"/>
  <c r="K492" i="18"/>
  <c r="K493" i="18"/>
  <c r="K494" i="18"/>
  <c r="K495" i="18"/>
  <c r="K496" i="18"/>
  <c r="K497" i="18"/>
  <c r="K498" i="18"/>
  <c r="K499" i="18"/>
  <c r="K501" i="18"/>
  <c r="K502" i="18"/>
  <c r="K503" i="18"/>
  <c r="K504" i="18"/>
  <c r="K505" i="18"/>
  <c r="K506" i="18"/>
  <c r="K507" i="18"/>
  <c r="K508" i="18"/>
  <c r="K509" i="18"/>
  <c r="K510" i="18"/>
  <c r="K511" i="18"/>
  <c r="K512" i="18"/>
  <c r="K514" i="18"/>
  <c r="K515" i="18"/>
  <c r="K516" i="18"/>
  <c r="K517" i="18"/>
  <c r="K518" i="18"/>
  <c r="K519" i="18"/>
  <c r="K520" i="18"/>
  <c r="K521" i="18"/>
  <c r="K522" i="18"/>
  <c r="K523" i="18"/>
  <c r="K524" i="18"/>
  <c r="K525" i="18"/>
  <c r="K527" i="18"/>
  <c r="K528" i="18"/>
  <c r="K529" i="18"/>
  <c r="K530" i="18"/>
  <c r="K531" i="18"/>
  <c r="K532" i="18"/>
  <c r="K533" i="18"/>
  <c r="K534" i="18"/>
  <c r="K535" i="18"/>
  <c r="K536" i="18"/>
  <c r="K537" i="18"/>
  <c r="K538" i="18"/>
  <c r="K540" i="18"/>
  <c r="K541" i="18"/>
  <c r="K542" i="18"/>
  <c r="K543" i="18"/>
  <c r="K544" i="18"/>
  <c r="K545" i="18"/>
  <c r="K546" i="18"/>
  <c r="K547" i="18"/>
  <c r="K548" i="18"/>
  <c r="K549" i="18"/>
  <c r="K550" i="18"/>
  <c r="K551" i="18"/>
  <c r="K553" i="18"/>
  <c r="K554" i="18"/>
  <c r="K555" i="18"/>
  <c r="K556" i="18"/>
  <c r="K557" i="18"/>
  <c r="K558" i="18"/>
  <c r="K559" i="18"/>
  <c r="K560" i="18"/>
  <c r="K561" i="18"/>
  <c r="K562" i="18"/>
  <c r="K563" i="18"/>
  <c r="K564" i="18"/>
  <c r="K566" i="18"/>
  <c r="K567" i="18"/>
  <c r="K568" i="18"/>
  <c r="K569" i="18"/>
  <c r="K570" i="18"/>
  <c r="K571" i="18"/>
  <c r="K572" i="18"/>
  <c r="K573" i="18"/>
  <c r="K574" i="18"/>
  <c r="K575" i="18"/>
  <c r="K576" i="18"/>
  <c r="K577" i="18"/>
  <c r="K579" i="18"/>
  <c r="K580" i="18"/>
  <c r="K581" i="18"/>
  <c r="K582" i="18"/>
  <c r="K583" i="18"/>
  <c r="K584" i="18"/>
  <c r="K585" i="18"/>
  <c r="K586" i="18"/>
  <c r="K587" i="18"/>
  <c r="K588" i="18"/>
  <c r="K589" i="18"/>
  <c r="K590" i="18"/>
  <c r="K592" i="18"/>
  <c r="K593" i="18"/>
  <c r="K594" i="18"/>
  <c r="K595" i="18"/>
  <c r="K596" i="18"/>
  <c r="K597" i="18"/>
  <c r="K598" i="18"/>
  <c r="K599" i="18"/>
  <c r="K600" i="18"/>
  <c r="K601" i="18"/>
  <c r="K602" i="18"/>
  <c r="K603" i="18"/>
  <c r="K605" i="18"/>
  <c r="K606" i="18"/>
  <c r="K607" i="18"/>
  <c r="K608" i="18"/>
  <c r="K609" i="18"/>
  <c r="K610" i="18"/>
  <c r="K611" i="18"/>
  <c r="K612" i="18"/>
  <c r="K613" i="18"/>
  <c r="K614" i="18"/>
  <c r="K615" i="18"/>
  <c r="K616" i="18"/>
  <c r="K618" i="18"/>
  <c r="K619" i="18"/>
  <c r="K620" i="18"/>
  <c r="K621" i="18"/>
  <c r="K622" i="18"/>
  <c r="K623" i="18"/>
  <c r="K624" i="18"/>
  <c r="K625" i="18"/>
  <c r="K626" i="18"/>
  <c r="K627" i="18"/>
  <c r="K628" i="18"/>
  <c r="K629" i="18"/>
  <c r="K631" i="18"/>
  <c r="K632" i="18"/>
  <c r="K633" i="18"/>
  <c r="K634" i="18"/>
  <c r="K635" i="18"/>
  <c r="K636" i="18"/>
  <c r="K637" i="18"/>
  <c r="K638" i="18"/>
  <c r="K639" i="18"/>
  <c r="K640" i="18"/>
  <c r="K641" i="18"/>
  <c r="K642" i="18"/>
  <c r="K644" i="18"/>
  <c r="K645" i="18"/>
  <c r="K646" i="18"/>
  <c r="K647" i="18"/>
  <c r="K648" i="18"/>
  <c r="K649" i="18"/>
  <c r="K650" i="18"/>
  <c r="K651" i="18"/>
  <c r="K652" i="18"/>
  <c r="K653" i="18"/>
  <c r="K654" i="18"/>
  <c r="K655" i="18"/>
  <c r="K657" i="18"/>
  <c r="K658" i="18"/>
  <c r="K659" i="18"/>
  <c r="K660" i="18"/>
  <c r="K661" i="18"/>
  <c r="K662" i="18"/>
  <c r="K663" i="18"/>
  <c r="K664" i="18"/>
  <c r="K665" i="18"/>
  <c r="K666" i="18"/>
  <c r="K667" i="18"/>
  <c r="K668" i="18"/>
  <c r="K670" i="18"/>
  <c r="K671" i="18"/>
  <c r="K672" i="18"/>
  <c r="K673" i="18"/>
  <c r="K674" i="18"/>
  <c r="K675" i="18"/>
  <c r="K676" i="18"/>
  <c r="K677" i="18"/>
  <c r="K678" i="18"/>
  <c r="K679" i="18"/>
  <c r="K680" i="18"/>
  <c r="K681" i="18"/>
  <c r="K683" i="18"/>
  <c r="K684" i="18"/>
  <c r="K685" i="18"/>
  <c r="K686" i="18"/>
  <c r="K687" i="18"/>
  <c r="K688" i="18"/>
  <c r="K689" i="18"/>
  <c r="K690" i="18"/>
  <c r="K691" i="18"/>
  <c r="K692" i="18"/>
  <c r="K693" i="18"/>
  <c r="K694" i="18"/>
  <c r="K696" i="18"/>
  <c r="K697" i="18"/>
  <c r="K698" i="18"/>
  <c r="K699" i="18"/>
  <c r="K700" i="18"/>
  <c r="K701" i="18"/>
  <c r="K702" i="18"/>
  <c r="K703" i="18"/>
  <c r="K704" i="18"/>
  <c r="K705" i="18"/>
  <c r="K706" i="18"/>
  <c r="K707" i="18"/>
  <c r="K709" i="18"/>
  <c r="K710" i="18"/>
  <c r="K711" i="18"/>
  <c r="K712" i="18"/>
  <c r="K713" i="18"/>
  <c r="K714" i="18"/>
  <c r="K715" i="18"/>
  <c r="K716" i="18"/>
  <c r="K717" i="18"/>
  <c r="K718" i="18"/>
  <c r="K719" i="18"/>
  <c r="K720" i="18"/>
  <c r="K176" i="18"/>
  <c r="K177" i="18"/>
  <c r="K178" i="18"/>
  <c r="K179" i="18"/>
  <c r="K180" i="18"/>
  <c r="K181" i="18"/>
  <c r="K182" i="18"/>
  <c r="K183" i="18"/>
  <c r="K184" i="18"/>
  <c r="K185" i="18"/>
  <c r="K186" i="18"/>
  <c r="K187" i="18"/>
  <c r="K163" i="18"/>
  <c r="K164" i="18"/>
  <c r="K165" i="18"/>
  <c r="K166" i="18"/>
  <c r="K167" i="18"/>
  <c r="K168" i="18"/>
  <c r="K169" i="18"/>
  <c r="K170" i="18"/>
  <c r="K171" i="18"/>
  <c r="K172" i="18"/>
  <c r="K173" i="18"/>
  <c r="K174" i="18"/>
  <c r="K150" i="18"/>
  <c r="K151" i="18"/>
  <c r="K152" i="18"/>
  <c r="K153" i="18"/>
  <c r="K154" i="18"/>
  <c r="K155" i="18"/>
  <c r="K156" i="18"/>
  <c r="K157" i="18"/>
  <c r="K158" i="18"/>
  <c r="K159" i="18"/>
  <c r="K160" i="18"/>
  <c r="K161" i="18"/>
  <c r="K137" i="18"/>
  <c r="K138" i="18"/>
  <c r="K139" i="18"/>
  <c r="K140" i="18"/>
  <c r="K141" i="18"/>
  <c r="K142" i="18"/>
  <c r="K143" i="18"/>
  <c r="K144" i="18"/>
  <c r="K145" i="18"/>
  <c r="K146" i="18"/>
  <c r="K147" i="18"/>
  <c r="K148" i="18"/>
  <c r="K124" i="18"/>
  <c r="K125" i="18"/>
  <c r="K126" i="18"/>
  <c r="K127" i="18"/>
  <c r="K128" i="18"/>
  <c r="K129" i="18"/>
  <c r="K130" i="18"/>
  <c r="K131" i="18"/>
  <c r="K132" i="18"/>
  <c r="K133" i="18"/>
  <c r="K134" i="18"/>
  <c r="K135" i="18"/>
  <c r="K111" i="18"/>
  <c r="K112" i="18"/>
  <c r="K113" i="18"/>
  <c r="K114" i="18"/>
  <c r="K115" i="18"/>
  <c r="K116" i="18"/>
  <c r="K117" i="18"/>
  <c r="K118" i="18"/>
  <c r="K119" i="18"/>
  <c r="K120" i="18"/>
  <c r="K121" i="18"/>
  <c r="K122" i="18"/>
  <c r="K98" i="18"/>
  <c r="K99" i="18"/>
  <c r="K100" i="18"/>
  <c r="K101" i="18"/>
  <c r="K102" i="18"/>
  <c r="K103" i="18"/>
  <c r="K104" i="18"/>
  <c r="K105" i="18"/>
  <c r="K106" i="18"/>
  <c r="K107" i="18"/>
  <c r="K108" i="18"/>
  <c r="K109" i="18"/>
  <c r="K85" i="18"/>
  <c r="K86" i="18"/>
  <c r="K87" i="18"/>
  <c r="K88" i="18"/>
  <c r="K89" i="18"/>
  <c r="K90" i="18"/>
  <c r="K91" i="18"/>
  <c r="K92" i="18"/>
  <c r="K93" i="18"/>
  <c r="K94" i="18"/>
  <c r="K95" i="18"/>
  <c r="K96" i="18"/>
  <c r="K72" i="18"/>
  <c r="K73" i="18"/>
  <c r="K74" i="18"/>
  <c r="K75" i="18"/>
  <c r="K76" i="18"/>
  <c r="K77" i="18"/>
  <c r="K78" i="18"/>
  <c r="K79" i="18"/>
  <c r="K80" i="18"/>
  <c r="K81" i="18"/>
  <c r="K82" i="18"/>
  <c r="K83" i="18"/>
  <c r="K59" i="18"/>
  <c r="K60" i="18"/>
  <c r="K61" i="18"/>
  <c r="K62" i="18"/>
  <c r="K63" i="18"/>
  <c r="K64" i="18"/>
  <c r="K65" i="18"/>
  <c r="K66" i="18"/>
  <c r="K67" i="18"/>
  <c r="K69" i="18"/>
  <c r="K70" i="18"/>
  <c r="K46" i="18"/>
  <c r="K47" i="18"/>
  <c r="K48" i="18"/>
  <c r="K49" i="18"/>
  <c r="K50" i="18"/>
  <c r="K51" i="18"/>
  <c r="K52" i="18"/>
  <c r="K53" i="18"/>
  <c r="K54" i="18"/>
  <c r="K55" i="18"/>
  <c r="K56" i="18"/>
  <c r="K57" i="18"/>
  <c r="K33" i="18"/>
  <c r="K34" i="18"/>
  <c r="K35" i="18"/>
  <c r="K36" i="18"/>
  <c r="K37" i="18"/>
  <c r="K38" i="18"/>
  <c r="K39" i="18"/>
  <c r="K40" i="18"/>
  <c r="K41" i="18"/>
  <c r="K42" i="18"/>
  <c r="K43" i="18"/>
  <c r="K44" i="18"/>
  <c r="K21" i="18"/>
  <c r="K22" i="18"/>
  <c r="K23" i="18"/>
  <c r="K24" i="18"/>
  <c r="K25" i="18"/>
  <c r="K26" i="18"/>
  <c r="K27" i="18"/>
  <c r="K28" i="18"/>
  <c r="K29" i="18"/>
  <c r="K30" i="18"/>
  <c r="K31" i="18"/>
  <c r="K20" i="18"/>
  <c r="D21" i="18"/>
  <c r="D22" i="18"/>
  <c r="D23" i="18"/>
  <c r="D24" i="18"/>
  <c r="D25" i="18"/>
  <c r="D26" i="18"/>
  <c r="D27" i="18"/>
  <c r="D28" i="18"/>
  <c r="D29" i="18"/>
  <c r="D30" i="18"/>
  <c r="D31" i="18"/>
  <c r="D20" i="18"/>
  <c r="D33" i="18"/>
  <c r="D34" i="18"/>
  <c r="D35" i="18"/>
  <c r="D36" i="18"/>
  <c r="D37" i="18"/>
  <c r="D38" i="18"/>
  <c r="D39" i="18"/>
  <c r="D40" i="18"/>
  <c r="D41" i="18"/>
  <c r="D42" i="18"/>
  <c r="D43" i="18"/>
  <c r="D44" i="18"/>
  <c r="C20" i="2"/>
  <c r="D20" i="2" s="1"/>
  <c r="D11" i="6" s="1"/>
  <c r="EU362" i="7"/>
  <c r="BI190" i="18"/>
  <c r="BI191" i="18"/>
  <c r="BI192" i="18"/>
  <c r="BI193" i="18"/>
  <c r="BI194" i="18"/>
  <c r="BI195" i="18"/>
  <c r="BI196" i="18"/>
  <c r="BI197" i="18"/>
  <c r="BI198" i="18"/>
  <c r="BI199" i="18"/>
  <c r="BI202" i="18"/>
  <c r="BI203" i="18"/>
  <c r="BI204" i="18"/>
  <c r="BI205" i="18"/>
  <c r="BI206" i="18"/>
  <c r="BI207" i="18"/>
  <c r="BI208" i="18"/>
  <c r="BI209" i="18"/>
  <c r="BI210" i="18"/>
  <c r="BI211" i="18"/>
  <c r="BI212" i="18"/>
  <c r="BI215" i="18"/>
  <c r="BI216" i="18"/>
  <c r="BI217" i="18"/>
  <c r="BI220" i="18"/>
  <c r="BI225" i="18"/>
  <c r="BI226" i="18"/>
  <c r="BI243" i="18"/>
  <c r="BI244" i="18"/>
  <c r="BI246" i="18"/>
  <c r="BI249" i="18"/>
  <c r="BI250" i="18"/>
  <c r="BI252" i="18"/>
  <c r="BI256" i="18"/>
  <c r="BI262" i="18"/>
  <c r="BI267" i="18"/>
  <c r="BI275" i="18"/>
  <c r="BI281" i="18"/>
  <c r="BI283" i="18"/>
  <c r="BI284" i="18"/>
  <c r="BI286" i="18"/>
  <c r="BI290" i="18"/>
  <c r="BI293" i="18"/>
  <c r="BI294" i="18"/>
  <c r="BI295" i="18"/>
  <c r="BI296" i="18"/>
  <c r="BI297" i="18"/>
  <c r="BI301" i="18"/>
  <c r="BI302" i="18"/>
  <c r="BI303" i="18"/>
  <c r="BI304" i="18"/>
  <c r="BI306" i="18"/>
  <c r="BI308" i="18"/>
  <c r="BI309" i="18"/>
  <c r="BI310" i="18"/>
  <c r="BI311" i="18"/>
  <c r="BI312" i="18"/>
  <c r="BI313" i="18"/>
  <c r="BI314" i="18"/>
  <c r="BI315" i="18"/>
  <c r="BI316" i="18"/>
  <c r="BI317" i="18"/>
  <c r="BI321" i="18"/>
  <c r="BI327" i="18"/>
  <c r="BI332" i="18"/>
  <c r="BI333" i="18"/>
  <c r="BI334" i="18"/>
  <c r="BI335" i="18"/>
  <c r="BI336" i="18"/>
  <c r="BI337" i="18"/>
  <c r="BI338" i="18"/>
  <c r="BI339" i="18"/>
  <c r="BI340" i="18"/>
  <c r="BI341" i="18"/>
  <c r="BI342" i="18"/>
  <c r="BI348" i="18"/>
  <c r="BI349" i="18"/>
  <c r="BI355" i="18"/>
  <c r="BI360" i="18"/>
  <c r="BI361" i="18"/>
  <c r="BI362" i="18"/>
  <c r="BI363" i="18"/>
  <c r="BI364" i="18"/>
  <c r="BI368" i="18"/>
  <c r="BI373" i="18"/>
  <c r="BI374" i="18"/>
  <c r="BI375" i="18"/>
  <c r="BI376" i="18"/>
  <c r="BI377" i="18"/>
  <c r="BI378" i="18"/>
  <c r="BI379" i="18"/>
  <c r="BI380" i="18"/>
  <c r="BI382" i="18"/>
  <c r="BI385" i="18"/>
  <c r="BI386" i="18"/>
  <c r="BI387" i="18"/>
  <c r="BI390" i="18"/>
  <c r="BI398" i="18"/>
  <c r="BI399" i="18"/>
  <c r="BI400" i="18"/>
  <c r="BI401" i="18"/>
  <c r="BI402" i="18"/>
  <c r="BI403" i="18"/>
  <c r="BI405" i="18"/>
  <c r="BI406" i="18"/>
  <c r="BI407" i="18"/>
  <c r="BI414" i="18"/>
  <c r="BI416" i="18"/>
  <c r="BI417" i="18"/>
  <c r="BI420" i="18"/>
  <c r="BI421" i="18"/>
  <c r="BI423" i="18"/>
  <c r="BI424" i="18"/>
  <c r="BI426" i="18"/>
  <c r="BI427" i="18"/>
  <c r="BI428" i="18"/>
  <c r="BI429" i="18"/>
  <c r="BI430" i="18"/>
  <c r="BI431" i="18"/>
  <c r="BI432" i="18"/>
  <c r="BI433" i="18"/>
  <c r="BI449" i="18"/>
  <c r="BI451" i="18"/>
  <c r="BI452" i="18"/>
  <c r="BI454" i="18"/>
  <c r="BI455" i="18"/>
  <c r="BI457" i="18"/>
  <c r="BI458" i="18"/>
  <c r="BI459" i="18"/>
  <c r="BI488" i="18"/>
  <c r="BI489" i="18"/>
  <c r="BI491" i="18"/>
  <c r="BI492" i="18"/>
  <c r="BI494" i="18"/>
  <c r="BI495" i="18"/>
  <c r="BI496" i="18"/>
  <c r="BI497" i="18"/>
  <c r="BI498" i="18"/>
  <c r="BI502" i="18"/>
  <c r="BI504" i="18"/>
  <c r="BI505" i="18"/>
  <c r="BI507" i="18"/>
  <c r="BI508" i="18"/>
  <c r="BI509" i="18"/>
  <c r="BI510" i="18"/>
  <c r="BI511" i="18"/>
  <c r="BI512" i="18"/>
  <c r="BI515" i="18"/>
  <c r="BI516" i="18"/>
  <c r="BI517" i="18"/>
  <c r="BI518" i="18"/>
  <c r="BI519" i="18"/>
  <c r="BI520" i="18"/>
  <c r="BI522" i="18"/>
  <c r="BI523" i="18"/>
  <c r="BI524" i="18"/>
  <c r="BI525" i="18"/>
  <c r="BI529" i="18"/>
  <c r="BI530" i="18"/>
  <c r="BI531" i="18"/>
  <c r="BI532" i="18"/>
  <c r="BI533" i="18"/>
  <c r="BI535" i="18"/>
  <c r="BI536" i="18"/>
  <c r="BI537" i="18"/>
  <c r="BI553" i="18"/>
  <c r="BI554" i="18"/>
  <c r="BI555" i="18"/>
  <c r="BI556" i="18"/>
  <c r="BI557" i="18"/>
  <c r="BI558" i="18"/>
  <c r="BI559" i="18"/>
  <c r="BI561" i="18"/>
  <c r="BI562" i="18"/>
  <c r="BI563" i="18"/>
  <c r="BI567" i="18"/>
  <c r="BI568" i="18"/>
  <c r="BI569" i="18"/>
  <c r="BI570" i="18"/>
  <c r="BI571" i="18"/>
  <c r="BI572" i="18"/>
  <c r="BI576" i="18"/>
  <c r="BI579" i="18"/>
  <c r="BI580" i="18"/>
  <c r="BI581" i="18"/>
  <c r="BI582" i="18"/>
  <c r="BI583" i="18"/>
  <c r="BI585" i="18"/>
  <c r="BI586" i="18"/>
  <c r="BI587" i="18"/>
  <c r="BI588" i="18"/>
  <c r="BI589" i="18"/>
  <c r="BI596" i="18"/>
  <c r="BI597" i="18"/>
  <c r="BI603" i="18"/>
  <c r="BI605" i="18"/>
  <c r="BI606" i="18"/>
  <c r="BI607" i="18"/>
  <c r="BI608" i="18"/>
  <c r="BI609" i="18"/>
  <c r="BI610" i="18"/>
  <c r="BI611" i="18"/>
  <c r="BI612" i="18"/>
  <c r="BI613" i="18"/>
  <c r="BI614" i="18"/>
  <c r="BI615" i="18"/>
  <c r="BI619" i="18"/>
  <c r="BI620" i="18"/>
  <c r="BI621" i="18"/>
  <c r="BI622" i="18"/>
  <c r="BI623" i="18"/>
  <c r="BI626" i="18"/>
  <c r="BI627" i="18"/>
  <c r="BI628" i="18"/>
  <c r="BI629" i="18"/>
  <c r="BI631" i="18"/>
  <c r="BI638" i="18"/>
  <c r="BI642" i="18"/>
  <c r="BI644" i="18"/>
  <c r="BI645" i="18"/>
  <c r="BI646" i="18"/>
  <c r="BI647" i="18"/>
  <c r="BI648" i="18"/>
  <c r="BI649" i="18"/>
  <c r="BI650" i="18"/>
  <c r="BI652" i="18"/>
  <c r="BI653" i="18"/>
  <c r="BI654" i="18"/>
  <c r="BI657" i="18"/>
  <c r="BI658" i="18"/>
  <c r="BI660" i="18"/>
  <c r="BI661" i="18"/>
  <c r="BI662" i="18"/>
  <c r="BI663" i="18"/>
  <c r="BI664" i="18"/>
  <c r="BI665" i="18"/>
  <c r="BI666" i="18"/>
  <c r="BI667" i="18"/>
  <c r="BI668" i="18"/>
  <c r="BI670" i="18"/>
  <c r="BI671" i="18"/>
  <c r="BI672" i="18"/>
  <c r="BI673" i="18"/>
  <c r="BI674" i="18"/>
  <c r="BI676" i="18"/>
  <c r="BI677" i="18"/>
  <c r="BI678" i="18"/>
  <c r="BI679" i="18"/>
  <c r="BI680" i="18"/>
  <c r="BI681" i="18"/>
  <c r="BI685" i="18"/>
  <c r="BI686" i="18"/>
  <c r="BI687" i="18"/>
  <c r="BI688" i="18"/>
  <c r="BI689" i="18"/>
  <c r="BI691" i="18"/>
  <c r="BI692" i="18"/>
  <c r="BI693" i="18"/>
  <c r="BI697" i="18"/>
  <c r="BI699" i="18"/>
  <c r="BI700" i="18"/>
  <c r="BI706" i="18"/>
  <c r="BI707" i="18"/>
  <c r="BI710" i="18"/>
  <c r="BI711" i="18"/>
  <c r="BI712" i="18"/>
  <c r="BI713" i="18"/>
  <c r="BI714" i="18"/>
  <c r="BI715" i="18"/>
  <c r="BI716" i="18"/>
  <c r="BI717" i="18"/>
  <c r="BI718" i="18"/>
  <c r="BI719" i="18"/>
  <c r="BI720" i="18"/>
  <c r="BI176" i="18"/>
  <c r="BI177" i="18"/>
  <c r="BI179" i="18"/>
  <c r="BI180" i="18"/>
  <c r="BI181" i="18"/>
  <c r="BI182" i="18"/>
  <c r="BI183" i="18"/>
  <c r="BI184" i="18"/>
  <c r="BI185" i="18"/>
  <c r="BI186" i="18"/>
  <c r="BI187" i="18"/>
  <c r="BI163" i="18"/>
  <c r="BI165" i="18"/>
  <c r="BI166" i="18"/>
  <c r="BI167" i="18"/>
  <c r="BI168" i="18"/>
  <c r="BI169" i="18"/>
  <c r="BI170" i="18"/>
  <c r="BI171" i="18"/>
  <c r="BI172" i="18"/>
  <c r="BI173" i="18"/>
  <c r="BI174" i="18"/>
  <c r="BI150" i="18"/>
  <c r="BI151" i="18"/>
  <c r="BI152" i="18"/>
  <c r="BI153" i="18"/>
  <c r="BI154" i="18"/>
  <c r="BI155" i="18"/>
  <c r="BI156" i="18"/>
  <c r="BI158" i="18"/>
  <c r="BI159" i="18"/>
  <c r="BI160" i="18"/>
  <c r="BI137" i="18"/>
  <c r="BI139" i="18"/>
  <c r="BI140" i="18"/>
  <c r="BI141" i="18"/>
  <c r="BI142" i="18"/>
  <c r="BI143" i="18"/>
  <c r="BI144" i="18"/>
  <c r="BI145" i="18"/>
  <c r="BI146" i="18"/>
  <c r="BI147" i="18"/>
  <c r="BI125" i="18"/>
  <c r="BI129" i="18"/>
  <c r="BI130" i="18"/>
  <c r="BI131" i="18"/>
  <c r="BI132" i="18"/>
  <c r="BI134" i="18"/>
  <c r="BI135" i="18"/>
  <c r="BI112" i="18"/>
  <c r="BI113" i="18"/>
  <c r="BI114" i="18"/>
  <c r="BI115" i="18"/>
  <c r="BI118" i="18"/>
  <c r="BI119" i="18"/>
  <c r="BI122" i="18"/>
  <c r="BI88" i="18"/>
  <c r="BI89" i="18"/>
  <c r="BI90" i="18"/>
  <c r="BI91" i="18"/>
  <c r="BI92" i="18"/>
  <c r="BI94" i="18"/>
  <c r="BI95" i="18"/>
  <c r="BI96" i="18"/>
  <c r="BI73" i="18"/>
  <c r="BI74" i="18"/>
  <c r="BI75" i="18"/>
  <c r="BI76" i="18"/>
  <c r="BI77" i="18"/>
  <c r="BI78" i="18"/>
  <c r="BI80" i="18"/>
  <c r="BI81" i="18"/>
  <c r="BI82" i="18"/>
  <c r="BI59" i="18"/>
  <c r="BI60" i="18"/>
  <c r="BI61" i="18"/>
  <c r="BI66" i="18"/>
  <c r="BI67" i="18"/>
  <c r="BI70" i="18"/>
  <c r="BI46" i="18"/>
  <c r="BI48" i="18"/>
  <c r="BI49" i="18"/>
  <c r="BI50" i="18"/>
  <c r="BI51" i="18"/>
  <c r="BI52" i="18"/>
  <c r="BI55" i="18"/>
  <c r="BI56" i="18"/>
  <c r="BI34" i="18"/>
  <c r="BI36" i="18"/>
  <c r="BI37" i="18"/>
  <c r="BI43" i="18"/>
  <c r="BI44" i="18"/>
  <c r="BH720" i="18"/>
  <c r="BH719" i="18"/>
  <c r="BH718" i="18"/>
  <c r="BH717" i="18"/>
  <c r="BH716" i="18"/>
  <c r="BH715" i="18"/>
  <c r="BH714" i="18"/>
  <c r="BH713" i="18"/>
  <c r="BH712" i="18"/>
  <c r="BH711" i="18"/>
  <c r="BH710" i="18"/>
  <c r="BH709" i="18"/>
  <c r="BH707" i="18"/>
  <c r="BH706" i="18"/>
  <c r="BH705" i="18"/>
  <c r="BH704" i="18"/>
  <c r="BH703" i="18"/>
  <c r="BH702" i="18"/>
  <c r="BH701" i="18"/>
  <c r="BH700" i="18"/>
  <c r="BH699" i="18"/>
  <c r="BH698" i="18"/>
  <c r="BH697" i="18"/>
  <c r="BH696" i="18"/>
  <c r="BH694" i="18"/>
  <c r="BH693" i="18"/>
  <c r="BH692" i="18"/>
  <c r="BH691" i="18"/>
  <c r="BH690" i="18"/>
  <c r="BH689" i="18"/>
  <c r="BH688" i="18"/>
  <c r="BH687" i="18"/>
  <c r="BH686" i="18"/>
  <c r="BH685" i="18"/>
  <c r="BH684" i="18"/>
  <c r="BH683" i="18"/>
  <c r="BH681" i="18"/>
  <c r="BH680" i="18"/>
  <c r="BH679" i="18"/>
  <c r="BH678" i="18"/>
  <c r="BH677" i="18"/>
  <c r="BH676" i="18"/>
  <c r="BH675" i="18"/>
  <c r="BH674" i="18"/>
  <c r="BH673" i="18"/>
  <c r="BH672" i="18"/>
  <c r="BH671" i="18"/>
  <c r="BH670" i="18"/>
  <c r="BH668" i="18"/>
  <c r="BH667" i="18"/>
  <c r="BH666" i="18"/>
  <c r="BH665" i="18"/>
  <c r="BH664" i="18"/>
  <c r="BH663" i="18"/>
  <c r="BH662" i="18"/>
  <c r="BH661" i="18"/>
  <c r="BH660" i="18"/>
  <c r="BH659" i="18"/>
  <c r="BH658" i="18"/>
  <c r="BH657" i="18"/>
  <c r="BH655" i="18"/>
  <c r="BH654" i="18"/>
  <c r="BH653" i="18"/>
  <c r="BH652" i="18"/>
  <c r="BH651" i="18"/>
  <c r="BH650" i="18"/>
  <c r="BH649" i="18"/>
  <c r="BH648" i="18"/>
  <c r="BH647" i="18"/>
  <c r="BH646" i="18"/>
  <c r="BH645" i="18"/>
  <c r="BH644" i="18"/>
  <c r="BH642" i="18"/>
  <c r="BH641" i="18"/>
  <c r="BH640" i="18"/>
  <c r="BH639" i="18"/>
  <c r="BH638" i="18"/>
  <c r="BH637" i="18"/>
  <c r="BH636" i="18"/>
  <c r="BH635" i="18"/>
  <c r="BH634" i="18"/>
  <c r="BH633" i="18"/>
  <c r="BH632" i="18"/>
  <c r="BH631" i="18"/>
  <c r="BH629" i="18"/>
  <c r="BH628" i="18"/>
  <c r="BH627" i="18"/>
  <c r="BH626" i="18"/>
  <c r="BH625" i="18"/>
  <c r="BH624" i="18"/>
  <c r="BH623" i="18"/>
  <c r="BH622" i="18"/>
  <c r="BH621" i="18"/>
  <c r="BH620" i="18"/>
  <c r="BH619" i="18"/>
  <c r="BH618" i="18"/>
  <c r="BH616" i="18"/>
  <c r="BH615" i="18"/>
  <c r="BH614" i="18"/>
  <c r="BH613" i="18"/>
  <c r="BH612" i="18"/>
  <c r="BH611" i="18"/>
  <c r="BH610" i="18"/>
  <c r="BH609" i="18"/>
  <c r="BH608" i="18"/>
  <c r="BH607" i="18"/>
  <c r="BH606" i="18"/>
  <c r="BH605" i="18"/>
  <c r="BH603" i="18"/>
  <c r="BH602" i="18"/>
  <c r="BH601" i="18"/>
  <c r="BH600" i="18"/>
  <c r="BH599" i="18"/>
  <c r="BH598" i="18"/>
  <c r="BH597" i="18"/>
  <c r="BH596" i="18"/>
  <c r="BH595" i="18"/>
  <c r="BH594" i="18"/>
  <c r="BH593" i="18"/>
  <c r="BH592" i="18"/>
  <c r="BH590" i="18"/>
  <c r="BH589" i="18"/>
  <c r="BH588" i="18"/>
  <c r="BH587" i="18"/>
  <c r="BH586" i="18"/>
  <c r="BH585" i="18"/>
  <c r="BH584" i="18"/>
  <c r="BH583" i="18"/>
  <c r="BH582" i="18"/>
  <c r="BH581" i="18"/>
  <c r="BH580" i="18"/>
  <c r="BH579" i="18"/>
  <c r="BH577" i="18"/>
  <c r="BH576" i="18"/>
  <c r="BH575" i="18"/>
  <c r="BH574" i="18"/>
  <c r="BH573" i="18"/>
  <c r="BH572" i="18"/>
  <c r="BH571" i="18"/>
  <c r="BH570" i="18"/>
  <c r="BH569" i="18"/>
  <c r="BH568" i="18"/>
  <c r="BH567" i="18"/>
  <c r="BH566" i="18"/>
  <c r="BH564" i="18"/>
  <c r="BH563" i="18"/>
  <c r="BH562" i="18"/>
  <c r="BH561" i="18"/>
  <c r="BH560" i="18"/>
  <c r="BH559" i="18"/>
  <c r="BH558" i="18"/>
  <c r="BH557" i="18"/>
  <c r="BH556" i="18"/>
  <c r="BH555" i="18"/>
  <c r="BH554" i="18"/>
  <c r="BH553" i="18"/>
  <c r="BH551" i="18"/>
  <c r="BH550" i="18"/>
  <c r="BH549" i="18"/>
  <c r="BH548" i="18"/>
  <c r="BH547" i="18"/>
  <c r="BH546" i="18"/>
  <c r="BH545" i="18"/>
  <c r="BH544" i="18"/>
  <c r="BH543" i="18"/>
  <c r="BH542" i="18"/>
  <c r="BH541" i="18"/>
  <c r="BH540" i="18"/>
  <c r="BH538" i="18"/>
  <c r="BH537" i="18"/>
  <c r="BH536" i="18"/>
  <c r="BH535" i="18"/>
  <c r="BH534" i="18"/>
  <c r="BH533" i="18"/>
  <c r="BH532" i="18"/>
  <c r="BH531" i="18"/>
  <c r="BH530" i="18"/>
  <c r="BH529" i="18"/>
  <c r="BH528" i="18"/>
  <c r="BH527" i="18"/>
  <c r="BH525" i="18"/>
  <c r="BH524" i="18"/>
  <c r="BH523" i="18"/>
  <c r="BH522" i="18"/>
  <c r="BH521" i="18"/>
  <c r="BH520" i="18"/>
  <c r="BH519" i="18"/>
  <c r="BH518" i="18"/>
  <c r="BH517" i="18"/>
  <c r="BH516" i="18"/>
  <c r="BH515" i="18"/>
  <c r="BH514" i="18"/>
  <c r="BH512" i="18"/>
  <c r="BH511" i="18"/>
  <c r="BH510" i="18"/>
  <c r="BH509" i="18"/>
  <c r="BH508" i="18"/>
  <c r="BH507" i="18"/>
  <c r="BH506" i="18"/>
  <c r="BH505" i="18"/>
  <c r="BH504" i="18"/>
  <c r="BH503" i="18"/>
  <c r="BH502" i="18"/>
  <c r="BH501" i="18"/>
  <c r="BH499" i="18"/>
  <c r="BH498" i="18"/>
  <c r="BH497" i="18"/>
  <c r="BH496" i="18"/>
  <c r="BH495" i="18"/>
  <c r="BH494" i="18"/>
  <c r="BH493" i="18"/>
  <c r="BH492" i="18"/>
  <c r="BH491" i="18"/>
  <c r="BH490" i="18"/>
  <c r="BH489" i="18"/>
  <c r="BH488" i="18"/>
  <c r="BH486" i="18"/>
  <c r="BH485" i="18"/>
  <c r="BH484" i="18"/>
  <c r="BH483" i="18"/>
  <c r="BH482" i="18"/>
  <c r="BH481" i="18"/>
  <c r="BH480" i="18"/>
  <c r="BH479" i="18"/>
  <c r="BH478" i="18"/>
  <c r="BH477" i="18"/>
  <c r="BH476" i="18"/>
  <c r="BH475" i="18"/>
  <c r="BH473" i="18"/>
  <c r="BH472" i="18"/>
  <c r="BH471" i="18"/>
  <c r="BH470" i="18"/>
  <c r="BH469" i="18"/>
  <c r="BH468" i="18"/>
  <c r="BH467" i="18"/>
  <c r="BH466" i="18"/>
  <c r="BH465" i="18"/>
  <c r="BH464" i="18"/>
  <c r="BH463" i="18"/>
  <c r="BH462" i="18"/>
  <c r="BH460" i="18"/>
  <c r="BH459" i="18"/>
  <c r="BH458" i="18"/>
  <c r="BH457" i="18"/>
  <c r="BH456" i="18"/>
  <c r="BH455" i="18"/>
  <c r="BH454" i="18"/>
  <c r="BH453" i="18"/>
  <c r="BH452" i="18"/>
  <c r="BH451" i="18"/>
  <c r="BH450" i="18"/>
  <c r="BH449" i="18"/>
  <c r="BH447" i="18"/>
  <c r="BH446" i="18"/>
  <c r="BH445" i="18"/>
  <c r="BH444" i="18"/>
  <c r="BH443" i="18"/>
  <c r="BH442" i="18"/>
  <c r="BH441" i="18"/>
  <c r="BH440" i="18"/>
  <c r="BH439" i="18"/>
  <c r="BH438" i="18"/>
  <c r="BH437" i="18"/>
  <c r="BH436" i="18"/>
  <c r="BH434" i="18"/>
  <c r="BH433" i="18"/>
  <c r="BH432" i="18"/>
  <c r="BH431" i="18"/>
  <c r="BH430" i="18"/>
  <c r="BH429" i="18"/>
  <c r="BH428" i="18"/>
  <c r="BH427" i="18"/>
  <c r="BH426" i="18"/>
  <c r="BH425" i="18"/>
  <c r="BH424" i="18"/>
  <c r="BH423" i="18"/>
  <c r="BH421" i="18"/>
  <c r="BH420" i="18"/>
  <c r="BH419" i="18"/>
  <c r="BH418" i="18"/>
  <c r="BH417" i="18"/>
  <c r="BH416" i="18"/>
  <c r="BH415" i="18"/>
  <c r="BH414" i="18"/>
  <c r="BH413" i="18"/>
  <c r="BH412" i="18"/>
  <c r="BH411" i="18"/>
  <c r="BH410" i="18"/>
  <c r="BH408" i="18"/>
  <c r="BH407" i="18"/>
  <c r="BH406" i="18"/>
  <c r="BH405" i="18"/>
  <c r="BH404" i="18"/>
  <c r="BH403" i="18"/>
  <c r="BH402" i="18"/>
  <c r="BH401" i="18"/>
  <c r="BH400" i="18"/>
  <c r="BH399" i="18"/>
  <c r="BH398" i="18"/>
  <c r="BH397" i="18"/>
  <c r="BH395" i="18"/>
  <c r="BH394" i="18"/>
  <c r="BH393" i="18"/>
  <c r="BH392" i="18"/>
  <c r="BH391" i="18"/>
  <c r="BH390" i="18"/>
  <c r="BH389" i="18"/>
  <c r="BH388" i="18"/>
  <c r="BH387" i="18"/>
  <c r="BH386" i="18"/>
  <c r="BH385" i="18"/>
  <c r="BH384" i="18"/>
  <c r="BH382" i="18"/>
  <c r="BH381" i="18"/>
  <c r="BH380" i="18"/>
  <c r="BH379" i="18"/>
  <c r="BH378" i="18"/>
  <c r="BH377" i="18"/>
  <c r="BH376" i="18"/>
  <c r="BH375" i="18"/>
  <c r="BH374" i="18"/>
  <c r="BH373" i="18"/>
  <c r="BH372" i="18"/>
  <c r="BH371" i="18"/>
  <c r="BH369" i="18"/>
  <c r="BH368" i="18"/>
  <c r="BH367" i="18"/>
  <c r="BH366" i="18"/>
  <c r="BH365" i="18"/>
  <c r="BH364" i="18"/>
  <c r="BH363" i="18"/>
  <c r="BH362" i="18"/>
  <c r="BH361" i="18"/>
  <c r="BH360" i="18"/>
  <c r="BH359" i="18"/>
  <c r="BH358" i="18"/>
  <c r="BH356" i="18"/>
  <c r="BH355" i="18"/>
  <c r="BH354" i="18"/>
  <c r="BH353" i="18"/>
  <c r="BH352" i="18"/>
  <c r="BH351" i="18"/>
  <c r="BH350" i="18"/>
  <c r="BH349" i="18"/>
  <c r="BH348" i="18"/>
  <c r="BH347" i="18"/>
  <c r="BH346" i="18"/>
  <c r="BH345" i="18"/>
  <c r="BH343" i="18"/>
  <c r="BH342" i="18"/>
  <c r="BH341" i="18"/>
  <c r="BH340" i="18"/>
  <c r="BH339" i="18"/>
  <c r="BH338" i="18"/>
  <c r="BH337" i="18"/>
  <c r="BH336" i="18"/>
  <c r="BH335" i="18"/>
  <c r="BH334" i="18"/>
  <c r="BH333" i="18"/>
  <c r="BH332" i="18"/>
  <c r="BH330" i="18"/>
  <c r="BH329" i="18"/>
  <c r="BH328" i="18"/>
  <c r="BH327" i="18"/>
  <c r="BH326" i="18"/>
  <c r="BH325" i="18"/>
  <c r="BH324" i="18"/>
  <c r="BH323" i="18"/>
  <c r="BH322" i="18"/>
  <c r="BH321" i="18"/>
  <c r="BH320" i="18"/>
  <c r="BH319" i="18"/>
  <c r="BH317" i="18"/>
  <c r="BH316" i="18"/>
  <c r="BH315" i="18"/>
  <c r="BH314" i="18"/>
  <c r="BH313" i="18"/>
  <c r="BH312" i="18"/>
  <c r="BH311" i="18"/>
  <c r="BH310" i="18"/>
  <c r="BH309" i="18"/>
  <c r="BH308" i="18"/>
  <c r="BH307" i="18"/>
  <c r="BH306" i="18"/>
  <c r="BH304" i="18"/>
  <c r="BH303" i="18"/>
  <c r="BH302" i="18"/>
  <c r="BH301" i="18"/>
  <c r="BH300" i="18"/>
  <c r="BH299" i="18"/>
  <c r="BH298" i="18"/>
  <c r="BH297" i="18"/>
  <c r="BH296" i="18"/>
  <c r="BH295" i="18"/>
  <c r="BH294" i="18"/>
  <c r="BH293" i="18"/>
  <c r="BH291" i="18"/>
  <c r="BH290" i="18"/>
  <c r="BH289" i="18"/>
  <c r="BH288" i="18"/>
  <c r="BH287" i="18"/>
  <c r="BH286" i="18"/>
  <c r="BH285" i="18"/>
  <c r="BH284" i="18"/>
  <c r="BH283" i="18"/>
  <c r="BH282" i="18"/>
  <c r="BH281" i="18"/>
  <c r="BH280" i="18"/>
  <c r="BH278" i="18"/>
  <c r="BH277" i="18"/>
  <c r="BH276" i="18"/>
  <c r="BH275" i="18"/>
  <c r="BH274" i="18"/>
  <c r="BH273" i="18"/>
  <c r="BH272" i="18"/>
  <c r="BH271" i="18"/>
  <c r="BH270" i="18"/>
  <c r="BH269" i="18"/>
  <c r="BH268" i="18"/>
  <c r="BH267" i="18"/>
  <c r="BH265" i="18"/>
  <c r="BH264" i="18"/>
  <c r="BH263" i="18"/>
  <c r="BH262" i="18"/>
  <c r="BH261" i="18"/>
  <c r="BH260" i="18"/>
  <c r="BH259" i="18"/>
  <c r="BH258" i="18"/>
  <c r="BH257" i="18"/>
  <c r="BH256" i="18"/>
  <c r="BH255" i="18"/>
  <c r="BH254" i="18"/>
  <c r="BH252" i="18"/>
  <c r="BH251" i="18"/>
  <c r="BH250" i="18"/>
  <c r="BH249" i="18"/>
  <c r="BH248" i="18"/>
  <c r="BH247" i="18"/>
  <c r="BH246" i="18"/>
  <c r="BH245" i="18"/>
  <c r="BH244" i="18"/>
  <c r="BH243" i="18"/>
  <c r="BH242" i="18"/>
  <c r="BH241" i="18"/>
  <c r="BH239" i="18"/>
  <c r="BH238" i="18"/>
  <c r="BH237" i="18"/>
  <c r="BH236" i="18"/>
  <c r="BH235" i="18"/>
  <c r="BH234" i="18"/>
  <c r="BH233" i="18"/>
  <c r="BH232" i="18"/>
  <c r="BH231" i="18"/>
  <c r="BH230" i="18"/>
  <c r="BH229" i="18"/>
  <c r="BH228" i="18"/>
  <c r="BH226" i="18"/>
  <c r="BH225" i="18"/>
  <c r="BH224" i="18"/>
  <c r="BH223" i="18"/>
  <c r="BH222" i="18"/>
  <c r="BH221" i="18"/>
  <c r="BH220" i="18"/>
  <c r="BH219" i="18"/>
  <c r="BH218" i="18"/>
  <c r="BH217" i="18"/>
  <c r="BH216" i="18"/>
  <c r="BH215" i="18"/>
  <c r="BH213" i="18"/>
  <c r="BH212" i="18"/>
  <c r="BH211" i="18"/>
  <c r="BH210" i="18"/>
  <c r="BH209" i="18"/>
  <c r="BH208" i="18"/>
  <c r="BH207" i="18"/>
  <c r="BH206" i="18"/>
  <c r="BH205" i="18"/>
  <c r="BH204" i="18"/>
  <c r="BH203" i="18"/>
  <c r="BH202" i="18"/>
  <c r="BH200" i="18"/>
  <c r="BH199" i="18"/>
  <c r="BH198" i="18"/>
  <c r="BH197" i="18"/>
  <c r="BH196" i="18"/>
  <c r="BH195" i="18"/>
  <c r="BH194" i="18"/>
  <c r="BH193" i="18"/>
  <c r="BH192" i="18"/>
  <c r="BH191" i="18"/>
  <c r="BH190" i="18"/>
  <c r="BH189" i="18"/>
  <c r="BH187" i="18"/>
  <c r="BH186" i="18"/>
  <c r="BH185" i="18"/>
  <c r="BH184" i="18"/>
  <c r="BH183" i="18"/>
  <c r="BH182" i="18"/>
  <c r="BH181" i="18"/>
  <c r="BH180" i="18"/>
  <c r="BH179" i="18"/>
  <c r="BH178" i="18"/>
  <c r="BH177" i="18"/>
  <c r="BH176" i="18"/>
  <c r="BH174" i="18"/>
  <c r="BH173" i="18"/>
  <c r="BH172" i="18"/>
  <c r="BH171" i="18"/>
  <c r="BH170" i="18"/>
  <c r="BH169" i="18"/>
  <c r="BH168" i="18"/>
  <c r="BH167" i="18"/>
  <c r="BH166" i="18"/>
  <c r="BH165" i="18"/>
  <c r="BH164" i="18"/>
  <c r="BH163" i="18"/>
  <c r="BH161" i="18"/>
  <c r="BH160" i="18"/>
  <c r="BH159" i="18"/>
  <c r="BH158" i="18"/>
  <c r="BH157" i="18"/>
  <c r="BH156" i="18"/>
  <c r="BH155" i="18"/>
  <c r="BH154" i="18"/>
  <c r="BH153" i="18"/>
  <c r="BH152" i="18"/>
  <c r="BH151" i="18"/>
  <c r="BH150" i="18"/>
  <c r="BH148" i="18"/>
  <c r="BH147" i="18"/>
  <c r="BH146" i="18"/>
  <c r="BH145" i="18"/>
  <c r="BH144" i="18"/>
  <c r="BH143" i="18"/>
  <c r="BH142" i="18"/>
  <c r="BH141" i="18"/>
  <c r="BH140" i="18"/>
  <c r="BH139" i="18"/>
  <c r="BH138" i="18"/>
  <c r="BH137" i="18"/>
  <c r="BH135" i="18"/>
  <c r="BH134" i="18"/>
  <c r="BH133" i="18"/>
  <c r="BH132" i="18"/>
  <c r="BH131" i="18"/>
  <c r="BH130" i="18"/>
  <c r="BH129" i="18"/>
  <c r="BH128" i="18"/>
  <c r="BH127" i="18"/>
  <c r="BH126" i="18"/>
  <c r="BH125" i="18"/>
  <c r="BH124" i="18"/>
  <c r="BH122" i="18"/>
  <c r="BH121" i="18"/>
  <c r="BH120" i="18"/>
  <c r="BH119" i="18"/>
  <c r="BH118" i="18"/>
  <c r="BH117" i="18"/>
  <c r="BH116" i="18"/>
  <c r="BH115" i="18"/>
  <c r="BH114" i="18"/>
  <c r="BH113" i="18"/>
  <c r="BH112" i="18"/>
  <c r="BH111" i="18"/>
  <c r="BH109" i="18"/>
  <c r="BH108" i="18"/>
  <c r="BH107" i="18"/>
  <c r="BH106" i="18"/>
  <c r="BH105" i="18"/>
  <c r="BH104" i="18"/>
  <c r="BH103" i="18"/>
  <c r="BH102" i="18"/>
  <c r="BH101" i="18"/>
  <c r="BH100" i="18"/>
  <c r="BH99" i="18"/>
  <c r="BH98" i="18"/>
  <c r="BH96" i="18"/>
  <c r="BH95" i="18"/>
  <c r="BH94" i="18"/>
  <c r="BH93" i="18"/>
  <c r="BH92" i="18"/>
  <c r="BH91" i="18"/>
  <c r="BH90" i="18"/>
  <c r="BH89" i="18"/>
  <c r="BH88" i="18"/>
  <c r="BH87" i="18"/>
  <c r="BH86" i="18"/>
  <c r="BH85" i="18"/>
  <c r="BH83" i="18"/>
  <c r="BH82" i="18"/>
  <c r="BH81" i="18"/>
  <c r="BH80" i="18"/>
  <c r="BH79" i="18"/>
  <c r="BH78" i="18"/>
  <c r="BH77" i="18"/>
  <c r="BH76" i="18"/>
  <c r="BH75" i="18"/>
  <c r="BH74" i="18"/>
  <c r="BH73" i="18"/>
  <c r="BH72" i="18"/>
  <c r="BH70" i="18"/>
  <c r="BH69" i="18"/>
  <c r="BH68" i="18"/>
  <c r="BH67" i="18"/>
  <c r="BH66" i="18"/>
  <c r="BH65" i="18"/>
  <c r="BH64" i="18"/>
  <c r="BH63" i="18"/>
  <c r="BH62" i="18"/>
  <c r="BH61" i="18"/>
  <c r="BH60" i="18"/>
  <c r="BH59" i="18"/>
  <c r="BH57" i="18"/>
  <c r="BH56" i="18"/>
  <c r="BH55" i="18"/>
  <c r="BH54" i="18"/>
  <c r="BH53" i="18"/>
  <c r="BH52" i="18"/>
  <c r="BH51" i="18"/>
  <c r="BH50" i="18"/>
  <c r="BH49" i="18"/>
  <c r="BH48" i="18"/>
  <c r="BH47" i="18"/>
  <c r="BH46" i="18"/>
  <c r="BH44" i="18"/>
  <c r="BH43" i="18"/>
  <c r="BH42" i="18"/>
  <c r="BH41" i="18"/>
  <c r="BH40" i="18"/>
  <c r="BH39" i="18"/>
  <c r="BH38" i="18"/>
  <c r="BH37" i="18"/>
  <c r="BH36" i="18"/>
  <c r="BH35" i="18"/>
  <c r="BH34" i="18"/>
  <c r="BH33" i="18"/>
  <c r="BI21" i="18"/>
  <c r="BI22" i="18"/>
  <c r="BI23" i="18"/>
  <c r="BI24" i="18"/>
  <c r="BI25" i="18"/>
  <c r="BI26" i="18"/>
  <c r="BI28" i="18"/>
  <c r="BI29" i="18"/>
  <c r="BI30" i="18"/>
  <c r="BH31" i="18"/>
  <c r="BH30" i="18"/>
  <c r="BH29" i="18"/>
  <c r="BH28" i="18"/>
  <c r="BH27" i="18"/>
  <c r="BH26" i="18"/>
  <c r="BH25" i="18"/>
  <c r="BH24" i="18"/>
  <c r="BH23" i="18"/>
  <c r="BH22" i="18"/>
  <c r="BH21" i="18"/>
  <c r="BH20" i="18"/>
  <c r="BD34" i="18"/>
  <c r="BD36" i="18"/>
  <c r="BD37" i="18"/>
  <c r="BD43" i="18"/>
  <c r="BD44" i="18"/>
  <c r="BD46" i="18"/>
  <c r="BD48" i="18"/>
  <c r="BD49" i="18"/>
  <c r="BD50" i="18"/>
  <c r="BD51" i="18"/>
  <c r="BD52" i="18"/>
  <c r="BD55" i="18"/>
  <c r="BD56" i="18"/>
  <c r="BD59" i="18"/>
  <c r="BD60" i="18"/>
  <c r="BD61" i="18"/>
  <c r="BD66" i="18"/>
  <c r="BD67" i="18"/>
  <c r="BD70" i="18"/>
  <c r="BD73" i="18"/>
  <c r="BD74" i="18"/>
  <c r="BD75" i="18"/>
  <c r="BD76" i="18"/>
  <c r="BD77" i="18"/>
  <c r="BD78" i="18"/>
  <c r="BD80" i="18"/>
  <c r="BD81" i="18"/>
  <c r="BD82" i="18"/>
  <c r="BD88" i="18"/>
  <c r="BD89" i="18"/>
  <c r="BD90" i="18"/>
  <c r="BD91" i="18"/>
  <c r="BD92" i="18"/>
  <c r="BD94" i="18"/>
  <c r="BD95" i="18"/>
  <c r="BD96" i="18"/>
  <c r="BD112" i="18"/>
  <c r="BD113" i="18"/>
  <c r="BD114" i="18"/>
  <c r="BD115" i="18"/>
  <c r="BD118" i="18"/>
  <c r="BD119" i="18"/>
  <c r="BD122" i="18"/>
  <c r="BD125" i="18"/>
  <c r="BD129" i="18"/>
  <c r="BD130" i="18"/>
  <c r="BD131" i="18"/>
  <c r="BD132" i="18"/>
  <c r="BD134" i="18"/>
  <c r="BD135" i="18"/>
  <c r="BD137" i="18"/>
  <c r="BD139" i="18"/>
  <c r="BD140" i="18"/>
  <c r="BD141" i="18"/>
  <c r="BD142" i="18"/>
  <c r="BD143" i="18"/>
  <c r="BD144" i="18"/>
  <c r="BD145" i="18"/>
  <c r="BD146" i="18"/>
  <c r="BD147" i="18"/>
  <c r="BD150" i="18"/>
  <c r="BD151" i="18"/>
  <c r="BD152" i="18"/>
  <c r="BD153" i="18"/>
  <c r="BD154" i="18"/>
  <c r="BD155" i="18"/>
  <c r="BD156" i="18"/>
  <c r="BD158" i="18"/>
  <c r="BD159" i="18"/>
  <c r="BD160" i="18"/>
  <c r="BD163" i="18"/>
  <c r="BD165" i="18"/>
  <c r="BD166" i="18"/>
  <c r="BD167" i="18"/>
  <c r="BD168" i="18"/>
  <c r="BD169" i="18"/>
  <c r="BD170" i="18"/>
  <c r="BD171" i="18"/>
  <c r="BD172" i="18"/>
  <c r="BD173" i="18"/>
  <c r="BD174" i="18"/>
  <c r="BD176" i="18"/>
  <c r="BD177" i="18"/>
  <c r="BD179" i="18"/>
  <c r="BD180" i="18"/>
  <c r="BD181" i="18"/>
  <c r="BD182" i="18"/>
  <c r="BD183" i="18"/>
  <c r="BD184" i="18"/>
  <c r="BD185" i="18"/>
  <c r="BD186" i="18"/>
  <c r="BD187" i="18"/>
  <c r="BD190" i="18"/>
  <c r="BD191" i="18"/>
  <c r="BD192" i="18"/>
  <c r="BD193" i="18"/>
  <c r="BD194" i="18"/>
  <c r="BD195" i="18"/>
  <c r="BD196" i="18"/>
  <c r="BD197" i="18"/>
  <c r="BD198" i="18"/>
  <c r="BD199" i="18"/>
  <c r="BD202" i="18"/>
  <c r="BD203" i="18"/>
  <c r="BD204" i="18"/>
  <c r="BD205" i="18"/>
  <c r="BD206" i="18"/>
  <c r="BD207" i="18"/>
  <c r="BD208" i="18"/>
  <c r="BD209" i="18"/>
  <c r="BD210" i="18"/>
  <c r="BD211" i="18"/>
  <c r="BD212" i="18"/>
  <c r="BD215" i="18"/>
  <c r="BD216" i="18"/>
  <c r="BD217" i="18"/>
  <c r="BD220" i="18"/>
  <c r="BD225" i="18"/>
  <c r="BD226" i="18"/>
  <c r="BD243" i="18"/>
  <c r="BD244" i="18"/>
  <c r="BD246" i="18"/>
  <c r="BD249" i="18"/>
  <c r="BD250" i="18"/>
  <c r="BD252" i="18"/>
  <c r="BD256" i="18"/>
  <c r="BD262" i="18"/>
  <c r="BD267" i="18"/>
  <c r="BD275" i="18"/>
  <c r="BD281" i="18"/>
  <c r="BD283" i="18"/>
  <c r="BD284" i="18"/>
  <c r="BD286" i="18"/>
  <c r="BD290" i="18"/>
  <c r="BD293" i="18"/>
  <c r="BD294" i="18"/>
  <c r="BD295" i="18"/>
  <c r="BD296" i="18"/>
  <c r="BD297" i="18"/>
  <c r="BD301" i="18"/>
  <c r="BD302" i="18"/>
  <c r="BD303" i="18"/>
  <c r="BD304" i="18"/>
  <c r="BD306" i="18"/>
  <c r="BD308" i="18"/>
  <c r="BD309" i="18"/>
  <c r="BD310" i="18"/>
  <c r="BD311" i="18"/>
  <c r="BD312" i="18"/>
  <c r="BD313" i="18"/>
  <c r="BD314" i="18"/>
  <c r="BD315" i="18"/>
  <c r="BD316" i="18"/>
  <c r="BD317" i="18"/>
  <c r="BD321" i="18"/>
  <c r="BD327" i="18"/>
  <c r="BD332" i="18"/>
  <c r="BD333" i="18"/>
  <c r="BD334" i="18"/>
  <c r="BD335" i="18"/>
  <c r="BD336" i="18"/>
  <c r="BD337" i="18"/>
  <c r="BD338" i="18"/>
  <c r="BD339" i="18"/>
  <c r="BD340" i="18"/>
  <c r="BD341" i="18"/>
  <c r="BD342" i="18"/>
  <c r="BD348" i="18"/>
  <c r="BD349" i="18"/>
  <c r="BD355" i="18"/>
  <c r="BD360" i="18"/>
  <c r="BD361" i="18"/>
  <c r="BD362" i="18"/>
  <c r="BD363" i="18"/>
  <c r="BD364" i="18"/>
  <c r="BD368" i="18"/>
  <c r="BD373" i="18"/>
  <c r="BD374" i="18"/>
  <c r="BD375" i="18"/>
  <c r="BD376" i="18"/>
  <c r="BD377" i="18"/>
  <c r="BD378" i="18"/>
  <c r="BD379" i="18"/>
  <c r="BD380" i="18"/>
  <c r="BD382" i="18"/>
  <c r="BD385" i="18"/>
  <c r="BD386" i="18"/>
  <c r="BD387" i="18"/>
  <c r="BD390" i="18"/>
  <c r="BD398" i="18"/>
  <c r="BD399" i="18"/>
  <c r="BD400" i="18"/>
  <c r="BD401" i="18"/>
  <c r="BD402" i="18"/>
  <c r="BD403" i="18"/>
  <c r="BD405" i="18"/>
  <c r="BD406" i="18"/>
  <c r="BD407" i="18"/>
  <c r="BD414" i="18"/>
  <c r="BD416" i="18"/>
  <c r="BD417" i="18"/>
  <c r="BD420" i="18"/>
  <c r="BD421" i="18"/>
  <c r="BD423" i="18"/>
  <c r="BD424" i="18"/>
  <c r="BD426" i="18"/>
  <c r="BD427" i="18"/>
  <c r="BD428" i="18"/>
  <c r="BD429" i="18"/>
  <c r="BD430" i="18"/>
  <c r="BD431" i="18"/>
  <c r="BD432" i="18"/>
  <c r="BD433" i="18"/>
  <c r="BD449" i="18"/>
  <c r="BD451" i="18"/>
  <c r="BD452" i="18"/>
  <c r="BD454" i="18"/>
  <c r="BD455" i="18"/>
  <c r="BD457" i="18"/>
  <c r="BD458" i="18"/>
  <c r="BD459" i="18"/>
  <c r="BD488" i="18"/>
  <c r="BD489" i="18"/>
  <c r="BD491" i="18"/>
  <c r="BD492" i="18"/>
  <c r="BD494" i="18"/>
  <c r="BD495" i="18"/>
  <c r="BD496" i="18"/>
  <c r="BD497" i="18"/>
  <c r="BD498" i="18"/>
  <c r="BD502" i="18"/>
  <c r="BD504" i="18"/>
  <c r="BD505" i="18"/>
  <c r="BD507" i="18"/>
  <c r="BD508" i="18"/>
  <c r="BD509" i="18"/>
  <c r="BD510" i="18"/>
  <c r="BD511" i="18"/>
  <c r="BD512" i="18"/>
  <c r="BD515" i="18"/>
  <c r="BD516" i="18"/>
  <c r="BD517" i="18"/>
  <c r="BD518" i="18"/>
  <c r="BD519" i="18"/>
  <c r="BD520" i="18"/>
  <c r="BD522" i="18"/>
  <c r="BD523" i="18"/>
  <c r="BD524" i="18"/>
  <c r="BD525" i="18"/>
  <c r="BD529" i="18"/>
  <c r="BD530" i="18"/>
  <c r="BD531" i="18"/>
  <c r="BD532" i="18"/>
  <c r="BD533" i="18"/>
  <c r="BD535" i="18"/>
  <c r="BD536" i="18"/>
  <c r="BD537" i="18"/>
  <c r="BD553" i="18"/>
  <c r="BD554" i="18"/>
  <c r="BD555" i="18"/>
  <c r="BD556" i="18"/>
  <c r="BD557" i="18"/>
  <c r="BD558" i="18"/>
  <c r="BD559" i="18"/>
  <c r="BD561" i="18"/>
  <c r="BD562" i="18"/>
  <c r="BD563" i="18"/>
  <c r="BD567" i="18"/>
  <c r="BD568" i="18"/>
  <c r="BD569" i="18"/>
  <c r="BD570" i="18"/>
  <c r="BD571" i="18"/>
  <c r="BD572" i="18"/>
  <c r="BD576" i="18"/>
  <c r="BD579" i="18"/>
  <c r="BD580" i="18"/>
  <c r="BD581" i="18"/>
  <c r="BD582" i="18"/>
  <c r="BD583" i="18"/>
  <c r="BD585" i="18"/>
  <c r="BD586" i="18"/>
  <c r="BD587" i="18"/>
  <c r="BD588" i="18"/>
  <c r="BD589" i="18"/>
  <c r="BD596" i="18"/>
  <c r="BD597" i="18"/>
  <c r="BD603" i="18"/>
  <c r="BD605" i="18"/>
  <c r="BD606" i="18"/>
  <c r="BD607" i="18"/>
  <c r="BD608" i="18"/>
  <c r="BD609" i="18"/>
  <c r="BD610" i="18"/>
  <c r="BD611" i="18"/>
  <c r="BD612" i="18"/>
  <c r="BD613" i="18"/>
  <c r="BD614" i="18"/>
  <c r="BD615" i="18"/>
  <c r="BD619" i="18"/>
  <c r="BD620" i="18"/>
  <c r="BD621" i="18"/>
  <c r="BD622" i="18"/>
  <c r="BD623" i="18"/>
  <c r="BD626" i="18"/>
  <c r="BD627" i="18"/>
  <c r="BD628" i="18"/>
  <c r="BD629" i="18"/>
  <c r="BD631" i="18"/>
  <c r="BD638" i="18"/>
  <c r="BD642" i="18"/>
  <c r="BD644" i="18"/>
  <c r="BD645" i="18"/>
  <c r="BD646" i="18"/>
  <c r="BD647" i="18"/>
  <c r="BD648" i="18"/>
  <c r="BD649" i="18"/>
  <c r="BD650" i="18"/>
  <c r="BD652" i="18"/>
  <c r="BD653" i="18"/>
  <c r="BD654" i="18"/>
  <c r="BD657" i="18"/>
  <c r="BD658" i="18"/>
  <c r="BD660" i="18"/>
  <c r="BD661" i="18"/>
  <c r="BD662" i="18"/>
  <c r="BD663" i="18"/>
  <c r="BD664" i="18"/>
  <c r="BD665" i="18"/>
  <c r="BD666" i="18"/>
  <c r="BD667" i="18"/>
  <c r="BD668" i="18"/>
  <c r="BD670" i="18"/>
  <c r="BD671" i="18"/>
  <c r="BD672" i="18"/>
  <c r="BD673" i="18"/>
  <c r="BD674" i="18"/>
  <c r="BD676" i="18"/>
  <c r="BD677" i="18"/>
  <c r="BD678" i="18"/>
  <c r="BD679" i="18"/>
  <c r="BD680" i="18"/>
  <c r="BD681" i="18"/>
  <c r="BD685" i="18"/>
  <c r="BD686" i="18"/>
  <c r="BD687" i="18"/>
  <c r="BD688" i="18"/>
  <c r="BD689" i="18"/>
  <c r="BD691" i="18"/>
  <c r="BD692" i="18"/>
  <c r="BD693" i="18"/>
  <c r="BD697" i="18"/>
  <c r="BD699" i="18"/>
  <c r="BD700" i="18"/>
  <c r="BD706" i="18"/>
  <c r="BD707" i="18"/>
  <c r="BD710" i="18"/>
  <c r="BD711" i="18"/>
  <c r="BD712" i="18"/>
  <c r="BD713" i="18"/>
  <c r="BD714" i="18"/>
  <c r="BD715" i="18"/>
  <c r="BD716" i="18"/>
  <c r="BD717" i="18"/>
  <c r="BD719" i="18"/>
  <c r="BD720" i="18"/>
  <c r="BC720" i="18"/>
  <c r="BC719" i="18"/>
  <c r="BC718" i="18"/>
  <c r="BC717" i="18"/>
  <c r="BC716" i="18"/>
  <c r="BC715" i="18"/>
  <c r="BC714" i="18"/>
  <c r="BC713" i="18"/>
  <c r="BC712" i="18"/>
  <c r="BC711" i="18"/>
  <c r="BC710" i="18"/>
  <c r="BC709" i="18"/>
  <c r="BC707" i="18"/>
  <c r="BC706" i="18"/>
  <c r="BC705" i="18"/>
  <c r="BC704" i="18"/>
  <c r="BC703" i="18"/>
  <c r="BC702" i="18"/>
  <c r="BC701" i="18"/>
  <c r="BC700" i="18"/>
  <c r="BC699" i="18"/>
  <c r="BC698" i="18"/>
  <c r="BC697" i="18"/>
  <c r="BC696" i="18"/>
  <c r="BC694" i="18"/>
  <c r="BC693" i="18"/>
  <c r="BC692" i="18"/>
  <c r="BC691" i="18"/>
  <c r="BC690" i="18"/>
  <c r="BC689" i="18"/>
  <c r="BC688" i="18"/>
  <c r="BC687" i="18"/>
  <c r="BC686" i="18"/>
  <c r="BC685" i="18"/>
  <c r="BC684" i="18"/>
  <c r="BC683" i="18"/>
  <c r="BC681" i="18"/>
  <c r="BC680" i="18"/>
  <c r="BC679" i="18"/>
  <c r="BC678" i="18"/>
  <c r="BC677" i="18"/>
  <c r="BC676" i="18"/>
  <c r="BC675" i="18"/>
  <c r="BC674" i="18"/>
  <c r="BC673" i="18"/>
  <c r="BC672" i="18"/>
  <c r="BC671" i="18"/>
  <c r="BC670" i="18"/>
  <c r="BC668" i="18"/>
  <c r="BC667" i="18"/>
  <c r="BC666" i="18"/>
  <c r="BC665" i="18"/>
  <c r="BC664" i="18"/>
  <c r="BC663" i="18"/>
  <c r="BC662" i="18"/>
  <c r="BC661" i="18"/>
  <c r="BC660" i="18"/>
  <c r="BC659" i="18"/>
  <c r="BC658" i="18"/>
  <c r="BC657" i="18"/>
  <c r="BC655" i="18"/>
  <c r="BC654" i="18"/>
  <c r="BC653" i="18"/>
  <c r="BC652" i="18"/>
  <c r="BC651" i="18"/>
  <c r="BC650" i="18"/>
  <c r="BC649" i="18"/>
  <c r="BC648" i="18"/>
  <c r="BC647" i="18"/>
  <c r="BC646" i="18"/>
  <c r="BC645" i="18"/>
  <c r="BC644" i="18"/>
  <c r="BC642" i="18"/>
  <c r="BC641" i="18"/>
  <c r="BC640" i="18"/>
  <c r="BC639" i="18"/>
  <c r="BC638" i="18"/>
  <c r="BC637" i="18"/>
  <c r="BC636" i="18"/>
  <c r="BC635" i="18"/>
  <c r="BC634" i="18"/>
  <c r="BC633" i="18"/>
  <c r="BC632" i="18"/>
  <c r="BC631" i="18"/>
  <c r="BC629" i="18"/>
  <c r="BC628" i="18"/>
  <c r="BC627" i="18"/>
  <c r="BC626" i="18"/>
  <c r="BC625" i="18"/>
  <c r="BC624" i="18"/>
  <c r="BC623" i="18"/>
  <c r="BC622" i="18"/>
  <c r="BC621" i="18"/>
  <c r="BC620" i="18"/>
  <c r="BC619" i="18"/>
  <c r="BC618" i="18"/>
  <c r="BC616" i="18"/>
  <c r="BC615" i="18"/>
  <c r="BC614" i="18"/>
  <c r="BC613" i="18"/>
  <c r="BC612" i="18"/>
  <c r="BC611" i="18"/>
  <c r="BC610" i="18"/>
  <c r="BC609" i="18"/>
  <c r="BC608" i="18"/>
  <c r="BC607" i="18"/>
  <c r="BC606" i="18"/>
  <c r="BC605" i="18"/>
  <c r="BC603" i="18"/>
  <c r="BC602" i="18"/>
  <c r="BC601" i="18"/>
  <c r="BC600" i="18"/>
  <c r="BC599" i="18"/>
  <c r="BC598" i="18"/>
  <c r="BC597" i="18"/>
  <c r="BC596" i="18"/>
  <c r="BC595" i="18"/>
  <c r="BC594" i="18"/>
  <c r="BC593" i="18"/>
  <c r="BC592" i="18"/>
  <c r="BC590" i="18"/>
  <c r="BC589" i="18"/>
  <c r="BC588" i="18"/>
  <c r="BC587" i="18"/>
  <c r="BC586" i="18"/>
  <c r="BC585" i="18"/>
  <c r="BC584" i="18"/>
  <c r="BC583" i="18"/>
  <c r="BC582" i="18"/>
  <c r="BC581" i="18"/>
  <c r="BC580" i="18"/>
  <c r="BC579" i="18"/>
  <c r="BC577" i="18"/>
  <c r="BC576" i="18"/>
  <c r="BC575" i="18"/>
  <c r="BC574" i="18"/>
  <c r="BC573" i="18"/>
  <c r="BC572" i="18"/>
  <c r="BC571" i="18"/>
  <c r="BC570" i="18"/>
  <c r="BC569" i="18"/>
  <c r="BC568" i="18"/>
  <c r="BC567" i="18"/>
  <c r="BC566" i="18"/>
  <c r="BC564" i="18"/>
  <c r="BC563" i="18"/>
  <c r="BC562" i="18"/>
  <c r="BC561" i="18"/>
  <c r="BC560" i="18"/>
  <c r="BC559" i="18"/>
  <c r="BC558" i="18"/>
  <c r="BC557" i="18"/>
  <c r="BC556" i="18"/>
  <c r="BC555" i="18"/>
  <c r="BC554" i="18"/>
  <c r="BC553" i="18"/>
  <c r="BC551" i="18"/>
  <c r="BC550" i="18"/>
  <c r="BC549" i="18"/>
  <c r="BC548" i="18"/>
  <c r="BC547" i="18"/>
  <c r="BC546" i="18"/>
  <c r="BC545" i="18"/>
  <c r="BC544" i="18"/>
  <c r="BC543" i="18"/>
  <c r="BC542" i="18"/>
  <c r="BC541" i="18"/>
  <c r="BC540" i="18"/>
  <c r="BC538" i="18"/>
  <c r="BC537" i="18"/>
  <c r="BC536" i="18"/>
  <c r="BC535" i="18"/>
  <c r="BC534" i="18"/>
  <c r="BC533" i="18"/>
  <c r="BC532" i="18"/>
  <c r="BC531" i="18"/>
  <c r="BC530" i="18"/>
  <c r="BC529" i="18"/>
  <c r="BC528" i="18"/>
  <c r="BC527" i="18"/>
  <c r="BC525" i="18"/>
  <c r="BC524" i="18"/>
  <c r="BC523" i="18"/>
  <c r="BC522" i="18"/>
  <c r="BC521" i="18"/>
  <c r="BC520" i="18"/>
  <c r="BC519" i="18"/>
  <c r="BC518" i="18"/>
  <c r="BC517" i="18"/>
  <c r="BC516" i="18"/>
  <c r="BC515" i="18"/>
  <c r="BC514" i="18"/>
  <c r="BC512" i="18"/>
  <c r="BC511" i="18"/>
  <c r="BC510" i="18"/>
  <c r="BC509" i="18"/>
  <c r="BC508" i="18"/>
  <c r="BC507" i="18"/>
  <c r="BC506" i="18"/>
  <c r="BC505" i="18"/>
  <c r="BC504" i="18"/>
  <c r="BC503" i="18"/>
  <c r="BC502" i="18"/>
  <c r="BC501" i="18"/>
  <c r="BC499" i="18"/>
  <c r="BC498" i="18"/>
  <c r="BC497" i="18"/>
  <c r="BC496" i="18"/>
  <c r="BC495" i="18"/>
  <c r="BC494" i="18"/>
  <c r="BC493" i="18"/>
  <c r="BC492" i="18"/>
  <c r="BC491" i="18"/>
  <c r="BC490" i="18"/>
  <c r="BC489" i="18"/>
  <c r="BC488" i="18"/>
  <c r="BC486" i="18"/>
  <c r="BC485" i="18"/>
  <c r="BC484" i="18"/>
  <c r="BC483" i="18"/>
  <c r="BC482" i="18"/>
  <c r="BC481" i="18"/>
  <c r="BC480" i="18"/>
  <c r="BC479" i="18"/>
  <c r="BC478" i="18"/>
  <c r="BC477" i="18"/>
  <c r="BC476" i="18"/>
  <c r="BC475" i="18"/>
  <c r="BC473" i="18"/>
  <c r="BC472" i="18"/>
  <c r="BC471" i="18"/>
  <c r="BC470" i="18"/>
  <c r="BC469" i="18"/>
  <c r="BC468" i="18"/>
  <c r="BC467" i="18"/>
  <c r="BC466" i="18"/>
  <c r="BC465" i="18"/>
  <c r="BC464" i="18"/>
  <c r="BC463" i="18"/>
  <c r="BC462" i="18"/>
  <c r="BC460" i="18"/>
  <c r="BC459" i="18"/>
  <c r="BC458" i="18"/>
  <c r="BC457" i="18"/>
  <c r="BC456" i="18"/>
  <c r="BC455" i="18"/>
  <c r="BC454" i="18"/>
  <c r="BC453" i="18"/>
  <c r="BC452" i="18"/>
  <c r="BC451" i="18"/>
  <c r="BC450" i="18"/>
  <c r="BC449" i="18"/>
  <c r="BC447" i="18"/>
  <c r="BC446" i="18"/>
  <c r="BC445" i="18"/>
  <c r="BC444" i="18"/>
  <c r="BC443" i="18"/>
  <c r="BC442" i="18"/>
  <c r="BC441" i="18"/>
  <c r="BC440" i="18"/>
  <c r="BC439" i="18"/>
  <c r="BC438" i="18"/>
  <c r="BC437" i="18"/>
  <c r="BC436" i="18"/>
  <c r="BC434" i="18"/>
  <c r="BC433" i="18"/>
  <c r="BC432" i="18"/>
  <c r="BC431" i="18"/>
  <c r="BC430" i="18"/>
  <c r="BC429" i="18"/>
  <c r="BC428" i="18"/>
  <c r="BC427" i="18"/>
  <c r="BC426" i="18"/>
  <c r="BC425" i="18"/>
  <c r="BC424" i="18"/>
  <c r="BC423" i="18"/>
  <c r="BC421" i="18"/>
  <c r="BC420" i="18"/>
  <c r="BC419" i="18"/>
  <c r="BC418" i="18"/>
  <c r="BC417" i="18"/>
  <c r="BC416" i="18"/>
  <c r="BC415" i="18"/>
  <c r="BC414" i="18"/>
  <c r="BC413" i="18"/>
  <c r="BC412" i="18"/>
  <c r="BC411" i="18"/>
  <c r="BC410" i="18"/>
  <c r="BC408" i="18"/>
  <c r="BC407" i="18"/>
  <c r="BC406" i="18"/>
  <c r="BC405" i="18"/>
  <c r="BC404" i="18"/>
  <c r="BC403" i="18"/>
  <c r="BC402" i="18"/>
  <c r="BC401" i="18"/>
  <c r="BC400" i="18"/>
  <c r="BC399" i="18"/>
  <c r="BC398" i="18"/>
  <c r="BC397" i="18"/>
  <c r="BC395" i="18"/>
  <c r="BC394" i="18"/>
  <c r="BC393" i="18"/>
  <c r="BC392" i="18"/>
  <c r="BC391" i="18"/>
  <c r="BC390" i="18"/>
  <c r="BC389" i="18"/>
  <c r="BC388" i="18"/>
  <c r="BC387" i="18"/>
  <c r="BC386" i="18"/>
  <c r="BC385" i="18"/>
  <c r="BC384" i="18"/>
  <c r="BC382" i="18"/>
  <c r="BC381" i="18"/>
  <c r="BC380" i="18"/>
  <c r="BC379" i="18"/>
  <c r="BC378" i="18"/>
  <c r="BC377" i="18"/>
  <c r="BC376" i="18"/>
  <c r="BC375" i="18"/>
  <c r="BC374" i="18"/>
  <c r="BC373" i="18"/>
  <c r="BC372" i="18"/>
  <c r="BC371" i="18"/>
  <c r="BC369" i="18"/>
  <c r="BC368" i="18"/>
  <c r="BC367" i="18"/>
  <c r="BC366" i="18"/>
  <c r="BC365" i="18"/>
  <c r="BC364" i="18"/>
  <c r="BC363" i="18"/>
  <c r="BC362" i="18"/>
  <c r="BC361" i="18"/>
  <c r="BC360" i="18"/>
  <c r="BC359" i="18"/>
  <c r="BC358" i="18"/>
  <c r="BC356" i="18"/>
  <c r="BC355" i="18"/>
  <c r="BC354" i="18"/>
  <c r="BC353" i="18"/>
  <c r="BC352" i="18"/>
  <c r="BC351" i="18"/>
  <c r="BC350" i="18"/>
  <c r="BC349" i="18"/>
  <c r="BC348" i="18"/>
  <c r="BC347" i="18"/>
  <c r="BC346" i="18"/>
  <c r="BC345" i="18"/>
  <c r="BC343" i="18"/>
  <c r="BC342" i="18"/>
  <c r="BC341" i="18"/>
  <c r="BC340" i="18"/>
  <c r="BC339" i="18"/>
  <c r="BC338" i="18"/>
  <c r="BC337" i="18"/>
  <c r="BC336" i="18"/>
  <c r="BC335" i="18"/>
  <c r="BC334" i="18"/>
  <c r="BC333" i="18"/>
  <c r="BC332" i="18"/>
  <c r="BC330" i="18"/>
  <c r="BC329" i="18"/>
  <c r="BC328" i="18"/>
  <c r="BC327" i="18"/>
  <c r="BC326" i="18"/>
  <c r="BC325" i="18"/>
  <c r="BC324" i="18"/>
  <c r="BC323" i="18"/>
  <c r="BC322" i="18"/>
  <c r="BC321" i="18"/>
  <c r="BC320" i="18"/>
  <c r="BC319" i="18"/>
  <c r="BC317" i="18"/>
  <c r="BC316" i="18"/>
  <c r="BC315" i="18"/>
  <c r="BC314" i="18"/>
  <c r="BC313" i="18"/>
  <c r="BC312" i="18"/>
  <c r="BC311" i="18"/>
  <c r="BC310" i="18"/>
  <c r="BC309" i="18"/>
  <c r="BC308" i="18"/>
  <c r="BC307" i="18"/>
  <c r="BC306" i="18"/>
  <c r="BC304" i="18"/>
  <c r="BC303" i="18"/>
  <c r="BC302" i="18"/>
  <c r="BC301" i="18"/>
  <c r="BC300" i="18"/>
  <c r="BC299" i="18"/>
  <c r="BC298" i="18"/>
  <c r="BC297" i="18"/>
  <c r="BC296" i="18"/>
  <c r="BC295" i="18"/>
  <c r="BC294" i="18"/>
  <c r="BC293" i="18"/>
  <c r="BC291" i="18"/>
  <c r="BC290" i="18"/>
  <c r="BC289" i="18"/>
  <c r="BC288" i="18"/>
  <c r="BC287" i="18"/>
  <c r="BC286" i="18"/>
  <c r="BC285" i="18"/>
  <c r="BC284" i="18"/>
  <c r="BC283" i="18"/>
  <c r="BC282" i="18"/>
  <c r="BC281" i="18"/>
  <c r="BC280" i="18"/>
  <c r="BC278" i="18"/>
  <c r="BC277" i="18"/>
  <c r="BC276" i="18"/>
  <c r="BC275" i="18"/>
  <c r="BC274" i="18"/>
  <c r="BC273" i="18"/>
  <c r="BC272" i="18"/>
  <c r="BC271" i="18"/>
  <c r="BC270" i="18"/>
  <c r="BC269" i="18"/>
  <c r="BC268" i="18"/>
  <c r="BC267" i="18"/>
  <c r="BC265" i="18"/>
  <c r="BC264" i="18"/>
  <c r="BC263" i="18"/>
  <c r="BC261" i="18"/>
  <c r="BC260" i="18"/>
  <c r="BC259" i="18"/>
  <c r="BC258" i="18"/>
  <c r="BC257" i="18"/>
  <c r="BC256" i="18"/>
  <c r="BC255" i="18"/>
  <c r="BC254" i="18"/>
  <c r="BC252" i="18"/>
  <c r="BC251" i="18"/>
  <c r="BC250" i="18"/>
  <c r="BC249" i="18"/>
  <c r="BC248" i="18"/>
  <c r="BC247" i="18"/>
  <c r="BC246" i="18"/>
  <c r="BC245" i="18"/>
  <c r="BC244" i="18"/>
  <c r="BC243" i="18"/>
  <c r="BC242" i="18"/>
  <c r="BC241" i="18"/>
  <c r="BC239" i="18"/>
  <c r="BC238" i="18"/>
  <c r="BC237" i="18"/>
  <c r="BC236" i="18"/>
  <c r="BC235" i="18"/>
  <c r="BC234" i="18"/>
  <c r="BC233" i="18"/>
  <c r="BC232" i="18"/>
  <c r="BC231" i="18"/>
  <c r="BC230" i="18"/>
  <c r="BC229" i="18"/>
  <c r="BC228" i="18"/>
  <c r="BC226" i="18"/>
  <c r="BC225" i="18"/>
  <c r="BC224" i="18"/>
  <c r="BC223" i="18"/>
  <c r="BC222" i="18"/>
  <c r="BC221" i="18"/>
  <c r="BC220" i="18"/>
  <c r="BC219" i="18"/>
  <c r="BC218" i="18"/>
  <c r="BC217" i="18"/>
  <c r="BC216" i="18"/>
  <c r="BC215" i="18"/>
  <c r="BC213" i="18"/>
  <c r="BC212" i="18"/>
  <c r="BC211" i="18"/>
  <c r="BC210" i="18"/>
  <c r="BC209" i="18"/>
  <c r="BC208" i="18"/>
  <c r="BC207" i="18"/>
  <c r="BC206" i="18"/>
  <c r="BC205" i="18"/>
  <c r="BC204" i="18"/>
  <c r="BC203" i="18"/>
  <c r="BC202" i="18"/>
  <c r="BC200" i="18"/>
  <c r="BC199" i="18"/>
  <c r="BC198" i="18"/>
  <c r="BC197" i="18"/>
  <c r="BC196" i="18"/>
  <c r="BC195" i="18"/>
  <c r="BC194" i="18"/>
  <c r="BC193" i="18"/>
  <c r="BC192" i="18"/>
  <c r="BC191" i="18"/>
  <c r="BC190" i="18"/>
  <c r="BC189" i="18"/>
  <c r="BC187" i="18"/>
  <c r="BC186" i="18"/>
  <c r="BC185" i="18"/>
  <c r="BC184" i="18"/>
  <c r="BC183" i="18"/>
  <c r="BC182" i="18"/>
  <c r="BC181" i="18"/>
  <c r="BC180" i="18"/>
  <c r="BC179" i="18"/>
  <c r="BC178" i="18"/>
  <c r="BC177" i="18"/>
  <c r="BC176" i="18"/>
  <c r="BC174" i="18"/>
  <c r="BC173" i="18"/>
  <c r="BC172" i="18"/>
  <c r="BC171" i="18"/>
  <c r="BC170" i="18"/>
  <c r="BC169" i="18"/>
  <c r="BC168" i="18"/>
  <c r="BC167" i="18"/>
  <c r="BC166" i="18"/>
  <c r="BC165" i="18"/>
  <c r="BC164" i="18"/>
  <c r="BC163" i="18"/>
  <c r="BC161" i="18"/>
  <c r="BC160" i="18"/>
  <c r="BC159" i="18"/>
  <c r="BC158" i="18"/>
  <c r="BC157" i="18"/>
  <c r="BC156" i="18"/>
  <c r="BC155" i="18"/>
  <c r="BC154" i="18"/>
  <c r="BC153" i="18"/>
  <c r="BC152" i="18"/>
  <c r="BC151" i="18"/>
  <c r="BC150" i="18"/>
  <c r="BC148" i="18"/>
  <c r="BC147" i="18"/>
  <c r="BC146" i="18"/>
  <c r="BC145" i="18"/>
  <c r="BC144" i="18"/>
  <c r="BC143" i="18"/>
  <c r="BC142" i="18"/>
  <c r="BC141" i="18"/>
  <c r="BC140" i="18"/>
  <c r="BC139" i="18"/>
  <c r="BC138" i="18"/>
  <c r="BC137" i="18"/>
  <c r="BC135" i="18"/>
  <c r="BC134" i="18"/>
  <c r="BC133" i="18"/>
  <c r="BC132" i="18"/>
  <c r="BC131" i="18"/>
  <c r="BC130" i="18"/>
  <c r="BC129" i="18"/>
  <c r="BC128" i="18"/>
  <c r="BC127" i="18"/>
  <c r="BC126" i="18"/>
  <c r="BC125" i="18"/>
  <c r="BC124" i="18"/>
  <c r="BC122" i="18"/>
  <c r="BC121" i="18"/>
  <c r="BC120" i="18"/>
  <c r="BC119" i="18"/>
  <c r="BC118" i="18"/>
  <c r="BC117" i="18"/>
  <c r="BC116" i="18"/>
  <c r="BC115" i="18"/>
  <c r="BC114" i="18"/>
  <c r="BC113" i="18"/>
  <c r="BC112" i="18"/>
  <c r="BC111" i="18"/>
  <c r="BC109" i="18"/>
  <c r="BC108" i="18"/>
  <c r="BC107" i="18"/>
  <c r="BC106" i="18"/>
  <c r="BC105" i="18"/>
  <c r="BC104" i="18"/>
  <c r="BC103" i="18"/>
  <c r="BC102" i="18"/>
  <c r="BC101" i="18"/>
  <c r="BC100" i="18"/>
  <c r="BC99" i="18"/>
  <c r="BC98" i="18"/>
  <c r="BC96" i="18"/>
  <c r="BC95" i="18"/>
  <c r="BC94" i="18"/>
  <c r="BC93" i="18"/>
  <c r="BC92" i="18"/>
  <c r="BC91" i="18"/>
  <c r="BC90" i="18"/>
  <c r="BC89" i="18"/>
  <c r="BC88" i="18"/>
  <c r="BC87" i="18"/>
  <c r="BC86" i="18"/>
  <c r="BC85" i="18"/>
  <c r="BC83" i="18"/>
  <c r="BC82" i="18"/>
  <c r="BC81" i="18"/>
  <c r="BC80" i="18"/>
  <c r="BC79" i="18"/>
  <c r="BC78" i="18"/>
  <c r="BC77" i="18"/>
  <c r="BC76" i="18"/>
  <c r="BC75" i="18"/>
  <c r="BC74" i="18"/>
  <c r="BC73" i="18"/>
  <c r="BC72" i="18"/>
  <c r="BC70" i="18"/>
  <c r="BC69" i="18"/>
  <c r="BC68" i="18"/>
  <c r="BC67" i="18"/>
  <c r="BC66" i="18"/>
  <c r="BC65" i="18"/>
  <c r="BC64" i="18"/>
  <c r="BC63" i="18"/>
  <c r="BC62" i="18"/>
  <c r="BC61" i="18"/>
  <c r="BC60" i="18"/>
  <c r="BC59" i="18"/>
  <c r="BC57" i="18"/>
  <c r="BC56" i="18"/>
  <c r="BC55" i="18"/>
  <c r="BC54" i="18"/>
  <c r="BC53" i="18"/>
  <c r="BC52" i="18"/>
  <c r="BC51" i="18"/>
  <c r="BC50" i="18"/>
  <c r="BC49" i="18"/>
  <c r="BC48" i="18"/>
  <c r="BC47" i="18"/>
  <c r="BC46" i="18"/>
  <c r="BC44" i="18"/>
  <c r="BC43" i="18"/>
  <c r="BC42" i="18"/>
  <c r="BC41" i="18"/>
  <c r="BC40" i="18"/>
  <c r="BC39" i="18"/>
  <c r="BC38" i="18"/>
  <c r="BC37" i="18"/>
  <c r="BC36" i="18"/>
  <c r="BC35" i="18"/>
  <c r="BC34" i="18"/>
  <c r="BC33" i="18"/>
  <c r="BD23" i="18"/>
  <c r="BD24" i="18"/>
  <c r="BD25" i="18"/>
  <c r="BD26" i="18"/>
  <c r="BD28" i="18"/>
  <c r="BD29" i="18"/>
  <c r="BD30" i="18"/>
  <c r="BC31" i="18"/>
  <c r="BC30" i="18"/>
  <c r="BC29" i="18"/>
  <c r="BC28" i="18"/>
  <c r="BC27" i="18"/>
  <c r="BC26" i="18"/>
  <c r="BC25" i="18"/>
  <c r="BC24" i="18"/>
  <c r="BC23" i="18"/>
  <c r="BC22" i="18"/>
  <c r="BC21" i="18"/>
  <c r="BC20" i="18"/>
  <c r="BB20" i="18"/>
  <c r="BD20" i="18" s="1"/>
  <c r="BN20" i="18"/>
  <c r="Y20" i="18"/>
  <c r="CF22" i="18"/>
  <c r="CF21" i="18"/>
  <c r="CF20" i="18"/>
  <c r="DN13" i="18"/>
  <c r="BY732" i="18" s="1"/>
  <c r="Q730" i="17" s="1"/>
  <c r="DN12" i="18"/>
  <c r="BY731" i="18" s="1"/>
  <c r="Q729" i="17" s="1"/>
  <c r="DN11" i="18"/>
  <c r="BY730" i="18" s="1"/>
  <c r="Q728" i="17" s="1"/>
  <c r="DN10" i="18"/>
  <c r="DN9" i="18"/>
  <c r="BY728" i="18" s="1"/>
  <c r="Q726" i="17" s="1"/>
  <c r="DN8" i="18"/>
  <c r="BY727" i="18" s="1"/>
  <c r="Q725" i="17" s="1"/>
  <c r="DN7" i="18"/>
  <c r="BY726" i="18" s="1"/>
  <c r="Q724" i="17" s="1"/>
  <c r="DN6" i="18"/>
  <c r="DN5" i="18"/>
  <c r="DN4" i="18"/>
  <c r="DN14" i="18"/>
  <c r="DN3" i="18"/>
  <c r="BY722" i="18" s="1"/>
  <c r="Q720" i="17" s="1"/>
  <c r="II687" i="7"/>
  <c r="IE687" i="7"/>
  <c r="HN687" i="7"/>
  <c r="HI687" i="7"/>
  <c r="GO687" i="7"/>
  <c r="GI687" i="7"/>
  <c r="FT687" i="7"/>
  <c r="FQ687" i="7"/>
  <c r="FC687" i="7"/>
  <c r="EY687" i="7"/>
  <c r="EJ687" i="7"/>
  <c r="EF687" i="7"/>
  <c r="DQ687" i="7"/>
  <c r="DM687" i="7"/>
  <c r="CV687" i="7"/>
  <c r="CQ687" i="7"/>
  <c r="IV375" i="7"/>
  <c r="IE674" i="7"/>
  <c r="HI674" i="7"/>
  <c r="L622" i="7"/>
  <c r="E622" i="7"/>
  <c r="GI674" i="7"/>
  <c r="FQ674" i="7"/>
  <c r="EY674" i="7"/>
  <c r="GC26" i="7"/>
  <c r="EF674" i="7"/>
  <c r="DM674" i="7"/>
  <c r="CQ674" i="7"/>
  <c r="U981" i="2"/>
  <c r="AJ245" i="7"/>
  <c r="HD415" i="7"/>
  <c r="GC414" i="7"/>
  <c r="GC415" i="7"/>
  <c r="IE206" i="7"/>
  <c r="HI206" i="7"/>
  <c r="E180" i="7"/>
  <c r="GI206" i="7"/>
  <c r="FQ206" i="7"/>
  <c r="CL362" i="7"/>
  <c r="AJ362" i="7"/>
  <c r="EY206" i="7"/>
  <c r="EF206" i="7"/>
  <c r="DM206" i="7"/>
  <c r="CQ206" i="7"/>
  <c r="AQ206" i="7"/>
  <c r="E970" i="2"/>
  <c r="R970" i="2"/>
  <c r="S970" i="2"/>
  <c r="U970" i="2"/>
  <c r="V970" i="2"/>
  <c r="W970" i="2"/>
  <c r="X970" i="2" s="1"/>
  <c r="Z970" i="2" s="1"/>
  <c r="AE970" i="2"/>
  <c r="AF970" i="2" s="1"/>
  <c r="AG970" i="2" s="1"/>
  <c r="E971" i="2"/>
  <c r="F971" i="2"/>
  <c r="AE971" i="2" s="1"/>
  <c r="AF971" i="2" s="1"/>
  <c r="AG971" i="2" s="1"/>
  <c r="G971" i="2"/>
  <c r="R971" i="2"/>
  <c r="S971" i="2"/>
  <c r="U971" i="2"/>
  <c r="V971" i="2" s="1"/>
  <c r="E972" i="2"/>
  <c r="F972" i="2"/>
  <c r="AE972" i="2" s="1"/>
  <c r="AF972" i="2" s="1"/>
  <c r="AG972" i="2" s="1"/>
  <c r="G972" i="2"/>
  <c r="R972" i="2"/>
  <c r="S972" i="2"/>
  <c r="U972" i="2"/>
  <c r="V972" i="2" s="1"/>
  <c r="W972" i="2"/>
  <c r="X972" i="2" s="1"/>
  <c r="Z972" i="2" s="1"/>
  <c r="AA972" i="2" s="1"/>
  <c r="U976" i="2"/>
  <c r="V976" i="2" s="1"/>
  <c r="S976" i="2"/>
  <c r="R976" i="2"/>
  <c r="G976" i="2"/>
  <c r="F976" i="2"/>
  <c r="AE976" i="2" s="1"/>
  <c r="AF976" i="2" s="1"/>
  <c r="AG976" i="2" s="1"/>
  <c r="E976" i="2"/>
  <c r="U975" i="2"/>
  <c r="V975" i="2" s="1"/>
  <c r="S975" i="2"/>
  <c r="R975" i="2"/>
  <c r="G975" i="2"/>
  <c r="F975" i="2"/>
  <c r="AE975" i="2" s="1"/>
  <c r="AF975" i="2" s="1"/>
  <c r="AG975" i="2" s="1"/>
  <c r="E975" i="2"/>
  <c r="U974" i="2"/>
  <c r="V974" i="2" s="1"/>
  <c r="S974" i="2"/>
  <c r="R974" i="2"/>
  <c r="G974" i="2"/>
  <c r="F974" i="2"/>
  <c r="AE974" i="2" s="1"/>
  <c r="AF974" i="2" s="1"/>
  <c r="AG974" i="2" s="1"/>
  <c r="E974" i="2"/>
  <c r="U973" i="2"/>
  <c r="V973" i="2" s="1"/>
  <c r="S973" i="2"/>
  <c r="R973" i="2"/>
  <c r="G973" i="2"/>
  <c r="F973" i="2"/>
  <c r="AE973" i="2" s="1"/>
  <c r="AF973" i="2" s="1"/>
  <c r="AG973" i="2" s="1"/>
  <c r="E973" i="2"/>
  <c r="E977" i="2"/>
  <c r="F977" i="2"/>
  <c r="G977" i="2"/>
  <c r="R977" i="2"/>
  <c r="S977" i="2"/>
  <c r="U977" i="2"/>
  <c r="V977" i="2" s="1"/>
  <c r="W977" i="2"/>
  <c r="X977" i="2" s="1"/>
  <c r="Z977" i="2" s="1"/>
  <c r="AA977" i="2" s="1"/>
  <c r="AE977" i="2"/>
  <c r="AF977" i="2" s="1"/>
  <c r="AG977" i="2" s="1"/>
  <c r="E978" i="2"/>
  <c r="F978" i="2"/>
  <c r="AE978" i="2" s="1"/>
  <c r="AF978" i="2" s="1"/>
  <c r="AG978" i="2" s="1"/>
  <c r="G978" i="2"/>
  <c r="R978" i="2"/>
  <c r="S978" i="2"/>
  <c r="U978" i="2"/>
  <c r="V978" i="2"/>
  <c r="W978" i="2"/>
  <c r="X978" i="2" s="1"/>
  <c r="Z978" i="2" s="1"/>
  <c r="AA978" i="2" s="1"/>
  <c r="R979" i="2"/>
  <c r="S979" i="2"/>
  <c r="U979" i="2"/>
  <c r="V979" i="2"/>
  <c r="E979" i="2"/>
  <c r="F979" i="2"/>
  <c r="AE979" i="2" s="1"/>
  <c r="AF979" i="2" s="1"/>
  <c r="AG979" i="2" s="1"/>
  <c r="G979" i="2"/>
  <c r="C969" i="2"/>
  <c r="D969" i="2" s="1"/>
  <c r="R969" i="2"/>
  <c r="S969" i="2"/>
  <c r="U969" i="2"/>
  <c r="W969" i="2" s="1"/>
  <c r="X969" i="2" s="1"/>
  <c r="Z969" i="2" s="1"/>
  <c r="AA969" i="2" s="1"/>
  <c r="F969" i="2"/>
  <c r="AE969" i="2" s="1"/>
  <c r="AF969" i="2" s="1"/>
  <c r="AG969" i="2" s="1"/>
  <c r="G969" i="2"/>
  <c r="R570" i="2"/>
  <c r="Z571" i="2"/>
  <c r="U565" i="2"/>
  <c r="V565" i="2" s="1"/>
  <c r="U566" i="2"/>
  <c r="V566" i="2" s="1"/>
  <c r="U567" i="2"/>
  <c r="V567" i="2" s="1"/>
  <c r="U568" i="2"/>
  <c r="V568" i="2" s="1"/>
  <c r="U569" i="2"/>
  <c r="V569" i="2" s="1"/>
  <c r="U570" i="2"/>
  <c r="V570" i="2" s="1"/>
  <c r="U571" i="2"/>
  <c r="V571" i="2" s="1"/>
  <c r="U572" i="2"/>
  <c r="V572" i="2" s="1"/>
  <c r="Z572" i="2"/>
  <c r="R565" i="2"/>
  <c r="C785" i="2"/>
  <c r="C786" i="2"/>
  <c r="C787" i="2"/>
  <c r="C788" i="2"/>
  <c r="C789" i="2"/>
  <c r="C790" i="2"/>
  <c r="U791" i="2"/>
  <c r="V791" i="2" s="1"/>
  <c r="R791" i="2"/>
  <c r="S791" i="2"/>
  <c r="F791" i="2"/>
  <c r="AE791" i="2" s="1"/>
  <c r="AF791" i="2" s="1"/>
  <c r="AG791" i="2" s="1"/>
  <c r="G791" i="2"/>
  <c r="R790" i="2"/>
  <c r="S790" i="2"/>
  <c r="U790" i="2"/>
  <c r="V790" i="2" s="1"/>
  <c r="F790" i="2"/>
  <c r="AE790" i="2" s="1"/>
  <c r="AF790" i="2" s="1"/>
  <c r="AG790" i="2" s="1"/>
  <c r="G790" i="2"/>
  <c r="U556" i="2"/>
  <c r="V556" i="2"/>
  <c r="R556" i="2"/>
  <c r="S556" i="2"/>
  <c r="F556" i="2"/>
  <c r="AE556" i="2" s="1"/>
  <c r="AF556" i="2" s="1"/>
  <c r="AG556" i="2" s="1"/>
  <c r="G556" i="2"/>
  <c r="F555" i="2"/>
  <c r="AE555" i="2" s="1"/>
  <c r="AF555" i="2" s="1"/>
  <c r="AG555" i="2" s="1"/>
  <c r="G555" i="2"/>
  <c r="F644" i="2"/>
  <c r="AE644" i="2" s="1"/>
  <c r="AF644" i="2" s="1"/>
  <c r="AG644" i="2" s="1"/>
  <c r="G644" i="2"/>
  <c r="R644" i="2"/>
  <c r="S644" i="2"/>
  <c r="U644" i="2"/>
  <c r="W644" i="2" s="1"/>
  <c r="X644" i="2" s="1"/>
  <c r="Z644" i="2" s="1"/>
  <c r="AA644" i="2" s="1"/>
  <c r="V644" i="2"/>
  <c r="F645" i="2"/>
  <c r="AE645" i="2" s="1"/>
  <c r="AF645" i="2" s="1"/>
  <c r="AG645" i="2" s="1"/>
  <c r="G645" i="2"/>
  <c r="R645" i="2"/>
  <c r="S645" i="2"/>
  <c r="U645" i="2"/>
  <c r="V645" i="2" s="1"/>
  <c r="W645" i="2"/>
  <c r="X645" i="2"/>
  <c r="Z645" i="2" s="1"/>
  <c r="AA645" i="2" s="1"/>
  <c r="F646" i="2"/>
  <c r="AE646" i="2" s="1"/>
  <c r="AF646" i="2" s="1"/>
  <c r="AG646" i="2" s="1"/>
  <c r="G646" i="2"/>
  <c r="R646" i="2"/>
  <c r="S646" i="2"/>
  <c r="U646" i="2"/>
  <c r="V646" i="2" s="1"/>
  <c r="F647" i="2"/>
  <c r="AE647" i="2" s="1"/>
  <c r="AF647" i="2" s="1"/>
  <c r="AG647" i="2" s="1"/>
  <c r="G647" i="2"/>
  <c r="R647" i="2"/>
  <c r="S647" i="2"/>
  <c r="U647" i="2"/>
  <c r="W647" i="2" s="1"/>
  <c r="X647" i="2" s="1"/>
  <c r="Z647" i="2" s="1"/>
  <c r="AA647" i="2" s="1"/>
  <c r="V647" i="2"/>
  <c r="U648" i="2"/>
  <c r="V648" i="2" s="1"/>
  <c r="R648" i="2"/>
  <c r="S648" i="2"/>
  <c r="F648" i="2"/>
  <c r="AE648" i="2" s="1"/>
  <c r="AF648" i="2" s="1"/>
  <c r="AG648" i="2" s="1"/>
  <c r="G648" i="2"/>
  <c r="R643" i="2"/>
  <c r="S643" i="2"/>
  <c r="U643" i="2"/>
  <c r="V643" i="2" s="1"/>
  <c r="F643" i="2"/>
  <c r="AE643" i="2" s="1"/>
  <c r="AF643" i="2" s="1"/>
  <c r="AG643" i="2" s="1"/>
  <c r="G643" i="2"/>
  <c r="T271" i="2"/>
  <c r="U562" i="2"/>
  <c r="U634" i="2"/>
  <c r="W634" i="2" s="1"/>
  <c r="X634" i="2" s="1"/>
  <c r="U633" i="2"/>
  <c r="S634" i="2"/>
  <c r="T514" i="2"/>
  <c r="R997" i="2"/>
  <c r="AE848" i="2"/>
  <c r="AF848" i="2" s="1"/>
  <c r="AG848" i="2" s="1"/>
  <c r="U848" i="2"/>
  <c r="V848" i="2" s="1"/>
  <c r="R848" i="2"/>
  <c r="S848" i="2"/>
  <c r="R847" i="2"/>
  <c r="W847" i="2" s="1"/>
  <c r="X847" i="2" s="1"/>
  <c r="Z847" i="2" s="1"/>
  <c r="AA847" i="2" s="1"/>
  <c r="S847" i="2"/>
  <c r="U847" i="2"/>
  <c r="V847" i="2" s="1"/>
  <c r="AE847" i="2"/>
  <c r="AF847" i="2" s="1"/>
  <c r="AG847" i="2" s="1"/>
  <c r="R849" i="2"/>
  <c r="S849" i="2"/>
  <c r="U849" i="2"/>
  <c r="V849" i="2"/>
  <c r="AE849" i="2"/>
  <c r="AF849" i="2" s="1"/>
  <c r="AG849" i="2" s="1"/>
  <c r="R850" i="2"/>
  <c r="S850" i="2"/>
  <c r="U850" i="2"/>
  <c r="V850" i="2" s="1"/>
  <c r="AA850" i="2"/>
  <c r="AE850" i="2"/>
  <c r="AF850" i="2" s="1"/>
  <c r="AG850" i="2" s="1"/>
  <c r="R851" i="2"/>
  <c r="AA851" i="2" s="1"/>
  <c r="S851" i="2"/>
  <c r="U851" i="2"/>
  <c r="V851" i="2" s="1"/>
  <c r="AE851" i="2"/>
  <c r="AF851" i="2"/>
  <c r="AG851" i="2" s="1"/>
  <c r="R852" i="2"/>
  <c r="W852" i="2" s="1"/>
  <c r="X852" i="2" s="1"/>
  <c r="Z852" i="2" s="1"/>
  <c r="AA852" i="2" s="1"/>
  <c r="S852" i="2"/>
  <c r="U852" i="2"/>
  <c r="V852" i="2" s="1"/>
  <c r="AE852" i="2"/>
  <c r="AF852" i="2" s="1"/>
  <c r="AG852" i="2" s="1"/>
  <c r="R853" i="2"/>
  <c r="S853" i="2"/>
  <c r="U853" i="2"/>
  <c r="W853" i="2" s="1"/>
  <c r="X853" i="2" s="1"/>
  <c r="Z853" i="2" s="1"/>
  <c r="V853" i="2"/>
  <c r="AE853" i="2"/>
  <c r="AF853" i="2" s="1"/>
  <c r="AG853" i="2" s="1"/>
  <c r="R854" i="2"/>
  <c r="W854" i="2" s="1"/>
  <c r="X854" i="2" s="1"/>
  <c r="Z854" i="2" s="1"/>
  <c r="S854" i="2"/>
  <c r="U854" i="2"/>
  <c r="V854" i="2" s="1"/>
  <c r="AE854" i="2"/>
  <c r="AF854" i="2" s="1"/>
  <c r="AG854" i="2" s="1"/>
  <c r="R855" i="2"/>
  <c r="S855" i="2"/>
  <c r="U855" i="2"/>
  <c r="V855" i="2"/>
  <c r="W855" i="2"/>
  <c r="X855" i="2" s="1"/>
  <c r="Z855" i="2" s="1"/>
  <c r="AA855" i="2" s="1"/>
  <c r="AE855" i="2"/>
  <c r="AF855" i="2"/>
  <c r="AG855" i="2" s="1"/>
  <c r="R856" i="2"/>
  <c r="W856" i="2" s="1"/>
  <c r="X856" i="2" s="1"/>
  <c r="Z856" i="2" s="1"/>
  <c r="AA856" i="2" s="1"/>
  <c r="S856" i="2"/>
  <c r="U856" i="2"/>
  <c r="V856" i="2" s="1"/>
  <c r="AE856" i="2"/>
  <c r="AF856" i="2" s="1"/>
  <c r="AG856" i="2" s="1"/>
  <c r="R857" i="2"/>
  <c r="S857" i="2"/>
  <c r="U857" i="2"/>
  <c r="V857" i="2" s="1"/>
  <c r="W857" i="2"/>
  <c r="X857" i="2" s="1"/>
  <c r="Z857" i="2" s="1"/>
  <c r="AE857" i="2"/>
  <c r="AF857" i="2" s="1"/>
  <c r="AG857" i="2" s="1"/>
  <c r="R858" i="2"/>
  <c r="S858" i="2"/>
  <c r="U858" i="2"/>
  <c r="V858" i="2" s="1"/>
  <c r="AE858" i="2"/>
  <c r="AF858" i="2" s="1"/>
  <c r="AG858" i="2" s="1"/>
  <c r="R859" i="2"/>
  <c r="S859" i="2"/>
  <c r="U859" i="2"/>
  <c r="W859" i="2" s="1"/>
  <c r="X859" i="2" s="1"/>
  <c r="Z859" i="2" s="1"/>
  <c r="AA859" i="2" s="1"/>
  <c r="AE859" i="2"/>
  <c r="AF859" i="2"/>
  <c r="AG859" i="2" s="1"/>
  <c r="F918" i="2"/>
  <c r="AE918" i="2" s="1"/>
  <c r="AF918" i="2" s="1"/>
  <c r="AG918" i="2" s="1"/>
  <c r="G918" i="2"/>
  <c r="R918" i="2"/>
  <c r="S918" i="2"/>
  <c r="U918" i="2"/>
  <c r="V918" i="2" s="1"/>
  <c r="F919" i="2"/>
  <c r="AE919" i="2" s="1"/>
  <c r="AF919" i="2" s="1"/>
  <c r="AG919" i="2" s="1"/>
  <c r="G919" i="2"/>
  <c r="R919" i="2"/>
  <c r="S919" i="2"/>
  <c r="U919" i="2"/>
  <c r="W919" i="2" s="1"/>
  <c r="X919" i="2" s="1"/>
  <c r="Z919" i="2" s="1"/>
  <c r="U920" i="2"/>
  <c r="V920" i="2" s="1"/>
  <c r="R920" i="2"/>
  <c r="S920" i="2"/>
  <c r="F920" i="2"/>
  <c r="AE920" i="2" s="1"/>
  <c r="AF920" i="2" s="1"/>
  <c r="AG920" i="2" s="1"/>
  <c r="G920" i="2"/>
  <c r="C917" i="2"/>
  <c r="D917" i="2" s="1"/>
  <c r="U917" i="2"/>
  <c r="V917" i="2" s="1"/>
  <c r="R917" i="2"/>
  <c r="S917" i="2"/>
  <c r="F917" i="2"/>
  <c r="AE917" i="2" s="1"/>
  <c r="AF917" i="2" s="1"/>
  <c r="AG917" i="2" s="1"/>
  <c r="G917" i="2"/>
  <c r="R824" i="2"/>
  <c r="U179" i="2"/>
  <c r="U1058" i="2"/>
  <c r="V1058" i="2" s="1"/>
  <c r="R1058" i="2"/>
  <c r="S1058" i="2"/>
  <c r="F1058" i="2"/>
  <c r="AE1058" i="2" s="1"/>
  <c r="AF1058" i="2" s="1"/>
  <c r="AG1058" i="2" s="1"/>
  <c r="G1058" i="2"/>
  <c r="U1059" i="2"/>
  <c r="V1059" i="2" s="1"/>
  <c r="R1059" i="2"/>
  <c r="S1059" i="2"/>
  <c r="F1059" i="2"/>
  <c r="AE1059" i="2" s="1"/>
  <c r="AF1059" i="2" s="1"/>
  <c r="AG1059" i="2" s="1"/>
  <c r="G1059" i="2"/>
  <c r="U315" i="2"/>
  <c r="R1051" i="2"/>
  <c r="S1051" i="2"/>
  <c r="R390" i="2"/>
  <c r="S390" i="2"/>
  <c r="U390" i="2"/>
  <c r="V390" i="2" s="1"/>
  <c r="AE390" i="2"/>
  <c r="AF390" i="2" s="1"/>
  <c r="AG390" i="2" s="1"/>
  <c r="R391" i="2"/>
  <c r="S391" i="2"/>
  <c r="U391" i="2"/>
  <c r="AE391" i="2"/>
  <c r="AF391" i="2" s="1"/>
  <c r="AG391" i="2" s="1"/>
  <c r="R392" i="2"/>
  <c r="W392" i="2" s="1"/>
  <c r="X392" i="2" s="1"/>
  <c r="Z392" i="2" s="1"/>
  <c r="S392" i="2"/>
  <c r="U392" i="2"/>
  <c r="V392" i="2" s="1"/>
  <c r="AE392" i="2"/>
  <c r="AF392" i="2" s="1"/>
  <c r="AG392" i="2" s="1"/>
  <c r="R393" i="2"/>
  <c r="S393" i="2"/>
  <c r="U393" i="2"/>
  <c r="V393" i="2" s="1"/>
  <c r="W393" i="2"/>
  <c r="X393" i="2"/>
  <c r="Z393" i="2" s="1"/>
  <c r="AA393" i="2" s="1"/>
  <c r="AE393" i="2"/>
  <c r="AF393" i="2" s="1"/>
  <c r="AG393" i="2" s="1"/>
  <c r="R394" i="2"/>
  <c r="W394" i="2" s="1"/>
  <c r="X394" i="2" s="1"/>
  <c r="Z394" i="2" s="1"/>
  <c r="S394" i="2"/>
  <c r="U394" i="2"/>
  <c r="V394" i="2" s="1"/>
  <c r="AE394" i="2"/>
  <c r="AF394" i="2" s="1"/>
  <c r="AG394" i="2" s="1"/>
  <c r="AE395" i="2"/>
  <c r="AF395" i="2" s="1"/>
  <c r="AG395" i="2" s="1"/>
  <c r="U395" i="2"/>
  <c r="V395" i="2" s="1"/>
  <c r="R395" i="2"/>
  <c r="S395" i="2"/>
  <c r="AE389" i="2"/>
  <c r="AF389" i="2" s="1"/>
  <c r="AG389" i="2" s="1"/>
  <c r="R389" i="2"/>
  <c r="S389" i="2"/>
  <c r="U389" i="2"/>
  <c r="W389" i="2" s="1"/>
  <c r="X389" i="2" s="1"/>
  <c r="Z389" i="2" s="1"/>
  <c r="AA389" i="2" s="1"/>
  <c r="R1049" i="2"/>
  <c r="S1049" i="2"/>
  <c r="R307" i="2"/>
  <c r="U307" i="2"/>
  <c r="W307" i="2" s="1"/>
  <c r="X307" i="2" s="1"/>
  <c r="Z307" i="2" s="1"/>
  <c r="AA307" i="2" s="1"/>
  <c r="AG307" i="2"/>
  <c r="R308" i="2"/>
  <c r="U308" i="2"/>
  <c r="W308" i="2"/>
  <c r="X308" i="2" s="1"/>
  <c r="Z308" i="2" s="1"/>
  <c r="AG308" i="2"/>
  <c r="R309" i="2"/>
  <c r="U309" i="2"/>
  <c r="AG309" i="2"/>
  <c r="R310" i="2"/>
  <c r="S310" i="2"/>
  <c r="U310" i="2"/>
  <c r="V310" i="2" s="1"/>
  <c r="AE310" i="2"/>
  <c r="AF310" i="2" s="1"/>
  <c r="AG310" i="2" s="1"/>
  <c r="R311" i="2"/>
  <c r="U311" i="2"/>
  <c r="AG311" i="2"/>
  <c r="R312" i="2"/>
  <c r="U312" i="2"/>
  <c r="AG312" i="2"/>
  <c r="R313" i="2"/>
  <c r="U313" i="2"/>
  <c r="W313" i="2" s="1"/>
  <c r="X313" i="2" s="1"/>
  <c r="Z313" i="2" s="1"/>
  <c r="AA313" i="2" s="1"/>
  <c r="AG313" i="2"/>
  <c r="R314" i="2"/>
  <c r="S314" i="2"/>
  <c r="U314" i="2"/>
  <c r="V314" i="2" s="1"/>
  <c r="AE314" i="2"/>
  <c r="AF314" i="2" s="1"/>
  <c r="AG314" i="2" s="1"/>
  <c r="R315" i="2"/>
  <c r="W315" i="2"/>
  <c r="X315" i="2" s="1"/>
  <c r="Z315" i="2" s="1"/>
  <c r="AA315" i="2" s="1"/>
  <c r="AG315" i="2"/>
  <c r="R316" i="2"/>
  <c r="U316" i="2"/>
  <c r="AG316" i="2"/>
  <c r="R317" i="2"/>
  <c r="W317" i="2" s="1"/>
  <c r="X317" i="2" s="1"/>
  <c r="Z317" i="2" s="1"/>
  <c r="U317" i="2"/>
  <c r="AG317" i="2"/>
  <c r="R318" i="2"/>
  <c r="W318" i="2" s="1"/>
  <c r="X318" i="2" s="1"/>
  <c r="Z318" i="2" s="1"/>
  <c r="AA318" i="2" s="1"/>
  <c r="S318" i="2"/>
  <c r="V318" i="2"/>
  <c r="AE318" i="2"/>
  <c r="AF318" i="2" s="1"/>
  <c r="AG318" i="2" s="1"/>
  <c r="R319" i="2"/>
  <c r="U319" i="2"/>
  <c r="AG319" i="2"/>
  <c r="R320" i="2"/>
  <c r="W320" i="2" s="1"/>
  <c r="X320" i="2" s="1"/>
  <c r="Z320" i="2" s="1"/>
  <c r="U320" i="2"/>
  <c r="AG320" i="2"/>
  <c r="R321" i="2"/>
  <c r="U321" i="2"/>
  <c r="W321" i="2" s="1"/>
  <c r="X321" i="2" s="1"/>
  <c r="Z321" i="2" s="1"/>
  <c r="AA321" i="2" s="1"/>
  <c r="AG321" i="2"/>
  <c r="R322" i="2"/>
  <c r="S322" i="2"/>
  <c r="U322" i="2"/>
  <c r="V322" i="2" s="1"/>
  <c r="AE322" i="2"/>
  <c r="AF322" i="2" s="1"/>
  <c r="AG322" i="2" s="1"/>
  <c r="R323" i="2"/>
  <c r="U323" i="2"/>
  <c r="AG323" i="2"/>
  <c r="R324" i="2"/>
  <c r="W324" i="2" s="1"/>
  <c r="X324" i="2" s="1"/>
  <c r="Z324" i="2" s="1"/>
  <c r="U324" i="2"/>
  <c r="AG324" i="2"/>
  <c r="R325" i="2"/>
  <c r="U325" i="2"/>
  <c r="AG325" i="2"/>
  <c r="R326" i="2"/>
  <c r="W326" i="2" s="1"/>
  <c r="X326" i="2" s="1"/>
  <c r="Z326" i="2" s="1"/>
  <c r="S326" i="2"/>
  <c r="U326" i="2"/>
  <c r="V326" i="2" s="1"/>
  <c r="AA326" i="2"/>
  <c r="AE326" i="2"/>
  <c r="AF326" i="2" s="1"/>
  <c r="AG326" i="2" s="1"/>
  <c r="U1055" i="2"/>
  <c r="V1055" i="2" s="1"/>
  <c r="S1055" i="2"/>
  <c r="R1055" i="2"/>
  <c r="G1055" i="2"/>
  <c r="F1055" i="2"/>
  <c r="AE1055" i="2" s="1"/>
  <c r="AF1055" i="2" s="1"/>
  <c r="AG1055" i="2" s="1"/>
  <c r="U1054" i="2"/>
  <c r="V1054" i="2" s="1"/>
  <c r="S1054" i="2"/>
  <c r="R1054" i="2"/>
  <c r="G1054" i="2"/>
  <c r="F1054" i="2"/>
  <c r="AE1054" i="2" s="1"/>
  <c r="AF1054" i="2" s="1"/>
  <c r="AG1054" i="2" s="1"/>
  <c r="U1053" i="2"/>
  <c r="V1053" i="2" s="1"/>
  <c r="S1053" i="2"/>
  <c r="R1053" i="2"/>
  <c r="G1053" i="2"/>
  <c r="F1053" i="2"/>
  <c r="AE1053" i="2" s="1"/>
  <c r="AF1053" i="2" s="1"/>
  <c r="AG1053" i="2" s="1"/>
  <c r="U1052" i="2"/>
  <c r="V1052" i="2" s="1"/>
  <c r="S1052" i="2"/>
  <c r="R1052" i="2"/>
  <c r="G1052" i="2"/>
  <c r="F1052" i="2"/>
  <c r="AE1052" i="2" s="1"/>
  <c r="AF1052" i="2" s="1"/>
  <c r="AG1052" i="2" s="1"/>
  <c r="F1056" i="2"/>
  <c r="AE1056" i="2" s="1"/>
  <c r="AF1056" i="2" s="1"/>
  <c r="AG1056" i="2" s="1"/>
  <c r="G1056" i="2"/>
  <c r="R1056" i="2"/>
  <c r="S1056" i="2"/>
  <c r="U1056" i="2"/>
  <c r="V1056" i="2" s="1"/>
  <c r="F1057" i="2"/>
  <c r="AE1057" i="2" s="1"/>
  <c r="AF1057" i="2" s="1"/>
  <c r="AG1057" i="2" s="1"/>
  <c r="G1057" i="2"/>
  <c r="R1057" i="2"/>
  <c r="S1057" i="2"/>
  <c r="U1057" i="2"/>
  <c r="V1057" i="2" s="1"/>
  <c r="U1060" i="2"/>
  <c r="V1060" i="2" s="1"/>
  <c r="R1060" i="2"/>
  <c r="S1060" i="2"/>
  <c r="F1060" i="2"/>
  <c r="AE1060" i="2" s="1"/>
  <c r="AF1060" i="2" s="1"/>
  <c r="AG1060" i="2" s="1"/>
  <c r="G1060" i="2"/>
  <c r="C1051" i="2"/>
  <c r="U1051" i="2"/>
  <c r="V1051" i="2" s="1"/>
  <c r="F1051" i="2"/>
  <c r="AE1051" i="2" s="1"/>
  <c r="AF1051" i="2" s="1"/>
  <c r="AG1051" i="2" s="1"/>
  <c r="G1051" i="2"/>
  <c r="U777" i="2"/>
  <c r="U1094" i="2"/>
  <c r="U1091" i="2"/>
  <c r="U1103" i="2"/>
  <c r="U1100" i="2"/>
  <c r="U680" i="2"/>
  <c r="U1097" i="2"/>
  <c r="R201" i="2"/>
  <c r="U1085" i="2"/>
  <c r="U1084" i="2"/>
  <c r="R1085" i="2"/>
  <c r="U294" i="2"/>
  <c r="R489" i="2"/>
  <c r="R490" i="2"/>
  <c r="R488" i="2"/>
  <c r="AE763" i="2"/>
  <c r="AF763" i="2" s="1"/>
  <c r="AG763" i="2" s="1"/>
  <c r="U763" i="2"/>
  <c r="V763" i="2" s="1"/>
  <c r="S763" i="2"/>
  <c r="R763" i="2"/>
  <c r="AE762" i="2"/>
  <c r="AF762" i="2" s="1"/>
  <c r="AG762" i="2" s="1"/>
  <c r="U762" i="2"/>
  <c r="V762" i="2" s="1"/>
  <c r="S762" i="2"/>
  <c r="R762" i="2"/>
  <c r="AE761" i="2"/>
  <c r="AF761" i="2" s="1"/>
  <c r="AG761" i="2" s="1"/>
  <c r="U761" i="2"/>
  <c r="V761" i="2" s="1"/>
  <c r="S761" i="2"/>
  <c r="R761" i="2"/>
  <c r="AE769" i="2"/>
  <c r="AF769" i="2" s="1"/>
  <c r="AG769" i="2" s="1"/>
  <c r="U769" i="2"/>
  <c r="V769" i="2" s="1"/>
  <c r="S769" i="2"/>
  <c r="R769" i="2"/>
  <c r="AE768" i="2"/>
  <c r="AF768" i="2" s="1"/>
  <c r="AG768" i="2" s="1"/>
  <c r="U768" i="2"/>
  <c r="V768" i="2" s="1"/>
  <c r="S768" i="2"/>
  <c r="R768" i="2"/>
  <c r="AE767" i="2"/>
  <c r="AF767" i="2" s="1"/>
  <c r="AG767" i="2" s="1"/>
  <c r="U767" i="2"/>
  <c r="V767" i="2" s="1"/>
  <c r="S767" i="2"/>
  <c r="R767" i="2"/>
  <c r="AE766" i="2"/>
  <c r="AF766" i="2" s="1"/>
  <c r="AG766" i="2" s="1"/>
  <c r="U766" i="2"/>
  <c r="V766" i="2" s="1"/>
  <c r="S766" i="2"/>
  <c r="R766" i="2"/>
  <c r="AE765" i="2"/>
  <c r="AF765" i="2" s="1"/>
  <c r="AG765" i="2" s="1"/>
  <c r="U765" i="2"/>
  <c r="V765" i="2" s="1"/>
  <c r="S765" i="2"/>
  <c r="R765" i="2"/>
  <c r="AE764" i="2"/>
  <c r="AF764" i="2" s="1"/>
  <c r="AG764" i="2" s="1"/>
  <c r="U764" i="2"/>
  <c r="V764" i="2" s="1"/>
  <c r="S764" i="2"/>
  <c r="R764" i="2"/>
  <c r="AE760" i="2"/>
  <c r="AF760" i="2" s="1"/>
  <c r="AG760" i="2" s="1"/>
  <c r="U760" i="2"/>
  <c r="V760" i="2" s="1"/>
  <c r="S760" i="2"/>
  <c r="R760" i="2"/>
  <c r="AE759" i="2"/>
  <c r="AF759" i="2" s="1"/>
  <c r="AG759" i="2" s="1"/>
  <c r="U759" i="2"/>
  <c r="V759" i="2" s="1"/>
  <c r="S759" i="2"/>
  <c r="R759" i="2"/>
  <c r="AE773" i="2"/>
  <c r="AF773" i="2" s="1"/>
  <c r="AG773" i="2" s="1"/>
  <c r="U773" i="2"/>
  <c r="V773" i="2" s="1"/>
  <c r="S773" i="2"/>
  <c r="R773" i="2"/>
  <c r="AE772" i="2"/>
  <c r="AF772" i="2" s="1"/>
  <c r="AG772" i="2" s="1"/>
  <c r="U772" i="2"/>
  <c r="V772" i="2" s="1"/>
  <c r="S772" i="2"/>
  <c r="R772" i="2"/>
  <c r="AE771" i="2"/>
  <c r="AF771" i="2" s="1"/>
  <c r="AG771" i="2" s="1"/>
  <c r="U771" i="2"/>
  <c r="V771" i="2" s="1"/>
  <c r="S771" i="2"/>
  <c r="R771" i="2"/>
  <c r="AE770" i="2"/>
  <c r="AF770" i="2" s="1"/>
  <c r="AG770" i="2" s="1"/>
  <c r="U770" i="2"/>
  <c r="V770" i="2" s="1"/>
  <c r="S770" i="2"/>
  <c r="R770" i="2"/>
  <c r="AE775" i="2"/>
  <c r="AF775" i="2" s="1"/>
  <c r="AG775" i="2" s="1"/>
  <c r="U775" i="2"/>
  <c r="V775" i="2" s="1"/>
  <c r="S775" i="2"/>
  <c r="R775" i="2"/>
  <c r="AE774" i="2"/>
  <c r="AF774" i="2" s="1"/>
  <c r="AG774" i="2" s="1"/>
  <c r="U774" i="2"/>
  <c r="V774" i="2" s="1"/>
  <c r="S774" i="2"/>
  <c r="R774" i="2"/>
  <c r="AE776" i="2"/>
  <c r="AF776" i="2" s="1"/>
  <c r="AG776" i="2" s="1"/>
  <c r="U776" i="2"/>
  <c r="V776" i="2" s="1"/>
  <c r="S776" i="2"/>
  <c r="R776" i="2"/>
  <c r="R690" i="2"/>
  <c r="U688" i="2"/>
  <c r="R689" i="2"/>
  <c r="S689" i="2"/>
  <c r="R686" i="2"/>
  <c r="S686" i="2"/>
  <c r="U686" i="2"/>
  <c r="F437" i="2"/>
  <c r="F438" i="2"/>
  <c r="F439" i="2"/>
  <c r="R46" i="2"/>
  <c r="AE1025" i="2"/>
  <c r="AF1025" i="2" s="1"/>
  <c r="AG1025" i="2" s="1"/>
  <c r="AA1025" i="2"/>
  <c r="Z1025" i="2"/>
  <c r="U1025" i="2"/>
  <c r="V1025" i="2" s="1"/>
  <c r="S1025" i="2"/>
  <c r="R1025" i="2"/>
  <c r="W1025" i="2" s="1"/>
  <c r="X1025" i="2" s="1"/>
  <c r="AE1024" i="2"/>
  <c r="AF1024" i="2" s="1"/>
  <c r="AG1024" i="2" s="1"/>
  <c r="AA1024" i="2"/>
  <c r="Z1024" i="2"/>
  <c r="U1024" i="2"/>
  <c r="V1024" i="2" s="1"/>
  <c r="S1024" i="2"/>
  <c r="R1024" i="2"/>
  <c r="W1024" i="2" s="1"/>
  <c r="X1024" i="2" s="1"/>
  <c r="AE1023" i="2"/>
  <c r="AF1023" i="2" s="1"/>
  <c r="AG1023" i="2" s="1"/>
  <c r="AA1023" i="2"/>
  <c r="Z1023" i="2"/>
  <c r="U1023" i="2"/>
  <c r="V1023" i="2" s="1"/>
  <c r="S1023" i="2"/>
  <c r="R1023" i="2"/>
  <c r="W1023" i="2" s="1"/>
  <c r="X1023" i="2" s="1"/>
  <c r="AE1022" i="2"/>
  <c r="AF1022" i="2" s="1"/>
  <c r="AG1022" i="2" s="1"/>
  <c r="AA1022" i="2"/>
  <c r="Z1022" i="2"/>
  <c r="U1022" i="2"/>
  <c r="V1022" i="2" s="1"/>
  <c r="S1022" i="2"/>
  <c r="R1022" i="2"/>
  <c r="W1022" i="2" s="1"/>
  <c r="X1022" i="2" s="1"/>
  <c r="AE1021" i="2"/>
  <c r="AF1021" i="2" s="1"/>
  <c r="AG1021" i="2" s="1"/>
  <c r="AA1021" i="2"/>
  <c r="Z1021" i="2"/>
  <c r="U1021" i="2"/>
  <c r="V1021" i="2" s="1"/>
  <c r="S1021" i="2"/>
  <c r="R1021" i="2"/>
  <c r="W1021" i="2" s="1"/>
  <c r="X1021" i="2" s="1"/>
  <c r="AE955" i="2"/>
  <c r="AF955" i="2" s="1"/>
  <c r="AG955" i="2" s="1"/>
  <c r="U955" i="2"/>
  <c r="V955" i="2" s="1"/>
  <c r="S955" i="2"/>
  <c r="R955" i="2"/>
  <c r="AE956" i="2"/>
  <c r="AF956" i="2" s="1"/>
  <c r="AG956" i="2" s="1"/>
  <c r="U956" i="2"/>
  <c r="V956" i="2" s="1"/>
  <c r="S956" i="2"/>
  <c r="R956" i="2"/>
  <c r="AE954" i="2"/>
  <c r="AF954" i="2" s="1"/>
  <c r="AG954" i="2" s="1"/>
  <c r="U954" i="2"/>
  <c r="V954" i="2" s="1"/>
  <c r="S954" i="2"/>
  <c r="R954" i="2"/>
  <c r="AE953" i="2"/>
  <c r="AF953" i="2" s="1"/>
  <c r="AG953" i="2" s="1"/>
  <c r="U953" i="2"/>
  <c r="V953" i="2" s="1"/>
  <c r="S953" i="2"/>
  <c r="R953" i="2"/>
  <c r="AE952" i="2"/>
  <c r="AF952" i="2" s="1"/>
  <c r="AG952" i="2" s="1"/>
  <c r="U952" i="2"/>
  <c r="V952" i="2" s="1"/>
  <c r="S952" i="2"/>
  <c r="R952" i="2"/>
  <c r="AE951" i="2"/>
  <c r="AF951" i="2" s="1"/>
  <c r="AG951" i="2" s="1"/>
  <c r="U951" i="2"/>
  <c r="V951" i="2" s="1"/>
  <c r="S951" i="2"/>
  <c r="R951" i="2"/>
  <c r="AE950" i="2"/>
  <c r="AF950" i="2" s="1"/>
  <c r="AG950" i="2" s="1"/>
  <c r="U950" i="2"/>
  <c r="V950" i="2" s="1"/>
  <c r="S950" i="2"/>
  <c r="R950" i="2"/>
  <c r="AE949" i="2"/>
  <c r="AF949" i="2" s="1"/>
  <c r="AG949" i="2" s="1"/>
  <c r="U949" i="2"/>
  <c r="V949" i="2" s="1"/>
  <c r="S949" i="2"/>
  <c r="R949" i="2"/>
  <c r="AE948" i="2"/>
  <c r="AF948" i="2" s="1"/>
  <c r="AG948" i="2" s="1"/>
  <c r="U948" i="2"/>
  <c r="V948" i="2" s="1"/>
  <c r="S948" i="2"/>
  <c r="R948" i="2"/>
  <c r="AE865" i="2"/>
  <c r="AF865" i="2" s="1"/>
  <c r="AG865" i="2" s="1"/>
  <c r="U865" i="2"/>
  <c r="V865" i="2" s="1"/>
  <c r="S865" i="2"/>
  <c r="R865" i="2"/>
  <c r="AE864" i="2"/>
  <c r="AF864" i="2" s="1"/>
  <c r="AG864" i="2" s="1"/>
  <c r="U864" i="2"/>
  <c r="V864" i="2" s="1"/>
  <c r="S864" i="2"/>
  <c r="R864" i="2"/>
  <c r="AE863" i="2"/>
  <c r="AF863" i="2" s="1"/>
  <c r="AG863" i="2" s="1"/>
  <c r="U863" i="2"/>
  <c r="V863" i="2" s="1"/>
  <c r="S863" i="2"/>
  <c r="R863" i="2"/>
  <c r="AE862" i="2"/>
  <c r="AF862" i="2" s="1"/>
  <c r="AG862" i="2" s="1"/>
  <c r="U862" i="2"/>
  <c r="V862" i="2" s="1"/>
  <c r="S862" i="2"/>
  <c r="R862" i="2"/>
  <c r="AE861" i="2"/>
  <c r="AF861" i="2" s="1"/>
  <c r="AG861" i="2" s="1"/>
  <c r="U861" i="2"/>
  <c r="V861" i="2" s="1"/>
  <c r="S861" i="2"/>
  <c r="R861" i="2"/>
  <c r="AE860" i="2"/>
  <c r="AF860" i="2" s="1"/>
  <c r="AG860" i="2" s="1"/>
  <c r="U860" i="2"/>
  <c r="V860" i="2" s="1"/>
  <c r="S860" i="2"/>
  <c r="R860" i="2"/>
  <c r="AE846" i="2"/>
  <c r="AF846" i="2" s="1"/>
  <c r="AG846" i="2" s="1"/>
  <c r="U846" i="2"/>
  <c r="V846" i="2" s="1"/>
  <c r="S846" i="2"/>
  <c r="R846" i="2"/>
  <c r="AE845" i="2"/>
  <c r="AF845" i="2" s="1"/>
  <c r="AG845" i="2" s="1"/>
  <c r="U845" i="2"/>
  <c r="V845" i="2" s="1"/>
  <c r="S845" i="2"/>
  <c r="R845" i="2"/>
  <c r="AE777" i="2"/>
  <c r="AF777" i="2" s="1"/>
  <c r="AG777" i="2" s="1"/>
  <c r="V777" i="2"/>
  <c r="S777" i="2"/>
  <c r="R777" i="2"/>
  <c r="AE737" i="2"/>
  <c r="AF737" i="2" s="1"/>
  <c r="AG737" i="2" s="1"/>
  <c r="U737" i="2"/>
  <c r="V737" i="2" s="1"/>
  <c r="S737" i="2"/>
  <c r="R737" i="2"/>
  <c r="AE736" i="2"/>
  <c r="AF736" i="2" s="1"/>
  <c r="AG736" i="2" s="1"/>
  <c r="U736" i="2"/>
  <c r="V736" i="2" s="1"/>
  <c r="S736" i="2"/>
  <c r="R736" i="2"/>
  <c r="AE735" i="2"/>
  <c r="AF735" i="2" s="1"/>
  <c r="AG735" i="2" s="1"/>
  <c r="U735" i="2"/>
  <c r="V735" i="2" s="1"/>
  <c r="S735" i="2"/>
  <c r="R735" i="2"/>
  <c r="AE734" i="2"/>
  <c r="AF734" i="2" s="1"/>
  <c r="AG734" i="2" s="1"/>
  <c r="U734" i="2"/>
  <c r="V734" i="2" s="1"/>
  <c r="S734" i="2"/>
  <c r="R734" i="2"/>
  <c r="AE733" i="2"/>
  <c r="AF733" i="2" s="1"/>
  <c r="AG733" i="2" s="1"/>
  <c r="U733" i="2"/>
  <c r="V733" i="2" s="1"/>
  <c r="S733" i="2"/>
  <c r="R733" i="2"/>
  <c r="AE732" i="2"/>
  <c r="AF732" i="2" s="1"/>
  <c r="AG732" i="2" s="1"/>
  <c r="U732" i="2"/>
  <c r="V732" i="2" s="1"/>
  <c r="S732" i="2"/>
  <c r="R732" i="2"/>
  <c r="AE745" i="2"/>
  <c r="AF745" i="2" s="1"/>
  <c r="AG745" i="2" s="1"/>
  <c r="U745" i="2"/>
  <c r="V745" i="2" s="1"/>
  <c r="S745" i="2"/>
  <c r="R745" i="2"/>
  <c r="AE744" i="2"/>
  <c r="AF744" i="2" s="1"/>
  <c r="AG744" i="2" s="1"/>
  <c r="U744" i="2"/>
  <c r="V744" i="2" s="1"/>
  <c r="S744" i="2"/>
  <c r="R744" i="2"/>
  <c r="U743" i="2"/>
  <c r="V743" i="2" s="1"/>
  <c r="S743" i="2"/>
  <c r="R743" i="2"/>
  <c r="AE743" i="2"/>
  <c r="AF743" i="2" s="1"/>
  <c r="AG743" i="2" s="1"/>
  <c r="U742" i="2"/>
  <c r="V742" i="2" s="1"/>
  <c r="S742" i="2"/>
  <c r="R742" i="2"/>
  <c r="AE742" i="2"/>
  <c r="AF742" i="2" s="1"/>
  <c r="AG742" i="2" s="1"/>
  <c r="AE741" i="2"/>
  <c r="AF741" i="2" s="1"/>
  <c r="AG741" i="2" s="1"/>
  <c r="U741" i="2"/>
  <c r="V741" i="2" s="1"/>
  <c r="S741" i="2"/>
  <c r="R741" i="2"/>
  <c r="AE740" i="2"/>
  <c r="AF740" i="2" s="1"/>
  <c r="AG740" i="2" s="1"/>
  <c r="U740" i="2"/>
  <c r="V740" i="2" s="1"/>
  <c r="S740" i="2"/>
  <c r="R740" i="2"/>
  <c r="U739" i="2"/>
  <c r="V739" i="2" s="1"/>
  <c r="S739" i="2"/>
  <c r="R739" i="2"/>
  <c r="AE739" i="2"/>
  <c r="AF739" i="2" s="1"/>
  <c r="AG739" i="2" s="1"/>
  <c r="U738" i="2"/>
  <c r="V738" i="2" s="1"/>
  <c r="S738" i="2"/>
  <c r="R738" i="2"/>
  <c r="AE738" i="2"/>
  <c r="AF738" i="2" s="1"/>
  <c r="AG738" i="2" s="1"/>
  <c r="AE731" i="2"/>
  <c r="AF731" i="2" s="1"/>
  <c r="AG731" i="2" s="1"/>
  <c r="U731" i="2"/>
  <c r="V731" i="2" s="1"/>
  <c r="S731" i="2"/>
  <c r="R731" i="2"/>
  <c r="AE730" i="2"/>
  <c r="AF730" i="2" s="1"/>
  <c r="AG730" i="2" s="1"/>
  <c r="U730" i="2"/>
  <c r="V730" i="2" s="1"/>
  <c r="S730" i="2"/>
  <c r="R730" i="2"/>
  <c r="AE729" i="2"/>
  <c r="AF729" i="2" s="1"/>
  <c r="AG729" i="2" s="1"/>
  <c r="U729" i="2"/>
  <c r="V729" i="2" s="1"/>
  <c r="S729" i="2"/>
  <c r="R729" i="2"/>
  <c r="AE728" i="2"/>
  <c r="AF728" i="2" s="1"/>
  <c r="AG728" i="2" s="1"/>
  <c r="U728" i="2"/>
  <c r="V728" i="2" s="1"/>
  <c r="S728" i="2"/>
  <c r="R728" i="2"/>
  <c r="AE727" i="2"/>
  <c r="AF727" i="2" s="1"/>
  <c r="AG727" i="2" s="1"/>
  <c r="U727" i="2"/>
  <c r="V727" i="2" s="1"/>
  <c r="S727" i="2"/>
  <c r="R727" i="2"/>
  <c r="U726" i="2"/>
  <c r="V726" i="2" s="1"/>
  <c r="S726" i="2"/>
  <c r="R726" i="2"/>
  <c r="AE726" i="2"/>
  <c r="AF726" i="2" s="1"/>
  <c r="AG726" i="2" s="1"/>
  <c r="AE725" i="2"/>
  <c r="AF725" i="2" s="1"/>
  <c r="AG725" i="2" s="1"/>
  <c r="U725" i="2"/>
  <c r="V725" i="2" s="1"/>
  <c r="S725" i="2"/>
  <c r="R725" i="2"/>
  <c r="AE724" i="2"/>
  <c r="AF724" i="2" s="1"/>
  <c r="AG724" i="2" s="1"/>
  <c r="U724" i="2"/>
  <c r="V724" i="2" s="1"/>
  <c r="S724" i="2"/>
  <c r="R724" i="2"/>
  <c r="U723" i="2"/>
  <c r="V723" i="2" s="1"/>
  <c r="S723" i="2"/>
  <c r="AE723" i="2"/>
  <c r="AF723" i="2" s="1"/>
  <c r="AG723" i="2" s="1"/>
  <c r="U722" i="2"/>
  <c r="V722" i="2" s="1"/>
  <c r="S722" i="2"/>
  <c r="R722" i="2"/>
  <c r="AE722" i="2"/>
  <c r="AF722" i="2" s="1"/>
  <c r="AG722" i="2" s="1"/>
  <c r="AE721" i="2"/>
  <c r="AF721" i="2" s="1"/>
  <c r="AG721" i="2" s="1"/>
  <c r="U721" i="2"/>
  <c r="V721" i="2" s="1"/>
  <c r="S721" i="2"/>
  <c r="R721" i="2"/>
  <c r="AE720" i="2"/>
  <c r="AF720" i="2" s="1"/>
  <c r="AG720" i="2" s="1"/>
  <c r="U720" i="2"/>
  <c r="V720" i="2" s="1"/>
  <c r="S720" i="2"/>
  <c r="R720" i="2"/>
  <c r="U719" i="2"/>
  <c r="V719" i="2" s="1"/>
  <c r="S719" i="2"/>
  <c r="R719" i="2"/>
  <c r="AE719" i="2"/>
  <c r="AF719" i="2" s="1"/>
  <c r="AG719" i="2" s="1"/>
  <c r="U718" i="2"/>
  <c r="V718" i="2" s="1"/>
  <c r="S718" i="2"/>
  <c r="R718" i="2"/>
  <c r="AE718" i="2"/>
  <c r="AF718" i="2" s="1"/>
  <c r="AG718" i="2" s="1"/>
  <c r="AE717" i="2"/>
  <c r="AF717" i="2" s="1"/>
  <c r="AG717" i="2" s="1"/>
  <c r="U717" i="2"/>
  <c r="V717" i="2" s="1"/>
  <c r="S717" i="2"/>
  <c r="R717" i="2"/>
  <c r="AE716" i="2"/>
  <c r="AF716" i="2" s="1"/>
  <c r="AG716" i="2" s="1"/>
  <c r="U716" i="2"/>
  <c r="V716" i="2" s="1"/>
  <c r="S716" i="2"/>
  <c r="R716" i="2"/>
  <c r="AE715" i="2"/>
  <c r="AF715" i="2" s="1"/>
  <c r="AG715" i="2" s="1"/>
  <c r="U715" i="2"/>
  <c r="V715" i="2" s="1"/>
  <c r="S715" i="2"/>
  <c r="R715" i="2"/>
  <c r="AE714" i="2"/>
  <c r="AF714" i="2" s="1"/>
  <c r="AG714" i="2" s="1"/>
  <c r="U714" i="2"/>
  <c r="V714" i="2" s="1"/>
  <c r="S714" i="2"/>
  <c r="R714" i="2"/>
  <c r="AE713" i="2"/>
  <c r="AF713" i="2" s="1"/>
  <c r="AG713" i="2" s="1"/>
  <c r="U713" i="2"/>
  <c r="V713" i="2" s="1"/>
  <c r="S713" i="2"/>
  <c r="R713" i="2"/>
  <c r="AE712" i="2"/>
  <c r="AF712" i="2" s="1"/>
  <c r="AG712" i="2" s="1"/>
  <c r="U712" i="2"/>
  <c r="V712" i="2" s="1"/>
  <c r="S712" i="2"/>
  <c r="R712" i="2"/>
  <c r="AE711" i="2"/>
  <c r="AF711" i="2" s="1"/>
  <c r="AG711" i="2" s="1"/>
  <c r="U711" i="2"/>
  <c r="V711" i="2" s="1"/>
  <c r="S711" i="2"/>
  <c r="R711" i="2"/>
  <c r="AE710" i="2"/>
  <c r="AF710" i="2" s="1"/>
  <c r="AG710" i="2" s="1"/>
  <c r="U710" i="2"/>
  <c r="V710" i="2" s="1"/>
  <c r="S710" i="2"/>
  <c r="R710" i="2"/>
  <c r="U709" i="2"/>
  <c r="V709" i="2" s="1"/>
  <c r="S709" i="2"/>
  <c r="R709" i="2"/>
  <c r="AE709" i="2"/>
  <c r="AF709" i="2" s="1"/>
  <c r="AG709" i="2" s="1"/>
  <c r="U708" i="2"/>
  <c r="V708" i="2" s="1"/>
  <c r="S708" i="2"/>
  <c r="R708" i="2"/>
  <c r="AE708" i="2"/>
  <c r="AF708" i="2" s="1"/>
  <c r="AG708" i="2" s="1"/>
  <c r="AA681" i="2"/>
  <c r="Z681" i="2"/>
  <c r="U681" i="2"/>
  <c r="V681" i="2" s="1"/>
  <c r="S681" i="2"/>
  <c r="R681" i="2"/>
  <c r="W681" i="2" s="1"/>
  <c r="X681" i="2" s="1"/>
  <c r="G681" i="2"/>
  <c r="F681" i="2"/>
  <c r="AE681" i="2" s="1"/>
  <c r="AF681" i="2" s="1"/>
  <c r="AG681" i="2" s="1"/>
  <c r="V680" i="2"/>
  <c r="S680" i="2"/>
  <c r="R680" i="2"/>
  <c r="G680" i="2"/>
  <c r="F680" i="2"/>
  <c r="AE680" i="2" s="1"/>
  <c r="AF680" i="2" s="1"/>
  <c r="AG680" i="2" s="1"/>
  <c r="AE679" i="2"/>
  <c r="AF679" i="2" s="1"/>
  <c r="AG679" i="2" s="1"/>
  <c r="U679" i="2"/>
  <c r="V679" i="2" s="1"/>
  <c r="S679" i="2"/>
  <c r="R679" i="2"/>
  <c r="AE678" i="2"/>
  <c r="AF678" i="2" s="1"/>
  <c r="AG678" i="2" s="1"/>
  <c r="U678" i="2"/>
  <c r="V678" i="2" s="1"/>
  <c r="S678" i="2"/>
  <c r="R678" i="2"/>
  <c r="AE677" i="2"/>
  <c r="AF677" i="2" s="1"/>
  <c r="AG677" i="2" s="1"/>
  <c r="U677" i="2"/>
  <c r="V677" i="2" s="1"/>
  <c r="S677" i="2"/>
  <c r="R677" i="2"/>
  <c r="AE676" i="2"/>
  <c r="AF676" i="2" s="1"/>
  <c r="AG676" i="2" s="1"/>
  <c r="U676" i="2"/>
  <c r="V676" i="2" s="1"/>
  <c r="S676" i="2"/>
  <c r="R676" i="2"/>
  <c r="U649" i="2"/>
  <c r="V649" i="2" s="1"/>
  <c r="S649" i="2"/>
  <c r="R649" i="2"/>
  <c r="G649" i="2"/>
  <c r="F649" i="2"/>
  <c r="AE649" i="2" s="1"/>
  <c r="AF649" i="2" s="1"/>
  <c r="AG649" i="2" s="1"/>
  <c r="U642" i="2"/>
  <c r="V642" i="2" s="1"/>
  <c r="S642" i="2"/>
  <c r="R642" i="2"/>
  <c r="G642" i="2"/>
  <c r="F642" i="2"/>
  <c r="AE642" i="2" s="1"/>
  <c r="AF642" i="2" s="1"/>
  <c r="AG642" i="2" s="1"/>
  <c r="U641" i="2"/>
  <c r="V641" i="2" s="1"/>
  <c r="S641" i="2"/>
  <c r="R641" i="2"/>
  <c r="G641" i="2"/>
  <c r="F641" i="2"/>
  <c r="AE641" i="2" s="1"/>
  <c r="AF641" i="2" s="1"/>
  <c r="AG641" i="2" s="1"/>
  <c r="U640" i="2"/>
  <c r="V640" i="2" s="1"/>
  <c r="S640" i="2"/>
  <c r="R640" i="2"/>
  <c r="G640" i="2"/>
  <c r="F640" i="2"/>
  <c r="AE640" i="2" s="1"/>
  <c r="AF640" i="2" s="1"/>
  <c r="AG640" i="2" s="1"/>
  <c r="AE639" i="2"/>
  <c r="AF639" i="2" s="1"/>
  <c r="AG639" i="2" s="1"/>
  <c r="U639" i="2"/>
  <c r="V639" i="2" s="1"/>
  <c r="S639" i="2"/>
  <c r="R639" i="2"/>
  <c r="U625" i="2"/>
  <c r="V625" i="2" s="1"/>
  <c r="S625" i="2"/>
  <c r="R625" i="2"/>
  <c r="G625" i="2"/>
  <c r="F625" i="2"/>
  <c r="AE625" i="2" s="1"/>
  <c r="AF625" i="2" s="1"/>
  <c r="AG625" i="2" s="1"/>
  <c r="AE605" i="2"/>
  <c r="AF605" i="2" s="1"/>
  <c r="U605" i="2"/>
  <c r="V605" i="2" s="1"/>
  <c r="S605" i="2"/>
  <c r="R605" i="2"/>
  <c r="AE604" i="2"/>
  <c r="AF604" i="2" s="1"/>
  <c r="AG604" i="2" s="1"/>
  <c r="U604" i="2"/>
  <c r="V604" i="2" s="1"/>
  <c r="S604" i="2"/>
  <c r="R604" i="2"/>
  <c r="U607" i="2"/>
  <c r="V607" i="2" s="1"/>
  <c r="S607" i="2"/>
  <c r="R607" i="2"/>
  <c r="G607" i="2"/>
  <c r="F607" i="2"/>
  <c r="AE607" i="2" s="1"/>
  <c r="AF607" i="2" s="1"/>
  <c r="AG607" i="2" s="1"/>
  <c r="AE606" i="2"/>
  <c r="AF606" i="2" s="1"/>
  <c r="AG606" i="2" s="1"/>
  <c r="U606" i="2"/>
  <c r="V606" i="2" s="1"/>
  <c r="S606" i="2"/>
  <c r="R606" i="2"/>
  <c r="U611" i="2"/>
  <c r="V611" i="2" s="1"/>
  <c r="S611" i="2"/>
  <c r="R611" i="2"/>
  <c r="G611" i="2"/>
  <c r="F611" i="2"/>
  <c r="AE611" i="2" s="1"/>
  <c r="AF611" i="2" s="1"/>
  <c r="AG611" i="2" s="1"/>
  <c r="U610" i="2"/>
  <c r="V610" i="2" s="1"/>
  <c r="S610" i="2"/>
  <c r="R610" i="2"/>
  <c r="G610" i="2"/>
  <c r="F610" i="2"/>
  <c r="AE610" i="2" s="1"/>
  <c r="AF610" i="2" s="1"/>
  <c r="AG610" i="2" s="1"/>
  <c r="U609" i="2"/>
  <c r="V609" i="2" s="1"/>
  <c r="S609" i="2"/>
  <c r="R609" i="2"/>
  <c r="W609" i="2" s="1"/>
  <c r="X609" i="2" s="1"/>
  <c r="Z609" i="2" s="1"/>
  <c r="G609" i="2"/>
  <c r="F609" i="2"/>
  <c r="AE609" i="2" s="1"/>
  <c r="AF609" i="2" s="1"/>
  <c r="AG609" i="2" s="1"/>
  <c r="U608" i="2"/>
  <c r="V608" i="2" s="1"/>
  <c r="S608" i="2"/>
  <c r="R608" i="2"/>
  <c r="W608" i="2" s="1"/>
  <c r="X608" i="2" s="1"/>
  <c r="Z608" i="2" s="1"/>
  <c r="G608" i="2"/>
  <c r="F608" i="2"/>
  <c r="AE608" i="2" s="1"/>
  <c r="AF608" i="2" s="1"/>
  <c r="AG608" i="2" s="1"/>
  <c r="AE603" i="2"/>
  <c r="AF603" i="2" s="1"/>
  <c r="AG603" i="2" s="1"/>
  <c r="U603" i="2"/>
  <c r="V603" i="2" s="1"/>
  <c r="S603" i="2"/>
  <c r="R603" i="2"/>
  <c r="AE602" i="2"/>
  <c r="AF602" i="2" s="1"/>
  <c r="AG602" i="2" s="1"/>
  <c r="U602" i="2"/>
  <c r="V602" i="2" s="1"/>
  <c r="S602" i="2"/>
  <c r="R602" i="2"/>
  <c r="AE601" i="2"/>
  <c r="AF601" i="2" s="1"/>
  <c r="AG601" i="2" s="1"/>
  <c r="U601" i="2"/>
  <c r="V601" i="2" s="1"/>
  <c r="S601" i="2"/>
  <c r="R601" i="2"/>
  <c r="AE600" i="2"/>
  <c r="AF600" i="2" s="1"/>
  <c r="AG600" i="2" s="1"/>
  <c r="U600" i="2"/>
  <c r="V600" i="2" s="1"/>
  <c r="S600" i="2"/>
  <c r="R600" i="2"/>
  <c r="AE599" i="2"/>
  <c r="AF599" i="2" s="1"/>
  <c r="AG599" i="2" s="1"/>
  <c r="U599" i="2"/>
  <c r="V599" i="2" s="1"/>
  <c r="S599" i="2"/>
  <c r="R599" i="2"/>
  <c r="AE598" i="2"/>
  <c r="AF598" i="2" s="1"/>
  <c r="AG598" i="2" s="1"/>
  <c r="U598" i="2"/>
  <c r="V598" i="2" s="1"/>
  <c r="S598" i="2"/>
  <c r="R598" i="2"/>
  <c r="AE597" i="2"/>
  <c r="AF597" i="2" s="1"/>
  <c r="AG597" i="2" s="1"/>
  <c r="U597" i="2"/>
  <c r="V597" i="2" s="1"/>
  <c r="S597" i="2"/>
  <c r="R597" i="2"/>
  <c r="U596" i="2"/>
  <c r="V596" i="2" s="1"/>
  <c r="S596" i="2"/>
  <c r="R596" i="2"/>
  <c r="G596" i="2"/>
  <c r="F596" i="2"/>
  <c r="AE596" i="2" s="1"/>
  <c r="AF596" i="2" s="1"/>
  <c r="AG596" i="2" s="1"/>
  <c r="AA581" i="2"/>
  <c r="Z581" i="2"/>
  <c r="U581" i="2"/>
  <c r="V581" i="2" s="1"/>
  <c r="S581" i="2"/>
  <c r="R581" i="2"/>
  <c r="W581" i="2" s="1"/>
  <c r="X581" i="2" s="1"/>
  <c r="G581" i="2"/>
  <c r="F581" i="2"/>
  <c r="AE581" i="2" s="1"/>
  <c r="AF581" i="2" s="1"/>
  <c r="AG581" i="2" s="1"/>
  <c r="AA582" i="2"/>
  <c r="Z582" i="2"/>
  <c r="U582" i="2"/>
  <c r="V582" i="2" s="1"/>
  <c r="S582" i="2"/>
  <c r="R582" i="2"/>
  <c r="W582" i="2" s="1"/>
  <c r="X582" i="2" s="1"/>
  <c r="G582" i="2"/>
  <c r="F582" i="2"/>
  <c r="AE582" i="2" s="1"/>
  <c r="AF582" i="2" s="1"/>
  <c r="AG582" i="2" s="1"/>
  <c r="AA580" i="2"/>
  <c r="Z580" i="2"/>
  <c r="U580" i="2"/>
  <c r="V580" i="2" s="1"/>
  <c r="S580" i="2"/>
  <c r="R580" i="2"/>
  <c r="W580" i="2" s="1"/>
  <c r="X580" i="2" s="1"/>
  <c r="G580" i="2"/>
  <c r="F580" i="2"/>
  <c r="AE580" i="2" s="1"/>
  <c r="AF580" i="2" s="1"/>
  <c r="AG580" i="2" s="1"/>
  <c r="AA579" i="2"/>
  <c r="Z579" i="2"/>
  <c r="U579" i="2"/>
  <c r="V579" i="2" s="1"/>
  <c r="S579" i="2"/>
  <c r="R579" i="2"/>
  <c r="W579" i="2" s="1"/>
  <c r="X579" i="2" s="1"/>
  <c r="G579" i="2"/>
  <c r="F579" i="2"/>
  <c r="AE579" i="2" s="1"/>
  <c r="AF579" i="2" s="1"/>
  <c r="AG579" i="2" s="1"/>
  <c r="AE578" i="2"/>
  <c r="AF578" i="2" s="1"/>
  <c r="AG578" i="2" s="1"/>
  <c r="AA578" i="2"/>
  <c r="Z578" i="2"/>
  <c r="U578" i="2"/>
  <c r="V578" i="2" s="1"/>
  <c r="S578" i="2"/>
  <c r="R578" i="2"/>
  <c r="W578" i="2" s="1"/>
  <c r="X578" i="2" s="1"/>
  <c r="AE577" i="2"/>
  <c r="AF577" i="2" s="1"/>
  <c r="AG577" i="2" s="1"/>
  <c r="AA577" i="2"/>
  <c r="Z577" i="2"/>
  <c r="U577" i="2"/>
  <c r="V577" i="2" s="1"/>
  <c r="S577" i="2"/>
  <c r="R577" i="2"/>
  <c r="W577" i="2" s="1"/>
  <c r="X577" i="2" s="1"/>
  <c r="AE576" i="2"/>
  <c r="AF576" i="2" s="1"/>
  <c r="AG576" i="2" s="1"/>
  <c r="AA576" i="2"/>
  <c r="Z576" i="2"/>
  <c r="U576" i="2"/>
  <c r="V576" i="2" s="1"/>
  <c r="S576" i="2"/>
  <c r="R576" i="2"/>
  <c r="W576" i="2" s="1"/>
  <c r="X576" i="2" s="1"/>
  <c r="AE575" i="2"/>
  <c r="AF575" i="2" s="1"/>
  <c r="AG575" i="2" s="1"/>
  <c r="AA575" i="2"/>
  <c r="Z575" i="2"/>
  <c r="U575" i="2"/>
  <c r="V575" i="2" s="1"/>
  <c r="S575" i="2"/>
  <c r="R575" i="2"/>
  <c r="W575" i="2" s="1"/>
  <c r="X575" i="2" s="1"/>
  <c r="AE574" i="2"/>
  <c r="AF574" i="2" s="1"/>
  <c r="AG574" i="2" s="1"/>
  <c r="AA574" i="2"/>
  <c r="Z574" i="2"/>
  <c r="U574" i="2"/>
  <c r="V574" i="2" s="1"/>
  <c r="S574" i="2"/>
  <c r="R574" i="2"/>
  <c r="W574" i="2" s="1"/>
  <c r="X574" i="2" s="1"/>
  <c r="AE573" i="2"/>
  <c r="AF573" i="2" s="1"/>
  <c r="AG573" i="2" s="1"/>
  <c r="AA573" i="2"/>
  <c r="Z573" i="2"/>
  <c r="U573" i="2"/>
  <c r="V573" i="2" s="1"/>
  <c r="S573" i="2"/>
  <c r="R573" i="2"/>
  <c r="W573" i="2" s="1"/>
  <c r="X573" i="2" s="1"/>
  <c r="AE572" i="2"/>
  <c r="AF572" i="2" s="1"/>
  <c r="AG572" i="2" s="1"/>
  <c r="AA572" i="2"/>
  <c r="S572" i="2"/>
  <c r="R572" i="2"/>
  <c r="W572" i="2" s="1"/>
  <c r="X572" i="2" s="1"/>
  <c r="AA571" i="2"/>
  <c r="S571" i="2"/>
  <c r="R571" i="2"/>
  <c r="W571" i="2" s="1"/>
  <c r="X571" i="2" s="1"/>
  <c r="G571" i="2"/>
  <c r="F571" i="2"/>
  <c r="AE571" i="2" s="1"/>
  <c r="AF571" i="2" s="1"/>
  <c r="AG571" i="2" s="1"/>
  <c r="U557" i="2"/>
  <c r="V557" i="2" s="1"/>
  <c r="S557" i="2"/>
  <c r="R557" i="2"/>
  <c r="G557" i="2"/>
  <c r="F557" i="2"/>
  <c r="AE557" i="2" s="1"/>
  <c r="AF557" i="2" s="1"/>
  <c r="AG557" i="2" s="1"/>
  <c r="G554" i="2"/>
  <c r="F554" i="2"/>
  <c r="AE554" i="2" s="1"/>
  <c r="AF554" i="2" s="1"/>
  <c r="AG554" i="2" s="1"/>
  <c r="G553" i="2"/>
  <c r="F553" i="2"/>
  <c r="AE553" i="2" s="1"/>
  <c r="AF553" i="2" s="1"/>
  <c r="AG553" i="2" s="1"/>
  <c r="AE552" i="2"/>
  <c r="AF552" i="2" s="1"/>
  <c r="AG552" i="2" s="1"/>
  <c r="AE551" i="2"/>
  <c r="AF551" i="2" s="1"/>
  <c r="AG551" i="2" s="1"/>
  <c r="AE550" i="2"/>
  <c r="AF550" i="2" s="1"/>
  <c r="AG550" i="2" s="1"/>
  <c r="AE549" i="2"/>
  <c r="AF549" i="2" s="1"/>
  <c r="AG549" i="2" s="1"/>
  <c r="AE548" i="2"/>
  <c r="AF548" i="2" s="1"/>
  <c r="AG548" i="2" s="1"/>
  <c r="AE547" i="2"/>
  <c r="AF547" i="2" s="1"/>
  <c r="AG547" i="2" s="1"/>
  <c r="AE546" i="2"/>
  <c r="AF546" i="2" s="1"/>
  <c r="AG546" i="2" s="1"/>
  <c r="G545" i="2"/>
  <c r="F545" i="2"/>
  <c r="AE545" i="2" s="1"/>
  <c r="AF545" i="2" s="1"/>
  <c r="AG545" i="2" s="1"/>
  <c r="U515" i="2"/>
  <c r="V515" i="2" s="1"/>
  <c r="S515" i="2"/>
  <c r="R515" i="2"/>
  <c r="G515" i="2"/>
  <c r="F515" i="2"/>
  <c r="AE515" i="2" s="1"/>
  <c r="AF515" i="2" s="1"/>
  <c r="AG515" i="2" s="1"/>
  <c r="U514" i="2"/>
  <c r="V514" i="2" s="1"/>
  <c r="S514" i="2"/>
  <c r="R514" i="2"/>
  <c r="G514" i="2"/>
  <c r="F514" i="2"/>
  <c r="AE514" i="2" s="1"/>
  <c r="AF514" i="2" s="1"/>
  <c r="AG514" i="2" s="1"/>
  <c r="U513" i="2"/>
  <c r="V513" i="2" s="1"/>
  <c r="S513" i="2"/>
  <c r="R513" i="2"/>
  <c r="W513" i="2" s="1"/>
  <c r="X513" i="2" s="1"/>
  <c r="Z513" i="2" s="1"/>
  <c r="G513" i="2"/>
  <c r="F513" i="2"/>
  <c r="AE513" i="2" s="1"/>
  <c r="AF513" i="2" s="1"/>
  <c r="AG513" i="2" s="1"/>
  <c r="U512" i="2"/>
  <c r="V512" i="2" s="1"/>
  <c r="S512" i="2"/>
  <c r="R512" i="2"/>
  <c r="W512" i="2" s="1"/>
  <c r="X512" i="2" s="1"/>
  <c r="Z512" i="2" s="1"/>
  <c r="G512" i="2"/>
  <c r="F512" i="2"/>
  <c r="AE512" i="2" s="1"/>
  <c r="AF512" i="2" s="1"/>
  <c r="AG512" i="2" s="1"/>
  <c r="U511" i="2"/>
  <c r="V511" i="2" s="1"/>
  <c r="S511" i="2"/>
  <c r="R511" i="2"/>
  <c r="G511" i="2"/>
  <c r="F511" i="2"/>
  <c r="AE511" i="2" s="1"/>
  <c r="AF511" i="2" s="1"/>
  <c r="AG511" i="2" s="1"/>
  <c r="U510" i="2"/>
  <c r="V510" i="2" s="1"/>
  <c r="S510" i="2"/>
  <c r="R510" i="2"/>
  <c r="G510" i="2"/>
  <c r="F510" i="2"/>
  <c r="AE510" i="2" s="1"/>
  <c r="AF510" i="2" s="1"/>
  <c r="AG510" i="2" s="1"/>
  <c r="U509" i="2"/>
  <c r="V509" i="2" s="1"/>
  <c r="S509" i="2"/>
  <c r="R509" i="2"/>
  <c r="W509" i="2" s="1"/>
  <c r="X509" i="2" s="1"/>
  <c r="Z509" i="2" s="1"/>
  <c r="G509" i="2"/>
  <c r="F509" i="2"/>
  <c r="AE509" i="2" s="1"/>
  <c r="AF509" i="2" s="1"/>
  <c r="AG509" i="2" s="1"/>
  <c r="U508" i="2"/>
  <c r="V508" i="2" s="1"/>
  <c r="S508" i="2"/>
  <c r="R508" i="2"/>
  <c r="G508" i="2"/>
  <c r="F508" i="2"/>
  <c r="AE508" i="2" s="1"/>
  <c r="AF508" i="2" s="1"/>
  <c r="AG508" i="2" s="1"/>
  <c r="AE507" i="2"/>
  <c r="AF507" i="2" s="1"/>
  <c r="AG507" i="2" s="1"/>
  <c r="U507" i="2"/>
  <c r="V507" i="2" s="1"/>
  <c r="S507" i="2"/>
  <c r="R507" i="2"/>
  <c r="AE506" i="2"/>
  <c r="AF506" i="2" s="1"/>
  <c r="AG506" i="2" s="1"/>
  <c r="U506" i="2"/>
  <c r="V506" i="2" s="1"/>
  <c r="S506" i="2"/>
  <c r="R506" i="2"/>
  <c r="AE505" i="2"/>
  <c r="AF505" i="2" s="1"/>
  <c r="AG505" i="2" s="1"/>
  <c r="U505" i="2"/>
  <c r="V505" i="2" s="1"/>
  <c r="S505" i="2"/>
  <c r="R505" i="2"/>
  <c r="AE504" i="2"/>
  <c r="AF504" i="2" s="1"/>
  <c r="AG504" i="2" s="1"/>
  <c r="U504" i="2"/>
  <c r="V504" i="2" s="1"/>
  <c r="S504" i="2"/>
  <c r="R504" i="2"/>
  <c r="AE503" i="2"/>
  <c r="AF503" i="2" s="1"/>
  <c r="AG503" i="2" s="1"/>
  <c r="U503" i="2"/>
  <c r="V503" i="2" s="1"/>
  <c r="S503" i="2"/>
  <c r="R503" i="2"/>
  <c r="U502" i="2"/>
  <c r="V502" i="2" s="1"/>
  <c r="S502" i="2"/>
  <c r="R502" i="2"/>
  <c r="G502" i="2"/>
  <c r="F502" i="2"/>
  <c r="AE502" i="2" s="1"/>
  <c r="AF502" i="2" s="1"/>
  <c r="AG502" i="2" s="1"/>
  <c r="U501" i="2"/>
  <c r="V501" i="2" s="1"/>
  <c r="S501" i="2"/>
  <c r="R501" i="2"/>
  <c r="G501" i="2"/>
  <c r="F501" i="2"/>
  <c r="AE501" i="2" s="1"/>
  <c r="AF501" i="2" s="1"/>
  <c r="AG501" i="2" s="1"/>
  <c r="U500" i="2"/>
  <c r="V500" i="2" s="1"/>
  <c r="S500" i="2"/>
  <c r="R500" i="2"/>
  <c r="G500" i="2"/>
  <c r="F500" i="2"/>
  <c r="AE500" i="2" s="1"/>
  <c r="AF500" i="2" s="1"/>
  <c r="AG500" i="2" s="1"/>
  <c r="AE523" i="2"/>
  <c r="AF523" i="2" s="1"/>
  <c r="AG523" i="2" s="1"/>
  <c r="U523" i="2"/>
  <c r="V523" i="2" s="1"/>
  <c r="S523" i="2"/>
  <c r="R523" i="2"/>
  <c r="AE522" i="2"/>
  <c r="AF522" i="2" s="1"/>
  <c r="AG522" i="2" s="1"/>
  <c r="U522" i="2"/>
  <c r="V522" i="2" s="1"/>
  <c r="S522" i="2"/>
  <c r="R522" i="2"/>
  <c r="U521" i="2"/>
  <c r="V521" i="2" s="1"/>
  <c r="S521" i="2"/>
  <c r="R521" i="2"/>
  <c r="W521" i="2" s="1"/>
  <c r="X521" i="2" s="1"/>
  <c r="Z521" i="2" s="1"/>
  <c r="AE521" i="2"/>
  <c r="AF521" i="2" s="1"/>
  <c r="AG521" i="2" s="1"/>
  <c r="U520" i="2"/>
  <c r="V520" i="2" s="1"/>
  <c r="S520" i="2"/>
  <c r="R520" i="2"/>
  <c r="W520" i="2" s="1"/>
  <c r="X520" i="2" s="1"/>
  <c r="Z520" i="2" s="1"/>
  <c r="AE520" i="2"/>
  <c r="AF520" i="2" s="1"/>
  <c r="AG520" i="2" s="1"/>
  <c r="AE519" i="2"/>
  <c r="AF519" i="2" s="1"/>
  <c r="AG519" i="2" s="1"/>
  <c r="U519" i="2"/>
  <c r="V519" i="2" s="1"/>
  <c r="S519" i="2"/>
  <c r="R519" i="2"/>
  <c r="U518" i="2"/>
  <c r="V518" i="2" s="1"/>
  <c r="S518" i="2"/>
  <c r="R518" i="2"/>
  <c r="W518" i="2" s="1"/>
  <c r="X518" i="2" s="1"/>
  <c r="Z518" i="2" s="1"/>
  <c r="G518" i="2"/>
  <c r="F518" i="2"/>
  <c r="AE518" i="2" s="1"/>
  <c r="AF518" i="2" s="1"/>
  <c r="AG518" i="2" s="1"/>
  <c r="U517" i="2"/>
  <c r="V517" i="2" s="1"/>
  <c r="S517" i="2"/>
  <c r="R517" i="2"/>
  <c r="G517" i="2"/>
  <c r="F517" i="2"/>
  <c r="AE517" i="2" s="1"/>
  <c r="AF517" i="2" s="1"/>
  <c r="AG517" i="2" s="1"/>
  <c r="U516" i="2"/>
  <c r="V516" i="2" s="1"/>
  <c r="S516" i="2"/>
  <c r="R516" i="2"/>
  <c r="G516" i="2"/>
  <c r="F516" i="2"/>
  <c r="AE516" i="2" s="1"/>
  <c r="AF516" i="2" s="1"/>
  <c r="AG516" i="2" s="1"/>
  <c r="U527" i="2"/>
  <c r="V527" i="2" s="1"/>
  <c r="S527" i="2"/>
  <c r="R527" i="2"/>
  <c r="W527" i="2" s="1"/>
  <c r="X527" i="2" s="1"/>
  <c r="Z527" i="2" s="1"/>
  <c r="G527" i="2"/>
  <c r="F527" i="2"/>
  <c r="AE527" i="2" s="1"/>
  <c r="AF527" i="2" s="1"/>
  <c r="AG527" i="2" s="1"/>
  <c r="U526" i="2"/>
  <c r="V526" i="2" s="1"/>
  <c r="S526" i="2"/>
  <c r="R526" i="2"/>
  <c r="W526" i="2" s="1"/>
  <c r="X526" i="2" s="1"/>
  <c r="Z526" i="2" s="1"/>
  <c r="G526" i="2"/>
  <c r="F526" i="2"/>
  <c r="AE526" i="2" s="1"/>
  <c r="AF526" i="2" s="1"/>
  <c r="AG526" i="2" s="1"/>
  <c r="U525" i="2"/>
  <c r="V525" i="2" s="1"/>
  <c r="S525" i="2"/>
  <c r="R525" i="2"/>
  <c r="G525" i="2"/>
  <c r="F525" i="2"/>
  <c r="AE525" i="2" s="1"/>
  <c r="AF525" i="2" s="1"/>
  <c r="AG525" i="2" s="1"/>
  <c r="U524" i="2"/>
  <c r="V524" i="2" s="1"/>
  <c r="S524" i="2"/>
  <c r="R524" i="2"/>
  <c r="G524" i="2"/>
  <c r="F524" i="2"/>
  <c r="AE524" i="2" s="1"/>
  <c r="AF524" i="2" s="1"/>
  <c r="AG524" i="2" s="1"/>
  <c r="V529" i="2"/>
  <c r="S529" i="2"/>
  <c r="R529" i="2"/>
  <c r="W529" i="2" s="1"/>
  <c r="G529" i="2"/>
  <c r="F529" i="2"/>
  <c r="AE529" i="2" s="1"/>
  <c r="AF529" i="2" s="1"/>
  <c r="AG529" i="2" s="1"/>
  <c r="U528" i="2"/>
  <c r="V528" i="2" s="1"/>
  <c r="S528" i="2"/>
  <c r="R528" i="2"/>
  <c r="G528" i="2"/>
  <c r="F528" i="2"/>
  <c r="AE528" i="2" s="1"/>
  <c r="AF528" i="2" s="1"/>
  <c r="AG528" i="2" s="1"/>
  <c r="U530" i="2"/>
  <c r="V530" i="2" s="1"/>
  <c r="S530" i="2"/>
  <c r="R530" i="2"/>
  <c r="G530" i="2"/>
  <c r="F530" i="2"/>
  <c r="AE530" i="2" s="1"/>
  <c r="AF530" i="2" s="1"/>
  <c r="AG530" i="2" s="1"/>
  <c r="C498" i="2"/>
  <c r="C499" i="2"/>
  <c r="U499" i="2"/>
  <c r="V499" i="2" s="1"/>
  <c r="S499" i="2"/>
  <c r="R499" i="2"/>
  <c r="G499" i="2"/>
  <c r="F499" i="2"/>
  <c r="AE499" i="2" s="1"/>
  <c r="AF499" i="2" s="1"/>
  <c r="AG499" i="2" s="1"/>
  <c r="AE465" i="2"/>
  <c r="AF465" i="2" s="1"/>
  <c r="AG465" i="2" s="1"/>
  <c r="U465" i="2"/>
  <c r="V465" i="2" s="1"/>
  <c r="S465" i="2"/>
  <c r="R465" i="2"/>
  <c r="AE464" i="2"/>
  <c r="AF464" i="2" s="1"/>
  <c r="AG464" i="2" s="1"/>
  <c r="U464" i="2"/>
  <c r="V464" i="2" s="1"/>
  <c r="S464" i="2"/>
  <c r="R464" i="2"/>
  <c r="AE463" i="2"/>
  <c r="AF463" i="2" s="1"/>
  <c r="AG463" i="2" s="1"/>
  <c r="U463" i="2"/>
  <c r="V463" i="2" s="1"/>
  <c r="S463" i="2"/>
  <c r="R463" i="2"/>
  <c r="AE462" i="2"/>
  <c r="AF462" i="2" s="1"/>
  <c r="AG462" i="2" s="1"/>
  <c r="U462" i="2"/>
  <c r="V462" i="2" s="1"/>
  <c r="S462" i="2"/>
  <c r="R462" i="2"/>
  <c r="AE461" i="2"/>
  <c r="AF461" i="2" s="1"/>
  <c r="AG461" i="2" s="1"/>
  <c r="U461" i="2"/>
  <c r="V461" i="2" s="1"/>
  <c r="S461" i="2"/>
  <c r="R461" i="2"/>
  <c r="AE469" i="2"/>
  <c r="AF469" i="2" s="1"/>
  <c r="AG469" i="2" s="1"/>
  <c r="U469" i="2"/>
  <c r="V469" i="2" s="1"/>
  <c r="S469" i="2"/>
  <c r="R469" i="2"/>
  <c r="AE468" i="2"/>
  <c r="AF468" i="2" s="1"/>
  <c r="AG468" i="2" s="1"/>
  <c r="U468" i="2"/>
  <c r="V468" i="2" s="1"/>
  <c r="S468" i="2"/>
  <c r="R468" i="2"/>
  <c r="U467" i="2"/>
  <c r="V467" i="2" s="1"/>
  <c r="S467" i="2"/>
  <c r="R467" i="2"/>
  <c r="AE467" i="2"/>
  <c r="AF467" i="2" s="1"/>
  <c r="AG467" i="2" s="1"/>
  <c r="U466" i="2"/>
  <c r="V466" i="2" s="1"/>
  <c r="S466" i="2"/>
  <c r="R466" i="2"/>
  <c r="AE466" i="2"/>
  <c r="AF466" i="2" s="1"/>
  <c r="AG466" i="2" s="1"/>
  <c r="U471" i="2"/>
  <c r="V471" i="2" s="1"/>
  <c r="S471" i="2"/>
  <c r="R471" i="2"/>
  <c r="G471" i="2"/>
  <c r="F471" i="2"/>
  <c r="AE471" i="2" s="1"/>
  <c r="AF471" i="2" s="1"/>
  <c r="AG471" i="2" s="1"/>
  <c r="U470" i="2"/>
  <c r="V470" i="2" s="1"/>
  <c r="S470" i="2"/>
  <c r="R470" i="2"/>
  <c r="AE470" i="2"/>
  <c r="AF470" i="2" s="1"/>
  <c r="AG470" i="2" s="1"/>
  <c r="U472" i="2"/>
  <c r="V472" i="2" s="1"/>
  <c r="S472" i="2"/>
  <c r="R472" i="2"/>
  <c r="G472" i="2"/>
  <c r="F472" i="2"/>
  <c r="AE472" i="2" s="1"/>
  <c r="AF472" i="2" s="1"/>
  <c r="AG472" i="2" s="1"/>
  <c r="C460" i="2"/>
  <c r="U460" i="2"/>
  <c r="V460" i="2" s="1"/>
  <c r="S460" i="2"/>
  <c r="R460" i="2"/>
  <c r="G460" i="2"/>
  <c r="F460" i="2"/>
  <c r="AE460" i="2" s="1"/>
  <c r="AF460" i="2" s="1"/>
  <c r="AG460" i="2" s="1"/>
  <c r="U432" i="2"/>
  <c r="V432" i="2" s="1"/>
  <c r="S432" i="2"/>
  <c r="R432" i="2"/>
  <c r="G432" i="2"/>
  <c r="F432" i="2"/>
  <c r="AE432" i="2" s="1"/>
  <c r="AF432" i="2" s="1"/>
  <c r="AG432" i="2" s="1"/>
  <c r="C432" i="2"/>
  <c r="U433" i="2"/>
  <c r="V433" i="2" s="1"/>
  <c r="S433" i="2"/>
  <c r="R433" i="2"/>
  <c r="G433" i="2"/>
  <c r="F433" i="2"/>
  <c r="AE433" i="2" s="1"/>
  <c r="AF433" i="2" s="1"/>
  <c r="AG433" i="2" s="1"/>
  <c r="C433" i="2"/>
  <c r="U431" i="2"/>
  <c r="V431" i="2" s="1"/>
  <c r="S431" i="2"/>
  <c r="R431" i="2"/>
  <c r="G431" i="2"/>
  <c r="F431" i="2"/>
  <c r="AE431" i="2" s="1"/>
  <c r="AF431" i="2" s="1"/>
  <c r="AG431" i="2" s="1"/>
  <c r="C431" i="2"/>
  <c r="U414" i="2"/>
  <c r="V414" i="2" s="1"/>
  <c r="S414" i="2"/>
  <c r="R414" i="2"/>
  <c r="G414" i="2"/>
  <c r="F414" i="2"/>
  <c r="AE414" i="2" s="1"/>
  <c r="AF414" i="2" s="1"/>
  <c r="AG414" i="2" s="1"/>
  <c r="U413" i="2"/>
  <c r="V413" i="2" s="1"/>
  <c r="S413" i="2"/>
  <c r="R413" i="2"/>
  <c r="G413" i="2"/>
  <c r="F413" i="2"/>
  <c r="AE413" i="2" s="1"/>
  <c r="AF413" i="2" s="1"/>
  <c r="AG413" i="2" s="1"/>
  <c r="U412" i="2"/>
  <c r="V412" i="2" s="1"/>
  <c r="S412" i="2"/>
  <c r="R412" i="2"/>
  <c r="G412" i="2"/>
  <c r="F412" i="2"/>
  <c r="AE412" i="2" s="1"/>
  <c r="AF412" i="2" s="1"/>
  <c r="AG412" i="2" s="1"/>
  <c r="U411" i="2"/>
  <c r="V411" i="2" s="1"/>
  <c r="S411" i="2"/>
  <c r="R411" i="2"/>
  <c r="G411" i="2"/>
  <c r="F411" i="2"/>
  <c r="AE411" i="2" s="1"/>
  <c r="AF411" i="2" s="1"/>
  <c r="AG411" i="2" s="1"/>
  <c r="U410" i="2"/>
  <c r="V410" i="2" s="1"/>
  <c r="S410" i="2"/>
  <c r="G410" i="2"/>
  <c r="F410" i="2"/>
  <c r="AE410" i="2" s="1"/>
  <c r="AF410" i="2" s="1"/>
  <c r="AG410" i="2" s="1"/>
  <c r="U416" i="2"/>
  <c r="V416" i="2" s="1"/>
  <c r="S416" i="2"/>
  <c r="R416" i="2"/>
  <c r="G416" i="2"/>
  <c r="F416" i="2"/>
  <c r="AE416" i="2" s="1"/>
  <c r="AF416" i="2" s="1"/>
  <c r="AG416" i="2" s="1"/>
  <c r="U415" i="2"/>
  <c r="V415" i="2" s="1"/>
  <c r="S415" i="2"/>
  <c r="R415" i="2"/>
  <c r="G415" i="2"/>
  <c r="F415" i="2"/>
  <c r="AE415" i="2" s="1"/>
  <c r="AF415" i="2" s="1"/>
  <c r="AG415" i="2" s="1"/>
  <c r="U417" i="2"/>
  <c r="V417" i="2" s="1"/>
  <c r="S417" i="2"/>
  <c r="R417" i="2"/>
  <c r="G417" i="2"/>
  <c r="F417" i="2"/>
  <c r="AE417" i="2" s="1"/>
  <c r="AF417" i="2" s="1"/>
  <c r="AG417" i="2" s="1"/>
  <c r="C408" i="2"/>
  <c r="C409" i="2"/>
  <c r="U409" i="2"/>
  <c r="V409" i="2" s="1"/>
  <c r="S409" i="2"/>
  <c r="R409" i="2"/>
  <c r="G409" i="2"/>
  <c r="F409" i="2"/>
  <c r="AE409" i="2" s="1"/>
  <c r="AF409" i="2" s="1"/>
  <c r="AG409" i="2" s="1"/>
  <c r="AE378" i="2"/>
  <c r="AF378" i="2" s="1"/>
  <c r="AG378" i="2" s="1"/>
  <c r="U378" i="2"/>
  <c r="V378" i="2" s="1"/>
  <c r="S378" i="2"/>
  <c r="R378" i="2"/>
  <c r="AE377" i="2"/>
  <c r="AF377" i="2" s="1"/>
  <c r="AG377" i="2" s="1"/>
  <c r="U377" i="2"/>
  <c r="V377" i="2" s="1"/>
  <c r="S377" i="2"/>
  <c r="R377" i="2"/>
  <c r="AE376" i="2"/>
  <c r="AF376" i="2" s="1"/>
  <c r="AG376" i="2" s="1"/>
  <c r="U376" i="2"/>
  <c r="V376" i="2" s="1"/>
  <c r="S376" i="2"/>
  <c r="R376" i="2"/>
  <c r="AE381" i="2"/>
  <c r="AF381" i="2" s="1"/>
  <c r="AG381" i="2" s="1"/>
  <c r="U381" i="2"/>
  <c r="V381" i="2" s="1"/>
  <c r="S381" i="2"/>
  <c r="R381" i="2"/>
  <c r="AE380" i="2"/>
  <c r="AF380" i="2" s="1"/>
  <c r="AG380" i="2" s="1"/>
  <c r="U380" i="2"/>
  <c r="V380" i="2" s="1"/>
  <c r="S380" i="2"/>
  <c r="R380" i="2"/>
  <c r="U379" i="2"/>
  <c r="V379" i="2" s="1"/>
  <c r="S379" i="2"/>
  <c r="R379" i="2"/>
  <c r="AE379" i="2"/>
  <c r="AF379" i="2" s="1"/>
  <c r="AG379" i="2" s="1"/>
  <c r="U375" i="2"/>
  <c r="V375" i="2" s="1"/>
  <c r="S375" i="2"/>
  <c r="R375" i="2"/>
  <c r="AE375" i="2"/>
  <c r="AF375" i="2" s="1"/>
  <c r="AG375" i="2" s="1"/>
  <c r="AE374" i="2"/>
  <c r="AF374" i="2" s="1"/>
  <c r="AG374" i="2" s="1"/>
  <c r="U374" i="2"/>
  <c r="V374" i="2" s="1"/>
  <c r="S374" i="2"/>
  <c r="R374" i="2"/>
  <c r="AE373" i="2"/>
  <c r="AF373" i="2" s="1"/>
  <c r="AG373" i="2" s="1"/>
  <c r="U373" i="2"/>
  <c r="V373" i="2" s="1"/>
  <c r="S373" i="2"/>
  <c r="R373" i="2"/>
  <c r="U372" i="2"/>
  <c r="V372" i="2" s="1"/>
  <c r="S372" i="2"/>
  <c r="R372" i="2"/>
  <c r="AE372" i="2"/>
  <c r="AF372" i="2" s="1"/>
  <c r="AG372" i="2" s="1"/>
  <c r="U371" i="2"/>
  <c r="V371" i="2" s="1"/>
  <c r="S371" i="2"/>
  <c r="R371" i="2"/>
  <c r="AE371" i="2"/>
  <c r="AF371" i="2" s="1"/>
  <c r="AG371" i="2" s="1"/>
  <c r="U385" i="2"/>
  <c r="V385" i="2" s="1"/>
  <c r="S385" i="2"/>
  <c r="R385" i="2"/>
  <c r="AE385" i="2"/>
  <c r="AF385" i="2" s="1"/>
  <c r="AG385" i="2" s="1"/>
  <c r="U384" i="2"/>
  <c r="V384" i="2" s="1"/>
  <c r="S384" i="2"/>
  <c r="R384" i="2"/>
  <c r="AE384" i="2"/>
  <c r="AF384" i="2" s="1"/>
  <c r="AG384" i="2" s="1"/>
  <c r="U383" i="2"/>
  <c r="V383" i="2" s="1"/>
  <c r="S383" i="2"/>
  <c r="R383" i="2"/>
  <c r="AE383" i="2"/>
  <c r="AF383" i="2" s="1"/>
  <c r="AG383" i="2" s="1"/>
  <c r="U382" i="2"/>
  <c r="V382" i="2" s="1"/>
  <c r="S382" i="2"/>
  <c r="R382" i="2"/>
  <c r="AE382" i="2"/>
  <c r="AF382" i="2" s="1"/>
  <c r="AG382" i="2" s="1"/>
  <c r="U387" i="2"/>
  <c r="V387" i="2" s="1"/>
  <c r="S387" i="2"/>
  <c r="R387" i="2"/>
  <c r="AE387" i="2"/>
  <c r="AF387" i="2" s="1"/>
  <c r="AG387" i="2" s="1"/>
  <c r="U386" i="2"/>
  <c r="V386" i="2" s="1"/>
  <c r="S386" i="2"/>
  <c r="R386" i="2"/>
  <c r="AE386" i="2"/>
  <c r="AF386" i="2" s="1"/>
  <c r="AG386" i="2" s="1"/>
  <c r="U388" i="2"/>
  <c r="V388" i="2" s="1"/>
  <c r="S388" i="2"/>
  <c r="R388" i="2"/>
  <c r="AE388" i="2"/>
  <c r="AF388" i="2" s="1"/>
  <c r="AG388" i="2" s="1"/>
  <c r="U370" i="2"/>
  <c r="V370" i="2" s="1"/>
  <c r="S370" i="2"/>
  <c r="R370" i="2"/>
  <c r="G370" i="2"/>
  <c r="F370" i="2"/>
  <c r="AE370" i="2" s="1"/>
  <c r="AF370" i="2" s="1"/>
  <c r="AG370" i="2" s="1"/>
  <c r="C370" i="2"/>
  <c r="AG299" i="2"/>
  <c r="U299" i="2"/>
  <c r="R299" i="2"/>
  <c r="AG298" i="2"/>
  <c r="U298" i="2"/>
  <c r="R298" i="2"/>
  <c r="AE297" i="2"/>
  <c r="AF297" i="2" s="1"/>
  <c r="AG297" i="2" s="1"/>
  <c r="U297" i="2"/>
  <c r="V297" i="2" s="1"/>
  <c r="S297" i="2"/>
  <c r="R297" i="2"/>
  <c r="AE296" i="2"/>
  <c r="AF296" i="2" s="1"/>
  <c r="AG296" i="2" s="1"/>
  <c r="U296" i="2"/>
  <c r="V296" i="2" s="1"/>
  <c r="S296" i="2"/>
  <c r="R296" i="2"/>
  <c r="AE295" i="2"/>
  <c r="AF295" i="2" s="1"/>
  <c r="AG295" i="2" s="1"/>
  <c r="U295" i="2"/>
  <c r="V295" i="2" s="1"/>
  <c r="S295" i="2"/>
  <c r="R295" i="2"/>
  <c r="AE294" i="2"/>
  <c r="AF294" i="2" s="1"/>
  <c r="AG294" i="2" s="1"/>
  <c r="V294" i="2"/>
  <c r="S294" i="2"/>
  <c r="R294" i="2"/>
  <c r="AE293" i="2"/>
  <c r="AF293" i="2" s="1"/>
  <c r="AG293" i="2" s="1"/>
  <c r="U293" i="2"/>
  <c r="V293" i="2" s="1"/>
  <c r="S293" i="2"/>
  <c r="R293" i="2"/>
  <c r="AE292" i="2"/>
  <c r="AF292" i="2" s="1"/>
  <c r="AG292" i="2" s="1"/>
  <c r="AA292" i="2"/>
  <c r="U292" i="2"/>
  <c r="V292" i="2" s="1"/>
  <c r="S292" i="2"/>
  <c r="R292" i="2"/>
  <c r="AE291" i="2"/>
  <c r="AF291" i="2" s="1"/>
  <c r="AG291" i="2" s="1"/>
  <c r="AA291" i="2"/>
  <c r="U291" i="2"/>
  <c r="V291" i="2" s="1"/>
  <c r="S291" i="2"/>
  <c r="R291" i="2"/>
  <c r="W291" i="2" s="1"/>
  <c r="X291" i="2" s="1"/>
  <c r="Z291" i="2" s="1"/>
  <c r="AE331" i="2"/>
  <c r="AF331" i="2" s="1"/>
  <c r="AG331" i="2" s="1"/>
  <c r="AA331" i="2"/>
  <c r="Z331" i="2"/>
  <c r="U331" i="2"/>
  <c r="V331" i="2" s="1"/>
  <c r="S331" i="2"/>
  <c r="R331" i="2"/>
  <c r="W331" i="2" s="1"/>
  <c r="X331" i="2" s="1"/>
  <c r="AE330" i="2"/>
  <c r="AF330" i="2" s="1"/>
  <c r="AG330" i="2" s="1"/>
  <c r="AA330" i="2"/>
  <c r="Z330" i="2"/>
  <c r="U330" i="2"/>
  <c r="V330" i="2" s="1"/>
  <c r="S330" i="2"/>
  <c r="R330" i="2"/>
  <c r="W330" i="2" s="1"/>
  <c r="X330" i="2" s="1"/>
  <c r="AG329" i="2"/>
  <c r="AA329" i="2"/>
  <c r="Z329" i="2"/>
  <c r="U329" i="2"/>
  <c r="R329" i="2"/>
  <c r="W329" i="2" s="1"/>
  <c r="X329" i="2" s="1"/>
  <c r="AG328" i="2"/>
  <c r="U328" i="2"/>
  <c r="R328" i="2"/>
  <c r="AG327" i="2"/>
  <c r="AA327" i="2"/>
  <c r="U327" i="2"/>
  <c r="R327" i="2"/>
  <c r="U306" i="2"/>
  <c r="V306" i="2" s="1"/>
  <c r="S306" i="2"/>
  <c r="R306" i="2"/>
  <c r="AE306" i="2"/>
  <c r="AF306" i="2" s="1"/>
  <c r="AG306" i="2" s="1"/>
  <c r="U305" i="2"/>
  <c r="V305" i="2" s="1"/>
  <c r="S305" i="2"/>
  <c r="R305" i="2"/>
  <c r="AE305" i="2"/>
  <c r="AF305" i="2" s="1"/>
  <c r="AG305" i="2" s="1"/>
  <c r="U304" i="2"/>
  <c r="V304" i="2" s="1"/>
  <c r="S304" i="2"/>
  <c r="R304" i="2"/>
  <c r="AE304" i="2"/>
  <c r="AF304" i="2" s="1"/>
  <c r="AG304" i="2" s="1"/>
  <c r="U303" i="2"/>
  <c r="V303" i="2" s="1"/>
  <c r="S303" i="2"/>
  <c r="R303" i="2"/>
  <c r="AE303" i="2"/>
  <c r="AF303" i="2" s="1"/>
  <c r="AG303" i="2" s="1"/>
  <c r="U302" i="2"/>
  <c r="V302" i="2" s="1"/>
  <c r="S302" i="2"/>
  <c r="R302" i="2"/>
  <c r="AE302" i="2"/>
  <c r="AF302" i="2" s="1"/>
  <c r="AG302" i="2" s="1"/>
  <c r="U301" i="2"/>
  <c r="V301" i="2" s="1"/>
  <c r="S301" i="2"/>
  <c r="R301" i="2"/>
  <c r="AE301" i="2"/>
  <c r="AF301" i="2" s="1"/>
  <c r="AG301" i="2" s="1"/>
  <c r="U300" i="2"/>
  <c r="V300" i="2" s="1"/>
  <c r="S300" i="2"/>
  <c r="R300" i="2"/>
  <c r="U275" i="2"/>
  <c r="V275" i="2" s="1"/>
  <c r="S275" i="2"/>
  <c r="R275" i="2"/>
  <c r="G275" i="2"/>
  <c r="F275" i="2"/>
  <c r="AE275" i="2" s="1"/>
  <c r="AF275" i="2" s="1"/>
  <c r="AG275" i="2" s="1"/>
  <c r="U274" i="2"/>
  <c r="V274" i="2" s="1"/>
  <c r="S274" i="2"/>
  <c r="R274" i="2"/>
  <c r="G274" i="2"/>
  <c r="F274" i="2"/>
  <c r="AE274" i="2" s="1"/>
  <c r="AF274" i="2" s="1"/>
  <c r="AG274" i="2" s="1"/>
  <c r="U273" i="2"/>
  <c r="V273" i="2" s="1"/>
  <c r="S273" i="2"/>
  <c r="R273" i="2"/>
  <c r="G273" i="2"/>
  <c r="F273" i="2"/>
  <c r="AE273" i="2" s="1"/>
  <c r="AF273" i="2" s="1"/>
  <c r="AG273" i="2" s="1"/>
  <c r="U272" i="2"/>
  <c r="V272" i="2" s="1"/>
  <c r="S272" i="2"/>
  <c r="R272" i="2"/>
  <c r="G272" i="2"/>
  <c r="F272" i="2"/>
  <c r="AE272" i="2" s="1"/>
  <c r="AF272" i="2" s="1"/>
  <c r="AG272" i="2" s="1"/>
  <c r="U271" i="2"/>
  <c r="V271" i="2" s="1"/>
  <c r="S271" i="2"/>
  <c r="R271" i="2"/>
  <c r="G271" i="2"/>
  <c r="F271" i="2"/>
  <c r="AE271" i="2" s="1"/>
  <c r="AF271" i="2" s="1"/>
  <c r="AG271" i="2" s="1"/>
  <c r="U181" i="2"/>
  <c r="V181" i="2" s="1"/>
  <c r="S181" i="2"/>
  <c r="R181" i="2"/>
  <c r="G181" i="2"/>
  <c r="F181" i="2"/>
  <c r="AE181" i="2" s="1"/>
  <c r="AF181" i="2" s="1"/>
  <c r="AG181" i="2" s="1"/>
  <c r="C181" i="2"/>
  <c r="D181" i="2" s="1"/>
  <c r="E181" i="2" s="1"/>
  <c r="U180" i="2"/>
  <c r="V180" i="2" s="1"/>
  <c r="S180" i="2"/>
  <c r="R180" i="2"/>
  <c r="G180" i="2"/>
  <c r="F180" i="2"/>
  <c r="AE180" i="2" s="1"/>
  <c r="AF180" i="2" s="1"/>
  <c r="AG180" i="2" s="1"/>
  <c r="AG179" i="2"/>
  <c r="R179" i="2"/>
  <c r="F179" i="2"/>
  <c r="U178" i="2"/>
  <c r="V178" i="2" s="1"/>
  <c r="S178" i="2"/>
  <c r="R178" i="2"/>
  <c r="G178" i="2"/>
  <c r="F178" i="2"/>
  <c r="AE178" i="2" s="1"/>
  <c r="AF178" i="2" s="1"/>
  <c r="AG178" i="2" s="1"/>
  <c r="C178" i="2"/>
  <c r="D178" i="2" s="1"/>
  <c r="E178" i="2" s="1"/>
  <c r="U177" i="2"/>
  <c r="V177" i="2" s="1"/>
  <c r="S177" i="2"/>
  <c r="R177" i="2"/>
  <c r="G177" i="2"/>
  <c r="F177" i="2"/>
  <c r="AE177" i="2" s="1"/>
  <c r="AF177" i="2" s="1"/>
  <c r="AG177" i="2" s="1"/>
  <c r="AG176" i="2"/>
  <c r="U176" i="2"/>
  <c r="R176" i="2"/>
  <c r="AE175" i="2"/>
  <c r="AF175" i="2" s="1"/>
  <c r="AG175" i="2" s="1"/>
  <c r="U175" i="2"/>
  <c r="V175" i="2" s="1"/>
  <c r="S175" i="2"/>
  <c r="R175" i="2"/>
  <c r="U174" i="2"/>
  <c r="V174" i="2" s="1"/>
  <c r="S174" i="2"/>
  <c r="R174" i="2"/>
  <c r="AE174" i="2"/>
  <c r="AF174" i="2" s="1"/>
  <c r="AG174" i="2" s="1"/>
  <c r="AG173" i="2"/>
  <c r="U173" i="2"/>
  <c r="R173" i="2"/>
  <c r="AA159" i="2"/>
  <c r="Z159" i="2"/>
  <c r="U159" i="2"/>
  <c r="V159" i="2" s="1"/>
  <c r="S159" i="2"/>
  <c r="R159" i="2"/>
  <c r="W159" i="2" s="1"/>
  <c r="X159" i="2" s="1"/>
  <c r="G159" i="2"/>
  <c r="F159" i="2"/>
  <c r="AE159" i="2" s="1"/>
  <c r="AF159" i="2" s="1"/>
  <c r="AG159" i="2" s="1"/>
  <c r="AA158" i="2"/>
  <c r="Z158" i="2"/>
  <c r="U158" i="2"/>
  <c r="V158" i="2" s="1"/>
  <c r="S158" i="2"/>
  <c r="R158" i="2"/>
  <c r="W158" i="2" s="1"/>
  <c r="X158" i="2" s="1"/>
  <c r="G158" i="2"/>
  <c r="F158" i="2"/>
  <c r="AE158" i="2" s="1"/>
  <c r="AF158" i="2" s="1"/>
  <c r="AG158" i="2" s="1"/>
  <c r="AG157" i="2"/>
  <c r="AA157" i="2"/>
  <c r="Z157" i="2"/>
  <c r="U157" i="2"/>
  <c r="R157" i="2"/>
  <c r="W157" i="2" s="1"/>
  <c r="X157" i="2" s="1"/>
  <c r="F157" i="2"/>
  <c r="U143" i="2"/>
  <c r="V143" i="2" s="1"/>
  <c r="S143" i="2"/>
  <c r="R143" i="2"/>
  <c r="G143" i="2"/>
  <c r="F143" i="2"/>
  <c r="AE143" i="2" s="1"/>
  <c r="AF143" i="2" s="1"/>
  <c r="AG143" i="2" s="1"/>
  <c r="C143" i="2"/>
  <c r="U142" i="2"/>
  <c r="V142" i="2" s="1"/>
  <c r="S142" i="2"/>
  <c r="R142" i="2"/>
  <c r="G142" i="2"/>
  <c r="F142" i="2"/>
  <c r="AE142" i="2" s="1"/>
  <c r="AF142" i="2" s="1"/>
  <c r="AG142" i="2" s="1"/>
  <c r="C142" i="2"/>
  <c r="AG141" i="2"/>
  <c r="U141" i="2"/>
  <c r="R141" i="2"/>
  <c r="F141" i="2"/>
  <c r="C141" i="2"/>
  <c r="U128" i="2"/>
  <c r="V128" i="2" s="1"/>
  <c r="S128" i="2"/>
  <c r="R128" i="2"/>
  <c r="G128" i="2"/>
  <c r="F128" i="2"/>
  <c r="AE128" i="2" s="1"/>
  <c r="AF128" i="2" s="1"/>
  <c r="AG128" i="2" s="1"/>
  <c r="U127" i="2"/>
  <c r="V127" i="2" s="1"/>
  <c r="S127" i="2"/>
  <c r="R127" i="2"/>
  <c r="G127" i="2"/>
  <c r="F127" i="2"/>
  <c r="AE127" i="2" s="1"/>
  <c r="AF127" i="2" s="1"/>
  <c r="AG127" i="2" s="1"/>
  <c r="U129" i="2"/>
  <c r="V129" i="2" s="1"/>
  <c r="S129" i="2"/>
  <c r="R129" i="2"/>
  <c r="G129" i="2"/>
  <c r="F129" i="2"/>
  <c r="AE129" i="2" s="1"/>
  <c r="AF129" i="2" s="1"/>
  <c r="AG129" i="2" s="1"/>
  <c r="U130" i="2"/>
  <c r="V130" i="2" s="1"/>
  <c r="S130" i="2"/>
  <c r="R130" i="2"/>
  <c r="G130" i="2"/>
  <c r="F130" i="2"/>
  <c r="AE130" i="2" s="1"/>
  <c r="AF130" i="2" s="1"/>
  <c r="AG130" i="2" s="1"/>
  <c r="U107" i="2"/>
  <c r="V107" i="2" s="1"/>
  <c r="S107" i="2"/>
  <c r="R107" i="2"/>
  <c r="G107" i="2"/>
  <c r="F107" i="2"/>
  <c r="AE107" i="2" s="1"/>
  <c r="AF107" i="2" s="1"/>
  <c r="AG107" i="2" s="1"/>
  <c r="U109" i="2"/>
  <c r="V109" i="2" s="1"/>
  <c r="S109" i="2"/>
  <c r="R109" i="2"/>
  <c r="G109" i="2"/>
  <c r="F109" i="2"/>
  <c r="AE109" i="2" s="1"/>
  <c r="AF109" i="2" s="1"/>
  <c r="AG109" i="2" s="1"/>
  <c r="U108" i="2"/>
  <c r="V108" i="2" s="1"/>
  <c r="S108" i="2"/>
  <c r="R108" i="2"/>
  <c r="G108" i="2"/>
  <c r="F108" i="2"/>
  <c r="AE108" i="2" s="1"/>
  <c r="AF108" i="2" s="1"/>
  <c r="AG108" i="2" s="1"/>
  <c r="U106" i="2"/>
  <c r="V106" i="2" s="1"/>
  <c r="S106" i="2"/>
  <c r="R106" i="2"/>
  <c r="G106" i="2"/>
  <c r="F106" i="2"/>
  <c r="AE106" i="2" s="1"/>
  <c r="AF106" i="2" s="1"/>
  <c r="AG106" i="2" s="1"/>
  <c r="U105" i="2"/>
  <c r="V105" i="2" s="1"/>
  <c r="S105" i="2"/>
  <c r="R105" i="2"/>
  <c r="G105" i="2"/>
  <c r="F105" i="2"/>
  <c r="AE105" i="2" s="1"/>
  <c r="AF105" i="2" s="1"/>
  <c r="AG105" i="2" s="1"/>
  <c r="U111" i="2"/>
  <c r="V111" i="2" s="1"/>
  <c r="S111" i="2"/>
  <c r="R111" i="2"/>
  <c r="W111" i="2" s="1"/>
  <c r="X111" i="2" s="1"/>
  <c r="Z111" i="2" s="1"/>
  <c r="G111" i="2"/>
  <c r="F111" i="2"/>
  <c r="AE111" i="2" s="1"/>
  <c r="AF111" i="2" s="1"/>
  <c r="AG111" i="2" s="1"/>
  <c r="U110" i="2"/>
  <c r="V110" i="2" s="1"/>
  <c r="S110" i="2"/>
  <c r="R110" i="2"/>
  <c r="G110" i="2"/>
  <c r="F110" i="2"/>
  <c r="AE110" i="2" s="1"/>
  <c r="AF110" i="2" s="1"/>
  <c r="AG110" i="2" s="1"/>
  <c r="U112" i="2"/>
  <c r="V112" i="2" s="1"/>
  <c r="S112" i="2"/>
  <c r="R112" i="2"/>
  <c r="W112" i="2" s="1"/>
  <c r="X112" i="2" s="1"/>
  <c r="Z112" i="2" s="1"/>
  <c r="G112" i="2"/>
  <c r="F112" i="2"/>
  <c r="AE112" i="2" s="1"/>
  <c r="AF112" i="2" s="1"/>
  <c r="AG112" i="2" s="1"/>
  <c r="U113" i="2"/>
  <c r="V113" i="2" s="1"/>
  <c r="S113" i="2"/>
  <c r="R113" i="2"/>
  <c r="G113" i="2"/>
  <c r="F113" i="2"/>
  <c r="AE113" i="2" s="1"/>
  <c r="AF113" i="2" s="1"/>
  <c r="AG113" i="2" s="1"/>
  <c r="AE86" i="2"/>
  <c r="AF86" i="2" s="1"/>
  <c r="AG86" i="2" s="1"/>
  <c r="U86" i="2"/>
  <c r="V86" i="2" s="1"/>
  <c r="S86" i="2"/>
  <c r="R86" i="2"/>
  <c r="G86" i="2"/>
  <c r="AE85" i="2"/>
  <c r="AF85" i="2" s="1"/>
  <c r="AG85" i="2" s="1"/>
  <c r="U85" i="2"/>
  <c r="V85" i="2" s="1"/>
  <c r="S85" i="2"/>
  <c r="R85" i="2"/>
  <c r="G85" i="2"/>
  <c r="AE87" i="2"/>
  <c r="AF87" i="2" s="1"/>
  <c r="AG87" i="2" s="1"/>
  <c r="U87" i="2"/>
  <c r="V87" i="2" s="1"/>
  <c r="S87" i="2"/>
  <c r="R87" i="2"/>
  <c r="G87" i="2"/>
  <c r="AE84" i="2"/>
  <c r="AF84" i="2" s="1"/>
  <c r="AG84" i="2" s="1"/>
  <c r="U84" i="2"/>
  <c r="V84" i="2" s="1"/>
  <c r="S84" i="2"/>
  <c r="R84" i="2"/>
  <c r="G84" i="2"/>
  <c r="AE83" i="2"/>
  <c r="AF83" i="2" s="1"/>
  <c r="AG83" i="2" s="1"/>
  <c r="U83" i="2"/>
  <c r="V83" i="2" s="1"/>
  <c r="S83" i="2"/>
  <c r="R83" i="2"/>
  <c r="G83" i="2"/>
  <c r="AE82" i="2"/>
  <c r="AF82" i="2" s="1"/>
  <c r="AG82" i="2" s="1"/>
  <c r="U82" i="2"/>
  <c r="V82" i="2" s="1"/>
  <c r="S82" i="2"/>
  <c r="R82" i="2"/>
  <c r="G82" i="2"/>
  <c r="AE89" i="2"/>
  <c r="AF89" i="2" s="1"/>
  <c r="AG89" i="2" s="1"/>
  <c r="U89" i="2"/>
  <c r="V89" i="2" s="1"/>
  <c r="S89" i="2"/>
  <c r="R89" i="2"/>
  <c r="G89" i="2"/>
  <c r="AE88" i="2"/>
  <c r="AF88" i="2" s="1"/>
  <c r="AG88" i="2" s="1"/>
  <c r="U88" i="2"/>
  <c r="V88" i="2" s="1"/>
  <c r="S88" i="2"/>
  <c r="R88" i="2"/>
  <c r="G88" i="2"/>
  <c r="AE90" i="2"/>
  <c r="AF90" i="2" s="1"/>
  <c r="AG90" i="2" s="1"/>
  <c r="U90" i="2"/>
  <c r="V90" i="2" s="1"/>
  <c r="S90" i="2"/>
  <c r="R90" i="2"/>
  <c r="G90" i="2"/>
  <c r="U91" i="2"/>
  <c r="V91" i="2" s="1"/>
  <c r="S91" i="2"/>
  <c r="R91" i="2"/>
  <c r="G91" i="2"/>
  <c r="AE91" i="2"/>
  <c r="AF91" i="2" s="1"/>
  <c r="AG91" i="2" s="1"/>
  <c r="C91" i="2"/>
  <c r="C44" i="2"/>
  <c r="M26" i="1"/>
  <c r="U242" i="2"/>
  <c r="U1102" i="2"/>
  <c r="V1102" i="2" s="1"/>
  <c r="S1102" i="2"/>
  <c r="R1102" i="2"/>
  <c r="G1102" i="2"/>
  <c r="F1102" i="2"/>
  <c r="AE1102" i="2" s="1"/>
  <c r="AF1102" i="2" s="1"/>
  <c r="AG1102" i="2" s="1"/>
  <c r="U1101" i="2"/>
  <c r="V1101" i="2" s="1"/>
  <c r="S1101" i="2"/>
  <c r="R1101" i="2"/>
  <c r="G1101" i="2"/>
  <c r="F1101" i="2"/>
  <c r="AE1101" i="2" s="1"/>
  <c r="AF1101" i="2" s="1"/>
  <c r="AG1101" i="2" s="1"/>
  <c r="AG1100" i="2"/>
  <c r="R1100" i="2"/>
  <c r="E63" i="2"/>
  <c r="F63" i="2"/>
  <c r="AE63" i="2" s="1"/>
  <c r="AF63" i="2" s="1"/>
  <c r="AG63" i="2" s="1"/>
  <c r="G63" i="2"/>
  <c r="R63" i="2"/>
  <c r="S63" i="2"/>
  <c r="U63" i="2"/>
  <c r="V63" i="2" s="1"/>
  <c r="E64" i="2"/>
  <c r="F64" i="2"/>
  <c r="AE64" i="2" s="1"/>
  <c r="AF64" i="2" s="1"/>
  <c r="AG64" i="2" s="1"/>
  <c r="G64" i="2"/>
  <c r="R64" i="2"/>
  <c r="S64" i="2"/>
  <c r="U64" i="2"/>
  <c r="V64" i="2" s="1"/>
  <c r="U66" i="2"/>
  <c r="V66" i="2" s="1"/>
  <c r="S66" i="2"/>
  <c r="R66" i="2"/>
  <c r="G66" i="2"/>
  <c r="F66" i="2"/>
  <c r="AE66" i="2" s="1"/>
  <c r="AF66" i="2" s="1"/>
  <c r="AG66" i="2" s="1"/>
  <c r="E66" i="2"/>
  <c r="U65" i="2"/>
  <c r="V65" i="2" s="1"/>
  <c r="S65" i="2"/>
  <c r="R65" i="2"/>
  <c r="G65" i="2"/>
  <c r="F65" i="2"/>
  <c r="AE65" i="2" s="1"/>
  <c r="AF65" i="2" s="1"/>
  <c r="AG65" i="2" s="1"/>
  <c r="E65" i="2"/>
  <c r="AA67" i="2"/>
  <c r="Z67" i="2"/>
  <c r="U67" i="2"/>
  <c r="V67" i="2" s="1"/>
  <c r="S67" i="2"/>
  <c r="R67" i="2"/>
  <c r="W67" i="2" s="1"/>
  <c r="X67" i="2" s="1"/>
  <c r="G67" i="2"/>
  <c r="F67" i="2"/>
  <c r="AE67" i="2" s="1"/>
  <c r="AF67" i="2" s="1"/>
  <c r="AG67" i="2" s="1"/>
  <c r="E67" i="2"/>
  <c r="U62" i="2"/>
  <c r="V62" i="2" s="1"/>
  <c r="S62" i="2"/>
  <c r="R62" i="2"/>
  <c r="G62" i="2"/>
  <c r="F62" i="2"/>
  <c r="AE62" i="2" s="1"/>
  <c r="AF62" i="2" s="1"/>
  <c r="AG62" i="2" s="1"/>
  <c r="U1098" i="2"/>
  <c r="V1098" i="2" s="1"/>
  <c r="S1098" i="2"/>
  <c r="R1098" i="2"/>
  <c r="G1098" i="2"/>
  <c r="F1098" i="2"/>
  <c r="AE1098" i="2" s="1"/>
  <c r="AF1098" i="2" s="1"/>
  <c r="AG1098" i="2" s="1"/>
  <c r="AG1097" i="2"/>
  <c r="R1097" i="2"/>
  <c r="U1096" i="2"/>
  <c r="V1096" i="2" s="1"/>
  <c r="S1096" i="2"/>
  <c r="R1096" i="2"/>
  <c r="G1096" i="2"/>
  <c r="F1096" i="2"/>
  <c r="AE1096" i="2" s="1"/>
  <c r="AF1096" i="2" s="1"/>
  <c r="AG1096" i="2" s="1"/>
  <c r="U1093" i="2"/>
  <c r="V1093" i="2" s="1"/>
  <c r="S1093" i="2"/>
  <c r="R1093" i="2"/>
  <c r="G1093" i="2"/>
  <c r="F1093" i="2"/>
  <c r="AE1093" i="2" s="1"/>
  <c r="AF1093" i="2" s="1"/>
  <c r="AG1093" i="2" s="1"/>
  <c r="U1092" i="2"/>
  <c r="V1092" i="2" s="1"/>
  <c r="S1092" i="2"/>
  <c r="R1092" i="2"/>
  <c r="G1092" i="2"/>
  <c r="F1092" i="2"/>
  <c r="AE1092" i="2" s="1"/>
  <c r="AF1092" i="2" s="1"/>
  <c r="AG1092" i="2" s="1"/>
  <c r="AG1091" i="2"/>
  <c r="R1091" i="2"/>
  <c r="C1091" i="2"/>
  <c r="D1091" i="2" s="1"/>
  <c r="E1091" i="2" s="1"/>
  <c r="U1090" i="2"/>
  <c r="V1090" i="2" s="1"/>
  <c r="S1090" i="2"/>
  <c r="R1090" i="2"/>
  <c r="AE1090" i="2"/>
  <c r="AF1090" i="2" s="1"/>
  <c r="AG1090" i="2" s="1"/>
  <c r="C1090" i="2"/>
  <c r="D1090" i="2" s="1"/>
  <c r="E1090" i="2" s="1"/>
  <c r="U1089" i="2"/>
  <c r="V1089" i="2" s="1"/>
  <c r="S1089" i="2"/>
  <c r="R1089" i="2"/>
  <c r="AE1089" i="2"/>
  <c r="AF1089" i="2" s="1"/>
  <c r="AG1089" i="2" s="1"/>
  <c r="C1089" i="2"/>
  <c r="D1089" i="2" s="1"/>
  <c r="E1089" i="2" s="1"/>
  <c r="AG1088" i="2"/>
  <c r="R1088" i="2"/>
  <c r="U1099" i="2"/>
  <c r="V1099" i="2" s="1"/>
  <c r="S1099" i="2"/>
  <c r="R1099" i="2"/>
  <c r="G1099" i="2"/>
  <c r="F1099" i="2"/>
  <c r="AE1099" i="2" s="1"/>
  <c r="AF1099" i="2" s="1"/>
  <c r="AG1099" i="2" s="1"/>
  <c r="U1095" i="2"/>
  <c r="V1095" i="2" s="1"/>
  <c r="S1095" i="2"/>
  <c r="R1095" i="2"/>
  <c r="G1095" i="2"/>
  <c r="F1095" i="2"/>
  <c r="AE1095" i="2" s="1"/>
  <c r="AF1095" i="2" s="1"/>
  <c r="AG1095" i="2" s="1"/>
  <c r="AG1094" i="2"/>
  <c r="R1094" i="2"/>
  <c r="U1087" i="2"/>
  <c r="V1087" i="2" s="1"/>
  <c r="S1087" i="2"/>
  <c r="R1087" i="2"/>
  <c r="G1087" i="2"/>
  <c r="F1087" i="2"/>
  <c r="AE1087" i="2" s="1"/>
  <c r="AF1087" i="2" s="1"/>
  <c r="AG1087" i="2" s="1"/>
  <c r="U1086" i="2"/>
  <c r="V1086" i="2" s="1"/>
  <c r="S1086" i="2"/>
  <c r="R1086" i="2"/>
  <c r="G1086" i="2"/>
  <c r="F1086" i="2"/>
  <c r="AE1086" i="2" s="1"/>
  <c r="AF1086" i="2" s="1"/>
  <c r="AG1086" i="2" s="1"/>
  <c r="D1086" i="2"/>
  <c r="AG1085" i="2"/>
  <c r="D1085" i="2"/>
  <c r="U46" i="2"/>
  <c r="V46" i="2" s="1"/>
  <c r="S46" i="2"/>
  <c r="W46" i="2"/>
  <c r="X46" i="2" s="1"/>
  <c r="Z46" i="2" s="1"/>
  <c r="AA46" i="2" s="1"/>
  <c r="G46" i="2"/>
  <c r="F46" i="2"/>
  <c r="AE46" i="2" s="1"/>
  <c r="AF46" i="2" s="1"/>
  <c r="AG46" i="2" s="1"/>
  <c r="U47" i="2"/>
  <c r="V47" i="2" s="1"/>
  <c r="S47" i="2"/>
  <c r="R47" i="2"/>
  <c r="G47" i="2"/>
  <c r="F47" i="2"/>
  <c r="AE47" i="2" s="1"/>
  <c r="AF47" i="2" s="1"/>
  <c r="AG47" i="2" s="1"/>
  <c r="U48" i="2"/>
  <c r="V48" i="2" s="1"/>
  <c r="S48" i="2"/>
  <c r="R48" i="2"/>
  <c r="G48" i="2"/>
  <c r="F48" i="2"/>
  <c r="AE48" i="2" s="1"/>
  <c r="AF48" i="2" s="1"/>
  <c r="AG48" i="2" s="1"/>
  <c r="U45" i="2"/>
  <c r="V45" i="2" s="1"/>
  <c r="S45" i="2"/>
  <c r="R45" i="2"/>
  <c r="G45" i="2"/>
  <c r="F45" i="2"/>
  <c r="AE45" i="2" s="1"/>
  <c r="AF45" i="2" s="1"/>
  <c r="AG45" i="2" s="1"/>
  <c r="U44" i="2"/>
  <c r="V44" i="2" s="1"/>
  <c r="S44" i="2"/>
  <c r="R44" i="2"/>
  <c r="G44" i="2"/>
  <c r="F44" i="2"/>
  <c r="AE44" i="2" s="1"/>
  <c r="AF44" i="2" s="1"/>
  <c r="AG44" i="2" s="1"/>
  <c r="F222" i="2"/>
  <c r="U118" i="2"/>
  <c r="V118" i="2" s="1"/>
  <c r="S118" i="2"/>
  <c r="R118" i="2"/>
  <c r="R116" i="2"/>
  <c r="C721" i="7"/>
  <c r="G684" i="2"/>
  <c r="F684" i="2"/>
  <c r="G683" i="2"/>
  <c r="F683" i="2"/>
  <c r="F687" i="2"/>
  <c r="F116" i="2"/>
  <c r="A713" i="20"/>
  <c r="A700" i="20"/>
  <c r="AD728" i="19"/>
  <c r="H724" i="20" s="1"/>
  <c r="Z728" i="19"/>
  <c r="G724" i="20" s="1"/>
  <c r="R728" i="19"/>
  <c r="F724" i="20" s="1"/>
  <c r="M728" i="19"/>
  <c r="E724" i="20" s="1"/>
  <c r="H728" i="19"/>
  <c r="D724" i="20" s="1"/>
  <c r="AD727" i="19"/>
  <c r="H723" i="20" s="1"/>
  <c r="Z727" i="19"/>
  <c r="G723" i="20" s="1"/>
  <c r="R727" i="19"/>
  <c r="F723" i="20" s="1"/>
  <c r="M727" i="19"/>
  <c r="E723" i="20" s="1"/>
  <c r="H727" i="19"/>
  <c r="D723" i="20" s="1"/>
  <c r="AD726" i="19"/>
  <c r="H722" i="20" s="1"/>
  <c r="Z726" i="19"/>
  <c r="G722" i="20" s="1"/>
  <c r="R726" i="19"/>
  <c r="F722" i="20" s="1"/>
  <c r="M726" i="19"/>
  <c r="E722" i="20" s="1"/>
  <c r="H726" i="19"/>
  <c r="D722" i="20" s="1"/>
  <c r="AD725" i="19"/>
  <c r="H721" i="20" s="1"/>
  <c r="Z725" i="19"/>
  <c r="G721" i="20" s="1"/>
  <c r="R725" i="19"/>
  <c r="F721" i="20" s="1"/>
  <c r="M725" i="19"/>
  <c r="E721" i="20" s="1"/>
  <c r="H725" i="19"/>
  <c r="D721" i="20" s="1"/>
  <c r="AD724" i="19"/>
  <c r="H720" i="20" s="1"/>
  <c r="Z724" i="19"/>
  <c r="G720" i="20" s="1"/>
  <c r="R724" i="19"/>
  <c r="F720" i="20" s="1"/>
  <c r="M724" i="19"/>
  <c r="E720" i="20" s="1"/>
  <c r="H724" i="19"/>
  <c r="D720" i="20" s="1"/>
  <c r="AD723" i="19"/>
  <c r="H719" i="20" s="1"/>
  <c r="Z723" i="19"/>
  <c r="G719" i="20" s="1"/>
  <c r="R723" i="19"/>
  <c r="F719" i="20" s="1"/>
  <c r="E719" i="20"/>
  <c r="H723" i="19"/>
  <c r="D719" i="20" s="1"/>
  <c r="AD722" i="19"/>
  <c r="H718" i="20" s="1"/>
  <c r="Z722" i="19"/>
  <c r="G718" i="20" s="1"/>
  <c r="R722" i="19"/>
  <c r="F718" i="20" s="1"/>
  <c r="M722" i="19"/>
  <c r="E718" i="20" s="1"/>
  <c r="H722" i="19"/>
  <c r="D718" i="20" s="1"/>
  <c r="AD721" i="19"/>
  <c r="H717" i="20" s="1"/>
  <c r="Z721" i="19"/>
  <c r="G717" i="20" s="1"/>
  <c r="R721" i="19"/>
  <c r="F717" i="20" s="1"/>
  <c r="M721" i="19"/>
  <c r="E717" i="20" s="1"/>
  <c r="H721" i="19"/>
  <c r="D717" i="20" s="1"/>
  <c r="AD720" i="19"/>
  <c r="H716" i="20" s="1"/>
  <c r="Z720" i="19"/>
  <c r="G716" i="20" s="1"/>
  <c r="R720" i="19"/>
  <c r="F716" i="20" s="1"/>
  <c r="M720" i="19"/>
  <c r="E716" i="20" s="1"/>
  <c r="H720" i="19"/>
  <c r="D716" i="20" s="1"/>
  <c r="AD719" i="19"/>
  <c r="H715" i="20" s="1"/>
  <c r="Z719" i="19"/>
  <c r="G715" i="20" s="1"/>
  <c r="R719" i="19"/>
  <c r="F715" i="20" s="1"/>
  <c r="M719" i="19"/>
  <c r="E715" i="20" s="1"/>
  <c r="H719" i="19"/>
  <c r="D715" i="20" s="1"/>
  <c r="AD718" i="19"/>
  <c r="H714" i="20" s="1"/>
  <c r="Z718" i="19"/>
  <c r="G714" i="20" s="1"/>
  <c r="R718" i="19"/>
  <c r="F714" i="20" s="1"/>
  <c r="M718" i="19"/>
  <c r="E714" i="20" s="1"/>
  <c r="H718" i="19"/>
  <c r="D714" i="20" s="1"/>
  <c r="AD717" i="19"/>
  <c r="H713" i="20" s="1"/>
  <c r="Z717" i="19"/>
  <c r="G713" i="20" s="1"/>
  <c r="R717" i="19"/>
  <c r="F713" i="20" s="1"/>
  <c r="M717" i="19"/>
  <c r="E713" i="20" s="1"/>
  <c r="H717" i="19"/>
  <c r="D713" i="20" s="1"/>
  <c r="A717" i="19"/>
  <c r="AD715" i="19"/>
  <c r="H711" i="20" s="1"/>
  <c r="Z715" i="19"/>
  <c r="G711" i="20" s="1"/>
  <c r="R715" i="19"/>
  <c r="F711" i="20" s="1"/>
  <c r="M715" i="19"/>
  <c r="E711" i="20" s="1"/>
  <c r="H715" i="19"/>
  <c r="D711" i="20" s="1"/>
  <c r="AD714" i="19"/>
  <c r="H710" i="20" s="1"/>
  <c r="Z714" i="19"/>
  <c r="G710" i="20" s="1"/>
  <c r="R714" i="19"/>
  <c r="F710" i="20" s="1"/>
  <c r="M714" i="19"/>
  <c r="E710" i="20" s="1"/>
  <c r="H714" i="19"/>
  <c r="D710" i="20" s="1"/>
  <c r="AD713" i="19"/>
  <c r="H709" i="20" s="1"/>
  <c r="Z713" i="19"/>
  <c r="G709" i="20" s="1"/>
  <c r="R713" i="19"/>
  <c r="F709" i="20" s="1"/>
  <c r="M713" i="19"/>
  <c r="E709" i="20" s="1"/>
  <c r="H713" i="19"/>
  <c r="D709" i="20" s="1"/>
  <c r="AD712" i="19"/>
  <c r="H708" i="20" s="1"/>
  <c r="Z712" i="19"/>
  <c r="G708" i="20" s="1"/>
  <c r="R712" i="19"/>
  <c r="F708" i="20" s="1"/>
  <c r="M712" i="19"/>
  <c r="E708" i="20" s="1"/>
  <c r="H712" i="19"/>
  <c r="D708" i="20" s="1"/>
  <c r="AD711" i="19"/>
  <c r="H707" i="20" s="1"/>
  <c r="Z711" i="19"/>
  <c r="G707" i="20" s="1"/>
  <c r="R711" i="19"/>
  <c r="F707" i="20" s="1"/>
  <c r="M711" i="19"/>
  <c r="E707" i="20" s="1"/>
  <c r="H711" i="19"/>
  <c r="D707" i="20" s="1"/>
  <c r="AD710" i="19"/>
  <c r="H706" i="20" s="1"/>
  <c r="Z710" i="19"/>
  <c r="G706" i="20" s="1"/>
  <c r="R710" i="19"/>
  <c r="F706" i="20" s="1"/>
  <c r="M710" i="19"/>
  <c r="E706" i="20" s="1"/>
  <c r="H710" i="19"/>
  <c r="D706" i="20" s="1"/>
  <c r="AD709" i="19"/>
  <c r="H705" i="20" s="1"/>
  <c r="Z709" i="19"/>
  <c r="G705" i="20" s="1"/>
  <c r="R709" i="19"/>
  <c r="F705" i="20" s="1"/>
  <c r="M709" i="19"/>
  <c r="E705" i="20" s="1"/>
  <c r="H709" i="19"/>
  <c r="D705" i="20" s="1"/>
  <c r="AD708" i="19"/>
  <c r="H704" i="20" s="1"/>
  <c r="Z708" i="19"/>
  <c r="G704" i="20" s="1"/>
  <c r="R708" i="19"/>
  <c r="F704" i="20" s="1"/>
  <c r="M708" i="19"/>
  <c r="E704" i="20" s="1"/>
  <c r="H708" i="19"/>
  <c r="D704" i="20" s="1"/>
  <c r="AD707" i="19"/>
  <c r="H703" i="20" s="1"/>
  <c r="Z707" i="19"/>
  <c r="G703" i="20" s="1"/>
  <c r="R707" i="19"/>
  <c r="F703" i="20" s="1"/>
  <c r="M707" i="19"/>
  <c r="E703" i="20" s="1"/>
  <c r="H707" i="19"/>
  <c r="D703" i="20" s="1"/>
  <c r="AD706" i="19"/>
  <c r="H702" i="20" s="1"/>
  <c r="Z706" i="19"/>
  <c r="G702" i="20" s="1"/>
  <c r="R706" i="19"/>
  <c r="F702" i="20" s="1"/>
  <c r="M706" i="19"/>
  <c r="E702" i="20" s="1"/>
  <c r="H706" i="19"/>
  <c r="D702" i="20" s="1"/>
  <c r="AD705" i="19"/>
  <c r="H701" i="20" s="1"/>
  <c r="Z705" i="19"/>
  <c r="G701" i="20" s="1"/>
  <c r="R705" i="19"/>
  <c r="F701" i="20" s="1"/>
  <c r="M705" i="19"/>
  <c r="E701" i="20" s="1"/>
  <c r="H705" i="19"/>
  <c r="D701" i="20" s="1"/>
  <c r="AD704" i="19"/>
  <c r="H700" i="20" s="1"/>
  <c r="Z704" i="19"/>
  <c r="G700" i="20" s="1"/>
  <c r="R704" i="19"/>
  <c r="F700" i="20" s="1"/>
  <c r="M704" i="19"/>
  <c r="E700" i="20" s="1"/>
  <c r="H704" i="19"/>
  <c r="D700" i="20" s="1"/>
  <c r="A704" i="19"/>
  <c r="A713" i="8"/>
  <c r="A700" i="8"/>
  <c r="IV724" i="7"/>
  <c r="IA724" i="7"/>
  <c r="IQ724" i="7" s="1"/>
  <c r="HD724" i="7"/>
  <c r="HX724" i="7" s="1"/>
  <c r="GC724" i="7"/>
  <c r="HA724" i="7" s="1"/>
  <c r="FN724" i="7"/>
  <c r="FZ724" i="7" s="1"/>
  <c r="EU724" i="7"/>
  <c r="FK724" i="7" s="1"/>
  <c r="EB724" i="7"/>
  <c r="ER724" i="7" s="1"/>
  <c r="DI724" i="7"/>
  <c r="DY724" i="7" s="1"/>
  <c r="CL724" i="7"/>
  <c r="DF724" i="7" s="1"/>
  <c r="CC724" i="7"/>
  <c r="BX724" i="7"/>
  <c r="BS724" i="7"/>
  <c r="BN724" i="7"/>
  <c r="CI724" i="7" s="1"/>
  <c r="AJ724" i="7"/>
  <c r="BL724" i="7" s="1"/>
  <c r="AG724" i="7"/>
  <c r="C724" i="7"/>
  <c r="IV723" i="7"/>
  <c r="IA723" i="7"/>
  <c r="IQ723" i="7" s="1"/>
  <c r="HD723" i="7"/>
  <c r="HX723" i="7" s="1"/>
  <c r="GC723" i="7"/>
  <c r="HA723" i="7" s="1"/>
  <c r="FN723" i="7"/>
  <c r="FZ723" i="7" s="1"/>
  <c r="EU723" i="7"/>
  <c r="FK723" i="7" s="1"/>
  <c r="EB723" i="7"/>
  <c r="ER723" i="7" s="1"/>
  <c r="DI723" i="7"/>
  <c r="CL723" i="7"/>
  <c r="DF723" i="7" s="1"/>
  <c r="CC723" i="7"/>
  <c r="BX723" i="7"/>
  <c r="BS723" i="7"/>
  <c r="BN723" i="7"/>
  <c r="CI723" i="7" s="1"/>
  <c r="AJ723" i="7"/>
  <c r="BL723" i="7" s="1"/>
  <c r="AG723" i="7"/>
  <c r="C723" i="7"/>
  <c r="IV722" i="7"/>
  <c r="IA722" i="7"/>
  <c r="IQ722" i="7" s="1"/>
  <c r="HD722" i="7"/>
  <c r="HX722" i="7" s="1"/>
  <c r="GC722" i="7"/>
  <c r="HA722" i="7" s="1"/>
  <c r="FN722" i="7"/>
  <c r="FZ722" i="7" s="1"/>
  <c r="EU722" i="7"/>
  <c r="FK722" i="7" s="1"/>
  <c r="EB722" i="7"/>
  <c r="ER722" i="7" s="1"/>
  <c r="DI722" i="7"/>
  <c r="DY722" i="7" s="1"/>
  <c r="CL722" i="7"/>
  <c r="DF722" i="7" s="1"/>
  <c r="CC722" i="7"/>
  <c r="BX722" i="7"/>
  <c r="BS722" i="7"/>
  <c r="BN722" i="7"/>
  <c r="CI722" i="7" s="1"/>
  <c r="AJ722" i="7"/>
  <c r="BL722" i="7" s="1"/>
  <c r="AG722" i="7"/>
  <c r="C722" i="7"/>
  <c r="IV721" i="7"/>
  <c r="IA721" i="7"/>
  <c r="IQ721" i="7" s="1"/>
  <c r="HD721" i="7"/>
  <c r="HX721" i="7" s="1"/>
  <c r="GC721" i="7"/>
  <c r="HA721" i="7" s="1"/>
  <c r="FN721" i="7"/>
  <c r="FZ721" i="7" s="1"/>
  <c r="EU721" i="7"/>
  <c r="FK721" i="7" s="1"/>
  <c r="EB721" i="7"/>
  <c r="ER721" i="7" s="1"/>
  <c r="DI721" i="7"/>
  <c r="DY721" i="7" s="1"/>
  <c r="CL721" i="7"/>
  <c r="DF721" i="7" s="1"/>
  <c r="CC721" i="7"/>
  <c r="BX721" i="7"/>
  <c r="BS721" i="7"/>
  <c r="BN721" i="7"/>
  <c r="CI721" i="7" s="1"/>
  <c r="AJ721" i="7"/>
  <c r="BL721" i="7" s="1"/>
  <c r="AG721" i="7"/>
  <c r="IV720" i="7"/>
  <c r="IA720" i="7"/>
  <c r="IQ720" i="7" s="1"/>
  <c r="HD720" i="7"/>
  <c r="HX720" i="7" s="1"/>
  <c r="GC720" i="7"/>
  <c r="HA720" i="7" s="1"/>
  <c r="FN720" i="7"/>
  <c r="FZ720" i="7" s="1"/>
  <c r="EU720" i="7"/>
  <c r="FK720" i="7" s="1"/>
  <c r="EB720" i="7"/>
  <c r="ER720" i="7" s="1"/>
  <c r="DI720" i="7"/>
  <c r="DY720" i="7" s="1"/>
  <c r="CL720" i="7"/>
  <c r="DF720" i="7" s="1"/>
  <c r="CC720" i="7"/>
  <c r="BX720" i="7"/>
  <c r="BS720" i="7"/>
  <c r="BN720" i="7"/>
  <c r="CI720" i="7" s="1"/>
  <c r="AJ720" i="7"/>
  <c r="BL720" i="7" s="1"/>
  <c r="AG720" i="7"/>
  <c r="C720" i="7"/>
  <c r="IV719" i="7"/>
  <c r="IA719" i="7"/>
  <c r="IQ719" i="7" s="1"/>
  <c r="HD719" i="7"/>
  <c r="HX719" i="7" s="1"/>
  <c r="GC719" i="7"/>
  <c r="HA719" i="7" s="1"/>
  <c r="FN719" i="7"/>
  <c r="FZ719" i="7" s="1"/>
  <c r="EU719" i="7"/>
  <c r="FK719" i="7" s="1"/>
  <c r="EB719" i="7"/>
  <c r="ER719" i="7" s="1"/>
  <c r="DI719" i="7"/>
  <c r="DY719" i="7" s="1"/>
  <c r="CL719" i="7"/>
  <c r="DF719" i="7" s="1"/>
  <c r="CC719" i="7"/>
  <c r="BX719" i="7"/>
  <c r="BS719" i="7"/>
  <c r="BN719" i="7"/>
  <c r="CI719" i="7" s="1"/>
  <c r="AJ719" i="7"/>
  <c r="BL719" i="7" s="1"/>
  <c r="AG719" i="7"/>
  <c r="C719" i="7"/>
  <c r="IV718" i="7"/>
  <c r="IA718" i="7"/>
  <c r="IQ718" i="7" s="1"/>
  <c r="HD718" i="7"/>
  <c r="HX718" i="7" s="1"/>
  <c r="GC718" i="7"/>
  <c r="HA718" i="7" s="1"/>
  <c r="FN718" i="7"/>
  <c r="FZ718" i="7" s="1"/>
  <c r="EU718" i="7"/>
  <c r="FK718" i="7" s="1"/>
  <c r="EB718" i="7"/>
  <c r="ER718" i="7" s="1"/>
  <c r="DI718" i="7"/>
  <c r="DY718" i="7" s="1"/>
  <c r="CL718" i="7"/>
  <c r="DF718" i="7" s="1"/>
  <c r="CC718" i="7"/>
  <c r="BX718" i="7"/>
  <c r="BS718" i="7"/>
  <c r="BN718" i="7"/>
  <c r="CI718" i="7" s="1"/>
  <c r="AJ718" i="7"/>
  <c r="BL718" i="7" s="1"/>
  <c r="AG718" i="7"/>
  <c r="C718" i="7"/>
  <c r="IV717" i="7"/>
  <c r="IA717" i="7"/>
  <c r="IQ717" i="7" s="1"/>
  <c r="HD717" i="7"/>
  <c r="HX717" i="7" s="1"/>
  <c r="GC717" i="7"/>
  <c r="HA717" i="7" s="1"/>
  <c r="FN717" i="7"/>
  <c r="FZ717" i="7" s="1"/>
  <c r="EU717" i="7"/>
  <c r="FK717" i="7" s="1"/>
  <c r="EB717" i="7"/>
  <c r="ER717" i="7" s="1"/>
  <c r="DI717" i="7"/>
  <c r="DY717" i="7" s="1"/>
  <c r="CL717" i="7"/>
  <c r="DF717" i="7" s="1"/>
  <c r="CC717" i="7"/>
  <c r="BX717" i="7"/>
  <c r="BS717" i="7"/>
  <c r="BN717" i="7"/>
  <c r="CI717" i="7" s="1"/>
  <c r="AJ717" i="7"/>
  <c r="BL717" i="7" s="1"/>
  <c r="AG717" i="7"/>
  <c r="C717" i="7"/>
  <c r="IV716" i="7"/>
  <c r="IA716" i="7"/>
  <c r="IQ716" i="7" s="1"/>
  <c r="HD716" i="7"/>
  <c r="HX716" i="7" s="1"/>
  <c r="GC716" i="7"/>
  <c r="HA716" i="7" s="1"/>
  <c r="FN716" i="7"/>
  <c r="FZ716" i="7" s="1"/>
  <c r="EU716" i="7"/>
  <c r="FK716" i="7" s="1"/>
  <c r="EB716" i="7"/>
  <c r="ER716" i="7" s="1"/>
  <c r="DI716" i="7"/>
  <c r="DY716" i="7" s="1"/>
  <c r="CL716" i="7"/>
  <c r="DF716" i="7" s="1"/>
  <c r="CC716" i="7"/>
  <c r="BX716" i="7"/>
  <c r="BS716" i="7"/>
  <c r="BN716" i="7"/>
  <c r="CI716" i="7" s="1"/>
  <c r="AJ716" i="7"/>
  <c r="BL716" i="7" s="1"/>
  <c r="AG716" i="7"/>
  <c r="C716" i="7"/>
  <c r="IV715" i="7"/>
  <c r="IA715" i="7"/>
  <c r="IQ715" i="7" s="1"/>
  <c r="HD715" i="7"/>
  <c r="HX715" i="7" s="1"/>
  <c r="GC715" i="7"/>
  <c r="HA715" i="7" s="1"/>
  <c r="FN715" i="7"/>
  <c r="FZ715" i="7" s="1"/>
  <c r="EU715" i="7"/>
  <c r="FK715" i="7" s="1"/>
  <c r="EB715" i="7"/>
  <c r="ER715" i="7" s="1"/>
  <c r="DI715" i="7"/>
  <c r="DY715" i="7" s="1"/>
  <c r="CL715" i="7"/>
  <c r="DF715" i="7" s="1"/>
  <c r="CC715" i="7"/>
  <c r="BX715" i="7"/>
  <c r="BS715" i="7"/>
  <c r="BN715" i="7"/>
  <c r="CI715" i="7" s="1"/>
  <c r="AJ715" i="7"/>
  <c r="BL715" i="7" s="1"/>
  <c r="AG715" i="7"/>
  <c r="C715" i="7"/>
  <c r="IV714" i="7"/>
  <c r="IA714" i="7"/>
  <c r="IQ714" i="7" s="1"/>
  <c r="HD714" i="7"/>
  <c r="HX714" i="7" s="1"/>
  <c r="GC714" i="7"/>
  <c r="HA714" i="7" s="1"/>
  <c r="FN714" i="7"/>
  <c r="FZ714" i="7" s="1"/>
  <c r="EU714" i="7"/>
  <c r="FK714" i="7" s="1"/>
  <c r="EB714" i="7"/>
  <c r="ER714" i="7" s="1"/>
  <c r="DI714" i="7"/>
  <c r="DY714" i="7" s="1"/>
  <c r="CL714" i="7"/>
  <c r="DF714" i="7" s="1"/>
  <c r="CC714" i="7"/>
  <c r="BX714" i="7"/>
  <c r="BS714" i="7"/>
  <c r="BN714" i="7"/>
  <c r="CI714" i="7" s="1"/>
  <c r="AJ714" i="7"/>
  <c r="BL714" i="7" s="1"/>
  <c r="AG714" i="7"/>
  <c r="C714" i="7"/>
  <c r="IV713" i="7"/>
  <c r="IA713" i="7"/>
  <c r="IQ713" i="7" s="1"/>
  <c r="HD713" i="7"/>
  <c r="HX713" i="7" s="1"/>
  <c r="GC713" i="7"/>
  <c r="HA713" i="7" s="1"/>
  <c r="FN713" i="7"/>
  <c r="FZ713" i="7" s="1"/>
  <c r="EU713" i="7"/>
  <c r="FK713" i="7" s="1"/>
  <c r="EB713" i="7"/>
  <c r="ER713" i="7" s="1"/>
  <c r="DI713" i="7"/>
  <c r="DY713" i="7" s="1"/>
  <c r="CL713" i="7"/>
  <c r="DF713" i="7" s="1"/>
  <c r="CH713" i="7"/>
  <c r="CC713" i="7"/>
  <c r="BX713" i="7"/>
  <c r="BS713" i="7"/>
  <c r="BN713" i="7"/>
  <c r="CI713" i="7" s="1"/>
  <c r="AJ713" i="7"/>
  <c r="BL713" i="7" s="1"/>
  <c r="AG713" i="7"/>
  <c r="C713" i="7"/>
  <c r="A713" i="7"/>
  <c r="IV711" i="7"/>
  <c r="IA711" i="7"/>
  <c r="IQ711" i="7" s="1"/>
  <c r="HD711" i="7"/>
  <c r="HX711" i="7" s="1"/>
  <c r="GC711" i="7"/>
  <c r="HA711" i="7" s="1"/>
  <c r="FN711" i="7"/>
  <c r="FZ711" i="7" s="1"/>
  <c r="EU711" i="7"/>
  <c r="FK711" i="7" s="1"/>
  <c r="EB711" i="7"/>
  <c r="ER711" i="7" s="1"/>
  <c r="DI711" i="7"/>
  <c r="DY711" i="7" s="1"/>
  <c r="CL711" i="7"/>
  <c r="DF711" i="7" s="1"/>
  <c r="CC711" i="7"/>
  <c r="BX711" i="7"/>
  <c r="BS711" i="7"/>
  <c r="BN711" i="7"/>
  <c r="CI711" i="7" s="1"/>
  <c r="AJ711" i="7"/>
  <c r="BL711" i="7" s="1"/>
  <c r="AG711" i="7"/>
  <c r="C711" i="7"/>
  <c r="IV710" i="7"/>
  <c r="IA710" i="7"/>
  <c r="IQ710" i="7" s="1"/>
  <c r="HD710" i="7"/>
  <c r="HX710" i="7" s="1"/>
  <c r="GC710" i="7"/>
  <c r="HA710" i="7" s="1"/>
  <c r="FN710" i="7"/>
  <c r="FZ710" i="7" s="1"/>
  <c r="EU710" i="7"/>
  <c r="FK710" i="7" s="1"/>
  <c r="EB710" i="7"/>
  <c r="ER710" i="7" s="1"/>
  <c r="DI710" i="7"/>
  <c r="CL710" i="7"/>
  <c r="DF710" i="7" s="1"/>
  <c r="CC710" i="7"/>
  <c r="BX710" i="7"/>
  <c r="BS710" i="7"/>
  <c r="BN710" i="7"/>
  <c r="CI710" i="7" s="1"/>
  <c r="AJ710" i="7"/>
  <c r="BL710" i="7" s="1"/>
  <c r="AG710" i="7"/>
  <c r="C710" i="7"/>
  <c r="IV709" i="7"/>
  <c r="IA709" i="7"/>
  <c r="IQ709" i="7" s="1"/>
  <c r="HD709" i="7"/>
  <c r="HX709" i="7" s="1"/>
  <c r="GC709" i="7"/>
  <c r="HA709" i="7" s="1"/>
  <c r="FN709" i="7"/>
  <c r="FZ709" i="7" s="1"/>
  <c r="EU709" i="7"/>
  <c r="FK709" i="7" s="1"/>
  <c r="EB709" i="7"/>
  <c r="ER709" i="7" s="1"/>
  <c r="DI709" i="7"/>
  <c r="DY709" i="7" s="1"/>
  <c r="CL709" i="7"/>
  <c r="DF709" i="7" s="1"/>
  <c r="CC709" i="7"/>
  <c r="BX709" i="7"/>
  <c r="BS709" i="7"/>
  <c r="BN709" i="7"/>
  <c r="CI709" i="7" s="1"/>
  <c r="AJ709" i="7"/>
  <c r="BL709" i="7" s="1"/>
  <c r="AG709" i="7"/>
  <c r="C709" i="7"/>
  <c r="IV708" i="7"/>
  <c r="IA708" i="7"/>
  <c r="IQ708" i="7" s="1"/>
  <c r="HD708" i="7"/>
  <c r="HX708" i="7" s="1"/>
  <c r="GC708" i="7"/>
  <c r="HA708" i="7" s="1"/>
  <c r="FN708" i="7"/>
  <c r="FZ708" i="7" s="1"/>
  <c r="EU708" i="7"/>
  <c r="FK708" i="7" s="1"/>
  <c r="EB708" i="7"/>
  <c r="ER708" i="7" s="1"/>
  <c r="DI708" i="7"/>
  <c r="DY708" i="7" s="1"/>
  <c r="CL708" i="7"/>
  <c r="DF708" i="7" s="1"/>
  <c r="CC708" i="7"/>
  <c r="BX708" i="7"/>
  <c r="BS708" i="7"/>
  <c r="BN708" i="7"/>
  <c r="CI708" i="7" s="1"/>
  <c r="AJ708" i="7"/>
  <c r="BL708" i="7" s="1"/>
  <c r="AG708" i="7"/>
  <c r="C708" i="7"/>
  <c r="IV707" i="7"/>
  <c r="IA707" i="7"/>
  <c r="IQ707" i="7" s="1"/>
  <c r="HD707" i="7"/>
  <c r="HX707" i="7" s="1"/>
  <c r="GC707" i="7"/>
  <c r="HA707" i="7" s="1"/>
  <c r="FN707" i="7"/>
  <c r="FZ707" i="7" s="1"/>
  <c r="EU707" i="7"/>
  <c r="FK707" i="7" s="1"/>
  <c r="EB707" i="7"/>
  <c r="ER707" i="7" s="1"/>
  <c r="DI707" i="7"/>
  <c r="DY707" i="7" s="1"/>
  <c r="CL707" i="7"/>
  <c r="DF707" i="7" s="1"/>
  <c r="CC707" i="7"/>
  <c r="BX707" i="7"/>
  <c r="BS707" i="7"/>
  <c r="BN707" i="7"/>
  <c r="CI707" i="7" s="1"/>
  <c r="AJ707" i="7"/>
  <c r="BL707" i="7" s="1"/>
  <c r="AG707" i="7"/>
  <c r="C707" i="7"/>
  <c r="IV706" i="7"/>
  <c r="IA706" i="7"/>
  <c r="IQ706" i="7" s="1"/>
  <c r="HD706" i="7"/>
  <c r="HX706" i="7" s="1"/>
  <c r="GC706" i="7"/>
  <c r="HA706" i="7" s="1"/>
  <c r="FN706" i="7"/>
  <c r="FZ706" i="7" s="1"/>
  <c r="EU706" i="7"/>
  <c r="FK706" i="7" s="1"/>
  <c r="EB706" i="7"/>
  <c r="ER706" i="7" s="1"/>
  <c r="DI706" i="7"/>
  <c r="DY706" i="7" s="1"/>
  <c r="CL706" i="7"/>
  <c r="DF706" i="7" s="1"/>
  <c r="CC706" i="7"/>
  <c r="BX706" i="7"/>
  <c r="BS706" i="7"/>
  <c r="BN706" i="7"/>
  <c r="CI706" i="7" s="1"/>
  <c r="AJ706" i="7"/>
  <c r="BL706" i="7" s="1"/>
  <c r="AG706" i="7"/>
  <c r="C706" i="7"/>
  <c r="IV705" i="7"/>
  <c r="IA705" i="7"/>
  <c r="IQ705" i="7" s="1"/>
  <c r="HD705" i="7"/>
  <c r="HX705" i="7" s="1"/>
  <c r="GC705" i="7"/>
  <c r="HA705" i="7" s="1"/>
  <c r="FN705" i="7"/>
  <c r="FZ705" i="7" s="1"/>
  <c r="EU705" i="7"/>
  <c r="FK705" i="7" s="1"/>
  <c r="EB705" i="7"/>
  <c r="ER705" i="7" s="1"/>
  <c r="DI705" i="7"/>
  <c r="DY705" i="7" s="1"/>
  <c r="CL705" i="7"/>
  <c r="DF705" i="7" s="1"/>
  <c r="CC705" i="7"/>
  <c r="BX705" i="7"/>
  <c r="BS705" i="7"/>
  <c r="BN705" i="7"/>
  <c r="CI705" i="7" s="1"/>
  <c r="AJ705" i="7"/>
  <c r="BL705" i="7" s="1"/>
  <c r="AG705" i="7"/>
  <c r="C705" i="7"/>
  <c r="IV704" i="7"/>
  <c r="IA704" i="7"/>
  <c r="IQ704" i="7" s="1"/>
  <c r="HD704" i="7"/>
  <c r="HX704" i="7" s="1"/>
  <c r="GC704" i="7"/>
  <c r="HA704" i="7" s="1"/>
  <c r="FN704" i="7"/>
  <c r="FZ704" i="7" s="1"/>
  <c r="EU704" i="7"/>
  <c r="FK704" i="7" s="1"/>
  <c r="EB704" i="7"/>
  <c r="ER704" i="7" s="1"/>
  <c r="DI704" i="7"/>
  <c r="DY704" i="7" s="1"/>
  <c r="CL704" i="7"/>
  <c r="DF704" i="7" s="1"/>
  <c r="CC704" i="7"/>
  <c r="BX704" i="7"/>
  <c r="BS704" i="7"/>
  <c r="BN704" i="7"/>
  <c r="CI704" i="7" s="1"/>
  <c r="AJ704" i="7"/>
  <c r="BL704" i="7" s="1"/>
  <c r="AG704" i="7"/>
  <c r="C704" i="7"/>
  <c r="IV703" i="7"/>
  <c r="IA703" i="7"/>
  <c r="IQ703" i="7" s="1"/>
  <c r="HD703" i="7"/>
  <c r="HX703" i="7" s="1"/>
  <c r="GC703" i="7"/>
  <c r="HA703" i="7" s="1"/>
  <c r="FN703" i="7"/>
  <c r="FZ703" i="7" s="1"/>
  <c r="EU703" i="7"/>
  <c r="FK703" i="7" s="1"/>
  <c r="EB703" i="7"/>
  <c r="ER703" i="7" s="1"/>
  <c r="DI703" i="7"/>
  <c r="DY703" i="7" s="1"/>
  <c r="CL703" i="7"/>
  <c r="DF703" i="7" s="1"/>
  <c r="CC703" i="7"/>
  <c r="BX703" i="7"/>
  <c r="BS703" i="7"/>
  <c r="BN703" i="7"/>
  <c r="CI703" i="7" s="1"/>
  <c r="AJ703" i="7"/>
  <c r="BL703" i="7" s="1"/>
  <c r="AG703" i="7"/>
  <c r="C703" i="7"/>
  <c r="IV702" i="7"/>
  <c r="IA702" i="7"/>
  <c r="IQ702" i="7" s="1"/>
  <c r="HD702" i="7"/>
  <c r="HX702" i="7" s="1"/>
  <c r="GC702" i="7"/>
  <c r="HA702" i="7" s="1"/>
  <c r="FN702" i="7"/>
  <c r="FZ702" i="7" s="1"/>
  <c r="EU702" i="7"/>
  <c r="FK702" i="7" s="1"/>
  <c r="EB702" i="7"/>
  <c r="ER702" i="7" s="1"/>
  <c r="DI702" i="7"/>
  <c r="DY702" i="7" s="1"/>
  <c r="CL702" i="7"/>
  <c r="DF702" i="7" s="1"/>
  <c r="CC702" i="7"/>
  <c r="BX702" i="7"/>
  <c r="BS702" i="7"/>
  <c r="BN702" i="7"/>
  <c r="CI702" i="7" s="1"/>
  <c r="AJ702" i="7"/>
  <c r="BL702" i="7" s="1"/>
  <c r="AG702" i="7"/>
  <c r="C702" i="7"/>
  <c r="IV701" i="7"/>
  <c r="IA701" i="7"/>
  <c r="IQ701" i="7" s="1"/>
  <c r="HD701" i="7"/>
  <c r="HX701" i="7" s="1"/>
  <c r="GC701" i="7"/>
  <c r="HA701" i="7" s="1"/>
  <c r="FN701" i="7"/>
  <c r="FZ701" i="7" s="1"/>
  <c r="EU701" i="7"/>
  <c r="FK701" i="7" s="1"/>
  <c r="EB701" i="7"/>
  <c r="ER701" i="7" s="1"/>
  <c r="DI701" i="7"/>
  <c r="DY701" i="7" s="1"/>
  <c r="CL701" i="7"/>
  <c r="DF701" i="7" s="1"/>
  <c r="CC701" i="7"/>
  <c r="BX701" i="7"/>
  <c r="BS701" i="7"/>
  <c r="BN701" i="7"/>
  <c r="CI701" i="7" s="1"/>
  <c r="AJ701" i="7"/>
  <c r="BL701" i="7" s="1"/>
  <c r="AG701" i="7"/>
  <c r="C701" i="7"/>
  <c r="IV700" i="7"/>
  <c r="IA700" i="7"/>
  <c r="IQ700" i="7" s="1"/>
  <c r="HD700" i="7"/>
  <c r="HX700" i="7" s="1"/>
  <c r="GC700" i="7"/>
  <c r="HA700" i="7" s="1"/>
  <c r="FN700" i="7"/>
  <c r="FZ700" i="7" s="1"/>
  <c r="EU700" i="7"/>
  <c r="FK700" i="7" s="1"/>
  <c r="EB700" i="7"/>
  <c r="ER700" i="7" s="1"/>
  <c r="DI700" i="7"/>
  <c r="DY700" i="7" s="1"/>
  <c r="DF700" i="7"/>
  <c r="CH700" i="7"/>
  <c r="CC700" i="7"/>
  <c r="BX700" i="7"/>
  <c r="BS700" i="7"/>
  <c r="BN700" i="7"/>
  <c r="CI700" i="7" s="1"/>
  <c r="AJ700" i="7"/>
  <c r="BL700" i="7" s="1"/>
  <c r="AG700" i="7"/>
  <c r="C700" i="7"/>
  <c r="A700" i="7"/>
  <c r="U1105" i="2"/>
  <c r="V1105" i="2" s="1"/>
  <c r="S1105" i="2"/>
  <c r="R1105" i="2"/>
  <c r="G1105" i="2"/>
  <c r="F1105" i="2"/>
  <c r="AE1105" i="2" s="1"/>
  <c r="AF1105" i="2" s="1"/>
  <c r="AG1105" i="2" s="1"/>
  <c r="U1104" i="2"/>
  <c r="V1104" i="2" s="1"/>
  <c r="S1104" i="2"/>
  <c r="R1104" i="2"/>
  <c r="G1104" i="2"/>
  <c r="F1104" i="2"/>
  <c r="AE1104" i="2" s="1"/>
  <c r="AF1104" i="2" s="1"/>
  <c r="AG1104" i="2" s="1"/>
  <c r="AG1103" i="2"/>
  <c r="R1103" i="2"/>
  <c r="AG1084" i="2"/>
  <c r="R1084" i="2"/>
  <c r="W1084" i="2" s="1"/>
  <c r="AG1083" i="2"/>
  <c r="U1083" i="2"/>
  <c r="R1083" i="2"/>
  <c r="U1082" i="2"/>
  <c r="V1082" i="2" s="1"/>
  <c r="S1082" i="2"/>
  <c r="R1082" i="2"/>
  <c r="G1082" i="2"/>
  <c r="F1082" i="2"/>
  <c r="AE1082" i="2" s="1"/>
  <c r="AF1082" i="2" s="1"/>
  <c r="AG1082" i="2" s="1"/>
  <c r="U1081" i="2"/>
  <c r="V1081" i="2" s="1"/>
  <c r="S1081" i="2"/>
  <c r="R1081" i="2"/>
  <c r="G1081" i="2"/>
  <c r="F1081" i="2"/>
  <c r="AE1081" i="2" s="1"/>
  <c r="AF1081" i="2" s="1"/>
  <c r="AG1081" i="2" s="1"/>
  <c r="U1080" i="2"/>
  <c r="V1080" i="2" s="1"/>
  <c r="S1080" i="2"/>
  <c r="R1080" i="2"/>
  <c r="G1080" i="2"/>
  <c r="F1080" i="2"/>
  <c r="AE1080" i="2" s="1"/>
  <c r="AF1080" i="2" s="1"/>
  <c r="AG1080" i="2" s="1"/>
  <c r="U1079" i="2"/>
  <c r="V1079" i="2" s="1"/>
  <c r="S1079" i="2"/>
  <c r="R1079" i="2"/>
  <c r="G1079" i="2"/>
  <c r="F1079" i="2"/>
  <c r="AE1079" i="2" s="1"/>
  <c r="U1078" i="2"/>
  <c r="V1078" i="2" s="1"/>
  <c r="S1078" i="2"/>
  <c r="R1078" i="2"/>
  <c r="G1078" i="2"/>
  <c r="F1078" i="2"/>
  <c r="AE1078" i="2" s="1"/>
  <c r="U1077" i="2"/>
  <c r="V1077" i="2" s="1"/>
  <c r="S1077" i="2"/>
  <c r="R1077" i="2"/>
  <c r="G1077" i="2"/>
  <c r="F1077" i="2"/>
  <c r="AE1077" i="2" s="1"/>
  <c r="U1076" i="2"/>
  <c r="S1076" i="2"/>
  <c r="R1076" i="2"/>
  <c r="G1076" i="2"/>
  <c r="F1076" i="2"/>
  <c r="AA1074" i="2"/>
  <c r="Z1074" i="2"/>
  <c r="U1074" i="2"/>
  <c r="V1074" i="2" s="1"/>
  <c r="S1074" i="2"/>
  <c r="R1074" i="2"/>
  <c r="W1074" i="2" s="1"/>
  <c r="X1074" i="2" s="1"/>
  <c r="G1074" i="2"/>
  <c r="F1074" i="2"/>
  <c r="AE1074" i="2" s="1"/>
  <c r="AF1074" i="2" s="1"/>
  <c r="AG1074" i="2" s="1"/>
  <c r="AA1073" i="2"/>
  <c r="Z1073" i="2"/>
  <c r="U1073" i="2"/>
  <c r="V1073" i="2" s="1"/>
  <c r="S1073" i="2"/>
  <c r="R1073" i="2"/>
  <c r="W1073" i="2" s="1"/>
  <c r="X1073" i="2" s="1"/>
  <c r="G1073" i="2"/>
  <c r="F1073" i="2"/>
  <c r="AE1073" i="2" s="1"/>
  <c r="AF1073" i="2" s="1"/>
  <c r="AG1073" i="2" s="1"/>
  <c r="AG1072" i="2"/>
  <c r="AA1072" i="2"/>
  <c r="Z1072" i="2"/>
  <c r="U1072" i="2"/>
  <c r="R1072" i="2"/>
  <c r="W1072" i="2" s="1"/>
  <c r="X1072" i="2" s="1"/>
  <c r="AG1071" i="2"/>
  <c r="AA1071" i="2"/>
  <c r="Z1071" i="2"/>
  <c r="U1071" i="2"/>
  <c r="R1071" i="2"/>
  <c r="W1071" i="2" s="1"/>
  <c r="X1071" i="2" s="1"/>
  <c r="AG1070" i="2"/>
  <c r="AA1070" i="2"/>
  <c r="Z1070" i="2"/>
  <c r="U1070" i="2"/>
  <c r="R1070" i="2"/>
  <c r="W1070" i="2" s="1"/>
  <c r="X1070" i="2" s="1"/>
  <c r="AA1069" i="2"/>
  <c r="Z1069" i="2"/>
  <c r="U1069" i="2"/>
  <c r="V1069" i="2" s="1"/>
  <c r="S1069" i="2"/>
  <c r="R1069" i="2"/>
  <c r="W1069" i="2" s="1"/>
  <c r="X1069" i="2" s="1"/>
  <c r="G1069" i="2"/>
  <c r="F1069" i="2"/>
  <c r="AE1069" i="2" s="1"/>
  <c r="AF1069" i="2" s="1"/>
  <c r="AG1069" i="2" s="1"/>
  <c r="U1068" i="2"/>
  <c r="V1068" i="2" s="1"/>
  <c r="S1068" i="2"/>
  <c r="R1068" i="2"/>
  <c r="G1068" i="2"/>
  <c r="F1068" i="2"/>
  <c r="AE1068" i="2" s="1"/>
  <c r="AF1068" i="2" s="1"/>
  <c r="AG1068" i="2" s="1"/>
  <c r="U1067" i="2"/>
  <c r="V1067" i="2" s="1"/>
  <c r="S1067" i="2"/>
  <c r="R1067" i="2"/>
  <c r="G1067" i="2"/>
  <c r="F1067" i="2"/>
  <c r="AE1067" i="2" s="1"/>
  <c r="AF1067" i="2" s="1"/>
  <c r="AG1067" i="2" s="1"/>
  <c r="U1066" i="2"/>
  <c r="V1066" i="2" s="1"/>
  <c r="S1066" i="2"/>
  <c r="R1066" i="2"/>
  <c r="G1066" i="2"/>
  <c r="F1066" i="2"/>
  <c r="AE1066" i="2" s="1"/>
  <c r="AF1066" i="2" s="1"/>
  <c r="AG1066" i="2" s="1"/>
  <c r="U1065" i="2"/>
  <c r="V1065" i="2" s="1"/>
  <c r="S1065" i="2"/>
  <c r="R1065" i="2"/>
  <c r="G1065" i="2"/>
  <c r="F1065" i="2"/>
  <c r="AE1065" i="2" s="1"/>
  <c r="U1064" i="2"/>
  <c r="V1064" i="2" s="1"/>
  <c r="S1064" i="2"/>
  <c r="R1064" i="2"/>
  <c r="G1064" i="2"/>
  <c r="F1064" i="2"/>
  <c r="AE1064" i="2" s="1"/>
  <c r="U1063" i="2"/>
  <c r="S1063" i="2"/>
  <c r="R1063" i="2"/>
  <c r="G1063" i="2"/>
  <c r="F1063" i="2"/>
  <c r="Z28" i="19"/>
  <c r="G24" i="20" s="1"/>
  <c r="Z29" i="19"/>
  <c r="G25" i="20" s="1"/>
  <c r="Z30" i="19"/>
  <c r="G26" i="20" s="1"/>
  <c r="Z31" i="19"/>
  <c r="G27" i="20" s="1"/>
  <c r="Z32" i="19"/>
  <c r="G28" i="20" s="1"/>
  <c r="Z33" i="19"/>
  <c r="G29" i="20" s="1"/>
  <c r="Z34" i="19"/>
  <c r="G30" i="20" s="1"/>
  <c r="Z35" i="19"/>
  <c r="G31" i="20" s="1"/>
  <c r="Z36" i="19"/>
  <c r="G32" i="20" s="1"/>
  <c r="Z37" i="19"/>
  <c r="G33" i="20" s="1"/>
  <c r="Z38" i="19"/>
  <c r="G34" i="20" s="1"/>
  <c r="Z39" i="19"/>
  <c r="G35" i="20" s="1"/>
  <c r="Z41" i="19"/>
  <c r="Z42" i="19"/>
  <c r="Z43" i="19"/>
  <c r="Z44" i="19"/>
  <c r="Z45" i="19"/>
  <c r="Z46" i="19"/>
  <c r="Z47" i="19"/>
  <c r="Z48" i="19"/>
  <c r="Z49" i="19"/>
  <c r="Z50" i="19"/>
  <c r="Z51" i="19"/>
  <c r="Z52" i="19"/>
  <c r="Z54" i="19"/>
  <c r="Z55" i="19"/>
  <c r="Z56" i="19"/>
  <c r="Z57" i="19"/>
  <c r="Z58" i="19"/>
  <c r="Z59" i="19"/>
  <c r="Z60" i="19"/>
  <c r="Z61" i="19"/>
  <c r="Z62" i="19"/>
  <c r="Z63" i="19"/>
  <c r="Z64" i="19"/>
  <c r="Z65" i="19"/>
  <c r="Z67" i="19"/>
  <c r="Z68" i="19"/>
  <c r="Z69" i="19"/>
  <c r="Z70" i="19"/>
  <c r="Z71" i="19"/>
  <c r="Z72" i="19"/>
  <c r="Z73" i="19"/>
  <c r="Z74" i="19"/>
  <c r="Z75" i="19"/>
  <c r="Z76" i="19"/>
  <c r="Z77" i="19"/>
  <c r="Z78" i="19"/>
  <c r="Z80" i="19"/>
  <c r="Z81" i="19"/>
  <c r="Z82" i="19"/>
  <c r="Z83" i="19"/>
  <c r="Z84" i="19"/>
  <c r="Z85" i="19"/>
  <c r="Z86" i="19"/>
  <c r="Z87" i="19"/>
  <c r="Z88" i="19"/>
  <c r="Z89" i="19"/>
  <c r="Z90" i="19"/>
  <c r="Z91" i="19"/>
  <c r="Z93" i="19"/>
  <c r="Z94" i="19"/>
  <c r="Z95" i="19"/>
  <c r="Z96" i="19"/>
  <c r="Z97" i="19"/>
  <c r="Z98" i="19"/>
  <c r="Z99" i="19"/>
  <c r="Z100" i="19"/>
  <c r="Z101" i="19"/>
  <c r="Z102" i="19"/>
  <c r="Z103" i="19"/>
  <c r="Z104" i="19"/>
  <c r="Z106" i="19"/>
  <c r="Z107" i="19"/>
  <c r="Z108" i="19"/>
  <c r="Z109" i="19"/>
  <c r="Z110" i="19"/>
  <c r="Z111" i="19"/>
  <c r="Z112" i="19"/>
  <c r="Z113" i="19"/>
  <c r="Z114" i="19"/>
  <c r="Z115" i="19"/>
  <c r="Z116" i="19"/>
  <c r="Z117" i="19"/>
  <c r="Z119" i="19"/>
  <c r="Z120" i="19"/>
  <c r="Z121" i="19"/>
  <c r="Z122" i="19"/>
  <c r="Z123" i="19"/>
  <c r="Z124" i="19"/>
  <c r="Z125" i="19"/>
  <c r="Z126" i="19"/>
  <c r="Z127" i="19"/>
  <c r="Z128" i="19"/>
  <c r="Z129" i="19"/>
  <c r="Z130" i="19"/>
  <c r="Z132" i="19"/>
  <c r="Z133" i="19"/>
  <c r="Z134" i="19"/>
  <c r="Z135" i="19"/>
  <c r="Z136" i="19"/>
  <c r="Z137" i="19"/>
  <c r="Z138" i="19"/>
  <c r="Z139" i="19"/>
  <c r="Z140" i="19"/>
  <c r="Z141" i="19"/>
  <c r="Z142" i="19"/>
  <c r="Z143" i="19"/>
  <c r="Z145" i="19"/>
  <c r="Z146" i="19"/>
  <c r="Z147" i="19"/>
  <c r="Z148" i="19"/>
  <c r="Z149" i="19"/>
  <c r="Z150" i="19"/>
  <c r="Z151" i="19"/>
  <c r="Z152" i="19"/>
  <c r="Z153" i="19"/>
  <c r="Z154" i="19"/>
  <c r="Z155" i="19"/>
  <c r="Z156" i="19"/>
  <c r="Z158" i="19"/>
  <c r="Z159" i="19"/>
  <c r="Z160" i="19"/>
  <c r="Z161" i="19"/>
  <c r="Z162" i="19"/>
  <c r="Z163" i="19"/>
  <c r="Z164" i="19"/>
  <c r="Z165" i="19"/>
  <c r="Z166" i="19"/>
  <c r="Z167" i="19"/>
  <c r="Z168" i="19"/>
  <c r="Z169" i="19"/>
  <c r="Z171" i="19"/>
  <c r="Z172" i="19"/>
  <c r="Z173" i="19"/>
  <c r="Z174" i="19"/>
  <c r="Z175" i="19"/>
  <c r="Z176" i="19"/>
  <c r="Z177" i="19"/>
  <c r="Z178" i="19"/>
  <c r="Z179" i="19"/>
  <c r="Z180" i="19"/>
  <c r="Z181" i="19"/>
  <c r="Z182" i="19"/>
  <c r="Z184" i="19"/>
  <c r="Z185" i="19"/>
  <c r="Z186" i="19"/>
  <c r="Z187" i="19"/>
  <c r="Z188" i="19"/>
  <c r="Z189" i="19"/>
  <c r="Z190" i="19"/>
  <c r="Z191" i="19"/>
  <c r="Z192" i="19"/>
  <c r="Z193" i="19"/>
  <c r="Z194" i="19"/>
  <c r="Z195" i="19"/>
  <c r="Z197" i="19"/>
  <c r="Z198" i="19"/>
  <c r="Z199" i="19"/>
  <c r="Z200" i="19"/>
  <c r="Z201" i="19"/>
  <c r="Z202" i="19"/>
  <c r="Z203" i="19"/>
  <c r="Z204" i="19"/>
  <c r="Z205" i="19"/>
  <c r="Z206" i="19"/>
  <c r="Z207" i="19"/>
  <c r="Z208" i="19"/>
  <c r="Z210" i="19"/>
  <c r="Z211" i="19"/>
  <c r="Z212" i="19"/>
  <c r="Z213" i="19"/>
  <c r="Z214" i="19"/>
  <c r="Z215" i="19"/>
  <c r="Z216" i="19"/>
  <c r="Z217" i="19"/>
  <c r="Z218" i="19"/>
  <c r="Z219" i="19"/>
  <c r="Z220" i="19"/>
  <c r="Z221" i="19"/>
  <c r="Z223" i="19"/>
  <c r="Z224" i="19"/>
  <c r="Z225" i="19"/>
  <c r="Z226" i="19"/>
  <c r="Z227" i="19"/>
  <c r="Z228" i="19"/>
  <c r="Z229" i="19"/>
  <c r="Z230" i="19"/>
  <c r="Z231" i="19"/>
  <c r="Z232" i="19"/>
  <c r="Z233" i="19"/>
  <c r="Z234" i="19"/>
  <c r="Z236" i="19"/>
  <c r="Z237" i="19"/>
  <c r="Z238" i="19"/>
  <c r="Z239" i="19"/>
  <c r="Z240" i="19"/>
  <c r="Z241" i="19"/>
  <c r="Z242" i="19"/>
  <c r="Z243" i="19"/>
  <c r="Z244" i="19"/>
  <c r="Z245" i="19"/>
  <c r="Z246" i="19"/>
  <c r="Z247" i="19"/>
  <c r="Z249" i="19"/>
  <c r="Z250" i="19"/>
  <c r="Z251" i="19"/>
  <c r="Z252" i="19"/>
  <c r="Z253" i="19"/>
  <c r="Z254" i="19"/>
  <c r="Z255" i="19"/>
  <c r="Z256" i="19"/>
  <c r="Z257" i="19"/>
  <c r="Z258" i="19"/>
  <c r="Z259" i="19"/>
  <c r="Z260" i="19"/>
  <c r="Z262" i="19"/>
  <c r="Z263" i="19"/>
  <c r="Z264" i="19"/>
  <c r="Z265" i="19"/>
  <c r="Z266" i="19"/>
  <c r="Z267" i="19"/>
  <c r="Z268" i="19"/>
  <c r="Z269" i="19"/>
  <c r="Z270" i="19"/>
  <c r="Z271" i="19"/>
  <c r="Z272" i="19"/>
  <c r="Z275" i="19"/>
  <c r="Z276" i="19"/>
  <c r="Z277" i="19"/>
  <c r="Z278" i="19"/>
  <c r="Z279" i="19"/>
  <c r="Z280" i="19"/>
  <c r="Z281" i="19"/>
  <c r="Z282" i="19"/>
  <c r="Z283" i="19"/>
  <c r="Z284" i="19"/>
  <c r="Z285" i="19"/>
  <c r="Z286" i="19"/>
  <c r="Z288" i="19"/>
  <c r="Z289" i="19"/>
  <c r="Z290" i="19"/>
  <c r="Z291" i="19"/>
  <c r="Z292" i="19"/>
  <c r="Z293" i="19"/>
  <c r="Z294" i="19"/>
  <c r="Z295" i="19"/>
  <c r="Z296" i="19"/>
  <c r="Z297" i="19"/>
  <c r="Z298" i="19"/>
  <c r="Z299" i="19"/>
  <c r="Z301" i="19"/>
  <c r="Z302" i="19"/>
  <c r="Z303" i="19"/>
  <c r="Z304" i="19"/>
  <c r="Z305" i="19"/>
  <c r="Z306" i="19"/>
  <c r="Z307" i="19"/>
  <c r="Z308" i="19"/>
  <c r="Z309" i="19"/>
  <c r="Z310" i="19"/>
  <c r="Z311" i="19"/>
  <c r="Z312" i="19"/>
  <c r="Z314" i="19"/>
  <c r="Z315" i="19"/>
  <c r="Z316" i="19"/>
  <c r="Z317" i="19"/>
  <c r="Z318" i="19"/>
  <c r="Z319" i="19"/>
  <c r="Z322" i="19"/>
  <c r="Z323" i="19"/>
  <c r="Z324" i="19"/>
  <c r="Z327" i="19"/>
  <c r="Z328" i="19"/>
  <c r="Z329" i="19"/>
  <c r="Z330" i="19"/>
  <c r="Z331" i="19"/>
  <c r="Z332" i="19"/>
  <c r="Z333" i="19"/>
  <c r="Z334" i="19"/>
  <c r="Z335" i="19"/>
  <c r="Z336" i="19"/>
  <c r="Z337" i="19"/>
  <c r="Z338" i="19"/>
  <c r="Z340" i="19"/>
  <c r="Z341" i="19"/>
  <c r="Z342" i="19"/>
  <c r="Z343" i="19"/>
  <c r="Z344" i="19"/>
  <c r="Z345" i="19"/>
  <c r="Z346" i="19"/>
  <c r="Z347" i="19"/>
  <c r="Z348" i="19"/>
  <c r="Z349" i="19"/>
  <c r="Z350" i="19"/>
  <c r="Z351" i="19"/>
  <c r="Z353" i="19"/>
  <c r="Z354" i="19"/>
  <c r="Z355" i="19"/>
  <c r="Z356" i="19"/>
  <c r="Z357" i="19"/>
  <c r="Z358" i="19"/>
  <c r="Z359" i="19"/>
  <c r="Z360" i="19"/>
  <c r="Z361" i="19"/>
  <c r="Z362" i="19"/>
  <c r="Z363" i="19"/>
  <c r="Z364" i="19"/>
  <c r="Z366" i="19"/>
  <c r="Z367" i="19"/>
  <c r="Z368" i="19"/>
  <c r="Z369" i="19"/>
  <c r="Z370" i="19"/>
  <c r="Z371" i="19"/>
  <c r="Z372" i="19"/>
  <c r="Z373" i="19"/>
  <c r="Z374" i="19"/>
  <c r="Z375" i="19"/>
  <c r="Z376" i="19"/>
  <c r="Z377" i="19"/>
  <c r="Z379" i="19"/>
  <c r="Z380" i="19"/>
  <c r="Z381" i="19"/>
  <c r="Z382" i="19"/>
  <c r="Z383" i="19"/>
  <c r="Z384" i="19"/>
  <c r="Z385" i="19"/>
  <c r="Z386" i="19"/>
  <c r="Z387" i="19"/>
  <c r="Z388" i="19"/>
  <c r="Z389" i="19"/>
  <c r="Z390" i="19"/>
  <c r="Z392" i="19"/>
  <c r="Z393" i="19"/>
  <c r="Z394" i="19"/>
  <c r="Z395" i="19"/>
  <c r="Z396" i="19"/>
  <c r="Z397" i="19"/>
  <c r="Z398" i="19"/>
  <c r="Z399" i="19"/>
  <c r="Z400" i="19"/>
  <c r="Z401" i="19"/>
  <c r="Z402" i="19"/>
  <c r="Z403" i="19"/>
  <c r="Z405" i="19"/>
  <c r="Z406" i="19"/>
  <c r="Z407" i="19"/>
  <c r="Z408" i="19"/>
  <c r="Z409" i="19"/>
  <c r="Z410" i="19"/>
  <c r="Z411" i="19"/>
  <c r="Z412" i="19"/>
  <c r="Z413" i="19"/>
  <c r="Z414" i="19"/>
  <c r="Z415" i="19"/>
  <c r="Z416" i="19"/>
  <c r="Z418" i="19"/>
  <c r="Z419" i="19"/>
  <c r="Z420" i="19"/>
  <c r="Z421" i="19"/>
  <c r="Z422" i="19"/>
  <c r="Z423" i="19"/>
  <c r="Z424" i="19"/>
  <c r="Z425" i="19"/>
  <c r="Z426" i="19"/>
  <c r="Z427" i="19"/>
  <c r="Z428" i="19"/>
  <c r="Z429" i="19"/>
  <c r="Z431" i="19"/>
  <c r="Z432" i="19"/>
  <c r="Z433" i="19"/>
  <c r="Z434" i="19"/>
  <c r="Z435" i="19"/>
  <c r="Z436" i="19"/>
  <c r="Z437" i="19"/>
  <c r="Z438" i="19"/>
  <c r="Z439" i="19"/>
  <c r="Z440" i="19"/>
  <c r="Z441" i="19"/>
  <c r="Z442" i="19"/>
  <c r="Z444" i="19"/>
  <c r="Z445" i="19"/>
  <c r="Z446" i="19"/>
  <c r="Z447" i="19"/>
  <c r="Z448" i="19"/>
  <c r="Z449" i="19"/>
  <c r="Z450" i="19"/>
  <c r="Z451" i="19"/>
  <c r="Z452" i="19"/>
  <c r="Z453" i="19"/>
  <c r="Z454" i="19"/>
  <c r="Z455" i="19"/>
  <c r="Z457" i="19"/>
  <c r="Z458" i="19"/>
  <c r="Z459" i="19"/>
  <c r="Z460" i="19"/>
  <c r="Z461" i="19"/>
  <c r="Z462" i="19"/>
  <c r="Z463" i="19"/>
  <c r="Z464" i="19"/>
  <c r="Z465" i="19"/>
  <c r="Z466" i="19"/>
  <c r="Z467" i="19"/>
  <c r="Z468" i="19"/>
  <c r="Z470" i="19"/>
  <c r="Z471" i="19"/>
  <c r="Z472" i="19"/>
  <c r="Z473" i="19"/>
  <c r="Z474" i="19"/>
  <c r="Z475" i="19"/>
  <c r="Z476" i="19"/>
  <c r="Z477" i="19"/>
  <c r="Z478" i="19"/>
  <c r="Z479" i="19"/>
  <c r="Z480" i="19"/>
  <c r="Z481" i="19"/>
  <c r="Z483" i="19"/>
  <c r="Z484" i="19"/>
  <c r="Z485" i="19"/>
  <c r="Z486" i="19"/>
  <c r="Z487" i="19"/>
  <c r="Z488" i="19"/>
  <c r="Z489" i="19"/>
  <c r="Z490" i="19"/>
  <c r="Z491" i="19"/>
  <c r="Z492" i="19"/>
  <c r="Z493" i="19"/>
  <c r="Z494" i="19"/>
  <c r="Z496" i="19"/>
  <c r="Z497" i="19"/>
  <c r="Z498" i="19"/>
  <c r="Z499" i="19"/>
  <c r="Z500" i="19"/>
  <c r="Z501" i="19"/>
  <c r="Z502" i="19"/>
  <c r="Z503" i="19"/>
  <c r="Z504" i="19"/>
  <c r="Z505" i="19"/>
  <c r="Z506" i="19"/>
  <c r="Z507" i="19"/>
  <c r="Z509" i="19"/>
  <c r="Z510" i="19"/>
  <c r="Z511" i="19"/>
  <c r="Z512" i="19"/>
  <c r="Z513" i="19"/>
  <c r="Z514" i="19"/>
  <c r="Z515" i="19"/>
  <c r="Z516" i="19"/>
  <c r="Z517" i="19"/>
  <c r="Z518" i="19"/>
  <c r="Z519" i="19"/>
  <c r="Z520" i="19"/>
  <c r="Z522" i="19"/>
  <c r="Z523" i="19"/>
  <c r="Z524" i="19"/>
  <c r="Z525" i="19"/>
  <c r="Z526" i="19"/>
  <c r="Z527" i="19"/>
  <c r="Z528" i="19"/>
  <c r="Z529" i="19"/>
  <c r="Z530" i="19"/>
  <c r="Z531" i="19"/>
  <c r="Z532" i="19"/>
  <c r="Z533" i="19"/>
  <c r="Z535" i="19"/>
  <c r="Z536" i="19"/>
  <c r="Z537" i="19"/>
  <c r="Z538" i="19"/>
  <c r="Z539" i="19"/>
  <c r="Z540" i="19"/>
  <c r="Z541" i="19"/>
  <c r="Z542" i="19"/>
  <c r="Z543" i="19"/>
  <c r="Z544" i="19"/>
  <c r="Z545" i="19"/>
  <c r="Z546" i="19"/>
  <c r="Z548" i="19"/>
  <c r="Z549" i="19"/>
  <c r="Z550" i="19"/>
  <c r="Z551" i="19"/>
  <c r="Z552" i="19"/>
  <c r="Z553" i="19"/>
  <c r="Z554" i="19"/>
  <c r="Z555" i="19"/>
  <c r="Z556" i="19"/>
  <c r="Z557" i="19"/>
  <c r="Z558" i="19"/>
  <c r="Z559" i="19"/>
  <c r="Z561" i="19"/>
  <c r="Z562" i="19"/>
  <c r="Z563" i="19"/>
  <c r="Z564" i="19"/>
  <c r="Z565" i="19"/>
  <c r="Z566" i="19"/>
  <c r="Z567" i="19"/>
  <c r="Z568" i="19"/>
  <c r="Z569" i="19"/>
  <c r="Z570" i="19"/>
  <c r="Z571" i="19"/>
  <c r="G567" i="20" s="1"/>
  <c r="Z572" i="19"/>
  <c r="G568" i="20" s="1"/>
  <c r="Z574" i="19"/>
  <c r="Z575" i="19"/>
  <c r="Z576" i="19"/>
  <c r="Z577" i="19"/>
  <c r="Z578" i="19"/>
  <c r="Z580" i="19"/>
  <c r="Z581" i="19"/>
  <c r="Z582" i="19"/>
  <c r="Z583" i="19"/>
  <c r="Z584" i="19"/>
  <c r="Z585" i="19"/>
  <c r="Z587" i="19"/>
  <c r="Z588" i="19"/>
  <c r="Z589" i="19"/>
  <c r="Z590" i="19"/>
  <c r="Z591" i="19"/>
  <c r="Z592" i="19"/>
  <c r="Z593" i="19"/>
  <c r="Z594" i="19"/>
  <c r="Z595" i="19"/>
  <c r="Z596" i="19"/>
  <c r="Z597" i="19"/>
  <c r="Z598" i="19"/>
  <c r="Z600" i="19"/>
  <c r="Z601" i="19"/>
  <c r="Z602" i="19"/>
  <c r="Z603" i="19"/>
  <c r="Z604" i="19"/>
  <c r="Z605" i="19"/>
  <c r="Z606" i="19"/>
  <c r="Z607" i="19"/>
  <c r="Z608" i="19"/>
  <c r="Z609" i="19"/>
  <c r="Z610" i="19"/>
  <c r="Z611" i="19"/>
  <c r="Z613" i="19"/>
  <c r="Z614" i="19"/>
  <c r="Z615" i="19"/>
  <c r="Z616" i="19"/>
  <c r="Z617" i="19"/>
  <c r="Z618" i="19"/>
  <c r="Z619" i="19"/>
  <c r="Z620" i="19"/>
  <c r="Z621" i="19"/>
  <c r="Z622" i="19"/>
  <c r="Z623" i="19"/>
  <c r="Z624" i="19"/>
  <c r="Z626" i="19"/>
  <c r="Z627" i="19"/>
  <c r="Z628" i="19"/>
  <c r="Z629" i="19"/>
  <c r="Z630" i="19"/>
  <c r="Z631" i="19"/>
  <c r="Z632" i="19"/>
  <c r="Z633" i="19"/>
  <c r="Z634" i="19"/>
  <c r="Z635" i="19"/>
  <c r="Z636" i="19"/>
  <c r="Z637" i="19"/>
  <c r="Z639" i="19"/>
  <c r="Z640" i="19"/>
  <c r="Z641" i="19"/>
  <c r="Z642" i="19"/>
  <c r="Z643" i="19"/>
  <c r="Z644" i="19"/>
  <c r="Z645" i="19"/>
  <c r="Z646" i="19"/>
  <c r="Z647" i="19"/>
  <c r="Z648" i="19"/>
  <c r="Z649" i="19"/>
  <c r="Z650" i="19"/>
  <c r="Z652" i="19"/>
  <c r="Z653" i="19"/>
  <c r="Z654" i="19"/>
  <c r="Z655" i="19"/>
  <c r="Z656" i="19"/>
  <c r="Z657" i="19"/>
  <c r="Z658" i="19"/>
  <c r="Z659" i="19"/>
  <c r="Z660" i="19"/>
  <c r="Z661" i="19"/>
  <c r="Z662" i="19"/>
  <c r="Z663" i="19"/>
  <c r="Z665" i="19"/>
  <c r="Z666" i="19"/>
  <c r="Z667" i="19"/>
  <c r="Z668" i="19"/>
  <c r="Z669" i="19"/>
  <c r="Z670" i="19"/>
  <c r="Z671" i="19"/>
  <c r="Z672" i="19"/>
  <c r="Z673" i="19"/>
  <c r="Z674" i="19"/>
  <c r="Z675" i="19"/>
  <c r="Z676" i="19"/>
  <c r="Z678" i="19"/>
  <c r="Z679" i="19"/>
  <c r="Z680" i="19"/>
  <c r="Z681" i="19"/>
  <c r="Z682" i="19"/>
  <c r="Z683" i="19"/>
  <c r="Z684" i="19"/>
  <c r="Z685" i="19"/>
  <c r="Z686" i="19"/>
  <c r="Z687" i="19"/>
  <c r="Z688" i="19"/>
  <c r="Z689" i="19"/>
  <c r="Z691" i="19"/>
  <c r="Z692" i="19"/>
  <c r="Z693" i="19"/>
  <c r="Z694" i="19"/>
  <c r="Z695" i="19"/>
  <c r="Z696" i="19"/>
  <c r="Z697" i="19"/>
  <c r="Z698" i="19"/>
  <c r="Z699" i="19"/>
  <c r="Z700" i="19"/>
  <c r="Z701" i="19"/>
  <c r="Z702" i="19"/>
  <c r="Z17" i="19"/>
  <c r="Z18" i="19"/>
  <c r="Z19" i="19"/>
  <c r="Z20" i="19"/>
  <c r="Z21" i="19"/>
  <c r="Z22" i="19"/>
  <c r="Z23" i="19"/>
  <c r="Z24" i="19"/>
  <c r="Z25" i="19"/>
  <c r="Z26" i="19"/>
  <c r="Z15" i="19"/>
  <c r="Z16" i="19"/>
  <c r="R28" i="19"/>
  <c r="F24" i="20" s="1"/>
  <c r="R29" i="19"/>
  <c r="F25" i="20" s="1"/>
  <c r="R30" i="19"/>
  <c r="F26" i="20" s="1"/>
  <c r="R31" i="19"/>
  <c r="F27" i="20" s="1"/>
  <c r="R32" i="19"/>
  <c r="F28" i="20" s="1"/>
  <c r="R33" i="19"/>
  <c r="F29" i="20" s="1"/>
  <c r="R34" i="19"/>
  <c r="F30" i="20" s="1"/>
  <c r="R35" i="19"/>
  <c r="F31" i="20" s="1"/>
  <c r="R36" i="19"/>
  <c r="F32" i="20" s="1"/>
  <c r="R37" i="19"/>
  <c r="F33" i="20" s="1"/>
  <c r="R38" i="19"/>
  <c r="F34" i="20" s="1"/>
  <c r="R39" i="19"/>
  <c r="F35" i="20" s="1"/>
  <c r="R41" i="19"/>
  <c r="R42" i="19"/>
  <c r="R43" i="19"/>
  <c r="R44" i="19"/>
  <c r="R45" i="19"/>
  <c r="R46" i="19"/>
  <c r="R47" i="19"/>
  <c r="R48" i="19"/>
  <c r="R49" i="19"/>
  <c r="R50" i="19"/>
  <c r="R51" i="19"/>
  <c r="R52" i="19"/>
  <c r="R54" i="19"/>
  <c r="R55" i="19"/>
  <c r="R56" i="19"/>
  <c r="R57" i="19"/>
  <c r="R58" i="19"/>
  <c r="R59" i="19"/>
  <c r="R60" i="19"/>
  <c r="R61" i="19"/>
  <c r="R62" i="19"/>
  <c r="R63" i="19"/>
  <c r="R64" i="19"/>
  <c r="R65" i="19"/>
  <c r="R67" i="19"/>
  <c r="R68" i="19"/>
  <c r="R69" i="19"/>
  <c r="R70" i="19"/>
  <c r="R71" i="19"/>
  <c r="R72" i="19"/>
  <c r="R73" i="19"/>
  <c r="R74" i="19"/>
  <c r="R75" i="19"/>
  <c r="R76" i="19"/>
  <c r="R77" i="19"/>
  <c r="R78" i="19"/>
  <c r="R80" i="19"/>
  <c r="R81" i="19"/>
  <c r="R82" i="19"/>
  <c r="R83" i="19"/>
  <c r="R84" i="19"/>
  <c r="R85" i="19"/>
  <c r="R86" i="19"/>
  <c r="R87" i="19"/>
  <c r="R88" i="19"/>
  <c r="R89" i="19"/>
  <c r="R90" i="19"/>
  <c r="R91" i="19"/>
  <c r="R93" i="19"/>
  <c r="R94" i="19"/>
  <c r="R95" i="19"/>
  <c r="R96" i="19"/>
  <c r="R97" i="19"/>
  <c r="R98" i="19"/>
  <c r="R99" i="19"/>
  <c r="R100" i="19"/>
  <c r="R101" i="19"/>
  <c r="R102" i="19"/>
  <c r="R103" i="19"/>
  <c r="R104" i="19"/>
  <c r="R106" i="19"/>
  <c r="R107" i="19"/>
  <c r="R108" i="19"/>
  <c r="R109" i="19"/>
  <c r="R110" i="19"/>
  <c r="R111" i="19"/>
  <c r="R112" i="19"/>
  <c r="R113" i="19"/>
  <c r="R114" i="19"/>
  <c r="R115" i="19"/>
  <c r="R116" i="19"/>
  <c r="R117" i="19"/>
  <c r="R119" i="19"/>
  <c r="R120" i="19"/>
  <c r="R121" i="19"/>
  <c r="R122" i="19"/>
  <c r="R123" i="19"/>
  <c r="R124" i="19"/>
  <c r="R125" i="19"/>
  <c r="R126" i="19"/>
  <c r="R127" i="19"/>
  <c r="R128" i="19"/>
  <c r="R129" i="19"/>
  <c r="R130" i="19"/>
  <c r="R132" i="19"/>
  <c r="R133" i="19"/>
  <c r="R134" i="19"/>
  <c r="R135" i="19"/>
  <c r="R136" i="19"/>
  <c r="R137" i="19"/>
  <c r="R138" i="19"/>
  <c r="R139" i="19"/>
  <c r="R140" i="19"/>
  <c r="R141" i="19"/>
  <c r="R142" i="19"/>
  <c r="R143" i="19"/>
  <c r="R145" i="19"/>
  <c r="R146" i="19"/>
  <c r="R147" i="19"/>
  <c r="R148" i="19"/>
  <c r="R149" i="19"/>
  <c r="R150" i="19"/>
  <c r="R151" i="19"/>
  <c r="R152" i="19"/>
  <c r="R153" i="19"/>
  <c r="R154" i="19"/>
  <c r="R155" i="19"/>
  <c r="R156" i="19"/>
  <c r="R158" i="19"/>
  <c r="R159" i="19"/>
  <c r="R160" i="19"/>
  <c r="R161" i="19"/>
  <c r="R162" i="19"/>
  <c r="R163" i="19"/>
  <c r="R164" i="19"/>
  <c r="R165" i="19"/>
  <c r="R166" i="19"/>
  <c r="R167" i="19"/>
  <c r="R168" i="19"/>
  <c r="R169" i="19"/>
  <c r="R171" i="19"/>
  <c r="R172" i="19"/>
  <c r="R173" i="19"/>
  <c r="R174" i="19"/>
  <c r="R175" i="19"/>
  <c r="R176" i="19"/>
  <c r="R177" i="19"/>
  <c r="R178" i="19"/>
  <c r="R179" i="19"/>
  <c r="R180" i="19"/>
  <c r="R181" i="19"/>
  <c r="R182" i="19"/>
  <c r="R184" i="19"/>
  <c r="R185" i="19"/>
  <c r="R186" i="19"/>
  <c r="R187" i="19"/>
  <c r="R188" i="19"/>
  <c r="R189" i="19"/>
  <c r="R190" i="19"/>
  <c r="R191" i="19"/>
  <c r="R192" i="19"/>
  <c r="R193" i="19"/>
  <c r="R194" i="19"/>
  <c r="R195" i="19"/>
  <c r="R197" i="19"/>
  <c r="R198" i="19"/>
  <c r="R199" i="19"/>
  <c r="R200" i="19"/>
  <c r="R201" i="19"/>
  <c r="R202" i="19"/>
  <c r="R203" i="19"/>
  <c r="R204" i="19"/>
  <c r="R205" i="19"/>
  <c r="R206" i="19"/>
  <c r="R207" i="19"/>
  <c r="R208" i="19"/>
  <c r="R210" i="19"/>
  <c r="R211" i="19"/>
  <c r="R212" i="19"/>
  <c r="R213" i="19"/>
  <c r="R214" i="19"/>
  <c r="R215" i="19"/>
  <c r="R216" i="19"/>
  <c r="R217" i="19"/>
  <c r="R218" i="19"/>
  <c r="R219" i="19"/>
  <c r="R220" i="19"/>
  <c r="R221" i="19"/>
  <c r="R223" i="19"/>
  <c r="R224" i="19"/>
  <c r="R225" i="19"/>
  <c r="R226" i="19"/>
  <c r="R227" i="19"/>
  <c r="R228" i="19"/>
  <c r="R229" i="19"/>
  <c r="R230" i="19"/>
  <c r="R231" i="19"/>
  <c r="R232" i="19"/>
  <c r="R233" i="19"/>
  <c r="R234" i="19"/>
  <c r="R236" i="19"/>
  <c r="R237" i="19"/>
  <c r="R238" i="19"/>
  <c r="R239" i="19"/>
  <c r="R240" i="19"/>
  <c r="R241" i="19"/>
  <c r="R242" i="19"/>
  <c r="R243" i="19"/>
  <c r="R244" i="19"/>
  <c r="R245" i="19"/>
  <c r="R246" i="19"/>
  <c r="R247" i="19"/>
  <c r="R249" i="19"/>
  <c r="R250" i="19"/>
  <c r="R251" i="19"/>
  <c r="R252" i="19"/>
  <c r="R253" i="19"/>
  <c r="R254" i="19"/>
  <c r="R255" i="19"/>
  <c r="R256" i="19"/>
  <c r="R257" i="19"/>
  <c r="R258" i="19"/>
  <c r="R259" i="19"/>
  <c r="R260" i="19"/>
  <c r="R262" i="19"/>
  <c r="R263" i="19"/>
  <c r="R264" i="19"/>
  <c r="R265" i="19"/>
  <c r="R266" i="19"/>
  <c r="R267" i="19"/>
  <c r="R268" i="19"/>
  <c r="R269" i="19"/>
  <c r="R270" i="19"/>
  <c r="R271" i="19"/>
  <c r="R272" i="19"/>
  <c r="R273" i="19"/>
  <c r="R275" i="19"/>
  <c r="R276" i="19"/>
  <c r="R277" i="19"/>
  <c r="R278" i="19"/>
  <c r="R279" i="19"/>
  <c r="R280" i="19"/>
  <c r="R281" i="19"/>
  <c r="R282" i="19"/>
  <c r="R283" i="19"/>
  <c r="R284" i="19"/>
  <c r="R285" i="19"/>
  <c r="R286" i="19"/>
  <c r="R288" i="19"/>
  <c r="R289" i="19"/>
  <c r="R290" i="19"/>
  <c r="R291" i="19"/>
  <c r="R292" i="19"/>
  <c r="R293" i="19"/>
  <c r="R294" i="19"/>
  <c r="R295" i="19"/>
  <c r="R296" i="19"/>
  <c r="R297" i="19"/>
  <c r="R298" i="19"/>
  <c r="R299" i="19"/>
  <c r="R301" i="19"/>
  <c r="R302" i="19"/>
  <c r="R303" i="19"/>
  <c r="R304" i="19"/>
  <c r="R305" i="19"/>
  <c r="R306" i="19"/>
  <c r="R307" i="19"/>
  <c r="R308" i="19"/>
  <c r="R309" i="19"/>
  <c r="R310" i="19"/>
  <c r="R311" i="19"/>
  <c r="R312" i="19"/>
  <c r="R314" i="19"/>
  <c r="R315" i="19"/>
  <c r="R316" i="19"/>
  <c r="R317" i="19"/>
  <c r="R318" i="19"/>
  <c r="R319" i="19"/>
  <c r="R320" i="19"/>
  <c r="R321" i="19"/>
  <c r="R322" i="19"/>
  <c r="R323" i="19"/>
  <c r="R324" i="19"/>
  <c r="R327" i="19"/>
  <c r="R328" i="19"/>
  <c r="R329" i="19"/>
  <c r="R330" i="19"/>
  <c r="R331" i="19"/>
  <c r="R332" i="19"/>
  <c r="R333" i="19"/>
  <c r="R334" i="19"/>
  <c r="R335" i="19"/>
  <c r="R336" i="19"/>
  <c r="R337" i="19"/>
  <c r="R338" i="19"/>
  <c r="R340" i="19"/>
  <c r="R341" i="19"/>
  <c r="R342" i="19"/>
  <c r="R343" i="19"/>
  <c r="R344" i="19"/>
  <c r="R345" i="19"/>
  <c r="R346" i="19"/>
  <c r="R347" i="19"/>
  <c r="R348" i="19"/>
  <c r="R349" i="19"/>
  <c r="R350" i="19"/>
  <c r="R351" i="19"/>
  <c r="R353" i="19"/>
  <c r="R354" i="19"/>
  <c r="R355" i="19"/>
  <c r="R356" i="19"/>
  <c r="R357" i="19"/>
  <c r="R358" i="19"/>
  <c r="R359" i="19"/>
  <c r="R360" i="19"/>
  <c r="R361" i="19"/>
  <c r="R362" i="19"/>
  <c r="R363" i="19"/>
  <c r="R364" i="19"/>
  <c r="R366" i="19"/>
  <c r="R367" i="19"/>
  <c r="R368" i="19"/>
  <c r="R369" i="19"/>
  <c r="R370" i="19"/>
  <c r="R371" i="19"/>
  <c r="R372" i="19"/>
  <c r="R373" i="19"/>
  <c r="R374" i="19"/>
  <c r="R375" i="19"/>
  <c r="R376" i="19"/>
  <c r="R377" i="19"/>
  <c r="R379" i="19"/>
  <c r="R380" i="19"/>
  <c r="R381" i="19"/>
  <c r="R382" i="19"/>
  <c r="R383" i="19"/>
  <c r="R384" i="19"/>
  <c r="R385" i="19"/>
  <c r="R386" i="19"/>
  <c r="R387" i="19"/>
  <c r="R388" i="19"/>
  <c r="R389" i="19"/>
  <c r="R390" i="19"/>
  <c r="R392" i="19"/>
  <c r="R393" i="19"/>
  <c r="R394" i="19"/>
  <c r="R395" i="19"/>
  <c r="R396" i="19"/>
  <c r="R397" i="19"/>
  <c r="R398" i="19"/>
  <c r="R399" i="19"/>
  <c r="R400" i="19"/>
  <c r="R401" i="19"/>
  <c r="R402" i="19"/>
  <c r="R403" i="19"/>
  <c r="R405" i="19"/>
  <c r="R406" i="19"/>
  <c r="R407" i="19"/>
  <c r="R408" i="19"/>
  <c r="R409" i="19"/>
  <c r="R410" i="19"/>
  <c r="R411" i="19"/>
  <c r="R412" i="19"/>
  <c r="R413" i="19"/>
  <c r="R414" i="19"/>
  <c r="R415" i="19"/>
  <c r="R416" i="19"/>
  <c r="R418" i="19"/>
  <c r="R419" i="19"/>
  <c r="R420" i="19"/>
  <c r="R421" i="19"/>
  <c r="R422" i="19"/>
  <c r="R423" i="19"/>
  <c r="R424" i="19"/>
  <c r="R425" i="19"/>
  <c r="R426" i="19"/>
  <c r="R427" i="19"/>
  <c r="R428" i="19"/>
  <c r="R429" i="19"/>
  <c r="R431" i="19"/>
  <c r="R432" i="19"/>
  <c r="R433" i="19"/>
  <c r="R434" i="19"/>
  <c r="R435" i="19"/>
  <c r="R436" i="19"/>
  <c r="R437" i="19"/>
  <c r="R438" i="19"/>
  <c r="R439" i="19"/>
  <c r="R440" i="19"/>
  <c r="R441" i="19"/>
  <c r="R442" i="19"/>
  <c r="R444" i="19"/>
  <c r="R445" i="19"/>
  <c r="R446" i="19"/>
  <c r="R447" i="19"/>
  <c r="R448" i="19"/>
  <c r="R449" i="19"/>
  <c r="R450" i="19"/>
  <c r="R451" i="19"/>
  <c r="R452" i="19"/>
  <c r="R453" i="19"/>
  <c r="R454" i="19"/>
  <c r="R455" i="19"/>
  <c r="R457" i="19"/>
  <c r="R458" i="19"/>
  <c r="R459" i="19"/>
  <c r="R460" i="19"/>
  <c r="R461" i="19"/>
  <c r="R462" i="19"/>
  <c r="R463" i="19"/>
  <c r="R464" i="19"/>
  <c r="R465" i="19"/>
  <c r="R466" i="19"/>
  <c r="R467" i="19"/>
  <c r="R468" i="19"/>
  <c r="R470" i="19"/>
  <c r="R471" i="19"/>
  <c r="R472" i="19"/>
  <c r="R473" i="19"/>
  <c r="R474" i="19"/>
  <c r="R475" i="19"/>
  <c r="R476" i="19"/>
  <c r="R477" i="19"/>
  <c r="R478" i="19"/>
  <c r="R479" i="19"/>
  <c r="R480" i="19"/>
  <c r="R481" i="19"/>
  <c r="R483" i="19"/>
  <c r="R484" i="19"/>
  <c r="R485" i="19"/>
  <c r="R486" i="19"/>
  <c r="R487" i="19"/>
  <c r="R488" i="19"/>
  <c r="R489" i="19"/>
  <c r="R490" i="19"/>
  <c r="R491" i="19"/>
  <c r="R492" i="19"/>
  <c r="R493" i="19"/>
  <c r="R494" i="19"/>
  <c r="R496" i="19"/>
  <c r="R497" i="19"/>
  <c r="R498" i="19"/>
  <c r="R499" i="19"/>
  <c r="R500" i="19"/>
  <c r="R501" i="19"/>
  <c r="R502" i="19"/>
  <c r="R503" i="19"/>
  <c r="R504" i="19"/>
  <c r="R505" i="19"/>
  <c r="R506" i="19"/>
  <c r="R507" i="19"/>
  <c r="R509" i="19"/>
  <c r="R510" i="19"/>
  <c r="R511" i="19"/>
  <c r="R512" i="19"/>
  <c r="R513" i="19"/>
  <c r="R514" i="19"/>
  <c r="R515" i="19"/>
  <c r="R516" i="19"/>
  <c r="R517" i="19"/>
  <c r="R518" i="19"/>
  <c r="R519" i="19"/>
  <c r="R520" i="19"/>
  <c r="R522" i="19"/>
  <c r="R523" i="19"/>
  <c r="R524" i="19"/>
  <c r="R525" i="19"/>
  <c r="R526" i="19"/>
  <c r="R527" i="19"/>
  <c r="R528" i="19"/>
  <c r="R529" i="19"/>
  <c r="R530" i="19"/>
  <c r="R531" i="19"/>
  <c r="R532" i="19"/>
  <c r="R533" i="19"/>
  <c r="R535" i="19"/>
  <c r="R536" i="19"/>
  <c r="R537" i="19"/>
  <c r="R538" i="19"/>
  <c r="R539" i="19"/>
  <c r="R540" i="19"/>
  <c r="R541" i="19"/>
  <c r="R542" i="19"/>
  <c r="R543" i="19"/>
  <c r="R544" i="19"/>
  <c r="R545" i="19"/>
  <c r="R546" i="19"/>
  <c r="R548" i="19"/>
  <c r="R549" i="19"/>
  <c r="R550" i="19"/>
  <c r="R551" i="19"/>
  <c r="R552" i="19"/>
  <c r="R553" i="19"/>
  <c r="R554" i="19"/>
  <c r="R555" i="19"/>
  <c r="R556" i="19"/>
  <c r="R557" i="19"/>
  <c r="R558" i="19"/>
  <c r="R559" i="19"/>
  <c r="R561" i="19"/>
  <c r="R562" i="19"/>
  <c r="R563" i="19"/>
  <c r="R564" i="19"/>
  <c r="R565" i="19"/>
  <c r="R566" i="19"/>
  <c r="R567" i="19"/>
  <c r="R568" i="19"/>
  <c r="R569" i="19"/>
  <c r="R570" i="19"/>
  <c r="R571" i="19"/>
  <c r="F567" i="20" s="1"/>
  <c r="R572" i="19"/>
  <c r="F568" i="20" s="1"/>
  <c r="R574" i="19"/>
  <c r="R575" i="19"/>
  <c r="R576" i="19"/>
  <c r="R577" i="19"/>
  <c r="R578" i="19"/>
  <c r="R580" i="19"/>
  <c r="R581" i="19"/>
  <c r="R582" i="19"/>
  <c r="R583" i="19"/>
  <c r="R584" i="19"/>
  <c r="R585" i="19"/>
  <c r="R587" i="19"/>
  <c r="R588" i="19"/>
  <c r="R589" i="19"/>
  <c r="R590" i="19"/>
  <c r="R591" i="19"/>
  <c r="R592" i="19"/>
  <c r="R593" i="19"/>
  <c r="R594" i="19"/>
  <c r="R595" i="19"/>
  <c r="R596" i="19"/>
  <c r="R597" i="19"/>
  <c r="R598" i="19"/>
  <c r="R600" i="19"/>
  <c r="R601" i="19"/>
  <c r="R602" i="19"/>
  <c r="R603" i="19"/>
  <c r="R604" i="19"/>
  <c r="R605" i="19"/>
  <c r="R606" i="19"/>
  <c r="R607" i="19"/>
  <c r="R608" i="19"/>
  <c r="R609" i="19"/>
  <c r="R610" i="19"/>
  <c r="R611" i="19"/>
  <c r="R613" i="19"/>
  <c r="R614" i="19"/>
  <c r="R615" i="19"/>
  <c r="R616" i="19"/>
  <c r="R617" i="19"/>
  <c r="R618" i="19"/>
  <c r="R619" i="19"/>
  <c r="R620" i="19"/>
  <c r="R621" i="19"/>
  <c r="R622" i="19"/>
  <c r="R623" i="19"/>
  <c r="R624" i="19"/>
  <c r="R626" i="19"/>
  <c r="R627" i="19"/>
  <c r="R628" i="19"/>
  <c r="R629" i="19"/>
  <c r="R630" i="19"/>
  <c r="R631" i="19"/>
  <c r="R632" i="19"/>
  <c r="R633" i="19"/>
  <c r="R634" i="19"/>
  <c r="R635" i="19"/>
  <c r="R636" i="19"/>
  <c r="R637" i="19"/>
  <c r="R639" i="19"/>
  <c r="R640" i="19"/>
  <c r="R641" i="19"/>
  <c r="R642" i="19"/>
  <c r="R643" i="19"/>
  <c r="R644" i="19"/>
  <c r="R645" i="19"/>
  <c r="R646" i="19"/>
  <c r="R647" i="19"/>
  <c r="R648" i="19"/>
  <c r="R649" i="19"/>
  <c r="R650" i="19"/>
  <c r="R652" i="19"/>
  <c r="R653" i="19"/>
  <c r="R654" i="19"/>
  <c r="R655" i="19"/>
  <c r="R656" i="19"/>
  <c r="R657" i="19"/>
  <c r="R658" i="19"/>
  <c r="R659" i="19"/>
  <c r="R660" i="19"/>
  <c r="R661" i="19"/>
  <c r="R662" i="19"/>
  <c r="R663" i="19"/>
  <c r="R665" i="19"/>
  <c r="R666" i="19"/>
  <c r="R667" i="19"/>
  <c r="R668" i="19"/>
  <c r="R669" i="19"/>
  <c r="R670" i="19"/>
  <c r="R671" i="19"/>
  <c r="R672" i="19"/>
  <c r="R673" i="19"/>
  <c r="R674" i="19"/>
  <c r="R675" i="19"/>
  <c r="R676" i="19"/>
  <c r="R678" i="19"/>
  <c r="R679" i="19"/>
  <c r="R680" i="19"/>
  <c r="R681" i="19"/>
  <c r="R682" i="19"/>
  <c r="R683" i="19"/>
  <c r="R684" i="19"/>
  <c r="R685" i="19"/>
  <c r="R686" i="19"/>
  <c r="R687" i="19"/>
  <c r="R688" i="19"/>
  <c r="R689" i="19"/>
  <c r="R691" i="19"/>
  <c r="R692" i="19"/>
  <c r="R693" i="19"/>
  <c r="R694" i="19"/>
  <c r="R695" i="19"/>
  <c r="R696" i="19"/>
  <c r="R697" i="19"/>
  <c r="R698" i="19"/>
  <c r="R699" i="19"/>
  <c r="R700" i="19"/>
  <c r="R701" i="19"/>
  <c r="R702" i="19"/>
  <c r="R16" i="19"/>
  <c r="R17" i="19"/>
  <c r="R18" i="19"/>
  <c r="R19" i="19"/>
  <c r="R20" i="19"/>
  <c r="R21" i="19"/>
  <c r="R22" i="19"/>
  <c r="R23" i="19"/>
  <c r="R24" i="19"/>
  <c r="R25" i="19"/>
  <c r="R26" i="19"/>
  <c r="R15" i="19"/>
  <c r="M28" i="19"/>
  <c r="E24" i="20" s="1"/>
  <c r="M29" i="19"/>
  <c r="E25" i="20" s="1"/>
  <c r="M30" i="19"/>
  <c r="E26" i="20" s="1"/>
  <c r="M31" i="19"/>
  <c r="E27" i="20" s="1"/>
  <c r="M32" i="19"/>
  <c r="E28" i="20" s="1"/>
  <c r="M33" i="19"/>
  <c r="E29" i="20" s="1"/>
  <c r="M34" i="19"/>
  <c r="E30" i="20" s="1"/>
  <c r="M35" i="19"/>
  <c r="E31" i="20" s="1"/>
  <c r="M36" i="19"/>
  <c r="E32" i="20" s="1"/>
  <c r="M37" i="19"/>
  <c r="E33" i="20" s="1"/>
  <c r="M38" i="19"/>
  <c r="E34" i="20" s="1"/>
  <c r="M39" i="19"/>
  <c r="E35" i="20" s="1"/>
  <c r="M41" i="19"/>
  <c r="M42" i="19"/>
  <c r="M43" i="19"/>
  <c r="M44" i="19"/>
  <c r="M45" i="19"/>
  <c r="M46" i="19"/>
  <c r="M47" i="19"/>
  <c r="M48" i="19"/>
  <c r="M49" i="19"/>
  <c r="M50" i="19"/>
  <c r="M51" i="19"/>
  <c r="M52" i="19"/>
  <c r="M54" i="19"/>
  <c r="M55" i="19"/>
  <c r="M56" i="19"/>
  <c r="M57" i="19"/>
  <c r="M58" i="19"/>
  <c r="M59" i="19"/>
  <c r="M60" i="19"/>
  <c r="M61" i="19"/>
  <c r="M62" i="19"/>
  <c r="M63" i="19"/>
  <c r="M64" i="19"/>
  <c r="M65" i="19"/>
  <c r="M67" i="19"/>
  <c r="M68" i="19"/>
  <c r="M69" i="19"/>
  <c r="M70" i="19"/>
  <c r="M71" i="19"/>
  <c r="M72" i="19"/>
  <c r="M73" i="19"/>
  <c r="M74" i="19"/>
  <c r="M75" i="19"/>
  <c r="M76" i="19"/>
  <c r="M77" i="19"/>
  <c r="M78" i="19"/>
  <c r="M80" i="19"/>
  <c r="M81" i="19"/>
  <c r="M82" i="19"/>
  <c r="M83" i="19"/>
  <c r="M84" i="19"/>
  <c r="M85" i="19"/>
  <c r="M86" i="19"/>
  <c r="M87" i="19"/>
  <c r="M88" i="19"/>
  <c r="M89" i="19"/>
  <c r="M90" i="19"/>
  <c r="M91" i="19"/>
  <c r="M93" i="19"/>
  <c r="M94" i="19"/>
  <c r="M95" i="19"/>
  <c r="M96" i="19"/>
  <c r="M97" i="19"/>
  <c r="M98" i="19"/>
  <c r="M99" i="19"/>
  <c r="M100" i="19"/>
  <c r="M101" i="19"/>
  <c r="M102" i="19"/>
  <c r="M103" i="19"/>
  <c r="M104" i="19"/>
  <c r="M106" i="19"/>
  <c r="M107" i="19"/>
  <c r="M108" i="19"/>
  <c r="M109" i="19"/>
  <c r="M110" i="19"/>
  <c r="M111" i="19"/>
  <c r="M112" i="19"/>
  <c r="M113" i="19"/>
  <c r="M114" i="19"/>
  <c r="M115" i="19"/>
  <c r="M116" i="19"/>
  <c r="M117" i="19"/>
  <c r="M119" i="19"/>
  <c r="M120" i="19"/>
  <c r="M121" i="19"/>
  <c r="M122" i="19"/>
  <c r="M123" i="19"/>
  <c r="M124" i="19"/>
  <c r="M125" i="19"/>
  <c r="M126" i="19"/>
  <c r="M127" i="19"/>
  <c r="M128" i="19"/>
  <c r="M129" i="19"/>
  <c r="M130" i="19"/>
  <c r="M132" i="19"/>
  <c r="M133" i="19"/>
  <c r="M134" i="19"/>
  <c r="M135" i="19"/>
  <c r="M136" i="19"/>
  <c r="M137" i="19"/>
  <c r="M138" i="19"/>
  <c r="M139" i="19"/>
  <c r="M140" i="19"/>
  <c r="M141" i="19"/>
  <c r="M142" i="19"/>
  <c r="M143" i="19"/>
  <c r="M145" i="19"/>
  <c r="M146" i="19"/>
  <c r="M147" i="19"/>
  <c r="M148" i="19"/>
  <c r="M149" i="19"/>
  <c r="M150" i="19"/>
  <c r="M151" i="19"/>
  <c r="M152" i="19"/>
  <c r="M153" i="19"/>
  <c r="M154" i="19"/>
  <c r="M155" i="19"/>
  <c r="M156" i="19"/>
  <c r="M158" i="19"/>
  <c r="M159" i="19"/>
  <c r="M160" i="19"/>
  <c r="M161" i="19"/>
  <c r="M162" i="19"/>
  <c r="M163" i="19"/>
  <c r="M164" i="19"/>
  <c r="M165" i="19"/>
  <c r="M166" i="19"/>
  <c r="M167" i="19"/>
  <c r="M168" i="19"/>
  <c r="M169" i="19"/>
  <c r="M171" i="19"/>
  <c r="M172" i="19"/>
  <c r="M173" i="19"/>
  <c r="M174" i="19"/>
  <c r="M175" i="19"/>
  <c r="M176" i="19"/>
  <c r="M177" i="19"/>
  <c r="M178" i="19"/>
  <c r="M179" i="19"/>
  <c r="M180" i="19"/>
  <c r="M181" i="19"/>
  <c r="M182" i="19"/>
  <c r="M184" i="19"/>
  <c r="M185" i="19"/>
  <c r="M186" i="19"/>
  <c r="M187" i="19"/>
  <c r="M188" i="19"/>
  <c r="M189" i="19"/>
  <c r="M190" i="19"/>
  <c r="M191" i="19"/>
  <c r="M192" i="19"/>
  <c r="M193" i="19"/>
  <c r="M194" i="19"/>
  <c r="M195" i="19"/>
  <c r="M197" i="19"/>
  <c r="M198" i="19"/>
  <c r="M199" i="19"/>
  <c r="M200" i="19"/>
  <c r="M201" i="19"/>
  <c r="M202" i="19"/>
  <c r="M203" i="19"/>
  <c r="M204" i="19"/>
  <c r="M205" i="19"/>
  <c r="M206" i="19"/>
  <c r="M207" i="19"/>
  <c r="M208" i="19"/>
  <c r="M210" i="19"/>
  <c r="M211" i="19"/>
  <c r="M212" i="19"/>
  <c r="M213" i="19"/>
  <c r="M214" i="19"/>
  <c r="M215" i="19"/>
  <c r="M216" i="19"/>
  <c r="M217" i="19"/>
  <c r="M218" i="19"/>
  <c r="M219" i="19"/>
  <c r="M220" i="19"/>
  <c r="M221" i="19"/>
  <c r="M224" i="19"/>
  <c r="M225" i="19"/>
  <c r="M226" i="19"/>
  <c r="M227" i="19"/>
  <c r="M228" i="19"/>
  <c r="M229" i="19"/>
  <c r="M230" i="19"/>
  <c r="M231" i="19"/>
  <c r="M232" i="19"/>
  <c r="M233" i="19"/>
  <c r="M234" i="19"/>
  <c r="M236" i="19"/>
  <c r="M237" i="19"/>
  <c r="M238" i="19"/>
  <c r="M239" i="19"/>
  <c r="M240" i="19"/>
  <c r="M241" i="19"/>
  <c r="M242" i="19"/>
  <c r="M243" i="19"/>
  <c r="M244" i="19"/>
  <c r="M245" i="19"/>
  <c r="M246" i="19"/>
  <c r="M247" i="19"/>
  <c r="M249" i="19"/>
  <c r="M250" i="19"/>
  <c r="M251" i="19"/>
  <c r="M252" i="19"/>
  <c r="M253" i="19"/>
  <c r="M254" i="19"/>
  <c r="M255" i="19"/>
  <c r="M256" i="19"/>
  <c r="M257" i="19"/>
  <c r="M258" i="19"/>
  <c r="M259" i="19"/>
  <c r="M260" i="19"/>
  <c r="M262" i="19"/>
  <c r="M263" i="19"/>
  <c r="M264" i="19"/>
  <c r="M265" i="19"/>
  <c r="M266" i="19"/>
  <c r="M267" i="19"/>
  <c r="M268" i="19"/>
  <c r="M269" i="19"/>
  <c r="M270" i="19"/>
  <c r="M271" i="19"/>
  <c r="M272" i="19"/>
  <c r="M273" i="19"/>
  <c r="M275" i="19"/>
  <c r="M276" i="19"/>
  <c r="M277" i="19"/>
  <c r="M278" i="19"/>
  <c r="M279" i="19"/>
  <c r="M280" i="19"/>
  <c r="M281" i="19"/>
  <c r="M282" i="19"/>
  <c r="M283" i="19"/>
  <c r="M284" i="19"/>
  <c r="M285" i="19"/>
  <c r="M286" i="19"/>
  <c r="M288" i="19"/>
  <c r="M289" i="19"/>
  <c r="M290" i="19"/>
  <c r="M291" i="19"/>
  <c r="M292" i="19"/>
  <c r="M293" i="19"/>
  <c r="M294" i="19"/>
  <c r="M295" i="19"/>
  <c r="M296" i="19"/>
  <c r="M297" i="19"/>
  <c r="M298" i="19"/>
  <c r="M299" i="19"/>
  <c r="M301" i="19"/>
  <c r="M302" i="19"/>
  <c r="M303" i="19"/>
  <c r="M304" i="19"/>
  <c r="M305" i="19"/>
  <c r="M306" i="19"/>
  <c r="M307" i="19"/>
  <c r="M308" i="19"/>
  <c r="M309" i="19"/>
  <c r="M310" i="19"/>
  <c r="M311" i="19"/>
  <c r="M312" i="19"/>
  <c r="M314" i="19"/>
  <c r="M315" i="19"/>
  <c r="M316" i="19"/>
  <c r="M317" i="19"/>
  <c r="M318" i="19"/>
  <c r="M319" i="19"/>
  <c r="M320" i="19"/>
  <c r="M321" i="19"/>
  <c r="M322" i="19"/>
  <c r="M323" i="19"/>
  <c r="M324" i="19"/>
  <c r="M327" i="19"/>
  <c r="M328" i="19"/>
  <c r="M329" i="19"/>
  <c r="M330" i="19"/>
  <c r="M331" i="19"/>
  <c r="M332" i="19"/>
  <c r="M333" i="19"/>
  <c r="M334" i="19"/>
  <c r="M335" i="19"/>
  <c r="M336" i="19"/>
  <c r="M337" i="19"/>
  <c r="M338" i="19"/>
  <c r="M340" i="19"/>
  <c r="M341" i="19"/>
  <c r="M342" i="19"/>
  <c r="M343" i="19"/>
  <c r="M344" i="19"/>
  <c r="M345" i="19"/>
  <c r="M346" i="19"/>
  <c r="M347" i="19"/>
  <c r="M348" i="19"/>
  <c r="M349" i="19"/>
  <c r="M350" i="19"/>
  <c r="M351" i="19"/>
  <c r="M353" i="19"/>
  <c r="M354" i="19"/>
  <c r="M355" i="19"/>
  <c r="M356" i="19"/>
  <c r="M357" i="19"/>
  <c r="M358" i="19"/>
  <c r="M359" i="19"/>
  <c r="M360" i="19"/>
  <c r="M361" i="19"/>
  <c r="M362" i="19"/>
  <c r="M363" i="19"/>
  <c r="M364" i="19"/>
  <c r="M366" i="19"/>
  <c r="M368" i="19"/>
  <c r="M369" i="19"/>
  <c r="M370" i="19"/>
  <c r="M371" i="19"/>
  <c r="M372" i="19"/>
  <c r="M373" i="19"/>
  <c r="M374" i="19"/>
  <c r="M375" i="19"/>
  <c r="M376" i="19"/>
  <c r="M377" i="19"/>
  <c r="M379" i="19"/>
  <c r="M380" i="19"/>
  <c r="M381" i="19"/>
  <c r="M382" i="19"/>
  <c r="M383" i="19"/>
  <c r="M384" i="19"/>
  <c r="M385" i="19"/>
  <c r="M386" i="19"/>
  <c r="M387" i="19"/>
  <c r="M388" i="19"/>
  <c r="M389" i="19"/>
  <c r="M390" i="19"/>
  <c r="M392" i="19"/>
  <c r="M393" i="19"/>
  <c r="M394" i="19"/>
  <c r="M395" i="19"/>
  <c r="M396" i="19"/>
  <c r="M397" i="19"/>
  <c r="M398" i="19"/>
  <c r="M399" i="19"/>
  <c r="M400" i="19"/>
  <c r="M401" i="19"/>
  <c r="M402" i="19"/>
  <c r="M403" i="19"/>
  <c r="M405" i="19"/>
  <c r="M406" i="19"/>
  <c r="M407" i="19"/>
  <c r="M408" i="19"/>
  <c r="M409" i="19"/>
  <c r="M410" i="19"/>
  <c r="M411" i="19"/>
  <c r="M412" i="19"/>
  <c r="M413" i="19"/>
  <c r="M414" i="19"/>
  <c r="M415" i="19"/>
  <c r="M416" i="19"/>
  <c r="M418" i="19"/>
  <c r="M419" i="19"/>
  <c r="M420" i="19"/>
  <c r="M421" i="19"/>
  <c r="M422" i="19"/>
  <c r="M423" i="19"/>
  <c r="M424" i="19"/>
  <c r="M425" i="19"/>
  <c r="M426" i="19"/>
  <c r="M427" i="19"/>
  <c r="M428" i="19"/>
  <c r="M429" i="19"/>
  <c r="M431" i="19"/>
  <c r="M432" i="19"/>
  <c r="M433" i="19"/>
  <c r="M434" i="19"/>
  <c r="M435" i="19"/>
  <c r="M436" i="19"/>
  <c r="M437" i="19"/>
  <c r="M438" i="19"/>
  <c r="M439" i="19"/>
  <c r="M440" i="19"/>
  <c r="M441" i="19"/>
  <c r="M442" i="19"/>
  <c r="M444" i="19"/>
  <c r="M445" i="19"/>
  <c r="M446" i="19"/>
  <c r="M447" i="19"/>
  <c r="M448" i="19"/>
  <c r="M449" i="19"/>
  <c r="M450" i="19"/>
  <c r="M451" i="19"/>
  <c r="M452" i="19"/>
  <c r="M453" i="19"/>
  <c r="M454" i="19"/>
  <c r="M455" i="19"/>
  <c r="M457" i="19"/>
  <c r="M458" i="19"/>
  <c r="M459" i="19"/>
  <c r="M460" i="19"/>
  <c r="M461" i="19"/>
  <c r="M462" i="19"/>
  <c r="M463" i="19"/>
  <c r="M464" i="19"/>
  <c r="M465" i="19"/>
  <c r="M466" i="19"/>
  <c r="M467" i="19"/>
  <c r="M468" i="19"/>
  <c r="M471" i="19"/>
  <c r="M472" i="19"/>
  <c r="M473" i="19"/>
  <c r="M474" i="19"/>
  <c r="M475" i="19"/>
  <c r="M476" i="19"/>
  <c r="M477" i="19"/>
  <c r="M478" i="19"/>
  <c r="M479" i="19"/>
  <c r="M480" i="19"/>
  <c r="M481" i="19"/>
  <c r="M483" i="19"/>
  <c r="M484" i="19"/>
  <c r="M485" i="19"/>
  <c r="M486" i="19"/>
  <c r="M487" i="19"/>
  <c r="M488" i="19"/>
  <c r="M489" i="19"/>
  <c r="M490" i="19"/>
  <c r="M491" i="19"/>
  <c r="M492" i="19"/>
  <c r="M493" i="19"/>
  <c r="M494" i="19"/>
  <c r="M496" i="19"/>
  <c r="M497" i="19"/>
  <c r="M498" i="19"/>
  <c r="M499" i="19"/>
  <c r="M500" i="19"/>
  <c r="M501" i="19"/>
  <c r="M502" i="19"/>
  <c r="M503" i="19"/>
  <c r="M504" i="19"/>
  <c r="M505" i="19"/>
  <c r="M506" i="19"/>
  <c r="M507" i="19"/>
  <c r="M509" i="19"/>
  <c r="M510" i="19"/>
  <c r="M511" i="19"/>
  <c r="M512" i="19"/>
  <c r="M513" i="19"/>
  <c r="M514" i="19"/>
  <c r="M515" i="19"/>
  <c r="M516" i="19"/>
  <c r="M517" i="19"/>
  <c r="M518" i="19"/>
  <c r="M519" i="19"/>
  <c r="M520" i="19"/>
  <c r="M522" i="19"/>
  <c r="M523" i="19"/>
  <c r="M524" i="19"/>
  <c r="M525" i="19"/>
  <c r="M526" i="19"/>
  <c r="M527" i="19"/>
  <c r="M528" i="19"/>
  <c r="M529" i="19"/>
  <c r="M530" i="19"/>
  <c r="M531" i="19"/>
  <c r="M532" i="19"/>
  <c r="M533" i="19"/>
  <c r="M535" i="19"/>
  <c r="M536" i="19"/>
  <c r="M537" i="19"/>
  <c r="M538" i="19"/>
  <c r="M539" i="19"/>
  <c r="M540" i="19"/>
  <c r="M541" i="19"/>
  <c r="M542" i="19"/>
  <c r="M543" i="19"/>
  <c r="M544" i="19"/>
  <c r="M545" i="19"/>
  <c r="M546" i="19"/>
  <c r="M548" i="19"/>
  <c r="M549" i="19"/>
  <c r="M550" i="19"/>
  <c r="M551" i="19"/>
  <c r="M552" i="19"/>
  <c r="M553" i="19"/>
  <c r="M554" i="19"/>
  <c r="M555" i="19"/>
  <c r="M556" i="19"/>
  <c r="M557" i="19"/>
  <c r="M558" i="19"/>
  <c r="M559" i="19"/>
  <c r="M561" i="19"/>
  <c r="M562" i="19"/>
  <c r="M563" i="19"/>
  <c r="M564" i="19"/>
  <c r="M565" i="19"/>
  <c r="M566" i="19"/>
  <c r="M567" i="19"/>
  <c r="M568" i="19"/>
  <c r="M569" i="19"/>
  <c r="M570" i="19"/>
  <c r="M571" i="19"/>
  <c r="E567" i="20" s="1"/>
  <c r="M572" i="19"/>
  <c r="E568" i="20" s="1"/>
  <c r="M574" i="19"/>
  <c r="M575" i="19"/>
  <c r="M576" i="19"/>
  <c r="M577" i="19"/>
  <c r="M578" i="19"/>
  <c r="M580" i="19"/>
  <c r="M581" i="19"/>
  <c r="M582" i="19"/>
  <c r="M583" i="19"/>
  <c r="M584" i="19"/>
  <c r="M585" i="19"/>
  <c r="M587" i="19"/>
  <c r="M588" i="19"/>
  <c r="M589" i="19"/>
  <c r="M590" i="19"/>
  <c r="M591" i="19"/>
  <c r="M592" i="19"/>
  <c r="M593" i="19"/>
  <c r="M594" i="19"/>
  <c r="M595" i="19"/>
  <c r="M596" i="19"/>
  <c r="M597" i="19"/>
  <c r="M598" i="19"/>
  <c r="M600" i="19"/>
  <c r="M601" i="19"/>
  <c r="M602" i="19"/>
  <c r="M603" i="19"/>
  <c r="M604" i="19"/>
  <c r="M605" i="19"/>
  <c r="M606" i="19"/>
  <c r="M607" i="19"/>
  <c r="M608" i="19"/>
  <c r="M609" i="19"/>
  <c r="M610" i="19"/>
  <c r="M611" i="19"/>
  <c r="M613" i="19"/>
  <c r="M614" i="19"/>
  <c r="M615" i="19"/>
  <c r="M616" i="19"/>
  <c r="M617" i="19"/>
  <c r="M618" i="19"/>
  <c r="M619" i="19"/>
  <c r="M620" i="19"/>
  <c r="M621" i="19"/>
  <c r="M622" i="19"/>
  <c r="M623" i="19"/>
  <c r="M624" i="19"/>
  <c r="M626" i="19"/>
  <c r="M627" i="19"/>
  <c r="M628" i="19"/>
  <c r="M629" i="19"/>
  <c r="M630" i="19"/>
  <c r="M631" i="19"/>
  <c r="M632" i="19"/>
  <c r="M634" i="19"/>
  <c r="M635" i="19"/>
  <c r="M636" i="19"/>
  <c r="M637" i="19"/>
  <c r="M639" i="19"/>
  <c r="M640" i="19"/>
  <c r="M641" i="19"/>
  <c r="M642" i="19"/>
  <c r="M643" i="19"/>
  <c r="M644" i="19"/>
  <c r="M645" i="19"/>
  <c r="M646" i="19"/>
  <c r="M647" i="19"/>
  <c r="M648" i="19"/>
  <c r="M649" i="19"/>
  <c r="M650" i="19"/>
  <c r="M652" i="19"/>
  <c r="M653" i="19"/>
  <c r="M654" i="19"/>
  <c r="M655" i="19"/>
  <c r="M656" i="19"/>
  <c r="M657" i="19"/>
  <c r="M658" i="19"/>
  <c r="M659" i="19"/>
  <c r="M660" i="19"/>
  <c r="M661" i="19"/>
  <c r="M662" i="19"/>
  <c r="M663" i="19"/>
  <c r="M665" i="19"/>
  <c r="M666" i="19"/>
  <c r="M667" i="19"/>
  <c r="M668" i="19"/>
  <c r="M669" i="19"/>
  <c r="M670" i="19"/>
  <c r="M671" i="19"/>
  <c r="M672" i="19"/>
  <c r="M673" i="19"/>
  <c r="M674" i="19"/>
  <c r="M675" i="19"/>
  <c r="M676" i="19"/>
  <c r="M678" i="19"/>
  <c r="M679" i="19"/>
  <c r="M680" i="19"/>
  <c r="M681" i="19"/>
  <c r="M682" i="19"/>
  <c r="M683" i="19"/>
  <c r="M684" i="19"/>
  <c r="M685" i="19"/>
  <c r="M686" i="19"/>
  <c r="M687" i="19"/>
  <c r="M688" i="19"/>
  <c r="M689" i="19"/>
  <c r="M691" i="19"/>
  <c r="M692" i="19"/>
  <c r="M693" i="19"/>
  <c r="M694" i="19"/>
  <c r="M695" i="19"/>
  <c r="M696" i="19"/>
  <c r="M697" i="19"/>
  <c r="M698" i="19"/>
  <c r="M699" i="19"/>
  <c r="M700" i="19"/>
  <c r="M701" i="19"/>
  <c r="M702" i="19"/>
  <c r="M16" i="19"/>
  <c r="M17" i="19"/>
  <c r="M18" i="19"/>
  <c r="M19" i="19"/>
  <c r="M20" i="19"/>
  <c r="M21" i="19"/>
  <c r="M22" i="19"/>
  <c r="M23" i="19"/>
  <c r="M24" i="19"/>
  <c r="M25" i="19"/>
  <c r="M26" i="19"/>
  <c r="M15" i="19"/>
  <c r="AA68" i="2"/>
  <c r="AA146" i="2"/>
  <c r="AA190" i="2"/>
  <c r="AA191" i="2"/>
  <c r="AA192" i="2"/>
  <c r="AA193" i="2"/>
  <c r="AA194" i="2"/>
  <c r="AA202" i="2"/>
  <c r="AA203" i="2"/>
  <c r="AA204" i="2"/>
  <c r="AA205" i="2"/>
  <c r="AA206" i="2"/>
  <c r="AA207" i="2"/>
  <c r="AA212" i="2"/>
  <c r="AA213" i="2"/>
  <c r="AA214" i="2"/>
  <c r="AA215" i="2"/>
  <c r="AA216" i="2"/>
  <c r="AA217" i="2"/>
  <c r="AA218" i="2"/>
  <c r="AA219" i="2"/>
  <c r="AA220" i="2"/>
  <c r="AA229" i="2"/>
  <c r="AA230" i="2"/>
  <c r="AA231" i="2"/>
  <c r="AA232" i="2"/>
  <c r="AA233" i="2"/>
  <c r="AA244" i="2"/>
  <c r="AA245" i="2"/>
  <c r="AA246" i="2"/>
  <c r="AA253" i="2"/>
  <c r="AA254" i="2"/>
  <c r="AA255" i="2"/>
  <c r="AA256" i="2"/>
  <c r="AA257" i="2"/>
  <c r="AA258" i="2"/>
  <c r="AA259" i="2"/>
  <c r="AA339" i="2"/>
  <c r="AA340" i="2"/>
  <c r="AA341" i="2"/>
  <c r="AA342" i="2"/>
  <c r="AA343" i="2"/>
  <c r="AA344" i="2"/>
  <c r="AA350" i="2"/>
  <c r="AA351" i="2"/>
  <c r="AA352" i="2"/>
  <c r="AA353" i="2"/>
  <c r="AA354" i="2"/>
  <c r="AA355" i="2"/>
  <c r="AA356" i="2"/>
  <c r="AA357" i="2"/>
  <c r="AA439" i="2"/>
  <c r="AA440" i="2"/>
  <c r="AA441" i="2"/>
  <c r="AA442" i="2"/>
  <c r="AA443" i="2"/>
  <c r="AA444" i="2"/>
  <c r="AA445" i="2"/>
  <c r="AA446" i="2"/>
  <c r="AA447" i="2"/>
  <c r="AA475" i="2"/>
  <c r="AA476" i="2"/>
  <c r="AA477" i="2"/>
  <c r="AA478" i="2"/>
  <c r="AA480" i="2"/>
  <c r="AA481" i="2"/>
  <c r="AA482" i="2"/>
  <c r="AA483" i="2"/>
  <c r="AA484" i="2"/>
  <c r="AA485" i="2"/>
  <c r="AA486" i="2"/>
  <c r="AA489" i="2"/>
  <c r="AA659" i="2"/>
  <c r="AA660" i="2"/>
  <c r="AA661" i="2"/>
  <c r="AA662" i="2"/>
  <c r="AA694" i="2"/>
  <c r="AA803" i="2"/>
  <c r="AA804" i="2"/>
  <c r="AA805" i="2"/>
  <c r="AA818" i="2"/>
  <c r="AA826" i="2"/>
  <c r="AA827" i="2"/>
  <c r="AA828" i="2"/>
  <c r="AA829" i="2"/>
  <c r="AA830" i="2"/>
  <c r="AA831" i="2"/>
  <c r="AA875" i="2"/>
  <c r="AA876" i="2"/>
  <c r="AA877" i="2"/>
  <c r="AA878" i="2"/>
  <c r="AA890" i="2"/>
  <c r="AA891" i="2"/>
  <c r="AA899" i="2"/>
  <c r="AA900" i="2"/>
  <c r="AA901" i="2"/>
  <c r="AA902" i="2"/>
  <c r="AA903" i="2"/>
  <c r="AA904" i="2"/>
  <c r="AA926" i="2"/>
  <c r="AA927" i="2"/>
  <c r="AA928" i="2"/>
  <c r="AA929" i="2"/>
  <c r="AA930" i="2"/>
  <c r="AA931" i="2"/>
  <c r="AA932" i="2"/>
  <c r="AA933" i="2"/>
  <c r="AA934" i="2"/>
  <c r="AA988" i="2"/>
  <c r="AA989" i="2"/>
  <c r="AA990" i="2"/>
  <c r="AA991" i="2"/>
  <c r="AA992" i="2"/>
  <c r="AA993" i="2"/>
  <c r="AA994" i="2"/>
  <c r="AA999" i="2"/>
  <c r="AA1000" i="2"/>
  <c r="AA1001" i="2"/>
  <c r="AA1002" i="2"/>
  <c r="AA1003" i="2"/>
  <c r="AA1004" i="2"/>
  <c r="AA1005" i="2"/>
  <c r="AA1006" i="2"/>
  <c r="AA1007" i="2"/>
  <c r="AA1012" i="2"/>
  <c r="AA1013" i="2"/>
  <c r="AA1014" i="2"/>
  <c r="AA1015" i="2"/>
  <c r="AA1016" i="2"/>
  <c r="AA1017" i="2"/>
  <c r="AA1018" i="2"/>
  <c r="AA1019" i="2"/>
  <c r="AA1020" i="2"/>
  <c r="AA1035" i="2"/>
  <c r="AA1036" i="2"/>
  <c r="AA1037" i="2"/>
  <c r="AA1038" i="2"/>
  <c r="AA29" i="2"/>
  <c r="AA30" i="2"/>
  <c r="AA31" i="2"/>
  <c r="Z190" i="2"/>
  <c r="Z191" i="2"/>
  <c r="Z192" i="2"/>
  <c r="Z193" i="2"/>
  <c r="Z194" i="2"/>
  <c r="Z202" i="2"/>
  <c r="Z203" i="2"/>
  <c r="Z204" i="2"/>
  <c r="Z205" i="2"/>
  <c r="Z206" i="2"/>
  <c r="Z207" i="2"/>
  <c r="Z212" i="2"/>
  <c r="Z213" i="2"/>
  <c r="Z214" i="2"/>
  <c r="Z215" i="2"/>
  <c r="Z216" i="2"/>
  <c r="Z217" i="2"/>
  <c r="Z218" i="2"/>
  <c r="Z219" i="2"/>
  <c r="Z220" i="2"/>
  <c r="Z229" i="2"/>
  <c r="Z230" i="2"/>
  <c r="Z231" i="2"/>
  <c r="Z232" i="2"/>
  <c r="Z233" i="2"/>
  <c r="Z244" i="2"/>
  <c r="Z245" i="2"/>
  <c r="Z246" i="2"/>
  <c r="Z253" i="2"/>
  <c r="Z254" i="2"/>
  <c r="Z255" i="2"/>
  <c r="Z256" i="2"/>
  <c r="Z257" i="2"/>
  <c r="Z258" i="2"/>
  <c r="Z259" i="2"/>
  <c r="Z339" i="2"/>
  <c r="Z340" i="2"/>
  <c r="Z341" i="2"/>
  <c r="Z342" i="2"/>
  <c r="Z343" i="2"/>
  <c r="Z344" i="2"/>
  <c r="Z350" i="2"/>
  <c r="Z351" i="2"/>
  <c r="Z352" i="2"/>
  <c r="Z353" i="2"/>
  <c r="Z354" i="2"/>
  <c r="Z355" i="2"/>
  <c r="Z356" i="2"/>
  <c r="Z357" i="2"/>
  <c r="Z439" i="2"/>
  <c r="Z440" i="2"/>
  <c r="Z441" i="2"/>
  <c r="Z442" i="2"/>
  <c r="Z443" i="2"/>
  <c r="Z444" i="2"/>
  <c r="Z445" i="2"/>
  <c r="Z446" i="2"/>
  <c r="Z447" i="2"/>
  <c r="Z475" i="2"/>
  <c r="Z476" i="2"/>
  <c r="Z477" i="2"/>
  <c r="Z478" i="2"/>
  <c r="Z480" i="2"/>
  <c r="Z481" i="2"/>
  <c r="Z482" i="2"/>
  <c r="Z483" i="2"/>
  <c r="Z484" i="2"/>
  <c r="Z485" i="2"/>
  <c r="Z486" i="2"/>
  <c r="Z489" i="2"/>
  <c r="Z634" i="2"/>
  <c r="AA634" i="2" s="1"/>
  <c r="Z659" i="2"/>
  <c r="Z660" i="2"/>
  <c r="Z661" i="2"/>
  <c r="Z662" i="2"/>
  <c r="Z694" i="2"/>
  <c r="Z803" i="2"/>
  <c r="Z804" i="2"/>
  <c r="Z805" i="2"/>
  <c r="Z818" i="2"/>
  <c r="Z826" i="2"/>
  <c r="Z827" i="2"/>
  <c r="Z828" i="2"/>
  <c r="Z829" i="2"/>
  <c r="Z830" i="2"/>
  <c r="Z831" i="2"/>
  <c r="Z875" i="2"/>
  <c r="Z876" i="2"/>
  <c r="Z877" i="2"/>
  <c r="Z878" i="2"/>
  <c r="Z890" i="2"/>
  <c r="Z891" i="2"/>
  <c r="Z899" i="2"/>
  <c r="Z900" i="2"/>
  <c r="Z901" i="2"/>
  <c r="Z902" i="2"/>
  <c r="Z903" i="2"/>
  <c r="Z904" i="2"/>
  <c r="Z926" i="2"/>
  <c r="Z927" i="2"/>
  <c r="Z928" i="2"/>
  <c r="Z929" i="2"/>
  <c r="Z930" i="2"/>
  <c r="Z931" i="2"/>
  <c r="Z932" i="2"/>
  <c r="Z933" i="2"/>
  <c r="Z934" i="2"/>
  <c r="Z988" i="2"/>
  <c r="Z989" i="2"/>
  <c r="Z990" i="2"/>
  <c r="Z991" i="2"/>
  <c r="Z992" i="2"/>
  <c r="Z993" i="2"/>
  <c r="Z994" i="2"/>
  <c r="Z999" i="2"/>
  <c r="Z1000" i="2"/>
  <c r="Z1001" i="2"/>
  <c r="Z1002" i="2"/>
  <c r="Z1003" i="2"/>
  <c r="Z1004" i="2"/>
  <c r="Z1005" i="2"/>
  <c r="Z1006" i="2"/>
  <c r="Z1007" i="2"/>
  <c r="Z1012" i="2"/>
  <c r="Z1013" i="2"/>
  <c r="Z1014" i="2"/>
  <c r="Z1015" i="2"/>
  <c r="Z1016" i="2"/>
  <c r="Z1017" i="2"/>
  <c r="Z1018" i="2"/>
  <c r="Z1019" i="2"/>
  <c r="Z1020" i="2"/>
  <c r="Z1035" i="2"/>
  <c r="Z1036" i="2"/>
  <c r="Z1037" i="2"/>
  <c r="Z1038" i="2"/>
  <c r="Z68" i="2"/>
  <c r="Z146" i="2"/>
  <c r="Z29" i="2"/>
  <c r="Z30" i="2"/>
  <c r="Z31" i="2"/>
  <c r="R20" i="2"/>
  <c r="Z16" i="2"/>
  <c r="W1051" i="2" l="1"/>
  <c r="X1051" i="2" s="1"/>
  <c r="Z1051" i="2" s="1"/>
  <c r="AA1051" i="2" s="1"/>
  <c r="W1057" i="2"/>
  <c r="X1057" i="2" s="1"/>
  <c r="Z1057" i="2" s="1"/>
  <c r="W312" i="2"/>
  <c r="X312" i="2" s="1"/>
  <c r="Z312" i="2" s="1"/>
  <c r="W971" i="2"/>
  <c r="X971" i="2" s="1"/>
  <c r="Z971" i="2" s="1"/>
  <c r="AA971" i="2" s="1"/>
  <c r="W91" i="2"/>
  <c r="X91" i="2" s="1"/>
  <c r="Z91" i="2" s="1"/>
  <c r="AA91" i="2" s="1"/>
  <c r="W525" i="2"/>
  <c r="X525" i="2" s="1"/>
  <c r="Z525" i="2" s="1"/>
  <c r="W323" i="2"/>
  <c r="X323" i="2" s="1"/>
  <c r="Z323" i="2" s="1"/>
  <c r="AA323" i="2" s="1"/>
  <c r="W849" i="2"/>
  <c r="X849" i="2" s="1"/>
  <c r="Z849" i="2" s="1"/>
  <c r="AA849" i="2" s="1"/>
  <c r="W790" i="2"/>
  <c r="X790" i="2" s="1"/>
  <c r="Z790" i="2" s="1"/>
  <c r="AA790" i="2" s="1"/>
  <c r="W607" i="2"/>
  <c r="X607" i="2" s="1"/>
  <c r="Z607" i="2" s="1"/>
  <c r="W766" i="2"/>
  <c r="X766" i="2" s="1"/>
  <c r="Z766" i="2" s="1"/>
  <c r="AA766" i="2" s="1"/>
  <c r="W1056" i="2"/>
  <c r="X1056" i="2" s="1"/>
  <c r="Z1056" i="2" s="1"/>
  <c r="AA1056" i="2" s="1"/>
  <c r="W322" i="2"/>
  <c r="X322" i="2" s="1"/>
  <c r="Z322" i="2" s="1"/>
  <c r="W391" i="2"/>
  <c r="X391" i="2" s="1"/>
  <c r="Z391" i="2" s="1"/>
  <c r="AA391" i="2" s="1"/>
  <c r="W390" i="2"/>
  <c r="X390" i="2" s="1"/>
  <c r="Z390" i="2" s="1"/>
  <c r="AA919" i="2"/>
  <c r="W918" i="2"/>
  <c r="X918" i="2" s="1"/>
  <c r="Z918" i="2" s="1"/>
  <c r="AA918" i="2" s="1"/>
  <c r="V859" i="2"/>
  <c r="AA853" i="2"/>
  <c r="W851" i="2"/>
  <c r="X851" i="2" s="1"/>
  <c r="Z851" i="2" s="1"/>
  <c r="W850" i="2"/>
  <c r="X850" i="2" s="1"/>
  <c r="Z850" i="2" s="1"/>
  <c r="W643" i="2"/>
  <c r="X643" i="2" s="1"/>
  <c r="Z643" i="2" s="1"/>
  <c r="AA643" i="2" s="1"/>
  <c r="W646" i="2"/>
  <c r="X646" i="2" s="1"/>
  <c r="Z646" i="2" s="1"/>
  <c r="AA646" i="2" s="1"/>
  <c r="AA857" i="2"/>
  <c r="W130" i="2"/>
  <c r="X130" i="2" s="1"/>
  <c r="Z130" i="2" s="1"/>
  <c r="AA130" i="2" s="1"/>
  <c r="W472" i="2"/>
  <c r="X472" i="2" s="1"/>
  <c r="Z472" i="2" s="1"/>
  <c r="AA472" i="2" s="1"/>
  <c r="W461" i="2"/>
  <c r="X461" i="2" s="1"/>
  <c r="Z461" i="2" s="1"/>
  <c r="AA461" i="2" s="1"/>
  <c r="W464" i="2"/>
  <c r="X464" i="2" s="1"/>
  <c r="Z464" i="2" s="1"/>
  <c r="AA464" i="2" s="1"/>
  <c r="W524" i="2"/>
  <c r="X524" i="2" s="1"/>
  <c r="Z524" i="2" s="1"/>
  <c r="W516" i="2"/>
  <c r="X516" i="2" s="1"/>
  <c r="Z516" i="2" s="1"/>
  <c r="W510" i="2"/>
  <c r="X510" i="2" s="1"/>
  <c r="Z510" i="2" s="1"/>
  <c r="W514" i="2"/>
  <c r="X514" i="2" s="1"/>
  <c r="Z514" i="2" s="1"/>
  <c r="W597" i="2"/>
  <c r="X597" i="2" s="1"/>
  <c r="Z597" i="2" s="1"/>
  <c r="AA597" i="2" s="1"/>
  <c r="W598" i="2"/>
  <c r="X598" i="2" s="1"/>
  <c r="Z598" i="2" s="1"/>
  <c r="W599" i="2"/>
  <c r="X599" i="2" s="1"/>
  <c r="Z599" i="2" s="1"/>
  <c r="W600" i="2"/>
  <c r="X600" i="2" s="1"/>
  <c r="Z600" i="2" s="1"/>
  <c r="W601" i="2"/>
  <c r="X601" i="2" s="1"/>
  <c r="Z601" i="2" s="1"/>
  <c r="AA601" i="2" s="1"/>
  <c r="W602" i="2"/>
  <c r="X602" i="2" s="1"/>
  <c r="Z602" i="2" s="1"/>
  <c r="W603" i="2"/>
  <c r="X603" i="2" s="1"/>
  <c r="Z603" i="2" s="1"/>
  <c r="W610" i="2"/>
  <c r="X610" i="2" s="1"/>
  <c r="Z610" i="2" s="1"/>
  <c r="AA610" i="2" s="1"/>
  <c r="W606" i="2"/>
  <c r="X606" i="2" s="1"/>
  <c r="Z606" i="2" s="1"/>
  <c r="AA606" i="2" s="1"/>
  <c r="W319" i="2"/>
  <c r="X319" i="2" s="1"/>
  <c r="Z319" i="2" s="1"/>
  <c r="AA319" i="2" s="1"/>
  <c r="W316" i="2"/>
  <c r="X316" i="2" s="1"/>
  <c r="Z316" i="2" s="1"/>
  <c r="AA316" i="2" s="1"/>
  <c r="V389" i="2"/>
  <c r="V391" i="2"/>
  <c r="V919" i="2"/>
  <c r="W858" i="2"/>
  <c r="X858" i="2" s="1"/>
  <c r="Z858" i="2" s="1"/>
  <c r="AA858" i="2" s="1"/>
  <c r="AA854" i="2"/>
  <c r="V969" i="2"/>
  <c r="W517" i="2"/>
  <c r="X517" i="2" s="1"/>
  <c r="Z517" i="2" s="1"/>
  <c r="W519" i="2"/>
  <c r="X519" i="2" s="1"/>
  <c r="Z519" i="2" s="1"/>
  <c r="AA519" i="2" s="1"/>
  <c r="W522" i="2"/>
  <c r="X522" i="2" s="1"/>
  <c r="Z522" i="2" s="1"/>
  <c r="AA522" i="2" s="1"/>
  <c r="W523" i="2"/>
  <c r="X523" i="2" s="1"/>
  <c r="Z523" i="2" s="1"/>
  <c r="W511" i="2"/>
  <c r="X511" i="2" s="1"/>
  <c r="Z511" i="2" s="1"/>
  <c r="W515" i="2"/>
  <c r="X515" i="2" s="1"/>
  <c r="Z515" i="2" s="1"/>
  <c r="W596" i="2"/>
  <c r="X596" i="2" s="1"/>
  <c r="Z596" i="2" s="1"/>
  <c r="W611" i="2"/>
  <c r="X611" i="2" s="1"/>
  <c r="Z611" i="2" s="1"/>
  <c r="W604" i="2"/>
  <c r="X604" i="2" s="1"/>
  <c r="Z604" i="2" s="1"/>
  <c r="W605" i="2"/>
  <c r="X605" i="2" s="1"/>
  <c r="Z605" i="2" s="1"/>
  <c r="W861" i="2"/>
  <c r="X861" i="2" s="1"/>
  <c r="Z861" i="2" s="1"/>
  <c r="AA861" i="2" s="1"/>
  <c r="W862" i="2"/>
  <c r="X862" i="2" s="1"/>
  <c r="Z862" i="2" s="1"/>
  <c r="AA862" i="2" s="1"/>
  <c r="W863" i="2"/>
  <c r="X863" i="2" s="1"/>
  <c r="Z863" i="2" s="1"/>
  <c r="AA863" i="2" s="1"/>
  <c r="W864" i="2"/>
  <c r="X864" i="2" s="1"/>
  <c r="Z864" i="2" s="1"/>
  <c r="AA864" i="2" s="1"/>
  <c r="C425" i="8"/>
  <c r="D662" i="2"/>
  <c r="W327" i="2"/>
  <c r="X327" i="2" s="1"/>
  <c r="Z327" i="2" s="1"/>
  <c r="W325" i="2"/>
  <c r="X325" i="2" s="1"/>
  <c r="Z325" i="2" s="1"/>
  <c r="AA325" i="2" s="1"/>
  <c r="W311" i="2"/>
  <c r="X311" i="2" s="1"/>
  <c r="Z311" i="2" s="1"/>
  <c r="AA311" i="2" s="1"/>
  <c r="W309" i="2"/>
  <c r="X309" i="2" s="1"/>
  <c r="Z309" i="2" s="1"/>
  <c r="AA309" i="2" s="1"/>
  <c r="W395" i="2"/>
  <c r="X395" i="2" s="1"/>
  <c r="Z395" i="2" s="1"/>
  <c r="V634" i="2"/>
  <c r="W565" i="2"/>
  <c r="X565" i="2" s="1"/>
  <c r="Z565" i="2" s="1"/>
  <c r="AA565" i="2" s="1"/>
  <c r="W979" i="2"/>
  <c r="X979" i="2" s="1"/>
  <c r="Z979" i="2" s="1"/>
  <c r="AA979" i="2" s="1"/>
  <c r="C425" i="6"/>
  <c r="W113" i="2"/>
  <c r="X113" i="2" s="1"/>
  <c r="Z113" i="2" s="1"/>
  <c r="AA113" i="2" s="1"/>
  <c r="W292" i="2"/>
  <c r="X292" i="2" s="1"/>
  <c r="Z292" i="2" s="1"/>
  <c r="W917" i="2"/>
  <c r="X917" i="2" s="1"/>
  <c r="Z917" i="2" s="1"/>
  <c r="AA917" i="2" s="1"/>
  <c r="D633" i="6"/>
  <c r="E969" i="2"/>
  <c r="C48" i="6"/>
  <c r="E1085" i="2"/>
  <c r="D722" i="6"/>
  <c r="E1086" i="2"/>
  <c r="D723" i="6"/>
  <c r="C35" i="20"/>
  <c r="D44" i="2"/>
  <c r="E44" i="2" s="1"/>
  <c r="C35" i="8"/>
  <c r="C35" i="13"/>
  <c r="K35" i="13" s="1"/>
  <c r="C98" i="8"/>
  <c r="C98" i="13"/>
  <c r="C98" i="6"/>
  <c r="C98" i="20"/>
  <c r="C99" i="8"/>
  <c r="C99" i="13"/>
  <c r="C99" i="6"/>
  <c r="C99" i="20"/>
  <c r="C100" i="8"/>
  <c r="C100" i="13"/>
  <c r="C100" i="6"/>
  <c r="C100" i="20"/>
  <c r="D370" i="2"/>
  <c r="C269" i="6"/>
  <c r="C269" i="8"/>
  <c r="C269" i="13"/>
  <c r="C269" i="20"/>
  <c r="C273" i="19"/>
  <c r="W377" i="2"/>
  <c r="X377" i="2" s="1"/>
  <c r="Z377" i="2" s="1"/>
  <c r="AA377" i="2"/>
  <c r="D409" i="2"/>
  <c r="C282" i="6"/>
  <c r="C282" i="8"/>
  <c r="C282" i="13"/>
  <c r="C282" i="20"/>
  <c r="C286" i="19"/>
  <c r="C281" i="6"/>
  <c r="C281" i="8"/>
  <c r="C281" i="13"/>
  <c r="K281" i="13" s="1"/>
  <c r="C281" i="20"/>
  <c r="D460" i="2"/>
  <c r="C321" i="8"/>
  <c r="C321" i="6"/>
  <c r="C321" i="13"/>
  <c r="C321" i="20"/>
  <c r="C325" i="19"/>
  <c r="D499" i="2"/>
  <c r="C347" i="8"/>
  <c r="C347" i="6"/>
  <c r="C347" i="13"/>
  <c r="C347" i="20"/>
  <c r="C346" i="8"/>
  <c r="C346" i="6"/>
  <c r="C346" i="13"/>
  <c r="K346" i="13" s="1"/>
  <c r="C346" i="20"/>
  <c r="D1051" i="2"/>
  <c r="C698" i="8"/>
  <c r="C698" i="13"/>
  <c r="K698" i="13" s="1"/>
  <c r="E917" i="2"/>
  <c r="D594" i="6"/>
  <c r="C594" i="8"/>
  <c r="C594" i="6"/>
  <c r="C594" i="13"/>
  <c r="K594" i="13" s="1"/>
  <c r="D790" i="2"/>
  <c r="C490" i="8"/>
  <c r="C490" i="13"/>
  <c r="C490" i="6"/>
  <c r="C490" i="20"/>
  <c r="D789" i="2"/>
  <c r="C489" i="8"/>
  <c r="C489" i="13"/>
  <c r="K489" i="13" s="1"/>
  <c r="C489" i="6"/>
  <c r="C489" i="20"/>
  <c r="D788" i="2"/>
  <c r="C488" i="8"/>
  <c r="C488" i="13"/>
  <c r="K488" i="13" s="1"/>
  <c r="C488" i="6"/>
  <c r="C488" i="20"/>
  <c r="D787" i="2"/>
  <c r="C487" i="8"/>
  <c r="C487" i="13"/>
  <c r="K487" i="13" s="1"/>
  <c r="C487" i="6"/>
  <c r="C487" i="20"/>
  <c r="D786" i="2"/>
  <c r="C486" i="8"/>
  <c r="C486" i="13"/>
  <c r="K486" i="13" s="1"/>
  <c r="C486" i="6"/>
  <c r="C486" i="20"/>
  <c r="D785" i="2"/>
  <c r="C485" i="8"/>
  <c r="C485" i="13"/>
  <c r="K485" i="13" s="1"/>
  <c r="C485" i="6"/>
  <c r="C485" i="20"/>
  <c r="C633" i="8"/>
  <c r="C633" i="13"/>
  <c r="K633" i="13" s="1"/>
  <c r="AJ622" i="7"/>
  <c r="GC622" i="7"/>
  <c r="CF31" i="18"/>
  <c r="CF733" i="18"/>
  <c r="S731" i="17" s="1"/>
  <c r="CF694" i="18"/>
  <c r="CF655" i="18"/>
  <c r="CF616" i="18"/>
  <c r="CF590" i="18"/>
  <c r="CF577" i="18"/>
  <c r="CF564" i="18"/>
  <c r="CF551" i="18"/>
  <c r="CF538" i="18"/>
  <c r="CF499" i="18"/>
  <c r="CF473" i="18"/>
  <c r="CF460" i="18"/>
  <c r="CF447" i="18"/>
  <c r="CF434" i="18"/>
  <c r="CF408" i="18"/>
  <c r="CF395" i="18"/>
  <c r="CF369" i="18"/>
  <c r="CF356" i="18"/>
  <c r="CF343" i="18"/>
  <c r="CF330" i="18"/>
  <c r="CF291" i="18"/>
  <c r="CF278" i="18"/>
  <c r="CF239" i="18"/>
  <c r="CF213" i="18"/>
  <c r="CF200" i="18"/>
  <c r="CF161" i="18"/>
  <c r="CF148" i="18"/>
  <c r="CF109" i="18"/>
  <c r="CF83" i="18"/>
  <c r="CF57" i="18"/>
  <c r="CF486" i="18"/>
  <c r="BY733" i="18"/>
  <c r="Q731" i="17" s="1"/>
  <c r="BY729" i="18"/>
  <c r="Q727" i="17" s="1"/>
  <c r="BJ3" i="18"/>
  <c r="BH722" i="18"/>
  <c r="BD733" i="18"/>
  <c r="BI731" i="18"/>
  <c r="BD731" i="18"/>
  <c r="BI730" i="18"/>
  <c r="BD730" i="18"/>
  <c r="BI729" i="18"/>
  <c r="S729" i="18"/>
  <c r="CN729" i="18" s="1"/>
  <c r="CH728" i="18"/>
  <c r="CA728" i="18"/>
  <c r="BI728" i="18"/>
  <c r="BI727" i="18"/>
  <c r="BT727" i="18" s="1"/>
  <c r="O725" i="17" s="1"/>
  <c r="BI726" i="18"/>
  <c r="CH722" i="18"/>
  <c r="CA722" i="18"/>
  <c r="C700" i="13"/>
  <c r="C700" i="20"/>
  <c r="C711" i="8"/>
  <c r="C711" i="13"/>
  <c r="K711" i="13" s="1"/>
  <c r="C711" i="20"/>
  <c r="C710" i="8"/>
  <c r="C710" i="13"/>
  <c r="K710" i="13" s="1"/>
  <c r="C710" i="20"/>
  <c r="C709" i="8"/>
  <c r="C709" i="13"/>
  <c r="K709" i="13" s="1"/>
  <c r="C709" i="20"/>
  <c r="C708" i="8"/>
  <c r="C708" i="13"/>
  <c r="K708" i="13" s="1"/>
  <c r="C708" i="20"/>
  <c r="C707" i="8"/>
  <c r="C707" i="13"/>
  <c r="K707" i="13" s="1"/>
  <c r="C707" i="20"/>
  <c r="C706" i="8"/>
  <c r="C706" i="13"/>
  <c r="K706" i="13" s="1"/>
  <c r="C706" i="20"/>
  <c r="C705" i="8"/>
  <c r="C705" i="13"/>
  <c r="K705" i="13" s="1"/>
  <c r="C705" i="20"/>
  <c r="C704" i="8"/>
  <c r="C704" i="13"/>
  <c r="K704" i="13" s="1"/>
  <c r="C704" i="20"/>
  <c r="C703" i="8"/>
  <c r="C703" i="13"/>
  <c r="K703" i="13" s="1"/>
  <c r="C703" i="20"/>
  <c r="C702" i="8"/>
  <c r="C702" i="13"/>
  <c r="K702" i="13" s="1"/>
  <c r="C702" i="20"/>
  <c r="C701" i="8"/>
  <c r="C701" i="13"/>
  <c r="K701" i="13" s="1"/>
  <c r="C701" i="20"/>
  <c r="C713" i="13"/>
  <c r="C713" i="20"/>
  <c r="C728" i="19"/>
  <c r="C724" i="8"/>
  <c r="C724" i="13"/>
  <c r="C724" i="6"/>
  <c r="C724" i="20"/>
  <c r="C727" i="19"/>
  <c r="C723" i="8"/>
  <c r="C723" i="13"/>
  <c r="C723" i="6"/>
  <c r="C723" i="20"/>
  <c r="C726" i="19"/>
  <c r="C722" i="8"/>
  <c r="C722" i="13"/>
  <c r="C722" i="6"/>
  <c r="C722" i="20"/>
  <c r="C721" i="8"/>
  <c r="C721" i="13"/>
  <c r="C721" i="6"/>
  <c r="C721" i="20"/>
  <c r="C720" i="8"/>
  <c r="C720" i="13"/>
  <c r="C720" i="6"/>
  <c r="C720" i="20"/>
  <c r="C719" i="8"/>
  <c r="C719" i="13"/>
  <c r="C719" i="6"/>
  <c r="C719" i="20"/>
  <c r="C718" i="8"/>
  <c r="C718" i="13"/>
  <c r="C718" i="6"/>
  <c r="C718" i="20"/>
  <c r="C717" i="8"/>
  <c r="C717" i="13"/>
  <c r="C717" i="6"/>
  <c r="C717" i="20"/>
  <c r="C716" i="8"/>
  <c r="N716" i="8" s="1"/>
  <c r="C716" i="13"/>
  <c r="K716" i="13" s="1"/>
  <c r="C716" i="6"/>
  <c r="C716" i="20"/>
  <c r="C715" i="8"/>
  <c r="C715" i="13"/>
  <c r="K715" i="13" s="1"/>
  <c r="C715" i="6"/>
  <c r="C715" i="20"/>
  <c r="C714" i="8"/>
  <c r="C714" i="13"/>
  <c r="K714" i="13" s="1"/>
  <c r="C714" i="6"/>
  <c r="C714" i="20"/>
  <c r="C48" i="8"/>
  <c r="C48" i="13"/>
  <c r="C52" i="19"/>
  <c r="C47" i="8"/>
  <c r="C47" i="13"/>
  <c r="K47" i="13" s="1"/>
  <c r="C47" i="20"/>
  <c r="C46" i="8"/>
  <c r="C46" i="13"/>
  <c r="K46" i="13" s="1"/>
  <c r="C46" i="20"/>
  <c r="C113" i="13"/>
  <c r="K113" i="13" s="1"/>
  <c r="C113" i="8"/>
  <c r="C113" i="6"/>
  <c r="C113" i="20"/>
  <c r="C112" i="13"/>
  <c r="C112" i="8"/>
  <c r="C112" i="6"/>
  <c r="C112" i="20"/>
  <c r="C111" i="13"/>
  <c r="C111" i="8"/>
  <c r="C111" i="6"/>
  <c r="C111" i="20"/>
  <c r="C110" i="13"/>
  <c r="K110" i="13" s="1"/>
  <c r="C110" i="8"/>
  <c r="C110" i="6"/>
  <c r="C110" i="20"/>
  <c r="C109" i="13"/>
  <c r="K109" i="13" s="1"/>
  <c r="C109" i="8"/>
  <c r="C109" i="6"/>
  <c r="C109" i="20"/>
  <c r="C108" i="13"/>
  <c r="C108" i="8"/>
  <c r="C108" i="6"/>
  <c r="C108" i="20"/>
  <c r="C107" i="13"/>
  <c r="C107" i="8"/>
  <c r="C107" i="6"/>
  <c r="C107" i="20"/>
  <c r="C106" i="13"/>
  <c r="K106" i="13" s="1"/>
  <c r="C106" i="8"/>
  <c r="C106" i="6"/>
  <c r="C106" i="20"/>
  <c r="C105" i="13"/>
  <c r="K105" i="13" s="1"/>
  <c r="C105" i="8"/>
  <c r="C105" i="6"/>
  <c r="C105" i="20"/>
  <c r="C104" i="13"/>
  <c r="K104" i="13" s="1"/>
  <c r="C104" i="8"/>
  <c r="C104" i="6"/>
  <c r="C104" i="20"/>
  <c r="C103" i="13"/>
  <c r="K103" i="13" s="1"/>
  <c r="C103" i="8"/>
  <c r="C103" i="6"/>
  <c r="C103" i="20"/>
  <c r="C342" i="8"/>
  <c r="C342" i="6"/>
  <c r="C342" i="13"/>
  <c r="C342" i="20"/>
  <c r="CT729" i="18"/>
  <c r="CV729" i="18" s="1"/>
  <c r="CT733" i="18"/>
  <c r="CV733" i="18" s="1"/>
  <c r="AW730" i="18"/>
  <c r="CH729" i="18"/>
  <c r="AX725" i="18"/>
  <c r="CH724" i="18"/>
  <c r="CA723" i="18"/>
  <c r="R722" i="18"/>
  <c r="CJ722" i="18" s="1"/>
  <c r="S727" i="18"/>
  <c r="CN727" i="18" s="1"/>
  <c r="CA726" i="18"/>
  <c r="AD725" i="18"/>
  <c r="CH733" i="18"/>
  <c r="BS733" i="18"/>
  <c r="CT723" i="18"/>
  <c r="AX723" i="18"/>
  <c r="CA733" i="18"/>
  <c r="BR733" i="18"/>
  <c r="CH732" i="18"/>
  <c r="CH731" i="18"/>
  <c r="BT731" i="18"/>
  <c r="O729" i="17" s="1"/>
  <c r="CH730" i="18"/>
  <c r="BT730" i="18"/>
  <c r="O728" i="17" s="1"/>
  <c r="Z729" i="18"/>
  <c r="AC729" i="18" s="1"/>
  <c r="CT728" i="18"/>
  <c r="CV728" i="18" s="1"/>
  <c r="BS728" i="18"/>
  <c r="CT727" i="18"/>
  <c r="CV727" i="18" s="1"/>
  <c r="R727" i="18"/>
  <c r="CJ727" i="18" s="1"/>
  <c r="AD726" i="18"/>
  <c r="S726" i="18"/>
  <c r="CN726" i="18" s="1"/>
  <c r="CH723" i="18"/>
  <c r="CT722" i="18"/>
  <c r="CV722" i="18" s="1"/>
  <c r="AU722" i="18"/>
  <c r="BP732" i="18"/>
  <c r="AW731" i="18"/>
  <c r="CA729" i="18"/>
  <c r="BS729" i="18"/>
  <c r="R729" i="18"/>
  <c r="CJ729" i="18" s="1"/>
  <c r="R728" i="18"/>
  <c r="CJ728" i="18" s="1"/>
  <c r="BS727" i="18"/>
  <c r="R726" i="18"/>
  <c r="CJ726" i="18" s="1"/>
  <c r="AX724" i="18"/>
  <c r="Z723" i="18"/>
  <c r="AC723" i="18" s="1"/>
  <c r="BS722" i="18"/>
  <c r="BS732" i="18"/>
  <c r="AW732" i="18"/>
  <c r="AU729" i="18"/>
  <c r="AU728" i="18"/>
  <c r="AD727" i="18"/>
  <c r="AD724" i="18"/>
  <c r="AW722" i="18"/>
  <c r="G727" i="17"/>
  <c r="BP733" i="18"/>
  <c r="AW733" i="18"/>
  <c r="BI732" i="18"/>
  <c r="BT732" i="18" s="1"/>
  <c r="O730" i="17" s="1"/>
  <c r="BP731" i="18"/>
  <c r="AX731" i="18"/>
  <c r="CA727" i="18"/>
  <c r="AU726" i="18"/>
  <c r="CT725" i="18"/>
  <c r="CA725" i="18"/>
  <c r="I727" i="17"/>
  <c r="BR732" i="18"/>
  <c r="CT731" i="18"/>
  <c r="CV731" i="18" s="1"/>
  <c r="CA731" i="18"/>
  <c r="BR731" i="18"/>
  <c r="CT730" i="18"/>
  <c r="CV730" i="18" s="1"/>
  <c r="CA730" i="18"/>
  <c r="BS730" i="18"/>
  <c r="S728" i="18"/>
  <c r="CN728" i="18" s="1"/>
  <c r="CH727" i="18"/>
  <c r="CH725" i="18"/>
  <c r="CT724" i="18"/>
  <c r="CA724" i="18"/>
  <c r="I730" i="17"/>
  <c r="R732" i="18"/>
  <c r="CJ732" i="18" s="1"/>
  <c r="AX732" i="18"/>
  <c r="N732" i="18"/>
  <c r="O732" i="18" s="1"/>
  <c r="AC731" i="18"/>
  <c r="BR726" i="18"/>
  <c r="BD726" i="18"/>
  <c r="BT726" i="18" s="1"/>
  <c r="BP726" i="18"/>
  <c r="CO726" i="18" s="1"/>
  <c r="AU733" i="18"/>
  <c r="AC733" i="18"/>
  <c r="G731" i="17"/>
  <c r="S733" i="18"/>
  <c r="CN733" i="18" s="1"/>
  <c r="CT732" i="18"/>
  <c r="CV732" i="18" s="1"/>
  <c r="AC732" i="18"/>
  <c r="BS731" i="18"/>
  <c r="AU731" i="18"/>
  <c r="BR730" i="18"/>
  <c r="I728" i="17"/>
  <c r="R730" i="18"/>
  <c r="CJ730" i="18" s="1"/>
  <c r="AW729" i="18"/>
  <c r="AX729" i="18"/>
  <c r="N729" i="18"/>
  <c r="O729" i="18" s="1"/>
  <c r="BR727" i="18"/>
  <c r="BD727" i="18"/>
  <c r="BP727" i="18"/>
  <c r="BS725" i="18"/>
  <c r="CK725" i="18" s="1"/>
  <c r="AW725" i="18"/>
  <c r="AU725" i="18"/>
  <c r="BS724" i="18"/>
  <c r="AW724" i="18"/>
  <c r="AU724" i="18"/>
  <c r="BS723" i="18"/>
  <c r="AW723" i="18"/>
  <c r="AU723" i="18"/>
  <c r="S722" i="18"/>
  <c r="CN722" i="18" s="1"/>
  <c r="G720" i="17"/>
  <c r="N731" i="18"/>
  <c r="O731" i="18" s="1"/>
  <c r="BR729" i="18"/>
  <c r="BD729" i="18"/>
  <c r="BT729" i="18" s="1"/>
  <c r="O727" i="17" s="1"/>
  <c r="BP729" i="18"/>
  <c r="CO729" i="18" s="1"/>
  <c r="CP729" i="18" s="1"/>
  <c r="AW727" i="18"/>
  <c r="AX727" i="18"/>
  <c r="N727" i="18"/>
  <c r="O727" i="18" s="1"/>
  <c r="AU730" i="18"/>
  <c r="AW728" i="18"/>
  <c r="AX728" i="18"/>
  <c r="N728" i="18"/>
  <c r="O728" i="18" s="1"/>
  <c r="AX733" i="18"/>
  <c r="AD733" i="18"/>
  <c r="R733" i="18"/>
  <c r="CJ733" i="18" s="1"/>
  <c r="O733" i="18"/>
  <c r="AU732" i="18"/>
  <c r="AD731" i="18"/>
  <c r="S731" i="18"/>
  <c r="CN731" i="18" s="1"/>
  <c r="BP730" i="18"/>
  <c r="AX730" i="18"/>
  <c r="Z730" i="18"/>
  <c r="AC730" i="18" s="1"/>
  <c r="N730" i="18"/>
  <c r="O730" i="18" s="1"/>
  <c r="BR728" i="18"/>
  <c r="BD728" i="18"/>
  <c r="BT728" i="18" s="1"/>
  <c r="O726" i="17" s="1"/>
  <c r="BP728" i="18"/>
  <c r="AU727" i="18"/>
  <c r="BS726" i="18"/>
  <c r="AW726" i="18"/>
  <c r="AX726" i="18"/>
  <c r="CK726" i="18" s="1"/>
  <c r="CL726" i="18" s="1"/>
  <c r="N726" i="18"/>
  <c r="O726" i="18" s="1"/>
  <c r="BP725" i="18"/>
  <c r="N725" i="18"/>
  <c r="O725" i="18" s="1"/>
  <c r="BP724" i="18"/>
  <c r="N724" i="18"/>
  <c r="O724" i="18" s="1"/>
  <c r="BP723" i="18"/>
  <c r="N723" i="18"/>
  <c r="O723" i="18" s="1"/>
  <c r="BI722" i="18"/>
  <c r="BP722" i="18"/>
  <c r="I729" i="17"/>
  <c r="S732" i="18"/>
  <c r="CN732" i="18" s="1"/>
  <c r="S730" i="18"/>
  <c r="CN730" i="18" s="1"/>
  <c r="BD722" i="18"/>
  <c r="BR722" i="18"/>
  <c r="AX722" i="18"/>
  <c r="Z722" i="18"/>
  <c r="AC722" i="18" s="1"/>
  <c r="AD722" i="18"/>
  <c r="BR725" i="18"/>
  <c r="BR724" i="18"/>
  <c r="BR723" i="18"/>
  <c r="C295" i="6"/>
  <c r="C295" i="13"/>
  <c r="K295" i="13" s="1"/>
  <c r="C295" i="8"/>
  <c r="C295" i="20"/>
  <c r="W980" i="2"/>
  <c r="X980" i="2" s="1"/>
  <c r="Z980" i="2" s="1"/>
  <c r="AA980" i="2" s="1"/>
  <c r="D141" i="2"/>
  <c r="C102" i="19"/>
  <c r="D142" i="2"/>
  <c r="C103" i="19"/>
  <c r="E143" i="2"/>
  <c r="C104" i="19"/>
  <c r="D157" i="2"/>
  <c r="C115" i="19"/>
  <c r="D158" i="2"/>
  <c r="D159" i="2"/>
  <c r="C117" i="19"/>
  <c r="AA970" i="2"/>
  <c r="W997" i="2"/>
  <c r="E62" i="2"/>
  <c r="D48" i="6"/>
  <c r="E1087" i="2"/>
  <c r="D724" i="13"/>
  <c r="W542" i="2"/>
  <c r="X542" i="2" s="1"/>
  <c r="Z542" i="2" s="1"/>
  <c r="AA542" i="2" s="1"/>
  <c r="W543" i="2"/>
  <c r="X543" i="2" s="1"/>
  <c r="Z543" i="2" s="1"/>
  <c r="AA543" i="2" s="1"/>
  <c r="W544" i="2"/>
  <c r="X544" i="2" s="1"/>
  <c r="Z544" i="2" s="1"/>
  <c r="AA544" i="2" s="1"/>
  <c r="W545" i="2"/>
  <c r="X545" i="2" s="1"/>
  <c r="Z545" i="2" s="1"/>
  <c r="AA545" i="2" s="1"/>
  <c r="W546" i="2"/>
  <c r="X546" i="2" s="1"/>
  <c r="Z546" i="2" s="1"/>
  <c r="AA546" i="2" s="1"/>
  <c r="W547" i="2"/>
  <c r="X547" i="2" s="1"/>
  <c r="Z547" i="2" s="1"/>
  <c r="AA547" i="2" s="1"/>
  <c r="W548" i="2"/>
  <c r="X548" i="2" s="1"/>
  <c r="Z548" i="2" s="1"/>
  <c r="AA548" i="2" s="1"/>
  <c r="W549" i="2"/>
  <c r="X549" i="2" s="1"/>
  <c r="Z549" i="2" s="1"/>
  <c r="AA549" i="2" s="1"/>
  <c r="W550" i="2"/>
  <c r="X550" i="2" s="1"/>
  <c r="Z550" i="2" s="1"/>
  <c r="AA550" i="2" s="1"/>
  <c r="W551" i="2"/>
  <c r="X551" i="2" s="1"/>
  <c r="Z551" i="2" s="1"/>
  <c r="AA551" i="2" s="1"/>
  <c r="W552" i="2"/>
  <c r="X552" i="2" s="1"/>
  <c r="Z552" i="2" s="1"/>
  <c r="AA552" i="2" s="1"/>
  <c r="W553" i="2"/>
  <c r="X553" i="2" s="1"/>
  <c r="Z553" i="2" s="1"/>
  <c r="AA553" i="2" s="1"/>
  <c r="W554" i="2"/>
  <c r="X554" i="2" s="1"/>
  <c r="Z554" i="2" s="1"/>
  <c r="AA554" i="2" s="1"/>
  <c r="W555" i="2"/>
  <c r="X555" i="2" s="1"/>
  <c r="Z555" i="2" s="1"/>
  <c r="AA555" i="2" s="1"/>
  <c r="M20" i="18"/>
  <c r="BY20" i="18"/>
  <c r="W976" i="2"/>
  <c r="X976" i="2" s="1"/>
  <c r="Z976" i="2" s="1"/>
  <c r="AA976" i="2" s="1"/>
  <c r="W975" i="2"/>
  <c r="X975" i="2" s="1"/>
  <c r="Z975" i="2" s="1"/>
  <c r="AA975" i="2" s="1"/>
  <c r="W974" i="2"/>
  <c r="X974" i="2" s="1"/>
  <c r="Z974" i="2" s="1"/>
  <c r="AA974" i="2" s="1"/>
  <c r="W973" i="2"/>
  <c r="X973" i="2" s="1"/>
  <c r="Z973" i="2" s="1"/>
  <c r="AA973" i="2" s="1"/>
  <c r="W791" i="2"/>
  <c r="X791" i="2" s="1"/>
  <c r="Z791" i="2" s="1"/>
  <c r="AA791" i="2" s="1"/>
  <c r="W745" i="2"/>
  <c r="X745" i="2" s="1"/>
  <c r="Z745" i="2" s="1"/>
  <c r="AA745" i="2" s="1"/>
  <c r="W744" i="2"/>
  <c r="X744" i="2" s="1"/>
  <c r="Z744" i="2" s="1"/>
  <c r="AA744" i="2" s="1"/>
  <c r="W743" i="2"/>
  <c r="X743" i="2" s="1"/>
  <c r="Z743" i="2" s="1"/>
  <c r="AA743" i="2"/>
  <c r="W742" i="2"/>
  <c r="X742" i="2" s="1"/>
  <c r="Z742" i="2" s="1"/>
  <c r="AA742" i="2" s="1"/>
  <c r="W741" i="2"/>
  <c r="X741" i="2" s="1"/>
  <c r="Z741" i="2" s="1"/>
  <c r="AA741" i="2" s="1"/>
  <c r="W740" i="2"/>
  <c r="X740" i="2" s="1"/>
  <c r="Z740" i="2" s="1"/>
  <c r="AA740" i="2" s="1"/>
  <c r="W1068" i="2"/>
  <c r="X1068" i="2" s="1"/>
  <c r="Z1068" i="2" s="1"/>
  <c r="AA1068" i="2" s="1"/>
  <c r="W1067" i="2"/>
  <c r="X1067" i="2" s="1"/>
  <c r="Z1067" i="2" s="1"/>
  <c r="AA1067" i="2" s="1"/>
  <c r="W1066" i="2"/>
  <c r="X1066" i="2" s="1"/>
  <c r="Z1066" i="2" s="1"/>
  <c r="AA1066" i="2" s="1"/>
  <c r="W739" i="2"/>
  <c r="X739" i="2" s="1"/>
  <c r="Z739" i="2" s="1"/>
  <c r="AA739" i="2" s="1"/>
  <c r="W738" i="2"/>
  <c r="X738" i="2" s="1"/>
  <c r="Z738" i="2" s="1"/>
  <c r="AA738" i="2"/>
  <c r="W737" i="2"/>
  <c r="X737" i="2" s="1"/>
  <c r="Z737" i="2" s="1"/>
  <c r="AA737" i="2" s="1"/>
  <c r="W1065" i="2"/>
  <c r="X1065" i="2" s="1"/>
  <c r="Z1065" i="2" s="1"/>
  <c r="AA1065" i="2" s="1"/>
  <c r="W846" i="2"/>
  <c r="X846" i="2" s="1"/>
  <c r="Z846" i="2" s="1"/>
  <c r="AA846" i="2" s="1"/>
  <c r="W860" i="2"/>
  <c r="X860" i="2" s="1"/>
  <c r="Z860" i="2" s="1"/>
  <c r="AA860" i="2" s="1"/>
  <c r="W865" i="2"/>
  <c r="X865" i="2" s="1"/>
  <c r="Z865" i="2" s="1"/>
  <c r="AA865" i="2" s="1"/>
  <c r="W314" i="2"/>
  <c r="X314" i="2" s="1"/>
  <c r="Z314" i="2" s="1"/>
  <c r="AA314" i="2" s="1"/>
  <c r="W310" i="2"/>
  <c r="X310" i="2" s="1"/>
  <c r="Z310" i="2" s="1"/>
  <c r="AA310" i="2" s="1"/>
  <c r="AA394" i="2"/>
  <c r="AA390" i="2"/>
  <c r="W648" i="2"/>
  <c r="X648" i="2" s="1"/>
  <c r="Z648" i="2" s="1"/>
  <c r="AA648" i="2" s="1"/>
  <c r="W736" i="2"/>
  <c r="X736" i="2" s="1"/>
  <c r="Z736" i="2" s="1"/>
  <c r="AA736" i="2" s="1"/>
  <c r="W735" i="2"/>
  <c r="X735" i="2" s="1"/>
  <c r="Z735" i="2" s="1"/>
  <c r="AA735" i="2" s="1"/>
  <c r="W734" i="2"/>
  <c r="X734" i="2" s="1"/>
  <c r="Z734" i="2" s="1"/>
  <c r="AA734" i="2" s="1"/>
  <c r="W733" i="2"/>
  <c r="X733" i="2" s="1"/>
  <c r="Z733" i="2" s="1"/>
  <c r="AA733" i="2" s="1"/>
  <c r="W732" i="2"/>
  <c r="X732" i="2" s="1"/>
  <c r="Z732" i="2" s="1"/>
  <c r="AA732" i="2"/>
  <c r="W731" i="2"/>
  <c r="X731" i="2" s="1"/>
  <c r="Z731" i="2" s="1"/>
  <c r="AA731" i="2" s="1"/>
  <c r="W730" i="2"/>
  <c r="X730" i="2" s="1"/>
  <c r="Z730" i="2" s="1"/>
  <c r="AA730" i="2" s="1"/>
  <c r="W729" i="2"/>
  <c r="X729" i="2" s="1"/>
  <c r="Z729" i="2" s="1"/>
  <c r="AA729" i="2" s="1"/>
  <c r="W728" i="2"/>
  <c r="X728" i="2" s="1"/>
  <c r="Z728" i="2" s="1"/>
  <c r="AA728" i="2" s="1"/>
  <c r="W727" i="2"/>
  <c r="X727" i="2" s="1"/>
  <c r="Z727" i="2" s="1"/>
  <c r="AA727" i="2" s="1"/>
  <c r="W726" i="2"/>
  <c r="X726" i="2" s="1"/>
  <c r="Z726" i="2" s="1"/>
  <c r="AA726" i="2" s="1"/>
  <c r="W725" i="2"/>
  <c r="X725" i="2" s="1"/>
  <c r="Z725" i="2" s="1"/>
  <c r="AA725" i="2" s="1"/>
  <c r="W920" i="2"/>
  <c r="X920" i="2" s="1"/>
  <c r="Z920" i="2" s="1"/>
  <c r="AA920" i="2"/>
  <c r="W724" i="2"/>
  <c r="X724" i="2" s="1"/>
  <c r="Z724" i="2" s="1"/>
  <c r="AA724" i="2" s="1"/>
  <c r="X723" i="2"/>
  <c r="Z723" i="2" s="1"/>
  <c r="AA723" i="2"/>
  <c r="W722" i="2"/>
  <c r="X722" i="2" s="1"/>
  <c r="Z722" i="2" s="1"/>
  <c r="AA722" i="2" s="1"/>
  <c r="W721" i="2"/>
  <c r="X721" i="2" s="1"/>
  <c r="Z721" i="2" s="1"/>
  <c r="AA721" i="2" s="1"/>
  <c r="W720" i="2"/>
  <c r="X720" i="2" s="1"/>
  <c r="Z720" i="2" s="1"/>
  <c r="AA720" i="2" s="1"/>
  <c r="W719" i="2"/>
  <c r="X719" i="2" s="1"/>
  <c r="Z719" i="2" s="1"/>
  <c r="AA719" i="2" s="1"/>
  <c r="W1064" i="2"/>
  <c r="X1064" i="2" s="1"/>
  <c r="Z1064" i="2" s="1"/>
  <c r="AA1064" i="2" s="1"/>
  <c r="AF1065" i="2" s="1"/>
  <c r="W718" i="2"/>
  <c r="X718" i="2" s="1"/>
  <c r="Z718" i="2" s="1"/>
  <c r="AA718" i="2"/>
  <c r="W717" i="2"/>
  <c r="X717" i="2" s="1"/>
  <c r="Z717" i="2" s="1"/>
  <c r="AA717" i="2" s="1"/>
  <c r="W716" i="2"/>
  <c r="X716" i="2" s="1"/>
  <c r="Z716" i="2" s="1"/>
  <c r="AA716" i="2" s="1"/>
  <c r="W715" i="2"/>
  <c r="X715" i="2" s="1"/>
  <c r="Z715" i="2" s="1"/>
  <c r="AA715" i="2" s="1"/>
  <c r="W714" i="2"/>
  <c r="X714" i="2" s="1"/>
  <c r="Z714" i="2" s="1"/>
  <c r="AA714" i="2"/>
  <c r="W713" i="2"/>
  <c r="X713" i="2" s="1"/>
  <c r="Z713" i="2" s="1"/>
  <c r="AA713" i="2" s="1"/>
  <c r="W712" i="2"/>
  <c r="X712" i="2" s="1"/>
  <c r="Z712" i="2" s="1"/>
  <c r="AA712" i="2"/>
  <c r="W711" i="2"/>
  <c r="X711" i="2" s="1"/>
  <c r="Z711" i="2" s="1"/>
  <c r="AA711" i="2" s="1"/>
  <c r="W710" i="2"/>
  <c r="X710" i="2" s="1"/>
  <c r="Z710" i="2" s="1"/>
  <c r="AA710" i="2" s="1"/>
  <c r="W709" i="2"/>
  <c r="X709" i="2" s="1"/>
  <c r="Z709" i="2" s="1"/>
  <c r="AA709" i="2"/>
  <c r="W708" i="2"/>
  <c r="X708" i="2" s="1"/>
  <c r="Z708" i="2" s="1"/>
  <c r="AA708" i="2" s="1"/>
  <c r="W556" i="2"/>
  <c r="X556" i="2" s="1"/>
  <c r="Z556" i="2" s="1"/>
  <c r="AA556" i="2"/>
  <c r="W275" i="2"/>
  <c r="X275" i="2" s="1"/>
  <c r="Z275" i="2" s="1"/>
  <c r="AA275" i="2" s="1"/>
  <c r="W274" i="2"/>
  <c r="X274" i="2" s="1"/>
  <c r="Z274" i="2" s="1"/>
  <c r="AA274" i="2" s="1"/>
  <c r="W273" i="2"/>
  <c r="X273" i="2" s="1"/>
  <c r="Z273" i="2" s="1"/>
  <c r="AA273" i="2" s="1"/>
  <c r="W272" i="2"/>
  <c r="X272" i="2" s="1"/>
  <c r="Z272" i="2" s="1"/>
  <c r="AA272" i="2" s="1"/>
  <c r="W271" i="2"/>
  <c r="X271" i="2" s="1"/>
  <c r="Z271" i="2" s="1"/>
  <c r="AA271" i="2" s="1"/>
  <c r="W143" i="2"/>
  <c r="X143" i="2" s="1"/>
  <c r="Z143" i="2" s="1"/>
  <c r="AA143" i="2" s="1"/>
  <c r="W557" i="2"/>
  <c r="X557" i="2" s="1"/>
  <c r="Z557" i="2" s="1"/>
  <c r="AA557" i="2"/>
  <c r="W142" i="2"/>
  <c r="X142" i="2" s="1"/>
  <c r="Z142" i="2" s="1"/>
  <c r="AA142" i="2" s="1"/>
  <c r="W649" i="2"/>
  <c r="X649" i="2" s="1"/>
  <c r="Z649" i="2" s="1"/>
  <c r="AA649" i="2" s="1"/>
  <c r="W642" i="2"/>
  <c r="X642" i="2" s="1"/>
  <c r="Z642" i="2" s="1"/>
  <c r="AA642" i="2" s="1"/>
  <c r="W641" i="2"/>
  <c r="X641" i="2" s="1"/>
  <c r="Z641" i="2" s="1"/>
  <c r="AA641" i="2" s="1"/>
  <c r="W640" i="2"/>
  <c r="X640" i="2" s="1"/>
  <c r="Z640" i="2" s="1"/>
  <c r="AA640" i="2" s="1"/>
  <c r="W639" i="2"/>
  <c r="X639" i="2" s="1"/>
  <c r="Z639" i="2" s="1"/>
  <c r="AA639" i="2" s="1"/>
  <c r="W141" i="2"/>
  <c r="X141" i="2" s="1"/>
  <c r="Z141" i="2" s="1"/>
  <c r="AA141" i="2"/>
  <c r="W848" i="2"/>
  <c r="X848" i="2" s="1"/>
  <c r="Z848" i="2" s="1"/>
  <c r="AA848" i="2" s="1"/>
  <c r="W530" i="2"/>
  <c r="X530" i="2" s="1"/>
  <c r="Z530" i="2" s="1"/>
  <c r="AA530" i="2" s="1"/>
  <c r="W845" i="2"/>
  <c r="X845" i="2" s="1"/>
  <c r="Z845" i="2" s="1"/>
  <c r="AA845" i="2"/>
  <c r="X529" i="2"/>
  <c r="Z529" i="2" s="1"/>
  <c r="AA529" i="2" s="1"/>
  <c r="W528" i="2"/>
  <c r="X528" i="2" s="1"/>
  <c r="Z528" i="2" s="1"/>
  <c r="AA528" i="2" s="1"/>
  <c r="AA324" i="2"/>
  <c r="AA322" i="2"/>
  <c r="AA1057" i="2"/>
  <c r="AA320" i="2"/>
  <c r="AA317" i="2"/>
  <c r="AA525" i="2"/>
  <c r="AA527" i="2"/>
  <c r="AA517" i="2"/>
  <c r="AA523" i="2"/>
  <c r="AA509" i="2"/>
  <c r="AA511" i="2"/>
  <c r="AA513" i="2"/>
  <c r="AA515" i="2"/>
  <c r="AA596" i="2"/>
  <c r="AA609" i="2"/>
  <c r="AA611" i="2"/>
  <c r="AA604" i="2"/>
  <c r="AA605" i="2"/>
  <c r="AA392" i="2"/>
  <c r="AA112" i="2"/>
  <c r="AA111" i="2"/>
  <c r="AA524" i="2"/>
  <c r="AA526" i="2"/>
  <c r="AA516" i="2"/>
  <c r="AA518" i="2"/>
  <c r="AA520" i="2"/>
  <c r="AA521" i="2"/>
  <c r="AA510" i="2"/>
  <c r="AA512" i="2"/>
  <c r="AA514" i="2"/>
  <c r="AA598" i="2"/>
  <c r="AA599" i="2"/>
  <c r="AA600" i="2"/>
  <c r="AA602" i="2"/>
  <c r="AA603" i="2"/>
  <c r="AA608" i="2"/>
  <c r="AA607" i="2"/>
  <c r="AA312" i="2"/>
  <c r="AA308" i="2"/>
  <c r="AA395" i="2"/>
  <c r="W508" i="2"/>
  <c r="X508" i="2" s="1"/>
  <c r="Z508" i="2" s="1"/>
  <c r="AA508" i="2" s="1"/>
  <c r="W507" i="2"/>
  <c r="X507" i="2" s="1"/>
  <c r="Z507" i="2" s="1"/>
  <c r="AA507" i="2"/>
  <c r="W506" i="2"/>
  <c r="X506" i="2" s="1"/>
  <c r="Z506" i="2" s="1"/>
  <c r="AA506" i="2" s="1"/>
  <c r="W328" i="2"/>
  <c r="X328" i="2" s="1"/>
  <c r="Z328" i="2" s="1"/>
  <c r="AA328" i="2" s="1"/>
  <c r="W505" i="2"/>
  <c r="X505" i="2" s="1"/>
  <c r="Z505" i="2" s="1"/>
  <c r="AA505" i="2" s="1"/>
  <c r="W1095" i="2"/>
  <c r="X1095" i="2" s="1"/>
  <c r="Z1095" i="2" s="1"/>
  <c r="AA1095" i="2"/>
  <c r="W1092" i="2"/>
  <c r="X1092" i="2" s="1"/>
  <c r="Z1092" i="2" s="1"/>
  <c r="AA1092" i="2"/>
  <c r="W1096" i="2"/>
  <c r="X1096" i="2" s="1"/>
  <c r="Z1096" i="2" s="1"/>
  <c r="AA1096" i="2"/>
  <c r="W178" i="2"/>
  <c r="X178" i="2" s="1"/>
  <c r="Z178" i="2" s="1"/>
  <c r="AA178" i="2" s="1"/>
  <c r="W953" i="2"/>
  <c r="X953" i="2" s="1"/>
  <c r="Z953" i="2" s="1"/>
  <c r="AA953" i="2" s="1"/>
  <c r="W769" i="2"/>
  <c r="X769" i="2" s="1"/>
  <c r="Z769" i="2" s="1"/>
  <c r="AA769" i="2" s="1"/>
  <c r="W1060" i="2"/>
  <c r="X1060" i="2" s="1"/>
  <c r="Z1060" i="2" s="1"/>
  <c r="AA1060" i="2" s="1"/>
  <c r="W1059" i="2"/>
  <c r="X1059" i="2" s="1"/>
  <c r="Z1059" i="2" s="1"/>
  <c r="AA1059" i="2" s="1"/>
  <c r="W1058" i="2"/>
  <c r="X1058" i="2" s="1"/>
  <c r="Z1058" i="2" s="1"/>
  <c r="AA1058" i="2" s="1"/>
  <c r="W504" i="2"/>
  <c r="X504" i="2" s="1"/>
  <c r="Z504" i="2" s="1"/>
  <c r="AA504" i="2" s="1"/>
  <c r="W503" i="2"/>
  <c r="X503" i="2" s="1"/>
  <c r="Z503" i="2" s="1"/>
  <c r="AA503" i="2" s="1"/>
  <c r="W502" i="2"/>
  <c r="X502" i="2" s="1"/>
  <c r="Z502" i="2" s="1"/>
  <c r="AA502" i="2" s="1"/>
  <c r="W501" i="2"/>
  <c r="X501" i="2" s="1"/>
  <c r="Z501" i="2" s="1"/>
  <c r="AA501" i="2" s="1"/>
  <c r="W500" i="2"/>
  <c r="X500" i="2" s="1"/>
  <c r="Z500" i="2" s="1"/>
  <c r="AA500" i="2" s="1"/>
  <c r="W499" i="2"/>
  <c r="X499" i="2" s="1"/>
  <c r="Z499" i="2" s="1"/>
  <c r="AA499" i="2" s="1"/>
  <c r="W1055" i="2"/>
  <c r="X1055" i="2" s="1"/>
  <c r="Z1055" i="2" s="1"/>
  <c r="AA1055" i="2" s="1"/>
  <c r="W1054" i="2"/>
  <c r="X1054" i="2" s="1"/>
  <c r="Z1054" i="2" s="1"/>
  <c r="AA1054" i="2" s="1"/>
  <c r="W1053" i="2"/>
  <c r="X1053" i="2" s="1"/>
  <c r="Z1053" i="2" s="1"/>
  <c r="AA1053" i="2" s="1"/>
  <c r="W1052" i="2"/>
  <c r="X1052" i="2" s="1"/>
  <c r="Z1052" i="2" s="1"/>
  <c r="AA1052" i="2" s="1"/>
  <c r="W129" i="2"/>
  <c r="X129" i="2" s="1"/>
  <c r="Z129" i="2" s="1"/>
  <c r="AA129" i="2" s="1"/>
  <c r="W128" i="2"/>
  <c r="X128" i="2" s="1"/>
  <c r="Z128" i="2" s="1"/>
  <c r="AA128" i="2" s="1"/>
  <c r="W181" i="2"/>
  <c r="X181" i="2" s="1"/>
  <c r="Z181" i="2" s="1"/>
  <c r="AA181" i="2" s="1"/>
  <c r="W127" i="2"/>
  <c r="X127" i="2" s="1"/>
  <c r="Z127" i="2" s="1"/>
  <c r="AA127" i="2" s="1"/>
  <c r="W956" i="2"/>
  <c r="X956" i="2" s="1"/>
  <c r="Z956" i="2" s="1"/>
  <c r="AA956" i="2" s="1"/>
  <c r="W955" i="2"/>
  <c r="X955" i="2" s="1"/>
  <c r="Z955" i="2" s="1"/>
  <c r="AA955" i="2" s="1"/>
  <c r="W954" i="2"/>
  <c r="X954" i="2" s="1"/>
  <c r="Z954" i="2" s="1"/>
  <c r="AA954" i="2" s="1"/>
  <c r="W306" i="2"/>
  <c r="X306" i="2" s="1"/>
  <c r="Z306" i="2" s="1"/>
  <c r="AA306" i="2" s="1"/>
  <c r="W952" i="2"/>
  <c r="X952" i="2" s="1"/>
  <c r="Z952" i="2" s="1"/>
  <c r="AA952" i="2" s="1"/>
  <c r="W951" i="2"/>
  <c r="X951" i="2" s="1"/>
  <c r="Z951" i="2" s="1"/>
  <c r="AA951" i="2" s="1"/>
  <c r="W950" i="2"/>
  <c r="X950" i="2" s="1"/>
  <c r="Z950" i="2" s="1"/>
  <c r="AA950" i="2" s="1"/>
  <c r="W625" i="2"/>
  <c r="X625" i="2" s="1"/>
  <c r="Z625" i="2" s="1"/>
  <c r="AA625" i="2" s="1"/>
  <c r="W66" i="2"/>
  <c r="X66" i="2" s="1"/>
  <c r="Z66" i="2" s="1"/>
  <c r="AA66" i="2" s="1"/>
  <c r="W949" i="2"/>
  <c r="X949" i="2" s="1"/>
  <c r="Z949" i="2" s="1"/>
  <c r="AA949" i="2" s="1"/>
  <c r="W180" i="2"/>
  <c r="X180" i="2" s="1"/>
  <c r="Z180" i="2" s="1"/>
  <c r="AA180" i="2" s="1"/>
  <c r="W388" i="2"/>
  <c r="X388" i="2" s="1"/>
  <c r="Z388" i="2" s="1"/>
  <c r="AA388" i="2" s="1"/>
  <c r="W65" i="2"/>
  <c r="X65" i="2" s="1"/>
  <c r="Z65" i="2" s="1"/>
  <c r="AA65" i="2" s="1"/>
  <c r="W179" i="2"/>
  <c r="X179" i="2" s="1"/>
  <c r="Z179" i="2" s="1"/>
  <c r="AA179" i="2" s="1"/>
  <c r="W387" i="2"/>
  <c r="X387" i="2" s="1"/>
  <c r="Z387" i="2" s="1"/>
  <c r="AA387" i="2" s="1"/>
  <c r="W948" i="2"/>
  <c r="X948" i="2" s="1"/>
  <c r="Z948" i="2" s="1"/>
  <c r="AA948" i="2" s="1"/>
  <c r="W386" i="2"/>
  <c r="X386" i="2" s="1"/>
  <c r="Z386" i="2" s="1"/>
  <c r="AA386" i="2" s="1"/>
  <c r="W64" i="2"/>
  <c r="X64" i="2" s="1"/>
  <c r="Z64" i="2" s="1"/>
  <c r="AA64" i="2" s="1"/>
  <c r="W63" i="2"/>
  <c r="X63" i="2" s="1"/>
  <c r="Z63" i="2" s="1"/>
  <c r="AA63" i="2" s="1"/>
  <c r="W385" i="2"/>
  <c r="X385" i="2" s="1"/>
  <c r="Z385" i="2" s="1"/>
  <c r="AA385" i="2" s="1"/>
  <c r="W305" i="2"/>
  <c r="X305" i="2" s="1"/>
  <c r="Z305" i="2" s="1"/>
  <c r="AA305" i="2" s="1"/>
  <c r="W304" i="2"/>
  <c r="X304" i="2" s="1"/>
  <c r="Z304" i="2" s="1"/>
  <c r="AA304" i="2" s="1"/>
  <c r="W177" i="2"/>
  <c r="X177" i="2" s="1"/>
  <c r="Z177" i="2" s="1"/>
  <c r="AA177" i="2" s="1"/>
  <c r="W777" i="2"/>
  <c r="X777" i="2" s="1"/>
  <c r="Z777" i="2" s="1"/>
  <c r="AA777" i="2" s="1"/>
  <c r="W776" i="2"/>
  <c r="X776" i="2" s="1"/>
  <c r="Z776" i="2" s="1"/>
  <c r="AA776" i="2" s="1"/>
  <c r="W302" i="2"/>
  <c r="X302" i="2" s="1"/>
  <c r="Z302" i="2" s="1"/>
  <c r="AA302" i="2" s="1"/>
  <c r="W303" i="2"/>
  <c r="X303" i="2" s="1"/>
  <c r="Z303" i="2" s="1"/>
  <c r="AA303" i="2" s="1"/>
  <c r="W775" i="2"/>
  <c r="X775" i="2" s="1"/>
  <c r="W774" i="2"/>
  <c r="X774" i="2" s="1"/>
  <c r="Z774" i="2" s="1"/>
  <c r="AA774" i="2" s="1"/>
  <c r="W62" i="2"/>
  <c r="X62" i="2" s="1"/>
  <c r="Z62" i="2" s="1"/>
  <c r="AA62" i="2" s="1"/>
  <c r="W1094" i="2"/>
  <c r="X1094" i="2" s="1"/>
  <c r="Z1094" i="2" s="1"/>
  <c r="AA1094" i="2" s="1"/>
  <c r="W773" i="2"/>
  <c r="X773" i="2" s="1"/>
  <c r="Z773" i="2" s="1"/>
  <c r="AA773" i="2" s="1"/>
  <c r="W1093" i="2"/>
  <c r="X1093" i="2" s="1"/>
  <c r="Z1093" i="2" s="1"/>
  <c r="AA1093" i="2" s="1"/>
  <c r="W772" i="2"/>
  <c r="X772" i="2" s="1"/>
  <c r="Z772" i="2" s="1"/>
  <c r="AA772" i="2" s="1"/>
  <c r="W771" i="2"/>
  <c r="X771" i="2" s="1"/>
  <c r="Z771" i="2" s="1"/>
  <c r="AA771" i="2" s="1"/>
  <c r="W1091" i="2"/>
  <c r="X1091" i="2" s="1"/>
  <c r="Z1091" i="2" s="1"/>
  <c r="AA1091" i="2" s="1"/>
  <c r="W770" i="2"/>
  <c r="X770" i="2" s="1"/>
  <c r="Z770" i="2" s="1"/>
  <c r="AA770" i="2" s="1"/>
  <c r="W768" i="2"/>
  <c r="X768" i="2" s="1"/>
  <c r="Z768" i="2" s="1"/>
  <c r="AA768" i="2" s="1"/>
  <c r="W767" i="2"/>
  <c r="X767" i="2" s="1"/>
  <c r="Z767" i="2" s="1"/>
  <c r="AA767" i="2" s="1"/>
  <c r="W176" i="2"/>
  <c r="X176" i="2" s="1"/>
  <c r="Z176" i="2" s="1"/>
  <c r="AA176" i="2" s="1"/>
  <c r="W765" i="2"/>
  <c r="X765" i="2" s="1"/>
  <c r="Z765" i="2" s="1"/>
  <c r="AA765" i="2" s="1"/>
  <c r="W384" i="2"/>
  <c r="X384" i="2" s="1"/>
  <c r="Z384" i="2" s="1"/>
  <c r="AA384" i="2" s="1"/>
  <c r="W764" i="2"/>
  <c r="X764" i="2" s="1"/>
  <c r="Z764" i="2" s="1"/>
  <c r="AA764" i="2" s="1"/>
  <c r="W1105" i="2"/>
  <c r="X1105" i="2" s="1"/>
  <c r="Z1105" i="2" s="1"/>
  <c r="AA1105" i="2" s="1"/>
  <c r="W383" i="2"/>
  <c r="X383" i="2" s="1"/>
  <c r="Z383" i="2" s="1"/>
  <c r="AA383" i="2" s="1"/>
  <c r="W1104" i="2"/>
  <c r="X1104" i="2" s="1"/>
  <c r="Z1104" i="2" s="1"/>
  <c r="AA1104" i="2" s="1"/>
  <c r="W382" i="2"/>
  <c r="X382" i="2" s="1"/>
  <c r="Z382" i="2" s="1"/>
  <c r="AA382" i="2" s="1"/>
  <c r="W763" i="2"/>
  <c r="W762" i="2"/>
  <c r="X762" i="2" s="1"/>
  <c r="Z762" i="2" s="1"/>
  <c r="AA762" i="2"/>
  <c r="W300" i="2"/>
  <c r="X300" i="2" s="1"/>
  <c r="Z300" i="2" s="1"/>
  <c r="AA300" i="2" s="1"/>
  <c r="W301" i="2"/>
  <c r="X301" i="2" s="1"/>
  <c r="Z301" i="2" s="1"/>
  <c r="AA301" i="2" s="1"/>
  <c r="W1102" i="2"/>
  <c r="X1102" i="2" s="1"/>
  <c r="Z1102" i="2" s="1"/>
  <c r="AA1102" i="2" s="1"/>
  <c r="W761" i="2"/>
  <c r="X761" i="2" s="1"/>
  <c r="Z761" i="2" s="1"/>
  <c r="AA761" i="2" s="1"/>
  <c r="W381" i="2"/>
  <c r="X381" i="2" s="1"/>
  <c r="Z381" i="2" s="1"/>
  <c r="AA381" i="2" s="1"/>
  <c r="W1101" i="2"/>
  <c r="X1101" i="2" s="1"/>
  <c r="Z1101" i="2" s="1"/>
  <c r="AA1101" i="2" s="1"/>
  <c r="W380" i="2"/>
  <c r="X380" i="2" s="1"/>
  <c r="Z380" i="2" s="1"/>
  <c r="AA380" i="2" s="1"/>
  <c r="W1100" i="2"/>
  <c r="X1100" i="2" s="1"/>
  <c r="Z1100" i="2" s="1"/>
  <c r="AA1100" i="2"/>
  <c r="W1099" i="2"/>
  <c r="X1099" i="2" s="1"/>
  <c r="Z1099" i="2" s="1"/>
  <c r="AA1099" i="2" s="1"/>
  <c r="W175" i="2"/>
  <c r="X175" i="2" s="1"/>
  <c r="Z175" i="2" s="1"/>
  <c r="AA175" i="2" s="1"/>
  <c r="W294" i="2"/>
  <c r="X294" i="2" s="1"/>
  <c r="Z294" i="2" s="1"/>
  <c r="W680" i="2"/>
  <c r="X680" i="2" s="1"/>
  <c r="Z680" i="2" s="1"/>
  <c r="AA680" i="2" s="1"/>
  <c r="W379" i="2"/>
  <c r="X379" i="2" s="1"/>
  <c r="Z379" i="2" s="1"/>
  <c r="AA379" i="2" s="1"/>
  <c r="W1098" i="2"/>
  <c r="X1098" i="2" s="1"/>
  <c r="Z1098" i="2" s="1"/>
  <c r="AA1098" i="2" s="1"/>
  <c r="W299" i="2"/>
  <c r="X299" i="2" s="1"/>
  <c r="Z299" i="2" s="1"/>
  <c r="AA299" i="2" s="1"/>
  <c r="W760" i="2"/>
  <c r="X760" i="2" s="1"/>
  <c r="Z760" i="2" s="1"/>
  <c r="AA760" i="2" s="1"/>
  <c r="W378" i="2"/>
  <c r="X378" i="2" s="1"/>
  <c r="Z378" i="2" s="1"/>
  <c r="AA378" i="2" s="1"/>
  <c r="W1097" i="2"/>
  <c r="X1097" i="2" s="1"/>
  <c r="Z1097" i="2" s="1"/>
  <c r="AA1097" i="2" s="1"/>
  <c r="W679" i="2"/>
  <c r="X679" i="2" s="1"/>
  <c r="Z679" i="2" s="1"/>
  <c r="AA679" i="2" s="1"/>
  <c r="W298" i="2"/>
  <c r="X298" i="2" s="1"/>
  <c r="Z298" i="2" s="1"/>
  <c r="AA298" i="2" s="1"/>
  <c r="W678" i="2"/>
  <c r="X678" i="2" s="1"/>
  <c r="Z678" i="2" s="1"/>
  <c r="AA678" i="2" s="1"/>
  <c r="W1090" i="2"/>
  <c r="X1090" i="2" s="1"/>
  <c r="Z1090" i="2" s="1"/>
  <c r="AA1090" i="2" s="1"/>
  <c r="W48" i="2"/>
  <c r="X48" i="2" s="1"/>
  <c r="Z48" i="2" s="1"/>
  <c r="AA48" i="2" s="1"/>
  <c r="W1089" i="2"/>
  <c r="X1089" i="2" s="1"/>
  <c r="Z1089" i="2" s="1"/>
  <c r="AA1089" i="2" s="1"/>
  <c r="W376" i="2"/>
  <c r="X376" i="2" s="1"/>
  <c r="Z376" i="2" s="1"/>
  <c r="AA376" i="2" s="1"/>
  <c r="W47" i="2"/>
  <c r="X47" i="2" s="1"/>
  <c r="Z47" i="2" s="1"/>
  <c r="AA47" i="2" s="1"/>
  <c r="W1088" i="2"/>
  <c r="X1088" i="2" s="1"/>
  <c r="Z1088" i="2" s="1"/>
  <c r="AA1088" i="2" s="1"/>
  <c r="W174" i="2"/>
  <c r="X174" i="2" s="1"/>
  <c r="Z174" i="2" s="1"/>
  <c r="AA174" i="2" s="1"/>
  <c r="W375" i="2"/>
  <c r="X375" i="2" s="1"/>
  <c r="Z375" i="2" s="1"/>
  <c r="AA375" i="2" s="1"/>
  <c r="W1087" i="2"/>
  <c r="X1087" i="2" s="1"/>
  <c r="Z1087" i="2" s="1"/>
  <c r="AA1087" i="2" s="1"/>
  <c r="W297" i="2"/>
  <c r="X297" i="2" s="1"/>
  <c r="Z297" i="2" s="1"/>
  <c r="AA297" i="2" s="1"/>
  <c r="W677" i="2"/>
  <c r="X677" i="2" s="1"/>
  <c r="Z677" i="2" s="1"/>
  <c r="AA677" i="2" s="1"/>
  <c r="W296" i="2"/>
  <c r="X296" i="2" s="1"/>
  <c r="Z296" i="2" s="1"/>
  <c r="AA296" i="2" s="1"/>
  <c r="W676" i="2"/>
  <c r="X676" i="2" s="1"/>
  <c r="Z676" i="2" s="1"/>
  <c r="AA676" i="2" s="1"/>
  <c r="W1086" i="2"/>
  <c r="X1086" i="2" s="1"/>
  <c r="Z1086" i="2" s="1"/>
  <c r="AA1086" i="2" s="1"/>
  <c r="W759" i="2"/>
  <c r="X759" i="2" s="1"/>
  <c r="Z759" i="2" s="1"/>
  <c r="AA759" i="2" s="1"/>
  <c r="W374" i="2"/>
  <c r="X374" i="2" s="1"/>
  <c r="Z374" i="2" s="1"/>
  <c r="AA374" i="2" s="1"/>
  <c r="W1085" i="2"/>
  <c r="X1085" i="2" s="1"/>
  <c r="Z1085" i="2" s="1"/>
  <c r="AA1085" i="2" s="1"/>
  <c r="X1084" i="2"/>
  <c r="Z1084" i="2" s="1"/>
  <c r="AA1084" i="2" s="1"/>
  <c r="AF1078" i="2" s="1"/>
  <c r="W45" i="2"/>
  <c r="X45" i="2" s="1"/>
  <c r="Z45" i="2" s="1"/>
  <c r="AA45" i="2" s="1"/>
  <c r="W373" i="2"/>
  <c r="X373" i="2" s="1"/>
  <c r="Z373" i="2" s="1"/>
  <c r="AA373" i="2" s="1"/>
  <c r="W295" i="2"/>
  <c r="X295" i="2" s="1"/>
  <c r="Z295" i="2" s="1"/>
  <c r="AA295" i="2" s="1"/>
  <c r="AA294" i="2"/>
  <c r="W372" i="2"/>
  <c r="X372" i="2" s="1"/>
  <c r="Z372" i="2" s="1"/>
  <c r="AA372" i="2" s="1"/>
  <c r="W173" i="2"/>
  <c r="X173" i="2" s="1"/>
  <c r="Z173" i="2" s="1"/>
  <c r="AA173" i="2"/>
  <c r="W293" i="2"/>
  <c r="X293" i="2" s="1"/>
  <c r="Z293" i="2" s="1"/>
  <c r="AA293" i="2" s="1"/>
  <c r="W44" i="2"/>
  <c r="X44" i="2" s="1"/>
  <c r="Z44" i="2" s="1"/>
  <c r="AA44" i="2"/>
  <c r="W371" i="2"/>
  <c r="X371" i="2" s="1"/>
  <c r="Z371" i="2" s="1"/>
  <c r="AA371" i="2" s="1"/>
  <c r="W90" i="2"/>
  <c r="X90" i="2" s="1"/>
  <c r="Z90" i="2" s="1"/>
  <c r="AA90" i="2"/>
  <c r="W89" i="2"/>
  <c r="X89" i="2" s="1"/>
  <c r="Z89" i="2" s="1"/>
  <c r="AA89" i="2" s="1"/>
  <c r="W370" i="2"/>
  <c r="X370" i="2" s="1"/>
  <c r="Z370" i="2" s="1"/>
  <c r="AA370" i="2"/>
  <c r="W460" i="2"/>
  <c r="X460" i="2" s="1"/>
  <c r="Z460" i="2" s="1"/>
  <c r="AA460" i="2" s="1"/>
  <c r="W466" i="2"/>
  <c r="X466" i="2" s="1"/>
  <c r="Z466" i="2" s="1"/>
  <c r="AA466" i="2"/>
  <c r="W467" i="2"/>
  <c r="X467" i="2" s="1"/>
  <c r="Z467" i="2" s="1"/>
  <c r="AA467" i="2" s="1"/>
  <c r="W469" i="2"/>
  <c r="X469" i="2" s="1"/>
  <c r="Z469" i="2" s="1"/>
  <c r="AA469" i="2" s="1"/>
  <c r="W462" i="2"/>
  <c r="X462" i="2" s="1"/>
  <c r="Z462" i="2" s="1"/>
  <c r="AA462" i="2" s="1"/>
  <c r="W88" i="2"/>
  <c r="X88" i="2" s="1"/>
  <c r="Z88" i="2" s="1"/>
  <c r="AA88" i="2" s="1"/>
  <c r="W87" i="2"/>
  <c r="X87" i="2" s="1"/>
  <c r="Z87" i="2" s="1"/>
  <c r="AA87" i="2" s="1"/>
  <c r="W86" i="2"/>
  <c r="X86" i="2" s="1"/>
  <c r="Z86" i="2" s="1"/>
  <c r="AA86" i="2" s="1"/>
  <c r="W85" i="2"/>
  <c r="X85" i="2" s="1"/>
  <c r="Z85" i="2" s="1"/>
  <c r="AA85" i="2" s="1"/>
  <c r="W84" i="2"/>
  <c r="X84" i="2" s="1"/>
  <c r="Z84" i="2" s="1"/>
  <c r="AA84" i="2"/>
  <c r="W83" i="2"/>
  <c r="X83" i="2" s="1"/>
  <c r="Z83" i="2" s="1"/>
  <c r="AA83" i="2" s="1"/>
  <c r="W417" i="2"/>
  <c r="X417" i="2" s="1"/>
  <c r="Z417" i="2" s="1"/>
  <c r="AA417" i="2" s="1"/>
  <c r="W82" i="2"/>
  <c r="X82" i="2" s="1"/>
  <c r="Z82" i="2" s="1"/>
  <c r="AA82" i="2" s="1"/>
  <c r="W416" i="2"/>
  <c r="X416" i="2" s="1"/>
  <c r="Z416" i="2" s="1"/>
  <c r="AA416" i="2" s="1"/>
  <c r="W415" i="2"/>
  <c r="X415" i="2" s="1"/>
  <c r="Z415" i="2" s="1"/>
  <c r="AA415" i="2" s="1"/>
  <c r="W414" i="2"/>
  <c r="X414" i="2" s="1"/>
  <c r="Z414" i="2" s="1"/>
  <c r="AA414" i="2" s="1"/>
  <c r="W413" i="2"/>
  <c r="X413" i="2" s="1"/>
  <c r="Z413" i="2" s="1"/>
  <c r="AA413" i="2" s="1"/>
  <c r="W471" i="2"/>
  <c r="X471" i="2" s="1"/>
  <c r="Z471" i="2" s="1"/>
  <c r="AA471" i="2"/>
  <c r="W412" i="2"/>
  <c r="X412" i="2" s="1"/>
  <c r="Z412" i="2" s="1"/>
  <c r="AA412" i="2" s="1"/>
  <c r="W470" i="2"/>
  <c r="X470" i="2" s="1"/>
  <c r="Z470" i="2" s="1"/>
  <c r="AA470" i="2" s="1"/>
  <c r="W468" i="2"/>
  <c r="X468" i="2" s="1"/>
  <c r="Z468" i="2" s="1"/>
  <c r="AA468" i="2" s="1"/>
  <c r="W411" i="2"/>
  <c r="X411" i="2" s="1"/>
  <c r="Z411" i="2" s="1"/>
  <c r="AA411" i="2" s="1"/>
  <c r="W410" i="2"/>
  <c r="X410" i="2" s="1"/>
  <c r="Z410" i="2" s="1"/>
  <c r="AA410" i="2" s="1"/>
  <c r="W110" i="2"/>
  <c r="X110" i="2" s="1"/>
  <c r="Z110" i="2" s="1"/>
  <c r="AA110" i="2" s="1"/>
  <c r="W465" i="2"/>
  <c r="X465" i="2" s="1"/>
  <c r="Z465" i="2" s="1"/>
  <c r="AA465" i="2" s="1"/>
  <c r="W409" i="2"/>
  <c r="X409" i="2" s="1"/>
  <c r="Z409" i="2" s="1"/>
  <c r="AA409" i="2"/>
  <c r="W463" i="2"/>
  <c r="X463" i="2" s="1"/>
  <c r="Z463" i="2" s="1"/>
  <c r="AA463" i="2" s="1"/>
  <c r="W109" i="2"/>
  <c r="X109" i="2" s="1"/>
  <c r="Z109" i="2" s="1"/>
  <c r="AA109" i="2" s="1"/>
  <c r="W108" i="2"/>
  <c r="X108" i="2" s="1"/>
  <c r="Z108" i="2" s="1"/>
  <c r="AA108" i="2" s="1"/>
  <c r="W107" i="2"/>
  <c r="X107" i="2" s="1"/>
  <c r="Z107" i="2" s="1"/>
  <c r="AA107" i="2" s="1"/>
  <c r="W106" i="2"/>
  <c r="X106" i="2" s="1"/>
  <c r="Z106" i="2" s="1"/>
  <c r="AA106" i="2" s="1"/>
  <c r="W105" i="2"/>
  <c r="X105" i="2" s="1"/>
  <c r="Z105" i="2" s="1"/>
  <c r="AA105" i="2" s="1"/>
  <c r="W433" i="2"/>
  <c r="X433" i="2" s="1"/>
  <c r="Z433" i="2" s="1"/>
  <c r="AA433" i="2" s="1"/>
  <c r="W432" i="2"/>
  <c r="X432" i="2" s="1"/>
  <c r="Z432" i="2" s="1"/>
  <c r="AA432" i="2"/>
  <c r="W431" i="2"/>
  <c r="X431" i="2" s="1"/>
  <c r="Z431" i="2" s="1"/>
  <c r="AA431" i="2" s="1"/>
  <c r="AE300" i="2"/>
  <c r="AF300" i="2" s="1"/>
  <c r="AG300" i="2" s="1"/>
  <c r="S1075" i="2"/>
  <c r="W118" i="2"/>
  <c r="X118" i="2" s="1"/>
  <c r="Z118" i="2" s="1"/>
  <c r="AA118" i="2" s="1"/>
  <c r="S1106" i="2"/>
  <c r="G1075" i="2"/>
  <c r="G1106" i="2"/>
  <c r="W1083" i="2"/>
  <c r="X1083" i="2" s="1"/>
  <c r="Z1083" i="2" s="1"/>
  <c r="AA1083" i="2" s="1"/>
  <c r="W1082" i="2"/>
  <c r="X1082" i="2" s="1"/>
  <c r="Z1082" i="2" s="1"/>
  <c r="AA1082" i="2" s="1"/>
  <c r="W1081" i="2"/>
  <c r="X1081" i="2" s="1"/>
  <c r="Z1081" i="2" s="1"/>
  <c r="AA1081" i="2" s="1"/>
  <c r="W1080" i="2"/>
  <c r="X1080" i="2" s="1"/>
  <c r="Z1080" i="2" s="1"/>
  <c r="AA1080" i="2" s="1"/>
  <c r="W1079" i="2"/>
  <c r="X1079" i="2" s="1"/>
  <c r="Z1079" i="2" s="1"/>
  <c r="AA1079" i="2" s="1"/>
  <c r="W1078" i="2"/>
  <c r="X1078" i="2" s="1"/>
  <c r="Z1078" i="2" s="1"/>
  <c r="AA1078" i="2" s="1"/>
  <c r="W1077" i="2"/>
  <c r="X1077" i="2" s="1"/>
  <c r="Z1077" i="2" s="1"/>
  <c r="AA1077" i="2" s="1"/>
  <c r="W1103" i="2"/>
  <c r="X1103" i="2" s="1"/>
  <c r="Z1103" i="2" s="1"/>
  <c r="AA1103" i="2"/>
  <c r="D1063" i="2"/>
  <c r="D710" i="13" s="1"/>
  <c r="C704" i="19"/>
  <c r="C700" i="8"/>
  <c r="C700" i="6"/>
  <c r="D1064" i="2"/>
  <c r="D701" i="6" s="1"/>
  <c r="C705" i="19"/>
  <c r="C701" i="6"/>
  <c r="D1065" i="2"/>
  <c r="D702" i="6" s="1"/>
  <c r="C706" i="19"/>
  <c r="C702" i="6"/>
  <c r="D1066" i="2"/>
  <c r="C707" i="19"/>
  <c r="C703" i="6"/>
  <c r="D1067" i="2"/>
  <c r="C708" i="19"/>
  <c r="C704" i="6"/>
  <c r="D1068" i="2"/>
  <c r="C709" i="19"/>
  <c r="C705" i="6"/>
  <c r="D1069" i="2"/>
  <c r="C710" i="19"/>
  <c r="C706" i="6"/>
  <c r="D1070" i="2"/>
  <c r="C711" i="19"/>
  <c r="C707" i="6"/>
  <c r="D1071" i="2"/>
  <c r="C712" i="19"/>
  <c r="O708" i="8"/>
  <c r="F708" i="13" s="1"/>
  <c r="C708" i="6"/>
  <c r="D1072" i="2"/>
  <c r="C713" i="19"/>
  <c r="C709" i="6"/>
  <c r="D1073" i="2"/>
  <c r="C714" i="19"/>
  <c r="C710" i="6"/>
  <c r="D1074" i="2"/>
  <c r="D711" i="6" s="1"/>
  <c r="C715" i="19"/>
  <c r="C711" i="6"/>
  <c r="D723" i="13"/>
  <c r="C717" i="19"/>
  <c r="C713" i="8"/>
  <c r="C713" i="6"/>
  <c r="D1077" i="2"/>
  <c r="D714" i="6" s="1"/>
  <c r="E714" i="6" s="1"/>
  <c r="C718" i="19"/>
  <c r="D1078" i="2"/>
  <c r="D715" i="6" s="1"/>
  <c r="E715" i="6" s="1"/>
  <c r="C719" i="19"/>
  <c r="D1079" i="2"/>
  <c r="D716" i="6" s="1"/>
  <c r="E716" i="6" s="1"/>
  <c r="C720" i="19"/>
  <c r="D1080" i="2"/>
  <c r="D717" i="6" s="1"/>
  <c r="C721" i="19"/>
  <c r="D1081" i="2"/>
  <c r="D718" i="6" s="1"/>
  <c r="C722" i="19"/>
  <c r="D1082" i="2"/>
  <c r="D719" i="6" s="1"/>
  <c r="C723" i="19"/>
  <c r="C724" i="19"/>
  <c r="D1084" i="2"/>
  <c r="D721" i="6" s="1"/>
  <c r="C725" i="19"/>
  <c r="I713" i="20"/>
  <c r="I713" i="13" s="1"/>
  <c r="I714" i="20"/>
  <c r="I714" i="13" s="1"/>
  <c r="I715" i="20"/>
  <c r="I715" i="13" s="1"/>
  <c r="I716" i="20"/>
  <c r="I716" i="13" s="1"/>
  <c r="I717" i="20"/>
  <c r="I717" i="13" s="1"/>
  <c r="I718" i="20"/>
  <c r="I718" i="13" s="1"/>
  <c r="I719" i="20"/>
  <c r="I719" i="13" s="1"/>
  <c r="I720" i="20"/>
  <c r="I720" i="13" s="1"/>
  <c r="I721" i="20"/>
  <c r="I721" i="13" s="1"/>
  <c r="I722" i="20"/>
  <c r="I722" i="13" s="1"/>
  <c r="I723" i="20"/>
  <c r="I723" i="13" s="1"/>
  <c r="I724" i="20"/>
  <c r="I724" i="13" s="1"/>
  <c r="I700" i="20"/>
  <c r="I700" i="13" s="1"/>
  <c r="I701" i="20"/>
  <c r="I701" i="13" s="1"/>
  <c r="I702" i="20"/>
  <c r="I702" i="13" s="1"/>
  <c r="I703" i="20"/>
  <c r="I703" i="13" s="1"/>
  <c r="I704" i="20"/>
  <c r="I704" i="13" s="1"/>
  <c r="I705" i="20"/>
  <c r="I705" i="13" s="1"/>
  <c r="I706" i="20"/>
  <c r="I706" i="13" s="1"/>
  <c r="I707" i="20"/>
  <c r="I707" i="13" s="1"/>
  <c r="I708" i="20"/>
  <c r="I708" i="13" s="1"/>
  <c r="I709" i="20"/>
  <c r="I709" i="13" s="1"/>
  <c r="I710" i="20"/>
  <c r="I710" i="13" s="1"/>
  <c r="I711" i="20"/>
  <c r="I711" i="13" s="1"/>
  <c r="N715" i="8"/>
  <c r="K722" i="8"/>
  <c r="AE1076" i="2"/>
  <c r="R1106" i="2"/>
  <c r="W1076" i="2"/>
  <c r="U1106" i="2"/>
  <c r="V1076" i="2"/>
  <c r="V1106" i="2" s="1"/>
  <c r="AE1063" i="2"/>
  <c r="R1075" i="2"/>
  <c r="W1063" i="2"/>
  <c r="U1075" i="2"/>
  <c r="V1063" i="2"/>
  <c r="V1075" i="2" s="1"/>
  <c r="AF1064" i="2" l="1"/>
  <c r="AF1077" i="2"/>
  <c r="Z775" i="2"/>
  <c r="AA775" i="2" s="1"/>
  <c r="D720" i="13"/>
  <c r="D710" i="6"/>
  <c r="D719" i="13"/>
  <c r="D709" i="6"/>
  <c r="D718" i="13"/>
  <c r="D708" i="6"/>
  <c r="D717" i="13"/>
  <c r="D707" i="6"/>
  <c r="D716" i="13"/>
  <c r="D706" i="6"/>
  <c r="D715" i="13"/>
  <c r="D705" i="6"/>
  <c r="D714" i="13"/>
  <c r="D704" i="6"/>
  <c r="D713" i="13"/>
  <c r="D703" i="6"/>
  <c r="E159" i="2"/>
  <c r="D113" i="6"/>
  <c r="E158" i="2"/>
  <c r="D112" i="6"/>
  <c r="E157" i="2"/>
  <c r="D111" i="6"/>
  <c r="E142" i="2"/>
  <c r="D99" i="6"/>
  <c r="E141" i="2"/>
  <c r="D98" i="6"/>
  <c r="CK727" i="18"/>
  <c r="CL727" i="18" s="1"/>
  <c r="D485" i="6"/>
  <c r="E785" i="2"/>
  <c r="D486" i="6"/>
  <c r="E786" i="2"/>
  <c r="D487" i="6"/>
  <c r="E787" i="2"/>
  <c r="D488" i="6"/>
  <c r="E788" i="2"/>
  <c r="D489" i="6"/>
  <c r="E789" i="2"/>
  <c r="D490" i="6"/>
  <c r="E790" i="2"/>
  <c r="E1051" i="2"/>
  <c r="D698" i="6"/>
  <c r="E499" i="2"/>
  <c r="D347" i="6"/>
  <c r="E460" i="2"/>
  <c r="D321" i="6"/>
  <c r="E409" i="2"/>
  <c r="D282" i="6"/>
  <c r="E370" i="2"/>
  <c r="D269" i="6"/>
  <c r="CK724" i="18"/>
  <c r="CK728" i="18"/>
  <c r="CL728" i="18" s="1"/>
  <c r="CK723" i="18"/>
  <c r="CK729" i="18"/>
  <c r="CL729" i="18" s="1"/>
  <c r="CP726" i="18"/>
  <c r="CO722" i="18"/>
  <c r="CP722" i="18" s="1"/>
  <c r="CO732" i="18"/>
  <c r="CO733" i="18"/>
  <c r="CO728" i="18"/>
  <c r="CP728" i="18" s="1"/>
  <c r="CK730" i="18"/>
  <c r="CO723" i="18"/>
  <c r="CO730" i="18"/>
  <c r="CO724" i="18"/>
  <c r="CK731" i="18"/>
  <c r="CL731" i="18" s="1"/>
  <c r="CP732" i="18"/>
  <c r="CO727" i="18"/>
  <c r="CP727" i="18" s="1"/>
  <c r="CL730" i="18"/>
  <c r="CK733" i="18"/>
  <c r="CL733" i="18" s="1"/>
  <c r="BT722" i="18"/>
  <c r="CO731" i="18"/>
  <c r="CP731" i="18" s="1"/>
  <c r="CP733" i="18"/>
  <c r="O724" i="17"/>
  <c r="CK722" i="18"/>
  <c r="CL722" i="18" s="1"/>
  <c r="CP730" i="18"/>
  <c r="CO725" i="18"/>
  <c r="CK732" i="18"/>
  <c r="CL732" i="18" s="1"/>
  <c r="L724" i="8"/>
  <c r="M723" i="8"/>
  <c r="N722" i="8"/>
  <c r="M721" i="8"/>
  <c r="N720" i="8"/>
  <c r="N719" i="8"/>
  <c r="K718" i="8"/>
  <c r="M717" i="8"/>
  <c r="L716" i="8"/>
  <c r="O716" i="8"/>
  <c r="F716" i="13" s="1"/>
  <c r="M715" i="8"/>
  <c r="O715" i="8"/>
  <c r="F715" i="13" s="1"/>
  <c r="M714" i="8"/>
  <c r="O714" i="8"/>
  <c r="F714" i="13" s="1"/>
  <c r="N713" i="8"/>
  <c r="L711" i="8"/>
  <c r="O711" i="8"/>
  <c r="F711" i="13" s="1"/>
  <c r="D721" i="13"/>
  <c r="D711" i="13"/>
  <c r="M710" i="8"/>
  <c r="O710" i="8"/>
  <c r="F710" i="13" s="1"/>
  <c r="L709" i="8"/>
  <c r="O709" i="8"/>
  <c r="F709" i="13" s="1"/>
  <c r="M707" i="8"/>
  <c r="O707" i="8"/>
  <c r="F707" i="13" s="1"/>
  <c r="N706" i="8"/>
  <c r="O706" i="8"/>
  <c r="F706" i="13" s="1"/>
  <c r="L705" i="8"/>
  <c r="O705" i="8"/>
  <c r="F705" i="13" s="1"/>
  <c r="M704" i="8"/>
  <c r="O704" i="8"/>
  <c r="F704" i="13" s="1"/>
  <c r="M703" i="8"/>
  <c r="O703" i="8"/>
  <c r="F703" i="13" s="1"/>
  <c r="M702" i="8"/>
  <c r="O702" i="8"/>
  <c r="F702" i="13" s="1"/>
  <c r="M701" i="8"/>
  <c r="O701" i="8"/>
  <c r="F701" i="13" s="1"/>
  <c r="K700" i="8"/>
  <c r="AF1079" i="2"/>
  <c r="X763" i="2"/>
  <c r="Z763" i="2" s="1"/>
  <c r="AA763" i="2" s="1"/>
  <c r="J710" i="8"/>
  <c r="D703" i="8"/>
  <c r="J711" i="8"/>
  <c r="L700" i="8"/>
  <c r="D707" i="8"/>
  <c r="H706" i="8"/>
  <c r="L723" i="8"/>
  <c r="J702" i="8"/>
  <c r="M724" i="8"/>
  <c r="F724" i="8"/>
  <c r="H722" i="8"/>
  <c r="F723" i="8"/>
  <c r="E724" i="8"/>
  <c r="K723" i="8"/>
  <c r="J724" i="8"/>
  <c r="G723" i="8"/>
  <c r="D722" i="8"/>
  <c r="K724" i="8"/>
  <c r="H723" i="8"/>
  <c r="G722" i="8"/>
  <c r="K710" i="8"/>
  <c r="K706" i="8"/>
  <c r="K702" i="8"/>
  <c r="L720" i="8"/>
  <c r="L706" i="8"/>
  <c r="F710" i="8"/>
  <c r="N710" i="8"/>
  <c r="D706" i="8"/>
  <c r="F702" i="8"/>
  <c r="N702" i="8"/>
  <c r="F715" i="8"/>
  <c r="G710" i="8"/>
  <c r="G706" i="8"/>
  <c r="G702" i="8"/>
  <c r="G724" i="8"/>
  <c r="D723" i="8"/>
  <c r="J723" i="8"/>
  <c r="E722" i="8"/>
  <c r="L722" i="8"/>
  <c r="K715" i="8"/>
  <c r="I724" i="8"/>
  <c r="N724" i="8"/>
  <c r="N723" i="8"/>
  <c r="M722" i="8"/>
  <c r="I722" i="8"/>
  <c r="D718" i="8"/>
  <c r="E705" i="8"/>
  <c r="D710" i="8"/>
  <c r="H710" i="8"/>
  <c r="L710" i="8"/>
  <c r="I709" i="8"/>
  <c r="E706" i="8"/>
  <c r="I706" i="8"/>
  <c r="M706" i="8"/>
  <c r="M705" i="8"/>
  <c r="D702" i="8"/>
  <c r="H702" i="8"/>
  <c r="L702" i="8"/>
  <c r="L718" i="8"/>
  <c r="G715" i="8"/>
  <c r="E710" i="8"/>
  <c r="I710" i="8"/>
  <c r="F706" i="8"/>
  <c r="J706" i="8"/>
  <c r="E702" i="8"/>
  <c r="I702" i="8"/>
  <c r="D724" i="8"/>
  <c r="H724" i="8"/>
  <c r="E723" i="8"/>
  <c r="I723" i="8"/>
  <c r="F722" i="8"/>
  <c r="J722" i="8"/>
  <c r="K717" i="8"/>
  <c r="J715" i="8"/>
  <c r="G714" i="8"/>
  <c r="K711" i="8"/>
  <c r="F707" i="8"/>
  <c r="H703" i="8"/>
  <c r="E700" i="8"/>
  <c r="M720" i="8"/>
  <c r="E716" i="8"/>
  <c r="E711" i="8"/>
  <c r="J707" i="8"/>
  <c r="J703" i="8"/>
  <c r="F700" i="8"/>
  <c r="G720" i="8"/>
  <c r="I716" i="8"/>
  <c r="F711" i="8"/>
  <c r="K707" i="8"/>
  <c r="N703" i="8"/>
  <c r="J700" i="8"/>
  <c r="H720" i="8"/>
  <c r="J716" i="8"/>
  <c r="G721" i="8"/>
  <c r="G711" i="8"/>
  <c r="M711" i="8"/>
  <c r="E708" i="8"/>
  <c r="G707" i="8"/>
  <c r="L707" i="8"/>
  <c r="F703" i="8"/>
  <c r="K703" i="8"/>
  <c r="K701" i="8"/>
  <c r="H700" i="8"/>
  <c r="M700" i="8"/>
  <c r="D720" i="8"/>
  <c r="I720" i="8"/>
  <c r="F716" i="8"/>
  <c r="K716" i="8"/>
  <c r="H713" i="8"/>
  <c r="I711" i="8"/>
  <c r="N711" i="8"/>
  <c r="M708" i="8"/>
  <c r="H707" i="8"/>
  <c r="N707" i="8"/>
  <c r="G704" i="8"/>
  <c r="G703" i="8"/>
  <c r="L703" i="8"/>
  <c r="D700" i="8"/>
  <c r="O700" i="8" s="1"/>
  <c r="I700" i="8"/>
  <c r="N700" i="8"/>
  <c r="E720" i="8"/>
  <c r="K720" i="8"/>
  <c r="G716" i="8"/>
  <c r="M716" i="8"/>
  <c r="J704" i="8"/>
  <c r="H708" i="8"/>
  <c r="F701" i="8"/>
  <c r="J721" i="8"/>
  <c r="F717" i="8"/>
  <c r="N717" i="8"/>
  <c r="K713" i="8"/>
  <c r="D711" i="8"/>
  <c r="H711" i="8"/>
  <c r="I708" i="8"/>
  <c r="E707" i="8"/>
  <c r="I707" i="8"/>
  <c r="K704" i="8"/>
  <c r="E703" i="8"/>
  <c r="I703" i="8"/>
  <c r="G701" i="8"/>
  <c r="G700" i="8"/>
  <c r="K721" i="8"/>
  <c r="F720" i="8"/>
  <c r="J720" i="8"/>
  <c r="G717" i="8"/>
  <c r="D716" i="8"/>
  <c r="H716" i="8"/>
  <c r="D713" i="8"/>
  <c r="L713" i="8"/>
  <c r="N701" i="8"/>
  <c r="D708" i="8"/>
  <c r="L708" i="8"/>
  <c r="F704" i="8"/>
  <c r="N704" i="8"/>
  <c r="J701" i="8"/>
  <c r="F721" i="8"/>
  <c r="N721" i="8"/>
  <c r="J717" i="8"/>
  <c r="G713" i="8"/>
  <c r="N705" i="8"/>
  <c r="E718" i="8"/>
  <c r="M718" i="8"/>
  <c r="E709" i="8"/>
  <c r="M709" i="8"/>
  <c r="F708" i="8"/>
  <c r="J708" i="8"/>
  <c r="N708" i="8"/>
  <c r="I705" i="8"/>
  <c r="D704" i="8"/>
  <c r="H704" i="8"/>
  <c r="L704" i="8"/>
  <c r="D701" i="8"/>
  <c r="H701" i="8"/>
  <c r="L701" i="8"/>
  <c r="D721" i="8"/>
  <c r="H721" i="8"/>
  <c r="L721" i="8"/>
  <c r="H718" i="8"/>
  <c r="D717" i="8"/>
  <c r="H717" i="8"/>
  <c r="L717" i="8"/>
  <c r="K714" i="8"/>
  <c r="E713" i="8"/>
  <c r="I713" i="8"/>
  <c r="M713" i="8"/>
  <c r="J709" i="8"/>
  <c r="F705" i="8"/>
  <c r="J714" i="8"/>
  <c r="F709" i="8"/>
  <c r="N709" i="8"/>
  <c r="G708" i="8"/>
  <c r="K708" i="8"/>
  <c r="J705" i="8"/>
  <c r="E704" i="8"/>
  <c r="I704" i="8"/>
  <c r="E701" i="8"/>
  <c r="I701" i="8"/>
  <c r="E721" i="8"/>
  <c r="I721" i="8"/>
  <c r="I718" i="8"/>
  <c r="E717" i="8"/>
  <c r="I717" i="8"/>
  <c r="F714" i="8"/>
  <c r="N714" i="8"/>
  <c r="F713" i="8"/>
  <c r="J713" i="8"/>
  <c r="G719" i="8"/>
  <c r="K719" i="8"/>
  <c r="H719" i="8"/>
  <c r="G709" i="8"/>
  <c r="K709" i="8"/>
  <c r="G705" i="8"/>
  <c r="K705" i="8"/>
  <c r="E719" i="8"/>
  <c r="I719" i="8"/>
  <c r="M719" i="8"/>
  <c r="F718" i="8"/>
  <c r="J718" i="8"/>
  <c r="N718" i="8"/>
  <c r="D715" i="8"/>
  <c r="H715" i="8"/>
  <c r="L715" i="8"/>
  <c r="D714" i="8"/>
  <c r="H714" i="8"/>
  <c r="L714" i="8"/>
  <c r="D719" i="8"/>
  <c r="O719" i="8" s="1"/>
  <c r="L719" i="8"/>
  <c r="D709" i="8"/>
  <c r="H709" i="8"/>
  <c r="D705" i="8"/>
  <c r="H705" i="8"/>
  <c r="F719" i="8"/>
  <c r="J719" i="8"/>
  <c r="G718" i="8"/>
  <c r="E715" i="8"/>
  <c r="I715" i="8"/>
  <c r="E714" i="8"/>
  <c r="I714" i="8"/>
  <c r="E1084" i="2"/>
  <c r="E1083" i="2"/>
  <c r="E1082" i="2"/>
  <c r="E1081" i="2"/>
  <c r="E1080" i="2"/>
  <c r="E1079" i="2"/>
  <c r="E716" i="13"/>
  <c r="E1078" i="2"/>
  <c r="E715" i="13"/>
  <c r="E1077" i="2"/>
  <c r="E714" i="13"/>
  <c r="E1076" i="2"/>
  <c r="D713" i="6"/>
  <c r="E1074" i="2"/>
  <c r="E711" i="6"/>
  <c r="E711" i="13" s="1"/>
  <c r="E1073" i="2"/>
  <c r="E710" i="6"/>
  <c r="E710" i="13" s="1"/>
  <c r="E1072" i="2"/>
  <c r="E709" i="6"/>
  <c r="E709" i="13" s="1"/>
  <c r="E1071" i="2"/>
  <c r="E708" i="6"/>
  <c r="E708" i="13" s="1"/>
  <c r="E1070" i="2"/>
  <c r="E707" i="6"/>
  <c r="E707" i="13" s="1"/>
  <c r="E1069" i="2"/>
  <c r="E706" i="6"/>
  <c r="E706" i="13" s="1"/>
  <c r="E1068" i="2"/>
  <c r="E705" i="6"/>
  <c r="E705" i="13" s="1"/>
  <c r="E1067" i="2"/>
  <c r="E704" i="6"/>
  <c r="E704" i="13" s="1"/>
  <c r="E1066" i="2"/>
  <c r="E703" i="6"/>
  <c r="E703" i="13" s="1"/>
  <c r="E1065" i="2"/>
  <c r="E702" i="6"/>
  <c r="E702" i="13" s="1"/>
  <c r="E1064" i="2"/>
  <c r="E701" i="6"/>
  <c r="E701" i="13" s="1"/>
  <c r="E1063" i="2"/>
  <c r="D700" i="6"/>
  <c r="W1106" i="2"/>
  <c r="X1076" i="2"/>
  <c r="W1075" i="2"/>
  <c r="X1063" i="2"/>
  <c r="Z1063" i="2" s="1"/>
  <c r="AA1063" i="2" s="1"/>
  <c r="E277" i="2"/>
  <c r="O720" i="8" l="1"/>
  <c r="F720" i="13" s="1"/>
  <c r="O722" i="8"/>
  <c r="O713" i="8"/>
  <c r="O723" i="8"/>
  <c r="F723" i="13" s="1"/>
  <c r="O718" i="8"/>
  <c r="F718" i="13" s="1"/>
  <c r="O717" i="8"/>
  <c r="O721" i="8"/>
  <c r="F721" i="13" s="1"/>
  <c r="O724" i="8"/>
  <c r="F724" i="13" s="1"/>
  <c r="F717" i="13"/>
  <c r="O720" i="17"/>
  <c r="F722" i="13"/>
  <c r="F719" i="13"/>
  <c r="F713" i="13"/>
  <c r="F700" i="13"/>
  <c r="AC1063" i="2"/>
  <c r="AF1063" i="2"/>
  <c r="X1075" i="2"/>
  <c r="X1106" i="2"/>
  <c r="Z1076" i="2"/>
  <c r="AA1076" i="2" s="1"/>
  <c r="AF1076" i="2" s="1"/>
  <c r="E1075" i="2"/>
  <c r="H1063" i="2"/>
  <c r="E1106" i="2"/>
  <c r="H1076" i="2"/>
  <c r="G880" i="2"/>
  <c r="G881" i="2"/>
  <c r="AG1076" i="2" l="1"/>
  <c r="AC1076" i="2"/>
  <c r="AG1065" i="2"/>
  <c r="AG1064" i="2"/>
  <c r="AG1063" i="2"/>
  <c r="AG1077" i="2"/>
  <c r="AG1078" i="2"/>
  <c r="AG1079" i="2"/>
  <c r="H1106" i="2"/>
  <c r="I1076" i="2"/>
  <c r="H1075" i="2"/>
  <c r="I1063" i="2"/>
  <c r="AD674" i="19"/>
  <c r="I1075" i="2" l="1"/>
  <c r="E700" i="6"/>
  <c r="E700" i="13" s="1"/>
  <c r="K700" i="13" s="1"/>
  <c r="AD1063" i="2"/>
  <c r="AD1075" i="2" s="1"/>
  <c r="I1106" i="2"/>
  <c r="AD1076" i="2"/>
  <c r="AD1106" i="2" s="1"/>
  <c r="BY720" i="18"/>
  <c r="BY707" i="18"/>
  <c r="BY694" i="18"/>
  <c r="BY681" i="18"/>
  <c r="BY668" i="18"/>
  <c r="BY655" i="18"/>
  <c r="BY642" i="18"/>
  <c r="BY629" i="18"/>
  <c r="BY616" i="18"/>
  <c r="BY603" i="18"/>
  <c r="BY590" i="18"/>
  <c r="BY460" i="18"/>
  <c r="S786" i="2"/>
  <c r="H355" i="19"/>
  <c r="E717" i="6" l="1"/>
  <c r="E718" i="6"/>
  <c r="E719" i="6"/>
  <c r="E721" i="6"/>
  <c r="E722" i="6"/>
  <c r="E723" i="6"/>
  <c r="E713" i="13"/>
  <c r="AJ674" i="7"/>
  <c r="BL674" i="7" s="1"/>
  <c r="K713" i="13" l="1"/>
  <c r="AG687" i="7"/>
  <c r="AG349" i="7"/>
  <c r="C33" i="18" l="1"/>
  <c r="P432" i="18"/>
  <c r="IA349" i="7" l="1"/>
  <c r="HD349" i="7"/>
  <c r="GC349" i="7"/>
  <c r="FN349" i="7"/>
  <c r="EU349" i="7"/>
  <c r="EB349" i="7"/>
  <c r="C189" i="18" l="1"/>
  <c r="CV179" i="18" l="1"/>
  <c r="CV180" i="18"/>
  <c r="CV181" i="18"/>
  <c r="CR178" i="18"/>
  <c r="CR179" i="18"/>
  <c r="CR180" i="18"/>
  <c r="P179" i="18"/>
  <c r="R179" i="18"/>
  <c r="R180" i="18"/>
  <c r="S179" i="18"/>
  <c r="S180" i="18"/>
  <c r="S181" i="18"/>
  <c r="P178" i="18"/>
  <c r="C72" i="18" l="1"/>
  <c r="CF696" i="18" l="1"/>
  <c r="BY31" i="18"/>
  <c r="BY30" i="18"/>
  <c r="BY29" i="18"/>
  <c r="BY28" i="18"/>
  <c r="BY27" i="18"/>
  <c r="BY26" i="18"/>
  <c r="BY25" i="18"/>
  <c r="BY21" i="18"/>
  <c r="BY22" i="18"/>
  <c r="BY23" i="18"/>
  <c r="BY24" i="18"/>
  <c r="H684" i="19" l="1"/>
  <c r="C696" i="18" l="1"/>
  <c r="C683" i="18"/>
  <c r="C670" i="18"/>
  <c r="C657" i="18"/>
  <c r="C644" i="18"/>
  <c r="C631" i="18"/>
  <c r="C618" i="18"/>
  <c r="C605" i="18"/>
  <c r="C592" i="18"/>
  <c r="C579" i="18"/>
  <c r="C566" i="18"/>
  <c r="C553" i="18"/>
  <c r="C540" i="18"/>
  <c r="C527" i="18"/>
  <c r="C514" i="18"/>
  <c r="C501" i="18"/>
  <c r="C488" i="18"/>
  <c r="C462" i="18"/>
  <c r="C449" i="18"/>
  <c r="C436" i="18"/>
  <c r="C423" i="18"/>
  <c r="C410" i="18"/>
  <c r="C397" i="18"/>
  <c r="C384" i="18"/>
  <c r="C371" i="18"/>
  <c r="C358" i="18"/>
  <c r="C345" i="18"/>
  <c r="C332" i="18"/>
  <c r="C319" i="18"/>
  <c r="C306" i="18"/>
  <c r="C293" i="18"/>
  <c r="C280" i="18"/>
  <c r="C267" i="18"/>
  <c r="C254" i="18"/>
  <c r="C241" i="18"/>
  <c r="C228" i="18"/>
  <c r="C215" i="18"/>
  <c r="C202" i="18"/>
  <c r="C176" i="18"/>
  <c r="C163" i="18"/>
  <c r="C150" i="18"/>
  <c r="C137" i="18"/>
  <c r="C124" i="18"/>
  <c r="C111" i="18"/>
  <c r="C98" i="18"/>
  <c r="C85" i="18"/>
  <c r="C59" i="18"/>
  <c r="C46" i="18"/>
  <c r="C20" i="18"/>
  <c r="A20" i="18"/>
  <c r="A691" i="19" l="1"/>
  <c r="A678" i="19"/>
  <c r="A665" i="19"/>
  <c r="A652" i="19"/>
  <c r="A639" i="19"/>
  <c r="AD702" i="19"/>
  <c r="H702" i="19"/>
  <c r="AD701" i="19"/>
  <c r="H701" i="19"/>
  <c r="AD700" i="19"/>
  <c r="H700" i="19"/>
  <c r="AD699" i="19"/>
  <c r="H699" i="19"/>
  <c r="AD698" i="19"/>
  <c r="H698" i="19"/>
  <c r="AD697" i="19"/>
  <c r="H697" i="19"/>
  <c r="AD696" i="19"/>
  <c r="H696" i="19"/>
  <c r="AD695" i="19"/>
  <c r="H695" i="19"/>
  <c r="AD694" i="19"/>
  <c r="H694" i="19"/>
  <c r="AD693" i="19"/>
  <c r="H693" i="19"/>
  <c r="AD692" i="19"/>
  <c r="H692" i="19"/>
  <c r="AD691" i="19"/>
  <c r="H691" i="19"/>
  <c r="AD689" i="19"/>
  <c r="H689" i="19"/>
  <c r="AD688" i="19"/>
  <c r="H688" i="19"/>
  <c r="AD687" i="19"/>
  <c r="H687" i="19"/>
  <c r="AD686" i="19"/>
  <c r="H686" i="19"/>
  <c r="AD685" i="19"/>
  <c r="H685" i="19"/>
  <c r="AD684" i="19"/>
  <c r="AD683" i="19"/>
  <c r="H683" i="19"/>
  <c r="AD682" i="19"/>
  <c r="H682" i="19"/>
  <c r="AD681" i="19"/>
  <c r="H681" i="19"/>
  <c r="AD680" i="19"/>
  <c r="H680" i="19"/>
  <c r="AD679" i="19"/>
  <c r="H679" i="19"/>
  <c r="AD678" i="19"/>
  <c r="H678" i="19"/>
  <c r="AD676" i="19"/>
  <c r="H676" i="19"/>
  <c r="AD675" i="19"/>
  <c r="H675" i="19"/>
  <c r="H674" i="19"/>
  <c r="AD673" i="19"/>
  <c r="H673" i="19"/>
  <c r="AD672" i="19"/>
  <c r="H672" i="19"/>
  <c r="AD671" i="19"/>
  <c r="H671" i="19"/>
  <c r="AD670" i="19"/>
  <c r="H670" i="19"/>
  <c r="AD669" i="19"/>
  <c r="H669" i="19"/>
  <c r="AD668" i="19"/>
  <c r="H668" i="19"/>
  <c r="AD667" i="19"/>
  <c r="H667" i="19"/>
  <c r="AD666" i="19"/>
  <c r="H666" i="19"/>
  <c r="AD665" i="19"/>
  <c r="H665" i="19"/>
  <c r="AD663" i="19"/>
  <c r="H663" i="19"/>
  <c r="AD662" i="19"/>
  <c r="H662" i="19"/>
  <c r="AD661" i="19"/>
  <c r="H661" i="19"/>
  <c r="AD660" i="19"/>
  <c r="H660" i="19"/>
  <c r="AD659" i="19"/>
  <c r="H659" i="19"/>
  <c r="AD658" i="19"/>
  <c r="H658" i="19"/>
  <c r="AD657" i="19"/>
  <c r="H657" i="19"/>
  <c r="AD656" i="19"/>
  <c r="H656" i="19"/>
  <c r="AD655" i="19"/>
  <c r="H655" i="19"/>
  <c r="AD654" i="19"/>
  <c r="H654" i="19"/>
  <c r="AD653" i="19"/>
  <c r="H653" i="19"/>
  <c r="AD652" i="19"/>
  <c r="H652" i="19"/>
  <c r="AD650" i="19"/>
  <c r="H650" i="19"/>
  <c r="AD649" i="19"/>
  <c r="H649" i="19"/>
  <c r="AD648" i="19"/>
  <c r="H648" i="19"/>
  <c r="AD647" i="19"/>
  <c r="H647" i="19"/>
  <c r="AD646" i="19"/>
  <c r="H646" i="19"/>
  <c r="AD645" i="19"/>
  <c r="H645" i="19"/>
  <c r="AD644" i="19"/>
  <c r="H644" i="19"/>
  <c r="AD643" i="19"/>
  <c r="H643" i="19"/>
  <c r="AD642" i="19"/>
  <c r="H642" i="19"/>
  <c r="AD641" i="19"/>
  <c r="H641" i="19"/>
  <c r="AD640" i="19"/>
  <c r="H640" i="19"/>
  <c r="AD639" i="19"/>
  <c r="H639" i="19"/>
  <c r="AD637" i="19"/>
  <c r="H637" i="19"/>
  <c r="AD636" i="19"/>
  <c r="H636" i="19"/>
  <c r="AD635" i="19"/>
  <c r="H635" i="19"/>
  <c r="AD634" i="19"/>
  <c r="H634" i="19"/>
  <c r="AD633" i="19"/>
  <c r="H633" i="19"/>
  <c r="AD632" i="19"/>
  <c r="H632" i="19"/>
  <c r="AD631" i="19"/>
  <c r="H631" i="19"/>
  <c r="AD630" i="19"/>
  <c r="H630" i="19"/>
  <c r="AD629" i="19"/>
  <c r="H629" i="19"/>
  <c r="AD628" i="19"/>
  <c r="H628" i="19"/>
  <c r="AD627" i="19"/>
  <c r="H627" i="19"/>
  <c r="AD626" i="19"/>
  <c r="H626" i="19"/>
  <c r="AD624" i="19"/>
  <c r="H624" i="19"/>
  <c r="AD623" i="19"/>
  <c r="H623" i="19"/>
  <c r="AD622" i="19"/>
  <c r="H622" i="19"/>
  <c r="AD621" i="19"/>
  <c r="H621" i="19"/>
  <c r="AD620" i="19"/>
  <c r="H620" i="19"/>
  <c r="AD619" i="19"/>
  <c r="H619" i="19"/>
  <c r="AD618" i="19"/>
  <c r="H618" i="19"/>
  <c r="AD617" i="19"/>
  <c r="H617" i="19"/>
  <c r="AD616" i="19"/>
  <c r="H616" i="19"/>
  <c r="AD615" i="19"/>
  <c r="H615" i="19"/>
  <c r="AD614" i="19"/>
  <c r="H614" i="19"/>
  <c r="AD613" i="19"/>
  <c r="H613" i="19"/>
  <c r="A613" i="19"/>
  <c r="AD611" i="19"/>
  <c r="H611" i="19"/>
  <c r="AD610" i="19"/>
  <c r="H610" i="19"/>
  <c r="AD609" i="19"/>
  <c r="H609" i="19"/>
  <c r="AD608" i="19"/>
  <c r="H608" i="19"/>
  <c r="AD607" i="19"/>
  <c r="H607" i="19"/>
  <c r="AD606" i="19"/>
  <c r="H606" i="19"/>
  <c r="AD605" i="19"/>
  <c r="H605" i="19"/>
  <c r="AD604" i="19"/>
  <c r="H604" i="19"/>
  <c r="AD603" i="19"/>
  <c r="H603" i="19"/>
  <c r="AD602" i="19"/>
  <c r="H602" i="19"/>
  <c r="AD601" i="19"/>
  <c r="H601" i="19"/>
  <c r="AD600" i="19"/>
  <c r="H600" i="19"/>
  <c r="A600" i="19"/>
  <c r="AD598" i="19"/>
  <c r="H598" i="19"/>
  <c r="AD597" i="19"/>
  <c r="H597" i="19"/>
  <c r="AD596" i="19"/>
  <c r="H596" i="19"/>
  <c r="AD595" i="19"/>
  <c r="H595" i="19"/>
  <c r="AD594" i="19"/>
  <c r="H594" i="19"/>
  <c r="AD593" i="19"/>
  <c r="H593" i="19"/>
  <c r="AD592" i="19"/>
  <c r="H592" i="19"/>
  <c r="AD591" i="19"/>
  <c r="H591" i="19"/>
  <c r="AD590" i="19"/>
  <c r="H590" i="19"/>
  <c r="AD589" i="19"/>
  <c r="H589" i="19"/>
  <c r="AD588" i="19"/>
  <c r="H588" i="19"/>
  <c r="AD587" i="19"/>
  <c r="H587" i="19"/>
  <c r="A587" i="19"/>
  <c r="CL351" i="7" l="1"/>
  <c r="CL352" i="7"/>
  <c r="CL353" i="7"/>
  <c r="CL354" i="7"/>
  <c r="CL355" i="7"/>
  <c r="CL356" i="7"/>
  <c r="CL357" i="7"/>
  <c r="CL358" i="7"/>
  <c r="CL359" i="7"/>
  <c r="CL360" i="7"/>
  <c r="CL349" i="7"/>
  <c r="CL347" i="7"/>
  <c r="BL115" i="7"/>
  <c r="BL349" i="7"/>
  <c r="DI24" i="7"/>
  <c r="DI25" i="7"/>
  <c r="DI26" i="7"/>
  <c r="DI27" i="7"/>
  <c r="DI28" i="7"/>
  <c r="DI29" i="7"/>
  <c r="DI30" i="7"/>
  <c r="DI31" i="7"/>
  <c r="DI32" i="7"/>
  <c r="DI33" i="7"/>
  <c r="DI34" i="7"/>
  <c r="DI35" i="7"/>
  <c r="DI37" i="7"/>
  <c r="DI38" i="7"/>
  <c r="DI39" i="7"/>
  <c r="DI40" i="7"/>
  <c r="DI41" i="7"/>
  <c r="DI42" i="7"/>
  <c r="DI43" i="7"/>
  <c r="DI44" i="7"/>
  <c r="DI45" i="7"/>
  <c r="DI46" i="7"/>
  <c r="DI47" i="7"/>
  <c r="DI48" i="7"/>
  <c r="DI50" i="7"/>
  <c r="DI51" i="7"/>
  <c r="DI52" i="7"/>
  <c r="DI53" i="7"/>
  <c r="DI54" i="7"/>
  <c r="DI55" i="7"/>
  <c r="DI56" i="7"/>
  <c r="DI57" i="7"/>
  <c r="DI58" i="7"/>
  <c r="DI59" i="7"/>
  <c r="DI60" i="7"/>
  <c r="DI61" i="7"/>
  <c r="DI64" i="7"/>
  <c r="DI65" i="7"/>
  <c r="DI66" i="7"/>
  <c r="DI67" i="7"/>
  <c r="DI68" i="7"/>
  <c r="DI69" i="7"/>
  <c r="DI70" i="7"/>
  <c r="DI71" i="7"/>
  <c r="DI72" i="7"/>
  <c r="DI73" i="7"/>
  <c r="DI74" i="7"/>
  <c r="DI76" i="7"/>
  <c r="DI77" i="7"/>
  <c r="DI78" i="7"/>
  <c r="DI79" i="7"/>
  <c r="DI80" i="7"/>
  <c r="DI81" i="7"/>
  <c r="DI82" i="7"/>
  <c r="DI83" i="7"/>
  <c r="DI84" i="7"/>
  <c r="DI85" i="7"/>
  <c r="DI86" i="7"/>
  <c r="DI87" i="7"/>
  <c r="DI89" i="7"/>
  <c r="DI90" i="7"/>
  <c r="DI91" i="7"/>
  <c r="DI92" i="7"/>
  <c r="DI93" i="7"/>
  <c r="DI94" i="7"/>
  <c r="DI95" i="7"/>
  <c r="DI96" i="7"/>
  <c r="DI97" i="7"/>
  <c r="DI98" i="7"/>
  <c r="DI99" i="7"/>
  <c r="DI100" i="7"/>
  <c r="DI102" i="7"/>
  <c r="DI103" i="7"/>
  <c r="DI104" i="7"/>
  <c r="DI105" i="7"/>
  <c r="DI106" i="7"/>
  <c r="DI107" i="7"/>
  <c r="DI108" i="7"/>
  <c r="DI109" i="7"/>
  <c r="DI110" i="7"/>
  <c r="DI111" i="7"/>
  <c r="DI112" i="7"/>
  <c r="DI113" i="7"/>
  <c r="DI115" i="7"/>
  <c r="DI117" i="7"/>
  <c r="DI118" i="7"/>
  <c r="DI119" i="7"/>
  <c r="DI120" i="7"/>
  <c r="DI121" i="7"/>
  <c r="DI122" i="7"/>
  <c r="DI123" i="7"/>
  <c r="DI124" i="7"/>
  <c r="DI125" i="7"/>
  <c r="DI126" i="7"/>
  <c r="DI128" i="7"/>
  <c r="DI129" i="7"/>
  <c r="DI130" i="7"/>
  <c r="DI131" i="7"/>
  <c r="DI132" i="7"/>
  <c r="DI133" i="7"/>
  <c r="DI134" i="7"/>
  <c r="DI135" i="7"/>
  <c r="DI136" i="7"/>
  <c r="DI137" i="7"/>
  <c r="DI138" i="7"/>
  <c r="DI139" i="7"/>
  <c r="DI141" i="7"/>
  <c r="DI142" i="7"/>
  <c r="DI143" i="7"/>
  <c r="DI144" i="7"/>
  <c r="DI145" i="7"/>
  <c r="DI146" i="7"/>
  <c r="DI147" i="7"/>
  <c r="DI148" i="7"/>
  <c r="DI149" i="7"/>
  <c r="DI150" i="7"/>
  <c r="DI151" i="7"/>
  <c r="DI152" i="7"/>
  <c r="DI154" i="7"/>
  <c r="DI155" i="7"/>
  <c r="DI156" i="7"/>
  <c r="DI157" i="7"/>
  <c r="DI158" i="7"/>
  <c r="DI159" i="7"/>
  <c r="DI160" i="7"/>
  <c r="DI161" i="7"/>
  <c r="DI162" i="7"/>
  <c r="DI163" i="7"/>
  <c r="DI164" i="7"/>
  <c r="DI165" i="7"/>
  <c r="DI167" i="7"/>
  <c r="DI168" i="7"/>
  <c r="DI169" i="7"/>
  <c r="DI170" i="7"/>
  <c r="DI171" i="7"/>
  <c r="DI172" i="7"/>
  <c r="DI173" i="7"/>
  <c r="DI174" i="7"/>
  <c r="DI175" i="7"/>
  <c r="DI176" i="7"/>
  <c r="DI177" i="7"/>
  <c r="DI178" i="7"/>
  <c r="DI180" i="7"/>
  <c r="DI181" i="7"/>
  <c r="DI182" i="7"/>
  <c r="DI183" i="7"/>
  <c r="DI184" i="7"/>
  <c r="DI185" i="7"/>
  <c r="DI186" i="7"/>
  <c r="DI187" i="7"/>
  <c r="DI188" i="7"/>
  <c r="DI189" i="7"/>
  <c r="DI190" i="7"/>
  <c r="DI191" i="7"/>
  <c r="DI193" i="7"/>
  <c r="DI194" i="7"/>
  <c r="DI195" i="7"/>
  <c r="DI196" i="7"/>
  <c r="DI197" i="7"/>
  <c r="DI198" i="7"/>
  <c r="DI199" i="7"/>
  <c r="DI200" i="7"/>
  <c r="DI201" i="7"/>
  <c r="DI202" i="7"/>
  <c r="DI203" i="7"/>
  <c r="DI204" i="7"/>
  <c r="DI207" i="7"/>
  <c r="DI208" i="7"/>
  <c r="DI209" i="7"/>
  <c r="DI210" i="7"/>
  <c r="DI211" i="7"/>
  <c r="DI212" i="7"/>
  <c r="DI213" i="7"/>
  <c r="DI214" i="7"/>
  <c r="DI215" i="7"/>
  <c r="DI216" i="7"/>
  <c r="DI217" i="7"/>
  <c r="DI219" i="7"/>
  <c r="DI220" i="7"/>
  <c r="DI221" i="7"/>
  <c r="DI222" i="7"/>
  <c r="DI223" i="7"/>
  <c r="DI224" i="7"/>
  <c r="DI225" i="7"/>
  <c r="DI226" i="7"/>
  <c r="DI227" i="7"/>
  <c r="DI228" i="7"/>
  <c r="DI229" i="7"/>
  <c r="DI230" i="7"/>
  <c r="DI232" i="7"/>
  <c r="DI233" i="7"/>
  <c r="DI234" i="7"/>
  <c r="DI235" i="7"/>
  <c r="DI236" i="7"/>
  <c r="DI237" i="7"/>
  <c r="DI238" i="7"/>
  <c r="DI239" i="7"/>
  <c r="DI240" i="7"/>
  <c r="DI241" i="7"/>
  <c r="DI242" i="7"/>
  <c r="DI243" i="7"/>
  <c r="DI245" i="7"/>
  <c r="DI246" i="7"/>
  <c r="DI247" i="7"/>
  <c r="DI248" i="7"/>
  <c r="DI249" i="7"/>
  <c r="DI250" i="7"/>
  <c r="DI251" i="7"/>
  <c r="DI252" i="7"/>
  <c r="DI253" i="7"/>
  <c r="DI254" i="7"/>
  <c r="DI255" i="7"/>
  <c r="DI256" i="7"/>
  <c r="DI258" i="7"/>
  <c r="DI259" i="7"/>
  <c r="DI260" i="7"/>
  <c r="DI261" i="7"/>
  <c r="DI262" i="7"/>
  <c r="DI263" i="7"/>
  <c r="DI264" i="7"/>
  <c r="DI265" i="7"/>
  <c r="DI266" i="7"/>
  <c r="DI267" i="7"/>
  <c r="DI268" i="7"/>
  <c r="DI269" i="7"/>
  <c r="DI271" i="7"/>
  <c r="DI272" i="7"/>
  <c r="DI273" i="7"/>
  <c r="DI274" i="7"/>
  <c r="DI275" i="7"/>
  <c r="DI276" i="7"/>
  <c r="DI277" i="7"/>
  <c r="DI278" i="7"/>
  <c r="DI279" i="7"/>
  <c r="DI280" i="7"/>
  <c r="DI281" i="7"/>
  <c r="DI282" i="7"/>
  <c r="DI284" i="7"/>
  <c r="DI285" i="7"/>
  <c r="DI286" i="7"/>
  <c r="DI287" i="7"/>
  <c r="DI288" i="7"/>
  <c r="DI289" i="7"/>
  <c r="DI290" i="7"/>
  <c r="DI291" i="7"/>
  <c r="DI292" i="7"/>
  <c r="DI293" i="7"/>
  <c r="DI294" i="7"/>
  <c r="DI295" i="7"/>
  <c r="DI297" i="7"/>
  <c r="DI298" i="7"/>
  <c r="DI299" i="7"/>
  <c r="DI300" i="7"/>
  <c r="DI301" i="7"/>
  <c r="DI302" i="7"/>
  <c r="DI303" i="7"/>
  <c r="DI304" i="7"/>
  <c r="DI305" i="7"/>
  <c r="DI306" i="7"/>
  <c r="DI307" i="7"/>
  <c r="DI308" i="7"/>
  <c r="DI310" i="7"/>
  <c r="DI311" i="7"/>
  <c r="DI312" i="7"/>
  <c r="DI313" i="7"/>
  <c r="DI314" i="7"/>
  <c r="DI315" i="7"/>
  <c r="DI316" i="7"/>
  <c r="DI317" i="7"/>
  <c r="DI318" i="7"/>
  <c r="DI319" i="7"/>
  <c r="DI320" i="7"/>
  <c r="DI321" i="7"/>
  <c r="DI323" i="7"/>
  <c r="DI324" i="7"/>
  <c r="DI325" i="7"/>
  <c r="DI326" i="7"/>
  <c r="DI327" i="7"/>
  <c r="DI328" i="7"/>
  <c r="DI329" i="7"/>
  <c r="DI330" i="7"/>
  <c r="DI331" i="7"/>
  <c r="DI332" i="7"/>
  <c r="DI333" i="7"/>
  <c r="DI334" i="7"/>
  <c r="DI336" i="7"/>
  <c r="DI337" i="7"/>
  <c r="DI338" i="7"/>
  <c r="DI339" i="7"/>
  <c r="DI340" i="7"/>
  <c r="DI341" i="7"/>
  <c r="DI342" i="7"/>
  <c r="DI343" i="7"/>
  <c r="DI344" i="7"/>
  <c r="DI345" i="7"/>
  <c r="DI346" i="7"/>
  <c r="DI347" i="7"/>
  <c r="DI349" i="7"/>
  <c r="DI351" i="7"/>
  <c r="DI352" i="7"/>
  <c r="DI353" i="7"/>
  <c r="DI354" i="7"/>
  <c r="DI355" i="7"/>
  <c r="DI356" i="7"/>
  <c r="DI357" i="7"/>
  <c r="DI358" i="7"/>
  <c r="DI359" i="7"/>
  <c r="DI360" i="7"/>
  <c r="DI362" i="7"/>
  <c r="DI363" i="7"/>
  <c r="DI364" i="7"/>
  <c r="DI365" i="7"/>
  <c r="DI366" i="7"/>
  <c r="DI367" i="7"/>
  <c r="DI368" i="7"/>
  <c r="DI369" i="7"/>
  <c r="DI370" i="7"/>
  <c r="DI371" i="7"/>
  <c r="DI372" i="7"/>
  <c r="DI373" i="7"/>
  <c r="DI375" i="7"/>
  <c r="DI377" i="7"/>
  <c r="DI378" i="7"/>
  <c r="DI379" i="7"/>
  <c r="DI380" i="7"/>
  <c r="DI381" i="7"/>
  <c r="DI382" i="7"/>
  <c r="DI383" i="7"/>
  <c r="DI384" i="7"/>
  <c r="DI385" i="7"/>
  <c r="DI386" i="7"/>
  <c r="DI388" i="7"/>
  <c r="DI389" i="7"/>
  <c r="DI390" i="7"/>
  <c r="DI391" i="7"/>
  <c r="DI392" i="7"/>
  <c r="DI393" i="7"/>
  <c r="DI394" i="7"/>
  <c r="DI395" i="7"/>
  <c r="DI396" i="7"/>
  <c r="DI397" i="7"/>
  <c r="DI398" i="7"/>
  <c r="DI399" i="7"/>
  <c r="DI401" i="7"/>
  <c r="DI402" i="7"/>
  <c r="DI403" i="7"/>
  <c r="DI404" i="7"/>
  <c r="DI405" i="7"/>
  <c r="DI406" i="7"/>
  <c r="DI407" i="7"/>
  <c r="DI408" i="7"/>
  <c r="DI409" i="7"/>
  <c r="DI410" i="7"/>
  <c r="DI411" i="7"/>
  <c r="DI412" i="7"/>
  <c r="DI416" i="7"/>
  <c r="DI417" i="7"/>
  <c r="DI418" i="7"/>
  <c r="DI419" i="7"/>
  <c r="DI420" i="7"/>
  <c r="DI421" i="7"/>
  <c r="DI422" i="7"/>
  <c r="DI423" i="7"/>
  <c r="DI424" i="7"/>
  <c r="DI425" i="7"/>
  <c r="DI427" i="7"/>
  <c r="DI428" i="7"/>
  <c r="DI429" i="7"/>
  <c r="DI430" i="7"/>
  <c r="DI431" i="7"/>
  <c r="DI432" i="7"/>
  <c r="DI433" i="7"/>
  <c r="DI434" i="7"/>
  <c r="DI435" i="7"/>
  <c r="DI436" i="7"/>
  <c r="DI437" i="7"/>
  <c r="DI438" i="7"/>
  <c r="DI440" i="7"/>
  <c r="DI441" i="7"/>
  <c r="DI442" i="7"/>
  <c r="DI443" i="7"/>
  <c r="DI444" i="7"/>
  <c r="DI445" i="7"/>
  <c r="DI446" i="7"/>
  <c r="DI447" i="7"/>
  <c r="DI448" i="7"/>
  <c r="DI449" i="7"/>
  <c r="DI450" i="7"/>
  <c r="DI451" i="7"/>
  <c r="DI453" i="7"/>
  <c r="DI454" i="7"/>
  <c r="DI455" i="7"/>
  <c r="DI456" i="7"/>
  <c r="DI457" i="7"/>
  <c r="DI458" i="7"/>
  <c r="DI459" i="7"/>
  <c r="DI460" i="7"/>
  <c r="DI461" i="7"/>
  <c r="DI462" i="7"/>
  <c r="DI463" i="7"/>
  <c r="DI464" i="7"/>
  <c r="DI466" i="7"/>
  <c r="DI467" i="7"/>
  <c r="DI468" i="7"/>
  <c r="DI469" i="7"/>
  <c r="DI470" i="7"/>
  <c r="DI471" i="7"/>
  <c r="DI472" i="7"/>
  <c r="DI473" i="7"/>
  <c r="DI474" i="7"/>
  <c r="DI475" i="7"/>
  <c r="DI476" i="7"/>
  <c r="DI477" i="7"/>
  <c r="DI480" i="7"/>
  <c r="DI481" i="7"/>
  <c r="DI482" i="7"/>
  <c r="DI483" i="7"/>
  <c r="DI484" i="7"/>
  <c r="DI485" i="7"/>
  <c r="DI486" i="7"/>
  <c r="DI487" i="7"/>
  <c r="DI488" i="7"/>
  <c r="DI489" i="7"/>
  <c r="DI490" i="7"/>
  <c r="DI492" i="7"/>
  <c r="DI493" i="7"/>
  <c r="DI494" i="7"/>
  <c r="DI495" i="7"/>
  <c r="DI496" i="7"/>
  <c r="DI497" i="7"/>
  <c r="DI498" i="7"/>
  <c r="DI499" i="7"/>
  <c r="DI500" i="7"/>
  <c r="DI501" i="7"/>
  <c r="DI502" i="7"/>
  <c r="DI503" i="7"/>
  <c r="DI505" i="7"/>
  <c r="DI506" i="7"/>
  <c r="DI507" i="7"/>
  <c r="DI508" i="7"/>
  <c r="DI509" i="7"/>
  <c r="DI510" i="7"/>
  <c r="DI511" i="7"/>
  <c r="DI512" i="7"/>
  <c r="DI513" i="7"/>
  <c r="DI514" i="7"/>
  <c r="DI515" i="7"/>
  <c r="DI516" i="7"/>
  <c r="DI518" i="7"/>
  <c r="DI519" i="7"/>
  <c r="DI520" i="7"/>
  <c r="DI521" i="7"/>
  <c r="DI522" i="7"/>
  <c r="DI523" i="7"/>
  <c r="DI524" i="7"/>
  <c r="DI525" i="7"/>
  <c r="DI526" i="7"/>
  <c r="DI527" i="7"/>
  <c r="DI528" i="7"/>
  <c r="DI529" i="7"/>
  <c r="DI531" i="7"/>
  <c r="DI532" i="7"/>
  <c r="DI533" i="7"/>
  <c r="DI534" i="7"/>
  <c r="DI535" i="7"/>
  <c r="DI536" i="7"/>
  <c r="DI537" i="7"/>
  <c r="DI538" i="7"/>
  <c r="DI539" i="7"/>
  <c r="DI540" i="7"/>
  <c r="DI541" i="7"/>
  <c r="DI542" i="7"/>
  <c r="DI544" i="7"/>
  <c r="DI545" i="7"/>
  <c r="DI546" i="7"/>
  <c r="DI547" i="7"/>
  <c r="DI548" i="7"/>
  <c r="DI549" i="7"/>
  <c r="DI550" i="7"/>
  <c r="DI551" i="7"/>
  <c r="DI552" i="7"/>
  <c r="DI553" i="7"/>
  <c r="DI554" i="7"/>
  <c r="DI555" i="7"/>
  <c r="DI557" i="7"/>
  <c r="DI558" i="7"/>
  <c r="DI559" i="7"/>
  <c r="DI560" i="7"/>
  <c r="DI561" i="7"/>
  <c r="DI562" i="7"/>
  <c r="DI563" i="7"/>
  <c r="DI564" i="7"/>
  <c r="DI565" i="7"/>
  <c r="DI566" i="7"/>
  <c r="DI567" i="7"/>
  <c r="DI568" i="7"/>
  <c r="DI570" i="7"/>
  <c r="DI571" i="7"/>
  <c r="DI572" i="7"/>
  <c r="DI573" i="7"/>
  <c r="DI574" i="7"/>
  <c r="DI575" i="7"/>
  <c r="DI576" i="7"/>
  <c r="DI577" i="7"/>
  <c r="DI578" i="7"/>
  <c r="DI579" i="7"/>
  <c r="DI580" i="7"/>
  <c r="DI581" i="7"/>
  <c r="DI587" i="7"/>
  <c r="DI588" i="7"/>
  <c r="DI589" i="7"/>
  <c r="DI590" i="7"/>
  <c r="DI591" i="7"/>
  <c r="DI592" i="7"/>
  <c r="DI593" i="7"/>
  <c r="DI594" i="7"/>
  <c r="DI596" i="7"/>
  <c r="DI598" i="7"/>
  <c r="DI599" i="7"/>
  <c r="DI600" i="7"/>
  <c r="DI601" i="7"/>
  <c r="DI602" i="7"/>
  <c r="DI603" i="7"/>
  <c r="DI604" i="7"/>
  <c r="DI605" i="7"/>
  <c r="DI606" i="7"/>
  <c r="DI607" i="7"/>
  <c r="DI609" i="7"/>
  <c r="DI610" i="7"/>
  <c r="DI611" i="7"/>
  <c r="DI612" i="7"/>
  <c r="DI613" i="7"/>
  <c r="DI614" i="7"/>
  <c r="DI615" i="7"/>
  <c r="DI616" i="7"/>
  <c r="DI617" i="7"/>
  <c r="DI618" i="7"/>
  <c r="DI619" i="7"/>
  <c r="DI620" i="7"/>
  <c r="DI622" i="7"/>
  <c r="DI623" i="7"/>
  <c r="DI624" i="7"/>
  <c r="DI625" i="7"/>
  <c r="DI626" i="7"/>
  <c r="DI627" i="7"/>
  <c r="DI628" i="7"/>
  <c r="DI629" i="7"/>
  <c r="DI630" i="7"/>
  <c r="DI631" i="7"/>
  <c r="DI632" i="7"/>
  <c r="DI633" i="7"/>
  <c r="DI635" i="7"/>
  <c r="DI636" i="7"/>
  <c r="DI637" i="7"/>
  <c r="DI638" i="7"/>
  <c r="DI639" i="7"/>
  <c r="DI640" i="7"/>
  <c r="DI641" i="7"/>
  <c r="DI642" i="7"/>
  <c r="DI643" i="7"/>
  <c r="DI644" i="7"/>
  <c r="DI645" i="7"/>
  <c r="DI646" i="7"/>
  <c r="DI649" i="7"/>
  <c r="DI650" i="7"/>
  <c r="DI651" i="7"/>
  <c r="DI652" i="7"/>
  <c r="DI653" i="7"/>
  <c r="DI654" i="7"/>
  <c r="DI655" i="7"/>
  <c r="DI656" i="7"/>
  <c r="DI657" i="7"/>
  <c r="DI658" i="7"/>
  <c r="DI659" i="7"/>
  <c r="DI661" i="7"/>
  <c r="DI662" i="7"/>
  <c r="DI663" i="7"/>
  <c r="DI664" i="7"/>
  <c r="DI665" i="7"/>
  <c r="DI666" i="7"/>
  <c r="DI667" i="7"/>
  <c r="DI668" i="7"/>
  <c r="DI669" i="7"/>
  <c r="DI670" i="7"/>
  <c r="DI671" i="7"/>
  <c r="DI672" i="7"/>
  <c r="DI674" i="7"/>
  <c r="DI675" i="7"/>
  <c r="DI676" i="7"/>
  <c r="DI677" i="7"/>
  <c r="DI678" i="7"/>
  <c r="DI679" i="7"/>
  <c r="DI680" i="7"/>
  <c r="DI681" i="7"/>
  <c r="DI682" i="7"/>
  <c r="DI683" i="7"/>
  <c r="DI684" i="7"/>
  <c r="DI685" i="7"/>
  <c r="DI687" i="7"/>
  <c r="DI688" i="7"/>
  <c r="DI689" i="7"/>
  <c r="DI690" i="7"/>
  <c r="DI691" i="7"/>
  <c r="DI692" i="7"/>
  <c r="DI693" i="7"/>
  <c r="DI694" i="7"/>
  <c r="DI695" i="7"/>
  <c r="DI696" i="7"/>
  <c r="DI697" i="7"/>
  <c r="DI698" i="7"/>
  <c r="DI12" i="7"/>
  <c r="DI13" i="7"/>
  <c r="DI14" i="7"/>
  <c r="DI15" i="7"/>
  <c r="DI16" i="7"/>
  <c r="DI17" i="7"/>
  <c r="DI18" i="7"/>
  <c r="DI19" i="7"/>
  <c r="DI20" i="7"/>
  <c r="DI21" i="7"/>
  <c r="DI22" i="7"/>
  <c r="AJ21" i="7" l="1"/>
  <c r="BL21" i="7" s="1"/>
  <c r="G534" i="2" l="1"/>
  <c r="G535" i="2"/>
  <c r="G536" i="2"/>
  <c r="G537" i="2"/>
  <c r="G538" i="2"/>
  <c r="G539" i="2"/>
  <c r="G540" i="2"/>
  <c r="G541" i="2"/>
  <c r="G542" i="2"/>
  <c r="G543" i="2"/>
  <c r="G544" i="2"/>
  <c r="G533" i="2"/>
  <c r="F534" i="2"/>
  <c r="F535" i="2"/>
  <c r="F536" i="2"/>
  <c r="F537" i="2"/>
  <c r="F538" i="2"/>
  <c r="F539" i="2"/>
  <c r="F540" i="2"/>
  <c r="F541" i="2"/>
  <c r="F542" i="2"/>
  <c r="F543" i="2"/>
  <c r="F544" i="2"/>
  <c r="F533" i="2"/>
  <c r="DI648" i="7" l="1"/>
  <c r="A128" i="7"/>
  <c r="D198" i="7"/>
  <c r="DI206" i="7"/>
  <c r="F148" i="2" l="1"/>
  <c r="F149" i="2"/>
  <c r="F150" i="2"/>
  <c r="F151" i="2"/>
  <c r="F152" i="2"/>
  <c r="F153" i="2"/>
  <c r="F154" i="2"/>
  <c r="F155" i="2"/>
  <c r="F156" i="2"/>
  <c r="F133" i="2"/>
  <c r="F134" i="2"/>
  <c r="F135" i="2"/>
  <c r="F136" i="2"/>
  <c r="F137" i="2"/>
  <c r="F138" i="2"/>
  <c r="F139" i="2"/>
  <c r="F140" i="2"/>
  <c r="F144" i="2"/>
  <c r="F145" i="2"/>
  <c r="F146" i="2"/>
  <c r="F210" i="2"/>
  <c r="F211" i="2"/>
  <c r="F212" i="2"/>
  <c r="F213" i="2"/>
  <c r="F214" i="2"/>
  <c r="F215" i="2"/>
  <c r="F216" i="2"/>
  <c r="F217" i="2"/>
  <c r="F218" i="2"/>
  <c r="F219" i="2"/>
  <c r="F220" i="2"/>
  <c r="U473" i="2"/>
  <c r="V473" i="2" s="1"/>
  <c r="S473" i="2"/>
  <c r="R473" i="2"/>
  <c r="G473" i="2"/>
  <c r="F473" i="2"/>
  <c r="AE473" i="2" s="1"/>
  <c r="AF473" i="2" s="1"/>
  <c r="AG473" i="2" s="1"/>
  <c r="C1041" i="2"/>
  <c r="C1042" i="2"/>
  <c r="C1043" i="2"/>
  <c r="C1044" i="2"/>
  <c r="C1045" i="2"/>
  <c r="C1046" i="2"/>
  <c r="C1047" i="2"/>
  <c r="C1048" i="2"/>
  <c r="C1049" i="2"/>
  <c r="C1050" i="2"/>
  <c r="C702" i="19"/>
  <c r="C1040" i="2"/>
  <c r="C1028" i="2"/>
  <c r="C1029" i="2"/>
  <c r="C1030" i="2"/>
  <c r="C1031" i="2"/>
  <c r="C1032" i="2"/>
  <c r="C1033" i="2"/>
  <c r="C1034" i="2"/>
  <c r="C1035" i="2"/>
  <c r="C1036" i="2"/>
  <c r="C1037" i="2"/>
  <c r="C1038" i="2"/>
  <c r="C1027" i="2"/>
  <c r="C1010" i="2"/>
  <c r="C1011" i="2"/>
  <c r="C1012" i="2"/>
  <c r="C1013" i="2"/>
  <c r="C1014" i="2"/>
  <c r="C1015" i="2"/>
  <c r="C1016" i="2"/>
  <c r="C1017" i="2"/>
  <c r="C1018" i="2"/>
  <c r="C1019" i="2"/>
  <c r="C1020" i="2"/>
  <c r="C1009" i="2"/>
  <c r="C997" i="2"/>
  <c r="C998" i="2"/>
  <c r="C999" i="2"/>
  <c r="C1000" i="2"/>
  <c r="C1001" i="2"/>
  <c r="C1002" i="2"/>
  <c r="C1003" i="2"/>
  <c r="C1004" i="2"/>
  <c r="C1005" i="2"/>
  <c r="C1006" i="2"/>
  <c r="C1007" i="2"/>
  <c r="C996" i="2"/>
  <c r="C984" i="2"/>
  <c r="C985" i="2"/>
  <c r="C986" i="2"/>
  <c r="C987" i="2"/>
  <c r="C988" i="2"/>
  <c r="C989" i="2"/>
  <c r="C990" i="2"/>
  <c r="C991" i="2"/>
  <c r="C992" i="2"/>
  <c r="C993" i="2"/>
  <c r="C994" i="2"/>
  <c r="C983" i="2"/>
  <c r="C959" i="2"/>
  <c r="D959" i="2" s="1"/>
  <c r="D623" i="6" s="1"/>
  <c r="C960" i="2"/>
  <c r="C961" i="2"/>
  <c r="C962" i="2"/>
  <c r="C963" i="2"/>
  <c r="C964" i="2"/>
  <c r="C965" i="2"/>
  <c r="C966" i="2"/>
  <c r="C967" i="2"/>
  <c r="C968" i="2"/>
  <c r="C637" i="19"/>
  <c r="C958" i="2"/>
  <c r="C937" i="2"/>
  <c r="C938" i="2"/>
  <c r="C939" i="2"/>
  <c r="C940" i="2"/>
  <c r="C941" i="2"/>
  <c r="C942" i="2"/>
  <c r="C943" i="2"/>
  <c r="C944" i="2"/>
  <c r="C945" i="2"/>
  <c r="C946" i="2"/>
  <c r="C947" i="2"/>
  <c r="C936" i="2"/>
  <c r="C924" i="2"/>
  <c r="C925" i="2"/>
  <c r="C926" i="2"/>
  <c r="C927" i="2"/>
  <c r="C928" i="2"/>
  <c r="C929" i="2"/>
  <c r="C930" i="2"/>
  <c r="C931" i="2"/>
  <c r="C932" i="2"/>
  <c r="C933" i="2"/>
  <c r="C934" i="2"/>
  <c r="C923" i="2"/>
  <c r="C907" i="2"/>
  <c r="C908" i="2"/>
  <c r="C909" i="2"/>
  <c r="C910" i="2"/>
  <c r="C911" i="2"/>
  <c r="C912" i="2"/>
  <c r="C913" i="2"/>
  <c r="C914" i="2"/>
  <c r="C915" i="2"/>
  <c r="C916" i="2"/>
  <c r="C598" i="19"/>
  <c r="C906" i="2"/>
  <c r="C587" i="19" l="1"/>
  <c r="C583" i="20"/>
  <c r="C597" i="19"/>
  <c r="C593" i="8"/>
  <c r="C593" i="6"/>
  <c r="C593" i="13"/>
  <c r="C593" i="20"/>
  <c r="C596" i="19"/>
  <c r="C592" i="8"/>
  <c r="C592" i="6"/>
  <c r="C592" i="13"/>
  <c r="C592" i="20"/>
  <c r="C595" i="19"/>
  <c r="C591" i="8"/>
  <c r="C591" i="6"/>
  <c r="C591" i="13"/>
  <c r="C591" i="20"/>
  <c r="C594" i="19"/>
  <c r="C590" i="8"/>
  <c r="C590" i="6"/>
  <c r="C590" i="13"/>
  <c r="C590" i="20"/>
  <c r="C593" i="19"/>
  <c r="C589" i="8"/>
  <c r="C589" i="6"/>
  <c r="C589" i="13"/>
  <c r="C589" i="20"/>
  <c r="C592" i="19"/>
  <c r="C588" i="8"/>
  <c r="C588" i="6"/>
  <c r="C588" i="13"/>
  <c r="K588" i="13" s="1"/>
  <c r="C588" i="20"/>
  <c r="C591" i="19"/>
  <c r="C587" i="8"/>
  <c r="C587" i="6"/>
  <c r="C587" i="13"/>
  <c r="K587" i="13" s="1"/>
  <c r="C587" i="20"/>
  <c r="C590" i="19"/>
  <c r="C586" i="8"/>
  <c r="C586" i="6"/>
  <c r="C586" i="13"/>
  <c r="C586" i="20"/>
  <c r="C589" i="19"/>
  <c r="C585" i="8"/>
  <c r="C585" i="6"/>
  <c r="C585" i="13"/>
  <c r="C585" i="20"/>
  <c r="C588" i="19"/>
  <c r="C584" i="8"/>
  <c r="C584" i="6"/>
  <c r="C584" i="13"/>
  <c r="C584" i="20"/>
  <c r="C600" i="19"/>
  <c r="C596" i="20"/>
  <c r="C611" i="19"/>
  <c r="C607" i="13"/>
  <c r="C607" i="20"/>
  <c r="C610" i="19"/>
  <c r="C606" i="13"/>
  <c r="K606" i="13" s="1"/>
  <c r="C606" i="20"/>
  <c r="C609" i="19"/>
  <c r="C605" i="13"/>
  <c r="K605" i="13" s="1"/>
  <c r="C605" i="20"/>
  <c r="C608" i="19"/>
  <c r="C604" i="13"/>
  <c r="K604" i="13" s="1"/>
  <c r="C604" i="20"/>
  <c r="C607" i="19"/>
  <c r="C603" i="13"/>
  <c r="K603" i="13" s="1"/>
  <c r="C603" i="20"/>
  <c r="C606" i="19"/>
  <c r="C602" i="13"/>
  <c r="K602" i="13" s="1"/>
  <c r="C602" i="20"/>
  <c r="C605" i="19"/>
  <c r="C601" i="13"/>
  <c r="K601" i="13" s="1"/>
  <c r="C604" i="19"/>
  <c r="C600" i="13"/>
  <c r="K600" i="13" s="1"/>
  <c r="C600" i="20"/>
  <c r="C603" i="19"/>
  <c r="C599" i="13"/>
  <c r="K599" i="13" s="1"/>
  <c r="C599" i="20"/>
  <c r="C602" i="19"/>
  <c r="C598" i="13"/>
  <c r="K598" i="13" s="1"/>
  <c r="C598" i="20"/>
  <c r="C601" i="19"/>
  <c r="C597" i="13"/>
  <c r="K597" i="13" s="1"/>
  <c r="C597" i="20"/>
  <c r="C613" i="19"/>
  <c r="C609" i="20"/>
  <c r="C624" i="19"/>
  <c r="C620" i="13"/>
  <c r="K620" i="13" s="1"/>
  <c r="C620" i="20"/>
  <c r="C623" i="19"/>
  <c r="C619" i="13"/>
  <c r="K619" i="13" s="1"/>
  <c r="C619" i="20"/>
  <c r="C622" i="19"/>
  <c r="C618" i="13"/>
  <c r="K618" i="13" s="1"/>
  <c r="C618" i="20"/>
  <c r="C621" i="19"/>
  <c r="C617" i="13"/>
  <c r="K617" i="13" s="1"/>
  <c r="C617" i="20"/>
  <c r="C620" i="19"/>
  <c r="C616" i="13"/>
  <c r="C616" i="20"/>
  <c r="C619" i="19"/>
  <c r="C615" i="13"/>
  <c r="C615" i="20"/>
  <c r="C618" i="19"/>
  <c r="C614" i="13"/>
  <c r="K614" i="13" s="1"/>
  <c r="C614" i="20"/>
  <c r="C617" i="19"/>
  <c r="C613" i="13"/>
  <c r="K613" i="13" s="1"/>
  <c r="C613" i="20"/>
  <c r="C616" i="19"/>
  <c r="C612" i="13"/>
  <c r="K612" i="13" s="1"/>
  <c r="C612" i="20"/>
  <c r="C615" i="19"/>
  <c r="C611" i="13"/>
  <c r="K611" i="13" s="1"/>
  <c r="C611" i="20"/>
  <c r="C614" i="19"/>
  <c r="C610" i="13"/>
  <c r="K610" i="13" s="1"/>
  <c r="C610" i="20"/>
  <c r="C626" i="19"/>
  <c r="C622" i="20"/>
  <c r="C636" i="19"/>
  <c r="C632" i="8"/>
  <c r="C632" i="13"/>
  <c r="C632" i="20"/>
  <c r="C635" i="19"/>
  <c r="C631" i="8"/>
  <c r="C631" i="13"/>
  <c r="C631" i="20"/>
  <c r="C634" i="19"/>
  <c r="C630" i="8"/>
  <c r="C630" i="13"/>
  <c r="C630" i="20"/>
  <c r="C633" i="19"/>
  <c r="C629" i="8"/>
  <c r="C629" i="13"/>
  <c r="K629" i="13" s="1"/>
  <c r="C629" i="20"/>
  <c r="C632" i="19"/>
  <c r="C628" i="8"/>
  <c r="C628" i="13"/>
  <c r="C628" i="20"/>
  <c r="C631" i="19"/>
  <c r="C627" i="8"/>
  <c r="C627" i="13"/>
  <c r="C627" i="20"/>
  <c r="C630" i="19"/>
  <c r="C626" i="8"/>
  <c r="C626" i="13"/>
  <c r="C626" i="20"/>
  <c r="C629" i="19"/>
  <c r="C625" i="8"/>
  <c r="C625" i="13"/>
  <c r="C625" i="20"/>
  <c r="C628" i="19"/>
  <c r="C624" i="8"/>
  <c r="C624" i="13"/>
  <c r="C624" i="20"/>
  <c r="C627" i="19"/>
  <c r="C623" i="8"/>
  <c r="C623" i="13"/>
  <c r="C623" i="20"/>
  <c r="C639" i="19"/>
  <c r="C635" i="20"/>
  <c r="C650" i="19"/>
  <c r="C646" i="13"/>
  <c r="C646" i="20"/>
  <c r="C649" i="19"/>
  <c r="C645" i="13"/>
  <c r="K645" i="13" s="1"/>
  <c r="C645" i="20"/>
  <c r="C648" i="19"/>
  <c r="C644" i="13"/>
  <c r="K644" i="13" s="1"/>
  <c r="C644" i="20"/>
  <c r="C647" i="19"/>
  <c r="C643" i="13"/>
  <c r="K643" i="13" s="1"/>
  <c r="C643" i="20"/>
  <c r="C646" i="19"/>
  <c r="C642" i="13"/>
  <c r="C642" i="20"/>
  <c r="C645" i="19"/>
  <c r="C641" i="13"/>
  <c r="K641" i="13" s="1"/>
  <c r="C641" i="20"/>
  <c r="C644" i="19"/>
  <c r="C640" i="13"/>
  <c r="K640" i="13" s="1"/>
  <c r="C640" i="20"/>
  <c r="C643" i="19"/>
  <c r="C639" i="13"/>
  <c r="K639" i="13" s="1"/>
  <c r="C639" i="20"/>
  <c r="C642" i="19"/>
  <c r="C638" i="13"/>
  <c r="K638" i="13" s="1"/>
  <c r="C638" i="20"/>
  <c r="C641" i="19"/>
  <c r="C637" i="13"/>
  <c r="K637" i="13" s="1"/>
  <c r="C637" i="20"/>
  <c r="C640" i="19"/>
  <c r="C636" i="13"/>
  <c r="K636" i="13" s="1"/>
  <c r="C636" i="20"/>
  <c r="C652" i="19"/>
  <c r="C648" i="20"/>
  <c r="C663" i="19"/>
  <c r="C659" i="8"/>
  <c r="C659" i="13"/>
  <c r="K659" i="13" s="1"/>
  <c r="C659" i="20"/>
  <c r="C662" i="19"/>
  <c r="C658" i="8"/>
  <c r="C658" i="13"/>
  <c r="K658" i="13" s="1"/>
  <c r="C658" i="20"/>
  <c r="C661" i="19"/>
  <c r="C657" i="8"/>
  <c r="C657" i="13"/>
  <c r="K657" i="13" s="1"/>
  <c r="C657" i="20"/>
  <c r="C660" i="19"/>
  <c r="C656" i="8"/>
  <c r="C656" i="13"/>
  <c r="K656" i="13" s="1"/>
  <c r="C656" i="20"/>
  <c r="C659" i="19"/>
  <c r="C655" i="8"/>
  <c r="C655" i="13"/>
  <c r="K655" i="13" s="1"/>
  <c r="C655" i="20"/>
  <c r="C658" i="19"/>
  <c r="C654" i="8"/>
  <c r="C654" i="13"/>
  <c r="K654" i="13" s="1"/>
  <c r="C654" i="20"/>
  <c r="C657" i="19"/>
  <c r="C653" i="8"/>
  <c r="C653" i="13"/>
  <c r="K653" i="13" s="1"/>
  <c r="C653" i="20"/>
  <c r="C656" i="19"/>
  <c r="C652" i="8"/>
  <c r="C652" i="13"/>
  <c r="K652" i="13" s="1"/>
  <c r="C652" i="20"/>
  <c r="C655" i="19"/>
  <c r="C651" i="8"/>
  <c r="C651" i="13"/>
  <c r="K651" i="13" s="1"/>
  <c r="C651" i="20"/>
  <c r="C654" i="19"/>
  <c r="C650" i="8"/>
  <c r="C650" i="13"/>
  <c r="C650" i="20"/>
  <c r="C653" i="19"/>
  <c r="C649" i="8"/>
  <c r="C649" i="13"/>
  <c r="K649" i="13" s="1"/>
  <c r="C649" i="20"/>
  <c r="C665" i="19"/>
  <c r="C661" i="20"/>
  <c r="C676" i="19"/>
  <c r="C672" i="8"/>
  <c r="C672" i="13"/>
  <c r="K672" i="13" s="1"/>
  <c r="C672" i="20"/>
  <c r="C675" i="19"/>
  <c r="C671" i="8"/>
  <c r="C671" i="13"/>
  <c r="K671" i="13" s="1"/>
  <c r="C671" i="20"/>
  <c r="C674" i="19"/>
  <c r="C670" i="8"/>
  <c r="C670" i="13"/>
  <c r="K670" i="13" s="1"/>
  <c r="C670" i="20"/>
  <c r="C673" i="19"/>
  <c r="C669" i="8"/>
  <c r="C669" i="13"/>
  <c r="K669" i="13" s="1"/>
  <c r="C669" i="20"/>
  <c r="C672" i="19"/>
  <c r="C668" i="8"/>
  <c r="C668" i="13"/>
  <c r="K668" i="13" s="1"/>
  <c r="C668" i="20"/>
  <c r="C671" i="19"/>
  <c r="C667" i="8"/>
  <c r="C667" i="13"/>
  <c r="K667" i="13" s="1"/>
  <c r="C667" i="20"/>
  <c r="C670" i="19"/>
  <c r="C666" i="8"/>
  <c r="C666" i="13"/>
  <c r="C666" i="20"/>
  <c r="C669" i="19"/>
  <c r="C665" i="8"/>
  <c r="C665" i="13"/>
  <c r="K665" i="13" s="1"/>
  <c r="C665" i="20"/>
  <c r="C668" i="19"/>
  <c r="C664" i="8"/>
  <c r="C664" i="13"/>
  <c r="K664" i="13" s="1"/>
  <c r="C664" i="20"/>
  <c r="C667" i="19"/>
  <c r="C663" i="8"/>
  <c r="C663" i="13"/>
  <c r="K663" i="13" s="1"/>
  <c r="C663" i="20"/>
  <c r="C666" i="19"/>
  <c r="C662" i="8"/>
  <c r="C662" i="13"/>
  <c r="K662" i="13" s="1"/>
  <c r="C662" i="20"/>
  <c r="C678" i="19"/>
  <c r="C674" i="20"/>
  <c r="C689" i="19"/>
  <c r="C685" i="8"/>
  <c r="C685" i="13"/>
  <c r="C685" i="20"/>
  <c r="C688" i="19"/>
  <c r="C684" i="8"/>
  <c r="C684" i="13"/>
  <c r="K684" i="13" s="1"/>
  <c r="C684" i="20"/>
  <c r="C687" i="19"/>
  <c r="C683" i="8"/>
  <c r="C683" i="13"/>
  <c r="K683" i="13" s="1"/>
  <c r="C683" i="20"/>
  <c r="C686" i="19"/>
  <c r="C682" i="8"/>
  <c r="C682" i="13"/>
  <c r="K682" i="13" s="1"/>
  <c r="C682" i="20"/>
  <c r="C685" i="19"/>
  <c r="C681" i="8"/>
  <c r="C681" i="13"/>
  <c r="C681" i="20"/>
  <c r="C684" i="19"/>
  <c r="C680" i="8"/>
  <c r="C680" i="13"/>
  <c r="K680" i="13" s="1"/>
  <c r="C680" i="20"/>
  <c r="C683" i="19"/>
  <c r="C679" i="8"/>
  <c r="C679" i="13"/>
  <c r="K679" i="13" s="1"/>
  <c r="C679" i="20"/>
  <c r="C682" i="19"/>
  <c r="C678" i="8"/>
  <c r="C678" i="13"/>
  <c r="K678" i="13" s="1"/>
  <c r="C678" i="20"/>
  <c r="C681" i="19"/>
  <c r="C677" i="8"/>
  <c r="C677" i="13"/>
  <c r="K677" i="13" s="1"/>
  <c r="C677" i="20"/>
  <c r="C680" i="19"/>
  <c r="C676" i="8"/>
  <c r="C676" i="13"/>
  <c r="K676" i="13" s="1"/>
  <c r="C676" i="20"/>
  <c r="C679" i="19"/>
  <c r="C675" i="8"/>
  <c r="C675" i="13"/>
  <c r="C675" i="20"/>
  <c r="C691" i="19"/>
  <c r="C687" i="20"/>
  <c r="C701" i="19"/>
  <c r="C697" i="8"/>
  <c r="C697" i="13"/>
  <c r="K697" i="13" s="1"/>
  <c r="C697" i="20"/>
  <c r="C700" i="19"/>
  <c r="C696" i="8"/>
  <c r="C696" i="13"/>
  <c r="C696" i="20"/>
  <c r="C699" i="19"/>
  <c r="C695" i="8"/>
  <c r="C695" i="13"/>
  <c r="C695" i="20"/>
  <c r="C698" i="19"/>
  <c r="C694" i="8"/>
  <c r="C694" i="13"/>
  <c r="C694" i="20"/>
  <c r="C697" i="19"/>
  <c r="C693" i="8"/>
  <c r="C693" i="13"/>
  <c r="C693" i="20"/>
  <c r="C696" i="19"/>
  <c r="C692" i="8"/>
  <c r="C692" i="13"/>
  <c r="C692" i="20"/>
  <c r="C695" i="19"/>
  <c r="C691" i="8"/>
  <c r="C691" i="13"/>
  <c r="K691" i="13" s="1"/>
  <c r="C691" i="20"/>
  <c r="C694" i="19"/>
  <c r="C690" i="8"/>
  <c r="C690" i="13"/>
  <c r="K690" i="13" s="1"/>
  <c r="C690" i="20"/>
  <c r="C693" i="19"/>
  <c r="C689" i="8"/>
  <c r="C689" i="13"/>
  <c r="C689" i="20"/>
  <c r="C692" i="19"/>
  <c r="C688" i="8"/>
  <c r="C688" i="13"/>
  <c r="K688" i="13" s="1"/>
  <c r="C688" i="20"/>
  <c r="W473" i="2"/>
  <c r="X473" i="2" s="1"/>
  <c r="Z473" i="2" s="1"/>
  <c r="AA473" i="2" s="1"/>
  <c r="D1007" i="2"/>
  <c r="D659" i="6" s="1"/>
  <c r="A11" i="7"/>
  <c r="E1007" i="2" l="1"/>
  <c r="D321" i="13"/>
  <c r="T295" i="1"/>
  <c r="S189" i="2"/>
  <c r="R189" i="2"/>
  <c r="A687" i="13" l="1"/>
  <c r="A674" i="13"/>
  <c r="A661" i="13"/>
  <c r="A648" i="13"/>
  <c r="A635" i="13"/>
  <c r="A622" i="13"/>
  <c r="A609" i="13"/>
  <c r="A596" i="13"/>
  <c r="A583" i="13"/>
  <c r="A570" i="13"/>
  <c r="A557" i="13"/>
  <c r="A544" i="13"/>
  <c r="A531" i="13"/>
  <c r="A518" i="13"/>
  <c r="A505" i="13"/>
  <c r="A492" i="13"/>
  <c r="A479" i="13"/>
  <c r="A466" i="13"/>
  <c r="A453" i="13"/>
  <c r="A440" i="13"/>
  <c r="A427" i="13"/>
  <c r="A414" i="13"/>
  <c r="A401" i="13"/>
  <c r="A388" i="13"/>
  <c r="A375" i="13"/>
  <c r="A362" i="13"/>
  <c r="A349" i="13"/>
  <c r="A336" i="13"/>
  <c r="A323" i="13"/>
  <c r="A297" i="13"/>
  <c r="A284" i="13"/>
  <c r="A271" i="13"/>
  <c r="A258" i="13"/>
  <c r="A245" i="13"/>
  <c r="A232" i="13"/>
  <c r="A219" i="13"/>
  <c r="A206" i="13"/>
  <c r="A193" i="13"/>
  <c r="A180" i="13"/>
  <c r="A167" i="13"/>
  <c r="A154" i="13"/>
  <c r="A141" i="13"/>
  <c r="A128" i="13"/>
  <c r="A115" i="13"/>
  <c r="A102" i="13"/>
  <c r="A89" i="13"/>
  <c r="A76" i="13"/>
  <c r="A63" i="13"/>
  <c r="A50" i="13"/>
  <c r="A37" i="13"/>
  <c r="A24" i="13"/>
  <c r="A11" i="13"/>
  <c r="A694" i="17"/>
  <c r="A681" i="17"/>
  <c r="A668" i="17"/>
  <c r="A655" i="17"/>
  <c r="A642" i="17"/>
  <c r="A629" i="17"/>
  <c r="A616" i="17"/>
  <c r="A603" i="17"/>
  <c r="A590" i="17"/>
  <c r="A577" i="17"/>
  <c r="A564" i="17"/>
  <c r="A551" i="17"/>
  <c r="A538" i="17"/>
  <c r="A525" i="17"/>
  <c r="A512" i="17"/>
  <c r="A499" i="17"/>
  <c r="A486" i="17"/>
  <c r="A473" i="17"/>
  <c r="A460" i="17"/>
  <c r="A447" i="17"/>
  <c r="A434" i="17"/>
  <c r="A421" i="17"/>
  <c r="A408" i="17"/>
  <c r="A382" i="17"/>
  <c r="A369" i="17"/>
  <c r="A356" i="17"/>
  <c r="A343" i="17"/>
  <c r="A330" i="17"/>
  <c r="A317" i="17"/>
  <c r="A304" i="17"/>
  <c r="A291" i="17"/>
  <c r="A278" i="17"/>
  <c r="A265" i="17"/>
  <c r="A252" i="17"/>
  <c r="A239" i="17"/>
  <c r="A226" i="17"/>
  <c r="A213" i="17"/>
  <c r="A200" i="17"/>
  <c r="A187" i="17"/>
  <c r="A174" i="17"/>
  <c r="A161" i="17"/>
  <c r="A148" i="17"/>
  <c r="A135" i="17"/>
  <c r="A122" i="17"/>
  <c r="A109" i="17"/>
  <c r="A96" i="17"/>
  <c r="A83" i="17"/>
  <c r="A70" i="17"/>
  <c r="A57" i="17"/>
  <c r="A44" i="17"/>
  <c r="A31" i="17"/>
  <c r="A18" i="17"/>
  <c r="A574" i="19"/>
  <c r="A561" i="19"/>
  <c r="A548" i="19"/>
  <c r="A535" i="19"/>
  <c r="A522" i="19"/>
  <c r="A509" i="19"/>
  <c r="A496" i="19"/>
  <c r="A483" i="19"/>
  <c r="A470" i="19"/>
  <c r="A457" i="19"/>
  <c r="A444" i="19"/>
  <c r="A431" i="19"/>
  <c r="A418" i="19"/>
  <c r="A405" i="19"/>
  <c r="A392" i="19"/>
  <c r="A379" i="19"/>
  <c r="A366" i="19"/>
  <c r="A353" i="19"/>
  <c r="A340" i="19"/>
  <c r="A327" i="19"/>
  <c r="A314" i="19"/>
  <c r="A301" i="19"/>
  <c r="A288" i="19"/>
  <c r="A275" i="19"/>
  <c r="A262" i="19"/>
  <c r="A249" i="19"/>
  <c r="A236" i="19"/>
  <c r="A223" i="19"/>
  <c r="A210" i="19"/>
  <c r="A197" i="19"/>
  <c r="A184" i="19"/>
  <c r="A171" i="19"/>
  <c r="A158" i="19"/>
  <c r="A145" i="19"/>
  <c r="A132" i="19"/>
  <c r="A119" i="19"/>
  <c r="A106" i="19"/>
  <c r="A93" i="19"/>
  <c r="A80" i="19"/>
  <c r="A67" i="19"/>
  <c r="A54" i="19"/>
  <c r="A41" i="19"/>
  <c r="A28" i="19"/>
  <c r="A15" i="19"/>
  <c r="A687" i="8"/>
  <c r="A674" i="8"/>
  <c r="A661" i="8"/>
  <c r="A648" i="8"/>
  <c r="A635" i="8"/>
  <c r="A622" i="8"/>
  <c r="A609" i="8"/>
  <c r="A596" i="8"/>
  <c r="A583" i="8"/>
  <c r="A570" i="8"/>
  <c r="A557" i="8"/>
  <c r="A544" i="8"/>
  <c r="A531" i="8"/>
  <c r="A518" i="8"/>
  <c r="A505" i="8"/>
  <c r="A492" i="8"/>
  <c r="A479" i="8"/>
  <c r="A466" i="8"/>
  <c r="A453" i="8"/>
  <c r="A440" i="8"/>
  <c r="A427" i="8"/>
  <c r="A414" i="8"/>
  <c r="A401" i="8"/>
  <c r="A388" i="8"/>
  <c r="A375" i="8"/>
  <c r="A362" i="8"/>
  <c r="A349" i="8"/>
  <c r="A336" i="8"/>
  <c r="A323" i="8"/>
  <c r="A310" i="8"/>
  <c r="A297" i="8"/>
  <c r="A284" i="8"/>
  <c r="A271" i="8"/>
  <c r="A258" i="8"/>
  <c r="A245" i="8"/>
  <c r="A232" i="8"/>
  <c r="A219" i="8"/>
  <c r="A206" i="8"/>
  <c r="A193" i="8"/>
  <c r="A180" i="8"/>
  <c r="A167" i="8"/>
  <c r="A154" i="8"/>
  <c r="A141" i="8"/>
  <c r="A128" i="8"/>
  <c r="A115" i="8"/>
  <c r="A102" i="8"/>
  <c r="A89" i="8"/>
  <c r="A76" i="8"/>
  <c r="A63" i="8"/>
  <c r="A50" i="8"/>
  <c r="A37" i="8"/>
  <c r="A24" i="8"/>
  <c r="A11" i="8"/>
  <c r="A687" i="7"/>
  <c r="A674" i="7"/>
  <c r="A661" i="7"/>
  <c r="A648" i="7"/>
  <c r="A635" i="7"/>
  <c r="A622" i="7"/>
  <c r="A609" i="7"/>
  <c r="A596" i="7"/>
  <c r="A583" i="7"/>
  <c r="A570" i="7"/>
  <c r="A557" i="7"/>
  <c r="A544" i="7"/>
  <c r="A531" i="7"/>
  <c r="A518" i="7"/>
  <c r="A505" i="7"/>
  <c r="A492" i="7"/>
  <c r="A479" i="7"/>
  <c r="A466" i="7"/>
  <c r="A453" i="7"/>
  <c r="A440" i="7"/>
  <c r="A427" i="7"/>
  <c r="A414" i="7"/>
  <c r="A401" i="7"/>
  <c r="A388" i="7"/>
  <c r="A375" i="7"/>
  <c r="A362" i="7"/>
  <c r="A336" i="7"/>
  <c r="A323" i="7"/>
  <c r="A310" i="7"/>
  <c r="A297" i="7"/>
  <c r="A284" i="7"/>
  <c r="A271" i="7"/>
  <c r="A258" i="7"/>
  <c r="A245" i="7"/>
  <c r="A232" i="7"/>
  <c r="A219" i="7"/>
  <c r="A206" i="7"/>
  <c r="A193" i="7"/>
  <c r="A180" i="7"/>
  <c r="A167" i="7"/>
  <c r="A154" i="7"/>
  <c r="A141" i="7"/>
  <c r="A115" i="7"/>
  <c r="A102" i="7"/>
  <c r="A89" i="7"/>
  <c r="A76" i="7"/>
  <c r="A63" i="7"/>
  <c r="A50" i="7"/>
  <c r="A37" i="7"/>
  <c r="A24" i="7"/>
  <c r="A1040" i="2"/>
  <c r="A1027" i="2"/>
  <c r="A1009" i="2"/>
  <c r="A996" i="2"/>
  <c r="A983" i="2"/>
  <c r="A936" i="2"/>
  <c r="A923" i="2"/>
  <c r="A906" i="2"/>
  <c r="A893" i="2"/>
  <c r="A880" i="2"/>
  <c r="A867" i="2"/>
  <c r="A833" i="2"/>
  <c r="A820" i="2"/>
  <c r="A807" i="2"/>
  <c r="A794" i="2"/>
  <c r="A779" i="2"/>
  <c r="A747" i="2"/>
  <c r="A696" i="2"/>
  <c r="A683" i="2"/>
  <c r="A664" i="2"/>
  <c r="A651" i="2"/>
  <c r="A627" i="2"/>
  <c r="A613" i="2"/>
  <c r="A584" i="2"/>
  <c r="A533" i="2"/>
  <c r="A475" i="2"/>
  <c r="A449" i="2"/>
  <c r="A436" i="2"/>
  <c r="A420" i="2"/>
  <c r="A398" i="2"/>
  <c r="A346" i="2"/>
  <c r="A333" i="2"/>
  <c r="A279" i="2"/>
  <c r="A261" i="2"/>
  <c r="A248" i="2"/>
  <c r="A235" i="2"/>
  <c r="A222" i="2"/>
  <c r="A209" i="2"/>
  <c r="A196" i="2"/>
  <c r="A183" i="2"/>
  <c r="A161" i="2"/>
  <c r="A148" i="2"/>
  <c r="A132" i="2"/>
  <c r="A115" i="2"/>
  <c r="A70" i="2"/>
  <c r="A51" i="2"/>
  <c r="A33" i="2"/>
  <c r="A20" i="2"/>
  <c r="A206" i="6"/>
  <c r="H698" i="20" l="1"/>
  <c r="G698" i="20"/>
  <c r="F698" i="20"/>
  <c r="E698" i="20"/>
  <c r="D698" i="20"/>
  <c r="H697" i="20"/>
  <c r="G697" i="20"/>
  <c r="F697" i="20"/>
  <c r="E697" i="20"/>
  <c r="D697" i="20"/>
  <c r="H696" i="20"/>
  <c r="G696" i="20"/>
  <c r="F696" i="20"/>
  <c r="E696" i="20"/>
  <c r="D696" i="20"/>
  <c r="H695" i="20"/>
  <c r="G695" i="20"/>
  <c r="F695" i="20"/>
  <c r="E695" i="20"/>
  <c r="D695" i="20"/>
  <c r="H694" i="20"/>
  <c r="G694" i="20"/>
  <c r="F694" i="20"/>
  <c r="E694" i="20"/>
  <c r="D694" i="20"/>
  <c r="H693" i="20"/>
  <c r="G693" i="20"/>
  <c r="F693" i="20"/>
  <c r="E693" i="20"/>
  <c r="D693" i="20"/>
  <c r="H692" i="20"/>
  <c r="G692" i="20"/>
  <c r="F692" i="20"/>
  <c r="E692" i="20"/>
  <c r="D692" i="20"/>
  <c r="H691" i="20"/>
  <c r="G691" i="20"/>
  <c r="F691" i="20"/>
  <c r="E691" i="20"/>
  <c r="D691" i="20"/>
  <c r="H690" i="20"/>
  <c r="G690" i="20"/>
  <c r="F690" i="20"/>
  <c r="E690" i="20"/>
  <c r="D690" i="20"/>
  <c r="H689" i="20"/>
  <c r="G689" i="20"/>
  <c r="F689" i="20"/>
  <c r="E689" i="20"/>
  <c r="D689" i="20"/>
  <c r="H688" i="20"/>
  <c r="G688" i="20"/>
  <c r="F688" i="20"/>
  <c r="E688" i="20"/>
  <c r="D688" i="20"/>
  <c r="H687" i="20"/>
  <c r="G687" i="20"/>
  <c r="F687" i="20"/>
  <c r="E687" i="20"/>
  <c r="D687" i="20"/>
  <c r="A687" i="20"/>
  <c r="H685" i="20"/>
  <c r="G685" i="20"/>
  <c r="F685" i="20"/>
  <c r="E685" i="20"/>
  <c r="D685" i="20"/>
  <c r="H684" i="20"/>
  <c r="G684" i="20"/>
  <c r="F684" i="20"/>
  <c r="E684" i="20"/>
  <c r="D684" i="20"/>
  <c r="H683" i="20"/>
  <c r="G683" i="20"/>
  <c r="F683" i="20"/>
  <c r="E683" i="20"/>
  <c r="D683" i="20"/>
  <c r="H682" i="20"/>
  <c r="G682" i="20"/>
  <c r="F682" i="20"/>
  <c r="E682" i="20"/>
  <c r="D682" i="20"/>
  <c r="H681" i="20"/>
  <c r="G681" i="20"/>
  <c r="F681" i="20"/>
  <c r="E681" i="20"/>
  <c r="D681" i="20"/>
  <c r="H680" i="20"/>
  <c r="G680" i="20"/>
  <c r="F680" i="20"/>
  <c r="E680" i="20"/>
  <c r="D680" i="20"/>
  <c r="H679" i="20"/>
  <c r="G679" i="20"/>
  <c r="F679" i="20"/>
  <c r="E679" i="20"/>
  <c r="D679" i="20"/>
  <c r="H678" i="20"/>
  <c r="G678" i="20"/>
  <c r="F678" i="20"/>
  <c r="E678" i="20"/>
  <c r="D678" i="20"/>
  <c r="H677" i="20"/>
  <c r="G677" i="20"/>
  <c r="F677" i="20"/>
  <c r="E677" i="20"/>
  <c r="D677" i="20"/>
  <c r="H676" i="20"/>
  <c r="G676" i="20"/>
  <c r="F676" i="20"/>
  <c r="E676" i="20"/>
  <c r="D676" i="20"/>
  <c r="H675" i="20"/>
  <c r="G675" i="20"/>
  <c r="F675" i="20"/>
  <c r="E675" i="20"/>
  <c r="D675" i="20"/>
  <c r="H674" i="20"/>
  <c r="G674" i="20"/>
  <c r="F674" i="20"/>
  <c r="E674" i="20"/>
  <c r="D674" i="20"/>
  <c r="A674" i="20"/>
  <c r="H672" i="20"/>
  <c r="G672" i="20"/>
  <c r="F672" i="20"/>
  <c r="E672" i="20"/>
  <c r="D672" i="20"/>
  <c r="H671" i="20"/>
  <c r="G671" i="20"/>
  <c r="F671" i="20"/>
  <c r="E671" i="20"/>
  <c r="D671" i="20"/>
  <c r="H670" i="20"/>
  <c r="G670" i="20"/>
  <c r="F670" i="20"/>
  <c r="E670" i="20"/>
  <c r="D670" i="20"/>
  <c r="H669" i="20"/>
  <c r="G669" i="20"/>
  <c r="F669" i="20"/>
  <c r="E669" i="20"/>
  <c r="D669" i="20"/>
  <c r="H668" i="20"/>
  <c r="G668" i="20"/>
  <c r="F668" i="20"/>
  <c r="E668" i="20"/>
  <c r="D668" i="20"/>
  <c r="H667" i="20"/>
  <c r="G667" i="20"/>
  <c r="F667" i="20"/>
  <c r="E667" i="20"/>
  <c r="D667" i="20"/>
  <c r="H666" i="20"/>
  <c r="G666" i="20"/>
  <c r="F666" i="20"/>
  <c r="E666" i="20"/>
  <c r="D666" i="20"/>
  <c r="H665" i="20"/>
  <c r="G665" i="20"/>
  <c r="F665" i="20"/>
  <c r="E665" i="20"/>
  <c r="D665" i="20"/>
  <c r="H664" i="20"/>
  <c r="G664" i="20"/>
  <c r="F664" i="20"/>
  <c r="E664" i="20"/>
  <c r="D664" i="20"/>
  <c r="H663" i="20"/>
  <c r="G663" i="20"/>
  <c r="F663" i="20"/>
  <c r="E663" i="20"/>
  <c r="D663" i="20"/>
  <c r="H662" i="20"/>
  <c r="G662" i="20"/>
  <c r="F662" i="20"/>
  <c r="E662" i="20"/>
  <c r="D662" i="20"/>
  <c r="H661" i="20"/>
  <c r="G661" i="20"/>
  <c r="F661" i="20"/>
  <c r="E661" i="20"/>
  <c r="D661" i="20"/>
  <c r="A661" i="20"/>
  <c r="H659" i="20"/>
  <c r="F659" i="20"/>
  <c r="E659" i="20"/>
  <c r="D659" i="20"/>
  <c r="H658" i="20"/>
  <c r="G658" i="20"/>
  <c r="F658" i="20"/>
  <c r="E658" i="20"/>
  <c r="D658" i="20"/>
  <c r="H657" i="20"/>
  <c r="G657" i="20"/>
  <c r="F657" i="20"/>
  <c r="E657" i="20"/>
  <c r="D657" i="20"/>
  <c r="H656" i="20"/>
  <c r="G656" i="20"/>
  <c r="F656" i="20"/>
  <c r="E656" i="20"/>
  <c r="D656" i="20"/>
  <c r="H655" i="20"/>
  <c r="G655" i="20"/>
  <c r="F655" i="20"/>
  <c r="E655" i="20"/>
  <c r="D655" i="20"/>
  <c r="H654" i="20"/>
  <c r="G654" i="20"/>
  <c r="F654" i="20"/>
  <c r="E654" i="20"/>
  <c r="D654" i="20"/>
  <c r="H653" i="20"/>
  <c r="G653" i="20"/>
  <c r="F653" i="20"/>
  <c r="E653" i="20"/>
  <c r="D653" i="20"/>
  <c r="H652" i="20"/>
  <c r="G652" i="20"/>
  <c r="F652" i="20"/>
  <c r="E652" i="20"/>
  <c r="D652" i="20"/>
  <c r="H651" i="20"/>
  <c r="G651" i="20"/>
  <c r="F651" i="20"/>
  <c r="E651" i="20"/>
  <c r="D651" i="20"/>
  <c r="H650" i="20"/>
  <c r="G650" i="20"/>
  <c r="F650" i="20"/>
  <c r="E650" i="20"/>
  <c r="D650" i="20"/>
  <c r="H649" i="20"/>
  <c r="G649" i="20"/>
  <c r="F649" i="20"/>
  <c r="E649" i="20"/>
  <c r="D649" i="20"/>
  <c r="H648" i="20"/>
  <c r="G648" i="20"/>
  <c r="F648" i="20"/>
  <c r="E648" i="20"/>
  <c r="D648" i="20"/>
  <c r="A648" i="20"/>
  <c r="H646" i="20"/>
  <c r="G646" i="20"/>
  <c r="F646" i="20"/>
  <c r="E646" i="20"/>
  <c r="D646" i="20"/>
  <c r="H645" i="20"/>
  <c r="G645" i="20"/>
  <c r="F645" i="20"/>
  <c r="E645" i="20"/>
  <c r="D645" i="20"/>
  <c r="H644" i="20"/>
  <c r="G644" i="20"/>
  <c r="F644" i="20"/>
  <c r="E644" i="20"/>
  <c r="D644" i="20"/>
  <c r="H643" i="20"/>
  <c r="G643" i="20"/>
  <c r="F643" i="20"/>
  <c r="E643" i="20"/>
  <c r="D643" i="20"/>
  <c r="H642" i="20"/>
  <c r="G642" i="20"/>
  <c r="F642" i="20"/>
  <c r="E642" i="20"/>
  <c r="D642" i="20"/>
  <c r="H641" i="20"/>
  <c r="G641" i="20"/>
  <c r="F641" i="20"/>
  <c r="E641" i="20"/>
  <c r="D641" i="20"/>
  <c r="H640" i="20"/>
  <c r="G640" i="20"/>
  <c r="F640" i="20"/>
  <c r="E640" i="20"/>
  <c r="D640" i="20"/>
  <c r="H639" i="20"/>
  <c r="G639" i="20"/>
  <c r="F639" i="20"/>
  <c r="E639" i="20"/>
  <c r="D639" i="20"/>
  <c r="H638" i="20"/>
  <c r="G638" i="20"/>
  <c r="F638" i="20"/>
  <c r="E638" i="20"/>
  <c r="D638" i="20"/>
  <c r="H637" i="20"/>
  <c r="G637" i="20"/>
  <c r="F637" i="20"/>
  <c r="E637" i="20"/>
  <c r="D637" i="20"/>
  <c r="H636" i="20"/>
  <c r="G636" i="20"/>
  <c r="F636" i="20"/>
  <c r="E636" i="20"/>
  <c r="D636" i="20"/>
  <c r="H635" i="20"/>
  <c r="G635" i="20"/>
  <c r="F635" i="20"/>
  <c r="E635" i="20"/>
  <c r="D635" i="20"/>
  <c r="A635" i="20"/>
  <c r="H633" i="20"/>
  <c r="G633" i="20"/>
  <c r="F633" i="20"/>
  <c r="E633" i="20"/>
  <c r="D633" i="20"/>
  <c r="H632" i="20"/>
  <c r="G632" i="20"/>
  <c r="F632" i="20"/>
  <c r="E632" i="20"/>
  <c r="D632" i="20"/>
  <c r="H631" i="20"/>
  <c r="G631" i="20"/>
  <c r="F631" i="20"/>
  <c r="E631" i="20"/>
  <c r="D631" i="20"/>
  <c r="H630" i="20"/>
  <c r="G630" i="20"/>
  <c r="F630" i="20"/>
  <c r="E630" i="20"/>
  <c r="D630" i="20"/>
  <c r="H629" i="20"/>
  <c r="G629" i="20"/>
  <c r="F629" i="20"/>
  <c r="E629" i="20"/>
  <c r="D629" i="20"/>
  <c r="H628" i="20"/>
  <c r="G628" i="20"/>
  <c r="F628" i="20"/>
  <c r="E628" i="20"/>
  <c r="D628" i="20"/>
  <c r="H627" i="20"/>
  <c r="G627" i="20"/>
  <c r="F627" i="20"/>
  <c r="E627" i="20"/>
  <c r="D627" i="20"/>
  <c r="H626" i="20"/>
  <c r="G626" i="20"/>
  <c r="F626" i="20"/>
  <c r="E626" i="20"/>
  <c r="D626" i="20"/>
  <c r="H625" i="20"/>
  <c r="G625" i="20"/>
  <c r="F625" i="20"/>
  <c r="E625" i="20"/>
  <c r="D625" i="20"/>
  <c r="H624" i="20"/>
  <c r="G624" i="20"/>
  <c r="F624" i="20"/>
  <c r="E624" i="20"/>
  <c r="D624" i="20"/>
  <c r="H623" i="20"/>
  <c r="G623" i="20"/>
  <c r="F623" i="20"/>
  <c r="E623" i="20"/>
  <c r="D623" i="20"/>
  <c r="H622" i="20"/>
  <c r="G622" i="20"/>
  <c r="F622" i="20"/>
  <c r="E622" i="20"/>
  <c r="D622" i="20"/>
  <c r="A622" i="20"/>
  <c r="H620" i="20"/>
  <c r="G620" i="20"/>
  <c r="F620" i="20"/>
  <c r="E620" i="20"/>
  <c r="D620" i="20"/>
  <c r="H619" i="20"/>
  <c r="G619" i="20"/>
  <c r="F619" i="20"/>
  <c r="E619" i="20"/>
  <c r="D619" i="20"/>
  <c r="H618" i="20"/>
  <c r="G618" i="20"/>
  <c r="F618" i="20"/>
  <c r="E618" i="20"/>
  <c r="D618" i="20"/>
  <c r="H617" i="20"/>
  <c r="G617" i="20"/>
  <c r="F617" i="20"/>
  <c r="E617" i="20"/>
  <c r="D617" i="20"/>
  <c r="H616" i="20"/>
  <c r="G616" i="20"/>
  <c r="F616" i="20"/>
  <c r="E616" i="20"/>
  <c r="D616" i="20"/>
  <c r="H615" i="20"/>
  <c r="G615" i="20"/>
  <c r="F615" i="20"/>
  <c r="E615" i="20"/>
  <c r="D615" i="20"/>
  <c r="H614" i="20"/>
  <c r="G614" i="20"/>
  <c r="F614" i="20"/>
  <c r="E614" i="20"/>
  <c r="D614" i="20"/>
  <c r="H613" i="20"/>
  <c r="G613" i="20"/>
  <c r="F613" i="20"/>
  <c r="E613" i="20"/>
  <c r="D613" i="20"/>
  <c r="H612" i="20"/>
  <c r="G612" i="20"/>
  <c r="F612" i="20"/>
  <c r="E612" i="20"/>
  <c r="D612" i="20"/>
  <c r="H611" i="20"/>
  <c r="G611" i="20"/>
  <c r="F611" i="20"/>
  <c r="E611" i="20"/>
  <c r="D611" i="20"/>
  <c r="H610" i="20"/>
  <c r="G610" i="20"/>
  <c r="F610" i="20"/>
  <c r="E610" i="20"/>
  <c r="D610" i="20"/>
  <c r="H609" i="20"/>
  <c r="G609" i="20"/>
  <c r="F609" i="20"/>
  <c r="E609" i="20"/>
  <c r="D609" i="20"/>
  <c r="A609" i="20"/>
  <c r="H607" i="20"/>
  <c r="G607" i="20"/>
  <c r="F607" i="20"/>
  <c r="E607" i="20"/>
  <c r="D607" i="20"/>
  <c r="H606" i="20"/>
  <c r="G606" i="20"/>
  <c r="F606" i="20"/>
  <c r="E606" i="20"/>
  <c r="D606" i="20"/>
  <c r="H605" i="20"/>
  <c r="G605" i="20"/>
  <c r="F605" i="20"/>
  <c r="E605" i="20"/>
  <c r="D605" i="20"/>
  <c r="H604" i="20"/>
  <c r="G604" i="20"/>
  <c r="F604" i="20"/>
  <c r="E604" i="20"/>
  <c r="D604" i="20"/>
  <c r="H603" i="20"/>
  <c r="G603" i="20"/>
  <c r="F603" i="20"/>
  <c r="E603" i="20"/>
  <c r="D603" i="20"/>
  <c r="H602" i="20"/>
  <c r="G602" i="20"/>
  <c r="F602" i="20"/>
  <c r="E602" i="20"/>
  <c r="D602" i="20"/>
  <c r="H601" i="20"/>
  <c r="G601" i="20"/>
  <c r="F601" i="20"/>
  <c r="E601" i="20"/>
  <c r="D601" i="20"/>
  <c r="H600" i="20"/>
  <c r="G600" i="20"/>
  <c r="F600" i="20"/>
  <c r="E600" i="20"/>
  <c r="D600" i="20"/>
  <c r="H599" i="20"/>
  <c r="G599" i="20"/>
  <c r="F599" i="20"/>
  <c r="E599" i="20"/>
  <c r="D599" i="20"/>
  <c r="H598" i="20"/>
  <c r="G598" i="20"/>
  <c r="F598" i="20"/>
  <c r="E598" i="20"/>
  <c r="D598" i="20"/>
  <c r="H597" i="20"/>
  <c r="G597" i="20"/>
  <c r="F597" i="20"/>
  <c r="E597" i="20"/>
  <c r="D597" i="20"/>
  <c r="H596" i="20"/>
  <c r="G596" i="20"/>
  <c r="F596" i="20"/>
  <c r="E596" i="20"/>
  <c r="D596" i="20"/>
  <c r="A596" i="20"/>
  <c r="H594" i="20"/>
  <c r="G594" i="20"/>
  <c r="F594" i="20"/>
  <c r="E594" i="20"/>
  <c r="D594" i="20"/>
  <c r="H593" i="20"/>
  <c r="G593" i="20"/>
  <c r="F593" i="20"/>
  <c r="E593" i="20"/>
  <c r="D593" i="20"/>
  <c r="H592" i="20"/>
  <c r="G592" i="20"/>
  <c r="F592" i="20"/>
  <c r="E592" i="20"/>
  <c r="D592" i="20"/>
  <c r="H591" i="20"/>
  <c r="G591" i="20"/>
  <c r="F591" i="20"/>
  <c r="E591" i="20"/>
  <c r="D591" i="20"/>
  <c r="H590" i="20"/>
  <c r="G590" i="20"/>
  <c r="F590" i="20"/>
  <c r="E590" i="20"/>
  <c r="D590" i="20"/>
  <c r="H589" i="20"/>
  <c r="G589" i="20"/>
  <c r="F589" i="20"/>
  <c r="E589" i="20"/>
  <c r="D589" i="20"/>
  <c r="H588" i="20"/>
  <c r="G588" i="20"/>
  <c r="F588" i="20"/>
  <c r="E588" i="20"/>
  <c r="D588" i="20"/>
  <c r="H587" i="20"/>
  <c r="G587" i="20"/>
  <c r="F587" i="20"/>
  <c r="E587" i="20"/>
  <c r="D587" i="20"/>
  <c r="H586" i="20"/>
  <c r="G586" i="20"/>
  <c r="F586" i="20"/>
  <c r="E586" i="20"/>
  <c r="D586" i="20"/>
  <c r="H585" i="20"/>
  <c r="G585" i="20"/>
  <c r="F585" i="20"/>
  <c r="E585" i="20"/>
  <c r="D585" i="20"/>
  <c r="H584" i="20"/>
  <c r="G584" i="20"/>
  <c r="F584" i="20"/>
  <c r="E584" i="20"/>
  <c r="D584" i="20"/>
  <c r="H583" i="20"/>
  <c r="G583" i="20"/>
  <c r="F583" i="20"/>
  <c r="E583" i="20"/>
  <c r="D583" i="20"/>
  <c r="A583" i="20"/>
  <c r="IV698" i="7"/>
  <c r="IA698" i="7"/>
  <c r="IQ698" i="7" s="1"/>
  <c r="HD698" i="7"/>
  <c r="HX698" i="7" s="1"/>
  <c r="GC698" i="7"/>
  <c r="HA698" i="7" s="1"/>
  <c r="FN698" i="7"/>
  <c r="FZ698" i="7" s="1"/>
  <c r="EU698" i="7"/>
  <c r="FK698" i="7" s="1"/>
  <c r="EB698" i="7"/>
  <c r="ER698" i="7" s="1"/>
  <c r="DY698" i="7"/>
  <c r="CL698" i="7"/>
  <c r="DF698" i="7" s="1"/>
  <c r="CC698" i="7"/>
  <c r="BX698" i="7"/>
  <c r="BS698" i="7"/>
  <c r="BN698" i="7"/>
  <c r="CI698" i="7" s="1"/>
  <c r="AJ698" i="7"/>
  <c r="BL698" i="7" s="1"/>
  <c r="AG698" i="7"/>
  <c r="C698" i="7"/>
  <c r="IV697" i="7"/>
  <c r="IA697" i="7"/>
  <c r="IQ697" i="7" s="1"/>
  <c r="HD697" i="7"/>
  <c r="HX697" i="7" s="1"/>
  <c r="GC697" i="7"/>
  <c r="HA697" i="7" s="1"/>
  <c r="FN697" i="7"/>
  <c r="FZ697" i="7" s="1"/>
  <c r="EU697" i="7"/>
  <c r="FK697" i="7" s="1"/>
  <c r="EB697" i="7"/>
  <c r="ER697" i="7" s="1"/>
  <c r="CL697" i="7"/>
  <c r="DF697" i="7" s="1"/>
  <c r="CC697" i="7"/>
  <c r="BX697" i="7"/>
  <c r="BS697" i="7"/>
  <c r="BN697" i="7"/>
  <c r="CI697" i="7" s="1"/>
  <c r="AJ697" i="7"/>
  <c r="BL697" i="7" s="1"/>
  <c r="AG697" i="7"/>
  <c r="C697" i="7"/>
  <c r="IV696" i="7"/>
  <c r="IA696" i="7"/>
  <c r="IQ696" i="7" s="1"/>
  <c r="HD696" i="7"/>
  <c r="HX696" i="7" s="1"/>
  <c r="GC696" i="7"/>
  <c r="HA696" i="7" s="1"/>
  <c r="FN696" i="7"/>
  <c r="FZ696" i="7" s="1"/>
  <c r="EU696" i="7"/>
  <c r="FK696" i="7" s="1"/>
  <c r="EB696" i="7"/>
  <c r="ER696" i="7" s="1"/>
  <c r="DY696" i="7"/>
  <c r="CL696" i="7"/>
  <c r="DF696" i="7" s="1"/>
  <c r="CC696" i="7"/>
  <c r="BX696" i="7"/>
  <c r="BS696" i="7"/>
  <c r="BN696" i="7"/>
  <c r="CI696" i="7" s="1"/>
  <c r="AJ696" i="7"/>
  <c r="BL696" i="7" s="1"/>
  <c r="AG696" i="7"/>
  <c r="C696" i="7"/>
  <c r="IV695" i="7"/>
  <c r="IA695" i="7"/>
  <c r="IQ695" i="7" s="1"/>
  <c r="HD695" i="7"/>
  <c r="HX695" i="7" s="1"/>
  <c r="GC695" i="7"/>
  <c r="HA695" i="7" s="1"/>
  <c r="FN695" i="7"/>
  <c r="FZ695" i="7" s="1"/>
  <c r="EU695" i="7"/>
  <c r="FK695" i="7" s="1"/>
  <c r="EB695" i="7"/>
  <c r="ER695" i="7" s="1"/>
  <c r="DY695" i="7"/>
  <c r="CL695" i="7"/>
  <c r="DF695" i="7" s="1"/>
  <c r="CC695" i="7"/>
  <c r="BX695" i="7"/>
  <c r="BS695" i="7"/>
  <c r="BN695" i="7"/>
  <c r="CI695" i="7" s="1"/>
  <c r="AJ695" i="7"/>
  <c r="BL695" i="7" s="1"/>
  <c r="AG695" i="7"/>
  <c r="C695" i="7"/>
  <c r="IV694" i="7"/>
  <c r="IA694" i="7"/>
  <c r="IQ694" i="7" s="1"/>
  <c r="HD694" i="7"/>
  <c r="HX694" i="7" s="1"/>
  <c r="GC694" i="7"/>
  <c r="HA694" i="7" s="1"/>
  <c r="FN694" i="7"/>
  <c r="FZ694" i="7" s="1"/>
  <c r="EU694" i="7"/>
  <c r="FK694" i="7" s="1"/>
  <c r="EB694" i="7"/>
  <c r="ER694" i="7" s="1"/>
  <c r="DY694" i="7"/>
  <c r="CL694" i="7"/>
  <c r="DF694" i="7" s="1"/>
  <c r="CC694" i="7"/>
  <c r="BX694" i="7"/>
  <c r="BS694" i="7"/>
  <c r="BN694" i="7"/>
  <c r="CI694" i="7" s="1"/>
  <c r="AJ694" i="7"/>
  <c r="BL694" i="7" s="1"/>
  <c r="AG694" i="7"/>
  <c r="C694" i="7"/>
  <c r="IV693" i="7"/>
  <c r="IA693" i="7"/>
  <c r="IQ693" i="7" s="1"/>
  <c r="HD693" i="7"/>
  <c r="HX693" i="7" s="1"/>
  <c r="GC693" i="7"/>
  <c r="HA693" i="7" s="1"/>
  <c r="FN693" i="7"/>
  <c r="FZ693" i="7" s="1"/>
  <c r="EU693" i="7"/>
  <c r="FK693" i="7" s="1"/>
  <c r="EB693" i="7"/>
  <c r="ER693" i="7" s="1"/>
  <c r="DY693" i="7"/>
  <c r="CL693" i="7"/>
  <c r="DF693" i="7" s="1"/>
  <c r="CC693" i="7"/>
  <c r="BX693" i="7"/>
  <c r="BS693" i="7"/>
  <c r="BN693" i="7"/>
  <c r="CI693" i="7" s="1"/>
  <c r="AJ693" i="7"/>
  <c r="BL693" i="7" s="1"/>
  <c r="AG693" i="7"/>
  <c r="C693" i="7"/>
  <c r="IV692" i="7"/>
  <c r="IA692" i="7"/>
  <c r="IQ692" i="7" s="1"/>
  <c r="HD692" i="7"/>
  <c r="HX692" i="7" s="1"/>
  <c r="GC692" i="7"/>
  <c r="HA692" i="7" s="1"/>
  <c r="FN692" i="7"/>
  <c r="FZ692" i="7" s="1"/>
  <c r="EU692" i="7"/>
  <c r="FK692" i="7" s="1"/>
  <c r="EB692" i="7"/>
  <c r="ER692" i="7" s="1"/>
  <c r="DY692" i="7"/>
  <c r="CL692" i="7"/>
  <c r="DF692" i="7" s="1"/>
  <c r="CC692" i="7"/>
  <c r="BX692" i="7"/>
  <c r="BS692" i="7"/>
  <c r="BN692" i="7"/>
  <c r="CI692" i="7" s="1"/>
  <c r="AJ692" i="7"/>
  <c r="BL692" i="7" s="1"/>
  <c r="AG692" i="7"/>
  <c r="C692" i="7"/>
  <c r="IV691" i="7"/>
  <c r="IA691" i="7"/>
  <c r="IQ691" i="7" s="1"/>
  <c r="HD691" i="7"/>
  <c r="HX691" i="7" s="1"/>
  <c r="GC691" i="7"/>
  <c r="HA691" i="7" s="1"/>
  <c r="FN691" i="7"/>
  <c r="FZ691" i="7" s="1"/>
  <c r="EU691" i="7"/>
  <c r="FK691" i="7" s="1"/>
  <c r="EB691" i="7"/>
  <c r="ER691" i="7" s="1"/>
  <c r="DY691" i="7"/>
  <c r="CL691" i="7"/>
  <c r="DF691" i="7" s="1"/>
  <c r="CC691" i="7"/>
  <c r="BX691" i="7"/>
  <c r="BS691" i="7"/>
  <c r="BN691" i="7"/>
  <c r="CI691" i="7" s="1"/>
  <c r="AJ691" i="7"/>
  <c r="BL691" i="7" s="1"/>
  <c r="AG691" i="7"/>
  <c r="C691" i="7"/>
  <c r="IV690" i="7"/>
  <c r="IA690" i="7"/>
  <c r="IQ690" i="7" s="1"/>
  <c r="HD690" i="7"/>
  <c r="HX690" i="7" s="1"/>
  <c r="GC690" i="7"/>
  <c r="HA690" i="7" s="1"/>
  <c r="FN690" i="7"/>
  <c r="FZ690" i="7" s="1"/>
  <c r="EU690" i="7"/>
  <c r="FK690" i="7" s="1"/>
  <c r="EB690" i="7"/>
  <c r="ER690" i="7" s="1"/>
  <c r="DY690" i="7"/>
  <c r="CL690" i="7"/>
  <c r="DF690" i="7" s="1"/>
  <c r="CC690" i="7"/>
  <c r="BX690" i="7"/>
  <c r="BS690" i="7"/>
  <c r="BN690" i="7"/>
  <c r="CI690" i="7" s="1"/>
  <c r="AJ690" i="7"/>
  <c r="BL690" i="7" s="1"/>
  <c r="AG690" i="7"/>
  <c r="C690" i="7"/>
  <c r="IV689" i="7"/>
  <c r="IA689" i="7"/>
  <c r="IQ689" i="7" s="1"/>
  <c r="HD689" i="7"/>
  <c r="HX689" i="7" s="1"/>
  <c r="GC689" i="7"/>
  <c r="HA689" i="7" s="1"/>
  <c r="FN689" i="7"/>
  <c r="FZ689" i="7" s="1"/>
  <c r="EU689" i="7"/>
  <c r="FK689" i="7" s="1"/>
  <c r="EB689" i="7"/>
  <c r="ER689" i="7" s="1"/>
  <c r="DY689" i="7"/>
  <c r="CL689" i="7"/>
  <c r="DF689" i="7" s="1"/>
  <c r="CC689" i="7"/>
  <c r="BX689" i="7"/>
  <c r="BS689" i="7"/>
  <c r="BN689" i="7"/>
  <c r="CI689" i="7" s="1"/>
  <c r="AJ689" i="7"/>
  <c r="BL689" i="7" s="1"/>
  <c r="AG689" i="7"/>
  <c r="C689" i="7"/>
  <c r="IV688" i="7"/>
  <c r="IA688" i="7"/>
  <c r="IQ688" i="7" s="1"/>
  <c r="HD688" i="7"/>
  <c r="HX688" i="7" s="1"/>
  <c r="GC688" i="7"/>
  <c r="HA688" i="7" s="1"/>
  <c r="FN688" i="7"/>
  <c r="FZ688" i="7" s="1"/>
  <c r="EU688" i="7"/>
  <c r="FK688" i="7" s="1"/>
  <c r="EB688" i="7"/>
  <c r="ER688" i="7" s="1"/>
  <c r="DY688" i="7"/>
  <c r="CL688" i="7"/>
  <c r="DF688" i="7" s="1"/>
  <c r="CC688" i="7"/>
  <c r="BX688" i="7"/>
  <c r="BS688" i="7"/>
  <c r="BN688" i="7"/>
  <c r="CI688" i="7" s="1"/>
  <c r="AJ688" i="7"/>
  <c r="BL688" i="7" s="1"/>
  <c r="AG688" i="7"/>
  <c r="C688" i="7"/>
  <c r="IV687" i="7"/>
  <c r="IA687" i="7"/>
  <c r="IQ687" i="7" s="1"/>
  <c r="HD687" i="7"/>
  <c r="HX687" i="7" s="1"/>
  <c r="GC687" i="7"/>
  <c r="HA687" i="7" s="1"/>
  <c r="FN687" i="7"/>
  <c r="FZ687" i="7" s="1"/>
  <c r="EU687" i="7"/>
  <c r="FK687" i="7" s="1"/>
  <c r="EB687" i="7"/>
  <c r="ER687" i="7" s="1"/>
  <c r="DY687" i="7"/>
  <c r="CL687" i="7"/>
  <c r="DF687" i="7" s="1"/>
  <c r="CC687" i="7"/>
  <c r="BX687" i="7"/>
  <c r="BS687" i="7"/>
  <c r="BN687" i="7"/>
  <c r="CI687" i="7" s="1"/>
  <c r="BL687" i="7"/>
  <c r="C687" i="7"/>
  <c r="IV685" i="7"/>
  <c r="IA685" i="7"/>
  <c r="IQ685" i="7" s="1"/>
  <c r="HD685" i="7"/>
  <c r="HX685" i="7" s="1"/>
  <c r="GC685" i="7"/>
  <c r="HA685" i="7" s="1"/>
  <c r="FN685" i="7"/>
  <c r="FZ685" i="7" s="1"/>
  <c r="EU685" i="7"/>
  <c r="FK685" i="7" s="1"/>
  <c r="EB685" i="7"/>
  <c r="ER685" i="7" s="1"/>
  <c r="DY685" i="7"/>
  <c r="CL685" i="7"/>
  <c r="DF685" i="7" s="1"/>
  <c r="CC685" i="7"/>
  <c r="BX685" i="7"/>
  <c r="BS685" i="7"/>
  <c r="BN685" i="7"/>
  <c r="CI685" i="7" s="1"/>
  <c r="AJ685" i="7"/>
  <c r="BL685" i="7" s="1"/>
  <c r="AG685" i="7"/>
  <c r="C685" i="7"/>
  <c r="IV684" i="7"/>
  <c r="IA684" i="7"/>
  <c r="IQ684" i="7" s="1"/>
  <c r="HD684" i="7"/>
  <c r="HX684" i="7" s="1"/>
  <c r="GC684" i="7"/>
  <c r="HA684" i="7" s="1"/>
  <c r="FN684" i="7"/>
  <c r="FZ684" i="7" s="1"/>
  <c r="EU684" i="7"/>
  <c r="FK684" i="7" s="1"/>
  <c r="EB684" i="7"/>
  <c r="ER684" i="7" s="1"/>
  <c r="CL684" i="7"/>
  <c r="DF684" i="7" s="1"/>
  <c r="CC684" i="7"/>
  <c r="BX684" i="7"/>
  <c r="BS684" i="7"/>
  <c r="BN684" i="7"/>
  <c r="CI684" i="7" s="1"/>
  <c r="AJ684" i="7"/>
  <c r="BL684" i="7" s="1"/>
  <c r="AG684" i="7"/>
  <c r="C684" i="7"/>
  <c r="IV683" i="7"/>
  <c r="IA683" i="7"/>
  <c r="IQ683" i="7" s="1"/>
  <c r="HD683" i="7"/>
  <c r="HX683" i="7" s="1"/>
  <c r="GC683" i="7"/>
  <c r="HA683" i="7" s="1"/>
  <c r="FN683" i="7"/>
  <c r="FZ683" i="7" s="1"/>
  <c r="EU683" i="7"/>
  <c r="FK683" i="7" s="1"/>
  <c r="EB683" i="7"/>
  <c r="ER683" i="7" s="1"/>
  <c r="DY683" i="7"/>
  <c r="CL683" i="7"/>
  <c r="DF683" i="7" s="1"/>
  <c r="CC683" i="7"/>
  <c r="BX683" i="7"/>
  <c r="BS683" i="7"/>
  <c r="BN683" i="7"/>
  <c r="CI683" i="7" s="1"/>
  <c r="AJ683" i="7"/>
  <c r="BL683" i="7" s="1"/>
  <c r="AG683" i="7"/>
  <c r="C683" i="7"/>
  <c r="IV682" i="7"/>
  <c r="IA682" i="7"/>
  <c r="IQ682" i="7" s="1"/>
  <c r="HD682" i="7"/>
  <c r="HX682" i="7" s="1"/>
  <c r="GC682" i="7"/>
  <c r="HA682" i="7" s="1"/>
  <c r="FN682" i="7"/>
  <c r="FZ682" i="7" s="1"/>
  <c r="EU682" i="7"/>
  <c r="FK682" i="7" s="1"/>
  <c r="EB682" i="7"/>
  <c r="ER682" i="7" s="1"/>
  <c r="DY682" i="7"/>
  <c r="CL682" i="7"/>
  <c r="DF682" i="7" s="1"/>
  <c r="CC682" i="7"/>
  <c r="BX682" i="7"/>
  <c r="BS682" i="7"/>
  <c r="BN682" i="7"/>
  <c r="CI682" i="7" s="1"/>
  <c r="AJ682" i="7"/>
  <c r="BL682" i="7" s="1"/>
  <c r="AG682" i="7"/>
  <c r="C682" i="7"/>
  <c r="IV681" i="7"/>
  <c r="IA681" i="7"/>
  <c r="IQ681" i="7" s="1"/>
  <c r="HD681" i="7"/>
  <c r="HX681" i="7" s="1"/>
  <c r="GC681" i="7"/>
  <c r="HA681" i="7" s="1"/>
  <c r="FN681" i="7"/>
  <c r="FZ681" i="7" s="1"/>
  <c r="EU681" i="7"/>
  <c r="FK681" i="7" s="1"/>
  <c r="EB681" i="7"/>
  <c r="ER681" i="7" s="1"/>
  <c r="DY681" i="7"/>
  <c r="CL681" i="7"/>
  <c r="DF681" i="7" s="1"/>
  <c r="CC681" i="7"/>
  <c r="BX681" i="7"/>
  <c r="BS681" i="7"/>
  <c r="BN681" i="7"/>
  <c r="CI681" i="7" s="1"/>
  <c r="AJ681" i="7"/>
  <c r="BL681" i="7" s="1"/>
  <c r="AG681" i="7"/>
  <c r="C681" i="7"/>
  <c r="IV680" i="7"/>
  <c r="IA680" i="7"/>
  <c r="IQ680" i="7" s="1"/>
  <c r="HD680" i="7"/>
  <c r="HX680" i="7" s="1"/>
  <c r="GC680" i="7"/>
  <c r="HA680" i="7" s="1"/>
  <c r="FN680" i="7"/>
  <c r="FZ680" i="7" s="1"/>
  <c r="EU680" i="7"/>
  <c r="FK680" i="7" s="1"/>
  <c r="EB680" i="7"/>
  <c r="ER680" i="7" s="1"/>
  <c r="DY680" i="7"/>
  <c r="CL680" i="7"/>
  <c r="DF680" i="7" s="1"/>
  <c r="CC680" i="7"/>
  <c r="BX680" i="7"/>
  <c r="BS680" i="7"/>
  <c r="BN680" i="7"/>
  <c r="CI680" i="7" s="1"/>
  <c r="AJ680" i="7"/>
  <c r="BL680" i="7" s="1"/>
  <c r="AG680" i="7"/>
  <c r="C680" i="7"/>
  <c r="IV679" i="7"/>
  <c r="IA679" i="7"/>
  <c r="IQ679" i="7" s="1"/>
  <c r="HD679" i="7"/>
  <c r="HX679" i="7" s="1"/>
  <c r="GC679" i="7"/>
  <c r="HA679" i="7" s="1"/>
  <c r="FN679" i="7"/>
  <c r="FZ679" i="7" s="1"/>
  <c r="EU679" i="7"/>
  <c r="FK679" i="7" s="1"/>
  <c r="EB679" i="7"/>
  <c r="ER679" i="7" s="1"/>
  <c r="DY679" i="7"/>
  <c r="CL679" i="7"/>
  <c r="DF679" i="7" s="1"/>
  <c r="CC679" i="7"/>
  <c r="BX679" i="7"/>
  <c r="BS679" i="7"/>
  <c r="BN679" i="7"/>
  <c r="CI679" i="7" s="1"/>
  <c r="AJ679" i="7"/>
  <c r="BL679" i="7" s="1"/>
  <c r="AG679" i="7"/>
  <c r="C679" i="7"/>
  <c r="IV678" i="7"/>
  <c r="IA678" i="7"/>
  <c r="IQ678" i="7" s="1"/>
  <c r="HD678" i="7"/>
  <c r="HX678" i="7" s="1"/>
  <c r="GC678" i="7"/>
  <c r="HA678" i="7" s="1"/>
  <c r="FN678" i="7"/>
  <c r="FZ678" i="7" s="1"/>
  <c r="EU678" i="7"/>
  <c r="FK678" i="7" s="1"/>
  <c r="EB678" i="7"/>
  <c r="ER678" i="7" s="1"/>
  <c r="DY678" i="7"/>
  <c r="CL678" i="7"/>
  <c r="DF678" i="7" s="1"/>
  <c r="CC678" i="7"/>
  <c r="BX678" i="7"/>
  <c r="BS678" i="7"/>
  <c r="BN678" i="7"/>
  <c r="CI678" i="7" s="1"/>
  <c r="AJ678" i="7"/>
  <c r="BL678" i="7" s="1"/>
  <c r="AG678" i="7"/>
  <c r="C678" i="7"/>
  <c r="IV677" i="7"/>
  <c r="IA677" i="7"/>
  <c r="IQ677" i="7" s="1"/>
  <c r="HD677" i="7"/>
  <c r="HX677" i="7" s="1"/>
  <c r="GC677" i="7"/>
  <c r="HA677" i="7" s="1"/>
  <c r="FN677" i="7"/>
  <c r="FZ677" i="7" s="1"/>
  <c r="EU677" i="7"/>
  <c r="FK677" i="7" s="1"/>
  <c r="EB677" i="7"/>
  <c r="ER677" i="7" s="1"/>
  <c r="DY677" i="7"/>
  <c r="CL677" i="7"/>
  <c r="DF677" i="7" s="1"/>
  <c r="CC677" i="7"/>
  <c r="BX677" i="7"/>
  <c r="BS677" i="7"/>
  <c r="BN677" i="7"/>
  <c r="CI677" i="7" s="1"/>
  <c r="AJ677" i="7"/>
  <c r="BL677" i="7" s="1"/>
  <c r="AG677" i="7"/>
  <c r="C677" i="7"/>
  <c r="IV676" i="7"/>
  <c r="IA676" i="7"/>
  <c r="IQ676" i="7" s="1"/>
  <c r="HD676" i="7"/>
  <c r="HX676" i="7" s="1"/>
  <c r="GC676" i="7"/>
  <c r="HA676" i="7" s="1"/>
  <c r="FN676" i="7"/>
  <c r="FZ676" i="7" s="1"/>
  <c r="EU676" i="7"/>
  <c r="FK676" i="7" s="1"/>
  <c r="EB676" i="7"/>
  <c r="ER676" i="7" s="1"/>
  <c r="DY676" i="7"/>
  <c r="CL676" i="7"/>
  <c r="DF676" i="7" s="1"/>
  <c r="CC676" i="7"/>
  <c r="BX676" i="7"/>
  <c r="BS676" i="7"/>
  <c r="BN676" i="7"/>
  <c r="CI676" i="7" s="1"/>
  <c r="AJ676" i="7"/>
  <c r="BL676" i="7" s="1"/>
  <c r="AG676" i="7"/>
  <c r="C676" i="7"/>
  <c r="IV675" i="7"/>
  <c r="IA675" i="7"/>
  <c r="IQ675" i="7" s="1"/>
  <c r="HD675" i="7"/>
  <c r="HX675" i="7" s="1"/>
  <c r="GC675" i="7"/>
  <c r="HA675" i="7" s="1"/>
  <c r="FN675" i="7"/>
  <c r="FZ675" i="7" s="1"/>
  <c r="EU675" i="7"/>
  <c r="FK675" i="7" s="1"/>
  <c r="EB675" i="7"/>
  <c r="ER675" i="7" s="1"/>
  <c r="DY675" i="7"/>
  <c r="CL675" i="7"/>
  <c r="DF675" i="7" s="1"/>
  <c r="CC675" i="7"/>
  <c r="BX675" i="7"/>
  <c r="BS675" i="7"/>
  <c r="BN675" i="7"/>
  <c r="CI675" i="7" s="1"/>
  <c r="AJ675" i="7"/>
  <c r="BL675" i="7" s="1"/>
  <c r="AG675" i="7"/>
  <c r="C675" i="7"/>
  <c r="IV674" i="7"/>
  <c r="IA674" i="7"/>
  <c r="IQ674" i="7" s="1"/>
  <c r="HD674" i="7"/>
  <c r="HX674" i="7" s="1"/>
  <c r="GC674" i="7"/>
  <c r="HA674" i="7" s="1"/>
  <c r="FN674" i="7"/>
  <c r="FZ674" i="7" s="1"/>
  <c r="EU674" i="7"/>
  <c r="FK674" i="7" s="1"/>
  <c r="EB674" i="7"/>
  <c r="ER674" i="7" s="1"/>
  <c r="DY674" i="7"/>
  <c r="CL674" i="7"/>
  <c r="DF674" i="7" s="1"/>
  <c r="CC674" i="7"/>
  <c r="BX674" i="7"/>
  <c r="BS674" i="7"/>
  <c r="BN674" i="7"/>
  <c r="CI674" i="7" s="1"/>
  <c r="AG674" i="7"/>
  <c r="C674" i="7"/>
  <c r="IV672" i="7"/>
  <c r="IA672" i="7"/>
  <c r="IQ672" i="7" s="1"/>
  <c r="HD672" i="7"/>
  <c r="HX672" i="7" s="1"/>
  <c r="GC672" i="7"/>
  <c r="HA672" i="7" s="1"/>
  <c r="FN672" i="7"/>
  <c r="FZ672" i="7" s="1"/>
  <c r="EU672" i="7"/>
  <c r="FK672" i="7" s="1"/>
  <c r="EB672" i="7"/>
  <c r="ER672" i="7" s="1"/>
  <c r="DY672" i="7"/>
  <c r="CL672" i="7"/>
  <c r="DF672" i="7" s="1"/>
  <c r="CC672" i="7"/>
  <c r="BX672" i="7"/>
  <c r="BS672" i="7"/>
  <c r="BN672" i="7"/>
  <c r="CI672" i="7" s="1"/>
  <c r="AJ672" i="7"/>
  <c r="BL672" i="7" s="1"/>
  <c r="AG672" i="7"/>
  <c r="C672" i="7"/>
  <c r="IV671" i="7"/>
  <c r="IA671" i="7"/>
  <c r="IQ671" i="7" s="1"/>
  <c r="HD671" i="7"/>
  <c r="HX671" i="7" s="1"/>
  <c r="GC671" i="7"/>
  <c r="HA671" i="7" s="1"/>
  <c r="FN671" i="7"/>
  <c r="FZ671" i="7" s="1"/>
  <c r="EU671" i="7"/>
  <c r="FK671" i="7" s="1"/>
  <c r="EB671" i="7"/>
  <c r="ER671" i="7" s="1"/>
  <c r="CL671" i="7"/>
  <c r="DF671" i="7" s="1"/>
  <c r="CC671" i="7"/>
  <c r="BX671" i="7"/>
  <c r="BS671" i="7"/>
  <c r="BN671" i="7"/>
  <c r="CI671" i="7" s="1"/>
  <c r="AJ671" i="7"/>
  <c r="BL671" i="7" s="1"/>
  <c r="AG671" i="7"/>
  <c r="C671" i="7"/>
  <c r="IV670" i="7"/>
  <c r="IA670" i="7"/>
  <c r="IQ670" i="7" s="1"/>
  <c r="HD670" i="7"/>
  <c r="HX670" i="7" s="1"/>
  <c r="GC670" i="7"/>
  <c r="HA670" i="7" s="1"/>
  <c r="FN670" i="7"/>
  <c r="FZ670" i="7" s="1"/>
  <c r="EU670" i="7"/>
  <c r="FK670" i="7" s="1"/>
  <c r="EB670" i="7"/>
  <c r="ER670" i="7" s="1"/>
  <c r="DY670" i="7"/>
  <c r="CL670" i="7"/>
  <c r="DF670" i="7" s="1"/>
  <c r="CC670" i="7"/>
  <c r="BX670" i="7"/>
  <c r="BS670" i="7"/>
  <c r="BN670" i="7"/>
  <c r="CI670" i="7" s="1"/>
  <c r="AJ670" i="7"/>
  <c r="BL670" i="7" s="1"/>
  <c r="AG670" i="7"/>
  <c r="C670" i="7"/>
  <c r="IV669" i="7"/>
  <c r="IA669" i="7"/>
  <c r="IQ669" i="7" s="1"/>
  <c r="HD669" i="7"/>
  <c r="HX669" i="7" s="1"/>
  <c r="GC669" i="7"/>
  <c r="HA669" i="7" s="1"/>
  <c r="FN669" i="7"/>
  <c r="FZ669" i="7" s="1"/>
  <c r="EU669" i="7"/>
  <c r="FK669" i="7" s="1"/>
  <c r="EB669" i="7"/>
  <c r="ER669" i="7" s="1"/>
  <c r="DY669" i="7"/>
  <c r="CL669" i="7"/>
  <c r="DF669" i="7" s="1"/>
  <c r="CC669" i="7"/>
  <c r="BX669" i="7"/>
  <c r="BS669" i="7"/>
  <c r="BN669" i="7"/>
  <c r="CI669" i="7" s="1"/>
  <c r="AJ669" i="7"/>
  <c r="BL669" i="7" s="1"/>
  <c r="AG669" i="7"/>
  <c r="C669" i="7"/>
  <c r="IV668" i="7"/>
  <c r="IA668" i="7"/>
  <c r="IQ668" i="7" s="1"/>
  <c r="HD668" i="7"/>
  <c r="HX668" i="7" s="1"/>
  <c r="GC668" i="7"/>
  <c r="HA668" i="7" s="1"/>
  <c r="FN668" i="7"/>
  <c r="FZ668" i="7" s="1"/>
  <c r="EU668" i="7"/>
  <c r="FK668" i="7" s="1"/>
  <c r="EB668" i="7"/>
  <c r="ER668" i="7" s="1"/>
  <c r="DY668" i="7"/>
  <c r="CL668" i="7"/>
  <c r="DF668" i="7" s="1"/>
  <c r="CC668" i="7"/>
  <c r="BX668" i="7"/>
  <c r="BS668" i="7"/>
  <c r="BN668" i="7"/>
  <c r="CI668" i="7" s="1"/>
  <c r="AJ668" i="7"/>
  <c r="BL668" i="7" s="1"/>
  <c r="AG668" i="7"/>
  <c r="C668" i="7"/>
  <c r="IV667" i="7"/>
  <c r="IA667" i="7"/>
  <c r="IQ667" i="7" s="1"/>
  <c r="HD667" i="7"/>
  <c r="HX667" i="7" s="1"/>
  <c r="GC667" i="7"/>
  <c r="HA667" i="7" s="1"/>
  <c r="FN667" i="7"/>
  <c r="FZ667" i="7" s="1"/>
  <c r="EU667" i="7"/>
  <c r="FK667" i="7" s="1"/>
  <c r="EB667" i="7"/>
  <c r="ER667" i="7" s="1"/>
  <c r="DY667" i="7"/>
  <c r="CL667" i="7"/>
  <c r="DF667" i="7" s="1"/>
  <c r="CC667" i="7"/>
  <c r="BX667" i="7"/>
  <c r="BS667" i="7"/>
  <c r="BN667" i="7"/>
  <c r="CI667" i="7" s="1"/>
  <c r="AJ667" i="7"/>
  <c r="BL667" i="7" s="1"/>
  <c r="AG667" i="7"/>
  <c r="C667" i="7"/>
  <c r="IV666" i="7"/>
  <c r="IA666" i="7"/>
  <c r="IQ666" i="7" s="1"/>
  <c r="HD666" i="7"/>
  <c r="HX666" i="7" s="1"/>
  <c r="GC666" i="7"/>
  <c r="HA666" i="7" s="1"/>
  <c r="FN666" i="7"/>
  <c r="FZ666" i="7" s="1"/>
  <c r="EU666" i="7"/>
  <c r="FK666" i="7" s="1"/>
  <c r="EB666" i="7"/>
  <c r="ER666" i="7" s="1"/>
  <c r="DY666" i="7"/>
  <c r="CL666" i="7"/>
  <c r="DF666" i="7" s="1"/>
  <c r="CC666" i="7"/>
  <c r="BX666" i="7"/>
  <c r="BS666" i="7"/>
  <c r="BN666" i="7"/>
  <c r="CI666" i="7" s="1"/>
  <c r="AJ666" i="7"/>
  <c r="BL666" i="7" s="1"/>
  <c r="AG666" i="7"/>
  <c r="C666" i="7"/>
  <c r="IV665" i="7"/>
  <c r="IA665" i="7"/>
  <c r="IQ665" i="7" s="1"/>
  <c r="HD665" i="7"/>
  <c r="HX665" i="7" s="1"/>
  <c r="GC665" i="7"/>
  <c r="HA665" i="7" s="1"/>
  <c r="FN665" i="7"/>
  <c r="FZ665" i="7" s="1"/>
  <c r="EU665" i="7"/>
  <c r="FK665" i="7" s="1"/>
  <c r="EB665" i="7"/>
  <c r="ER665" i="7" s="1"/>
  <c r="DY665" i="7"/>
  <c r="CL665" i="7"/>
  <c r="DF665" i="7" s="1"/>
  <c r="CC665" i="7"/>
  <c r="BX665" i="7"/>
  <c r="BS665" i="7"/>
  <c r="BN665" i="7"/>
  <c r="CI665" i="7" s="1"/>
  <c r="AJ665" i="7"/>
  <c r="BL665" i="7" s="1"/>
  <c r="AG665" i="7"/>
  <c r="C665" i="7"/>
  <c r="IV664" i="7"/>
  <c r="IA664" i="7"/>
  <c r="IQ664" i="7" s="1"/>
  <c r="HD664" i="7"/>
  <c r="HX664" i="7" s="1"/>
  <c r="GC664" i="7"/>
  <c r="HA664" i="7" s="1"/>
  <c r="FN664" i="7"/>
  <c r="FZ664" i="7" s="1"/>
  <c r="EU664" i="7"/>
  <c r="FK664" i="7" s="1"/>
  <c r="EB664" i="7"/>
  <c r="ER664" i="7" s="1"/>
  <c r="DY664" i="7"/>
  <c r="CL664" i="7"/>
  <c r="DF664" i="7" s="1"/>
  <c r="CC664" i="7"/>
  <c r="BX664" i="7"/>
  <c r="BS664" i="7"/>
  <c r="BN664" i="7"/>
  <c r="CI664" i="7" s="1"/>
  <c r="AJ664" i="7"/>
  <c r="BL664" i="7" s="1"/>
  <c r="AG664" i="7"/>
  <c r="C664" i="7"/>
  <c r="IV663" i="7"/>
  <c r="IA663" i="7"/>
  <c r="IQ663" i="7" s="1"/>
  <c r="HD663" i="7"/>
  <c r="HX663" i="7" s="1"/>
  <c r="GC663" i="7"/>
  <c r="HA663" i="7" s="1"/>
  <c r="FN663" i="7"/>
  <c r="FZ663" i="7" s="1"/>
  <c r="EU663" i="7"/>
  <c r="FK663" i="7" s="1"/>
  <c r="EB663" i="7"/>
  <c r="ER663" i="7" s="1"/>
  <c r="DY663" i="7"/>
  <c r="CL663" i="7"/>
  <c r="DF663" i="7" s="1"/>
  <c r="CC663" i="7"/>
  <c r="BX663" i="7"/>
  <c r="BS663" i="7"/>
  <c r="BN663" i="7"/>
  <c r="CI663" i="7" s="1"/>
  <c r="AJ663" i="7"/>
  <c r="BL663" i="7" s="1"/>
  <c r="AG663" i="7"/>
  <c r="C663" i="7"/>
  <c r="IV662" i="7"/>
  <c r="IA662" i="7"/>
  <c r="IQ662" i="7" s="1"/>
  <c r="HD662" i="7"/>
  <c r="HX662" i="7" s="1"/>
  <c r="GC662" i="7"/>
  <c r="HA662" i="7" s="1"/>
  <c r="FN662" i="7"/>
  <c r="FZ662" i="7" s="1"/>
  <c r="EU662" i="7"/>
  <c r="FK662" i="7" s="1"/>
  <c r="EB662" i="7"/>
  <c r="ER662" i="7" s="1"/>
  <c r="DY662" i="7"/>
  <c r="CL662" i="7"/>
  <c r="DF662" i="7" s="1"/>
  <c r="CC662" i="7"/>
  <c r="BX662" i="7"/>
  <c r="BS662" i="7"/>
  <c r="BN662" i="7"/>
  <c r="CI662" i="7" s="1"/>
  <c r="AJ662" i="7"/>
  <c r="BL662" i="7" s="1"/>
  <c r="AG662" i="7"/>
  <c r="C662" i="7"/>
  <c r="IV661" i="7"/>
  <c r="IA661" i="7"/>
  <c r="IQ661" i="7" s="1"/>
  <c r="HD661" i="7"/>
  <c r="HX661" i="7" s="1"/>
  <c r="GC661" i="7"/>
  <c r="HA661" i="7" s="1"/>
  <c r="FN661" i="7"/>
  <c r="FZ661" i="7" s="1"/>
  <c r="EU661" i="7"/>
  <c r="FK661" i="7" s="1"/>
  <c r="EB661" i="7"/>
  <c r="ER661" i="7" s="1"/>
  <c r="DY661" i="7"/>
  <c r="CL661" i="7"/>
  <c r="DF661" i="7" s="1"/>
  <c r="CC661" i="7"/>
  <c r="BX661" i="7"/>
  <c r="BS661" i="7"/>
  <c r="BN661" i="7"/>
  <c r="CI661" i="7" s="1"/>
  <c r="AJ661" i="7"/>
  <c r="BL661" i="7" s="1"/>
  <c r="AG661" i="7"/>
  <c r="C661" i="7"/>
  <c r="IV659" i="7"/>
  <c r="IA659" i="7"/>
  <c r="IQ659" i="7" s="1"/>
  <c r="HD659" i="7"/>
  <c r="HX659" i="7" s="1"/>
  <c r="GC659" i="7"/>
  <c r="HA659" i="7" s="1"/>
  <c r="FN659" i="7"/>
  <c r="FZ659" i="7" s="1"/>
  <c r="EU659" i="7"/>
  <c r="FK659" i="7" s="1"/>
  <c r="EB659" i="7"/>
  <c r="ER659" i="7" s="1"/>
  <c r="DY659" i="7"/>
  <c r="CL659" i="7"/>
  <c r="DF659" i="7" s="1"/>
  <c r="CC659" i="7"/>
  <c r="BX659" i="7"/>
  <c r="BS659" i="7"/>
  <c r="BN659" i="7"/>
  <c r="CI659" i="7" s="1"/>
  <c r="AJ659" i="7"/>
  <c r="BL659" i="7" s="1"/>
  <c r="AG659" i="7"/>
  <c r="C659" i="7"/>
  <c r="IV658" i="7"/>
  <c r="IA658" i="7"/>
  <c r="IQ658" i="7" s="1"/>
  <c r="HD658" i="7"/>
  <c r="HX658" i="7" s="1"/>
  <c r="GC658" i="7"/>
  <c r="HA658" i="7" s="1"/>
  <c r="FN658" i="7"/>
  <c r="FZ658" i="7" s="1"/>
  <c r="EU658" i="7"/>
  <c r="FK658" i="7" s="1"/>
  <c r="EB658" i="7"/>
  <c r="ER658" i="7" s="1"/>
  <c r="CL658" i="7"/>
  <c r="DF658" i="7" s="1"/>
  <c r="CC658" i="7"/>
  <c r="BX658" i="7"/>
  <c r="BS658" i="7"/>
  <c r="BN658" i="7"/>
  <c r="CI658" i="7" s="1"/>
  <c r="AJ658" i="7"/>
  <c r="BL658" i="7" s="1"/>
  <c r="AG658" i="7"/>
  <c r="C658" i="7"/>
  <c r="IV657" i="7"/>
  <c r="IA657" i="7"/>
  <c r="IQ657" i="7" s="1"/>
  <c r="HD657" i="7"/>
  <c r="HX657" i="7" s="1"/>
  <c r="GC657" i="7"/>
  <c r="HA657" i="7" s="1"/>
  <c r="FN657" i="7"/>
  <c r="FZ657" i="7" s="1"/>
  <c r="EU657" i="7"/>
  <c r="FK657" i="7" s="1"/>
  <c r="EB657" i="7"/>
  <c r="ER657" i="7" s="1"/>
  <c r="DY657" i="7"/>
  <c r="CL657" i="7"/>
  <c r="DF657" i="7" s="1"/>
  <c r="CC657" i="7"/>
  <c r="BX657" i="7"/>
  <c r="BS657" i="7"/>
  <c r="BN657" i="7"/>
  <c r="CI657" i="7" s="1"/>
  <c r="AJ657" i="7"/>
  <c r="BL657" i="7" s="1"/>
  <c r="AG657" i="7"/>
  <c r="C657" i="7"/>
  <c r="IV656" i="7"/>
  <c r="IA656" i="7"/>
  <c r="IQ656" i="7" s="1"/>
  <c r="HD656" i="7"/>
  <c r="HX656" i="7" s="1"/>
  <c r="GC656" i="7"/>
  <c r="HA656" i="7" s="1"/>
  <c r="FN656" i="7"/>
  <c r="FZ656" i="7" s="1"/>
  <c r="EU656" i="7"/>
  <c r="FK656" i="7" s="1"/>
  <c r="EB656" i="7"/>
  <c r="ER656" i="7" s="1"/>
  <c r="DY656" i="7"/>
  <c r="CL656" i="7"/>
  <c r="DF656" i="7" s="1"/>
  <c r="CC656" i="7"/>
  <c r="BX656" i="7"/>
  <c r="BS656" i="7"/>
  <c r="BN656" i="7"/>
  <c r="CI656" i="7" s="1"/>
  <c r="AJ656" i="7"/>
  <c r="BL656" i="7" s="1"/>
  <c r="AG656" i="7"/>
  <c r="C656" i="7"/>
  <c r="IV655" i="7"/>
  <c r="IA655" i="7"/>
  <c r="IQ655" i="7" s="1"/>
  <c r="HD655" i="7"/>
  <c r="HX655" i="7" s="1"/>
  <c r="GC655" i="7"/>
  <c r="HA655" i="7" s="1"/>
  <c r="FN655" i="7"/>
  <c r="FZ655" i="7" s="1"/>
  <c r="EU655" i="7"/>
  <c r="FK655" i="7" s="1"/>
  <c r="EB655" i="7"/>
  <c r="ER655" i="7" s="1"/>
  <c r="DY655" i="7"/>
  <c r="CL655" i="7"/>
  <c r="DF655" i="7" s="1"/>
  <c r="CC655" i="7"/>
  <c r="BX655" i="7"/>
  <c r="BS655" i="7"/>
  <c r="BN655" i="7"/>
  <c r="CI655" i="7" s="1"/>
  <c r="AJ655" i="7"/>
  <c r="BL655" i="7" s="1"/>
  <c r="AG655" i="7"/>
  <c r="C655" i="7"/>
  <c r="IV654" i="7"/>
  <c r="IA654" i="7"/>
  <c r="IQ654" i="7" s="1"/>
  <c r="HD654" i="7"/>
  <c r="HX654" i="7" s="1"/>
  <c r="GC654" i="7"/>
  <c r="HA654" i="7" s="1"/>
  <c r="FN654" i="7"/>
  <c r="FZ654" i="7" s="1"/>
  <c r="EU654" i="7"/>
  <c r="FK654" i="7" s="1"/>
  <c r="EB654" i="7"/>
  <c r="ER654" i="7" s="1"/>
  <c r="DY654" i="7"/>
  <c r="CL654" i="7"/>
  <c r="DF654" i="7" s="1"/>
  <c r="CC654" i="7"/>
  <c r="BX654" i="7"/>
  <c r="BS654" i="7"/>
  <c r="BN654" i="7"/>
  <c r="CI654" i="7" s="1"/>
  <c r="AJ654" i="7"/>
  <c r="BL654" i="7" s="1"/>
  <c r="AG654" i="7"/>
  <c r="C654" i="7"/>
  <c r="IV653" i="7"/>
  <c r="IA653" i="7"/>
  <c r="IQ653" i="7" s="1"/>
  <c r="HD653" i="7"/>
  <c r="HX653" i="7" s="1"/>
  <c r="GC653" i="7"/>
  <c r="HA653" i="7" s="1"/>
  <c r="FN653" i="7"/>
  <c r="FZ653" i="7" s="1"/>
  <c r="EU653" i="7"/>
  <c r="FK653" i="7" s="1"/>
  <c r="EB653" i="7"/>
  <c r="ER653" i="7" s="1"/>
  <c r="DY653" i="7"/>
  <c r="CL653" i="7"/>
  <c r="DF653" i="7" s="1"/>
  <c r="CC653" i="7"/>
  <c r="BX653" i="7"/>
  <c r="BS653" i="7"/>
  <c r="BN653" i="7"/>
  <c r="CI653" i="7" s="1"/>
  <c r="AJ653" i="7"/>
  <c r="BL653" i="7" s="1"/>
  <c r="AG653" i="7"/>
  <c r="C653" i="7"/>
  <c r="IV652" i="7"/>
  <c r="IA652" i="7"/>
  <c r="IQ652" i="7" s="1"/>
  <c r="HD652" i="7"/>
  <c r="HX652" i="7" s="1"/>
  <c r="GC652" i="7"/>
  <c r="HA652" i="7" s="1"/>
  <c r="FN652" i="7"/>
  <c r="FZ652" i="7" s="1"/>
  <c r="EU652" i="7"/>
  <c r="FK652" i="7" s="1"/>
  <c r="EB652" i="7"/>
  <c r="ER652" i="7" s="1"/>
  <c r="DY652" i="7"/>
  <c r="CL652" i="7"/>
  <c r="DF652" i="7" s="1"/>
  <c r="CC652" i="7"/>
  <c r="BX652" i="7"/>
  <c r="BS652" i="7"/>
  <c r="BN652" i="7"/>
  <c r="CI652" i="7" s="1"/>
  <c r="AJ652" i="7"/>
  <c r="BL652" i="7" s="1"/>
  <c r="AG652" i="7"/>
  <c r="C652" i="7"/>
  <c r="IV651" i="7"/>
  <c r="IA651" i="7"/>
  <c r="IQ651" i="7" s="1"/>
  <c r="HD651" i="7"/>
  <c r="HX651" i="7" s="1"/>
  <c r="GC651" i="7"/>
  <c r="HA651" i="7" s="1"/>
  <c r="FN651" i="7"/>
  <c r="FZ651" i="7" s="1"/>
  <c r="EU651" i="7"/>
  <c r="FK651" i="7" s="1"/>
  <c r="EB651" i="7"/>
  <c r="ER651" i="7" s="1"/>
  <c r="DY651" i="7"/>
  <c r="CL651" i="7"/>
  <c r="DF651" i="7" s="1"/>
  <c r="CC651" i="7"/>
  <c r="BX651" i="7"/>
  <c r="BS651" i="7"/>
  <c r="BN651" i="7"/>
  <c r="CI651" i="7" s="1"/>
  <c r="AJ651" i="7"/>
  <c r="BL651" i="7" s="1"/>
  <c r="AG651" i="7"/>
  <c r="C651" i="7"/>
  <c r="IV650" i="7"/>
  <c r="IA650" i="7"/>
  <c r="IQ650" i="7" s="1"/>
  <c r="HD650" i="7"/>
  <c r="HX650" i="7" s="1"/>
  <c r="GC650" i="7"/>
  <c r="HA650" i="7" s="1"/>
  <c r="FN650" i="7"/>
  <c r="FZ650" i="7" s="1"/>
  <c r="EU650" i="7"/>
  <c r="FK650" i="7" s="1"/>
  <c r="EB650" i="7"/>
  <c r="ER650" i="7" s="1"/>
  <c r="DY650" i="7"/>
  <c r="CL650" i="7"/>
  <c r="DF650" i="7" s="1"/>
  <c r="CC650" i="7"/>
  <c r="BX650" i="7"/>
  <c r="BS650" i="7"/>
  <c r="BN650" i="7"/>
  <c r="CI650" i="7" s="1"/>
  <c r="AJ650" i="7"/>
  <c r="BL650" i="7" s="1"/>
  <c r="AG650" i="7"/>
  <c r="C650" i="7"/>
  <c r="IV649" i="7"/>
  <c r="IA649" i="7"/>
  <c r="IQ649" i="7" s="1"/>
  <c r="HD649" i="7"/>
  <c r="HX649" i="7" s="1"/>
  <c r="GC649" i="7"/>
  <c r="HA649" i="7" s="1"/>
  <c r="FN649" i="7"/>
  <c r="FZ649" i="7" s="1"/>
  <c r="EU649" i="7"/>
  <c r="FK649" i="7" s="1"/>
  <c r="EB649" i="7"/>
  <c r="ER649" i="7" s="1"/>
  <c r="DY649" i="7"/>
  <c r="CL649" i="7"/>
  <c r="DF649" i="7" s="1"/>
  <c r="CC649" i="7"/>
  <c r="BX649" i="7"/>
  <c r="BS649" i="7"/>
  <c r="BN649" i="7"/>
  <c r="CI649" i="7" s="1"/>
  <c r="AJ649" i="7"/>
  <c r="BL649" i="7" s="1"/>
  <c r="AG649" i="7"/>
  <c r="C649" i="7"/>
  <c r="IV648" i="7"/>
  <c r="IA648" i="7"/>
  <c r="IQ648" i="7" s="1"/>
  <c r="HD648" i="7"/>
  <c r="HX648" i="7" s="1"/>
  <c r="GC648" i="7"/>
  <c r="HA648" i="7" s="1"/>
  <c r="FN648" i="7"/>
  <c r="FZ648" i="7" s="1"/>
  <c r="EU648" i="7"/>
  <c r="FK648" i="7" s="1"/>
  <c r="EB648" i="7"/>
  <c r="ER648" i="7" s="1"/>
  <c r="DY648" i="7"/>
  <c r="CL648" i="7"/>
  <c r="DF648" i="7" s="1"/>
  <c r="CC648" i="7"/>
  <c r="BX648" i="7"/>
  <c r="BS648" i="7"/>
  <c r="BN648" i="7"/>
  <c r="CI648" i="7" s="1"/>
  <c r="AJ648" i="7"/>
  <c r="BL648" i="7" s="1"/>
  <c r="AG648" i="7"/>
  <c r="C648" i="7"/>
  <c r="IV646" i="7"/>
  <c r="IA646" i="7"/>
  <c r="IQ646" i="7" s="1"/>
  <c r="HD646" i="7"/>
  <c r="HX646" i="7" s="1"/>
  <c r="GC646" i="7"/>
  <c r="HA646" i="7" s="1"/>
  <c r="FN646" i="7"/>
  <c r="FZ646" i="7" s="1"/>
  <c r="EU646" i="7"/>
  <c r="FK646" i="7" s="1"/>
  <c r="EB646" i="7"/>
  <c r="ER646" i="7" s="1"/>
  <c r="DY646" i="7"/>
  <c r="CL646" i="7"/>
  <c r="DF646" i="7" s="1"/>
  <c r="CC646" i="7"/>
  <c r="BX646" i="7"/>
  <c r="BS646" i="7"/>
  <c r="BN646" i="7"/>
  <c r="CI646" i="7" s="1"/>
  <c r="AJ646" i="7"/>
  <c r="BL646" i="7" s="1"/>
  <c r="AG646" i="7"/>
  <c r="C646" i="7"/>
  <c r="IV645" i="7"/>
  <c r="IA645" i="7"/>
  <c r="IQ645" i="7" s="1"/>
  <c r="HD645" i="7"/>
  <c r="HX645" i="7" s="1"/>
  <c r="GC645" i="7"/>
  <c r="HA645" i="7" s="1"/>
  <c r="FN645" i="7"/>
  <c r="FZ645" i="7" s="1"/>
  <c r="EU645" i="7"/>
  <c r="FK645" i="7" s="1"/>
  <c r="EB645" i="7"/>
  <c r="ER645" i="7" s="1"/>
  <c r="CL645" i="7"/>
  <c r="DF645" i="7" s="1"/>
  <c r="CC645" i="7"/>
  <c r="BX645" i="7"/>
  <c r="BS645" i="7"/>
  <c r="BN645" i="7"/>
  <c r="CI645" i="7" s="1"/>
  <c r="AJ645" i="7"/>
  <c r="BL645" i="7" s="1"/>
  <c r="AG645" i="7"/>
  <c r="C645" i="7"/>
  <c r="IV644" i="7"/>
  <c r="IA644" i="7"/>
  <c r="IQ644" i="7" s="1"/>
  <c r="HD644" i="7"/>
  <c r="HX644" i="7" s="1"/>
  <c r="GC644" i="7"/>
  <c r="HA644" i="7" s="1"/>
  <c r="FN644" i="7"/>
  <c r="FZ644" i="7" s="1"/>
  <c r="EU644" i="7"/>
  <c r="FK644" i="7" s="1"/>
  <c r="EB644" i="7"/>
  <c r="ER644" i="7" s="1"/>
  <c r="DY644" i="7"/>
  <c r="CL644" i="7"/>
  <c r="DF644" i="7" s="1"/>
  <c r="CC644" i="7"/>
  <c r="BX644" i="7"/>
  <c r="BS644" i="7"/>
  <c r="BN644" i="7"/>
  <c r="CI644" i="7" s="1"/>
  <c r="AJ644" i="7"/>
  <c r="BL644" i="7" s="1"/>
  <c r="AG644" i="7"/>
  <c r="C644" i="7"/>
  <c r="IV643" i="7"/>
  <c r="IA643" i="7"/>
  <c r="IQ643" i="7" s="1"/>
  <c r="HD643" i="7"/>
  <c r="HX643" i="7" s="1"/>
  <c r="GC643" i="7"/>
  <c r="HA643" i="7" s="1"/>
  <c r="FN643" i="7"/>
  <c r="FZ643" i="7" s="1"/>
  <c r="EU643" i="7"/>
  <c r="FK643" i="7" s="1"/>
  <c r="EB643" i="7"/>
  <c r="ER643" i="7" s="1"/>
  <c r="DY643" i="7"/>
  <c r="CL643" i="7"/>
  <c r="DF643" i="7" s="1"/>
  <c r="CC643" i="7"/>
  <c r="BX643" i="7"/>
  <c r="BS643" i="7"/>
  <c r="BN643" i="7"/>
  <c r="CI643" i="7" s="1"/>
  <c r="AJ643" i="7"/>
  <c r="BL643" i="7" s="1"/>
  <c r="AG643" i="7"/>
  <c r="C643" i="7"/>
  <c r="IV642" i="7"/>
  <c r="IA642" i="7"/>
  <c r="IQ642" i="7" s="1"/>
  <c r="HD642" i="7"/>
  <c r="HX642" i="7" s="1"/>
  <c r="GC642" i="7"/>
  <c r="HA642" i="7" s="1"/>
  <c r="FN642" i="7"/>
  <c r="FZ642" i="7" s="1"/>
  <c r="EU642" i="7"/>
  <c r="FK642" i="7" s="1"/>
  <c r="EB642" i="7"/>
  <c r="ER642" i="7" s="1"/>
  <c r="DY642" i="7"/>
  <c r="CL642" i="7"/>
  <c r="DF642" i="7" s="1"/>
  <c r="CC642" i="7"/>
  <c r="BX642" i="7"/>
  <c r="BS642" i="7"/>
  <c r="BN642" i="7"/>
  <c r="CI642" i="7" s="1"/>
  <c r="AJ642" i="7"/>
  <c r="BL642" i="7" s="1"/>
  <c r="AG642" i="7"/>
  <c r="C642" i="7"/>
  <c r="IV641" i="7"/>
  <c r="IA641" i="7"/>
  <c r="IQ641" i="7" s="1"/>
  <c r="HD641" i="7"/>
  <c r="HX641" i="7" s="1"/>
  <c r="GC641" i="7"/>
  <c r="HA641" i="7" s="1"/>
  <c r="FN641" i="7"/>
  <c r="FZ641" i="7" s="1"/>
  <c r="EU641" i="7"/>
  <c r="FK641" i="7" s="1"/>
  <c r="EB641" i="7"/>
  <c r="ER641" i="7" s="1"/>
  <c r="DY641" i="7"/>
  <c r="CL641" i="7"/>
  <c r="DF641" i="7" s="1"/>
  <c r="CC641" i="7"/>
  <c r="BX641" i="7"/>
  <c r="BS641" i="7"/>
  <c r="BN641" i="7"/>
  <c r="CI641" i="7" s="1"/>
  <c r="AJ641" i="7"/>
  <c r="BL641" i="7" s="1"/>
  <c r="AG641" i="7"/>
  <c r="C641" i="7"/>
  <c r="IV640" i="7"/>
  <c r="IA640" i="7"/>
  <c r="IQ640" i="7" s="1"/>
  <c r="HD640" i="7"/>
  <c r="HX640" i="7" s="1"/>
  <c r="GC640" i="7"/>
  <c r="HA640" i="7" s="1"/>
  <c r="FN640" i="7"/>
  <c r="FZ640" i="7" s="1"/>
  <c r="EU640" i="7"/>
  <c r="FK640" i="7" s="1"/>
  <c r="EB640" i="7"/>
  <c r="ER640" i="7" s="1"/>
  <c r="DY640" i="7"/>
  <c r="CL640" i="7"/>
  <c r="DF640" i="7" s="1"/>
  <c r="CC640" i="7"/>
  <c r="BX640" i="7"/>
  <c r="BS640" i="7"/>
  <c r="BN640" i="7"/>
  <c r="CI640" i="7" s="1"/>
  <c r="AJ640" i="7"/>
  <c r="BL640" i="7" s="1"/>
  <c r="AG640" i="7"/>
  <c r="C640" i="7"/>
  <c r="IV639" i="7"/>
  <c r="IA639" i="7"/>
  <c r="IQ639" i="7" s="1"/>
  <c r="HD639" i="7"/>
  <c r="HX639" i="7" s="1"/>
  <c r="GC639" i="7"/>
  <c r="HA639" i="7" s="1"/>
  <c r="FN639" i="7"/>
  <c r="FZ639" i="7" s="1"/>
  <c r="EU639" i="7"/>
  <c r="FK639" i="7" s="1"/>
  <c r="EB639" i="7"/>
  <c r="ER639" i="7" s="1"/>
  <c r="DY639" i="7"/>
  <c r="CL639" i="7"/>
  <c r="DF639" i="7" s="1"/>
  <c r="CC639" i="7"/>
  <c r="BX639" i="7"/>
  <c r="BS639" i="7"/>
  <c r="BN639" i="7"/>
  <c r="CI639" i="7" s="1"/>
  <c r="AJ639" i="7"/>
  <c r="BL639" i="7" s="1"/>
  <c r="AG639" i="7"/>
  <c r="C639" i="7"/>
  <c r="IV638" i="7"/>
  <c r="IA638" i="7"/>
  <c r="IQ638" i="7" s="1"/>
  <c r="HD638" i="7"/>
  <c r="HX638" i="7" s="1"/>
  <c r="GC638" i="7"/>
  <c r="HA638" i="7" s="1"/>
  <c r="FN638" i="7"/>
  <c r="FZ638" i="7" s="1"/>
  <c r="EU638" i="7"/>
  <c r="FK638" i="7" s="1"/>
  <c r="EB638" i="7"/>
  <c r="ER638" i="7" s="1"/>
  <c r="DY638" i="7"/>
  <c r="CL638" i="7"/>
  <c r="DF638" i="7" s="1"/>
  <c r="CC638" i="7"/>
  <c r="BX638" i="7"/>
  <c r="BS638" i="7"/>
  <c r="BN638" i="7"/>
  <c r="CI638" i="7" s="1"/>
  <c r="AJ638" i="7"/>
  <c r="BL638" i="7" s="1"/>
  <c r="AG638" i="7"/>
  <c r="C638" i="7"/>
  <c r="IV637" i="7"/>
  <c r="IA637" i="7"/>
  <c r="IQ637" i="7" s="1"/>
  <c r="HD637" i="7"/>
  <c r="HX637" i="7" s="1"/>
  <c r="GC637" i="7"/>
  <c r="HA637" i="7" s="1"/>
  <c r="FN637" i="7"/>
  <c r="FZ637" i="7" s="1"/>
  <c r="EU637" i="7"/>
  <c r="FK637" i="7" s="1"/>
  <c r="EB637" i="7"/>
  <c r="ER637" i="7" s="1"/>
  <c r="DY637" i="7"/>
  <c r="CL637" i="7"/>
  <c r="DF637" i="7" s="1"/>
  <c r="CC637" i="7"/>
  <c r="BX637" i="7"/>
  <c r="BS637" i="7"/>
  <c r="BN637" i="7"/>
  <c r="CI637" i="7" s="1"/>
  <c r="AJ637" i="7"/>
  <c r="BL637" i="7" s="1"/>
  <c r="AG637" i="7"/>
  <c r="C637" i="7"/>
  <c r="IV636" i="7"/>
  <c r="IA636" i="7"/>
  <c r="IQ636" i="7" s="1"/>
  <c r="HD636" i="7"/>
  <c r="HX636" i="7" s="1"/>
  <c r="GC636" i="7"/>
  <c r="HA636" i="7" s="1"/>
  <c r="FN636" i="7"/>
  <c r="FZ636" i="7" s="1"/>
  <c r="EU636" i="7"/>
  <c r="FK636" i="7" s="1"/>
  <c r="EB636" i="7"/>
  <c r="ER636" i="7" s="1"/>
  <c r="DY636" i="7"/>
  <c r="CL636" i="7"/>
  <c r="DF636" i="7" s="1"/>
  <c r="CC636" i="7"/>
  <c r="BX636" i="7"/>
  <c r="BS636" i="7"/>
  <c r="BN636" i="7"/>
  <c r="CI636" i="7" s="1"/>
  <c r="AJ636" i="7"/>
  <c r="BL636" i="7" s="1"/>
  <c r="AG636" i="7"/>
  <c r="C636" i="7"/>
  <c r="IV635" i="7"/>
  <c r="IA635" i="7"/>
  <c r="IQ635" i="7" s="1"/>
  <c r="HD635" i="7"/>
  <c r="HX635" i="7" s="1"/>
  <c r="GC635" i="7"/>
  <c r="HA635" i="7" s="1"/>
  <c r="FN635" i="7"/>
  <c r="FZ635" i="7" s="1"/>
  <c r="EU635" i="7"/>
  <c r="FK635" i="7" s="1"/>
  <c r="EB635" i="7"/>
  <c r="ER635" i="7" s="1"/>
  <c r="DY635" i="7"/>
  <c r="CL635" i="7"/>
  <c r="DF635" i="7" s="1"/>
  <c r="CC635" i="7"/>
  <c r="BX635" i="7"/>
  <c r="BS635" i="7"/>
  <c r="BN635" i="7"/>
  <c r="CI635" i="7" s="1"/>
  <c r="AJ635" i="7"/>
  <c r="BL635" i="7" s="1"/>
  <c r="AG635" i="7"/>
  <c r="C635" i="7"/>
  <c r="IV633" i="7"/>
  <c r="IA633" i="7"/>
  <c r="IQ633" i="7" s="1"/>
  <c r="HD633" i="7"/>
  <c r="HX633" i="7" s="1"/>
  <c r="GC633" i="7"/>
  <c r="HA633" i="7" s="1"/>
  <c r="FN633" i="7"/>
  <c r="FZ633" i="7" s="1"/>
  <c r="EU633" i="7"/>
  <c r="FK633" i="7" s="1"/>
  <c r="EB633" i="7"/>
  <c r="ER633" i="7" s="1"/>
  <c r="DY633" i="7"/>
  <c r="CL633" i="7"/>
  <c r="DF633" i="7" s="1"/>
  <c r="CC633" i="7"/>
  <c r="BX633" i="7"/>
  <c r="BS633" i="7"/>
  <c r="BN633" i="7"/>
  <c r="CI633" i="7" s="1"/>
  <c r="AJ633" i="7"/>
  <c r="BL633" i="7" s="1"/>
  <c r="AG633" i="7"/>
  <c r="C633" i="7"/>
  <c r="IV632" i="7"/>
  <c r="IA632" i="7"/>
  <c r="IQ632" i="7" s="1"/>
  <c r="HD632" i="7"/>
  <c r="HX632" i="7" s="1"/>
  <c r="GC632" i="7"/>
  <c r="HA632" i="7" s="1"/>
  <c r="FN632" i="7"/>
  <c r="FZ632" i="7" s="1"/>
  <c r="EU632" i="7"/>
  <c r="FK632" i="7" s="1"/>
  <c r="EB632" i="7"/>
  <c r="ER632" i="7" s="1"/>
  <c r="CL632" i="7"/>
  <c r="DF632" i="7" s="1"/>
  <c r="CC632" i="7"/>
  <c r="BX632" i="7"/>
  <c r="BS632" i="7"/>
  <c r="BN632" i="7"/>
  <c r="CI632" i="7" s="1"/>
  <c r="AJ632" i="7"/>
  <c r="BL632" i="7" s="1"/>
  <c r="AG632" i="7"/>
  <c r="C632" i="7"/>
  <c r="IV631" i="7"/>
  <c r="IA631" i="7"/>
  <c r="IQ631" i="7" s="1"/>
  <c r="HD631" i="7"/>
  <c r="HX631" i="7" s="1"/>
  <c r="GC631" i="7"/>
  <c r="HA631" i="7" s="1"/>
  <c r="FN631" i="7"/>
  <c r="FZ631" i="7" s="1"/>
  <c r="EU631" i="7"/>
  <c r="FK631" i="7" s="1"/>
  <c r="EB631" i="7"/>
  <c r="ER631" i="7" s="1"/>
  <c r="DY631" i="7"/>
  <c r="CL631" i="7"/>
  <c r="DF631" i="7" s="1"/>
  <c r="CC631" i="7"/>
  <c r="BX631" i="7"/>
  <c r="BS631" i="7"/>
  <c r="BN631" i="7"/>
  <c r="CI631" i="7" s="1"/>
  <c r="AJ631" i="7"/>
  <c r="BL631" i="7" s="1"/>
  <c r="AG631" i="7"/>
  <c r="C631" i="7"/>
  <c r="IV630" i="7"/>
  <c r="IA630" i="7"/>
  <c r="IQ630" i="7" s="1"/>
  <c r="HD630" i="7"/>
  <c r="HX630" i="7" s="1"/>
  <c r="GC630" i="7"/>
  <c r="HA630" i="7" s="1"/>
  <c r="FN630" i="7"/>
  <c r="FZ630" i="7" s="1"/>
  <c r="EU630" i="7"/>
  <c r="FK630" i="7" s="1"/>
  <c r="EB630" i="7"/>
  <c r="ER630" i="7" s="1"/>
  <c r="DY630" i="7"/>
  <c r="CL630" i="7"/>
  <c r="DF630" i="7" s="1"/>
  <c r="CC630" i="7"/>
  <c r="BX630" i="7"/>
  <c r="BS630" i="7"/>
  <c r="BN630" i="7"/>
  <c r="CI630" i="7" s="1"/>
  <c r="AJ630" i="7"/>
  <c r="BL630" i="7" s="1"/>
  <c r="AG630" i="7"/>
  <c r="C630" i="7"/>
  <c r="IV629" i="7"/>
  <c r="IA629" i="7"/>
  <c r="IQ629" i="7" s="1"/>
  <c r="HD629" i="7"/>
  <c r="HX629" i="7" s="1"/>
  <c r="GC629" i="7"/>
  <c r="HA629" i="7" s="1"/>
  <c r="FN629" i="7"/>
  <c r="FZ629" i="7" s="1"/>
  <c r="EU629" i="7"/>
  <c r="FK629" i="7" s="1"/>
  <c r="EB629" i="7"/>
  <c r="ER629" i="7" s="1"/>
  <c r="DY629" i="7"/>
  <c r="CL629" i="7"/>
  <c r="DF629" i="7" s="1"/>
  <c r="CC629" i="7"/>
  <c r="BX629" i="7"/>
  <c r="BS629" i="7"/>
  <c r="BN629" i="7"/>
  <c r="CI629" i="7" s="1"/>
  <c r="AJ629" i="7"/>
  <c r="BL629" i="7" s="1"/>
  <c r="AG629" i="7"/>
  <c r="C629" i="7"/>
  <c r="IV628" i="7"/>
  <c r="IA628" i="7"/>
  <c r="IQ628" i="7" s="1"/>
  <c r="HD628" i="7"/>
  <c r="HX628" i="7" s="1"/>
  <c r="GC628" i="7"/>
  <c r="HA628" i="7" s="1"/>
  <c r="FN628" i="7"/>
  <c r="FZ628" i="7" s="1"/>
  <c r="EU628" i="7"/>
  <c r="FK628" i="7" s="1"/>
  <c r="EB628" i="7"/>
  <c r="ER628" i="7" s="1"/>
  <c r="DY628" i="7"/>
  <c r="CL628" i="7"/>
  <c r="DF628" i="7" s="1"/>
  <c r="CC628" i="7"/>
  <c r="BX628" i="7"/>
  <c r="BS628" i="7"/>
  <c r="BN628" i="7"/>
  <c r="CI628" i="7" s="1"/>
  <c r="AJ628" i="7"/>
  <c r="BL628" i="7" s="1"/>
  <c r="AG628" i="7"/>
  <c r="C628" i="7"/>
  <c r="IV627" i="7"/>
  <c r="IA627" i="7"/>
  <c r="IQ627" i="7" s="1"/>
  <c r="HD627" i="7"/>
  <c r="HX627" i="7" s="1"/>
  <c r="GC627" i="7"/>
  <c r="HA627" i="7" s="1"/>
  <c r="FN627" i="7"/>
  <c r="FZ627" i="7" s="1"/>
  <c r="EU627" i="7"/>
  <c r="FK627" i="7" s="1"/>
  <c r="EB627" i="7"/>
  <c r="ER627" i="7" s="1"/>
  <c r="DY627" i="7"/>
  <c r="CL627" i="7"/>
  <c r="DF627" i="7" s="1"/>
  <c r="CC627" i="7"/>
  <c r="BX627" i="7"/>
  <c r="BS627" i="7"/>
  <c r="BN627" i="7"/>
  <c r="CI627" i="7" s="1"/>
  <c r="AJ627" i="7"/>
  <c r="BL627" i="7" s="1"/>
  <c r="AG627" i="7"/>
  <c r="C627" i="7"/>
  <c r="IV626" i="7"/>
  <c r="IA626" i="7"/>
  <c r="IQ626" i="7" s="1"/>
  <c r="HD626" i="7"/>
  <c r="HX626" i="7" s="1"/>
  <c r="GC626" i="7"/>
  <c r="HA626" i="7" s="1"/>
  <c r="FN626" i="7"/>
  <c r="FZ626" i="7" s="1"/>
  <c r="EU626" i="7"/>
  <c r="FK626" i="7" s="1"/>
  <c r="EB626" i="7"/>
  <c r="ER626" i="7" s="1"/>
  <c r="DY626" i="7"/>
  <c r="CL626" i="7"/>
  <c r="DF626" i="7" s="1"/>
  <c r="CC626" i="7"/>
  <c r="BX626" i="7"/>
  <c r="BS626" i="7"/>
  <c r="BN626" i="7"/>
  <c r="CI626" i="7" s="1"/>
  <c r="AJ626" i="7"/>
  <c r="BL626" i="7" s="1"/>
  <c r="AG626" i="7"/>
  <c r="C626" i="7"/>
  <c r="IV625" i="7"/>
  <c r="IA625" i="7"/>
  <c r="IQ625" i="7" s="1"/>
  <c r="HD625" i="7"/>
  <c r="HX625" i="7" s="1"/>
  <c r="GC625" i="7"/>
  <c r="HA625" i="7" s="1"/>
  <c r="FN625" i="7"/>
  <c r="FZ625" i="7" s="1"/>
  <c r="EU625" i="7"/>
  <c r="FK625" i="7" s="1"/>
  <c r="EB625" i="7"/>
  <c r="ER625" i="7" s="1"/>
  <c r="DY625" i="7"/>
  <c r="CL625" i="7"/>
  <c r="DF625" i="7" s="1"/>
  <c r="CC625" i="7"/>
  <c r="BX625" i="7"/>
  <c r="BS625" i="7"/>
  <c r="BN625" i="7"/>
  <c r="CI625" i="7" s="1"/>
  <c r="AJ625" i="7"/>
  <c r="BL625" i="7" s="1"/>
  <c r="AG625" i="7"/>
  <c r="C625" i="7"/>
  <c r="IV624" i="7"/>
  <c r="IA624" i="7"/>
  <c r="IQ624" i="7" s="1"/>
  <c r="HD624" i="7"/>
  <c r="HX624" i="7" s="1"/>
  <c r="HA624" i="7"/>
  <c r="FN624" i="7"/>
  <c r="FZ624" i="7" s="1"/>
  <c r="EU624" i="7"/>
  <c r="FK624" i="7" s="1"/>
  <c r="EB624" i="7"/>
  <c r="ER624" i="7" s="1"/>
  <c r="DY624" i="7"/>
  <c r="CL624" i="7"/>
  <c r="DF624" i="7" s="1"/>
  <c r="CC624" i="7"/>
  <c r="BX624" i="7"/>
  <c r="BS624" i="7"/>
  <c r="BN624" i="7"/>
  <c r="CI624" i="7" s="1"/>
  <c r="AJ624" i="7"/>
  <c r="BL624" i="7" s="1"/>
  <c r="AG624" i="7"/>
  <c r="C624" i="7"/>
  <c r="IV623" i="7"/>
  <c r="IA623" i="7"/>
  <c r="IQ623" i="7" s="1"/>
  <c r="HD623" i="7"/>
  <c r="HX623" i="7" s="1"/>
  <c r="GC623" i="7"/>
  <c r="HA623" i="7" s="1"/>
  <c r="FN623" i="7"/>
  <c r="FZ623" i="7" s="1"/>
  <c r="EU623" i="7"/>
  <c r="FK623" i="7" s="1"/>
  <c r="EB623" i="7"/>
  <c r="ER623" i="7" s="1"/>
  <c r="DY623" i="7"/>
  <c r="CL623" i="7"/>
  <c r="DF623" i="7" s="1"/>
  <c r="CC623" i="7"/>
  <c r="BX623" i="7"/>
  <c r="BS623" i="7"/>
  <c r="BN623" i="7"/>
  <c r="CI623" i="7" s="1"/>
  <c r="AJ623" i="7"/>
  <c r="BL623" i="7" s="1"/>
  <c r="AG623" i="7"/>
  <c r="C623" i="7"/>
  <c r="IA622" i="7"/>
  <c r="IQ622" i="7" s="1"/>
  <c r="HD622" i="7"/>
  <c r="HX622" i="7" s="1"/>
  <c r="HA622" i="7"/>
  <c r="FN622" i="7"/>
  <c r="FZ622" i="7" s="1"/>
  <c r="EU622" i="7"/>
  <c r="FK622" i="7" s="1"/>
  <c r="EB622" i="7"/>
  <c r="ER622" i="7" s="1"/>
  <c r="DY622" i="7"/>
  <c r="CL622" i="7"/>
  <c r="DF622" i="7" s="1"/>
  <c r="CC622" i="7"/>
  <c r="BX622" i="7"/>
  <c r="BS622" i="7"/>
  <c r="BN622" i="7"/>
  <c r="CI622" i="7" s="1"/>
  <c r="BL622" i="7"/>
  <c r="AG622" i="7"/>
  <c r="C622" i="7"/>
  <c r="IV620" i="7"/>
  <c r="IA620" i="7"/>
  <c r="IQ620" i="7" s="1"/>
  <c r="HD620" i="7"/>
  <c r="HX620" i="7" s="1"/>
  <c r="GC620" i="7"/>
  <c r="HA620" i="7" s="1"/>
  <c r="FN620" i="7"/>
  <c r="FZ620" i="7" s="1"/>
  <c r="EU620" i="7"/>
  <c r="FK620" i="7" s="1"/>
  <c r="EB620" i="7"/>
  <c r="ER620" i="7" s="1"/>
  <c r="DY620" i="7"/>
  <c r="CL620" i="7"/>
  <c r="DF620" i="7" s="1"/>
  <c r="CC620" i="7"/>
  <c r="BX620" i="7"/>
  <c r="BS620" i="7"/>
  <c r="BN620" i="7"/>
  <c r="CI620" i="7" s="1"/>
  <c r="AJ620" i="7"/>
  <c r="BL620" i="7" s="1"/>
  <c r="AG620" i="7"/>
  <c r="C620" i="7"/>
  <c r="IV619" i="7"/>
  <c r="IA619" i="7"/>
  <c r="IQ619" i="7" s="1"/>
  <c r="HD619" i="7"/>
  <c r="HX619" i="7" s="1"/>
  <c r="GC619" i="7"/>
  <c r="HA619" i="7" s="1"/>
  <c r="FN619" i="7"/>
  <c r="FZ619" i="7" s="1"/>
  <c r="EU619" i="7"/>
  <c r="FK619" i="7" s="1"/>
  <c r="EB619" i="7"/>
  <c r="ER619" i="7" s="1"/>
  <c r="CL619" i="7"/>
  <c r="DF619" i="7" s="1"/>
  <c r="CC619" i="7"/>
  <c r="BX619" i="7"/>
  <c r="BS619" i="7"/>
  <c r="BN619" i="7"/>
  <c r="CI619" i="7" s="1"/>
  <c r="AJ619" i="7"/>
  <c r="BL619" i="7" s="1"/>
  <c r="AG619" i="7"/>
  <c r="C619" i="7"/>
  <c r="IV618" i="7"/>
  <c r="IA618" i="7"/>
  <c r="IQ618" i="7" s="1"/>
  <c r="HD618" i="7"/>
  <c r="HX618" i="7" s="1"/>
  <c r="GC618" i="7"/>
  <c r="HA618" i="7" s="1"/>
  <c r="FN618" i="7"/>
  <c r="FZ618" i="7" s="1"/>
  <c r="EU618" i="7"/>
  <c r="FK618" i="7" s="1"/>
  <c r="EB618" i="7"/>
  <c r="ER618" i="7" s="1"/>
  <c r="DY618" i="7"/>
  <c r="CL618" i="7"/>
  <c r="DF618" i="7" s="1"/>
  <c r="CC618" i="7"/>
  <c r="BX618" i="7"/>
  <c r="BS618" i="7"/>
  <c r="BN618" i="7"/>
  <c r="CI618" i="7" s="1"/>
  <c r="AJ618" i="7"/>
  <c r="BL618" i="7" s="1"/>
  <c r="AG618" i="7"/>
  <c r="C618" i="7"/>
  <c r="IV617" i="7"/>
  <c r="IA617" i="7"/>
  <c r="IQ617" i="7" s="1"/>
  <c r="HD617" i="7"/>
  <c r="HX617" i="7" s="1"/>
  <c r="GC617" i="7"/>
  <c r="HA617" i="7" s="1"/>
  <c r="FN617" i="7"/>
  <c r="FZ617" i="7" s="1"/>
  <c r="EU617" i="7"/>
  <c r="FK617" i="7" s="1"/>
  <c r="EB617" i="7"/>
  <c r="ER617" i="7" s="1"/>
  <c r="DY617" i="7"/>
  <c r="CL617" i="7"/>
  <c r="DF617" i="7" s="1"/>
  <c r="CC617" i="7"/>
  <c r="BX617" i="7"/>
  <c r="BS617" i="7"/>
  <c r="BN617" i="7"/>
  <c r="CI617" i="7" s="1"/>
  <c r="AJ617" i="7"/>
  <c r="BL617" i="7" s="1"/>
  <c r="AG617" i="7"/>
  <c r="C617" i="7"/>
  <c r="IV616" i="7"/>
  <c r="IA616" i="7"/>
  <c r="IQ616" i="7" s="1"/>
  <c r="HD616" i="7"/>
  <c r="HX616" i="7" s="1"/>
  <c r="GC616" i="7"/>
  <c r="HA616" i="7" s="1"/>
  <c r="FN616" i="7"/>
  <c r="FZ616" i="7" s="1"/>
  <c r="EU616" i="7"/>
  <c r="FK616" i="7" s="1"/>
  <c r="EB616" i="7"/>
  <c r="ER616" i="7" s="1"/>
  <c r="DY616" i="7"/>
  <c r="CL616" i="7"/>
  <c r="DF616" i="7" s="1"/>
  <c r="CC616" i="7"/>
  <c r="BX616" i="7"/>
  <c r="BS616" i="7"/>
  <c r="BN616" i="7"/>
  <c r="CI616" i="7" s="1"/>
  <c r="AJ616" i="7"/>
  <c r="BL616" i="7" s="1"/>
  <c r="AG616" i="7"/>
  <c r="C616" i="7"/>
  <c r="IV615" i="7"/>
  <c r="IA615" i="7"/>
  <c r="IQ615" i="7" s="1"/>
  <c r="HD615" i="7"/>
  <c r="HX615" i="7" s="1"/>
  <c r="GC615" i="7"/>
  <c r="HA615" i="7" s="1"/>
  <c r="FN615" i="7"/>
  <c r="FZ615" i="7" s="1"/>
  <c r="EU615" i="7"/>
  <c r="FK615" i="7" s="1"/>
  <c r="EB615" i="7"/>
  <c r="ER615" i="7" s="1"/>
  <c r="DY615" i="7"/>
  <c r="CL615" i="7"/>
  <c r="DF615" i="7" s="1"/>
  <c r="CC615" i="7"/>
  <c r="BX615" i="7"/>
  <c r="BS615" i="7"/>
  <c r="BN615" i="7"/>
  <c r="CI615" i="7" s="1"/>
  <c r="AJ615" i="7"/>
  <c r="BL615" i="7" s="1"/>
  <c r="AG615" i="7"/>
  <c r="C615" i="7"/>
  <c r="IV614" i="7"/>
  <c r="IA614" i="7"/>
  <c r="IQ614" i="7" s="1"/>
  <c r="HD614" i="7"/>
  <c r="HX614" i="7" s="1"/>
  <c r="GC614" i="7"/>
  <c r="HA614" i="7" s="1"/>
  <c r="FN614" i="7"/>
  <c r="FZ614" i="7" s="1"/>
  <c r="EU614" i="7"/>
  <c r="FK614" i="7" s="1"/>
  <c r="EB614" i="7"/>
  <c r="ER614" i="7" s="1"/>
  <c r="DY614" i="7"/>
  <c r="CL614" i="7"/>
  <c r="DF614" i="7" s="1"/>
  <c r="CC614" i="7"/>
  <c r="BX614" i="7"/>
  <c r="BS614" i="7"/>
  <c r="BN614" i="7"/>
  <c r="CI614" i="7" s="1"/>
  <c r="AJ614" i="7"/>
  <c r="BL614" i="7" s="1"/>
  <c r="AG614" i="7"/>
  <c r="C614" i="7"/>
  <c r="IV613" i="7"/>
  <c r="IA613" i="7"/>
  <c r="IQ613" i="7" s="1"/>
  <c r="HD613" i="7"/>
  <c r="HX613" i="7" s="1"/>
  <c r="GC613" i="7"/>
  <c r="HA613" i="7" s="1"/>
  <c r="FN613" i="7"/>
  <c r="FZ613" i="7" s="1"/>
  <c r="EU613" i="7"/>
  <c r="FK613" i="7" s="1"/>
  <c r="EB613" i="7"/>
  <c r="ER613" i="7" s="1"/>
  <c r="DY613" i="7"/>
  <c r="CL613" i="7"/>
  <c r="DF613" i="7" s="1"/>
  <c r="CC613" i="7"/>
  <c r="BX613" i="7"/>
  <c r="BS613" i="7"/>
  <c r="BN613" i="7"/>
  <c r="CI613" i="7" s="1"/>
  <c r="AJ613" i="7"/>
  <c r="BL613" i="7" s="1"/>
  <c r="AG613" i="7"/>
  <c r="C613" i="7"/>
  <c r="IV612" i="7"/>
  <c r="IA612" i="7"/>
  <c r="IQ612" i="7" s="1"/>
  <c r="HD612" i="7"/>
  <c r="HX612" i="7" s="1"/>
  <c r="GC612" i="7"/>
  <c r="HA612" i="7" s="1"/>
  <c r="FN612" i="7"/>
  <c r="FZ612" i="7" s="1"/>
  <c r="EU612" i="7"/>
  <c r="FK612" i="7" s="1"/>
  <c r="EB612" i="7"/>
  <c r="ER612" i="7" s="1"/>
  <c r="DY612" i="7"/>
  <c r="CL612" i="7"/>
  <c r="DF612" i="7" s="1"/>
  <c r="CC612" i="7"/>
  <c r="BX612" i="7"/>
  <c r="BS612" i="7"/>
  <c r="BN612" i="7"/>
  <c r="CI612" i="7" s="1"/>
  <c r="AJ612" i="7"/>
  <c r="BL612" i="7" s="1"/>
  <c r="AG612" i="7"/>
  <c r="C612" i="7"/>
  <c r="IV611" i="7"/>
  <c r="IA611" i="7"/>
  <c r="IQ611" i="7" s="1"/>
  <c r="HD611" i="7"/>
  <c r="HX611" i="7" s="1"/>
  <c r="GC611" i="7"/>
  <c r="HA611" i="7" s="1"/>
  <c r="FN611" i="7"/>
  <c r="FZ611" i="7" s="1"/>
  <c r="EU611" i="7"/>
  <c r="FK611" i="7" s="1"/>
  <c r="EB611" i="7"/>
  <c r="ER611" i="7" s="1"/>
  <c r="DY611" i="7"/>
  <c r="CL611" i="7"/>
  <c r="DF611" i="7" s="1"/>
  <c r="CC611" i="7"/>
  <c r="BX611" i="7"/>
  <c r="BS611" i="7"/>
  <c r="BN611" i="7"/>
  <c r="CI611" i="7" s="1"/>
  <c r="AJ611" i="7"/>
  <c r="BL611" i="7" s="1"/>
  <c r="AG611" i="7"/>
  <c r="C611" i="7"/>
  <c r="IV610" i="7"/>
  <c r="IA610" i="7"/>
  <c r="IQ610" i="7" s="1"/>
  <c r="HD610" i="7"/>
  <c r="HX610" i="7" s="1"/>
  <c r="GC610" i="7"/>
  <c r="HA610" i="7" s="1"/>
  <c r="FN610" i="7"/>
  <c r="FZ610" i="7" s="1"/>
  <c r="EU610" i="7"/>
  <c r="FK610" i="7" s="1"/>
  <c r="EB610" i="7"/>
  <c r="ER610" i="7" s="1"/>
  <c r="DY610" i="7"/>
  <c r="CL610" i="7"/>
  <c r="DF610" i="7" s="1"/>
  <c r="CC610" i="7"/>
  <c r="BX610" i="7"/>
  <c r="BS610" i="7"/>
  <c r="BN610" i="7"/>
  <c r="CI610" i="7" s="1"/>
  <c r="AJ610" i="7"/>
  <c r="BL610" i="7" s="1"/>
  <c r="AG610" i="7"/>
  <c r="C610" i="7"/>
  <c r="IV609" i="7"/>
  <c r="IA609" i="7"/>
  <c r="IQ609" i="7" s="1"/>
  <c r="HD609" i="7"/>
  <c r="HX609" i="7" s="1"/>
  <c r="GC609" i="7"/>
  <c r="HA609" i="7" s="1"/>
  <c r="FN609" i="7"/>
  <c r="FZ609" i="7" s="1"/>
  <c r="EU609" i="7"/>
  <c r="FK609" i="7" s="1"/>
  <c r="EB609" i="7"/>
  <c r="ER609" i="7" s="1"/>
  <c r="DY609" i="7"/>
  <c r="CL609" i="7"/>
  <c r="DF609" i="7" s="1"/>
  <c r="CC609" i="7"/>
  <c r="BX609" i="7"/>
  <c r="BS609" i="7"/>
  <c r="BN609" i="7"/>
  <c r="CI609" i="7" s="1"/>
  <c r="AJ609" i="7"/>
  <c r="BL609" i="7" s="1"/>
  <c r="AG609" i="7"/>
  <c r="C609" i="7"/>
  <c r="IV607" i="7"/>
  <c r="IA607" i="7"/>
  <c r="IQ607" i="7" s="1"/>
  <c r="HD607" i="7"/>
  <c r="HX607" i="7" s="1"/>
  <c r="GC607" i="7"/>
  <c r="HA607" i="7" s="1"/>
  <c r="FN607" i="7"/>
  <c r="FZ607" i="7" s="1"/>
  <c r="EU607" i="7"/>
  <c r="FK607" i="7" s="1"/>
  <c r="EB607" i="7"/>
  <c r="ER607" i="7" s="1"/>
  <c r="DY607" i="7"/>
  <c r="CL607" i="7"/>
  <c r="DF607" i="7" s="1"/>
  <c r="CC607" i="7"/>
  <c r="BX607" i="7"/>
  <c r="BS607" i="7"/>
  <c r="BN607" i="7"/>
  <c r="CI607" i="7" s="1"/>
  <c r="AJ607" i="7"/>
  <c r="BL607" i="7" s="1"/>
  <c r="AG607" i="7"/>
  <c r="C607" i="7"/>
  <c r="IV606" i="7"/>
  <c r="IA606" i="7"/>
  <c r="IQ606" i="7" s="1"/>
  <c r="HD606" i="7"/>
  <c r="HX606" i="7" s="1"/>
  <c r="GC606" i="7"/>
  <c r="HA606" i="7" s="1"/>
  <c r="FN606" i="7"/>
  <c r="FZ606" i="7" s="1"/>
  <c r="EU606" i="7"/>
  <c r="FK606" i="7" s="1"/>
  <c r="EB606" i="7"/>
  <c r="ER606" i="7" s="1"/>
  <c r="CL606" i="7"/>
  <c r="DF606" i="7" s="1"/>
  <c r="CC606" i="7"/>
  <c r="BX606" i="7"/>
  <c r="BS606" i="7"/>
  <c r="BN606" i="7"/>
  <c r="CI606" i="7" s="1"/>
  <c r="AJ606" i="7"/>
  <c r="BL606" i="7" s="1"/>
  <c r="AG606" i="7"/>
  <c r="C606" i="7"/>
  <c r="IV605" i="7"/>
  <c r="IA605" i="7"/>
  <c r="IQ605" i="7" s="1"/>
  <c r="HD605" i="7"/>
  <c r="HX605" i="7" s="1"/>
  <c r="GC605" i="7"/>
  <c r="HA605" i="7" s="1"/>
  <c r="FN605" i="7"/>
  <c r="FZ605" i="7" s="1"/>
  <c r="EU605" i="7"/>
  <c r="FK605" i="7" s="1"/>
  <c r="EB605" i="7"/>
  <c r="ER605" i="7" s="1"/>
  <c r="DY605" i="7"/>
  <c r="CL605" i="7"/>
  <c r="DF605" i="7" s="1"/>
  <c r="CC605" i="7"/>
  <c r="BX605" i="7"/>
  <c r="BS605" i="7"/>
  <c r="BN605" i="7"/>
  <c r="CI605" i="7" s="1"/>
  <c r="AJ605" i="7"/>
  <c r="BL605" i="7" s="1"/>
  <c r="AG605" i="7"/>
  <c r="C605" i="7"/>
  <c r="IV604" i="7"/>
  <c r="IA604" i="7"/>
  <c r="IQ604" i="7" s="1"/>
  <c r="HD604" i="7"/>
  <c r="HX604" i="7" s="1"/>
  <c r="GC604" i="7"/>
  <c r="HA604" i="7" s="1"/>
  <c r="FN604" i="7"/>
  <c r="FZ604" i="7" s="1"/>
  <c r="EU604" i="7"/>
  <c r="FK604" i="7" s="1"/>
  <c r="EB604" i="7"/>
  <c r="ER604" i="7" s="1"/>
  <c r="DY604" i="7"/>
  <c r="CL604" i="7"/>
  <c r="DF604" i="7" s="1"/>
  <c r="CC604" i="7"/>
  <c r="BX604" i="7"/>
  <c r="BS604" i="7"/>
  <c r="BN604" i="7"/>
  <c r="CI604" i="7" s="1"/>
  <c r="AJ604" i="7"/>
  <c r="BL604" i="7" s="1"/>
  <c r="AG604" i="7"/>
  <c r="C604" i="7"/>
  <c r="IV603" i="7"/>
  <c r="IA603" i="7"/>
  <c r="IQ603" i="7" s="1"/>
  <c r="HD603" i="7"/>
  <c r="HX603" i="7" s="1"/>
  <c r="GC603" i="7"/>
  <c r="HA603" i="7" s="1"/>
  <c r="FN603" i="7"/>
  <c r="FZ603" i="7" s="1"/>
  <c r="EU603" i="7"/>
  <c r="FK603" i="7" s="1"/>
  <c r="EB603" i="7"/>
  <c r="ER603" i="7" s="1"/>
  <c r="DY603" i="7"/>
  <c r="CL603" i="7"/>
  <c r="DF603" i="7" s="1"/>
  <c r="CC603" i="7"/>
  <c r="BX603" i="7"/>
  <c r="BS603" i="7"/>
  <c r="BN603" i="7"/>
  <c r="CI603" i="7" s="1"/>
  <c r="AJ603" i="7"/>
  <c r="BL603" i="7" s="1"/>
  <c r="AG603" i="7"/>
  <c r="C603" i="7"/>
  <c r="IV602" i="7"/>
  <c r="IA602" i="7"/>
  <c r="IQ602" i="7" s="1"/>
  <c r="HD602" i="7"/>
  <c r="HX602" i="7" s="1"/>
  <c r="GC602" i="7"/>
  <c r="HA602" i="7" s="1"/>
  <c r="FN602" i="7"/>
  <c r="FZ602" i="7" s="1"/>
  <c r="EU602" i="7"/>
  <c r="FK602" i="7" s="1"/>
  <c r="EB602" i="7"/>
  <c r="ER602" i="7" s="1"/>
  <c r="DY602" i="7"/>
  <c r="CL602" i="7"/>
  <c r="DF602" i="7" s="1"/>
  <c r="CC602" i="7"/>
  <c r="BX602" i="7"/>
  <c r="BS602" i="7"/>
  <c r="BN602" i="7"/>
  <c r="CI602" i="7" s="1"/>
  <c r="AJ602" i="7"/>
  <c r="BL602" i="7" s="1"/>
  <c r="AG602" i="7"/>
  <c r="C602" i="7"/>
  <c r="IV601" i="7"/>
  <c r="IA601" i="7"/>
  <c r="IQ601" i="7" s="1"/>
  <c r="HD601" i="7"/>
  <c r="HX601" i="7" s="1"/>
  <c r="GC601" i="7"/>
  <c r="HA601" i="7" s="1"/>
  <c r="FN601" i="7"/>
  <c r="FZ601" i="7" s="1"/>
  <c r="EU601" i="7"/>
  <c r="FK601" i="7" s="1"/>
  <c r="EB601" i="7"/>
  <c r="ER601" i="7" s="1"/>
  <c r="DY601" i="7"/>
  <c r="CL601" i="7"/>
  <c r="DF601" i="7" s="1"/>
  <c r="CC601" i="7"/>
  <c r="BX601" i="7"/>
  <c r="BS601" i="7"/>
  <c r="BN601" i="7"/>
  <c r="CI601" i="7" s="1"/>
  <c r="AJ601" i="7"/>
  <c r="BL601" i="7" s="1"/>
  <c r="AG601" i="7"/>
  <c r="C601" i="7"/>
  <c r="IV600" i="7"/>
  <c r="IA600" i="7"/>
  <c r="IQ600" i="7" s="1"/>
  <c r="HD600" i="7"/>
  <c r="HX600" i="7" s="1"/>
  <c r="GC600" i="7"/>
  <c r="HA600" i="7" s="1"/>
  <c r="FN600" i="7"/>
  <c r="FZ600" i="7" s="1"/>
  <c r="EU600" i="7"/>
  <c r="FK600" i="7" s="1"/>
  <c r="EB600" i="7"/>
  <c r="ER600" i="7" s="1"/>
  <c r="DY600" i="7"/>
  <c r="CL600" i="7"/>
  <c r="DF600" i="7" s="1"/>
  <c r="CC600" i="7"/>
  <c r="BX600" i="7"/>
  <c r="BS600" i="7"/>
  <c r="BN600" i="7"/>
  <c r="CI600" i="7" s="1"/>
  <c r="AJ600" i="7"/>
  <c r="BL600" i="7" s="1"/>
  <c r="AG600" i="7"/>
  <c r="C600" i="7"/>
  <c r="IV599" i="7"/>
  <c r="IA599" i="7"/>
  <c r="IQ599" i="7" s="1"/>
  <c r="HD599" i="7"/>
  <c r="HX599" i="7" s="1"/>
  <c r="GC599" i="7"/>
  <c r="HA599" i="7" s="1"/>
  <c r="FN599" i="7"/>
  <c r="FZ599" i="7" s="1"/>
  <c r="EU599" i="7"/>
  <c r="FK599" i="7" s="1"/>
  <c r="EB599" i="7"/>
  <c r="ER599" i="7" s="1"/>
  <c r="DY599" i="7"/>
  <c r="CL599" i="7"/>
  <c r="DF599" i="7" s="1"/>
  <c r="CC599" i="7"/>
  <c r="BX599" i="7"/>
  <c r="BS599" i="7"/>
  <c r="BN599" i="7"/>
  <c r="CI599" i="7" s="1"/>
  <c r="AJ599" i="7"/>
  <c r="BL599" i="7" s="1"/>
  <c r="AG599" i="7"/>
  <c r="C599" i="7"/>
  <c r="IV598" i="7"/>
  <c r="IA598" i="7"/>
  <c r="IQ598" i="7" s="1"/>
  <c r="HD598" i="7"/>
  <c r="HX598" i="7" s="1"/>
  <c r="GC598" i="7"/>
  <c r="HA598" i="7" s="1"/>
  <c r="FN598" i="7"/>
  <c r="FZ598" i="7" s="1"/>
  <c r="EU598" i="7"/>
  <c r="FK598" i="7" s="1"/>
  <c r="EB598" i="7"/>
  <c r="ER598" i="7" s="1"/>
  <c r="DY598" i="7"/>
  <c r="CL598" i="7"/>
  <c r="DF598" i="7" s="1"/>
  <c r="CC598" i="7"/>
  <c r="BX598" i="7"/>
  <c r="BS598" i="7"/>
  <c r="BN598" i="7"/>
  <c r="CI598" i="7" s="1"/>
  <c r="AJ598" i="7"/>
  <c r="BL598" i="7" s="1"/>
  <c r="AG598" i="7"/>
  <c r="C598" i="7"/>
  <c r="IQ597" i="7"/>
  <c r="HX597" i="7"/>
  <c r="HA597" i="7"/>
  <c r="FZ597" i="7"/>
  <c r="FK597" i="7"/>
  <c r="ER597" i="7"/>
  <c r="DY597" i="7"/>
  <c r="DF597" i="7"/>
  <c r="CC597" i="7"/>
  <c r="BX597" i="7"/>
  <c r="BS597" i="7"/>
  <c r="BN597" i="7"/>
  <c r="CI597" i="7" s="1"/>
  <c r="BL597" i="7"/>
  <c r="AG597" i="7"/>
  <c r="C597" i="7"/>
  <c r="IV596" i="7"/>
  <c r="IA596" i="7"/>
  <c r="IQ596" i="7" s="1"/>
  <c r="HD596" i="7"/>
  <c r="HX596" i="7" s="1"/>
  <c r="GC596" i="7"/>
  <c r="HA596" i="7" s="1"/>
  <c r="FN596" i="7"/>
  <c r="FZ596" i="7" s="1"/>
  <c r="EU596" i="7"/>
  <c r="FK596" i="7" s="1"/>
  <c r="EB596" i="7"/>
  <c r="ER596" i="7" s="1"/>
  <c r="DY596" i="7"/>
  <c r="CL596" i="7"/>
  <c r="DF596" i="7" s="1"/>
  <c r="CC596" i="7"/>
  <c r="BX596" i="7"/>
  <c r="BS596" i="7"/>
  <c r="BN596" i="7"/>
  <c r="CI596" i="7" s="1"/>
  <c r="AJ596" i="7"/>
  <c r="BL596" i="7" s="1"/>
  <c r="AG596" i="7"/>
  <c r="C596" i="7"/>
  <c r="IV594" i="7"/>
  <c r="IA594" i="7"/>
  <c r="IQ594" i="7" s="1"/>
  <c r="HD594" i="7"/>
  <c r="HX594" i="7" s="1"/>
  <c r="GC594" i="7"/>
  <c r="HA594" i="7" s="1"/>
  <c r="FN594" i="7"/>
  <c r="FZ594" i="7" s="1"/>
  <c r="EU594" i="7"/>
  <c r="FK594" i="7" s="1"/>
  <c r="EB594" i="7"/>
  <c r="ER594" i="7" s="1"/>
  <c r="DY594" i="7"/>
  <c r="CL594" i="7"/>
  <c r="DF594" i="7" s="1"/>
  <c r="CC594" i="7"/>
  <c r="BX594" i="7"/>
  <c r="BS594" i="7"/>
  <c r="BN594" i="7"/>
  <c r="CI594" i="7" s="1"/>
  <c r="AJ594" i="7"/>
  <c r="BL594" i="7" s="1"/>
  <c r="AG594" i="7"/>
  <c r="C594" i="7"/>
  <c r="IV593" i="7"/>
  <c r="IA593" i="7"/>
  <c r="IQ593" i="7" s="1"/>
  <c r="HD593" i="7"/>
  <c r="HX593" i="7" s="1"/>
  <c r="GC593" i="7"/>
  <c r="HA593" i="7" s="1"/>
  <c r="FN593" i="7"/>
  <c r="FZ593" i="7" s="1"/>
  <c r="EU593" i="7"/>
  <c r="FK593" i="7" s="1"/>
  <c r="EB593" i="7"/>
  <c r="ER593" i="7" s="1"/>
  <c r="CL593" i="7"/>
  <c r="DF593" i="7" s="1"/>
  <c r="CC593" i="7"/>
  <c r="BX593" i="7"/>
  <c r="BS593" i="7"/>
  <c r="BN593" i="7"/>
  <c r="CI593" i="7" s="1"/>
  <c r="AJ593" i="7"/>
  <c r="BL593" i="7" s="1"/>
  <c r="AG593" i="7"/>
  <c r="C593" i="7"/>
  <c r="IV592" i="7"/>
  <c r="IA592" i="7"/>
  <c r="IQ592" i="7" s="1"/>
  <c r="HD592" i="7"/>
  <c r="HX592" i="7" s="1"/>
  <c r="GC592" i="7"/>
  <c r="HA592" i="7" s="1"/>
  <c r="FN592" i="7"/>
  <c r="FZ592" i="7" s="1"/>
  <c r="EU592" i="7"/>
  <c r="FK592" i="7" s="1"/>
  <c r="EB592" i="7"/>
  <c r="ER592" i="7" s="1"/>
  <c r="DY592" i="7"/>
  <c r="CL592" i="7"/>
  <c r="DF592" i="7" s="1"/>
  <c r="CC592" i="7"/>
  <c r="BX592" i="7"/>
  <c r="BS592" i="7"/>
  <c r="BN592" i="7"/>
  <c r="CI592" i="7" s="1"/>
  <c r="AJ592" i="7"/>
  <c r="BL592" i="7" s="1"/>
  <c r="AG592" i="7"/>
  <c r="C592" i="7"/>
  <c r="IV591" i="7"/>
  <c r="IA591" i="7"/>
  <c r="IQ591" i="7" s="1"/>
  <c r="HD591" i="7"/>
  <c r="HX591" i="7" s="1"/>
  <c r="GC591" i="7"/>
  <c r="HA591" i="7" s="1"/>
  <c r="FN591" i="7"/>
  <c r="FZ591" i="7" s="1"/>
  <c r="EU591" i="7"/>
  <c r="FK591" i="7" s="1"/>
  <c r="EB591" i="7"/>
  <c r="ER591" i="7" s="1"/>
  <c r="DY591" i="7"/>
  <c r="CL591" i="7"/>
  <c r="DF591" i="7" s="1"/>
  <c r="CC591" i="7"/>
  <c r="BX591" i="7"/>
  <c r="BS591" i="7"/>
  <c r="BN591" i="7"/>
  <c r="CI591" i="7" s="1"/>
  <c r="AJ591" i="7"/>
  <c r="BL591" i="7" s="1"/>
  <c r="AG591" i="7"/>
  <c r="C591" i="7"/>
  <c r="IV590" i="7"/>
  <c r="IA590" i="7"/>
  <c r="IQ590" i="7" s="1"/>
  <c r="HD590" i="7"/>
  <c r="HX590" i="7" s="1"/>
  <c r="GC590" i="7"/>
  <c r="HA590" i="7" s="1"/>
  <c r="FN590" i="7"/>
  <c r="FZ590" i="7" s="1"/>
  <c r="EU590" i="7"/>
  <c r="FK590" i="7" s="1"/>
  <c r="EB590" i="7"/>
  <c r="ER590" i="7" s="1"/>
  <c r="DY590" i="7"/>
  <c r="CL590" i="7"/>
  <c r="DF590" i="7" s="1"/>
  <c r="CC590" i="7"/>
  <c r="BX590" i="7"/>
  <c r="BS590" i="7"/>
  <c r="BN590" i="7"/>
  <c r="CI590" i="7" s="1"/>
  <c r="AJ590" i="7"/>
  <c r="BL590" i="7" s="1"/>
  <c r="AG590" i="7"/>
  <c r="C590" i="7"/>
  <c r="IV589" i="7"/>
  <c r="IA589" i="7"/>
  <c r="IQ589" i="7" s="1"/>
  <c r="HD589" i="7"/>
  <c r="HX589" i="7" s="1"/>
  <c r="GC589" i="7"/>
  <c r="HA589" i="7" s="1"/>
  <c r="FN589" i="7"/>
  <c r="FZ589" i="7" s="1"/>
  <c r="EU589" i="7"/>
  <c r="FK589" i="7" s="1"/>
  <c r="EB589" i="7"/>
  <c r="ER589" i="7" s="1"/>
  <c r="DY589" i="7"/>
  <c r="CL589" i="7"/>
  <c r="DF589" i="7" s="1"/>
  <c r="CC589" i="7"/>
  <c r="BX589" i="7"/>
  <c r="BS589" i="7"/>
  <c r="BN589" i="7"/>
  <c r="CI589" i="7" s="1"/>
  <c r="AJ589" i="7"/>
  <c r="BL589" i="7" s="1"/>
  <c r="AG589" i="7"/>
  <c r="C589" i="7"/>
  <c r="IV588" i="7"/>
  <c r="IA588" i="7"/>
  <c r="IQ588" i="7" s="1"/>
  <c r="HD588" i="7"/>
  <c r="HX588" i="7" s="1"/>
  <c r="GC588" i="7"/>
  <c r="HA588" i="7" s="1"/>
  <c r="FN588" i="7"/>
  <c r="FZ588" i="7" s="1"/>
  <c r="EU588" i="7"/>
  <c r="FK588" i="7" s="1"/>
  <c r="EB588" i="7"/>
  <c r="ER588" i="7" s="1"/>
  <c r="DY588" i="7"/>
  <c r="CL588" i="7"/>
  <c r="DF588" i="7" s="1"/>
  <c r="CC588" i="7"/>
  <c r="BX588" i="7"/>
  <c r="BS588" i="7"/>
  <c r="BN588" i="7"/>
  <c r="CI588" i="7" s="1"/>
  <c r="AJ588" i="7"/>
  <c r="BL588" i="7" s="1"/>
  <c r="AG588" i="7"/>
  <c r="C588" i="7"/>
  <c r="IV587" i="7"/>
  <c r="IA587" i="7"/>
  <c r="IQ587" i="7" s="1"/>
  <c r="HD587" i="7"/>
  <c r="HX587" i="7" s="1"/>
  <c r="GC587" i="7"/>
  <c r="HA587" i="7" s="1"/>
  <c r="FN587" i="7"/>
  <c r="FZ587" i="7" s="1"/>
  <c r="EU587" i="7"/>
  <c r="FK587" i="7" s="1"/>
  <c r="EB587" i="7"/>
  <c r="ER587" i="7" s="1"/>
  <c r="DY587" i="7"/>
  <c r="CL587" i="7"/>
  <c r="DF587" i="7" s="1"/>
  <c r="CC587" i="7"/>
  <c r="BX587" i="7"/>
  <c r="BS587" i="7"/>
  <c r="BN587" i="7"/>
  <c r="CI587" i="7" s="1"/>
  <c r="AJ587" i="7"/>
  <c r="BL587" i="7" s="1"/>
  <c r="AG587" i="7"/>
  <c r="C587" i="7"/>
  <c r="IV586" i="7"/>
  <c r="IA586" i="7"/>
  <c r="IQ586" i="7" s="1"/>
  <c r="HD586" i="7"/>
  <c r="HX586" i="7" s="1"/>
  <c r="GC586" i="7"/>
  <c r="HA586" i="7" s="1"/>
  <c r="FZ586" i="7"/>
  <c r="EU586" i="7"/>
  <c r="FK586" i="7" s="1"/>
  <c r="ER586" i="7"/>
  <c r="DY586" i="7"/>
  <c r="CL586" i="7"/>
  <c r="DF586" i="7" s="1"/>
  <c r="CC586" i="7"/>
  <c r="BX586" i="7"/>
  <c r="BS586" i="7"/>
  <c r="BN586" i="7"/>
  <c r="CI586" i="7" s="1"/>
  <c r="AJ586" i="7"/>
  <c r="BL586" i="7" s="1"/>
  <c r="AG586" i="7"/>
  <c r="C586" i="7"/>
  <c r="IV585" i="7"/>
  <c r="IQ585" i="7"/>
  <c r="HX585" i="7"/>
  <c r="HA585" i="7"/>
  <c r="FZ585" i="7"/>
  <c r="FK585" i="7"/>
  <c r="ER585" i="7"/>
  <c r="DY585" i="7"/>
  <c r="DF585" i="7"/>
  <c r="CC585" i="7"/>
  <c r="BX585" i="7"/>
  <c r="BS585" i="7"/>
  <c r="BN585" i="7"/>
  <c r="CI585" i="7" s="1"/>
  <c r="BL585" i="7"/>
  <c r="AG585" i="7"/>
  <c r="C585" i="7"/>
  <c r="IV584" i="7"/>
  <c r="IQ584" i="7"/>
  <c r="HX584" i="7"/>
  <c r="HA584" i="7"/>
  <c r="FZ584" i="7"/>
  <c r="FK584" i="7"/>
  <c r="ER584" i="7"/>
  <c r="DY584" i="7"/>
  <c r="DF584" i="7"/>
  <c r="CC584" i="7"/>
  <c r="BX584" i="7"/>
  <c r="BS584" i="7"/>
  <c r="BN584" i="7"/>
  <c r="CI584" i="7" s="1"/>
  <c r="BL584" i="7"/>
  <c r="AG584" i="7"/>
  <c r="C584" i="7"/>
  <c r="IV583" i="7"/>
  <c r="IA583" i="7"/>
  <c r="IQ583" i="7" s="1"/>
  <c r="HD583" i="7"/>
  <c r="HX583" i="7" s="1"/>
  <c r="GC583" i="7"/>
  <c r="HA583" i="7" s="1"/>
  <c r="FN583" i="7"/>
  <c r="FZ583" i="7" s="1"/>
  <c r="EU583" i="7"/>
  <c r="FK583" i="7" s="1"/>
  <c r="ER583" i="7"/>
  <c r="DY583" i="7"/>
  <c r="CL583" i="7"/>
  <c r="DF583" i="7" s="1"/>
  <c r="CC583" i="7"/>
  <c r="BX583" i="7"/>
  <c r="BS583" i="7"/>
  <c r="BN583" i="7"/>
  <c r="CI583" i="7" s="1"/>
  <c r="AJ583" i="7"/>
  <c r="BL583" i="7" s="1"/>
  <c r="AG583" i="7"/>
  <c r="C583" i="7"/>
  <c r="C718" i="17"/>
  <c r="U718" i="17" s="1"/>
  <c r="G711" i="13" s="1"/>
  <c r="C717" i="17"/>
  <c r="C716" i="17"/>
  <c r="U716" i="17" s="1"/>
  <c r="G709" i="13" s="1"/>
  <c r="C715" i="17"/>
  <c r="U715" i="17" s="1"/>
  <c r="G708" i="13" s="1"/>
  <c r="C714" i="17"/>
  <c r="U714" i="17" s="1"/>
  <c r="G707" i="13" s="1"/>
  <c r="C713" i="17"/>
  <c r="U713" i="17" s="1"/>
  <c r="G706" i="13" s="1"/>
  <c r="C712" i="17"/>
  <c r="U712" i="17" s="1"/>
  <c r="G705" i="13" s="1"/>
  <c r="C711" i="17"/>
  <c r="U711" i="17" s="1"/>
  <c r="G704" i="13" s="1"/>
  <c r="C710" i="17"/>
  <c r="U710" i="17" s="1"/>
  <c r="G703" i="13" s="1"/>
  <c r="C709" i="17"/>
  <c r="U709" i="17" s="1"/>
  <c r="G702" i="13" s="1"/>
  <c r="C708" i="17"/>
  <c r="U708" i="17" s="1"/>
  <c r="G701" i="13" s="1"/>
  <c r="C707" i="17"/>
  <c r="C705" i="17"/>
  <c r="U705" i="17" s="1"/>
  <c r="G698" i="13" s="1"/>
  <c r="C704" i="17"/>
  <c r="U704" i="17" s="1"/>
  <c r="G697" i="13" s="1"/>
  <c r="C703" i="17"/>
  <c r="C702" i="17"/>
  <c r="C701" i="17"/>
  <c r="C700" i="17"/>
  <c r="C699" i="17"/>
  <c r="C698" i="17"/>
  <c r="U698" i="17" s="1"/>
  <c r="G691" i="13" s="1"/>
  <c r="C697" i="17"/>
  <c r="U697" i="17" s="1"/>
  <c r="G690" i="13" s="1"/>
  <c r="C696" i="17"/>
  <c r="C695" i="17"/>
  <c r="C694" i="17"/>
  <c r="C692" i="17"/>
  <c r="C691" i="17"/>
  <c r="C690" i="17"/>
  <c r="C689" i="17"/>
  <c r="C688" i="17"/>
  <c r="C687" i="17"/>
  <c r="C686" i="17"/>
  <c r="C685" i="17"/>
  <c r="C684" i="17"/>
  <c r="U684" i="17" s="1"/>
  <c r="G677" i="13" s="1"/>
  <c r="C683" i="17"/>
  <c r="C682" i="17"/>
  <c r="C681" i="17"/>
  <c r="C679" i="17"/>
  <c r="C678" i="17"/>
  <c r="U678" i="17" s="1"/>
  <c r="G671" i="13" s="1"/>
  <c r="C677" i="17"/>
  <c r="C676" i="17"/>
  <c r="C675" i="17"/>
  <c r="C674" i="17"/>
  <c r="C673" i="17"/>
  <c r="C672" i="17"/>
  <c r="U672" i="17" s="1"/>
  <c r="G665" i="13" s="1"/>
  <c r="C671" i="17"/>
  <c r="U671" i="17" s="1"/>
  <c r="G664" i="13" s="1"/>
  <c r="C670" i="17"/>
  <c r="U670" i="17" s="1"/>
  <c r="G663" i="13" s="1"/>
  <c r="C669" i="17"/>
  <c r="U669" i="17" s="1"/>
  <c r="G662" i="13" s="1"/>
  <c r="C668" i="17"/>
  <c r="C666" i="17"/>
  <c r="C665" i="17"/>
  <c r="U665" i="17" s="1"/>
  <c r="G658" i="13" s="1"/>
  <c r="C664" i="17"/>
  <c r="U664" i="17" s="1"/>
  <c r="G657" i="13" s="1"/>
  <c r="C663" i="17"/>
  <c r="U663" i="17" s="1"/>
  <c r="G656" i="13" s="1"/>
  <c r="C662" i="17"/>
  <c r="C661" i="17"/>
  <c r="U661" i="17" s="1"/>
  <c r="G654" i="13" s="1"/>
  <c r="C660" i="17"/>
  <c r="C659" i="17"/>
  <c r="U659" i="17" s="1"/>
  <c r="G652" i="13" s="1"/>
  <c r="C658" i="17"/>
  <c r="U658" i="17" s="1"/>
  <c r="G651" i="13" s="1"/>
  <c r="C657" i="17"/>
  <c r="C656" i="17"/>
  <c r="U656" i="17" s="1"/>
  <c r="G649" i="13" s="1"/>
  <c r="C655" i="17"/>
  <c r="U655" i="17" s="1"/>
  <c r="G648" i="13" s="1"/>
  <c r="C653" i="17"/>
  <c r="C652" i="17"/>
  <c r="C651" i="17"/>
  <c r="C650" i="17"/>
  <c r="C649" i="17"/>
  <c r="C648" i="17"/>
  <c r="C647" i="17"/>
  <c r="C646" i="17"/>
  <c r="C645" i="17"/>
  <c r="C644" i="17"/>
  <c r="U644" i="17" s="1"/>
  <c r="G637" i="13" s="1"/>
  <c r="C643" i="17"/>
  <c r="U643" i="17" s="1"/>
  <c r="G636" i="13" s="1"/>
  <c r="C642" i="17"/>
  <c r="C640" i="17"/>
  <c r="C639" i="17"/>
  <c r="C638" i="17"/>
  <c r="C637" i="17"/>
  <c r="C636" i="17"/>
  <c r="C635" i="17"/>
  <c r="C634" i="17"/>
  <c r="C633" i="17"/>
  <c r="C632" i="17"/>
  <c r="C631" i="17"/>
  <c r="C630" i="17"/>
  <c r="C629" i="17"/>
  <c r="C627" i="17"/>
  <c r="C626" i="17"/>
  <c r="C625" i="17"/>
  <c r="U625" i="17" s="1"/>
  <c r="G618" i="13" s="1"/>
  <c r="C624" i="17"/>
  <c r="U624" i="17" s="1"/>
  <c r="G617" i="13" s="1"/>
  <c r="C623" i="17"/>
  <c r="C622" i="17"/>
  <c r="C621" i="17"/>
  <c r="C620" i="17"/>
  <c r="C619" i="17"/>
  <c r="U619" i="17" s="1"/>
  <c r="G612" i="13" s="1"/>
  <c r="C618" i="17"/>
  <c r="U618" i="17" s="1"/>
  <c r="G611" i="13" s="1"/>
  <c r="C617" i="17"/>
  <c r="U617" i="17" s="1"/>
  <c r="G610" i="13" s="1"/>
  <c r="C616" i="17"/>
  <c r="C614" i="17"/>
  <c r="C613" i="17"/>
  <c r="U613" i="17" s="1"/>
  <c r="G606" i="13" s="1"/>
  <c r="C612" i="17"/>
  <c r="C611" i="17"/>
  <c r="C610" i="17"/>
  <c r="C609" i="17"/>
  <c r="U609" i="17" s="1"/>
  <c r="G602" i="13" s="1"/>
  <c r="C608" i="17"/>
  <c r="U608" i="17" s="1"/>
  <c r="G601" i="13" s="1"/>
  <c r="C607" i="17"/>
  <c r="U607" i="17" s="1"/>
  <c r="G600" i="13" s="1"/>
  <c r="C606" i="17"/>
  <c r="U606" i="17" s="1"/>
  <c r="G599" i="13" s="1"/>
  <c r="C605" i="17"/>
  <c r="U605" i="17" s="1"/>
  <c r="G598" i="13" s="1"/>
  <c r="C604" i="17"/>
  <c r="C603" i="17"/>
  <c r="C601" i="17"/>
  <c r="C600" i="17"/>
  <c r="C599" i="17"/>
  <c r="C598" i="17"/>
  <c r="C597" i="17"/>
  <c r="C596" i="17"/>
  <c r="C595" i="17"/>
  <c r="C594" i="17"/>
  <c r="C593" i="17"/>
  <c r="C592" i="17"/>
  <c r="C591" i="17"/>
  <c r="C590" i="17"/>
  <c r="Q718" i="17"/>
  <c r="U717" i="17"/>
  <c r="G710" i="13" s="1"/>
  <c r="Q705" i="17"/>
  <c r="Q692" i="17"/>
  <c r="Q679" i="17"/>
  <c r="Q666" i="17"/>
  <c r="Q653" i="17"/>
  <c r="U648" i="17"/>
  <c r="G641" i="13" s="1"/>
  <c r="Q640" i="17"/>
  <c r="Q627" i="17"/>
  <c r="U621" i="17"/>
  <c r="G614" i="13" s="1"/>
  <c r="Q614" i="17"/>
  <c r="Q601" i="17"/>
  <c r="Q588" i="17"/>
  <c r="CV720" i="18"/>
  <c r="CS720" i="18"/>
  <c r="CR720" i="18"/>
  <c r="CG720" i="18"/>
  <c r="S718" i="17"/>
  <c r="CE720" i="18"/>
  <c r="BZ720" i="18"/>
  <c r="BX720" i="18"/>
  <c r="BT720" i="18"/>
  <c r="O718" i="17" s="1"/>
  <c r="BN720" i="18"/>
  <c r="BL720" i="18"/>
  <c r="BG720" i="18"/>
  <c r="BB720" i="18"/>
  <c r="AY720" i="18"/>
  <c r="M718" i="17" s="1"/>
  <c r="AS720" i="18"/>
  <c r="AQ720" i="18"/>
  <c r="AN720" i="18"/>
  <c r="AL720" i="18"/>
  <c r="AI720" i="18"/>
  <c r="AG720" i="18"/>
  <c r="AB720" i="18"/>
  <c r="K718" i="17" s="1"/>
  <c r="Y720" i="18"/>
  <c r="S720" i="18"/>
  <c r="CN720" i="18" s="1"/>
  <c r="CP720" i="18" s="1"/>
  <c r="R720" i="18"/>
  <c r="CJ720" i="18" s="1"/>
  <c r="CL720" i="18" s="1"/>
  <c r="Q720" i="18"/>
  <c r="P720" i="18"/>
  <c r="I718" i="17" s="1"/>
  <c r="M720" i="18"/>
  <c r="N720" i="18" s="1"/>
  <c r="L720" i="18"/>
  <c r="G720" i="18"/>
  <c r="G718" i="17" s="1"/>
  <c r="DB719" i="18"/>
  <c r="CV719" i="18"/>
  <c r="CS719" i="18"/>
  <c r="CR719" i="18"/>
  <c r="CG719" i="18"/>
  <c r="CF719" i="18"/>
  <c r="S717" i="17" s="1"/>
  <c r="CE719" i="18"/>
  <c r="BZ719" i="18"/>
  <c r="BY719" i="18"/>
  <c r="Q717" i="17" s="1"/>
  <c r="BX719" i="18"/>
  <c r="BT719" i="18"/>
  <c r="O717" i="17" s="1"/>
  <c r="BN719" i="18"/>
  <c r="BL719" i="18"/>
  <c r="BG719" i="18"/>
  <c r="BB719" i="18"/>
  <c r="AY719" i="18"/>
  <c r="M717" i="17" s="1"/>
  <c r="AS719" i="18"/>
  <c r="AQ719" i="18"/>
  <c r="AN719" i="18"/>
  <c r="AL719" i="18"/>
  <c r="AI719" i="18"/>
  <c r="AG719" i="18"/>
  <c r="AB719" i="18"/>
  <c r="K717" i="17" s="1"/>
  <c r="Y719" i="18"/>
  <c r="AD719" i="18" s="1"/>
  <c r="S719" i="18"/>
  <c r="CN719" i="18" s="1"/>
  <c r="CP719" i="18" s="1"/>
  <c r="R719" i="18"/>
  <c r="CJ719" i="18" s="1"/>
  <c r="CL719" i="18" s="1"/>
  <c r="Q719" i="18"/>
  <c r="P719" i="18"/>
  <c r="I717" i="17" s="1"/>
  <c r="M719" i="18"/>
  <c r="L719" i="18"/>
  <c r="G719" i="18"/>
  <c r="G717" i="17" s="1"/>
  <c r="DB718" i="18"/>
  <c r="CV718" i="18"/>
  <c r="CS718" i="18"/>
  <c r="CR718" i="18"/>
  <c r="CG718" i="18"/>
  <c r="CF718" i="18"/>
  <c r="S716" i="17" s="1"/>
  <c r="CE718" i="18"/>
  <c r="BZ718" i="18"/>
  <c r="BY718" i="18"/>
  <c r="Q716" i="17" s="1"/>
  <c r="BX718" i="18"/>
  <c r="BT718" i="18"/>
  <c r="O716" i="17" s="1"/>
  <c r="BN718" i="18"/>
  <c r="BL718" i="18"/>
  <c r="BG718" i="18"/>
  <c r="BB718" i="18"/>
  <c r="BD718" i="18" s="1"/>
  <c r="AY718" i="18"/>
  <c r="M716" i="17" s="1"/>
  <c r="AS718" i="18"/>
  <c r="AQ718" i="18"/>
  <c r="AN718" i="18"/>
  <c r="AL718" i="18"/>
  <c r="AI718" i="18"/>
  <c r="AG718" i="18"/>
  <c r="AB718" i="18"/>
  <c r="K716" i="17" s="1"/>
  <c r="Y718" i="18"/>
  <c r="S718" i="18"/>
  <c r="CN718" i="18" s="1"/>
  <c r="CP718" i="18" s="1"/>
  <c r="R718" i="18"/>
  <c r="CJ718" i="18" s="1"/>
  <c r="CL718" i="18" s="1"/>
  <c r="Q718" i="18"/>
  <c r="P718" i="18"/>
  <c r="I716" i="17" s="1"/>
  <c r="M718" i="18"/>
  <c r="L718" i="18"/>
  <c r="G718" i="18"/>
  <c r="G716" i="17" s="1"/>
  <c r="DB717" i="18"/>
  <c r="CV717" i="18"/>
  <c r="CS717" i="18"/>
  <c r="CR717" i="18"/>
  <c r="CG717" i="18"/>
  <c r="CF717" i="18"/>
  <c r="S715" i="17" s="1"/>
  <c r="CE717" i="18"/>
  <c r="BZ717" i="18"/>
  <c r="BY717" i="18"/>
  <c r="Q715" i="17" s="1"/>
  <c r="BX717" i="18"/>
  <c r="BT717" i="18"/>
  <c r="O715" i="17" s="1"/>
  <c r="BN717" i="18"/>
  <c r="BL717" i="18"/>
  <c r="BG717" i="18"/>
  <c r="BB717" i="18"/>
  <c r="AY717" i="18"/>
  <c r="M715" i="17" s="1"/>
  <c r="AS717" i="18"/>
  <c r="AQ717" i="18"/>
  <c r="AN717" i="18"/>
  <c r="AL717" i="18"/>
  <c r="AI717" i="18"/>
  <c r="AG717" i="18"/>
  <c r="AB717" i="18"/>
  <c r="K715" i="17" s="1"/>
  <c r="Y717" i="18"/>
  <c r="AD717" i="18" s="1"/>
  <c r="S717" i="18"/>
  <c r="CN717" i="18" s="1"/>
  <c r="CP717" i="18" s="1"/>
  <c r="R717" i="18"/>
  <c r="CJ717" i="18" s="1"/>
  <c r="CL717" i="18" s="1"/>
  <c r="Q717" i="18"/>
  <c r="P717" i="18"/>
  <c r="I715" i="17" s="1"/>
  <c r="M717" i="18"/>
  <c r="L717" i="18"/>
  <c r="G717" i="18"/>
  <c r="G715" i="17" s="1"/>
  <c r="DB716" i="18"/>
  <c r="CV716" i="18"/>
  <c r="CS716" i="18"/>
  <c r="CR716" i="18"/>
  <c r="CG716" i="18"/>
  <c r="CF716" i="18"/>
  <c r="S714" i="17" s="1"/>
  <c r="CE716" i="18"/>
  <c r="BZ716" i="18"/>
  <c r="BY716" i="18"/>
  <c r="Q714" i="17" s="1"/>
  <c r="BX716" i="18"/>
  <c r="BT716" i="18"/>
  <c r="O714" i="17" s="1"/>
  <c r="BN716" i="18"/>
  <c r="BL716" i="18"/>
  <c r="BG716" i="18"/>
  <c r="BB716" i="18"/>
  <c r="AY716" i="18"/>
  <c r="M714" i="17" s="1"/>
  <c r="AS716" i="18"/>
  <c r="AQ716" i="18"/>
  <c r="AN716" i="18"/>
  <c r="AL716" i="18"/>
  <c r="AI716" i="18"/>
  <c r="AG716" i="18"/>
  <c r="AB716" i="18"/>
  <c r="K714" i="17" s="1"/>
  <c r="Y716" i="18"/>
  <c r="S716" i="18"/>
  <c r="CN716" i="18" s="1"/>
  <c r="CP716" i="18" s="1"/>
  <c r="R716" i="18"/>
  <c r="CJ716" i="18" s="1"/>
  <c r="CL716" i="18" s="1"/>
  <c r="Q716" i="18"/>
  <c r="P716" i="18"/>
  <c r="I714" i="17" s="1"/>
  <c r="M716" i="18"/>
  <c r="L716" i="18"/>
  <c r="G716" i="18"/>
  <c r="G714" i="17" s="1"/>
  <c r="DB715" i="18"/>
  <c r="CV715" i="18"/>
  <c r="CS715" i="18"/>
  <c r="CR715" i="18"/>
  <c r="CG715" i="18"/>
  <c r="CF715" i="18"/>
  <c r="S713" i="17" s="1"/>
  <c r="CE715" i="18"/>
  <c r="BZ715" i="18"/>
  <c r="BY715" i="18"/>
  <c r="Q713" i="17" s="1"/>
  <c r="BX715" i="18"/>
  <c r="BT715" i="18"/>
  <c r="O713" i="17" s="1"/>
  <c r="BN715" i="18"/>
  <c r="BL715" i="18"/>
  <c r="BG715" i="18"/>
  <c r="BB715" i="18"/>
  <c r="AY715" i="18"/>
  <c r="M713" i="17" s="1"/>
  <c r="AS715" i="18"/>
  <c r="AQ715" i="18"/>
  <c r="AN715" i="18"/>
  <c r="AL715" i="18"/>
  <c r="AI715" i="18"/>
  <c r="AG715" i="18"/>
  <c r="AB715" i="18"/>
  <c r="K713" i="17" s="1"/>
  <c r="Y715" i="18"/>
  <c r="AD715" i="18" s="1"/>
  <c r="S715" i="18"/>
  <c r="CN715" i="18" s="1"/>
  <c r="CP715" i="18" s="1"/>
  <c r="R715" i="18"/>
  <c r="CJ715" i="18" s="1"/>
  <c r="CL715" i="18" s="1"/>
  <c r="Q715" i="18"/>
  <c r="P715" i="18"/>
  <c r="I713" i="17" s="1"/>
  <c r="M715" i="18"/>
  <c r="L715" i="18"/>
  <c r="G715" i="18"/>
  <c r="G713" i="17" s="1"/>
  <c r="DB714" i="18"/>
  <c r="CV714" i="18"/>
  <c r="CS714" i="18"/>
  <c r="CR714" i="18"/>
  <c r="CG714" i="18"/>
  <c r="CF714" i="18"/>
  <c r="S712" i="17" s="1"/>
  <c r="CE714" i="18"/>
  <c r="BZ714" i="18"/>
  <c r="BY714" i="18"/>
  <c r="Q712" i="17" s="1"/>
  <c r="BX714" i="18"/>
  <c r="BT714" i="18"/>
  <c r="O712" i="17" s="1"/>
  <c r="BN714" i="18"/>
  <c r="BL714" i="18"/>
  <c r="BG714" i="18"/>
  <c r="BB714" i="18"/>
  <c r="AY714" i="18"/>
  <c r="M712" i="17" s="1"/>
  <c r="AS714" i="18"/>
  <c r="AQ714" i="18"/>
  <c r="AN714" i="18"/>
  <c r="AL714" i="18"/>
  <c r="AI714" i="18"/>
  <c r="AG714" i="18"/>
  <c r="AB714" i="18"/>
  <c r="K712" i="17" s="1"/>
  <c r="Y714" i="18"/>
  <c r="S714" i="18"/>
  <c r="CN714" i="18" s="1"/>
  <c r="CP714" i="18" s="1"/>
  <c r="R714" i="18"/>
  <c r="CJ714" i="18" s="1"/>
  <c r="CL714" i="18" s="1"/>
  <c r="Q714" i="18"/>
  <c r="P714" i="18"/>
  <c r="I712" i="17" s="1"/>
  <c r="M714" i="18"/>
  <c r="L714" i="18"/>
  <c r="G714" i="18"/>
  <c r="G712" i="17" s="1"/>
  <c r="DB713" i="18"/>
  <c r="CV713" i="18"/>
  <c r="CS713" i="18"/>
  <c r="CR713" i="18"/>
  <c r="CG713" i="18"/>
  <c r="CF713" i="18"/>
  <c r="S711" i="17" s="1"/>
  <c r="CE713" i="18"/>
  <c r="BZ713" i="18"/>
  <c r="BY713" i="18"/>
  <c r="Q711" i="17" s="1"/>
  <c r="BX713" i="18"/>
  <c r="BT713" i="18"/>
  <c r="O711" i="17" s="1"/>
  <c r="BN713" i="18"/>
  <c r="BL713" i="18"/>
  <c r="BG713" i="18"/>
  <c r="BB713" i="18"/>
  <c r="AY713" i="18"/>
  <c r="M711" i="17" s="1"/>
  <c r="AS713" i="18"/>
  <c r="AQ713" i="18"/>
  <c r="AN713" i="18"/>
  <c r="AL713" i="18"/>
  <c r="AI713" i="18"/>
  <c r="AG713" i="18"/>
  <c r="AB713" i="18"/>
  <c r="K711" i="17" s="1"/>
  <c r="Y713" i="18"/>
  <c r="AD713" i="18" s="1"/>
  <c r="S713" i="18"/>
  <c r="CN713" i="18" s="1"/>
  <c r="CP713" i="18" s="1"/>
  <c r="R713" i="18"/>
  <c r="CJ713" i="18" s="1"/>
  <c r="CL713" i="18" s="1"/>
  <c r="Q713" i="18"/>
  <c r="P713" i="18"/>
  <c r="I711" i="17" s="1"/>
  <c r="M713" i="18"/>
  <c r="L713" i="18"/>
  <c r="G713" i="18"/>
  <c r="G711" i="17" s="1"/>
  <c r="DB712" i="18"/>
  <c r="CV712" i="18"/>
  <c r="CS712" i="18"/>
  <c r="CR712" i="18"/>
  <c r="CG712" i="18"/>
  <c r="CF712" i="18"/>
  <c r="S710" i="17" s="1"/>
  <c r="CE712" i="18"/>
  <c r="BZ712" i="18"/>
  <c r="BY712" i="18"/>
  <c r="Q710" i="17" s="1"/>
  <c r="BX712" i="18"/>
  <c r="BT712" i="18"/>
  <c r="O710" i="17" s="1"/>
  <c r="BN712" i="18"/>
  <c r="BL712" i="18"/>
  <c r="BG712" i="18"/>
  <c r="BB712" i="18"/>
  <c r="AY712" i="18"/>
  <c r="M710" i="17" s="1"/>
  <c r="AS712" i="18"/>
  <c r="AQ712" i="18"/>
  <c r="AN712" i="18"/>
  <c r="AL712" i="18"/>
  <c r="AI712" i="18"/>
  <c r="AG712" i="18"/>
  <c r="AB712" i="18"/>
  <c r="K710" i="17" s="1"/>
  <c r="Y712" i="18"/>
  <c r="S712" i="18"/>
  <c r="CN712" i="18" s="1"/>
  <c r="CP712" i="18" s="1"/>
  <c r="R712" i="18"/>
  <c r="CJ712" i="18" s="1"/>
  <c r="CL712" i="18" s="1"/>
  <c r="Q712" i="18"/>
  <c r="P712" i="18"/>
  <c r="I710" i="17" s="1"/>
  <c r="M712" i="18"/>
  <c r="L712" i="18"/>
  <c r="G712" i="18"/>
  <c r="G710" i="17" s="1"/>
  <c r="DB711" i="18"/>
  <c r="CV711" i="18"/>
  <c r="CS711" i="18"/>
  <c r="CR711" i="18"/>
  <c r="CG711" i="18"/>
  <c r="CF711" i="18"/>
  <c r="S709" i="17" s="1"/>
  <c r="CE711" i="18"/>
  <c r="BZ711" i="18"/>
  <c r="BY711" i="18"/>
  <c r="Q709" i="17" s="1"/>
  <c r="BX711" i="18"/>
  <c r="BT711" i="18"/>
  <c r="O709" i="17" s="1"/>
  <c r="BN711" i="18"/>
  <c r="BL711" i="18"/>
  <c r="BG711" i="18"/>
  <c r="BB711" i="18"/>
  <c r="AY711" i="18"/>
  <c r="M709" i="17" s="1"/>
  <c r="AS711" i="18"/>
  <c r="AQ711" i="18"/>
  <c r="AN711" i="18"/>
  <c r="AL711" i="18"/>
  <c r="AI711" i="18"/>
  <c r="AG711" i="18"/>
  <c r="AB711" i="18"/>
  <c r="K709" i="17" s="1"/>
  <c r="Y711" i="18"/>
  <c r="AD711" i="18" s="1"/>
  <c r="S711" i="18"/>
  <c r="CN711" i="18" s="1"/>
  <c r="CP711" i="18" s="1"/>
  <c r="R711" i="18"/>
  <c r="CJ711" i="18" s="1"/>
  <c r="CL711" i="18" s="1"/>
  <c r="Q711" i="18"/>
  <c r="P711" i="18"/>
  <c r="I709" i="17" s="1"/>
  <c r="M711" i="18"/>
  <c r="L711" i="18"/>
  <c r="G711" i="18"/>
  <c r="G709" i="17" s="1"/>
  <c r="DB710" i="18"/>
  <c r="CV710" i="18"/>
  <c r="CS710" i="18"/>
  <c r="CR710" i="18"/>
  <c r="CG710" i="18"/>
  <c r="CF710" i="18"/>
  <c r="S708" i="17" s="1"/>
  <c r="CE710" i="18"/>
  <c r="BZ710" i="18"/>
  <c r="BY710" i="18"/>
  <c r="Q708" i="17" s="1"/>
  <c r="BX710" i="18"/>
  <c r="BT710" i="18"/>
  <c r="O708" i="17" s="1"/>
  <c r="BN710" i="18"/>
  <c r="BL710" i="18"/>
  <c r="BG710" i="18"/>
  <c r="BB710" i="18"/>
  <c r="AY710" i="18"/>
  <c r="M708" i="17" s="1"/>
  <c r="AS710" i="18"/>
  <c r="AQ710" i="18"/>
  <c r="AN710" i="18"/>
  <c r="AL710" i="18"/>
  <c r="AI710" i="18"/>
  <c r="AG710" i="18"/>
  <c r="AB710" i="18"/>
  <c r="K708" i="17" s="1"/>
  <c r="Y710" i="18"/>
  <c r="S710" i="18"/>
  <c r="CN710" i="18" s="1"/>
  <c r="CP710" i="18" s="1"/>
  <c r="R710" i="18"/>
  <c r="CJ710" i="18" s="1"/>
  <c r="CL710" i="18" s="1"/>
  <c r="Q710" i="18"/>
  <c r="P710" i="18"/>
  <c r="I708" i="17" s="1"/>
  <c r="M710" i="18"/>
  <c r="L710" i="18"/>
  <c r="G710" i="18"/>
  <c r="G708" i="17" s="1"/>
  <c r="CS709" i="18"/>
  <c r="CR709" i="18"/>
  <c r="CG709" i="18"/>
  <c r="CF709" i="18"/>
  <c r="S707" i="17" s="1"/>
  <c r="CE709" i="18"/>
  <c r="BZ709" i="18"/>
  <c r="BY709" i="18"/>
  <c r="Q707" i="17" s="1"/>
  <c r="BX709" i="18"/>
  <c r="BN709" i="18"/>
  <c r="BM709" i="18"/>
  <c r="BL709" i="18"/>
  <c r="BG709" i="18"/>
  <c r="BI709" i="18" s="1"/>
  <c r="BB709" i="18"/>
  <c r="BD709" i="18" s="1"/>
  <c r="AS709" i="18"/>
  <c r="AR709" i="18"/>
  <c r="AQ709" i="18"/>
  <c r="AM709" i="18"/>
  <c r="AL709" i="18"/>
  <c r="AH709" i="18"/>
  <c r="AG709" i="18"/>
  <c r="AA709" i="18"/>
  <c r="Y709" i="18"/>
  <c r="Q709" i="18"/>
  <c r="P709" i="18"/>
  <c r="I707" i="17" s="1"/>
  <c r="M709" i="18"/>
  <c r="L709" i="18"/>
  <c r="G709" i="18"/>
  <c r="A709" i="18"/>
  <c r="CV707" i="18"/>
  <c r="CS707" i="18"/>
  <c r="CR707" i="18"/>
  <c r="CG707" i="18"/>
  <c r="S705" i="17"/>
  <c r="CE707" i="18"/>
  <c r="BZ707" i="18"/>
  <c r="BX707" i="18"/>
  <c r="BT707" i="18"/>
  <c r="O705" i="17" s="1"/>
  <c r="BN707" i="18"/>
  <c r="BL707" i="18"/>
  <c r="BG707" i="18"/>
  <c r="BB707" i="18"/>
  <c r="AY707" i="18"/>
  <c r="M705" i="17" s="1"/>
  <c r="AS707" i="18"/>
  <c r="AQ707" i="18"/>
  <c r="AN707" i="18"/>
  <c r="AL707" i="18"/>
  <c r="AI707" i="18"/>
  <c r="AG707" i="18"/>
  <c r="AB707" i="18"/>
  <c r="K705" i="17" s="1"/>
  <c r="Y707" i="18"/>
  <c r="S707" i="18"/>
  <c r="CN707" i="18" s="1"/>
  <c r="CP707" i="18" s="1"/>
  <c r="R707" i="18"/>
  <c r="CJ707" i="18" s="1"/>
  <c r="CL707" i="18" s="1"/>
  <c r="Q707" i="18"/>
  <c r="P707" i="18"/>
  <c r="I705" i="17" s="1"/>
  <c r="M707" i="18"/>
  <c r="N707" i="18" s="1"/>
  <c r="O707" i="18" s="1"/>
  <c r="L707" i="18"/>
  <c r="G707" i="18"/>
  <c r="G705" i="17" s="1"/>
  <c r="DB706" i="18"/>
  <c r="CV706" i="18"/>
  <c r="CS706" i="18"/>
  <c r="CR706" i="18"/>
  <c r="CG706" i="18"/>
  <c r="CF706" i="18"/>
  <c r="S704" i="17" s="1"/>
  <c r="CE706" i="18"/>
  <c r="BZ706" i="18"/>
  <c r="BY706" i="18"/>
  <c r="Q704" i="17" s="1"/>
  <c r="BX706" i="18"/>
  <c r="BT706" i="18"/>
  <c r="O704" i="17" s="1"/>
  <c r="BN706" i="18"/>
  <c r="BL706" i="18"/>
  <c r="BG706" i="18"/>
  <c r="BB706" i="18"/>
  <c r="AY706" i="18"/>
  <c r="M704" i="17" s="1"/>
  <c r="AS706" i="18"/>
  <c r="AQ706" i="18"/>
  <c r="AN706" i="18"/>
  <c r="AL706" i="18"/>
  <c r="AI706" i="18"/>
  <c r="AG706" i="18"/>
  <c r="AB706" i="18"/>
  <c r="K704" i="17" s="1"/>
  <c r="Y706" i="18"/>
  <c r="S706" i="18"/>
  <c r="CN706" i="18" s="1"/>
  <c r="CP706" i="18" s="1"/>
  <c r="R706" i="18"/>
  <c r="CJ706" i="18" s="1"/>
  <c r="CL706" i="18" s="1"/>
  <c r="Q706" i="18"/>
  <c r="P706" i="18"/>
  <c r="I704" i="17" s="1"/>
  <c r="M706" i="18"/>
  <c r="L706" i="18"/>
  <c r="G706" i="18"/>
  <c r="G704" i="17" s="1"/>
  <c r="CS705" i="18"/>
  <c r="CR705" i="18"/>
  <c r="CG705" i="18"/>
  <c r="CF705" i="18"/>
  <c r="S703" i="17" s="1"/>
  <c r="CE705" i="18"/>
  <c r="BZ705" i="18"/>
  <c r="BY705" i="18"/>
  <c r="Q703" i="17" s="1"/>
  <c r="BX705" i="18"/>
  <c r="BN705" i="18"/>
  <c r="BL705" i="18"/>
  <c r="BG705" i="18"/>
  <c r="BI705" i="18" s="1"/>
  <c r="BB705" i="18"/>
  <c r="BD705" i="18" s="1"/>
  <c r="AS705" i="18"/>
  <c r="AQ705" i="18"/>
  <c r="AL705" i="18"/>
  <c r="AG705" i="18"/>
  <c r="Y705" i="18"/>
  <c r="Q705" i="18"/>
  <c r="P705" i="18"/>
  <c r="I703" i="17" s="1"/>
  <c r="M705" i="18"/>
  <c r="N705" i="18" s="1"/>
  <c r="O705" i="18" s="1"/>
  <c r="L705" i="18"/>
  <c r="G705" i="18"/>
  <c r="CS704" i="18"/>
  <c r="CR704" i="18"/>
  <c r="CG704" i="18"/>
  <c r="CF704" i="18"/>
  <c r="S702" i="17" s="1"/>
  <c r="CE704" i="18"/>
  <c r="BZ704" i="18"/>
  <c r="BY704" i="18"/>
  <c r="Q702" i="17" s="1"/>
  <c r="BX704" i="18"/>
  <c r="BN704" i="18"/>
  <c r="BL704" i="18"/>
  <c r="BG704" i="18"/>
  <c r="BI704" i="18" s="1"/>
  <c r="BB704" i="18"/>
  <c r="BD704" i="18" s="1"/>
  <c r="BT704" i="18" s="1"/>
  <c r="O702" i="17" s="1"/>
  <c r="AS704" i="18"/>
  <c r="AQ704" i="18"/>
  <c r="AL704" i="18"/>
  <c r="AG704" i="18"/>
  <c r="Y704" i="18"/>
  <c r="Q704" i="18"/>
  <c r="P704" i="18"/>
  <c r="I702" i="17" s="1"/>
  <c r="M704" i="18"/>
  <c r="L704" i="18"/>
  <c r="G704" i="18"/>
  <c r="CS703" i="18"/>
  <c r="CR703" i="18"/>
  <c r="CG703" i="18"/>
  <c r="CF703" i="18"/>
  <c r="S701" i="17" s="1"/>
  <c r="CE703" i="18"/>
  <c r="BZ703" i="18"/>
  <c r="BY703" i="18"/>
  <c r="Q701" i="17" s="1"/>
  <c r="BX703" i="18"/>
  <c r="BN703" i="18"/>
  <c r="BL703" i="18"/>
  <c r="BG703" i="18"/>
  <c r="BI703" i="18" s="1"/>
  <c r="BB703" i="18"/>
  <c r="BD703" i="18" s="1"/>
  <c r="AQ703" i="18"/>
  <c r="AS703" i="18" s="1"/>
  <c r="AL703" i="18"/>
  <c r="AG703" i="18"/>
  <c r="Y703" i="18"/>
  <c r="Q703" i="18"/>
  <c r="M703" i="18"/>
  <c r="N703" i="18" s="1"/>
  <c r="O703" i="18" s="1"/>
  <c r="L703" i="18"/>
  <c r="P703" i="18"/>
  <c r="I701" i="17" s="1"/>
  <c r="G703" i="18"/>
  <c r="CS702" i="18"/>
  <c r="CR702" i="18"/>
  <c r="CG702" i="18"/>
  <c r="CF702" i="18"/>
  <c r="S700" i="17" s="1"/>
  <c r="CE702" i="18"/>
  <c r="BZ702" i="18"/>
  <c r="BY702" i="18"/>
  <c r="Q700" i="17" s="1"/>
  <c r="BX702" i="18"/>
  <c r="BN702" i="18"/>
  <c r="BL702" i="18"/>
  <c r="BG702" i="18"/>
  <c r="BI702" i="18" s="1"/>
  <c r="BB702" i="18"/>
  <c r="BD702" i="18" s="1"/>
  <c r="AS702" i="18"/>
  <c r="AQ702" i="18"/>
  <c r="AL702" i="18"/>
  <c r="AG702" i="18"/>
  <c r="Y702" i="18"/>
  <c r="Q702" i="18"/>
  <c r="P702" i="18"/>
  <c r="I700" i="17" s="1"/>
  <c r="M702" i="18"/>
  <c r="L702" i="18"/>
  <c r="G702" i="18"/>
  <c r="CS701" i="18"/>
  <c r="CR701" i="18"/>
  <c r="CG701" i="18"/>
  <c r="CF701" i="18"/>
  <c r="S699" i="17" s="1"/>
  <c r="CE701" i="18"/>
  <c r="BZ701" i="18"/>
  <c r="BY701" i="18"/>
  <c r="Q699" i="17" s="1"/>
  <c r="BX701" i="18"/>
  <c r="BN701" i="18"/>
  <c r="BL701" i="18"/>
  <c r="BG701" i="18"/>
  <c r="BI701" i="18" s="1"/>
  <c r="BT701" i="18" s="1"/>
  <c r="O699" i="17" s="1"/>
  <c r="BB701" i="18"/>
  <c r="BD701" i="18" s="1"/>
  <c r="AS701" i="18"/>
  <c r="AQ701" i="18"/>
  <c r="AL701" i="18"/>
  <c r="AG701" i="18"/>
  <c r="Y701" i="18"/>
  <c r="Q701" i="18"/>
  <c r="P701" i="18"/>
  <c r="I699" i="17" s="1"/>
  <c r="M701" i="18"/>
  <c r="N701" i="18" s="1"/>
  <c r="O701" i="18" s="1"/>
  <c r="L701" i="18"/>
  <c r="G701" i="18"/>
  <c r="DB700" i="18"/>
  <c r="CV700" i="18"/>
  <c r="CS700" i="18"/>
  <c r="CR700" i="18"/>
  <c r="CG700" i="18"/>
  <c r="CF700" i="18"/>
  <c r="S698" i="17" s="1"/>
  <c r="CE700" i="18"/>
  <c r="BZ700" i="18"/>
  <c r="BY700" i="18"/>
  <c r="Q698" i="17" s="1"/>
  <c r="BX700" i="18"/>
  <c r="BT700" i="18"/>
  <c r="O698" i="17" s="1"/>
  <c r="BN700" i="18"/>
  <c r="BL700" i="18"/>
  <c r="BG700" i="18"/>
  <c r="BB700" i="18"/>
  <c r="AY700" i="18"/>
  <c r="M698" i="17" s="1"/>
  <c r="AS700" i="18"/>
  <c r="AQ700" i="18"/>
  <c r="AN700" i="18"/>
  <c r="AL700" i="18"/>
  <c r="AI700" i="18"/>
  <c r="AG700" i="18"/>
  <c r="AB700" i="18"/>
  <c r="K698" i="17" s="1"/>
  <c r="Y700" i="18"/>
  <c r="S700" i="18"/>
  <c r="CN700" i="18" s="1"/>
  <c r="CP700" i="18" s="1"/>
  <c r="R700" i="18"/>
  <c r="CJ700" i="18" s="1"/>
  <c r="CL700" i="18" s="1"/>
  <c r="Q700" i="18"/>
  <c r="P700" i="18"/>
  <c r="I698" i="17" s="1"/>
  <c r="M700" i="18"/>
  <c r="L700" i="18"/>
  <c r="G700" i="18"/>
  <c r="G698" i="17" s="1"/>
  <c r="DB699" i="18"/>
  <c r="CV699" i="18"/>
  <c r="CS699" i="18"/>
  <c r="CR699" i="18"/>
  <c r="CG699" i="18"/>
  <c r="CF699" i="18"/>
  <c r="S697" i="17" s="1"/>
  <c r="CE699" i="18"/>
  <c r="BZ699" i="18"/>
  <c r="BY699" i="18"/>
  <c r="Q697" i="17" s="1"/>
  <c r="BX699" i="18"/>
  <c r="BT699" i="18"/>
  <c r="O697" i="17" s="1"/>
  <c r="BN699" i="18"/>
  <c r="BL699" i="18"/>
  <c r="BG699" i="18"/>
  <c r="BB699" i="18"/>
  <c r="AY699" i="18"/>
  <c r="M697" i="17" s="1"/>
  <c r="AS699" i="18"/>
  <c r="AQ699" i="18"/>
  <c r="AN699" i="18"/>
  <c r="AL699" i="18"/>
  <c r="AI699" i="18"/>
  <c r="AG699" i="18"/>
  <c r="AB699" i="18"/>
  <c r="K697" i="17" s="1"/>
  <c r="Y699" i="18"/>
  <c r="S699" i="18"/>
  <c r="CN699" i="18" s="1"/>
  <c r="CP699" i="18" s="1"/>
  <c r="R699" i="18"/>
  <c r="CJ699" i="18" s="1"/>
  <c r="CL699" i="18" s="1"/>
  <c r="Q699" i="18"/>
  <c r="P699" i="18"/>
  <c r="I697" i="17" s="1"/>
  <c r="M699" i="18"/>
  <c r="N699" i="18" s="1"/>
  <c r="O699" i="18" s="1"/>
  <c r="L699" i="18"/>
  <c r="G699" i="18"/>
  <c r="G697" i="17" s="1"/>
  <c r="CS698" i="18"/>
  <c r="CR698" i="18"/>
  <c r="CG698" i="18"/>
  <c r="CF698" i="18"/>
  <c r="S696" i="17" s="1"/>
  <c r="CE698" i="18"/>
  <c r="BZ698" i="18"/>
  <c r="BY698" i="18"/>
  <c r="Q696" i="17" s="1"/>
  <c r="BX698" i="18"/>
  <c r="BN698" i="18"/>
  <c r="BL698" i="18"/>
  <c r="BG698" i="18"/>
  <c r="BI698" i="18" s="1"/>
  <c r="BB698" i="18"/>
  <c r="BD698" i="18" s="1"/>
  <c r="AS698" i="18"/>
  <c r="AQ698" i="18"/>
  <c r="AL698" i="18"/>
  <c r="AG698" i="18"/>
  <c r="Y698" i="18"/>
  <c r="Q698" i="18"/>
  <c r="P698" i="18"/>
  <c r="I696" i="17" s="1"/>
  <c r="M698" i="18"/>
  <c r="L698" i="18"/>
  <c r="G698" i="18"/>
  <c r="CS697" i="18"/>
  <c r="CR697" i="18"/>
  <c r="CG697" i="18"/>
  <c r="CF697" i="18"/>
  <c r="S695" i="17" s="1"/>
  <c r="CE697" i="18"/>
  <c r="BZ697" i="18"/>
  <c r="BY697" i="18"/>
  <c r="Q695" i="17" s="1"/>
  <c r="BX697" i="18"/>
  <c r="BL697" i="18"/>
  <c r="BN697" i="18" s="1"/>
  <c r="BG697" i="18"/>
  <c r="BB697" i="18"/>
  <c r="AQ697" i="18"/>
  <c r="AL697" i="18"/>
  <c r="AG697" i="18"/>
  <c r="Y697" i="18"/>
  <c r="Q697" i="18"/>
  <c r="M697" i="18"/>
  <c r="L697" i="18"/>
  <c r="P697" i="18"/>
  <c r="I695" i="17" s="1"/>
  <c r="G697" i="18"/>
  <c r="CS696" i="18"/>
  <c r="CR696" i="18"/>
  <c r="CG696" i="18"/>
  <c r="S694" i="17"/>
  <c r="CE696" i="18"/>
  <c r="BZ696" i="18"/>
  <c r="BY696" i="18"/>
  <c r="Q694" i="17" s="1"/>
  <c r="BX696" i="18"/>
  <c r="BM696" i="18"/>
  <c r="BL696" i="18"/>
  <c r="BG696" i="18"/>
  <c r="BI696" i="18" s="1"/>
  <c r="BB696" i="18"/>
  <c r="BD696" i="18" s="1"/>
  <c r="AR696" i="18"/>
  <c r="AQ696" i="18"/>
  <c r="AM696" i="18"/>
  <c r="AL696" i="18"/>
  <c r="AH696" i="18"/>
  <c r="AG696" i="18"/>
  <c r="AA696" i="18"/>
  <c r="Y696" i="18"/>
  <c r="Q696" i="18"/>
  <c r="M696" i="18"/>
  <c r="N696" i="18" s="1"/>
  <c r="O696" i="18" s="1"/>
  <c r="L696" i="18"/>
  <c r="P696" i="18"/>
  <c r="I694" i="17" s="1"/>
  <c r="G696" i="18"/>
  <c r="A696" i="18"/>
  <c r="CS694" i="18"/>
  <c r="CR694" i="18"/>
  <c r="CG694" i="18"/>
  <c r="S692" i="17"/>
  <c r="CE694" i="18"/>
  <c r="BZ694" i="18"/>
  <c r="BX694" i="18"/>
  <c r="BL694" i="18"/>
  <c r="BG694" i="18"/>
  <c r="BI694" i="18" s="1"/>
  <c r="BB694" i="18"/>
  <c r="BD694" i="18" s="1"/>
  <c r="AQ694" i="18"/>
  <c r="AL694" i="18"/>
  <c r="AG694" i="18"/>
  <c r="Y694" i="18"/>
  <c r="Q694" i="18"/>
  <c r="P694" i="18"/>
  <c r="I692" i="17" s="1"/>
  <c r="M694" i="18"/>
  <c r="N694" i="18" s="1"/>
  <c r="O694" i="18" s="1"/>
  <c r="L694" i="18"/>
  <c r="G694" i="18"/>
  <c r="CS693" i="18"/>
  <c r="CR693" i="18"/>
  <c r="CG693" i="18"/>
  <c r="CF693" i="18"/>
  <c r="S691" i="17" s="1"/>
  <c r="CE693" i="18"/>
  <c r="BZ693" i="18"/>
  <c r="BY693" i="18"/>
  <c r="Q691" i="17" s="1"/>
  <c r="BX693" i="18"/>
  <c r="BN693" i="18"/>
  <c r="BL693" i="18"/>
  <c r="BG693" i="18"/>
  <c r="BB693" i="18"/>
  <c r="AS693" i="18"/>
  <c r="AQ693" i="18"/>
  <c r="AL693" i="18"/>
  <c r="AG693" i="18"/>
  <c r="Y693" i="18"/>
  <c r="Q693" i="18"/>
  <c r="M693" i="18"/>
  <c r="L693" i="18"/>
  <c r="P693" i="18"/>
  <c r="I691" i="17" s="1"/>
  <c r="G693" i="18"/>
  <c r="CS692" i="18"/>
  <c r="CR692" i="18"/>
  <c r="CG692" i="18"/>
  <c r="CF692" i="18"/>
  <c r="S690" i="17" s="1"/>
  <c r="CE692" i="18"/>
  <c r="BZ692" i="18"/>
  <c r="BY692" i="18"/>
  <c r="Q690" i="17" s="1"/>
  <c r="BX692" i="18"/>
  <c r="BN692" i="18"/>
  <c r="BL692" i="18"/>
  <c r="BG692" i="18"/>
  <c r="BB692" i="18"/>
  <c r="AS692" i="18"/>
  <c r="AQ692" i="18"/>
  <c r="AL692" i="18"/>
  <c r="AG692" i="18"/>
  <c r="Y692" i="18"/>
  <c r="Q692" i="18"/>
  <c r="M692" i="18"/>
  <c r="N692" i="18" s="1"/>
  <c r="O692" i="18" s="1"/>
  <c r="L692" i="18"/>
  <c r="P692" i="18"/>
  <c r="I690" i="17" s="1"/>
  <c r="G692" i="18"/>
  <c r="CS691" i="18"/>
  <c r="CR691" i="18"/>
  <c r="CG691" i="18"/>
  <c r="CF691" i="18"/>
  <c r="S689" i="17" s="1"/>
  <c r="CE691" i="18"/>
  <c r="BZ691" i="18"/>
  <c r="BY691" i="18"/>
  <c r="Q689" i="17" s="1"/>
  <c r="BX691" i="18"/>
  <c r="BN691" i="18"/>
  <c r="BL691" i="18"/>
  <c r="BG691" i="18"/>
  <c r="BB691" i="18"/>
  <c r="AS691" i="18"/>
  <c r="AQ691" i="18"/>
  <c r="AL691" i="18"/>
  <c r="AG691" i="18"/>
  <c r="Y691" i="18"/>
  <c r="Q691" i="18"/>
  <c r="M691" i="18"/>
  <c r="L691" i="18"/>
  <c r="P691" i="18"/>
  <c r="I689" i="17" s="1"/>
  <c r="G691" i="18"/>
  <c r="CS690" i="18"/>
  <c r="CR690" i="18"/>
  <c r="CG690" i="18"/>
  <c r="CF690" i="18"/>
  <c r="S688" i="17" s="1"/>
  <c r="CE690" i="18"/>
  <c r="BZ690" i="18"/>
  <c r="BY690" i="18"/>
  <c r="Q688" i="17" s="1"/>
  <c r="BX690" i="18"/>
  <c r="BN690" i="18"/>
  <c r="BL690" i="18"/>
  <c r="BG690" i="18"/>
  <c r="BI690" i="18" s="1"/>
  <c r="BB690" i="18"/>
  <c r="BD690" i="18" s="1"/>
  <c r="AS690" i="18"/>
  <c r="AQ690" i="18"/>
  <c r="AL690" i="18"/>
  <c r="AG690" i="18"/>
  <c r="Y690" i="18"/>
  <c r="Q690" i="18"/>
  <c r="M690" i="18"/>
  <c r="N690" i="18" s="1"/>
  <c r="O690" i="18" s="1"/>
  <c r="L690" i="18"/>
  <c r="P690" i="18"/>
  <c r="I688" i="17" s="1"/>
  <c r="G690" i="18"/>
  <c r="CS689" i="18"/>
  <c r="CR689" i="18"/>
  <c r="CG689" i="18"/>
  <c r="CF689" i="18"/>
  <c r="S687" i="17" s="1"/>
  <c r="CE689" i="18"/>
  <c r="BZ689" i="18"/>
  <c r="BY689" i="18"/>
  <c r="Q687" i="17" s="1"/>
  <c r="BX689" i="18"/>
  <c r="BN689" i="18"/>
  <c r="BL689" i="18"/>
  <c r="BG689" i="18"/>
  <c r="BB689" i="18"/>
  <c r="AS689" i="18"/>
  <c r="AQ689" i="18"/>
  <c r="AL689" i="18"/>
  <c r="AG689" i="18"/>
  <c r="Y689" i="18"/>
  <c r="Q689" i="18"/>
  <c r="M689" i="18"/>
  <c r="L689" i="18"/>
  <c r="P689" i="18"/>
  <c r="I687" i="17" s="1"/>
  <c r="G689" i="18"/>
  <c r="CS688" i="18"/>
  <c r="CR688" i="18"/>
  <c r="CG688" i="18"/>
  <c r="CF688" i="18"/>
  <c r="S686" i="17" s="1"/>
  <c r="CE688" i="18"/>
  <c r="BZ688" i="18"/>
  <c r="BY688" i="18"/>
  <c r="Q686" i="17" s="1"/>
  <c r="BX688" i="18"/>
  <c r="BN688" i="18"/>
  <c r="BL688" i="18"/>
  <c r="BG688" i="18"/>
  <c r="BB688" i="18"/>
  <c r="AS688" i="18"/>
  <c r="AQ688" i="18"/>
  <c r="AL688" i="18"/>
  <c r="AG688" i="18"/>
  <c r="Y688" i="18"/>
  <c r="Q688" i="18"/>
  <c r="M688" i="18"/>
  <c r="L688" i="18"/>
  <c r="P688" i="18"/>
  <c r="I686" i="17" s="1"/>
  <c r="G688" i="18"/>
  <c r="CS687" i="18"/>
  <c r="CR687" i="18"/>
  <c r="CG687" i="18"/>
  <c r="CF687" i="18"/>
  <c r="S685" i="17" s="1"/>
  <c r="CE687" i="18"/>
  <c r="BZ687" i="18"/>
  <c r="BY687" i="18"/>
  <c r="Q685" i="17" s="1"/>
  <c r="BX687" i="18"/>
  <c r="BN687" i="18"/>
  <c r="BL687" i="18"/>
  <c r="BG687" i="18"/>
  <c r="BB687" i="18"/>
  <c r="AS687" i="18"/>
  <c r="AQ687" i="18"/>
  <c r="AL687" i="18"/>
  <c r="AG687" i="18"/>
  <c r="Y687" i="18"/>
  <c r="Q687" i="18"/>
  <c r="M687" i="18"/>
  <c r="L687" i="18"/>
  <c r="P687" i="18"/>
  <c r="I685" i="17" s="1"/>
  <c r="G687" i="18"/>
  <c r="DB686" i="18"/>
  <c r="CV686" i="18"/>
  <c r="CS686" i="18"/>
  <c r="CR686" i="18"/>
  <c r="CG686" i="18"/>
  <c r="CF686" i="18"/>
  <c r="S684" i="17" s="1"/>
  <c r="CE686" i="18"/>
  <c r="BZ686" i="18"/>
  <c r="BY686" i="18"/>
  <c r="Q684" i="17" s="1"/>
  <c r="BX686" i="18"/>
  <c r="BT686" i="18"/>
  <c r="O684" i="17" s="1"/>
  <c r="BN686" i="18"/>
  <c r="BL686" i="18"/>
  <c r="BG686" i="18"/>
  <c r="BB686" i="18"/>
  <c r="AY686" i="18"/>
  <c r="M684" i="17" s="1"/>
  <c r="AS686" i="18"/>
  <c r="AQ686" i="18"/>
  <c r="AN686" i="18"/>
  <c r="AL686" i="18"/>
  <c r="AI686" i="18"/>
  <c r="AG686" i="18"/>
  <c r="AB686" i="18"/>
  <c r="K684" i="17" s="1"/>
  <c r="Y686" i="18"/>
  <c r="S686" i="18"/>
  <c r="CN686" i="18" s="1"/>
  <c r="CP686" i="18" s="1"/>
  <c r="R686" i="18"/>
  <c r="CJ686" i="18" s="1"/>
  <c r="CL686" i="18" s="1"/>
  <c r="Q686" i="18"/>
  <c r="P686" i="18"/>
  <c r="I684" i="17" s="1"/>
  <c r="M686" i="18"/>
  <c r="L686" i="18"/>
  <c r="G686" i="18"/>
  <c r="G684" i="17" s="1"/>
  <c r="CS685" i="18"/>
  <c r="CR685" i="18"/>
  <c r="CG685" i="18"/>
  <c r="CF685" i="18"/>
  <c r="S683" i="17" s="1"/>
  <c r="CE685" i="18"/>
  <c r="BZ685" i="18"/>
  <c r="BY685" i="18"/>
  <c r="Q683" i="17" s="1"/>
  <c r="BX685" i="18"/>
  <c r="BL685" i="18"/>
  <c r="BN685" i="18" s="1"/>
  <c r="BG685" i="18"/>
  <c r="BB685" i="18"/>
  <c r="AS685" i="18"/>
  <c r="AQ685" i="18"/>
  <c r="AL685" i="18"/>
  <c r="AG685" i="18"/>
  <c r="Y685" i="18"/>
  <c r="Q685" i="18"/>
  <c r="M685" i="18"/>
  <c r="L685" i="18"/>
  <c r="P685" i="18"/>
  <c r="I683" i="17" s="1"/>
  <c r="G685" i="18"/>
  <c r="CS684" i="18"/>
  <c r="CR684" i="18"/>
  <c r="CG684" i="18"/>
  <c r="CF684" i="18"/>
  <c r="S682" i="17" s="1"/>
  <c r="CE684" i="18"/>
  <c r="BZ684" i="18"/>
  <c r="BY684" i="18"/>
  <c r="Q682" i="17" s="1"/>
  <c r="BX684" i="18"/>
  <c r="BN684" i="18"/>
  <c r="BL684" i="18"/>
  <c r="BG684" i="18"/>
  <c r="BI684" i="18" s="1"/>
  <c r="BB684" i="18"/>
  <c r="BD684" i="18" s="1"/>
  <c r="AS684" i="18"/>
  <c r="AQ684" i="18"/>
  <c r="AL684" i="18"/>
  <c r="AG684" i="18"/>
  <c r="Y684" i="18"/>
  <c r="Q684" i="18"/>
  <c r="P684" i="18"/>
  <c r="I682" i="17" s="1"/>
  <c r="M684" i="18"/>
  <c r="L684" i="18"/>
  <c r="G684" i="18"/>
  <c r="CS683" i="18"/>
  <c r="CR683" i="18"/>
  <c r="CG683" i="18"/>
  <c r="CF683" i="18"/>
  <c r="S681" i="17" s="1"/>
  <c r="CE683" i="18"/>
  <c r="BZ683" i="18"/>
  <c r="BY683" i="18"/>
  <c r="Q681" i="17" s="1"/>
  <c r="BX683" i="18"/>
  <c r="BN683" i="18"/>
  <c r="BM683" i="18"/>
  <c r="BL683" i="18"/>
  <c r="BG683" i="18"/>
  <c r="BI683" i="18" s="1"/>
  <c r="BB683" i="18"/>
  <c r="BD683" i="18" s="1"/>
  <c r="AS683" i="18"/>
  <c r="AR683" i="18"/>
  <c r="AQ683" i="18"/>
  <c r="AM683" i="18"/>
  <c r="AL683" i="18"/>
  <c r="AH683" i="18"/>
  <c r="AG683" i="18"/>
  <c r="AA683" i="18"/>
  <c r="Y683" i="18"/>
  <c r="Q683" i="18"/>
  <c r="M683" i="18"/>
  <c r="N683" i="18" s="1"/>
  <c r="O683" i="18" s="1"/>
  <c r="L683" i="18"/>
  <c r="P683" i="18"/>
  <c r="I681" i="17" s="1"/>
  <c r="G683" i="18"/>
  <c r="A683" i="18"/>
  <c r="CS681" i="18"/>
  <c r="CR681" i="18"/>
  <c r="CG681" i="18"/>
  <c r="S679" i="17"/>
  <c r="CE681" i="18"/>
  <c r="BZ681" i="18"/>
  <c r="BX681" i="18"/>
  <c r="BL681" i="18"/>
  <c r="BG681" i="18"/>
  <c r="BB681" i="18"/>
  <c r="AQ681" i="18"/>
  <c r="AL681" i="18"/>
  <c r="AG681" i="18"/>
  <c r="Y681" i="18"/>
  <c r="Q681" i="18"/>
  <c r="M681" i="18"/>
  <c r="N681" i="18" s="1"/>
  <c r="O681" i="18" s="1"/>
  <c r="L681" i="18"/>
  <c r="P681" i="18"/>
  <c r="I679" i="17" s="1"/>
  <c r="G681" i="18"/>
  <c r="DB680" i="18"/>
  <c r="CV680" i="18"/>
  <c r="CS680" i="18"/>
  <c r="CR680" i="18"/>
  <c r="CG680" i="18"/>
  <c r="CF680" i="18"/>
  <c r="S678" i="17" s="1"/>
  <c r="CE680" i="18"/>
  <c r="BZ680" i="18"/>
  <c r="BY680" i="18"/>
  <c r="Q678" i="17" s="1"/>
  <c r="BX680" i="18"/>
  <c r="BT680" i="18"/>
  <c r="O678" i="17" s="1"/>
  <c r="BN680" i="18"/>
  <c r="BL680" i="18"/>
  <c r="BG680" i="18"/>
  <c r="BB680" i="18"/>
  <c r="AY680" i="18"/>
  <c r="M678" i="17" s="1"/>
  <c r="AS680" i="18"/>
  <c r="AQ680" i="18"/>
  <c r="AN680" i="18"/>
  <c r="AL680" i="18"/>
  <c r="AI680" i="18"/>
  <c r="AG680" i="18"/>
  <c r="AB680" i="18"/>
  <c r="K678" i="17" s="1"/>
  <c r="Y680" i="18"/>
  <c r="S680" i="18"/>
  <c r="CN680" i="18" s="1"/>
  <c r="CP680" i="18" s="1"/>
  <c r="R680" i="18"/>
  <c r="CJ680" i="18" s="1"/>
  <c r="CL680" i="18" s="1"/>
  <c r="Q680" i="18"/>
  <c r="P680" i="18"/>
  <c r="I678" i="17" s="1"/>
  <c r="M680" i="18"/>
  <c r="L680" i="18"/>
  <c r="G680" i="18"/>
  <c r="G678" i="17" s="1"/>
  <c r="CS679" i="18"/>
  <c r="CR679" i="18"/>
  <c r="CG679" i="18"/>
  <c r="CF679" i="18"/>
  <c r="S677" i="17" s="1"/>
  <c r="CE679" i="18"/>
  <c r="BZ679" i="18"/>
  <c r="BY679" i="18"/>
  <c r="Q677" i="17" s="1"/>
  <c r="BX679" i="18"/>
  <c r="BN679" i="18"/>
  <c r="BL679" i="18"/>
  <c r="BG679" i="18"/>
  <c r="BB679" i="18"/>
  <c r="AS679" i="18"/>
  <c r="AQ679" i="18"/>
  <c r="AL679" i="18"/>
  <c r="AG679" i="18"/>
  <c r="Y679" i="18"/>
  <c r="Q679" i="18"/>
  <c r="M679" i="18"/>
  <c r="N679" i="18" s="1"/>
  <c r="O679" i="18" s="1"/>
  <c r="L679" i="18"/>
  <c r="P679" i="18"/>
  <c r="I677" i="17" s="1"/>
  <c r="G679" i="18"/>
  <c r="CS678" i="18"/>
  <c r="CR678" i="18"/>
  <c r="CG678" i="18"/>
  <c r="CF678" i="18"/>
  <c r="S676" i="17" s="1"/>
  <c r="CE678" i="18"/>
  <c r="BZ678" i="18"/>
  <c r="BY678" i="18"/>
  <c r="Q676" i="17" s="1"/>
  <c r="BX678" i="18"/>
  <c r="BN678" i="18"/>
  <c r="BL678" i="18"/>
  <c r="BG678" i="18"/>
  <c r="BB678" i="18"/>
  <c r="AS678" i="18"/>
  <c r="AQ678" i="18"/>
  <c r="AL678" i="18"/>
  <c r="AG678" i="18"/>
  <c r="Y678" i="18"/>
  <c r="Q678" i="18"/>
  <c r="M678" i="18"/>
  <c r="L678" i="18"/>
  <c r="P678" i="18"/>
  <c r="I676" i="17" s="1"/>
  <c r="G678" i="18"/>
  <c r="CS677" i="18"/>
  <c r="CR677" i="18"/>
  <c r="CG677" i="18"/>
  <c r="CF677" i="18"/>
  <c r="S675" i="17" s="1"/>
  <c r="CE677" i="18"/>
  <c r="BZ677" i="18"/>
  <c r="BY677" i="18"/>
  <c r="Q675" i="17" s="1"/>
  <c r="BX677" i="18"/>
  <c r="BN677" i="18"/>
  <c r="BL677" i="18"/>
  <c r="BG677" i="18"/>
  <c r="BB677" i="18"/>
  <c r="AS677" i="18"/>
  <c r="AQ677" i="18"/>
  <c r="AL677" i="18"/>
  <c r="AG677" i="18"/>
  <c r="Y677" i="18"/>
  <c r="Q677" i="18"/>
  <c r="M677" i="18"/>
  <c r="N677" i="18" s="1"/>
  <c r="O677" i="18" s="1"/>
  <c r="L677" i="18"/>
  <c r="P677" i="18"/>
  <c r="I675" i="17" s="1"/>
  <c r="G677" i="18"/>
  <c r="CS676" i="18"/>
  <c r="CR676" i="18"/>
  <c r="CG676" i="18"/>
  <c r="CF676" i="18"/>
  <c r="S674" i="17" s="1"/>
  <c r="CE676" i="18"/>
  <c r="BZ676" i="18"/>
  <c r="BY676" i="18"/>
  <c r="Q674" i="17" s="1"/>
  <c r="BX676" i="18"/>
  <c r="BN676" i="18"/>
  <c r="BL676" i="18"/>
  <c r="BG676" i="18"/>
  <c r="BB676" i="18"/>
  <c r="AS676" i="18"/>
  <c r="AQ676" i="18"/>
  <c r="AL676" i="18"/>
  <c r="AG676" i="18"/>
  <c r="Y676" i="18"/>
  <c r="Q676" i="18"/>
  <c r="M676" i="18"/>
  <c r="L676" i="18"/>
  <c r="P676" i="18"/>
  <c r="I674" i="17" s="1"/>
  <c r="G676" i="18"/>
  <c r="CS675" i="18"/>
  <c r="CR675" i="18"/>
  <c r="CG675" i="18"/>
  <c r="CF675" i="18"/>
  <c r="S673" i="17" s="1"/>
  <c r="CE675" i="18"/>
  <c r="BZ675" i="18"/>
  <c r="BY675" i="18"/>
  <c r="Q673" i="17" s="1"/>
  <c r="BX675" i="18"/>
  <c r="BN675" i="18"/>
  <c r="BL675" i="18"/>
  <c r="BG675" i="18"/>
  <c r="BI675" i="18" s="1"/>
  <c r="BT675" i="18" s="1"/>
  <c r="O673" i="17" s="1"/>
  <c r="BB675" i="18"/>
  <c r="BD675" i="18" s="1"/>
  <c r="AS675" i="18"/>
  <c r="AQ675" i="18"/>
  <c r="AL675" i="18"/>
  <c r="AG675" i="18"/>
  <c r="Y675" i="18"/>
  <c r="Q675" i="18"/>
  <c r="P675" i="18"/>
  <c r="I673" i="17" s="1"/>
  <c r="M675" i="18"/>
  <c r="N675" i="18" s="1"/>
  <c r="O675" i="18" s="1"/>
  <c r="L675" i="18"/>
  <c r="G675" i="18"/>
  <c r="DB674" i="18"/>
  <c r="CV674" i="18"/>
  <c r="CS674" i="18"/>
  <c r="CR674" i="18"/>
  <c r="CG674" i="18"/>
  <c r="CF674" i="18"/>
  <c r="S672" i="17" s="1"/>
  <c r="CE674" i="18"/>
  <c r="BZ674" i="18"/>
  <c r="BY674" i="18"/>
  <c r="Q672" i="17" s="1"/>
  <c r="BX674" i="18"/>
  <c r="BT674" i="18"/>
  <c r="O672" i="17" s="1"/>
  <c r="BN674" i="18"/>
  <c r="BL674" i="18"/>
  <c r="BG674" i="18"/>
  <c r="BB674" i="18"/>
  <c r="AY674" i="18"/>
  <c r="M672" i="17" s="1"/>
  <c r="AS674" i="18"/>
  <c r="AQ674" i="18"/>
  <c r="AN674" i="18"/>
  <c r="AL674" i="18"/>
  <c r="AI674" i="18"/>
  <c r="AG674" i="18"/>
  <c r="AB674" i="18"/>
  <c r="K672" i="17" s="1"/>
  <c r="Y674" i="18"/>
  <c r="S674" i="18"/>
  <c r="CN674" i="18" s="1"/>
  <c r="CP674" i="18" s="1"/>
  <c r="R674" i="18"/>
  <c r="CJ674" i="18" s="1"/>
  <c r="CL674" i="18" s="1"/>
  <c r="Q674" i="18"/>
  <c r="P674" i="18"/>
  <c r="I672" i="17" s="1"/>
  <c r="M674" i="18"/>
  <c r="L674" i="18"/>
  <c r="G674" i="18"/>
  <c r="G672" i="17" s="1"/>
  <c r="DB673" i="18"/>
  <c r="CV673" i="18"/>
  <c r="CS673" i="18"/>
  <c r="CR673" i="18"/>
  <c r="CG673" i="18"/>
  <c r="CF673" i="18"/>
  <c r="S671" i="17" s="1"/>
  <c r="CE673" i="18"/>
  <c r="BZ673" i="18"/>
  <c r="BY673" i="18"/>
  <c r="Q671" i="17" s="1"/>
  <c r="BX673" i="18"/>
  <c r="BT673" i="18"/>
  <c r="O671" i="17" s="1"/>
  <c r="BN673" i="18"/>
  <c r="BL673" i="18"/>
  <c r="BG673" i="18"/>
  <c r="BB673" i="18"/>
  <c r="AY673" i="18"/>
  <c r="M671" i="17" s="1"/>
  <c r="AS673" i="18"/>
  <c r="AQ673" i="18"/>
  <c r="AN673" i="18"/>
  <c r="AL673" i="18"/>
  <c r="AI673" i="18"/>
  <c r="AG673" i="18"/>
  <c r="AB673" i="18"/>
  <c r="K671" i="17" s="1"/>
  <c r="Y673" i="18"/>
  <c r="S673" i="18"/>
  <c r="CN673" i="18" s="1"/>
  <c r="CP673" i="18" s="1"/>
  <c r="R673" i="18"/>
  <c r="CJ673" i="18" s="1"/>
  <c r="CL673" i="18" s="1"/>
  <c r="Q673" i="18"/>
  <c r="P673" i="18"/>
  <c r="I671" i="17" s="1"/>
  <c r="M673" i="18"/>
  <c r="N673" i="18" s="1"/>
  <c r="O673" i="18" s="1"/>
  <c r="L673" i="18"/>
  <c r="G673" i="18"/>
  <c r="G671" i="17" s="1"/>
  <c r="DB672" i="18"/>
  <c r="CV672" i="18"/>
  <c r="CS672" i="18"/>
  <c r="CR672" i="18"/>
  <c r="CG672" i="18"/>
  <c r="CF672" i="18"/>
  <c r="S670" i="17" s="1"/>
  <c r="CE672" i="18"/>
  <c r="BZ672" i="18"/>
  <c r="BY672" i="18"/>
  <c r="Q670" i="17" s="1"/>
  <c r="BX672" i="18"/>
  <c r="BT672" i="18"/>
  <c r="O670" i="17" s="1"/>
  <c r="BN672" i="18"/>
  <c r="BL672" i="18"/>
  <c r="BG672" i="18"/>
  <c r="BB672" i="18"/>
  <c r="AY672" i="18"/>
  <c r="M670" i="17" s="1"/>
  <c r="AS672" i="18"/>
  <c r="AQ672" i="18"/>
  <c r="AN672" i="18"/>
  <c r="AL672" i="18"/>
  <c r="AI672" i="18"/>
  <c r="AG672" i="18"/>
  <c r="AB672" i="18"/>
  <c r="K670" i="17" s="1"/>
  <c r="Y672" i="18"/>
  <c r="S672" i="18"/>
  <c r="CN672" i="18" s="1"/>
  <c r="CP672" i="18" s="1"/>
  <c r="R672" i="18"/>
  <c r="CJ672" i="18" s="1"/>
  <c r="CL672" i="18" s="1"/>
  <c r="Q672" i="18"/>
  <c r="P672" i="18"/>
  <c r="I670" i="17" s="1"/>
  <c r="M672" i="18"/>
  <c r="L672" i="18"/>
  <c r="G672" i="18"/>
  <c r="G670" i="17" s="1"/>
  <c r="DB671" i="18"/>
  <c r="CV671" i="18"/>
  <c r="CS671" i="18"/>
  <c r="CR671" i="18"/>
  <c r="CG671" i="18"/>
  <c r="CF671" i="18"/>
  <c r="S669" i="17" s="1"/>
  <c r="CE671" i="18"/>
  <c r="BZ671" i="18"/>
  <c r="BY671" i="18"/>
  <c r="Q669" i="17" s="1"/>
  <c r="BX671" i="18"/>
  <c r="BT671" i="18"/>
  <c r="O669" i="17" s="1"/>
  <c r="BN671" i="18"/>
  <c r="BL671" i="18"/>
  <c r="BG671" i="18"/>
  <c r="BB671" i="18"/>
  <c r="AY671" i="18"/>
  <c r="M669" i="17" s="1"/>
  <c r="AS671" i="18"/>
  <c r="AQ671" i="18"/>
  <c r="AN671" i="18"/>
  <c r="AL671" i="18"/>
  <c r="AI671" i="18"/>
  <c r="AG671" i="18"/>
  <c r="AB671" i="18"/>
  <c r="K669" i="17" s="1"/>
  <c r="Y671" i="18"/>
  <c r="S671" i="18"/>
  <c r="CN671" i="18" s="1"/>
  <c r="CP671" i="18" s="1"/>
  <c r="R671" i="18"/>
  <c r="CJ671" i="18" s="1"/>
  <c r="CL671" i="18" s="1"/>
  <c r="Q671" i="18"/>
  <c r="P671" i="18"/>
  <c r="I669" i="17" s="1"/>
  <c r="M671" i="18"/>
  <c r="L671" i="18"/>
  <c r="G671" i="18"/>
  <c r="G669" i="17" s="1"/>
  <c r="CS670" i="18"/>
  <c r="CR670" i="18"/>
  <c r="CG670" i="18"/>
  <c r="CF670" i="18"/>
  <c r="S668" i="17" s="1"/>
  <c r="CE670" i="18"/>
  <c r="BZ670" i="18"/>
  <c r="BY670" i="18"/>
  <c r="Q668" i="17" s="1"/>
  <c r="BX670" i="18"/>
  <c r="BN670" i="18"/>
  <c r="BM670" i="18"/>
  <c r="BL670" i="18"/>
  <c r="BG670" i="18"/>
  <c r="BB670" i="18"/>
  <c r="AS670" i="18"/>
  <c r="AR670" i="18"/>
  <c r="AQ670" i="18"/>
  <c r="AM670" i="18"/>
  <c r="AL670" i="18"/>
  <c r="AH670" i="18"/>
  <c r="AG670" i="18"/>
  <c r="AA670" i="18"/>
  <c r="Y670" i="18"/>
  <c r="Q670" i="18"/>
  <c r="M670" i="18"/>
  <c r="L670" i="18"/>
  <c r="P670" i="18"/>
  <c r="I668" i="17" s="1"/>
  <c r="G670" i="18"/>
  <c r="A670" i="18"/>
  <c r="CS668" i="18"/>
  <c r="CR668" i="18"/>
  <c r="CG668" i="18"/>
  <c r="S666" i="17"/>
  <c r="CE668" i="18"/>
  <c r="BZ668" i="18"/>
  <c r="BX668" i="18"/>
  <c r="BL668" i="18"/>
  <c r="BG668" i="18"/>
  <c r="BB668" i="18"/>
  <c r="AQ668" i="18"/>
  <c r="AL668" i="18"/>
  <c r="AG668" i="18"/>
  <c r="Y668" i="18"/>
  <c r="Q668" i="18"/>
  <c r="M668" i="18"/>
  <c r="L668" i="18"/>
  <c r="P668" i="18"/>
  <c r="I666" i="17" s="1"/>
  <c r="G668" i="18"/>
  <c r="DB667" i="18"/>
  <c r="CV667" i="18"/>
  <c r="CS667" i="18"/>
  <c r="CR667" i="18"/>
  <c r="CG667" i="18"/>
  <c r="CF667" i="18"/>
  <c r="S665" i="17" s="1"/>
  <c r="CE667" i="18"/>
  <c r="BZ667" i="18"/>
  <c r="BY667" i="18"/>
  <c r="Q665" i="17" s="1"/>
  <c r="BX667" i="18"/>
  <c r="BT667" i="18"/>
  <c r="O665" i="17" s="1"/>
  <c r="BN667" i="18"/>
  <c r="BL667" i="18"/>
  <c r="BG667" i="18"/>
  <c r="BB667" i="18"/>
  <c r="AY667" i="18"/>
  <c r="M665" i="17" s="1"/>
  <c r="AS667" i="18"/>
  <c r="AQ667" i="18"/>
  <c r="AN667" i="18"/>
  <c r="AL667" i="18"/>
  <c r="AI667" i="18"/>
  <c r="AG667" i="18"/>
  <c r="AB667" i="18"/>
  <c r="K665" i="17" s="1"/>
  <c r="Y667" i="18"/>
  <c r="S667" i="18"/>
  <c r="CN667" i="18" s="1"/>
  <c r="CP667" i="18" s="1"/>
  <c r="R667" i="18"/>
  <c r="CJ667" i="18" s="1"/>
  <c r="CL667" i="18" s="1"/>
  <c r="Q667" i="18"/>
  <c r="P667" i="18"/>
  <c r="I665" i="17" s="1"/>
  <c r="M667" i="18"/>
  <c r="N667" i="18" s="1"/>
  <c r="O667" i="18" s="1"/>
  <c r="L667" i="18"/>
  <c r="G667" i="18"/>
  <c r="G665" i="17" s="1"/>
  <c r="DB666" i="18"/>
  <c r="CV666" i="18"/>
  <c r="CS666" i="18"/>
  <c r="CR666" i="18"/>
  <c r="CG666" i="18"/>
  <c r="CF666" i="18"/>
  <c r="S664" i="17" s="1"/>
  <c r="CE666" i="18"/>
  <c r="BZ666" i="18"/>
  <c r="BY666" i="18"/>
  <c r="Q664" i="17" s="1"/>
  <c r="BX666" i="18"/>
  <c r="BT666" i="18"/>
  <c r="O664" i="17" s="1"/>
  <c r="BN666" i="18"/>
  <c r="BL666" i="18"/>
  <c r="BG666" i="18"/>
  <c r="BB666" i="18"/>
  <c r="AY666" i="18"/>
  <c r="M664" i="17" s="1"/>
  <c r="AS666" i="18"/>
  <c r="AQ666" i="18"/>
  <c r="AN666" i="18"/>
  <c r="AL666" i="18"/>
  <c r="AI666" i="18"/>
  <c r="AG666" i="18"/>
  <c r="AB666" i="18"/>
  <c r="K664" i="17" s="1"/>
  <c r="Y666" i="18"/>
  <c r="S666" i="18"/>
  <c r="CN666" i="18" s="1"/>
  <c r="CP666" i="18" s="1"/>
  <c r="R666" i="18"/>
  <c r="CJ666" i="18" s="1"/>
  <c r="CL666" i="18" s="1"/>
  <c r="Q666" i="18"/>
  <c r="P666" i="18"/>
  <c r="I664" i="17" s="1"/>
  <c r="M666" i="18"/>
  <c r="L666" i="18"/>
  <c r="G666" i="18"/>
  <c r="G664" i="17" s="1"/>
  <c r="DB665" i="18"/>
  <c r="CV665" i="18"/>
  <c r="CS665" i="18"/>
  <c r="CR665" i="18"/>
  <c r="CG665" i="18"/>
  <c r="CF665" i="18"/>
  <c r="S663" i="17" s="1"/>
  <c r="CE665" i="18"/>
  <c r="BZ665" i="18"/>
  <c r="BY665" i="18"/>
  <c r="Q663" i="17" s="1"/>
  <c r="BX665" i="18"/>
  <c r="BT665" i="18"/>
  <c r="O663" i="17" s="1"/>
  <c r="BN665" i="18"/>
  <c r="BL665" i="18"/>
  <c r="BG665" i="18"/>
  <c r="BB665" i="18"/>
  <c r="AY665" i="18"/>
  <c r="M663" i="17" s="1"/>
  <c r="AS665" i="18"/>
  <c r="AQ665" i="18"/>
  <c r="AN665" i="18"/>
  <c r="AL665" i="18"/>
  <c r="AI665" i="18"/>
  <c r="AG665" i="18"/>
  <c r="AB665" i="18"/>
  <c r="K663" i="17" s="1"/>
  <c r="Y665" i="18"/>
  <c r="S665" i="18"/>
  <c r="CN665" i="18" s="1"/>
  <c r="CP665" i="18" s="1"/>
  <c r="R665" i="18"/>
  <c r="CJ665" i="18" s="1"/>
  <c r="CL665" i="18" s="1"/>
  <c r="Q665" i="18"/>
  <c r="P665" i="18"/>
  <c r="I663" i="17" s="1"/>
  <c r="M665" i="18"/>
  <c r="N665" i="18" s="1"/>
  <c r="O665" i="18" s="1"/>
  <c r="L665" i="18"/>
  <c r="G665" i="18"/>
  <c r="G663" i="17" s="1"/>
  <c r="CS664" i="18"/>
  <c r="CR664" i="18"/>
  <c r="CG664" i="18"/>
  <c r="CF664" i="18"/>
  <c r="S662" i="17" s="1"/>
  <c r="CE664" i="18"/>
  <c r="BZ664" i="18"/>
  <c r="BY664" i="18"/>
  <c r="Q662" i="17" s="1"/>
  <c r="BX664" i="18"/>
  <c r="BN664" i="18"/>
  <c r="BL664" i="18"/>
  <c r="BG664" i="18"/>
  <c r="BB664" i="18"/>
  <c r="AS664" i="18"/>
  <c r="AQ664" i="18"/>
  <c r="AL664" i="18"/>
  <c r="AG664" i="18"/>
  <c r="Y664" i="18"/>
  <c r="Q664" i="18"/>
  <c r="M664" i="18"/>
  <c r="L664" i="18"/>
  <c r="P664" i="18"/>
  <c r="I662" i="17" s="1"/>
  <c r="G664" i="18"/>
  <c r="DB663" i="18"/>
  <c r="CV663" i="18"/>
  <c r="CS663" i="18"/>
  <c r="CR663" i="18"/>
  <c r="CG663" i="18"/>
  <c r="CF663" i="18"/>
  <c r="S661" i="17" s="1"/>
  <c r="CE663" i="18"/>
  <c r="BZ663" i="18"/>
  <c r="BY663" i="18"/>
  <c r="Q661" i="17" s="1"/>
  <c r="BX663" i="18"/>
  <c r="BT663" i="18"/>
  <c r="O661" i="17" s="1"/>
  <c r="BN663" i="18"/>
  <c r="BL663" i="18"/>
  <c r="BG663" i="18"/>
  <c r="BB663" i="18"/>
  <c r="AY663" i="18"/>
  <c r="M661" i="17" s="1"/>
  <c r="AS663" i="18"/>
  <c r="AQ663" i="18"/>
  <c r="AN663" i="18"/>
  <c r="AL663" i="18"/>
  <c r="AI663" i="18"/>
  <c r="AG663" i="18"/>
  <c r="AB663" i="18"/>
  <c r="K661" i="17" s="1"/>
  <c r="Y663" i="18"/>
  <c r="S663" i="18"/>
  <c r="CN663" i="18" s="1"/>
  <c r="CP663" i="18" s="1"/>
  <c r="R663" i="18"/>
  <c r="CJ663" i="18" s="1"/>
  <c r="CL663" i="18" s="1"/>
  <c r="Q663" i="18"/>
  <c r="P663" i="18"/>
  <c r="I661" i="17" s="1"/>
  <c r="M663" i="18"/>
  <c r="N663" i="18" s="1"/>
  <c r="O663" i="18" s="1"/>
  <c r="L663" i="18"/>
  <c r="G663" i="18"/>
  <c r="G661" i="17" s="1"/>
  <c r="CS662" i="18"/>
  <c r="CR662" i="18"/>
  <c r="CG662" i="18"/>
  <c r="CF662" i="18"/>
  <c r="S660" i="17" s="1"/>
  <c r="CE662" i="18"/>
  <c r="BZ662" i="18"/>
  <c r="BY662" i="18"/>
  <c r="Q660" i="17" s="1"/>
  <c r="BX662" i="18"/>
  <c r="BN662" i="18"/>
  <c r="BL662" i="18"/>
  <c r="BG662" i="18"/>
  <c r="BB662" i="18"/>
  <c r="AQ662" i="18"/>
  <c r="AS662" i="18" s="1"/>
  <c r="AL662" i="18"/>
  <c r="AG662" i="18"/>
  <c r="Y662" i="18"/>
  <c r="Q662" i="18"/>
  <c r="M662" i="18"/>
  <c r="L662" i="18"/>
  <c r="P662" i="18"/>
  <c r="I660" i="17" s="1"/>
  <c r="G662" i="18"/>
  <c r="DB661" i="18"/>
  <c r="CV661" i="18"/>
  <c r="CS661" i="18"/>
  <c r="CR661" i="18"/>
  <c r="CG661" i="18"/>
  <c r="CF661" i="18"/>
  <c r="S659" i="17" s="1"/>
  <c r="CE661" i="18"/>
  <c r="BZ661" i="18"/>
  <c r="BY661" i="18"/>
  <c r="Q659" i="17" s="1"/>
  <c r="BX661" i="18"/>
  <c r="BT661" i="18"/>
  <c r="O659" i="17" s="1"/>
  <c r="BN661" i="18"/>
  <c r="BL661" i="18"/>
  <c r="BG661" i="18"/>
  <c r="BB661" i="18"/>
  <c r="AY661" i="18"/>
  <c r="M659" i="17" s="1"/>
  <c r="AS661" i="18"/>
  <c r="AQ661" i="18"/>
  <c r="AN661" i="18"/>
  <c r="AL661" i="18"/>
  <c r="AI661" i="18"/>
  <c r="AG661" i="18"/>
  <c r="AB661" i="18"/>
  <c r="K659" i="17" s="1"/>
  <c r="Y661" i="18"/>
  <c r="S661" i="18"/>
  <c r="CN661" i="18" s="1"/>
  <c r="CP661" i="18" s="1"/>
  <c r="R661" i="18"/>
  <c r="CJ661" i="18" s="1"/>
  <c r="CL661" i="18" s="1"/>
  <c r="Q661" i="18"/>
  <c r="P661" i="18"/>
  <c r="I659" i="17" s="1"/>
  <c r="M661" i="18"/>
  <c r="N661" i="18" s="1"/>
  <c r="O661" i="18" s="1"/>
  <c r="L661" i="18"/>
  <c r="G661" i="18"/>
  <c r="G659" i="17" s="1"/>
  <c r="DB660" i="18"/>
  <c r="CV660" i="18"/>
  <c r="CS660" i="18"/>
  <c r="CR660" i="18"/>
  <c r="CG660" i="18"/>
  <c r="CF660" i="18"/>
  <c r="S658" i="17" s="1"/>
  <c r="CE660" i="18"/>
  <c r="BZ660" i="18"/>
  <c r="BY660" i="18"/>
  <c r="Q658" i="17" s="1"/>
  <c r="BX660" i="18"/>
  <c r="BT660" i="18"/>
  <c r="O658" i="17" s="1"/>
  <c r="BN660" i="18"/>
  <c r="BL660" i="18"/>
  <c r="BG660" i="18"/>
  <c r="BB660" i="18"/>
  <c r="AY660" i="18"/>
  <c r="M658" i="17" s="1"/>
  <c r="AS660" i="18"/>
  <c r="AQ660" i="18"/>
  <c r="AN660" i="18"/>
  <c r="AL660" i="18"/>
  <c r="AI660" i="18"/>
  <c r="AG660" i="18"/>
  <c r="AB660" i="18"/>
  <c r="K658" i="17" s="1"/>
  <c r="Y660" i="18"/>
  <c r="S660" i="18"/>
  <c r="CN660" i="18" s="1"/>
  <c r="CP660" i="18" s="1"/>
  <c r="R660" i="18"/>
  <c r="CJ660" i="18" s="1"/>
  <c r="CL660" i="18" s="1"/>
  <c r="Q660" i="18"/>
  <c r="P660" i="18"/>
  <c r="I658" i="17" s="1"/>
  <c r="M660" i="18"/>
  <c r="L660" i="18"/>
  <c r="G660" i="18"/>
  <c r="G658" i="17" s="1"/>
  <c r="CS659" i="18"/>
  <c r="CR659" i="18"/>
  <c r="CG659" i="18"/>
  <c r="CF659" i="18"/>
  <c r="S657" i="17" s="1"/>
  <c r="CE659" i="18"/>
  <c r="BZ659" i="18"/>
  <c r="BY659" i="18"/>
  <c r="Q657" i="17" s="1"/>
  <c r="BX659" i="18"/>
  <c r="BN659" i="18"/>
  <c r="BL659" i="18"/>
  <c r="BG659" i="18"/>
  <c r="BI659" i="18" s="1"/>
  <c r="BB659" i="18"/>
  <c r="BD659" i="18" s="1"/>
  <c r="AS659" i="18"/>
  <c r="AQ659" i="18"/>
  <c r="AL659" i="18"/>
  <c r="AG659" i="18"/>
  <c r="Y659" i="18"/>
  <c r="Q659" i="18"/>
  <c r="P659" i="18"/>
  <c r="I657" i="17" s="1"/>
  <c r="M659" i="18"/>
  <c r="N659" i="18" s="1"/>
  <c r="O659" i="18" s="1"/>
  <c r="L659" i="18"/>
  <c r="G659" i="18"/>
  <c r="DB658" i="18"/>
  <c r="CV658" i="18"/>
  <c r="CS658" i="18"/>
  <c r="CR658" i="18"/>
  <c r="CG658" i="18"/>
  <c r="CF658" i="18"/>
  <c r="S656" i="17" s="1"/>
  <c r="CE658" i="18"/>
  <c r="BZ658" i="18"/>
  <c r="BY658" i="18"/>
  <c r="Q656" i="17" s="1"/>
  <c r="BX658" i="18"/>
  <c r="BT658" i="18"/>
  <c r="O656" i="17" s="1"/>
  <c r="BN658" i="18"/>
  <c r="BL658" i="18"/>
  <c r="BG658" i="18"/>
  <c r="BB658" i="18"/>
  <c r="AY658" i="18"/>
  <c r="M656" i="17" s="1"/>
  <c r="AS658" i="18"/>
  <c r="AQ658" i="18"/>
  <c r="AN658" i="18"/>
  <c r="AL658" i="18"/>
  <c r="AI658" i="18"/>
  <c r="AG658" i="18"/>
  <c r="AB658" i="18"/>
  <c r="K656" i="17" s="1"/>
  <c r="Y658" i="18"/>
  <c r="S658" i="18"/>
  <c r="CN658" i="18" s="1"/>
  <c r="CP658" i="18" s="1"/>
  <c r="R658" i="18"/>
  <c r="CJ658" i="18" s="1"/>
  <c r="CL658" i="18" s="1"/>
  <c r="Q658" i="18"/>
  <c r="P658" i="18"/>
  <c r="I656" i="17" s="1"/>
  <c r="M658" i="18"/>
  <c r="L658" i="18"/>
  <c r="G658" i="18"/>
  <c r="G656" i="17" s="1"/>
  <c r="DB657" i="18"/>
  <c r="CV657" i="18"/>
  <c r="CS657" i="18"/>
  <c r="CR657" i="18"/>
  <c r="CG657" i="18"/>
  <c r="CF657" i="18"/>
  <c r="S655" i="17" s="1"/>
  <c r="CE657" i="18"/>
  <c r="BZ657" i="18"/>
  <c r="BY657" i="18"/>
  <c r="Q655" i="17" s="1"/>
  <c r="BX657" i="18"/>
  <c r="BT657" i="18"/>
  <c r="O655" i="17" s="1"/>
  <c r="BN657" i="18"/>
  <c r="BM657" i="18"/>
  <c r="BL657" i="18"/>
  <c r="BG657" i="18"/>
  <c r="BB657" i="18"/>
  <c r="AY657" i="18"/>
  <c r="M655" i="17" s="1"/>
  <c r="AS657" i="18"/>
  <c r="AR657" i="18"/>
  <c r="AQ657" i="18"/>
  <c r="AN657" i="18"/>
  <c r="AM657" i="18"/>
  <c r="AL657" i="18"/>
  <c r="AI657" i="18"/>
  <c r="AH657" i="18"/>
  <c r="AG657" i="18"/>
  <c r="AB657" i="18"/>
  <c r="K655" i="17" s="1"/>
  <c r="AA657" i="18"/>
  <c r="Y657" i="18"/>
  <c r="S657" i="18"/>
  <c r="CN657" i="18" s="1"/>
  <c r="CP657" i="18" s="1"/>
  <c r="R657" i="18"/>
  <c r="CJ657" i="18" s="1"/>
  <c r="CL657" i="18" s="1"/>
  <c r="Q657" i="18"/>
  <c r="P657" i="18"/>
  <c r="I655" i="17" s="1"/>
  <c r="M657" i="18"/>
  <c r="L657" i="18"/>
  <c r="G657" i="18"/>
  <c r="G655" i="17" s="1"/>
  <c r="A657" i="18"/>
  <c r="CS655" i="18"/>
  <c r="CR655" i="18"/>
  <c r="CG655" i="18"/>
  <c r="S653" i="17"/>
  <c r="CE655" i="18"/>
  <c r="BZ655" i="18"/>
  <c r="BX655" i="18"/>
  <c r="BL655" i="18"/>
  <c r="BG655" i="18"/>
  <c r="BI655" i="18" s="1"/>
  <c r="BB655" i="18"/>
  <c r="BD655" i="18" s="1"/>
  <c r="AQ655" i="18"/>
  <c r="AL655" i="18"/>
  <c r="AG655" i="18"/>
  <c r="Y655" i="18"/>
  <c r="Q655" i="18"/>
  <c r="M655" i="18"/>
  <c r="N655" i="18" s="1"/>
  <c r="O655" i="18" s="1"/>
  <c r="L655" i="18"/>
  <c r="P655" i="18"/>
  <c r="I653" i="17" s="1"/>
  <c r="G655" i="18"/>
  <c r="CS654" i="18"/>
  <c r="CR654" i="18"/>
  <c r="CG654" i="18"/>
  <c r="CF654" i="18"/>
  <c r="S652" i="17" s="1"/>
  <c r="CE654" i="18"/>
  <c r="BZ654" i="18"/>
  <c r="BY654" i="18"/>
  <c r="Q652" i="17" s="1"/>
  <c r="BX654" i="18"/>
  <c r="BL654" i="18"/>
  <c r="BN654" i="18" s="1"/>
  <c r="BG654" i="18"/>
  <c r="BB654" i="18"/>
  <c r="AS654" i="18"/>
  <c r="AQ654" i="18"/>
  <c r="AL654" i="18"/>
  <c r="AG654" i="18"/>
  <c r="Y654" i="18"/>
  <c r="Q654" i="18"/>
  <c r="M654" i="18"/>
  <c r="L654" i="18"/>
  <c r="P654" i="18"/>
  <c r="I652" i="17" s="1"/>
  <c r="G654" i="18"/>
  <c r="CS653" i="18"/>
  <c r="CR653" i="18"/>
  <c r="CG653" i="18"/>
  <c r="CF653" i="18"/>
  <c r="S651" i="17" s="1"/>
  <c r="CE653" i="18"/>
  <c r="BZ653" i="18"/>
  <c r="BY653" i="18"/>
  <c r="Q651" i="17" s="1"/>
  <c r="BX653" i="18"/>
  <c r="BN653" i="18"/>
  <c r="BL653" i="18"/>
  <c r="BG653" i="18"/>
  <c r="BB653" i="18"/>
  <c r="AS653" i="18"/>
  <c r="AQ653" i="18"/>
  <c r="AL653" i="18"/>
  <c r="AG653" i="18"/>
  <c r="Y653" i="18"/>
  <c r="Q653" i="18"/>
  <c r="M653" i="18"/>
  <c r="L653" i="18"/>
  <c r="P653" i="18"/>
  <c r="I651" i="17" s="1"/>
  <c r="G653" i="18"/>
  <c r="CS652" i="18"/>
  <c r="CR652" i="18"/>
  <c r="CG652" i="18"/>
  <c r="CF652" i="18"/>
  <c r="S650" i="17" s="1"/>
  <c r="CE652" i="18"/>
  <c r="BZ652" i="18"/>
  <c r="BY652" i="18"/>
  <c r="Q650" i="17" s="1"/>
  <c r="BX652" i="18"/>
  <c r="BN652" i="18"/>
  <c r="BL652" i="18"/>
  <c r="BG652" i="18"/>
  <c r="BB652" i="18"/>
  <c r="AS652" i="18"/>
  <c r="AQ652" i="18"/>
  <c r="AL652" i="18"/>
  <c r="AG652" i="18"/>
  <c r="Y652" i="18"/>
  <c r="Q652" i="18"/>
  <c r="M652" i="18"/>
  <c r="L652" i="18"/>
  <c r="P652" i="18"/>
  <c r="I650" i="17" s="1"/>
  <c r="G652" i="18"/>
  <c r="CS651" i="18"/>
  <c r="CR651" i="18"/>
  <c r="CG651" i="18"/>
  <c r="CF651" i="18"/>
  <c r="S649" i="17" s="1"/>
  <c r="CE651" i="18"/>
  <c r="BZ651" i="18"/>
  <c r="BY651" i="18"/>
  <c r="Q649" i="17" s="1"/>
  <c r="BX651" i="18"/>
  <c r="BN651" i="18"/>
  <c r="BL651" i="18"/>
  <c r="BG651" i="18"/>
  <c r="BI651" i="18" s="1"/>
  <c r="BB651" i="18"/>
  <c r="BD651" i="18" s="1"/>
  <c r="AS651" i="18"/>
  <c r="AQ651" i="18"/>
  <c r="AL651" i="18"/>
  <c r="AG651" i="18"/>
  <c r="Y651" i="18"/>
  <c r="Q651" i="18"/>
  <c r="M651" i="18"/>
  <c r="L651" i="18"/>
  <c r="P651" i="18"/>
  <c r="I649" i="17" s="1"/>
  <c r="G651" i="18"/>
  <c r="DB650" i="18"/>
  <c r="CV650" i="18"/>
  <c r="CS650" i="18"/>
  <c r="CR650" i="18"/>
  <c r="CG650" i="18"/>
  <c r="CF650" i="18"/>
  <c r="S648" i="17" s="1"/>
  <c r="CE650" i="18"/>
  <c r="BZ650" i="18"/>
  <c r="BY650" i="18"/>
  <c r="Q648" i="17" s="1"/>
  <c r="BX650" i="18"/>
  <c r="BT650" i="18"/>
  <c r="O648" i="17" s="1"/>
  <c r="BN650" i="18"/>
  <c r="BL650" i="18"/>
  <c r="BG650" i="18"/>
  <c r="BB650" i="18"/>
  <c r="AY650" i="18"/>
  <c r="M648" i="17" s="1"/>
  <c r="AS650" i="18"/>
  <c r="AQ650" i="18"/>
  <c r="AN650" i="18"/>
  <c r="AL650" i="18"/>
  <c r="AI650" i="18"/>
  <c r="AG650" i="18"/>
  <c r="Y650" i="18"/>
  <c r="AB650" i="18" s="1"/>
  <c r="K648" i="17" s="1"/>
  <c r="S650" i="18"/>
  <c r="CN650" i="18" s="1"/>
  <c r="CP650" i="18" s="1"/>
  <c r="R650" i="18"/>
  <c r="CJ650" i="18" s="1"/>
  <c r="CL650" i="18" s="1"/>
  <c r="Q650" i="18"/>
  <c r="P650" i="18"/>
  <c r="I648" i="17" s="1"/>
  <c r="M650" i="18"/>
  <c r="L650" i="18"/>
  <c r="G650" i="18"/>
  <c r="G648" i="17" s="1"/>
  <c r="CS649" i="18"/>
  <c r="CR649" i="18"/>
  <c r="CG649" i="18"/>
  <c r="CF649" i="18"/>
  <c r="S647" i="17" s="1"/>
  <c r="CE649" i="18"/>
  <c r="BZ649" i="18"/>
  <c r="BY649" i="18"/>
  <c r="Q647" i="17" s="1"/>
  <c r="BX649" i="18"/>
  <c r="BN649" i="18"/>
  <c r="BL649" i="18"/>
  <c r="BG649" i="18"/>
  <c r="BB649" i="18"/>
  <c r="AS649" i="18"/>
  <c r="AQ649" i="18"/>
  <c r="AL649" i="18"/>
  <c r="AG649" i="18"/>
  <c r="Y649" i="18"/>
  <c r="Q649" i="18"/>
  <c r="M649" i="18"/>
  <c r="L649" i="18"/>
  <c r="P649" i="18"/>
  <c r="I647" i="17" s="1"/>
  <c r="G649" i="18"/>
  <c r="CS648" i="18"/>
  <c r="CR648" i="18"/>
  <c r="CG648" i="18"/>
  <c r="CF648" i="18"/>
  <c r="S646" i="17" s="1"/>
  <c r="CE648" i="18"/>
  <c r="BZ648" i="18"/>
  <c r="BY648" i="18"/>
  <c r="Q646" i="17" s="1"/>
  <c r="BX648" i="18"/>
  <c r="BN648" i="18"/>
  <c r="BL648" i="18"/>
  <c r="BG648" i="18"/>
  <c r="BB648" i="18"/>
  <c r="AS648" i="18"/>
  <c r="AQ648" i="18"/>
  <c r="AL648" i="18"/>
  <c r="AG648" i="18"/>
  <c r="Y648" i="18"/>
  <c r="Q648" i="18"/>
  <c r="M648" i="18"/>
  <c r="L648" i="18"/>
  <c r="P648" i="18"/>
  <c r="I646" i="17" s="1"/>
  <c r="G648" i="18"/>
  <c r="CS647" i="18"/>
  <c r="CR647" i="18"/>
  <c r="CG647" i="18"/>
  <c r="CF647" i="18"/>
  <c r="S645" i="17" s="1"/>
  <c r="CE647" i="18"/>
  <c r="BZ647" i="18"/>
  <c r="BY647" i="18"/>
  <c r="Q645" i="17" s="1"/>
  <c r="BX647" i="18"/>
  <c r="BN647" i="18"/>
  <c r="BL647" i="18"/>
  <c r="BG647" i="18"/>
  <c r="BB647" i="18"/>
  <c r="AS647" i="18"/>
  <c r="AQ647" i="18"/>
  <c r="AL647" i="18"/>
  <c r="AG647" i="18"/>
  <c r="Y647" i="18"/>
  <c r="Q647" i="18"/>
  <c r="M647" i="18"/>
  <c r="L647" i="18"/>
  <c r="P647" i="18"/>
  <c r="I645" i="17" s="1"/>
  <c r="G647" i="18"/>
  <c r="DB646" i="18"/>
  <c r="CV646" i="18"/>
  <c r="CS646" i="18"/>
  <c r="CR646" i="18"/>
  <c r="CG646" i="18"/>
  <c r="CF646" i="18"/>
  <c r="S644" i="17" s="1"/>
  <c r="CE646" i="18"/>
  <c r="BZ646" i="18"/>
  <c r="BY646" i="18"/>
  <c r="Q644" i="17" s="1"/>
  <c r="BX646" i="18"/>
  <c r="BT646" i="18"/>
  <c r="O644" i="17" s="1"/>
  <c r="BN646" i="18"/>
  <c r="BL646" i="18"/>
  <c r="BG646" i="18"/>
  <c r="BB646" i="18"/>
  <c r="AY646" i="18"/>
  <c r="M644" i="17" s="1"/>
  <c r="AS646" i="18"/>
  <c r="AQ646" i="18"/>
  <c r="AN646" i="18"/>
  <c r="AL646" i="18"/>
  <c r="AI646" i="18"/>
  <c r="AG646" i="18"/>
  <c r="AB646" i="18"/>
  <c r="K644" i="17" s="1"/>
  <c r="Y646" i="18"/>
  <c r="S646" i="18"/>
  <c r="CN646" i="18" s="1"/>
  <c r="CP646" i="18" s="1"/>
  <c r="R646" i="18"/>
  <c r="CJ646" i="18" s="1"/>
  <c r="CL646" i="18" s="1"/>
  <c r="Q646" i="18"/>
  <c r="P646" i="18"/>
  <c r="I644" i="17" s="1"/>
  <c r="M646" i="18"/>
  <c r="L646" i="18"/>
  <c r="G646" i="18"/>
  <c r="G644" i="17" s="1"/>
  <c r="DB645" i="18"/>
  <c r="CV645" i="18"/>
  <c r="CS645" i="18"/>
  <c r="CR645" i="18"/>
  <c r="CG645" i="18"/>
  <c r="CF645" i="18"/>
  <c r="S643" i="17" s="1"/>
  <c r="CE645" i="18"/>
  <c r="BZ645" i="18"/>
  <c r="BY645" i="18"/>
  <c r="Q643" i="17" s="1"/>
  <c r="BX645" i="18"/>
  <c r="BT645" i="18"/>
  <c r="O643" i="17" s="1"/>
  <c r="BN645" i="18"/>
  <c r="BL645" i="18"/>
  <c r="BG645" i="18"/>
  <c r="BB645" i="18"/>
  <c r="AY645" i="18"/>
  <c r="M643" i="17" s="1"/>
  <c r="AS645" i="18"/>
  <c r="AQ645" i="18"/>
  <c r="AN645" i="18"/>
  <c r="AL645" i="18"/>
  <c r="AI645" i="18"/>
  <c r="AG645" i="18"/>
  <c r="AB645" i="18"/>
  <c r="K643" i="17" s="1"/>
  <c r="Y645" i="18"/>
  <c r="Z645" i="18" s="1"/>
  <c r="AC645" i="18" s="1"/>
  <c r="S645" i="18"/>
  <c r="CN645" i="18" s="1"/>
  <c r="CP645" i="18" s="1"/>
  <c r="R645" i="18"/>
  <c r="CJ645" i="18" s="1"/>
  <c r="CL645" i="18" s="1"/>
  <c r="Q645" i="18"/>
  <c r="P645" i="18"/>
  <c r="I643" i="17" s="1"/>
  <c r="M645" i="18"/>
  <c r="L645" i="18"/>
  <c r="G645" i="18"/>
  <c r="G643" i="17" s="1"/>
  <c r="CS644" i="18"/>
  <c r="CR644" i="18"/>
  <c r="CG644" i="18"/>
  <c r="CF644" i="18"/>
  <c r="S642" i="17" s="1"/>
  <c r="CE644" i="18"/>
  <c r="BZ644" i="18"/>
  <c r="BY644" i="18"/>
  <c r="Q642" i="17" s="1"/>
  <c r="BX644" i="18"/>
  <c r="BN644" i="18"/>
  <c r="BM644" i="18"/>
  <c r="BL644" i="18"/>
  <c r="BG644" i="18"/>
  <c r="BB644" i="18"/>
  <c r="AS644" i="18"/>
  <c r="AR644" i="18"/>
  <c r="AQ644" i="18"/>
  <c r="AM644" i="18"/>
  <c r="AL644" i="18"/>
  <c r="AH644" i="18"/>
  <c r="AG644" i="18"/>
  <c r="AA644" i="18"/>
  <c r="Y644" i="18"/>
  <c r="Q644" i="18"/>
  <c r="M644" i="18"/>
  <c r="N644" i="18" s="1"/>
  <c r="O644" i="18" s="1"/>
  <c r="L644" i="18"/>
  <c r="P644" i="18"/>
  <c r="I642" i="17" s="1"/>
  <c r="G644" i="18"/>
  <c r="A644" i="18"/>
  <c r="CS642" i="18"/>
  <c r="CR642" i="18"/>
  <c r="CG642" i="18"/>
  <c r="S640" i="17"/>
  <c r="CE642" i="18"/>
  <c r="BZ642" i="18"/>
  <c r="BX642" i="18"/>
  <c r="BL642" i="18"/>
  <c r="BG642" i="18"/>
  <c r="BB642" i="18"/>
  <c r="AQ642" i="18"/>
  <c r="AL642" i="18"/>
  <c r="AG642" i="18"/>
  <c r="Y642" i="18"/>
  <c r="Q642" i="18"/>
  <c r="M642" i="18"/>
  <c r="L642" i="18"/>
  <c r="P642" i="18"/>
  <c r="I640" i="17" s="1"/>
  <c r="G642" i="18"/>
  <c r="CS641" i="18"/>
  <c r="CR641" i="18"/>
  <c r="CG641" i="18"/>
  <c r="CF641" i="18"/>
  <c r="S639" i="17" s="1"/>
  <c r="CE641" i="18"/>
  <c r="BZ641" i="18"/>
  <c r="BY641" i="18"/>
  <c r="Q639" i="17" s="1"/>
  <c r="BX641" i="18"/>
  <c r="BN641" i="18"/>
  <c r="BL641" i="18"/>
  <c r="BG641" i="18"/>
  <c r="BI641" i="18" s="1"/>
  <c r="BB641" i="18"/>
  <c r="BD641" i="18" s="1"/>
  <c r="AS641" i="18"/>
  <c r="AQ641" i="18"/>
  <c r="AL641" i="18"/>
  <c r="AG641" i="18"/>
  <c r="Y641" i="18"/>
  <c r="Q641" i="18"/>
  <c r="M641" i="18"/>
  <c r="L641" i="18"/>
  <c r="P641" i="18"/>
  <c r="I639" i="17" s="1"/>
  <c r="G641" i="18"/>
  <c r="CS640" i="18"/>
  <c r="CR640" i="18"/>
  <c r="CG640" i="18"/>
  <c r="CF640" i="18"/>
  <c r="S638" i="17" s="1"/>
  <c r="CE640" i="18"/>
  <c r="BZ640" i="18"/>
  <c r="BY640" i="18"/>
  <c r="Q638" i="17" s="1"/>
  <c r="BX640" i="18"/>
  <c r="BN640" i="18"/>
  <c r="BL640" i="18"/>
  <c r="BG640" i="18"/>
  <c r="BI640" i="18" s="1"/>
  <c r="BB640" i="18"/>
  <c r="BD640" i="18" s="1"/>
  <c r="AS640" i="18"/>
  <c r="AQ640" i="18"/>
  <c r="AL640" i="18"/>
  <c r="AG640" i="18"/>
  <c r="Y640" i="18"/>
  <c r="Q640" i="18"/>
  <c r="M640" i="18"/>
  <c r="L640" i="18"/>
  <c r="P640" i="18"/>
  <c r="I638" i="17" s="1"/>
  <c r="G640" i="18"/>
  <c r="CS639" i="18"/>
  <c r="CR639" i="18"/>
  <c r="CG639" i="18"/>
  <c r="CF639" i="18"/>
  <c r="S637" i="17" s="1"/>
  <c r="CE639" i="18"/>
  <c r="BZ639" i="18"/>
  <c r="BY639" i="18"/>
  <c r="Q637" i="17" s="1"/>
  <c r="BX639" i="18"/>
  <c r="BN639" i="18"/>
  <c r="BL639" i="18"/>
  <c r="BG639" i="18"/>
  <c r="BI639" i="18" s="1"/>
  <c r="BB639" i="18"/>
  <c r="BD639" i="18" s="1"/>
  <c r="AS639" i="18"/>
  <c r="AQ639" i="18"/>
  <c r="AL639" i="18"/>
  <c r="AG639" i="18"/>
  <c r="Y639" i="18"/>
  <c r="Q639" i="18"/>
  <c r="M639" i="18"/>
  <c r="L639" i="18"/>
  <c r="P639" i="18"/>
  <c r="I637" i="17" s="1"/>
  <c r="G639" i="18"/>
  <c r="DB638" i="18"/>
  <c r="CV638" i="18"/>
  <c r="CS638" i="18"/>
  <c r="CR638" i="18"/>
  <c r="CG638" i="18"/>
  <c r="CF638" i="18"/>
  <c r="S636" i="17" s="1"/>
  <c r="CE638" i="18"/>
  <c r="BZ638" i="18"/>
  <c r="BY638" i="18"/>
  <c r="Q636" i="17" s="1"/>
  <c r="BX638" i="18"/>
  <c r="BT638" i="18"/>
  <c r="O636" i="17" s="1"/>
  <c r="BN638" i="18"/>
  <c r="BL638" i="18"/>
  <c r="BG638" i="18"/>
  <c r="BB638" i="18"/>
  <c r="AY638" i="18"/>
  <c r="M636" i="17" s="1"/>
  <c r="AS638" i="18"/>
  <c r="AQ638" i="18"/>
  <c r="AN638" i="18"/>
  <c r="AL638" i="18"/>
  <c r="AG638" i="18"/>
  <c r="AI638" i="18" s="1"/>
  <c r="AB638" i="18"/>
  <c r="K636" i="17" s="1"/>
  <c r="Y638" i="18"/>
  <c r="S638" i="18"/>
  <c r="CN638" i="18" s="1"/>
  <c r="CP638" i="18" s="1"/>
  <c r="R638" i="18"/>
  <c r="CJ638" i="18" s="1"/>
  <c r="CL638" i="18" s="1"/>
  <c r="Q638" i="18"/>
  <c r="P638" i="18"/>
  <c r="I636" i="17" s="1"/>
  <c r="M638" i="18"/>
  <c r="L638" i="18"/>
  <c r="G638" i="18"/>
  <c r="G636" i="17" s="1"/>
  <c r="CS637" i="18"/>
  <c r="CR637" i="18"/>
  <c r="CG637" i="18"/>
  <c r="CF637" i="18"/>
  <c r="S635" i="17" s="1"/>
  <c r="CE637" i="18"/>
  <c r="BZ637" i="18"/>
  <c r="BY637" i="18"/>
  <c r="Q635" i="17" s="1"/>
  <c r="BX637" i="18"/>
  <c r="BN637" i="18"/>
  <c r="BL637" i="18"/>
  <c r="BG637" i="18"/>
  <c r="BI637" i="18" s="1"/>
  <c r="BB637" i="18"/>
  <c r="BD637" i="18" s="1"/>
  <c r="AS637" i="18"/>
  <c r="AQ637" i="18"/>
  <c r="AL637" i="18"/>
  <c r="AG637" i="18"/>
  <c r="Y637" i="18"/>
  <c r="Q637" i="18"/>
  <c r="P637" i="18"/>
  <c r="I635" i="17" s="1"/>
  <c r="M637" i="18"/>
  <c r="L637" i="18"/>
  <c r="G637" i="18"/>
  <c r="CS636" i="18"/>
  <c r="CR636" i="18"/>
  <c r="CG636" i="18"/>
  <c r="CF636" i="18"/>
  <c r="S634" i="17" s="1"/>
  <c r="CE636" i="18"/>
  <c r="BZ636" i="18"/>
  <c r="BY636" i="18"/>
  <c r="Q634" i="17" s="1"/>
  <c r="BX636" i="18"/>
  <c r="BN636" i="18"/>
  <c r="BL636" i="18"/>
  <c r="BG636" i="18"/>
  <c r="BI636" i="18" s="1"/>
  <c r="BT636" i="18" s="1"/>
  <c r="O634" i="17" s="1"/>
  <c r="BB636" i="18"/>
  <c r="BD636" i="18" s="1"/>
  <c r="AS636" i="18"/>
  <c r="AQ636" i="18"/>
  <c r="AL636" i="18"/>
  <c r="AG636" i="18"/>
  <c r="Y636" i="18"/>
  <c r="Q636" i="18"/>
  <c r="P636" i="18"/>
  <c r="I634" i="17" s="1"/>
  <c r="M636" i="18"/>
  <c r="L636" i="18"/>
  <c r="G636" i="18"/>
  <c r="CS635" i="18"/>
  <c r="CR635" i="18"/>
  <c r="CG635" i="18"/>
  <c r="CF635" i="18"/>
  <c r="S633" i="17" s="1"/>
  <c r="CE635" i="18"/>
  <c r="BZ635" i="18"/>
  <c r="BY635" i="18"/>
  <c r="Q633" i="17" s="1"/>
  <c r="BX635" i="18"/>
  <c r="BN635" i="18"/>
  <c r="BL635" i="18"/>
  <c r="BG635" i="18"/>
  <c r="BI635" i="18" s="1"/>
  <c r="BB635" i="18"/>
  <c r="BD635" i="18" s="1"/>
  <c r="AS635" i="18"/>
  <c r="AQ635" i="18"/>
  <c r="AL635" i="18"/>
  <c r="AG635" i="18"/>
  <c r="Y635" i="18"/>
  <c r="Q635" i="18"/>
  <c r="M635" i="18"/>
  <c r="L635" i="18"/>
  <c r="P635" i="18"/>
  <c r="I633" i="17" s="1"/>
  <c r="G635" i="18"/>
  <c r="CS634" i="18"/>
  <c r="CR634" i="18"/>
  <c r="CG634" i="18"/>
  <c r="CF634" i="18"/>
  <c r="S632" i="17" s="1"/>
  <c r="CE634" i="18"/>
  <c r="BZ634" i="18"/>
  <c r="BY634" i="18"/>
  <c r="Q632" i="17" s="1"/>
  <c r="BX634" i="18"/>
  <c r="BN634" i="18"/>
  <c r="BL634" i="18"/>
  <c r="BG634" i="18"/>
  <c r="BI634" i="18" s="1"/>
  <c r="BB634" i="18"/>
  <c r="BD634" i="18" s="1"/>
  <c r="AS634" i="18"/>
  <c r="AQ634" i="18"/>
  <c r="AL634" i="18"/>
  <c r="AG634" i="18"/>
  <c r="Y634" i="18"/>
  <c r="Q634" i="18"/>
  <c r="M634" i="18"/>
  <c r="L634" i="18"/>
  <c r="P634" i="18"/>
  <c r="I632" i="17" s="1"/>
  <c r="G634" i="18"/>
  <c r="CS633" i="18"/>
  <c r="CR633" i="18"/>
  <c r="CG633" i="18"/>
  <c r="CF633" i="18"/>
  <c r="S631" i="17" s="1"/>
  <c r="CE633" i="18"/>
  <c r="BZ633" i="18"/>
  <c r="BY633" i="18"/>
  <c r="Q631" i="17" s="1"/>
  <c r="BX633" i="18"/>
  <c r="BN633" i="18"/>
  <c r="BL633" i="18"/>
  <c r="BG633" i="18"/>
  <c r="BI633" i="18" s="1"/>
  <c r="BB633" i="18"/>
  <c r="BD633" i="18" s="1"/>
  <c r="AS633" i="18"/>
  <c r="AQ633" i="18"/>
  <c r="AL633" i="18"/>
  <c r="AG633" i="18"/>
  <c r="Y633" i="18"/>
  <c r="Q633" i="18"/>
  <c r="M633" i="18"/>
  <c r="L633" i="18"/>
  <c r="P633" i="18"/>
  <c r="I631" i="17" s="1"/>
  <c r="G633" i="18"/>
  <c r="CS632" i="18"/>
  <c r="CR632" i="18"/>
  <c r="CG632" i="18"/>
  <c r="CF632" i="18"/>
  <c r="S630" i="17" s="1"/>
  <c r="CE632" i="18"/>
  <c r="BZ632" i="18"/>
  <c r="BY632" i="18"/>
  <c r="Q630" i="17" s="1"/>
  <c r="BX632" i="18"/>
  <c r="BN632" i="18"/>
  <c r="BL632" i="18"/>
  <c r="BG632" i="18"/>
  <c r="BI632" i="18" s="1"/>
  <c r="BB632" i="18"/>
  <c r="BD632" i="18" s="1"/>
  <c r="AS632" i="18"/>
  <c r="AQ632" i="18"/>
  <c r="AL632" i="18"/>
  <c r="AG632" i="18"/>
  <c r="Y632" i="18"/>
  <c r="Q632" i="18"/>
  <c r="P632" i="18"/>
  <c r="I630" i="17" s="1"/>
  <c r="M632" i="18"/>
  <c r="L632" i="18"/>
  <c r="G632" i="18"/>
  <c r="CS631" i="18"/>
  <c r="CR631" i="18"/>
  <c r="CG631" i="18"/>
  <c r="CF631" i="18"/>
  <c r="S629" i="17" s="1"/>
  <c r="CE631" i="18"/>
  <c r="BZ631" i="18"/>
  <c r="BY631" i="18"/>
  <c r="Q629" i="17" s="1"/>
  <c r="BX631" i="18"/>
  <c r="BN631" i="18"/>
  <c r="BM631" i="18"/>
  <c r="BL631" i="18"/>
  <c r="BG631" i="18"/>
  <c r="BB631" i="18"/>
  <c r="AS631" i="18"/>
  <c r="AR631" i="18"/>
  <c r="AQ631" i="18"/>
  <c r="AM631" i="18"/>
  <c r="AL631" i="18"/>
  <c r="AH631" i="18"/>
  <c r="AG631" i="18"/>
  <c r="AA631" i="18"/>
  <c r="Y631" i="18"/>
  <c r="Q631" i="18"/>
  <c r="M631" i="18"/>
  <c r="N631" i="18" s="1"/>
  <c r="O631" i="18" s="1"/>
  <c r="L631" i="18"/>
  <c r="P631" i="18"/>
  <c r="I629" i="17" s="1"/>
  <c r="G631" i="18"/>
  <c r="A631" i="18"/>
  <c r="CS629" i="18"/>
  <c r="CR629" i="18"/>
  <c r="CG629" i="18"/>
  <c r="S627" i="17"/>
  <c r="CE629" i="18"/>
  <c r="BZ629" i="18"/>
  <c r="BX629" i="18"/>
  <c r="BL629" i="18"/>
  <c r="BG629" i="18"/>
  <c r="BB629" i="18"/>
  <c r="AQ629" i="18"/>
  <c r="AL629" i="18"/>
  <c r="AG629" i="18"/>
  <c r="Y629" i="18"/>
  <c r="Q629" i="18"/>
  <c r="M629" i="18"/>
  <c r="N629" i="18" s="1"/>
  <c r="O629" i="18" s="1"/>
  <c r="L629" i="18"/>
  <c r="P629" i="18"/>
  <c r="I627" i="17" s="1"/>
  <c r="G629" i="18"/>
  <c r="G627" i="17" s="1"/>
  <c r="CS628" i="18"/>
  <c r="CR628" i="18"/>
  <c r="CG628" i="18"/>
  <c r="CF628" i="18"/>
  <c r="S626" i="17" s="1"/>
  <c r="CE628" i="18"/>
  <c r="BZ628" i="18"/>
  <c r="BY628" i="18"/>
  <c r="Q626" i="17" s="1"/>
  <c r="BX628" i="18"/>
  <c r="BN628" i="18"/>
  <c r="BL628" i="18"/>
  <c r="BG628" i="18"/>
  <c r="BB628" i="18"/>
  <c r="AS628" i="18"/>
  <c r="AQ628" i="18"/>
  <c r="AL628" i="18"/>
  <c r="AG628" i="18"/>
  <c r="Y628" i="18"/>
  <c r="Q628" i="18"/>
  <c r="M628" i="18"/>
  <c r="L628" i="18"/>
  <c r="P628" i="18"/>
  <c r="I626" i="17" s="1"/>
  <c r="G628" i="18"/>
  <c r="G626" i="17" s="1"/>
  <c r="DB627" i="18"/>
  <c r="CV627" i="18"/>
  <c r="CS627" i="18"/>
  <c r="CR627" i="18"/>
  <c r="CG627" i="18"/>
  <c r="CF627" i="18"/>
  <c r="S625" i="17" s="1"/>
  <c r="CE627" i="18"/>
  <c r="BZ627" i="18"/>
  <c r="BY627" i="18"/>
  <c r="Q625" i="17" s="1"/>
  <c r="BX627" i="18"/>
  <c r="BT627" i="18"/>
  <c r="O625" i="17" s="1"/>
  <c r="BN627" i="18"/>
  <c r="BL627" i="18"/>
  <c r="BG627" i="18"/>
  <c r="BB627" i="18"/>
  <c r="AY627" i="18"/>
  <c r="M625" i="17" s="1"/>
  <c r="AS627" i="18"/>
  <c r="AQ627" i="18"/>
  <c r="AN627" i="18"/>
  <c r="AL627" i="18"/>
  <c r="AI627" i="18"/>
  <c r="AG627" i="18"/>
  <c r="AB627" i="18"/>
  <c r="K625" i="17" s="1"/>
  <c r="Y627" i="18"/>
  <c r="S627" i="18"/>
  <c r="CN627" i="18" s="1"/>
  <c r="CP627" i="18" s="1"/>
  <c r="R627" i="18"/>
  <c r="CJ627" i="18" s="1"/>
  <c r="CL627" i="18" s="1"/>
  <c r="Q627" i="18"/>
  <c r="P627" i="18"/>
  <c r="I625" i="17" s="1"/>
  <c r="M627" i="18"/>
  <c r="N627" i="18" s="1"/>
  <c r="O627" i="18" s="1"/>
  <c r="L627" i="18"/>
  <c r="G627" i="18"/>
  <c r="G625" i="17" s="1"/>
  <c r="DB626" i="18"/>
  <c r="CV626" i="18"/>
  <c r="CS626" i="18"/>
  <c r="CR626" i="18"/>
  <c r="CG626" i="18"/>
  <c r="CF626" i="18"/>
  <c r="S624" i="17" s="1"/>
  <c r="CE626" i="18"/>
  <c r="BZ626" i="18"/>
  <c r="BY626" i="18"/>
  <c r="Q624" i="17" s="1"/>
  <c r="BX626" i="18"/>
  <c r="BT626" i="18"/>
  <c r="O624" i="17" s="1"/>
  <c r="BN626" i="18"/>
  <c r="BL626" i="18"/>
  <c r="BG626" i="18"/>
  <c r="BB626" i="18"/>
  <c r="AY626" i="18"/>
  <c r="M624" i="17" s="1"/>
  <c r="AS626" i="18"/>
  <c r="AQ626" i="18"/>
  <c r="AN626" i="18"/>
  <c r="AL626" i="18"/>
  <c r="AI626" i="18"/>
  <c r="AG626" i="18"/>
  <c r="AB626" i="18"/>
  <c r="K624" i="17" s="1"/>
  <c r="Y626" i="18"/>
  <c r="S626" i="18"/>
  <c r="CN626" i="18" s="1"/>
  <c r="CP626" i="18" s="1"/>
  <c r="R626" i="18"/>
  <c r="CJ626" i="18" s="1"/>
  <c r="CL626" i="18" s="1"/>
  <c r="Q626" i="18"/>
  <c r="P626" i="18"/>
  <c r="I624" i="17" s="1"/>
  <c r="M626" i="18"/>
  <c r="L626" i="18"/>
  <c r="G626" i="18"/>
  <c r="G624" i="17" s="1"/>
  <c r="CS625" i="18"/>
  <c r="CR625" i="18"/>
  <c r="CG625" i="18"/>
  <c r="CF625" i="18"/>
  <c r="S623" i="17" s="1"/>
  <c r="CE625" i="18"/>
  <c r="BZ625" i="18"/>
  <c r="BY625" i="18"/>
  <c r="Q623" i="17" s="1"/>
  <c r="BX625" i="18"/>
  <c r="BN625" i="18"/>
  <c r="BL625" i="18"/>
  <c r="BG625" i="18"/>
  <c r="BI625" i="18" s="1"/>
  <c r="BB625" i="18"/>
  <c r="BD625" i="18" s="1"/>
  <c r="AQ625" i="18"/>
  <c r="AS625" i="18" s="1"/>
  <c r="AL625" i="18"/>
  <c r="AG625" i="18"/>
  <c r="Y625" i="18"/>
  <c r="Q625" i="18"/>
  <c r="M625" i="18"/>
  <c r="N625" i="18" s="1"/>
  <c r="O625" i="18" s="1"/>
  <c r="L625" i="18"/>
  <c r="P625" i="18"/>
  <c r="I623" i="17" s="1"/>
  <c r="G625" i="18"/>
  <c r="G623" i="17" s="1"/>
  <c r="CS624" i="18"/>
  <c r="CR624" i="18"/>
  <c r="CG624" i="18"/>
  <c r="CF624" i="18"/>
  <c r="S622" i="17" s="1"/>
  <c r="CE624" i="18"/>
  <c r="BZ624" i="18"/>
  <c r="BY624" i="18"/>
  <c r="Q622" i="17" s="1"/>
  <c r="BX624" i="18"/>
  <c r="BN624" i="18"/>
  <c r="BL624" i="18"/>
  <c r="BG624" i="18"/>
  <c r="BI624" i="18" s="1"/>
  <c r="BB624" i="18"/>
  <c r="BD624" i="18" s="1"/>
  <c r="AS624" i="18"/>
  <c r="AQ624" i="18"/>
  <c r="AL624" i="18"/>
  <c r="AG624" i="18"/>
  <c r="Y624" i="18"/>
  <c r="Q624" i="18"/>
  <c r="M624" i="18"/>
  <c r="L624" i="18"/>
  <c r="P624" i="18"/>
  <c r="I622" i="17" s="1"/>
  <c r="G624" i="18"/>
  <c r="G622" i="17" s="1"/>
  <c r="DB623" i="18"/>
  <c r="CV623" i="18"/>
  <c r="CS623" i="18"/>
  <c r="CR623" i="18"/>
  <c r="CG623" i="18"/>
  <c r="CF623" i="18"/>
  <c r="S621" i="17" s="1"/>
  <c r="CE623" i="18"/>
  <c r="BZ623" i="18"/>
  <c r="BY623" i="18"/>
  <c r="Q621" i="17" s="1"/>
  <c r="BX623" i="18"/>
  <c r="BT623" i="18"/>
  <c r="O621" i="17" s="1"/>
  <c r="BN623" i="18"/>
  <c r="BL623" i="18"/>
  <c r="BG623" i="18"/>
  <c r="BB623" i="18"/>
  <c r="AY623" i="18"/>
  <c r="M621" i="17" s="1"/>
  <c r="AS623" i="18"/>
  <c r="AQ623" i="18"/>
  <c r="AN623" i="18"/>
  <c r="AL623" i="18"/>
  <c r="AI623" i="18"/>
  <c r="AG623" i="18"/>
  <c r="AB623" i="18"/>
  <c r="K621" i="17" s="1"/>
  <c r="Y623" i="18"/>
  <c r="S623" i="18"/>
  <c r="CN623" i="18" s="1"/>
  <c r="CP623" i="18" s="1"/>
  <c r="R623" i="18"/>
  <c r="CJ623" i="18" s="1"/>
  <c r="CL623" i="18" s="1"/>
  <c r="Q623" i="18"/>
  <c r="P623" i="18"/>
  <c r="I621" i="17" s="1"/>
  <c r="M623" i="18"/>
  <c r="N623" i="18" s="1"/>
  <c r="O623" i="18" s="1"/>
  <c r="L623" i="18"/>
  <c r="G623" i="18"/>
  <c r="G621" i="17" s="1"/>
  <c r="CS622" i="18"/>
  <c r="CR622" i="18"/>
  <c r="CG622" i="18"/>
  <c r="CF622" i="18"/>
  <c r="S620" i="17" s="1"/>
  <c r="CE622" i="18"/>
  <c r="BZ622" i="18"/>
  <c r="BY622" i="18"/>
  <c r="Q620" i="17" s="1"/>
  <c r="BX622" i="18"/>
  <c r="BN622" i="18"/>
  <c r="BL622" i="18"/>
  <c r="BG622" i="18"/>
  <c r="BB622" i="18"/>
  <c r="AS622" i="18"/>
  <c r="AQ622" i="18"/>
  <c r="AL622" i="18"/>
  <c r="AG622" i="18"/>
  <c r="Y622" i="18"/>
  <c r="Q622" i="18"/>
  <c r="M622" i="18"/>
  <c r="L622" i="18"/>
  <c r="P622" i="18"/>
  <c r="I620" i="17" s="1"/>
  <c r="G622" i="18"/>
  <c r="G620" i="17" s="1"/>
  <c r="DB621" i="18"/>
  <c r="CV621" i="18"/>
  <c r="CS621" i="18"/>
  <c r="CR621" i="18"/>
  <c r="CG621" i="18"/>
  <c r="CF621" i="18"/>
  <c r="S619" i="17" s="1"/>
  <c r="CE621" i="18"/>
  <c r="BZ621" i="18"/>
  <c r="BY621" i="18"/>
  <c r="Q619" i="17" s="1"/>
  <c r="BX621" i="18"/>
  <c r="BT621" i="18"/>
  <c r="O619" i="17" s="1"/>
  <c r="BN621" i="18"/>
  <c r="BL621" i="18"/>
  <c r="BG621" i="18"/>
  <c r="BB621" i="18"/>
  <c r="AY621" i="18"/>
  <c r="M619" i="17" s="1"/>
  <c r="AS621" i="18"/>
  <c r="AQ621" i="18"/>
  <c r="AN621" i="18"/>
  <c r="AL621" i="18"/>
  <c r="AI621" i="18"/>
  <c r="AG621" i="18"/>
  <c r="AB621" i="18"/>
  <c r="K619" i="17" s="1"/>
  <c r="Y621" i="18"/>
  <c r="S621" i="18"/>
  <c r="CN621" i="18" s="1"/>
  <c r="CP621" i="18" s="1"/>
  <c r="R621" i="18"/>
  <c r="CJ621" i="18" s="1"/>
  <c r="CL621" i="18" s="1"/>
  <c r="Q621" i="18"/>
  <c r="P621" i="18"/>
  <c r="I619" i="17" s="1"/>
  <c r="M621" i="18"/>
  <c r="N621" i="18" s="1"/>
  <c r="O621" i="18" s="1"/>
  <c r="L621" i="18"/>
  <c r="G621" i="18"/>
  <c r="G619" i="17" s="1"/>
  <c r="DB620" i="18"/>
  <c r="CV620" i="18"/>
  <c r="CS620" i="18"/>
  <c r="CR620" i="18"/>
  <c r="CG620" i="18"/>
  <c r="CF620" i="18"/>
  <c r="S618" i="17" s="1"/>
  <c r="CE620" i="18"/>
  <c r="BZ620" i="18"/>
  <c r="BY620" i="18"/>
  <c r="Q618" i="17" s="1"/>
  <c r="BX620" i="18"/>
  <c r="BT620" i="18"/>
  <c r="O618" i="17" s="1"/>
  <c r="BN620" i="18"/>
  <c r="BL620" i="18"/>
  <c r="BG620" i="18"/>
  <c r="BB620" i="18"/>
  <c r="AY620" i="18"/>
  <c r="M618" i="17" s="1"/>
  <c r="AS620" i="18"/>
  <c r="AQ620" i="18"/>
  <c r="AN620" i="18"/>
  <c r="AL620" i="18"/>
  <c r="AI620" i="18"/>
  <c r="AG620" i="18"/>
  <c r="AB620" i="18"/>
  <c r="K618" i="17" s="1"/>
  <c r="Y620" i="18"/>
  <c r="S620" i="18"/>
  <c r="CN620" i="18" s="1"/>
  <c r="CP620" i="18" s="1"/>
  <c r="R620" i="18"/>
  <c r="CJ620" i="18" s="1"/>
  <c r="CL620" i="18" s="1"/>
  <c r="Q620" i="18"/>
  <c r="P620" i="18"/>
  <c r="I618" i="17" s="1"/>
  <c r="M620" i="18"/>
  <c r="L620" i="18"/>
  <c r="G620" i="18"/>
  <c r="G618" i="17" s="1"/>
  <c r="DB619" i="18"/>
  <c r="CV619" i="18"/>
  <c r="CS619" i="18"/>
  <c r="CR619" i="18"/>
  <c r="CG619" i="18"/>
  <c r="CF619" i="18"/>
  <c r="S617" i="17" s="1"/>
  <c r="CE619" i="18"/>
  <c r="BZ619" i="18"/>
  <c r="BY619" i="18"/>
  <c r="Q617" i="17" s="1"/>
  <c r="BX619" i="18"/>
  <c r="BT619" i="18"/>
  <c r="O617" i="17" s="1"/>
  <c r="BN619" i="18"/>
  <c r="BL619" i="18"/>
  <c r="BG619" i="18"/>
  <c r="BB619" i="18"/>
  <c r="AY619" i="18"/>
  <c r="M617" i="17" s="1"/>
  <c r="AS619" i="18"/>
  <c r="AQ619" i="18"/>
  <c r="AN619" i="18"/>
  <c r="AL619" i="18"/>
  <c r="AI619" i="18"/>
  <c r="AG619" i="18"/>
  <c r="AB619" i="18"/>
  <c r="K617" i="17" s="1"/>
  <c r="Y619" i="18"/>
  <c r="S619" i="18"/>
  <c r="CN619" i="18" s="1"/>
  <c r="CP619" i="18" s="1"/>
  <c r="R619" i="18"/>
  <c r="CJ619" i="18" s="1"/>
  <c r="CL619" i="18" s="1"/>
  <c r="Q619" i="18"/>
  <c r="P619" i="18"/>
  <c r="I617" i="17" s="1"/>
  <c r="M619" i="18"/>
  <c r="N619" i="18" s="1"/>
  <c r="O619" i="18" s="1"/>
  <c r="L619" i="18"/>
  <c r="G619" i="18"/>
  <c r="G617" i="17" s="1"/>
  <c r="CS618" i="18"/>
  <c r="CR618" i="18"/>
  <c r="CG618" i="18"/>
  <c r="CF618" i="18"/>
  <c r="S616" i="17" s="1"/>
  <c r="CE618" i="18"/>
  <c r="BZ618" i="18"/>
  <c r="BY618" i="18"/>
  <c r="Q616" i="17" s="1"/>
  <c r="BX618" i="18"/>
  <c r="BN618" i="18"/>
  <c r="BM618" i="18"/>
  <c r="BL618" i="18"/>
  <c r="BG618" i="18"/>
  <c r="BI618" i="18" s="1"/>
  <c r="BB618" i="18"/>
  <c r="BD618" i="18" s="1"/>
  <c r="AS618" i="18"/>
  <c r="AR618" i="18"/>
  <c r="AQ618" i="18"/>
  <c r="AM618" i="18"/>
  <c r="AL618" i="18"/>
  <c r="AH618" i="18"/>
  <c r="AG618" i="18"/>
  <c r="AA618" i="18"/>
  <c r="Y618" i="18"/>
  <c r="Q618" i="18"/>
  <c r="P618" i="18"/>
  <c r="I616" i="17" s="1"/>
  <c r="M618" i="18"/>
  <c r="N618" i="18" s="1"/>
  <c r="O618" i="18" s="1"/>
  <c r="L618" i="18"/>
  <c r="G618" i="18"/>
  <c r="A618" i="18"/>
  <c r="CS616" i="18"/>
  <c r="CR616" i="18"/>
  <c r="CG616" i="18"/>
  <c r="S614" i="17"/>
  <c r="CE616" i="18"/>
  <c r="BZ616" i="18"/>
  <c r="BX616" i="18"/>
  <c r="BL616" i="18"/>
  <c r="BG616" i="18"/>
  <c r="BI616" i="18" s="1"/>
  <c r="BB616" i="18"/>
  <c r="BD616" i="18" s="1"/>
  <c r="AQ616" i="18"/>
  <c r="AL616" i="18"/>
  <c r="AG616" i="18"/>
  <c r="Y616" i="18"/>
  <c r="Q616" i="18"/>
  <c r="M616" i="18"/>
  <c r="L616" i="18"/>
  <c r="P616" i="18"/>
  <c r="I614" i="17" s="1"/>
  <c r="G616" i="18"/>
  <c r="DB615" i="18"/>
  <c r="CV615" i="18"/>
  <c r="CS615" i="18"/>
  <c r="CR615" i="18"/>
  <c r="CG615" i="18"/>
  <c r="CF615" i="18"/>
  <c r="S613" i="17" s="1"/>
  <c r="CE615" i="18"/>
  <c r="BZ615" i="18"/>
  <c r="BY615" i="18"/>
  <c r="Q613" i="17" s="1"/>
  <c r="BX615" i="18"/>
  <c r="BT615" i="18"/>
  <c r="O613" i="17" s="1"/>
  <c r="BN615" i="18"/>
  <c r="BL615" i="18"/>
  <c r="BG615" i="18"/>
  <c r="BB615" i="18"/>
  <c r="AY615" i="18"/>
  <c r="M613" i="17" s="1"/>
  <c r="AS615" i="18"/>
  <c r="AQ615" i="18"/>
  <c r="AN615" i="18"/>
  <c r="AL615" i="18"/>
  <c r="AI615" i="18"/>
  <c r="AG615" i="18"/>
  <c r="AB615" i="18"/>
  <c r="K613" i="17" s="1"/>
  <c r="Y615" i="18"/>
  <c r="S615" i="18"/>
  <c r="CN615" i="18" s="1"/>
  <c r="CP615" i="18" s="1"/>
  <c r="R615" i="18"/>
  <c r="CJ615" i="18" s="1"/>
  <c r="CL615" i="18" s="1"/>
  <c r="Q615" i="18"/>
  <c r="P615" i="18"/>
  <c r="I613" i="17" s="1"/>
  <c r="M615" i="18"/>
  <c r="L615" i="18"/>
  <c r="G615" i="18"/>
  <c r="G613" i="17" s="1"/>
  <c r="CS614" i="18"/>
  <c r="CR614" i="18"/>
  <c r="CG614" i="18"/>
  <c r="CF614" i="18"/>
  <c r="S612" i="17" s="1"/>
  <c r="CE614" i="18"/>
  <c r="BZ614" i="18"/>
  <c r="BY614" i="18"/>
  <c r="Q612" i="17" s="1"/>
  <c r="BX614" i="18"/>
  <c r="BN614" i="18"/>
  <c r="BL614" i="18"/>
  <c r="BG614" i="18"/>
  <c r="BB614" i="18"/>
  <c r="AS614" i="18"/>
  <c r="AQ614" i="18"/>
  <c r="AL614" i="18"/>
  <c r="AG614" i="18"/>
  <c r="Y614" i="18"/>
  <c r="Q614" i="18"/>
  <c r="M614" i="18"/>
  <c r="L614" i="18"/>
  <c r="P614" i="18"/>
  <c r="I612" i="17" s="1"/>
  <c r="G614" i="18"/>
  <c r="CS613" i="18"/>
  <c r="CR613" i="18"/>
  <c r="CG613" i="18"/>
  <c r="CF613" i="18"/>
  <c r="S611" i="17" s="1"/>
  <c r="CE613" i="18"/>
  <c r="BZ613" i="18"/>
  <c r="BY613" i="18"/>
  <c r="Q611" i="17" s="1"/>
  <c r="BX613" i="18"/>
  <c r="BN613" i="18"/>
  <c r="BL613" i="18"/>
  <c r="BG613" i="18"/>
  <c r="BB613" i="18"/>
  <c r="AS613" i="18"/>
  <c r="AQ613" i="18"/>
  <c r="AL613" i="18"/>
  <c r="AG613" i="18"/>
  <c r="Y613" i="18"/>
  <c r="Q613" i="18"/>
  <c r="M613" i="18"/>
  <c r="L613" i="18"/>
  <c r="P613" i="18"/>
  <c r="I611" i="17" s="1"/>
  <c r="G613" i="18"/>
  <c r="CS612" i="18"/>
  <c r="CR612" i="18"/>
  <c r="CG612" i="18"/>
  <c r="CF612" i="18"/>
  <c r="S610" i="17" s="1"/>
  <c r="CE612" i="18"/>
  <c r="BZ612" i="18"/>
  <c r="BY612" i="18"/>
  <c r="Q610" i="17" s="1"/>
  <c r="BX612" i="18"/>
  <c r="BN612" i="18"/>
  <c r="BL612" i="18"/>
  <c r="BG612" i="18"/>
  <c r="BB612" i="18"/>
  <c r="AS612" i="18"/>
  <c r="AQ612" i="18"/>
  <c r="AL612" i="18"/>
  <c r="AG612" i="18"/>
  <c r="Y612" i="18"/>
  <c r="Q612" i="18"/>
  <c r="M612" i="18"/>
  <c r="L612" i="18"/>
  <c r="P612" i="18"/>
  <c r="I610" i="17" s="1"/>
  <c r="G612" i="18"/>
  <c r="DB611" i="18"/>
  <c r="CV611" i="18"/>
  <c r="CS611" i="18"/>
  <c r="CR611" i="18"/>
  <c r="CG611" i="18"/>
  <c r="CF611" i="18"/>
  <c r="S609" i="17" s="1"/>
  <c r="CE611" i="18"/>
  <c r="BZ611" i="18"/>
  <c r="BY611" i="18"/>
  <c r="Q609" i="17" s="1"/>
  <c r="BX611" i="18"/>
  <c r="BT611" i="18"/>
  <c r="O609" i="17" s="1"/>
  <c r="BN611" i="18"/>
  <c r="BL611" i="18"/>
  <c r="BG611" i="18"/>
  <c r="BB611" i="18"/>
  <c r="AY611" i="18"/>
  <c r="M609" i="17" s="1"/>
  <c r="AS611" i="18"/>
  <c r="AQ611" i="18"/>
  <c r="AN611" i="18"/>
  <c r="AL611" i="18"/>
  <c r="AI611" i="18"/>
  <c r="AG611" i="18"/>
  <c r="AB611" i="18"/>
  <c r="K609" i="17" s="1"/>
  <c r="Y611" i="18"/>
  <c r="S611" i="18"/>
  <c r="CN611" i="18" s="1"/>
  <c r="CP611" i="18" s="1"/>
  <c r="R611" i="18"/>
  <c r="CJ611" i="18" s="1"/>
  <c r="CL611" i="18" s="1"/>
  <c r="Q611" i="18"/>
  <c r="P611" i="18"/>
  <c r="I609" i="17" s="1"/>
  <c r="M611" i="18"/>
  <c r="L611" i="18"/>
  <c r="G611" i="18"/>
  <c r="G609" i="17" s="1"/>
  <c r="DB610" i="18"/>
  <c r="CV610" i="18"/>
  <c r="CS610" i="18"/>
  <c r="CR610" i="18"/>
  <c r="CG610" i="18"/>
  <c r="CF610" i="18"/>
  <c r="S608" i="17" s="1"/>
  <c r="CE610" i="18"/>
  <c r="BZ610" i="18"/>
  <c r="BY610" i="18"/>
  <c r="Q608" i="17" s="1"/>
  <c r="BX610" i="18"/>
  <c r="BT610" i="18"/>
  <c r="O608" i="17" s="1"/>
  <c r="BN610" i="18"/>
  <c r="BL610" i="18"/>
  <c r="BG610" i="18"/>
  <c r="BB610" i="18"/>
  <c r="AY610" i="18"/>
  <c r="M608" i="17" s="1"/>
  <c r="AS610" i="18"/>
  <c r="AQ610" i="18"/>
  <c r="AN610" i="18"/>
  <c r="AL610" i="18"/>
  <c r="AI610" i="18"/>
  <c r="AG610" i="18"/>
  <c r="AB610" i="18"/>
  <c r="K608" i="17" s="1"/>
  <c r="Y610" i="18"/>
  <c r="S610" i="18"/>
  <c r="CN610" i="18" s="1"/>
  <c r="CP610" i="18" s="1"/>
  <c r="R610" i="18"/>
  <c r="CJ610" i="18" s="1"/>
  <c r="CL610" i="18" s="1"/>
  <c r="Q610" i="18"/>
  <c r="P610" i="18"/>
  <c r="I608" i="17" s="1"/>
  <c r="M610" i="18"/>
  <c r="L610" i="18"/>
  <c r="G610" i="18"/>
  <c r="G608" i="17" s="1"/>
  <c r="DB609" i="18"/>
  <c r="CV609" i="18"/>
  <c r="CS609" i="18"/>
  <c r="CR609" i="18"/>
  <c r="CG609" i="18"/>
  <c r="CF609" i="18"/>
  <c r="S607" i="17" s="1"/>
  <c r="CE609" i="18"/>
  <c r="BZ609" i="18"/>
  <c r="BY609" i="18"/>
  <c r="Q607" i="17" s="1"/>
  <c r="BX609" i="18"/>
  <c r="BT609" i="18"/>
  <c r="O607" i="17" s="1"/>
  <c r="BN609" i="18"/>
  <c r="BL609" i="18"/>
  <c r="BG609" i="18"/>
  <c r="BB609" i="18"/>
  <c r="AY609" i="18"/>
  <c r="M607" i="17" s="1"/>
  <c r="AS609" i="18"/>
  <c r="AQ609" i="18"/>
  <c r="AN609" i="18"/>
  <c r="AL609" i="18"/>
  <c r="AI609" i="18"/>
  <c r="AG609" i="18"/>
  <c r="AB609" i="18"/>
  <c r="K607" i="17" s="1"/>
  <c r="Y609" i="18"/>
  <c r="S609" i="18"/>
  <c r="CN609" i="18" s="1"/>
  <c r="CP609" i="18" s="1"/>
  <c r="R609" i="18"/>
  <c r="CJ609" i="18" s="1"/>
  <c r="CL609" i="18" s="1"/>
  <c r="Q609" i="18"/>
  <c r="P609" i="18"/>
  <c r="I607" i="17" s="1"/>
  <c r="M609" i="18"/>
  <c r="L609" i="18"/>
  <c r="G609" i="18"/>
  <c r="G607" i="17" s="1"/>
  <c r="DB608" i="18"/>
  <c r="CV608" i="18"/>
  <c r="CS608" i="18"/>
  <c r="CR608" i="18"/>
  <c r="CG608" i="18"/>
  <c r="CF608" i="18"/>
  <c r="S606" i="17" s="1"/>
  <c r="CE608" i="18"/>
  <c r="BZ608" i="18"/>
  <c r="BY608" i="18"/>
  <c r="Q606" i="17" s="1"/>
  <c r="BX608" i="18"/>
  <c r="BT608" i="18"/>
  <c r="O606" i="17" s="1"/>
  <c r="BN608" i="18"/>
  <c r="BL608" i="18"/>
  <c r="BG608" i="18"/>
  <c r="BB608" i="18"/>
  <c r="AY608" i="18"/>
  <c r="M606" i="17" s="1"/>
  <c r="AS608" i="18"/>
  <c r="AQ608" i="18"/>
  <c r="AN608" i="18"/>
  <c r="AL608" i="18"/>
  <c r="AI608" i="18"/>
  <c r="AG608" i="18"/>
  <c r="AB608" i="18"/>
  <c r="K606" i="17" s="1"/>
  <c r="Y608" i="18"/>
  <c r="Z608" i="18" s="1"/>
  <c r="AC608" i="18" s="1"/>
  <c r="S608" i="18"/>
  <c r="CN608" i="18" s="1"/>
  <c r="CP608" i="18" s="1"/>
  <c r="R608" i="18"/>
  <c r="CJ608" i="18" s="1"/>
  <c r="CL608" i="18" s="1"/>
  <c r="Q608" i="18"/>
  <c r="P608" i="18"/>
  <c r="I606" i="17" s="1"/>
  <c r="M608" i="18"/>
  <c r="L608" i="18"/>
  <c r="G608" i="18"/>
  <c r="G606" i="17" s="1"/>
  <c r="DB607" i="18"/>
  <c r="CV607" i="18"/>
  <c r="CS607" i="18"/>
  <c r="CR607" i="18"/>
  <c r="CG607" i="18"/>
  <c r="CF607" i="18"/>
  <c r="S605" i="17" s="1"/>
  <c r="CE607" i="18"/>
  <c r="BZ607" i="18"/>
  <c r="BY607" i="18"/>
  <c r="Q605" i="17" s="1"/>
  <c r="BX607" i="18"/>
  <c r="BT607" i="18"/>
  <c r="O605" i="17" s="1"/>
  <c r="BN607" i="18"/>
  <c r="BL607" i="18"/>
  <c r="BG607" i="18"/>
  <c r="BB607" i="18"/>
  <c r="AY607" i="18"/>
  <c r="M605" i="17" s="1"/>
  <c r="AS607" i="18"/>
  <c r="AQ607" i="18"/>
  <c r="AN607" i="18"/>
  <c r="AL607" i="18"/>
  <c r="AI607" i="18"/>
  <c r="AG607" i="18"/>
  <c r="AB607" i="18"/>
  <c r="K605" i="17" s="1"/>
  <c r="Y607" i="18"/>
  <c r="S607" i="18"/>
  <c r="CN607" i="18" s="1"/>
  <c r="CP607" i="18" s="1"/>
  <c r="R607" i="18"/>
  <c r="CJ607" i="18" s="1"/>
  <c r="CL607" i="18" s="1"/>
  <c r="Q607" i="18"/>
  <c r="P607" i="18"/>
  <c r="I605" i="17" s="1"/>
  <c r="M607" i="18"/>
  <c r="L607" i="18"/>
  <c r="G607" i="18"/>
  <c r="G605" i="17" s="1"/>
  <c r="CS606" i="18"/>
  <c r="CR606" i="18"/>
  <c r="CG606" i="18"/>
  <c r="CF606" i="18"/>
  <c r="S604" i="17" s="1"/>
  <c r="CE606" i="18"/>
  <c r="BZ606" i="18"/>
  <c r="BY606" i="18"/>
  <c r="Q604" i="17" s="1"/>
  <c r="BX606" i="18"/>
  <c r="BN606" i="18"/>
  <c r="BL606" i="18"/>
  <c r="BG606" i="18"/>
  <c r="BB606" i="18"/>
  <c r="AS606" i="18"/>
  <c r="AQ606" i="18"/>
  <c r="AL606" i="18"/>
  <c r="AG606" i="18"/>
  <c r="Y606" i="18"/>
  <c r="Q606" i="18"/>
  <c r="M606" i="18"/>
  <c r="L606" i="18"/>
  <c r="P606" i="18"/>
  <c r="I604" i="17" s="1"/>
  <c r="G606" i="18"/>
  <c r="CS605" i="18"/>
  <c r="CR605" i="18"/>
  <c r="CG605" i="18"/>
  <c r="CF605" i="18"/>
  <c r="S603" i="17" s="1"/>
  <c r="CE605" i="18"/>
  <c r="BZ605" i="18"/>
  <c r="BY605" i="18"/>
  <c r="Q603" i="17" s="1"/>
  <c r="BX605" i="18"/>
  <c r="BN605" i="18"/>
  <c r="BM605" i="18"/>
  <c r="BL605" i="18"/>
  <c r="BG605" i="18"/>
  <c r="BB605" i="18"/>
  <c r="AS605" i="18"/>
  <c r="AR605" i="18"/>
  <c r="AQ605" i="18"/>
  <c r="AM605" i="18"/>
  <c r="AL605" i="18"/>
  <c r="AH605" i="18"/>
  <c r="AG605" i="18"/>
  <c r="AA605" i="18"/>
  <c r="Y605" i="18"/>
  <c r="Q605" i="18"/>
  <c r="M605" i="18"/>
  <c r="L605" i="18"/>
  <c r="P605" i="18"/>
  <c r="I603" i="17" s="1"/>
  <c r="G605" i="18"/>
  <c r="A605" i="18"/>
  <c r="CS603" i="18"/>
  <c r="CR603" i="18"/>
  <c r="CG603" i="18"/>
  <c r="CF603" i="18"/>
  <c r="S601" i="17" s="1"/>
  <c r="CE603" i="18"/>
  <c r="BZ603" i="18"/>
  <c r="BX603" i="18"/>
  <c r="BL603" i="18"/>
  <c r="BG603" i="18"/>
  <c r="BB603" i="18"/>
  <c r="AQ603" i="18"/>
  <c r="AL603" i="18"/>
  <c r="AG603" i="18"/>
  <c r="Y603" i="18"/>
  <c r="Z603" i="18" s="1"/>
  <c r="Q603" i="18"/>
  <c r="M603" i="18"/>
  <c r="N603" i="18" s="1"/>
  <c r="O603" i="18" s="1"/>
  <c r="L603" i="18"/>
  <c r="P603" i="18"/>
  <c r="I601" i="17" s="1"/>
  <c r="G603" i="18"/>
  <c r="G601" i="17" s="1"/>
  <c r="CS602" i="18"/>
  <c r="CR602" i="18"/>
  <c r="CG602" i="18"/>
  <c r="CF602" i="18"/>
  <c r="S600" i="17" s="1"/>
  <c r="CE602" i="18"/>
  <c r="BZ602" i="18"/>
  <c r="BY602" i="18"/>
  <c r="Q600" i="17" s="1"/>
  <c r="BX602" i="18"/>
  <c r="BN602" i="18"/>
  <c r="BL602" i="18"/>
  <c r="BG602" i="18"/>
  <c r="BI602" i="18" s="1"/>
  <c r="BB602" i="18"/>
  <c r="BD602" i="18" s="1"/>
  <c r="AS602" i="18"/>
  <c r="AQ602" i="18"/>
  <c r="AL602" i="18"/>
  <c r="AG602" i="18"/>
  <c r="Y602" i="18"/>
  <c r="Q602" i="18"/>
  <c r="M602" i="18"/>
  <c r="L602" i="18"/>
  <c r="P602" i="18"/>
  <c r="I600" i="17" s="1"/>
  <c r="G602" i="18"/>
  <c r="G600" i="17" s="1"/>
  <c r="CS601" i="18"/>
  <c r="CR601" i="18"/>
  <c r="CG601" i="18"/>
  <c r="CF601" i="18"/>
  <c r="S599" i="17" s="1"/>
  <c r="CE601" i="18"/>
  <c r="BZ601" i="18"/>
  <c r="BY601" i="18"/>
  <c r="Q599" i="17" s="1"/>
  <c r="BX601" i="18"/>
  <c r="BN601" i="18"/>
  <c r="BL601" i="18"/>
  <c r="BG601" i="18"/>
  <c r="BI601" i="18" s="1"/>
  <c r="BB601" i="18"/>
  <c r="BD601" i="18" s="1"/>
  <c r="AS601" i="18"/>
  <c r="AQ601" i="18"/>
  <c r="AL601" i="18"/>
  <c r="AG601" i="18"/>
  <c r="Y601" i="18"/>
  <c r="Z601" i="18" s="1"/>
  <c r="Q601" i="18"/>
  <c r="M601" i="18"/>
  <c r="N601" i="18" s="1"/>
  <c r="O601" i="18" s="1"/>
  <c r="L601" i="18"/>
  <c r="P601" i="18"/>
  <c r="I599" i="17" s="1"/>
  <c r="G601" i="18"/>
  <c r="G599" i="17" s="1"/>
  <c r="CS600" i="18"/>
  <c r="CR600" i="18"/>
  <c r="CG600" i="18"/>
  <c r="CF600" i="18"/>
  <c r="S598" i="17" s="1"/>
  <c r="CE600" i="18"/>
  <c r="BZ600" i="18"/>
  <c r="BY600" i="18"/>
  <c r="Q598" i="17" s="1"/>
  <c r="BX600" i="18"/>
  <c r="BN600" i="18"/>
  <c r="BL600" i="18"/>
  <c r="BG600" i="18"/>
  <c r="BI600" i="18" s="1"/>
  <c r="BB600" i="18"/>
  <c r="BD600" i="18" s="1"/>
  <c r="AS600" i="18"/>
  <c r="AQ600" i="18"/>
  <c r="AL600" i="18"/>
  <c r="AG600" i="18"/>
  <c r="Y600" i="18"/>
  <c r="Q600" i="18"/>
  <c r="M600" i="18"/>
  <c r="L600" i="18"/>
  <c r="P600" i="18"/>
  <c r="I598" i="17" s="1"/>
  <c r="G600" i="18"/>
  <c r="G598" i="17" s="1"/>
  <c r="CS599" i="18"/>
  <c r="CR599" i="18"/>
  <c r="CG599" i="18"/>
  <c r="CF599" i="18"/>
  <c r="S597" i="17" s="1"/>
  <c r="CE599" i="18"/>
  <c r="BZ599" i="18"/>
  <c r="BY599" i="18"/>
  <c r="Q597" i="17" s="1"/>
  <c r="BX599" i="18"/>
  <c r="BN599" i="18"/>
  <c r="BL599" i="18"/>
  <c r="BG599" i="18"/>
  <c r="BI599" i="18" s="1"/>
  <c r="BB599" i="18"/>
  <c r="BD599" i="18" s="1"/>
  <c r="AS599" i="18"/>
  <c r="AQ599" i="18"/>
  <c r="AL599" i="18"/>
  <c r="AG599" i="18"/>
  <c r="Y599" i="18"/>
  <c r="Z599" i="18" s="1"/>
  <c r="Q599" i="18"/>
  <c r="M599" i="18"/>
  <c r="N599" i="18" s="1"/>
  <c r="O599" i="18" s="1"/>
  <c r="L599" i="18"/>
  <c r="P599" i="18"/>
  <c r="I597" i="17" s="1"/>
  <c r="G599" i="18"/>
  <c r="G597" i="17" s="1"/>
  <c r="CS598" i="18"/>
  <c r="CR598" i="18"/>
  <c r="CG598" i="18"/>
  <c r="CF598" i="18"/>
  <c r="S596" i="17" s="1"/>
  <c r="CE598" i="18"/>
  <c r="BZ598" i="18"/>
  <c r="BY598" i="18"/>
  <c r="Q596" i="17" s="1"/>
  <c r="BX598" i="18"/>
  <c r="BN598" i="18"/>
  <c r="BL598" i="18"/>
  <c r="BG598" i="18"/>
  <c r="BI598" i="18" s="1"/>
  <c r="BB598" i="18"/>
  <c r="BD598" i="18" s="1"/>
  <c r="AS598" i="18"/>
  <c r="AQ598" i="18"/>
  <c r="AL598" i="18"/>
  <c r="AG598" i="18"/>
  <c r="Y598" i="18"/>
  <c r="Q598" i="18"/>
  <c r="M598" i="18"/>
  <c r="L598" i="18"/>
  <c r="P598" i="18"/>
  <c r="I596" i="17" s="1"/>
  <c r="G598" i="18"/>
  <c r="G596" i="17" s="1"/>
  <c r="CS597" i="18"/>
  <c r="CR597" i="18"/>
  <c r="CG597" i="18"/>
  <c r="CF597" i="18"/>
  <c r="S595" i="17" s="1"/>
  <c r="CE597" i="18"/>
  <c r="BZ597" i="18"/>
  <c r="BY597" i="18"/>
  <c r="Q595" i="17" s="1"/>
  <c r="BX597" i="18"/>
  <c r="BN597" i="18"/>
  <c r="BL597" i="18"/>
  <c r="BG597" i="18"/>
  <c r="BB597" i="18"/>
  <c r="AS597" i="18"/>
  <c r="AQ597" i="18"/>
  <c r="AL597" i="18"/>
  <c r="AG597" i="18"/>
  <c r="Y597" i="18"/>
  <c r="Z597" i="18" s="1"/>
  <c r="Q597" i="18"/>
  <c r="M597" i="18"/>
  <c r="N597" i="18" s="1"/>
  <c r="O597" i="18" s="1"/>
  <c r="L597" i="18"/>
  <c r="P597" i="18"/>
  <c r="I595" i="17" s="1"/>
  <c r="G597" i="18"/>
  <c r="G595" i="17" s="1"/>
  <c r="CS596" i="18"/>
  <c r="CR596" i="18"/>
  <c r="CG596" i="18"/>
  <c r="CF596" i="18"/>
  <c r="S594" i="17" s="1"/>
  <c r="CE596" i="18"/>
  <c r="BZ596" i="18"/>
  <c r="BY596" i="18"/>
  <c r="Q594" i="17" s="1"/>
  <c r="BX596" i="18"/>
  <c r="BN596" i="18"/>
  <c r="BL596" i="18"/>
  <c r="BG596" i="18"/>
  <c r="BB596" i="18"/>
  <c r="AS596" i="18"/>
  <c r="AQ596" i="18"/>
  <c r="AL596" i="18"/>
  <c r="AG596" i="18"/>
  <c r="Y596" i="18"/>
  <c r="Q596" i="18"/>
  <c r="M596" i="18"/>
  <c r="L596" i="18"/>
  <c r="P596" i="18"/>
  <c r="I594" i="17" s="1"/>
  <c r="G596" i="18"/>
  <c r="G594" i="17" s="1"/>
  <c r="CS595" i="18"/>
  <c r="CR595" i="18"/>
  <c r="CG595" i="18"/>
  <c r="CF595" i="18"/>
  <c r="S593" i="17" s="1"/>
  <c r="CE595" i="18"/>
  <c r="BZ595" i="18"/>
  <c r="BY595" i="18"/>
  <c r="Q593" i="17" s="1"/>
  <c r="BX595" i="18"/>
  <c r="BN595" i="18"/>
  <c r="BL595" i="18"/>
  <c r="BG595" i="18"/>
  <c r="BI595" i="18" s="1"/>
  <c r="BB595" i="18"/>
  <c r="BD595" i="18" s="1"/>
  <c r="AS595" i="18"/>
  <c r="AQ595" i="18"/>
  <c r="AL595" i="18"/>
  <c r="AG595" i="18"/>
  <c r="Y595" i="18"/>
  <c r="Z595" i="18" s="1"/>
  <c r="Q595" i="18"/>
  <c r="M595" i="18"/>
  <c r="L595" i="18"/>
  <c r="P595" i="18"/>
  <c r="I593" i="17" s="1"/>
  <c r="G593" i="17"/>
  <c r="CS594" i="18"/>
  <c r="CR594" i="18"/>
  <c r="CG594" i="18"/>
  <c r="CF594" i="18"/>
  <c r="S592" i="17" s="1"/>
  <c r="CE594" i="18"/>
  <c r="BZ594" i="18"/>
  <c r="BY594" i="18"/>
  <c r="Q592" i="17" s="1"/>
  <c r="BX594" i="18"/>
  <c r="BN594" i="18"/>
  <c r="BL594" i="18"/>
  <c r="BG594" i="18"/>
  <c r="BI594" i="18" s="1"/>
  <c r="BB594" i="18"/>
  <c r="BD594" i="18" s="1"/>
  <c r="AS594" i="18"/>
  <c r="AQ594" i="18"/>
  <c r="AL594" i="18"/>
  <c r="AG594" i="18"/>
  <c r="Y594" i="18"/>
  <c r="Q594" i="18"/>
  <c r="M594" i="18"/>
  <c r="L594" i="18"/>
  <c r="P594" i="18"/>
  <c r="I592" i="17" s="1"/>
  <c r="G592" i="17"/>
  <c r="CS593" i="18"/>
  <c r="CR593" i="18"/>
  <c r="CG593" i="18"/>
  <c r="CF593" i="18"/>
  <c r="S591" i="17" s="1"/>
  <c r="CE593" i="18"/>
  <c r="BZ593" i="18"/>
  <c r="BY593" i="18"/>
  <c r="Q591" i="17" s="1"/>
  <c r="BX593" i="18"/>
  <c r="BN593" i="18"/>
  <c r="BL593" i="18"/>
  <c r="BG593" i="18"/>
  <c r="BI593" i="18" s="1"/>
  <c r="BB593" i="18"/>
  <c r="BD593" i="18" s="1"/>
  <c r="AS593" i="18"/>
  <c r="AQ593" i="18"/>
  <c r="AL593" i="18"/>
  <c r="AG593" i="18"/>
  <c r="Y593" i="18"/>
  <c r="Q593" i="18"/>
  <c r="P593" i="18"/>
  <c r="I591" i="17" s="1"/>
  <c r="M593" i="18"/>
  <c r="L593" i="18"/>
  <c r="G593" i="18"/>
  <c r="CS592" i="18"/>
  <c r="CR592" i="18"/>
  <c r="CG592" i="18"/>
  <c r="CF592" i="18"/>
  <c r="S590" i="17" s="1"/>
  <c r="CE592" i="18"/>
  <c r="BZ592" i="18"/>
  <c r="BY592" i="18"/>
  <c r="Q590" i="17" s="1"/>
  <c r="BX592" i="18"/>
  <c r="BN592" i="18"/>
  <c r="BM592" i="18"/>
  <c r="BL592" i="18"/>
  <c r="BG592" i="18"/>
  <c r="BI592" i="18" s="1"/>
  <c r="BB592" i="18"/>
  <c r="BD592" i="18" s="1"/>
  <c r="AS592" i="18"/>
  <c r="AR592" i="18"/>
  <c r="AQ592" i="18"/>
  <c r="AM592" i="18"/>
  <c r="AL592" i="18"/>
  <c r="AH592" i="18"/>
  <c r="AG592" i="18"/>
  <c r="AA592" i="18"/>
  <c r="Y592" i="18"/>
  <c r="Q592" i="18"/>
  <c r="P592" i="18"/>
  <c r="I590" i="17" s="1"/>
  <c r="M592" i="18"/>
  <c r="N592" i="18" s="1"/>
  <c r="O592" i="18" s="1"/>
  <c r="L592" i="18"/>
  <c r="G592" i="18"/>
  <c r="A592" i="18"/>
  <c r="G580" i="18"/>
  <c r="G578" i="17" s="1"/>
  <c r="G581" i="18"/>
  <c r="G579" i="17" s="1"/>
  <c r="P581" i="18"/>
  <c r="I579" i="17" s="1"/>
  <c r="G582" i="18"/>
  <c r="G580" i="17" s="1"/>
  <c r="G583" i="18"/>
  <c r="G581" i="17" s="1"/>
  <c r="G584" i="18"/>
  <c r="G582" i="17" s="1"/>
  <c r="G585" i="18"/>
  <c r="G583" i="17" s="1"/>
  <c r="G586" i="18"/>
  <c r="G584" i="17" s="1"/>
  <c r="G587" i="18"/>
  <c r="G585" i="17" s="1"/>
  <c r="P587" i="18"/>
  <c r="I585" i="17" s="1"/>
  <c r="G588" i="18"/>
  <c r="G586" i="17" s="1"/>
  <c r="G589" i="18"/>
  <c r="G587" i="17" s="1"/>
  <c r="G590" i="18"/>
  <c r="P590" i="18"/>
  <c r="I588" i="17" s="1"/>
  <c r="P580" i="18"/>
  <c r="I578" i="17" s="1"/>
  <c r="P582" i="18"/>
  <c r="I580" i="17" s="1"/>
  <c r="P583" i="18"/>
  <c r="I581" i="17" s="1"/>
  <c r="P584" i="18"/>
  <c r="I582" i="17" s="1"/>
  <c r="P585" i="18"/>
  <c r="I583" i="17" s="1"/>
  <c r="P586" i="18"/>
  <c r="I584" i="17" s="1"/>
  <c r="P588" i="18"/>
  <c r="I586" i="17" s="1"/>
  <c r="P589" i="18"/>
  <c r="I587" i="17" s="1"/>
  <c r="DB580" i="18"/>
  <c r="DB582" i="18"/>
  <c r="DB583" i="18"/>
  <c r="DB585" i="18"/>
  <c r="DB586" i="18"/>
  <c r="DB588" i="18"/>
  <c r="DB589" i="18"/>
  <c r="BT592" i="18" l="1"/>
  <c r="O590" i="17" s="1"/>
  <c r="BT698" i="18"/>
  <c r="O696" i="17" s="1"/>
  <c r="BT659" i="18"/>
  <c r="O657" i="17" s="1"/>
  <c r="BT618" i="18"/>
  <c r="O616" i="17" s="1"/>
  <c r="BT702" i="18"/>
  <c r="O700" i="17" s="1"/>
  <c r="BT593" i="18"/>
  <c r="O591" i="17" s="1"/>
  <c r="BT632" i="18"/>
  <c r="O630" i="17" s="1"/>
  <c r="BT684" i="18"/>
  <c r="O682" i="17" s="1"/>
  <c r="BT705" i="18"/>
  <c r="O703" i="17" s="1"/>
  <c r="BT637" i="18"/>
  <c r="O635" i="17" s="1"/>
  <c r="BT709" i="18"/>
  <c r="O707" i="17" s="1"/>
  <c r="G616" i="17"/>
  <c r="S618" i="18"/>
  <c r="CN618" i="18" s="1"/>
  <c r="R618" i="18"/>
  <c r="CJ618" i="18" s="1"/>
  <c r="G707" i="17"/>
  <c r="S709" i="18"/>
  <c r="CN709" i="18" s="1"/>
  <c r="R709" i="18"/>
  <c r="CJ709" i="18" s="1"/>
  <c r="G588" i="17"/>
  <c r="G657" i="17"/>
  <c r="S659" i="18"/>
  <c r="CN659" i="18" s="1"/>
  <c r="R659" i="18"/>
  <c r="CJ659" i="18" s="1"/>
  <c r="Z593" i="18"/>
  <c r="G591" i="17"/>
  <c r="S593" i="18"/>
  <c r="CN593" i="18" s="1"/>
  <c r="R593" i="18"/>
  <c r="CJ593" i="18" s="1"/>
  <c r="G590" i="17"/>
  <c r="S592" i="18"/>
  <c r="CN592" i="18" s="1"/>
  <c r="R592" i="18"/>
  <c r="CJ592" i="18" s="1"/>
  <c r="G635" i="17"/>
  <c r="S637" i="18"/>
  <c r="CN637" i="18" s="1"/>
  <c r="R637" i="18"/>
  <c r="CJ637" i="18" s="1"/>
  <c r="G634" i="17"/>
  <c r="S636" i="18"/>
  <c r="CN636" i="18" s="1"/>
  <c r="R636" i="18"/>
  <c r="CJ636" i="18" s="1"/>
  <c r="G630" i="17"/>
  <c r="S632" i="18"/>
  <c r="CN632" i="18" s="1"/>
  <c r="R632" i="18"/>
  <c r="CJ632" i="18" s="1"/>
  <c r="G703" i="17"/>
  <c r="S705" i="18"/>
  <c r="CN705" i="18" s="1"/>
  <c r="R705" i="18"/>
  <c r="CJ705" i="18" s="1"/>
  <c r="G673" i="17"/>
  <c r="S675" i="18"/>
  <c r="CN675" i="18" s="1"/>
  <c r="R675" i="18"/>
  <c r="CJ675" i="18" s="1"/>
  <c r="G702" i="17"/>
  <c r="S704" i="18"/>
  <c r="CN704" i="18" s="1"/>
  <c r="R704" i="18"/>
  <c r="CJ704" i="18" s="1"/>
  <c r="G700" i="17"/>
  <c r="S702" i="18"/>
  <c r="CN702" i="18" s="1"/>
  <c r="R702" i="18"/>
  <c r="CJ702" i="18" s="1"/>
  <c r="G699" i="17"/>
  <c r="S701" i="18"/>
  <c r="CN701" i="18" s="1"/>
  <c r="R701" i="18"/>
  <c r="CJ701" i="18" s="1"/>
  <c r="G696" i="17"/>
  <c r="S698" i="18"/>
  <c r="CN698" i="18" s="1"/>
  <c r="R698" i="18"/>
  <c r="CJ698" i="18" s="1"/>
  <c r="G692" i="17"/>
  <c r="S694" i="18"/>
  <c r="CN694" i="18" s="1"/>
  <c r="R694" i="18"/>
  <c r="CJ694" i="18" s="1"/>
  <c r="G682" i="17"/>
  <c r="S684" i="18"/>
  <c r="CN684" i="18" s="1"/>
  <c r="R684" i="18"/>
  <c r="CJ684" i="18" s="1"/>
  <c r="U636" i="17"/>
  <c r="G629" i="13" s="1"/>
  <c r="I583" i="20"/>
  <c r="I583" i="13" s="1"/>
  <c r="I584" i="20"/>
  <c r="I584" i="13" s="1"/>
  <c r="I585" i="20"/>
  <c r="I586" i="20"/>
  <c r="I587" i="20"/>
  <c r="I587" i="13" s="1"/>
  <c r="I588" i="20"/>
  <c r="I588" i="13" s="1"/>
  <c r="I589" i="20"/>
  <c r="I590" i="20"/>
  <c r="I591" i="20"/>
  <c r="I591" i="13" s="1"/>
  <c r="I592" i="20"/>
  <c r="I592" i="13" s="1"/>
  <c r="I593" i="20"/>
  <c r="I594" i="20"/>
  <c r="I596" i="20"/>
  <c r="I596" i="13" s="1"/>
  <c r="I597" i="20"/>
  <c r="I597" i="13" s="1"/>
  <c r="I598" i="20"/>
  <c r="I599" i="20"/>
  <c r="I600" i="20"/>
  <c r="I600" i="13" s="1"/>
  <c r="I601" i="20"/>
  <c r="I601" i="13" s="1"/>
  <c r="I602" i="20"/>
  <c r="I603" i="20"/>
  <c r="I604" i="20"/>
  <c r="I604" i="13" s="1"/>
  <c r="I605" i="20"/>
  <c r="I605" i="13" s="1"/>
  <c r="I606" i="20"/>
  <c r="I607" i="20"/>
  <c r="I609" i="20"/>
  <c r="I609" i="13" s="1"/>
  <c r="I610" i="20"/>
  <c r="I610" i="13" s="1"/>
  <c r="I611" i="20"/>
  <c r="I612" i="20"/>
  <c r="I613" i="20"/>
  <c r="I613" i="13" s="1"/>
  <c r="I614" i="20"/>
  <c r="I614" i="13" s="1"/>
  <c r="I615" i="20"/>
  <c r="I616" i="20"/>
  <c r="I617" i="20"/>
  <c r="I617" i="13" s="1"/>
  <c r="I618" i="20"/>
  <c r="I618" i="13" s="1"/>
  <c r="I619" i="20"/>
  <c r="I620" i="20"/>
  <c r="I622" i="20"/>
  <c r="I622" i="13" s="1"/>
  <c r="I623" i="20"/>
  <c r="I623" i="13" s="1"/>
  <c r="I624" i="20"/>
  <c r="I625" i="20"/>
  <c r="I626" i="20"/>
  <c r="I626" i="13" s="1"/>
  <c r="I627" i="20"/>
  <c r="I627" i="13" s="1"/>
  <c r="I628" i="20"/>
  <c r="I629" i="20"/>
  <c r="I630" i="20"/>
  <c r="I630" i="13" s="1"/>
  <c r="I631" i="20"/>
  <c r="I631" i="13" s="1"/>
  <c r="I632" i="20"/>
  <c r="I633" i="20"/>
  <c r="I635" i="20"/>
  <c r="I635" i="13" s="1"/>
  <c r="I636" i="20"/>
  <c r="I636" i="13" s="1"/>
  <c r="I637" i="20"/>
  <c r="I638" i="20"/>
  <c r="I639" i="20"/>
  <c r="I639" i="13" s="1"/>
  <c r="I640" i="20"/>
  <c r="I640" i="13" s="1"/>
  <c r="I641" i="20"/>
  <c r="I642" i="20"/>
  <c r="I643" i="20"/>
  <c r="I643" i="13" s="1"/>
  <c r="I644" i="20"/>
  <c r="I644" i="13" s="1"/>
  <c r="I645" i="20"/>
  <c r="I646" i="20"/>
  <c r="I648" i="20"/>
  <c r="I648" i="13" s="1"/>
  <c r="I649" i="20"/>
  <c r="I649" i="13" s="1"/>
  <c r="I650" i="20"/>
  <c r="I651" i="20"/>
  <c r="I652" i="20"/>
  <c r="I652" i="13" s="1"/>
  <c r="I653" i="20"/>
  <c r="I653" i="13" s="1"/>
  <c r="I654" i="20"/>
  <c r="I655" i="20"/>
  <c r="I656" i="20"/>
  <c r="I656" i="13" s="1"/>
  <c r="I657" i="20"/>
  <c r="I657" i="13" s="1"/>
  <c r="I658" i="20"/>
  <c r="I659" i="20"/>
  <c r="I661" i="20"/>
  <c r="I661" i="13" s="1"/>
  <c r="I662" i="20"/>
  <c r="I662" i="13" s="1"/>
  <c r="I663" i="20"/>
  <c r="I664" i="20"/>
  <c r="I665" i="20"/>
  <c r="I665" i="13" s="1"/>
  <c r="I666" i="20"/>
  <c r="I666" i="13" s="1"/>
  <c r="I667" i="20"/>
  <c r="I668" i="20"/>
  <c r="I669" i="20"/>
  <c r="I669" i="13" s="1"/>
  <c r="I670" i="20"/>
  <c r="I670" i="13" s="1"/>
  <c r="I671" i="20"/>
  <c r="I672" i="20"/>
  <c r="I674" i="20"/>
  <c r="I674" i="13" s="1"/>
  <c r="I675" i="20"/>
  <c r="I675" i="13" s="1"/>
  <c r="I676" i="20"/>
  <c r="I677" i="20"/>
  <c r="I678" i="20"/>
  <c r="I678" i="13" s="1"/>
  <c r="I679" i="20"/>
  <c r="I679" i="13" s="1"/>
  <c r="I680" i="20"/>
  <c r="I681" i="20"/>
  <c r="I682" i="20"/>
  <c r="I682" i="13" s="1"/>
  <c r="I683" i="20"/>
  <c r="I683" i="13" s="1"/>
  <c r="I684" i="20"/>
  <c r="I685" i="20"/>
  <c r="I687" i="20"/>
  <c r="I687" i="13" s="1"/>
  <c r="I688" i="20"/>
  <c r="I688" i="13" s="1"/>
  <c r="I689" i="20"/>
  <c r="I689" i="13" s="1"/>
  <c r="I690" i="20"/>
  <c r="I691" i="20"/>
  <c r="I691" i="13" s="1"/>
  <c r="I692" i="20"/>
  <c r="I692" i="13" s="1"/>
  <c r="I693" i="20"/>
  <c r="I693" i="13" s="1"/>
  <c r="I694" i="20"/>
  <c r="I695" i="20"/>
  <c r="I695" i="13" s="1"/>
  <c r="I696" i="20"/>
  <c r="I696" i="13" s="1"/>
  <c r="I697" i="20"/>
  <c r="I697" i="13" s="1"/>
  <c r="I698" i="20"/>
  <c r="CH615" i="18"/>
  <c r="CT646" i="18"/>
  <c r="CT650" i="18"/>
  <c r="CH652" i="18"/>
  <c r="AX716" i="18"/>
  <c r="AX720" i="18"/>
  <c r="CH712" i="18"/>
  <c r="CH714" i="18"/>
  <c r="BS715" i="18"/>
  <c r="CH716" i="18"/>
  <c r="CH718" i="18"/>
  <c r="R629" i="18"/>
  <c r="CJ629" i="18" s="1"/>
  <c r="S629" i="18"/>
  <c r="CN629" i="18" s="1"/>
  <c r="R628" i="18"/>
  <c r="CJ628" i="18" s="1"/>
  <c r="S628" i="18"/>
  <c r="CN628" i="18" s="1"/>
  <c r="R625" i="18"/>
  <c r="CJ625" i="18" s="1"/>
  <c r="S625" i="18"/>
  <c r="CN625" i="18" s="1"/>
  <c r="R624" i="18"/>
  <c r="CJ624" i="18" s="1"/>
  <c r="S624" i="18"/>
  <c r="CN624" i="18" s="1"/>
  <c r="R622" i="18"/>
  <c r="CJ622" i="18" s="1"/>
  <c r="S622" i="18"/>
  <c r="CN622" i="18" s="1"/>
  <c r="R603" i="18"/>
  <c r="CJ603" i="18" s="1"/>
  <c r="S603" i="18"/>
  <c r="CN603" i="18" s="1"/>
  <c r="R602" i="18"/>
  <c r="CJ602" i="18" s="1"/>
  <c r="S602" i="18"/>
  <c r="CN602" i="18" s="1"/>
  <c r="R601" i="18"/>
  <c r="CJ601" i="18" s="1"/>
  <c r="S601" i="18"/>
  <c r="CN601" i="18" s="1"/>
  <c r="R600" i="18"/>
  <c r="CJ600" i="18" s="1"/>
  <c r="S600" i="18"/>
  <c r="CN600" i="18" s="1"/>
  <c r="R599" i="18"/>
  <c r="CJ599" i="18" s="1"/>
  <c r="S599" i="18"/>
  <c r="CN599" i="18" s="1"/>
  <c r="R598" i="18"/>
  <c r="CJ598" i="18" s="1"/>
  <c r="S598" i="18"/>
  <c r="CN598" i="18" s="1"/>
  <c r="R597" i="18"/>
  <c r="CJ597" i="18" s="1"/>
  <c r="S597" i="18"/>
  <c r="CN597" i="18" s="1"/>
  <c r="R596" i="18"/>
  <c r="CJ596" i="18" s="1"/>
  <c r="S596" i="18"/>
  <c r="CN596" i="18" s="1"/>
  <c r="R595" i="18"/>
  <c r="CJ595" i="18" s="1"/>
  <c r="S595" i="18"/>
  <c r="CN595" i="18" s="1"/>
  <c r="R594" i="18"/>
  <c r="CJ594" i="18" s="1"/>
  <c r="S594" i="18"/>
  <c r="CN594" i="18" s="1"/>
  <c r="CT594" i="18"/>
  <c r="CV594" i="18" s="1"/>
  <c r="CT716" i="18"/>
  <c r="CT637" i="18"/>
  <c r="CV637" i="18" s="1"/>
  <c r="CT644" i="18"/>
  <c r="CV644" i="18" s="1"/>
  <c r="BR671" i="18"/>
  <c r="BR673" i="18"/>
  <c r="CH710" i="18"/>
  <c r="BS711" i="18"/>
  <c r="CA607" i="18"/>
  <c r="CA609" i="18"/>
  <c r="CA611" i="18"/>
  <c r="CA615" i="18"/>
  <c r="BS620" i="18"/>
  <c r="BR707" i="18"/>
  <c r="CA652" i="18"/>
  <c r="CA644" i="18"/>
  <c r="BS646" i="18"/>
  <c r="CH605" i="18"/>
  <c r="BS609" i="18"/>
  <c r="CH648" i="18"/>
  <c r="CH650" i="18"/>
  <c r="CT651" i="18"/>
  <c r="CV651" i="18" s="1"/>
  <c r="CT662" i="18"/>
  <c r="CV662" i="18" s="1"/>
  <c r="CA605" i="18"/>
  <c r="CH613" i="18"/>
  <c r="AW622" i="18"/>
  <c r="CH646" i="18"/>
  <c r="CA648" i="18"/>
  <c r="CA650" i="18"/>
  <c r="CH654" i="18"/>
  <c r="CH670" i="18"/>
  <c r="AX684" i="18"/>
  <c r="CH685" i="18"/>
  <c r="CH687" i="18"/>
  <c r="CH689" i="18"/>
  <c r="CA710" i="18"/>
  <c r="CA712" i="18"/>
  <c r="CT713" i="18"/>
  <c r="CA714" i="18"/>
  <c r="CA716" i="18"/>
  <c r="CT717" i="18"/>
  <c r="CA718" i="18"/>
  <c r="CT593" i="18"/>
  <c r="CV593" i="18" s="1"/>
  <c r="CH607" i="18"/>
  <c r="CH609" i="18"/>
  <c r="CH611" i="18"/>
  <c r="CA613" i="18"/>
  <c r="CH644" i="18"/>
  <c r="CT645" i="18"/>
  <c r="CA646" i="18"/>
  <c r="CT647" i="18"/>
  <c r="CV647" i="18" s="1"/>
  <c r="BS650" i="18"/>
  <c r="CA654" i="18"/>
  <c r="CA670" i="18"/>
  <c r="CA685" i="18"/>
  <c r="CA687" i="18"/>
  <c r="CA689" i="18"/>
  <c r="BS652" i="18"/>
  <c r="BS648" i="18"/>
  <c r="G640" i="17"/>
  <c r="S642" i="18"/>
  <c r="CN642" i="18" s="1"/>
  <c r="R642" i="18"/>
  <c r="CJ642" i="18" s="1"/>
  <c r="G639" i="17"/>
  <c r="S641" i="18"/>
  <c r="CN641" i="18" s="1"/>
  <c r="R641" i="18"/>
  <c r="CJ641" i="18" s="1"/>
  <c r="G638" i="17"/>
  <c r="S640" i="18"/>
  <c r="CN640" i="18" s="1"/>
  <c r="R640" i="18"/>
  <c r="CJ640" i="18" s="1"/>
  <c r="G637" i="17"/>
  <c r="S639" i="18"/>
  <c r="CN639" i="18" s="1"/>
  <c r="R639" i="18"/>
  <c r="CJ639" i="18" s="1"/>
  <c r="G633" i="17"/>
  <c r="S635" i="18"/>
  <c r="CN635" i="18" s="1"/>
  <c r="R635" i="18"/>
  <c r="CJ635" i="18" s="1"/>
  <c r="G632" i="17"/>
  <c r="S634" i="18"/>
  <c r="CN634" i="18" s="1"/>
  <c r="R634" i="18"/>
  <c r="CJ634" i="18" s="1"/>
  <c r="Z653" i="18"/>
  <c r="AC653" i="18" s="1"/>
  <c r="G631" i="17"/>
  <c r="S633" i="18"/>
  <c r="CN633" i="18" s="1"/>
  <c r="R633" i="18"/>
  <c r="CJ633" i="18" s="1"/>
  <c r="Z651" i="18"/>
  <c r="AC651" i="18" s="1"/>
  <c r="Z649" i="18"/>
  <c r="AC649" i="18" s="1"/>
  <c r="Z647" i="18"/>
  <c r="AC647" i="18" s="1"/>
  <c r="G629" i="17"/>
  <c r="S631" i="18"/>
  <c r="CN631" i="18" s="1"/>
  <c r="R631" i="18"/>
  <c r="CJ631" i="18" s="1"/>
  <c r="G653" i="17"/>
  <c r="S655" i="18"/>
  <c r="CN655" i="18" s="1"/>
  <c r="R655" i="18"/>
  <c r="CJ655" i="18" s="1"/>
  <c r="G652" i="17"/>
  <c r="S654" i="18"/>
  <c r="CN654" i="18" s="1"/>
  <c r="R654" i="18"/>
  <c r="CJ654" i="18" s="1"/>
  <c r="G651" i="17"/>
  <c r="S653" i="18"/>
  <c r="CN653" i="18" s="1"/>
  <c r="R653" i="18"/>
  <c r="CJ653" i="18" s="1"/>
  <c r="G650" i="17"/>
  <c r="S652" i="18"/>
  <c r="CN652" i="18" s="1"/>
  <c r="R652" i="18"/>
  <c r="CJ652" i="18" s="1"/>
  <c r="G649" i="17"/>
  <c r="S651" i="18"/>
  <c r="CN651" i="18" s="1"/>
  <c r="R651" i="18"/>
  <c r="CJ651" i="18" s="1"/>
  <c r="G647" i="17"/>
  <c r="S649" i="18"/>
  <c r="CN649" i="18" s="1"/>
  <c r="R649" i="18"/>
  <c r="CJ649" i="18" s="1"/>
  <c r="G646" i="17"/>
  <c r="S648" i="18"/>
  <c r="CN648" i="18" s="1"/>
  <c r="R648" i="18"/>
  <c r="CJ648" i="18" s="1"/>
  <c r="G645" i="17"/>
  <c r="S647" i="18"/>
  <c r="CN647" i="18" s="1"/>
  <c r="R647" i="18"/>
  <c r="CJ647" i="18" s="1"/>
  <c r="G642" i="17"/>
  <c r="S644" i="18"/>
  <c r="CN644" i="18" s="1"/>
  <c r="R644" i="18"/>
  <c r="CJ644" i="18" s="1"/>
  <c r="G666" i="17"/>
  <c r="S668" i="18"/>
  <c r="CN668" i="18" s="1"/>
  <c r="R668" i="18"/>
  <c r="CJ668" i="18" s="1"/>
  <c r="G662" i="17"/>
  <c r="S664" i="18"/>
  <c r="CN664" i="18" s="1"/>
  <c r="R664" i="18"/>
  <c r="CJ664" i="18" s="1"/>
  <c r="G660" i="17"/>
  <c r="S662" i="18"/>
  <c r="CN662" i="18" s="1"/>
  <c r="R662" i="18"/>
  <c r="CJ662" i="18" s="1"/>
  <c r="AD616" i="18"/>
  <c r="G614" i="17"/>
  <c r="S616" i="18"/>
  <c r="CN616" i="18" s="1"/>
  <c r="R616" i="18"/>
  <c r="CJ616" i="18" s="1"/>
  <c r="G612" i="17"/>
  <c r="S614" i="18"/>
  <c r="CN614" i="18" s="1"/>
  <c r="R614" i="18"/>
  <c r="CJ614" i="18" s="1"/>
  <c r="BS613" i="18"/>
  <c r="G611" i="17"/>
  <c r="S613" i="18"/>
  <c r="CN613" i="18" s="1"/>
  <c r="R613" i="18"/>
  <c r="CJ613" i="18" s="1"/>
  <c r="BS612" i="18"/>
  <c r="Z612" i="18"/>
  <c r="AC612" i="18" s="1"/>
  <c r="BR703" i="18"/>
  <c r="G610" i="17"/>
  <c r="S612" i="18"/>
  <c r="CN612" i="18" s="1"/>
  <c r="R612" i="18"/>
  <c r="CJ612" i="18" s="1"/>
  <c r="G604" i="17"/>
  <c r="S606" i="18"/>
  <c r="CN606" i="18" s="1"/>
  <c r="R606" i="18"/>
  <c r="CJ606" i="18" s="1"/>
  <c r="G701" i="17"/>
  <c r="S703" i="18"/>
  <c r="CN703" i="18" s="1"/>
  <c r="R703" i="18"/>
  <c r="CJ703" i="18" s="1"/>
  <c r="G603" i="17"/>
  <c r="S605" i="18"/>
  <c r="CN605" i="18" s="1"/>
  <c r="R605" i="18"/>
  <c r="CJ605" i="18" s="1"/>
  <c r="G679" i="17"/>
  <c r="S681" i="18"/>
  <c r="CN681" i="18" s="1"/>
  <c r="R681" i="18"/>
  <c r="CJ681" i="18" s="1"/>
  <c r="G677" i="17"/>
  <c r="S679" i="18"/>
  <c r="CN679" i="18" s="1"/>
  <c r="R679" i="18"/>
  <c r="CJ679" i="18" s="1"/>
  <c r="G676" i="17"/>
  <c r="S678" i="18"/>
  <c r="CN678" i="18" s="1"/>
  <c r="R678" i="18"/>
  <c r="CJ678" i="18" s="1"/>
  <c r="G675" i="17"/>
  <c r="S677" i="18"/>
  <c r="CN677" i="18" s="1"/>
  <c r="R677" i="18"/>
  <c r="CJ677" i="18" s="1"/>
  <c r="G674" i="17"/>
  <c r="S676" i="18"/>
  <c r="CN676" i="18" s="1"/>
  <c r="R676" i="18"/>
  <c r="CJ676" i="18" s="1"/>
  <c r="G668" i="17"/>
  <c r="S670" i="18"/>
  <c r="CN670" i="18" s="1"/>
  <c r="R670" i="18"/>
  <c r="CJ670" i="18" s="1"/>
  <c r="G691" i="17"/>
  <c r="S693" i="18"/>
  <c r="CN693" i="18" s="1"/>
  <c r="R693" i="18"/>
  <c r="CJ693" i="18" s="1"/>
  <c r="G690" i="17"/>
  <c r="S692" i="18"/>
  <c r="CN692" i="18" s="1"/>
  <c r="R692" i="18"/>
  <c r="CJ692" i="18" s="1"/>
  <c r="G689" i="17"/>
  <c r="S691" i="18"/>
  <c r="CN691" i="18" s="1"/>
  <c r="R691" i="18"/>
  <c r="CJ691" i="18" s="1"/>
  <c r="G688" i="17"/>
  <c r="S690" i="18"/>
  <c r="CN690" i="18" s="1"/>
  <c r="R690" i="18"/>
  <c r="CJ690" i="18" s="1"/>
  <c r="G687" i="17"/>
  <c r="S689" i="18"/>
  <c r="CN689" i="18" s="1"/>
  <c r="R689" i="18"/>
  <c r="CJ689" i="18" s="1"/>
  <c r="Z688" i="18"/>
  <c r="AC688" i="18" s="1"/>
  <c r="G686" i="17"/>
  <c r="S688" i="18"/>
  <c r="CN688" i="18" s="1"/>
  <c r="R688" i="18"/>
  <c r="CJ688" i="18" s="1"/>
  <c r="BS687" i="18"/>
  <c r="G685" i="17"/>
  <c r="S687" i="18"/>
  <c r="CN687" i="18" s="1"/>
  <c r="R687" i="18"/>
  <c r="CJ687" i="18" s="1"/>
  <c r="G683" i="17"/>
  <c r="S685" i="18"/>
  <c r="CN685" i="18" s="1"/>
  <c r="R685" i="18"/>
  <c r="CJ685" i="18" s="1"/>
  <c r="G681" i="17"/>
  <c r="S683" i="18"/>
  <c r="CN683" i="18" s="1"/>
  <c r="R683" i="18"/>
  <c r="CJ683" i="18" s="1"/>
  <c r="G695" i="17"/>
  <c r="S697" i="18"/>
  <c r="CN697" i="18" s="1"/>
  <c r="R697" i="18"/>
  <c r="CJ697" i="18" s="1"/>
  <c r="CT603" i="18"/>
  <c r="CV603" i="18" s="1"/>
  <c r="AX610" i="18"/>
  <c r="CT612" i="18"/>
  <c r="CV612" i="18" s="1"/>
  <c r="BS624" i="18"/>
  <c r="BS628" i="18"/>
  <c r="CT639" i="18"/>
  <c r="CV639" i="18" s="1"/>
  <c r="BR651" i="18"/>
  <c r="BR655" i="18"/>
  <c r="BS674" i="18"/>
  <c r="BS678" i="18"/>
  <c r="AW687" i="18"/>
  <c r="AW691" i="18"/>
  <c r="AX707" i="18"/>
  <c r="BS717" i="18"/>
  <c r="AW628" i="18"/>
  <c r="CT653" i="18"/>
  <c r="CV653" i="18" s="1"/>
  <c r="AX655" i="18"/>
  <c r="BS684" i="18"/>
  <c r="BR688" i="18"/>
  <c r="BR692" i="18"/>
  <c r="BS700" i="18"/>
  <c r="CT605" i="18"/>
  <c r="CV605" i="18" s="1"/>
  <c r="CT609" i="18"/>
  <c r="CT613" i="18"/>
  <c r="CV613" i="18" s="1"/>
  <c r="CT632" i="18"/>
  <c r="CV632" i="18" s="1"/>
  <c r="CT636" i="18"/>
  <c r="CV636" i="18" s="1"/>
  <c r="BS689" i="18"/>
  <c r="BS693" i="18"/>
  <c r="AX710" i="18"/>
  <c r="CT606" i="18"/>
  <c r="CV606" i="18" s="1"/>
  <c r="CT610" i="18"/>
  <c r="CT614" i="18"/>
  <c r="CV614" i="18" s="1"/>
  <c r="BS622" i="18"/>
  <c r="CT641" i="18"/>
  <c r="CV641" i="18" s="1"/>
  <c r="BR645" i="18"/>
  <c r="BS672" i="18"/>
  <c r="BS676" i="18"/>
  <c r="AX685" i="18"/>
  <c r="AW689" i="18"/>
  <c r="BR690" i="18"/>
  <c r="BS702" i="18"/>
  <c r="CT607" i="18"/>
  <c r="CT629" i="18"/>
  <c r="CV629" i="18" s="1"/>
  <c r="CT634" i="18"/>
  <c r="CV634" i="18" s="1"/>
  <c r="CT638" i="18"/>
  <c r="CT661" i="18"/>
  <c r="BR677" i="18"/>
  <c r="CT688" i="18"/>
  <c r="CV688" i="18" s="1"/>
  <c r="AX690" i="18"/>
  <c r="AW605" i="18"/>
  <c r="CT631" i="18"/>
  <c r="CV631" i="18" s="1"/>
  <c r="BS592" i="18"/>
  <c r="CT592" i="18"/>
  <c r="CV592" i="18" s="1"/>
  <c r="CT683" i="18"/>
  <c r="CV683" i="18" s="1"/>
  <c r="CT657" i="18"/>
  <c r="BS709" i="18"/>
  <c r="CT709" i="18"/>
  <c r="CV709" i="18" s="1"/>
  <c r="CT658" i="18"/>
  <c r="CT710" i="18"/>
  <c r="AX671" i="18"/>
  <c r="AX645" i="18"/>
  <c r="AX697" i="18"/>
  <c r="BR619" i="18"/>
  <c r="CT684" i="18"/>
  <c r="CV684" i="18" s="1"/>
  <c r="BS606" i="18"/>
  <c r="AX619" i="18"/>
  <c r="CT685" i="18"/>
  <c r="CV685" i="18" s="1"/>
  <c r="AW620" i="18"/>
  <c r="AX607" i="18"/>
  <c r="CT659" i="18"/>
  <c r="CV659" i="18" s="1"/>
  <c r="CT711" i="18"/>
  <c r="CT633" i="18"/>
  <c r="CV633" i="18" s="1"/>
  <c r="AW672" i="18"/>
  <c r="AW646" i="18"/>
  <c r="AX698" i="18"/>
  <c r="CT608" i="18"/>
  <c r="BR647" i="18"/>
  <c r="BR699" i="18"/>
  <c r="AX712" i="18"/>
  <c r="CT595" i="18"/>
  <c r="CV595" i="18" s="1"/>
  <c r="AX647" i="18"/>
  <c r="AX699" i="18"/>
  <c r="BR621" i="18"/>
  <c r="CT686" i="18"/>
  <c r="BS608" i="18"/>
  <c r="AX621" i="18"/>
  <c r="CT660" i="18"/>
  <c r="CT712" i="18"/>
  <c r="AX673" i="18"/>
  <c r="CT635" i="18"/>
  <c r="CV635" i="18" s="1"/>
  <c r="AW674" i="18"/>
  <c r="BS713" i="18"/>
  <c r="AW648" i="18"/>
  <c r="AW700" i="18"/>
  <c r="CT687" i="18"/>
  <c r="CV687" i="18" s="1"/>
  <c r="CT648" i="18"/>
  <c r="CV648" i="18" s="1"/>
  <c r="CT714" i="18"/>
  <c r="CT649" i="18"/>
  <c r="CV649" i="18" s="1"/>
  <c r="BR675" i="18"/>
  <c r="AX688" i="18"/>
  <c r="AX675" i="18"/>
  <c r="BR649" i="18"/>
  <c r="BR701" i="18"/>
  <c r="AX714" i="18"/>
  <c r="AX649" i="18"/>
  <c r="AX701" i="18"/>
  <c r="BR623" i="18"/>
  <c r="AX623" i="18"/>
  <c r="CT689" i="18"/>
  <c r="CV689" i="18" s="1"/>
  <c r="AW624" i="18"/>
  <c r="AX611" i="18"/>
  <c r="CT663" i="18"/>
  <c r="CT715" i="18"/>
  <c r="AW676" i="18"/>
  <c r="CT611" i="18"/>
  <c r="AW650" i="18"/>
  <c r="AX651" i="18"/>
  <c r="AX703" i="18"/>
  <c r="BR625" i="18"/>
  <c r="CT690" i="18"/>
  <c r="CV690" i="18" s="1"/>
  <c r="AX625" i="18"/>
  <c r="CT664" i="18"/>
  <c r="CV664" i="18" s="1"/>
  <c r="AX677" i="18"/>
  <c r="AW678" i="18"/>
  <c r="BS704" i="18"/>
  <c r="AW652" i="18"/>
  <c r="AW704" i="18"/>
  <c r="BS626" i="18"/>
  <c r="CT691" i="18"/>
  <c r="CV691" i="18" s="1"/>
  <c r="AW626" i="18"/>
  <c r="CT665" i="18"/>
  <c r="CT652" i="18"/>
  <c r="CV652" i="18" s="1"/>
  <c r="BS691" i="18"/>
  <c r="AX614" i="18"/>
  <c r="CT666" i="18"/>
  <c r="CT718" i="18"/>
  <c r="CT640" i="18"/>
  <c r="CV640" i="18" s="1"/>
  <c r="BR679" i="18"/>
  <c r="AX692" i="18"/>
  <c r="AX679" i="18"/>
  <c r="BR653" i="18"/>
  <c r="BR705" i="18"/>
  <c r="AX718" i="18"/>
  <c r="AX653" i="18"/>
  <c r="AX705" i="18"/>
  <c r="BR627" i="18"/>
  <c r="CT692" i="18"/>
  <c r="CV692" i="18" s="1"/>
  <c r="AX627" i="18"/>
  <c r="CT693" i="18"/>
  <c r="CV693" i="18" s="1"/>
  <c r="AX615" i="18"/>
  <c r="CT667" i="18"/>
  <c r="CT719" i="18"/>
  <c r="BS680" i="18"/>
  <c r="AW693" i="18"/>
  <c r="AW680" i="18"/>
  <c r="BS719" i="18"/>
  <c r="CT615" i="18"/>
  <c r="BS654" i="18"/>
  <c r="BS706" i="18"/>
  <c r="AW654" i="18"/>
  <c r="AW706" i="18"/>
  <c r="BR629" i="18"/>
  <c r="CT681" i="18"/>
  <c r="CV681" i="18" s="1"/>
  <c r="BS616" i="18"/>
  <c r="AX629" i="18"/>
  <c r="CT707" i="18"/>
  <c r="BR694" i="18"/>
  <c r="BR681" i="18"/>
  <c r="AX694" i="18"/>
  <c r="AX681" i="18"/>
  <c r="BS720" i="18"/>
  <c r="G694" i="17"/>
  <c r="S696" i="18"/>
  <c r="CN696" i="18" s="1"/>
  <c r="R696" i="18"/>
  <c r="CJ696" i="18" s="1"/>
  <c r="CT597" i="18"/>
  <c r="CV597" i="18" s="1"/>
  <c r="CT599" i="18"/>
  <c r="CV599" i="18" s="1"/>
  <c r="CT601" i="18"/>
  <c r="CV601" i="18" s="1"/>
  <c r="AU618" i="18"/>
  <c r="CT618" i="18"/>
  <c r="CV618" i="18" s="1"/>
  <c r="CT619" i="18"/>
  <c r="CT620" i="18"/>
  <c r="CT621" i="18"/>
  <c r="CT622" i="18"/>
  <c r="CV622" i="18" s="1"/>
  <c r="CT623" i="18"/>
  <c r="CT624" i="18"/>
  <c r="CV624" i="18" s="1"/>
  <c r="CT625" i="18"/>
  <c r="CV625" i="18" s="1"/>
  <c r="CT626" i="18"/>
  <c r="CT627" i="18"/>
  <c r="CT628" i="18"/>
  <c r="CV628" i="18" s="1"/>
  <c r="CT642" i="18"/>
  <c r="CV642" i="18" s="1"/>
  <c r="CT654" i="18"/>
  <c r="CV654" i="18" s="1"/>
  <c r="CT668" i="18"/>
  <c r="CV668" i="18" s="1"/>
  <c r="AX670" i="18"/>
  <c r="CT670" i="18"/>
  <c r="CV670" i="18" s="1"/>
  <c r="CT671" i="18"/>
  <c r="CT672" i="18"/>
  <c r="CT673" i="18"/>
  <c r="CT674" i="18"/>
  <c r="CT675" i="18"/>
  <c r="CV675" i="18" s="1"/>
  <c r="CT676" i="18"/>
  <c r="CV676" i="18" s="1"/>
  <c r="CT677" i="18"/>
  <c r="CV677" i="18" s="1"/>
  <c r="CT678" i="18"/>
  <c r="CV678" i="18" s="1"/>
  <c r="CT679" i="18"/>
  <c r="CV679" i="18" s="1"/>
  <c r="CT680" i="18"/>
  <c r="CT694" i="18"/>
  <c r="CV694" i="18" s="1"/>
  <c r="CT696" i="18"/>
  <c r="CV696" i="18" s="1"/>
  <c r="CT697" i="18"/>
  <c r="CV697" i="18" s="1"/>
  <c r="CT698" i="18"/>
  <c r="CV698" i="18" s="1"/>
  <c r="CT699" i="18"/>
  <c r="CT700" i="18"/>
  <c r="CT701" i="18"/>
  <c r="CV701" i="18" s="1"/>
  <c r="CT702" i="18"/>
  <c r="CV702" i="18" s="1"/>
  <c r="CT703" i="18"/>
  <c r="CV703" i="18" s="1"/>
  <c r="CT704" i="18"/>
  <c r="CV704" i="18" s="1"/>
  <c r="CT705" i="18"/>
  <c r="CV705" i="18" s="1"/>
  <c r="CT706" i="18"/>
  <c r="CT720" i="18"/>
  <c r="AD592" i="18"/>
  <c r="Z592" i="18"/>
  <c r="AC592" i="18" s="1"/>
  <c r="AW592" i="18"/>
  <c r="AU592" i="18"/>
  <c r="AX592" i="18"/>
  <c r="CA592" i="18"/>
  <c r="CH592" i="18"/>
  <c r="N593" i="18"/>
  <c r="O593" i="18" s="1"/>
  <c r="AX593" i="18"/>
  <c r="AW593" i="18"/>
  <c r="BP593" i="18"/>
  <c r="BR593" i="18"/>
  <c r="CA593" i="18"/>
  <c r="CH593" i="18"/>
  <c r="N594" i="18"/>
  <c r="O594" i="18" s="1"/>
  <c r="AU594" i="18"/>
  <c r="AW594" i="18"/>
  <c r="BS594" i="18"/>
  <c r="BR594" i="18"/>
  <c r="BP594" i="18"/>
  <c r="CA594" i="18"/>
  <c r="CH594" i="18"/>
  <c r="N595" i="18"/>
  <c r="O595" i="18" s="1"/>
  <c r="AX595" i="18"/>
  <c r="AW595" i="18"/>
  <c r="BP595" i="18"/>
  <c r="BR595" i="18"/>
  <c r="CA595" i="18"/>
  <c r="CH595" i="18"/>
  <c r="N596" i="18"/>
  <c r="O596" i="18" s="1"/>
  <c r="AU596" i="18"/>
  <c r="AW596" i="18"/>
  <c r="BS596" i="18"/>
  <c r="BR596" i="18"/>
  <c r="CA596" i="18"/>
  <c r="CH596" i="18"/>
  <c r="CT596" i="18"/>
  <c r="CV596" i="18" s="1"/>
  <c r="AX597" i="18"/>
  <c r="AW597" i="18"/>
  <c r="BP597" i="18"/>
  <c r="BR597" i="18"/>
  <c r="CA597" i="18"/>
  <c r="CH597" i="18"/>
  <c r="N598" i="18"/>
  <c r="O598" i="18" s="1"/>
  <c r="AU598" i="18"/>
  <c r="AW598" i="18"/>
  <c r="BS598" i="18"/>
  <c r="BR598" i="18"/>
  <c r="BP598" i="18"/>
  <c r="CA598" i="18"/>
  <c r="CH598" i="18"/>
  <c r="CT598" i="18"/>
  <c r="CV598" i="18" s="1"/>
  <c r="AX599" i="18"/>
  <c r="AW599" i="18"/>
  <c r="AU599" i="18"/>
  <c r="BP599" i="18"/>
  <c r="BR599" i="18"/>
  <c r="CA599" i="18"/>
  <c r="CH599" i="18"/>
  <c r="N600" i="18"/>
  <c r="O600" i="18" s="1"/>
  <c r="AU600" i="18"/>
  <c r="AW600" i="18"/>
  <c r="BS600" i="18"/>
  <c r="BR600" i="18"/>
  <c r="BP600" i="18"/>
  <c r="CA600" i="18"/>
  <c r="CH600" i="18"/>
  <c r="CT600" i="18"/>
  <c r="CV600" i="18" s="1"/>
  <c r="AX601" i="18"/>
  <c r="AW601" i="18"/>
  <c r="AU601" i="18"/>
  <c r="BP601" i="18"/>
  <c r="BR601" i="18"/>
  <c r="CA601" i="18"/>
  <c r="CH601" i="18"/>
  <c r="N602" i="18"/>
  <c r="O602" i="18" s="1"/>
  <c r="AU602" i="18"/>
  <c r="AW602" i="18"/>
  <c r="BS602" i="18"/>
  <c r="BR602" i="18"/>
  <c r="BP602" i="18"/>
  <c r="CA602" i="18"/>
  <c r="CH602" i="18"/>
  <c r="CT602" i="18"/>
  <c r="CV602" i="18" s="1"/>
  <c r="AX603" i="18"/>
  <c r="AW603" i="18"/>
  <c r="BS603" i="18"/>
  <c r="BR603" i="18"/>
  <c r="BP603" i="18"/>
  <c r="CA603" i="18"/>
  <c r="CH603" i="18"/>
  <c r="AD605" i="18"/>
  <c r="Z605" i="18"/>
  <c r="AC605" i="18" s="1"/>
  <c r="AU605" i="18"/>
  <c r="BS605" i="18"/>
  <c r="BP605" i="18"/>
  <c r="BR605" i="18"/>
  <c r="N606" i="18"/>
  <c r="O606" i="18" s="1"/>
  <c r="Z606" i="18"/>
  <c r="AC606" i="18" s="1"/>
  <c r="AD606" i="18"/>
  <c r="AX606" i="18"/>
  <c r="AW606" i="18"/>
  <c r="AU606" i="18"/>
  <c r="CA606" i="18"/>
  <c r="CH606" i="18"/>
  <c r="AD607" i="18"/>
  <c r="Z607" i="18"/>
  <c r="AC607" i="18" s="1"/>
  <c r="BR607" i="18"/>
  <c r="N608" i="18"/>
  <c r="O608" i="18" s="1"/>
  <c r="AW608" i="18"/>
  <c r="CA608" i="18"/>
  <c r="CH608" i="18"/>
  <c r="AD609" i="18"/>
  <c r="Z609" i="18"/>
  <c r="AC609" i="18" s="1"/>
  <c r="BR609" i="18"/>
  <c r="N610" i="18"/>
  <c r="O610" i="18" s="1"/>
  <c r="Z610" i="18"/>
  <c r="AC610" i="18" s="1"/>
  <c r="AW610" i="18"/>
  <c r="CA610" i="18"/>
  <c r="CH610" i="18"/>
  <c r="AD611" i="18"/>
  <c r="Z611" i="18"/>
  <c r="AC611" i="18" s="1"/>
  <c r="BR611" i="18"/>
  <c r="N612" i="18"/>
  <c r="O612" i="18" s="1"/>
  <c r="AW612" i="18"/>
  <c r="CA612" i="18"/>
  <c r="CH612" i="18"/>
  <c r="AD613" i="18"/>
  <c r="Z613" i="18"/>
  <c r="AC613" i="18" s="1"/>
  <c r="BR613" i="18"/>
  <c r="N614" i="18"/>
  <c r="O614" i="18" s="1"/>
  <c r="Z614" i="18"/>
  <c r="AC614" i="18" s="1"/>
  <c r="AW614" i="18"/>
  <c r="CA614" i="18"/>
  <c r="CH614" i="18"/>
  <c r="AD615" i="18"/>
  <c r="Z615" i="18"/>
  <c r="AC615" i="18" s="1"/>
  <c r="BR615" i="18"/>
  <c r="N616" i="18"/>
  <c r="O616" i="18" s="1"/>
  <c r="AW616" i="18"/>
  <c r="CA616" i="18"/>
  <c r="CH616" i="18"/>
  <c r="CT616" i="18"/>
  <c r="CV616" i="18" s="1"/>
  <c r="AW618" i="18"/>
  <c r="BR618" i="18"/>
  <c r="BP618" i="18"/>
  <c r="BS618" i="18"/>
  <c r="CA618" i="18"/>
  <c r="CH618" i="18"/>
  <c r="AD619" i="18"/>
  <c r="Z619" i="18"/>
  <c r="AC619" i="18" s="1"/>
  <c r="AU619" i="18"/>
  <c r="CA619" i="18"/>
  <c r="CH619" i="18"/>
  <c r="AD620" i="18"/>
  <c r="Z620" i="18"/>
  <c r="AC620" i="18" s="1"/>
  <c r="BP620" i="18"/>
  <c r="CA620" i="18"/>
  <c r="CH620" i="18"/>
  <c r="AD621" i="18"/>
  <c r="Z621" i="18"/>
  <c r="AC621" i="18" s="1"/>
  <c r="AU621" i="18"/>
  <c r="CA621" i="18"/>
  <c r="CH621" i="18"/>
  <c r="AD622" i="18"/>
  <c r="Z622" i="18"/>
  <c r="AC622" i="18" s="1"/>
  <c r="BP622" i="18"/>
  <c r="CA622" i="18"/>
  <c r="CH622" i="18"/>
  <c r="AD623" i="18"/>
  <c r="Z623" i="18"/>
  <c r="AC623" i="18" s="1"/>
  <c r="AU623" i="18"/>
  <c r="CA623" i="18"/>
  <c r="CH623" i="18"/>
  <c r="AD624" i="18"/>
  <c r="Z624" i="18"/>
  <c r="AC624" i="18" s="1"/>
  <c r="BP624" i="18"/>
  <c r="CA624" i="18"/>
  <c r="CH624" i="18"/>
  <c r="AD625" i="18"/>
  <c r="Z625" i="18"/>
  <c r="AC625" i="18" s="1"/>
  <c r="AU625" i="18"/>
  <c r="CA625" i="18"/>
  <c r="CH625" i="18"/>
  <c r="AD626" i="18"/>
  <c r="Z626" i="18"/>
  <c r="AC626" i="18" s="1"/>
  <c r="BP626" i="18"/>
  <c r="CA626" i="18"/>
  <c r="CH626" i="18"/>
  <c r="AD627" i="18"/>
  <c r="Z627" i="18"/>
  <c r="AC627" i="18" s="1"/>
  <c r="AU627" i="18"/>
  <c r="CA627" i="18"/>
  <c r="CH627" i="18"/>
  <c r="AD628" i="18"/>
  <c r="Z628" i="18"/>
  <c r="AC628" i="18" s="1"/>
  <c r="BP628" i="18"/>
  <c r="CA628" i="18"/>
  <c r="CH628" i="18"/>
  <c r="AD629" i="18"/>
  <c r="Z629" i="18"/>
  <c r="AC629" i="18" s="1"/>
  <c r="AU629" i="18"/>
  <c r="CA629" i="18"/>
  <c r="CH629" i="18"/>
  <c r="AD631" i="18"/>
  <c r="Z631" i="18"/>
  <c r="AC631" i="18" s="1"/>
  <c r="AX631" i="18"/>
  <c r="AW631" i="18"/>
  <c r="AU631" i="18"/>
  <c r="BS631" i="18"/>
  <c r="BR631" i="18"/>
  <c r="BP631" i="18"/>
  <c r="CA631" i="18"/>
  <c r="CH631" i="18"/>
  <c r="N632" i="18"/>
  <c r="O632" i="18" s="1"/>
  <c r="AD632" i="18"/>
  <c r="Z632" i="18"/>
  <c r="AC632" i="18" s="1"/>
  <c r="AX632" i="18"/>
  <c r="AW632" i="18"/>
  <c r="AU632" i="18"/>
  <c r="BS632" i="18"/>
  <c r="BR632" i="18"/>
  <c r="BP632" i="18"/>
  <c r="CA632" i="18"/>
  <c r="CH632" i="18"/>
  <c r="N633" i="18"/>
  <c r="O633" i="18" s="1"/>
  <c r="AD633" i="18"/>
  <c r="Z633" i="18"/>
  <c r="AC633" i="18" s="1"/>
  <c r="AX633" i="18"/>
  <c r="AW633" i="18"/>
  <c r="AU633" i="18"/>
  <c r="BS633" i="18"/>
  <c r="BR633" i="18"/>
  <c r="BP633" i="18"/>
  <c r="CA633" i="18"/>
  <c r="CH633" i="18"/>
  <c r="N634" i="18"/>
  <c r="O634" i="18" s="1"/>
  <c r="AD634" i="18"/>
  <c r="Z634" i="18"/>
  <c r="AC634" i="18" s="1"/>
  <c r="AX634" i="18"/>
  <c r="AW634" i="18"/>
  <c r="AU634" i="18"/>
  <c r="BS634" i="18"/>
  <c r="BR634" i="18"/>
  <c r="BP634" i="18"/>
  <c r="CA634" i="18"/>
  <c r="CH634" i="18"/>
  <c r="N635" i="18"/>
  <c r="O635" i="18" s="1"/>
  <c r="AD635" i="18"/>
  <c r="Z635" i="18"/>
  <c r="AC635" i="18" s="1"/>
  <c r="AX635" i="18"/>
  <c r="AW635" i="18"/>
  <c r="AU635" i="18"/>
  <c r="BS635" i="18"/>
  <c r="BR635" i="18"/>
  <c r="BP635" i="18"/>
  <c r="CA635" i="18"/>
  <c r="CH635" i="18"/>
  <c r="N636" i="18"/>
  <c r="O636" i="18" s="1"/>
  <c r="AD636" i="18"/>
  <c r="Z636" i="18"/>
  <c r="AC636" i="18" s="1"/>
  <c r="AX636" i="18"/>
  <c r="AW636" i="18"/>
  <c r="AU636" i="18"/>
  <c r="BS636" i="18"/>
  <c r="BR636" i="18"/>
  <c r="BP636" i="18"/>
  <c r="CA636" i="18"/>
  <c r="CH636" i="18"/>
  <c r="N637" i="18"/>
  <c r="O637" i="18" s="1"/>
  <c r="AD637" i="18"/>
  <c r="Z637" i="18"/>
  <c r="AC637" i="18" s="1"/>
  <c r="AX637" i="18"/>
  <c r="AW637" i="18"/>
  <c r="AU637" i="18"/>
  <c r="BS637" i="18"/>
  <c r="BR637" i="18"/>
  <c r="BP637" i="18"/>
  <c r="CA637" i="18"/>
  <c r="CH637" i="18"/>
  <c r="N638" i="18"/>
  <c r="O638" i="18" s="1"/>
  <c r="AD638" i="18"/>
  <c r="Z638" i="18"/>
  <c r="AC638" i="18" s="1"/>
  <c r="AX638" i="18"/>
  <c r="AW638" i="18"/>
  <c r="AU638" i="18"/>
  <c r="BS638" i="18"/>
  <c r="BR638" i="18"/>
  <c r="BP638" i="18"/>
  <c r="CA638" i="18"/>
  <c r="CH638" i="18"/>
  <c r="N639" i="18"/>
  <c r="O639" i="18" s="1"/>
  <c r="AD639" i="18"/>
  <c r="Z639" i="18"/>
  <c r="AC639" i="18" s="1"/>
  <c r="AX639" i="18"/>
  <c r="AW639" i="18"/>
  <c r="AU639" i="18"/>
  <c r="BS639" i="18"/>
  <c r="BR639" i="18"/>
  <c r="BP639" i="18"/>
  <c r="CA639" i="18"/>
  <c r="CH639" i="18"/>
  <c r="N640" i="18"/>
  <c r="O640" i="18" s="1"/>
  <c r="AD640" i="18"/>
  <c r="Z640" i="18"/>
  <c r="AC640" i="18" s="1"/>
  <c r="AX640" i="18"/>
  <c r="AW640" i="18"/>
  <c r="AU640" i="18"/>
  <c r="BS640" i="18"/>
  <c r="BR640" i="18"/>
  <c r="BP640" i="18"/>
  <c r="CA640" i="18"/>
  <c r="CH640" i="18"/>
  <c r="N641" i="18"/>
  <c r="O641" i="18" s="1"/>
  <c r="AD641" i="18"/>
  <c r="Z641" i="18"/>
  <c r="AC641" i="18" s="1"/>
  <c r="AX641" i="18"/>
  <c r="AW641" i="18"/>
  <c r="AU641" i="18"/>
  <c r="BS641" i="18"/>
  <c r="BR641" i="18"/>
  <c r="BP641" i="18"/>
  <c r="CA641" i="18"/>
  <c r="CH641" i="18"/>
  <c r="N642" i="18"/>
  <c r="O642" i="18" s="1"/>
  <c r="AD642" i="18"/>
  <c r="Z642" i="18"/>
  <c r="AC642" i="18" s="1"/>
  <c r="AX642" i="18"/>
  <c r="AW642" i="18"/>
  <c r="AU642" i="18"/>
  <c r="BS642" i="18"/>
  <c r="BR642" i="18"/>
  <c r="BP642" i="18"/>
  <c r="CA642" i="18"/>
  <c r="CH642" i="18"/>
  <c r="AW644" i="18"/>
  <c r="BS644" i="18"/>
  <c r="BP644" i="18"/>
  <c r="N645" i="18"/>
  <c r="O645" i="18" s="1"/>
  <c r="AU645" i="18"/>
  <c r="CA645" i="18"/>
  <c r="CH645" i="18"/>
  <c r="AD646" i="18"/>
  <c r="Z646" i="18"/>
  <c r="AC646" i="18" s="1"/>
  <c r="BP646" i="18"/>
  <c r="N647" i="18"/>
  <c r="O647" i="18" s="1"/>
  <c r="AU647" i="18"/>
  <c r="CA647" i="18"/>
  <c r="CH647" i="18"/>
  <c r="AD648" i="18"/>
  <c r="Z648" i="18"/>
  <c r="AC648" i="18" s="1"/>
  <c r="BP648" i="18"/>
  <c r="N649" i="18"/>
  <c r="O649" i="18" s="1"/>
  <c r="AU649" i="18"/>
  <c r="CA649" i="18"/>
  <c r="CH649" i="18"/>
  <c r="AD650" i="18"/>
  <c r="Z650" i="18"/>
  <c r="AC650" i="18" s="1"/>
  <c r="BP650" i="18"/>
  <c r="N651" i="18"/>
  <c r="O651" i="18" s="1"/>
  <c r="AU651" i="18"/>
  <c r="CA651" i="18"/>
  <c r="CH651" i="18"/>
  <c r="AD652" i="18"/>
  <c r="Z652" i="18"/>
  <c r="AC652" i="18" s="1"/>
  <c r="BP652" i="18"/>
  <c r="N653" i="18"/>
  <c r="O653" i="18" s="1"/>
  <c r="AU653" i="18"/>
  <c r="CA653" i="18"/>
  <c r="CH653" i="18"/>
  <c r="AD654" i="18"/>
  <c r="Z654" i="18"/>
  <c r="AC654" i="18" s="1"/>
  <c r="BP654" i="18"/>
  <c r="AD655" i="18"/>
  <c r="Z655" i="18"/>
  <c r="AC655" i="18" s="1"/>
  <c r="AU655" i="18"/>
  <c r="CA655" i="18"/>
  <c r="CH655" i="18"/>
  <c r="N657" i="18"/>
  <c r="O657" i="18" s="1"/>
  <c r="AD657" i="18"/>
  <c r="Z657" i="18"/>
  <c r="AC657" i="18" s="1"/>
  <c r="AX657" i="18"/>
  <c r="AW657" i="18"/>
  <c r="AU657" i="18"/>
  <c r="BS657" i="18"/>
  <c r="BR657" i="18"/>
  <c r="BP657" i="18"/>
  <c r="CA657" i="18"/>
  <c r="CH657" i="18"/>
  <c r="N658" i="18"/>
  <c r="O658" i="18" s="1"/>
  <c r="AD658" i="18"/>
  <c r="Z658" i="18"/>
  <c r="AC658" i="18" s="1"/>
  <c r="AX658" i="18"/>
  <c r="AW658" i="18"/>
  <c r="AU658" i="18"/>
  <c r="BS658" i="18"/>
  <c r="BR658" i="18"/>
  <c r="BP658" i="18"/>
  <c r="CA658" i="18"/>
  <c r="CH658" i="18"/>
  <c r="AD659" i="18"/>
  <c r="Z659" i="18"/>
  <c r="AC659" i="18" s="1"/>
  <c r="AX659" i="18"/>
  <c r="AW659" i="18"/>
  <c r="AU659" i="18"/>
  <c r="BS659" i="18"/>
  <c r="BR659" i="18"/>
  <c r="BP659" i="18"/>
  <c r="CA659" i="18"/>
  <c r="CH659" i="18"/>
  <c r="N660" i="18"/>
  <c r="O660" i="18" s="1"/>
  <c r="AD660" i="18"/>
  <c r="Z660" i="18"/>
  <c r="AC660" i="18" s="1"/>
  <c r="AX660" i="18"/>
  <c r="AW660" i="18"/>
  <c r="AU660" i="18"/>
  <c r="BS660" i="18"/>
  <c r="BR660" i="18"/>
  <c r="BP660" i="18"/>
  <c r="CA660" i="18"/>
  <c r="CH660" i="18"/>
  <c r="AD661" i="18"/>
  <c r="Z661" i="18"/>
  <c r="AC661" i="18" s="1"/>
  <c r="AX661" i="18"/>
  <c r="AW661" i="18"/>
  <c r="AU661" i="18"/>
  <c r="BS661" i="18"/>
  <c r="BR661" i="18"/>
  <c r="BP661" i="18"/>
  <c r="CA661" i="18"/>
  <c r="CH661" i="18"/>
  <c r="N662" i="18"/>
  <c r="O662" i="18" s="1"/>
  <c r="AD662" i="18"/>
  <c r="Z662" i="18"/>
  <c r="AC662" i="18" s="1"/>
  <c r="AX662" i="18"/>
  <c r="AW662" i="18"/>
  <c r="AU662" i="18"/>
  <c r="BS662" i="18"/>
  <c r="BR662" i="18"/>
  <c r="BP662" i="18"/>
  <c r="CA662" i="18"/>
  <c r="CH662" i="18"/>
  <c r="AD663" i="18"/>
  <c r="Z663" i="18"/>
  <c r="AC663" i="18" s="1"/>
  <c r="AX663" i="18"/>
  <c r="AW663" i="18"/>
  <c r="AU663" i="18"/>
  <c r="BS663" i="18"/>
  <c r="BR663" i="18"/>
  <c r="BP663" i="18"/>
  <c r="CA663" i="18"/>
  <c r="CH663" i="18"/>
  <c r="N664" i="18"/>
  <c r="O664" i="18" s="1"/>
  <c r="AD664" i="18"/>
  <c r="Z664" i="18"/>
  <c r="AC664" i="18" s="1"/>
  <c r="AX664" i="18"/>
  <c r="AW664" i="18"/>
  <c r="AU664" i="18"/>
  <c r="BS664" i="18"/>
  <c r="BR664" i="18"/>
  <c r="BP664" i="18"/>
  <c r="CA664" i="18"/>
  <c r="CH664" i="18"/>
  <c r="AD665" i="18"/>
  <c r="Z665" i="18"/>
  <c r="AC665" i="18" s="1"/>
  <c r="AX665" i="18"/>
  <c r="AW665" i="18"/>
  <c r="AU665" i="18"/>
  <c r="BS665" i="18"/>
  <c r="BR665" i="18"/>
  <c r="BP665" i="18"/>
  <c r="CA665" i="18"/>
  <c r="CH665" i="18"/>
  <c r="N666" i="18"/>
  <c r="O666" i="18" s="1"/>
  <c r="AD666" i="18"/>
  <c r="Z666" i="18"/>
  <c r="AC666" i="18" s="1"/>
  <c r="AX666" i="18"/>
  <c r="AW666" i="18"/>
  <c r="AU666" i="18"/>
  <c r="BS666" i="18"/>
  <c r="BR666" i="18"/>
  <c r="BP666" i="18"/>
  <c r="CA666" i="18"/>
  <c r="CH666" i="18"/>
  <c r="AD667" i="18"/>
  <c r="Z667" i="18"/>
  <c r="AC667" i="18" s="1"/>
  <c r="AX667" i="18"/>
  <c r="AW667" i="18"/>
  <c r="AU667" i="18"/>
  <c r="BS667" i="18"/>
  <c r="BR667" i="18"/>
  <c r="BP667" i="18"/>
  <c r="CA667" i="18"/>
  <c r="CH667" i="18"/>
  <c r="N668" i="18"/>
  <c r="O668" i="18" s="1"/>
  <c r="AD668" i="18"/>
  <c r="Z668" i="18"/>
  <c r="AC668" i="18" s="1"/>
  <c r="AX668" i="18"/>
  <c r="AW668" i="18"/>
  <c r="AU668" i="18"/>
  <c r="BS668" i="18"/>
  <c r="BR668" i="18"/>
  <c r="BP668" i="18"/>
  <c r="CA668" i="18"/>
  <c r="CH668" i="18"/>
  <c r="N670" i="18"/>
  <c r="O670" i="18" s="1"/>
  <c r="AU670" i="18"/>
  <c r="BS670" i="18"/>
  <c r="BP670" i="18"/>
  <c r="N671" i="18"/>
  <c r="O671" i="18" s="1"/>
  <c r="AD671" i="18"/>
  <c r="Z671" i="18"/>
  <c r="AC671" i="18" s="1"/>
  <c r="AU671" i="18"/>
  <c r="CA671" i="18"/>
  <c r="CH671" i="18"/>
  <c r="AD672" i="18"/>
  <c r="Z672" i="18"/>
  <c r="AC672" i="18" s="1"/>
  <c r="BP672" i="18"/>
  <c r="CA672" i="18"/>
  <c r="CH672" i="18"/>
  <c r="AD673" i="18"/>
  <c r="Z673" i="18"/>
  <c r="AC673" i="18" s="1"/>
  <c r="AU673" i="18"/>
  <c r="CA673" i="18"/>
  <c r="CH673" i="18"/>
  <c r="AD674" i="18"/>
  <c r="Z674" i="18"/>
  <c r="AC674" i="18" s="1"/>
  <c r="BP674" i="18"/>
  <c r="CA674" i="18"/>
  <c r="CH674" i="18"/>
  <c r="AD675" i="18"/>
  <c r="Z675" i="18"/>
  <c r="AC675" i="18" s="1"/>
  <c r="AU675" i="18"/>
  <c r="CA675" i="18"/>
  <c r="CH675" i="18"/>
  <c r="AD676" i="18"/>
  <c r="Z676" i="18"/>
  <c r="AC676" i="18" s="1"/>
  <c r="BP676" i="18"/>
  <c r="CA676" i="18"/>
  <c r="CH676" i="18"/>
  <c r="AD677" i="18"/>
  <c r="Z677" i="18"/>
  <c r="AC677" i="18" s="1"/>
  <c r="AU677" i="18"/>
  <c r="CA677" i="18"/>
  <c r="CH677" i="18"/>
  <c r="AD678" i="18"/>
  <c r="Z678" i="18"/>
  <c r="AC678" i="18" s="1"/>
  <c r="BP678" i="18"/>
  <c r="CA678" i="18"/>
  <c r="CH678" i="18"/>
  <c r="AD679" i="18"/>
  <c r="Z679" i="18"/>
  <c r="AC679" i="18" s="1"/>
  <c r="AU679" i="18"/>
  <c r="CA679" i="18"/>
  <c r="CH679" i="18"/>
  <c r="AD680" i="18"/>
  <c r="Z680" i="18"/>
  <c r="AC680" i="18" s="1"/>
  <c r="BP680" i="18"/>
  <c r="CA680" i="18"/>
  <c r="CH680" i="18"/>
  <c r="AD681" i="18"/>
  <c r="Z681" i="18"/>
  <c r="AC681" i="18" s="1"/>
  <c r="AU681" i="18"/>
  <c r="CA681" i="18"/>
  <c r="CH681" i="18"/>
  <c r="AU683" i="18"/>
  <c r="AW683" i="18"/>
  <c r="BR683" i="18"/>
  <c r="BP683" i="18"/>
  <c r="BS683" i="18"/>
  <c r="CA683" i="18"/>
  <c r="CH683" i="18"/>
  <c r="N684" i="18"/>
  <c r="O684" i="18" s="1"/>
  <c r="AD684" i="18"/>
  <c r="Z684" i="18"/>
  <c r="AC684" i="18" s="1"/>
  <c r="AU684" i="18"/>
  <c r="CA684" i="18"/>
  <c r="CH684" i="18"/>
  <c r="AD685" i="18"/>
  <c r="Z685" i="18"/>
  <c r="AC685" i="18" s="1"/>
  <c r="BR685" i="18"/>
  <c r="N686" i="18"/>
  <c r="O686" i="18" s="1"/>
  <c r="Z686" i="18"/>
  <c r="AC686" i="18" s="1"/>
  <c r="AW686" i="18"/>
  <c r="CA686" i="18"/>
  <c r="CH686" i="18"/>
  <c r="AD687" i="18"/>
  <c r="Z687" i="18"/>
  <c r="AC687" i="18" s="1"/>
  <c r="BR687" i="18"/>
  <c r="N688" i="18"/>
  <c r="O688" i="18" s="1"/>
  <c r="AW688" i="18"/>
  <c r="CA688" i="18"/>
  <c r="CH688" i="18"/>
  <c r="AD689" i="18"/>
  <c r="Z689" i="18"/>
  <c r="AC689" i="18" s="1"/>
  <c r="BP689" i="18"/>
  <c r="AD690" i="18"/>
  <c r="Z690" i="18"/>
  <c r="AC690" i="18" s="1"/>
  <c r="AU690" i="18"/>
  <c r="CA690" i="18"/>
  <c r="CH690" i="18"/>
  <c r="AD691" i="18"/>
  <c r="Z691" i="18"/>
  <c r="AC691" i="18" s="1"/>
  <c r="BP691" i="18"/>
  <c r="CA691" i="18"/>
  <c r="CH691" i="18"/>
  <c r="AD692" i="18"/>
  <c r="Z692" i="18"/>
  <c r="AC692" i="18" s="1"/>
  <c r="AU692" i="18"/>
  <c r="CA692" i="18"/>
  <c r="CH692" i="18"/>
  <c r="AD693" i="18"/>
  <c r="Z693" i="18"/>
  <c r="AC693" i="18" s="1"/>
  <c r="BP693" i="18"/>
  <c r="CA693" i="18"/>
  <c r="CH693" i="18"/>
  <c r="AD694" i="18"/>
  <c r="Z694" i="18"/>
  <c r="AC694" i="18" s="1"/>
  <c r="AU694" i="18"/>
  <c r="CA694" i="18"/>
  <c r="CH694" i="18"/>
  <c r="AU696" i="18"/>
  <c r="AW696" i="18"/>
  <c r="BR696" i="18"/>
  <c r="BP696" i="18"/>
  <c r="BS696" i="18"/>
  <c r="CA696" i="18"/>
  <c r="N697" i="18"/>
  <c r="O697" i="18" s="1"/>
  <c r="AD697" i="18"/>
  <c r="Z697" i="18"/>
  <c r="AC697" i="18" s="1"/>
  <c r="AU697" i="18"/>
  <c r="CA697" i="18"/>
  <c r="CH697" i="18"/>
  <c r="AD698" i="18"/>
  <c r="Z698" i="18"/>
  <c r="AC698" i="18" s="1"/>
  <c r="BP698" i="18"/>
  <c r="CA698" i="18"/>
  <c r="CH698" i="18"/>
  <c r="AD699" i="18"/>
  <c r="Z699" i="18"/>
  <c r="AC699" i="18" s="1"/>
  <c r="AU699" i="18"/>
  <c r="CA699" i="18"/>
  <c r="CH699" i="18"/>
  <c r="AD700" i="18"/>
  <c r="Z700" i="18"/>
  <c r="AC700" i="18" s="1"/>
  <c r="BP700" i="18"/>
  <c r="CA700" i="18"/>
  <c r="CH700" i="18"/>
  <c r="AD701" i="18"/>
  <c r="Z701" i="18"/>
  <c r="AC701" i="18" s="1"/>
  <c r="AU701" i="18"/>
  <c r="CA701" i="18"/>
  <c r="CH701" i="18"/>
  <c r="AD702" i="18"/>
  <c r="Z702" i="18"/>
  <c r="AC702" i="18" s="1"/>
  <c r="AW702" i="18"/>
  <c r="AU702" i="18"/>
  <c r="BP702" i="18"/>
  <c r="CA702" i="18"/>
  <c r="CH702" i="18"/>
  <c r="AD703" i="18"/>
  <c r="Z703" i="18"/>
  <c r="AC703" i="18" s="1"/>
  <c r="AU703" i="18"/>
  <c r="CA703" i="18"/>
  <c r="CH703" i="18"/>
  <c r="AD704" i="18"/>
  <c r="Z704" i="18"/>
  <c r="AC704" i="18" s="1"/>
  <c r="BP704" i="18"/>
  <c r="CA704" i="18"/>
  <c r="CH704" i="18"/>
  <c r="AD705" i="18"/>
  <c r="Z705" i="18"/>
  <c r="AC705" i="18" s="1"/>
  <c r="AU705" i="18"/>
  <c r="CA705" i="18"/>
  <c r="CH705" i="18"/>
  <c r="AD706" i="18"/>
  <c r="Z706" i="18"/>
  <c r="AC706" i="18" s="1"/>
  <c r="BP706" i="18"/>
  <c r="CA706" i="18"/>
  <c r="CH706" i="18"/>
  <c r="AD707" i="18"/>
  <c r="Z707" i="18"/>
  <c r="AC707" i="18" s="1"/>
  <c r="AU707" i="18"/>
  <c r="CA707" i="18"/>
  <c r="CH707" i="18"/>
  <c r="N709" i="18"/>
  <c r="O709" i="18" s="1"/>
  <c r="AD709" i="18"/>
  <c r="Z709" i="18"/>
  <c r="AC709" i="18" s="1"/>
  <c r="AX709" i="18"/>
  <c r="AU709" i="18"/>
  <c r="CA709" i="18"/>
  <c r="CH709" i="18"/>
  <c r="N710" i="18"/>
  <c r="O710" i="18" s="1"/>
  <c r="AD710" i="18"/>
  <c r="Z710" i="18"/>
  <c r="AC710" i="18" s="1"/>
  <c r="BS710" i="18"/>
  <c r="BR710" i="18"/>
  <c r="BP710" i="18"/>
  <c r="N711" i="18"/>
  <c r="O711" i="18" s="1"/>
  <c r="AX711" i="18"/>
  <c r="AW711" i="18"/>
  <c r="AU711" i="18"/>
  <c r="CA711" i="18"/>
  <c r="CH711" i="18"/>
  <c r="N712" i="18"/>
  <c r="O712" i="18" s="1"/>
  <c r="AD712" i="18"/>
  <c r="Z712" i="18"/>
  <c r="AC712" i="18" s="1"/>
  <c r="BS712" i="18"/>
  <c r="BR712" i="18"/>
  <c r="BP712" i="18"/>
  <c r="N713" i="18"/>
  <c r="O713" i="18" s="1"/>
  <c r="AX713" i="18"/>
  <c r="AW713" i="18"/>
  <c r="AU713" i="18"/>
  <c r="CA713" i="18"/>
  <c r="CH713" i="18"/>
  <c r="N714" i="18"/>
  <c r="O714" i="18" s="1"/>
  <c r="AD714" i="18"/>
  <c r="Z714" i="18"/>
  <c r="AC714" i="18" s="1"/>
  <c r="BS714" i="18"/>
  <c r="BR714" i="18"/>
  <c r="BP714" i="18"/>
  <c r="N715" i="18"/>
  <c r="O715" i="18" s="1"/>
  <c r="AX715" i="18"/>
  <c r="AW715" i="18"/>
  <c r="AU715" i="18"/>
  <c r="CA715" i="18"/>
  <c r="CH715" i="18"/>
  <c r="N716" i="18"/>
  <c r="O716" i="18" s="1"/>
  <c r="AD716" i="18"/>
  <c r="Z716" i="18"/>
  <c r="AC716" i="18" s="1"/>
  <c r="BS716" i="18"/>
  <c r="BR716" i="18"/>
  <c r="BP716" i="18"/>
  <c r="N717" i="18"/>
  <c r="O717" i="18" s="1"/>
  <c r="AX717" i="18"/>
  <c r="AW717" i="18"/>
  <c r="AU717" i="18"/>
  <c r="CA717" i="18"/>
  <c r="CH717" i="18"/>
  <c r="N718" i="18"/>
  <c r="O718" i="18" s="1"/>
  <c r="AD718" i="18"/>
  <c r="Z718" i="18"/>
  <c r="AC718" i="18" s="1"/>
  <c r="BS718" i="18"/>
  <c r="BR718" i="18"/>
  <c r="BP718" i="18"/>
  <c r="N719" i="18"/>
  <c r="O719" i="18" s="1"/>
  <c r="AX719" i="18"/>
  <c r="AW719" i="18"/>
  <c r="AU719" i="18"/>
  <c r="CA719" i="18"/>
  <c r="CH719" i="18"/>
  <c r="AD720" i="18"/>
  <c r="Z720" i="18"/>
  <c r="AC720" i="18" s="1"/>
  <c r="BR720" i="18"/>
  <c r="CA720" i="18"/>
  <c r="CH720" i="18"/>
  <c r="I585" i="13"/>
  <c r="I586" i="13"/>
  <c r="I589" i="13"/>
  <c r="I590" i="13"/>
  <c r="I593" i="13"/>
  <c r="I594" i="13"/>
  <c r="I598" i="13"/>
  <c r="I599" i="13"/>
  <c r="I602" i="13"/>
  <c r="I603" i="13"/>
  <c r="I606" i="13"/>
  <c r="I607" i="13"/>
  <c r="I611" i="13"/>
  <c r="I612" i="13"/>
  <c r="I615" i="13"/>
  <c r="I616" i="13"/>
  <c r="I619" i="13"/>
  <c r="I620" i="13"/>
  <c r="I624" i="13"/>
  <c r="I625" i="13"/>
  <c r="I628" i="13"/>
  <c r="I629" i="13"/>
  <c r="I632" i="13"/>
  <c r="I633" i="13"/>
  <c r="I637" i="13"/>
  <c r="I638" i="13"/>
  <c r="I641" i="13"/>
  <c r="I642" i="13"/>
  <c r="I645" i="13"/>
  <c r="I646" i="13"/>
  <c r="I650" i="13"/>
  <c r="I651" i="13"/>
  <c r="I654" i="13"/>
  <c r="I655" i="13"/>
  <c r="I658" i="13"/>
  <c r="I659" i="13"/>
  <c r="I663" i="13"/>
  <c r="I664" i="13"/>
  <c r="I667" i="13"/>
  <c r="I668" i="13"/>
  <c r="I671" i="13"/>
  <c r="I672" i="13"/>
  <c r="I676" i="13"/>
  <c r="I677" i="13"/>
  <c r="I680" i="13"/>
  <c r="I681" i="13"/>
  <c r="I684" i="13"/>
  <c r="I685" i="13"/>
  <c r="I690" i="13"/>
  <c r="I694" i="13"/>
  <c r="I698" i="13"/>
  <c r="AW709" i="18"/>
  <c r="BP709" i="18"/>
  <c r="AU710" i="18"/>
  <c r="Z711" i="18"/>
  <c r="AC711" i="18" s="1"/>
  <c r="BP711" i="18"/>
  <c r="AU712" i="18"/>
  <c r="Z713" i="18"/>
  <c r="AC713" i="18" s="1"/>
  <c r="BP713" i="18"/>
  <c r="AU714" i="18"/>
  <c r="Z715" i="18"/>
  <c r="AC715" i="18" s="1"/>
  <c r="BP715" i="18"/>
  <c r="AU716" i="18"/>
  <c r="Z717" i="18"/>
  <c r="AC717" i="18" s="1"/>
  <c r="BP717" i="18"/>
  <c r="AU718" i="18"/>
  <c r="Z719" i="18"/>
  <c r="AC719" i="18" s="1"/>
  <c r="BP719" i="18"/>
  <c r="O720" i="18"/>
  <c r="AU720" i="18"/>
  <c r="BR709" i="18"/>
  <c r="AW710" i="18"/>
  <c r="BR711" i="18"/>
  <c r="AW712" i="18"/>
  <c r="BR713" i="18"/>
  <c r="AW714" i="18"/>
  <c r="BR715" i="18"/>
  <c r="AW716" i="18"/>
  <c r="BR717" i="18"/>
  <c r="AW718" i="18"/>
  <c r="BR719" i="18"/>
  <c r="AW720" i="18"/>
  <c r="BP720" i="18"/>
  <c r="BR697" i="18"/>
  <c r="BP697" i="18"/>
  <c r="AD696" i="18"/>
  <c r="Z696" i="18"/>
  <c r="AC696" i="18" s="1"/>
  <c r="BS697" i="18"/>
  <c r="CH696" i="18"/>
  <c r="N698" i="18"/>
  <c r="O698" i="18" s="1"/>
  <c r="AW698" i="18"/>
  <c r="AU698" i="18"/>
  <c r="BS698" i="18"/>
  <c r="BS699" i="18"/>
  <c r="AX700" i="18"/>
  <c r="BS701" i="18"/>
  <c r="AX702" i="18"/>
  <c r="BS703" i="18"/>
  <c r="AX704" i="18"/>
  <c r="BS705" i="18"/>
  <c r="AX706" i="18"/>
  <c r="BS707" i="18"/>
  <c r="AX696" i="18"/>
  <c r="AW697" i="18"/>
  <c r="BR698" i="18"/>
  <c r="AW699" i="18"/>
  <c r="N700" i="18"/>
  <c r="O700" i="18" s="1"/>
  <c r="BR700" i="18"/>
  <c r="AW701" i="18"/>
  <c r="N702" i="18"/>
  <c r="O702" i="18" s="1"/>
  <c r="BR702" i="18"/>
  <c r="AW703" i="18"/>
  <c r="N704" i="18"/>
  <c r="O704" i="18" s="1"/>
  <c r="BR704" i="18"/>
  <c r="AW705" i="18"/>
  <c r="N706" i="18"/>
  <c r="O706" i="18" s="1"/>
  <c r="BR706" i="18"/>
  <c r="AW707" i="18"/>
  <c r="BP703" i="18"/>
  <c r="AU704" i="18"/>
  <c r="BP705" i="18"/>
  <c r="AU706" i="18"/>
  <c r="BP707" i="18"/>
  <c r="BP699" i="18"/>
  <c r="AU700" i="18"/>
  <c r="BP701" i="18"/>
  <c r="N685" i="18"/>
  <c r="O685" i="18" s="1"/>
  <c r="AW685" i="18"/>
  <c r="AU685" i="18"/>
  <c r="BS685" i="18"/>
  <c r="AU686" i="18"/>
  <c r="AD683" i="18"/>
  <c r="Z683" i="18"/>
  <c r="AC683" i="18" s="1"/>
  <c r="BR684" i="18"/>
  <c r="BP684" i="18"/>
  <c r="BP685" i="18"/>
  <c r="AX686" i="18"/>
  <c r="BR686" i="18"/>
  <c r="BP686" i="18"/>
  <c r="BS686" i="18"/>
  <c r="AX687" i="18"/>
  <c r="BP687" i="18"/>
  <c r="AU688" i="18"/>
  <c r="BS688" i="18"/>
  <c r="AX689" i="18"/>
  <c r="BS690" i="18"/>
  <c r="AX691" i="18"/>
  <c r="BS692" i="18"/>
  <c r="AX693" i="18"/>
  <c r="BS694" i="18"/>
  <c r="AX683" i="18"/>
  <c r="AW684" i="18"/>
  <c r="AD686" i="18"/>
  <c r="N687" i="18"/>
  <c r="O687" i="18" s="1"/>
  <c r="AD688" i="18"/>
  <c r="N689" i="18"/>
  <c r="O689" i="18" s="1"/>
  <c r="BR689" i="18"/>
  <c r="AW690" i="18"/>
  <c r="N691" i="18"/>
  <c r="O691" i="18" s="1"/>
  <c r="BR691" i="18"/>
  <c r="AW692" i="18"/>
  <c r="N693" i="18"/>
  <c r="O693" i="18" s="1"/>
  <c r="BR693" i="18"/>
  <c r="AW694" i="18"/>
  <c r="AU687" i="18"/>
  <c r="BP688" i="18"/>
  <c r="AU689" i="18"/>
  <c r="BP690" i="18"/>
  <c r="AU691" i="18"/>
  <c r="BP692" i="18"/>
  <c r="AU693" i="18"/>
  <c r="BP694" i="18"/>
  <c r="BS677" i="18"/>
  <c r="BS679" i="18"/>
  <c r="AX680" i="18"/>
  <c r="Z670" i="18"/>
  <c r="AC670" i="18" s="1"/>
  <c r="AD670" i="18"/>
  <c r="BR670" i="18"/>
  <c r="AW671" i="18"/>
  <c r="N672" i="18"/>
  <c r="O672" i="18" s="1"/>
  <c r="BR672" i="18"/>
  <c r="AW673" i="18"/>
  <c r="N674" i="18"/>
  <c r="O674" i="18" s="1"/>
  <c r="BR674" i="18"/>
  <c r="AW675" i="18"/>
  <c r="N676" i="18"/>
  <c r="O676" i="18" s="1"/>
  <c r="BR676" i="18"/>
  <c r="AW677" i="18"/>
  <c r="N678" i="18"/>
  <c r="O678" i="18" s="1"/>
  <c r="BR678" i="18"/>
  <c r="AW679" i="18"/>
  <c r="N680" i="18"/>
  <c r="O680" i="18" s="1"/>
  <c r="BR680" i="18"/>
  <c r="AW681" i="18"/>
  <c r="BS671" i="18"/>
  <c r="AX672" i="18"/>
  <c r="AX674" i="18"/>
  <c r="AX676" i="18"/>
  <c r="BP671" i="18"/>
  <c r="AU672" i="18"/>
  <c r="BP673" i="18"/>
  <c r="AU674" i="18"/>
  <c r="BP675" i="18"/>
  <c r="AU676" i="18"/>
  <c r="BP677" i="18"/>
  <c r="AU678" i="18"/>
  <c r="BP679" i="18"/>
  <c r="AU680" i="18"/>
  <c r="BP681" i="18"/>
  <c r="AW670" i="18"/>
  <c r="BS673" i="18"/>
  <c r="BS675" i="18"/>
  <c r="AX678" i="18"/>
  <c r="BS681" i="18"/>
  <c r="CT655" i="18"/>
  <c r="CV655" i="18" s="1"/>
  <c r="AU644" i="18"/>
  <c r="AD644" i="18"/>
  <c r="Z644" i="18"/>
  <c r="AC644" i="18" s="1"/>
  <c r="AX644" i="18"/>
  <c r="BR644" i="18"/>
  <c r="AD645" i="18"/>
  <c r="AW645" i="18"/>
  <c r="N646" i="18"/>
  <c r="O646" i="18" s="1"/>
  <c r="BR646" i="18"/>
  <c r="AD647" i="18"/>
  <c r="AW647" i="18"/>
  <c r="N648" i="18"/>
  <c r="O648" i="18" s="1"/>
  <c r="BR648" i="18"/>
  <c r="AD649" i="18"/>
  <c r="AW649" i="18"/>
  <c r="N650" i="18"/>
  <c r="O650" i="18" s="1"/>
  <c r="BR650" i="18"/>
  <c r="AD651" i="18"/>
  <c r="AW651" i="18"/>
  <c r="N652" i="18"/>
  <c r="O652" i="18" s="1"/>
  <c r="BR652" i="18"/>
  <c r="AD653" i="18"/>
  <c r="AW653" i="18"/>
  <c r="N654" i="18"/>
  <c r="O654" i="18" s="1"/>
  <c r="BR654" i="18"/>
  <c r="AW655" i="18"/>
  <c r="AX646" i="18"/>
  <c r="BS647" i="18"/>
  <c r="BS649" i="18"/>
  <c r="BS653" i="18"/>
  <c r="BP645" i="18"/>
  <c r="AU646" i="18"/>
  <c r="BP647" i="18"/>
  <c r="AU648" i="18"/>
  <c r="BP649" i="18"/>
  <c r="AU650" i="18"/>
  <c r="BP651" i="18"/>
  <c r="AU652" i="18"/>
  <c r="BP653" i="18"/>
  <c r="AU654" i="18"/>
  <c r="BP655" i="18"/>
  <c r="BS645" i="18"/>
  <c r="AX648" i="18"/>
  <c r="AX650" i="18"/>
  <c r="BS651" i="18"/>
  <c r="AX652" i="18"/>
  <c r="AX654" i="18"/>
  <c r="BS655" i="18"/>
  <c r="BS625" i="18"/>
  <c r="AX626" i="18"/>
  <c r="BS627" i="18"/>
  <c r="Z618" i="18"/>
  <c r="AC618" i="18" s="1"/>
  <c r="AD618" i="18"/>
  <c r="AX618" i="18"/>
  <c r="AW619" i="18"/>
  <c r="N620" i="18"/>
  <c r="O620" i="18" s="1"/>
  <c r="BR620" i="18"/>
  <c r="AW621" i="18"/>
  <c r="N622" i="18"/>
  <c r="O622" i="18" s="1"/>
  <c r="BR622" i="18"/>
  <c r="AW623" i="18"/>
  <c r="N624" i="18"/>
  <c r="O624" i="18" s="1"/>
  <c r="BR624" i="18"/>
  <c r="AW625" i="18"/>
  <c r="N626" i="18"/>
  <c r="O626" i="18" s="1"/>
  <c r="BR626" i="18"/>
  <c r="AW627" i="18"/>
  <c r="N628" i="18"/>
  <c r="O628" i="18" s="1"/>
  <c r="BR628" i="18"/>
  <c r="AW629" i="18"/>
  <c r="AX620" i="18"/>
  <c r="BS623" i="18"/>
  <c r="AX628" i="18"/>
  <c r="BS629" i="18"/>
  <c r="BP619" i="18"/>
  <c r="AU620" i="18"/>
  <c r="BP621" i="18"/>
  <c r="AU622" i="18"/>
  <c r="BP623" i="18"/>
  <c r="AU624" i="18"/>
  <c r="BP625" i="18"/>
  <c r="AU626" i="18"/>
  <c r="BP627" i="18"/>
  <c r="AU628" i="18"/>
  <c r="BP629" i="18"/>
  <c r="BS619" i="18"/>
  <c r="BS621" i="18"/>
  <c r="AX622" i="18"/>
  <c r="AX624" i="18"/>
  <c r="N605" i="18"/>
  <c r="O605" i="18" s="1"/>
  <c r="BP607" i="18"/>
  <c r="AU608" i="18"/>
  <c r="N609" i="18"/>
  <c r="O609" i="18" s="1"/>
  <c r="AW609" i="18"/>
  <c r="AU609" i="18"/>
  <c r="BR610" i="18"/>
  <c r="BP610" i="18"/>
  <c r="BP611" i="18"/>
  <c r="AU612" i="18"/>
  <c r="N613" i="18"/>
  <c r="O613" i="18" s="1"/>
  <c r="AW613" i="18"/>
  <c r="AU613" i="18"/>
  <c r="AU616" i="18"/>
  <c r="AX605" i="18"/>
  <c r="BR606" i="18"/>
  <c r="BP606" i="18"/>
  <c r="BR614" i="18"/>
  <c r="BP614" i="18"/>
  <c r="BP615" i="18"/>
  <c r="N607" i="18"/>
  <c r="O607" i="18" s="1"/>
  <c r="AW607" i="18"/>
  <c r="AU607" i="18"/>
  <c r="BS607" i="18"/>
  <c r="AX608" i="18"/>
  <c r="BR608" i="18"/>
  <c r="BP608" i="18"/>
  <c r="AX609" i="18"/>
  <c r="BP609" i="18"/>
  <c r="AU610" i="18"/>
  <c r="BS610" i="18"/>
  <c r="N611" i="18"/>
  <c r="O611" i="18" s="1"/>
  <c r="AW611" i="18"/>
  <c r="AU611" i="18"/>
  <c r="BS611" i="18"/>
  <c r="AX612" i="18"/>
  <c r="BR612" i="18"/>
  <c r="BP612" i="18"/>
  <c r="AX613" i="18"/>
  <c r="BP613" i="18"/>
  <c r="AU614" i="18"/>
  <c r="BS614" i="18"/>
  <c r="N615" i="18"/>
  <c r="O615" i="18" s="1"/>
  <c r="AW615" i="18"/>
  <c r="AU615" i="18"/>
  <c r="BS615" i="18"/>
  <c r="AX616" i="18"/>
  <c r="BR616" i="18"/>
  <c r="BP616" i="18"/>
  <c r="AD608" i="18"/>
  <c r="AD610" i="18"/>
  <c r="AD612" i="18"/>
  <c r="AD614" i="18"/>
  <c r="Z616" i="18"/>
  <c r="AC616" i="18" s="1"/>
  <c r="AD596" i="18"/>
  <c r="BP592" i="18"/>
  <c r="AC593" i="18"/>
  <c r="AU593" i="18"/>
  <c r="BS593" i="18"/>
  <c r="Z594" i="18"/>
  <c r="AC594" i="18" s="1"/>
  <c r="AX594" i="18"/>
  <c r="AC595" i="18"/>
  <c r="AU595" i="18"/>
  <c r="BS595" i="18"/>
  <c r="Z596" i="18"/>
  <c r="AC596" i="18" s="1"/>
  <c r="AX596" i="18"/>
  <c r="BP596" i="18"/>
  <c r="AC597" i="18"/>
  <c r="AU597" i="18"/>
  <c r="BS597" i="18"/>
  <c r="Z598" i="18"/>
  <c r="AC598" i="18" s="1"/>
  <c r="AX598" i="18"/>
  <c r="AC599" i="18"/>
  <c r="BS599" i="18"/>
  <c r="Z600" i="18"/>
  <c r="AC600" i="18" s="1"/>
  <c r="AX600" i="18"/>
  <c r="AC601" i="18"/>
  <c r="BS601" i="18"/>
  <c r="Z602" i="18"/>
  <c r="AC602" i="18" s="1"/>
  <c r="AX602" i="18"/>
  <c r="AC603" i="18"/>
  <c r="AU603" i="18"/>
  <c r="AD598" i="18"/>
  <c r="AD600" i="18"/>
  <c r="BR592" i="18"/>
  <c r="AD593" i="18"/>
  <c r="AD595" i="18"/>
  <c r="AD597" i="18"/>
  <c r="AD599" i="18"/>
  <c r="AD601" i="18"/>
  <c r="AD603" i="18"/>
  <c r="AD594" i="18"/>
  <c r="AD602" i="18"/>
  <c r="A687" i="6"/>
  <c r="A674" i="6"/>
  <c r="A661" i="6"/>
  <c r="A648" i="6"/>
  <c r="A635" i="6"/>
  <c r="A622" i="6"/>
  <c r="A609" i="6"/>
  <c r="A596" i="6"/>
  <c r="A583" i="6"/>
  <c r="F906" i="2"/>
  <c r="F907" i="2"/>
  <c r="AE907" i="2" s="1"/>
  <c r="F908" i="2"/>
  <c r="AE908" i="2" s="1"/>
  <c r="G906" i="2"/>
  <c r="R906" i="2"/>
  <c r="S906" i="2"/>
  <c r="U906" i="2"/>
  <c r="V906" i="2" s="1"/>
  <c r="G907" i="2"/>
  <c r="R907" i="2"/>
  <c r="S907" i="2"/>
  <c r="U907" i="2"/>
  <c r="V907" i="2" s="1"/>
  <c r="G908" i="2"/>
  <c r="R908" i="2"/>
  <c r="S908" i="2"/>
  <c r="U908" i="2"/>
  <c r="V908" i="2" s="1"/>
  <c r="F909" i="2"/>
  <c r="AE909" i="2" s="1"/>
  <c r="AF909" i="2" s="1"/>
  <c r="AG909" i="2" s="1"/>
  <c r="G909" i="2"/>
  <c r="R909" i="2"/>
  <c r="S909" i="2"/>
  <c r="U909" i="2"/>
  <c r="V909" i="2" s="1"/>
  <c r="D910" i="2"/>
  <c r="F910" i="2"/>
  <c r="AE910" i="2" s="1"/>
  <c r="AF910" i="2" s="1"/>
  <c r="AG910" i="2" s="1"/>
  <c r="G910" i="2"/>
  <c r="R910" i="2"/>
  <c r="S910" i="2"/>
  <c r="U910" i="2"/>
  <c r="V910" i="2" s="1"/>
  <c r="F911" i="2"/>
  <c r="AE911" i="2" s="1"/>
  <c r="AF911" i="2" s="1"/>
  <c r="AG911" i="2" s="1"/>
  <c r="G911" i="2"/>
  <c r="R911" i="2"/>
  <c r="S911" i="2"/>
  <c r="U911" i="2"/>
  <c r="V911" i="2" s="1"/>
  <c r="D912" i="2"/>
  <c r="F912" i="2"/>
  <c r="AE912" i="2" s="1"/>
  <c r="AF912" i="2" s="1"/>
  <c r="AG912" i="2" s="1"/>
  <c r="G912" i="2"/>
  <c r="R912" i="2"/>
  <c r="S912" i="2"/>
  <c r="U912" i="2"/>
  <c r="V912" i="2" s="1"/>
  <c r="R913" i="2"/>
  <c r="U913" i="2"/>
  <c r="AG913" i="2"/>
  <c r="D914" i="2"/>
  <c r="R914" i="2"/>
  <c r="U914" i="2"/>
  <c r="AG914" i="2"/>
  <c r="R915" i="2"/>
  <c r="U915" i="2"/>
  <c r="AG915" i="2"/>
  <c r="F916" i="2"/>
  <c r="AE916" i="2" s="1"/>
  <c r="AF916" i="2" s="1"/>
  <c r="AG916" i="2" s="1"/>
  <c r="G916" i="2"/>
  <c r="R916" i="2"/>
  <c r="S916" i="2"/>
  <c r="U916" i="2"/>
  <c r="V916" i="2" s="1"/>
  <c r="F921" i="2"/>
  <c r="AE921" i="2" s="1"/>
  <c r="AF921" i="2" s="1"/>
  <c r="AG921" i="2" s="1"/>
  <c r="G921" i="2"/>
  <c r="R921" i="2"/>
  <c r="S921" i="2"/>
  <c r="U921" i="2"/>
  <c r="V921" i="2" s="1"/>
  <c r="F923" i="2"/>
  <c r="G923" i="2"/>
  <c r="R923" i="2"/>
  <c r="S923" i="2"/>
  <c r="U923" i="2"/>
  <c r="V923" i="2" s="1"/>
  <c r="F924" i="2"/>
  <c r="AE924" i="2" s="1"/>
  <c r="G924" i="2"/>
  <c r="R924" i="2"/>
  <c r="S924" i="2"/>
  <c r="U924" i="2"/>
  <c r="V924" i="2" s="1"/>
  <c r="F925" i="2"/>
  <c r="AE925" i="2" s="1"/>
  <c r="AF925" i="2" s="1"/>
  <c r="AG925" i="2" s="1"/>
  <c r="G925" i="2"/>
  <c r="R925" i="2"/>
  <c r="S925" i="2"/>
  <c r="U925" i="2"/>
  <c r="V925" i="2" s="1"/>
  <c r="F926" i="2"/>
  <c r="AE926" i="2" s="1"/>
  <c r="AF926" i="2" s="1"/>
  <c r="AG926" i="2" s="1"/>
  <c r="G926" i="2"/>
  <c r="R926" i="2"/>
  <c r="S926" i="2"/>
  <c r="U926" i="2"/>
  <c r="V926" i="2" s="1"/>
  <c r="F927" i="2"/>
  <c r="AE927" i="2" s="1"/>
  <c r="AF927" i="2" s="1"/>
  <c r="AG927" i="2" s="1"/>
  <c r="G927" i="2"/>
  <c r="R927" i="2"/>
  <c r="S927" i="2"/>
  <c r="U927" i="2"/>
  <c r="V927" i="2" s="1"/>
  <c r="F928" i="2"/>
  <c r="AE928" i="2" s="1"/>
  <c r="AF928" i="2" s="1"/>
  <c r="AG928" i="2" s="1"/>
  <c r="G928" i="2"/>
  <c r="R928" i="2"/>
  <c r="S928" i="2"/>
  <c r="U928" i="2"/>
  <c r="V928" i="2" s="1"/>
  <c r="F929" i="2"/>
  <c r="AE929" i="2" s="1"/>
  <c r="AF929" i="2" s="1"/>
  <c r="AG929" i="2" s="1"/>
  <c r="G929" i="2"/>
  <c r="R929" i="2"/>
  <c r="S929" i="2"/>
  <c r="U929" i="2"/>
  <c r="V929" i="2" s="1"/>
  <c r="R930" i="2"/>
  <c r="U930" i="2"/>
  <c r="AG930" i="2"/>
  <c r="C604" i="6"/>
  <c r="R931" i="2"/>
  <c r="W931" i="2" s="1"/>
  <c r="X931" i="2" s="1"/>
  <c r="U931" i="2"/>
  <c r="AG931" i="2"/>
  <c r="R932" i="2"/>
  <c r="W932" i="2" s="1"/>
  <c r="X932" i="2" s="1"/>
  <c r="U932" i="2"/>
  <c r="AG932" i="2"/>
  <c r="F933" i="2"/>
  <c r="AE933" i="2" s="1"/>
  <c r="AF933" i="2" s="1"/>
  <c r="AG933" i="2" s="1"/>
  <c r="G933" i="2"/>
  <c r="R933" i="2"/>
  <c r="W933" i="2" s="1"/>
  <c r="X933" i="2" s="1"/>
  <c r="S933" i="2"/>
  <c r="U933" i="2"/>
  <c r="V933" i="2" s="1"/>
  <c r="F934" i="2"/>
  <c r="AE934" i="2" s="1"/>
  <c r="AF934" i="2" s="1"/>
  <c r="AG934" i="2" s="1"/>
  <c r="G934" i="2"/>
  <c r="R934" i="2"/>
  <c r="W934" i="2" s="1"/>
  <c r="X934" i="2" s="1"/>
  <c r="S934" i="2"/>
  <c r="U934" i="2"/>
  <c r="V934" i="2" s="1"/>
  <c r="F936" i="2"/>
  <c r="G936" i="2"/>
  <c r="R936" i="2"/>
  <c r="S936" i="2"/>
  <c r="U936" i="2"/>
  <c r="V936" i="2" s="1"/>
  <c r="F937" i="2"/>
  <c r="AE937" i="2" s="1"/>
  <c r="AF937" i="2" s="1"/>
  <c r="AG937" i="2" s="1"/>
  <c r="G937" i="2"/>
  <c r="R937" i="2"/>
  <c r="S937" i="2"/>
  <c r="U937" i="2"/>
  <c r="V937" i="2" s="1"/>
  <c r="F938" i="2"/>
  <c r="AE938" i="2" s="1"/>
  <c r="AF938" i="2" s="1"/>
  <c r="AG938" i="2" s="1"/>
  <c r="G938" i="2"/>
  <c r="R938" i="2"/>
  <c r="S938" i="2"/>
  <c r="U938" i="2"/>
  <c r="V938" i="2" s="1"/>
  <c r="F939" i="2"/>
  <c r="AE939" i="2" s="1"/>
  <c r="AF939" i="2" s="1"/>
  <c r="AG939" i="2" s="1"/>
  <c r="G939" i="2"/>
  <c r="R939" i="2"/>
  <c r="W939" i="2" s="1"/>
  <c r="S939" i="2"/>
  <c r="V939" i="2"/>
  <c r="F940" i="2"/>
  <c r="AE940" i="2" s="1"/>
  <c r="AF940" i="2" s="1"/>
  <c r="AG940" i="2" s="1"/>
  <c r="G940" i="2"/>
  <c r="R940" i="2"/>
  <c r="AA940" i="2" s="1"/>
  <c r="S940" i="2"/>
  <c r="U940" i="2"/>
  <c r="V940" i="2" s="1"/>
  <c r="F941" i="2"/>
  <c r="AE941" i="2" s="1"/>
  <c r="AF941" i="2" s="1"/>
  <c r="AG941" i="2" s="1"/>
  <c r="G941" i="2"/>
  <c r="R941" i="2"/>
  <c r="S941" i="2"/>
  <c r="U941" i="2"/>
  <c r="V941" i="2" s="1"/>
  <c r="F942" i="2"/>
  <c r="AE942" i="2" s="1"/>
  <c r="AF942" i="2" s="1"/>
  <c r="AG942" i="2" s="1"/>
  <c r="G942" i="2"/>
  <c r="R942" i="2"/>
  <c r="S942" i="2"/>
  <c r="U942" i="2"/>
  <c r="V942" i="2" s="1"/>
  <c r="C616" i="6"/>
  <c r="R943" i="2"/>
  <c r="U943" i="2"/>
  <c r="AG943" i="2"/>
  <c r="R944" i="2"/>
  <c r="U944" i="2"/>
  <c r="AG944" i="2"/>
  <c r="R945" i="2"/>
  <c r="U945" i="2"/>
  <c r="AG945" i="2"/>
  <c r="C619" i="6"/>
  <c r="F946" i="2"/>
  <c r="AE946" i="2" s="1"/>
  <c r="AF946" i="2" s="1"/>
  <c r="AG946" i="2" s="1"/>
  <c r="G946" i="2"/>
  <c r="R946" i="2"/>
  <c r="S946" i="2"/>
  <c r="U946" i="2"/>
  <c r="V946" i="2" s="1"/>
  <c r="D947" i="2"/>
  <c r="F947" i="2"/>
  <c r="AE947" i="2" s="1"/>
  <c r="AF947" i="2" s="1"/>
  <c r="AG947" i="2" s="1"/>
  <c r="G947" i="2"/>
  <c r="R947" i="2"/>
  <c r="S947" i="2"/>
  <c r="U947" i="2"/>
  <c r="V947" i="2" s="1"/>
  <c r="D958" i="2"/>
  <c r="D622" i="13" s="1"/>
  <c r="F958" i="2"/>
  <c r="G958" i="2"/>
  <c r="R958" i="2"/>
  <c r="S958" i="2"/>
  <c r="U958" i="2"/>
  <c r="V958" i="2" s="1"/>
  <c r="F959" i="2"/>
  <c r="AE959" i="2" s="1"/>
  <c r="G959" i="2"/>
  <c r="R959" i="2"/>
  <c r="S959" i="2"/>
  <c r="U959" i="2"/>
  <c r="V959" i="2" s="1"/>
  <c r="F960" i="2"/>
  <c r="AE960" i="2" s="1"/>
  <c r="AF960" i="2" s="1"/>
  <c r="AG960" i="2" s="1"/>
  <c r="G960" i="2"/>
  <c r="R960" i="2"/>
  <c r="S960" i="2"/>
  <c r="U960" i="2"/>
  <c r="V960" i="2" s="1"/>
  <c r="D961" i="2"/>
  <c r="F961" i="2"/>
  <c r="AE961" i="2" s="1"/>
  <c r="AF961" i="2" s="1"/>
  <c r="AG961" i="2" s="1"/>
  <c r="G961" i="2"/>
  <c r="R961" i="2"/>
  <c r="S961" i="2"/>
  <c r="U961" i="2"/>
  <c r="V961" i="2" s="1"/>
  <c r="F962" i="2"/>
  <c r="AE962" i="2" s="1"/>
  <c r="AF962" i="2" s="1"/>
  <c r="AG962" i="2" s="1"/>
  <c r="G962" i="2"/>
  <c r="R962" i="2"/>
  <c r="S962" i="2"/>
  <c r="U962" i="2"/>
  <c r="V962" i="2" s="1"/>
  <c r="F963" i="2"/>
  <c r="AE963" i="2" s="1"/>
  <c r="AF963" i="2" s="1"/>
  <c r="AG963" i="2" s="1"/>
  <c r="G963" i="2"/>
  <c r="R963" i="2"/>
  <c r="S963" i="2"/>
  <c r="U963" i="2"/>
  <c r="V963" i="2" s="1"/>
  <c r="F964" i="2"/>
  <c r="AE964" i="2" s="1"/>
  <c r="AF964" i="2" s="1"/>
  <c r="AG964" i="2" s="1"/>
  <c r="G964" i="2"/>
  <c r="R964" i="2"/>
  <c r="S964" i="2"/>
  <c r="U964" i="2"/>
  <c r="V964" i="2" s="1"/>
  <c r="R965" i="2"/>
  <c r="U965" i="2"/>
  <c r="AG965" i="2"/>
  <c r="C630" i="6"/>
  <c r="R966" i="2"/>
  <c r="U966" i="2"/>
  <c r="AG966" i="2"/>
  <c r="R967" i="2"/>
  <c r="U967" i="2"/>
  <c r="AG967" i="2"/>
  <c r="F968" i="2"/>
  <c r="AE968" i="2" s="1"/>
  <c r="AF968" i="2" s="1"/>
  <c r="AG968" i="2" s="1"/>
  <c r="G968" i="2"/>
  <c r="R968" i="2"/>
  <c r="S968" i="2"/>
  <c r="U968" i="2"/>
  <c r="V968" i="2" s="1"/>
  <c r="F981" i="2"/>
  <c r="AE981" i="2" s="1"/>
  <c r="AF981" i="2" s="1"/>
  <c r="AG981" i="2" s="1"/>
  <c r="G981" i="2"/>
  <c r="R981" i="2"/>
  <c r="S981" i="2"/>
  <c r="V981" i="2"/>
  <c r="D983" i="2"/>
  <c r="D635" i="13" s="1"/>
  <c r="F983" i="2"/>
  <c r="AE983" i="2" s="1"/>
  <c r="G983" i="2"/>
  <c r="R983" i="2"/>
  <c r="S983" i="2"/>
  <c r="U983" i="2"/>
  <c r="V983" i="2" s="1"/>
  <c r="F984" i="2"/>
  <c r="AE984" i="2" s="1"/>
  <c r="AF984" i="2" s="1"/>
  <c r="AG984" i="2" s="1"/>
  <c r="G984" i="2"/>
  <c r="R984" i="2"/>
  <c r="S984" i="2"/>
  <c r="U984" i="2"/>
  <c r="V984" i="2" s="1"/>
  <c r="F985" i="2"/>
  <c r="AE985" i="2" s="1"/>
  <c r="AF985" i="2" s="1"/>
  <c r="AG985" i="2" s="1"/>
  <c r="G985" i="2"/>
  <c r="R985" i="2"/>
  <c r="S985" i="2"/>
  <c r="U985" i="2"/>
  <c r="V985" i="2" s="1"/>
  <c r="F986" i="2"/>
  <c r="AE986" i="2" s="1"/>
  <c r="AF986" i="2" s="1"/>
  <c r="AG986" i="2" s="1"/>
  <c r="G986" i="2"/>
  <c r="R986" i="2"/>
  <c r="S986" i="2"/>
  <c r="U986" i="2"/>
  <c r="V986" i="2" s="1"/>
  <c r="D987" i="2"/>
  <c r="F987" i="2"/>
  <c r="AE987" i="2" s="1"/>
  <c r="AF987" i="2" s="1"/>
  <c r="AG987" i="2" s="1"/>
  <c r="G987" i="2"/>
  <c r="R987" i="2"/>
  <c r="S987" i="2"/>
  <c r="U987" i="2"/>
  <c r="V987" i="2" s="1"/>
  <c r="F988" i="2"/>
  <c r="AE988" i="2" s="1"/>
  <c r="AF988" i="2" s="1"/>
  <c r="AG988" i="2" s="1"/>
  <c r="G988" i="2"/>
  <c r="R988" i="2"/>
  <c r="S988" i="2"/>
  <c r="U988" i="2"/>
  <c r="V988" i="2" s="1"/>
  <c r="F989" i="2"/>
  <c r="AE989" i="2" s="1"/>
  <c r="AF989" i="2" s="1"/>
  <c r="AG989" i="2" s="1"/>
  <c r="G989" i="2"/>
  <c r="R989" i="2"/>
  <c r="S989" i="2"/>
  <c r="U989" i="2"/>
  <c r="V989" i="2" s="1"/>
  <c r="R990" i="2"/>
  <c r="U990" i="2"/>
  <c r="AG990" i="2"/>
  <c r="C643" i="6"/>
  <c r="R991" i="2"/>
  <c r="W991" i="2" s="1"/>
  <c r="X991" i="2" s="1"/>
  <c r="U991" i="2"/>
  <c r="AG991" i="2"/>
  <c r="D992" i="2"/>
  <c r="D644" i="6" s="1"/>
  <c r="R992" i="2"/>
  <c r="W992" i="2" s="1"/>
  <c r="X992" i="2" s="1"/>
  <c r="U992" i="2"/>
  <c r="AG992" i="2"/>
  <c r="C645" i="6"/>
  <c r="F993" i="2"/>
  <c r="AE993" i="2" s="1"/>
  <c r="AF993" i="2" s="1"/>
  <c r="AG993" i="2" s="1"/>
  <c r="G993" i="2"/>
  <c r="R993" i="2"/>
  <c r="W993" i="2" s="1"/>
  <c r="X993" i="2" s="1"/>
  <c r="S993" i="2"/>
  <c r="U993" i="2"/>
  <c r="V993" i="2" s="1"/>
  <c r="D994" i="2"/>
  <c r="F994" i="2"/>
  <c r="AE994" i="2" s="1"/>
  <c r="AF994" i="2" s="1"/>
  <c r="AG994" i="2" s="1"/>
  <c r="G994" i="2"/>
  <c r="R994" i="2"/>
  <c r="W994" i="2" s="1"/>
  <c r="X994" i="2" s="1"/>
  <c r="S994" i="2"/>
  <c r="U994" i="2"/>
  <c r="V994" i="2" s="1"/>
  <c r="F996" i="2"/>
  <c r="G996" i="2"/>
  <c r="R996" i="2"/>
  <c r="S996" i="2"/>
  <c r="U996" i="2"/>
  <c r="V996" i="2" s="1"/>
  <c r="F997" i="2"/>
  <c r="AE997" i="2" s="1"/>
  <c r="G997" i="2"/>
  <c r="S997" i="2"/>
  <c r="V997" i="2"/>
  <c r="F998" i="2"/>
  <c r="AE998" i="2" s="1"/>
  <c r="G998" i="2"/>
  <c r="R998" i="2"/>
  <c r="S998" i="2"/>
  <c r="U998" i="2"/>
  <c r="V998" i="2" s="1"/>
  <c r="F999" i="2"/>
  <c r="AE999" i="2" s="1"/>
  <c r="AF999" i="2" s="1"/>
  <c r="AG999" i="2" s="1"/>
  <c r="G999" i="2"/>
  <c r="R999" i="2"/>
  <c r="S999" i="2"/>
  <c r="U999" i="2"/>
  <c r="V999" i="2" s="1"/>
  <c r="F1000" i="2"/>
  <c r="AE1000" i="2" s="1"/>
  <c r="AF1000" i="2" s="1"/>
  <c r="AG1000" i="2" s="1"/>
  <c r="G1000" i="2"/>
  <c r="R1000" i="2"/>
  <c r="S1000" i="2"/>
  <c r="U1000" i="2"/>
  <c r="V1000" i="2" s="1"/>
  <c r="D1001" i="2"/>
  <c r="F1001" i="2"/>
  <c r="AE1001" i="2" s="1"/>
  <c r="AF1001" i="2" s="1"/>
  <c r="AG1001" i="2" s="1"/>
  <c r="G1001" i="2"/>
  <c r="R1001" i="2"/>
  <c r="S1001" i="2"/>
  <c r="U1001" i="2"/>
  <c r="V1001" i="2" s="1"/>
  <c r="F1002" i="2"/>
  <c r="AE1002" i="2" s="1"/>
  <c r="AF1002" i="2" s="1"/>
  <c r="AG1002" i="2" s="1"/>
  <c r="G1002" i="2"/>
  <c r="R1002" i="2"/>
  <c r="S1002" i="2"/>
  <c r="U1002" i="2"/>
  <c r="V1002" i="2" s="1"/>
  <c r="R1003" i="2"/>
  <c r="W1003" i="2" s="1"/>
  <c r="X1003" i="2" s="1"/>
  <c r="U1003" i="2"/>
  <c r="AG1003" i="2"/>
  <c r="R1004" i="2"/>
  <c r="W1004" i="2" s="1"/>
  <c r="X1004" i="2" s="1"/>
  <c r="U1004" i="2"/>
  <c r="AG1004" i="2"/>
  <c r="R1005" i="2"/>
  <c r="W1005" i="2" s="1"/>
  <c r="X1005" i="2" s="1"/>
  <c r="U1005" i="2"/>
  <c r="AG1005" i="2"/>
  <c r="F1006" i="2"/>
  <c r="AE1006" i="2" s="1"/>
  <c r="AF1006" i="2" s="1"/>
  <c r="AG1006" i="2" s="1"/>
  <c r="G1006" i="2"/>
  <c r="R1006" i="2"/>
  <c r="W1006" i="2" s="1"/>
  <c r="X1006" i="2" s="1"/>
  <c r="S1006" i="2"/>
  <c r="U1006" i="2"/>
  <c r="V1006" i="2" s="1"/>
  <c r="F1007" i="2"/>
  <c r="AE1007" i="2" s="1"/>
  <c r="AF1007" i="2" s="1"/>
  <c r="AG1007" i="2" s="1"/>
  <c r="G1007" i="2"/>
  <c r="R1007" i="2"/>
  <c r="W1007" i="2" s="1"/>
  <c r="X1007" i="2" s="1"/>
  <c r="S1007" i="2"/>
  <c r="U1007" i="2"/>
  <c r="V1007" i="2" s="1"/>
  <c r="C661" i="6"/>
  <c r="F1009" i="2"/>
  <c r="G1009" i="2"/>
  <c r="R1009" i="2"/>
  <c r="S1009" i="2"/>
  <c r="U1009" i="2"/>
  <c r="V1009" i="2" s="1"/>
  <c r="F1010" i="2"/>
  <c r="AE1010" i="2" s="1"/>
  <c r="G1010" i="2"/>
  <c r="R1010" i="2"/>
  <c r="S1010" i="2"/>
  <c r="U1010" i="2"/>
  <c r="V1010" i="2" s="1"/>
  <c r="F1011" i="2"/>
  <c r="AE1011" i="2" s="1"/>
  <c r="G1011" i="2"/>
  <c r="R1011" i="2"/>
  <c r="S1011" i="2"/>
  <c r="U1011" i="2"/>
  <c r="V1011" i="2" s="1"/>
  <c r="F1012" i="2"/>
  <c r="AE1012" i="2" s="1"/>
  <c r="AF1012" i="2" s="1"/>
  <c r="AG1012" i="2" s="1"/>
  <c r="G1012" i="2"/>
  <c r="R1012" i="2"/>
  <c r="S1012" i="2"/>
  <c r="U1012" i="2"/>
  <c r="V1012" i="2" s="1"/>
  <c r="F1013" i="2"/>
  <c r="AE1013" i="2" s="1"/>
  <c r="AF1013" i="2" s="1"/>
  <c r="AG1013" i="2" s="1"/>
  <c r="G1013" i="2"/>
  <c r="R1013" i="2"/>
  <c r="S1013" i="2"/>
  <c r="U1013" i="2"/>
  <c r="V1013" i="2" s="1"/>
  <c r="F1014" i="2"/>
  <c r="AE1014" i="2" s="1"/>
  <c r="AF1014" i="2" s="1"/>
  <c r="AG1014" i="2" s="1"/>
  <c r="G1014" i="2"/>
  <c r="R1014" i="2"/>
  <c r="S1014" i="2"/>
  <c r="U1014" i="2"/>
  <c r="V1014" i="2" s="1"/>
  <c r="F1015" i="2"/>
  <c r="AE1015" i="2" s="1"/>
  <c r="AF1015" i="2" s="1"/>
  <c r="AG1015" i="2" s="1"/>
  <c r="G1015" i="2"/>
  <c r="R1015" i="2"/>
  <c r="S1015" i="2"/>
  <c r="U1015" i="2"/>
  <c r="V1015" i="2" s="1"/>
  <c r="C668" i="6"/>
  <c r="R1016" i="2"/>
  <c r="U1016" i="2"/>
  <c r="AG1016" i="2"/>
  <c r="C669" i="6"/>
  <c r="R1017" i="2"/>
  <c r="W1017" i="2" s="1"/>
  <c r="X1017" i="2" s="1"/>
  <c r="U1017" i="2"/>
  <c r="AG1017" i="2"/>
  <c r="C670" i="6"/>
  <c r="R1018" i="2"/>
  <c r="W1018" i="2" s="1"/>
  <c r="X1018" i="2" s="1"/>
  <c r="U1018" i="2"/>
  <c r="AG1018" i="2"/>
  <c r="F1019" i="2"/>
  <c r="AE1019" i="2" s="1"/>
  <c r="AF1019" i="2" s="1"/>
  <c r="AG1019" i="2" s="1"/>
  <c r="G1019" i="2"/>
  <c r="R1019" i="2"/>
  <c r="W1019" i="2" s="1"/>
  <c r="X1019" i="2" s="1"/>
  <c r="S1019" i="2"/>
  <c r="U1019" i="2"/>
  <c r="V1019" i="2" s="1"/>
  <c r="C672" i="6"/>
  <c r="F1020" i="2"/>
  <c r="AE1020" i="2" s="1"/>
  <c r="AF1020" i="2" s="1"/>
  <c r="AG1020" i="2" s="1"/>
  <c r="G1020" i="2"/>
  <c r="R1020" i="2"/>
  <c r="W1020" i="2" s="1"/>
  <c r="X1020" i="2" s="1"/>
  <c r="S1020" i="2"/>
  <c r="U1020" i="2"/>
  <c r="V1020" i="2" s="1"/>
  <c r="F1027" i="2"/>
  <c r="G1027" i="2"/>
  <c r="R1027" i="2"/>
  <c r="S1027" i="2"/>
  <c r="U1027" i="2"/>
  <c r="V1027" i="2" s="1"/>
  <c r="F1028" i="2"/>
  <c r="AE1028" i="2" s="1"/>
  <c r="G1028" i="2"/>
  <c r="R1028" i="2"/>
  <c r="S1028" i="2"/>
  <c r="U1028" i="2"/>
  <c r="V1028" i="2" s="1"/>
  <c r="C676" i="6"/>
  <c r="F1029" i="2"/>
  <c r="AE1029" i="2" s="1"/>
  <c r="G1029" i="2"/>
  <c r="R1029" i="2"/>
  <c r="S1029" i="2"/>
  <c r="U1029" i="2"/>
  <c r="V1029" i="2" s="1"/>
  <c r="F1030" i="2"/>
  <c r="AE1030" i="2" s="1"/>
  <c r="G1030" i="2"/>
  <c r="R1030" i="2"/>
  <c r="S1030" i="2"/>
  <c r="U1030" i="2"/>
  <c r="V1030" i="2" s="1"/>
  <c r="D1031" i="2"/>
  <c r="F1031" i="2"/>
  <c r="AE1031" i="2" s="1"/>
  <c r="AF1031" i="2" s="1"/>
  <c r="AG1031" i="2" s="1"/>
  <c r="G1031" i="2"/>
  <c r="R1031" i="2"/>
  <c r="S1031" i="2"/>
  <c r="U1031" i="2"/>
  <c r="V1031" i="2" s="1"/>
  <c r="C679" i="6"/>
  <c r="F1032" i="2"/>
  <c r="AE1032" i="2" s="1"/>
  <c r="AF1032" i="2" s="1"/>
  <c r="AG1032" i="2" s="1"/>
  <c r="G1032" i="2"/>
  <c r="R1032" i="2"/>
  <c r="S1032" i="2"/>
  <c r="U1032" i="2"/>
  <c r="V1032" i="2" s="1"/>
  <c r="D1033" i="2"/>
  <c r="F1033" i="2"/>
  <c r="AE1033" i="2" s="1"/>
  <c r="AF1033" i="2" s="1"/>
  <c r="AG1033" i="2" s="1"/>
  <c r="G1033" i="2"/>
  <c r="R1033" i="2"/>
  <c r="S1033" i="2"/>
  <c r="U1033" i="2"/>
  <c r="V1033" i="2" s="1"/>
  <c r="R1034" i="2"/>
  <c r="U1034" i="2"/>
  <c r="AG1034" i="2"/>
  <c r="D1035" i="2"/>
  <c r="R1035" i="2"/>
  <c r="W1035" i="2" s="1"/>
  <c r="X1035" i="2" s="1"/>
  <c r="U1035" i="2"/>
  <c r="AG1035" i="2"/>
  <c r="D1036" i="2"/>
  <c r="R1036" i="2"/>
  <c r="W1036" i="2" s="1"/>
  <c r="X1036" i="2" s="1"/>
  <c r="U1036" i="2"/>
  <c r="AG1036" i="2"/>
  <c r="D1037" i="2"/>
  <c r="F1037" i="2"/>
  <c r="AE1037" i="2" s="1"/>
  <c r="AF1037" i="2" s="1"/>
  <c r="AG1037" i="2" s="1"/>
  <c r="G1037" i="2"/>
  <c r="R1037" i="2"/>
  <c r="W1037" i="2" s="1"/>
  <c r="X1037" i="2" s="1"/>
  <c r="S1037" i="2"/>
  <c r="U1037" i="2"/>
  <c r="V1037" i="2" s="1"/>
  <c r="F1038" i="2"/>
  <c r="AE1038" i="2" s="1"/>
  <c r="AF1038" i="2" s="1"/>
  <c r="AG1038" i="2" s="1"/>
  <c r="G1038" i="2"/>
  <c r="R1038" i="2"/>
  <c r="W1038" i="2" s="1"/>
  <c r="X1038" i="2" s="1"/>
  <c r="S1038" i="2"/>
  <c r="U1038" i="2"/>
  <c r="V1038" i="2" s="1"/>
  <c r="F1040" i="2"/>
  <c r="G1040" i="2"/>
  <c r="R1040" i="2"/>
  <c r="S1040" i="2"/>
  <c r="U1040" i="2"/>
  <c r="V1040" i="2" s="1"/>
  <c r="C688" i="6"/>
  <c r="F1041" i="2"/>
  <c r="AE1041" i="2" s="1"/>
  <c r="G1041" i="2"/>
  <c r="R1041" i="2"/>
  <c r="S1041" i="2"/>
  <c r="U1041" i="2"/>
  <c r="V1041" i="2" s="1"/>
  <c r="F1042" i="2"/>
  <c r="AE1042" i="2" s="1"/>
  <c r="G1042" i="2"/>
  <c r="R1042" i="2"/>
  <c r="S1042" i="2"/>
  <c r="U1042" i="2"/>
  <c r="V1042" i="2" s="1"/>
  <c r="F1043" i="2"/>
  <c r="AE1043" i="2" s="1"/>
  <c r="AF1043" i="2" s="1"/>
  <c r="AG1043" i="2" s="1"/>
  <c r="G1043" i="2"/>
  <c r="R1043" i="2"/>
  <c r="S1043" i="2"/>
  <c r="U1043" i="2"/>
  <c r="V1043" i="2" s="1"/>
  <c r="F1044" i="2"/>
  <c r="AE1044" i="2" s="1"/>
  <c r="AF1044" i="2" s="1"/>
  <c r="AG1044" i="2" s="1"/>
  <c r="G1044" i="2"/>
  <c r="R1044" i="2"/>
  <c r="S1044" i="2"/>
  <c r="U1044" i="2"/>
  <c r="V1044" i="2" s="1"/>
  <c r="F1045" i="2"/>
  <c r="AE1045" i="2" s="1"/>
  <c r="AF1045" i="2" s="1"/>
  <c r="AG1045" i="2" s="1"/>
  <c r="G1045" i="2"/>
  <c r="R1045" i="2"/>
  <c r="S1045" i="2"/>
  <c r="U1045" i="2"/>
  <c r="V1045" i="2" s="1"/>
  <c r="F1046" i="2"/>
  <c r="AE1046" i="2" s="1"/>
  <c r="AF1046" i="2" s="1"/>
  <c r="AG1046" i="2" s="1"/>
  <c r="G1046" i="2"/>
  <c r="R1046" i="2"/>
  <c r="S1046" i="2"/>
  <c r="U1046" i="2"/>
  <c r="V1046" i="2" s="1"/>
  <c r="C694" i="6"/>
  <c r="R1047" i="2"/>
  <c r="U1047" i="2"/>
  <c r="AG1047" i="2"/>
  <c r="R1048" i="2"/>
  <c r="U1048" i="2"/>
  <c r="AG1048" i="2"/>
  <c r="U1049" i="2"/>
  <c r="W1049" i="2" s="1"/>
  <c r="X1049" i="2" s="1"/>
  <c r="Z1049" i="2" s="1"/>
  <c r="AA1049" i="2" s="1"/>
  <c r="AG1049" i="2"/>
  <c r="F1050" i="2"/>
  <c r="AE1050" i="2" s="1"/>
  <c r="AF1050" i="2" s="1"/>
  <c r="AG1050" i="2" s="1"/>
  <c r="G1050" i="2"/>
  <c r="R1050" i="2"/>
  <c r="S1050" i="2"/>
  <c r="U1050" i="2"/>
  <c r="V1050" i="2" s="1"/>
  <c r="F1061" i="2"/>
  <c r="AE1061" i="2" s="1"/>
  <c r="AF1061" i="2" s="1"/>
  <c r="AG1061" i="2" s="1"/>
  <c r="G1061" i="2"/>
  <c r="R1061" i="2"/>
  <c r="S1061" i="2"/>
  <c r="U1061" i="2"/>
  <c r="V1061" i="2" s="1"/>
  <c r="D684" i="13" l="1"/>
  <c r="D684" i="6"/>
  <c r="D683" i="13"/>
  <c r="D683" i="6"/>
  <c r="D682" i="13"/>
  <c r="D682" i="6"/>
  <c r="D680" i="13"/>
  <c r="D680" i="6"/>
  <c r="D678" i="13"/>
  <c r="D678" i="6"/>
  <c r="D653" i="13"/>
  <c r="D653" i="6"/>
  <c r="D646" i="13"/>
  <c r="D646" i="6"/>
  <c r="D639" i="13"/>
  <c r="D639" i="6"/>
  <c r="D625" i="13"/>
  <c r="D625" i="6"/>
  <c r="D620" i="13"/>
  <c r="D620" i="6"/>
  <c r="D591" i="13"/>
  <c r="D591" i="6"/>
  <c r="D589" i="13"/>
  <c r="D589" i="6"/>
  <c r="D587" i="13"/>
  <c r="D587" i="6"/>
  <c r="CO636" i="18"/>
  <c r="W921" i="2"/>
  <c r="X921" i="2" s="1"/>
  <c r="Z921" i="2" s="1"/>
  <c r="AA921" i="2" s="1"/>
  <c r="AF908" i="2" s="1"/>
  <c r="W981" i="2"/>
  <c r="X981" i="2" s="1"/>
  <c r="Z981" i="2" s="1"/>
  <c r="AA981" i="2" s="1"/>
  <c r="W968" i="2"/>
  <c r="X968" i="2" s="1"/>
  <c r="Z968" i="2" s="1"/>
  <c r="AA968" i="2" s="1"/>
  <c r="W967" i="2"/>
  <c r="X967" i="2" s="1"/>
  <c r="Z967" i="2" s="1"/>
  <c r="AA967" i="2" s="1"/>
  <c r="W966" i="2"/>
  <c r="X966" i="2" s="1"/>
  <c r="Z966" i="2" s="1"/>
  <c r="AA966" i="2" s="1"/>
  <c r="W916" i="2"/>
  <c r="X916" i="2" s="1"/>
  <c r="Z916" i="2" s="1"/>
  <c r="AA916" i="2" s="1"/>
  <c r="W915" i="2"/>
  <c r="X915" i="2" s="1"/>
  <c r="Z915" i="2" s="1"/>
  <c r="AA915" i="2" s="1"/>
  <c r="W965" i="2"/>
  <c r="X965" i="2" s="1"/>
  <c r="Z965" i="2" s="1"/>
  <c r="AA965" i="2" s="1"/>
  <c r="W914" i="2"/>
  <c r="X914" i="2" s="1"/>
  <c r="Z914" i="2" s="1"/>
  <c r="AA914" i="2" s="1"/>
  <c r="AE906" i="2"/>
  <c r="W1061" i="2"/>
  <c r="X1061" i="2" s="1"/>
  <c r="Z1061" i="2" s="1"/>
  <c r="AA1061" i="2" s="1"/>
  <c r="AF1042" i="2" s="1"/>
  <c r="W1050" i="2"/>
  <c r="X1050" i="2" s="1"/>
  <c r="Z1050" i="2" s="1"/>
  <c r="AA1050" i="2"/>
  <c r="AF1041" i="2" s="1"/>
  <c r="AE1040" i="2"/>
  <c r="W947" i="2"/>
  <c r="X947" i="2" s="1"/>
  <c r="Z947" i="2" s="1"/>
  <c r="AA947" i="2" s="1"/>
  <c r="W946" i="2"/>
  <c r="X946" i="2" s="1"/>
  <c r="Z946" i="2" s="1"/>
  <c r="AA946" i="2"/>
  <c r="W945" i="2"/>
  <c r="X945" i="2" s="1"/>
  <c r="Z945" i="2" s="1"/>
  <c r="AA945" i="2" s="1"/>
  <c r="W944" i="2"/>
  <c r="X944" i="2" s="1"/>
  <c r="Z944" i="2" s="1"/>
  <c r="AA944" i="2" s="1"/>
  <c r="W1048" i="2"/>
  <c r="X1048" i="2" s="1"/>
  <c r="Z1048" i="2" s="1"/>
  <c r="AA1048" i="2" s="1"/>
  <c r="AE1009" i="2"/>
  <c r="AE936" i="2"/>
  <c r="V922" i="2"/>
  <c r="V1026" i="2"/>
  <c r="V1008" i="2"/>
  <c r="V982" i="2"/>
  <c r="V1062" i="2"/>
  <c r="V935" i="2"/>
  <c r="V995" i="2"/>
  <c r="V1039" i="2"/>
  <c r="V957" i="2"/>
  <c r="D644" i="13"/>
  <c r="CO719" i="18"/>
  <c r="W926" i="2"/>
  <c r="X926" i="2" s="1"/>
  <c r="CO683" i="18"/>
  <c r="CP683" i="18" s="1"/>
  <c r="CK697" i="18"/>
  <c r="CL697" i="18" s="1"/>
  <c r="CO602" i="18"/>
  <c r="CP602" i="18" s="1"/>
  <c r="CK613" i="18"/>
  <c r="CL613" i="18" s="1"/>
  <c r="CO629" i="18"/>
  <c r="CP629" i="18" s="1"/>
  <c r="CO625" i="18"/>
  <c r="CP625" i="18" s="1"/>
  <c r="CO618" i="18"/>
  <c r="CP618" i="18" s="1"/>
  <c r="CK651" i="18"/>
  <c r="CL651" i="18" s="1"/>
  <c r="CO696" i="18"/>
  <c r="CP696" i="18" s="1"/>
  <c r="CO600" i="18"/>
  <c r="CP600" i="18" s="1"/>
  <c r="CK605" i="18"/>
  <c r="CK624" i="18"/>
  <c r="CL624" i="18" s="1"/>
  <c r="CO621" i="18"/>
  <c r="CK625" i="18"/>
  <c r="CL625" i="18" s="1"/>
  <c r="CO655" i="18"/>
  <c r="CP655" i="18" s="1"/>
  <c r="CO595" i="18"/>
  <c r="CP595" i="18" s="1"/>
  <c r="CO700" i="18"/>
  <c r="CO717" i="18"/>
  <c r="CO712" i="18"/>
  <c r="CK716" i="18"/>
  <c r="CK712" i="18"/>
  <c r="CK709" i="18"/>
  <c r="CL709" i="18" s="1"/>
  <c r="CK684" i="18"/>
  <c r="CL684" i="18" s="1"/>
  <c r="CK606" i="18"/>
  <c r="CL606" i="18" s="1"/>
  <c r="CO628" i="18"/>
  <c r="CP628" i="18" s="1"/>
  <c r="CO624" i="18"/>
  <c r="CP624" i="18" s="1"/>
  <c r="CO620" i="18"/>
  <c r="CK623" i="18"/>
  <c r="CO654" i="18"/>
  <c r="CK649" i="18"/>
  <c r="CL649" i="18" s="1"/>
  <c r="CK675" i="18"/>
  <c r="CL675" i="18" s="1"/>
  <c r="CK672" i="18"/>
  <c r="CO694" i="18"/>
  <c r="CP694" i="18" s="1"/>
  <c r="CK692" i="18"/>
  <c r="CL692" i="18" s="1"/>
  <c r="CK688" i="18"/>
  <c r="CL688" i="18" s="1"/>
  <c r="CK713" i="18"/>
  <c r="CO646" i="18"/>
  <c r="CO679" i="18"/>
  <c r="CP679" i="18" s="1"/>
  <c r="CO675" i="18"/>
  <c r="CP675" i="18" s="1"/>
  <c r="CO671" i="18"/>
  <c r="CK711" i="18"/>
  <c r="CO648" i="18"/>
  <c r="CP648" i="18" s="1"/>
  <c r="CO601" i="18"/>
  <c r="CP601" i="18" s="1"/>
  <c r="CK622" i="18"/>
  <c r="CL622" i="18" s="1"/>
  <c r="CK655" i="18"/>
  <c r="CL655" i="18" s="1"/>
  <c r="CK671" i="18"/>
  <c r="CK717" i="18"/>
  <c r="CO599" i="18"/>
  <c r="CP599" i="18" s="1"/>
  <c r="CK603" i="18"/>
  <c r="CL603" i="18" s="1"/>
  <c r="CK612" i="18"/>
  <c r="CL612" i="18" s="1"/>
  <c r="CK621" i="18"/>
  <c r="CO627" i="18"/>
  <c r="CO623" i="18"/>
  <c r="CK627" i="18"/>
  <c r="CO650" i="18"/>
  <c r="CK681" i="18"/>
  <c r="CL681" i="18" s="1"/>
  <c r="CO678" i="18"/>
  <c r="CP678" i="18" s="1"/>
  <c r="CO674" i="18"/>
  <c r="CK679" i="18"/>
  <c r="CL679" i="18" s="1"/>
  <c r="CO692" i="18"/>
  <c r="CP692" i="18" s="1"/>
  <c r="CK694" i="18"/>
  <c r="CL694" i="18" s="1"/>
  <c r="CO703" i="18"/>
  <c r="CP703" i="18" s="1"/>
  <c r="CK704" i="18"/>
  <c r="CL704" i="18" s="1"/>
  <c r="CO716" i="18"/>
  <c r="CK608" i="18"/>
  <c r="CK647" i="18"/>
  <c r="CL647" i="18" s="1"/>
  <c r="CK673" i="18"/>
  <c r="CO699" i="18"/>
  <c r="CK705" i="18"/>
  <c r="CL705" i="18" s="1"/>
  <c r="CK715" i="18"/>
  <c r="CO592" i="18"/>
  <c r="CP592" i="18" s="1"/>
  <c r="CK619" i="18"/>
  <c r="CO622" i="18"/>
  <c r="CP622" i="18" s="1"/>
  <c r="CK629" i="18"/>
  <c r="CL629" i="18" s="1"/>
  <c r="CK645" i="18"/>
  <c r="CO652" i="18"/>
  <c r="CP652" i="18" s="1"/>
  <c r="CK653" i="18"/>
  <c r="CL653" i="18" s="1"/>
  <c r="CO681" i="18"/>
  <c r="CP681" i="18" s="1"/>
  <c r="CO677" i="18"/>
  <c r="CP677" i="18" s="1"/>
  <c r="CO670" i="18"/>
  <c r="CP670" i="18" s="1"/>
  <c r="CK677" i="18"/>
  <c r="CL677" i="18" s="1"/>
  <c r="CO706" i="18"/>
  <c r="CK699" i="18"/>
  <c r="CO711" i="18"/>
  <c r="CP654" i="18"/>
  <c r="CL605" i="18"/>
  <c r="CK720" i="18"/>
  <c r="CK718" i="18"/>
  <c r="CK714" i="18"/>
  <c r="CK710" i="18"/>
  <c r="CO697" i="18"/>
  <c r="CP697" i="18" s="1"/>
  <c r="CK685" i="18"/>
  <c r="CL685" i="18" s="1"/>
  <c r="CK707" i="18"/>
  <c r="CO608" i="18"/>
  <c r="CO672" i="18"/>
  <c r="CO690" i="18"/>
  <c r="CP690" i="18" s="1"/>
  <c r="CO705" i="18"/>
  <c r="CP705" i="18" s="1"/>
  <c r="CO718" i="18"/>
  <c r="CO714" i="18"/>
  <c r="CO710" i="18"/>
  <c r="CO593" i="18"/>
  <c r="CP593" i="18" s="1"/>
  <c r="CK680" i="18"/>
  <c r="CO689" i="18"/>
  <c r="CP689" i="18" s="1"/>
  <c r="CO684" i="18"/>
  <c r="CP684" i="18" s="1"/>
  <c r="CK701" i="18"/>
  <c r="CL701" i="18" s="1"/>
  <c r="CO607" i="18"/>
  <c r="CO665" i="18"/>
  <c r="CO661" i="18"/>
  <c r="CO597" i="18"/>
  <c r="CP597" i="18" s="1"/>
  <c r="CO610" i="18"/>
  <c r="CK689" i="18"/>
  <c r="CL689" i="18" s="1"/>
  <c r="CK670" i="18"/>
  <c r="CL670" i="18" s="1"/>
  <c r="CO709" i="18"/>
  <c r="CP709" i="18" s="1"/>
  <c r="CO606" i="18"/>
  <c r="CP606" i="18" s="1"/>
  <c r="CO619" i="18"/>
  <c r="CO594" i="18"/>
  <c r="CP594" i="18" s="1"/>
  <c r="CK698" i="18"/>
  <c r="CL698" i="18" s="1"/>
  <c r="CK620" i="18"/>
  <c r="CO698" i="18"/>
  <c r="CP698" i="18" s="1"/>
  <c r="CO673" i="18"/>
  <c r="CK674" i="18"/>
  <c r="CO687" i="18"/>
  <c r="CP687" i="18" s="1"/>
  <c r="CK700" i="18"/>
  <c r="CO713" i="18"/>
  <c r="CO701" i="18"/>
  <c r="CP701" i="18" s="1"/>
  <c r="CO715" i="18"/>
  <c r="CO598" i="18"/>
  <c r="CP598" i="18" s="1"/>
  <c r="CK676" i="18"/>
  <c r="CL676" i="18" s="1"/>
  <c r="CK702" i="18"/>
  <c r="CL702" i="18" s="1"/>
  <c r="CO676" i="18"/>
  <c r="CP676" i="18" s="1"/>
  <c r="CO611" i="18"/>
  <c r="CK690" i="18"/>
  <c r="CL690" i="18" s="1"/>
  <c r="CK703" i="18"/>
  <c r="CL703" i="18" s="1"/>
  <c r="CO626" i="18"/>
  <c r="CK626" i="18"/>
  <c r="CK678" i="18"/>
  <c r="CL678" i="18" s="1"/>
  <c r="CO704" i="18"/>
  <c r="CP704" i="18" s="1"/>
  <c r="CO691" i="18"/>
  <c r="CP691" i="18" s="1"/>
  <c r="CK691" i="18"/>
  <c r="CL691" i="18" s="1"/>
  <c r="CK628" i="18"/>
  <c r="CL628" i="18" s="1"/>
  <c r="CK719" i="18"/>
  <c r="CO615" i="18"/>
  <c r="CO693" i="18"/>
  <c r="CP693" i="18" s="1"/>
  <c r="CK693" i="18"/>
  <c r="CL693" i="18" s="1"/>
  <c r="CK615" i="18"/>
  <c r="CK706" i="18"/>
  <c r="CO680" i="18"/>
  <c r="CK616" i="18"/>
  <c r="CL616" i="18" s="1"/>
  <c r="CO603" i="18"/>
  <c r="CP603" i="18" s="1"/>
  <c r="CO707" i="18"/>
  <c r="CK609" i="18"/>
  <c r="CK607" i="18"/>
  <c r="CK687" i="18"/>
  <c r="CL687" i="18" s="1"/>
  <c r="CK646" i="18"/>
  <c r="W910" i="2"/>
  <c r="X910" i="2" s="1"/>
  <c r="Z910" i="2" s="1"/>
  <c r="AA910" i="2" s="1"/>
  <c r="CK614" i="18"/>
  <c r="CL614" i="18" s="1"/>
  <c r="CK610" i="18"/>
  <c r="CO667" i="18"/>
  <c r="CO663" i="18"/>
  <c r="CO659" i="18"/>
  <c r="CP659" i="18" s="1"/>
  <c r="CO641" i="18"/>
  <c r="CP641" i="18" s="1"/>
  <c r="CO639" i="18"/>
  <c r="CP639" i="18" s="1"/>
  <c r="CO637" i="18"/>
  <c r="CP637" i="18" s="1"/>
  <c r="CO635" i="18"/>
  <c r="CP635" i="18" s="1"/>
  <c r="CO633" i="18"/>
  <c r="CP633" i="18" s="1"/>
  <c r="W1047" i="2"/>
  <c r="X1047" i="2" s="1"/>
  <c r="Z1047" i="2" s="1"/>
  <c r="AA1047" i="2" s="1"/>
  <c r="W1046" i="2"/>
  <c r="X1046" i="2" s="1"/>
  <c r="Z1046" i="2" s="1"/>
  <c r="AA1046" i="2" s="1"/>
  <c r="W1045" i="2"/>
  <c r="X1045" i="2" s="1"/>
  <c r="Z1045" i="2" s="1"/>
  <c r="AA1045" i="2" s="1"/>
  <c r="W1044" i="2"/>
  <c r="X1044" i="2" s="1"/>
  <c r="Z1044" i="2" s="1"/>
  <c r="AA1044" i="2" s="1"/>
  <c r="W1043" i="2"/>
  <c r="X1043" i="2" s="1"/>
  <c r="Z1043" i="2" s="1"/>
  <c r="AA1043" i="2" s="1"/>
  <c r="W1042" i="2"/>
  <c r="X1042" i="2" s="1"/>
  <c r="Z1042" i="2" s="1"/>
  <c r="AA1042" i="2" s="1"/>
  <c r="W1041" i="2"/>
  <c r="X1041" i="2" s="1"/>
  <c r="Z1041" i="2" s="1"/>
  <c r="AA1041" i="2" s="1"/>
  <c r="W983" i="2"/>
  <c r="X983" i="2" s="1"/>
  <c r="Z983" i="2" s="1"/>
  <c r="AA983" i="2" s="1"/>
  <c r="W928" i="2"/>
  <c r="X928" i="2" s="1"/>
  <c r="W907" i="2"/>
  <c r="X907" i="2" s="1"/>
  <c r="Z907" i="2" s="1"/>
  <c r="AA907" i="2" s="1"/>
  <c r="W938" i="2"/>
  <c r="X938" i="2" s="1"/>
  <c r="Z938" i="2" s="1"/>
  <c r="AA938" i="2" s="1"/>
  <c r="W963" i="2"/>
  <c r="X963" i="2" s="1"/>
  <c r="Z963" i="2" s="1"/>
  <c r="AA963" i="2" s="1"/>
  <c r="W1034" i="2"/>
  <c r="X1034" i="2" s="1"/>
  <c r="Z1034" i="2" s="1"/>
  <c r="AA1034" i="2" s="1"/>
  <c r="W1028" i="2"/>
  <c r="X1028" i="2" s="1"/>
  <c r="Z1028" i="2" s="1"/>
  <c r="AA1028" i="2" s="1"/>
  <c r="W1015" i="2"/>
  <c r="X1015" i="2" s="1"/>
  <c r="W1012" i="2"/>
  <c r="X1012" i="2" s="1"/>
  <c r="W1011" i="2"/>
  <c r="X1011" i="2" s="1"/>
  <c r="Z1011" i="2" s="1"/>
  <c r="AA1011" i="2" s="1"/>
  <c r="AF1010" i="2" s="1"/>
  <c r="W1009" i="2"/>
  <c r="X1009" i="2" s="1"/>
  <c r="Z1009" i="2" s="1"/>
  <c r="AA1009" i="2" s="1"/>
  <c r="W1002" i="2"/>
  <c r="X1002" i="2" s="1"/>
  <c r="W987" i="2"/>
  <c r="X987" i="2" s="1"/>
  <c r="Z987" i="2" s="1"/>
  <c r="AA987" i="2" s="1"/>
  <c r="W961" i="2"/>
  <c r="X961" i="2" s="1"/>
  <c r="Z961" i="2" s="1"/>
  <c r="AA961" i="2" s="1"/>
  <c r="W941" i="2"/>
  <c r="X941" i="2" s="1"/>
  <c r="Z941" i="2" s="1"/>
  <c r="AA941" i="2" s="1"/>
  <c r="W936" i="2"/>
  <c r="X936" i="2" s="1"/>
  <c r="Z936" i="2" s="1"/>
  <c r="AA936" i="2" s="1"/>
  <c r="W930" i="2"/>
  <c r="X930" i="2" s="1"/>
  <c r="W925" i="2"/>
  <c r="X925" i="2" s="1"/>
  <c r="Z925" i="2" s="1"/>
  <c r="AA925" i="2" s="1"/>
  <c r="W906" i="2"/>
  <c r="X906" i="2" s="1"/>
  <c r="Z906" i="2" s="1"/>
  <c r="AA906" i="2" s="1"/>
  <c r="W1013" i="2"/>
  <c r="X1013" i="2" s="1"/>
  <c r="W943" i="2"/>
  <c r="X943" i="2" s="1"/>
  <c r="Z943" i="2" s="1"/>
  <c r="AA943" i="2" s="1"/>
  <c r="W942" i="2"/>
  <c r="X942" i="2" s="1"/>
  <c r="Z942" i="2" s="1"/>
  <c r="AA942" i="2" s="1"/>
  <c r="W940" i="2"/>
  <c r="X940" i="2" s="1"/>
  <c r="Z940" i="2" s="1"/>
  <c r="X939" i="2"/>
  <c r="Z939" i="2" s="1"/>
  <c r="AA939" i="2" s="1"/>
  <c r="W990" i="2"/>
  <c r="X990" i="2" s="1"/>
  <c r="W989" i="2"/>
  <c r="X989" i="2" s="1"/>
  <c r="W988" i="2"/>
  <c r="X988" i="2" s="1"/>
  <c r="W913" i="2"/>
  <c r="X913" i="2" s="1"/>
  <c r="Z913" i="2" s="1"/>
  <c r="AA913" i="2" s="1"/>
  <c r="W986" i="2"/>
  <c r="X986" i="2" s="1"/>
  <c r="Z986" i="2" s="1"/>
  <c r="AA986" i="2" s="1"/>
  <c r="W985" i="2"/>
  <c r="X985" i="2" s="1"/>
  <c r="Z985" i="2" s="1"/>
  <c r="AA985" i="2" s="1"/>
  <c r="W912" i="2"/>
  <c r="X912" i="2" s="1"/>
  <c r="Z912" i="2" s="1"/>
  <c r="AA912" i="2" s="1"/>
  <c r="W984" i="2"/>
  <c r="X984" i="2" s="1"/>
  <c r="Z984" i="2" s="1"/>
  <c r="AA984" i="2" s="1"/>
  <c r="W911" i="2"/>
  <c r="X911" i="2" s="1"/>
  <c r="Z911" i="2" s="1"/>
  <c r="AA911" i="2" s="1"/>
  <c r="W964" i="2"/>
  <c r="X964" i="2" s="1"/>
  <c r="Z964" i="2" s="1"/>
  <c r="AA964" i="2" s="1"/>
  <c r="W962" i="2"/>
  <c r="X962" i="2" s="1"/>
  <c r="Z962" i="2" s="1"/>
  <c r="AA962" i="2" s="1"/>
  <c r="W909" i="2"/>
  <c r="X909" i="2" s="1"/>
  <c r="Z909" i="2" s="1"/>
  <c r="AA909" i="2" s="1"/>
  <c r="W960" i="2"/>
  <c r="X960" i="2" s="1"/>
  <c r="Z960" i="2" s="1"/>
  <c r="AA960" i="2" s="1"/>
  <c r="W959" i="2"/>
  <c r="X959" i="2" s="1"/>
  <c r="Z959" i="2" s="1"/>
  <c r="AA959" i="2" s="1"/>
  <c r="W908" i="2"/>
  <c r="X908" i="2" s="1"/>
  <c r="Z908" i="2" s="1"/>
  <c r="AA908" i="2" s="1"/>
  <c r="W998" i="2"/>
  <c r="X998" i="2" s="1"/>
  <c r="Z998" i="2" s="1"/>
  <c r="AA998" i="2" s="1"/>
  <c r="W1001" i="2"/>
  <c r="X1001" i="2" s="1"/>
  <c r="W1000" i="2"/>
  <c r="X1000" i="2" s="1"/>
  <c r="W999" i="2"/>
  <c r="X999" i="2" s="1"/>
  <c r="X997" i="2"/>
  <c r="Z997" i="2" s="1"/>
  <c r="AA997" i="2" s="1"/>
  <c r="AF998" i="2" s="1"/>
  <c r="W996" i="2"/>
  <c r="X996" i="2" s="1"/>
  <c r="Z996" i="2" s="1"/>
  <c r="AA996" i="2" s="1"/>
  <c r="W1016" i="2"/>
  <c r="X1016" i="2" s="1"/>
  <c r="W1014" i="2"/>
  <c r="X1014" i="2" s="1"/>
  <c r="W1010" i="2"/>
  <c r="X1010" i="2" s="1"/>
  <c r="Z1010" i="2" s="1"/>
  <c r="AA1010" i="2" s="1"/>
  <c r="AF1011" i="2" s="1"/>
  <c r="W929" i="2"/>
  <c r="X929" i="2" s="1"/>
  <c r="W927" i="2"/>
  <c r="X927" i="2" s="1"/>
  <c r="W924" i="2"/>
  <c r="X924" i="2" s="1"/>
  <c r="Z924" i="2" s="1"/>
  <c r="AA924" i="2" s="1"/>
  <c r="W1033" i="2"/>
  <c r="X1033" i="2" s="1"/>
  <c r="Z1033" i="2" s="1"/>
  <c r="AA1033" i="2" s="1"/>
  <c r="W1032" i="2"/>
  <c r="X1032" i="2" s="1"/>
  <c r="W1031" i="2"/>
  <c r="X1031" i="2" s="1"/>
  <c r="Z1031" i="2" s="1"/>
  <c r="AA1031" i="2" s="1"/>
  <c r="W1030" i="2"/>
  <c r="X1030" i="2" s="1"/>
  <c r="Z1030" i="2" s="1"/>
  <c r="AA1030" i="2" s="1"/>
  <c r="W1029" i="2"/>
  <c r="X1029" i="2" s="1"/>
  <c r="Z1029" i="2" s="1"/>
  <c r="AA1029" i="2" s="1"/>
  <c r="O698" i="8"/>
  <c r="C698" i="6"/>
  <c r="D698" i="13"/>
  <c r="O697" i="8"/>
  <c r="C697" i="6"/>
  <c r="D1050" i="2"/>
  <c r="C696" i="6"/>
  <c r="D1049" i="2"/>
  <c r="C695" i="6"/>
  <c r="D1048" i="2"/>
  <c r="C693" i="6"/>
  <c r="D1046" i="2"/>
  <c r="C692" i="6"/>
  <c r="D1045" i="2"/>
  <c r="O691" i="8"/>
  <c r="C691" i="6"/>
  <c r="D1044" i="2"/>
  <c r="O690" i="8"/>
  <c r="C690" i="6"/>
  <c r="D1043" i="2"/>
  <c r="C689" i="6"/>
  <c r="D1042" i="2"/>
  <c r="G1062" i="2"/>
  <c r="C685" i="6"/>
  <c r="D1038" i="2"/>
  <c r="D685" i="6" s="1"/>
  <c r="G1039" i="2"/>
  <c r="O677" i="8"/>
  <c r="C677" i="6"/>
  <c r="D1030" i="2"/>
  <c r="C675" i="6"/>
  <c r="D1028" i="2"/>
  <c r="O671" i="8"/>
  <c r="C671" i="6"/>
  <c r="D1019" i="2"/>
  <c r="C666" i="6"/>
  <c r="D1014" i="2"/>
  <c r="O665" i="8"/>
  <c r="C665" i="6"/>
  <c r="D1013" i="2"/>
  <c r="O664" i="8"/>
  <c r="C664" i="6"/>
  <c r="D1012" i="2"/>
  <c r="G1026" i="2"/>
  <c r="O663" i="8"/>
  <c r="C663" i="6"/>
  <c r="D1011" i="2"/>
  <c r="O662" i="8"/>
  <c r="C662" i="6"/>
  <c r="D1010" i="2"/>
  <c r="O658" i="8"/>
  <c r="C658" i="6"/>
  <c r="D1006" i="2"/>
  <c r="O657" i="8"/>
  <c r="C657" i="6"/>
  <c r="D1005" i="2"/>
  <c r="O656" i="8"/>
  <c r="C656" i="6"/>
  <c r="D1004" i="2"/>
  <c r="D1003" i="2"/>
  <c r="D655" i="6" s="1"/>
  <c r="C655" i="6"/>
  <c r="O654" i="8"/>
  <c r="C654" i="6"/>
  <c r="D1002" i="2"/>
  <c r="O652" i="8"/>
  <c r="C652" i="6"/>
  <c r="D1000" i="2"/>
  <c r="O651" i="8"/>
  <c r="C651" i="6"/>
  <c r="D999" i="2"/>
  <c r="C650" i="6"/>
  <c r="D998" i="2"/>
  <c r="G1008" i="2"/>
  <c r="O649" i="8"/>
  <c r="C649" i="6"/>
  <c r="D997" i="2"/>
  <c r="C648" i="8"/>
  <c r="O648" i="8" s="1"/>
  <c r="C648" i="13"/>
  <c r="K648" i="13" s="1"/>
  <c r="C648" i="6"/>
  <c r="D996" i="2"/>
  <c r="D648" i="13" s="1"/>
  <c r="C641" i="8"/>
  <c r="O641" i="8" s="1"/>
  <c r="C641" i="6"/>
  <c r="D989" i="2"/>
  <c r="G995" i="2"/>
  <c r="C637" i="8"/>
  <c r="O637" i="8" s="1"/>
  <c r="C637" i="6"/>
  <c r="D985" i="2"/>
  <c r="C636" i="8"/>
  <c r="O636" i="8" s="1"/>
  <c r="C636" i="6"/>
  <c r="D984" i="2"/>
  <c r="C633" i="6"/>
  <c r="D633" i="13"/>
  <c r="O629" i="8"/>
  <c r="C629" i="6"/>
  <c r="D965" i="2"/>
  <c r="C628" i="6"/>
  <c r="D964" i="2"/>
  <c r="C627" i="6"/>
  <c r="D963" i="2"/>
  <c r="C624" i="6"/>
  <c r="D960" i="2"/>
  <c r="D624" i="6" s="1"/>
  <c r="C623" i="6"/>
  <c r="D623" i="13"/>
  <c r="C618" i="8"/>
  <c r="O618" i="8" s="1"/>
  <c r="C618" i="6"/>
  <c r="D945" i="2"/>
  <c r="C617" i="8"/>
  <c r="O617" i="8" s="1"/>
  <c r="C617" i="6"/>
  <c r="D944" i="2"/>
  <c r="C614" i="8"/>
  <c r="O614" i="8" s="1"/>
  <c r="C614" i="6"/>
  <c r="D941" i="2"/>
  <c r="G957" i="2"/>
  <c r="C612" i="8"/>
  <c r="O612" i="8" s="1"/>
  <c r="C612" i="6"/>
  <c r="D939" i="2"/>
  <c r="C611" i="8"/>
  <c r="O611" i="8" s="1"/>
  <c r="C611" i="6"/>
  <c r="D938" i="2"/>
  <c r="C610" i="8"/>
  <c r="O610" i="8" s="1"/>
  <c r="C610" i="6"/>
  <c r="D937" i="2"/>
  <c r="C609" i="8"/>
  <c r="C609" i="13"/>
  <c r="C609" i="6"/>
  <c r="D936" i="2"/>
  <c r="D609" i="13" s="1"/>
  <c r="C606" i="8"/>
  <c r="O606" i="8" s="1"/>
  <c r="C606" i="6"/>
  <c r="D933" i="2"/>
  <c r="C602" i="8"/>
  <c r="O602" i="8" s="1"/>
  <c r="C602" i="6"/>
  <c r="D929" i="2"/>
  <c r="C601" i="8"/>
  <c r="O601" i="8" s="1"/>
  <c r="C601" i="6"/>
  <c r="D928" i="2"/>
  <c r="C600" i="8"/>
  <c r="O600" i="8" s="1"/>
  <c r="C600" i="6"/>
  <c r="D927" i="2"/>
  <c r="C599" i="8"/>
  <c r="O599" i="8" s="1"/>
  <c r="C599" i="6"/>
  <c r="D926" i="2"/>
  <c r="D599" i="6" s="1"/>
  <c r="C598" i="8"/>
  <c r="O598" i="8" s="1"/>
  <c r="C598" i="6"/>
  <c r="D925" i="2"/>
  <c r="C597" i="6"/>
  <c r="D924" i="2"/>
  <c r="C596" i="6"/>
  <c r="D923" i="2"/>
  <c r="D594" i="13"/>
  <c r="D908" i="2"/>
  <c r="D585" i="6" s="1"/>
  <c r="D907" i="2"/>
  <c r="C583" i="8"/>
  <c r="C583" i="13"/>
  <c r="C583" i="6"/>
  <c r="D906" i="2"/>
  <c r="D583" i="13" s="1"/>
  <c r="CK602" i="18"/>
  <c r="CL602" i="18" s="1"/>
  <c r="CK600" i="18"/>
  <c r="CL600" i="18" s="1"/>
  <c r="CK598" i="18"/>
  <c r="CL598" i="18" s="1"/>
  <c r="CK596" i="18"/>
  <c r="CL596" i="18" s="1"/>
  <c r="CK595" i="18"/>
  <c r="CL595" i="18" s="1"/>
  <c r="CK594" i="18"/>
  <c r="CL594" i="18" s="1"/>
  <c r="CO616" i="18"/>
  <c r="CP616" i="18" s="1"/>
  <c r="CK618" i="18"/>
  <c r="CL618" i="18" s="1"/>
  <c r="CK686" i="18"/>
  <c r="CK683" i="18"/>
  <c r="CL683" i="18" s="1"/>
  <c r="CO685" i="18"/>
  <c r="CP685" i="18" s="1"/>
  <c r="CK696" i="18"/>
  <c r="CL696" i="18" s="1"/>
  <c r="CO720" i="18"/>
  <c r="CO702" i="18"/>
  <c r="CP702" i="18" s="1"/>
  <c r="CK668" i="18"/>
  <c r="CL668" i="18" s="1"/>
  <c r="CO668" i="18"/>
  <c r="CP668" i="18" s="1"/>
  <c r="CK667" i="18"/>
  <c r="CK666" i="18"/>
  <c r="CO666" i="18"/>
  <c r="CK665" i="18"/>
  <c r="CK664" i="18"/>
  <c r="CL664" i="18" s="1"/>
  <c r="CO664" i="18"/>
  <c r="CP664" i="18" s="1"/>
  <c r="CK663" i="18"/>
  <c r="CK662" i="18"/>
  <c r="CL662" i="18" s="1"/>
  <c r="CO662" i="18"/>
  <c r="CP662" i="18" s="1"/>
  <c r="CK661" i="18"/>
  <c r="CK660" i="18"/>
  <c r="CO660" i="18"/>
  <c r="CK659" i="18"/>
  <c r="CL659" i="18" s="1"/>
  <c r="CK658" i="18"/>
  <c r="CO658" i="18"/>
  <c r="CK657" i="18"/>
  <c r="CO657" i="18"/>
  <c r="CK642" i="18"/>
  <c r="CL642" i="18" s="1"/>
  <c r="CO642" i="18"/>
  <c r="CP642" i="18" s="1"/>
  <c r="CK641" i="18"/>
  <c r="CL641" i="18" s="1"/>
  <c r="CO640" i="18"/>
  <c r="CP640" i="18" s="1"/>
  <c r="CK640" i="18"/>
  <c r="CL640" i="18" s="1"/>
  <c r="CK639" i="18"/>
  <c r="CL639" i="18" s="1"/>
  <c r="CO638" i="18"/>
  <c r="CK638" i="18"/>
  <c r="CK637" i="18"/>
  <c r="CL637" i="18" s="1"/>
  <c r="CP636" i="18"/>
  <c r="CK636" i="18"/>
  <c r="CL636" i="18" s="1"/>
  <c r="CK635" i="18"/>
  <c r="CL635" i="18" s="1"/>
  <c r="CO634" i="18"/>
  <c r="CP634" i="18" s="1"/>
  <c r="CK634" i="18"/>
  <c r="CL634" i="18" s="1"/>
  <c r="CK633" i="18"/>
  <c r="CL633" i="18" s="1"/>
  <c r="CO632" i="18"/>
  <c r="CP632" i="18" s="1"/>
  <c r="CK632" i="18"/>
  <c r="CL632" i="18" s="1"/>
  <c r="CK631" i="18"/>
  <c r="CL631" i="18" s="1"/>
  <c r="CO631" i="18"/>
  <c r="CP631" i="18" s="1"/>
  <c r="CO605" i="18"/>
  <c r="CP605" i="18" s="1"/>
  <c r="CK592" i="18"/>
  <c r="CL592" i="18" s="1"/>
  <c r="D1047" i="2"/>
  <c r="D1041" i="2"/>
  <c r="O688" i="8"/>
  <c r="C687" i="13"/>
  <c r="C687" i="8"/>
  <c r="D1040" i="2"/>
  <c r="D687" i="13" s="1"/>
  <c r="C687" i="6"/>
  <c r="E1037" i="2"/>
  <c r="C684" i="6"/>
  <c r="O684" i="8"/>
  <c r="E1036" i="2"/>
  <c r="O683" i="8"/>
  <c r="C683" i="6"/>
  <c r="E1035" i="2"/>
  <c r="O682" i="8"/>
  <c r="C682" i="6"/>
  <c r="C681" i="6"/>
  <c r="D1034" i="2"/>
  <c r="E1033" i="2"/>
  <c r="C680" i="6"/>
  <c r="O680" i="8"/>
  <c r="C678" i="6"/>
  <c r="E1031" i="2"/>
  <c r="O678" i="8"/>
  <c r="O676" i="8"/>
  <c r="D1029" i="2"/>
  <c r="O672" i="8"/>
  <c r="D1020" i="2"/>
  <c r="O670" i="8"/>
  <c r="D1018" i="2"/>
  <c r="D1017" i="2"/>
  <c r="O669" i="8"/>
  <c r="D1016" i="2"/>
  <c r="O668" i="8"/>
  <c r="O667" i="8"/>
  <c r="D1015" i="2"/>
  <c r="C667" i="6"/>
  <c r="C661" i="13"/>
  <c r="K661" i="13" s="1"/>
  <c r="C661" i="8"/>
  <c r="O661" i="8" s="1"/>
  <c r="D1009" i="2"/>
  <c r="D661" i="13" s="1"/>
  <c r="O659" i="8"/>
  <c r="D659" i="13"/>
  <c r="C659" i="6"/>
  <c r="O655" i="8"/>
  <c r="E1001" i="2"/>
  <c r="O653" i="8"/>
  <c r="C653" i="6"/>
  <c r="C646" i="8"/>
  <c r="C646" i="6"/>
  <c r="C645" i="8"/>
  <c r="O645" i="8" s="1"/>
  <c r="D993" i="2"/>
  <c r="E992" i="2"/>
  <c r="C644" i="8"/>
  <c r="O644" i="8" s="1"/>
  <c r="C644" i="6"/>
  <c r="C643" i="8"/>
  <c r="O643" i="8" s="1"/>
  <c r="D991" i="2"/>
  <c r="C642" i="8"/>
  <c r="C642" i="6"/>
  <c r="D990" i="2"/>
  <c r="C640" i="8"/>
  <c r="O640" i="8" s="1"/>
  <c r="D988" i="2"/>
  <c r="C640" i="6"/>
  <c r="C638" i="8"/>
  <c r="O638" i="8" s="1"/>
  <c r="D986" i="2"/>
  <c r="C638" i="6"/>
  <c r="C639" i="6"/>
  <c r="E987" i="2"/>
  <c r="C639" i="8"/>
  <c r="O639" i="8" s="1"/>
  <c r="D635" i="6"/>
  <c r="E983" i="2"/>
  <c r="C635" i="6"/>
  <c r="C635" i="8"/>
  <c r="O635" i="8" s="1"/>
  <c r="C635" i="13"/>
  <c r="K635" i="13" s="1"/>
  <c r="O633" i="8"/>
  <c r="D968" i="2"/>
  <c r="C632" i="6"/>
  <c r="D967" i="2"/>
  <c r="C631" i="6"/>
  <c r="D966" i="2"/>
  <c r="D630" i="6" s="1"/>
  <c r="C626" i="6"/>
  <c r="D962" i="2"/>
  <c r="E961" i="2"/>
  <c r="C625" i="6"/>
  <c r="D622" i="6"/>
  <c r="E958" i="2"/>
  <c r="C622" i="13"/>
  <c r="K622" i="13" s="1"/>
  <c r="C622" i="8"/>
  <c r="O622" i="8" s="1"/>
  <c r="C622" i="6"/>
  <c r="C620" i="8"/>
  <c r="O620" i="8" s="1"/>
  <c r="C620" i="6"/>
  <c r="C619" i="8"/>
  <c r="O619" i="8" s="1"/>
  <c r="D946" i="2"/>
  <c r="C616" i="8"/>
  <c r="D616" i="13"/>
  <c r="C615" i="8"/>
  <c r="D942" i="2"/>
  <c r="C615" i="6"/>
  <c r="C613" i="8"/>
  <c r="O613" i="8" s="1"/>
  <c r="D940" i="2"/>
  <c r="D613" i="6" s="1"/>
  <c r="C613" i="6"/>
  <c r="C607" i="8"/>
  <c r="C607" i="6"/>
  <c r="D934" i="2"/>
  <c r="C605" i="8"/>
  <c r="O605" i="8" s="1"/>
  <c r="D932" i="2"/>
  <c r="C605" i="6"/>
  <c r="D931" i="2"/>
  <c r="D604" i="6" s="1"/>
  <c r="C604" i="8"/>
  <c r="O604" i="8" s="1"/>
  <c r="C603" i="8"/>
  <c r="O603" i="8" s="1"/>
  <c r="D930" i="2"/>
  <c r="C603" i="6"/>
  <c r="C597" i="8"/>
  <c r="O597" i="8" s="1"/>
  <c r="C596" i="8"/>
  <c r="O596" i="8" s="1"/>
  <c r="C596" i="13"/>
  <c r="K596" i="13" s="1"/>
  <c r="O594" i="8"/>
  <c r="D916" i="2"/>
  <c r="D915" i="2"/>
  <c r="D592" i="6" s="1"/>
  <c r="E914" i="2"/>
  <c r="D913" i="2"/>
  <c r="E912" i="2"/>
  <c r="O588" i="8"/>
  <c r="D911" i="2"/>
  <c r="E910" i="2"/>
  <c r="O587" i="8"/>
  <c r="D909" i="2"/>
  <c r="D1032" i="2"/>
  <c r="D679" i="6" s="1"/>
  <c r="O679" i="8"/>
  <c r="C674" i="13"/>
  <c r="C674" i="8"/>
  <c r="D1027" i="2"/>
  <c r="D674" i="13" s="1"/>
  <c r="C674" i="6"/>
  <c r="CO688" i="18"/>
  <c r="CP688" i="18" s="1"/>
  <c r="CO686" i="18"/>
  <c r="CK650" i="18"/>
  <c r="CO653" i="18"/>
  <c r="CP653" i="18" s="1"/>
  <c r="CO651" i="18"/>
  <c r="CP651" i="18" s="1"/>
  <c r="CO649" i="18"/>
  <c r="CP649" i="18" s="1"/>
  <c r="CO647" i="18"/>
  <c r="CP647" i="18" s="1"/>
  <c r="CO645" i="18"/>
  <c r="CK644" i="18"/>
  <c r="CL644" i="18" s="1"/>
  <c r="CK652" i="18"/>
  <c r="CL652" i="18" s="1"/>
  <c r="CO644" i="18"/>
  <c r="CP644" i="18" s="1"/>
  <c r="CK654" i="18"/>
  <c r="CL654" i="18" s="1"/>
  <c r="CK648" i="18"/>
  <c r="CL648" i="18" s="1"/>
  <c r="CO614" i="18"/>
  <c r="CP614" i="18" s="1"/>
  <c r="CO613" i="18"/>
  <c r="CP613" i="18" s="1"/>
  <c r="CO609" i="18"/>
  <c r="CK611" i="18"/>
  <c r="CO612" i="18"/>
  <c r="CP612" i="18" s="1"/>
  <c r="CK597" i="18"/>
  <c r="CL597" i="18" s="1"/>
  <c r="CO596" i="18"/>
  <c r="CP596" i="18" s="1"/>
  <c r="CK601" i="18"/>
  <c r="CL601" i="18" s="1"/>
  <c r="CK599" i="18"/>
  <c r="CL599" i="18" s="1"/>
  <c r="CK593" i="18"/>
  <c r="CL593" i="18" s="1"/>
  <c r="E947" i="2"/>
  <c r="E994" i="2"/>
  <c r="S982" i="2"/>
  <c r="S1026" i="2"/>
  <c r="S995" i="2"/>
  <c r="R935" i="2"/>
  <c r="R1062" i="2"/>
  <c r="S1039" i="2"/>
  <c r="R1039" i="2"/>
  <c r="R995" i="2"/>
  <c r="R922" i="2"/>
  <c r="U1062" i="2"/>
  <c r="R1008" i="2"/>
  <c r="W923" i="2"/>
  <c r="X923" i="2" s="1"/>
  <c r="Z923" i="2" s="1"/>
  <c r="AA923" i="2" s="1"/>
  <c r="AF924" i="2" s="1"/>
  <c r="S922" i="2"/>
  <c r="S1062" i="2"/>
  <c r="W1040" i="2"/>
  <c r="U935" i="2"/>
  <c r="U995" i="2"/>
  <c r="U1039" i="2"/>
  <c r="W1027" i="2"/>
  <c r="R1026" i="2"/>
  <c r="S1008" i="2"/>
  <c r="W958" i="2"/>
  <c r="R982" i="2"/>
  <c r="AE1027" i="2"/>
  <c r="U1026" i="2"/>
  <c r="U1008" i="2"/>
  <c r="S957" i="2"/>
  <c r="G922" i="2"/>
  <c r="AE996" i="2"/>
  <c r="G982" i="2"/>
  <c r="G935" i="2"/>
  <c r="U922" i="2"/>
  <c r="R957" i="2"/>
  <c r="U982" i="2"/>
  <c r="AE958" i="2"/>
  <c r="W937" i="2"/>
  <c r="S935" i="2"/>
  <c r="U957" i="2"/>
  <c r="AE923" i="2"/>
  <c r="AF923" i="2" s="1"/>
  <c r="AF907" i="2" l="1"/>
  <c r="D586" i="13"/>
  <c r="D586" i="6"/>
  <c r="D588" i="13"/>
  <c r="D588" i="6"/>
  <c r="D590" i="13"/>
  <c r="D590" i="6"/>
  <c r="D593" i="13"/>
  <c r="D593" i="6"/>
  <c r="D603" i="13"/>
  <c r="D603" i="6"/>
  <c r="D605" i="13"/>
  <c r="D605" i="6"/>
  <c r="D607" i="13"/>
  <c r="D607" i="6"/>
  <c r="D615" i="13"/>
  <c r="D615" i="6"/>
  <c r="D619" i="13"/>
  <c r="D619" i="6"/>
  <c r="D626" i="13"/>
  <c r="D626" i="6"/>
  <c r="D631" i="13"/>
  <c r="D631" i="6"/>
  <c r="D632" i="13"/>
  <c r="D632" i="6"/>
  <c r="D638" i="13"/>
  <c r="D638" i="6"/>
  <c r="D640" i="13"/>
  <c r="D640" i="6"/>
  <c r="D642" i="13"/>
  <c r="D642" i="6"/>
  <c r="D643" i="13"/>
  <c r="D643" i="6"/>
  <c r="D645" i="13"/>
  <c r="D645" i="6"/>
  <c r="D667" i="13"/>
  <c r="D667" i="6"/>
  <c r="D668" i="13"/>
  <c r="D668" i="6"/>
  <c r="D669" i="13"/>
  <c r="D669" i="6"/>
  <c r="D670" i="13"/>
  <c r="D670" i="6"/>
  <c r="D672" i="13"/>
  <c r="D672" i="6"/>
  <c r="D676" i="13"/>
  <c r="D676" i="6"/>
  <c r="D681" i="13"/>
  <c r="D681" i="6"/>
  <c r="D688" i="13"/>
  <c r="D688" i="6"/>
  <c r="D694" i="13"/>
  <c r="D694" i="6"/>
  <c r="D584" i="13"/>
  <c r="D584" i="6"/>
  <c r="D597" i="13"/>
  <c r="D597" i="6"/>
  <c r="D598" i="13"/>
  <c r="D598" i="6"/>
  <c r="D600" i="13"/>
  <c r="D600" i="6"/>
  <c r="D601" i="13"/>
  <c r="D601" i="6"/>
  <c r="D602" i="13"/>
  <c r="D602" i="6"/>
  <c r="E602" i="6" s="1"/>
  <c r="E602" i="13" s="1"/>
  <c r="D606" i="13"/>
  <c r="D606" i="6"/>
  <c r="D610" i="13"/>
  <c r="D610" i="6"/>
  <c r="E610" i="6" s="1"/>
  <c r="E610" i="13" s="1"/>
  <c r="D611" i="13"/>
  <c r="D611" i="6"/>
  <c r="D612" i="13"/>
  <c r="D612" i="6"/>
  <c r="E612" i="6" s="1"/>
  <c r="E612" i="13" s="1"/>
  <c r="D614" i="13"/>
  <c r="D614" i="6"/>
  <c r="D617" i="13"/>
  <c r="D617" i="6"/>
  <c r="E617" i="6" s="1"/>
  <c r="E617" i="13" s="1"/>
  <c r="D618" i="13"/>
  <c r="D618" i="6"/>
  <c r="D627" i="13"/>
  <c r="D627" i="6"/>
  <c r="D628" i="13"/>
  <c r="D628" i="6"/>
  <c r="D629" i="13"/>
  <c r="D629" i="6"/>
  <c r="D636" i="13"/>
  <c r="D636" i="6"/>
  <c r="D637" i="13"/>
  <c r="D637" i="6"/>
  <c r="E637" i="6" s="1"/>
  <c r="E637" i="13" s="1"/>
  <c r="D641" i="13"/>
  <c r="D641" i="6"/>
  <c r="D649" i="13"/>
  <c r="D649" i="6"/>
  <c r="E649" i="6" s="1"/>
  <c r="E649" i="13" s="1"/>
  <c r="D650" i="13"/>
  <c r="D650" i="6"/>
  <c r="D651" i="13"/>
  <c r="D651" i="6"/>
  <c r="D652" i="13"/>
  <c r="D652" i="6"/>
  <c r="D654" i="13"/>
  <c r="D654" i="6"/>
  <c r="E654" i="6" s="1"/>
  <c r="E654" i="13" s="1"/>
  <c r="D656" i="13"/>
  <c r="D656" i="6"/>
  <c r="D657" i="13"/>
  <c r="D657" i="6"/>
  <c r="E657" i="6" s="1"/>
  <c r="E657" i="13" s="1"/>
  <c r="D658" i="13"/>
  <c r="D658" i="6"/>
  <c r="D662" i="13"/>
  <c r="D662" i="6"/>
  <c r="E662" i="6" s="1"/>
  <c r="E662" i="13" s="1"/>
  <c r="D663" i="13"/>
  <c r="D663" i="6"/>
  <c r="D664" i="13"/>
  <c r="D664" i="6"/>
  <c r="E664" i="6" s="1"/>
  <c r="E664" i="13" s="1"/>
  <c r="D665" i="13"/>
  <c r="D665" i="6"/>
  <c r="D666" i="13"/>
  <c r="D666" i="6"/>
  <c r="D671" i="13"/>
  <c r="D671" i="6"/>
  <c r="D675" i="13"/>
  <c r="D675" i="6"/>
  <c r="D677" i="13"/>
  <c r="D677" i="6"/>
  <c r="D689" i="13"/>
  <c r="D689" i="6"/>
  <c r="D690" i="13"/>
  <c r="D690" i="6"/>
  <c r="D691" i="13"/>
  <c r="D691" i="6"/>
  <c r="E691" i="6" s="1"/>
  <c r="E691" i="13" s="1"/>
  <c r="D692" i="13"/>
  <c r="D692" i="6"/>
  <c r="D693" i="13"/>
  <c r="D693" i="6"/>
  <c r="D695" i="13"/>
  <c r="D695" i="6"/>
  <c r="D696" i="13"/>
  <c r="D696" i="6"/>
  <c r="D697" i="13"/>
  <c r="D697" i="6"/>
  <c r="AF959" i="2"/>
  <c r="AG959" i="2" s="1"/>
  <c r="AC906" i="2"/>
  <c r="AC1009" i="2"/>
  <c r="AF1009" i="2"/>
  <c r="AF906" i="2"/>
  <c r="AF1029" i="2"/>
  <c r="Z1032" i="2"/>
  <c r="AA1032" i="2" s="1"/>
  <c r="E999" i="2"/>
  <c r="E1030" i="2"/>
  <c r="AF1030" i="2"/>
  <c r="AF997" i="2"/>
  <c r="E1043" i="2"/>
  <c r="E924" i="2"/>
  <c r="E1032" i="2"/>
  <c r="D679" i="13"/>
  <c r="D592" i="13"/>
  <c r="D604" i="13"/>
  <c r="E940" i="2"/>
  <c r="D613" i="13"/>
  <c r="D630" i="13"/>
  <c r="D585" i="13"/>
  <c r="D596" i="6"/>
  <c r="D596" i="13"/>
  <c r="E926" i="2"/>
  <c r="D599" i="13"/>
  <c r="F599" i="13"/>
  <c r="F600" i="13"/>
  <c r="F602" i="13"/>
  <c r="F606" i="13"/>
  <c r="F611" i="13"/>
  <c r="F612" i="13"/>
  <c r="F614" i="13"/>
  <c r="F618" i="13"/>
  <c r="E960" i="2"/>
  <c r="D624" i="13"/>
  <c r="F636" i="13"/>
  <c r="F641" i="13"/>
  <c r="F648" i="13"/>
  <c r="F649" i="13"/>
  <c r="F651" i="13"/>
  <c r="F652" i="13"/>
  <c r="F654" i="13"/>
  <c r="E1003" i="2"/>
  <c r="D655" i="13"/>
  <c r="F656" i="13"/>
  <c r="F657" i="13"/>
  <c r="F658" i="13"/>
  <c r="F663" i="13"/>
  <c r="F665" i="13"/>
  <c r="F671" i="13"/>
  <c r="F677" i="13"/>
  <c r="E1038" i="2"/>
  <c r="D685" i="13"/>
  <c r="F690" i="13"/>
  <c r="F691" i="13"/>
  <c r="F697" i="13"/>
  <c r="F698" i="13"/>
  <c r="W922" i="2"/>
  <c r="AF983" i="2"/>
  <c r="X1008" i="2"/>
  <c r="W1026" i="2"/>
  <c r="W995" i="2"/>
  <c r="AC983" i="2"/>
  <c r="X1026" i="2"/>
  <c r="X995" i="2"/>
  <c r="X922" i="2"/>
  <c r="AC923" i="2"/>
  <c r="AC996" i="2"/>
  <c r="AF996" i="2"/>
  <c r="E908" i="2"/>
  <c r="W1008" i="2"/>
  <c r="E981" i="2"/>
  <c r="E966" i="2"/>
  <c r="D583" i="6"/>
  <c r="E906" i="2"/>
  <c r="M583" i="8"/>
  <c r="L583" i="8"/>
  <c r="I583" i="8"/>
  <c r="H583" i="8"/>
  <c r="F583" i="8"/>
  <c r="E583" i="8"/>
  <c r="J583" i="8"/>
  <c r="N583" i="8"/>
  <c r="D583" i="8"/>
  <c r="G583" i="8"/>
  <c r="K583" i="8"/>
  <c r="E907" i="2"/>
  <c r="N584" i="8"/>
  <c r="K584" i="8"/>
  <c r="G584" i="8"/>
  <c r="D584" i="8"/>
  <c r="E584" i="8"/>
  <c r="H584" i="8"/>
  <c r="L584" i="8"/>
  <c r="F584" i="8"/>
  <c r="I584" i="8"/>
  <c r="M584" i="8"/>
  <c r="J584" i="8"/>
  <c r="E923" i="2"/>
  <c r="E598" i="6"/>
  <c r="E598" i="13" s="1"/>
  <c r="E925" i="2"/>
  <c r="N598" i="8"/>
  <c r="F598" i="13"/>
  <c r="M598" i="8"/>
  <c r="L598" i="8"/>
  <c r="K598" i="8"/>
  <c r="I598" i="8"/>
  <c r="H598" i="8"/>
  <c r="G598" i="8"/>
  <c r="F598" i="8"/>
  <c r="E598" i="8"/>
  <c r="D598" i="8"/>
  <c r="J598" i="8"/>
  <c r="E599" i="6"/>
  <c r="E599" i="13" s="1"/>
  <c r="N599" i="8"/>
  <c r="M599" i="8"/>
  <c r="K599" i="8"/>
  <c r="I599" i="8"/>
  <c r="G599" i="8"/>
  <c r="F599" i="8"/>
  <c r="D599" i="8"/>
  <c r="E599" i="8"/>
  <c r="H599" i="8"/>
  <c r="L599" i="8"/>
  <c r="J599" i="8"/>
  <c r="E600" i="6"/>
  <c r="E600" i="13" s="1"/>
  <c r="E927" i="2"/>
  <c r="N600" i="8"/>
  <c r="M600" i="8"/>
  <c r="L600" i="8"/>
  <c r="K600" i="8"/>
  <c r="I600" i="8"/>
  <c r="H600" i="8"/>
  <c r="G600" i="8"/>
  <c r="F600" i="8"/>
  <c r="E600" i="8"/>
  <c r="D600" i="8"/>
  <c r="J600" i="8"/>
  <c r="E601" i="6"/>
  <c r="E601" i="13" s="1"/>
  <c r="E928" i="2"/>
  <c r="N601" i="8"/>
  <c r="F601" i="13"/>
  <c r="M601" i="8"/>
  <c r="K601" i="8"/>
  <c r="I601" i="8"/>
  <c r="G601" i="8"/>
  <c r="F601" i="8"/>
  <c r="D601" i="8"/>
  <c r="E601" i="8"/>
  <c r="H601" i="8"/>
  <c r="L601" i="8"/>
  <c r="J601" i="8"/>
  <c r="E929" i="2"/>
  <c r="N602" i="8"/>
  <c r="M602" i="8"/>
  <c r="L602" i="8"/>
  <c r="K602" i="8"/>
  <c r="I602" i="8"/>
  <c r="H602" i="8"/>
  <c r="G602" i="8"/>
  <c r="F602" i="8"/>
  <c r="E602" i="8"/>
  <c r="D602" i="8"/>
  <c r="J602" i="8"/>
  <c r="E606" i="6"/>
  <c r="E606" i="13" s="1"/>
  <c r="E933" i="2"/>
  <c r="N606" i="8"/>
  <c r="M606" i="8"/>
  <c r="L606" i="8"/>
  <c r="K606" i="8"/>
  <c r="I606" i="8"/>
  <c r="H606" i="8"/>
  <c r="G606" i="8"/>
  <c r="F606" i="8"/>
  <c r="E606" i="8"/>
  <c r="D606" i="8"/>
  <c r="J606" i="8"/>
  <c r="D609" i="6"/>
  <c r="E936" i="2"/>
  <c r="M609" i="8"/>
  <c r="L609" i="8"/>
  <c r="I609" i="8"/>
  <c r="H609" i="8"/>
  <c r="F609" i="8"/>
  <c r="E609" i="8"/>
  <c r="J609" i="8"/>
  <c r="N609" i="8"/>
  <c r="D609" i="8"/>
  <c r="G609" i="8"/>
  <c r="K609" i="8"/>
  <c r="E937" i="2"/>
  <c r="N610" i="8"/>
  <c r="F610" i="13"/>
  <c r="K610" i="8"/>
  <c r="G610" i="8"/>
  <c r="D610" i="8"/>
  <c r="E610" i="8"/>
  <c r="H610" i="8"/>
  <c r="L610" i="8"/>
  <c r="F610" i="8"/>
  <c r="I610" i="8"/>
  <c r="M610" i="8"/>
  <c r="J610" i="8"/>
  <c r="E611" i="6"/>
  <c r="E611" i="13" s="1"/>
  <c r="E938" i="2"/>
  <c r="M611" i="8"/>
  <c r="L611" i="8"/>
  <c r="I611" i="8"/>
  <c r="H611" i="8"/>
  <c r="F611" i="8"/>
  <c r="E611" i="8"/>
  <c r="J611" i="8"/>
  <c r="N611" i="8"/>
  <c r="D611" i="8"/>
  <c r="G611" i="8"/>
  <c r="K611" i="8"/>
  <c r="E939" i="2"/>
  <c r="N612" i="8"/>
  <c r="K612" i="8"/>
  <c r="G612" i="8"/>
  <c r="D612" i="8"/>
  <c r="E612" i="8"/>
  <c r="H612" i="8"/>
  <c r="L612" i="8"/>
  <c r="F612" i="8"/>
  <c r="I612" i="8"/>
  <c r="M612" i="8"/>
  <c r="J612" i="8"/>
  <c r="E614" i="6"/>
  <c r="E614" i="13" s="1"/>
  <c r="E941" i="2"/>
  <c r="N614" i="8"/>
  <c r="K614" i="8"/>
  <c r="G614" i="8"/>
  <c r="D614" i="8"/>
  <c r="E614" i="8"/>
  <c r="H614" i="8"/>
  <c r="L614" i="8"/>
  <c r="F614" i="8"/>
  <c r="I614" i="8"/>
  <c r="M614" i="8"/>
  <c r="J614" i="8"/>
  <c r="E944" i="2"/>
  <c r="N617" i="8"/>
  <c r="F617" i="13"/>
  <c r="M617" i="8"/>
  <c r="L617" i="8"/>
  <c r="K617" i="8"/>
  <c r="I617" i="8"/>
  <c r="H617" i="8"/>
  <c r="G617" i="8"/>
  <c r="F617" i="8"/>
  <c r="E617" i="8"/>
  <c r="D617" i="8"/>
  <c r="J617" i="8"/>
  <c r="E618" i="6"/>
  <c r="E618" i="13" s="1"/>
  <c r="E945" i="2"/>
  <c r="N618" i="8"/>
  <c r="K618" i="8"/>
  <c r="G618" i="8"/>
  <c r="D618" i="8"/>
  <c r="E618" i="8"/>
  <c r="H618" i="8"/>
  <c r="L618" i="8"/>
  <c r="F618" i="8"/>
  <c r="I618" i="8"/>
  <c r="M618" i="8"/>
  <c r="J618" i="8"/>
  <c r="E959" i="2"/>
  <c r="N623" i="8"/>
  <c r="K623" i="8"/>
  <c r="G623" i="8"/>
  <c r="D623" i="8"/>
  <c r="E623" i="8"/>
  <c r="H623" i="8"/>
  <c r="L623" i="8"/>
  <c r="F623" i="8"/>
  <c r="I623" i="8"/>
  <c r="M623" i="8"/>
  <c r="J623" i="8"/>
  <c r="E963" i="2"/>
  <c r="N627" i="8"/>
  <c r="K627" i="8"/>
  <c r="G627" i="8"/>
  <c r="D627" i="8"/>
  <c r="E627" i="8"/>
  <c r="H627" i="8"/>
  <c r="L627" i="8"/>
  <c r="F627" i="8"/>
  <c r="I627" i="8"/>
  <c r="M627" i="8"/>
  <c r="J627" i="8"/>
  <c r="E964" i="2"/>
  <c r="M628" i="8"/>
  <c r="L628" i="8"/>
  <c r="I628" i="8"/>
  <c r="H628" i="8"/>
  <c r="F628" i="8"/>
  <c r="E628" i="8"/>
  <c r="J628" i="8"/>
  <c r="N628" i="8"/>
  <c r="D628" i="8"/>
  <c r="G628" i="8"/>
  <c r="K628" i="8"/>
  <c r="E965" i="2"/>
  <c r="N629" i="8"/>
  <c r="K629" i="8"/>
  <c r="G629" i="8"/>
  <c r="D629" i="8"/>
  <c r="F629" i="13" s="1"/>
  <c r="E629" i="8"/>
  <c r="H629" i="8"/>
  <c r="L629" i="8"/>
  <c r="F629" i="8"/>
  <c r="I629" i="8"/>
  <c r="M629" i="8"/>
  <c r="J629" i="8"/>
  <c r="E636" i="6"/>
  <c r="E636" i="13" s="1"/>
  <c r="E984" i="2"/>
  <c r="N636" i="8"/>
  <c r="D636" i="8"/>
  <c r="G636" i="8"/>
  <c r="K636" i="8"/>
  <c r="E636" i="8"/>
  <c r="H636" i="8"/>
  <c r="L636" i="8"/>
  <c r="F636" i="8"/>
  <c r="I636" i="8"/>
  <c r="M636" i="8"/>
  <c r="J636" i="8"/>
  <c r="E985" i="2"/>
  <c r="F637" i="13"/>
  <c r="L637" i="8"/>
  <c r="H637" i="8"/>
  <c r="E637" i="8"/>
  <c r="F637" i="8"/>
  <c r="I637" i="8"/>
  <c r="M637" i="8"/>
  <c r="J637" i="8"/>
  <c r="N637" i="8"/>
  <c r="D637" i="8"/>
  <c r="G637" i="8"/>
  <c r="K637" i="8"/>
  <c r="E641" i="6"/>
  <c r="E641" i="13" s="1"/>
  <c r="E989" i="2"/>
  <c r="L641" i="8"/>
  <c r="H641" i="8"/>
  <c r="E641" i="8"/>
  <c r="F641" i="8"/>
  <c r="I641" i="8"/>
  <c r="M641" i="8"/>
  <c r="J641" i="8"/>
  <c r="N641" i="8"/>
  <c r="D641" i="8"/>
  <c r="G641" i="8"/>
  <c r="K641" i="8"/>
  <c r="D648" i="6"/>
  <c r="E648" i="6" s="1"/>
  <c r="E648" i="13" s="1"/>
  <c r="E996" i="2"/>
  <c r="N648" i="8"/>
  <c r="M648" i="8"/>
  <c r="L648" i="8"/>
  <c r="K648" i="8"/>
  <c r="I648" i="8"/>
  <c r="H648" i="8"/>
  <c r="G648" i="8"/>
  <c r="F648" i="8"/>
  <c r="E648" i="8"/>
  <c r="D648" i="8"/>
  <c r="J648" i="8"/>
  <c r="E997" i="2"/>
  <c r="N649" i="8"/>
  <c r="M649" i="8"/>
  <c r="K649" i="8"/>
  <c r="I649" i="8"/>
  <c r="G649" i="8"/>
  <c r="F649" i="8"/>
  <c r="D649" i="8"/>
  <c r="E649" i="8"/>
  <c r="H649" i="8"/>
  <c r="L649" i="8"/>
  <c r="J649" i="8"/>
  <c r="E998" i="2"/>
  <c r="N650" i="8"/>
  <c r="M650" i="8"/>
  <c r="L650" i="8"/>
  <c r="K650" i="8"/>
  <c r="I650" i="8"/>
  <c r="H650" i="8"/>
  <c r="G650" i="8"/>
  <c r="F650" i="8"/>
  <c r="E650" i="8"/>
  <c r="D650" i="8"/>
  <c r="J650" i="8"/>
  <c r="E651" i="6"/>
  <c r="E651" i="13" s="1"/>
  <c r="N651" i="8"/>
  <c r="M651" i="8"/>
  <c r="K651" i="8"/>
  <c r="I651" i="8"/>
  <c r="G651" i="8"/>
  <c r="F651" i="8"/>
  <c r="D651" i="8"/>
  <c r="E651" i="8"/>
  <c r="H651" i="8"/>
  <c r="L651" i="8"/>
  <c r="J651" i="8"/>
  <c r="E652" i="6"/>
  <c r="E652" i="13" s="1"/>
  <c r="E1000" i="2"/>
  <c r="N652" i="8"/>
  <c r="M652" i="8"/>
  <c r="L652" i="8"/>
  <c r="K652" i="8"/>
  <c r="I652" i="8"/>
  <c r="H652" i="8"/>
  <c r="G652" i="8"/>
  <c r="F652" i="8"/>
  <c r="E652" i="8"/>
  <c r="D652" i="8"/>
  <c r="J652" i="8"/>
  <c r="E1002" i="2"/>
  <c r="N654" i="8"/>
  <c r="M654" i="8"/>
  <c r="L654" i="8"/>
  <c r="K654" i="8"/>
  <c r="I654" i="8"/>
  <c r="H654" i="8"/>
  <c r="G654" i="8"/>
  <c r="F654" i="8"/>
  <c r="E654" i="8"/>
  <c r="D654" i="8"/>
  <c r="J654" i="8"/>
  <c r="E656" i="6"/>
  <c r="E656" i="13" s="1"/>
  <c r="E1004" i="2"/>
  <c r="N656" i="8"/>
  <c r="M656" i="8"/>
  <c r="L656" i="8"/>
  <c r="K656" i="8"/>
  <c r="I656" i="8"/>
  <c r="H656" i="8"/>
  <c r="G656" i="8"/>
  <c r="F656" i="8"/>
  <c r="E656" i="8"/>
  <c r="D656" i="8"/>
  <c r="J656" i="8"/>
  <c r="E1005" i="2"/>
  <c r="N657" i="8"/>
  <c r="M657" i="8"/>
  <c r="K657" i="8"/>
  <c r="I657" i="8"/>
  <c r="G657" i="8"/>
  <c r="F657" i="8"/>
  <c r="D657" i="8"/>
  <c r="E657" i="8"/>
  <c r="H657" i="8"/>
  <c r="L657" i="8"/>
  <c r="J657" i="8"/>
  <c r="E658" i="6"/>
  <c r="E658" i="13" s="1"/>
  <c r="E1006" i="2"/>
  <c r="N658" i="8"/>
  <c r="M658" i="8"/>
  <c r="L658" i="8"/>
  <c r="K658" i="8"/>
  <c r="I658" i="8"/>
  <c r="H658" i="8"/>
  <c r="G658" i="8"/>
  <c r="F658" i="8"/>
  <c r="E658" i="8"/>
  <c r="D658" i="8"/>
  <c r="J658" i="8"/>
  <c r="E1010" i="2"/>
  <c r="N662" i="8"/>
  <c r="F662" i="13"/>
  <c r="M662" i="8"/>
  <c r="K662" i="8"/>
  <c r="I662" i="8"/>
  <c r="G662" i="8"/>
  <c r="F662" i="8"/>
  <c r="D662" i="8"/>
  <c r="E662" i="8"/>
  <c r="H662" i="8"/>
  <c r="L662" i="8"/>
  <c r="J662" i="8"/>
  <c r="E663" i="6"/>
  <c r="E663" i="13" s="1"/>
  <c r="E1011" i="2"/>
  <c r="N663" i="8"/>
  <c r="M663" i="8"/>
  <c r="L663" i="8"/>
  <c r="K663" i="8"/>
  <c r="I663" i="8"/>
  <c r="H663" i="8"/>
  <c r="G663" i="8"/>
  <c r="F663" i="8"/>
  <c r="E663" i="8"/>
  <c r="D663" i="8"/>
  <c r="J663" i="8"/>
  <c r="E1012" i="2"/>
  <c r="N664" i="8"/>
  <c r="F664" i="13"/>
  <c r="M664" i="8"/>
  <c r="K664" i="8"/>
  <c r="I664" i="8"/>
  <c r="G664" i="8"/>
  <c r="F664" i="8"/>
  <c r="D664" i="8"/>
  <c r="E664" i="8"/>
  <c r="H664" i="8"/>
  <c r="L664" i="8"/>
  <c r="J664" i="8"/>
  <c r="E665" i="6"/>
  <c r="E665" i="13" s="1"/>
  <c r="E1013" i="2"/>
  <c r="N665" i="8"/>
  <c r="M665" i="8"/>
  <c r="L665" i="8"/>
  <c r="K665" i="8"/>
  <c r="I665" i="8"/>
  <c r="H665" i="8"/>
  <c r="G665" i="8"/>
  <c r="F665" i="8"/>
  <c r="E665" i="8"/>
  <c r="D665" i="8"/>
  <c r="J665" i="8"/>
  <c r="E1014" i="2"/>
  <c r="N666" i="8"/>
  <c r="M666" i="8"/>
  <c r="K666" i="8"/>
  <c r="I666" i="8"/>
  <c r="G666" i="8"/>
  <c r="F666" i="8"/>
  <c r="D666" i="8"/>
  <c r="E666" i="8"/>
  <c r="H666" i="8"/>
  <c r="L666" i="8"/>
  <c r="J666" i="8"/>
  <c r="E671" i="6"/>
  <c r="E671" i="13" s="1"/>
  <c r="E1019" i="2"/>
  <c r="N671" i="8"/>
  <c r="M671" i="8"/>
  <c r="L671" i="8"/>
  <c r="K671" i="8"/>
  <c r="I671" i="8"/>
  <c r="H671" i="8"/>
  <c r="G671" i="8"/>
  <c r="F671" i="8"/>
  <c r="E671" i="8"/>
  <c r="D671" i="8"/>
  <c r="J671" i="8"/>
  <c r="E1028" i="2"/>
  <c r="N675" i="8"/>
  <c r="K675" i="8"/>
  <c r="G675" i="8"/>
  <c r="D675" i="8"/>
  <c r="E675" i="8"/>
  <c r="H675" i="8"/>
  <c r="L675" i="8"/>
  <c r="F675" i="8"/>
  <c r="I675" i="8"/>
  <c r="M675" i="8"/>
  <c r="J675" i="8"/>
  <c r="E677" i="6"/>
  <c r="E677" i="13" s="1"/>
  <c r="N677" i="8"/>
  <c r="K677" i="8"/>
  <c r="G677" i="8"/>
  <c r="D677" i="8"/>
  <c r="E677" i="8"/>
  <c r="H677" i="8"/>
  <c r="L677" i="8"/>
  <c r="F677" i="8"/>
  <c r="I677" i="8"/>
  <c r="M677" i="8"/>
  <c r="J677" i="8"/>
  <c r="L685" i="8"/>
  <c r="H685" i="8"/>
  <c r="D685" i="8"/>
  <c r="E685" i="8"/>
  <c r="I685" i="8"/>
  <c r="M685" i="8"/>
  <c r="F685" i="8"/>
  <c r="J685" i="8"/>
  <c r="N685" i="8"/>
  <c r="G685" i="8"/>
  <c r="K685" i="8"/>
  <c r="E1042" i="2"/>
  <c r="L689" i="8"/>
  <c r="H689" i="8"/>
  <c r="E689" i="8"/>
  <c r="F689" i="8"/>
  <c r="I689" i="8"/>
  <c r="M689" i="8"/>
  <c r="J689" i="8"/>
  <c r="N689" i="8"/>
  <c r="D689" i="8"/>
  <c r="G689" i="8"/>
  <c r="K689" i="8"/>
  <c r="E690" i="6"/>
  <c r="E690" i="13" s="1"/>
  <c r="N690" i="8"/>
  <c r="D690" i="8"/>
  <c r="G690" i="8"/>
  <c r="K690" i="8"/>
  <c r="E690" i="8"/>
  <c r="H690" i="8"/>
  <c r="L690" i="8"/>
  <c r="F690" i="8"/>
  <c r="I690" i="8"/>
  <c r="M690" i="8"/>
  <c r="J690" i="8"/>
  <c r="E1044" i="2"/>
  <c r="L691" i="8"/>
  <c r="H691" i="8"/>
  <c r="E691" i="8"/>
  <c r="F691" i="8"/>
  <c r="I691" i="8"/>
  <c r="M691" i="8"/>
  <c r="J691" i="8"/>
  <c r="N691" i="8"/>
  <c r="D691" i="8"/>
  <c r="G691" i="8"/>
  <c r="K691" i="8"/>
  <c r="E1045" i="2"/>
  <c r="N692" i="8"/>
  <c r="D692" i="8"/>
  <c r="G692" i="8"/>
  <c r="K692" i="8"/>
  <c r="E692" i="8"/>
  <c r="H692" i="8"/>
  <c r="L692" i="8"/>
  <c r="F692" i="8"/>
  <c r="I692" i="8"/>
  <c r="M692" i="8"/>
  <c r="J692" i="8"/>
  <c r="E1046" i="2"/>
  <c r="L693" i="8"/>
  <c r="H693" i="8"/>
  <c r="E693" i="8"/>
  <c r="F693" i="8"/>
  <c r="I693" i="8"/>
  <c r="M693" i="8"/>
  <c r="J693" i="8"/>
  <c r="N693" i="8"/>
  <c r="D693" i="8"/>
  <c r="G693" i="8"/>
  <c r="K693" i="8"/>
  <c r="E1048" i="2"/>
  <c r="L695" i="8"/>
  <c r="H695" i="8"/>
  <c r="E695" i="8"/>
  <c r="F695" i="8"/>
  <c r="I695" i="8"/>
  <c r="M695" i="8"/>
  <c r="J695" i="8"/>
  <c r="N695" i="8"/>
  <c r="D695" i="8"/>
  <c r="G695" i="8"/>
  <c r="K695" i="8"/>
  <c r="E1049" i="2"/>
  <c r="N696" i="8"/>
  <c r="D696" i="8"/>
  <c r="G696" i="8"/>
  <c r="K696" i="8"/>
  <c r="E696" i="8"/>
  <c r="H696" i="8"/>
  <c r="L696" i="8"/>
  <c r="F696" i="8"/>
  <c r="I696" i="8"/>
  <c r="M696" i="8"/>
  <c r="J696" i="8"/>
  <c r="E697" i="6"/>
  <c r="E697" i="13" s="1"/>
  <c r="E1050" i="2"/>
  <c r="L697" i="8"/>
  <c r="H697" i="8"/>
  <c r="E697" i="8"/>
  <c r="F697" i="8"/>
  <c r="I697" i="8"/>
  <c r="M697" i="8"/>
  <c r="J697" i="8"/>
  <c r="N697" i="8"/>
  <c r="D697" i="8"/>
  <c r="G697" i="8"/>
  <c r="K697" i="8"/>
  <c r="E698" i="6"/>
  <c r="E698" i="13" s="1"/>
  <c r="D698" i="8"/>
  <c r="H698" i="8"/>
  <c r="L698" i="8"/>
  <c r="E698" i="8"/>
  <c r="I698" i="8"/>
  <c r="M698" i="8"/>
  <c r="F698" i="8"/>
  <c r="J698" i="8"/>
  <c r="N698" i="8"/>
  <c r="G698" i="8"/>
  <c r="K698" i="8"/>
  <c r="N694" i="8"/>
  <c r="K694" i="8"/>
  <c r="H694" i="8"/>
  <c r="M694" i="8"/>
  <c r="L694" i="8"/>
  <c r="J694" i="8"/>
  <c r="D694" i="8"/>
  <c r="F694" i="8"/>
  <c r="G694" i="8"/>
  <c r="E694" i="8"/>
  <c r="I694" i="8"/>
  <c r="E1047" i="2"/>
  <c r="N688" i="8"/>
  <c r="M688" i="8"/>
  <c r="J688" i="8"/>
  <c r="E688" i="8"/>
  <c r="D688" i="8"/>
  <c r="H688" i="8"/>
  <c r="G688" i="8"/>
  <c r="L688" i="8"/>
  <c r="F688" i="8"/>
  <c r="K688" i="8"/>
  <c r="I688" i="8"/>
  <c r="E1041" i="2"/>
  <c r="D687" i="6"/>
  <c r="L687" i="8"/>
  <c r="H687" i="8"/>
  <c r="E687" i="8"/>
  <c r="J687" i="8"/>
  <c r="N687" i="8"/>
  <c r="D687" i="8"/>
  <c r="F687" i="8"/>
  <c r="G687" i="8"/>
  <c r="I687" i="8"/>
  <c r="K687" i="8"/>
  <c r="M687" i="8"/>
  <c r="E1040" i="2"/>
  <c r="H684" i="8"/>
  <c r="F684" i="8"/>
  <c r="E684" i="8"/>
  <c r="M684" i="8"/>
  <c r="L684" i="8"/>
  <c r="I684" i="8"/>
  <c r="N684" i="8"/>
  <c r="D684" i="8"/>
  <c r="G684" i="8"/>
  <c r="K684" i="8"/>
  <c r="J684" i="8"/>
  <c r="N683" i="8"/>
  <c r="D683" i="8"/>
  <c r="K683" i="8"/>
  <c r="G683" i="8"/>
  <c r="H683" i="8"/>
  <c r="M683" i="8"/>
  <c r="L683" i="8"/>
  <c r="J683" i="8"/>
  <c r="E683" i="8"/>
  <c r="F683" i="8"/>
  <c r="I683" i="8"/>
  <c r="E682" i="8"/>
  <c r="M682" i="8"/>
  <c r="L682" i="8"/>
  <c r="I682" i="8"/>
  <c r="H682" i="8"/>
  <c r="F682" i="8"/>
  <c r="J682" i="8"/>
  <c r="N682" i="8"/>
  <c r="D682" i="8"/>
  <c r="G682" i="8"/>
  <c r="K682" i="8"/>
  <c r="E1034" i="2"/>
  <c r="N681" i="8"/>
  <c r="K681" i="8"/>
  <c r="G681" i="8"/>
  <c r="D681" i="8"/>
  <c r="E681" i="8"/>
  <c r="H681" i="8"/>
  <c r="L681" i="8"/>
  <c r="J681" i="8"/>
  <c r="F681" i="8"/>
  <c r="I681" i="8"/>
  <c r="M681" i="8"/>
  <c r="M680" i="8"/>
  <c r="L680" i="8"/>
  <c r="I680" i="8"/>
  <c r="H680" i="8"/>
  <c r="F680" i="8"/>
  <c r="E680" i="8"/>
  <c r="D680" i="8"/>
  <c r="J680" i="8"/>
  <c r="G680" i="8"/>
  <c r="N680" i="8"/>
  <c r="K680" i="8"/>
  <c r="M678" i="8"/>
  <c r="L678" i="8"/>
  <c r="I678" i="8"/>
  <c r="H678" i="8"/>
  <c r="F678" i="8"/>
  <c r="E678" i="8"/>
  <c r="J678" i="8"/>
  <c r="N678" i="8"/>
  <c r="D678" i="8"/>
  <c r="G678" i="8"/>
  <c r="K678" i="8"/>
  <c r="E1029" i="2"/>
  <c r="I676" i="8"/>
  <c r="L676" i="8"/>
  <c r="H676" i="8"/>
  <c r="F676" i="8"/>
  <c r="E676" i="8"/>
  <c r="M676" i="8"/>
  <c r="J676" i="8"/>
  <c r="N676" i="8"/>
  <c r="D676" i="8"/>
  <c r="G676" i="8"/>
  <c r="K676" i="8"/>
  <c r="F672" i="8"/>
  <c r="D672" i="8"/>
  <c r="N672" i="8"/>
  <c r="L672" i="8"/>
  <c r="J672" i="8"/>
  <c r="H672" i="8"/>
  <c r="K672" i="8"/>
  <c r="E672" i="8"/>
  <c r="I672" i="8"/>
  <c r="M672" i="8"/>
  <c r="G672" i="8"/>
  <c r="E1020" i="2"/>
  <c r="E1018" i="2"/>
  <c r="N670" i="8"/>
  <c r="M670" i="8"/>
  <c r="K670" i="8"/>
  <c r="I670" i="8"/>
  <c r="G670" i="8"/>
  <c r="F670" i="8"/>
  <c r="D670" i="8"/>
  <c r="E670" i="8"/>
  <c r="H670" i="8"/>
  <c r="J670" i="8"/>
  <c r="L670" i="8"/>
  <c r="N669" i="8"/>
  <c r="E669" i="8"/>
  <c r="M669" i="8"/>
  <c r="D669" i="8"/>
  <c r="L669" i="8"/>
  <c r="K669" i="8"/>
  <c r="I669" i="8"/>
  <c r="H669" i="8"/>
  <c r="G669" i="8"/>
  <c r="F669" i="8"/>
  <c r="J669" i="8"/>
  <c r="E1017" i="2"/>
  <c r="N668" i="8"/>
  <c r="G668" i="8"/>
  <c r="F668" i="8"/>
  <c r="D668" i="8"/>
  <c r="M668" i="8"/>
  <c r="K668" i="8"/>
  <c r="I668" i="8"/>
  <c r="J668" i="8"/>
  <c r="E668" i="8"/>
  <c r="H668" i="8"/>
  <c r="L668" i="8"/>
  <c r="E1016" i="2"/>
  <c r="N667" i="8"/>
  <c r="K667" i="8"/>
  <c r="I667" i="8"/>
  <c r="H667" i="8"/>
  <c r="G667" i="8"/>
  <c r="F667" i="8"/>
  <c r="E667" i="8"/>
  <c r="M667" i="8"/>
  <c r="D667" i="8"/>
  <c r="L667" i="8"/>
  <c r="J667" i="8"/>
  <c r="E1015" i="2"/>
  <c r="D661" i="6"/>
  <c r="N661" i="8"/>
  <c r="E661" i="8"/>
  <c r="M661" i="8"/>
  <c r="D661" i="8"/>
  <c r="L661" i="8"/>
  <c r="K661" i="8"/>
  <c r="I661" i="8"/>
  <c r="H661" i="8"/>
  <c r="G661" i="8"/>
  <c r="F661" i="8"/>
  <c r="J661" i="8"/>
  <c r="E1009" i="2"/>
  <c r="H659" i="8"/>
  <c r="F659" i="8"/>
  <c r="D659" i="8"/>
  <c r="N659" i="8"/>
  <c r="L659" i="8"/>
  <c r="J659" i="8"/>
  <c r="E659" i="8"/>
  <c r="I659" i="8"/>
  <c r="M659" i="8"/>
  <c r="G659" i="8"/>
  <c r="K659" i="8"/>
  <c r="N655" i="8"/>
  <c r="F655" i="8"/>
  <c r="D655" i="8"/>
  <c r="M655" i="8"/>
  <c r="K655" i="8"/>
  <c r="I655" i="8"/>
  <c r="G655" i="8"/>
  <c r="J655" i="8"/>
  <c r="E655" i="8"/>
  <c r="L655" i="8"/>
  <c r="H655" i="8"/>
  <c r="N653" i="8"/>
  <c r="M653" i="8"/>
  <c r="K653" i="8"/>
  <c r="I653" i="8"/>
  <c r="G653" i="8"/>
  <c r="F653" i="8"/>
  <c r="D653" i="8"/>
  <c r="E653" i="8"/>
  <c r="J653" i="8"/>
  <c r="H653" i="8"/>
  <c r="L653" i="8"/>
  <c r="I646" i="8"/>
  <c r="M646" i="8"/>
  <c r="G646" i="8"/>
  <c r="K646" i="8"/>
  <c r="D646" i="8"/>
  <c r="H646" i="8"/>
  <c r="F646" i="8"/>
  <c r="L646" i="8"/>
  <c r="J646" i="8"/>
  <c r="N646" i="8"/>
  <c r="E646" i="8"/>
  <c r="E993" i="2"/>
  <c r="L645" i="8"/>
  <c r="H645" i="8"/>
  <c r="E645" i="8"/>
  <c r="D645" i="8"/>
  <c r="F645" i="8"/>
  <c r="J645" i="8"/>
  <c r="G645" i="8"/>
  <c r="I645" i="8"/>
  <c r="N645" i="8"/>
  <c r="K645" i="8"/>
  <c r="M645" i="8"/>
  <c r="N644" i="8"/>
  <c r="H644" i="8"/>
  <c r="L644" i="8"/>
  <c r="F644" i="8"/>
  <c r="I644" i="8"/>
  <c r="D644" i="8"/>
  <c r="M644" i="8"/>
  <c r="G644" i="8"/>
  <c r="E644" i="8"/>
  <c r="K644" i="8"/>
  <c r="J644" i="8"/>
  <c r="E991" i="2"/>
  <c r="L643" i="8"/>
  <c r="H643" i="8"/>
  <c r="E643" i="8"/>
  <c r="D643" i="8"/>
  <c r="G643" i="8"/>
  <c r="K643" i="8"/>
  <c r="J643" i="8"/>
  <c r="F643" i="8"/>
  <c r="N643" i="8"/>
  <c r="I643" i="8"/>
  <c r="M643" i="8"/>
  <c r="E990" i="2"/>
  <c r="N642" i="8"/>
  <c r="H642" i="8"/>
  <c r="L642" i="8"/>
  <c r="F642" i="8"/>
  <c r="K642" i="8"/>
  <c r="I642" i="8"/>
  <c r="M642" i="8"/>
  <c r="J642" i="8"/>
  <c r="D642" i="8"/>
  <c r="G642" i="8"/>
  <c r="E642" i="8"/>
  <c r="E988" i="2"/>
  <c r="N640" i="8"/>
  <c r="E640" i="8"/>
  <c r="H640" i="8"/>
  <c r="D640" i="8"/>
  <c r="L640" i="8"/>
  <c r="G640" i="8"/>
  <c r="K640" i="8"/>
  <c r="F640" i="8"/>
  <c r="J640" i="8"/>
  <c r="I640" i="8"/>
  <c r="M640" i="8"/>
  <c r="E986" i="2"/>
  <c r="N638" i="8"/>
  <c r="J638" i="8"/>
  <c r="D638" i="8"/>
  <c r="G638" i="8"/>
  <c r="K638" i="8"/>
  <c r="E638" i="8"/>
  <c r="H638" i="8"/>
  <c r="F638" i="8"/>
  <c r="L638" i="8"/>
  <c r="I638" i="8"/>
  <c r="M638" i="8"/>
  <c r="L639" i="8"/>
  <c r="H639" i="8"/>
  <c r="E639" i="8"/>
  <c r="I639" i="8"/>
  <c r="G639" i="8"/>
  <c r="M639" i="8"/>
  <c r="K639" i="8"/>
  <c r="J639" i="8"/>
  <c r="N639" i="8"/>
  <c r="F639" i="8"/>
  <c r="D639" i="8"/>
  <c r="E635" i="8"/>
  <c r="L635" i="8"/>
  <c r="H635" i="8"/>
  <c r="F635" i="8"/>
  <c r="D635" i="8"/>
  <c r="I635" i="8"/>
  <c r="G635" i="8"/>
  <c r="M635" i="8"/>
  <c r="J635" i="8"/>
  <c r="K635" i="8"/>
  <c r="N635" i="8"/>
  <c r="L633" i="8"/>
  <c r="H633" i="8"/>
  <c r="D633" i="8"/>
  <c r="F633" i="8"/>
  <c r="E633" i="8"/>
  <c r="J633" i="8"/>
  <c r="G633" i="8"/>
  <c r="M633" i="8"/>
  <c r="I633" i="8"/>
  <c r="N633" i="8"/>
  <c r="K633" i="8"/>
  <c r="M632" i="8"/>
  <c r="L632" i="8"/>
  <c r="I632" i="8"/>
  <c r="H632" i="8"/>
  <c r="F632" i="8"/>
  <c r="E632" i="8"/>
  <c r="N632" i="8"/>
  <c r="D632" i="8"/>
  <c r="G632" i="8"/>
  <c r="K632" i="8"/>
  <c r="J632" i="8"/>
  <c r="E968" i="2"/>
  <c r="E967" i="2"/>
  <c r="N631" i="8"/>
  <c r="K631" i="8"/>
  <c r="G631" i="8"/>
  <c r="D631" i="8"/>
  <c r="H631" i="8"/>
  <c r="L631" i="8"/>
  <c r="F631" i="8"/>
  <c r="J631" i="8"/>
  <c r="I631" i="8"/>
  <c r="M631" i="8"/>
  <c r="E631" i="8"/>
  <c r="L630" i="8"/>
  <c r="I630" i="8"/>
  <c r="H630" i="8"/>
  <c r="F630" i="8"/>
  <c r="E630" i="8"/>
  <c r="M630" i="8"/>
  <c r="J630" i="8"/>
  <c r="G630" i="8"/>
  <c r="N630" i="8"/>
  <c r="K630" i="8"/>
  <c r="D630" i="8"/>
  <c r="E962" i="2"/>
  <c r="M626" i="8"/>
  <c r="L626" i="8"/>
  <c r="I626" i="8"/>
  <c r="H626" i="8"/>
  <c r="F626" i="8"/>
  <c r="E626" i="8"/>
  <c r="N626" i="8"/>
  <c r="D626" i="8"/>
  <c r="G626" i="8"/>
  <c r="K626" i="8"/>
  <c r="J626" i="8"/>
  <c r="N625" i="8"/>
  <c r="K625" i="8"/>
  <c r="G625" i="8"/>
  <c r="D625" i="8"/>
  <c r="H625" i="8"/>
  <c r="L625" i="8"/>
  <c r="F625" i="8"/>
  <c r="J625" i="8"/>
  <c r="E625" i="8"/>
  <c r="I625" i="8"/>
  <c r="M625" i="8"/>
  <c r="I624" i="8"/>
  <c r="H624" i="8"/>
  <c r="F624" i="8"/>
  <c r="L624" i="8"/>
  <c r="E624" i="8"/>
  <c r="M624" i="8"/>
  <c r="J624" i="8"/>
  <c r="D624" i="8"/>
  <c r="N624" i="8"/>
  <c r="G624" i="8"/>
  <c r="K624" i="8"/>
  <c r="F622" i="8"/>
  <c r="E622" i="8"/>
  <c r="M622" i="8"/>
  <c r="L622" i="8"/>
  <c r="H622" i="8"/>
  <c r="I622" i="8"/>
  <c r="D622" i="8"/>
  <c r="G622" i="8"/>
  <c r="K622" i="8"/>
  <c r="J622" i="8"/>
  <c r="N622" i="8"/>
  <c r="L620" i="8"/>
  <c r="H620" i="8"/>
  <c r="D620" i="8"/>
  <c r="F620" i="8"/>
  <c r="J620" i="8"/>
  <c r="E620" i="8"/>
  <c r="N620" i="8"/>
  <c r="I620" i="8"/>
  <c r="M620" i="8"/>
  <c r="G620" i="8"/>
  <c r="K620" i="8"/>
  <c r="E946" i="2"/>
  <c r="N619" i="8"/>
  <c r="G619" i="8"/>
  <c r="F619" i="8"/>
  <c r="E619" i="8"/>
  <c r="M619" i="8"/>
  <c r="D619" i="8"/>
  <c r="L619" i="8"/>
  <c r="K619" i="8"/>
  <c r="I619" i="8"/>
  <c r="H619" i="8"/>
  <c r="J619" i="8"/>
  <c r="E943" i="2"/>
  <c r="N616" i="8"/>
  <c r="G616" i="8"/>
  <c r="D616" i="8"/>
  <c r="K616" i="8"/>
  <c r="L616" i="8"/>
  <c r="I616" i="8"/>
  <c r="F616" i="8"/>
  <c r="E616" i="8"/>
  <c r="M616" i="8"/>
  <c r="J616" i="8"/>
  <c r="H616" i="8"/>
  <c r="N615" i="8"/>
  <c r="I615" i="8"/>
  <c r="H615" i="8"/>
  <c r="G615" i="8"/>
  <c r="F615" i="8"/>
  <c r="E615" i="8"/>
  <c r="M615" i="8"/>
  <c r="D615" i="8"/>
  <c r="L615" i="8"/>
  <c r="K615" i="8"/>
  <c r="J615" i="8"/>
  <c r="E942" i="2"/>
  <c r="I613" i="8"/>
  <c r="H613" i="8"/>
  <c r="F613" i="8"/>
  <c r="E613" i="8"/>
  <c r="D613" i="8"/>
  <c r="M613" i="8"/>
  <c r="L613" i="8"/>
  <c r="G613" i="8"/>
  <c r="K613" i="8"/>
  <c r="N613" i="8"/>
  <c r="J613" i="8"/>
  <c r="E934" i="2"/>
  <c r="N607" i="8"/>
  <c r="L607" i="8"/>
  <c r="J607" i="8"/>
  <c r="H607" i="8"/>
  <c r="F607" i="8"/>
  <c r="D607" i="8"/>
  <c r="G607" i="8"/>
  <c r="E607" i="8"/>
  <c r="K607" i="8"/>
  <c r="I607" i="8"/>
  <c r="M607" i="8"/>
  <c r="E932" i="2"/>
  <c r="N605" i="8"/>
  <c r="F605" i="8"/>
  <c r="D605" i="8"/>
  <c r="M605" i="8"/>
  <c r="K605" i="8"/>
  <c r="I605" i="8"/>
  <c r="G605" i="8"/>
  <c r="E605" i="8"/>
  <c r="H605" i="8"/>
  <c r="L605" i="8"/>
  <c r="J605" i="8"/>
  <c r="N604" i="8"/>
  <c r="I604" i="8"/>
  <c r="H604" i="8"/>
  <c r="G604" i="8"/>
  <c r="F604" i="8"/>
  <c r="E604" i="8"/>
  <c r="M604" i="8"/>
  <c r="D604" i="8"/>
  <c r="L604" i="8"/>
  <c r="K604" i="8"/>
  <c r="J604" i="8"/>
  <c r="E931" i="2"/>
  <c r="E930" i="2"/>
  <c r="N603" i="8"/>
  <c r="M603" i="8"/>
  <c r="K603" i="8"/>
  <c r="I603" i="8"/>
  <c r="G603" i="8"/>
  <c r="F603" i="8"/>
  <c r="D603" i="8"/>
  <c r="E603" i="8"/>
  <c r="H603" i="8"/>
  <c r="L603" i="8"/>
  <c r="J603" i="8"/>
  <c r="N597" i="8"/>
  <c r="D597" i="8"/>
  <c r="M597" i="8"/>
  <c r="K597" i="8"/>
  <c r="I597" i="8"/>
  <c r="G597" i="8"/>
  <c r="F597" i="8"/>
  <c r="H597" i="8"/>
  <c r="L597" i="8"/>
  <c r="J597" i="8"/>
  <c r="E597" i="8"/>
  <c r="N596" i="8"/>
  <c r="I596" i="8"/>
  <c r="H596" i="8"/>
  <c r="G596" i="8"/>
  <c r="F596" i="8"/>
  <c r="E596" i="8"/>
  <c r="M596" i="8"/>
  <c r="D596" i="8"/>
  <c r="L596" i="8"/>
  <c r="K596" i="8"/>
  <c r="J596" i="8"/>
  <c r="L594" i="8"/>
  <c r="H594" i="8"/>
  <c r="D594" i="8"/>
  <c r="G594" i="8"/>
  <c r="K594" i="8"/>
  <c r="E594" i="8"/>
  <c r="I594" i="8"/>
  <c r="F594" i="8"/>
  <c r="M594" i="8"/>
  <c r="J594" i="8"/>
  <c r="N594" i="8"/>
  <c r="N593" i="8"/>
  <c r="L593" i="8"/>
  <c r="K593" i="8"/>
  <c r="I593" i="8"/>
  <c r="H593" i="8"/>
  <c r="G593" i="8"/>
  <c r="F593" i="8"/>
  <c r="E593" i="8"/>
  <c r="M593" i="8"/>
  <c r="D593" i="8"/>
  <c r="J593" i="8"/>
  <c r="E916" i="2"/>
  <c r="N592" i="8"/>
  <c r="K592" i="8"/>
  <c r="G592" i="8"/>
  <c r="D592" i="8"/>
  <c r="F592" i="8"/>
  <c r="I592" i="8"/>
  <c r="J592" i="8"/>
  <c r="E592" i="8"/>
  <c r="M592" i="8"/>
  <c r="H592" i="8"/>
  <c r="L592" i="8"/>
  <c r="E915" i="2"/>
  <c r="N591" i="8"/>
  <c r="E591" i="8"/>
  <c r="M591" i="8"/>
  <c r="D591" i="8"/>
  <c r="L591" i="8"/>
  <c r="K591" i="8"/>
  <c r="I591" i="8"/>
  <c r="H591" i="8"/>
  <c r="G591" i="8"/>
  <c r="F591" i="8"/>
  <c r="J591" i="8"/>
  <c r="E913" i="2"/>
  <c r="N590" i="8"/>
  <c r="K590" i="8"/>
  <c r="G590" i="8"/>
  <c r="D590" i="8"/>
  <c r="M590" i="8"/>
  <c r="J590" i="8"/>
  <c r="E590" i="8"/>
  <c r="H590" i="8"/>
  <c r="L590" i="8"/>
  <c r="I590" i="8"/>
  <c r="F590" i="8"/>
  <c r="N589" i="8"/>
  <c r="G589" i="8"/>
  <c r="F589" i="8"/>
  <c r="E589" i="8"/>
  <c r="M589" i="8"/>
  <c r="D589" i="8"/>
  <c r="L589" i="8"/>
  <c r="K589" i="8"/>
  <c r="I589" i="8"/>
  <c r="H589" i="8"/>
  <c r="J589" i="8"/>
  <c r="E911" i="2"/>
  <c r="N588" i="8"/>
  <c r="G588" i="8"/>
  <c r="D588" i="8"/>
  <c r="K588" i="8"/>
  <c r="J588" i="8"/>
  <c r="E588" i="8"/>
  <c r="F588" i="8"/>
  <c r="H588" i="8"/>
  <c r="I588" i="8"/>
  <c r="L588" i="8"/>
  <c r="M588" i="8"/>
  <c r="N587" i="8"/>
  <c r="I587" i="8"/>
  <c r="H587" i="8"/>
  <c r="G587" i="8"/>
  <c r="F587" i="8"/>
  <c r="E587" i="8"/>
  <c r="M587" i="8"/>
  <c r="D587" i="8"/>
  <c r="L587" i="8"/>
  <c r="K587" i="8"/>
  <c r="J587" i="8"/>
  <c r="E909" i="2"/>
  <c r="N586" i="8"/>
  <c r="K586" i="8"/>
  <c r="G586" i="8"/>
  <c r="D586" i="8"/>
  <c r="F586" i="8"/>
  <c r="I586" i="8"/>
  <c r="M586" i="8"/>
  <c r="J586" i="8"/>
  <c r="E586" i="8"/>
  <c r="H586" i="8"/>
  <c r="L586" i="8"/>
  <c r="N585" i="8"/>
  <c r="M585" i="8"/>
  <c r="D585" i="8"/>
  <c r="L585" i="8"/>
  <c r="K585" i="8"/>
  <c r="I585" i="8"/>
  <c r="H585" i="8"/>
  <c r="G585" i="8"/>
  <c r="F585" i="8"/>
  <c r="E585" i="8"/>
  <c r="J585" i="8"/>
  <c r="N679" i="8"/>
  <c r="D679" i="8"/>
  <c r="G679" i="8"/>
  <c r="K679" i="8"/>
  <c r="L679" i="8"/>
  <c r="I679" i="8"/>
  <c r="H679" i="8"/>
  <c r="F679" i="8"/>
  <c r="J679" i="8"/>
  <c r="M679" i="8"/>
  <c r="E679" i="8"/>
  <c r="D674" i="6"/>
  <c r="E1027" i="2"/>
  <c r="L674" i="8"/>
  <c r="E674" i="8"/>
  <c r="I674" i="8"/>
  <c r="F674" i="8"/>
  <c r="H674" i="8"/>
  <c r="M674" i="8"/>
  <c r="N674" i="8"/>
  <c r="K674" i="8"/>
  <c r="J674" i="8"/>
  <c r="G674" i="8"/>
  <c r="D674" i="8"/>
  <c r="W935" i="2"/>
  <c r="X935" i="2"/>
  <c r="X937" i="2"/>
  <c r="Z937" i="2" s="1"/>
  <c r="AA937" i="2" s="1"/>
  <c r="W957" i="2"/>
  <c r="X1027" i="2"/>
  <c r="W1039" i="2"/>
  <c r="X1040" i="2"/>
  <c r="Z1040" i="2" s="1"/>
  <c r="AA1040" i="2" s="1"/>
  <c r="W1062" i="2"/>
  <c r="X958" i="2"/>
  <c r="W982" i="2"/>
  <c r="O593" i="8" l="1"/>
  <c r="O607" i="8"/>
  <c r="O631" i="8"/>
  <c r="O642" i="8"/>
  <c r="O692" i="8"/>
  <c r="O628" i="8"/>
  <c r="O589" i="8"/>
  <c r="O626" i="8"/>
  <c r="F626" i="13" s="1"/>
  <c r="O632" i="8"/>
  <c r="O695" i="8"/>
  <c r="F695" i="13" s="1"/>
  <c r="O693" i="8"/>
  <c r="O689" i="8"/>
  <c r="O675" i="8"/>
  <c r="F675" i="13" s="1"/>
  <c r="O627" i="8"/>
  <c r="F627" i="13" s="1"/>
  <c r="O623" i="8"/>
  <c r="O609" i="8"/>
  <c r="F609" i="13" s="1"/>
  <c r="O583" i="8"/>
  <c r="O586" i="8"/>
  <c r="O696" i="8"/>
  <c r="F696" i="13" s="1"/>
  <c r="O674" i="8"/>
  <c r="O585" i="8"/>
  <c r="O590" i="8"/>
  <c r="O591" i="8"/>
  <c r="O592" i="8"/>
  <c r="O615" i="8"/>
  <c r="O616" i="8"/>
  <c r="O625" i="8"/>
  <c r="O630" i="8"/>
  <c r="F630" i="13" s="1"/>
  <c r="O584" i="8"/>
  <c r="F584" i="13" s="1"/>
  <c r="O624" i="8"/>
  <c r="F624" i="13" s="1"/>
  <c r="O646" i="8"/>
  <c r="O681" i="8"/>
  <c r="O687" i="8"/>
  <c r="F687" i="13" s="1"/>
  <c r="O694" i="8"/>
  <c r="F694" i="13" s="1"/>
  <c r="O685" i="8"/>
  <c r="F685" i="13" s="1"/>
  <c r="O666" i="8"/>
  <c r="F666" i="13" s="1"/>
  <c r="O650" i="8"/>
  <c r="F650" i="13" s="1"/>
  <c r="F616" i="13"/>
  <c r="F693" i="13"/>
  <c r="F692" i="13"/>
  <c r="F689" i="13"/>
  <c r="F623" i="13"/>
  <c r="F628" i="13"/>
  <c r="F583" i="13"/>
  <c r="X982" i="2"/>
  <c r="Z958" i="2"/>
  <c r="AA958" i="2" s="1"/>
  <c r="AC958" i="2" s="1"/>
  <c r="AC1040" i="2"/>
  <c r="AF1040" i="2"/>
  <c r="AC936" i="2"/>
  <c r="AF936" i="2"/>
  <c r="X1039" i="2"/>
  <c r="Z1027" i="2"/>
  <c r="AA1027" i="2" s="1"/>
  <c r="F661" i="13"/>
  <c r="F625" i="13"/>
  <c r="F613" i="13"/>
  <c r="F620" i="13"/>
  <c r="F622" i="13"/>
  <c r="F633" i="13"/>
  <c r="F659" i="13"/>
  <c r="F669" i="13"/>
  <c r="F672" i="13"/>
  <c r="F680" i="13"/>
  <c r="F632" i="13"/>
  <c r="F668" i="13"/>
  <c r="F678" i="13"/>
  <c r="F631" i="13"/>
  <c r="F688" i="13"/>
  <c r="F653" i="13"/>
  <c r="F655" i="13"/>
  <c r="F667" i="13"/>
  <c r="F670" i="13"/>
  <c r="X1062" i="2"/>
  <c r="E1008" i="2"/>
  <c r="X957" i="2"/>
  <c r="E995" i="2"/>
  <c r="AF1027" i="2"/>
  <c r="E935" i="2"/>
  <c r="H996" i="2"/>
  <c r="AG998" i="2" s="1"/>
  <c r="H906" i="2"/>
  <c r="H922" i="2" s="1"/>
  <c r="H1040" i="2"/>
  <c r="E1062" i="2"/>
  <c r="E1026" i="2"/>
  <c r="H1009" i="2"/>
  <c r="H983" i="2"/>
  <c r="E982" i="2"/>
  <c r="H958" i="2"/>
  <c r="H936" i="2"/>
  <c r="E957" i="2"/>
  <c r="H923" i="2"/>
  <c r="AG924" i="2" s="1"/>
  <c r="E922" i="2"/>
  <c r="E1039" i="2"/>
  <c r="H1027" i="2"/>
  <c r="AF958" i="2" l="1"/>
  <c r="AG958" i="2" s="1"/>
  <c r="AF1028" i="2"/>
  <c r="AC1027" i="2"/>
  <c r="AG1042" i="2"/>
  <c r="AG1041" i="2"/>
  <c r="AG1009" i="2"/>
  <c r="AG1011" i="2"/>
  <c r="AG1010" i="2"/>
  <c r="F676" i="13"/>
  <c r="F679" i="13"/>
  <c r="F674" i="13"/>
  <c r="F681" i="13"/>
  <c r="F684" i="13"/>
  <c r="F683" i="13"/>
  <c r="F594" i="13"/>
  <c r="F646" i="13"/>
  <c r="F682" i="13"/>
  <c r="F607" i="13"/>
  <c r="F619" i="13"/>
  <c r="F638" i="13"/>
  <c r="F591" i="13"/>
  <c r="F635" i="13"/>
  <c r="F645" i="13"/>
  <c r="F605" i="13"/>
  <c r="F592" i="13"/>
  <c r="F603" i="13"/>
  <c r="F615" i="13"/>
  <c r="F585" i="13"/>
  <c r="F589" i="13"/>
  <c r="F604" i="13"/>
  <c r="F596" i="13"/>
  <c r="F593" i="13"/>
  <c r="F644" i="13"/>
  <c r="F643" i="13"/>
  <c r="F597" i="13"/>
  <c r="F642" i="13"/>
  <c r="F587" i="13"/>
  <c r="F590" i="13"/>
  <c r="F639" i="13"/>
  <c r="F640" i="13"/>
  <c r="F588" i="13"/>
  <c r="F586" i="13"/>
  <c r="AG1040" i="2"/>
  <c r="AG936" i="2"/>
  <c r="I906" i="2"/>
  <c r="H995" i="2"/>
  <c r="AG983" i="2"/>
  <c r="H935" i="2"/>
  <c r="AG923" i="2"/>
  <c r="AG906" i="2"/>
  <c r="AG907" i="2"/>
  <c r="AG908" i="2"/>
  <c r="AG997" i="2"/>
  <c r="AG996" i="2"/>
  <c r="AG1029" i="2"/>
  <c r="AG1030" i="2"/>
  <c r="I983" i="2"/>
  <c r="H1008" i="2"/>
  <c r="I996" i="2"/>
  <c r="AG1028" i="2"/>
  <c r="AG1027" i="2"/>
  <c r="H1062" i="2"/>
  <c r="I1040" i="2"/>
  <c r="H1026" i="2"/>
  <c r="I1009" i="2"/>
  <c r="H982" i="2"/>
  <c r="I958" i="2"/>
  <c r="H957" i="2"/>
  <c r="I936" i="2"/>
  <c r="AI936" i="2" s="1"/>
  <c r="E616" i="6" s="1"/>
  <c r="I923" i="2"/>
  <c r="H1039" i="2"/>
  <c r="I1027" i="2"/>
  <c r="AD555" i="19"/>
  <c r="E609" i="6" l="1"/>
  <c r="E609" i="13" s="1"/>
  <c r="E666" i="6"/>
  <c r="E666" i="13" s="1"/>
  <c r="K666" i="13" s="1"/>
  <c r="E650" i="6"/>
  <c r="E650" i="13" s="1"/>
  <c r="K650" i="13" s="1"/>
  <c r="E584" i="6"/>
  <c r="E584" i="13" s="1"/>
  <c r="K584" i="13" s="1"/>
  <c r="E696" i="6"/>
  <c r="E696" i="13" s="1"/>
  <c r="K696" i="13" s="1"/>
  <c r="I922" i="2"/>
  <c r="AD923" i="2"/>
  <c r="AD935" i="2" s="1"/>
  <c r="AD906" i="2"/>
  <c r="AD922" i="2" s="1"/>
  <c r="AD983" i="2"/>
  <c r="AD995" i="2" s="1"/>
  <c r="I995" i="2"/>
  <c r="E644" i="6"/>
  <c r="E644" i="13" s="1"/>
  <c r="E635" i="6"/>
  <c r="E635" i="13" s="1"/>
  <c r="E639" i="6"/>
  <c r="E639" i="13" s="1"/>
  <c r="E646" i="6"/>
  <c r="E646" i="13" s="1"/>
  <c r="K646" i="13" s="1"/>
  <c r="E638" i="6"/>
  <c r="E638" i="13" s="1"/>
  <c r="E643" i="6"/>
  <c r="E643" i="13" s="1"/>
  <c r="E640" i="6"/>
  <c r="E640" i="13" s="1"/>
  <c r="E642" i="6"/>
  <c r="E642" i="13" s="1"/>
  <c r="K642" i="13" s="1"/>
  <c r="E645" i="6"/>
  <c r="E645" i="13" s="1"/>
  <c r="I1008" i="2"/>
  <c r="AD996" i="2"/>
  <c r="AD1008" i="2" s="1"/>
  <c r="I1062" i="2"/>
  <c r="AD1040" i="2"/>
  <c r="AD1062" i="2" s="1"/>
  <c r="AD1009" i="2"/>
  <c r="AD1026" i="2" s="1"/>
  <c r="I1026" i="2"/>
  <c r="I982" i="2"/>
  <c r="AD958" i="2"/>
  <c r="AD982" i="2" s="1"/>
  <c r="I957" i="2"/>
  <c r="AD936" i="2"/>
  <c r="AD957" i="2" s="1"/>
  <c r="I935" i="2"/>
  <c r="I1039" i="2"/>
  <c r="AD1027" i="2"/>
  <c r="AD1039" i="2" s="1"/>
  <c r="A24" i="6"/>
  <c r="A349" i="20"/>
  <c r="K609" i="13" l="1"/>
  <c r="E628" i="6"/>
  <c r="E628" i="13" s="1"/>
  <c r="K628" i="13" s="1"/>
  <c r="E627" i="6"/>
  <c r="E627" i="13" s="1"/>
  <c r="K627" i="13" s="1"/>
  <c r="E693" i="6"/>
  <c r="E693" i="13" s="1"/>
  <c r="K693" i="13" s="1"/>
  <c r="E695" i="6"/>
  <c r="E695" i="13" s="1"/>
  <c r="K695" i="13" s="1"/>
  <c r="E689" i="6"/>
  <c r="E689" i="13" s="1"/>
  <c r="K689" i="13" s="1"/>
  <c r="E692" i="6"/>
  <c r="E692" i="13" s="1"/>
  <c r="K692" i="13" s="1"/>
  <c r="E717" i="13"/>
  <c r="K717" i="13" s="1"/>
  <c r="E718" i="13"/>
  <c r="K718" i="13" s="1"/>
  <c r="E719" i="13"/>
  <c r="K719" i="13" s="1"/>
  <c r="E720" i="13"/>
  <c r="E721" i="13"/>
  <c r="K721" i="13" s="1"/>
  <c r="E722" i="13"/>
  <c r="K722" i="13" s="1"/>
  <c r="E723" i="13"/>
  <c r="K723" i="13" s="1"/>
  <c r="E724" i="13"/>
  <c r="E594" i="6"/>
  <c r="E594" i="13" s="1"/>
  <c r="E583" i="6"/>
  <c r="E583" i="13" s="1"/>
  <c r="K583" i="13" s="1"/>
  <c r="E623" i="13"/>
  <c r="E629" i="6"/>
  <c r="E629" i="13" s="1"/>
  <c r="E675" i="6"/>
  <c r="E675" i="13" s="1"/>
  <c r="K675" i="13" s="1"/>
  <c r="E685" i="6"/>
  <c r="E685" i="13" s="1"/>
  <c r="K685" i="13" s="1"/>
  <c r="E592" i="6"/>
  <c r="E592" i="13" s="1"/>
  <c r="K592" i="13" s="1"/>
  <c r="E590" i="6"/>
  <c r="E590" i="13" s="1"/>
  <c r="K590" i="13" s="1"/>
  <c r="E593" i="6"/>
  <c r="E593" i="13" s="1"/>
  <c r="K593" i="13" s="1"/>
  <c r="E585" i="6"/>
  <c r="E585" i="13" s="1"/>
  <c r="K585" i="13" s="1"/>
  <c r="E591" i="6"/>
  <c r="E591" i="13" s="1"/>
  <c r="K591" i="13" s="1"/>
  <c r="E586" i="6"/>
  <c r="E586" i="13" s="1"/>
  <c r="K586" i="13" s="1"/>
  <c r="E588" i="6"/>
  <c r="E588" i="13" s="1"/>
  <c r="E589" i="6"/>
  <c r="E589" i="13" s="1"/>
  <c r="K589" i="13" s="1"/>
  <c r="E587" i="6"/>
  <c r="E587" i="13" s="1"/>
  <c r="E678" i="6"/>
  <c r="E678" i="13" s="1"/>
  <c r="E684" i="6"/>
  <c r="E684" i="13" s="1"/>
  <c r="E683" i="6"/>
  <c r="E683" i="13" s="1"/>
  <c r="E682" i="6"/>
  <c r="E682" i="13" s="1"/>
  <c r="E680" i="6"/>
  <c r="E680" i="13" s="1"/>
  <c r="E674" i="6"/>
  <c r="E674" i="13" s="1"/>
  <c r="K674" i="13" s="1"/>
  <c r="E676" i="6"/>
  <c r="E676" i="13" s="1"/>
  <c r="E681" i="6"/>
  <c r="E681" i="13" s="1"/>
  <c r="K681" i="13" s="1"/>
  <c r="E679" i="6"/>
  <c r="E679" i="13" s="1"/>
  <c r="E625" i="6"/>
  <c r="E625" i="13" s="1"/>
  <c r="K625" i="13" s="1"/>
  <c r="E624" i="6"/>
  <c r="E624" i="13" s="1"/>
  <c r="K624" i="13" s="1"/>
  <c r="E622" i="6"/>
  <c r="E622" i="13" s="1"/>
  <c r="E633" i="6"/>
  <c r="E633" i="13" s="1"/>
  <c r="E630" i="6"/>
  <c r="E630" i="13" s="1"/>
  <c r="K630" i="13" s="1"/>
  <c r="E626" i="6"/>
  <c r="E626" i="13" s="1"/>
  <c r="K626" i="13" s="1"/>
  <c r="E632" i="6"/>
  <c r="E632" i="13" s="1"/>
  <c r="K632" i="13" s="1"/>
  <c r="E631" i="6"/>
  <c r="E631" i="13" s="1"/>
  <c r="K631" i="13" s="1"/>
  <c r="E661" i="6"/>
  <c r="E661" i="13" s="1"/>
  <c r="E668" i="6"/>
  <c r="E668" i="13" s="1"/>
  <c r="E670" i="6"/>
  <c r="E670" i="13" s="1"/>
  <c r="E667" i="6"/>
  <c r="E667" i="13" s="1"/>
  <c r="E669" i="6"/>
  <c r="E669" i="13" s="1"/>
  <c r="E672" i="6"/>
  <c r="E672" i="13" s="1"/>
  <c r="E655" i="6"/>
  <c r="E655" i="13" s="1"/>
  <c r="E653" i="6"/>
  <c r="E653" i="13" s="1"/>
  <c r="E659" i="6"/>
  <c r="E659" i="13" s="1"/>
  <c r="E604" i="6"/>
  <c r="E604" i="13" s="1"/>
  <c r="E597" i="6"/>
  <c r="E597" i="13" s="1"/>
  <c r="E596" i="6"/>
  <c r="E596" i="13" s="1"/>
  <c r="E607" i="6"/>
  <c r="E607" i="13" s="1"/>
  <c r="K607" i="13" s="1"/>
  <c r="E605" i="6"/>
  <c r="E605" i="13" s="1"/>
  <c r="E603" i="6"/>
  <c r="E603" i="13" s="1"/>
  <c r="E620" i="6"/>
  <c r="E620" i="13" s="1"/>
  <c r="E616" i="13"/>
  <c r="E619" i="6"/>
  <c r="E619" i="13" s="1"/>
  <c r="E613" i="6"/>
  <c r="E613" i="13" s="1"/>
  <c r="E615" i="6"/>
  <c r="E615" i="13" s="1"/>
  <c r="E688" i="6"/>
  <c r="E688" i="13" s="1"/>
  <c r="E687" i="6"/>
  <c r="E687" i="13" s="1"/>
  <c r="K687" i="13" s="1"/>
  <c r="E694" i="6"/>
  <c r="E694" i="13" s="1"/>
  <c r="K694" i="13" s="1"/>
  <c r="A85" i="18"/>
  <c r="A544" i="6"/>
  <c r="A570" i="6"/>
  <c r="K615" i="13" l="1"/>
  <c r="K724" i="13"/>
  <c r="K720" i="13"/>
  <c r="K616" i="13"/>
  <c r="K623" i="13"/>
  <c r="F22" i="2"/>
  <c r="Q458" i="17" l="1"/>
  <c r="Q471" i="17"/>
  <c r="C18" i="17"/>
  <c r="C588" i="17"/>
  <c r="C587" i="17"/>
  <c r="U587" i="17" s="1"/>
  <c r="C586" i="17"/>
  <c r="U586" i="17" s="1"/>
  <c r="C585" i="17"/>
  <c r="C584" i="17"/>
  <c r="U584" i="17" s="1"/>
  <c r="C583" i="17"/>
  <c r="U583" i="17" s="1"/>
  <c r="C582" i="17"/>
  <c r="C581" i="17"/>
  <c r="U581" i="17" s="1"/>
  <c r="C580" i="17"/>
  <c r="U580" i="17" s="1"/>
  <c r="C579" i="17"/>
  <c r="C578" i="17"/>
  <c r="U578" i="17" s="1"/>
  <c r="C577" i="17"/>
  <c r="C575" i="17"/>
  <c r="C574" i="17"/>
  <c r="U574" i="17" s="1"/>
  <c r="C573" i="17"/>
  <c r="C572" i="17"/>
  <c r="C571" i="17"/>
  <c r="C570" i="17"/>
  <c r="U570" i="17" s="1"/>
  <c r="C569" i="17"/>
  <c r="U569" i="17" s="1"/>
  <c r="C568" i="17"/>
  <c r="U568" i="17" s="1"/>
  <c r="C567" i="17"/>
  <c r="U567" i="17" s="1"/>
  <c r="C566" i="17"/>
  <c r="C565" i="17"/>
  <c r="U565" i="17" s="1"/>
  <c r="C564" i="17"/>
  <c r="C562" i="17"/>
  <c r="C561" i="17"/>
  <c r="C560" i="17"/>
  <c r="C559" i="17"/>
  <c r="C558" i="17"/>
  <c r="C557" i="17"/>
  <c r="C556" i="17"/>
  <c r="C555" i="17"/>
  <c r="C554" i="17"/>
  <c r="C553" i="17"/>
  <c r="C552" i="17"/>
  <c r="C551" i="17"/>
  <c r="C549" i="17"/>
  <c r="C548" i="17"/>
  <c r="C547" i="17"/>
  <c r="C546" i="17"/>
  <c r="C545" i="17"/>
  <c r="C544" i="17"/>
  <c r="C543" i="17"/>
  <c r="C542" i="17"/>
  <c r="C541" i="17"/>
  <c r="C540" i="17"/>
  <c r="C539" i="17"/>
  <c r="C538" i="17"/>
  <c r="C536" i="17"/>
  <c r="C535" i="17"/>
  <c r="C534" i="17"/>
  <c r="C533" i="17"/>
  <c r="C532" i="17"/>
  <c r="C531" i="17"/>
  <c r="C530" i="17"/>
  <c r="C529" i="17"/>
  <c r="C528" i="17"/>
  <c r="C527" i="17"/>
  <c r="C526" i="17"/>
  <c r="C525" i="17"/>
  <c r="C523" i="17"/>
  <c r="C522" i="17"/>
  <c r="C521" i="17"/>
  <c r="C520" i="17"/>
  <c r="C519" i="17"/>
  <c r="C518" i="17"/>
  <c r="C517" i="17"/>
  <c r="C516" i="17"/>
  <c r="C515" i="17"/>
  <c r="C514" i="17"/>
  <c r="C513" i="17"/>
  <c r="C512" i="17"/>
  <c r="C510" i="17"/>
  <c r="C509" i="17"/>
  <c r="C508" i="17"/>
  <c r="C507" i="17"/>
  <c r="C506" i="17"/>
  <c r="C505" i="17"/>
  <c r="C504" i="17"/>
  <c r="C503" i="17"/>
  <c r="C502" i="17"/>
  <c r="C501" i="17"/>
  <c r="C500" i="17"/>
  <c r="C499" i="17"/>
  <c r="C497" i="17"/>
  <c r="C496" i="17"/>
  <c r="U496" i="17" s="1"/>
  <c r="C495" i="17"/>
  <c r="C494" i="17"/>
  <c r="U494" i="17" s="1"/>
  <c r="C493" i="17"/>
  <c r="U493" i="17" s="1"/>
  <c r="C492" i="17"/>
  <c r="U492" i="17" s="1"/>
  <c r="C491" i="17"/>
  <c r="C490" i="17"/>
  <c r="C489" i="17"/>
  <c r="C488" i="17"/>
  <c r="C487" i="17"/>
  <c r="U487" i="17" s="1"/>
  <c r="C486" i="17"/>
  <c r="U486" i="17" s="1"/>
  <c r="C484" i="17"/>
  <c r="C483" i="17"/>
  <c r="C482" i="17"/>
  <c r="C481" i="17"/>
  <c r="C480" i="17"/>
  <c r="C479" i="17"/>
  <c r="C478" i="17"/>
  <c r="C477" i="17"/>
  <c r="C476" i="17"/>
  <c r="C475" i="17"/>
  <c r="C474" i="17"/>
  <c r="C473" i="17"/>
  <c r="C471" i="17"/>
  <c r="C470" i="17"/>
  <c r="C469" i="17"/>
  <c r="C468" i="17"/>
  <c r="C467" i="17"/>
  <c r="C466" i="17"/>
  <c r="C465" i="17"/>
  <c r="C464" i="17"/>
  <c r="C463" i="17"/>
  <c r="C462" i="17"/>
  <c r="C461" i="17"/>
  <c r="C460" i="17"/>
  <c r="C458" i="17"/>
  <c r="C457" i="17"/>
  <c r="C456" i="17"/>
  <c r="C455" i="17"/>
  <c r="C454" i="17"/>
  <c r="C453" i="17"/>
  <c r="C452" i="17"/>
  <c r="C451" i="17"/>
  <c r="C450" i="17"/>
  <c r="C449" i="17"/>
  <c r="C448" i="17"/>
  <c r="C447" i="17"/>
  <c r="C445" i="17"/>
  <c r="C444" i="17"/>
  <c r="C443" i="17"/>
  <c r="C442" i="17"/>
  <c r="C441" i="17"/>
  <c r="C440" i="17"/>
  <c r="C439" i="17"/>
  <c r="C438" i="17"/>
  <c r="C437" i="17"/>
  <c r="C436" i="17"/>
  <c r="C435" i="17"/>
  <c r="C434" i="17"/>
  <c r="C432" i="17"/>
  <c r="C431" i="17"/>
  <c r="C430" i="17"/>
  <c r="C429" i="17"/>
  <c r="U429" i="17" s="1"/>
  <c r="C428" i="17"/>
  <c r="C427" i="17"/>
  <c r="U427" i="17" s="1"/>
  <c r="C426" i="17"/>
  <c r="C425" i="17"/>
  <c r="U425" i="17" s="1"/>
  <c r="C424" i="17"/>
  <c r="U424" i="17" s="1"/>
  <c r="C423" i="17"/>
  <c r="C422" i="17"/>
  <c r="C421" i="17"/>
  <c r="U421" i="17" s="1"/>
  <c r="C419" i="17"/>
  <c r="C418" i="17"/>
  <c r="C417" i="17"/>
  <c r="C416" i="17"/>
  <c r="C415" i="17"/>
  <c r="C414" i="17"/>
  <c r="C413" i="17"/>
  <c r="C412" i="17"/>
  <c r="U412" i="17" s="1"/>
  <c r="C411" i="17"/>
  <c r="C410" i="17"/>
  <c r="C409" i="17"/>
  <c r="C408" i="17"/>
  <c r="C406" i="17"/>
  <c r="C405" i="17"/>
  <c r="C404" i="17"/>
  <c r="C403" i="17"/>
  <c r="U403" i="17" s="1"/>
  <c r="C402" i="17"/>
  <c r="C401" i="17"/>
  <c r="C400" i="17"/>
  <c r="C399" i="17"/>
  <c r="U399" i="17" s="1"/>
  <c r="C398" i="17"/>
  <c r="U398" i="17" s="1"/>
  <c r="C397" i="17"/>
  <c r="U397" i="17" s="1"/>
  <c r="C396" i="17"/>
  <c r="U396" i="17" s="1"/>
  <c r="C395" i="17"/>
  <c r="C393" i="17"/>
  <c r="C392" i="17"/>
  <c r="C391" i="17"/>
  <c r="C390" i="17"/>
  <c r="C389" i="17"/>
  <c r="C388" i="17"/>
  <c r="C387" i="17"/>
  <c r="C386" i="17"/>
  <c r="C385" i="17"/>
  <c r="C384" i="17"/>
  <c r="C383" i="17"/>
  <c r="C382" i="17"/>
  <c r="C380" i="17"/>
  <c r="U380" i="17" s="1"/>
  <c r="C379" i="17"/>
  <c r="C378" i="17"/>
  <c r="C377" i="17"/>
  <c r="U377" i="17" s="1"/>
  <c r="C376" i="17"/>
  <c r="C375" i="17"/>
  <c r="U375" i="17" s="1"/>
  <c r="C374" i="17"/>
  <c r="U374" i="17" s="1"/>
  <c r="C373" i="17"/>
  <c r="U373" i="17" s="1"/>
  <c r="C372" i="17"/>
  <c r="U372" i="17" s="1"/>
  <c r="C371" i="17"/>
  <c r="U371" i="17" s="1"/>
  <c r="C369" i="17"/>
  <c r="C367" i="17"/>
  <c r="C366" i="17"/>
  <c r="C365" i="17"/>
  <c r="C364" i="17"/>
  <c r="C363" i="17"/>
  <c r="C362" i="17"/>
  <c r="C361" i="17"/>
  <c r="C360" i="17"/>
  <c r="C359" i="17"/>
  <c r="U359" i="17" s="1"/>
  <c r="C358" i="17"/>
  <c r="C357" i="17"/>
  <c r="C356" i="17"/>
  <c r="C354" i="17"/>
  <c r="C353" i="17"/>
  <c r="U353" i="17" s="1"/>
  <c r="C352" i="17"/>
  <c r="C351" i="17"/>
  <c r="C350" i="17"/>
  <c r="C349" i="17"/>
  <c r="C348" i="17"/>
  <c r="C347" i="17"/>
  <c r="U347" i="17" s="1"/>
  <c r="C346" i="17"/>
  <c r="U346" i="17" s="1"/>
  <c r="C345" i="17"/>
  <c r="C344" i="17"/>
  <c r="C343" i="17"/>
  <c r="C341" i="17"/>
  <c r="C340" i="17"/>
  <c r="U340" i="17" s="1"/>
  <c r="C339" i="17"/>
  <c r="U339" i="17" s="1"/>
  <c r="C338" i="17"/>
  <c r="C337" i="17"/>
  <c r="C336" i="17"/>
  <c r="C335" i="17"/>
  <c r="C334" i="17"/>
  <c r="U334" i="17" s="1"/>
  <c r="C333" i="17"/>
  <c r="U333" i="17" s="1"/>
  <c r="C332" i="17"/>
  <c r="C331" i="17"/>
  <c r="U331" i="17" s="1"/>
  <c r="C330" i="17"/>
  <c r="C328" i="17"/>
  <c r="C327" i="17"/>
  <c r="C326" i="17"/>
  <c r="C325" i="17"/>
  <c r="C324" i="17"/>
  <c r="C323" i="17"/>
  <c r="C322" i="17"/>
  <c r="C321" i="17"/>
  <c r="C320" i="17"/>
  <c r="C319" i="17"/>
  <c r="C318" i="17"/>
  <c r="C317" i="17"/>
  <c r="C315" i="17"/>
  <c r="C314" i="17"/>
  <c r="U314" i="17" s="1"/>
  <c r="C313" i="17"/>
  <c r="U313" i="17" s="1"/>
  <c r="C312" i="17"/>
  <c r="U312" i="17" s="1"/>
  <c r="C311" i="17"/>
  <c r="C310" i="17"/>
  <c r="U310" i="17" s="1"/>
  <c r="C309" i="17"/>
  <c r="U309" i="17" s="1"/>
  <c r="C308" i="17"/>
  <c r="U308" i="17" s="1"/>
  <c r="C307" i="17"/>
  <c r="U307" i="17" s="1"/>
  <c r="C306" i="17"/>
  <c r="C305" i="17"/>
  <c r="C304" i="17"/>
  <c r="C302" i="17"/>
  <c r="C301" i="17"/>
  <c r="U301" i="17" s="1"/>
  <c r="C300" i="17"/>
  <c r="C299" i="17"/>
  <c r="C298" i="17"/>
  <c r="C297" i="17"/>
  <c r="C296" i="17"/>
  <c r="C295" i="17"/>
  <c r="U295" i="17" s="1"/>
  <c r="C294" i="17"/>
  <c r="U294" i="17" s="1"/>
  <c r="C293" i="17"/>
  <c r="U293" i="17" s="1"/>
  <c r="C292" i="17"/>
  <c r="U292" i="17" s="1"/>
  <c r="C291" i="17"/>
  <c r="C289" i="17"/>
  <c r="C288" i="17"/>
  <c r="U288" i="17" s="1"/>
  <c r="C287" i="17"/>
  <c r="C286" i="17"/>
  <c r="C285" i="17"/>
  <c r="C284" i="17"/>
  <c r="C283" i="17"/>
  <c r="C282" i="17"/>
  <c r="C281" i="17"/>
  <c r="U281" i="17" s="1"/>
  <c r="C280" i="17"/>
  <c r="C279" i="17"/>
  <c r="C278" i="17"/>
  <c r="C276" i="17"/>
  <c r="C275" i="17"/>
  <c r="C274" i="17"/>
  <c r="C273" i="17"/>
  <c r="C272" i="17"/>
  <c r="C271" i="17"/>
  <c r="C270" i="17"/>
  <c r="C269" i="17"/>
  <c r="C268" i="17"/>
  <c r="C267" i="17"/>
  <c r="C266" i="17"/>
  <c r="C265" i="17"/>
  <c r="C263" i="17"/>
  <c r="C262" i="17"/>
  <c r="U262" i="17" s="1"/>
  <c r="C261" i="17"/>
  <c r="C260" i="17"/>
  <c r="C259" i="17"/>
  <c r="C258" i="17"/>
  <c r="U258" i="17" s="1"/>
  <c r="C257" i="17"/>
  <c r="U257" i="17" s="1"/>
  <c r="C256" i="17"/>
  <c r="U256" i="17" s="1"/>
  <c r="C255" i="17"/>
  <c r="C254" i="17"/>
  <c r="C253" i="17"/>
  <c r="U253" i="17" s="1"/>
  <c r="C252" i="17"/>
  <c r="C250" i="17"/>
  <c r="C249" i="17"/>
  <c r="C248" i="17"/>
  <c r="C247" i="17"/>
  <c r="C246" i="17"/>
  <c r="C245" i="17"/>
  <c r="C244" i="17"/>
  <c r="C243" i="17"/>
  <c r="C242" i="17"/>
  <c r="C241" i="17"/>
  <c r="C240" i="17"/>
  <c r="C239" i="17"/>
  <c r="C237" i="17"/>
  <c r="C236" i="17"/>
  <c r="C235" i="17"/>
  <c r="C234" i="17"/>
  <c r="C233" i="17"/>
  <c r="C232" i="17"/>
  <c r="C231" i="17"/>
  <c r="C230" i="17"/>
  <c r="C229" i="17"/>
  <c r="C228" i="17"/>
  <c r="C227" i="17"/>
  <c r="C226" i="17"/>
  <c r="C224" i="17"/>
  <c r="C223" i="17"/>
  <c r="C222" i="17"/>
  <c r="C221" i="17"/>
  <c r="C220" i="17"/>
  <c r="C219" i="17"/>
  <c r="C218" i="17"/>
  <c r="C217" i="17"/>
  <c r="C216" i="17"/>
  <c r="C215" i="17"/>
  <c r="C214" i="17"/>
  <c r="C213" i="17"/>
  <c r="C211" i="17"/>
  <c r="C210" i="17"/>
  <c r="U210" i="17" s="1"/>
  <c r="C209" i="17"/>
  <c r="C208" i="17"/>
  <c r="C207" i="17"/>
  <c r="C206" i="17"/>
  <c r="U206" i="17" s="1"/>
  <c r="C205" i="17"/>
  <c r="C204" i="17"/>
  <c r="U204" i="17" s="1"/>
  <c r="C203" i="17"/>
  <c r="U203" i="17" s="1"/>
  <c r="C202" i="17"/>
  <c r="U202" i="17" s="1"/>
  <c r="C201" i="17"/>
  <c r="C200" i="17"/>
  <c r="C198" i="17"/>
  <c r="C197" i="17"/>
  <c r="U197" i="17" s="1"/>
  <c r="C196" i="17"/>
  <c r="C195" i="17"/>
  <c r="C194" i="17"/>
  <c r="C193" i="17"/>
  <c r="C192" i="17"/>
  <c r="C191" i="17"/>
  <c r="U191" i="17" s="1"/>
  <c r="C190" i="17"/>
  <c r="C189" i="17"/>
  <c r="C188" i="17"/>
  <c r="C187" i="17"/>
  <c r="C185" i="17"/>
  <c r="U185" i="17" s="1"/>
  <c r="C184" i="17"/>
  <c r="C183" i="17"/>
  <c r="C182" i="17"/>
  <c r="C181" i="17"/>
  <c r="C180" i="17"/>
  <c r="U180" i="17" s="1"/>
  <c r="C179" i="17"/>
  <c r="U179" i="17" s="1"/>
  <c r="C178" i="17"/>
  <c r="C177" i="17"/>
  <c r="C176" i="17"/>
  <c r="C175" i="17"/>
  <c r="C174" i="17"/>
  <c r="C172" i="17"/>
  <c r="C171" i="17"/>
  <c r="C170" i="17"/>
  <c r="C169" i="17"/>
  <c r="C168" i="17"/>
  <c r="C167" i="17"/>
  <c r="C166" i="17"/>
  <c r="C165" i="17"/>
  <c r="C164" i="17"/>
  <c r="C163" i="17"/>
  <c r="C162" i="17"/>
  <c r="C161" i="17"/>
  <c r="C159" i="17"/>
  <c r="C158" i="17"/>
  <c r="C157" i="17"/>
  <c r="C156" i="17"/>
  <c r="C155" i="17"/>
  <c r="C154" i="17"/>
  <c r="C153" i="17"/>
  <c r="C152" i="17"/>
  <c r="C151" i="17"/>
  <c r="C150" i="17"/>
  <c r="C149" i="17"/>
  <c r="C148" i="17"/>
  <c r="C146" i="17"/>
  <c r="C145" i="17"/>
  <c r="C144" i="17"/>
  <c r="C143" i="17"/>
  <c r="C142" i="17"/>
  <c r="C141" i="17"/>
  <c r="C140" i="17"/>
  <c r="U140" i="17" s="1"/>
  <c r="C139" i="17"/>
  <c r="C138" i="17"/>
  <c r="C137" i="17"/>
  <c r="C136" i="17"/>
  <c r="C135" i="17"/>
  <c r="U135" i="17" s="1"/>
  <c r="C133" i="17"/>
  <c r="C132" i="17"/>
  <c r="U132" i="17" s="1"/>
  <c r="C131" i="17"/>
  <c r="C130" i="17"/>
  <c r="C129" i="17"/>
  <c r="U129" i="17" s="1"/>
  <c r="C128" i="17"/>
  <c r="C127" i="17"/>
  <c r="U127" i="17" s="1"/>
  <c r="C126" i="17"/>
  <c r="C125" i="17"/>
  <c r="C124" i="17"/>
  <c r="C123" i="17"/>
  <c r="U123" i="17" s="1"/>
  <c r="C122" i="17"/>
  <c r="C120" i="17"/>
  <c r="C119" i="17"/>
  <c r="C118" i="17"/>
  <c r="C117" i="17"/>
  <c r="C116" i="17"/>
  <c r="C115" i="17"/>
  <c r="C114" i="17"/>
  <c r="C113" i="17"/>
  <c r="U113" i="17" s="1"/>
  <c r="C112" i="17"/>
  <c r="C111" i="17"/>
  <c r="C110" i="17"/>
  <c r="C109" i="17"/>
  <c r="C107" i="17"/>
  <c r="C106" i="17"/>
  <c r="C105" i="17"/>
  <c r="C104" i="17"/>
  <c r="C103" i="17"/>
  <c r="C102" i="17"/>
  <c r="C101" i="17"/>
  <c r="C100" i="17"/>
  <c r="C99" i="17"/>
  <c r="C98" i="17"/>
  <c r="C97" i="17"/>
  <c r="C96" i="17"/>
  <c r="C94" i="17"/>
  <c r="U94" i="17" s="1"/>
  <c r="C93" i="17"/>
  <c r="U93" i="17" s="1"/>
  <c r="C92" i="17"/>
  <c r="C91" i="17"/>
  <c r="C90" i="17"/>
  <c r="C89" i="17"/>
  <c r="U89" i="17" s="1"/>
  <c r="C88" i="17"/>
  <c r="U88" i="17" s="1"/>
  <c r="C87" i="17"/>
  <c r="U87" i="17" s="1"/>
  <c r="C86" i="17"/>
  <c r="C85" i="17"/>
  <c r="C84" i="17"/>
  <c r="C83" i="17"/>
  <c r="C81" i="17"/>
  <c r="C80" i="17"/>
  <c r="U80" i="17" s="1"/>
  <c r="C79" i="17"/>
  <c r="U79" i="17" s="1"/>
  <c r="C78" i="17"/>
  <c r="U78" i="17" s="1"/>
  <c r="C77" i="17"/>
  <c r="C76" i="17"/>
  <c r="U76" i="17" s="1"/>
  <c r="C75" i="17"/>
  <c r="C74" i="17"/>
  <c r="U74" i="17" s="1"/>
  <c r="C73" i="17"/>
  <c r="U73" i="17" s="1"/>
  <c r="C72" i="17"/>
  <c r="U72" i="17" s="1"/>
  <c r="C71" i="17"/>
  <c r="C70" i="17"/>
  <c r="C68" i="17"/>
  <c r="C67" i="17"/>
  <c r="C66" i="17"/>
  <c r="C65" i="17"/>
  <c r="C64" i="17"/>
  <c r="C63" i="17"/>
  <c r="C62" i="17"/>
  <c r="C61" i="17"/>
  <c r="C60" i="17"/>
  <c r="C59" i="17"/>
  <c r="C58" i="17"/>
  <c r="C57" i="17"/>
  <c r="C55" i="17"/>
  <c r="C54" i="17"/>
  <c r="U54" i="17" s="1"/>
  <c r="C53" i="17"/>
  <c r="U53" i="17" s="1"/>
  <c r="C52" i="17"/>
  <c r="C51" i="17"/>
  <c r="C50" i="17"/>
  <c r="U50" i="17" s="1"/>
  <c r="C49" i="17"/>
  <c r="U49" i="17" s="1"/>
  <c r="C48" i="17"/>
  <c r="C47" i="17"/>
  <c r="C46" i="17"/>
  <c r="C45" i="17"/>
  <c r="C44" i="17"/>
  <c r="C42" i="17"/>
  <c r="C41" i="17"/>
  <c r="C40" i="17"/>
  <c r="C39" i="17"/>
  <c r="C38" i="17"/>
  <c r="C37" i="17"/>
  <c r="C36" i="17"/>
  <c r="C35" i="17"/>
  <c r="C34" i="17"/>
  <c r="C33" i="17"/>
  <c r="C32" i="17"/>
  <c r="C31" i="17"/>
  <c r="C29" i="17"/>
  <c r="C28" i="17"/>
  <c r="C27" i="17"/>
  <c r="C26" i="17"/>
  <c r="C25" i="17"/>
  <c r="C24" i="17"/>
  <c r="C23" i="17"/>
  <c r="C22" i="17"/>
  <c r="C21" i="17"/>
  <c r="C20" i="17"/>
  <c r="C19" i="17"/>
  <c r="Q25" i="17"/>
  <c r="Q29" i="17"/>
  <c r="CS590" i="18" l="1"/>
  <c r="CR590" i="18"/>
  <c r="CG590" i="18"/>
  <c r="S588" i="17"/>
  <c r="CE590" i="18"/>
  <c r="BZ590" i="18"/>
  <c r="BX590" i="18"/>
  <c r="BL590" i="18"/>
  <c r="BG590" i="18"/>
  <c r="BI590" i="18" s="1"/>
  <c r="BB590" i="18"/>
  <c r="BD590" i="18" s="1"/>
  <c r="AQ590" i="18"/>
  <c r="AL590" i="18"/>
  <c r="AG590" i="18"/>
  <c r="Y590" i="18"/>
  <c r="Z590" i="18" s="1"/>
  <c r="AC590" i="18" s="1"/>
  <c r="Q590" i="18"/>
  <c r="M590" i="18"/>
  <c r="N590" i="18" s="1"/>
  <c r="L590" i="18"/>
  <c r="CV589" i="18"/>
  <c r="CS589" i="18"/>
  <c r="CR589" i="18"/>
  <c r="CG589" i="18"/>
  <c r="CF589" i="18"/>
  <c r="S587" i="17" s="1"/>
  <c r="CE589" i="18"/>
  <c r="BZ589" i="18"/>
  <c r="BY589" i="18"/>
  <c r="Q587" i="17" s="1"/>
  <c r="BX589" i="18"/>
  <c r="BT589" i="18"/>
  <c r="O587" i="17" s="1"/>
  <c r="BN589" i="18"/>
  <c r="BL589" i="18"/>
  <c r="BG589" i="18"/>
  <c r="BB589" i="18"/>
  <c r="AY589" i="18"/>
  <c r="M587" i="17" s="1"/>
  <c r="AS589" i="18"/>
  <c r="AQ589" i="18"/>
  <c r="AN589" i="18"/>
  <c r="AL589" i="18"/>
  <c r="AI589" i="18"/>
  <c r="AG589" i="18"/>
  <c r="AB589" i="18"/>
  <c r="K587" i="17" s="1"/>
  <c r="Y589" i="18"/>
  <c r="Z589" i="18" s="1"/>
  <c r="AC589" i="18" s="1"/>
  <c r="S589" i="18"/>
  <c r="CN589" i="18" s="1"/>
  <c r="CP589" i="18" s="1"/>
  <c r="R589" i="18"/>
  <c r="CJ589" i="18" s="1"/>
  <c r="CL589" i="18" s="1"/>
  <c r="Q589" i="18"/>
  <c r="M589" i="18"/>
  <c r="N589" i="18" s="1"/>
  <c r="O589" i="18" s="1"/>
  <c r="L589" i="18"/>
  <c r="CV588" i="18"/>
  <c r="CS588" i="18"/>
  <c r="CR588" i="18"/>
  <c r="CG588" i="18"/>
  <c r="CF588" i="18"/>
  <c r="S586" i="17" s="1"/>
  <c r="CE588" i="18"/>
  <c r="BZ588" i="18"/>
  <c r="BY588" i="18"/>
  <c r="Q586" i="17" s="1"/>
  <c r="BX588" i="18"/>
  <c r="BT588" i="18"/>
  <c r="O586" i="17" s="1"/>
  <c r="BN588" i="18"/>
  <c r="BL588" i="18"/>
  <c r="BG588" i="18"/>
  <c r="BB588" i="18"/>
  <c r="AY588" i="18"/>
  <c r="M586" i="17" s="1"/>
  <c r="AS588" i="18"/>
  <c r="AQ588" i="18"/>
  <c r="AN588" i="18"/>
  <c r="AL588" i="18"/>
  <c r="AI588" i="18"/>
  <c r="AG588" i="18"/>
  <c r="AB588" i="18"/>
  <c r="K586" i="17" s="1"/>
  <c r="Y588" i="18"/>
  <c r="AD588" i="18" s="1"/>
  <c r="S588" i="18"/>
  <c r="CN588" i="18" s="1"/>
  <c r="CP588" i="18" s="1"/>
  <c r="R588" i="18"/>
  <c r="CJ588" i="18" s="1"/>
  <c r="CL588" i="18" s="1"/>
  <c r="Q588" i="18"/>
  <c r="M588" i="18"/>
  <c r="N588" i="18" s="1"/>
  <c r="O588" i="18" s="1"/>
  <c r="L588" i="18"/>
  <c r="CS587" i="18"/>
  <c r="CR587" i="18"/>
  <c r="CG587" i="18"/>
  <c r="CF587" i="18"/>
  <c r="S585" i="17" s="1"/>
  <c r="CE587" i="18"/>
  <c r="BZ587" i="18"/>
  <c r="BY587" i="18"/>
  <c r="Q585" i="17" s="1"/>
  <c r="BX587" i="18"/>
  <c r="BN587" i="18"/>
  <c r="BL587" i="18"/>
  <c r="BG587" i="18"/>
  <c r="BB587" i="18"/>
  <c r="AS587" i="18"/>
  <c r="AQ587" i="18"/>
  <c r="AL587" i="18"/>
  <c r="AG587" i="18"/>
  <c r="Y587" i="18"/>
  <c r="S587" i="18"/>
  <c r="CN587" i="18" s="1"/>
  <c r="R587" i="18"/>
  <c r="CJ587" i="18" s="1"/>
  <c r="Q587" i="18"/>
  <c r="M587" i="18"/>
  <c r="L587" i="18"/>
  <c r="CV586" i="18"/>
  <c r="CS586" i="18"/>
  <c r="CR586" i="18"/>
  <c r="CG586" i="18"/>
  <c r="CF586" i="18"/>
  <c r="S584" i="17" s="1"/>
  <c r="CE586" i="18"/>
  <c r="BZ586" i="18"/>
  <c r="BY586" i="18"/>
  <c r="Q584" i="17" s="1"/>
  <c r="BX586" i="18"/>
  <c r="BT586" i="18"/>
  <c r="O584" i="17" s="1"/>
  <c r="BN586" i="18"/>
  <c r="BL586" i="18"/>
  <c r="BG586" i="18"/>
  <c r="BB586" i="18"/>
  <c r="AY586" i="18"/>
  <c r="M584" i="17" s="1"/>
  <c r="AS586" i="18"/>
  <c r="AQ586" i="18"/>
  <c r="AN586" i="18"/>
  <c r="AL586" i="18"/>
  <c r="AI586" i="18"/>
  <c r="AG586" i="18"/>
  <c r="AB586" i="18"/>
  <c r="K584" i="17" s="1"/>
  <c r="Y586" i="18"/>
  <c r="S586" i="18"/>
  <c r="CN586" i="18" s="1"/>
  <c r="CP586" i="18" s="1"/>
  <c r="R586" i="18"/>
  <c r="CJ586" i="18" s="1"/>
  <c r="CL586" i="18" s="1"/>
  <c r="Q586" i="18"/>
  <c r="M586" i="18"/>
  <c r="N586" i="18" s="1"/>
  <c r="L586" i="18"/>
  <c r="CV585" i="18"/>
  <c r="CS585" i="18"/>
  <c r="CR585" i="18"/>
  <c r="CG585" i="18"/>
  <c r="CF585" i="18"/>
  <c r="S583" i="17" s="1"/>
  <c r="CE585" i="18"/>
  <c r="BZ585" i="18"/>
  <c r="BY585" i="18"/>
  <c r="Q583" i="17" s="1"/>
  <c r="BX585" i="18"/>
  <c r="BT585" i="18"/>
  <c r="O583" i="17" s="1"/>
  <c r="BN585" i="18"/>
  <c r="BL585" i="18"/>
  <c r="BG585" i="18"/>
  <c r="BB585" i="18"/>
  <c r="AY585" i="18"/>
  <c r="M583" i="17" s="1"/>
  <c r="AS585" i="18"/>
  <c r="AQ585" i="18"/>
  <c r="AN585" i="18"/>
  <c r="AL585" i="18"/>
  <c r="AI585" i="18"/>
  <c r="AG585" i="18"/>
  <c r="AB585" i="18"/>
  <c r="K583" i="17" s="1"/>
  <c r="Y585" i="18"/>
  <c r="AD585" i="18" s="1"/>
  <c r="S585" i="18"/>
  <c r="CN585" i="18" s="1"/>
  <c r="CP585" i="18" s="1"/>
  <c r="R585" i="18"/>
  <c r="CJ585" i="18" s="1"/>
  <c r="CL585" i="18" s="1"/>
  <c r="Q585" i="18"/>
  <c r="M585" i="18"/>
  <c r="L585" i="18"/>
  <c r="CS584" i="18"/>
  <c r="CR584" i="18"/>
  <c r="CG584" i="18"/>
  <c r="CF584" i="18"/>
  <c r="S582" i="17" s="1"/>
  <c r="CE584" i="18"/>
  <c r="BZ584" i="18"/>
  <c r="BY584" i="18"/>
  <c r="Q582" i="17" s="1"/>
  <c r="BX584" i="18"/>
  <c r="BN584" i="18"/>
  <c r="BL584" i="18"/>
  <c r="BG584" i="18"/>
  <c r="BI584" i="18" s="1"/>
  <c r="BT584" i="18" s="1"/>
  <c r="O582" i="17" s="1"/>
  <c r="BB584" i="18"/>
  <c r="BD584" i="18" s="1"/>
  <c r="AS584" i="18"/>
  <c r="AQ584" i="18"/>
  <c r="AL584" i="18"/>
  <c r="AG584" i="18"/>
  <c r="Y584" i="18"/>
  <c r="S584" i="18"/>
  <c r="CN584" i="18" s="1"/>
  <c r="R584" i="18"/>
  <c r="CJ584" i="18" s="1"/>
  <c r="Q584" i="18"/>
  <c r="M584" i="18"/>
  <c r="N584" i="18" s="1"/>
  <c r="O584" i="18" s="1"/>
  <c r="L584" i="18"/>
  <c r="CV583" i="18"/>
  <c r="CS583" i="18"/>
  <c r="CR583" i="18"/>
  <c r="CG583" i="18"/>
  <c r="CF583" i="18"/>
  <c r="S581" i="17" s="1"/>
  <c r="CE583" i="18"/>
  <c r="BZ583" i="18"/>
  <c r="BY583" i="18"/>
  <c r="Q581" i="17" s="1"/>
  <c r="BX583" i="18"/>
  <c r="BT583" i="18"/>
  <c r="O581" i="17" s="1"/>
  <c r="BN583" i="18"/>
  <c r="BL583" i="18"/>
  <c r="BG583" i="18"/>
  <c r="BB583" i="18"/>
  <c r="AY583" i="18"/>
  <c r="M581" i="17" s="1"/>
  <c r="AS583" i="18"/>
  <c r="AQ583" i="18"/>
  <c r="AN583" i="18"/>
  <c r="AL583" i="18"/>
  <c r="AI583" i="18"/>
  <c r="AG583" i="18"/>
  <c r="AB583" i="18"/>
  <c r="K581" i="17" s="1"/>
  <c r="Y583" i="18"/>
  <c r="S583" i="18"/>
  <c r="CN583" i="18" s="1"/>
  <c r="CP583" i="18" s="1"/>
  <c r="R583" i="18"/>
  <c r="CJ583" i="18" s="1"/>
  <c r="CL583" i="18" s="1"/>
  <c r="Q583" i="18"/>
  <c r="M583" i="18"/>
  <c r="N583" i="18" s="1"/>
  <c r="L583" i="18"/>
  <c r="CV582" i="18"/>
  <c r="CS582" i="18"/>
  <c r="CR582" i="18"/>
  <c r="CG582" i="18"/>
  <c r="CF582" i="18"/>
  <c r="S580" i="17" s="1"/>
  <c r="CE582" i="18"/>
  <c r="BZ582" i="18"/>
  <c r="BY582" i="18"/>
  <c r="Q580" i="17" s="1"/>
  <c r="BX582" i="18"/>
  <c r="BT582" i="18"/>
  <c r="O580" i="17" s="1"/>
  <c r="BN582" i="18"/>
  <c r="BL582" i="18"/>
  <c r="BG582" i="18"/>
  <c r="BB582" i="18"/>
  <c r="AY582" i="18"/>
  <c r="M580" i="17" s="1"/>
  <c r="AS582" i="18"/>
  <c r="AQ582" i="18"/>
  <c r="AN582" i="18"/>
  <c r="AL582" i="18"/>
  <c r="AI582" i="18"/>
  <c r="AG582" i="18"/>
  <c r="AB582" i="18"/>
  <c r="K580" i="17" s="1"/>
  <c r="Y582" i="18"/>
  <c r="Z582" i="18" s="1"/>
  <c r="S582" i="18"/>
  <c r="CN582" i="18" s="1"/>
  <c r="CP582" i="18" s="1"/>
  <c r="R582" i="18"/>
  <c r="CJ582" i="18" s="1"/>
  <c r="CL582" i="18" s="1"/>
  <c r="Q582" i="18"/>
  <c r="M582" i="18"/>
  <c r="N582" i="18" s="1"/>
  <c r="L582" i="18"/>
  <c r="CS581" i="18"/>
  <c r="CR581" i="18"/>
  <c r="CG581" i="18"/>
  <c r="CF581" i="18"/>
  <c r="S579" i="17" s="1"/>
  <c r="CE581" i="18"/>
  <c r="BZ581" i="18"/>
  <c r="BY581" i="18"/>
  <c r="Q579" i="17" s="1"/>
  <c r="BX581" i="18"/>
  <c r="BN581" i="18"/>
  <c r="BL581" i="18"/>
  <c r="BG581" i="18"/>
  <c r="BB581" i="18"/>
  <c r="AS581" i="18"/>
  <c r="AQ581" i="18"/>
  <c r="AL581" i="18"/>
  <c r="AG581" i="18"/>
  <c r="Y581" i="18"/>
  <c r="S581" i="18"/>
  <c r="CN581" i="18" s="1"/>
  <c r="R581" i="18"/>
  <c r="CJ581" i="18" s="1"/>
  <c r="Q581" i="18"/>
  <c r="M581" i="18"/>
  <c r="N581" i="18" s="1"/>
  <c r="O581" i="18" s="1"/>
  <c r="L581" i="18"/>
  <c r="CV580" i="18"/>
  <c r="CS580" i="18"/>
  <c r="CR580" i="18"/>
  <c r="CG580" i="18"/>
  <c r="CF580" i="18"/>
  <c r="S578" i="17" s="1"/>
  <c r="CE580" i="18"/>
  <c r="BZ580" i="18"/>
  <c r="BY580" i="18"/>
  <c r="Q578" i="17" s="1"/>
  <c r="BX580" i="18"/>
  <c r="BT580" i="18"/>
  <c r="O578" i="17" s="1"/>
  <c r="BN580" i="18"/>
  <c r="BL580" i="18"/>
  <c r="BG580" i="18"/>
  <c r="BB580" i="18"/>
  <c r="AY580" i="18"/>
  <c r="M578" i="17" s="1"/>
  <c r="AS580" i="18"/>
  <c r="AQ580" i="18"/>
  <c r="AN580" i="18"/>
  <c r="AL580" i="18"/>
  <c r="AI580" i="18"/>
  <c r="AG580" i="18"/>
  <c r="AB580" i="18"/>
  <c r="K578" i="17" s="1"/>
  <c r="Y580" i="18"/>
  <c r="AD580" i="18" s="1"/>
  <c r="S580" i="18"/>
  <c r="CN580" i="18" s="1"/>
  <c r="CP580" i="18" s="1"/>
  <c r="R580" i="18"/>
  <c r="CJ580" i="18" s="1"/>
  <c r="CL580" i="18" s="1"/>
  <c r="Q580" i="18"/>
  <c r="M580" i="18"/>
  <c r="N580" i="18" s="1"/>
  <c r="O580" i="18" s="1"/>
  <c r="L580" i="18"/>
  <c r="DB579" i="18"/>
  <c r="CV579" i="18"/>
  <c r="CS579" i="18"/>
  <c r="CR579" i="18"/>
  <c r="CG579" i="18"/>
  <c r="CF579" i="18"/>
  <c r="S577" i="17" s="1"/>
  <c r="CE579" i="18"/>
  <c r="BZ579" i="18"/>
  <c r="BY579" i="18"/>
  <c r="Q577" i="17" s="1"/>
  <c r="BX579" i="18"/>
  <c r="BT579" i="18"/>
  <c r="O577" i="17" s="1"/>
  <c r="BN579" i="18"/>
  <c r="BM579" i="18"/>
  <c r="BL579" i="18"/>
  <c r="BG579" i="18"/>
  <c r="BB579" i="18"/>
  <c r="AY579" i="18"/>
  <c r="M577" i="17" s="1"/>
  <c r="AS579" i="18"/>
  <c r="AR579" i="18"/>
  <c r="AQ579" i="18"/>
  <c r="AN579" i="18"/>
  <c r="AM579" i="18"/>
  <c r="AL579" i="18"/>
  <c r="AI579" i="18"/>
  <c r="AH579" i="18"/>
  <c r="AG579" i="18"/>
  <c r="AB579" i="18"/>
  <c r="K577" i="17" s="1"/>
  <c r="AA579" i="18"/>
  <c r="Y579" i="18"/>
  <c r="S579" i="18"/>
  <c r="CN579" i="18" s="1"/>
  <c r="CP579" i="18" s="1"/>
  <c r="R579" i="18"/>
  <c r="CJ579" i="18" s="1"/>
  <c r="CL579" i="18" s="1"/>
  <c r="Q579" i="18"/>
  <c r="P579" i="18"/>
  <c r="I577" i="17" s="1"/>
  <c r="M579" i="18"/>
  <c r="N579" i="18" s="1"/>
  <c r="O579" i="18" s="1"/>
  <c r="L579" i="18"/>
  <c r="G579" i="18"/>
  <c r="G577" i="17" s="1"/>
  <c r="U577" i="17" s="1"/>
  <c r="A579" i="18"/>
  <c r="CS577" i="18"/>
  <c r="CR577" i="18"/>
  <c r="CG577" i="18"/>
  <c r="S575" i="17"/>
  <c r="CE577" i="18"/>
  <c r="BZ577" i="18"/>
  <c r="BY577" i="18"/>
  <c r="Q575" i="17" s="1"/>
  <c r="BX577" i="18"/>
  <c r="BL577" i="18"/>
  <c r="BG577" i="18"/>
  <c r="BI577" i="18" s="1"/>
  <c r="BB577" i="18"/>
  <c r="BD577" i="18" s="1"/>
  <c r="AQ577" i="18"/>
  <c r="AL577" i="18"/>
  <c r="AG577" i="18"/>
  <c r="Y577" i="18"/>
  <c r="Q577" i="18"/>
  <c r="P577" i="18"/>
  <c r="I575" i="17" s="1"/>
  <c r="M577" i="18"/>
  <c r="L577" i="18"/>
  <c r="G577" i="18"/>
  <c r="DB576" i="18"/>
  <c r="CV576" i="18"/>
  <c r="CS576" i="18"/>
  <c r="CR576" i="18"/>
  <c r="CG576" i="18"/>
  <c r="CF576" i="18"/>
  <c r="S574" i="17" s="1"/>
  <c r="CE576" i="18"/>
  <c r="BZ576" i="18"/>
  <c r="BY576" i="18"/>
  <c r="Q574" i="17" s="1"/>
  <c r="BX576" i="18"/>
  <c r="BT576" i="18"/>
  <c r="O574" i="17" s="1"/>
  <c r="BN576" i="18"/>
  <c r="BL576" i="18"/>
  <c r="BG576" i="18"/>
  <c r="BB576" i="18"/>
  <c r="AY576" i="18"/>
  <c r="M574" i="17" s="1"/>
  <c r="AS576" i="18"/>
  <c r="AQ576" i="18"/>
  <c r="AN576" i="18"/>
  <c r="AL576" i="18"/>
  <c r="AI576" i="18"/>
  <c r="AG576" i="18"/>
  <c r="AB576" i="18"/>
  <c r="K574" i="17" s="1"/>
  <c r="Y576" i="18"/>
  <c r="S576" i="18"/>
  <c r="CN576" i="18" s="1"/>
  <c r="CP576" i="18" s="1"/>
  <c r="R576" i="18"/>
  <c r="CJ576" i="18" s="1"/>
  <c r="CL576" i="18" s="1"/>
  <c r="Q576" i="18"/>
  <c r="P576" i="18"/>
  <c r="I574" i="17" s="1"/>
  <c r="M576" i="18"/>
  <c r="N576" i="18" s="1"/>
  <c r="O576" i="18" s="1"/>
  <c r="L576" i="18"/>
  <c r="G576" i="18"/>
  <c r="G574" i="17" s="1"/>
  <c r="CS575" i="18"/>
  <c r="CR575" i="18"/>
  <c r="CG575" i="18"/>
  <c r="CF575" i="18"/>
  <c r="S573" i="17" s="1"/>
  <c r="CE575" i="18"/>
  <c r="BZ575" i="18"/>
  <c r="BY575" i="18"/>
  <c r="Q573" i="17" s="1"/>
  <c r="BX575" i="18"/>
  <c r="BN575" i="18"/>
  <c r="BL575" i="18"/>
  <c r="BG575" i="18"/>
  <c r="BI575" i="18" s="1"/>
  <c r="BB575" i="18"/>
  <c r="BD575" i="18" s="1"/>
  <c r="AS575" i="18"/>
  <c r="AQ575" i="18"/>
  <c r="AL575" i="18"/>
  <c r="AG575" i="18"/>
  <c r="Y575" i="18"/>
  <c r="Q575" i="18"/>
  <c r="M575" i="18"/>
  <c r="L575" i="18"/>
  <c r="P575" i="18"/>
  <c r="I573" i="17" s="1"/>
  <c r="G575" i="18"/>
  <c r="CS574" i="18"/>
  <c r="CR574" i="18"/>
  <c r="CG574" i="18"/>
  <c r="CF574" i="18"/>
  <c r="S572" i="17" s="1"/>
  <c r="CE574" i="18"/>
  <c r="BZ574" i="18"/>
  <c r="BY574" i="18"/>
  <c r="Q572" i="17" s="1"/>
  <c r="BX574" i="18"/>
  <c r="BN574" i="18"/>
  <c r="BL574" i="18"/>
  <c r="BG574" i="18"/>
  <c r="BI574" i="18" s="1"/>
  <c r="BB574" i="18"/>
  <c r="BD574" i="18" s="1"/>
  <c r="AS574" i="18"/>
  <c r="AQ574" i="18"/>
  <c r="AL574" i="18"/>
  <c r="AG574" i="18"/>
  <c r="Y574" i="18"/>
  <c r="AD574" i="18" s="1"/>
  <c r="Q574" i="18"/>
  <c r="M574" i="18"/>
  <c r="N574" i="18" s="1"/>
  <c r="O574" i="18" s="1"/>
  <c r="L574" i="18"/>
  <c r="P574" i="18"/>
  <c r="I572" i="17" s="1"/>
  <c r="G574" i="18"/>
  <c r="G572" i="17" s="1"/>
  <c r="CS573" i="18"/>
  <c r="CR573" i="18"/>
  <c r="CG573" i="18"/>
  <c r="CF573" i="18"/>
  <c r="S571" i="17" s="1"/>
  <c r="CE573" i="18"/>
  <c r="BZ573" i="18"/>
  <c r="BY573" i="18"/>
  <c r="Q571" i="17" s="1"/>
  <c r="BX573" i="18"/>
  <c r="BN573" i="18"/>
  <c r="BL573" i="18"/>
  <c r="BG573" i="18"/>
  <c r="BI573" i="18" s="1"/>
  <c r="BB573" i="18"/>
  <c r="BD573" i="18" s="1"/>
  <c r="AS573" i="18"/>
  <c r="AQ573" i="18"/>
  <c r="AL573" i="18"/>
  <c r="AG573" i="18"/>
  <c r="Y573" i="18"/>
  <c r="AD573" i="18" s="1"/>
  <c r="Q573" i="18"/>
  <c r="M573" i="18"/>
  <c r="L573" i="18"/>
  <c r="P573" i="18"/>
  <c r="I571" i="17" s="1"/>
  <c r="G573" i="18"/>
  <c r="G571" i="17" s="1"/>
  <c r="DB572" i="18"/>
  <c r="CV572" i="18"/>
  <c r="CS572" i="18"/>
  <c r="CR572" i="18"/>
  <c r="CG572" i="18"/>
  <c r="CF572" i="18"/>
  <c r="S570" i="17" s="1"/>
  <c r="CE572" i="18"/>
  <c r="BZ572" i="18"/>
  <c r="BY572" i="18"/>
  <c r="Q570" i="17" s="1"/>
  <c r="BX572" i="18"/>
  <c r="BT572" i="18"/>
  <c r="O570" i="17" s="1"/>
  <c r="BN572" i="18"/>
  <c r="BL572" i="18"/>
  <c r="BG572" i="18"/>
  <c r="BB572" i="18"/>
  <c r="AY572" i="18"/>
  <c r="M570" i="17" s="1"/>
  <c r="AS572" i="18"/>
  <c r="AQ572" i="18"/>
  <c r="AN572" i="18"/>
  <c r="AL572" i="18"/>
  <c r="AI572" i="18"/>
  <c r="AG572" i="18"/>
  <c r="AB572" i="18"/>
  <c r="K570" i="17" s="1"/>
  <c r="Y572" i="18"/>
  <c r="S572" i="18"/>
  <c r="CN572" i="18" s="1"/>
  <c r="CP572" i="18" s="1"/>
  <c r="R572" i="18"/>
  <c r="CJ572" i="18" s="1"/>
  <c r="CL572" i="18" s="1"/>
  <c r="Q572" i="18"/>
  <c r="P572" i="18"/>
  <c r="I570" i="17" s="1"/>
  <c r="M572" i="18"/>
  <c r="N572" i="18" s="1"/>
  <c r="L572" i="18"/>
  <c r="G572" i="18"/>
  <c r="G570" i="17" s="1"/>
  <c r="CV571" i="18"/>
  <c r="CS571" i="18"/>
  <c r="CR571" i="18"/>
  <c r="CG571" i="18"/>
  <c r="CF571" i="18"/>
  <c r="S569" i="17" s="1"/>
  <c r="CE571" i="18"/>
  <c r="BZ571" i="18"/>
  <c r="BY571" i="18"/>
  <c r="Q569" i="17" s="1"/>
  <c r="BX571" i="18"/>
  <c r="BT571" i="18"/>
  <c r="O569" i="17" s="1"/>
  <c r="BN571" i="18"/>
  <c r="BL571" i="18"/>
  <c r="BG571" i="18"/>
  <c r="BB571" i="18"/>
  <c r="AY571" i="18"/>
  <c r="M569" i="17" s="1"/>
  <c r="AS571" i="18"/>
  <c r="AQ571" i="18"/>
  <c r="AN571" i="18"/>
  <c r="AL571" i="18"/>
  <c r="AI571" i="18"/>
  <c r="AG571" i="18"/>
  <c r="AB571" i="18"/>
  <c r="K569" i="17" s="1"/>
  <c r="Y571" i="18"/>
  <c r="Z571" i="18" s="1"/>
  <c r="Q571" i="18"/>
  <c r="P571" i="18"/>
  <c r="I569" i="17" s="1"/>
  <c r="M571" i="18"/>
  <c r="N571" i="18" s="1"/>
  <c r="L571" i="18"/>
  <c r="G571" i="18"/>
  <c r="DB570" i="18"/>
  <c r="CV570" i="18"/>
  <c r="CS570" i="18"/>
  <c r="CR570" i="18"/>
  <c r="CG570" i="18"/>
  <c r="CF570" i="18"/>
  <c r="S568" i="17" s="1"/>
  <c r="CE570" i="18"/>
  <c r="BZ570" i="18"/>
  <c r="BY570" i="18"/>
  <c r="Q568" i="17" s="1"/>
  <c r="BX570" i="18"/>
  <c r="BT570" i="18"/>
  <c r="O568" i="17" s="1"/>
  <c r="BN570" i="18"/>
  <c r="BL570" i="18"/>
  <c r="BG570" i="18"/>
  <c r="BB570" i="18"/>
  <c r="AY570" i="18"/>
  <c r="M568" i="17" s="1"/>
  <c r="AS570" i="18"/>
  <c r="AQ570" i="18"/>
  <c r="AN570" i="18"/>
  <c r="AL570" i="18"/>
  <c r="AI570" i="18"/>
  <c r="AG570" i="18"/>
  <c r="AB570" i="18"/>
  <c r="K568" i="17" s="1"/>
  <c r="Y570" i="18"/>
  <c r="AD570" i="18" s="1"/>
  <c r="S570" i="18"/>
  <c r="CN570" i="18" s="1"/>
  <c r="CP570" i="18" s="1"/>
  <c r="R570" i="18"/>
  <c r="CJ570" i="18" s="1"/>
  <c r="CL570" i="18" s="1"/>
  <c r="Q570" i="18"/>
  <c r="P570" i="18"/>
  <c r="I568" i="17" s="1"/>
  <c r="M570" i="18"/>
  <c r="N570" i="18" s="1"/>
  <c r="O570" i="18" s="1"/>
  <c r="L570" i="18"/>
  <c r="G570" i="18"/>
  <c r="G568" i="17" s="1"/>
  <c r="DB569" i="18"/>
  <c r="CV569" i="18"/>
  <c r="CS569" i="18"/>
  <c r="CR569" i="18"/>
  <c r="CG569" i="18"/>
  <c r="CF569" i="18"/>
  <c r="S567" i="17" s="1"/>
  <c r="CE569" i="18"/>
  <c r="BZ569" i="18"/>
  <c r="BY569" i="18"/>
  <c r="Q567" i="17" s="1"/>
  <c r="BX569" i="18"/>
  <c r="BT569" i="18"/>
  <c r="O567" i="17" s="1"/>
  <c r="BN569" i="18"/>
  <c r="BL569" i="18"/>
  <c r="BG569" i="18"/>
  <c r="BB569" i="18"/>
  <c r="AY569" i="18"/>
  <c r="M567" i="17" s="1"/>
  <c r="AS569" i="18"/>
  <c r="AQ569" i="18"/>
  <c r="AN569" i="18"/>
  <c r="AL569" i="18"/>
  <c r="AI569" i="18"/>
  <c r="AG569" i="18"/>
  <c r="AB569" i="18"/>
  <c r="K567" i="17" s="1"/>
  <c r="Y569" i="18"/>
  <c r="AD569" i="18" s="1"/>
  <c r="S569" i="18"/>
  <c r="CN569" i="18" s="1"/>
  <c r="CP569" i="18" s="1"/>
  <c r="R569" i="18"/>
  <c r="CJ569" i="18" s="1"/>
  <c r="CL569" i="18" s="1"/>
  <c r="Q569" i="18"/>
  <c r="P569" i="18"/>
  <c r="I567" i="17" s="1"/>
  <c r="M569" i="18"/>
  <c r="L569" i="18"/>
  <c r="G569" i="18"/>
  <c r="G567" i="17" s="1"/>
  <c r="CS568" i="18"/>
  <c r="CR568" i="18"/>
  <c r="CG568" i="18"/>
  <c r="CF568" i="18"/>
  <c r="S566" i="17" s="1"/>
  <c r="CE568" i="18"/>
  <c r="BZ568" i="18"/>
  <c r="BY568" i="18"/>
  <c r="Q566" i="17" s="1"/>
  <c r="BX568" i="18"/>
  <c r="BN568" i="18"/>
  <c r="BL568" i="18"/>
  <c r="BG568" i="18"/>
  <c r="BB568" i="18"/>
  <c r="AS568" i="18"/>
  <c r="AQ568" i="18"/>
  <c r="AL568" i="18"/>
  <c r="AG568" i="18"/>
  <c r="Y568" i="18"/>
  <c r="Q568" i="18"/>
  <c r="M568" i="18"/>
  <c r="N568" i="18" s="1"/>
  <c r="O568" i="18" s="1"/>
  <c r="L568" i="18"/>
  <c r="P568" i="18"/>
  <c r="I566" i="17" s="1"/>
  <c r="G568" i="18"/>
  <c r="DB567" i="18"/>
  <c r="CV567" i="18"/>
  <c r="CS567" i="18"/>
  <c r="CR567" i="18"/>
  <c r="CG567" i="18"/>
  <c r="CF567" i="18"/>
  <c r="S565" i="17" s="1"/>
  <c r="CE567" i="18"/>
  <c r="BZ567" i="18"/>
  <c r="BY567" i="18"/>
  <c r="Q565" i="17" s="1"/>
  <c r="BX567" i="18"/>
  <c r="BT567" i="18"/>
  <c r="O565" i="17" s="1"/>
  <c r="BN567" i="18"/>
  <c r="BL567" i="18"/>
  <c r="BG567" i="18"/>
  <c r="BB567" i="18"/>
  <c r="AY567" i="18"/>
  <c r="M565" i="17" s="1"/>
  <c r="AS567" i="18"/>
  <c r="AQ567" i="18"/>
  <c r="AN567" i="18"/>
  <c r="AL567" i="18"/>
  <c r="AI567" i="18"/>
  <c r="AG567" i="18"/>
  <c r="AB567" i="18"/>
  <c r="K565" i="17" s="1"/>
  <c r="Y567" i="18"/>
  <c r="Z567" i="18" s="1"/>
  <c r="S567" i="18"/>
  <c r="CN567" i="18" s="1"/>
  <c r="CP567" i="18" s="1"/>
  <c r="R567" i="18"/>
  <c r="CJ567" i="18" s="1"/>
  <c r="CL567" i="18" s="1"/>
  <c r="Q567" i="18"/>
  <c r="P567" i="18"/>
  <c r="I565" i="17" s="1"/>
  <c r="M567" i="18"/>
  <c r="L567" i="18"/>
  <c r="G567" i="18"/>
  <c r="G565" i="17" s="1"/>
  <c r="CS566" i="18"/>
  <c r="CR566" i="18"/>
  <c r="CG566" i="18"/>
  <c r="CF566" i="18"/>
  <c r="S564" i="17" s="1"/>
  <c r="CE566" i="18"/>
  <c r="BZ566" i="18"/>
  <c r="BY566" i="18"/>
  <c r="Q564" i="17" s="1"/>
  <c r="BX566" i="18"/>
  <c r="BM566" i="18"/>
  <c r="BL566" i="18"/>
  <c r="BN566" i="18" s="1"/>
  <c r="BG566" i="18"/>
  <c r="BI566" i="18" s="1"/>
  <c r="BB566" i="18"/>
  <c r="BD566" i="18" s="1"/>
  <c r="AS566" i="18"/>
  <c r="AR566" i="18"/>
  <c r="AQ566" i="18"/>
  <c r="AM566" i="18"/>
  <c r="AL566" i="18"/>
  <c r="AH566" i="18"/>
  <c r="AG566" i="18"/>
  <c r="AA566" i="18"/>
  <c r="Y566" i="18"/>
  <c r="AD566" i="18" s="1"/>
  <c r="Q566" i="18"/>
  <c r="M566" i="18"/>
  <c r="N566" i="18" s="1"/>
  <c r="L566" i="18"/>
  <c r="P566" i="18"/>
  <c r="I564" i="17" s="1"/>
  <c r="G566" i="18"/>
  <c r="G564" i="17" s="1"/>
  <c r="A566" i="18"/>
  <c r="CS564" i="18"/>
  <c r="CR564" i="18"/>
  <c r="CG564" i="18"/>
  <c r="S562" i="17"/>
  <c r="CE564" i="18"/>
  <c r="BZ564" i="18"/>
  <c r="BY564" i="18"/>
  <c r="Q562" i="17" s="1"/>
  <c r="BX564" i="18"/>
  <c r="BL564" i="18"/>
  <c r="BG564" i="18"/>
  <c r="BI564" i="18" s="1"/>
  <c r="BB564" i="18"/>
  <c r="BD564" i="18" s="1"/>
  <c r="AQ564" i="18"/>
  <c r="AL564" i="18"/>
  <c r="AG564" i="18"/>
  <c r="Y564" i="18"/>
  <c r="Q564" i="18"/>
  <c r="M564" i="18"/>
  <c r="L564" i="18"/>
  <c r="P564" i="18"/>
  <c r="I562" i="17" s="1"/>
  <c r="G564" i="18"/>
  <c r="CS563" i="18"/>
  <c r="CR563" i="18"/>
  <c r="CG563" i="18"/>
  <c r="CF563" i="18"/>
  <c r="S561" i="17" s="1"/>
  <c r="CE563" i="18"/>
  <c r="BZ563" i="18"/>
  <c r="BY563" i="18"/>
  <c r="Q561" i="17" s="1"/>
  <c r="BX563" i="18"/>
  <c r="BN563" i="18"/>
  <c r="BL563" i="18"/>
  <c r="BG563" i="18"/>
  <c r="BB563" i="18"/>
  <c r="AS563" i="18"/>
  <c r="AQ563" i="18"/>
  <c r="AL563" i="18"/>
  <c r="AG563" i="18"/>
  <c r="Y563" i="18"/>
  <c r="Q563" i="18"/>
  <c r="M563" i="18"/>
  <c r="N563" i="18" s="1"/>
  <c r="L563" i="18"/>
  <c r="P563" i="18"/>
  <c r="I561" i="17" s="1"/>
  <c r="G563" i="18"/>
  <c r="CS562" i="18"/>
  <c r="CR562" i="18"/>
  <c r="CG562" i="18"/>
  <c r="CF562" i="18"/>
  <c r="S560" i="17" s="1"/>
  <c r="CE562" i="18"/>
  <c r="BZ562" i="18"/>
  <c r="BY562" i="18"/>
  <c r="Q560" i="17" s="1"/>
  <c r="BX562" i="18"/>
  <c r="BN562" i="18"/>
  <c r="BL562" i="18"/>
  <c r="BG562" i="18"/>
  <c r="BB562" i="18"/>
  <c r="AS562" i="18"/>
  <c r="AQ562" i="18"/>
  <c r="AL562" i="18"/>
  <c r="AG562" i="18"/>
  <c r="Y562" i="18"/>
  <c r="AD562" i="18" s="1"/>
  <c r="Q562" i="18"/>
  <c r="M562" i="18"/>
  <c r="N562" i="18" s="1"/>
  <c r="L562" i="18"/>
  <c r="P562" i="18"/>
  <c r="I560" i="17" s="1"/>
  <c r="G562" i="18"/>
  <c r="G560" i="17" s="1"/>
  <c r="CS561" i="18"/>
  <c r="CR561" i="18"/>
  <c r="CG561" i="18"/>
  <c r="CF561" i="18"/>
  <c r="S559" i="17" s="1"/>
  <c r="CE561" i="18"/>
  <c r="BZ561" i="18"/>
  <c r="BY561" i="18"/>
  <c r="Q559" i="17" s="1"/>
  <c r="BX561" i="18"/>
  <c r="BN561" i="18"/>
  <c r="BL561" i="18"/>
  <c r="BG561" i="18"/>
  <c r="BB561" i="18"/>
  <c r="AS561" i="18"/>
  <c r="AQ561" i="18"/>
  <c r="AL561" i="18"/>
  <c r="AG561" i="18"/>
  <c r="Y561" i="18"/>
  <c r="Q561" i="18"/>
  <c r="M561" i="18"/>
  <c r="N561" i="18" s="1"/>
  <c r="O561" i="18" s="1"/>
  <c r="L561" i="18"/>
  <c r="P561" i="18"/>
  <c r="I559" i="17" s="1"/>
  <c r="G561" i="18"/>
  <c r="G559" i="17" s="1"/>
  <c r="CS560" i="18"/>
  <c r="CR560" i="18"/>
  <c r="CG560" i="18"/>
  <c r="CF560" i="18"/>
  <c r="S558" i="17" s="1"/>
  <c r="CE560" i="18"/>
  <c r="BZ560" i="18"/>
  <c r="BY560" i="18"/>
  <c r="Q558" i="17" s="1"/>
  <c r="BX560" i="18"/>
  <c r="BN560" i="18"/>
  <c r="BL560" i="18"/>
  <c r="BG560" i="18"/>
  <c r="BI560" i="18" s="1"/>
  <c r="BB560" i="18"/>
  <c r="BD560" i="18" s="1"/>
  <c r="AS560" i="18"/>
  <c r="AQ560" i="18"/>
  <c r="AL560" i="18"/>
  <c r="AG560" i="18"/>
  <c r="Y560" i="18"/>
  <c r="Z560" i="18" s="1"/>
  <c r="AC560" i="18" s="1"/>
  <c r="Q560" i="18"/>
  <c r="M560" i="18"/>
  <c r="L560" i="18"/>
  <c r="P560" i="18"/>
  <c r="I558" i="17" s="1"/>
  <c r="G560" i="18"/>
  <c r="G558" i="17" s="1"/>
  <c r="CS559" i="18"/>
  <c r="CR559" i="18"/>
  <c r="CG559" i="18"/>
  <c r="CF559" i="18"/>
  <c r="S557" i="17" s="1"/>
  <c r="CE559" i="18"/>
  <c r="BZ559" i="18"/>
  <c r="BY559" i="18"/>
  <c r="Q557" i="17" s="1"/>
  <c r="BX559" i="18"/>
  <c r="BN559" i="18"/>
  <c r="BL559" i="18"/>
  <c r="BG559" i="18"/>
  <c r="BB559" i="18"/>
  <c r="AS559" i="18"/>
  <c r="AQ559" i="18"/>
  <c r="AL559" i="18"/>
  <c r="AG559" i="18"/>
  <c r="Y559" i="18"/>
  <c r="Q559" i="18"/>
  <c r="M559" i="18"/>
  <c r="L559" i="18"/>
  <c r="P559" i="18"/>
  <c r="I557" i="17" s="1"/>
  <c r="G559" i="18"/>
  <c r="CS558" i="18"/>
  <c r="CR558" i="18"/>
  <c r="CG558" i="18"/>
  <c r="CF558" i="18"/>
  <c r="S556" i="17" s="1"/>
  <c r="CE558" i="18"/>
  <c r="BZ558" i="18"/>
  <c r="BY558" i="18"/>
  <c r="Q556" i="17" s="1"/>
  <c r="BX558" i="18"/>
  <c r="BN558" i="18"/>
  <c r="BL558" i="18"/>
  <c r="BG558" i="18"/>
  <c r="BB558" i="18"/>
  <c r="AS558" i="18"/>
  <c r="AQ558" i="18"/>
  <c r="AL558" i="18"/>
  <c r="AG558" i="18"/>
  <c r="Y558" i="18"/>
  <c r="Q558" i="18"/>
  <c r="M558" i="18"/>
  <c r="L558" i="18"/>
  <c r="P558" i="18"/>
  <c r="I556" i="17" s="1"/>
  <c r="G558" i="18"/>
  <c r="CS557" i="18"/>
  <c r="CR557" i="18"/>
  <c r="CG557" i="18"/>
  <c r="CF557" i="18"/>
  <c r="S555" i="17" s="1"/>
  <c r="CE557" i="18"/>
  <c r="BZ557" i="18"/>
  <c r="BY557" i="18"/>
  <c r="Q555" i="17" s="1"/>
  <c r="BX557" i="18"/>
  <c r="BN557" i="18"/>
  <c r="BL557" i="18"/>
  <c r="BG557" i="18"/>
  <c r="BB557" i="18"/>
  <c r="AS557" i="18"/>
  <c r="AQ557" i="18"/>
  <c r="AL557" i="18"/>
  <c r="AG557" i="18"/>
  <c r="Y557" i="18"/>
  <c r="Q557" i="18"/>
  <c r="M557" i="18"/>
  <c r="N557" i="18" s="1"/>
  <c r="O557" i="18" s="1"/>
  <c r="L557" i="18"/>
  <c r="P557" i="18"/>
  <c r="I555" i="17" s="1"/>
  <c r="G557" i="18"/>
  <c r="CS556" i="18"/>
  <c r="CR556" i="18"/>
  <c r="CG556" i="18"/>
  <c r="CF556" i="18"/>
  <c r="S554" i="17" s="1"/>
  <c r="CE556" i="18"/>
  <c r="BZ556" i="18"/>
  <c r="BY556" i="18"/>
  <c r="Q554" i="17" s="1"/>
  <c r="BX556" i="18"/>
  <c r="BN556" i="18"/>
  <c r="BL556" i="18"/>
  <c r="BG556" i="18"/>
  <c r="BB556" i="18"/>
  <c r="AS556" i="18"/>
  <c r="AQ556" i="18"/>
  <c r="AL556" i="18"/>
  <c r="AG556" i="18"/>
  <c r="Y556" i="18"/>
  <c r="Q556" i="18"/>
  <c r="M556" i="18"/>
  <c r="N556" i="18" s="1"/>
  <c r="O556" i="18" s="1"/>
  <c r="L556" i="18"/>
  <c r="P556" i="18"/>
  <c r="I554" i="17" s="1"/>
  <c r="G556" i="18"/>
  <c r="CS555" i="18"/>
  <c r="CR555" i="18"/>
  <c r="CG555" i="18"/>
  <c r="CF555" i="18"/>
  <c r="S553" i="17" s="1"/>
  <c r="CE555" i="18"/>
  <c r="BZ555" i="18"/>
  <c r="BY555" i="18"/>
  <c r="Q553" i="17" s="1"/>
  <c r="BX555" i="18"/>
  <c r="BN555" i="18"/>
  <c r="BL555" i="18"/>
  <c r="BG555" i="18"/>
  <c r="BB555" i="18"/>
  <c r="AS555" i="18"/>
  <c r="AQ555" i="18"/>
  <c r="AL555" i="18"/>
  <c r="AG555" i="18"/>
  <c r="Y555" i="18"/>
  <c r="AD555" i="18" s="1"/>
  <c r="Q555" i="18"/>
  <c r="M555" i="18"/>
  <c r="N555" i="18" s="1"/>
  <c r="O555" i="18" s="1"/>
  <c r="L555" i="18"/>
  <c r="P555" i="18"/>
  <c r="I553" i="17" s="1"/>
  <c r="G555" i="18"/>
  <c r="CS554" i="18"/>
  <c r="CR554" i="18"/>
  <c r="CG554" i="18"/>
  <c r="CF554" i="18"/>
  <c r="S552" i="17" s="1"/>
  <c r="CE554" i="18"/>
  <c r="BZ554" i="18"/>
  <c r="BY554" i="18"/>
  <c r="Q552" i="17" s="1"/>
  <c r="BX554" i="18"/>
  <c r="BN554" i="18"/>
  <c r="BL554" i="18"/>
  <c r="BG554" i="18"/>
  <c r="BB554" i="18"/>
  <c r="AS554" i="18"/>
  <c r="AQ554" i="18"/>
  <c r="AL554" i="18"/>
  <c r="AG554" i="18"/>
  <c r="Y554" i="18"/>
  <c r="Q554" i="18"/>
  <c r="M554" i="18"/>
  <c r="N554" i="18" s="1"/>
  <c r="O554" i="18" s="1"/>
  <c r="L554" i="18"/>
  <c r="P554" i="18"/>
  <c r="I552" i="17" s="1"/>
  <c r="G554" i="18"/>
  <c r="CS553" i="18"/>
  <c r="CR553" i="18"/>
  <c r="CG553" i="18"/>
  <c r="CF553" i="18"/>
  <c r="S551" i="17" s="1"/>
  <c r="CE553" i="18"/>
  <c r="BZ553" i="18"/>
  <c r="BY553" i="18"/>
  <c r="Q551" i="17" s="1"/>
  <c r="BX553" i="18"/>
  <c r="BN553" i="18"/>
  <c r="BM553" i="18"/>
  <c r="BL553" i="18"/>
  <c r="BG553" i="18"/>
  <c r="BB553" i="18"/>
  <c r="AS553" i="18"/>
  <c r="AR553" i="18"/>
  <c r="AQ553" i="18"/>
  <c r="AM553" i="18"/>
  <c r="AL553" i="18"/>
  <c r="AH553" i="18"/>
  <c r="AG553" i="18"/>
  <c r="AA553" i="18"/>
  <c r="Y553" i="18"/>
  <c r="Q553" i="18"/>
  <c r="M553" i="18"/>
  <c r="L553" i="18"/>
  <c r="P553" i="18"/>
  <c r="I551" i="17" s="1"/>
  <c r="G553" i="18"/>
  <c r="A553" i="18"/>
  <c r="CS551" i="18"/>
  <c r="CR551" i="18"/>
  <c r="CG551" i="18"/>
  <c r="S549" i="17"/>
  <c r="CE551" i="18"/>
  <c r="BZ551" i="18"/>
  <c r="BY551" i="18"/>
  <c r="Q549" i="17" s="1"/>
  <c r="BX551" i="18"/>
  <c r="BL551" i="18"/>
  <c r="BG551" i="18"/>
  <c r="BI551" i="18" s="1"/>
  <c r="BB551" i="18"/>
  <c r="BD551" i="18" s="1"/>
  <c r="AQ551" i="18"/>
  <c r="AL551" i="18"/>
  <c r="AG551" i="18"/>
  <c r="Y551" i="18"/>
  <c r="Q551" i="18"/>
  <c r="M551" i="18"/>
  <c r="N551" i="18" s="1"/>
  <c r="O551" i="18" s="1"/>
  <c r="L551" i="18"/>
  <c r="P551" i="18"/>
  <c r="I549" i="17" s="1"/>
  <c r="G551" i="18"/>
  <c r="CS550" i="18"/>
  <c r="CR550" i="18"/>
  <c r="CG550" i="18"/>
  <c r="CF550" i="18"/>
  <c r="S548" i="17" s="1"/>
  <c r="CE550" i="18"/>
  <c r="BZ550" i="18"/>
  <c r="BY550" i="18"/>
  <c r="Q548" i="17" s="1"/>
  <c r="BX550" i="18"/>
  <c r="BN550" i="18"/>
  <c r="BL550" i="18"/>
  <c r="BG550" i="18"/>
  <c r="BI550" i="18" s="1"/>
  <c r="BB550" i="18"/>
  <c r="BD550" i="18" s="1"/>
  <c r="AS550" i="18"/>
  <c r="AQ550" i="18"/>
  <c r="AL550" i="18"/>
  <c r="AG550" i="18"/>
  <c r="Y550" i="18"/>
  <c r="Q550" i="18"/>
  <c r="P550" i="18"/>
  <c r="I548" i="17" s="1"/>
  <c r="M550" i="18"/>
  <c r="N550" i="18" s="1"/>
  <c r="O550" i="18" s="1"/>
  <c r="L550" i="18"/>
  <c r="G550" i="18"/>
  <c r="CS549" i="18"/>
  <c r="CR549" i="18"/>
  <c r="CG549" i="18"/>
  <c r="CF549" i="18"/>
  <c r="S547" i="17" s="1"/>
  <c r="CE549" i="18"/>
  <c r="BZ549" i="18"/>
  <c r="BY549" i="18"/>
  <c r="Q547" i="17" s="1"/>
  <c r="BX549" i="18"/>
  <c r="BN549" i="18"/>
  <c r="BL549" i="18"/>
  <c r="BG549" i="18"/>
  <c r="BI549" i="18" s="1"/>
  <c r="BB549" i="18"/>
  <c r="BD549" i="18" s="1"/>
  <c r="AS549" i="18"/>
  <c r="AQ549" i="18"/>
  <c r="AL549" i="18"/>
  <c r="AG549" i="18"/>
  <c r="Y549" i="18"/>
  <c r="AD549" i="18" s="1"/>
  <c r="Q549" i="18"/>
  <c r="M549" i="18"/>
  <c r="N549" i="18" s="1"/>
  <c r="L549" i="18"/>
  <c r="P549" i="18"/>
  <c r="I547" i="17" s="1"/>
  <c r="G549" i="18"/>
  <c r="G547" i="17" s="1"/>
  <c r="CS548" i="18"/>
  <c r="CR548" i="18"/>
  <c r="CG548" i="18"/>
  <c r="CF548" i="18"/>
  <c r="S546" i="17" s="1"/>
  <c r="CE548" i="18"/>
  <c r="BZ548" i="18"/>
  <c r="BY548" i="18"/>
  <c r="Q546" i="17" s="1"/>
  <c r="BX548" i="18"/>
  <c r="BN548" i="18"/>
  <c r="BL548" i="18"/>
  <c r="BG548" i="18"/>
  <c r="BI548" i="18" s="1"/>
  <c r="BB548" i="18"/>
  <c r="BD548" i="18" s="1"/>
  <c r="AS548" i="18"/>
  <c r="AQ548" i="18"/>
  <c r="AL548" i="18"/>
  <c r="AG548" i="18"/>
  <c r="Y548" i="18"/>
  <c r="Q548" i="18"/>
  <c r="P548" i="18"/>
  <c r="I546" i="17" s="1"/>
  <c r="M548" i="18"/>
  <c r="L548" i="18"/>
  <c r="G548" i="18"/>
  <c r="CS547" i="18"/>
  <c r="CR547" i="18"/>
  <c r="CG547" i="18"/>
  <c r="CF547" i="18"/>
  <c r="S545" i="17" s="1"/>
  <c r="CE547" i="18"/>
  <c r="BZ547" i="18"/>
  <c r="BY547" i="18"/>
  <c r="Q545" i="17" s="1"/>
  <c r="BX547" i="18"/>
  <c r="BN547" i="18"/>
  <c r="BL547" i="18"/>
  <c r="BG547" i="18"/>
  <c r="BI547" i="18" s="1"/>
  <c r="BB547" i="18"/>
  <c r="BD547" i="18" s="1"/>
  <c r="AS547" i="18"/>
  <c r="AQ547" i="18"/>
  <c r="AL547" i="18"/>
  <c r="AG547" i="18"/>
  <c r="Y547" i="18"/>
  <c r="Q547" i="18"/>
  <c r="P547" i="18"/>
  <c r="I545" i="17" s="1"/>
  <c r="M547" i="18"/>
  <c r="N547" i="18" s="1"/>
  <c r="O547" i="18" s="1"/>
  <c r="L547" i="18"/>
  <c r="G547" i="18"/>
  <c r="CS546" i="18"/>
  <c r="CR546" i="18"/>
  <c r="CG546" i="18"/>
  <c r="CF546" i="18"/>
  <c r="S544" i="17" s="1"/>
  <c r="CE546" i="18"/>
  <c r="BZ546" i="18"/>
  <c r="BY546" i="18"/>
  <c r="Q544" i="17" s="1"/>
  <c r="BX546" i="18"/>
  <c r="BN546" i="18"/>
  <c r="BL546" i="18"/>
  <c r="BG546" i="18"/>
  <c r="BI546" i="18" s="1"/>
  <c r="BB546" i="18"/>
  <c r="BD546" i="18" s="1"/>
  <c r="AS546" i="18"/>
  <c r="AQ546" i="18"/>
  <c r="AL546" i="18"/>
  <c r="AG546" i="18"/>
  <c r="Y546" i="18"/>
  <c r="Q546" i="18"/>
  <c r="M546" i="18"/>
  <c r="N546" i="18" s="1"/>
  <c r="O546" i="18" s="1"/>
  <c r="L546" i="18"/>
  <c r="P546" i="18"/>
  <c r="I544" i="17" s="1"/>
  <c r="G546" i="18"/>
  <c r="G544" i="17" s="1"/>
  <c r="CS545" i="18"/>
  <c r="CR545" i="18"/>
  <c r="CG545" i="18"/>
  <c r="CF545" i="18"/>
  <c r="S543" i="17" s="1"/>
  <c r="CE545" i="18"/>
  <c r="BZ545" i="18"/>
  <c r="BY545" i="18"/>
  <c r="Q543" i="17" s="1"/>
  <c r="BX545" i="18"/>
  <c r="BN545" i="18"/>
  <c r="BL545" i="18"/>
  <c r="BG545" i="18"/>
  <c r="BI545" i="18" s="1"/>
  <c r="BT545" i="18" s="1"/>
  <c r="O543" i="17" s="1"/>
  <c r="BB545" i="18"/>
  <c r="BD545" i="18" s="1"/>
  <c r="AS545" i="18"/>
  <c r="AQ545" i="18"/>
  <c r="AL545" i="18"/>
  <c r="AG545" i="18"/>
  <c r="Y545" i="18"/>
  <c r="Q545" i="18"/>
  <c r="P545" i="18"/>
  <c r="I543" i="17" s="1"/>
  <c r="M545" i="18"/>
  <c r="N545" i="18" s="1"/>
  <c r="O545" i="18" s="1"/>
  <c r="L545" i="18"/>
  <c r="G545" i="18"/>
  <c r="CS544" i="18"/>
  <c r="CR544" i="18"/>
  <c r="CG544" i="18"/>
  <c r="CF544" i="18"/>
  <c r="S542" i="17" s="1"/>
  <c r="CE544" i="18"/>
  <c r="BZ544" i="18"/>
  <c r="BY544" i="18"/>
  <c r="Q542" i="17" s="1"/>
  <c r="BX544" i="18"/>
  <c r="BN544" i="18"/>
  <c r="BL544" i="18"/>
  <c r="BG544" i="18"/>
  <c r="BI544" i="18" s="1"/>
  <c r="BB544" i="18"/>
  <c r="BD544" i="18" s="1"/>
  <c r="AS544" i="18"/>
  <c r="AQ544" i="18"/>
  <c r="AL544" i="18"/>
  <c r="AG544" i="18"/>
  <c r="Y544" i="18"/>
  <c r="Q544" i="18"/>
  <c r="P544" i="18"/>
  <c r="I542" i="17" s="1"/>
  <c r="M544" i="18"/>
  <c r="N544" i="18" s="1"/>
  <c r="O544" i="18" s="1"/>
  <c r="L544" i="18"/>
  <c r="G544" i="18"/>
  <c r="CS543" i="18"/>
  <c r="CR543" i="18"/>
  <c r="CG543" i="18"/>
  <c r="CF543" i="18"/>
  <c r="S541" i="17" s="1"/>
  <c r="CE543" i="18"/>
  <c r="BZ543" i="18"/>
  <c r="BY543" i="18"/>
  <c r="Q541" i="17" s="1"/>
  <c r="BX543" i="18"/>
  <c r="BN543" i="18"/>
  <c r="BL543" i="18"/>
  <c r="BG543" i="18"/>
  <c r="BI543" i="18" s="1"/>
  <c r="BT543" i="18" s="1"/>
  <c r="O541" i="17" s="1"/>
  <c r="BB543" i="18"/>
  <c r="BD543" i="18" s="1"/>
  <c r="AS543" i="18"/>
  <c r="AQ543" i="18"/>
  <c r="AL543" i="18"/>
  <c r="AG543" i="18"/>
  <c r="Y543" i="18"/>
  <c r="Q543" i="18"/>
  <c r="P543" i="18"/>
  <c r="I541" i="17" s="1"/>
  <c r="M543" i="18"/>
  <c r="L543" i="18"/>
  <c r="G543" i="18"/>
  <c r="CS542" i="18"/>
  <c r="CR542" i="18"/>
  <c r="CG542" i="18"/>
  <c r="CF542" i="18"/>
  <c r="S540" i="17" s="1"/>
  <c r="CE542" i="18"/>
  <c r="BZ542" i="18"/>
  <c r="BY542" i="18"/>
  <c r="Q540" i="17" s="1"/>
  <c r="BX542" i="18"/>
  <c r="BN542" i="18"/>
  <c r="BL542" i="18"/>
  <c r="BG542" i="18"/>
  <c r="BI542" i="18" s="1"/>
  <c r="BB542" i="18"/>
  <c r="BD542" i="18" s="1"/>
  <c r="AS542" i="18"/>
  <c r="AQ542" i="18"/>
  <c r="AL542" i="18"/>
  <c r="AG542" i="18"/>
  <c r="Y542" i="18"/>
  <c r="AD542" i="18" s="1"/>
  <c r="Q542" i="18"/>
  <c r="M542" i="18"/>
  <c r="N542" i="18" s="1"/>
  <c r="L542" i="18"/>
  <c r="P542" i="18"/>
  <c r="G542" i="18"/>
  <c r="G540" i="17" s="1"/>
  <c r="CS541" i="18"/>
  <c r="CR541" i="18"/>
  <c r="CG541" i="18"/>
  <c r="CF541" i="18"/>
  <c r="S539" i="17" s="1"/>
  <c r="CE541" i="18"/>
  <c r="BZ541" i="18"/>
  <c r="BY541" i="18"/>
  <c r="Q539" i="17" s="1"/>
  <c r="BX541" i="18"/>
  <c r="BN541" i="18"/>
  <c r="BL541" i="18"/>
  <c r="BG541" i="18"/>
  <c r="BI541" i="18" s="1"/>
  <c r="BB541" i="18"/>
  <c r="BD541" i="18" s="1"/>
  <c r="AS541" i="18"/>
  <c r="AQ541" i="18"/>
  <c r="AL541" i="18"/>
  <c r="AG541" i="18"/>
  <c r="Y541" i="18"/>
  <c r="Z541" i="18" s="1"/>
  <c r="Q541" i="18"/>
  <c r="M541" i="18"/>
  <c r="N541" i="18" s="1"/>
  <c r="L541" i="18"/>
  <c r="P541" i="18"/>
  <c r="I539" i="17" s="1"/>
  <c r="G541" i="18"/>
  <c r="G539" i="17" s="1"/>
  <c r="CS540" i="18"/>
  <c r="CR540" i="18"/>
  <c r="CG540" i="18"/>
  <c r="CF540" i="18"/>
  <c r="S538" i="17" s="1"/>
  <c r="CE540" i="18"/>
  <c r="BZ540" i="18"/>
  <c r="BY540" i="18"/>
  <c r="Q538" i="17" s="1"/>
  <c r="BX540" i="18"/>
  <c r="BN540" i="18"/>
  <c r="BM540" i="18"/>
  <c r="BL540" i="18"/>
  <c r="BG540" i="18"/>
  <c r="BI540" i="18" s="1"/>
  <c r="BB540" i="18"/>
  <c r="BD540" i="18" s="1"/>
  <c r="AS540" i="18"/>
  <c r="AR540" i="18"/>
  <c r="AQ540" i="18"/>
  <c r="AM540" i="18"/>
  <c r="AL540" i="18"/>
  <c r="AH540" i="18"/>
  <c r="AG540" i="18"/>
  <c r="AA540" i="18"/>
  <c r="Y540" i="18"/>
  <c r="Q540" i="18"/>
  <c r="M540" i="18"/>
  <c r="L540" i="18"/>
  <c r="P540" i="18"/>
  <c r="I538" i="17" s="1"/>
  <c r="G540" i="18"/>
  <c r="G538" i="17" s="1"/>
  <c r="A540" i="18"/>
  <c r="CS538" i="18"/>
  <c r="CR538" i="18"/>
  <c r="CG538" i="18"/>
  <c r="S536" i="17"/>
  <c r="CE538" i="18"/>
  <c r="BZ538" i="18"/>
  <c r="BY538" i="18"/>
  <c r="Q536" i="17" s="1"/>
  <c r="BX538" i="18"/>
  <c r="BL538" i="18"/>
  <c r="BG538" i="18"/>
  <c r="BI538" i="18" s="1"/>
  <c r="BB538" i="18"/>
  <c r="BD538" i="18" s="1"/>
  <c r="AQ538" i="18"/>
  <c r="AL538" i="18"/>
  <c r="AG538" i="18"/>
  <c r="Y538" i="18"/>
  <c r="Q538" i="18"/>
  <c r="P538" i="18"/>
  <c r="I536" i="17" s="1"/>
  <c r="M538" i="18"/>
  <c r="L538" i="18"/>
  <c r="G538" i="18"/>
  <c r="CS537" i="18"/>
  <c r="CR537" i="18"/>
  <c r="CG537" i="18"/>
  <c r="CF537" i="18"/>
  <c r="S535" i="17" s="1"/>
  <c r="CE537" i="18"/>
  <c r="BZ537" i="18"/>
  <c r="BY537" i="18"/>
  <c r="Q535" i="17" s="1"/>
  <c r="BX537" i="18"/>
  <c r="BN537" i="18"/>
  <c r="BL537" i="18"/>
  <c r="BG537" i="18"/>
  <c r="BB537" i="18"/>
  <c r="AS537" i="18"/>
  <c r="AQ537" i="18"/>
  <c r="AL537" i="18"/>
  <c r="AG537" i="18"/>
  <c r="Y537" i="18"/>
  <c r="AD537" i="18" s="1"/>
  <c r="Q537" i="18"/>
  <c r="M537" i="18"/>
  <c r="N537" i="18" s="1"/>
  <c r="O537" i="18" s="1"/>
  <c r="L537" i="18"/>
  <c r="P537" i="18"/>
  <c r="I535" i="17" s="1"/>
  <c r="G537" i="18"/>
  <c r="G535" i="17" s="1"/>
  <c r="CS536" i="18"/>
  <c r="CR536" i="18"/>
  <c r="CG536" i="18"/>
  <c r="CF536" i="18"/>
  <c r="S534" i="17" s="1"/>
  <c r="CE536" i="18"/>
  <c r="BZ536" i="18"/>
  <c r="BY536" i="18"/>
  <c r="Q534" i="17" s="1"/>
  <c r="BX536" i="18"/>
  <c r="BN536" i="18"/>
  <c r="BL536" i="18"/>
  <c r="BG536" i="18"/>
  <c r="BB536" i="18"/>
  <c r="AS536" i="18"/>
  <c r="AQ536" i="18"/>
  <c r="AL536" i="18"/>
  <c r="AG536" i="18"/>
  <c r="Y536" i="18"/>
  <c r="AD536" i="18" s="1"/>
  <c r="Q536" i="18"/>
  <c r="M536" i="18"/>
  <c r="L536" i="18"/>
  <c r="P536" i="18"/>
  <c r="I534" i="17" s="1"/>
  <c r="G536" i="18"/>
  <c r="G534" i="17" s="1"/>
  <c r="CS535" i="18"/>
  <c r="CR535" i="18"/>
  <c r="CG535" i="18"/>
  <c r="CF535" i="18"/>
  <c r="S533" i="17" s="1"/>
  <c r="CE535" i="18"/>
  <c r="BZ535" i="18"/>
  <c r="BY535" i="18"/>
  <c r="Q533" i="17" s="1"/>
  <c r="BX535" i="18"/>
  <c r="BN535" i="18"/>
  <c r="BL535" i="18"/>
  <c r="BG535" i="18"/>
  <c r="BB535" i="18"/>
  <c r="AS535" i="18"/>
  <c r="AQ535" i="18"/>
  <c r="AL535" i="18"/>
  <c r="AG535" i="18"/>
  <c r="Y535" i="18"/>
  <c r="AD535" i="18" s="1"/>
  <c r="Q535" i="18"/>
  <c r="M535" i="18"/>
  <c r="L535" i="18"/>
  <c r="P535" i="18"/>
  <c r="I533" i="17" s="1"/>
  <c r="G535" i="18"/>
  <c r="G533" i="17" s="1"/>
  <c r="CS534" i="18"/>
  <c r="CR534" i="18"/>
  <c r="CG534" i="18"/>
  <c r="CF534" i="18"/>
  <c r="S532" i="17" s="1"/>
  <c r="CE534" i="18"/>
  <c r="BZ534" i="18"/>
  <c r="BY534" i="18"/>
  <c r="Q532" i="17" s="1"/>
  <c r="BX534" i="18"/>
  <c r="BN534" i="18"/>
  <c r="BL534" i="18"/>
  <c r="BG534" i="18"/>
  <c r="BI534" i="18" s="1"/>
  <c r="BB534" i="18"/>
  <c r="BD534" i="18" s="1"/>
  <c r="AS534" i="18"/>
  <c r="AQ534" i="18"/>
  <c r="AL534" i="18"/>
  <c r="AG534" i="18"/>
  <c r="Y534" i="18"/>
  <c r="Q534" i="18"/>
  <c r="P534" i="18"/>
  <c r="I532" i="17" s="1"/>
  <c r="M534" i="18"/>
  <c r="N534" i="18" s="1"/>
  <c r="L534" i="18"/>
  <c r="G534" i="18"/>
  <c r="CS533" i="18"/>
  <c r="CR533" i="18"/>
  <c r="CG533" i="18"/>
  <c r="CF533" i="18"/>
  <c r="S531" i="17" s="1"/>
  <c r="CE533" i="18"/>
  <c r="BZ533" i="18"/>
  <c r="BY533" i="18"/>
  <c r="Q531" i="17" s="1"/>
  <c r="BX533" i="18"/>
  <c r="BN533" i="18"/>
  <c r="BL533" i="18"/>
  <c r="BG533" i="18"/>
  <c r="BB533" i="18"/>
  <c r="AS533" i="18"/>
  <c r="AQ533" i="18"/>
  <c r="AL533" i="18"/>
  <c r="AG533" i="18"/>
  <c r="Y533" i="18"/>
  <c r="AD533" i="18" s="1"/>
  <c r="Q533" i="18"/>
  <c r="M533" i="18"/>
  <c r="N533" i="18" s="1"/>
  <c r="L533" i="18"/>
  <c r="P533" i="18"/>
  <c r="I531" i="17" s="1"/>
  <c r="G533" i="18"/>
  <c r="G531" i="17" s="1"/>
  <c r="CS532" i="18"/>
  <c r="CR532" i="18"/>
  <c r="CG532" i="18"/>
  <c r="CF532" i="18"/>
  <c r="S530" i="17" s="1"/>
  <c r="CE532" i="18"/>
  <c r="BZ532" i="18"/>
  <c r="BY532" i="18"/>
  <c r="Q530" i="17" s="1"/>
  <c r="BX532" i="18"/>
  <c r="BN532" i="18"/>
  <c r="BL532" i="18"/>
  <c r="BG532" i="18"/>
  <c r="BB532" i="18"/>
  <c r="AS532" i="18"/>
  <c r="AQ532" i="18"/>
  <c r="AL532" i="18"/>
  <c r="AG532" i="18"/>
  <c r="Y532" i="18"/>
  <c r="Q532" i="18"/>
  <c r="M532" i="18"/>
  <c r="N532" i="18" s="1"/>
  <c r="L532" i="18"/>
  <c r="P532" i="18"/>
  <c r="I530" i="17" s="1"/>
  <c r="G532" i="18"/>
  <c r="G530" i="17" s="1"/>
  <c r="CS531" i="18"/>
  <c r="CR531" i="18"/>
  <c r="CG531" i="18"/>
  <c r="CF531" i="18"/>
  <c r="S529" i="17" s="1"/>
  <c r="CE531" i="18"/>
  <c r="BZ531" i="18"/>
  <c r="BY531" i="18"/>
  <c r="Q529" i="17" s="1"/>
  <c r="BX531" i="18"/>
  <c r="BN531" i="18"/>
  <c r="BL531" i="18"/>
  <c r="BG531" i="18"/>
  <c r="BB531" i="18"/>
  <c r="AS531" i="18"/>
  <c r="AQ531" i="18"/>
  <c r="AL531" i="18"/>
  <c r="AG531" i="18"/>
  <c r="Y531" i="18"/>
  <c r="Q531" i="18"/>
  <c r="M531" i="18"/>
  <c r="L531" i="18"/>
  <c r="P531" i="18"/>
  <c r="G531" i="18"/>
  <c r="G529" i="17" s="1"/>
  <c r="CS530" i="18"/>
  <c r="CR530" i="18"/>
  <c r="CG530" i="18"/>
  <c r="CF530" i="18"/>
  <c r="S528" i="17" s="1"/>
  <c r="CE530" i="18"/>
  <c r="BZ530" i="18"/>
  <c r="BY530" i="18"/>
  <c r="Q528" i="17" s="1"/>
  <c r="BX530" i="18"/>
  <c r="BN530" i="18"/>
  <c r="BL530" i="18"/>
  <c r="BG530" i="18"/>
  <c r="BB530" i="18"/>
  <c r="AS530" i="18"/>
  <c r="AQ530" i="18"/>
  <c r="AL530" i="18"/>
  <c r="AG530" i="18"/>
  <c r="Y530" i="18"/>
  <c r="Q530" i="18"/>
  <c r="M530" i="18"/>
  <c r="L530" i="18"/>
  <c r="P530" i="18"/>
  <c r="G530" i="18"/>
  <c r="G528" i="17" s="1"/>
  <c r="CS529" i="18"/>
  <c r="CR529" i="18"/>
  <c r="CG529" i="18"/>
  <c r="CF529" i="18"/>
  <c r="S527" i="17" s="1"/>
  <c r="CE529" i="18"/>
  <c r="BZ529" i="18"/>
  <c r="BY529" i="18"/>
  <c r="Q527" i="17" s="1"/>
  <c r="BX529" i="18"/>
  <c r="BN529" i="18"/>
  <c r="BL529" i="18"/>
  <c r="BG529" i="18"/>
  <c r="BB529" i="18"/>
  <c r="AS529" i="18"/>
  <c r="AQ529" i="18"/>
  <c r="AL529" i="18"/>
  <c r="AG529" i="18"/>
  <c r="Y529" i="18"/>
  <c r="AD529" i="18" s="1"/>
  <c r="Q529" i="18"/>
  <c r="M529" i="18"/>
  <c r="N529" i="18" s="1"/>
  <c r="O529" i="18" s="1"/>
  <c r="L529" i="18"/>
  <c r="P529" i="18"/>
  <c r="I527" i="17" s="1"/>
  <c r="G529" i="18"/>
  <c r="G527" i="17" s="1"/>
  <c r="CS528" i="18"/>
  <c r="CR528" i="18"/>
  <c r="CG528" i="18"/>
  <c r="CF528" i="18"/>
  <c r="S526" i="17" s="1"/>
  <c r="CE528" i="18"/>
  <c r="BZ528" i="18"/>
  <c r="BY528" i="18"/>
  <c r="Q526" i="17" s="1"/>
  <c r="BX528" i="18"/>
  <c r="BN528" i="18"/>
  <c r="BL528" i="18"/>
  <c r="BG528" i="18"/>
  <c r="BI528" i="18" s="1"/>
  <c r="BB528" i="18"/>
  <c r="BD528" i="18" s="1"/>
  <c r="AS528" i="18"/>
  <c r="AQ528" i="18"/>
  <c r="AL528" i="18"/>
  <c r="AG528" i="18"/>
  <c r="Y528" i="18"/>
  <c r="Q528" i="18"/>
  <c r="P528" i="18"/>
  <c r="I526" i="17" s="1"/>
  <c r="M528" i="18"/>
  <c r="L528" i="18"/>
  <c r="G528" i="18"/>
  <c r="CS527" i="18"/>
  <c r="CR527" i="18"/>
  <c r="CG527" i="18"/>
  <c r="CF527" i="18"/>
  <c r="S525" i="17" s="1"/>
  <c r="CE527" i="18"/>
  <c r="BZ527" i="18"/>
  <c r="BY527" i="18"/>
  <c r="Q525" i="17" s="1"/>
  <c r="BX527" i="18"/>
  <c r="BN527" i="18"/>
  <c r="BM527" i="18"/>
  <c r="BL527" i="18"/>
  <c r="BG527" i="18"/>
  <c r="BI527" i="18" s="1"/>
  <c r="BB527" i="18"/>
  <c r="BD527" i="18" s="1"/>
  <c r="AS527" i="18"/>
  <c r="AR527" i="18"/>
  <c r="AQ527" i="18"/>
  <c r="AM527" i="18"/>
  <c r="AL527" i="18"/>
  <c r="AH527" i="18"/>
  <c r="AG527" i="18"/>
  <c r="AA527" i="18"/>
  <c r="Y527" i="18"/>
  <c r="Z527" i="18" s="1"/>
  <c r="AC527" i="18" s="1"/>
  <c r="Q527" i="18"/>
  <c r="M527" i="18"/>
  <c r="L527" i="18"/>
  <c r="P527" i="18"/>
  <c r="G527" i="18"/>
  <c r="G525" i="17" s="1"/>
  <c r="A527" i="18"/>
  <c r="CS525" i="18"/>
  <c r="CR525" i="18"/>
  <c r="CG525" i="18"/>
  <c r="S523" i="17"/>
  <c r="CE525" i="18"/>
  <c r="BZ525" i="18"/>
  <c r="BY525" i="18"/>
  <c r="Q523" i="17" s="1"/>
  <c r="BX525" i="18"/>
  <c r="BL525" i="18"/>
  <c r="BG525" i="18"/>
  <c r="BB525" i="18"/>
  <c r="AQ525" i="18"/>
  <c r="AL525" i="18"/>
  <c r="AG525" i="18"/>
  <c r="Y525" i="18"/>
  <c r="AD525" i="18" s="1"/>
  <c r="Q525" i="18"/>
  <c r="M525" i="18"/>
  <c r="L525" i="18"/>
  <c r="P525" i="18"/>
  <c r="G525" i="18"/>
  <c r="G523" i="17" s="1"/>
  <c r="CS524" i="18"/>
  <c r="CR524" i="18"/>
  <c r="CG524" i="18"/>
  <c r="CF524" i="18"/>
  <c r="S522" i="17" s="1"/>
  <c r="CE524" i="18"/>
  <c r="BZ524" i="18"/>
  <c r="BY524" i="18"/>
  <c r="Q522" i="17" s="1"/>
  <c r="BX524" i="18"/>
  <c r="BN524" i="18"/>
  <c r="BL524" i="18"/>
  <c r="BG524" i="18"/>
  <c r="BB524" i="18"/>
  <c r="AS524" i="18"/>
  <c r="AQ524" i="18"/>
  <c r="AL524" i="18"/>
  <c r="AG524" i="18"/>
  <c r="Y524" i="18"/>
  <c r="Q524" i="18"/>
  <c r="M524" i="18"/>
  <c r="L524" i="18"/>
  <c r="P524" i="18"/>
  <c r="I522" i="17" s="1"/>
  <c r="G524" i="18"/>
  <c r="G522" i="17" s="1"/>
  <c r="CS523" i="18"/>
  <c r="CR523" i="18"/>
  <c r="CG523" i="18"/>
  <c r="CF523" i="18"/>
  <c r="S521" i="17" s="1"/>
  <c r="CE523" i="18"/>
  <c r="BZ523" i="18"/>
  <c r="BY523" i="18"/>
  <c r="Q521" i="17" s="1"/>
  <c r="BX523" i="18"/>
  <c r="BN523" i="18"/>
  <c r="BL523" i="18"/>
  <c r="BG523" i="18"/>
  <c r="BB523" i="18"/>
  <c r="AS523" i="18"/>
  <c r="AQ523" i="18"/>
  <c r="AL523" i="18"/>
  <c r="AG523" i="18"/>
  <c r="Y523" i="18"/>
  <c r="AD523" i="18" s="1"/>
  <c r="Q523" i="18"/>
  <c r="M523" i="18"/>
  <c r="N523" i="18" s="1"/>
  <c r="L523" i="18"/>
  <c r="P523" i="18"/>
  <c r="G523" i="18"/>
  <c r="G521" i="17" s="1"/>
  <c r="CS522" i="18"/>
  <c r="CR522" i="18"/>
  <c r="CG522" i="18"/>
  <c r="CF522" i="18"/>
  <c r="S520" i="17" s="1"/>
  <c r="CE522" i="18"/>
  <c r="BZ522" i="18"/>
  <c r="BY522" i="18"/>
  <c r="Q520" i="17" s="1"/>
  <c r="BX522" i="18"/>
  <c r="BN522" i="18"/>
  <c r="BL522" i="18"/>
  <c r="BG522" i="18"/>
  <c r="BB522" i="18"/>
  <c r="AS522" i="18"/>
  <c r="AQ522" i="18"/>
  <c r="AL522" i="18"/>
  <c r="AG522" i="18"/>
  <c r="Y522" i="18"/>
  <c r="AD522" i="18" s="1"/>
  <c r="Q522" i="18"/>
  <c r="M522" i="18"/>
  <c r="N522" i="18" s="1"/>
  <c r="O522" i="18" s="1"/>
  <c r="L522" i="18"/>
  <c r="P522" i="18"/>
  <c r="I520" i="17" s="1"/>
  <c r="G522" i="18"/>
  <c r="G520" i="17" s="1"/>
  <c r="CS521" i="18"/>
  <c r="CR521" i="18"/>
  <c r="CG521" i="18"/>
  <c r="CF521" i="18"/>
  <c r="S519" i="17" s="1"/>
  <c r="CE521" i="18"/>
  <c r="BZ521" i="18"/>
  <c r="BY521" i="18"/>
  <c r="Q519" i="17" s="1"/>
  <c r="BX521" i="18"/>
  <c r="BN521" i="18"/>
  <c r="BL521" i="18"/>
  <c r="BG521" i="18"/>
  <c r="BI521" i="18" s="1"/>
  <c r="BB521" i="18"/>
  <c r="BD521" i="18" s="1"/>
  <c r="AS521" i="18"/>
  <c r="AQ521" i="18"/>
  <c r="AL521" i="18"/>
  <c r="AG521" i="18"/>
  <c r="Y521" i="18"/>
  <c r="AD521" i="18" s="1"/>
  <c r="Q521" i="18"/>
  <c r="M521" i="18"/>
  <c r="L521" i="18"/>
  <c r="P521" i="18"/>
  <c r="G521" i="18"/>
  <c r="G519" i="17" s="1"/>
  <c r="CS520" i="18"/>
  <c r="CR520" i="18"/>
  <c r="CG520" i="18"/>
  <c r="CF520" i="18"/>
  <c r="S518" i="17" s="1"/>
  <c r="CE520" i="18"/>
  <c r="BZ520" i="18"/>
  <c r="BY520" i="18"/>
  <c r="Q518" i="17" s="1"/>
  <c r="BX520" i="18"/>
  <c r="BN520" i="18"/>
  <c r="BL520" i="18"/>
  <c r="BG520" i="18"/>
  <c r="BB520" i="18"/>
  <c r="AS520" i="18"/>
  <c r="AQ520" i="18"/>
  <c r="AL520" i="18"/>
  <c r="AG520" i="18"/>
  <c r="Y520" i="18"/>
  <c r="Z520" i="18" s="1"/>
  <c r="Q520" i="18"/>
  <c r="M520" i="18"/>
  <c r="L520" i="18"/>
  <c r="P520" i="18"/>
  <c r="I518" i="17" s="1"/>
  <c r="G520" i="18"/>
  <c r="G518" i="17" s="1"/>
  <c r="CS519" i="18"/>
  <c r="CR519" i="18"/>
  <c r="CG519" i="18"/>
  <c r="CF519" i="18"/>
  <c r="S517" i="17" s="1"/>
  <c r="CE519" i="18"/>
  <c r="BZ519" i="18"/>
  <c r="BY519" i="18"/>
  <c r="Q517" i="17" s="1"/>
  <c r="BX519" i="18"/>
  <c r="BN519" i="18"/>
  <c r="BL519" i="18"/>
  <c r="BG519" i="18"/>
  <c r="BB519" i="18"/>
  <c r="AS519" i="18"/>
  <c r="AQ519" i="18"/>
  <c r="AL519" i="18"/>
  <c r="AG519" i="18"/>
  <c r="Y519" i="18"/>
  <c r="Q519" i="18"/>
  <c r="M519" i="18"/>
  <c r="N519" i="18" s="1"/>
  <c r="O519" i="18" s="1"/>
  <c r="L519" i="18"/>
  <c r="P519" i="18"/>
  <c r="G519" i="18"/>
  <c r="G517" i="17" s="1"/>
  <c r="CS518" i="18"/>
  <c r="CR518" i="18"/>
  <c r="CG518" i="18"/>
  <c r="CF518" i="18"/>
  <c r="S516" i="17" s="1"/>
  <c r="CE518" i="18"/>
  <c r="BZ518" i="18"/>
  <c r="BY518" i="18"/>
  <c r="Q516" i="17" s="1"/>
  <c r="BX518" i="18"/>
  <c r="BN518" i="18"/>
  <c r="BL518" i="18"/>
  <c r="BG518" i="18"/>
  <c r="BB518" i="18"/>
  <c r="AS518" i="18"/>
  <c r="AQ518" i="18"/>
  <c r="AL518" i="18"/>
  <c r="AG518" i="18"/>
  <c r="Y518" i="18"/>
  <c r="AD518" i="18" s="1"/>
  <c r="Q518" i="18"/>
  <c r="M518" i="18"/>
  <c r="N518" i="18" s="1"/>
  <c r="L518" i="18"/>
  <c r="P518" i="18"/>
  <c r="I516" i="17" s="1"/>
  <c r="G518" i="18"/>
  <c r="G516" i="17" s="1"/>
  <c r="CS517" i="18"/>
  <c r="CR517" i="18"/>
  <c r="CG517" i="18"/>
  <c r="CF517" i="18"/>
  <c r="S515" i="17" s="1"/>
  <c r="CE517" i="18"/>
  <c r="BZ517" i="18"/>
  <c r="BY517" i="18"/>
  <c r="Q515" i="17" s="1"/>
  <c r="BX517" i="18"/>
  <c r="BN517" i="18"/>
  <c r="BL517" i="18"/>
  <c r="BG517" i="18"/>
  <c r="BB517" i="18"/>
  <c r="AS517" i="18"/>
  <c r="AQ517" i="18"/>
  <c r="AL517" i="18"/>
  <c r="AG517" i="18"/>
  <c r="Y517" i="18"/>
  <c r="Z517" i="18" s="1"/>
  <c r="Q517" i="18"/>
  <c r="M517" i="18"/>
  <c r="N517" i="18" s="1"/>
  <c r="O517" i="18" s="1"/>
  <c r="L517" i="18"/>
  <c r="P517" i="18"/>
  <c r="G517" i="18"/>
  <c r="G515" i="17" s="1"/>
  <c r="CS516" i="18"/>
  <c r="CR516" i="18"/>
  <c r="CG516" i="18"/>
  <c r="CF516" i="18"/>
  <c r="S514" i="17" s="1"/>
  <c r="CE516" i="18"/>
  <c r="BZ516" i="18"/>
  <c r="BY516" i="18"/>
  <c r="Q514" i="17" s="1"/>
  <c r="BX516" i="18"/>
  <c r="BN516" i="18"/>
  <c r="BL516" i="18"/>
  <c r="BG516" i="18"/>
  <c r="BB516" i="18"/>
  <c r="AS516" i="18"/>
  <c r="AQ516" i="18"/>
  <c r="AL516" i="18"/>
  <c r="AG516" i="18"/>
  <c r="Y516" i="18"/>
  <c r="Z516" i="18" s="1"/>
  <c r="Q516" i="18"/>
  <c r="M516" i="18"/>
  <c r="N516" i="18" s="1"/>
  <c r="L516" i="18"/>
  <c r="P516" i="18"/>
  <c r="I514" i="17" s="1"/>
  <c r="G516" i="18"/>
  <c r="G514" i="17" s="1"/>
  <c r="CS515" i="18"/>
  <c r="CR515" i="18"/>
  <c r="CG515" i="18"/>
  <c r="CF515" i="18"/>
  <c r="S513" i="17" s="1"/>
  <c r="CE515" i="18"/>
  <c r="BZ515" i="18"/>
  <c r="BY515" i="18"/>
  <c r="Q513" i="17" s="1"/>
  <c r="BX515" i="18"/>
  <c r="BN515" i="18"/>
  <c r="BL515" i="18"/>
  <c r="BG515" i="18"/>
  <c r="BB515" i="18"/>
  <c r="AS515" i="18"/>
  <c r="AQ515" i="18"/>
  <c r="AL515" i="18"/>
  <c r="AG515" i="18"/>
  <c r="Y515" i="18"/>
  <c r="AD515" i="18" s="1"/>
  <c r="Q515" i="18"/>
  <c r="M515" i="18"/>
  <c r="N515" i="18" s="1"/>
  <c r="L515" i="18"/>
  <c r="P515" i="18"/>
  <c r="I513" i="17" s="1"/>
  <c r="G515" i="18"/>
  <c r="G513" i="17" s="1"/>
  <c r="CS514" i="18"/>
  <c r="CR514" i="18"/>
  <c r="CG514" i="18"/>
  <c r="CF514" i="18"/>
  <c r="S512" i="17" s="1"/>
  <c r="CE514" i="18"/>
  <c r="BZ514" i="18"/>
  <c r="BY514" i="18"/>
  <c r="Q512" i="17" s="1"/>
  <c r="BX514" i="18"/>
  <c r="BN514" i="18"/>
  <c r="BM514" i="18"/>
  <c r="BL514" i="18"/>
  <c r="BG514" i="18"/>
  <c r="BI514" i="18" s="1"/>
  <c r="BB514" i="18"/>
  <c r="BD514" i="18" s="1"/>
  <c r="AR514" i="18"/>
  <c r="AQ514" i="18"/>
  <c r="AS514" i="18" s="1"/>
  <c r="AM514" i="18"/>
  <c r="AL514" i="18"/>
  <c r="AH514" i="18"/>
  <c r="AG514" i="18"/>
  <c r="AA514" i="18"/>
  <c r="Y514" i="18"/>
  <c r="AD514" i="18" s="1"/>
  <c r="Q514" i="18"/>
  <c r="M514" i="18"/>
  <c r="L514" i="18"/>
  <c r="P514" i="18"/>
  <c r="I512" i="17" s="1"/>
  <c r="G514" i="18"/>
  <c r="G512" i="17" s="1"/>
  <c r="A514" i="18"/>
  <c r="CS512" i="18"/>
  <c r="CR512" i="18"/>
  <c r="CG512" i="18"/>
  <c r="S510" i="17"/>
  <c r="CE512" i="18"/>
  <c r="BZ512" i="18"/>
  <c r="BY512" i="18"/>
  <c r="Q510" i="17" s="1"/>
  <c r="BX512" i="18"/>
  <c r="BL512" i="18"/>
  <c r="BG512" i="18"/>
  <c r="BB512" i="18"/>
  <c r="AQ512" i="18"/>
  <c r="AL512" i="18"/>
  <c r="AG512" i="18"/>
  <c r="Y512" i="18"/>
  <c r="Q512" i="18"/>
  <c r="M512" i="18"/>
  <c r="L512" i="18"/>
  <c r="P512" i="18"/>
  <c r="I510" i="17" s="1"/>
  <c r="G512" i="18"/>
  <c r="CS511" i="18"/>
  <c r="CR511" i="18"/>
  <c r="CG511" i="18"/>
  <c r="CF511" i="18"/>
  <c r="S509" i="17" s="1"/>
  <c r="CE511" i="18"/>
  <c r="BZ511" i="18"/>
  <c r="BY511" i="18"/>
  <c r="Q509" i="17" s="1"/>
  <c r="BX511" i="18"/>
  <c r="BN511" i="18"/>
  <c r="BL511" i="18"/>
  <c r="BG511" i="18"/>
  <c r="BB511" i="18"/>
  <c r="AS511" i="18"/>
  <c r="AQ511" i="18"/>
  <c r="AL511" i="18"/>
  <c r="AG511" i="18"/>
  <c r="Y511" i="18"/>
  <c r="AD511" i="18" s="1"/>
  <c r="Q511" i="18"/>
  <c r="M511" i="18"/>
  <c r="N511" i="18" s="1"/>
  <c r="L511" i="18"/>
  <c r="P511" i="18"/>
  <c r="G511" i="18"/>
  <c r="G509" i="17" s="1"/>
  <c r="CS510" i="18"/>
  <c r="CR510" i="18"/>
  <c r="CG510" i="18"/>
  <c r="CF510" i="18"/>
  <c r="S508" i="17" s="1"/>
  <c r="CE510" i="18"/>
  <c r="BZ510" i="18"/>
  <c r="BY510" i="18"/>
  <c r="Q508" i="17" s="1"/>
  <c r="BX510" i="18"/>
  <c r="BN510" i="18"/>
  <c r="BL510" i="18"/>
  <c r="BG510" i="18"/>
  <c r="BB510" i="18"/>
  <c r="AS510" i="18"/>
  <c r="AQ510" i="18"/>
  <c r="AL510" i="18"/>
  <c r="AG510" i="18"/>
  <c r="Y510" i="18"/>
  <c r="Q510" i="18"/>
  <c r="M510" i="18"/>
  <c r="L510" i="18"/>
  <c r="P510" i="18"/>
  <c r="I508" i="17" s="1"/>
  <c r="G510" i="18"/>
  <c r="G508" i="17" s="1"/>
  <c r="CS509" i="18"/>
  <c r="CR509" i="18"/>
  <c r="CG509" i="18"/>
  <c r="CF509" i="18"/>
  <c r="S507" i="17" s="1"/>
  <c r="CE509" i="18"/>
  <c r="BZ509" i="18"/>
  <c r="BY509" i="18"/>
  <c r="Q507" i="17" s="1"/>
  <c r="BX509" i="18"/>
  <c r="BN509" i="18"/>
  <c r="BL509" i="18"/>
  <c r="BG509" i="18"/>
  <c r="BB509" i="18"/>
  <c r="AS509" i="18"/>
  <c r="AQ509" i="18"/>
  <c r="AL509" i="18"/>
  <c r="AG509" i="18"/>
  <c r="Y509" i="18"/>
  <c r="Q509" i="18"/>
  <c r="M509" i="18"/>
  <c r="N509" i="18" s="1"/>
  <c r="O509" i="18" s="1"/>
  <c r="L509" i="18"/>
  <c r="P509" i="18"/>
  <c r="I507" i="17" s="1"/>
  <c r="G509" i="18"/>
  <c r="G507" i="17" s="1"/>
  <c r="CS508" i="18"/>
  <c r="CR508" i="18"/>
  <c r="CG508" i="18"/>
  <c r="CF508" i="18"/>
  <c r="S506" i="17" s="1"/>
  <c r="CE508" i="18"/>
  <c r="BZ508" i="18"/>
  <c r="BY508" i="18"/>
  <c r="Q506" i="17" s="1"/>
  <c r="BX508" i="18"/>
  <c r="BN508" i="18"/>
  <c r="BL508" i="18"/>
  <c r="BG508" i="18"/>
  <c r="BB508" i="18"/>
  <c r="AS508" i="18"/>
  <c r="AQ508" i="18"/>
  <c r="AL508" i="18"/>
  <c r="AG508" i="18"/>
  <c r="Y508" i="18"/>
  <c r="AD508" i="18" s="1"/>
  <c r="Q508" i="18"/>
  <c r="M508" i="18"/>
  <c r="N508" i="18" s="1"/>
  <c r="O508" i="18" s="1"/>
  <c r="L508" i="18"/>
  <c r="P508" i="18"/>
  <c r="I506" i="17" s="1"/>
  <c r="G508" i="18"/>
  <c r="G506" i="17" s="1"/>
  <c r="CS507" i="18"/>
  <c r="CR507" i="18"/>
  <c r="CG507" i="18"/>
  <c r="CF507" i="18"/>
  <c r="S505" i="17" s="1"/>
  <c r="CE507" i="18"/>
  <c r="BZ507" i="18"/>
  <c r="BY507" i="18"/>
  <c r="Q505" i="17" s="1"/>
  <c r="BX507" i="18"/>
  <c r="BN507" i="18"/>
  <c r="BL507" i="18"/>
  <c r="BG507" i="18"/>
  <c r="BB507" i="18"/>
  <c r="AS507" i="18"/>
  <c r="AQ507" i="18"/>
  <c r="AL507" i="18"/>
  <c r="AG507" i="18"/>
  <c r="Y507" i="18"/>
  <c r="Q507" i="18"/>
  <c r="M507" i="18"/>
  <c r="L507" i="18"/>
  <c r="P507" i="18"/>
  <c r="I505" i="17" s="1"/>
  <c r="G507" i="18"/>
  <c r="G505" i="17" s="1"/>
  <c r="CS506" i="18"/>
  <c r="CR506" i="18"/>
  <c r="CG506" i="18"/>
  <c r="CF506" i="18"/>
  <c r="S504" i="17" s="1"/>
  <c r="CE506" i="18"/>
  <c r="BZ506" i="18"/>
  <c r="BY506" i="18"/>
  <c r="Q504" i="17" s="1"/>
  <c r="BX506" i="18"/>
  <c r="BN506" i="18"/>
  <c r="BL506" i="18"/>
  <c r="BG506" i="18"/>
  <c r="BI506" i="18" s="1"/>
  <c r="BB506" i="18"/>
  <c r="BD506" i="18" s="1"/>
  <c r="AS506" i="18"/>
  <c r="AQ506" i="18"/>
  <c r="AL506" i="18"/>
  <c r="AG506" i="18"/>
  <c r="Y506" i="18"/>
  <c r="Q506" i="18"/>
  <c r="M506" i="18"/>
  <c r="N506" i="18" s="1"/>
  <c r="O506" i="18" s="1"/>
  <c r="L506" i="18"/>
  <c r="P506" i="18"/>
  <c r="I504" i="17" s="1"/>
  <c r="G506" i="18"/>
  <c r="G504" i="17" s="1"/>
  <c r="CS505" i="18"/>
  <c r="CR505" i="18"/>
  <c r="CG505" i="18"/>
  <c r="CF505" i="18"/>
  <c r="S503" i="17" s="1"/>
  <c r="CE505" i="18"/>
  <c r="BZ505" i="18"/>
  <c r="BY505" i="18"/>
  <c r="Q503" i="17" s="1"/>
  <c r="BX505" i="18"/>
  <c r="BN505" i="18"/>
  <c r="BL505" i="18"/>
  <c r="BG505" i="18"/>
  <c r="BB505" i="18"/>
  <c r="AS505" i="18"/>
  <c r="AQ505" i="18"/>
  <c r="AL505" i="18"/>
  <c r="AG505" i="18"/>
  <c r="Y505" i="18"/>
  <c r="AD505" i="18" s="1"/>
  <c r="Q505" i="18"/>
  <c r="M505" i="18"/>
  <c r="N505" i="18" s="1"/>
  <c r="O505" i="18" s="1"/>
  <c r="L505" i="18"/>
  <c r="P505" i="18"/>
  <c r="I503" i="17" s="1"/>
  <c r="G505" i="18"/>
  <c r="G503" i="17" s="1"/>
  <c r="CS504" i="18"/>
  <c r="CR504" i="18"/>
  <c r="CG504" i="18"/>
  <c r="CF504" i="18"/>
  <c r="S502" i="17" s="1"/>
  <c r="CE504" i="18"/>
  <c r="BZ504" i="18"/>
  <c r="BY504" i="18"/>
  <c r="Q502" i="17" s="1"/>
  <c r="BX504" i="18"/>
  <c r="BN504" i="18"/>
  <c r="BL504" i="18"/>
  <c r="BG504" i="18"/>
  <c r="BB504" i="18"/>
  <c r="AS504" i="18"/>
  <c r="AQ504" i="18"/>
  <c r="AL504" i="18"/>
  <c r="AG504" i="18"/>
  <c r="Y504" i="18"/>
  <c r="AD504" i="18" s="1"/>
  <c r="Q504" i="18"/>
  <c r="M504" i="18"/>
  <c r="N504" i="18" s="1"/>
  <c r="L504" i="18"/>
  <c r="P504" i="18"/>
  <c r="I502" i="17" s="1"/>
  <c r="G504" i="18"/>
  <c r="G502" i="17" s="1"/>
  <c r="CS503" i="18"/>
  <c r="CR503" i="18"/>
  <c r="CG503" i="18"/>
  <c r="CF503" i="18"/>
  <c r="S501" i="17" s="1"/>
  <c r="CE503" i="18"/>
  <c r="BZ503" i="18"/>
  <c r="BY503" i="18"/>
  <c r="Q501" i="17" s="1"/>
  <c r="BX503" i="18"/>
  <c r="BN503" i="18"/>
  <c r="BL503" i="18"/>
  <c r="BG503" i="18"/>
  <c r="BI503" i="18" s="1"/>
  <c r="BB503" i="18"/>
  <c r="BD503" i="18" s="1"/>
  <c r="AS503" i="18"/>
  <c r="AQ503" i="18"/>
  <c r="AL503" i="18"/>
  <c r="AG503" i="18"/>
  <c r="Y503" i="18"/>
  <c r="Z503" i="18" s="1"/>
  <c r="Q503" i="18"/>
  <c r="M503" i="18"/>
  <c r="N503" i="18" s="1"/>
  <c r="O503" i="18" s="1"/>
  <c r="L503" i="18"/>
  <c r="P503" i="18"/>
  <c r="I501" i="17" s="1"/>
  <c r="G503" i="18"/>
  <c r="G501" i="17" s="1"/>
  <c r="CS502" i="18"/>
  <c r="CR502" i="18"/>
  <c r="CG502" i="18"/>
  <c r="CF502" i="18"/>
  <c r="S500" i="17" s="1"/>
  <c r="CE502" i="18"/>
  <c r="BZ502" i="18"/>
  <c r="BY502" i="18"/>
  <c r="Q500" i="17" s="1"/>
  <c r="BX502" i="18"/>
  <c r="BN502" i="18"/>
  <c r="BL502" i="18"/>
  <c r="BG502" i="18"/>
  <c r="BB502" i="18"/>
  <c r="AS502" i="18"/>
  <c r="AQ502" i="18"/>
  <c r="AL502" i="18"/>
  <c r="AG502" i="18"/>
  <c r="Y502" i="18"/>
  <c r="AD502" i="18" s="1"/>
  <c r="Q502" i="18"/>
  <c r="M502" i="18"/>
  <c r="N502" i="18" s="1"/>
  <c r="L502" i="18"/>
  <c r="P502" i="18"/>
  <c r="I500" i="17" s="1"/>
  <c r="G502" i="18"/>
  <c r="G500" i="17" s="1"/>
  <c r="CS501" i="18"/>
  <c r="CR501" i="18"/>
  <c r="CG501" i="18"/>
  <c r="CF501" i="18"/>
  <c r="S499" i="17" s="1"/>
  <c r="CE501" i="18"/>
  <c r="BZ501" i="18"/>
  <c r="BY501" i="18"/>
  <c r="Q499" i="17" s="1"/>
  <c r="BX501" i="18"/>
  <c r="BN501" i="18"/>
  <c r="BM501" i="18"/>
  <c r="BL501" i="18"/>
  <c r="BG501" i="18"/>
  <c r="BI501" i="18" s="1"/>
  <c r="BB501" i="18"/>
  <c r="BD501" i="18" s="1"/>
  <c r="AR501" i="18"/>
  <c r="AQ501" i="18"/>
  <c r="AS501" i="18" s="1"/>
  <c r="AM501" i="18"/>
  <c r="AL501" i="18"/>
  <c r="AH501" i="18"/>
  <c r="AG501" i="18"/>
  <c r="AA501" i="18"/>
  <c r="Y501" i="18"/>
  <c r="Q501" i="18"/>
  <c r="M501" i="18"/>
  <c r="N501" i="18" s="1"/>
  <c r="O501" i="18" s="1"/>
  <c r="L501" i="18"/>
  <c r="P501" i="18"/>
  <c r="I499" i="17" s="1"/>
  <c r="G501" i="18"/>
  <c r="A501" i="18"/>
  <c r="CS499" i="18"/>
  <c r="CR499" i="18"/>
  <c r="CG499" i="18"/>
  <c r="S497" i="17"/>
  <c r="CE499" i="18"/>
  <c r="BZ499" i="18"/>
  <c r="BY499" i="18"/>
  <c r="Q497" i="17" s="1"/>
  <c r="BX499" i="18"/>
  <c r="BL499" i="18"/>
  <c r="BG499" i="18"/>
  <c r="BI499" i="18" s="1"/>
  <c r="BB499" i="18"/>
  <c r="BD499" i="18" s="1"/>
  <c r="AQ499" i="18"/>
  <c r="AL499" i="18"/>
  <c r="AG499" i="18"/>
  <c r="Y499" i="18"/>
  <c r="Q499" i="18"/>
  <c r="M499" i="18"/>
  <c r="N499" i="18" s="1"/>
  <c r="L499" i="18"/>
  <c r="P499" i="18"/>
  <c r="I497" i="17" s="1"/>
  <c r="G499" i="18"/>
  <c r="DB498" i="18"/>
  <c r="CV498" i="18"/>
  <c r="CS498" i="18"/>
  <c r="CR498" i="18"/>
  <c r="CG498" i="18"/>
  <c r="CF498" i="18"/>
  <c r="S496" i="17" s="1"/>
  <c r="CE498" i="18"/>
  <c r="BZ498" i="18"/>
  <c r="BY498" i="18"/>
  <c r="Q496" i="17" s="1"/>
  <c r="BX498" i="18"/>
  <c r="BT498" i="18"/>
  <c r="O496" i="17" s="1"/>
  <c r="BN498" i="18"/>
  <c r="BL498" i="18"/>
  <c r="BG498" i="18"/>
  <c r="BB498" i="18"/>
  <c r="AY498" i="18"/>
  <c r="M496" i="17" s="1"/>
  <c r="AS498" i="18"/>
  <c r="AQ498" i="18"/>
  <c r="AN498" i="18"/>
  <c r="AL498" i="18"/>
  <c r="AI498" i="18"/>
  <c r="AG498" i="18"/>
  <c r="AB498" i="18"/>
  <c r="K496" i="17" s="1"/>
  <c r="Y498" i="18"/>
  <c r="S498" i="18"/>
  <c r="CN498" i="18" s="1"/>
  <c r="CP498" i="18" s="1"/>
  <c r="R498" i="18"/>
  <c r="CJ498" i="18" s="1"/>
  <c r="CL498" i="18" s="1"/>
  <c r="Q498" i="18"/>
  <c r="P498" i="18"/>
  <c r="I496" i="17" s="1"/>
  <c r="M498" i="18"/>
  <c r="N498" i="18" s="1"/>
  <c r="O498" i="18" s="1"/>
  <c r="L498" i="18"/>
  <c r="G498" i="18"/>
  <c r="G496" i="17" s="1"/>
  <c r="CS497" i="18"/>
  <c r="CR497" i="18"/>
  <c r="CG497" i="18"/>
  <c r="CF497" i="18"/>
  <c r="S495" i="17" s="1"/>
  <c r="CE497" i="18"/>
  <c r="BZ497" i="18"/>
  <c r="BY497" i="18"/>
  <c r="Q495" i="17" s="1"/>
  <c r="BX497" i="18"/>
  <c r="BN497" i="18"/>
  <c r="BL497" i="18"/>
  <c r="BG497" i="18"/>
  <c r="BB497" i="18"/>
  <c r="AS497" i="18"/>
  <c r="AQ497" i="18"/>
  <c r="AL497" i="18"/>
  <c r="AG497" i="18"/>
  <c r="Y497" i="18"/>
  <c r="Q497" i="18"/>
  <c r="M497" i="18"/>
  <c r="L497" i="18"/>
  <c r="P497" i="18"/>
  <c r="I495" i="17" s="1"/>
  <c r="G497" i="18"/>
  <c r="DB496" i="18"/>
  <c r="CV496" i="18"/>
  <c r="CS496" i="18"/>
  <c r="CR496" i="18"/>
  <c r="CG496" i="18"/>
  <c r="CF496" i="18"/>
  <c r="S494" i="17" s="1"/>
  <c r="CE496" i="18"/>
  <c r="BZ496" i="18"/>
  <c r="BY496" i="18"/>
  <c r="Q494" i="17" s="1"/>
  <c r="BX496" i="18"/>
  <c r="BT496" i="18"/>
  <c r="O494" i="17" s="1"/>
  <c r="BN496" i="18"/>
  <c r="BL496" i="18"/>
  <c r="BG496" i="18"/>
  <c r="BB496" i="18"/>
  <c r="AY496" i="18"/>
  <c r="M494" i="17" s="1"/>
  <c r="AS496" i="18"/>
  <c r="AQ496" i="18"/>
  <c r="AN496" i="18"/>
  <c r="AL496" i="18"/>
  <c r="AI496" i="18"/>
  <c r="AG496" i="18"/>
  <c r="AB496" i="18"/>
  <c r="K494" i="17" s="1"/>
  <c r="Y496" i="18"/>
  <c r="S496" i="18"/>
  <c r="CN496" i="18" s="1"/>
  <c r="CP496" i="18" s="1"/>
  <c r="R496" i="18"/>
  <c r="CJ496" i="18" s="1"/>
  <c r="CL496" i="18" s="1"/>
  <c r="Q496" i="18"/>
  <c r="P496" i="18"/>
  <c r="I494" i="17" s="1"/>
  <c r="M496" i="18"/>
  <c r="N496" i="18" s="1"/>
  <c r="O496" i="18" s="1"/>
  <c r="L496" i="18"/>
  <c r="G496" i="18"/>
  <c r="G494" i="17" s="1"/>
  <c r="DB495" i="18"/>
  <c r="CV495" i="18"/>
  <c r="CS495" i="18"/>
  <c r="CR495" i="18"/>
  <c r="CG495" i="18"/>
  <c r="CF495" i="18"/>
  <c r="S493" i="17" s="1"/>
  <c r="CE495" i="18"/>
  <c r="BZ495" i="18"/>
  <c r="BY495" i="18"/>
  <c r="Q493" i="17" s="1"/>
  <c r="BX495" i="18"/>
  <c r="BT495" i="18"/>
  <c r="O493" i="17" s="1"/>
  <c r="BN495" i="18"/>
  <c r="BL495" i="18"/>
  <c r="BG495" i="18"/>
  <c r="BB495" i="18"/>
  <c r="AY495" i="18"/>
  <c r="M493" i="17" s="1"/>
  <c r="AS495" i="18"/>
  <c r="AQ495" i="18"/>
  <c r="AN495" i="18"/>
  <c r="AL495" i="18"/>
  <c r="AI495" i="18"/>
  <c r="AG495" i="18"/>
  <c r="AB495" i="18"/>
  <c r="K493" i="17" s="1"/>
  <c r="Y495" i="18"/>
  <c r="AD495" i="18" s="1"/>
  <c r="S495" i="18"/>
  <c r="CN495" i="18" s="1"/>
  <c r="CP495" i="18" s="1"/>
  <c r="R495" i="18"/>
  <c r="CJ495" i="18" s="1"/>
  <c r="CL495" i="18" s="1"/>
  <c r="Q495" i="18"/>
  <c r="P495" i="18"/>
  <c r="I493" i="17" s="1"/>
  <c r="M495" i="18"/>
  <c r="N495" i="18" s="1"/>
  <c r="O495" i="18" s="1"/>
  <c r="L495" i="18"/>
  <c r="G495" i="18"/>
  <c r="G493" i="17" s="1"/>
  <c r="DB494" i="18"/>
  <c r="CV494" i="18"/>
  <c r="CS494" i="18"/>
  <c r="CR494" i="18"/>
  <c r="CG494" i="18"/>
  <c r="CF494" i="18"/>
  <c r="S492" i="17" s="1"/>
  <c r="CE494" i="18"/>
  <c r="BZ494" i="18"/>
  <c r="BY494" i="18"/>
  <c r="Q492" i="17" s="1"/>
  <c r="BX494" i="18"/>
  <c r="BT494" i="18"/>
  <c r="O492" i="17" s="1"/>
  <c r="BN494" i="18"/>
  <c r="BL494" i="18"/>
  <c r="BG494" i="18"/>
  <c r="BB494" i="18"/>
  <c r="AY494" i="18"/>
  <c r="M492" i="17" s="1"/>
  <c r="AS494" i="18"/>
  <c r="AQ494" i="18"/>
  <c r="AN494" i="18"/>
  <c r="AL494" i="18"/>
  <c r="AI494" i="18"/>
  <c r="AG494" i="18"/>
  <c r="AB494" i="18"/>
  <c r="K492" i="17" s="1"/>
  <c r="Y494" i="18"/>
  <c r="Z494" i="18" s="1"/>
  <c r="AC494" i="18" s="1"/>
  <c r="S494" i="18"/>
  <c r="CN494" i="18" s="1"/>
  <c r="CP494" i="18" s="1"/>
  <c r="R494" i="18"/>
  <c r="CJ494" i="18" s="1"/>
  <c r="CL494" i="18" s="1"/>
  <c r="Q494" i="18"/>
  <c r="P494" i="18"/>
  <c r="I492" i="17" s="1"/>
  <c r="M494" i="18"/>
  <c r="N494" i="18" s="1"/>
  <c r="L494" i="18"/>
  <c r="G494" i="18"/>
  <c r="G492" i="17" s="1"/>
  <c r="CS493" i="18"/>
  <c r="CR493" i="18"/>
  <c r="CG493" i="18"/>
  <c r="CF493" i="18"/>
  <c r="S491" i="17" s="1"/>
  <c r="CE493" i="18"/>
  <c r="BZ493" i="18"/>
  <c r="BY493" i="18"/>
  <c r="Q491" i="17" s="1"/>
  <c r="BX493" i="18"/>
  <c r="BN493" i="18"/>
  <c r="BL493" i="18"/>
  <c r="BG493" i="18"/>
  <c r="BI493" i="18" s="1"/>
  <c r="BT493" i="18" s="1"/>
  <c r="O491" i="17" s="1"/>
  <c r="BB493" i="18"/>
  <c r="BD493" i="18" s="1"/>
  <c r="AS493" i="18"/>
  <c r="AQ493" i="18"/>
  <c r="AL493" i="18"/>
  <c r="AG493" i="18"/>
  <c r="Y493" i="18"/>
  <c r="Q493" i="18"/>
  <c r="P493" i="18"/>
  <c r="I491" i="17" s="1"/>
  <c r="M493" i="18"/>
  <c r="L493" i="18"/>
  <c r="G493" i="18"/>
  <c r="CS492" i="18"/>
  <c r="CR492" i="18"/>
  <c r="CG492" i="18"/>
  <c r="CF492" i="18"/>
  <c r="S490" i="17" s="1"/>
  <c r="CE492" i="18"/>
  <c r="BZ492" i="18"/>
  <c r="BY492" i="18"/>
  <c r="Q490" i="17" s="1"/>
  <c r="BX492" i="18"/>
  <c r="BN492" i="18"/>
  <c r="BL492" i="18"/>
  <c r="BG492" i="18"/>
  <c r="BB492" i="18"/>
  <c r="AS492" i="18"/>
  <c r="AQ492" i="18"/>
  <c r="AL492" i="18"/>
  <c r="AG492" i="18"/>
  <c r="Y492" i="18"/>
  <c r="AD492" i="18" s="1"/>
  <c r="Q492" i="18"/>
  <c r="M492" i="18"/>
  <c r="N492" i="18" s="1"/>
  <c r="L492" i="18"/>
  <c r="P492" i="18"/>
  <c r="I490" i="17" s="1"/>
  <c r="G492" i="18"/>
  <c r="G490" i="17" s="1"/>
  <c r="CS491" i="18"/>
  <c r="CR491" i="18"/>
  <c r="CG491" i="18"/>
  <c r="CF491" i="18"/>
  <c r="S489" i="17" s="1"/>
  <c r="CE491" i="18"/>
  <c r="BZ491" i="18"/>
  <c r="BY491" i="18"/>
  <c r="Q489" i="17" s="1"/>
  <c r="BX491" i="18"/>
  <c r="BN491" i="18"/>
  <c r="BL491" i="18"/>
  <c r="BG491" i="18"/>
  <c r="BB491" i="18"/>
  <c r="AS491" i="18"/>
  <c r="AQ491" i="18"/>
  <c r="AL491" i="18"/>
  <c r="AG491" i="18"/>
  <c r="Y491" i="18"/>
  <c r="Z491" i="18" s="1"/>
  <c r="Q491" i="18"/>
  <c r="M491" i="18"/>
  <c r="N491" i="18" s="1"/>
  <c r="L491" i="18"/>
  <c r="P491" i="18"/>
  <c r="I489" i="17" s="1"/>
  <c r="G491" i="18"/>
  <c r="G489" i="17" s="1"/>
  <c r="CS490" i="18"/>
  <c r="CR490" i="18"/>
  <c r="CG490" i="18"/>
  <c r="CF490" i="18"/>
  <c r="S488" i="17" s="1"/>
  <c r="CE490" i="18"/>
  <c r="BZ490" i="18"/>
  <c r="BY490" i="18"/>
  <c r="Q488" i="17" s="1"/>
  <c r="BX490" i="18"/>
  <c r="BN490" i="18"/>
  <c r="BL490" i="18"/>
  <c r="BG490" i="18"/>
  <c r="BI490" i="18" s="1"/>
  <c r="BB490" i="18"/>
  <c r="BD490" i="18" s="1"/>
  <c r="AS490" i="18"/>
  <c r="AQ490" i="18"/>
  <c r="AL490" i="18"/>
  <c r="AG490" i="18"/>
  <c r="Y490" i="18"/>
  <c r="Z490" i="18" s="1"/>
  <c r="Q490" i="18"/>
  <c r="M490" i="18"/>
  <c r="L490" i="18"/>
  <c r="P490" i="18"/>
  <c r="I488" i="17" s="1"/>
  <c r="G490" i="18"/>
  <c r="DB489" i="18"/>
  <c r="CV489" i="18"/>
  <c r="CS489" i="18"/>
  <c r="CR489" i="18"/>
  <c r="CG489" i="18"/>
  <c r="CF489" i="18"/>
  <c r="S487" i="17" s="1"/>
  <c r="CE489" i="18"/>
  <c r="BZ489" i="18"/>
  <c r="BY489" i="18"/>
  <c r="Q487" i="17" s="1"/>
  <c r="BX489" i="18"/>
  <c r="BT489" i="18"/>
  <c r="O487" i="17" s="1"/>
  <c r="BN489" i="18"/>
  <c r="BL489" i="18"/>
  <c r="BG489" i="18"/>
  <c r="BB489" i="18"/>
  <c r="AY489" i="18"/>
  <c r="M487" i="17" s="1"/>
  <c r="AS489" i="18"/>
  <c r="AQ489" i="18"/>
  <c r="AN489" i="18"/>
  <c r="AL489" i="18"/>
  <c r="AI489" i="18"/>
  <c r="AG489" i="18"/>
  <c r="AB489" i="18"/>
  <c r="K487" i="17" s="1"/>
  <c r="Y489" i="18"/>
  <c r="AD489" i="18" s="1"/>
  <c r="S489" i="18"/>
  <c r="CN489" i="18" s="1"/>
  <c r="CP489" i="18" s="1"/>
  <c r="R489" i="18"/>
  <c r="CJ489" i="18" s="1"/>
  <c r="CL489" i="18" s="1"/>
  <c r="Q489" i="18"/>
  <c r="P489" i="18"/>
  <c r="I487" i="17" s="1"/>
  <c r="M489" i="18"/>
  <c r="N489" i="18" s="1"/>
  <c r="L489" i="18"/>
  <c r="G489" i="18"/>
  <c r="G487" i="17" s="1"/>
  <c r="DB488" i="18"/>
  <c r="CV488" i="18"/>
  <c r="CS488" i="18"/>
  <c r="CR488" i="18"/>
  <c r="CG488" i="18"/>
  <c r="CF488" i="18"/>
  <c r="S486" i="17" s="1"/>
  <c r="CE488" i="18"/>
  <c r="BZ488" i="18"/>
  <c r="BY488" i="18"/>
  <c r="Q486" i="17" s="1"/>
  <c r="BX488" i="18"/>
  <c r="BT488" i="18"/>
  <c r="O486" i="17" s="1"/>
  <c r="BN488" i="18"/>
  <c r="BM488" i="18"/>
  <c r="BL488" i="18"/>
  <c r="BG488" i="18"/>
  <c r="BB488" i="18"/>
  <c r="AY488" i="18"/>
  <c r="M486" i="17" s="1"/>
  <c r="AS488" i="18"/>
  <c r="AR488" i="18"/>
  <c r="AQ488" i="18"/>
  <c r="AN488" i="18"/>
  <c r="AM488" i="18"/>
  <c r="AL488" i="18"/>
  <c r="AI488" i="18"/>
  <c r="AH488" i="18"/>
  <c r="AG488" i="18"/>
  <c r="AB488" i="18"/>
  <c r="K486" i="17" s="1"/>
  <c r="AA488" i="18"/>
  <c r="Y488" i="18"/>
  <c r="Z488" i="18" s="1"/>
  <c r="AC488" i="18" s="1"/>
  <c r="S488" i="18"/>
  <c r="CN488" i="18" s="1"/>
  <c r="CP488" i="18" s="1"/>
  <c r="R488" i="18"/>
  <c r="CJ488" i="18" s="1"/>
  <c r="CL488" i="18" s="1"/>
  <c r="Q488" i="18"/>
  <c r="P488" i="18"/>
  <c r="I486" i="17" s="1"/>
  <c r="M488" i="18"/>
  <c r="L488" i="18"/>
  <c r="G488" i="18"/>
  <c r="G486" i="17" s="1"/>
  <c r="A488" i="18"/>
  <c r="CS486" i="18"/>
  <c r="CR486" i="18"/>
  <c r="CG486" i="18"/>
  <c r="S484" i="17"/>
  <c r="CE486" i="18"/>
  <c r="BZ486" i="18"/>
  <c r="BY486" i="18"/>
  <c r="Q484" i="17" s="1"/>
  <c r="BX486" i="18"/>
  <c r="BL486" i="18"/>
  <c r="BG486" i="18"/>
  <c r="BI486" i="18" s="1"/>
  <c r="BB486" i="18"/>
  <c r="BD486" i="18" s="1"/>
  <c r="AQ486" i="18"/>
  <c r="AL486" i="18"/>
  <c r="AG486" i="18"/>
  <c r="Y486" i="18"/>
  <c r="AD486" i="18" s="1"/>
  <c r="Q486" i="18"/>
  <c r="M486" i="18"/>
  <c r="N486" i="18" s="1"/>
  <c r="O486" i="18" s="1"/>
  <c r="L486" i="18"/>
  <c r="P486" i="18"/>
  <c r="I484" i="17" s="1"/>
  <c r="G486" i="18"/>
  <c r="CS485" i="18"/>
  <c r="CR485" i="18"/>
  <c r="CG485" i="18"/>
  <c r="CF485" i="18"/>
  <c r="S483" i="17" s="1"/>
  <c r="CE485" i="18"/>
  <c r="BZ485" i="18"/>
  <c r="BY485" i="18"/>
  <c r="Q483" i="17" s="1"/>
  <c r="BX485" i="18"/>
  <c r="BN485" i="18"/>
  <c r="BL485" i="18"/>
  <c r="BG485" i="18"/>
  <c r="BI485" i="18" s="1"/>
  <c r="BB485" i="18"/>
  <c r="BD485" i="18" s="1"/>
  <c r="AS485" i="18"/>
  <c r="AQ485" i="18"/>
  <c r="AL485" i="18"/>
  <c r="AG485" i="18"/>
  <c r="Y485" i="18"/>
  <c r="Q485" i="18"/>
  <c r="P485" i="18"/>
  <c r="I483" i="17" s="1"/>
  <c r="M485" i="18"/>
  <c r="L485" i="18"/>
  <c r="G485" i="18"/>
  <c r="CS484" i="18"/>
  <c r="CR484" i="18"/>
  <c r="CG484" i="18"/>
  <c r="CF484" i="18"/>
  <c r="S482" i="17" s="1"/>
  <c r="CE484" i="18"/>
  <c r="BZ484" i="18"/>
  <c r="BY484" i="18"/>
  <c r="Q482" i="17" s="1"/>
  <c r="BX484" i="18"/>
  <c r="BN484" i="18"/>
  <c r="BL484" i="18"/>
  <c r="BG484" i="18"/>
  <c r="BI484" i="18" s="1"/>
  <c r="BB484" i="18"/>
  <c r="BD484" i="18" s="1"/>
  <c r="AS484" i="18"/>
  <c r="AQ484" i="18"/>
  <c r="AL484" i="18"/>
  <c r="AG484" i="18"/>
  <c r="Y484" i="18"/>
  <c r="Q484" i="18"/>
  <c r="M484" i="18"/>
  <c r="N484" i="18" s="1"/>
  <c r="L484" i="18"/>
  <c r="P484" i="18"/>
  <c r="I482" i="17" s="1"/>
  <c r="G484" i="18"/>
  <c r="CS483" i="18"/>
  <c r="CR483" i="18"/>
  <c r="CG483" i="18"/>
  <c r="CF483" i="18"/>
  <c r="S481" i="17" s="1"/>
  <c r="CE483" i="18"/>
  <c r="BZ483" i="18"/>
  <c r="BY483" i="18"/>
  <c r="Q481" i="17" s="1"/>
  <c r="BX483" i="18"/>
  <c r="BN483" i="18"/>
  <c r="BL483" i="18"/>
  <c r="BG483" i="18"/>
  <c r="BI483" i="18" s="1"/>
  <c r="BB483" i="18"/>
  <c r="BD483" i="18" s="1"/>
  <c r="AS483" i="18"/>
  <c r="AQ483" i="18"/>
  <c r="AL483" i="18"/>
  <c r="AG483" i="18"/>
  <c r="Y483" i="18"/>
  <c r="Q483" i="18"/>
  <c r="M483" i="18"/>
  <c r="N483" i="18" s="1"/>
  <c r="O483" i="18" s="1"/>
  <c r="L483" i="18"/>
  <c r="P483" i="18"/>
  <c r="I481" i="17" s="1"/>
  <c r="G483" i="18"/>
  <c r="CS482" i="18"/>
  <c r="CR482" i="18"/>
  <c r="CG482" i="18"/>
  <c r="CF482" i="18"/>
  <c r="S480" i="17" s="1"/>
  <c r="CE482" i="18"/>
  <c r="BZ482" i="18"/>
  <c r="BY482" i="18"/>
  <c r="Q480" i="17" s="1"/>
  <c r="BX482" i="18"/>
  <c r="BN482" i="18"/>
  <c r="BL482" i="18"/>
  <c r="BG482" i="18"/>
  <c r="BI482" i="18" s="1"/>
  <c r="BB482" i="18"/>
  <c r="BD482" i="18" s="1"/>
  <c r="AS482" i="18"/>
  <c r="AQ482" i="18"/>
  <c r="AL482" i="18"/>
  <c r="AG482" i="18"/>
  <c r="Y482" i="18"/>
  <c r="AD482" i="18" s="1"/>
  <c r="Q482" i="18"/>
  <c r="M482" i="18"/>
  <c r="N482" i="18" s="1"/>
  <c r="L482" i="18"/>
  <c r="P482" i="18"/>
  <c r="I480" i="17" s="1"/>
  <c r="G482" i="18"/>
  <c r="G480" i="17" s="1"/>
  <c r="CS481" i="18"/>
  <c r="CR481" i="18"/>
  <c r="CG481" i="18"/>
  <c r="CF481" i="18"/>
  <c r="S479" i="17" s="1"/>
  <c r="CE481" i="18"/>
  <c r="BZ481" i="18"/>
  <c r="BY481" i="18"/>
  <c r="Q479" i="17" s="1"/>
  <c r="BX481" i="18"/>
  <c r="BN481" i="18"/>
  <c r="BL481" i="18"/>
  <c r="BG481" i="18"/>
  <c r="BI481" i="18" s="1"/>
  <c r="BB481" i="18"/>
  <c r="BD481" i="18" s="1"/>
  <c r="AS481" i="18"/>
  <c r="AQ481" i="18"/>
  <c r="AL481" i="18"/>
  <c r="AG481" i="18"/>
  <c r="Y481" i="18"/>
  <c r="Q481" i="18"/>
  <c r="P481" i="18"/>
  <c r="I479" i="17" s="1"/>
  <c r="M481" i="18"/>
  <c r="L481" i="18"/>
  <c r="G481" i="18"/>
  <c r="CS480" i="18"/>
  <c r="CR480" i="18"/>
  <c r="CG480" i="18"/>
  <c r="CF480" i="18"/>
  <c r="S478" i="17" s="1"/>
  <c r="CE480" i="18"/>
  <c r="BZ480" i="18"/>
  <c r="BY480" i="18"/>
  <c r="Q478" i="17" s="1"/>
  <c r="BX480" i="18"/>
  <c r="BN480" i="18"/>
  <c r="BL480" i="18"/>
  <c r="BG480" i="18"/>
  <c r="BI480" i="18" s="1"/>
  <c r="BT480" i="18" s="1"/>
  <c r="O478" i="17" s="1"/>
  <c r="BB480" i="18"/>
  <c r="BD480" i="18" s="1"/>
  <c r="AS480" i="18"/>
  <c r="AQ480" i="18"/>
  <c r="AL480" i="18"/>
  <c r="AG480" i="18"/>
  <c r="Y480" i="18"/>
  <c r="Q480" i="18"/>
  <c r="P480" i="18"/>
  <c r="I478" i="17" s="1"/>
  <c r="M480" i="18"/>
  <c r="L480" i="18"/>
  <c r="G480" i="18"/>
  <c r="CS479" i="18"/>
  <c r="CR479" i="18"/>
  <c r="CG479" i="18"/>
  <c r="CF479" i="18"/>
  <c r="S477" i="17" s="1"/>
  <c r="CE479" i="18"/>
  <c r="BZ479" i="18"/>
  <c r="BY479" i="18"/>
  <c r="Q477" i="17" s="1"/>
  <c r="BX479" i="18"/>
  <c r="BN479" i="18"/>
  <c r="BL479" i="18"/>
  <c r="BG479" i="18"/>
  <c r="BI479" i="18" s="1"/>
  <c r="BB479" i="18"/>
  <c r="BD479" i="18" s="1"/>
  <c r="AS479" i="18"/>
  <c r="AQ479" i="18"/>
  <c r="AL479" i="18"/>
  <c r="AG479" i="18"/>
  <c r="Y479" i="18"/>
  <c r="Q479" i="18"/>
  <c r="M479" i="18"/>
  <c r="N479" i="18" s="1"/>
  <c r="O479" i="18" s="1"/>
  <c r="L479" i="18"/>
  <c r="P479" i="18"/>
  <c r="I477" i="17" s="1"/>
  <c r="G479" i="18"/>
  <c r="CS478" i="18"/>
  <c r="CR478" i="18"/>
  <c r="CG478" i="18"/>
  <c r="CF478" i="18"/>
  <c r="S476" i="17" s="1"/>
  <c r="CE478" i="18"/>
  <c r="BZ478" i="18"/>
  <c r="BY478" i="18"/>
  <c r="Q476" i="17" s="1"/>
  <c r="BX478" i="18"/>
  <c r="BN478" i="18"/>
  <c r="BL478" i="18"/>
  <c r="BG478" i="18"/>
  <c r="BI478" i="18" s="1"/>
  <c r="BB478" i="18"/>
  <c r="BD478" i="18" s="1"/>
  <c r="AS478" i="18"/>
  <c r="AQ478" i="18"/>
  <c r="AL478" i="18"/>
  <c r="AG478" i="18"/>
  <c r="Y478" i="18"/>
  <c r="Q478" i="18"/>
  <c r="M478" i="18"/>
  <c r="N478" i="18" s="1"/>
  <c r="O478" i="18" s="1"/>
  <c r="L478" i="18"/>
  <c r="P478" i="18"/>
  <c r="I476" i="17" s="1"/>
  <c r="G478" i="18"/>
  <c r="CS477" i="18"/>
  <c r="CR477" i="18"/>
  <c r="CG477" i="18"/>
  <c r="CF477" i="18"/>
  <c r="S475" i="17" s="1"/>
  <c r="CE477" i="18"/>
  <c r="BZ477" i="18"/>
  <c r="BY477" i="18"/>
  <c r="Q475" i="17" s="1"/>
  <c r="BX477" i="18"/>
  <c r="BN477" i="18"/>
  <c r="BL477" i="18"/>
  <c r="BG477" i="18"/>
  <c r="BI477" i="18" s="1"/>
  <c r="BB477" i="18"/>
  <c r="BD477" i="18" s="1"/>
  <c r="AS477" i="18"/>
  <c r="AQ477" i="18"/>
  <c r="AL477" i="18"/>
  <c r="AG477" i="18"/>
  <c r="Y477" i="18"/>
  <c r="Q477" i="18"/>
  <c r="M477" i="18"/>
  <c r="L477" i="18"/>
  <c r="P477" i="18"/>
  <c r="I475" i="17" s="1"/>
  <c r="G477" i="18"/>
  <c r="CS476" i="18"/>
  <c r="CR476" i="18"/>
  <c r="CG476" i="18"/>
  <c r="CF476" i="18"/>
  <c r="S474" i="17" s="1"/>
  <c r="CE476" i="18"/>
  <c r="BZ476" i="18"/>
  <c r="BY476" i="18"/>
  <c r="Q474" i="17" s="1"/>
  <c r="BX476" i="18"/>
  <c r="BN476" i="18"/>
  <c r="BL476" i="18"/>
  <c r="BI476" i="18"/>
  <c r="BB476" i="18"/>
  <c r="BD476" i="18" s="1"/>
  <c r="AS476" i="18"/>
  <c r="AQ476" i="18"/>
  <c r="AL476" i="18"/>
  <c r="AG476" i="18"/>
  <c r="Y476" i="18"/>
  <c r="Q476" i="18"/>
  <c r="P476" i="18"/>
  <c r="I474" i="17" s="1"/>
  <c r="M476" i="18"/>
  <c r="L476" i="18"/>
  <c r="G476" i="18"/>
  <c r="CS475" i="18"/>
  <c r="CR475" i="18"/>
  <c r="CG475" i="18"/>
  <c r="CF475" i="18"/>
  <c r="S473" i="17" s="1"/>
  <c r="CE475" i="18"/>
  <c r="BZ475" i="18"/>
  <c r="BY475" i="18"/>
  <c r="Q473" i="17" s="1"/>
  <c r="BX475" i="18"/>
  <c r="BN475" i="18"/>
  <c r="BM475" i="18"/>
  <c r="BL475" i="18"/>
  <c r="BG475" i="18"/>
  <c r="BI475" i="18" s="1"/>
  <c r="BB475" i="18"/>
  <c r="BD475" i="18" s="1"/>
  <c r="AR475" i="18"/>
  <c r="AQ475" i="18"/>
  <c r="AS475" i="18" s="1"/>
  <c r="AM475" i="18"/>
  <c r="AL475" i="18"/>
  <c r="AH475" i="18"/>
  <c r="AG475" i="18"/>
  <c r="AA475" i="18"/>
  <c r="Y475" i="18"/>
  <c r="Q475" i="18"/>
  <c r="M475" i="18"/>
  <c r="N475" i="18" s="1"/>
  <c r="L475" i="18"/>
  <c r="P475" i="18"/>
  <c r="I473" i="17" s="1"/>
  <c r="G475" i="18"/>
  <c r="A475" i="18"/>
  <c r="CS473" i="18"/>
  <c r="CR473" i="18"/>
  <c r="CG473" i="18"/>
  <c r="S471" i="17"/>
  <c r="CE473" i="18"/>
  <c r="BZ473" i="18"/>
  <c r="BX473" i="18"/>
  <c r="BL473" i="18"/>
  <c r="BG473" i="18"/>
  <c r="BI473" i="18" s="1"/>
  <c r="BB473" i="18"/>
  <c r="BD473" i="18" s="1"/>
  <c r="AQ473" i="18"/>
  <c r="AL473" i="18"/>
  <c r="AG473" i="18"/>
  <c r="Y473" i="18"/>
  <c r="AD473" i="18" s="1"/>
  <c r="Q473" i="18"/>
  <c r="M473" i="18"/>
  <c r="N473" i="18" s="1"/>
  <c r="O473" i="18" s="1"/>
  <c r="L473" i="18"/>
  <c r="P473" i="18"/>
  <c r="I471" i="17" s="1"/>
  <c r="G473" i="18"/>
  <c r="CS472" i="18"/>
  <c r="CR472" i="18"/>
  <c r="CG472" i="18"/>
  <c r="CF472" i="18"/>
  <c r="S470" i="17" s="1"/>
  <c r="CE472" i="18"/>
  <c r="BZ472" i="18"/>
  <c r="BY472" i="18"/>
  <c r="Q470" i="17" s="1"/>
  <c r="BX472" i="18"/>
  <c r="BN472" i="18"/>
  <c r="BL472" i="18"/>
  <c r="BG472" i="18"/>
  <c r="BI472" i="18" s="1"/>
  <c r="BB472" i="18"/>
  <c r="BD472" i="18" s="1"/>
  <c r="AS472" i="18"/>
  <c r="AQ472" i="18"/>
  <c r="AL472" i="18"/>
  <c r="AG472" i="18"/>
  <c r="Y472" i="18"/>
  <c r="Z472" i="18" s="1"/>
  <c r="AC472" i="18" s="1"/>
  <c r="Q472" i="18"/>
  <c r="M472" i="18"/>
  <c r="N472" i="18" s="1"/>
  <c r="O472" i="18" s="1"/>
  <c r="L472" i="18"/>
  <c r="P472" i="18"/>
  <c r="I470" i="17" s="1"/>
  <c r="G472" i="18"/>
  <c r="G470" i="17" s="1"/>
  <c r="CS471" i="18"/>
  <c r="CR471" i="18"/>
  <c r="CG471" i="18"/>
  <c r="CF471" i="18"/>
  <c r="S469" i="17" s="1"/>
  <c r="CE471" i="18"/>
  <c r="BZ471" i="18"/>
  <c r="BY471" i="18"/>
  <c r="Q469" i="17" s="1"/>
  <c r="BX471" i="18"/>
  <c r="BN471" i="18"/>
  <c r="BL471" i="18"/>
  <c r="BG471" i="18"/>
  <c r="BI471" i="18" s="1"/>
  <c r="BB471" i="18"/>
  <c r="BD471" i="18" s="1"/>
  <c r="AS471" i="18"/>
  <c r="AQ471" i="18"/>
  <c r="AL471" i="18"/>
  <c r="AG471" i="18"/>
  <c r="Y471" i="18"/>
  <c r="Q471" i="18"/>
  <c r="M471" i="18"/>
  <c r="L471" i="18"/>
  <c r="P471" i="18"/>
  <c r="I469" i="17" s="1"/>
  <c r="G471" i="18"/>
  <c r="CS470" i="18"/>
  <c r="CR470" i="18"/>
  <c r="CG470" i="18"/>
  <c r="CF470" i="18"/>
  <c r="S468" i="17" s="1"/>
  <c r="CE470" i="18"/>
  <c r="BZ470" i="18"/>
  <c r="BY470" i="18"/>
  <c r="Q468" i="17" s="1"/>
  <c r="BX470" i="18"/>
  <c r="BN470" i="18"/>
  <c r="BL470" i="18"/>
  <c r="BG470" i="18"/>
  <c r="BI470" i="18" s="1"/>
  <c r="BB470" i="18"/>
  <c r="BD470" i="18" s="1"/>
  <c r="AS470" i="18"/>
  <c r="AQ470" i="18"/>
  <c r="AL470" i="18"/>
  <c r="AG470" i="18"/>
  <c r="Y470" i="18"/>
  <c r="Q470" i="18"/>
  <c r="M470" i="18"/>
  <c r="L470" i="18"/>
  <c r="P470" i="18"/>
  <c r="G470" i="18"/>
  <c r="G468" i="17" s="1"/>
  <c r="CS469" i="18"/>
  <c r="CR469" i="18"/>
  <c r="CG469" i="18"/>
  <c r="CF469" i="18"/>
  <c r="S467" i="17" s="1"/>
  <c r="CE469" i="18"/>
  <c r="BZ469" i="18"/>
  <c r="BY469" i="18"/>
  <c r="Q467" i="17" s="1"/>
  <c r="BX469" i="18"/>
  <c r="BN469" i="18"/>
  <c r="BL469" i="18"/>
  <c r="BG469" i="18"/>
  <c r="BI469" i="18" s="1"/>
  <c r="BB469" i="18"/>
  <c r="BD469" i="18" s="1"/>
  <c r="AS469" i="18"/>
  <c r="AQ469" i="18"/>
  <c r="AL469" i="18"/>
  <c r="AG469" i="18"/>
  <c r="Y469" i="18"/>
  <c r="Q469" i="18"/>
  <c r="M469" i="18"/>
  <c r="L469" i="18"/>
  <c r="P469" i="18"/>
  <c r="I467" i="17" s="1"/>
  <c r="G469" i="18"/>
  <c r="CS468" i="18"/>
  <c r="CR468" i="18"/>
  <c r="CG468" i="18"/>
  <c r="CF468" i="18"/>
  <c r="S466" i="17" s="1"/>
  <c r="CE468" i="18"/>
  <c r="BZ468" i="18"/>
  <c r="BY468" i="18"/>
  <c r="Q466" i="17" s="1"/>
  <c r="BX468" i="18"/>
  <c r="BN468" i="18"/>
  <c r="BL468" i="18"/>
  <c r="BG468" i="18"/>
  <c r="BI468" i="18" s="1"/>
  <c r="BB468" i="18"/>
  <c r="BD468" i="18" s="1"/>
  <c r="AS468" i="18"/>
  <c r="AQ468" i="18"/>
  <c r="AL468" i="18"/>
  <c r="AG468" i="18"/>
  <c r="Y468" i="18"/>
  <c r="AD468" i="18" s="1"/>
  <c r="Q468" i="18"/>
  <c r="M468" i="18"/>
  <c r="N468" i="18" s="1"/>
  <c r="O468" i="18" s="1"/>
  <c r="L468" i="18"/>
  <c r="P468" i="18"/>
  <c r="I466" i="17" s="1"/>
  <c r="G468" i="18"/>
  <c r="G466" i="17" s="1"/>
  <c r="CS467" i="18"/>
  <c r="CR467" i="18"/>
  <c r="CG467" i="18"/>
  <c r="CF467" i="18"/>
  <c r="S465" i="17" s="1"/>
  <c r="CE467" i="18"/>
  <c r="BZ467" i="18"/>
  <c r="BY467" i="18"/>
  <c r="Q465" i="17" s="1"/>
  <c r="BX467" i="18"/>
  <c r="BN467" i="18"/>
  <c r="BL467" i="18"/>
  <c r="BG467" i="18"/>
  <c r="BI467" i="18" s="1"/>
  <c r="BB467" i="18"/>
  <c r="BD467" i="18" s="1"/>
  <c r="AS467" i="18"/>
  <c r="AQ467" i="18"/>
  <c r="AL467" i="18"/>
  <c r="AG467" i="18"/>
  <c r="Y467" i="18"/>
  <c r="Q467" i="18"/>
  <c r="M467" i="18"/>
  <c r="N467" i="18" s="1"/>
  <c r="O467" i="18" s="1"/>
  <c r="L467" i="18"/>
  <c r="P467" i="18"/>
  <c r="I465" i="17" s="1"/>
  <c r="G467" i="18"/>
  <c r="CS466" i="18"/>
  <c r="CR466" i="18"/>
  <c r="CG466" i="18"/>
  <c r="CF466" i="18"/>
  <c r="S464" i="17" s="1"/>
  <c r="CE466" i="18"/>
  <c r="BZ466" i="18"/>
  <c r="BY466" i="18"/>
  <c r="Q464" i="17" s="1"/>
  <c r="BX466" i="18"/>
  <c r="BN466" i="18"/>
  <c r="BL466" i="18"/>
  <c r="BG466" i="18"/>
  <c r="BI466" i="18" s="1"/>
  <c r="BB466" i="18"/>
  <c r="BD466" i="18" s="1"/>
  <c r="AS466" i="18"/>
  <c r="AQ466" i="18"/>
  <c r="AL466" i="18"/>
  <c r="AG466" i="18"/>
  <c r="Y466" i="18"/>
  <c r="Z466" i="18" s="1"/>
  <c r="AC466" i="18" s="1"/>
  <c r="Q466" i="18"/>
  <c r="M466" i="18"/>
  <c r="L466" i="18"/>
  <c r="P466" i="18"/>
  <c r="I464" i="17" s="1"/>
  <c r="G466" i="18"/>
  <c r="G464" i="17" s="1"/>
  <c r="CS465" i="18"/>
  <c r="CR465" i="18"/>
  <c r="CG465" i="18"/>
  <c r="CF465" i="18"/>
  <c r="S463" i="17" s="1"/>
  <c r="CE465" i="18"/>
  <c r="BZ465" i="18"/>
  <c r="BY465" i="18"/>
  <c r="Q463" i="17" s="1"/>
  <c r="BX465" i="18"/>
  <c r="BN465" i="18"/>
  <c r="BL465" i="18"/>
  <c r="BG465" i="18"/>
  <c r="BI465" i="18" s="1"/>
  <c r="BB465" i="18"/>
  <c r="BD465" i="18" s="1"/>
  <c r="AS465" i="18"/>
  <c r="AQ465" i="18"/>
  <c r="AL465" i="18"/>
  <c r="AG465" i="18"/>
  <c r="Y465" i="18"/>
  <c r="Q465" i="18"/>
  <c r="M465" i="18"/>
  <c r="N465" i="18" s="1"/>
  <c r="O465" i="18" s="1"/>
  <c r="L465" i="18"/>
  <c r="P465" i="18"/>
  <c r="I463" i="17" s="1"/>
  <c r="G465" i="18"/>
  <c r="CS464" i="18"/>
  <c r="CR464" i="18"/>
  <c r="CG464" i="18"/>
  <c r="CF464" i="18"/>
  <c r="S462" i="17" s="1"/>
  <c r="CE464" i="18"/>
  <c r="BZ464" i="18"/>
  <c r="BY464" i="18"/>
  <c r="Q462" i="17" s="1"/>
  <c r="BX464" i="18"/>
  <c r="BN464" i="18"/>
  <c r="BL464" i="18"/>
  <c r="BG464" i="18"/>
  <c r="BI464" i="18" s="1"/>
  <c r="BB464" i="18"/>
  <c r="BD464" i="18" s="1"/>
  <c r="AS464" i="18"/>
  <c r="AQ464" i="18"/>
  <c r="AL464" i="18"/>
  <c r="AG464" i="18"/>
  <c r="Y464" i="18"/>
  <c r="Z464" i="18" s="1"/>
  <c r="AC464" i="18" s="1"/>
  <c r="Q464" i="18"/>
  <c r="M464" i="18"/>
  <c r="N464" i="18" s="1"/>
  <c r="O464" i="18" s="1"/>
  <c r="L464" i="18"/>
  <c r="P464" i="18"/>
  <c r="G464" i="18"/>
  <c r="G462" i="17" s="1"/>
  <c r="CS463" i="18"/>
  <c r="CR463" i="18"/>
  <c r="CG463" i="18"/>
  <c r="CF463" i="18"/>
  <c r="S461" i="17" s="1"/>
  <c r="CE463" i="18"/>
  <c r="BZ463" i="18"/>
  <c r="BY463" i="18"/>
  <c r="Q461" i="17" s="1"/>
  <c r="BX463" i="18"/>
  <c r="BN463" i="18"/>
  <c r="BL463" i="18"/>
  <c r="BG463" i="18"/>
  <c r="BI463" i="18" s="1"/>
  <c r="BB463" i="18"/>
  <c r="BD463" i="18" s="1"/>
  <c r="AS463" i="18"/>
  <c r="AQ463" i="18"/>
  <c r="AL463" i="18"/>
  <c r="AG463" i="18"/>
  <c r="Y463" i="18"/>
  <c r="Q463" i="18"/>
  <c r="M463" i="18"/>
  <c r="L463" i="18"/>
  <c r="P463" i="18"/>
  <c r="I461" i="17" s="1"/>
  <c r="G463" i="18"/>
  <c r="CS462" i="18"/>
  <c r="CR462" i="18"/>
  <c r="CG462" i="18"/>
  <c r="CF462" i="18"/>
  <c r="S460" i="17" s="1"/>
  <c r="CE462" i="18"/>
  <c r="BZ462" i="18"/>
  <c r="BY462" i="18"/>
  <c r="Q460" i="17" s="1"/>
  <c r="BX462" i="18"/>
  <c r="BN462" i="18"/>
  <c r="BM462" i="18"/>
  <c r="BL462" i="18"/>
  <c r="BG462" i="18"/>
  <c r="BI462" i="18" s="1"/>
  <c r="BB462" i="18"/>
  <c r="BD462" i="18" s="1"/>
  <c r="AS462" i="18"/>
  <c r="AR462" i="18"/>
  <c r="AQ462" i="18"/>
  <c r="AM462" i="18"/>
  <c r="AL462" i="18"/>
  <c r="AH462" i="18"/>
  <c r="AG462" i="18"/>
  <c r="AA462" i="18"/>
  <c r="Y462" i="18"/>
  <c r="Q462" i="18"/>
  <c r="M462" i="18"/>
  <c r="L462" i="18"/>
  <c r="P462" i="18"/>
  <c r="I460" i="17" s="1"/>
  <c r="G462" i="18"/>
  <c r="A462" i="18"/>
  <c r="CS460" i="18"/>
  <c r="CR460" i="18"/>
  <c r="CG460" i="18"/>
  <c r="S458" i="17"/>
  <c r="CE460" i="18"/>
  <c r="BZ460" i="18"/>
  <c r="BX460" i="18"/>
  <c r="BL460" i="18"/>
  <c r="BG460" i="18"/>
  <c r="BI460" i="18" s="1"/>
  <c r="BB460" i="18"/>
  <c r="BD460" i="18" s="1"/>
  <c r="AQ460" i="18"/>
  <c r="AL460" i="18"/>
  <c r="AG460" i="18"/>
  <c r="Y460" i="18"/>
  <c r="Z460" i="18" s="1"/>
  <c r="Q460" i="18"/>
  <c r="M460" i="18"/>
  <c r="L460" i="18"/>
  <c r="P460" i="18"/>
  <c r="G460" i="18"/>
  <c r="CS459" i="18"/>
  <c r="CR459" i="18"/>
  <c r="CG459" i="18"/>
  <c r="CF459" i="18"/>
  <c r="S457" i="17" s="1"/>
  <c r="CE459" i="18"/>
  <c r="BZ459" i="18"/>
  <c r="BY459" i="18"/>
  <c r="Q457" i="17" s="1"/>
  <c r="BX459" i="18"/>
  <c r="BN459" i="18"/>
  <c r="BL459" i="18"/>
  <c r="BG459" i="18"/>
  <c r="BB459" i="18"/>
  <c r="AS459" i="18"/>
  <c r="AQ459" i="18"/>
  <c r="AL459" i="18"/>
  <c r="AG459" i="18"/>
  <c r="Y459" i="18"/>
  <c r="AD459" i="18" s="1"/>
  <c r="Q459" i="18"/>
  <c r="M459" i="18"/>
  <c r="N459" i="18" s="1"/>
  <c r="O459" i="18" s="1"/>
  <c r="L459" i="18"/>
  <c r="P459" i="18"/>
  <c r="I457" i="17" s="1"/>
  <c r="G459" i="18"/>
  <c r="G457" i="17" s="1"/>
  <c r="CS458" i="18"/>
  <c r="CR458" i="18"/>
  <c r="CG458" i="18"/>
  <c r="CF458" i="18"/>
  <c r="S456" i="17" s="1"/>
  <c r="CE458" i="18"/>
  <c r="BZ458" i="18"/>
  <c r="BY458" i="18"/>
  <c r="Q456" i="17" s="1"/>
  <c r="BX458" i="18"/>
  <c r="BN458" i="18"/>
  <c r="BL458" i="18"/>
  <c r="BG458" i="18"/>
  <c r="BB458" i="18"/>
  <c r="AS458" i="18"/>
  <c r="AQ458" i="18"/>
  <c r="AL458" i="18"/>
  <c r="AG458" i="18"/>
  <c r="Y458" i="18"/>
  <c r="Z458" i="18" s="1"/>
  <c r="AC458" i="18" s="1"/>
  <c r="Q458" i="18"/>
  <c r="M458" i="18"/>
  <c r="L458" i="18"/>
  <c r="P458" i="18"/>
  <c r="I456" i="17" s="1"/>
  <c r="G458" i="18"/>
  <c r="G456" i="17" s="1"/>
  <c r="CS457" i="18"/>
  <c r="CR457" i="18"/>
  <c r="CG457" i="18"/>
  <c r="CF457" i="18"/>
  <c r="S455" i="17" s="1"/>
  <c r="CE457" i="18"/>
  <c r="BZ457" i="18"/>
  <c r="BY457" i="18"/>
  <c r="Q455" i="17" s="1"/>
  <c r="BX457" i="18"/>
  <c r="BN457" i="18"/>
  <c r="BL457" i="18"/>
  <c r="BG457" i="18"/>
  <c r="BB457" i="18"/>
  <c r="AS457" i="18"/>
  <c r="AQ457" i="18"/>
  <c r="AL457" i="18"/>
  <c r="AG457" i="18"/>
  <c r="Y457" i="18"/>
  <c r="Z457" i="18" s="1"/>
  <c r="AC457" i="18" s="1"/>
  <c r="Q457" i="18"/>
  <c r="M457" i="18"/>
  <c r="L457" i="18"/>
  <c r="P457" i="18"/>
  <c r="I455" i="17" s="1"/>
  <c r="G457" i="18"/>
  <c r="G455" i="17" s="1"/>
  <c r="CS456" i="18"/>
  <c r="CR456" i="18"/>
  <c r="CG456" i="18"/>
  <c r="CF456" i="18"/>
  <c r="S454" i="17" s="1"/>
  <c r="CE456" i="18"/>
  <c r="BZ456" i="18"/>
  <c r="BY456" i="18"/>
  <c r="Q454" i="17" s="1"/>
  <c r="BX456" i="18"/>
  <c r="BN456" i="18"/>
  <c r="BL456" i="18"/>
  <c r="BG456" i="18"/>
  <c r="BI456" i="18" s="1"/>
  <c r="BB456" i="18"/>
  <c r="BD456" i="18" s="1"/>
  <c r="AS456" i="18"/>
  <c r="AQ456" i="18"/>
  <c r="AL456" i="18"/>
  <c r="AG456" i="18"/>
  <c r="Y456" i="18"/>
  <c r="Q456" i="18"/>
  <c r="M456" i="18"/>
  <c r="N456" i="18" s="1"/>
  <c r="L456" i="18"/>
  <c r="P456" i="18"/>
  <c r="I454" i="17" s="1"/>
  <c r="G456" i="18"/>
  <c r="G454" i="17" s="1"/>
  <c r="CS455" i="18"/>
  <c r="CR455" i="18"/>
  <c r="CG455" i="18"/>
  <c r="CF455" i="18"/>
  <c r="S453" i="17" s="1"/>
  <c r="CE455" i="18"/>
  <c r="BZ455" i="18"/>
  <c r="BY455" i="18"/>
  <c r="Q453" i="17" s="1"/>
  <c r="BX455" i="18"/>
  <c r="BN455" i="18"/>
  <c r="BL455" i="18"/>
  <c r="BG455" i="18"/>
  <c r="BB455" i="18"/>
  <c r="AS455" i="18"/>
  <c r="AQ455" i="18"/>
  <c r="AL455" i="18"/>
  <c r="AG455" i="18"/>
  <c r="Y455" i="18"/>
  <c r="Z455" i="18" s="1"/>
  <c r="Q455" i="18"/>
  <c r="M455" i="18"/>
  <c r="N455" i="18" s="1"/>
  <c r="O455" i="18" s="1"/>
  <c r="L455" i="18"/>
  <c r="P455" i="18"/>
  <c r="I453" i="17" s="1"/>
  <c r="G455" i="18"/>
  <c r="G453" i="17" s="1"/>
  <c r="CS454" i="18"/>
  <c r="CR454" i="18"/>
  <c r="CG454" i="18"/>
  <c r="CF454" i="18"/>
  <c r="S452" i="17" s="1"/>
  <c r="CE454" i="18"/>
  <c r="BZ454" i="18"/>
  <c r="BY454" i="18"/>
  <c r="Q452" i="17" s="1"/>
  <c r="BX454" i="18"/>
  <c r="BN454" i="18"/>
  <c r="BL454" i="18"/>
  <c r="BG454" i="18"/>
  <c r="BB454" i="18"/>
  <c r="AS454" i="18"/>
  <c r="AQ454" i="18"/>
  <c r="AL454" i="18"/>
  <c r="AG454" i="18"/>
  <c r="Y454" i="18"/>
  <c r="Q454" i="18"/>
  <c r="M454" i="18"/>
  <c r="N454" i="18" s="1"/>
  <c r="L454" i="18"/>
  <c r="P454" i="18"/>
  <c r="I452" i="17" s="1"/>
  <c r="G454" i="18"/>
  <c r="G452" i="17" s="1"/>
  <c r="CS453" i="18"/>
  <c r="CR453" i="18"/>
  <c r="CG453" i="18"/>
  <c r="CF453" i="18"/>
  <c r="S451" i="17" s="1"/>
  <c r="CE453" i="18"/>
  <c r="BZ453" i="18"/>
  <c r="BY453" i="18"/>
  <c r="Q451" i="17" s="1"/>
  <c r="BX453" i="18"/>
  <c r="BN453" i="18"/>
  <c r="BL453" i="18"/>
  <c r="BG453" i="18"/>
  <c r="BI453" i="18" s="1"/>
  <c r="BB453" i="18"/>
  <c r="BD453" i="18" s="1"/>
  <c r="AS453" i="18"/>
  <c r="AQ453" i="18"/>
  <c r="AL453" i="18"/>
  <c r="AG453" i="18"/>
  <c r="Y453" i="18"/>
  <c r="Q453" i="18"/>
  <c r="M453" i="18"/>
  <c r="L453" i="18"/>
  <c r="P453" i="18"/>
  <c r="I451" i="17" s="1"/>
  <c r="G453" i="18"/>
  <c r="G451" i="17" s="1"/>
  <c r="CS452" i="18"/>
  <c r="CR452" i="18"/>
  <c r="CG452" i="18"/>
  <c r="CF452" i="18"/>
  <c r="S450" i="17" s="1"/>
  <c r="CE452" i="18"/>
  <c r="BZ452" i="18"/>
  <c r="BY452" i="18"/>
  <c r="Q450" i="17" s="1"/>
  <c r="BX452" i="18"/>
  <c r="BN452" i="18"/>
  <c r="BL452" i="18"/>
  <c r="BG452" i="18"/>
  <c r="BB452" i="18"/>
  <c r="AS452" i="18"/>
  <c r="AQ452" i="18"/>
  <c r="AL452" i="18"/>
  <c r="AG452" i="18"/>
  <c r="Y452" i="18"/>
  <c r="AD452" i="18" s="1"/>
  <c r="Q452" i="18"/>
  <c r="M452" i="18"/>
  <c r="L452" i="18"/>
  <c r="P452" i="18"/>
  <c r="I450" i="17" s="1"/>
  <c r="G452" i="18"/>
  <c r="G450" i="17" s="1"/>
  <c r="CS451" i="18"/>
  <c r="CR451" i="18"/>
  <c r="CG451" i="18"/>
  <c r="CF451" i="18"/>
  <c r="S449" i="17" s="1"/>
  <c r="CE451" i="18"/>
  <c r="BZ451" i="18"/>
  <c r="BY451" i="18"/>
  <c r="Q449" i="17" s="1"/>
  <c r="BX451" i="18"/>
  <c r="BN451" i="18"/>
  <c r="BL451" i="18"/>
  <c r="BG451" i="18"/>
  <c r="BB451" i="18"/>
  <c r="AS451" i="18"/>
  <c r="AQ451" i="18"/>
  <c r="AL451" i="18"/>
  <c r="AG451" i="18"/>
  <c r="Y451" i="18"/>
  <c r="Q451" i="18"/>
  <c r="M451" i="18"/>
  <c r="N451" i="18" s="1"/>
  <c r="O451" i="18" s="1"/>
  <c r="L451" i="18"/>
  <c r="P451" i="18"/>
  <c r="I449" i="17" s="1"/>
  <c r="G451" i="18"/>
  <c r="CS450" i="18"/>
  <c r="CR450" i="18"/>
  <c r="CG450" i="18"/>
  <c r="CF450" i="18"/>
  <c r="S448" i="17" s="1"/>
  <c r="CE450" i="18"/>
  <c r="BZ450" i="18"/>
  <c r="BY450" i="18"/>
  <c r="Q448" i="17" s="1"/>
  <c r="BX450" i="18"/>
  <c r="BN450" i="18"/>
  <c r="BL450" i="18"/>
  <c r="BG450" i="18"/>
  <c r="BI450" i="18" s="1"/>
  <c r="BB450" i="18"/>
  <c r="BD450" i="18" s="1"/>
  <c r="AS450" i="18"/>
  <c r="AQ450" i="18"/>
  <c r="AL450" i="18"/>
  <c r="AG450" i="18"/>
  <c r="Y450" i="18"/>
  <c r="AD450" i="18" s="1"/>
  <c r="Q450" i="18"/>
  <c r="M450" i="18"/>
  <c r="L450" i="18"/>
  <c r="P450" i="18"/>
  <c r="I448" i="17" s="1"/>
  <c r="G450" i="18"/>
  <c r="G448" i="17" s="1"/>
  <c r="CS449" i="18"/>
  <c r="CR449" i="18"/>
  <c r="CG449" i="18"/>
  <c r="CF449" i="18"/>
  <c r="S447" i="17" s="1"/>
  <c r="CE449" i="18"/>
  <c r="BZ449" i="18"/>
  <c r="BY449" i="18"/>
  <c r="Q447" i="17" s="1"/>
  <c r="BX449" i="18"/>
  <c r="BN449" i="18"/>
  <c r="BM449" i="18"/>
  <c r="BL449" i="18"/>
  <c r="BG449" i="18"/>
  <c r="BB449" i="18"/>
  <c r="AS449" i="18"/>
  <c r="AR449" i="18"/>
  <c r="AQ449" i="18"/>
  <c r="AM449" i="18"/>
  <c r="AL449" i="18"/>
  <c r="AH449" i="18"/>
  <c r="AG449" i="18"/>
  <c r="AA449" i="18"/>
  <c r="Y449" i="18"/>
  <c r="AD449" i="18" s="1"/>
  <c r="Q449" i="18"/>
  <c r="M449" i="18"/>
  <c r="N449" i="18" s="1"/>
  <c r="O449" i="18" s="1"/>
  <c r="L449" i="18"/>
  <c r="P449" i="18"/>
  <c r="I447" i="17" s="1"/>
  <c r="G449" i="18"/>
  <c r="G447" i="17" s="1"/>
  <c r="A449" i="18"/>
  <c r="CS447" i="18"/>
  <c r="CR447" i="18"/>
  <c r="CG447" i="18"/>
  <c r="S445" i="17"/>
  <c r="CE447" i="18"/>
  <c r="BZ447" i="18"/>
  <c r="BY447" i="18"/>
  <c r="Q445" i="17" s="1"/>
  <c r="BX447" i="18"/>
  <c r="BL447" i="18"/>
  <c r="BG447" i="18"/>
  <c r="BI447" i="18" s="1"/>
  <c r="BB447" i="18"/>
  <c r="BD447" i="18" s="1"/>
  <c r="AQ447" i="18"/>
  <c r="AL447" i="18"/>
  <c r="AG447" i="18"/>
  <c r="Y447" i="18"/>
  <c r="Q447" i="18"/>
  <c r="P447" i="18"/>
  <c r="I445" i="17" s="1"/>
  <c r="M447" i="18"/>
  <c r="N447" i="18" s="1"/>
  <c r="O447" i="18" s="1"/>
  <c r="L447" i="18"/>
  <c r="G447" i="18"/>
  <c r="CS446" i="18"/>
  <c r="CR446" i="18"/>
  <c r="CG446" i="18"/>
  <c r="CF446" i="18"/>
  <c r="S444" i="17" s="1"/>
  <c r="CE446" i="18"/>
  <c r="BZ446" i="18"/>
  <c r="BY446" i="18"/>
  <c r="Q444" i="17" s="1"/>
  <c r="BX446" i="18"/>
  <c r="BN446" i="18"/>
  <c r="BL446" i="18"/>
  <c r="BG446" i="18"/>
  <c r="BI446" i="18" s="1"/>
  <c r="BB446" i="18"/>
  <c r="BD446" i="18" s="1"/>
  <c r="AS446" i="18"/>
  <c r="AQ446" i="18"/>
  <c r="AL446" i="18"/>
  <c r="AG446" i="18"/>
  <c r="Y446" i="18"/>
  <c r="AD446" i="18" s="1"/>
  <c r="Q446" i="18"/>
  <c r="M446" i="18"/>
  <c r="N446" i="18" s="1"/>
  <c r="O446" i="18" s="1"/>
  <c r="L446" i="18"/>
  <c r="P446" i="18"/>
  <c r="I444" i="17" s="1"/>
  <c r="G446" i="18"/>
  <c r="G444" i="17" s="1"/>
  <c r="CS445" i="18"/>
  <c r="CR445" i="18"/>
  <c r="CG445" i="18"/>
  <c r="CF445" i="18"/>
  <c r="S443" i="17" s="1"/>
  <c r="CE445" i="18"/>
  <c r="BZ445" i="18"/>
  <c r="BY445" i="18"/>
  <c r="Q443" i="17" s="1"/>
  <c r="BX445" i="18"/>
  <c r="BN445" i="18"/>
  <c r="BL445" i="18"/>
  <c r="BG445" i="18"/>
  <c r="BI445" i="18" s="1"/>
  <c r="BB445" i="18"/>
  <c r="BD445" i="18" s="1"/>
  <c r="AS445" i="18"/>
  <c r="AQ445" i="18"/>
  <c r="AL445" i="18"/>
  <c r="AG445" i="18"/>
  <c r="Y445" i="18"/>
  <c r="Q445" i="18"/>
  <c r="P445" i="18"/>
  <c r="I443" i="17" s="1"/>
  <c r="M445" i="18"/>
  <c r="L445" i="18"/>
  <c r="G445" i="18"/>
  <c r="CS444" i="18"/>
  <c r="CR444" i="18"/>
  <c r="CG444" i="18"/>
  <c r="CF444" i="18"/>
  <c r="S442" i="17" s="1"/>
  <c r="CE444" i="18"/>
  <c r="BZ444" i="18"/>
  <c r="BY444" i="18"/>
  <c r="Q442" i="17" s="1"/>
  <c r="BX444" i="18"/>
  <c r="BN444" i="18"/>
  <c r="BL444" i="18"/>
  <c r="BG444" i="18"/>
  <c r="BI444" i="18" s="1"/>
  <c r="BB444" i="18"/>
  <c r="BD444" i="18" s="1"/>
  <c r="AS444" i="18"/>
  <c r="AQ444" i="18"/>
  <c r="AL444" i="18"/>
  <c r="AG444" i="18"/>
  <c r="Y444" i="18"/>
  <c r="Q444" i="18"/>
  <c r="P444" i="18"/>
  <c r="I442" i="17" s="1"/>
  <c r="M444" i="18"/>
  <c r="N444" i="18" s="1"/>
  <c r="L444" i="18"/>
  <c r="G444" i="18"/>
  <c r="CS443" i="18"/>
  <c r="CR443" i="18"/>
  <c r="CG443" i="18"/>
  <c r="CF443" i="18"/>
  <c r="S441" i="17" s="1"/>
  <c r="CE443" i="18"/>
  <c r="BZ443" i="18"/>
  <c r="BY443" i="18"/>
  <c r="Q441" i="17" s="1"/>
  <c r="BX443" i="18"/>
  <c r="BN443" i="18"/>
  <c r="BL443" i="18"/>
  <c r="BG443" i="18"/>
  <c r="BI443" i="18" s="1"/>
  <c r="BB443" i="18"/>
  <c r="BD443" i="18" s="1"/>
  <c r="AS443" i="18"/>
  <c r="AQ443" i="18"/>
  <c r="AL443" i="18"/>
  <c r="AG443" i="18"/>
  <c r="Y443" i="18"/>
  <c r="Q443" i="18"/>
  <c r="P443" i="18"/>
  <c r="I441" i="17" s="1"/>
  <c r="M443" i="18"/>
  <c r="N443" i="18" s="1"/>
  <c r="O443" i="18" s="1"/>
  <c r="L443" i="18"/>
  <c r="G443" i="18"/>
  <c r="CS442" i="18"/>
  <c r="CR442" i="18"/>
  <c r="CG442" i="18"/>
  <c r="CF442" i="18"/>
  <c r="S440" i="17" s="1"/>
  <c r="CE442" i="18"/>
  <c r="BZ442" i="18"/>
  <c r="BY442" i="18"/>
  <c r="Q440" i="17" s="1"/>
  <c r="BX442" i="18"/>
  <c r="BN442" i="18"/>
  <c r="BL442" i="18"/>
  <c r="BG442" i="18"/>
  <c r="BI442" i="18" s="1"/>
  <c r="BB442" i="18"/>
  <c r="BD442" i="18" s="1"/>
  <c r="AS442" i="18"/>
  <c r="AQ442" i="18"/>
  <c r="AL442" i="18"/>
  <c r="AG442" i="18"/>
  <c r="Y442" i="18"/>
  <c r="Q442" i="18"/>
  <c r="P442" i="18"/>
  <c r="I440" i="17" s="1"/>
  <c r="M442" i="18"/>
  <c r="N442" i="18" s="1"/>
  <c r="O442" i="18" s="1"/>
  <c r="L442" i="18"/>
  <c r="G442" i="18"/>
  <c r="CS441" i="18"/>
  <c r="CR441" i="18"/>
  <c r="CG441" i="18"/>
  <c r="CF441" i="18"/>
  <c r="S439" i="17" s="1"/>
  <c r="CE441" i="18"/>
  <c r="BZ441" i="18"/>
  <c r="BY441" i="18"/>
  <c r="Q439" i="17" s="1"/>
  <c r="BX441" i="18"/>
  <c r="BN441" i="18"/>
  <c r="BL441" i="18"/>
  <c r="BG441" i="18"/>
  <c r="BI441" i="18" s="1"/>
  <c r="BT441" i="18" s="1"/>
  <c r="O439" i="17" s="1"/>
  <c r="BB441" i="18"/>
  <c r="BD441" i="18" s="1"/>
  <c r="AS441" i="18"/>
  <c r="AQ441" i="18"/>
  <c r="AL441" i="18"/>
  <c r="AG441" i="18"/>
  <c r="Y441" i="18"/>
  <c r="Q441" i="18"/>
  <c r="P441" i="18"/>
  <c r="I439" i="17" s="1"/>
  <c r="M441" i="18"/>
  <c r="L441" i="18"/>
  <c r="G441" i="18"/>
  <c r="CS440" i="18"/>
  <c r="CR440" i="18"/>
  <c r="CG440" i="18"/>
  <c r="CF440" i="18"/>
  <c r="S438" i="17" s="1"/>
  <c r="CE440" i="18"/>
  <c r="BZ440" i="18"/>
  <c r="BY440" i="18"/>
  <c r="Q438" i="17" s="1"/>
  <c r="BX440" i="18"/>
  <c r="BN440" i="18"/>
  <c r="BL440" i="18"/>
  <c r="BG440" i="18"/>
  <c r="BI440" i="18" s="1"/>
  <c r="BB440" i="18"/>
  <c r="BD440" i="18" s="1"/>
  <c r="AS440" i="18"/>
  <c r="AQ440" i="18"/>
  <c r="AL440" i="18"/>
  <c r="AG440" i="18"/>
  <c r="Y440" i="18"/>
  <c r="Z440" i="18" s="1"/>
  <c r="Q440" i="18"/>
  <c r="M440" i="18"/>
  <c r="L440" i="18"/>
  <c r="P440" i="18"/>
  <c r="I438" i="17" s="1"/>
  <c r="G440" i="18"/>
  <c r="G438" i="17" s="1"/>
  <c r="CS439" i="18"/>
  <c r="CR439" i="18"/>
  <c r="CG439" i="18"/>
  <c r="CF439" i="18"/>
  <c r="S437" i="17" s="1"/>
  <c r="CE439" i="18"/>
  <c r="BZ439" i="18"/>
  <c r="BY439" i="18"/>
  <c r="Q437" i="17" s="1"/>
  <c r="BX439" i="18"/>
  <c r="BN439" i="18"/>
  <c r="BL439" i="18"/>
  <c r="BG439" i="18"/>
  <c r="BI439" i="18" s="1"/>
  <c r="BB439" i="18"/>
  <c r="BD439" i="18" s="1"/>
  <c r="AS439" i="18"/>
  <c r="AQ439" i="18"/>
  <c r="AL439" i="18"/>
  <c r="AG439" i="18"/>
  <c r="Y439" i="18"/>
  <c r="Z439" i="18" s="1"/>
  <c r="Q439" i="18"/>
  <c r="M439" i="18"/>
  <c r="N439" i="18" s="1"/>
  <c r="O439" i="18" s="1"/>
  <c r="L439" i="18"/>
  <c r="P439" i="18"/>
  <c r="I437" i="17" s="1"/>
  <c r="G439" i="18"/>
  <c r="G437" i="17" s="1"/>
  <c r="CS438" i="18"/>
  <c r="CR438" i="18"/>
  <c r="CG438" i="18"/>
  <c r="CF438" i="18"/>
  <c r="S436" i="17" s="1"/>
  <c r="CE438" i="18"/>
  <c r="BZ438" i="18"/>
  <c r="BY438" i="18"/>
  <c r="Q436" i="17" s="1"/>
  <c r="BX438" i="18"/>
  <c r="BN438" i="18"/>
  <c r="BL438" i="18"/>
  <c r="BG438" i="18"/>
  <c r="BI438" i="18" s="1"/>
  <c r="BB438" i="18"/>
  <c r="BD438" i="18" s="1"/>
  <c r="AS438" i="18"/>
  <c r="AQ438" i="18"/>
  <c r="AL438" i="18"/>
  <c r="AG438" i="18"/>
  <c r="Y438" i="18"/>
  <c r="AD438" i="18" s="1"/>
  <c r="Q438" i="18"/>
  <c r="M438" i="18"/>
  <c r="L438" i="18"/>
  <c r="P438" i="18"/>
  <c r="I436" i="17" s="1"/>
  <c r="G438" i="18"/>
  <c r="G436" i="17" s="1"/>
  <c r="CS437" i="18"/>
  <c r="CR437" i="18"/>
  <c r="CG437" i="18"/>
  <c r="CF437" i="18"/>
  <c r="S435" i="17" s="1"/>
  <c r="CE437" i="18"/>
  <c r="BZ437" i="18"/>
  <c r="BY437" i="18"/>
  <c r="Q435" i="17" s="1"/>
  <c r="BX437" i="18"/>
  <c r="BN437" i="18"/>
  <c r="BL437" i="18"/>
  <c r="BG437" i="18"/>
  <c r="BI437" i="18" s="1"/>
  <c r="BB437" i="18"/>
  <c r="BD437" i="18" s="1"/>
  <c r="AS437" i="18"/>
  <c r="AQ437" i="18"/>
  <c r="AL437" i="18"/>
  <c r="AG437" i="18"/>
  <c r="Y437" i="18"/>
  <c r="Q437" i="18"/>
  <c r="P437" i="18"/>
  <c r="I435" i="17" s="1"/>
  <c r="M437" i="18"/>
  <c r="L437" i="18"/>
  <c r="G437" i="18"/>
  <c r="CS436" i="18"/>
  <c r="CR436" i="18"/>
  <c r="CG436" i="18"/>
  <c r="CF436" i="18"/>
  <c r="S434" i="17" s="1"/>
  <c r="CE436" i="18"/>
  <c r="BZ436" i="18"/>
  <c r="BY436" i="18"/>
  <c r="Q434" i="17" s="1"/>
  <c r="BX436" i="18"/>
  <c r="BN436" i="18"/>
  <c r="BM436" i="18"/>
  <c r="BL436" i="18"/>
  <c r="BG436" i="18"/>
  <c r="BI436" i="18" s="1"/>
  <c r="BB436" i="18"/>
  <c r="BD436" i="18" s="1"/>
  <c r="AS436" i="18"/>
  <c r="AR436" i="18"/>
  <c r="AQ436" i="18"/>
  <c r="AM436" i="18"/>
  <c r="AL436" i="18"/>
  <c r="AH436" i="18"/>
  <c r="AG436" i="18"/>
  <c r="AA436" i="18"/>
  <c r="Y436" i="18"/>
  <c r="Q436" i="18"/>
  <c r="P436" i="18"/>
  <c r="I434" i="17" s="1"/>
  <c r="M436" i="18"/>
  <c r="N436" i="18" s="1"/>
  <c r="O436" i="18" s="1"/>
  <c r="L436" i="18"/>
  <c r="G436" i="18"/>
  <c r="A436" i="18"/>
  <c r="CS434" i="18"/>
  <c r="CR434" i="18"/>
  <c r="CG434" i="18"/>
  <c r="S432" i="17"/>
  <c r="CE434" i="18"/>
  <c r="BZ434" i="18"/>
  <c r="BY434" i="18"/>
  <c r="Q432" i="17" s="1"/>
  <c r="BX434" i="18"/>
  <c r="BL434" i="18"/>
  <c r="BG434" i="18"/>
  <c r="BI434" i="18" s="1"/>
  <c r="BB434" i="18"/>
  <c r="BD434" i="18" s="1"/>
  <c r="AQ434" i="18"/>
  <c r="AL434" i="18"/>
  <c r="AG434" i="18"/>
  <c r="Y434" i="18"/>
  <c r="AD434" i="18" s="1"/>
  <c r="Q434" i="18"/>
  <c r="M434" i="18"/>
  <c r="L434" i="18"/>
  <c r="P434" i="18"/>
  <c r="G432" i="17"/>
  <c r="DB433" i="18"/>
  <c r="CV433" i="18"/>
  <c r="CS433" i="18"/>
  <c r="CR433" i="18"/>
  <c r="CG433" i="18"/>
  <c r="CF433" i="18"/>
  <c r="S431" i="17" s="1"/>
  <c r="CE433" i="18"/>
  <c r="BZ433" i="18"/>
  <c r="BY433" i="18"/>
  <c r="Q431" i="17" s="1"/>
  <c r="BX433" i="18"/>
  <c r="BT433" i="18"/>
  <c r="O431" i="17" s="1"/>
  <c r="BN433" i="18"/>
  <c r="BL433" i="18"/>
  <c r="BG433" i="18"/>
  <c r="BB433" i="18"/>
  <c r="AY433" i="18"/>
  <c r="M431" i="17" s="1"/>
  <c r="AS433" i="18"/>
  <c r="AQ433" i="18"/>
  <c r="AN433" i="18"/>
  <c r="AL433" i="18"/>
  <c r="AI433" i="18"/>
  <c r="AG433" i="18"/>
  <c r="AB433" i="18"/>
  <c r="K431" i="17" s="1"/>
  <c r="Y433" i="18"/>
  <c r="AD433" i="18" s="1"/>
  <c r="S433" i="18"/>
  <c r="CN433" i="18" s="1"/>
  <c r="CP433" i="18" s="1"/>
  <c r="R433" i="18"/>
  <c r="CJ433" i="18" s="1"/>
  <c r="CL433" i="18" s="1"/>
  <c r="Q433" i="18"/>
  <c r="P433" i="18"/>
  <c r="I431" i="17" s="1"/>
  <c r="M433" i="18"/>
  <c r="N433" i="18" s="1"/>
  <c r="O433" i="18" s="1"/>
  <c r="L433" i="18"/>
  <c r="G431" i="17"/>
  <c r="U431" i="17" s="1"/>
  <c r="CS432" i="18"/>
  <c r="CR432" i="18"/>
  <c r="CG432" i="18"/>
  <c r="CF432" i="18"/>
  <c r="S430" i="17" s="1"/>
  <c r="CE432" i="18"/>
  <c r="BZ432" i="18"/>
  <c r="BY432" i="18"/>
  <c r="Q430" i="17" s="1"/>
  <c r="BX432" i="18"/>
  <c r="BN432" i="18"/>
  <c r="BL432" i="18"/>
  <c r="BG432" i="18"/>
  <c r="BB432" i="18"/>
  <c r="AS432" i="18"/>
  <c r="AQ432" i="18"/>
  <c r="AL432" i="18"/>
  <c r="AG432" i="18"/>
  <c r="Y432" i="18"/>
  <c r="AD432" i="18" s="1"/>
  <c r="Q432" i="18"/>
  <c r="M432" i="18"/>
  <c r="N432" i="18" s="1"/>
  <c r="O432" i="18" s="1"/>
  <c r="L432" i="18"/>
  <c r="I430" i="17"/>
  <c r="DB431" i="18"/>
  <c r="CV431" i="18"/>
  <c r="CS431" i="18"/>
  <c r="CR431" i="18"/>
  <c r="CG431" i="18"/>
  <c r="CF431" i="18"/>
  <c r="S429" i="17" s="1"/>
  <c r="CE431" i="18"/>
  <c r="BZ431" i="18"/>
  <c r="BY431" i="18"/>
  <c r="Q429" i="17" s="1"/>
  <c r="BX431" i="18"/>
  <c r="BT431" i="18"/>
  <c r="O429" i="17" s="1"/>
  <c r="BN431" i="18"/>
  <c r="BL431" i="18"/>
  <c r="BG431" i="18"/>
  <c r="BB431" i="18"/>
  <c r="AY431" i="18"/>
  <c r="M429" i="17" s="1"/>
  <c r="AS431" i="18"/>
  <c r="AQ431" i="18"/>
  <c r="AN431" i="18"/>
  <c r="AL431" i="18"/>
  <c r="AI431" i="18"/>
  <c r="AG431" i="18"/>
  <c r="AB431" i="18"/>
  <c r="K429" i="17" s="1"/>
  <c r="Y431" i="18"/>
  <c r="AD431" i="18" s="1"/>
  <c r="S431" i="18"/>
  <c r="CN431" i="18" s="1"/>
  <c r="CP431" i="18" s="1"/>
  <c r="R431" i="18"/>
  <c r="CJ431" i="18" s="1"/>
  <c r="CL431" i="18" s="1"/>
  <c r="Q431" i="18"/>
  <c r="P431" i="18"/>
  <c r="I429" i="17" s="1"/>
  <c r="M431" i="18"/>
  <c r="L431" i="18"/>
  <c r="G429" i="17"/>
  <c r="CS430" i="18"/>
  <c r="CR430" i="18"/>
  <c r="CG430" i="18"/>
  <c r="CF430" i="18"/>
  <c r="S428" i="17" s="1"/>
  <c r="CE430" i="18"/>
  <c r="BZ430" i="18"/>
  <c r="BY430" i="18"/>
  <c r="Q428" i="17" s="1"/>
  <c r="BX430" i="18"/>
  <c r="BN430" i="18"/>
  <c r="BL430" i="18"/>
  <c r="BG430" i="18"/>
  <c r="BB430" i="18"/>
  <c r="AS430" i="18"/>
  <c r="AQ430" i="18"/>
  <c r="AL430" i="18"/>
  <c r="AG430" i="18"/>
  <c r="Y430" i="18"/>
  <c r="Z430" i="18" s="1"/>
  <c r="AC430" i="18" s="1"/>
  <c r="Q430" i="18"/>
  <c r="M430" i="18"/>
  <c r="L430" i="18"/>
  <c r="P430" i="18"/>
  <c r="I428" i="17" s="1"/>
  <c r="G428" i="17"/>
  <c r="DB429" i="18"/>
  <c r="CV429" i="18"/>
  <c r="CS429" i="18"/>
  <c r="CR429" i="18"/>
  <c r="CG429" i="18"/>
  <c r="CF429" i="18"/>
  <c r="S427" i="17" s="1"/>
  <c r="CE429" i="18"/>
  <c r="BZ429" i="18"/>
  <c r="BY429" i="18"/>
  <c r="Q427" i="17" s="1"/>
  <c r="BX429" i="18"/>
  <c r="BT429" i="18"/>
  <c r="O427" i="17" s="1"/>
  <c r="BN429" i="18"/>
  <c r="BL429" i="18"/>
  <c r="BG429" i="18"/>
  <c r="BB429" i="18"/>
  <c r="AY429" i="18"/>
  <c r="M427" i="17" s="1"/>
  <c r="AS429" i="18"/>
  <c r="AQ429" i="18"/>
  <c r="AN429" i="18"/>
  <c r="AL429" i="18"/>
  <c r="AI429" i="18"/>
  <c r="AG429" i="18"/>
  <c r="AB429" i="18"/>
  <c r="K427" i="17" s="1"/>
  <c r="Y429" i="18"/>
  <c r="AD429" i="18" s="1"/>
  <c r="S429" i="18"/>
  <c r="CN429" i="18" s="1"/>
  <c r="CP429" i="18" s="1"/>
  <c r="R429" i="18"/>
  <c r="CJ429" i="18" s="1"/>
  <c r="CL429" i="18" s="1"/>
  <c r="Q429" i="18"/>
  <c r="P429" i="18"/>
  <c r="I427" i="17" s="1"/>
  <c r="M429" i="18"/>
  <c r="N429" i="18" s="1"/>
  <c r="O429" i="18" s="1"/>
  <c r="L429" i="18"/>
  <c r="G427" i="17"/>
  <c r="CS428" i="18"/>
  <c r="CR428" i="18"/>
  <c r="CG428" i="18"/>
  <c r="CF428" i="18"/>
  <c r="S426" i="17" s="1"/>
  <c r="CE428" i="18"/>
  <c r="BZ428" i="18"/>
  <c r="BY428" i="18"/>
  <c r="Q426" i="17" s="1"/>
  <c r="BX428" i="18"/>
  <c r="BN428" i="18"/>
  <c r="BL428" i="18"/>
  <c r="BG428" i="18"/>
  <c r="BB428" i="18"/>
  <c r="AS428" i="18"/>
  <c r="AQ428" i="18"/>
  <c r="AL428" i="18"/>
  <c r="AG428" i="18"/>
  <c r="Y428" i="18"/>
  <c r="Q428" i="18"/>
  <c r="M428" i="18"/>
  <c r="L428" i="18"/>
  <c r="P428" i="18"/>
  <c r="I426" i="17" s="1"/>
  <c r="G426" i="17"/>
  <c r="DB427" i="18"/>
  <c r="CV427" i="18"/>
  <c r="CS427" i="18"/>
  <c r="CR427" i="18"/>
  <c r="CG427" i="18"/>
  <c r="CF427" i="18"/>
  <c r="S425" i="17" s="1"/>
  <c r="CE427" i="18"/>
  <c r="BZ427" i="18"/>
  <c r="BY427" i="18"/>
  <c r="Q425" i="17" s="1"/>
  <c r="BX427" i="18"/>
  <c r="BT427" i="18"/>
  <c r="O425" i="17" s="1"/>
  <c r="BN427" i="18"/>
  <c r="BL427" i="18"/>
  <c r="BG427" i="18"/>
  <c r="BB427" i="18"/>
  <c r="AY427" i="18"/>
  <c r="M425" i="17" s="1"/>
  <c r="AS427" i="18"/>
  <c r="AQ427" i="18"/>
  <c r="AN427" i="18"/>
  <c r="AL427" i="18"/>
  <c r="AI427" i="18"/>
  <c r="AG427" i="18"/>
  <c r="AB427" i="18"/>
  <c r="K425" i="17" s="1"/>
  <c r="Y427" i="18"/>
  <c r="S427" i="18"/>
  <c r="CN427" i="18" s="1"/>
  <c r="CP427" i="18" s="1"/>
  <c r="R427" i="18"/>
  <c r="CJ427" i="18" s="1"/>
  <c r="CL427" i="18" s="1"/>
  <c r="Q427" i="18"/>
  <c r="P427" i="18"/>
  <c r="I425" i="17" s="1"/>
  <c r="M427" i="18"/>
  <c r="L427" i="18"/>
  <c r="G425" i="17"/>
  <c r="DB426" i="18"/>
  <c r="CV426" i="18"/>
  <c r="CS426" i="18"/>
  <c r="CR426" i="18"/>
  <c r="CG426" i="18"/>
  <c r="CF426" i="18"/>
  <c r="S424" i="17" s="1"/>
  <c r="CE426" i="18"/>
  <c r="BZ426" i="18"/>
  <c r="BY426" i="18"/>
  <c r="Q424" i="17" s="1"/>
  <c r="BX426" i="18"/>
  <c r="BT426" i="18"/>
  <c r="O424" i="17" s="1"/>
  <c r="BN426" i="18"/>
  <c r="BL426" i="18"/>
  <c r="BG426" i="18"/>
  <c r="BB426" i="18"/>
  <c r="AY426" i="18"/>
  <c r="M424" i="17" s="1"/>
  <c r="AS426" i="18"/>
  <c r="AQ426" i="18"/>
  <c r="AN426" i="18"/>
  <c r="AL426" i="18"/>
  <c r="AI426" i="18"/>
  <c r="AG426" i="18"/>
  <c r="AB426" i="18"/>
  <c r="K424" i="17" s="1"/>
  <c r="Y426" i="18"/>
  <c r="AD426" i="18" s="1"/>
  <c r="S426" i="18"/>
  <c r="CN426" i="18" s="1"/>
  <c r="CP426" i="18" s="1"/>
  <c r="R426" i="18"/>
  <c r="CJ426" i="18" s="1"/>
  <c r="CL426" i="18" s="1"/>
  <c r="Q426" i="18"/>
  <c r="P426" i="18"/>
  <c r="I424" i="17" s="1"/>
  <c r="M426" i="18"/>
  <c r="N426" i="18" s="1"/>
  <c r="O426" i="18" s="1"/>
  <c r="L426" i="18"/>
  <c r="G424" i="17"/>
  <c r="CS425" i="18"/>
  <c r="CR425" i="18"/>
  <c r="CG425" i="18"/>
  <c r="CF425" i="18"/>
  <c r="S423" i="17" s="1"/>
  <c r="CE425" i="18"/>
  <c r="BZ425" i="18"/>
  <c r="BY425" i="18"/>
  <c r="Q423" i="17" s="1"/>
  <c r="BX425" i="18"/>
  <c r="BN425" i="18"/>
  <c r="BL425" i="18"/>
  <c r="BG425" i="18"/>
  <c r="BI425" i="18" s="1"/>
  <c r="BB425" i="18"/>
  <c r="BD425" i="18" s="1"/>
  <c r="AS425" i="18"/>
  <c r="AQ425" i="18"/>
  <c r="AL425" i="18"/>
  <c r="AG425" i="18"/>
  <c r="Y425" i="18"/>
  <c r="Q425" i="18"/>
  <c r="M425" i="18"/>
  <c r="N425" i="18" s="1"/>
  <c r="O425" i="18" s="1"/>
  <c r="L425" i="18"/>
  <c r="P425" i="18"/>
  <c r="I423" i="17" s="1"/>
  <c r="G425" i="18"/>
  <c r="G423" i="17" s="1"/>
  <c r="CS424" i="18"/>
  <c r="CR424" i="18"/>
  <c r="CG424" i="18"/>
  <c r="CF424" i="18"/>
  <c r="S422" i="17" s="1"/>
  <c r="CE424" i="18"/>
  <c r="BZ424" i="18"/>
  <c r="BY424" i="18"/>
  <c r="Q422" i="17" s="1"/>
  <c r="BX424" i="18"/>
  <c r="BN424" i="18"/>
  <c r="BL424" i="18"/>
  <c r="BG424" i="18"/>
  <c r="BB424" i="18"/>
  <c r="AS424" i="18"/>
  <c r="AQ424" i="18"/>
  <c r="AL424" i="18"/>
  <c r="AG424" i="18"/>
  <c r="Y424" i="18"/>
  <c r="AD424" i="18" s="1"/>
  <c r="Q424" i="18"/>
  <c r="M424" i="18"/>
  <c r="N424" i="18" s="1"/>
  <c r="L424" i="18"/>
  <c r="P424" i="18"/>
  <c r="I422" i="17" s="1"/>
  <c r="G424" i="18"/>
  <c r="G422" i="17" s="1"/>
  <c r="DB423" i="18"/>
  <c r="CV423" i="18"/>
  <c r="CS423" i="18"/>
  <c r="CR423" i="18"/>
  <c r="CG423" i="18"/>
  <c r="CF423" i="18"/>
  <c r="S421" i="17" s="1"/>
  <c r="CE423" i="18"/>
  <c r="BZ423" i="18"/>
  <c r="BY423" i="18"/>
  <c r="Q421" i="17" s="1"/>
  <c r="BX423" i="18"/>
  <c r="BT423" i="18"/>
  <c r="O421" i="17" s="1"/>
  <c r="BN423" i="18"/>
  <c r="BM423" i="18"/>
  <c r="BL423" i="18"/>
  <c r="BG423" i="18"/>
  <c r="BB423" i="18"/>
  <c r="AY423" i="18"/>
  <c r="M421" i="17" s="1"/>
  <c r="AR423" i="18"/>
  <c r="AQ423" i="18"/>
  <c r="AN423" i="18"/>
  <c r="AM423" i="18"/>
  <c r="AL423" i="18"/>
  <c r="AI423" i="18"/>
  <c r="AH423" i="18"/>
  <c r="AG423" i="18"/>
  <c r="AB423" i="18"/>
  <c r="K421" i="17" s="1"/>
  <c r="AA423" i="18"/>
  <c r="Y423" i="18"/>
  <c r="Z423" i="18" s="1"/>
  <c r="S423" i="18"/>
  <c r="CN423" i="18" s="1"/>
  <c r="CP423" i="18" s="1"/>
  <c r="R423" i="18"/>
  <c r="CJ423" i="18" s="1"/>
  <c r="CL423" i="18" s="1"/>
  <c r="Q423" i="18"/>
  <c r="P423" i="18"/>
  <c r="I421" i="17" s="1"/>
  <c r="M423" i="18"/>
  <c r="L423" i="18"/>
  <c r="G423" i="18"/>
  <c r="G421" i="17" s="1"/>
  <c r="A423" i="18"/>
  <c r="CS421" i="18"/>
  <c r="CR421" i="18"/>
  <c r="CG421" i="18"/>
  <c r="S419" i="17"/>
  <c r="CE421" i="18"/>
  <c r="BZ421" i="18"/>
  <c r="BY421" i="18"/>
  <c r="Q419" i="17" s="1"/>
  <c r="BX421" i="18"/>
  <c r="BL421" i="18"/>
  <c r="BG421" i="18"/>
  <c r="BB421" i="18"/>
  <c r="AQ421" i="18"/>
  <c r="AL421" i="18"/>
  <c r="AG421" i="18"/>
  <c r="Y421" i="18"/>
  <c r="AD421" i="18" s="1"/>
  <c r="Q421" i="18"/>
  <c r="M421" i="18"/>
  <c r="L421" i="18"/>
  <c r="P421" i="18"/>
  <c r="I419" i="17" s="1"/>
  <c r="G421" i="18"/>
  <c r="G419" i="17" s="1"/>
  <c r="CS420" i="18"/>
  <c r="CR420" i="18"/>
  <c r="CG420" i="18"/>
  <c r="CF420" i="18"/>
  <c r="S418" i="17" s="1"/>
  <c r="CE420" i="18"/>
  <c r="BZ420" i="18"/>
  <c r="BY420" i="18"/>
  <c r="Q418" i="17" s="1"/>
  <c r="BX420" i="18"/>
  <c r="BN420" i="18"/>
  <c r="BL420" i="18"/>
  <c r="BG420" i="18"/>
  <c r="BB420" i="18"/>
  <c r="AS420" i="18"/>
  <c r="AQ420" i="18"/>
  <c r="AL420" i="18"/>
  <c r="AG420" i="18"/>
  <c r="Y420" i="18"/>
  <c r="Q420" i="18"/>
  <c r="M420" i="18"/>
  <c r="N420" i="18" s="1"/>
  <c r="O420" i="18" s="1"/>
  <c r="L420" i="18"/>
  <c r="P420" i="18"/>
  <c r="I418" i="17" s="1"/>
  <c r="G420" i="18"/>
  <c r="G418" i="17" s="1"/>
  <c r="CS419" i="18"/>
  <c r="CR419" i="18"/>
  <c r="CG419" i="18"/>
  <c r="CF419" i="18"/>
  <c r="S417" i="17" s="1"/>
  <c r="CE419" i="18"/>
  <c r="BZ419" i="18"/>
  <c r="BY419" i="18"/>
  <c r="Q417" i="17" s="1"/>
  <c r="BX419" i="18"/>
  <c r="BN419" i="18"/>
  <c r="BL419" i="18"/>
  <c r="BG419" i="18"/>
  <c r="BI419" i="18" s="1"/>
  <c r="BB419" i="18"/>
  <c r="BD419" i="18" s="1"/>
  <c r="BT419" i="18" s="1"/>
  <c r="O417" i="17" s="1"/>
  <c r="AS419" i="18"/>
  <c r="AQ419" i="18"/>
  <c r="AL419" i="18"/>
  <c r="AG419" i="18"/>
  <c r="Y419" i="18"/>
  <c r="Q419" i="18"/>
  <c r="P419" i="18"/>
  <c r="I417" i="17" s="1"/>
  <c r="M419" i="18"/>
  <c r="N419" i="18" s="1"/>
  <c r="O419" i="18" s="1"/>
  <c r="L419" i="18"/>
  <c r="G419" i="18"/>
  <c r="CS418" i="18"/>
  <c r="CR418" i="18"/>
  <c r="CG418" i="18"/>
  <c r="CF418" i="18"/>
  <c r="S416" i="17" s="1"/>
  <c r="CE418" i="18"/>
  <c r="BZ418" i="18"/>
  <c r="BY418" i="18"/>
  <c r="Q416" i="17" s="1"/>
  <c r="BX418" i="18"/>
  <c r="BN418" i="18"/>
  <c r="BL418" i="18"/>
  <c r="BG418" i="18"/>
  <c r="BI418" i="18" s="1"/>
  <c r="BB418" i="18"/>
  <c r="BD418" i="18" s="1"/>
  <c r="AS418" i="18"/>
  <c r="AQ418" i="18"/>
  <c r="AL418" i="18"/>
  <c r="AG418" i="18"/>
  <c r="Y418" i="18"/>
  <c r="Q418" i="18"/>
  <c r="M418" i="18"/>
  <c r="L418" i="18"/>
  <c r="P418" i="18"/>
  <c r="G418" i="18"/>
  <c r="G416" i="17" s="1"/>
  <c r="CS417" i="18"/>
  <c r="CR417" i="18"/>
  <c r="CG417" i="18"/>
  <c r="CF417" i="18"/>
  <c r="S415" i="17" s="1"/>
  <c r="CE417" i="18"/>
  <c r="BZ417" i="18"/>
  <c r="BY417" i="18"/>
  <c r="Q415" i="17" s="1"/>
  <c r="BX417" i="18"/>
  <c r="BN417" i="18"/>
  <c r="BL417" i="18"/>
  <c r="BG417" i="18"/>
  <c r="BB417" i="18"/>
  <c r="AS417" i="18"/>
  <c r="AQ417" i="18"/>
  <c r="AL417" i="18"/>
  <c r="AG417" i="18"/>
  <c r="Y417" i="18"/>
  <c r="Q417" i="18"/>
  <c r="M417" i="18"/>
  <c r="L417" i="18"/>
  <c r="P417" i="18"/>
  <c r="G417" i="18"/>
  <c r="G415" i="17" s="1"/>
  <c r="CS416" i="18"/>
  <c r="CR416" i="18"/>
  <c r="CG416" i="18"/>
  <c r="CF416" i="18"/>
  <c r="S414" i="17" s="1"/>
  <c r="CE416" i="18"/>
  <c r="BZ416" i="18"/>
  <c r="BY416" i="18"/>
  <c r="Q414" i="17" s="1"/>
  <c r="BX416" i="18"/>
  <c r="BN416" i="18"/>
  <c r="BL416" i="18"/>
  <c r="BG416" i="18"/>
  <c r="BB416" i="18"/>
  <c r="AS416" i="18"/>
  <c r="AQ416" i="18"/>
  <c r="AL416" i="18"/>
  <c r="AG416" i="18"/>
  <c r="Y416" i="18"/>
  <c r="AD416" i="18" s="1"/>
  <c r="Q416" i="18"/>
  <c r="M416" i="18"/>
  <c r="N416" i="18" s="1"/>
  <c r="O416" i="18" s="1"/>
  <c r="L416" i="18"/>
  <c r="P416" i="18"/>
  <c r="I414" i="17" s="1"/>
  <c r="G416" i="18"/>
  <c r="G414" i="17" s="1"/>
  <c r="CS415" i="18"/>
  <c r="CR415" i="18"/>
  <c r="CG415" i="18"/>
  <c r="CF415" i="18"/>
  <c r="S413" i="17" s="1"/>
  <c r="CE415" i="18"/>
  <c r="BZ415" i="18"/>
  <c r="BY415" i="18"/>
  <c r="Q413" i="17" s="1"/>
  <c r="BX415" i="18"/>
  <c r="BN415" i="18"/>
  <c r="BL415" i="18"/>
  <c r="BG415" i="18"/>
  <c r="BI415" i="18" s="1"/>
  <c r="BT415" i="18" s="1"/>
  <c r="O413" i="17" s="1"/>
  <c r="BB415" i="18"/>
  <c r="BD415" i="18" s="1"/>
  <c r="AS415" i="18"/>
  <c r="AQ415" i="18"/>
  <c r="AL415" i="18"/>
  <c r="AG415" i="18"/>
  <c r="Y415" i="18"/>
  <c r="Q415" i="18"/>
  <c r="P415" i="18"/>
  <c r="I413" i="17" s="1"/>
  <c r="M415" i="18"/>
  <c r="N415" i="18" s="1"/>
  <c r="O415" i="18" s="1"/>
  <c r="L415" i="18"/>
  <c r="G415" i="18"/>
  <c r="DB414" i="18"/>
  <c r="CV414" i="18"/>
  <c r="CS414" i="18"/>
  <c r="CR414" i="18"/>
  <c r="CG414" i="18"/>
  <c r="CF414" i="18"/>
  <c r="S412" i="17" s="1"/>
  <c r="CE414" i="18"/>
  <c r="BZ414" i="18"/>
  <c r="BY414" i="18"/>
  <c r="Q412" i="17" s="1"/>
  <c r="BX414" i="18"/>
  <c r="BT414" i="18"/>
  <c r="O412" i="17" s="1"/>
  <c r="BN414" i="18"/>
  <c r="BL414" i="18"/>
  <c r="BG414" i="18"/>
  <c r="BB414" i="18"/>
  <c r="AY414" i="18"/>
  <c r="M412" i="17" s="1"/>
  <c r="AS414" i="18"/>
  <c r="AQ414" i="18"/>
  <c r="AN414" i="18"/>
  <c r="AL414" i="18"/>
  <c r="AI414" i="18"/>
  <c r="AG414" i="18"/>
  <c r="AB414" i="18"/>
  <c r="K412" i="17" s="1"/>
  <c r="Y414" i="18"/>
  <c r="AD414" i="18" s="1"/>
  <c r="S414" i="18"/>
  <c r="CN414" i="18" s="1"/>
  <c r="CP414" i="18" s="1"/>
  <c r="R414" i="18"/>
  <c r="CJ414" i="18" s="1"/>
  <c r="CL414" i="18" s="1"/>
  <c r="Q414" i="18"/>
  <c r="P414" i="18"/>
  <c r="I412" i="17" s="1"/>
  <c r="M414" i="18"/>
  <c r="L414" i="18"/>
  <c r="G414" i="18"/>
  <c r="G412" i="17" s="1"/>
  <c r="CS413" i="18"/>
  <c r="CR413" i="18"/>
  <c r="CG413" i="18"/>
  <c r="CF413" i="18"/>
  <c r="S411" i="17" s="1"/>
  <c r="CE413" i="18"/>
  <c r="BZ413" i="18"/>
  <c r="BY413" i="18"/>
  <c r="Q411" i="17" s="1"/>
  <c r="BX413" i="18"/>
  <c r="BN413" i="18"/>
  <c r="BL413" i="18"/>
  <c r="BG413" i="18"/>
  <c r="BI413" i="18" s="1"/>
  <c r="BT413" i="18" s="1"/>
  <c r="O411" i="17" s="1"/>
  <c r="BB413" i="18"/>
  <c r="BD413" i="18" s="1"/>
  <c r="AS413" i="18"/>
  <c r="AQ413" i="18"/>
  <c r="AL413" i="18"/>
  <c r="AG413" i="18"/>
  <c r="Y413" i="18"/>
  <c r="Q413" i="18"/>
  <c r="P413" i="18"/>
  <c r="I411" i="17" s="1"/>
  <c r="M413" i="18"/>
  <c r="L413" i="18"/>
  <c r="G413" i="18"/>
  <c r="CS412" i="18"/>
  <c r="CR412" i="18"/>
  <c r="CG412" i="18"/>
  <c r="CF412" i="18"/>
  <c r="S410" i="17" s="1"/>
  <c r="CE412" i="18"/>
  <c r="BZ412" i="18"/>
  <c r="BY412" i="18"/>
  <c r="Q410" i="17" s="1"/>
  <c r="BX412" i="18"/>
  <c r="BN412" i="18"/>
  <c r="BL412" i="18"/>
  <c r="BG412" i="18"/>
  <c r="BI412" i="18" s="1"/>
  <c r="BB412" i="18"/>
  <c r="BD412" i="18" s="1"/>
  <c r="AS412" i="18"/>
  <c r="AQ412" i="18"/>
  <c r="AL412" i="18"/>
  <c r="AG412" i="18"/>
  <c r="Y412" i="18"/>
  <c r="Q412" i="18"/>
  <c r="M412" i="18"/>
  <c r="L412" i="18"/>
  <c r="P412" i="18"/>
  <c r="I410" i="17" s="1"/>
  <c r="G412" i="18"/>
  <c r="G410" i="17" s="1"/>
  <c r="CS411" i="18"/>
  <c r="CR411" i="18"/>
  <c r="CG411" i="18"/>
  <c r="CF411" i="18"/>
  <c r="S409" i="17" s="1"/>
  <c r="CE411" i="18"/>
  <c r="BZ411" i="18"/>
  <c r="BY411" i="18"/>
  <c r="Q409" i="17" s="1"/>
  <c r="BX411" i="18"/>
  <c r="BN411" i="18"/>
  <c r="BL411" i="18"/>
  <c r="BG411" i="18"/>
  <c r="BI411" i="18" s="1"/>
  <c r="BB411" i="18"/>
  <c r="BD411" i="18" s="1"/>
  <c r="AS411" i="18"/>
  <c r="AQ411" i="18"/>
  <c r="AL411" i="18"/>
  <c r="AG411" i="18"/>
  <c r="Y411" i="18"/>
  <c r="Z411" i="18" s="1"/>
  <c r="AC411" i="18" s="1"/>
  <c r="Q411" i="18"/>
  <c r="M411" i="18"/>
  <c r="N411" i="18" s="1"/>
  <c r="O411" i="18" s="1"/>
  <c r="L411" i="18"/>
  <c r="P411" i="18"/>
  <c r="I409" i="17" s="1"/>
  <c r="G411" i="18"/>
  <c r="G409" i="17" s="1"/>
  <c r="CS410" i="18"/>
  <c r="CR410" i="18"/>
  <c r="CG410" i="18"/>
  <c r="CF410" i="18"/>
  <c r="S408" i="17" s="1"/>
  <c r="CE410" i="18"/>
  <c r="BZ410" i="18"/>
  <c r="BY410" i="18"/>
  <c r="Q408" i="17" s="1"/>
  <c r="BX410" i="18"/>
  <c r="BM410" i="18"/>
  <c r="BL410" i="18"/>
  <c r="BN410" i="18" s="1"/>
  <c r="BG410" i="18"/>
  <c r="BI410" i="18" s="1"/>
  <c r="BB410" i="18"/>
  <c r="BD410" i="18" s="1"/>
  <c r="AS410" i="18"/>
  <c r="AR410" i="18"/>
  <c r="AQ410" i="18"/>
  <c r="AM410" i="18"/>
  <c r="AL410" i="18"/>
  <c r="AH410" i="18"/>
  <c r="AG410" i="18"/>
  <c r="AA410" i="18"/>
  <c r="Y410" i="18"/>
  <c r="Q410" i="18"/>
  <c r="M410" i="18"/>
  <c r="L410" i="18"/>
  <c r="P410" i="18"/>
  <c r="I408" i="17" s="1"/>
  <c r="G410" i="18"/>
  <c r="G408" i="17" s="1"/>
  <c r="A410" i="18"/>
  <c r="CS408" i="18"/>
  <c r="CR408" i="18"/>
  <c r="CG408" i="18"/>
  <c r="S406" i="17"/>
  <c r="CE408" i="18"/>
  <c r="BZ408" i="18"/>
  <c r="BY408" i="18"/>
  <c r="Q406" i="17" s="1"/>
  <c r="BX408" i="18"/>
  <c r="BL408" i="18"/>
  <c r="BG408" i="18"/>
  <c r="BI408" i="18" s="1"/>
  <c r="BB408" i="18"/>
  <c r="BD408" i="18" s="1"/>
  <c r="AQ408" i="18"/>
  <c r="AL408" i="18"/>
  <c r="AG408" i="18"/>
  <c r="Y408" i="18"/>
  <c r="Q408" i="18"/>
  <c r="M408" i="18"/>
  <c r="L408" i="18"/>
  <c r="P408" i="18"/>
  <c r="I406" i="17" s="1"/>
  <c r="G408" i="18"/>
  <c r="CS407" i="18"/>
  <c r="CR407" i="18"/>
  <c r="CG407" i="18"/>
  <c r="CF407" i="18"/>
  <c r="S405" i="17" s="1"/>
  <c r="CE407" i="18"/>
  <c r="BZ407" i="18"/>
  <c r="BY407" i="18"/>
  <c r="Q405" i="17" s="1"/>
  <c r="BX407" i="18"/>
  <c r="BN407" i="18"/>
  <c r="BL407" i="18"/>
  <c r="BG407" i="18"/>
  <c r="BB407" i="18"/>
  <c r="AS407" i="18"/>
  <c r="AQ407" i="18"/>
  <c r="AL407" i="18"/>
  <c r="AG407" i="18"/>
  <c r="Y407" i="18"/>
  <c r="Q407" i="18"/>
  <c r="M407" i="18"/>
  <c r="L407" i="18"/>
  <c r="P407" i="18"/>
  <c r="I405" i="17" s="1"/>
  <c r="G407" i="18"/>
  <c r="CS406" i="18"/>
  <c r="CR406" i="18"/>
  <c r="CG406" i="18"/>
  <c r="CF406" i="18"/>
  <c r="S404" i="17" s="1"/>
  <c r="CE406" i="18"/>
  <c r="BZ406" i="18"/>
  <c r="BY406" i="18"/>
  <c r="Q404" i="17" s="1"/>
  <c r="BX406" i="18"/>
  <c r="BN406" i="18"/>
  <c r="BL406" i="18"/>
  <c r="BG406" i="18"/>
  <c r="BB406" i="18"/>
  <c r="AS406" i="18"/>
  <c r="AQ406" i="18"/>
  <c r="AL406" i="18"/>
  <c r="AG406" i="18"/>
  <c r="Y406" i="18"/>
  <c r="Q406" i="18"/>
  <c r="M406" i="18"/>
  <c r="L406" i="18"/>
  <c r="P406" i="18"/>
  <c r="I404" i="17" s="1"/>
  <c r="G406" i="18"/>
  <c r="DB405" i="18"/>
  <c r="CV405" i="18"/>
  <c r="CS405" i="18"/>
  <c r="CR405" i="18"/>
  <c r="CG405" i="18"/>
  <c r="CF405" i="18"/>
  <c r="S403" i="17" s="1"/>
  <c r="CE405" i="18"/>
  <c r="BZ405" i="18"/>
  <c r="BY405" i="18"/>
  <c r="Q403" i="17" s="1"/>
  <c r="BX405" i="18"/>
  <c r="BT405" i="18"/>
  <c r="O403" i="17" s="1"/>
  <c r="BN405" i="18"/>
  <c r="BL405" i="18"/>
  <c r="BG405" i="18"/>
  <c r="BB405" i="18"/>
  <c r="AY405" i="18"/>
  <c r="M403" i="17" s="1"/>
  <c r="AS405" i="18"/>
  <c r="AQ405" i="18"/>
  <c r="AN405" i="18"/>
  <c r="AL405" i="18"/>
  <c r="AI405" i="18"/>
  <c r="AG405" i="18"/>
  <c r="AB405" i="18"/>
  <c r="K403" i="17" s="1"/>
  <c r="Y405" i="18"/>
  <c r="AD405" i="18" s="1"/>
  <c r="S405" i="18"/>
  <c r="CN405" i="18" s="1"/>
  <c r="CP405" i="18" s="1"/>
  <c r="R405" i="18"/>
  <c r="CJ405" i="18" s="1"/>
  <c r="CL405" i="18" s="1"/>
  <c r="Q405" i="18"/>
  <c r="P405" i="18"/>
  <c r="I403" i="17" s="1"/>
  <c r="M405" i="18"/>
  <c r="N405" i="18" s="1"/>
  <c r="O405" i="18" s="1"/>
  <c r="L405" i="18"/>
  <c r="G405" i="18"/>
  <c r="G403" i="17" s="1"/>
  <c r="CS404" i="18"/>
  <c r="CR404" i="18"/>
  <c r="CG404" i="18"/>
  <c r="CF404" i="18"/>
  <c r="S402" i="17" s="1"/>
  <c r="CE404" i="18"/>
  <c r="BZ404" i="18"/>
  <c r="BY404" i="18"/>
  <c r="Q402" i="17" s="1"/>
  <c r="BX404" i="18"/>
  <c r="BN404" i="18"/>
  <c r="BL404" i="18"/>
  <c r="BG404" i="18"/>
  <c r="BI404" i="18" s="1"/>
  <c r="BB404" i="18"/>
  <c r="BD404" i="18" s="1"/>
  <c r="AS404" i="18"/>
  <c r="AQ404" i="18"/>
  <c r="AL404" i="18"/>
  <c r="AG404" i="18"/>
  <c r="Y404" i="18"/>
  <c r="Q404" i="18"/>
  <c r="P404" i="18"/>
  <c r="I402" i="17" s="1"/>
  <c r="M404" i="18"/>
  <c r="N404" i="18" s="1"/>
  <c r="O404" i="18" s="1"/>
  <c r="L404" i="18"/>
  <c r="G404" i="18"/>
  <c r="CS403" i="18"/>
  <c r="CR403" i="18"/>
  <c r="CG403" i="18"/>
  <c r="CF403" i="18"/>
  <c r="S401" i="17" s="1"/>
  <c r="CE403" i="18"/>
  <c r="BZ403" i="18"/>
  <c r="BY403" i="18"/>
  <c r="Q401" i="17" s="1"/>
  <c r="BX403" i="18"/>
  <c r="BN403" i="18"/>
  <c r="BL403" i="18"/>
  <c r="BG403" i="18"/>
  <c r="BB403" i="18"/>
  <c r="AS403" i="18"/>
  <c r="AQ403" i="18"/>
  <c r="AL403" i="18"/>
  <c r="AG403" i="18"/>
  <c r="Y403" i="18"/>
  <c r="Q403" i="18"/>
  <c r="M403" i="18"/>
  <c r="N403" i="18" s="1"/>
  <c r="L403" i="18"/>
  <c r="P403" i="18"/>
  <c r="I401" i="17" s="1"/>
  <c r="G403" i="18"/>
  <c r="CS402" i="18"/>
  <c r="CR402" i="18"/>
  <c r="CG402" i="18"/>
  <c r="CF402" i="18"/>
  <c r="S400" i="17" s="1"/>
  <c r="CE402" i="18"/>
  <c r="BZ402" i="18"/>
  <c r="BY402" i="18"/>
  <c r="Q400" i="17" s="1"/>
  <c r="BX402" i="18"/>
  <c r="BN402" i="18"/>
  <c r="BL402" i="18"/>
  <c r="BG402" i="18"/>
  <c r="BB402" i="18"/>
  <c r="AS402" i="18"/>
  <c r="AQ402" i="18"/>
  <c r="AL402" i="18"/>
  <c r="AG402" i="18"/>
  <c r="Y402" i="18"/>
  <c r="Z402" i="18" s="1"/>
  <c r="AC402" i="18" s="1"/>
  <c r="Q402" i="18"/>
  <c r="M402" i="18"/>
  <c r="N402" i="18" s="1"/>
  <c r="O402" i="18" s="1"/>
  <c r="L402" i="18"/>
  <c r="P402" i="18"/>
  <c r="I400" i="17" s="1"/>
  <c r="G402" i="18"/>
  <c r="G400" i="17" s="1"/>
  <c r="DB401" i="18"/>
  <c r="CV401" i="18"/>
  <c r="CS401" i="18"/>
  <c r="CR401" i="18"/>
  <c r="CG401" i="18"/>
  <c r="CF401" i="18"/>
  <c r="S399" i="17" s="1"/>
  <c r="CE401" i="18"/>
  <c r="BZ401" i="18"/>
  <c r="BY401" i="18"/>
  <c r="Q399" i="17" s="1"/>
  <c r="BX401" i="18"/>
  <c r="BT401" i="18"/>
  <c r="O399" i="17" s="1"/>
  <c r="BN401" i="18"/>
  <c r="BL401" i="18"/>
  <c r="BG401" i="18"/>
  <c r="BB401" i="18"/>
  <c r="AY401" i="18"/>
  <c r="M399" i="17" s="1"/>
  <c r="AS401" i="18"/>
  <c r="AQ401" i="18"/>
  <c r="AN401" i="18"/>
  <c r="AL401" i="18"/>
  <c r="AI401" i="18"/>
  <c r="AG401" i="18"/>
  <c r="AB401" i="18"/>
  <c r="K399" i="17" s="1"/>
  <c r="Y401" i="18"/>
  <c r="Z401" i="18" s="1"/>
  <c r="S401" i="18"/>
  <c r="CN401" i="18" s="1"/>
  <c r="CP401" i="18" s="1"/>
  <c r="R401" i="18"/>
  <c r="CJ401" i="18" s="1"/>
  <c r="CL401" i="18" s="1"/>
  <c r="Q401" i="18"/>
  <c r="P401" i="18"/>
  <c r="I399" i="17" s="1"/>
  <c r="M401" i="18"/>
  <c r="N401" i="18" s="1"/>
  <c r="O401" i="18" s="1"/>
  <c r="L401" i="18"/>
  <c r="G401" i="18"/>
  <c r="G399" i="17" s="1"/>
  <c r="DB400" i="18"/>
  <c r="CV400" i="18"/>
  <c r="CS400" i="18"/>
  <c r="CR400" i="18"/>
  <c r="CG400" i="18"/>
  <c r="CF400" i="18"/>
  <c r="S398" i="17" s="1"/>
  <c r="CE400" i="18"/>
  <c r="BZ400" i="18"/>
  <c r="BY400" i="18"/>
  <c r="Q398" i="17" s="1"/>
  <c r="BX400" i="18"/>
  <c r="BT400" i="18"/>
  <c r="O398" i="17" s="1"/>
  <c r="BN400" i="18"/>
  <c r="BL400" i="18"/>
  <c r="BG400" i="18"/>
  <c r="BB400" i="18"/>
  <c r="AY400" i="18"/>
  <c r="M398" i="17" s="1"/>
  <c r="AS400" i="18"/>
  <c r="AQ400" i="18"/>
  <c r="AN400" i="18"/>
  <c r="AL400" i="18"/>
  <c r="AI400" i="18"/>
  <c r="AG400" i="18"/>
  <c r="AB400" i="18"/>
  <c r="K398" i="17" s="1"/>
  <c r="Y400" i="18"/>
  <c r="AD400" i="18" s="1"/>
  <c r="S400" i="18"/>
  <c r="CN400" i="18" s="1"/>
  <c r="CP400" i="18" s="1"/>
  <c r="R400" i="18"/>
  <c r="CJ400" i="18" s="1"/>
  <c r="CL400" i="18" s="1"/>
  <c r="Q400" i="18"/>
  <c r="P400" i="18"/>
  <c r="I398" i="17" s="1"/>
  <c r="M400" i="18"/>
  <c r="N400" i="18" s="1"/>
  <c r="L400" i="18"/>
  <c r="G400" i="18"/>
  <c r="G398" i="17" s="1"/>
  <c r="DB399" i="18"/>
  <c r="CV399" i="18"/>
  <c r="CS399" i="18"/>
  <c r="CR399" i="18"/>
  <c r="CG399" i="18"/>
  <c r="CF399" i="18"/>
  <c r="S397" i="17" s="1"/>
  <c r="CE399" i="18"/>
  <c r="BZ399" i="18"/>
  <c r="BY399" i="18"/>
  <c r="Q397" i="17" s="1"/>
  <c r="BX399" i="18"/>
  <c r="BT399" i="18"/>
  <c r="O397" i="17" s="1"/>
  <c r="BN399" i="18"/>
  <c r="BL399" i="18"/>
  <c r="BG399" i="18"/>
  <c r="BB399" i="18"/>
  <c r="AY399" i="18"/>
  <c r="M397" i="17" s="1"/>
  <c r="AS399" i="18"/>
  <c r="AQ399" i="18"/>
  <c r="AN399" i="18"/>
  <c r="AL399" i="18"/>
  <c r="AI399" i="18"/>
  <c r="AG399" i="18"/>
  <c r="AB399" i="18"/>
  <c r="K397" i="17" s="1"/>
  <c r="Y399" i="18"/>
  <c r="S399" i="18"/>
  <c r="CN399" i="18" s="1"/>
  <c r="CP399" i="18" s="1"/>
  <c r="R399" i="18"/>
  <c r="CJ399" i="18" s="1"/>
  <c r="CL399" i="18" s="1"/>
  <c r="Q399" i="18"/>
  <c r="P399" i="18"/>
  <c r="I397" i="17" s="1"/>
  <c r="M399" i="18"/>
  <c r="N399" i="18" s="1"/>
  <c r="L399" i="18"/>
  <c r="G399" i="18"/>
  <c r="G397" i="17" s="1"/>
  <c r="CV398" i="18"/>
  <c r="CS398" i="18"/>
  <c r="CR398" i="18"/>
  <c r="CG398" i="18"/>
  <c r="CF398" i="18"/>
  <c r="S396" i="17" s="1"/>
  <c r="CE398" i="18"/>
  <c r="BZ398" i="18"/>
  <c r="BY398" i="18"/>
  <c r="Q396" i="17" s="1"/>
  <c r="BX398" i="18"/>
  <c r="BT398" i="18"/>
  <c r="O396" i="17" s="1"/>
  <c r="BN398" i="18"/>
  <c r="BL398" i="18"/>
  <c r="BG398" i="18"/>
  <c r="BB398" i="18"/>
  <c r="AY398" i="18"/>
  <c r="M396" i="17" s="1"/>
  <c r="AS398" i="18"/>
  <c r="AQ398" i="18"/>
  <c r="AN398" i="18"/>
  <c r="AL398" i="18"/>
  <c r="AI398" i="18"/>
  <c r="AG398" i="18"/>
  <c r="AB398" i="18"/>
  <c r="K396" i="17" s="1"/>
  <c r="Y398" i="18"/>
  <c r="AD398" i="18" s="1"/>
  <c r="Q398" i="18"/>
  <c r="P398" i="18"/>
  <c r="I396" i="17" s="1"/>
  <c r="M398" i="18"/>
  <c r="L398" i="18"/>
  <c r="G398" i="18"/>
  <c r="CS397" i="18"/>
  <c r="CR397" i="18"/>
  <c r="CG397" i="18"/>
  <c r="CF397" i="18"/>
  <c r="S395" i="17" s="1"/>
  <c r="CE397" i="18"/>
  <c r="BZ397" i="18"/>
  <c r="BY397" i="18"/>
  <c r="Q395" i="17" s="1"/>
  <c r="BX397" i="18"/>
  <c r="BN397" i="18"/>
  <c r="BM397" i="18"/>
  <c r="BL397" i="18"/>
  <c r="BG397" i="18"/>
  <c r="BI397" i="18" s="1"/>
  <c r="BB397" i="18"/>
  <c r="BD397" i="18" s="1"/>
  <c r="AR397" i="18"/>
  <c r="AQ397" i="18"/>
  <c r="AS397" i="18" s="1"/>
  <c r="AM397" i="18"/>
  <c r="AL397" i="18"/>
  <c r="AH397" i="18"/>
  <c r="AG397" i="18"/>
  <c r="AA397" i="18"/>
  <c r="Y397" i="18"/>
  <c r="Q397" i="18"/>
  <c r="P397" i="18"/>
  <c r="I395" i="17" s="1"/>
  <c r="M397" i="18"/>
  <c r="N397" i="18" s="1"/>
  <c r="O397" i="18" s="1"/>
  <c r="L397" i="18"/>
  <c r="G397" i="18"/>
  <c r="A397" i="18"/>
  <c r="CS395" i="18"/>
  <c r="CR395" i="18"/>
  <c r="CG395" i="18"/>
  <c r="S393" i="17"/>
  <c r="CE395" i="18"/>
  <c r="BZ395" i="18"/>
  <c r="BY395" i="18"/>
  <c r="Q393" i="17" s="1"/>
  <c r="BX395" i="18"/>
  <c r="BL395" i="18"/>
  <c r="BG395" i="18"/>
  <c r="BI395" i="18" s="1"/>
  <c r="BB395" i="18"/>
  <c r="BD395" i="18" s="1"/>
  <c r="AQ395" i="18"/>
  <c r="AL395" i="18"/>
  <c r="AG395" i="18"/>
  <c r="Y395" i="18"/>
  <c r="AD395" i="18" s="1"/>
  <c r="Q395" i="18"/>
  <c r="M395" i="18"/>
  <c r="N395" i="18" s="1"/>
  <c r="O395" i="18" s="1"/>
  <c r="L395" i="18"/>
  <c r="P395" i="18"/>
  <c r="I393" i="17" s="1"/>
  <c r="G395" i="18"/>
  <c r="CS394" i="18"/>
  <c r="CR394" i="18"/>
  <c r="CG394" i="18"/>
  <c r="CF394" i="18"/>
  <c r="S392" i="17" s="1"/>
  <c r="CE394" i="18"/>
  <c r="BZ394" i="18"/>
  <c r="BY394" i="18"/>
  <c r="Q392" i="17" s="1"/>
  <c r="BX394" i="18"/>
  <c r="BN394" i="18"/>
  <c r="BL394" i="18"/>
  <c r="BG394" i="18"/>
  <c r="BI394" i="18" s="1"/>
  <c r="BB394" i="18"/>
  <c r="BD394" i="18" s="1"/>
  <c r="AS394" i="18"/>
  <c r="AQ394" i="18"/>
  <c r="AL394" i="18"/>
  <c r="AG394" i="18"/>
  <c r="Y394" i="18"/>
  <c r="AD394" i="18" s="1"/>
  <c r="Q394" i="18"/>
  <c r="M394" i="18"/>
  <c r="N394" i="18" s="1"/>
  <c r="L394" i="18"/>
  <c r="P394" i="18"/>
  <c r="I392" i="17" s="1"/>
  <c r="G394" i="18"/>
  <c r="G392" i="17" s="1"/>
  <c r="CS393" i="18"/>
  <c r="CR393" i="18"/>
  <c r="CG393" i="18"/>
  <c r="CF393" i="18"/>
  <c r="S391" i="17" s="1"/>
  <c r="CE393" i="18"/>
  <c r="BZ393" i="18"/>
  <c r="BY393" i="18"/>
  <c r="Q391" i="17" s="1"/>
  <c r="BX393" i="18"/>
  <c r="BN393" i="18"/>
  <c r="BL393" i="18"/>
  <c r="BG393" i="18"/>
  <c r="BI393" i="18" s="1"/>
  <c r="BB393" i="18"/>
  <c r="BD393" i="18" s="1"/>
  <c r="AS393" i="18"/>
  <c r="AQ393" i="18"/>
  <c r="AL393" i="18"/>
  <c r="AG393" i="18"/>
  <c r="Y393" i="18"/>
  <c r="Q393" i="18"/>
  <c r="M393" i="18"/>
  <c r="L393" i="18"/>
  <c r="P393" i="18"/>
  <c r="I391" i="17" s="1"/>
  <c r="G393" i="18"/>
  <c r="G391" i="17" s="1"/>
  <c r="CS392" i="18"/>
  <c r="CR392" i="18"/>
  <c r="CG392" i="18"/>
  <c r="CF392" i="18"/>
  <c r="S390" i="17" s="1"/>
  <c r="CE392" i="18"/>
  <c r="BZ392" i="18"/>
  <c r="BY392" i="18"/>
  <c r="Q390" i="17" s="1"/>
  <c r="BX392" i="18"/>
  <c r="BN392" i="18"/>
  <c r="BL392" i="18"/>
  <c r="BG392" i="18"/>
  <c r="BI392" i="18" s="1"/>
  <c r="BB392" i="18"/>
  <c r="BD392" i="18" s="1"/>
  <c r="AS392" i="18"/>
  <c r="AQ392" i="18"/>
  <c r="AL392" i="18"/>
  <c r="AG392" i="18"/>
  <c r="Y392" i="18"/>
  <c r="Q392" i="18"/>
  <c r="M392" i="18"/>
  <c r="N392" i="18" s="1"/>
  <c r="L392" i="18"/>
  <c r="P392" i="18"/>
  <c r="I390" i="17" s="1"/>
  <c r="G392" i="18"/>
  <c r="G390" i="17" s="1"/>
  <c r="CS391" i="18"/>
  <c r="CR391" i="18"/>
  <c r="CG391" i="18"/>
  <c r="CF391" i="18"/>
  <c r="S389" i="17" s="1"/>
  <c r="CE391" i="18"/>
  <c r="BZ391" i="18"/>
  <c r="BY391" i="18"/>
  <c r="Q389" i="17" s="1"/>
  <c r="BX391" i="18"/>
  <c r="BN391" i="18"/>
  <c r="BL391" i="18"/>
  <c r="BG391" i="18"/>
  <c r="BI391" i="18" s="1"/>
  <c r="BB391" i="18"/>
  <c r="BD391" i="18" s="1"/>
  <c r="AS391" i="18"/>
  <c r="AQ391" i="18"/>
  <c r="AL391" i="18"/>
  <c r="AG391" i="18"/>
  <c r="Y391" i="18"/>
  <c r="Q391" i="18"/>
  <c r="M391" i="18"/>
  <c r="N391" i="18" s="1"/>
  <c r="L391" i="18"/>
  <c r="P391" i="18"/>
  <c r="I389" i="17" s="1"/>
  <c r="G391" i="18"/>
  <c r="G389" i="17" s="1"/>
  <c r="CS390" i="18"/>
  <c r="CR390" i="18"/>
  <c r="CG390" i="18"/>
  <c r="CF390" i="18"/>
  <c r="S388" i="17" s="1"/>
  <c r="CE390" i="18"/>
  <c r="BZ390" i="18"/>
  <c r="BY390" i="18"/>
  <c r="Q388" i="17" s="1"/>
  <c r="BX390" i="18"/>
  <c r="BN390" i="18"/>
  <c r="BL390" i="18"/>
  <c r="BG390" i="18"/>
  <c r="BB390" i="18"/>
  <c r="AS390" i="18"/>
  <c r="AQ390" i="18"/>
  <c r="AL390" i="18"/>
  <c r="AG390" i="18"/>
  <c r="Y390" i="18"/>
  <c r="AD390" i="18" s="1"/>
  <c r="Q390" i="18"/>
  <c r="M390" i="18"/>
  <c r="N390" i="18" s="1"/>
  <c r="L390" i="18"/>
  <c r="P390" i="18"/>
  <c r="I388" i="17" s="1"/>
  <c r="G390" i="18"/>
  <c r="G388" i="17" s="1"/>
  <c r="CS389" i="18"/>
  <c r="CR389" i="18"/>
  <c r="CG389" i="18"/>
  <c r="CF389" i="18"/>
  <c r="S387" i="17" s="1"/>
  <c r="CE389" i="18"/>
  <c r="BZ389" i="18"/>
  <c r="BY389" i="18"/>
  <c r="Q387" i="17" s="1"/>
  <c r="BX389" i="18"/>
  <c r="BN389" i="18"/>
  <c r="BL389" i="18"/>
  <c r="BG389" i="18"/>
  <c r="BI389" i="18" s="1"/>
  <c r="BB389" i="18"/>
  <c r="BD389" i="18" s="1"/>
  <c r="AS389" i="18"/>
  <c r="AQ389" i="18"/>
  <c r="AL389" i="18"/>
  <c r="AG389" i="18"/>
  <c r="Y389" i="18"/>
  <c r="AD389" i="18" s="1"/>
  <c r="Q389" i="18"/>
  <c r="M389" i="18"/>
  <c r="L389" i="18"/>
  <c r="P389" i="18"/>
  <c r="G389" i="18"/>
  <c r="G387" i="17" s="1"/>
  <c r="CS388" i="18"/>
  <c r="CR388" i="18"/>
  <c r="CG388" i="18"/>
  <c r="CF388" i="18"/>
  <c r="S386" i="17" s="1"/>
  <c r="CE388" i="18"/>
  <c r="BZ388" i="18"/>
  <c r="BY388" i="18"/>
  <c r="Q386" i="17" s="1"/>
  <c r="BX388" i="18"/>
  <c r="BN388" i="18"/>
  <c r="BL388" i="18"/>
  <c r="BG388" i="18"/>
  <c r="BI388" i="18" s="1"/>
  <c r="BB388" i="18"/>
  <c r="BD388" i="18" s="1"/>
  <c r="AS388" i="18"/>
  <c r="AQ388" i="18"/>
  <c r="AL388" i="18"/>
  <c r="AG388" i="18"/>
  <c r="Y388" i="18"/>
  <c r="AD388" i="18" s="1"/>
  <c r="Q388" i="18"/>
  <c r="M388" i="18"/>
  <c r="N388" i="18" s="1"/>
  <c r="O388" i="18" s="1"/>
  <c r="L388" i="18"/>
  <c r="P388" i="18"/>
  <c r="I386" i="17" s="1"/>
  <c r="G388" i="18"/>
  <c r="G386" i="17" s="1"/>
  <c r="CS387" i="18"/>
  <c r="CR387" i="18"/>
  <c r="CG387" i="18"/>
  <c r="CF387" i="18"/>
  <c r="S385" i="17" s="1"/>
  <c r="CE387" i="18"/>
  <c r="BZ387" i="18"/>
  <c r="BY387" i="18"/>
  <c r="Q385" i="17" s="1"/>
  <c r="BX387" i="18"/>
  <c r="BN387" i="18"/>
  <c r="BL387" i="18"/>
  <c r="BG387" i="18"/>
  <c r="BB387" i="18"/>
  <c r="AS387" i="18"/>
  <c r="AQ387" i="18"/>
  <c r="AL387" i="18"/>
  <c r="AG387" i="18"/>
  <c r="Y387" i="18"/>
  <c r="Q387" i="18"/>
  <c r="M387" i="18"/>
  <c r="L387" i="18"/>
  <c r="P387" i="18"/>
  <c r="G387" i="18"/>
  <c r="G385" i="17" s="1"/>
  <c r="CS386" i="18"/>
  <c r="CR386" i="18"/>
  <c r="CG386" i="18"/>
  <c r="CF386" i="18"/>
  <c r="S384" i="17" s="1"/>
  <c r="CE386" i="18"/>
  <c r="BZ386" i="18"/>
  <c r="BY386" i="18"/>
  <c r="Q384" i="17" s="1"/>
  <c r="BX386" i="18"/>
  <c r="BN386" i="18"/>
  <c r="BL386" i="18"/>
  <c r="BG386" i="18"/>
  <c r="BB386" i="18"/>
  <c r="AS386" i="18"/>
  <c r="AQ386" i="18"/>
  <c r="AL386" i="18"/>
  <c r="AG386" i="18"/>
  <c r="Y386" i="18"/>
  <c r="AD386" i="18" s="1"/>
  <c r="Q386" i="18"/>
  <c r="M386" i="18"/>
  <c r="N386" i="18" s="1"/>
  <c r="L386" i="18"/>
  <c r="P386" i="18"/>
  <c r="I384" i="17" s="1"/>
  <c r="G386" i="18"/>
  <c r="G384" i="17" s="1"/>
  <c r="CS385" i="18"/>
  <c r="CR385" i="18"/>
  <c r="CG385" i="18"/>
  <c r="CF385" i="18"/>
  <c r="S383" i="17" s="1"/>
  <c r="CE385" i="18"/>
  <c r="BZ385" i="18"/>
  <c r="BY385" i="18"/>
  <c r="Q383" i="17" s="1"/>
  <c r="BX385" i="18"/>
  <c r="BN385" i="18"/>
  <c r="BL385" i="18"/>
  <c r="BG385" i="18"/>
  <c r="BB385" i="18"/>
  <c r="AS385" i="18"/>
  <c r="AQ385" i="18"/>
  <c r="AL385" i="18"/>
  <c r="AG385" i="18"/>
  <c r="Y385" i="18"/>
  <c r="AD385" i="18" s="1"/>
  <c r="Q385" i="18"/>
  <c r="M385" i="18"/>
  <c r="L385" i="18"/>
  <c r="P385" i="18"/>
  <c r="I383" i="17" s="1"/>
  <c r="G385" i="18"/>
  <c r="G383" i="17" s="1"/>
  <c r="CS384" i="18"/>
  <c r="CR384" i="18"/>
  <c r="CG384" i="18"/>
  <c r="CF384" i="18"/>
  <c r="S382" i="17" s="1"/>
  <c r="CE384" i="18"/>
  <c r="BZ384" i="18"/>
  <c r="BY384" i="18"/>
  <c r="Q382" i="17" s="1"/>
  <c r="BX384" i="18"/>
  <c r="BN384" i="18"/>
  <c r="BM384" i="18"/>
  <c r="BL384" i="18"/>
  <c r="BG384" i="18"/>
  <c r="BI384" i="18" s="1"/>
  <c r="BB384" i="18"/>
  <c r="BD384" i="18" s="1"/>
  <c r="AS384" i="18"/>
  <c r="AR384" i="18"/>
  <c r="AQ384" i="18"/>
  <c r="AM384" i="18"/>
  <c r="AL384" i="18"/>
  <c r="AH384" i="18"/>
  <c r="AG384" i="18"/>
  <c r="AA384" i="18"/>
  <c r="Y384" i="18"/>
  <c r="Q384" i="18"/>
  <c r="M384" i="18"/>
  <c r="N384" i="18" s="1"/>
  <c r="O384" i="18" s="1"/>
  <c r="L384" i="18"/>
  <c r="P384" i="18"/>
  <c r="I382" i="17" s="1"/>
  <c r="G384" i="18"/>
  <c r="G382" i="17" s="1"/>
  <c r="A384" i="18"/>
  <c r="DB382" i="18"/>
  <c r="CV382" i="18"/>
  <c r="CS382" i="18"/>
  <c r="CR382" i="18"/>
  <c r="CG382" i="18"/>
  <c r="S380" i="17"/>
  <c r="CE382" i="18"/>
  <c r="BZ382" i="18"/>
  <c r="BY382" i="18"/>
  <c r="Q380" i="17" s="1"/>
  <c r="BX382" i="18"/>
  <c r="BT382" i="18"/>
  <c r="O380" i="17" s="1"/>
  <c r="BN382" i="18"/>
  <c r="BL382" i="18"/>
  <c r="BG382" i="18"/>
  <c r="BB382" i="18"/>
  <c r="AY382" i="18"/>
  <c r="M380" i="17" s="1"/>
  <c r="AS382" i="18"/>
  <c r="AQ382" i="18"/>
  <c r="AN382" i="18"/>
  <c r="AL382" i="18"/>
  <c r="AI382" i="18"/>
  <c r="AG382" i="18"/>
  <c r="AB382" i="18"/>
  <c r="K380" i="17" s="1"/>
  <c r="Y382" i="18"/>
  <c r="S382" i="18"/>
  <c r="CN382" i="18" s="1"/>
  <c r="CP382" i="18" s="1"/>
  <c r="R382" i="18"/>
  <c r="CJ382" i="18" s="1"/>
  <c r="CL382" i="18" s="1"/>
  <c r="Q382" i="18"/>
  <c r="P382" i="18"/>
  <c r="I380" i="17" s="1"/>
  <c r="M382" i="18"/>
  <c r="N382" i="18" s="1"/>
  <c r="L382" i="18"/>
  <c r="G382" i="18"/>
  <c r="G380" i="17" s="1"/>
  <c r="CS381" i="18"/>
  <c r="CR381" i="18"/>
  <c r="CG381" i="18"/>
  <c r="CF381" i="18"/>
  <c r="S379" i="17" s="1"/>
  <c r="CE381" i="18"/>
  <c r="BZ381" i="18"/>
  <c r="BY381" i="18"/>
  <c r="Q379" i="17" s="1"/>
  <c r="BX381" i="18"/>
  <c r="BN381" i="18"/>
  <c r="BL381" i="18"/>
  <c r="BG381" i="18"/>
  <c r="BI381" i="18" s="1"/>
  <c r="BB381" i="18"/>
  <c r="BD381" i="18" s="1"/>
  <c r="BT381" i="18" s="1"/>
  <c r="O379" i="17" s="1"/>
  <c r="AS381" i="18"/>
  <c r="AQ381" i="18"/>
  <c r="AL381" i="18"/>
  <c r="AG381" i="18"/>
  <c r="Y381" i="18"/>
  <c r="Q381" i="18"/>
  <c r="P381" i="18"/>
  <c r="I379" i="17" s="1"/>
  <c r="M381" i="18"/>
  <c r="L381" i="18"/>
  <c r="G381" i="18"/>
  <c r="CS380" i="18"/>
  <c r="CR380" i="18"/>
  <c r="CG380" i="18"/>
  <c r="CF380" i="18"/>
  <c r="S378" i="17" s="1"/>
  <c r="CE380" i="18"/>
  <c r="BZ380" i="18"/>
  <c r="BY380" i="18"/>
  <c r="Q378" i="17" s="1"/>
  <c r="BX380" i="18"/>
  <c r="BN380" i="18"/>
  <c r="BL380" i="18"/>
  <c r="BG380" i="18"/>
  <c r="BB380" i="18"/>
  <c r="AS380" i="18"/>
  <c r="AQ380" i="18"/>
  <c r="AL380" i="18"/>
  <c r="AG380" i="18"/>
  <c r="Y380" i="18"/>
  <c r="Z380" i="18" s="1"/>
  <c r="Q380" i="18"/>
  <c r="M380" i="18"/>
  <c r="N380" i="18" s="1"/>
  <c r="L380" i="18"/>
  <c r="P380" i="18"/>
  <c r="I378" i="17" s="1"/>
  <c r="G380" i="18"/>
  <c r="G378" i="17" s="1"/>
  <c r="DB379" i="18"/>
  <c r="CV379" i="18"/>
  <c r="CS379" i="18"/>
  <c r="CR379" i="18"/>
  <c r="CG379" i="18"/>
  <c r="CF379" i="18"/>
  <c r="S377" i="17" s="1"/>
  <c r="CE379" i="18"/>
  <c r="BZ379" i="18"/>
  <c r="BY379" i="18"/>
  <c r="Q377" i="17" s="1"/>
  <c r="BX379" i="18"/>
  <c r="BT379" i="18"/>
  <c r="O377" i="17" s="1"/>
  <c r="BN379" i="18"/>
  <c r="BL379" i="18"/>
  <c r="BG379" i="18"/>
  <c r="BB379" i="18"/>
  <c r="AY379" i="18"/>
  <c r="M377" i="17" s="1"/>
  <c r="AS379" i="18"/>
  <c r="AQ379" i="18"/>
  <c r="AN379" i="18"/>
  <c r="AL379" i="18"/>
  <c r="AI379" i="18"/>
  <c r="AG379" i="18"/>
  <c r="AB379" i="18"/>
  <c r="K377" i="17" s="1"/>
  <c r="Y379" i="18"/>
  <c r="AD379" i="18" s="1"/>
  <c r="S379" i="18"/>
  <c r="CN379" i="18" s="1"/>
  <c r="CP379" i="18" s="1"/>
  <c r="R379" i="18"/>
  <c r="CJ379" i="18" s="1"/>
  <c r="CL379" i="18" s="1"/>
  <c r="Q379" i="18"/>
  <c r="P379" i="18"/>
  <c r="I377" i="17" s="1"/>
  <c r="M379" i="18"/>
  <c r="L379" i="18"/>
  <c r="G379" i="18"/>
  <c r="G377" i="17" s="1"/>
  <c r="CS378" i="18"/>
  <c r="CR378" i="18"/>
  <c r="CG378" i="18"/>
  <c r="CF378" i="18"/>
  <c r="S376" i="17" s="1"/>
  <c r="CE378" i="18"/>
  <c r="BZ378" i="18"/>
  <c r="BY378" i="18"/>
  <c r="Q376" i="17" s="1"/>
  <c r="BX378" i="18"/>
  <c r="BN378" i="18"/>
  <c r="BL378" i="18"/>
  <c r="BG378" i="18"/>
  <c r="BB378" i="18"/>
  <c r="AS378" i="18"/>
  <c r="AQ378" i="18"/>
  <c r="AL378" i="18"/>
  <c r="AG378" i="18"/>
  <c r="Y378" i="18"/>
  <c r="Q378" i="18"/>
  <c r="M378" i="18"/>
  <c r="N378" i="18" s="1"/>
  <c r="O378" i="18" s="1"/>
  <c r="L378" i="18"/>
  <c r="P378" i="18"/>
  <c r="I376" i="17" s="1"/>
  <c r="G378" i="18"/>
  <c r="DB377" i="18"/>
  <c r="CV377" i="18"/>
  <c r="CS377" i="18"/>
  <c r="CR377" i="18"/>
  <c r="CG377" i="18"/>
  <c r="CF377" i="18"/>
  <c r="S375" i="17" s="1"/>
  <c r="CE377" i="18"/>
  <c r="BZ377" i="18"/>
  <c r="BY377" i="18"/>
  <c r="Q375" i="17" s="1"/>
  <c r="BX377" i="18"/>
  <c r="BT377" i="18"/>
  <c r="O375" i="17" s="1"/>
  <c r="BN377" i="18"/>
  <c r="BL377" i="18"/>
  <c r="BG377" i="18"/>
  <c r="BB377" i="18"/>
  <c r="AY377" i="18"/>
  <c r="M375" i="17" s="1"/>
  <c r="AS377" i="18"/>
  <c r="AQ377" i="18"/>
  <c r="AN377" i="18"/>
  <c r="AL377" i="18"/>
  <c r="AI377" i="18"/>
  <c r="AG377" i="18"/>
  <c r="AB377" i="18"/>
  <c r="K375" i="17" s="1"/>
  <c r="Y377" i="18"/>
  <c r="S377" i="18"/>
  <c r="CN377" i="18" s="1"/>
  <c r="CP377" i="18" s="1"/>
  <c r="R377" i="18"/>
  <c r="CJ377" i="18" s="1"/>
  <c r="CL377" i="18" s="1"/>
  <c r="Q377" i="18"/>
  <c r="P377" i="18"/>
  <c r="I375" i="17" s="1"/>
  <c r="M377" i="18"/>
  <c r="L377" i="18"/>
  <c r="G377" i="18"/>
  <c r="G375" i="17" s="1"/>
  <c r="DB376" i="18"/>
  <c r="CV376" i="18"/>
  <c r="CS376" i="18"/>
  <c r="CR376" i="18"/>
  <c r="CG376" i="18"/>
  <c r="CF376" i="18"/>
  <c r="S374" i="17" s="1"/>
  <c r="CE376" i="18"/>
  <c r="BZ376" i="18"/>
  <c r="BY376" i="18"/>
  <c r="Q374" i="17" s="1"/>
  <c r="BX376" i="18"/>
  <c r="BT376" i="18"/>
  <c r="O374" i="17" s="1"/>
  <c r="BN376" i="18"/>
  <c r="BL376" i="18"/>
  <c r="BG376" i="18"/>
  <c r="BB376" i="18"/>
  <c r="AY376" i="18"/>
  <c r="M374" i="17" s="1"/>
  <c r="AS376" i="18"/>
  <c r="AQ376" i="18"/>
  <c r="AN376" i="18"/>
  <c r="AL376" i="18"/>
  <c r="AI376" i="18"/>
  <c r="AG376" i="18"/>
  <c r="AB376" i="18"/>
  <c r="K374" i="17" s="1"/>
  <c r="Y376" i="18"/>
  <c r="AD376" i="18" s="1"/>
  <c r="S376" i="18"/>
  <c r="CN376" i="18" s="1"/>
  <c r="CP376" i="18" s="1"/>
  <c r="R376" i="18"/>
  <c r="CJ376" i="18" s="1"/>
  <c r="CL376" i="18" s="1"/>
  <c r="Q376" i="18"/>
  <c r="P376" i="18"/>
  <c r="I374" i="17" s="1"/>
  <c r="M376" i="18"/>
  <c r="N376" i="18" s="1"/>
  <c r="L376" i="18"/>
  <c r="G376" i="18"/>
  <c r="G374" i="17" s="1"/>
  <c r="DB375" i="18"/>
  <c r="CV375" i="18"/>
  <c r="CS375" i="18"/>
  <c r="CR375" i="18"/>
  <c r="CG375" i="18"/>
  <c r="CF375" i="18"/>
  <c r="S373" i="17" s="1"/>
  <c r="CE375" i="18"/>
  <c r="BZ375" i="18"/>
  <c r="BY375" i="18"/>
  <c r="Q373" i="17" s="1"/>
  <c r="BX375" i="18"/>
  <c r="BT375" i="18"/>
  <c r="O373" i="17" s="1"/>
  <c r="BN375" i="18"/>
  <c r="BL375" i="18"/>
  <c r="BG375" i="18"/>
  <c r="BB375" i="18"/>
  <c r="AY375" i="18"/>
  <c r="M373" i="17" s="1"/>
  <c r="AS375" i="18"/>
  <c r="AQ375" i="18"/>
  <c r="AN375" i="18"/>
  <c r="AL375" i="18"/>
  <c r="AI375" i="18"/>
  <c r="AG375" i="18"/>
  <c r="AB375" i="18"/>
  <c r="K373" i="17" s="1"/>
  <c r="Y375" i="18"/>
  <c r="AD375" i="18" s="1"/>
  <c r="S375" i="18"/>
  <c r="CN375" i="18" s="1"/>
  <c r="CP375" i="18" s="1"/>
  <c r="R375" i="18"/>
  <c r="CJ375" i="18" s="1"/>
  <c r="CL375" i="18" s="1"/>
  <c r="Q375" i="18"/>
  <c r="P375" i="18"/>
  <c r="I373" i="17" s="1"/>
  <c r="M375" i="18"/>
  <c r="L375" i="18"/>
  <c r="G375" i="18"/>
  <c r="G373" i="17" s="1"/>
  <c r="DB374" i="18"/>
  <c r="CV374" i="18"/>
  <c r="CS374" i="18"/>
  <c r="CR374" i="18"/>
  <c r="CG374" i="18"/>
  <c r="CF374" i="18"/>
  <c r="S372" i="17" s="1"/>
  <c r="CE374" i="18"/>
  <c r="BZ374" i="18"/>
  <c r="BY374" i="18"/>
  <c r="Q372" i="17" s="1"/>
  <c r="BX374" i="18"/>
  <c r="BT374" i="18"/>
  <c r="O372" i="17" s="1"/>
  <c r="BN374" i="18"/>
  <c r="BL374" i="18"/>
  <c r="BG374" i="18"/>
  <c r="BB374" i="18"/>
  <c r="AY374" i="18"/>
  <c r="M372" i="17" s="1"/>
  <c r="AS374" i="18"/>
  <c r="AQ374" i="18"/>
  <c r="AL374" i="18"/>
  <c r="AN374" i="18" s="1"/>
  <c r="AG374" i="18"/>
  <c r="AI374" i="18" s="1"/>
  <c r="AB374" i="18"/>
  <c r="K372" i="17" s="1"/>
  <c r="Y374" i="18"/>
  <c r="Z374" i="18" s="1"/>
  <c r="AC374" i="18" s="1"/>
  <c r="S374" i="18"/>
  <c r="CN374" i="18" s="1"/>
  <c r="CP374" i="18" s="1"/>
  <c r="R374" i="18"/>
  <c r="CJ374" i="18" s="1"/>
  <c r="CL374" i="18" s="1"/>
  <c r="Q374" i="18"/>
  <c r="P374" i="18"/>
  <c r="I372" i="17" s="1"/>
  <c r="M374" i="18"/>
  <c r="L374" i="18"/>
  <c r="G374" i="18"/>
  <c r="G372" i="17" s="1"/>
  <c r="CV373" i="18"/>
  <c r="CS373" i="18"/>
  <c r="CR373" i="18"/>
  <c r="CG373" i="18"/>
  <c r="CF373" i="18"/>
  <c r="S371" i="17" s="1"/>
  <c r="CE373" i="18"/>
  <c r="BZ373" i="18"/>
  <c r="BY373" i="18"/>
  <c r="Q371" i="17" s="1"/>
  <c r="BX373" i="18"/>
  <c r="BT373" i="18"/>
  <c r="O371" i="17" s="1"/>
  <c r="BN373" i="18"/>
  <c r="BL373" i="18"/>
  <c r="BG373" i="18"/>
  <c r="BB373" i="18"/>
  <c r="AY373" i="18"/>
  <c r="M371" i="17" s="1"/>
  <c r="AS373" i="18"/>
  <c r="AQ373" i="18"/>
  <c r="AN373" i="18"/>
  <c r="AL373" i="18"/>
  <c r="AI373" i="18"/>
  <c r="AG373" i="18"/>
  <c r="AB373" i="18"/>
  <c r="K371" i="17" s="1"/>
  <c r="Y373" i="18"/>
  <c r="AD373" i="18" s="1"/>
  <c r="Q373" i="18"/>
  <c r="P373" i="18"/>
  <c r="I371" i="17" s="1"/>
  <c r="M373" i="18"/>
  <c r="N373" i="18" s="1"/>
  <c r="L373" i="18"/>
  <c r="G373" i="18"/>
  <c r="CS372" i="18"/>
  <c r="CR372" i="18"/>
  <c r="CG372" i="18"/>
  <c r="CF372" i="18"/>
  <c r="S370" i="17" s="1"/>
  <c r="CE372" i="18"/>
  <c r="BZ372" i="18"/>
  <c r="BY372" i="18"/>
  <c r="Q370" i="17" s="1"/>
  <c r="BX372" i="18"/>
  <c r="BN372" i="18"/>
  <c r="BL372" i="18"/>
  <c r="BG372" i="18"/>
  <c r="BI372" i="18" s="1"/>
  <c r="BB372" i="18"/>
  <c r="BD372" i="18" s="1"/>
  <c r="AS372" i="18"/>
  <c r="AQ372" i="18"/>
  <c r="AL372" i="18"/>
  <c r="AG372" i="18"/>
  <c r="Y372" i="18"/>
  <c r="Q372" i="18"/>
  <c r="P372" i="18"/>
  <c r="I370" i="17" s="1"/>
  <c r="M372" i="18"/>
  <c r="N372" i="18" s="1"/>
  <c r="L372" i="18"/>
  <c r="G372" i="18"/>
  <c r="CS371" i="18"/>
  <c r="CR371" i="18"/>
  <c r="CG371" i="18"/>
  <c r="CF371" i="18"/>
  <c r="S369" i="17" s="1"/>
  <c r="CE371" i="18"/>
  <c r="BZ371" i="18"/>
  <c r="BY371" i="18"/>
  <c r="Q369" i="17" s="1"/>
  <c r="BX371" i="18"/>
  <c r="BN371" i="18"/>
  <c r="BM371" i="18"/>
  <c r="BL371" i="18"/>
  <c r="BG371" i="18"/>
  <c r="BI371" i="18" s="1"/>
  <c r="BB371" i="18"/>
  <c r="BD371" i="18" s="1"/>
  <c r="AR371" i="18"/>
  <c r="AQ371" i="18"/>
  <c r="AS371" i="18" s="1"/>
  <c r="AM371" i="18"/>
  <c r="AL371" i="18"/>
  <c r="AH371" i="18"/>
  <c r="AG371" i="18"/>
  <c r="AA371" i="18"/>
  <c r="Y371" i="18"/>
  <c r="Q371" i="18"/>
  <c r="P371" i="18"/>
  <c r="I369" i="17" s="1"/>
  <c r="M371" i="18"/>
  <c r="N371" i="18" s="1"/>
  <c r="O371" i="18" s="1"/>
  <c r="L371" i="18"/>
  <c r="G371" i="18"/>
  <c r="A371" i="18"/>
  <c r="CS369" i="18"/>
  <c r="CR369" i="18"/>
  <c r="CG369" i="18"/>
  <c r="S367" i="17"/>
  <c r="CE369" i="18"/>
  <c r="BZ369" i="18"/>
  <c r="BY369" i="18"/>
  <c r="Q367" i="17" s="1"/>
  <c r="BX369" i="18"/>
  <c r="BL369" i="18"/>
  <c r="BG369" i="18"/>
  <c r="BI369" i="18" s="1"/>
  <c r="BB369" i="18"/>
  <c r="BD369" i="18" s="1"/>
  <c r="AQ369" i="18"/>
  <c r="AL369" i="18"/>
  <c r="AG369" i="18"/>
  <c r="Y369" i="18"/>
  <c r="Q369" i="18"/>
  <c r="P369" i="18"/>
  <c r="I367" i="17" s="1"/>
  <c r="M369" i="18"/>
  <c r="L369" i="18"/>
  <c r="G369" i="18"/>
  <c r="CS368" i="18"/>
  <c r="CR368" i="18"/>
  <c r="CG368" i="18"/>
  <c r="CF368" i="18"/>
  <c r="S366" i="17" s="1"/>
  <c r="CE368" i="18"/>
  <c r="BZ368" i="18"/>
  <c r="BY368" i="18"/>
  <c r="Q366" i="17" s="1"/>
  <c r="BX368" i="18"/>
  <c r="BN368" i="18"/>
  <c r="BL368" i="18"/>
  <c r="BG368" i="18"/>
  <c r="BB368" i="18"/>
  <c r="AS368" i="18"/>
  <c r="AQ368" i="18"/>
  <c r="AL368" i="18"/>
  <c r="AG368" i="18"/>
  <c r="Y368" i="18"/>
  <c r="AD368" i="18" s="1"/>
  <c r="Q368" i="18"/>
  <c r="M368" i="18"/>
  <c r="N368" i="18" s="1"/>
  <c r="O368" i="18" s="1"/>
  <c r="L368" i="18"/>
  <c r="P368" i="18"/>
  <c r="I366" i="17" s="1"/>
  <c r="G368" i="18"/>
  <c r="CS367" i="18"/>
  <c r="CR367" i="18"/>
  <c r="CG367" i="18"/>
  <c r="CF367" i="18"/>
  <c r="S365" i="17" s="1"/>
  <c r="CE367" i="18"/>
  <c r="BZ367" i="18"/>
  <c r="BY367" i="18"/>
  <c r="Q365" i="17" s="1"/>
  <c r="BX367" i="18"/>
  <c r="BN367" i="18"/>
  <c r="BL367" i="18"/>
  <c r="BG367" i="18"/>
  <c r="BI367" i="18" s="1"/>
  <c r="BB367" i="18"/>
  <c r="BD367" i="18" s="1"/>
  <c r="AS367" i="18"/>
  <c r="AQ367" i="18"/>
  <c r="AL367" i="18"/>
  <c r="AG367" i="18"/>
  <c r="Y367" i="18"/>
  <c r="Q367" i="18"/>
  <c r="M367" i="18"/>
  <c r="L367" i="18"/>
  <c r="P367" i="18"/>
  <c r="I365" i="17" s="1"/>
  <c r="G367" i="18"/>
  <c r="CS366" i="18"/>
  <c r="CR366" i="18"/>
  <c r="CG366" i="18"/>
  <c r="CF366" i="18"/>
  <c r="S364" i="17" s="1"/>
  <c r="CE366" i="18"/>
  <c r="BZ366" i="18"/>
  <c r="BY366" i="18"/>
  <c r="Q364" i="17" s="1"/>
  <c r="BX366" i="18"/>
  <c r="BN366" i="18"/>
  <c r="BL366" i="18"/>
  <c r="BG366" i="18"/>
  <c r="BI366" i="18" s="1"/>
  <c r="BB366" i="18"/>
  <c r="BD366" i="18" s="1"/>
  <c r="AS366" i="18"/>
  <c r="AQ366" i="18"/>
  <c r="AL366" i="18"/>
  <c r="AG366" i="18"/>
  <c r="Y366" i="18"/>
  <c r="Q366" i="18"/>
  <c r="M366" i="18"/>
  <c r="L366" i="18"/>
  <c r="P366" i="18"/>
  <c r="I364" i="17" s="1"/>
  <c r="G366" i="18"/>
  <c r="CS365" i="18"/>
  <c r="CR365" i="18"/>
  <c r="CG365" i="18"/>
  <c r="CF365" i="18"/>
  <c r="S363" i="17" s="1"/>
  <c r="CE365" i="18"/>
  <c r="BZ365" i="18"/>
  <c r="BY365" i="18"/>
  <c r="Q363" i="17" s="1"/>
  <c r="BX365" i="18"/>
  <c r="BN365" i="18"/>
  <c r="BL365" i="18"/>
  <c r="BG365" i="18"/>
  <c r="BI365" i="18" s="1"/>
  <c r="BB365" i="18"/>
  <c r="BD365" i="18" s="1"/>
  <c r="AQ365" i="18"/>
  <c r="AS365" i="18" s="1"/>
  <c r="AL365" i="18"/>
  <c r="AG365" i="18"/>
  <c r="Y365" i="18"/>
  <c r="Q365" i="18"/>
  <c r="M365" i="18"/>
  <c r="L365" i="18"/>
  <c r="P365" i="18"/>
  <c r="I363" i="17" s="1"/>
  <c r="G365" i="18"/>
  <c r="CS364" i="18"/>
  <c r="CR364" i="18"/>
  <c r="CG364" i="18"/>
  <c r="CF364" i="18"/>
  <c r="S362" i="17" s="1"/>
  <c r="CE364" i="18"/>
  <c r="BZ364" i="18"/>
  <c r="BY364" i="18"/>
  <c r="Q362" i="17" s="1"/>
  <c r="BX364" i="18"/>
  <c r="BN364" i="18"/>
  <c r="BL364" i="18"/>
  <c r="BG364" i="18"/>
  <c r="BB364" i="18"/>
  <c r="AS364" i="18"/>
  <c r="AQ364" i="18"/>
  <c r="AL364" i="18"/>
  <c r="AG364" i="18"/>
  <c r="Y364" i="18"/>
  <c r="AD364" i="18" s="1"/>
  <c r="Q364" i="18"/>
  <c r="M364" i="18"/>
  <c r="N364" i="18" s="1"/>
  <c r="O364" i="18" s="1"/>
  <c r="L364" i="18"/>
  <c r="P364" i="18"/>
  <c r="I362" i="17" s="1"/>
  <c r="G364" i="18"/>
  <c r="G362" i="17" s="1"/>
  <c r="CS363" i="18"/>
  <c r="CR363" i="18"/>
  <c r="CG363" i="18"/>
  <c r="CF363" i="18"/>
  <c r="S361" i="17" s="1"/>
  <c r="CE363" i="18"/>
  <c r="BZ363" i="18"/>
  <c r="BY363" i="18"/>
  <c r="Q361" i="17" s="1"/>
  <c r="BX363" i="18"/>
  <c r="BN363" i="18"/>
  <c r="BL363" i="18"/>
  <c r="BG363" i="18"/>
  <c r="BB363" i="18"/>
  <c r="AS363" i="18"/>
  <c r="AQ363" i="18"/>
  <c r="AL363" i="18"/>
  <c r="AG363" i="18"/>
  <c r="Y363" i="18"/>
  <c r="AD363" i="18" s="1"/>
  <c r="Q363" i="18"/>
  <c r="M363" i="18"/>
  <c r="N363" i="18" s="1"/>
  <c r="O363" i="18" s="1"/>
  <c r="L363" i="18"/>
  <c r="P363" i="18"/>
  <c r="I361" i="17" s="1"/>
  <c r="G363" i="18"/>
  <c r="G361" i="17" s="1"/>
  <c r="CS362" i="18"/>
  <c r="CR362" i="18"/>
  <c r="CG362" i="18"/>
  <c r="CF362" i="18"/>
  <c r="S360" i="17" s="1"/>
  <c r="CE362" i="18"/>
  <c r="BZ362" i="18"/>
  <c r="BY362" i="18"/>
  <c r="Q360" i="17" s="1"/>
  <c r="BX362" i="18"/>
  <c r="BN362" i="18"/>
  <c r="BL362" i="18"/>
  <c r="BG362" i="18"/>
  <c r="BB362" i="18"/>
  <c r="AS362" i="18"/>
  <c r="AQ362" i="18"/>
  <c r="AL362" i="18"/>
  <c r="AG362" i="18"/>
  <c r="Y362" i="18"/>
  <c r="Q362" i="18"/>
  <c r="M362" i="18"/>
  <c r="L362" i="18"/>
  <c r="P362" i="18"/>
  <c r="I360" i="17" s="1"/>
  <c r="G362" i="18"/>
  <c r="G360" i="17" s="1"/>
  <c r="DB361" i="18"/>
  <c r="CV361" i="18"/>
  <c r="CS361" i="18"/>
  <c r="CR361" i="18"/>
  <c r="CG361" i="18"/>
  <c r="CF361" i="18"/>
  <c r="S359" i="17" s="1"/>
  <c r="CE361" i="18"/>
  <c r="BZ361" i="18"/>
  <c r="BY361" i="18"/>
  <c r="Q359" i="17" s="1"/>
  <c r="BX361" i="18"/>
  <c r="BT361" i="18"/>
  <c r="O359" i="17" s="1"/>
  <c r="BN361" i="18"/>
  <c r="BL361" i="18"/>
  <c r="BG361" i="18"/>
  <c r="BB361" i="18"/>
  <c r="AY361" i="18"/>
  <c r="M359" i="17" s="1"/>
  <c r="AS361" i="18"/>
  <c r="AQ361" i="18"/>
  <c r="AL361" i="18"/>
  <c r="AN361" i="18" s="1"/>
  <c r="AG361" i="18"/>
  <c r="AI361" i="18" s="1"/>
  <c r="Y361" i="18"/>
  <c r="S361" i="18"/>
  <c r="CN361" i="18" s="1"/>
  <c r="CP361" i="18" s="1"/>
  <c r="R361" i="18"/>
  <c r="CJ361" i="18" s="1"/>
  <c r="CL361" i="18" s="1"/>
  <c r="Q361" i="18"/>
  <c r="P361" i="18"/>
  <c r="I359" i="17" s="1"/>
  <c r="M361" i="18"/>
  <c r="L361" i="18"/>
  <c r="G361" i="18"/>
  <c r="G359" i="17" s="1"/>
  <c r="CS360" i="18"/>
  <c r="CR360" i="18"/>
  <c r="CG360" i="18"/>
  <c r="CF360" i="18"/>
  <c r="S358" i="17" s="1"/>
  <c r="CE360" i="18"/>
  <c r="BZ360" i="18"/>
  <c r="BY360" i="18"/>
  <c r="Q358" i="17" s="1"/>
  <c r="BX360" i="18"/>
  <c r="BN360" i="18"/>
  <c r="BL360" i="18"/>
  <c r="BG360" i="18"/>
  <c r="BB360" i="18"/>
  <c r="AS360" i="18"/>
  <c r="AQ360" i="18"/>
  <c r="AL360" i="18"/>
  <c r="AG360" i="18"/>
  <c r="Y360" i="18"/>
  <c r="Q360" i="18"/>
  <c r="M360" i="18"/>
  <c r="N360" i="18" s="1"/>
  <c r="O360" i="18" s="1"/>
  <c r="L360" i="18"/>
  <c r="P360" i="18"/>
  <c r="I358" i="17" s="1"/>
  <c r="G360" i="18"/>
  <c r="CS359" i="18"/>
  <c r="CR359" i="18"/>
  <c r="CG359" i="18"/>
  <c r="CF359" i="18"/>
  <c r="S357" i="17" s="1"/>
  <c r="CE359" i="18"/>
  <c r="BZ359" i="18"/>
  <c r="BY359" i="18"/>
  <c r="Q357" i="17" s="1"/>
  <c r="BX359" i="18"/>
  <c r="BN359" i="18"/>
  <c r="BL359" i="18"/>
  <c r="BG359" i="18"/>
  <c r="BI359" i="18" s="1"/>
  <c r="BB359" i="18"/>
  <c r="BD359" i="18" s="1"/>
  <c r="AS359" i="18"/>
  <c r="AQ359" i="18"/>
  <c r="AL359" i="18"/>
  <c r="AG359" i="18"/>
  <c r="Y359" i="18"/>
  <c r="AD359" i="18" s="1"/>
  <c r="Q359" i="18"/>
  <c r="M359" i="18"/>
  <c r="L359" i="18"/>
  <c r="P359" i="18"/>
  <c r="I357" i="17" s="1"/>
  <c r="G359" i="18"/>
  <c r="G357" i="17" s="1"/>
  <c r="CS358" i="18"/>
  <c r="CR358" i="18"/>
  <c r="CG358" i="18"/>
  <c r="CF358" i="18"/>
  <c r="S356" i="17" s="1"/>
  <c r="CE358" i="18"/>
  <c r="BZ358" i="18"/>
  <c r="BY358" i="18"/>
  <c r="Q356" i="17" s="1"/>
  <c r="BX358" i="18"/>
  <c r="BN358" i="18"/>
  <c r="BM358" i="18"/>
  <c r="BL358" i="18"/>
  <c r="BG358" i="18"/>
  <c r="BI358" i="18" s="1"/>
  <c r="BB358" i="18"/>
  <c r="BD358" i="18" s="1"/>
  <c r="AS358" i="18"/>
  <c r="AR358" i="18"/>
  <c r="AQ358" i="18"/>
  <c r="AM358" i="18"/>
  <c r="AL358" i="18"/>
  <c r="AH358" i="18"/>
  <c r="AG358" i="18"/>
  <c r="AA358" i="18"/>
  <c r="Y358" i="18"/>
  <c r="Q358" i="18"/>
  <c r="M358" i="18"/>
  <c r="L358" i="18"/>
  <c r="P358" i="18"/>
  <c r="I356" i="17" s="1"/>
  <c r="G358" i="18"/>
  <c r="A358" i="18"/>
  <c r="CS356" i="18"/>
  <c r="CR356" i="18"/>
  <c r="CG356" i="18"/>
  <c r="S354" i="17"/>
  <c r="CE356" i="18"/>
  <c r="BZ356" i="18"/>
  <c r="BY356" i="18"/>
  <c r="Q354" i="17" s="1"/>
  <c r="BX356" i="18"/>
  <c r="BL356" i="18"/>
  <c r="BG356" i="18"/>
  <c r="BI356" i="18" s="1"/>
  <c r="BB356" i="18"/>
  <c r="BD356" i="18" s="1"/>
  <c r="AQ356" i="18"/>
  <c r="AL356" i="18"/>
  <c r="AG356" i="18"/>
  <c r="Y356" i="18"/>
  <c r="Q356" i="18"/>
  <c r="M356" i="18"/>
  <c r="N356" i="18" s="1"/>
  <c r="L356" i="18"/>
  <c r="P356" i="18"/>
  <c r="I354" i="17" s="1"/>
  <c r="G356" i="18"/>
  <c r="DB355" i="18"/>
  <c r="CV355" i="18"/>
  <c r="CS355" i="18"/>
  <c r="CR355" i="18"/>
  <c r="CG355" i="18"/>
  <c r="CF355" i="18"/>
  <c r="S353" i="17" s="1"/>
  <c r="CE355" i="18"/>
  <c r="BZ355" i="18"/>
  <c r="BY355" i="18"/>
  <c r="Q353" i="17" s="1"/>
  <c r="BX355" i="18"/>
  <c r="BT355" i="18"/>
  <c r="O353" i="17" s="1"/>
  <c r="BN355" i="18"/>
  <c r="BL355" i="18"/>
  <c r="BG355" i="18"/>
  <c r="BB355" i="18"/>
  <c r="AY355" i="18"/>
  <c r="M353" i="17" s="1"/>
  <c r="AS355" i="18"/>
  <c r="AQ355" i="18"/>
  <c r="AN355" i="18"/>
  <c r="AL355" i="18"/>
  <c r="AI355" i="18"/>
  <c r="AG355" i="18"/>
  <c r="AB355" i="18"/>
  <c r="K353" i="17" s="1"/>
  <c r="Y355" i="18"/>
  <c r="S355" i="18"/>
  <c r="CN355" i="18" s="1"/>
  <c r="CP355" i="18" s="1"/>
  <c r="R355" i="18"/>
  <c r="CJ355" i="18" s="1"/>
  <c r="CL355" i="18" s="1"/>
  <c r="Q355" i="18"/>
  <c r="P355" i="18"/>
  <c r="I353" i="17" s="1"/>
  <c r="M355" i="18"/>
  <c r="L355" i="18"/>
  <c r="G355" i="18"/>
  <c r="G353" i="17" s="1"/>
  <c r="CS354" i="18"/>
  <c r="CR354" i="18"/>
  <c r="CG354" i="18"/>
  <c r="CF354" i="18"/>
  <c r="S352" i="17" s="1"/>
  <c r="CE354" i="18"/>
  <c r="BZ354" i="18"/>
  <c r="BY354" i="18"/>
  <c r="Q352" i="17" s="1"/>
  <c r="BX354" i="18"/>
  <c r="BN354" i="18"/>
  <c r="BL354" i="18"/>
  <c r="BG354" i="18"/>
  <c r="BI354" i="18" s="1"/>
  <c r="BB354" i="18"/>
  <c r="BD354" i="18" s="1"/>
  <c r="AS354" i="18"/>
  <c r="AQ354" i="18"/>
  <c r="AL354" i="18"/>
  <c r="AG354" i="18"/>
  <c r="Y354" i="18"/>
  <c r="AD354" i="18" s="1"/>
  <c r="Q354" i="18"/>
  <c r="M354" i="18"/>
  <c r="N354" i="18" s="1"/>
  <c r="O354" i="18" s="1"/>
  <c r="L354" i="18"/>
  <c r="P354" i="18"/>
  <c r="I352" i="17" s="1"/>
  <c r="G354" i="18"/>
  <c r="G352" i="17" s="1"/>
  <c r="CS353" i="18"/>
  <c r="CR353" i="18"/>
  <c r="CG353" i="18"/>
  <c r="CF353" i="18"/>
  <c r="S351" i="17" s="1"/>
  <c r="CE353" i="18"/>
  <c r="BZ353" i="18"/>
  <c r="BY353" i="18"/>
  <c r="Q351" i="17" s="1"/>
  <c r="BX353" i="18"/>
  <c r="BN353" i="18"/>
  <c r="BL353" i="18"/>
  <c r="BG353" i="18"/>
  <c r="BI353" i="18" s="1"/>
  <c r="BB353" i="18"/>
  <c r="BD353" i="18" s="1"/>
  <c r="AS353" i="18"/>
  <c r="AQ353" i="18"/>
  <c r="AL353" i="18"/>
  <c r="AG353" i="18"/>
  <c r="Y353" i="18"/>
  <c r="Q353" i="18"/>
  <c r="M353" i="18"/>
  <c r="N353" i="18" s="1"/>
  <c r="O353" i="18" s="1"/>
  <c r="L353" i="18"/>
  <c r="P353" i="18"/>
  <c r="I351" i="17" s="1"/>
  <c r="G353" i="18"/>
  <c r="CS352" i="18"/>
  <c r="CR352" i="18"/>
  <c r="CG352" i="18"/>
  <c r="CF352" i="18"/>
  <c r="S350" i="17" s="1"/>
  <c r="CE352" i="18"/>
  <c r="BZ352" i="18"/>
  <c r="BY352" i="18"/>
  <c r="Q350" i="17" s="1"/>
  <c r="BX352" i="18"/>
  <c r="BL352" i="18"/>
  <c r="BN352" i="18" s="1"/>
  <c r="BG352" i="18"/>
  <c r="BI352" i="18" s="1"/>
  <c r="BB352" i="18"/>
  <c r="BD352" i="18" s="1"/>
  <c r="AS352" i="18"/>
  <c r="AQ352" i="18"/>
  <c r="AL352" i="18"/>
  <c r="AG352" i="18"/>
  <c r="Y352" i="18"/>
  <c r="Z352" i="18" s="1"/>
  <c r="Q352" i="18"/>
  <c r="M352" i="18"/>
  <c r="L352" i="18"/>
  <c r="P352" i="18"/>
  <c r="I350" i="17" s="1"/>
  <c r="G352" i="18"/>
  <c r="G350" i="17" s="1"/>
  <c r="CS351" i="18"/>
  <c r="CR351" i="18"/>
  <c r="CG351" i="18"/>
  <c r="CF351" i="18"/>
  <c r="S349" i="17" s="1"/>
  <c r="CE351" i="18"/>
  <c r="BZ351" i="18"/>
  <c r="BY351" i="18"/>
  <c r="Q349" i="17" s="1"/>
  <c r="BX351" i="18"/>
  <c r="BN351" i="18"/>
  <c r="BL351" i="18"/>
  <c r="BG351" i="18"/>
  <c r="BI351" i="18" s="1"/>
  <c r="BB351" i="18"/>
  <c r="BD351" i="18" s="1"/>
  <c r="AS351" i="18"/>
  <c r="AQ351" i="18"/>
  <c r="AL351" i="18"/>
  <c r="AG351" i="18"/>
  <c r="Y351" i="18"/>
  <c r="Q351" i="18"/>
  <c r="P351" i="18"/>
  <c r="I349" i="17" s="1"/>
  <c r="M351" i="18"/>
  <c r="N351" i="18" s="1"/>
  <c r="L351" i="18"/>
  <c r="G351" i="18"/>
  <c r="CS350" i="18"/>
  <c r="CR350" i="18"/>
  <c r="CG350" i="18"/>
  <c r="CF350" i="18"/>
  <c r="S348" i="17" s="1"/>
  <c r="CE350" i="18"/>
  <c r="BZ350" i="18"/>
  <c r="BY350" i="18"/>
  <c r="Q348" i="17" s="1"/>
  <c r="BX350" i="18"/>
  <c r="BN350" i="18"/>
  <c r="BL350" i="18"/>
  <c r="BG350" i="18"/>
  <c r="BI350" i="18" s="1"/>
  <c r="BT350" i="18" s="1"/>
  <c r="O348" i="17" s="1"/>
  <c r="BB350" i="18"/>
  <c r="BD350" i="18" s="1"/>
  <c r="AS350" i="18"/>
  <c r="AQ350" i="18"/>
  <c r="AL350" i="18"/>
  <c r="AG350" i="18"/>
  <c r="Y350" i="18"/>
  <c r="Q350" i="18"/>
  <c r="P350" i="18"/>
  <c r="I348" i="17" s="1"/>
  <c r="M350" i="18"/>
  <c r="N350" i="18" s="1"/>
  <c r="O350" i="18" s="1"/>
  <c r="L350" i="18"/>
  <c r="G350" i="18"/>
  <c r="DB349" i="18"/>
  <c r="CV349" i="18"/>
  <c r="CS349" i="18"/>
  <c r="CR349" i="18"/>
  <c r="CG349" i="18"/>
  <c r="CF349" i="18"/>
  <c r="S347" i="17" s="1"/>
  <c r="CE349" i="18"/>
  <c r="BZ349" i="18"/>
  <c r="BY349" i="18"/>
  <c r="Q347" i="17" s="1"/>
  <c r="BX349" i="18"/>
  <c r="BT349" i="18"/>
  <c r="O347" i="17" s="1"/>
  <c r="BN349" i="18"/>
  <c r="BL349" i="18"/>
  <c r="BG349" i="18"/>
  <c r="BB349" i="18"/>
  <c r="AY349" i="18"/>
  <c r="M347" i="17" s="1"/>
  <c r="AS349" i="18"/>
  <c r="AQ349" i="18"/>
  <c r="AN349" i="18"/>
  <c r="AL349" i="18"/>
  <c r="AI349" i="18"/>
  <c r="AG349" i="18"/>
  <c r="AB349" i="18"/>
  <c r="K347" i="17" s="1"/>
  <c r="Y349" i="18"/>
  <c r="AD349" i="18" s="1"/>
  <c r="S349" i="18"/>
  <c r="CN349" i="18" s="1"/>
  <c r="CP349" i="18" s="1"/>
  <c r="R349" i="18"/>
  <c r="CJ349" i="18" s="1"/>
  <c r="CL349" i="18" s="1"/>
  <c r="Q349" i="18"/>
  <c r="P349" i="18"/>
  <c r="I347" i="17" s="1"/>
  <c r="M349" i="18"/>
  <c r="L349" i="18"/>
  <c r="G349" i="18"/>
  <c r="G347" i="17" s="1"/>
  <c r="DB348" i="18"/>
  <c r="CV348" i="18"/>
  <c r="CS348" i="18"/>
  <c r="CR348" i="18"/>
  <c r="CG348" i="18"/>
  <c r="CF348" i="18"/>
  <c r="S346" i="17" s="1"/>
  <c r="CE348" i="18"/>
  <c r="BZ348" i="18"/>
  <c r="BY348" i="18"/>
  <c r="Q346" i="17" s="1"/>
  <c r="BX348" i="18"/>
  <c r="BT348" i="18"/>
  <c r="O346" i="17" s="1"/>
  <c r="BN348" i="18"/>
  <c r="BL348" i="18"/>
  <c r="BG348" i="18"/>
  <c r="BB348" i="18"/>
  <c r="AY348" i="18"/>
  <c r="M346" i="17" s="1"/>
  <c r="AS348" i="18"/>
  <c r="AQ348" i="18"/>
  <c r="AN348" i="18"/>
  <c r="AL348" i="18"/>
  <c r="AI348" i="18"/>
  <c r="AG348" i="18"/>
  <c r="AB348" i="18"/>
  <c r="K346" i="17" s="1"/>
  <c r="Y348" i="18"/>
  <c r="S348" i="18"/>
  <c r="CN348" i="18" s="1"/>
  <c r="CP348" i="18" s="1"/>
  <c r="R348" i="18"/>
  <c r="CJ348" i="18" s="1"/>
  <c r="CL348" i="18" s="1"/>
  <c r="Q348" i="18"/>
  <c r="P348" i="18"/>
  <c r="I346" i="17" s="1"/>
  <c r="M348" i="18"/>
  <c r="N348" i="18" s="1"/>
  <c r="L348" i="18"/>
  <c r="G348" i="18"/>
  <c r="G346" i="17" s="1"/>
  <c r="CS347" i="18"/>
  <c r="CR347" i="18"/>
  <c r="CG347" i="18"/>
  <c r="CF347" i="18"/>
  <c r="S345" i="17" s="1"/>
  <c r="CE347" i="18"/>
  <c r="BZ347" i="18"/>
  <c r="BY347" i="18"/>
  <c r="Q345" i="17" s="1"/>
  <c r="BX347" i="18"/>
  <c r="BN347" i="18"/>
  <c r="BL347" i="18"/>
  <c r="BG347" i="18"/>
  <c r="BI347" i="18" s="1"/>
  <c r="BB347" i="18"/>
  <c r="BD347" i="18" s="1"/>
  <c r="AS347" i="18"/>
  <c r="AQ347" i="18"/>
  <c r="AL347" i="18"/>
  <c r="AG347" i="18"/>
  <c r="Y347" i="18"/>
  <c r="Q347" i="18"/>
  <c r="M347" i="18"/>
  <c r="L347" i="18"/>
  <c r="P347" i="18"/>
  <c r="G347" i="18"/>
  <c r="G345" i="17" s="1"/>
  <c r="CS346" i="18"/>
  <c r="CR346" i="18"/>
  <c r="CG346" i="18"/>
  <c r="CF346" i="18"/>
  <c r="S344" i="17" s="1"/>
  <c r="CE346" i="18"/>
  <c r="BZ346" i="18"/>
  <c r="BY346" i="18"/>
  <c r="Q344" i="17" s="1"/>
  <c r="BX346" i="18"/>
  <c r="BN346" i="18"/>
  <c r="BL346" i="18"/>
  <c r="BG346" i="18"/>
  <c r="BI346" i="18" s="1"/>
  <c r="BB346" i="18"/>
  <c r="BD346" i="18" s="1"/>
  <c r="AS346" i="18"/>
  <c r="AQ346" i="18"/>
  <c r="AL346" i="18"/>
  <c r="AG346" i="18"/>
  <c r="Y346" i="18"/>
  <c r="AD346" i="18" s="1"/>
  <c r="Q346" i="18"/>
  <c r="M346" i="18"/>
  <c r="N346" i="18" s="1"/>
  <c r="O346" i="18" s="1"/>
  <c r="L346" i="18"/>
  <c r="P346" i="18"/>
  <c r="I344" i="17" s="1"/>
  <c r="G346" i="18"/>
  <c r="G344" i="17" s="1"/>
  <c r="CS345" i="18"/>
  <c r="CR345" i="18"/>
  <c r="CG345" i="18"/>
  <c r="CF345" i="18"/>
  <c r="S343" i="17" s="1"/>
  <c r="CE345" i="18"/>
  <c r="BZ345" i="18"/>
  <c r="BY345" i="18"/>
  <c r="Q343" i="17" s="1"/>
  <c r="BX345" i="18"/>
  <c r="BN345" i="18"/>
  <c r="BM345" i="18"/>
  <c r="BL345" i="18"/>
  <c r="BG345" i="18"/>
  <c r="BI345" i="18" s="1"/>
  <c r="BB345" i="18"/>
  <c r="BD345" i="18" s="1"/>
  <c r="AS345" i="18"/>
  <c r="AR345" i="18"/>
  <c r="AQ345" i="18"/>
  <c r="AM345" i="18"/>
  <c r="AL345" i="18"/>
  <c r="AH345" i="18"/>
  <c r="AG345" i="18"/>
  <c r="AA345" i="18"/>
  <c r="Y345" i="18"/>
  <c r="AD345" i="18" s="1"/>
  <c r="Q345" i="18"/>
  <c r="M345" i="18"/>
  <c r="N345" i="18" s="1"/>
  <c r="L345" i="18"/>
  <c r="P345" i="18"/>
  <c r="I343" i="17" s="1"/>
  <c r="G345" i="18"/>
  <c r="G343" i="17" s="1"/>
  <c r="A345" i="18"/>
  <c r="CS343" i="18"/>
  <c r="CR343" i="18"/>
  <c r="CG343" i="18"/>
  <c r="S341" i="17"/>
  <c r="CE343" i="18"/>
  <c r="BZ343" i="18"/>
  <c r="BY343" i="18"/>
  <c r="Q341" i="17" s="1"/>
  <c r="BX343" i="18"/>
  <c r="BL343" i="18"/>
  <c r="BG343" i="18"/>
  <c r="BI343" i="18" s="1"/>
  <c r="BB343" i="18"/>
  <c r="BD343" i="18" s="1"/>
  <c r="AQ343" i="18"/>
  <c r="AL343" i="18"/>
  <c r="AG343" i="18"/>
  <c r="Y343" i="18"/>
  <c r="AD343" i="18" s="1"/>
  <c r="Q343" i="18"/>
  <c r="M343" i="18"/>
  <c r="N343" i="18" s="1"/>
  <c r="O343" i="18" s="1"/>
  <c r="L343" i="18"/>
  <c r="P343" i="18"/>
  <c r="I341" i="17" s="1"/>
  <c r="G343" i="18"/>
  <c r="DB342" i="18"/>
  <c r="CV342" i="18"/>
  <c r="CS342" i="18"/>
  <c r="CR342" i="18"/>
  <c r="CG342" i="18"/>
  <c r="CF342" i="18"/>
  <c r="S340" i="17" s="1"/>
  <c r="CE342" i="18"/>
  <c r="BZ342" i="18"/>
  <c r="BY342" i="18"/>
  <c r="Q340" i="17" s="1"/>
  <c r="BX342" i="18"/>
  <c r="BT342" i="18"/>
  <c r="O340" i="17" s="1"/>
  <c r="BN342" i="18"/>
  <c r="BL342" i="18"/>
  <c r="BG342" i="18"/>
  <c r="BB342" i="18"/>
  <c r="AY342" i="18"/>
  <c r="M340" i="17" s="1"/>
  <c r="AS342" i="18"/>
  <c r="AQ342" i="18"/>
  <c r="AN342" i="18"/>
  <c r="AL342" i="18"/>
  <c r="AI342" i="18"/>
  <c r="AG342" i="18"/>
  <c r="AB342" i="18"/>
  <c r="K340" i="17" s="1"/>
  <c r="Y342" i="18"/>
  <c r="S342" i="18"/>
  <c r="CN342" i="18" s="1"/>
  <c r="CP342" i="18" s="1"/>
  <c r="R342" i="18"/>
  <c r="CJ342" i="18" s="1"/>
  <c r="CL342" i="18" s="1"/>
  <c r="Q342" i="18"/>
  <c r="P342" i="18"/>
  <c r="I340" i="17" s="1"/>
  <c r="M342" i="18"/>
  <c r="L342" i="18"/>
  <c r="G342" i="18"/>
  <c r="G340" i="17" s="1"/>
  <c r="DB341" i="18"/>
  <c r="CV341" i="18"/>
  <c r="CS341" i="18"/>
  <c r="CR341" i="18"/>
  <c r="CG341" i="18"/>
  <c r="CF341" i="18"/>
  <c r="S339" i="17" s="1"/>
  <c r="CE341" i="18"/>
  <c r="BZ341" i="18"/>
  <c r="BY341" i="18"/>
  <c r="Q339" i="17" s="1"/>
  <c r="BX341" i="18"/>
  <c r="BT341" i="18"/>
  <c r="O339" i="17" s="1"/>
  <c r="BN341" i="18"/>
  <c r="BL341" i="18"/>
  <c r="BG341" i="18"/>
  <c r="BB341" i="18"/>
  <c r="AY341" i="18"/>
  <c r="M339" i="17" s="1"/>
  <c r="AS341" i="18"/>
  <c r="AQ341" i="18"/>
  <c r="AN341" i="18"/>
  <c r="AL341" i="18"/>
  <c r="AI341" i="18"/>
  <c r="AG341" i="18"/>
  <c r="AB341" i="18"/>
  <c r="K339" i="17" s="1"/>
  <c r="Y341" i="18"/>
  <c r="AD341" i="18" s="1"/>
  <c r="S341" i="18"/>
  <c r="CN341" i="18" s="1"/>
  <c r="CP341" i="18" s="1"/>
  <c r="R341" i="18"/>
  <c r="CJ341" i="18" s="1"/>
  <c r="CL341" i="18" s="1"/>
  <c r="Q341" i="18"/>
  <c r="P341" i="18"/>
  <c r="I339" i="17" s="1"/>
  <c r="M341" i="18"/>
  <c r="N341" i="18" s="1"/>
  <c r="L341" i="18"/>
  <c r="G341" i="18"/>
  <c r="G339" i="17" s="1"/>
  <c r="CS340" i="18"/>
  <c r="CR340" i="18"/>
  <c r="CG340" i="18"/>
  <c r="CF340" i="18"/>
  <c r="S338" i="17" s="1"/>
  <c r="CE340" i="18"/>
  <c r="BZ340" i="18"/>
  <c r="BY340" i="18"/>
  <c r="Q338" i="17" s="1"/>
  <c r="BX340" i="18"/>
  <c r="BN340" i="18"/>
  <c r="BL340" i="18"/>
  <c r="BG340" i="18"/>
  <c r="BB340" i="18"/>
  <c r="AS340" i="18"/>
  <c r="AQ340" i="18"/>
  <c r="AL340" i="18"/>
  <c r="AG340" i="18"/>
  <c r="Y340" i="18"/>
  <c r="Q340" i="18"/>
  <c r="M340" i="18"/>
  <c r="L340" i="18"/>
  <c r="P340" i="18"/>
  <c r="I338" i="17" s="1"/>
  <c r="G340" i="18"/>
  <c r="G338" i="17" s="1"/>
  <c r="CS339" i="18"/>
  <c r="CR339" i="18"/>
  <c r="CG339" i="18"/>
  <c r="CF339" i="18"/>
  <c r="S337" i="17" s="1"/>
  <c r="CE339" i="18"/>
  <c r="BZ339" i="18"/>
  <c r="BY339" i="18"/>
  <c r="Q337" i="17" s="1"/>
  <c r="BX339" i="18"/>
  <c r="BN339" i="18"/>
  <c r="BL339" i="18"/>
  <c r="BG339" i="18"/>
  <c r="BB339" i="18"/>
  <c r="AS339" i="18"/>
  <c r="AQ339" i="18"/>
  <c r="AL339" i="18"/>
  <c r="AG339" i="18"/>
  <c r="Y339" i="18"/>
  <c r="Q339" i="18"/>
  <c r="M339" i="18"/>
  <c r="N339" i="18" s="1"/>
  <c r="L339" i="18"/>
  <c r="P339" i="18"/>
  <c r="I337" i="17" s="1"/>
  <c r="G339" i="18"/>
  <c r="G337" i="17" s="1"/>
  <c r="CS338" i="18"/>
  <c r="CR338" i="18"/>
  <c r="CG338" i="18"/>
  <c r="CF338" i="18"/>
  <c r="S336" i="17" s="1"/>
  <c r="CE338" i="18"/>
  <c r="BZ338" i="18"/>
  <c r="BY338" i="18"/>
  <c r="Q336" i="17" s="1"/>
  <c r="BX338" i="18"/>
  <c r="BN338" i="18"/>
  <c r="BL338" i="18"/>
  <c r="BG338" i="18"/>
  <c r="BB338" i="18"/>
  <c r="AS338" i="18"/>
  <c r="AQ338" i="18"/>
  <c r="AL338" i="18"/>
  <c r="AG338" i="18"/>
  <c r="Y338" i="18"/>
  <c r="Z338" i="18" s="1"/>
  <c r="Q338" i="18"/>
  <c r="M338" i="18"/>
  <c r="N338" i="18" s="1"/>
  <c r="O338" i="18" s="1"/>
  <c r="L338" i="18"/>
  <c r="P338" i="18"/>
  <c r="I336" i="17" s="1"/>
  <c r="G338" i="18"/>
  <c r="G336" i="17" s="1"/>
  <c r="CS337" i="18"/>
  <c r="CR337" i="18"/>
  <c r="CG337" i="18"/>
  <c r="CF337" i="18"/>
  <c r="S335" i="17" s="1"/>
  <c r="CE337" i="18"/>
  <c r="BZ337" i="18"/>
  <c r="BY337" i="18"/>
  <c r="Q335" i="17" s="1"/>
  <c r="BX337" i="18"/>
  <c r="BN337" i="18"/>
  <c r="BL337" i="18"/>
  <c r="BG337" i="18"/>
  <c r="BB337" i="18"/>
  <c r="AS337" i="18"/>
  <c r="AQ337" i="18"/>
  <c r="AL337" i="18"/>
  <c r="AG337" i="18"/>
  <c r="Y337" i="18"/>
  <c r="AD337" i="18" s="1"/>
  <c r="Q337" i="18"/>
  <c r="M337" i="18"/>
  <c r="N337" i="18" s="1"/>
  <c r="L337" i="18"/>
  <c r="P337" i="18"/>
  <c r="I335" i="17" s="1"/>
  <c r="G337" i="18"/>
  <c r="G335" i="17" s="1"/>
  <c r="DB336" i="18"/>
  <c r="CV336" i="18"/>
  <c r="CS336" i="18"/>
  <c r="CR336" i="18"/>
  <c r="CG336" i="18"/>
  <c r="CF336" i="18"/>
  <c r="S334" i="17" s="1"/>
  <c r="CE336" i="18"/>
  <c r="BZ336" i="18"/>
  <c r="BY336" i="18"/>
  <c r="Q334" i="17" s="1"/>
  <c r="BX336" i="18"/>
  <c r="BT336" i="18"/>
  <c r="O334" i="17" s="1"/>
  <c r="BN336" i="18"/>
  <c r="BL336" i="18"/>
  <c r="BG336" i="18"/>
  <c r="BB336" i="18"/>
  <c r="AY336" i="18"/>
  <c r="M334" i="17" s="1"/>
  <c r="AS336" i="18"/>
  <c r="AQ336" i="18"/>
  <c r="AN336" i="18"/>
  <c r="AL336" i="18"/>
  <c r="AI336" i="18"/>
  <c r="AG336" i="18"/>
  <c r="AB336" i="18"/>
  <c r="K334" i="17" s="1"/>
  <c r="Y336" i="18"/>
  <c r="S336" i="18"/>
  <c r="CN336" i="18" s="1"/>
  <c r="CP336" i="18" s="1"/>
  <c r="R336" i="18"/>
  <c r="CJ336" i="18" s="1"/>
  <c r="CL336" i="18" s="1"/>
  <c r="Q336" i="18"/>
  <c r="P336" i="18"/>
  <c r="I334" i="17" s="1"/>
  <c r="M336" i="18"/>
  <c r="L336" i="18"/>
  <c r="G336" i="18"/>
  <c r="G334" i="17" s="1"/>
  <c r="DB335" i="18"/>
  <c r="CV335" i="18"/>
  <c r="CS335" i="18"/>
  <c r="CR335" i="18"/>
  <c r="CG335" i="18"/>
  <c r="CF335" i="18"/>
  <c r="S333" i="17" s="1"/>
  <c r="CE335" i="18"/>
  <c r="BZ335" i="18"/>
  <c r="BY335" i="18"/>
  <c r="Q333" i="17" s="1"/>
  <c r="BX335" i="18"/>
  <c r="BT335" i="18"/>
  <c r="O333" i="17" s="1"/>
  <c r="BN335" i="18"/>
  <c r="BL335" i="18"/>
  <c r="BG335" i="18"/>
  <c r="BB335" i="18"/>
  <c r="AY335" i="18"/>
  <c r="M333" i="17" s="1"/>
  <c r="AS335" i="18"/>
  <c r="AQ335" i="18"/>
  <c r="AN335" i="18"/>
  <c r="AL335" i="18"/>
  <c r="AI335" i="18"/>
  <c r="AG335" i="18"/>
  <c r="AB335" i="18"/>
  <c r="K333" i="17" s="1"/>
  <c r="Y335" i="18"/>
  <c r="AD335" i="18" s="1"/>
  <c r="S335" i="18"/>
  <c r="CN335" i="18" s="1"/>
  <c r="CP335" i="18" s="1"/>
  <c r="R335" i="18"/>
  <c r="CJ335" i="18" s="1"/>
  <c r="CL335" i="18" s="1"/>
  <c r="Q335" i="18"/>
  <c r="P335" i="18"/>
  <c r="I333" i="17" s="1"/>
  <c r="M335" i="18"/>
  <c r="N335" i="18" s="1"/>
  <c r="O335" i="18" s="1"/>
  <c r="L335" i="18"/>
  <c r="G335" i="18"/>
  <c r="G333" i="17" s="1"/>
  <c r="CS334" i="18"/>
  <c r="CR334" i="18"/>
  <c r="CG334" i="18"/>
  <c r="CF334" i="18"/>
  <c r="S332" i="17" s="1"/>
  <c r="CE334" i="18"/>
  <c r="BZ334" i="18"/>
  <c r="BY334" i="18"/>
  <c r="Q332" i="17" s="1"/>
  <c r="BX334" i="18"/>
  <c r="BN334" i="18"/>
  <c r="BL334" i="18"/>
  <c r="BG334" i="18"/>
  <c r="BB334" i="18"/>
  <c r="AS334" i="18"/>
  <c r="AQ334" i="18"/>
  <c r="AL334" i="18"/>
  <c r="AG334" i="18"/>
  <c r="Y334" i="18"/>
  <c r="AD334" i="18" s="1"/>
  <c r="Q334" i="18"/>
  <c r="M334" i="18"/>
  <c r="N334" i="18" s="1"/>
  <c r="L334" i="18"/>
  <c r="P334" i="18"/>
  <c r="I332" i="17" s="1"/>
  <c r="G334" i="18"/>
  <c r="DB333" i="18"/>
  <c r="CV333" i="18"/>
  <c r="CS333" i="18"/>
  <c r="CR333" i="18"/>
  <c r="CG333" i="18"/>
  <c r="CF333" i="18"/>
  <c r="S331" i="17" s="1"/>
  <c r="CE333" i="18"/>
  <c r="BZ333" i="18"/>
  <c r="BY333" i="18"/>
  <c r="Q331" i="17" s="1"/>
  <c r="BX333" i="18"/>
  <c r="BT333" i="18"/>
  <c r="O331" i="17" s="1"/>
  <c r="BN333" i="18"/>
  <c r="BL333" i="18"/>
  <c r="BG333" i="18"/>
  <c r="BB333" i="18"/>
  <c r="AY333" i="18"/>
  <c r="M331" i="17" s="1"/>
  <c r="AS333" i="18"/>
  <c r="AQ333" i="18"/>
  <c r="AN333" i="18"/>
  <c r="AL333" i="18"/>
  <c r="AI333" i="18"/>
  <c r="AG333" i="18"/>
  <c r="AB333" i="18"/>
  <c r="K331" i="17" s="1"/>
  <c r="Y333" i="18"/>
  <c r="Z333" i="18" s="1"/>
  <c r="AC333" i="18" s="1"/>
  <c r="S333" i="18"/>
  <c r="CN333" i="18" s="1"/>
  <c r="CP333" i="18" s="1"/>
  <c r="R333" i="18"/>
  <c r="CJ333" i="18" s="1"/>
  <c r="CL333" i="18" s="1"/>
  <c r="Q333" i="18"/>
  <c r="P333" i="18"/>
  <c r="I331" i="17" s="1"/>
  <c r="M333" i="18"/>
  <c r="N333" i="18" s="1"/>
  <c r="O333" i="18" s="1"/>
  <c r="L333" i="18"/>
  <c r="G333" i="18"/>
  <c r="G331" i="17" s="1"/>
  <c r="CS332" i="18"/>
  <c r="CR332" i="18"/>
  <c r="CG332" i="18"/>
  <c r="CF332" i="18"/>
  <c r="S330" i="17" s="1"/>
  <c r="CE332" i="18"/>
  <c r="BZ332" i="18"/>
  <c r="BY332" i="18"/>
  <c r="Q330" i="17" s="1"/>
  <c r="BX332" i="18"/>
  <c r="BN332" i="18"/>
  <c r="BM332" i="18"/>
  <c r="BL332" i="18"/>
  <c r="BG332" i="18"/>
  <c r="BB332" i="18"/>
  <c r="AS332" i="18"/>
  <c r="AR332" i="18"/>
  <c r="AQ332" i="18"/>
  <c r="AM332" i="18"/>
  <c r="AL332" i="18"/>
  <c r="AH332" i="18"/>
  <c r="AG332" i="18"/>
  <c r="AA332" i="18"/>
  <c r="Y332" i="18"/>
  <c r="Q332" i="18"/>
  <c r="M332" i="18"/>
  <c r="N332" i="18" s="1"/>
  <c r="L332" i="18"/>
  <c r="P332" i="18"/>
  <c r="I330" i="17" s="1"/>
  <c r="G332" i="18"/>
  <c r="A332" i="18"/>
  <c r="CS330" i="18"/>
  <c r="CR330" i="18"/>
  <c r="CG330" i="18"/>
  <c r="S328" i="17"/>
  <c r="CE330" i="18"/>
  <c r="BZ330" i="18"/>
  <c r="BY330" i="18"/>
  <c r="Q328" i="17" s="1"/>
  <c r="BX330" i="18"/>
  <c r="BG330" i="18"/>
  <c r="BI330" i="18" s="1"/>
  <c r="BB330" i="18"/>
  <c r="BD330" i="18" s="1"/>
  <c r="AQ330" i="18"/>
  <c r="AL330" i="18"/>
  <c r="AG330" i="18"/>
  <c r="Y330" i="18"/>
  <c r="Z330" i="18" s="1"/>
  <c r="Q330" i="18"/>
  <c r="M330" i="18"/>
  <c r="L330" i="18"/>
  <c r="P330" i="18"/>
  <c r="I328" i="17" s="1"/>
  <c r="G330" i="18"/>
  <c r="CS329" i="18"/>
  <c r="CR329" i="18"/>
  <c r="CG329" i="18"/>
  <c r="CF329" i="18"/>
  <c r="S327" i="17" s="1"/>
  <c r="CE329" i="18"/>
  <c r="BZ329" i="18"/>
  <c r="BY329" i="18"/>
  <c r="Q327" i="17" s="1"/>
  <c r="BX329" i="18"/>
  <c r="BN329" i="18"/>
  <c r="BL329" i="18"/>
  <c r="BG329" i="18"/>
  <c r="BI329" i="18" s="1"/>
  <c r="BB329" i="18"/>
  <c r="BD329" i="18" s="1"/>
  <c r="AS329" i="18"/>
  <c r="AQ329" i="18"/>
  <c r="AL329" i="18"/>
  <c r="AG329" i="18"/>
  <c r="Y329" i="18"/>
  <c r="Q329" i="18"/>
  <c r="M329" i="18"/>
  <c r="N329" i="18" s="1"/>
  <c r="L329" i="18"/>
  <c r="P329" i="18"/>
  <c r="G329" i="18"/>
  <c r="G327" i="17" s="1"/>
  <c r="CS328" i="18"/>
  <c r="CR328" i="18"/>
  <c r="CG328" i="18"/>
  <c r="CF328" i="18"/>
  <c r="S326" i="17" s="1"/>
  <c r="CE328" i="18"/>
  <c r="BZ328" i="18"/>
  <c r="BY328" i="18"/>
  <c r="Q326" i="17" s="1"/>
  <c r="BX328" i="18"/>
  <c r="BN328" i="18"/>
  <c r="BL328" i="18"/>
  <c r="BG328" i="18"/>
  <c r="BI328" i="18" s="1"/>
  <c r="BB328" i="18"/>
  <c r="BD328" i="18" s="1"/>
  <c r="AS328" i="18"/>
  <c r="AQ328" i="18"/>
  <c r="AL328" i="18"/>
  <c r="AG328" i="18"/>
  <c r="Y328" i="18"/>
  <c r="Z328" i="18" s="1"/>
  <c r="Q328" i="18"/>
  <c r="M328" i="18"/>
  <c r="N328" i="18" s="1"/>
  <c r="O328" i="18" s="1"/>
  <c r="L328" i="18"/>
  <c r="P328" i="18"/>
  <c r="I326" i="17" s="1"/>
  <c r="G328" i="18"/>
  <c r="G326" i="17" s="1"/>
  <c r="CS327" i="18"/>
  <c r="CR327" i="18"/>
  <c r="CG327" i="18"/>
  <c r="CF327" i="18"/>
  <c r="S325" i="17" s="1"/>
  <c r="CE327" i="18"/>
  <c r="BZ327" i="18"/>
  <c r="BY327" i="18"/>
  <c r="Q325" i="17" s="1"/>
  <c r="BX327" i="18"/>
  <c r="BN327" i="18"/>
  <c r="BL327" i="18"/>
  <c r="BG327" i="18"/>
  <c r="BB327" i="18"/>
  <c r="AS327" i="18"/>
  <c r="AQ327" i="18"/>
  <c r="AL327" i="18"/>
  <c r="AG327" i="18"/>
  <c r="Y327" i="18"/>
  <c r="AD327" i="18" s="1"/>
  <c r="Q327" i="18"/>
  <c r="M327" i="18"/>
  <c r="L327" i="18"/>
  <c r="P327" i="18"/>
  <c r="I325" i="17" s="1"/>
  <c r="G327" i="18"/>
  <c r="G325" i="17" s="1"/>
  <c r="CS326" i="18"/>
  <c r="CR326" i="18"/>
  <c r="CG326" i="18"/>
  <c r="CF326" i="18"/>
  <c r="S324" i="17" s="1"/>
  <c r="CE326" i="18"/>
  <c r="BZ326" i="18"/>
  <c r="BY326" i="18"/>
  <c r="Q324" i="17" s="1"/>
  <c r="BX326" i="18"/>
  <c r="BN326" i="18"/>
  <c r="BL326" i="18"/>
  <c r="BG326" i="18"/>
  <c r="BI326" i="18" s="1"/>
  <c r="BB326" i="18"/>
  <c r="BD326" i="18" s="1"/>
  <c r="AS326" i="18"/>
  <c r="AQ326" i="18"/>
  <c r="AL326" i="18"/>
  <c r="AG326" i="18"/>
  <c r="Y326" i="18"/>
  <c r="AD326" i="18" s="1"/>
  <c r="Q326" i="18"/>
  <c r="M326" i="18"/>
  <c r="L326" i="18"/>
  <c r="P326" i="18"/>
  <c r="I324" i="17" s="1"/>
  <c r="G326" i="18"/>
  <c r="G324" i="17" s="1"/>
  <c r="CS325" i="18"/>
  <c r="CR325" i="18"/>
  <c r="CG325" i="18"/>
  <c r="CF325" i="18"/>
  <c r="S323" i="17" s="1"/>
  <c r="CE325" i="18"/>
  <c r="BZ325" i="18"/>
  <c r="BY325" i="18"/>
  <c r="Q323" i="17" s="1"/>
  <c r="BX325" i="18"/>
  <c r="BN325" i="18"/>
  <c r="BL325" i="18"/>
  <c r="BG325" i="18"/>
  <c r="BI325" i="18" s="1"/>
  <c r="BB325" i="18"/>
  <c r="BD325" i="18" s="1"/>
  <c r="AS325" i="18"/>
  <c r="AQ325" i="18"/>
  <c r="AL325" i="18"/>
  <c r="AG325" i="18"/>
  <c r="Y325" i="18"/>
  <c r="AD325" i="18" s="1"/>
  <c r="Q325" i="18"/>
  <c r="M325" i="18"/>
  <c r="N325" i="18" s="1"/>
  <c r="O325" i="18" s="1"/>
  <c r="L325" i="18"/>
  <c r="P325" i="18"/>
  <c r="I323" i="17" s="1"/>
  <c r="G325" i="18"/>
  <c r="G323" i="17" s="1"/>
  <c r="CS324" i="18"/>
  <c r="CR324" i="18"/>
  <c r="CG324" i="18"/>
  <c r="CF324" i="18"/>
  <c r="S322" i="17" s="1"/>
  <c r="CE324" i="18"/>
  <c r="BZ324" i="18"/>
  <c r="BY324" i="18"/>
  <c r="Q322" i="17" s="1"/>
  <c r="BX324" i="18"/>
  <c r="BN324" i="18"/>
  <c r="BL324" i="18"/>
  <c r="BG324" i="18"/>
  <c r="BI324" i="18" s="1"/>
  <c r="BB324" i="18"/>
  <c r="BD324" i="18" s="1"/>
  <c r="AS324" i="18"/>
  <c r="AQ324" i="18"/>
  <c r="AL324" i="18"/>
  <c r="AG324" i="18"/>
  <c r="Y324" i="18"/>
  <c r="AD324" i="18" s="1"/>
  <c r="Q324" i="18"/>
  <c r="M324" i="18"/>
  <c r="N324" i="18" s="1"/>
  <c r="L324" i="18"/>
  <c r="P324" i="18"/>
  <c r="I322" i="17" s="1"/>
  <c r="G324" i="18"/>
  <c r="G322" i="17" s="1"/>
  <c r="CS323" i="18"/>
  <c r="CR323" i="18"/>
  <c r="CG323" i="18"/>
  <c r="CF323" i="18"/>
  <c r="S321" i="17" s="1"/>
  <c r="CE323" i="18"/>
  <c r="BZ323" i="18"/>
  <c r="BY323" i="18"/>
  <c r="Q321" i="17" s="1"/>
  <c r="BX323" i="18"/>
  <c r="BN323" i="18"/>
  <c r="BL323" i="18"/>
  <c r="BG323" i="18"/>
  <c r="BI323" i="18" s="1"/>
  <c r="BB323" i="18"/>
  <c r="BD323" i="18" s="1"/>
  <c r="AS323" i="18"/>
  <c r="AQ323" i="18"/>
  <c r="AL323" i="18"/>
  <c r="AG323" i="18"/>
  <c r="Y323" i="18"/>
  <c r="Z323" i="18" s="1"/>
  <c r="AC323" i="18" s="1"/>
  <c r="Q323" i="18"/>
  <c r="M323" i="18"/>
  <c r="L323" i="18"/>
  <c r="P323" i="18"/>
  <c r="I321" i="17" s="1"/>
  <c r="G323" i="18"/>
  <c r="G321" i="17" s="1"/>
  <c r="CS322" i="18"/>
  <c r="CR322" i="18"/>
  <c r="CG322" i="18"/>
  <c r="CF322" i="18"/>
  <c r="S320" i="17" s="1"/>
  <c r="CE322" i="18"/>
  <c r="BZ322" i="18"/>
  <c r="BY322" i="18"/>
  <c r="Q320" i="17" s="1"/>
  <c r="BX322" i="18"/>
  <c r="BN322" i="18"/>
  <c r="BL322" i="18"/>
  <c r="BG322" i="18"/>
  <c r="BI322" i="18" s="1"/>
  <c r="BB322" i="18"/>
  <c r="BD322" i="18" s="1"/>
  <c r="AS322" i="18"/>
  <c r="AQ322" i="18"/>
  <c r="AL322" i="18"/>
  <c r="AG322" i="18"/>
  <c r="Y322" i="18"/>
  <c r="AD322" i="18" s="1"/>
  <c r="Q322" i="18"/>
  <c r="M322" i="18"/>
  <c r="N322" i="18" s="1"/>
  <c r="O322" i="18" s="1"/>
  <c r="L322" i="18"/>
  <c r="P322" i="18"/>
  <c r="I320" i="17" s="1"/>
  <c r="G322" i="18"/>
  <c r="G320" i="17" s="1"/>
  <c r="CS321" i="18"/>
  <c r="CR321" i="18"/>
  <c r="CG321" i="18"/>
  <c r="CF321" i="18"/>
  <c r="S319" i="17" s="1"/>
  <c r="CE321" i="18"/>
  <c r="BZ321" i="18"/>
  <c r="BY321" i="18"/>
  <c r="Q319" i="17" s="1"/>
  <c r="BX321" i="18"/>
  <c r="BN321" i="18"/>
  <c r="BL321" i="18"/>
  <c r="BG321" i="18"/>
  <c r="BB321" i="18"/>
  <c r="AS321" i="18"/>
  <c r="AQ321" i="18"/>
  <c r="AL321" i="18"/>
  <c r="AG321" i="18"/>
  <c r="Y321" i="18"/>
  <c r="Z321" i="18" s="1"/>
  <c r="Q321" i="18"/>
  <c r="M321" i="18"/>
  <c r="L321" i="18"/>
  <c r="P321" i="18"/>
  <c r="I319" i="17" s="1"/>
  <c r="G321" i="18"/>
  <c r="G319" i="17" s="1"/>
  <c r="CS320" i="18"/>
  <c r="CR320" i="18"/>
  <c r="CG320" i="18"/>
  <c r="CF320" i="18"/>
  <c r="S318" i="17" s="1"/>
  <c r="CE320" i="18"/>
  <c r="BZ320" i="18"/>
  <c r="BY320" i="18"/>
  <c r="Q318" i="17" s="1"/>
  <c r="BX320" i="18"/>
  <c r="BN320" i="18"/>
  <c r="BL320" i="18"/>
  <c r="BG320" i="18"/>
  <c r="BI320" i="18" s="1"/>
  <c r="BB320" i="18"/>
  <c r="BD320" i="18" s="1"/>
  <c r="AS320" i="18"/>
  <c r="AQ320" i="18"/>
  <c r="AL320" i="18"/>
  <c r="AG320" i="18"/>
  <c r="Y320" i="18"/>
  <c r="Q320" i="18"/>
  <c r="M320" i="18"/>
  <c r="N320" i="18" s="1"/>
  <c r="L320" i="18"/>
  <c r="P320" i="18"/>
  <c r="I318" i="17" s="1"/>
  <c r="G320" i="18"/>
  <c r="G318" i="17" s="1"/>
  <c r="CS319" i="18"/>
  <c r="CR319" i="18"/>
  <c r="CG319" i="18"/>
  <c r="CF319" i="18"/>
  <c r="S317" i="17" s="1"/>
  <c r="CE319" i="18"/>
  <c r="BZ319" i="18"/>
  <c r="BY319" i="18"/>
  <c r="Q317" i="17" s="1"/>
  <c r="BX319" i="18"/>
  <c r="BN319" i="18"/>
  <c r="BM319" i="18"/>
  <c r="BL319" i="18"/>
  <c r="BG319" i="18"/>
  <c r="BI319" i="18" s="1"/>
  <c r="BB319" i="18"/>
  <c r="BD319" i="18" s="1"/>
  <c r="AS319" i="18"/>
  <c r="AR319" i="18"/>
  <c r="AQ319" i="18"/>
  <c r="AM319" i="18"/>
  <c r="AL319" i="18"/>
  <c r="AH319" i="18"/>
  <c r="AG319" i="18"/>
  <c r="AA319" i="18"/>
  <c r="Y319" i="18"/>
  <c r="AD319" i="18" s="1"/>
  <c r="Q319" i="18"/>
  <c r="M319" i="18"/>
  <c r="N319" i="18" s="1"/>
  <c r="L319" i="18"/>
  <c r="P319" i="18"/>
  <c r="I317" i="17" s="1"/>
  <c r="G319" i="18"/>
  <c r="A319" i="18"/>
  <c r="CS317" i="18"/>
  <c r="CR317" i="18"/>
  <c r="CG317" i="18"/>
  <c r="S315" i="17"/>
  <c r="CE317" i="18"/>
  <c r="BZ317" i="18"/>
  <c r="BY317" i="18"/>
  <c r="Q315" i="17" s="1"/>
  <c r="BX317" i="18"/>
  <c r="BL317" i="18"/>
  <c r="BG317" i="18"/>
  <c r="BB317" i="18"/>
  <c r="AQ317" i="18"/>
  <c r="AL317" i="18"/>
  <c r="AG317" i="18"/>
  <c r="Y317" i="18"/>
  <c r="Q317" i="18"/>
  <c r="M317" i="18"/>
  <c r="N317" i="18" s="1"/>
  <c r="O317" i="18" s="1"/>
  <c r="L317" i="18"/>
  <c r="P317" i="18"/>
  <c r="I315" i="17" s="1"/>
  <c r="G317" i="18"/>
  <c r="DB316" i="18"/>
  <c r="CV316" i="18"/>
  <c r="CS316" i="18"/>
  <c r="CR316" i="18"/>
  <c r="CG316" i="18"/>
  <c r="CF316" i="18"/>
  <c r="S314" i="17" s="1"/>
  <c r="CE316" i="18"/>
  <c r="BZ316" i="18"/>
  <c r="BY316" i="18"/>
  <c r="Q314" i="17" s="1"/>
  <c r="BX316" i="18"/>
  <c r="BT316" i="18"/>
  <c r="O314" i="17" s="1"/>
  <c r="BN316" i="18"/>
  <c r="BL316" i="18"/>
  <c r="BG316" i="18"/>
  <c r="BB316" i="18"/>
  <c r="AY316" i="18"/>
  <c r="M314" i="17" s="1"/>
  <c r="AS316" i="18"/>
  <c r="AQ316" i="18"/>
  <c r="AN316" i="18"/>
  <c r="AL316" i="18"/>
  <c r="AI316" i="18"/>
  <c r="AG316" i="18"/>
  <c r="AB316" i="18"/>
  <c r="K314" i="17" s="1"/>
  <c r="Y316" i="18"/>
  <c r="S316" i="18"/>
  <c r="CN316" i="18" s="1"/>
  <c r="CP316" i="18" s="1"/>
  <c r="R316" i="18"/>
  <c r="CJ316" i="18" s="1"/>
  <c r="CL316" i="18" s="1"/>
  <c r="Q316" i="18"/>
  <c r="P316" i="18"/>
  <c r="I314" i="17" s="1"/>
  <c r="M316" i="18"/>
  <c r="L316" i="18"/>
  <c r="G316" i="18"/>
  <c r="G314" i="17" s="1"/>
  <c r="DB315" i="18"/>
  <c r="CV315" i="18"/>
  <c r="CS315" i="18"/>
  <c r="CR315" i="18"/>
  <c r="CG315" i="18"/>
  <c r="CF315" i="18"/>
  <c r="S313" i="17" s="1"/>
  <c r="CE315" i="18"/>
  <c r="BZ315" i="18"/>
  <c r="BY315" i="18"/>
  <c r="Q313" i="17" s="1"/>
  <c r="BX315" i="18"/>
  <c r="BT315" i="18"/>
  <c r="O313" i="17" s="1"/>
  <c r="BN315" i="18"/>
  <c r="BL315" i="18"/>
  <c r="BG315" i="18"/>
  <c r="BB315" i="18"/>
  <c r="AY315" i="18"/>
  <c r="M313" i="17" s="1"/>
  <c r="AS315" i="18"/>
  <c r="AQ315" i="18"/>
  <c r="AN315" i="18"/>
  <c r="AL315" i="18"/>
  <c r="AI315" i="18"/>
  <c r="AG315" i="18"/>
  <c r="AB315" i="18"/>
  <c r="K313" i="17" s="1"/>
  <c r="Y315" i="18"/>
  <c r="AD315" i="18" s="1"/>
  <c r="S315" i="18"/>
  <c r="CN315" i="18" s="1"/>
  <c r="CP315" i="18" s="1"/>
  <c r="R315" i="18"/>
  <c r="CJ315" i="18" s="1"/>
  <c r="CL315" i="18" s="1"/>
  <c r="Q315" i="18"/>
  <c r="P315" i="18"/>
  <c r="I313" i="17" s="1"/>
  <c r="M315" i="18"/>
  <c r="L315" i="18"/>
  <c r="G315" i="18"/>
  <c r="G313" i="17" s="1"/>
  <c r="DB314" i="18"/>
  <c r="CV314" i="18"/>
  <c r="CS314" i="18"/>
  <c r="CR314" i="18"/>
  <c r="CG314" i="18"/>
  <c r="CF314" i="18"/>
  <c r="S312" i="17" s="1"/>
  <c r="CE314" i="18"/>
  <c r="BZ314" i="18"/>
  <c r="BY314" i="18"/>
  <c r="Q312" i="17" s="1"/>
  <c r="BX314" i="18"/>
  <c r="BT314" i="18"/>
  <c r="O312" i="17" s="1"/>
  <c r="BN314" i="18"/>
  <c r="BL314" i="18"/>
  <c r="BG314" i="18"/>
  <c r="BB314" i="18"/>
  <c r="AY314" i="18"/>
  <c r="M312" i="17" s="1"/>
  <c r="AS314" i="18"/>
  <c r="AQ314" i="18"/>
  <c r="AN314" i="18"/>
  <c r="AL314" i="18"/>
  <c r="AI314" i="18"/>
  <c r="AG314" i="18"/>
  <c r="AB314" i="18"/>
  <c r="K312" i="17" s="1"/>
  <c r="Y314" i="18"/>
  <c r="AD314" i="18" s="1"/>
  <c r="S314" i="18"/>
  <c r="CN314" i="18" s="1"/>
  <c r="CP314" i="18" s="1"/>
  <c r="R314" i="18"/>
  <c r="CJ314" i="18" s="1"/>
  <c r="CL314" i="18" s="1"/>
  <c r="Q314" i="18"/>
  <c r="P314" i="18"/>
  <c r="I312" i="17" s="1"/>
  <c r="M314" i="18"/>
  <c r="L314" i="18"/>
  <c r="G314" i="18"/>
  <c r="G312" i="17" s="1"/>
  <c r="CS313" i="18"/>
  <c r="CR313" i="18"/>
  <c r="CG313" i="18"/>
  <c r="CF313" i="18"/>
  <c r="S311" i="17" s="1"/>
  <c r="CE313" i="18"/>
  <c r="BZ313" i="18"/>
  <c r="BY313" i="18"/>
  <c r="Q311" i="17" s="1"/>
  <c r="BX313" i="18"/>
  <c r="BN313" i="18"/>
  <c r="BL313" i="18"/>
  <c r="BG313" i="18"/>
  <c r="BB313" i="18"/>
  <c r="AS313" i="18"/>
  <c r="AQ313" i="18"/>
  <c r="AL313" i="18"/>
  <c r="AG313" i="18"/>
  <c r="Y313" i="18"/>
  <c r="Z313" i="18" s="1"/>
  <c r="AC313" i="18" s="1"/>
  <c r="Q313" i="18"/>
  <c r="M313" i="18"/>
  <c r="L313" i="18"/>
  <c r="P313" i="18"/>
  <c r="I311" i="17" s="1"/>
  <c r="G313" i="18"/>
  <c r="G311" i="17" s="1"/>
  <c r="DB312" i="18"/>
  <c r="CV312" i="18"/>
  <c r="CS312" i="18"/>
  <c r="CR312" i="18"/>
  <c r="CG312" i="18"/>
  <c r="CF312" i="18"/>
  <c r="S310" i="17" s="1"/>
  <c r="CE312" i="18"/>
  <c r="BZ312" i="18"/>
  <c r="BY312" i="18"/>
  <c r="Q310" i="17" s="1"/>
  <c r="BX312" i="18"/>
  <c r="BT312" i="18"/>
  <c r="O310" i="17" s="1"/>
  <c r="BN312" i="18"/>
  <c r="BL312" i="18"/>
  <c r="BG312" i="18"/>
  <c r="BB312" i="18"/>
  <c r="AY312" i="18"/>
  <c r="M310" i="17" s="1"/>
  <c r="AS312" i="18"/>
  <c r="AQ312" i="18"/>
  <c r="AN312" i="18"/>
  <c r="AL312" i="18"/>
  <c r="AI312" i="18"/>
  <c r="AG312" i="18"/>
  <c r="AB312" i="18"/>
  <c r="K310" i="17" s="1"/>
  <c r="Y312" i="18"/>
  <c r="AD312" i="18" s="1"/>
  <c r="S312" i="18"/>
  <c r="CN312" i="18" s="1"/>
  <c r="CP312" i="18" s="1"/>
  <c r="R312" i="18"/>
  <c r="CJ312" i="18" s="1"/>
  <c r="CL312" i="18" s="1"/>
  <c r="Q312" i="18"/>
  <c r="P312" i="18"/>
  <c r="I310" i="17" s="1"/>
  <c r="M312" i="18"/>
  <c r="N312" i="18" s="1"/>
  <c r="O312" i="18" s="1"/>
  <c r="L312" i="18"/>
  <c r="G312" i="18"/>
  <c r="G310" i="17" s="1"/>
  <c r="DB311" i="18"/>
  <c r="CV311" i="18"/>
  <c r="CS311" i="18"/>
  <c r="CR311" i="18"/>
  <c r="CG311" i="18"/>
  <c r="CF311" i="18"/>
  <c r="S309" i="17" s="1"/>
  <c r="CE311" i="18"/>
  <c r="BZ311" i="18"/>
  <c r="BY311" i="18"/>
  <c r="Q309" i="17" s="1"/>
  <c r="BX311" i="18"/>
  <c r="BT311" i="18"/>
  <c r="O309" i="17" s="1"/>
  <c r="BN311" i="18"/>
  <c r="BL311" i="18"/>
  <c r="BG311" i="18"/>
  <c r="BB311" i="18"/>
  <c r="AY311" i="18"/>
  <c r="M309" i="17" s="1"/>
  <c r="AS311" i="18"/>
  <c r="AQ311" i="18"/>
  <c r="AN311" i="18"/>
  <c r="AL311" i="18"/>
  <c r="AI311" i="18"/>
  <c r="AG311" i="18"/>
  <c r="AB311" i="18"/>
  <c r="K309" i="17" s="1"/>
  <c r="Y311" i="18"/>
  <c r="S311" i="18"/>
  <c r="CN311" i="18" s="1"/>
  <c r="CP311" i="18" s="1"/>
  <c r="R311" i="18"/>
  <c r="CJ311" i="18" s="1"/>
  <c r="CL311" i="18" s="1"/>
  <c r="Q311" i="18"/>
  <c r="P311" i="18"/>
  <c r="I309" i="17" s="1"/>
  <c r="M311" i="18"/>
  <c r="L311" i="18"/>
  <c r="G311" i="18"/>
  <c r="G309" i="17" s="1"/>
  <c r="DB310" i="18"/>
  <c r="CV310" i="18"/>
  <c r="CS310" i="18"/>
  <c r="CR310" i="18"/>
  <c r="CG310" i="18"/>
  <c r="CF310" i="18"/>
  <c r="S308" i="17" s="1"/>
  <c r="CE310" i="18"/>
  <c r="BZ310" i="18"/>
  <c r="BY310" i="18"/>
  <c r="Q308" i="17" s="1"/>
  <c r="BX310" i="18"/>
  <c r="BT310" i="18"/>
  <c r="O308" i="17" s="1"/>
  <c r="BN310" i="18"/>
  <c r="BL310" i="18"/>
  <c r="BG310" i="18"/>
  <c r="BB310" i="18"/>
  <c r="AY310" i="18"/>
  <c r="M308" i="17" s="1"/>
  <c r="AS310" i="18"/>
  <c r="AQ310" i="18"/>
  <c r="AN310" i="18"/>
  <c r="AL310" i="18"/>
  <c r="AI310" i="18"/>
  <c r="AG310" i="18"/>
  <c r="AB310" i="18"/>
  <c r="K308" i="17" s="1"/>
  <c r="Y310" i="18"/>
  <c r="S310" i="18"/>
  <c r="CN310" i="18" s="1"/>
  <c r="CP310" i="18" s="1"/>
  <c r="R310" i="18"/>
  <c r="CJ310" i="18" s="1"/>
  <c r="CL310" i="18" s="1"/>
  <c r="Q310" i="18"/>
  <c r="P310" i="18"/>
  <c r="I308" i="17" s="1"/>
  <c r="M310" i="18"/>
  <c r="N310" i="18" s="1"/>
  <c r="O310" i="18" s="1"/>
  <c r="L310" i="18"/>
  <c r="G310" i="18"/>
  <c r="G308" i="17" s="1"/>
  <c r="DB309" i="18"/>
  <c r="CV309" i="18"/>
  <c r="CS309" i="18"/>
  <c r="CR309" i="18"/>
  <c r="CG309" i="18"/>
  <c r="CF309" i="18"/>
  <c r="S307" i="17" s="1"/>
  <c r="CE309" i="18"/>
  <c r="BZ309" i="18"/>
  <c r="BY309" i="18"/>
  <c r="Q307" i="17" s="1"/>
  <c r="BX309" i="18"/>
  <c r="BT309" i="18"/>
  <c r="O307" i="17" s="1"/>
  <c r="BN309" i="18"/>
  <c r="BL309" i="18"/>
  <c r="BG309" i="18"/>
  <c r="BB309" i="18"/>
  <c r="AY309" i="18"/>
  <c r="M307" i="17" s="1"/>
  <c r="AS309" i="18"/>
  <c r="AQ309" i="18"/>
  <c r="AN309" i="18"/>
  <c r="AL309" i="18"/>
  <c r="AI309" i="18"/>
  <c r="AG309" i="18"/>
  <c r="AB309" i="18"/>
  <c r="K307" i="17" s="1"/>
  <c r="Y309" i="18"/>
  <c r="Z309" i="18" s="1"/>
  <c r="S309" i="18"/>
  <c r="CN309" i="18" s="1"/>
  <c r="CP309" i="18" s="1"/>
  <c r="R309" i="18"/>
  <c r="CJ309" i="18" s="1"/>
  <c r="CL309" i="18" s="1"/>
  <c r="Q309" i="18"/>
  <c r="P309" i="18"/>
  <c r="I307" i="17" s="1"/>
  <c r="M309" i="18"/>
  <c r="N309" i="18" s="1"/>
  <c r="O309" i="18" s="1"/>
  <c r="L309" i="18"/>
  <c r="G309" i="18"/>
  <c r="G307" i="17" s="1"/>
  <c r="CS308" i="18"/>
  <c r="CR308" i="18"/>
  <c r="CG308" i="18"/>
  <c r="CF308" i="18"/>
  <c r="S306" i="17" s="1"/>
  <c r="CE308" i="18"/>
  <c r="BZ308" i="18"/>
  <c r="BY308" i="18"/>
  <c r="Q306" i="17" s="1"/>
  <c r="BX308" i="18"/>
  <c r="BN308" i="18"/>
  <c r="BL308" i="18"/>
  <c r="BG308" i="18"/>
  <c r="BB308" i="18"/>
  <c r="AS308" i="18"/>
  <c r="AQ308" i="18"/>
  <c r="AL308" i="18"/>
  <c r="AG308" i="18"/>
  <c r="Y308" i="18"/>
  <c r="Q308" i="18"/>
  <c r="M308" i="18"/>
  <c r="L308" i="18"/>
  <c r="P308" i="18"/>
  <c r="I306" i="17" s="1"/>
  <c r="G308" i="18"/>
  <c r="CS307" i="18"/>
  <c r="CR307" i="18"/>
  <c r="CG307" i="18"/>
  <c r="CF307" i="18"/>
  <c r="S305" i="17" s="1"/>
  <c r="CE307" i="18"/>
  <c r="BZ307" i="18"/>
  <c r="BY307" i="18"/>
  <c r="Q305" i="17" s="1"/>
  <c r="BX307" i="18"/>
  <c r="BN307" i="18"/>
  <c r="BL307" i="18"/>
  <c r="BG307" i="18"/>
  <c r="BI307" i="18" s="1"/>
  <c r="BB307" i="18"/>
  <c r="BD307" i="18" s="1"/>
  <c r="AS307" i="18"/>
  <c r="AQ307" i="18"/>
  <c r="AL307" i="18"/>
  <c r="AG307" i="18"/>
  <c r="Y307" i="18"/>
  <c r="Q307" i="18"/>
  <c r="P307" i="18"/>
  <c r="I305" i="17" s="1"/>
  <c r="M307" i="18"/>
  <c r="L307" i="18"/>
  <c r="G307" i="18"/>
  <c r="CS306" i="18"/>
  <c r="CR306" i="18"/>
  <c r="CG306" i="18"/>
  <c r="CF306" i="18"/>
  <c r="S304" i="17" s="1"/>
  <c r="CE306" i="18"/>
  <c r="BZ306" i="18"/>
  <c r="BY306" i="18"/>
  <c r="Q304" i="17" s="1"/>
  <c r="BX306" i="18"/>
  <c r="BN306" i="18"/>
  <c r="BM306" i="18"/>
  <c r="BL306" i="18"/>
  <c r="BG306" i="18"/>
  <c r="BB306" i="18"/>
  <c r="AS306" i="18"/>
  <c r="AR306" i="18"/>
  <c r="AQ306" i="18"/>
  <c r="AM306" i="18"/>
  <c r="AL306" i="18"/>
  <c r="AH306" i="18"/>
  <c r="AG306" i="18"/>
  <c r="AA306" i="18"/>
  <c r="Y306" i="18"/>
  <c r="Q306" i="18"/>
  <c r="M306" i="18"/>
  <c r="L306" i="18"/>
  <c r="P306" i="18"/>
  <c r="I304" i="17" s="1"/>
  <c r="G306" i="18"/>
  <c r="A306" i="18"/>
  <c r="CS304" i="18"/>
  <c r="CR304" i="18"/>
  <c r="CG304" i="18"/>
  <c r="S302" i="17"/>
  <c r="CE304" i="18"/>
  <c r="BZ304" i="18"/>
  <c r="BY304" i="18"/>
  <c r="Q302" i="17" s="1"/>
  <c r="BX304" i="18"/>
  <c r="BL304" i="18"/>
  <c r="BG304" i="18"/>
  <c r="BB304" i="18"/>
  <c r="AQ304" i="18"/>
  <c r="AL304" i="18"/>
  <c r="AG304" i="18"/>
  <c r="Y304" i="18"/>
  <c r="AD304" i="18" s="1"/>
  <c r="Q304" i="18"/>
  <c r="M304" i="18"/>
  <c r="N304" i="18" s="1"/>
  <c r="O304" i="18" s="1"/>
  <c r="L304" i="18"/>
  <c r="P304" i="18"/>
  <c r="I302" i="17" s="1"/>
  <c r="G304" i="18"/>
  <c r="G302" i="17" s="1"/>
  <c r="DB303" i="18"/>
  <c r="CV303" i="18"/>
  <c r="CS303" i="18"/>
  <c r="CR303" i="18"/>
  <c r="CG303" i="18"/>
  <c r="CF303" i="18"/>
  <c r="S301" i="17" s="1"/>
  <c r="CE303" i="18"/>
  <c r="BZ303" i="18"/>
  <c r="BY303" i="18"/>
  <c r="Q301" i="17" s="1"/>
  <c r="BX303" i="18"/>
  <c r="BT303" i="18"/>
  <c r="O301" i="17" s="1"/>
  <c r="BN303" i="18"/>
  <c r="BL303" i="18"/>
  <c r="BG303" i="18"/>
  <c r="BB303" i="18"/>
  <c r="AY303" i="18"/>
  <c r="M301" i="17" s="1"/>
  <c r="AS303" i="18"/>
  <c r="AQ303" i="18"/>
  <c r="AN303" i="18"/>
  <c r="AL303" i="18"/>
  <c r="AI303" i="18"/>
  <c r="AG303" i="18"/>
  <c r="AB303" i="18"/>
  <c r="K301" i="17" s="1"/>
  <c r="Y303" i="18"/>
  <c r="Z303" i="18" s="1"/>
  <c r="AC303" i="18" s="1"/>
  <c r="S303" i="18"/>
  <c r="CN303" i="18" s="1"/>
  <c r="CP303" i="18" s="1"/>
  <c r="R303" i="18"/>
  <c r="CJ303" i="18" s="1"/>
  <c r="CL303" i="18" s="1"/>
  <c r="Q303" i="18"/>
  <c r="P303" i="18"/>
  <c r="I301" i="17" s="1"/>
  <c r="M303" i="18"/>
  <c r="N303" i="18" s="1"/>
  <c r="O303" i="18" s="1"/>
  <c r="L303" i="18"/>
  <c r="G303" i="18"/>
  <c r="G301" i="17" s="1"/>
  <c r="CS302" i="18"/>
  <c r="CR302" i="18"/>
  <c r="CG302" i="18"/>
  <c r="CF302" i="18"/>
  <c r="S300" i="17" s="1"/>
  <c r="CE302" i="18"/>
  <c r="BZ302" i="18"/>
  <c r="BY302" i="18"/>
  <c r="Q300" i="17" s="1"/>
  <c r="BX302" i="18"/>
  <c r="BN302" i="18"/>
  <c r="BL302" i="18"/>
  <c r="BG302" i="18"/>
  <c r="BB302" i="18"/>
  <c r="AS302" i="18"/>
  <c r="AQ302" i="18"/>
  <c r="AL302" i="18"/>
  <c r="AG302" i="18"/>
  <c r="Y302" i="18"/>
  <c r="AD302" i="18" s="1"/>
  <c r="Q302" i="18"/>
  <c r="M302" i="18"/>
  <c r="N302" i="18" s="1"/>
  <c r="O302" i="18" s="1"/>
  <c r="L302" i="18"/>
  <c r="P302" i="18"/>
  <c r="G302" i="18"/>
  <c r="G300" i="17" s="1"/>
  <c r="CS301" i="18"/>
  <c r="CR301" i="18"/>
  <c r="CG301" i="18"/>
  <c r="CF301" i="18"/>
  <c r="S299" i="17" s="1"/>
  <c r="CE301" i="18"/>
  <c r="BZ301" i="18"/>
  <c r="BY301" i="18"/>
  <c r="Q299" i="17" s="1"/>
  <c r="BX301" i="18"/>
  <c r="BN301" i="18"/>
  <c r="BL301" i="18"/>
  <c r="BG301" i="18"/>
  <c r="BB301" i="18"/>
  <c r="AS301" i="18"/>
  <c r="AQ301" i="18"/>
  <c r="AL301" i="18"/>
  <c r="AG301" i="18"/>
  <c r="Y301" i="18"/>
  <c r="Q301" i="18"/>
  <c r="M301" i="18"/>
  <c r="L301" i="18"/>
  <c r="P301" i="18"/>
  <c r="I299" i="17" s="1"/>
  <c r="G301" i="18"/>
  <c r="G299" i="17" s="1"/>
  <c r="CS300" i="18"/>
  <c r="CR300" i="18"/>
  <c r="CG300" i="18"/>
  <c r="CF300" i="18"/>
  <c r="S298" i="17" s="1"/>
  <c r="CE300" i="18"/>
  <c r="BZ300" i="18"/>
  <c r="BY300" i="18"/>
  <c r="Q298" i="17" s="1"/>
  <c r="BX300" i="18"/>
  <c r="BN300" i="18"/>
  <c r="BL300" i="18"/>
  <c r="BG300" i="18"/>
  <c r="BI300" i="18" s="1"/>
  <c r="BB300" i="18"/>
  <c r="BD300" i="18" s="1"/>
  <c r="AS300" i="18"/>
  <c r="AQ300" i="18"/>
  <c r="AL300" i="18"/>
  <c r="AG300" i="18"/>
  <c r="Y300" i="18"/>
  <c r="Q300" i="18"/>
  <c r="M300" i="18"/>
  <c r="N300" i="18" s="1"/>
  <c r="L300" i="18"/>
  <c r="P300" i="18"/>
  <c r="I298" i="17" s="1"/>
  <c r="G300" i="18"/>
  <c r="G298" i="17" s="1"/>
  <c r="CS299" i="18"/>
  <c r="CR299" i="18"/>
  <c r="CG299" i="18"/>
  <c r="CF299" i="18"/>
  <c r="S297" i="17" s="1"/>
  <c r="CE299" i="18"/>
  <c r="BZ299" i="18"/>
  <c r="BY299" i="18"/>
  <c r="Q297" i="17" s="1"/>
  <c r="BX299" i="18"/>
  <c r="BN299" i="18"/>
  <c r="BL299" i="18"/>
  <c r="BG299" i="18"/>
  <c r="BI299" i="18" s="1"/>
  <c r="BB299" i="18"/>
  <c r="BD299" i="18" s="1"/>
  <c r="AS299" i="18"/>
  <c r="AQ299" i="18"/>
  <c r="AL299" i="18"/>
  <c r="AG299" i="18"/>
  <c r="Y299" i="18"/>
  <c r="Q299" i="18"/>
  <c r="P299" i="18"/>
  <c r="I297" i="17" s="1"/>
  <c r="M299" i="18"/>
  <c r="N299" i="18" s="1"/>
  <c r="O299" i="18" s="1"/>
  <c r="L299" i="18"/>
  <c r="G299" i="18"/>
  <c r="CS298" i="18"/>
  <c r="CR298" i="18"/>
  <c r="CG298" i="18"/>
  <c r="CF298" i="18"/>
  <c r="S296" i="17" s="1"/>
  <c r="CE298" i="18"/>
  <c r="BZ298" i="18"/>
  <c r="BY298" i="18"/>
  <c r="Q296" i="17" s="1"/>
  <c r="BX298" i="18"/>
  <c r="BN298" i="18"/>
  <c r="BL298" i="18"/>
  <c r="BG298" i="18"/>
  <c r="BI298" i="18" s="1"/>
  <c r="BT298" i="18" s="1"/>
  <c r="O296" i="17" s="1"/>
  <c r="BB298" i="18"/>
  <c r="BD298" i="18" s="1"/>
  <c r="AS298" i="18"/>
  <c r="AQ298" i="18"/>
  <c r="AL298" i="18"/>
  <c r="AG298" i="18"/>
  <c r="Y298" i="18"/>
  <c r="Q298" i="18"/>
  <c r="P298" i="18"/>
  <c r="I296" i="17" s="1"/>
  <c r="M298" i="18"/>
  <c r="N298" i="18" s="1"/>
  <c r="L298" i="18"/>
  <c r="G298" i="18"/>
  <c r="DB297" i="18"/>
  <c r="CV297" i="18"/>
  <c r="CS297" i="18"/>
  <c r="CR297" i="18"/>
  <c r="CG297" i="18"/>
  <c r="CF297" i="18"/>
  <c r="S295" i="17" s="1"/>
  <c r="CE297" i="18"/>
  <c r="BZ297" i="18"/>
  <c r="BY297" i="18"/>
  <c r="Q295" i="17" s="1"/>
  <c r="BX297" i="18"/>
  <c r="BT297" i="18"/>
  <c r="O295" i="17" s="1"/>
  <c r="BN297" i="18"/>
  <c r="BL297" i="18"/>
  <c r="BG297" i="18"/>
  <c r="BB297" i="18"/>
  <c r="AY297" i="18"/>
  <c r="M295" i="17" s="1"/>
  <c r="AS297" i="18"/>
  <c r="AQ297" i="18"/>
  <c r="AN297" i="18"/>
  <c r="AL297" i="18"/>
  <c r="AI297" i="18"/>
  <c r="AG297" i="18"/>
  <c r="AB297" i="18"/>
  <c r="K295" i="17" s="1"/>
  <c r="Y297" i="18"/>
  <c r="AD297" i="18" s="1"/>
  <c r="S297" i="18"/>
  <c r="CN297" i="18" s="1"/>
  <c r="CP297" i="18" s="1"/>
  <c r="R297" i="18"/>
  <c r="CJ297" i="18" s="1"/>
  <c r="CL297" i="18" s="1"/>
  <c r="Q297" i="18"/>
  <c r="P297" i="18"/>
  <c r="I295" i="17" s="1"/>
  <c r="M297" i="18"/>
  <c r="L297" i="18"/>
  <c r="G297" i="18"/>
  <c r="G295" i="17" s="1"/>
  <c r="DB296" i="18"/>
  <c r="CV296" i="18"/>
  <c r="CS296" i="18"/>
  <c r="CR296" i="18"/>
  <c r="CG296" i="18"/>
  <c r="CF296" i="18"/>
  <c r="S294" i="17" s="1"/>
  <c r="CE296" i="18"/>
  <c r="BZ296" i="18"/>
  <c r="BY296" i="18"/>
  <c r="Q294" i="17" s="1"/>
  <c r="BX296" i="18"/>
  <c r="BT296" i="18"/>
  <c r="O294" i="17" s="1"/>
  <c r="BN296" i="18"/>
  <c r="BL296" i="18"/>
  <c r="BG296" i="18"/>
  <c r="BB296" i="18"/>
  <c r="AY296" i="18"/>
  <c r="M294" i="17" s="1"/>
  <c r="AS296" i="18"/>
  <c r="AQ296" i="18"/>
  <c r="AN296" i="18"/>
  <c r="AL296" i="18"/>
  <c r="AI296" i="18"/>
  <c r="AG296" i="18"/>
  <c r="AB296" i="18"/>
  <c r="K294" i="17" s="1"/>
  <c r="Y296" i="18"/>
  <c r="Z296" i="18" s="1"/>
  <c r="S296" i="18"/>
  <c r="CN296" i="18" s="1"/>
  <c r="CP296" i="18" s="1"/>
  <c r="R296" i="18"/>
  <c r="CJ296" i="18" s="1"/>
  <c r="CL296" i="18" s="1"/>
  <c r="Q296" i="18"/>
  <c r="P296" i="18"/>
  <c r="I294" i="17" s="1"/>
  <c r="M296" i="18"/>
  <c r="N296" i="18" s="1"/>
  <c r="L296" i="18"/>
  <c r="G296" i="18"/>
  <c r="G294" i="17" s="1"/>
  <c r="DB295" i="18"/>
  <c r="CV295" i="18"/>
  <c r="CS295" i="18"/>
  <c r="CR295" i="18"/>
  <c r="CG295" i="18"/>
  <c r="CF295" i="18"/>
  <c r="S293" i="17" s="1"/>
  <c r="CE295" i="18"/>
  <c r="BZ295" i="18"/>
  <c r="BY295" i="18"/>
  <c r="Q293" i="17" s="1"/>
  <c r="BX295" i="18"/>
  <c r="BT295" i="18"/>
  <c r="O293" i="17" s="1"/>
  <c r="BN295" i="18"/>
  <c r="BL295" i="18"/>
  <c r="BG295" i="18"/>
  <c r="BB295" i="18"/>
  <c r="AY295" i="18"/>
  <c r="M293" i="17" s="1"/>
  <c r="AS295" i="18"/>
  <c r="AQ295" i="18"/>
  <c r="AN295" i="18"/>
  <c r="AL295" i="18"/>
  <c r="AI295" i="18"/>
  <c r="AG295" i="18"/>
  <c r="AB295" i="18"/>
  <c r="K293" i="17" s="1"/>
  <c r="Y295" i="18"/>
  <c r="Z295" i="18" s="1"/>
  <c r="S295" i="18"/>
  <c r="CN295" i="18" s="1"/>
  <c r="CP295" i="18" s="1"/>
  <c r="R295" i="18"/>
  <c r="CJ295" i="18" s="1"/>
  <c r="CL295" i="18" s="1"/>
  <c r="Q295" i="18"/>
  <c r="P295" i="18"/>
  <c r="I293" i="17" s="1"/>
  <c r="M295" i="18"/>
  <c r="N295" i="18" s="1"/>
  <c r="O295" i="18" s="1"/>
  <c r="L295" i="18"/>
  <c r="G295" i="18"/>
  <c r="G293" i="17" s="1"/>
  <c r="DB294" i="18"/>
  <c r="CV294" i="18"/>
  <c r="CS294" i="18"/>
  <c r="CR294" i="18"/>
  <c r="CG294" i="18"/>
  <c r="CF294" i="18"/>
  <c r="S292" i="17" s="1"/>
  <c r="CE294" i="18"/>
  <c r="BZ294" i="18"/>
  <c r="BY294" i="18"/>
  <c r="Q292" i="17" s="1"/>
  <c r="BX294" i="18"/>
  <c r="BT294" i="18"/>
  <c r="O292" i="17" s="1"/>
  <c r="BN294" i="18"/>
  <c r="BL294" i="18"/>
  <c r="BG294" i="18"/>
  <c r="BB294" i="18"/>
  <c r="AY294" i="18"/>
  <c r="M292" i="17" s="1"/>
  <c r="AS294" i="18"/>
  <c r="AQ294" i="18"/>
  <c r="AN294" i="18"/>
  <c r="AL294" i="18"/>
  <c r="AI294" i="18"/>
  <c r="AG294" i="18"/>
  <c r="AB294" i="18"/>
  <c r="K292" i="17" s="1"/>
  <c r="Y294" i="18"/>
  <c r="AD294" i="18" s="1"/>
  <c r="S294" i="18"/>
  <c r="CN294" i="18" s="1"/>
  <c r="CP294" i="18" s="1"/>
  <c r="R294" i="18"/>
  <c r="CJ294" i="18" s="1"/>
  <c r="CL294" i="18" s="1"/>
  <c r="Q294" i="18"/>
  <c r="P294" i="18"/>
  <c r="I292" i="17" s="1"/>
  <c r="M294" i="18"/>
  <c r="L294" i="18"/>
  <c r="G294" i="18"/>
  <c r="G292" i="17" s="1"/>
  <c r="CS293" i="18"/>
  <c r="CR293" i="18"/>
  <c r="CG293" i="18"/>
  <c r="CF293" i="18"/>
  <c r="S291" i="17" s="1"/>
  <c r="CE293" i="18"/>
  <c r="BZ293" i="18"/>
  <c r="BY293" i="18"/>
  <c r="Q291" i="17" s="1"/>
  <c r="BX293" i="18"/>
  <c r="BN293" i="18"/>
  <c r="BM293" i="18"/>
  <c r="BL293" i="18"/>
  <c r="BG293" i="18"/>
  <c r="BB293" i="18"/>
  <c r="AS293" i="18"/>
  <c r="AR293" i="18"/>
  <c r="AQ293" i="18"/>
  <c r="AM293" i="18"/>
  <c r="AL293" i="18"/>
  <c r="AH293" i="18"/>
  <c r="AG293" i="18"/>
  <c r="AA293" i="18"/>
  <c r="Y293" i="18"/>
  <c r="Q293" i="18"/>
  <c r="M293" i="18"/>
  <c r="N293" i="18" s="1"/>
  <c r="O293" i="18" s="1"/>
  <c r="L293" i="18"/>
  <c r="P293" i="18"/>
  <c r="I291" i="17" s="1"/>
  <c r="G293" i="18"/>
  <c r="G291" i="17" s="1"/>
  <c r="A293" i="18"/>
  <c r="CS291" i="18"/>
  <c r="CR291" i="18"/>
  <c r="CG291" i="18"/>
  <c r="S289" i="17"/>
  <c r="CE291" i="18"/>
  <c r="BZ291" i="18"/>
  <c r="BY291" i="18"/>
  <c r="Q289" i="17" s="1"/>
  <c r="BX291" i="18"/>
  <c r="BL291" i="18"/>
  <c r="BG291" i="18"/>
  <c r="BI291" i="18" s="1"/>
  <c r="BB291" i="18"/>
  <c r="BD291" i="18" s="1"/>
  <c r="AQ291" i="18"/>
  <c r="AL291" i="18"/>
  <c r="AG291" i="18"/>
  <c r="Y291" i="18"/>
  <c r="Q291" i="18"/>
  <c r="P291" i="18"/>
  <c r="I289" i="17" s="1"/>
  <c r="M291" i="18"/>
  <c r="N291" i="18" s="1"/>
  <c r="L291" i="18"/>
  <c r="G291" i="18"/>
  <c r="DB290" i="18"/>
  <c r="CV290" i="18"/>
  <c r="CS290" i="18"/>
  <c r="CR290" i="18"/>
  <c r="CG290" i="18"/>
  <c r="CF290" i="18"/>
  <c r="S288" i="17" s="1"/>
  <c r="CE290" i="18"/>
  <c r="BZ290" i="18"/>
  <c r="BY290" i="18"/>
  <c r="Q288" i="17" s="1"/>
  <c r="BX290" i="18"/>
  <c r="BT290" i="18"/>
  <c r="O288" i="17" s="1"/>
  <c r="BN290" i="18"/>
  <c r="BL290" i="18"/>
  <c r="BG290" i="18"/>
  <c r="BB290" i="18"/>
  <c r="AY290" i="18"/>
  <c r="M288" i="17" s="1"/>
  <c r="AS290" i="18"/>
  <c r="AQ290" i="18"/>
  <c r="AN290" i="18"/>
  <c r="AL290" i="18"/>
  <c r="AI290" i="18"/>
  <c r="AG290" i="18"/>
  <c r="AB290" i="18"/>
  <c r="K288" i="17" s="1"/>
  <c r="Y290" i="18"/>
  <c r="AD290" i="18" s="1"/>
  <c r="S290" i="18"/>
  <c r="CN290" i="18" s="1"/>
  <c r="CP290" i="18" s="1"/>
  <c r="R290" i="18"/>
  <c r="CJ290" i="18" s="1"/>
  <c r="CL290" i="18" s="1"/>
  <c r="Q290" i="18"/>
  <c r="P290" i="18"/>
  <c r="I288" i="17" s="1"/>
  <c r="M290" i="18"/>
  <c r="N290" i="18" s="1"/>
  <c r="O290" i="18" s="1"/>
  <c r="L290" i="18"/>
  <c r="G290" i="18"/>
  <c r="G288" i="17" s="1"/>
  <c r="CS289" i="18"/>
  <c r="CR289" i="18"/>
  <c r="CG289" i="18"/>
  <c r="CF289" i="18"/>
  <c r="S287" i="17" s="1"/>
  <c r="CE289" i="18"/>
  <c r="BZ289" i="18"/>
  <c r="BY289" i="18"/>
  <c r="Q287" i="17" s="1"/>
  <c r="BX289" i="18"/>
  <c r="BN289" i="18"/>
  <c r="BL289" i="18"/>
  <c r="BG289" i="18"/>
  <c r="BI289" i="18" s="1"/>
  <c r="BB289" i="18"/>
  <c r="BD289" i="18" s="1"/>
  <c r="AS289" i="18"/>
  <c r="AQ289" i="18"/>
  <c r="AL289" i="18"/>
  <c r="AG289" i="18"/>
  <c r="Y289" i="18"/>
  <c r="Z289" i="18" s="1"/>
  <c r="Q289" i="18"/>
  <c r="M289" i="18"/>
  <c r="N289" i="18" s="1"/>
  <c r="L289" i="18"/>
  <c r="P289" i="18"/>
  <c r="G289" i="18"/>
  <c r="G287" i="17" s="1"/>
  <c r="CS288" i="18"/>
  <c r="CR288" i="18"/>
  <c r="CG288" i="18"/>
  <c r="CF288" i="18"/>
  <c r="S286" i="17" s="1"/>
  <c r="CE288" i="18"/>
  <c r="BZ288" i="18"/>
  <c r="BY288" i="18"/>
  <c r="Q286" i="17" s="1"/>
  <c r="BX288" i="18"/>
  <c r="BN288" i="18"/>
  <c r="BL288" i="18"/>
  <c r="BG288" i="18"/>
  <c r="BI288" i="18" s="1"/>
  <c r="BB288" i="18"/>
  <c r="BD288" i="18" s="1"/>
  <c r="AS288" i="18"/>
  <c r="AQ288" i="18"/>
  <c r="AL288" i="18"/>
  <c r="AG288" i="18"/>
  <c r="Y288" i="18"/>
  <c r="Q288" i="18"/>
  <c r="M288" i="18"/>
  <c r="L288" i="18"/>
  <c r="P288" i="18"/>
  <c r="I286" i="17" s="1"/>
  <c r="G288" i="18"/>
  <c r="G286" i="17" s="1"/>
  <c r="CS287" i="18"/>
  <c r="CR287" i="18"/>
  <c r="CG287" i="18"/>
  <c r="CF287" i="18"/>
  <c r="S285" i="17" s="1"/>
  <c r="CE287" i="18"/>
  <c r="BZ287" i="18"/>
  <c r="BY287" i="18"/>
  <c r="Q285" i="17" s="1"/>
  <c r="BX287" i="18"/>
  <c r="BN287" i="18"/>
  <c r="BL287" i="18"/>
  <c r="BG287" i="18"/>
  <c r="BI287" i="18" s="1"/>
  <c r="BB287" i="18"/>
  <c r="BD287" i="18" s="1"/>
  <c r="AS287" i="18"/>
  <c r="AQ287" i="18"/>
  <c r="AL287" i="18"/>
  <c r="AG287" i="18"/>
  <c r="Y287" i="18"/>
  <c r="AD287" i="18" s="1"/>
  <c r="Q287" i="18"/>
  <c r="M287" i="18"/>
  <c r="N287" i="18" s="1"/>
  <c r="O287" i="18" s="1"/>
  <c r="L287" i="18"/>
  <c r="P287" i="18"/>
  <c r="I285" i="17" s="1"/>
  <c r="G287" i="18"/>
  <c r="G285" i="17" s="1"/>
  <c r="CS286" i="18"/>
  <c r="CR286" i="18"/>
  <c r="CG286" i="18"/>
  <c r="CF286" i="18"/>
  <c r="S284" i="17" s="1"/>
  <c r="CE286" i="18"/>
  <c r="BZ286" i="18"/>
  <c r="BY286" i="18"/>
  <c r="Q284" i="17" s="1"/>
  <c r="BX286" i="18"/>
  <c r="BN286" i="18"/>
  <c r="BL286" i="18"/>
  <c r="BG286" i="18"/>
  <c r="BB286" i="18"/>
  <c r="AS286" i="18"/>
  <c r="AQ286" i="18"/>
  <c r="AL286" i="18"/>
  <c r="AG286" i="18"/>
  <c r="Y286" i="18"/>
  <c r="Q286" i="18"/>
  <c r="M286" i="18"/>
  <c r="L286" i="18"/>
  <c r="P286" i="18"/>
  <c r="I284" i="17" s="1"/>
  <c r="G286" i="18"/>
  <c r="G284" i="17" s="1"/>
  <c r="CS285" i="18"/>
  <c r="CR285" i="18"/>
  <c r="CG285" i="18"/>
  <c r="CF285" i="18"/>
  <c r="S283" i="17" s="1"/>
  <c r="CE285" i="18"/>
  <c r="BZ285" i="18"/>
  <c r="BY285" i="18"/>
  <c r="Q283" i="17" s="1"/>
  <c r="BX285" i="18"/>
  <c r="BN285" i="18"/>
  <c r="BL285" i="18"/>
  <c r="BG285" i="18"/>
  <c r="BI285" i="18" s="1"/>
  <c r="BB285" i="18"/>
  <c r="BD285" i="18" s="1"/>
  <c r="AS285" i="18"/>
  <c r="AQ285" i="18"/>
  <c r="AL285" i="18"/>
  <c r="AG285" i="18"/>
  <c r="Y285" i="18"/>
  <c r="AD285" i="18" s="1"/>
  <c r="Q285" i="18"/>
  <c r="M285" i="18"/>
  <c r="L285" i="18"/>
  <c r="P285" i="18"/>
  <c r="I283" i="17" s="1"/>
  <c r="G285" i="18"/>
  <c r="G283" i="17" s="1"/>
  <c r="CS284" i="18"/>
  <c r="CR284" i="18"/>
  <c r="CG284" i="18"/>
  <c r="CF284" i="18"/>
  <c r="S282" i="17" s="1"/>
  <c r="CE284" i="18"/>
  <c r="BZ284" i="18"/>
  <c r="BY284" i="18"/>
  <c r="Q282" i="17" s="1"/>
  <c r="BX284" i="18"/>
  <c r="BN284" i="18"/>
  <c r="BL284" i="18"/>
  <c r="BG284" i="18"/>
  <c r="BB284" i="18"/>
  <c r="AS284" i="18"/>
  <c r="AQ284" i="18"/>
  <c r="AL284" i="18"/>
  <c r="AG284" i="18"/>
  <c r="Y284" i="18"/>
  <c r="AD284" i="18" s="1"/>
  <c r="Q284" i="18"/>
  <c r="M284" i="18"/>
  <c r="N284" i="18" s="1"/>
  <c r="O284" i="18" s="1"/>
  <c r="L284" i="18"/>
  <c r="P284" i="18"/>
  <c r="I282" i="17" s="1"/>
  <c r="G284" i="18"/>
  <c r="G282" i="17" s="1"/>
  <c r="DB283" i="18"/>
  <c r="CV283" i="18"/>
  <c r="CS283" i="18"/>
  <c r="CR283" i="18"/>
  <c r="CG283" i="18"/>
  <c r="CF283" i="18"/>
  <c r="S281" i="17" s="1"/>
  <c r="CE283" i="18"/>
  <c r="BZ283" i="18"/>
  <c r="BY283" i="18"/>
  <c r="Q281" i="17" s="1"/>
  <c r="BX283" i="18"/>
  <c r="BT283" i="18"/>
  <c r="O281" i="17" s="1"/>
  <c r="BN283" i="18"/>
  <c r="BL283" i="18"/>
  <c r="BG283" i="18"/>
  <c r="BB283" i="18"/>
  <c r="AY283" i="18"/>
  <c r="M281" i="17" s="1"/>
  <c r="AS283" i="18"/>
  <c r="AQ283" i="18"/>
  <c r="AN283" i="18"/>
  <c r="AL283" i="18"/>
  <c r="AI283" i="18"/>
  <c r="AG283" i="18"/>
  <c r="AB283" i="18"/>
  <c r="K281" i="17" s="1"/>
  <c r="Y283" i="18"/>
  <c r="AD283" i="18" s="1"/>
  <c r="S283" i="18"/>
  <c r="CN283" i="18" s="1"/>
  <c r="CP283" i="18" s="1"/>
  <c r="R283" i="18"/>
  <c r="CJ283" i="18" s="1"/>
  <c r="CL283" i="18" s="1"/>
  <c r="Q283" i="18"/>
  <c r="P283" i="18"/>
  <c r="I281" i="17" s="1"/>
  <c r="M283" i="18"/>
  <c r="N283" i="18" s="1"/>
  <c r="O283" i="18" s="1"/>
  <c r="L283" i="18"/>
  <c r="G283" i="18"/>
  <c r="G281" i="17" s="1"/>
  <c r="CS282" i="18"/>
  <c r="CR282" i="18"/>
  <c r="CG282" i="18"/>
  <c r="CF282" i="18"/>
  <c r="S280" i="17" s="1"/>
  <c r="CE282" i="18"/>
  <c r="BZ282" i="18"/>
  <c r="BY282" i="18"/>
  <c r="Q280" i="17" s="1"/>
  <c r="BX282" i="18"/>
  <c r="BN282" i="18"/>
  <c r="BL282" i="18"/>
  <c r="BG282" i="18"/>
  <c r="BI282" i="18" s="1"/>
  <c r="BB282" i="18"/>
  <c r="BD282" i="18" s="1"/>
  <c r="AS282" i="18"/>
  <c r="AQ282" i="18"/>
  <c r="AL282" i="18"/>
  <c r="AG282" i="18"/>
  <c r="Y282" i="18"/>
  <c r="Q282" i="18"/>
  <c r="M282" i="18"/>
  <c r="N282" i="18" s="1"/>
  <c r="O282" i="18" s="1"/>
  <c r="L282" i="18"/>
  <c r="P282" i="18"/>
  <c r="I280" i="17" s="1"/>
  <c r="G282" i="18"/>
  <c r="G280" i="17" s="1"/>
  <c r="CS281" i="18"/>
  <c r="CR281" i="18"/>
  <c r="CG281" i="18"/>
  <c r="CF281" i="18"/>
  <c r="S279" i="17" s="1"/>
  <c r="CE281" i="18"/>
  <c r="BZ281" i="18"/>
  <c r="BY281" i="18"/>
  <c r="Q279" i="17" s="1"/>
  <c r="BX281" i="18"/>
  <c r="BN281" i="18"/>
  <c r="BL281" i="18"/>
  <c r="BG281" i="18"/>
  <c r="BB281" i="18"/>
  <c r="AS281" i="18"/>
  <c r="AQ281" i="18"/>
  <c r="AL281" i="18"/>
  <c r="AG281" i="18"/>
  <c r="Y281" i="18"/>
  <c r="Z281" i="18" s="1"/>
  <c r="Q281" i="18"/>
  <c r="M281" i="18"/>
  <c r="N281" i="18" s="1"/>
  <c r="L281" i="18"/>
  <c r="P281" i="18"/>
  <c r="I279" i="17" s="1"/>
  <c r="G281" i="18"/>
  <c r="G279" i="17" s="1"/>
  <c r="CS280" i="18"/>
  <c r="CR280" i="18"/>
  <c r="CG280" i="18"/>
  <c r="CF280" i="18"/>
  <c r="S278" i="17" s="1"/>
  <c r="CE280" i="18"/>
  <c r="BZ280" i="18"/>
  <c r="BY280" i="18"/>
  <c r="Q278" i="17" s="1"/>
  <c r="BX280" i="18"/>
  <c r="BN280" i="18"/>
  <c r="BM280" i="18"/>
  <c r="BL280" i="18"/>
  <c r="BG280" i="18"/>
  <c r="BI280" i="18" s="1"/>
  <c r="BB280" i="18"/>
  <c r="BD280" i="18" s="1"/>
  <c r="AS280" i="18"/>
  <c r="AR280" i="18"/>
  <c r="AQ280" i="18"/>
  <c r="AM280" i="18"/>
  <c r="AL280" i="18"/>
  <c r="AH280" i="18"/>
  <c r="AG280" i="18"/>
  <c r="AA280" i="18"/>
  <c r="Y280" i="18"/>
  <c r="AD280" i="18" s="1"/>
  <c r="Q280" i="18"/>
  <c r="M280" i="18"/>
  <c r="N280" i="18" s="1"/>
  <c r="O280" i="18" s="1"/>
  <c r="L280" i="18"/>
  <c r="P280" i="18"/>
  <c r="I278" i="17" s="1"/>
  <c r="G280" i="18"/>
  <c r="G278" i="17" s="1"/>
  <c r="A280" i="18"/>
  <c r="CS278" i="18"/>
  <c r="CR278" i="18"/>
  <c r="CG278" i="18"/>
  <c r="S276" i="17"/>
  <c r="CE278" i="18"/>
  <c r="BZ278" i="18"/>
  <c r="BY278" i="18"/>
  <c r="Q276" i="17" s="1"/>
  <c r="BX278" i="18"/>
  <c r="BL278" i="18"/>
  <c r="BG278" i="18"/>
  <c r="BI278" i="18" s="1"/>
  <c r="BB278" i="18"/>
  <c r="BD278" i="18" s="1"/>
  <c r="AQ278" i="18"/>
  <c r="AL278" i="18"/>
  <c r="AG278" i="18"/>
  <c r="Y278" i="18"/>
  <c r="Q278" i="18"/>
  <c r="P278" i="18"/>
  <c r="I276" i="17" s="1"/>
  <c r="M278" i="18"/>
  <c r="L278" i="18"/>
  <c r="G278" i="18"/>
  <c r="CS277" i="18"/>
  <c r="CR277" i="18"/>
  <c r="CG277" i="18"/>
  <c r="CF277" i="18"/>
  <c r="S275" i="17" s="1"/>
  <c r="CE277" i="18"/>
  <c r="BZ277" i="18"/>
  <c r="BY277" i="18"/>
  <c r="Q275" i="17" s="1"/>
  <c r="BX277" i="18"/>
  <c r="BN277" i="18"/>
  <c r="BL277" i="18"/>
  <c r="BG277" i="18"/>
  <c r="BI277" i="18" s="1"/>
  <c r="BB277" i="18"/>
  <c r="BD277" i="18" s="1"/>
  <c r="AS277" i="18"/>
  <c r="AQ277" i="18"/>
  <c r="AL277" i="18"/>
  <c r="AG277" i="18"/>
  <c r="Y277" i="18"/>
  <c r="Q277" i="18"/>
  <c r="M277" i="18"/>
  <c r="N277" i="18" s="1"/>
  <c r="O277" i="18" s="1"/>
  <c r="L277" i="18"/>
  <c r="P277" i="18"/>
  <c r="I275" i="17" s="1"/>
  <c r="G277" i="18"/>
  <c r="G275" i="17" s="1"/>
  <c r="CS276" i="18"/>
  <c r="CR276" i="18"/>
  <c r="CG276" i="18"/>
  <c r="CF276" i="18"/>
  <c r="S274" i="17" s="1"/>
  <c r="CE276" i="18"/>
  <c r="BZ276" i="18"/>
  <c r="BY276" i="18"/>
  <c r="Q274" i="17" s="1"/>
  <c r="BX276" i="18"/>
  <c r="BN276" i="18"/>
  <c r="BL276" i="18"/>
  <c r="BG276" i="18"/>
  <c r="BI276" i="18" s="1"/>
  <c r="BB276" i="18"/>
  <c r="BD276" i="18" s="1"/>
  <c r="AS276" i="18"/>
  <c r="AQ276" i="18"/>
  <c r="AL276" i="18"/>
  <c r="AG276" i="18"/>
  <c r="Y276" i="18"/>
  <c r="Q276" i="18"/>
  <c r="P276" i="18"/>
  <c r="I274" i="17" s="1"/>
  <c r="M276" i="18"/>
  <c r="L276" i="18"/>
  <c r="G276" i="18"/>
  <c r="CS275" i="18"/>
  <c r="CR275" i="18"/>
  <c r="CG275" i="18"/>
  <c r="CF275" i="18"/>
  <c r="S273" i="17" s="1"/>
  <c r="CE275" i="18"/>
  <c r="BZ275" i="18"/>
  <c r="BY275" i="18"/>
  <c r="Q273" i="17" s="1"/>
  <c r="BX275" i="18"/>
  <c r="BN275" i="18"/>
  <c r="BL275" i="18"/>
  <c r="BG275" i="18"/>
  <c r="BB275" i="18"/>
  <c r="AS275" i="18"/>
  <c r="AQ275" i="18"/>
  <c r="AL275" i="18"/>
  <c r="AG275" i="18"/>
  <c r="Y275" i="18"/>
  <c r="AD275" i="18" s="1"/>
  <c r="Q275" i="18"/>
  <c r="M275" i="18"/>
  <c r="L275" i="18"/>
  <c r="P275" i="18"/>
  <c r="I273" i="17" s="1"/>
  <c r="G275" i="18"/>
  <c r="G273" i="17" s="1"/>
  <c r="CS274" i="18"/>
  <c r="CR274" i="18"/>
  <c r="CG274" i="18"/>
  <c r="CF274" i="18"/>
  <c r="S272" i="17" s="1"/>
  <c r="CE274" i="18"/>
  <c r="BZ274" i="18"/>
  <c r="BY274" i="18"/>
  <c r="Q272" i="17" s="1"/>
  <c r="BX274" i="18"/>
  <c r="BN274" i="18"/>
  <c r="BL274" i="18"/>
  <c r="BG274" i="18"/>
  <c r="BI274" i="18" s="1"/>
  <c r="BB274" i="18"/>
  <c r="BD274" i="18" s="1"/>
  <c r="AS274" i="18"/>
  <c r="AQ274" i="18"/>
  <c r="AL274" i="18"/>
  <c r="AG274" i="18"/>
  <c r="Y274" i="18"/>
  <c r="AD274" i="18" s="1"/>
  <c r="Q274" i="18"/>
  <c r="M274" i="18"/>
  <c r="N274" i="18" s="1"/>
  <c r="O274" i="18" s="1"/>
  <c r="L274" i="18"/>
  <c r="P274" i="18"/>
  <c r="I272" i="17" s="1"/>
  <c r="G274" i="18"/>
  <c r="G272" i="17" s="1"/>
  <c r="CS273" i="18"/>
  <c r="CR273" i="18"/>
  <c r="CG273" i="18"/>
  <c r="CF273" i="18"/>
  <c r="S271" i="17" s="1"/>
  <c r="CE273" i="18"/>
  <c r="BZ273" i="18"/>
  <c r="BY273" i="18"/>
  <c r="Q271" i="17" s="1"/>
  <c r="BX273" i="18"/>
  <c r="BN273" i="18"/>
  <c r="BL273" i="18"/>
  <c r="BG273" i="18"/>
  <c r="BI273" i="18" s="1"/>
  <c r="BB273" i="18"/>
  <c r="BD273" i="18" s="1"/>
  <c r="AS273" i="18"/>
  <c r="AQ273" i="18"/>
  <c r="AL273" i="18"/>
  <c r="AG273" i="18"/>
  <c r="Y273" i="18"/>
  <c r="Q273" i="18"/>
  <c r="M273" i="18"/>
  <c r="N273" i="18" s="1"/>
  <c r="O273" i="18" s="1"/>
  <c r="L273" i="18"/>
  <c r="P273" i="18"/>
  <c r="I271" i="17" s="1"/>
  <c r="G273" i="18"/>
  <c r="G271" i="17" s="1"/>
  <c r="CS272" i="18"/>
  <c r="CR272" i="18"/>
  <c r="CG272" i="18"/>
  <c r="CF272" i="18"/>
  <c r="S270" i="17" s="1"/>
  <c r="CE272" i="18"/>
  <c r="BZ272" i="18"/>
  <c r="BY272" i="18"/>
  <c r="Q270" i="17" s="1"/>
  <c r="BX272" i="18"/>
  <c r="BN272" i="18"/>
  <c r="BL272" i="18"/>
  <c r="BG272" i="18"/>
  <c r="BI272" i="18" s="1"/>
  <c r="BB272" i="18"/>
  <c r="BD272" i="18" s="1"/>
  <c r="AS272" i="18"/>
  <c r="AQ272" i="18"/>
  <c r="AL272" i="18"/>
  <c r="AG272" i="18"/>
  <c r="Y272" i="18"/>
  <c r="Q272" i="18"/>
  <c r="M272" i="18"/>
  <c r="N272" i="18" s="1"/>
  <c r="O272" i="18" s="1"/>
  <c r="L272" i="18"/>
  <c r="P272" i="18"/>
  <c r="I270" i="17" s="1"/>
  <c r="G272" i="18"/>
  <c r="G270" i="17" s="1"/>
  <c r="CS271" i="18"/>
  <c r="CR271" i="18"/>
  <c r="CG271" i="18"/>
  <c r="CF271" i="18"/>
  <c r="S269" i="17" s="1"/>
  <c r="CE271" i="18"/>
  <c r="BZ271" i="18"/>
  <c r="BY271" i="18"/>
  <c r="Q269" i="17" s="1"/>
  <c r="BX271" i="18"/>
  <c r="BN271" i="18"/>
  <c r="BL271" i="18"/>
  <c r="BG271" i="18"/>
  <c r="BI271" i="18" s="1"/>
  <c r="BB271" i="18"/>
  <c r="BD271" i="18" s="1"/>
  <c r="AS271" i="18"/>
  <c r="AQ271" i="18"/>
  <c r="AL271" i="18"/>
  <c r="AG271" i="18"/>
  <c r="Y271" i="18"/>
  <c r="Z271" i="18" s="1"/>
  <c r="Q271" i="18"/>
  <c r="M271" i="18"/>
  <c r="N271" i="18" s="1"/>
  <c r="L271" i="18"/>
  <c r="P271" i="18"/>
  <c r="I269" i="17" s="1"/>
  <c r="G271" i="18"/>
  <c r="G269" i="17" s="1"/>
  <c r="CS270" i="18"/>
  <c r="CR270" i="18"/>
  <c r="CG270" i="18"/>
  <c r="CF270" i="18"/>
  <c r="S268" i="17" s="1"/>
  <c r="CE270" i="18"/>
  <c r="BZ270" i="18"/>
  <c r="BY270" i="18"/>
  <c r="Q268" i="17" s="1"/>
  <c r="BX270" i="18"/>
  <c r="BN270" i="18"/>
  <c r="BL270" i="18"/>
  <c r="BG270" i="18"/>
  <c r="BI270" i="18" s="1"/>
  <c r="BT270" i="18" s="1"/>
  <c r="O268" i="17" s="1"/>
  <c r="BB270" i="18"/>
  <c r="BD270" i="18" s="1"/>
  <c r="AS270" i="18"/>
  <c r="AQ270" i="18"/>
  <c r="AL270" i="18"/>
  <c r="AG270" i="18"/>
  <c r="Y270" i="18"/>
  <c r="Q270" i="18"/>
  <c r="P270" i="18"/>
  <c r="I268" i="17" s="1"/>
  <c r="M270" i="18"/>
  <c r="L270" i="18"/>
  <c r="G270" i="18"/>
  <c r="CS269" i="18"/>
  <c r="CR269" i="18"/>
  <c r="CG269" i="18"/>
  <c r="CF269" i="18"/>
  <c r="S267" i="17" s="1"/>
  <c r="CE269" i="18"/>
  <c r="BZ269" i="18"/>
  <c r="BY269" i="18"/>
  <c r="Q267" i="17" s="1"/>
  <c r="BX269" i="18"/>
  <c r="BN269" i="18"/>
  <c r="BL269" i="18"/>
  <c r="BG269" i="18"/>
  <c r="BI269" i="18" s="1"/>
  <c r="BB269" i="18"/>
  <c r="BD269" i="18" s="1"/>
  <c r="AS269" i="18"/>
  <c r="AQ269" i="18"/>
  <c r="AL269" i="18"/>
  <c r="AG269" i="18"/>
  <c r="Y269" i="18"/>
  <c r="Q269" i="18"/>
  <c r="M269" i="18"/>
  <c r="N269" i="18" s="1"/>
  <c r="O269" i="18" s="1"/>
  <c r="L269" i="18"/>
  <c r="P269" i="18"/>
  <c r="I267" i="17" s="1"/>
  <c r="G269" i="18"/>
  <c r="G267" i="17" s="1"/>
  <c r="CS268" i="18"/>
  <c r="CR268" i="18"/>
  <c r="CG268" i="18"/>
  <c r="CF268" i="18"/>
  <c r="S266" i="17" s="1"/>
  <c r="CE268" i="18"/>
  <c r="BZ268" i="18"/>
  <c r="BY268" i="18"/>
  <c r="Q266" i="17" s="1"/>
  <c r="BX268" i="18"/>
  <c r="BN268" i="18"/>
  <c r="BL268" i="18"/>
  <c r="BG268" i="18"/>
  <c r="BI268" i="18" s="1"/>
  <c r="BB268" i="18"/>
  <c r="BD268" i="18" s="1"/>
  <c r="AS268" i="18"/>
  <c r="AQ268" i="18"/>
  <c r="AL268" i="18"/>
  <c r="AG268" i="18"/>
  <c r="Y268" i="18"/>
  <c r="Q268" i="18"/>
  <c r="M268" i="18"/>
  <c r="L268" i="18"/>
  <c r="P268" i="18"/>
  <c r="I266" i="17" s="1"/>
  <c r="G268" i="18"/>
  <c r="CS267" i="18"/>
  <c r="CR267" i="18"/>
  <c r="CG267" i="18"/>
  <c r="CF267" i="18"/>
  <c r="S265" i="17" s="1"/>
  <c r="CE267" i="18"/>
  <c r="BZ267" i="18"/>
  <c r="BY267" i="18"/>
  <c r="Q265" i="17" s="1"/>
  <c r="BX267" i="18"/>
  <c r="BN267" i="18"/>
  <c r="BM267" i="18"/>
  <c r="BL267" i="18"/>
  <c r="BG267" i="18"/>
  <c r="BB267" i="18"/>
  <c r="AS267" i="18"/>
  <c r="AR267" i="18"/>
  <c r="AQ267" i="18"/>
  <c r="AM267" i="18"/>
  <c r="AL267" i="18"/>
  <c r="AH267" i="18"/>
  <c r="AG267" i="18"/>
  <c r="AA267" i="18"/>
  <c r="Y267" i="18"/>
  <c r="AD267" i="18" s="1"/>
  <c r="Q267" i="18"/>
  <c r="M267" i="18"/>
  <c r="L267" i="18"/>
  <c r="P267" i="18"/>
  <c r="I265" i="17" s="1"/>
  <c r="G267" i="18"/>
  <c r="G265" i="17" s="1"/>
  <c r="A267" i="18"/>
  <c r="CS265" i="18"/>
  <c r="CR265" i="18"/>
  <c r="CG265" i="18"/>
  <c r="S263" i="17"/>
  <c r="CE265" i="18"/>
  <c r="BZ265" i="18"/>
  <c r="BY265" i="18"/>
  <c r="Q263" i="17" s="1"/>
  <c r="BX265" i="18"/>
  <c r="BL265" i="18"/>
  <c r="BG265" i="18"/>
  <c r="BI265" i="18" s="1"/>
  <c r="BB265" i="18"/>
  <c r="BD265" i="18" s="1"/>
  <c r="AQ265" i="18"/>
  <c r="AL265" i="18"/>
  <c r="AG265" i="18"/>
  <c r="Y265" i="18"/>
  <c r="AD265" i="18" s="1"/>
  <c r="Q265" i="18"/>
  <c r="M265" i="18"/>
  <c r="L265" i="18"/>
  <c r="P265" i="18"/>
  <c r="I263" i="17" s="1"/>
  <c r="G265" i="18"/>
  <c r="CS264" i="18"/>
  <c r="CR264" i="18"/>
  <c r="CG264" i="18"/>
  <c r="CF264" i="18"/>
  <c r="S262" i="17" s="1"/>
  <c r="CE264" i="18"/>
  <c r="BZ264" i="18"/>
  <c r="BY264" i="18"/>
  <c r="Q262" i="17" s="1"/>
  <c r="BX264" i="18"/>
  <c r="BN264" i="18"/>
  <c r="BL264" i="18"/>
  <c r="BG264" i="18"/>
  <c r="BI264" i="18" s="1"/>
  <c r="BB264" i="18"/>
  <c r="BD264" i="18" s="1"/>
  <c r="BT264" i="18" s="1"/>
  <c r="O262" i="17" s="1"/>
  <c r="AS264" i="18"/>
  <c r="AQ264" i="18"/>
  <c r="AL264" i="18"/>
  <c r="AN264" i="18" s="1"/>
  <c r="AG264" i="18"/>
  <c r="AI264" i="18" s="1"/>
  <c r="AY264" i="18" s="1"/>
  <c r="M262" i="17" s="1"/>
  <c r="Y264" i="18"/>
  <c r="Q264" i="18"/>
  <c r="P264" i="18"/>
  <c r="I262" i="17" s="1"/>
  <c r="M264" i="18"/>
  <c r="L264" i="18"/>
  <c r="G264" i="18"/>
  <c r="CS263" i="18"/>
  <c r="CR263" i="18"/>
  <c r="CG263" i="18"/>
  <c r="CF263" i="18"/>
  <c r="S261" i="17" s="1"/>
  <c r="CE263" i="18"/>
  <c r="BZ263" i="18"/>
  <c r="BY263" i="18"/>
  <c r="Q261" i="17" s="1"/>
  <c r="BX263" i="18"/>
  <c r="BN263" i="18"/>
  <c r="BL263" i="18"/>
  <c r="BG263" i="18"/>
  <c r="BI263" i="18" s="1"/>
  <c r="BB263" i="18"/>
  <c r="BD263" i="18" s="1"/>
  <c r="AS263" i="18"/>
  <c r="AQ263" i="18"/>
  <c r="AL263" i="18"/>
  <c r="AG263" i="18"/>
  <c r="Y263" i="18"/>
  <c r="Z263" i="18" s="1"/>
  <c r="Q263" i="18"/>
  <c r="M263" i="18"/>
  <c r="N263" i="18" s="1"/>
  <c r="O263" i="18" s="1"/>
  <c r="L263" i="18"/>
  <c r="P263" i="18"/>
  <c r="I261" i="17" s="1"/>
  <c r="G263" i="18"/>
  <c r="G261" i="17" s="1"/>
  <c r="CS262" i="18"/>
  <c r="CR262" i="18"/>
  <c r="CG262" i="18"/>
  <c r="CF262" i="18"/>
  <c r="S260" i="17" s="1"/>
  <c r="CE262" i="18"/>
  <c r="BZ262" i="18"/>
  <c r="BY262" i="18"/>
  <c r="Q260" i="17" s="1"/>
  <c r="BX262" i="18"/>
  <c r="BN262" i="18"/>
  <c r="BL262" i="18"/>
  <c r="BG262" i="18"/>
  <c r="BB262" i="18"/>
  <c r="AS262" i="18"/>
  <c r="AQ262" i="18"/>
  <c r="AD262" i="18"/>
  <c r="Q262" i="18"/>
  <c r="M262" i="18"/>
  <c r="N262" i="18" s="1"/>
  <c r="L262" i="18"/>
  <c r="P262" i="18"/>
  <c r="I260" i="17" s="1"/>
  <c r="G262" i="18"/>
  <c r="G260" i="17" s="1"/>
  <c r="CS261" i="18"/>
  <c r="CR261" i="18"/>
  <c r="CG261" i="18"/>
  <c r="CF261" i="18"/>
  <c r="S259" i="17" s="1"/>
  <c r="CE261" i="18"/>
  <c r="BZ261" i="18"/>
  <c r="BY261" i="18"/>
  <c r="Q259" i="17" s="1"/>
  <c r="BX261" i="18"/>
  <c r="BN261" i="18"/>
  <c r="BL261" i="18"/>
  <c r="BG261" i="18"/>
  <c r="BI261" i="18" s="1"/>
  <c r="BB261" i="18"/>
  <c r="BD261" i="18" s="1"/>
  <c r="AS261" i="18"/>
  <c r="AQ261" i="18"/>
  <c r="AL261" i="18"/>
  <c r="AG261" i="18"/>
  <c r="Y261" i="18"/>
  <c r="Q261" i="18"/>
  <c r="M261" i="18"/>
  <c r="N261" i="18" s="1"/>
  <c r="L261" i="18"/>
  <c r="P261" i="18"/>
  <c r="I259" i="17" s="1"/>
  <c r="G261" i="18"/>
  <c r="CS260" i="18"/>
  <c r="CR260" i="18"/>
  <c r="CG260" i="18"/>
  <c r="CF260" i="18"/>
  <c r="S258" i="17" s="1"/>
  <c r="CE260" i="18"/>
  <c r="BZ260" i="18"/>
  <c r="BY260" i="18"/>
  <c r="Q258" i="17" s="1"/>
  <c r="BX260" i="18"/>
  <c r="BN260" i="18"/>
  <c r="BL260" i="18"/>
  <c r="BG260" i="18"/>
  <c r="BI260" i="18" s="1"/>
  <c r="BB260" i="18"/>
  <c r="BD260" i="18" s="1"/>
  <c r="BT260" i="18" s="1"/>
  <c r="O258" i="17" s="1"/>
  <c r="AS260" i="18"/>
  <c r="AQ260" i="18"/>
  <c r="AL260" i="18"/>
  <c r="AN260" i="18" s="1"/>
  <c r="AG260" i="18"/>
  <c r="AI260" i="18" s="1"/>
  <c r="AY260" i="18" s="1"/>
  <c r="M258" i="17" s="1"/>
  <c r="Y260" i="18"/>
  <c r="Q260" i="18"/>
  <c r="P260" i="18"/>
  <c r="I258" i="17" s="1"/>
  <c r="M260" i="18"/>
  <c r="N260" i="18" s="1"/>
  <c r="L260" i="18"/>
  <c r="G260" i="18"/>
  <c r="CS259" i="18"/>
  <c r="CR259" i="18"/>
  <c r="CG259" i="18"/>
  <c r="CF259" i="18"/>
  <c r="S257" i="17" s="1"/>
  <c r="CE259" i="18"/>
  <c r="BZ259" i="18"/>
  <c r="BY259" i="18"/>
  <c r="Q257" i="17" s="1"/>
  <c r="BX259" i="18"/>
  <c r="BN259" i="18"/>
  <c r="BL259" i="18"/>
  <c r="BG259" i="18"/>
  <c r="BI259" i="18" s="1"/>
  <c r="BT259" i="18" s="1"/>
  <c r="O257" i="17" s="1"/>
  <c r="BB259" i="18"/>
  <c r="BD259" i="18" s="1"/>
  <c r="AS259" i="18"/>
  <c r="AQ259" i="18"/>
  <c r="AL259" i="18"/>
  <c r="AN259" i="18" s="1"/>
  <c r="AY259" i="18" s="1"/>
  <c r="M257" i="17" s="1"/>
  <c r="AG259" i="18"/>
  <c r="AI259" i="18" s="1"/>
  <c r="Y259" i="18"/>
  <c r="AB259" i="18" s="1"/>
  <c r="K257" i="17" s="1"/>
  <c r="Q259" i="18"/>
  <c r="P259" i="18"/>
  <c r="I257" i="17" s="1"/>
  <c r="M259" i="18"/>
  <c r="N259" i="18" s="1"/>
  <c r="O259" i="18" s="1"/>
  <c r="L259" i="18"/>
  <c r="G259" i="18"/>
  <c r="CS258" i="18"/>
  <c r="CR258" i="18"/>
  <c r="CG258" i="18"/>
  <c r="CF258" i="18"/>
  <c r="S256" i="17" s="1"/>
  <c r="CE258" i="18"/>
  <c r="BZ258" i="18"/>
  <c r="BY258" i="18"/>
  <c r="Q256" i="17" s="1"/>
  <c r="BX258" i="18"/>
  <c r="BN258" i="18"/>
  <c r="BL258" i="18"/>
  <c r="BG258" i="18"/>
  <c r="BI258" i="18" s="1"/>
  <c r="BB258" i="18"/>
  <c r="BD258" i="18" s="1"/>
  <c r="AS258" i="18"/>
  <c r="AQ258" i="18"/>
  <c r="AL258" i="18"/>
  <c r="AN258" i="18" s="1"/>
  <c r="AG258" i="18"/>
  <c r="AI258" i="18" s="1"/>
  <c r="AY258" i="18" s="1"/>
  <c r="M256" i="17" s="1"/>
  <c r="Y258" i="18"/>
  <c r="Q258" i="18"/>
  <c r="P258" i="18"/>
  <c r="I256" i="17" s="1"/>
  <c r="M258" i="18"/>
  <c r="L258" i="18"/>
  <c r="G258" i="18"/>
  <c r="CS257" i="18"/>
  <c r="CR257" i="18"/>
  <c r="CG257" i="18"/>
  <c r="CF257" i="18"/>
  <c r="S255" i="17" s="1"/>
  <c r="CE257" i="18"/>
  <c r="BZ257" i="18"/>
  <c r="BY257" i="18"/>
  <c r="Q255" i="17" s="1"/>
  <c r="BX257" i="18"/>
  <c r="BN257" i="18"/>
  <c r="BL257" i="18"/>
  <c r="BG257" i="18"/>
  <c r="BI257" i="18" s="1"/>
  <c r="BB257" i="18"/>
  <c r="BD257" i="18" s="1"/>
  <c r="AS257" i="18"/>
  <c r="AQ257" i="18"/>
  <c r="AL257" i="18"/>
  <c r="AG257" i="18"/>
  <c r="Y257" i="18"/>
  <c r="AD257" i="18" s="1"/>
  <c r="Q257" i="18"/>
  <c r="M257" i="18"/>
  <c r="L257" i="18"/>
  <c r="P257" i="18"/>
  <c r="I255" i="17" s="1"/>
  <c r="G257" i="18"/>
  <c r="G255" i="17" s="1"/>
  <c r="CS256" i="18"/>
  <c r="CR256" i="18"/>
  <c r="CG256" i="18"/>
  <c r="CF256" i="18"/>
  <c r="S254" i="17" s="1"/>
  <c r="CE256" i="18"/>
  <c r="BZ256" i="18"/>
  <c r="BY256" i="18"/>
  <c r="Q254" i="17" s="1"/>
  <c r="BX256" i="18"/>
  <c r="BN256" i="18"/>
  <c r="BL256" i="18"/>
  <c r="BG256" i="18"/>
  <c r="BB256" i="18"/>
  <c r="AS256" i="18"/>
  <c r="AQ256" i="18"/>
  <c r="AL256" i="18"/>
  <c r="AG256" i="18"/>
  <c r="Y256" i="18"/>
  <c r="AD256" i="18" s="1"/>
  <c r="Q256" i="18"/>
  <c r="M256" i="18"/>
  <c r="N256" i="18" s="1"/>
  <c r="O256" i="18" s="1"/>
  <c r="L256" i="18"/>
  <c r="P256" i="18"/>
  <c r="I254" i="17" s="1"/>
  <c r="G256" i="18"/>
  <c r="G254" i="17" s="1"/>
  <c r="CS255" i="18"/>
  <c r="CR255" i="18"/>
  <c r="CG255" i="18"/>
  <c r="CF255" i="18"/>
  <c r="S253" i="17" s="1"/>
  <c r="CE255" i="18"/>
  <c r="BZ255" i="18"/>
  <c r="BY255" i="18"/>
  <c r="Q253" i="17" s="1"/>
  <c r="BX255" i="18"/>
  <c r="BN255" i="18"/>
  <c r="BL255" i="18"/>
  <c r="BG255" i="18"/>
  <c r="BI255" i="18" s="1"/>
  <c r="BB255" i="18"/>
  <c r="BD255" i="18" s="1"/>
  <c r="BT255" i="18" s="1"/>
  <c r="O253" i="17" s="1"/>
  <c r="AS255" i="18"/>
  <c r="AQ255" i="18"/>
  <c r="AL255" i="18"/>
  <c r="AN255" i="18" s="1"/>
  <c r="AG255" i="18"/>
  <c r="AI255" i="18" s="1"/>
  <c r="AY255" i="18" s="1"/>
  <c r="M253" i="17" s="1"/>
  <c r="Y255" i="18"/>
  <c r="Q255" i="18"/>
  <c r="P255" i="18"/>
  <c r="I253" i="17" s="1"/>
  <c r="M255" i="18"/>
  <c r="N255" i="18" s="1"/>
  <c r="O255" i="18" s="1"/>
  <c r="L255" i="18"/>
  <c r="G255" i="18"/>
  <c r="CS254" i="18"/>
  <c r="CR254" i="18"/>
  <c r="CG254" i="18"/>
  <c r="CF254" i="18"/>
  <c r="S252" i="17" s="1"/>
  <c r="CE254" i="18"/>
  <c r="BZ254" i="18"/>
  <c r="BY254" i="18"/>
  <c r="Q252" i="17" s="1"/>
  <c r="BX254" i="18"/>
  <c r="BN254" i="18"/>
  <c r="BM254" i="18"/>
  <c r="BL254" i="18"/>
  <c r="BG254" i="18"/>
  <c r="BI254" i="18" s="1"/>
  <c r="BB254" i="18"/>
  <c r="BD254" i="18" s="1"/>
  <c r="AS254" i="18"/>
  <c r="AR254" i="18"/>
  <c r="AQ254" i="18"/>
  <c r="AM254" i="18"/>
  <c r="AL254" i="18"/>
  <c r="AH254" i="18"/>
  <c r="AG254" i="18"/>
  <c r="AA254" i="18"/>
  <c r="Y254" i="18"/>
  <c r="Q254" i="18"/>
  <c r="M254" i="18"/>
  <c r="L254" i="18"/>
  <c r="P254" i="18"/>
  <c r="I252" i="17" s="1"/>
  <c r="G254" i="18"/>
  <c r="G252" i="17" s="1"/>
  <c r="A254" i="18"/>
  <c r="CS252" i="18"/>
  <c r="CR252" i="18"/>
  <c r="CG252" i="18"/>
  <c r="S250" i="17"/>
  <c r="CE252" i="18"/>
  <c r="BZ252" i="18"/>
  <c r="BY252" i="18"/>
  <c r="Q250" i="17" s="1"/>
  <c r="BX252" i="18"/>
  <c r="BL252" i="18"/>
  <c r="BG252" i="18"/>
  <c r="BB252" i="18"/>
  <c r="AQ252" i="18"/>
  <c r="AL252" i="18"/>
  <c r="AG252" i="18"/>
  <c r="Y252" i="18"/>
  <c r="AD252" i="18" s="1"/>
  <c r="Q252" i="18"/>
  <c r="M252" i="18"/>
  <c r="N252" i="18" s="1"/>
  <c r="L252" i="18"/>
  <c r="P252" i="18"/>
  <c r="G252" i="18"/>
  <c r="G250" i="17" s="1"/>
  <c r="CS251" i="18"/>
  <c r="CR251" i="18"/>
  <c r="CG251" i="18"/>
  <c r="CF251" i="18"/>
  <c r="S249" i="17" s="1"/>
  <c r="CE251" i="18"/>
  <c r="BZ251" i="18"/>
  <c r="BY251" i="18"/>
  <c r="Q249" i="17" s="1"/>
  <c r="BX251" i="18"/>
  <c r="BN251" i="18"/>
  <c r="BL251" i="18"/>
  <c r="BG251" i="18"/>
  <c r="BI251" i="18" s="1"/>
  <c r="BB251" i="18"/>
  <c r="BD251" i="18" s="1"/>
  <c r="AS251" i="18"/>
  <c r="AQ251" i="18"/>
  <c r="AL251" i="18"/>
  <c r="AG251" i="18"/>
  <c r="Y251" i="18"/>
  <c r="Q251" i="18"/>
  <c r="M251" i="18"/>
  <c r="N251" i="18" s="1"/>
  <c r="L251" i="18"/>
  <c r="P251" i="18"/>
  <c r="I249" i="17" s="1"/>
  <c r="G251" i="18"/>
  <c r="G249" i="17" s="1"/>
  <c r="CS250" i="18"/>
  <c r="CR250" i="18"/>
  <c r="CG250" i="18"/>
  <c r="CF250" i="18"/>
  <c r="S248" i="17" s="1"/>
  <c r="CE250" i="18"/>
  <c r="BZ250" i="18"/>
  <c r="BY250" i="18"/>
  <c r="Q248" i="17" s="1"/>
  <c r="BX250" i="18"/>
  <c r="BN250" i="18"/>
  <c r="BL250" i="18"/>
  <c r="BG250" i="18"/>
  <c r="BB250" i="18"/>
  <c r="AS250" i="18"/>
  <c r="AQ250" i="18"/>
  <c r="AL250" i="18"/>
  <c r="AG250" i="18"/>
  <c r="Y250" i="18"/>
  <c r="AD250" i="18" s="1"/>
  <c r="Q250" i="18"/>
  <c r="M250" i="18"/>
  <c r="N250" i="18" s="1"/>
  <c r="L250" i="18"/>
  <c r="P250" i="18"/>
  <c r="I248" i="17" s="1"/>
  <c r="G250" i="18"/>
  <c r="G248" i="17" s="1"/>
  <c r="CS249" i="18"/>
  <c r="CR249" i="18"/>
  <c r="CG249" i="18"/>
  <c r="CF249" i="18"/>
  <c r="S247" i="17" s="1"/>
  <c r="CE249" i="18"/>
  <c r="BZ249" i="18"/>
  <c r="BY249" i="18"/>
  <c r="Q247" i="17" s="1"/>
  <c r="BX249" i="18"/>
  <c r="BN249" i="18"/>
  <c r="BL249" i="18"/>
  <c r="BG249" i="18"/>
  <c r="BB249" i="18"/>
  <c r="AS249" i="18"/>
  <c r="AQ249" i="18"/>
  <c r="AL249" i="18"/>
  <c r="AG249" i="18"/>
  <c r="Y249" i="18"/>
  <c r="Q249" i="18"/>
  <c r="M249" i="18"/>
  <c r="N249" i="18" s="1"/>
  <c r="O249" i="18" s="1"/>
  <c r="L249" i="18"/>
  <c r="P249" i="18"/>
  <c r="G249" i="18"/>
  <c r="G247" i="17" s="1"/>
  <c r="CS248" i="18"/>
  <c r="CR248" i="18"/>
  <c r="CG248" i="18"/>
  <c r="CF248" i="18"/>
  <c r="S246" i="17" s="1"/>
  <c r="CE248" i="18"/>
  <c r="BZ248" i="18"/>
  <c r="BY248" i="18"/>
  <c r="Q246" i="17" s="1"/>
  <c r="BX248" i="18"/>
  <c r="BN248" i="18"/>
  <c r="BL248" i="18"/>
  <c r="BG248" i="18"/>
  <c r="BI248" i="18" s="1"/>
  <c r="BB248" i="18"/>
  <c r="BD248" i="18" s="1"/>
  <c r="AS248" i="18"/>
  <c r="AQ248" i="18"/>
  <c r="AL248" i="18"/>
  <c r="AG248" i="18"/>
  <c r="Y248" i="18"/>
  <c r="Z248" i="18" s="1"/>
  <c r="Q248" i="18"/>
  <c r="M248" i="18"/>
  <c r="N248" i="18" s="1"/>
  <c r="O248" i="18" s="1"/>
  <c r="L248" i="18"/>
  <c r="P248" i="18"/>
  <c r="I246" i="17" s="1"/>
  <c r="G248" i="18"/>
  <c r="G246" i="17" s="1"/>
  <c r="CS247" i="18"/>
  <c r="CR247" i="18"/>
  <c r="CG247" i="18"/>
  <c r="CF247" i="18"/>
  <c r="S245" i="17" s="1"/>
  <c r="CE247" i="18"/>
  <c r="BZ247" i="18"/>
  <c r="BY247" i="18"/>
  <c r="Q245" i="17" s="1"/>
  <c r="BX247" i="18"/>
  <c r="BN247" i="18"/>
  <c r="BL247" i="18"/>
  <c r="BG247" i="18"/>
  <c r="BI247" i="18" s="1"/>
  <c r="BB247" i="18"/>
  <c r="BD247" i="18" s="1"/>
  <c r="AS247" i="18"/>
  <c r="AQ247" i="18"/>
  <c r="AL247" i="18"/>
  <c r="AG247" i="18"/>
  <c r="Y247" i="18"/>
  <c r="Z247" i="18" s="1"/>
  <c r="AC247" i="18" s="1"/>
  <c r="Q247" i="18"/>
  <c r="M247" i="18"/>
  <c r="L247" i="18"/>
  <c r="P247" i="18"/>
  <c r="I245" i="17" s="1"/>
  <c r="G247" i="18"/>
  <c r="G245" i="17" s="1"/>
  <c r="CS246" i="18"/>
  <c r="CR246" i="18"/>
  <c r="CG246" i="18"/>
  <c r="CF246" i="18"/>
  <c r="S244" i="17" s="1"/>
  <c r="CE246" i="18"/>
  <c r="BZ246" i="18"/>
  <c r="BY246" i="18"/>
  <c r="Q244" i="17" s="1"/>
  <c r="BX246" i="18"/>
  <c r="BN246" i="18"/>
  <c r="BL246" i="18"/>
  <c r="BG246" i="18"/>
  <c r="BB246" i="18"/>
  <c r="AS246" i="18"/>
  <c r="AQ246" i="18"/>
  <c r="AL246" i="18"/>
  <c r="AG246" i="18"/>
  <c r="Y246" i="18"/>
  <c r="Q246" i="18"/>
  <c r="M246" i="18"/>
  <c r="N246" i="18" s="1"/>
  <c r="L246" i="18"/>
  <c r="P246" i="18"/>
  <c r="G246" i="18"/>
  <c r="G244" i="17" s="1"/>
  <c r="CS245" i="18"/>
  <c r="CR245" i="18"/>
  <c r="CG245" i="18"/>
  <c r="CF245" i="18"/>
  <c r="S243" i="17" s="1"/>
  <c r="CE245" i="18"/>
  <c r="BZ245" i="18"/>
  <c r="BY245" i="18"/>
  <c r="Q243" i="17" s="1"/>
  <c r="BX245" i="18"/>
  <c r="BN245" i="18"/>
  <c r="BL245" i="18"/>
  <c r="BG245" i="18"/>
  <c r="BI245" i="18" s="1"/>
  <c r="BB245" i="18"/>
  <c r="BD245" i="18" s="1"/>
  <c r="AS245" i="18"/>
  <c r="AQ245" i="18"/>
  <c r="AL245" i="18"/>
  <c r="AG245" i="18"/>
  <c r="Y245" i="18"/>
  <c r="AD245" i="18" s="1"/>
  <c r="Q245" i="18"/>
  <c r="M245" i="18"/>
  <c r="L245" i="18"/>
  <c r="P245" i="18"/>
  <c r="I243" i="17" s="1"/>
  <c r="G245" i="18"/>
  <c r="G243" i="17" s="1"/>
  <c r="CS244" i="18"/>
  <c r="CR244" i="18"/>
  <c r="CG244" i="18"/>
  <c r="CF244" i="18"/>
  <c r="S242" i="17" s="1"/>
  <c r="CE244" i="18"/>
  <c r="BZ244" i="18"/>
  <c r="BY244" i="18"/>
  <c r="Q242" i="17" s="1"/>
  <c r="BX244" i="18"/>
  <c r="BN244" i="18"/>
  <c r="BL244" i="18"/>
  <c r="BG244" i="18"/>
  <c r="BB244" i="18"/>
  <c r="AS244" i="18"/>
  <c r="AQ244" i="18"/>
  <c r="AL244" i="18"/>
  <c r="AG244" i="18"/>
  <c r="Y244" i="18"/>
  <c r="AD244" i="18" s="1"/>
  <c r="Q244" i="18"/>
  <c r="M244" i="18"/>
  <c r="L244" i="18"/>
  <c r="P244" i="18"/>
  <c r="I242" i="17" s="1"/>
  <c r="G244" i="18"/>
  <c r="G242" i="17" s="1"/>
  <c r="CS243" i="18"/>
  <c r="CR243" i="18"/>
  <c r="CG243" i="18"/>
  <c r="CF243" i="18"/>
  <c r="S241" i="17" s="1"/>
  <c r="CE243" i="18"/>
  <c r="BZ243" i="18"/>
  <c r="BY243" i="18"/>
  <c r="Q241" i="17" s="1"/>
  <c r="BX243" i="18"/>
  <c r="BN243" i="18"/>
  <c r="BL243" i="18"/>
  <c r="BG243" i="18"/>
  <c r="BB243" i="18"/>
  <c r="AS243" i="18"/>
  <c r="AQ243" i="18"/>
  <c r="AL243" i="18"/>
  <c r="AG243" i="18"/>
  <c r="Y243" i="18"/>
  <c r="AD243" i="18" s="1"/>
  <c r="Q243" i="18"/>
  <c r="M243" i="18"/>
  <c r="L243" i="18"/>
  <c r="P243" i="18"/>
  <c r="I241" i="17" s="1"/>
  <c r="G243" i="18"/>
  <c r="G241" i="17" s="1"/>
  <c r="CS242" i="18"/>
  <c r="CR242" i="18"/>
  <c r="CG242" i="18"/>
  <c r="CF242" i="18"/>
  <c r="S240" i="17" s="1"/>
  <c r="CE242" i="18"/>
  <c r="BZ242" i="18"/>
  <c r="BY242" i="18"/>
  <c r="Q240" i="17" s="1"/>
  <c r="BX242" i="18"/>
  <c r="BN242" i="18"/>
  <c r="BL242" i="18"/>
  <c r="BG242" i="18"/>
  <c r="BI242" i="18" s="1"/>
  <c r="BB242" i="18"/>
  <c r="BD242" i="18" s="1"/>
  <c r="AS242" i="18"/>
  <c r="AQ242" i="18"/>
  <c r="AL242" i="18"/>
  <c r="AG242" i="18"/>
  <c r="Y242" i="18"/>
  <c r="Q242" i="18"/>
  <c r="M242" i="18"/>
  <c r="L242" i="18"/>
  <c r="P242" i="18"/>
  <c r="I240" i="17" s="1"/>
  <c r="G242" i="18"/>
  <c r="CS241" i="18"/>
  <c r="CR241" i="18"/>
  <c r="CG241" i="18"/>
  <c r="CF241" i="18"/>
  <c r="S239" i="17" s="1"/>
  <c r="CE241" i="18"/>
  <c r="BZ241" i="18"/>
  <c r="BY241" i="18"/>
  <c r="Q239" i="17" s="1"/>
  <c r="BX241" i="18"/>
  <c r="BN241" i="18"/>
  <c r="BM241" i="18"/>
  <c r="BL241" i="18"/>
  <c r="BG241" i="18"/>
  <c r="BI241" i="18" s="1"/>
  <c r="BB241" i="18"/>
  <c r="BD241" i="18" s="1"/>
  <c r="AS241" i="18"/>
  <c r="AR241" i="18"/>
  <c r="AQ241" i="18"/>
  <c r="AM241" i="18"/>
  <c r="AL241" i="18"/>
  <c r="AH241" i="18"/>
  <c r="AG241" i="18"/>
  <c r="AA241" i="18"/>
  <c r="Y241" i="18"/>
  <c r="Q241" i="18"/>
  <c r="M241" i="18"/>
  <c r="N241" i="18" s="1"/>
  <c r="O241" i="18" s="1"/>
  <c r="L241" i="18"/>
  <c r="P241" i="18"/>
  <c r="I239" i="17" s="1"/>
  <c r="G241" i="18"/>
  <c r="A241" i="18"/>
  <c r="CS239" i="18"/>
  <c r="CR239" i="18"/>
  <c r="CG239" i="18"/>
  <c r="S237" i="17"/>
  <c r="CE239" i="18"/>
  <c r="BZ239" i="18"/>
  <c r="BY239" i="18"/>
  <c r="Q237" i="17" s="1"/>
  <c r="BX239" i="18"/>
  <c r="BL239" i="18"/>
  <c r="BG239" i="18"/>
  <c r="BI239" i="18" s="1"/>
  <c r="BB239" i="18"/>
  <c r="BD239" i="18" s="1"/>
  <c r="AQ239" i="18"/>
  <c r="AL239" i="18"/>
  <c r="AG239" i="18"/>
  <c r="Y239" i="18"/>
  <c r="Q239" i="18"/>
  <c r="P239" i="18"/>
  <c r="I237" i="17" s="1"/>
  <c r="M239" i="18"/>
  <c r="N239" i="18" s="1"/>
  <c r="L239" i="18"/>
  <c r="G239" i="18"/>
  <c r="CS238" i="18"/>
  <c r="CR238" i="18"/>
  <c r="CG238" i="18"/>
  <c r="CF238" i="18"/>
  <c r="S236" i="17" s="1"/>
  <c r="CE238" i="18"/>
  <c r="BZ238" i="18"/>
  <c r="BY238" i="18"/>
  <c r="Q236" i="17" s="1"/>
  <c r="BX238" i="18"/>
  <c r="BN238" i="18"/>
  <c r="BL238" i="18"/>
  <c r="BG238" i="18"/>
  <c r="BI238" i="18" s="1"/>
  <c r="BB238" i="18"/>
  <c r="BD238" i="18" s="1"/>
  <c r="AS238" i="18"/>
  <c r="AQ238" i="18"/>
  <c r="AL238" i="18"/>
  <c r="AG238" i="18"/>
  <c r="Y238" i="18"/>
  <c r="Q238" i="18"/>
  <c r="P238" i="18"/>
  <c r="I236" i="17" s="1"/>
  <c r="M238" i="18"/>
  <c r="N238" i="18" s="1"/>
  <c r="O238" i="18" s="1"/>
  <c r="L238" i="18"/>
  <c r="G238" i="18"/>
  <c r="CS237" i="18"/>
  <c r="CR237" i="18"/>
  <c r="CG237" i="18"/>
  <c r="CF237" i="18"/>
  <c r="S235" i="17" s="1"/>
  <c r="CE237" i="18"/>
  <c r="BZ237" i="18"/>
  <c r="BY237" i="18"/>
  <c r="Q235" i="17" s="1"/>
  <c r="BX237" i="18"/>
  <c r="BN237" i="18"/>
  <c r="BL237" i="18"/>
  <c r="BG237" i="18"/>
  <c r="BI237" i="18" s="1"/>
  <c r="BB237" i="18"/>
  <c r="BD237" i="18" s="1"/>
  <c r="AS237" i="18"/>
  <c r="AQ237" i="18"/>
  <c r="AL237" i="18"/>
  <c r="AG237" i="18"/>
  <c r="Y237" i="18"/>
  <c r="AD237" i="18" s="1"/>
  <c r="Q237" i="18"/>
  <c r="M237" i="18"/>
  <c r="L237" i="18"/>
  <c r="P237" i="18"/>
  <c r="I235" i="17" s="1"/>
  <c r="G237" i="18"/>
  <c r="G235" i="17" s="1"/>
  <c r="CS236" i="18"/>
  <c r="CR236" i="18"/>
  <c r="CG236" i="18"/>
  <c r="CF236" i="18"/>
  <c r="S234" i="17" s="1"/>
  <c r="CE236" i="18"/>
  <c r="BZ236" i="18"/>
  <c r="BY236" i="18"/>
  <c r="Q234" i="17" s="1"/>
  <c r="BX236" i="18"/>
  <c r="BN236" i="18"/>
  <c r="BL236" i="18"/>
  <c r="BG236" i="18"/>
  <c r="BI236" i="18" s="1"/>
  <c r="BB236" i="18"/>
  <c r="BD236" i="18" s="1"/>
  <c r="AS236" i="18"/>
  <c r="AQ236" i="18"/>
  <c r="AL236" i="18"/>
  <c r="AG236" i="18"/>
  <c r="Y236" i="18"/>
  <c r="Q236" i="18"/>
  <c r="M236" i="18"/>
  <c r="N236" i="18" s="1"/>
  <c r="L236" i="18"/>
  <c r="P236" i="18"/>
  <c r="I234" i="17" s="1"/>
  <c r="G236" i="18"/>
  <c r="G234" i="17" s="1"/>
  <c r="CS235" i="18"/>
  <c r="CR235" i="18"/>
  <c r="CG235" i="18"/>
  <c r="CF235" i="18"/>
  <c r="S233" i="17" s="1"/>
  <c r="CE235" i="18"/>
  <c r="BZ235" i="18"/>
  <c r="BY235" i="18"/>
  <c r="Q233" i="17" s="1"/>
  <c r="BX235" i="18"/>
  <c r="BN235" i="18"/>
  <c r="BL235" i="18"/>
  <c r="BG235" i="18"/>
  <c r="BI235" i="18" s="1"/>
  <c r="BB235" i="18"/>
  <c r="BD235" i="18" s="1"/>
  <c r="AS235" i="18"/>
  <c r="AQ235" i="18"/>
  <c r="AL235" i="18"/>
  <c r="AG235" i="18"/>
  <c r="Y235" i="18"/>
  <c r="Q235" i="18"/>
  <c r="P235" i="18"/>
  <c r="I233" i="17" s="1"/>
  <c r="M235" i="18"/>
  <c r="L235" i="18"/>
  <c r="G235" i="18"/>
  <c r="CS234" i="18"/>
  <c r="CR234" i="18"/>
  <c r="CG234" i="18"/>
  <c r="CF234" i="18"/>
  <c r="S232" i="17" s="1"/>
  <c r="CE234" i="18"/>
  <c r="BZ234" i="18"/>
  <c r="BY234" i="18"/>
  <c r="Q232" i="17" s="1"/>
  <c r="BX234" i="18"/>
  <c r="BN234" i="18"/>
  <c r="BL234" i="18"/>
  <c r="BG234" i="18"/>
  <c r="BI234" i="18" s="1"/>
  <c r="BB234" i="18"/>
  <c r="BD234" i="18" s="1"/>
  <c r="AS234" i="18"/>
  <c r="AQ234" i="18"/>
  <c r="AL234" i="18"/>
  <c r="AG234" i="18"/>
  <c r="Y234" i="18"/>
  <c r="Q234" i="18"/>
  <c r="P234" i="18"/>
  <c r="I232" i="17" s="1"/>
  <c r="M234" i="18"/>
  <c r="N234" i="18" s="1"/>
  <c r="O234" i="18" s="1"/>
  <c r="L234" i="18"/>
  <c r="G234" i="18"/>
  <c r="CS233" i="18"/>
  <c r="CR233" i="18"/>
  <c r="CG233" i="18"/>
  <c r="CF233" i="18"/>
  <c r="S231" i="17" s="1"/>
  <c r="CE233" i="18"/>
  <c r="BZ233" i="18"/>
  <c r="BY233" i="18"/>
  <c r="Q231" i="17" s="1"/>
  <c r="BX233" i="18"/>
  <c r="BN233" i="18"/>
  <c r="BL233" i="18"/>
  <c r="BG233" i="18"/>
  <c r="BI233" i="18" s="1"/>
  <c r="BB233" i="18"/>
  <c r="BD233" i="18" s="1"/>
  <c r="AS233" i="18"/>
  <c r="AQ233" i="18"/>
  <c r="AL233" i="18"/>
  <c r="AG233" i="18"/>
  <c r="Y233" i="18"/>
  <c r="AD233" i="18" s="1"/>
  <c r="Q233" i="18"/>
  <c r="M233" i="18"/>
  <c r="L233" i="18"/>
  <c r="P233" i="18"/>
  <c r="I231" i="17" s="1"/>
  <c r="G233" i="18"/>
  <c r="CS232" i="18"/>
  <c r="CR232" i="18"/>
  <c r="CG232" i="18"/>
  <c r="CF232" i="18"/>
  <c r="S230" i="17" s="1"/>
  <c r="CE232" i="18"/>
  <c r="BZ232" i="18"/>
  <c r="BY232" i="18"/>
  <c r="Q230" i="17" s="1"/>
  <c r="BX232" i="18"/>
  <c r="BN232" i="18"/>
  <c r="BL232" i="18"/>
  <c r="BG232" i="18"/>
  <c r="BI232" i="18" s="1"/>
  <c r="BB232" i="18"/>
  <c r="BD232" i="18" s="1"/>
  <c r="AS232" i="18"/>
  <c r="AQ232" i="18"/>
  <c r="AL232" i="18"/>
  <c r="AG232" i="18"/>
  <c r="Y232" i="18"/>
  <c r="Q232" i="18"/>
  <c r="P232" i="18"/>
  <c r="I230" i="17" s="1"/>
  <c r="M232" i="18"/>
  <c r="N232" i="18" s="1"/>
  <c r="L232" i="18"/>
  <c r="G232" i="18"/>
  <c r="CS231" i="18"/>
  <c r="CR231" i="18"/>
  <c r="CG231" i="18"/>
  <c r="CF231" i="18"/>
  <c r="S229" i="17" s="1"/>
  <c r="CE231" i="18"/>
  <c r="BZ231" i="18"/>
  <c r="BY231" i="18"/>
  <c r="Q229" i="17" s="1"/>
  <c r="BX231" i="18"/>
  <c r="BN231" i="18"/>
  <c r="BL231" i="18"/>
  <c r="BG231" i="18"/>
  <c r="BI231" i="18" s="1"/>
  <c r="BT231" i="18" s="1"/>
  <c r="O229" i="17" s="1"/>
  <c r="BB231" i="18"/>
  <c r="BD231" i="18" s="1"/>
  <c r="AS231" i="18"/>
  <c r="AQ231" i="18"/>
  <c r="AL231" i="18"/>
  <c r="AG231" i="18"/>
  <c r="Y231" i="18"/>
  <c r="Q231" i="18"/>
  <c r="P231" i="18"/>
  <c r="I229" i="17" s="1"/>
  <c r="M231" i="18"/>
  <c r="N231" i="18" s="1"/>
  <c r="O231" i="18" s="1"/>
  <c r="L231" i="18"/>
  <c r="G231" i="18"/>
  <c r="CS230" i="18"/>
  <c r="CR230" i="18"/>
  <c r="CG230" i="18"/>
  <c r="CF230" i="18"/>
  <c r="S228" i="17" s="1"/>
  <c r="CE230" i="18"/>
  <c r="BZ230" i="18"/>
  <c r="BY230" i="18"/>
  <c r="Q228" i="17" s="1"/>
  <c r="BX230" i="18"/>
  <c r="BN230" i="18"/>
  <c r="BL230" i="18"/>
  <c r="BG230" i="18"/>
  <c r="BI230" i="18" s="1"/>
  <c r="BB230" i="18"/>
  <c r="BD230" i="18" s="1"/>
  <c r="AS230" i="18"/>
  <c r="AQ230" i="18"/>
  <c r="AL230" i="18"/>
  <c r="AG230" i="18"/>
  <c r="Y230" i="18"/>
  <c r="Z230" i="18" s="1"/>
  <c r="Q230" i="18"/>
  <c r="M230" i="18"/>
  <c r="L230" i="18"/>
  <c r="P230" i="18"/>
  <c r="I228" i="17" s="1"/>
  <c r="G230" i="18"/>
  <c r="G228" i="17" s="1"/>
  <c r="CS229" i="18"/>
  <c r="CR229" i="18"/>
  <c r="CG229" i="18"/>
  <c r="CF229" i="18"/>
  <c r="S227" i="17" s="1"/>
  <c r="CE229" i="18"/>
  <c r="BZ229" i="18"/>
  <c r="BY229" i="18"/>
  <c r="Q227" i="17" s="1"/>
  <c r="BX229" i="18"/>
  <c r="BN229" i="18"/>
  <c r="BL229" i="18"/>
  <c r="BG229" i="18"/>
  <c r="BI229" i="18" s="1"/>
  <c r="BB229" i="18"/>
  <c r="BD229" i="18" s="1"/>
  <c r="AS229" i="18"/>
  <c r="AQ229" i="18"/>
  <c r="AL229" i="18"/>
  <c r="AG229" i="18"/>
  <c r="Y229" i="18"/>
  <c r="Q229" i="18"/>
  <c r="P229" i="18"/>
  <c r="I227" i="17" s="1"/>
  <c r="M229" i="18"/>
  <c r="L229" i="18"/>
  <c r="G229" i="18"/>
  <c r="CS228" i="18"/>
  <c r="CR228" i="18"/>
  <c r="CG228" i="18"/>
  <c r="CF228" i="18"/>
  <c r="S226" i="17" s="1"/>
  <c r="CE228" i="18"/>
  <c r="BZ228" i="18"/>
  <c r="BY228" i="18"/>
  <c r="Q226" i="17" s="1"/>
  <c r="BX228" i="18"/>
  <c r="BN228" i="18"/>
  <c r="BM228" i="18"/>
  <c r="BL228" i="18"/>
  <c r="BG228" i="18"/>
  <c r="BI228" i="18" s="1"/>
  <c r="BB228" i="18"/>
  <c r="BD228" i="18" s="1"/>
  <c r="AS228" i="18"/>
  <c r="AR228" i="18"/>
  <c r="AQ228" i="18"/>
  <c r="AM228" i="18"/>
  <c r="AL228" i="18"/>
  <c r="AH228" i="18"/>
  <c r="AG228" i="18"/>
  <c r="AA228" i="18"/>
  <c r="Y228" i="18"/>
  <c r="Q228" i="18"/>
  <c r="P228" i="18"/>
  <c r="I226" i="17" s="1"/>
  <c r="M228" i="18"/>
  <c r="L228" i="18"/>
  <c r="G228" i="18"/>
  <c r="A228" i="18"/>
  <c r="CS226" i="18"/>
  <c r="CR226" i="18"/>
  <c r="CG226" i="18"/>
  <c r="S224" i="17"/>
  <c r="CE226" i="18"/>
  <c r="BZ226" i="18"/>
  <c r="BY226" i="18"/>
  <c r="Q224" i="17" s="1"/>
  <c r="BX226" i="18"/>
  <c r="BL226" i="18"/>
  <c r="BG226" i="18"/>
  <c r="BB226" i="18"/>
  <c r="AQ226" i="18"/>
  <c r="AL226" i="18"/>
  <c r="AG226" i="18"/>
  <c r="Y226" i="18"/>
  <c r="Q226" i="18"/>
  <c r="M226" i="18"/>
  <c r="N226" i="18" s="1"/>
  <c r="L226" i="18"/>
  <c r="P226" i="18"/>
  <c r="I224" i="17" s="1"/>
  <c r="G226" i="18"/>
  <c r="G224" i="17" s="1"/>
  <c r="CS225" i="18"/>
  <c r="CR225" i="18"/>
  <c r="CG225" i="18"/>
  <c r="CF225" i="18"/>
  <c r="S223" i="17" s="1"/>
  <c r="CE225" i="18"/>
  <c r="BZ225" i="18"/>
  <c r="BY225" i="18"/>
  <c r="Q223" i="17" s="1"/>
  <c r="BX225" i="18"/>
  <c r="BN225" i="18"/>
  <c r="BL225" i="18"/>
  <c r="BG225" i="18"/>
  <c r="BB225" i="18"/>
  <c r="AS225" i="18"/>
  <c r="AQ225" i="18"/>
  <c r="AL225" i="18"/>
  <c r="AG225" i="18"/>
  <c r="Y225" i="18"/>
  <c r="AD225" i="18" s="1"/>
  <c r="Q225" i="18"/>
  <c r="M225" i="18"/>
  <c r="L225" i="18"/>
  <c r="P225" i="18"/>
  <c r="I223" i="17" s="1"/>
  <c r="G225" i="18"/>
  <c r="G223" i="17" s="1"/>
  <c r="U223" i="17" s="1"/>
  <c r="CS224" i="18"/>
  <c r="CR224" i="18"/>
  <c r="CG224" i="18"/>
  <c r="CF224" i="18"/>
  <c r="S222" i="17" s="1"/>
  <c r="CE224" i="18"/>
  <c r="BZ224" i="18"/>
  <c r="BY224" i="18"/>
  <c r="Q222" i="17" s="1"/>
  <c r="BX224" i="18"/>
  <c r="BN224" i="18"/>
  <c r="BL224" i="18"/>
  <c r="BG224" i="18"/>
  <c r="BI224" i="18" s="1"/>
  <c r="BB224" i="18"/>
  <c r="BD224" i="18" s="1"/>
  <c r="AS224" i="18"/>
  <c r="AQ224" i="18"/>
  <c r="AL224" i="18"/>
  <c r="AG224" i="18"/>
  <c r="Y224" i="18"/>
  <c r="AD224" i="18" s="1"/>
  <c r="Q224" i="18"/>
  <c r="M224" i="18"/>
  <c r="N224" i="18" s="1"/>
  <c r="O224" i="18" s="1"/>
  <c r="L224" i="18"/>
  <c r="P224" i="18"/>
  <c r="I222" i="17" s="1"/>
  <c r="G224" i="18"/>
  <c r="CS223" i="18"/>
  <c r="CR223" i="18"/>
  <c r="CG223" i="18"/>
  <c r="CF223" i="18"/>
  <c r="S221" i="17" s="1"/>
  <c r="CE223" i="18"/>
  <c r="BZ223" i="18"/>
  <c r="BY223" i="18"/>
  <c r="Q221" i="17" s="1"/>
  <c r="BX223" i="18"/>
  <c r="BN223" i="18"/>
  <c r="BL223" i="18"/>
  <c r="BG223" i="18"/>
  <c r="BI223" i="18" s="1"/>
  <c r="BB223" i="18"/>
  <c r="BD223" i="18" s="1"/>
  <c r="AS223" i="18"/>
  <c r="AQ223" i="18"/>
  <c r="AL223" i="18"/>
  <c r="AG223" i="18"/>
  <c r="Y223" i="18"/>
  <c r="AD223" i="18" s="1"/>
  <c r="Q223" i="18"/>
  <c r="M223" i="18"/>
  <c r="L223" i="18"/>
  <c r="P223" i="18"/>
  <c r="I221" i="17" s="1"/>
  <c r="G223" i="18"/>
  <c r="G221" i="17" s="1"/>
  <c r="CS222" i="18"/>
  <c r="CR222" i="18"/>
  <c r="CG222" i="18"/>
  <c r="CF222" i="18"/>
  <c r="S220" i="17" s="1"/>
  <c r="CE222" i="18"/>
  <c r="BZ222" i="18"/>
  <c r="BY222" i="18"/>
  <c r="Q220" i="17" s="1"/>
  <c r="BX222" i="18"/>
  <c r="BN222" i="18"/>
  <c r="BL222" i="18"/>
  <c r="BG222" i="18"/>
  <c r="BI222" i="18" s="1"/>
  <c r="BB222" i="18"/>
  <c r="BD222" i="18" s="1"/>
  <c r="AS222" i="18"/>
  <c r="AQ222" i="18"/>
  <c r="AL222" i="18"/>
  <c r="AG222" i="18"/>
  <c r="Y222" i="18"/>
  <c r="Q222" i="18"/>
  <c r="M222" i="18"/>
  <c r="L222" i="18"/>
  <c r="P222" i="18"/>
  <c r="I220" i="17" s="1"/>
  <c r="G222" i="18"/>
  <c r="CS221" i="18"/>
  <c r="CR221" i="18"/>
  <c r="CG221" i="18"/>
  <c r="CF221" i="18"/>
  <c r="S219" i="17" s="1"/>
  <c r="CE221" i="18"/>
  <c r="BZ221" i="18"/>
  <c r="BY221" i="18"/>
  <c r="Q219" i="17" s="1"/>
  <c r="BX221" i="18"/>
  <c r="BN221" i="18"/>
  <c r="BL221" i="18"/>
  <c r="BG221" i="18"/>
  <c r="BB221" i="18"/>
  <c r="BD221" i="18" s="1"/>
  <c r="AS221" i="18"/>
  <c r="AQ221" i="18"/>
  <c r="AL221" i="18"/>
  <c r="AG221" i="18"/>
  <c r="Y221" i="18"/>
  <c r="Q221" i="18"/>
  <c r="M221" i="18"/>
  <c r="N221" i="18" s="1"/>
  <c r="L221" i="18"/>
  <c r="P221" i="18"/>
  <c r="I219" i="17" s="1"/>
  <c r="G221" i="18"/>
  <c r="G219" i="17" s="1"/>
  <c r="CS220" i="18"/>
  <c r="CR220" i="18"/>
  <c r="CG220" i="18"/>
  <c r="CF220" i="18"/>
  <c r="S218" i="17" s="1"/>
  <c r="CE220" i="18"/>
  <c r="BZ220" i="18"/>
  <c r="BY220" i="18"/>
  <c r="Q218" i="17" s="1"/>
  <c r="BX220" i="18"/>
  <c r="BN220" i="18"/>
  <c r="BL220" i="18"/>
  <c r="BG220" i="18"/>
  <c r="BB220" i="18"/>
  <c r="AS220" i="18"/>
  <c r="AQ220" i="18"/>
  <c r="AL220" i="18"/>
  <c r="AG220" i="18"/>
  <c r="Y220" i="18"/>
  <c r="Z220" i="18" s="1"/>
  <c r="Q220" i="18"/>
  <c r="M220" i="18"/>
  <c r="N220" i="18" s="1"/>
  <c r="L220" i="18"/>
  <c r="P220" i="18"/>
  <c r="I218" i="17" s="1"/>
  <c r="G220" i="18"/>
  <c r="G218" i="17" s="1"/>
  <c r="CS219" i="18"/>
  <c r="CR219" i="18"/>
  <c r="CG219" i="18"/>
  <c r="CF219" i="18"/>
  <c r="S217" i="17" s="1"/>
  <c r="CE219" i="18"/>
  <c r="BZ219" i="18"/>
  <c r="BY219" i="18"/>
  <c r="Q217" i="17" s="1"/>
  <c r="BX219" i="18"/>
  <c r="BN219" i="18"/>
  <c r="BL219" i="18"/>
  <c r="BG219" i="18"/>
  <c r="BI219" i="18" s="1"/>
  <c r="BB219" i="18"/>
  <c r="BD219" i="18" s="1"/>
  <c r="AS219" i="18"/>
  <c r="AQ219" i="18"/>
  <c r="AL219" i="18"/>
  <c r="AG219" i="18"/>
  <c r="Y219" i="18"/>
  <c r="AD219" i="18" s="1"/>
  <c r="Q219" i="18"/>
  <c r="M219" i="18"/>
  <c r="N219" i="18" s="1"/>
  <c r="L219" i="18"/>
  <c r="P219" i="18"/>
  <c r="I217" i="17" s="1"/>
  <c r="G219" i="18"/>
  <c r="G217" i="17" s="1"/>
  <c r="CS218" i="18"/>
  <c r="CR218" i="18"/>
  <c r="CG218" i="18"/>
  <c r="CF218" i="18"/>
  <c r="S216" i="17" s="1"/>
  <c r="CE218" i="18"/>
  <c r="BZ218" i="18"/>
  <c r="BY218" i="18"/>
  <c r="Q216" i="17" s="1"/>
  <c r="BX218" i="18"/>
  <c r="BN218" i="18"/>
  <c r="BL218" i="18"/>
  <c r="BG218" i="18"/>
  <c r="BI218" i="18" s="1"/>
  <c r="BB218" i="18"/>
  <c r="BD218" i="18" s="1"/>
  <c r="AS218" i="18"/>
  <c r="AQ218" i="18"/>
  <c r="AL218" i="18"/>
  <c r="AG218" i="18"/>
  <c r="Y218" i="18"/>
  <c r="Q218" i="18"/>
  <c r="M218" i="18"/>
  <c r="N218" i="18" s="1"/>
  <c r="L218" i="18"/>
  <c r="I216" i="17"/>
  <c r="G218" i="18"/>
  <c r="CS217" i="18"/>
  <c r="CR217" i="18"/>
  <c r="CG217" i="18"/>
  <c r="CF217" i="18"/>
  <c r="S215" i="17" s="1"/>
  <c r="CE217" i="18"/>
  <c r="BZ217" i="18"/>
  <c r="BY217" i="18"/>
  <c r="Q215" i="17" s="1"/>
  <c r="BX217" i="18"/>
  <c r="BN217" i="18"/>
  <c r="BL217" i="18"/>
  <c r="BG217" i="18"/>
  <c r="BB217" i="18"/>
  <c r="AS217" i="18"/>
  <c r="AQ217" i="18"/>
  <c r="AL217" i="18"/>
  <c r="AG217" i="18"/>
  <c r="Y217" i="18"/>
  <c r="AD217" i="18" s="1"/>
  <c r="Q217" i="18"/>
  <c r="M217" i="18"/>
  <c r="L217" i="18"/>
  <c r="P217" i="18"/>
  <c r="I215" i="17" s="1"/>
  <c r="G217" i="18"/>
  <c r="G215" i="17" s="1"/>
  <c r="CS216" i="18"/>
  <c r="CR216" i="18"/>
  <c r="CG216" i="18"/>
  <c r="CF216" i="18"/>
  <c r="S214" i="17" s="1"/>
  <c r="CE216" i="18"/>
  <c r="BZ216" i="18"/>
  <c r="BY216" i="18"/>
  <c r="Q214" i="17" s="1"/>
  <c r="BX216" i="18"/>
  <c r="BN216" i="18"/>
  <c r="BL216" i="18"/>
  <c r="BG216" i="18"/>
  <c r="BB216" i="18"/>
  <c r="AS216" i="18"/>
  <c r="AQ216" i="18"/>
  <c r="AL216" i="18"/>
  <c r="AG216" i="18"/>
  <c r="Y216" i="18"/>
  <c r="Q216" i="18"/>
  <c r="M216" i="18"/>
  <c r="N216" i="18" s="1"/>
  <c r="O216" i="18" s="1"/>
  <c r="L216" i="18"/>
  <c r="P216" i="18"/>
  <c r="I214" i="17" s="1"/>
  <c r="G216" i="18"/>
  <c r="CS215" i="18"/>
  <c r="CR215" i="18"/>
  <c r="CG215" i="18"/>
  <c r="CF215" i="18"/>
  <c r="S213" i="17" s="1"/>
  <c r="CE215" i="18"/>
  <c r="BZ215" i="18"/>
  <c r="BY215" i="18"/>
  <c r="Q213" i="17" s="1"/>
  <c r="BX215" i="18"/>
  <c r="BN215" i="18"/>
  <c r="BM215" i="18"/>
  <c r="BL215" i="18"/>
  <c r="BG215" i="18"/>
  <c r="BB215" i="18"/>
  <c r="AS215" i="18"/>
  <c r="AR215" i="18"/>
  <c r="AQ215" i="18"/>
  <c r="AM215" i="18"/>
  <c r="AL215" i="18"/>
  <c r="AH215" i="18"/>
  <c r="AG215" i="18"/>
  <c r="AA215" i="18"/>
  <c r="Y215" i="18"/>
  <c r="Q215" i="18"/>
  <c r="M215" i="18"/>
  <c r="L215" i="18"/>
  <c r="P215" i="18"/>
  <c r="I213" i="17" s="1"/>
  <c r="G215" i="18"/>
  <c r="G213" i="17" s="1"/>
  <c r="A215" i="18"/>
  <c r="CS213" i="18"/>
  <c r="CR213" i="18"/>
  <c r="CG213" i="18"/>
  <c r="S211" i="17"/>
  <c r="CE213" i="18"/>
  <c r="BZ213" i="18"/>
  <c r="BY213" i="18"/>
  <c r="Q211" i="17" s="1"/>
  <c r="BX213" i="18"/>
  <c r="BL213" i="18"/>
  <c r="BG213" i="18"/>
  <c r="BI213" i="18" s="1"/>
  <c r="BB213" i="18"/>
  <c r="BD213" i="18" s="1"/>
  <c r="AQ213" i="18"/>
  <c r="AL213" i="18"/>
  <c r="AG213" i="18"/>
  <c r="Y213" i="18"/>
  <c r="AD213" i="18" s="1"/>
  <c r="Q213" i="18"/>
  <c r="M213" i="18"/>
  <c r="N213" i="18" s="1"/>
  <c r="L213" i="18"/>
  <c r="P213" i="18"/>
  <c r="I211" i="17" s="1"/>
  <c r="G213" i="18"/>
  <c r="DB212" i="18"/>
  <c r="CV212" i="18"/>
  <c r="CS212" i="18"/>
  <c r="CR212" i="18"/>
  <c r="CG212" i="18"/>
  <c r="CF212" i="18"/>
  <c r="S210" i="17" s="1"/>
  <c r="CE212" i="18"/>
  <c r="BZ212" i="18"/>
  <c r="BY212" i="18"/>
  <c r="Q210" i="17" s="1"/>
  <c r="BX212" i="18"/>
  <c r="BT212" i="18"/>
  <c r="O210" i="17" s="1"/>
  <c r="BN212" i="18"/>
  <c r="BL212" i="18"/>
  <c r="BG212" i="18"/>
  <c r="BB212" i="18"/>
  <c r="AY212" i="18"/>
  <c r="M210" i="17" s="1"/>
  <c r="AS212" i="18"/>
  <c r="AQ212" i="18"/>
  <c r="AN212" i="18"/>
  <c r="AL212" i="18"/>
  <c r="AI212" i="18"/>
  <c r="AG212" i="18"/>
  <c r="AB212" i="18"/>
  <c r="K210" i="17" s="1"/>
  <c r="Y212" i="18"/>
  <c r="S212" i="18"/>
  <c r="CN212" i="18" s="1"/>
  <c r="CP212" i="18" s="1"/>
  <c r="R212" i="18"/>
  <c r="CJ212" i="18" s="1"/>
  <c r="CL212" i="18" s="1"/>
  <c r="Q212" i="18"/>
  <c r="P212" i="18"/>
  <c r="I210" i="17" s="1"/>
  <c r="M212" i="18"/>
  <c r="N212" i="18" s="1"/>
  <c r="L212" i="18"/>
  <c r="G212" i="18"/>
  <c r="G210" i="17" s="1"/>
  <c r="CS211" i="18"/>
  <c r="CR211" i="18"/>
  <c r="CG211" i="18"/>
  <c r="CF211" i="18"/>
  <c r="S209" i="17" s="1"/>
  <c r="CE211" i="18"/>
  <c r="BZ211" i="18"/>
  <c r="BY211" i="18"/>
  <c r="Q209" i="17" s="1"/>
  <c r="BX211" i="18"/>
  <c r="BN211" i="18"/>
  <c r="BL211" i="18"/>
  <c r="BG211" i="18"/>
  <c r="BB211" i="18"/>
  <c r="AS211" i="18"/>
  <c r="AQ211" i="18"/>
  <c r="AL211" i="18"/>
  <c r="AG211" i="18"/>
  <c r="Y211" i="18"/>
  <c r="Z211" i="18" s="1"/>
  <c r="AC211" i="18" s="1"/>
  <c r="Q211" i="18"/>
  <c r="M211" i="18"/>
  <c r="N211" i="18" s="1"/>
  <c r="L211" i="18"/>
  <c r="P211" i="18"/>
  <c r="I209" i="17" s="1"/>
  <c r="G211" i="18"/>
  <c r="CS210" i="18"/>
  <c r="CR210" i="18"/>
  <c r="CG210" i="18"/>
  <c r="CF210" i="18"/>
  <c r="S208" i="17" s="1"/>
  <c r="CE210" i="18"/>
  <c r="BZ210" i="18"/>
  <c r="BY210" i="18"/>
  <c r="Q208" i="17" s="1"/>
  <c r="BX210" i="18"/>
  <c r="BN210" i="18"/>
  <c r="BL210" i="18"/>
  <c r="BG210" i="18"/>
  <c r="BB210" i="18"/>
  <c r="AS210" i="18"/>
  <c r="AQ210" i="18"/>
  <c r="AL210" i="18"/>
  <c r="AG210" i="18"/>
  <c r="Y210" i="18"/>
  <c r="AD210" i="18" s="1"/>
  <c r="Q210" i="18"/>
  <c r="M210" i="18"/>
  <c r="N210" i="18" s="1"/>
  <c r="L210" i="18"/>
  <c r="P210" i="18"/>
  <c r="G210" i="18"/>
  <c r="G208" i="17" s="1"/>
  <c r="CS209" i="18"/>
  <c r="CR209" i="18"/>
  <c r="CG209" i="18"/>
  <c r="CF209" i="18"/>
  <c r="S207" i="17" s="1"/>
  <c r="CE209" i="18"/>
  <c r="BZ209" i="18"/>
  <c r="BY209" i="18"/>
  <c r="Q207" i="17" s="1"/>
  <c r="BX209" i="18"/>
  <c r="BN209" i="18"/>
  <c r="BL209" i="18"/>
  <c r="BG209" i="18"/>
  <c r="BB209" i="18"/>
  <c r="AS209" i="18"/>
  <c r="AQ209" i="18"/>
  <c r="AL209" i="18"/>
  <c r="AG209" i="18"/>
  <c r="Y209" i="18"/>
  <c r="AD209" i="18" s="1"/>
  <c r="Q209" i="18"/>
  <c r="M209" i="18"/>
  <c r="N209" i="18" s="1"/>
  <c r="L209" i="18"/>
  <c r="P209" i="18"/>
  <c r="I207" i="17" s="1"/>
  <c r="G209" i="18"/>
  <c r="DB208" i="18"/>
  <c r="CV208" i="18"/>
  <c r="CS208" i="18"/>
  <c r="CR208" i="18"/>
  <c r="CG208" i="18"/>
  <c r="CF208" i="18"/>
  <c r="S206" i="17" s="1"/>
  <c r="CE208" i="18"/>
  <c r="BZ208" i="18"/>
  <c r="BY208" i="18"/>
  <c r="Q206" i="17" s="1"/>
  <c r="BX208" i="18"/>
  <c r="BT208" i="18"/>
  <c r="O206" i="17" s="1"/>
  <c r="BN208" i="18"/>
  <c r="BL208" i="18"/>
  <c r="BG208" i="18"/>
  <c r="BB208" i="18"/>
  <c r="AY208" i="18"/>
  <c r="M206" i="17" s="1"/>
  <c r="AS208" i="18"/>
  <c r="AQ208" i="18"/>
  <c r="AN208" i="18"/>
  <c r="AL208" i="18"/>
  <c r="AI208" i="18"/>
  <c r="AG208" i="18"/>
  <c r="AB208" i="18"/>
  <c r="K206" i="17" s="1"/>
  <c r="Y208" i="18"/>
  <c r="AD208" i="18" s="1"/>
  <c r="S208" i="18"/>
  <c r="CN208" i="18" s="1"/>
  <c r="CP208" i="18" s="1"/>
  <c r="R208" i="18"/>
  <c r="CJ208" i="18" s="1"/>
  <c r="CL208" i="18" s="1"/>
  <c r="Q208" i="18"/>
  <c r="P208" i="18"/>
  <c r="I206" i="17" s="1"/>
  <c r="M208" i="18"/>
  <c r="N208" i="18" s="1"/>
  <c r="L208" i="18"/>
  <c r="G208" i="18"/>
  <c r="G206" i="17" s="1"/>
  <c r="CS207" i="18"/>
  <c r="CR207" i="18"/>
  <c r="CG207" i="18"/>
  <c r="CF207" i="18"/>
  <c r="S205" i="17" s="1"/>
  <c r="CE207" i="18"/>
  <c r="BZ207" i="18"/>
  <c r="BY207" i="18"/>
  <c r="Q205" i="17" s="1"/>
  <c r="BX207" i="18"/>
  <c r="BN207" i="18"/>
  <c r="BL207" i="18"/>
  <c r="BG207" i="18"/>
  <c r="BB207" i="18"/>
  <c r="AS207" i="18"/>
  <c r="AQ207" i="18"/>
  <c r="AL207" i="18"/>
  <c r="AG207" i="18"/>
  <c r="Y207" i="18"/>
  <c r="Q207" i="18"/>
  <c r="M207" i="18"/>
  <c r="N207" i="18" s="1"/>
  <c r="L207" i="18"/>
  <c r="P207" i="18"/>
  <c r="I205" i="17" s="1"/>
  <c r="G207" i="18"/>
  <c r="G205" i="17" s="1"/>
  <c r="DB206" i="18"/>
  <c r="CV206" i="18"/>
  <c r="CS206" i="18"/>
  <c r="CR206" i="18"/>
  <c r="CG206" i="18"/>
  <c r="CF206" i="18"/>
  <c r="S204" i="17" s="1"/>
  <c r="CE206" i="18"/>
  <c r="BZ206" i="18"/>
  <c r="BY206" i="18"/>
  <c r="Q204" i="17" s="1"/>
  <c r="BX206" i="18"/>
  <c r="BT206" i="18"/>
  <c r="O204" i="17" s="1"/>
  <c r="BN206" i="18"/>
  <c r="BL206" i="18"/>
  <c r="BG206" i="18"/>
  <c r="BB206" i="18"/>
  <c r="AY206" i="18"/>
  <c r="M204" i="17" s="1"/>
  <c r="AS206" i="18"/>
  <c r="AQ206" i="18"/>
  <c r="AN206" i="18"/>
  <c r="AL206" i="18"/>
  <c r="AI206" i="18"/>
  <c r="AG206" i="18"/>
  <c r="AB206" i="18"/>
  <c r="K204" i="17" s="1"/>
  <c r="Y206" i="18"/>
  <c r="AD206" i="18" s="1"/>
  <c r="S206" i="18"/>
  <c r="CN206" i="18" s="1"/>
  <c r="CP206" i="18" s="1"/>
  <c r="R206" i="18"/>
  <c r="CJ206" i="18" s="1"/>
  <c r="CL206" i="18" s="1"/>
  <c r="Q206" i="18"/>
  <c r="P206" i="18"/>
  <c r="I204" i="17" s="1"/>
  <c r="M206" i="18"/>
  <c r="N206" i="18" s="1"/>
  <c r="O206" i="18" s="1"/>
  <c r="L206" i="18"/>
  <c r="G206" i="18"/>
  <c r="G204" i="17" s="1"/>
  <c r="DB205" i="18"/>
  <c r="CV205" i="18"/>
  <c r="CS205" i="18"/>
  <c r="CR205" i="18"/>
  <c r="CG205" i="18"/>
  <c r="CF205" i="18"/>
  <c r="S203" i="17" s="1"/>
  <c r="CE205" i="18"/>
  <c r="BZ205" i="18"/>
  <c r="BY205" i="18"/>
  <c r="Q203" i="17" s="1"/>
  <c r="BX205" i="18"/>
  <c r="BT205" i="18"/>
  <c r="O203" i="17" s="1"/>
  <c r="BN205" i="18"/>
  <c r="BL205" i="18"/>
  <c r="BG205" i="18"/>
  <c r="BB205" i="18"/>
  <c r="AY205" i="18"/>
  <c r="M203" i="17" s="1"/>
  <c r="AS205" i="18"/>
  <c r="AQ205" i="18"/>
  <c r="AN205" i="18"/>
  <c r="AL205" i="18"/>
  <c r="AI205" i="18"/>
  <c r="AG205" i="18"/>
  <c r="AB205" i="18"/>
  <c r="K203" i="17" s="1"/>
  <c r="Y205" i="18"/>
  <c r="S205" i="18"/>
  <c r="CN205" i="18" s="1"/>
  <c r="CP205" i="18" s="1"/>
  <c r="R205" i="18"/>
  <c r="CJ205" i="18" s="1"/>
  <c r="CL205" i="18" s="1"/>
  <c r="Q205" i="18"/>
  <c r="P205" i="18"/>
  <c r="I203" i="17" s="1"/>
  <c r="M205" i="18"/>
  <c r="N205" i="18" s="1"/>
  <c r="O205" i="18" s="1"/>
  <c r="L205" i="18"/>
  <c r="G205" i="18"/>
  <c r="G203" i="17" s="1"/>
  <c r="DB204" i="18"/>
  <c r="CV204" i="18"/>
  <c r="CS204" i="18"/>
  <c r="CR204" i="18"/>
  <c r="CG204" i="18"/>
  <c r="CF204" i="18"/>
  <c r="S202" i="17" s="1"/>
  <c r="CE204" i="18"/>
  <c r="BZ204" i="18"/>
  <c r="BY204" i="18"/>
  <c r="Q202" i="17" s="1"/>
  <c r="BX204" i="18"/>
  <c r="BT204" i="18"/>
  <c r="O202" i="17" s="1"/>
  <c r="BN204" i="18"/>
  <c r="BL204" i="18"/>
  <c r="BG204" i="18"/>
  <c r="BB204" i="18"/>
  <c r="AY204" i="18"/>
  <c r="M202" i="17" s="1"/>
  <c r="AS204" i="18"/>
  <c r="AQ204" i="18"/>
  <c r="AN204" i="18"/>
  <c r="AL204" i="18"/>
  <c r="AI204" i="18"/>
  <c r="AG204" i="18"/>
  <c r="AB204" i="18"/>
  <c r="K202" i="17" s="1"/>
  <c r="Y204" i="18"/>
  <c r="AD204" i="18" s="1"/>
  <c r="S204" i="18"/>
  <c r="CN204" i="18" s="1"/>
  <c r="CP204" i="18" s="1"/>
  <c r="R204" i="18"/>
  <c r="CJ204" i="18" s="1"/>
  <c r="CL204" i="18" s="1"/>
  <c r="Q204" i="18"/>
  <c r="P204" i="18"/>
  <c r="I202" i="17" s="1"/>
  <c r="M204" i="18"/>
  <c r="N204" i="18" s="1"/>
  <c r="O204" i="18" s="1"/>
  <c r="L204" i="18"/>
  <c r="G204" i="18"/>
  <c r="G202" i="17" s="1"/>
  <c r="CS203" i="18"/>
  <c r="CR203" i="18"/>
  <c r="CG203" i="18"/>
  <c r="CF203" i="18"/>
  <c r="S201" i="17" s="1"/>
  <c r="CE203" i="18"/>
  <c r="BZ203" i="18"/>
  <c r="BY203" i="18"/>
  <c r="Q201" i="17" s="1"/>
  <c r="BX203" i="18"/>
  <c r="BN203" i="18"/>
  <c r="BL203" i="18"/>
  <c r="BG203" i="18"/>
  <c r="BB203" i="18"/>
  <c r="AS203" i="18"/>
  <c r="AQ203" i="18"/>
  <c r="AL203" i="18"/>
  <c r="AG203" i="18"/>
  <c r="Y203" i="18"/>
  <c r="Z203" i="18" s="1"/>
  <c r="Q203" i="18"/>
  <c r="M203" i="18"/>
  <c r="N203" i="18" s="1"/>
  <c r="L203" i="18"/>
  <c r="P203" i="18"/>
  <c r="I201" i="17" s="1"/>
  <c r="G203" i="18"/>
  <c r="G201" i="17" s="1"/>
  <c r="CS202" i="18"/>
  <c r="CR202" i="18"/>
  <c r="CG202" i="18"/>
  <c r="CF202" i="18"/>
  <c r="S200" i="17" s="1"/>
  <c r="CE202" i="18"/>
  <c r="BZ202" i="18"/>
  <c r="BY202" i="18"/>
  <c r="Q200" i="17" s="1"/>
  <c r="BX202" i="18"/>
  <c r="BN202" i="18"/>
  <c r="BM202" i="18"/>
  <c r="BL202" i="18"/>
  <c r="BG202" i="18"/>
  <c r="BB202" i="18"/>
  <c r="AS202" i="18"/>
  <c r="AR202" i="18"/>
  <c r="AQ202" i="18"/>
  <c r="AM202" i="18"/>
  <c r="AL202" i="18"/>
  <c r="AH202" i="18"/>
  <c r="AG202" i="18"/>
  <c r="AA202" i="18"/>
  <c r="Y202" i="18"/>
  <c r="AD202" i="18" s="1"/>
  <c r="Q202" i="18"/>
  <c r="M202" i="18"/>
  <c r="N202" i="18" s="1"/>
  <c r="L202" i="18"/>
  <c r="P202" i="18"/>
  <c r="I200" i="17" s="1"/>
  <c r="G202" i="18"/>
  <c r="G200" i="17" s="1"/>
  <c r="A202" i="18"/>
  <c r="CS200" i="18"/>
  <c r="CR200" i="18"/>
  <c r="CG200" i="18"/>
  <c r="S198" i="17"/>
  <c r="CE200" i="18"/>
  <c r="BZ200" i="18"/>
  <c r="BY200" i="18"/>
  <c r="Q198" i="17" s="1"/>
  <c r="BX200" i="18"/>
  <c r="BL200" i="18"/>
  <c r="BG200" i="18"/>
  <c r="BI200" i="18" s="1"/>
  <c r="BB200" i="18"/>
  <c r="BD200" i="18" s="1"/>
  <c r="AQ200" i="18"/>
  <c r="AL200" i="18"/>
  <c r="AG200" i="18"/>
  <c r="Y200" i="18"/>
  <c r="AD200" i="18" s="1"/>
  <c r="Q200" i="18"/>
  <c r="M200" i="18"/>
  <c r="L200" i="18"/>
  <c r="P200" i="18"/>
  <c r="I198" i="17" s="1"/>
  <c r="G200" i="18"/>
  <c r="DB199" i="18"/>
  <c r="CV199" i="18"/>
  <c r="CS199" i="18"/>
  <c r="CR199" i="18"/>
  <c r="CG199" i="18"/>
  <c r="CF199" i="18"/>
  <c r="S197" i="17" s="1"/>
  <c r="CE199" i="18"/>
  <c r="BZ199" i="18"/>
  <c r="BY199" i="18"/>
  <c r="Q197" i="17" s="1"/>
  <c r="BX199" i="18"/>
  <c r="BT199" i="18"/>
  <c r="O197" i="17" s="1"/>
  <c r="BN199" i="18"/>
  <c r="BL199" i="18"/>
  <c r="BG199" i="18"/>
  <c r="BB199" i="18"/>
  <c r="AY199" i="18"/>
  <c r="M197" i="17" s="1"/>
  <c r="AS199" i="18"/>
  <c r="AQ199" i="18"/>
  <c r="AN199" i="18"/>
  <c r="AL199" i="18"/>
  <c r="AI199" i="18"/>
  <c r="AG199" i="18"/>
  <c r="AB199" i="18"/>
  <c r="K197" i="17" s="1"/>
  <c r="Y199" i="18"/>
  <c r="AD199" i="18" s="1"/>
  <c r="S199" i="18"/>
  <c r="CN199" i="18" s="1"/>
  <c r="CP199" i="18" s="1"/>
  <c r="R199" i="18"/>
  <c r="CJ199" i="18" s="1"/>
  <c r="CL199" i="18" s="1"/>
  <c r="Q199" i="18"/>
  <c r="P199" i="18"/>
  <c r="I197" i="17" s="1"/>
  <c r="M199" i="18"/>
  <c r="N199" i="18" s="1"/>
  <c r="L199" i="18"/>
  <c r="G199" i="18"/>
  <c r="G197" i="17" s="1"/>
  <c r="CS198" i="18"/>
  <c r="CR198" i="18"/>
  <c r="CG198" i="18"/>
  <c r="CF198" i="18"/>
  <c r="S196" i="17" s="1"/>
  <c r="CE198" i="18"/>
  <c r="BZ198" i="18"/>
  <c r="BY198" i="18"/>
  <c r="Q196" i="17" s="1"/>
  <c r="BX198" i="18"/>
  <c r="BN198" i="18"/>
  <c r="BL198" i="18"/>
  <c r="BG198" i="18"/>
  <c r="BB198" i="18"/>
  <c r="AS198" i="18"/>
  <c r="AQ198" i="18"/>
  <c r="AL198" i="18"/>
  <c r="AG198" i="18"/>
  <c r="Y198" i="18"/>
  <c r="Q198" i="18"/>
  <c r="M198" i="18"/>
  <c r="L198" i="18"/>
  <c r="P198" i="18"/>
  <c r="I196" i="17" s="1"/>
  <c r="G198" i="18"/>
  <c r="G196" i="17" s="1"/>
  <c r="CS197" i="18"/>
  <c r="CR197" i="18"/>
  <c r="CG197" i="18"/>
  <c r="CF197" i="18"/>
  <c r="S195" i="17" s="1"/>
  <c r="CE197" i="18"/>
  <c r="BZ197" i="18"/>
  <c r="BY197" i="18"/>
  <c r="Q195" i="17" s="1"/>
  <c r="BX197" i="18"/>
  <c r="BN197" i="18"/>
  <c r="BL197" i="18"/>
  <c r="BG197" i="18"/>
  <c r="BB197" i="18"/>
  <c r="AS197" i="18"/>
  <c r="AQ197" i="18"/>
  <c r="AL197" i="18"/>
  <c r="AG197" i="18"/>
  <c r="Y197" i="18"/>
  <c r="AD197" i="18" s="1"/>
  <c r="Q197" i="18"/>
  <c r="M197" i="18"/>
  <c r="L197" i="18"/>
  <c r="P197" i="18"/>
  <c r="I195" i="17" s="1"/>
  <c r="G197" i="18"/>
  <c r="G195" i="17" s="1"/>
  <c r="CS196" i="18"/>
  <c r="CR196" i="18"/>
  <c r="CG196" i="18"/>
  <c r="CF196" i="18"/>
  <c r="S194" i="17" s="1"/>
  <c r="CE196" i="18"/>
  <c r="BZ196" i="18"/>
  <c r="BY196" i="18"/>
  <c r="Q194" i="17" s="1"/>
  <c r="BX196" i="18"/>
  <c r="BN196" i="18"/>
  <c r="BL196" i="18"/>
  <c r="BG196" i="18"/>
  <c r="BB196" i="18"/>
  <c r="AS196" i="18"/>
  <c r="AQ196" i="18"/>
  <c r="AL196" i="18"/>
  <c r="AG196" i="18"/>
  <c r="Y196" i="18"/>
  <c r="Q196" i="18"/>
  <c r="M196" i="18"/>
  <c r="N196" i="18" s="1"/>
  <c r="O196" i="18" s="1"/>
  <c r="L196" i="18"/>
  <c r="P196" i="18"/>
  <c r="I194" i="17" s="1"/>
  <c r="G196" i="18"/>
  <c r="G194" i="17" s="1"/>
  <c r="CS195" i="18"/>
  <c r="CR195" i="18"/>
  <c r="CG195" i="18"/>
  <c r="CF195" i="18"/>
  <c r="S193" i="17" s="1"/>
  <c r="CE195" i="18"/>
  <c r="BZ195" i="18"/>
  <c r="BY195" i="18"/>
  <c r="Q193" i="17" s="1"/>
  <c r="BX195" i="18"/>
  <c r="BN195" i="18"/>
  <c r="BL195" i="18"/>
  <c r="BG195" i="18"/>
  <c r="BB195" i="18"/>
  <c r="AS195" i="18"/>
  <c r="AQ195" i="18"/>
  <c r="AL195" i="18"/>
  <c r="AG195" i="18"/>
  <c r="Y195" i="18"/>
  <c r="AD195" i="18" s="1"/>
  <c r="Q195" i="18"/>
  <c r="M195" i="18"/>
  <c r="L195" i="18"/>
  <c r="P195" i="18"/>
  <c r="I193" i="17" s="1"/>
  <c r="G195" i="18"/>
  <c r="G193" i="17" s="1"/>
  <c r="CS194" i="18"/>
  <c r="CR194" i="18"/>
  <c r="CG194" i="18"/>
  <c r="CF194" i="18"/>
  <c r="S192" i="17" s="1"/>
  <c r="CE194" i="18"/>
  <c r="BZ194" i="18"/>
  <c r="BY194" i="18"/>
  <c r="Q192" i="17" s="1"/>
  <c r="BX194" i="18"/>
  <c r="BN194" i="18"/>
  <c r="BL194" i="18"/>
  <c r="BG194" i="18"/>
  <c r="BB194" i="18"/>
  <c r="AS194" i="18"/>
  <c r="AQ194" i="18"/>
  <c r="AL194" i="18"/>
  <c r="AG194" i="18"/>
  <c r="Y194" i="18"/>
  <c r="Z194" i="18" s="1"/>
  <c r="Q194" i="18"/>
  <c r="M194" i="18"/>
  <c r="N194" i="18" s="1"/>
  <c r="O194" i="18" s="1"/>
  <c r="L194" i="18"/>
  <c r="P194" i="18"/>
  <c r="I192" i="17" s="1"/>
  <c r="G194" i="18"/>
  <c r="G192" i="17" s="1"/>
  <c r="DB193" i="18"/>
  <c r="CV193" i="18"/>
  <c r="CS193" i="18"/>
  <c r="CR193" i="18"/>
  <c r="CG193" i="18"/>
  <c r="CF193" i="18"/>
  <c r="S191" i="17" s="1"/>
  <c r="CE193" i="18"/>
  <c r="BZ193" i="18"/>
  <c r="BY193" i="18"/>
  <c r="Q191" i="17" s="1"/>
  <c r="BX193" i="18"/>
  <c r="BT193" i="18"/>
  <c r="O191" i="17" s="1"/>
  <c r="BN193" i="18"/>
  <c r="BL193" i="18"/>
  <c r="BG193" i="18"/>
  <c r="BB193" i="18"/>
  <c r="AY193" i="18"/>
  <c r="M191" i="17" s="1"/>
  <c r="AS193" i="18"/>
  <c r="AQ193" i="18"/>
  <c r="AN193" i="18"/>
  <c r="AL193" i="18"/>
  <c r="AI193" i="18"/>
  <c r="AG193" i="18"/>
  <c r="AB193" i="18"/>
  <c r="K191" i="17" s="1"/>
  <c r="Y193" i="18"/>
  <c r="S193" i="18"/>
  <c r="CN193" i="18" s="1"/>
  <c r="CP193" i="18" s="1"/>
  <c r="R193" i="18"/>
  <c r="CJ193" i="18" s="1"/>
  <c r="CL193" i="18" s="1"/>
  <c r="Q193" i="18"/>
  <c r="P193" i="18"/>
  <c r="I191" i="17" s="1"/>
  <c r="M193" i="18"/>
  <c r="N193" i="18" s="1"/>
  <c r="L193" i="18"/>
  <c r="G193" i="18"/>
  <c r="G191" i="17" s="1"/>
  <c r="CS192" i="18"/>
  <c r="CR192" i="18"/>
  <c r="CG192" i="18"/>
  <c r="CF192" i="18"/>
  <c r="S190" i="17" s="1"/>
  <c r="CE192" i="18"/>
  <c r="BZ192" i="18"/>
  <c r="BY192" i="18"/>
  <c r="Q190" i="17" s="1"/>
  <c r="BX192" i="18"/>
  <c r="BN192" i="18"/>
  <c r="BL192" i="18"/>
  <c r="BG192" i="18"/>
  <c r="BB192" i="18"/>
  <c r="AS192" i="18"/>
  <c r="AQ192" i="18"/>
  <c r="AL192" i="18"/>
  <c r="AG192" i="18"/>
  <c r="Y192" i="18"/>
  <c r="Q192" i="18"/>
  <c r="M192" i="18"/>
  <c r="L192" i="18"/>
  <c r="P192" i="18"/>
  <c r="I190" i="17" s="1"/>
  <c r="G192" i="18"/>
  <c r="G190" i="17" s="1"/>
  <c r="CS191" i="18"/>
  <c r="CR191" i="18"/>
  <c r="CG191" i="18"/>
  <c r="CF191" i="18"/>
  <c r="S189" i="17" s="1"/>
  <c r="CE191" i="18"/>
  <c r="BZ191" i="18"/>
  <c r="BY191" i="18"/>
  <c r="Q189" i="17" s="1"/>
  <c r="BX191" i="18"/>
  <c r="BN191" i="18"/>
  <c r="BL191" i="18"/>
  <c r="BG191" i="18"/>
  <c r="BB191" i="18"/>
  <c r="AS191" i="18"/>
  <c r="AQ191" i="18"/>
  <c r="AL191" i="18"/>
  <c r="AG191" i="18"/>
  <c r="Y191" i="18"/>
  <c r="Q191" i="18"/>
  <c r="M191" i="18"/>
  <c r="L191" i="18"/>
  <c r="P191" i="18"/>
  <c r="I189" i="17" s="1"/>
  <c r="G191" i="18"/>
  <c r="G189" i="17" s="1"/>
  <c r="CS190" i="18"/>
  <c r="CR190" i="18"/>
  <c r="CG190" i="18"/>
  <c r="CF190" i="18"/>
  <c r="S188" i="17" s="1"/>
  <c r="CE190" i="18"/>
  <c r="BZ190" i="18"/>
  <c r="BY190" i="18"/>
  <c r="Q188" i="17" s="1"/>
  <c r="BX190" i="18"/>
  <c r="BN190" i="18"/>
  <c r="BL190" i="18"/>
  <c r="BG190" i="18"/>
  <c r="BB190" i="18"/>
  <c r="AS190" i="18"/>
  <c r="AQ190" i="18"/>
  <c r="AL190" i="18"/>
  <c r="AG190" i="18"/>
  <c r="Y190" i="18"/>
  <c r="AD190" i="18" s="1"/>
  <c r="Q190" i="18"/>
  <c r="M190" i="18"/>
  <c r="L190" i="18"/>
  <c r="P190" i="18"/>
  <c r="I188" i="17" s="1"/>
  <c r="G190" i="18"/>
  <c r="G188" i="17" s="1"/>
  <c r="CS189" i="18"/>
  <c r="CR189" i="18"/>
  <c r="CG189" i="18"/>
  <c r="CF189" i="18"/>
  <c r="S187" i="17" s="1"/>
  <c r="CE189" i="18"/>
  <c r="BZ189" i="18"/>
  <c r="BY189" i="18"/>
  <c r="Q187" i="17" s="1"/>
  <c r="BX189" i="18"/>
  <c r="BN189" i="18"/>
  <c r="BM189" i="18"/>
  <c r="BL189" i="18"/>
  <c r="BG189" i="18"/>
  <c r="BI189" i="18" s="1"/>
  <c r="BB189" i="18"/>
  <c r="BD189" i="18" s="1"/>
  <c r="AS189" i="18"/>
  <c r="AR189" i="18"/>
  <c r="AQ189" i="18"/>
  <c r="AM189" i="18"/>
  <c r="AL189" i="18"/>
  <c r="AH189" i="18"/>
  <c r="AG189" i="18"/>
  <c r="AA189" i="18"/>
  <c r="Y189" i="18"/>
  <c r="Z189" i="18" s="1"/>
  <c r="Q189" i="18"/>
  <c r="M189" i="18"/>
  <c r="N189" i="18" s="1"/>
  <c r="O189" i="18" s="1"/>
  <c r="L189" i="18"/>
  <c r="P189" i="18"/>
  <c r="I187" i="17" s="1"/>
  <c r="G189" i="18"/>
  <c r="G187" i="17" s="1"/>
  <c r="A189" i="18"/>
  <c r="CV187" i="18"/>
  <c r="CS187" i="18"/>
  <c r="CR187" i="18"/>
  <c r="CG187" i="18"/>
  <c r="S185" i="17"/>
  <c r="CE187" i="18"/>
  <c r="BZ187" i="18"/>
  <c r="BY187" i="18"/>
  <c r="Q185" i="17" s="1"/>
  <c r="BX187" i="18"/>
  <c r="BT187" i="18"/>
  <c r="O185" i="17" s="1"/>
  <c r="BN187" i="18"/>
  <c r="BL187" i="18"/>
  <c r="BG187" i="18"/>
  <c r="BB187" i="18"/>
  <c r="AY187" i="18"/>
  <c r="M185" i="17" s="1"/>
  <c r="AS187" i="18"/>
  <c r="AQ187" i="18"/>
  <c r="AN187" i="18"/>
  <c r="AL187" i="18"/>
  <c r="AI187" i="18"/>
  <c r="AG187" i="18"/>
  <c r="AB187" i="18"/>
  <c r="K185" i="17" s="1"/>
  <c r="Y187" i="18"/>
  <c r="AD187" i="18" s="1"/>
  <c r="S187" i="18"/>
  <c r="CN187" i="18" s="1"/>
  <c r="CP187" i="18" s="1"/>
  <c r="R187" i="18"/>
  <c r="CJ187" i="18" s="1"/>
  <c r="CL187" i="18" s="1"/>
  <c r="Q187" i="18"/>
  <c r="P187" i="18"/>
  <c r="I185" i="17" s="1"/>
  <c r="M187" i="18"/>
  <c r="N187" i="18" s="1"/>
  <c r="L187" i="18"/>
  <c r="G187" i="18"/>
  <c r="G185" i="17" s="1"/>
  <c r="CS186" i="18"/>
  <c r="CR186" i="18"/>
  <c r="CG186" i="18"/>
  <c r="CF186" i="18"/>
  <c r="S184" i="17" s="1"/>
  <c r="CE186" i="18"/>
  <c r="BZ186" i="18"/>
  <c r="BY186" i="18"/>
  <c r="Q184" i="17" s="1"/>
  <c r="BX186" i="18"/>
  <c r="BN186" i="18"/>
  <c r="BL186" i="18"/>
  <c r="BG186" i="18"/>
  <c r="BB186" i="18"/>
  <c r="AS186" i="18"/>
  <c r="AQ186" i="18"/>
  <c r="AL186" i="18"/>
  <c r="AG186" i="18"/>
  <c r="Y186" i="18"/>
  <c r="AD186" i="18" s="1"/>
  <c r="Q186" i="18"/>
  <c r="M186" i="18"/>
  <c r="N186" i="18" s="1"/>
  <c r="O186" i="18" s="1"/>
  <c r="L186" i="18"/>
  <c r="P186" i="18"/>
  <c r="I184" i="17" s="1"/>
  <c r="G186" i="18"/>
  <c r="G184" i="17" s="1"/>
  <c r="CS185" i="18"/>
  <c r="CR185" i="18"/>
  <c r="CG185" i="18"/>
  <c r="CF185" i="18"/>
  <c r="S183" i="17" s="1"/>
  <c r="CE185" i="18"/>
  <c r="BZ185" i="18"/>
  <c r="BY185" i="18"/>
  <c r="Q183" i="17" s="1"/>
  <c r="BX185" i="18"/>
  <c r="BN185" i="18"/>
  <c r="BL185" i="18"/>
  <c r="BG185" i="18"/>
  <c r="BB185" i="18"/>
  <c r="AS185" i="18"/>
  <c r="AQ185" i="18"/>
  <c r="AL185" i="18"/>
  <c r="AG185" i="18"/>
  <c r="Y185" i="18"/>
  <c r="AD185" i="18" s="1"/>
  <c r="Q185" i="18"/>
  <c r="M185" i="18"/>
  <c r="N185" i="18" s="1"/>
  <c r="L185" i="18"/>
  <c r="P185" i="18"/>
  <c r="I183" i="17" s="1"/>
  <c r="G185" i="18"/>
  <c r="G183" i="17" s="1"/>
  <c r="CS184" i="18"/>
  <c r="CR184" i="18"/>
  <c r="CG184" i="18"/>
  <c r="CF184" i="18"/>
  <c r="S182" i="17" s="1"/>
  <c r="CE184" i="18"/>
  <c r="BZ184" i="18"/>
  <c r="BY184" i="18"/>
  <c r="Q182" i="17" s="1"/>
  <c r="BX184" i="18"/>
  <c r="BN184" i="18"/>
  <c r="BL184" i="18"/>
  <c r="BG184" i="18"/>
  <c r="BB184" i="18"/>
  <c r="AS184" i="18"/>
  <c r="AQ184" i="18"/>
  <c r="AL184" i="18"/>
  <c r="AG184" i="18"/>
  <c r="Y184" i="18"/>
  <c r="Z184" i="18" s="1"/>
  <c r="Q184" i="18"/>
  <c r="M184" i="18"/>
  <c r="N184" i="18" s="1"/>
  <c r="O184" i="18" s="1"/>
  <c r="L184" i="18"/>
  <c r="P184" i="18"/>
  <c r="I182" i="17" s="1"/>
  <c r="G184" i="18"/>
  <c r="G182" i="17" s="1"/>
  <c r="CS183" i="18"/>
  <c r="CR183" i="18"/>
  <c r="CG183" i="18"/>
  <c r="CF183" i="18"/>
  <c r="S181" i="17" s="1"/>
  <c r="CE183" i="18"/>
  <c r="BZ183" i="18"/>
  <c r="BY183" i="18"/>
  <c r="Q181" i="17" s="1"/>
  <c r="BX183" i="18"/>
  <c r="BN183" i="18"/>
  <c r="BL183" i="18"/>
  <c r="BG183" i="18"/>
  <c r="BB183" i="18"/>
  <c r="AS183" i="18"/>
  <c r="AQ183" i="18"/>
  <c r="AL183" i="18"/>
  <c r="AG183" i="18"/>
  <c r="Y183" i="18"/>
  <c r="Z183" i="18" s="1"/>
  <c r="Q183" i="18"/>
  <c r="M183" i="18"/>
  <c r="N183" i="18" s="1"/>
  <c r="L183" i="18"/>
  <c r="P183" i="18"/>
  <c r="I181" i="17" s="1"/>
  <c r="G183" i="18"/>
  <c r="G181" i="17" s="1"/>
  <c r="DB182" i="18"/>
  <c r="CV182" i="18"/>
  <c r="CS182" i="18"/>
  <c r="CR182" i="18"/>
  <c r="CG182" i="18"/>
  <c r="CF182" i="18"/>
  <c r="S180" i="17" s="1"/>
  <c r="CE182" i="18"/>
  <c r="BZ182" i="18"/>
  <c r="BY182" i="18"/>
  <c r="Q180" i="17" s="1"/>
  <c r="BX182" i="18"/>
  <c r="BT182" i="18"/>
  <c r="O180" i="17" s="1"/>
  <c r="BN182" i="18"/>
  <c r="BL182" i="18"/>
  <c r="BG182" i="18"/>
  <c r="BB182" i="18"/>
  <c r="AY182" i="18"/>
  <c r="M180" i="17" s="1"/>
  <c r="AS182" i="18"/>
  <c r="AQ182" i="18"/>
  <c r="AN182" i="18"/>
  <c r="AL182" i="18"/>
  <c r="AI182" i="18"/>
  <c r="AG182" i="18"/>
  <c r="AB182" i="18"/>
  <c r="K180" i="17" s="1"/>
  <c r="Y182" i="18"/>
  <c r="AD182" i="18" s="1"/>
  <c r="S182" i="18"/>
  <c r="CN182" i="18" s="1"/>
  <c r="CP182" i="18" s="1"/>
  <c r="R182" i="18"/>
  <c r="CJ182" i="18" s="1"/>
  <c r="CL182" i="18" s="1"/>
  <c r="Q182" i="18"/>
  <c r="P182" i="18"/>
  <c r="I180" i="17" s="1"/>
  <c r="M182" i="18"/>
  <c r="L182" i="18"/>
  <c r="G182" i="18"/>
  <c r="G180" i="17" s="1"/>
  <c r="DB181" i="18"/>
  <c r="CS181" i="18"/>
  <c r="CR181" i="18"/>
  <c r="CG181" i="18"/>
  <c r="CF181" i="18"/>
  <c r="S179" i="17" s="1"/>
  <c r="CE181" i="18"/>
  <c r="BZ181" i="18"/>
  <c r="BY181" i="18"/>
  <c r="Q179" i="17" s="1"/>
  <c r="BX181" i="18"/>
  <c r="BT181" i="18"/>
  <c r="O179" i="17" s="1"/>
  <c r="BN181" i="18"/>
  <c r="BL181" i="18"/>
  <c r="BG181" i="18"/>
  <c r="BB181" i="18"/>
  <c r="AY181" i="18"/>
  <c r="M179" i="17" s="1"/>
  <c r="AS181" i="18"/>
  <c r="AQ181" i="18"/>
  <c r="AN181" i="18"/>
  <c r="AL181" i="18"/>
  <c r="AI181" i="18"/>
  <c r="AG181" i="18"/>
  <c r="AB181" i="18"/>
  <c r="K179" i="17" s="1"/>
  <c r="Y181" i="18"/>
  <c r="CN181" i="18"/>
  <c r="CP181" i="18" s="1"/>
  <c r="R181" i="18"/>
  <c r="CJ181" i="18" s="1"/>
  <c r="CL181" i="18" s="1"/>
  <c r="Q181" i="18"/>
  <c r="P181" i="18"/>
  <c r="I179" i="17" s="1"/>
  <c r="M181" i="18"/>
  <c r="N181" i="18" s="1"/>
  <c r="L181" i="18"/>
  <c r="G181" i="18"/>
  <c r="G179" i="17" s="1"/>
  <c r="CS180" i="18"/>
  <c r="CG180" i="18"/>
  <c r="CF180" i="18"/>
  <c r="S178" i="17" s="1"/>
  <c r="CE180" i="18"/>
  <c r="BZ180" i="18"/>
  <c r="BY180" i="18"/>
  <c r="Q178" i="17" s="1"/>
  <c r="BX180" i="18"/>
  <c r="BN180" i="18"/>
  <c r="BL180" i="18"/>
  <c r="BG180" i="18"/>
  <c r="BB180" i="18"/>
  <c r="AS180" i="18"/>
  <c r="AQ180" i="18"/>
  <c r="AL180" i="18"/>
  <c r="AG180" i="18"/>
  <c r="Y180" i="18"/>
  <c r="Q180" i="18"/>
  <c r="M180" i="18"/>
  <c r="L180" i="18"/>
  <c r="P180" i="18"/>
  <c r="I178" i="17" s="1"/>
  <c r="G180" i="18"/>
  <c r="CS179" i="18"/>
  <c r="CG179" i="18"/>
  <c r="CF179" i="18"/>
  <c r="S177" i="17" s="1"/>
  <c r="CE179" i="18"/>
  <c r="BZ179" i="18"/>
  <c r="BY179" i="18"/>
  <c r="Q177" i="17" s="1"/>
  <c r="BX179" i="18"/>
  <c r="BN179" i="18"/>
  <c r="BL179" i="18"/>
  <c r="BG179" i="18"/>
  <c r="BB179" i="18"/>
  <c r="AS179" i="18"/>
  <c r="AQ179" i="18"/>
  <c r="AL179" i="18"/>
  <c r="AG179" i="18"/>
  <c r="Y179" i="18"/>
  <c r="AD179" i="18" s="1"/>
  <c r="Q179" i="18"/>
  <c r="M179" i="18"/>
  <c r="N179" i="18" s="1"/>
  <c r="L179" i="18"/>
  <c r="I177" i="17"/>
  <c r="G179" i="18"/>
  <c r="G177" i="17" s="1"/>
  <c r="CS178" i="18"/>
  <c r="CG178" i="18"/>
  <c r="CF178" i="18"/>
  <c r="S176" i="17" s="1"/>
  <c r="CE178" i="18"/>
  <c r="BZ178" i="18"/>
  <c r="BY178" i="18"/>
  <c r="Q176" i="17" s="1"/>
  <c r="BX178" i="18"/>
  <c r="BN178" i="18"/>
  <c r="BL178" i="18"/>
  <c r="BG178" i="18"/>
  <c r="BI178" i="18" s="1"/>
  <c r="BB178" i="18"/>
  <c r="BD178" i="18" s="1"/>
  <c r="AS178" i="18"/>
  <c r="AQ178" i="18"/>
  <c r="AL178" i="18"/>
  <c r="AG178" i="18"/>
  <c r="Y178" i="18"/>
  <c r="Q178" i="18"/>
  <c r="I176" i="17"/>
  <c r="M178" i="18"/>
  <c r="N178" i="18" s="1"/>
  <c r="O178" i="18" s="1"/>
  <c r="L178" i="18"/>
  <c r="G178" i="18"/>
  <c r="CS177" i="18"/>
  <c r="CR177" i="18"/>
  <c r="CG177" i="18"/>
  <c r="CF177" i="18"/>
  <c r="S175" i="17" s="1"/>
  <c r="CE177" i="18"/>
  <c r="BZ177" i="18"/>
  <c r="BY177" i="18"/>
  <c r="Q175" i="17" s="1"/>
  <c r="BX177" i="18"/>
  <c r="BN177" i="18"/>
  <c r="BL177" i="18"/>
  <c r="BG177" i="18"/>
  <c r="BB177" i="18"/>
  <c r="AS177" i="18"/>
  <c r="AQ177" i="18"/>
  <c r="AL177" i="18"/>
  <c r="AG177" i="18"/>
  <c r="Y177" i="18"/>
  <c r="AD177" i="18" s="1"/>
  <c r="Q177" i="18"/>
  <c r="M177" i="18"/>
  <c r="L177" i="18"/>
  <c r="P177" i="18"/>
  <c r="I175" i="17" s="1"/>
  <c r="G177" i="18"/>
  <c r="G175" i="17" s="1"/>
  <c r="CS176" i="18"/>
  <c r="CR176" i="18"/>
  <c r="CG176" i="18"/>
  <c r="CF176" i="18"/>
  <c r="S174" i="17" s="1"/>
  <c r="CE176" i="18"/>
  <c r="BZ176" i="18"/>
  <c r="BY176" i="18"/>
  <c r="Q174" i="17" s="1"/>
  <c r="BX176" i="18"/>
  <c r="BN176" i="18"/>
  <c r="BM176" i="18"/>
  <c r="BL176" i="18"/>
  <c r="BG176" i="18"/>
  <c r="BB176" i="18"/>
  <c r="AS176" i="18"/>
  <c r="AR176" i="18"/>
  <c r="AQ176" i="18"/>
  <c r="AM176" i="18"/>
  <c r="AL176" i="18"/>
  <c r="AH176" i="18"/>
  <c r="AG176" i="18"/>
  <c r="AA176" i="18"/>
  <c r="Y176" i="18"/>
  <c r="Z176" i="18" s="1"/>
  <c r="Q176" i="18"/>
  <c r="M176" i="18"/>
  <c r="N176" i="18" s="1"/>
  <c r="L176" i="18"/>
  <c r="P176" i="18"/>
  <c r="I174" i="17" s="1"/>
  <c r="G176" i="18"/>
  <c r="G174" i="17" s="1"/>
  <c r="A176" i="18"/>
  <c r="CS174" i="18"/>
  <c r="CR174" i="18"/>
  <c r="CG174" i="18"/>
  <c r="S172" i="17"/>
  <c r="CE174" i="18"/>
  <c r="BZ174" i="18"/>
  <c r="BY174" i="18"/>
  <c r="Q172" i="17" s="1"/>
  <c r="BX174" i="18"/>
  <c r="BL174" i="18"/>
  <c r="BG174" i="18"/>
  <c r="BB174" i="18"/>
  <c r="AQ174" i="18"/>
  <c r="AL174" i="18"/>
  <c r="AG174" i="18"/>
  <c r="Y174" i="18"/>
  <c r="Q174" i="18"/>
  <c r="M174" i="18"/>
  <c r="N174" i="18" s="1"/>
  <c r="L174" i="18"/>
  <c r="P174" i="18"/>
  <c r="G174" i="18"/>
  <c r="G172" i="17" s="1"/>
  <c r="CS173" i="18"/>
  <c r="CR173" i="18"/>
  <c r="CG173" i="18"/>
  <c r="CF173" i="18"/>
  <c r="S171" i="17" s="1"/>
  <c r="CE173" i="18"/>
  <c r="BZ173" i="18"/>
  <c r="BY173" i="18"/>
  <c r="Q171" i="17" s="1"/>
  <c r="BX173" i="18"/>
  <c r="BN173" i="18"/>
  <c r="BL173" i="18"/>
  <c r="BG173" i="18"/>
  <c r="BB173" i="18"/>
  <c r="AS173" i="18"/>
  <c r="AQ173" i="18"/>
  <c r="AL173" i="18"/>
  <c r="AG173" i="18"/>
  <c r="Y173" i="18"/>
  <c r="Z173" i="18" s="1"/>
  <c r="Q173" i="18"/>
  <c r="M173" i="18"/>
  <c r="N173" i="18" s="1"/>
  <c r="L173" i="18"/>
  <c r="P173" i="18"/>
  <c r="I171" i="17" s="1"/>
  <c r="G173" i="18"/>
  <c r="G171" i="17" s="1"/>
  <c r="CS172" i="18"/>
  <c r="CR172" i="18"/>
  <c r="CG172" i="18"/>
  <c r="CF172" i="18"/>
  <c r="S170" i="17" s="1"/>
  <c r="CE172" i="18"/>
  <c r="BZ172" i="18"/>
  <c r="BY172" i="18"/>
  <c r="Q170" i="17" s="1"/>
  <c r="BX172" i="18"/>
  <c r="BN172" i="18"/>
  <c r="BL172" i="18"/>
  <c r="BG172" i="18"/>
  <c r="BB172" i="18"/>
  <c r="AS172" i="18"/>
  <c r="AQ172" i="18"/>
  <c r="AL172" i="18"/>
  <c r="AG172" i="18"/>
  <c r="Y172" i="18"/>
  <c r="AD172" i="18" s="1"/>
  <c r="Q172" i="18"/>
  <c r="M172" i="18"/>
  <c r="L172" i="18"/>
  <c r="P172" i="18"/>
  <c r="I170" i="17" s="1"/>
  <c r="G172" i="18"/>
  <c r="G170" i="17" s="1"/>
  <c r="CS171" i="18"/>
  <c r="CR171" i="18"/>
  <c r="CG171" i="18"/>
  <c r="CF171" i="18"/>
  <c r="S169" i="17" s="1"/>
  <c r="CE171" i="18"/>
  <c r="BZ171" i="18"/>
  <c r="BY171" i="18"/>
  <c r="Q169" i="17" s="1"/>
  <c r="BX171" i="18"/>
  <c r="BN171" i="18"/>
  <c r="BL171" i="18"/>
  <c r="BG171" i="18"/>
  <c r="BB171" i="18"/>
  <c r="AS171" i="18"/>
  <c r="AQ171" i="18"/>
  <c r="AL171" i="18"/>
  <c r="AG171" i="18"/>
  <c r="Y171" i="18"/>
  <c r="Q171" i="18"/>
  <c r="M171" i="18"/>
  <c r="N171" i="18" s="1"/>
  <c r="L171" i="18"/>
  <c r="P171" i="18"/>
  <c r="I169" i="17" s="1"/>
  <c r="G171" i="18"/>
  <c r="G169" i="17" s="1"/>
  <c r="CS170" i="18"/>
  <c r="CR170" i="18"/>
  <c r="CG170" i="18"/>
  <c r="CF170" i="18"/>
  <c r="S168" i="17" s="1"/>
  <c r="CE170" i="18"/>
  <c r="BZ170" i="18"/>
  <c r="BY170" i="18"/>
  <c r="Q168" i="17" s="1"/>
  <c r="BX170" i="18"/>
  <c r="BN170" i="18"/>
  <c r="BL170" i="18"/>
  <c r="BG170" i="18"/>
  <c r="BB170" i="18"/>
  <c r="AS170" i="18"/>
  <c r="AQ170" i="18"/>
  <c r="AL170" i="18"/>
  <c r="AG170" i="18"/>
  <c r="Y170" i="18"/>
  <c r="AD170" i="18" s="1"/>
  <c r="Q170" i="18"/>
  <c r="M170" i="18"/>
  <c r="L170" i="18"/>
  <c r="P170" i="18"/>
  <c r="G170" i="18"/>
  <c r="G168" i="17" s="1"/>
  <c r="CS169" i="18"/>
  <c r="CR169" i="18"/>
  <c r="CG169" i="18"/>
  <c r="CF169" i="18"/>
  <c r="S167" i="17" s="1"/>
  <c r="CE169" i="18"/>
  <c r="BZ169" i="18"/>
  <c r="BY169" i="18"/>
  <c r="Q167" i="17" s="1"/>
  <c r="BX169" i="18"/>
  <c r="BN169" i="18"/>
  <c r="BL169" i="18"/>
  <c r="BG169" i="18"/>
  <c r="BB169" i="18"/>
  <c r="AS169" i="18"/>
  <c r="AQ169" i="18"/>
  <c r="AL169" i="18"/>
  <c r="AG169" i="18"/>
  <c r="Y169" i="18"/>
  <c r="AD169" i="18" s="1"/>
  <c r="Q169" i="18"/>
  <c r="M169" i="18"/>
  <c r="N169" i="18" s="1"/>
  <c r="L169" i="18"/>
  <c r="P169" i="18"/>
  <c r="I167" i="17" s="1"/>
  <c r="G169" i="18"/>
  <c r="G167" i="17" s="1"/>
  <c r="CS168" i="18"/>
  <c r="CR168" i="18"/>
  <c r="CG168" i="18"/>
  <c r="CF168" i="18"/>
  <c r="S166" i="17" s="1"/>
  <c r="CE168" i="18"/>
  <c r="BZ168" i="18"/>
  <c r="BY168" i="18"/>
  <c r="Q166" i="17" s="1"/>
  <c r="BX168" i="18"/>
  <c r="BN168" i="18"/>
  <c r="BL168" i="18"/>
  <c r="BG168" i="18"/>
  <c r="BB168" i="18"/>
  <c r="AS168" i="18"/>
  <c r="AQ168" i="18"/>
  <c r="AL168" i="18"/>
  <c r="AG168" i="18"/>
  <c r="Y168" i="18"/>
  <c r="AD168" i="18" s="1"/>
  <c r="Q168" i="18"/>
  <c r="M168" i="18"/>
  <c r="N168" i="18" s="1"/>
  <c r="O168" i="18" s="1"/>
  <c r="L168" i="18"/>
  <c r="P168" i="18"/>
  <c r="I166" i="17" s="1"/>
  <c r="G168" i="18"/>
  <c r="G166" i="17" s="1"/>
  <c r="CS167" i="18"/>
  <c r="CR167" i="18"/>
  <c r="CG167" i="18"/>
  <c r="CF167" i="18"/>
  <c r="S165" i="17" s="1"/>
  <c r="CE167" i="18"/>
  <c r="BZ167" i="18"/>
  <c r="BY167" i="18"/>
  <c r="Q165" i="17" s="1"/>
  <c r="BX167" i="18"/>
  <c r="BN167" i="18"/>
  <c r="BL167" i="18"/>
  <c r="BG167" i="18"/>
  <c r="BB167" i="18"/>
  <c r="AS167" i="18"/>
  <c r="AQ167" i="18"/>
  <c r="AL167" i="18"/>
  <c r="AG167" i="18"/>
  <c r="Y167" i="18"/>
  <c r="AD167" i="18" s="1"/>
  <c r="Q167" i="18"/>
  <c r="M167" i="18"/>
  <c r="N167" i="18" s="1"/>
  <c r="L167" i="18"/>
  <c r="P167" i="18"/>
  <c r="G167" i="18"/>
  <c r="G165" i="17" s="1"/>
  <c r="CS166" i="18"/>
  <c r="CR166" i="18"/>
  <c r="CG166" i="18"/>
  <c r="CF166" i="18"/>
  <c r="S164" i="17" s="1"/>
  <c r="CE166" i="18"/>
  <c r="BZ166" i="18"/>
  <c r="BY166" i="18"/>
  <c r="Q164" i="17" s="1"/>
  <c r="BX166" i="18"/>
  <c r="BN166" i="18"/>
  <c r="BL166" i="18"/>
  <c r="BG166" i="18"/>
  <c r="BB166" i="18"/>
  <c r="AS166" i="18"/>
  <c r="AQ166" i="18"/>
  <c r="AL166" i="18"/>
  <c r="AG166" i="18"/>
  <c r="Y166" i="18"/>
  <c r="Z166" i="18" s="1"/>
  <c r="AC166" i="18" s="1"/>
  <c r="Q166" i="18"/>
  <c r="M166" i="18"/>
  <c r="N166" i="18" s="1"/>
  <c r="L166" i="18"/>
  <c r="P166" i="18"/>
  <c r="I164" i="17" s="1"/>
  <c r="G166" i="18"/>
  <c r="G164" i="17" s="1"/>
  <c r="CS165" i="18"/>
  <c r="CR165" i="18"/>
  <c r="CG165" i="18"/>
  <c r="CF165" i="18"/>
  <c r="S163" i="17" s="1"/>
  <c r="CE165" i="18"/>
  <c r="BZ165" i="18"/>
  <c r="BY165" i="18"/>
  <c r="Q163" i="17" s="1"/>
  <c r="BX165" i="18"/>
  <c r="BN165" i="18"/>
  <c r="BL165" i="18"/>
  <c r="BG165" i="18"/>
  <c r="BB165" i="18"/>
  <c r="AS165" i="18"/>
  <c r="AQ165" i="18"/>
  <c r="AL165" i="18"/>
  <c r="AG165" i="18"/>
  <c r="Y165" i="18"/>
  <c r="Z165" i="18" s="1"/>
  <c r="Q165" i="18"/>
  <c r="M165" i="18"/>
  <c r="L165" i="18"/>
  <c r="P165" i="18"/>
  <c r="I163" i="17" s="1"/>
  <c r="G165" i="18"/>
  <c r="G163" i="17" s="1"/>
  <c r="CS164" i="18"/>
  <c r="CR164" i="18"/>
  <c r="CG164" i="18"/>
  <c r="CF164" i="18"/>
  <c r="S162" i="17" s="1"/>
  <c r="CE164" i="18"/>
  <c r="BZ164" i="18"/>
  <c r="BY164" i="18"/>
  <c r="Q162" i="17" s="1"/>
  <c r="BX164" i="18"/>
  <c r="BN164" i="18"/>
  <c r="BL164" i="18"/>
  <c r="BG164" i="18"/>
  <c r="BI164" i="18" s="1"/>
  <c r="BB164" i="18"/>
  <c r="BD164" i="18" s="1"/>
  <c r="AS164" i="18"/>
  <c r="AQ164" i="18"/>
  <c r="AL164" i="18"/>
  <c r="AG164" i="18"/>
  <c r="Y164" i="18"/>
  <c r="AD164" i="18" s="1"/>
  <c r="Q164" i="18"/>
  <c r="M164" i="18"/>
  <c r="L164" i="18"/>
  <c r="P164" i="18"/>
  <c r="I162" i="17" s="1"/>
  <c r="G164" i="18"/>
  <c r="G162" i="17" s="1"/>
  <c r="CS163" i="18"/>
  <c r="CR163" i="18"/>
  <c r="CG163" i="18"/>
  <c r="CF163" i="18"/>
  <c r="S161" i="17" s="1"/>
  <c r="CE163" i="18"/>
  <c r="BZ163" i="18"/>
  <c r="BY163" i="18"/>
  <c r="Q161" i="17" s="1"/>
  <c r="BX163" i="18"/>
  <c r="BN163" i="18"/>
  <c r="BM163" i="18"/>
  <c r="BL163" i="18"/>
  <c r="BG163" i="18"/>
  <c r="BB163" i="18"/>
  <c r="AS163" i="18"/>
  <c r="AR163" i="18"/>
  <c r="AQ163" i="18"/>
  <c r="AM163" i="18"/>
  <c r="AL163" i="18"/>
  <c r="AH163" i="18"/>
  <c r="AG163" i="18"/>
  <c r="AA163" i="18"/>
  <c r="Y163" i="18"/>
  <c r="Z163" i="18" s="1"/>
  <c r="Q163" i="18"/>
  <c r="M163" i="18"/>
  <c r="N163" i="18" s="1"/>
  <c r="L163" i="18"/>
  <c r="P163" i="18"/>
  <c r="I161" i="17" s="1"/>
  <c r="G163" i="18"/>
  <c r="G161" i="17" s="1"/>
  <c r="A163" i="18"/>
  <c r="CS161" i="18"/>
  <c r="CR161" i="18"/>
  <c r="CG161" i="18"/>
  <c r="S159" i="17"/>
  <c r="CE161" i="18"/>
  <c r="BZ161" i="18"/>
  <c r="BY161" i="18"/>
  <c r="Q159" i="17" s="1"/>
  <c r="BX161" i="18"/>
  <c r="BL161" i="18"/>
  <c r="BG161" i="18"/>
  <c r="BI161" i="18" s="1"/>
  <c r="BB161" i="18"/>
  <c r="BD161" i="18" s="1"/>
  <c r="AQ161" i="18"/>
  <c r="AL161" i="18"/>
  <c r="AG161" i="18"/>
  <c r="Y161" i="18"/>
  <c r="AD161" i="18" s="1"/>
  <c r="Q161" i="18"/>
  <c r="M161" i="18"/>
  <c r="N161" i="18" s="1"/>
  <c r="O161" i="18" s="1"/>
  <c r="L161" i="18"/>
  <c r="P161" i="18"/>
  <c r="I159" i="17" s="1"/>
  <c r="G161" i="18"/>
  <c r="CS160" i="18"/>
  <c r="CR160" i="18"/>
  <c r="CG160" i="18"/>
  <c r="CF160" i="18"/>
  <c r="S158" i="17" s="1"/>
  <c r="CE160" i="18"/>
  <c r="BZ160" i="18"/>
  <c r="BY160" i="18"/>
  <c r="Q158" i="17" s="1"/>
  <c r="BX160" i="18"/>
  <c r="BN160" i="18"/>
  <c r="BL160" i="18"/>
  <c r="BG160" i="18"/>
  <c r="BB160" i="18"/>
  <c r="AS160" i="18"/>
  <c r="AQ160" i="18"/>
  <c r="AL160" i="18"/>
  <c r="AG160" i="18"/>
  <c r="Y160" i="18"/>
  <c r="AD160" i="18" s="1"/>
  <c r="Q160" i="18"/>
  <c r="M160" i="18"/>
  <c r="N160" i="18" s="1"/>
  <c r="L160" i="18"/>
  <c r="P160" i="18"/>
  <c r="I158" i="17" s="1"/>
  <c r="G160" i="18"/>
  <c r="G158" i="17" s="1"/>
  <c r="CS159" i="18"/>
  <c r="CR159" i="18"/>
  <c r="CG159" i="18"/>
  <c r="CF159" i="18"/>
  <c r="S157" i="17" s="1"/>
  <c r="CE159" i="18"/>
  <c r="BZ159" i="18"/>
  <c r="BY159" i="18"/>
  <c r="Q157" i="17" s="1"/>
  <c r="BX159" i="18"/>
  <c r="BN159" i="18"/>
  <c r="BL159" i="18"/>
  <c r="BG159" i="18"/>
  <c r="BB159" i="18"/>
  <c r="AS159" i="18"/>
  <c r="AQ159" i="18"/>
  <c r="AL159" i="18"/>
  <c r="AG159" i="18"/>
  <c r="Y159" i="18"/>
  <c r="AD159" i="18" s="1"/>
  <c r="Q159" i="18"/>
  <c r="M159" i="18"/>
  <c r="L159" i="18"/>
  <c r="P159" i="18"/>
  <c r="I157" i="17" s="1"/>
  <c r="G159" i="18"/>
  <c r="G157" i="17" s="1"/>
  <c r="CS158" i="18"/>
  <c r="CR158" i="18"/>
  <c r="CG158" i="18"/>
  <c r="CF158" i="18"/>
  <c r="S156" i="17" s="1"/>
  <c r="CE158" i="18"/>
  <c r="BZ158" i="18"/>
  <c r="BY158" i="18"/>
  <c r="Q156" i="17" s="1"/>
  <c r="BX158" i="18"/>
  <c r="BN158" i="18"/>
  <c r="BL158" i="18"/>
  <c r="BG158" i="18"/>
  <c r="BB158" i="18"/>
  <c r="AS158" i="18"/>
  <c r="AQ158" i="18"/>
  <c r="AL158" i="18"/>
  <c r="AG158" i="18"/>
  <c r="Y158" i="18"/>
  <c r="AD158" i="18" s="1"/>
  <c r="Q158" i="18"/>
  <c r="M158" i="18"/>
  <c r="N158" i="18" s="1"/>
  <c r="O158" i="18" s="1"/>
  <c r="L158" i="18"/>
  <c r="P158" i="18"/>
  <c r="I156" i="17" s="1"/>
  <c r="G158" i="18"/>
  <c r="CS157" i="18"/>
  <c r="CR157" i="18"/>
  <c r="CG157" i="18"/>
  <c r="CF157" i="18"/>
  <c r="S155" i="17" s="1"/>
  <c r="CE157" i="18"/>
  <c r="BZ157" i="18"/>
  <c r="BY157" i="18"/>
  <c r="Q155" i="17" s="1"/>
  <c r="BX157" i="18"/>
  <c r="BN157" i="18"/>
  <c r="BL157" i="18"/>
  <c r="BG157" i="18"/>
  <c r="BI157" i="18" s="1"/>
  <c r="BB157" i="18"/>
  <c r="BD157" i="18" s="1"/>
  <c r="AS157" i="18"/>
  <c r="AQ157" i="18"/>
  <c r="AL157" i="18"/>
  <c r="AG157" i="18"/>
  <c r="Y157" i="18"/>
  <c r="AD157" i="18" s="1"/>
  <c r="Q157" i="18"/>
  <c r="M157" i="18"/>
  <c r="N157" i="18" s="1"/>
  <c r="O157" i="18" s="1"/>
  <c r="L157" i="18"/>
  <c r="P157" i="18"/>
  <c r="I155" i="17" s="1"/>
  <c r="G157" i="18"/>
  <c r="G155" i="17" s="1"/>
  <c r="CS156" i="18"/>
  <c r="CR156" i="18"/>
  <c r="CG156" i="18"/>
  <c r="CF156" i="18"/>
  <c r="S154" i="17" s="1"/>
  <c r="CE156" i="18"/>
  <c r="BZ156" i="18"/>
  <c r="BY156" i="18"/>
  <c r="Q154" i="17" s="1"/>
  <c r="BX156" i="18"/>
  <c r="BN156" i="18"/>
  <c r="BL156" i="18"/>
  <c r="BG156" i="18"/>
  <c r="BB156" i="18"/>
  <c r="AS156" i="18"/>
  <c r="AQ156" i="18"/>
  <c r="AL156" i="18"/>
  <c r="AG156" i="18"/>
  <c r="Y156" i="18"/>
  <c r="AD156" i="18" s="1"/>
  <c r="Q156" i="18"/>
  <c r="M156" i="18"/>
  <c r="N156" i="18" s="1"/>
  <c r="O156" i="18" s="1"/>
  <c r="L156" i="18"/>
  <c r="P156" i="18"/>
  <c r="I154" i="17" s="1"/>
  <c r="G156" i="18"/>
  <c r="G154" i="17" s="1"/>
  <c r="CS155" i="18"/>
  <c r="CR155" i="18"/>
  <c r="CG155" i="18"/>
  <c r="CF155" i="18"/>
  <c r="S153" i="17" s="1"/>
  <c r="CE155" i="18"/>
  <c r="BZ155" i="18"/>
  <c r="BY155" i="18"/>
  <c r="Q153" i="17" s="1"/>
  <c r="BX155" i="18"/>
  <c r="BN155" i="18"/>
  <c r="BL155" i="18"/>
  <c r="BG155" i="18"/>
  <c r="BB155" i="18"/>
  <c r="AS155" i="18"/>
  <c r="AQ155" i="18"/>
  <c r="AL155" i="18"/>
  <c r="AG155" i="18"/>
  <c r="Y155" i="18"/>
  <c r="Z155" i="18" s="1"/>
  <c r="Q155" i="18"/>
  <c r="M155" i="18"/>
  <c r="N155" i="18" s="1"/>
  <c r="L155" i="18"/>
  <c r="P155" i="18"/>
  <c r="I153" i="17" s="1"/>
  <c r="G155" i="18"/>
  <c r="G153" i="17" s="1"/>
  <c r="CS154" i="18"/>
  <c r="CR154" i="18"/>
  <c r="CG154" i="18"/>
  <c r="CF154" i="18"/>
  <c r="S152" i="17" s="1"/>
  <c r="CE154" i="18"/>
  <c r="BZ154" i="18"/>
  <c r="BY154" i="18"/>
  <c r="Q152" i="17" s="1"/>
  <c r="BX154" i="18"/>
  <c r="BN154" i="18"/>
  <c r="BL154" i="18"/>
  <c r="BG154" i="18"/>
  <c r="BB154" i="18"/>
  <c r="AS154" i="18"/>
  <c r="AQ154" i="18"/>
  <c r="AL154" i="18"/>
  <c r="AG154" i="18"/>
  <c r="Y154" i="18"/>
  <c r="Z154" i="18" s="1"/>
  <c r="Q154" i="18"/>
  <c r="M154" i="18"/>
  <c r="N154" i="18" s="1"/>
  <c r="O154" i="18" s="1"/>
  <c r="L154" i="18"/>
  <c r="P154" i="18"/>
  <c r="I152" i="17" s="1"/>
  <c r="G154" i="18"/>
  <c r="G152" i="17" s="1"/>
  <c r="CS153" i="18"/>
  <c r="CR153" i="18"/>
  <c r="CG153" i="18"/>
  <c r="CF153" i="18"/>
  <c r="S151" i="17" s="1"/>
  <c r="CE153" i="18"/>
  <c r="BZ153" i="18"/>
  <c r="BY153" i="18"/>
  <c r="Q151" i="17" s="1"/>
  <c r="BX153" i="18"/>
  <c r="BN153" i="18"/>
  <c r="BL153" i="18"/>
  <c r="BG153" i="18"/>
  <c r="BB153" i="18"/>
  <c r="AS153" i="18"/>
  <c r="AQ153" i="18"/>
  <c r="AL153" i="18"/>
  <c r="AG153" i="18"/>
  <c r="Y153" i="18"/>
  <c r="AD153" i="18" s="1"/>
  <c r="Q153" i="18"/>
  <c r="M153" i="18"/>
  <c r="N153" i="18" s="1"/>
  <c r="O153" i="18" s="1"/>
  <c r="L153" i="18"/>
  <c r="P153" i="18"/>
  <c r="I151" i="17" s="1"/>
  <c r="G153" i="18"/>
  <c r="G151" i="17" s="1"/>
  <c r="CS152" i="18"/>
  <c r="CR152" i="18"/>
  <c r="CG152" i="18"/>
  <c r="CF152" i="18"/>
  <c r="S150" i="17" s="1"/>
  <c r="CE152" i="18"/>
  <c r="BZ152" i="18"/>
  <c r="BY152" i="18"/>
  <c r="Q150" i="17" s="1"/>
  <c r="BX152" i="18"/>
  <c r="BN152" i="18"/>
  <c r="BL152" i="18"/>
  <c r="BG152" i="18"/>
  <c r="BB152" i="18"/>
  <c r="AS152" i="18"/>
  <c r="AQ152" i="18"/>
  <c r="AL152" i="18"/>
  <c r="AG152" i="18"/>
  <c r="Y152" i="18"/>
  <c r="Q152" i="18"/>
  <c r="M152" i="18"/>
  <c r="L152" i="18"/>
  <c r="P152" i="18"/>
  <c r="I150" i="17" s="1"/>
  <c r="G152" i="18"/>
  <c r="G150" i="17" s="1"/>
  <c r="CS151" i="18"/>
  <c r="CR151" i="18"/>
  <c r="CG151" i="18"/>
  <c r="CF151" i="18"/>
  <c r="S149" i="17" s="1"/>
  <c r="CE151" i="18"/>
  <c r="BZ151" i="18"/>
  <c r="BY151" i="18"/>
  <c r="Q149" i="17" s="1"/>
  <c r="BX151" i="18"/>
  <c r="BN151" i="18"/>
  <c r="BL151" i="18"/>
  <c r="BG151" i="18"/>
  <c r="BB151" i="18"/>
  <c r="AS151" i="18"/>
  <c r="AQ151" i="18"/>
  <c r="AL151" i="18"/>
  <c r="AG151" i="18"/>
  <c r="Y151" i="18"/>
  <c r="AD151" i="18" s="1"/>
  <c r="Q151" i="18"/>
  <c r="M151" i="18"/>
  <c r="L151" i="18"/>
  <c r="P151" i="18"/>
  <c r="I149" i="17" s="1"/>
  <c r="G151" i="18"/>
  <c r="G149" i="17" s="1"/>
  <c r="CS150" i="18"/>
  <c r="CR150" i="18"/>
  <c r="CG150" i="18"/>
  <c r="CF150" i="18"/>
  <c r="S148" i="17" s="1"/>
  <c r="CE150" i="18"/>
  <c r="BZ150" i="18"/>
  <c r="BY150" i="18"/>
  <c r="Q148" i="17" s="1"/>
  <c r="BX150" i="18"/>
  <c r="BN150" i="18"/>
  <c r="BM150" i="18"/>
  <c r="BL150" i="18"/>
  <c r="BG150" i="18"/>
  <c r="BB150" i="18"/>
  <c r="AS150" i="18"/>
  <c r="AR150" i="18"/>
  <c r="AQ150" i="18"/>
  <c r="AM150" i="18"/>
  <c r="AL150" i="18"/>
  <c r="AH150" i="18"/>
  <c r="AG150" i="18"/>
  <c r="AA150" i="18"/>
  <c r="Y150" i="18"/>
  <c r="Q150" i="18"/>
  <c r="M150" i="18"/>
  <c r="N150" i="18" s="1"/>
  <c r="O150" i="18" s="1"/>
  <c r="L150" i="18"/>
  <c r="P150" i="18"/>
  <c r="I148" i="17" s="1"/>
  <c r="G150" i="18"/>
  <c r="G148" i="17" s="1"/>
  <c r="A150" i="18"/>
  <c r="CS148" i="18"/>
  <c r="CR148" i="18"/>
  <c r="CG148" i="18"/>
  <c r="S146" i="17"/>
  <c r="CE148" i="18"/>
  <c r="BZ148" i="18"/>
  <c r="BY148" i="18"/>
  <c r="Q146" i="17" s="1"/>
  <c r="BX148" i="18"/>
  <c r="BL148" i="18"/>
  <c r="BG148" i="18"/>
  <c r="BI148" i="18" s="1"/>
  <c r="BB148" i="18"/>
  <c r="BD148" i="18" s="1"/>
  <c r="AQ148" i="18"/>
  <c r="AL148" i="18"/>
  <c r="AG148" i="18"/>
  <c r="Y148" i="18"/>
  <c r="AD148" i="18" s="1"/>
  <c r="Q148" i="18"/>
  <c r="M148" i="18"/>
  <c r="N148" i="18" s="1"/>
  <c r="O148" i="18" s="1"/>
  <c r="L148" i="18"/>
  <c r="P148" i="18"/>
  <c r="I146" i="17" s="1"/>
  <c r="G148" i="18"/>
  <c r="CS147" i="18"/>
  <c r="CR147" i="18"/>
  <c r="CG147" i="18"/>
  <c r="CF147" i="18"/>
  <c r="S145" i="17" s="1"/>
  <c r="CE147" i="18"/>
  <c r="BZ147" i="18"/>
  <c r="BY147" i="18"/>
  <c r="Q145" i="17" s="1"/>
  <c r="BX147" i="18"/>
  <c r="BN147" i="18"/>
  <c r="BL147" i="18"/>
  <c r="BG147" i="18"/>
  <c r="BB147" i="18"/>
  <c r="AS147" i="18"/>
  <c r="AQ147" i="18"/>
  <c r="AL147" i="18"/>
  <c r="AG147" i="18"/>
  <c r="Y147" i="18"/>
  <c r="Q147" i="18"/>
  <c r="M147" i="18"/>
  <c r="N147" i="18" s="1"/>
  <c r="O147" i="18" s="1"/>
  <c r="L147" i="18"/>
  <c r="P147" i="18"/>
  <c r="I145" i="17" s="1"/>
  <c r="G147" i="18"/>
  <c r="CS146" i="18"/>
  <c r="CR146" i="18"/>
  <c r="CG146" i="18"/>
  <c r="CF146" i="18"/>
  <c r="S144" i="17" s="1"/>
  <c r="CE146" i="18"/>
  <c r="BZ146" i="18"/>
  <c r="BY146" i="18"/>
  <c r="Q144" i="17" s="1"/>
  <c r="BX146" i="18"/>
  <c r="BN146" i="18"/>
  <c r="BL146" i="18"/>
  <c r="BG146" i="18"/>
  <c r="BB146" i="18"/>
  <c r="AS146" i="18"/>
  <c r="AQ146" i="18"/>
  <c r="AL146" i="18"/>
  <c r="AG146" i="18"/>
  <c r="Y146" i="18"/>
  <c r="Q146" i="18"/>
  <c r="M146" i="18"/>
  <c r="N146" i="18" s="1"/>
  <c r="O146" i="18" s="1"/>
  <c r="L146" i="18"/>
  <c r="P146" i="18"/>
  <c r="I144" i="17" s="1"/>
  <c r="G146" i="18"/>
  <c r="G144" i="17" s="1"/>
  <c r="CS145" i="18"/>
  <c r="CR145" i="18"/>
  <c r="CG145" i="18"/>
  <c r="CF145" i="18"/>
  <c r="S143" i="17" s="1"/>
  <c r="CE145" i="18"/>
  <c r="BZ145" i="18"/>
  <c r="BY145" i="18"/>
  <c r="Q143" i="17" s="1"/>
  <c r="BX145" i="18"/>
  <c r="BN145" i="18"/>
  <c r="BL145" i="18"/>
  <c r="BG145" i="18"/>
  <c r="BB145" i="18"/>
  <c r="AS145" i="18"/>
  <c r="AQ145" i="18"/>
  <c r="AL145" i="18"/>
  <c r="AG145" i="18"/>
  <c r="Y145" i="18"/>
  <c r="Z145" i="18" s="1"/>
  <c r="Q145" i="18"/>
  <c r="M145" i="18"/>
  <c r="L145" i="18"/>
  <c r="P145" i="18"/>
  <c r="I143" i="17" s="1"/>
  <c r="G145" i="18"/>
  <c r="CS144" i="18"/>
  <c r="CR144" i="18"/>
  <c r="CG144" i="18"/>
  <c r="CF144" i="18"/>
  <c r="S142" i="17" s="1"/>
  <c r="CE144" i="18"/>
  <c r="BZ144" i="18"/>
  <c r="BY144" i="18"/>
  <c r="Q142" i="17" s="1"/>
  <c r="BX144" i="18"/>
  <c r="BN144" i="18"/>
  <c r="BL144" i="18"/>
  <c r="BG144" i="18"/>
  <c r="BB144" i="18"/>
  <c r="AS144" i="18"/>
  <c r="AQ144" i="18"/>
  <c r="AL144" i="18"/>
  <c r="AG144" i="18"/>
  <c r="Y144" i="18"/>
  <c r="AD144" i="18" s="1"/>
  <c r="Q144" i="18"/>
  <c r="M144" i="18"/>
  <c r="L144" i="18"/>
  <c r="P144" i="18"/>
  <c r="I142" i="17" s="1"/>
  <c r="G144" i="18"/>
  <c r="G142" i="17" s="1"/>
  <c r="CS143" i="18"/>
  <c r="CR143" i="18"/>
  <c r="CG143" i="18"/>
  <c r="CF143" i="18"/>
  <c r="S141" i="17" s="1"/>
  <c r="CE143" i="18"/>
  <c r="BZ143" i="18"/>
  <c r="BY143" i="18"/>
  <c r="Q141" i="17" s="1"/>
  <c r="BX143" i="18"/>
  <c r="BN143" i="18"/>
  <c r="BL143" i="18"/>
  <c r="BG143" i="18"/>
  <c r="BB143" i="18"/>
  <c r="AS143" i="18"/>
  <c r="AQ143" i="18"/>
  <c r="AL143" i="18"/>
  <c r="AG143" i="18"/>
  <c r="Y143" i="18"/>
  <c r="Q143" i="18"/>
  <c r="M143" i="18"/>
  <c r="N143" i="18" s="1"/>
  <c r="O143" i="18" s="1"/>
  <c r="L143" i="18"/>
  <c r="P143" i="18"/>
  <c r="I141" i="17" s="1"/>
  <c r="G143" i="18"/>
  <c r="DB142" i="18"/>
  <c r="CV142" i="18"/>
  <c r="CS142" i="18"/>
  <c r="CR142" i="18"/>
  <c r="CG142" i="18"/>
  <c r="CF142" i="18"/>
  <c r="S140" i="17" s="1"/>
  <c r="CE142" i="18"/>
  <c r="BZ142" i="18"/>
  <c r="BY142" i="18"/>
  <c r="Q140" i="17" s="1"/>
  <c r="BX142" i="18"/>
  <c r="BT142" i="18"/>
  <c r="O140" i="17" s="1"/>
  <c r="BN142" i="18"/>
  <c r="BL142" i="18"/>
  <c r="BG142" i="18"/>
  <c r="BB142" i="18"/>
  <c r="AY142" i="18"/>
  <c r="M140" i="17" s="1"/>
  <c r="AS142" i="18"/>
  <c r="AQ142" i="18"/>
  <c r="AN142" i="18"/>
  <c r="AL142" i="18"/>
  <c r="AI142" i="18"/>
  <c r="AG142" i="18"/>
  <c r="AB142" i="18"/>
  <c r="K140" i="17" s="1"/>
  <c r="Y142" i="18"/>
  <c r="AD142" i="18" s="1"/>
  <c r="S142" i="18"/>
  <c r="CN142" i="18" s="1"/>
  <c r="CP142" i="18" s="1"/>
  <c r="R142" i="18"/>
  <c r="CJ142" i="18" s="1"/>
  <c r="CL142" i="18" s="1"/>
  <c r="Q142" i="18"/>
  <c r="P142" i="18"/>
  <c r="I140" i="17" s="1"/>
  <c r="M142" i="18"/>
  <c r="L142" i="18"/>
  <c r="G142" i="18"/>
  <c r="G140" i="17" s="1"/>
  <c r="CS141" i="18"/>
  <c r="CR141" i="18"/>
  <c r="CG141" i="18"/>
  <c r="CF141" i="18"/>
  <c r="S139" i="17" s="1"/>
  <c r="CE141" i="18"/>
  <c r="BZ141" i="18"/>
  <c r="BY141" i="18"/>
  <c r="Q139" i="17" s="1"/>
  <c r="BX141" i="18"/>
  <c r="BN141" i="18"/>
  <c r="BL141" i="18"/>
  <c r="BG141" i="18"/>
  <c r="BB141" i="18"/>
  <c r="AS141" i="18"/>
  <c r="AQ141" i="18"/>
  <c r="AL141" i="18"/>
  <c r="AG141" i="18"/>
  <c r="Y141" i="18"/>
  <c r="Q141" i="18"/>
  <c r="M141" i="18"/>
  <c r="L141" i="18"/>
  <c r="P141" i="18"/>
  <c r="I139" i="17" s="1"/>
  <c r="G141" i="18"/>
  <c r="CS140" i="18"/>
  <c r="CR140" i="18"/>
  <c r="CG140" i="18"/>
  <c r="CF140" i="18"/>
  <c r="S138" i="17" s="1"/>
  <c r="CE140" i="18"/>
  <c r="BZ140" i="18"/>
  <c r="BY140" i="18"/>
  <c r="Q138" i="17" s="1"/>
  <c r="BX140" i="18"/>
  <c r="BN140" i="18"/>
  <c r="BL140" i="18"/>
  <c r="BG140" i="18"/>
  <c r="BB140" i="18"/>
  <c r="AS140" i="18"/>
  <c r="AQ140" i="18"/>
  <c r="AL140" i="18"/>
  <c r="AG140" i="18"/>
  <c r="Y140" i="18"/>
  <c r="Q140" i="18"/>
  <c r="M140" i="18"/>
  <c r="N140" i="18" s="1"/>
  <c r="O140" i="18" s="1"/>
  <c r="L140" i="18"/>
  <c r="P140" i="18"/>
  <c r="I138" i="17" s="1"/>
  <c r="G140" i="18"/>
  <c r="CS139" i="18"/>
  <c r="CR139" i="18"/>
  <c r="CG139" i="18"/>
  <c r="CF139" i="18"/>
  <c r="S137" i="17" s="1"/>
  <c r="CE139" i="18"/>
  <c r="BZ139" i="18"/>
  <c r="BY139" i="18"/>
  <c r="Q137" i="17" s="1"/>
  <c r="BX139" i="18"/>
  <c r="BN139" i="18"/>
  <c r="BL139" i="18"/>
  <c r="BG139" i="18"/>
  <c r="BB139" i="18"/>
  <c r="AS139" i="18"/>
  <c r="AQ139" i="18"/>
  <c r="AL139" i="18"/>
  <c r="AG139" i="18"/>
  <c r="Y139" i="18"/>
  <c r="AD139" i="18" s="1"/>
  <c r="Q139" i="18"/>
  <c r="M139" i="18"/>
  <c r="N139" i="18" s="1"/>
  <c r="L139" i="18"/>
  <c r="P139" i="18"/>
  <c r="I137" i="17" s="1"/>
  <c r="G139" i="18"/>
  <c r="G137" i="17" s="1"/>
  <c r="CS138" i="18"/>
  <c r="CR138" i="18"/>
  <c r="CG138" i="18"/>
  <c r="CF138" i="18"/>
  <c r="S136" i="17" s="1"/>
  <c r="CE138" i="18"/>
  <c r="BZ138" i="18"/>
  <c r="BY138" i="18"/>
  <c r="Q136" i="17" s="1"/>
  <c r="BX138" i="18"/>
  <c r="BN138" i="18"/>
  <c r="BL138" i="18"/>
  <c r="BG138" i="18"/>
  <c r="BI138" i="18" s="1"/>
  <c r="BB138" i="18"/>
  <c r="BD138" i="18" s="1"/>
  <c r="AS138" i="18"/>
  <c r="AQ138" i="18"/>
  <c r="AL138" i="18"/>
  <c r="AG138" i="18"/>
  <c r="Y138" i="18"/>
  <c r="Q138" i="18"/>
  <c r="M138" i="18"/>
  <c r="N138" i="18" s="1"/>
  <c r="O138" i="18" s="1"/>
  <c r="L138" i="18"/>
  <c r="P138" i="18"/>
  <c r="I136" i="17" s="1"/>
  <c r="G138" i="18"/>
  <c r="DB137" i="18"/>
  <c r="CV137" i="18"/>
  <c r="CS137" i="18"/>
  <c r="CR137" i="18"/>
  <c r="CG137" i="18"/>
  <c r="CF137" i="18"/>
  <c r="S135" i="17" s="1"/>
  <c r="CE137" i="18"/>
  <c r="BZ137" i="18"/>
  <c r="BY137" i="18"/>
  <c r="Q135" i="17" s="1"/>
  <c r="BX137" i="18"/>
  <c r="BT137" i="18"/>
  <c r="O135" i="17" s="1"/>
  <c r="BN137" i="18"/>
  <c r="BM137" i="18"/>
  <c r="BL137" i="18"/>
  <c r="BG137" i="18"/>
  <c r="BB137" i="18"/>
  <c r="AY137" i="18"/>
  <c r="M135" i="17" s="1"/>
  <c r="AS137" i="18"/>
  <c r="AR137" i="18"/>
  <c r="AQ137" i="18"/>
  <c r="AN137" i="18"/>
  <c r="AM137" i="18"/>
  <c r="AL137" i="18"/>
  <c r="AI137" i="18"/>
  <c r="AH137" i="18"/>
  <c r="AG137" i="18"/>
  <c r="AB137" i="18"/>
  <c r="K135" i="17" s="1"/>
  <c r="AA137" i="18"/>
  <c r="Y137" i="18"/>
  <c r="Z137" i="18" s="1"/>
  <c r="AC137" i="18" s="1"/>
  <c r="S137" i="18"/>
  <c r="CN137" i="18" s="1"/>
  <c r="CP137" i="18" s="1"/>
  <c r="R137" i="18"/>
  <c r="CJ137" i="18" s="1"/>
  <c r="CL137" i="18" s="1"/>
  <c r="Q137" i="18"/>
  <c r="P137" i="18"/>
  <c r="I135" i="17" s="1"/>
  <c r="M137" i="18"/>
  <c r="L137" i="18"/>
  <c r="G137" i="18"/>
  <c r="G135" i="17" s="1"/>
  <c r="A137" i="18"/>
  <c r="CS135" i="18"/>
  <c r="CR135" i="18"/>
  <c r="CG135" i="18"/>
  <c r="CF135" i="18"/>
  <c r="S133" i="17" s="1"/>
  <c r="CE135" i="18"/>
  <c r="BZ135" i="18"/>
  <c r="BY135" i="18"/>
  <c r="Q133" i="17" s="1"/>
  <c r="BX135" i="18"/>
  <c r="BL135" i="18"/>
  <c r="BG135" i="18"/>
  <c r="BB135" i="18"/>
  <c r="AQ135" i="18"/>
  <c r="AL135" i="18"/>
  <c r="AG135" i="18"/>
  <c r="Y135" i="18"/>
  <c r="Z135" i="18" s="1"/>
  <c r="Q135" i="18"/>
  <c r="M135" i="18"/>
  <c r="L135" i="18"/>
  <c r="P135" i="18"/>
  <c r="I133" i="17" s="1"/>
  <c r="G135" i="18"/>
  <c r="G133" i="17" s="1"/>
  <c r="DB134" i="18"/>
  <c r="CV134" i="18"/>
  <c r="CS134" i="18"/>
  <c r="CR134" i="18"/>
  <c r="CG134" i="18"/>
  <c r="CF134" i="18"/>
  <c r="S132" i="17" s="1"/>
  <c r="CE134" i="18"/>
  <c r="BZ134" i="18"/>
  <c r="BY134" i="18"/>
  <c r="Q132" i="17" s="1"/>
  <c r="BX134" i="18"/>
  <c r="BT134" i="18"/>
  <c r="O132" i="17" s="1"/>
  <c r="BN134" i="18"/>
  <c r="BL134" i="18"/>
  <c r="BG134" i="18"/>
  <c r="BB134" i="18"/>
  <c r="AY134" i="18"/>
  <c r="M132" i="17" s="1"/>
  <c r="AS134" i="18"/>
  <c r="AQ134" i="18"/>
  <c r="AN134" i="18"/>
  <c r="AL134" i="18"/>
  <c r="AI134" i="18"/>
  <c r="AG134" i="18"/>
  <c r="AB134" i="18"/>
  <c r="K132" i="17" s="1"/>
  <c r="Y134" i="18"/>
  <c r="AD134" i="18" s="1"/>
  <c r="S134" i="18"/>
  <c r="CN134" i="18" s="1"/>
  <c r="CP134" i="18" s="1"/>
  <c r="R134" i="18"/>
  <c r="CJ134" i="18" s="1"/>
  <c r="CL134" i="18" s="1"/>
  <c r="Q134" i="18"/>
  <c r="P134" i="18"/>
  <c r="I132" i="17" s="1"/>
  <c r="M134" i="18"/>
  <c r="N134" i="18" s="1"/>
  <c r="L134" i="18"/>
  <c r="G134" i="18"/>
  <c r="G132" i="17" s="1"/>
  <c r="CS133" i="18"/>
  <c r="CR133" i="18"/>
  <c r="CG133" i="18"/>
  <c r="CF133" i="18"/>
  <c r="S131" i="17" s="1"/>
  <c r="CE133" i="18"/>
  <c r="BZ133" i="18"/>
  <c r="BY133" i="18"/>
  <c r="Q131" i="17" s="1"/>
  <c r="BX133" i="18"/>
  <c r="BN133" i="18"/>
  <c r="BL133" i="18"/>
  <c r="BG133" i="18"/>
  <c r="BI133" i="18" s="1"/>
  <c r="BB133" i="18"/>
  <c r="BD133" i="18" s="1"/>
  <c r="AS133" i="18"/>
  <c r="AQ133" i="18"/>
  <c r="AL133" i="18"/>
  <c r="AG133" i="18"/>
  <c r="Y133" i="18"/>
  <c r="Q133" i="18"/>
  <c r="P133" i="18"/>
  <c r="I131" i="17" s="1"/>
  <c r="M133" i="18"/>
  <c r="L133" i="18"/>
  <c r="G133" i="18"/>
  <c r="CS132" i="18"/>
  <c r="CR132" i="18"/>
  <c r="CG132" i="18"/>
  <c r="CF132" i="18"/>
  <c r="S130" i="17" s="1"/>
  <c r="CE132" i="18"/>
  <c r="BZ132" i="18"/>
  <c r="BY132" i="18"/>
  <c r="Q130" i="17" s="1"/>
  <c r="BX132" i="18"/>
  <c r="BN132" i="18"/>
  <c r="BL132" i="18"/>
  <c r="BG132" i="18"/>
  <c r="BB132" i="18"/>
  <c r="AS132" i="18"/>
  <c r="AQ132" i="18"/>
  <c r="AL132" i="18"/>
  <c r="AG132" i="18"/>
  <c r="Y132" i="18"/>
  <c r="Q132" i="18"/>
  <c r="M132" i="18"/>
  <c r="L132" i="18"/>
  <c r="P132" i="18"/>
  <c r="I130" i="17" s="1"/>
  <c r="G132" i="18"/>
  <c r="G130" i="17" s="1"/>
  <c r="DB131" i="18"/>
  <c r="CV131" i="18"/>
  <c r="CS131" i="18"/>
  <c r="CR131" i="18"/>
  <c r="CG131" i="18"/>
  <c r="CF131" i="18"/>
  <c r="S129" i="17" s="1"/>
  <c r="CE131" i="18"/>
  <c r="BZ131" i="18"/>
  <c r="BY131" i="18"/>
  <c r="Q129" i="17" s="1"/>
  <c r="BX131" i="18"/>
  <c r="BT131" i="18"/>
  <c r="O129" i="17" s="1"/>
  <c r="BN131" i="18"/>
  <c r="BL131" i="18"/>
  <c r="BG131" i="18"/>
  <c r="BB131" i="18"/>
  <c r="AY131" i="18"/>
  <c r="M129" i="17" s="1"/>
  <c r="AS131" i="18"/>
  <c r="AQ131" i="18"/>
  <c r="AN131" i="18"/>
  <c r="AL131" i="18"/>
  <c r="AI131" i="18"/>
  <c r="AG131" i="18"/>
  <c r="AB131" i="18"/>
  <c r="K129" i="17" s="1"/>
  <c r="Y131" i="18"/>
  <c r="Z131" i="18" s="1"/>
  <c r="AC131" i="18" s="1"/>
  <c r="S131" i="18"/>
  <c r="CN131" i="18" s="1"/>
  <c r="CP131" i="18" s="1"/>
  <c r="R131" i="18"/>
  <c r="CJ131" i="18" s="1"/>
  <c r="CL131" i="18" s="1"/>
  <c r="Q131" i="18"/>
  <c r="P131" i="18"/>
  <c r="I129" i="17" s="1"/>
  <c r="M131" i="18"/>
  <c r="N131" i="18" s="1"/>
  <c r="O131" i="18" s="1"/>
  <c r="L131" i="18"/>
  <c r="G131" i="18"/>
  <c r="G129" i="17" s="1"/>
  <c r="CS130" i="18"/>
  <c r="CR130" i="18"/>
  <c r="CG130" i="18"/>
  <c r="CF130" i="18"/>
  <c r="S128" i="17" s="1"/>
  <c r="CE130" i="18"/>
  <c r="BZ130" i="18"/>
  <c r="BY130" i="18"/>
  <c r="Q128" i="17" s="1"/>
  <c r="BX130" i="18"/>
  <c r="BN130" i="18"/>
  <c r="BL130" i="18"/>
  <c r="BG130" i="18"/>
  <c r="BB130" i="18"/>
  <c r="AS130" i="18"/>
  <c r="AQ130" i="18"/>
  <c r="AL130" i="18"/>
  <c r="AG130" i="18"/>
  <c r="Y130" i="18"/>
  <c r="AD130" i="18" s="1"/>
  <c r="Q130" i="18"/>
  <c r="M130" i="18"/>
  <c r="N130" i="18" s="1"/>
  <c r="O130" i="18" s="1"/>
  <c r="L130" i="18"/>
  <c r="P130" i="18"/>
  <c r="I128" i="17" s="1"/>
  <c r="G130" i="18"/>
  <c r="G128" i="17" s="1"/>
  <c r="DB129" i="18"/>
  <c r="CV129" i="18"/>
  <c r="CS129" i="18"/>
  <c r="CR129" i="18"/>
  <c r="CG129" i="18"/>
  <c r="CF129" i="18"/>
  <c r="S127" i="17" s="1"/>
  <c r="CE129" i="18"/>
  <c r="BZ129" i="18"/>
  <c r="BY129" i="18"/>
  <c r="Q127" i="17" s="1"/>
  <c r="BX129" i="18"/>
  <c r="BT129" i="18"/>
  <c r="O127" i="17" s="1"/>
  <c r="BN129" i="18"/>
  <c r="BL129" i="18"/>
  <c r="BG129" i="18"/>
  <c r="BB129" i="18"/>
  <c r="AY129" i="18"/>
  <c r="M127" i="17" s="1"/>
  <c r="AS129" i="18"/>
  <c r="AQ129" i="18"/>
  <c r="AN129" i="18"/>
  <c r="AL129" i="18"/>
  <c r="AI129" i="18"/>
  <c r="AG129" i="18"/>
  <c r="AB129" i="18"/>
  <c r="K127" i="17" s="1"/>
  <c r="Y129" i="18"/>
  <c r="AD129" i="18" s="1"/>
  <c r="S129" i="18"/>
  <c r="CN129" i="18" s="1"/>
  <c r="CP129" i="18" s="1"/>
  <c r="R129" i="18"/>
  <c r="CJ129" i="18" s="1"/>
  <c r="CL129" i="18" s="1"/>
  <c r="Q129" i="18"/>
  <c r="P129" i="18"/>
  <c r="I127" i="17" s="1"/>
  <c r="M129" i="18"/>
  <c r="L129" i="18"/>
  <c r="G129" i="18"/>
  <c r="G127" i="17" s="1"/>
  <c r="CS128" i="18"/>
  <c r="CR128" i="18"/>
  <c r="CG128" i="18"/>
  <c r="CF128" i="18"/>
  <c r="S126" i="17" s="1"/>
  <c r="CE128" i="18"/>
  <c r="BZ128" i="18"/>
  <c r="BY128" i="18"/>
  <c r="Q126" i="17" s="1"/>
  <c r="BX128" i="18"/>
  <c r="BN128" i="18"/>
  <c r="BL128" i="18"/>
  <c r="BG128" i="18"/>
  <c r="BI128" i="18" s="1"/>
  <c r="BB128" i="18"/>
  <c r="BD128" i="18" s="1"/>
  <c r="AS128" i="18"/>
  <c r="AQ128" i="18"/>
  <c r="AL128" i="18"/>
  <c r="AG128" i="18"/>
  <c r="Y128" i="18"/>
  <c r="Q128" i="18"/>
  <c r="P128" i="18"/>
  <c r="I126" i="17" s="1"/>
  <c r="M128" i="18"/>
  <c r="N128" i="18" s="1"/>
  <c r="O128" i="18" s="1"/>
  <c r="L128" i="18"/>
  <c r="G128" i="18"/>
  <c r="CS127" i="18"/>
  <c r="CR127" i="18"/>
  <c r="CG127" i="18"/>
  <c r="CF127" i="18"/>
  <c r="S125" i="17" s="1"/>
  <c r="CE127" i="18"/>
  <c r="BZ127" i="18"/>
  <c r="BY127" i="18"/>
  <c r="Q125" i="17" s="1"/>
  <c r="BX127" i="18"/>
  <c r="BN127" i="18"/>
  <c r="BL127" i="18"/>
  <c r="BG127" i="18"/>
  <c r="BI127" i="18" s="1"/>
  <c r="BT127" i="18" s="1"/>
  <c r="O125" i="17" s="1"/>
  <c r="BB127" i="18"/>
  <c r="BD127" i="18" s="1"/>
  <c r="AS127" i="18"/>
  <c r="AQ127" i="18"/>
  <c r="AL127" i="18"/>
  <c r="AG127" i="18"/>
  <c r="Y127" i="18"/>
  <c r="Q127" i="18"/>
  <c r="P127" i="18"/>
  <c r="I125" i="17" s="1"/>
  <c r="M127" i="18"/>
  <c r="N127" i="18" s="1"/>
  <c r="O127" i="18" s="1"/>
  <c r="L127" i="18"/>
  <c r="G127" i="18"/>
  <c r="CS126" i="18"/>
  <c r="CR126" i="18"/>
  <c r="CG126" i="18"/>
  <c r="CF126" i="18"/>
  <c r="S124" i="17" s="1"/>
  <c r="CE126" i="18"/>
  <c r="BZ126" i="18"/>
  <c r="BY126" i="18"/>
  <c r="Q124" i="17" s="1"/>
  <c r="BX126" i="18"/>
  <c r="BN126" i="18"/>
  <c r="BL126" i="18"/>
  <c r="BG126" i="18"/>
  <c r="BI126" i="18" s="1"/>
  <c r="BB126" i="18"/>
  <c r="BD126" i="18" s="1"/>
  <c r="AS126" i="18"/>
  <c r="AQ126" i="18"/>
  <c r="AL126" i="18"/>
  <c r="AG126" i="18"/>
  <c r="Y126" i="18"/>
  <c r="Q126" i="18"/>
  <c r="P126" i="18"/>
  <c r="I124" i="17" s="1"/>
  <c r="M126" i="18"/>
  <c r="N126" i="18" s="1"/>
  <c r="L126" i="18"/>
  <c r="G126" i="18"/>
  <c r="DB125" i="18"/>
  <c r="CV125" i="18"/>
  <c r="CS125" i="18"/>
  <c r="CR125" i="18"/>
  <c r="CG125" i="18"/>
  <c r="CF125" i="18"/>
  <c r="S123" i="17" s="1"/>
  <c r="CE125" i="18"/>
  <c r="BZ125" i="18"/>
  <c r="BY125" i="18"/>
  <c r="Q123" i="17" s="1"/>
  <c r="BX125" i="18"/>
  <c r="BT125" i="18"/>
  <c r="O123" i="17" s="1"/>
  <c r="BN125" i="18"/>
  <c r="BL125" i="18"/>
  <c r="BG125" i="18"/>
  <c r="BB125" i="18"/>
  <c r="AY125" i="18"/>
  <c r="M123" i="17" s="1"/>
  <c r="AS125" i="18"/>
  <c r="AQ125" i="18"/>
  <c r="AN125" i="18"/>
  <c r="AL125" i="18"/>
  <c r="AI125" i="18"/>
  <c r="AG125" i="18"/>
  <c r="AB125" i="18"/>
  <c r="K123" i="17" s="1"/>
  <c r="Y125" i="18"/>
  <c r="AD125" i="18" s="1"/>
  <c r="S125" i="18"/>
  <c r="CN125" i="18" s="1"/>
  <c r="CP125" i="18" s="1"/>
  <c r="R125" i="18"/>
  <c r="CJ125" i="18" s="1"/>
  <c r="CL125" i="18" s="1"/>
  <c r="Q125" i="18"/>
  <c r="P125" i="18"/>
  <c r="I123" i="17" s="1"/>
  <c r="M125" i="18"/>
  <c r="L125" i="18"/>
  <c r="G125" i="18"/>
  <c r="G123" i="17" s="1"/>
  <c r="CS124" i="18"/>
  <c r="CR124" i="18"/>
  <c r="CG124" i="18"/>
  <c r="CF124" i="18"/>
  <c r="S122" i="17" s="1"/>
  <c r="CE124" i="18"/>
  <c r="BZ124" i="18"/>
  <c r="BY124" i="18"/>
  <c r="Q122" i="17" s="1"/>
  <c r="BX124" i="18"/>
  <c r="BN124" i="18"/>
  <c r="BM124" i="18"/>
  <c r="BL124" i="18"/>
  <c r="BG124" i="18"/>
  <c r="BI124" i="18" s="1"/>
  <c r="BB124" i="18"/>
  <c r="BD124" i="18" s="1"/>
  <c r="AS124" i="18"/>
  <c r="AR124" i="18"/>
  <c r="AQ124" i="18"/>
  <c r="AM124" i="18"/>
  <c r="AL124" i="18"/>
  <c r="AH124" i="18"/>
  <c r="AG124" i="18"/>
  <c r="AA124" i="18"/>
  <c r="Y124" i="18"/>
  <c r="Q124" i="18"/>
  <c r="P124" i="18"/>
  <c r="I122" i="17" s="1"/>
  <c r="M124" i="18"/>
  <c r="L124" i="18"/>
  <c r="G124" i="18"/>
  <c r="A124" i="18"/>
  <c r="CS122" i="18"/>
  <c r="CR122" i="18"/>
  <c r="CG122" i="18"/>
  <c r="CF122" i="18"/>
  <c r="S120" i="17" s="1"/>
  <c r="CE122" i="18"/>
  <c r="BZ122" i="18"/>
  <c r="BY122" i="18"/>
  <c r="Q120" i="17" s="1"/>
  <c r="BX122" i="18"/>
  <c r="BL122" i="18"/>
  <c r="BG122" i="18"/>
  <c r="BB122" i="18"/>
  <c r="AQ122" i="18"/>
  <c r="AL122" i="18"/>
  <c r="AG122" i="18"/>
  <c r="Y122" i="18"/>
  <c r="Q122" i="18"/>
  <c r="M122" i="18"/>
  <c r="L122" i="18"/>
  <c r="P122" i="18"/>
  <c r="I120" i="17" s="1"/>
  <c r="G122" i="18"/>
  <c r="G120" i="17" s="1"/>
  <c r="CS121" i="18"/>
  <c r="CR121" i="18"/>
  <c r="CG121" i="18"/>
  <c r="CF121" i="18"/>
  <c r="S119" i="17" s="1"/>
  <c r="CE121" i="18"/>
  <c r="BZ121" i="18"/>
  <c r="BY121" i="18"/>
  <c r="Q119" i="17" s="1"/>
  <c r="BX121" i="18"/>
  <c r="BN121" i="18"/>
  <c r="BL121" i="18"/>
  <c r="BG121" i="18"/>
  <c r="BI121" i="18" s="1"/>
  <c r="BB121" i="18"/>
  <c r="BD121" i="18" s="1"/>
  <c r="AS121" i="18"/>
  <c r="AQ121" i="18"/>
  <c r="AL121" i="18"/>
  <c r="AG121" i="18"/>
  <c r="Y121" i="18"/>
  <c r="Q121" i="18"/>
  <c r="M121" i="18"/>
  <c r="L121" i="18"/>
  <c r="P121" i="18"/>
  <c r="I119" i="17" s="1"/>
  <c r="G121" i="18"/>
  <c r="CS120" i="18"/>
  <c r="CR120" i="18"/>
  <c r="CG120" i="18"/>
  <c r="CF120" i="18"/>
  <c r="S118" i="17" s="1"/>
  <c r="CE120" i="18"/>
  <c r="BZ120" i="18"/>
  <c r="BY120" i="18"/>
  <c r="Q118" i="17" s="1"/>
  <c r="BX120" i="18"/>
  <c r="BN120" i="18"/>
  <c r="BL120" i="18"/>
  <c r="BG120" i="18"/>
  <c r="BI120" i="18" s="1"/>
  <c r="BB120" i="18"/>
  <c r="BD120" i="18" s="1"/>
  <c r="AS120" i="18"/>
  <c r="AQ120" i="18"/>
  <c r="AL120" i="18"/>
  <c r="AG120" i="18"/>
  <c r="Y120" i="18"/>
  <c r="Q120" i="18"/>
  <c r="M120" i="18"/>
  <c r="N120" i="18" s="1"/>
  <c r="O120" i="18" s="1"/>
  <c r="L120" i="18"/>
  <c r="P120" i="18"/>
  <c r="I118" i="17" s="1"/>
  <c r="G120" i="18"/>
  <c r="CS119" i="18"/>
  <c r="CR119" i="18"/>
  <c r="CG119" i="18"/>
  <c r="CF119" i="18"/>
  <c r="S117" i="17" s="1"/>
  <c r="CE119" i="18"/>
  <c r="BZ119" i="18"/>
  <c r="BY119" i="18"/>
  <c r="Q117" i="17" s="1"/>
  <c r="BX119" i="18"/>
  <c r="BN119" i="18"/>
  <c r="BL119" i="18"/>
  <c r="BG119" i="18"/>
  <c r="BB119" i="18"/>
  <c r="AS119" i="18"/>
  <c r="AQ119" i="18"/>
  <c r="AL119" i="18"/>
  <c r="AG119" i="18"/>
  <c r="Y119" i="18"/>
  <c r="Q119" i="18"/>
  <c r="M119" i="18"/>
  <c r="N119" i="18" s="1"/>
  <c r="L119" i="18"/>
  <c r="P119" i="18"/>
  <c r="I117" i="17" s="1"/>
  <c r="G119" i="18"/>
  <c r="G117" i="17" s="1"/>
  <c r="CS118" i="18"/>
  <c r="CR118" i="18"/>
  <c r="CG118" i="18"/>
  <c r="CF118" i="18"/>
  <c r="S116" i="17" s="1"/>
  <c r="CE118" i="18"/>
  <c r="BZ118" i="18"/>
  <c r="BY118" i="18"/>
  <c r="Q116" i="17" s="1"/>
  <c r="BX118" i="18"/>
  <c r="BN118" i="18"/>
  <c r="BL118" i="18"/>
  <c r="BG118" i="18"/>
  <c r="BB118" i="18"/>
  <c r="AS118" i="18"/>
  <c r="AQ118" i="18"/>
  <c r="AL118" i="18"/>
  <c r="AG118" i="18"/>
  <c r="Y118" i="18"/>
  <c r="Q118" i="18"/>
  <c r="M118" i="18"/>
  <c r="N118" i="18" s="1"/>
  <c r="O118" i="18" s="1"/>
  <c r="L118" i="18"/>
  <c r="P118" i="18"/>
  <c r="I116" i="17" s="1"/>
  <c r="G118" i="18"/>
  <c r="CS117" i="18"/>
  <c r="CR117" i="18"/>
  <c r="CG117" i="18"/>
  <c r="CF117" i="18"/>
  <c r="S115" i="17" s="1"/>
  <c r="CE117" i="18"/>
  <c r="BZ117" i="18"/>
  <c r="BY117" i="18"/>
  <c r="Q115" i="17" s="1"/>
  <c r="BX117" i="18"/>
  <c r="BN117" i="18"/>
  <c r="BL117" i="18"/>
  <c r="BG117" i="18"/>
  <c r="BI117" i="18" s="1"/>
  <c r="BB117" i="18"/>
  <c r="BD117" i="18" s="1"/>
  <c r="AS117" i="18"/>
  <c r="AQ117" i="18"/>
  <c r="AL117" i="18"/>
  <c r="AG117" i="18"/>
  <c r="Y117" i="18"/>
  <c r="Q117" i="18"/>
  <c r="M117" i="18"/>
  <c r="L117" i="18"/>
  <c r="P117" i="18"/>
  <c r="I115" i="17" s="1"/>
  <c r="G117" i="18"/>
  <c r="CS116" i="18"/>
  <c r="CR116" i="18"/>
  <c r="CG116" i="18"/>
  <c r="CF116" i="18"/>
  <c r="S114" i="17" s="1"/>
  <c r="CE116" i="18"/>
  <c r="BZ116" i="18"/>
  <c r="BY116" i="18"/>
  <c r="Q114" i="17" s="1"/>
  <c r="BX116" i="18"/>
  <c r="BN116" i="18"/>
  <c r="BL116" i="18"/>
  <c r="BG116" i="18"/>
  <c r="BI116" i="18" s="1"/>
  <c r="BB116" i="18"/>
  <c r="BD116" i="18" s="1"/>
  <c r="AS116" i="18"/>
  <c r="AQ116" i="18"/>
  <c r="AL116" i="18"/>
  <c r="AG116" i="18"/>
  <c r="Y116" i="18"/>
  <c r="Q116" i="18"/>
  <c r="M116" i="18"/>
  <c r="N116" i="18" s="1"/>
  <c r="O116" i="18" s="1"/>
  <c r="L116" i="18"/>
  <c r="P116" i="18"/>
  <c r="I114" i="17" s="1"/>
  <c r="G116" i="18"/>
  <c r="G114" i="17" s="1"/>
  <c r="DB115" i="18"/>
  <c r="CV115" i="18"/>
  <c r="CS115" i="18"/>
  <c r="CR115" i="18"/>
  <c r="CG115" i="18"/>
  <c r="CF115" i="18"/>
  <c r="S113" i="17" s="1"/>
  <c r="CE115" i="18"/>
  <c r="BZ115" i="18"/>
  <c r="BY115" i="18"/>
  <c r="Q113" i="17" s="1"/>
  <c r="BX115" i="18"/>
  <c r="BT115" i="18"/>
  <c r="O113" i="17" s="1"/>
  <c r="BN115" i="18"/>
  <c r="BL115" i="18"/>
  <c r="BG115" i="18"/>
  <c r="BB115" i="18"/>
  <c r="AY115" i="18"/>
  <c r="M113" i="17" s="1"/>
  <c r="AS115" i="18"/>
  <c r="AQ115" i="18"/>
  <c r="AN115" i="18"/>
  <c r="AL115" i="18"/>
  <c r="AI115" i="18"/>
  <c r="AG115" i="18"/>
  <c r="AB115" i="18"/>
  <c r="K113" i="17" s="1"/>
  <c r="Y115" i="18"/>
  <c r="Z115" i="18" s="1"/>
  <c r="AC115" i="18" s="1"/>
  <c r="S115" i="18"/>
  <c r="CN115" i="18" s="1"/>
  <c r="CP115" i="18" s="1"/>
  <c r="R115" i="18"/>
  <c r="CJ115" i="18" s="1"/>
  <c r="CL115" i="18" s="1"/>
  <c r="Q115" i="18"/>
  <c r="P115" i="18"/>
  <c r="I113" i="17" s="1"/>
  <c r="M115" i="18"/>
  <c r="N115" i="18" s="1"/>
  <c r="O115" i="18" s="1"/>
  <c r="L115" i="18"/>
  <c r="G115" i="18"/>
  <c r="G113" i="17" s="1"/>
  <c r="CS114" i="18"/>
  <c r="CR114" i="18"/>
  <c r="CG114" i="18"/>
  <c r="CF114" i="18"/>
  <c r="S112" i="17" s="1"/>
  <c r="CE114" i="18"/>
  <c r="BZ114" i="18"/>
  <c r="BY114" i="18"/>
  <c r="Q112" i="17" s="1"/>
  <c r="BX114" i="18"/>
  <c r="BN114" i="18"/>
  <c r="BL114" i="18"/>
  <c r="BG114" i="18"/>
  <c r="BB114" i="18"/>
  <c r="AS114" i="18"/>
  <c r="AQ114" i="18"/>
  <c r="AL114" i="18"/>
  <c r="AG114" i="18"/>
  <c r="Y114" i="18"/>
  <c r="Q114" i="18"/>
  <c r="M114" i="18"/>
  <c r="N114" i="18" s="1"/>
  <c r="L114" i="18"/>
  <c r="P114" i="18"/>
  <c r="I112" i="17" s="1"/>
  <c r="G114" i="18"/>
  <c r="CS113" i="18"/>
  <c r="CR113" i="18"/>
  <c r="CG113" i="18"/>
  <c r="CF113" i="18"/>
  <c r="S111" i="17" s="1"/>
  <c r="CE113" i="18"/>
  <c r="BZ113" i="18"/>
  <c r="BY113" i="18"/>
  <c r="Q111" i="17" s="1"/>
  <c r="BX113" i="18"/>
  <c r="BN113" i="18"/>
  <c r="BL113" i="18"/>
  <c r="BG113" i="18"/>
  <c r="BB113" i="18"/>
  <c r="AS113" i="18"/>
  <c r="AQ113" i="18"/>
  <c r="AL113" i="18"/>
  <c r="AG113" i="18"/>
  <c r="Y113" i="18"/>
  <c r="Q113" i="18"/>
  <c r="M113" i="18"/>
  <c r="L113" i="18"/>
  <c r="P113" i="18"/>
  <c r="I111" i="17" s="1"/>
  <c r="G113" i="18"/>
  <c r="CS112" i="18"/>
  <c r="CR112" i="18"/>
  <c r="CG112" i="18"/>
  <c r="CF112" i="18"/>
  <c r="S110" i="17" s="1"/>
  <c r="CE112" i="18"/>
  <c r="BZ112" i="18"/>
  <c r="BY112" i="18"/>
  <c r="Q110" i="17" s="1"/>
  <c r="BX112" i="18"/>
  <c r="BN112" i="18"/>
  <c r="BL112" i="18"/>
  <c r="BG112" i="18"/>
  <c r="BB112" i="18"/>
  <c r="AS112" i="18"/>
  <c r="AQ112" i="18"/>
  <c r="AL112" i="18"/>
  <c r="AG112" i="18"/>
  <c r="Y112" i="18"/>
  <c r="Q112" i="18"/>
  <c r="M112" i="18"/>
  <c r="L112" i="18"/>
  <c r="P112" i="18"/>
  <c r="I110" i="17" s="1"/>
  <c r="G112" i="18"/>
  <c r="CS111" i="18"/>
  <c r="CR111" i="18"/>
  <c r="CG111" i="18"/>
  <c r="CF111" i="18"/>
  <c r="S109" i="17" s="1"/>
  <c r="CE111" i="18"/>
  <c r="BZ111" i="18"/>
  <c r="BY111" i="18"/>
  <c r="Q109" i="17" s="1"/>
  <c r="BX111" i="18"/>
  <c r="BN111" i="18"/>
  <c r="BM111" i="18"/>
  <c r="BL111" i="18"/>
  <c r="BG111" i="18"/>
  <c r="BI111" i="18" s="1"/>
  <c r="BB111" i="18"/>
  <c r="BD111" i="18" s="1"/>
  <c r="AS111" i="18"/>
  <c r="AR111" i="18"/>
  <c r="AQ111" i="18"/>
  <c r="AM111" i="18"/>
  <c r="AL111" i="18"/>
  <c r="AH111" i="18"/>
  <c r="AG111" i="18"/>
  <c r="AA111" i="18"/>
  <c r="Y111" i="18"/>
  <c r="Q111" i="18"/>
  <c r="M111" i="18"/>
  <c r="L111" i="18"/>
  <c r="P111" i="18"/>
  <c r="I109" i="17" s="1"/>
  <c r="G111" i="18"/>
  <c r="A111" i="18"/>
  <c r="CS109" i="18"/>
  <c r="CR109" i="18"/>
  <c r="CG109" i="18"/>
  <c r="S107" i="17"/>
  <c r="CE109" i="18"/>
  <c r="BZ109" i="18"/>
  <c r="BY109" i="18"/>
  <c r="Q107" i="17" s="1"/>
  <c r="BX109" i="18"/>
  <c r="BL109" i="18"/>
  <c r="BG109" i="18"/>
  <c r="BI109" i="18" s="1"/>
  <c r="BB109" i="18"/>
  <c r="BD109" i="18" s="1"/>
  <c r="AQ109" i="18"/>
  <c r="AL109" i="18"/>
  <c r="AG109" i="18"/>
  <c r="Y109" i="18"/>
  <c r="Q109" i="18"/>
  <c r="M109" i="18"/>
  <c r="N109" i="18" s="1"/>
  <c r="O109" i="18" s="1"/>
  <c r="L109" i="18"/>
  <c r="P109" i="18"/>
  <c r="I107" i="17" s="1"/>
  <c r="G109" i="18"/>
  <c r="CS108" i="18"/>
  <c r="CR108" i="18"/>
  <c r="CG108" i="18"/>
  <c r="CF108" i="18"/>
  <c r="S106" i="17" s="1"/>
  <c r="CE108" i="18"/>
  <c r="BZ108" i="18"/>
  <c r="BY108" i="18"/>
  <c r="Q106" i="17" s="1"/>
  <c r="BX108" i="18"/>
  <c r="BN108" i="18"/>
  <c r="BL108" i="18"/>
  <c r="BG108" i="18"/>
  <c r="BI108" i="18" s="1"/>
  <c r="BB108" i="18"/>
  <c r="BD108" i="18" s="1"/>
  <c r="AS108" i="18"/>
  <c r="AQ108" i="18"/>
  <c r="AL108" i="18"/>
  <c r="AG108" i="18"/>
  <c r="Y108" i="18"/>
  <c r="Q108" i="18"/>
  <c r="P108" i="18"/>
  <c r="I106" i="17" s="1"/>
  <c r="M108" i="18"/>
  <c r="N108" i="18" s="1"/>
  <c r="L108" i="18"/>
  <c r="G108" i="18"/>
  <c r="CS107" i="18"/>
  <c r="CR107" i="18"/>
  <c r="CG107" i="18"/>
  <c r="CF107" i="18"/>
  <c r="S105" i="17" s="1"/>
  <c r="CE107" i="18"/>
  <c r="BZ107" i="18"/>
  <c r="BY107" i="18"/>
  <c r="Q105" i="17" s="1"/>
  <c r="BX107" i="18"/>
  <c r="BN107" i="18"/>
  <c r="BL107" i="18"/>
  <c r="BG107" i="18"/>
  <c r="BI107" i="18" s="1"/>
  <c r="BB107" i="18"/>
  <c r="BD107" i="18" s="1"/>
  <c r="AS107" i="18"/>
  <c r="AQ107" i="18"/>
  <c r="AL107" i="18"/>
  <c r="AG107" i="18"/>
  <c r="Y107" i="18"/>
  <c r="Z107" i="18" s="1"/>
  <c r="Q107" i="18"/>
  <c r="M107" i="18"/>
  <c r="L107" i="18"/>
  <c r="P107" i="18"/>
  <c r="I105" i="17" s="1"/>
  <c r="G107" i="18"/>
  <c r="G105" i="17" s="1"/>
  <c r="CS106" i="18"/>
  <c r="CR106" i="18"/>
  <c r="CG106" i="18"/>
  <c r="CF106" i="18"/>
  <c r="S104" i="17" s="1"/>
  <c r="CE106" i="18"/>
  <c r="BZ106" i="18"/>
  <c r="BY106" i="18"/>
  <c r="Q104" i="17" s="1"/>
  <c r="BX106" i="18"/>
  <c r="BN106" i="18"/>
  <c r="BL106" i="18"/>
  <c r="BG106" i="18"/>
  <c r="BI106" i="18" s="1"/>
  <c r="BB106" i="18"/>
  <c r="BD106" i="18" s="1"/>
  <c r="AS106" i="18"/>
  <c r="AQ106" i="18"/>
  <c r="AL106" i="18"/>
  <c r="AG106" i="18"/>
  <c r="Y106" i="18"/>
  <c r="Q106" i="18"/>
  <c r="M106" i="18"/>
  <c r="N106" i="18" s="1"/>
  <c r="O106" i="18" s="1"/>
  <c r="L106" i="18"/>
  <c r="P106" i="18"/>
  <c r="I104" i="17" s="1"/>
  <c r="G106" i="18"/>
  <c r="G104" i="17" s="1"/>
  <c r="CS105" i="18"/>
  <c r="CR105" i="18"/>
  <c r="CG105" i="18"/>
  <c r="CF105" i="18"/>
  <c r="S103" i="17" s="1"/>
  <c r="CE105" i="18"/>
  <c r="BZ105" i="18"/>
  <c r="BY105" i="18"/>
  <c r="Q103" i="17" s="1"/>
  <c r="BX105" i="18"/>
  <c r="BN105" i="18"/>
  <c r="BL105" i="18"/>
  <c r="BG105" i="18"/>
  <c r="BI105" i="18" s="1"/>
  <c r="BB105" i="18"/>
  <c r="BD105" i="18" s="1"/>
  <c r="AS105" i="18"/>
  <c r="AQ105" i="18"/>
  <c r="AL105" i="18"/>
  <c r="AG105" i="18"/>
  <c r="Y105" i="18"/>
  <c r="Z105" i="18" s="1"/>
  <c r="AC105" i="18" s="1"/>
  <c r="Q105" i="18"/>
  <c r="M105" i="18"/>
  <c r="N105" i="18" s="1"/>
  <c r="L105" i="18"/>
  <c r="P105" i="18"/>
  <c r="I103" i="17" s="1"/>
  <c r="G105" i="18"/>
  <c r="G103" i="17" s="1"/>
  <c r="CS104" i="18"/>
  <c r="CR104" i="18"/>
  <c r="CG104" i="18"/>
  <c r="CF104" i="18"/>
  <c r="S102" i="17" s="1"/>
  <c r="CE104" i="18"/>
  <c r="BZ104" i="18"/>
  <c r="BY104" i="18"/>
  <c r="Q102" i="17" s="1"/>
  <c r="BX104" i="18"/>
  <c r="BN104" i="18"/>
  <c r="BL104" i="18"/>
  <c r="BG104" i="18"/>
  <c r="BI104" i="18" s="1"/>
  <c r="BB104" i="18"/>
  <c r="BD104" i="18" s="1"/>
  <c r="AS104" i="18"/>
  <c r="AQ104" i="18"/>
  <c r="AL104" i="18"/>
  <c r="AG104" i="18"/>
  <c r="Y104" i="18"/>
  <c r="Q104" i="18"/>
  <c r="P104" i="18"/>
  <c r="I102" i="17" s="1"/>
  <c r="M104" i="18"/>
  <c r="L104" i="18"/>
  <c r="G104" i="18"/>
  <c r="CS103" i="18"/>
  <c r="CR103" i="18"/>
  <c r="CG103" i="18"/>
  <c r="CF103" i="18"/>
  <c r="S101" i="17" s="1"/>
  <c r="CE103" i="18"/>
  <c r="BZ103" i="18"/>
  <c r="BY103" i="18"/>
  <c r="Q101" i="17" s="1"/>
  <c r="BX103" i="18"/>
  <c r="BN103" i="18"/>
  <c r="BL103" i="18"/>
  <c r="BG103" i="18"/>
  <c r="BI103" i="18" s="1"/>
  <c r="BT103" i="18" s="1"/>
  <c r="O101" i="17" s="1"/>
  <c r="BB103" i="18"/>
  <c r="BD103" i="18" s="1"/>
  <c r="AS103" i="18"/>
  <c r="AQ103" i="18"/>
  <c r="AL103" i="18"/>
  <c r="AG103" i="18"/>
  <c r="Y103" i="18"/>
  <c r="Q103" i="18"/>
  <c r="P103" i="18"/>
  <c r="I101" i="17" s="1"/>
  <c r="M103" i="18"/>
  <c r="L103" i="18"/>
  <c r="G103" i="18"/>
  <c r="CS102" i="18"/>
  <c r="CR102" i="18"/>
  <c r="CG102" i="18"/>
  <c r="CF102" i="18"/>
  <c r="S100" i="17" s="1"/>
  <c r="CE102" i="18"/>
  <c r="BZ102" i="18"/>
  <c r="BY102" i="18"/>
  <c r="Q100" i="17" s="1"/>
  <c r="BX102" i="18"/>
  <c r="BN102" i="18"/>
  <c r="BL102" i="18"/>
  <c r="BG102" i="18"/>
  <c r="BI102" i="18" s="1"/>
  <c r="BB102" i="18"/>
  <c r="BD102" i="18" s="1"/>
  <c r="AS102" i="18"/>
  <c r="AQ102" i="18"/>
  <c r="AL102" i="18"/>
  <c r="AG102" i="18"/>
  <c r="Y102" i="18"/>
  <c r="Q102" i="18"/>
  <c r="P102" i="18"/>
  <c r="I100" i="17" s="1"/>
  <c r="M102" i="18"/>
  <c r="L102" i="18"/>
  <c r="G102" i="18"/>
  <c r="CS101" i="18"/>
  <c r="CR101" i="18"/>
  <c r="CG101" i="18"/>
  <c r="CF101" i="18"/>
  <c r="S99" i="17" s="1"/>
  <c r="CE101" i="18"/>
  <c r="BZ101" i="18"/>
  <c r="BY101" i="18"/>
  <c r="Q99" i="17" s="1"/>
  <c r="BX101" i="18"/>
  <c r="BN101" i="18"/>
  <c r="BL101" i="18"/>
  <c r="BG101" i="18"/>
  <c r="BI101" i="18" s="1"/>
  <c r="BT101" i="18" s="1"/>
  <c r="O99" i="17" s="1"/>
  <c r="BB101" i="18"/>
  <c r="BD101" i="18" s="1"/>
  <c r="AS101" i="18"/>
  <c r="AQ101" i="18"/>
  <c r="AL101" i="18"/>
  <c r="AG101" i="18"/>
  <c r="Y101" i="18"/>
  <c r="Q101" i="18"/>
  <c r="P101" i="18"/>
  <c r="I99" i="17" s="1"/>
  <c r="M101" i="18"/>
  <c r="L101" i="18"/>
  <c r="G101" i="18"/>
  <c r="CS100" i="18"/>
  <c r="CR100" i="18"/>
  <c r="CG100" i="18"/>
  <c r="CF100" i="18"/>
  <c r="S98" i="17" s="1"/>
  <c r="CE100" i="18"/>
  <c r="BZ100" i="18"/>
  <c r="BY100" i="18"/>
  <c r="Q98" i="17" s="1"/>
  <c r="BX100" i="18"/>
  <c r="BN100" i="18"/>
  <c r="BL100" i="18"/>
  <c r="BG100" i="18"/>
  <c r="BI100" i="18" s="1"/>
  <c r="BB100" i="18"/>
  <c r="BD100" i="18" s="1"/>
  <c r="AS100" i="18"/>
  <c r="AQ100" i="18"/>
  <c r="AL100" i="18"/>
  <c r="AG100" i="18"/>
  <c r="Y100" i="18"/>
  <c r="Q100" i="18"/>
  <c r="P100" i="18"/>
  <c r="I98" i="17" s="1"/>
  <c r="M100" i="18"/>
  <c r="N100" i="18" s="1"/>
  <c r="L100" i="18"/>
  <c r="G100" i="18"/>
  <c r="CS99" i="18"/>
  <c r="CR99" i="18"/>
  <c r="CG99" i="18"/>
  <c r="CF99" i="18"/>
  <c r="S97" i="17" s="1"/>
  <c r="CE99" i="18"/>
  <c r="BZ99" i="18"/>
  <c r="BY99" i="18"/>
  <c r="Q97" i="17" s="1"/>
  <c r="BX99" i="18"/>
  <c r="BN99" i="18"/>
  <c r="BL99" i="18"/>
  <c r="BG99" i="18"/>
  <c r="BI99" i="18" s="1"/>
  <c r="BB99" i="18"/>
  <c r="BD99" i="18" s="1"/>
  <c r="AS99" i="18"/>
  <c r="AQ99" i="18"/>
  <c r="AL99" i="18"/>
  <c r="AG99" i="18"/>
  <c r="Y99" i="18"/>
  <c r="Q99" i="18"/>
  <c r="P99" i="18"/>
  <c r="I97" i="17" s="1"/>
  <c r="M99" i="18"/>
  <c r="L99" i="18"/>
  <c r="G99" i="18"/>
  <c r="CS98" i="18"/>
  <c r="CR98" i="18"/>
  <c r="CG98" i="18"/>
  <c r="CF98" i="18"/>
  <c r="S96" i="17" s="1"/>
  <c r="CE98" i="18"/>
  <c r="BZ98" i="18"/>
  <c r="BY98" i="18"/>
  <c r="Q96" i="17" s="1"/>
  <c r="BX98" i="18"/>
  <c r="BN98" i="18"/>
  <c r="BM98" i="18"/>
  <c r="BL98" i="18"/>
  <c r="BG98" i="18"/>
  <c r="BI98" i="18" s="1"/>
  <c r="BB98" i="18"/>
  <c r="BD98" i="18" s="1"/>
  <c r="AS98" i="18"/>
  <c r="AR98" i="18"/>
  <c r="AQ98" i="18"/>
  <c r="AM98" i="18"/>
  <c r="AL98" i="18"/>
  <c r="AH98" i="18"/>
  <c r="AG98" i="18"/>
  <c r="AA98" i="18"/>
  <c r="Y98" i="18"/>
  <c r="Z98" i="18" s="1"/>
  <c r="AC98" i="18" s="1"/>
  <c r="Q98" i="18"/>
  <c r="M98" i="18"/>
  <c r="L98" i="18"/>
  <c r="P98" i="18"/>
  <c r="I96" i="17" s="1"/>
  <c r="G98" i="18"/>
  <c r="G96" i="17" s="1"/>
  <c r="A98" i="18"/>
  <c r="CV96" i="18"/>
  <c r="CS96" i="18"/>
  <c r="CR96" i="18"/>
  <c r="CG96" i="18"/>
  <c r="CF96" i="18"/>
  <c r="S94" i="17" s="1"/>
  <c r="CE96" i="18"/>
  <c r="BZ96" i="18"/>
  <c r="BY96" i="18"/>
  <c r="Q94" i="17" s="1"/>
  <c r="BX96" i="18"/>
  <c r="BT96" i="18"/>
  <c r="O94" i="17" s="1"/>
  <c r="BN96" i="18"/>
  <c r="BL96" i="18"/>
  <c r="BG96" i="18"/>
  <c r="BB96" i="18"/>
  <c r="AY96" i="18"/>
  <c r="M94" i="17" s="1"/>
  <c r="AS96" i="18"/>
  <c r="AQ96" i="18"/>
  <c r="AN96" i="18"/>
  <c r="AL96" i="18"/>
  <c r="AI96" i="18"/>
  <c r="AG96" i="18"/>
  <c r="AB96" i="18"/>
  <c r="K94" i="17" s="1"/>
  <c r="Y96" i="18"/>
  <c r="Z96" i="18" s="1"/>
  <c r="AC96" i="18" s="1"/>
  <c r="S96" i="18"/>
  <c r="CN96" i="18" s="1"/>
  <c r="CP96" i="18" s="1"/>
  <c r="R96" i="18"/>
  <c r="CJ96" i="18" s="1"/>
  <c r="CL96" i="18" s="1"/>
  <c r="Q96" i="18"/>
  <c r="P96" i="18"/>
  <c r="I94" i="17" s="1"/>
  <c r="M96" i="18"/>
  <c r="N96" i="18" s="1"/>
  <c r="O96" i="18" s="1"/>
  <c r="L96" i="18"/>
  <c r="G96" i="18"/>
  <c r="G94" i="17" s="1"/>
  <c r="DB95" i="18"/>
  <c r="CV95" i="18"/>
  <c r="CS95" i="18"/>
  <c r="CR95" i="18"/>
  <c r="CG95" i="18"/>
  <c r="CF95" i="18"/>
  <c r="S93" i="17" s="1"/>
  <c r="CE95" i="18"/>
  <c r="BZ95" i="18"/>
  <c r="BY95" i="18"/>
  <c r="Q93" i="17" s="1"/>
  <c r="BX95" i="18"/>
  <c r="BT95" i="18"/>
  <c r="O93" i="17" s="1"/>
  <c r="BN95" i="18"/>
  <c r="BL95" i="18"/>
  <c r="BG95" i="18"/>
  <c r="BB95" i="18"/>
  <c r="AY95" i="18"/>
  <c r="M93" i="17" s="1"/>
  <c r="AS95" i="18"/>
  <c r="AQ95" i="18"/>
  <c r="AN95" i="18"/>
  <c r="AL95" i="18"/>
  <c r="AI95" i="18"/>
  <c r="AG95" i="18"/>
  <c r="AB95" i="18"/>
  <c r="K93" i="17" s="1"/>
  <c r="Y95" i="18"/>
  <c r="Z95" i="18" s="1"/>
  <c r="S95" i="18"/>
  <c r="CN95" i="18" s="1"/>
  <c r="CP95" i="18" s="1"/>
  <c r="R95" i="18"/>
  <c r="CJ95" i="18" s="1"/>
  <c r="CL95" i="18" s="1"/>
  <c r="Q95" i="18"/>
  <c r="P95" i="18"/>
  <c r="I93" i="17" s="1"/>
  <c r="M95" i="18"/>
  <c r="N95" i="18" s="1"/>
  <c r="O95" i="18" s="1"/>
  <c r="L95" i="18"/>
  <c r="G95" i="18"/>
  <c r="G93" i="17" s="1"/>
  <c r="CS94" i="18"/>
  <c r="CR94" i="18"/>
  <c r="CG94" i="18"/>
  <c r="CF94" i="18"/>
  <c r="S92" i="17" s="1"/>
  <c r="CE94" i="18"/>
  <c r="BZ94" i="18"/>
  <c r="BY94" i="18"/>
  <c r="Q92" i="17" s="1"/>
  <c r="BX94" i="18"/>
  <c r="BN94" i="18"/>
  <c r="BL94" i="18"/>
  <c r="BG94" i="18"/>
  <c r="BB94" i="18"/>
  <c r="AS94" i="18"/>
  <c r="AQ94" i="18"/>
  <c r="AL94" i="18"/>
  <c r="AG94" i="18"/>
  <c r="Y94" i="18"/>
  <c r="Q94" i="18"/>
  <c r="M94" i="18"/>
  <c r="L94" i="18"/>
  <c r="P94" i="18"/>
  <c r="I92" i="17" s="1"/>
  <c r="G94" i="18"/>
  <c r="CS93" i="18"/>
  <c r="CR93" i="18"/>
  <c r="CG93" i="18"/>
  <c r="CF93" i="18"/>
  <c r="S91" i="17" s="1"/>
  <c r="CE93" i="18"/>
  <c r="BZ93" i="18"/>
  <c r="BY93" i="18"/>
  <c r="Q91" i="17" s="1"/>
  <c r="BX93" i="18"/>
  <c r="BN93" i="18"/>
  <c r="BL93" i="18"/>
  <c r="BG93" i="18"/>
  <c r="BI93" i="18" s="1"/>
  <c r="BB93" i="18"/>
  <c r="BD93" i="18" s="1"/>
  <c r="AS93" i="18"/>
  <c r="AQ93" i="18"/>
  <c r="AL93" i="18"/>
  <c r="AG93" i="18"/>
  <c r="Y93" i="18"/>
  <c r="Q93" i="18"/>
  <c r="M93" i="18"/>
  <c r="L93" i="18"/>
  <c r="P93" i="18"/>
  <c r="I91" i="17" s="1"/>
  <c r="G93" i="18"/>
  <c r="CS92" i="18"/>
  <c r="CR92" i="18"/>
  <c r="CG92" i="18"/>
  <c r="CF92" i="18"/>
  <c r="S90" i="17" s="1"/>
  <c r="CE92" i="18"/>
  <c r="BZ92" i="18"/>
  <c r="BY92" i="18"/>
  <c r="Q90" i="17" s="1"/>
  <c r="BX92" i="18"/>
  <c r="BN92" i="18"/>
  <c r="BL92" i="18"/>
  <c r="BG92" i="18"/>
  <c r="BB92" i="18"/>
  <c r="AS92" i="18"/>
  <c r="AQ92" i="18"/>
  <c r="AL92" i="18"/>
  <c r="AG92" i="18"/>
  <c r="Y92" i="18"/>
  <c r="Q92" i="18"/>
  <c r="M92" i="18"/>
  <c r="N92" i="18" s="1"/>
  <c r="O92" i="18" s="1"/>
  <c r="L92" i="18"/>
  <c r="P92" i="18"/>
  <c r="I90" i="17" s="1"/>
  <c r="G92" i="18"/>
  <c r="DB91" i="18"/>
  <c r="CV91" i="18"/>
  <c r="CS91" i="18"/>
  <c r="CR91" i="18"/>
  <c r="CG91" i="18"/>
  <c r="CF91" i="18"/>
  <c r="S89" i="17" s="1"/>
  <c r="CE91" i="18"/>
  <c r="BZ91" i="18"/>
  <c r="BY91" i="18"/>
  <c r="Q89" i="17" s="1"/>
  <c r="BX91" i="18"/>
  <c r="BT91" i="18"/>
  <c r="O89" i="17" s="1"/>
  <c r="BN91" i="18"/>
  <c r="BL91" i="18"/>
  <c r="BG91" i="18"/>
  <c r="BB91" i="18"/>
  <c r="AY91" i="18"/>
  <c r="M89" i="17" s="1"/>
  <c r="AS91" i="18"/>
  <c r="AQ91" i="18"/>
  <c r="AN91" i="18"/>
  <c r="AL91" i="18"/>
  <c r="AI91" i="18"/>
  <c r="AG91" i="18"/>
  <c r="AB91" i="18"/>
  <c r="K89" i="17" s="1"/>
  <c r="Y91" i="18"/>
  <c r="AD91" i="18" s="1"/>
  <c r="S91" i="18"/>
  <c r="CN91" i="18" s="1"/>
  <c r="CP91" i="18" s="1"/>
  <c r="R91" i="18"/>
  <c r="CJ91" i="18" s="1"/>
  <c r="CL91" i="18" s="1"/>
  <c r="Q91" i="18"/>
  <c r="P91" i="18"/>
  <c r="I89" i="17" s="1"/>
  <c r="M91" i="18"/>
  <c r="N91" i="18" s="1"/>
  <c r="O91" i="18" s="1"/>
  <c r="L91" i="18"/>
  <c r="G91" i="18"/>
  <c r="G89" i="17" s="1"/>
  <c r="DB90" i="18"/>
  <c r="CV90" i="18"/>
  <c r="CS90" i="18"/>
  <c r="CR90" i="18"/>
  <c r="CG90" i="18"/>
  <c r="CF90" i="18"/>
  <c r="S88" i="17" s="1"/>
  <c r="CE90" i="18"/>
  <c r="BZ90" i="18"/>
  <c r="BY90" i="18"/>
  <c r="Q88" i="17" s="1"/>
  <c r="BX90" i="18"/>
  <c r="BT90" i="18"/>
  <c r="O88" i="17" s="1"/>
  <c r="BN90" i="18"/>
  <c r="BL90" i="18"/>
  <c r="BG90" i="18"/>
  <c r="BB90" i="18"/>
  <c r="AY90" i="18"/>
  <c r="M88" i="17" s="1"/>
  <c r="AS90" i="18"/>
  <c r="AQ90" i="18"/>
  <c r="AN90" i="18"/>
  <c r="AL90" i="18"/>
  <c r="AI90" i="18"/>
  <c r="AG90" i="18"/>
  <c r="AB90" i="18"/>
  <c r="K88" i="17" s="1"/>
  <c r="Y90" i="18"/>
  <c r="AD90" i="18" s="1"/>
  <c r="S90" i="18"/>
  <c r="CN90" i="18" s="1"/>
  <c r="CP90" i="18" s="1"/>
  <c r="R90" i="18"/>
  <c r="CJ90" i="18" s="1"/>
  <c r="CL90" i="18" s="1"/>
  <c r="Q90" i="18"/>
  <c r="P90" i="18"/>
  <c r="I88" i="17" s="1"/>
  <c r="M90" i="18"/>
  <c r="N90" i="18" s="1"/>
  <c r="L90" i="18"/>
  <c r="G90" i="18"/>
  <c r="G88" i="17" s="1"/>
  <c r="DB89" i="18"/>
  <c r="CV89" i="18"/>
  <c r="CS89" i="18"/>
  <c r="CR89" i="18"/>
  <c r="CG89" i="18"/>
  <c r="CF89" i="18"/>
  <c r="S87" i="17" s="1"/>
  <c r="CE89" i="18"/>
  <c r="BZ89" i="18"/>
  <c r="BY89" i="18"/>
  <c r="Q87" i="17" s="1"/>
  <c r="BX89" i="18"/>
  <c r="BT89" i="18"/>
  <c r="O87" i="17" s="1"/>
  <c r="BN89" i="18"/>
  <c r="BL89" i="18"/>
  <c r="BG89" i="18"/>
  <c r="BB89" i="18"/>
  <c r="AY89" i="18"/>
  <c r="M87" i="17" s="1"/>
  <c r="AS89" i="18"/>
  <c r="AQ89" i="18"/>
  <c r="AN89" i="18"/>
  <c r="AL89" i="18"/>
  <c r="AI89" i="18"/>
  <c r="AG89" i="18"/>
  <c r="AB89" i="18"/>
  <c r="K87" i="17" s="1"/>
  <c r="Y89" i="18"/>
  <c r="AD89" i="18" s="1"/>
  <c r="S89" i="18"/>
  <c r="CN89" i="18" s="1"/>
  <c r="CP89" i="18" s="1"/>
  <c r="R89" i="18"/>
  <c r="CJ89" i="18" s="1"/>
  <c r="CL89" i="18" s="1"/>
  <c r="Q89" i="18"/>
  <c r="P89" i="18"/>
  <c r="I87" i="17" s="1"/>
  <c r="M89" i="18"/>
  <c r="L89" i="18"/>
  <c r="G89" i="18"/>
  <c r="G87" i="17" s="1"/>
  <c r="CS88" i="18"/>
  <c r="CR88" i="18"/>
  <c r="CG88" i="18"/>
  <c r="CF88" i="18"/>
  <c r="S86" i="17" s="1"/>
  <c r="CE88" i="18"/>
  <c r="BZ88" i="18"/>
  <c r="BY88" i="18"/>
  <c r="Q86" i="17" s="1"/>
  <c r="BX88" i="18"/>
  <c r="BN88" i="18"/>
  <c r="BL88" i="18"/>
  <c r="BG88" i="18"/>
  <c r="BB88" i="18"/>
  <c r="AS88" i="18"/>
  <c r="AQ88" i="18"/>
  <c r="AL88" i="18"/>
  <c r="AG88" i="18"/>
  <c r="Y88" i="18"/>
  <c r="Q88" i="18"/>
  <c r="M88" i="18"/>
  <c r="N88" i="18" s="1"/>
  <c r="O88" i="18" s="1"/>
  <c r="L88" i="18"/>
  <c r="P88" i="18"/>
  <c r="I86" i="17" s="1"/>
  <c r="G88" i="18"/>
  <c r="G86" i="17" s="1"/>
  <c r="CS87" i="18"/>
  <c r="CR87" i="18"/>
  <c r="CG87" i="18"/>
  <c r="CF87" i="18"/>
  <c r="S85" i="17" s="1"/>
  <c r="CE87" i="18"/>
  <c r="BZ87" i="18"/>
  <c r="BY87" i="18"/>
  <c r="Q85" i="17" s="1"/>
  <c r="BX87" i="18"/>
  <c r="BN87" i="18"/>
  <c r="BL87" i="18"/>
  <c r="BG87" i="18"/>
  <c r="BI87" i="18" s="1"/>
  <c r="BB87" i="18"/>
  <c r="BD87" i="18" s="1"/>
  <c r="AS87" i="18"/>
  <c r="AQ87" i="18"/>
  <c r="AL87" i="18"/>
  <c r="AG87" i="18"/>
  <c r="Y87" i="18"/>
  <c r="Q87" i="18"/>
  <c r="M87" i="18"/>
  <c r="L87" i="18"/>
  <c r="P87" i="18"/>
  <c r="I85" i="17" s="1"/>
  <c r="G87" i="18"/>
  <c r="CS86" i="18"/>
  <c r="CR86" i="18"/>
  <c r="CG86" i="18"/>
  <c r="CF86" i="18"/>
  <c r="S84" i="17" s="1"/>
  <c r="CE86" i="18"/>
  <c r="BZ86" i="18"/>
  <c r="BY86" i="18"/>
  <c r="Q84" i="17" s="1"/>
  <c r="BX86" i="18"/>
  <c r="BN86" i="18"/>
  <c r="BL86" i="18"/>
  <c r="BG86" i="18"/>
  <c r="BI86" i="18" s="1"/>
  <c r="BB86" i="18"/>
  <c r="BD86" i="18" s="1"/>
  <c r="AS86" i="18"/>
  <c r="AQ86" i="18"/>
  <c r="AL86" i="18"/>
  <c r="AG86" i="18"/>
  <c r="Y86" i="18"/>
  <c r="Q86" i="18"/>
  <c r="M86" i="18"/>
  <c r="N86" i="18" s="1"/>
  <c r="L86" i="18"/>
  <c r="P86" i="18"/>
  <c r="I84" i="17" s="1"/>
  <c r="G86" i="18"/>
  <c r="CS85" i="18"/>
  <c r="CR85" i="18"/>
  <c r="CG85" i="18"/>
  <c r="CF85" i="18"/>
  <c r="S83" i="17" s="1"/>
  <c r="CE85" i="18"/>
  <c r="BZ85" i="18"/>
  <c r="BY85" i="18"/>
  <c r="Q83" i="17" s="1"/>
  <c r="BX85" i="18"/>
  <c r="BN85" i="18"/>
  <c r="BM85" i="18"/>
  <c r="BL85" i="18"/>
  <c r="BG85" i="18"/>
  <c r="BI85" i="18" s="1"/>
  <c r="BB85" i="18"/>
  <c r="BD85" i="18" s="1"/>
  <c r="AS85" i="18"/>
  <c r="AR85" i="18"/>
  <c r="AQ85" i="18"/>
  <c r="AM85" i="18"/>
  <c r="AL85" i="18"/>
  <c r="AH85" i="18"/>
  <c r="AG85" i="18"/>
  <c r="AA85" i="18"/>
  <c r="Y85" i="18"/>
  <c r="Q85" i="18"/>
  <c r="M85" i="18"/>
  <c r="N85" i="18" s="1"/>
  <c r="O85" i="18" s="1"/>
  <c r="L85" i="18"/>
  <c r="P85" i="18"/>
  <c r="G85" i="18"/>
  <c r="G83" i="17" s="1"/>
  <c r="CS83" i="18"/>
  <c r="CR83" i="18"/>
  <c r="CG83" i="18"/>
  <c r="S81" i="17"/>
  <c r="CE83" i="18"/>
  <c r="BZ83" i="18"/>
  <c r="BY83" i="18"/>
  <c r="Q81" i="17" s="1"/>
  <c r="BX83" i="18"/>
  <c r="BL83" i="18"/>
  <c r="BG83" i="18"/>
  <c r="BI83" i="18" s="1"/>
  <c r="BB83" i="18"/>
  <c r="BD83" i="18" s="1"/>
  <c r="AQ83" i="18"/>
  <c r="AL83" i="18"/>
  <c r="AG83" i="18"/>
  <c r="Y83" i="18"/>
  <c r="Q83" i="18"/>
  <c r="M83" i="18"/>
  <c r="L83" i="18"/>
  <c r="P83" i="18"/>
  <c r="I81" i="17" s="1"/>
  <c r="G83" i="18"/>
  <c r="DB82" i="18"/>
  <c r="CV82" i="18"/>
  <c r="CS82" i="18"/>
  <c r="CR82" i="18"/>
  <c r="CG82" i="18"/>
  <c r="CF82" i="18"/>
  <c r="S80" i="17" s="1"/>
  <c r="CE82" i="18"/>
  <c r="BZ82" i="18"/>
  <c r="BY82" i="18"/>
  <c r="Q80" i="17" s="1"/>
  <c r="BX82" i="18"/>
  <c r="BT82" i="18"/>
  <c r="O80" i="17" s="1"/>
  <c r="BN82" i="18"/>
  <c r="BL82" i="18"/>
  <c r="BG82" i="18"/>
  <c r="BB82" i="18"/>
  <c r="AY82" i="18"/>
  <c r="M80" i="17" s="1"/>
  <c r="AS82" i="18"/>
  <c r="AQ82" i="18"/>
  <c r="AN82" i="18"/>
  <c r="AL82" i="18"/>
  <c r="AI82" i="18"/>
  <c r="AG82" i="18"/>
  <c r="AB82" i="18"/>
  <c r="K80" i="17" s="1"/>
  <c r="Y82" i="18"/>
  <c r="S82" i="18"/>
  <c r="CN82" i="18" s="1"/>
  <c r="CP82" i="18" s="1"/>
  <c r="R82" i="18"/>
  <c r="CJ82" i="18" s="1"/>
  <c r="CL82" i="18" s="1"/>
  <c r="Q82" i="18"/>
  <c r="P82" i="18"/>
  <c r="I80" i="17" s="1"/>
  <c r="M82" i="18"/>
  <c r="N82" i="18" s="1"/>
  <c r="O82" i="18" s="1"/>
  <c r="L82" i="18"/>
  <c r="G82" i="18"/>
  <c r="G80" i="17" s="1"/>
  <c r="DB81" i="18"/>
  <c r="CV81" i="18"/>
  <c r="CS81" i="18"/>
  <c r="CR81" i="18"/>
  <c r="CG81" i="18"/>
  <c r="CF81" i="18"/>
  <c r="S79" i="17" s="1"/>
  <c r="CE81" i="18"/>
  <c r="BZ81" i="18"/>
  <c r="BY81" i="18"/>
  <c r="Q79" i="17" s="1"/>
  <c r="BX81" i="18"/>
  <c r="BT81" i="18"/>
  <c r="O79" i="17" s="1"/>
  <c r="BN81" i="18"/>
  <c r="BL81" i="18"/>
  <c r="BG81" i="18"/>
  <c r="BB81" i="18"/>
  <c r="AY81" i="18"/>
  <c r="M79" i="17" s="1"/>
  <c r="AS81" i="18"/>
  <c r="AQ81" i="18"/>
  <c r="AN81" i="18"/>
  <c r="AL81" i="18"/>
  <c r="AI81" i="18"/>
  <c r="AG81" i="18"/>
  <c r="AB81" i="18"/>
  <c r="K79" i="17" s="1"/>
  <c r="Y81" i="18"/>
  <c r="AD81" i="18" s="1"/>
  <c r="S81" i="18"/>
  <c r="CN81" i="18" s="1"/>
  <c r="CP81" i="18" s="1"/>
  <c r="R81" i="18"/>
  <c r="CJ81" i="18" s="1"/>
  <c r="CL81" i="18" s="1"/>
  <c r="Q81" i="18"/>
  <c r="P81" i="18"/>
  <c r="I79" i="17" s="1"/>
  <c r="M81" i="18"/>
  <c r="N81" i="18" s="1"/>
  <c r="O81" i="18" s="1"/>
  <c r="L81" i="18"/>
  <c r="G81" i="18"/>
  <c r="G79" i="17" s="1"/>
  <c r="DB80" i="18"/>
  <c r="CV80" i="18"/>
  <c r="CS80" i="18"/>
  <c r="CR80" i="18"/>
  <c r="CG80" i="18"/>
  <c r="CF80" i="18"/>
  <c r="S78" i="17" s="1"/>
  <c r="CE80" i="18"/>
  <c r="BZ80" i="18"/>
  <c r="BY80" i="18"/>
  <c r="Q78" i="17" s="1"/>
  <c r="BX80" i="18"/>
  <c r="BT80" i="18"/>
  <c r="O78" i="17" s="1"/>
  <c r="BN80" i="18"/>
  <c r="BL80" i="18"/>
  <c r="BG80" i="18"/>
  <c r="BB80" i="18"/>
  <c r="AY80" i="18"/>
  <c r="M78" i="17" s="1"/>
  <c r="AS80" i="18"/>
  <c r="AQ80" i="18"/>
  <c r="AN80" i="18"/>
  <c r="AL80" i="18"/>
  <c r="AI80" i="18"/>
  <c r="AG80" i="18"/>
  <c r="AB80" i="18"/>
  <c r="K78" i="17" s="1"/>
  <c r="Y80" i="18"/>
  <c r="AD80" i="18" s="1"/>
  <c r="S80" i="18"/>
  <c r="CN80" i="18" s="1"/>
  <c r="CP80" i="18" s="1"/>
  <c r="R80" i="18"/>
  <c r="CJ80" i="18" s="1"/>
  <c r="CL80" i="18" s="1"/>
  <c r="Q80" i="18"/>
  <c r="P80" i="18"/>
  <c r="I78" i="17" s="1"/>
  <c r="M80" i="18"/>
  <c r="N80" i="18" s="1"/>
  <c r="L80" i="18"/>
  <c r="G80" i="18"/>
  <c r="G78" i="17" s="1"/>
  <c r="CS79" i="18"/>
  <c r="CR79" i="18"/>
  <c r="CG79" i="18"/>
  <c r="CF79" i="18"/>
  <c r="S77" i="17" s="1"/>
  <c r="CE79" i="18"/>
  <c r="BZ79" i="18"/>
  <c r="BY79" i="18"/>
  <c r="Q77" i="17" s="1"/>
  <c r="BX79" i="18"/>
  <c r="BN79" i="18"/>
  <c r="BL79" i="18"/>
  <c r="BG79" i="18"/>
  <c r="BI79" i="18" s="1"/>
  <c r="BB79" i="18"/>
  <c r="BD79" i="18" s="1"/>
  <c r="AS79" i="18"/>
  <c r="AQ79" i="18"/>
  <c r="AL79" i="18"/>
  <c r="AG79" i="18"/>
  <c r="Y79" i="18"/>
  <c r="AD79" i="18" s="1"/>
  <c r="Q79" i="18"/>
  <c r="M79" i="18"/>
  <c r="L79" i="18"/>
  <c r="P79" i="18"/>
  <c r="I77" i="17" s="1"/>
  <c r="G79" i="18"/>
  <c r="G77" i="17" s="1"/>
  <c r="DB78" i="18"/>
  <c r="CV78" i="18"/>
  <c r="CS78" i="18"/>
  <c r="CR78" i="18"/>
  <c r="CG78" i="18"/>
  <c r="CF78" i="18"/>
  <c r="S76" i="17" s="1"/>
  <c r="CE78" i="18"/>
  <c r="BZ78" i="18"/>
  <c r="BY78" i="18"/>
  <c r="Q76" i="17" s="1"/>
  <c r="BX78" i="18"/>
  <c r="BT78" i="18"/>
  <c r="O76" i="17" s="1"/>
  <c r="BN78" i="18"/>
  <c r="BL78" i="18"/>
  <c r="BG78" i="18"/>
  <c r="BB78" i="18"/>
  <c r="AY78" i="18"/>
  <c r="M76" i="17" s="1"/>
  <c r="AS78" i="18"/>
  <c r="AQ78" i="18"/>
  <c r="AN78" i="18"/>
  <c r="AL78" i="18"/>
  <c r="AI78" i="18"/>
  <c r="AG78" i="18"/>
  <c r="AB78" i="18"/>
  <c r="K76" i="17" s="1"/>
  <c r="Y78" i="18"/>
  <c r="Z78" i="18" s="1"/>
  <c r="AC78" i="18" s="1"/>
  <c r="S78" i="18"/>
  <c r="CN78" i="18" s="1"/>
  <c r="CP78" i="18" s="1"/>
  <c r="R78" i="18"/>
  <c r="CJ78" i="18" s="1"/>
  <c r="CL78" i="18" s="1"/>
  <c r="Q78" i="18"/>
  <c r="P78" i="18"/>
  <c r="I76" i="17" s="1"/>
  <c r="M78" i="18"/>
  <c r="N78" i="18" s="1"/>
  <c r="O78" i="18" s="1"/>
  <c r="L78" i="18"/>
  <c r="G78" i="18"/>
  <c r="G76" i="17" s="1"/>
  <c r="CS77" i="18"/>
  <c r="CR77" i="18"/>
  <c r="CG77" i="18"/>
  <c r="CF77" i="18"/>
  <c r="S75" i="17" s="1"/>
  <c r="CE77" i="18"/>
  <c r="BZ77" i="18"/>
  <c r="BY77" i="18"/>
  <c r="Q75" i="17" s="1"/>
  <c r="BX77" i="18"/>
  <c r="BN77" i="18"/>
  <c r="BL77" i="18"/>
  <c r="BG77" i="18"/>
  <c r="BB77" i="18"/>
  <c r="AS77" i="18"/>
  <c r="AQ77" i="18"/>
  <c r="AL77" i="18"/>
  <c r="AG77" i="18"/>
  <c r="Y77" i="18"/>
  <c r="Z77" i="18" s="1"/>
  <c r="Q77" i="18"/>
  <c r="M77" i="18"/>
  <c r="N77" i="18" s="1"/>
  <c r="O77" i="18" s="1"/>
  <c r="L77" i="18"/>
  <c r="P77" i="18"/>
  <c r="I75" i="17" s="1"/>
  <c r="G77" i="18"/>
  <c r="G75" i="17" s="1"/>
  <c r="DB76" i="18"/>
  <c r="CV76" i="18"/>
  <c r="CS76" i="18"/>
  <c r="CR76" i="18"/>
  <c r="CG76" i="18"/>
  <c r="CF76" i="18"/>
  <c r="S74" i="17" s="1"/>
  <c r="CE76" i="18"/>
  <c r="BZ76" i="18"/>
  <c r="BY76" i="18"/>
  <c r="Q74" i="17" s="1"/>
  <c r="BX76" i="18"/>
  <c r="BT76" i="18"/>
  <c r="O74" i="17" s="1"/>
  <c r="BN76" i="18"/>
  <c r="BL76" i="18"/>
  <c r="BG76" i="18"/>
  <c r="BB76" i="18"/>
  <c r="AY76" i="18"/>
  <c r="M74" i="17" s="1"/>
  <c r="AS76" i="18"/>
  <c r="AQ76" i="18"/>
  <c r="AN76" i="18"/>
  <c r="AL76" i="18"/>
  <c r="AI76" i="18"/>
  <c r="AG76" i="18"/>
  <c r="AB76" i="18"/>
  <c r="K74" i="17" s="1"/>
  <c r="Y76" i="18"/>
  <c r="AD76" i="18" s="1"/>
  <c r="S76" i="18"/>
  <c r="CN76" i="18" s="1"/>
  <c r="CP76" i="18" s="1"/>
  <c r="R76" i="18"/>
  <c r="CJ76" i="18" s="1"/>
  <c r="CL76" i="18" s="1"/>
  <c r="Q76" i="18"/>
  <c r="P76" i="18"/>
  <c r="I74" i="17" s="1"/>
  <c r="M76" i="18"/>
  <c r="L76" i="18"/>
  <c r="G76" i="18"/>
  <c r="G74" i="17" s="1"/>
  <c r="DB75" i="18"/>
  <c r="CV75" i="18"/>
  <c r="CS75" i="18"/>
  <c r="CR75" i="18"/>
  <c r="CG75" i="18"/>
  <c r="CF75" i="18"/>
  <c r="S73" i="17" s="1"/>
  <c r="CE75" i="18"/>
  <c r="BZ75" i="18"/>
  <c r="BY75" i="18"/>
  <c r="Q73" i="17" s="1"/>
  <c r="BX75" i="18"/>
  <c r="BT75" i="18"/>
  <c r="O73" i="17" s="1"/>
  <c r="BN75" i="18"/>
  <c r="BL75" i="18"/>
  <c r="BG75" i="18"/>
  <c r="BB75" i="18"/>
  <c r="AY75" i="18"/>
  <c r="M73" i="17" s="1"/>
  <c r="AS75" i="18"/>
  <c r="AQ75" i="18"/>
  <c r="AN75" i="18"/>
  <c r="AL75" i="18"/>
  <c r="AI75" i="18"/>
  <c r="AG75" i="18"/>
  <c r="AB75" i="18"/>
  <c r="K73" i="17" s="1"/>
  <c r="Y75" i="18"/>
  <c r="AD75" i="18" s="1"/>
  <c r="S75" i="18"/>
  <c r="CN75" i="18" s="1"/>
  <c r="CP75" i="18" s="1"/>
  <c r="R75" i="18"/>
  <c r="CJ75" i="18" s="1"/>
  <c r="CL75" i="18" s="1"/>
  <c r="Q75" i="18"/>
  <c r="P75" i="18"/>
  <c r="I73" i="17" s="1"/>
  <c r="M75" i="18"/>
  <c r="L75" i="18"/>
  <c r="G75" i="18"/>
  <c r="G73" i="17" s="1"/>
  <c r="DB74" i="18"/>
  <c r="CV74" i="18"/>
  <c r="CS74" i="18"/>
  <c r="CR74" i="18"/>
  <c r="CG74" i="18"/>
  <c r="CF74" i="18"/>
  <c r="S72" i="17" s="1"/>
  <c r="CE74" i="18"/>
  <c r="BZ74" i="18"/>
  <c r="BY74" i="18"/>
  <c r="Q72" i="17" s="1"/>
  <c r="BX74" i="18"/>
  <c r="BT74" i="18"/>
  <c r="O72" i="17" s="1"/>
  <c r="BN74" i="18"/>
  <c r="BL74" i="18"/>
  <c r="BG74" i="18"/>
  <c r="BB74" i="18"/>
  <c r="AY74" i="18"/>
  <c r="M72" i="17" s="1"/>
  <c r="AS74" i="18"/>
  <c r="AQ74" i="18"/>
  <c r="AN74" i="18"/>
  <c r="AL74" i="18"/>
  <c r="AI74" i="18"/>
  <c r="AG74" i="18"/>
  <c r="AB74" i="18"/>
  <c r="K72" i="17" s="1"/>
  <c r="Y74" i="18"/>
  <c r="S74" i="18"/>
  <c r="CN74" i="18" s="1"/>
  <c r="CP74" i="18" s="1"/>
  <c r="R74" i="18"/>
  <c r="CJ74" i="18" s="1"/>
  <c r="CL74" i="18" s="1"/>
  <c r="Q74" i="18"/>
  <c r="P74" i="18"/>
  <c r="I72" i="17" s="1"/>
  <c r="M74" i="18"/>
  <c r="L74" i="18"/>
  <c r="G74" i="18"/>
  <c r="G72" i="17" s="1"/>
  <c r="CS73" i="18"/>
  <c r="CR73" i="18"/>
  <c r="CG73" i="18"/>
  <c r="CF73" i="18"/>
  <c r="S71" i="17" s="1"/>
  <c r="CE73" i="18"/>
  <c r="BZ73" i="18"/>
  <c r="BY73" i="18"/>
  <c r="Q71" i="17" s="1"/>
  <c r="BX73" i="18"/>
  <c r="BL73" i="18"/>
  <c r="BN73" i="18" s="1"/>
  <c r="BG73" i="18"/>
  <c r="BB73" i="18"/>
  <c r="AS73" i="18"/>
  <c r="AQ73" i="18"/>
  <c r="AL73" i="18"/>
  <c r="AG73" i="18"/>
  <c r="Y73" i="18"/>
  <c r="AD73" i="18" s="1"/>
  <c r="Q73" i="18"/>
  <c r="M73" i="18"/>
  <c r="N73" i="18" s="1"/>
  <c r="O73" i="18" s="1"/>
  <c r="L73" i="18"/>
  <c r="P73" i="18"/>
  <c r="G73" i="18"/>
  <c r="G71" i="17" s="1"/>
  <c r="CS72" i="18"/>
  <c r="CR72" i="18"/>
  <c r="CG72" i="18"/>
  <c r="CF72" i="18"/>
  <c r="S70" i="17" s="1"/>
  <c r="CE72" i="18"/>
  <c r="BZ72" i="18"/>
  <c r="BY72" i="18"/>
  <c r="Q70" i="17" s="1"/>
  <c r="BX72" i="18"/>
  <c r="BN72" i="18"/>
  <c r="BM72" i="18"/>
  <c r="BL72" i="18"/>
  <c r="BG72" i="18"/>
  <c r="BI72" i="18" s="1"/>
  <c r="BB72" i="18"/>
  <c r="BD72" i="18" s="1"/>
  <c r="AS72" i="18"/>
  <c r="AR72" i="18"/>
  <c r="AQ72" i="18"/>
  <c r="AM72" i="18"/>
  <c r="AL72" i="18"/>
  <c r="AH72" i="18"/>
  <c r="AG72" i="18"/>
  <c r="AA72" i="18"/>
  <c r="Y72" i="18"/>
  <c r="AD72" i="18" s="1"/>
  <c r="Q72" i="18"/>
  <c r="M72" i="18"/>
  <c r="L72" i="18"/>
  <c r="P72" i="18"/>
  <c r="I70" i="17" s="1"/>
  <c r="G72" i="18"/>
  <c r="G70" i="17" s="1"/>
  <c r="A72" i="18"/>
  <c r="CS70" i="18"/>
  <c r="CR70" i="18"/>
  <c r="CG70" i="18"/>
  <c r="CF70" i="18"/>
  <c r="S68" i="17" s="1"/>
  <c r="CE70" i="18"/>
  <c r="BZ70" i="18"/>
  <c r="BY70" i="18"/>
  <c r="Q68" i="17" s="1"/>
  <c r="BX70" i="18"/>
  <c r="BL70" i="18"/>
  <c r="BG70" i="18"/>
  <c r="BB70" i="18"/>
  <c r="AQ70" i="18"/>
  <c r="AL70" i="18"/>
  <c r="AG70" i="18"/>
  <c r="Y70" i="18"/>
  <c r="AD70" i="18" s="1"/>
  <c r="Q70" i="18"/>
  <c r="M70" i="18"/>
  <c r="L70" i="18"/>
  <c r="P70" i="18"/>
  <c r="I68" i="17" s="1"/>
  <c r="G70" i="18"/>
  <c r="G68" i="17" s="1"/>
  <c r="CS69" i="18"/>
  <c r="CR69" i="18"/>
  <c r="CG69" i="18"/>
  <c r="CF69" i="18"/>
  <c r="S67" i="17" s="1"/>
  <c r="CE69" i="18"/>
  <c r="BZ69" i="18"/>
  <c r="BY69" i="18"/>
  <c r="Q67" i="17" s="1"/>
  <c r="BX69" i="18"/>
  <c r="BN69" i="18"/>
  <c r="BL69" i="18"/>
  <c r="BG69" i="18"/>
  <c r="BI69" i="18" s="1"/>
  <c r="BB69" i="18"/>
  <c r="BD69" i="18" s="1"/>
  <c r="AS69" i="18"/>
  <c r="AQ69" i="18"/>
  <c r="AL69" i="18"/>
  <c r="AG69" i="18"/>
  <c r="Y69" i="18"/>
  <c r="AD69" i="18" s="1"/>
  <c r="Q69" i="18"/>
  <c r="M69" i="18"/>
  <c r="L69" i="18"/>
  <c r="P69" i="18"/>
  <c r="I67" i="17" s="1"/>
  <c r="G69" i="18"/>
  <c r="CS68" i="18"/>
  <c r="CR68" i="18"/>
  <c r="CG68" i="18"/>
  <c r="CF68" i="18"/>
  <c r="S66" i="17" s="1"/>
  <c r="CE68" i="18"/>
  <c r="BZ68" i="18"/>
  <c r="BY68" i="18"/>
  <c r="Q66" i="17" s="1"/>
  <c r="BX68" i="18"/>
  <c r="BN68" i="18"/>
  <c r="BL68" i="18"/>
  <c r="BG68" i="18"/>
  <c r="BI68" i="18" s="1"/>
  <c r="BB68" i="18"/>
  <c r="BD68" i="18" s="1"/>
  <c r="AS68" i="18"/>
  <c r="AQ68" i="18"/>
  <c r="AL68" i="18"/>
  <c r="AG68" i="18"/>
  <c r="Y68" i="18"/>
  <c r="Q68" i="18"/>
  <c r="M68" i="18"/>
  <c r="N68" i="18" s="1"/>
  <c r="O68" i="18" s="1"/>
  <c r="L68" i="18"/>
  <c r="P68" i="18"/>
  <c r="G68" i="18"/>
  <c r="G66" i="17" s="1"/>
  <c r="CS67" i="18"/>
  <c r="CR67" i="18"/>
  <c r="CG67" i="18"/>
  <c r="CF67" i="18"/>
  <c r="S65" i="17" s="1"/>
  <c r="CE67" i="18"/>
  <c r="BZ67" i="18"/>
  <c r="BY67" i="18"/>
  <c r="Q65" i="17" s="1"/>
  <c r="BX67" i="18"/>
  <c r="BN67" i="18"/>
  <c r="BL67" i="18"/>
  <c r="BG67" i="18"/>
  <c r="BB67" i="18"/>
  <c r="AS67" i="18"/>
  <c r="AQ67" i="18"/>
  <c r="AL67" i="18"/>
  <c r="AG67" i="18"/>
  <c r="Y67" i="18"/>
  <c r="Z67" i="18" s="1"/>
  <c r="Q67" i="18"/>
  <c r="M67" i="18"/>
  <c r="N67" i="18" s="1"/>
  <c r="L67" i="18"/>
  <c r="P67" i="18"/>
  <c r="I65" i="17" s="1"/>
  <c r="G67" i="18"/>
  <c r="G65" i="17" s="1"/>
  <c r="CS66" i="18"/>
  <c r="CR66" i="18"/>
  <c r="CG66" i="18"/>
  <c r="CF66" i="18"/>
  <c r="S64" i="17" s="1"/>
  <c r="CE66" i="18"/>
  <c r="BZ66" i="18"/>
  <c r="BY66" i="18"/>
  <c r="Q64" i="17" s="1"/>
  <c r="BX66" i="18"/>
  <c r="BN66" i="18"/>
  <c r="BL66" i="18"/>
  <c r="BG66" i="18"/>
  <c r="BB66" i="18"/>
  <c r="AS66" i="18"/>
  <c r="AQ66" i="18"/>
  <c r="AL66" i="18"/>
  <c r="AG66" i="18"/>
  <c r="Y66" i="18"/>
  <c r="Z66" i="18" s="1"/>
  <c r="AC66" i="18" s="1"/>
  <c r="Q66" i="18"/>
  <c r="M66" i="18"/>
  <c r="N66" i="18" s="1"/>
  <c r="L66" i="18"/>
  <c r="P66" i="18"/>
  <c r="I64" i="17" s="1"/>
  <c r="G66" i="18"/>
  <c r="G64" i="17" s="1"/>
  <c r="CS65" i="18"/>
  <c r="CR65" i="18"/>
  <c r="CG65" i="18"/>
  <c r="CF65" i="18"/>
  <c r="S63" i="17" s="1"/>
  <c r="CE65" i="18"/>
  <c r="BZ65" i="18"/>
  <c r="BY65" i="18"/>
  <c r="Q63" i="17" s="1"/>
  <c r="BX65" i="18"/>
  <c r="BN65" i="18"/>
  <c r="BL65" i="18"/>
  <c r="BG65" i="18"/>
  <c r="BI65" i="18" s="1"/>
  <c r="BB65" i="18"/>
  <c r="BD65" i="18" s="1"/>
  <c r="AS65" i="18"/>
  <c r="AQ65" i="18"/>
  <c r="AL65" i="18"/>
  <c r="AG65" i="18"/>
  <c r="AD65" i="18"/>
  <c r="Q65" i="18"/>
  <c r="M65" i="18"/>
  <c r="L65" i="18"/>
  <c r="P65" i="18"/>
  <c r="I63" i="17" s="1"/>
  <c r="G65" i="18"/>
  <c r="G63" i="17" s="1"/>
  <c r="CS64" i="18"/>
  <c r="CR64" i="18"/>
  <c r="CG64" i="18"/>
  <c r="CF64" i="18"/>
  <c r="S62" i="17" s="1"/>
  <c r="CE64" i="18"/>
  <c r="BZ64" i="18"/>
  <c r="BY64" i="18"/>
  <c r="Q62" i="17" s="1"/>
  <c r="BX64" i="18"/>
  <c r="BN64" i="18"/>
  <c r="BL64" i="18"/>
  <c r="BG64" i="18"/>
  <c r="BI64" i="18" s="1"/>
  <c r="BB64" i="18"/>
  <c r="BD64" i="18" s="1"/>
  <c r="AS64" i="18"/>
  <c r="AQ64" i="18"/>
  <c r="AL64" i="18"/>
  <c r="AG64" i="18"/>
  <c r="Y64" i="18"/>
  <c r="Q64" i="18"/>
  <c r="M64" i="18"/>
  <c r="L64" i="18"/>
  <c r="P64" i="18"/>
  <c r="I62" i="17" s="1"/>
  <c r="G64" i="18"/>
  <c r="G62" i="17" s="1"/>
  <c r="CS63" i="18"/>
  <c r="CR63" i="18"/>
  <c r="CG63" i="18"/>
  <c r="CF63" i="18"/>
  <c r="S61" i="17" s="1"/>
  <c r="CE63" i="18"/>
  <c r="BZ63" i="18"/>
  <c r="BY63" i="18"/>
  <c r="Q61" i="17" s="1"/>
  <c r="BX63" i="18"/>
  <c r="BN63" i="18"/>
  <c r="BL63" i="18"/>
  <c r="BG63" i="18"/>
  <c r="BI63" i="18" s="1"/>
  <c r="BB63" i="18"/>
  <c r="BD63" i="18" s="1"/>
  <c r="AS63" i="18"/>
  <c r="AQ63" i="18"/>
  <c r="AL63" i="18"/>
  <c r="AG63" i="18"/>
  <c r="Y63" i="18"/>
  <c r="AD63" i="18" s="1"/>
  <c r="Q63" i="18"/>
  <c r="M63" i="18"/>
  <c r="N63" i="18" s="1"/>
  <c r="O63" i="18" s="1"/>
  <c r="L63" i="18"/>
  <c r="P63" i="18"/>
  <c r="I61" i="17" s="1"/>
  <c r="G63" i="18"/>
  <c r="G61" i="17" s="1"/>
  <c r="CS62" i="18"/>
  <c r="CR62" i="18"/>
  <c r="CG62" i="18"/>
  <c r="CF62" i="18"/>
  <c r="S60" i="17" s="1"/>
  <c r="CE62" i="18"/>
  <c r="BZ62" i="18"/>
  <c r="BY62" i="18"/>
  <c r="Q60" i="17" s="1"/>
  <c r="BX62" i="18"/>
  <c r="BN62" i="18"/>
  <c r="BL62" i="18"/>
  <c r="BG62" i="18"/>
  <c r="BI62" i="18" s="1"/>
  <c r="BB62" i="18"/>
  <c r="BD62" i="18" s="1"/>
  <c r="AS62" i="18"/>
  <c r="AQ62" i="18"/>
  <c r="AL62" i="18"/>
  <c r="AG62" i="18"/>
  <c r="Y62" i="18"/>
  <c r="AD62" i="18" s="1"/>
  <c r="Q62" i="18"/>
  <c r="M62" i="18"/>
  <c r="L62" i="18"/>
  <c r="P62" i="18"/>
  <c r="I60" i="17" s="1"/>
  <c r="G62" i="18"/>
  <c r="G60" i="17" s="1"/>
  <c r="CS61" i="18"/>
  <c r="CR61" i="18"/>
  <c r="CG61" i="18"/>
  <c r="CF61" i="18"/>
  <c r="S59" i="17" s="1"/>
  <c r="CE61" i="18"/>
  <c r="BZ61" i="18"/>
  <c r="BY61" i="18"/>
  <c r="Q59" i="17" s="1"/>
  <c r="BX61" i="18"/>
  <c r="BN61" i="18"/>
  <c r="BL61" i="18"/>
  <c r="BG61" i="18"/>
  <c r="BB61" i="18"/>
  <c r="AS61" i="18"/>
  <c r="AQ61" i="18"/>
  <c r="AL61" i="18"/>
  <c r="AG61" i="18"/>
  <c r="Y61" i="18"/>
  <c r="AD61" i="18" s="1"/>
  <c r="Q61" i="18"/>
  <c r="M61" i="18"/>
  <c r="N61" i="18" s="1"/>
  <c r="L61" i="18"/>
  <c r="P61" i="18"/>
  <c r="I59" i="17" s="1"/>
  <c r="G61" i="18"/>
  <c r="G59" i="17" s="1"/>
  <c r="CS60" i="18"/>
  <c r="CR60" i="18"/>
  <c r="CG60" i="18"/>
  <c r="CF60" i="18"/>
  <c r="S58" i="17" s="1"/>
  <c r="CE60" i="18"/>
  <c r="BZ60" i="18"/>
  <c r="BY60" i="18"/>
  <c r="Q58" i="17" s="1"/>
  <c r="BX60" i="18"/>
  <c r="BN60" i="18"/>
  <c r="BL60" i="18"/>
  <c r="BG60" i="18"/>
  <c r="BB60" i="18"/>
  <c r="AS60" i="18"/>
  <c r="AQ60" i="18"/>
  <c r="AL60" i="18"/>
  <c r="AG60" i="18"/>
  <c r="Y60" i="18"/>
  <c r="AD60" i="18" s="1"/>
  <c r="Q60" i="18"/>
  <c r="M60" i="18"/>
  <c r="N60" i="18" s="1"/>
  <c r="O60" i="18" s="1"/>
  <c r="L60" i="18"/>
  <c r="P60" i="18"/>
  <c r="I58" i="17" s="1"/>
  <c r="G60" i="18"/>
  <c r="G58" i="17" s="1"/>
  <c r="CS59" i="18"/>
  <c r="CR59" i="18"/>
  <c r="CG59" i="18"/>
  <c r="CF59" i="18"/>
  <c r="S57" i="17" s="1"/>
  <c r="CE59" i="18"/>
  <c r="BZ59" i="18"/>
  <c r="BY59" i="18"/>
  <c r="Q57" i="17" s="1"/>
  <c r="BX59" i="18"/>
  <c r="BN59" i="18"/>
  <c r="BM59" i="18"/>
  <c r="BL59" i="18"/>
  <c r="BG59" i="18"/>
  <c r="BB59" i="18"/>
  <c r="AS59" i="18"/>
  <c r="AR59" i="18"/>
  <c r="AQ59" i="18"/>
  <c r="AM59" i="18"/>
  <c r="AL59" i="18"/>
  <c r="AH59" i="18"/>
  <c r="AG59" i="18"/>
  <c r="AA59" i="18"/>
  <c r="Y59" i="18"/>
  <c r="AD59" i="18" s="1"/>
  <c r="Q59" i="18"/>
  <c r="M59" i="18"/>
  <c r="N59" i="18" s="1"/>
  <c r="L59" i="18"/>
  <c r="P59" i="18"/>
  <c r="I57" i="17" s="1"/>
  <c r="G59" i="18"/>
  <c r="G57" i="17" s="1"/>
  <c r="A59" i="18"/>
  <c r="CS57" i="18"/>
  <c r="CR57" i="18"/>
  <c r="CG57" i="18"/>
  <c r="S55" i="17"/>
  <c r="CE57" i="18"/>
  <c r="BZ57" i="18"/>
  <c r="BY57" i="18"/>
  <c r="Q55" i="17" s="1"/>
  <c r="BX57" i="18"/>
  <c r="BL57" i="18"/>
  <c r="BG57" i="18"/>
  <c r="BI57" i="18" s="1"/>
  <c r="BB57" i="18"/>
  <c r="BD57" i="18" s="1"/>
  <c r="AQ57" i="18"/>
  <c r="AL57" i="18"/>
  <c r="AG57" i="18"/>
  <c r="Y57" i="18"/>
  <c r="Z57" i="18" s="1"/>
  <c r="Q57" i="18"/>
  <c r="M57" i="18"/>
  <c r="N57" i="18" s="1"/>
  <c r="O57" i="18" s="1"/>
  <c r="L57" i="18"/>
  <c r="P57" i="18"/>
  <c r="I55" i="17" s="1"/>
  <c r="G57" i="18"/>
  <c r="G55" i="17" s="1"/>
  <c r="DB56" i="18"/>
  <c r="CV56" i="18"/>
  <c r="CS56" i="18"/>
  <c r="CR56" i="18"/>
  <c r="CG56" i="18"/>
  <c r="CF56" i="18"/>
  <c r="S54" i="17" s="1"/>
  <c r="CE56" i="18"/>
  <c r="BZ56" i="18"/>
  <c r="BY56" i="18"/>
  <c r="Q54" i="17" s="1"/>
  <c r="BX56" i="18"/>
  <c r="BT56" i="18"/>
  <c r="O54" i="17" s="1"/>
  <c r="BN56" i="18"/>
  <c r="BL56" i="18"/>
  <c r="BG56" i="18"/>
  <c r="BB56" i="18"/>
  <c r="AY56" i="18"/>
  <c r="M54" i="17" s="1"/>
  <c r="AS56" i="18"/>
  <c r="AQ56" i="18"/>
  <c r="AN56" i="18"/>
  <c r="AL56" i="18"/>
  <c r="AI56" i="18"/>
  <c r="AG56" i="18"/>
  <c r="AB56" i="18"/>
  <c r="K54" i="17" s="1"/>
  <c r="Y56" i="18"/>
  <c r="AD56" i="18" s="1"/>
  <c r="S56" i="18"/>
  <c r="CN56" i="18" s="1"/>
  <c r="CP56" i="18" s="1"/>
  <c r="R56" i="18"/>
  <c r="CJ56" i="18" s="1"/>
  <c r="CL56" i="18" s="1"/>
  <c r="Q56" i="18"/>
  <c r="P56" i="18"/>
  <c r="I54" i="17" s="1"/>
  <c r="M56" i="18"/>
  <c r="N56" i="18" s="1"/>
  <c r="L56" i="18"/>
  <c r="G56" i="18"/>
  <c r="G54" i="17" s="1"/>
  <c r="DB55" i="18"/>
  <c r="CV55" i="18"/>
  <c r="CS55" i="18"/>
  <c r="CR55" i="18"/>
  <c r="CG55" i="18"/>
  <c r="CF55" i="18"/>
  <c r="S53" i="17" s="1"/>
  <c r="CE55" i="18"/>
  <c r="BZ55" i="18"/>
  <c r="BY55" i="18"/>
  <c r="Q53" i="17" s="1"/>
  <c r="BX55" i="18"/>
  <c r="BT55" i="18"/>
  <c r="O53" i="17" s="1"/>
  <c r="BN55" i="18"/>
  <c r="BL55" i="18"/>
  <c r="BG55" i="18"/>
  <c r="BB55" i="18"/>
  <c r="AY55" i="18"/>
  <c r="M53" i="17" s="1"/>
  <c r="AS55" i="18"/>
  <c r="AQ55" i="18"/>
  <c r="AN55" i="18"/>
  <c r="AL55" i="18"/>
  <c r="AI55" i="18"/>
  <c r="AG55" i="18"/>
  <c r="AB55" i="18"/>
  <c r="K53" i="17" s="1"/>
  <c r="Y55" i="18"/>
  <c r="AD55" i="18" s="1"/>
  <c r="S55" i="18"/>
  <c r="CN55" i="18" s="1"/>
  <c r="CP55" i="18" s="1"/>
  <c r="R55" i="18"/>
  <c r="CJ55" i="18" s="1"/>
  <c r="CL55" i="18" s="1"/>
  <c r="Q55" i="18"/>
  <c r="P55" i="18"/>
  <c r="I53" i="17" s="1"/>
  <c r="M55" i="18"/>
  <c r="L55" i="18"/>
  <c r="G55" i="18"/>
  <c r="G53" i="17" s="1"/>
  <c r="CS54" i="18"/>
  <c r="CR54" i="18"/>
  <c r="CG54" i="18"/>
  <c r="CF54" i="18"/>
  <c r="S52" i="17" s="1"/>
  <c r="CE54" i="18"/>
  <c r="BZ54" i="18"/>
  <c r="BY54" i="18"/>
  <c r="Q52" i="17" s="1"/>
  <c r="BX54" i="18"/>
  <c r="BN54" i="18"/>
  <c r="BL54" i="18"/>
  <c r="BG54" i="18"/>
  <c r="BI54" i="18" s="1"/>
  <c r="BB54" i="18"/>
  <c r="BD54" i="18" s="1"/>
  <c r="AS54" i="18"/>
  <c r="AQ54" i="18"/>
  <c r="AL54" i="18"/>
  <c r="AG54" i="18"/>
  <c r="Y54" i="18"/>
  <c r="Q54" i="18"/>
  <c r="M54" i="18"/>
  <c r="L54" i="18"/>
  <c r="P54" i="18"/>
  <c r="I52" i="17" s="1"/>
  <c r="G54" i="18"/>
  <c r="CS53" i="18"/>
  <c r="CR53" i="18"/>
  <c r="CG53" i="18"/>
  <c r="CF53" i="18"/>
  <c r="S51" i="17" s="1"/>
  <c r="CE53" i="18"/>
  <c r="BZ53" i="18"/>
  <c r="BY53" i="18"/>
  <c r="Q51" i="17" s="1"/>
  <c r="BX53" i="18"/>
  <c r="BN53" i="18"/>
  <c r="BL53" i="18"/>
  <c r="BG53" i="18"/>
  <c r="BI53" i="18" s="1"/>
  <c r="BB53" i="18"/>
  <c r="BD53" i="18" s="1"/>
  <c r="AS53" i="18"/>
  <c r="AQ53" i="18"/>
  <c r="AL53" i="18"/>
  <c r="AG53" i="18"/>
  <c r="Y53" i="18"/>
  <c r="AD53" i="18" s="1"/>
  <c r="Q53" i="18"/>
  <c r="M53" i="18"/>
  <c r="L53" i="18"/>
  <c r="P53" i="18"/>
  <c r="I51" i="17" s="1"/>
  <c r="G53" i="18"/>
  <c r="DB52" i="18"/>
  <c r="CV52" i="18"/>
  <c r="CS52" i="18"/>
  <c r="CR52" i="18"/>
  <c r="CG52" i="18"/>
  <c r="CF52" i="18"/>
  <c r="S50" i="17" s="1"/>
  <c r="CE52" i="18"/>
  <c r="BZ52" i="18"/>
  <c r="BY52" i="18"/>
  <c r="Q50" i="17" s="1"/>
  <c r="BX52" i="18"/>
  <c r="BT52" i="18"/>
  <c r="O50" i="17" s="1"/>
  <c r="BN52" i="18"/>
  <c r="BL52" i="18"/>
  <c r="BG52" i="18"/>
  <c r="BB52" i="18"/>
  <c r="AY52" i="18"/>
  <c r="M50" i="17" s="1"/>
  <c r="AS52" i="18"/>
  <c r="AQ52" i="18"/>
  <c r="AN52" i="18"/>
  <c r="AL52" i="18"/>
  <c r="AI52" i="18"/>
  <c r="AG52" i="18"/>
  <c r="AB52" i="18"/>
  <c r="K50" i="17" s="1"/>
  <c r="Y52" i="18"/>
  <c r="AD52" i="18" s="1"/>
  <c r="S52" i="18"/>
  <c r="CN52" i="18" s="1"/>
  <c r="CP52" i="18" s="1"/>
  <c r="R52" i="18"/>
  <c r="CJ52" i="18" s="1"/>
  <c r="CL52" i="18" s="1"/>
  <c r="Q52" i="18"/>
  <c r="P52" i="18"/>
  <c r="I50" i="17" s="1"/>
  <c r="M52" i="18"/>
  <c r="L52" i="18"/>
  <c r="G52" i="18"/>
  <c r="G50" i="17" s="1"/>
  <c r="DB51" i="18"/>
  <c r="CV51" i="18"/>
  <c r="CS51" i="18"/>
  <c r="CR51" i="18"/>
  <c r="CG51" i="18"/>
  <c r="CF51" i="18"/>
  <c r="S49" i="17" s="1"/>
  <c r="CE51" i="18"/>
  <c r="BZ51" i="18"/>
  <c r="BY51" i="18"/>
  <c r="Q49" i="17" s="1"/>
  <c r="BX51" i="18"/>
  <c r="BT51" i="18"/>
  <c r="O49" i="17" s="1"/>
  <c r="BN51" i="18"/>
  <c r="BL51" i="18"/>
  <c r="BG51" i="18"/>
  <c r="BB51" i="18"/>
  <c r="AY51" i="18"/>
  <c r="M49" i="17" s="1"/>
  <c r="AS51" i="18"/>
  <c r="AQ51" i="18"/>
  <c r="AN51" i="18"/>
  <c r="AL51" i="18"/>
  <c r="AI51" i="18"/>
  <c r="AG51" i="18"/>
  <c r="AB51" i="18"/>
  <c r="K49" i="17" s="1"/>
  <c r="Y51" i="18"/>
  <c r="AD51" i="18" s="1"/>
  <c r="S51" i="18"/>
  <c r="CN51" i="18" s="1"/>
  <c r="CP51" i="18" s="1"/>
  <c r="R51" i="18"/>
  <c r="CJ51" i="18" s="1"/>
  <c r="CL51" i="18" s="1"/>
  <c r="Q51" i="18"/>
  <c r="P51" i="18"/>
  <c r="I49" i="17" s="1"/>
  <c r="M51" i="18"/>
  <c r="L51" i="18"/>
  <c r="G51" i="18"/>
  <c r="G49" i="17" s="1"/>
  <c r="CS50" i="18"/>
  <c r="CR50" i="18"/>
  <c r="CG50" i="18"/>
  <c r="CF50" i="18"/>
  <c r="S48" i="17" s="1"/>
  <c r="CE50" i="18"/>
  <c r="BZ50" i="18"/>
  <c r="BY50" i="18"/>
  <c r="Q48" i="17" s="1"/>
  <c r="BX50" i="18"/>
  <c r="BN50" i="18"/>
  <c r="BL50" i="18"/>
  <c r="BG50" i="18"/>
  <c r="BB50" i="18"/>
  <c r="AQ50" i="18"/>
  <c r="AS50" i="18" s="1"/>
  <c r="AL50" i="18"/>
  <c r="AG50" i="18"/>
  <c r="Y50" i="18"/>
  <c r="Q50" i="18"/>
  <c r="M50" i="18"/>
  <c r="N50" i="18" s="1"/>
  <c r="O50" i="18" s="1"/>
  <c r="L50" i="18"/>
  <c r="P50" i="18"/>
  <c r="I48" i="17" s="1"/>
  <c r="G50" i="18"/>
  <c r="CS49" i="18"/>
  <c r="CR49" i="18"/>
  <c r="CG49" i="18"/>
  <c r="CF49" i="18"/>
  <c r="S47" i="17" s="1"/>
  <c r="CE49" i="18"/>
  <c r="BZ49" i="18"/>
  <c r="BY49" i="18"/>
  <c r="Q47" i="17" s="1"/>
  <c r="BX49" i="18"/>
  <c r="BN49" i="18"/>
  <c r="BL49" i="18"/>
  <c r="BG49" i="18"/>
  <c r="BB49" i="18"/>
  <c r="AS49" i="18"/>
  <c r="AQ49" i="18"/>
  <c r="AL49" i="18"/>
  <c r="AG49" i="18"/>
  <c r="Y49" i="18"/>
  <c r="Q49" i="18"/>
  <c r="M49" i="18"/>
  <c r="N49" i="18" s="1"/>
  <c r="L49" i="18"/>
  <c r="P49" i="18"/>
  <c r="I47" i="17" s="1"/>
  <c r="G49" i="18"/>
  <c r="CS48" i="18"/>
  <c r="CR48" i="18"/>
  <c r="CG48" i="18"/>
  <c r="CF48" i="18"/>
  <c r="S46" i="17" s="1"/>
  <c r="CE48" i="18"/>
  <c r="BZ48" i="18"/>
  <c r="BY48" i="18"/>
  <c r="Q46" i="17" s="1"/>
  <c r="BX48" i="18"/>
  <c r="BN48" i="18"/>
  <c r="BL48" i="18"/>
  <c r="BG48" i="18"/>
  <c r="BB48" i="18"/>
  <c r="AS48" i="18"/>
  <c r="AQ48" i="18"/>
  <c r="AL48" i="18"/>
  <c r="AG48" i="18"/>
  <c r="Y48" i="18"/>
  <c r="Q48" i="18"/>
  <c r="M48" i="18"/>
  <c r="N48" i="18" s="1"/>
  <c r="L48" i="18"/>
  <c r="P48" i="18"/>
  <c r="I46" i="17" s="1"/>
  <c r="G48" i="18"/>
  <c r="CS47" i="18"/>
  <c r="CR47" i="18"/>
  <c r="CG47" i="18"/>
  <c r="CF47" i="18"/>
  <c r="S45" i="17" s="1"/>
  <c r="CE47" i="18"/>
  <c r="BZ47" i="18"/>
  <c r="BY47" i="18"/>
  <c r="Q45" i="17" s="1"/>
  <c r="BX47" i="18"/>
  <c r="BL47" i="18"/>
  <c r="BN47" i="18" s="1"/>
  <c r="BG47" i="18"/>
  <c r="BI47" i="18" s="1"/>
  <c r="BB47" i="18"/>
  <c r="BD47" i="18" s="1"/>
  <c r="AQ47" i="18"/>
  <c r="AS47" i="18" s="1"/>
  <c r="AL47" i="18"/>
  <c r="AG47" i="18"/>
  <c r="Y47" i="18"/>
  <c r="Q47" i="18"/>
  <c r="M47" i="18"/>
  <c r="L47" i="18"/>
  <c r="P47" i="18"/>
  <c r="I45" i="17" s="1"/>
  <c r="G47" i="18"/>
  <c r="CS46" i="18"/>
  <c r="CR46" i="18"/>
  <c r="CG46" i="18"/>
  <c r="CF46" i="18"/>
  <c r="S44" i="17" s="1"/>
  <c r="CE46" i="18"/>
  <c r="BZ46" i="18"/>
  <c r="BY46" i="18"/>
  <c r="Q44" i="17" s="1"/>
  <c r="BX46" i="18"/>
  <c r="BN46" i="18"/>
  <c r="BM46" i="18"/>
  <c r="BL46" i="18"/>
  <c r="BG46" i="18"/>
  <c r="BB46" i="18"/>
  <c r="AS46" i="18"/>
  <c r="AR46" i="18"/>
  <c r="AQ46" i="18"/>
  <c r="AM46" i="18"/>
  <c r="AL46" i="18"/>
  <c r="AH46" i="18"/>
  <c r="AG46" i="18"/>
  <c r="AA46" i="18"/>
  <c r="Y46" i="18"/>
  <c r="Q46" i="18"/>
  <c r="M46" i="18"/>
  <c r="N46" i="18" s="1"/>
  <c r="O46" i="18" s="1"/>
  <c r="L46" i="18"/>
  <c r="P46" i="18"/>
  <c r="I44" i="17" s="1"/>
  <c r="G46" i="18"/>
  <c r="A46" i="18"/>
  <c r="CS44" i="18"/>
  <c r="CR44" i="18"/>
  <c r="CG44" i="18"/>
  <c r="CF44" i="18"/>
  <c r="S42" i="17" s="1"/>
  <c r="CE44" i="18"/>
  <c r="BZ44" i="18"/>
  <c r="BY44" i="18"/>
  <c r="Q42" i="17" s="1"/>
  <c r="BX44" i="18"/>
  <c r="BL44" i="18"/>
  <c r="BG44" i="18"/>
  <c r="BB44" i="18"/>
  <c r="AQ44" i="18"/>
  <c r="AL44" i="18"/>
  <c r="AN44" i="18" s="1"/>
  <c r="AG44" i="18"/>
  <c r="Y44" i="18"/>
  <c r="Q44" i="18"/>
  <c r="M44" i="18"/>
  <c r="L44" i="18"/>
  <c r="P44" i="18"/>
  <c r="I42" i="17" s="1"/>
  <c r="G44" i="18"/>
  <c r="CS43" i="18"/>
  <c r="CR43" i="18"/>
  <c r="CG43" i="18"/>
  <c r="CF43" i="18"/>
  <c r="S41" i="17" s="1"/>
  <c r="CE43" i="18"/>
  <c r="BZ43" i="18"/>
  <c r="BY43" i="18"/>
  <c r="Q41" i="17" s="1"/>
  <c r="BX43" i="18"/>
  <c r="BN43" i="18"/>
  <c r="BL43" i="18"/>
  <c r="BG43" i="18"/>
  <c r="BB43" i="18"/>
  <c r="AS43" i="18"/>
  <c r="AQ43" i="18"/>
  <c r="AL43" i="18"/>
  <c r="AG43" i="18"/>
  <c r="Y43" i="18"/>
  <c r="AD43" i="18" s="1"/>
  <c r="Q43" i="18"/>
  <c r="M43" i="18"/>
  <c r="N43" i="18" s="1"/>
  <c r="L43" i="18"/>
  <c r="P43" i="18"/>
  <c r="I41" i="17" s="1"/>
  <c r="G43" i="18"/>
  <c r="G41" i="17" s="1"/>
  <c r="CS42" i="18"/>
  <c r="CR42" i="18"/>
  <c r="CG42" i="18"/>
  <c r="CF42" i="18"/>
  <c r="S40" i="17" s="1"/>
  <c r="CE42" i="18"/>
  <c r="BZ42" i="18"/>
  <c r="BY42" i="18"/>
  <c r="Q40" i="17" s="1"/>
  <c r="BX42" i="18"/>
  <c r="BN42" i="18"/>
  <c r="BL42" i="18"/>
  <c r="BG42" i="18"/>
  <c r="BI42" i="18" s="1"/>
  <c r="BB42" i="18"/>
  <c r="BD42" i="18" s="1"/>
  <c r="AS42" i="18"/>
  <c r="AQ42" i="18"/>
  <c r="AL42" i="18"/>
  <c r="AG42" i="18"/>
  <c r="Y42" i="18"/>
  <c r="Q42" i="18"/>
  <c r="M42" i="18"/>
  <c r="N42" i="18" s="1"/>
  <c r="O42" i="18" s="1"/>
  <c r="L42" i="18"/>
  <c r="P42" i="18"/>
  <c r="I40" i="17" s="1"/>
  <c r="G42" i="18"/>
  <c r="G40" i="17" s="1"/>
  <c r="CS41" i="18"/>
  <c r="CR41" i="18"/>
  <c r="CG41" i="18"/>
  <c r="CF41" i="18"/>
  <c r="S39" i="17" s="1"/>
  <c r="CE41" i="18"/>
  <c r="BZ41" i="18"/>
  <c r="BY41" i="18"/>
  <c r="Q39" i="17" s="1"/>
  <c r="BX41" i="18"/>
  <c r="BN41" i="18"/>
  <c r="BL41" i="18"/>
  <c r="BG41" i="18"/>
  <c r="BI41" i="18" s="1"/>
  <c r="BB41" i="18"/>
  <c r="BD41" i="18" s="1"/>
  <c r="AS41" i="18"/>
  <c r="AQ41" i="18"/>
  <c r="AL41" i="18"/>
  <c r="AG41" i="18"/>
  <c r="Y41" i="18"/>
  <c r="AD41" i="18" s="1"/>
  <c r="Q41" i="18"/>
  <c r="M41" i="18"/>
  <c r="N41" i="18" s="1"/>
  <c r="L41" i="18"/>
  <c r="P41" i="18"/>
  <c r="I39" i="17" s="1"/>
  <c r="G41" i="18"/>
  <c r="G39" i="17" s="1"/>
  <c r="CS40" i="18"/>
  <c r="CR40" i="18"/>
  <c r="CG40" i="18"/>
  <c r="CF40" i="18"/>
  <c r="S38" i="17" s="1"/>
  <c r="CE40" i="18"/>
  <c r="BZ40" i="18"/>
  <c r="BY40" i="18"/>
  <c r="Q38" i="17" s="1"/>
  <c r="BX40" i="18"/>
  <c r="BN40" i="18"/>
  <c r="BL40" i="18"/>
  <c r="BG40" i="18"/>
  <c r="BI40" i="18" s="1"/>
  <c r="BB40" i="18"/>
  <c r="BD40" i="18" s="1"/>
  <c r="AS40" i="18"/>
  <c r="AQ40" i="18"/>
  <c r="AL40" i="18"/>
  <c r="AG40" i="18"/>
  <c r="Y40" i="18"/>
  <c r="Q40" i="18"/>
  <c r="M40" i="18"/>
  <c r="N40" i="18" s="1"/>
  <c r="O40" i="18" s="1"/>
  <c r="L40" i="18"/>
  <c r="P40" i="18"/>
  <c r="I38" i="17" s="1"/>
  <c r="G40" i="18"/>
  <c r="G38" i="17" s="1"/>
  <c r="CS39" i="18"/>
  <c r="CR39" i="18"/>
  <c r="CG39" i="18"/>
  <c r="CF39" i="18"/>
  <c r="S37" i="17" s="1"/>
  <c r="CE39" i="18"/>
  <c r="BZ39" i="18"/>
  <c r="BY39" i="18"/>
  <c r="Q37" i="17" s="1"/>
  <c r="BX39" i="18"/>
  <c r="BN39" i="18"/>
  <c r="BL39" i="18"/>
  <c r="BG39" i="18"/>
  <c r="BI39" i="18" s="1"/>
  <c r="BB39" i="18"/>
  <c r="BD39" i="18" s="1"/>
  <c r="AS39" i="18"/>
  <c r="AQ39" i="18"/>
  <c r="AL39" i="18"/>
  <c r="AG39" i="18"/>
  <c r="Y39" i="18"/>
  <c r="Z39" i="18" s="1"/>
  <c r="Q39" i="18"/>
  <c r="M39" i="18"/>
  <c r="N39" i="18" s="1"/>
  <c r="O39" i="18" s="1"/>
  <c r="L39" i="18"/>
  <c r="P39" i="18"/>
  <c r="I37" i="17" s="1"/>
  <c r="G39" i="18"/>
  <c r="G37" i="17" s="1"/>
  <c r="CS38" i="18"/>
  <c r="CR38" i="18"/>
  <c r="CG38" i="18"/>
  <c r="CF38" i="18"/>
  <c r="S36" i="17" s="1"/>
  <c r="CE38" i="18"/>
  <c r="BZ38" i="18"/>
  <c r="BY38" i="18"/>
  <c r="Q36" i="17" s="1"/>
  <c r="BX38" i="18"/>
  <c r="BN38" i="18"/>
  <c r="BL38" i="18"/>
  <c r="BG38" i="18"/>
  <c r="BI38" i="18" s="1"/>
  <c r="BB38" i="18"/>
  <c r="BD38" i="18" s="1"/>
  <c r="AS38" i="18"/>
  <c r="AQ38" i="18"/>
  <c r="AL38" i="18"/>
  <c r="AG38" i="18"/>
  <c r="Y38" i="18"/>
  <c r="AD38" i="18" s="1"/>
  <c r="Q38" i="18"/>
  <c r="M38" i="18"/>
  <c r="L38" i="18"/>
  <c r="P38" i="18"/>
  <c r="I36" i="17" s="1"/>
  <c r="G38" i="18"/>
  <c r="G36" i="17" s="1"/>
  <c r="CS37" i="18"/>
  <c r="CR37" i="18"/>
  <c r="CG37" i="18"/>
  <c r="CF37" i="18"/>
  <c r="S35" i="17" s="1"/>
  <c r="CE37" i="18"/>
  <c r="BZ37" i="18"/>
  <c r="BY37" i="18"/>
  <c r="Q35" i="17" s="1"/>
  <c r="BX37" i="18"/>
  <c r="BN37" i="18"/>
  <c r="BL37" i="18"/>
  <c r="BG37" i="18"/>
  <c r="BB37" i="18"/>
  <c r="AS37" i="18"/>
  <c r="AQ37" i="18"/>
  <c r="AL37" i="18"/>
  <c r="AN37" i="18" s="1"/>
  <c r="AG37" i="18"/>
  <c r="Y37" i="18"/>
  <c r="AD37" i="18" s="1"/>
  <c r="Q37" i="18"/>
  <c r="M37" i="18"/>
  <c r="L37" i="18"/>
  <c r="P37" i="18"/>
  <c r="I35" i="17" s="1"/>
  <c r="G37" i="18"/>
  <c r="G35" i="17" s="1"/>
  <c r="CS36" i="18"/>
  <c r="CR36" i="18"/>
  <c r="CG36" i="18"/>
  <c r="CF36" i="18"/>
  <c r="S34" i="17" s="1"/>
  <c r="CE36" i="18"/>
  <c r="BZ36" i="18"/>
  <c r="BY36" i="18"/>
  <c r="Q34" i="17" s="1"/>
  <c r="BX36" i="18"/>
  <c r="BN36" i="18"/>
  <c r="BL36" i="18"/>
  <c r="BG36" i="18"/>
  <c r="BB36" i="18"/>
  <c r="AS36" i="18"/>
  <c r="AQ36" i="18"/>
  <c r="AL36" i="18"/>
  <c r="AN36" i="18" s="1"/>
  <c r="AY36" i="18" s="1"/>
  <c r="M34" i="17" s="1"/>
  <c r="AG36" i="18"/>
  <c r="Y36" i="18"/>
  <c r="Q36" i="18"/>
  <c r="M36" i="18"/>
  <c r="L36" i="18"/>
  <c r="P36" i="18"/>
  <c r="I34" i="17" s="1"/>
  <c r="G36" i="18"/>
  <c r="G34" i="17" s="1"/>
  <c r="CS35" i="18"/>
  <c r="CR35" i="18"/>
  <c r="CG35" i="18"/>
  <c r="CF35" i="18"/>
  <c r="S33" i="17" s="1"/>
  <c r="CE35" i="18"/>
  <c r="BZ35" i="18"/>
  <c r="BY35" i="18"/>
  <c r="Q33" i="17" s="1"/>
  <c r="BX35" i="18"/>
  <c r="BN35" i="18"/>
  <c r="BL35" i="18"/>
  <c r="BG35" i="18"/>
  <c r="BI35" i="18" s="1"/>
  <c r="BB35" i="18"/>
  <c r="BD35" i="18" s="1"/>
  <c r="AS35" i="18"/>
  <c r="AQ35" i="18"/>
  <c r="AL35" i="18"/>
  <c r="AG35" i="18"/>
  <c r="Y35" i="18"/>
  <c r="AD35" i="18" s="1"/>
  <c r="Q35" i="18"/>
  <c r="M35" i="18"/>
  <c r="N35" i="18" s="1"/>
  <c r="L35" i="18"/>
  <c r="P35" i="18"/>
  <c r="I33" i="17" s="1"/>
  <c r="G35" i="18"/>
  <c r="CR34" i="18"/>
  <c r="CG34" i="18"/>
  <c r="CF34" i="18"/>
  <c r="S32" i="17" s="1"/>
  <c r="CE34" i="18"/>
  <c r="BZ34" i="18"/>
  <c r="BY34" i="18"/>
  <c r="Q32" i="17" s="1"/>
  <c r="BX34" i="18"/>
  <c r="BN34" i="18"/>
  <c r="BL34" i="18"/>
  <c r="BG34" i="18"/>
  <c r="BB34" i="18"/>
  <c r="AS34" i="18"/>
  <c r="AQ34" i="18"/>
  <c r="AL34" i="18"/>
  <c r="AG34" i="18"/>
  <c r="Y34" i="18"/>
  <c r="AD34" i="18" s="1"/>
  <c r="Q34" i="18"/>
  <c r="M34" i="18"/>
  <c r="N34" i="18" s="1"/>
  <c r="O34" i="18" s="1"/>
  <c r="L34" i="18"/>
  <c r="P34" i="18"/>
  <c r="I32" i="17" s="1"/>
  <c r="G34" i="18"/>
  <c r="G32" i="17" s="1"/>
  <c r="CR33" i="18"/>
  <c r="CG33" i="18"/>
  <c r="CF33" i="18"/>
  <c r="S31" i="17" s="1"/>
  <c r="CE33" i="18"/>
  <c r="BZ33" i="18"/>
  <c r="BY33" i="18"/>
  <c r="Q31" i="17" s="1"/>
  <c r="BX33" i="18"/>
  <c r="BN33" i="18"/>
  <c r="BM33" i="18"/>
  <c r="BL33" i="18"/>
  <c r="BG33" i="18"/>
  <c r="BI33" i="18" s="1"/>
  <c r="BB33" i="18"/>
  <c r="BD33" i="18" s="1"/>
  <c r="BT33" i="18" s="1"/>
  <c r="AS33" i="18"/>
  <c r="AR33" i="18"/>
  <c r="AQ33" i="18"/>
  <c r="AM33" i="18"/>
  <c r="AL33" i="18"/>
  <c r="AH33" i="18"/>
  <c r="AG33" i="18"/>
  <c r="AA33" i="18"/>
  <c r="Y33" i="18"/>
  <c r="AD33" i="18" s="1"/>
  <c r="Q33" i="18"/>
  <c r="M33" i="18"/>
  <c r="N33" i="18" s="1"/>
  <c r="L33" i="18"/>
  <c r="P33" i="18"/>
  <c r="G33" i="18"/>
  <c r="G31" i="17" s="1"/>
  <c r="CZ31" i="18"/>
  <c r="CS31" i="18"/>
  <c r="CR31" i="18"/>
  <c r="CG31" i="18"/>
  <c r="S29" i="17"/>
  <c r="CE31" i="18"/>
  <c r="BZ31" i="18"/>
  <c r="BX31" i="18"/>
  <c r="BL31" i="18"/>
  <c r="BG31" i="18"/>
  <c r="BI31" i="18" s="1"/>
  <c r="BB31" i="18"/>
  <c r="BD31" i="18" s="1"/>
  <c r="AQ31" i="18"/>
  <c r="AL31" i="18"/>
  <c r="AG31" i="18"/>
  <c r="Y31" i="18"/>
  <c r="AD31" i="18" s="1"/>
  <c r="Q31" i="18"/>
  <c r="M31" i="18"/>
  <c r="N31" i="18" s="1"/>
  <c r="O31" i="18" s="1"/>
  <c r="L31" i="18"/>
  <c r="P31" i="18"/>
  <c r="I29" i="17" s="1"/>
  <c r="G31" i="18"/>
  <c r="CZ30" i="18"/>
  <c r="CS30" i="18"/>
  <c r="CR30" i="18"/>
  <c r="CG30" i="18"/>
  <c r="CF30" i="18"/>
  <c r="S28" i="17" s="1"/>
  <c r="CE30" i="18"/>
  <c r="BZ30" i="18"/>
  <c r="Q28" i="17"/>
  <c r="BX30" i="18"/>
  <c r="BN30" i="18"/>
  <c r="BL30" i="18"/>
  <c r="BG30" i="18"/>
  <c r="BB30" i="18"/>
  <c r="AS30" i="18"/>
  <c r="AQ30" i="18"/>
  <c r="AL30" i="18"/>
  <c r="AG30" i="18"/>
  <c r="Y30" i="18"/>
  <c r="AD30" i="18" s="1"/>
  <c r="Q30" i="18"/>
  <c r="M30" i="18"/>
  <c r="N30" i="18" s="1"/>
  <c r="L30" i="18"/>
  <c r="P30" i="18"/>
  <c r="I28" i="17" s="1"/>
  <c r="G30" i="18"/>
  <c r="G28" i="17" s="1"/>
  <c r="DB29" i="18"/>
  <c r="CZ29" i="18"/>
  <c r="CV29" i="18"/>
  <c r="CS29" i="18"/>
  <c r="CR29" i="18"/>
  <c r="CG29" i="18"/>
  <c r="CF29" i="18"/>
  <c r="S27" i="17" s="1"/>
  <c r="CE29" i="18"/>
  <c r="BZ29" i="18"/>
  <c r="Q27" i="17"/>
  <c r="BX29" i="18"/>
  <c r="BT29" i="18"/>
  <c r="O27" i="17" s="1"/>
  <c r="BN29" i="18"/>
  <c r="BL29" i="18"/>
  <c r="BG29" i="18"/>
  <c r="BB29" i="18"/>
  <c r="AY29" i="18"/>
  <c r="M27" i="17" s="1"/>
  <c r="AS29" i="18"/>
  <c r="AQ29" i="18"/>
  <c r="AN29" i="18"/>
  <c r="AL29" i="18"/>
  <c r="AI29" i="18"/>
  <c r="AG29" i="18"/>
  <c r="AB29" i="18"/>
  <c r="K27" i="17" s="1"/>
  <c r="Y29" i="18"/>
  <c r="S29" i="18"/>
  <c r="CN29" i="18" s="1"/>
  <c r="CP29" i="18" s="1"/>
  <c r="R29" i="18"/>
  <c r="CJ29" i="18" s="1"/>
  <c r="CL29" i="18" s="1"/>
  <c r="CX29" i="18" s="1"/>
  <c r="Q29" i="18"/>
  <c r="P29" i="18"/>
  <c r="I27" i="17" s="1"/>
  <c r="M29" i="18"/>
  <c r="L29" i="18"/>
  <c r="G29" i="18"/>
  <c r="G27" i="17" s="1"/>
  <c r="DB28" i="18"/>
  <c r="CZ28" i="18"/>
  <c r="CV28" i="18"/>
  <c r="CS28" i="18"/>
  <c r="CR28" i="18"/>
  <c r="CG28" i="18"/>
  <c r="CF28" i="18"/>
  <c r="S26" i="17" s="1"/>
  <c r="CE28" i="18"/>
  <c r="BZ28" i="18"/>
  <c r="Q26" i="17"/>
  <c r="BX28" i="18"/>
  <c r="BT28" i="18"/>
  <c r="O26" i="17" s="1"/>
  <c r="BN28" i="18"/>
  <c r="BL28" i="18"/>
  <c r="BG28" i="18"/>
  <c r="BB28" i="18"/>
  <c r="AY28" i="18"/>
  <c r="M26" i="17" s="1"/>
  <c r="AS28" i="18"/>
  <c r="AQ28" i="18"/>
  <c r="AN28" i="18"/>
  <c r="AL28" i="18"/>
  <c r="AI28" i="18"/>
  <c r="AG28" i="18"/>
  <c r="AB28" i="18"/>
  <c r="K26" i="17" s="1"/>
  <c r="Y28" i="18"/>
  <c r="Z28" i="18" s="1"/>
  <c r="S28" i="18"/>
  <c r="CN28" i="18" s="1"/>
  <c r="CP28" i="18" s="1"/>
  <c r="R28" i="18"/>
  <c r="CJ28" i="18" s="1"/>
  <c r="CL28" i="18" s="1"/>
  <c r="CX28" i="18" s="1"/>
  <c r="Q28" i="18"/>
  <c r="P28" i="18"/>
  <c r="I26" i="17" s="1"/>
  <c r="M28" i="18"/>
  <c r="L28" i="18"/>
  <c r="G28" i="18"/>
  <c r="G26" i="17" s="1"/>
  <c r="CZ27" i="18"/>
  <c r="CS27" i="18"/>
  <c r="CR27" i="18"/>
  <c r="CG27" i="18"/>
  <c r="CF27" i="18"/>
  <c r="S25" i="17" s="1"/>
  <c r="CE27" i="18"/>
  <c r="BZ27" i="18"/>
  <c r="BX27" i="18"/>
  <c r="BN27" i="18"/>
  <c r="BL27" i="18"/>
  <c r="BG27" i="18"/>
  <c r="BI27" i="18" s="1"/>
  <c r="BB27" i="18"/>
  <c r="BD27" i="18" s="1"/>
  <c r="AS27" i="18"/>
  <c r="AQ27" i="18"/>
  <c r="AL27" i="18"/>
  <c r="AG27" i="18"/>
  <c r="Y27" i="18"/>
  <c r="Z27" i="18" s="1"/>
  <c r="Q27" i="18"/>
  <c r="M27" i="18"/>
  <c r="L27" i="18"/>
  <c r="P27" i="18"/>
  <c r="I25" i="17" s="1"/>
  <c r="G27" i="18"/>
  <c r="G25" i="17" s="1"/>
  <c r="CZ26" i="18"/>
  <c r="CS26" i="18"/>
  <c r="CR26" i="18"/>
  <c r="CG26" i="18"/>
  <c r="CF26" i="18"/>
  <c r="S24" i="17" s="1"/>
  <c r="CE26" i="18"/>
  <c r="BZ26" i="18"/>
  <c r="Q24" i="17"/>
  <c r="BX26" i="18"/>
  <c r="BN26" i="18"/>
  <c r="BL26" i="18"/>
  <c r="BG26" i="18"/>
  <c r="BB26" i="18"/>
  <c r="AS26" i="18"/>
  <c r="AQ26" i="18"/>
  <c r="AL26" i="18"/>
  <c r="AG26" i="18"/>
  <c r="Y26" i="18"/>
  <c r="AD26" i="18" s="1"/>
  <c r="Q26" i="18"/>
  <c r="M26" i="18"/>
  <c r="L26" i="18"/>
  <c r="P26" i="18"/>
  <c r="I24" i="17" s="1"/>
  <c r="G26" i="18"/>
  <c r="G24" i="17" s="1"/>
  <c r="DB25" i="18"/>
  <c r="CZ25" i="18"/>
  <c r="CV25" i="18"/>
  <c r="CS25" i="18"/>
  <c r="CR25" i="18"/>
  <c r="CG25" i="18"/>
  <c r="CF25" i="18"/>
  <c r="S23" i="17" s="1"/>
  <c r="CE25" i="18"/>
  <c r="BZ25" i="18"/>
  <c r="Q23" i="17"/>
  <c r="BX25" i="18"/>
  <c r="BT25" i="18"/>
  <c r="O23" i="17" s="1"/>
  <c r="BN25" i="18"/>
  <c r="BL25" i="18"/>
  <c r="BG25" i="18"/>
  <c r="BB25" i="18"/>
  <c r="AY25" i="18"/>
  <c r="M23" i="17" s="1"/>
  <c r="AS25" i="18"/>
  <c r="AQ25" i="18"/>
  <c r="AL25" i="18"/>
  <c r="AN25" i="18" s="1"/>
  <c r="AG25" i="18"/>
  <c r="AI25" i="18" s="1"/>
  <c r="Y25" i="18"/>
  <c r="S25" i="18"/>
  <c r="CN25" i="18" s="1"/>
  <c r="CP25" i="18" s="1"/>
  <c r="R25" i="18"/>
  <c r="CJ25" i="18" s="1"/>
  <c r="CL25" i="18" s="1"/>
  <c r="CX25" i="18" s="1"/>
  <c r="Q25" i="18"/>
  <c r="P25" i="18"/>
  <c r="I23" i="17" s="1"/>
  <c r="M25" i="18"/>
  <c r="N25" i="18" s="1"/>
  <c r="O25" i="18" s="1"/>
  <c r="L25" i="18"/>
  <c r="G25" i="18"/>
  <c r="G23" i="17" s="1"/>
  <c r="CZ24" i="18"/>
  <c r="CS24" i="18"/>
  <c r="CR24" i="18"/>
  <c r="CG24" i="18"/>
  <c r="CF24" i="18"/>
  <c r="S22" i="17" s="1"/>
  <c r="CE24" i="18"/>
  <c r="BZ24" i="18"/>
  <c r="Q22" i="17"/>
  <c r="BX24" i="18"/>
  <c r="BN24" i="18"/>
  <c r="BL24" i="18"/>
  <c r="BG24" i="18"/>
  <c r="BB24" i="18"/>
  <c r="AS24" i="18"/>
  <c r="AQ24" i="18"/>
  <c r="AL24" i="18"/>
  <c r="AN24" i="18" s="1"/>
  <c r="AG24" i="18"/>
  <c r="Y24" i="18"/>
  <c r="Z24" i="18" s="1"/>
  <c r="Q24" i="18"/>
  <c r="M24" i="18"/>
  <c r="N24" i="18" s="1"/>
  <c r="O24" i="18" s="1"/>
  <c r="L24" i="18"/>
  <c r="P24" i="18"/>
  <c r="I22" i="17" s="1"/>
  <c r="G24" i="18"/>
  <c r="G22" i="17" s="1"/>
  <c r="CZ23" i="18"/>
  <c r="CS23" i="18"/>
  <c r="CR23" i="18"/>
  <c r="CG23" i="18"/>
  <c r="CF23" i="18"/>
  <c r="S21" i="17" s="1"/>
  <c r="CE23" i="18"/>
  <c r="BZ23" i="18"/>
  <c r="Q21" i="17"/>
  <c r="BX23" i="18"/>
  <c r="BN23" i="18"/>
  <c r="BL23" i="18"/>
  <c r="BG23" i="18"/>
  <c r="BB23" i="18"/>
  <c r="AS23" i="18"/>
  <c r="AQ23" i="18"/>
  <c r="AL23" i="18"/>
  <c r="AG23" i="18"/>
  <c r="Y23" i="18"/>
  <c r="AD23" i="18" s="1"/>
  <c r="Q23" i="18"/>
  <c r="M23" i="18"/>
  <c r="N23" i="18" s="1"/>
  <c r="L23" i="18"/>
  <c r="P23" i="18"/>
  <c r="I21" i="17" s="1"/>
  <c r="G23" i="18"/>
  <c r="G21" i="17" s="1"/>
  <c r="DB22" i="18"/>
  <c r="CZ22" i="18"/>
  <c r="CV22" i="18"/>
  <c r="CS22" i="18"/>
  <c r="CR22" i="18"/>
  <c r="CG22" i="18"/>
  <c r="S20" i="17"/>
  <c r="CE22" i="18"/>
  <c r="BZ22" i="18"/>
  <c r="Q20" i="17"/>
  <c r="BX22" i="18"/>
  <c r="BT22" i="18"/>
  <c r="O20" i="17" s="1"/>
  <c r="BN22" i="18"/>
  <c r="BL22" i="18"/>
  <c r="BG22" i="18"/>
  <c r="BB22" i="18"/>
  <c r="BD22" i="18" s="1"/>
  <c r="AY22" i="18"/>
  <c r="M20" i="17" s="1"/>
  <c r="AS22" i="18"/>
  <c r="AQ22" i="18"/>
  <c r="AN22" i="18"/>
  <c r="AL22" i="18"/>
  <c r="AI22" i="18"/>
  <c r="AG22" i="18"/>
  <c r="AB22" i="18"/>
  <c r="K20" i="17" s="1"/>
  <c r="Y22" i="18"/>
  <c r="AD22" i="18" s="1"/>
  <c r="S22" i="18"/>
  <c r="CN22" i="18" s="1"/>
  <c r="CP22" i="18" s="1"/>
  <c r="R22" i="18"/>
  <c r="CJ22" i="18" s="1"/>
  <c r="CL22" i="18" s="1"/>
  <c r="CX22" i="18" s="1"/>
  <c r="Q22" i="18"/>
  <c r="P22" i="18"/>
  <c r="I20" i="17" s="1"/>
  <c r="M22" i="18"/>
  <c r="N22" i="18" s="1"/>
  <c r="O22" i="18" s="1"/>
  <c r="L22" i="18"/>
  <c r="G22" i="18"/>
  <c r="G20" i="17" s="1"/>
  <c r="DB21" i="18"/>
  <c r="CZ21" i="18"/>
  <c r="CV21" i="18"/>
  <c r="CS21" i="18"/>
  <c r="CR21" i="18"/>
  <c r="CG21" i="18"/>
  <c r="S19" i="17"/>
  <c r="CE21" i="18"/>
  <c r="BZ21" i="18"/>
  <c r="Q19" i="17"/>
  <c r="BX21" i="18"/>
  <c r="BT21" i="18"/>
  <c r="O19" i="17" s="1"/>
  <c r="BN21" i="18"/>
  <c r="BL21" i="18"/>
  <c r="BG21" i="18"/>
  <c r="BB21" i="18"/>
  <c r="BD21" i="18" s="1"/>
  <c r="AY21" i="18"/>
  <c r="M19" i="17" s="1"/>
  <c r="AS21" i="18"/>
  <c r="AQ21" i="18"/>
  <c r="AN21" i="18"/>
  <c r="AL21" i="18"/>
  <c r="AI21" i="18"/>
  <c r="AG21" i="18"/>
  <c r="AB21" i="18"/>
  <c r="K19" i="17" s="1"/>
  <c r="Y21" i="18"/>
  <c r="AD21" i="18" s="1"/>
  <c r="S21" i="18"/>
  <c r="CN21" i="18" s="1"/>
  <c r="CP21" i="18" s="1"/>
  <c r="R21" i="18"/>
  <c r="CJ21" i="18" s="1"/>
  <c r="CL21" i="18" s="1"/>
  <c r="CX21" i="18" s="1"/>
  <c r="Q21" i="18"/>
  <c r="P21" i="18"/>
  <c r="I19" i="17" s="1"/>
  <c r="M21" i="18"/>
  <c r="N21" i="18" s="1"/>
  <c r="L21" i="18"/>
  <c r="G21" i="18"/>
  <c r="G19" i="17" s="1"/>
  <c r="CS20" i="18"/>
  <c r="CR20" i="18"/>
  <c r="CG20" i="18"/>
  <c r="S18" i="17"/>
  <c r="CE20" i="18"/>
  <c r="BZ20" i="18"/>
  <c r="Q18" i="17"/>
  <c r="BX20" i="18"/>
  <c r="BM20" i="18"/>
  <c r="BL20" i="18"/>
  <c r="BG20" i="18"/>
  <c r="BI20" i="18" s="1"/>
  <c r="AS20" i="18"/>
  <c r="AR20" i="18"/>
  <c r="AQ20" i="18"/>
  <c r="AM20" i="18"/>
  <c r="AL20" i="18"/>
  <c r="AH20" i="18"/>
  <c r="AG20" i="18"/>
  <c r="AI20" i="18" s="1"/>
  <c r="AA20" i="18"/>
  <c r="AD20" i="18"/>
  <c r="Q20" i="18"/>
  <c r="N20" i="18"/>
  <c r="O20" i="18" s="1"/>
  <c r="L20" i="18"/>
  <c r="P20" i="18"/>
  <c r="I18" i="17" s="1"/>
  <c r="G20" i="18"/>
  <c r="G18" i="17" s="1"/>
  <c r="DV15" i="18"/>
  <c r="DG14" i="18"/>
  <c r="DG13" i="18"/>
  <c r="DG12" i="18"/>
  <c r="DG11" i="18"/>
  <c r="DG10" i="18"/>
  <c r="DG9" i="18"/>
  <c r="DG8" i="18"/>
  <c r="DG7" i="18"/>
  <c r="DG6" i="18"/>
  <c r="DG5" i="18"/>
  <c r="DG4" i="18"/>
  <c r="DG3" i="18"/>
  <c r="AB20" i="18" l="1"/>
  <c r="AB729" i="18"/>
  <c r="AB726" i="18"/>
  <c r="AB722" i="18"/>
  <c r="AB728" i="18"/>
  <c r="AB733" i="18"/>
  <c r="AB727" i="18"/>
  <c r="AB731" i="18"/>
  <c r="AB732" i="18"/>
  <c r="AB730" i="18"/>
  <c r="AB592" i="18"/>
  <c r="AB618" i="18"/>
  <c r="AB632" i="18"/>
  <c r="AB636" i="18"/>
  <c r="AB637" i="18"/>
  <c r="AB659" i="18"/>
  <c r="AB675" i="18"/>
  <c r="AB684" i="18"/>
  <c r="AB694" i="18"/>
  <c r="AB698" i="18"/>
  <c r="AB701" i="18"/>
  <c r="AB702" i="18"/>
  <c r="AB704" i="18"/>
  <c r="AB705" i="18"/>
  <c r="AB709" i="18"/>
  <c r="AB593" i="18"/>
  <c r="AI733" i="18"/>
  <c r="AI729" i="18"/>
  <c r="AI728" i="18"/>
  <c r="AI726" i="18"/>
  <c r="AI722" i="18"/>
  <c r="AI731" i="18"/>
  <c r="AI730" i="18"/>
  <c r="AI732" i="18"/>
  <c r="AI727" i="18"/>
  <c r="AI592" i="18"/>
  <c r="AI593" i="18"/>
  <c r="AI618" i="18"/>
  <c r="AI632" i="18"/>
  <c r="AI636" i="18"/>
  <c r="AI637" i="18"/>
  <c r="AI659" i="18"/>
  <c r="AI675" i="18"/>
  <c r="AI684" i="18"/>
  <c r="AI694" i="18"/>
  <c r="AI698" i="18"/>
  <c r="AI701" i="18"/>
  <c r="AI702" i="18"/>
  <c r="AI704" i="18"/>
  <c r="AI705" i="18"/>
  <c r="AI709" i="18"/>
  <c r="AN731" i="18"/>
  <c r="AN732" i="18"/>
  <c r="AN733" i="18"/>
  <c r="AN730" i="18"/>
  <c r="AN729" i="18"/>
  <c r="AN728" i="18"/>
  <c r="AN727" i="18"/>
  <c r="AY727" i="18" s="1"/>
  <c r="M725" i="17" s="1"/>
  <c r="AN726" i="18"/>
  <c r="AN722" i="18"/>
  <c r="AN592" i="18"/>
  <c r="AN593" i="18"/>
  <c r="AN618" i="18"/>
  <c r="AN632" i="18"/>
  <c r="AN636" i="18"/>
  <c r="AY636" i="18" s="1"/>
  <c r="M634" i="17" s="1"/>
  <c r="AN637" i="18"/>
  <c r="AN659" i="18"/>
  <c r="AN675" i="18"/>
  <c r="AY675" i="18" s="1"/>
  <c r="M673" i="17" s="1"/>
  <c r="AN684" i="18"/>
  <c r="AN694" i="18"/>
  <c r="AN698" i="18"/>
  <c r="AN701" i="18"/>
  <c r="AY701" i="18" s="1"/>
  <c r="M699" i="17" s="1"/>
  <c r="AN702" i="18"/>
  <c r="AN704" i="18"/>
  <c r="AN705" i="18"/>
  <c r="AN709" i="18"/>
  <c r="AS733" i="18"/>
  <c r="AS694" i="18"/>
  <c r="BN733" i="18"/>
  <c r="BT733" i="18" s="1"/>
  <c r="O731" i="17" s="1"/>
  <c r="BN694" i="18"/>
  <c r="BT694" i="18" s="1"/>
  <c r="O692" i="17" s="1"/>
  <c r="AN40" i="18"/>
  <c r="BN57" i="18"/>
  <c r="AI99" i="18"/>
  <c r="AN99" i="18"/>
  <c r="AI100" i="18"/>
  <c r="AN100" i="18"/>
  <c r="AI101" i="18"/>
  <c r="AN101" i="18"/>
  <c r="AY101" i="18" s="1"/>
  <c r="M99" i="17" s="1"/>
  <c r="AB102" i="18"/>
  <c r="K100" i="17" s="1"/>
  <c r="AI102" i="18"/>
  <c r="AN102" i="18"/>
  <c r="AI103" i="18"/>
  <c r="AN103" i="18"/>
  <c r="AY103" i="18" s="1"/>
  <c r="M101" i="17" s="1"/>
  <c r="AI104" i="18"/>
  <c r="AN104" i="18"/>
  <c r="AI108" i="18"/>
  <c r="AN108" i="18"/>
  <c r="AI228" i="18"/>
  <c r="AN228" i="18"/>
  <c r="AI229" i="18"/>
  <c r="AN229" i="18"/>
  <c r="AI231" i="18"/>
  <c r="AN231" i="18"/>
  <c r="AY231" i="18" s="1"/>
  <c r="M229" i="17" s="1"/>
  <c r="AI232" i="18"/>
  <c r="AN232" i="18"/>
  <c r="AI234" i="18"/>
  <c r="AN234" i="18"/>
  <c r="AI235" i="18"/>
  <c r="AN235" i="18"/>
  <c r="AB238" i="18"/>
  <c r="K236" i="17" s="1"/>
  <c r="AI238" i="18"/>
  <c r="AN238" i="18"/>
  <c r="AI239" i="18"/>
  <c r="AN239" i="18"/>
  <c r="AS239" i="18"/>
  <c r="BN239" i="18"/>
  <c r="AI291" i="18"/>
  <c r="AN291" i="18"/>
  <c r="AS291" i="18"/>
  <c r="BN291" i="18"/>
  <c r="AB298" i="18"/>
  <c r="K296" i="17" s="1"/>
  <c r="AI298" i="18"/>
  <c r="AN298" i="18"/>
  <c r="AY298" i="18" s="1"/>
  <c r="M296" i="17" s="1"/>
  <c r="AB299" i="18"/>
  <c r="K297" i="17" s="1"/>
  <c r="AI299" i="18"/>
  <c r="AN299" i="18"/>
  <c r="AI307" i="18"/>
  <c r="AN307" i="18"/>
  <c r="AB350" i="18"/>
  <c r="K348" i="17" s="1"/>
  <c r="AI350" i="18"/>
  <c r="AN350" i="18"/>
  <c r="AY350" i="18" s="1"/>
  <c r="M348" i="17" s="1"/>
  <c r="AB351" i="18"/>
  <c r="K349" i="17" s="1"/>
  <c r="AI351" i="18"/>
  <c r="AN351" i="18"/>
  <c r="AI413" i="18"/>
  <c r="AN413" i="18"/>
  <c r="AY413" i="18" s="1"/>
  <c r="M411" i="17" s="1"/>
  <c r="AI415" i="18"/>
  <c r="AN415" i="18"/>
  <c r="AY415" i="18" s="1"/>
  <c r="M413" i="17" s="1"/>
  <c r="AI419" i="18"/>
  <c r="AN419" i="18"/>
  <c r="AB436" i="18"/>
  <c r="K434" i="17" s="1"/>
  <c r="AI436" i="18"/>
  <c r="AN436" i="18"/>
  <c r="AY436" i="18" s="1"/>
  <c r="M434" i="17" s="1"/>
  <c r="AI437" i="18"/>
  <c r="AN437" i="18"/>
  <c r="AI441" i="18"/>
  <c r="AN441" i="18"/>
  <c r="AY441" i="18" s="1"/>
  <c r="M439" i="17" s="1"/>
  <c r="AI442" i="18"/>
  <c r="AN442" i="18"/>
  <c r="AB443" i="18"/>
  <c r="K441" i="17" s="1"/>
  <c r="AI443" i="18"/>
  <c r="AN443" i="18"/>
  <c r="AI444" i="18"/>
  <c r="AN444" i="18"/>
  <c r="AI445" i="18"/>
  <c r="AN445" i="18"/>
  <c r="AI447" i="18"/>
  <c r="AN447" i="18"/>
  <c r="AS447" i="18"/>
  <c r="BN447" i="18"/>
  <c r="AB481" i="18"/>
  <c r="K479" i="17" s="1"/>
  <c r="AI481" i="18"/>
  <c r="AN481" i="18"/>
  <c r="AI485" i="18"/>
  <c r="AN485" i="18"/>
  <c r="AB493" i="18"/>
  <c r="K491" i="17" s="1"/>
  <c r="AI493" i="18"/>
  <c r="AN493" i="18"/>
  <c r="AY493" i="18" s="1"/>
  <c r="M491" i="17" s="1"/>
  <c r="AI528" i="18"/>
  <c r="AN528" i="18"/>
  <c r="AI534" i="18"/>
  <c r="AN534" i="18"/>
  <c r="AB538" i="18"/>
  <c r="K536" i="17" s="1"/>
  <c r="AI538" i="18"/>
  <c r="AN538" i="18"/>
  <c r="AS538" i="18"/>
  <c r="BN538" i="18"/>
  <c r="AB543" i="18"/>
  <c r="K541" i="17" s="1"/>
  <c r="AI543" i="18"/>
  <c r="AN543" i="18"/>
  <c r="AY543" i="18" s="1"/>
  <c r="M541" i="17" s="1"/>
  <c r="AI544" i="18"/>
  <c r="AN544" i="18"/>
  <c r="AI545" i="18"/>
  <c r="AN545" i="18"/>
  <c r="AY545" i="18" s="1"/>
  <c r="M543" i="17" s="1"/>
  <c r="AB547" i="18"/>
  <c r="K545" i="17" s="1"/>
  <c r="AI547" i="18"/>
  <c r="AN547" i="18"/>
  <c r="AB548" i="18"/>
  <c r="K546" i="17" s="1"/>
  <c r="AI548" i="18"/>
  <c r="AN548" i="18"/>
  <c r="AI550" i="18"/>
  <c r="AN550" i="18"/>
  <c r="AB577" i="18"/>
  <c r="AI577" i="18"/>
  <c r="AN577" i="18"/>
  <c r="AS577" i="18"/>
  <c r="BN577" i="18"/>
  <c r="AI584" i="18"/>
  <c r="AN584" i="18"/>
  <c r="AY584" i="18" s="1"/>
  <c r="M582" i="17" s="1"/>
  <c r="AY544" i="18"/>
  <c r="M542" i="17" s="1"/>
  <c r="BT544" i="18"/>
  <c r="O542" i="17" s="1"/>
  <c r="BT538" i="18"/>
  <c r="O536" i="17" s="1"/>
  <c r="AY577" i="18"/>
  <c r="M575" i="17" s="1"/>
  <c r="AY442" i="18"/>
  <c r="M440" i="17" s="1"/>
  <c r="AY444" i="18"/>
  <c r="M442" i="17" s="1"/>
  <c r="BT447" i="18"/>
  <c r="O445" i="17" s="1"/>
  <c r="BT476" i="18"/>
  <c r="O474" i="17" s="1"/>
  <c r="BT577" i="18"/>
  <c r="O575" i="17" s="1"/>
  <c r="BT299" i="18"/>
  <c r="O297" i="17" s="1"/>
  <c r="AY528" i="18"/>
  <c r="M526" i="17" s="1"/>
  <c r="BT528" i="18"/>
  <c r="O526" i="17" s="1"/>
  <c r="AY534" i="18"/>
  <c r="M532" i="17" s="1"/>
  <c r="BT534" i="18"/>
  <c r="O532" i="17" s="1"/>
  <c r="AY538" i="18"/>
  <c r="M536" i="17" s="1"/>
  <c r="AY548" i="18"/>
  <c r="M546" i="17" s="1"/>
  <c r="AY550" i="18"/>
  <c r="M548" i="17" s="1"/>
  <c r="BT550" i="18"/>
  <c r="O548" i="17" s="1"/>
  <c r="AW39" i="18"/>
  <c r="AY100" i="18"/>
  <c r="M98" i="17" s="1"/>
  <c r="BT100" i="18"/>
  <c r="O98" i="17" s="1"/>
  <c r="AY102" i="18"/>
  <c r="M100" i="17" s="1"/>
  <c r="BT102" i="18"/>
  <c r="O100" i="17" s="1"/>
  <c r="AY104" i="18"/>
  <c r="M102" i="17" s="1"/>
  <c r="BT104" i="18"/>
  <c r="O102" i="17" s="1"/>
  <c r="AY108" i="18"/>
  <c r="M106" i="17" s="1"/>
  <c r="BT108" i="18"/>
  <c r="O106" i="17" s="1"/>
  <c r="AY235" i="18"/>
  <c r="M233" i="17" s="1"/>
  <c r="BT235" i="18"/>
  <c r="O233" i="17" s="1"/>
  <c r="AY239" i="18"/>
  <c r="M237" i="17" s="1"/>
  <c r="BT372" i="18"/>
  <c r="O370" i="17" s="1"/>
  <c r="CA392" i="18"/>
  <c r="BT397" i="18"/>
  <c r="O395" i="17" s="1"/>
  <c r="BT404" i="18"/>
  <c r="O402" i="17" s="1"/>
  <c r="BT481" i="18"/>
  <c r="O479" i="17" s="1"/>
  <c r="BT485" i="18"/>
  <c r="O483" i="17" s="1"/>
  <c r="AY299" i="18"/>
  <c r="M297" i="17" s="1"/>
  <c r="AY99" i="18"/>
  <c r="M97" i="17" s="1"/>
  <c r="BT99" i="18"/>
  <c r="O97" i="17" s="1"/>
  <c r="AY229" i="18"/>
  <c r="M227" i="17" s="1"/>
  <c r="BT229" i="18"/>
  <c r="O227" i="17" s="1"/>
  <c r="AY232" i="18"/>
  <c r="M230" i="17" s="1"/>
  <c r="BT232" i="18"/>
  <c r="O230" i="17" s="1"/>
  <c r="AY234" i="18"/>
  <c r="M232" i="17" s="1"/>
  <c r="BT234" i="18"/>
  <c r="O232" i="17" s="1"/>
  <c r="AY238" i="18"/>
  <c r="M236" i="17" s="1"/>
  <c r="BT238" i="18"/>
  <c r="O236" i="17" s="1"/>
  <c r="AY291" i="18"/>
  <c r="M289" i="17" s="1"/>
  <c r="BT437" i="18"/>
  <c r="O435" i="17" s="1"/>
  <c r="BT228" i="18"/>
  <c r="O226" i="17" s="1"/>
  <c r="BT276" i="18"/>
  <c r="O274" i="17" s="1"/>
  <c r="AY307" i="18"/>
  <c r="M305" i="17" s="1"/>
  <c r="BT307" i="18"/>
  <c r="O305" i="17" s="1"/>
  <c r="AY351" i="18"/>
  <c r="M349" i="17" s="1"/>
  <c r="BT351" i="18"/>
  <c r="O349" i="17" s="1"/>
  <c r="BT436" i="18"/>
  <c r="O434" i="17" s="1"/>
  <c r="BT443" i="18"/>
  <c r="O441" i="17" s="1"/>
  <c r="AY445" i="18"/>
  <c r="M443" i="17" s="1"/>
  <c r="BT445" i="18"/>
  <c r="O443" i="17" s="1"/>
  <c r="AY481" i="18"/>
  <c r="M479" i="17" s="1"/>
  <c r="AY547" i="18"/>
  <c r="M545" i="17" s="1"/>
  <c r="BT547" i="18"/>
  <c r="O545" i="17" s="1"/>
  <c r="BT291" i="18"/>
  <c r="O289" i="17" s="1"/>
  <c r="BT239" i="18"/>
  <c r="O237" i="17" s="1"/>
  <c r="G29" i="17"/>
  <c r="BT126" i="18"/>
  <c r="O124" i="17" s="1"/>
  <c r="BT128" i="18"/>
  <c r="O126" i="17" s="1"/>
  <c r="BT133" i="18"/>
  <c r="O131" i="17" s="1"/>
  <c r="AY443" i="18"/>
  <c r="M441" i="17" s="1"/>
  <c r="AY447" i="18"/>
  <c r="M445" i="17" s="1"/>
  <c r="G549" i="17"/>
  <c r="G159" i="17"/>
  <c r="BT371" i="18"/>
  <c r="O369" i="17" s="1"/>
  <c r="BT442" i="18"/>
  <c r="O440" i="17" s="1"/>
  <c r="BT444" i="18"/>
  <c r="O442" i="17" s="1"/>
  <c r="G458" i="17"/>
  <c r="BT548" i="18"/>
  <c r="O546" i="17" s="1"/>
  <c r="G198" i="17"/>
  <c r="AW40" i="18"/>
  <c r="BT124" i="18"/>
  <c r="O122" i="17" s="1"/>
  <c r="G341" i="17"/>
  <c r="G393" i="17"/>
  <c r="I432" i="17"/>
  <c r="G484" i="17"/>
  <c r="BT258" i="18"/>
  <c r="O256" i="17" s="1"/>
  <c r="AD447" i="18"/>
  <c r="AB447" i="18"/>
  <c r="K445" i="17" s="1"/>
  <c r="G445" i="17"/>
  <c r="S447" i="18"/>
  <c r="CN447" i="18" s="1"/>
  <c r="R447" i="18"/>
  <c r="CJ447" i="18" s="1"/>
  <c r="AD445" i="18"/>
  <c r="AB445" i="18"/>
  <c r="K443" i="17" s="1"/>
  <c r="G443" i="17"/>
  <c r="S445" i="18"/>
  <c r="CN445" i="18" s="1"/>
  <c r="R445" i="18"/>
  <c r="CJ445" i="18" s="1"/>
  <c r="AD444" i="18"/>
  <c r="AB444" i="18"/>
  <c r="K442" i="17" s="1"/>
  <c r="G442" i="17"/>
  <c r="S444" i="18"/>
  <c r="CN444" i="18" s="1"/>
  <c r="R444" i="18"/>
  <c r="CJ444" i="18" s="1"/>
  <c r="AD437" i="18"/>
  <c r="AB437" i="18"/>
  <c r="K435" i="17" s="1"/>
  <c r="G435" i="17"/>
  <c r="S437" i="18"/>
  <c r="CN437" i="18" s="1"/>
  <c r="R437" i="18"/>
  <c r="CJ437" i="18" s="1"/>
  <c r="G441" i="17"/>
  <c r="S443" i="18"/>
  <c r="CN443" i="18" s="1"/>
  <c r="R443" i="18"/>
  <c r="CJ443" i="18" s="1"/>
  <c r="AD442" i="18"/>
  <c r="AB442" i="18"/>
  <c r="K440" i="17" s="1"/>
  <c r="G440" i="17"/>
  <c r="S442" i="18"/>
  <c r="CN442" i="18" s="1"/>
  <c r="R442" i="18"/>
  <c r="CJ442" i="18" s="1"/>
  <c r="AD441" i="18"/>
  <c r="AB441" i="18"/>
  <c r="K439" i="17" s="1"/>
  <c r="G434" i="17"/>
  <c r="S436" i="18"/>
  <c r="CN436" i="18" s="1"/>
  <c r="R436" i="18"/>
  <c r="CJ436" i="18" s="1"/>
  <c r="G439" i="17"/>
  <c r="U439" i="17" s="1"/>
  <c r="DB441" i="18"/>
  <c r="S441" i="18"/>
  <c r="CN441" i="18" s="1"/>
  <c r="R441" i="18"/>
  <c r="CJ441" i="18" s="1"/>
  <c r="AD108" i="18"/>
  <c r="AB108" i="18"/>
  <c r="K106" i="17" s="1"/>
  <c r="G106" i="17"/>
  <c r="U106" i="17" s="1"/>
  <c r="DB108" i="18"/>
  <c r="S108" i="18"/>
  <c r="CN108" i="18" s="1"/>
  <c r="CP108" i="18" s="1"/>
  <c r="R108" i="18"/>
  <c r="CJ108" i="18" s="1"/>
  <c r="CL108" i="18" s="1"/>
  <c r="AD104" i="18"/>
  <c r="AB104" i="18"/>
  <c r="K102" i="17" s="1"/>
  <c r="G102" i="17"/>
  <c r="U102" i="17" s="1"/>
  <c r="DB104" i="18"/>
  <c r="S104" i="18"/>
  <c r="CN104" i="18" s="1"/>
  <c r="CP104" i="18" s="1"/>
  <c r="R104" i="18"/>
  <c r="CJ104" i="18" s="1"/>
  <c r="CL104" i="18" s="1"/>
  <c r="AD103" i="18"/>
  <c r="AB103" i="18"/>
  <c r="K101" i="17" s="1"/>
  <c r="G101" i="17"/>
  <c r="U101" i="17" s="1"/>
  <c r="DB103" i="18"/>
  <c r="S103" i="18"/>
  <c r="CN103" i="18" s="1"/>
  <c r="CP103" i="18" s="1"/>
  <c r="R103" i="18"/>
  <c r="CJ103" i="18" s="1"/>
  <c r="CL103" i="18" s="1"/>
  <c r="G100" i="17"/>
  <c r="U100" i="17" s="1"/>
  <c r="DB102" i="18"/>
  <c r="S102" i="18"/>
  <c r="CN102" i="18" s="1"/>
  <c r="CP102" i="18" s="1"/>
  <c r="R102" i="18"/>
  <c r="CJ102" i="18" s="1"/>
  <c r="CL102" i="18" s="1"/>
  <c r="AD101" i="18"/>
  <c r="AB101" i="18"/>
  <c r="K99" i="17" s="1"/>
  <c r="G99" i="17"/>
  <c r="U99" i="17" s="1"/>
  <c r="DB101" i="18"/>
  <c r="S101" i="18"/>
  <c r="CN101" i="18" s="1"/>
  <c r="CP101" i="18" s="1"/>
  <c r="R101" i="18"/>
  <c r="CJ101" i="18" s="1"/>
  <c r="CL101" i="18" s="1"/>
  <c r="Z584" i="18"/>
  <c r="AC584" i="18" s="1"/>
  <c r="AB584" i="18"/>
  <c r="G491" i="17"/>
  <c r="U491" i="17" s="1"/>
  <c r="DB493" i="18"/>
  <c r="S493" i="18"/>
  <c r="CN493" i="18" s="1"/>
  <c r="R493" i="18"/>
  <c r="CJ493" i="18" s="1"/>
  <c r="G471" i="17"/>
  <c r="AD239" i="18"/>
  <c r="AB239" i="18"/>
  <c r="K237" i="17" s="1"/>
  <c r="G237" i="17"/>
  <c r="S239" i="18"/>
  <c r="CN239" i="18" s="1"/>
  <c r="R239" i="18"/>
  <c r="CJ239" i="18" s="1"/>
  <c r="G236" i="17"/>
  <c r="S238" i="18"/>
  <c r="CN238" i="18" s="1"/>
  <c r="R238" i="18"/>
  <c r="CJ238" i="18" s="1"/>
  <c r="AD100" i="18"/>
  <c r="AB100" i="18"/>
  <c r="K98" i="17" s="1"/>
  <c r="AD235" i="18"/>
  <c r="AB235" i="18"/>
  <c r="K233" i="17" s="1"/>
  <c r="G98" i="17"/>
  <c r="U98" i="17" s="1"/>
  <c r="DB100" i="18"/>
  <c r="S100" i="18"/>
  <c r="CN100" i="18" s="1"/>
  <c r="CP100" i="18" s="1"/>
  <c r="R100" i="18"/>
  <c r="CJ100" i="18" s="1"/>
  <c r="CL100" i="18" s="1"/>
  <c r="AD99" i="18"/>
  <c r="AB99" i="18"/>
  <c r="K97" i="17" s="1"/>
  <c r="G233" i="17"/>
  <c r="S235" i="18"/>
  <c r="CN235" i="18" s="1"/>
  <c r="R235" i="18"/>
  <c r="CJ235" i="18" s="1"/>
  <c r="G97" i="17"/>
  <c r="U97" i="17" s="1"/>
  <c r="DB99" i="18"/>
  <c r="S99" i="18"/>
  <c r="CN99" i="18" s="1"/>
  <c r="CP99" i="18" s="1"/>
  <c r="R99" i="18"/>
  <c r="CJ99" i="18" s="1"/>
  <c r="CL99" i="18" s="1"/>
  <c r="AD234" i="18"/>
  <c r="AB234" i="18"/>
  <c r="K232" i="17" s="1"/>
  <c r="G232" i="17"/>
  <c r="S234" i="18"/>
  <c r="CN234" i="18" s="1"/>
  <c r="R234" i="18"/>
  <c r="CJ234" i="18" s="1"/>
  <c r="AD232" i="18"/>
  <c r="AB232" i="18"/>
  <c r="K230" i="17" s="1"/>
  <c r="G230" i="17"/>
  <c r="S232" i="18"/>
  <c r="CN232" i="18" s="1"/>
  <c r="R232" i="18"/>
  <c r="CJ232" i="18" s="1"/>
  <c r="AD231" i="18"/>
  <c r="AB231" i="18"/>
  <c r="K229" i="17" s="1"/>
  <c r="G229" i="17"/>
  <c r="S231" i="18"/>
  <c r="CN231" i="18" s="1"/>
  <c r="R231" i="18"/>
  <c r="CJ231" i="18" s="1"/>
  <c r="G211" i="17"/>
  <c r="G348" i="17"/>
  <c r="U348" i="17" s="1"/>
  <c r="DB350" i="18"/>
  <c r="S350" i="18"/>
  <c r="CN350" i="18" s="1"/>
  <c r="R350" i="18"/>
  <c r="CJ350" i="18" s="1"/>
  <c r="G349" i="17"/>
  <c r="S351" i="18"/>
  <c r="CN351" i="18" s="1"/>
  <c r="R351" i="18"/>
  <c r="CJ351" i="18" s="1"/>
  <c r="G536" i="17"/>
  <c r="U536" i="17" s="1"/>
  <c r="DB538" i="18"/>
  <c r="S538" i="18"/>
  <c r="CN538" i="18" s="1"/>
  <c r="R538" i="18"/>
  <c r="CJ538" i="18" s="1"/>
  <c r="AD229" i="18"/>
  <c r="AB229" i="18"/>
  <c r="K227" i="17" s="1"/>
  <c r="G227" i="17"/>
  <c r="S229" i="18"/>
  <c r="CN229" i="18" s="1"/>
  <c r="R229" i="18"/>
  <c r="CJ229" i="18" s="1"/>
  <c r="Z228" i="18"/>
  <c r="AC228" i="18" s="1"/>
  <c r="AB228" i="18"/>
  <c r="K226" i="17" s="1"/>
  <c r="G226" i="17"/>
  <c r="S228" i="18"/>
  <c r="CN228" i="18" s="1"/>
  <c r="R228" i="18"/>
  <c r="CJ228" i="18" s="1"/>
  <c r="Z534" i="18"/>
  <c r="AC534" i="18" s="1"/>
  <c r="AB534" i="18"/>
  <c r="K532" i="17" s="1"/>
  <c r="G532" i="17"/>
  <c r="S534" i="18"/>
  <c r="CN534" i="18" s="1"/>
  <c r="R534" i="18"/>
  <c r="CJ534" i="18" s="1"/>
  <c r="G146" i="17"/>
  <c r="AD528" i="18"/>
  <c r="AB528" i="18"/>
  <c r="K526" i="17" s="1"/>
  <c r="G526" i="17"/>
  <c r="S528" i="18"/>
  <c r="CN528" i="18" s="1"/>
  <c r="R528" i="18"/>
  <c r="CJ528" i="18" s="1"/>
  <c r="G328" i="17"/>
  <c r="K575" i="17"/>
  <c r="AD264" i="18"/>
  <c r="AB264" i="18"/>
  <c r="K262" i="17" s="1"/>
  <c r="G262" i="17"/>
  <c r="DB264" i="18"/>
  <c r="S264" i="18"/>
  <c r="CN264" i="18" s="1"/>
  <c r="R264" i="18"/>
  <c r="CJ264" i="18" s="1"/>
  <c r="G569" i="17"/>
  <c r="DB571" i="18"/>
  <c r="S571" i="18"/>
  <c r="CN571" i="18" s="1"/>
  <c r="CP571" i="18" s="1"/>
  <c r="R571" i="18"/>
  <c r="CJ571" i="18" s="1"/>
  <c r="CL571" i="18" s="1"/>
  <c r="Z550" i="18"/>
  <c r="AC550" i="18" s="1"/>
  <c r="AB550" i="18"/>
  <c r="K548" i="17" s="1"/>
  <c r="AD419" i="18"/>
  <c r="AB419" i="18"/>
  <c r="K417" i="17" s="1"/>
  <c r="G548" i="17"/>
  <c r="S550" i="18"/>
  <c r="CN550" i="18" s="1"/>
  <c r="R550" i="18"/>
  <c r="CJ550" i="18" s="1"/>
  <c r="G417" i="17"/>
  <c r="S419" i="18"/>
  <c r="CN419" i="18" s="1"/>
  <c r="R419" i="18"/>
  <c r="CJ419" i="18" s="1"/>
  <c r="G546" i="17"/>
  <c r="S548" i="18"/>
  <c r="CN548" i="18" s="1"/>
  <c r="R548" i="18"/>
  <c r="CJ548" i="18" s="1"/>
  <c r="AD415" i="18"/>
  <c r="AB415" i="18"/>
  <c r="K413" i="17" s="1"/>
  <c r="AD260" i="18"/>
  <c r="AB260" i="18"/>
  <c r="K258" i="17" s="1"/>
  <c r="G258" i="17"/>
  <c r="DB260" i="18"/>
  <c r="S260" i="18"/>
  <c r="CN260" i="18" s="1"/>
  <c r="R260" i="18"/>
  <c r="CJ260" i="18" s="1"/>
  <c r="G413" i="17"/>
  <c r="DB415" i="18"/>
  <c r="S415" i="18"/>
  <c r="CN415" i="18" s="1"/>
  <c r="R415" i="18"/>
  <c r="CJ415" i="18" s="1"/>
  <c r="G575" i="17"/>
  <c r="S577" i="18"/>
  <c r="CN577" i="18" s="1"/>
  <c r="R577" i="18"/>
  <c r="CJ577" i="18" s="1"/>
  <c r="AD413" i="18"/>
  <c r="AB413" i="18"/>
  <c r="K411" i="17" s="1"/>
  <c r="G545" i="17"/>
  <c r="S547" i="18"/>
  <c r="CN547" i="18" s="1"/>
  <c r="R547" i="18"/>
  <c r="CJ547" i="18" s="1"/>
  <c r="G411" i="17"/>
  <c r="S413" i="18"/>
  <c r="CN413" i="18" s="1"/>
  <c r="R413" i="18"/>
  <c r="CJ413" i="18" s="1"/>
  <c r="G257" i="17"/>
  <c r="DB259" i="18"/>
  <c r="S259" i="18"/>
  <c r="CN259" i="18" s="1"/>
  <c r="R259" i="18"/>
  <c r="CJ259" i="18" s="1"/>
  <c r="AD258" i="18"/>
  <c r="AB258" i="18"/>
  <c r="K256" i="17" s="1"/>
  <c r="G256" i="17"/>
  <c r="DB258" i="18"/>
  <c r="S258" i="18"/>
  <c r="CN258" i="18" s="1"/>
  <c r="R258" i="18"/>
  <c r="CJ258" i="18" s="1"/>
  <c r="AD545" i="18"/>
  <c r="AB545" i="18"/>
  <c r="K543" i="17" s="1"/>
  <c r="G543" i="17"/>
  <c r="U543" i="17" s="1"/>
  <c r="S545" i="18"/>
  <c r="CN545" i="18" s="1"/>
  <c r="R545" i="18"/>
  <c r="CJ545" i="18" s="1"/>
  <c r="Z544" i="18"/>
  <c r="AB544" i="18"/>
  <c r="K542" i="17" s="1"/>
  <c r="G542" i="17"/>
  <c r="S544" i="18"/>
  <c r="CN544" i="18" s="1"/>
  <c r="R544" i="18"/>
  <c r="CJ544" i="18" s="1"/>
  <c r="G541" i="17"/>
  <c r="U541" i="17" s="1"/>
  <c r="DB543" i="18"/>
  <c r="S543" i="18"/>
  <c r="CN543" i="18" s="1"/>
  <c r="R543" i="18"/>
  <c r="CJ543" i="18" s="1"/>
  <c r="AD255" i="18"/>
  <c r="AB255" i="18"/>
  <c r="K253" i="17" s="1"/>
  <c r="G297" i="17"/>
  <c r="S299" i="18"/>
  <c r="CN299" i="18" s="1"/>
  <c r="R299" i="18"/>
  <c r="CJ299" i="18" s="1"/>
  <c r="G296" i="17"/>
  <c r="U296" i="17" s="1"/>
  <c r="DB298" i="18"/>
  <c r="S298" i="18"/>
  <c r="CN298" i="18" s="1"/>
  <c r="R298" i="18"/>
  <c r="CJ298" i="18" s="1"/>
  <c r="AD485" i="18"/>
  <c r="AB485" i="18"/>
  <c r="K483" i="17" s="1"/>
  <c r="G483" i="17"/>
  <c r="S485" i="18"/>
  <c r="CN485" i="18" s="1"/>
  <c r="R485" i="18"/>
  <c r="CJ485" i="18" s="1"/>
  <c r="AD307" i="18"/>
  <c r="AB307" i="18"/>
  <c r="K305" i="17" s="1"/>
  <c r="G305" i="17"/>
  <c r="S307" i="18"/>
  <c r="CN307" i="18" s="1"/>
  <c r="R307" i="18"/>
  <c r="CJ307" i="18" s="1"/>
  <c r="AD291" i="18"/>
  <c r="AB291" i="18"/>
  <c r="K289" i="17" s="1"/>
  <c r="G289" i="17"/>
  <c r="S291" i="18"/>
  <c r="CN291" i="18" s="1"/>
  <c r="R291" i="18"/>
  <c r="CJ291" i="18" s="1"/>
  <c r="G396" i="17"/>
  <c r="DB398" i="18"/>
  <c r="S398" i="18"/>
  <c r="CN398" i="18" s="1"/>
  <c r="CP398" i="18" s="1"/>
  <c r="R398" i="18"/>
  <c r="CJ398" i="18" s="1"/>
  <c r="CL398" i="18" s="1"/>
  <c r="AI124" i="18"/>
  <c r="AN124" i="18"/>
  <c r="AI126" i="18"/>
  <c r="AN126" i="18"/>
  <c r="AI127" i="18"/>
  <c r="AN127" i="18"/>
  <c r="AY127" i="18" s="1"/>
  <c r="M125" i="17" s="1"/>
  <c r="AI128" i="18"/>
  <c r="AN128" i="18"/>
  <c r="AB133" i="18"/>
  <c r="K131" i="17" s="1"/>
  <c r="AI133" i="18"/>
  <c r="AN133" i="18"/>
  <c r="AB270" i="18"/>
  <c r="K268" i="17" s="1"/>
  <c r="AI270" i="18"/>
  <c r="AN270" i="18"/>
  <c r="AY270" i="18" s="1"/>
  <c r="M268" i="17" s="1"/>
  <c r="AB276" i="18"/>
  <c r="K274" i="17" s="1"/>
  <c r="AI276" i="18"/>
  <c r="AN276" i="18"/>
  <c r="AI278" i="18"/>
  <c r="AN278" i="18"/>
  <c r="AS278" i="18"/>
  <c r="BN278" i="18"/>
  <c r="BT278" i="18" s="1"/>
  <c r="O276" i="17" s="1"/>
  <c r="AI369" i="18"/>
  <c r="AN369" i="18"/>
  <c r="AS369" i="18"/>
  <c r="BN369" i="18"/>
  <c r="BT369" i="18" s="1"/>
  <c r="O367" i="17" s="1"/>
  <c r="AI371" i="18"/>
  <c r="AN371" i="18"/>
  <c r="AB372" i="18"/>
  <c r="K370" i="17" s="1"/>
  <c r="AI372" i="18"/>
  <c r="AN372" i="18"/>
  <c r="AI381" i="18"/>
  <c r="AN381" i="18"/>
  <c r="AB397" i="18"/>
  <c r="K395" i="17" s="1"/>
  <c r="AI397" i="18"/>
  <c r="AN397" i="18"/>
  <c r="AI404" i="18"/>
  <c r="AN404" i="18"/>
  <c r="AI476" i="18"/>
  <c r="AN476" i="18"/>
  <c r="AB480" i="18"/>
  <c r="K478" i="17" s="1"/>
  <c r="AI480" i="18"/>
  <c r="AN480" i="18"/>
  <c r="AY480" i="18" s="1"/>
  <c r="M478" i="17" s="1"/>
  <c r="G479" i="17"/>
  <c r="S481" i="18"/>
  <c r="CN481" i="18" s="1"/>
  <c r="R481" i="18"/>
  <c r="CJ481" i="18" s="1"/>
  <c r="G478" i="17"/>
  <c r="S480" i="18"/>
  <c r="CN480" i="18" s="1"/>
  <c r="R480" i="18"/>
  <c r="CJ480" i="18" s="1"/>
  <c r="G395" i="17"/>
  <c r="S397" i="18"/>
  <c r="CN397" i="18" s="1"/>
  <c r="R397" i="18"/>
  <c r="CJ397" i="18" s="1"/>
  <c r="AD404" i="18"/>
  <c r="AB404" i="18"/>
  <c r="K402" i="17" s="1"/>
  <c r="G402" i="17"/>
  <c r="S404" i="18"/>
  <c r="CN404" i="18" s="1"/>
  <c r="R404" i="18"/>
  <c r="CJ404" i="18" s="1"/>
  <c r="AD381" i="18"/>
  <c r="AB381" i="18"/>
  <c r="K379" i="17" s="1"/>
  <c r="G379" i="17"/>
  <c r="S381" i="18"/>
  <c r="CN381" i="18" s="1"/>
  <c r="R381" i="18"/>
  <c r="CJ381" i="18" s="1"/>
  <c r="AD369" i="18"/>
  <c r="AB369" i="18"/>
  <c r="G367" i="17"/>
  <c r="S369" i="18"/>
  <c r="CN369" i="18" s="1"/>
  <c r="R369" i="18"/>
  <c r="CJ369" i="18" s="1"/>
  <c r="G371" i="17"/>
  <c r="DB373" i="18"/>
  <c r="S373" i="18"/>
  <c r="CN373" i="18" s="1"/>
  <c r="CP373" i="18" s="1"/>
  <c r="R373" i="18"/>
  <c r="CJ373" i="18" s="1"/>
  <c r="CL373" i="18" s="1"/>
  <c r="G370" i="17"/>
  <c r="S372" i="18"/>
  <c r="CN372" i="18" s="1"/>
  <c r="R372" i="18"/>
  <c r="CJ372" i="18" s="1"/>
  <c r="AD476" i="18"/>
  <c r="AB476" i="18"/>
  <c r="K474" i="17" s="1"/>
  <c r="G474" i="17"/>
  <c r="S476" i="18"/>
  <c r="CN476" i="18" s="1"/>
  <c r="R476" i="18"/>
  <c r="CJ476" i="18" s="1"/>
  <c r="G131" i="17"/>
  <c r="S133" i="18"/>
  <c r="CN133" i="18" s="1"/>
  <c r="R133" i="18"/>
  <c r="CJ133" i="18" s="1"/>
  <c r="AD128" i="18"/>
  <c r="AB128" i="18"/>
  <c r="K126" i="17" s="1"/>
  <c r="G126" i="17"/>
  <c r="S128" i="18"/>
  <c r="CN128" i="18" s="1"/>
  <c r="R128" i="18"/>
  <c r="CJ128" i="18" s="1"/>
  <c r="Z127" i="18"/>
  <c r="AB127" i="18"/>
  <c r="K125" i="17" s="1"/>
  <c r="G125" i="17"/>
  <c r="S127" i="18"/>
  <c r="CN127" i="18" s="1"/>
  <c r="R127" i="18"/>
  <c r="CJ127" i="18" s="1"/>
  <c r="AD126" i="18"/>
  <c r="AB126" i="18"/>
  <c r="K124" i="17" s="1"/>
  <c r="G124" i="17"/>
  <c r="S126" i="18"/>
  <c r="CN126" i="18" s="1"/>
  <c r="R126" i="18"/>
  <c r="CJ126" i="18" s="1"/>
  <c r="Z278" i="18"/>
  <c r="AC278" i="18" s="1"/>
  <c r="AB278" i="18"/>
  <c r="K276" i="17" s="1"/>
  <c r="G276" i="17"/>
  <c r="S278" i="18"/>
  <c r="CN278" i="18" s="1"/>
  <c r="R278" i="18"/>
  <c r="CJ278" i="18" s="1"/>
  <c r="BI221" i="18"/>
  <c r="BT221" i="18" s="1"/>
  <c r="BR221" i="18"/>
  <c r="G67" i="17"/>
  <c r="S69" i="18"/>
  <c r="CN69" i="18" s="1"/>
  <c r="G274" i="17"/>
  <c r="S276" i="18"/>
  <c r="CN276" i="18" s="1"/>
  <c r="R276" i="18"/>
  <c r="CJ276" i="18" s="1"/>
  <c r="I66" i="17"/>
  <c r="S68" i="18"/>
  <c r="AD124" i="18"/>
  <c r="AB124" i="18"/>
  <c r="K122" i="17" s="1"/>
  <c r="G122" i="17"/>
  <c r="S124" i="18"/>
  <c r="CN124" i="18" s="1"/>
  <c r="R124" i="18"/>
  <c r="CJ124" i="18" s="1"/>
  <c r="G268" i="17"/>
  <c r="S270" i="18"/>
  <c r="CN270" i="18" s="1"/>
  <c r="R270" i="18"/>
  <c r="CJ270" i="18" s="1"/>
  <c r="AD371" i="18"/>
  <c r="AB371" i="18"/>
  <c r="K369" i="17" s="1"/>
  <c r="G369" i="17"/>
  <c r="S371" i="18"/>
  <c r="CN371" i="18" s="1"/>
  <c r="R371" i="18"/>
  <c r="CJ371" i="18" s="1"/>
  <c r="AI225" i="18"/>
  <c r="AY225" i="18" s="1"/>
  <c r="M223" i="17" s="1"/>
  <c r="AN225" i="18"/>
  <c r="BT225" i="18"/>
  <c r="O223" i="17" s="1"/>
  <c r="AB225" i="18"/>
  <c r="K223" i="17" s="1"/>
  <c r="R225" i="18"/>
  <c r="CJ225" i="18" s="1"/>
  <c r="CL225" i="18" s="1"/>
  <c r="S225" i="18"/>
  <c r="CN225" i="18" s="1"/>
  <c r="CP225" i="18" s="1"/>
  <c r="DB225" i="18"/>
  <c r="G253" i="17"/>
  <c r="DB255" i="18"/>
  <c r="S255" i="18"/>
  <c r="CN255" i="18" s="1"/>
  <c r="R255" i="18"/>
  <c r="CJ255" i="18" s="1"/>
  <c r="AB594" i="18"/>
  <c r="AB596" i="18"/>
  <c r="AB598" i="18"/>
  <c r="AB600" i="18"/>
  <c r="AB602" i="18"/>
  <c r="AB622" i="18"/>
  <c r="AB624" i="18"/>
  <c r="AB625" i="18"/>
  <c r="AB628" i="18"/>
  <c r="AB629" i="18"/>
  <c r="AB603" i="18"/>
  <c r="AB601" i="18"/>
  <c r="AB599" i="18"/>
  <c r="AB597" i="18"/>
  <c r="AB595" i="18"/>
  <c r="AI594" i="18"/>
  <c r="AI595" i="18"/>
  <c r="AI596" i="18"/>
  <c r="AI597" i="18"/>
  <c r="AI598" i="18"/>
  <c r="AI599" i="18"/>
  <c r="AI600" i="18"/>
  <c r="AI601" i="18"/>
  <c r="AI602" i="18"/>
  <c r="AI603" i="18"/>
  <c r="AI622" i="18"/>
  <c r="AI624" i="18"/>
  <c r="AI625" i="18"/>
  <c r="AI628" i="18"/>
  <c r="AI629" i="18"/>
  <c r="AN594" i="18"/>
  <c r="AN595" i="18"/>
  <c r="AY595" i="18" s="1"/>
  <c r="M593" i="17" s="1"/>
  <c r="AN596" i="18"/>
  <c r="AN597" i="18"/>
  <c r="AY597" i="18" s="1"/>
  <c r="M595" i="17" s="1"/>
  <c r="AN598" i="18"/>
  <c r="AN599" i="18"/>
  <c r="AN600" i="18"/>
  <c r="AN601" i="18"/>
  <c r="AN602" i="18"/>
  <c r="AN603" i="18"/>
  <c r="AN622" i="18"/>
  <c r="AN624" i="18"/>
  <c r="AN625" i="18"/>
  <c r="AN628" i="18"/>
  <c r="AN629" i="18"/>
  <c r="AS603" i="18"/>
  <c r="AS629" i="18"/>
  <c r="BT595" i="18"/>
  <c r="O593" i="17" s="1"/>
  <c r="BT597" i="18"/>
  <c r="O595" i="17" s="1"/>
  <c r="BN603" i="18"/>
  <c r="BN629" i="18"/>
  <c r="AI61" i="18"/>
  <c r="AN61" i="18"/>
  <c r="BT61" i="18"/>
  <c r="O59" i="17" s="1"/>
  <c r="AI70" i="18"/>
  <c r="AN70" i="18"/>
  <c r="AS70" i="18"/>
  <c r="BN70" i="18"/>
  <c r="AB132" i="18"/>
  <c r="K130" i="17" s="1"/>
  <c r="AI132" i="18"/>
  <c r="AN132" i="18"/>
  <c r="AB236" i="18"/>
  <c r="K234" i="17" s="1"/>
  <c r="AI236" i="18"/>
  <c r="AN236" i="18"/>
  <c r="BT236" i="18"/>
  <c r="AI237" i="18"/>
  <c r="AN237" i="18"/>
  <c r="AB246" i="18"/>
  <c r="K244" i="17" s="1"/>
  <c r="AI246" i="18"/>
  <c r="AN246" i="18"/>
  <c r="AY246" i="18" s="1"/>
  <c r="M244" i="17" s="1"/>
  <c r="BT246" i="18"/>
  <c r="O244" i="17" s="1"/>
  <c r="AI250" i="18"/>
  <c r="AN250" i="18"/>
  <c r="AI252" i="18"/>
  <c r="AN252" i="18"/>
  <c r="AS252" i="18"/>
  <c r="BN252" i="18"/>
  <c r="AB254" i="18"/>
  <c r="K252" i="17" s="1"/>
  <c r="AI254" i="18"/>
  <c r="AN254" i="18"/>
  <c r="BT254" i="18"/>
  <c r="O252" i="17" s="1"/>
  <c r="AI285" i="18"/>
  <c r="AN285" i="18"/>
  <c r="AY285" i="18" s="1"/>
  <c r="M283" i="17" s="1"/>
  <c r="BT285" i="18"/>
  <c r="O283" i="17" s="1"/>
  <c r="AB293" i="18"/>
  <c r="K291" i="17" s="1"/>
  <c r="AI293" i="18"/>
  <c r="AN293" i="18"/>
  <c r="AY293" i="18" s="1"/>
  <c r="M291" i="17" s="1"/>
  <c r="AI302" i="18"/>
  <c r="AN302" i="18"/>
  <c r="AI385" i="18"/>
  <c r="AN385" i="18"/>
  <c r="AI386" i="18"/>
  <c r="AN386" i="18"/>
  <c r="AB387" i="18"/>
  <c r="K385" i="17" s="1"/>
  <c r="AI387" i="18"/>
  <c r="AN387" i="18"/>
  <c r="AY387" i="18" s="1"/>
  <c r="M385" i="17" s="1"/>
  <c r="BT387" i="18"/>
  <c r="O385" i="17" s="1"/>
  <c r="AI388" i="18"/>
  <c r="AN388" i="18"/>
  <c r="AI389" i="18"/>
  <c r="AN389" i="18"/>
  <c r="AY389" i="18" s="1"/>
  <c r="M387" i="17" s="1"/>
  <c r="BT389" i="18"/>
  <c r="O387" i="17" s="1"/>
  <c r="AI390" i="18"/>
  <c r="AN390" i="18"/>
  <c r="AB393" i="18"/>
  <c r="K391" i="17" s="1"/>
  <c r="AI393" i="18"/>
  <c r="AN393" i="18"/>
  <c r="AI394" i="18"/>
  <c r="AN394" i="18"/>
  <c r="AI395" i="18"/>
  <c r="AN395" i="18"/>
  <c r="AS395" i="18"/>
  <c r="BN395" i="18"/>
  <c r="AB410" i="18"/>
  <c r="K408" i="17" s="1"/>
  <c r="AI410" i="18"/>
  <c r="AN410" i="18"/>
  <c r="AI411" i="18"/>
  <c r="AN411" i="18"/>
  <c r="AB417" i="18"/>
  <c r="K415" i="17" s="1"/>
  <c r="AI417" i="18"/>
  <c r="AN417" i="18"/>
  <c r="AB418" i="18"/>
  <c r="K416" i="17" s="1"/>
  <c r="AI418" i="18"/>
  <c r="AN418" i="18"/>
  <c r="BT418" i="18"/>
  <c r="O416" i="17" s="1"/>
  <c r="AS423" i="18"/>
  <c r="AI424" i="18"/>
  <c r="AN424" i="18"/>
  <c r="AB425" i="18"/>
  <c r="K423" i="17" s="1"/>
  <c r="AI425" i="18"/>
  <c r="AN425" i="18"/>
  <c r="AI430" i="18"/>
  <c r="AN430" i="18"/>
  <c r="AI439" i="18"/>
  <c r="AN439" i="18"/>
  <c r="AY439" i="18" s="1"/>
  <c r="M437" i="17" s="1"/>
  <c r="BT439" i="18"/>
  <c r="O437" i="17" s="1"/>
  <c r="AI440" i="18"/>
  <c r="AN440" i="18"/>
  <c r="AI446" i="18"/>
  <c r="AN446" i="18"/>
  <c r="AB540" i="18"/>
  <c r="K538" i="17" s="1"/>
  <c r="AI540" i="18"/>
  <c r="AN540" i="18"/>
  <c r="AI542" i="18"/>
  <c r="AN542" i="18"/>
  <c r="AB546" i="18"/>
  <c r="K544" i="17" s="1"/>
  <c r="AI546" i="18"/>
  <c r="AN546" i="18"/>
  <c r="BT546" i="18"/>
  <c r="O544" i="17" s="1"/>
  <c r="G430" i="17"/>
  <c r="S432" i="18"/>
  <c r="S237" i="18"/>
  <c r="CN237" i="18" s="1"/>
  <c r="AB446" i="18"/>
  <c r="K444" i="17" s="1"/>
  <c r="AB250" i="18"/>
  <c r="K248" i="17" s="1"/>
  <c r="AB237" i="18"/>
  <c r="K235" i="17" s="1"/>
  <c r="AB389" i="18"/>
  <c r="K387" i="17" s="1"/>
  <c r="AB542" i="18"/>
  <c r="K540" i="17" s="1"/>
  <c r="AB61" i="18"/>
  <c r="K59" i="17" s="1"/>
  <c r="AB302" i="18"/>
  <c r="K300" i="17" s="1"/>
  <c r="R430" i="18"/>
  <c r="CJ430" i="18" s="1"/>
  <c r="S430" i="18"/>
  <c r="CN430" i="18" s="1"/>
  <c r="AB430" i="18"/>
  <c r="K428" i="17" s="1"/>
  <c r="R425" i="18"/>
  <c r="CJ425" i="18" s="1"/>
  <c r="S425" i="18"/>
  <c r="CN425" i="18" s="1"/>
  <c r="R254" i="18"/>
  <c r="CJ254" i="18" s="1"/>
  <c r="R424" i="18"/>
  <c r="CJ424" i="18" s="1"/>
  <c r="S254" i="18"/>
  <c r="CN254" i="18" s="1"/>
  <c r="S424" i="18"/>
  <c r="CN424" i="18" s="1"/>
  <c r="AB424" i="18"/>
  <c r="K422" i="17" s="1"/>
  <c r="I415" i="17"/>
  <c r="S417" i="18"/>
  <c r="CN417" i="18" s="1"/>
  <c r="AB285" i="18"/>
  <c r="K283" i="17" s="1"/>
  <c r="R417" i="18"/>
  <c r="CJ417" i="18" s="1"/>
  <c r="I416" i="17"/>
  <c r="S418" i="18"/>
  <c r="CN418" i="18" s="1"/>
  <c r="S285" i="18"/>
  <c r="CN285" i="18" s="1"/>
  <c r="R285" i="18"/>
  <c r="CJ285" i="18" s="1"/>
  <c r="R418" i="18"/>
  <c r="CJ418" i="18" s="1"/>
  <c r="R446" i="18"/>
  <c r="CJ446" i="18" s="1"/>
  <c r="S446" i="18"/>
  <c r="CN446" i="18" s="1"/>
  <c r="AB440" i="18"/>
  <c r="K438" i="17" s="1"/>
  <c r="R70" i="18"/>
  <c r="CJ70" i="18" s="1"/>
  <c r="R440" i="18"/>
  <c r="CJ440" i="18" s="1"/>
  <c r="S70" i="18"/>
  <c r="CN70" i="18" s="1"/>
  <c r="AB70" i="18"/>
  <c r="K68" i="17" s="1"/>
  <c r="S440" i="18"/>
  <c r="CN440" i="18" s="1"/>
  <c r="AB411" i="18"/>
  <c r="K409" i="17" s="1"/>
  <c r="R411" i="18"/>
  <c r="CJ411" i="18" s="1"/>
  <c r="S411" i="18"/>
  <c r="CN411" i="18" s="1"/>
  <c r="AB439" i="18"/>
  <c r="K437" i="17" s="1"/>
  <c r="S439" i="18"/>
  <c r="CN439" i="18" s="1"/>
  <c r="R439" i="18"/>
  <c r="CJ439" i="18" s="1"/>
  <c r="R410" i="18"/>
  <c r="CJ410" i="18" s="1"/>
  <c r="S410" i="18"/>
  <c r="CN410" i="18" s="1"/>
  <c r="S132" i="18"/>
  <c r="CN132" i="18" s="1"/>
  <c r="R132" i="18"/>
  <c r="CJ132" i="18" s="1"/>
  <c r="S61" i="18"/>
  <c r="CN61" i="18" s="1"/>
  <c r="R61" i="18"/>
  <c r="CJ61" i="18" s="1"/>
  <c r="S546" i="18"/>
  <c r="CN546" i="18" s="1"/>
  <c r="R546" i="18"/>
  <c r="CJ546" i="18" s="1"/>
  <c r="I540" i="17"/>
  <c r="S542" i="18"/>
  <c r="CN542" i="18" s="1"/>
  <c r="R542" i="18"/>
  <c r="CJ542" i="18" s="1"/>
  <c r="R540" i="18"/>
  <c r="CJ540" i="18" s="1"/>
  <c r="S540" i="18"/>
  <c r="CN540" i="18" s="1"/>
  <c r="I300" i="17"/>
  <c r="S302" i="18"/>
  <c r="CN302" i="18" s="1"/>
  <c r="AB252" i="18"/>
  <c r="K250" i="17" s="1"/>
  <c r="R302" i="18"/>
  <c r="CJ302" i="18" s="1"/>
  <c r="I250" i="17"/>
  <c r="S252" i="18"/>
  <c r="CN252" i="18" s="1"/>
  <c r="R252" i="18"/>
  <c r="CJ252" i="18" s="1"/>
  <c r="S395" i="18"/>
  <c r="CN395" i="18" s="1"/>
  <c r="AB395" i="18"/>
  <c r="K393" i="17" s="1"/>
  <c r="R395" i="18"/>
  <c r="CJ395" i="18" s="1"/>
  <c r="S394" i="18"/>
  <c r="CN394" i="18" s="1"/>
  <c r="AB394" i="18"/>
  <c r="K392" i="17" s="1"/>
  <c r="R394" i="18"/>
  <c r="CJ394" i="18" s="1"/>
  <c r="S293" i="18"/>
  <c r="CN293" i="18" s="1"/>
  <c r="R293" i="18"/>
  <c r="CJ293" i="18" s="1"/>
  <c r="S393" i="18"/>
  <c r="CN393" i="18" s="1"/>
  <c r="R393" i="18"/>
  <c r="CJ393" i="18" s="1"/>
  <c r="R237" i="18"/>
  <c r="CJ237" i="18" s="1"/>
  <c r="R236" i="18"/>
  <c r="CJ236" i="18" s="1"/>
  <c r="S236" i="18"/>
  <c r="CN236" i="18" s="1"/>
  <c r="S250" i="18"/>
  <c r="CN250" i="18" s="1"/>
  <c r="R250" i="18"/>
  <c r="CJ250" i="18" s="1"/>
  <c r="S390" i="18"/>
  <c r="CN390" i="18" s="1"/>
  <c r="AB390" i="18"/>
  <c r="K388" i="17" s="1"/>
  <c r="R390" i="18"/>
  <c r="CJ390" i="18" s="1"/>
  <c r="I387" i="17"/>
  <c r="S389" i="18"/>
  <c r="CN389" i="18" s="1"/>
  <c r="R389" i="18"/>
  <c r="CJ389" i="18" s="1"/>
  <c r="S388" i="18"/>
  <c r="CN388" i="18" s="1"/>
  <c r="AB388" i="18"/>
  <c r="K386" i="17" s="1"/>
  <c r="R388" i="18"/>
  <c r="CJ388" i="18" s="1"/>
  <c r="I385" i="17"/>
  <c r="S387" i="18"/>
  <c r="CN387" i="18" s="1"/>
  <c r="R387" i="18"/>
  <c r="CJ387" i="18" s="1"/>
  <c r="S386" i="18"/>
  <c r="CN386" i="18" s="1"/>
  <c r="AB386" i="18"/>
  <c r="K384" i="17" s="1"/>
  <c r="R386" i="18"/>
  <c r="CJ386" i="18" s="1"/>
  <c r="S385" i="18"/>
  <c r="CN385" i="18" s="1"/>
  <c r="AB385" i="18"/>
  <c r="K383" i="17" s="1"/>
  <c r="R385" i="18"/>
  <c r="CJ385" i="18" s="1"/>
  <c r="I244" i="17"/>
  <c r="U244" i="17" s="1"/>
  <c r="S246" i="18"/>
  <c r="CN246" i="18" s="1"/>
  <c r="R246" i="18"/>
  <c r="CJ246" i="18" s="1"/>
  <c r="BT634" i="18"/>
  <c r="O632" i="17" s="1"/>
  <c r="BT649" i="18"/>
  <c r="O647" i="17" s="1"/>
  <c r="BT647" i="18"/>
  <c r="O645" i="17" s="1"/>
  <c r="BT662" i="18"/>
  <c r="O660" i="17" s="1"/>
  <c r="AN48" i="18"/>
  <c r="AN49" i="18"/>
  <c r="AY49" i="18" s="1"/>
  <c r="M47" i="17" s="1"/>
  <c r="BT49" i="18"/>
  <c r="O47" i="17" s="1"/>
  <c r="AN50" i="18"/>
  <c r="AI54" i="18"/>
  <c r="AN86" i="18"/>
  <c r="AN87" i="18"/>
  <c r="AB92" i="18"/>
  <c r="K90" i="17" s="1"/>
  <c r="AN92" i="18"/>
  <c r="AN93" i="18"/>
  <c r="AN94" i="18"/>
  <c r="AB112" i="18"/>
  <c r="K110" i="17" s="1"/>
  <c r="AN112" i="18"/>
  <c r="AN113" i="18"/>
  <c r="AN114" i="18"/>
  <c r="AY114" i="18" s="1"/>
  <c r="M112" i="17" s="1"/>
  <c r="BT114" i="18"/>
  <c r="O112" i="17" s="1"/>
  <c r="AI117" i="18"/>
  <c r="AI120" i="18"/>
  <c r="AI121" i="18"/>
  <c r="AI178" i="18"/>
  <c r="AI216" i="18"/>
  <c r="AN222" i="18"/>
  <c r="AN242" i="18"/>
  <c r="AN268" i="18"/>
  <c r="AN308" i="18"/>
  <c r="AN317" i="18"/>
  <c r="BN317" i="18"/>
  <c r="AI356" i="18"/>
  <c r="AS356" i="18"/>
  <c r="AI358" i="18"/>
  <c r="AN358" i="18"/>
  <c r="AN365" i="18"/>
  <c r="AI366" i="18"/>
  <c r="AI378" i="18"/>
  <c r="AI403" i="18"/>
  <c r="AI406" i="18"/>
  <c r="AI407" i="18"/>
  <c r="AI408" i="18"/>
  <c r="AS408" i="18"/>
  <c r="AB463" i="18"/>
  <c r="K461" i="17" s="1"/>
  <c r="AN463" i="18"/>
  <c r="AN467" i="18"/>
  <c r="AY467" i="18" s="1"/>
  <c r="M465" i="17" s="1"/>
  <c r="BT467" i="18"/>
  <c r="O465" i="17" s="1"/>
  <c r="AN469" i="18"/>
  <c r="AB471" i="18"/>
  <c r="K469" i="17" s="1"/>
  <c r="AN471" i="18"/>
  <c r="AI475" i="18"/>
  <c r="AN475" i="18"/>
  <c r="AI477" i="18"/>
  <c r="AI478" i="18"/>
  <c r="AI479" i="18"/>
  <c r="AB483" i="18"/>
  <c r="K481" i="17" s="1"/>
  <c r="AN483" i="18"/>
  <c r="AN484" i="18"/>
  <c r="AN497" i="18"/>
  <c r="AN499" i="18"/>
  <c r="BN499" i="18"/>
  <c r="AI553" i="18"/>
  <c r="AN553" i="18"/>
  <c r="AI554" i="18"/>
  <c r="AI556" i="18"/>
  <c r="BT556" i="18"/>
  <c r="O554" i="17" s="1"/>
  <c r="AB557" i="18"/>
  <c r="K555" i="17" s="1"/>
  <c r="AN557" i="18"/>
  <c r="AB558" i="18"/>
  <c r="K556" i="17" s="1"/>
  <c r="AN558" i="18"/>
  <c r="AY558" i="18" s="1"/>
  <c r="M556" i="17" s="1"/>
  <c r="BT558" i="18"/>
  <c r="O556" i="17" s="1"/>
  <c r="AN559" i="18"/>
  <c r="AN563" i="18"/>
  <c r="AN564" i="18"/>
  <c r="BN564" i="18"/>
  <c r="AN568" i="18"/>
  <c r="AN575" i="18"/>
  <c r="AN581" i="18"/>
  <c r="AN587" i="18"/>
  <c r="BT606" i="18"/>
  <c r="O604" i="17" s="1"/>
  <c r="BT639" i="18"/>
  <c r="O637" i="17" s="1"/>
  <c r="BT677" i="18"/>
  <c r="O675" i="17" s="1"/>
  <c r="BT612" i="18"/>
  <c r="O610" i="17" s="1"/>
  <c r="BN696" i="18"/>
  <c r="BN616" i="18"/>
  <c r="BN642" i="18"/>
  <c r="BN681" i="18"/>
  <c r="BN668" i="18"/>
  <c r="BN655" i="18"/>
  <c r="AB613" i="18"/>
  <c r="AB634" i="18"/>
  <c r="AB639" i="18"/>
  <c r="AB641" i="18"/>
  <c r="AB605" i="18"/>
  <c r="AB631" i="18"/>
  <c r="AB654" i="18"/>
  <c r="AB662" i="18"/>
  <c r="AB668" i="18"/>
  <c r="AB670" i="18"/>
  <c r="AB703" i="18"/>
  <c r="AB648" i="18"/>
  <c r="AB655" i="18"/>
  <c r="AB677" i="18"/>
  <c r="AB679" i="18"/>
  <c r="AB606" i="18"/>
  <c r="AB614" i="18"/>
  <c r="AB633" i="18"/>
  <c r="AB635" i="18"/>
  <c r="AB640" i="18"/>
  <c r="AB642" i="18"/>
  <c r="AB644" i="18"/>
  <c r="AB664" i="18"/>
  <c r="AB652" i="18"/>
  <c r="AB676" i="18"/>
  <c r="AB678" i="18"/>
  <c r="AB681" i="18"/>
  <c r="AB692" i="18"/>
  <c r="AB693" i="18"/>
  <c r="AB653" i="18"/>
  <c r="AB651" i="18"/>
  <c r="AB649" i="18"/>
  <c r="AB647" i="18"/>
  <c r="AB616" i="18"/>
  <c r="AB612" i="18"/>
  <c r="AI644" i="18"/>
  <c r="AI613" i="18"/>
  <c r="AI647" i="18"/>
  <c r="AI648" i="18"/>
  <c r="AI692" i="18"/>
  <c r="AI693" i="18"/>
  <c r="AI653" i="18"/>
  <c r="AI654" i="18"/>
  <c r="AI662" i="18"/>
  <c r="AI664" i="18"/>
  <c r="AI668" i="18"/>
  <c r="AI605" i="18"/>
  <c r="AI606" i="18"/>
  <c r="AI612" i="18"/>
  <c r="AI614" i="18"/>
  <c r="AI616" i="18"/>
  <c r="AI631" i="18"/>
  <c r="AI633" i="18"/>
  <c r="AI634" i="18"/>
  <c r="AI635" i="18"/>
  <c r="AI639" i="18"/>
  <c r="AI640" i="18"/>
  <c r="AI641" i="18"/>
  <c r="AI642" i="18"/>
  <c r="AI649" i="18"/>
  <c r="AI651" i="18"/>
  <c r="AI652" i="18"/>
  <c r="AI655" i="18"/>
  <c r="AI670" i="18"/>
  <c r="AI676" i="18"/>
  <c r="AI677" i="18"/>
  <c r="AI678" i="18"/>
  <c r="AI679" i="18"/>
  <c r="AI681" i="18"/>
  <c r="AI703" i="18"/>
  <c r="AN606" i="18"/>
  <c r="AN612" i="18"/>
  <c r="AN614" i="18"/>
  <c r="AN616" i="18"/>
  <c r="AN633" i="18"/>
  <c r="AN635" i="18"/>
  <c r="AN640" i="18"/>
  <c r="AN642" i="18"/>
  <c r="AN647" i="18"/>
  <c r="AY647" i="18" s="1"/>
  <c r="M645" i="17" s="1"/>
  <c r="AN605" i="18"/>
  <c r="AN631" i="18"/>
  <c r="AN653" i="18"/>
  <c r="AN664" i="18"/>
  <c r="AN670" i="18"/>
  <c r="AY670" i="18" s="1"/>
  <c r="M668" i="17" s="1"/>
  <c r="AN652" i="18"/>
  <c r="AN676" i="18"/>
  <c r="AN678" i="18"/>
  <c r="AN681" i="18"/>
  <c r="AN692" i="18"/>
  <c r="AN613" i="18"/>
  <c r="AN634" i="18"/>
  <c r="AY634" i="18" s="1"/>
  <c r="M632" i="17" s="1"/>
  <c r="AN639" i="18"/>
  <c r="AN641" i="18"/>
  <c r="AN644" i="18"/>
  <c r="AN654" i="18"/>
  <c r="AN662" i="18"/>
  <c r="AY662" i="18" s="1"/>
  <c r="M660" i="17" s="1"/>
  <c r="AN668" i="18"/>
  <c r="AN703" i="18"/>
  <c r="AN648" i="18"/>
  <c r="AN649" i="18"/>
  <c r="AY649" i="18" s="1"/>
  <c r="M647" i="17" s="1"/>
  <c r="AN651" i="18"/>
  <c r="AN655" i="18"/>
  <c r="AN677" i="18"/>
  <c r="AN679" i="18"/>
  <c r="AN693" i="18"/>
  <c r="AS616" i="18"/>
  <c r="AS642" i="18"/>
  <c r="AS655" i="18"/>
  <c r="AS681" i="18"/>
  <c r="AS668" i="18"/>
  <c r="AI48" i="18"/>
  <c r="AI49" i="18"/>
  <c r="AI50" i="18"/>
  <c r="AB54" i="18"/>
  <c r="K52" i="17" s="1"/>
  <c r="AN54" i="18"/>
  <c r="AI86" i="18"/>
  <c r="BT86" i="18"/>
  <c r="O84" i="17" s="1"/>
  <c r="AI87" i="18"/>
  <c r="AY87" i="18" s="1"/>
  <c r="M85" i="17" s="1"/>
  <c r="BT87" i="18"/>
  <c r="O85" i="17" s="1"/>
  <c r="AI92" i="18"/>
  <c r="AI93" i="18"/>
  <c r="AI94" i="18"/>
  <c r="AI111" i="18"/>
  <c r="AN111" i="18"/>
  <c r="AI112" i="18"/>
  <c r="AI113" i="18"/>
  <c r="AI114" i="18"/>
  <c r="AN117" i="18"/>
  <c r="AN120" i="18"/>
  <c r="AN121" i="18"/>
  <c r="AN178" i="18"/>
  <c r="AB216" i="18"/>
  <c r="K214" i="17" s="1"/>
  <c r="AN216" i="18"/>
  <c r="AI222" i="18"/>
  <c r="AI241" i="18"/>
  <c r="AN241" i="18"/>
  <c r="AI242" i="18"/>
  <c r="AI268" i="18"/>
  <c r="AI306" i="18"/>
  <c r="AN306" i="18"/>
  <c r="AI308" i="18"/>
  <c r="AI317" i="18"/>
  <c r="AS317" i="18"/>
  <c r="AN356" i="18"/>
  <c r="BN356" i="18"/>
  <c r="AI365" i="18"/>
  <c r="AN366" i="18"/>
  <c r="AN378" i="18"/>
  <c r="AN403" i="18"/>
  <c r="AB406" i="18"/>
  <c r="K404" i="17" s="1"/>
  <c r="AN406" i="18"/>
  <c r="BT406" i="18"/>
  <c r="AB407" i="18"/>
  <c r="K405" i="17" s="1"/>
  <c r="AN407" i="18"/>
  <c r="AB408" i="18"/>
  <c r="K406" i="17" s="1"/>
  <c r="AN408" i="18"/>
  <c r="BN408" i="18"/>
  <c r="AI462" i="18"/>
  <c r="AN462" i="18"/>
  <c r="AI463" i="18"/>
  <c r="AI467" i="18"/>
  <c r="AI469" i="18"/>
  <c r="AI471" i="18"/>
  <c r="BT471" i="18"/>
  <c r="O469" i="17" s="1"/>
  <c r="AN477" i="18"/>
  <c r="BT477" i="18"/>
  <c r="O475" i="17" s="1"/>
  <c r="AN478" i="18"/>
  <c r="AY478" i="18" s="1"/>
  <c r="M476" i="17" s="1"/>
  <c r="BT478" i="18"/>
  <c r="O476" i="17" s="1"/>
  <c r="AB479" i="18"/>
  <c r="K477" i="17" s="1"/>
  <c r="AN479" i="18"/>
  <c r="AI483" i="18"/>
  <c r="AI484" i="18"/>
  <c r="BT484" i="18"/>
  <c r="O482" i="17" s="1"/>
  <c r="AI497" i="18"/>
  <c r="AY497" i="18" s="1"/>
  <c r="M495" i="17" s="1"/>
  <c r="BT497" i="18"/>
  <c r="O495" i="17" s="1"/>
  <c r="AI499" i="18"/>
  <c r="AS499" i="18"/>
  <c r="AN554" i="18"/>
  <c r="AB556" i="18"/>
  <c r="K554" i="17" s="1"/>
  <c r="AN556" i="18"/>
  <c r="AY556" i="18" s="1"/>
  <c r="M554" i="17" s="1"/>
  <c r="AI557" i="18"/>
  <c r="AY557" i="18" s="1"/>
  <c r="M555" i="17" s="1"/>
  <c r="AI558" i="18"/>
  <c r="AI559" i="18"/>
  <c r="AI563" i="18"/>
  <c r="AI564" i="18"/>
  <c r="AS564" i="18"/>
  <c r="AI568" i="18"/>
  <c r="AI575" i="18"/>
  <c r="AI581" i="18"/>
  <c r="AI587" i="18"/>
  <c r="AY554" i="18"/>
  <c r="M552" i="17" s="1"/>
  <c r="BT554" i="18"/>
  <c r="O552" i="17" s="1"/>
  <c r="CA261" i="18"/>
  <c r="CH473" i="18"/>
  <c r="R178" i="18"/>
  <c r="CJ178" i="18" s="1"/>
  <c r="S178" i="18"/>
  <c r="CN178" i="18" s="1"/>
  <c r="CH446" i="18"/>
  <c r="CA107" i="18"/>
  <c r="CH346" i="18"/>
  <c r="CA518" i="18"/>
  <c r="CH187" i="18"/>
  <c r="CA378" i="18"/>
  <c r="CH477" i="18"/>
  <c r="CH535" i="18"/>
  <c r="AU128" i="18"/>
  <c r="Z575" i="18"/>
  <c r="AC575" i="18" s="1"/>
  <c r="AB575" i="18"/>
  <c r="K573" i="17" s="1"/>
  <c r="G573" i="17"/>
  <c r="S575" i="18"/>
  <c r="CN575" i="18" s="1"/>
  <c r="R575" i="18"/>
  <c r="CJ575" i="18" s="1"/>
  <c r="Z121" i="18"/>
  <c r="AC121" i="18" s="1"/>
  <c r="AB121" i="18"/>
  <c r="K119" i="17" s="1"/>
  <c r="G119" i="17"/>
  <c r="S121" i="18"/>
  <c r="CN121" i="18" s="1"/>
  <c r="R121" i="18"/>
  <c r="CJ121" i="18" s="1"/>
  <c r="AD366" i="18"/>
  <c r="AB366" i="18"/>
  <c r="K364" i="17" s="1"/>
  <c r="G364" i="17"/>
  <c r="S366" i="18"/>
  <c r="CN366" i="18" s="1"/>
  <c r="R366" i="18"/>
  <c r="CJ366" i="18" s="1"/>
  <c r="AD120" i="18"/>
  <c r="AB120" i="18"/>
  <c r="K118" i="17" s="1"/>
  <c r="G118" i="17"/>
  <c r="S120" i="18"/>
  <c r="CN120" i="18" s="1"/>
  <c r="R120" i="18"/>
  <c r="CJ120" i="18" s="1"/>
  <c r="AD365" i="18"/>
  <c r="AB365" i="18"/>
  <c r="K363" i="17" s="1"/>
  <c r="G363" i="17"/>
  <c r="S365" i="18"/>
  <c r="CN365" i="18" s="1"/>
  <c r="R365" i="18"/>
  <c r="CJ365" i="18" s="1"/>
  <c r="AD117" i="18"/>
  <c r="AB117" i="18"/>
  <c r="K115" i="17" s="1"/>
  <c r="G115" i="17"/>
  <c r="S117" i="18"/>
  <c r="CN117" i="18" s="1"/>
  <c r="R117" i="18"/>
  <c r="CJ117" i="18" s="1"/>
  <c r="AD361" i="18"/>
  <c r="AB361" i="18"/>
  <c r="K359" i="17" s="1"/>
  <c r="AD568" i="18"/>
  <c r="AB568" i="18"/>
  <c r="K566" i="17" s="1"/>
  <c r="AD114" i="18"/>
  <c r="AB114" i="18"/>
  <c r="K112" i="17" s="1"/>
  <c r="G112" i="17"/>
  <c r="S114" i="18"/>
  <c r="CN114" i="18" s="1"/>
  <c r="R114" i="18"/>
  <c r="CJ114" i="18" s="1"/>
  <c r="G566" i="17"/>
  <c r="S568" i="18"/>
  <c r="CN568" i="18" s="1"/>
  <c r="R568" i="18"/>
  <c r="CJ568" i="18" s="1"/>
  <c r="AD113" i="18"/>
  <c r="AB113" i="18"/>
  <c r="K111" i="17" s="1"/>
  <c r="G111" i="17"/>
  <c r="S113" i="18"/>
  <c r="CN113" i="18" s="1"/>
  <c r="R113" i="18"/>
  <c r="CJ113" i="18" s="1"/>
  <c r="G110" i="17"/>
  <c r="S112" i="18"/>
  <c r="CN112" i="18" s="1"/>
  <c r="R112" i="18"/>
  <c r="CJ112" i="18" s="1"/>
  <c r="Z358" i="18"/>
  <c r="AC358" i="18" s="1"/>
  <c r="AB358" i="18"/>
  <c r="K356" i="17" s="1"/>
  <c r="G356" i="17"/>
  <c r="S358" i="18"/>
  <c r="CN358" i="18" s="1"/>
  <c r="R358" i="18"/>
  <c r="CJ358" i="18" s="1"/>
  <c r="Z111" i="18"/>
  <c r="AC111" i="18" s="1"/>
  <c r="AB111" i="18"/>
  <c r="K109" i="17" s="1"/>
  <c r="G109" i="17"/>
  <c r="S111" i="18"/>
  <c r="CN111" i="18" s="1"/>
  <c r="R111" i="18"/>
  <c r="CJ111" i="18" s="1"/>
  <c r="AD94" i="18"/>
  <c r="AB94" i="18"/>
  <c r="K92" i="17" s="1"/>
  <c r="AD356" i="18"/>
  <c r="AB356" i="18"/>
  <c r="G92" i="17"/>
  <c r="S94" i="18"/>
  <c r="CN94" i="18" s="1"/>
  <c r="R94" i="18"/>
  <c r="CJ94" i="18" s="1"/>
  <c r="G354" i="17"/>
  <c r="S356" i="18"/>
  <c r="CN356" i="18" s="1"/>
  <c r="R356" i="18"/>
  <c r="CJ356" i="18" s="1"/>
  <c r="AD93" i="18"/>
  <c r="AB93" i="18"/>
  <c r="K91" i="17" s="1"/>
  <c r="G91" i="17"/>
  <c r="S93" i="18"/>
  <c r="CN93" i="18" s="1"/>
  <c r="R93" i="18"/>
  <c r="CJ93" i="18" s="1"/>
  <c r="AD564" i="18"/>
  <c r="AB564" i="18"/>
  <c r="G562" i="17"/>
  <c r="S564" i="18"/>
  <c r="CN564" i="18" s="1"/>
  <c r="R564" i="18"/>
  <c r="CJ564" i="18" s="1"/>
  <c r="AD484" i="18"/>
  <c r="AB484" i="18"/>
  <c r="K482" i="17" s="1"/>
  <c r="G90" i="17"/>
  <c r="S92" i="18"/>
  <c r="CN92" i="18" s="1"/>
  <c r="R92" i="18"/>
  <c r="CJ92" i="18" s="1"/>
  <c r="G482" i="17"/>
  <c r="S484" i="18"/>
  <c r="CN484" i="18" s="1"/>
  <c r="R484" i="18"/>
  <c r="CJ484" i="18" s="1"/>
  <c r="Z563" i="18"/>
  <c r="AB563" i="18"/>
  <c r="K561" i="17" s="1"/>
  <c r="G561" i="17"/>
  <c r="S563" i="18"/>
  <c r="CN563" i="18" s="1"/>
  <c r="R563" i="18"/>
  <c r="CJ563" i="18" s="1"/>
  <c r="G481" i="17"/>
  <c r="S483" i="18"/>
  <c r="CN483" i="18" s="1"/>
  <c r="R483" i="18"/>
  <c r="CJ483" i="18" s="1"/>
  <c r="Z87" i="18"/>
  <c r="AC87" i="18" s="1"/>
  <c r="AB87" i="18"/>
  <c r="K85" i="17" s="1"/>
  <c r="G85" i="17"/>
  <c r="S87" i="18"/>
  <c r="CN87" i="18" s="1"/>
  <c r="R87" i="18"/>
  <c r="CJ87" i="18" s="1"/>
  <c r="G477" i="17"/>
  <c r="S479" i="18"/>
  <c r="CN479" i="18" s="1"/>
  <c r="R479" i="18"/>
  <c r="CJ479" i="18" s="1"/>
  <c r="AD86" i="18"/>
  <c r="AB86" i="18"/>
  <c r="K84" i="17" s="1"/>
  <c r="G84" i="17"/>
  <c r="S86" i="18"/>
  <c r="CN86" i="18" s="1"/>
  <c r="R86" i="18"/>
  <c r="CJ86" i="18" s="1"/>
  <c r="AD559" i="18"/>
  <c r="AB559" i="18"/>
  <c r="K557" i="17" s="1"/>
  <c r="AD499" i="18"/>
  <c r="AB499" i="18"/>
  <c r="G557" i="17"/>
  <c r="S559" i="18"/>
  <c r="CN559" i="18" s="1"/>
  <c r="R559" i="18"/>
  <c r="CJ559" i="18" s="1"/>
  <c r="G497" i="17"/>
  <c r="S499" i="18"/>
  <c r="CN499" i="18" s="1"/>
  <c r="R499" i="18"/>
  <c r="CJ499" i="18" s="1"/>
  <c r="AD497" i="18"/>
  <c r="AB497" i="18"/>
  <c r="K495" i="17" s="1"/>
  <c r="G495" i="17"/>
  <c r="S497" i="18"/>
  <c r="CN497" i="18" s="1"/>
  <c r="R497" i="18"/>
  <c r="CJ497" i="18" s="1"/>
  <c r="G556" i="17"/>
  <c r="S558" i="18"/>
  <c r="CN558" i="18" s="1"/>
  <c r="R558" i="18"/>
  <c r="CJ558" i="18" s="1"/>
  <c r="G555" i="17"/>
  <c r="S557" i="18"/>
  <c r="CN557" i="18" s="1"/>
  <c r="R557" i="18"/>
  <c r="CJ557" i="18" s="1"/>
  <c r="AD478" i="18"/>
  <c r="AB478" i="18"/>
  <c r="K476" i="17" s="1"/>
  <c r="G554" i="17"/>
  <c r="S556" i="18"/>
  <c r="CN556" i="18" s="1"/>
  <c r="R556" i="18"/>
  <c r="CJ556" i="18" s="1"/>
  <c r="G476" i="17"/>
  <c r="S478" i="18"/>
  <c r="CN478" i="18" s="1"/>
  <c r="R478" i="18"/>
  <c r="CJ478" i="18" s="1"/>
  <c r="AD242" i="18"/>
  <c r="AB242" i="18"/>
  <c r="K240" i="17" s="1"/>
  <c r="AD477" i="18"/>
  <c r="AB477" i="18"/>
  <c r="K475" i="17" s="1"/>
  <c r="G475" i="17"/>
  <c r="S477" i="18"/>
  <c r="CN477" i="18" s="1"/>
  <c r="R477" i="18"/>
  <c r="CJ477" i="18" s="1"/>
  <c r="Z554" i="18"/>
  <c r="AC554" i="18" s="1"/>
  <c r="AB554" i="18"/>
  <c r="K552" i="17" s="1"/>
  <c r="G552" i="17"/>
  <c r="S554" i="18"/>
  <c r="CN554" i="18" s="1"/>
  <c r="R554" i="18"/>
  <c r="CJ554" i="18" s="1"/>
  <c r="Z553" i="18"/>
  <c r="AB553" i="18"/>
  <c r="K551" i="17" s="1"/>
  <c r="G551" i="17"/>
  <c r="S553" i="18"/>
  <c r="CN553" i="18" s="1"/>
  <c r="R553" i="18"/>
  <c r="CJ553" i="18" s="1"/>
  <c r="AD475" i="18"/>
  <c r="AB475" i="18"/>
  <c r="K473" i="17" s="1"/>
  <c r="G473" i="17"/>
  <c r="S475" i="18"/>
  <c r="CN475" i="18" s="1"/>
  <c r="R475" i="18"/>
  <c r="CJ475" i="18" s="1"/>
  <c r="G406" i="17"/>
  <c r="S408" i="18"/>
  <c r="CN408" i="18" s="1"/>
  <c r="R408" i="18"/>
  <c r="CJ408" i="18" s="1"/>
  <c r="G405" i="17"/>
  <c r="S407" i="18"/>
  <c r="CN407" i="18" s="1"/>
  <c r="R407" i="18"/>
  <c r="CJ407" i="18" s="1"/>
  <c r="G404" i="17"/>
  <c r="S406" i="18"/>
  <c r="CN406" i="18" s="1"/>
  <c r="R406" i="18"/>
  <c r="CJ406" i="18" s="1"/>
  <c r="AD403" i="18"/>
  <c r="AB403" i="18"/>
  <c r="K401" i="17" s="1"/>
  <c r="G401" i="17"/>
  <c r="S403" i="18"/>
  <c r="CN403" i="18" s="1"/>
  <c r="R403" i="18"/>
  <c r="CJ403" i="18" s="1"/>
  <c r="Z317" i="18"/>
  <c r="AB317" i="18"/>
  <c r="K315" i="17" s="1"/>
  <c r="G315" i="17"/>
  <c r="S317" i="18"/>
  <c r="CN317" i="18" s="1"/>
  <c r="R317" i="18"/>
  <c r="CJ317" i="18" s="1"/>
  <c r="G240" i="17"/>
  <c r="S242" i="18"/>
  <c r="CN242" i="18" s="1"/>
  <c r="R242" i="18"/>
  <c r="CJ242" i="18" s="1"/>
  <c r="AD587" i="18"/>
  <c r="AB587" i="18"/>
  <c r="Z241" i="18"/>
  <c r="AC241" i="18" s="1"/>
  <c r="AB241" i="18"/>
  <c r="K239" i="17" s="1"/>
  <c r="AD308" i="18"/>
  <c r="AB308" i="18"/>
  <c r="K306" i="17" s="1"/>
  <c r="G239" i="17"/>
  <c r="S241" i="18"/>
  <c r="CN241" i="18" s="1"/>
  <c r="R241" i="18"/>
  <c r="CJ241" i="18" s="1"/>
  <c r="G306" i="17"/>
  <c r="S308" i="18"/>
  <c r="CN308" i="18" s="1"/>
  <c r="R308" i="18"/>
  <c r="CJ308" i="18" s="1"/>
  <c r="AD378" i="18"/>
  <c r="AB378" i="18"/>
  <c r="K376" i="17" s="1"/>
  <c r="Z581" i="18"/>
  <c r="AC581" i="18" s="1"/>
  <c r="AB581" i="18"/>
  <c r="G376" i="17"/>
  <c r="S378" i="18"/>
  <c r="CN378" i="18" s="1"/>
  <c r="R378" i="18"/>
  <c r="CJ378" i="18" s="1"/>
  <c r="AD306" i="18"/>
  <c r="AB306" i="18"/>
  <c r="K304" i="17" s="1"/>
  <c r="G304" i="17"/>
  <c r="S306" i="18"/>
  <c r="CN306" i="18" s="1"/>
  <c r="R306" i="18"/>
  <c r="CJ306" i="18" s="1"/>
  <c r="G52" i="17"/>
  <c r="S54" i="18"/>
  <c r="CN54" i="18" s="1"/>
  <c r="R54" i="18"/>
  <c r="CJ54" i="18" s="1"/>
  <c r="AD222" i="18"/>
  <c r="AB222" i="18"/>
  <c r="K220" i="17" s="1"/>
  <c r="G220" i="17"/>
  <c r="S222" i="18"/>
  <c r="CN222" i="18" s="1"/>
  <c r="R222" i="18"/>
  <c r="CJ222" i="18" s="1"/>
  <c r="G469" i="17"/>
  <c r="S471" i="18"/>
  <c r="CN471" i="18" s="1"/>
  <c r="R471" i="18"/>
  <c r="CJ471" i="18" s="1"/>
  <c r="AD469" i="18"/>
  <c r="AB469" i="18"/>
  <c r="K467" i="17" s="1"/>
  <c r="G467" i="17"/>
  <c r="S469" i="18"/>
  <c r="CN469" i="18" s="1"/>
  <c r="R469" i="18"/>
  <c r="CJ469" i="18" s="1"/>
  <c r="Z50" i="18"/>
  <c r="AC50" i="18" s="1"/>
  <c r="AB50" i="18"/>
  <c r="K48" i="17" s="1"/>
  <c r="AD467" i="18"/>
  <c r="AB467" i="18"/>
  <c r="K465" i="17" s="1"/>
  <c r="G465" i="17"/>
  <c r="S467" i="18"/>
  <c r="CN467" i="18" s="1"/>
  <c r="R467" i="18"/>
  <c r="CJ467" i="18" s="1"/>
  <c r="G48" i="17"/>
  <c r="S50" i="18"/>
  <c r="CN50" i="18" s="1"/>
  <c r="R50" i="18"/>
  <c r="CJ50" i="18" s="1"/>
  <c r="G461" i="17"/>
  <c r="S463" i="18"/>
  <c r="CN463" i="18" s="1"/>
  <c r="R463" i="18"/>
  <c r="CJ463" i="18" s="1"/>
  <c r="AD462" i="18"/>
  <c r="AB462" i="18"/>
  <c r="K460" i="17" s="1"/>
  <c r="G460" i="17"/>
  <c r="S462" i="18"/>
  <c r="CN462" i="18" s="1"/>
  <c r="R462" i="18"/>
  <c r="CJ462" i="18" s="1"/>
  <c r="Z268" i="18"/>
  <c r="AC268" i="18" s="1"/>
  <c r="AB268" i="18"/>
  <c r="K266" i="17" s="1"/>
  <c r="G266" i="17"/>
  <c r="S268" i="18"/>
  <c r="CN268" i="18" s="1"/>
  <c r="R268" i="18"/>
  <c r="CJ268" i="18" s="1"/>
  <c r="AD49" i="18"/>
  <c r="AB49" i="18"/>
  <c r="K47" i="17" s="1"/>
  <c r="G47" i="17"/>
  <c r="S49" i="18"/>
  <c r="CN49" i="18" s="1"/>
  <c r="R49" i="18"/>
  <c r="CJ49" i="18" s="1"/>
  <c r="AD48" i="18"/>
  <c r="AB48" i="18"/>
  <c r="K46" i="17" s="1"/>
  <c r="G46" i="17"/>
  <c r="S48" i="18"/>
  <c r="CN48" i="18" s="1"/>
  <c r="R48" i="18"/>
  <c r="CJ48" i="18" s="1"/>
  <c r="G214" i="17"/>
  <c r="S216" i="18"/>
  <c r="CN216" i="18" s="1"/>
  <c r="R216" i="18"/>
  <c r="CJ216" i="18" s="1"/>
  <c r="AD178" i="18"/>
  <c r="AB178" i="18"/>
  <c r="K176" i="17" s="1"/>
  <c r="G176" i="17"/>
  <c r="AB683" i="18"/>
  <c r="AB685" i="18"/>
  <c r="AB687" i="18"/>
  <c r="AB689" i="18"/>
  <c r="AB690" i="18"/>
  <c r="AB691" i="18"/>
  <c r="AB697" i="18"/>
  <c r="AB688" i="18"/>
  <c r="AI683" i="18"/>
  <c r="AI685" i="18"/>
  <c r="AI687" i="18"/>
  <c r="AI688" i="18"/>
  <c r="AI689" i="18"/>
  <c r="AI690" i="18"/>
  <c r="AI691" i="18"/>
  <c r="AI697" i="18"/>
  <c r="AN683" i="18"/>
  <c r="AN685" i="18"/>
  <c r="AN687" i="18"/>
  <c r="AN688" i="18"/>
  <c r="AY688" i="18" s="1"/>
  <c r="M686" i="17" s="1"/>
  <c r="AN689" i="18"/>
  <c r="AN690" i="18"/>
  <c r="AN691" i="18"/>
  <c r="AN697" i="18"/>
  <c r="AS696" i="18"/>
  <c r="AS697" i="18"/>
  <c r="BT688" i="18"/>
  <c r="O686" i="17" s="1"/>
  <c r="AI46" i="18"/>
  <c r="AN46" i="18"/>
  <c r="AI47" i="18"/>
  <c r="AN47" i="18"/>
  <c r="AI83" i="18"/>
  <c r="AN83" i="18"/>
  <c r="AS83" i="18"/>
  <c r="BN83" i="18"/>
  <c r="AI109" i="18"/>
  <c r="AN109" i="18"/>
  <c r="AS109" i="18"/>
  <c r="BN109" i="18"/>
  <c r="AB138" i="18"/>
  <c r="K136" i="17" s="1"/>
  <c r="AI138" i="18"/>
  <c r="AN138" i="18"/>
  <c r="AI140" i="18"/>
  <c r="AN140" i="18"/>
  <c r="AY140" i="18" s="1"/>
  <c r="M138" i="17" s="1"/>
  <c r="BT140" i="18"/>
  <c r="O138" i="17" s="1"/>
  <c r="AI141" i="18"/>
  <c r="AN141" i="18"/>
  <c r="AI143" i="18"/>
  <c r="AN143" i="18"/>
  <c r="AI147" i="18"/>
  <c r="AN147" i="18"/>
  <c r="AB332" i="18"/>
  <c r="K330" i="17" s="1"/>
  <c r="AI332" i="18"/>
  <c r="AN332" i="18"/>
  <c r="AD47" i="18"/>
  <c r="AB47" i="18"/>
  <c r="K45" i="17" s="1"/>
  <c r="AD83" i="18"/>
  <c r="AB83" i="18"/>
  <c r="G81" i="17"/>
  <c r="S83" i="18"/>
  <c r="CN83" i="18" s="1"/>
  <c r="R83" i="18"/>
  <c r="CJ83" i="18" s="1"/>
  <c r="AD147" i="18"/>
  <c r="AB147" i="18"/>
  <c r="K145" i="17" s="1"/>
  <c r="G145" i="17"/>
  <c r="S147" i="18"/>
  <c r="CN147" i="18" s="1"/>
  <c r="R147" i="18"/>
  <c r="CJ147" i="18" s="1"/>
  <c r="G330" i="17"/>
  <c r="S332" i="18"/>
  <c r="CN332" i="18" s="1"/>
  <c r="R332" i="18"/>
  <c r="CJ332" i="18" s="1"/>
  <c r="AD143" i="18"/>
  <c r="AB143" i="18"/>
  <c r="K141" i="17" s="1"/>
  <c r="G141" i="17"/>
  <c r="S143" i="18"/>
  <c r="CN143" i="18" s="1"/>
  <c r="R143" i="18"/>
  <c r="CJ143" i="18" s="1"/>
  <c r="AD141" i="18"/>
  <c r="AB141" i="18"/>
  <c r="K139" i="17" s="1"/>
  <c r="G139" i="17"/>
  <c r="S141" i="18"/>
  <c r="CN141" i="18" s="1"/>
  <c r="R141" i="18"/>
  <c r="CJ141" i="18" s="1"/>
  <c r="AD140" i="18"/>
  <c r="AB140" i="18"/>
  <c r="K138" i="17" s="1"/>
  <c r="G138" i="17"/>
  <c r="S140" i="18"/>
  <c r="CN140" i="18" s="1"/>
  <c r="R140" i="18"/>
  <c r="CJ140" i="18" s="1"/>
  <c r="G136" i="17"/>
  <c r="S138" i="18"/>
  <c r="CN138" i="18" s="1"/>
  <c r="R138" i="18"/>
  <c r="CJ138" i="18" s="1"/>
  <c r="AD109" i="18"/>
  <c r="AB109" i="18"/>
  <c r="G107" i="17"/>
  <c r="S109" i="18"/>
  <c r="CN109" i="18" s="1"/>
  <c r="R109" i="18"/>
  <c r="CJ109" i="18" s="1"/>
  <c r="G45" i="17"/>
  <c r="S47" i="18"/>
  <c r="CN47" i="18" s="1"/>
  <c r="R47" i="18"/>
  <c r="CJ47" i="18" s="1"/>
  <c r="AD46" i="18"/>
  <c r="AB46" i="18"/>
  <c r="K44" i="17" s="1"/>
  <c r="G44" i="17"/>
  <c r="S46" i="18"/>
  <c r="CN46" i="18" s="1"/>
  <c r="R46" i="18"/>
  <c r="CJ46" i="18" s="1"/>
  <c r="AW442" i="18"/>
  <c r="AW147" i="18"/>
  <c r="AB59" i="18"/>
  <c r="K57" i="17" s="1"/>
  <c r="AB696" i="18"/>
  <c r="AI42" i="18"/>
  <c r="AI696" i="18"/>
  <c r="AN26" i="18"/>
  <c r="AN107" i="18"/>
  <c r="AN696" i="18"/>
  <c r="Z25" i="18"/>
  <c r="AC25" i="18" s="1"/>
  <c r="AB25" i="18"/>
  <c r="K23" i="17" s="1"/>
  <c r="CT562" i="18"/>
  <c r="CV562" i="18" s="1"/>
  <c r="CH67" i="18"/>
  <c r="CH91" i="18"/>
  <c r="CA92" i="18"/>
  <c r="CH108" i="18"/>
  <c r="CH197" i="18"/>
  <c r="CT211" i="18"/>
  <c r="CV211" i="18" s="1"/>
  <c r="CT257" i="18"/>
  <c r="CV257" i="18" s="1"/>
  <c r="CT261" i="18"/>
  <c r="CV261" i="18" s="1"/>
  <c r="CT267" i="18"/>
  <c r="CV267" i="18" s="1"/>
  <c r="CT278" i="18"/>
  <c r="CV278" i="18" s="1"/>
  <c r="CT336" i="18"/>
  <c r="CT362" i="18"/>
  <c r="CV362" i="18" s="1"/>
  <c r="CT407" i="18"/>
  <c r="CV407" i="18" s="1"/>
  <c r="CH427" i="18"/>
  <c r="CH428" i="18"/>
  <c r="CH443" i="18"/>
  <c r="CH459" i="18"/>
  <c r="CH482" i="18"/>
  <c r="CA544" i="18"/>
  <c r="CH576" i="18"/>
  <c r="CA585" i="18"/>
  <c r="AU588" i="18"/>
  <c r="BR147" i="18"/>
  <c r="CH33" i="18"/>
  <c r="Z294" i="18"/>
  <c r="AC294" i="18" s="1"/>
  <c r="CT553" i="18"/>
  <c r="CV553" i="18" s="1"/>
  <c r="CA527" i="18"/>
  <c r="BR536" i="18"/>
  <c r="AD516" i="18"/>
  <c r="CT516" i="18"/>
  <c r="CV516" i="18" s="1"/>
  <c r="CH506" i="18"/>
  <c r="AU509" i="18"/>
  <c r="CA509" i="18"/>
  <c r="AX503" i="18"/>
  <c r="CT481" i="18"/>
  <c r="CV481" i="18" s="1"/>
  <c r="CA479" i="18"/>
  <c r="BR467" i="18"/>
  <c r="CA451" i="18"/>
  <c r="CA455" i="18"/>
  <c r="CA459" i="18"/>
  <c r="BR442" i="18"/>
  <c r="CA413" i="18"/>
  <c r="CA416" i="18"/>
  <c r="AW403" i="18"/>
  <c r="CA393" i="18"/>
  <c r="Z361" i="18"/>
  <c r="CH335" i="18"/>
  <c r="CH341" i="18"/>
  <c r="CH319" i="18"/>
  <c r="CH325" i="18"/>
  <c r="AW314" i="18"/>
  <c r="CH271" i="18"/>
  <c r="CH277" i="18"/>
  <c r="CA263" i="18"/>
  <c r="BP243" i="18"/>
  <c r="AW246" i="18"/>
  <c r="Z229" i="18"/>
  <c r="AC229" i="18" s="1"/>
  <c r="CA222" i="18"/>
  <c r="CA226" i="18"/>
  <c r="CH203" i="18"/>
  <c r="CA203" i="18"/>
  <c r="CH192" i="18"/>
  <c r="CA194" i="18"/>
  <c r="CH177" i="18"/>
  <c r="CA165" i="18"/>
  <c r="AD137" i="18"/>
  <c r="CH137" i="18"/>
  <c r="CH142" i="18"/>
  <c r="CH135" i="18"/>
  <c r="CH111" i="18"/>
  <c r="CH99" i="18"/>
  <c r="CH102" i="18"/>
  <c r="CH105" i="18"/>
  <c r="CA88" i="18"/>
  <c r="AD39" i="18"/>
  <c r="BS20" i="18"/>
  <c r="CA23" i="18"/>
  <c r="AU25" i="18"/>
  <c r="CH39" i="18"/>
  <c r="CH298" i="18"/>
  <c r="CH306" i="18"/>
  <c r="CH310" i="18"/>
  <c r="CH320" i="18"/>
  <c r="CH324" i="18"/>
  <c r="CH333" i="18"/>
  <c r="CH334" i="18"/>
  <c r="CH359" i="18"/>
  <c r="CH393" i="18"/>
  <c r="CH85" i="18"/>
  <c r="CH87" i="18"/>
  <c r="CH25" i="18"/>
  <c r="CH28" i="18"/>
  <c r="CH74" i="18"/>
  <c r="CH83" i="18"/>
  <c r="CH216" i="18"/>
  <c r="CH364" i="18"/>
  <c r="CH418" i="18"/>
  <c r="CH514" i="18"/>
  <c r="CH523" i="18"/>
  <c r="CH548" i="18"/>
  <c r="CA112" i="18"/>
  <c r="CA114" i="18"/>
  <c r="CA128" i="18"/>
  <c r="CA187" i="18"/>
  <c r="CA228" i="18"/>
  <c r="CA242" i="18"/>
  <c r="CA246" i="18"/>
  <c r="CA308" i="18"/>
  <c r="CA359" i="18"/>
  <c r="CA426" i="18"/>
  <c r="CA434" i="18"/>
  <c r="CA442" i="18"/>
  <c r="CA516" i="18"/>
  <c r="CA576" i="18"/>
  <c r="CA147" i="18"/>
  <c r="CA156" i="18"/>
  <c r="CA158" i="18"/>
  <c r="CA178" i="18"/>
  <c r="CA191" i="18"/>
  <c r="CA230" i="18"/>
  <c r="CA290" i="18"/>
  <c r="CA371" i="18"/>
  <c r="CA418" i="18"/>
  <c r="CA489" i="18"/>
  <c r="CA504" i="18"/>
  <c r="CA525" i="18"/>
  <c r="CA528" i="18"/>
  <c r="CA548" i="18"/>
  <c r="CA560" i="18"/>
  <c r="CA21" i="18"/>
  <c r="CA22" i="18"/>
  <c r="CA38" i="18"/>
  <c r="CA63" i="18"/>
  <c r="CA69" i="18"/>
  <c r="CA140" i="18"/>
  <c r="CA183" i="18"/>
  <c r="CA185" i="18"/>
  <c r="CA282" i="18"/>
  <c r="CA299" i="18"/>
  <c r="CA321" i="18"/>
  <c r="CA329" i="18"/>
  <c r="CA388" i="18"/>
  <c r="CA395" i="18"/>
  <c r="CA420" i="18"/>
  <c r="CA431" i="18"/>
  <c r="CA476" i="18"/>
  <c r="BR212" i="18"/>
  <c r="BP224" i="18"/>
  <c r="BR90" i="18"/>
  <c r="BP241" i="18"/>
  <c r="BP579" i="18"/>
  <c r="BR70" i="18"/>
  <c r="BR366" i="18"/>
  <c r="CT70" i="18"/>
  <c r="CV70" i="18" s="1"/>
  <c r="BP107" i="18"/>
  <c r="BS211" i="18"/>
  <c r="BS584" i="18"/>
  <c r="BR403" i="18"/>
  <c r="BR405" i="18"/>
  <c r="BS73" i="18"/>
  <c r="BS225" i="18"/>
  <c r="BS276" i="18"/>
  <c r="BP108" i="18"/>
  <c r="BR145" i="18"/>
  <c r="BS585" i="18"/>
  <c r="BP517" i="18"/>
  <c r="CT400" i="18"/>
  <c r="CT137" i="18"/>
  <c r="CT291" i="18"/>
  <c r="CV291" i="18" s="1"/>
  <c r="CT365" i="18"/>
  <c r="CV365" i="18" s="1"/>
  <c r="CT372" i="18"/>
  <c r="CV372" i="18" s="1"/>
  <c r="AW518" i="18"/>
  <c r="CT85" i="18"/>
  <c r="CV85" i="18" s="1"/>
  <c r="AW88" i="18"/>
  <c r="AW248" i="18"/>
  <c r="AW261" i="18"/>
  <c r="AW265" i="18"/>
  <c r="AW304" i="18"/>
  <c r="CT340" i="18"/>
  <c r="CV340" i="18" s="1"/>
  <c r="AW135" i="18"/>
  <c r="AX178" i="18"/>
  <c r="CT166" i="18"/>
  <c r="CV166" i="18" s="1"/>
  <c r="AX186" i="18"/>
  <c r="CT234" i="18"/>
  <c r="CV234" i="18" s="1"/>
  <c r="CT248" i="18"/>
  <c r="CV248" i="18" s="1"/>
  <c r="CT260" i="18"/>
  <c r="CV260" i="18" s="1"/>
  <c r="AX573" i="18"/>
  <c r="AW590" i="18"/>
  <c r="AX79" i="18"/>
  <c r="AU384" i="18"/>
  <c r="CT466" i="18"/>
  <c r="CV466" i="18" s="1"/>
  <c r="CT486" i="18"/>
  <c r="CV486" i="18" s="1"/>
  <c r="AW574" i="18"/>
  <c r="CT317" i="18"/>
  <c r="CV317" i="18" s="1"/>
  <c r="CT321" i="18"/>
  <c r="CV321" i="18" s="1"/>
  <c r="CT330" i="18"/>
  <c r="CV330" i="18" s="1"/>
  <c r="CT332" i="18"/>
  <c r="CV332" i="18" s="1"/>
  <c r="CT390" i="18"/>
  <c r="CV390" i="18" s="1"/>
  <c r="Z566" i="18"/>
  <c r="AC566" i="18" s="1"/>
  <c r="CT37" i="18"/>
  <c r="CV37" i="18" s="1"/>
  <c r="CT50" i="18"/>
  <c r="CV50" i="18" s="1"/>
  <c r="CT173" i="18"/>
  <c r="CV173" i="18" s="1"/>
  <c r="CT198" i="18"/>
  <c r="CV198" i="18" s="1"/>
  <c r="CT219" i="18"/>
  <c r="CV219" i="18" s="1"/>
  <c r="CT274" i="18"/>
  <c r="CV274" i="18" s="1"/>
  <c r="CT294" i="18"/>
  <c r="CT312" i="18"/>
  <c r="Z385" i="18"/>
  <c r="AC385" i="18" s="1"/>
  <c r="Z349" i="18"/>
  <c r="AC349" i="18" s="1"/>
  <c r="CT26" i="18"/>
  <c r="CV26" i="18" s="1"/>
  <c r="CT182" i="18"/>
  <c r="CT187" i="18"/>
  <c r="CT293" i="18"/>
  <c r="CV293" i="18" s="1"/>
  <c r="CT349" i="18"/>
  <c r="Z400" i="18"/>
  <c r="AC400" i="18" s="1"/>
  <c r="CT401" i="18"/>
  <c r="CT421" i="18"/>
  <c r="CV421" i="18" s="1"/>
  <c r="CT511" i="18"/>
  <c r="CV511" i="18" s="1"/>
  <c r="CT138" i="18"/>
  <c r="CV138" i="18" s="1"/>
  <c r="CT194" i="18"/>
  <c r="CV194" i="18" s="1"/>
  <c r="CT126" i="18"/>
  <c r="CV126" i="18" s="1"/>
  <c r="CA29" i="18"/>
  <c r="CT41" i="18"/>
  <c r="CV41" i="18" s="1"/>
  <c r="CA53" i="18"/>
  <c r="AX151" i="18"/>
  <c r="CT158" i="18"/>
  <c r="CV158" i="18" s="1"/>
  <c r="Z200" i="18"/>
  <c r="AC200" i="18" s="1"/>
  <c r="CT217" i="18"/>
  <c r="CV217" i="18" s="1"/>
  <c r="BP265" i="18"/>
  <c r="BP281" i="18"/>
  <c r="CT342" i="18"/>
  <c r="CT351" i="18"/>
  <c r="CV351" i="18" s="1"/>
  <c r="CT353" i="18"/>
  <c r="CV353" i="18" s="1"/>
  <c r="CA376" i="18"/>
  <c r="CA402" i="18"/>
  <c r="CA424" i="18"/>
  <c r="CT459" i="18"/>
  <c r="CV459" i="18" s="1"/>
  <c r="AW464" i="18"/>
  <c r="AX468" i="18"/>
  <c r="CH483" i="18"/>
  <c r="Z523" i="18"/>
  <c r="AC523" i="18" s="1"/>
  <c r="CT523" i="18"/>
  <c r="CV523" i="18" s="1"/>
  <c r="CH550" i="18"/>
  <c r="CT564" i="18"/>
  <c r="CV564" i="18" s="1"/>
  <c r="CA590" i="18"/>
  <c r="CA117" i="18"/>
  <c r="CA119" i="18"/>
  <c r="CA192" i="18"/>
  <c r="CH233" i="18"/>
  <c r="BR234" i="18"/>
  <c r="CH257" i="18"/>
  <c r="CH268" i="18"/>
  <c r="CH275" i="18"/>
  <c r="CH297" i="18"/>
  <c r="CH323" i="18"/>
  <c r="CH420" i="18"/>
  <c r="CH438" i="18"/>
  <c r="CA467" i="18"/>
  <c r="BS547" i="18"/>
  <c r="CH561" i="18"/>
  <c r="CH31" i="18"/>
  <c r="CH44" i="18"/>
  <c r="CH50" i="18"/>
  <c r="CH56" i="18"/>
  <c r="BR72" i="18"/>
  <c r="CA79" i="18"/>
  <c r="CA94" i="18"/>
  <c r="CH100" i="18"/>
  <c r="Z104" i="18"/>
  <c r="AC104" i="18" s="1"/>
  <c r="CH128" i="18"/>
  <c r="CH132" i="18"/>
  <c r="CT134" i="18"/>
  <c r="CH141" i="18"/>
  <c r="CH161" i="18"/>
  <c r="O174" i="18"/>
  <c r="CH184" i="18"/>
  <c r="AD189" i="18"/>
  <c r="CA204" i="18"/>
  <c r="AW234" i="18"/>
  <c r="BR244" i="18"/>
  <c r="BR273" i="18"/>
  <c r="CH273" i="18"/>
  <c r="BS296" i="18"/>
  <c r="AW301" i="18"/>
  <c r="CH322" i="18"/>
  <c r="AD352" i="18"/>
  <c r="AU367" i="18"/>
  <c r="CT413" i="18"/>
  <c r="CV413" i="18" s="1"/>
  <c r="Z415" i="18"/>
  <c r="AC415" i="18" s="1"/>
  <c r="AW430" i="18"/>
  <c r="AU433" i="18"/>
  <c r="BR434" i="18"/>
  <c r="CT437" i="18"/>
  <c r="CV437" i="18" s="1"/>
  <c r="CT438" i="18"/>
  <c r="CV438" i="18" s="1"/>
  <c r="O456" i="18"/>
  <c r="BR457" i="18"/>
  <c r="Z462" i="18"/>
  <c r="AC462" i="18" s="1"/>
  <c r="CH465" i="18"/>
  <c r="CH466" i="18"/>
  <c r="CA473" i="18"/>
  <c r="O484" i="18"/>
  <c r="CH493" i="18"/>
  <c r="CT497" i="18"/>
  <c r="CV497" i="18" s="1"/>
  <c r="Z502" i="18"/>
  <c r="AC502" i="18" s="1"/>
  <c r="AW504" i="18"/>
  <c r="CH542" i="18"/>
  <c r="CA543" i="18"/>
  <c r="CT587" i="18"/>
  <c r="CV587" i="18" s="1"/>
  <c r="AU85" i="18"/>
  <c r="BR67" i="18"/>
  <c r="AU78" i="18"/>
  <c r="CH86" i="18"/>
  <c r="AC127" i="18"/>
  <c r="CH172" i="18"/>
  <c r="CH183" i="18"/>
  <c r="CA189" i="18"/>
  <c r="CA210" i="18"/>
  <c r="BR238" i="18"/>
  <c r="CA248" i="18"/>
  <c r="AX294" i="18"/>
  <c r="CA294" i="18"/>
  <c r="AD333" i="18"/>
  <c r="CA351" i="18"/>
  <c r="CA360" i="18"/>
  <c r="CH386" i="18"/>
  <c r="AU397" i="18"/>
  <c r="BR415" i="18"/>
  <c r="CH442" i="18"/>
  <c r="CH460" i="18"/>
  <c r="CA477" i="18"/>
  <c r="CA505" i="18"/>
  <c r="CH531" i="18"/>
  <c r="CA540" i="18"/>
  <c r="CH566" i="18"/>
  <c r="BS568" i="18"/>
  <c r="AU581" i="18"/>
  <c r="Z587" i="18"/>
  <c r="AC587" i="18" s="1"/>
  <c r="AC65" i="18"/>
  <c r="AU88" i="18"/>
  <c r="Z90" i="18"/>
  <c r="Z126" i="18"/>
  <c r="AC126" i="18" s="1"/>
  <c r="BS137" i="18"/>
  <c r="CA164" i="18"/>
  <c r="AW177" i="18"/>
  <c r="BP179" i="18"/>
  <c r="Z245" i="18"/>
  <c r="AC245" i="18" s="1"/>
  <c r="Z252" i="18"/>
  <c r="AC252" i="18" s="1"/>
  <c r="AU267" i="18"/>
  <c r="Z283" i="18"/>
  <c r="AC283" i="18" s="1"/>
  <c r="BR287" i="18"/>
  <c r="O296" i="18"/>
  <c r="BR332" i="18"/>
  <c r="CT371" i="18"/>
  <c r="CV371" i="18" s="1"/>
  <c r="CA375" i="18"/>
  <c r="CA403" i="18"/>
  <c r="CT433" i="18"/>
  <c r="CH479" i="18"/>
  <c r="CH481" i="18"/>
  <c r="AX485" i="18"/>
  <c r="CA485" i="18"/>
  <c r="CA523" i="18"/>
  <c r="CT544" i="18"/>
  <c r="CV544" i="18" s="1"/>
  <c r="CA551" i="18"/>
  <c r="CA562" i="18"/>
  <c r="CT566" i="18"/>
  <c r="CV566" i="18" s="1"/>
  <c r="AW582" i="18"/>
  <c r="BR585" i="18"/>
  <c r="BP33" i="18"/>
  <c r="AX34" i="18"/>
  <c r="Z52" i="18"/>
  <c r="AC52" i="18" s="1"/>
  <c r="CH55" i="18"/>
  <c r="N87" i="18"/>
  <c r="O87" i="18" s="1"/>
  <c r="CH98" i="18"/>
  <c r="AD121" i="18"/>
  <c r="BS121" i="18"/>
  <c r="CA124" i="18"/>
  <c r="CA139" i="18"/>
  <c r="AD145" i="18"/>
  <c r="CT154" i="18"/>
  <c r="CV154" i="18" s="1"/>
  <c r="AW155" i="18"/>
  <c r="CA157" i="18"/>
  <c r="AX166" i="18"/>
  <c r="CH169" i="18"/>
  <c r="CT171" i="18"/>
  <c r="CV171" i="18" s="1"/>
  <c r="AU174" i="18"/>
  <c r="CH179" i="18"/>
  <c r="CH191" i="18"/>
  <c r="CH193" i="18"/>
  <c r="CH220" i="18"/>
  <c r="BR222" i="18"/>
  <c r="AU246" i="18"/>
  <c r="CA258" i="18"/>
  <c r="AD268" i="18"/>
  <c r="CT298" i="18"/>
  <c r="CV298" i="18" s="1"/>
  <c r="CT311" i="18"/>
  <c r="CA340" i="18"/>
  <c r="AW342" i="18"/>
  <c r="Z365" i="18"/>
  <c r="AC365" i="18" s="1"/>
  <c r="CA365" i="18"/>
  <c r="CA390" i="18"/>
  <c r="AX392" i="18"/>
  <c r="CA423" i="18"/>
  <c r="AW431" i="18"/>
  <c r="AW455" i="18"/>
  <c r="CA495" i="18"/>
  <c r="CH496" i="18"/>
  <c r="CA501" i="18"/>
  <c r="CA503" i="18"/>
  <c r="O523" i="18"/>
  <c r="CH543" i="18"/>
  <c r="CA546" i="18"/>
  <c r="CT575" i="18"/>
  <c r="CV575" i="18" s="1"/>
  <c r="AU589" i="18"/>
  <c r="BR41" i="18"/>
  <c r="CT73" i="18"/>
  <c r="CV73" i="18" s="1"/>
  <c r="BR80" i="18"/>
  <c r="CH82" i="18"/>
  <c r="CT120" i="18"/>
  <c r="CV120" i="18" s="1"/>
  <c r="CT129" i="18"/>
  <c r="CH189" i="18"/>
  <c r="CA233" i="18"/>
  <c r="BR242" i="18"/>
  <c r="BR248" i="18"/>
  <c r="CH248" i="18"/>
  <c r="CH250" i="18"/>
  <c r="BR251" i="18"/>
  <c r="CA255" i="18"/>
  <c r="CA257" i="18"/>
  <c r="AX274" i="18"/>
  <c r="BP302" i="18"/>
  <c r="CT309" i="18"/>
  <c r="CT337" i="18"/>
  <c r="CV337" i="18" s="1"/>
  <c r="CH354" i="18"/>
  <c r="BP365" i="18"/>
  <c r="CH372" i="18"/>
  <c r="Z373" i="18"/>
  <c r="AC373" i="18" s="1"/>
  <c r="AW420" i="18"/>
  <c r="CH437" i="18"/>
  <c r="CT468" i="18"/>
  <c r="CV468" i="18" s="1"/>
  <c r="CH469" i="18"/>
  <c r="AW494" i="18"/>
  <c r="O518" i="18"/>
  <c r="CT522" i="18"/>
  <c r="CV522" i="18" s="1"/>
  <c r="BP523" i="18"/>
  <c r="BR546" i="18"/>
  <c r="AN33" i="18"/>
  <c r="AB39" i="18"/>
  <c r="K37" i="17" s="1"/>
  <c r="BN44" i="18"/>
  <c r="AN64" i="18"/>
  <c r="AY64" i="18" s="1"/>
  <c r="M62" i="17" s="1"/>
  <c r="AB66" i="18"/>
  <c r="K64" i="17" s="1"/>
  <c r="S73" i="18"/>
  <c r="CN73" i="18" s="1"/>
  <c r="I71" i="17"/>
  <c r="AB106" i="18"/>
  <c r="K104" i="17" s="1"/>
  <c r="Z301" i="18"/>
  <c r="AC301" i="18" s="1"/>
  <c r="AD301" i="18"/>
  <c r="S464" i="18"/>
  <c r="CN464" i="18" s="1"/>
  <c r="I462" i="17"/>
  <c r="BR22" i="18"/>
  <c r="AD24" i="18"/>
  <c r="AB26" i="18"/>
  <c r="K24" i="17" s="1"/>
  <c r="CT27" i="18"/>
  <c r="CV27" i="18" s="1"/>
  <c r="BS30" i="18"/>
  <c r="BN31" i="18"/>
  <c r="O33" i="18"/>
  <c r="CT35" i="18"/>
  <c r="CV35" i="18" s="1"/>
  <c r="Z37" i="18"/>
  <c r="AC39" i="18"/>
  <c r="AB40" i="18"/>
  <c r="K38" i="17" s="1"/>
  <c r="CT40" i="18"/>
  <c r="CV40" i="18" s="1"/>
  <c r="BP41" i="18"/>
  <c r="CT43" i="18"/>
  <c r="CV43" i="18" s="1"/>
  <c r="BR47" i="18"/>
  <c r="CT48" i="18"/>
  <c r="CV48" i="18" s="1"/>
  <c r="AW49" i="18"/>
  <c r="CT56" i="18"/>
  <c r="AU59" i="18"/>
  <c r="CA64" i="18"/>
  <c r="AI66" i="18"/>
  <c r="AW67" i="18"/>
  <c r="AB68" i="18"/>
  <c r="K66" i="17" s="1"/>
  <c r="AX69" i="18"/>
  <c r="AN72" i="18"/>
  <c r="CT75" i="18"/>
  <c r="AD78" i="18"/>
  <c r="CT91" i="18"/>
  <c r="AC95" i="18"/>
  <c r="AX99" i="18"/>
  <c r="CA99" i="18"/>
  <c r="AU105" i="18"/>
  <c r="AD106" i="18"/>
  <c r="AX107" i="18"/>
  <c r="CT111" i="18"/>
  <c r="CV111" i="18" s="1"/>
  <c r="BS126" i="18"/>
  <c r="BS141" i="18"/>
  <c r="AX143" i="18"/>
  <c r="BS143" i="18"/>
  <c r="AW153" i="18"/>
  <c r="AU154" i="18"/>
  <c r="BS165" i="18"/>
  <c r="CT184" i="18"/>
  <c r="CV184" i="18" s="1"/>
  <c r="AW185" i="18"/>
  <c r="CA216" i="18"/>
  <c r="AD220" i="18"/>
  <c r="AD316" i="18"/>
  <c r="Z316" i="18"/>
  <c r="AC316" i="18" s="1"/>
  <c r="Z384" i="18"/>
  <c r="AC384" i="18" s="1"/>
  <c r="AD384" i="18"/>
  <c r="AI26" i="18"/>
  <c r="AN38" i="18"/>
  <c r="AY38" i="18" s="1"/>
  <c r="M36" i="17" s="1"/>
  <c r="CT42" i="18"/>
  <c r="CV42" i="18" s="1"/>
  <c r="AI44" i="18"/>
  <c r="CT53" i="18"/>
  <c r="CV53" i="18" s="1"/>
  <c r="CH54" i="18"/>
  <c r="CH59" i="18"/>
  <c r="CH60" i="18"/>
  <c r="CA61" i="18"/>
  <c r="AN62" i="18"/>
  <c r="AY62" i="18" s="1"/>
  <c r="M60" i="17" s="1"/>
  <c r="AN66" i="18"/>
  <c r="AI68" i="18"/>
  <c r="CH73" i="18"/>
  <c r="AW74" i="18"/>
  <c r="CH76" i="18"/>
  <c r="CT80" i="18"/>
  <c r="CT94" i="18"/>
  <c r="CV94" i="18" s="1"/>
  <c r="AN98" i="18"/>
  <c r="BR99" i="18"/>
  <c r="CT103" i="18"/>
  <c r="CV103" i="18" s="1"/>
  <c r="AN105" i="18"/>
  <c r="AW106" i="18"/>
  <c r="CT114" i="18"/>
  <c r="CV114" i="18" s="1"/>
  <c r="AW116" i="18"/>
  <c r="CA116" i="18"/>
  <c r="AW122" i="18"/>
  <c r="CT125" i="18"/>
  <c r="AX131" i="18"/>
  <c r="CA131" i="18"/>
  <c r="AW138" i="18"/>
  <c r="CA138" i="18"/>
  <c r="CH140" i="18"/>
  <c r="CA141" i="18"/>
  <c r="S145" i="18"/>
  <c r="CN145" i="18" s="1"/>
  <c r="G143" i="17"/>
  <c r="CH147" i="18"/>
  <c r="CA155" i="18"/>
  <c r="BR157" i="18"/>
  <c r="CH158" i="18"/>
  <c r="CH159" i="18"/>
  <c r="CT160" i="18"/>
  <c r="CV160" i="18" s="1"/>
  <c r="CT164" i="18"/>
  <c r="CV164" i="18" s="1"/>
  <c r="AW173" i="18"/>
  <c r="S174" i="18"/>
  <c r="CN174" i="18" s="1"/>
  <c r="I172" i="17"/>
  <c r="AW195" i="18"/>
  <c r="CH223" i="18"/>
  <c r="R233" i="18"/>
  <c r="CJ233" i="18" s="1"/>
  <c r="G231" i="17"/>
  <c r="S249" i="18"/>
  <c r="CN249" i="18" s="1"/>
  <c r="I247" i="17"/>
  <c r="BR267" i="18"/>
  <c r="AN68" i="18"/>
  <c r="S85" i="18"/>
  <c r="CN85" i="18" s="1"/>
  <c r="I83" i="17"/>
  <c r="AN118" i="18"/>
  <c r="AN20" i="18"/>
  <c r="AY20" i="18" s="1"/>
  <c r="M18" i="17" s="1"/>
  <c r="AN27" i="18"/>
  <c r="CA28" i="18"/>
  <c r="CH29" i="18"/>
  <c r="AN34" i="18"/>
  <c r="S35" i="18"/>
  <c r="CN35" i="18" s="1"/>
  <c r="G33" i="17"/>
  <c r="CA36" i="18"/>
  <c r="AW42" i="18"/>
  <c r="R44" i="18"/>
  <c r="CJ44" i="18" s="1"/>
  <c r="G42" i="17"/>
  <c r="AS44" i="18"/>
  <c r="CA50" i="18"/>
  <c r="BR52" i="18"/>
  <c r="AW57" i="18"/>
  <c r="Z59" i="18"/>
  <c r="AC59" i="18" s="1"/>
  <c r="BS63" i="18"/>
  <c r="CH64" i="18"/>
  <c r="AB72" i="18"/>
  <c r="K70" i="17" s="1"/>
  <c r="CT76" i="18"/>
  <c r="CT77" i="18"/>
  <c r="CV77" i="18" s="1"/>
  <c r="CA82" i="18"/>
  <c r="CT83" i="18"/>
  <c r="CV83" i="18" s="1"/>
  <c r="CT87" i="18"/>
  <c r="CV87" i="18" s="1"/>
  <c r="BS88" i="18"/>
  <c r="CH88" i="18"/>
  <c r="AX89" i="18"/>
  <c r="CA89" i="18"/>
  <c r="CH93" i="18"/>
  <c r="AW95" i="18"/>
  <c r="CA103" i="18"/>
  <c r="CA106" i="18"/>
  <c r="CH113" i="18"/>
  <c r="R118" i="18"/>
  <c r="CJ118" i="18" s="1"/>
  <c r="G116" i="17"/>
  <c r="AX120" i="18"/>
  <c r="Z125" i="18"/>
  <c r="AC125" i="18" s="1"/>
  <c r="CA125" i="18"/>
  <c r="CT127" i="18"/>
  <c r="CV127" i="18" s="1"/>
  <c r="BS132" i="18"/>
  <c r="AX137" i="18"/>
  <c r="CH153" i="18"/>
  <c r="BR155" i="18"/>
  <c r="AN164" i="18"/>
  <c r="AD165" i="18"/>
  <c r="CT165" i="18"/>
  <c r="CV165" i="18" s="1"/>
  <c r="CA167" i="18"/>
  <c r="CA169" i="18"/>
  <c r="S170" i="18"/>
  <c r="CN170" i="18" s="1"/>
  <c r="I168" i="17"/>
  <c r="CA171" i="18"/>
  <c r="CH176" i="18"/>
  <c r="AD192" i="18"/>
  <c r="Z192" i="18"/>
  <c r="AC192" i="18" s="1"/>
  <c r="R209" i="18"/>
  <c r="CJ209" i="18" s="1"/>
  <c r="G207" i="17"/>
  <c r="R210" i="18"/>
  <c r="CJ210" i="18" s="1"/>
  <c r="I208" i="17"/>
  <c r="S218" i="18"/>
  <c r="CN218" i="18" s="1"/>
  <c r="G216" i="17"/>
  <c r="AU219" i="18"/>
  <c r="CA220" i="18"/>
  <c r="AW244" i="18"/>
  <c r="AD272" i="18"/>
  <c r="Z272" i="18"/>
  <c r="AC272" i="18" s="1"/>
  <c r="AD288" i="18"/>
  <c r="Z288" i="18"/>
  <c r="AC288" i="18" s="1"/>
  <c r="CA314" i="18"/>
  <c r="AD391" i="18"/>
  <c r="Z391" i="18"/>
  <c r="AC391" i="18" s="1"/>
  <c r="AB60" i="18"/>
  <c r="K58" i="17" s="1"/>
  <c r="AN31" i="18"/>
  <c r="CA35" i="18"/>
  <c r="CA40" i="18"/>
  <c r="CA41" i="18"/>
  <c r="AN42" i="18"/>
  <c r="CA52" i="18"/>
  <c r="CA56" i="18"/>
  <c r="CH78" i="18"/>
  <c r="CH89" i="18"/>
  <c r="AW96" i="18"/>
  <c r="CA96" i="18"/>
  <c r="CT99" i="18"/>
  <c r="CV99" i="18" s="1"/>
  <c r="AW102" i="18"/>
  <c r="CH107" i="18"/>
  <c r="CA111" i="18"/>
  <c r="CT115" i="18"/>
  <c r="BR120" i="18"/>
  <c r="CH120" i="18"/>
  <c r="CT121" i="18"/>
  <c r="CV121" i="18" s="1"/>
  <c r="CA129" i="18"/>
  <c r="CH145" i="18"/>
  <c r="CA151" i="18"/>
  <c r="BS153" i="18"/>
  <c r="CH155" i="18"/>
  <c r="CT156" i="18"/>
  <c r="CV156" i="18" s="1"/>
  <c r="CA168" i="18"/>
  <c r="CN180" i="18"/>
  <c r="G178" i="17"/>
  <c r="CH194" i="18"/>
  <c r="BR195" i="18"/>
  <c r="CH195" i="18"/>
  <c r="CT204" i="18"/>
  <c r="CT207" i="18"/>
  <c r="CV207" i="18" s="1"/>
  <c r="BS210" i="18"/>
  <c r="CH213" i="18"/>
  <c r="CA218" i="18"/>
  <c r="CT232" i="18"/>
  <c r="CV232" i="18" s="1"/>
  <c r="AW242" i="18"/>
  <c r="AX252" i="18"/>
  <c r="AW255" i="18"/>
  <c r="AD270" i="18"/>
  <c r="Z270" i="18"/>
  <c r="AC270" i="18" s="1"/>
  <c r="S590" i="18"/>
  <c r="CN590" i="18" s="1"/>
  <c r="BT24" i="18"/>
  <c r="O22" i="17" s="1"/>
  <c r="AS31" i="18"/>
  <c r="S33" i="18"/>
  <c r="CN33" i="18" s="1"/>
  <c r="I31" i="17"/>
  <c r="BT38" i="18"/>
  <c r="O36" i="17" s="1"/>
  <c r="CA47" i="18"/>
  <c r="S53" i="18"/>
  <c r="CN53" i="18" s="1"/>
  <c r="G51" i="17"/>
  <c r="CT55" i="18"/>
  <c r="AS57" i="18"/>
  <c r="AN60" i="18"/>
  <c r="CT61" i="18"/>
  <c r="CV61" i="18" s="1"/>
  <c r="BP69" i="18"/>
  <c r="CH75" i="18"/>
  <c r="BP79" i="18"/>
  <c r="AB88" i="18"/>
  <c r="K86" i="17" s="1"/>
  <c r="CT90" i="18"/>
  <c r="CH96" i="18"/>
  <c r="CT104" i="18"/>
  <c r="CV104" i="18" s="1"/>
  <c r="BT118" i="18"/>
  <c r="O116" i="17" s="1"/>
  <c r="BP129" i="18"/>
  <c r="AX148" i="18"/>
  <c r="AU163" i="18"/>
  <c r="BR169" i="18"/>
  <c r="BS171" i="18"/>
  <c r="CT195" i="18"/>
  <c r="CV195" i="18" s="1"/>
  <c r="AD249" i="18"/>
  <c r="Z249" i="18"/>
  <c r="AC249" i="18" s="1"/>
  <c r="CT29" i="18"/>
  <c r="CT31" i="18"/>
  <c r="CV31" i="18" s="1"/>
  <c r="O35" i="18"/>
  <c r="CT38" i="18"/>
  <c r="CV38" i="18" s="1"/>
  <c r="BS39" i="18"/>
  <c r="CT44" i="18"/>
  <c r="CV44" i="18" s="1"/>
  <c r="BP50" i="18"/>
  <c r="BR51" i="18"/>
  <c r="CT66" i="18"/>
  <c r="CV66" i="18" s="1"/>
  <c r="AN77" i="18"/>
  <c r="AY77" i="18" s="1"/>
  <c r="M75" i="17" s="1"/>
  <c r="AX83" i="18"/>
  <c r="CT86" i="18"/>
  <c r="CV86" i="18" s="1"/>
  <c r="AB98" i="18"/>
  <c r="K96" i="17" s="1"/>
  <c r="BR112" i="18"/>
  <c r="AB116" i="18"/>
  <c r="K114" i="17" s="1"/>
  <c r="CT119" i="18"/>
  <c r="CV119" i="18" s="1"/>
  <c r="AU143" i="18"/>
  <c r="CT146" i="18"/>
  <c r="CV146" i="18" s="1"/>
  <c r="BR151" i="18"/>
  <c r="AB154" i="18"/>
  <c r="K152" i="17" s="1"/>
  <c r="R158" i="18"/>
  <c r="CJ158" i="18" s="1"/>
  <c r="G156" i="17"/>
  <c r="R167" i="18"/>
  <c r="CJ167" i="18" s="1"/>
  <c r="I165" i="17"/>
  <c r="CH167" i="18"/>
  <c r="CT170" i="18"/>
  <c r="CV170" i="18" s="1"/>
  <c r="BR193" i="18"/>
  <c r="BR218" i="18"/>
  <c r="BR220" i="18"/>
  <c r="BR246" i="18"/>
  <c r="CH173" i="18"/>
  <c r="AX183" i="18"/>
  <c r="BR189" i="18"/>
  <c r="BS191" i="18"/>
  <c r="CA199" i="18"/>
  <c r="CA200" i="18"/>
  <c r="CA202" i="18"/>
  <c r="BS204" i="18"/>
  <c r="CT208" i="18"/>
  <c r="CH232" i="18"/>
  <c r="BR236" i="18"/>
  <c r="CA238" i="18"/>
  <c r="CA241" i="18"/>
  <c r="CH251" i="18"/>
  <c r="BP254" i="18"/>
  <c r="CT259" i="18"/>
  <c r="CV259" i="18" s="1"/>
  <c r="S261" i="18"/>
  <c r="CN261" i="18" s="1"/>
  <c r="G259" i="17"/>
  <c r="CA281" i="18"/>
  <c r="BS289" i="18"/>
  <c r="BR290" i="18"/>
  <c r="CH290" i="18"/>
  <c r="CA295" i="18"/>
  <c r="CA301" i="18"/>
  <c r="Z302" i="18"/>
  <c r="AC302" i="18" s="1"/>
  <c r="CA306" i="18"/>
  <c r="CT313" i="18"/>
  <c r="CV313" i="18" s="1"/>
  <c r="CT319" i="18"/>
  <c r="CV319" i="18" s="1"/>
  <c r="AD323" i="18"/>
  <c r="CA326" i="18"/>
  <c r="CA328" i="18"/>
  <c r="S329" i="18"/>
  <c r="CN329" i="18" s="1"/>
  <c r="I327" i="17"/>
  <c r="BP351" i="18"/>
  <c r="CH351" i="18"/>
  <c r="Z359" i="18"/>
  <c r="AC359" i="18" s="1"/>
  <c r="CT361" i="18"/>
  <c r="BR362" i="18"/>
  <c r="CH366" i="18"/>
  <c r="AD374" i="18"/>
  <c r="CH384" i="18"/>
  <c r="BS392" i="18"/>
  <c r="CH408" i="18"/>
  <c r="CH411" i="18"/>
  <c r="AU419" i="18"/>
  <c r="Z421" i="18"/>
  <c r="AC421" i="18" s="1"/>
  <c r="CT423" i="18"/>
  <c r="AU429" i="18"/>
  <c r="CA432" i="18"/>
  <c r="BS452" i="18"/>
  <c r="CH453" i="18"/>
  <c r="CT454" i="18"/>
  <c r="CV454" i="18" s="1"/>
  <c r="CH457" i="18"/>
  <c r="BP458" i="18"/>
  <c r="S465" i="18"/>
  <c r="CN465" i="18" s="1"/>
  <c r="G463" i="17"/>
  <c r="CA465" i="18"/>
  <c r="AW466" i="18"/>
  <c r="S470" i="18"/>
  <c r="CN470" i="18" s="1"/>
  <c r="I468" i="17"/>
  <c r="CT476" i="18"/>
  <c r="CV476" i="18" s="1"/>
  <c r="BS492" i="18"/>
  <c r="S511" i="18"/>
  <c r="CN511" i="18" s="1"/>
  <c r="I509" i="17"/>
  <c r="CT543" i="18"/>
  <c r="CV543" i="18" s="1"/>
  <c r="AU551" i="18"/>
  <c r="R555" i="18"/>
  <c r="CJ555" i="18" s="1"/>
  <c r="G553" i="17"/>
  <c r="R224" i="18"/>
  <c r="CJ224" i="18" s="1"/>
  <c r="G222" i="17"/>
  <c r="AX231" i="18"/>
  <c r="CA231" i="18"/>
  <c r="AW236" i="18"/>
  <c r="CA236" i="18"/>
  <c r="AW238" i="18"/>
  <c r="AW249" i="18"/>
  <c r="R265" i="18"/>
  <c r="CJ265" i="18" s="1"/>
  <c r="G263" i="17"/>
  <c r="BR286" i="18"/>
  <c r="BS291" i="18"/>
  <c r="CA309" i="18"/>
  <c r="CH314" i="18"/>
  <c r="AW325" i="18"/>
  <c r="CA327" i="18"/>
  <c r="CT335" i="18"/>
  <c r="CT343" i="18"/>
  <c r="CV343" i="18" s="1"/>
  <c r="AU351" i="18"/>
  <c r="R353" i="18"/>
  <c r="CJ353" i="18" s="1"/>
  <c r="G351" i="17"/>
  <c r="CA358" i="18"/>
  <c r="CT368" i="18"/>
  <c r="CV368" i="18" s="1"/>
  <c r="CH369" i="18"/>
  <c r="AU381" i="18"/>
  <c r="AU387" i="18"/>
  <c r="BS391" i="18"/>
  <c r="CA397" i="18"/>
  <c r="CH401" i="18"/>
  <c r="CH413" i="18"/>
  <c r="BS417" i="18"/>
  <c r="AW418" i="18"/>
  <c r="CT428" i="18"/>
  <c r="CV428" i="18" s="1"/>
  <c r="CA436" i="18"/>
  <c r="CA440" i="18"/>
  <c r="BS470" i="18"/>
  <c r="CH471" i="18"/>
  <c r="AU483" i="18"/>
  <c r="BS490" i="18"/>
  <c r="CA497" i="18"/>
  <c r="CH510" i="18"/>
  <c r="S519" i="18"/>
  <c r="CN519" i="18" s="1"/>
  <c r="I517" i="17"/>
  <c r="BS529" i="18"/>
  <c r="BP535" i="18"/>
  <c r="CH536" i="18"/>
  <c r="CH558" i="18"/>
  <c r="BS570" i="18"/>
  <c r="Z573" i="18"/>
  <c r="AC573" i="18" s="1"/>
  <c r="CA582" i="18"/>
  <c r="AX584" i="18"/>
  <c r="AX269" i="18"/>
  <c r="BS275" i="18"/>
  <c r="CT308" i="18"/>
  <c r="CV308" i="18" s="1"/>
  <c r="AW324" i="18"/>
  <c r="U335" i="17"/>
  <c r="AD358" i="18"/>
  <c r="R360" i="18"/>
  <c r="CJ360" i="18" s="1"/>
  <c r="G358" i="17"/>
  <c r="CT412" i="18"/>
  <c r="CV412" i="18" s="1"/>
  <c r="CT429" i="18"/>
  <c r="CT441" i="18"/>
  <c r="CV441" i="18" s="1"/>
  <c r="CT456" i="18"/>
  <c r="CV456" i="18" s="1"/>
  <c r="AU462" i="18"/>
  <c r="CT463" i="18"/>
  <c r="CV463" i="18" s="1"/>
  <c r="Z476" i="18"/>
  <c r="AC476" i="18" s="1"/>
  <c r="CT484" i="18"/>
  <c r="CV484" i="18" s="1"/>
  <c r="CA506" i="18"/>
  <c r="BS508" i="18"/>
  <c r="CH511" i="18"/>
  <c r="AU515" i="18"/>
  <c r="AC517" i="18"/>
  <c r="CT517" i="18"/>
  <c r="CV517" i="18" s="1"/>
  <c r="BS519" i="18"/>
  <c r="CH524" i="18"/>
  <c r="CT528" i="18"/>
  <c r="CV528" i="18" s="1"/>
  <c r="CA532" i="18"/>
  <c r="AX533" i="18"/>
  <c r="CH537" i="18"/>
  <c r="CH544" i="18"/>
  <c r="CA553" i="18"/>
  <c r="BP555" i="18"/>
  <c r="CA556" i="18"/>
  <c r="Z562" i="18"/>
  <c r="AC562" i="18" s="1"/>
  <c r="Z564" i="18"/>
  <c r="AC564" i="18" s="1"/>
  <c r="AD582" i="18"/>
  <c r="CH585" i="18"/>
  <c r="CA588" i="18"/>
  <c r="CH589" i="18"/>
  <c r="S460" i="18"/>
  <c r="CN460" i="18" s="1"/>
  <c r="I458" i="17"/>
  <c r="CT177" i="18"/>
  <c r="CV177" i="18" s="1"/>
  <c r="AW179" i="18"/>
  <c r="CA179" i="18"/>
  <c r="CA181" i="18"/>
  <c r="CH185" i="18"/>
  <c r="CT186" i="18"/>
  <c r="CV186" i="18" s="1"/>
  <c r="AW187" i="18"/>
  <c r="CT199" i="18"/>
  <c r="CT200" i="18"/>
  <c r="CV200" i="18" s="1"/>
  <c r="CT202" i="18"/>
  <c r="CV202" i="18" s="1"/>
  <c r="R211" i="18"/>
  <c r="CJ211" i="18" s="1"/>
  <c r="G209" i="17"/>
  <c r="AX220" i="18"/>
  <c r="AW222" i="18"/>
  <c r="BP223" i="18"/>
  <c r="CH224" i="18"/>
  <c r="CT229" i="18"/>
  <c r="CV229" i="18" s="1"/>
  <c r="CT230" i="18"/>
  <c r="CV230" i="18" s="1"/>
  <c r="CH231" i="18"/>
  <c r="CH236" i="18"/>
  <c r="CT238" i="18"/>
  <c r="CV238" i="18" s="1"/>
  <c r="CT241" i="18"/>
  <c r="CV241" i="18" s="1"/>
  <c r="CA244" i="18"/>
  <c r="CA245" i="18"/>
  <c r="CH246" i="18"/>
  <c r="CA254" i="18"/>
  <c r="CH258" i="18"/>
  <c r="CA259" i="18"/>
  <c r="CH261" i="18"/>
  <c r="CT271" i="18"/>
  <c r="CV271" i="18" s="1"/>
  <c r="CT272" i="18"/>
  <c r="CV272" i="18" s="1"/>
  <c r="CT280" i="18"/>
  <c r="CV280" i="18" s="1"/>
  <c r="CA289" i="18"/>
  <c r="BR294" i="18"/>
  <c r="CA296" i="18"/>
  <c r="CH312" i="18"/>
  <c r="CA316" i="18"/>
  <c r="R319" i="18"/>
  <c r="CJ319" i="18" s="1"/>
  <c r="G317" i="17"/>
  <c r="CA324" i="18"/>
  <c r="BP326" i="18"/>
  <c r="R334" i="18"/>
  <c r="CJ334" i="18" s="1"/>
  <c r="G332" i="17"/>
  <c r="CA334" i="18"/>
  <c r="BR335" i="18"/>
  <c r="AX350" i="18"/>
  <c r="CA350" i="18"/>
  <c r="CH353" i="18"/>
  <c r="CT354" i="18"/>
  <c r="CV354" i="18" s="1"/>
  <c r="CH365" i="18"/>
  <c r="AX366" i="18"/>
  <c r="AW368" i="18"/>
  <c r="CH371" i="18"/>
  <c r="CH374" i="18"/>
  <c r="CH376" i="18"/>
  <c r="AW380" i="18"/>
  <c r="CA380" i="18"/>
  <c r="BR382" i="18"/>
  <c r="CH385" i="18"/>
  <c r="CT389" i="18"/>
  <c r="CV389" i="18" s="1"/>
  <c r="BR395" i="18"/>
  <c r="AW405" i="18"/>
  <c r="AD411" i="18"/>
  <c r="BR414" i="18"/>
  <c r="CH414" i="18"/>
  <c r="CT439" i="18"/>
  <c r="CV439" i="18" s="1"/>
  <c r="Z445" i="18"/>
  <c r="AC445" i="18" s="1"/>
  <c r="AU446" i="18"/>
  <c r="Z450" i="18"/>
  <c r="AC450" i="18" s="1"/>
  <c r="BR483" i="18"/>
  <c r="CT493" i="18"/>
  <c r="CV493" i="18" s="1"/>
  <c r="R501" i="18"/>
  <c r="CJ501" i="18" s="1"/>
  <c r="G499" i="17"/>
  <c r="R517" i="18"/>
  <c r="CJ517" i="18" s="1"/>
  <c r="I515" i="17"/>
  <c r="AU527" i="18"/>
  <c r="Z529" i="18"/>
  <c r="AC529" i="18" s="1"/>
  <c r="Z536" i="18"/>
  <c r="AC536" i="18" s="1"/>
  <c r="AU543" i="18"/>
  <c r="Z549" i="18"/>
  <c r="AC549" i="18" s="1"/>
  <c r="CT549" i="18"/>
  <c r="CV549" i="18" s="1"/>
  <c r="AX568" i="18"/>
  <c r="AU232" i="18"/>
  <c r="CA232" i="18"/>
  <c r="CA251" i="18"/>
  <c r="CT258" i="18"/>
  <c r="CV258" i="18" s="1"/>
  <c r="BS270" i="18"/>
  <c r="AW271" i="18"/>
  <c r="CH291" i="18"/>
  <c r="CA293" i="18"/>
  <c r="BS325" i="18"/>
  <c r="CH326" i="18"/>
  <c r="CA346" i="18"/>
  <c r="S347" i="18"/>
  <c r="CN347" i="18" s="1"/>
  <c r="I345" i="17"/>
  <c r="CA363" i="18"/>
  <c r="CA366" i="18"/>
  <c r="R368" i="18"/>
  <c r="CJ368" i="18" s="1"/>
  <c r="G366" i="17"/>
  <c r="CA368" i="18"/>
  <c r="BP371" i="18"/>
  <c r="CA373" i="18"/>
  <c r="CA379" i="18"/>
  <c r="CA384" i="18"/>
  <c r="AW388" i="18"/>
  <c r="CH388" i="18"/>
  <c r="CA391" i="18"/>
  <c r="AW395" i="18"/>
  <c r="CA399" i="18"/>
  <c r="CH407" i="18"/>
  <c r="BS420" i="18"/>
  <c r="BP431" i="18"/>
  <c r="BP437" i="18"/>
  <c r="BS441" i="18"/>
  <c r="CH444" i="18"/>
  <c r="CA457" i="18"/>
  <c r="CH462" i="18"/>
  <c r="CA463" i="18"/>
  <c r="CA468" i="18"/>
  <c r="CH480" i="18"/>
  <c r="CH494" i="18"/>
  <c r="CT507" i="18"/>
  <c r="CV507" i="18" s="1"/>
  <c r="AW509" i="18"/>
  <c r="CT510" i="18"/>
  <c r="CV510" i="18" s="1"/>
  <c r="CA514" i="18"/>
  <c r="CA522" i="18"/>
  <c r="S523" i="18"/>
  <c r="CN523" i="18" s="1"/>
  <c r="I521" i="17"/>
  <c r="AW523" i="18"/>
  <c r="AU524" i="18"/>
  <c r="AW535" i="18"/>
  <c r="CT536" i="18"/>
  <c r="CV536" i="18" s="1"/>
  <c r="CT538" i="18"/>
  <c r="CV538" i="18" s="1"/>
  <c r="CH553" i="18"/>
  <c r="CH560" i="18"/>
  <c r="CA573" i="18"/>
  <c r="CA575" i="18"/>
  <c r="CA579" i="18"/>
  <c r="AW230" i="18"/>
  <c r="CT236" i="18"/>
  <c r="CV236" i="18" s="1"/>
  <c r="CT247" i="18"/>
  <c r="CV247" i="18" s="1"/>
  <c r="BP252" i="18"/>
  <c r="BR255" i="18"/>
  <c r="AU272" i="18"/>
  <c r="AX299" i="18"/>
  <c r="CT302" i="18"/>
  <c r="CV302" i="18" s="1"/>
  <c r="BR337" i="18"/>
  <c r="BS347" i="18"/>
  <c r="CT352" i="18"/>
  <c r="CV352" i="18" s="1"/>
  <c r="R367" i="18"/>
  <c r="CJ367" i="18" s="1"/>
  <c r="G365" i="17"/>
  <c r="CT378" i="18"/>
  <c r="CV378" i="18" s="1"/>
  <c r="CT394" i="18"/>
  <c r="CV394" i="18" s="1"/>
  <c r="BP399" i="18"/>
  <c r="CT430" i="18"/>
  <c r="CV430" i="18" s="1"/>
  <c r="AU438" i="18"/>
  <c r="AU450" i="18"/>
  <c r="R451" i="18"/>
  <c r="CJ451" i="18" s="1"/>
  <c r="G449" i="17"/>
  <c r="AD466" i="18"/>
  <c r="CH497" i="18"/>
  <c r="CA498" i="18"/>
  <c r="CH501" i="18"/>
  <c r="BS503" i="18"/>
  <c r="BR504" i="18"/>
  <c r="S512" i="18"/>
  <c r="CN512" i="18" s="1"/>
  <c r="G510" i="17"/>
  <c r="AU512" i="18"/>
  <c r="CH522" i="18"/>
  <c r="S527" i="18"/>
  <c r="CN527" i="18" s="1"/>
  <c r="I525" i="17"/>
  <c r="CA530" i="18"/>
  <c r="S531" i="18"/>
  <c r="CN531" i="18" s="1"/>
  <c r="I529" i="17"/>
  <c r="AW534" i="18"/>
  <c r="CA536" i="18"/>
  <c r="CT550" i="18"/>
  <c r="CV550" i="18" s="1"/>
  <c r="AD554" i="18"/>
  <c r="CT556" i="18"/>
  <c r="CV556" i="18" s="1"/>
  <c r="CH557" i="18"/>
  <c r="CH573" i="18"/>
  <c r="BR574" i="18"/>
  <c r="BS575" i="18"/>
  <c r="CH582" i="18"/>
  <c r="AX583" i="18"/>
  <c r="S289" i="18"/>
  <c r="CN289" i="18" s="1"/>
  <c r="I287" i="17"/>
  <c r="AX297" i="18"/>
  <c r="AW393" i="18"/>
  <c r="AW399" i="18"/>
  <c r="CA450" i="18"/>
  <c r="BS455" i="18"/>
  <c r="CH455" i="18"/>
  <c r="AX477" i="18"/>
  <c r="BR485" i="18"/>
  <c r="AX486" i="18"/>
  <c r="R490" i="18"/>
  <c r="CJ490" i="18" s="1"/>
  <c r="G488" i="17"/>
  <c r="CA490" i="18"/>
  <c r="AW491" i="18"/>
  <c r="CA491" i="18"/>
  <c r="AU493" i="18"/>
  <c r="BS498" i="18"/>
  <c r="CT502" i="18"/>
  <c r="CV502" i="18" s="1"/>
  <c r="AU514" i="18"/>
  <c r="CH515" i="18"/>
  <c r="CA520" i="18"/>
  <c r="S521" i="18"/>
  <c r="CN521" i="18" s="1"/>
  <c r="I519" i="17"/>
  <c r="S525" i="18"/>
  <c r="CN525" i="18" s="1"/>
  <c r="I523" i="17"/>
  <c r="CH527" i="18"/>
  <c r="CA529" i="18"/>
  <c r="S530" i="18"/>
  <c r="CN530" i="18" s="1"/>
  <c r="I528" i="17"/>
  <c r="O533" i="18"/>
  <c r="Z542" i="18"/>
  <c r="AC542" i="18" s="1"/>
  <c r="CT559" i="18"/>
  <c r="CV559" i="18" s="1"/>
  <c r="CH568" i="18"/>
  <c r="O571" i="18"/>
  <c r="CA572" i="18"/>
  <c r="CT577" i="18"/>
  <c r="CV577" i="18" s="1"/>
  <c r="AW585" i="18"/>
  <c r="AD590" i="18"/>
  <c r="AW37" i="18"/>
  <c r="AU20" i="18"/>
  <c r="AW50" i="18"/>
  <c r="AX56" i="18"/>
  <c r="CA65" i="18"/>
  <c r="S20" i="18"/>
  <c r="CN20" i="18" s="1"/>
  <c r="BS23" i="18"/>
  <c r="CA24" i="18"/>
  <c r="BP31" i="18"/>
  <c r="CA33" i="18"/>
  <c r="CH42" i="18"/>
  <c r="CH43" i="18"/>
  <c r="CH46" i="18"/>
  <c r="CT51" i="18"/>
  <c r="CH53" i="18"/>
  <c r="AU54" i="18"/>
  <c r="CT59" i="18"/>
  <c r="CV59" i="18" s="1"/>
  <c r="BP60" i="18"/>
  <c r="CT60" i="18"/>
  <c r="CV60" i="18" s="1"/>
  <c r="S63" i="18"/>
  <c r="CN63" i="18" s="1"/>
  <c r="AD66" i="18"/>
  <c r="CT67" i="18"/>
  <c r="CV67" i="18" s="1"/>
  <c r="BP70" i="18"/>
  <c r="CA70" i="18"/>
  <c r="CT74" i="18"/>
  <c r="CA77" i="18"/>
  <c r="CT78" i="18"/>
  <c r="CH79" i="18"/>
  <c r="CA80" i="18"/>
  <c r="AW82" i="18"/>
  <c r="CA90" i="18"/>
  <c r="CA95" i="18"/>
  <c r="CT96" i="18"/>
  <c r="BP99" i="18"/>
  <c r="CH103" i="18"/>
  <c r="CH106" i="18"/>
  <c r="CH116" i="18"/>
  <c r="CT144" i="18"/>
  <c r="CV144" i="18" s="1"/>
  <c r="BR298" i="18"/>
  <c r="BP130" i="18"/>
  <c r="BR130" i="18"/>
  <c r="AD152" i="18"/>
  <c r="Z152" i="18"/>
  <c r="AC152" i="18" s="1"/>
  <c r="Z193" i="18"/>
  <c r="AC193" i="18" s="1"/>
  <c r="AD193" i="18"/>
  <c r="AX218" i="18"/>
  <c r="AW218" i="18"/>
  <c r="R34" i="18"/>
  <c r="CJ34" i="18" s="1"/>
  <c r="AU67" i="18"/>
  <c r="AD68" i="18"/>
  <c r="CT93" i="18"/>
  <c r="CV93" i="18" s="1"/>
  <c r="BS21" i="18"/>
  <c r="CA44" i="18"/>
  <c r="AU50" i="18"/>
  <c r="CA51" i="18"/>
  <c r="BS65" i="18"/>
  <c r="AU66" i="18"/>
  <c r="CA66" i="18"/>
  <c r="CA67" i="18"/>
  <c r="CH70" i="18"/>
  <c r="AX72" i="18"/>
  <c r="CA73" i="18"/>
  <c r="CA78" i="18"/>
  <c r="CH80" i="18"/>
  <c r="CH90" i="18"/>
  <c r="Z103" i="18"/>
  <c r="AC103" i="18" s="1"/>
  <c r="CT113" i="18"/>
  <c r="CV113" i="18" s="1"/>
  <c r="CT117" i="18"/>
  <c r="CV117" i="18" s="1"/>
  <c r="AB119" i="18"/>
  <c r="K117" i="17" s="1"/>
  <c r="AD119" i="18"/>
  <c r="AD207" i="18"/>
  <c r="Z207" i="18"/>
  <c r="AC207" i="18" s="1"/>
  <c r="Z238" i="18"/>
  <c r="AC238" i="18" s="1"/>
  <c r="AD238" i="18"/>
  <c r="AD372" i="18"/>
  <c r="Z372" i="18"/>
  <c r="AC372" i="18" s="1"/>
  <c r="Z387" i="18"/>
  <c r="AC387" i="18" s="1"/>
  <c r="AD387" i="18"/>
  <c r="N124" i="18"/>
  <c r="O124" i="18" s="1"/>
  <c r="CT28" i="18"/>
  <c r="O21" i="18"/>
  <c r="AX21" i="18"/>
  <c r="CH22" i="18"/>
  <c r="AX23" i="18"/>
  <c r="BP23" i="18"/>
  <c r="BP24" i="18"/>
  <c r="CT24" i="18"/>
  <c r="CV24" i="18" s="1"/>
  <c r="CA25" i="18"/>
  <c r="BS27" i="18"/>
  <c r="CA30" i="18"/>
  <c r="Z33" i="18"/>
  <c r="AC33" i="18" s="1"/>
  <c r="Z40" i="18"/>
  <c r="AC40" i="18" s="1"/>
  <c r="BP46" i="18"/>
  <c r="CH57" i="18"/>
  <c r="CA60" i="18"/>
  <c r="CH62" i="18"/>
  <c r="CH65" i="18"/>
  <c r="CA72" i="18"/>
  <c r="BR77" i="18"/>
  <c r="AW78" i="18"/>
  <c r="CH92" i="18"/>
  <c r="CH94" i="18"/>
  <c r="CT95" i="18"/>
  <c r="N101" i="18"/>
  <c r="O101" i="18" s="1"/>
  <c r="CA101" i="18"/>
  <c r="BS103" i="18"/>
  <c r="S105" i="18"/>
  <c r="CN105" i="18" s="1"/>
  <c r="AX119" i="18"/>
  <c r="CH131" i="18"/>
  <c r="AX132" i="18"/>
  <c r="CA132" i="18"/>
  <c r="AX134" i="18"/>
  <c r="AW164" i="18"/>
  <c r="AD180" i="18"/>
  <c r="Z180" i="18"/>
  <c r="AC180" i="18" s="1"/>
  <c r="CH208" i="18"/>
  <c r="AW224" i="18"/>
  <c r="AU224" i="18"/>
  <c r="AD146" i="18"/>
  <c r="Z146" i="18"/>
  <c r="AC146" i="18" s="1"/>
  <c r="AU38" i="18"/>
  <c r="CH24" i="18"/>
  <c r="CT25" i="18"/>
  <c r="BS29" i="18"/>
  <c r="CA31" i="18"/>
  <c r="AW25" i="18"/>
  <c r="BR28" i="18"/>
  <c r="CH34" i="18"/>
  <c r="CH36" i="18"/>
  <c r="CH37" i="18"/>
  <c r="CH38" i="18"/>
  <c r="AU39" i="18"/>
  <c r="AD40" i="18"/>
  <c r="CA42" i="18"/>
  <c r="CA43" i="18"/>
  <c r="AU46" i="18"/>
  <c r="CT47" i="18"/>
  <c r="CV47" i="18" s="1"/>
  <c r="BR49" i="18"/>
  <c r="CH49" i="18"/>
  <c r="BR54" i="18"/>
  <c r="AW55" i="18"/>
  <c r="CT62" i="18"/>
  <c r="CV62" i="18" s="1"/>
  <c r="CT65" i="18"/>
  <c r="CV65" i="18" s="1"/>
  <c r="O67" i="18"/>
  <c r="AU68" i="18"/>
  <c r="CA68" i="18"/>
  <c r="Z70" i="18"/>
  <c r="AC70" i="18" s="1"/>
  <c r="AC77" i="18"/>
  <c r="BR82" i="18"/>
  <c r="CT88" i="18"/>
  <c r="CV88" i="18" s="1"/>
  <c r="BS91" i="18"/>
  <c r="CT92" i="18"/>
  <c r="CV92" i="18" s="1"/>
  <c r="CT102" i="18"/>
  <c r="CV102" i="18" s="1"/>
  <c r="CH104" i="18"/>
  <c r="AX189" i="18"/>
  <c r="AU189" i="18"/>
  <c r="AX22" i="18"/>
  <c r="CT22" i="18"/>
  <c r="AW24" i="18"/>
  <c r="AB33" i="18"/>
  <c r="K31" i="17" s="1"/>
  <c r="CT34" i="18"/>
  <c r="CV34" i="18" s="1"/>
  <c r="CT36" i="18"/>
  <c r="CV36" i="18" s="1"/>
  <c r="AU40" i="18"/>
  <c r="CT52" i="18"/>
  <c r="BS61" i="18"/>
  <c r="AX63" i="18"/>
  <c r="BR69" i="18"/>
  <c r="AX77" i="18"/>
  <c r="AX87" i="18"/>
  <c r="BS100" i="18"/>
  <c r="BR102" i="18"/>
  <c r="AU106" i="18"/>
  <c r="AW108" i="18"/>
  <c r="AU127" i="18"/>
  <c r="AD133" i="18"/>
  <c r="Z133" i="18"/>
  <c r="AC133" i="18" s="1"/>
  <c r="AX61" i="18"/>
  <c r="AX65" i="18"/>
  <c r="AX75" i="18"/>
  <c r="BS79" i="18"/>
  <c r="AX86" i="18"/>
  <c r="CA86" i="18"/>
  <c r="CT89" i="18"/>
  <c r="Z94" i="18"/>
  <c r="AC94" i="18" s="1"/>
  <c r="AD95" i="18"/>
  <c r="CA98" i="18"/>
  <c r="AW100" i="18"/>
  <c r="CA102" i="18"/>
  <c r="CH115" i="18"/>
  <c r="CA118" i="18"/>
  <c r="S122" i="18"/>
  <c r="CN122" i="18" s="1"/>
  <c r="Z138" i="18"/>
  <c r="AC138" i="18" s="1"/>
  <c r="CT107" i="18"/>
  <c r="CV107" i="18" s="1"/>
  <c r="BS114" i="18"/>
  <c r="AU115" i="18"/>
  <c r="BP120" i="18"/>
  <c r="CA122" i="18"/>
  <c r="CT124" i="18"/>
  <c r="CV124" i="18" s="1"/>
  <c r="AW128" i="18"/>
  <c r="AU135" i="18"/>
  <c r="BS138" i="18"/>
  <c r="BS139" i="18"/>
  <c r="BP140" i="18"/>
  <c r="AX147" i="18"/>
  <c r="BS147" i="18"/>
  <c r="CT150" i="18"/>
  <c r="CV150" i="18" s="1"/>
  <c r="CH151" i="18"/>
  <c r="BP158" i="18"/>
  <c r="BS159" i="18"/>
  <c r="R166" i="18"/>
  <c r="CJ166" i="18" s="1"/>
  <c r="AU166" i="18"/>
  <c r="CA170" i="18"/>
  <c r="BR177" i="18"/>
  <c r="AW181" i="18"/>
  <c r="CH181" i="18"/>
  <c r="AC184" i="18"/>
  <c r="BS185" i="18"/>
  <c r="CH186" i="18"/>
  <c r="BR187" i="18"/>
  <c r="CA190" i="18"/>
  <c r="R192" i="18"/>
  <c r="CJ192" i="18" s="1"/>
  <c r="CT193" i="18"/>
  <c r="BR197" i="18"/>
  <c r="AW199" i="18"/>
  <c r="BS202" i="18"/>
  <c r="CA208" i="18"/>
  <c r="CH210" i="18"/>
  <c r="CH212" i="18"/>
  <c r="CT213" i="18"/>
  <c r="CV213" i="18" s="1"/>
  <c r="R219" i="18"/>
  <c r="CJ219" i="18" s="1"/>
  <c r="CT224" i="18"/>
  <c r="CV224" i="18" s="1"/>
  <c r="CH225" i="18"/>
  <c r="BR226" i="18"/>
  <c r="CH226" i="18"/>
  <c r="CH230" i="18"/>
  <c r="BP233" i="18"/>
  <c r="CH235" i="18"/>
  <c r="BP237" i="18"/>
  <c r="CH238" i="18"/>
  <c r="CA239" i="18"/>
  <c r="R243" i="18"/>
  <c r="CJ243" i="18" s="1"/>
  <c r="CT250" i="18"/>
  <c r="CV250" i="18" s="1"/>
  <c r="CT252" i="18"/>
  <c r="CV252" i="18" s="1"/>
  <c r="CA256" i="18"/>
  <c r="CH259" i="18"/>
  <c r="CA260" i="18"/>
  <c r="BP272" i="18"/>
  <c r="CT290" i="18"/>
  <c r="AD353" i="18"/>
  <c r="Z353" i="18"/>
  <c r="AC353" i="18" s="1"/>
  <c r="AX141" i="18"/>
  <c r="CT145" i="18"/>
  <c r="CV145" i="18" s="1"/>
  <c r="CT151" i="18"/>
  <c r="CV151" i="18" s="1"/>
  <c r="CH163" i="18"/>
  <c r="CA173" i="18"/>
  <c r="BP176" i="18"/>
  <c r="CA177" i="18"/>
  <c r="AU184" i="18"/>
  <c r="CT185" i="18"/>
  <c r="CV185" i="18" s="1"/>
  <c r="CA193" i="18"/>
  <c r="CT196" i="18"/>
  <c r="CV196" i="18" s="1"/>
  <c r="CT197" i="18"/>
  <c r="CV197" i="18" s="1"/>
  <c r="CH199" i="18"/>
  <c r="CH200" i="18"/>
  <c r="BP203" i="18"/>
  <c r="CH205" i="18"/>
  <c r="BR206" i="18"/>
  <c r="AX210" i="18"/>
  <c r="CH217" i="18"/>
  <c r="CH218" i="18"/>
  <c r="CA219" i="18"/>
  <c r="AU221" i="18"/>
  <c r="CA224" i="18"/>
  <c r="BP226" i="18"/>
  <c r="CH228" i="18"/>
  <c r="BS232" i="18"/>
  <c r="CT233" i="18"/>
  <c r="CV233" i="18" s="1"/>
  <c r="AU234" i="18"/>
  <c r="CA234" i="18"/>
  <c r="CT235" i="18"/>
  <c r="CV235" i="18" s="1"/>
  <c r="BP236" i="18"/>
  <c r="AU239" i="18"/>
  <c r="BP242" i="18"/>
  <c r="CH242" i="18"/>
  <c r="CH244" i="18"/>
  <c r="CH247" i="18"/>
  <c r="BS248" i="18"/>
  <c r="CH255" i="18"/>
  <c r="BR257" i="18"/>
  <c r="AX258" i="18"/>
  <c r="AW260" i="18"/>
  <c r="R263" i="18"/>
  <c r="CJ263" i="18" s="1"/>
  <c r="BP264" i="18"/>
  <c r="CA265" i="18"/>
  <c r="AX267" i="18"/>
  <c r="BP267" i="18"/>
  <c r="AX270" i="18"/>
  <c r="AU287" i="18"/>
  <c r="AX288" i="18"/>
  <c r="CT301" i="18"/>
  <c r="CV301" i="18" s="1"/>
  <c r="AX302" i="18"/>
  <c r="CA304" i="18"/>
  <c r="AX307" i="18"/>
  <c r="AW313" i="18"/>
  <c r="AX315" i="18"/>
  <c r="AW352" i="18"/>
  <c r="BS122" i="18"/>
  <c r="CH122" i="18"/>
  <c r="N135" i="18"/>
  <c r="O135" i="18" s="1"/>
  <c r="AW145" i="18"/>
  <c r="AD155" i="18"/>
  <c r="BP155" i="18"/>
  <c r="BR156" i="18"/>
  <c r="CT159" i="18"/>
  <c r="CV159" i="18" s="1"/>
  <c r="CH164" i="18"/>
  <c r="CA176" i="18"/>
  <c r="CA206" i="18"/>
  <c r="CH222" i="18"/>
  <c r="CA249" i="18"/>
  <c r="AX251" i="18"/>
  <c r="CT255" i="18"/>
  <c r="CV255" i="18" s="1"/>
  <c r="CH260" i="18"/>
  <c r="CH269" i="18"/>
  <c r="AD293" i="18"/>
  <c r="Z293" i="18"/>
  <c r="AC293" i="18" s="1"/>
  <c r="AU310" i="18"/>
  <c r="S313" i="18"/>
  <c r="CN313" i="18" s="1"/>
  <c r="AW372" i="18"/>
  <c r="CH133" i="18"/>
  <c r="Z134" i="18"/>
  <c r="AC134" i="18" s="1"/>
  <c r="AX139" i="18"/>
  <c r="CH144" i="18"/>
  <c r="CA145" i="18"/>
  <c r="CA154" i="18"/>
  <c r="CT155" i="18"/>
  <c r="CV155" i="18" s="1"/>
  <c r="Z156" i="18"/>
  <c r="AC156" i="18" s="1"/>
  <c r="CA159" i="18"/>
  <c r="AX161" i="18"/>
  <c r="AU164" i="18"/>
  <c r="BS167" i="18"/>
  <c r="BS176" i="18"/>
  <c r="AW193" i="18"/>
  <c r="AU194" i="18"/>
  <c r="CA197" i="18"/>
  <c r="CT205" i="18"/>
  <c r="CH206" i="18"/>
  <c r="BR216" i="18"/>
  <c r="O219" i="18"/>
  <c r="S221" i="18"/>
  <c r="CN221" i="18" s="1"/>
  <c r="AU228" i="18"/>
  <c r="BP229" i="18"/>
  <c r="BS235" i="18"/>
  <c r="AU238" i="18"/>
  <c r="AX255" i="18"/>
  <c r="BS262" i="18"/>
  <c r="BR263" i="18"/>
  <c r="Z342" i="18"/>
  <c r="AC342" i="18" s="1"/>
  <c r="AD342" i="18"/>
  <c r="N381" i="18"/>
  <c r="O381" i="18" s="1"/>
  <c r="BR108" i="18"/>
  <c r="CH112" i="18"/>
  <c r="AX113" i="18"/>
  <c r="AU114" i="18"/>
  <c r="BR117" i="18"/>
  <c r="CH127" i="18"/>
  <c r="CT128" i="18"/>
  <c r="CV128" i="18" s="1"/>
  <c r="CH129" i="18"/>
  <c r="CT133" i="18"/>
  <c r="CV133" i="18" s="1"/>
  <c r="CT135" i="18"/>
  <c r="CV135" i="18" s="1"/>
  <c r="AU138" i="18"/>
  <c r="Z142" i="18"/>
  <c r="AC142" i="18" s="1"/>
  <c r="Z144" i="18"/>
  <c r="AC144" i="18" s="1"/>
  <c r="BS145" i="18"/>
  <c r="BP148" i="18"/>
  <c r="CH148" i="18"/>
  <c r="BP150" i="18"/>
  <c r="S152" i="18"/>
  <c r="CN152" i="18" s="1"/>
  <c r="CA152" i="18"/>
  <c r="AX157" i="18"/>
  <c r="R159" i="18"/>
  <c r="CJ159" i="18" s="1"/>
  <c r="CA160" i="18"/>
  <c r="AD163" i="18"/>
  <c r="CT168" i="18"/>
  <c r="CV168" i="18" s="1"/>
  <c r="CH171" i="18"/>
  <c r="CT172" i="18"/>
  <c r="CV172" i="18" s="1"/>
  <c r="BR173" i="18"/>
  <c r="CT174" i="18"/>
  <c r="CV174" i="18" s="1"/>
  <c r="CT179" i="18"/>
  <c r="CH180" i="18"/>
  <c r="BS183" i="18"/>
  <c r="R186" i="18"/>
  <c r="CJ186" i="18" s="1"/>
  <c r="Z190" i="18"/>
  <c r="AC190" i="18" s="1"/>
  <c r="CA198" i="18"/>
  <c r="AW203" i="18"/>
  <c r="S207" i="18"/>
  <c r="CN207" i="18" s="1"/>
  <c r="CA207" i="18"/>
  <c r="CA212" i="18"/>
  <c r="BS215" i="18"/>
  <c r="AW216" i="18"/>
  <c r="CT222" i="18"/>
  <c r="CV222" i="18" s="1"/>
  <c r="CT223" i="18"/>
  <c r="CV223" i="18" s="1"/>
  <c r="CA225" i="18"/>
  <c r="BS231" i="18"/>
  <c r="CH234" i="18"/>
  <c r="CA235" i="18"/>
  <c r="Z237" i="18"/>
  <c r="AC237" i="18" s="1"/>
  <c r="CT237" i="18"/>
  <c r="CV237" i="18" s="1"/>
  <c r="AU248" i="18"/>
  <c r="BS249" i="18"/>
  <c r="CT254" i="18"/>
  <c r="CV254" i="18" s="1"/>
  <c r="AX259" i="18"/>
  <c r="BS268" i="18"/>
  <c r="BS271" i="18"/>
  <c r="BS280" i="18"/>
  <c r="CT296" i="18"/>
  <c r="BR322" i="18"/>
  <c r="BR356" i="18"/>
  <c r="BP356" i="18"/>
  <c r="AD367" i="18"/>
  <c r="Z367" i="18"/>
  <c r="AC367" i="18" s="1"/>
  <c r="CT379" i="18"/>
  <c r="Z382" i="18"/>
  <c r="AC382" i="18" s="1"/>
  <c r="AD382" i="18"/>
  <c r="O324" i="18"/>
  <c r="Z340" i="18"/>
  <c r="AC340" i="18" s="1"/>
  <c r="AD340" i="18"/>
  <c r="AD115" i="18"/>
  <c r="AU116" i="18"/>
  <c r="CT116" i="18"/>
  <c r="CV116" i="18" s="1"/>
  <c r="CH124" i="18"/>
  <c r="CH126" i="18"/>
  <c r="BP128" i="18"/>
  <c r="AX142" i="18"/>
  <c r="CH143" i="18"/>
  <c r="AU144" i="18"/>
  <c r="BP151" i="18"/>
  <c r="BS152" i="18"/>
  <c r="BS161" i="18"/>
  <c r="S164" i="18"/>
  <c r="CN164" i="18" s="1"/>
  <c r="S165" i="18"/>
  <c r="CN165" i="18" s="1"/>
  <c r="AX169" i="18"/>
  <c r="AW171" i="18"/>
  <c r="AW176" i="18"/>
  <c r="CT176" i="18"/>
  <c r="CV176" i="18" s="1"/>
  <c r="BP178" i="18"/>
  <c r="BR181" i="18"/>
  <c r="BP186" i="18"/>
  <c r="AW202" i="18"/>
  <c r="S203" i="18"/>
  <c r="CN203" i="18" s="1"/>
  <c r="BS208" i="18"/>
  <c r="CT209" i="18"/>
  <c r="CV209" i="18" s="1"/>
  <c r="AW212" i="18"/>
  <c r="S213" i="18"/>
  <c r="CN213" i="18" s="1"/>
  <c r="BS213" i="18"/>
  <c r="BS230" i="18"/>
  <c r="AU244" i="18"/>
  <c r="BS254" i="18"/>
  <c r="R257" i="18"/>
  <c r="CJ257" i="18" s="1"/>
  <c r="CT262" i="18"/>
  <c r="CV262" i="18" s="1"/>
  <c r="AD263" i="18"/>
  <c r="AW291" i="18"/>
  <c r="AX291" i="18"/>
  <c r="BP298" i="18"/>
  <c r="BP342" i="18"/>
  <c r="BR342" i="18"/>
  <c r="AD377" i="18"/>
  <c r="Z377" i="18"/>
  <c r="AC377" i="18" s="1"/>
  <c r="BS427" i="18"/>
  <c r="BP427" i="18"/>
  <c r="CH263" i="18"/>
  <c r="AX264" i="18"/>
  <c r="CA267" i="18"/>
  <c r="CA268" i="18"/>
  <c r="S271" i="18"/>
  <c r="CN271" i="18" s="1"/>
  <c r="AW275" i="18"/>
  <c r="CA275" i="18"/>
  <c r="CT275" i="18"/>
  <c r="CV275" i="18" s="1"/>
  <c r="BR277" i="18"/>
  <c r="AX278" i="18"/>
  <c r="CA278" i="18"/>
  <c r="CT282" i="18"/>
  <c r="CV282" i="18" s="1"/>
  <c r="BR283" i="18"/>
  <c r="R284" i="18"/>
  <c r="CJ284" i="18" s="1"/>
  <c r="CA285" i="18"/>
  <c r="CT285" i="18"/>
  <c r="CV285" i="18" s="1"/>
  <c r="CT286" i="18"/>
  <c r="CV286" i="18" s="1"/>
  <c r="CT288" i="18"/>
  <c r="CV288" i="18" s="1"/>
  <c r="CT289" i="18"/>
  <c r="CV289" i="18" s="1"/>
  <c r="CA291" i="18"/>
  <c r="BS295" i="18"/>
  <c r="BS297" i="18"/>
  <c r="BS299" i="18"/>
  <c r="CA302" i="18"/>
  <c r="CT303" i="18"/>
  <c r="CT304" i="18"/>
  <c r="CV304" i="18" s="1"/>
  <c r="CA307" i="18"/>
  <c r="CH308" i="18"/>
  <c r="CA312" i="18"/>
  <c r="AX313" i="18"/>
  <c r="CA315" i="18"/>
  <c r="AX316" i="18"/>
  <c r="BR327" i="18"/>
  <c r="CH329" i="18"/>
  <c r="CT333" i="18"/>
  <c r="O334" i="18"/>
  <c r="BP335" i="18"/>
  <c r="CA335" i="18"/>
  <c r="CH339" i="18"/>
  <c r="AX343" i="18"/>
  <c r="CA343" i="18"/>
  <c r="AW346" i="18"/>
  <c r="CA347" i="18"/>
  <c r="CA348" i="18"/>
  <c r="CA352" i="18"/>
  <c r="AU353" i="18"/>
  <c r="AU354" i="18"/>
  <c r="CA354" i="18"/>
  <c r="BS360" i="18"/>
  <c r="CT366" i="18"/>
  <c r="CV366" i="18" s="1"/>
  <c r="CH367" i="18"/>
  <c r="CH368" i="18"/>
  <c r="BR371" i="18"/>
  <c r="AU373" i="18"/>
  <c r="BS377" i="18"/>
  <c r="CT380" i="18"/>
  <c r="CV380" i="18" s="1"/>
  <c r="CT382" i="18"/>
  <c r="AU389" i="18"/>
  <c r="BR393" i="18"/>
  <c r="CH398" i="18"/>
  <c r="S402" i="18"/>
  <c r="CN402" i="18" s="1"/>
  <c r="CH403" i="18"/>
  <c r="AU405" i="18"/>
  <c r="CA405" i="18"/>
  <c r="CT406" i="18"/>
  <c r="CV406" i="18" s="1"/>
  <c r="CT408" i="18"/>
  <c r="CV408" i="18" s="1"/>
  <c r="Z497" i="18"/>
  <c r="AC497" i="18" s="1"/>
  <c r="O534" i="18"/>
  <c r="N540" i="18"/>
  <c r="O540" i="18" s="1"/>
  <c r="CT558" i="18"/>
  <c r="CV558" i="18" s="1"/>
  <c r="CT329" i="18"/>
  <c r="CV329" i="18" s="1"/>
  <c r="CT339" i="18"/>
  <c r="CV339" i="18" s="1"/>
  <c r="S343" i="18"/>
  <c r="CN343" i="18" s="1"/>
  <c r="AX345" i="18"/>
  <c r="S353" i="18"/>
  <c r="CN353" i="18" s="1"/>
  <c r="AW354" i="18"/>
  <c r="CT358" i="18"/>
  <c r="CV358" i="18" s="1"/>
  <c r="CT376" i="18"/>
  <c r="AU400" i="18"/>
  <c r="AD408" i="18"/>
  <c r="Z408" i="18"/>
  <c r="AC408" i="18" s="1"/>
  <c r="AW413" i="18"/>
  <c r="BS469" i="18"/>
  <c r="AD551" i="18"/>
  <c r="Z551" i="18"/>
  <c r="AC551" i="18" s="1"/>
  <c r="AD558" i="18"/>
  <c r="Z558" i="18"/>
  <c r="CT265" i="18"/>
  <c r="CV265" i="18" s="1"/>
  <c r="CH267" i="18"/>
  <c r="AU269" i="18"/>
  <c r="CT270" i="18"/>
  <c r="CV270" i="18" s="1"/>
  <c r="CA274" i="18"/>
  <c r="CH278" i="18"/>
  <c r="S281" i="18"/>
  <c r="CN281" i="18" s="1"/>
  <c r="BP284" i="18"/>
  <c r="CH285" i="18"/>
  <c r="AW295" i="18"/>
  <c r="S300" i="18"/>
  <c r="CN300" i="18" s="1"/>
  <c r="CH300" i="18"/>
  <c r="CT306" i="18"/>
  <c r="CV306" i="18" s="1"/>
  <c r="CH307" i="18"/>
  <c r="BR312" i="18"/>
  <c r="CA313" i="18"/>
  <c r="CH315" i="18"/>
  <c r="AX317" i="18"/>
  <c r="CA317" i="18"/>
  <c r="CT320" i="18"/>
  <c r="CV320" i="18" s="1"/>
  <c r="CT322" i="18"/>
  <c r="CV322" i="18" s="1"/>
  <c r="CT323" i="18"/>
  <c r="CV323" i="18" s="1"/>
  <c r="Z326" i="18"/>
  <c r="AC326" i="18" s="1"/>
  <c r="CT326" i="18"/>
  <c r="CV326" i="18" s="1"/>
  <c r="AX332" i="18"/>
  <c r="AW333" i="18"/>
  <c r="CA333" i="18"/>
  <c r="Z334" i="18"/>
  <c r="AC334" i="18" s="1"/>
  <c r="AX336" i="18"/>
  <c r="AX339" i="18"/>
  <c r="CA339" i="18"/>
  <c r="CH343" i="18"/>
  <c r="BP348" i="18"/>
  <c r="CH352" i="18"/>
  <c r="CA355" i="18"/>
  <c r="CH361" i="18"/>
  <c r="BS364" i="18"/>
  <c r="BS365" i="18"/>
  <c r="CT369" i="18"/>
  <c r="CV369" i="18" s="1"/>
  <c r="N374" i="18"/>
  <c r="O374" i="18" s="1"/>
  <c r="CA374" i="18"/>
  <c r="AX376" i="18"/>
  <c r="AU377" i="18"/>
  <c r="S380" i="18"/>
  <c r="CN380" i="18" s="1"/>
  <c r="O382" i="18"/>
  <c r="AX385" i="18"/>
  <c r="CA385" i="18"/>
  <c r="BS387" i="18"/>
  <c r="BR390" i="18"/>
  <c r="CH392" i="18"/>
  <c r="AU395" i="18"/>
  <c r="CH397" i="18"/>
  <c r="BR399" i="18"/>
  <c r="CH405" i="18"/>
  <c r="BP432" i="18"/>
  <c r="Z436" i="18"/>
  <c r="AC436" i="18" s="1"/>
  <c r="AD436" i="18"/>
  <c r="BR444" i="18"/>
  <c r="BR453" i="18"/>
  <c r="AD454" i="18"/>
  <c r="Z454" i="18"/>
  <c r="AC454" i="18" s="1"/>
  <c r="AU468" i="18"/>
  <c r="AW473" i="18"/>
  <c r="AU517" i="18"/>
  <c r="BS518" i="18"/>
  <c r="CH519" i="18"/>
  <c r="AD532" i="18"/>
  <c r="Z532" i="18"/>
  <c r="CT545" i="18"/>
  <c r="CV545" i="18" s="1"/>
  <c r="BS562" i="18"/>
  <c r="Z572" i="18"/>
  <c r="AC572" i="18" s="1"/>
  <c r="AD572" i="18"/>
  <c r="AX314" i="18"/>
  <c r="BR314" i="18"/>
  <c r="CA320" i="18"/>
  <c r="CA325" i="18"/>
  <c r="S326" i="18"/>
  <c r="CN326" i="18" s="1"/>
  <c r="BR333" i="18"/>
  <c r="AU334" i="18"/>
  <c r="AX337" i="18"/>
  <c r="CA337" i="18"/>
  <c r="CH350" i="18"/>
  <c r="BS354" i="18"/>
  <c r="CH362" i="18"/>
  <c r="CA372" i="18"/>
  <c r="BR374" i="18"/>
  <c r="BP376" i="18"/>
  <c r="CH377" i="18"/>
  <c r="CH379" i="18"/>
  <c r="CA382" i="18"/>
  <c r="BP385" i="18"/>
  <c r="CA389" i="18"/>
  <c r="AW390" i="18"/>
  <c r="CH390" i="18"/>
  <c r="BS394" i="18"/>
  <c r="AX414" i="18"/>
  <c r="BS440" i="18"/>
  <c r="BR440" i="18"/>
  <c r="Z483" i="18"/>
  <c r="AC483" i="18" s="1"/>
  <c r="AD483" i="18"/>
  <c r="CT273" i="18"/>
  <c r="CV273" i="18" s="1"/>
  <c r="BP274" i="18"/>
  <c r="BS281" i="18"/>
  <c r="CT284" i="18"/>
  <c r="CV284" i="18" s="1"/>
  <c r="S286" i="18"/>
  <c r="CN286" i="18" s="1"/>
  <c r="BS287" i="18"/>
  <c r="AW293" i="18"/>
  <c r="CT297" i="18"/>
  <c r="CT299" i="18"/>
  <c r="CV299" i="18" s="1"/>
  <c r="AX308" i="18"/>
  <c r="CT316" i="18"/>
  <c r="R320" i="18"/>
  <c r="CJ320" i="18" s="1"/>
  <c r="AX323" i="18"/>
  <c r="S334" i="18"/>
  <c r="CN334" i="18" s="1"/>
  <c r="S337" i="18"/>
  <c r="CN337" i="18" s="1"/>
  <c r="CP337" i="18" s="1"/>
  <c r="S340" i="18"/>
  <c r="CN340" i="18" s="1"/>
  <c r="BR346" i="18"/>
  <c r="CT346" i="18"/>
  <c r="CV346" i="18" s="1"/>
  <c r="CT356" i="18"/>
  <c r="CV356" i="18" s="1"/>
  <c r="AW360" i="18"/>
  <c r="BP363" i="18"/>
  <c r="CT363" i="18"/>
  <c r="CV363" i="18" s="1"/>
  <c r="Z369" i="18"/>
  <c r="AC369" i="18" s="1"/>
  <c r="O373" i="18"/>
  <c r="AU379" i="18"/>
  <c r="Z381" i="18"/>
  <c r="AC381" i="18" s="1"/>
  <c r="CT384" i="18"/>
  <c r="CV384" i="18" s="1"/>
  <c r="CT388" i="18"/>
  <c r="CV388" i="18" s="1"/>
  <c r="BP402" i="18"/>
  <c r="BP403" i="18"/>
  <c r="N423" i="18"/>
  <c r="O423" i="18" s="1"/>
  <c r="AX440" i="18"/>
  <c r="AW440" i="18"/>
  <c r="AD561" i="18"/>
  <c r="Z561" i="18"/>
  <c r="AC561" i="18" s="1"/>
  <c r="BR576" i="18"/>
  <c r="BP576" i="18"/>
  <c r="AD463" i="18"/>
  <c r="Z463" i="18"/>
  <c r="AC463" i="18" s="1"/>
  <c r="AX541" i="18"/>
  <c r="AX560" i="18"/>
  <c r="AU560" i="18"/>
  <c r="CA271" i="18"/>
  <c r="CA273" i="18"/>
  <c r="AD278" i="18"/>
  <c r="BS278" i="18"/>
  <c r="CH281" i="18"/>
  <c r="CA283" i="18"/>
  <c r="AW284" i="18"/>
  <c r="CH286" i="18"/>
  <c r="CH287" i="18"/>
  <c r="CH288" i="18"/>
  <c r="CH289" i="18"/>
  <c r="BR304" i="18"/>
  <c r="AW311" i="18"/>
  <c r="S323" i="18"/>
  <c r="CN323" i="18" s="1"/>
  <c r="BS329" i="18"/>
  <c r="AU333" i="18"/>
  <c r="AX335" i="18"/>
  <c r="BS339" i="18"/>
  <c r="CH340" i="18"/>
  <c r="CH342" i="18"/>
  <c r="AX347" i="18"/>
  <c r="CT348" i="18"/>
  <c r="AX352" i="18"/>
  <c r="BR358" i="18"/>
  <c r="CH360" i="18"/>
  <c r="AX362" i="18"/>
  <c r="CA362" i="18"/>
  <c r="AX364" i="18"/>
  <c r="CA364" i="18"/>
  <c r="BR372" i="18"/>
  <c r="AX375" i="18"/>
  <c r="AW378" i="18"/>
  <c r="CH378" i="18"/>
  <c r="BR380" i="18"/>
  <c r="CH380" i="18"/>
  <c r="CA381" i="18"/>
  <c r="CH382" i="18"/>
  <c r="CA386" i="18"/>
  <c r="CH387" i="18"/>
  <c r="CH389" i="18"/>
  <c r="CH395" i="18"/>
  <c r="CH399" i="18"/>
  <c r="Z404" i="18"/>
  <c r="AC404" i="18" s="1"/>
  <c r="AX407" i="18"/>
  <c r="S412" i="18"/>
  <c r="CN412" i="18" s="1"/>
  <c r="N553" i="18"/>
  <c r="O553" i="18" s="1"/>
  <c r="AW434" i="18"/>
  <c r="CT436" i="18"/>
  <c r="CV436" i="18" s="1"/>
  <c r="CA437" i="18"/>
  <c r="CA438" i="18"/>
  <c r="CT445" i="18"/>
  <c r="CV445" i="18" s="1"/>
  <c r="CA446" i="18"/>
  <c r="CH449" i="18"/>
  <c r="BP451" i="18"/>
  <c r="CA470" i="18"/>
  <c r="BS471" i="18"/>
  <c r="BR477" i="18"/>
  <c r="CT480" i="18"/>
  <c r="CV480" i="18" s="1"/>
  <c r="BP481" i="18"/>
  <c r="S491" i="18"/>
  <c r="CN491" i="18" s="1"/>
  <c r="CT495" i="18"/>
  <c r="CH503" i="18"/>
  <c r="S505" i="18"/>
  <c r="CN505" i="18" s="1"/>
  <c r="R508" i="18"/>
  <c r="CJ508" i="18" s="1"/>
  <c r="AW521" i="18"/>
  <c r="R522" i="18"/>
  <c r="CJ522" i="18" s="1"/>
  <c r="CH530" i="18"/>
  <c r="AU533" i="18"/>
  <c r="R549" i="18"/>
  <c r="CJ549" i="18" s="1"/>
  <c r="AX555" i="18"/>
  <c r="BS559" i="18"/>
  <c r="CA568" i="18"/>
  <c r="R574" i="18"/>
  <c r="CJ574" i="18" s="1"/>
  <c r="AX574" i="18"/>
  <c r="CT574" i="18"/>
  <c r="CV574" i="18" s="1"/>
  <c r="CH577" i="18"/>
  <c r="CT579" i="18"/>
  <c r="BP583" i="18"/>
  <c r="CA584" i="18"/>
  <c r="CH587" i="18"/>
  <c r="CT572" i="18"/>
  <c r="CT582" i="18"/>
  <c r="CT411" i="18"/>
  <c r="CV411" i="18" s="1"/>
  <c r="CH412" i="18"/>
  <c r="BP413" i="18"/>
  <c r="CA419" i="18"/>
  <c r="CT420" i="18"/>
  <c r="CV420" i="18" s="1"/>
  <c r="AX423" i="18"/>
  <c r="CA430" i="18"/>
  <c r="AW432" i="18"/>
  <c r="BS447" i="18"/>
  <c r="BP450" i="18"/>
  <c r="CT450" i="18"/>
  <c r="CV450" i="18" s="1"/>
  <c r="CH451" i="18"/>
  <c r="CT453" i="18"/>
  <c r="CV453" i="18" s="1"/>
  <c r="CH467" i="18"/>
  <c r="CT469" i="18"/>
  <c r="CV469" i="18" s="1"/>
  <c r="CH470" i="18"/>
  <c r="S473" i="18"/>
  <c r="CN473" i="18" s="1"/>
  <c r="AW477" i="18"/>
  <c r="CA484" i="18"/>
  <c r="S486" i="18"/>
  <c r="CN486" i="18" s="1"/>
  <c r="CA488" i="18"/>
  <c r="CH489" i="18"/>
  <c r="CH507" i="18"/>
  <c r="CH508" i="18"/>
  <c r="CT515" i="18"/>
  <c r="CV515" i="18" s="1"/>
  <c r="AX523" i="18"/>
  <c r="BR528" i="18"/>
  <c r="CH529" i="18"/>
  <c r="CT531" i="18"/>
  <c r="CV531" i="18" s="1"/>
  <c r="CT532" i="18"/>
  <c r="CV532" i="18" s="1"/>
  <c r="CA535" i="18"/>
  <c r="CA537" i="18"/>
  <c r="AX540" i="18"/>
  <c r="CT542" i="18"/>
  <c r="CV542" i="18" s="1"/>
  <c r="CT548" i="18"/>
  <c r="CV548" i="18" s="1"/>
  <c r="CA550" i="18"/>
  <c r="CA558" i="18"/>
  <c r="CH562" i="18"/>
  <c r="AX570" i="18"/>
  <c r="CH580" i="18"/>
  <c r="AU584" i="18"/>
  <c r="O586" i="18"/>
  <c r="BP586" i="18"/>
  <c r="CH586" i="18"/>
  <c r="Z588" i="18"/>
  <c r="AC588" i="18" s="1"/>
  <c r="BS589" i="18"/>
  <c r="AX415" i="18"/>
  <c r="CH416" i="18"/>
  <c r="S420" i="18"/>
  <c r="CN420" i="18" s="1"/>
  <c r="AX420" i="18"/>
  <c r="CH425" i="18"/>
  <c r="BS426" i="18"/>
  <c r="BP430" i="18"/>
  <c r="BS438" i="18"/>
  <c r="AX442" i="18"/>
  <c r="BS442" i="18"/>
  <c r="CA445" i="18"/>
  <c r="AX447" i="18"/>
  <c r="CA447" i="18"/>
  <c r="BR451" i="18"/>
  <c r="CA453" i="18"/>
  <c r="AX465" i="18"/>
  <c r="CA472" i="18"/>
  <c r="BP477" i="18"/>
  <c r="CH486" i="18"/>
  <c r="CT489" i="18"/>
  <c r="CH490" i="18"/>
  <c r="BS491" i="18"/>
  <c r="CH492" i="18"/>
  <c r="CT494" i="18"/>
  <c r="BR499" i="18"/>
  <c r="CA502" i="18"/>
  <c r="Z504" i="18"/>
  <c r="AC504" i="18" s="1"/>
  <c r="CH505" i="18"/>
  <c r="CT508" i="18"/>
  <c r="CV508" i="18" s="1"/>
  <c r="Z515" i="18"/>
  <c r="AC515" i="18" s="1"/>
  <c r="AX518" i="18"/>
  <c r="CH520" i="18"/>
  <c r="CH521" i="18"/>
  <c r="AX528" i="18"/>
  <c r="S535" i="18"/>
  <c r="CN535" i="18" s="1"/>
  <c r="CH546" i="18"/>
  <c r="CH549" i="18"/>
  <c r="BR555" i="18"/>
  <c r="BS558" i="18"/>
  <c r="AU574" i="18"/>
  <c r="CA574" i="18"/>
  <c r="AD584" i="18"/>
  <c r="CA589" i="18"/>
  <c r="CH410" i="18"/>
  <c r="BS411" i="18"/>
  <c r="CA414" i="18"/>
  <c r="CT414" i="18"/>
  <c r="CA415" i="18"/>
  <c r="CT416" i="18"/>
  <c r="CV416" i="18" s="1"/>
  <c r="CH417" i="18"/>
  <c r="CA421" i="18"/>
  <c r="AW428" i="18"/>
  <c r="BR438" i="18"/>
  <c r="CT444" i="18"/>
  <c r="CV444" i="18" s="1"/>
  <c r="CT446" i="18"/>
  <c r="CV446" i="18" s="1"/>
  <c r="CA449" i="18"/>
  <c r="BR462" i="18"/>
  <c r="CA481" i="18"/>
  <c r="BP485" i="18"/>
  <c r="AX488" i="18"/>
  <c r="AW499" i="18"/>
  <c r="AU501" i="18"/>
  <c r="CT504" i="18"/>
  <c r="CV504" i="18" s="1"/>
  <c r="CT505" i="18"/>
  <c r="CV505" i="18" s="1"/>
  <c r="CA511" i="18"/>
  <c r="AX519" i="18"/>
  <c r="CT519" i="18"/>
  <c r="CV519" i="18" s="1"/>
  <c r="CT521" i="18"/>
  <c r="CV521" i="18" s="1"/>
  <c r="S524" i="18"/>
  <c r="CN524" i="18" s="1"/>
  <c r="CH528" i="18"/>
  <c r="S533" i="18"/>
  <c r="CN533" i="18" s="1"/>
  <c r="CT540" i="18"/>
  <c r="CV540" i="18" s="1"/>
  <c r="BR542" i="18"/>
  <c r="AX545" i="18"/>
  <c r="CT546" i="18"/>
  <c r="CV546" i="18" s="1"/>
  <c r="AX556" i="18"/>
  <c r="AW562" i="18"/>
  <c r="BS566" i="18"/>
  <c r="CT573" i="18"/>
  <c r="CV573" i="18" s="1"/>
  <c r="AW581" i="18"/>
  <c r="CH581" i="18"/>
  <c r="CT583" i="18"/>
  <c r="CT584" i="18"/>
  <c r="CV584" i="18" s="1"/>
  <c r="CA587" i="18"/>
  <c r="BP478" i="18"/>
  <c r="CT482" i="18"/>
  <c r="CV482" i="18" s="1"/>
  <c r="CA483" i="18"/>
  <c r="CT491" i="18"/>
  <c r="CV491" i="18" s="1"/>
  <c r="AD494" i="18"/>
  <c r="BR494" i="18"/>
  <c r="BR501" i="18"/>
  <c r="CA507" i="18"/>
  <c r="BR517" i="18"/>
  <c r="CA519" i="18"/>
  <c r="AX522" i="18"/>
  <c r="BR523" i="18"/>
  <c r="S529" i="18"/>
  <c r="CN529" i="18" s="1"/>
  <c r="AW531" i="18"/>
  <c r="AU542" i="18"/>
  <c r="BR564" i="18"/>
  <c r="BS567" i="18"/>
  <c r="Z569" i="18"/>
  <c r="CA569" i="18"/>
  <c r="AW572" i="18"/>
  <c r="CH572" i="18"/>
  <c r="CA407" i="18"/>
  <c r="CT410" i="18"/>
  <c r="CV410" i="18" s="1"/>
  <c r="BP414" i="18"/>
  <c r="CT417" i="18"/>
  <c r="CV417" i="18" s="1"/>
  <c r="BR424" i="18"/>
  <c r="AW426" i="18"/>
  <c r="CT431" i="18"/>
  <c r="BR436" i="18"/>
  <c r="CH436" i="18"/>
  <c r="AX437" i="18"/>
  <c r="CH440" i="18"/>
  <c r="AW444" i="18"/>
  <c r="CA444" i="18"/>
  <c r="AX450" i="18"/>
  <c r="R452" i="18"/>
  <c r="CJ452" i="18" s="1"/>
  <c r="CT457" i="18"/>
  <c r="CV457" i="18" s="1"/>
  <c r="AX462" i="18"/>
  <c r="CA464" i="18"/>
  <c r="CA466" i="18"/>
  <c r="BP468" i="18"/>
  <c r="CA469" i="18"/>
  <c r="CA471" i="18"/>
  <c r="CT471" i="18"/>
  <c r="CV471" i="18" s="1"/>
  <c r="AW483" i="18"/>
  <c r="BR488" i="18"/>
  <c r="AW492" i="18"/>
  <c r="CA492" i="18"/>
  <c r="O494" i="18"/>
  <c r="CA494" i="18"/>
  <c r="AX496" i="18"/>
  <c r="AW497" i="18"/>
  <c r="R504" i="18"/>
  <c r="CJ504" i="18" s="1"/>
  <c r="AX505" i="18"/>
  <c r="R512" i="18"/>
  <c r="CJ512" i="18" s="1"/>
  <c r="S514" i="18"/>
  <c r="CN514" i="18" s="1"/>
  <c r="BS524" i="18"/>
  <c r="CH532" i="18"/>
  <c r="CA533" i="18"/>
  <c r="CT541" i="18"/>
  <c r="CV541" i="18" s="1"/>
  <c r="AC544" i="18"/>
  <c r="CA554" i="18"/>
  <c r="Z555" i="18"/>
  <c r="AC555" i="18" s="1"/>
  <c r="CT555" i="18"/>
  <c r="CV555" i="18" s="1"/>
  <c r="BS557" i="18"/>
  <c r="AW558" i="18"/>
  <c r="Z559" i="18"/>
  <c r="N560" i="18"/>
  <c r="O560" i="18" s="1"/>
  <c r="CT563" i="18"/>
  <c r="CV563" i="18" s="1"/>
  <c r="AX564" i="18"/>
  <c r="CA567" i="18"/>
  <c r="CA571" i="18"/>
  <c r="Z574" i="18"/>
  <c r="AC574" i="18" s="1"/>
  <c r="CH574" i="18"/>
  <c r="BR579" i="18"/>
  <c r="CH579" i="18"/>
  <c r="BR20" i="18"/>
  <c r="CH26" i="18"/>
  <c r="CA20" i="18"/>
  <c r="CH21" i="18"/>
  <c r="Z22" i="18"/>
  <c r="AC22" i="18" s="1"/>
  <c r="CH23" i="18"/>
  <c r="AC24" i="18"/>
  <c r="Z26" i="18"/>
  <c r="AC26" i="18" s="1"/>
  <c r="AW27" i="18"/>
  <c r="AW28" i="18"/>
  <c r="AX30" i="18"/>
  <c r="BR30" i="18"/>
  <c r="CH30" i="18"/>
  <c r="AX33" i="18"/>
  <c r="Z34" i="18"/>
  <c r="AC34" i="18" s="1"/>
  <c r="R36" i="18"/>
  <c r="CJ36" i="18" s="1"/>
  <c r="AX39" i="18"/>
  <c r="BR39" i="18"/>
  <c r="BS41" i="18"/>
  <c r="BR42" i="18"/>
  <c r="AU48" i="18"/>
  <c r="CT49" i="18"/>
  <c r="CV49" i="18" s="1"/>
  <c r="AD50" i="18"/>
  <c r="BS51" i="18"/>
  <c r="BP51" i="18"/>
  <c r="BP21" i="18"/>
  <c r="CT21" i="18"/>
  <c r="BP22" i="18"/>
  <c r="S23" i="18"/>
  <c r="CN23" i="18" s="1"/>
  <c r="BR25" i="18"/>
  <c r="S30" i="18"/>
  <c r="CN30" i="18" s="1"/>
  <c r="CT30" i="18"/>
  <c r="CV30" i="18" s="1"/>
  <c r="CT39" i="18"/>
  <c r="CV39" i="18" s="1"/>
  <c r="N51" i="18"/>
  <c r="O51" i="18" s="1"/>
  <c r="S37" i="18"/>
  <c r="CN37" i="18" s="1"/>
  <c r="Z47" i="18"/>
  <c r="AC47" i="18" s="1"/>
  <c r="Z48" i="18"/>
  <c r="AC48" i="18" s="1"/>
  <c r="O49" i="18"/>
  <c r="AX49" i="18"/>
  <c r="AU49" i="18"/>
  <c r="BS49" i="18"/>
  <c r="BS50" i="18"/>
  <c r="AW60" i="18"/>
  <c r="AU60" i="18"/>
  <c r="CH20" i="18"/>
  <c r="BS22" i="18"/>
  <c r="BR23" i="18"/>
  <c r="CH27" i="18"/>
  <c r="BS28" i="18"/>
  <c r="Z31" i="18"/>
  <c r="AC31" i="18" s="1"/>
  <c r="BP34" i="18"/>
  <c r="BR36" i="18"/>
  <c r="N38" i="18"/>
  <c r="O38" i="18" s="1"/>
  <c r="S43" i="18"/>
  <c r="CN43" i="18" s="1"/>
  <c r="BR46" i="18"/>
  <c r="AD25" i="18"/>
  <c r="CT20" i="18"/>
  <c r="CV20" i="18" s="1"/>
  <c r="AW21" i="18"/>
  <c r="O23" i="18"/>
  <c r="CT23" i="18"/>
  <c r="CV23" i="18" s="1"/>
  <c r="AX25" i="18"/>
  <c r="AU26" i="18"/>
  <c r="AX28" i="18"/>
  <c r="AX29" i="18"/>
  <c r="O30" i="18"/>
  <c r="BR31" i="18"/>
  <c r="BR34" i="18"/>
  <c r="R35" i="18"/>
  <c r="CJ35" i="18" s="1"/>
  <c r="CH35" i="18"/>
  <c r="CA37" i="18"/>
  <c r="S39" i="18"/>
  <c r="CN39" i="18" s="1"/>
  <c r="CA39" i="18"/>
  <c r="R40" i="18"/>
  <c r="CJ40" i="18" s="1"/>
  <c r="AX48" i="18"/>
  <c r="CA48" i="18"/>
  <c r="S27" i="18"/>
  <c r="CN27" i="18" s="1"/>
  <c r="AD42" i="18"/>
  <c r="Z42" i="18"/>
  <c r="AC42" i="18" s="1"/>
  <c r="AU24" i="18"/>
  <c r="Z38" i="18"/>
  <c r="AC38" i="18" s="1"/>
  <c r="N53" i="18"/>
  <c r="O53" i="18" s="1"/>
  <c r="BR21" i="18"/>
  <c r="CT33" i="18"/>
  <c r="CV33" i="18" s="1"/>
  <c r="CA34" i="18"/>
  <c r="BS37" i="18"/>
  <c r="AB38" i="18"/>
  <c r="K36" i="17" s="1"/>
  <c r="BP42" i="18"/>
  <c r="CA46" i="18"/>
  <c r="CH47" i="18"/>
  <c r="Z49" i="18"/>
  <c r="AC49" i="18" s="1"/>
  <c r="BS52" i="18"/>
  <c r="BP52" i="18"/>
  <c r="BP40" i="18"/>
  <c r="CH40" i="18"/>
  <c r="O41" i="18"/>
  <c r="O43" i="18"/>
  <c r="BS43" i="18"/>
  <c r="BR44" i="18"/>
  <c r="BS48" i="18"/>
  <c r="CA57" i="18"/>
  <c r="Z68" i="18"/>
  <c r="AC68" i="18" s="1"/>
  <c r="AW68" i="18"/>
  <c r="AW70" i="18"/>
  <c r="BS75" i="18"/>
  <c r="Z76" i="18"/>
  <c r="AC76" i="18" s="1"/>
  <c r="CA76" i="18"/>
  <c r="AW80" i="18"/>
  <c r="CA81" i="18"/>
  <c r="BS83" i="18"/>
  <c r="R85" i="18"/>
  <c r="CJ85" i="18" s="1"/>
  <c r="BS85" i="18"/>
  <c r="AW87" i="18"/>
  <c r="BR92" i="18"/>
  <c r="AD96" i="18"/>
  <c r="CT101" i="18"/>
  <c r="CV101" i="18" s="1"/>
  <c r="BR104" i="18"/>
  <c r="O105" i="18"/>
  <c r="CT106" i="18"/>
  <c r="CV106" i="18" s="1"/>
  <c r="CT109" i="18"/>
  <c r="CV109" i="18" s="1"/>
  <c r="AW112" i="18"/>
  <c r="AW115" i="18"/>
  <c r="BP116" i="18"/>
  <c r="BS117" i="18"/>
  <c r="AD118" i="18"/>
  <c r="CH118" i="18"/>
  <c r="AW119" i="18"/>
  <c r="CH125" i="18"/>
  <c r="AU126" i="18"/>
  <c r="AW127" i="18"/>
  <c r="BR129" i="18"/>
  <c r="CA130" i="18"/>
  <c r="AC135" i="18"/>
  <c r="AD138" i="18"/>
  <c r="BS140" i="18"/>
  <c r="CT141" i="18"/>
  <c r="CV141" i="18" s="1"/>
  <c r="CA146" i="18"/>
  <c r="BR150" i="18"/>
  <c r="R151" i="18"/>
  <c r="CJ151" i="18" s="1"/>
  <c r="CH152" i="18"/>
  <c r="AU153" i="18"/>
  <c r="AC154" i="18"/>
  <c r="CH154" i="18"/>
  <c r="O155" i="18"/>
  <c r="AU157" i="18"/>
  <c r="CT157" i="18"/>
  <c r="CV157" i="18" s="1"/>
  <c r="BS160" i="18"/>
  <c r="AU161" i="18"/>
  <c r="AU167" i="18"/>
  <c r="O171" i="18"/>
  <c r="Z172" i="18"/>
  <c r="AC172" i="18" s="1"/>
  <c r="BS173" i="18"/>
  <c r="Z174" i="18"/>
  <c r="AC174" i="18" s="1"/>
  <c r="AU177" i="18"/>
  <c r="BS178" i="18"/>
  <c r="CT178" i="18"/>
  <c r="CV178" i="18" s="1"/>
  <c r="O179" i="18"/>
  <c r="CT180" i="18"/>
  <c r="AW183" i="18"/>
  <c r="BP184" i="18"/>
  <c r="Z186" i="18"/>
  <c r="AC186" i="18" s="1"/>
  <c r="O187" i="18"/>
  <c r="AX187" i="18"/>
  <c r="BP187" i="18"/>
  <c r="AC194" i="18"/>
  <c r="R215" i="18"/>
  <c r="CJ215" i="18" s="1"/>
  <c r="S57" i="18"/>
  <c r="CN57" i="18" s="1"/>
  <c r="AU57" i="18"/>
  <c r="BS76" i="18"/>
  <c r="BS89" i="18"/>
  <c r="BP90" i="18"/>
  <c r="AX92" i="18"/>
  <c r="AX93" i="18"/>
  <c r="BS94" i="18"/>
  <c r="AU95" i="18"/>
  <c r="AX96" i="18"/>
  <c r="AC107" i="18"/>
  <c r="BS107" i="18"/>
  <c r="CH114" i="18"/>
  <c r="AX117" i="18"/>
  <c r="AW118" i="18"/>
  <c r="BP118" i="18"/>
  <c r="CT118" i="18"/>
  <c r="CV118" i="18" s="1"/>
  <c r="CA120" i="18"/>
  <c r="CA121" i="18"/>
  <c r="AD131" i="18"/>
  <c r="AX135" i="18"/>
  <c r="N137" i="18"/>
  <c r="O137" i="18" s="1"/>
  <c r="CA137" i="18"/>
  <c r="AX138" i="18"/>
  <c r="AX140" i="18"/>
  <c r="BP145" i="18"/>
  <c r="AX150" i="18"/>
  <c r="CA150" i="18"/>
  <c r="CT152" i="18"/>
  <c r="CV152" i="18" s="1"/>
  <c r="CA153" i="18"/>
  <c r="AD154" i="18"/>
  <c r="CH156" i="18"/>
  <c r="AX158" i="18"/>
  <c r="AX159" i="18"/>
  <c r="BR159" i="18"/>
  <c r="CH160" i="18"/>
  <c r="AW161" i="18"/>
  <c r="CT163" i="18"/>
  <c r="CV163" i="18" s="1"/>
  <c r="CH165" i="18"/>
  <c r="CA166" i="18"/>
  <c r="BR167" i="18"/>
  <c r="O169" i="18"/>
  <c r="CT169" i="18"/>
  <c r="CV169" i="18" s="1"/>
  <c r="CH170" i="18"/>
  <c r="N191" i="18"/>
  <c r="O191" i="18" s="1"/>
  <c r="BS205" i="18"/>
  <c r="BP205" i="18"/>
  <c r="BR205" i="18"/>
  <c r="AU56" i="18"/>
  <c r="AB57" i="18"/>
  <c r="K55" i="17" s="1"/>
  <c r="Z62" i="18"/>
  <c r="AC62" i="18" s="1"/>
  <c r="S65" i="18"/>
  <c r="CN65" i="18" s="1"/>
  <c r="S67" i="18"/>
  <c r="CN67" i="18" s="1"/>
  <c r="BR74" i="18"/>
  <c r="N76" i="18"/>
  <c r="O76" i="18" s="1"/>
  <c r="AX76" i="18"/>
  <c r="AU77" i="18"/>
  <c r="CT79" i="18"/>
  <c r="CV79" i="18" s="1"/>
  <c r="BR87" i="18"/>
  <c r="N94" i="18"/>
  <c r="O94" i="18" s="1"/>
  <c r="AX94" i="18"/>
  <c r="BS96" i="18"/>
  <c r="BS99" i="18"/>
  <c r="BP100" i="18"/>
  <c r="BR111" i="18"/>
  <c r="BR118" i="18"/>
  <c r="AX124" i="18"/>
  <c r="S184" i="18"/>
  <c r="CN184" i="18" s="1"/>
  <c r="S189" i="18"/>
  <c r="CN189" i="18" s="1"/>
  <c r="AW189" i="18"/>
  <c r="BP189" i="18"/>
  <c r="AU192" i="18"/>
  <c r="BP196" i="18"/>
  <c r="CH51" i="18"/>
  <c r="AX53" i="18"/>
  <c r="Z55" i="18"/>
  <c r="AC55" i="18" s="1"/>
  <c r="CA55" i="18"/>
  <c r="AC57" i="18"/>
  <c r="S59" i="18"/>
  <c r="CN59" i="18" s="1"/>
  <c r="BS59" i="18"/>
  <c r="Z60" i="18"/>
  <c r="AC60" i="18" s="1"/>
  <c r="CH61" i="18"/>
  <c r="AW62" i="18"/>
  <c r="BP62" i="18"/>
  <c r="BR64" i="18"/>
  <c r="AC67" i="18"/>
  <c r="BP68" i="18"/>
  <c r="CH68" i="18"/>
  <c r="N69" i="18"/>
  <c r="O69" i="18" s="1"/>
  <c r="CT69" i="18"/>
  <c r="CV69" i="18" s="1"/>
  <c r="AX74" i="18"/>
  <c r="CA74" i="18"/>
  <c r="BR76" i="18"/>
  <c r="AX78" i="18"/>
  <c r="CH81" i="18"/>
  <c r="AX82" i="18"/>
  <c r="O90" i="18"/>
  <c r="BS90" i="18"/>
  <c r="AW92" i="18"/>
  <c r="BR94" i="18"/>
  <c r="AX95" i="18"/>
  <c r="BS95" i="18"/>
  <c r="AX98" i="18"/>
  <c r="AU98" i="18"/>
  <c r="CT98" i="18"/>
  <c r="CV98" i="18" s="1"/>
  <c r="Z100" i="18"/>
  <c r="AC100" i="18" s="1"/>
  <c r="BR100" i="18"/>
  <c r="CT100" i="18"/>
  <c r="CV100" i="18" s="1"/>
  <c r="BS101" i="18"/>
  <c r="AU104" i="18"/>
  <c r="AD105" i="18"/>
  <c r="CT105" i="18"/>
  <c r="CV105" i="18" s="1"/>
  <c r="AD107" i="18"/>
  <c r="Z108" i="18"/>
  <c r="AC108" i="18" s="1"/>
  <c r="CT108" i="18"/>
  <c r="CV108" i="18" s="1"/>
  <c r="BS109" i="18"/>
  <c r="N111" i="18"/>
  <c r="O111" i="18" s="1"/>
  <c r="Z113" i="18"/>
  <c r="AC113" i="18" s="1"/>
  <c r="CA113" i="18"/>
  <c r="Z119" i="18"/>
  <c r="AC119" i="18" s="1"/>
  <c r="BS119" i="18"/>
  <c r="CH119" i="18"/>
  <c r="AU124" i="18"/>
  <c r="BR126" i="18"/>
  <c r="AX128" i="18"/>
  <c r="CH130" i="18"/>
  <c r="BS134" i="18"/>
  <c r="CA135" i="18"/>
  <c r="AW137" i="18"/>
  <c r="BP139" i="18"/>
  <c r="CH139" i="18"/>
  <c r="AW141" i="18"/>
  <c r="BR141" i="18"/>
  <c r="AW143" i="18"/>
  <c r="BR143" i="18"/>
  <c r="N145" i="18"/>
  <c r="O145" i="18" s="1"/>
  <c r="CH146" i="18"/>
  <c r="CT148" i="18"/>
  <c r="CV148" i="18" s="1"/>
  <c r="AW151" i="18"/>
  <c r="BS155" i="18"/>
  <c r="AW157" i="18"/>
  <c r="AW159" i="18"/>
  <c r="Z160" i="18"/>
  <c r="AC160" i="18" s="1"/>
  <c r="AW163" i="18"/>
  <c r="BS163" i="18"/>
  <c r="Z164" i="18"/>
  <c r="AC164" i="18" s="1"/>
  <c r="BP165" i="18"/>
  <c r="Z168" i="18"/>
  <c r="AC168" i="18" s="1"/>
  <c r="BS168" i="18"/>
  <c r="AW169" i="18"/>
  <c r="Z170" i="18"/>
  <c r="AC170" i="18" s="1"/>
  <c r="CA172" i="18"/>
  <c r="S173" i="18"/>
  <c r="CN173" i="18" s="1"/>
  <c r="AX173" i="18"/>
  <c r="CA174" i="18"/>
  <c r="N177" i="18"/>
  <c r="O177" i="18" s="1"/>
  <c r="CH182" i="18"/>
  <c r="S183" i="18"/>
  <c r="CN183" i="18" s="1"/>
  <c r="AD183" i="18"/>
  <c r="CT190" i="18"/>
  <c r="CV190" i="18" s="1"/>
  <c r="AX204" i="18"/>
  <c r="AU204" i="18"/>
  <c r="AX208" i="18"/>
  <c r="AW208" i="18"/>
  <c r="CH41" i="18"/>
  <c r="AY44" i="18"/>
  <c r="M42" i="17" s="1"/>
  <c r="AX46" i="18"/>
  <c r="AW47" i="18"/>
  <c r="CH48" i="18"/>
  <c r="CA49" i="18"/>
  <c r="AX50" i="18"/>
  <c r="CH52" i="18"/>
  <c r="Z56" i="18"/>
  <c r="AC56" i="18" s="1"/>
  <c r="AD57" i="18"/>
  <c r="AW59" i="18"/>
  <c r="CA59" i="18"/>
  <c r="BP61" i="18"/>
  <c r="R62" i="18"/>
  <c r="CJ62" i="18" s="1"/>
  <c r="BR62" i="18"/>
  <c r="CH63" i="18"/>
  <c r="AW65" i="18"/>
  <c r="BP66" i="18"/>
  <c r="CH66" i="18"/>
  <c r="AD67" i="18"/>
  <c r="CT68" i="18"/>
  <c r="CV68" i="18" s="1"/>
  <c r="CH72" i="18"/>
  <c r="CH77" i="18"/>
  <c r="BS78" i="18"/>
  <c r="CT81" i="18"/>
  <c r="Z86" i="18"/>
  <c r="AC86" i="18" s="1"/>
  <c r="AU87" i="18"/>
  <c r="AW90" i="18"/>
  <c r="O100" i="18"/>
  <c r="AX105" i="18"/>
  <c r="BS106" i="18"/>
  <c r="O108" i="18"/>
  <c r="BS108" i="18"/>
  <c r="CA109" i="18"/>
  <c r="AD111" i="18"/>
  <c r="BS113" i="18"/>
  <c r="Z114" i="18"/>
  <c r="AC114" i="18" s="1"/>
  <c r="CH117" i="18"/>
  <c r="BP119" i="18"/>
  <c r="CH121" i="18"/>
  <c r="BS128" i="18"/>
  <c r="Z129" i="18"/>
  <c r="AC129" i="18" s="1"/>
  <c r="AX130" i="18"/>
  <c r="CT130" i="18"/>
  <c r="CV130" i="18" s="1"/>
  <c r="CA134" i="18"/>
  <c r="O139" i="18"/>
  <c r="BR139" i="18"/>
  <c r="CT139" i="18"/>
  <c r="CV139" i="18" s="1"/>
  <c r="CT142" i="18"/>
  <c r="BP146" i="18"/>
  <c r="CT147" i="18"/>
  <c r="CV147" i="18" s="1"/>
  <c r="CH150" i="18"/>
  <c r="BS151" i="18"/>
  <c r="S153" i="18"/>
  <c r="CN153" i="18" s="1"/>
  <c r="AX153" i="18"/>
  <c r="AU156" i="18"/>
  <c r="BR161" i="18"/>
  <c r="CT161" i="18"/>
  <c r="CV161" i="18" s="1"/>
  <c r="O163" i="18"/>
  <c r="CA163" i="18"/>
  <c r="R164" i="18"/>
  <c r="CJ164" i="18" s="1"/>
  <c r="BP164" i="18"/>
  <c r="BR165" i="18"/>
  <c r="AW167" i="18"/>
  <c r="BP169" i="18"/>
  <c r="CA180" i="18"/>
  <c r="AU182" i="18"/>
  <c r="CA184" i="18"/>
  <c r="O193" i="18"/>
  <c r="AD196" i="18"/>
  <c r="Z196" i="18"/>
  <c r="AC196" i="18" s="1"/>
  <c r="AD198" i="18"/>
  <c r="Z198" i="18"/>
  <c r="AC198" i="18" s="1"/>
  <c r="BS56" i="18"/>
  <c r="AX57" i="18"/>
  <c r="CT57" i="18"/>
  <c r="CV57" i="18" s="1"/>
  <c r="O59" i="18"/>
  <c r="O61" i="18"/>
  <c r="BR61" i="18"/>
  <c r="CT63" i="18"/>
  <c r="CV63" i="18" s="1"/>
  <c r="CJ66" i="18"/>
  <c r="AX67" i="18"/>
  <c r="BS69" i="18"/>
  <c r="BP72" i="18"/>
  <c r="CT72" i="18"/>
  <c r="CV72" i="18" s="1"/>
  <c r="AW75" i="18"/>
  <c r="S77" i="18"/>
  <c r="CN77" i="18" s="1"/>
  <c r="BP80" i="18"/>
  <c r="AW83" i="18"/>
  <c r="O86" i="18"/>
  <c r="BS86" i="18"/>
  <c r="N98" i="18"/>
  <c r="O98" i="18" s="1"/>
  <c r="S155" i="18"/>
  <c r="CN155" i="18" s="1"/>
  <c r="S161" i="18"/>
  <c r="CN161" i="18" s="1"/>
  <c r="S171" i="18"/>
  <c r="CN171" i="18" s="1"/>
  <c r="AX171" i="18"/>
  <c r="S176" i="18"/>
  <c r="CN176" i="18" s="1"/>
  <c r="BR176" i="18"/>
  <c r="BS177" i="18"/>
  <c r="CJ179" i="18"/>
  <c r="AX179" i="18"/>
  <c r="BR183" i="18"/>
  <c r="AU185" i="18"/>
  <c r="AX191" i="18"/>
  <c r="AW191" i="18"/>
  <c r="BR191" i="18"/>
  <c r="AX193" i="18"/>
  <c r="BS193" i="18"/>
  <c r="Z80" i="18"/>
  <c r="AC80" i="18" s="1"/>
  <c r="Z89" i="18"/>
  <c r="AC89" i="18" s="1"/>
  <c r="CA91" i="18"/>
  <c r="BP96" i="18"/>
  <c r="BS104" i="18"/>
  <c r="BP106" i="18"/>
  <c r="AX112" i="18"/>
  <c r="AX114" i="18"/>
  <c r="AX115" i="18"/>
  <c r="BS116" i="18"/>
  <c r="Z117" i="18"/>
  <c r="AC117" i="18" s="1"/>
  <c r="BP117" i="18"/>
  <c r="Z118" i="18"/>
  <c r="AC118" i="18" s="1"/>
  <c r="BS120" i="18"/>
  <c r="N121" i="18"/>
  <c r="O121" i="18" s="1"/>
  <c r="N122" i="18"/>
  <c r="O122" i="18" s="1"/>
  <c r="BS125" i="18"/>
  <c r="AX126" i="18"/>
  <c r="AX127" i="18"/>
  <c r="BS129" i="18"/>
  <c r="CT131" i="18"/>
  <c r="AU134" i="18"/>
  <c r="BP138" i="18"/>
  <c r="CT140" i="18"/>
  <c r="CV140" i="18" s="1"/>
  <c r="BS142" i="18"/>
  <c r="CT143" i="18"/>
  <c r="CV143" i="18" s="1"/>
  <c r="S146" i="18"/>
  <c r="CN146" i="18" s="1"/>
  <c r="AU146" i="18"/>
  <c r="AU147" i="18"/>
  <c r="BR153" i="18"/>
  <c r="CT153" i="18"/>
  <c r="CV153" i="18" s="1"/>
  <c r="BP159" i="18"/>
  <c r="N165" i="18"/>
  <c r="O165" i="18" s="1"/>
  <c r="S168" i="18"/>
  <c r="CN168" i="18" s="1"/>
  <c r="R169" i="18"/>
  <c r="CJ169" i="18" s="1"/>
  <c r="BR171" i="18"/>
  <c r="O173" i="18"/>
  <c r="CH174" i="18"/>
  <c r="AX176" i="18"/>
  <c r="Z178" i="18"/>
  <c r="AC178" i="18" s="1"/>
  <c r="BR179" i="18"/>
  <c r="O181" i="18"/>
  <c r="AX181" i="18"/>
  <c r="BS181" i="18"/>
  <c r="Z182" i="18"/>
  <c r="AC182" i="18" s="1"/>
  <c r="O183" i="18"/>
  <c r="CT183" i="18"/>
  <c r="CV183" i="18" s="1"/>
  <c r="BR185" i="18"/>
  <c r="CA186" i="18"/>
  <c r="AC189" i="18"/>
  <c r="S190" i="18"/>
  <c r="CN190" i="18" s="1"/>
  <c r="S191" i="18"/>
  <c r="CN191" i="18" s="1"/>
  <c r="CT192" i="18"/>
  <c r="CV192" i="18" s="1"/>
  <c r="N195" i="18"/>
  <c r="O195" i="18" s="1"/>
  <c r="AX197" i="18"/>
  <c r="AW197" i="18"/>
  <c r="AW206" i="18"/>
  <c r="AX51" i="18"/>
  <c r="AW52" i="18"/>
  <c r="BS53" i="18"/>
  <c r="AX54" i="18"/>
  <c r="CA54" i="18"/>
  <c r="BP56" i="18"/>
  <c r="CA62" i="18"/>
  <c r="AU64" i="18"/>
  <c r="CH69" i="18"/>
  <c r="BS70" i="18"/>
  <c r="AX73" i="18"/>
  <c r="Z75" i="18"/>
  <c r="AC75" i="18" s="1"/>
  <c r="CA75" i="18"/>
  <c r="O80" i="18"/>
  <c r="BS80" i="18"/>
  <c r="BS81" i="18"/>
  <c r="Z83" i="18"/>
  <c r="AC83" i="18" s="1"/>
  <c r="CA83" i="18"/>
  <c r="AX85" i="18"/>
  <c r="AW85" i="18"/>
  <c r="CA85" i="18"/>
  <c r="BR86" i="18"/>
  <c r="CA87" i="18"/>
  <c r="AD88" i="18"/>
  <c r="BP89" i="18"/>
  <c r="Z93" i="18"/>
  <c r="AC93" i="18" s="1"/>
  <c r="CA93" i="18"/>
  <c r="CH95" i="18"/>
  <c r="AU96" i="18"/>
  <c r="Z99" i="18"/>
  <c r="AC99" i="18" s="1"/>
  <c r="CA100" i="18"/>
  <c r="CH101" i="18"/>
  <c r="AX102" i="18"/>
  <c r="BP103" i="18"/>
  <c r="N104" i="18"/>
  <c r="O104" i="18" s="1"/>
  <c r="AX104" i="18"/>
  <c r="CA104" i="18"/>
  <c r="CA105" i="18"/>
  <c r="CA108" i="18"/>
  <c r="CH109" i="18"/>
  <c r="BP111" i="18"/>
  <c r="BR114" i="18"/>
  <c r="CA115" i="18"/>
  <c r="AD116" i="18"/>
  <c r="CA126" i="18"/>
  <c r="CA127" i="18"/>
  <c r="CH134" i="18"/>
  <c r="CH138" i="18"/>
  <c r="BP141" i="18"/>
  <c r="CA142" i="18"/>
  <c r="CA143" i="18"/>
  <c r="CA144" i="18"/>
  <c r="CA148" i="18"/>
  <c r="CH157" i="18"/>
  <c r="O160" i="18"/>
  <c r="CA161" i="18"/>
  <c r="AC163" i="18"/>
  <c r="O185" i="18"/>
  <c r="CA195" i="18"/>
  <c r="BS199" i="18"/>
  <c r="BR199" i="18"/>
  <c r="AD205" i="18"/>
  <c r="Z205" i="18"/>
  <c r="AC205" i="18" s="1"/>
  <c r="CT189" i="18"/>
  <c r="CV189" i="18" s="1"/>
  <c r="CH190" i="18"/>
  <c r="AU195" i="18"/>
  <c r="CA196" i="18"/>
  <c r="CH198" i="18"/>
  <c r="CH202" i="18"/>
  <c r="O203" i="18"/>
  <c r="CT203" i="18"/>
  <c r="CV203" i="18" s="1"/>
  <c r="BR204" i="18"/>
  <c r="CH204" i="18"/>
  <c r="CA209" i="18"/>
  <c r="CA211" i="18"/>
  <c r="CA215" i="18"/>
  <c r="Z219" i="18"/>
  <c r="AC219" i="18" s="1"/>
  <c r="CH219" i="18"/>
  <c r="O220" i="18"/>
  <c r="CT220" i="18"/>
  <c r="CV220" i="18" s="1"/>
  <c r="O221" i="18"/>
  <c r="CA221" i="18"/>
  <c r="S226" i="18"/>
  <c r="CN226" i="18" s="1"/>
  <c r="AX226" i="18"/>
  <c r="CT228" i="18"/>
  <c r="CV228" i="18" s="1"/>
  <c r="AX229" i="18"/>
  <c r="CA229" i="18"/>
  <c r="AX234" i="18"/>
  <c r="BP234" i="18"/>
  <c r="Z235" i="18"/>
  <c r="AC235" i="18" s="1"/>
  <c r="AX237" i="18"/>
  <c r="CA237" i="18"/>
  <c r="BS238" i="18"/>
  <c r="Z239" i="18"/>
  <c r="AC239" i="18" s="1"/>
  <c r="BP239" i="18"/>
  <c r="CH239" i="18"/>
  <c r="BR241" i="18"/>
  <c r="CH241" i="18"/>
  <c r="Z243" i="18"/>
  <c r="AC243" i="18" s="1"/>
  <c r="CT243" i="18"/>
  <c r="CV243" i="18" s="1"/>
  <c r="BP244" i="18"/>
  <c r="AD247" i="18"/>
  <c r="CT251" i="18"/>
  <c r="CV251" i="18" s="1"/>
  <c r="AW252" i="18"/>
  <c r="BS252" i="18"/>
  <c r="BS265" i="18"/>
  <c r="BR265" i="18"/>
  <c r="CH265" i="18"/>
  <c r="AU273" i="18"/>
  <c r="S287" i="18"/>
  <c r="CN287" i="18" s="1"/>
  <c r="BP213" i="18"/>
  <c r="N254" i="18"/>
  <c r="O254" i="18" s="1"/>
  <c r="BR258" i="18"/>
  <c r="BP258" i="18"/>
  <c r="AD311" i="18"/>
  <c r="Z311" i="18"/>
  <c r="AC311" i="18" s="1"/>
  <c r="BS315" i="18"/>
  <c r="BP315" i="18"/>
  <c r="BR315" i="18"/>
  <c r="N327" i="18"/>
  <c r="O327" i="18" s="1"/>
  <c r="Z336" i="18"/>
  <c r="AC336" i="18" s="1"/>
  <c r="AD336" i="18"/>
  <c r="BP204" i="18"/>
  <c r="AW205" i="18"/>
  <c r="AX206" i="18"/>
  <c r="BP206" i="18"/>
  <c r="BR210" i="18"/>
  <c r="O211" i="18"/>
  <c r="Z213" i="18"/>
  <c r="AC213" i="18" s="1"/>
  <c r="N215" i="18"/>
  <c r="O215" i="18" s="1"/>
  <c r="AX216" i="18"/>
  <c r="BP216" i="18"/>
  <c r="AW220" i="18"/>
  <c r="Z225" i="18"/>
  <c r="AC225" i="18" s="1"/>
  <c r="AD228" i="18"/>
  <c r="BP231" i="18"/>
  <c r="Z233" i="18"/>
  <c r="AC233" i="18" s="1"/>
  <c r="AX235" i="18"/>
  <c r="O239" i="18"/>
  <c r="Z250" i="18"/>
  <c r="AC250" i="18" s="1"/>
  <c r="AW251" i="18"/>
  <c r="AX263" i="18"/>
  <c r="AD298" i="18"/>
  <c r="Z298" i="18"/>
  <c r="AC298" i="18" s="1"/>
  <c r="BP303" i="18"/>
  <c r="BR303" i="18"/>
  <c r="AD351" i="18"/>
  <c r="Z351" i="18"/>
  <c r="AC351" i="18" s="1"/>
  <c r="R190" i="18"/>
  <c r="CJ190" i="18" s="1"/>
  <c r="BP194" i="18"/>
  <c r="CH196" i="18"/>
  <c r="N197" i="18"/>
  <c r="O197" i="18" s="1"/>
  <c r="R200" i="18"/>
  <c r="CJ200" i="18" s="1"/>
  <c r="BS203" i="18"/>
  <c r="Z204" i="18"/>
  <c r="AC204" i="18" s="1"/>
  <c r="CT206" i="18"/>
  <c r="S209" i="18"/>
  <c r="CN209" i="18" s="1"/>
  <c r="CH209" i="18"/>
  <c r="CT210" i="18"/>
  <c r="CV210" i="18" s="1"/>
  <c r="R213" i="18"/>
  <c r="CJ213" i="18" s="1"/>
  <c r="BP218" i="18"/>
  <c r="BS220" i="18"/>
  <c r="Z221" i="18"/>
  <c r="AC221" i="18" s="1"/>
  <c r="CH221" i="18"/>
  <c r="N222" i="18"/>
  <c r="O222" i="18" s="1"/>
  <c r="AU222" i="18"/>
  <c r="BS222" i="18"/>
  <c r="CA223" i="18"/>
  <c r="AX224" i="18"/>
  <c r="CT225" i="18"/>
  <c r="CV225" i="18" s="1"/>
  <c r="O226" i="18"/>
  <c r="AW226" i="18"/>
  <c r="AW228" i="18"/>
  <c r="CH229" i="18"/>
  <c r="S230" i="18"/>
  <c r="CN230" i="18" s="1"/>
  <c r="AD230" i="18"/>
  <c r="Z231" i="18"/>
  <c r="AC231" i="18" s="1"/>
  <c r="AX233" i="18"/>
  <c r="CH237" i="18"/>
  <c r="CT239" i="18"/>
  <c r="CV239" i="18" s="1"/>
  <c r="BS241" i="18"/>
  <c r="N242" i="18"/>
  <c r="O242" i="18" s="1"/>
  <c r="AU242" i="18"/>
  <c r="BS242" i="18"/>
  <c r="R244" i="18"/>
  <c r="CJ244" i="18" s="1"/>
  <c r="AX244" i="18"/>
  <c r="O246" i="18"/>
  <c r="AX246" i="18"/>
  <c r="BS246" i="18"/>
  <c r="AU247" i="18"/>
  <c r="S248" i="18"/>
  <c r="CN248" i="18" s="1"/>
  <c r="AD248" i="18"/>
  <c r="CH249" i="18"/>
  <c r="BS251" i="18"/>
  <c r="AW281" i="18"/>
  <c r="O289" i="18"/>
  <c r="AW296" i="18"/>
  <c r="AX322" i="18"/>
  <c r="AU322" i="18"/>
  <c r="AW329" i="18"/>
  <c r="BP197" i="18"/>
  <c r="AU200" i="18"/>
  <c r="AU202" i="18"/>
  <c r="BR202" i="18"/>
  <c r="AU206" i="18"/>
  <c r="BS207" i="18"/>
  <c r="BP208" i="18"/>
  <c r="BP211" i="18"/>
  <c r="AU212" i="18"/>
  <c r="BS212" i="18"/>
  <c r="CT215" i="18"/>
  <c r="CV215" i="18" s="1"/>
  <c r="AU216" i="18"/>
  <c r="BS217" i="18"/>
  <c r="R221" i="18"/>
  <c r="CJ221" i="18" s="1"/>
  <c r="BP221" i="18"/>
  <c r="CT221" i="18"/>
  <c r="CV221" i="18" s="1"/>
  <c r="BS226" i="18"/>
  <c r="AU229" i="18"/>
  <c r="AX230" i="18"/>
  <c r="AU231" i="18"/>
  <c r="AW232" i="18"/>
  <c r="BR232" i="18"/>
  <c r="AU235" i="18"/>
  <c r="AU237" i="18"/>
  <c r="AX239" i="18"/>
  <c r="CA243" i="18"/>
  <c r="CH245" i="18"/>
  <c r="AX248" i="18"/>
  <c r="BP248" i="18"/>
  <c r="AU249" i="18"/>
  <c r="AU283" i="18"/>
  <c r="AW283" i="18"/>
  <c r="BS195" i="18"/>
  <c r="R196" i="18"/>
  <c r="CJ196" i="18" s="1"/>
  <c r="AW196" i="18"/>
  <c r="S198" i="18"/>
  <c r="CN198" i="18" s="1"/>
  <c r="R203" i="18"/>
  <c r="CJ203" i="18" s="1"/>
  <c r="AD203" i="18"/>
  <c r="O208" i="18"/>
  <c r="BR208" i="18"/>
  <c r="Z209" i="18"/>
  <c r="AC209" i="18" s="1"/>
  <c r="AW210" i="18"/>
  <c r="O218" i="18"/>
  <c r="CT218" i="18"/>
  <c r="CV218" i="18" s="1"/>
  <c r="S220" i="18"/>
  <c r="CN220" i="18" s="1"/>
  <c r="BP222" i="18"/>
  <c r="BR224" i="18"/>
  <c r="AX225" i="18"/>
  <c r="BR230" i="18"/>
  <c r="CT231" i="18"/>
  <c r="CV231" i="18" s="1"/>
  <c r="O232" i="18"/>
  <c r="CT242" i="18"/>
  <c r="CV242" i="18" s="1"/>
  <c r="CT244" i="18"/>
  <c r="CV244" i="18" s="1"/>
  <c r="CT245" i="18"/>
  <c r="CV245" i="18" s="1"/>
  <c r="BP246" i="18"/>
  <c r="CT246" i="18"/>
  <c r="CV246" i="18" s="1"/>
  <c r="BP249" i="18"/>
  <c r="CT268" i="18"/>
  <c r="CV268" i="18" s="1"/>
  <c r="BS269" i="18"/>
  <c r="BR269" i="18"/>
  <c r="AX277" i="18"/>
  <c r="AU277" i="18"/>
  <c r="AW280" i="18"/>
  <c r="AU282" i="18"/>
  <c r="BS285" i="18"/>
  <c r="BR285" i="18"/>
  <c r="CT287" i="18"/>
  <c r="CV287" i="18" s="1"/>
  <c r="AX228" i="18"/>
  <c r="BS228" i="18"/>
  <c r="AX241" i="18"/>
  <c r="BR249" i="18"/>
  <c r="S251" i="18"/>
  <c r="CN251" i="18" s="1"/>
  <c r="AX257" i="18"/>
  <c r="AW257" i="18"/>
  <c r="N264" i="18"/>
  <c r="O264" i="18" s="1"/>
  <c r="AX285" i="18"/>
  <c r="AW285" i="18"/>
  <c r="BS407" i="18"/>
  <c r="BP407" i="18"/>
  <c r="BR407" i="18"/>
  <c r="BR198" i="18"/>
  <c r="O199" i="18"/>
  <c r="AX199" i="18"/>
  <c r="O202" i="18"/>
  <c r="S211" i="18"/>
  <c r="CN211" i="18" s="1"/>
  <c r="CT212" i="18"/>
  <c r="O213" i="18"/>
  <c r="Z217" i="18"/>
  <c r="AC217" i="18" s="1"/>
  <c r="BS218" i="18"/>
  <c r="Z223" i="18"/>
  <c r="AC223" i="18" s="1"/>
  <c r="AU225" i="18"/>
  <c r="BS229" i="18"/>
  <c r="N230" i="18"/>
  <c r="O230" i="18" s="1"/>
  <c r="O236" i="18"/>
  <c r="AX236" i="18"/>
  <c r="BS236" i="18"/>
  <c r="AX238" i="18"/>
  <c r="N244" i="18"/>
  <c r="O244" i="18" s="1"/>
  <c r="O252" i="18"/>
  <c r="AX273" i="18"/>
  <c r="AW273" i="18"/>
  <c r="AW289" i="18"/>
  <c r="BS316" i="18"/>
  <c r="BR316" i="18"/>
  <c r="BP257" i="18"/>
  <c r="Z258" i="18"/>
  <c r="AC258" i="18" s="1"/>
  <c r="BS259" i="18"/>
  <c r="BS260" i="18"/>
  <c r="BP261" i="18"/>
  <c r="CH262" i="18"/>
  <c r="AC263" i="18"/>
  <c r="CT264" i="18"/>
  <c r="CV264" i="18" s="1"/>
  <c r="AW267" i="18"/>
  <c r="CA269" i="18"/>
  <c r="BS272" i="18"/>
  <c r="AD273" i="18"/>
  <c r="R275" i="18"/>
  <c r="CJ275" i="18" s="1"/>
  <c r="BR275" i="18"/>
  <c r="AX276" i="18"/>
  <c r="CA280" i="18"/>
  <c r="R281" i="18"/>
  <c r="CJ281" i="18" s="1"/>
  <c r="AD281" i="18"/>
  <c r="AX283" i="18"/>
  <c r="BS283" i="18"/>
  <c r="CT283" i="18"/>
  <c r="CA284" i="18"/>
  <c r="CA286" i="18"/>
  <c r="AX287" i="18"/>
  <c r="BP289" i="18"/>
  <c r="AX290" i="18"/>
  <c r="BS290" i="18"/>
  <c r="AX295" i="18"/>
  <c r="CA297" i="18"/>
  <c r="AX303" i="18"/>
  <c r="BS307" i="18"/>
  <c r="BS308" i="18"/>
  <c r="AX309" i="18"/>
  <c r="AU313" i="18"/>
  <c r="BS317" i="18"/>
  <c r="S320" i="18"/>
  <c r="CN320" i="18" s="1"/>
  <c r="CH321" i="18"/>
  <c r="CT324" i="18"/>
  <c r="CV324" i="18" s="1"/>
  <c r="BR326" i="18"/>
  <c r="R328" i="18"/>
  <c r="CJ328" i="18" s="1"/>
  <c r="R329" i="18"/>
  <c r="CJ329" i="18" s="1"/>
  <c r="AW332" i="18"/>
  <c r="CH332" i="18"/>
  <c r="AW334" i="18"/>
  <c r="BS345" i="18"/>
  <c r="AX346" i="18"/>
  <c r="AU346" i="18"/>
  <c r="AD347" i="18"/>
  <c r="Z347" i="18"/>
  <c r="AC347" i="18" s="1"/>
  <c r="AU363" i="18"/>
  <c r="O372" i="18"/>
  <c r="CT375" i="18"/>
  <c r="O376" i="18"/>
  <c r="O391" i="18"/>
  <c r="CT393" i="18"/>
  <c r="CV393" i="18" s="1"/>
  <c r="O394" i="18"/>
  <c r="AX401" i="18"/>
  <c r="AW401" i="18"/>
  <c r="CA401" i="18"/>
  <c r="CT307" i="18"/>
  <c r="CV307" i="18" s="1"/>
  <c r="N362" i="18"/>
  <c r="O362" i="18" s="1"/>
  <c r="AX371" i="18"/>
  <c r="AW371" i="18"/>
  <c r="AW374" i="18"/>
  <c r="AU374" i="18"/>
  <c r="BP509" i="18"/>
  <c r="BS509" i="18"/>
  <c r="N530" i="18"/>
  <c r="O530" i="18" s="1"/>
  <c r="S256" i="18"/>
  <c r="CN256" i="18" s="1"/>
  <c r="AU259" i="18"/>
  <c r="BP262" i="18"/>
  <c r="AU263" i="18"/>
  <c r="CT263" i="18"/>
  <c r="CV263" i="18" s="1"/>
  <c r="CA270" i="18"/>
  <c r="S277" i="18"/>
  <c r="CN277" i="18" s="1"/>
  <c r="CT277" i="18"/>
  <c r="CV277" i="18" s="1"/>
  <c r="CH280" i="18"/>
  <c r="O281" i="18"/>
  <c r="CT281" i="18"/>
  <c r="CV281" i="18" s="1"/>
  <c r="CH282" i="18"/>
  <c r="CH284" i="18"/>
  <c r="BP285" i="18"/>
  <c r="AU294" i="18"/>
  <c r="CH294" i="18"/>
  <c r="BR295" i="18"/>
  <c r="BR297" i="18"/>
  <c r="R300" i="18"/>
  <c r="CJ300" i="18" s="1"/>
  <c r="CT300" i="18"/>
  <c r="CV300" i="18" s="1"/>
  <c r="CH301" i="18"/>
  <c r="BR302" i="18"/>
  <c r="CA303" i="18"/>
  <c r="CH304" i="18"/>
  <c r="CH309" i="18"/>
  <c r="AX310" i="18"/>
  <c r="BS310" i="18"/>
  <c r="CA311" i="18"/>
  <c r="Z312" i="18"/>
  <c r="AC312" i="18" s="1"/>
  <c r="AD313" i="18"/>
  <c r="CH313" i="18"/>
  <c r="N314" i="18"/>
  <c r="O314" i="18" s="1"/>
  <c r="CT314" i="18"/>
  <c r="CT315" i="18"/>
  <c r="AU317" i="18"/>
  <c r="AX320" i="18"/>
  <c r="AW322" i="18"/>
  <c r="N323" i="18"/>
  <c r="O323" i="18" s="1"/>
  <c r="AW323" i="18"/>
  <c r="BS324" i="18"/>
  <c r="R325" i="18"/>
  <c r="CJ325" i="18" s="1"/>
  <c r="BS328" i="18"/>
  <c r="CH330" i="18"/>
  <c r="BP332" i="18"/>
  <c r="AW335" i="18"/>
  <c r="BS336" i="18"/>
  <c r="BR336" i="18"/>
  <c r="BP336" i="18"/>
  <c r="CH348" i="18"/>
  <c r="BS366" i="18"/>
  <c r="BP366" i="18"/>
  <c r="AU371" i="18"/>
  <c r="BS375" i="18"/>
  <c r="BP375" i="18"/>
  <c r="N407" i="18"/>
  <c r="O407" i="18" s="1"/>
  <c r="AX411" i="18"/>
  <c r="AW411" i="18"/>
  <c r="AX451" i="18"/>
  <c r="AW451" i="18"/>
  <c r="AW254" i="18"/>
  <c r="BS255" i="18"/>
  <c r="Z262" i="18"/>
  <c r="AC262" i="18" s="1"/>
  <c r="CA264" i="18"/>
  <c r="CH276" i="18"/>
  <c r="AW278" i="18"/>
  <c r="BS282" i="18"/>
  <c r="CA287" i="18"/>
  <c r="BP290" i="18"/>
  <c r="BP296" i="18"/>
  <c r="AW300" i="18"/>
  <c r="CA300" i="18"/>
  <c r="CA310" i="18"/>
  <c r="BP312" i="18"/>
  <c r="BR313" i="18"/>
  <c r="CH317" i="18"/>
  <c r="R324" i="18"/>
  <c r="CJ324" i="18" s="1"/>
  <c r="BR325" i="18"/>
  <c r="CH327" i="18"/>
  <c r="CH328" i="18"/>
  <c r="BS349" i="18"/>
  <c r="BR349" i="18"/>
  <c r="AD355" i="18"/>
  <c r="Z362" i="18"/>
  <c r="AC362" i="18" s="1"/>
  <c r="AD362" i="18"/>
  <c r="CT374" i="18"/>
  <c r="CT391" i="18"/>
  <c r="CV391" i="18" s="1"/>
  <c r="AD392" i="18"/>
  <c r="Z392" i="18"/>
  <c r="AC392" i="18" s="1"/>
  <c r="BP404" i="18"/>
  <c r="AD406" i="18"/>
  <c r="Z406" i="18"/>
  <c r="AC406" i="18" s="1"/>
  <c r="BS410" i="18"/>
  <c r="BR410" i="18"/>
  <c r="AD425" i="18"/>
  <c r="Z425" i="18"/>
  <c r="AC425" i="18" s="1"/>
  <c r="Z260" i="18"/>
  <c r="AC260" i="18" s="1"/>
  <c r="AX265" i="18"/>
  <c r="AW270" i="18"/>
  <c r="BP271" i="18"/>
  <c r="BP275" i="18"/>
  <c r="Z276" i="18"/>
  <c r="AC276" i="18" s="1"/>
  <c r="Z282" i="18"/>
  <c r="AC282" i="18" s="1"/>
  <c r="Z290" i="18"/>
  <c r="AC290" i="18" s="1"/>
  <c r="BR291" i="18"/>
  <c r="N294" i="18"/>
  <c r="O294" i="18" s="1"/>
  <c r="CH295" i="18"/>
  <c r="AU296" i="18"/>
  <c r="AW297" i="18"/>
  <c r="CA298" i="18"/>
  <c r="CH299" i="18"/>
  <c r="N306" i="18"/>
  <c r="O306" i="18" s="1"/>
  <c r="CT310" i="18"/>
  <c r="AU311" i="18"/>
  <c r="CA319" i="18"/>
  <c r="AW320" i="18"/>
  <c r="CA322" i="18"/>
  <c r="CA323" i="18"/>
  <c r="BR324" i="18"/>
  <c r="AX327" i="18"/>
  <c r="CT327" i="18"/>
  <c r="CV327" i="18" s="1"/>
  <c r="S328" i="18"/>
  <c r="CN328" i="18" s="1"/>
  <c r="CT328" i="18"/>
  <c r="CV328" i="18" s="1"/>
  <c r="BS332" i="18"/>
  <c r="AW347" i="18"/>
  <c r="Z355" i="18"/>
  <c r="AC355" i="18" s="1"/>
  <c r="BS361" i="18"/>
  <c r="BS380" i="18"/>
  <c r="AW382" i="18"/>
  <c r="AU382" i="18"/>
  <c r="AX254" i="18"/>
  <c r="AU255" i="18"/>
  <c r="CT256" i="18"/>
  <c r="CV256" i="18" s="1"/>
  <c r="BR259" i="18"/>
  <c r="N267" i="18"/>
  <c r="O267" i="18" s="1"/>
  <c r="CH270" i="18"/>
  <c r="R271" i="18"/>
  <c r="CJ271" i="18" s="1"/>
  <c r="AD271" i="18"/>
  <c r="CA272" i="18"/>
  <c r="Z273" i="18"/>
  <c r="AC273" i="18" s="1"/>
  <c r="CT276" i="18"/>
  <c r="CV276" i="18" s="1"/>
  <c r="CA277" i="18"/>
  <c r="AU278" i="18"/>
  <c r="S282" i="18"/>
  <c r="CN282" i="18" s="1"/>
  <c r="BP282" i="18"/>
  <c r="CH283" i="18"/>
  <c r="Z286" i="18"/>
  <c r="AC286" i="18" s="1"/>
  <c r="AU288" i="18"/>
  <c r="CA288" i="18"/>
  <c r="R289" i="18"/>
  <c r="CJ289" i="18" s="1"/>
  <c r="AD289" i="18"/>
  <c r="AU290" i="18"/>
  <c r="CH293" i="18"/>
  <c r="AC295" i="18"/>
  <c r="CT295" i="18"/>
  <c r="AD296" i="18"/>
  <c r="CH296" i="18"/>
  <c r="AU301" i="18"/>
  <c r="AU303" i="18"/>
  <c r="CH303" i="18"/>
  <c r="AX306" i="18"/>
  <c r="BP307" i="18"/>
  <c r="BR308" i="18"/>
  <c r="CH311" i="18"/>
  <c r="BS312" i="18"/>
  <c r="N313" i="18"/>
  <c r="O313" i="18" s="1"/>
  <c r="CH316" i="18"/>
  <c r="BS319" i="18"/>
  <c r="BS322" i="18"/>
  <c r="AU323" i="18"/>
  <c r="BP325" i="18"/>
  <c r="AX333" i="18"/>
  <c r="CT334" i="18"/>
  <c r="CV334" i="18" s="1"/>
  <c r="BR348" i="18"/>
  <c r="BP355" i="18"/>
  <c r="BS257" i="18"/>
  <c r="BS261" i="18"/>
  <c r="AU270" i="18"/>
  <c r="CH272" i="18"/>
  <c r="AX275" i="18"/>
  <c r="AD276" i="18"/>
  <c r="CA276" i="18"/>
  <c r="BS277" i="18"/>
  <c r="AU280" i="18"/>
  <c r="BR280" i="18"/>
  <c r="AD286" i="18"/>
  <c r="BS294" i="18"/>
  <c r="AD295" i="18"/>
  <c r="AX296" i="18"/>
  <c r="BS302" i="18"/>
  <c r="AD303" i="18"/>
  <c r="AW303" i="18"/>
  <c r="BR307" i="18"/>
  <c r="Z308" i="18"/>
  <c r="AC308" i="18" s="1"/>
  <c r="BS309" i="18"/>
  <c r="AW310" i="18"/>
  <c r="AW312" i="18"/>
  <c r="O319" i="18"/>
  <c r="BS320" i="18"/>
  <c r="Z322" i="18"/>
  <c r="AC322" i="18" s="1"/>
  <c r="BP323" i="18"/>
  <c r="BP324" i="18"/>
  <c r="CT325" i="18"/>
  <c r="CV325" i="18" s="1"/>
  <c r="BS326" i="18"/>
  <c r="R327" i="18"/>
  <c r="CJ327" i="18" s="1"/>
  <c r="AX329" i="18"/>
  <c r="CA332" i="18"/>
  <c r="BS333" i="18"/>
  <c r="AX334" i="18"/>
  <c r="R343" i="18"/>
  <c r="CJ343" i="18" s="1"/>
  <c r="AX355" i="18"/>
  <c r="AX367" i="18"/>
  <c r="AX368" i="18"/>
  <c r="AC380" i="18"/>
  <c r="AD380" i="18"/>
  <c r="BR386" i="18"/>
  <c r="BP386" i="18"/>
  <c r="AU394" i="18"/>
  <c r="AX394" i="18"/>
  <c r="BS398" i="18"/>
  <c r="BS401" i="18"/>
  <c r="BR401" i="18"/>
  <c r="AD439" i="18"/>
  <c r="AC439" i="18"/>
  <c r="CA336" i="18"/>
  <c r="CH337" i="18"/>
  <c r="CT338" i="18"/>
  <c r="CV338" i="18" s="1"/>
  <c r="BP341" i="18"/>
  <c r="Z343" i="18"/>
  <c r="AC343" i="18" s="1"/>
  <c r="CA345" i="18"/>
  <c r="S346" i="18"/>
  <c r="CN346" i="18" s="1"/>
  <c r="CH356" i="18"/>
  <c r="AU358" i="18"/>
  <c r="AW364" i="18"/>
  <c r="BP369" i="18"/>
  <c r="BS371" i="18"/>
  <c r="AX373" i="18"/>
  <c r="BS373" i="18"/>
  <c r="BS374" i="18"/>
  <c r="BS376" i="18"/>
  <c r="CT377" i="18"/>
  <c r="AX378" i="18"/>
  <c r="AX381" i="18"/>
  <c r="BS381" i="18"/>
  <c r="BS382" i="18"/>
  <c r="R384" i="18"/>
  <c r="CJ384" i="18" s="1"/>
  <c r="BS385" i="18"/>
  <c r="CT385" i="18"/>
  <c r="CV385" i="18" s="1"/>
  <c r="O386" i="18"/>
  <c r="AX386" i="18"/>
  <c r="CT387" i="18"/>
  <c r="CV387" i="18" s="1"/>
  <c r="AX388" i="18"/>
  <c r="AX391" i="18"/>
  <c r="CH391" i="18"/>
  <c r="CT392" i="18"/>
  <c r="CV392" i="18" s="1"/>
  <c r="Z394" i="18"/>
  <c r="AC394" i="18" s="1"/>
  <c r="AW397" i="18"/>
  <c r="AD401" i="18"/>
  <c r="CA404" i="18"/>
  <c r="CH406" i="18"/>
  <c r="N412" i="18"/>
  <c r="O412" i="18" s="1"/>
  <c r="AX424" i="18"/>
  <c r="N430" i="18"/>
  <c r="O430" i="18" s="1"/>
  <c r="S434" i="18"/>
  <c r="CN434" i="18" s="1"/>
  <c r="S456" i="18"/>
  <c r="CN456" i="18" s="1"/>
  <c r="AX458" i="18"/>
  <c r="AX459" i="18"/>
  <c r="AW459" i="18"/>
  <c r="CH336" i="18"/>
  <c r="S339" i="18"/>
  <c r="CN339" i="18" s="1"/>
  <c r="CT341" i="18"/>
  <c r="AX342" i="18"/>
  <c r="CA342" i="18"/>
  <c r="CA353" i="18"/>
  <c r="CH355" i="18"/>
  <c r="CT359" i="18"/>
  <c r="CV359" i="18" s="1"/>
  <c r="CA361" i="18"/>
  <c r="AW362" i="18"/>
  <c r="BR364" i="18"/>
  <c r="S367" i="18"/>
  <c r="CN367" i="18" s="1"/>
  <c r="CA367" i="18"/>
  <c r="S368" i="18"/>
  <c r="CN368" i="18" s="1"/>
  <c r="AU369" i="18"/>
  <c r="CO369" i="18" s="1"/>
  <c r="AX372" i="18"/>
  <c r="BS372" i="18"/>
  <c r="AX377" i="18"/>
  <c r="CA377" i="18"/>
  <c r="AX384" i="18"/>
  <c r="BS384" i="18"/>
  <c r="CT386" i="18"/>
  <c r="CV386" i="18" s="1"/>
  <c r="AX387" i="18"/>
  <c r="CA387" i="18"/>
  <c r="CA394" i="18"/>
  <c r="AX395" i="18"/>
  <c r="BP395" i="18"/>
  <c r="AX397" i="18"/>
  <c r="BP397" i="18"/>
  <c r="AU401" i="18"/>
  <c r="O403" i="18"/>
  <c r="AX408" i="18"/>
  <c r="CA408" i="18"/>
  <c r="CA410" i="18"/>
  <c r="CA411" i="18"/>
  <c r="AU412" i="18"/>
  <c r="CH430" i="18"/>
  <c r="Z433" i="18"/>
  <c r="AC433" i="18" s="1"/>
  <c r="BR446" i="18"/>
  <c r="AU451" i="18"/>
  <c r="AX454" i="18"/>
  <c r="AU454" i="18"/>
  <c r="BS335" i="18"/>
  <c r="R338" i="18"/>
  <c r="CJ338" i="18" s="1"/>
  <c r="CA338" i="18"/>
  <c r="AW339" i="18"/>
  <c r="R345" i="18"/>
  <c r="CJ345" i="18" s="1"/>
  <c r="Z345" i="18"/>
  <c r="AC345" i="18" s="1"/>
  <c r="BP345" i="18"/>
  <c r="CT345" i="18"/>
  <c r="CV345" i="18" s="1"/>
  <c r="BS348" i="18"/>
  <c r="CH349" i="18"/>
  <c r="O351" i="18"/>
  <c r="AX354" i="18"/>
  <c r="BR354" i="18"/>
  <c r="BS356" i="18"/>
  <c r="BS358" i="18"/>
  <c r="CH358" i="18"/>
  <c r="BP361" i="18"/>
  <c r="AX365" i="18"/>
  <c r="N366" i="18"/>
  <c r="O366" i="18" s="1"/>
  <c r="BP373" i="18"/>
  <c r="CH373" i="18"/>
  <c r="Z379" i="18"/>
  <c r="AC379" i="18" s="1"/>
  <c r="AX380" i="18"/>
  <c r="BP381" i="18"/>
  <c r="CH381" i="18"/>
  <c r="Z389" i="18"/>
  <c r="AC389" i="18" s="1"/>
  <c r="Z390" i="18"/>
  <c r="AC390" i="18" s="1"/>
  <c r="AU391" i="18"/>
  <c r="BP393" i="18"/>
  <c r="CT395" i="18"/>
  <c r="CV395" i="18" s="1"/>
  <c r="Z397" i="18"/>
  <c r="AC397" i="18" s="1"/>
  <c r="BR397" i="18"/>
  <c r="Z398" i="18"/>
  <c r="AC398" i="18" s="1"/>
  <c r="CT398" i="18"/>
  <c r="O399" i="18"/>
  <c r="AX399" i="18"/>
  <c r="BS399" i="18"/>
  <c r="CH400" i="18"/>
  <c r="AU403" i="18"/>
  <c r="BS403" i="18"/>
  <c r="CT404" i="18"/>
  <c r="CV404" i="18" s="1"/>
  <c r="AX405" i="18"/>
  <c r="BP405" i="18"/>
  <c r="BS406" i="18"/>
  <c r="N410" i="18"/>
  <c r="O410" i="18" s="1"/>
  <c r="AU410" i="18"/>
  <c r="AW410" i="18"/>
  <c r="BP415" i="18"/>
  <c r="BP417" i="18"/>
  <c r="AD418" i="18"/>
  <c r="Z418" i="18"/>
  <c r="AC418" i="18" s="1"/>
  <c r="CT418" i="18"/>
  <c r="CV418" i="18" s="1"/>
  <c r="BP425" i="18"/>
  <c r="BR425" i="18"/>
  <c r="AD443" i="18"/>
  <c r="Z443" i="18"/>
  <c r="AC443" i="18" s="1"/>
  <c r="AW446" i="18"/>
  <c r="N457" i="18"/>
  <c r="O457" i="18" s="1"/>
  <c r="O337" i="18"/>
  <c r="AX341" i="18"/>
  <c r="BS343" i="18"/>
  <c r="O348" i="18"/>
  <c r="AX348" i="18"/>
  <c r="BS355" i="18"/>
  <c r="CT355" i="18"/>
  <c r="O356" i="18"/>
  <c r="AX356" i="18"/>
  <c r="CA356" i="18"/>
  <c r="AX358" i="18"/>
  <c r="BP358" i="18"/>
  <c r="AX360" i="18"/>
  <c r="CT360" i="18"/>
  <c r="CV360" i="18" s="1"/>
  <c r="BS362" i="18"/>
  <c r="R363" i="18"/>
  <c r="CJ363" i="18" s="1"/>
  <c r="Z363" i="18"/>
  <c r="AC363" i="18" s="1"/>
  <c r="CH363" i="18"/>
  <c r="CT364" i="18"/>
  <c r="CV364" i="18" s="1"/>
  <c r="BS367" i="18"/>
  <c r="BS368" i="18"/>
  <c r="CT373" i="18"/>
  <c r="BS379" i="18"/>
  <c r="O380" i="18"/>
  <c r="CT381" i="18"/>
  <c r="CV381" i="18" s="1"/>
  <c r="BS389" i="18"/>
  <c r="O390" i="18"/>
  <c r="BR391" i="18"/>
  <c r="CT402" i="18"/>
  <c r="CV402" i="18" s="1"/>
  <c r="CT405" i="18"/>
  <c r="AX406" i="18"/>
  <c r="CA406" i="18"/>
  <c r="CT424" i="18"/>
  <c r="CV424" i="18" s="1"/>
  <c r="AX425" i="18"/>
  <c r="BS432" i="18"/>
  <c r="BR432" i="18"/>
  <c r="BP433" i="18"/>
  <c r="BR433" i="18"/>
  <c r="N458" i="18"/>
  <c r="O458" i="18" s="1"/>
  <c r="BR459" i="18"/>
  <c r="N477" i="18"/>
  <c r="O477" i="18" s="1"/>
  <c r="BS369" i="18"/>
  <c r="AX379" i="18"/>
  <c r="AX389" i="18"/>
  <c r="AU393" i="18"/>
  <c r="BS393" i="18"/>
  <c r="BP394" i="18"/>
  <c r="BS404" i="18"/>
  <c r="AD428" i="18"/>
  <c r="Z428" i="18"/>
  <c r="AC428" i="18" s="1"/>
  <c r="AU443" i="18"/>
  <c r="CH338" i="18"/>
  <c r="AW340" i="18"/>
  <c r="CT347" i="18"/>
  <c r="CV347" i="18" s="1"/>
  <c r="AC352" i="18"/>
  <c r="BP353" i="18"/>
  <c r="S359" i="18"/>
  <c r="CN359" i="18" s="1"/>
  <c r="S360" i="18"/>
  <c r="CN360" i="18" s="1"/>
  <c r="AU361" i="18"/>
  <c r="CO361" i="18" s="1"/>
  <c r="S362" i="18"/>
  <c r="CN362" i="18" s="1"/>
  <c r="AU364" i="18"/>
  <c r="CT367" i="18"/>
  <c r="CV367" i="18" s="1"/>
  <c r="AX369" i="18"/>
  <c r="CA369" i="18"/>
  <c r="AX374" i="18"/>
  <c r="Z375" i="18"/>
  <c r="AC375" i="18" s="1"/>
  <c r="CH375" i="18"/>
  <c r="BR376" i="18"/>
  <c r="BS378" i="18"/>
  <c r="BP379" i="18"/>
  <c r="AX382" i="18"/>
  <c r="BS386" i="18"/>
  <c r="BS388" i="18"/>
  <c r="BP389" i="18"/>
  <c r="AX390" i="18"/>
  <c r="BS390" i="18"/>
  <c r="S391" i="18"/>
  <c r="CN391" i="18" s="1"/>
  <c r="AW392" i="18"/>
  <c r="N393" i="18"/>
  <c r="O393" i="18" s="1"/>
  <c r="AD397" i="18"/>
  <c r="CT399" i="18"/>
  <c r="O400" i="18"/>
  <c r="CT403" i="18"/>
  <c r="CV403" i="18" s="1"/>
  <c r="AX404" i="18"/>
  <c r="AU408" i="18"/>
  <c r="N414" i="18"/>
  <c r="O414" i="18" s="1"/>
  <c r="BP424" i="18"/>
  <c r="AU430" i="18"/>
  <c r="Z441" i="18"/>
  <c r="AC441" i="18" s="1"/>
  <c r="BP445" i="18"/>
  <c r="N450" i="18"/>
  <c r="O450" i="18" s="1"/>
  <c r="Z456" i="18"/>
  <c r="AC456" i="18" s="1"/>
  <c r="AU457" i="18"/>
  <c r="AW457" i="18"/>
  <c r="AD471" i="18"/>
  <c r="Z471" i="18"/>
  <c r="AC471" i="18" s="1"/>
  <c r="AW475" i="18"/>
  <c r="AU475" i="18"/>
  <c r="AX475" i="18"/>
  <c r="AX419" i="18"/>
  <c r="BS419" i="18"/>
  <c r="AU421" i="18"/>
  <c r="S428" i="18"/>
  <c r="CN428" i="18" s="1"/>
  <c r="AX428" i="18"/>
  <c r="CA428" i="18"/>
  <c r="AX429" i="18"/>
  <c r="CA429" i="18"/>
  <c r="BS430" i="18"/>
  <c r="AU431" i="18"/>
  <c r="BS431" i="18"/>
  <c r="CA433" i="18"/>
  <c r="AX434" i="18"/>
  <c r="BS437" i="18"/>
  <c r="CH439" i="18"/>
  <c r="AX445" i="18"/>
  <c r="CT447" i="18"/>
  <c r="CV447" i="18" s="1"/>
  <c r="AW449" i="18"/>
  <c r="AX452" i="18"/>
  <c r="AX453" i="18"/>
  <c r="CH454" i="18"/>
  <c r="BS456" i="18"/>
  <c r="CH456" i="18"/>
  <c r="AD457" i="18"/>
  <c r="CT458" i="18"/>
  <c r="CV458" i="18" s="1"/>
  <c r="CT467" i="18"/>
  <c r="CV467" i="18" s="1"/>
  <c r="R472" i="18"/>
  <c r="CJ472" i="18" s="1"/>
  <c r="CA475" i="18"/>
  <c r="BR518" i="18"/>
  <c r="BP527" i="18"/>
  <c r="N567" i="18"/>
  <c r="O567" i="18" s="1"/>
  <c r="BS506" i="18"/>
  <c r="BR506" i="18"/>
  <c r="BP506" i="18"/>
  <c r="CA412" i="18"/>
  <c r="AU415" i="18"/>
  <c r="BR420" i="18"/>
  <c r="AW421" i="18"/>
  <c r="CH423" i="18"/>
  <c r="CA425" i="18"/>
  <c r="CH429" i="18"/>
  <c r="CH433" i="18"/>
  <c r="S452" i="18"/>
  <c r="CN452" i="18" s="1"/>
  <c r="R459" i="18"/>
  <c r="CJ459" i="18" s="1"/>
  <c r="AU459" i="18"/>
  <c r="BS462" i="18"/>
  <c r="CT462" i="18"/>
  <c r="CV462" i="18" s="1"/>
  <c r="BR463" i="18"/>
  <c r="Z468" i="18"/>
  <c r="AC468" i="18" s="1"/>
  <c r="CH475" i="18"/>
  <c r="Z509" i="18"/>
  <c r="AD509" i="18"/>
  <c r="CA524" i="18"/>
  <c r="BS545" i="18"/>
  <c r="BR545" i="18"/>
  <c r="BP545" i="18"/>
  <c r="AX550" i="18"/>
  <c r="AU550" i="18"/>
  <c r="Z413" i="18"/>
  <c r="AC413" i="18" s="1"/>
  <c r="BS418" i="18"/>
  <c r="CH419" i="18"/>
  <c r="CH424" i="18"/>
  <c r="AU425" i="18"/>
  <c r="CH426" i="18"/>
  <c r="AX427" i="18"/>
  <c r="CT427" i="18"/>
  <c r="BS428" i="18"/>
  <c r="BR430" i="18"/>
  <c r="CH432" i="18"/>
  <c r="CH434" i="18"/>
  <c r="BS436" i="18"/>
  <c r="Z438" i="18"/>
  <c r="AC438" i="18" s="1"/>
  <c r="BS439" i="18"/>
  <c r="N440" i="18"/>
  <c r="O440" i="18" s="1"/>
  <c r="AU441" i="18"/>
  <c r="CA441" i="18"/>
  <c r="BP444" i="18"/>
  <c r="CH445" i="18"/>
  <c r="AU447" i="18"/>
  <c r="BS450" i="18"/>
  <c r="N453" i="18"/>
  <c r="O453" i="18" s="1"/>
  <c r="BS453" i="18"/>
  <c r="S454" i="18"/>
  <c r="CN454" i="18" s="1"/>
  <c r="AX456" i="18"/>
  <c r="BP456" i="18"/>
  <c r="CA458" i="18"/>
  <c r="CA462" i="18"/>
  <c r="CH464" i="18"/>
  <c r="CT465" i="18"/>
  <c r="CV465" i="18" s="1"/>
  <c r="BP467" i="18"/>
  <c r="CH472" i="18"/>
  <c r="S502" i="18"/>
  <c r="CN502" i="18" s="1"/>
  <c r="S532" i="18"/>
  <c r="CN532" i="18" s="1"/>
  <c r="BP541" i="18"/>
  <c r="BP410" i="18"/>
  <c r="AU411" i="18"/>
  <c r="BS412" i="18"/>
  <c r="CH415" i="18"/>
  <c r="S416" i="18"/>
  <c r="CN416" i="18" s="1"/>
  <c r="Z419" i="18"/>
  <c r="AC419" i="18" s="1"/>
  <c r="CT419" i="18"/>
  <c r="CV419" i="18" s="1"/>
  <c r="CH421" i="18"/>
  <c r="CT426" i="18"/>
  <c r="CA427" i="18"/>
  <c r="Z429" i="18"/>
  <c r="AC429" i="18" s="1"/>
  <c r="Z431" i="18"/>
  <c r="AC431" i="18" s="1"/>
  <c r="CH431" i="18"/>
  <c r="N434" i="18"/>
  <c r="O434" i="18" s="1"/>
  <c r="CT434" i="18"/>
  <c r="CV434" i="18" s="1"/>
  <c r="S438" i="18"/>
  <c r="CN438" i="18" s="1"/>
  <c r="AX438" i="18"/>
  <c r="AX439" i="18"/>
  <c r="CA439" i="18"/>
  <c r="BP440" i="18"/>
  <c r="CT440" i="18"/>
  <c r="CV440" i="18" s="1"/>
  <c r="BP441" i="18"/>
  <c r="AU442" i="18"/>
  <c r="CT442" i="18"/>
  <c r="CV442" i="18" s="1"/>
  <c r="CT443" i="18"/>
  <c r="CV443" i="18" s="1"/>
  <c r="O444" i="18"/>
  <c r="CH447" i="18"/>
  <c r="CT449" i="18"/>
  <c r="CV449" i="18" s="1"/>
  <c r="CH450" i="18"/>
  <c r="Z452" i="18"/>
  <c r="AC452" i="18" s="1"/>
  <c r="CT452" i="18"/>
  <c r="CV452" i="18" s="1"/>
  <c r="BP453" i="18"/>
  <c r="R455" i="18"/>
  <c r="CJ455" i="18" s="1"/>
  <c r="AD455" i="18"/>
  <c r="AC460" i="18"/>
  <c r="CT460" i="18"/>
  <c r="CV460" i="18" s="1"/>
  <c r="CH463" i="18"/>
  <c r="R464" i="18"/>
  <c r="CJ464" i="18" s="1"/>
  <c r="AD464" i="18"/>
  <c r="CT464" i="18"/>
  <c r="CV464" i="18" s="1"/>
  <c r="R468" i="18"/>
  <c r="CJ468" i="18" s="1"/>
  <c r="CH468" i="18"/>
  <c r="N469" i="18"/>
  <c r="O469" i="18" s="1"/>
  <c r="AX469" i="18"/>
  <c r="BR471" i="18"/>
  <c r="CT472" i="18"/>
  <c r="CV472" i="18" s="1"/>
  <c r="Z475" i="18"/>
  <c r="AC475" i="18" s="1"/>
  <c r="N476" i="18"/>
  <c r="O476" i="18" s="1"/>
  <c r="AX476" i="18"/>
  <c r="AU476" i="18"/>
  <c r="N485" i="18"/>
  <c r="O485" i="18" s="1"/>
  <c r="AU485" i="18"/>
  <c r="AW485" i="18"/>
  <c r="BS496" i="18"/>
  <c r="BR496" i="18"/>
  <c r="BP496" i="18"/>
  <c r="CH499" i="18"/>
  <c r="N527" i="18"/>
  <c r="O527" i="18" s="1"/>
  <c r="AX443" i="18"/>
  <c r="BP443" i="18"/>
  <c r="AX444" i="18"/>
  <c r="BS444" i="18"/>
  <c r="AU463" i="18"/>
  <c r="AU465" i="18"/>
  <c r="BS467" i="18"/>
  <c r="BP470" i="18"/>
  <c r="BR478" i="18"/>
  <c r="BP484" i="18"/>
  <c r="N524" i="18"/>
  <c r="O524" i="18" s="1"/>
  <c r="Z546" i="18"/>
  <c r="AC546" i="18" s="1"/>
  <c r="AD546" i="18"/>
  <c r="AX410" i="18"/>
  <c r="R412" i="18"/>
  <c r="CJ412" i="18" s="1"/>
  <c r="AU413" i="18"/>
  <c r="BS413" i="18"/>
  <c r="BS414" i="18"/>
  <c r="CT415" i="18"/>
  <c r="CV415" i="18" s="1"/>
  <c r="AX417" i="18"/>
  <c r="CA417" i="18"/>
  <c r="AU420" i="18"/>
  <c r="R421" i="18"/>
  <c r="CJ421" i="18" s="1"/>
  <c r="AW423" i="18"/>
  <c r="O424" i="18"/>
  <c r="BS424" i="18"/>
  <c r="CT425" i="18"/>
  <c r="CV425" i="18" s="1"/>
  <c r="AX426" i="18"/>
  <c r="BS429" i="18"/>
  <c r="AX430" i="18"/>
  <c r="CT432" i="18"/>
  <c r="CV432" i="18" s="1"/>
  <c r="AX433" i="18"/>
  <c r="AX436" i="18"/>
  <c r="AW438" i="18"/>
  <c r="AU439" i="18"/>
  <c r="CH441" i="18"/>
  <c r="CA443" i="18"/>
  <c r="BS445" i="18"/>
  <c r="AX446" i="18"/>
  <c r="BS446" i="18"/>
  <c r="Z447" i="18"/>
  <c r="AC447" i="18" s="1"/>
  <c r="BS449" i="18"/>
  <c r="S450" i="18"/>
  <c r="CN450" i="18" s="1"/>
  <c r="CA452" i="18"/>
  <c r="AU455" i="18"/>
  <c r="CT455" i="18"/>
  <c r="CV455" i="18" s="1"/>
  <c r="CA456" i="18"/>
  <c r="BP457" i="18"/>
  <c r="AD458" i="18"/>
  <c r="BP459" i="18"/>
  <c r="R460" i="18"/>
  <c r="CJ460" i="18" s="1"/>
  <c r="AD460" i="18"/>
  <c r="CA460" i="18"/>
  <c r="AW465" i="18"/>
  <c r="AU466" i="18"/>
  <c r="AX467" i="18"/>
  <c r="BR468" i="18"/>
  <c r="AW469" i="18"/>
  <c r="CT470" i="18"/>
  <c r="CV470" i="18" s="1"/>
  <c r="CT473" i="18"/>
  <c r="CV473" i="18" s="1"/>
  <c r="AW516" i="18"/>
  <c r="AD543" i="18"/>
  <c r="Z543" i="18"/>
  <c r="AC543" i="18" s="1"/>
  <c r="AU544" i="18"/>
  <c r="S492" i="18"/>
  <c r="CN492" i="18" s="1"/>
  <c r="S507" i="18"/>
  <c r="CN507" i="18" s="1"/>
  <c r="CT525" i="18"/>
  <c r="CV525" i="18" s="1"/>
  <c r="N559" i="18"/>
  <c r="O559" i="18" s="1"/>
  <c r="AW571" i="18"/>
  <c r="AU571" i="18"/>
  <c r="BP476" i="18"/>
  <c r="AU477" i="18"/>
  <c r="CH478" i="18"/>
  <c r="CA480" i="18"/>
  <c r="BS485" i="18"/>
  <c r="CA486" i="18"/>
  <c r="BP493" i="18"/>
  <c r="BR495" i="18"/>
  <c r="BS497" i="18"/>
  <c r="AW515" i="18"/>
  <c r="CA517" i="18"/>
  <c r="S518" i="18"/>
  <c r="CN518" i="18" s="1"/>
  <c r="S522" i="18"/>
  <c r="CN522" i="18" s="1"/>
  <c r="AW527" i="18"/>
  <c r="Z528" i="18"/>
  <c r="AC528" i="18" s="1"/>
  <c r="BP528" i="18"/>
  <c r="CT529" i="18"/>
  <c r="CV529" i="18" s="1"/>
  <c r="CH534" i="18"/>
  <c r="Z537" i="18"/>
  <c r="AC537" i="18" s="1"/>
  <c r="CH538" i="18"/>
  <c r="CH540" i="18"/>
  <c r="CA542" i="18"/>
  <c r="N543" i="18"/>
  <c r="O543" i="18" s="1"/>
  <c r="BP544" i="18"/>
  <c r="BS546" i="18"/>
  <c r="AX547" i="18"/>
  <c r="CA547" i="18"/>
  <c r="S549" i="18"/>
  <c r="CN549" i="18" s="1"/>
  <c r="AW550" i="18"/>
  <c r="BR550" i="18"/>
  <c r="CT551" i="18"/>
  <c r="CV551" i="18" s="1"/>
  <c r="O475" i="18"/>
  <c r="BS477" i="18"/>
  <c r="Z478" i="18"/>
  <c r="AC478" i="18" s="1"/>
  <c r="BP479" i="18"/>
  <c r="CT479" i="18"/>
  <c r="CV479" i="18" s="1"/>
  <c r="AW481" i="18"/>
  <c r="Z482" i="18"/>
  <c r="AC482" i="18" s="1"/>
  <c r="AX483" i="18"/>
  <c r="Z484" i="18"/>
  <c r="AC484" i="18" s="1"/>
  <c r="CH484" i="18"/>
  <c r="BP488" i="18"/>
  <c r="CH488" i="18"/>
  <c r="CT490" i="18"/>
  <c r="CV490" i="18" s="1"/>
  <c r="AX495" i="18"/>
  <c r="CA496" i="18"/>
  <c r="CT496" i="18"/>
  <c r="AU499" i="18"/>
  <c r="BR503" i="18"/>
  <c r="AX504" i="18"/>
  <c r="S508" i="18"/>
  <c r="CN508" i="18" s="1"/>
  <c r="CA508" i="18"/>
  <c r="CH509" i="18"/>
  <c r="BR510" i="18"/>
  <c r="AX512" i="18"/>
  <c r="Z514" i="18"/>
  <c r="AC514" i="18" s="1"/>
  <c r="CT514" i="18"/>
  <c r="CV514" i="18" s="1"/>
  <c r="CA515" i="18"/>
  <c r="AC516" i="18"/>
  <c r="BS516" i="18"/>
  <c r="CH517" i="18"/>
  <c r="CH518" i="18"/>
  <c r="BS521" i="18"/>
  <c r="AX529" i="18"/>
  <c r="Z533" i="18"/>
  <c r="AC533" i="18" s="1"/>
  <c r="CH533" i="18"/>
  <c r="AU534" i="18"/>
  <c r="BS536" i="18"/>
  <c r="CA545" i="18"/>
  <c r="AU546" i="18"/>
  <c r="CA549" i="18"/>
  <c r="AU553" i="18"/>
  <c r="AW553" i="18"/>
  <c r="Z556" i="18"/>
  <c r="AC556" i="18" s="1"/>
  <c r="AD556" i="18"/>
  <c r="BS573" i="18"/>
  <c r="BP573" i="18"/>
  <c r="AD577" i="18"/>
  <c r="Z577" i="18"/>
  <c r="AC577" i="18" s="1"/>
  <c r="AW476" i="18"/>
  <c r="CT478" i="18"/>
  <c r="CV478" i="18" s="1"/>
  <c r="AX479" i="18"/>
  <c r="BS483" i="18"/>
  <c r="CT483" i="18"/>
  <c r="CV483" i="18" s="1"/>
  <c r="CT485" i="18"/>
  <c r="CV485" i="18" s="1"/>
  <c r="BS486" i="18"/>
  <c r="CT488" i="18"/>
  <c r="O489" i="18"/>
  <c r="CH491" i="18"/>
  <c r="CH498" i="18"/>
  <c r="Z499" i="18"/>
  <c r="AC499" i="18" s="1"/>
  <c r="AW502" i="18"/>
  <c r="S503" i="18"/>
  <c r="CN503" i="18" s="1"/>
  <c r="AC503" i="18"/>
  <c r="O504" i="18"/>
  <c r="CH504" i="18"/>
  <c r="AX506" i="18"/>
  <c r="CA512" i="18"/>
  <c r="CH516" i="18"/>
  <c r="CT518" i="18"/>
  <c r="CV518" i="18" s="1"/>
  <c r="R520" i="18"/>
  <c r="CJ520" i="18" s="1"/>
  <c r="R523" i="18"/>
  <c r="CJ523" i="18" s="1"/>
  <c r="BS525" i="18"/>
  <c r="CH525" i="18"/>
  <c r="BS528" i="18"/>
  <c r="BR533" i="18"/>
  <c r="CT533" i="18"/>
  <c r="CV533" i="18" s="1"/>
  <c r="AD534" i="18"/>
  <c r="CH545" i="18"/>
  <c r="R561" i="18"/>
  <c r="CJ561" i="18" s="1"/>
  <c r="CT569" i="18"/>
  <c r="AW589" i="18"/>
  <c r="BS478" i="18"/>
  <c r="BS488" i="18"/>
  <c r="AU494" i="18"/>
  <c r="AX501" i="18"/>
  <c r="AW501" i="18"/>
  <c r="R506" i="18"/>
  <c r="CJ506" i="18" s="1"/>
  <c r="AW517" i="18"/>
  <c r="CT520" i="18"/>
  <c r="CV520" i="18" s="1"/>
  <c r="Z521" i="18"/>
  <c r="AC521" i="18" s="1"/>
  <c r="AU522" i="18"/>
  <c r="BS523" i="18"/>
  <c r="R524" i="18"/>
  <c r="CJ524" i="18" s="1"/>
  <c r="R530" i="18"/>
  <c r="CJ530" i="18" s="1"/>
  <c r="AX534" i="18"/>
  <c r="CT534" i="18"/>
  <c r="CV534" i="18" s="1"/>
  <c r="CT535" i="18"/>
  <c r="CV535" i="18" s="1"/>
  <c r="CA538" i="18"/>
  <c r="Z545" i="18"/>
  <c r="AC545" i="18" s="1"/>
  <c r="BP547" i="18"/>
  <c r="CH547" i="18"/>
  <c r="AX548" i="18"/>
  <c r="AW551" i="18"/>
  <c r="CT477" i="18"/>
  <c r="CV477" i="18" s="1"/>
  <c r="AU479" i="18"/>
  <c r="AU482" i="18"/>
  <c r="BS484" i="18"/>
  <c r="Z492" i="18"/>
  <c r="N493" i="18"/>
  <c r="O493" i="18" s="1"/>
  <c r="AW493" i="18"/>
  <c r="O499" i="18"/>
  <c r="BS499" i="18"/>
  <c r="S501" i="18"/>
  <c r="CN501" i="18" s="1"/>
  <c r="BS501" i="18"/>
  <c r="CT501" i="18"/>
  <c r="CV501" i="18" s="1"/>
  <c r="BP503" i="18"/>
  <c r="CT503" i="18"/>
  <c r="CV503" i="18" s="1"/>
  <c r="CT506" i="18"/>
  <c r="CV506" i="18" s="1"/>
  <c r="Z507" i="18"/>
  <c r="AC507" i="18" s="1"/>
  <c r="AU510" i="18"/>
  <c r="CA510" i="18"/>
  <c r="Z511" i="18"/>
  <c r="AC511" i="18" s="1"/>
  <c r="N512" i="18"/>
  <c r="O512" i="18" s="1"/>
  <c r="AX516" i="18"/>
  <c r="AX527" i="18"/>
  <c r="CA531" i="18"/>
  <c r="BS541" i="18"/>
  <c r="CH541" i="18"/>
  <c r="AX544" i="18"/>
  <c r="BR548" i="18"/>
  <c r="AX553" i="18"/>
  <c r="BP554" i="18"/>
  <c r="BS587" i="18"/>
  <c r="BR587" i="18"/>
  <c r="CA478" i="18"/>
  <c r="AX484" i="18"/>
  <c r="CH485" i="18"/>
  <c r="Z486" i="18"/>
  <c r="AC486" i="18" s="1"/>
  <c r="BP486" i="18"/>
  <c r="N488" i="18"/>
  <c r="O488" i="18" s="1"/>
  <c r="AD488" i="18"/>
  <c r="CT492" i="18"/>
  <c r="CV492" i="18" s="1"/>
  <c r="CA493" i="18"/>
  <c r="AX494" i="18"/>
  <c r="CH495" i="18"/>
  <c r="AX499" i="18"/>
  <c r="CA499" i="18"/>
  <c r="CT499" i="18"/>
  <c r="CV499" i="18" s="1"/>
  <c r="CH502" i="18"/>
  <c r="AU504" i="18"/>
  <c r="BS505" i="18"/>
  <c r="AD507" i="18"/>
  <c r="AX509" i="18"/>
  <c r="R510" i="18"/>
  <c r="CJ510" i="18" s="1"/>
  <c r="R511" i="18"/>
  <c r="CJ511" i="18" s="1"/>
  <c r="CH512" i="18"/>
  <c r="BP516" i="18"/>
  <c r="R521" i="18"/>
  <c r="CJ521" i="18" s="1"/>
  <c r="CA521" i="18"/>
  <c r="AU523" i="18"/>
  <c r="CT524" i="18"/>
  <c r="CV524" i="18" s="1"/>
  <c r="BP525" i="18"/>
  <c r="CT527" i="18"/>
  <c r="CV527" i="18" s="1"/>
  <c r="BR529" i="18"/>
  <c r="R531" i="18"/>
  <c r="CJ531" i="18" s="1"/>
  <c r="CA534" i="18"/>
  <c r="BS535" i="18"/>
  <c r="R536" i="18"/>
  <c r="CJ536" i="18" s="1"/>
  <c r="BP536" i="18"/>
  <c r="AW543" i="18"/>
  <c r="BR547" i="18"/>
  <c r="AX554" i="18"/>
  <c r="AD583" i="18"/>
  <c r="Z583" i="18"/>
  <c r="AC583" i="18" s="1"/>
  <c r="CA555" i="18"/>
  <c r="CH556" i="18"/>
  <c r="AX557" i="18"/>
  <c r="CA557" i="18"/>
  <c r="CH559" i="18"/>
  <c r="CA561" i="18"/>
  <c r="S562" i="18"/>
  <c r="CN562" i="18" s="1"/>
  <c r="N564" i="18"/>
  <c r="O564" i="18" s="1"/>
  <c r="CA566" i="18"/>
  <c r="CH570" i="18"/>
  <c r="CT576" i="18"/>
  <c r="AX579" i="18"/>
  <c r="BS580" i="18"/>
  <c r="AW560" i="18"/>
  <c r="AX563" i="18"/>
  <c r="CA563" i="18"/>
  <c r="AU564" i="18"/>
  <c r="CH564" i="18"/>
  <c r="AW567" i="18"/>
  <c r="AW568" i="18"/>
  <c r="BP568" i="18"/>
  <c r="CH569" i="18"/>
  <c r="BR570" i="18"/>
  <c r="CT570" i="18"/>
  <c r="AC571" i="18"/>
  <c r="CT571" i="18"/>
  <c r="AX572" i="18"/>
  <c r="BS572" i="18"/>
  <c r="N575" i="18"/>
  <c r="O575" i="18" s="1"/>
  <c r="AD575" i="18"/>
  <c r="AW579" i="18"/>
  <c r="AX580" i="18"/>
  <c r="CA580" i="18"/>
  <c r="BR583" i="18"/>
  <c r="CA583" i="18"/>
  <c r="CT588" i="18"/>
  <c r="CH590" i="18"/>
  <c r="BS554" i="18"/>
  <c r="BP561" i="18"/>
  <c r="BP563" i="18"/>
  <c r="CH563" i="18"/>
  <c r="AW564" i="18"/>
  <c r="CH567" i="18"/>
  <c r="BR568" i="18"/>
  <c r="AX571" i="18"/>
  <c r="BS571" i="18"/>
  <c r="CH583" i="18"/>
  <c r="AX588" i="18"/>
  <c r="BS588" i="18"/>
  <c r="AX589" i="18"/>
  <c r="CT589" i="18"/>
  <c r="CH555" i="18"/>
  <c r="S561" i="18"/>
  <c r="CN561" i="18" s="1"/>
  <c r="CT567" i="18"/>
  <c r="CH551" i="18"/>
  <c r="CT554" i="18"/>
  <c r="CV554" i="18" s="1"/>
  <c r="AX558" i="18"/>
  <c r="AX559" i="18"/>
  <c r="CA559" i="18"/>
  <c r="BS560" i="18"/>
  <c r="CT561" i="18"/>
  <c r="CV561" i="18" s="1"/>
  <c r="BR566" i="18"/>
  <c r="AC567" i="18"/>
  <c r="CT568" i="18"/>
  <c r="CV568" i="18" s="1"/>
  <c r="CA570" i="18"/>
  <c r="BS576" i="18"/>
  <c r="CT580" i="18"/>
  <c r="AX581" i="18"/>
  <c r="BS581" i="18"/>
  <c r="CT581" i="18"/>
  <c r="CV581" i="18" s="1"/>
  <c r="AX582" i="18"/>
  <c r="BS582" i="18"/>
  <c r="BP585" i="18"/>
  <c r="BR586" i="18"/>
  <c r="CT586" i="18"/>
  <c r="CT590" i="18"/>
  <c r="CV590" i="18" s="1"/>
  <c r="CH554" i="18"/>
  <c r="AW556" i="18"/>
  <c r="BR558" i="18"/>
  <c r="BR560" i="18"/>
  <c r="AC563" i="18"/>
  <c r="CA564" i="18"/>
  <c r="AD567" i="18"/>
  <c r="CH571" i="18"/>
  <c r="CH575" i="18"/>
  <c r="AX576" i="18"/>
  <c r="CA577" i="18"/>
  <c r="BS579" i="18"/>
  <c r="CA581" i="18"/>
  <c r="O583" i="18"/>
  <c r="N585" i="18"/>
  <c r="O585" i="18" s="1"/>
  <c r="CH588" i="18"/>
  <c r="AX567" i="18"/>
  <c r="S573" i="18"/>
  <c r="CN573" i="18" s="1"/>
  <c r="BS577" i="18"/>
  <c r="BS583" i="18"/>
  <c r="BR589" i="18"/>
  <c r="S24" i="18"/>
  <c r="CN24" i="18" s="1"/>
  <c r="AX20" i="18"/>
  <c r="AW20" i="18"/>
  <c r="AW22" i="18"/>
  <c r="AU22" i="18"/>
  <c r="BP20" i="18"/>
  <c r="BT530" i="18"/>
  <c r="O528" i="17" s="1"/>
  <c r="BT517" i="18"/>
  <c r="O515" i="17" s="1"/>
  <c r="BT519" i="18"/>
  <c r="O517" i="17" s="1"/>
  <c r="BT532" i="18"/>
  <c r="O530" i="17" s="1"/>
  <c r="BT465" i="18"/>
  <c r="O463" i="17" s="1"/>
  <c r="BT363" i="18"/>
  <c r="O361" i="17" s="1"/>
  <c r="BT324" i="18"/>
  <c r="O322" i="17" s="1"/>
  <c r="BT337" i="18"/>
  <c r="O335" i="17" s="1"/>
  <c r="BT322" i="18"/>
  <c r="O320" i="17" s="1"/>
  <c r="BT244" i="18"/>
  <c r="O242" i="17" s="1"/>
  <c r="BT218" i="18"/>
  <c r="O216" i="17" s="1"/>
  <c r="BT179" i="18"/>
  <c r="O177" i="17" s="1"/>
  <c r="BT220" i="18"/>
  <c r="O218" i="17" s="1"/>
  <c r="BT155" i="18"/>
  <c r="O153" i="17" s="1"/>
  <c r="BT153" i="18"/>
  <c r="O151" i="17" s="1"/>
  <c r="BT23" i="18"/>
  <c r="O21" i="17" s="1"/>
  <c r="BT105" i="18"/>
  <c r="O103" i="17" s="1"/>
  <c r="BT77" i="18"/>
  <c r="O75" i="17" s="1"/>
  <c r="R20" i="18"/>
  <c r="CJ20" i="18" s="1"/>
  <c r="AI24" i="18"/>
  <c r="AY24" i="18" s="1"/>
  <c r="M22" i="17" s="1"/>
  <c r="BS25" i="18"/>
  <c r="R26" i="18"/>
  <c r="CJ26" i="18" s="1"/>
  <c r="AX27" i="18"/>
  <c r="AD28" i="18"/>
  <c r="AC28" i="18"/>
  <c r="BP30" i="18"/>
  <c r="AW33" i="18"/>
  <c r="BS33" i="18"/>
  <c r="BR33" i="18"/>
  <c r="BT42" i="18"/>
  <c r="O40" i="17" s="1"/>
  <c r="AX43" i="18"/>
  <c r="AD44" i="18"/>
  <c r="AB44" i="18"/>
  <c r="K42" i="17" s="1"/>
  <c r="Z44" i="18"/>
  <c r="AC44" i="18" s="1"/>
  <c r="AD54" i="18"/>
  <c r="Z54" i="18"/>
  <c r="AC54" i="18" s="1"/>
  <c r="CT54" i="18"/>
  <c r="CV54" i="18" s="1"/>
  <c r="N55" i="18"/>
  <c r="O55" i="18" s="1"/>
  <c r="AX55" i="18"/>
  <c r="O56" i="18"/>
  <c r="R59" i="18"/>
  <c r="CJ59" i="18" s="1"/>
  <c r="AU61" i="18"/>
  <c r="AW61" i="18"/>
  <c r="AI62" i="18"/>
  <c r="R64" i="18"/>
  <c r="CJ64" i="18" s="1"/>
  <c r="CT64" i="18"/>
  <c r="CV64" i="18" s="1"/>
  <c r="BR65" i="18"/>
  <c r="CN66" i="18"/>
  <c r="BT72" i="18"/>
  <c r="O70" i="17" s="1"/>
  <c r="AX81" i="18"/>
  <c r="AU89" i="18"/>
  <c r="AW89" i="18"/>
  <c r="BS93" i="18"/>
  <c r="AX101" i="18"/>
  <c r="R105" i="18"/>
  <c r="CJ105" i="18" s="1"/>
  <c r="R116" i="18"/>
  <c r="CJ116" i="18" s="1"/>
  <c r="AI116" i="18"/>
  <c r="AW43" i="18"/>
  <c r="AN43" i="18"/>
  <c r="BR55" i="18"/>
  <c r="BP55" i="18"/>
  <c r="BR57" i="18"/>
  <c r="N93" i="18"/>
  <c r="O93" i="18" s="1"/>
  <c r="AW109" i="18"/>
  <c r="AU109" i="18"/>
  <c r="AX111" i="18"/>
  <c r="AW111" i="18"/>
  <c r="AU111" i="18"/>
  <c r="AD112" i="18"/>
  <c r="Z112" i="18"/>
  <c r="AC112" i="18" s="1"/>
  <c r="S64" i="18"/>
  <c r="CN64" i="18" s="1"/>
  <c r="AD29" i="18"/>
  <c r="Z29" i="18"/>
  <c r="AC29" i="18" s="1"/>
  <c r="S31" i="18"/>
  <c r="CN31" i="18" s="1"/>
  <c r="BP35" i="18"/>
  <c r="BR35" i="18"/>
  <c r="S36" i="18"/>
  <c r="CN36" i="18" s="1"/>
  <c r="R38" i="18"/>
  <c r="CJ38" i="18" s="1"/>
  <c r="O66" i="18"/>
  <c r="AW81" i="18"/>
  <c r="AU81" i="18"/>
  <c r="AD82" i="18"/>
  <c r="Z82" i="18"/>
  <c r="AC82" i="18" s="1"/>
  <c r="CT82" i="18"/>
  <c r="N83" i="18"/>
  <c r="O83" i="18" s="1"/>
  <c r="AI85" i="18"/>
  <c r="S88" i="18"/>
  <c r="CN88" i="18" s="1"/>
  <c r="BR93" i="18"/>
  <c r="BP93" i="18"/>
  <c r="R98" i="18"/>
  <c r="CJ98" i="18" s="1"/>
  <c r="AW101" i="18"/>
  <c r="AU101" i="18"/>
  <c r="AD102" i="18"/>
  <c r="Z102" i="18"/>
  <c r="AC102" i="18" s="1"/>
  <c r="S106" i="18"/>
  <c r="CN106" i="18" s="1"/>
  <c r="CT112" i="18"/>
  <c r="CV112" i="18" s="1"/>
  <c r="N113" i="18"/>
  <c r="O113" i="18" s="1"/>
  <c r="O114" i="18"/>
  <c r="AU117" i="18"/>
  <c r="AW117" i="18"/>
  <c r="S118" i="18"/>
  <c r="CN118" i="18" s="1"/>
  <c r="S42" i="18"/>
  <c r="CN42" i="18" s="1"/>
  <c r="N27" i="18"/>
  <c r="O27" i="18" s="1"/>
  <c r="N28" i="18"/>
  <c r="O28" i="18" s="1"/>
  <c r="BR29" i="18"/>
  <c r="BP29" i="18"/>
  <c r="AI30" i="18"/>
  <c r="AW31" i="18"/>
  <c r="AU31" i="18"/>
  <c r="BR37" i="18"/>
  <c r="BT37" i="18"/>
  <c r="O35" i="17" s="1"/>
  <c r="S38" i="18"/>
  <c r="CN38" i="18" s="1"/>
  <c r="AI38" i="18"/>
  <c r="BT40" i="18"/>
  <c r="O38" i="17" s="1"/>
  <c r="AU41" i="18"/>
  <c r="AI41" i="18"/>
  <c r="AW41" i="18"/>
  <c r="CN68" i="18"/>
  <c r="AW73" i="18"/>
  <c r="AU73" i="18"/>
  <c r="AN73" i="18"/>
  <c r="BR83" i="18"/>
  <c r="BP83" i="18"/>
  <c r="BS87" i="18"/>
  <c r="S98" i="18"/>
  <c r="CN98" i="18" s="1"/>
  <c r="N103" i="18"/>
  <c r="O103" i="18" s="1"/>
  <c r="AX103" i="18"/>
  <c r="BR113" i="18"/>
  <c r="BP113" i="18"/>
  <c r="AW121" i="18"/>
  <c r="AU121" i="18"/>
  <c r="S26" i="18"/>
  <c r="CN26" i="18" s="1"/>
  <c r="BT31" i="18"/>
  <c r="O29" i="17" s="1"/>
  <c r="N26" i="18"/>
  <c r="O26" i="18" s="1"/>
  <c r="CA26" i="18"/>
  <c r="CA27" i="18"/>
  <c r="AW30" i="18"/>
  <c r="AN30" i="18"/>
  <c r="AI31" i="18"/>
  <c r="S34" i="18"/>
  <c r="CN34" i="18" s="1"/>
  <c r="AX37" i="18"/>
  <c r="AI40" i="18"/>
  <c r="AY40" i="18" s="1"/>
  <c r="M38" i="17" s="1"/>
  <c r="BP43" i="18"/>
  <c r="BR43" i="18"/>
  <c r="S44" i="18"/>
  <c r="CN44" i="18" s="1"/>
  <c r="AD74" i="18"/>
  <c r="Z74" i="18"/>
  <c r="AC74" i="18" s="1"/>
  <c r="N75" i="18"/>
  <c r="O75" i="18" s="1"/>
  <c r="BP91" i="18"/>
  <c r="BR91" i="18"/>
  <c r="AU99" i="18"/>
  <c r="AW99" i="18"/>
  <c r="BS111" i="18"/>
  <c r="S116" i="18"/>
  <c r="CN116" i="18" s="1"/>
  <c r="S135" i="18"/>
  <c r="CN135" i="18" s="1"/>
  <c r="S60" i="18"/>
  <c r="CN60" i="18" s="1"/>
  <c r="AU23" i="18"/>
  <c r="AI23" i="18"/>
  <c r="AI566" i="18"/>
  <c r="AI561" i="18"/>
  <c r="AI574" i="18"/>
  <c r="AI560" i="18"/>
  <c r="AI555" i="18"/>
  <c r="AI530" i="18"/>
  <c r="AI527" i="18"/>
  <c r="AI541" i="18"/>
  <c r="AI533" i="18"/>
  <c r="AI524" i="18"/>
  <c r="AI529" i="18"/>
  <c r="AI520" i="18"/>
  <c r="AI521" i="18"/>
  <c r="AI537" i="18"/>
  <c r="AI522" i="18"/>
  <c r="AI512" i="18"/>
  <c r="AI523" i="18"/>
  <c r="AI506" i="18"/>
  <c r="AI507" i="18"/>
  <c r="AI518" i="18"/>
  <c r="AI504" i="18"/>
  <c r="AI536" i="18"/>
  <c r="AI491" i="18"/>
  <c r="AI501" i="18"/>
  <c r="AI453" i="18"/>
  <c r="AI454" i="18"/>
  <c r="AI465" i="18"/>
  <c r="AI457" i="18"/>
  <c r="AI486" i="18"/>
  <c r="AI434" i="18"/>
  <c r="AI416" i="18"/>
  <c r="AI459" i="18"/>
  <c r="AI450" i="18"/>
  <c r="AI438" i="18"/>
  <c r="AI428" i="18"/>
  <c r="AI420" i="18"/>
  <c r="AI468" i="18"/>
  <c r="AI451" i="18"/>
  <c r="AI367" i="18"/>
  <c r="AI359" i="18"/>
  <c r="AI368" i="18"/>
  <c r="AI360" i="18"/>
  <c r="AI380" i="18"/>
  <c r="AI362" i="18"/>
  <c r="AI352" i="18"/>
  <c r="AI364" i="18"/>
  <c r="AI354" i="18"/>
  <c r="AI337" i="18"/>
  <c r="AI328" i="18"/>
  <c r="AI339" i="18"/>
  <c r="AI329" i="18"/>
  <c r="AI320" i="18"/>
  <c r="AI346" i="18"/>
  <c r="AI322" i="18"/>
  <c r="AI313" i="18"/>
  <c r="AI327" i="18"/>
  <c r="AI287" i="18"/>
  <c r="AI277" i="18"/>
  <c r="AI269" i="18"/>
  <c r="AI288" i="18"/>
  <c r="AI251" i="18"/>
  <c r="AI267" i="18"/>
  <c r="AI273" i="18"/>
  <c r="AI280" i="18"/>
  <c r="AI226" i="18"/>
  <c r="AI218" i="18"/>
  <c r="AI265" i="18"/>
  <c r="AI257" i="18"/>
  <c r="AI248" i="18"/>
  <c r="AI230" i="18"/>
  <c r="AI220" i="18"/>
  <c r="AI263" i="18"/>
  <c r="AI275" i="18"/>
  <c r="AI224" i="18"/>
  <c r="AI215" i="18"/>
  <c r="AI191" i="18"/>
  <c r="AI176" i="18"/>
  <c r="AI171" i="18"/>
  <c r="AI183" i="18"/>
  <c r="AI173" i="18"/>
  <c r="AI195" i="18"/>
  <c r="AI185" i="18"/>
  <c r="AI177" i="18"/>
  <c r="AI244" i="18"/>
  <c r="AI210" i="18"/>
  <c r="AI202" i="18"/>
  <c r="AI197" i="18"/>
  <c r="AI179" i="18"/>
  <c r="AI159" i="18"/>
  <c r="AI151" i="18"/>
  <c r="AI169" i="18"/>
  <c r="AI161" i="18"/>
  <c r="AI153" i="18"/>
  <c r="AI135" i="18"/>
  <c r="AI167" i="18"/>
  <c r="AI157" i="18"/>
  <c r="AI65" i="18"/>
  <c r="AI37" i="18"/>
  <c r="AY37" i="18" s="1"/>
  <c r="M35" i="17" s="1"/>
  <c r="AI27" i="18"/>
  <c r="AI33" i="18"/>
  <c r="AY33" i="18" s="1"/>
  <c r="M31" i="17" s="1"/>
  <c r="AI105" i="18"/>
  <c r="AI77" i="18"/>
  <c r="AI67" i="18"/>
  <c r="AI57" i="18"/>
  <c r="AI39" i="18"/>
  <c r="AI73" i="18"/>
  <c r="AI63" i="18"/>
  <c r="AI53" i="18"/>
  <c r="AI43" i="18"/>
  <c r="AI35" i="18"/>
  <c r="R24" i="18"/>
  <c r="CJ24" i="18" s="1"/>
  <c r="AW34" i="18"/>
  <c r="AU34" i="18"/>
  <c r="O32" i="17"/>
  <c r="BS47" i="18"/>
  <c r="R60" i="18"/>
  <c r="CJ60" i="18" s="1"/>
  <c r="AD64" i="18"/>
  <c r="AB64" i="18"/>
  <c r="K62" i="17" s="1"/>
  <c r="Z64" i="18"/>
  <c r="AC64" i="18" s="1"/>
  <c r="BT64" i="18"/>
  <c r="O62" i="17" s="1"/>
  <c r="BR75" i="18"/>
  <c r="BP75" i="18"/>
  <c r="BT88" i="18"/>
  <c r="O86" i="17" s="1"/>
  <c r="AX91" i="18"/>
  <c r="BS98" i="18"/>
  <c r="BR98" i="18"/>
  <c r="BP98" i="18"/>
  <c r="AU107" i="18"/>
  <c r="AI107" i="18"/>
  <c r="AW107" i="18"/>
  <c r="BS115" i="18"/>
  <c r="BP53" i="18"/>
  <c r="BR53" i="18"/>
  <c r="AD27" i="18"/>
  <c r="AC27" i="18"/>
  <c r="AB27" i="18"/>
  <c r="K25" i="17" s="1"/>
  <c r="AI34" i="18"/>
  <c r="AY34" i="18" s="1"/>
  <c r="M32" i="17" s="1"/>
  <c r="AX35" i="18"/>
  <c r="BS35" i="18"/>
  <c r="AD36" i="18"/>
  <c r="AB36" i="18"/>
  <c r="K34" i="17" s="1"/>
  <c r="Z36" i="18"/>
  <c r="AC36" i="18" s="1"/>
  <c r="BT36" i="18"/>
  <c r="O34" i="17" s="1"/>
  <c r="S40" i="18"/>
  <c r="CN40" i="18" s="1"/>
  <c r="R42" i="18"/>
  <c r="CJ42" i="18" s="1"/>
  <c r="CT46" i="18"/>
  <c r="CV46" i="18" s="1"/>
  <c r="N47" i="18"/>
  <c r="O47" i="18" s="1"/>
  <c r="AX47" i="18"/>
  <c r="O48" i="18"/>
  <c r="AW53" i="18"/>
  <c r="AN53" i="18"/>
  <c r="BT60" i="18"/>
  <c r="O58" i="17" s="1"/>
  <c r="BT62" i="18"/>
  <c r="O60" i="17" s="1"/>
  <c r="AW63" i="18"/>
  <c r="AU63" i="18"/>
  <c r="AN63" i="18"/>
  <c r="AI64" i="18"/>
  <c r="N65" i="18"/>
  <c r="O65" i="18" s="1"/>
  <c r="BP73" i="18"/>
  <c r="BR73" i="18"/>
  <c r="AU79" i="18"/>
  <c r="AI79" i="18"/>
  <c r="AW79" i="18"/>
  <c r="AD85" i="18"/>
  <c r="AB85" i="18"/>
  <c r="K83" i="17" s="1"/>
  <c r="Z85" i="18"/>
  <c r="AC85" i="18" s="1"/>
  <c r="R88" i="18"/>
  <c r="CJ88" i="18" s="1"/>
  <c r="AI88" i="18"/>
  <c r="R106" i="18"/>
  <c r="CJ106" i="18" s="1"/>
  <c r="AI106" i="18"/>
  <c r="BP109" i="18"/>
  <c r="BR109" i="18"/>
  <c r="AI118" i="18"/>
  <c r="AY118" i="18" s="1"/>
  <c r="M116" i="17" s="1"/>
  <c r="BP63" i="18"/>
  <c r="BR63" i="18"/>
  <c r="AW23" i="18"/>
  <c r="BR27" i="18"/>
  <c r="R30" i="18"/>
  <c r="CJ30" i="18" s="1"/>
  <c r="R31" i="18"/>
  <c r="CJ31" i="18" s="1"/>
  <c r="AX31" i="18"/>
  <c r="AW35" i="18"/>
  <c r="AN35" i="18"/>
  <c r="AI36" i="18"/>
  <c r="N37" i="18"/>
  <c r="O37" i="18" s="1"/>
  <c r="AX41" i="18"/>
  <c r="BT44" i="18"/>
  <c r="AU51" i="18"/>
  <c r="AW51" i="18"/>
  <c r="BS55" i="18"/>
  <c r="BS57" i="18"/>
  <c r="AI60" i="18"/>
  <c r="S62" i="18"/>
  <c r="CN62" i="18" s="1"/>
  <c r="BS67" i="18"/>
  <c r="CJ68" i="18"/>
  <c r="AU69" i="18"/>
  <c r="CO69" i="18" s="1"/>
  <c r="AI69" i="18"/>
  <c r="AW69" i="18"/>
  <c r="BP81" i="18"/>
  <c r="BR81" i="18"/>
  <c r="AW91" i="18"/>
  <c r="AU91" i="18"/>
  <c r="AD92" i="18"/>
  <c r="Z92" i="18"/>
  <c r="AC92" i="18" s="1"/>
  <c r="BP101" i="18"/>
  <c r="BR101" i="18"/>
  <c r="AX109" i="18"/>
  <c r="BT116" i="18"/>
  <c r="O114" i="17" s="1"/>
  <c r="AI130" i="18"/>
  <c r="BS36" i="18"/>
  <c r="AX42" i="18"/>
  <c r="R43" i="18"/>
  <c r="CJ43" i="18" s="1"/>
  <c r="BS44" i="18"/>
  <c r="BS46" i="18"/>
  <c r="AX52" i="18"/>
  <c r="R53" i="18"/>
  <c r="CJ53" i="18" s="1"/>
  <c r="BS54" i="18"/>
  <c r="AX59" i="18"/>
  <c r="AX62" i="18"/>
  <c r="R63" i="18"/>
  <c r="CJ63" i="18" s="1"/>
  <c r="BS64" i="18"/>
  <c r="AN65" i="18"/>
  <c r="AB67" i="18"/>
  <c r="K65" i="17" s="1"/>
  <c r="AX70" i="18"/>
  <c r="R73" i="18"/>
  <c r="CJ73" i="18" s="1"/>
  <c r="BS74" i="18"/>
  <c r="AB77" i="18"/>
  <c r="AX80" i="18"/>
  <c r="BS82" i="18"/>
  <c r="AX90" i="18"/>
  <c r="BS92" i="18"/>
  <c r="AX100" i="18"/>
  <c r="BS102" i="18"/>
  <c r="AB105" i="18"/>
  <c r="K103" i="17" s="1"/>
  <c r="AX108" i="18"/>
  <c r="BS112" i="18"/>
  <c r="AX118" i="18"/>
  <c r="S119" i="18"/>
  <c r="CN119" i="18" s="1"/>
  <c r="R119" i="18"/>
  <c r="CJ119" i="18" s="1"/>
  <c r="CT122" i="18"/>
  <c r="CV122" i="18" s="1"/>
  <c r="AW129" i="18"/>
  <c r="AU129" i="18"/>
  <c r="S130" i="18"/>
  <c r="CN130" i="18" s="1"/>
  <c r="BR131" i="18"/>
  <c r="BP131" i="18"/>
  <c r="R135" i="18"/>
  <c r="CJ135" i="18" s="1"/>
  <c r="BN135" i="18"/>
  <c r="AN144" i="18"/>
  <c r="AN156" i="18"/>
  <c r="S160" i="18"/>
  <c r="CN160" i="18" s="1"/>
  <c r="AN160" i="18"/>
  <c r="AN163" i="18"/>
  <c r="AI164" i="18"/>
  <c r="AX24" i="18"/>
  <c r="BS31" i="18"/>
  <c r="BS34" i="18"/>
  <c r="AB37" i="18"/>
  <c r="AX40" i="18"/>
  <c r="R41" i="18"/>
  <c r="CJ41" i="18" s="1"/>
  <c r="BS42" i="18"/>
  <c r="AW46" i="18"/>
  <c r="AN59" i="18"/>
  <c r="AX60" i="18"/>
  <c r="BS62" i="18"/>
  <c r="AB65" i="18"/>
  <c r="K63" i="17" s="1"/>
  <c r="AX68" i="18"/>
  <c r="R69" i="18"/>
  <c r="CJ69" i="18" s="1"/>
  <c r="R72" i="18"/>
  <c r="CJ72" i="18" s="1"/>
  <c r="BS72" i="18"/>
  <c r="AU76" i="18"/>
  <c r="AD77" i="18"/>
  <c r="AW77" i="18"/>
  <c r="BP78" i="18"/>
  <c r="R79" i="18"/>
  <c r="CJ79" i="18" s="1"/>
  <c r="BR79" i="18"/>
  <c r="AU86" i="18"/>
  <c r="AD87" i="18"/>
  <c r="AX88" i="18"/>
  <c r="BP88" i="18"/>
  <c r="BR89" i="18"/>
  <c r="AU94" i="18"/>
  <c r="AW105" i="18"/>
  <c r="AX106" i="18"/>
  <c r="R107" i="18"/>
  <c r="CJ107" i="18" s="1"/>
  <c r="BR107" i="18"/>
  <c r="AX116" i="18"/>
  <c r="BS118" i="18"/>
  <c r="AW120" i="18"/>
  <c r="AU120" i="18"/>
  <c r="AB122" i="18"/>
  <c r="K120" i="17" s="1"/>
  <c r="Z122" i="18"/>
  <c r="AC122" i="18" s="1"/>
  <c r="AN130" i="18"/>
  <c r="AN146" i="18"/>
  <c r="AB150" i="18"/>
  <c r="K148" i="17" s="1"/>
  <c r="AI155" i="18"/>
  <c r="R23" i="18"/>
  <c r="CJ23" i="18" s="1"/>
  <c r="Z20" i="18"/>
  <c r="AC20" i="18" s="1"/>
  <c r="Z21" i="18"/>
  <c r="AC21" i="18" s="1"/>
  <c r="BR24" i="18"/>
  <c r="BP25" i="18"/>
  <c r="AW26" i="18"/>
  <c r="AU27" i="18"/>
  <c r="AU28" i="18"/>
  <c r="N29" i="18"/>
  <c r="O29" i="18" s="1"/>
  <c r="Z30" i="18"/>
  <c r="AC30" i="18" s="1"/>
  <c r="R33" i="18"/>
  <c r="CJ33" i="18" s="1"/>
  <c r="Z35" i="18"/>
  <c r="AC35" i="18" s="1"/>
  <c r="N36" i="18"/>
  <c r="O36" i="18" s="1"/>
  <c r="AC37" i="18"/>
  <c r="AU37" i="18"/>
  <c r="AW38" i="18"/>
  <c r="BP39" i="18"/>
  <c r="BR40" i="18"/>
  <c r="S41" i="18"/>
  <c r="CN41" i="18" s="1"/>
  <c r="Z43" i="18"/>
  <c r="AC43" i="18" s="1"/>
  <c r="N44" i="18"/>
  <c r="O44" i="18" s="1"/>
  <c r="Z46" i="18"/>
  <c r="AC46" i="18" s="1"/>
  <c r="AU47" i="18"/>
  <c r="AW48" i="18"/>
  <c r="BP49" i="18"/>
  <c r="BR50" i="18"/>
  <c r="Z53" i="18"/>
  <c r="AC53" i="18" s="1"/>
  <c r="N54" i="18"/>
  <c r="O54" i="18" s="1"/>
  <c r="AU55" i="18"/>
  <c r="AW56" i="18"/>
  <c r="BP57" i="18"/>
  <c r="BP59" i="18"/>
  <c r="BR60" i="18"/>
  <c r="Z63" i="18"/>
  <c r="AC63" i="18" s="1"/>
  <c r="N64" i="18"/>
  <c r="O64" i="18" s="1"/>
  <c r="AU65" i="18"/>
  <c r="AW66" i="18"/>
  <c r="BP67" i="18"/>
  <c r="BR68" i="18"/>
  <c r="S72" i="18"/>
  <c r="CN72" i="18" s="1"/>
  <c r="AU72" i="18"/>
  <c r="Z73" i="18"/>
  <c r="AC73" i="18" s="1"/>
  <c r="N74" i="18"/>
  <c r="O74" i="18" s="1"/>
  <c r="AU75" i="18"/>
  <c r="AW76" i="18"/>
  <c r="BP77" i="18"/>
  <c r="BR78" i="18"/>
  <c r="S79" i="18"/>
  <c r="CN79" i="18" s="1"/>
  <c r="Z81" i="18"/>
  <c r="AC81" i="18" s="1"/>
  <c r="AU83" i="18"/>
  <c r="AW86" i="18"/>
  <c r="BP87" i="18"/>
  <c r="BR88" i="18"/>
  <c r="Z91" i="18"/>
  <c r="AC91" i="18" s="1"/>
  <c r="AU93" i="18"/>
  <c r="AW94" i="18"/>
  <c r="BP95" i="18"/>
  <c r="BR96" i="18"/>
  <c r="AD98" i="18"/>
  <c r="Z101" i="18"/>
  <c r="AC101" i="18" s="1"/>
  <c r="N102" i="18"/>
  <c r="O102" i="18" s="1"/>
  <c r="AU103" i="18"/>
  <c r="AW104" i="18"/>
  <c r="BP105" i="18"/>
  <c r="BR106" i="18"/>
  <c r="S107" i="18"/>
  <c r="CN107" i="18" s="1"/>
  <c r="Z109" i="18"/>
  <c r="AC109" i="18" s="1"/>
  <c r="N112" i="18"/>
  <c r="O112" i="18" s="1"/>
  <c r="AU113" i="18"/>
  <c r="AW114" i="18"/>
  <c r="BP115" i="18"/>
  <c r="BR116" i="18"/>
  <c r="O119" i="18"/>
  <c r="AU119" i="18"/>
  <c r="AI119" i="18"/>
  <c r="R122" i="18"/>
  <c r="CJ122" i="18" s="1"/>
  <c r="AD122" i="18"/>
  <c r="AW131" i="18"/>
  <c r="AU131" i="18"/>
  <c r="AD132" i="18"/>
  <c r="Z132" i="18"/>
  <c r="AC132" i="18" s="1"/>
  <c r="BS133" i="18"/>
  <c r="O134" i="18"/>
  <c r="AB144" i="18"/>
  <c r="K142" i="17" s="1"/>
  <c r="AI145" i="18"/>
  <c r="AN148" i="18"/>
  <c r="AB566" i="18"/>
  <c r="K564" i="17" s="1"/>
  <c r="AB573" i="18"/>
  <c r="K571" i="17" s="1"/>
  <c r="AB574" i="18"/>
  <c r="K572" i="17" s="1"/>
  <c r="AB560" i="18"/>
  <c r="K558" i="17" s="1"/>
  <c r="AB551" i="18"/>
  <c r="K549" i="17" s="1"/>
  <c r="AB555" i="18"/>
  <c r="K553" i="17" s="1"/>
  <c r="AB536" i="18"/>
  <c r="K534" i="17" s="1"/>
  <c r="AB549" i="18"/>
  <c r="K547" i="17" s="1"/>
  <c r="AB537" i="18"/>
  <c r="K535" i="17" s="1"/>
  <c r="AB529" i="18"/>
  <c r="K527" i="17" s="1"/>
  <c r="AB527" i="18"/>
  <c r="K525" i="17" s="1"/>
  <c r="AB517" i="18"/>
  <c r="K515" i="17" s="1"/>
  <c r="AB533" i="18"/>
  <c r="K531" i="17" s="1"/>
  <c r="AB532" i="18"/>
  <c r="K530" i="17" s="1"/>
  <c r="AB511" i="18"/>
  <c r="K509" i="17" s="1"/>
  <c r="AB509" i="18"/>
  <c r="K507" i="17" s="1"/>
  <c r="AB504" i="18"/>
  <c r="K502" i="17" s="1"/>
  <c r="AB505" i="18"/>
  <c r="K503" i="17" s="1"/>
  <c r="AB516" i="18"/>
  <c r="K514" i="17" s="1"/>
  <c r="AB507" i="18"/>
  <c r="K505" i="17" s="1"/>
  <c r="AB521" i="18"/>
  <c r="K519" i="17" s="1"/>
  <c r="AB508" i="18"/>
  <c r="K506" i="17" s="1"/>
  <c r="AB503" i="18"/>
  <c r="K501" i="17" s="1"/>
  <c r="AB492" i="18"/>
  <c r="K490" i="17" s="1"/>
  <c r="AB522" i="18"/>
  <c r="K520" i="17" s="1"/>
  <c r="AB502" i="18"/>
  <c r="K500" i="17" s="1"/>
  <c r="AB482" i="18"/>
  <c r="K480" i="17" s="1"/>
  <c r="AB466" i="18"/>
  <c r="K464" i="17" s="1"/>
  <c r="AB457" i="18"/>
  <c r="K455" i="17" s="1"/>
  <c r="AB458" i="18"/>
  <c r="K456" i="17" s="1"/>
  <c r="AB454" i="18"/>
  <c r="K452" i="17" s="1"/>
  <c r="AB472" i="18"/>
  <c r="K470" i="17" s="1"/>
  <c r="AB432" i="18"/>
  <c r="K430" i="17" s="1"/>
  <c r="AB464" i="18"/>
  <c r="K462" i="17" s="1"/>
  <c r="AB455" i="18"/>
  <c r="K453" i="17" s="1"/>
  <c r="AB450" i="18"/>
  <c r="K448" i="17" s="1"/>
  <c r="AB438" i="18"/>
  <c r="K436" i="17" s="1"/>
  <c r="AB428" i="18"/>
  <c r="K426" i="17" s="1"/>
  <c r="AB384" i="18"/>
  <c r="K382" i="17" s="1"/>
  <c r="AB380" i="18"/>
  <c r="K378" i="17" s="1"/>
  <c r="AB362" i="18"/>
  <c r="K360" i="17" s="1"/>
  <c r="AB391" i="18"/>
  <c r="K389" i="17" s="1"/>
  <c r="AB363" i="18"/>
  <c r="K361" i="17" s="1"/>
  <c r="AB367" i="18"/>
  <c r="K365" i="17" s="1"/>
  <c r="AB359" i="18"/>
  <c r="K357" i="17" s="1"/>
  <c r="AB330" i="18"/>
  <c r="AB321" i="18"/>
  <c r="K319" i="17" s="1"/>
  <c r="AB334" i="18"/>
  <c r="K332" i="17" s="1"/>
  <c r="AB323" i="18"/>
  <c r="K321" i="17" s="1"/>
  <c r="AB313" i="18"/>
  <c r="K311" i="17" s="1"/>
  <c r="AB352" i="18"/>
  <c r="K350" i="17" s="1"/>
  <c r="AB343" i="18"/>
  <c r="AB337" i="18"/>
  <c r="K335" i="17" s="1"/>
  <c r="AB327" i="18"/>
  <c r="K325" i="17" s="1"/>
  <c r="AB353" i="18"/>
  <c r="K351" i="17" s="1"/>
  <c r="AB272" i="18"/>
  <c r="K270" i="17" s="1"/>
  <c r="AB262" i="18"/>
  <c r="K260" i="17" s="1"/>
  <c r="AB273" i="18"/>
  <c r="K271" i="17" s="1"/>
  <c r="AB267" i="18"/>
  <c r="K265" i="17" s="1"/>
  <c r="AB322" i="18"/>
  <c r="K320" i="17" s="1"/>
  <c r="AB286" i="18"/>
  <c r="K284" i="17" s="1"/>
  <c r="AB301" i="18"/>
  <c r="K299" i="17" s="1"/>
  <c r="AB289" i="18"/>
  <c r="K287" i="17" s="1"/>
  <c r="AB281" i="18"/>
  <c r="K279" i="17" s="1"/>
  <c r="AB251" i="18"/>
  <c r="K249" i="17" s="1"/>
  <c r="AB263" i="18"/>
  <c r="K261" i="17" s="1"/>
  <c r="AB223" i="18"/>
  <c r="K221" i="17" s="1"/>
  <c r="AB213" i="18"/>
  <c r="AB271" i="18"/>
  <c r="K269" i="17" s="1"/>
  <c r="AB261" i="18"/>
  <c r="K259" i="17" s="1"/>
  <c r="AB247" i="18"/>
  <c r="K245" i="17" s="1"/>
  <c r="AB195" i="18"/>
  <c r="K193" i="17" s="1"/>
  <c r="AB189" i="18"/>
  <c r="K187" i="17" s="1"/>
  <c r="AB185" i="18"/>
  <c r="K183" i="17" s="1"/>
  <c r="AB177" i="18"/>
  <c r="K175" i="17" s="1"/>
  <c r="AB248" i="18"/>
  <c r="K246" i="17" s="1"/>
  <c r="AB218" i="18"/>
  <c r="K216" i="17" s="1"/>
  <c r="AB210" i="18"/>
  <c r="K208" i="17" s="1"/>
  <c r="AB230" i="18"/>
  <c r="K228" i="17" s="1"/>
  <c r="AB190" i="18"/>
  <c r="K188" i="17" s="1"/>
  <c r="AB220" i="18"/>
  <c r="K218" i="17" s="1"/>
  <c r="AB203" i="18"/>
  <c r="K201" i="17" s="1"/>
  <c r="AB167" i="18"/>
  <c r="K165" i="17" s="1"/>
  <c r="AB165" i="18"/>
  <c r="K163" i="17" s="1"/>
  <c r="AB155" i="18"/>
  <c r="K153" i="17" s="1"/>
  <c r="AB145" i="18"/>
  <c r="K143" i="17" s="1"/>
  <c r="AB135" i="18"/>
  <c r="K133" i="17" s="1"/>
  <c r="AB156" i="18"/>
  <c r="K154" i="17" s="1"/>
  <c r="AB146" i="18"/>
  <c r="K144" i="17" s="1"/>
  <c r="AB157" i="18"/>
  <c r="K155" i="17" s="1"/>
  <c r="AB139" i="18"/>
  <c r="K137" i="17" s="1"/>
  <c r="AB130" i="18"/>
  <c r="K128" i="17" s="1"/>
  <c r="AB163" i="18"/>
  <c r="K161" i="17" s="1"/>
  <c r="AB160" i="18"/>
  <c r="K158" i="17" s="1"/>
  <c r="AB152" i="18"/>
  <c r="K150" i="17" s="1"/>
  <c r="AB183" i="18"/>
  <c r="K181" i="17" s="1"/>
  <c r="AB173" i="18"/>
  <c r="K171" i="17" s="1"/>
  <c r="AN23" i="18"/>
  <c r="AY23" i="18" s="1"/>
  <c r="M21" i="17" s="1"/>
  <c r="BS24" i="18"/>
  <c r="AX26" i="18"/>
  <c r="BP26" i="18"/>
  <c r="AU29" i="18"/>
  <c r="AB30" i="18"/>
  <c r="K28" i="17" s="1"/>
  <c r="AU33" i="18"/>
  <c r="AB35" i="18"/>
  <c r="K33" i="17" s="1"/>
  <c r="AU36" i="18"/>
  <c r="AX38" i="18"/>
  <c r="BP38" i="18"/>
  <c r="R39" i="18"/>
  <c r="CJ39" i="18" s="1"/>
  <c r="BS40" i="18"/>
  <c r="AN41" i="18"/>
  <c r="AB43" i="18"/>
  <c r="K41" i="17" s="1"/>
  <c r="AU44" i="18"/>
  <c r="BP48" i="18"/>
  <c r="AB53" i="18"/>
  <c r="K51" i="17" s="1"/>
  <c r="R57" i="18"/>
  <c r="CJ57" i="18" s="1"/>
  <c r="BR59" i="18"/>
  <c r="BS60" i="18"/>
  <c r="AB63" i="18"/>
  <c r="K61" i="17" s="1"/>
  <c r="AX66" i="18"/>
  <c r="R67" i="18"/>
  <c r="CJ67" i="18" s="1"/>
  <c r="BS68" i="18"/>
  <c r="AN69" i="18"/>
  <c r="AI72" i="18"/>
  <c r="AY72" i="18" s="1"/>
  <c r="AW72" i="18"/>
  <c r="AB73" i="18"/>
  <c r="K71" i="17" s="1"/>
  <c r="AU74" i="18"/>
  <c r="BP76" i="18"/>
  <c r="R77" i="18"/>
  <c r="CJ77" i="18" s="1"/>
  <c r="AN79" i="18"/>
  <c r="BT79" i="18"/>
  <c r="O77" i="17" s="1"/>
  <c r="AU82" i="18"/>
  <c r="AN85" i="18"/>
  <c r="BP86" i="18"/>
  <c r="AU92" i="18"/>
  <c r="AW93" i="18"/>
  <c r="BP94" i="18"/>
  <c r="BR95" i="18"/>
  <c r="AU102" i="18"/>
  <c r="AW103" i="18"/>
  <c r="BP104" i="18"/>
  <c r="BR105" i="18"/>
  <c r="AU112" i="18"/>
  <c r="AW113" i="18"/>
  <c r="BP114" i="18"/>
  <c r="BR115" i="18"/>
  <c r="AI122" i="18"/>
  <c r="BS124" i="18"/>
  <c r="BR124" i="18"/>
  <c r="BP124" i="18"/>
  <c r="O126" i="18"/>
  <c r="CT132" i="18"/>
  <c r="CV132" i="18" s="1"/>
  <c r="N133" i="18"/>
  <c r="O133" i="18" s="1"/>
  <c r="AX133" i="18"/>
  <c r="CA133" i="18"/>
  <c r="AW139" i="18"/>
  <c r="AU139" i="18"/>
  <c r="AI139" i="18"/>
  <c r="R148" i="18"/>
  <c r="CJ148" i="18" s="1"/>
  <c r="AS148" i="18"/>
  <c r="R154" i="18"/>
  <c r="CJ154" i="18" s="1"/>
  <c r="R163" i="18"/>
  <c r="CJ163" i="18" s="1"/>
  <c r="AN573" i="18"/>
  <c r="AN562" i="18"/>
  <c r="AN560" i="18"/>
  <c r="AN532" i="18"/>
  <c r="AY532" i="18" s="1"/>
  <c r="M530" i="17" s="1"/>
  <c r="AN535" i="18"/>
  <c r="AN536" i="18"/>
  <c r="AN530" i="18"/>
  <c r="AY530" i="18" s="1"/>
  <c r="M528" i="17" s="1"/>
  <c r="AN522" i="18"/>
  <c r="AN531" i="18"/>
  <c r="AN527" i="18"/>
  <c r="AN516" i="18"/>
  <c r="AN517" i="18"/>
  <c r="AY517" i="18" s="1"/>
  <c r="M515" i="17" s="1"/>
  <c r="AN525" i="18"/>
  <c r="AN510" i="18"/>
  <c r="AN508" i="18"/>
  <c r="AN520" i="18"/>
  <c r="AN519" i="18"/>
  <c r="AY519" i="18" s="1"/>
  <c r="M517" i="17" s="1"/>
  <c r="AN512" i="18"/>
  <c r="AN509" i="18"/>
  <c r="AN503" i="18"/>
  <c r="AN501" i="18"/>
  <c r="AN515" i="18"/>
  <c r="AN506" i="18"/>
  <c r="AY506" i="18" s="1"/>
  <c r="M504" i="17" s="1"/>
  <c r="AN490" i="18"/>
  <c r="AN491" i="18"/>
  <c r="AY491" i="18" s="1"/>
  <c r="M489" i="17" s="1"/>
  <c r="AN455" i="18"/>
  <c r="AN465" i="18"/>
  <c r="AY465" i="18" s="1"/>
  <c r="M463" i="17" s="1"/>
  <c r="AN456" i="18"/>
  <c r="AN459" i="18"/>
  <c r="AN438" i="18"/>
  <c r="AN428" i="18"/>
  <c r="AY428" i="18" s="1"/>
  <c r="M426" i="17" s="1"/>
  <c r="AN453" i="18"/>
  <c r="AN420" i="18"/>
  <c r="AN412" i="18"/>
  <c r="AN470" i="18"/>
  <c r="AN432" i="18"/>
  <c r="AN451" i="18"/>
  <c r="AN449" i="18"/>
  <c r="AN384" i="18"/>
  <c r="AN368" i="18"/>
  <c r="AN380" i="18"/>
  <c r="AN362" i="18"/>
  <c r="AN352" i="18"/>
  <c r="AN364" i="18"/>
  <c r="AN354" i="18"/>
  <c r="AN339" i="18"/>
  <c r="AN346" i="18"/>
  <c r="AN330" i="18"/>
  <c r="AN321" i="18"/>
  <c r="AN301" i="18"/>
  <c r="AN322" i="18"/>
  <c r="AY322" i="18" s="1"/>
  <c r="M320" i="17" s="1"/>
  <c r="AN325" i="18"/>
  <c r="AN324" i="18"/>
  <c r="AY324" i="18" s="1"/>
  <c r="M322" i="17" s="1"/>
  <c r="AN360" i="18"/>
  <c r="AN300" i="18"/>
  <c r="AN320" i="18"/>
  <c r="AN289" i="18"/>
  <c r="AN281" i="18"/>
  <c r="AN271" i="18"/>
  <c r="AN267" i="18"/>
  <c r="AN329" i="18"/>
  <c r="AN282" i="18"/>
  <c r="AN272" i="18"/>
  <c r="AY272" i="18" s="1"/>
  <c r="M270" i="17" s="1"/>
  <c r="AN262" i="18"/>
  <c r="AN280" i="18"/>
  <c r="AN275" i="18"/>
  <c r="AN265" i="18"/>
  <c r="AN287" i="18"/>
  <c r="AN277" i="18"/>
  <c r="AN257" i="18"/>
  <c r="AY257" i="18" s="1"/>
  <c r="M255" i="17" s="1"/>
  <c r="AN248" i="18"/>
  <c r="AN230" i="18"/>
  <c r="AN220" i="18"/>
  <c r="AY220" i="18" s="1"/>
  <c r="AN269" i="18"/>
  <c r="AN251" i="18"/>
  <c r="AN244" i="18"/>
  <c r="AY244" i="18" s="1"/>
  <c r="M242" i="17" s="1"/>
  <c r="AN224" i="18"/>
  <c r="AN261" i="18"/>
  <c r="AN226" i="18"/>
  <c r="AN203" i="18"/>
  <c r="AN189" i="18"/>
  <c r="AN183" i="18"/>
  <c r="AN173" i="18"/>
  <c r="AN195" i="18"/>
  <c r="AN185" i="18"/>
  <c r="AN177" i="18"/>
  <c r="AN210" i="18"/>
  <c r="AN197" i="18"/>
  <c r="AN179" i="18"/>
  <c r="AY179" i="18" s="1"/>
  <c r="M177" i="17" s="1"/>
  <c r="AN169" i="18"/>
  <c r="AN218" i="18"/>
  <c r="AY218" i="18" s="1"/>
  <c r="M216" i="17" s="1"/>
  <c r="AN161" i="18"/>
  <c r="AN153" i="18"/>
  <c r="AY153" i="18" s="1"/>
  <c r="M151" i="17" s="1"/>
  <c r="AN150" i="18"/>
  <c r="AN165" i="18"/>
  <c r="AN155" i="18"/>
  <c r="AY155" i="18" s="1"/>
  <c r="AN145" i="18"/>
  <c r="AN135" i="18"/>
  <c r="AN167" i="18"/>
  <c r="AN119" i="18"/>
  <c r="AN191" i="18"/>
  <c r="AN159" i="18"/>
  <c r="AN151" i="18"/>
  <c r="AN171" i="18"/>
  <c r="BN590" i="18"/>
  <c r="BN551" i="18"/>
  <c r="BN525" i="18"/>
  <c r="BN460" i="18"/>
  <c r="BN434" i="18"/>
  <c r="BN421" i="18"/>
  <c r="BN265" i="18"/>
  <c r="BN304" i="18"/>
  <c r="BN226" i="18"/>
  <c r="K18" i="17"/>
  <c r="AU21" i="18"/>
  <c r="Z23" i="18"/>
  <c r="AC23" i="18" s="1"/>
  <c r="BR26" i="18"/>
  <c r="BP27" i="18"/>
  <c r="BP28" i="18"/>
  <c r="AW29" i="18"/>
  <c r="AU30" i="18"/>
  <c r="AB31" i="18"/>
  <c r="AB34" i="18"/>
  <c r="AU35" i="18"/>
  <c r="AW36" i="18"/>
  <c r="BP37" i="18"/>
  <c r="BR38" i="18"/>
  <c r="Z41" i="18"/>
  <c r="AC41" i="18" s="1"/>
  <c r="AB42" i="18"/>
  <c r="AU43" i="18"/>
  <c r="AW44" i="18"/>
  <c r="BP47" i="18"/>
  <c r="BR48" i="18"/>
  <c r="Z51" i="18"/>
  <c r="AC51" i="18" s="1"/>
  <c r="N52" i="18"/>
  <c r="O52" i="18" s="1"/>
  <c r="AU53" i="18"/>
  <c r="AW54" i="18"/>
  <c r="BR56" i="18"/>
  <c r="Z61" i="18"/>
  <c r="AC61" i="18" s="1"/>
  <c r="N62" i="18"/>
  <c r="O62" i="18" s="1"/>
  <c r="AB62" i="18"/>
  <c r="AW64" i="18"/>
  <c r="BP65" i="18"/>
  <c r="BR66" i="18"/>
  <c r="Z69" i="18"/>
  <c r="AC69" i="18" s="1"/>
  <c r="N70" i="18"/>
  <c r="O70" i="18" s="1"/>
  <c r="Z72" i="18"/>
  <c r="AC72" i="18" s="1"/>
  <c r="BS77" i="18"/>
  <c r="Z79" i="18"/>
  <c r="AC79" i="18" s="1"/>
  <c r="BP85" i="18"/>
  <c r="AN88" i="18"/>
  <c r="AY88" i="18" s="1"/>
  <c r="M86" i="17" s="1"/>
  <c r="BS105" i="18"/>
  <c r="AN106" i="18"/>
  <c r="AN116" i="18"/>
  <c r="AY116" i="18" s="1"/>
  <c r="AB118" i="18"/>
  <c r="BN122" i="18"/>
  <c r="BR133" i="18"/>
  <c r="BP133" i="18"/>
  <c r="AN139" i="18"/>
  <c r="S148" i="18"/>
  <c r="CN148" i="18" s="1"/>
  <c r="S154" i="18"/>
  <c r="CN154" i="18" s="1"/>
  <c r="AI154" i="18"/>
  <c r="AN158" i="18"/>
  <c r="S163" i="18"/>
  <c r="CN163" i="18" s="1"/>
  <c r="AB164" i="18"/>
  <c r="K162" i="17" s="1"/>
  <c r="BT566" i="18"/>
  <c r="O564" i="17" s="1"/>
  <c r="BT453" i="18"/>
  <c r="O451" i="17" s="1"/>
  <c r="BT368" i="18"/>
  <c r="O366" i="17" s="1"/>
  <c r="BT380" i="18"/>
  <c r="O378" i="17" s="1"/>
  <c r="BT354" i="18"/>
  <c r="O352" i="17" s="1"/>
  <c r="BT346" i="18"/>
  <c r="O344" i="17" s="1"/>
  <c r="BT277" i="18"/>
  <c r="O275" i="17" s="1"/>
  <c r="BT269" i="18"/>
  <c r="O267" i="17" s="1"/>
  <c r="BT203" i="18"/>
  <c r="O201" i="17" s="1"/>
  <c r="BT197" i="18"/>
  <c r="O195" i="17" s="1"/>
  <c r="BT210" i="18"/>
  <c r="O208" i="17" s="1"/>
  <c r="BT139" i="18"/>
  <c r="O137" i="17" s="1"/>
  <c r="AB23" i="18"/>
  <c r="K21" i="17" s="1"/>
  <c r="BS26" i="18"/>
  <c r="R27" i="18"/>
  <c r="CJ27" i="18" s="1"/>
  <c r="AX36" i="18"/>
  <c r="BP36" i="18"/>
  <c r="R37" i="18"/>
  <c r="CJ37" i="18" s="1"/>
  <c r="BS38" i="18"/>
  <c r="AN39" i="18"/>
  <c r="BT39" i="18"/>
  <c r="O37" i="17" s="1"/>
  <c r="AB41" i="18"/>
  <c r="K39" i="17" s="1"/>
  <c r="AU42" i="18"/>
  <c r="AX44" i="18"/>
  <c r="BP44" i="18"/>
  <c r="AU52" i="18"/>
  <c r="BP54" i="18"/>
  <c r="AN57" i="18"/>
  <c r="BT57" i="18"/>
  <c r="AU62" i="18"/>
  <c r="AX64" i="18"/>
  <c r="BP64" i="18"/>
  <c r="R65" i="18"/>
  <c r="CJ65" i="18" s="1"/>
  <c r="BS66" i="18"/>
  <c r="AN67" i="18"/>
  <c r="AB69" i="18"/>
  <c r="K67" i="17" s="1"/>
  <c r="AU70" i="18"/>
  <c r="N72" i="18"/>
  <c r="O72" i="18" s="1"/>
  <c r="BP74" i="18"/>
  <c r="N79" i="18"/>
  <c r="O79" i="18" s="1"/>
  <c r="AB79" i="18"/>
  <c r="K77" i="17" s="1"/>
  <c r="AU80" i="18"/>
  <c r="BP82" i="18"/>
  <c r="BR85" i="18"/>
  <c r="Z88" i="18"/>
  <c r="AC88" i="18" s="1"/>
  <c r="N89" i="18"/>
  <c r="O89" i="18" s="1"/>
  <c r="AC90" i="18"/>
  <c r="AU90" i="18"/>
  <c r="BP92" i="18"/>
  <c r="AI98" i="18"/>
  <c r="AW98" i="18"/>
  <c r="N99" i="18"/>
  <c r="O99" i="18" s="1"/>
  <c r="AU100" i="18"/>
  <c r="BP102" i="18"/>
  <c r="BR103" i="18"/>
  <c r="Z106" i="18"/>
  <c r="AC106" i="18" s="1"/>
  <c r="N107" i="18"/>
  <c r="O107" i="18" s="1"/>
  <c r="AB107" i="18"/>
  <c r="K105" i="17" s="1"/>
  <c r="AU108" i="18"/>
  <c r="BP112" i="18"/>
  <c r="Z116" i="18"/>
  <c r="AC116" i="18" s="1"/>
  <c r="N117" i="18"/>
  <c r="O117" i="18" s="1"/>
  <c r="AU118" i="18"/>
  <c r="AN122" i="18"/>
  <c r="N125" i="18"/>
  <c r="O125" i="18" s="1"/>
  <c r="AX125" i="18"/>
  <c r="BS127" i="18"/>
  <c r="AX129" i="18"/>
  <c r="R130" i="18"/>
  <c r="CJ130" i="18" s="1"/>
  <c r="BS131" i="18"/>
  <c r="BS135" i="18"/>
  <c r="R144" i="18"/>
  <c r="CJ144" i="18" s="1"/>
  <c r="AI152" i="18"/>
  <c r="AN154" i="18"/>
  <c r="AI165" i="18"/>
  <c r="AS512" i="18"/>
  <c r="AS473" i="18"/>
  <c r="AS434" i="18"/>
  <c r="AS343" i="18"/>
  <c r="AS226" i="18"/>
  <c r="AS135" i="18"/>
  <c r="AS161" i="18"/>
  <c r="BT20" i="18"/>
  <c r="O18" i="17" s="1"/>
  <c r="AB24" i="18"/>
  <c r="AI59" i="18"/>
  <c r="AX121" i="18"/>
  <c r="BR121" i="18"/>
  <c r="BP121" i="18"/>
  <c r="AS122" i="18"/>
  <c r="BR125" i="18"/>
  <c r="BP125" i="18"/>
  <c r="S144" i="18"/>
  <c r="CN144" i="18" s="1"/>
  <c r="AI144" i="18"/>
  <c r="BN148" i="18"/>
  <c r="R152" i="18"/>
  <c r="CJ152" i="18" s="1"/>
  <c r="AN152" i="18"/>
  <c r="S158" i="18"/>
  <c r="CN158" i="18" s="1"/>
  <c r="R160" i="18"/>
  <c r="CJ160" i="18" s="1"/>
  <c r="AI160" i="18"/>
  <c r="BR140" i="18"/>
  <c r="Z143" i="18"/>
  <c r="AC143" i="18" s="1"/>
  <c r="N144" i="18"/>
  <c r="O144" i="18" s="1"/>
  <c r="AC145" i="18"/>
  <c r="AU145" i="18"/>
  <c r="AW146" i="18"/>
  <c r="BP147" i="18"/>
  <c r="AI148" i="18"/>
  <c r="BR148" i="18"/>
  <c r="AD150" i="18"/>
  <c r="S151" i="18"/>
  <c r="CN151" i="18" s="1"/>
  <c r="Z153" i="18"/>
  <c r="AC153" i="18" s="1"/>
  <c r="AC155" i="18"/>
  <c r="AU155" i="18"/>
  <c r="AW156" i="18"/>
  <c r="BP157" i="18"/>
  <c r="AI158" i="18"/>
  <c r="BR158" i="18"/>
  <c r="S159" i="18"/>
  <c r="CN159" i="18" s="1"/>
  <c r="BT160" i="18"/>
  <c r="O158" i="17" s="1"/>
  <c r="Z161" i="18"/>
  <c r="AC161" i="18" s="1"/>
  <c r="AI163" i="18"/>
  <c r="N164" i="18"/>
  <c r="O164" i="18" s="1"/>
  <c r="AC165" i="18"/>
  <c r="AU165" i="18"/>
  <c r="S166" i="18"/>
  <c r="CN166" i="18" s="1"/>
  <c r="R168" i="18"/>
  <c r="CJ168" i="18" s="1"/>
  <c r="BR168" i="18"/>
  <c r="BR170" i="18"/>
  <c r="BP170" i="18"/>
  <c r="BN174" i="18"/>
  <c r="AB184" i="18"/>
  <c r="K182" i="17" s="1"/>
  <c r="S186" i="18"/>
  <c r="CN186" i="18" s="1"/>
  <c r="AN186" i="18"/>
  <c r="S192" i="18"/>
  <c r="CN192" i="18" s="1"/>
  <c r="BT194" i="18"/>
  <c r="O192" i="17" s="1"/>
  <c r="AI200" i="18"/>
  <c r="BR119" i="18"/>
  <c r="AW124" i="18"/>
  <c r="AD127" i="18"/>
  <c r="BS130" i="18"/>
  <c r="AD135" i="18"/>
  <c r="R139" i="18"/>
  <c r="CJ139" i="18" s="1"/>
  <c r="AX146" i="18"/>
  <c r="BS148" i="18"/>
  <c r="R150" i="18"/>
  <c r="CJ150" i="18" s="1"/>
  <c r="BS150" i="18"/>
  <c r="AB153" i="18"/>
  <c r="K151" i="17" s="1"/>
  <c r="U151" i="17" s="1"/>
  <c r="AX156" i="18"/>
  <c r="BP156" i="18"/>
  <c r="R157" i="18"/>
  <c r="CJ157" i="18" s="1"/>
  <c r="BS158" i="18"/>
  <c r="AB161" i="18"/>
  <c r="K159" i="17" s="1"/>
  <c r="AX163" i="18"/>
  <c r="AW165" i="18"/>
  <c r="AB166" i="18"/>
  <c r="K164" i="17" s="1"/>
  <c r="O167" i="18"/>
  <c r="BT168" i="18"/>
  <c r="O166" i="17" s="1"/>
  <c r="N172" i="18"/>
  <c r="O172" i="18" s="1"/>
  <c r="R174" i="18"/>
  <c r="CJ174" i="18" s="1"/>
  <c r="AD181" i="18"/>
  <c r="Z181" i="18"/>
  <c r="AC181" i="18" s="1"/>
  <c r="BR190" i="18"/>
  <c r="BP190" i="18"/>
  <c r="AI198" i="18"/>
  <c r="AN200" i="18"/>
  <c r="Z124" i="18"/>
  <c r="AC124" i="18" s="1"/>
  <c r="AU125" i="18"/>
  <c r="AW126" i="18"/>
  <c r="BP127" i="18"/>
  <c r="BR128" i="18"/>
  <c r="N132" i="18"/>
  <c r="O132" i="18" s="1"/>
  <c r="AU133" i="18"/>
  <c r="AW134" i="18"/>
  <c r="BP135" i="18"/>
  <c r="BP137" i="18"/>
  <c r="BR138" i="18"/>
  <c r="S139" i="18"/>
  <c r="CN139" i="18" s="1"/>
  <c r="Z141" i="18"/>
  <c r="AC141" i="18" s="1"/>
  <c r="N142" i="18"/>
  <c r="O142" i="18" s="1"/>
  <c r="AW144" i="18"/>
  <c r="AX145" i="18"/>
  <c r="R146" i="18"/>
  <c r="CJ146" i="18" s="1"/>
  <c r="AI146" i="18"/>
  <c r="AY146" i="18" s="1"/>
  <c r="M144" i="17" s="1"/>
  <c r="BR146" i="18"/>
  <c r="S150" i="18"/>
  <c r="CN150" i="18" s="1"/>
  <c r="AU150" i="18"/>
  <c r="Z151" i="18"/>
  <c r="AC151" i="18" s="1"/>
  <c r="N152" i="18"/>
  <c r="O152" i="18" s="1"/>
  <c r="AW154" i="18"/>
  <c r="AX155" i="18"/>
  <c r="R156" i="18"/>
  <c r="CJ156" i="18" s="1"/>
  <c r="AI156" i="18"/>
  <c r="S157" i="18"/>
  <c r="CN157" i="18" s="1"/>
  <c r="BS157" i="18"/>
  <c r="Z159" i="18"/>
  <c r="AC159" i="18" s="1"/>
  <c r="AX165" i="18"/>
  <c r="BR166" i="18"/>
  <c r="AW168" i="18"/>
  <c r="AI168" i="18"/>
  <c r="S169" i="18"/>
  <c r="CN169" i="18" s="1"/>
  <c r="AI174" i="18"/>
  <c r="O176" i="18"/>
  <c r="AN176" i="18"/>
  <c r="BR180" i="18"/>
  <c r="BP180" i="18"/>
  <c r="R184" i="18"/>
  <c r="CJ184" i="18" s="1"/>
  <c r="N192" i="18"/>
  <c r="O192" i="18" s="1"/>
  <c r="R194" i="18"/>
  <c r="CJ194" i="18" s="1"/>
  <c r="AI194" i="18"/>
  <c r="R198" i="18"/>
  <c r="CJ198" i="18" s="1"/>
  <c r="AN198" i="18"/>
  <c r="S200" i="18"/>
  <c r="CN200" i="18" s="1"/>
  <c r="S202" i="18"/>
  <c r="CN202" i="18" s="1"/>
  <c r="Z120" i="18"/>
  <c r="AC120" i="18" s="1"/>
  <c r="AU122" i="18"/>
  <c r="AW125" i="18"/>
  <c r="BP126" i="18"/>
  <c r="BR127" i="18"/>
  <c r="Z130" i="18"/>
  <c r="AC130" i="18" s="1"/>
  <c r="AU132" i="18"/>
  <c r="AW133" i="18"/>
  <c r="BP134" i="18"/>
  <c r="BR135" i="18"/>
  <c r="BR137" i="18"/>
  <c r="Z140" i="18"/>
  <c r="AC140" i="18" s="1"/>
  <c r="N141" i="18"/>
  <c r="O141" i="18" s="1"/>
  <c r="AU142" i="18"/>
  <c r="AX144" i="18"/>
  <c r="BP144" i="18"/>
  <c r="R145" i="18"/>
  <c r="CJ145" i="18" s="1"/>
  <c r="BS146" i="18"/>
  <c r="Z148" i="18"/>
  <c r="AC148" i="18" s="1"/>
  <c r="AI150" i="18"/>
  <c r="AW150" i="18"/>
  <c r="N151" i="18"/>
  <c r="O151" i="18" s="1"/>
  <c r="AB151" i="18"/>
  <c r="K149" i="17" s="1"/>
  <c r="AU152" i="18"/>
  <c r="AX154" i="18"/>
  <c r="BP154" i="18"/>
  <c r="R155" i="18"/>
  <c r="CJ155" i="18" s="1"/>
  <c r="S156" i="18"/>
  <c r="CN156" i="18" s="1"/>
  <c r="BS156" i="18"/>
  <c r="AN157" i="18"/>
  <c r="Z158" i="18"/>
  <c r="AC158" i="18" s="1"/>
  <c r="N159" i="18"/>
  <c r="O159" i="18" s="1"/>
  <c r="AB159" i="18"/>
  <c r="K157" i="17" s="1"/>
  <c r="AU160" i="18"/>
  <c r="BN161" i="18"/>
  <c r="AX164" i="18"/>
  <c r="R165" i="18"/>
  <c r="CJ165" i="18" s="1"/>
  <c r="BT166" i="18"/>
  <c r="O164" i="17" s="1"/>
  <c r="AN168" i="18"/>
  <c r="AY168" i="18" s="1"/>
  <c r="M166" i="17" s="1"/>
  <c r="CH168" i="18"/>
  <c r="AN174" i="18"/>
  <c r="AI184" i="18"/>
  <c r="BT192" i="18"/>
  <c r="O190" i="17" s="1"/>
  <c r="S194" i="18"/>
  <c r="CN194" i="18" s="1"/>
  <c r="AN194" i="18"/>
  <c r="AY194" i="18" s="1"/>
  <c r="M192" i="17" s="1"/>
  <c r="AW132" i="18"/>
  <c r="BR134" i="18"/>
  <c r="Z139" i="18"/>
  <c r="AC139" i="18" s="1"/>
  <c r="AU141" i="18"/>
  <c r="AW142" i="18"/>
  <c r="BP143" i="18"/>
  <c r="BR144" i="18"/>
  <c r="Z147" i="18"/>
  <c r="AC147" i="18" s="1"/>
  <c r="AB148" i="18"/>
  <c r="Z150" i="18"/>
  <c r="AC150" i="18" s="1"/>
  <c r="AU151" i="18"/>
  <c r="AW152" i="18"/>
  <c r="BP153" i="18"/>
  <c r="BR154" i="18"/>
  <c r="Z157" i="18"/>
  <c r="AC157" i="18" s="1"/>
  <c r="AB158" i="18"/>
  <c r="K156" i="17" s="1"/>
  <c r="AU159" i="18"/>
  <c r="AW160" i="18"/>
  <c r="BP161" i="18"/>
  <c r="BP163" i="18"/>
  <c r="BR164" i="18"/>
  <c r="AI166" i="18"/>
  <c r="AW166" i="18"/>
  <c r="CT167" i="18"/>
  <c r="CV167" i="18" s="1"/>
  <c r="BP168" i="18"/>
  <c r="R170" i="18"/>
  <c r="CJ170" i="18" s="1"/>
  <c r="AI170" i="18"/>
  <c r="BS170" i="18"/>
  <c r="AS174" i="18"/>
  <c r="CH178" i="18"/>
  <c r="BS182" i="18"/>
  <c r="AN184" i="18"/>
  <c r="CT191" i="18"/>
  <c r="CV191" i="18" s="1"/>
  <c r="S196" i="18"/>
  <c r="CN196" i="18" s="1"/>
  <c r="AN196" i="18"/>
  <c r="AN202" i="18"/>
  <c r="AI203" i="18"/>
  <c r="AY203" i="18" s="1"/>
  <c r="AX122" i="18"/>
  <c r="BP122" i="18"/>
  <c r="Z128" i="18"/>
  <c r="AC128" i="18" s="1"/>
  <c r="N129" i="18"/>
  <c r="O129" i="18" s="1"/>
  <c r="AU130" i="18"/>
  <c r="BP132" i="18"/>
  <c r="AU137" i="18"/>
  <c r="AU140" i="18"/>
  <c r="BP142" i="18"/>
  <c r="BS144" i="18"/>
  <c r="AU148" i="18"/>
  <c r="AX152" i="18"/>
  <c r="BP152" i="18"/>
  <c r="R153" i="18"/>
  <c r="CJ153" i="18" s="1"/>
  <c r="BS154" i="18"/>
  <c r="AU158" i="18"/>
  <c r="AX160" i="18"/>
  <c r="BP160" i="18"/>
  <c r="R161" i="18"/>
  <c r="CJ161" i="18" s="1"/>
  <c r="BR163" i="18"/>
  <c r="BS164" i="18"/>
  <c r="AN166" i="18"/>
  <c r="AY166" i="18" s="1"/>
  <c r="M164" i="17" s="1"/>
  <c r="CH166" i="18"/>
  <c r="AN170" i="18"/>
  <c r="AD171" i="18"/>
  <c r="AB171" i="18"/>
  <c r="K169" i="17" s="1"/>
  <c r="Z171" i="18"/>
  <c r="AC171" i="18" s="1"/>
  <c r="AI172" i="18"/>
  <c r="CN179" i="18"/>
  <c r="CT181" i="18"/>
  <c r="N182" i="18"/>
  <c r="O182" i="18" s="1"/>
  <c r="AX182" i="18"/>
  <c r="CA182" i="18"/>
  <c r="AI190" i="18"/>
  <c r="BS190" i="18"/>
  <c r="BN200" i="18"/>
  <c r="BR122" i="18"/>
  <c r="AW130" i="18"/>
  <c r="BR132" i="18"/>
  <c r="AW140" i="18"/>
  <c r="BR142" i="18"/>
  <c r="AW148" i="18"/>
  <c r="BR152" i="18"/>
  <c r="AW158" i="18"/>
  <c r="BR160" i="18"/>
  <c r="O166" i="18"/>
  <c r="BP166" i="18"/>
  <c r="S167" i="18"/>
  <c r="CN167" i="18" s="1"/>
  <c r="Z167" i="18"/>
  <c r="AC167" i="18" s="1"/>
  <c r="AU168" i="18"/>
  <c r="R172" i="18"/>
  <c r="CJ172" i="18" s="1"/>
  <c r="AN172" i="18"/>
  <c r="CJ180" i="18"/>
  <c r="AI180" i="18"/>
  <c r="BS180" i="18"/>
  <c r="AN190" i="18"/>
  <c r="AD191" i="18"/>
  <c r="AB191" i="18"/>
  <c r="K189" i="17" s="1"/>
  <c r="Z191" i="18"/>
  <c r="AC191" i="18" s="1"/>
  <c r="AI192" i="18"/>
  <c r="BS166" i="18"/>
  <c r="AX168" i="18"/>
  <c r="S172" i="18"/>
  <c r="CN172" i="18" s="1"/>
  <c r="AB174" i="18"/>
  <c r="K172" i="17" s="1"/>
  <c r="AW178" i="18"/>
  <c r="AU178" i="18"/>
  <c r="AN180" i="18"/>
  <c r="AW186" i="18"/>
  <c r="AU186" i="18"/>
  <c r="AI186" i="18"/>
  <c r="AN192" i="18"/>
  <c r="AY192" i="18" s="1"/>
  <c r="M190" i="17" s="1"/>
  <c r="AB194" i="18"/>
  <c r="AX196" i="18"/>
  <c r="R197" i="18"/>
  <c r="CJ197" i="18" s="1"/>
  <c r="BS198" i="18"/>
  <c r="BT207" i="18"/>
  <c r="O205" i="17" s="1"/>
  <c r="BR209" i="18"/>
  <c r="AI211" i="18"/>
  <c r="AW211" i="18"/>
  <c r="AW213" i="18"/>
  <c r="AI213" i="18"/>
  <c r="AD216" i="18"/>
  <c r="Z216" i="18"/>
  <c r="AC216" i="18" s="1"/>
  <c r="AB221" i="18"/>
  <c r="K219" i="17" s="1"/>
  <c r="AW223" i="18"/>
  <c r="AU223" i="18"/>
  <c r="AI223" i="18"/>
  <c r="N229" i="18"/>
  <c r="O229" i="18" s="1"/>
  <c r="AN233" i="18"/>
  <c r="AY233" i="18" s="1"/>
  <c r="M231" i="17" s="1"/>
  <c r="AU245" i="18"/>
  <c r="AN245" i="18"/>
  <c r="AD166" i="18"/>
  <c r="AX167" i="18"/>
  <c r="BP167" i="18"/>
  <c r="BS169" i="18"/>
  <c r="AB172" i="18"/>
  <c r="K170" i="17" s="1"/>
  <c r="AC173" i="18"/>
  <c r="AU173" i="18"/>
  <c r="AD174" i="18"/>
  <c r="AW174" i="18"/>
  <c r="AB176" i="18"/>
  <c r="K174" i="17" s="1"/>
  <c r="AX177" i="18"/>
  <c r="BP177" i="18"/>
  <c r="BR178" i="18"/>
  <c r="BS179" i="18"/>
  <c r="AC183" i="18"/>
  <c r="AU183" i="18"/>
  <c r="AD184" i="18"/>
  <c r="AW184" i="18"/>
  <c r="AX185" i="18"/>
  <c r="BP185" i="18"/>
  <c r="BR186" i="18"/>
  <c r="BS187" i="18"/>
  <c r="R189" i="18"/>
  <c r="CJ189" i="18" s="1"/>
  <c r="BS189" i="18"/>
  <c r="AB192" i="18"/>
  <c r="K190" i="17" s="1"/>
  <c r="AU193" i="18"/>
  <c r="AD194" i="18"/>
  <c r="AW194" i="18"/>
  <c r="AX195" i="18"/>
  <c r="BP195" i="18"/>
  <c r="AI196" i="18"/>
  <c r="BR196" i="18"/>
  <c r="S197" i="18"/>
  <c r="CN197" i="18" s="1"/>
  <c r="BS197" i="18"/>
  <c r="Z199" i="18"/>
  <c r="N200" i="18"/>
  <c r="O200" i="18" s="1"/>
  <c r="AB200" i="18"/>
  <c r="K198" i="17" s="1"/>
  <c r="AS200" i="18"/>
  <c r="Z202" i="18"/>
  <c r="AC202" i="18" s="1"/>
  <c r="AX202" i="18"/>
  <c r="AC203" i="18"/>
  <c r="AU203" i="18"/>
  <c r="AW204" i="18"/>
  <c r="AI207" i="18"/>
  <c r="AW207" i="18"/>
  <c r="AN211" i="18"/>
  <c r="CH211" i="18"/>
  <c r="AN213" i="18"/>
  <c r="S215" i="18"/>
  <c r="CN215" i="18" s="1"/>
  <c r="AB215" i="18"/>
  <c r="K213" i="17" s="1"/>
  <c r="Z215" i="18"/>
  <c r="AC215" i="18" s="1"/>
  <c r="AD215" i="18"/>
  <c r="R217" i="18"/>
  <c r="CJ217" i="18" s="1"/>
  <c r="AI217" i="18"/>
  <c r="BP219" i="18"/>
  <c r="R223" i="18"/>
  <c r="CJ223" i="18" s="1"/>
  <c r="AN223" i="18"/>
  <c r="BR225" i="18"/>
  <c r="BP225" i="18"/>
  <c r="CT226" i="18"/>
  <c r="CV226" i="18" s="1"/>
  <c r="S233" i="18"/>
  <c r="CN233" i="18" s="1"/>
  <c r="CH243" i="18"/>
  <c r="AU172" i="18"/>
  <c r="AD173" i="18"/>
  <c r="AX174" i="18"/>
  <c r="BP174" i="18"/>
  <c r="AC176" i="18"/>
  <c r="R177" i="18"/>
  <c r="CJ177" i="18" s="1"/>
  <c r="AX184" i="18"/>
  <c r="R185" i="18"/>
  <c r="CJ185" i="18" s="1"/>
  <c r="BS186" i="18"/>
  <c r="AX194" i="18"/>
  <c r="R195" i="18"/>
  <c r="CJ195" i="18" s="1"/>
  <c r="BS196" i="18"/>
  <c r="AN207" i="18"/>
  <c r="AY207" i="18" s="1"/>
  <c r="M205" i="17" s="1"/>
  <c r="CH207" i="18"/>
  <c r="AI209" i="18"/>
  <c r="AW209" i="18"/>
  <c r="AS213" i="18"/>
  <c r="CH215" i="18"/>
  <c r="AU217" i="18"/>
  <c r="AN217" i="18"/>
  <c r="S223" i="18"/>
  <c r="CN223" i="18" s="1"/>
  <c r="AW243" i="18"/>
  <c r="AU243" i="18"/>
  <c r="AI243" i="18"/>
  <c r="AD246" i="18"/>
  <c r="Z246" i="18"/>
  <c r="AC246" i="18" s="1"/>
  <c r="R247" i="18"/>
  <c r="CJ247" i="18" s="1"/>
  <c r="AI247" i="18"/>
  <c r="Z169" i="18"/>
  <c r="AC169" i="18" s="1"/>
  <c r="N170" i="18"/>
  <c r="O170" i="18" s="1"/>
  <c r="AB170" i="18"/>
  <c r="K168" i="17" s="1"/>
  <c r="AU171" i="18"/>
  <c r="AW172" i="18"/>
  <c r="BP173" i="18"/>
  <c r="BR174" i="18"/>
  <c r="AD176" i="18"/>
  <c r="S177" i="18"/>
  <c r="CN177" i="18" s="1"/>
  <c r="Z179" i="18"/>
  <c r="AC179" i="18" s="1"/>
  <c r="N180" i="18"/>
  <c r="O180" i="18" s="1"/>
  <c r="AB180" i="18"/>
  <c r="K178" i="17" s="1"/>
  <c r="AU181" i="18"/>
  <c r="AW182" i="18"/>
  <c r="BP183" i="18"/>
  <c r="BR184" i="18"/>
  <c r="S185" i="18"/>
  <c r="CN185" i="18" s="1"/>
  <c r="Z187" i="18"/>
  <c r="AC187" i="18" s="1"/>
  <c r="AI189" i="18"/>
  <c r="N190" i="18"/>
  <c r="O190" i="18" s="1"/>
  <c r="AU191" i="18"/>
  <c r="AW192" i="18"/>
  <c r="BP193" i="18"/>
  <c r="BR194" i="18"/>
  <c r="S195" i="18"/>
  <c r="CN195" i="18" s="1"/>
  <c r="Z197" i="18"/>
  <c r="AC197" i="18" s="1"/>
  <c r="N198" i="18"/>
  <c r="O198" i="18" s="1"/>
  <c r="AB198" i="18"/>
  <c r="K196" i="17" s="1"/>
  <c r="AC199" i="18"/>
  <c r="AU199" i="18"/>
  <c r="AW200" i="18"/>
  <c r="AB202" i="18"/>
  <c r="K200" i="17" s="1"/>
  <c r="AX203" i="18"/>
  <c r="O207" i="18"/>
  <c r="BP207" i="18"/>
  <c r="AN209" i="18"/>
  <c r="Z212" i="18"/>
  <c r="AC212" i="18" s="1"/>
  <c r="AU213" i="18"/>
  <c r="BP215" i="18"/>
  <c r="S219" i="18"/>
  <c r="CN219" i="18" s="1"/>
  <c r="AI219" i="18"/>
  <c r="AI221" i="18"/>
  <c r="AN243" i="18"/>
  <c r="BR245" i="18"/>
  <c r="BP245" i="18"/>
  <c r="S247" i="18"/>
  <c r="CN247" i="18" s="1"/>
  <c r="AN247" i="18"/>
  <c r="AN249" i="18"/>
  <c r="AB169" i="18"/>
  <c r="K167" i="17" s="1"/>
  <c r="AU170" i="18"/>
  <c r="AX172" i="18"/>
  <c r="BP172" i="18"/>
  <c r="R173" i="18"/>
  <c r="CJ173" i="18" s="1"/>
  <c r="BS174" i="18"/>
  <c r="R176" i="18"/>
  <c r="CJ176" i="18" s="1"/>
  <c r="AB179" i="18"/>
  <c r="K177" i="17" s="1"/>
  <c r="AU180" i="18"/>
  <c r="BP182" i="18"/>
  <c r="R183" i="18"/>
  <c r="CJ183" i="18" s="1"/>
  <c r="BS184" i="18"/>
  <c r="AU190" i="18"/>
  <c r="AX192" i="18"/>
  <c r="BP192" i="18"/>
  <c r="BS194" i="18"/>
  <c r="AB197" i="18"/>
  <c r="K195" i="17" s="1"/>
  <c r="AU198" i="18"/>
  <c r="AX200" i="18"/>
  <c r="BP200" i="18"/>
  <c r="BP202" i="18"/>
  <c r="BR203" i="18"/>
  <c r="Z206" i="18"/>
  <c r="AC206" i="18" s="1"/>
  <c r="Z208" i="18"/>
  <c r="AC208" i="18" s="1"/>
  <c r="O209" i="18"/>
  <c r="BP209" i="18"/>
  <c r="S210" i="18"/>
  <c r="CN210" i="18" s="1"/>
  <c r="Z210" i="18"/>
  <c r="AC210" i="18" s="1"/>
  <c r="AU211" i="18"/>
  <c r="AX213" i="18"/>
  <c r="CA213" i="18"/>
  <c r="AX215" i="18"/>
  <c r="AW215" i="18"/>
  <c r="AU215" i="18"/>
  <c r="CT216" i="18"/>
  <c r="CV216" i="18" s="1"/>
  <c r="N217" i="18"/>
  <c r="O217" i="18" s="1"/>
  <c r="CA217" i="18"/>
  <c r="AD218" i="18"/>
  <c r="Z218" i="18"/>
  <c r="AC218" i="18" s="1"/>
  <c r="AN219" i="18"/>
  <c r="AN221" i="18"/>
  <c r="AX223" i="18"/>
  <c r="S224" i="18"/>
  <c r="CN224" i="18" s="1"/>
  <c r="AD226" i="18"/>
  <c r="AB226" i="18"/>
  <c r="K224" i="17" s="1"/>
  <c r="Z226" i="18"/>
  <c r="AC226" i="18" s="1"/>
  <c r="AD236" i="18"/>
  <c r="Z236" i="18"/>
  <c r="AC236" i="18" s="1"/>
  <c r="BS239" i="18"/>
  <c r="S243" i="18"/>
  <c r="CN243" i="18" s="1"/>
  <c r="S245" i="18"/>
  <c r="CN245" i="18" s="1"/>
  <c r="CA247" i="18"/>
  <c r="AB168" i="18"/>
  <c r="AU169" i="18"/>
  <c r="AW170" i="18"/>
  <c r="BP171" i="18"/>
  <c r="BR172" i="18"/>
  <c r="AU176" i="18"/>
  <c r="Z177" i="18"/>
  <c r="AC177" i="18" s="1"/>
  <c r="AU179" i="18"/>
  <c r="AW180" i="18"/>
  <c r="BP181" i="18"/>
  <c r="BR182" i="18"/>
  <c r="Z185" i="18"/>
  <c r="AC185" i="18" s="1"/>
  <c r="AB186" i="18"/>
  <c r="K184" i="17" s="1"/>
  <c r="AU187" i="18"/>
  <c r="AW190" i="18"/>
  <c r="BP191" i="18"/>
  <c r="BR192" i="18"/>
  <c r="Z195" i="18"/>
  <c r="AC195" i="18" s="1"/>
  <c r="AB196" i="18"/>
  <c r="K194" i="17" s="1"/>
  <c r="AU197" i="18"/>
  <c r="AW198" i="18"/>
  <c r="BP199" i="18"/>
  <c r="BR200" i="18"/>
  <c r="CA205" i="18"/>
  <c r="AU207" i="18"/>
  <c r="BS209" i="18"/>
  <c r="AB211" i="18"/>
  <c r="K209" i="17" s="1"/>
  <c r="AX211" i="18"/>
  <c r="O212" i="18"/>
  <c r="AD212" i="18"/>
  <c r="BR213" i="18"/>
  <c r="BR217" i="18"/>
  <c r="BP217" i="18"/>
  <c r="BT233" i="18"/>
  <c r="O231" i="17" s="1"/>
  <c r="N247" i="18"/>
  <c r="O247" i="18" s="1"/>
  <c r="AX170" i="18"/>
  <c r="R171" i="18"/>
  <c r="CJ171" i="18" s="1"/>
  <c r="BS172" i="18"/>
  <c r="AX180" i="18"/>
  <c r="AX190" i="18"/>
  <c r="R191" i="18"/>
  <c r="CJ191" i="18" s="1"/>
  <c r="BS192" i="18"/>
  <c r="AU196" i="18"/>
  <c r="AX198" i="18"/>
  <c r="BP198" i="18"/>
  <c r="BS200" i="18"/>
  <c r="R202" i="18"/>
  <c r="CJ202" i="18" s="1"/>
  <c r="AU205" i="18"/>
  <c r="AX207" i="18"/>
  <c r="AU209" i="18"/>
  <c r="BR211" i="18"/>
  <c r="BR215" i="18"/>
  <c r="S217" i="18"/>
  <c r="CN217" i="18" s="1"/>
  <c r="BS237" i="18"/>
  <c r="AX243" i="18"/>
  <c r="S244" i="18"/>
  <c r="CN244" i="18" s="1"/>
  <c r="AB249" i="18"/>
  <c r="K247" i="17" s="1"/>
  <c r="AX205" i="18"/>
  <c r="R207" i="18"/>
  <c r="CJ207" i="18" s="1"/>
  <c r="BR207" i="18"/>
  <c r="AX209" i="18"/>
  <c r="O210" i="18"/>
  <c r="BN213" i="18"/>
  <c r="AN215" i="18"/>
  <c r="AW233" i="18"/>
  <c r="AU233" i="18"/>
  <c r="AI233" i="18"/>
  <c r="BR235" i="18"/>
  <c r="BP235" i="18"/>
  <c r="N237" i="18"/>
  <c r="O237" i="18" s="1"/>
  <c r="R245" i="18"/>
  <c r="CJ245" i="18" s="1"/>
  <c r="AI245" i="18"/>
  <c r="BS245" i="18"/>
  <c r="BP247" i="18"/>
  <c r="AX250" i="18"/>
  <c r="AW250" i="18"/>
  <c r="BR250" i="18"/>
  <c r="BP250" i="18"/>
  <c r="BR256" i="18"/>
  <c r="S288" i="18"/>
  <c r="CN288" i="18" s="1"/>
  <c r="AN288" i="18"/>
  <c r="BS206" i="18"/>
  <c r="AB209" i="18"/>
  <c r="K207" i="17" s="1"/>
  <c r="AU210" i="18"/>
  <c r="AD211" i="18"/>
  <c r="AX212" i="18"/>
  <c r="BP212" i="18"/>
  <c r="BS216" i="18"/>
  <c r="AB219" i="18"/>
  <c r="K217" i="17" s="1"/>
  <c r="AC220" i="18"/>
  <c r="AU220" i="18"/>
  <c r="AD221" i="18"/>
  <c r="AW221" i="18"/>
  <c r="AX222" i="18"/>
  <c r="BR223" i="18"/>
  <c r="BS224" i="18"/>
  <c r="AC230" i="18"/>
  <c r="AU230" i="18"/>
  <c r="AW231" i="18"/>
  <c r="AX232" i="18"/>
  <c r="BP232" i="18"/>
  <c r="CO232" i="18" s="1"/>
  <c r="BR233" i="18"/>
  <c r="BS234" i="18"/>
  <c r="AW239" i="18"/>
  <c r="AX242" i="18"/>
  <c r="BR243" i="18"/>
  <c r="BS244" i="18"/>
  <c r="AC248" i="18"/>
  <c r="AX249" i="18"/>
  <c r="O251" i="18"/>
  <c r="R256" i="18"/>
  <c r="CJ256" i="18" s="1"/>
  <c r="AB257" i="18"/>
  <c r="K255" i="17" s="1"/>
  <c r="Z257" i="18"/>
  <c r="AC257" i="18" s="1"/>
  <c r="BS258" i="18"/>
  <c r="S262" i="18"/>
  <c r="CN262" i="18" s="1"/>
  <c r="BR262" i="18"/>
  <c r="S269" i="18"/>
  <c r="CN269" i="18" s="1"/>
  <c r="N270" i="18"/>
  <c r="O270" i="18" s="1"/>
  <c r="S284" i="18"/>
  <c r="CN284" i="18" s="1"/>
  <c r="AN284" i="18"/>
  <c r="AX221" i="18"/>
  <c r="BS223" i="18"/>
  <c r="BS233" i="18"/>
  <c r="BS243" i="18"/>
  <c r="CA250" i="18"/>
  <c r="AW256" i="18"/>
  <c r="AI256" i="18"/>
  <c r="S257" i="18"/>
  <c r="CN257" i="18" s="1"/>
  <c r="N258" i="18"/>
  <c r="O258" i="18" s="1"/>
  <c r="AW258" i="18"/>
  <c r="AU258" i="18"/>
  <c r="AD259" i="18"/>
  <c r="Z259" i="18"/>
  <c r="AC259" i="18" s="1"/>
  <c r="AI262" i="18"/>
  <c r="AY262" i="18" s="1"/>
  <c r="M260" i="17" s="1"/>
  <c r="CH274" i="18"/>
  <c r="BR276" i="18"/>
  <c r="BP276" i="18"/>
  <c r="S280" i="18"/>
  <c r="CN280" i="18" s="1"/>
  <c r="AI282" i="18"/>
  <c r="AY282" i="18" s="1"/>
  <c r="M280" i="17" s="1"/>
  <c r="AI289" i="18"/>
  <c r="AB207" i="18"/>
  <c r="AU208" i="18"/>
  <c r="BP210" i="18"/>
  <c r="AB217" i="18"/>
  <c r="K215" i="17" s="1"/>
  <c r="AU218" i="18"/>
  <c r="AW219" i="18"/>
  <c r="BP220" i="18"/>
  <c r="Z224" i="18"/>
  <c r="AC224" i="18" s="1"/>
  <c r="N225" i="18"/>
  <c r="O225" i="18" s="1"/>
  <c r="AU226" i="18"/>
  <c r="N228" i="18"/>
  <c r="O228" i="18" s="1"/>
  <c r="AW229" i="18"/>
  <c r="BP230" i="18"/>
  <c r="BR231" i="18"/>
  <c r="Z234" i="18"/>
  <c r="AC234" i="18" s="1"/>
  <c r="N235" i="18"/>
  <c r="O235" i="18" s="1"/>
  <c r="AU236" i="18"/>
  <c r="AW237" i="18"/>
  <c r="BP238" i="18"/>
  <c r="BR239" i="18"/>
  <c r="AD241" i="18"/>
  <c r="Z244" i="18"/>
  <c r="AC244" i="18" s="1"/>
  <c r="N245" i="18"/>
  <c r="O245" i="18" s="1"/>
  <c r="AB245" i="18"/>
  <c r="K243" i="17" s="1"/>
  <c r="AW247" i="18"/>
  <c r="R249" i="18"/>
  <c r="CJ249" i="18" s="1"/>
  <c r="AI249" i="18"/>
  <c r="CH254" i="18"/>
  <c r="AN256" i="18"/>
  <c r="CH256" i="18"/>
  <c r="Z261" i="18"/>
  <c r="AC261" i="18" s="1"/>
  <c r="S263" i="18"/>
  <c r="CN263" i="18" s="1"/>
  <c r="S265" i="18"/>
  <c r="CN265" i="18" s="1"/>
  <c r="R267" i="18"/>
  <c r="CJ267" i="18" s="1"/>
  <c r="CT269" i="18"/>
  <c r="CV269" i="18" s="1"/>
  <c r="BT273" i="18"/>
  <c r="O271" i="17" s="1"/>
  <c r="R274" i="18"/>
  <c r="CJ274" i="18" s="1"/>
  <c r="AW274" i="18"/>
  <c r="AU274" i="18"/>
  <c r="AI274" i="18"/>
  <c r="R286" i="18"/>
  <c r="CJ286" i="18" s="1"/>
  <c r="AI286" i="18"/>
  <c r="S304" i="18"/>
  <c r="CN304" i="18" s="1"/>
  <c r="AX219" i="18"/>
  <c r="R220" i="18"/>
  <c r="CJ220" i="18" s="1"/>
  <c r="BS221" i="18"/>
  <c r="AB224" i="18"/>
  <c r="K222" i="17" s="1"/>
  <c r="R230" i="18"/>
  <c r="CJ230" i="18" s="1"/>
  <c r="AB244" i="18"/>
  <c r="AX247" i="18"/>
  <c r="R248" i="18"/>
  <c r="CJ248" i="18" s="1"/>
  <c r="CA252" i="18"/>
  <c r="Z254" i="18"/>
  <c r="AC254" i="18" s="1"/>
  <c r="AD254" i="18"/>
  <c r="BP256" i="18"/>
  <c r="AU260" i="18"/>
  <c r="CH264" i="18"/>
  <c r="S267" i="18"/>
  <c r="CN267" i="18" s="1"/>
  <c r="BT272" i="18"/>
  <c r="O270" i="17" s="1"/>
  <c r="S274" i="18"/>
  <c r="CN274" i="18" s="1"/>
  <c r="AN274" i="18"/>
  <c r="AD277" i="18"/>
  <c r="AB277" i="18"/>
  <c r="K275" i="17" s="1"/>
  <c r="Z277" i="18"/>
  <c r="AC277" i="18" s="1"/>
  <c r="AI281" i="18"/>
  <c r="BT284" i="18"/>
  <c r="O282" i="17" s="1"/>
  <c r="AN286" i="18"/>
  <c r="AB288" i="18"/>
  <c r="K286" i="17" s="1"/>
  <c r="AW217" i="18"/>
  <c r="BR219" i="18"/>
  <c r="Z222" i="18"/>
  <c r="AC222" i="18" s="1"/>
  <c r="N223" i="18"/>
  <c r="O223" i="18" s="1"/>
  <c r="AW225" i="18"/>
  <c r="BP228" i="18"/>
  <c r="BR229" i="18"/>
  <c r="Z232" i="18"/>
  <c r="AC232" i="18" s="1"/>
  <c r="N233" i="18"/>
  <c r="O233" i="18" s="1"/>
  <c r="AB233" i="18"/>
  <c r="AW235" i="18"/>
  <c r="BR237" i="18"/>
  <c r="AU241" i="18"/>
  <c r="Z242" i="18"/>
  <c r="AC242" i="18" s="1"/>
  <c r="N243" i="18"/>
  <c r="O243" i="18" s="1"/>
  <c r="AB243" i="18"/>
  <c r="K241" i="17" s="1"/>
  <c r="AW245" i="18"/>
  <c r="BR247" i="18"/>
  <c r="Z251" i="18"/>
  <c r="AC251" i="18" s="1"/>
  <c r="BS256" i="18"/>
  <c r="O260" i="18"/>
  <c r="AD261" i="18"/>
  <c r="O262" i="18"/>
  <c r="BR268" i="18"/>
  <c r="BP268" i="18"/>
  <c r="S272" i="18"/>
  <c r="CN272" i="18" s="1"/>
  <c r="AX217" i="18"/>
  <c r="R218" i="18"/>
  <c r="CJ218" i="18" s="1"/>
  <c r="BS219" i="18"/>
  <c r="R226" i="18"/>
  <c r="CJ226" i="18" s="1"/>
  <c r="BR228" i="18"/>
  <c r="AW241" i="18"/>
  <c r="AX245" i="18"/>
  <c r="BS247" i="18"/>
  <c r="AU250" i="18"/>
  <c r="BS250" i="18"/>
  <c r="AU256" i="18"/>
  <c r="AX260" i="18"/>
  <c r="BR260" i="18"/>
  <c r="BP260" i="18"/>
  <c r="AI261" i="18"/>
  <c r="AS265" i="18"/>
  <c r="AX268" i="18"/>
  <c r="AI271" i="18"/>
  <c r="AI272" i="18"/>
  <c r="CT249" i="18"/>
  <c r="CV249" i="18" s="1"/>
  <c r="O250" i="18"/>
  <c r="AD251" i="18"/>
  <c r="AU252" i="18"/>
  <c r="CH252" i="18"/>
  <c r="AX256" i="18"/>
  <c r="O261" i="18"/>
  <c r="CA262" i="18"/>
  <c r="BT263" i="18"/>
  <c r="O261" i="17" s="1"/>
  <c r="AW264" i="18"/>
  <c r="AU264" i="18"/>
  <c r="CO264" i="18" s="1"/>
  <c r="BS264" i="18"/>
  <c r="BR264" i="18"/>
  <c r="AD269" i="18"/>
  <c r="AB269" i="18"/>
  <c r="K267" i="17" s="1"/>
  <c r="Z269" i="18"/>
  <c r="AC269" i="18" s="1"/>
  <c r="O271" i="18"/>
  <c r="S275" i="18"/>
  <c r="CN275" i="18" s="1"/>
  <c r="AB282" i="18"/>
  <c r="K280" i="17" s="1"/>
  <c r="R288" i="18"/>
  <c r="CJ288" i="18" s="1"/>
  <c r="AX284" i="18"/>
  <c r="BS286" i="18"/>
  <c r="AX293" i="18"/>
  <c r="BR301" i="18"/>
  <c r="BP301" i="18"/>
  <c r="R304" i="18"/>
  <c r="CJ304" i="18" s="1"/>
  <c r="AI324" i="18"/>
  <c r="AI326" i="18"/>
  <c r="AW326" i="18"/>
  <c r="AU326" i="18"/>
  <c r="AU251" i="18"/>
  <c r="BP255" i="18"/>
  <c r="AU261" i="18"/>
  <c r="BP263" i="18"/>
  <c r="BS267" i="18"/>
  <c r="AC271" i="18"/>
  <c r="AU271" i="18"/>
  <c r="AW272" i="18"/>
  <c r="BP273" i="18"/>
  <c r="BR274" i="18"/>
  <c r="N278" i="18"/>
  <c r="O278" i="18" s="1"/>
  <c r="Z280" i="18"/>
  <c r="AC280" i="18" s="1"/>
  <c r="AX280" i="18"/>
  <c r="AC281" i="18"/>
  <c r="AU281" i="18"/>
  <c r="AD282" i="18"/>
  <c r="AW282" i="18"/>
  <c r="BP283" i="18"/>
  <c r="AI284" i="18"/>
  <c r="BR284" i="18"/>
  <c r="Z287" i="18"/>
  <c r="AC287" i="18" s="1"/>
  <c r="N288" i="18"/>
  <c r="O288" i="18" s="1"/>
  <c r="AC289" i="18"/>
  <c r="AU289" i="18"/>
  <c r="AW290" i="18"/>
  <c r="BP295" i="18"/>
  <c r="BR296" i="18"/>
  <c r="AW299" i="18"/>
  <c r="AU299" i="18"/>
  <c r="AI304" i="18"/>
  <c r="AW309" i="18"/>
  <c r="AU309" i="18"/>
  <c r="Z310" i="18"/>
  <c r="AC310" i="18" s="1"/>
  <c r="AD310" i="18"/>
  <c r="AU321" i="18"/>
  <c r="AI325" i="18"/>
  <c r="AN326" i="18"/>
  <c r="AU330" i="18"/>
  <c r="CA330" i="18"/>
  <c r="S338" i="18"/>
  <c r="CN338" i="18" s="1"/>
  <c r="AX272" i="18"/>
  <c r="R273" i="18"/>
  <c r="CJ273" i="18" s="1"/>
  <c r="BS274" i="18"/>
  <c r="AX282" i="18"/>
  <c r="BS284" i="18"/>
  <c r="AB287" i="18"/>
  <c r="K285" i="17" s="1"/>
  <c r="BS293" i="18"/>
  <c r="AB300" i="18"/>
  <c r="K298" i="17" s="1"/>
  <c r="AD300" i="18"/>
  <c r="AU300" i="18"/>
  <c r="CH302" i="18"/>
  <c r="AN304" i="18"/>
  <c r="R321" i="18"/>
  <c r="CJ321" i="18" s="1"/>
  <c r="AX328" i="18"/>
  <c r="AB329" i="18"/>
  <c r="K327" i="17" s="1"/>
  <c r="Z329" i="18"/>
  <c r="AC329" i="18" s="1"/>
  <c r="AD329" i="18"/>
  <c r="R330" i="18"/>
  <c r="CJ330" i="18" s="1"/>
  <c r="BP251" i="18"/>
  <c r="BR252" i="18"/>
  <c r="BR254" i="18"/>
  <c r="AX261" i="18"/>
  <c r="R262" i="18"/>
  <c r="CJ262" i="18" s="1"/>
  <c r="BS263" i="18"/>
  <c r="Z265" i="18"/>
  <c r="AC265" i="18" s="1"/>
  <c r="N268" i="18"/>
  <c r="O268" i="18" s="1"/>
  <c r="AX271" i="18"/>
  <c r="R272" i="18"/>
  <c r="CJ272" i="18" s="1"/>
  <c r="BR272" i="18"/>
  <c r="S273" i="18"/>
  <c r="CN273" i="18" s="1"/>
  <c r="BS273" i="18"/>
  <c r="Z275" i="18"/>
  <c r="AC275" i="18" s="1"/>
  <c r="N276" i="18"/>
  <c r="O276" i="18" s="1"/>
  <c r="AB280" i="18"/>
  <c r="K278" i="17" s="1"/>
  <c r="AX281" i="18"/>
  <c r="R282" i="18"/>
  <c r="CJ282" i="18" s="1"/>
  <c r="BR282" i="18"/>
  <c r="Z285" i="18"/>
  <c r="AC285" i="18" s="1"/>
  <c r="N286" i="18"/>
  <c r="O286" i="18" s="1"/>
  <c r="AW288" i="18"/>
  <c r="AX289" i="18"/>
  <c r="BP293" i="18"/>
  <c r="Z300" i="18"/>
  <c r="AC300" i="18" s="1"/>
  <c r="BS300" i="18"/>
  <c r="N301" i="18"/>
  <c r="O301" i="18" s="1"/>
  <c r="AS304" i="18"/>
  <c r="S319" i="18"/>
  <c r="CN319" i="18" s="1"/>
  <c r="AB320" i="18"/>
  <c r="K318" i="17" s="1"/>
  <c r="Z320" i="18"/>
  <c r="AC320" i="18" s="1"/>
  <c r="AD320" i="18"/>
  <c r="S321" i="18"/>
  <c r="CN321" i="18" s="1"/>
  <c r="AN328" i="18"/>
  <c r="AU328" i="18"/>
  <c r="S330" i="18"/>
  <c r="CN330" i="18" s="1"/>
  <c r="AS330" i="18"/>
  <c r="R251" i="18"/>
  <c r="CJ251" i="18" s="1"/>
  <c r="Z256" i="18"/>
  <c r="AC256" i="18" s="1"/>
  <c r="N257" i="18"/>
  <c r="O257" i="18" s="1"/>
  <c r="BT257" i="18"/>
  <c r="AW259" i="18"/>
  <c r="R261" i="18"/>
  <c r="CJ261" i="18" s="1"/>
  <c r="BR261" i="18"/>
  <c r="AN263" i="18"/>
  <c r="Z264" i="18"/>
  <c r="AC264" i="18" s="1"/>
  <c r="N265" i="18"/>
  <c r="O265" i="18" s="1"/>
  <c r="AB265" i="18"/>
  <c r="K263" i="17" s="1"/>
  <c r="Z267" i="18"/>
  <c r="AC267" i="18" s="1"/>
  <c r="AU268" i="18"/>
  <c r="AW269" i="18"/>
  <c r="BP270" i="18"/>
  <c r="BR271" i="18"/>
  <c r="AN273" i="18"/>
  <c r="Z274" i="18"/>
  <c r="AC274" i="18" s="1"/>
  <c r="N275" i="18"/>
  <c r="O275" i="18" s="1"/>
  <c r="AB275" i="18"/>
  <c r="K273" i="17" s="1"/>
  <c r="AU276" i="18"/>
  <c r="AW277" i="18"/>
  <c r="BP278" i="18"/>
  <c r="BP280" i="18"/>
  <c r="BR281" i="18"/>
  <c r="Z284" i="18"/>
  <c r="AC284" i="18" s="1"/>
  <c r="N285" i="18"/>
  <c r="O285" i="18" s="1"/>
  <c r="AU286" i="18"/>
  <c r="AW287" i="18"/>
  <c r="BP288" i="18"/>
  <c r="BR289" i="18"/>
  <c r="Z291" i="18"/>
  <c r="AC291" i="18" s="1"/>
  <c r="BR293" i="18"/>
  <c r="Z297" i="18"/>
  <c r="AC297" i="18" s="1"/>
  <c r="BS298" i="18"/>
  <c r="N311" i="18"/>
  <c r="O311" i="18" s="1"/>
  <c r="BS311" i="18"/>
  <c r="BP313" i="18"/>
  <c r="AX326" i="18"/>
  <c r="BS330" i="18"/>
  <c r="Z332" i="18"/>
  <c r="AC332" i="18" s="1"/>
  <c r="AD332" i="18"/>
  <c r="AU254" i="18"/>
  <c r="Z255" i="18"/>
  <c r="AC255" i="18" s="1"/>
  <c r="AB256" i="18"/>
  <c r="K254" i="17" s="1"/>
  <c r="AU257" i="18"/>
  <c r="BP259" i="18"/>
  <c r="AU265" i="18"/>
  <c r="AW268" i="18"/>
  <c r="BP269" i="18"/>
  <c r="BR270" i="18"/>
  <c r="AB274" i="18"/>
  <c r="K272" i="17" s="1"/>
  <c r="AU275" i="18"/>
  <c r="AW276" i="18"/>
  <c r="BP277" i="18"/>
  <c r="BR278" i="18"/>
  <c r="AB284" i="18"/>
  <c r="K282" i="17" s="1"/>
  <c r="AU285" i="18"/>
  <c r="AW286" i="18"/>
  <c r="BP287" i="18"/>
  <c r="BR288" i="18"/>
  <c r="O291" i="18"/>
  <c r="AC296" i="18"/>
  <c r="O298" i="18"/>
  <c r="Z299" i="18"/>
  <c r="AC299" i="18" s="1"/>
  <c r="AD299" i="18"/>
  <c r="AI300" i="18"/>
  <c r="AW302" i="18"/>
  <c r="AU302" i="18"/>
  <c r="BR306" i="18"/>
  <c r="BP306" i="18"/>
  <c r="BS306" i="18"/>
  <c r="AW319" i="18"/>
  <c r="AI319" i="18"/>
  <c r="AU319" i="18"/>
  <c r="AX319" i="18"/>
  <c r="N321" i="18"/>
  <c r="O321" i="18" s="1"/>
  <c r="BS321" i="18"/>
  <c r="AB326" i="18"/>
  <c r="K324" i="17" s="1"/>
  <c r="S327" i="18"/>
  <c r="CN327" i="18" s="1"/>
  <c r="N330" i="18"/>
  <c r="O330" i="18" s="1"/>
  <c r="BP330" i="18"/>
  <c r="BP334" i="18"/>
  <c r="AB339" i="18"/>
  <c r="K337" i="17" s="1"/>
  <c r="R269" i="18"/>
  <c r="CJ269" i="18" s="1"/>
  <c r="R277" i="18"/>
  <c r="CJ277" i="18" s="1"/>
  <c r="R280" i="18"/>
  <c r="CJ280" i="18" s="1"/>
  <c r="AU284" i="18"/>
  <c r="AX286" i="18"/>
  <c r="BP286" i="18"/>
  <c r="R287" i="18"/>
  <c r="CJ287" i="18" s="1"/>
  <c r="BS288" i="18"/>
  <c r="BP291" i="18"/>
  <c r="AU293" i="18"/>
  <c r="BP294" i="18"/>
  <c r="AU295" i="18"/>
  <c r="N297" i="18"/>
  <c r="O297" i="18" s="1"/>
  <c r="BP297" i="18"/>
  <c r="AX298" i="18"/>
  <c r="BR299" i="18"/>
  <c r="BP299" i="18"/>
  <c r="AW307" i="18"/>
  <c r="AU307" i="18"/>
  <c r="BR309" i="18"/>
  <c r="BP309" i="18"/>
  <c r="BR311" i="18"/>
  <c r="BP311" i="18"/>
  <c r="AW315" i="18"/>
  <c r="AU315" i="18"/>
  <c r="CO315" i="18" s="1"/>
  <c r="BR317" i="18"/>
  <c r="BP317" i="18"/>
  <c r="BR319" i="18"/>
  <c r="BP319" i="18"/>
  <c r="BP321" i="18"/>
  <c r="BR328" i="18"/>
  <c r="BP328" i="18"/>
  <c r="BN330" i="18"/>
  <c r="AN337" i="18"/>
  <c r="AY337" i="18" s="1"/>
  <c r="M335" i="17" s="1"/>
  <c r="AI338" i="18"/>
  <c r="AU291" i="18"/>
  <c r="AW294" i="18"/>
  <c r="AU297" i="18"/>
  <c r="O300" i="18"/>
  <c r="BS301" i="18"/>
  <c r="AN313" i="18"/>
  <c r="AN319" i="18"/>
  <c r="AC321" i="18"/>
  <c r="R323" i="18"/>
  <c r="CJ323" i="18" s="1"/>
  <c r="AN327" i="18"/>
  <c r="AC330" i="18"/>
  <c r="AN338" i="18"/>
  <c r="BS304" i="18"/>
  <c r="AX312" i="18"/>
  <c r="R313" i="18"/>
  <c r="CJ313" i="18" s="1"/>
  <c r="BS314" i="18"/>
  <c r="Z319" i="18"/>
  <c r="AC319" i="18" s="1"/>
  <c r="O320" i="18"/>
  <c r="AU320" i="18"/>
  <c r="AD321" i="18"/>
  <c r="AW321" i="18"/>
  <c r="BP322" i="18"/>
  <c r="AI323" i="18"/>
  <c r="BR323" i="18"/>
  <c r="S324" i="18"/>
  <c r="CN324" i="18" s="1"/>
  <c r="S325" i="18"/>
  <c r="CN325" i="18" s="1"/>
  <c r="Z327" i="18"/>
  <c r="AC327" i="18" s="1"/>
  <c r="AB328" i="18"/>
  <c r="K326" i="17" s="1"/>
  <c r="O329" i="18"/>
  <c r="AU329" i="18"/>
  <c r="AD330" i="18"/>
  <c r="AW330" i="18"/>
  <c r="O332" i="18"/>
  <c r="BP333" i="18"/>
  <c r="AI334" i="18"/>
  <c r="BR334" i="18"/>
  <c r="Z337" i="18"/>
  <c r="AC337" i="18" s="1"/>
  <c r="AB338" i="18"/>
  <c r="K336" i="17" s="1"/>
  <c r="O339" i="18"/>
  <c r="AU339" i="18"/>
  <c r="AN340" i="18"/>
  <c r="O341" i="18"/>
  <c r="BR345" i="18"/>
  <c r="BR347" i="18"/>
  <c r="BP349" i="18"/>
  <c r="AD350" i="18"/>
  <c r="Z350" i="18"/>
  <c r="AC350" i="18" s="1"/>
  <c r="AX301" i="18"/>
  <c r="BS303" i="18"/>
  <c r="AU306" i="18"/>
  <c r="Z307" i="18"/>
  <c r="AC307" i="18" s="1"/>
  <c r="N308" i="18"/>
  <c r="O308" i="18" s="1"/>
  <c r="AC309" i="18"/>
  <c r="AX311" i="18"/>
  <c r="BS313" i="18"/>
  <c r="Z315" i="18"/>
  <c r="AC315" i="18" s="1"/>
  <c r="N316" i="18"/>
  <c r="O316" i="18" s="1"/>
  <c r="AC317" i="18"/>
  <c r="AX321" i="18"/>
  <c r="R322" i="18"/>
  <c r="CJ322" i="18" s="1"/>
  <c r="BS323" i="18"/>
  <c r="AC328" i="18"/>
  <c r="AX330" i="18"/>
  <c r="BS334" i="18"/>
  <c r="AC338" i="18"/>
  <c r="AU338" i="18"/>
  <c r="AD339" i="18"/>
  <c r="AW341" i="18"/>
  <c r="AU343" i="18"/>
  <c r="S345" i="18"/>
  <c r="CN345" i="18" s="1"/>
  <c r="N349" i="18"/>
  <c r="O349" i="18" s="1"/>
  <c r="AX349" i="18"/>
  <c r="BR350" i="18"/>
  <c r="BP350" i="18"/>
  <c r="BR359" i="18"/>
  <c r="BP359" i="18"/>
  <c r="AU298" i="18"/>
  <c r="AX300" i="18"/>
  <c r="BP300" i="18"/>
  <c r="R301" i="18"/>
  <c r="CJ301" i="18" s="1"/>
  <c r="AI301" i="18"/>
  <c r="Z304" i="18"/>
  <c r="AC304" i="18" s="1"/>
  <c r="AW306" i="18"/>
  <c r="N307" i="18"/>
  <c r="O307" i="18" s="1"/>
  <c r="AU308" i="18"/>
  <c r="AD309" i="18"/>
  <c r="BP310" i="18"/>
  <c r="Z314" i="18"/>
  <c r="AC314" i="18" s="1"/>
  <c r="N315" i="18"/>
  <c r="O315" i="18" s="1"/>
  <c r="AU316" i="18"/>
  <c r="AD317" i="18"/>
  <c r="AW317" i="18"/>
  <c r="AB319" i="18"/>
  <c r="K317" i="17" s="1"/>
  <c r="BP320" i="18"/>
  <c r="AI321" i="18"/>
  <c r="BR321" i="18"/>
  <c r="S322" i="18"/>
  <c r="CN322" i="18" s="1"/>
  <c r="AN323" i="18"/>
  <c r="Z324" i="18"/>
  <c r="AC324" i="18" s="1"/>
  <c r="Z325" i="18"/>
  <c r="AC325" i="18" s="1"/>
  <c r="N326" i="18"/>
  <c r="O326" i="18" s="1"/>
  <c r="AU327" i="18"/>
  <c r="AD328" i="18"/>
  <c r="AW328" i="18"/>
  <c r="BP329" i="18"/>
  <c r="AI330" i="18"/>
  <c r="BR330" i="18"/>
  <c r="AN334" i="18"/>
  <c r="Z335" i="18"/>
  <c r="AC335" i="18" s="1"/>
  <c r="N336" i="18"/>
  <c r="O336" i="18" s="1"/>
  <c r="AU337" i="18"/>
  <c r="DB337" i="18"/>
  <c r="AD338" i="18"/>
  <c r="AW338" i="18"/>
  <c r="BP339" i="18"/>
  <c r="R340" i="18"/>
  <c r="CJ340" i="18" s="1"/>
  <c r="BS340" i="18"/>
  <c r="BS341" i="18"/>
  <c r="BS346" i="18"/>
  <c r="AU347" i="18"/>
  <c r="AI347" i="18"/>
  <c r="CT350" i="18"/>
  <c r="CV350" i="18" s="1"/>
  <c r="S352" i="18"/>
  <c r="CN352" i="18" s="1"/>
  <c r="BS352" i="18"/>
  <c r="AI353" i="18"/>
  <c r="AX353" i="18"/>
  <c r="AW353" i="18"/>
  <c r="S363" i="18"/>
  <c r="CN363" i="18" s="1"/>
  <c r="AW298" i="18"/>
  <c r="BR300" i="18"/>
  <c r="S301" i="18"/>
  <c r="CN301" i="18" s="1"/>
  <c r="AB304" i="18"/>
  <c r="K302" i="17" s="1"/>
  <c r="Z306" i="18"/>
  <c r="AC306" i="18" s="1"/>
  <c r="AW308" i="18"/>
  <c r="BR310" i="18"/>
  <c r="AW316" i="18"/>
  <c r="BR320" i="18"/>
  <c r="AB324" i="18"/>
  <c r="AB325" i="18"/>
  <c r="AW327" i="18"/>
  <c r="BR329" i="18"/>
  <c r="AU336" i="18"/>
  <c r="AW337" i="18"/>
  <c r="AX338" i="18"/>
  <c r="BP338" i="18"/>
  <c r="R339" i="18"/>
  <c r="CJ339" i="18" s="1"/>
  <c r="BR339" i="18"/>
  <c r="BR343" i="18"/>
  <c r="AN347" i="18"/>
  <c r="AD348" i="18"/>
  <c r="Z348" i="18"/>
  <c r="AC348" i="18" s="1"/>
  <c r="AU349" i="18"/>
  <c r="CA349" i="18"/>
  <c r="BR352" i="18"/>
  <c r="BP352" i="18"/>
  <c r="AN353" i="18"/>
  <c r="AW355" i="18"/>
  <c r="AU355" i="18"/>
  <c r="AI363" i="18"/>
  <c r="AU304" i="18"/>
  <c r="BP308" i="18"/>
  <c r="AU314" i="18"/>
  <c r="BP316" i="18"/>
  <c r="AU324" i="18"/>
  <c r="AU325" i="18"/>
  <c r="BP327" i="18"/>
  <c r="AU332" i="18"/>
  <c r="AU335" i="18"/>
  <c r="AW336" i="18"/>
  <c r="BP337" i="18"/>
  <c r="BR338" i="18"/>
  <c r="AB340" i="18"/>
  <c r="K338" i="17" s="1"/>
  <c r="BR340" i="18"/>
  <c r="BP340" i="18"/>
  <c r="CA341" i="18"/>
  <c r="O345" i="18"/>
  <c r="CH345" i="18"/>
  <c r="BP347" i="18"/>
  <c r="CH347" i="18"/>
  <c r="AW350" i="18"/>
  <c r="AU350" i="18"/>
  <c r="AX351" i="18"/>
  <c r="BS351" i="18"/>
  <c r="AN363" i="18"/>
  <c r="AY363" i="18" s="1"/>
  <c r="R337" i="18"/>
  <c r="CJ337" i="18" s="1"/>
  <c r="CL337" i="18" s="1"/>
  <c r="BS338" i="18"/>
  <c r="AI343" i="18"/>
  <c r="AW343" i="18"/>
  <c r="AW345" i="18"/>
  <c r="AI345" i="18"/>
  <c r="AU345" i="18"/>
  <c r="R346" i="18"/>
  <c r="CJ346" i="18" s="1"/>
  <c r="AW348" i="18"/>
  <c r="AU348" i="18"/>
  <c r="R359" i="18"/>
  <c r="CJ359" i="18" s="1"/>
  <c r="AX359" i="18"/>
  <c r="BS359" i="18"/>
  <c r="AD360" i="18"/>
  <c r="AB360" i="18"/>
  <c r="K358" i="17" s="1"/>
  <c r="Z360" i="18"/>
  <c r="AC360" i="18" s="1"/>
  <c r="AB364" i="18"/>
  <c r="K362" i="17" s="1"/>
  <c r="S384" i="18"/>
  <c r="CN384" i="18" s="1"/>
  <c r="AN391" i="18"/>
  <c r="AX304" i="18"/>
  <c r="BP304" i="18"/>
  <c r="AU312" i="18"/>
  <c r="BP314" i="18"/>
  <c r="AX324" i="18"/>
  <c r="AX325" i="18"/>
  <c r="R326" i="18"/>
  <c r="CJ326" i="18" s="1"/>
  <c r="BS327" i="18"/>
  <c r="BS337" i="18"/>
  <c r="Z339" i="18"/>
  <c r="AC339" i="18" s="1"/>
  <c r="N340" i="18"/>
  <c r="O340" i="18" s="1"/>
  <c r="AI340" i="18"/>
  <c r="Z341" i="18"/>
  <c r="AC341" i="18" s="1"/>
  <c r="N342" i="18"/>
  <c r="O342" i="18" s="1"/>
  <c r="AN343" i="18"/>
  <c r="BN343" i="18"/>
  <c r="AB346" i="18"/>
  <c r="K344" i="17" s="1"/>
  <c r="Z346" i="18"/>
  <c r="AC346" i="18" s="1"/>
  <c r="N352" i="18"/>
  <c r="O352" i="18" s="1"/>
  <c r="AU359" i="18"/>
  <c r="AN359" i="18"/>
  <c r="AU341" i="18"/>
  <c r="BS342" i="18"/>
  <c r="BP343" i="18"/>
  <c r="AN345" i="18"/>
  <c r="BS350" i="18"/>
  <c r="AB354" i="18"/>
  <c r="K352" i="17" s="1"/>
  <c r="N361" i="18"/>
  <c r="O361" i="18" s="1"/>
  <c r="AX361" i="18"/>
  <c r="AU342" i="18"/>
  <c r="AB345" i="18"/>
  <c r="K343" i="17" s="1"/>
  <c r="BP346" i="18"/>
  <c r="R347" i="18"/>
  <c r="CJ347" i="18" s="1"/>
  <c r="AU352" i="18"/>
  <c r="BP354" i="18"/>
  <c r="BR355" i="18"/>
  <c r="AU362" i="18"/>
  <c r="AW363" i="18"/>
  <c r="BP364" i="18"/>
  <c r="BR365" i="18"/>
  <c r="AN367" i="18"/>
  <c r="Z368" i="18"/>
  <c r="AC368" i="18" s="1"/>
  <c r="N369" i="18"/>
  <c r="O369" i="18" s="1"/>
  <c r="Z371" i="18"/>
  <c r="AC371" i="18" s="1"/>
  <c r="AU372" i="18"/>
  <c r="AW373" i="18"/>
  <c r="BP374" i="18"/>
  <c r="BR375" i="18"/>
  <c r="Z378" i="18"/>
  <c r="AC378" i="18" s="1"/>
  <c r="N379" i="18"/>
  <c r="O379" i="18" s="1"/>
  <c r="AU380" i="18"/>
  <c r="AW381" i="18"/>
  <c r="BP382" i="18"/>
  <c r="BP384" i="18"/>
  <c r="BR385" i="18"/>
  <c r="Z388" i="18"/>
  <c r="AC388" i="18" s="1"/>
  <c r="N389" i="18"/>
  <c r="O389" i="18" s="1"/>
  <c r="AU390" i="18"/>
  <c r="AW391" i="18"/>
  <c r="O392" i="18"/>
  <c r="AI392" i="18"/>
  <c r="BR392" i="18"/>
  <c r="AX400" i="18"/>
  <c r="BS400" i="18"/>
  <c r="R402" i="18"/>
  <c r="CJ402" i="18" s="1"/>
  <c r="BT402" i="18"/>
  <c r="O400" i="17" s="1"/>
  <c r="AD417" i="18"/>
  <c r="Z417" i="18"/>
  <c r="AC417" i="18" s="1"/>
  <c r="N418" i="18"/>
  <c r="O418" i="18" s="1"/>
  <c r="AX418" i="18"/>
  <c r="AN421" i="18"/>
  <c r="AW424" i="18"/>
  <c r="AU424" i="18"/>
  <c r="BR428" i="18"/>
  <c r="BT428" i="18"/>
  <c r="R354" i="18"/>
  <c r="CJ354" i="18" s="1"/>
  <c r="AC361" i="18"/>
  <c r="AX363" i="18"/>
  <c r="R364" i="18"/>
  <c r="CJ364" i="18" s="1"/>
  <c r="AB368" i="18"/>
  <c r="K366" i="17" s="1"/>
  <c r="BR384" i="18"/>
  <c r="Z393" i="18"/>
  <c r="AC393" i="18" s="1"/>
  <c r="CH394" i="18"/>
  <c r="AD399" i="18"/>
  <c r="Z399" i="18"/>
  <c r="AC399" i="18" s="1"/>
  <c r="CA400" i="18"/>
  <c r="AI402" i="18"/>
  <c r="AW402" i="18"/>
  <c r="CH402" i="18"/>
  <c r="BR416" i="18"/>
  <c r="BP416" i="18"/>
  <c r="BT416" i="18"/>
  <c r="O414" i="17" s="1"/>
  <c r="BR418" i="18"/>
  <c r="BP418" i="18"/>
  <c r="AS421" i="18"/>
  <c r="BR426" i="18"/>
  <c r="BP426" i="18"/>
  <c r="AU340" i="18"/>
  <c r="AW351" i="18"/>
  <c r="BR353" i="18"/>
  <c r="S354" i="18"/>
  <c r="CN354" i="18" s="1"/>
  <c r="Z356" i="18"/>
  <c r="AC356" i="18" s="1"/>
  <c r="AW358" i="18"/>
  <c r="N359" i="18"/>
  <c r="O359" i="18" s="1"/>
  <c r="AU360" i="18"/>
  <c r="AW361" i="18"/>
  <c r="BP362" i="18"/>
  <c r="BR363" i="18"/>
  <c r="S364" i="18"/>
  <c r="CN364" i="18" s="1"/>
  <c r="Z366" i="18"/>
  <c r="AC366" i="18" s="1"/>
  <c r="N367" i="18"/>
  <c r="O367" i="18" s="1"/>
  <c r="AU368" i="18"/>
  <c r="AW369" i="18"/>
  <c r="BP372" i="18"/>
  <c r="BR373" i="18"/>
  <c r="Z376" i="18"/>
  <c r="AC376" i="18" s="1"/>
  <c r="N377" i="18"/>
  <c r="O377" i="18" s="1"/>
  <c r="AU378" i="18"/>
  <c r="AW379" i="18"/>
  <c r="BP380" i="18"/>
  <c r="BR381" i="18"/>
  <c r="Z386" i="18"/>
  <c r="AC386" i="18" s="1"/>
  <c r="N387" i="18"/>
  <c r="O387" i="18" s="1"/>
  <c r="AU388" i="18"/>
  <c r="AW389" i="18"/>
  <c r="BP390" i="18"/>
  <c r="R391" i="18"/>
  <c r="CJ391" i="18" s="1"/>
  <c r="AI391" i="18"/>
  <c r="BP391" i="18"/>
  <c r="AN392" i="18"/>
  <c r="AW394" i="18"/>
  <c r="AN402" i="18"/>
  <c r="AY402" i="18" s="1"/>
  <c r="S421" i="18"/>
  <c r="CN421" i="18" s="1"/>
  <c r="R352" i="18"/>
  <c r="CJ352" i="18" s="1"/>
  <c r="BS353" i="18"/>
  <c r="R362" i="18"/>
  <c r="CJ362" i="18" s="1"/>
  <c r="BS363" i="18"/>
  <c r="R380" i="18"/>
  <c r="CJ380" i="18" s="1"/>
  <c r="S392" i="18"/>
  <c r="CN392" i="18" s="1"/>
  <c r="AD393" i="18"/>
  <c r="BR394" i="18"/>
  <c r="BR398" i="18"/>
  <c r="BP398" i="18"/>
  <c r="AD407" i="18"/>
  <c r="Z407" i="18"/>
  <c r="AC407" i="18" s="1"/>
  <c r="AB412" i="18"/>
  <c r="K410" i="17" s="1"/>
  <c r="AX340" i="18"/>
  <c r="BR341" i="18"/>
  <c r="N347" i="18"/>
  <c r="O347" i="18" s="1"/>
  <c r="AB347" i="18"/>
  <c r="K345" i="17" s="1"/>
  <c r="AW349" i="18"/>
  <c r="BR351" i="18"/>
  <c r="Z354" i="18"/>
  <c r="AC354" i="18" s="1"/>
  <c r="N355" i="18"/>
  <c r="O355" i="18" s="1"/>
  <c r="AU356" i="18"/>
  <c r="CO356" i="18" s="1"/>
  <c r="N358" i="18"/>
  <c r="O358" i="18" s="1"/>
  <c r="AW359" i="18"/>
  <c r="BP360" i="18"/>
  <c r="BR361" i="18"/>
  <c r="Z364" i="18"/>
  <c r="AC364" i="18" s="1"/>
  <c r="N365" i="18"/>
  <c r="O365" i="18" s="1"/>
  <c r="AU366" i="18"/>
  <c r="AW367" i="18"/>
  <c r="BP368" i="18"/>
  <c r="BR369" i="18"/>
  <c r="N375" i="18"/>
  <c r="O375" i="18" s="1"/>
  <c r="AU376" i="18"/>
  <c r="AW377" i="18"/>
  <c r="BP378" i="18"/>
  <c r="BR379" i="18"/>
  <c r="AI384" i="18"/>
  <c r="AW384" i="18"/>
  <c r="N385" i="18"/>
  <c r="O385" i="18" s="1"/>
  <c r="AU386" i="18"/>
  <c r="AW387" i="18"/>
  <c r="BP388" i="18"/>
  <c r="BR389" i="18"/>
  <c r="R392" i="18"/>
  <c r="CJ392" i="18" s="1"/>
  <c r="AB392" i="18"/>
  <c r="K390" i="17" s="1"/>
  <c r="Z395" i="18"/>
  <c r="AC395" i="18" s="1"/>
  <c r="CT397" i="18"/>
  <c r="CV397" i="18" s="1"/>
  <c r="N398" i="18"/>
  <c r="O398" i="18" s="1"/>
  <c r="AX398" i="18"/>
  <c r="CH404" i="18"/>
  <c r="AD410" i="18"/>
  <c r="Z410" i="18"/>
  <c r="AC410" i="18" s="1"/>
  <c r="AB421" i="18"/>
  <c r="K419" i="17" s="1"/>
  <c r="BS423" i="18"/>
  <c r="BR423" i="18"/>
  <c r="BP423" i="18"/>
  <c r="AU428" i="18"/>
  <c r="AW356" i="18"/>
  <c r="BR360" i="18"/>
  <c r="AU365" i="18"/>
  <c r="AW366" i="18"/>
  <c r="BP367" i="18"/>
  <c r="BR368" i="18"/>
  <c r="AU375" i="18"/>
  <c r="AW376" i="18"/>
  <c r="BP377" i="18"/>
  <c r="BR378" i="18"/>
  <c r="AU385" i="18"/>
  <c r="AW386" i="18"/>
  <c r="BP387" i="18"/>
  <c r="BR388" i="18"/>
  <c r="AU392" i="18"/>
  <c r="BP392" i="18"/>
  <c r="CA398" i="18"/>
  <c r="AU402" i="18"/>
  <c r="BS408" i="18"/>
  <c r="AI412" i="18"/>
  <c r="R416" i="18"/>
  <c r="CJ416" i="18" s="1"/>
  <c r="AX416" i="18"/>
  <c r="BS416" i="18"/>
  <c r="AD427" i="18"/>
  <c r="Z427" i="18"/>
  <c r="AC427" i="18" s="1"/>
  <c r="R434" i="18"/>
  <c r="CJ434" i="18" s="1"/>
  <c r="AW365" i="18"/>
  <c r="BR367" i="18"/>
  <c r="AW375" i="18"/>
  <c r="BR377" i="18"/>
  <c r="AW385" i="18"/>
  <c r="BR387" i="18"/>
  <c r="AB402" i="18"/>
  <c r="K400" i="17" s="1"/>
  <c r="AX402" i="18"/>
  <c r="BR406" i="18"/>
  <c r="BP406" i="18"/>
  <c r="N408" i="18"/>
  <c r="O408" i="18" s="1"/>
  <c r="AW416" i="18"/>
  <c r="AU416" i="18"/>
  <c r="AN416" i="18"/>
  <c r="AB420" i="18"/>
  <c r="K418" i="17" s="1"/>
  <c r="N428" i="18"/>
  <c r="O428" i="18" s="1"/>
  <c r="AW404" i="18"/>
  <c r="AU404" i="18"/>
  <c r="BR408" i="18"/>
  <c r="BP408" i="18"/>
  <c r="AW414" i="18"/>
  <c r="AU414" i="18"/>
  <c r="AX432" i="18"/>
  <c r="BS434" i="18"/>
  <c r="AC440" i="18"/>
  <c r="AU440" i="18"/>
  <c r="AW441" i="18"/>
  <c r="BP442" i="18"/>
  <c r="BR443" i="18"/>
  <c r="Z446" i="18"/>
  <c r="AC446" i="18" s="1"/>
  <c r="Z449" i="18"/>
  <c r="AC449" i="18" s="1"/>
  <c r="AX449" i="18"/>
  <c r="CT451" i="18"/>
  <c r="CV451" i="18" s="1"/>
  <c r="BR452" i="18"/>
  <c r="O454" i="18"/>
  <c r="CA454" i="18"/>
  <c r="S455" i="18"/>
  <c r="CN455" i="18" s="1"/>
  <c r="R458" i="18"/>
  <c r="CJ458" i="18" s="1"/>
  <c r="CH458" i="18"/>
  <c r="AS460" i="18"/>
  <c r="BS463" i="18"/>
  <c r="BR469" i="18"/>
  <c r="BP469" i="18"/>
  <c r="S472" i="18"/>
  <c r="CN472" i="18" s="1"/>
  <c r="AN472" i="18"/>
  <c r="BR473" i="18"/>
  <c r="BS473" i="18"/>
  <c r="BP473" i="18"/>
  <c r="BR480" i="18"/>
  <c r="BS480" i="18"/>
  <c r="BP480" i="18"/>
  <c r="AX393" i="18"/>
  <c r="BS395" i="18"/>
  <c r="BS397" i="18"/>
  <c r="AC401" i="18"/>
  <c r="AD402" i="18"/>
  <c r="AX403" i="18"/>
  <c r="BR404" i="18"/>
  <c r="BS405" i="18"/>
  <c r="AD412" i="18"/>
  <c r="AW412" i="18"/>
  <c r="AX413" i="18"/>
  <c r="BS415" i="18"/>
  <c r="AD420" i="18"/>
  <c r="AX421" i="18"/>
  <c r="BP421" i="18"/>
  <c r="AC423" i="18"/>
  <c r="BS425" i="18"/>
  <c r="AD430" i="18"/>
  <c r="AX431" i="18"/>
  <c r="R432" i="18"/>
  <c r="CJ432" i="18" s="1"/>
  <c r="AI432" i="18"/>
  <c r="BS433" i="18"/>
  <c r="AN434" i="18"/>
  <c r="AU436" i="18"/>
  <c r="Z437" i="18"/>
  <c r="AC437" i="18" s="1"/>
  <c r="N438" i="18"/>
  <c r="O438" i="18" s="1"/>
  <c r="AD440" i="18"/>
  <c r="AX441" i="18"/>
  <c r="BS443" i="18"/>
  <c r="BT452" i="18"/>
  <c r="O450" i="17" s="1"/>
  <c r="AD453" i="18"/>
  <c r="Z453" i="18"/>
  <c r="AC453" i="18" s="1"/>
  <c r="S458" i="18"/>
  <c r="CN458" i="18" s="1"/>
  <c r="AW458" i="18"/>
  <c r="AU458" i="18"/>
  <c r="AI458" i="18"/>
  <c r="BR460" i="18"/>
  <c r="BP460" i="18"/>
  <c r="N463" i="18"/>
  <c r="O463" i="18" s="1"/>
  <c r="AX463" i="18"/>
  <c r="AN468" i="18"/>
  <c r="AD470" i="18"/>
  <c r="AB470" i="18"/>
  <c r="K468" i="17" s="1"/>
  <c r="Z470" i="18"/>
  <c r="AC470" i="18" s="1"/>
  <c r="AW480" i="18"/>
  <c r="AU480" i="18"/>
  <c r="AX480" i="18"/>
  <c r="AX412" i="18"/>
  <c r="BP412" i="18"/>
  <c r="BR413" i="18"/>
  <c r="Z416" i="18"/>
  <c r="AC416" i="18" s="1"/>
  <c r="N417" i="18"/>
  <c r="O417" i="18" s="1"/>
  <c r="AU418" i="18"/>
  <c r="AW419" i="18"/>
  <c r="BP420" i="18"/>
  <c r="AI421" i="18"/>
  <c r="BR421" i="18"/>
  <c r="AD423" i="18"/>
  <c r="Z426" i="18"/>
  <c r="AC426" i="18" s="1"/>
  <c r="N427" i="18"/>
  <c r="O427" i="18" s="1"/>
  <c r="AW429" i="18"/>
  <c r="BR431" i="18"/>
  <c r="CN432" i="18"/>
  <c r="Z434" i="18"/>
  <c r="AC434" i="18" s="1"/>
  <c r="AW436" i="18"/>
  <c r="N437" i="18"/>
  <c r="O437" i="18" s="1"/>
  <c r="AW439" i="18"/>
  <c r="BR441" i="18"/>
  <c r="Z444" i="18"/>
  <c r="AC444" i="18" s="1"/>
  <c r="N445" i="18"/>
  <c r="O445" i="18" s="1"/>
  <c r="AW447" i="18"/>
  <c r="AB449" i="18"/>
  <c r="K447" i="17" s="1"/>
  <c r="BP449" i="18"/>
  <c r="S453" i="18"/>
  <c r="CN453" i="18" s="1"/>
  <c r="R453" i="18"/>
  <c r="CJ453" i="18" s="1"/>
  <c r="AB453" i="18"/>
  <c r="K451" i="17" s="1"/>
  <c r="AN457" i="18"/>
  <c r="AN458" i="18"/>
  <c r="AI470" i="18"/>
  <c r="N480" i="18"/>
  <c r="O480" i="18" s="1"/>
  <c r="AU399" i="18"/>
  <c r="AW400" i="18"/>
  <c r="BP401" i="18"/>
  <c r="BR402" i="18"/>
  <c r="Z405" i="18"/>
  <c r="AC405" i="18" s="1"/>
  <c r="N406" i="18"/>
  <c r="O406" i="18" s="1"/>
  <c r="AU407" i="18"/>
  <c r="AW408" i="18"/>
  <c r="BP411" i="18"/>
  <c r="BR412" i="18"/>
  <c r="AB416" i="18"/>
  <c r="K414" i="17" s="1"/>
  <c r="AU417" i="18"/>
  <c r="BP419" i="18"/>
  <c r="R420" i="18"/>
  <c r="CJ420" i="18" s="1"/>
  <c r="BS421" i="18"/>
  <c r="AU427" i="18"/>
  <c r="BP429" i="18"/>
  <c r="AB434" i="18"/>
  <c r="K432" i="17" s="1"/>
  <c r="AU437" i="18"/>
  <c r="BP439" i="18"/>
  <c r="AU445" i="18"/>
  <c r="BP447" i="18"/>
  <c r="BT449" i="18"/>
  <c r="O447" i="17" s="1"/>
  <c r="BR449" i="18"/>
  <c r="BR450" i="18"/>
  <c r="AI452" i="18"/>
  <c r="AW452" i="18"/>
  <c r="AU452" i="18"/>
  <c r="CH452" i="18"/>
  <c r="BT454" i="18"/>
  <c r="O452" i="17" s="1"/>
  <c r="AU456" i="18"/>
  <c r="AW463" i="18"/>
  <c r="AB465" i="18"/>
  <c r="BS465" i="18"/>
  <c r="R466" i="18"/>
  <c r="CJ466" i="18" s="1"/>
  <c r="AB468" i="18"/>
  <c r="K466" i="17" s="1"/>
  <c r="N471" i="18"/>
  <c r="O471" i="18" s="1"/>
  <c r="AX471" i="18"/>
  <c r="AI482" i="18"/>
  <c r="AU398" i="18"/>
  <c r="BP400" i="18"/>
  <c r="BS402" i="18"/>
  <c r="AU406" i="18"/>
  <c r="AW407" i="18"/>
  <c r="BR411" i="18"/>
  <c r="Z414" i="18"/>
  <c r="AC414" i="18" s="1"/>
  <c r="AW417" i="18"/>
  <c r="BR419" i="18"/>
  <c r="AU423" i="18"/>
  <c r="Z424" i="18"/>
  <c r="AC424" i="18" s="1"/>
  <c r="AU426" i="18"/>
  <c r="AW427" i="18"/>
  <c r="BP428" i="18"/>
  <c r="BR429" i="18"/>
  <c r="Z432" i="18"/>
  <c r="AC432" i="18" s="1"/>
  <c r="AU434" i="18"/>
  <c r="AW437" i="18"/>
  <c r="BP438" i="18"/>
  <c r="BR439" i="18"/>
  <c r="Z442" i="18"/>
  <c r="AC442" i="18" s="1"/>
  <c r="AU444" i="18"/>
  <c r="AW445" i="18"/>
  <c r="BP446" i="18"/>
  <c r="BR447" i="18"/>
  <c r="AW450" i="18"/>
  <c r="AN452" i="18"/>
  <c r="AY452" i="18" s="1"/>
  <c r="M450" i="17" s="1"/>
  <c r="BP452" i="18"/>
  <c r="R454" i="18"/>
  <c r="CJ454" i="18" s="1"/>
  <c r="AB456" i="18"/>
  <c r="K454" i="17" s="1"/>
  <c r="BS460" i="18"/>
  <c r="BR465" i="18"/>
  <c r="R470" i="18"/>
  <c r="CJ470" i="18" s="1"/>
  <c r="AW398" i="18"/>
  <c r="BR400" i="18"/>
  <c r="Z403" i="18"/>
  <c r="AC403" i="18" s="1"/>
  <c r="AW406" i="18"/>
  <c r="R428" i="18"/>
  <c r="CJ428" i="18" s="1"/>
  <c r="R438" i="18"/>
  <c r="CJ438" i="18" s="1"/>
  <c r="R449" i="18"/>
  <c r="CJ449" i="18" s="1"/>
  <c r="S451" i="18"/>
  <c r="CN451" i="18" s="1"/>
  <c r="AB451" i="18"/>
  <c r="K449" i="17" s="1"/>
  <c r="Z451" i="18"/>
  <c r="AC451" i="18" s="1"/>
  <c r="AI455" i="18"/>
  <c r="AY455" i="18" s="1"/>
  <c r="S459" i="18"/>
  <c r="CN459" i="18" s="1"/>
  <c r="AN466" i="18"/>
  <c r="AW467" i="18"/>
  <c r="AU467" i="18"/>
  <c r="S468" i="18"/>
  <c r="CN468" i="18" s="1"/>
  <c r="AW471" i="18"/>
  <c r="AW478" i="18"/>
  <c r="AX478" i="18"/>
  <c r="AU478" i="18"/>
  <c r="Z412" i="18"/>
  <c r="AC412" i="18" s="1"/>
  <c r="N413" i="18"/>
  <c r="O413" i="18" s="1"/>
  <c r="AW415" i="18"/>
  <c r="BR417" i="18"/>
  <c r="Z420" i="18"/>
  <c r="AC420" i="18" s="1"/>
  <c r="N421" i="18"/>
  <c r="O421" i="18" s="1"/>
  <c r="AW425" i="18"/>
  <c r="BR427" i="18"/>
  <c r="N431" i="18"/>
  <c r="O431" i="18" s="1"/>
  <c r="AU432" i="18"/>
  <c r="AW433" i="18"/>
  <c r="BP434" i="18"/>
  <c r="BP436" i="18"/>
  <c r="BR437" i="18"/>
  <c r="N441" i="18"/>
  <c r="O441" i="18" s="1"/>
  <c r="AW443" i="18"/>
  <c r="BR445" i="18"/>
  <c r="S449" i="18"/>
  <c r="CN449" i="18" s="1"/>
  <c r="AU449" i="18"/>
  <c r="R450" i="18"/>
  <c r="CJ450" i="18" s="1"/>
  <c r="AN450" i="18"/>
  <c r="AD451" i="18"/>
  <c r="CO451" i="18" s="1"/>
  <c r="N452" i="18"/>
  <c r="O452" i="18" s="1"/>
  <c r="AN454" i="18"/>
  <c r="AY454" i="18" s="1"/>
  <c r="M452" i="17" s="1"/>
  <c r="BT457" i="18"/>
  <c r="O455" i="17" s="1"/>
  <c r="BT458" i="18"/>
  <c r="O456" i="17" s="1"/>
  <c r="AI460" i="18"/>
  <c r="AI464" i="18"/>
  <c r="O482" i="18"/>
  <c r="AI449" i="18"/>
  <c r="AY449" i="18" s="1"/>
  <c r="M447" i="17" s="1"/>
  <c r="AI456" i="18"/>
  <c r="AW456" i="18"/>
  <c r="AN460" i="18"/>
  <c r="AN464" i="18"/>
  <c r="S466" i="18"/>
  <c r="CN466" i="18" s="1"/>
  <c r="AI472" i="18"/>
  <c r="BS451" i="18"/>
  <c r="AC455" i="18"/>
  <c r="AD456" i="18"/>
  <c r="AX457" i="18"/>
  <c r="BR458" i="18"/>
  <c r="BS459" i="18"/>
  <c r="AW462" i="18"/>
  <c r="AU464" i="18"/>
  <c r="AD465" i="18"/>
  <c r="AX466" i="18"/>
  <c r="BP466" i="18"/>
  <c r="BS468" i="18"/>
  <c r="AU472" i="18"/>
  <c r="AD481" i="18"/>
  <c r="BR481" i="18"/>
  <c r="AN482" i="18"/>
  <c r="AN486" i="18"/>
  <c r="BR486" i="18"/>
  <c r="AN492" i="18"/>
  <c r="R457" i="18"/>
  <c r="CJ457" i="18" s="1"/>
  <c r="BS458" i="18"/>
  <c r="BP465" i="18"/>
  <c r="AI466" i="18"/>
  <c r="BR466" i="18"/>
  <c r="Z469" i="18"/>
  <c r="AC469" i="18" s="1"/>
  <c r="N470" i="18"/>
  <c r="O470" i="18" s="1"/>
  <c r="AU471" i="18"/>
  <c r="AD472" i="18"/>
  <c r="AW472" i="18"/>
  <c r="AI473" i="18"/>
  <c r="BS475" i="18"/>
  <c r="BR475" i="18"/>
  <c r="BP475" i="18"/>
  <c r="CH476" i="18"/>
  <c r="Z479" i="18"/>
  <c r="AC479" i="18" s="1"/>
  <c r="Z481" i="18"/>
  <c r="AC481" i="18" s="1"/>
  <c r="R486" i="18"/>
  <c r="CJ486" i="18" s="1"/>
  <c r="AS486" i="18"/>
  <c r="AB452" i="18"/>
  <c r="K450" i="17" s="1"/>
  <c r="AU453" i="18"/>
  <c r="AW454" i="18"/>
  <c r="AX455" i="18"/>
  <c r="BP455" i="18"/>
  <c r="R456" i="18"/>
  <c r="CJ456" i="18" s="1"/>
  <c r="BR456" i="18"/>
  <c r="S457" i="18"/>
  <c r="CN457" i="18" s="1"/>
  <c r="CP457" i="18" s="1"/>
  <c r="BS457" i="18"/>
  <c r="Z459" i="18"/>
  <c r="AC459" i="18" s="1"/>
  <c r="N460" i="18"/>
  <c r="O460" i="18" s="1"/>
  <c r="AB460" i="18"/>
  <c r="K458" i="17" s="1"/>
  <c r="N462" i="18"/>
  <c r="O462" i="18" s="1"/>
  <c r="AX464" i="18"/>
  <c r="BP464" i="18"/>
  <c r="R465" i="18"/>
  <c r="CJ465" i="18" s="1"/>
  <c r="BS466" i="18"/>
  <c r="AU470" i="18"/>
  <c r="AX472" i="18"/>
  <c r="BP472" i="18"/>
  <c r="R473" i="18"/>
  <c r="CJ473" i="18" s="1"/>
  <c r="AN473" i="18"/>
  <c r="BN473" i="18"/>
  <c r="AW479" i="18"/>
  <c r="BR479" i="18"/>
  <c r="BS481" i="18"/>
  <c r="S482" i="18"/>
  <c r="CN482" i="18" s="1"/>
  <c r="AU484" i="18"/>
  <c r="BS489" i="18"/>
  <c r="BR489" i="18"/>
  <c r="BP489" i="18"/>
  <c r="AW453" i="18"/>
  <c r="BP454" i="18"/>
  <c r="BR455" i="18"/>
  <c r="AB459" i="18"/>
  <c r="K457" i="17" s="1"/>
  <c r="AU460" i="18"/>
  <c r="BP463" i="18"/>
  <c r="BR464" i="18"/>
  <c r="Z467" i="18"/>
  <c r="AC467" i="18" s="1"/>
  <c r="AU469" i="18"/>
  <c r="AW470" i="18"/>
  <c r="BP471" i="18"/>
  <c r="BR472" i="18"/>
  <c r="BS476" i="18"/>
  <c r="AD479" i="18"/>
  <c r="BS479" i="18"/>
  <c r="N481" i="18"/>
  <c r="O481" i="18" s="1"/>
  <c r="AX481" i="18"/>
  <c r="R482" i="18"/>
  <c r="CJ482" i="18" s="1"/>
  <c r="CA482" i="18"/>
  <c r="AW484" i="18"/>
  <c r="AX489" i="18"/>
  <c r="AI490" i="18"/>
  <c r="AB491" i="18"/>
  <c r="K489" i="17" s="1"/>
  <c r="BR454" i="18"/>
  <c r="AW460" i="18"/>
  <c r="BP462" i="18"/>
  <c r="BS464" i="18"/>
  <c r="AX470" i="18"/>
  <c r="BS472" i="18"/>
  <c r="AD480" i="18"/>
  <c r="BS454" i="18"/>
  <c r="AX460" i="18"/>
  <c r="Z465" i="18"/>
  <c r="AC465" i="18" s="1"/>
  <c r="N466" i="18"/>
  <c r="O466" i="18" s="1"/>
  <c r="AW468" i="18"/>
  <c r="BR470" i="18"/>
  <c r="Z473" i="18"/>
  <c r="AC473" i="18" s="1"/>
  <c r="AU473" i="18"/>
  <c r="Z480" i="18"/>
  <c r="AC480" i="18" s="1"/>
  <c r="AW489" i="18"/>
  <c r="AU489" i="18"/>
  <c r="AB473" i="18"/>
  <c r="AX473" i="18"/>
  <c r="CT475" i="18"/>
  <c r="CV475" i="18" s="1"/>
  <c r="AW486" i="18"/>
  <c r="AU486" i="18"/>
  <c r="BN486" i="18"/>
  <c r="S490" i="18"/>
  <c r="CN490" i="18" s="1"/>
  <c r="BR476" i="18"/>
  <c r="AU481" i="18"/>
  <c r="AW482" i="18"/>
  <c r="BP483" i="18"/>
  <c r="BR484" i="18"/>
  <c r="AU488" i="18"/>
  <c r="Z489" i="18"/>
  <c r="AC489" i="18" s="1"/>
  <c r="N490" i="18"/>
  <c r="O490" i="18" s="1"/>
  <c r="AB490" i="18"/>
  <c r="K488" i="17" s="1"/>
  <c r="O491" i="18"/>
  <c r="AC491" i="18"/>
  <c r="AU491" i="18"/>
  <c r="BR491" i="18"/>
  <c r="AI492" i="18"/>
  <c r="AX493" i="18"/>
  <c r="BS494" i="18"/>
  <c r="AW496" i="18"/>
  <c r="AU496" i="18"/>
  <c r="AI503" i="18"/>
  <c r="AW503" i="18"/>
  <c r="AN504" i="18"/>
  <c r="AY504" i="18" s="1"/>
  <c r="M502" i="17" s="1"/>
  <c r="R505" i="18"/>
  <c r="CJ505" i="18" s="1"/>
  <c r="BS507" i="18"/>
  <c r="S515" i="18"/>
  <c r="CN515" i="18" s="1"/>
  <c r="AX482" i="18"/>
  <c r="BP482" i="18"/>
  <c r="AW488" i="18"/>
  <c r="AC490" i="18"/>
  <c r="AU490" i="18"/>
  <c r="AD491" i="18"/>
  <c r="BR497" i="18"/>
  <c r="AW505" i="18"/>
  <c r="AU505" i="18"/>
  <c r="AI505" i="18"/>
  <c r="Z477" i="18"/>
  <c r="AC477" i="18" s="1"/>
  <c r="BR482" i="18"/>
  <c r="Z485" i="18"/>
  <c r="AC485" i="18" s="1"/>
  <c r="AB486" i="18"/>
  <c r="K484" i="17" s="1"/>
  <c r="AD490" i="18"/>
  <c r="AW490" i="18"/>
  <c r="AX491" i="18"/>
  <c r="BS493" i="18"/>
  <c r="R502" i="18"/>
  <c r="CJ502" i="18" s="1"/>
  <c r="S504" i="18"/>
  <c r="CN504" i="18" s="1"/>
  <c r="AN505" i="18"/>
  <c r="BP505" i="18"/>
  <c r="AW511" i="18"/>
  <c r="AU511" i="18"/>
  <c r="AX511" i="18"/>
  <c r="AI511" i="18"/>
  <c r="BR520" i="18"/>
  <c r="BP520" i="18"/>
  <c r="BS482" i="18"/>
  <c r="AX490" i="18"/>
  <c r="BP490" i="18"/>
  <c r="R491" i="18"/>
  <c r="CJ491" i="18" s="1"/>
  <c r="BP491" i="18"/>
  <c r="AW495" i="18"/>
  <c r="N497" i="18"/>
  <c r="O497" i="18" s="1"/>
  <c r="BP497" i="18"/>
  <c r="AD498" i="18"/>
  <c r="Z498" i="18"/>
  <c r="AC498" i="18" s="1"/>
  <c r="BR490" i="18"/>
  <c r="R492" i="18"/>
  <c r="CJ492" i="18" s="1"/>
  <c r="AC492" i="18"/>
  <c r="BR493" i="18"/>
  <c r="BP495" i="18"/>
  <c r="AX497" i="18"/>
  <c r="BR498" i="18"/>
  <c r="BP498" i="18"/>
  <c r="CT498" i="18"/>
  <c r="AU503" i="18"/>
  <c r="AD506" i="18"/>
  <c r="AB506" i="18"/>
  <c r="K504" i="17" s="1"/>
  <c r="Z506" i="18"/>
  <c r="AC506" i="18" s="1"/>
  <c r="BT506" i="18"/>
  <c r="O504" i="17" s="1"/>
  <c r="R507" i="18"/>
  <c r="CJ507" i="18" s="1"/>
  <c r="AX507" i="18"/>
  <c r="S509" i="18"/>
  <c r="CN509" i="18" s="1"/>
  <c r="BS514" i="18"/>
  <c r="BT491" i="18"/>
  <c r="AU495" i="18"/>
  <c r="BS495" i="18"/>
  <c r="AX498" i="18"/>
  <c r="AD501" i="18"/>
  <c r="AB501" i="18"/>
  <c r="K499" i="17" s="1"/>
  <c r="Z501" i="18"/>
  <c r="AC501" i="18" s="1"/>
  <c r="O502" i="18"/>
  <c r="AI502" i="18"/>
  <c r="AW507" i="18"/>
  <c r="AB512" i="18"/>
  <c r="K510" i="17" s="1"/>
  <c r="BP538" i="18"/>
  <c r="BR538" i="18"/>
  <c r="BS538" i="18"/>
  <c r="BR492" i="18"/>
  <c r="BP492" i="18"/>
  <c r="Z493" i="18"/>
  <c r="AC493" i="18" s="1"/>
  <c r="AD493" i="18"/>
  <c r="AD496" i="18"/>
  <c r="Z496" i="18"/>
  <c r="AC496" i="18" s="1"/>
  <c r="AN502" i="18"/>
  <c r="BR505" i="18"/>
  <c r="AD519" i="18"/>
  <c r="AB519" i="18"/>
  <c r="Z519" i="18"/>
  <c r="AC519" i="18" s="1"/>
  <c r="O492" i="18"/>
  <c r="BT492" i="18"/>
  <c r="O490" i="17" s="1"/>
  <c r="BT504" i="18"/>
  <c r="O502" i="17" s="1"/>
  <c r="N507" i="18"/>
  <c r="O507" i="18" s="1"/>
  <c r="AI508" i="18"/>
  <c r="AB510" i="18"/>
  <c r="K508" i="17" s="1"/>
  <c r="AD510" i="18"/>
  <c r="Z510" i="18"/>
  <c r="AC510" i="18" s="1"/>
  <c r="BS511" i="18"/>
  <c r="BR511" i="18"/>
  <c r="BP511" i="18"/>
  <c r="AU492" i="18"/>
  <c r="BP494" i="18"/>
  <c r="AU502" i="18"/>
  <c r="AD503" i="18"/>
  <c r="BP504" i="18"/>
  <c r="S506" i="18"/>
  <c r="CN506" i="18" s="1"/>
  <c r="AN507" i="18"/>
  <c r="Z508" i="18"/>
  <c r="AC508" i="18" s="1"/>
  <c r="AC509" i="18"/>
  <c r="O511" i="18"/>
  <c r="BR512" i="18"/>
  <c r="BP512" i="18"/>
  <c r="CT512" i="18"/>
  <c r="CV512" i="18" s="1"/>
  <c r="O515" i="18"/>
  <c r="S517" i="18"/>
  <c r="CN517" i="18" s="1"/>
  <c r="AX517" i="18"/>
  <c r="BP518" i="18"/>
  <c r="BP519" i="18"/>
  <c r="BR519" i="18"/>
  <c r="AD520" i="18"/>
  <c r="AC520" i="18"/>
  <c r="AB520" i="18"/>
  <c r="K518" i="17" s="1"/>
  <c r="BS522" i="18"/>
  <c r="BS527" i="18"/>
  <c r="BR527" i="18"/>
  <c r="AX492" i="18"/>
  <c r="AU498" i="18"/>
  <c r="AX502" i="18"/>
  <c r="BP502" i="18"/>
  <c r="R503" i="18"/>
  <c r="CJ503" i="18" s="1"/>
  <c r="BS504" i="18"/>
  <c r="AU508" i="18"/>
  <c r="AI509" i="18"/>
  <c r="BR509" i="18"/>
  <c r="S510" i="18"/>
  <c r="CN510" i="18" s="1"/>
  <c r="AW510" i="18"/>
  <c r="BP510" i="18"/>
  <c r="S516" i="18"/>
  <c r="CN516" i="18" s="1"/>
  <c r="BS517" i="18"/>
  <c r="AW519" i="18"/>
  <c r="AU519" i="18"/>
  <c r="AI519" i="18"/>
  <c r="AX520" i="18"/>
  <c r="AB523" i="18"/>
  <c r="K521" i="17" s="1"/>
  <c r="AD531" i="18"/>
  <c r="AB531" i="18"/>
  <c r="K529" i="17" s="1"/>
  <c r="BP531" i="18"/>
  <c r="Z495" i="18"/>
  <c r="AC495" i="18" s="1"/>
  <c r="AU497" i="18"/>
  <c r="AW498" i="18"/>
  <c r="BP499" i="18"/>
  <c r="BP501" i="18"/>
  <c r="BR502" i="18"/>
  <c r="Z505" i="18"/>
  <c r="AC505" i="18" s="1"/>
  <c r="AU507" i="18"/>
  <c r="AW508" i="18"/>
  <c r="AX510" i="18"/>
  <c r="AN511" i="18"/>
  <c r="N514" i="18"/>
  <c r="O514" i="18" s="1"/>
  <c r="AW514" i="18"/>
  <c r="AI514" i="18"/>
  <c r="AX514" i="18"/>
  <c r="AB515" i="18"/>
  <c r="K513" i="17" s="1"/>
  <c r="AI517" i="18"/>
  <c r="AU518" i="18"/>
  <c r="AN518" i="18"/>
  <c r="AX521" i="18"/>
  <c r="AU525" i="18"/>
  <c r="AI525" i="18"/>
  <c r="AX525" i="18"/>
  <c r="AW525" i="18"/>
  <c r="Z531" i="18"/>
  <c r="AC531" i="18" s="1"/>
  <c r="BP537" i="18"/>
  <c r="BS537" i="18"/>
  <c r="BR537" i="18"/>
  <c r="BS502" i="18"/>
  <c r="AU506" i="18"/>
  <c r="AX508" i="18"/>
  <c r="BP508" i="18"/>
  <c r="R509" i="18"/>
  <c r="CJ509" i="18" s="1"/>
  <c r="BN512" i="18"/>
  <c r="R515" i="18"/>
  <c r="CJ515" i="18" s="1"/>
  <c r="CT547" i="18"/>
  <c r="CV547" i="18" s="1"/>
  <c r="N548" i="18"/>
  <c r="O548" i="18" s="1"/>
  <c r="AW506" i="18"/>
  <c r="BP507" i="18"/>
  <c r="BR508" i="18"/>
  <c r="N510" i="18"/>
  <c r="O510" i="18" s="1"/>
  <c r="AI510" i="18"/>
  <c r="BS510" i="18"/>
  <c r="BS512" i="18"/>
  <c r="R514" i="18"/>
  <c r="CJ514" i="18" s="1"/>
  <c r="AN514" i="18"/>
  <c r="BP514" i="18"/>
  <c r="O516" i="18"/>
  <c r="AI516" i="18"/>
  <c r="AU516" i="18"/>
  <c r="R518" i="18"/>
  <c r="CJ518" i="18" s="1"/>
  <c r="N520" i="18"/>
  <c r="O520" i="18" s="1"/>
  <c r="N521" i="18"/>
  <c r="O521" i="18" s="1"/>
  <c r="AB524" i="18"/>
  <c r="K522" i="17" s="1"/>
  <c r="Z524" i="18"/>
  <c r="AC524" i="18" s="1"/>
  <c r="AD524" i="18"/>
  <c r="R529" i="18"/>
  <c r="CJ529" i="18" s="1"/>
  <c r="BR532" i="18"/>
  <c r="BP532" i="18"/>
  <c r="R537" i="18"/>
  <c r="CJ537" i="18" s="1"/>
  <c r="S537" i="18"/>
  <c r="CN537" i="18" s="1"/>
  <c r="BR507" i="18"/>
  <c r="CT509" i="18"/>
  <c r="CV509" i="18" s="1"/>
  <c r="BS515" i="18"/>
  <c r="BR530" i="18"/>
  <c r="BP530" i="18"/>
  <c r="BS530" i="18"/>
  <c r="BS540" i="18"/>
  <c r="BR540" i="18"/>
  <c r="BP540" i="18"/>
  <c r="S541" i="18"/>
  <c r="CN541" i="18" s="1"/>
  <c r="R541" i="18"/>
  <c r="CJ541" i="18" s="1"/>
  <c r="AD512" i="18"/>
  <c r="Z512" i="18"/>
  <c r="AC512" i="18" s="1"/>
  <c r="BR514" i="18"/>
  <c r="AI515" i="18"/>
  <c r="AB518" i="18"/>
  <c r="K516" i="17" s="1"/>
  <c r="BS520" i="18"/>
  <c r="AN524" i="18"/>
  <c r="AD517" i="18"/>
  <c r="R519" i="18"/>
  <c r="CJ519" i="18" s="1"/>
  <c r="S520" i="18"/>
  <c r="CN520" i="18" s="1"/>
  <c r="AN521" i="18"/>
  <c r="Z522" i="18"/>
  <c r="AC522" i="18" s="1"/>
  <c r="AU529" i="18"/>
  <c r="AN529" i="18"/>
  <c r="CT530" i="18"/>
  <c r="CV530" i="18" s="1"/>
  <c r="BS531" i="18"/>
  <c r="BS532" i="18"/>
  <c r="AU535" i="18"/>
  <c r="AI535" i="18"/>
  <c r="AY535" i="18" s="1"/>
  <c r="M533" i="17" s="1"/>
  <c r="AW536" i="18"/>
  <c r="AU536" i="18"/>
  <c r="AD541" i="18"/>
  <c r="AC541" i="18"/>
  <c r="AB541" i="18"/>
  <c r="K539" i="17" s="1"/>
  <c r="O542" i="18"/>
  <c r="BT549" i="18"/>
  <c r="O547" i="17" s="1"/>
  <c r="AN555" i="18"/>
  <c r="AW512" i="18"/>
  <c r="AB514" i="18"/>
  <c r="K512" i="17" s="1"/>
  <c r="AX515" i="18"/>
  <c r="BP515" i="18"/>
  <c r="R516" i="18"/>
  <c r="CJ516" i="18" s="1"/>
  <c r="BR516" i="18"/>
  <c r="AU521" i="18"/>
  <c r="AW522" i="18"/>
  <c r="AW524" i="18"/>
  <c r="AW528" i="18"/>
  <c r="AU528" i="18"/>
  <c r="CO528" i="18" s="1"/>
  <c r="AI531" i="18"/>
  <c r="BS534" i="18"/>
  <c r="AU538" i="18"/>
  <c r="AX538" i="18"/>
  <c r="AW538" i="18"/>
  <c r="AN541" i="18"/>
  <c r="BR515" i="18"/>
  <c r="Z518" i="18"/>
  <c r="AC518" i="18" s="1"/>
  <c r="AU520" i="18"/>
  <c r="BP522" i="18"/>
  <c r="BR524" i="18"/>
  <c r="BP524" i="18"/>
  <c r="AS525" i="18"/>
  <c r="BP529" i="18"/>
  <c r="BT529" i="18"/>
  <c r="O527" i="17" s="1"/>
  <c r="AD530" i="18"/>
  <c r="AB530" i="18"/>
  <c r="Z530" i="18"/>
  <c r="AC530" i="18" s="1"/>
  <c r="AI532" i="18"/>
  <c r="AX537" i="18"/>
  <c r="Z540" i="18"/>
  <c r="AC540" i="18" s="1"/>
  <c r="AD540" i="18"/>
  <c r="S551" i="18"/>
  <c r="CN551" i="18" s="1"/>
  <c r="AS551" i="18"/>
  <c r="AW520" i="18"/>
  <c r="BP521" i="18"/>
  <c r="BR522" i="18"/>
  <c r="AN523" i="18"/>
  <c r="AX524" i="18"/>
  <c r="AX530" i="18"/>
  <c r="O532" i="18"/>
  <c r="AX535" i="18"/>
  <c r="AX536" i="18"/>
  <c r="AW561" i="18"/>
  <c r="AU561" i="18"/>
  <c r="AN561" i="18"/>
  <c r="BR521" i="18"/>
  <c r="AW530" i="18"/>
  <c r="AU530" i="18"/>
  <c r="N531" i="18"/>
  <c r="O531" i="18" s="1"/>
  <c r="AN533" i="18"/>
  <c r="AU537" i="18"/>
  <c r="AN537" i="18"/>
  <c r="CT537" i="18"/>
  <c r="CV537" i="18" s="1"/>
  <c r="BS543" i="18"/>
  <c r="AB525" i="18"/>
  <c r="K523" i="17" s="1"/>
  <c r="Z525" i="18"/>
  <c r="AC525" i="18" s="1"/>
  <c r="S536" i="18"/>
  <c r="CN536" i="18" s="1"/>
  <c r="BR556" i="18"/>
  <c r="BP556" i="18"/>
  <c r="BS556" i="18"/>
  <c r="R525" i="18"/>
  <c r="CJ525" i="18" s="1"/>
  <c r="BR525" i="18"/>
  <c r="AD527" i="18"/>
  <c r="AC532" i="18"/>
  <c r="AU532" i="18"/>
  <c r="AW533" i="18"/>
  <c r="BP534" i="18"/>
  <c r="R535" i="18"/>
  <c r="CJ535" i="18" s="1"/>
  <c r="BR535" i="18"/>
  <c r="BR541" i="18"/>
  <c r="AD544" i="18"/>
  <c r="AW544" i="18"/>
  <c r="AU545" i="18"/>
  <c r="AW546" i="18"/>
  <c r="AW548" i="18"/>
  <c r="R527" i="18"/>
  <c r="CJ527" i="18" s="1"/>
  <c r="AU531" i="18"/>
  <c r="AW532" i="18"/>
  <c r="BP533" i="18"/>
  <c r="BR534" i="18"/>
  <c r="O541" i="18"/>
  <c r="AW541" i="18"/>
  <c r="AU541" i="18"/>
  <c r="AX542" i="18"/>
  <c r="BS542" i="18"/>
  <c r="BP542" i="18"/>
  <c r="CO542" i="18" s="1"/>
  <c r="AX543" i="18"/>
  <c r="AW545" i="18"/>
  <c r="AX546" i="18"/>
  <c r="BP546" i="18"/>
  <c r="AW554" i="18"/>
  <c r="AU554" i="18"/>
  <c r="S555" i="18"/>
  <c r="CN555" i="18" s="1"/>
  <c r="CT557" i="18"/>
  <c r="CV557" i="18" s="1"/>
  <c r="N558" i="18"/>
  <c r="O558" i="18" s="1"/>
  <c r="AD586" i="18"/>
  <c r="Z586" i="18"/>
  <c r="AC586" i="18" s="1"/>
  <c r="N587" i="18"/>
  <c r="O587" i="18" s="1"/>
  <c r="AX532" i="18"/>
  <c r="R533" i="18"/>
  <c r="CJ533" i="18" s="1"/>
  <c r="BR543" i="18"/>
  <c r="BP543" i="18"/>
  <c r="R551" i="18"/>
  <c r="CJ551" i="18" s="1"/>
  <c r="AD557" i="18"/>
  <c r="Z557" i="18"/>
  <c r="AC557" i="18" s="1"/>
  <c r="N528" i="18"/>
  <c r="O528" i="18" s="1"/>
  <c r="AX531" i="18"/>
  <c r="R532" i="18"/>
  <c r="CJ532" i="18" s="1"/>
  <c r="BS533" i="18"/>
  <c r="Z535" i="18"/>
  <c r="AC535" i="18" s="1"/>
  <c r="N536" i="18"/>
  <c r="O536" i="18" s="1"/>
  <c r="Z538" i="18"/>
  <c r="AC538" i="18" s="1"/>
  <c r="BS544" i="18"/>
  <c r="AD547" i="18"/>
  <c r="Z547" i="18"/>
  <c r="AC547" i="18" s="1"/>
  <c r="AD548" i="18"/>
  <c r="AI549" i="18"/>
  <c r="BS553" i="18"/>
  <c r="BR553" i="18"/>
  <c r="BP553" i="18"/>
  <c r="N525" i="18"/>
  <c r="O525" i="18" s="1"/>
  <c r="AW529" i="18"/>
  <c r="BR531" i="18"/>
  <c r="N535" i="18"/>
  <c r="O535" i="18" s="1"/>
  <c r="AB535" i="18"/>
  <c r="K533" i="17" s="1"/>
  <c r="AW537" i="18"/>
  <c r="AU540" i="18"/>
  <c r="Z548" i="18"/>
  <c r="AC548" i="18" s="1"/>
  <c r="AN549" i="18"/>
  <c r="AI551" i="18"/>
  <c r="AN566" i="18"/>
  <c r="AW566" i="18"/>
  <c r="AX566" i="18"/>
  <c r="N577" i="18"/>
  <c r="O577" i="18" s="1"/>
  <c r="N538" i="18"/>
  <c r="O538" i="18" s="1"/>
  <c r="AD538" i="18"/>
  <c r="AW540" i="18"/>
  <c r="CA541" i="18"/>
  <c r="AW547" i="18"/>
  <c r="AU547" i="18"/>
  <c r="BS548" i="18"/>
  <c r="O549" i="18"/>
  <c r="BS550" i="18"/>
  <c r="AN551" i="18"/>
  <c r="S560" i="18"/>
  <c r="CN560" i="18" s="1"/>
  <c r="AW542" i="18"/>
  <c r="BR544" i="18"/>
  <c r="AU549" i="18"/>
  <c r="AD550" i="18"/>
  <c r="AX551" i="18"/>
  <c r="BP551" i="18"/>
  <c r="AC553" i="18"/>
  <c r="BR554" i="18"/>
  <c r="BS555" i="18"/>
  <c r="AC559" i="18"/>
  <c r="AU559" i="18"/>
  <c r="AD560" i="18"/>
  <c r="AB562" i="18"/>
  <c r="K560" i="17" s="1"/>
  <c r="BR562" i="18"/>
  <c r="BP562" i="18"/>
  <c r="N569" i="18"/>
  <c r="O569" i="18" s="1"/>
  <c r="BS569" i="18"/>
  <c r="S574" i="18"/>
  <c r="CN574" i="18" s="1"/>
  <c r="AX577" i="18"/>
  <c r="AU548" i="18"/>
  <c r="AW549" i="18"/>
  <c r="BP550" i="18"/>
  <c r="BR551" i="18"/>
  <c r="AD553" i="18"/>
  <c r="AC558" i="18"/>
  <c r="AU558" i="18"/>
  <c r="AW559" i="18"/>
  <c r="BP560" i="18"/>
  <c r="AB561" i="18"/>
  <c r="K559" i="17" s="1"/>
  <c r="O562" i="18"/>
  <c r="O563" i="18"/>
  <c r="BS564" i="18"/>
  <c r="AX569" i="18"/>
  <c r="BP575" i="18"/>
  <c r="BR575" i="18"/>
  <c r="BR577" i="18"/>
  <c r="BP577" i="18"/>
  <c r="AU583" i="18"/>
  <c r="AW583" i="18"/>
  <c r="BP584" i="18"/>
  <c r="BR584" i="18"/>
  <c r="AX586" i="18"/>
  <c r="AB590" i="18"/>
  <c r="AX549" i="18"/>
  <c r="BP549" i="18"/>
  <c r="BS551" i="18"/>
  <c r="AU557" i="18"/>
  <c r="BP559" i="18"/>
  <c r="R560" i="18"/>
  <c r="CJ560" i="18" s="1"/>
  <c r="AI562" i="18"/>
  <c r="AU563" i="18"/>
  <c r="AW563" i="18"/>
  <c r="BS563" i="18"/>
  <c r="AU567" i="18"/>
  <c r="BR569" i="18"/>
  <c r="BP569" i="18"/>
  <c r="AX575" i="18"/>
  <c r="BP548" i="18"/>
  <c r="BR549" i="18"/>
  <c r="AU556" i="18"/>
  <c r="AW557" i="18"/>
  <c r="BP558" i="18"/>
  <c r="BR559" i="18"/>
  <c r="CT560" i="18"/>
  <c r="CV560" i="18" s="1"/>
  <c r="BR561" i="18"/>
  <c r="S566" i="18"/>
  <c r="CN566" i="18" s="1"/>
  <c r="Z568" i="18"/>
  <c r="AC568" i="18" s="1"/>
  <c r="AU573" i="18"/>
  <c r="AI573" i="18"/>
  <c r="AW573" i="18"/>
  <c r="BS549" i="18"/>
  <c r="AU555" i="18"/>
  <c r="BP557" i="18"/>
  <c r="BS561" i="18"/>
  <c r="AW575" i="18"/>
  <c r="AU575" i="18"/>
  <c r="AD576" i="18"/>
  <c r="Z576" i="18"/>
  <c r="AC576" i="18" s="1"/>
  <c r="AW555" i="18"/>
  <c r="BR557" i="18"/>
  <c r="AX561" i="18"/>
  <c r="AU566" i="18"/>
  <c r="BP567" i="18"/>
  <c r="BR567" i="18"/>
  <c r="AC569" i="18"/>
  <c r="AD579" i="18"/>
  <c r="Z579" i="18"/>
  <c r="AC579" i="18" s="1"/>
  <c r="R562" i="18"/>
  <c r="CJ562" i="18" s="1"/>
  <c r="O566" i="18"/>
  <c r="AN574" i="18"/>
  <c r="AU562" i="18"/>
  <c r="AD563" i="18"/>
  <c r="BP564" i="18"/>
  <c r="BP566" i="18"/>
  <c r="Z570" i="18"/>
  <c r="AC570" i="18" s="1"/>
  <c r="O572" i="18"/>
  <c r="AU572" i="18"/>
  <c r="BP574" i="18"/>
  <c r="AU579" i="18"/>
  <c r="Z580" i="18"/>
  <c r="AC580" i="18" s="1"/>
  <c r="O582" i="18"/>
  <c r="AC582" i="18"/>
  <c r="AU582" i="18"/>
  <c r="AW584" i="18"/>
  <c r="CH584" i="18"/>
  <c r="CA586" i="18"/>
  <c r="AX562" i="18"/>
  <c r="BR563" i="18"/>
  <c r="R566" i="18"/>
  <c r="CJ566" i="18" s="1"/>
  <c r="AU570" i="18"/>
  <c r="AD571" i="18"/>
  <c r="BP572" i="18"/>
  <c r="R573" i="18"/>
  <c r="CJ573" i="18" s="1"/>
  <c r="BR573" i="18"/>
  <c r="BS574" i="18"/>
  <c r="AU580" i="18"/>
  <c r="AD581" i="18"/>
  <c r="BP582" i="18"/>
  <c r="BR588" i="18"/>
  <c r="BP588" i="18"/>
  <c r="CO588" i="18" s="1"/>
  <c r="AU569" i="18"/>
  <c r="AW570" i="18"/>
  <c r="BP571" i="18"/>
  <c r="BR572" i="18"/>
  <c r="AU577" i="18"/>
  <c r="AW580" i="18"/>
  <c r="BP581" i="18"/>
  <c r="BR582" i="18"/>
  <c r="CT585" i="18"/>
  <c r="AU586" i="18"/>
  <c r="AX587" i="18"/>
  <c r="AU568" i="18"/>
  <c r="AW569" i="18"/>
  <c r="BP570" i="18"/>
  <c r="BR571" i="18"/>
  <c r="AU576" i="18"/>
  <c r="AW577" i="18"/>
  <c r="BP580" i="18"/>
  <c r="BR581" i="18"/>
  <c r="Z585" i="18"/>
  <c r="AC585" i="18" s="1"/>
  <c r="AI590" i="18"/>
  <c r="AW576" i="18"/>
  <c r="BR580" i="18"/>
  <c r="AW586" i="18"/>
  <c r="AN590" i="18"/>
  <c r="N573" i="18"/>
  <c r="O573" i="18" s="1"/>
  <c r="AS590" i="18"/>
  <c r="AX585" i="18"/>
  <c r="AW587" i="18"/>
  <c r="AU587" i="18"/>
  <c r="BS586" i="18"/>
  <c r="O590" i="18"/>
  <c r="AU590" i="18"/>
  <c r="AD589" i="18"/>
  <c r="AX590" i="18"/>
  <c r="BP590" i="18"/>
  <c r="AW588" i="18"/>
  <c r="BP589" i="18"/>
  <c r="R590" i="18"/>
  <c r="CJ590" i="18" s="1"/>
  <c r="BR590" i="18"/>
  <c r="BS590" i="18"/>
  <c r="AU585" i="18"/>
  <c r="BP587" i="18"/>
  <c r="AY485" i="18" l="1"/>
  <c r="M483" i="17" s="1"/>
  <c r="AY437" i="18"/>
  <c r="M435" i="17" s="1"/>
  <c r="AY419" i="18"/>
  <c r="M417" i="17" s="1"/>
  <c r="AY228" i="18"/>
  <c r="M226" i="17" s="1"/>
  <c r="AY709" i="18"/>
  <c r="M707" i="17" s="1"/>
  <c r="AY705" i="18"/>
  <c r="M703" i="17" s="1"/>
  <c r="AY704" i="18"/>
  <c r="M702" i="17" s="1"/>
  <c r="AY702" i="18"/>
  <c r="M700" i="17" s="1"/>
  <c r="AY698" i="18"/>
  <c r="M696" i="17" s="1"/>
  <c r="AY694" i="18"/>
  <c r="M692" i="17" s="1"/>
  <c r="AY684" i="18"/>
  <c r="M682" i="17" s="1"/>
  <c r="AY659" i="18"/>
  <c r="M657" i="17" s="1"/>
  <c r="AY637" i="18"/>
  <c r="M635" i="17" s="1"/>
  <c r="AY632" i="18"/>
  <c r="M630" i="17" s="1"/>
  <c r="AY618" i="18"/>
  <c r="M616" i="17" s="1"/>
  <c r="AY593" i="18"/>
  <c r="M591" i="17" s="1"/>
  <c r="AY592" i="18"/>
  <c r="M590" i="17" s="1"/>
  <c r="AY732" i="18"/>
  <c r="M730" i="17" s="1"/>
  <c r="AY730" i="18"/>
  <c r="M728" i="17" s="1"/>
  <c r="AY731" i="18"/>
  <c r="M729" i="17" s="1"/>
  <c r="AY722" i="18"/>
  <c r="M720" i="17" s="1"/>
  <c r="AY726" i="18"/>
  <c r="M724" i="17" s="1"/>
  <c r="AY728" i="18"/>
  <c r="M726" i="17" s="1"/>
  <c r="AY729" i="18"/>
  <c r="M727" i="17" s="1"/>
  <c r="AY733" i="18"/>
  <c r="M731" i="17" s="1"/>
  <c r="K591" i="17"/>
  <c r="U591" i="17" s="1"/>
  <c r="G584" i="13" s="1"/>
  <c r="DB593" i="18"/>
  <c r="K707" i="17"/>
  <c r="U707" i="17" s="1"/>
  <c r="G700" i="13" s="1"/>
  <c r="DB709" i="18"/>
  <c r="K703" i="17"/>
  <c r="U703" i="17" s="1"/>
  <c r="G696" i="13" s="1"/>
  <c r="DB705" i="18"/>
  <c r="K702" i="17"/>
  <c r="U702" i="17" s="1"/>
  <c r="G695" i="13" s="1"/>
  <c r="DB704" i="18"/>
  <c r="K700" i="17"/>
  <c r="U700" i="17" s="1"/>
  <c r="G693" i="13" s="1"/>
  <c r="DB702" i="18"/>
  <c r="K699" i="17"/>
  <c r="U699" i="17" s="1"/>
  <c r="G692" i="13" s="1"/>
  <c r="DB701" i="18"/>
  <c r="K696" i="17"/>
  <c r="U696" i="17" s="1"/>
  <c r="G689" i="13" s="1"/>
  <c r="DB698" i="18"/>
  <c r="K692" i="17"/>
  <c r="U692" i="17" s="1"/>
  <c r="G685" i="13" s="1"/>
  <c r="DB694" i="18"/>
  <c r="K682" i="17"/>
  <c r="U682" i="17" s="1"/>
  <c r="G675" i="13" s="1"/>
  <c r="DB684" i="18"/>
  <c r="K673" i="17"/>
  <c r="U673" i="17" s="1"/>
  <c r="G666" i="13" s="1"/>
  <c r="DB675" i="18"/>
  <c r="K657" i="17"/>
  <c r="U657" i="17" s="1"/>
  <c r="G650" i="13" s="1"/>
  <c r="DB659" i="18"/>
  <c r="K635" i="17"/>
  <c r="U635" i="17" s="1"/>
  <c r="G628" i="13" s="1"/>
  <c r="DB637" i="18"/>
  <c r="K634" i="17"/>
  <c r="U634" i="17" s="1"/>
  <c r="G627" i="13" s="1"/>
  <c r="DB636" i="18"/>
  <c r="K630" i="17"/>
  <c r="U630" i="17" s="1"/>
  <c r="G623" i="13" s="1"/>
  <c r="DB632" i="18"/>
  <c r="K616" i="17"/>
  <c r="U616" i="17" s="1"/>
  <c r="G609" i="13" s="1"/>
  <c r="DB618" i="18"/>
  <c r="K590" i="17"/>
  <c r="U590" i="17" s="1"/>
  <c r="G583" i="13" s="1"/>
  <c r="DB592" i="18"/>
  <c r="K728" i="17"/>
  <c r="U728" i="17" s="1"/>
  <c r="G721" i="13" s="1"/>
  <c r="DB730" i="18"/>
  <c r="K730" i="17"/>
  <c r="U730" i="17" s="1"/>
  <c r="G723" i="13" s="1"/>
  <c r="DB732" i="18"/>
  <c r="K729" i="17"/>
  <c r="U729" i="17" s="1"/>
  <c r="G722" i="13" s="1"/>
  <c r="DB731" i="18"/>
  <c r="K725" i="17"/>
  <c r="U725" i="17" s="1"/>
  <c r="G718" i="13" s="1"/>
  <c r="DB727" i="18"/>
  <c r="K731" i="17"/>
  <c r="U731" i="17" s="1"/>
  <c r="G724" i="13" s="1"/>
  <c r="DB733" i="18"/>
  <c r="K726" i="17"/>
  <c r="U726" i="17" s="1"/>
  <c r="G719" i="13" s="1"/>
  <c r="DB728" i="18"/>
  <c r="K720" i="17"/>
  <c r="U720" i="17" s="1"/>
  <c r="G713" i="13" s="1"/>
  <c r="DB722" i="18"/>
  <c r="K724" i="17"/>
  <c r="U724" i="17" s="1"/>
  <c r="G717" i="13" s="1"/>
  <c r="DB726" i="18"/>
  <c r="K727" i="17"/>
  <c r="U727" i="17" s="1"/>
  <c r="G720" i="13" s="1"/>
  <c r="DB729" i="18"/>
  <c r="CO148" i="18"/>
  <c r="CO59" i="18"/>
  <c r="DB577" i="18"/>
  <c r="DB234" i="18"/>
  <c r="CO419" i="18"/>
  <c r="CO252" i="18"/>
  <c r="CO33" i="18"/>
  <c r="CO79" i="18"/>
  <c r="AY107" i="18"/>
  <c r="M105" i="17" s="1"/>
  <c r="DB548" i="18"/>
  <c r="U232" i="17"/>
  <c r="U442" i="17"/>
  <c r="U546" i="17"/>
  <c r="DB235" i="18"/>
  <c r="DB322" i="18"/>
  <c r="AY31" i="18"/>
  <c r="M29" i="17" s="1"/>
  <c r="AY484" i="18"/>
  <c r="M482" i="17" s="1"/>
  <c r="AY86" i="18"/>
  <c r="M84" i="17" s="1"/>
  <c r="DB299" i="18"/>
  <c r="DB351" i="18"/>
  <c r="DB238" i="18"/>
  <c r="DB239" i="18"/>
  <c r="AY42" i="18"/>
  <c r="M40" i="17" s="1"/>
  <c r="AY483" i="18"/>
  <c r="M481" i="17" s="1"/>
  <c r="AY471" i="18"/>
  <c r="M469" i="17" s="1"/>
  <c r="U297" i="17"/>
  <c r="DB547" i="18"/>
  <c r="DB550" i="18"/>
  <c r="U532" i="17"/>
  <c r="U349" i="17"/>
  <c r="DB231" i="18"/>
  <c r="U236" i="17"/>
  <c r="U445" i="17"/>
  <c r="U305" i="17"/>
  <c r="U545" i="17"/>
  <c r="U417" i="17"/>
  <c r="U226" i="17"/>
  <c r="U229" i="17"/>
  <c r="U435" i="17"/>
  <c r="CO582" i="18"/>
  <c r="DB436" i="18"/>
  <c r="AY573" i="18"/>
  <c r="M571" i="17" s="1"/>
  <c r="CO346" i="18"/>
  <c r="CP346" i="18" s="1"/>
  <c r="DB218" i="18"/>
  <c r="AY98" i="18"/>
  <c r="M96" i="17" s="1"/>
  <c r="DB38" i="18"/>
  <c r="U125" i="17"/>
  <c r="DB480" i="18"/>
  <c r="DB481" i="18"/>
  <c r="AY276" i="18"/>
  <c r="M274" i="17" s="1"/>
  <c r="DB485" i="18"/>
  <c r="DB544" i="18"/>
  <c r="DB229" i="18"/>
  <c r="U434" i="17"/>
  <c r="DB445" i="18"/>
  <c r="DB31" i="18"/>
  <c r="U479" i="17"/>
  <c r="AY476" i="18"/>
  <c r="M474" i="17" s="1"/>
  <c r="U474" i="17" s="1"/>
  <c r="U483" i="17"/>
  <c r="U542" i="17"/>
  <c r="U411" i="17"/>
  <c r="DB419" i="18"/>
  <c r="DB534" i="18"/>
  <c r="U227" i="17"/>
  <c r="U440" i="17"/>
  <c r="DB437" i="18"/>
  <c r="U443" i="17"/>
  <c r="U289" i="17"/>
  <c r="U237" i="17"/>
  <c r="AY271" i="18"/>
  <c r="AY410" i="18"/>
  <c r="M408" i="17" s="1"/>
  <c r="AY236" i="18"/>
  <c r="M234" i="17" s="1"/>
  <c r="DB276" i="18"/>
  <c r="U478" i="17"/>
  <c r="U575" i="17"/>
  <c r="U413" i="17"/>
  <c r="U548" i="17"/>
  <c r="DB443" i="18"/>
  <c r="DB291" i="18"/>
  <c r="U36" i="17"/>
  <c r="AY425" i="18"/>
  <c r="M423" i="17" s="1"/>
  <c r="DB270" i="18"/>
  <c r="U274" i="17"/>
  <c r="DB528" i="18"/>
  <c r="DB232" i="18"/>
  <c r="U441" i="17"/>
  <c r="U268" i="17"/>
  <c r="DB127" i="18"/>
  <c r="DB307" i="18"/>
  <c r="DB545" i="18"/>
  <c r="DB413" i="18"/>
  <c r="U526" i="17"/>
  <c r="DB228" i="18"/>
  <c r="U230" i="17"/>
  <c r="U233" i="17"/>
  <c r="DB442" i="18"/>
  <c r="DB444" i="18"/>
  <c r="DB447" i="18"/>
  <c r="K354" i="17"/>
  <c r="O55" i="17"/>
  <c r="K81" i="17"/>
  <c r="K582" i="17"/>
  <c r="U582" i="17" s="1"/>
  <c r="DB584" i="18"/>
  <c r="K562" i="17"/>
  <c r="K497" i="17"/>
  <c r="K471" i="17"/>
  <c r="K367" i="17"/>
  <c r="CP232" i="18"/>
  <c r="K211" i="17"/>
  <c r="K107" i="17"/>
  <c r="CP528" i="18"/>
  <c r="K328" i="17"/>
  <c r="CP264" i="18"/>
  <c r="CP419" i="18"/>
  <c r="K341" i="17"/>
  <c r="AY404" i="18"/>
  <c r="AY397" i="18"/>
  <c r="AY381" i="18"/>
  <c r="AY372" i="18"/>
  <c r="AY371" i="18"/>
  <c r="AY369" i="18"/>
  <c r="DB369" i="18" s="1"/>
  <c r="AY278" i="18"/>
  <c r="DB278" i="18" s="1"/>
  <c r="AY133" i="18"/>
  <c r="AY128" i="18"/>
  <c r="AY126" i="18"/>
  <c r="AY124" i="18"/>
  <c r="CP369" i="18"/>
  <c r="CO365" i="18"/>
  <c r="CP365" i="18" s="1"/>
  <c r="CO478" i="18"/>
  <c r="CO179" i="18"/>
  <c r="BT386" i="18"/>
  <c r="O384" i="17" s="1"/>
  <c r="CO522" i="18"/>
  <c r="CO438" i="18"/>
  <c r="BT388" i="18"/>
  <c r="O386" i="17" s="1"/>
  <c r="AY61" i="18"/>
  <c r="M59" i="17" s="1"/>
  <c r="CO384" i="18"/>
  <c r="CO334" i="18"/>
  <c r="CO208" i="18"/>
  <c r="CO243" i="18"/>
  <c r="CP243" i="18" s="1"/>
  <c r="CO219" i="18"/>
  <c r="CO151" i="18"/>
  <c r="CO467" i="18"/>
  <c r="CO385" i="18"/>
  <c r="CK518" i="18"/>
  <c r="CO494" i="18"/>
  <c r="BT394" i="18"/>
  <c r="O392" i="17" s="1"/>
  <c r="CK408" i="18"/>
  <c r="CL408" i="18" s="1"/>
  <c r="CO108" i="18"/>
  <c r="BT390" i="18"/>
  <c r="O388" i="17" s="1"/>
  <c r="BT132" i="18"/>
  <c r="O130" i="17" s="1"/>
  <c r="BT430" i="18"/>
  <c r="O428" i="17" s="1"/>
  <c r="AY418" i="18"/>
  <c r="M416" i="17" s="1"/>
  <c r="U416" i="17" s="1"/>
  <c r="BT250" i="18"/>
  <c r="O248" i="17" s="1"/>
  <c r="U248" i="17" s="1"/>
  <c r="AY250" i="18"/>
  <c r="M248" i="17" s="1"/>
  <c r="AY388" i="18"/>
  <c r="M386" i="17" s="1"/>
  <c r="U386" i="17" s="1"/>
  <c r="BT237" i="18"/>
  <c r="O235" i="17" s="1"/>
  <c r="AY546" i="18"/>
  <c r="M544" i="17" s="1"/>
  <c r="U544" i="17" s="1"/>
  <c r="AY540" i="18"/>
  <c r="M538" i="17" s="1"/>
  <c r="BT440" i="18"/>
  <c r="O438" i="17" s="1"/>
  <c r="AY440" i="18"/>
  <c r="M438" i="17" s="1"/>
  <c r="BT424" i="18"/>
  <c r="O422" i="17" s="1"/>
  <c r="BT411" i="18"/>
  <c r="O409" i="17" s="1"/>
  <c r="AY411" i="18"/>
  <c r="M409" i="17" s="1"/>
  <c r="U409" i="17" s="1"/>
  <c r="AY394" i="18"/>
  <c r="M392" i="17" s="1"/>
  <c r="U392" i="17" s="1"/>
  <c r="BT302" i="18"/>
  <c r="O300" i="17" s="1"/>
  <c r="U300" i="17" s="1"/>
  <c r="AY254" i="18"/>
  <c r="U385" i="17"/>
  <c r="AY430" i="18"/>
  <c r="M428" i="17" s="1"/>
  <c r="AY390" i="18"/>
  <c r="M388" i="17" s="1"/>
  <c r="U388" i="17" s="1"/>
  <c r="BT542" i="18"/>
  <c r="O540" i="17" s="1"/>
  <c r="AY424" i="18"/>
  <c r="M422" i="17" s="1"/>
  <c r="BT417" i="18"/>
  <c r="O415" i="17" s="1"/>
  <c r="BT393" i="18"/>
  <c r="O391" i="17" s="1"/>
  <c r="AY542" i="18"/>
  <c r="M540" i="17" s="1"/>
  <c r="BT446" i="18"/>
  <c r="O444" i="17" s="1"/>
  <c r="BT425" i="18"/>
  <c r="O423" i="17" s="1"/>
  <c r="U423" i="17" s="1"/>
  <c r="AY417" i="18"/>
  <c r="M415" i="17" s="1"/>
  <c r="U415" i="17" s="1"/>
  <c r="BT410" i="18"/>
  <c r="O408" i="17" s="1"/>
  <c r="AY393" i="18"/>
  <c r="M391" i="17" s="1"/>
  <c r="BT385" i="18"/>
  <c r="O383" i="17" s="1"/>
  <c r="BT293" i="18"/>
  <c r="O291" i="17" s="1"/>
  <c r="U291" i="17" s="1"/>
  <c r="AY237" i="18"/>
  <c r="M235" i="17" s="1"/>
  <c r="AY132" i="18"/>
  <c r="M130" i="17" s="1"/>
  <c r="U130" i="17" s="1"/>
  <c r="BT540" i="18"/>
  <c r="O538" i="17" s="1"/>
  <c r="U538" i="17" s="1"/>
  <c r="AY385" i="18"/>
  <c r="M383" i="17" s="1"/>
  <c r="BT70" i="18"/>
  <c r="O68" i="17" s="1"/>
  <c r="U387" i="17"/>
  <c r="AY386" i="18"/>
  <c r="M384" i="17" s="1"/>
  <c r="U384" i="17" s="1"/>
  <c r="AY302" i="18"/>
  <c r="M300" i="17" s="1"/>
  <c r="O234" i="17"/>
  <c r="U408" i="17"/>
  <c r="BT635" i="18"/>
  <c r="O633" i="17" s="1"/>
  <c r="BT313" i="18"/>
  <c r="O311" i="17" s="1"/>
  <c r="BT280" i="18"/>
  <c r="O278" i="17" s="1"/>
  <c r="AY164" i="18"/>
  <c r="M162" i="17" s="1"/>
  <c r="DB387" i="18"/>
  <c r="DB389" i="18"/>
  <c r="CO551" i="18"/>
  <c r="BT557" i="18"/>
  <c r="O555" i="17" s="1"/>
  <c r="U555" i="17" s="1"/>
  <c r="BT483" i="18"/>
  <c r="O481" i="17" s="1"/>
  <c r="AY477" i="18"/>
  <c r="M475" i="17" s="1"/>
  <c r="U283" i="17"/>
  <c r="BT167" i="18"/>
  <c r="O165" i="17" s="1"/>
  <c r="BT391" i="18"/>
  <c r="O389" i="17" s="1"/>
  <c r="BT432" i="18"/>
  <c r="O430" i="17" s="1"/>
  <c r="DB246" i="18"/>
  <c r="BT613" i="18"/>
  <c r="O611" i="17" s="1"/>
  <c r="BT251" i="18"/>
  <c r="O249" i="17" s="1"/>
  <c r="AY395" i="18"/>
  <c r="AY70" i="18"/>
  <c r="M68" i="17" s="1"/>
  <c r="BT252" i="18"/>
  <c r="O250" i="17" s="1"/>
  <c r="AY252" i="18"/>
  <c r="M250" i="17" s="1"/>
  <c r="BT395" i="18"/>
  <c r="O393" i="17" s="1"/>
  <c r="U437" i="17"/>
  <c r="AY446" i="18"/>
  <c r="M444" i="17" s="1"/>
  <c r="U444" i="17" s="1"/>
  <c r="U59" i="17"/>
  <c r="BT629" i="18"/>
  <c r="O627" i="17" s="1"/>
  <c r="BT628" i="18"/>
  <c r="O626" i="17" s="1"/>
  <c r="BT625" i="18"/>
  <c r="O623" i="17" s="1"/>
  <c r="BT624" i="18"/>
  <c r="O622" i="17" s="1"/>
  <c r="BT622" i="18"/>
  <c r="O620" i="17" s="1"/>
  <c r="BT603" i="18"/>
  <c r="O601" i="17" s="1"/>
  <c r="BT602" i="18"/>
  <c r="O600" i="17" s="1"/>
  <c r="BT601" i="18"/>
  <c r="O599" i="17" s="1"/>
  <c r="BT600" i="18"/>
  <c r="O598" i="17" s="1"/>
  <c r="BT599" i="18"/>
  <c r="O597" i="17" s="1"/>
  <c r="BT598" i="18"/>
  <c r="O596" i="17" s="1"/>
  <c r="BT596" i="18"/>
  <c r="O594" i="17" s="1"/>
  <c r="BT594" i="18"/>
  <c r="O592" i="17" s="1"/>
  <c r="AY629" i="18"/>
  <c r="M627" i="17" s="1"/>
  <c r="AY628" i="18"/>
  <c r="M626" i="17" s="1"/>
  <c r="AY625" i="18"/>
  <c r="M623" i="17" s="1"/>
  <c r="AY624" i="18"/>
  <c r="M622" i="17" s="1"/>
  <c r="AY622" i="18"/>
  <c r="M620" i="17" s="1"/>
  <c r="AY603" i="18"/>
  <c r="M601" i="17" s="1"/>
  <c r="AY602" i="18"/>
  <c r="M600" i="17" s="1"/>
  <c r="AY601" i="18"/>
  <c r="M599" i="17" s="1"/>
  <c r="AY600" i="18"/>
  <c r="M598" i="17" s="1"/>
  <c r="AY599" i="18"/>
  <c r="M597" i="17" s="1"/>
  <c r="AY598" i="18"/>
  <c r="M596" i="17" s="1"/>
  <c r="AY596" i="18"/>
  <c r="M594" i="17" s="1"/>
  <c r="AY594" i="18"/>
  <c r="M592" i="17" s="1"/>
  <c r="K593" i="17"/>
  <c r="U593" i="17" s="1"/>
  <c r="G586" i="13" s="1"/>
  <c r="DB595" i="18"/>
  <c r="K595" i="17"/>
  <c r="U595" i="17" s="1"/>
  <c r="G588" i="13" s="1"/>
  <c r="DB597" i="18"/>
  <c r="K597" i="17"/>
  <c r="K599" i="17"/>
  <c r="K601" i="17"/>
  <c r="K627" i="17"/>
  <c r="K626" i="17"/>
  <c r="K623" i="17"/>
  <c r="K622" i="17"/>
  <c r="K620" i="17"/>
  <c r="K600" i="17"/>
  <c r="K598" i="17"/>
  <c r="K596" i="17"/>
  <c r="K594" i="17"/>
  <c r="K592" i="17"/>
  <c r="CO192" i="18"/>
  <c r="CO185" i="18"/>
  <c r="CO177" i="18"/>
  <c r="BT505" i="18"/>
  <c r="O503" i="17" s="1"/>
  <c r="BT581" i="18"/>
  <c r="O579" i="17" s="1"/>
  <c r="BT463" i="18"/>
  <c r="O461" i="17" s="1"/>
  <c r="BT242" i="18"/>
  <c r="O240" i="17" s="1"/>
  <c r="BT222" i="18"/>
  <c r="O220" i="17" s="1"/>
  <c r="CO554" i="18"/>
  <c r="CO483" i="18"/>
  <c r="AY432" i="18"/>
  <c r="CK296" i="18"/>
  <c r="CO341" i="18"/>
  <c r="BT574" i="18"/>
  <c r="O572" i="17" s="1"/>
  <c r="CK568" i="18"/>
  <c r="CL568" i="18" s="1"/>
  <c r="CO535" i="18"/>
  <c r="CO482" i="18"/>
  <c r="CO400" i="18"/>
  <c r="CO284" i="18"/>
  <c r="CO401" i="18"/>
  <c r="CK441" i="18"/>
  <c r="CL441" i="18" s="1"/>
  <c r="CK437" i="18"/>
  <c r="CL437" i="18" s="1"/>
  <c r="CO408" i="18"/>
  <c r="CP408" i="18" s="1"/>
  <c r="AY105" i="18"/>
  <c r="M103" i="17" s="1"/>
  <c r="U103" i="17" s="1"/>
  <c r="BT518" i="18"/>
  <c r="O516" i="17" s="1"/>
  <c r="CO197" i="18"/>
  <c r="CO182" i="18"/>
  <c r="CO195" i="18"/>
  <c r="CO26" i="18"/>
  <c r="AY178" i="18"/>
  <c r="M176" i="17" s="1"/>
  <c r="AY120" i="18"/>
  <c r="M118" i="17" s="1"/>
  <c r="AY112" i="18"/>
  <c r="M110" i="17" s="1"/>
  <c r="DB61" i="18"/>
  <c r="DB132" i="18"/>
  <c r="CO363" i="18"/>
  <c r="AY581" i="18"/>
  <c r="M579" i="17" s="1"/>
  <c r="AY475" i="18"/>
  <c r="M473" i="17" s="1"/>
  <c r="BT462" i="18"/>
  <c r="O460" i="17" s="1"/>
  <c r="AY365" i="18"/>
  <c r="M363" i="17" s="1"/>
  <c r="BT92" i="18"/>
  <c r="O90" i="17" s="1"/>
  <c r="AY54" i="18"/>
  <c r="M52" i="17" s="1"/>
  <c r="AY503" i="18"/>
  <c r="M501" i="17" s="1"/>
  <c r="AY456" i="18"/>
  <c r="M454" i="17" s="1"/>
  <c r="CO203" i="18"/>
  <c r="CO194" i="18"/>
  <c r="CO159" i="18"/>
  <c r="CO405" i="18"/>
  <c r="BT65" i="18"/>
  <c r="O63" i="17" s="1"/>
  <c r="CO351" i="18"/>
  <c r="CP351" i="18" s="1"/>
  <c r="AY470" i="18"/>
  <c r="M468" i="17" s="1"/>
  <c r="AY384" i="18"/>
  <c r="M382" i="17" s="1"/>
  <c r="CO391" i="18"/>
  <c r="CP391" i="18" s="1"/>
  <c r="BT286" i="18"/>
  <c r="O284" i="17" s="1"/>
  <c r="BT191" i="18"/>
  <c r="O189" i="17" s="1"/>
  <c r="BT177" i="18"/>
  <c r="O175" i="17" s="1"/>
  <c r="BT224" i="18"/>
  <c r="O222" i="17" s="1"/>
  <c r="BT360" i="18"/>
  <c r="O358" i="17" s="1"/>
  <c r="BT522" i="18"/>
  <c r="O520" i="17" s="1"/>
  <c r="BT121" i="18"/>
  <c r="O119" i="17" s="1"/>
  <c r="BT117" i="18"/>
  <c r="O115" i="17" s="1"/>
  <c r="BT113" i="18"/>
  <c r="O111" i="17" s="1"/>
  <c r="CO228" i="18"/>
  <c r="CP228" i="18" s="1"/>
  <c r="CO389" i="18"/>
  <c r="CP389" i="18" s="1"/>
  <c r="CK365" i="18"/>
  <c r="CO224" i="18"/>
  <c r="AY406" i="18"/>
  <c r="M404" i="17" s="1"/>
  <c r="CO585" i="18"/>
  <c r="BT521" i="18"/>
  <c r="O519" i="17" s="1"/>
  <c r="AY516" i="18"/>
  <c r="AY509" i="18"/>
  <c r="M507" i="17" s="1"/>
  <c r="AY508" i="18"/>
  <c r="M506" i="17" s="1"/>
  <c r="CK335" i="18"/>
  <c r="CO333" i="18"/>
  <c r="CO281" i="18"/>
  <c r="CP281" i="18" s="1"/>
  <c r="CO274" i="18"/>
  <c r="CK147" i="18"/>
  <c r="CK143" i="18"/>
  <c r="BT145" i="18"/>
  <c r="O143" i="17" s="1"/>
  <c r="BT693" i="18"/>
  <c r="O691" i="17" s="1"/>
  <c r="BT631" i="18"/>
  <c r="O629" i="17" s="1"/>
  <c r="BT679" i="18"/>
  <c r="O677" i="17" s="1"/>
  <c r="CK563" i="18"/>
  <c r="CO583" i="18"/>
  <c r="DB517" i="18"/>
  <c r="CO429" i="18"/>
  <c r="CK415" i="18"/>
  <c r="CL415" i="18" s="1"/>
  <c r="CO325" i="18"/>
  <c r="CO298" i="18"/>
  <c r="CP298" i="18" s="1"/>
  <c r="CK303" i="18"/>
  <c r="CO311" i="18"/>
  <c r="CO233" i="18"/>
  <c r="CO213" i="18"/>
  <c r="CP213" i="18" s="1"/>
  <c r="CK193" i="18"/>
  <c r="CK171" i="18"/>
  <c r="CL171" i="18" s="1"/>
  <c r="BT163" i="18"/>
  <c r="O161" i="17" s="1"/>
  <c r="CO158" i="18"/>
  <c r="CO156" i="18"/>
  <c r="CO49" i="18"/>
  <c r="CP49" i="18" s="1"/>
  <c r="CO117" i="18"/>
  <c r="CP117" i="18" s="1"/>
  <c r="CO394" i="18"/>
  <c r="CP394" i="18" s="1"/>
  <c r="CK229" i="18"/>
  <c r="CL229" i="18" s="1"/>
  <c r="CO106" i="18"/>
  <c r="CO189" i="18"/>
  <c r="CK137" i="18"/>
  <c r="CO514" i="18"/>
  <c r="BT509" i="18"/>
  <c r="O507" i="17" s="1"/>
  <c r="CO462" i="18"/>
  <c r="CP462" i="18" s="1"/>
  <c r="CO439" i="18"/>
  <c r="CP439" i="18" s="1"/>
  <c r="CK364" i="18"/>
  <c r="CK366" i="18"/>
  <c r="CK307" i="18"/>
  <c r="CL307" i="18" s="1"/>
  <c r="CK210" i="18"/>
  <c r="CL210" i="18" s="1"/>
  <c r="CO200" i="18"/>
  <c r="BT158" i="18"/>
  <c r="O156" i="17" s="1"/>
  <c r="CO80" i="18"/>
  <c r="CO67" i="18"/>
  <c r="CK374" i="18"/>
  <c r="AY568" i="18"/>
  <c r="M566" i="17" s="1"/>
  <c r="BT563" i="18"/>
  <c r="O561" i="17" s="1"/>
  <c r="AY378" i="18"/>
  <c r="M376" i="17" s="1"/>
  <c r="BT356" i="18"/>
  <c r="O354" i="17" s="1"/>
  <c r="AY306" i="18"/>
  <c r="M304" i="17" s="1"/>
  <c r="AY242" i="18"/>
  <c r="M240" i="17" s="1"/>
  <c r="U240" i="17" s="1"/>
  <c r="AY222" i="18"/>
  <c r="M220" i="17" s="1"/>
  <c r="BT94" i="18"/>
  <c r="O92" i="17" s="1"/>
  <c r="BT654" i="18"/>
  <c r="O652" i="17" s="1"/>
  <c r="BT651" i="18"/>
  <c r="O649" i="17" s="1"/>
  <c r="BT633" i="18"/>
  <c r="O631" i="17" s="1"/>
  <c r="CK22" i="18"/>
  <c r="BT93" i="18"/>
  <c r="O91" i="17" s="1"/>
  <c r="BT26" i="18"/>
  <c r="O24" i="17" s="1"/>
  <c r="CK235" i="18"/>
  <c r="CL235" i="18" s="1"/>
  <c r="CK389" i="18"/>
  <c r="CL389" i="18" s="1"/>
  <c r="CK406" i="18"/>
  <c r="AY26" i="18"/>
  <c r="M24" i="17" s="1"/>
  <c r="BT317" i="18"/>
  <c r="O315" i="17" s="1"/>
  <c r="AY48" i="18"/>
  <c r="M46" i="17" s="1"/>
  <c r="CO475" i="18"/>
  <c r="CO283" i="18"/>
  <c r="BT202" i="18"/>
  <c r="O200" i="17" s="1"/>
  <c r="CK218" i="18"/>
  <c r="CP203" i="18"/>
  <c r="CO155" i="18"/>
  <c r="AY59" i="18"/>
  <c r="M57" i="17" s="1"/>
  <c r="CO42" i="18"/>
  <c r="BT165" i="18"/>
  <c r="O163" i="17" s="1"/>
  <c r="BT267" i="18"/>
  <c r="O265" i="17" s="1"/>
  <c r="CO129" i="18"/>
  <c r="BT73" i="18"/>
  <c r="O71" i="17" s="1"/>
  <c r="CO485" i="18"/>
  <c r="CP485" i="18" s="1"/>
  <c r="CO431" i="18"/>
  <c r="CO24" i="18"/>
  <c r="CO128" i="18"/>
  <c r="CP128" i="18" s="1"/>
  <c r="BT533" i="18"/>
  <c r="O531" i="17" s="1"/>
  <c r="BT527" i="18"/>
  <c r="O525" i="17" s="1"/>
  <c r="CO466" i="18"/>
  <c r="CO584" i="18"/>
  <c r="CP584" i="18" s="1"/>
  <c r="CK557" i="18"/>
  <c r="DB532" i="18"/>
  <c r="CO536" i="18"/>
  <c r="CK501" i="18"/>
  <c r="CL501" i="18" s="1"/>
  <c r="CK506" i="18"/>
  <c r="CL506" i="18" s="1"/>
  <c r="BT472" i="18"/>
  <c r="O470" i="17" s="1"/>
  <c r="CO366" i="18"/>
  <c r="CP366" i="18" s="1"/>
  <c r="CO342" i="18"/>
  <c r="CK323" i="18"/>
  <c r="CO196" i="18"/>
  <c r="CO130" i="18"/>
  <c r="CO163" i="18"/>
  <c r="CO141" i="18"/>
  <c r="CP141" i="18" s="1"/>
  <c r="CK181" i="18"/>
  <c r="CO52" i="18"/>
  <c r="AY60" i="18"/>
  <c r="DB60" i="18" s="1"/>
  <c r="CO107" i="18"/>
  <c r="CO379" i="18"/>
  <c r="CK367" i="18"/>
  <c r="BT365" i="18"/>
  <c r="O363" i="17" s="1"/>
  <c r="BT306" i="18"/>
  <c r="O304" i="17" s="1"/>
  <c r="BT178" i="18"/>
  <c r="O176" i="17" s="1"/>
  <c r="U176" i="17" s="1"/>
  <c r="BT120" i="18"/>
  <c r="O118" i="17" s="1"/>
  <c r="BT111" i="18"/>
  <c r="O109" i="17" s="1"/>
  <c r="BT54" i="18"/>
  <c r="O52" i="17" s="1"/>
  <c r="U52" i="17" s="1"/>
  <c r="BT47" i="18"/>
  <c r="O45" i="17" s="1"/>
  <c r="BT691" i="18"/>
  <c r="O689" i="17" s="1"/>
  <c r="BT469" i="18"/>
  <c r="O467" i="17" s="1"/>
  <c r="CO421" i="18"/>
  <c r="CK394" i="18"/>
  <c r="CL394" i="18" s="1"/>
  <c r="CO147" i="18"/>
  <c r="BT67" i="18"/>
  <c r="O65" i="17" s="1"/>
  <c r="BT516" i="18"/>
  <c r="O514" i="17" s="1"/>
  <c r="CO139" i="18"/>
  <c r="CK63" i="18"/>
  <c r="CL63" i="18" s="1"/>
  <c r="AY68" i="18"/>
  <c r="M66" i="17" s="1"/>
  <c r="BT568" i="18"/>
  <c r="O566" i="17" s="1"/>
  <c r="AY559" i="18"/>
  <c r="M557" i="17" s="1"/>
  <c r="BT499" i="18"/>
  <c r="O497" i="17" s="1"/>
  <c r="BT407" i="18"/>
  <c r="O405" i="17" s="1"/>
  <c r="BT378" i="18"/>
  <c r="O376" i="17" s="1"/>
  <c r="AY93" i="18"/>
  <c r="M91" i="17" s="1"/>
  <c r="U91" i="17" s="1"/>
  <c r="BT652" i="18"/>
  <c r="O650" i="17" s="1"/>
  <c r="BT664" i="18"/>
  <c r="O662" i="17" s="1"/>
  <c r="BT692" i="18"/>
  <c r="O690" i="17" s="1"/>
  <c r="BT641" i="18"/>
  <c r="O639" i="17" s="1"/>
  <c r="BT327" i="18"/>
  <c r="O325" i="17" s="1"/>
  <c r="CK159" i="18"/>
  <c r="CO104" i="18"/>
  <c r="CK28" i="18"/>
  <c r="CK25" i="18"/>
  <c r="CO425" i="18"/>
  <c r="CP425" i="18" s="1"/>
  <c r="BT112" i="18"/>
  <c r="BT703" i="18"/>
  <c r="O701" i="17" s="1"/>
  <c r="CO393" i="18"/>
  <c r="CP393" i="18" s="1"/>
  <c r="CK313" i="18"/>
  <c r="CL313" i="18" s="1"/>
  <c r="CK275" i="18"/>
  <c r="CK263" i="18"/>
  <c r="BT274" i="18"/>
  <c r="O272" i="17" s="1"/>
  <c r="CK199" i="18"/>
  <c r="BT85" i="18"/>
  <c r="O83" i="17" s="1"/>
  <c r="CO21" i="18"/>
  <c r="CK65" i="18"/>
  <c r="CK108" i="18"/>
  <c r="CO41" i="18"/>
  <c r="CK228" i="18"/>
  <c r="CL228" i="18" s="1"/>
  <c r="CK225" i="18"/>
  <c r="CO231" i="18"/>
  <c r="CP231" i="18" s="1"/>
  <c r="CO234" i="18"/>
  <c r="CP234" i="18" s="1"/>
  <c r="BT587" i="18"/>
  <c r="O585" i="17" s="1"/>
  <c r="BT575" i="18"/>
  <c r="O573" i="17" s="1"/>
  <c r="AY563" i="18"/>
  <c r="M561" i="17" s="1"/>
  <c r="AY499" i="18"/>
  <c r="AY479" i="18"/>
  <c r="M477" i="17" s="1"/>
  <c r="AY408" i="18"/>
  <c r="M406" i="17" s="1"/>
  <c r="BT403" i="18"/>
  <c r="O401" i="17" s="1"/>
  <c r="BT366" i="18"/>
  <c r="O364" i="17" s="1"/>
  <c r="AY356" i="18"/>
  <c r="BT308" i="18"/>
  <c r="O306" i="17" s="1"/>
  <c r="U306" i="17" s="1"/>
  <c r="BT268" i="18"/>
  <c r="O266" i="17" s="1"/>
  <c r="AY241" i="18"/>
  <c r="M239" i="17" s="1"/>
  <c r="BT216" i="18"/>
  <c r="O214" i="17" s="1"/>
  <c r="AY94" i="18"/>
  <c r="M92" i="17" s="1"/>
  <c r="U92" i="17" s="1"/>
  <c r="AY92" i="18"/>
  <c r="M90" i="17" s="1"/>
  <c r="U90" i="17" s="1"/>
  <c r="BT50" i="18"/>
  <c r="O48" i="17" s="1"/>
  <c r="BT48" i="18"/>
  <c r="O46" i="17" s="1"/>
  <c r="BT653" i="18"/>
  <c r="O651" i="17" s="1"/>
  <c r="BT676" i="18"/>
  <c r="O674" i="17" s="1"/>
  <c r="BT614" i="18"/>
  <c r="O612" i="17" s="1"/>
  <c r="AY553" i="18"/>
  <c r="M551" i="17" s="1"/>
  <c r="BT479" i="18"/>
  <c r="O477" i="17" s="1"/>
  <c r="AY463" i="18"/>
  <c r="M461" i="17" s="1"/>
  <c r="BT408" i="18"/>
  <c r="O406" i="17" s="1"/>
  <c r="AY366" i="18"/>
  <c r="M364" i="17" s="1"/>
  <c r="AY358" i="18"/>
  <c r="M356" i="17" s="1"/>
  <c r="AY268" i="18"/>
  <c r="M266" i="17" s="1"/>
  <c r="U266" i="17" s="1"/>
  <c r="BT241" i="18"/>
  <c r="O239" i="17" s="1"/>
  <c r="AY216" i="18"/>
  <c r="M214" i="17" s="1"/>
  <c r="U214" i="17" s="1"/>
  <c r="AY121" i="18"/>
  <c r="M119" i="17" s="1"/>
  <c r="AY117" i="18"/>
  <c r="M115" i="17" s="1"/>
  <c r="AY113" i="18"/>
  <c r="M111" i="17" s="1"/>
  <c r="AY50" i="18"/>
  <c r="M48" i="17" s="1"/>
  <c r="U48" i="17" s="1"/>
  <c r="AY562" i="18"/>
  <c r="M560" i="17" s="1"/>
  <c r="BT523" i="18"/>
  <c r="O521" i="17" s="1"/>
  <c r="CO493" i="18"/>
  <c r="CP493" i="18" s="1"/>
  <c r="CO488" i="18"/>
  <c r="CO463" i="18"/>
  <c r="CP463" i="18" s="1"/>
  <c r="CO455" i="18"/>
  <c r="CO324" i="18"/>
  <c r="CK352" i="18"/>
  <c r="CL352" i="18" s="1"/>
  <c r="BT323" i="18"/>
  <c r="O321" i="17" s="1"/>
  <c r="CK302" i="18"/>
  <c r="CL302" i="18" s="1"/>
  <c r="CO120" i="18"/>
  <c r="BT27" i="18"/>
  <c r="O25" i="17" s="1"/>
  <c r="CO99" i="18"/>
  <c r="CO381" i="18"/>
  <c r="CP381" i="18" s="1"/>
  <c r="CO373" i="18"/>
  <c r="CO50" i="18"/>
  <c r="CP50" i="18" s="1"/>
  <c r="DB558" i="18"/>
  <c r="AY403" i="18"/>
  <c r="M401" i="17" s="1"/>
  <c r="U401" i="17" s="1"/>
  <c r="AY308" i="18"/>
  <c r="M306" i="17" s="1"/>
  <c r="BT648" i="18"/>
  <c r="O646" i="17" s="1"/>
  <c r="BT670" i="18"/>
  <c r="O668" i="17" s="1"/>
  <c r="BT644" i="18"/>
  <c r="O642" i="17" s="1"/>
  <c r="DB410" i="18"/>
  <c r="CK268" i="18"/>
  <c r="CO282" i="18"/>
  <c r="CP282" i="18" s="1"/>
  <c r="CO263" i="18"/>
  <c r="CK208" i="18"/>
  <c r="CO144" i="18"/>
  <c r="CO157" i="18"/>
  <c r="BT230" i="18"/>
  <c r="O228" i="17" s="1"/>
  <c r="BT281" i="18"/>
  <c r="O279" i="17" s="1"/>
  <c r="CO38" i="18"/>
  <c r="CP33" i="18"/>
  <c r="CK21" i="18"/>
  <c r="CO20" i="18"/>
  <c r="U556" i="17"/>
  <c r="BT678" i="18"/>
  <c r="O676" i="17" s="1"/>
  <c r="BT464" i="18"/>
  <c r="O462" i="17" s="1"/>
  <c r="CK316" i="18"/>
  <c r="CO205" i="18"/>
  <c r="CO186" i="18"/>
  <c r="CO353" i="18"/>
  <c r="CO358" i="18"/>
  <c r="CP358" i="18" s="1"/>
  <c r="AY469" i="18"/>
  <c r="M467" i="17" s="1"/>
  <c r="AY407" i="18"/>
  <c r="M405" i="17" s="1"/>
  <c r="BT605" i="18"/>
  <c r="O603" i="17" s="1"/>
  <c r="BT640" i="18"/>
  <c r="O638" i="17" s="1"/>
  <c r="U383" i="17"/>
  <c r="U540" i="17"/>
  <c r="DB556" i="18"/>
  <c r="DB378" i="18"/>
  <c r="U554" i="17"/>
  <c r="AY587" i="18"/>
  <c r="M585" i="17" s="1"/>
  <c r="AY575" i="18"/>
  <c r="M573" i="17" s="1"/>
  <c r="AY564" i="18"/>
  <c r="BT559" i="18"/>
  <c r="BT553" i="18"/>
  <c r="O551" i="17" s="1"/>
  <c r="AY462" i="18"/>
  <c r="M460" i="17" s="1"/>
  <c r="BT358" i="18"/>
  <c r="O356" i="17" s="1"/>
  <c r="AY111" i="18"/>
  <c r="M109" i="17" s="1"/>
  <c r="AY631" i="18"/>
  <c r="M629" i="17" s="1"/>
  <c r="AY606" i="18"/>
  <c r="M604" i="17" s="1"/>
  <c r="DB285" i="18"/>
  <c r="AY317" i="18"/>
  <c r="M315" i="17" s="1"/>
  <c r="AY677" i="18"/>
  <c r="M675" i="17" s="1"/>
  <c r="AY652" i="18"/>
  <c r="M650" i="17" s="1"/>
  <c r="AY641" i="18"/>
  <c r="M639" i="17" s="1"/>
  <c r="AY614" i="18"/>
  <c r="M612" i="17" s="1"/>
  <c r="DB385" i="18"/>
  <c r="AY692" i="18"/>
  <c r="M690" i="17" s="1"/>
  <c r="U250" i="17"/>
  <c r="BT668" i="18"/>
  <c r="O666" i="17" s="1"/>
  <c r="O404" i="17"/>
  <c r="DB467" i="18"/>
  <c r="DB542" i="18"/>
  <c r="DB439" i="18"/>
  <c r="U68" i="17"/>
  <c r="BT412" i="18"/>
  <c r="O410" i="17" s="1"/>
  <c r="CP69" i="18"/>
  <c r="BT68" i="18"/>
  <c r="O66" i="17" s="1"/>
  <c r="CK509" i="18"/>
  <c r="CL509" i="18" s="1"/>
  <c r="CP67" i="18"/>
  <c r="U504" i="17"/>
  <c r="CO66" i="18"/>
  <c r="CP542" i="18"/>
  <c r="CP252" i="18"/>
  <c r="BT249" i="18"/>
  <c r="O247" i="17" s="1"/>
  <c r="CP385" i="18"/>
  <c r="CK283" i="18"/>
  <c r="BT696" i="18"/>
  <c r="O694" i="17" s="1"/>
  <c r="BT475" i="18"/>
  <c r="O473" i="17" s="1"/>
  <c r="AY681" i="18"/>
  <c r="M679" i="17" s="1"/>
  <c r="AY678" i="18"/>
  <c r="M676" i="17" s="1"/>
  <c r="AY676" i="18"/>
  <c r="M674" i="17" s="1"/>
  <c r="AY655" i="18"/>
  <c r="M653" i="17" s="1"/>
  <c r="AY651" i="18"/>
  <c r="M649" i="17" s="1"/>
  <c r="AY642" i="18"/>
  <c r="M640" i="17" s="1"/>
  <c r="AY640" i="18"/>
  <c r="M638" i="17" s="1"/>
  <c r="AY635" i="18"/>
  <c r="M633" i="17" s="1"/>
  <c r="AY633" i="18"/>
  <c r="M631" i="17" s="1"/>
  <c r="AY616" i="18"/>
  <c r="M614" i="17" s="1"/>
  <c r="AY612" i="18"/>
  <c r="M610" i="17" s="1"/>
  <c r="AY605" i="18"/>
  <c r="M603" i="17" s="1"/>
  <c r="AY664" i="18"/>
  <c r="M662" i="17" s="1"/>
  <c r="AY654" i="18"/>
  <c r="M652" i="17" s="1"/>
  <c r="AY693" i="18"/>
  <c r="M691" i="17" s="1"/>
  <c r="AY648" i="18"/>
  <c r="M646" i="17" s="1"/>
  <c r="AY613" i="18"/>
  <c r="M611" i="17" s="1"/>
  <c r="K610" i="17"/>
  <c r="DB612" i="18"/>
  <c r="K645" i="17"/>
  <c r="U645" i="17" s="1"/>
  <c r="G638" i="13" s="1"/>
  <c r="DB647" i="18"/>
  <c r="K649" i="17"/>
  <c r="K691" i="17"/>
  <c r="K679" i="17"/>
  <c r="K674" i="17"/>
  <c r="K662" i="17"/>
  <c r="K640" i="17"/>
  <c r="K633" i="17"/>
  <c r="K612" i="17"/>
  <c r="DB614" i="18"/>
  <c r="K677" i="17"/>
  <c r="K653" i="17"/>
  <c r="K701" i="17"/>
  <c r="K666" i="17"/>
  <c r="K652" i="17"/>
  <c r="K603" i="17"/>
  <c r="K637" i="17"/>
  <c r="K611" i="17"/>
  <c r="BT681" i="18"/>
  <c r="O679" i="17" s="1"/>
  <c r="BT642" i="18"/>
  <c r="O640" i="17" s="1"/>
  <c r="BT616" i="18"/>
  <c r="O614" i="17" s="1"/>
  <c r="BT655" i="18"/>
  <c r="O653" i="17" s="1"/>
  <c r="AY703" i="18"/>
  <c r="M701" i="17" s="1"/>
  <c r="AY679" i="18"/>
  <c r="M677" i="17" s="1"/>
  <c r="AY639" i="18"/>
  <c r="M637" i="17" s="1"/>
  <c r="AY668" i="18"/>
  <c r="M666" i="17" s="1"/>
  <c r="AY653" i="18"/>
  <c r="M651" i="17" s="1"/>
  <c r="AY644" i="18"/>
  <c r="M642" i="17" s="1"/>
  <c r="K614" i="17"/>
  <c r="K647" i="17"/>
  <c r="U647" i="17" s="1"/>
  <c r="G640" i="13" s="1"/>
  <c r="DB649" i="18"/>
  <c r="K651" i="17"/>
  <c r="K690" i="17"/>
  <c r="K676" i="17"/>
  <c r="K650" i="17"/>
  <c r="K642" i="17"/>
  <c r="K638" i="17"/>
  <c r="K631" i="17"/>
  <c r="K604" i="17"/>
  <c r="DB606" i="18"/>
  <c r="K675" i="17"/>
  <c r="K646" i="17"/>
  <c r="K668" i="17"/>
  <c r="K660" i="17"/>
  <c r="U660" i="17" s="1"/>
  <c r="G653" i="13" s="1"/>
  <c r="DB662" i="18"/>
  <c r="K629" i="17"/>
  <c r="K639" i="17"/>
  <c r="K632" i="17"/>
  <c r="U632" i="17" s="1"/>
  <c r="G625" i="13" s="1"/>
  <c r="DB634" i="18"/>
  <c r="BT564" i="18"/>
  <c r="O562" i="17" s="1"/>
  <c r="AY138" i="18"/>
  <c r="M136" i="17" s="1"/>
  <c r="AY490" i="18"/>
  <c r="M488" i="17" s="1"/>
  <c r="CK299" i="18"/>
  <c r="CL299" i="18" s="1"/>
  <c r="CO278" i="18"/>
  <c r="CP278" i="18" s="1"/>
  <c r="AY325" i="18"/>
  <c r="M323" i="17" s="1"/>
  <c r="BT176" i="18"/>
  <c r="O174" i="17" s="1"/>
  <c r="CO225" i="18"/>
  <c r="CO216" i="18"/>
  <c r="CP216" i="18" s="1"/>
  <c r="CO153" i="18"/>
  <c r="BT152" i="18"/>
  <c r="O150" i="17" s="1"/>
  <c r="CK72" i="18"/>
  <c r="CK83" i="18"/>
  <c r="CL83" i="18" s="1"/>
  <c r="CO477" i="18"/>
  <c r="CP477" i="18" s="1"/>
  <c r="CK278" i="18"/>
  <c r="CL278" i="18" s="1"/>
  <c r="CO267" i="18"/>
  <c r="CP267" i="18" s="1"/>
  <c r="U461" i="17"/>
  <c r="U376" i="17"/>
  <c r="U481" i="17"/>
  <c r="AY466" i="18"/>
  <c r="M464" i="17" s="1"/>
  <c r="CO345" i="18"/>
  <c r="CO313" i="18"/>
  <c r="CO169" i="18"/>
  <c r="CP169" i="18" s="1"/>
  <c r="CO167" i="18"/>
  <c r="CP167" i="18" s="1"/>
  <c r="CP155" i="18"/>
  <c r="BT169" i="18"/>
  <c r="O167" i="17" s="1"/>
  <c r="BT173" i="18"/>
  <c r="O171" i="17" s="1"/>
  <c r="BT451" i="18"/>
  <c r="O449" i="17" s="1"/>
  <c r="CO25" i="18"/>
  <c r="CK57" i="18"/>
  <c r="CO523" i="18"/>
  <c r="CP523" i="18" s="1"/>
  <c r="CO138" i="18"/>
  <c r="CP138" i="18" s="1"/>
  <c r="DB471" i="18"/>
  <c r="U495" i="17"/>
  <c r="U112" i="17"/>
  <c r="CK342" i="18"/>
  <c r="BT119" i="18"/>
  <c r="O117" i="17" s="1"/>
  <c r="CO244" i="18"/>
  <c r="U469" i="17"/>
  <c r="U304" i="17"/>
  <c r="DB241" i="18"/>
  <c r="DB484" i="18"/>
  <c r="DB87" i="18"/>
  <c r="U482" i="17"/>
  <c r="DB554" i="18"/>
  <c r="DB306" i="18"/>
  <c r="U552" i="17"/>
  <c r="DB114" i="18"/>
  <c r="U465" i="17"/>
  <c r="DB475" i="18"/>
  <c r="U85" i="17"/>
  <c r="U473" i="17"/>
  <c r="DB497" i="18"/>
  <c r="CP483" i="18"/>
  <c r="DB140" i="18"/>
  <c r="DB49" i="18"/>
  <c r="DB462" i="18"/>
  <c r="DB477" i="18"/>
  <c r="DB478" i="18"/>
  <c r="DB86" i="18"/>
  <c r="DB113" i="18"/>
  <c r="BT223" i="18"/>
  <c r="O221" i="17" s="1"/>
  <c r="U138" i="17"/>
  <c r="U47" i="17"/>
  <c r="U475" i="17"/>
  <c r="U476" i="17"/>
  <c r="U84" i="17"/>
  <c r="U111" i="17"/>
  <c r="CL366" i="18"/>
  <c r="CP120" i="18"/>
  <c r="CL365" i="18"/>
  <c r="CP356" i="18"/>
  <c r="CL563" i="18"/>
  <c r="CL557" i="18"/>
  <c r="CP478" i="18"/>
  <c r="CP554" i="18"/>
  <c r="CP475" i="18"/>
  <c r="CL406" i="18"/>
  <c r="K588" i="17"/>
  <c r="CP451" i="18"/>
  <c r="K585" i="17"/>
  <c r="K579" i="17"/>
  <c r="DB581" i="18"/>
  <c r="CP467" i="18"/>
  <c r="CL268" i="18"/>
  <c r="BT332" i="18"/>
  <c r="O330" i="17" s="1"/>
  <c r="AY332" i="18"/>
  <c r="BT147" i="18"/>
  <c r="O145" i="17" s="1"/>
  <c r="AY147" i="18"/>
  <c r="BT143" i="18"/>
  <c r="O141" i="17" s="1"/>
  <c r="AY143" i="18"/>
  <c r="BT141" i="18"/>
  <c r="O139" i="17" s="1"/>
  <c r="AY141" i="18"/>
  <c r="BT138" i="18"/>
  <c r="BT109" i="18"/>
  <c r="O107" i="17" s="1"/>
  <c r="AY109" i="18"/>
  <c r="DB109" i="18" s="1"/>
  <c r="BT83" i="18"/>
  <c r="O81" i="17" s="1"/>
  <c r="AY83" i="18"/>
  <c r="AY47" i="18"/>
  <c r="BT46" i="18"/>
  <c r="O44" i="17" s="1"/>
  <c r="AY46" i="18"/>
  <c r="BT687" i="18"/>
  <c r="O685" i="17" s="1"/>
  <c r="BT697" i="18"/>
  <c r="O695" i="17" s="1"/>
  <c r="BT690" i="18"/>
  <c r="O688" i="17" s="1"/>
  <c r="BT689" i="18"/>
  <c r="O687" i="17" s="1"/>
  <c r="BT685" i="18"/>
  <c r="O683" i="17" s="1"/>
  <c r="BT683" i="18"/>
  <c r="O681" i="17" s="1"/>
  <c r="AY697" i="18"/>
  <c r="M695" i="17" s="1"/>
  <c r="AY691" i="18"/>
  <c r="M689" i="17" s="1"/>
  <c r="AY690" i="18"/>
  <c r="M688" i="17" s="1"/>
  <c r="AY689" i="18"/>
  <c r="M687" i="17" s="1"/>
  <c r="AY687" i="18"/>
  <c r="M685" i="17" s="1"/>
  <c r="AY685" i="18"/>
  <c r="M683" i="17" s="1"/>
  <c r="AY683" i="18"/>
  <c r="M681" i="17" s="1"/>
  <c r="K686" i="17"/>
  <c r="U686" i="17" s="1"/>
  <c r="G679" i="13" s="1"/>
  <c r="DB688" i="18"/>
  <c r="K695" i="17"/>
  <c r="K689" i="17"/>
  <c r="K688" i="17"/>
  <c r="K687" i="17"/>
  <c r="K685" i="17"/>
  <c r="K683" i="17"/>
  <c r="K681" i="17"/>
  <c r="K146" i="17"/>
  <c r="CP148" i="18"/>
  <c r="CL147" i="18"/>
  <c r="CP147" i="18"/>
  <c r="CL143" i="18"/>
  <c r="K694" i="17"/>
  <c r="CL367" i="18"/>
  <c r="CL263" i="18"/>
  <c r="CO268" i="18"/>
  <c r="CP268" i="18" s="1"/>
  <c r="CO61" i="18"/>
  <c r="CP61" i="18" s="1"/>
  <c r="CK555" i="18"/>
  <c r="CL555" i="18" s="1"/>
  <c r="CO335" i="18"/>
  <c r="CO140" i="18"/>
  <c r="CP140" i="18" s="1"/>
  <c r="CO114" i="18"/>
  <c r="CP114" i="18" s="1"/>
  <c r="CO271" i="18"/>
  <c r="CP271" i="18" s="1"/>
  <c r="CK24" i="18"/>
  <c r="CO115" i="18"/>
  <c r="CO336" i="18"/>
  <c r="CO534" i="18"/>
  <c r="CP534" i="18" s="1"/>
  <c r="CO68" i="18"/>
  <c r="CP68" i="18" s="1"/>
  <c r="CK161" i="18"/>
  <c r="CO382" i="18"/>
  <c r="CO161" i="18"/>
  <c r="CP161" i="18" s="1"/>
  <c r="CK265" i="18"/>
  <c r="CL265" i="18" s="1"/>
  <c r="CK239" i="18"/>
  <c r="CL239" i="18" s="1"/>
  <c r="AY696" i="18"/>
  <c r="M694" i="17" s="1"/>
  <c r="CO473" i="18"/>
  <c r="CP473" i="18" s="1"/>
  <c r="CK460" i="18"/>
  <c r="CL460" i="18" s="1"/>
  <c r="CO328" i="18"/>
  <c r="CP328" i="18" s="1"/>
  <c r="CK217" i="18"/>
  <c r="CK185" i="18"/>
  <c r="CL185" i="18" s="1"/>
  <c r="CK499" i="18"/>
  <c r="CL499" i="18" s="1"/>
  <c r="CP535" i="18"/>
  <c r="CP313" i="18"/>
  <c r="CO413" i="18"/>
  <c r="CP413" i="18" s="1"/>
  <c r="CK574" i="18"/>
  <c r="CL574" i="18" s="1"/>
  <c r="CK575" i="18"/>
  <c r="CL575" i="18" s="1"/>
  <c r="CK573" i="18"/>
  <c r="CL573" i="18" s="1"/>
  <c r="CO546" i="18"/>
  <c r="CP546" i="18" s="1"/>
  <c r="CK550" i="18"/>
  <c r="CL550" i="18" s="1"/>
  <c r="CO509" i="18"/>
  <c r="CP509" i="18" s="1"/>
  <c r="CK494" i="18"/>
  <c r="CO450" i="18"/>
  <c r="CP450" i="18" s="1"/>
  <c r="CK442" i="18"/>
  <c r="CL442" i="18" s="1"/>
  <c r="CK438" i="18"/>
  <c r="CO447" i="18"/>
  <c r="CP447" i="18" s="1"/>
  <c r="CO441" i="18"/>
  <c r="CP441" i="18" s="1"/>
  <c r="CK427" i="18"/>
  <c r="CK385" i="18"/>
  <c r="CL385" i="18" s="1"/>
  <c r="CK392" i="18"/>
  <c r="CO395" i="18"/>
  <c r="CP395" i="18" s="1"/>
  <c r="CO355" i="18"/>
  <c r="CO296" i="18"/>
  <c r="CL275" i="18"/>
  <c r="CO246" i="18"/>
  <c r="CP246" i="18" s="1"/>
  <c r="CO249" i="18"/>
  <c r="CP249" i="18" s="1"/>
  <c r="CK248" i="18"/>
  <c r="CL248" i="18" s="1"/>
  <c r="CO247" i="18"/>
  <c r="CP247" i="18" s="1"/>
  <c r="CK241" i="18"/>
  <c r="CL241" i="18" s="1"/>
  <c r="CO230" i="18"/>
  <c r="CP230" i="18" s="1"/>
  <c r="CO229" i="18"/>
  <c r="CP229" i="18" s="1"/>
  <c r="CO237" i="18"/>
  <c r="CP237" i="18" s="1"/>
  <c r="CK220" i="18"/>
  <c r="CL220" i="18" s="1"/>
  <c r="CO170" i="18"/>
  <c r="CP170" i="18" s="1"/>
  <c r="CK163" i="18"/>
  <c r="CL163" i="18" s="1"/>
  <c r="CO165" i="18"/>
  <c r="CP165" i="18" s="1"/>
  <c r="CK128" i="18"/>
  <c r="CL128" i="18" s="1"/>
  <c r="CO126" i="18"/>
  <c r="CP126" i="18" s="1"/>
  <c r="CK127" i="18"/>
  <c r="CL127" i="18" s="1"/>
  <c r="CK132" i="18"/>
  <c r="CL132" i="18" s="1"/>
  <c r="CO118" i="18"/>
  <c r="CK62" i="18"/>
  <c r="CL62" i="18" s="1"/>
  <c r="CO57" i="18"/>
  <c r="CP57" i="18" s="1"/>
  <c r="CO48" i="18"/>
  <c r="CP48" i="18" s="1"/>
  <c r="CK52" i="18"/>
  <c r="CK516" i="18"/>
  <c r="CL516" i="18" s="1"/>
  <c r="CK564" i="18"/>
  <c r="CL564" i="18" s="1"/>
  <c r="CK288" i="18"/>
  <c r="CK237" i="18"/>
  <c r="CL237" i="18" s="1"/>
  <c r="CK236" i="18"/>
  <c r="CL236" i="18" s="1"/>
  <c r="CK151" i="18"/>
  <c r="CK79" i="18"/>
  <c r="CK30" i="18"/>
  <c r="CK34" i="18"/>
  <c r="CL34" i="18" s="1"/>
  <c r="CK559" i="18"/>
  <c r="CL559" i="18" s="1"/>
  <c r="CK417" i="18"/>
  <c r="CL417" i="18" s="1"/>
  <c r="CK310" i="18"/>
  <c r="CK233" i="18"/>
  <c r="CL233" i="18" s="1"/>
  <c r="CK176" i="18"/>
  <c r="CL176" i="18" s="1"/>
  <c r="CK119" i="18"/>
  <c r="CK336" i="18"/>
  <c r="CK142" i="18"/>
  <c r="CK558" i="18"/>
  <c r="CL558" i="18" s="1"/>
  <c r="CK183" i="18"/>
  <c r="CL183" i="18" s="1"/>
  <c r="CK436" i="18"/>
  <c r="CL436" i="18" s="1"/>
  <c r="CK404" i="18"/>
  <c r="CL404" i="18" s="1"/>
  <c r="CO239" i="18"/>
  <c r="CP239" i="18" s="1"/>
  <c r="CK579" i="18"/>
  <c r="CO545" i="18"/>
  <c r="CP545" i="18" s="1"/>
  <c r="CO486" i="18"/>
  <c r="CP486" i="18" s="1"/>
  <c r="CK424" i="18"/>
  <c r="CL424" i="18" s="1"/>
  <c r="CK269" i="18"/>
  <c r="CO190" i="18"/>
  <c r="CP190" i="18" s="1"/>
  <c r="CO72" i="18"/>
  <c r="CO60" i="18"/>
  <c r="CP60" i="18" s="1"/>
  <c r="CO248" i="18"/>
  <c r="CP248" i="18" s="1"/>
  <c r="CO272" i="18"/>
  <c r="CP272" i="18" s="1"/>
  <c r="CO525" i="18"/>
  <c r="CP525" i="18" s="1"/>
  <c r="CO375" i="18"/>
  <c r="CK386" i="18"/>
  <c r="CL386" i="18" s="1"/>
  <c r="CO424" i="18"/>
  <c r="CP424" i="18" s="1"/>
  <c r="CO262" i="18"/>
  <c r="CK259" i="18"/>
  <c r="CL259" i="18" s="1"/>
  <c r="CO168" i="18"/>
  <c r="CP168" i="18" s="1"/>
  <c r="CK382" i="18"/>
  <c r="CK387" i="18"/>
  <c r="CL387" i="18" s="1"/>
  <c r="CO516" i="18"/>
  <c r="CP516" i="18" s="1"/>
  <c r="CK414" i="18"/>
  <c r="CO445" i="18"/>
  <c r="CP445" i="18" s="1"/>
  <c r="CO376" i="18"/>
  <c r="CK378" i="18"/>
  <c r="CL378" i="18" s="1"/>
  <c r="CK371" i="18"/>
  <c r="CL371" i="18" s="1"/>
  <c r="CO265" i="18"/>
  <c r="CO326" i="18"/>
  <c r="CP326" i="18" s="1"/>
  <c r="CK173" i="18"/>
  <c r="CL173" i="18" s="1"/>
  <c r="CK152" i="18"/>
  <c r="CO31" i="18"/>
  <c r="CK529" i="18"/>
  <c r="CL529" i="18" s="1"/>
  <c r="CO371" i="18"/>
  <c r="CP371" i="18" s="1"/>
  <c r="CK204" i="18"/>
  <c r="CO568" i="18"/>
  <c r="CP568" i="18" s="1"/>
  <c r="CO580" i="18"/>
  <c r="CK584" i="18"/>
  <c r="CL584" i="18" s="1"/>
  <c r="CO573" i="18"/>
  <c r="CP573" i="18" s="1"/>
  <c r="CK528" i="18"/>
  <c r="CL528" i="18" s="1"/>
  <c r="CO517" i="18"/>
  <c r="CO469" i="18"/>
  <c r="CP469" i="18" s="1"/>
  <c r="CO484" i="18"/>
  <c r="CP484" i="18" s="1"/>
  <c r="CO432" i="18"/>
  <c r="CP432" i="18" s="1"/>
  <c r="CO404" i="18"/>
  <c r="CP404" i="18" s="1"/>
  <c r="CO410" i="18"/>
  <c r="CP410" i="18" s="1"/>
  <c r="CO386" i="18"/>
  <c r="CP386" i="18" s="1"/>
  <c r="CK399" i="18"/>
  <c r="CO312" i="18"/>
  <c r="CO302" i="18"/>
  <c r="CP302" i="18" s="1"/>
  <c r="CO285" i="18"/>
  <c r="CP285" i="18" s="1"/>
  <c r="CO221" i="18"/>
  <c r="CP221" i="18" s="1"/>
  <c r="CO178" i="18"/>
  <c r="CP178" i="18" s="1"/>
  <c r="CK124" i="18"/>
  <c r="CL124" i="18" s="1"/>
  <c r="CK121" i="18"/>
  <c r="CL121" i="18" s="1"/>
  <c r="CO90" i="18"/>
  <c r="CK589" i="18"/>
  <c r="CO459" i="18"/>
  <c r="CO397" i="18"/>
  <c r="CP397" i="18" s="1"/>
  <c r="CK377" i="18"/>
  <c r="CO242" i="18"/>
  <c r="CP242" i="18" s="1"/>
  <c r="CK78" i="18"/>
  <c r="CO437" i="18"/>
  <c r="CP437" i="18" s="1"/>
  <c r="CK431" i="18"/>
  <c r="CO258" i="18"/>
  <c r="CP258" i="18" s="1"/>
  <c r="CO187" i="18"/>
  <c r="CK191" i="18"/>
  <c r="CL191" i="18" s="1"/>
  <c r="CO145" i="18"/>
  <c r="CP145" i="18" s="1"/>
  <c r="CO62" i="18"/>
  <c r="CO98" i="18"/>
  <c r="CK503" i="18"/>
  <c r="CL503" i="18" s="1"/>
  <c r="CK70" i="18"/>
  <c r="CL70" i="18" s="1"/>
  <c r="CO476" i="18"/>
  <c r="CP476" i="18" s="1"/>
  <c r="CK445" i="18"/>
  <c r="CL445" i="18" s="1"/>
  <c r="CO217" i="18"/>
  <c r="CO426" i="18"/>
  <c r="CO406" i="18"/>
  <c r="CP406" i="18" s="1"/>
  <c r="CO43" i="18"/>
  <c r="CP43" i="18" s="1"/>
  <c r="CO119" i="18"/>
  <c r="CO457" i="18"/>
  <c r="CK86" i="18"/>
  <c r="CL86" i="18" s="1"/>
  <c r="CO56" i="18"/>
  <c r="CO468" i="18"/>
  <c r="CP468" i="18" s="1"/>
  <c r="CK486" i="18"/>
  <c r="CO245" i="18"/>
  <c r="CK224" i="18"/>
  <c r="CL224" i="18" s="1"/>
  <c r="CK478" i="18"/>
  <c r="CL478" i="18" s="1"/>
  <c r="CK69" i="18"/>
  <c r="CL69" i="18" s="1"/>
  <c r="CO103" i="18"/>
  <c r="CK59" i="18"/>
  <c r="CO51" i="18"/>
  <c r="CO442" i="18"/>
  <c r="CP442" i="18" s="1"/>
  <c r="CO323" i="18"/>
  <c r="CP323" i="18" s="1"/>
  <c r="CK572" i="18"/>
  <c r="CO504" i="18"/>
  <c r="CP504" i="18" s="1"/>
  <c r="CK467" i="18"/>
  <c r="CL467" i="18" s="1"/>
  <c r="CK469" i="18"/>
  <c r="CL469" i="18" s="1"/>
  <c r="CK20" i="18"/>
  <c r="CO220" i="18"/>
  <c r="CP220" i="18" s="1"/>
  <c r="CK453" i="18"/>
  <c r="CO294" i="18"/>
  <c r="CO280" i="18"/>
  <c r="CP280" i="18" s="1"/>
  <c r="CO301" i="18"/>
  <c r="CP301" i="18" s="1"/>
  <c r="CK484" i="18"/>
  <c r="CL484" i="18" s="1"/>
  <c r="CK481" i="18"/>
  <c r="CL481" i="18" s="1"/>
  <c r="CK567" i="18"/>
  <c r="CK571" i="18"/>
  <c r="CO146" i="18"/>
  <c r="CP146" i="18" s="1"/>
  <c r="CK47" i="18"/>
  <c r="CL47" i="18" s="1"/>
  <c r="CO403" i="18"/>
  <c r="CP403" i="18" s="1"/>
  <c r="CO354" i="18"/>
  <c r="CK339" i="18"/>
  <c r="CL339" i="18" s="1"/>
  <c r="CO322" i="18"/>
  <c r="CP322" i="18" s="1"/>
  <c r="CK297" i="18"/>
  <c r="CO270" i="18"/>
  <c r="CP270" i="18" s="1"/>
  <c r="CO235" i="18"/>
  <c r="CP235" i="18" s="1"/>
  <c r="CK43" i="18"/>
  <c r="CL43" i="18" s="1"/>
  <c r="CK35" i="18"/>
  <c r="CL35" i="18" s="1"/>
  <c r="CK429" i="18"/>
  <c r="CK471" i="18"/>
  <c r="CL471" i="18" s="1"/>
  <c r="CO415" i="18"/>
  <c r="CP415" i="18" s="1"/>
  <c r="CK439" i="18"/>
  <c r="CL439" i="18" s="1"/>
  <c r="CK450" i="18"/>
  <c r="CL450" i="18" s="1"/>
  <c r="CK560" i="18"/>
  <c r="CL560" i="18" s="1"/>
  <c r="CK270" i="18"/>
  <c r="CL270" i="18" s="1"/>
  <c r="CK527" i="18"/>
  <c r="CL527" i="18" s="1"/>
  <c r="CO479" i="18"/>
  <c r="CP479" i="18" s="1"/>
  <c r="CO367" i="18"/>
  <c r="CP367" i="18" s="1"/>
  <c r="CK345" i="18"/>
  <c r="CL345" i="18" s="1"/>
  <c r="CK324" i="18"/>
  <c r="CL324" i="18" s="1"/>
  <c r="CK277" i="18"/>
  <c r="CO238" i="18"/>
  <c r="CP238" i="18" s="1"/>
  <c r="CK135" i="18"/>
  <c r="CK106" i="18"/>
  <c r="CK61" i="18"/>
  <c r="CL61" i="18" s="1"/>
  <c r="CK53" i="18"/>
  <c r="CL53" i="18" s="1"/>
  <c r="CO78" i="18"/>
  <c r="CO433" i="18"/>
  <c r="CO46" i="18"/>
  <c r="CP46" i="18" s="1"/>
  <c r="CO527" i="18"/>
  <c r="CP527" i="18" s="1"/>
  <c r="CO574" i="18"/>
  <c r="CP574" i="18" s="1"/>
  <c r="CK538" i="18"/>
  <c r="CL538" i="18" s="1"/>
  <c r="CO544" i="18"/>
  <c r="CP544" i="18" s="1"/>
  <c r="CO515" i="18"/>
  <c r="CO499" i="18"/>
  <c r="CP499" i="18" s="1"/>
  <c r="CK485" i="18"/>
  <c r="CL485" i="18" s="1"/>
  <c r="CO446" i="18"/>
  <c r="CP446" i="18" s="1"/>
  <c r="CK426" i="18"/>
  <c r="CK329" i="18"/>
  <c r="CL329" i="18" s="1"/>
  <c r="CK246" i="18"/>
  <c r="CL246" i="18" s="1"/>
  <c r="CO143" i="18"/>
  <c r="CP143" i="18" s="1"/>
  <c r="CO154" i="18"/>
  <c r="CK105" i="18"/>
  <c r="CO124" i="18"/>
  <c r="CP124" i="18" s="1"/>
  <c r="CK87" i="18"/>
  <c r="CL87" i="18" s="1"/>
  <c r="CK447" i="18"/>
  <c r="CL447" i="18" s="1"/>
  <c r="CK231" i="18"/>
  <c r="CL231" i="18" s="1"/>
  <c r="CK391" i="18"/>
  <c r="CL391" i="18" s="1"/>
  <c r="CK33" i="18"/>
  <c r="CK308" i="18"/>
  <c r="CL308" i="18" s="1"/>
  <c r="CK379" i="18"/>
  <c r="CK107" i="18"/>
  <c r="CP334" i="18"/>
  <c r="CP153" i="18"/>
  <c r="CP522" i="18"/>
  <c r="CP438" i="18"/>
  <c r="CL159" i="18"/>
  <c r="CP20" i="18"/>
  <c r="CL151" i="18"/>
  <c r="CO564" i="18"/>
  <c r="CP564" i="18" s="1"/>
  <c r="CO561" i="18"/>
  <c r="CP561" i="18" s="1"/>
  <c r="BT434" i="18"/>
  <c r="O432" i="17" s="1"/>
  <c r="CK423" i="18"/>
  <c r="CK368" i="18"/>
  <c r="CL368" i="18" s="1"/>
  <c r="CK309" i="18"/>
  <c r="CK326" i="18"/>
  <c r="CK291" i="18"/>
  <c r="CL291" i="18" s="1"/>
  <c r="CK280" i="18"/>
  <c r="CK251" i="18"/>
  <c r="CL251" i="18" s="1"/>
  <c r="CK230" i="18"/>
  <c r="CL230" i="18" s="1"/>
  <c r="CK139" i="18"/>
  <c r="CK133" i="18"/>
  <c r="CL133" i="18" s="1"/>
  <c r="CK153" i="18"/>
  <c r="AY165" i="18"/>
  <c r="BT287" i="18"/>
  <c r="O285" i="17" s="1"/>
  <c r="CK23" i="18"/>
  <c r="CP59" i="18"/>
  <c r="CL107" i="18"/>
  <c r="CK76" i="18"/>
  <c r="U34" i="17"/>
  <c r="AY27" i="18"/>
  <c r="CO116" i="18"/>
  <c r="CP116" i="18" s="1"/>
  <c r="CK138" i="18"/>
  <c r="CL138" i="18" s="1"/>
  <c r="CK434" i="18"/>
  <c r="CL434" i="18" s="1"/>
  <c r="CK576" i="18"/>
  <c r="CK547" i="18"/>
  <c r="CL547" i="18" s="1"/>
  <c r="CK477" i="18"/>
  <c r="CL477" i="18" s="1"/>
  <c r="CK458" i="18"/>
  <c r="CK446" i="18"/>
  <c r="CL446" i="18" s="1"/>
  <c r="CO414" i="18"/>
  <c r="CO377" i="18"/>
  <c r="CK410" i="18"/>
  <c r="CL410" i="18" s="1"/>
  <c r="CK407" i="18"/>
  <c r="CL407" i="18" s="1"/>
  <c r="CK356" i="18"/>
  <c r="CL356" i="18" s="1"/>
  <c r="CL364" i="18"/>
  <c r="CO352" i="18"/>
  <c r="CP352" i="18" s="1"/>
  <c r="CO257" i="18"/>
  <c r="CP257" i="18" s="1"/>
  <c r="CK285" i="18"/>
  <c r="CL285" i="18" s="1"/>
  <c r="CK238" i="18"/>
  <c r="CL238" i="18" s="1"/>
  <c r="U177" i="17"/>
  <c r="CK186" i="18"/>
  <c r="CL186" i="18" s="1"/>
  <c r="AY156" i="18"/>
  <c r="M154" i="17" s="1"/>
  <c r="CK141" i="18"/>
  <c r="CL141" i="18" s="1"/>
  <c r="BT157" i="18"/>
  <c r="O155" i="17" s="1"/>
  <c r="CK131" i="18"/>
  <c r="CK80" i="18"/>
  <c r="BT183" i="18"/>
  <c r="O181" i="17" s="1"/>
  <c r="BT271" i="18"/>
  <c r="O269" i="17" s="1"/>
  <c r="CO53" i="18"/>
  <c r="CP53" i="18" s="1"/>
  <c r="CO39" i="18"/>
  <c r="CP39" i="18" s="1"/>
  <c r="CO91" i="18"/>
  <c r="BT63" i="18"/>
  <c r="O61" i="17" s="1"/>
  <c r="CO34" i="18"/>
  <c r="CO303" i="18"/>
  <c r="CO204" i="18"/>
  <c r="CK96" i="18"/>
  <c r="CK522" i="18"/>
  <c r="CL522" i="18" s="1"/>
  <c r="CK505" i="18"/>
  <c r="CL505" i="18" s="1"/>
  <c r="CK420" i="18"/>
  <c r="CL420" i="18" s="1"/>
  <c r="CK444" i="18"/>
  <c r="CL444" i="18" s="1"/>
  <c r="CK388" i="18"/>
  <c r="CL388" i="18" s="1"/>
  <c r="CO359" i="18"/>
  <c r="CP359" i="18" s="1"/>
  <c r="AY340" i="18"/>
  <c r="M338" i="17" s="1"/>
  <c r="CK360" i="18"/>
  <c r="CL360" i="18" s="1"/>
  <c r="CK348" i="18"/>
  <c r="CO307" i="18"/>
  <c r="CP307" i="18" s="1"/>
  <c r="CO287" i="18"/>
  <c r="CP287" i="18" s="1"/>
  <c r="CO275" i="18"/>
  <c r="CO288" i="18"/>
  <c r="CO255" i="18"/>
  <c r="CP255" i="18" s="1"/>
  <c r="AY261" i="18"/>
  <c r="M259" i="17" s="1"/>
  <c r="CK249" i="18"/>
  <c r="CL249" i="18" s="1"/>
  <c r="CK205" i="18"/>
  <c r="CK160" i="18"/>
  <c r="AY150" i="18"/>
  <c r="M148" i="17" s="1"/>
  <c r="CK140" i="18"/>
  <c r="CL140" i="18" s="1"/>
  <c r="CK90" i="18"/>
  <c r="BT501" i="18"/>
  <c r="O499" i="17" s="1"/>
  <c r="CO105" i="18"/>
  <c r="CP105" i="18" s="1"/>
  <c r="CO95" i="18"/>
  <c r="CO83" i="18"/>
  <c r="CP83" i="18" s="1"/>
  <c r="CK75" i="18"/>
  <c r="CK67" i="18"/>
  <c r="CL67" i="18" s="1"/>
  <c r="CO40" i="18"/>
  <c r="CK272" i="18"/>
  <c r="CL272" i="18" s="1"/>
  <c r="CK587" i="18"/>
  <c r="CL587" i="18" s="1"/>
  <c r="CK580" i="18"/>
  <c r="CO555" i="18"/>
  <c r="CO543" i="18"/>
  <c r="CP543" i="18" s="1"/>
  <c r="CO533" i="18"/>
  <c r="CP533" i="18" s="1"/>
  <c r="CK525" i="18"/>
  <c r="CK496" i="18"/>
  <c r="CO572" i="18"/>
  <c r="CK544" i="18"/>
  <c r="CL544" i="18" s="1"/>
  <c r="CK504" i="18"/>
  <c r="CL504" i="18" s="1"/>
  <c r="CK480" i="18"/>
  <c r="CL480" i="18" s="1"/>
  <c r="CK454" i="18"/>
  <c r="CO454" i="18"/>
  <c r="CP454" i="18" s="1"/>
  <c r="CO411" i="18"/>
  <c r="CP411" i="18" s="1"/>
  <c r="CO458" i="18"/>
  <c r="CK376" i="18"/>
  <c r="CO374" i="18"/>
  <c r="BT353" i="18"/>
  <c r="O351" i="17" s="1"/>
  <c r="CK317" i="18"/>
  <c r="CL317" i="18" s="1"/>
  <c r="AY300" i="18"/>
  <c r="M298" i="17" s="1"/>
  <c r="CK255" i="18"/>
  <c r="CL255" i="18" s="1"/>
  <c r="CO276" i="18"/>
  <c r="CP276" i="18" s="1"/>
  <c r="CO289" i="18"/>
  <c r="CP289" i="18" s="1"/>
  <c r="CO273" i="18"/>
  <c r="DB272" i="18"/>
  <c r="CP224" i="18"/>
  <c r="CO202" i="18"/>
  <c r="CP202" i="18" s="1"/>
  <c r="CO223" i="18"/>
  <c r="CP223" i="18" s="1"/>
  <c r="CK157" i="18"/>
  <c r="CL157" i="18" s="1"/>
  <c r="CK116" i="18"/>
  <c r="CL116" i="18" s="1"/>
  <c r="CO100" i="18"/>
  <c r="CL65" i="18"/>
  <c r="BT171" i="18"/>
  <c r="O169" i="17" s="1"/>
  <c r="BT289" i="18"/>
  <c r="O287" i="17" s="1"/>
  <c r="BT503" i="18"/>
  <c r="O501" i="17" s="1"/>
  <c r="CK77" i="18"/>
  <c r="CK41" i="18"/>
  <c r="CL41" i="18" s="1"/>
  <c r="BT107" i="18"/>
  <c r="O105" i="17" s="1"/>
  <c r="CO55" i="18"/>
  <c r="BT66" i="18"/>
  <c r="O64" i="17" s="1"/>
  <c r="CK85" i="18"/>
  <c r="CL85" i="18" s="1"/>
  <c r="CK89" i="18"/>
  <c r="CO164" i="18"/>
  <c r="CP164" i="18" s="1"/>
  <c r="AY510" i="18"/>
  <c r="M508" i="17" s="1"/>
  <c r="CK519" i="18"/>
  <c r="CL519" i="18" s="1"/>
  <c r="CK428" i="18"/>
  <c r="CO309" i="18"/>
  <c r="CK169" i="18"/>
  <c r="CL169" i="18" s="1"/>
  <c r="CO184" i="18"/>
  <c r="CP184" i="18" s="1"/>
  <c r="CK100" i="18"/>
  <c r="CK88" i="18"/>
  <c r="BT189" i="18"/>
  <c r="O187" i="17" s="1"/>
  <c r="CK73" i="18"/>
  <c r="CL73" i="18" s="1"/>
  <c r="CK37" i="18"/>
  <c r="U62" i="17"/>
  <c r="CO23" i="18"/>
  <c r="CP23" i="18" s="1"/>
  <c r="CK29" i="18"/>
  <c r="CK523" i="18"/>
  <c r="CL523" i="18" s="1"/>
  <c r="CP353" i="18"/>
  <c r="CK390" i="18"/>
  <c r="CL390" i="18" s="1"/>
  <c r="CO444" i="18"/>
  <c r="CP444" i="18" s="1"/>
  <c r="CK401" i="18"/>
  <c r="CO364" i="18"/>
  <c r="CK312" i="18"/>
  <c r="U190" i="17"/>
  <c r="CK556" i="18"/>
  <c r="CL556" i="18" s="1"/>
  <c r="AY531" i="18"/>
  <c r="M529" i="17" s="1"/>
  <c r="AY515" i="18"/>
  <c r="M513" i="17" s="1"/>
  <c r="U450" i="17"/>
  <c r="CO387" i="18"/>
  <c r="CP387" i="18" s="1"/>
  <c r="CK334" i="18"/>
  <c r="CL334" i="18" s="1"/>
  <c r="CK315" i="18"/>
  <c r="CK267" i="18"/>
  <c r="CL267" i="18" s="1"/>
  <c r="CK260" i="18"/>
  <c r="CL260" i="18" s="1"/>
  <c r="CK257" i="18"/>
  <c r="CL257" i="18" s="1"/>
  <c r="CK177" i="18"/>
  <c r="CK189" i="18"/>
  <c r="CL189" i="18" s="1"/>
  <c r="CK158" i="18"/>
  <c r="CL158" i="18" s="1"/>
  <c r="CO134" i="18"/>
  <c r="CK120" i="18"/>
  <c r="CL120" i="18" s="1"/>
  <c r="DB153" i="18"/>
  <c r="AY144" i="18"/>
  <c r="M142" i="17" s="1"/>
  <c r="BT185" i="18"/>
  <c r="O183" i="17" s="1"/>
  <c r="BT362" i="18"/>
  <c r="O360" i="17" s="1"/>
  <c r="BT420" i="18"/>
  <c r="O418" i="17" s="1"/>
  <c r="BT508" i="18"/>
  <c r="O506" i="17" s="1"/>
  <c r="CK113" i="18"/>
  <c r="CL113" i="18" s="1"/>
  <c r="CK93" i="18"/>
  <c r="CL93" i="18" s="1"/>
  <c r="CO88" i="18"/>
  <c r="CP88" i="18" s="1"/>
  <c r="CO101" i="18"/>
  <c r="CK115" i="18"/>
  <c r="CK98" i="18"/>
  <c r="CK545" i="18"/>
  <c r="CL545" i="18" s="1"/>
  <c r="CK488" i="18"/>
  <c r="CK369" i="18"/>
  <c r="CL369" i="18" s="1"/>
  <c r="CK355" i="18"/>
  <c r="CO206" i="18"/>
  <c r="CK534" i="18"/>
  <c r="CL534" i="18" s="1"/>
  <c r="BT537" i="18"/>
  <c r="O535" i="17" s="1"/>
  <c r="CK582" i="18"/>
  <c r="CK570" i="18"/>
  <c r="CK546" i="18"/>
  <c r="CL546" i="18" s="1"/>
  <c r="CP514" i="18"/>
  <c r="CK412" i="18"/>
  <c r="CL412" i="18" s="1"/>
  <c r="CO430" i="18"/>
  <c r="CP430" i="18" s="1"/>
  <c r="CK440" i="18"/>
  <c r="CL440" i="18" s="1"/>
  <c r="CK354" i="18"/>
  <c r="CK332" i="18"/>
  <c r="CL332" i="18" s="1"/>
  <c r="CK320" i="18"/>
  <c r="CL320" i="18" s="1"/>
  <c r="CK287" i="18"/>
  <c r="CL287" i="18" s="1"/>
  <c r="CK207" i="18"/>
  <c r="CL207" i="18" s="1"/>
  <c r="CK226" i="18"/>
  <c r="CL226" i="18" s="1"/>
  <c r="U164" i="17"/>
  <c r="AY160" i="18"/>
  <c r="M158" i="17" s="1"/>
  <c r="U158" i="17" s="1"/>
  <c r="U105" i="17"/>
  <c r="CO70" i="18"/>
  <c r="CP70" i="18" s="1"/>
  <c r="BT195" i="18"/>
  <c r="O193" i="17" s="1"/>
  <c r="CO22" i="18"/>
  <c r="CK49" i="18"/>
  <c r="CL49" i="18" s="1"/>
  <c r="U502" i="17"/>
  <c r="U270" i="17"/>
  <c r="U507" i="17"/>
  <c r="U447" i="17"/>
  <c r="U452" i="17"/>
  <c r="U530" i="17"/>
  <c r="U320" i="17"/>
  <c r="U515" i="17"/>
  <c r="U18" i="17"/>
  <c r="U86" i="17"/>
  <c r="U38" i="17"/>
  <c r="DB530" i="18"/>
  <c r="K528" i="17"/>
  <c r="U528" i="17" s="1"/>
  <c r="M453" i="17"/>
  <c r="DB516" i="18"/>
  <c r="M514" i="17"/>
  <c r="U514" i="17" s="1"/>
  <c r="CO449" i="18"/>
  <c r="DB402" i="18"/>
  <c r="M400" i="17"/>
  <c r="U400" i="17" s="1"/>
  <c r="DB324" i="18"/>
  <c r="K322" i="17"/>
  <c r="U322" i="17" s="1"/>
  <c r="DB203" i="18"/>
  <c r="M201" i="17"/>
  <c r="U201" i="17" s="1"/>
  <c r="CO121" i="18"/>
  <c r="CP121" i="18" s="1"/>
  <c r="BT130" i="18"/>
  <c r="O128" i="17" s="1"/>
  <c r="CK498" i="18"/>
  <c r="CK533" i="18"/>
  <c r="CO518" i="18"/>
  <c r="CP518" i="18" s="1"/>
  <c r="CK508" i="18"/>
  <c r="CL508" i="18" s="1"/>
  <c r="CO492" i="18"/>
  <c r="CP492" i="18" s="1"/>
  <c r="CO497" i="18"/>
  <c r="CP497" i="18" s="1"/>
  <c r="CK459" i="18"/>
  <c r="CL459" i="18" s="1"/>
  <c r="M430" i="17"/>
  <c r="CK351" i="18"/>
  <c r="CL351" i="18" s="1"/>
  <c r="CO349" i="18"/>
  <c r="BT334" i="18"/>
  <c r="O332" i="17" s="1"/>
  <c r="CK274" i="18"/>
  <c r="CL274" i="18" s="1"/>
  <c r="DB257" i="18"/>
  <c r="O255" i="17"/>
  <c r="U255" i="17" s="1"/>
  <c r="CK262" i="18"/>
  <c r="CK242" i="18"/>
  <c r="CL242" i="18" s="1"/>
  <c r="CK234" i="18"/>
  <c r="CL234" i="18" s="1"/>
  <c r="DB207" i="18"/>
  <c r="K205" i="17"/>
  <c r="U205" i="17" s="1"/>
  <c r="CO137" i="18"/>
  <c r="BT364" i="18"/>
  <c r="O362" i="17" s="1"/>
  <c r="DB34" i="18"/>
  <c r="K32" i="17"/>
  <c r="U32" i="17" s="1"/>
  <c r="CK27" i="18"/>
  <c r="CL27" i="18" s="1"/>
  <c r="CX27" i="18" s="1"/>
  <c r="CK343" i="18"/>
  <c r="CL343" i="18" s="1"/>
  <c r="CK56" i="18"/>
  <c r="CK95" i="18"/>
  <c r="AY66" i="18"/>
  <c r="M64" i="17" s="1"/>
  <c r="CO590" i="18"/>
  <c r="CP590" i="18" s="1"/>
  <c r="CO538" i="18"/>
  <c r="CP538" i="18" s="1"/>
  <c r="BT507" i="18"/>
  <c r="O505" i="17" s="1"/>
  <c r="DB491" i="18"/>
  <c r="O489" i="17"/>
  <c r="U489" i="17" s="1"/>
  <c r="CK452" i="18"/>
  <c r="CL452" i="18" s="1"/>
  <c r="CO416" i="18"/>
  <c r="CP416" i="18" s="1"/>
  <c r="AY301" i="18"/>
  <c r="M299" i="17" s="1"/>
  <c r="M269" i="17"/>
  <c r="CK211" i="18"/>
  <c r="CL211" i="18" s="1"/>
  <c r="DB194" i="18"/>
  <c r="K192" i="17"/>
  <c r="U192" i="17" s="1"/>
  <c r="BT248" i="18"/>
  <c r="O246" i="17" s="1"/>
  <c r="BT455" i="18"/>
  <c r="O453" i="17" s="1"/>
  <c r="BT560" i="18"/>
  <c r="O558" i="17" s="1"/>
  <c r="DB118" i="18"/>
  <c r="K116" i="17"/>
  <c r="U116" i="17" s="1"/>
  <c r="DB42" i="18"/>
  <c r="K40" i="17"/>
  <c r="U40" i="17" s="1"/>
  <c r="K29" i="17"/>
  <c r="U29" i="17" s="1"/>
  <c r="CK117" i="18"/>
  <c r="CL117" i="18" s="1"/>
  <c r="DB116" i="18"/>
  <c r="M114" i="17"/>
  <c r="U114" i="17" s="1"/>
  <c r="U216" i="17"/>
  <c r="CO556" i="18"/>
  <c r="CP556" i="18" s="1"/>
  <c r="CK537" i="18"/>
  <c r="CL537" i="18" s="1"/>
  <c r="CK495" i="18"/>
  <c r="AY412" i="18"/>
  <c r="M410" i="17" s="1"/>
  <c r="U410" i="17" s="1"/>
  <c r="CO340" i="18"/>
  <c r="CP340" i="18" s="1"/>
  <c r="CO306" i="18"/>
  <c r="CP306" i="18" s="1"/>
  <c r="CO250" i="18"/>
  <c r="CP250" i="18" s="1"/>
  <c r="AY281" i="18"/>
  <c r="DB244" i="18"/>
  <c r="K242" i="17"/>
  <c r="U242" i="17" s="1"/>
  <c r="CK180" i="18"/>
  <c r="CL180" i="18" s="1"/>
  <c r="BT325" i="18"/>
  <c r="O323" i="17" s="1"/>
  <c r="DB62" i="18"/>
  <c r="K60" i="17"/>
  <c r="U60" i="17" s="1"/>
  <c r="CK51" i="18"/>
  <c r="DB220" i="18"/>
  <c r="M218" i="17"/>
  <c r="U218" i="17" s="1"/>
  <c r="CO113" i="18"/>
  <c r="CP113" i="18" s="1"/>
  <c r="CO93" i="18"/>
  <c r="CP93" i="18" s="1"/>
  <c r="CK81" i="18"/>
  <c r="CO81" i="18"/>
  <c r="DB44" i="18"/>
  <c r="O42" i="17"/>
  <c r="U42" i="17" s="1"/>
  <c r="CO111" i="18"/>
  <c r="CP111" i="18" s="1"/>
  <c r="CK577" i="18"/>
  <c r="CL577" i="18" s="1"/>
  <c r="CK375" i="18"/>
  <c r="CO587" i="18"/>
  <c r="CP587" i="18" s="1"/>
  <c r="CO529" i="18"/>
  <c r="CP529" i="18" s="1"/>
  <c r="CO507" i="18"/>
  <c r="CP507" i="18" s="1"/>
  <c r="CL438" i="18"/>
  <c r="DB428" i="18"/>
  <c r="O426" i="17"/>
  <c r="U426" i="17" s="1"/>
  <c r="DB363" i="18"/>
  <c r="M361" i="17"/>
  <c r="U361" i="17" s="1"/>
  <c r="CO314" i="18"/>
  <c r="CO291" i="18"/>
  <c r="CP291" i="18" s="1"/>
  <c r="DB233" i="18"/>
  <c r="K231" i="17"/>
  <c r="U231" i="17" s="1"/>
  <c r="CK222" i="18"/>
  <c r="CL222" i="18" s="1"/>
  <c r="CO133" i="18"/>
  <c r="CP133" i="18" s="1"/>
  <c r="BT184" i="18"/>
  <c r="O182" i="17" s="1"/>
  <c r="DB24" i="18"/>
  <c r="K22" i="17"/>
  <c r="DB155" i="18"/>
  <c r="M153" i="17"/>
  <c r="U153" i="17" s="1"/>
  <c r="BT41" i="18"/>
  <c r="O39" i="17" s="1"/>
  <c r="DB37" i="18"/>
  <c r="K35" i="17"/>
  <c r="U35" i="17" s="1"/>
  <c r="DB77" i="18"/>
  <c r="K75" i="17"/>
  <c r="U75" i="17" s="1"/>
  <c r="M58" i="17"/>
  <c r="U58" i="17" s="1"/>
  <c r="DB26" i="18"/>
  <c r="CK483" i="18"/>
  <c r="CL483" i="18" s="1"/>
  <c r="CK411" i="18"/>
  <c r="CL411" i="18" s="1"/>
  <c r="CO222" i="18"/>
  <c r="CP222" i="18" s="1"/>
  <c r="AY514" i="18"/>
  <c r="M512" i="17" s="1"/>
  <c r="CO508" i="18"/>
  <c r="CP508" i="18" s="1"/>
  <c r="BT511" i="18"/>
  <c r="O509" i="17" s="1"/>
  <c r="CO503" i="18"/>
  <c r="CP503" i="18" s="1"/>
  <c r="CL428" i="18"/>
  <c r="DB465" i="18"/>
  <c r="K463" i="17"/>
  <c r="U463" i="17" s="1"/>
  <c r="BT421" i="18"/>
  <c r="O419" i="17" s="1"/>
  <c r="CK245" i="18"/>
  <c r="CL245" i="18" s="1"/>
  <c r="CO198" i="18"/>
  <c r="CP198" i="18" s="1"/>
  <c r="AY213" i="18"/>
  <c r="DB72" i="18"/>
  <c r="M70" i="17"/>
  <c r="U70" i="17" s="1"/>
  <c r="CK91" i="18"/>
  <c r="CK111" i="18"/>
  <c r="CL111" i="18" s="1"/>
  <c r="CO89" i="18"/>
  <c r="CK99" i="18"/>
  <c r="DB519" i="18"/>
  <c r="K517" i="17"/>
  <c r="U517" i="17" s="1"/>
  <c r="K323" i="17"/>
  <c r="DB168" i="18"/>
  <c r="K166" i="17"/>
  <c r="U166" i="17" s="1"/>
  <c r="BT261" i="18"/>
  <c r="O259" i="17" s="1"/>
  <c r="CO35" i="18"/>
  <c r="CP35" i="18" s="1"/>
  <c r="BT59" i="18"/>
  <c r="O57" i="17" s="1"/>
  <c r="CK101" i="18"/>
  <c r="CK419" i="18"/>
  <c r="CL419" i="18" s="1"/>
  <c r="CK456" i="18"/>
  <c r="CL456" i="18" s="1"/>
  <c r="CK372" i="18"/>
  <c r="CL372" i="18" s="1"/>
  <c r="CK362" i="18"/>
  <c r="CL362" i="18" s="1"/>
  <c r="CO562" i="18"/>
  <c r="CP562" i="18" s="1"/>
  <c r="CO512" i="18"/>
  <c r="CP512" i="18" s="1"/>
  <c r="CP459" i="18"/>
  <c r="CK416" i="18"/>
  <c r="CL416" i="18" s="1"/>
  <c r="CO392" i="18"/>
  <c r="CP392" i="18" s="1"/>
  <c r="CK395" i="18"/>
  <c r="CL395" i="18" s="1"/>
  <c r="CO390" i="18"/>
  <c r="CP390" i="18" s="1"/>
  <c r="CO308" i="18"/>
  <c r="CP308" i="18" s="1"/>
  <c r="CO295" i="18"/>
  <c r="CK258" i="18"/>
  <c r="CL258" i="18" s="1"/>
  <c r="AY289" i="18"/>
  <c r="CO211" i="18"/>
  <c r="CP211" i="18" s="1"/>
  <c r="CK195" i="18"/>
  <c r="CK213" i="18"/>
  <c r="CL213" i="18" s="1"/>
  <c r="CO180" i="18"/>
  <c r="CP180" i="18" s="1"/>
  <c r="DB107" i="18"/>
  <c r="CO63" i="18"/>
  <c r="CP63" i="18" s="1"/>
  <c r="DB40" i="18"/>
  <c r="CK381" i="18"/>
  <c r="CL381" i="18" s="1"/>
  <c r="CO559" i="18"/>
  <c r="CP559" i="18" s="1"/>
  <c r="CK472" i="18"/>
  <c r="CL472" i="18" s="1"/>
  <c r="CK282" i="18"/>
  <c r="CL282" i="18" s="1"/>
  <c r="CK247" i="18"/>
  <c r="CL247" i="18" s="1"/>
  <c r="DB179" i="18"/>
  <c r="AY189" i="18"/>
  <c r="CK178" i="18"/>
  <c r="CL178" i="18" s="1"/>
  <c r="CK507" i="18"/>
  <c r="CL507" i="18" s="1"/>
  <c r="CO290" i="18"/>
  <c r="CK347" i="18"/>
  <c r="CL347" i="18" s="1"/>
  <c r="CK569" i="18"/>
  <c r="CO575" i="18"/>
  <c r="CP575" i="18" s="1"/>
  <c r="CO532" i="18"/>
  <c r="CP532" i="18" s="1"/>
  <c r="CO537" i="18"/>
  <c r="CP537" i="18" s="1"/>
  <c r="CK517" i="18"/>
  <c r="CL517" i="18" s="1"/>
  <c r="CO489" i="18"/>
  <c r="CO480" i="18"/>
  <c r="CP480" i="18" s="1"/>
  <c r="CK468" i="18"/>
  <c r="CL468" i="18" s="1"/>
  <c r="CK403" i="18"/>
  <c r="CL403" i="18" s="1"/>
  <c r="BT450" i="18"/>
  <c r="O448" i="17" s="1"/>
  <c r="AY421" i="18"/>
  <c r="CK443" i="18"/>
  <c r="CL443" i="18" s="1"/>
  <c r="CO388" i="18"/>
  <c r="CP388" i="18" s="1"/>
  <c r="CK349" i="18"/>
  <c r="CO316" i="18"/>
  <c r="CK301" i="18"/>
  <c r="CL301" i="18" s="1"/>
  <c r="CO293" i="18"/>
  <c r="CP293" i="18" s="1"/>
  <c r="CK289" i="18"/>
  <c r="CL289" i="18" s="1"/>
  <c r="BT256" i="18"/>
  <c r="O254" i="17" s="1"/>
  <c r="DB23" i="18"/>
  <c r="BT69" i="18"/>
  <c r="O67" i="17" s="1"/>
  <c r="CK430" i="18"/>
  <c r="CL430" i="18" s="1"/>
  <c r="CK462" i="18"/>
  <c r="CL462" i="18" s="1"/>
  <c r="CK290" i="18"/>
  <c r="CK104" i="18"/>
  <c r="CK114" i="18"/>
  <c r="CL114" i="18" s="1"/>
  <c r="BT590" i="18"/>
  <c r="O588" i="17" s="1"/>
  <c r="CO558" i="18"/>
  <c r="CP558" i="18" s="1"/>
  <c r="DB452" i="18"/>
  <c r="CK475" i="18"/>
  <c r="CL475" i="18" s="1"/>
  <c r="BT468" i="18"/>
  <c r="O466" i="17" s="1"/>
  <c r="CK361" i="18"/>
  <c r="CK400" i="18"/>
  <c r="CK341" i="18"/>
  <c r="CK328" i="18"/>
  <c r="CL328" i="18" s="1"/>
  <c r="CK264" i="18"/>
  <c r="CL264" i="18" s="1"/>
  <c r="CK256" i="18"/>
  <c r="CO260" i="18"/>
  <c r="CP260" i="18" s="1"/>
  <c r="AY249" i="18"/>
  <c r="M247" i="17" s="1"/>
  <c r="U247" i="17" s="1"/>
  <c r="AY245" i="18"/>
  <c r="M243" i="17" s="1"/>
  <c r="CK209" i="18"/>
  <c r="CL209" i="18" s="1"/>
  <c r="CP244" i="18"/>
  <c r="DB88" i="18"/>
  <c r="CK109" i="18"/>
  <c r="CL109" i="18" s="1"/>
  <c r="CP41" i="18"/>
  <c r="CK92" i="18"/>
  <c r="CL92" i="18" s="1"/>
  <c r="BT53" i="18"/>
  <c r="O51" i="17" s="1"/>
  <c r="CK554" i="18"/>
  <c r="CL554" i="18" s="1"/>
  <c r="CK294" i="18"/>
  <c r="CK60" i="18"/>
  <c r="CL60" i="18" s="1"/>
  <c r="CK243" i="18"/>
  <c r="CL243" i="18" s="1"/>
  <c r="CK190" i="18"/>
  <c r="CL190" i="18" s="1"/>
  <c r="CP194" i="18"/>
  <c r="CK68" i="18"/>
  <c r="CL68" i="18" s="1"/>
  <c r="CP107" i="18"/>
  <c r="CO73" i="18"/>
  <c r="CP73" i="18" s="1"/>
  <c r="DB64" i="18"/>
  <c r="CK276" i="18"/>
  <c r="CL276" i="18" s="1"/>
  <c r="CK39" i="18"/>
  <c r="CL39" i="18" s="1"/>
  <c r="DB454" i="18"/>
  <c r="CO566" i="18"/>
  <c r="CP566" i="18" s="1"/>
  <c r="CO567" i="18"/>
  <c r="CK493" i="18"/>
  <c r="CL493" i="18" s="1"/>
  <c r="DB449" i="18"/>
  <c r="CO418" i="18"/>
  <c r="CP418" i="18" s="1"/>
  <c r="AY321" i="18"/>
  <c r="M319" i="17" s="1"/>
  <c r="CK319" i="18"/>
  <c r="CL319" i="18" s="1"/>
  <c r="CK232" i="18"/>
  <c r="CL232" i="18" s="1"/>
  <c r="BT243" i="18"/>
  <c r="O241" i="17" s="1"/>
  <c r="AY180" i="18"/>
  <c r="M178" i="17" s="1"/>
  <c r="CK182" i="18"/>
  <c r="CO125" i="18"/>
  <c r="CK156" i="18"/>
  <c r="CL156" i="18" s="1"/>
  <c r="CK46" i="18"/>
  <c r="CL46" i="18" s="1"/>
  <c r="CO131" i="18"/>
  <c r="CO75" i="18"/>
  <c r="CO109" i="18"/>
  <c r="CP109" i="18" s="1"/>
  <c r="BT43" i="18"/>
  <c r="O41" i="17" s="1"/>
  <c r="CK581" i="18"/>
  <c r="CL581" i="18" s="1"/>
  <c r="CK413" i="18"/>
  <c r="CL413" i="18" s="1"/>
  <c r="CK129" i="18"/>
  <c r="CK134" i="18"/>
  <c r="CK561" i="18"/>
  <c r="CL561" i="18" s="1"/>
  <c r="CO541" i="18"/>
  <c r="CP541" i="18" s="1"/>
  <c r="DB509" i="18"/>
  <c r="AY472" i="18"/>
  <c r="CK398" i="18"/>
  <c r="AY391" i="18"/>
  <c r="CK346" i="18"/>
  <c r="CL346" i="18" s="1"/>
  <c r="CP363" i="18"/>
  <c r="CO330" i="18"/>
  <c r="CP330" i="18" s="1"/>
  <c r="CO256" i="18"/>
  <c r="CP256" i="18" s="1"/>
  <c r="CK172" i="18"/>
  <c r="CL172" i="18" s="1"/>
  <c r="CK202" i="18"/>
  <c r="CL202" i="18" s="1"/>
  <c r="BT186" i="18"/>
  <c r="O184" i="17" s="1"/>
  <c r="CK150" i="18"/>
  <c r="CL150" i="18" s="1"/>
  <c r="AY184" i="18"/>
  <c r="CK125" i="18"/>
  <c r="AY163" i="18"/>
  <c r="M161" i="17" s="1"/>
  <c r="U161" i="17" s="1"/>
  <c r="CO30" i="18"/>
  <c r="CP30" i="18" s="1"/>
  <c r="AY43" i="18"/>
  <c r="BT30" i="18"/>
  <c r="O28" i="17" s="1"/>
  <c r="CK433" i="18"/>
  <c r="CK295" i="18"/>
  <c r="CK590" i="18"/>
  <c r="CL590" i="18" s="1"/>
  <c r="CO571" i="18"/>
  <c r="CK551" i="18"/>
  <c r="CO521" i="18"/>
  <c r="CP521" i="18" s="1"/>
  <c r="CK521" i="18"/>
  <c r="CL521" i="18" s="1"/>
  <c r="DB504" i="18"/>
  <c r="CK489" i="18"/>
  <c r="CK497" i="18"/>
  <c r="CL497" i="18" s="1"/>
  <c r="CK491" i="18"/>
  <c r="CK476" i="18"/>
  <c r="CL476" i="18" s="1"/>
  <c r="CO460" i="18"/>
  <c r="CP460" i="18" s="1"/>
  <c r="CK464" i="18"/>
  <c r="CL464" i="18" s="1"/>
  <c r="CO465" i="18"/>
  <c r="CP465" i="18" s="1"/>
  <c r="AY482" i="18"/>
  <c r="M480" i="17" s="1"/>
  <c r="CO368" i="18"/>
  <c r="CP368" i="18" s="1"/>
  <c r="BT343" i="18"/>
  <c r="O341" i="17" s="1"/>
  <c r="AY353" i="18"/>
  <c r="M351" i="17" s="1"/>
  <c r="BT304" i="18"/>
  <c r="O302" i="17" s="1"/>
  <c r="CK170" i="18"/>
  <c r="CL170" i="18" s="1"/>
  <c r="CO199" i="18"/>
  <c r="CK216" i="18"/>
  <c r="CL216" i="18" s="1"/>
  <c r="AY186" i="18"/>
  <c r="CL161" i="18"/>
  <c r="BT200" i="18"/>
  <c r="O198" i="17" s="1"/>
  <c r="CK154" i="18"/>
  <c r="CL154" i="18" s="1"/>
  <c r="CK148" i="18"/>
  <c r="CL148" i="18" s="1"/>
  <c r="BT148" i="18"/>
  <c r="O146" i="17" s="1"/>
  <c r="CO94" i="18"/>
  <c r="CP94" i="18" s="1"/>
  <c r="CO27" i="18"/>
  <c r="CP27" i="18" s="1"/>
  <c r="CK82" i="18"/>
  <c r="CK373" i="18"/>
  <c r="CO96" i="18"/>
  <c r="CO589" i="18"/>
  <c r="CO570" i="18"/>
  <c r="CK536" i="18"/>
  <c r="CL536" i="18" s="1"/>
  <c r="BT502" i="18"/>
  <c r="O500" i="17" s="1"/>
  <c r="CO505" i="18"/>
  <c r="CP505" i="18" s="1"/>
  <c r="CK482" i="18"/>
  <c r="CL482" i="18" s="1"/>
  <c r="CK473" i="18"/>
  <c r="CL473" i="18" s="1"/>
  <c r="CK479" i="18"/>
  <c r="CL479" i="18" s="1"/>
  <c r="CO471" i="18"/>
  <c r="CP471" i="18" s="1"/>
  <c r="CO464" i="18"/>
  <c r="CP464" i="18" s="1"/>
  <c r="CO423" i="18"/>
  <c r="CO453" i="18"/>
  <c r="CP453" i="18" s="1"/>
  <c r="CO436" i="18"/>
  <c r="CP436" i="18" s="1"/>
  <c r="CK425" i="18"/>
  <c r="CL425" i="18" s="1"/>
  <c r="CO412" i="18"/>
  <c r="CP412" i="18" s="1"/>
  <c r="CO378" i="18"/>
  <c r="CP378" i="18" s="1"/>
  <c r="CO380" i="18"/>
  <c r="CP380" i="18" s="1"/>
  <c r="CO362" i="18"/>
  <c r="CP362" i="18" s="1"/>
  <c r="CK300" i="18"/>
  <c r="CL300" i="18" s="1"/>
  <c r="AY304" i="18"/>
  <c r="BT288" i="18"/>
  <c r="O286" i="17" s="1"/>
  <c r="BT247" i="18"/>
  <c r="O245" i="17" s="1"/>
  <c r="CO209" i="18"/>
  <c r="CP209" i="18" s="1"/>
  <c r="CO207" i="18"/>
  <c r="CP207" i="18" s="1"/>
  <c r="CK203" i="18"/>
  <c r="CL203" i="18" s="1"/>
  <c r="CO193" i="18"/>
  <c r="CO152" i="18"/>
  <c r="CP152" i="18" s="1"/>
  <c r="CK40" i="18"/>
  <c r="CL40" i="18" s="1"/>
  <c r="AY53" i="18"/>
  <c r="M51" i="17" s="1"/>
  <c r="AY362" i="18"/>
  <c r="CK112" i="18"/>
  <c r="CL112" i="18" s="1"/>
  <c r="CK562" i="18"/>
  <c r="CL562" i="18" s="1"/>
  <c r="CO557" i="18"/>
  <c r="CP557" i="18" s="1"/>
  <c r="CK531" i="18"/>
  <c r="CL531" i="18" s="1"/>
  <c r="CK510" i="18"/>
  <c r="CL510" i="18" s="1"/>
  <c r="AY511" i="18"/>
  <c r="CK470" i="18"/>
  <c r="CL470" i="18" s="1"/>
  <c r="AY345" i="18"/>
  <c r="M343" i="17" s="1"/>
  <c r="CO327" i="18"/>
  <c r="CP327" i="18" s="1"/>
  <c r="BT347" i="18"/>
  <c r="O345" i="17" s="1"/>
  <c r="CL269" i="18"/>
  <c r="CO319" i="18"/>
  <c r="CP319" i="18" s="1"/>
  <c r="CO218" i="18"/>
  <c r="CP218" i="18" s="1"/>
  <c r="CK174" i="18"/>
  <c r="CL174" i="18" s="1"/>
  <c r="AY223" i="18"/>
  <c r="M221" i="17" s="1"/>
  <c r="AY174" i="18"/>
  <c r="M172" i="17" s="1"/>
  <c r="CK146" i="18"/>
  <c r="CL146" i="18" s="1"/>
  <c r="CP72" i="18"/>
  <c r="CK31" i="18"/>
  <c r="CL31" i="18" s="1"/>
  <c r="CX31" i="18" s="1"/>
  <c r="CO443" i="18"/>
  <c r="CP443" i="18" s="1"/>
  <c r="CK358" i="18"/>
  <c r="CL358" i="18" s="1"/>
  <c r="CP189" i="18"/>
  <c r="CK50" i="18"/>
  <c r="CL50" i="18" s="1"/>
  <c r="CO569" i="18"/>
  <c r="CO502" i="18"/>
  <c r="CP502" i="18" s="1"/>
  <c r="CK449" i="18"/>
  <c r="CK402" i="18"/>
  <c r="CL402" i="18" s="1"/>
  <c r="CO398" i="18"/>
  <c r="CK359" i="18"/>
  <c r="CL359" i="18" s="1"/>
  <c r="CK304" i="18"/>
  <c r="CL304" i="18" s="1"/>
  <c r="CK330" i="18"/>
  <c r="CL330" i="18" s="1"/>
  <c r="CK273" i="18"/>
  <c r="CL273" i="18" s="1"/>
  <c r="CO241" i="18"/>
  <c r="CP241" i="18" s="1"/>
  <c r="CK221" i="18"/>
  <c r="CL221" i="18" s="1"/>
  <c r="CK194" i="18"/>
  <c r="CK196" i="18"/>
  <c r="CL196" i="18" s="1"/>
  <c r="CK168" i="18"/>
  <c r="CL168" i="18" s="1"/>
  <c r="AY73" i="18"/>
  <c r="M71" i="17" s="1"/>
  <c r="U71" i="17" s="1"/>
  <c r="CP106" i="18"/>
  <c r="CK54" i="18"/>
  <c r="CL54" i="18" s="1"/>
  <c r="CK588" i="18"/>
  <c r="CK333" i="18"/>
  <c r="CK585" i="18"/>
  <c r="CO563" i="18"/>
  <c r="CP563" i="18" s="1"/>
  <c r="AY551" i="18"/>
  <c r="M549" i="17" s="1"/>
  <c r="AY549" i="18"/>
  <c r="CK535" i="18"/>
  <c r="CP555" i="18"/>
  <c r="CK543" i="18"/>
  <c r="CL543" i="18" s="1"/>
  <c r="CK530" i="18"/>
  <c r="CL530" i="18" s="1"/>
  <c r="CK515" i="18"/>
  <c r="CK541" i="18"/>
  <c r="CL541" i="18" s="1"/>
  <c r="CO511" i="18"/>
  <c r="CP511" i="18" s="1"/>
  <c r="CO491" i="18"/>
  <c r="CP491" i="18" s="1"/>
  <c r="AY458" i="18"/>
  <c r="CK421" i="18"/>
  <c r="CL421" i="18" s="1"/>
  <c r="CK363" i="18"/>
  <c r="CL363" i="18" s="1"/>
  <c r="AY347" i="18"/>
  <c r="M345" i="17" s="1"/>
  <c r="CK314" i="18"/>
  <c r="CO343" i="18"/>
  <c r="CP343" i="18" s="1"/>
  <c r="CK298" i="18"/>
  <c r="CL298" i="18" s="1"/>
  <c r="CO299" i="18"/>
  <c r="CP299" i="18" s="1"/>
  <c r="CK281" i="18"/>
  <c r="CL281" i="18" s="1"/>
  <c r="CK293" i="18"/>
  <c r="CL293" i="18" s="1"/>
  <c r="CO212" i="18"/>
  <c r="CK179" i="18"/>
  <c r="CL179" i="18" s="1"/>
  <c r="CK197" i="18"/>
  <c r="CL197" i="18" s="1"/>
  <c r="CK187" i="18"/>
  <c r="AY243" i="18"/>
  <c r="CO172" i="18"/>
  <c r="CP172" i="18" s="1"/>
  <c r="AY196" i="18"/>
  <c r="M194" i="17" s="1"/>
  <c r="CO183" i="18"/>
  <c r="CP183" i="18" s="1"/>
  <c r="CK166" i="18"/>
  <c r="CL166" i="18" s="1"/>
  <c r="DB192" i="18"/>
  <c r="CK164" i="18"/>
  <c r="CL164" i="18" s="1"/>
  <c r="CK144" i="18"/>
  <c r="CL144" i="18" s="1"/>
  <c r="CO135" i="18"/>
  <c r="CP135" i="18" s="1"/>
  <c r="CK145" i="18"/>
  <c r="CL145" i="18" s="1"/>
  <c r="DB160" i="18"/>
  <c r="CO87" i="18"/>
  <c r="CP87" i="18" s="1"/>
  <c r="CO76" i="18"/>
  <c r="CK42" i="18"/>
  <c r="CL42" i="18" s="1"/>
  <c r="CP40" i="18"/>
  <c r="BT98" i="18"/>
  <c r="O96" i="17" s="1"/>
  <c r="U96" i="17" s="1"/>
  <c r="CK64" i="18"/>
  <c r="CL64" i="18" s="1"/>
  <c r="CK102" i="18"/>
  <c r="CK586" i="18"/>
  <c r="CP517" i="18"/>
  <c r="DB506" i="18"/>
  <c r="CK457" i="18"/>
  <c r="CO428" i="18"/>
  <c r="CP428" i="18" s="1"/>
  <c r="CO399" i="18"/>
  <c r="CO348" i="18"/>
  <c r="CO347" i="18"/>
  <c r="CP347" i="18" s="1"/>
  <c r="CO338" i="18"/>
  <c r="CP338" i="18" s="1"/>
  <c r="AY256" i="18"/>
  <c r="CK250" i="18"/>
  <c r="CL250" i="18" s="1"/>
  <c r="CK192" i="18"/>
  <c r="CL192" i="18" s="1"/>
  <c r="O219" i="17"/>
  <c r="CK167" i="18"/>
  <c r="CL167" i="18" s="1"/>
  <c r="CO142" i="18"/>
  <c r="BT150" i="18"/>
  <c r="DB20" i="18"/>
  <c r="CK38" i="18"/>
  <c r="CL38" i="18" s="1"/>
  <c r="CO86" i="18"/>
  <c r="CP86" i="18" s="1"/>
  <c r="CP66" i="18"/>
  <c r="CK44" i="18"/>
  <c r="CL44" i="18" s="1"/>
  <c r="CK583" i="18"/>
  <c r="CK380" i="18"/>
  <c r="CL380" i="18" s="1"/>
  <c r="CO549" i="18"/>
  <c r="CP549" i="18" s="1"/>
  <c r="CO586" i="18"/>
  <c r="CK512" i="18"/>
  <c r="CL512" i="18" s="1"/>
  <c r="CK514" i="18"/>
  <c r="CL514" i="18" s="1"/>
  <c r="CK463" i="18"/>
  <c r="CL463" i="18" s="1"/>
  <c r="CK325" i="18"/>
  <c r="CL325" i="18" s="1"/>
  <c r="CO339" i="18"/>
  <c r="CP339" i="18" s="1"/>
  <c r="CK350" i="18"/>
  <c r="CL350" i="18" s="1"/>
  <c r="CK286" i="18"/>
  <c r="CL286" i="18" s="1"/>
  <c r="CP265" i="18"/>
  <c r="CK223" i="18"/>
  <c r="CL223" i="18" s="1"/>
  <c r="AY209" i="18"/>
  <c r="M207" i="17" s="1"/>
  <c r="U207" i="17" s="1"/>
  <c r="CK184" i="18"/>
  <c r="CL184" i="18" s="1"/>
  <c r="CP233" i="18"/>
  <c r="AY190" i="18"/>
  <c r="M188" i="17" s="1"/>
  <c r="CO160" i="18"/>
  <c r="DB166" i="18"/>
  <c r="CP186" i="18"/>
  <c r="DB98" i="18"/>
  <c r="CK66" i="18"/>
  <c r="CL66" i="18" s="1"/>
  <c r="CO47" i="18"/>
  <c r="CP47" i="18" s="1"/>
  <c r="CK126" i="18"/>
  <c r="CL126" i="18" s="1"/>
  <c r="CK48" i="18"/>
  <c r="CL48" i="18" s="1"/>
  <c r="CO577" i="18"/>
  <c r="CP577" i="18" s="1"/>
  <c r="CK540" i="18"/>
  <c r="CL540" i="18" s="1"/>
  <c r="CO520" i="18"/>
  <c r="CP520" i="18" s="1"/>
  <c r="CL486" i="18"/>
  <c r="CK466" i="18"/>
  <c r="CL466" i="18" s="1"/>
  <c r="CO434" i="18"/>
  <c r="CP434" i="18" s="1"/>
  <c r="CK397" i="18"/>
  <c r="CL397" i="18" s="1"/>
  <c r="CK393" i="18"/>
  <c r="CL393" i="18" s="1"/>
  <c r="CO372" i="18"/>
  <c r="CP372" i="18" s="1"/>
  <c r="CO304" i="18"/>
  <c r="CP304" i="18" s="1"/>
  <c r="CK353" i="18"/>
  <c r="CL353" i="18" s="1"/>
  <c r="CO337" i="18"/>
  <c r="AY338" i="18"/>
  <c r="M336" i="17" s="1"/>
  <c r="CO251" i="18"/>
  <c r="CP251" i="18" s="1"/>
  <c r="CK252" i="18"/>
  <c r="CL252" i="18" s="1"/>
  <c r="CK219" i="18"/>
  <c r="CL219" i="18" s="1"/>
  <c r="CO210" i="18"/>
  <c r="CK200" i="18"/>
  <c r="CL200" i="18" s="1"/>
  <c r="BT209" i="18"/>
  <c r="O207" i="17" s="1"/>
  <c r="CO65" i="18"/>
  <c r="CP65" i="18" s="1"/>
  <c r="CO37" i="18"/>
  <c r="CP37" i="18" s="1"/>
  <c r="BT154" i="18"/>
  <c r="O152" i="17" s="1"/>
  <c r="DB36" i="18"/>
  <c r="CK384" i="18"/>
  <c r="CL384" i="18" s="1"/>
  <c r="CK322" i="18"/>
  <c r="CL322" i="18" s="1"/>
  <c r="CK94" i="18"/>
  <c r="CL94" i="18" s="1"/>
  <c r="CO581" i="18"/>
  <c r="CP581" i="18" s="1"/>
  <c r="CO548" i="18"/>
  <c r="CP548" i="18" s="1"/>
  <c r="BT555" i="18"/>
  <c r="O553" i="17" s="1"/>
  <c r="CP551" i="18"/>
  <c r="CO498" i="18"/>
  <c r="CO490" i="18"/>
  <c r="CP490" i="18" s="1"/>
  <c r="CK451" i="18"/>
  <c r="CL451" i="18" s="1"/>
  <c r="CK405" i="18"/>
  <c r="BT466" i="18"/>
  <c r="BT326" i="18"/>
  <c r="O324" i="17" s="1"/>
  <c r="CL323" i="18"/>
  <c r="CO332" i="18"/>
  <c r="CP332" i="18" s="1"/>
  <c r="BT338" i="18"/>
  <c r="CL288" i="18"/>
  <c r="CO261" i="18"/>
  <c r="CP261" i="18" s="1"/>
  <c r="CK244" i="18"/>
  <c r="CL244" i="18" s="1"/>
  <c r="CO277" i="18"/>
  <c r="CP277" i="18" s="1"/>
  <c r="AY274" i="18"/>
  <c r="BT213" i="18"/>
  <c r="CP245" i="18"/>
  <c r="AY247" i="18"/>
  <c r="AY217" i="18"/>
  <c r="M215" i="17" s="1"/>
  <c r="BT198" i="18"/>
  <c r="O196" i="17" s="1"/>
  <c r="BT196" i="18"/>
  <c r="BT174" i="18"/>
  <c r="CP200" i="18"/>
  <c r="CP139" i="18"/>
  <c r="CK165" i="18"/>
  <c r="CL165" i="18" s="1"/>
  <c r="AY158" i="18"/>
  <c r="CP151" i="18"/>
  <c r="CL160" i="18"/>
  <c r="BT135" i="18"/>
  <c r="O133" i="17" s="1"/>
  <c r="BT392" i="18"/>
  <c r="O390" i="17" s="1"/>
  <c r="BT438" i="18"/>
  <c r="O436" i="17" s="1"/>
  <c r="BT541" i="18"/>
  <c r="O539" i="17" s="1"/>
  <c r="BT146" i="18"/>
  <c r="AY139" i="18"/>
  <c r="CL57" i="18"/>
  <c r="AY119" i="18"/>
  <c r="CP79" i="18"/>
  <c r="CK55" i="18"/>
  <c r="CO92" i="18"/>
  <c r="CP92" i="18" s="1"/>
  <c r="AY210" i="18"/>
  <c r="AY176" i="18"/>
  <c r="AY248" i="18"/>
  <c r="AY251" i="18"/>
  <c r="AY346" i="18"/>
  <c r="AY352" i="18"/>
  <c r="M350" i="17" s="1"/>
  <c r="AY468" i="18"/>
  <c r="AY486" i="18"/>
  <c r="M484" i="17" s="1"/>
  <c r="AY521" i="18"/>
  <c r="AY555" i="18"/>
  <c r="M553" i="17" s="1"/>
  <c r="AY30" i="18"/>
  <c r="CP42" i="18"/>
  <c r="AY85" i="18"/>
  <c r="BT35" i="18"/>
  <c r="O33" i="17" s="1"/>
  <c r="CO29" i="18"/>
  <c r="CO112" i="18"/>
  <c r="CP112" i="18" s="1"/>
  <c r="CP455" i="18"/>
  <c r="CP325" i="18"/>
  <c r="CK321" i="18"/>
  <c r="CL321" i="18" s="1"/>
  <c r="CP219" i="18"/>
  <c r="CL217" i="18"/>
  <c r="AY172" i="18"/>
  <c r="M170" i="17" s="1"/>
  <c r="CP196" i="18"/>
  <c r="AY198" i="18"/>
  <c r="M196" i="17" s="1"/>
  <c r="CP158" i="18"/>
  <c r="BT282" i="18"/>
  <c r="BT301" i="18"/>
  <c r="BT345" i="18"/>
  <c r="BT459" i="18"/>
  <c r="O457" i="17" s="1"/>
  <c r="BT490" i="18"/>
  <c r="BT514" i="18"/>
  <c r="BT561" i="18"/>
  <c r="O559" i="17" s="1"/>
  <c r="CL77" i="18"/>
  <c r="CO132" i="18"/>
  <c r="CP132" i="18" s="1"/>
  <c r="CK36" i="18"/>
  <c r="CL36" i="18" s="1"/>
  <c r="AY161" i="18"/>
  <c r="M159" i="17" s="1"/>
  <c r="AY191" i="18"/>
  <c r="AY288" i="18"/>
  <c r="AY320" i="18"/>
  <c r="M318" i="17" s="1"/>
  <c r="AY420" i="18"/>
  <c r="M418" i="17" s="1"/>
  <c r="U418" i="17" s="1"/>
  <c r="AY457" i="18"/>
  <c r="AY518" i="18"/>
  <c r="AY520" i="18"/>
  <c r="M518" i="17" s="1"/>
  <c r="AY560" i="18"/>
  <c r="CP26" i="18"/>
  <c r="CP38" i="18"/>
  <c r="CL535" i="18"/>
  <c r="CK549" i="18"/>
  <c r="CL549" i="18" s="1"/>
  <c r="CL515" i="18"/>
  <c r="CO510" i="18"/>
  <c r="CP510" i="18" s="1"/>
  <c r="CO519" i="18"/>
  <c r="CP519" i="18" s="1"/>
  <c r="CO501" i="18"/>
  <c r="CP501" i="18" s="1"/>
  <c r="CP482" i="18"/>
  <c r="CO481" i="18"/>
  <c r="CP481" i="18" s="1"/>
  <c r="CK306" i="18"/>
  <c r="CL306" i="18" s="1"/>
  <c r="AY330" i="18"/>
  <c r="CP324" i="18"/>
  <c r="AY319" i="18"/>
  <c r="M317" i="17" s="1"/>
  <c r="CO286" i="18"/>
  <c r="CP286" i="18" s="1"/>
  <c r="CP273" i="18"/>
  <c r="CL262" i="18"/>
  <c r="CL218" i="18"/>
  <c r="CP274" i="18"/>
  <c r="AY286" i="18"/>
  <c r="CP284" i="18"/>
  <c r="CP195" i="18"/>
  <c r="CL195" i="18"/>
  <c r="CO215" i="18"/>
  <c r="CP215" i="18" s="1"/>
  <c r="CP197" i="18"/>
  <c r="BT219" i="18"/>
  <c r="O217" i="17" s="1"/>
  <c r="CO181" i="18"/>
  <c r="CP192" i="18"/>
  <c r="CO150" i="18"/>
  <c r="BT151" i="18"/>
  <c r="O149" i="17" s="1"/>
  <c r="BT265" i="18"/>
  <c r="O263" i="17" s="1"/>
  <c r="BT319" i="18"/>
  <c r="O317" i="17" s="1"/>
  <c r="BT470" i="18"/>
  <c r="BT456" i="18"/>
  <c r="BT520" i="18"/>
  <c r="O518" i="17" s="1"/>
  <c r="AY154" i="18"/>
  <c r="CK26" i="18"/>
  <c r="CL26" i="18" s="1"/>
  <c r="CX26" i="18" s="1"/>
  <c r="AY145" i="18"/>
  <c r="CO77" i="18"/>
  <c r="CP77" i="18" s="1"/>
  <c r="AY69" i="18"/>
  <c r="CL30" i="18"/>
  <c r="CX30" i="18" s="1"/>
  <c r="CL88" i="18"/>
  <c r="AY79" i="18"/>
  <c r="CO36" i="18"/>
  <c r="CP36" i="18" s="1"/>
  <c r="AY63" i="18"/>
  <c r="AY169" i="18"/>
  <c r="AY177" i="18"/>
  <c r="AY215" i="18"/>
  <c r="M213" i="17" s="1"/>
  <c r="AY265" i="18"/>
  <c r="AY269" i="18"/>
  <c r="AY329" i="18"/>
  <c r="M327" i="17" s="1"/>
  <c r="AY380" i="18"/>
  <c r="AY507" i="18"/>
  <c r="AY529" i="18"/>
  <c r="AY574" i="18"/>
  <c r="CP118" i="18"/>
  <c r="CL98" i="18"/>
  <c r="CO28" i="18"/>
  <c r="CL20" i="18"/>
  <c r="CX20" i="18" s="1"/>
  <c r="CZ20" i="18" s="1"/>
  <c r="CP515" i="18"/>
  <c r="CO547" i="18"/>
  <c r="CP547" i="18" s="1"/>
  <c r="BT551" i="18"/>
  <c r="CO530" i="18"/>
  <c r="CP530" i="18" s="1"/>
  <c r="CK524" i="18"/>
  <c r="CL524" i="18" s="1"/>
  <c r="CO506" i="18"/>
  <c r="CP506" i="18" s="1"/>
  <c r="CK490" i="18"/>
  <c r="CL490" i="18" s="1"/>
  <c r="AY473" i="18"/>
  <c r="CP449" i="18"/>
  <c r="CL449" i="18"/>
  <c r="CL453" i="18"/>
  <c r="CP458" i="18"/>
  <c r="CL354" i="18"/>
  <c r="BT367" i="18"/>
  <c r="O365" i="17" s="1"/>
  <c r="AY343" i="18"/>
  <c r="DB343" i="18" s="1"/>
  <c r="CK338" i="18"/>
  <c r="CL338" i="18" s="1"/>
  <c r="CO297" i="18"/>
  <c r="CK311" i="18"/>
  <c r="CO269" i="18"/>
  <c r="CP269" i="18" s="1"/>
  <c r="CO254" i="18"/>
  <c r="CP254" i="18" s="1"/>
  <c r="CP263" i="18"/>
  <c r="CL256" i="18"/>
  <c r="CP288" i="18"/>
  <c r="BT211" i="18"/>
  <c r="O209" i="17" s="1"/>
  <c r="CP185" i="18"/>
  <c r="CP177" i="18"/>
  <c r="CO173" i="18"/>
  <c r="CP173" i="18" s="1"/>
  <c r="CK215" i="18"/>
  <c r="CL215" i="18" s="1"/>
  <c r="CL153" i="18"/>
  <c r="AY170" i="18"/>
  <c r="M168" i="17" s="1"/>
  <c r="CP156" i="18"/>
  <c r="BT190" i="18"/>
  <c r="CP144" i="18"/>
  <c r="AY152" i="18"/>
  <c r="BT159" i="18"/>
  <c r="O157" i="17" s="1"/>
  <c r="BT275" i="18"/>
  <c r="O273" i="17" s="1"/>
  <c r="BT321" i="18"/>
  <c r="BT524" i="18"/>
  <c r="O522" i="17" s="1"/>
  <c r="BT156" i="18"/>
  <c r="BT122" i="18"/>
  <c r="O120" i="17" s="1"/>
  <c r="CL135" i="18"/>
  <c r="CP62" i="18"/>
  <c r="AY151" i="18"/>
  <c r="M149" i="17" s="1"/>
  <c r="AY185" i="18"/>
  <c r="AY224" i="18"/>
  <c r="AY277" i="18"/>
  <c r="AY339" i="18"/>
  <c r="M337" i="17" s="1"/>
  <c r="AY360" i="18"/>
  <c r="AY438" i="18"/>
  <c r="M436" i="17" s="1"/>
  <c r="AY524" i="18"/>
  <c r="M522" i="17" s="1"/>
  <c r="AY561" i="18"/>
  <c r="CK74" i="18"/>
  <c r="AY41" i="18"/>
  <c r="BT473" i="18"/>
  <c r="O471" i="17" s="1"/>
  <c r="AY590" i="18"/>
  <c r="DB590" i="18" s="1"/>
  <c r="CO576" i="18"/>
  <c r="CK566" i="18"/>
  <c r="CL566" i="18" s="1"/>
  <c r="CK553" i="18"/>
  <c r="CL553" i="18" s="1"/>
  <c r="CL551" i="18"/>
  <c r="CO540" i="18"/>
  <c r="CP540" i="18" s="1"/>
  <c r="CO524" i="18"/>
  <c r="CP524" i="18" s="1"/>
  <c r="CL518" i="18"/>
  <c r="CK502" i="18"/>
  <c r="CL502" i="18" s="1"/>
  <c r="AY505" i="18"/>
  <c r="BT486" i="18"/>
  <c r="O484" i="17" s="1"/>
  <c r="CK432" i="18"/>
  <c r="CL432" i="18" s="1"/>
  <c r="CO452" i="18"/>
  <c r="CP452" i="18" s="1"/>
  <c r="CO440" i="18"/>
  <c r="CP440" i="18" s="1"/>
  <c r="CO420" i="18"/>
  <c r="CP420" i="18" s="1"/>
  <c r="CO402" i="18"/>
  <c r="CP402" i="18" s="1"/>
  <c r="CK340" i="18"/>
  <c r="CL340" i="18" s="1"/>
  <c r="CK337" i="18"/>
  <c r="CO317" i="18"/>
  <c r="CP317" i="18" s="1"/>
  <c r="BT359" i="18"/>
  <c r="O357" i="17" s="1"/>
  <c r="AY323" i="18"/>
  <c r="CL280" i="18"/>
  <c r="CK284" i="18"/>
  <c r="CL284" i="18" s="1"/>
  <c r="CO329" i="18"/>
  <c r="CP329" i="18" s="1"/>
  <c r="CP275" i="18"/>
  <c r="BT217" i="18"/>
  <c r="O215" i="17" s="1"/>
  <c r="BT245" i="18"/>
  <c r="AY211" i="18"/>
  <c r="M209" i="17" s="1"/>
  <c r="CK130" i="18"/>
  <c r="CL130" i="18" s="1"/>
  <c r="CP157" i="18"/>
  <c r="CL139" i="18"/>
  <c r="AY148" i="18"/>
  <c r="BT164" i="18"/>
  <c r="CL37" i="18"/>
  <c r="BT226" i="18"/>
  <c r="O224" i="17" s="1"/>
  <c r="BT215" i="18"/>
  <c r="O213" i="17" s="1"/>
  <c r="BT320" i="18"/>
  <c r="O318" i="17" s="1"/>
  <c r="BT330" i="18"/>
  <c r="O328" i="17" s="1"/>
  <c r="BT515" i="18"/>
  <c r="CP154" i="18"/>
  <c r="BT106" i="18"/>
  <c r="O104" i="17" s="1"/>
  <c r="CL33" i="18"/>
  <c r="CL119" i="18"/>
  <c r="AY130" i="18"/>
  <c r="CO64" i="18"/>
  <c r="CP64" i="18" s="1"/>
  <c r="AY39" i="18"/>
  <c r="AY65" i="18"/>
  <c r="AY159" i="18"/>
  <c r="M157" i="17" s="1"/>
  <c r="U157" i="17" s="1"/>
  <c r="AY195" i="18"/>
  <c r="AY275" i="18"/>
  <c r="AY226" i="18"/>
  <c r="AY287" i="18"/>
  <c r="AY328" i="18"/>
  <c r="M326" i="17" s="1"/>
  <c r="AY368" i="18"/>
  <c r="AY450" i="18"/>
  <c r="AY453" i="18"/>
  <c r="AY523" i="18"/>
  <c r="AY533" i="18"/>
  <c r="AY566" i="18"/>
  <c r="CO74" i="18"/>
  <c r="CP31" i="18"/>
  <c r="CO44" i="18"/>
  <c r="CP44" i="18" s="1"/>
  <c r="CP24" i="18"/>
  <c r="CL533" i="18"/>
  <c r="CO579" i="18"/>
  <c r="CK511" i="18"/>
  <c r="CL511" i="18" s="1"/>
  <c r="CO496" i="18"/>
  <c r="AY502" i="18"/>
  <c r="CK492" i="18"/>
  <c r="CL492" i="18" s="1"/>
  <c r="CK465" i="18"/>
  <c r="CL465" i="18" s="1"/>
  <c r="CO472" i="18"/>
  <c r="CP472" i="18" s="1"/>
  <c r="AY464" i="18"/>
  <c r="CL454" i="18"/>
  <c r="BT460" i="18"/>
  <c r="O458" i="17" s="1"/>
  <c r="CO427" i="18"/>
  <c r="CO417" i="18"/>
  <c r="CP417" i="18" s="1"/>
  <c r="CL326" i="18"/>
  <c r="CP384" i="18"/>
  <c r="CO350" i="18"/>
  <c r="CP350" i="18" s="1"/>
  <c r="CL277" i="18"/>
  <c r="CO310" i="18"/>
  <c r="AY326" i="18"/>
  <c r="CK261" i="18"/>
  <c r="CL261" i="18" s="1"/>
  <c r="CP262" i="18"/>
  <c r="CK206" i="18"/>
  <c r="CK198" i="18"/>
  <c r="CL198" i="18" s="1"/>
  <c r="AY221" i="18"/>
  <c r="CK212" i="18"/>
  <c r="CO176" i="18"/>
  <c r="CP176" i="18" s="1"/>
  <c r="CO174" i="18"/>
  <c r="CP174" i="18" s="1"/>
  <c r="CO166" i="18"/>
  <c r="CP166" i="18" s="1"/>
  <c r="CO171" i="18"/>
  <c r="CP171" i="18" s="1"/>
  <c r="CL194" i="18"/>
  <c r="AY200" i="18"/>
  <c r="CK155" i="18"/>
  <c r="CL155" i="18" s="1"/>
  <c r="BT329" i="18"/>
  <c r="O327" i="17" s="1"/>
  <c r="BT352" i="18"/>
  <c r="O350" i="17" s="1"/>
  <c r="BT531" i="18"/>
  <c r="BT510" i="18"/>
  <c r="BT573" i="18"/>
  <c r="CO122" i="18"/>
  <c r="CP122" i="18" s="1"/>
  <c r="CP119" i="18"/>
  <c r="AY106" i="18"/>
  <c r="M104" i="17" s="1"/>
  <c r="U104" i="17" s="1"/>
  <c r="AY57" i="18"/>
  <c r="DB57" i="18" s="1"/>
  <c r="AY157" i="18"/>
  <c r="AY173" i="18"/>
  <c r="AY263" i="18"/>
  <c r="AY280" i="18"/>
  <c r="AY327" i="18"/>
  <c r="AY359" i="18"/>
  <c r="M357" i="17" s="1"/>
  <c r="AY459" i="18"/>
  <c r="AY501" i="18"/>
  <c r="AY512" i="18"/>
  <c r="M510" i="17" s="1"/>
  <c r="AY541" i="18"/>
  <c r="CP34" i="18"/>
  <c r="CO553" i="18"/>
  <c r="CP553" i="18" s="1"/>
  <c r="CK542" i="18"/>
  <c r="CL542" i="18" s="1"/>
  <c r="CK532" i="18"/>
  <c r="CL532" i="18" s="1"/>
  <c r="CP536" i="18"/>
  <c r="AY525" i="18"/>
  <c r="M523" i="17" s="1"/>
  <c r="CO495" i="18"/>
  <c r="AY492" i="18"/>
  <c r="BT482" i="18"/>
  <c r="CO456" i="18"/>
  <c r="CP456" i="18" s="1"/>
  <c r="CO470" i="18"/>
  <c r="CP470" i="18" s="1"/>
  <c r="CL458" i="18"/>
  <c r="CL392" i="18"/>
  <c r="CP421" i="18"/>
  <c r="CP364" i="18"/>
  <c r="BT384" i="18"/>
  <c r="AY392" i="18"/>
  <c r="CP345" i="18"/>
  <c r="AY334" i="18"/>
  <c r="CO320" i="18"/>
  <c r="CP320" i="18" s="1"/>
  <c r="CK271" i="18"/>
  <c r="CL271" i="18" s="1"/>
  <c r="CK254" i="18"/>
  <c r="CL254" i="18" s="1"/>
  <c r="CP217" i="18"/>
  <c r="CO226" i="18"/>
  <c r="CP226" i="18" s="1"/>
  <c r="BT180" i="18"/>
  <c r="CP150" i="18"/>
  <c r="BT172" i="18"/>
  <c r="O170" i="17" s="1"/>
  <c r="BT170" i="18"/>
  <c r="O168" i="17" s="1"/>
  <c r="CP159" i="18"/>
  <c r="BT300" i="18"/>
  <c r="BT339" i="18"/>
  <c r="O337" i="17" s="1"/>
  <c r="BT536" i="18"/>
  <c r="O534" i="17" s="1"/>
  <c r="CP163" i="18"/>
  <c r="AY122" i="18"/>
  <c r="CL23" i="18"/>
  <c r="CX23" i="18" s="1"/>
  <c r="CK122" i="18"/>
  <c r="CL122" i="18" s="1"/>
  <c r="CL72" i="18"/>
  <c r="CL106" i="18"/>
  <c r="CL24" i="18"/>
  <c r="CX24" i="18" s="1"/>
  <c r="AY67" i="18"/>
  <c r="M65" i="17" s="1"/>
  <c r="U65" i="17" s="1"/>
  <c r="AY167" i="18"/>
  <c r="AY197" i="18"/>
  <c r="AY183" i="18"/>
  <c r="AY273" i="18"/>
  <c r="AY313" i="18"/>
  <c r="AY354" i="18"/>
  <c r="AY367" i="18"/>
  <c r="AY416" i="18"/>
  <c r="AY522" i="18"/>
  <c r="AY527" i="18"/>
  <c r="CP98" i="18"/>
  <c r="CL59" i="18"/>
  <c r="CL525" i="18"/>
  <c r="BT562" i="18"/>
  <c r="CO560" i="18"/>
  <c r="CP560" i="18" s="1"/>
  <c r="CO550" i="18"/>
  <c r="CP550" i="18" s="1"/>
  <c r="CK548" i="18"/>
  <c r="CL548" i="18" s="1"/>
  <c r="CO531" i="18"/>
  <c r="CP531" i="18" s="1"/>
  <c r="CK520" i="18"/>
  <c r="CL520" i="18" s="1"/>
  <c r="CL491" i="18"/>
  <c r="CL457" i="18"/>
  <c r="CK455" i="18"/>
  <c r="CL455" i="18" s="1"/>
  <c r="CP466" i="18"/>
  <c r="AY460" i="18"/>
  <c r="CK418" i="18"/>
  <c r="CL418" i="18" s="1"/>
  <c r="CO407" i="18"/>
  <c r="CP407" i="18" s="1"/>
  <c r="CP354" i="18"/>
  <c r="CO360" i="18"/>
  <c r="CP360" i="18" s="1"/>
  <c r="CK327" i="18"/>
  <c r="CL327" i="18" s="1"/>
  <c r="CO321" i="18"/>
  <c r="CP321" i="18" s="1"/>
  <c r="BT328" i="18"/>
  <c r="O326" i="17" s="1"/>
  <c r="CO300" i="18"/>
  <c r="CP300" i="18" s="1"/>
  <c r="AY284" i="18"/>
  <c r="CO259" i="18"/>
  <c r="CP259" i="18" s="1"/>
  <c r="CO236" i="18"/>
  <c r="CP236" i="18" s="1"/>
  <c r="CP210" i="18"/>
  <c r="AY219" i="18"/>
  <c r="CL177" i="18"/>
  <c r="CO191" i="18"/>
  <c r="CP191" i="18" s="1"/>
  <c r="CP179" i="18"/>
  <c r="CO127" i="18"/>
  <c r="CP127" i="18" s="1"/>
  <c r="CL152" i="18"/>
  <c r="BT161" i="18"/>
  <c r="O159" i="17" s="1"/>
  <c r="BT262" i="18"/>
  <c r="BT340" i="18"/>
  <c r="BT512" i="18"/>
  <c r="O510" i="17" s="1"/>
  <c r="BT525" i="18"/>
  <c r="O523" i="17" s="1"/>
  <c r="BT535" i="18"/>
  <c r="BT144" i="18"/>
  <c r="CK103" i="18"/>
  <c r="CL79" i="18"/>
  <c r="CP160" i="18"/>
  <c r="CP130" i="18"/>
  <c r="CK118" i="18"/>
  <c r="CL118" i="18" s="1"/>
  <c r="CO85" i="18"/>
  <c r="CP85" i="18" s="1"/>
  <c r="AY35" i="18"/>
  <c r="AY135" i="18"/>
  <c r="AY202" i="18"/>
  <c r="AY171" i="18"/>
  <c r="AY230" i="18"/>
  <c r="AY267" i="18"/>
  <c r="AY364" i="18"/>
  <c r="AY451" i="18"/>
  <c r="AY434" i="18"/>
  <c r="AY536" i="18"/>
  <c r="M534" i="17" s="1"/>
  <c r="AY537" i="18"/>
  <c r="CO102" i="18"/>
  <c r="CO82" i="18"/>
  <c r="CL105" i="18"/>
  <c r="CO54" i="18"/>
  <c r="CP54" i="18" s="1"/>
  <c r="U356" i="17" l="1"/>
  <c r="U573" i="17"/>
  <c r="DB434" i="18"/>
  <c r="DB460" i="18"/>
  <c r="DB148" i="18"/>
  <c r="DB575" i="18"/>
  <c r="DB236" i="18"/>
  <c r="U115" i="17"/>
  <c r="U234" i="17"/>
  <c r="DB83" i="18"/>
  <c r="U119" i="17"/>
  <c r="U239" i="17"/>
  <c r="DB117" i="18"/>
  <c r="DB394" i="18"/>
  <c r="DB111" i="18"/>
  <c r="DB178" i="18"/>
  <c r="U363" i="17"/>
  <c r="DB476" i="18"/>
  <c r="DB353" i="18"/>
  <c r="DB200" i="18"/>
  <c r="DB365" i="18"/>
  <c r="DB425" i="18"/>
  <c r="U364" i="17"/>
  <c r="DB418" i="18"/>
  <c r="DB271" i="18"/>
  <c r="DB161" i="18"/>
  <c r="DB616" i="18"/>
  <c r="DB408" i="18"/>
  <c r="M393" i="17"/>
  <c r="DB395" i="18"/>
  <c r="DB486" i="18"/>
  <c r="U269" i="17"/>
  <c r="DB655" i="18"/>
  <c r="DB551" i="18"/>
  <c r="M354" i="17"/>
  <c r="DB356" i="18"/>
  <c r="U438" i="17"/>
  <c r="M562" i="17"/>
  <c r="U562" i="17" s="1"/>
  <c r="DB564" i="18"/>
  <c r="M497" i="17"/>
  <c r="DB499" i="18"/>
  <c r="M471" i="17"/>
  <c r="U471" i="17" s="1"/>
  <c r="DB473" i="18"/>
  <c r="M211" i="17"/>
  <c r="DB213" i="18"/>
  <c r="M328" i="17"/>
  <c r="U328" i="17" s="1"/>
  <c r="DB330" i="18"/>
  <c r="M341" i="17"/>
  <c r="U341" i="17" s="1"/>
  <c r="M122" i="17"/>
  <c r="U122" i="17" s="1"/>
  <c r="DB124" i="18"/>
  <c r="M124" i="17"/>
  <c r="U124" i="17" s="1"/>
  <c r="DB126" i="18"/>
  <c r="M126" i="17"/>
  <c r="U126" i="17" s="1"/>
  <c r="DB128" i="18"/>
  <c r="M131" i="17"/>
  <c r="U131" i="17" s="1"/>
  <c r="DB133" i="18"/>
  <c r="M276" i="17"/>
  <c r="U276" i="17" s="1"/>
  <c r="M367" i="17"/>
  <c r="U367" i="17" s="1"/>
  <c r="M369" i="17"/>
  <c r="U369" i="17" s="1"/>
  <c r="DB371" i="18"/>
  <c r="M370" i="17"/>
  <c r="U370" i="17" s="1"/>
  <c r="DB372" i="18"/>
  <c r="M379" i="17"/>
  <c r="U379" i="17" s="1"/>
  <c r="DB381" i="18"/>
  <c r="M395" i="17"/>
  <c r="U395" i="17" s="1"/>
  <c r="DB397" i="18"/>
  <c r="M402" i="17"/>
  <c r="U402" i="17" s="1"/>
  <c r="DB404" i="18"/>
  <c r="U109" i="17"/>
  <c r="DB677" i="18"/>
  <c r="DB250" i="18"/>
  <c r="DB390" i="18"/>
  <c r="DB546" i="18"/>
  <c r="DB563" i="18"/>
  <c r="DB308" i="18"/>
  <c r="DB631" i="18"/>
  <c r="DB670" i="18"/>
  <c r="DB417" i="18"/>
  <c r="DB386" i="18"/>
  <c r="DB293" i="18"/>
  <c r="U391" i="17"/>
  <c r="U422" i="17"/>
  <c r="U668" i="17"/>
  <c r="G661" i="13" s="1"/>
  <c r="DB302" i="18"/>
  <c r="U405" i="17"/>
  <c r="U561" i="17"/>
  <c r="U428" i="17"/>
  <c r="U220" i="17"/>
  <c r="U118" i="17"/>
  <c r="U497" i="17"/>
  <c r="U566" i="17"/>
  <c r="U460" i="17"/>
  <c r="DB105" i="18"/>
  <c r="DB403" i="18"/>
  <c r="DB94" i="18"/>
  <c r="DB648" i="18"/>
  <c r="DB430" i="18"/>
  <c r="DB440" i="18"/>
  <c r="DB424" i="18"/>
  <c r="DB27" i="18"/>
  <c r="DB587" i="18"/>
  <c r="DB216" i="18"/>
  <c r="DB483" i="18"/>
  <c r="U650" i="17"/>
  <c r="G643" i="13" s="1"/>
  <c r="DB388" i="18"/>
  <c r="DB411" i="18"/>
  <c r="DB406" i="18"/>
  <c r="U585" i="17"/>
  <c r="DB120" i="18"/>
  <c r="DB222" i="18"/>
  <c r="DB366" i="18"/>
  <c r="DB568" i="18"/>
  <c r="U404" i="17"/>
  <c r="DB393" i="18"/>
  <c r="U646" i="17"/>
  <c r="G639" i="13" s="1"/>
  <c r="M252" i="17"/>
  <c r="U252" i="17" s="1"/>
  <c r="DB237" i="18"/>
  <c r="U235" i="17"/>
  <c r="U393" i="17"/>
  <c r="U594" i="17"/>
  <c r="G587" i="13" s="1"/>
  <c r="U676" i="17"/>
  <c r="G669" i="13" s="1"/>
  <c r="DB596" i="18"/>
  <c r="U629" i="17"/>
  <c r="G622" i="13" s="1"/>
  <c r="DB624" i="18"/>
  <c r="DB420" i="18"/>
  <c r="DB652" i="18"/>
  <c r="U592" i="17"/>
  <c r="G585" i="13" s="1"/>
  <c r="U406" i="17"/>
  <c r="DB540" i="18"/>
  <c r="U620" i="17"/>
  <c r="G613" i="13" s="1"/>
  <c r="U597" i="17"/>
  <c r="G590" i="13" s="1"/>
  <c r="U612" i="17"/>
  <c r="G605" i="13" s="1"/>
  <c r="DB463" i="18"/>
  <c r="DB92" i="18"/>
  <c r="DB622" i="18"/>
  <c r="U551" i="17"/>
  <c r="U477" i="17"/>
  <c r="U46" i="17"/>
  <c r="U604" i="17"/>
  <c r="G597" i="13" s="1"/>
  <c r="DB50" i="18"/>
  <c r="U315" i="17"/>
  <c r="U354" i="17"/>
  <c r="U631" i="17"/>
  <c r="G624" i="13" s="1"/>
  <c r="U600" i="17"/>
  <c r="G593" i="13" s="1"/>
  <c r="U467" i="17"/>
  <c r="U579" i="17"/>
  <c r="DB268" i="18"/>
  <c r="DB242" i="18"/>
  <c r="DB479" i="18"/>
  <c r="U675" i="17"/>
  <c r="G668" i="13" s="1"/>
  <c r="DB664" i="18"/>
  <c r="DB598" i="18"/>
  <c r="DB121" i="18"/>
  <c r="DB93" i="18"/>
  <c r="DB407" i="18"/>
  <c r="DB613" i="18"/>
  <c r="DB676" i="18"/>
  <c r="U66" i="17"/>
  <c r="DB446" i="18"/>
  <c r="U596" i="17"/>
  <c r="G589" i="13" s="1"/>
  <c r="DB625" i="18"/>
  <c r="U501" i="17"/>
  <c r="DB633" i="18"/>
  <c r="U611" i="17"/>
  <c r="G604" i="13" s="1"/>
  <c r="DB600" i="18"/>
  <c r="U623" i="17"/>
  <c r="G616" i="13" s="1"/>
  <c r="U430" i="17"/>
  <c r="DB503" i="18"/>
  <c r="DB70" i="18"/>
  <c r="DB469" i="18"/>
  <c r="U598" i="17"/>
  <c r="G591" i="13" s="1"/>
  <c r="DB432" i="18"/>
  <c r="DB54" i="18"/>
  <c r="DB635" i="18"/>
  <c r="U221" i="17"/>
  <c r="DB68" i="18"/>
  <c r="DB553" i="18"/>
  <c r="DB644" i="18"/>
  <c r="U652" i="17"/>
  <c r="G645" i="13" s="1"/>
  <c r="U633" i="17"/>
  <c r="G626" i="13" s="1"/>
  <c r="DB651" i="18"/>
  <c r="DB557" i="18"/>
  <c r="U506" i="17"/>
  <c r="U603" i="17"/>
  <c r="G596" i="13" s="1"/>
  <c r="U622" i="17"/>
  <c r="G615" i="13" s="1"/>
  <c r="U601" i="17"/>
  <c r="G594" i="13" s="1"/>
  <c r="DB601" i="18"/>
  <c r="U599" i="17"/>
  <c r="G592" i="13" s="1"/>
  <c r="DB48" i="18"/>
  <c r="DB678" i="18"/>
  <c r="DB594" i="18"/>
  <c r="DB602" i="18"/>
  <c r="DB628" i="18"/>
  <c r="DB599" i="18"/>
  <c r="DB605" i="18"/>
  <c r="U626" i="17"/>
  <c r="G619" i="13" s="1"/>
  <c r="U627" i="17"/>
  <c r="G620" i="13" s="1"/>
  <c r="U662" i="17"/>
  <c r="G655" i="13" s="1"/>
  <c r="DB358" i="18"/>
  <c r="DB641" i="18"/>
  <c r="DB640" i="18"/>
  <c r="DB692" i="18"/>
  <c r="U639" i="17"/>
  <c r="G632" i="13" s="1"/>
  <c r="U638" i="17"/>
  <c r="G631" i="13" s="1"/>
  <c r="U690" i="17"/>
  <c r="G683" i="13" s="1"/>
  <c r="U614" i="17"/>
  <c r="G607" i="13" s="1"/>
  <c r="DB654" i="18"/>
  <c r="U674" i="17"/>
  <c r="G667" i="13" s="1"/>
  <c r="U649" i="17"/>
  <c r="G642" i="13" s="1"/>
  <c r="U642" i="17"/>
  <c r="G635" i="13" s="1"/>
  <c r="O110" i="17"/>
  <c r="U110" i="17" s="1"/>
  <c r="DB112" i="18"/>
  <c r="DB508" i="18"/>
  <c r="U689" i="17"/>
  <c r="G682" i="13" s="1"/>
  <c r="U687" i="17"/>
  <c r="G680" i="13" s="1"/>
  <c r="O557" i="17"/>
  <c r="U557" i="17" s="1"/>
  <c r="DB559" i="18"/>
  <c r="DB693" i="18"/>
  <c r="U651" i="17"/>
  <c r="G644" i="13" s="1"/>
  <c r="U691" i="17"/>
  <c r="G684" i="13" s="1"/>
  <c r="DB66" i="18"/>
  <c r="U666" i="17"/>
  <c r="G659" i="13" s="1"/>
  <c r="U610" i="17"/>
  <c r="G603" i="13" s="1"/>
  <c r="DB690" i="18"/>
  <c r="U653" i="17"/>
  <c r="G646" i="13" s="1"/>
  <c r="U510" i="17"/>
  <c r="U683" i="17"/>
  <c r="G676" i="13" s="1"/>
  <c r="U677" i="17"/>
  <c r="G670" i="13" s="1"/>
  <c r="DB249" i="18"/>
  <c r="U637" i="17"/>
  <c r="G630" i="13" s="1"/>
  <c r="U701" i="17"/>
  <c r="G694" i="13" s="1"/>
  <c r="U679" i="17"/>
  <c r="G672" i="13" s="1"/>
  <c r="U640" i="17"/>
  <c r="G633" i="13" s="1"/>
  <c r="U323" i="17"/>
  <c r="DB691" i="18"/>
  <c r="DB697" i="18"/>
  <c r="DB653" i="18"/>
  <c r="DB639" i="18"/>
  <c r="DB703" i="18"/>
  <c r="DB679" i="18"/>
  <c r="DB163" i="18"/>
  <c r="DB53" i="18"/>
  <c r="U51" i="17"/>
  <c r="DB325" i="18"/>
  <c r="DB687" i="18"/>
  <c r="DB683" i="18"/>
  <c r="U522" i="17"/>
  <c r="DB685" i="18"/>
  <c r="DB689" i="18"/>
  <c r="U681" i="17"/>
  <c r="G674" i="13" s="1"/>
  <c r="U685" i="17"/>
  <c r="G678" i="13" s="1"/>
  <c r="U688" i="17"/>
  <c r="G681" i="13" s="1"/>
  <c r="U695" i="17"/>
  <c r="G688" i="13" s="1"/>
  <c r="M588" i="17"/>
  <c r="U588" i="17" s="1"/>
  <c r="U213" i="17"/>
  <c r="M44" i="17"/>
  <c r="U44" i="17" s="1"/>
  <c r="DB46" i="18"/>
  <c r="M45" i="17"/>
  <c r="U45" i="17" s="1"/>
  <c r="M81" i="17"/>
  <c r="U81" i="17" s="1"/>
  <c r="M107" i="17"/>
  <c r="U107" i="17" s="1"/>
  <c r="O136" i="17"/>
  <c r="U136" i="17" s="1"/>
  <c r="DB138" i="18"/>
  <c r="M139" i="17"/>
  <c r="U139" i="17" s="1"/>
  <c r="DB141" i="18"/>
  <c r="M141" i="17"/>
  <c r="U141" i="17" s="1"/>
  <c r="DB143" i="18"/>
  <c r="M145" i="17"/>
  <c r="U145" i="17" s="1"/>
  <c r="DB147" i="18"/>
  <c r="M330" i="17"/>
  <c r="U330" i="17" s="1"/>
  <c r="DB332" i="18"/>
  <c r="M146" i="17"/>
  <c r="U146" i="17" s="1"/>
  <c r="DB696" i="18"/>
  <c r="U694" i="17"/>
  <c r="G687" i="13" s="1"/>
  <c r="M163" i="17"/>
  <c r="U163" i="17" s="1"/>
  <c r="DB165" i="18"/>
  <c r="DB223" i="18"/>
  <c r="U259" i="17"/>
  <c r="M25" i="17"/>
  <c r="U326" i="17"/>
  <c r="U168" i="17"/>
  <c r="DB412" i="18"/>
  <c r="U518" i="17"/>
  <c r="U345" i="17"/>
  <c r="U351" i="17"/>
  <c r="U357" i="17"/>
  <c r="U534" i="17"/>
  <c r="DB209" i="18"/>
  <c r="U196" i="17"/>
  <c r="DB73" i="18"/>
  <c r="U149" i="17"/>
  <c r="U484" i="17"/>
  <c r="U317" i="17"/>
  <c r="U327" i="17"/>
  <c r="U436" i="17"/>
  <c r="U350" i="17"/>
  <c r="U523" i="17"/>
  <c r="U318" i="17"/>
  <c r="U453" i="17"/>
  <c r="U337" i="17"/>
  <c r="U57" i="17"/>
  <c r="U209" i="17"/>
  <c r="U170" i="17"/>
  <c r="U159" i="17"/>
  <c r="U553" i="17"/>
  <c r="U215" i="17"/>
  <c r="DB275" i="18"/>
  <c r="M273" i="17"/>
  <c r="U273" i="17" s="1"/>
  <c r="DB269" i="18"/>
  <c r="M267" i="17"/>
  <c r="U267" i="17" s="1"/>
  <c r="DB457" i="18"/>
  <c r="M455" i="17"/>
  <c r="U455" i="17" s="1"/>
  <c r="DB301" i="18"/>
  <c r="O299" i="17"/>
  <c r="U299" i="17" s="1"/>
  <c r="DB521" i="18"/>
  <c r="M519" i="17"/>
  <c r="U519" i="17" s="1"/>
  <c r="DB146" i="18"/>
  <c r="O144" i="17"/>
  <c r="U144" i="17" s="1"/>
  <c r="DB247" i="18"/>
  <c r="M245" i="17"/>
  <c r="U245" i="17" s="1"/>
  <c r="DB256" i="18"/>
  <c r="M254" i="17"/>
  <c r="U254" i="17" s="1"/>
  <c r="DB391" i="18"/>
  <c r="M389" i="17"/>
  <c r="U389" i="17" s="1"/>
  <c r="DB522" i="18"/>
  <c r="M520" i="17"/>
  <c r="U520" i="17" s="1"/>
  <c r="DB210" i="18"/>
  <c r="M208" i="17"/>
  <c r="U208" i="17" s="1"/>
  <c r="M432" i="17"/>
  <c r="U432" i="17" s="1"/>
  <c r="DB35" i="18"/>
  <c r="M33" i="17"/>
  <c r="U33" i="17" s="1"/>
  <c r="DB416" i="18"/>
  <c r="M414" i="17"/>
  <c r="U414" i="17" s="1"/>
  <c r="DB541" i="18"/>
  <c r="M539" i="17"/>
  <c r="U539" i="17" s="1"/>
  <c r="DB173" i="18"/>
  <c r="M171" i="17"/>
  <c r="U171" i="17" s="1"/>
  <c r="DB573" i="18"/>
  <c r="O571" i="17"/>
  <c r="U571" i="17" s="1"/>
  <c r="DB221" i="18"/>
  <c r="M219" i="17"/>
  <c r="U219" i="17" s="1"/>
  <c r="DB523" i="18"/>
  <c r="M521" i="17"/>
  <c r="U521" i="17" s="1"/>
  <c r="DB195" i="18"/>
  <c r="M193" i="17"/>
  <c r="U193" i="17" s="1"/>
  <c r="DB164" i="18"/>
  <c r="O162" i="17"/>
  <c r="U162" i="17" s="1"/>
  <c r="DB360" i="18"/>
  <c r="M358" i="17"/>
  <c r="U358" i="17" s="1"/>
  <c r="DB152" i="18"/>
  <c r="M150" i="17"/>
  <c r="U150" i="17" s="1"/>
  <c r="O549" i="17"/>
  <c r="U549" i="17" s="1"/>
  <c r="M263" i="17"/>
  <c r="U263" i="17" s="1"/>
  <c r="DB154" i="18"/>
  <c r="M152" i="17"/>
  <c r="U152" i="17" s="1"/>
  <c r="DB282" i="18"/>
  <c r="O280" i="17"/>
  <c r="U280" i="17" s="1"/>
  <c r="DB511" i="18"/>
  <c r="M509" i="17"/>
  <c r="U509" i="17" s="1"/>
  <c r="DB362" i="18"/>
  <c r="M360" i="17"/>
  <c r="U360" i="17" s="1"/>
  <c r="DB59" i="18"/>
  <c r="U64" i="17"/>
  <c r="DB455" i="18"/>
  <c r="DB533" i="18"/>
  <c r="M531" i="17"/>
  <c r="U531" i="17" s="1"/>
  <c r="DB79" i="18"/>
  <c r="M77" i="17"/>
  <c r="U77" i="17" s="1"/>
  <c r="DB451" i="18"/>
  <c r="M449" i="17"/>
  <c r="U449" i="17" s="1"/>
  <c r="DB144" i="18"/>
  <c r="O142" i="17"/>
  <c r="U142" i="17" s="1"/>
  <c r="DB367" i="18"/>
  <c r="M365" i="17"/>
  <c r="U365" i="17" s="1"/>
  <c r="DB392" i="18"/>
  <c r="M390" i="17"/>
  <c r="U390" i="17" s="1"/>
  <c r="DB157" i="18"/>
  <c r="M155" i="17"/>
  <c r="U155" i="17" s="1"/>
  <c r="DB510" i="18"/>
  <c r="O508" i="17"/>
  <c r="U508" i="17" s="1"/>
  <c r="DB502" i="18"/>
  <c r="M500" i="17"/>
  <c r="U500" i="17" s="1"/>
  <c r="DB453" i="18"/>
  <c r="M451" i="17"/>
  <c r="U451" i="17" s="1"/>
  <c r="DB468" i="18"/>
  <c r="M466" i="17"/>
  <c r="U466" i="17" s="1"/>
  <c r="O211" i="17"/>
  <c r="U211" i="17" s="1"/>
  <c r="DB466" i="18"/>
  <c r="O464" i="17"/>
  <c r="U464" i="17" s="1"/>
  <c r="DB150" i="18"/>
  <c r="O148" i="17"/>
  <c r="U148" i="17" s="1"/>
  <c r="DB186" i="18"/>
  <c r="M184" i="17"/>
  <c r="U184" i="17" s="1"/>
  <c r="DB43" i="18"/>
  <c r="M41" i="17"/>
  <c r="U41" i="17" s="1"/>
  <c r="DB472" i="18"/>
  <c r="M470" i="17"/>
  <c r="U470" i="17" s="1"/>
  <c r="DB562" i="18"/>
  <c r="O560" i="17"/>
  <c r="U560" i="17" s="1"/>
  <c r="M63" i="17"/>
  <c r="U63" i="17" s="1"/>
  <c r="DB190" i="18"/>
  <c r="O188" i="17"/>
  <c r="U188" i="17" s="1"/>
  <c r="DB177" i="18"/>
  <c r="M175" i="17"/>
  <c r="U175" i="17" s="1"/>
  <c r="DB69" i="18"/>
  <c r="M67" i="17"/>
  <c r="U67" i="17" s="1"/>
  <c r="DB456" i="18"/>
  <c r="O454" i="17"/>
  <c r="U454" i="17" s="1"/>
  <c r="DB288" i="18"/>
  <c r="M286" i="17"/>
  <c r="U286" i="17" s="1"/>
  <c r="M83" i="17"/>
  <c r="U83" i="17" s="1"/>
  <c r="M302" i="17"/>
  <c r="U302" i="17" s="1"/>
  <c r="DB263" i="18"/>
  <c r="M261" i="17"/>
  <c r="U261" i="17" s="1"/>
  <c r="DB364" i="18"/>
  <c r="M362" i="17"/>
  <c r="U362" i="17" s="1"/>
  <c r="DB384" i="18"/>
  <c r="O382" i="17"/>
  <c r="U382" i="17" s="1"/>
  <c r="DB277" i="18"/>
  <c r="M275" i="17"/>
  <c r="U275" i="17" s="1"/>
  <c r="DB267" i="18"/>
  <c r="M265" i="17"/>
  <c r="U265" i="17" s="1"/>
  <c r="DB284" i="18"/>
  <c r="M282" i="17"/>
  <c r="U282" i="17" s="1"/>
  <c r="DB313" i="18"/>
  <c r="M311" i="17"/>
  <c r="U311" i="17" s="1"/>
  <c r="DB459" i="18"/>
  <c r="M457" i="17"/>
  <c r="U457" i="17" s="1"/>
  <c r="DB368" i="18"/>
  <c r="M366" i="17"/>
  <c r="U366" i="17" s="1"/>
  <c r="DB39" i="18"/>
  <c r="M37" i="17"/>
  <c r="U37" i="17" s="1"/>
  <c r="DB245" i="18"/>
  <c r="O243" i="17"/>
  <c r="U243" i="17" s="1"/>
  <c r="DB505" i="18"/>
  <c r="M503" i="17"/>
  <c r="U503" i="17" s="1"/>
  <c r="DB41" i="18"/>
  <c r="M39" i="17"/>
  <c r="U39" i="17" s="1"/>
  <c r="DB224" i="18"/>
  <c r="M222" i="17"/>
  <c r="U222" i="17" s="1"/>
  <c r="DB156" i="18"/>
  <c r="O154" i="17"/>
  <c r="U154" i="17" s="1"/>
  <c r="DB529" i="18"/>
  <c r="M527" i="17"/>
  <c r="U527" i="17" s="1"/>
  <c r="DB169" i="18"/>
  <c r="M167" i="17"/>
  <c r="U167" i="17" s="1"/>
  <c r="DB470" i="18"/>
  <c r="O468" i="17"/>
  <c r="U468" i="17" s="1"/>
  <c r="DB191" i="18"/>
  <c r="M189" i="17"/>
  <c r="U189" i="17" s="1"/>
  <c r="DB514" i="18"/>
  <c r="O512" i="17"/>
  <c r="U512" i="17" s="1"/>
  <c r="DB346" i="18"/>
  <c r="M344" i="17"/>
  <c r="U344" i="17" s="1"/>
  <c r="DB119" i="18"/>
  <c r="M117" i="17"/>
  <c r="U117" i="17" s="1"/>
  <c r="O172" i="17"/>
  <c r="U172" i="17" s="1"/>
  <c r="DB338" i="18"/>
  <c r="O336" i="17"/>
  <c r="U336" i="17" s="1"/>
  <c r="DB535" i="18"/>
  <c r="O533" i="17"/>
  <c r="U533" i="17" s="1"/>
  <c r="DB354" i="18"/>
  <c r="M352" i="17"/>
  <c r="U352" i="17" s="1"/>
  <c r="DB482" i="18"/>
  <c r="O480" i="17"/>
  <c r="U480" i="17" s="1"/>
  <c r="DB531" i="18"/>
  <c r="O529" i="17"/>
  <c r="U529" i="17" s="1"/>
  <c r="DB574" i="18"/>
  <c r="M572" i="17"/>
  <c r="U572" i="17" s="1"/>
  <c r="DB230" i="18"/>
  <c r="M228" i="17"/>
  <c r="U228" i="17" s="1"/>
  <c r="DB273" i="18"/>
  <c r="M271" i="17"/>
  <c r="U271" i="17" s="1"/>
  <c r="DB300" i="18"/>
  <c r="O298" i="17"/>
  <c r="U298" i="17" s="1"/>
  <c r="DB334" i="18"/>
  <c r="M332" i="17"/>
  <c r="U332" i="17" s="1"/>
  <c r="DB492" i="18"/>
  <c r="M490" i="17"/>
  <c r="U490" i="17" s="1"/>
  <c r="DB185" i="18"/>
  <c r="M183" i="17"/>
  <c r="U183" i="17" s="1"/>
  <c r="DB507" i="18"/>
  <c r="M505" i="17"/>
  <c r="U505" i="17" s="1"/>
  <c r="DB63" i="18"/>
  <c r="M61" i="17"/>
  <c r="U61" i="17" s="1"/>
  <c r="DB145" i="18"/>
  <c r="M143" i="17"/>
  <c r="U143" i="17" s="1"/>
  <c r="DB560" i="18"/>
  <c r="M558" i="17"/>
  <c r="U558" i="17" s="1"/>
  <c r="DB490" i="18"/>
  <c r="O488" i="17"/>
  <c r="U488" i="17" s="1"/>
  <c r="DB30" i="18"/>
  <c r="M28" i="17"/>
  <c r="DB251" i="18"/>
  <c r="M249" i="17"/>
  <c r="U249" i="17" s="1"/>
  <c r="DB196" i="18"/>
  <c r="O194" i="17"/>
  <c r="U194" i="17" s="1"/>
  <c r="DB458" i="18"/>
  <c r="M456" i="17"/>
  <c r="U456" i="17" s="1"/>
  <c r="M279" i="17"/>
  <c r="U279" i="17" s="1"/>
  <c r="DB281" i="18"/>
  <c r="M133" i="17"/>
  <c r="U133" i="17" s="1"/>
  <c r="M120" i="17"/>
  <c r="U120" i="17" s="1"/>
  <c r="DB180" i="18"/>
  <c r="O178" i="17"/>
  <c r="U178" i="17" s="1"/>
  <c r="M55" i="17"/>
  <c r="U55" i="17" s="1"/>
  <c r="DB450" i="18"/>
  <c r="M448" i="17"/>
  <c r="U448" i="17" s="1"/>
  <c r="DB171" i="18"/>
  <c r="M169" i="17"/>
  <c r="U169" i="17" s="1"/>
  <c r="M458" i="17"/>
  <c r="U458" i="17" s="1"/>
  <c r="DB183" i="18"/>
  <c r="M181" i="17"/>
  <c r="U181" i="17" s="1"/>
  <c r="DB327" i="18"/>
  <c r="M325" i="17"/>
  <c r="U325" i="17" s="1"/>
  <c r="DB67" i="18"/>
  <c r="DB464" i="18"/>
  <c r="M462" i="17"/>
  <c r="U462" i="17" s="1"/>
  <c r="DB287" i="18"/>
  <c r="M285" i="17"/>
  <c r="U285" i="17" s="1"/>
  <c r="DB130" i="18"/>
  <c r="M128" i="17"/>
  <c r="U128" i="17" s="1"/>
  <c r="DB561" i="18"/>
  <c r="M559" i="17"/>
  <c r="U559" i="17" s="1"/>
  <c r="DB321" i="18"/>
  <c r="O319" i="17"/>
  <c r="U319" i="17" s="1"/>
  <c r="O31" i="17"/>
  <c r="U31" i="17" s="1"/>
  <c r="DB380" i="18"/>
  <c r="M378" i="17"/>
  <c r="U378" i="17" s="1"/>
  <c r="DB248" i="18"/>
  <c r="M246" i="17"/>
  <c r="U246" i="17" s="1"/>
  <c r="DB274" i="18"/>
  <c r="M272" i="17"/>
  <c r="U272" i="17" s="1"/>
  <c r="DB243" i="18"/>
  <c r="M241" i="17"/>
  <c r="U241" i="17" s="1"/>
  <c r="DB184" i="18"/>
  <c r="M182" i="17"/>
  <c r="U182" i="17" s="1"/>
  <c r="DB167" i="18"/>
  <c r="M165" i="17"/>
  <c r="U165" i="17" s="1"/>
  <c r="DB501" i="18"/>
  <c r="M499" i="17"/>
  <c r="U499" i="17" s="1"/>
  <c r="DB515" i="18"/>
  <c r="O513" i="17"/>
  <c r="U513" i="17" s="1"/>
  <c r="DB340" i="18"/>
  <c r="O338" i="17"/>
  <c r="U338" i="17" s="1"/>
  <c r="DB537" i="18"/>
  <c r="M535" i="17"/>
  <c r="U535" i="17" s="1"/>
  <c r="DB202" i="18"/>
  <c r="M200" i="17"/>
  <c r="U200" i="17" s="1"/>
  <c r="DB262" i="18"/>
  <c r="O260" i="17"/>
  <c r="U260" i="17" s="1"/>
  <c r="DB219" i="18"/>
  <c r="M217" i="17"/>
  <c r="U217" i="17" s="1"/>
  <c r="DB527" i="18"/>
  <c r="M525" i="17"/>
  <c r="U525" i="17" s="1"/>
  <c r="DB197" i="18"/>
  <c r="M195" i="17"/>
  <c r="U195" i="17" s="1"/>
  <c r="DB280" i="18"/>
  <c r="M278" i="17"/>
  <c r="U278" i="17" s="1"/>
  <c r="M198" i="17"/>
  <c r="U198" i="17" s="1"/>
  <c r="DB326" i="18"/>
  <c r="M324" i="17"/>
  <c r="U324" i="17" s="1"/>
  <c r="DB566" i="18"/>
  <c r="M564" i="17"/>
  <c r="U564" i="17" s="1"/>
  <c r="M224" i="17"/>
  <c r="U224" i="17" s="1"/>
  <c r="DB323" i="18"/>
  <c r="M321" i="17"/>
  <c r="U321" i="17" s="1"/>
  <c r="DB286" i="18"/>
  <c r="M284" i="17"/>
  <c r="U284" i="17" s="1"/>
  <c r="DB518" i="18"/>
  <c r="M516" i="17"/>
  <c r="U516" i="17" s="1"/>
  <c r="DB345" i="18"/>
  <c r="O343" i="17"/>
  <c r="U343" i="17" s="1"/>
  <c r="DB176" i="18"/>
  <c r="M174" i="17"/>
  <c r="U174" i="17" s="1"/>
  <c r="DB139" i="18"/>
  <c r="M137" i="17"/>
  <c r="U137" i="17" s="1"/>
  <c r="DB158" i="18"/>
  <c r="M156" i="17"/>
  <c r="U156" i="17" s="1"/>
  <c r="DB549" i="18"/>
  <c r="M547" i="17"/>
  <c r="U547" i="17" s="1"/>
  <c r="M419" i="17"/>
  <c r="U419" i="17" s="1"/>
  <c r="DB189" i="18"/>
  <c r="M187" i="17"/>
  <c r="U187" i="17" s="1"/>
  <c r="DB289" i="18"/>
  <c r="M287" i="17"/>
  <c r="U287" i="17" s="1"/>
  <c r="DB261" i="18"/>
  <c r="DB159" i="18"/>
  <c r="DB151" i="18"/>
  <c r="DB328" i="18"/>
  <c r="DB520" i="18"/>
  <c r="DB172" i="18"/>
  <c r="DB170" i="18"/>
  <c r="DB217" i="18"/>
  <c r="DB211" i="18"/>
  <c r="DB536" i="18"/>
  <c r="DB106" i="18"/>
  <c r="DB524" i="18"/>
  <c r="DB329" i="18"/>
  <c r="DB359" i="18"/>
  <c r="DB438" i="18"/>
  <c r="DB339" i="18"/>
  <c r="DB215" i="18"/>
  <c r="DB320" i="18"/>
  <c r="DB555" i="18"/>
  <c r="DB319" i="18"/>
  <c r="DB198" i="18"/>
  <c r="DB352" i="18"/>
  <c r="G321" i="20" l="1"/>
  <c r="BS24" i="7" l="1"/>
  <c r="BS323" i="7"/>
  <c r="IA544" i="7"/>
  <c r="HD544" i="7"/>
  <c r="GC544" i="7"/>
  <c r="FN544" i="7"/>
  <c r="EU544" i="7"/>
  <c r="EB544" i="7"/>
  <c r="CL545" i="7"/>
  <c r="CL544" i="7"/>
  <c r="AG544" i="7"/>
  <c r="AG545" i="7"/>
  <c r="D568" i="20"/>
  <c r="G37" i="20"/>
  <c r="G39" i="20"/>
  <c r="G45" i="20"/>
  <c r="G47" i="20"/>
  <c r="G54" i="20"/>
  <c r="G56" i="20"/>
  <c r="G63" i="20"/>
  <c r="G65" i="20"/>
  <c r="G71" i="20"/>
  <c r="G73" i="20"/>
  <c r="G82" i="20"/>
  <c r="G89" i="20"/>
  <c r="G91" i="20"/>
  <c r="G97" i="20"/>
  <c r="G99" i="20"/>
  <c r="G106" i="20"/>
  <c r="G108" i="20"/>
  <c r="G115" i="20"/>
  <c r="G117" i="20"/>
  <c r="G125" i="20"/>
  <c r="G138" i="20"/>
  <c r="G148" i="20"/>
  <c r="G155" i="20"/>
  <c r="G156" i="20"/>
  <c r="G157" i="20"/>
  <c r="G163" i="20"/>
  <c r="G164" i="20"/>
  <c r="G165" i="20"/>
  <c r="G181" i="20"/>
  <c r="G183" i="20"/>
  <c r="G187" i="20"/>
  <c r="G191" i="20"/>
  <c r="G196" i="20"/>
  <c r="G198" i="20"/>
  <c r="G200" i="20"/>
  <c r="G204" i="20"/>
  <c r="G207" i="20"/>
  <c r="G208" i="20"/>
  <c r="G209" i="20"/>
  <c r="G212" i="20"/>
  <c r="G213" i="20"/>
  <c r="G215" i="20"/>
  <c r="G217" i="20"/>
  <c r="G225" i="20"/>
  <c r="G227" i="20"/>
  <c r="G229" i="20"/>
  <c r="G234" i="20"/>
  <c r="G238" i="20"/>
  <c r="G242" i="20"/>
  <c r="G245" i="20"/>
  <c r="G247" i="20"/>
  <c r="G251" i="20"/>
  <c r="G253" i="20"/>
  <c r="G255" i="20"/>
  <c r="G260" i="20"/>
  <c r="G262" i="20"/>
  <c r="G264" i="20"/>
  <c r="G268" i="20"/>
  <c r="G271" i="20"/>
  <c r="G273" i="20"/>
  <c r="G277" i="20"/>
  <c r="G279" i="20"/>
  <c r="G281" i="20"/>
  <c r="G286" i="20"/>
  <c r="G288" i="20"/>
  <c r="G290" i="20"/>
  <c r="G294" i="20"/>
  <c r="G297" i="20"/>
  <c r="G299" i="20"/>
  <c r="G303" i="20"/>
  <c r="G305" i="20"/>
  <c r="G307" i="20"/>
  <c r="G312" i="20"/>
  <c r="G314" i="20"/>
  <c r="G316" i="20"/>
  <c r="G320" i="20"/>
  <c r="G324" i="20"/>
  <c r="G327" i="20"/>
  <c r="G331" i="20"/>
  <c r="G333" i="20"/>
  <c r="G336" i="20"/>
  <c r="G340" i="20"/>
  <c r="G342" i="20"/>
  <c r="G344" i="20"/>
  <c r="G349" i="20"/>
  <c r="G351" i="20"/>
  <c r="G353" i="20"/>
  <c r="G357" i="20"/>
  <c r="G359" i="20"/>
  <c r="G362" i="20"/>
  <c r="G366" i="20"/>
  <c r="G368" i="20"/>
  <c r="G370" i="20"/>
  <c r="G375" i="20"/>
  <c r="G377" i="20"/>
  <c r="G379" i="20"/>
  <c r="G383" i="20"/>
  <c r="G385" i="20"/>
  <c r="G388" i="20"/>
  <c r="G392" i="20"/>
  <c r="G397" i="20"/>
  <c r="G402" i="20"/>
  <c r="G404" i="20"/>
  <c r="G406" i="20"/>
  <c r="G410" i="20"/>
  <c r="G412" i="20"/>
  <c r="G414" i="20"/>
  <c r="G415" i="20"/>
  <c r="G419" i="20"/>
  <c r="G421" i="20"/>
  <c r="G422" i="20"/>
  <c r="G423" i="20"/>
  <c r="G428" i="20"/>
  <c r="G430" i="20"/>
  <c r="G431" i="20"/>
  <c r="G432" i="20"/>
  <c r="G436" i="20"/>
  <c r="G438" i="20"/>
  <c r="G440" i="20"/>
  <c r="G441" i="20"/>
  <c r="G445" i="20"/>
  <c r="G447" i="20"/>
  <c r="G449" i="20"/>
  <c r="G454" i="20"/>
  <c r="G456" i="20"/>
  <c r="G457" i="20"/>
  <c r="G458" i="20"/>
  <c r="G462" i="20"/>
  <c r="G464" i="20"/>
  <c r="G466" i="20"/>
  <c r="G467" i="20"/>
  <c r="G471" i="20"/>
  <c r="G473" i="20"/>
  <c r="G475" i="20"/>
  <c r="G480" i="20"/>
  <c r="G482" i="20"/>
  <c r="G483" i="20"/>
  <c r="G484" i="20"/>
  <c r="G488" i="20"/>
  <c r="G490" i="20"/>
  <c r="G492" i="20"/>
  <c r="G493" i="20"/>
  <c r="G497" i="20"/>
  <c r="G499" i="20"/>
  <c r="G501" i="20"/>
  <c r="G506" i="20"/>
  <c r="G508" i="20"/>
  <c r="G510" i="20"/>
  <c r="G514" i="20"/>
  <c r="G516" i="20"/>
  <c r="G518" i="20"/>
  <c r="G519" i="20"/>
  <c r="G523" i="20"/>
  <c r="G525" i="20"/>
  <c r="G526" i="20"/>
  <c r="G527" i="20"/>
  <c r="G532" i="20"/>
  <c r="G534" i="20"/>
  <c r="G535" i="20"/>
  <c r="G536" i="20"/>
  <c r="G540" i="20"/>
  <c r="G542" i="20"/>
  <c r="G545" i="20"/>
  <c r="G549" i="20"/>
  <c r="G551" i="20"/>
  <c r="G552" i="20"/>
  <c r="G553" i="20"/>
  <c r="G558" i="20"/>
  <c r="G560" i="20"/>
  <c r="G561" i="20"/>
  <c r="G562" i="20"/>
  <c r="G566" i="20"/>
  <c r="G570" i="20"/>
  <c r="G571" i="20"/>
  <c r="G575" i="20"/>
  <c r="G577" i="20"/>
  <c r="G578" i="20"/>
  <c r="G579" i="20"/>
  <c r="G12" i="20"/>
  <c r="G13" i="20"/>
  <c r="G14" i="20"/>
  <c r="G15" i="20"/>
  <c r="G16" i="20"/>
  <c r="G17" i="20"/>
  <c r="G18" i="20"/>
  <c r="G19" i="20"/>
  <c r="G20" i="20"/>
  <c r="G21" i="20"/>
  <c r="G22" i="20"/>
  <c r="U25" i="17"/>
  <c r="G18" i="13" s="1"/>
  <c r="C51" i="2"/>
  <c r="C37" i="20" s="1"/>
  <c r="C52" i="2"/>
  <c r="C53" i="2"/>
  <c r="C54" i="2"/>
  <c r="C55" i="2"/>
  <c r="C56" i="2"/>
  <c r="C57" i="2"/>
  <c r="C58" i="2"/>
  <c r="C59" i="2"/>
  <c r="D59" i="2" s="1"/>
  <c r="O46" i="8"/>
  <c r="F46" i="13" s="1"/>
  <c r="D61" i="2"/>
  <c r="C70" i="2"/>
  <c r="C50" i="20" s="1"/>
  <c r="C71" i="2"/>
  <c r="C72" i="2"/>
  <c r="C73" i="2"/>
  <c r="C74" i="2"/>
  <c r="C75" i="2"/>
  <c r="C76" i="2"/>
  <c r="C77" i="2"/>
  <c r="C78" i="2"/>
  <c r="C79" i="2"/>
  <c r="C80" i="2"/>
  <c r="C81" i="2"/>
  <c r="C93" i="2"/>
  <c r="C63" i="20" s="1"/>
  <c r="C94" i="2"/>
  <c r="C64" i="13" s="1"/>
  <c r="K64" i="13" s="1"/>
  <c r="C95" i="2"/>
  <c r="C96" i="2"/>
  <c r="C66" i="13" s="1"/>
  <c r="K66" i="13" s="1"/>
  <c r="C97" i="2"/>
  <c r="C98" i="2"/>
  <c r="C68" i="13" s="1"/>
  <c r="K68" i="13" s="1"/>
  <c r="C99" i="2"/>
  <c r="C100" i="2"/>
  <c r="C101" i="2"/>
  <c r="C102" i="2"/>
  <c r="C103" i="2"/>
  <c r="C104" i="2"/>
  <c r="C115" i="2"/>
  <c r="C116" i="2"/>
  <c r="D116" i="2" s="1"/>
  <c r="C117" i="2"/>
  <c r="C118" i="2"/>
  <c r="C119" i="2"/>
  <c r="C80" i="13" s="1"/>
  <c r="K80" i="13" s="1"/>
  <c r="C120" i="2"/>
  <c r="C121" i="2"/>
  <c r="C82" i="13" s="1"/>
  <c r="K82" i="13" s="1"/>
  <c r="C122" i="2"/>
  <c r="C83" i="13" s="1"/>
  <c r="K83" i="13" s="1"/>
  <c r="C123" i="2"/>
  <c r="C84" i="13" s="1"/>
  <c r="C124" i="2"/>
  <c r="C85" i="13" s="1"/>
  <c r="K85" i="13" s="1"/>
  <c r="C125" i="2"/>
  <c r="C86" i="13" s="1"/>
  <c r="K86" i="13" s="1"/>
  <c r="C126" i="2"/>
  <c r="C87" i="13" s="1"/>
  <c r="K87" i="13" s="1"/>
  <c r="C132" i="2"/>
  <c r="C133" i="2"/>
  <c r="C134" i="2"/>
  <c r="C135" i="2"/>
  <c r="C136" i="2"/>
  <c r="C137" i="2"/>
  <c r="C138" i="2"/>
  <c r="C139" i="2"/>
  <c r="C140" i="2"/>
  <c r="C148" i="2"/>
  <c r="C102" i="20" s="1"/>
  <c r="C108" i="19"/>
  <c r="C113" i="19"/>
  <c r="C114" i="19"/>
  <c r="C161" i="2"/>
  <c r="C162" i="2"/>
  <c r="C163" i="2"/>
  <c r="D163" i="2" s="1"/>
  <c r="C164" i="2"/>
  <c r="C165" i="2"/>
  <c r="C166" i="2"/>
  <c r="C167" i="2"/>
  <c r="C168" i="2"/>
  <c r="C169" i="2"/>
  <c r="C170" i="2"/>
  <c r="C171" i="2"/>
  <c r="C172" i="2"/>
  <c r="C183" i="2"/>
  <c r="C184" i="2"/>
  <c r="C185" i="2"/>
  <c r="C186" i="2"/>
  <c r="C187" i="2"/>
  <c r="C188" i="2"/>
  <c r="C189" i="2"/>
  <c r="C190" i="2"/>
  <c r="C191" i="2"/>
  <c r="C192" i="2"/>
  <c r="C193" i="2"/>
  <c r="C194" i="2"/>
  <c r="C196" i="2"/>
  <c r="C141" i="20" s="1"/>
  <c r="C197" i="2"/>
  <c r="C198" i="2"/>
  <c r="C199" i="2"/>
  <c r="C200" i="2"/>
  <c r="C201" i="2"/>
  <c r="C202" i="2"/>
  <c r="C203" i="2"/>
  <c r="C204" i="2"/>
  <c r="C205" i="2"/>
  <c r="C206" i="2"/>
  <c r="C207" i="2"/>
  <c r="C209" i="2"/>
  <c r="C210" i="2"/>
  <c r="C211" i="2"/>
  <c r="C212" i="2"/>
  <c r="C213" i="2"/>
  <c r="C214" i="2"/>
  <c r="C215" i="2"/>
  <c r="C216" i="2"/>
  <c r="C217" i="2"/>
  <c r="C218" i="2"/>
  <c r="C219" i="2"/>
  <c r="C220" i="2"/>
  <c r="C222" i="2"/>
  <c r="C167" i="20" s="1"/>
  <c r="C223" i="2"/>
  <c r="C224" i="2"/>
  <c r="C225" i="2"/>
  <c r="C226" i="2"/>
  <c r="C227" i="2"/>
  <c r="C228" i="2"/>
  <c r="C229" i="2"/>
  <c r="C230" i="2"/>
  <c r="C231" i="2"/>
  <c r="C232" i="2"/>
  <c r="C233" i="2"/>
  <c r="C235" i="2"/>
  <c r="C180" i="20" s="1"/>
  <c r="C236" i="2"/>
  <c r="C237" i="2"/>
  <c r="C238" i="2"/>
  <c r="C239" i="2"/>
  <c r="C240" i="2"/>
  <c r="C241" i="2"/>
  <c r="C242" i="2"/>
  <c r="C243" i="2"/>
  <c r="C244" i="2"/>
  <c r="C245" i="2"/>
  <c r="C246" i="2"/>
  <c r="D246" i="2" s="1"/>
  <c r="C248" i="2"/>
  <c r="C249" i="2"/>
  <c r="C250" i="2"/>
  <c r="C251" i="2"/>
  <c r="C252" i="2"/>
  <c r="C253" i="2"/>
  <c r="C254" i="2"/>
  <c r="C255" i="2"/>
  <c r="C256" i="2"/>
  <c r="C257" i="2"/>
  <c r="C258" i="2"/>
  <c r="C259" i="2"/>
  <c r="C261" i="2"/>
  <c r="C206" i="20" s="1"/>
  <c r="C262" i="2"/>
  <c r="C263" i="2"/>
  <c r="C264" i="2"/>
  <c r="C265" i="2"/>
  <c r="C266" i="2"/>
  <c r="C267" i="2"/>
  <c r="C268" i="2"/>
  <c r="C269" i="2"/>
  <c r="C270" i="2"/>
  <c r="C277" i="2"/>
  <c r="C279" i="2"/>
  <c r="C280" i="2"/>
  <c r="C281" i="2"/>
  <c r="C282" i="2"/>
  <c r="C283" i="2"/>
  <c r="C284" i="2"/>
  <c r="C285" i="2"/>
  <c r="C286" i="2"/>
  <c r="C226" i="20" s="1"/>
  <c r="C287" i="2"/>
  <c r="C227" i="20" s="1"/>
  <c r="C288" i="2"/>
  <c r="C289" i="2"/>
  <c r="C290" i="2"/>
  <c r="C230" i="20" s="1"/>
  <c r="C333" i="2"/>
  <c r="C334" i="2"/>
  <c r="C335" i="2"/>
  <c r="C336" i="2"/>
  <c r="C337" i="2"/>
  <c r="C338" i="2"/>
  <c r="C339" i="2"/>
  <c r="C340" i="2"/>
  <c r="C341" i="2"/>
  <c r="C342" i="2"/>
  <c r="C343" i="2"/>
  <c r="C344" i="2"/>
  <c r="C346" i="2"/>
  <c r="C347" i="2"/>
  <c r="C348" i="2"/>
  <c r="C349" i="2"/>
  <c r="C350" i="2"/>
  <c r="C351" i="2"/>
  <c r="C352" i="2"/>
  <c r="C353" i="2"/>
  <c r="C354" i="2"/>
  <c r="C355" i="2"/>
  <c r="C356" i="2"/>
  <c r="C357" i="2"/>
  <c r="C359" i="2"/>
  <c r="C360" i="2"/>
  <c r="C361" i="2"/>
  <c r="C362" i="2"/>
  <c r="C363" i="2"/>
  <c r="C364" i="2"/>
  <c r="C365" i="2"/>
  <c r="C366" i="2"/>
  <c r="C367" i="2"/>
  <c r="C368" i="2"/>
  <c r="C369" i="2"/>
  <c r="C398" i="2"/>
  <c r="C399" i="2"/>
  <c r="C400" i="2"/>
  <c r="C401" i="2"/>
  <c r="C402" i="2"/>
  <c r="C403" i="2"/>
  <c r="C404" i="2"/>
  <c r="C405" i="2"/>
  <c r="C406" i="2"/>
  <c r="C407" i="2"/>
  <c r="C285" i="19"/>
  <c r="C420" i="2"/>
  <c r="C421" i="2"/>
  <c r="C422" i="2"/>
  <c r="C423" i="2"/>
  <c r="C424" i="2"/>
  <c r="C425" i="2"/>
  <c r="C426" i="2"/>
  <c r="C427" i="2"/>
  <c r="C428" i="2"/>
  <c r="C429" i="2"/>
  <c r="C430" i="2"/>
  <c r="C434" i="2"/>
  <c r="C436" i="2"/>
  <c r="C437" i="2"/>
  <c r="C438" i="2"/>
  <c r="C439" i="2"/>
  <c r="C440" i="2"/>
  <c r="C441" i="2"/>
  <c r="C442" i="2"/>
  <c r="C443" i="2"/>
  <c r="C444" i="2"/>
  <c r="C445" i="2"/>
  <c r="C446" i="2"/>
  <c r="C447" i="2"/>
  <c r="C449" i="2"/>
  <c r="C450" i="2"/>
  <c r="C451" i="2"/>
  <c r="C452" i="2"/>
  <c r="C453" i="2"/>
  <c r="C454" i="2"/>
  <c r="C455" i="2"/>
  <c r="C456" i="2"/>
  <c r="C457" i="2"/>
  <c r="C458" i="2"/>
  <c r="C459" i="2"/>
  <c r="C475" i="2"/>
  <c r="C323" i="13" s="1"/>
  <c r="K323" i="13" s="1"/>
  <c r="C476" i="2"/>
  <c r="C477" i="2"/>
  <c r="C478" i="2"/>
  <c r="C479" i="2"/>
  <c r="C480" i="2"/>
  <c r="C481" i="2"/>
  <c r="C482" i="2"/>
  <c r="C483" i="2"/>
  <c r="C484" i="2"/>
  <c r="C485" i="2"/>
  <c r="C486" i="2"/>
  <c r="C488" i="2"/>
  <c r="C336" i="13" s="1"/>
  <c r="C489" i="2"/>
  <c r="C490" i="2"/>
  <c r="C491" i="2"/>
  <c r="C492" i="2"/>
  <c r="C493" i="2"/>
  <c r="C495" i="2"/>
  <c r="C496" i="2"/>
  <c r="C497" i="2"/>
  <c r="C533" i="2"/>
  <c r="C534" i="2"/>
  <c r="C535" i="2"/>
  <c r="C536" i="2"/>
  <c r="C537" i="2"/>
  <c r="C538" i="2"/>
  <c r="C539" i="2"/>
  <c r="C540" i="2"/>
  <c r="C541" i="2"/>
  <c r="C542" i="2"/>
  <c r="C543" i="2"/>
  <c r="C544" i="2"/>
  <c r="C559" i="2"/>
  <c r="C362" i="20" s="1"/>
  <c r="C560" i="2"/>
  <c r="C561" i="2"/>
  <c r="C562" i="2"/>
  <c r="C563" i="2"/>
  <c r="C564" i="2"/>
  <c r="C565" i="2"/>
  <c r="C566" i="2"/>
  <c r="C567" i="2"/>
  <c r="C568" i="2"/>
  <c r="C569" i="2"/>
  <c r="C570" i="2"/>
  <c r="C584" i="2"/>
  <c r="C375" i="20" s="1"/>
  <c r="C585" i="2"/>
  <c r="C586" i="2"/>
  <c r="C587" i="2"/>
  <c r="C588" i="2"/>
  <c r="C589" i="2"/>
  <c r="C590" i="2"/>
  <c r="C591" i="2"/>
  <c r="C592" i="2"/>
  <c r="C593" i="2"/>
  <c r="C594" i="2"/>
  <c r="C595" i="2"/>
  <c r="C613" i="2"/>
  <c r="C614" i="2"/>
  <c r="C615" i="2"/>
  <c r="C616" i="2"/>
  <c r="C617" i="2"/>
  <c r="C618" i="2"/>
  <c r="C619" i="2"/>
  <c r="C620" i="2"/>
  <c r="C621" i="2"/>
  <c r="C622" i="2"/>
  <c r="C623" i="2"/>
  <c r="C624" i="2"/>
  <c r="C627" i="2"/>
  <c r="C628" i="2"/>
  <c r="C629" i="2"/>
  <c r="C630" i="2"/>
  <c r="C631" i="2"/>
  <c r="C632" i="2"/>
  <c r="C633" i="2"/>
  <c r="C634" i="2"/>
  <c r="C635" i="2"/>
  <c r="C636" i="2"/>
  <c r="C637" i="2"/>
  <c r="C638" i="2"/>
  <c r="C651" i="2"/>
  <c r="C414" i="20" s="1"/>
  <c r="C652" i="2"/>
  <c r="C653" i="2"/>
  <c r="C654" i="2"/>
  <c r="C655" i="2"/>
  <c r="C656" i="2"/>
  <c r="C657" i="2"/>
  <c r="C658" i="2"/>
  <c r="C659" i="2"/>
  <c r="C660" i="2"/>
  <c r="C661" i="2"/>
  <c r="C664" i="2"/>
  <c r="C427" i="20" s="1"/>
  <c r="C665" i="2"/>
  <c r="C666" i="2"/>
  <c r="C667" i="2"/>
  <c r="C430" i="20" s="1"/>
  <c r="C668" i="2"/>
  <c r="C431" i="20" s="1"/>
  <c r="C669" i="2"/>
  <c r="C670" i="2"/>
  <c r="C433" i="20" s="1"/>
  <c r="C671" i="2"/>
  <c r="C672" i="2"/>
  <c r="C673" i="2"/>
  <c r="C674" i="2"/>
  <c r="C437" i="20" s="1"/>
  <c r="C675" i="2"/>
  <c r="C438" i="20" s="1"/>
  <c r="C683" i="2"/>
  <c r="C684" i="2"/>
  <c r="C685" i="2"/>
  <c r="C686" i="2"/>
  <c r="C687" i="2"/>
  <c r="C688" i="2"/>
  <c r="C689" i="2"/>
  <c r="C690" i="2"/>
  <c r="C691" i="2"/>
  <c r="C692" i="2"/>
  <c r="C693" i="2"/>
  <c r="C694" i="2"/>
  <c r="C696" i="2"/>
  <c r="C453" i="20" s="1"/>
  <c r="C697" i="2"/>
  <c r="C698" i="2"/>
  <c r="C455" i="20" s="1"/>
  <c r="C699" i="2"/>
  <c r="C700" i="2"/>
  <c r="C701" i="2"/>
  <c r="C702" i="2"/>
  <c r="C459" i="20" s="1"/>
  <c r="C703" i="2"/>
  <c r="C460" i="20" s="1"/>
  <c r="C704" i="2"/>
  <c r="C705" i="2"/>
  <c r="C706" i="2"/>
  <c r="C463" i="20" s="1"/>
  <c r="C707" i="2"/>
  <c r="C747" i="2"/>
  <c r="C748" i="2"/>
  <c r="C749" i="2"/>
  <c r="C750" i="2"/>
  <c r="C751" i="2"/>
  <c r="C470" i="20" s="1"/>
  <c r="C752" i="2"/>
  <c r="C753" i="2"/>
  <c r="C754" i="2"/>
  <c r="C473" i="20" s="1"/>
  <c r="C755" i="2"/>
  <c r="C756" i="2"/>
  <c r="C757" i="2"/>
  <c r="C758" i="2"/>
  <c r="C779" i="2"/>
  <c r="C780" i="2"/>
  <c r="C781" i="2"/>
  <c r="C782" i="2"/>
  <c r="C783" i="2"/>
  <c r="C784" i="2"/>
  <c r="C489" i="19"/>
  <c r="O486" i="8"/>
  <c r="C492" i="19"/>
  <c r="C794" i="2"/>
  <c r="C795" i="2"/>
  <c r="C796" i="2"/>
  <c r="C797" i="2"/>
  <c r="C798" i="2"/>
  <c r="C799" i="2"/>
  <c r="C800" i="2"/>
  <c r="C801" i="2"/>
  <c r="C802" i="2"/>
  <c r="C803" i="2"/>
  <c r="C804" i="2"/>
  <c r="C805" i="2"/>
  <c r="C807" i="2"/>
  <c r="C505" i="20" s="1"/>
  <c r="C808" i="2"/>
  <c r="C809" i="2"/>
  <c r="C810" i="2"/>
  <c r="C811" i="2"/>
  <c r="C812" i="2"/>
  <c r="C813" i="2"/>
  <c r="C814" i="2"/>
  <c r="C815" i="2"/>
  <c r="C816" i="2"/>
  <c r="C817" i="2"/>
  <c r="C818" i="2"/>
  <c r="C820" i="2"/>
  <c r="C821" i="2"/>
  <c r="C822" i="2"/>
  <c r="C823" i="2"/>
  <c r="C824" i="2"/>
  <c r="C825" i="2"/>
  <c r="C826" i="2"/>
  <c r="C827" i="2"/>
  <c r="C828" i="2"/>
  <c r="C829" i="2"/>
  <c r="C830" i="2"/>
  <c r="C831" i="2"/>
  <c r="C833" i="2"/>
  <c r="C834" i="2"/>
  <c r="C835" i="2"/>
  <c r="C836" i="2"/>
  <c r="C534" i="20" s="1"/>
  <c r="C837" i="2"/>
  <c r="C838" i="2"/>
  <c r="C839" i="2"/>
  <c r="C840" i="2"/>
  <c r="C538" i="8" s="1"/>
  <c r="C841" i="2"/>
  <c r="C539" i="20" s="1"/>
  <c r="C842" i="2"/>
  <c r="C843" i="2"/>
  <c r="C541" i="20" s="1"/>
  <c r="C844" i="2"/>
  <c r="C867" i="2"/>
  <c r="C868" i="2"/>
  <c r="C869" i="2"/>
  <c r="C870" i="2"/>
  <c r="C871" i="2"/>
  <c r="C872" i="2"/>
  <c r="C873" i="2"/>
  <c r="C874" i="2"/>
  <c r="C875" i="2"/>
  <c r="C876" i="2"/>
  <c r="C877" i="2"/>
  <c r="C878" i="2"/>
  <c r="C880" i="2"/>
  <c r="C881" i="2"/>
  <c r="C882" i="2"/>
  <c r="C883" i="2"/>
  <c r="C884" i="2"/>
  <c r="C885" i="2"/>
  <c r="C886" i="2"/>
  <c r="C887" i="2"/>
  <c r="C564" i="6" s="1"/>
  <c r="C888" i="2"/>
  <c r="C889" i="2"/>
  <c r="C890" i="2"/>
  <c r="C891" i="2"/>
  <c r="C893" i="2"/>
  <c r="C570" i="20" s="1"/>
  <c r="C894" i="2"/>
  <c r="C895" i="2"/>
  <c r="C896" i="2"/>
  <c r="C897" i="2"/>
  <c r="C898" i="2"/>
  <c r="C899" i="2"/>
  <c r="C900" i="2"/>
  <c r="C901" i="2"/>
  <c r="C902" i="2"/>
  <c r="C903" i="2"/>
  <c r="C904" i="2"/>
  <c r="C35" i="2"/>
  <c r="C36" i="2"/>
  <c r="C37" i="2"/>
  <c r="C38" i="2"/>
  <c r="C39" i="2"/>
  <c r="C40" i="2"/>
  <c r="C41" i="2"/>
  <c r="C42" i="2"/>
  <c r="C43" i="2"/>
  <c r="C34" i="2"/>
  <c r="C33" i="2"/>
  <c r="C22" i="2"/>
  <c r="C23" i="2"/>
  <c r="D23" i="2" s="1"/>
  <c r="C24" i="2"/>
  <c r="C25" i="2"/>
  <c r="C26" i="2"/>
  <c r="C27" i="2"/>
  <c r="D27" i="2" s="1"/>
  <c r="C28" i="2"/>
  <c r="D28" i="2" s="1"/>
  <c r="C29" i="2"/>
  <c r="D29" i="2" s="1"/>
  <c r="C30" i="2"/>
  <c r="D30" i="2" s="1"/>
  <c r="C31" i="2"/>
  <c r="C21" i="2"/>
  <c r="D21" i="2" s="1"/>
  <c r="C43" i="19"/>
  <c r="C47" i="19"/>
  <c r="C51" i="19"/>
  <c r="C57" i="19"/>
  <c r="C74" i="19"/>
  <c r="A570" i="20"/>
  <c r="A557" i="20"/>
  <c r="A544" i="20"/>
  <c r="A531" i="20"/>
  <c r="A518" i="20"/>
  <c r="A505" i="20"/>
  <c r="A492" i="20"/>
  <c r="A479" i="20"/>
  <c r="A466" i="20"/>
  <c r="A453" i="20"/>
  <c r="A440" i="20"/>
  <c r="A427" i="20"/>
  <c r="A414" i="20"/>
  <c r="A401" i="20"/>
  <c r="A388" i="20"/>
  <c r="A375" i="20"/>
  <c r="A362" i="20"/>
  <c r="A336" i="20"/>
  <c r="A323" i="20"/>
  <c r="A310" i="20"/>
  <c r="A297" i="20"/>
  <c r="A284" i="20"/>
  <c r="A271" i="20"/>
  <c r="A258" i="20"/>
  <c r="A245" i="20"/>
  <c r="A232" i="20"/>
  <c r="A219" i="20"/>
  <c r="A206" i="20"/>
  <c r="A193" i="20"/>
  <c r="A167" i="20"/>
  <c r="A154" i="20"/>
  <c r="A141" i="20"/>
  <c r="A128" i="20"/>
  <c r="A115" i="20"/>
  <c r="A102" i="20"/>
  <c r="A89" i="20"/>
  <c r="A76" i="20"/>
  <c r="A63" i="20"/>
  <c r="A50" i="20"/>
  <c r="A37" i="20"/>
  <c r="A24" i="20"/>
  <c r="A11" i="20"/>
  <c r="AD585" i="19"/>
  <c r="H581" i="20" s="1"/>
  <c r="G581" i="20"/>
  <c r="F581" i="20"/>
  <c r="E581" i="20"/>
  <c r="H585" i="19"/>
  <c r="D581" i="20" s="1"/>
  <c r="AD584" i="19"/>
  <c r="H580" i="20" s="1"/>
  <c r="G580" i="20"/>
  <c r="F580" i="20"/>
  <c r="E580" i="20"/>
  <c r="H584" i="19"/>
  <c r="D580" i="20" s="1"/>
  <c r="AD583" i="19"/>
  <c r="H579" i="20" s="1"/>
  <c r="F579" i="20"/>
  <c r="H583" i="19"/>
  <c r="D579" i="20" s="1"/>
  <c r="E579" i="20"/>
  <c r="AD582" i="19"/>
  <c r="H578" i="20" s="1"/>
  <c r="F578" i="20"/>
  <c r="E578" i="20"/>
  <c r="H582" i="19"/>
  <c r="D578" i="20" s="1"/>
  <c r="AD581" i="19"/>
  <c r="H577" i="20" s="1"/>
  <c r="F577" i="20"/>
  <c r="H581" i="19"/>
  <c r="D577" i="20" s="1"/>
  <c r="E577" i="20"/>
  <c r="AD580" i="19"/>
  <c r="H576" i="20" s="1"/>
  <c r="G576" i="20"/>
  <c r="F576" i="20"/>
  <c r="E576" i="20"/>
  <c r="H580" i="19"/>
  <c r="D576" i="20" s="1"/>
  <c r="AD579" i="19"/>
  <c r="H575" i="20" s="1"/>
  <c r="F575" i="20"/>
  <c r="E575" i="20"/>
  <c r="D575" i="20"/>
  <c r="AD578" i="19"/>
  <c r="H574" i="20" s="1"/>
  <c r="G574" i="20"/>
  <c r="F574" i="20"/>
  <c r="E574" i="20"/>
  <c r="H578" i="19"/>
  <c r="D574" i="20" s="1"/>
  <c r="AD577" i="19"/>
  <c r="H573" i="20" s="1"/>
  <c r="G573" i="20"/>
  <c r="F573" i="20"/>
  <c r="E573" i="20"/>
  <c r="H577" i="19"/>
  <c r="D573" i="20" s="1"/>
  <c r="AD576" i="19"/>
  <c r="H572" i="20" s="1"/>
  <c r="G572" i="20"/>
  <c r="F572" i="20"/>
  <c r="E572" i="20"/>
  <c r="H576" i="19"/>
  <c r="D572" i="20" s="1"/>
  <c r="AD575" i="19"/>
  <c r="H571" i="20" s="1"/>
  <c r="F571" i="20"/>
  <c r="H575" i="19"/>
  <c r="D571" i="20" s="1"/>
  <c r="E571" i="20"/>
  <c r="AD574" i="19"/>
  <c r="H570" i="20" s="1"/>
  <c r="F570" i="20"/>
  <c r="E570" i="20"/>
  <c r="H574" i="19"/>
  <c r="D570" i="20" s="1"/>
  <c r="AD572" i="19"/>
  <c r="H568" i="20" s="1"/>
  <c r="AD571" i="19"/>
  <c r="H567" i="20" s="1"/>
  <c r="D567" i="20"/>
  <c r="AD570" i="19"/>
  <c r="H566" i="20" s="1"/>
  <c r="F566" i="20"/>
  <c r="E566" i="20"/>
  <c r="D566" i="20"/>
  <c r="AD569" i="19"/>
  <c r="H565" i="20" s="1"/>
  <c r="G565" i="20"/>
  <c r="F565" i="20"/>
  <c r="E565" i="20"/>
  <c r="H569" i="19"/>
  <c r="D565" i="20" s="1"/>
  <c r="AD568" i="19"/>
  <c r="H564" i="20" s="1"/>
  <c r="G564" i="20"/>
  <c r="F564" i="20"/>
  <c r="E564" i="20"/>
  <c r="H568" i="19"/>
  <c r="D564" i="20" s="1"/>
  <c r="AD567" i="19"/>
  <c r="H563" i="20" s="1"/>
  <c r="G563" i="20"/>
  <c r="F563" i="20"/>
  <c r="E563" i="20"/>
  <c r="H567" i="19"/>
  <c r="D563" i="20" s="1"/>
  <c r="AD566" i="19"/>
  <c r="H562" i="20" s="1"/>
  <c r="F562" i="20"/>
  <c r="E562" i="20"/>
  <c r="H566" i="19"/>
  <c r="D562" i="20" s="1"/>
  <c r="AD565" i="19"/>
  <c r="H561" i="20" s="1"/>
  <c r="F561" i="20"/>
  <c r="E561" i="20"/>
  <c r="H565" i="19"/>
  <c r="D561" i="20" s="1"/>
  <c r="AD564" i="19"/>
  <c r="H560" i="20" s="1"/>
  <c r="F560" i="20"/>
  <c r="E560" i="20"/>
  <c r="H564" i="19"/>
  <c r="D560" i="20" s="1"/>
  <c r="AD563" i="19"/>
  <c r="H559" i="20" s="1"/>
  <c r="G559" i="20"/>
  <c r="F559" i="20"/>
  <c r="H563" i="19"/>
  <c r="D559" i="20" s="1"/>
  <c r="E559" i="20"/>
  <c r="AD562" i="19"/>
  <c r="H558" i="20" s="1"/>
  <c r="F558" i="20"/>
  <c r="E558" i="20"/>
  <c r="H562" i="19"/>
  <c r="D558" i="20" s="1"/>
  <c r="AD561" i="19"/>
  <c r="H557" i="20" s="1"/>
  <c r="G557" i="20"/>
  <c r="F557" i="20"/>
  <c r="E557" i="20"/>
  <c r="H561" i="19"/>
  <c r="D557" i="20" s="1"/>
  <c r="AD559" i="19"/>
  <c r="H555" i="20" s="1"/>
  <c r="G555" i="20"/>
  <c r="F555" i="20"/>
  <c r="E555" i="20"/>
  <c r="H559" i="19"/>
  <c r="D555" i="20" s="1"/>
  <c r="AD558" i="19"/>
  <c r="H554" i="20" s="1"/>
  <c r="G554" i="20"/>
  <c r="F554" i="20"/>
  <c r="E554" i="20"/>
  <c r="H558" i="19"/>
  <c r="D554" i="20" s="1"/>
  <c r="AD557" i="19"/>
  <c r="H553" i="20" s="1"/>
  <c r="F553" i="20"/>
  <c r="E553" i="20"/>
  <c r="H557" i="19"/>
  <c r="D553" i="20" s="1"/>
  <c r="AD556" i="19"/>
  <c r="H552" i="20" s="1"/>
  <c r="F552" i="20"/>
  <c r="E552" i="20"/>
  <c r="H556" i="19"/>
  <c r="D552" i="20" s="1"/>
  <c r="H551" i="20"/>
  <c r="F551" i="20"/>
  <c r="H555" i="19"/>
  <c r="D551" i="20" s="1"/>
  <c r="E551" i="20"/>
  <c r="AD554" i="19"/>
  <c r="H550" i="20" s="1"/>
  <c r="G550" i="20"/>
  <c r="F550" i="20"/>
  <c r="E550" i="20"/>
  <c r="H554" i="19"/>
  <c r="D550" i="20" s="1"/>
  <c r="AD553" i="19"/>
  <c r="H549" i="20" s="1"/>
  <c r="F549" i="20"/>
  <c r="E549" i="20"/>
  <c r="H553" i="19"/>
  <c r="D549" i="20" s="1"/>
  <c r="AD552" i="19"/>
  <c r="H548" i="20" s="1"/>
  <c r="G548" i="20"/>
  <c r="F548" i="20"/>
  <c r="E548" i="20"/>
  <c r="H552" i="19"/>
  <c r="D548" i="20" s="1"/>
  <c r="AD551" i="19"/>
  <c r="H547" i="20" s="1"/>
  <c r="G547" i="20"/>
  <c r="F547" i="20"/>
  <c r="E547" i="20"/>
  <c r="H551" i="19"/>
  <c r="D547" i="20" s="1"/>
  <c r="AD550" i="19"/>
  <c r="H546" i="20" s="1"/>
  <c r="G546" i="20"/>
  <c r="F546" i="20"/>
  <c r="E546" i="20"/>
  <c r="H550" i="19"/>
  <c r="D546" i="20" s="1"/>
  <c r="AD549" i="19"/>
  <c r="H545" i="20" s="1"/>
  <c r="F545" i="20"/>
  <c r="E545" i="20"/>
  <c r="H549" i="19"/>
  <c r="D545" i="20" s="1"/>
  <c r="AD548" i="19"/>
  <c r="H544" i="20" s="1"/>
  <c r="G544" i="20"/>
  <c r="F544" i="20"/>
  <c r="E544" i="20"/>
  <c r="H548" i="19"/>
  <c r="D544" i="20" s="1"/>
  <c r="AD546" i="19"/>
  <c r="H542" i="20" s="1"/>
  <c r="F542" i="20"/>
  <c r="E542" i="20"/>
  <c r="H546" i="19"/>
  <c r="D542" i="20" s="1"/>
  <c r="AD545" i="19"/>
  <c r="H541" i="20" s="1"/>
  <c r="G541" i="20"/>
  <c r="F541" i="20"/>
  <c r="E541" i="20"/>
  <c r="H545" i="19"/>
  <c r="D541" i="20" s="1"/>
  <c r="AD544" i="19"/>
  <c r="H540" i="20" s="1"/>
  <c r="F540" i="20"/>
  <c r="E540" i="20"/>
  <c r="H544" i="19"/>
  <c r="D540" i="20" s="1"/>
  <c r="AD543" i="19"/>
  <c r="H539" i="20" s="1"/>
  <c r="G539" i="20"/>
  <c r="F539" i="20"/>
  <c r="H543" i="19"/>
  <c r="D539" i="20" s="1"/>
  <c r="E539" i="20"/>
  <c r="AD542" i="19"/>
  <c r="H538" i="20" s="1"/>
  <c r="G538" i="20"/>
  <c r="F538" i="20"/>
  <c r="E538" i="20"/>
  <c r="H542" i="19"/>
  <c r="D538" i="20" s="1"/>
  <c r="AD541" i="19"/>
  <c r="H537" i="20" s="1"/>
  <c r="G537" i="20"/>
  <c r="F537" i="20"/>
  <c r="E537" i="20"/>
  <c r="H541" i="19"/>
  <c r="D537" i="20" s="1"/>
  <c r="AD540" i="19"/>
  <c r="H536" i="20" s="1"/>
  <c r="F536" i="20"/>
  <c r="E536" i="20"/>
  <c r="H540" i="19"/>
  <c r="D536" i="20" s="1"/>
  <c r="AD539" i="19"/>
  <c r="H535" i="20" s="1"/>
  <c r="F535" i="20"/>
  <c r="E535" i="20"/>
  <c r="H539" i="19"/>
  <c r="D535" i="20" s="1"/>
  <c r="AD538" i="19"/>
  <c r="H534" i="20" s="1"/>
  <c r="F534" i="20"/>
  <c r="E534" i="20"/>
  <c r="H538" i="19"/>
  <c r="D534" i="20" s="1"/>
  <c r="AD537" i="19"/>
  <c r="H533" i="20" s="1"/>
  <c r="G533" i="20"/>
  <c r="F533" i="20"/>
  <c r="E533" i="20"/>
  <c r="H537" i="19"/>
  <c r="D533" i="20" s="1"/>
  <c r="AD536" i="19"/>
  <c r="H532" i="20" s="1"/>
  <c r="F532" i="20"/>
  <c r="E532" i="20"/>
  <c r="H536" i="19"/>
  <c r="D532" i="20" s="1"/>
  <c r="AD535" i="19"/>
  <c r="H531" i="20" s="1"/>
  <c r="G531" i="20"/>
  <c r="F531" i="20"/>
  <c r="H535" i="19"/>
  <c r="D531" i="20" s="1"/>
  <c r="E531" i="20"/>
  <c r="H529" i="20"/>
  <c r="G529" i="20"/>
  <c r="F529" i="20"/>
  <c r="E529" i="20"/>
  <c r="H533" i="19"/>
  <c r="D529" i="20" s="1"/>
  <c r="H528" i="20"/>
  <c r="G528" i="20"/>
  <c r="F528" i="20"/>
  <c r="H532" i="19"/>
  <c r="D528" i="20" s="1"/>
  <c r="E528" i="20"/>
  <c r="H527" i="20"/>
  <c r="F527" i="20"/>
  <c r="E527" i="20"/>
  <c r="H531" i="19"/>
  <c r="D527" i="20" s="1"/>
  <c r="H526" i="20"/>
  <c r="F526" i="20"/>
  <c r="H530" i="19"/>
  <c r="D526" i="20" s="1"/>
  <c r="E526" i="20"/>
  <c r="H525" i="20"/>
  <c r="F525" i="20"/>
  <c r="E525" i="20"/>
  <c r="H529" i="19"/>
  <c r="D525" i="20" s="1"/>
  <c r="H524" i="20"/>
  <c r="G524" i="20"/>
  <c r="F524" i="20"/>
  <c r="E524" i="20"/>
  <c r="H528" i="19"/>
  <c r="D524" i="20" s="1"/>
  <c r="H523" i="20"/>
  <c r="F523" i="20"/>
  <c r="E523" i="20"/>
  <c r="H527" i="19"/>
  <c r="D523" i="20" s="1"/>
  <c r="H522" i="20"/>
  <c r="G522" i="20"/>
  <c r="F522" i="20"/>
  <c r="E522" i="20"/>
  <c r="H526" i="19"/>
  <c r="D522" i="20" s="1"/>
  <c r="H521" i="20"/>
  <c r="G521" i="20"/>
  <c r="F521" i="20"/>
  <c r="E521" i="20"/>
  <c r="H525" i="19"/>
  <c r="D521" i="20" s="1"/>
  <c r="H520" i="20"/>
  <c r="G520" i="20"/>
  <c r="F520" i="20"/>
  <c r="H524" i="19"/>
  <c r="D520" i="20" s="1"/>
  <c r="E520" i="20"/>
  <c r="H519" i="20"/>
  <c r="F519" i="20"/>
  <c r="E519" i="20"/>
  <c r="H523" i="19"/>
  <c r="D519" i="20" s="1"/>
  <c r="AD522" i="19"/>
  <c r="H518" i="20" s="1"/>
  <c r="F518" i="20"/>
  <c r="H522" i="19"/>
  <c r="D518" i="20" s="1"/>
  <c r="E518" i="20"/>
  <c r="AD520" i="19"/>
  <c r="H516" i="20" s="1"/>
  <c r="F516" i="20"/>
  <c r="E516" i="20"/>
  <c r="H520" i="19"/>
  <c r="D516" i="20" s="1"/>
  <c r="AD519" i="19"/>
  <c r="H515" i="20" s="1"/>
  <c r="G515" i="20"/>
  <c r="F515" i="20"/>
  <c r="E515" i="20"/>
  <c r="H519" i="19"/>
  <c r="D515" i="20" s="1"/>
  <c r="AD518" i="19"/>
  <c r="H514" i="20" s="1"/>
  <c r="F514" i="20"/>
  <c r="E514" i="20"/>
  <c r="H518" i="19"/>
  <c r="D514" i="20" s="1"/>
  <c r="AD517" i="19"/>
  <c r="H513" i="20" s="1"/>
  <c r="G513" i="20"/>
  <c r="F513" i="20"/>
  <c r="E513" i="20"/>
  <c r="H517" i="19"/>
  <c r="D513" i="20" s="1"/>
  <c r="AD516" i="19"/>
  <c r="H512" i="20" s="1"/>
  <c r="G512" i="20"/>
  <c r="F512" i="20"/>
  <c r="E512" i="20"/>
  <c r="H516" i="19"/>
  <c r="D512" i="20" s="1"/>
  <c r="AD515" i="19"/>
  <c r="H511" i="20" s="1"/>
  <c r="G511" i="20"/>
  <c r="F511" i="20"/>
  <c r="E511" i="20"/>
  <c r="H515" i="19"/>
  <c r="D511" i="20" s="1"/>
  <c r="AD514" i="19"/>
  <c r="H510" i="20" s="1"/>
  <c r="F510" i="20"/>
  <c r="E510" i="20"/>
  <c r="H514" i="19"/>
  <c r="D510" i="20" s="1"/>
  <c r="AD513" i="19"/>
  <c r="H509" i="20" s="1"/>
  <c r="G509" i="20"/>
  <c r="F509" i="20"/>
  <c r="E509" i="20"/>
  <c r="H513" i="19"/>
  <c r="D509" i="20" s="1"/>
  <c r="AD512" i="19"/>
  <c r="H508" i="20" s="1"/>
  <c r="F508" i="20"/>
  <c r="E508" i="20"/>
  <c r="H512" i="19"/>
  <c r="D508" i="20" s="1"/>
  <c r="AD511" i="19"/>
  <c r="H507" i="20" s="1"/>
  <c r="G507" i="20"/>
  <c r="F507" i="20"/>
  <c r="E507" i="20"/>
  <c r="H511" i="19"/>
  <c r="D507" i="20" s="1"/>
  <c r="AD510" i="19"/>
  <c r="H506" i="20" s="1"/>
  <c r="F506" i="20"/>
  <c r="E506" i="20"/>
  <c r="H510" i="19"/>
  <c r="D506" i="20" s="1"/>
  <c r="AD509" i="19"/>
  <c r="H505" i="20" s="1"/>
  <c r="G505" i="20"/>
  <c r="F505" i="20"/>
  <c r="E505" i="20"/>
  <c r="H509" i="19"/>
  <c r="D505" i="20" s="1"/>
  <c r="AD507" i="19"/>
  <c r="H503" i="20" s="1"/>
  <c r="G503" i="20"/>
  <c r="F503" i="20"/>
  <c r="E503" i="20"/>
  <c r="H507" i="19"/>
  <c r="D503" i="20" s="1"/>
  <c r="AD506" i="19"/>
  <c r="H502" i="20" s="1"/>
  <c r="G502" i="20"/>
  <c r="F502" i="20"/>
  <c r="E502" i="20"/>
  <c r="H506" i="19"/>
  <c r="D502" i="20" s="1"/>
  <c r="AD505" i="19"/>
  <c r="H501" i="20" s="1"/>
  <c r="F501" i="20"/>
  <c r="E501" i="20"/>
  <c r="H505" i="19"/>
  <c r="D501" i="20" s="1"/>
  <c r="AD504" i="19"/>
  <c r="H500" i="20" s="1"/>
  <c r="G500" i="20"/>
  <c r="F500" i="20"/>
  <c r="H504" i="19"/>
  <c r="D500" i="20" s="1"/>
  <c r="E500" i="20"/>
  <c r="AD503" i="19"/>
  <c r="H499" i="20" s="1"/>
  <c r="F499" i="20"/>
  <c r="E499" i="20"/>
  <c r="H503" i="19"/>
  <c r="D499" i="20" s="1"/>
  <c r="AD502" i="19"/>
  <c r="H498" i="20" s="1"/>
  <c r="G498" i="20"/>
  <c r="F498" i="20"/>
  <c r="H502" i="19"/>
  <c r="D498" i="20" s="1"/>
  <c r="E498" i="20"/>
  <c r="AD501" i="19"/>
  <c r="H497" i="20" s="1"/>
  <c r="F497" i="20"/>
  <c r="E497" i="20"/>
  <c r="H501" i="19"/>
  <c r="D497" i="20" s="1"/>
  <c r="AD500" i="19"/>
  <c r="H496" i="20" s="1"/>
  <c r="G496" i="20"/>
  <c r="F496" i="20"/>
  <c r="E496" i="20"/>
  <c r="H500" i="19"/>
  <c r="D496" i="20" s="1"/>
  <c r="AD499" i="19"/>
  <c r="H495" i="20" s="1"/>
  <c r="G495" i="20"/>
  <c r="F495" i="20"/>
  <c r="E495" i="20"/>
  <c r="H499" i="19"/>
  <c r="D495" i="20" s="1"/>
  <c r="AD498" i="19"/>
  <c r="H494" i="20" s="1"/>
  <c r="G494" i="20"/>
  <c r="F494" i="20"/>
  <c r="E494" i="20"/>
  <c r="H498" i="19"/>
  <c r="D494" i="20" s="1"/>
  <c r="AD497" i="19"/>
  <c r="H493" i="20" s="1"/>
  <c r="F493" i="20"/>
  <c r="E493" i="20"/>
  <c r="H497" i="19"/>
  <c r="D493" i="20" s="1"/>
  <c r="AD496" i="19"/>
  <c r="H492" i="20" s="1"/>
  <c r="F492" i="20"/>
  <c r="H496" i="19"/>
  <c r="D492" i="20" s="1"/>
  <c r="E492" i="20"/>
  <c r="AD494" i="19"/>
  <c r="H490" i="20" s="1"/>
  <c r="F490" i="20"/>
  <c r="E490" i="20"/>
  <c r="H494" i="19"/>
  <c r="D490" i="20" s="1"/>
  <c r="AD493" i="19"/>
  <c r="H489" i="20" s="1"/>
  <c r="G489" i="20"/>
  <c r="F489" i="20"/>
  <c r="E489" i="20"/>
  <c r="H493" i="19"/>
  <c r="D489" i="20" s="1"/>
  <c r="AD492" i="19"/>
  <c r="H488" i="20" s="1"/>
  <c r="F488" i="20"/>
  <c r="E488" i="20"/>
  <c r="H492" i="19"/>
  <c r="D488" i="20" s="1"/>
  <c r="AD491" i="19"/>
  <c r="H487" i="20" s="1"/>
  <c r="G487" i="20"/>
  <c r="F487" i="20"/>
  <c r="E487" i="20"/>
  <c r="H491" i="19"/>
  <c r="D487" i="20" s="1"/>
  <c r="AD490" i="19"/>
  <c r="H486" i="20" s="1"/>
  <c r="G486" i="20"/>
  <c r="F486" i="20"/>
  <c r="E486" i="20"/>
  <c r="H490" i="19"/>
  <c r="D486" i="20" s="1"/>
  <c r="AD489" i="19"/>
  <c r="H485" i="20" s="1"/>
  <c r="G485" i="20"/>
  <c r="F485" i="20"/>
  <c r="E485" i="20"/>
  <c r="H489" i="19"/>
  <c r="D485" i="20" s="1"/>
  <c r="AD488" i="19"/>
  <c r="H484" i="20" s="1"/>
  <c r="F484" i="20"/>
  <c r="E484" i="20"/>
  <c r="H488" i="19"/>
  <c r="D484" i="20" s="1"/>
  <c r="AD487" i="19"/>
  <c r="H483" i="20" s="1"/>
  <c r="F483" i="20"/>
  <c r="E483" i="20"/>
  <c r="H487" i="19"/>
  <c r="D483" i="20" s="1"/>
  <c r="AD486" i="19"/>
  <c r="H482" i="20" s="1"/>
  <c r="F482" i="20"/>
  <c r="E482" i="20"/>
  <c r="H486" i="19"/>
  <c r="D482" i="20" s="1"/>
  <c r="AD485" i="19"/>
  <c r="H481" i="20" s="1"/>
  <c r="G481" i="20"/>
  <c r="F481" i="20"/>
  <c r="E481" i="20"/>
  <c r="H485" i="19"/>
  <c r="D481" i="20" s="1"/>
  <c r="AD484" i="19"/>
  <c r="H480" i="20" s="1"/>
  <c r="F480" i="20"/>
  <c r="E480" i="20"/>
  <c r="H484" i="19"/>
  <c r="D480" i="20" s="1"/>
  <c r="AD483" i="19"/>
  <c r="H479" i="20" s="1"/>
  <c r="G479" i="20"/>
  <c r="F479" i="20"/>
  <c r="E479" i="20"/>
  <c r="H483" i="19"/>
  <c r="D479" i="20" s="1"/>
  <c r="AD481" i="19"/>
  <c r="H477" i="20" s="1"/>
  <c r="G477" i="20"/>
  <c r="F477" i="20"/>
  <c r="E477" i="20"/>
  <c r="H481" i="19"/>
  <c r="D477" i="20" s="1"/>
  <c r="AD480" i="19"/>
  <c r="H476" i="20" s="1"/>
  <c r="G476" i="20"/>
  <c r="F476" i="20"/>
  <c r="E476" i="20"/>
  <c r="H480" i="19"/>
  <c r="D476" i="20" s="1"/>
  <c r="AD479" i="19"/>
  <c r="H475" i="20" s="1"/>
  <c r="F475" i="20"/>
  <c r="H479" i="19"/>
  <c r="D475" i="20" s="1"/>
  <c r="E475" i="20"/>
  <c r="AD478" i="19"/>
  <c r="H474" i="20" s="1"/>
  <c r="G474" i="20"/>
  <c r="F474" i="20"/>
  <c r="E474" i="20"/>
  <c r="H478" i="19"/>
  <c r="D474" i="20" s="1"/>
  <c r="AD477" i="19"/>
  <c r="H473" i="20" s="1"/>
  <c r="F473" i="20"/>
  <c r="H477" i="19"/>
  <c r="D473" i="20" s="1"/>
  <c r="E473" i="20"/>
  <c r="AD476" i="19"/>
  <c r="H472" i="20" s="1"/>
  <c r="G472" i="20"/>
  <c r="F472" i="20"/>
  <c r="E472" i="20"/>
  <c r="H476" i="19"/>
  <c r="D472" i="20" s="1"/>
  <c r="AD475" i="19"/>
  <c r="H471" i="20" s="1"/>
  <c r="F471" i="20"/>
  <c r="E471" i="20"/>
  <c r="H475" i="19"/>
  <c r="D471" i="20" s="1"/>
  <c r="AD474" i="19"/>
  <c r="H470" i="20" s="1"/>
  <c r="G470" i="20"/>
  <c r="F470" i="20"/>
  <c r="E470" i="20"/>
  <c r="H474" i="19"/>
  <c r="D470" i="20" s="1"/>
  <c r="AD473" i="19"/>
  <c r="H469" i="20" s="1"/>
  <c r="G469" i="20"/>
  <c r="F469" i="20"/>
  <c r="E469" i="20"/>
  <c r="H473" i="19"/>
  <c r="D469" i="20" s="1"/>
  <c r="AD472" i="19"/>
  <c r="H468" i="20" s="1"/>
  <c r="G468" i="20"/>
  <c r="F468" i="20"/>
  <c r="E468" i="20"/>
  <c r="H472" i="19"/>
  <c r="D468" i="20" s="1"/>
  <c r="AD471" i="19"/>
  <c r="H467" i="20" s="1"/>
  <c r="F467" i="20"/>
  <c r="H471" i="19"/>
  <c r="D467" i="20" s="1"/>
  <c r="E467" i="20"/>
  <c r="AD470" i="19"/>
  <c r="H466" i="20" s="1"/>
  <c r="F466" i="20"/>
  <c r="E466" i="20"/>
  <c r="D466" i="20"/>
  <c r="AD468" i="19"/>
  <c r="H464" i="20" s="1"/>
  <c r="F464" i="20"/>
  <c r="E464" i="20"/>
  <c r="H468" i="19"/>
  <c r="D464" i="20" s="1"/>
  <c r="AD467" i="19"/>
  <c r="H463" i="20" s="1"/>
  <c r="G463" i="20"/>
  <c r="F463" i="20"/>
  <c r="H467" i="19"/>
  <c r="D463" i="20" s="1"/>
  <c r="E463" i="20"/>
  <c r="AD466" i="19"/>
  <c r="H462" i="20" s="1"/>
  <c r="F462" i="20"/>
  <c r="E462" i="20"/>
  <c r="H466" i="19"/>
  <c r="D462" i="20" s="1"/>
  <c r="AD465" i="19"/>
  <c r="H461" i="20" s="1"/>
  <c r="G461" i="20"/>
  <c r="F461" i="20"/>
  <c r="E461" i="20"/>
  <c r="H465" i="19"/>
  <c r="D461" i="20" s="1"/>
  <c r="AD464" i="19"/>
  <c r="H460" i="20" s="1"/>
  <c r="G460" i="20"/>
  <c r="F460" i="20"/>
  <c r="E460" i="20"/>
  <c r="H464" i="19"/>
  <c r="D460" i="20" s="1"/>
  <c r="AD463" i="19"/>
  <c r="H459" i="20" s="1"/>
  <c r="G459" i="20"/>
  <c r="F459" i="20"/>
  <c r="E459" i="20"/>
  <c r="H463" i="19"/>
  <c r="D459" i="20" s="1"/>
  <c r="AD462" i="19"/>
  <c r="H458" i="20" s="1"/>
  <c r="F458" i="20"/>
  <c r="E458" i="20"/>
  <c r="H462" i="19"/>
  <c r="D458" i="20" s="1"/>
  <c r="AD461" i="19"/>
  <c r="H457" i="20" s="1"/>
  <c r="F457" i="20"/>
  <c r="E457" i="20"/>
  <c r="H461" i="19"/>
  <c r="D457" i="20" s="1"/>
  <c r="AD460" i="19"/>
  <c r="H456" i="20" s="1"/>
  <c r="F456" i="20"/>
  <c r="E456" i="20"/>
  <c r="H460" i="19"/>
  <c r="D456" i="20" s="1"/>
  <c r="AD459" i="19"/>
  <c r="H455" i="20" s="1"/>
  <c r="G455" i="20"/>
  <c r="F455" i="20"/>
  <c r="H459" i="19"/>
  <c r="D455" i="20" s="1"/>
  <c r="E455" i="20"/>
  <c r="AD458" i="19"/>
  <c r="H454" i="20" s="1"/>
  <c r="F454" i="20"/>
  <c r="E454" i="20"/>
  <c r="H458" i="19"/>
  <c r="D454" i="20" s="1"/>
  <c r="AD457" i="19"/>
  <c r="H453" i="20" s="1"/>
  <c r="G453" i="20"/>
  <c r="F453" i="20"/>
  <c r="E453" i="20"/>
  <c r="H457" i="19"/>
  <c r="D453" i="20" s="1"/>
  <c r="AD455" i="19"/>
  <c r="H451" i="20" s="1"/>
  <c r="G451" i="20"/>
  <c r="F451" i="20"/>
  <c r="E451" i="20"/>
  <c r="H455" i="19"/>
  <c r="D451" i="20" s="1"/>
  <c r="AD454" i="19"/>
  <c r="H450" i="20" s="1"/>
  <c r="G450" i="20"/>
  <c r="F450" i="20"/>
  <c r="E450" i="20"/>
  <c r="H454" i="19"/>
  <c r="D450" i="20" s="1"/>
  <c r="AD453" i="19"/>
  <c r="H449" i="20" s="1"/>
  <c r="F449" i="20"/>
  <c r="E449" i="20"/>
  <c r="H453" i="19"/>
  <c r="D449" i="20" s="1"/>
  <c r="AD452" i="19"/>
  <c r="H448" i="20" s="1"/>
  <c r="G448" i="20"/>
  <c r="F448" i="20"/>
  <c r="E448" i="20"/>
  <c r="H452" i="19"/>
  <c r="D448" i="20" s="1"/>
  <c r="AD451" i="19"/>
  <c r="H447" i="20" s="1"/>
  <c r="F447" i="20"/>
  <c r="H451" i="19"/>
  <c r="D447" i="20" s="1"/>
  <c r="E447" i="20"/>
  <c r="AD450" i="19"/>
  <c r="H446" i="20" s="1"/>
  <c r="G446" i="20"/>
  <c r="F446" i="20"/>
  <c r="E446" i="20"/>
  <c r="H450" i="19"/>
  <c r="D446" i="20" s="1"/>
  <c r="AD449" i="19"/>
  <c r="H445" i="20" s="1"/>
  <c r="F445" i="20"/>
  <c r="E445" i="20"/>
  <c r="H449" i="19"/>
  <c r="D445" i="20" s="1"/>
  <c r="AD448" i="19"/>
  <c r="H444" i="20" s="1"/>
  <c r="G444" i="20"/>
  <c r="F444" i="20"/>
  <c r="E444" i="20"/>
  <c r="H448" i="19"/>
  <c r="D444" i="20" s="1"/>
  <c r="AD447" i="19"/>
  <c r="H443" i="20" s="1"/>
  <c r="G443" i="20"/>
  <c r="F443" i="20"/>
  <c r="E443" i="20"/>
  <c r="H447" i="19"/>
  <c r="D443" i="20" s="1"/>
  <c r="AD446" i="19"/>
  <c r="H442" i="20" s="1"/>
  <c r="G442" i="20"/>
  <c r="F442" i="20"/>
  <c r="E442" i="20"/>
  <c r="H446" i="19"/>
  <c r="D442" i="20" s="1"/>
  <c r="AD445" i="19"/>
  <c r="H441" i="20" s="1"/>
  <c r="F441" i="20"/>
  <c r="E441" i="20"/>
  <c r="H445" i="19"/>
  <c r="D441" i="20" s="1"/>
  <c r="AD444" i="19"/>
  <c r="H440" i="20" s="1"/>
  <c r="F440" i="20"/>
  <c r="E440" i="20"/>
  <c r="H444" i="19"/>
  <c r="D440" i="20" s="1"/>
  <c r="AD442" i="19"/>
  <c r="H438" i="20" s="1"/>
  <c r="F438" i="20"/>
  <c r="E438" i="20"/>
  <c r="H442" i="19"/>
  <c r="D438" i="20" s="1"/>
  <c r="AD441" i="19"/>
  <c r="H437" i="20" s="1"/>
  <c r="G437" i="20"/>
  <c r="F437" i="20"/>
  <c r="E437" i="20"/>
  <c r="H441" i="19"/>
  <c r="D437" i="20" s="1"/>
  <c r="AD440" i="19"/>
  <c r="H436" i="20" s="1"/>
  <c r="F436" i="20"/>
  <c r="E436" i="20"/>
  <c r="H440" i="19"/>
  <c r="D436" i="20" s="1"/>
  <c r="AD439" i="19"/>
  <c r="H435" i="20" s="1"/>
  <c r="G435" i="20"/>
  <c r="F435" i="20"/>
  <c r="H439" i="19"/>
  <c r="D435" i="20" s="1"/>
  <c r="E435" i="20"/>
  <c r="AD438" i="19"/>
  <c r="H434" i="20" s="1"/>
  <c r="G434" i="20"/>
  <c r="F434" i="20"/>
  <c r="E434" i="20"/>
  <c r="H438" i="19"/>
  <c r="D434" i="20" s="1"/>
  <c r="AD437" i="19"/>
  <c r="H433" i="20" s="1"/>
  <c r="G433" i="20"/>
  <c r="F433" i="20"/>
  <c r="E433" i="20"/>
  <c r="H437" i="19"/>
  <c r="D433" i="20" s="1"/>
  <c r="AD436" i="19"/>
  <c r="H432" i="20" s="1"/>
  <c r="F432" i="20"/>
  <c r="E432" i="20"/>
  <c r="H436" i="19"/>
  <c r="D432" i="20" s="1"/>
  <c r="AD435" i="19"/>
  <c r="H431" i="20" s="1"/>
  <c r="F431" i="20"/>
  <c r="E431" i="20"/>
  <c r="H435" i="19"/>
  <c r="D431" i="20" s="1"/>
  <c r="AD434" i="19"/>
  <c r="H430" i="20" s="1"/>
  <c r="F430" i="20"/>
  <c r="E430" i="20"/>
  <c r="H434" i="19"/>
  <c r="D430" i="20" s="1"/>
  <c r="AD433" i="19"/>
  <c r="H429" i="20" s="1"/>
  <c r="G429" i="20"/>
  <c r="F429" i="20"/>
  <c r="E429" i="20"/>
  <c r="H433" i="19"/>
  <c r="D429" i="20" s="1"/>
  <c r="AD432" i="19"/>
  <c r="H428" i="20" s="1"/>
  <c r="F428" i="20"/>
  <c r="E428" i="20"/>
  <c r="H432" i="19"/>
  <c r="D428" i="20" s="1"/>
  <c r="AD431" i="19"/>
  <c r="H427" i="20" s="1"/>
  <c r="G427" i="20"/>
  <c r="F427" i="20"/>
  <c r="H431" i="19"/>
  <c r="D427" i="20" s="1"/>
  <c r="E427" i="20"/>
  <c r="AD429" i="19"/>
  <c r="H425" i="20" s="1"/>
  <c r="G425" i="20"/>
  <c r="F425" i="20"/>
  <c r="E425" i="20"/>
  <c r="H429" i="19"/>
  <c r="D425" i="20" s="1"/>
  <c r="AD428" i="19"/>
  <c r="H424" i="20" s="1"/>
  <c r="G424" i="20"/>
  <c r="F424" i="20"/>
  <c r="H428" i="19"/>
  <c r="D424" i="20" s="1"/>
  <c r="E424" i="20"/>
  <c r="AD427" i="19"/>
  <c r="H423" i="20" s="1"/>
  <c r="F423" i="20"/>
  <c r="E423" i="20"/>
  <c r="H427" i="19"/>
  <c r="D423" i="20" s="1"/>
  <c r="AD426" i="19"/>
  <c r="H422" i="20" s="1"/>
  <c r="F422" i="20"/>
  <c r="H426" i="19"/>
  <c r="D422" i="20" s="1"/>
  <c r="E422" i="20"/>
  <c r="AD425" i="19"/>
  <c r="H421" i="20" s="1"/>
  <c r="F421" i="20"/>
  <c r="E421" i="20"/>
  <c r="H425" i="19"/>
  <c r="D421" i="20" s="1"/>
  <c r="AD424" i="19"/>
  <c r="H420" i="20" s="1"/>
  <c r="G420" i="20"/>
  <c r="F420" i="20"/>
  <c r="E420" i="20"/>
  <c r="H424" i="19"/>
  <c r="D420" i="20" s="1"/>
  <c r="AD423" i="19"/>
  <c r="H419" i="20" s="1"/>
  <c r="F419" i="20"/>
  <c r="E419" i="20"/>
  <c r="H423" i="19"/>
  <c r="D419" i="20" s="1"/>
  <c r="AD422" i="19"/>
  <c r="H418" i="20" s="1"/>
  <c r="G418" i="20"/>
  <c r="F418" i="20"/>
  <c r="E418" i="20"/>
  <c r="H422" i="19"/>
  <c r="D418" i="20" s="1"/>
  <c r="AD421" i="19"/>
  <c r="H417" i="20" s="1"/>
  <c r="G417" i="20"/>
  <c r="F417" i="20"/>
  <c r="E417" i="20"/>
  <c r="H421" i="19"/>
  <c r="D417" i="20" s="1"/>
  <c r="AD420" i="19"/>
  <c r="H416" i="20" s="1"/>
  <c r="G416" i="20"/>
  <c r="F416" i="20"/>
  <c r="H420" i="19"/>
  <c r="D416" i="20" s="1"/>
  <c r="E416" i="20"/>
  <c r="AD419" i="19"/>
  <c r="H415" i="20" s="1"/>
  <c r="F415" i="20"/>
  <c r="E415" i="20"/>
  <c r="H419" i="19"/>
  <c r="D415" i="20" s="1"/>
  <c r="AD418" i="19"/>
  <c r="H414" i="20" s="1"/>
  <c r="F414" i="20"/>
  <c r="H418" i="19"/>
  <c r="D414" i="20" s="1"/>
  <c r="E414" i="20"/>
  <c r="AD416" i="19"/>
  <c r="H412" i="20" s="1"/>
  <c r="F412" i="20"/>
  <c r="E412" i="20"/>
  <c r="H416" i="19"/>
  <c r="D412" i="20" s="1"/>
  <c r="AD415" i="19"/>
  <c r="H411" i="20" s="1"/>
  <c r="G411" i="20"/>
  <c r="F411" i="20"/>
  <c r="E411" i="20"/>
  <c r="H415" i="19"/>
  <c r="D411" i="20" s="1"/>
  <c r="AD414" i="19"/>
  <c r="H410" i="20" s="1"/>
  <c r="F410" i="20"/>
  <c r="E410" i="20"/>
  <c r="H414" i="19"/>
  <c r="D410" i="20" s="1"/>
  <c r="AD413" i="19"/>
  <c r="H409" i="20" s="1"/>
  <c r="G409" i="20"/>
  <c r="F409" i="20"/>
  <c r="E409" i="20"/>
  <c r="H413" i="19"/>
  <c r="D409" i="20" s="1"/>
  <c r="AD412" i="19"/>
  <c r="H408" i="20" s="1"/>
  <c r="G408" i="20"/>
  <c r="F408" i="20"/>
  <c r="E408" i="20"/>
  <c r="H412" i="19"/>
  <c r="D408" i="20" s="1"/>
  <c r="AD411" i="19"/>
  <c r="H407" i="20" s="1"/>
  <c r="G407" i="20"/>
  <c r="F407" i="20"/>
  <c r="H411" i="19"/>
  <c r="D407" i="20" s="1"/>
  <c r="E407" i="20"/>
  <c r="AD410" i="19"/>
  <c r="H406" i="20" s="1"/>
  <c r="F406" i="20"/>
  <c r="E406" i="20"/>
  <c r="H410" i="19"/>
  <c r="D406" i="20" s="1"/>
  <c r="AD409" i="19"/>
  <c r="H405" i="20" s="1"/>
  <c r="G405" i="20"/>
  <c r="F405" i="20"/>
  <c r="E405" i="20"/>
  <c r="H409" i="19"/>
  <c r="D405" i="20" s="1"/>
  <c r="AD408" i="19"/>
  <c r="H404" i="20" s="1"/>
  <c r="F404" i="20"/>
  <c r="E404" i="20"/>
  <c r="H408" i="19"/>
  <c r="D404" i="20" s="1"/>
  <c r="AD407" i="19"/>
  <c r="H403" i="20" s="1"/>
  <c r="G403" i="20"/>
  <c r="F403" i="20"/>
  <c r="E403" i="20"/>
  <c r="H407" i="19"/>
  <c r="D403" i="20" s="1"/>
  <c r="AD406" i="19"/>
  <c r="H402" i="20" s="1"/>
  <c r="F402" i="20"/>
  <c r="E402" i="20"/>
  <c r="H406" i="19"/>
  <c r="D402" i="20" s="1"/>
  <c r="AD405" i="19"/>
  <c r="H401" i="20" s="1"/>
  <c r="G401" i="20"/>
  <c r="F401" i="20"/>
  <c r="E401" i="20"/>
  <c r="H405" i="19"/>
  <c r="D401" i="20" s="1"/>
  <c r="AD403" i="19"/>
  <c r="H399" i="20" s="1"/>
  <c r="G399" i="20"/>
  <c r="F399" i="20"/>
  <c r="E399" i="20"/>
  <c r="H403" i="19"/>
  <c r="D399" i="20" s="1"/>
  <c r="AD402" i="19"/>
  <c r="H398" i="20" s="1"/>
  <c r="G398" i="20"/>
  <c r="F398" i="20"/>
  <c r="E398" i="20"/>
  <c r="H402" i="19"/>
  <c r="D398" i="20" s="1"/>
  <c r="AD401" i="19"/>
  <c r="H397" i="20" s="1"/>
  <c r="F397" i="20"/>
  <c r="E397" i="20"/>
  <c r="H401" i="19"/>
  <c r="D397" i="20" s="1"/>
  <c r="AD400" i="19"/>
  <c r="H396" i="20" s="1"/>
  <c r="G396" i="20"/>
  <c r="F396" i="20"/>
  <c r="H400" i="19"/>
  <c r="D396" i="20" s="1"/>
  <c r="E396" i="20"/>
  <c r="AD399" i="19"/>
  <c r="H395" i="20" s="1"/>
  <c r="G395" i="20"/>
  <c r="F395" i="20"/>
  <c r="E395" i="20"/>
  <c r="H399" i="19"/>
  <c r="D395" i="20" s="1"/>
  <c r="AD398" i="19"/>
  <c r="H394" i="20" s="1"/>
  <c r="G394" i="20"/>
  <c r="F394" i="20"/>
  <c r="H398" i="19"/>
  <c r="D394" i="20" s="1"/>
  <c r="E394" i="20"/>
  <c r="AD397" i="19"/>
  <c r="H393" i="20" s="1"/>
  <c r="G393" i="20"/>
  <c r="F393" i="20"/>
  <c r="E393" i="20"/>
  <c r="H397" i="19"/>
  <c r="D393" i="20" s="1"/>
  <c r="AD396" i="19"/>
  <c r="H392" i="20" s="1"/>
  <c r="F392" i="20"/>
  <c r="E392" i="20"/>
  <c r="H396" i="19"/>
  <c r="D392" i="20" s="1"/>
  <c r="AD395" i="19"/>
  <c r="H391" i="20" s="1"/>
  <c r="G391" i="20"/>
  <c r="F391" i="20"/>
  <c r="E391" i="20"/>
  <c r="H395" i="19"/>
  <c r="D391" i="20" s="1"/>
  <c r="AD394" i="19"/>
  <c r="H390" i="20" s="1"/>
  <c r="G390" i="20"/>
  <c r="F390" i="20"/>
  <c r="E390" i="20"/>
  <c r="H394" i="19"/>
  <c r="D390" i="20" s="1"/>
  <c r="AD393" i="19"/>
  <c r="H389" i="20" s="1"/>
  <c r="G389" i="20"/>
  <c r="F389" i="20"/>
  <c r="E389" i="20"/>
  <c r="H393" i="19"/>
  <c r="D389" i="20" s="1"/>
  <c r="AD392" i="19"/>
  <c r="H388" i="20" s="1"/>
  <c r="F388" i="20"/>
  <c r="H392" i="19"/>
  <c r="D388" i="20" s="1"/>
  <c r="E388" i="20"/>
  <c r="AD390" i="19"/>
  <c r="H386" i="20" s="1"/>
  <c r="G386" i="20"/>
  <c r="F386" i="20"/>
  <c r="E386" i="20"/>
  <c r="H390" i="19"/>
  <c r="D386" i="20" s="1"/>
  <c r="AD389" i="19"/>
  <c r="H385" i="20" s="1"/>
  <c r="F385" i="20"/>
  <c r="E385" i="20"/>
  <c r="H389" i="19"/>
  <c r="D385" i="20" s="1"/>
  <c r="AD388" i="19"/>
  <c r="H384" i="20" s="1"/>
  <c r="G384" i="20"/>
  <c r="F384" i="20"/>
  <c r="E384" i="20"/>
  <c r="H388" i="19"/>
  <c r="D384" i="20" s="1"/>
  <c r="AD387" i="19"/>
  <c r="H383" i="20" s="1"/>
  <c r="F383" i="20"/>
  <c r="E383" i="20"/>
  <c r="H387" i="19"/>
  <c r="D383" i="20" s="1"/>
  <c r="AD386" i="19"/>
  <c r="H382" i="20" s="1"/>
  <c r="G382" i="20"/>
  <c r="F382" i="20"/>
  <c r="E382" i="20"/>
  <c r="H386" i="19"/>
  <c r="D382" i="20" s="1"/>
  <c r="AD385" i="19"/>
  <c r="H381" i="20" s="1"/>
  <c r="G381" i="20"/>
  <c r="F381" i="20"/>
  <c r="E381" i="20"/>
  <c r="H385" i="19"/>
  <c r="D381" i="20" s="1"/>
  <c r="AD384" i="19"/>
  <c r="H380" i="20" s="1"/>
  <c r="G380" i="20"/>
  <c r="F380" i="20"/>
  <c r="E380" i="20"/>
  <c r="H384" i="19"/>
  <c r="D380" i="20" s="1"/>
  <c r="AD383" i="19"/>
  <c r="H379" i="20" s="1"/>
  <c r="F379" i="20"/>
  <c r="H383" i="19"/>
  <c r="D379" i="20" s="1"/>
  <c r="E379" i="20"/>
  <c r="AD382" i="19"/>
  <c r="H378" i="20" s="1"/>
  <c r="G378" i="20"/>
  <c r="F378" i="20"/>
  <c r="E378" i="20"/>
  <c r="H382" i="19"/>
  <c r="D378" i="20" s="1"/>
  <c r="AD381" i="19"/>
  <c r="H377" i="20" s="1"/>
  <c r="F377" i="20"/>
  <c r="E377" i="20"/>
  <c r="H381" i="19"/>
  <c r="D377" i="20" s="1"/>
  <c r="AD380" i="19"/>
  <c r="H376" i="20" s="1"/>
  <c r="G376" i="20"/>
  <c r="F376" i="20"/>
  <c r="E376" i="20"/>
  <c r="H380" i="19"/>
  <c r="D376" i="20" s="1"/>
  <c r="AD379" i="19"/>
  <c r="H375" i="20" s="1"/>
  <c r="F375" i="20"/>
  <c r="E375" i="20"/>
  <c r="H379" i="19"/>
  <c r="D375" i="20" s="1"/>
  <c r="AD377" i="19"/>
  <c r="H373" i="20" s="1"/>
  <c r="G373" i="20"/>
  <c r="F373" i="20"/>
  <c r="E373" i="20"/>
  <c r="H377" i="19"/>
  <c r="D373" i="20" s="1"/>
  <c r="AD376" i="19"/>
  <c r="H372" i="20" s="1"/>
  <c r="G372" i="20"/>
  <c r="F372" i="20"/>
  <c r="E372" i="20"/>
  <c r="H376" i="19"/>
  <c r="D372" i="20" s="1"/>
  <c r="AD375" i="19"/>
  <c r="H371" i="20" s="1"/>
  <c r="G371" i="20"/>
  <c r="F371" i="20"/>
  <c r="H375" i="19"/>
  <c r="D371" i="20" s="1"/>
  <c r="E371" i="20"/>
  <c r="AD374" i="19"/>
  <c r="H370" i="20" s="1"/>
  <c r="F370" i="20"/>
  <c r="E370" i="20"/>
  <c r="H374" i="19"/>
  <c r="D370" i="20" s="1"/>
  <c r="AD373" i="19"/>
  <c r="H369" i="20" s="1"/>
  <c r="G369" i="20"/>
  <c r="F369" i="20"/>
  <c r="H373" i="19"/>
  <c r="D369" i="20" s="1"/>
  <c r="E369" i="20"/>
  <c r="AD372" i="19"/>
  <c r="H368" i="20" s="1"/>
  <c r="F368" i="20"/>
  <c r="E368" i="20"/>
  <c r="H372" i="19"/>
  <c r="D368" i="20" s="1"/>
  <c r="AD371" i="19"/>
  <c r="H367" i="20" s="1"/>
  <c r="G367" i="20"/>
  <c r="F367" i="20"/>
  <c r="E367" i="20"/>
  <c r="H371" i="19"/>
  <c r="D367" i="20" s="1"/>
  <c r="AD370" i="19"/>
  <c r="H366" i="20" s="1"/>
  <c r="F366" i="20"/>
  <c r="E366" i="20"/>
  <c r="H370" i="19"/>
  <c r="D366" i="20" s="1"/>
  <c r="AD369" i="19"/>
  <c r="H365" i="20" s="1"/>
  <c r="G365" i="20"/>
  <c r="F365" i="20"/>
  <c r="E365" i="20"/>
  <c r="H369" i="19"/>
  <c r="D365" i="20" s="1"/>
  <c r="AD368" i="19"/>
  <c r="H364" i="20" s="1"/>
  <c r="G364" i="20"/>
  <c r="F364" i="20"/>
  <c r="E364" i="20"/>
  <c r="H368" i="19"/>
  <c r="D364" i="20" s="1"/>
  <c r="AD367" i="19"/>
  <c r="H363" i="20" s="1"/>
  <c r="G363" i="20"/>
  <c r="F363" i="20"/>
  <c r="H367" i="19"/>
  <c r="D363" i="20" s="1"/>
  <c r="E363" i="20"/>
  <c r="AD366" i="19"/>
  <c r="H362" i="20" s="1"/>
  <c r="F362" i="20"/>
  <c r="E362" i="20"/>
  <c r="D362" i="20"/>
  <c r="AD364" i="19"/>
  <c r="H360" i="20" s="1"/>
  <c r="G360" i="20"/>
  <c r="F360" i="20"/>
  <c r="E360" i="20"/>
  <c r="H364" i="19"/>
  <c r="D360" i="20" s="1"/>
  <c r="AD363" i="19"/>
  <c r="H359" i="20" s="1"/>
  <c r="F359" i="20"/>
  <c r="E359" i="20"/>
  <c r="H363" i="19"/>
  <c r="D359" i="20" s="1"/>
  <c r="AD362" i="19"/>
  <c r="H358" i="20" s="1"/>
  <c r="G358" i="20"/>
  <c r="F358" i="20"/>
  <c r="E358" i="20"/>
  <c r="H362" i="19"/>
  <c r="D358" i="20" s="1"/>
  <c r="AD361" i="19"/>
  <c r="H357" i="20" s="1"/>
  <c r="F357" i="20"/>
  <c r="E357" i="20"/>
  <c r="H361" i="19"/>
  <c r="D357" i="20" s="1"/>
  <c r="AD360" i="19"/>
  <c r="H356" i="20" s="1"/>
  <c r="G356" i="20"/>
  <c r="F356" i="20"/>
  <c r="E356" i="20"/>
  <c r="H360" i="19"/>
  <c r="D356" i="20" s="1"/>
  <c r="AD359" i="19"/>
  <c r="H355" i="20" s="1"/>
  <c r="G355" i="20"/>
  <c r="F355" i="20"/>
  <c r="E355" i="20"/>
  <c r="H359" i="19"/>
  <c r="D355" i="20" s="1"/>
  <c r="AD358" i="19"/>
  <c r="H354" i="20" s="1"/>
  <c r="G354" i="20"/>
  <c r="F354" i="20"/>
  <c r="E354" i="20"/>
  <c r="H358" i="19"/>
  <c r="D354" i="20" s="1"/>
  <c r="AD357" i="19"/>
  <c r="H353" i="20" s="1"/>
  <c r="F353" i="20"/>
  <c r="E353" i="20"/>
  <c r="H357" i="19"/>
  <c r="D353" i="20" s="1"/>
  <c r="AD356" i="19"/>
  <c r="H352" i="20" s="1"/>
  <c r="G352" i="20"/>
  <c r="F352" i="20"/>
  <c r="E352" i="20"/>
  <c r="H356" i="19"/>
  <c r="D352" i="20" s="1"/>
  <c r="AD355" i="19"/>
  <c r="H351" i="20" s="1"/>
  <c r="F351" i="20"/>
  <c r="D351" i="20"/>
  <c r="E351" i="20"/>
  <c r="AD354" i="19"/>
  <c r="H350" i="20" s="1"/>
  <c r="G350" i="20"/>
  <c r="F350" i="20"/>
  <c r="E350" i="20"/>
  <c r="D350" i="20"/>
  <c r="AD353" i="19"/>
  <c r="H349" i="20" s="1"/>
  <c r="F349" i="20"/>
  <c r="E349" i="20"/>
  <c r="D349" i="20"/>
  <c r="AD351" i="19"/>
  <c r="H347" i="20" s="1"/>
  <c r="G347" i="20"/>
  <c r="F347" i="20"/>
  <c r="E347" i="20"/>
  <c r="H351" i="19"/>
  <c r="D347" i="20" s="1"/>
  <c r="AD350" i="19"/>
  <c r="H346" i="20" s="1"/>
  <c r="G346" i="20"/>
  <c r="F346" i="20"/>
  <c r="E346" i="20"/>
  <c r="H350" i="19"/>
  <c r="D346" i="20" s="1"/>
  <c r="AD349" i="19"/>
  <c r="H345" i="20" s="1"/>
  <c r="G345" i="20"/>
  <c r="F345" i="20"/>
  <c r="E345" i="20"/>
  <c r="D345" i="20"/>
  <c r="AD348" i="19"/>
  <c r="H344" i="20" s="1"/>
  <c r="F344" i="20"/>
  <c r="E344" i="20"/>
  <c r="D344" i="20"/>
  <c r="AD347" i="19"/>
  <c r="H343" i="20" s="1"/>
  <c r="G343" i="20"/>
  <c r="F343" i="20"/>
  <c r="D343" i="20"/>
  <c r="E343" i="20"/>
  <c r="AD346" i="19"/>
  <c r="H342" i="20" s="1"/>
  <c r="F342" i="20"/>
  <c r="E342" i="20"/>
  <c r="H346" i="19"/>
  <c r="D342" i="20" s="1"/>
  <c r="AD345" i="19"/>
  <c r="H341" i="20" s="1"/>
  <c r="G341" i="20"/>
  <c r="F341" i="20"/>
  <c r="E341" i="20"/>
  <c r="H345" i="19"/>
  <c r="D341" i="20" s="1"/>
  <c r="AD344" i="19"/>
  <c r="H340" i="20" s="1"/>
  <c r="F340" i="20"/>
  <c r="E340" i="20"/>
  <c r="H344" i="19"/>
  <c r="D340" i="20" s="1"/>
  <c r="AD343" i="19"/>
  <c r="H339" i="20" s="1"/>
  <c r="G339" i="20"/>
  <c r="F339" i="20"/>
  <c r="E339" i="20"/>
  <c r="H343" i="19"/>
  <c r="D339" i="20" s="1"/>
  <c r="AD342" i="19"/>
  <c r="H338" i="20" s="1"/>
  <c r="G338" i="20"/>
  <c r="F338" i="20"/>
  <c r="E338" i="20"/>
  <c r="H342" i="19"/>
  <c r="D338" i="20" s="1"/>
  <c r="AD341" i="19"/>
  <c r="H337" i="20" s="1"/>
  <c r="G337" i="20"/>
  <c r="F337" i="20"/>
  <c r="E337" i="20"/>
  <c r="H341" i="19"/>
  <c r="D337" i="20" s="1"/>
  <c r="AD340" i="19"/>
  <c r="H336" i="20" s="1"/>
  <c r="F336" i="20"/>
  <c r="E336" i="20"/>
  <c r="H340" i="19"/>
  <c r="D336" i="20" s="1"/>
  <c r="AD338" i="19"/>
  <c r="H334" i="20" s="1"/>
  <c r="G334" i="20"/>
  <c r="F334" i="20"/>
  <c r="E334" i="20"/>
  <c r="H338" i="19"/>
  <c r="D334" i="20" s="1"/>
  <c r="AD337" i="19"/>
  <c r="H333" i="20" s="1"/>
  <c r="F333" i="20"/>
  <c r="E333" i="20"/>
  <c r="H337" i="19"/>
  <c r="D333" i="20" s="1"/>
  <c r="AD336" i="19"/>
  <c r="H332" i="20" s="1"/>
  <c r="G332" i="20"/>
  <c r="F332" i="20"/>
  <c r="E332" i="20"/>
  <c r="H336" i="19"/>
  <c r="D332" i="20" s="1"/>
  <c r="AD335" i="19"/>
  <c r="H331" i="20" s="1"/>
  <c r="F331" i="20"/>
  <c r="E331" i="20"/>
  <c r="H335" i="19"/>
  <c r="D331" i="20" s="1"/>
  <c r="AD334" i="19"/>
  <c r="H330" i="20" s="1"/>
  <c r="G330" i="20"/>
  <c r="F330" i="20"/>
  <c r="E330" i="20"/>
  <c r="H334" i="19"/>
  <c r="D330" i="20" s="1"/>
  <c r="AD333" i="19"/>
  <c r="H329" i="20" s="1"/>
  <c r="G329" i="20"/>
  <c r="F329" i="20"/>
  <c r="E329" i="20"/>
  <c r="H333" i="19"/>
  <c r="D329" i="20" s="1"/>
  <c r="AD332" i="19"/>
  <c r="H328" i="20" s="1"/>
  <c r="G328" i="20"/>
  <c r="F328" i="20"/>
  <c r="E328" i="20"/>
  <c r="H332" i="19"/>
  <c r="D328" i="20" s="1"/>
  <c r="AD331" i="19"/>
  <c r="H327" i="20" s="1"/>
  <c r="F327" i="20"/>
  <c r="E327" i="20"/>
  <c r="H331" i="19"/>
  <c r="D327" i="20" s="1"/>
  <c r="AD330" i="19"/>
  <c r="H326" i="20" s="1"/>
  <c r="G326" i="20"/>
  <c r="F326" i="20"/>
  <c r="E326" i="20"/>
  <c r="H330" i="19"/>
  <c r="D326" i="20" s="1"/>
  <c r="AD329" i="19"/>
  <c r="H325" i="20" s="1"/>
  <c r="G325" i="20"/>
  <c r="F325" i="20"/>
  <c r="E325" i="20"/>
  <c r="H329" i="19"/>
  <c r="D325" i="20" s="1"/>
  <c r="AD328" i="19"/>
  <c r="H324" i="20" s="1"/>
  <c r="F324" i="20"/>
  <c r="E324" i="20"/>
  <c r="H328" i="19"/>
  <c r="D324" i="20" s="1"/>
  <c r="AD327" i="19"/>
  <c r="H323" i="20" s="1"/>
  <c r="G323" i="20"/>
  <c r="F323" i="20"/>
  <c r="H327" i="19"/>
  <c r="D323" i="20" s="1"/>
  <c r="E323" i="20"/>
  <c r="AD325" i="19"/>
  <c r="H321" i="20" s="1"/>
  <c r="F321" i="20"/>
  <c r="E321" i="20"/>
  <c r="D321" i="20"/>
  <c r="AD324" i="19"/>
  <c r="H320" i="20" s="1"/>
  <c r="F320" i="20"/>
  <c r="H324" i="19"/>
  <c r="D320" i="20" s="1"/>
  <c r="E320" i="20"/>
  <c r="AD323" i="19"/>
  <c r="H319" i="20" s="1"/>
  <c r="G319" i="20"/>
  <c r="F319" i="20"/>
  <c r="E319" i="20"/>
  <c r="H323" i="19"/>
  <c r="D319" i="20" s="1"/>
  <c r="AD322" i="19"/>
  <c r="H318" i="20" s="1"/>
  <c r="G318" i="20"/>
  <c r="F318" i="20"/>
  <c r="H322" i="19"/>
  <c r="D318" i="20" s="1"/>
  <c r="E318" i="20"/>
  <c r="AD321" i="19"/>
  <c r="H317" i="20" s="1"/>
  <c r="G317" i="20"/>
  <c r="F317" i="20"/>
  <c r="E317" i="20"/>
  <c r="H321" i="19"/>
  <c r="D317" i="20" s="1"/>
  <c r="AD320" i="19"/>
  <c r="H316" i="20" s="1"/>
  <c r="F316" i="20"/>
  <c r="E316" i="20"/>
  <c r="H320" i="19"/>
  <c r="D316" i="20" s="1"/>
  <c r="AD319" i="19"/>
  <c r="H315" i="20" s="1"/>
  <c r="G315" i="20"/>
  <c r="F315" i="20"/>
  <c r="E315" i="20"/>
  <c r="H319" i="19"/>
  <c r="D315" i="20" s="1"/>
  <c r="AD318" i="19"/>
  <c r="H314" i="20" s="1"/>
  <c r="F314" i="20"/>
  <c r="E314" i="20"/>
  <c r="H318" i="19"/>
  <c r="D314" i="20" s="1"/>
  <c r="AD317" i="19"/>
  <c r="H313" i="20" s="1"/>
  <c r="G313" i="20"/>
  <c r="F313" i="20"/>
  <c r="E313" i="20"/>
  <c r="H317" i="19"/>
  <c r="D313" i="20" s="1"/>
  <c r="AD316" i="19"/>
  <c r="H312" i="20" s="1"/>
  <c r="F312" i="20"/>
  <c r="H316" i="19"/>
  <c r="D312" i="20" s="1"/>
  <c r="E312" i="20"/>
  <c r="AD315" i="19"/>
  <c r="H311" i="20" s="1"/>
  <c r="G311" i="20"/>
  <c r="F311" i="20"/>
  <c r="E311" i="20"/>
  <c r="H315" i="19"/>
  <c r="D311" i="20" s="1"/>
  <c r="AD314" i="19"/>
  <c r="H310" i="20" s="1"/>
  <c r="G310" i="20"/>
  <c r="F310" i="20"/>
  <c r="H314" i="19"/>
  <c r="D310" i="20" s="1"/>
  <c r="E310" i="20"/>
  <c r="AD312" i="19"/>
  <c r="H308" i="20" s="1"/>
  <c r="G308" i="20"/>
  <c r="F308" i="20"/>
  <c r="E308" i="20"/>
  <c r="H312" i="19"/>
  <c r="D308" i="20" s="1"/>
  <c r="AD311" i="19"/>
  <c r="H307" i="20" s="1"/>
  <c r="F307" i="20"/>
  <c r="E307" i="20"/>
  <c r="H311" i="19"/>
  <c r="D307" i="20" s="1"/>
  <c r="AD310" i="19"/>
  <c r="H306" i="20" s="1"/>
  <c r="G306" i="20"/>
  <c r="F306" i="20"/>
  <c r="E306" i="20"/>
  <c r="H310" i="19"/>
  <c r="D306" i="20" s="1"/>
  <c r="AD309" i="19"/>
  <c r="H305" i="20" s="1"/>
  <c r="F305" i="20"/>
  <c r="E305" i="20"/>
  <c r="H309" i="19"/>
  <c r="D305" i="20" s="1"/>
  <c r="AD308" i="19"/>
  <c r="H304" i="20" s="1"/>
  <c r="G304" i="20"/>
  <c r="F304" i="20"/>
  <c r="E304" i="20"/>
  <c r="H308" i="19"/>
  <c r="D304" i="20" s="1"/>
  <c r="AD307" i="19"/>
  <c r="H303" i="20" s="1"/>
  <c r="F303" i="20"/>
  <c r="H307" i="19"/>
  <c r="D303" i="20" s="1"/>
  <c r="E303" i="20"/>
  <c r="AD306" i="19"/>
  <c r="H302" i="20" s="1"/>
  <c r="G302" i="20"/>
  <c r="F302" i="20"/>
  <c r="E302" i="20"/>
  <c r="H306" i="19"/>
  <c r="D302" i="20" s="1"/>
  <c r="AD305" i="19"/>
  <c r="H301" i="20" s="1"/>
  <c r="G301" i="20"/>
  <c r="F301" i="20"/>
  <c r="E301" i="20"/>
  <c r="H305" i="19"/>
  <c r="D301" i="20" s="1"/>
  <c r="AD304" i="19"/>
  <c r="H300" i="20" s="1"/>
  <c r="G300" i="20"/>
  <c r="F300" i="20"/>
  <c r="E300" i="20"/>
  <c r="H304" i="19"/>
  <c r="D300" i="20" s="1"/>
  <c r="AD303" i="19"/>
  <c r="H299" i="20" s="1"/>
  <c r="F299" i="20"/>
  <c r="E299" i="20"/>
  <c r="H303" i="19"/>
  <c r="D299" i="20" s="1"/>
  <c r="AD302" i="19"/>
  <c r="H298" i="20" s="1"/>
  <c r="G298" i="20"/>
  <c r="F298" i="20"/>
  <c r="E298" i="20"/>
  <c r="H302" i="19"/>
  <c r="D298" i="20" s="1"/>
  <c r="AD301" i="19"/>
  <c r="H297" i="20" s="1"/>
  <c r="F297" i="20"/>
  <c r="E297" i="20"/>
  <c r="H301" i="19"/>
  <c r="D297" i="20" s="1"/>
  <c r="AD299" i="19"/>
  <c r="H295" i="20" s="1"/>
  <c r="G295" i="20"/>
  <c r="F295" i="20"/>
  <c r="E295" i="20"/>
  <c r="H299" i="19"/>
  <c r="D295" i="20" s="1"/>
  <c r="AD298" i="19"/>
  <c r="H294" i="20" s="1"/>
  <c r="F294" i="20"/>
  <c r="E294" i="20"/>
  <c r="H298" i="19"/>
  <c r="D294" i="20" s="1"/>
  <c r="AD297" i="19"/>
  <c r="H293" i="20" s="1"/>
  <c r="G293" i="20"/>
  <c r="F293" i="20"/>
  <c r="E293" i="20"/>
  <c r="H297" i="19"/>
  <c r="D293" i="20" s="1"/>
  <c r="AD296" i="19"/>
  <c r="H292" i="20" s="1"/>
  <c r="G292" i="20"/>
  <c r="F292" i="20"/>
  <c r="H296" i="19"/>
  <c r="D292" i="20" s="1"/>
  <c r="E292" i="20"/>
  <c r="AD295" i="19"/>
  <c r="H291" i="20" s="1"/>
  <c r="G291" i="20"/>
  <c r="F291" i="20"/>
  <c r="E291" i="20"/>
  <c r="H295" i="19"/>
  <c r="D291" i="20" s="1"/>
  <c r="AD294" i="19"/>
  <c r="H290" i="20" s="1"/>
  <c r="F290" i="20"/>
  <c r="H294" i="19"/>
  <c r="D290" i="20" s="1"/>
  <c r="E290" i="20"/>
  <c r="AD293" i="19"/>
  <c r="H289" i="20" s="1"/>
  <c r="G289" i="20"/>
  <c r="F289" i="20"/>
  <c r="E289" i="20"/>
  <c r="H293" i="19"/>
  <c r="D289" i="20" s="1"/>
  <c r="AD292" i="19"/>
  <c r="H288" i="20" s="1"/>
  <c r="F288" i="20"/>
  <c r="E288" i="20"/>
  <c r="H292" i="19"/>
  <c r="D288" i="20" s="1"/>
  <c r="AD291" i="19"/>
  <c r="H287" i="20" s="1"/>
  <c r="G287" i="20"/>
  <c r="F287" i="20"/>
  <c r="E287" i="20"/>
  <c r="H291" i="19"/>
  <c r="D287" i="20" s="1"/>
  <c r="AD290" i="19"/>
  <c r="H286" i="20" s="1"/>
  <c r="F286" i="20"/>
  <c r="E286" i="20"/>
  <c r="H290" i="19"/>
  <c r="D286" i="20" s="1"/>
  <c r="AD289" i="19"/>
  <c r="H285" i="20" s="1"/>
  <c r="G285" i="20"/>
  <c r="F285" i="20"/>
  <c r="E285" i="20"/>
  <c r="H289" i="19"/>
  <c r="D285" i="20" s="1"/>
  <c r="AD288" i="19"/>
  <c r="H284" i="20" s="1"/>
  <c r="G284" i="20"/>
  <c r="F284" i="20"/>
  <c r="H288" i="19"/>
  <c r="D284" i="20" s="1"/>
  <c r="E284" i="20"/>
  <c r="AD286" i="19"/>
  <c r="H282" i="20" s="1"/>
  <c r="G282" i="20"/>
  <c r="F282" i="20"/>
  <c r="E282" i="20"/>
  <c r="H286" i="19"/>
  <c r="D282" i="20" s="1"/>
  <c r="AD285" i="19"/>
  <c r="H281" i="20" s="1"/>
  <c r="F281" i="20"/>
  <c r="E281" i="20"/>
  <c r="H285" i="19"/>
  <c r="D281" i="20" s="1"/>
  <c r="H280" i="20"/>
  <c r="G280" i="20"/>
  <c r="F280" i="20"/>
  <c r="E280" i="20"/>
  <c r="H284" i="19"/>
  <c r="D280" i="20" s="1"/>
  <c r="H279" i="20"/>
  <c r="F279" i="20"/>
  <c r="E279" i="20"/>
  <c r="H283" i="19"/>
  <c r="D279" i="20" s="1"/>
  <c r="AD282" i="19"/>
  <c r="H278" i="20" s="1"/>
  <c r="G278" i="20"/>
  <c r="F278" i="20"/>
  <c r="E278" i="20"/>
  <c r="H282" i="19"/>
  <c r="D278" i="20" s="1"/>
  <c r="AD281" i="19"/>
  <c r="H277" i="20" s="1"/>
  <c r="F277" i="20"/>
  <c r="E277" i="20"/>
  <c r="H281" i="19"/>
  <c r="D277" i="20" s="1"/>
  <c r="AD280" i="19"/>
  <c r="H276" i="20" s="1"/>
  <c r="G276" i="20"/>
  <c r="F276" i="20"/>
  <c r="E276" i="20"/>
  <c r="H280" i="19"/>
  <c r="D276" i="20" s="1"/>
  <c r="AD279" i="19"/>
  <c r="H275" i="20" s="1"/>
  <c r="G275" i="20"/>
  <c r="F275" i="20"/>
  <c r="H279" i="19"/>
  <c r="D275" i="20" s="1"/>
  <c r="E275" i="20"/>
  <c r="AD278" i="19"/>
  <c r="H274" i="20" s="1"/>
  <c r="G274" i="20"/>
  <c r="F274" i="20"/>
  <c r="E274" i="20"/>
  <c r="H278" i="19"/>
  <c r="D274" i="20" s="1"/>
  <c r="H273" i="20"/>
  <c r="F273" i="20"/>
  <c r="E273" i="20"/>
  <c r="H277" i="19"/>
  <c r="D273" i="20" s="1"/>
  <c r="AD276" i="19"/>
  <c r="H272" i="20" s="1"/>
  <c r="G272" i="20"/>
  <c r="F272" i="20"/>
  <c r="E272" i="20"/>
  <c r="H276" i="19"/>
  <c r="D272" i="20" s="1"/>
  <c r="AD275" i="19"/>
  <c r="H271" i="20" s="1"/>
  <c r="F271" i="20"/>
  <c r="E271" i="20"/>
  <c r="H275" i="19"/>
  <c r="D271" i="20" s="1"/>
  <c r="AD273" i="19"/>
  <c r="H269" i="20" s="1"/>
  <c r="G269" i="20"/>
  <c r="F269" i="20"/>
  <c r="E269" i="20"/>
  <c r="H273" i="19"/>
  <c r="D269" i="20" s="1"/>
  <c r="AD272" i="19"/>
  <c r="H268" i="20" s="1"/>
  <c r="F268" i="20"/>
  <c r="E268" i="20"/>
  <c r="H272" i="19"/>
  <c r="D268" i="20" s="1"/>
  <c r="AD271" i="19"/>
  <c r="H267" i="20" s="1"/>
  <c r="G267" i="20"/>
  <c r="F267" i="20"/>
  <c r="H271" i="19"/>
  <c r="D267" i="20" s="1"/>
  <c r="E267" i="20"/>
  <c r="AD270" i="19"/>
  <c r="H266" i="20" s="1"/>
  <c r="G266" i="20"/>
  <c r="F266" i="20"/>
  <c r="E266" i="20"/>
  <c r="H270" i="19"/>
  <c r="D266" i="20" s="1"/>
  <c r="AD269" i="19"/>
  <c r="H265" i="20" s="1"/>
  <c r="G265" i="20"/>
  <c r="F265" i="20"/>
  <c r="H269" i="19"/>
  <c r="D265" i="20" s="1"/>
  <c r="E265" i="20"/>
  <c r="AD268" i="19"/>
  <c r="H264" i="20" s="1"/>
  <c r="F264" i="20"/>
  <c r="E264" i="20"/>
  <c r="H268" i="19"/>
  <c r="D264" i="20" s="1"/>
  <c r="AD267" i="19"/>
  <c r="H263" i="20" s="1"/>
  <c r="G263" i="20"/>
  <c r="F263" i="20"/>
  <c r="E263" i="20"/>
  <c r="H267" i="19"/>
  <c r="D263" i="20" s="1"/>
  <c r="AD266" i="19"/>
  <c r="H262" i="20" s="1"/>
  <c r="F262" i="20"/>
  <c r="E262" i="20"/>
  <c r="H266" i="19"/>
  <c r="D262" i="20" s="1"/>
  <c r="AD265" i="19"/>
  <c r="H261" i="20" s="1"/>
  <c r="G261" i="20"/>
  <c r="F261" i="20"/>
  <c r="E261" i="20"/>
  <c r="H265" i="19"/>
  <c r="D261" i="20" s="1"/>
  <c r="AD264" i="19"/>
  <c r="H260" i="20" s="1"/>
  <c r="F260" i="20"/>
  <c r="E260" i="20"/>
  <c r="H264" i="19"/>
  <c r="D260" i="20" s="1"/>
  <c r="AD263" i="19"/>
  <c r="H259" i="20" s="1"/>
  <c r="G259" i="20"/>
  <c r="F259" i="20"/>
  <c r="H263" i="19"/>
  <c r="D259" i="20" s="1"/>
  <c r="E259" i="20"/>
  <c r="AD262" i="19"/>
  <c r="H258" i="20" s="1"/>
  <c r="G258" i="20"/>
  <c r="F258" i="20"/>
  <c r="E258" i="20"/>
  <c r="H262" i="19"/>
  <c r="D258" i="20" s="1"/>
  <c r="AD260" i="19"/>
  <c r="H256" i="20" s="1"/>
  <c r="G256" i="20"/>
  <c r="F256" i="20"/>
  <c r="E256" i="20"/>
  <c r="H260" i="19"/>
  <c r="D256" i="20" s="1"/>
  <c r="AD259" i="19"/>
  <c r="H255" i="20" s="1"/>
  <c r="F255" i="20"/>
  <c r="H259" i="19"/>
  <c r="D255" i="20" s="1"/>
  <c r="E255" i="20"/>
  <c r="AD258" i="19"/>
  <c r="H254" i="20" s="1"/>
  <c r="G254" i="20"/>
  <c r="F254" i="20"/>
  <c r="E254" i="20"/>
  <c r="H258" i="19"/>
  <c r="D254" i="20" s="1"/>
  <c r="AD257" i="19"/>
  <c r="H253" i="20" s="1"/>
  <c r="F253" i="20"/>
  <c r="E253" i="20"/>
  <c r="H257" i="19"/>
  <c r="D253" i="20" s="1"/>
  <c r="AD256" i="19"/>
  <c r="H252" i="20" s="1"/>
  <c r="G252" i="20"/>
  <c r="F252" i="20"/>
  <c r="E252" i="20"/>
  <c r="H256" i="19"/>
  <c r="D252" i="20" s="1"/>
  <c r="AD255" i="19"/>
  <c r="H251" i="20" s="1"/>
  <c r="F251" i="20"/>
  <c r="E251" i="20"/>
  <c r="H255" i="19"/>
  <c r="D251" i="20" s="1"/>
  <c r="AD254" i="19"/>
  <c r="H250" i="20" s="1"/>
  <c r="G250" i="20"/>
  <c r="F250" i="20"/>
  <c r="E250" i="20"/>
  <c r="H254" i="19"/>
  <c r="D250" i="20" s="1"/>
  <c r="AD253" i="19"/>
  <c r="H249" i="20" s="1"/>
  <c r="G249" i="20"/>
  <c r="F249" i="20"/>
  <c r="E249" i="20"/>
  <c r="H253" i="19"/>
  <c r="D249" i="20" s="1"/>
  <c r="AD252" i="19"/>
  <c r="H248" i="20" s="1"/>
  <c r="G248" i="20"/>
  <c r="F248" i="20"/>
  <c r="E248" i="20"/>
  <c r="H252" i="19"/>
  <c r="D248" i="20" s="1"/>
  <c r="AD251" i="19"/>
  <c r="H247" i="20" s="1"/>
  <c r="F247" i="20"/>
  <c r="E247" i="20"/>
  <c r="H251" i="19"/>
  <c r="D247" i="20" s="1"/>
  <c r="AD250" i="19"/>
  <c r="H246" i="20" s="1"/>
  <c r="G246" i="20"/>
  <c r="F246" i="20"/>
  <c r="E246" i="20"/>
  <c r="H250" i="19"/>
  <c r="D246" i="20" s="1"/>
  <c r="AD249" i="19"/>
  <c r="H245" i="20" s="1"/>
  <c r="F245" i="20"/>
  <c r="E245" i="20"/>
  <c r="H249" i="19"/>
  <c r="D245" i="20" s="1"/>
  <c r="AD247" i="19"/>
  <c r="H243" i="20" s="1"/>
  <c r="G243" i="20"/>
  <c r="F243" i="20"/>
  <c r="E243" i="20"/>
  <c r="H247" i="19"/>
  <c r="D243" i="20" s="1"/>
  <c r="AD246" i="19"/>
  <c r="H242" i="20" s="1"/>
  <c r="F242" i="20"/>
  <c r="E242" i="20"/>
  <c r="H246" i="19"/>
  <c r="D242" i="20" s="1"/>
  <c r="AD245" i="19"/>
  <c r="H241" i="20" s="1"/>
  <c r="G241" i="20"/>
  <c r="F241" i="20"/>
  <c r="E241" i="20"/>
  <c r="H245" i="19"/>
  <c r="D241" i="20" s="1"/>
  <c r="AD244" i="19"/>
  <c r="H240" i="20" s="1"/>
  <c r="G240" i="20"/>
  <c r="F240" i="20"/>
  <c r="E240" i="20"/>
  <c r="H244" i="19"/>
  <c r="D240" i="20" s="1"/>
  <c r="AD243" i="19"/>
  <c r="H239" i="20" s="1"/>
  <c r="G239" i="20"/>
  <c r="F239" i="20"/>
  <c r="H243" i="19"/>
  <c r="D239" i="20" s="1"/>
  <c r="E239" i="20"/>
  <c r="AD242" i="19"/>
  <c r="H238" i="20" s="1"/>
  <c r="F238" i="20"/>
  <c r="E238" i="20"/>
  <c r="H242" i="19"/>
  <c r="D238" i="20" s="1"/>
  <c r="AD241" i="19"/>
  <c r="H237" i="20" s="1"/>
  <c r="G237" i="20"/>
  <c r="F237" i="20"/>
  <c r="E237" i="20"/>
  <c r="H241" i="19"/>
  <c r="D237" i="20" s="1"/>
  <c r="AD240" i="19"/>
  <c r="H236" i="20" s="1"/>
  <c r="G236" i="20"/>
  <c r="F236" i="20"/>
  <c r="E236" i="20"/>
  <c r="H240" i="19"/>
  <c r="D236" i="20" s="1"/>
  <c r="AD239" i="19"/>
  <c r="H235" i="20" s="1"/>
  <c r="G235" i="20"/>
  <c r="F235" i="20"/>
  <c r="E235" i="20"/>
  <c r="H239" i="19"/>
  <c r="D235" i="20" s="1"/>
  <c r="AD238" i="19"/>
  <c r="H234" i="20" s="1"/>
  <c r="F234" i="20"/>
  <c r="E234" i="20"/>
  <c r="H238" i="19"/>
  <c r="D234" i="20" s="1"/>
  <c r="AD237" i="19"/>
  <c r="H233" i="20" s="1"/>
  <c r="G233" i="20"/>
  <c r="F233" i="20"/>
  <c r="E233" i="20"/>
  <c r="H237" i="19"/>
  <c r="D233" i="20" s="1"/>
  <c r="AD236" i="19"/>
  <c r="H232" i="20" s="1"/>
  <c r="G232" i="20"/>
  <c r="F232" i="20"/>
  <c r="E232" i="20"/>
  <c r="H236" i="19"/>
  <c r="D232" i="20" s="1"/>
  <c r="AD234" i="19"/>
  <c r="H230" i="20" s="1"/>
  <c r="G230" i="20"/>
  <c r="F230" i="20"/>
  <c r="E230" i="20"/>
  <c r="H234" i="19"/>
  <c r="D230" i="20" s="1"/>
  <c r="AD233" i="19"/>
  <c r="H229" i="20" s="1"/>
  <c r="F229" i="20"/>
  <c r="E229" i="20"/>
  <c r="H233" i="19"/>
  <c r="D229" i="20" s="1"/>
  <c r="AD232" i="19"/>
  <c r="H228" i="20" s="1"/>
  <c r="G228" i="20"/>
  <c r="F228" i="20"/>
  <c r="E228" i="20"/>
  <c r="H232" i="19"/>
  <c r="D228" i="20" s="1"/>
  <c r="AD231" i="19"/>
  <c r="H227" i="20" s="1"/>
  <c r="F227" i="20"/>
  <c r="H231" i="19"/>
  <c r="D227" i="20" s="1"/>
  <c r="E227" i="20"/>
  <c r="AD230" i="19"/>
  <c r="H226" i="20" s="1"/>
  <c r="G226" i="20"/>
  <c r="F226" i="20"/>
  <c r="E226" i="20"/>
  <c r="H230" i="19"/>
  <c r="D226" i="20" s="1"/>
  <c r="AD229" i="19"/>
  <c r="H225" i="20" s="1"/>
  <c r="F225" i="20"/>
  <c r="E225" i="20"/>
  <c r="H229" i="19"/>
  <c r="D225" i="20" s="1"/>
  <c r="AD228" i="19"/>
  <c r="H224" i="20" s="1"/>
  <c r="G224" i="20"/>
  <c r="F224" i="20"/>
  <c r="E224" i="20"/>
  <c r="H228" i="19"/>
  <c r="D224" i="20" s="1"/>
  <c r="AD227" i="19"/>
  <c r="H223" i="20" s="1"/>
  <c r="G223" i="20"/>
  <c r="F223" i="20"/>
  <c r="E223" i="20"/>
  <c r="H227" i="19"/>
  <c r="D223" i="20" s="1"/>
  <c r="AD226" i="19"/>
  <c r="H222" i="20" s="1"/>
  <c r="G222" i="20"/>
  <c r="F222" i="20"/>
  <c r="E222" i="20"/>
  <c r="H226" i="19"/>
  <c r="D222" i="20" s="1"/>
  <c r="AD225" i="19"/>
  <c r="H221" i="20" s="1"/>
  <c r="G221" i="20"/>
  <c r="F221" i="20"/>
  <c r="E221" i="20"/>
  <c r="H225" i="19"/>
  <c r="D221" i="20" s="1"/>
  <c r="AD224" i="19"/>
  <c r="H220" i="20" s="1"/>
  <c r="G220" i="20"/>
  <c r="F220" i="20"/>
  <c r="E220" i="20"/>
  <c r="H224" i="19"/>
  <c r="D220" i="20" s="1"/>
  <c r="AD223" i="19"/>
  <c r="H219" i="20" s="1"/>
  <c r="G219" i="20"/>
  <c r="F219" i="20"/>
  <c r="E219" i="20"/>
  <c r="H223" i="19"/>
  <c r="D219" i="20" s="1"/>
  <c r="AD221" i="19"/>
  <c r="H217" i="20" s="1"/>
  <c r="F217" i="20"/>
  <c r="E217" i="20"/>
  <c r="H221" i="19"/>
  <c r="D217" i="20" s="1"/>
  <c r="AD220" i="19"/>
  <c r="H216" i="20" s="1"/>
  <c r="G216" i="20"/>
  <c r="F216" i="20"/>
  <c r="H220" i="19"/>
  <c r="D216" i="20" s="1"/>
  <c r="E216" i="20"/>
  <c r="AD219" i="19"/>
  <c r="H215" i="20" s="1"/>
  <c r="F215" i="20"/>
  <c r="E215" i="20"/>
  <c r="H219" i="19"/>
  <c r="D215" i="20" s="1"/>
  <c r="AD218" i="19"/>
  <c r="H214" i="20" s="1"/>
  <c r="G214" i="20"/>
  <c r="F214" i="20"/>
  <c r="H218" i="19"/>
  <c r="D214" i="20" s="1"/>
  <c r="E214" i="20"/>
  <c r="AD217" i="19"/>
  <c r="H213" i="20" s="1"/>
  <c r="F213" i="20"/>
  <c r="E213" i="20"/>
  <c r="H217" i="19"/>
  <c r="D213" i="20" s="1"/>
  <c r="AD216" i="19"/>
  <c r="H212" i="20" s="1"/>
  <c r="F212" i="20"/>
  <c r="E212" i="20"/>
  <c r="H216" i="19"/>
  <c r="D212" i="20" s="1"/>
  <c r="AD215" i="19"/>
  <c r="H211" i="20" s="1"/>
  <c r="G211" i="20"/>
  <c r="F211" i="20"/>
  <c r="E211" i="20"/>
  <c r="H215" i="19"/>
  <c r="D211" i="20" s="1"/>
  <c r="AD214" i="19"/>
  <c r="H210" i="20" s="1"/>
  <c r="G210" i="20"/>
  <c r="F210" i="20"/>
  <c r="E210" i="20"/>
  <c r="H214" i="19"/>
  <c r="D210" i="20" s="1"/>
  <c r="AD213" i="19"/>
  <c r="H209" i="20" s="1"/>
  <c r="F209" i="20"/>
  <c r="E209" i="20"/>
  <c r="H213" i="19"/>
  <c r="D209" i="20" s="1"/>
  <c r="AD212" i="19"/>
  <c r="H208" i="20" s="1"/>
  <c r="F208" i="20"/>
  <c r="H212" i="19"/>
  <c r="D208" i="20" s="1"/>
  <c r="E208" i="20"/>
  <c r="AD211" i="19"/>
  <c r="H207" i="20" s="1"/>
  <c r="F207" i="20"/>
  <c r="E207" i="20"/>
  <c r="H211" i="19"/>
  <c r="D207" i="20" s="1"/>
  <c r="AD210" i="19"/>
  <c r="H206" i="20" s="1"/>
  <c r="G206" i="20"/>
  <c r="F206" i="20"/>
  <c r="H210" i="19"/>
  <c r="D206" i="20" s="1"/>
  <c r="E206" i="20"/>
  <c r="AD208" i="19"/>
  <c r="H204" i="20" s="1"/>
  <c r="F204" i="20"/>
  <c r="E204" i="20"/>
  <c r="H208" i="19"/>
  <c r="D204" i="20" s="1"/>
  <c r="AD207" i="19"/>
  <c r="H203" i="20" s="1"/>
  <c r="G203" i="20"/>
  <c r="F203" i="20"/>
  <c r="E203" i="20"/>
  <c r="H207" i="19"/>
  <c r="D203" i="20" s="1"/>
  <c r="AD206" i="19"/>
  <c r="H202" i="20" s="1"/>
  <c r="G202" i="20"/>
  <c r="F202" i="20"/>
  <c r="E202" i="20"/>
  <c r="H206" i="19"/>
  <c r="D202" i="20" s="1"/>
  <c r="AD205" i="19"/>
  <c r="H201" i="20" s="1"/>
  <c r="G201" i="20"/>
  <c r="F201" i="20"/>
  <c r="E201" i="20"/>
  <c r="H205" i="19"/>
  <c r="D201" i="20" s="1"/>
  <c r="AD204" i="19"/>
  <c r="H200" i="20" s="1"/>
  <c r="F200" i="20"/>
  <c r="E200" i="20"/>
  <c r="H204" i="19"/>
  <c r="D200" i="20" s="1"/>
  <c r="AD203" i="19"/>
  <c r="H199" i="20" s="1"/>
  <c r="G199" i="20"/>
  <c r="F199" i="20"/>
  <c r="H203" i="19"/>
  <c r="D199" i="20" s="1"/>
  <c r="E199" i="20"/>
  <c r="AD202" i="19"/>
  <c r="H198" i="20" s="1"/>
  <c r="F198" i="20"/>
  <c r="E198" i="20"/>
  <c r="H202" i="19"/>
  <c r="D198" i="20" s="1"/>
  <c r="AD201" i="19"/>
  <c r="H197" i="20" s="1"/>
  <c r="G197" i="20"/>
  <c r="F197" i="20"/>
  <c r="E197" i="20"/>
  <c r="H201" i="19"/>
  <c r="D197" i="20" s="1"/>
  <c r="AD200" i="19"/>
  <c r="H196" i="20" s="1"/>
  <c r="F196" i="20"/>
  <c r="E196" i="20"/>
  <c r="H200" i="19"/>
  <c r="D196" i="20" s="1"/>
  <c r="AD199" i="19"/>
  <c r="H195" i="20" s="1"/>
  <c r="G195" i="20"/>
  <c r="F195" i="20"/>
  <c r="E195" i="20"/>
  <c r="H199" i="19"/>
  <c r="D195" i="20" s="1"/>
  <c r="AD198" i="19"/>
  <c r="H194" i="20" s="1"/>
  <c r="G194" i="20"/>
  <c r="F194" i="20"/>
  <c r="E194" i="20"/>
  <c r="H198" i="19"/>
  <c r="D194" i="20" s="1"/>
  <c r="AD197" i="19"/>
  <c r="H193" i="20" s="1"/>
  <c r="G193" i="20"/>
  <c r="F193" i="20"/>
  <c r="E193" i="20"/>
  <c r="H197" i="19"/>
  <c r="D193" i="20" s="1"/>
  <c r="AD195" i="19"/>
  <c r="H191" i="20" s="1"/>
  <c r="F191" i="20"/>
  <c r="E191" i="20"/>
  <c r="H195" i="19"/>
  <c r="D191" i="20" s="1"/>
  <c r="AD194" i="19"/>
  <c r="H190" i="20" s="1"/>
  <c r="G190" i="20"/>
  <c r="F190" i="20"/>
  <c r="E190" i="20"/>
  <c r="H194" i="19"/>
  <c r="D190" i="20" s="1"/>
  <c r="AD193" i="19"/>
  <c r="H189" i="20" s="1"/>
  <c r="G189" i="20"/>
  <c r="F189" i="20"/>
  <c r="E189" i="20"/>
  <c r="H193" i="19"/>
  <c r="D189" i="20" s="1"/>
  <c r="AD192" i="19"/>
  <c r="H188" i="20" s="1"/>
  <c r="G188" i="20"/>
  <c r="F188" i="20"/>
  <c r="H192" i="19"/>
  <c r="D188" i="20" s="1"/>
  <c r="E188" i="20"/>
  <c r="AD191" i="19"/>
  <c r="H187" i="20" s="1"/>
  <c r="F187" i="20"/>
  <c r="H191" i="19"/>
  <c r="D187" i="20" s="1"/>
  <c r="E187" i="20"/>
  <c r="AD190" i="19"/>
  <c r="H186" i="20" s="1"/>
  <c r="G186" i="20"/>
  <c r="F186" i="20"/>
  <c r="H190" i="19"/>
  <c r="D186" i="20" s="1"/>
  <c r="E186" i="20"/>
  <c r="AD189" i="19"/>
  <c r="H185" i="20" s="1"/>
  <c r="G185" i="20"/>
  <c r="F185" i="20"/>
  <c r="E185" i="20"/>
  <c r="H189" i="19"/>
  <c r="D185" i="20" s="1"/>
  <c r="AD188" i="19"/>
  <c r="H184" i="20" s="1"/>
  <c r="G184" i="20"/>
  <c r="F184" i="20"/>
  <c r="H188" i="19"/>
  <c r="D184" i="20" s="1"/>
  <c r="E184" i="20"/>
  <c r="AD187" i="19"/>
  <c r="H183" i="20" s="1"/>
  <c r="F183" i="20"/>
  <c r="E183" i="20"/>
  <c r="H187" i="19"/>
  <c r="D183" i="20" s="1"/>
  <c r="AD186" i="19"/>
  <c r="H182" i="20" s="1"/>
  <c r="G182" i="20"/>
  <c r="F182" i="20"/>
  <c r="E182" i="20"/>
  <c r="H186" i="19"/>
  <c r="D182" i="20" s="1"/>
  <c r="AD185" i="19"/>
  <c r="H181" i="20" s="1"/>
  <c r="F181" i="20"/>
  <c r="E181" i="20"/>
  <c r="H185" i="19"/>
  <c r="D181" i="20" s="1"/>
  <c r="AD184" i="19"/>
  <c r="H180" i="20" s="1"/>
  <c r="G180" i="20"/>
  <c r="F180" i="20"/>
  <c r="H184" i="19"/>
  <c r="D180" i="20" s="1"/>
  <c r="E180" i="20"/>
  <c r="AD182" i="19"/>
  <c r="H178" i="20" s="1"/>
  <c r="G178" i="20"/>
  <c r="F178" i="20"/>
  <c r="E178" i="20"/>
  <c r="H182" i="19"/>
  <c r="D178" i="20" s="1"/>
  <c r="AD181" i="19"/>
  <c r="H177" i="20" s="1"/>
  <c r="G177" i="20"/>
  <c r="F177" i="20"/>
  <c r="E177" i="20"/>
  <c r="H181" i="19"/>
  <c r="D177" i="20" s="1"/>
  <c r="AD180" i="19"/>
  <c r="H176" i="20" s="1"/>
  <c r="G176" i="20"/>
  <c r="F176" i="20"/>
  <c r="E176" i="20"/>
  <c r="H180" i="19"/>
  <c r="D176" i="20" s="1"/>
  <c r="AD179" i="19"/>
  <c r="H175" i="20" s="1"/>
  <c r="G175" i="20"/>
  <c r="F175" i="20"/>
  <c r="E175" i="20"/>
  <c r="H179" i="19"/>
  <c r="D175" i="20" s="1"/>
  <c r="AD178" i="19"/>
  <c r="H174" i="20" s="1"/>
  <c r="G174" i="20"/>
  <c r="F174" i="20"/>
  <c r="E174" i="20"/>
  <c r="H178" i="19"/>
  <c r="D174" i="20" s="1"/>
  <c r="AD177" i="19"/>
  <c r="H173" i="20" s="1"/>
  <c r="G173" i="20"/>
  <c r="F173" i="20"/>
  <c r="E173" i="20"/>
  <c r="H177" i="19"/>
  <c r="D173" i="20" s="1"/>
  <c r="AD176" i="19"/>
  <c r="H172" i="20" s="1"/>
  <c r="G172" i="20"/>
  <c r="F172" i="20"/>
  <c r="E172" i="20"/>
  <c r="H176" i="19"/>
  <c r="D172" i="20" s="1"/>
  <c r="AD175" i="19"/>
  <c r="H171" i="20" s="1"/>
  <c r="G171" i="20"/>
  <c r="F171" i="20"/>
  <c r="H175" i="19"/>
  <c r="D171" i="20" s="1"/>
  <c r="E171" i="20"/>
  <c r="AD174" i="19"/>
  <c r="H170" i="20" s="1"/>
  <c r="G170" i="20"/>
  <c r="F170" i="20"/>
  <c r="E170" i="20"/>
  <c r="H174" i="19"/>
  <c r="D170" i="20" s="1"/>
  <c r="AD173" i="19"/>
  <c r="H169" i="20" s="1"/>
  <c r="G169" i="20"/>
  <c r="F169" i="20"/>
  <c r="E169" i="20"/>
  <c r="H173" i="19"/>
  <c r="D169" i="20" s="1"/>
  <c r="AD172" i="19"/>
  <c r="H168" i="20" s="1"/>
  <c r="G168" i="20"/>
  <c r="F168" i="20"/>
  <c r="E168" i="20"/>
  <c r="H172" i="19"/>
  <c r="D168" i="20" s="1"/>
  <c r="AD171" i="19"/>
  <c r="H167" i="20" s="1"/>
  <c r="G167" i="20"/>
  <c r="F167" i="20"/>
  <c r="E167" i="20"/>
  <c r="H171" i="19"/>
  <c r="D167" i="20" s="1"/>
  <c r="AD169" i="19"/>
  <c r="H165" i="20" s="1"/>
  <c r="F165" i="20"/>
  <c r="E165" i="20"/>
  <c r="H169" i="19"/>
  <c r="D165" i="20" s="1"/>
  <c r="AD168" i="19"/>
  <c r="H164" i="20" s="1"/>
  <c r="F164" i="20"/>
  <c r="E164" i="20"/>
  <c r="H168" i="19"/>
  <c r="D164" i="20" s="1"/>
  <c r="AD167" i="19"/>
  <c r="H163" i="20" s="1"/>
  <c r="F163" i="20"/>
  <c r="H167" i="19"/>
  <c r="D163" i="20" s="1"/>
  <c r="E163" i="20"/>
  <c r="AD166" i="19"/>
  <c r="H162" i="20" s="1"/>
  <c r="G162" i="20"/>
  <c r="F162" i="20"/>
  <c r="E162" i="20"/>
  <c r="H166" i="19"/>
  <c r="D162" i="20" s="1"/>
  <c r="AD165" i="19"/>
  <c r="H161" i="20" s="1"/>
  <c r="G161" i="20"/>
  <c r="F161" i="20"/>
  <c r="H165" i="19"/>
  <c r="D161" i="20" s="1"/>
  <c r="E161" i="20"/>
  <c r="AD164" i="19"/>
  <c r="H160" i="20" s="1"/>
  <c r="G160" i="20"/>
  <c r="F160" i="20"/>
  <c r="E160" i="20"/>
  <c r="H164" i="19"/>
  <c r="D160" i="20" s="1"/>
  <c r="AD163" i="19"/>
  <c r="H159" i="20" s="1"/>
  <c r="G159" i="20"/>
  <c r="F159" i="20"/>
  <c r="E159" i="20"/>
  <c r="H163" i="19"/>
  <c r="D159" i="20" s="1"/>
  <c r="AD162" i="19"/>
  <c r="H158" i="20" s="1"/>
  <c r="G158" i="20"/>
  <c r="F158" i="20"/>
  <c r="E158" i="20"/>
  <c r="H162" i="19"/>
  <c r="D158" i="20" s="1"/>
  <c r="AD161" i="19"/>
  <c r="H157" i="20" s="1"/>
  <c r="F157" i="20"/>
  <c r="E157" i="20"/>
  <c r="H161" i="19"/>
  <c r="D157" i="20" s="1"/>
  <c r="AD160" i="19"/>
  <c r="H156" i="20" s="1"/>
  <c r="F156" i="20"/>
  <c r="E156" i="20"/>
  <c r="H160" i="19"/>
  <c r="D156" i="20" s="1"/>
  <c r="AD159" i="19"/>
  <c r="H155" i="20" s="1"/>
  <c r="F155" i="20"/>
  <c r="H159" i="19"/>
  <c r="D155" i="20" s="1"/>
  <c r="E155" i="20"/>
  <c r="AD158" i="19"/>
  <c r="H154" i="20" s="1"/>
  <c r="G154" i="20"/>
  <c r="F154" i="20"/>
  <c r="E154" i="20"/>
  <c r="H158" i="19"/>
  <c r="D154" i="20" s="1"/>
  <c r="AD156" i="19"/>
  <c r="H152" i="20" s="1"/>
  <c r="G152" i="20"/>
  <c r="F152" i="20"/>
  <c r="E152" i="20"/>
  <c r="H156" i="19"/>
  <c r="D152" i="20" s="1"/>
  <c r="AD155" i="19"/>
  <c r="H151" i="20" s="1"/>
  <c r="G151" i="20"/>
  <c r="F151" i="20"/>
  <c r="H155" i="19"/>
  <c r="D151" i="20" s="1"/>
  <c r="E151" i="20"/>
  <c r="AD154" i="19"/>
  <c r="H150" i="20" s="1"/>
  <c r="G150" i="20"/>
  <c r="F150" i="20"/>
  <c r="E150" i="20"/>
  <c r="H154" i="19"/>
  <c r="D150" i="20" s="1"/>
  <c r="AD153" i="19"/>
  <c r="H149" i="20" s="1"/>
  <c r="G149" i="20"/>
  <c r="F149" i="20"/>
  <c r="E149" i="20"/>
  <c r="H153" i="19"/>
  <c r="D149" i="20" s="1"/>
  <c r="H148" i="20"/>
  <c r="F148" i="20"/>
  <c r="E148" i="20"/>
  <c r="H152" i="19"/>
  <c r="D148" i="20" s="1"/>
  <c r="AD151" i="19"/>
  <c r="H147" i="20" s="1"/>
  <c r="G147" i="20"/>
  <c r="F147" i="20"/>
  <c r="E147" i="20"/>
  <c r="H151" i="19"/>
  <c r="D147" i="20" s="1"/>
  <c r="AD150" i="19"/>
  <c r="H146" i="20" s="1"/>
  <c r="G146" i="20"/>
  <c r="F146" i="20"/>
  <c r="E146" i="20"/>
  <c r="H150" i="19"/>
  <c r="D146" i="20" s="1"/>
  <c r="AD149" i="19"/>
  <c r="H145" i="20" s="1"/>
  <c r="G145" i="20"/>
  <c r="F145" i="20"/>
  <c r="E145" i="20"/>
  <c r="H149" i="19"/>
  <c r="D145" i="20" s="1"/>
  <c r="AD148" i="19"/>
  <c r="H144" i="20" s="1"/>
  <c r="G144" i="20"/>
  <c r="F144" i="20"/>
  <c r="E144" i="20"/>
  <c r="H148" i="19"/>
  <c r="D144" i="20" s="1"/>
  <c r="AD147" i="19"/>
  <c r="H143" i="20" s="1"/>
  <c r="G143" i="20"/>
  <c r="F143" i="20"/>
  <c r="H147" i="19"/>
  <c r="D143" i="20" s="1"/>
  <c r="E143" i="20"/>
  <c r="AD146" i="19"/>
  <c r="H142" i="20" s="1"/>
  <c r="G142" i="20"/>
  <c r="F142" i="20"/>
  <c r="E142" i="20"/>
  <c r="H146" i="19"/>
  <c r="D142" i="20" s="1"/>
  <c r="AD145" i="19"/>
  <c r="H141" i="20" s="1"/>
  <c r="G141" i="20"/>
  <c r="F141" i="20"/>
  <c r="E141" i="20"/>
  <c r="H145" i="19"/>
  <c r="D141" i="20" s="1"/>
  <c r="AD143" i="19"/>
  <c r="H139" i="20" s="1"/>
  <c r="G139" i="20"/>
  <c r="F139" i="20"/>
  <c r="E139" i="20"/>
  <c r="H143" i="19"/>
  <c r="D139" i="20" s="1"/>
  <c r="AD142" i="19"/>
  <c r="H138" i="20" s="1"/>
  <c r="F138" i="20"/>
  <c r="E138" i="20"/>
  <c r="H142" i="19"/>
  <c r="D138" i="20" s="1"/>
  <c r="AD141" i="19"/>
  <c r="H137" i="20" s="1"/>
  <c r="G137" i="20"/>
  <c r="F137" i="20"/>
  <c r="E137" i="20"/>
  <c r="H141" i="19"/>
  <c r="D137" i="20" s="1"/>
  <c r="AD140" i="19"/>
  <c r="H136" i="20" s="1"/>
  <c r="G136" i="20"/>
  <c r="F136" i="20"/>
  <c r="E136" i="20"/>
  <c r="H140" i="19"/>
  <c r="D136" i="20" s="1"/>
  <c r="AD139" i="19"/>
  <c r="H135" i="20" s="1"/>
  <c r="G135" i="20"/>
  <c r="F135" i="20"/>
  <c r="H139" i="19"/>
  <c r="D135" i="20" s="1"/>
  <c r="E135" i="20"/>
  <c r="AD138" i="19"/>
  <c r="H134" i="20" s="1"/>
  <c r="G134" i="20"/>
  <c r="F134" i="20"/>
  <c r="E134" i="20"/>
  <c r="H138" i="19"/>
  <c r="D134" i="20" s="1"/>
  <c r="AD137" i="19"/>
  <c r="H133" i="20" s="1"/>
  <c r="G133" i="20"/>
  <c r="F133" i="20"/>
  <c r="E133" i="20"/>
  <c r="H137" i="19"/>
  <c r="D133" i="20" s="1"/>
  <c r="AD136" i="19"/>
  <c r="H132" i="20" s="1"/>
  <c r="G132" i="20"/>
  <c r="F132" i="20"/>
  <c r="E132" i="20"/>
  <c r="H136" i="19"/>
  <c r="D132" i="20" s="1"/>
  <c r="AD135" i="19"/>
  <c r="H131" i="20" s="1"/>
  <c r="G131" i="20"/>
  <c r="F131" i="20"/>
  <c r="E131" i="20"/>
  <c r="H135" i="19"/>
  <c r="D131" i="20" s="1"/>
  <c r="AD134" i="19"/>
  <c r="H130" i="20" s="1"/>
  <c r="G130" i="20"/>
  <c r="F130" i="20"/>
  <c r="E130" i="20"/>
  <c r="H134" i="19"/>
  <c r="D130" i="20" s="1"/>
  <c r="AD133" i="19"/>
  <c r="H129" i="20" s="1"/>
  <c r="G129" i="20"/>
  <c r="F129" i="20"/>
  <c r="E129" i="20"/>
  <c r="H133" i="19"/>
  <c r="D129" i="20" s="1"/>
  <c r="AD132" i="19"/>
  <c r="H128" i="20" s="1"/>
  <c r="G128" i="20"/>
  <c r="F128" i="20"/>
  <c r="E128" i="20"/>
  <c r="H132" i="19"/>
  <c r="D128" i="20" s="1"/>
  <c r="AD130" i="19"/>
  <c r="H126" i="20" s="1"/>
  <c r="G126" i="20"/>
  <c r="F126" i="20"/>
  <c r="E126" i="20"/>
  <c r="H130" i="19"/>
  <c r="D126" i="20" s="1"/>
  <c r="AD129" i="19"/>
  <c r="H125" i="20" s="1"/>
  <c r="F125" i="20"/>
  <c r="E125" i="20"/>
  <c r="H129" i="19"/>
  <c r="D125" i="20" s="1"/>
  <c r="AD128" i="19"/>
  <c r="H124" i="20" s="1"/>
  <c r="G124" i="20"/>
  <c r="F124" i="20"/>
  <c r="E124" i="20"/>
  <c r="H128" i="19"/>
  <c r="D124" i="20" s="1"/>
  <c r="AD127" i="19"/>
  <c r="H123" i="20" s="1"/>
  <c r="G123" i="20"/>
  <c r="F123" i="20"/>
  <c r="H127" i="19"/>
  <c r="D123" i="20" s="1"/>
  <c r="E123" i="20"/>
  <c r="AD126" i="19"/>
  <c r="H122" i="20" s="1"/>
  <c r="G122" i="20"/>
  <c r="F122" i="20"/>
  <c r="E122" i="20"/>
  <c r="H126" i="19"/>
  <c r="D122" i="20" s="1"/>
  <c r="AD125" i="19"/>
  <c r="H121" i="20" s="1"/>
  <c r="G121" i="20"/>
  <c r="F121" i="20"/>
  <c r="E121" i="20"/>
  <c r="H125" i="19"/>
  <c r="D121" i="20" s="1"/>
  <c r="AD124" i="19"/>
  <c r="H120" i="20" s="1"/>
  <c r="G120" i="20"/>
  <c r="F120" i="20"/>
  <c r="E120" i="20"/>
  <c r="H124" i="19"/>
  <c r="D120" i="20" s="1"/>
  <c r="AD123" i="19"/>
  <c r="H119" i="20" s="1"/>
  <c r="G119" i="20"/>
  <c r="F119" i="20"/>
  <c r="E119" i="20"/>
  <c r="H123" i="19"/>
  <c r="D119" i="20" s="1"/>
  <c r="AD122" i="19"/>
  <c r="H118" i="20" s="1"/>
  <c r="G118" i="20"/>
  <c r="F118" i="20"/>
  <c r="E118" i="20"/>
  <c r="H122" i="19"/>
  <c r="D118" i="20" s="1"/>
  <c r="AD121" i="19"/>
  <c r="H117" i="20" s="1"/>
  <c r="F117" i="20"/>
  <c r="E117" i="20"/>
  <c r="H121" i="19"/>
  <c r="D117" i="20" s="1"/>
  <c r="AD120" i="19"/>
  <c r="H116" i="20" s="1"/>
  <c r="G116" i="20"/>
  <c r="F116" i="20"/>
  <c r="E116" i="20"/>
  <c r="H120" i="19"/>
  <c r="D116" i="20" s="1"/>
  <c r="AD119" i="19"/>
  <c r="H115" i="20" s="1"/>
  <c r="F115" i="20"/>
  <c r="H119" i="19"/>
  <c r="D115" i="20" s="1"/>
  <c r="E115" i="20"/>
  <c r="AD117" i="19"/>
  <c r="H113" i="20" s="1"/>
  <c r="G113" i="20"/>
  <c r="F113" i="20"/>
  <c r="E113" i="20"/>
  <c r="H117" i="19"/>
  <c r="D113" i="20" s="1"/>
  <c r="AD116" i="19"/>
  <c r="H112" i="20" s="1"/>
  <c r="G112" i="20"/>
  <c r="F112" i="20"/>
  <c r="H116" i="19"/>
  <c r="D112" i="20" s="1"/>
  <c r="E112" i="20"/>
  <c r="AD115" i="19"/>
  <c r="H111" i="20" s="1"/>
  <c r="G111" i="20"/>
  <c r="F111" i="20"/>
  <c r="E111" i="20"/>
  <c r="H115" i="19"/>
  <c r="D111" i="20" s="1"/>
  <c r="AD114" i="19"/>
  <c r="H110" i="20" s="1"/>
  <c r="G110" i="20"/>
  <c r="F110" i="20"/>
  <c r="H114" i="19"/>
  <c r="D110" i="20" s="1"/>
  <c r="E110" i="20"/>
  <c r="AD113" i="19"/>
  <c r="H109" i="20" s="1"/>
  <c r="G109" i="20"/>
  <c r="F109" i="20"/>
  <c r="E109" i="20"/>
  <c r="H113" i="19"/>
  <c r="D109" i="20" s="1"/>
  <c r="AD112" i="19"/>
  <c r="H108" i="20" s="1"/>
  <c r="F108" i="20"/>
  <c r="E108" i="20"/>
  <c r="H112" i="19"/>
  <c r="D108" i="20" s="1"/>
  <c r="AD111" i="19"/>
  <c r="H107" i="20" s="1"/>
  <c r="G107" i="20"/>
  <c r="F107" i="20"/>
  <c r="E107" i="20"/>
  <c r="H111" i="19"/>
  <c r="D107" i="20" s="1"/>
  <c r="AD110" i="19"/>
  <c r="H106" i="20" s="1"/>
  <c r="F106" i="20"/>
  <c r="E106" i="20"/>
  <c r="H110" i="19"/>
  <c r="D106" i="20" s="1"/>
  <c r="AD109" i="19"/>
  <c r="H105" i="20" s="1"/>
  <c r="G105" i="20"/>
  <c r="F105" i="20"/>
  <c r="E105" i="20"/>
  <c r="H109" i="19"/>
  <c r="D105" i="20" s="1"/>
  <c r="AD108" i="19"/>
  <c r="H104" i="20" s="1"/>
  <c r="G104" i="20"/>
  <c r="F104" i="20"/>
  <c r="H108" i="19"/>
  <c r="D104" i="20" s="1"/>
  <c r="E104" i="20"/>
  <c r="AD107" i="19"/>
  <c r="H103" i="20" s="1"/>
  <c r="G103" i="20"/>
  <c r="F103" i="20"/>
  <c r="E103" i="20"/>
  <c r="H107" i="19"/>
  <c r="D103" i="20" s="1"/>
  <c r="AD106" i="19"/>
  <c r="H102" i="20" s="1"/>
  <c r="G102" i="20"/>
  <c r="F102" i="20"/>
  <c r="H106" i="19"/>
  <c r="D102" i="20" s="1"/>
  <c r="E102" i="20"/>
  <c r="AD104" i="19"/>
  <c r="H100" i="20" s="1"/>
  <c r="G100" i="20"/>
  <c r="F100" i="20"/>
  <c r="E100" i="20"/>
  <c r="H104" i="19"/>
  <c r="D100" i="20" s="1"/>
  <c r="AD103" i="19"/>
  <c r="H99" i="20" s="1"/>
  <c r="F99" i="20"/>
  <c r="E99" i="20"/>
  <c r="H103" i="19"/>
  <c r="D99" i="20" s="1"/>
  <c r="AD102" i="19"/>
  <c r="H98" i="20" s="1"/>
  <c r="G98" i="20"/>
  <c r="F98" i="20"/>
  <c r="E98" i="20"/>
  <c r="H102" i="19"/>
  <c r="D98" i="20" s="1"/>
  <c r="AD101" i="19"/>
  <c r="H97" i="20" s="1"/>
  <c r="F97" i="20"/>
  <c r="E97" i="20"/>
  <c r="H101" i="19"/>
  <c r="D97" i="20" s="1"/>
  <c r="AD100" i="19"/>
  <c r="H96" i="20" s="1"/>
  <c r="G96" i="20"/>
  <c r="F96" i="20"/>
  <c r="E96" i="20"/>
  <c r="H100" i="19"/>
  <c r="D96" i="20" s="1"/>
  <c r="AD99" i="19"/>
  <c r="H95" i="20" s="1"/>
  <c r="G95" i="20"/>
  <c r="F95" i="20"/>
  <c r="E95" i="20"/>
  <c r="H99" i="19"/>
  <c r="D95" i="20" s="1"/>
  <c r="AD98" i="19"/>
  <c r="H94" i="20" s="1"/>
  <c r="G94" i="20"/>
  <c r="F94" i="20"/>
  <c r="E94" i="20"/>
  <c r="H98" i="19"/>
  <c r="D94" i="20" s="1"/>
  <c r="AD97" i="19"/>
  <c r="H93" i="20" s="1"/>
  <c r="G93" i="20"/>
  <c r="F93" i="20"/>
  <c r="E93" i="20"/>
  <c r="H97" i="19"/>
  <c r="D93" i="20" s="1"/>
  <c r="AD96" i="19"/>
  <c r="H92" i="20" s="1"/>
  <c r="G92" i="20"/>
  <c r="F92" i="20"/>
  <c r="E92" i="20"/>
  <c r="H96" i="19"/>
  <c r="D92" i="20" s="1"/>
  <c r="AD95" i="19"/>
  <c r="H91" i="20" s="1"/>
  <c r="F91" i="20"/>
  <c r="E91" i="20"/>
  <c r="H95" i="19"/>
  <c r="D91" i="20" s="1"/>
  <c r="AD94" i="19"/>
  <c r="H90" i="20" s="1"/>
  <c r="G90" i="20"/>
  <c r="F90" i="20"/>
  <c r="E90" i="20"/>
  <c r="H94" i="19"/>
  <c r="D90" i="20" s="1"/>
  <c r="AD93" i="19"/>
  <c r="H89" i="20" s="1"/>
  <c r="F89" i="20"/>
  <c r="E89" i="20"/>
  <c r="H93" i="19"/>
  <c r="D89" i="20" s="1"/>
  <c r="AD91" i="19"/>
  <c r="H87" i="20" s="1"/>
  <c r="G87" i="20"/>
  <c r="F87" i="20"/>
  <c r="E87" i="20"/>
  <c r="H91" i="19"/>
  <c r="D87" i="20" s="1"/>
  <c r="AD90" i="19"/>
  <c r="H86" i="20" s="1"/>
  <c r="G86" i="20"/>
  <c r="F86" i="20"/>
  <c r="E86" i="20"/>
  <c r="H90" i="19"/>
  <c r="D86" i="20" s="1"/>
  <c r="AD89" i="19"/>
  <c r="H85" i="20" s="1"/>
  <c r="G85" i="20"/>
  <c r="F85" i="20"/>
  <c r="E85" i="20"/>
  <c r="H89" i="19"/>
  <c r="D85" i="20" s="1"/>
  <c r="AD88" i="19"/>
  <c r="H84" i="20" s="1"/>
  <c r="G84" i="20"/>
  <c r="F84" i="20"/>
  <c r="H88" i="19"/>
  <c r="D84" i="20" s="1"/>
  <c r="E84" i="20"/>
  <c r="AD87" i="19"/>
  <c r="H83" i="20" s="1"/>
  <c r="G83" i="20"/>
  <c r="F83" i="20"/>
  <c r="E83" i="20"/>
  <c r="H87" i="19"/>
  <c r="D83" i="20" s="1"/>
  <c r="AD86" i="19"/>
  <c r="H82" i="20" s="1"/>
  <c r="F82" i="20"/>
  <c r="H86" i="19"/>
  <c r="D82" i="20" s="1"/>
  <c r="E82" i="20"/>
  <c r="AD85" i="19"/>
  <c r="H81" i="20" s="1"/>
  <c r="G81" i="20"/>
  <c r="F81" i="20"/>
  <c r="E81" i="20"/>
  <c r="H85" i="19"/>
  <c r="D81" i="20" s="1"/>
  <c r="AD84" i="19"/>
  <c r="H80" i="20" s="1"/>
  <c r="G80" i="20"/>
  <c r="F80" i="20"/>
  <c r="E80" i="20"/>
  <c r="H84" i="19"/>
  <c r="D80" i="20" s="1"/>
  <c r="AD83" i="19"/>
  <c r="H79" i="20" s="1"/>
  <c r="G79" i="20"/>
  <c r="F79" i="20"/>
  <c r="E79" i="20"/>
  <c r="H83" i="19"/>
  <c r="D79" i="20" s="1"/>
  <c r="AD82" i="19"/>
  <c r="H78" i="20" s="1"/>
  <c r="G78" i="20"/>
  <c r="F78" i="20"/>
  <c r="E78" i="20"/>
  <c r="H82" i="19"/>
  <c r="D78" i="20" s="1"/>
  <c r="AD81" i="19"/>
  <c r="H77" i="20" s="1"/>
  <c r="G77" i="20"/>
  <c r="F77" i="20"/>
  <c r="E77" i="20"/>
  <c r="H81" i="19"/>
  <c r="D77" i="20" s="1"/>
  <c r="AD80" i="19"/>
  <c r="H76" i="20" s="1"/>
  <c r="G76" i="20"/>
  <c r="F76" i="20"/>
  <c r="H80" i="19"/>
  <c r="D76" i="20" s="1"/>
  <c r="E76" i="20"/>
  <c r="AD78" i="19"/>
  <c r="H74" i="20" s="1"/>
  <c r="G74" i="20"/>
  <c r="F74" i="20"/>
  <c r="E74" i="20"/>
  <c r="H78" i="19"/>
  <c r="D74" i="20" s="1"/>
  <c r="AD77" i="19"/>
  <c r="H73" i="20" s="1"/>
  <c r="F73" i="20"/>
  <c r="E73" i="20"/>
  <c r="H77" i="19"/>
  <c r="D73" i="20" s="1"/>
  <c r="AD76" i="19"/>
  <c r="H72" i="20" s="1"/>
  <c r="G72" i="20"/>
  <c r="F72" i="20"/>
  <c r="E72" i="20"/>
  <c r="H76" i="19"/>
  <c r="D72" i="20" s="1"/>
  <c r="AD75" i="19"/>
  <c r="H71" i="20" s="1"/>
  <c r="F71" i="20"/>
  <c r="E71" i="20"/>
  <c r="H75" i="19"/>
  <c r="D71" i="20" s="1"/>
  <c r="AD74" i="19"/>
  <c r="H70" i="20" s="1"/>
  <c r="G70" i="20"/>
  <c r="F70" i="20"/>
  <c r="E70" i="20"/>
  <c r="H74" i="19"/>
  <c r="D70" i="20" s="1"/>
  <c r="AD73" i="19"/>
  <c r="H69" i="20" s="1"/>
  <c r="G69" i="20"/>
  <c r="F69" i="20"/>
  <c r="E69" i="20"/>
  <c r="H73" i="19"/>
  <c r="D69" i="20" s="1"/>
  <c r="AD72" i="19"/>
  <c r="H68" i="20" s="1"/>
  <c r="G68" i="20"/>
  <c r="F68" i="20"/>
  <c r="E68" i="20"/>
  <c r="H72" i="19"/>
  <c r="D68" i="20" s="1"/>
  <c r="AD71" i="19"/>
  <c r="H67" i="20" s="1"/>
  <c r="G67" i="20"/>
  <c r="F67" i="20"/>
  <c r="E67" i="20"/>
  <c r="H71" i="19"/>
  <c r="D67" i="20" s="1"/>
  <c r="AD70" i="19"/>
  <c r="H66" i="20" s="1"/>
  <c r="G66" i="20"/>
  <c r="F66" i="20"/>
  <c r="E66" i="20"/>
  <c r="H70" i="19"/>
  <c r="D66" i="20" s="1"/>
  <c r="AD69" i="19"/>
  <c r="H65" i="20" s="1"/>
  <c r="F65" i="20"/>
  <c r="H69" i="19"/>
  <c r="D65" i="20" s="1"/>
  <c r="E65" i="20"/>
  <c r="AD68" i="19"/>
  <c r="H64" i="20" s="1"/>
  <c r="G64" i="20"/>
  <c r="F64" i="20"/>
  <c r="E64" i="20"/>
  <c r="H68" i="19"/>
  <c r="D64" i="20" s="1"/>
  <c r="AD67" i="19"/>
  <c r="H63" i="20" s="1"/>
  <c r="F63" i="20"/>
  <c r="H67" i="19"/>
  <c r="D63" i="20" s="1"/>
  <c r="E63" i="20"/>
  <c r="AD65" i="19"/>
  <c r="H61" i="20" s="1"/>
  <c r="G61" i="20"/>
  <c r="F61" i="20"/>
  <c r="E61" i="20"/>
  <c r="H65" i="19"/>
  <c r="D61" i="20" s="1"/>
  <c r="AD64" i="19"/>
  <c r="H60" i="20" s="1"/>
  <c r="G60" i="20"/>
  <c r="F60" i="20"/>
  <c r="E60" i="20"/>
  <c r="H64" i="19"/>
  <c r="D60" i="20" s="1"/>
  <c r="AD63" i="19"/>
  <c r="H59" i="20" s="1"/>
  <c r="G59" i="20"/>
  <c r="F59" i="20"/>
  <c r="H63" i="19"/>
  <c r="D59" i="20" s="1"/>
  <c r="E59" i="20"/>
  <c r="AD62" i="19"/>
  <c r="H58" i="20" s="1"/>
  <c r="G58" i="20"/>
  <c r="F58" i="20"/>
  <c r="E58" i="20"/>
  <c r="H62" i="19"/>
  <c r="D58" i="20" s="1"/>
  <c r="AD61" i="19"/>
  <c r="H57" i="20" s="1"/>
  <c r="G57" i="20"/>
  <c r="F57" i="20"/>
  <c r="H61" i="19"/>
  <c r="D57" i="20" s="1"/>
  <c r="E57" i="20"/>
  <c r="AD60" i="19"/>
  <c r="H56" i="20" s="1"/>
  <c r="F56" i="20"/>
  <c r="E56" i="20"/>
  <c r="H60" i="19"/>
  <c r="D56" i="20" s="1"/>
  <c r="AD59" i="19"/>
  <c r="H55" i="20" s="1"/>
  <c r="G55" i="20"/>
  <c r="F55" i="20"/>
  <c r="E55" i="20"/>
  <c r="H59" i="19"/>
  <c r="D55" i="20" s="1"/>
  <c r="AD58" i="19"/>
  <c r="H54" i="20" s="1"/>
  <c r="F54" i="20"/>
  <c r="E54" i="20"/>
  <c r="H58" i="19"/>
  <c r="D54" i="20" s="1"/>
  <c r="AD57" i="19"/>
  <c r="H53" i="20" s="1"/>
  <c r="G53" i="20"/>
  <c r="F53" i="20"/>
  <c r="E53" i="20"/>
  <c r="H57" i="19"/>
  <c r="D53" i="20" s="1"/>
  <c r="AD56" i="19"/>
  <c r="H52" i="20" s="1"/>
  <c r="G52" i="20"/>
  <c r="F52" i="20"/>
  <c r="E52" i="20"/>
  <c r="H56" i="19"/>
  <c r="D52" i="20" s="1"/>
  <c r="AD55" i="19"/>
  <c r="H51" i="20" s="1"/>
  <c r="G51" i="20"/>
  <c r="F51" i="20"/>
  <c r="H55" i="19"/>
  <c r="D51" i="20" s="1"/>
  <c r="E51" i="20"/>
  <c r="AD54" i="19"/>
  <c r="H50" i="20" s="1"/>
  <c r="G50" i="20"/>
  <c r="F50" i="20"/>
  <c r="E50" i="20"/>
  <c r="H54" i="19"/>
  <c r="D50" i="20" s="1"/>
  <c r="AD52" i="19"/>
  <c r="H48" i="20" s="1"/>
  <c r="G48" i="20"/>
  <c r="F48" i="20"/>
  <c r="E48" i="20"/>
  <c r="H52" i="19"/>
  <c r="D48" i="20" s="1"/>
  <c r="AD51" i="19"/>
  <c r="H47" i="20" s="1"/>
  <c r="F47" i="20"/>
  <c r="E47" i="20"/>
  <c r="H51" i="19"/>
  <c r="D47" i="20" s="1"/>
  <c r="AD50" i="19"/>
  <c r="H46" i="20" s="1"/>
  <c r="G46" i="20"/>
  <c r="F46" i="20"/>
  <c r="E46" i="20"/>
  <c r="H50" i="19"/>
  <c r="D46" i="20" s="1"/>
  <c r="AD49" i="19"/>
  <c r="H45" i="20" s="1"/>
  <c r="F45" i="20"/>
  <c r="H49" i="19"/>
  <c r="D45" i="20" s="1"/>
  <c r="E45" i="20"/>
  <c r="AD48" i="19"/>
  <c r="H44" i="20" s="1"/>
  <c r="G44" i="20"/>
  <c r="F44" i="20"/>
  <c r="E44" i="20"/>
  <c r="H48" i="19"/>
  <c r="D44" i="20" s="1"/>
  <c r="AD47" i="19"/>
  <c r="H43" i="20" s="1"/>
  <c r="G43" i="20"/>
  <c r="F43" i="20"/>
  <c r="E43" i="20"/>
  <c r="H47" i="19"/>
  <c r="D43" i="20" s="1"/>
  <c r="AD46" i="19"/>
  <c r="H42" i="20" s="1"/>
  <c r="G42" i="20"/>
  <c r="F42" i="20"/>
  <c r="E42" i="20"/>
  <c r="H46" i="19"/>
  <c r="D42" i="20" s="1"/>
  <c r="AD45" i="19"/>
  <c r="H41" i="20" s="1"/>
  <c r="G41" i="20"/>
  <c r="F41" i="20"/>
  <c r="E41" i="20"/>
  <c r="H45" i="19"/>
  <c r="D41" i="20" s="1"/>
  <c r="AD44" i="19"/>
  <c r="H40" i="20" s="1"/>
  <c r="G40" i="20"/>
  <c r="F40" i="20"/>
  <c r="E40" i="20"/>
  <c r="H44" i="19"/>
  <c r="D40" i="20" s="1"/>
  <c r="AD43" i="19"/>
  <c r="H39" i="20" s="1"/>
  <c r="F39" i="20"/>
  <c r="E39" i="20"/>
  <c r="H43" i="19"/>
  <c r="D39" i="20" s="1"/>
  <c r="AD42" i="19"/>
  <c r="H38" i="20" s="1"/>
  <c r="G38" i="20"/>
  <c r="F38" i="20"/>
  <c r="E38" i="20"/>
  <c r="H42" i="19"/>
  <c r="D38" i="20" s="1"/>
  <c r="AD41" i="19"/>
  <c r="H37" i="20" s="1"/>
  <c r="F37" i="20"/>
  <c r="H41" i="19"/>
  <c r="D37" i="20" s="1"/>
  <c r="E37" i="20"/>
  <c r="AD39" i="19"/>
  <c r="H35" i="20" s="1"/>
  <c r="H39" i="19"/>
  <c r="D35" i="20" s="1"/>
  <c r="AD38" i="19"/>
  <c r="H34" i="20" s="1"/>
  <c r="H38" i="19"/>
  <c r="D34" i="20" s="1"/>
  <c r="AD37" i="19"/>
  <c r="H33" i="20" s="1"/>
  <c r="H37" i="19"/>
  <c r="D33" i="20" s="1"/>
  <c r="AD36" i="19"/>
  <c r="H32" i="20" s="1"/>
  <c r="H36" i="19"/>
  <c r="D32" i="20" s="1"/>
  <c r="AD35" i="19"/>
  <c r="H31" i="20" s="1"/>
  <c r="H35" i="19"/>
  <c r="D31" i="20" s="1"/>
  <c r="AD34" i="19"/>
  <c r="H30" i="20" s="1"/>
  <c r="H34" i="19"/>
  <c r="D30" i="20" s="1"/>
  <c r="AD33" i="19"/>
  <c r="H29" i="20" s="1"/>
  <c r="H33" i="19"/>
  <c r="D29" i="20" s="1"/>
  <c r="AD32" i="19"/>
  <c r="H28" i="20" s="1"/>
  <c r="H32" i="19"/>
  <c r="D28" i="20" s="1"/>
  <c r="AD31" i="19"/>
  <c r="H27" i="20" s="1"/>
  <c r="H31" i="19"/>
  <c r="D27" i="20" s="1"/>
  <c r="AD30" i="19"/>
  <c r="H26" i="20" s="1"/>
  <c r="H30" i="19"/>
  <c r="D26" i="20" s="1"/>
  <c r="AD29" i="19"/>
  <c r="H25" i="20" s="1"/>
  <c r="H29" i="19"/>
  <c r="D25" i="20" s="1"/>
  <c r="AD28" i="19"/>
  <c r="H24" i="20" s="1"/>
  <c r="H28" i="19"/>
  <c r="D24" i="20" s="1"/>
  <c r="AD26" i="19"/>
  <c r="H22" i="20" s="1"/>
  <c r="F22" i="20"/>
  <c r="H26" i="19"/>
  <c r="D22" i="20" s="1"/>
  <c r="E22" i="20"/>
  <c r="AD25" i="19"/>
  <c r="H21" i="20" s="1"/>
  <c r="F21" i="20"/>
  <c r="E21" i="20"/>
  <c r="H25" i="19"/>
  <c r="D21" i="20" s="1"/>
  <c r="AD24" i="19"/>
  <c r="H20" i="20" s="1"/>
  <c r="F20" i="20"/>
  <c r="H24" i="19"/>
  <c r="D20" i="20" s="1"/>
  <c r="E20" i="20"/>
  <c r="AD23" i="19"/>
  <c r="H19" i="20" s="1"/>
  <c r="F19" i="20"/>
  <c r="H23" i="19"/>
  <c r="D19" i="20" s="1"/>
  <c r="E19" i="20"/>
  <c r="AD22" i="19"/>
  <c r="H18" i="20" s="1"/>
  <c r="F18" i="20"/>
  <c r="E18" i="20"/>
  <c r="H22" i="19"/>
  <c r="D18" i="20" s="1"/>
  <c r="AD21" i="19"/>
  <c r="H17" i="20" s="1"/>
  <c r="F17" i="20"/>
  <c r="E17" i="20"/>
  <c r="H21" i="19"/>
  <c r="D17" i="20" s="1"/>
  <c r="AD20" i="19"/>
  <c r="H16" i="20" s="1"/>
  <c r="F16" i="20"/>
  <c r="E16" i="20"/>
  <c r="H20" i="19"/>
  <c r="D16" i="20" s="1"/>
  <c r="AD19" i="19"/>
  <c r="H15" i="20" s="1"/>
  <c r="F15" i="20"/>
  <c r="E15" i="20"/>
  <c r="H19" i="19"/>
  <c r="D15" i="20" s="1"/>
  <c r="AD18" i="19"/>
  <c r="H14" i="20" s="1"/>
  <c r="F14" i="20"/>
  <c r="H18" i="19"/>
  <c r="D14" i="20" s="1"/>
  <c r="E14" i="20"/>
  <c r="AD17" i="19"/>
  <c r="H13" i="20" s="1"/>
  <c r="F13" i="20"/>
  <c r="E13" i="20"/>
  <c r="H17" i="19"/>
  <c r="D13" i="20" s="1"/>
  <c r="AD16" i="19"/>
  <c r="H12" i="20" s="1"/>
  <c r="F12" i="20"/>
  <c r="H16" i="19"/>
  <c r="D12" i="20" s="1"/>
  <c r="E12" i="20"/>
  <c r="AD15" i="19"/>
  <c r="H11" i="20" s="1"/>
  <c r="G11" i="20"/>
  <c r="F11" i="20"/>
  <c r="E11" i="20"/>
  <c r="H15" i="19"/>
  <c r="D11" i="20" s="1"/>
  <c r="AG363" i="7"/>
  <c r="BN544" i="7"/>
  <c r="CI544" i="7" s="1"/>
  <c r="BN545" i="7"/>
  <c r="AJ545" i="7"/>
  <c r="BL545" i="7" s="1"/>
  <c r="AJ546" i="7"/>
  <c r="BL546" i="7" s="1"/>
  <c r="AJ547" i="7"/>
  <c r="BL547" i="7" s="1"/>
  <c r="AJ548" i="7"/>
  <c r="BL548" i="7" s="1"/>
  <c r="AJ549" i="7"/>
  <c r="BL549" i="7" s="1"/>
  <c r="AJ550" i="7"/>
  <c r="BL550" i="7" s="1"/>
  <c r="AJ551" i="7"/>
  <c r="BL551" i="7" s="1"/>
  <c r="AJ552" i="7"/>
  <c r="BL552" i="7" s="1"/>
  <c r="AJ553" i="7"/>
  <c r="BL553" i="7" s="1"/>
  <c r="AJ554" i="7"/>
  <c r="BL554" i="7" s="1"/>
  <c r="AJ555" i="7"/>
  <c r="BL555" i="7" s="1"/>
  <c r="AJ544" i="7"/>
  <c r="BL544" i="7" s="1"/>
  <c r="CC24" i="7"/>
  <c r="CC25" i="7"/>
  <c r="CC26" i="7"/>
  <c r="CC27" i="7"/>
  <c r="CC28" i="7"/>
  <c r="CC29" i="7"/>
  <c r="CC30" i="7"/>
  <c r="CC31" i="7"/>
  <c r="CC32" i="7"/>
  <c r="CC33" i="7"/>
  <c r="CC34" i="7"/>
  <c r="CC35" i="7"/>
  <c r="CC37" i="7"/>
  <c r="CC38" i="7"/>
  <c r="CC39" i="7"/>
  <c r="CC40" i="7"/>
  <c r="CC41" i="7"/>
  <c r="CC42" i="7"/>
  <c r="CC43" i="7"/>
  <c r="CC44" i="7"/>
  <c r="CC45" i="7"/>
  <c r="CC46" i="7"/>
  <c r="CC47" i="7"/>
  <c r="CC48" i="7"/>
  <c r="CC50" i="7"/>
  <c r="CC51" i="7"/>
  <c r="CC52" i="7"/>
  <c r="CC53" i="7"/>
  <c r="CC54" i="7"/>
  <c r="CC55" i="7"/>
  <c r="CC56" i="7"/>
  <c r="CC57" i="7"/>
  <c r="CC58" i="7"/>
  <c r="CC59" i="7"/>
  <c r="CC60" i="7"/>
  <c r="CC61" i="7"/>
  <c r="CC63" i="7"/>
  <c r="CC64" i="7"/>
  <c r="CC65" i="7"/>
  <c r="CC66" i="7"/>
  <c r="CC67" i="7"/>
  <c r="CC68" i="7"/>
  <c r="CC69" i="7"/>
  <c r="CC70" i="7"/>
  <c r="CC71" i="7"/>
  <c r="CC72" i="7"/>
  <c r="CC73" i="7"/>
  <c r="CC74" i="7"/>
  <c r="CC76" i="7"/>
  <c r="CC77" i="7"/>
  <c r="CC78" i="7"/>
  <c r="CC79" i="7"/>
  <c r="CC80" i="7"/>
  <c r="CC81" i="7"/>
  <c r="CC82" i="7"/>
  <c r="CC83" i="7"/>
  <c r="CC84" i="7"/>
  <c r="CC85" i="7"/>
  <c r="CC86" i="7"/>
  <c r="CC87" i="7"/>
  <c r="CC89" i="7"/>
  <c r="CC90" i="7"/>
  <c r="CC91" i="7"/>
  <c r="CC92" i="7"/>
  <c r="CC93" i="7"/>
  <c r="CC94" i="7"/>
  <c r="CC95" i="7"/>
  <c r="CC96" i="7"/>
  <c r="CC97" i="7"/>
  <c r="CC98" i="7"/>
  <c r="CC99" i="7"/>
  <c r="CC100" i="7"/>
  <c r="CC102" i="7"/>
  <c r="CC103" i="7"/>
  <c r="CC104" i="7"/>
  <c r="CC105" i="7"/>
  <c r="CC106" i="7"/>
  <c r="CC107" i="7"/>
  <c r="CC108" i="7"/>
  <c r="CC109" i="7"/>
  <c r="CC110" i="7"/>
  <c r="CC111" i="7"/>
  <c r="CC112" i="7"/>
  <c r="CC113" i="7"/>
  <c r="CC115" i="7"/>
  <c r="CC116" i="7"/>
  <c r="CC117" i="7"/>
  <c r="CC118" i="7"/>
  <c r="CC119" i="7"/>
  <c r="CC120" i="7"/>
  <c r="CC121" i="7"/>
  <c r="CC122" i="7"/>
  <c r="CC123" i="7"/>
  <c r="CC124" i="7"/>
  <c r="CC125" i="7"/>
  <c r="CC126" i="7"/>
  <c r="CC128" i="7"/>
  <c r="CC129" i="7"/>
  <c r="CC130" i="7"/>
  <c r="CC131" i="7"/>
  <c r="CC132" i="7"/>
  <c r="CC133" i="7"/>
  <c r="CC134" i="7"/>
  <c r="CC135" i="7"/>
  <c r="CC136" i="7"/>
  <c r="CC137" i="7"/>
  <c r="CC138" i="7"/>
  <c r="CC139" i="7"/>
  <c r="CC141" i="7"/>
  <c r="CC142" i="7"/>
  <c r="CC143" i="7"/>
  <c r="CC144" i="7"/>
  <c r="CC145" i="7"/>
  <c r="CC146" i="7"/>
  <c r="CC147" i="7"/>
  <c r="CC148" i="7"/>
  <c r="CC149" i="7"/>
  <c r="CC150" i="7"/>
  <c r="CC151" i="7"/>
  <c r="CC152" i="7"/>
  <c r="CC154" i="7"/>
  <c r="CC155" i="7"/>
  <c r="CC156" i="7"/>
  <c r="CC157" i="7"/>
  <c r="CC158" i="7"/>
  <c r="CC159" i="7"/>
  <c r="CC160" i="7"/>
  <c r="CC161" i="7"/>
  <c r="CC162" i="7"/>
  <c r="CC163" i="7"/>
  <c r="CC164" i="7"/>
  <c r="CC165" i="7"/>
  <c r="CC167" i="7"/>
  <c r="CC168" i="7"/>
  <c r="CC169" i="7"/>
  <c r="CC170" i="7"/>
  <c r="CC171" i="7"/>
  <c r="CC172" i="7"/>
  <c r="CC173" i="7"/>
  <c r="CC174" i="7"/>
  <c r="CC175" i="7"/>
  <c r="CC176" i="7"/>
  <c r="CC177" i="7"/>
  <c r="CC178" i="7"/>
  <c r="CC180" i="7"/>
  <c r="CC181" i="7"/>
  <c r="CC182" i="7"/>
  <c r="CC183" i="7"/>
  <c r="CC184" i="7"/>
  <c r="CC185" i="7"/>
  <c r="CC186" i="7"/>
  <c r="CC187" i="7"/>
  <c r="CC188" i="7"/>
  <c r="CC189" i="7"/>
  <c r="CC190" i="7"/>
  <c r="CC191" i="7"/>
  <c r="CC193" i="7"/>
  <c r="CC194" i="7"/>
  <c r="CC195" i="7"/>
  <c r="CC196" i="7"/>
  <c r="CC197" i="7"/>
  <c r="CC198" i="7"/>
  <c r="CC199" i="7"/>
  <c r="CC200" i="7"/>
  <c r="CC201" i="7"/>
  <c r="CC202" i="7"/>
  <c r="CC203" i="7"/>
  <c r="CC204" i="7"/>
  <c r="CC206" i="7"/>
  <c r="CC207" i="7"/>
  <c r="CC208" i="7"/>
  <c r="CC209" i="7"/>
  <c r="CC210" i="7"/>
  <c r="CC211" i="7"/>
  <c r="CC212" i="7"/>
  <c r="CC213" i="7"/>
  <c r="CC214" i="7"/>
  <c r="CC215" i="7"/>
  <c r="CC216" i="7"/>
  <c r="CC217" i="7"/>
  <c r="CC219" i="7"/>
  <c r="CC220" i="7"/>
  <c r="CC221" i="7"/>
  <c r="CC222" i="7"/>
  <c r="CC223" i="7"/>
  <c r="CC224" i="7"/>
  <c r="CC225" i="7"/>
  <c r="CC226" i="7"/>
  <c r="CC227" i="7"/>
  <c r="CC228" i="7"/>
  <c r="CC229" i="7"/>
  <c r="CC230" i="7"/>
  <c r="CC232" i="7"/>
  <c r="CC233" i="7"/>
  <c r="CC234" i="7"/>
  <c r="CC235" i="7"/>
  <c r="CC236" i="7"/>
  <c r="CC237" i="7"/>
  <c r="CC238" i="7"/>
  <c r="CC239" i="7"/>
  <c r="CC240" i="7"/>
  <c r="CC241" i="7"/>
  <c r="CC242" i="7"/>
  <c r="CC243" i="7"/>
  <c r="CC245" i="7"/>
  <c r="CC246" i="7"/>
  <c r="CC247" i="7"/>
  <c r="CC248" i="7"/>
  <c r="CC249" i="7"/>
  <c r="CC250" i="7"/>
  <c r="CC251" i="7"/>
  <c r="CC252" i="7"/>
  <c r="CC253" i="7"/>
  <c r="CC254" i="7"/>
  <c r="CC255" i="7"/>
  <c r="CC256" i="7"/>
  <c r="CC258" i="7"/>
  <c r="CC259" i="7"/>
  <c r="CC260" i="7"/>
  <c r="CC261" i="7"/>
  <c r="CC262" i="7"/>
  <c r="CC263" i="7"/>
  <c r="CC264" i="7"/>
  <c r="CC265" i="7"/>
  <c r="CC266" i="7"/>
  <c r="CC267" i="7"/>
  <c r="CC268" i="7"/>
  <c r="CC269" i="7"/>
  <c r="CC271" i="7"/>
  <c r="CC272" i="7"/>
  <c r="CC273" i="7"/>
  <c r="CC274" i="7"/>
  <c r="CC275" i="7"/>
  <c r="CC276" i="7"/>
  <c r="CC277" i="7"/>
  <c r="CC278" i="7"/>
  <c r="CC279" i="7"/>
  <c r="CC280" i="7"/>
  <c r="CC281" i="7"/>
  <c r="CC282" i="7"/>
  <c r="CC284" i="7"/>
  <c r="CC285" i="7"/>
  <c r="CC286" i="7"/>
  <c r="CC287" i="7"/>
  <c r="CC288" i="7"/>
  <c r="CC289" i="7"/>
  <c r="CC290" i="7"/>
  <c r="CC291" i="7"/>
  <c r="CC292" i="7"/>
  <c r="CC293" i="7"/>
  <c r="CC294" i="7"/>
  <c r="CC295" i="7"/>
  <c r="CC297" i="7"/>
  <c r="CC298" i="7"/>
  <c r="CC299" i="7"/>
  <c r="CC300" i="7"/>
  <c r="CC301" i="7"/>
  <c r="CC302" i="7"/>
  <c r="CC303" i="7"/>
  <c r="CC304" i="7"/>
  <c r="CC305" i="7"/>
  <c r="CC306" i="7"/>
  <c r="CC307" i="7"/>
  <c r="CC308" i="7"/>
  <c r="CC310" i="7"/>
  <c r="CC311" i="7"/>
  <c r="CC312" i="7"/>
  <c r="CC313" i="7"/>
  <c r="CC314" i="7"/>
  <c r="CC315" i="7"/>
  <c r="CC316" i="7"/>
  <c r="CC317" i="7"/>
  <c r="CC318" i="7"/>
  <c r="CC319" i="7"/>
  <c r="CC320" i="7"/>
  <c r="CC321" i="7"/>
  <c r="CC323" i="7"/>
  <c r="CC324" i="7"/>
  <c r="CC325" i="7"/>
  <c r="CC326" i="7"/>
  <c r="CC327" i="7"/>
  <c r="CC328" i="7"/>
  <c r="CC329" i="7"/>
  <c r="CC330" i="7"/>
  <c r="CC331" i="7"/>
  <c r="CC332" i="7"/>
  <c r="CC333" i="7"/>
  <c r="CC334" i="7"/>
  <c r="CC336" i="7"/>
  <c r="CC337" i="7"/>
  <c r="CC338" i="7"/>
  <c r="CC339" i="7"/>
  <c r="CC340" i="7"/>
  <c r="CC341" i="7"/>
  <c r="CC342" i="7"/>
  <c r="CC343" i="7"/>
  <c r="CC344" i="7"/>
  <c r="CC345" i="7"/>
  <c r="CC346" i="7"/>
  <c r="CC347" i="7"/>
  <c r="CC349" i="7"/>
  <c r="CC350" i="7"/>
  <c r="CC351" i="7"/>
  <c r="CC352" i="7"/>
  <c r="CC353" i="7"/>
  <c r="CC354" i="7"/>
  <c r="CC355" i="7"/>
  <c r="CC356" i="7"/>
  <c r="CC357" i="7"/>
  <c r="CC358" i="7"/>
  <c r="CC359" i="7"/>
  <c r="CC360" i="7"/>
  <c r="CC362" i="7"/>
  <c r="CC363" i="7"/>
  <c r="CC364" i="7"/>
  <c r="CC365" i="7"/>
  <c r="CC366" i="7"/>
  <c r="CC367" i="7"/>
  <c r="CC368" i="7"/>
  <c r="CC369" i="7"/>
  <c r="CC370" i="7"/>
  <c r="CC371" i="7"/>
  <c r="CC372" i="7"/>
  <c r="CC373" i="7"/>
  <c r="CC375" i="7"/>
  <c r="CC376" i="7"/>
  <c r="CC377" i="7"/>
  <c r="CC378" i="7"/>
  <c r="CC379" i="7"/>
  <c r="CC380" i="7"/>
  <c r="CC381" i="7"/>
  <c r="CC382" i="7"/>
  <c r="CC383" i="7"/>
  <c r="CC384" i="7"/>
  <c r="CC385" i="7"/>
  <c r="CC386" i="7"/>
  <c r="CC388" i="7"/>
  <c r="CC389" i="7"/>
  <c r="CC390" i="7"/>
  <c r="CC391" i="7"/>
  <c r="CC392" i="7"/>
  <c r="CC393" i="7"/>
  <c r="CC394" i="7"/>
  <c r="CC395" i="7"/>
  <c r="CC396" i="7"/>
  <c r="CC397" i="7"/>
  <c r="CC398" i="7"/>
  <c r="CC399" i="7"/>
  <c r="CC401" i="7"/>
  <c r="CC402" i="7"/>
  <c r="CC403" i="7"/>
  <c r="CC404" i="7"/>
  <c r="CC405" i="7"/>
  <c r="CC406" i="7"/>
  <c r="CC407" i="7"/>
  <c r="CC408" i="7"/>
  <c r="CC409" i="7"/>
  <c r="CC410" i="7"/>
  <c r="CC411" i="7"/>
  <c r="CC412" i="7"/>
  <c r="CC414" i="7"/>
  <c r="CC415" i="7"/>
  <c r="CC416" i="7"/>
  <c r="CC417" i="7"/>
  <c r="CC418" i="7"/>
  <c r="CC419" i="7"/>
  <c r="CC420" i="7"/>
  <c r="CC421" i="7"/>
  <c r="CC422" i="7"/>
  <c r="CC423" i="7"/>
  <c r="CC424" i="7"/>
  <c r="CC425" i="7"/>
  <c r="CC427" i="7"/>
  <c r="CC428" i="7"/>
  <c r="CC429" i="7"/>
  <c r="CC430" i="7"/>
  <c r="CC431" i="7"/>
  <c r="CC432" i="7"/>
  <c r="CC433" i="7"/>
  <c r="CC434" i="7"/>
  <c r="CC435" i="7"/>
  <c r="CC436" i="7"/>
  <c r="CC437" i="7"/>
  <c r="CC438" i="7"/>
  <c r="CC440" i="7"/>
  <c r="CC441" i="7"/>
  <c r="CC442" i="7"/>
  <c r="CC443" i="7"/>
  <c r="CC444" i="7"/>
  <c r="CC445" i="7"/>
  <c r="CC446" i="7"/>
  <c r="CC447" i="7"/>
  <c r="CC448" i="7"/>
  <c r="CC449" i="7"/>
  <c r="CC450" i="7"/>
  <c r="CC451" i="7"/>
  <c r="CC453" i="7"/>
  <c r="CC454" i="7"/>
  <c r="CC455" i="7"/>
  <c r="CC456" i="7"/>
  <c r="CC457" i="7"/>
  <c r="CC458" i="7"/>
  <c r="CC459" i="7"/>
  <c r="CC460" i="7"/>
  <c r="CC461" i="7"/>
  <c r="CC462" i="7"/>
  <c r="CC463" i="7"/>
  <c r="CC464" i="7"/>
  <c r="CC466" i="7"/>
  <c r="CC467" i="7"/>
  <c r="CC468" i="7"/>
  <c r="CC469" i="7"/>
  <c r="CC470" i="7"/>
  <c r="CC471" i="7"/>
  <c r="CC472" i="7"/>
  <c r="CC473" i="7"/>
  <c r="CC474" i="7"/>
  <c r="CC475" i="7"/>
  <c r="CC476" i="7"/>
  <c r="CC477" i="7"/>
  <c r="CC479" i="7"/>
  <c r="CC480" i="7"/>
  <c r="CC481" i="7"/>
  <c r="CC482" i="7"/>
  <c r="CC483" i="7"/>
  <c r="CC484" i="7"/>
  <c r="CC485" i="7"/>
  <c r="CC486" i="7"/>
  <c r="CC487" i="7"/>
  <c r="CC488" i="7"/>
  <c r="CC489" i="7"/>
  <c r="CC490" i="7"/>
  <c r="CC492" i="7"/>
  <c r="CC493" i="7"/>
  <c r="CC494" i="7"/>
  <c r="CC495" i="7"/>
  <c r="CC496" i="7"/>
  <c r="CC497" i="7"/>
  <c r="CC498" i="7"/>
  <c r="CC499" i="7"/>
  <c r="CC500" i="7"/>
  <c r="CC501" i="7"/>
  <c r="CC502" i="7"/>
  <c r="CC503" i="7"/>
  <c r="CC505" i="7"/>
  <c r="CC506" i="7"/>
  <c r="CC507" i="7"/>
  <c r="CC508" i="7"/>
  <c r="CC509" i="7"/>
  <c r="CC510" i="7"/>
  <c r="CC511" i="7"/>
  <c r="CC512" i="7"/>
  <c r="CC513" i="7"/>
  <c r="CC514" i="7"/>
  <c r="CC515" i="7"/>
  <c r="CC516" i="7"/>
  <c r="CC518" i="7"/>
  <c r="CC519" i="7"/>
  <c r="CC520" i="7"/>
  <c r="CC521" i="7"/>
  <c r="CC522" i="7"/>
  <c r="CC523" i="7"/>
  <c r="CC524" i="7"/>
  <c r="CC525" i="7"/>
  <c r="CC526" i="7"/>
  <c r="CC527" i="7"/>
  <c r="CC528" i="7"/>
  <c r="CC529" i="7"/>
  <c r="CC531" i="7"/>
  <c r="CC532" i="7"/>
  <c r="CC533" i="7"/>
  <c r="CC534" i="7"/>
  <c r="CC535" i="7"/>
  <c r="CC536" i="7"/>
  <c r="CC537" i="7"/>
  <c r="CC538" i="7"/>
  <c r="CC539" i="7"/>
  <c r="CC540" i="7"/>
  <c r="CC541" i="7"/>
  <c r="CC542" i="7"/>
  <c r="CC544" i="7"/>
  <c r="CC545" i="7"/>
  <c r="CC546" i="7"/>
  <c r="CC547" i="7"/>
  <c r="CC548" i="7"/>
  <c r="CC549" i="7"/>
  <c r="CC550" i="7"/>
  <c r="CC551" i="7"/>
  <c r="CC552" i="7"/>
  <c r="CC553" i="7"/>
  <c r="CC554" i="7"/>
  <c r="CC555" i="7"/>
  <c r="CC557" i="7"/>
  <c r="CC558" i="7"/>
  <c r="CC559" i="7"/>
  <c r="CC560" i="7"/>
  <c r="CC561" i="7"/>
  <c r="CC562" i="7"/>
  <c r="CC563" i="7"/>
  <c r="CC564" i="7"/>
  <c r="CC565" i="7"/>
  <c r="CC566" i="7"/>
  <c r="CC567" i="7"/>
  <c r="CC568" i="7"/>
  <c r="CC570" i="7"/>
  <c r="CC571" i="7"/>
  <c r="CC572" i="7"/>
  <c r="CC573" i="7"/>
  <c r="CC574" i="7"/>
  <c r="CC575" i="7"/>
  <c r="CC576" i="7"/>
  <c r="CC577" i="7"/>
  <c r="CC578" i="7"/>
  <c r="CC579" i="7"/>
  <c r="CC580" i="7"/>
  <c r="CC581" i="7"/>
  <c r="CC12" i="7"/>
  <c r="CC13" i="7"/>
  <c r="CC14" i="7"/>
  <c r="CC15" i="7"/>
  <c r="CC16" i="7"/>
  <c r="CC17" i="7"/>
  <c r="CC18" i="7"/>
  <c r="CC19" i="7"/>
  <c r="CC20" i="7"/>
  <c r="CC21" i="7"/>
  <c r="CC22" i="7"/>
  <c r="BX24" i="7"/>
  <c r="BX25" i="7"/>
  <c r="BX26" i="7"/>
  <c r="BX27" i="7"/>
  <c r="BX28" i="7"/>
  <c r="BX29" i="7"/>
  <c r="BX30" i="7"/>
  <c r="BX31" i="7"/>
  <c r="BX32" i="7"/>
  <c r="BX33" i="7"/>
  <c r="BX34" i="7"/>
  <c r="BX35" i="7"/>
  <c r="BX37" i="7"/>
  <c r="BX38" i="7"/>
  <c r="BX39" i="7"/>
  <c r="BX40" i="7"/>
  <c r="BX41" i="7"/>
  <c r="BX42" i="7"/>
  <c r="BX43" i="7"/>
  <c r="BX44" i="7"/>
  <c r="BX45" i="7"/>
  <c r="BX46" i="7"/>
  <c r="BX47" i="7"/>
  <c r="BX48" i="7"/>
  <c r="BX50" i="7"/>
  <c r="BX51" i="7"/>
  <c r="BX52" i="7"/>
  <c r="BX53" i="7"/>
  <c r="BX54" i="7"/>
  <c r="BX55" i="7"/>
  <c r="BX56" i="7"/>
  <c r="BX57" i="7"/>
  <c r="BX58" i="7"/>
  <c r="BX59" i="7"/>
  <c r="BX60" i="7"/>
  <c r="BX61" i="7"/>
  <c r="BX63" i="7"/>
  <c r="BX64" i="7"/>
  <c r="BX65" i="7"/>
  <c r="BX66" i="7"/>
  <c r="BX67" i="7"/>
  <c r="BX68" i="7"/>
  <c r="BX69" i="7"/>
  <c r="BX70" i="7"/>
  <c r="BX71" i="7"/>
  <c r="BX72" i="7"/>
  <c r="BX73" i="7"/>
  <c r="BX74" i="7"/>
  <c r="BX76" i="7"/>
  <c r="BX77" i="7"/>
  <c r="BX78" i="7"/>
  <c r="BX79" i="7"/>
  <c r="BX80" i="7"/>
  <c r="BX81" i="7"/>
  <c r="BX82" i="7"/>
  <c r="BX83" i="7"/>
  <c r="BX84" i="7"/>
  <c r="BX85" i="7"/>
  <c r="BX86" i="7"/>
  <c r="BX87" i="7"/>
  <c r="BX90" i="7"/>
  <c r="BX91" i="7"/>
  <c r="BX92" i="7"/>
  <c r="BX93" i="7"/>
  <c r="BX94" i="7"/>
  <c r="BX95" i="7"/>
  <c r="BX96" i="7"/>
  <c r="BX97" i="7"/>
  <c r="BX98" i="7"/>
  <c r="BX99" i="7"/>
  <c r="BX100" i="7"/>
  <c r="BX102" i="7"/>
  <c r="BX103" i="7"/>
  <c r="BX104" i="7"/>
  <c r="BX105" i="7"/>
  <c r="BX106" i="7"/>
  <c r="BX107" i="7"/>
  <c r="BX108" i="7"/>
  <c r="BX109" i="7"/>
  <c r="BX110" i="7"/>
  <c r="BX111" i="7"/>
  <c r="BX112" i="7"/>
  <c r="BX113" i="7"/>
  <c r="BX115" i="7"/>
  <c r="BX116" i="7"/>
  <c r="BX117" i="7"/>
  <c r="BX118" i="7"/>
  <c r="BX119" i="7"/>
  <c r="BX120" i="7"/>
  <c r="BX121" i="7"/>
  <c r="BX122" i="7"/>
  <c r="BX123" i="7"/>
  <c r="BX124" i="7"/>
  <c r="BX125" i="7"/>
  <c r="BX126" i="7"/>
  <c r="BX128" i="7"/>
  <c r="BX129" i="7"/>
  <c r="BX130" i="7"/>
  <c r="BX131" i="7"/>
  <c r="BX132" i="7"/>
  <c r="BX133" i="7"/>
  <c r="BX134" i="7"/>
  <c r="BX135" i="7"/>
  <c r="BX136" i="7"/>
  <c r="BX137" i="7"/>
  <c r="BX138" i="7"/>
  <c r="BX139" i="7"/>
  <c r="BX141" i="7"/>
  <c r="BX142" i="7"/>
  <c r="BX143" i="7"/>
  <c r="BX144" i="7"/>
  <c r="BX145" i="7"/>
  <c r="BX146" i="7"/>
  <c r="BX147" i="7"/>
  <c r="BX148" i="7"/>
  <c r="BX149" i="7"/>
  <c r="BX150" i="7"/>
  <c r="BX151" i="7"/>
  <c r="BX152" i="7"/>
  <c r="BX154" i="7"/>
  <c r="BX155" i="7"/>
  <c r="BX156" i="7"/>
  <c r="BX157" i="7"/>
  <c r="BX158" i="7"/>
  <c r="BX159" i="7"/>
  <c r="BX160" i="7"/>
  <c r="BX161" i="7"/>
  <c r="BX162" i="7"/>
  <c r="BX163" i="7"/>
  <c r="BX164" i="7"/>
  <c r="BX165" i="7"/>
  <c r="BX167" i="7"/>
  <c r="BX168" i="7"/>
  <c r="BX169" i="7"/>
  <c r="BX170" i="7"/>
  <c r="BX171" i="7"/>
  <c r="BX172" i="7"/>
  <c r="BX173" i="7"/>
  <c r="BX174" i="7"/>
  <c r="BX175" i="7"/>
  <c r="BX176" i="7"/>
  <c r="BX177" i="7"/>
  <c r="BX178" i="7"/>
  <c r="BX180" i="7"/>
  <c r="BX181" i="7"/>
  <c r="BX182" i="7"/>
  <c r="BX183" i="7"/>
  <c r="BX184" i="7"/>
  <c r="BX185" i="7"/>
  <c r="BX186" i="7"/>
  <c r="BX187" i="7"/>
  <c r="BX188" i="7"/>
  <c r="BX189" i="7"/>
  <c r="BX190" i="7"/>
  <c r="BX191" i="7"/>
  <c r="BX193" i="7"/>
  <c r="BX194" i="7"/>
  <c r="BX195" i="7"/>
  <c r="BX196" i="7"/>
  <c r="BX197" i="7"/>
  <c r="BX198" i="7"/>
  <c r="BX199" i="7"/>
  <c r="BX200" i="7"/>
  <c r="BX201" i="7"/>
  <c r="BX202" i="7"/>
  <c r="BX203" i="7"/>
  <c r="BX204" i="7"/>
  <c r="BX206" i="7"/>
  <c r="BX207" i="7"/>
  <c r="BX208" i="7"/>
  <c r="BX209" i="7"/>
  <c r="BX210" i="7"/>
  <c r="BX211" i="7"/>
  <c r="BX212" i="7"/>
  <c r="BX213" i="7"/>
  <c r="BX214" i="7"/>
  <c r="BX215" i="7"/>
  <c r="BX216" i="7"/>
  <c r="BX217" i="7"/>
  <c r="BX219" i="7"/>
  <c r="BX220" i="7"/>
  <c r="BX221" i="7"/>
  <c r="BX222" i="7"/>
  <c r="BX223" i="7"/>
  <c r="BX224" i="7"/>
  <c r="BX225" i="7"/>
  <c r="BX226" i="7"/>
  <c r="BX227" i="7"/>
  <c r="BX228" i="7"/>
  <c r="BX229" i="7"/>
  <c r="BX230" i="7"/>
  <c r="BX232" i="7"/>
  <c r="BX233" i="7"/>
  <c r="BX234" i="7"/>
  <c r="BX235" i="7"/>
  <c r="BX236" i="7"/>
  <c r="BX237" i="7"/>
  <c r="BX238" i="7"/>
  <c r="BX239" i="7"/>
  <c r="BX240" i="7"/>
  <c r="BX241" i="7"/>
  <c r="BX242" i="7"/>
  <c r="BX243" i="7"/>
  <c r="BX245" i="7"/>
  <c r="BX246" i="7"/>
  <c r="BX247" i="7"/>
  <c r="BX248" i="7"/>
  <c r="BX249" i="7"/>
  <c r="BX250" i="7"/>
  <c r="BX251" i="7"/>
  <c r="BX252" i="7"/>
  <c r="BX253" i="7"/>
  <c r="BX254" i="7"/>
  <c r="BX255" i="7"/>
  <c r="BX256" i="7"/>
  <c r="BX258" i="7"/>
  <c r="BX259" i="7"/>
  <c r="BX260" i="7"/>
  <c r="BX261" i="7"/>
  <c r="BX262" i="7"/>
  <c r="BX263" i="7"/>
  <c r="BX264" i="7"/>
  <c r="BX265" i="7"/>
  <c r="BX266" i="7"/>
  <c r="BX267" i="7"/>
  <c r="BX268" i="7"/>
  <c r="BX269" i="7"/>
  <c r="BX271" i="7"/>
  <c r="BX272" i="7"/>
  <c r="BX273" i="7"/>
  <c r="BX274" i="7"/>
  <c r="BX275" i="7"/>
  <c r="BX276" i="7"/>
  <c r="BX277" i="7"/>
  <c r="BX278" i="7"/>
  <c r="BX279" i="7"/>
  <c r="BX280" i="7"/>
  <c r="BX281" i="7"/>
  <c r="BX282" i="7"/>
  <c r="BX284" i="7"/>
  <c r="BX285" i="7"/>
  <c r="BX286" i="7"/>
  <c r="BX287" i="7"/>
  <c r="BX288" i="7"/>
  <c r="BX289" i="7"/>
  <c r="BX290" i="7"/>
  <c r="BX291" i="7"/>
  <c r="BX292" i="7"/>
  <c r="BX293" i="7"/>
  <c r="BX294" i="7"/>
  <c r="BX295" i="7"/>
  <c r="BX297" i="7"/>
  <c r="BX298" i="7"/>
  <c r="BX299" i="7"/>
  <c r="BX300" i="7"/>
  <c r="BX301" i="7"/>
  <c r="BX302" i="7"/>
  <c r="BX303" i="7"/>
  <c r="BX304" i="7"/>
  <c r="BX305" i="7"/>
  <c r="BX306" i="7"/>
  <c r="BX307" i="7"/>
  <c r="BX308" i="7"/>
  <c r="BX310" i="7"/>
  <c r="BX311" i="7"/>
  <c r="BX312" i="7"/>
  <c r="BX313" i="7"/>
  <c r="BX314" i="7"/>
  <c r="BX315" i="7"/>
  <c r="BX316" i="7"/>
  <c r="BX317" i="7"/>
  <c r="BX318" i="7"/>
  <c r="BX319" i="7"/>
  <c r="BX320" i="7"/>
  <c r="BX321" i="7"/>
  <c r="BX323" i="7"/>
  <c r="BX324" i="7"/>
  <c r="BX325" i="7"/>
  <c r="BX326" i="7"/>
  <c r="BX327" i="7"/>
  <c r="BX328" i="7"/>
  <c r="BX329" i="7"/>
  <c r="BX330" i="7"/>
  <c r="BX331" i="7"/>
  <c r="BX332" i="7"/>
  <c r="BX333" i="7"/>
  <c r="BX334" i="7"/>
  <c r="BX337" i="7"/>
  <c r="BX338" i="7"/>
  <c r="BX339" i="7"/>
  <c r="BX340" i="7"/>
  <c r="BX341" i="7"/>
  <c r="BX342" i="7"/>
  <c r="BX343" i="7"/>
  <c r="BX344" i="7"/>
  <c r="BX345" i="7"/>
  <c r="BX346" i="7"/>
  <c r="BX347" i="7"/>
  <c r="BX349" i="7"/>
  <c r="BX350" i="7"/>
  <c r="BX351" i="7"/>
  <c r="BX352" i="7"/>
  <c r="BX353" i="7"/>
  <c r="BX354" i="7"/>
  <c r="BX355" i="7"/>
  <c r="BX356" i="7"/>
  <c r="BX357" i="7"/>
  <c r="BX358" i="7"/>
  <c r="BX359" i="7"/>
  <c r="BX360" i="7"/>
  <c r="BX362" i="7"/>
  <c r="BX363" i="7"/>
  <c r="BX364" i="7"/>
  <c r="BX365" i="7"/>
  <c r="BX366" i="7"/>
  <c r="BX367" i="7"/>
  <c r="BX368" i="7"/>
  <c r="BX369" i="7"/>
  <c r="BX370" i="7"/>
  <c r="BX371" i="7"/>
  <c r="BX372" i="7"/>
  <c r="BX373" i="7"/>
  <c r="BX375" i="7"/>
  <c r="BX376" i="7"/>
  <c r="BX377" i="7"/>
  <c r="BX378" i="7"/>
  <c r="BX379" i="7"/>
  <c r="BX380" i="7"/>
  <c r="BX381" i="7"/>
  <c r="BX382" i="7"/>
  <c r="BX383" i="7"/>
  <c r="BX384" i="7"/>
  <c r="BX385" i="7"/>
  <c r="BX386" i="7"/>
  <c r="BX388" i="7"/>
  <c r="BX389" i="7"/>
  <c r="BX390" i="7"/>
  <c r="BX391" i="7"/>
  <c r="BX392" i="7"/>
  <c r="BX393" i="7"/>
  <c r="BX394" i="7"/>
  <c r="BX395" i="7"/>
  <c r="BX396" i="7"/>
  <c r="BX397" i="7"/>
  <c r="BX398" i="7"/>
  <c r="BX399" i="7"/>
  <c r="BX401" i="7"/>
  <c r="BX402" i="7"/>
  <c r="BX403" i="7"/>
  <c r="BX404" i="7"/>
  <c r="BX405" i="7"/>
  <c r="BX406" i="7"/>
  <c r="BX407" i="7"/>
  <c r="BX408" i="7"/>
  <c r="BX409" i="7"/>
  <c r="BX410" i="7"/>
  <c r="BX411" i="7"/>
  <c r="BX412" i="7"/>
  <c r="BX414" i="7"/>
  <c r="BX415" i="7"/>
  <c r="BX416" i="7"/>
  <c r="BX417" i="7"/>
  <c r="BX418" i="7"/>
  <c r="BX419" i="7"/>
  <c r="BX420" i="7"/>
  <c r="BX421" i="7"/>
  <c r="BX422" i="7"/>
  <c r="BX423" i="7"/>
  <c r="BX424" i="7"/>
  <c r="BX425" i="7"/>
  <c r="BX427" i="7"/>
  <c r="BX428" i="7"/>
  <c r="BX429" i="7"/>
  <c r="BX430" i="7"/>
  <c r="BX431" i="7"/>
  <c r="BX432" i="7"/>
  <c r="BX433" i="7"/>
  <c r="BX434" i="7"/>
  <c r="BX435" i="7"/>
  <c r="BX436" i="7"/>
  <c r="BX437" i="7"/>
  <c r="BX438" i="7"/>
  <c r="BX440" i="7"/>
  <c r="BX441" i="7"/>
  <c r="BX442" i="7"/>
  <c r="BX443" i="7"/>
  <c r="BX444" i="7"/>
  <c r="BX445" i="7"/>
  <c r="BX446" i="7"/>
  <c r="BX447" i="7"/>
  <c r="BX448" i="7"/>
  <c r="BX449" i="7"/>
  <c r="BX450" i="7"/>
  <c r="BX451" i="7"/>
  <c r="BX453" i="7"/>
  <c r="BX454" i="7"/>
  <c r="BX455" i="7"/>
  <c r="BX456" i="7"/>
  <c r="BX457" i="7"/>
  <c r="BX458" i="7"/>
  <c r="BX459" i="7"/>
  <c r="BX460" i="7"/>
  <c r="BX461" i="7"/>
  <c r="BX462" i="7"/>
  <c r="BX463" i="7"/>
  <c r="BX464" i="7"/>
  <c r="BX466" i="7"/>
  <c r="BX467" i="7"/>
  <c r="BX468" i="7"/>
  <c r="BX469" i="7"/>
  <c r="BX470" i="7"/>
  <c r="BX471" i="7"/>
  <c r="BX472" i="7"/>
  <c r="BX473" i="7"/>
  <c r="BX474" i="7"/>
  <c r="BX475" i="7"/>
  <c r="BX476" i="7"/>
  <c r="BX477" i="7"/>
  <c r="BX479" i="7"/>
  <c r="BX480" i="7"/>
  <c r="BX481" i="7"/>
  <c r="BX482" i="7"/>
  <c r="BX483" i="7"/>
  <c r="BX484" i="7"/>
  <c r="BX485" i="7"/>
  <c r="BX486" i="7"/>
  <c r="BX487" i="7"/>
  <c r="BX488" i="7"/>
  <c r="BX489" i="7"/>
  <c r="BX490" i="7"/>
  <c r="BX492" i="7"/>
  <c r="BX493" i="7"/>
  <c r="BX494" i="7"/>
  <c r="BX495" i="7"/>
  <c r="BX496" i="7"/>
  <c r="BX497" i="7"/>
  <c r="BX498" i="7"/>
  <c r="BX499" i="7"/>
  <c r="BX500" i="7"/>
  <c r="BX501" i="7"/>
  <c r="BX502" i="7"/>
  <c r="BX503" i="7"/>
  <c r="BX505" i="7"/>
  <c r="BX506" i="7"/>
  <c r="BX507" i="7"/>
  <c r="BX508" i="7"/>
  <c r="BX509" i="7"/>
  <c r="BX510" i="7"/>
  <c r="BX511" i="7"/>
  <c r="BX512" i="7"/>
  <c r="BX513" i="7"/>
  <c r="BX514" i="7"/>
  <c r="BX515" i="7"/>
  <c r="BX516" i="7"/>
  <c r="BX518" i="7"/>
  <c r="BX519" i="7"/>
  <c r="BX520" i="7"/>
  <c r="BX521" i="7"/>
  <c r="BX522" i="7"/>
  <c r="BX523" i="7"/>
  <c r="BX524" i="7"/>
  <c r="BX525" i="7"/>
  <c r="BX526" i="7"/>
  <c r="BX527" i="7"/>
  <c r="BX528" i="7"/>
  <c r="BX529" i="7"/>
  <c r="BX531" i="7"/>
  <c r="BX532" i="7"/>
  <c r="BX533" i="7"/>
  <c r="BX534" i="7"/>
  <c r="BX535" i="7"/>
  <c r="BX536" i="7"/>
  <c r="BX537" i="7"/>
  <c r="BX538" i="7"/>
  <c r="BX539" i="7"/>
  <c r="BX540" i="7"/>
  <c r="BX541" i="7"/>
  <c r="BX542" i="7"/>
  <c r="BX544" i="7"/>
  <c r="BX545" i="7"/>
  <c r="BX546" i="7"/>
  <c r="BX547" i="7"/>
  <c r="BX548" i="7"/>
  <c r="BX549" i="7"/>
  <c r="BX550" i="7"/>
  <c r="BX551" i="7"/>
  <c r="BX552" i="7"/>
  <c r="BX553" i="7"/>
  <c r="BX554" i="7"/>
  <c r="BX555" i="7"/>
  <c r="BX557" i="7"/>
  <c r="BX558" i="7"/>
  <c r="BX559" i="7"/>
  <c r="BX560" i="7"/>
  <c r="BX561" i="7"/>
  <c r="BX562" i="7"/>
  <c r="BX563" i="7"/>
  <c r="BX564" i="7"/>
  <c r="BX565" i="7"/>
  <c r="BX566" i="7"/>
  <c r="BX567" i="7"/>
  <c r="BX568" i="7"/>
  <c r="BX570" i="7"/>
  <c r="BX571" i="7"/>
  <c r="BX572" i="7"/>
  <c r="BX573" i="7"/>
  <c r="BX574" i="7"/>
  <c r="BX575" i="7"/>
  <c r="BX576" i="7"/>
  <c r="BX577" i="7"/>
  <c r="BX578" i="7"/>
  <c r="BX579" i="7"/>
  <c r="BX580" i="7"/>
  <c r="BX581" i="7"/>
  <c r="BX12" i="7"/>
  <c r="BX13" i="7"/>
  <c r="BX14" i="7"/>
  <c r="BX15" i="7"/>
  <c r="BX16" i="7"/>
  <c r="BX17" i="7"/>
  <c r="BX18" i="7"/>
  <c r="BX19" i="7"/>
  <c r="BX20" i="7"/>
  <c r="BX21" i="7"/>
  <c r="BX22" i="7"/>
  <c r="BS25" i="7"/>
  <c r="BS26" i="7"/>
  <c r="BS27" i="7"/>
  <c r="BS28" i="7"/>
  <c r="BS29" i="7"/>
  <c r="BS30" i="7"/>
  <c r="BS31" i="7"/>
  <c r="BS32" i="7"/>
  <c r="BS33" i="7"/>
  <c r="BS34" i="7"/>
  <c r="BS35" i="7"/>
  <c r="BS37" i="7"/>
  <c r="BS38" i="7"/>
  <c r="BS39" i="7"/>
  <c r="BS40" i="7"/>
  <c r="BS41" i="7"/>
  <c r="BS42" i="7"/>
  <c r="BS43" i="7"/>
  <c r="BS44" i="7"/>
  <c r="BS45" i="7"/>
  <c r="BS46" i="7"/>
  <c r="BS47" i="7"/>
  <c r="BS48" i="7"/>
  <c r="BS50" i="7"/>
  <c r="BS51" i="7"/>
  <c r="BS52" i="7"/>
  <c r="BS53" i="7"/>
  <c r="BS54" i="7"/>
  <c r="BS55" i="7"/>
  <c r="BS56" i="7"/>
  <c r="BS57" i="7"/>
  <c r="BS58" i="7"/>
  <c r="BS59" i="7"/>
  <c r="BS60" i="7"/>
  <c r="BS61" i="7"/>
  <c r="BS63" i="7"/>
  <c r="BS64" i="7"/>
  <c r="BS65" i="7"/>
  <c r="BS66" i="7"/>
  <c r="BS67" i="7"/>
  <c r="BS68" i="7"/>
  <c r="BS69" i="7"/>
  <c r="BS70" i="7"/>
  <c r="BS71" i="7"/>
  <c r="BS72" i="7"/>
  <c r="BS73" i="7"/>
  <c r="BS74" i="7"/>
  <c r="BS76" i="7"/>
  <c r="BS77" i="7"/>
  <c r="BS78" i="7"/>
  <c r="BS79" i="7"/>
  <c r="BS80" i="7"/>
  <c r="BS81" i="7"/>
  <c r="BS82" i="7"/>
  <c r="BS83" i="7"/>
  <c r="BS84" i="7"/>
  <c r="BS85" i="7"/>
  <c r="BS86" i="7"/>
  <c r="BS87" i="7"/>
  <c r="BS90" i="7"/>
  <c r="BS91" i="7"/>
  <c r="BS92" i="7"/>
  <c r="BS93" i="7"/>
  <c r="BS94" i="7"/>
  <c r="BS95" i="7"/>
  <c r="BS96" i="7"/>
  <c r="BS97" i="7"/>
  <c r="BS98" i="7"/>
  <c r="BS99" i="7"/>
  <c r="BS100" i="7"/>
  <c r="BS102" i="7"/>
  <c r="BS103" i="7"/>
  <c r="BS104" i="7"/>
  <c r="BS105" i="7"/>
  <c r="BS106" i="7"/>
  <c r="BS107" i="7"/>
  <c r="BS108" i="7"/>
  <c r="BS109" i="7"/>
  <c r="BS110" i="7"/>
  <c r="BS111" i="7"/>
  <c r="BS112" i="7"/>
  <c r="BS113" i="7"/>
  <c r="BS115" i="7"/>
  <c r="BS116" i="7"/>
  <c r="BS117" i="7"/>
  <c r="BS118" i="7"/>
  <c r="BS119" i="7"/>
  <c r="BS120" i="7"/>
  <c r="BS121" i="7"/>
  <c r="BS122" i="7"/>
  <c r="BS123" i="7"/>
  <c r="BS124" i="7"/>
  <c r="BS125" i="7"/>
  <c r="BS126" i="7"/>
  <c r="BS128" i="7"/>
  <c r="BS129" i="7"/>
  <c r="BS130" i="7"/>
  <c r="BS131" i="7"/>
  <c r="BS132" i="7"/>
  <c r="BS133" i="7"/>
  <c r="BS134" i="7"/>
  <c r="BS135" i="7"/>
  <c r="BS136" i="7"/>
  <c r="BS137" i="7"/>
  <c r="BS138" i="7"/>
  <c r="BS139" i="7"/>
  <c r="BS141" i="7"/>
  <c r="BS142" i="7"/>
  <c r="BS143" i="7"/>
  <c r="BS144" i="7"/>
  <c r="BS145" i="7"/>
  <c r="BS146" i="7"/>
  <c r="BS147" i="7"/>
  <c r="BS148" i="7"/>
  <c r="BS149" i="7"/>
  <c r="BS150" i="7"/>
  <c r="BS151" i="7"/>
  <c r="BS152" i="7"/>
  <c r="BS154" i="7"/>
  <c r="BS155" i="7"/>
  <c r="BS156" i="7"/>
  <c r="BS157" i="7"/>
  <c r="BS158" i="7"/>
  <c r="BS159" i="7"/>
  <c r="BS160" i="7"/>
  <c r="BS161" i="7"/>
  <c r="BS162" i="7"/>
  <c r="BS163" i="7"/>
  <c r="BS164" i="7"/>
  <c r="BS165" i="7"/>
  <c r="BS167" i="7"/>
  <c r="BS168" i="7"/>
  <c r="BS169" i="7"/>
  <c r="BS170" i="7"/>
  <c r="BS171" i="7"/>
  <c r="BS172" i="7"/>
  <c r="BS173" i="7"/>
  <c r="BS174" i="7"/>
  <c r="BS175" i="7"/>
  <c r="BS176" i="7"/>
  <c r="BS177" i="7"/>
  <c r="BS178" i="7"/>
  <c r="BS180" i="7"/>
  <c r="BS181" i="7"/>
  <c r="BS182" i="7"/>
  <c r="BS183" i="7"/>
  <c r="BS184" i="7"/>
  <c r="BS185" i="7"/>
  <c r="BS186" i="7"/>
  <c r="BS187" i="7"/>
  <c r="BS188" i="7"/>
  <c r="BS189" i="7"/>
  <c r="BS190" i="7"/>
  <c r="BS191" i="7"/>
  <c r="BS193" i="7"/>
  <c r="BS194" i="7"/>
  <c r="BS195" i="7"/>
  <c r="BS196" i="7"/>
  <c r="BS197" i="7"/>
  <c r="BS198" i="7"/>
  <c r="BS199" i="7"/>
  <c r="BS200" i="7"/>
  <c r="BS201" i="7"/>
  <c r="BS202" i="7"/>
  <c r="BS203" i="7"/>
  <c r="BS204" i="7"/>
  <c r="BS206" i="7"/>
  <c r="BS207" i="7"/>
  <c r="BS208" i="7"/>
  <c r="BS209" i="7"/>
  <c r="BS210" i="7"/>
  <c r="BS211" i="7"/>
  <c r="BS212" i="7"/>
  <c r="BS213" i="7"/>
  <c r="BS214" i="7"/>
  <c r="BS215" i="7"/>
  <c r="BS216" i="7"/>
  <c r="BS217" i="7"/>
  <c r="BS219" i="7"/>
  <c r="BS220" i="7"/>
  <c r="BS221" i="7"/>
  <c r="BS222" i="7"/>
  <c r="BS223" i="7"/>
  <c r="BS224" i="7"/>
  <c r="BS225" i="7"/>
  <c r="BS226" i="7"/>
  <c r="BS227" i="7"/>
  <c r="BS228" i="7"/>
  <c r="BS229" i="7"/>
  <c r="BS230" i="7"/>
  <c r="BS232" i="7"/>
  <c r="BS233" i="7"/>
  <c r="BS234" i="7"/>
  <c r="BS235" i="7"/>
  <c r="BS236" i="7"/>
  <c r="BS237" i="7"/>
  <c r="BS238" i="7"/>
  <c r="BS239" i="7"/>
  <c r="BS240" i="7"/>
  <c r="BS241" i="7"/>
  <c r="BS242" i="7"/>
  <c r="BS243" i="7"/>
  <c r="BS245" i="7"/>
  <c r="BS246" i="7"/>
  <c r="BS247" i="7"/>
  <c r="BS248" i="7"/>
  <c r="BS249" i="7"/>
  <c r="BS250" i="7"/>
  <c r="BS251" i="7"/>
  <c r="BS252" i="7"/>
  <c r="BS253" i="7"/>
  <c r="BS254" i="7"/>
  <c r="BS255" i="7"/>
  <c r="BS256" i="7"/>
  <c r="BS258" i="7"/>
  <c r="BS259" i="7"/>
  <c r="BS260" i="7"/>
  <c r="BS261" i="7"/>
  <c r="BS262" i="7"/>
  <c r="BS263" i="7"/>
  <c r="BS264" i="7"/>
  <c r="BS265" i="7"/>
  <c r="BS266" i="7"/>
  <c r="BS267" i="7"/>
  <c r="BS268" i="7"/>
  <c r="BS269" i="7"/>
  <c r="BS271" i="7"/>
  <c r="BS272" i="7"/>
  <c r="BS273" i="7"/>
  <c r="BS274" i="7"/>
  <c r="BS275" i="7"/>
  <c r="BS276" i="7"/>
  <c r="BS277" i="7"/>
  <c r="BS278" i="7"/>
  <c r="BS279" i="7"/>
  <c r="BS280" i="7"/>
  <c r="BS281" i="7"/>
  <c r="BS282" i="7"/>
  <c r="BS284" i="7"/>
  <c r="BS285" i="7"/>
  <c r="BS286" i="7"/>
  <c r="BS287" i="7"/>
  <c r="BS288" i="7"/>
  <c r="BS289" i="7"/>
  <c r="BS290" i="7"/>
  <c r="BS291" i="7"/>
  <c r="BS292" i="7"/>
  <c r="BS293" i="7"/>
  <c r="BS294" i="7"/>
  <c r="BS295" i="7"/>
  <c r="BS297" i="7"/>
  <c r="BS298" i="7"/>
  <c r="BS299" i="7"/>
  <c r="BS300" i="7"/>
  <c r="BS301" i="7"/>
  <c r="BS302" i="7"/>
  <c r="BS303" i="7"/>
  <c r="BS304" i="7"/>
  <c r="BS305" i="7"/>
  <c r="BS306" i="7"/>
  <c r="BS307" i="7"/>
  <c r="BS308" i="7"/>
  <c r="BS310" i="7"/>
  <c r="BS311" i="7"/>
  <c r="BS312" i="7"/>
  <c r="BS313" i="7"/>
  <c r="BS314" i="7"/>
  <c r="BS315" i="7"/>
  <c r="BS316" i="7"/>
  <c r="BS317" i="7"/>
  <c r="BS318" i="7"/>
  <c r="BS319" i="7"/>
  <c r="BS320" i="7"/>
  <c r="BS321" i="7"/>
  <c r="BS324" i="7"/>
  <c r="BS325" i="7"/>
  <c r="BS326" i="7"/>
  <c r="BS327" i="7"/>
  <c r="BS328" i="7"/>
  <c r="BS329" i="7"/>
  <c r="BS330" i="7"/>
  <c r="BS331" i="7"/>
  <c r="BS332" i="7"/>
  <c r="BS333" i="7"/>
  <c r="BS334" i="7"/>
  <c r="BS336" i="7"/>
  <c r="BS337" i="7"/>
  <c r="BS338" i="7"/>
  <c r="BS339" i="7"/>
  <c r="BS340" i="7"/>
  <c r="BS341" i="7"/>
  <c r="BS342" i="7"/>
  <c r="BS343" i="7"/>
  <c r="BS344" i="7"/>
  <c r="BS345" i="7"/>
  <c r="BS346" i="7"/>
  <c r="BS347" i="7"/>
  <c r="BS349" i="7"/>
  <c r="BS350" i="7"/>
  <c r="BS351" i="7"/>
  <c r="BS352" i="7"/>
  <c r="BS353" i="7"/>
  <c r="BS354" i="7"/>
  <c r="BS355" i="7"/>
  <c r="BS356" i="7"/>
  <c r="BS357" i="7"/>
  <c r="BS358" i="7"/>
  <c r="BS359" i="7"/>
  <c r="BS360" i="7"/>
  <c r="BS363" i="7"/>
  <c r="BS364" i="7"/>
  <c r="BS365" i="7"/>
  <c r="BS366" i="7"/>
  <c r="BS367" i="7"/>
  <c r="BS368" i="7"/>
  <c r="BS369" i="7"/>
  <c r="BS370" i="7"/>
  <c r="BS371" i="7"/>
  <c r="BS372" i="7"/>
  <c r="BS373" i="7"/>
  <c r="BS375" i="7"/>
  <c r="BS376" i="7"/>
  <c r="BS377" i="7"/>
  <c r="BS378" i="7"/>
  <c r="BS379" i="7"/>
  <c r="BS380" i="7"/>
  <c r="BS381" i="7"/>
  <c r="BS382" i="7"/>
  <c r="BS383" i="7"/>
  <c r="BS384" i="7"/>
  <c r="BS385" i="7"/>
  <c r="BS386" i="7"/>
  <c r="BS388" i="7"/>
  <c r="BS389" i="7"/>
  <c r="BS390" i="7"/>
  <c r="BS391" i="7"/>
  <c r="BS392" i="7"/>
  <c r="BS393" i="7"/>
  <c r="BS394" i="7"/>
  <c r="BS395" i="7"/>
  <c r="BS396" i="7"/>
  <c r="BS397" i="7"/>
  <c r="BS398" i="7"/>
  <c r="BS399" i="7"/>
  <c r="BS401" i="7"/>
  <c r="BS402" i="7"/>
  <c r="BS403" i="7"/>
  <c r="BS404" i="7"/>
  <c r="BS405" i="7"/>
  <c r="BS406" i="7"/>
  <c r="BS407" i="7"/>
  <c r="BS408" i="7"/>
  <c r="BS409" i="7"/>
  <c r="BS410" i="7"/>
  <c r="BS411" i="7"/>
  <c r="BS412" i="7"/>
  <c r="BS414" i="7"/>
  <c r="BS415" i="7"/>
  <c r="BS416" i="7"/>
  <c r="BS417" i="7"/>
  <c r="BS418" i="7"/>
  <c r="BS419" i="7"/>
  <c r="BS420" i="7"/>
  <c r="BS421" i="7"/>
  <c r="BS422" i="7"/>
  <c r="BS423" i="7"/>
  <c r="BS424" i="7"/>
  <c r="BS425" i="7"/>
  <c r="BS427" i="7"/>
  <c r="BS428" i="7"/>
  <c r="BS429" i="7"/>
  <c r="BS430" i="7"/>
  <c r="BS431" i="7"/>
  <c r="BS432" i="7"/>
  <c r="BS433" i="7"/>
  <c r="BS434" i="7"/>
  <c r="BS435" i="7"/>
  <c r="BS436" i="7"/>
  <c r="BS437" i="7"/>
  <c r="BS438" i="7"/>
  <c r="BS440" i="7"/>
  <c r="BS441" i="7"/>
  <c r="BS442" i="7"/>
  <c r="BS443" i="7"/>
  <c r="BS444" i="7"/>
  <c r="BS445" i="7"/>
  <c r="BS446" i="7"/>
  <c r="BS447" i="7"/>
  <c r="BS448" i="7"/>
  <c r="BS449" i="7"/>
  <c r="BS450" i="7"/>
  <c r="BS451" i="7"/>
  <c r="BS453" i="7"/>
  <c r="BS454" i="7"/>
  <c r="BS455" i="7"/>
  <c r="BS456" i="7"/>
  <c r="BS457" i="7"/>
  <c r="BS458" i="7"/>
  <c r="BS459" i="7"/>
  <c r="BS460" i="7"/>
  <c r="BS461" i="7"/>
  <c r="BS462" i="7"/>
  <c r="BS463" i="7"/>
  <c r="BS464" i="7"/>
  <c r="BS466" i="7"/>
  <c r="BS467" i="7"/>
  <c r="BS468" i="7"/>
  <c r="BS469" i="7"/>
  <c r="BS470" i="7"/>
  <c r="BS471" i="7"/>
  <c r="BS472" i="7"/>
  <c r="BS473" i="7"/>
  <c r="BS474" i="7"/>
  <c r="BS475" i="7"/>
  <c r="BS476" i="7"/>
  <c r="BS477" i="7"/>
  <c r="BS480" i="7"/>
  <c r="BS481" i="7"/>
  <c r="BS482" i="7"/>
  <c r="BS483" i="7"/>
  <c r="BS484" i="7"/>
  <c r="BS485" i="7"/>
  <c r="BS486" i="7"/>
  <c r="BS487" i="7"/>
  <c r="BS488" i="7"/>
  <c r="BS489" i="7"/>
  <c r="BS490" i="7"/>
  <c r="BS492" i="7"/>
  <c r="BS493" i="7"/>
  <c r="BS494" i="7"/>
  <c r="BS495" i="7"/>
  <c r="BS496" i="7"/>
  <c r="BS497" i="7"/>
  <c r="BS498" i="7"/>
  <c r="BS499" i="7"/>
  <c r="BS500" i="7"/>
  <c r="BS501" i="7"/>
  <c r="BS502" i="7"/>
  <c r="BS503" i="7"/>
  <c r="BS505" i="7"/>
  <c r="BS506" i="7"/>
  <c r="BS507" i="7"/>
  <c r="BS508" i="7"/>
  <c r="BS509" i="7"/>
  <c r="BS510" i="7"/>
  <c r="BS511" i="7"/>
  <c r="BS512" i="7"/>
  <c r="BS513" i="7"/>
  <c r="BS514" i="7"/>
  <c r="BS515" i="7"/>
  <c r="BS516" i="7"/>
  <c r="BS518" i="7"/>
  <c r="BS519" i="7"/>
  <c r="BS520" i="7"/>
  <c r="BS521" i="7"/>
  <c r="BS522" i="7"/>
  <c r="BS523" i="7"/>
  <c r="BS524" i="7"/>
  <c r="BS525" i="7"/>
  <c r="BS526" i="7"/>
  <c r="BS527" i="7"/>
  <c r="BS528" i="7"/>
  <c r="BS529" i="7"/>
  <c r="BS531" i="7"/>
  <c r="BS532" i="7"/>
  <c r="BS533" i="7"/>
  <c r="BS534" i="7"/>
  <c r="BS535" i="7"/>
  <c r="BS536" i="7"/>
  <c r="BS537" i="7"/>
  <c r="BS538" i="7"/>
  <c r="BS539" i="7"/>
  <c r="BS540" i="7"/>
  <c r="BS541" i="7"/>
  <c r="BS542" i="7"/>
  <c r="BS544" i="7"/>
  <c r="BS545" i="7"/>
  <c r="BS546" i="7"/>
  <c r="BS547" i="7"/>
  <c r="BS548" i="7"/>
  <c r="BS549" i="7"/>
  <c r="BS550" i="7"/>
  <c r="BS551" i="7"/>
  <c r="BS552" i="7"/>
  <c r="BS553" i="7"/>
  <c r="BS554" i="7"/>
  <c r="BS555" i="7"/>
  <c r="BS558" i="7"/>
  <c r="BS559" i="7"/>
  <c r="BS560" i="7"/>
  <c r="BS561" i="7"/>
  <c r="BS562" i="7"/>
  <c r="BS563" i="7"/>
  <c r="BS564" i="7"/>
  <c r="BS565" i="7"/>
  <c r="BS566" i="7"/>
  <c r="BS567" i="7"/>
  <c r="BS568" i="7"/>
  <c r="BS570" i="7"/>
  <c r="BS571" i="7"/>
  <c r="BS572" i="7"/>
  <c r="BS573" i="7"/>
  <c r="BS574" i="7"/>
  <c r="BS575" i="7"/>
  <c r="BS576" i="7"/>
  <c r="BS577" i="7"/>
  <c r="BS578" i="7"/>
  <c r="BS579" i="7"/>
  <c r="BS580" i="7"/>
  <c r="BS581" i="7"/>
  <c r="BS12" i="7"/>
  <c r="BS13" i="7"/>
  <c r="BS14" i="7"/>
  <c r="BS15" i="7"/>
  <c r="BS16" i="7"/>
  <c r="BS17" i="7"/>
  <c r="BS18" i="7"/>
  <c r="BS19" i="7"/>
  <c r="BS20" i="7"/>
  <c r="BS21" i="7"/>
  <c r="BS22" i="7"/>
  <c r="BN24" i="7"/>
  <c r="CI24" i="7" s="1"/>
  <c r="BN25" i="7"/>
  <c r="CI25" i="7" s="1"/>
  <c r="BN26" i="7"/>
  <c r="BN27" i="7"/>
  <c r="CI27" i="7" s="1"/>
  <c r="BN28" i="7"/>
  <c r="BN29" i="7"/>
  <c r="BN30" i="7"/>
  <c r="BN31" i="7"/>
  <c r="CI31" i="7" s="1"/>
  <c r="BN32" i="7"/>
  <c r="BN33" i="7"/>
  <c r="CI33" i="7" s="1"/>
  <c r="BN34" i="7"/>
  <c r="BN35" i="7"/>
  <c r="CI35" i="7" s="1"/>
  <c r="BN37" i="7"/>
  <c r="BN38" i="7"/>
  <c r="BN39" i="7"/>
  <c r="BN40" i="7"/>
  <c r="CI40" i="7" s="1"/>
  <c r="BN41" i="7"/>
  <c r="BN42" i="7"/>
  <c r="CI42" i="7" s="1"/>
  <c r="BN43" i="7"/>
  <c r="BN44" i="7"/>
  <c r="CI44" i="7" s="1"/>
  <c r="BN45" i="7"/>
  <c r="BN46" i="7"/>
  <c r="BN47" i="7"/>
  <c r="BN48" i="7"/>
  <c r="CI48" i="7" s="1"/>
  <c r="BN50" i="7"/>
  <c r="CI50" i="7" s="1"/>
  <c r="BN51" i="7"/>
  <c r="CI51" i="7" s="1"/>
  <c r="BN52" i="7"/>
  <c r="BN53" i="7"/>
  <c r="CI53" i="7" s="1"/>
  <c r="BN54" i="7"/>
  <c r="BN55" i="7"/>
  <c r="BN56" i="7"/>
  <c r="BN57" i="7"/>
  <c r="CI57" i="7" s="1"/>
  <c r="BN58" i="7"/>
  <c r="BN59" i="7"/>
  <c r="CI59" i="7" s="1"/>
  <c r="BN60" i="7"/>
  <c r="BN61" i="7"/>
  <c r="CI61" i="7" s="1"/>
  <c r="BN63" i="7"/>
  <c r="CI63" i="7" s="1"/>
  <c r="BN64" i="7"/>
  <c r="BN65" i="7"/>
  <c r="BN66" i="7"/>
  <c r="CI66" i="7" s="1"/>
  <c r="BN67" i="7"/>
  <c r="BN68" i="7"/>
  <c r="CI68" i="7" s="1"/>
  <c r="BN69" i="7"/>
  <c r="BN70" i="7"/>
  <c r="CI70" i="7" s="1"/>
  <c r="BN71" i="7"/>
  <c r="BN72" i="7"/>
  <c r="BN73" i="7"/>
  <c r="BN74" i="7"/>
  <c r="CI74" i="7" s="1"/>
  <c r="BN76" i="7"/>
  <c r="BN77" i="7"/>
  <c r="CI77" i="7" s="1"/>
  <c r="BN78" i="7"/>
  <c r="BN79" i="7"/>
  <c r="CI79" i="7" s="1"/>
  <c r="BN80" i="7"/>
  <c r="BN81" i="7"/>
  <c r="BN82" i="7"/>
  <c r="BN83" i="7"/>
  <c r="CI83" i="7" s="1"/>
  <c r="BN84" i="7"/>
  <c r="BN85" i="7"/>
  <c r="CI85" i="7" s="1"/>
  <c r="BN86" i="7"/>
  <c r="BN87" i="7"/>
  <c r="CI87" i="7" s="1"/>
  <c r="BN90" i="7"/>
  <c r="BN91" i="7"/>
  <c r="BN92" i="7"/>
  <c r="BN93" i="7"/>
  <c r="CI93" i="7" s="1"/>
  <c r="BN94" i="7"/>
  <c r="BN95" i="7"/>
  <c r="CI95" i="7" s="1"/>
  <c r="BN96" i="7"/>
  <c r="BN97" i="7"/>
  <c r="CI97" i="7" s="1"/>
  <c r="BN98" i="7"/>
  <c r="BN99" i="7"/>
  <c r="BN100" i="7"/>
  <c r="BN102" i="7"/>
  <c r="BN103" i="7"/>
  <c r="BN104" i="7"/>
  <c r="CI104" i="7" s="1"/>
  <c r="BN105" i="7"/>
  <c r="BN106" i="7"/>
  <c r="CI106" i="7" s="1"/>
  <c r="BN107" i="7"/>
  <c r="BN108" i="7"/>
  <c r="BN109" i="7"/>
  <c r="BN110" i="7"/>
  <c r="CI110" i="7" s="1"/>
  <c r="BN111" i="7"/>
  <c r="BN112" i="7"/>
  <c r="CI112" i="7" s="1"/>
  <c r="BN113" i="7"/>
  <c r="BN115" i="7"/>
  <c r="CI115" i="7" s="1"/>
  <c r="BN116" i="7"/>
  <c r="BN117" i="7"/>
  <c r="BN118" i="7"/>
  <c r="BN119" i="7"/>
  <c r="CI119" i="7" s="1"/>
  <c r="BN120" i="7"/>
  <c r="BN121" i="7"/>
  <c r="CI121" i="7" s="1"/>
  <c r="BN122" i="7"/>
  <c r="BN123" i="7"/>
  <c r="CI123" i="7" s="1"/>
  <c r="BN124" i="7"/>
  <c r="BN125" i="7"/>
  <c r="BN126" i="7"/>
  <c r="BN128" i="7"/>
  <c r="CI128" i="7" s="1"/>
  <c r="BN129" i="7"/>
  <c r="BN130" i="7"/>
  <c r="CI130" i="7" s="1"/>
  <c r="BN131" i="7"/>
  <c r="BN132" i="7"/>
  <c r="CI132" i="7" s="1"/>
  <c r="BN133" i="7"/>
  <c r="BN134" i="7"/>
  <c r="BN135" i="7"/>
  <c r="BN136" i="7"/>
  <c r="CI136" i="7" s="1"/>
  <c r="BN137" i="7"/>
  <c r="BN138" i="7"/>
  <c r="CI138" i="7" s="1"/>
  <c r="BN139" i="7"/>
  <c r="BN141" i="7"/>
  <c r="CI141" i="7" s="1"/>
  <c r="BN142" i="7"/>
  <c r="BN143" i="7"/>
  <c r="BN144" i="7"/>
  <c r="BN145" i="7"/>
  <c r="CI145" i="7" s="1"/>
  <c r="BN146" i="7"/>
  <c r="BN147" i="7"/>
  <c r="CI147" i="7" s="1"/>
  <c r="BN148" i="7"/>
  <c r="BN149" i="7"/>
  <c r="CI149" i="7" s="1"/>
  <c r="BN150" i="7"/>
  <c r="BN151" i="7"/>
  <c r="BN152" i="7"/>
  <c r="BN154" i="7"/>
  <c r="CI154" i="7" s="1"/>
  <c r="BN155" i="7"/>
  <c r="BN156" i="7"/>
  <c r="CI156" i="7" s="1"/>
  <c r="BN157" i="7"/>
  <c r="BN158" i="7"/>
  <c r="CI158" i="7" s="1"/>
  <c r="BN159" i="7"/>
  <c r="BN160" i="7"/>
  <c r="BN161" i="7"/>
  <c r="BN162" i="7"/>
  <c r="CI162" i="7" s="1"/>
  <c r="BN163" i="7"/>
  <c r="BN164" i="7"/>
  <c r="CI164" i="7" s="1"/>
  <c r="BN165" i="7"/>
  <c r="BN167" i="7"/>
  <c r="CI167" i="7" s="1"/>
  <c r="BN168" i="7"/>
  <c r="BN169" i="7"/>
  <c r="BN170" i="7"/>
  <c r="BN171" i="7"/>
  <c r="CI171" i="7" s="1"/>
  <c r="BN172" i="7"/>
  <c r="BN173" i="7"/>
  <c r="CI173" i="7" s="1"/>
  <c r="BN174" i="7"/>
  <c r="BN175" i="7"/>
  <c r="CI175" i="7" s="1"/>
  <c r="BN176" i="7"/>
  <c r="BN177" i="7"/>
  <c r="BN178" i="7"/>
  <c r="BN180" i="7"/>
  <c r="CI180" i="7" s="1"/>
  <c r="BN181" i="7"/>
  <c r="BN182" i="7"/>
  <c r="CI182" i="7" s="1"/>
  <c r="BN183" i="7"/>
  <c r="BN184" i="7"/>
  <c r="CI184" i="7" s="1"/>
  <c r="BN185" i="7"/>
  <c r="BN186" i="7"/>
  <c r="BN187" i="7"/>
  <c r="BN188" i="7"/>
  <c r="CI188" i="7" s="1"/>
  <c r="BN189" i="7"/>
  <c r="BN190" i="7"/>
  <c r="CI190" i="7" s="1"/>
  <c r="BN191" i="7"/>
  <c r="BN193" i="7"/>
  <c r="CI193" i="7" s="1"/>
  <c r="BN194" i="7"/>
  <c r="BN195" i="7"/>
  <c r="BN196" i="7"/>
  <c r="BN197" i="7"/>
  <c r="CI197" i="7" s="1"/>
  <c r="BN198" i="7"/>
  <c r="BN199" i="7"/>
  <c r="CI199" i="7" s="1"/>
  <c r="BN200" i="7"/>
  <c r="BN201" i="7"/>
  <c r="CI201" i="7" s="1"/>
  <c r="BN202" i="7"/>
  <c r="BN203" i="7"/>
  <c r="BN204" i="7"/>
  <c r="BN206" i="7"/>
  <c r="CI206" i="7" s="1"/>
  <c r="BN207" i="7"/>
  <c r="BN208" i="7"/>
  <c r="CI208" i="7" s="1"/>
  <c r="BN209" i="7"/>
  <c r="BN210" i="7"/>
  <c r="CI210" i="7" s="1"/>
  <c r="BN211" i="7"/>
  <c r="BN212" i="7"/>
  <c r="BN213" i="7"/>
  <c r="BN214" i="7"/>
  <c r="CI214" i="7" s="1"/>
  <c r="BN215" i="7"/>
  <c r="BN216" i="7"/>
  <c r="CI216" i="7" s="1"/>
  <c r="BN217" i="7"/>
  <c r="BN219" i="7"/>
  <c r="CI219" i="7" s="1"/>
  <c r="BN220" i="7"/>
  <c r="BN221" i="7"/>
  <c r="BN222" i="7"/>
  <c r="BN223" i="7"/>
  <c r="CI223" i="7" s="1"/>
  <c r="BN224" i="7"/>
  <c r="BN225" i="7"/>
  <c r="CI225" i="7" s="1"/>
  <c r="BN226" i="7"/>
  <c r="BN227" i="7"/>
  <c r="CI227" i="7" s="1"/>
  <c r="BN228" i="7"/>
  <c r="BN229" i="7"/>
  <c r="BN230" i="7"/>
  <c r="BN232" i="7"/>
  <c r="CI232" i="7" s="1"/>
  <c r="BN233" i="7"/>
  <c r="BN234" i="7"/>
  <c r="CI234" i="7" s="1"/>
  <c r="BN235" i="7"/>
  <c r="BN236" i="7"/>
  <c r="CI236" i="7" s="1"/>
  <c r="BN237" i="7"/>
  <c r="BN238" i="7"/>
  <c r="BN239" i="7"/>
  <c r="BN240" i="7"/>
  <c r="CI240" i="7" s="1"/>
  <c r="BN241" i="7"/>
  <c r="BN242" i="7"/>
  <c r="CI242" i="7" s="1"/>
  <c r="BN243" i="7"/>
  <c r="BN245" i="7"/>
  <c r="CI245" i="7" s="1"/>
  <c r="BN246" i="7"/>
  <c r="BN247" i="7"/>
  <c r="BN248" i="7"/>
  <c r="BN249" i="7"/>
  <c r="CI249" i="7" s="1"/>
  <c r="BN250" i="7"/>
  <c r="BN251" i="7"/>
  <c r="CI251" i="7" s="1"/>
  <c r="BN252" i="7"/>
  <c r="BN253" i="7"/>
  <c r="CI253" i="7" s="1"/>
  <c r="BN254" i="7"/>
  <c r="BN255" i="7"/>
  <c r="BN256" i="7"/>
  <c r="BN258" i="7"/>
  <c r="CI258" i="7" s="1"/>
  <c r="BN259" i="7"/>
  <c r="BN260" i="7"/>
  <c r="CI260" i="7" s="1"/>
  <c r="BN261" i="7"/>
  <c r="BN262" i="7"/>
  <c r="CI262" i="7" s="1"/>
  <c r="BN263" i="7"/>
  <c r="BN264" i="7"/>
  <c r="BN265" i="7"/>
  <c r="BN266" i="7"/>
  <c r="CI266" i="7" s="1"/>
  <c r="BN267" i="7"/>
  <c r="BN268" i="7"/>
  <c r="CI268" i="7" s="1"/>
  <c r="BN269" i="7"/>
  <c r="BN271" i="7"/>
  <c r="CI271" i="7" s="1"/>
  <c r="BN272" i="7"/>
  <c r="BN273" i="7"/>
  <c r="BN274" i="7"/>
  <c r="BN275" i="7"/>
  <c r="CI275" i="7" s="1"/>
  <c r="BN276" i="7"/>
  <c r="BN277" i="7"/>
  <c r="CI277" i="7" s="1"/>
  <c r="BN278" i="7"/>
  <c r="BN279" i="7"/>
  <c r="CI279" i="7" s="1"/>
  <c r="BN280" i="7"/>
  <c r="BN281" i="7"/>
  <c r="BN282" i="7"/>
  <c r="BN284" i="7"/>
  <c r="CI284" i="7" s="1"/>
  <c r="BN285" i="7"/>
  <c r="BN286" i="7"/>
  <c r="CI286" i="7" s="1"/>
  <c r="BN287" i="7"/>
  <c r="BN288" i="7"/>
  <c r="CI288" i="7" s="1"/>
  <c r="BN289" i="7"/>
  <c r="BN290" i="7"/>
  <c r="BN291" i="7"/>
  <c r="BN292" i="7"/>
  <c r="CI292" i="7" s="1"/>
  <c r="BN293" i="7"/>
  <c r="BN294" i="7"/>
  <c r="CI294" i="7" s="1"/>
  <c r="BN295" i="7"/>
  <c r="BN297" i="7"/>
  <c r="CI297" i="7" s="1"/>
  <c r="BN298" i="7"/>
  <c r="BN299" i="7"/>
  <c r="BN300" i="7"/>
  <c r="BN301" i="7"/>
  <c r="CI301" i="7" s="1"/>
  <c r="BN302" i="7"/>
  <c r="BN303" i="7"/>
  <c r="CI303" i="7" s="1"/>
  <c r="BN304" i="7"/>
  <c r="BN305" i="7"/>
  <c r="CI305" i="7" s="1"/>
  <c r="BN306" i="7"/>
  <c r="BN307" i="7"/>
  <c r="BN308" i="7"/>
  <c r="BN310" i="7"/>
  <c r="CI310" i="7" s="1"/>
  <c r="BN311" i="7"/>
  <c r="BN312" i="7"/>
  <c r="CI312" i="7" s="1"/>
  <c r="BN313" i="7"/>
  <c r="BN314" i="7"/>
  <c r="CI314" i="7" s="1"/>
  <c r="BN315" i="7"/>
  <c r="BN316" i="7"/>
  <c r="BN317" i="7"/>
  <c r="BN318" i="7"/>
  <c r="CI318" i="7" s="1"/>
  <c r="BN319" i="7"/>
  <c r="BN320" i="7"/>
  <c r="CI320" i="7" s="1"/>
  <c r="BN321" i="7"/>
  <c r="BN323" i="7"/>
  <c r="CI323" i="7" s="1"/>
  <c r="BN324" i="7"/>
  <c r="BN325" i="7"/>
  <c r="BN326" i="7"/>
  <c r="BN327" i="7"/>
  <c r="CI327" i="7" s="1"/>
  <c r="BN328" i="7"/>
  <c r="BN329" i="7"/>
  <c r="CI329" i="7" s="1"/>
  <c r="BN330" i="7"/>
  <c r="BN331" i="7"/>
  <c r="CI331" i="7" s="1"/>
  <c r="BN332" i="7"/>
  <c r="BN333" i="7"/>
  <c r="BN334" i="7"/>
  <c r="BN336" i="7"/>
  <c r="CI336" i="7" s="1"/>
  <c r="BN337" i="7"/>
  <c r="BN338" i="7"/>
  <c r="CI338" i="7" s="1"/>
  <c r="BN339" i="7"/>
  <c r="BN340" i="7"/>
  <c r="CI340" i="7" s="1"/>
  <c r="BN341" i="7"/>
  <c r="BN342" i="7"/>
  <c r="BN343" i="7"/>
  <c r="BN344" i="7"/>
  <c r="CI344" i="7" s="1"/>
  <c r="BN345" i="7"/>
  <c r="BN346" i="7"/>
  <c r="CI346" i="7" s="1"/>
  <c r="BN347" i="7"/>
  <c r="BN349" i="7"/>
  <c r="CI349" i="7" s="1"/>
  <c r="BN350" i="7"/>
  <c r="BN351" i="7"/>
  <c r="BN352" i="7"/>
  <c r="BN353" i="7"/>
  <c r="CI353" i="7" s="1"/>
  <c r="BN354" i="7"/>
  <c r="BN355" i="7"/>
  <c r="CI355" i="7" s="1"/>
  <c r="BN356" i="7"/>
  <c r="BN357" i="7"/>
  <c r="CI357" i="7" s="1"/>
  <c r="BN358" i="7"/>
  <c r="BN359" i="7"/>
  <c r="BN360" i="7"/>
  <c r="BN362" i="7"/>
  <c r="CI362" i="7" s="1"/>
  <c r="BN363" i="7"/>
  <c r="BN364" i="7"/>
  <c r="CI364" i="7" s="1"/>
  <c r="BN365" i="7"/>
  <c r="BN366" i="7"/>
  <c r="CI366" i="7" s="1"/>
  <c r="BN367" i="7"/>
  <c r="BN368" i="7"/>
  <c r="BN369" i="7"/>
  <c r="BN370" i="7"/>
  <c r="CI370" i="7" s="1"/>
  <c r="BN371" i="7"/>
  <c r="BN372" i="7"/>
  <c r="CI372" i="7" s="1"/>
  <c r="BN373" i="7"/>
  <c r="BN375" i="7"/>
  <c r="CI375" i="7" s="1"/>
  <c r="BN376" i="7"/>
  <c r="BN377" i="7"/>
  <c r="BN378" i="7"/>
  <c r="BN379" i="7"/>
  <c r="CI379" i="7" s="1"/>
  <c r="BN380" i="7"/>
  <c r="BN381" i="7"/>
  <c r="CI381" i="7" s="1"/>
  <c r="BN382" i="7"/>
  <c r="BN383" i="7"/>
  <c r="CI383" i="7" s="1"/>
  <c r="BN384" i="7"/>
  <c r="BN385" i="7"/>
  <c r="BN386" i="7"/>
  <c r="BN388" i="7"/>
  <c r="CI388" i="7" s="1"/>
  <c r="BN389" i="7"/>
  <c r="BN390" i="7"/>
  <c r="CI390" i="7" s="1"/>
  <c r="BN391" i="7"/>
  <c r="BN392" i="7"/>
  <c r="CI392" i="7" s="1"/>
  <c r="BN393" i="7"/>
  <c r="BN394" i="7"/>
  <c r="BN395" i="7"/>
  <c r="BN396" i="7"/>
  <c r="CI396" i="7" s="1"/>
  <c r="BN397" i="7"/>
  <c r="BN398" i="7"/>
  <c r="CI398" i="7" s="1"/>
  <c r="BN399" i="7"/>
  <c r="BN401" i="7"/>
  <c r="CI401" i="7" s="1"/>
  <c r="BN402" i="7"/>
  <c r="BN403" i="7"/>
  <c r="BN404" i="7"/>
  <c r="BN405" i="7"/>
  <c r="CI405" i="7" s="1"/>
  <c r="BN406" i="7"/>
  <c r="BN407" i="7"/>
  <c r="CI407" i="7" s="1"/>
  <c r="BN408" i="7"/>
  <c r="BN409" i="7"/>
  <c r="CI409" i="7" s="1"/>
  <c r="BN410" i="7"/>
  <c r="BN411" i="7"/>
  <c r="BN412" i="7"/>
  <c r="BN414" i="7"/>
  <c r="CI414" i="7" s="1"/>
  <c r="BN415" i="7"/>
  <c r="BN416" i="7"/>
  <c r="CI416" i="7" s="1"/>
  <c r="BN417" i="7"/>
  <c r="BN418" i="7"/>
  <c r="CI418" i="7" s="1"/>
  <c r="BN419" i="7"/>
  <c r="BN420" i="7"/>
  <c r="BN421" i="7"/>
  <c r="BN422" i="7"/>
  <c r="CI422" i="7" s="1"/>
  <c r="BN423" i="7"/>
  <c r="BN424" i="7"/>
  <c r="CI424" i="7" s="1"/>
  <c r="BN425" i="7"/>
  <c r="BN427" i="7"/>
  <c r="CI427" i="7" s="1"/>
  <c r="BN428" i="7"/>
  <c r="BN429" i="7"/>
  <c r="BN430" i="7"/>
  <c r="BN431" i="7"/>
  <c r="CI431" i="7" s="1"/>
  <c r="BN432" i="7"/>
  <c r="BN433" i="7"/>
  <c r="CI433" i="7" s="1"/>
  <c r="BN434" i="7"/>
  <c r="BN435" i="7"/>
  <c r="CI435" i="7" s="1"/>
  <c r="BN436" i="7"/>
  <c r="BN437" i="7"/>
  <c r="BN438" i="7"/>
  <c r="BN440" i="7"/>
  <c r="CI440" i="7" s="1"/>
  <c r="BN441" i="7"/>
  <c r="BN442" i="7"/>
  <c r="CI442" i="7" s="1"/>
  <c r="BN443" i="7"/>
  <c r="BN444" i="7"/>
  <c r="CI444" i="7" s="1"/>
  <c r="BN445" i="7"/>
  <c r="BN446" i="7"/>
  <c r="BN447" i="7"/>
  <c r="BN448" i="7"/>
  <c r="CI448" i="7" s="1"/>
  <c r="BN449" i="7"/>
  <c r="BN450" i="7"/>
  <c r="CI450" i="7" s="1"/>
  <c r="BN451" i="7"/>
  <c r="BN453" i="7"/>
  <c r="CI453" i="7" s="1"/>
  <c r="BN454" i="7"/>
  <c r="BN455" i="7"/>
  <c r="BN456" i="7"/>
  <c r="BN457" i="7"/>
  <c r="CI457" i="7" s="1"/>
  <c r="BN458" i="7"/>
  <c r="BN459" i="7"/>
  <c r="CI459" i="7" s="1"/>
  <c r="BN460" i="7"/>
  <c r="BN461" i="7"/>
  <c r="CI461" i="7" s="1"/>
  <c r="BN462" i="7"/>
  <c r="BN463" i="7"/>
  <c r="BN464" i="7"/>
  <c r="BN466" i="7"/>
  <c r="CI466" i="7" s="1"/>
  <c r="BN467" i="7"/>
  <c r="BN468" i="7"/>
  <c r="CI468" i="7" s="1"/>
  <c r="BN469" i="7"/>
  <c r="BN470" i="7"/>
  <c r="CI470" i="7" s="1"/>
  <c r="BN471" i="7"/>
  <c r="BN472" i="7"/>
  <c r="BN473" i="7"/>
  <c r="BN474" i="7"/>
  <c r="CI474" i="7" s="1"/>
  <c r="BN475" i="7"/>
  <c r="BN476" i="7"/>
  <c r="CI476" i="7" s="1"/>
  <c r="BN477" i="7"/>
  <c r="BN479" i="7"/>
  <c r="CI479" i="7" s="1"/>
  <c r="BN480" i="7"/>
  <c r="BN481" i="7"/>
  <c r="BN482" i="7"/>
  <c r="BN483" i="7"/>
  <c r="CI483" i="7" s="1"/>
  <c r="BN484" i="7"/>
  <c r="BN485" i="7"/>
  <c r="CI485" i="7" s="1"/>
  <c r="BN486" i="7"/>
  <c r="BN487" i="7"/>
  <c r="CI487" i="7" s="1"/>
  <c r="BN488" i="7"/>
  <c r="BN489" i="7"/>
  <c r="BN490" i="7"/>
  <c r="BN492" i="7"/>
  <c r="CI492" i="7" s="1"/>
  <c r="BN493" i="7"/>
  <c r="BN494" i="7"/>
  <c r="CI494" i="7" s="1"/>
  <c r="BN495" i="7"/>
  <c r="BN496" i="7"/>
  <c r="CI496" i="7" s="1"/>
  <c r="BN497" i="7"/>
  <c r="BN498" i="7"/>
  <c r="BN499" i="7"/>
  <c r="BN500" i="7"/>
  <c r="CI500" i="7" s="1"/>
  <c r="BN501" i="7"/>
  <c r="BN502" i="7"/>
  <c r="CI502" i="7" s="1"/>
  <c r="BN503" i="7"/>
  <c r="BN505" i="7"/>
  <c r="CI505" i="7" s="1"/>
  <c r="BN506" i="7"/>
  <c r="BN507" i="7"/>
  <c r="BN508" i="7"/>
  <c r="BN509" i="7"/>
  <c r="CI509" i="7" s="1"/>
  <c r="BN510" i="7"/>
  <c r="BN511" i="7"/>
  <c r="CI511" i="7" s="1"/>
  <c r="BN512" i="7"/>
  <c r="BN513" i="7"/>
  <c r="CI513" i="7" s="1"/>
  <c r="BN514" i="7"/>
  <c r="BN515" i="7"/>
  <c r="BN516" i="7"/>
  <c r="BN518" i="7"/>
  <c r="CI518" i="7" s="1"/>
  <c r="BN519" i="7"/>
  <c r="BN520" i="7"/>
  <c r="CI520" i="7" s="1"/>
  <c r="BN521" i="7"/>
  <c r="BN522" i="7"/>
  <c r="CI522" i="7" s="1"/>
  <c r="BN523" i="7"/>
  <c r="BN524" i="7"/>
  <c r="BN525" i="7"/>
  <c r="BN526" i="7"/>
  <c r="CI526" i="7" s="1"/>
  <c r="BN527" i="7"/>
  <c r="BN528" i="7"/>
  <c r="CI528" i="7" s="1"/>
  <c r="BN529" i="7"/>
  <c r="BN531" i="7"/>
  <c r="CI531" i="7" s="1"/>
  <c r="BN532" i="7"/>
  <c r="BN533" i="7"/>
  <c r="BN534" i="7"/>
  <c r="BN535" i="7"/>
  <c r="CI535" i="7" s="1"/>
  <c r="BN536" i="7"/>
  <c r="BN537" i="7"/>
  <c r="CI537" i="7" s="1"/>
  <c r="BN538" i="7"/>
  <c r="BN539" i="7"/>
  <c r="CI539" i="7" s="1"/>
  <c r="BN540" i="7"/>
  <c r="BN541" i="7"/>
  <c r="BN542" i="7"/>
  <c r="BN546" i="7"/>
  <c r="CI546" i="7" s="1"/>
  <c r="BN547" i="7"/>
  <c r="BN548" i="7"/>
  <c r="CI548" i="7" s="1"/>
  <c r="BN549" i="7"/>
  <c r="BN550" i="7"/>
  <c r="CI550" i="7" s="1"/>
  <c r="BN551" i="7"/>
  <c r="BN552" i="7"/>
  <c r="BN553" i="7"/>
  <c r="BN554" i="7"/>
  <c r="CI554" i="7" s="1"/>
  <c r="BN555" i="7"/>
  <c r="BN557" i="7"/>
  <c r="CI557" i="7" s="1"/>
  <c r="BN558" i="7"/>
  <c r="BN559" i="7"/>
  <c r="CI559" i="7" s="1"/>
  <c r="BN560" i="7"/>
  <c r="BN561" i="7"/>
  <c r="BN562" i="7"/>
  <c r="BN563" i="7"/>
  <c r="CI563" i="7" s="1"/>
  <c r="BN564" i="7"/>
  <c r="BN565" i="7"/>
  <c r="CI565" i="7" s="1"/>
  <c r="BN566" i="7"/>
  <c r="BN567" i="7"/>
  <c r="CI567" i="7" s="1"/>
  <c r="BN568" i="7"/>
  <c r="BN570" i="7"/>
  <c r="BN571" i="7"/>
  <c r="BN572" i="7"/>
  <c r="CI572" i="7" s="1"/>
  <c r="BN573" i="7"/>
  <c r="BN574" i="7"/>
  <c r="CI574" i="7" s="1"/>
  <c r="BN575" i="7"/>
  <c r="BN576" i="7"/>
  <c r="CI576" i="7" s="1"/>
  <c r="BN577" i="7"/>
  <c r="BN578" i="7"/>
  <c r="BN579" i="7"/>
  <c r="BN580" i="7"/>
  <c r="CI580" i="7" s="1"/>
  <c r="BN581" i="7"/>
  <c r="BN12" i="7"/>
  <c r="CI12" i="7" s="1"/>
  <c r="BN13" i="7"/>
  <c r="BN14" i="7"/>
  <c r="CI14" i="7" s="1"/>
  <c r="BN15" i="7"/>
  <c r="BN16" i="7"/>
  <c r="BN17" i="7"/>
  <c r="BN18" i="7"/>
  <c r="CI18" i="7" s="1"/>
  <c r="BN19" i="7"/>
  <c r="BN20" i="7"/>
  <c r="CI20" i="7" s="1"/>
  <c r="BN21" i="7"/>
  <c r="BN22" i="7"/>
  <c r="CI22" i="7" s="1"/>
  <c r="AJ24" i="7"/>
  <c r="BL24" i="7" s="1"/>
  <c r="AJ25" i="7"/>
  <c r="BL25" i="7" s="1"/>
  <c r="AJ26" i="7"/>
  <c r="BL26" i="7" s="1"/>
  <c r="AJ27" i="7"/>
  <c r="BL27" i="7" s="1"/>
  <c r="AJ28" i="7"/>
  <c r="BL28" i="7" s="1"/>
  <c r="AJ29" i="7"/>
  <c r="BL29" i="7" s="1"/>
  <c r="AJ30" i="7"/>
  <c r="BL30" i="7" s="1"/>
  <c r="AJ31" i="7"/>
  <c r="BL31" i="7" s="1"/>
  <c r="AJ32" i="7"/>
  <c r="BL32" i="7" s="1"/>
  <c r="AJ33" i="7"/>
  <c r="BL33" i="7" s="1"/>
  <c r="AJ34" i="7"/>
  <c r="BL34" i="7" s="1"/>
  <c r="AJ35" i="7"/>
  <c r="BL35" i="7" s="1"/>
  <c r="AJ37" i="7"/>
  <c r="BL37" i="7" s="1"/>
  <c r="AJ38" i="7"/>
  <c r="BL38" i="7" s="1"/>
  <c r="AJ39" i="7"/>
  <c r="BL39" i="7" s="1"/>
  <c r="AJ40" i="7"/>
  <c r="BL40" i="7" s="1"/>
  <c r="AJ41" i="7"/>
  <c r="BL41" i="7" s="1"/>
  <c r="AJ42" i="7"/>
  <c r="BL42" i="7" s="1"/>
  <c r="AJ43" i="7"/>
  <c r="BL43" i="7" s="1"/>
  <c r="AJ44" i="7"/>
  <c r="BL44" i="7" s="1"/>
  <c r="AJ45" i="7"/>
  <c r="BL45" i="7" s="1"/>
  <c r="AJ46" i="7"/>
  <c r="BL46" i="7" s="1"/>
  <c r="AJ47" i="7"/>
  <c r="BL47" i="7" s="1"/>
  <c r="AJ48" i="7"/>
  <c r="BL48" i="7" s="1"/>
  <c r="AJ50" i="7"/>
  <c r="BL50" i="7" s="1"/>
  <c r="AJ51" i="7"/>
  <c r="BL51" i="7" s="1"/>
  <c r="AJ52" i="7"/>
  <c r="BL52" i="7" s="1"/>
  <c r="AJ53" i="7"/>
  <c r="BL53" i="7" s="1"/>
  <c r="AJ54" i="7"/>
  <c r="BL54" i="7" s="1"/>
  <c r="AJ55" i="7"/>
  <c r="BL55" i="7" s="1"/>
  <c r="AJ56" i="7"/>
  <c r="BL56" i="7" s="1"/>
  <c r="AJ57" i="7"/>
  <c r="BL57" i="7" s="1"/>
  <c r="AJ58" i="7"/>
  <c r="BL58" i="7" s="1"/>
  <c r="AJ59" i="7"/>
  <c r="BL59" i="7" s="1"/>
  <c r="AJ60" i="7"/>
  <c r="BL60" i="7" s="1"/>
  <c r="AJ61" i="7"/>
  <c r="BL61" i="7" s="1"/>
  <c r="BL63" i="7"/>
  <c r="AJ64" i="7"/>
  <c r="BL64" i="7" s="1"/>
  <c r="AJ65" i="7"/>
  <c r="BL65" i="7" s="1"/>
  <c r="AJ66" i="7"/>
  <c r="BL66" i="7" s="1"/>
  <c r="AJ67" i="7"/>
  <c r="BL67" i="7" s="1"/>
  <c r="AJ68" i="7"/>
  <c r="BL68" i="7" s="1"/>
  <c r="AJ69" i="7"/>
  <c r="BL69" i="7" s="1"/>
  <c r="AJ70" i="7"/>
  <c r="BL70" i="7" s="1"/>
  <c r="AJ71" i="7"/>
  <c r="BL71" i="7" s="1"/>
  <c r="AJ72" i="7"/>
  <c r="BL72" i="7" s="1"/>
  <c r="AJ73" i="7"/>
  <c r="BL73" i="7" s="1"/>
  <c r="AJ74" i="7"/>
  <c r="BL74" i="7" s="1"/>
  <c r="AJ76" i="7"/>
  <c r="BL76" i="7" s="1"/>
  <c r="AJ77" i="7"/>
  <c r="BL77" i="7" s="1"/>
  <c r="AJ78" i="7"/>
  <c r="BL78" i="7" s="1"/>
  <c r="AJ79" i="7"/>
  <c r="BL79" i="7" s="1"/>
  <c r="AJ80" i="7"/>
  <c r="BL80" i="7" s="1"/>
  <c r="AJ81" i="7"/>
  <c r="BL81" i="7" s="1"/>
  <c r="AJ82" i="7"/>
  <c r="BL82" i="7" s="1"/>
  <c r="AJ83" i="7"/>
  <c r="BL83" i="7" s="1"/>
  <c r="AJ84" i="7"/>
  <c r="BL84" i="7" s="1"/>
  <c r="AJ85" i="7"/>
  <c r="BL85" i="7" s="1"/>
  <c r="AJ86" i="7"/>
  <c r="BL86" i="7" s="1"/>
  <c r="AJ87" i="7"/>
  <c r="BL87" i="7" s="1"/>
  <c r="AJ89" i="7"/>
  <c r="BL89" i="7" s="1"/>
  <c r="AJ90" i="7"/>
  <c r="BL90" i="7" s="1"/>
  <c r="AJ91" i="7"/>
  <c r="BL91" i="7" s="1"/>
  <c r="AJ92" i="7"/>
  <c r="BL92" i="7" s="1"/>
  <c r="AJ93" i="7"/>
  <c r="BL93" i="7" s="1"/>
  <c r="AJ94" i="7"/>
  <c r="BL94" i="7" s="1"/>
  <c r="AJ95" i="7"/>
  <c r="BL95" i="7" s="1"/>
  <c r="AJ96" i="7"/>
  <c r="BL96" i="7" s="1"/>
  <c r="AJ97" i="7"/>
  <c r="BL97" i="7" s="1"/>
  <c r="AJ98" i="7"/>
  <c r="BL98" i="7" s="1"/>
  <c r="AJ99" i="7"/>
  <c r="BL99" i="7" s="1"/>
  <c r="AJ100" i="7"/>
  <c r="BL100" i="7" s="1"/>
  <c r="AJ102" i="7"/>
  <c r="BL102" i="7" s="1"/>
  <c r="AJ103" i="7"/>
  <c r="BL103" i="7" s="1"/>
  <c r="AJ104" i="7"/>
  <c r="BL104" i="7" s="1"/>
  <c r="AJ105" i="7"/>
  <c r="BL105" i="7" s="1"/>
  <c r="AJ106" i="7"/>
  <c r="BL106" i="7" s="1"/>
  <c r="AJ107" i="7"/>
  <c r="BL107" i="7" s="1"/>
  <c r="AJ108" i="7"/>
  <c r="BL108" i="7" s="1"/>
  <c r="AJ109" i="7"/>
  <c r="BL109" i="7" s="1"/>
  <c r="AJ110" i="7"/>
  <c r="BL110" i="7" s="1"/>
  <c r="AJ111" i="7"/>
  <c r="BL111" i="7" s="1"/>
  <c r="AJ112" i="7"/>
  <c r="BL112" i="7" s="1"/>
  <c r="AJ113" i="7"/>
  <c r="BL113" i="7" s="1"/>
  <c r="BL116" i="7"/>
  <c r="AJ117" i="7"/>
  <c r="BL117" i="7" s="1"/>
  <c r="AJ118" i="7"/>
  <c r="BL118" i="7" s="1"/>
  <c r="AJ119" i="7"/>
  <c r="BL119" i="7" s="1"/>
  <c r="AJ120" i="7"/>
  <c r="BL120" i="7" s="1"/>
  <c r="AJ121" i="7"/>
  <c r="BL121" i="7" s="1"/>
  <c r="AJ122" i="7"/>
  <c r="BL122" i="7" s="1"/>
  <c r="AJ123" i="7"/>
  <c r="BL123" i="7" s="1"/>
  <c r="AJ124" i="7"/>
  <c r="BL124" i="7" s="1"/>
  <c r="AJ125" i="7"/>
  <c r="BL125" i="7" s="1"/>
  <c r="AJ126" i="7"/>
  <c r="BL126" i="7" s="1"/>
  <c r="AJ128" i="7"/>
  <c r="BL128" i="7" s="1"/>
  <c r="AJ129" i="7"/>
  <c r="BL129" i="7" s="1"/>
  <c r="AJ130" i="7"/>
  <c r="BL130" i="7" s="1"/>
  <c r="AJ131" i="7"/>
  <c r="BL131" i="7" s="1"/>
  <c r="AJ132" i="7"/>
  <c r="BL132" i="7" s="1"/>
  <c r="AJ133" i="7"/>
  <c r="BL133" i="7" s="1"/>
  <c r="AJ134" i="7"/>
  <c r="BL134" i="7" s="1"/>
  <c r="AJ135" i="7"/>
  <c r="BL135" i="7" s="1"/>
  <c r="AJ136" i="7"/>
  <c r="BL136" i="7" s="1"/>
  <c r="AJ137" i="7"/>
  <c r="BL137" i="7" s="1"/>
  <c r="AJ138" i="7"/>
  <c r="BL138" i="7" s="1"/>
  <c r="AJ139" i="7"/>
  <c r="BL139" i="7" s="1"/>
  <c r="AJ141" i="7"/>
  <c r="BL141" i="7" s="1"/>
  <c r="AJ142" i="7"/>
  <c r="BL142" i="7" s="1"/>
  <c r="AJ143" i="7"/>
  <c r="BL143" i="7" s="1"/>
  <c r="AJ144" i="7"/>
  <c r="BL144" i="7" s="1"/>
  <c r="AJ145" i="7"/>
  <c r="BL145" i="7" s="1"/>
  <c r="AJ146" i="7"/>
  <c r="BL146" i="7" s="1"/>
  <c r="AJ147" i="7"/>
  <c r="BL147" i="7" s="1"/>
  <c r="AJ148" i="7"/>
  <c r="BL148" i="7" s="1"/>
  <c r="AJ149" i="7"/>
  <c r="BL149" i="7" s="1"/>
  <c r="AJ150" i="7"/>
  <c r="BL150" i="7" s="1"/>
  <c r="AJ151" i="7"/>
  <c r="BL151" i="7" s="1"/>
  <c r="AJ152" i="7"/>
  <c r="BL152" i="7" s="1"/>
  <c r="AJ154" i="7"/>
  <c r="BL154" i="7" s="1"/>
  <c r="AJ155" i="7"/>
  <c r="BL155" i="7" s="1"/>
  <c r="AJ156" i="7"/>
  <c r="BL156" i="7" s="1"/>
  <c r="AJ157" i="7"/>
  <c r="BL157" i="7" s="1"/>
  <c r="AJ158" i="7"/>
  <c r="BL158" i="7" s="1"/>
  <c r="AJ159" i="7"/>
  <c r="BL159" i="7" s="1"/>
  <c r="AJ160" i="7"/>
  <c r="BL160" i="7" s="1"/>
  <c r="AJ161" i="7"/>
  <c r="BL161" i="7" s="1"/>
  <c r="AJ162" i="7"/>
  <c r="BL162" i="7" s="1"/>
  <c r="AJ163" i="7"/>
  <c r="BL163" i="7" s="1"/>
  <c r="AJ164" i="7"/>
  <c r="BL164" i="7" s="1"/>
  <c r="AJ165" i="7"/>
  <c r="BL165" i="7" s="1"/>
  <c r="AJ167" i="7"/>
  <c r="BL167" i="7" s="1"/>
  <c r="AJ168" i="7"/>
  <c r="BL168" i="7" s="1"/>
  <c r="AJ169" i="7"/>
  <c r="BL169" i="7" s="1"/>
  <c r="AJ170" i="7"/>
  <c r="BL170" i="7" s="1"/>
  <c r="AJ171" i="7"/>
  <c r="BL171" i="7" s="1"/>
  <c r="AJ172" i="7"/>
  <c r="BL172" i="7" s="1"/>
  <c r="AJ173" i="7"/>
  <c r="BL173" i="7" s="1"/>
  <c r="AJ174" i="7"/>
  <c r="BL174" i="7" s="1"/>
  <c r="AJ175" i="7"/>
  <c r="BL175" i="7" s="1"/>
  <c r="AJ176" i="7"/>
  <c r="BL176" i="7" s="1"/>
  <c r="AJ177" i="7"/>
  <c r="BL177" i="7" s="1"/>
  <c r="AJ178" i="7"/>
  <c r="BL178" i="7" s="1"/>
  <c r="AJ180" i="7"/>
  <c r="BL180" i="7" s="1"/>
  <c r="AJ181" i="7"/>
  <c r="BL181" i="7" s="1"/>
  <c r="AJ182" i="7"/>
  <c r="BL182" i="7" s="1"/>
  <c r="AJ183" i="7"/>
  <c r="BL183" i="7" s="1"/>
  <c r="AJ184" i="7"/>
  <c r="BL184" i="7" s="1"/>
  <c r="AJ185" i="7"/>
  <c r="BL185" i="7" s="1"/>
  <c r="AJ186" i="7"/>
  <c r="BL186" i="7" s="1"/>
  <c r="AJ187" i="7"/>
  <c r="BL187" i="7" s="1"/>
  <c r="AJ188" i="7"/>
  <c r="BL188" i="7" s="1"/>
  <c r="AJ189" i="7"/>
  <c r="BL189" i="7" s="1"/>
  <c r="AJ190" i="7"/>
  <c r="BL190" i="7" s="1"/>
  <c r="AJ191" i="7"/>
  <c r="BL191" i="7" s="1"/>
  <c r="AJ193" i="7"/>
  <c r="BL193" i="7" s="1"/>
  <c r="AJ194" i="7"/>
  <c r="BL194" i="7" s="1"/>
  <c r="AJ195" i="7"/>
  <c r="BL195" i="7" s="1"/>
  <c r="AJ196" i="7"/>
  <c r="BL196" i="7" s="1"/>
  <c r="AJ197" i="7"/>
  <c r="BL197" i="7" s="1"/>
  <c r="AJ198" i="7"/>
  <c r="BL198" i="7" s="1"/>
  <c r="AJ199" i="7"/>
  <c r="BL199" i="7" s="1"/>
  <c r="AJ200" i="7"/>
  <c r="BL200" i="7" s="1"/>
  <c r="AJ201" i="7"/>
  <c r="BL201" i="7" s="1"/>
  <c r="AJ202" i="7"/>
  <c r="BL202" i="7" s="1"/>
  <c r="AJ203" i="7"/>
  <c r="BL203" i="7" s="1"/>
  <c r="AJ204" i="7"/>
  <c r="BL204" i="7" s="1"/>
  <c r="AJ206" i="7"/>
  <c r="BL206" i="7" s="1"/>
  <c r="AJ207" i="7"/>
  <c r="BL207" i="7" s="1"/>
  <c r="AJ208" i="7"/>
  <c r="BL208" i="7" s="1"/>
  <c r="AJ209" i="7"/>
  <c r="BL209" i="7" s="1"/>
  <c r="AJ210" i="7"/>
  <c r="BL210" i="7" s="1"/>
  <c r="AJ211" i="7"/>
  <c r="BL211" i="7" s="1"/>
  <c r="AJ212" i="7"/>
  <c r="BL212" i="7" s="1"/>
  <c r="AJ213" i="7"/>
  <c r="BL213" i="7" s="1"/>
  <c r="AJ214" i="7"/>
  <c r="BL214" i="7" s="1"/>
  <c r="AJ215" i="7"/>
  <c r="BL215" i="7" s="1"/>
  <c r="AJ216" i="7"/>
  <c r="BL216" i="7" s="1"/>
  <c r="AJ217" i="7"/>
  <c r="BL217" i="7" s="1"/>
  <c r="AJ219" i="7"/>
  <c r="BL219" i="7" s="1"/>
  <c r="AJ220" i="7"/>
  <c r="BL220" i="7" s="1"/>
  <c r="AJ221" i="7"/>
  <c r="BL221" i="7" s="1"/>
  <c r="AJ222" i="7"/>
  <c r="BL222" i="7" s="1"/>
  <c r="AJ223" i="7"/>
  <c r="BL223" i="7" s="1"/>
  <c r="AJ224" i="7"/>
  <c r="BL224" i="7" s="1"/>
  <c r="AJ225" i="7"/>
  <c r="BL225" i="7" s="1"/>
  <c r="AJ226" i="7"/>
  <c r="BL226" i="7" s="1"/>
  <c r="AJ227" i="7"/>
  <c r="BL227" i="7" s="1"/>
  <c r="AJ228" i="7"/>
  <c r="BL228" i="7" s="1"/>
  <c r="AJ229" i="7"/>
  <c r="BL229" i="7" s="1"/>
  <c r="AJ230" i="7"/>
  <c r="BL230" i="7" s="1"/>
  <c r="AJ232" i="7"/>
  <c r="BL232" i="7" s="1"/>
  <c r="AJ233" i="7"/>
  <c r="BL233" i="7" s="1"/>
  <c r="AJ234" i="7"/>
  <c r="BL234" i="7" s="1"/>
  <c r="AJ235" i="7"/>
  <c r="BL235" i="7" s="1"/>
  <c r="AJ236" i="7"/>
  <c r="BL236" i="7" s="1"/>
  <c r="AJ237" i="7"/>
  <c r="BL237" i="7" s="1"/>
  <c r="AJ238" i="7"/>
  <c r="BL238" i="7" s="1"/>
  <c r="AJ239" i="7"/>
  <c r="BL239" i="7" s="1"/>
  <c r="AJ240" i="7"/>
  <c r="BL240" i="7" s="1"/>
  <c r="AJ241" i="7"/>
  <c r="BL241" i="7" s="1"/>
  <c r="AJ242" i="7"/>
  <c r="BL242" i="7" s="1"/>
  <c r="AJ243" i="7"/>
  <c r="BL243" i="7" s="1"/>
  <c r="BL245" i="7"/>
  <c r="AJ246" i="7"/>
  <c r="BL246" i="7" s="1"/>
  <c r="AJ247" i="7"/>
  <c r="BL247" i="7" s="1"/>
  <c r="AJ248" i="7"/>
  <c r="BL248" i="7" s="1"/>
  <c r="AJ249" i="7"/>
  <c r="BL249" i="7" s="1"/>
  <c r="AJ250" i="7"/>
  <c r="BL250" i="7" s="1"/>
  <c r="AJ251" i="7"/>
  <c r="BL251" i="7" s="1"/>
  <c r="AJ252" i="7"/>
  <c r="BL252" i="7" s="1"/>
  <c r="AJ253" i="7"/>
  <c r="BL253" i="7" s="1"/>
  <c r="AJ254" i="7"/>
  <c r="BL254" i="7" s="1"/>
  <c r="AJ255" i="7"/>
  <c r="BL255" i="7" s="1"/>
  <c r="AJ256" i="7"/>
  <c r="BL256" i="7" s="1"/>
  <c r="AJ258" i="7"/>
  <c r="BL258" i="7" s="1"/>
  <c r="AJ259" i="7"/>
  <c r="BL259" i="7" s="1"/>
  <c r="AJ260" i="7"/>
  <c r="BL260" i="7" s="1"/>
  <c r="AJ261" i="7"/>
  <c r="BL261" i="7" s="1"/>
  <c r="AJ262" i="7"/>
  <c r="BL262" i="7" s="1"/>
  <c r="AJ263" i="7"/>
  <c r="BL263" i="7" s="1"/>
  <c r="AJ264" i="7"/>
  <c r="BL264" i="7" s="1"/>
  <c r="AJ265" i="7"/>
  <c r="BL265" i="7" s="1"/>
  <c r="AJ266" i="7"/>
  <c r="BL266" i="7" s="1"/>
  <c r="AJ267" i="7"/>
  <c r="BL267" i="7" s="1"/>
  <c r="AJ268" i="7"/>
  <c r="BL268" i="7" s="1"/>
  <c r="AJ269" i="7"/>
  <c r="BL269" i="7" s="1"/>
  <c r="AJ271" i="7"/>
  <c r="BL271" i="7" s="1"/>
  <c r="AJ272" i="7"/>
  <c r="BL272" i="7" s="1"/>
  <c r="AJ273" i="7"/>
  <c r="BL273" i="7" s="1"/>
  <c r="AJ274" i="7"/>
  <c r="BL274" i="7" s="1"/>
  <c r="AJ275" i="7"/>
  <c r="BL275" i="7" s="1"/>
  <c r="AJ276" i="7"/>
  <c r="BL276" i="7" s="1"/>
  <c r="AJ277" i="7"/>
  <c r="BL277" i="7" s="1"/>
  <c r="AJ278" i="7"/>
  <c r="BL278" i="7" s="1"/>
  <c r="AJ279" i="7"/>
  <c r="BL279" i="7" s="1"/>
  <c r="AJ280" i="7"/>
  <c r="BL280" i="7" s="1"/>
  <c r="AJ281" i="7"/>
  <c r="BL281" i="7" s="1"/>
  <c r="AJ282" i="7"/>
  <c r="BL282" i="7" s="1"/>
  <c r="AJ284" i="7"/>
  <c r="BL284" i="7" s="1"/>
  <c r="AJ285" i="7"/>
  <c r="BL285" i="7" s="1"/>
  <c r="AJ286" i="7"/>
  <c r="BL286" i="7" s="1"/>
  <c r="AJ287" i="7"/>
  <c r="BL287" i="7" s="1"/>
  <c r="AJ288" i="7"/>
  <c r="BL288" i="7" s="1"/>
  <c r="AJ289" i="7"/>
  <c r="BL289" i="7" s="1"/>
  <c r="AJ290" i="7"/>
  <c r="BL290" i="7" s="1"/>
  <c r="AJ291" i="7"/>
  <c r="BL291" i="7" s="1"/>
  <c r="AJ292" i="7"/>
  <c r="BL292" i="7" s="1"/>
  <c r="AJ293" i="7"/>
  <c r="BL293" i="7" s="1"/>
  <c r="AJ294" i="7"/>
  <c r="BL294" i="7" s="1"/>
  <c r="AJ295" i="7"/>
  <c r="BL295" i="7" s="1"/>
  <c r="AJ297" i="7"/>
  <c r="BL297" i="7" s="1"/>
  <c r="AJ298" i="7"/>
  <c r="BL298" i="7" s="1"/>
  <c r="AJ299" i="7"/>
  <c r="BL299" i="7" s="1"/>
  <c r="AJ300" i="7"/>
  <c r="BL300" i="7" s="1"/>
  <c r="AJ301" i="7"/>
  <c r="BL301" i="7" s="1"/>
  <c r="AJ302" i="7"/>
  <c r="BL302" i="7" s="1"/>
  <c r="AJ303" i="7"/>
  <c r="BL303" i="7" s="1"/>
  <c r="AJ304" i="7"/>
  <c r="BL304" i="7" s="1"/>
  <c r="AJ305" i="7"/>
  <c r="BL305" i="7" s="1"/>
  <c r="AJ306" i="7"/>
  <c r="BL306" i="7" s="1"/>
  <c r="AJ307" i="7"/>
  <c r="BL307" i="7" s="1"/>
  <c r="AJ308" i="7"/>
  <c r="BL308" i="7" s="1"/>
  <c r="AJ310" i="7"/>
  <c r="BL310" i="7" s="1"/>
  <c r="AJ311" i="7"/>
  <c r="BL311" i="7" s="1"/>
  <c r="AJ312" i="7"/>
  <c r="BL312" i="7" s="1"/>
  <c r="AJ313" i="7"/>
  <c r="BL313" i="7" s="1"/>
  <c r="AJ314" i="7"/>
  <c r="BL314" i="7" s="1"/>
  <c r="AJ315" i="7"/>
  <c r="BL315" i="7" s="1"/>
  <c r="AJ316" i="7"/>
  <c r="BL316" i="7" s="1"/>
  <c r="AJ317" i="7"/>
  <c r="BL317" i="7" s="1"/>
  <c r="AJ318" i="7"/>
  <c r="BL318" i="7" s="1"/>
  <c r="AJ319" i="7"/>
  <c r="BL319" i="7" s="1"/>
  <c r="AJ320" i="7"/>
  <c r="BL320" i="7" s="1"/>
  <c r="AJ321" i="7"/>
  <c r="BL321" i="7" s="1"/>
  <c r="AJ323" i="7"/>
  <c r="BL323" i="7" s="1"/>
  <c r="AJ324" i="7"/>
  <c r="BL324" i="7" s="1"/>
  <c r="AJ325" i="7"/>
  <c r="BL325" i="7" s="1"/>
  <c r="AJ326" i="7"/>
  <c r="BL326" i="7" s="1"/>
  <c r="AJ327" i="7"/>
  <c r="BL327" i="7" s="1"/>
  <c r="AJ328" i="7"/>
  <c r="BL328" i="7" s="1"/>
  <c r="AJ329" i="7"/>
  <c r="BL329" i="7" s="1"/>
  <c r="AJ330" i="7"/>
  <c r="BL330" i="7" s="1"/>
  <c r="AJ331" i="7"/>
  <c r="BL331" i="7" s="1"/>
  <c r="AJ332" i="7"/>
  <c r="BL332" i="7" s="1"/>
  <c r="AJ333" i="7"/>
  <c r="BL333" i="7" s="1"/>
  <c r="AJ334" i="7"/>
  <c r="BL334" i="7" s="1"/>
  <c r="AJ336" i="7"/>
  <c r="BL336" i="7" s="1"/>
  <c r="AJ337" i="7"/>
  <c r="BL337" i="7" s="1"/>
  <c r="AJ338" i="7"/>
  <c r="BL338" i="7" s="1"/>
  <c r="AJ339" i="7"/>
  <c r="BL339" i="7" s="1"/>
  <c r="AJ340" i="7"/>
  <c r="BL340" i="7" s="1"/>
  <c r="AJ341" i="7"/>
  <c r="BL341" i="7" s="1"/>
  <c r="AJ342" i="7"/>
  <c r="BL342" i="7" s="1"/>
  <c r="AJ343" i="7"/>
  <c r="BL343" i="7" s="1"/>
  <c r="AJ344" i="7"/>
  <c r="BL344" i="7" s="1"/>
  <c r="AJ345" i="7"/>
  <c r="BL345" i="7" s="1"/>
  <c r="AJ346" i="7"/>
  <c r="BL346" i="7" s="1"/>
  <c r="AJ347" i="7"/>
  <c r="BL347" i="7" s="1"/>
  <c r="BL350" i="7"/>
  <c r="AJ351" i="7"/>
  <c r="BL351" i="7" s="1"/>
  <c r="AJ352" i="7"/>
  <c r="BL352" i="7" s="1"/>
  <c r="AJ353" i="7"/>
  <c r="BL353" i="7" s="1"/>
  <c r="AJ354" i="7"/>
  <c r="BL354" i="7" s="1"/>
  <c r="AJ355" i="7"/>
  <c r="BL355" i="7" s="1"/>
  <c r="AJ356" i="7"/>
  <c r="BL356" i="7" s="1"/>
  <c r="AJ357" i="7"/>
  <c r="BL357" i="7" s="1"/>
  <c r="AJ358" i="7"/>
  <c r="BL358" i="7" s="1"/>
  <c r="AJ359" i="7"/>
  <c r="BL359" i="7" s="1"/>
  <c r="AJ360" i="7"/>
  <c r="BL360" i="7" s="1"/>
  <c r="BL362" i="7"/>
  <c r="AJ363" i="7"/>
  <c r="BL363" i="7" s="1"/>
  <c r="AJ364" i="7"/>
  <c r="BL364" i="7" s="1"/>
  <c r="AJ365" i="7"/>
  <c r="BL365" i="7" s="1"/>
  <c r="AJ366" i="7"/>
  <c r="BL366" i="7" s="1"/>
  <c r="AJ367" i="7"/>
  <c r="BL367" i="7" s="1"/>
  <c r="AJ368" i="7"/>
  <c r="BL368" i="7" s="1"/>
  <c r="AJ369" i="7"/>
  <c r="BL369" i="7" s="1"/>
  <c r="AJ370" i="7"/>
  <c r="BL370" i="7" s="1"/>
  <c r="AJ371" i="7"/>
  <c r="BL371" i="7" s="1"/>
  <c r="AJ372" i="7"/>
  <c r="BL372" i="7" s="1"/>
  <c r="AJ373" i="7"/>
  <c r="BL373" i="7" s="1"/>
  <c r="AJ375" i="7"/>
  <c r="BL375" i="7" s="1"/>
  <c r="BL376" i="7"/>
  <c r="AJ377" i="7"/>
  <c r="BL377" i="7" s="1"/>
  <c r="AJ378" i="7"/>
  <c r="BL378" i="7" s="1"/>
  <c r="AJ379" i="7"/>
  <c r="BL379" i="7" s="1"/>
  <c r="AJ380" i="7"/>
  <c r="BL380" i="7" s="1"/>
  <c r="AJ381" i="7"/>
  <c r="BL381" i="7" s="1"/>
  <c r="AJ382" i="7"/>
  <c r="BL382" i="7" s="1"/>
  <c r="AJ383" i="7"/>
  <c r="BL383" i="7" s="1"/>
  <c r="AJ384" i="7"/>
  <c r="BL384" i="7" s="1"/>
  <c r="AJ385" i="7"/>
  <c r="BL385" i="7" s="1"/>
  <c r="AJ386" i="7"/>
  <c r="BL386" i="7" s="1"/>
  <c r="AJ388" i="7"/>
  <c r="BL388" i="7" s="1"/>
  <c r="AJ389" i="7"/>
  <c r="BL389" i="7" s="1"/>
  <c r="BL390" i="7"/>
  <c r="AJ391" i="7"/>
  <c r="BL391" i="7" s="1"/>
  <c r="AJ392" i="7"/>
  <c r="BL392" i="7" s="1"/>
  <c r="AJ393" i="7"/>
  <c r="BL393" i="7" s="1"/>
  <c r="AJ394" i="7"/>
  <c r="BL394" i="7" s="1"/>
  <c r="AJ395" i="7"/>
  <c r="BL395" i="7" s="1"/>
  <c r="AJ396" i="7"/>
  <c r="BL396" i="7" s="1"/>
  <c r="AJ397" i="7"/>
  <c r="BL397" i="7" s="1"/>
  <c r="AJ398" i="7"/>
  <c r="BL398" i="7" s="1"/>
  <c r="AJ399" i="7"/>
  <c r="BL399" i="7" s="1"/>
  <c r="AJ401" i="7"/>
  <c r="BL401" i="7" s="1"/>
  <c r="AJ402" i="7"/>
  <c r="BL402" i="7" s="1"/>
  <c r="AJ403" i="7"/>
  <c r="BL403" i="7" s="1"/>
  <c r="AJ404" i="7"/>
  <c r="BL404" i="7" s="1"/>
  <c r="AJ405" i="7"/>
  <c r="BL405" i="7" s="1"/>
  <c r="AJ406" i="7"/>
  <c r="BL406" i="7" s="1"/>
  <c r="AJ407" i="7"/>
  <c r="BL407" i="7" s="1"/>
  <c r="AJ408" i="7"/>
  <c r="BL408" i="7" s="1"/>
  <c r="AJ409" i="7"/>
  <c r="BL409" i="7" s="1"/>
  <c r="AJ410" i="7"/>
  <c r="BL410" i="7" s="1"/>
  <c r="AJ411" i="7"/>
  <c r="BL411" i="7" s="1"/>
  <c r="AJ412" i="7"/>
  <c r="BL412" i="7" s="1"/>
  <c r="BL414" i="7"/>
  <c r="BL415" i="7"/>
  <c r="AJ416" i="7"/>
  <c r="BL416" i="7" s="1"/>
  <c r="AJ417" i="7"/>
  <c r="BL417" i="7" s="1"/>
  <c r="AJ418" i="7"/>
  <c r="BL418" i="7" s="1"/>
  <c r="AJ419" i="7"/>
  <c r="BL419" i="7" s="1"/>
  <c r="AJ420" i="7"/>
  <c r="BL420" i="7" s="1"/>
  <c r="AJ421" i="7"/>
  <c r="BL421" i="7" s="1"/>
  <c r="AJ422" i="7"/>
  <c r="BL422" i="7" s="1"/>
  <c r="AJ423" i="7"/>
  <c r="BL423" i="7" s="1"/>
  <c r="AJ424" i="7"/>
  <c r="BL424" i="7" s="1"/>
  <c r="AJ425" i="7"/>
  <c r="BL425" i="7" s="1"/>
  <c r="AJ427" i="7"/>
  <c r="BL427" i="7" s="1"/>
  <c r="AJ428" i="7"/>
  <c r="BL428" i="7" s="1"/>
  <c r="AJ429" i="7"/>
  <c r="BL429" i="7" s="1"/>
  <c r="AJ430" i="7"/>
  <c r="BL430" i="7" s="1"/>
  <c r="AJ431" i="7"/>
  <c r="BL431" i="7" s="1"/>
  <c r="AJ432" i="7"/>
  <c r="BL432" i="7" s="1"/>
  <c r="AJ433" i="7"/>
  <c r="BL433" i="7" s="1"/>
  <c r="AJ434" i="7"/>
  <c r="BL434" i="7" s="1"/>
  <c r="AJ435" i="7"/>
  <c r="BL435" i="7" s="1"/>
  <c r="AJ436" i="7"/>
  <c r="BL436" i="7" s="1"/>
  <c r="AJ437" i="7"/>
  <c r="BL437" i="7" s="1"/>
  <c r="AJ438" i="7"/>
  <c r="BL438" i="7" s="1"/>
  <c r="AJ440" i="7"/>
  <c r="BL440" i="7" s="1"/>
  <c r="AJ441" i="7"/>
  <c r="BL441" i="7" s="1"/>
  <c r="AJ442" i="7"/>
  <c r="BL442" i="7" s="1"/>
  <c r="AJ443" i="7"/>
  <c r="BL443" i="7" s="1"/>
  <c r="AJ444" i="7"/>
  <c r="BL444" i="7" s="1"/>
  <c r="AJ445" i="7"/>
  <c r="BL445" i="7" s="1"/>
  <c r="AJ446" i="7"/>
  <c r="BL446" i="7" s="1"/>
  <c r="AJ447" i="7"/>
  <c r="BL447" i="7" s="1"/>
  <c r="AJ448" i="7"/>
  <c r="BL448" i="7" s="1"/>
  <c r="AJ449" i="7"/>
  <c r="BL449" i="7" s="1"/>
  <c r="AJ450" i="7"/>
  <c r="BL450" i="7" s="1"/>
  <c r="AJ451" i="7"/>
  <c r="BL451" i="7" s="1"/>
  <c r="AJ453" i="7"/>
  <c r="BL453" i="7" s="1"/>
  <c r="AJ454" i="7"/>
  <c r="BL454" i="7" s="1"/>
  <c r="AJ455" i="7"/>
  <c r="BL455" i="7" s="1"/>
  <c r="AJ456" i="7"/>
  <c r="BL456" i="7" s="1"/>
  <c r="AJ457" i="7"/>
  <c r="BL457" i="7" s="1"/>
  <c r="AJ458" i="7"/>
  <c r="BL458" i="7" s="1"/>
  <c r="AJ459" i="7"/>
  <c r="BL459" i="7" s="1"/>
  <c r="AJ460" i="7"/>
  <c r="BL460" i="7" s="1"/>
  <c r="AJ461" i="7"/>
  <c r="BL461" i="7" s="1"/>
  <c r="AJ462" i="7"/>
  <c r="BL462" i="7" s="1"/>
  <c r="AJ463" i="7"/>
  <c r="BL463" i="7" s="1"/>
  <c r="AJ464" i="7"/>
  <c r="BL464" i="7" s="1"/>
  <c r="AJ466" i="7"/>
  <c r="BL466" i="7" s="1"/>
  <c r="AJ467" i="7"/>
  <c r="BL467" i="7" s="1"/>
  <c r="AJ468" i="7"/>
  <c r="BL468" i="7" s="1"/>
  <c r="AJ469" i="7"/>
  <c r="BL469" i="7" s="1"/>
  <c r="AJ470" i="7"/>
  <c r="BL470" i="7" s="1"/>
  <c r="AJ471" i="7"/>
  <c r="BL471" i="7" s="1"/>
  <c r="AJ472" i="7"/>
  <c r="BL472" i="7" s="1"/>
  <c r="AJ473" i="7"/>
  <c r="BL473" i="7" s="1"/>
  <c r="AJ474" i="7"/>
  <c r="BL474" i="7" s="1"/>
  <c r="AJ475" i="7"/>
  <c r="BL475" i="7" s="1"/>
  <c r="AJ476" i="7"/>
  <c r="BL476" i="7" s="1"/>
  <c r="AJ477" i="7"/>
  <c r="BL477" i="7" s="1"/>
  <c r="AJ479" i="7"/>
  <c r="BL479" i="7" s="1"/>
  <c r="AJ480" i="7"/>
  <c r="BL480" i="7" s="1"/>
  <c r="AJ481" i="7"/>
  <c r="BL481" i="7" s="1"/>
  <c r="AJ482" i="7"/>
  <c r="BL482" i="7" s="1"/>
  <c r="AJ483" i="7"/>
  <c r="BL483" i="7" s="1"/>
  <c r="AJ484" i="7"/>
  <c r="BL484" i="7" s="1"/>
  <c r="AJ485" i="7"/>
  <c r="BL485" i="7" s="1"/>
  <c r="AJ486" i="7"/>
  <c r="BL486" i="7" s="1"/>
  <c r="AJ487" i="7"/>
  <c r="BL487" i="7" s="1"/>
  <c r="AJ488" i="7"/>
  <c r="BL488" i="7" s="1"/>
  <c r="AJ489" i="7"/>
  <c r="BL489" i="7" s="1"/>
  <c r="AJ490" i="7"/>
  <c r="BL490" i="7" s="1"/>
  <c r="AJ492" i="7"/>
  <c r="BL492" i="7" s="1"/>
  <c r="AJ493" i="7"/>
  <c r="BL493" i="7" s="1"/>
  <c r="AJ494" i="7"/>
  <c r="BL494" i="7" s="1"/>
  <c r="AJ495" i="7"/>
  <c r="BL495" i="7" s="1"/>
  <c r="AJ496" i="7"/>
  <c r="BL496" i="7" s="1"/>
  <c r="AJ497" i="7"/>
  <c r="BL497" i="7" s="1"/>
  <c r="AJ498" i="7"/>
  <c r="BL498" i="7" s="1"/>
  <c r="AJ499" i="7"/>
  <c r="BL499" i="7" s="1"/>
  <c r="AJ500" i="7"/>
  <c r="BL500" i="7" s="1"/>
  <c r="AJ501" i="7"/>
  <c r="BL501" i="7" s="1"/>
  <c r="AJ502" i="7"/>
  <c r="BL502" i="7" s="1"/>
  <c r="AJ503" i="7"/>
  <c r="BL503" i="7" s="1"/>
  <c r="AJ505" i="7"/>
  <c r="BL505" i="7" s="1"/>
  <c r="AJ506" i="7"/>
  <c r="BL506" i="7" s="1"/>
  <c r="AJ507" i="7"/>
  <c r="BL507" i="7" s="1"/>
  <c r="AJ508" i="7"/>
  <c r="BL508" i="7" s="1"/>
  <c r="AJ509" i="7"/>
  <c r="BL509" i="7" s="1"/>
  <c r="AJ510" i="7"/>
  <c r="BL510" i="7" s="1"/>
  <c r="AJ511" i="7"/>
  <c r="BL511" i="7" s="1"/>
  <c r="AJ512" i="7"/>
  <c r="BL512" i="7" s="1"/>
  <c r="AJ513" i="7"/>
  <c r="BL513" i="7" s="1"/>
  <c r="AJ514" i="7"/>
  <c r="BL514" i="7" s="1"/>
  <c r="AJ515" i="7"/>
  <c r="BL515" i="7" s="1"/>
  <c r="AJ516" i="7"/>
  <c r="BL516" i="7" s="1"/>
  <c r="AJ518" i="7"/>
  <c r="BL518" i="7" s="1"/>
  <c r="AJ519" i="7"/>
  <c r="BL519" i="7" s="1"/>
  <c r="AJ520" i="7"/>
  <c r="BL520" i="7" s="1"/>
  <c r="AJ521" i="7"/>
  <c r="BL521" i="7" s="1"/>
  <c r="AJ522" i="7"/>
  <c r="BL522" i="7" s="1"/>
  <c r="AJ523" i="7"/>
  <c r="BL523" i="7" s="1"/>
  <c r="AJ524" i="7"/>
  <c r="BL524" i="7" s="1"/>
  <c r="AJ525" i="7"/>
  <c r="BL525" i="7" s="1"/>
  <c r="AJ526" i="7"/>
  <c r="BL526" i="7" s="1"/>
  <c r="AJ527" i="7"/>
  <c r="BL527" i="7" s="1"/>
  <c r="AJ528" i="7"/>
  <c r="BL528" i="7" s="1"/>
  <c r="AJ529" i="7"/>
  <c r="BL529" i="7" s="1"/>
  <c r="AJ531" i="7"/>
  <c r="BL531" i="7" s="1"/>
  <c r="AJ532" i="7"/>
  <c r="BL532" i="7" s="1"/>
  <c r="AJ533" i="7"/>
  <c r="BL533" i="7" s="1"/>
  <c r="AJ534" i="7"/>
  <c r="BL534" i="7" s="1"/>
  <c r="AJ535" i="7"/>
  <c r="BL535" i="7" s="1"/>
  <c r="AJ536" i="7"/>
  <c r="BL536" i="7" s="1"/>
  <c r="AJ537" i="7"/>
  <c r="BL537" i="7" s="1"/>
  <c r="AJ538" i="7"/>
  <c r="BL538" i="7" s="1"/>
  <c r="AJ539" i="7"/>
  <c r="BL539" i="7" s="1"/>
  <c r="AJ540" i="7"/>
  <c r="BL540" i="7" s="1"/>
  <c r="AJ541" i="7"/>
  <c r="BL541" i="7" s="1"/>
  <c r="AJ542" i="7"/>
  <c r="BL542" i="7" s="1"/>
  <c r="AJ557" i="7"/>
  <c r="BL557" i="7" s="1"/>
  <c r="AJ558" i="7"/>
  <c r="BL558" i="7" s="1"/>
  <c r="AJ559" i="7"/>
  <c r="BL559" i="7" s="1"/>
  <c r="AJ560" i="7"/>
  <c r="BL560" i="7" s="1"/>
  <c r="AJ561" i="7"/>
  <c r="BL561" i="7" s="1"/>
  <c r="AJ562" i="7"/>
  <c r="BL562" i="7" s="1"/>
  <c r="AJ563" i="7"/>
  <c r="BL563" i="7" s="1"/>
  <c r="AJ564" i="7"/>
  <c r="BL564" i="7" s="1"/>
  <c r="AJ565" i="7"/>
  <c r="BL565" i="7" s="1"/>
  <c r="AJ566" i="7"/>
  <c r="BL566" i="7" s="1"/>
  <c r="AJ567" i="7"/>
  <c r="BL567" i="7" s="1"/>
  <c r="AJ568" i="7"/>
  <c r="BL568" i="7" s="1"/>
  <c r="AJ570" i="7"/>
  <c r="BL570" i="7" s="1"/>
  <c r="AJ571" i="7"/>
  <c r="BL571" i="7" s="1"/>
  <c r="AJ572" i="7"/>
  <c r="BL572" i="7" s="1"/>
  <c r="AJ573" i="7"/>
  <c r="BL573" i="7" s="1"/>
  <c r="AJ574" i="7"/>
  <c r="BL574" i="7" s="1"/>
  <c r="AJ575" i="7"/>
  <c r="BL575" i="7" s="1"/>
  <c r="AJ576" i="7"/>
  <c r="BL576" i="7" s="1"/>
  <c r="AJ577" i="7"/>
  <c r="BL577" i="7" s="1"/>
  <c r="AJ578" i="7"/>
  <c r="BL578" i="7" s="1"/>
  <c r="AJ579" i="7"/>
  <c r="BL579" i="7" s="1"/>
  <c r="AJ580" i="7"/>
  <c r="BL580" i="7" s="1"/>
  <c r="AJ581" i="7"/>
  <c r="BL581" i="7" s="1"/>
  <c r="AJ12" i="7"/>
  <c r="BL12" i="7" s="1"/>
  <c r="AJ13" i="7"/>
  <c r="BL13" i="7" s="1"/>
  <c r="AJ14" i="7"/>
  <c r="BL14" i="7" s="1"/>
  <c r="AJ15" i="7"/>
  <c r="BL15" i="7" s="1"/>
  <c r="AJ16" i="7"/>
  <c r="BL16" i="7" s="1"/>
  <c r="AJ17" i="7"/>
  <c r="BL17" i="7" s="1"/>
  <c r="AJ18" i="7"/>
  <c r="BL18" i="7" s="1"/>
  <c r="AJ19" i="7"/>
  <c r="BL19" i="7" s="1"/>
  <c r="AJ20" i="7"/>
  <c r="BL20" i="7" s="1"/>
  <c r="AJ22" i="7"/>
  <c r="BL22" i="7" s="1"/>
  <c r="CC11" i="7"/>
  <c r="BX11" i="7"/>
  <c r="BS11" i="7"/>
  <c r="BN11" i="7"/>
  <c r="CI11" i="7" s="1"/>
  <c r="AJ11" i="7"/>
  <c r="BL11" i="7" s="1"/>
  <c r="IA24" i="7"/>
  <c r="IQ24" i="7" s="1"/>
  <c r="IA25" i="7"/>
  <c r="IQ25" i="7" s="1"/>
  <c r="IA26" i="7"/>
  <c r="IQ26" i="7" s="1"/>
  <c r="IA27" i="7"/>
  <c r="IQ27" i="7" s="1"/>
  <c r="IA28" i="7"/>
  <c r="IQ28" i="7" s="1"/>
  <c r="IA29" i="7"/>
  <c r="IQ29" i="7" s="1"/>
  <c r="IA30" i="7"/>
  <c r="IQ30" i="7" s="1"/>
  <c r="IA31" i="7"/>
  <c r="IQ31" i="7" s="1"/>
  <c r="IA32" i="7"/>
  <c r="IQ32" i="7" s="1"/>
  <c r="IA33" i="7"/>
  <c r="IQ33" i="7" s="1"/>
  <c r="IA34" i="7"/>
  <c r="IQ34" i="7" s="1"/>
  <c r="IA35" i="7"/>
  <c r="IQ35" i="7" s="1"/>
  <c r="IA37" i="7"/>
  <c r="IQ37" i="7" s="1"/>
  <c r="IA38" i="7"/>
  <c r="IQ38" i="7" s="1"/>
  <c r="IA39" i="7"/>
  <c r="IQ39" i="7" s="1"/>
  <c r="IA40" i="7"/>
  <c r="IQ40" i="7" s="1"/>
  <c r="IA41" i="7"/>
  <c r="IQ41" i="7" s="1"/>
  <c r="IA42" i="7"/>
  <c r="IQ42" i="7" s="1"/>
  <c r="IA43" i="7"/>
  <c r="IQ43" i="7" s="1"/>
  <c r="IA44" i="7"/>
  <c r="IQ44" i="7" s="1"/>
  <c r="IA45" i="7"/>
  <c r="IQ45" i="7" s="1"/>
  <c r="IA46" i="7"/>
  <c r="IQ46" i="7" s="1"/>
  <c r="IA47" i="7"/>
  <c r="IQ47" i="7" s="1"/>
  <c r="IA48" i="7"/>
  <c r="IQ48" i="7" s="1"/>
  <c r="IA50" i="7"/>
  <c r="IQ50" i="7" s="1"/>
  <c r="IA51" i="7"/>
  <c r="IQ51" i="7" s="1"/>
  <c r="IA52" i="7"/>
  <c r="IQ52" i="7" s="1"/>
  <c r="IA53" i="7"/>
  <c r="IQ53" i="7" s="1"/>
  <c r="IA54" i="7"/>
  <c r="IQ54" i="7" s="1"/>
  <c r="IA55" i="7"/>
  <c r="IQ55" i="7" s="1"/>
  <c r="IA56" i="7"/>
  <c r="IQ56" i="7" s="1"/>
  <c r="IA57" i="7"/>
  <c r="IQ57" i="7" s="1"/>
  <c r="IA58" i="7"/>
  <c r="IQ58" i="7" s="1"/>
  <c r="IA59" i="7"/>
  <c r="IQ59" i="7" s="1"/>
  <c r="IA60" i="7"/>
  <c r="IQ60" i="7" s="1"/>
  <c r="IA61" i="7"/>
  <c r="IQ61" i="7" s="1"/>
  <c r="IA63" i="7"/>
  <c r="IQ63" i="7" s="1"/>
  <c r="IA64" i="7"/>
  <c r="IQ64" i="7" s="1"/>
  <c r="IA65" i="7"/>
  <c r="IQ65" i="7" s="1"/>
  <c r="IA66" i="7"/>
  <c r="IQ66" i="7" s="1"/>
  <c r="IA67" i="7"/>
  <c r="IQ67" i="7" s="1"/>
  <c r="IA68" i="7"/>
  <c r="IQ68" i="7" s="1"/>
  <c r="IA69" i="7"/>
  <c r="IQ69" i="7" s="1"/>
  <c r="IA70" i="7"/>
  <c r="IQ70" i="7" s="1"/>
  <c r="IA71" i="7"/>
  <c r="IQ71" i="7" s="1"/>
  <c r="IA72" i="7"/>
  <c r="IQ72" i="7" s="1"/>
  <c r="IA73" i="7"/>
  <c r="IQ73" i="7" s="1"/>
  <c r="IA74" i="7"/>
  <c r="IQ74" i="7" s="1"/>
  <c r="IA76" i="7"/>
  <c r="IQ76" i="7" s="1"/>
  <c r="IA77" i="7"/>
  <c r="IQ77" i="7" s="1"/>
  <c r="IA78" i="7"/>
  <c r="IQ78" i="7" s="1"/>
  <c r="IA79" i="7"/>
  <c r="IQ79" i="7" s="1"/>
  <c r="IA80" i="7"/>
  <c r="IQ80" i="7" s="1"/>
  <c r="IA81" i="7"/>
  <c r="IQ81" i="7" s="1"/>
  <c r="IA82" i="7"/>
  <c r="IQ82" i="7" s="1"/>
  <c r="IA83" i="7"/>
  <c r="IQ83" i="7" s="1"/>
  <c r="IA84" i="7"/>
  <c r="IQ84" i="7" s="1"/>
  <c r="IA85" i="7"/>
  <c r="IQ85" i="7" s="1"/>
  <c r="IA86" i="7"/>
  <c r="IQ86" i="7" s="1"/>
  <c r="IA87" i="7"/>
  <c r="IQ87" i="7" s="1"/>
  <c r="IA89" i="7"/>
  <c r="IQ89" i="7" s="1"/>
  <c r="IA90" i="7"/>
  <c r="IQ90" i="7" s="1"/>
  <c r="IA91" i="7"/>
  <c r="IQ91" i="7" s="1"/>
  <c r="IA92" i="7"/>
  <c r="IQ92" i="7" s="1"/>
  <c r="IA93" i="7"/>
  <c r="IQ93" i="7" s="1"/>
  <c r="IA94" i="7"/>
  <c r="IQ94" i="7" s="1"/>
  <c r="IA95" i="7"/>
  <c r="IQ95" i="7" s="1"/>
  <c r="IA96" i="7"/>
  <c r="IQ96" i="7" s="1"/>
  <c r="IA97" i="7"/>
  <c r="IQ97" i="7" s="1"/>
  <c r="IA98" i="7"/>
  <c r="IQ98" i="7" s="1"/>
  <c r="IA99" i="7"/>
  <c r="IQ99" i="7" s="1"/>
  <c r="IA100" i="7"/>
  <c r="IQ100" i="7" s="1"/>
  <c r="IA102" i="7"/>
  <c r="IQ102" i="7" s="1"/>
  <c r="IA103" i="7"/>
  <c r="IQ103" i="7" s="1"/>
  <c r="IA104" i="7"/>
  <c r="IQ104" i="7" s="1"/>
  <c r="IA105" i="7"/>
  <c r="IQ105" i="7" s="1"/>
  <c r="IA106" i="7"/>
  <c r="IQ106" i="7" s="1"/>
  <c r="IA107" i="7"/>
  <c r="IQ107" i="7" s="1"/>
  <c r="IA108" i="7"/>
  <c r="IQ108" i="7" s="1"/>
  <c r="IA109" i="7"/>
  <c r="IQ109" i="7" s="1"/>
  <c r="IA110" i="7"/>
  <c r="IQ110" i="7" s="1"/>
  <c r="IA111" i="7"/>
  <c r="IQ111" i="7" s="1"/>
  <c r="IA112" i="7"/>
  <c r="IQ112" i="7" s="1"/>
  <c r="IA113" i="7"/>
  <c r="IQ113" i="7" s="1"/>
  <c r="IA115" i="7"/>
  <c r="IQ115" i="7" s="1"/>
  <c r="IQ116" i="7"/>
  <c r="IA117" i="7"/>
  <c r="IQ117" i="7" s="1"/>
  <c r="IA118" i="7"/>
  <c r="IQ118" i="7" s="1"/>
  <c r="IA119" i="7"/>
  <c r="IQ119" i="7" s="1"/>
  <c r="IA120" i="7"/>
  <c r="IQ120" i="7" s="1"/>
  <c r="IA121" i="7"/>
  <c r="IQ121" i="7" s="1"/>
  <c r="IA122" i="7"/>
  <c r="IQ122" i="7" s="1"/>
  <c r="IA123" i="7"/>
  <c r="IQ123" i="7" s="1"/>
  <c r="IA124" i="7"/>
  <c r="IQ124" i="7" s="1"/>
  <c r="IA125" i="7"/>
  <c r="IQ125" i="7" s="1"/>
  <c r="IA126" i="7"/>
  <c r="IQ126" i="7" s="1"/>
  <c r="IA128" i="7"/>
  <c r="IQ128" i="7" s="1"/>
  <c r="IA129" i="7"/>
  <c r="IQ129" i="7" s="1"/>
  <c r="IA130" i="7"/>
  <c r="IQ130" i="7" s="1"/>
  <c r="IA131" i="7"/>
  <c r="IQ131" i="7" s="1"/>
  <c r="IA132" i="7"/>
  <c r="IQ132" i="7" s="1"/>
  <c r="IA133" i="7"/>
  <c r="IQ133" i="7" s="1"/>
  <c r="IA134" i="7"/>
  <c r="IQ134" i="7" s="1"/>
  <c r="IA135" i="7"/>
  <c r="IQ135" i="7" s="1"/>
  <c r="IA136" i="7"/>
  <c r="IQ136" i="7" s="1"/>
  <c r="IA137" i="7"/>
  <c r="IQ137" i="7" s="1"/>
  <c r="IA138" i="7"/>
  <c r="IQ138" i="7" s="1"/>
  <c r="IA139" i="7"/>
  <c r="IQ139" i="7" s="1"/>
  <c r="IA141" i="7"/>
  <c r="IQ141" i="7" s="1"/>
  <c r="IA142" i="7"/>
  <c r="IQ142" i="7" s="1"/>
  <c r="IA143" i="7"/>
  <c r="IQ143" i="7" s="1"/>
  <c r="IA144" i="7"/>
  <c r="IQ144" i="7" s="1"/>
  <c r="IA145" i="7"/>
  <c r="IQ145" i="7" s="1"/>
  <c r="IA146" i="7"/>
  <c r="IQ146" i="7" s="1"/>
  <c r="IA147" i="7"/>
  <c r="IQ147" i="7" s="1"/>
  <c r="IA148" i="7"/>
  <c r="IQ148" i="7" s="1"/>
  <c r="IA149" i="7"/>
  <c r="IQ149" i="7" s="1"/>
  <c r="IA150" i="7"/>
  <c r="IQ150" i="7" s="1"/>
  <c r="IA151" i="7"/>
  <c r="IQ151" i="7" s="1"/>
  <c r="IA152" i="7"/>
  <c r="IQ152" i="7" s="1"/>
  <c r="IA154" i="7"/>
  <c r="IQ154" i="7" s="1"/>
  <c r="IA155" i="7"/>
  <c r="IQ155" i="7" s="1"/>
  <c r="IA156" i="7"/>
  <c r="IQ156" i="7" s="1"/>
  <c r="IA157" i="7"/>
  <c r="IQ157" i="7" s="1"/>
  <c r="IA158" i="7"/>
  <c r="IQ158" i="7" s="1"/>
  <c r="IA159" i="7"/>
  <c r="IQ159" i="7" s="1"/>
  <c r="IA160" i="7"/>
  <c r="IQ160" i="7" s="1"/>
  <c r="IA161" i="7"/>
  <c r="IQ161" i="7" s="1"/>
  <c r="IA162" i="7"/>
  <c r="IQ162" i="7" s="1"/>
  <c r="IA163" i="7"/>
  <c r="IQ163" i="7" s="1"/>
  <c r="IA164" i="7"/>
  <c r="IQ164" i="7" s="1"/>
  <c r="IA165" i="7"/>
  <c r="IQ165" i="7" s="1"/>
  <c r="IA167" i="7"/>
  <c r="IQ167" i="7" s="1"/>
  <c r="IA168" i="7"/>
  <c r="IQ168" i="7" s="1"/>
  <c r="IA169" i="7"/>
  <c r="IQ169" i="7" s="1"/>
  <c r="IA170" i="7"/>
  <c r="IQ170" i="7" s="1"/>
  <c r="IA171" i="7"/>
  <c r="IQ171" i="7" s="1"/>
  <c r="IA172" i="7"/>
  <c r="IQ172" i="7" s="1"/>
  <c r="IA173" i="7"/>
  <c r="IQ173" i="7" s="1"/>
  <c r="IA174" i="7"/>
  <c r="IQ174" i="7" s="1"/>
  <c r="IA175" i="7"/>
  <c r="IQ175" i="7" s="1"/>
  <c r="IA176" i="7"/>
  <c r="IQ176" i="7" s="1"/>
  <c r="IA177" i="7"/>
  <c r="IQ177" i="7" s="1"/>
  <c r="IA178" i="7"/>
  <c r="IQ178" i="7" s="1"/>
  <c r="IA180" i="7"/>
  <c r="IQ180" i="7" s="1"/>
  <c r="IA181" i="7"/>
  <c r="IQ181" i="7" s="1"/>
  <c r="IA182" i="7"/>
  <c r="IQ182" i="7" s="1"/>
  <c r="IA183" i="7"/>
  <c r="IQ183" i="7" s="1"/>
  <c r="IA184" i="7"/>
  <c r="IQ184" i="7" s="1"/>
  <c r="IA185" i="7"/>
  <c r="IQ185" i="7" s="1"/>
  <c r="IA186" i="7"/>
  <c r="IQ186" i="7" s="1"/>
  <c r="IA187" i="7"/>
  <c r="IQ187" i="7" s="1"/>
  <c r="IA188" i="7"/>
  <c r="IQ188" i="7" s="1"/>
  <c r="IA189" i="7"/>
  <c r="IQ189" i="7" s="1"/>
  <c r="IA190" i="7"/>
  <c r="IQ190" i="7" s="1"/>
  <c r="IA191" i="7"/>
  <c r="IQ191" i="7" s="1"/>
  <c r="IA193" i="7"/>
  <c r="IQ193" i="7" s="1"/>
  <c r="IA194" i="7"/>
  <c r="IQ194" i="7" s="1"/>
  <c r="IA195" i="7"/>
  <c r="IQ195" i="7" s="1"/>
  <c r="IA196" i="7"/>
  <c r="IQ196" i="7" s="1"/>
  <c r="IA197" i="7"/>
  <c r="IQ197" i="7" s="1"/>
  <c r="IA198" i="7"/>
  <c r="IQ198" i="7" s="1"/>
  <c r="IA199" i="7"/>
  <c r="IQ199" i="7" s="1"/>
  <c r="IA200" i="7"/>
  <c r="IQ200" i="7" s="1"/>
  <c r="IA201" i="7"/>
  <c r="IQ201" i="7" s="1"/>
  <c r="IA202" i="7"/>
  <c r="IQ202" i="7" s="1"/>
  <c r="IA203" i="7"/>
  <c r="IQ203" i="7" s="1"/>
  <c r="IA204" i="7"/>
  <c r="IQ204" i="7" s="1"/>
  <c r="IA206" i="7"/>
  <c r="IQ206" i="7" s="1"/>
  <c r="IA207" i="7"/>
  <c r="IQ207" i="7" s="1"/>
  <c r="IA208" i="7"/>
  <c r="IQ208" i="7" s="1"/>
  <c r="IA209" i="7"/>
  <c r="IQ209" i="7" s="1"/>
  <c r="IA210" i="7"/>
  <c r="IQ210" i="7" s="1"/>
  <c r="IA211" i="7"/>
  <c r="IQ211" i="7" s="1"/>
  <c r="IA212" i="7"/>
  <c r="IQ212" i="7" s="1"/>
  <c r="IA213" i="7"/>
  <c r="IQ213" i="7" s="1"/>
  <c r="IA214" i="7"/>
  <c r="IQ214" i="7" s="1"/>
  <c r="IA215" i="7"/>
  <c r="IQ215" i="7" s="1"/>
  <c r="IA216" i="7"/>
  <c r="IQ216" i="7" s="1"/>
  <c r="IA217" i="7"/>
  <c r="IQ217" i="7" s="1"/>
  <c r="IA219" i="7"/>
  <c r="IQ219" i="7" s="1"/>
  <c r="IA220" i="7"/>
  <c r="IQ220" i="7" s="1"/>
  <c r="IA221" i="7"/>
  <c r="IQ221" i="7" s="1"/>
  <c r="IA222" i="7"/>
  <c r="IQ222" i="7" s="1"/>
  <c r="IA223" i="7"/>
  <c r="IQ223" i="7" s="1"/>
  <c r="IA224" i="7"/>
  <c r="IQ224" i="7" s="1"/>
  <c r="IA225" i="7"/>
  <c r="IQ225" i="7" s="1"/>
  <c r="IA226" i="7"/>
  <c r="IQ226" i="7" s="1"/>
  <c r="IA227" i="7"/>
  <c r="IQ227" i="7" s="1"/>
  <c r="IA228" i="7"/>
  <c r="IQ228" i="7" s="1"/>
  <c r="IA229" i="7"/>
  <c r="IQ229" i="7" s="1"/>
  <c r="IA230" i="7"/>
  <c r="IQ230" i="7" s="1"/>
  <c r="IA232" i="7"/>
  <c r="IQ232" i="7" s="1"/>
  <c r="IA233" i="7"/>
  <c r="IQ233" i="7" s="1"/>
  <c r="IA234" i="7"/>
  <c r="IQ234" i="7" s="1"/>
  <c r="IA235" i="7"/>
  <c r="IQ235" i="7" s="1"/>
  <c r="IA236" i="7"/>
  <c r="IQ236" i="7" s="1"/>
  <c r="IA237" i="7"/>
  <c r="IQ237" i="7" s="1"/>
  <c r="IA238" i="7"/>
  <c r="IQ238" i="7" s="1"/>
  <c r="IA239" i="7"/>
  <c r="IQ239" i="7" s="1"/>
  <c r="IA240" i="7"/>
  <c r="IQ240" i="7" s="1"/>
  <c r="IA241" i="7"/>
  <c r="IQ241" i="7" s="1"/>
  <c r="IA242" i="7"/>
  <c r="IQ242" i="7" s="1"/>
  <c r="IA243" i="7"/>
  <c r="IQ243" i="7" s="1"/>
  <c r="IA245" i="7"/>
  <c r="IQ245" i="7" s="1"/>
  <c r="IA246" i="7"/>
  <c r="IQ246" i="7" s="1"/>
  <c r="IA247" i="7"/>
  <c r="IQ247" i="7" s="1"/>
  <c r="IA248" i="7"/>
  <c r="IQ248" i="7" s="1"/>
  <c r="IA249" i="7"/>
  <c r="IQ249" i="7" s="1"/>
  <c r="IA250" i="7"/>
  <c r="IQ250" i="7" s="1"/>
  <c r="IA251" i="7"/>
  <c r="IQ251" i="7" s="1"/>
  <c r="IA252" i="7"/>
  <c r="IQ252" i="7" s="1"/>
  <c r="IA253" i="7"/>
  <c r="IQ253" i="7" s="1"/>
  <c r="IA254" i="7"/>
  <c r="IQ254" i="7" s="1"/>
  <c r="IA255" i="7"/>
  <c r="IQ255" i="7" s="1"/>
  <c r="IA256" i="7"/>
  <c r="IQ256" i="7" s="1"/>
  <c r="IA258" i="7"/>
  <c r="IQ258" i="7" s="1"/>
  <c r="IA259" i="7"/>
  <c r="IQ259" i="7" s="1"/>
  <c r="IA260" i="7"/>
  <c r="IQ260" i="7" s="1"/>
  <c r="IA261" i="7"/>
  <c r="IQ261" i="7" s="1"/>
  <c r="IA262" i="7"/>
  <c r="IQ262" i="7" s="1"/>
  <c r="IA263" i="7"/>
  <c r="IQ263" i="7" s="1"/>
  <c r="IA264" i="7"/>
  <c r="IQ264" i="7" s="1"/>
  <c r="IA265" i="7"/>
  <c r="IQ265" i="7" s="1"/>
  <c r="IA266" i="7"/>
  <c r="IQ266" i="7" s="1"/>
  <c r="IA267" i="7"/>
  <c r="IQ267" i="7" s="1"/>
  <c r="IA268" i="7"/>
  <c r="IQ268" i="7" s="1"/>
  <c r="IA269" i="7"/>
  <c r="IQ269" i="7" s="1"/>
  <c r="IA271" i="7"/>
  <c r="IQ271" i="7" s="1"/>
  <c r="IA272" i="7"/>
  <c r="IQ272" i="7" s="1"/>
  <c r="IA273" i="7"/>
  <c r="IQ273" i="7" s="1"/>
  <c r="IA274" i="7"/>
  <c r="IQ274" i="7" s="1"/>
  <c r="IA275" i="7"/>
  <c r="IQ275" i="7" s="1"/>
  <c r="IA276" i="7"/>
  <c r="IQ276" i="7" s="1"/>
  <c r="IA277" i="7"/>
  <c r="IQ277" i="7" s="1"/>
  <c r="IA278" i="7"/>
  <c r="IQ278" i="7" s="1"/>
  <c r="IA279" i="7"/>
  <c r="IQ279" i="7" s="1"/>
  <c r="IA280" i="7"/>
  <c r="IQ280" i="7" s="1"/>
  <c r="IA281" i="7"/>
  <c r="IQ281" i="7" s="1"/>
  <c r="IA282" i="7"/>
  <c r="IQ282" i="7" s="1"/>
  <c r="IA284" i="7"/>
  <c r="IQ284" i="7" s="1"/>
  <c r="IA285" i="7"/>
  <c r="IQ285" i="7" s="1"/>
  <c r="IA286" i="7"/>
  <c r="IA287" i="7"/>
  <c r="IQ287" i="7" s="1"/>
  <c r="IA288" i="7"/>
  <c r="IQ288" i="7" s="1"/>
  <c r="IA289" i="7"/>
  <c r="IQ289" i="7" s="1"/>
  <c r="IA290" i="7"/>
  <c r="IQ290" i="7" s="1"/>
  <c r="IA291" i="7"/>
  <c r="IQ291" i="7" s="1"/>
  <c r="IA292" i="7"/>
  <c r="IQ292" i="7" s="1"/>
  <c r="IA293" i="7"/>
  <c r="IQ293" i="7" s="1"/>
  <c r="IA294" i="7"/>
  <c r="IQ294" i="7" s="1"/>
  <c r="IA295" i="7"/>
  <c r="IQ295" i="7" s="1"/>
  <c r="IA297" i="7"/>
  <c r="IQ297" i="7" s="1"/>
  <c r="IA298" i="7"/>
  <c r="IQ298" i="7" s="1"/>
  <c r="IA299" i="7"/>
  <c r="IQ299" i="7" s="1"/>
  <c r="IA300" i="7"/>
  <c r="IQ300" i="7" s="1"/>
  <c r="IA301" i="7"/>
  <c r="IQ301" i="7" s="1"/>
  <c r="IA302" i="7"/>
  <c r="IQ302" i="7" s="1"/>
  <c r="IA303" i="7"/>
  <c r="IQ303" i="7" s="1"/>
  <c r="IA304" i="7"/>
  <c r="IQ304" i="7" s="1"/>
  <c r="IA305" i="7"/>
  <c r="IQ305" i="7" s="1"/>
  <c r="IA306" i="7"/>
  <c r="IQ306" i="7" s="1"/>
  <c r="IA307" i="7"/>
  <c r="IQ307" i="7" s="1"/>
  <c r="IA308" i="7"/>
  <c r="IQ308" i="7" s="1"/>
  <c r="IA310" i="7"/>
  <c r="IQ310" i="7" s="1"/>
  <c r="IA311" i="7"/>
  <c r="IQ311" i="7" s="1"/>
  <c r="IA312" i="7"/>
  <c r="IQ312" i="7" s="1"/>
  <c r="IA313" i="7"/>
  <c r="IQ313" i="7" s="1"/>
  <c r="IA314" i="7"/>
  <c r="IQ314" i="7" s="1"/>
  <c r="IA315" i="7"/>
  <c r="IQ315" i="7" s="1"/>
  <c r="IA316" i="7"/>
  <c r="IQ316" i="7" s="1"/>
  <c r="IA317" i="7"/>
  <c r="IQ317" i="7" s="1"/>
  <c r="IA318" i="7"/>
  <c r="IQ318" i="7" s="1"/>
  <c r="IA319" i="7"/>
  <c r="IQ319" i="7" s="1"/>
  <c r="IA320" i="7"/>
  <c r="IQ320" i="7" s="1"/>
  <c r="IA321" i="7"/>
  <c r="IQ321" i="7" s="1"/>
  <c r="IA323" i="7"/>
  <c r="IQ323" i="7" s="1"/>
  <c r="IA324" i="7"/>
  <c r="IQ324" i="7" s="1"/>
  <c r="IA325" i="7"/>
  <c r="IQ325" i="7" s="1"/>
  <c r="IA326" i="7"/>
  <c r="IQ326" i="7" s="1"/>
  <c r="IA327" i="7"/>
  <c r="IQ327" i="7" s="1"/>
  <c r="IA328" i="7"/>
  <c r="IQ328" i="7" s="1"/>
  <c r="IA329" i="7"/>
  <c r="IQ329" i="7" s="1"/>
  <c r="IA330" i="7"/>
  <c r="IQ330" i="7" s="1"/>
  <c r="IA331" i="7"/>
  <c r="IQ331" i="7" s="1"/>
  <c r="IA332" i="7"/>
  <c r="IQ332" i="7" s="1"/>
  <c r="IA333" i="7"/>
  <c r="IQ333" i="7" s="1"/>
  <c r="IA334" i="7"/>
  <c r="IQ334" i="7" s="1"/>
  <c r="IA336" i="7"/>
  <c r="IQ336" i="7" s="1"/>
  <c r="IA337" i="7"/>
  <c r="IQ337" i="7" s="1"/>
  <c r="IA338" i="7"/>
  <c r="IQ338" i="7" s="1"/>
  <c r="IA339" i="7"/>
  <c r="IQ339" i="7" s="1"/>
  <c r="IA340" i="7"/>
  <c r="IQ340" i="7" s="1"/>
  <c r="IA341" i="7"/>
  <c r="IQ341" i="7" s="1"/>
  <c r="IA342" i="7"/>
  <c r="IQ342" i="7" s="1"/>
  <c r="IA343" i="7"/>
  <c r="IQ343" i="7" s="1"/>
  <c r="IA344" i="7"/>
  <c r="IQ344" i="7" s="1"/>
  <c r="IA345" i="7"/>
  <c r="IQ345" i="7" s="1"/>
  <c r="IA346" i="7"/>
  <c r="IQ346" i="7" s="1"/>
  <c r="IA347" i="7"/>
  <c r="IQ347" i="7" s="1"/>
  <c r="IA12" i="7"/>
  <c r="IQ12" i="7" s="1"/>
  <c r="IA13" i="7"/>
  <c r="IQ13" i="7" s="1"/>
  <c r="IA14" i="7"/>
  <c r="IQ14" i="7" s="1"/>
  <c r="IA15" i="7"/>
  <c r="IQ15" i="7" s="1"/>
  <c r="IA16" i="7"/>
  <c r="IQ16" i="7" s="1"/>
  <c r="IA17" i="7"/>
  <c r="IQ17" i="7" s="1"/>
  <c r="IA18" i="7"/>
  <c r="IQ18" i="7" s="1"/>
  <c r="IA19" i="7"/>
  <c r="IQ19" i="7" s="1"/>
  <c r="IA20" i="7"/>
  <c r="IQ20" i="7" s="1"/>
  <c r="IA21" i="7"/>
  <c r="IQ21" i="7" s="1"/>
  <c r="IA22" i="7"/>
  <c r="IQ22" i="7" s="1"/>
  <c r="IA11" i="7"/>
  <c r="IQ11" i="7" s="1"/>
  <c r="IA505" i="7"/>
  <c r="IQ505" i="7" s="1"/>
  <c r="IQ349" i="7"/>
  <c r="IQ350" i="7"/>
  <c r="IA351" i="7"/>
  <c r="IQ351" i="7" s="1"/>
  <c r="IA352" i="7"/>
  <c r="IQ352" i="7" s="1"/>
  <c r="IA353" i="7"/>
  <c r="IQ353" i="7" s="1"/>
  <c r="IA354" i="7"/>
  <c r="IQ354" i="7" s="1"/>
  <c r="IA355" i="7"/>
  <c r="IQ355" i="7" s="1"/>
  <c r="IA356" i="7"/>
  <c r="IQ356" i="7" s="1"/>
  <c r="IA357" i="7"/>
  <c r="IQ357" i="7" s="1"/>
  <c r="IA358" i="7"/>
  <c r="IQ358" i="7" s="1"/>
  <c r="IA359" i="7"/>
  <c r="IQ359" i="7" s="1"/>
  <c r="IA360" i="7"/>
  <c r="IQ360" i="7" s="1"/>
  <c r="IA362" i="7"/>
  <c r="IQ362" i="7" s="1"/>
  <c r="IA363" i="7"/>
  <c r="IQ363" i="7" s="1"/>
  <c r="IA364" i="7"/>
  <c r="IQ364" i="7" s="1"/>
  <c r="IA365" i="7"/>
  <c r="IQ365" i="7" s="1"/>
  <c r="IA366" i="7"/>
  <c r="IQ366" i="7" s="1"/>
  <c r="IA367" i="7"/>
  <c r="IQ367" i="7" s="1"/>
  <c r="IA368" i="7"/>
  <c r="IQ368" i="7" s="1"/>
  <c r="IA369" i="7"/>
  <c r="IQ369" i="7" s="1"/>
  <c r="IA370" i="7"/>
  <c r="IQ370" i="7" s="1"/>
  <c r="IA371" i="7"/>
  <c r="IQ371" i="7" s="1"/>
  <c r="IA372" i="7"/>
  <c r="IA373" i="7"/>
  <c r="IQ373" i="7" s="1"/>
  <c r="IA375" i="7"/>
  <c r="IQ375" i="7" s="1"/>
  <c r="IQ376" i="7"/>
  <c r="IA377" i="7"/>
  <c r="IQ377" i="7" s="1"/>
  <c r="IA378" i="7"/>
  <c r="IQ378" i="7" s="1"/>
  <c r="IA379" i="7"/>
  <c r="IQ379" i="7" s="1"/>
  <c r="IA380" i="7"/>
  <c r="IQ380" i="7" s="1"/>
  <c r="IA381" i="7"/>
  <c r="IQ381" i="7" s="1"/>
  <c r="IA382" i="7"/>
  <c r="IQ382" i="7" s="1"/>
  <c r="IA383" i="7"/>
  <c r="IQ383" i="7" s="1"/>
  <c r="IA384" i="7"/>
  <c r="IQ384" i="7" s="1"/>
  <c r="IA385" i="7"/>
  <c r="IQ385" i="7" s="1"/>
  <c r="IA386" i="7"/>
  <c r="IQ386" i="7" s="1"/>
  <c r="IA388" i="7"/>
  <c r="IQ388" i="7" s="1"/>
  <c r="IA389" i="7"/>
  <c r="IQ389" i="7" s="1"/>
  <c r="IA390" i="7"/>
  <c r="IQ390" i="7" s="1"/>
  <c r="IA391" i="7"/>
  <c r="IQ391" i="7" s="1"/>
  <c r="IA392" i="7"/>
  <c r="IQ392" i="7" s="1"/>
  <c r="IA393" i="7"/>
  <c r="IQ393" i="7" s="1"/>
  <c r="IA394" i="7"/>
  <c r="IQ394" i="7" s="1"/>
  <c r="IA395" i="7"/>
  <c r="IQ395" i="7" s="1"/>
  <c r="IA396" i="7"/>
  <c r="IQ396" i="7" s="1"/>
  <c r="IA397" i="7"/>
  <c r="IQ397" i="7" s="1"/>
  <c r="IA398" i="7"/>
  <c r="IQ398" i="7" s="1"/>
  <c r="IA399" i="7"/>
  <c r="IQ399" i="7" s="1"/>
  <c r="IA401" i="7"/>
  <c r="IQ401" i="7" s="1"/>
  <c r="IA402" i="7"/>
  <c r="IQ402" i="7" s="1"/>
  <c r="IA403" i="7"/>
  <c r="IQ403" i="7" s="1"/>
  <c r="IA404" i="7"/>
  <c r="IQ404" i="7" s="1"/>
  <c r="IA405" i="7"/>
  <c r="IQ405" i="7" s="1"/>
  <c r="IA406" i="7"/>
  <c r="IQ406" i="7" s="1"/>
  <c r="IA407" i="7"/>
  <c r="IQ407" i="7" s="1"/>
  <c r="IA408" i="7"/>
  <c r="IQ408" i="7" s="1"/>
  <c r="IA409" i="7"/>
  <c r="IQ409" i="7" s="1"/>
  <c r="IA410" i="7"/>
  <c r="IQ410" i="7" s="1"/>
  <c r="IA411" i="7"/>
  <c r="IQ411" i="7" s="1"/>
  <c r="IA412" i="7"/>
  <c r="IQ412" i="7" s="1"/>
  <c r="IA414" i="7"/>
  <c r="IQ414" i="7" s="1"/>
  <c r="IA415" i="7"/>
  <c r="IQ415" i="7" s="1"/>
  <c r="IA416" i="7"/>
  <c r="IQ416" i="7" s="1"/>
  <c r="IA417" i="7"/>
  <c r="IQ417" i="7" s="1"/>
  <c r="IA418" i="7"/>
  <c r="IQ418" i="7" s="1"/>
  <c r="IA419" i="7"/>
  <c r="IQ419" i="7" s="1"/>
  <c r="IA420" i="7"/>
  <c r="IQ420" i="7" s="1"/>
  <c r="IA421" i="7"/>
  <c r="IQ421" i="7" s="1"/>
  <c r="IA422" i="7"/>
  <c r="IQ422" i="7" s="1"/>
  <c r="IA423" i="7"/>
  <c r="IQ423" i="7" s="1"/>
  <c r="IA424" i="7"/>
  <c r="IQ424" i="7" s="1"/>
  <c r="IA425" i="7"/>
  <c r="IQ425" i="7" s="1"/>
  <c r="IA427" i="7"/>
  <c r="IQ427" i="7" s="1"/>
  <c r="IA428" i="7"/>
  <c r="IQ428" i="7" s="1"/>
  <c r="IA429" i="7"/>
  <c r="IQ429" i="7" s="1"/>
  <c r="IA430" i="7"/>
  <c r="IQ430" i="7" s="1"/>
  <c r="IA431" i="7"/>
  <c r="IQ431" i="7" s="1"/>
  <c r="IA432" i="7"/>
  <c r="IQ432" i="7" s="1"/>
  <c r="IA433" i="7"/>
  <c r="IQ433" i="7" s="1"/>
  <c r="IA434" i="7"/>
  <c r="IQ434" i="7" s="1"/>
  <c r="IA435" i="7"/>
  <c r="IQ435" i="7" s="1"/>
  <c r="IA436" i="7"/>
  <c r="IQ436" i="7" s="1"/>
  <c r="IA437" i="7"/>
  <c r="IQ437" i="7" s="1"/>
  <c r="IA438" i="7"/>
  <c r="IQ438" i="7" s="1"/>
  <c r="IA440" i="7"/>
  <c r="IQ440" i="7" s="1"/>
  <c r="IA441" i="7"/>
  <c r="IQ441" i="7" s="1"/>
  <c r="IA442" i="7"/>
  <c r="IQ442" i="7" s="1"/>
  <c r="IA443" i="7"/>
  <c r="IQ443" i="7" s="1"/>
  <c r="IA444" i="7"/>
  <c r="IQ444" i="7" s="1"/>
  <c r="IA445" i="7"/>
  <c r="IQ445" i="7" s="1"/>
  <c r="IA446" i="7"/>
  <c r="IQ446" i="7" s="1"/>
  <c r="IA447" i="7"/>
  <c r="IQ447" i="7" s="1"/>
  <c r="IA448" i="7"/>
  <c r="IQ448" i="7" s="1"/>
  <c r="IA449" i="7"/>
  <c r="IQ449" i="7" s="1"/>
  <c r="IA450" i="7"/>
  <c r="IQ450" i="7" s="1"/>
  <c r="IA451" i="7"/>
  <c r="IQ451" i="7" s="1"/>
  <c r="IQ453" i="7"/>
  <c r="IA454" i="7"/>
  <c r="IQ454" i="7" s="1"/>
  <c r="IA455" i="7"/>
  <c r="IQ455" i="7" s="1"/>
  <c r="IA456" i="7"/>
  <c r="IQ456" i="7" s="1"/>
  <c r="IA457" i="7"/>
  <c r="IQ457" i="7" s="1"/>
  <c r="IA458" i="7"/>
  <c r="IQ458" i="7" s="1"/>
  <c r="IA459" i="7"/>
  <c r="IQ459" i="7" s="1"/>
  <c r="IA460" i="7"/>
  <c r="IQ460" i="7" s="1"/>
  <c r="IA461" i="7"/>
  <c r="IQ461" i="7" s="1"/>
  <c r="IA462" i="7"/>
  <c r="IQ462" i="7" s="1"/>
  <c r="IA463" i="7"/>
  <c r="IQ463" i="7" s="1"/>
  <c r="IA464" i="7"/>
  <c r="IQ464" i="7" s="1"/>
  <c r="IA466" i="7"/>
  <c r="IQ466" i="7" s="1"/>
  <c r="IA467" i="7"/>
  <c r="IQ467" i="7" s="1"/>
  <c r="IA468" i="7"/>
  <c r="IQ468" i="7" s="1"/>
  <c r="IA469" i="7"/>
  <c r="IQ469" i="7" s="1"/>
  <c r="IA470" i="7"/>
  <c r="IQ470" i="7" s="1"/>
  <c r="IA471" i="7"/>
  <c r="IQ471" i="7" s="1"/>
  <c r="IA472" i="7"/>
  <c r="IQ472" i="7" s="1"/>
  <c r="IA473" i="7"/>
  <c r="IQ473" i="7" s="1"/>
  <c r="IA474" i="7"/>
  <c r="IQ474" i="7" s="1"/>
  <c r="IA475" i="7"/>
  <c r="IQ475" i="7" s="1"/>
  <c r="IA476" i="7"/>
  <c r="IQ476" i="7" s="1"/>
  <c r="IA477" i="7"/>
  <c r="IQ477" i="7" s="1"/>
  <c r="IA479" i="7"/>
  <c r="IQ479" i="7" s="1"/>
  <c r="IA480" i="7"/>
  <c r="IQ480" i="7" s="1"/>
  <c r="IA481" i="7"/>
  <c r="IQ481" i="7" s="1"/>
  <c r="IA482" i="7"/>
  <c r="IQ482" i="7" s="1"/>
  <c r="IA483" i="7"/>
  <c r="IQ483" i="7" s="1"/>
  <c r="IA484" i="7"/>
  <c r="IQ484" i="7" s="1"/>
  <c r="IA485" i="7"/>
  <c r="IQ485" i="7" s="1"/>
  <c r="IA486" i="7"/>
  <c r="IQ486" i="7" s="1"/>
  <c r="IA487" i="7"/>
  <c r="IQ487" i="7" s="1"/>
  <c r="IA488" i="7"/>
  <c r="IQ488" i="7" s="1"/>
  <c r="IA489" i="7"/>
  <c r="IQ489" i="7" s="1"/>
  <c r="IA490" i="7"/>
  <c r="IQ490" i="7" s="1"/>
  <c r="IA492" i="7"/>
  <c r="IQ492" i="7" s="1"/>
  <c r="IA493" i="7"/>
  <c r="IQ493" i="7" s="1"/>
  <c r="IA494" i="7"/>
  <c r="IQ494" i="7" s="1"/>
  <c r="IA495" i="7"/>
  <c r="IQ495" i="7" s="1"/>
  <c r="IA496" i="7"/>
  <c r="IQ496" i="7" s="1"/>
  <c r="IA497" i="7"/>
  <c r="IQ497" i="7" s="1"/>
  <c r="IA498" i="7"/>
  <c r="IQ498" i="7" s="1"/>
  <c r="IA499" i="7"/>
  <c r="IQ499" i="7" s="1"/>
  <c r="IA500" i="7"/>
  <c r="IQ500" i="7" s="1"/>
  <c r="IA501" i="7"/>
  <c r="IQ501" i="7" s="1"/>
  <c r="IA502" i="7"/>
  <c r="IQ502" i="7" s="1"/>
  <c r="IA503" i="7"/>
  <c r="IQ503" i="7" s="1"/>
  <c r="IA506" i="7"/>
  <c r="IQ506" i="7" s="1"/>
  <c r="IA507" i="7"/>
  <c r="IQ507" i="7" s="1"/>
  <c r="IA508" i="7"/>
  <c r="IQ508" i="7" s="1"/>
  <c r="IA509" i="7"/>
  <c r="IQ509" i="7" s="1"/>
  <c r="IA510" i="7"/>
  <c r="IQ510" i="7" s="1"/>
  <c r="IA511" i="7"/>
  <c r="IQ511" i="7" s="1"/>
  <c r="IA512" i="7"/>
  <c r="IQ512" i="7" s="1"/>
  <c r="IA513" i="7"/>
  <c r="IQ513" i="7" s="1"/>
  <c r="IA514" i="7"/>
  <c r="IQ514" i="7" s="1"/>
  <c r="IA515" i="7"/>
  <c r="IQ515" i="7" s="1"/>
  <c r="IA516" i="7"/>
  <c r="IQ516" i="7" s="1"/>
  <c r="IA518" i="7"/>
  <c r="IQ518" i="7" s="1"/>
  <c r="IA519" i="7"/>
  <c r="IQ519" i="7" s="1"/>
  <c r="IA520" i="7"/>
  <c r="IQ520" i="7" s="1"/>
  <c r="IA521" i="7"/>
  <c r="IQ521" i="7" s="1"/>
  <c r="IA522" i="7"/>
  <c r="IQ522" i="7" s="1"/>
  <c r="IA523" i="7"/>
  <c r="IQ523" i="7" s="1"/>
  <c r="IA524" i="7"/>
  <c r="IQ524" i="7" s="1"/>
  <c r="IA525" i="7"/>
  <c r="IQ525" i="7" s="1"/>
  <c r="IA526" i="7"/>
  <c r="IQ526" i="7" s="1"/>
  <c r="IA527" i="7"/>
  <c r="IQ527" i="7" s="1"/>
  <c r="IA528" i="7"/>
  <c r="IQ528" i="7" s="1"/>
  <c r="IA529" i="7"/>
  <c r="IQ529" i="7" s="1"/>
  <c r="IA531" i="7"/>
  <c r="IQ531" i="7" s="1"/>
  <c r="IA532" i="7"/>
  <c r="IQ532" i="7" s="1"/>
  <c r="IA533" i="7"/>
  <c r="IQ533" i="7" s="1"/>
  <c r="IA534" i="7"/>
  <c r="IQ534" i="7" s="1"/>
  <c r="IA535" i="7"/>
  <c r="IQ535" i="7" s="1"/>
  <c r="IA536" i="7"/>
  <c r="IQ536" i="7" s="1"/>
  <c r="IA537" i="7"/>
  <c r="IQ537" i="7" s="1"/>
  <c r="IA538" i="7"/>
  <c r="IQ538" i="7" s="1"/>
  <c r="IA539" i="7"/>
  <c r="IQ539" i="7" s="1"/>
  <c r="IA540" i="7"/>
  <c r="IQ540" i="7" s="1"/>
  <c r="IA541" i="7"/>
  <c r="IQ541" i="7" s="1"/>
  <c r="IA542" i="7"/>
  <c r="IQ542" i="7" s="1"/>
  <c r="IA546" i="7"/>
  <c r="IQ546" i="7" s="1"/>
  <c r="IA547" i="7"/>
  <c r="IQ547" i="7" s="1"/>
  <c r="IA548" i="7"/>
  <c r="IQ548" i="7" s="1"/>
  <c r="IA549" i="7"/>
  <c r="IQ549" i="7" s="1"/>
  <c r="IA550" i="7"/>
  <c r="IQ550" i="7" s="1"/>
  <c r="IA551" i="7"/>
  <c r="IQ551" i="7" s="1"/>
  <c r="IA552" i="7"/>
  <c r="IQ552" i="7" s="1"/>
  <c r="IA553" i="7"/>
  <c r="IQ553" i="7" s="1"/>
  <c r="IA554" i="7"/>
  <c r="IQ554" i="7" s="1"/>
  <c r="IA555" i="7"/>
  <c r="IQ555" i="7" s="1"/>
  <c r="IA557" i="7"/>
  <c r="IQ557" i="7" s="1"/>
  <c r="IA558" i="7"/>
  <c r="IQ558" i="7" s="1"/>
  <c r="IA559" i="7"/>
  <c r="IQ559" i="7" s="1"/>
  <c r="IA560" i="7"/>
  <c r="IQ560" i="7" s="1"/>
  <c r="IA561" i="7"/>
  <c r="IQ561" i="7" s="1"/>
  <c r="IA562" i="7"/>
  <c r="IQ562" i="7" s="1"/>
  <c r="IA563" i="7"/>
  <c r="IQ563" i="7" s="1"/>
  <c r="IA564" i="7"/>
  <c r="IQ564" i="7" s="1"/>
  <c r="IA565" i="7"/>
  <c r="IQ565" i="7" s="1"/>
  <c r="IA566" i="7"/>
  <c r="IQ566" i="7" s="1"/>
  <c r="IA567" i="7"/>
  <c r="IQ567" i="7" s="1"/>
  <c r="IA568" i="7"/>
  <c r="IQ568" i="7" s="1"/>
  <c r="IA570" i="7"/>
  <c r="IQ570" i="7" s="1"/>
  <c r="IA571" i="7"/>
  <c r="IQ571" i="7" s="1"/>
  <c r="IA572" i="7"/>
  <c r="IQ572" i="7" s="1"/>
  <c r="IA573" i="7"/>
  <c r="IQ573" i="7" s="1"/>
  <c r="IA574" i="7"/>
  <c r="IQ574" i="7" s="1"/>
  <c r="IA575" i="7"/>
  <c r="IQ575" i="7" s="1"/>
  <c r="IA576" i="7"/>
  <c r="IQ576" i="7" s="1"/>
  <c r="IA577" i="7"/>
  <c r="IQ577" i="7" s="1"/>
  <c r="IA578" i="7"/>
  <c r="IQ578" i="7" s="1"/>
  <c r="IA579" i="7"/>
  <c r="IQ579" i="7" s="1"/>
  <c r="IA580" i="7"/>
  <c r="IQ580" i="7" s="1"/>
  <c r="IA581" i="7"/>
  <c r="IQ581" i="7" s="1"/>
  <c r="AG11" i="7"/>
  <c r="R404" i="2"/>
  <c r="F20" i="2"/>
  <c r="U20" i="2"/>
  <c r="V20" i="2" s="1"/>
  <c r="R21" i="2"/>
  <c r="U21" i="2"/>
  <c r="V21" i="2" s="1"/>
  <c r="R22" i="2"/>
  <c r="U22" i="2"/>
  <c r="V22" i="2" s="1"/>
  <c r="R23" i="2"/>
  <c r="U23" i="2"/>
  <c r="V23" i="2" s="1"/>
  <c r="R24" i="2"/>
  <c r="U24" i="2"/>
  <c r="V24" i="2" s="1"/>
  <c r="R25" i="2"/>
  <c r="U25" i="2"/>
  <c r="V25" i="2" s="1"/>
  <c r="R26" i="2"/>
  <c r="U26" i="2"/>
  <c r="V26" i="2" s="1"/>
  <c r="R27" i="2"/>
  <c r="U27" i="2"/>
  <c r="R28" i="2"/>
  <c r="U28" i="2"/>
  <c r="R29" i="2"/>
  <c r="U29" i="2"/>
  <c r="R30" i="2"/>
  <c r="U30" i="2"/>
  <c r="V30" i="2" s="1"/>
  <c r="R31" i="2"/>
  <c r="U31" i="2"/>
  <c r="V31" i="2" s="1"/>
  <c r="AG24" i="7"/>
  <c r="AG25" i="7"/>
  <c r="AG26" i="7"/>
  <c r="AG27" i="7"/>
  <c r="AG28" i="7"/>
  <c r="AG29" i="7"/>
  <c r="AG30" i="7"/>
  <c r="AG31" i="7"/>
  <c r="AG32" i="7"/>
  <c r="AG33" i="7"/>
  <c r="AG34" i="7"/>
  <c r="AG35" i="7"/>
  <c r="AG37" i="7"/>
  <c r="AG38" i="7"/>
  <c r="AG39" i="7"/>
  <c r="AG40" i="7"/>
  <c r="AG41" i="7"/>
  <c r="AG42" i="7"/>
  <c r="AG43" i="7"/>
  <c r="AG44" i="7"/>
  <c r="AG45" i="7"/>
  <c r="AG46" i="7"/>
  <c r="AG47" i="7"/>
  <c r="AG48" i="7"/>
  <c r="AG50" i="7"/>
  <c r="AG51" i="7"/>
  <c r="AG52" i="7"/>
  <c r="AG53" i="7"/>
  <c r="AG54" i="7"/>
  <c r="AG55" i="7"/>
  <c r="AG56" i="7"/>
  <c r="AG57" i="7"/>
  <c r="AG58" i="7"/>
  <c r="AG59" i="7"/>
  <c r="AG60" i="7"/>
  <c r="AG61" i="7"/>
  <c r="AG64" i="7"/>
  <c r="AG65" i="7"/>
  <c r="AG66" i="7"/>
  <c r="AG67" i="7"/>
  <c r="AG68" i="7"/>
  <c r="AG69" i="7"/>
  <c r="AG70" i="7"/>
  <c r="AG71" i="7"/>
  <c r="AG72" i="7"/>
  <c r="AG73" i="7"/>
  <c r="AG74" i="7"/>
  <c r="AG76" i="7"/>
  <c r="AG77" i="7"/>
  <c r="AG78" i="7"/>
  <c r="AG79" i="7"/>
  <c r="AG80" i="7"/>
  <c r="AG81" i="7"/>
  <c r="AG82" i="7"/>
  <c r="AG83" i="7"/>
  <c r="AG84" i="7"/>
  <c r="AG85" i="7"/>
  <c r="AG86" i="7"/>
  <c r="AG87" i="7"/>
  <c r="AG89" i="7"/>
  <c r="AG90" i="7"/>
  <c r="AG91" i="7"/>
  <c r="AG92" i="7"/>
  <c r="AG93" i="7"/>
  <c r="AG94" i="7"/>
  <c r="AG95" i="7"/>
  <c r="AG96" i="7"/>
  <c r="AG97" i="7"/>
  <c r="AG98" i="7"/>
  <c r="AG99" i="7"/>
  <c r="AG100" i="7"/>
  <c r="AG102" i="7"/>
  <c r="AG103" i="7"/>
  <c r="AG104" i="7"/>
  <c r="AG105" i="7"/>
  <c r="AG106" i="7"/>
  <c r="AG107" i="7"/>
  <c r="AG108" i="7"/>
  <c r="AG109" i="7"/>
  <c r="AG110" i="7"/>
  <c r="AG111" i="7"/>
  <c r="AG112" i="7"/>
  <c r="AG113" i="7"/>
  <c r="AG115" i="7"/>
  <c r="AG116" i="7"/>
  <c r="AG117" i="7"/>
  <c r="AG118" i="7"/>
  <c r="AG119" i="7"/>
  <c r="AG120" i="7"/>
  <c r="AG121" i="7"/>
  <c r="AG122" i="7"/>
  <c r="AG123" i="7"/>
  <c r="AG124" i="7"/>
  <c r="AG125" i="7"/>
  <c r="AG126" i="7"/>
  <c r="AG128" i="7"/>
  <c r="AG129" i="7"/>
  <c r="AG130" i="7"/>
  <c r="AG131" i="7"/>
  <c r="AG132" i="7"/>
  <c r="AG133" i="7"/>
  <c r="AG134" i="7"/>
  <c r="AG135" i="7"/>
  <c r="AG136" i="7"/>
  <c r="AG137" i="7"/>
  <c r="AG138" i="7"/>
  <c r="AG139" i="7"/>
  <c r="AG141" i="7"/>
  <c r="AG142" i="7"/>
  <c r="AG143" i="7"/>
  <c r="AG144" i="7"/>
  <c r="AG145" i="7"/>
  <c r="AG146" i="7"/>
  <c r="AG147" i="7"/>
  <c r="AG148" i="7"/>
  <c r="AG149" i="7"/>
  <c r="AG150" i="7"/>
  <c r="AG151" i="7"/>
  <c r="AG152" i="7"/>
  <c r="AG154" i="7"/>
  <c r="AG155" i="7"/>
  <c r="AG156" i="7"/>
  <c r="AG157" i="7"/>
  <c r="AG158" i="7"/>
  <c r="AG159" i="7"/>
  <c r="AG160" i="7"/>
  <c r="AG161" i="7"/>
  <c r="AG162" i="7"/>
  <c r="AG163" i="7"/>
  <c r="AG164" i="7"/>
  <c r="AG165" i="7"/>
  <c r="AG167" i="7"/>
  <c r="AG168" i="7"/>
  <c r="AG169" i="7"/>
  <c r="AG170" i="7"/>
  <c r="AG171" i="7"/>
  <c r="AG172" i="7"/>
  <c r="AG173" i="7"/>
  <c r="AG174" i="7"/>
  <c r="AG175" i="7"/>
  <c r="AG176" i="7"/>
  <c r="AG177" i="7"/>
  <c r="AG178" i="7"/>
  <c r="AG180" i="7"/>
  <c r="AG181" i="7"/>
  <c r="AG182" i="7"/>
  <c r="AG183" i="7"/>
  <c r="AG184" i="7"/>
  <c r="AG185" i="7"/>
  <c r="AG186" i="7"/>
  <c r="AG187" i="7"/>
  <c r="AG188" i="7"/>
  <c r="AG189" i="7"/>
  <c r="AG190" i="7"/>
  <c r="AG191" i="7"/>
  <c r="AG193" i="7"/>
  <c r="AG194" i="7"/>
  <c r="AG195" i="7"/>
  <c r="AG196" i="7"/>
  <c r="AG197" i="7"/>
  <c r="AG198" i="7"/>
  <c r="AG199" i="7"/>
  <c r="AG200" i="7"/>
  <c r="AG201" i="7"/>
  <c r="AG202" i="7"/>
  <c r="AG203" i="7"/>
  <c r="AG204" i="7"/>
  <c r="AG206" i="7"/>
  <c r="AG207" i="7"/>
  <c r="AG208" i="7"/>
  <c r="AG209" i="7"/>
  <c r="AG210" i="7"/>
  <c r="AG211" i="7"/>
  <c r="AG212" i="7"/>
  <c r="AG213" i="7"/>
  <c r="AG214" i="7"/>
  <c r="AG215" i="7"/>
  <c r="AG216" i="7"/>
  <c r="AG217" i="7"/>
  <c r="AG219" i="7"/>
  <c r="AG220" i="7"/>
  <c r="AG221" i="7"/>
  <c r="AG222" i="7"/>
  <c r="AG223" i="7"/>
  <c r="AG224" i="7"/>
  <c r="AG225" i="7"/>
  <c r="AG226" i="7"/>
  <c r="AG227" i="7"/>
  <c r="AG228" i="7"/>
  <c r="AG229" i="7"/>
  <c r="AG230" i="7"/>
  <c r="AG232" i="7"/>
  <c r="AG233" i="7"/>
  <c r="AG234" i="7"/>
  <c r="AG235" i="7"/>
  <c r="AG236" i="7"/>
  <c r="AG237" i="7"/>
  <c r="AG238" i="7"/>
  <c r="AG239" i="7"/>
  <c r="AG240" i="7"/>
  <c r="AG241" i="7"/>
  <c r="AG242" i="7"/>
  <c r="AG243" i="7"/>
  <c r="AG245" i="7"/>
  <c r="AG246" i="7"/>
  <c r="AG247" i="7"/>
  <c r="AG248" i="7"/>
  <c r="AG249" i="7"/>
  <c r="AG250" i="7"/>
  <c r="AG251" i="7"/>
  <c r="AG252" i="7"/>
  <c r="AG253" i="7"/>
  <c r="AG254" i="7"/>
  <c r="AG255" i="7"/>
  <c r="AG256" i="7"/>
  <c r="AG258" i="7"/>
  <c r="AG259" i="7"/>
  <c r="AG260" i="7"/>
  <c r="AG261" i="7"/>
  <c r="AG262" i="7"/>
  <c r="AG263" i="7"/>
  <c r="AG264" i="7"/>
  <c r="AG265" i="7"/>
  <c r="AG266" i="7"/>
  <c r="AG267" i="7"/>
  <c r="AG268" i="7"/>
  <c r="AG269" i="7"/>
  <c r="AG271" i="7"/>
  <c r="AG272" i="7"/>
  <c r="AG273" i="7"/>
  <c r="AG274" i="7"/>
  <c r="AG275" i="7"/>
  <c r="AG276" i="7"/>
  <c r="AG277" i="7"/>
  <c r="AG278" i="7"/>
  <c r="AG279" i="7"/>
  <c r="AG280" i="7"/>
  <c r="AG281" i="7"/>
  <c r="AG282" i="7"/>
  <c r="AG284" i="7"/>
  <c r="AG285" i="7"/>
  <c r="AG286" i="7"/>
  <c r="AG287" i="7"/>
  <c r="AG288" i="7"/>
  <c r="AG289" i="7"/>
  <c r="AG290" i="7"/>
  <c r="AG291" i="7"/>
  <c r="AG292" i="7"/>
  <c r="AG293" i="7"/>
  <c r="AG294" i="7"/>
  <c r="AG295" i="7"/>
  <c r="AG297" i="7"/>
  <c r="AG298" i="7"/>
  <c r="AG299" i="7"/>
  <c r="AG300" i="7"/>
  <c r="AG301" i="7"/>
  <c r="AG302" i="7"/>
  <c r="AG303" i="7"/>
  <c r="AG304" i="7"/>
  <c r="AG305" i="7"/>
  <c r="AG306" i="7"/>
  <c r="AG307" i="7"/>
  <c r="AG308" i="7"/>
  <c r="AG310" i="7"/>
  <c r="AG311" i="7"/>
  <c r="AG312" i="7"/>
  <c r="AG313" i="7"/>
  <c r="AG314" i="7"/>
  <c r="AG315" i="7"/>
  <c r="AG316" i="7"/>
  <c r="AG317" i="7"/>
  <c r="AG318" i="7"/>
  <c r="AG319" i="7"/>
  <c r="AG320" i="7"/>
  <c r="AG321" i="7"/>
  <c r="AG324" i="7"/>
  <c r="AG325" i="7"/>
  <c r="AG326" i="7"/>
  <c r="AG327" i="7"/>
  <c r="AG328" i="7"/>
  <c r="AG329" i="7"/>
  <c r="AG330" i="7"/>
  <c r="AG331" i="7"/>
  <c r="AG332" i="7"/>
  <c r="AG333" i="7"/>
  <c r="AG334" i="7"/>
  <c r="AG336" i="7"/>
  <c r="AG337" i="7"/>
  <c r="AG338" i="7"/>
  <c r="AG339" i="7"/>
  <c r="AG340" i="7"/>
  <c r="AG341" i="7"/>
  <c r="AG342" i="7"/>
  <c r="AG343" i="7"/>
  <c r="AG344" i="7"/>
  <c r="AG345" i="7"/>
  <c r="AG346" i="7"/>
  <c r="AG347" i="7"/>
  <c r="AG350" i="7"/>
  <c r="AG351" i="7"/>
  <c r="AG352" i="7"/>
  <c r="AG353" i="7"/>
  <c r="AG354" i="7"/>
  <c r="AG355" i="7"/>
  <c r="AG356" i="7"/>
  <c r="AG357" i="7"/>
  <c r="AG358" i="7"/>
  <c r="AG359" i="7"/>
  <c r="AG360" i="7"/>
  <c r="AG362" i="7"/>
  <c r="AG364" i="7"/>
  <c r="AG365" i="7"/>
  <c r="AG366" i="7"/>
  <c r="AG367" i="7"/>
  <c r="AG368" i="7"/>
  <c r="AG369" i="7"/>
  <c r="AG370" i="7"/>
  <c r="AG371" i="7"/>
  <c r="AG372" i="7"/>
  <c r="AG373" i="7"/>
  <c r="AG375" i="7"/>
  <c r="AG376" i="7"/>
  <c r="AG377" i="7"/>
  <c r="AG378" i="7"/>
  <c r="AG379" i="7"/>
  <c r="AG380" i="7"/>
  <c r="AG381" i="7"/>
  <c r="AG382" i="7"/>
  <c r="AG383" i="7"/>
  <c r="AG384" i="7"/>
  <c r="AG385" i="7"/>
  <c r="AG386" i="7"/>
  <c r="AG388" i="7"/>
  <c r="AG389" i="7"/>
  <c r="AG390" i="7"/>
  <c r="AG391" i="7"/>
  <c r="AG392" i="7"/>
  <c r="AG393" i="7"/>
  <c r="AG394" i="7"/>
  <c r="AG395" i="7"/>
  <c r="AG396" i="7"/>
  <c r="AG397" i="7"/>
  <c r="AG398" i="7"/>
  <c r="AG399" i="7"/>
  <c r="AG401" i="7"/>
  <c r="AG402" i="7"/>
  <c r="AG403" i="7"/>
  <c r="AG404" i="7"/>
  <c r="AG405" i="7"/>
  <c r="AG406" i="7"/>
  <c r="AG407" i="7"/>
  <c r="AG408" i="7"/>
  <c r="AG409" i="7"/>
  <c r="AG410" i="7"/>
  <c r="AG411" i="7"/>
  <c r="AG412" i="7"/>
  <c r="AG414" i="7"/>
  <c r="AG415" i="7"/>
  <c r="AG416" i="7"/>
  <c r="AG417" i="7"/>
  <c r="AG418" i="7"/>
  <c r="AG419" i="7"/>
  <c r="AG420" i="7"/>
  <c r="AG421" i="7"/>
  <c r="AG422" i="7"/>
  <c r="AG423" i="7"/>
  <c r="AG424" i="7"/>
  <c r="AG425" i="7"/>
  <c r="AG427" i="7"/>
  <c r="AG428" i="7"/>
  <c r="AG429" i="7"/>
  <c r="AG430" i="7"/>
  <c r="AG431" i="7"/>
  <c r="AG432" i="7"/>
  <c r="AG433" i="7"/>
  <c r="AG434" i="7"/>
  <c r="AG435" i="7"/>
  <c r="AG436" i="7"/>
  <c r="AG437" i="7"/>
  <c r="AG438" i="7"/>
  <c r="AG440" i="7"/>
  <c r="AG441" i="7"/>
  <c r="AG442" i="7"/>
  <c r="AG443" i="7"/>
  <c r="AG444" i="7"/>
  <c r="AG445" i="7"/>
  <c r="AG446" i="7"/>
  <c r="AG447" i="7"/>
  <c r="AG448" i="7"/>
  <c r="AG449" i="7"/>
  <c r="AG450" i="7"/>
  <c r="AG451" i="7"/>
  <c r="AG453" i="7"/>
  <c r="AG454" i="7"/>
  <c r="AG455" i="7"/>
  <c r="AG456" i="7"/>
  <c r="AG457" i="7"/>
  <c r="AG458" i="7"/>
  <c r="AG459" i="7"/>
  <c r="AG460" i="7"/>
  <c r="AG461" i="7"/>
  <c r="AG462" i="7"/>
  <c r="AG463" i="7"/>
  <c r="AG464" i="7"/>
  <c r="AG466" i="7"/>
  <c r="AG467" i="7"/>
  <c r="AG468" i="7"/>
  <c r="AG469" i="7"/>
  <c r="AG470" i="7"/>
  <c r="AG471" i="7"/>
  <c r="AG472" i="7"/>
  <c r="AG473" i="7"/>
  <c r="AG474" i="7"/>
  <c r="AG475" i="7"/>
  <c r="AG476" i="7"/>
  <c r="AG477" i="7"/>
  <c r="AG479" i="7"/>
  <c r="AG480" i="7"/>
  <c r="AG481" i="7"/>
  <c r="AG482" i="7"/>
  <c r="AG483" i="7"/>
  <c r="AG484" i="7"/>
  <c r="AG485" i="7"/>
  <c r="AG486" i="7"/>
  <c r="AG487" i="7"/>
  <c r="AG488" i="7"/>
  <c r="AG489" i="7"/>
  <c r="AG490" i="7"/>
  <c r="AG492" i="7"/>
  <c r="AG493" i="7"/>
  <c r="AG494" i="7"/>
  <c r="AG495" i="7"/>
  <c r="AG496" i="7"/>
  <c r="AG497" i="7"/>
  <c r="AG498" i="7"/>
  <c r="AG499" i="7"/>
  <c r="AG500" i="7"/>
  <c r="AG501" i="7"/>
  <c r="AG502" i="7"/>
  <c r="AG503" i="7"/>
  <c r="AG505" i="7"/>
  <c r="AG506" i="7"/>
  <c r="AG507" i="7"/>
  <c r="AG508" i="7"/>
  <c r="AG509" i="7"/>
  <c r="AG510" i="7"/>
  <c r="AG511" i="7"/>
  <c r="AG512" i="7"/>
  <c r="AG513" i="7"/>
  <c r="AG514" i="7"/>
  <c r="AG515" i="7"/>
  <c r="AG516" i="7"/>
  <c r="AG518" i="7"/>
  <c r="AG519" i="7"/>
  <c r="AG520" i="7"/>
  <c r="AG521" i="7"/>
  <c r="AG522" i="7"/>
  <c r="AG523" i="7"/>
  <c r="AG524" i="7"/>
  <c r="AG525" i="7"/>
  <c r="AG526" i="7"/>
  <c r="AG527" i="7"/>
  <c r="AG528" i="7"/>
  <c r="AG529" i="7"/>
  <c r="AG531" i="7"/>
  <c r="AG532" i="7"/>
  <c r="AG533" i="7"/>
  <c r="AG534" i="7"/>
  <c r="AG535" i="7"/>
  <c r="AG536" i="7"/>
  <c r="AG537" i="7"/>
  <c r="AG538" i="7"/>
  <c r="AG539" i="7"/>
  <c r="AG540" i="7"/>
  <c r="AG541" i="7"/>
  <c r="AG542" i="7"/>
  <c r="AG546" i="7"/>
  <c r="AG547" i="7"/>
  <c r="AG548" i="7"/>
  <c r="AG549" i="7"/>
  <c r="AG550" i="7"/>
  <c r="AG551" i="7"/>
  <c r="AG552" i="7"/>
  <c r="AG553" i="7"/>
  <c r="AG554" i="7"/>
  <c r="AG555" i="7"/>
  <c r="AG557" i="7"/>
  <c r="AG558" i="7"/>
  <c r="AG559" i="7"/>
  <c r="AG560" i="7"/>
  <c r="AG561" i="7"/>
  <c r="AG562" i="7"/>
  <c r="AG563" i="7"/>
  <c r="AG564" i="7"/>
  <c r="AG565" i="7"/>
  <c r="AG566" i="7"/>
  <c r="AG567" i="7"/>
  <c r="AG568" i="7"/>
  <c r="AG570" i="7"/>
  <c r="AG571" i="7"/>
  <c r="AG572" i="7"/>
  <c r="AG573" i="7"/>
  <c r="AG574" i="7"/>
  <c r="AG575" i="7"/>
  <c r="AG576" i="7"/>
  <c r="AG577" i="7"/>
  <c r="AG578" i="7"/>
  <c r="AG579" i="7"/>
  <c r="AG580" i="7"/>
  <c r="AG581" i="7"/>
  <c r="AG12" i="7"/>
  <c r="AG13" i="7"/>
  <c r="AG14" i="7"/>
  <c r="AG15" i="7"/>
  <c r="AG16" i="7"/>
  <c r="AG17" i="7"/>
  <c r="AG18" i="7"/>
  <c r="AG19" i="7"/>
  <c r="AG20" i="7"/>
  <c r="AG21" i="7"/>
  <c r="AG22" i="7"/>
  <c r="M587" i="1"/>
  <c r="M588" i="1"/>
  <c r="M589" i="1"/>
  <c r="M590" i="1"/>
  <c r="M591" i="1"/>
  <c r="M592" i="1"/>
  <c r="M593" i="1"/>
  <c r="M594" i="1"/>
  <c r="M595" i="1"/>
  <c r="M596" i="1"/>
  <c r="M597" i="1"/>
  <c r="M598" i="1"/>
  <c r="M574" i="1"/>
  <c r="M575" i="1"/>
  <c r="M576" i="1"/>
  <c r="M577" i="1"/>
  <c r="M578" i="1"/>
  <c r="M579" i="1"/>
  <c r="M580" i="1"/>
  <c r="M581" i="1"/>
  <c r="M582" i="1"/>
  <c r="M583" i="1"/>
  <c r="M584" i="1"/>
  <c r="M585" i="1"/>
  <c r="M561" i="1"/>
  <c r="M562" i="1"/>
  <c r="M563" i="1"/>
  <c r="M564" i="1"/>
  <c r="M565" i="1"/>
  <c r="M566" i="1"/>
  <c r="M567" i="1"/>
  <c r="M568" i="1"/>
  <c r="M569" i="1"/>
  <c r="M570" i="1"/>
  <c r="M571" i="1"/>
  <c r="M572" i="1"/>
  <c r="M548" i="1"/>
  <c r="M549" i="1"/>
  <c r="M550" i="1"/>
  <c r="M551" i="1"/>
  <c r="M552" i="1"/>
  <c r="M553" i="1"/>
  <c r="M554" i="1"/>
  <c r="M555" i="1"/>
  <c r="M556" i="1"/>
  <c r="M557" i="1"/>
  <c r="M558" i="1"/>
  <c r="M559" i="1"/>
  <c r="M535" i="1"/>
  <c r="M536" i="1"/>
  <c r="M537" i="1"/>
  <c r="M538" i="1"/>
  <c r="M539" i="1"/>
  <c r="M540" i="1"/>
  <c r="M541" i="1"/>
  <c r="M542" i="1"/>
  <c r="M543" i="1"/>
  <c r="M544" i="1"/>
  <c r="M545" i="1"/>
  <c r="M546" i="1"/>
  <c r="M522" i="1"/>
  <c r="M523" i="1"/>
  <c r="M524" i="1"/>
  <c r="M525" i="1"/>
  <c r="M526" i="1"/>
  <c r="M527" i="1"/>
  <c r="M528" i="1"/>
  <c r="M529" i="1"/>
  <c r="M530" i="1"/>
  <c r="M531" i="1"/>
  <c r="M532" i="1"/>
  <c r="M533" i="1"/>
  <c r="M509" i="1"/>
  <c r="M510" i="1"/>
  <c r="M511" i="1"/>
  <c r="M512" i="1"/>
  <c r="M513" i="1"/>
  <c r="M514" i="1"/>
  <c r="M515" i="1"/>
  <c r="M516" i="1"/>
  <c r="M517" i="1"/>
  <c r="M518" i="1"/>
  <c r="M519" i="1"/>
  <c r="M520" i="1"/>
  <c r="M496" i="1"/>
  <c r="M497" i="1"/>
  <c r="M498" i="1"/>
  <c r="M499" i="1"/>
  <c r="M500" i="1"/>
  <c r="M501" i="1"/>
  <c r="M502" i="1"/>
  <c r="M503" i="1"/>
  <c r="M504" i="1"/>
  <c r="M505" i="1"/>
  <c r="M506" i="1"/>
  <c r="M507" i="1"/>
  <c r="M483" i="1"/>
  <c r="M484" i="1"/>
  <c r="M485" i="1"/>
  <c r="M486" i="1"/>
  <c r="M487" i="1"/>
  <c r="M488" i="1"/>
  <c r="M489" i="1"/>
  <c r="M490" i="1"/>
  <c r="M491" i="1"/>
  <c r="M492" i="1"/>
  <c r="M493" i="1"/>
  <c r="M494" i="1"/>
  <c r="M470" i="1"/>
  <c r="M471" i="1"/>
  <c r="M472" i="1"/>
  <c r="M473" i="1"/>
  <c r="M474" i="1"/>
  <c r="M475" i="1"/>
  <c r="M476" i="1"/>
  <c r="M477" i="1"/>
  <c r="M478" i="1"/>
  <c r="M479" i="1"/>
  <c r="M480" i="1"/>
  <c r="M481" i="1"/>
  <c r="M457" i="1"/>
  <c r="M458" i="1"/>
  <c r="M459" i="1"/>
  <c r="M460" i="1"/>
  <c r="M461" i="1"/>
  <c r="M462" i="1"/>
  <c r="M463" i="1"/>
  <c r="M464" i="1"/>
  <c r="M465" i="1"/>
  <c r="M466" i="1"/>
  <c r="M467" i="1"/>
  <c r="M468" i="1"/>
  <c r="M444" i="1"/>
  <c r="M445" i="1"/>
  <c r="M446" i="1"/>
  <c r="M447" i="1"/>
  <c r="M448" i="1"/>
  <c r="M449" i="1"/>
  <c r="M450" i="1"/>
  <c r="M451" i="1"/>
  <c r="M452" i="1"/>
  <c r="M453" i="1"/>
  <c r="M454" i="1"/>
  <c r="M455" i="1"/>
  <c r="M431" i="1"/>
  <c r="M432" i="1"/>
  <c r="M433" i="1"/>
  <c r="M434" i="1"/>
  <c r="M435" i="1"/>
  <c r="M436" i="1"/>
  <c r="M437" i="1"/>
  <c r="M438" i="1"/>
  <c r="M439" i="1"/>
  <c r="M440" i="1"/>
  <c r="M441" i="1"/>
  <c r="M442" i="1"/>
  <c r="M418" i="1"/>
  <c r="M419" i="1"/>
  <c r="M420" i="1"/>
  <c r="M421" i="1"/>
  <c r="M422" i="1"/>
  <c r="M423" i="1"/>
  <c r="M424" i="1"/>
  <c r="M425" i="1"/>
  <c r="M426" i="1"/>
  <c r="M427" i="1"/>
  <c r="M428" i="1"/>
  <c r="M429" i="1"/>
  <c r="M405" i="1"/>
  <c r="M406" i="1"/>
  <c r="M407" i="1"/>
  <c r="M408" i="1"/>
  <c r="M409" i="1"/>
  <c r="M410" i="1"/>
  <c r="M411" i="1"/>
  <c r="M412" i="1"/>
  <c r="M413" i="1"/>
  <c r="M414" i="1"/>
  <c r="M415" i="1"/>
  <c r="M416" i="1"/>
  <c r="M392" i="1"/>
  <c r="M393" i="1"/>
  <c r="M394" i="1"/>
  <c r="M395" i="1"/>
  <c r="M396" i="1"/>
  <c r="M397" i="1"/>
  <c r="M398" i="1"/>
  <c r="M399" i="1"/>
  <c r="M400" i="1"/>
  <c r="M401" i="1"/>
  <c r="M402" i="1"/>
  <c r="M403" i="1"/>
  <c r="M379" i="1"/>
  <c r="M380" i="1"/>
  <c r="M381" i="1"/>
  <c r="M382" i="1"/>
  <c r="M383" i="1"/>
  <c r="M384" i="1"/>
  <c r="M385" i="1"/>
  <c r="M386" i="1"/>
  <c r="M387" i="1"/>
  <c r="M388" i="1"/>
  <c r="M389" i="1"/>
  <c r="M390" i="1"/>
  <c r="M366" i="1"/>
  <c r="M367" i="1"/>
  <c r="M368" i="1"/>
  <c r="M369" i="1"/>
  <c r="M370" i="1"/>
  <c r="M371" i="1"/>
  <c r="M372" i="1"/>
  <c r="M373" i="1"/>
  <c r="M374" i="1"/>
  <c r="M375" i="1"/>
  <c r="M376" i="1"/>
  <c r="M377" i="1"/>
  <c r="M353" i="1"/>
  <c r="M354" i="1"/>
  <c r="M355" i="1"/>
  <c r="M356" i="1"/>
  <c r="M357" i="1"/>
  <c r="M358" i="1"/>
  <c r="M359" i="1"/>
  <c r="M360" i="1"/>
  <c r="M361" i="1"/>
  <c r="M362" i="1"/>
  <c r="M363" i="1"/>
  <c r="M364" i="1"/>
  <c r="M340" i="1"/>
  <c r="M341" i="1"/>
  <c r="M342" i="1"/>
  <c r="M343" i="1"/>
  <c r="M344" i="1"/>
  <c r="M345" i="1"/>
  <c r="M346" i="1"/>
  <c r="M347" i="1"/>
  <c r="M348" i="1"/>
  <c r="M349" i="1"/>
  <c r="M350" i="1"/>
  <c r="M351" i="1"/>
  <c r="M327" i="1"/>
  <c r="M328" i="1"/>
  <c r="M329" i="1"/>
  <c r="M330" i="1"/>
  <c r="M331" i="1"/>
  <c r="M332" i="1"/>
  <c r="M333" i="1"/>
  <c r="M334" i="1"/>
  <c r="M335" i="1"/>
  <c r="M336" i="1"/>
  <c r="M337" i="1"/>
  <c r="M338" i="1"/>
  <c r="M314" i="1"/>
  <c r="M315" i="1"/>
  <c r="M316" i="1"/>
  <c r="M317" i="1"/>
  <c r="M318" i="1"/>
  <c r="M319" i="1"/>
  <c r="M320" i="1"/>
  <c r="M321" i="1"/>
  <c r="M322" i="1"/>
  <c r="M323" i="1"/>
  <c r="M324" i="1"/>
  <c r="M325" i="1"/>
  <c r="M301" i="1"/>
  <c r="M302" i="1"/>
  <c r="M303" i="1"/>
  <c r="M304" i="1"/>
  <c r="M305" i="1"/>
  <c r="M306" i="1"/>
  <c r="M307" i="1"/>
  <c r="M308" i="1"/>
  <c r="M309" i="1"/>
  <c r="M310" i="1"/>
  <c r="M311" i="1"/>
  <c r="M312" i="1"/>
  <c r="M288" i="1"/>
  <c r="M289" i="1"/>
  <c r="M290" i="1"/>
  <c r="M291" i="1"/>
  <c r="M292" i="1"/>
  <c r="M293" i="1"/>
  <c r="M294" i="1"/>
  <c r="M295" i="1"/>
  <c r="M296" i="1"/>
  <c r="M297" i="1"/>
  <c r="M298" i="1"/>
  <c r="M299" i="1"/>
  <c r="M275" i="1"/>
  <c r="M276" i="1"/>
  <c r="M277" i="1"/>
  <c r="M278" i="1"/>
  <c r="M279" i="1"/>
  <c r="M280" i="1"/>
  <c r="M281" i="1"/>
  <c r="M282" i="1"/>
  <c r="M283" i="1"/>
  <c r="M284" i="1"/>
  <c r="M285" i="1"/>
  <c r="M286" i="1"/>
  <c r="M262" i="1"/>
  <c r="M263" i="1"/>
  <c r="M264" i="1"/>
  <c r="M265" i="1"/>
  <c r="M266" i="1"/>
  <c r="M267" i="1"/>
  <c r="M268" i="1"/>
  <c r="M269" i="1"/>
  <c r="M270" i="1"/>
  <c r="M271" i="1"/>
  <c r="M272" i="1"/>
  <c r="M273" i="1"/>
  <c r="M249" i="1"/>
  <c r="M250" i="1"/>
  <c r="M251" i="1"/>
  <c r="M252" i="1"/>
  <c r="M253" i="1"/>
  <c r="M254" i="1"/>
  <c r="M255" i="1"/>
  <c r="M256" i="1"/>
  <c r="M257" i="1"/>
  <c r="M258" i="1"/>
  <c r="M259" i="1"/>
  <c r="M260" i="1"/>
  <c r="M236" i="1"/>
  <c r="M237" i="1"/>
  <c r="M238" i="1"/>
  <c r="M239" i="1"/>
  <c r="M240" i="1"/>
  <c r="M241" i="1"/>
  <c r="M242" i="1"/>
  <c r="M243" i="1"/>
  <c r="M244" i="1"/>
  <c r="M245" i="1"/>
  <c r="M246" i="1"/>
  <c r="M247" i="1"/>
  <c r="M223" i="1"/>
  <c r="M224" i="1"/>
  <c r="M225" i="1"/>
  <c r="M226" i="1"/>
  <c r="M227" i="1"/>
  <c r="M228" i="1"/>
  <c r="M229" i="1"/>
  <c r="M230" i="1"/>
  <c r="M231" i="1"/>
  <c r="M232" i="1"/>
  <c r="M233" i="1"/>
  <c r="M234" i="1"/>
  <c r="M210" i="1"/>
  <c r="M211" i="1"/>
  <c r="M212" i="1"/>
  <c r="M213" i="1"/>
  <c r="M214" i="1"/>
  <c r="M215" i="1"/>
  <c r="M216" i="1"/>
  <c r="M217" i="1"/>
  <c r="M218" i="1"/>
  <c r="M219" i="1"/>
  <c r="M220" i="1"/>
  <c r="M221" i="1"/>
  <c r="M197" i="1"/>
  <c r="M198" i="1"/>
  <c r="M199" i="1"/>
  <c r="M200" i="1"/>
  <c r="M201" i="1"/>
  <c r="M202" i="1"/>
  <c r="M203" i="1"/>
  <c r="M204" i="1"/>
  <c r="M205" i="1"/>
  <c r="M206" i="1"/>
  <c r="M207" i="1"/>
  <c r="M208" i="1"/>
  <c r="M184" i="1"/>
  <c r="M185" i="1"/>
  <c r="M186" i="1"/>
  <c r="M187" i="1"/>
  <c r="M188" i="1"/>
  <c r="M189" i="1"/>
  <c r="M190" i="1"/>
  <c r="M191" i="1"/>
  <c r="M192" i="1"/>
  <c r="M193" i="1"/>
  <c r="M194" i="1"/>
  <c r="M195" i="1"/>
  <c r="M171" i="1"/>
  <c r="M172" i="1"/>
  <c r="M173" i="1"/>
  <c r="M174" i="1"/>
  <c r="M175" i="1"/>
  <c r="M176" i="1"/>
  <c r="M177" i="1"/>
  <c r="M178" i="1"/>
  <c r="M179" i="1"/>
  <c r="M180" i="1"/>
  <c r="M181" i="1"/>
  <c r="M182" i="1"/>
  <c r="M158" i="1"/>
  <c r="M159" i="1"/>
  <c r="M160" i="1"/>
  <c r="M161" i="1"/>
  <c r="M162" i="1"/>
  <c r="M163" i="1"/>
  <c r="M164" i="1"/>
  <c r="M165" i="1"/>
  <c r="M166" i="1"/>
  <c r="M167" i="1"/>
  <c r="M168" i="1"/>
  <c r="M169" i="1"/>
  <c r="M145" i="1"/>
  <c r="M146" i="1"/>
  <c r="M147" i="1"/>
  <c r="M148" i="1"/>
  <c r="M149" i="1"/>
  <c r="M150" i="1"/>
  <c r="M151" i="1"/>
  <c r="M152" i="1"/>
  <c r="M153" i="1"/>
  <c r="M154" i="1"/>
  <c r="M155" i="1"/>
  <c r="M156" i="1"/>
  <c r="M132" i="1"/>
  <c r="M133" i="1"/>
  <c r="M134" i="1"/>
  <c r="M135" i="1"/>
  <c r="M136" i="1"/>
  <c r="M137" i="1"/>
  <c r="M138" i="1"/>
  <c r="M139" i="1"/>
  <c r="M140" i="1"/>
  <c r="M141" i="1"/>
  <c r="M142" i="1"/>
  <c r="M143" i="1"/>
  <c r="M119" i="1"/>
  <c r="M120" i="1"/>
  <c r="M121" i="1"/>
  <c r="M122" i="1"/>
  <c r="M123" i="1"/>
  <c r="M124" i="1"/>
  <c r="M125" i="1"/>
  <c r="M126" i="1"/>
  <c r="M127" i="1"/>
  <c r="M128" i="1"/>
  <c r="M129" i="1"/>
  <c r="M130" i="1"/>
  <c r="M106" i="1"/>
  <c r="M107" i="1"/>
  <c r="M108" i="1"/>
  <c r="M109" i="1"/>
  <c r="M110" i="1"/>
  <c r="M111" i="1"/>
  <c r="M112" i="1"/>
  <c r="M113" i="1"/>
  <c r="M114" i="1"/>
  <c r="M115" i="1"/>
  <c r="M116" i="1"/>
  <c r="M117" i="1"/>
  <c r="M93" i="1"/>
  <c r="M94" i="1"/>
  <c r="M95" i="1"/>
  <c r="M96" i="1"/>
  <c r="M97" i="1"/>
  <c r="M98" i="1"/>
  <c r="M99" i="1"/>
  <c r="M100" i="1"/>
  <c r="M101" i="1"/>
  <c r="M102" i="1"/>
  <c r="M103" i="1"/>
  <c r="M104" i="1"/>
  <c r="M80" i="1"/>
  <c r="M81" i="1"/>
  <c r="M82" i="1"/>
  <c r="M83" i="1"/>
  <c r="M84" i="1"/>
  <c r="M85" i="1"/>
  <c r="M86" i="1"/>
  <c r="M87" i="1"/>
  <c r="M88" i="1"/>
  <c r="M89" i="1"/>
  <c r="M90" i="1"/>
  <c r="M91" i="1"/>
  <c r="M67" i="1"/>
  <c r="M68" i="1"/>
  <c r="M69" i="1"/>
  <c r="M70" i="1"/>
  <c r="M71" i="1"/>
  <c r="M72" i="1"/>
  <c r="M73" i="1"/>
  <c r="M74" i="1"/>
  <c r="M75" i="1"/>
  <c r="M76" i="1"/>
  <c r="M77" i="1"/>
  <c r="M78" i="1"/>
  <c r="M54" i="1"/>
  <c r="M55" i="1"/>
  <c r="M56" i="1"/>
  <c r="M57" i="1"/>
  <c r="M58" i="1"/>
  <c r="M59" i="1"/>
  <c r="M60" i="1"/>
  <c r="M61" i="1"/>
  <c r="M62" i="1"/>
  <c r="M63" i="1"/>
  <c r="M64" i="1"/>
  <c r="M65" i="1"/>
  <c r="M41" i="1"/>
  <c r="M42" i="1"/>
  <c r="M43" i="1"/>
  <c r="M44" i="1"/>
  <c r="M45" i="1"/>
  <c r="M46" i="1"/>
  <c r="M47" i="1"/>
  <c r="M48" i="1"/>
  <c r="M49" i="1"/>
  <c r="M50" i="1"/>
  <c r="M51" i="1"/>
  <c r="M52" i="1"/>
  <c r="M28" i="1"/>
  <c r="M29" i="1"/>
  <c r="M30" i="1"/>
  <c r="M31" i="1"/>
  <c r="M32" i="1"/>
  <c r="M33" i="1"/>
  <c r="M34" i="1"/>
  <c r="M35" i="1"/>
  <c r="M36" i="1"/>
  <c r="M37" i="1"/>
  <c r="M38" i="1"/>
  <c r="M39" i="1"/>
  <c r="M15" i="1"/>
  <c r="M16" i="1"/>
  <c r="M17" i="1"/>
  <c r="M18" i="1"/>
  <c r="M19" i="1"/>
  <c r="M20" i="1"/>
  <c r="M21" i="1"/>
  <c r="M22" i="1"/>
  <c r="M23" i="1"/>
  <c r="M24" i="1"/>
  <c r="M25" i="1"/>
  <c r="M2" i="1"/>
  <c r="M3" i="1"/>
  <c r="M4" i="1"/>
  <c r="M5" i="1"/>
  <c r="M6" i="1"/>
  <c r="M7" i="1"/>
  <c r="M8" i="1"/>
  <c r="M9" i="1"/>
  <c r="M10" i="1"/>
  <c r="M11" i="1"/>
  <c r="M12" i="1"/>
  <c r="M13" i="1"/>
  <c r="F21" i="2"/>
  <c r="AE21" i="2" s="1"/>
  <c r="G21" i="2"/>
  <c r="G20" i="2"/>
  <c r="M600" i="1"/>
  <c r="M601" i="1"/>
  <c r="M602" i="1"/>
  <c r="M603" i="1"/>
  <c r="M604" i="1"/>
  <c r="M605" i="1"/>
  <c r="M606" i="1"/>
  <c r="M607" i="1"/>
  <c r="M608" i="1"/>
  <c r="M609" i="1"/>
  <c r="M610" i="1"/>
  <c r="M611" i="1"/>
  <c r="M613" i="1"/>
  <c r="M614" i="1"/>
  <c r="M615" i="1"/>
  <c r="M616" i="1"/>
  <c r="M617" i="1"/>
  <c r="M618" i="1"/>
  <c r="M619" i="1"/>
  <c r="M620" i="1"/>
  <c r="M621" i="1"/>
  <c r="M622" i="1"/>
  <c r="M623" i="1"/>
  <c r="M624" i="1"/>
  <c r="M626" i="1"/>
  <c r="M627" i="1"/>
  <c r="M628" i="1"/>
  <c r="M629" i="1"/>
  <c r="M630" i="1"/>
  <c r="M631" i="1"/>
  <c r="M632" i="1"/>
  <c r="M633" i="1"/>
  <c r="M634" i="1"/>
  <c r="M635" i="1"/>
  <c r="M636" i="1"/>
  <c r="M637" i="1"/>
  <c r="M639" i="1"/>
  <c r="M640" i="1"/>
  <c r="M641" i="1"/>
  <c r="M642" i="1"/>
  <c r="M643" i="1"/>
  <c r="M644" i="1"/>
  <c r="M645" i="1"/>
  <c r="M646" i="1"/>
  <c r="M647" i="1"/>
  <c r="M648" i="1"/>
  <c r="M649" i="1"/>
  <c r="M650" i="1"/>
  <c r="M652" i="1"/>
  <c r="M653" i="1"/>
  <c r="M654" i="1"/>
  <c r="M655" i="1"/>
  <c r="M656" i="1"/>
  <c r="M657" i="1"/>
  <c r="M658" i="1"/>
  <c r="M659" i="1"/>
  <c r="M660" i="1"/>
  <c r="M661" i="1"/>
  <c r="M662" i="1"/>
  <c r="M663" i="1"/>
  <c r="M665" i="1"/>
  <c r="M666" i="1"/>
  <c r="M667" i="1"/>
  <c r="M668" i="1"/>
  <c r="M669" i="1"/>
  <c r="M670" i="1"/>
  <c r="M671" i="1"/>
  <c r="M672" i="1"/>
  <c r="M673" i="1"/>
  <c r="M674" i="1"/>
  <c r="M675" i="1"/>
  <c r="M676" i="1"/>
  <c r="M678" i="1"/>
  <c r="M679" i="1"/>
  <c r="M680" i="1"/>
  <c r="M681" i="1"/>
  <c r="M682" i="1"/>
  <c r="M683" i="1"/>
  <c r="M684" i="1"/>
  <c r="M685" i="1"/>
  <c r="M686" i="1"/>
  <c r="M687" i="1"/>
  <c r="M688" i="1"/>
  <c r="M689" i="1"/>
  <c r="M691" i="1"/>
  <c r="M692" i="1"/>
  <c r="M693" i="1"/>
  <c r="M694" i="1"/>
  <c r="M695" i="1"/>
  <c r="M696" i="1"/>
  <c r="M697" i="1"/>
  <c r="M698" i="1"/>
  <c r="M699" i="1"/>
  <c r="M700" i="1"/>
  <c r="M701" i="1"/>
  <c r="M702" i="1"/>
  <c r="M704" i="1"/>
  <c r="M705" i="1"/>
  <c r="M706" i="1"/>
  <c r="M707" i="1"/>
  <c r="M708" i="1"/>
  <c r="M709" i="1"/>
  <c r="M710" i="1"/>
  <c r="M711" i="1"/>
  <c r="M712" i="1"/>
  <c r="M713" i="1"/>
  <c r="M714" i="1"/>
  <c r="M715" i="1"/>
  <c r="M717" i="1"/>
  <c r="M718" i="1"/>
  <c r="M719" i="1"/>
  <c r="M720" i="1"/>
  <c r="M721" i="1"/>
  <c r="M722" i="1"/>
  <c r="M723" i="1"/>
  <c r="M724" i="1"/>
  <c r="M725" i="1"/>
  <c r="M726" i="1"/>
  <c r="M727" i="1"/>
  <c r="M728" i="1"/>
  <c r="M730" i="1"/>
  <c r="M731" i="1"/>
  <c r="M732" i="1"/>
  <c r="M733" i="1"/>
  <c r="M734" i="1"/>
  <c r="M735" i="1"/>
  <c r="M736" i="1"/>
  <c r="M737" i="1"/>
  <c r="M738" i="1"/>
  <c r="M739" i="1"/>
  <c r="M740" i="1"/>
  <c r="M741" i="1"/>
  <c r="M743" i="1"/>
  <c r="M744" i="1"/>
  <c r="M745" i="1"/>
  <c r="M746" i="1"/>
  <c r="M747" i="1"/>
  <c r="M748" i="1"/>
  <c r="M749" i="1"/>
  <c r="M750" i="1"/>
  <c r="M751" i="1"/>
  <c r="M752" i="1"/>
  <c r="M753" i="1"/>
  <c r="M754" i="1"/>
  <c r="M756" i="1"/>
  <c r="M757" i="1"/>
  <c r="M758" i="1"/>
  <c r="M759" i="1"/>
  <c r="M760" i="1"/>
  <c r="M761" i="1"/>
  <c r="M762" i="1"/>
  <c r="M763" i="1"/>
  <c r="M764" i="1"/>
  <c r="M765" i="1"/>
  <c r="M766" i="1"/>
  <c r="M767" i="1"/>
  <c r="M769" i="1"/>
  <c r="M770" i="1"/>
  <c r="M771" i="1"/>
  <c r="M772" i="1"/>
  <c r="M773" i="1"/>
  <c r="M774" i="1"/>
  <c r="M775" i="1"/>
  <c r="M776" i="1"/>
  <c r="M777" i="1"/>
  <c r="M778" i="1"/>
  <c r="M779" i="1"/>
  <c r="M780" i="1"/>
  <c r="M782" i="1"/>
  <c r="M783" i="1"/>
  <c r="M784" i="1"/>
  <c r="M785" i="1"/>
  <c r="M786" i="1"/>
  <c r="M787" i="1"/>
  <c r="M788" i="1"/>
  <c r="M789" i="1"/>
  <c r="M790" i="1"/>
  <c r="M791" i="1"/>
  <c r="M792" i="1"/>
  <c r="M793" i="1"/>
  <c r="M795" i="1"/>
  <c r="M796" i="1"/>
  <c r="M797" i="1"/>
  <c r="M798" i="1"/>
  <c r="M799" i="1"/>
  <c r="M800" i="1"/>
  <c r="M801" i="1"/>
  <c r="M802" i="1"/>
  <c r="M803" i="1"/>
  <c r="M804" i="1"/>
  <c r="M805" i="1"/>
  <c r="M806" i="1"/>
  <c r="M808" i="1"/>
  <c r="M809" i="1"/>
  <c r="M810" i="1"/>
  <c r="M811" i="1"/>
  <c r="M812" i="1"/>
  <c r="M813" i="1"/>
  <c r="M814" i="1"/>
  <c r="M815" i="1"/>
  <c r="M816" i="1"/>
  <c r="M817" i="1"/>
  <c r="M818" i="1"/>
  <c r="M819" i="1"/>
  <c r="M821" i="1"/>
  <c r="M822" i="1"/>
  <c r="M823" i="1"/>
  <c r="M824" i="1"/>
  <c r="M825" i="1"/>
  <c r="M826" i="1"/>
  <c r="M827" i="1"/>
  <c r="M828" i="1"/>
  <c r="M829" i="1"/>
  <c r="M830" i="1"/>
  <c r="M831" i="1"/>
  <c r="M832" i="1"/>
  <c r="M834" i="1"/>
  <c r="M835" i="1"/>
  <c r="M836" i="1"/>
  <c r="M837" i="1"/>
  <c r="M838" i="1"/>
  <c r="M839" i="1"/>
  <c r="M840" i="1"/>
  <c r="M841" i="1"/>
  <c r="M842" i="1"/>
  <c r="M843" i="1"/>
  <c r="M844" i="1"/>
  <c r="M845" i="1"/>
  <c r="M847" i="1"/>
  <c r="M848" i="1"/>
  <c r="M849" i="1"/>
  <c r="M850" i="1"/>
  <c r="M851" i="1"/>
  <c r="M852" i="1"/>
  <c r="M853" i="1"/>
  <c r="M854" i="1"/>
  <c r="M855" i="1"/>
  <c r="M856" i="1"/>
  <c r="M857" i="1"/>
  <c r="M858" i="1"/>
  <c r="M860" i="1"/>
  <c r="M861" i="1"/>
  <c r="M862" i="1"/>
  <c r="M863" i="1"/>
  <c r="M864" i="1"/>
  <c r="M865" i="1"/>
  <c r="M866" i="1"/>
  <c r="M867" i="1"/>
  <c r="M868" i="1"/>
  <c r="M869" i="1"/>
  <c r="M870" i="1"/>
  <c r="M871" i="1"/>
  <c r="M873" i="1"/>
  <c r="M874" i="1"/>
  <c r="M875" i="1"/>
  <c r="M876" i="1"/>
  <c r="M877" i="1"/>
  <c r="M878" i="1"/>
  <c r="M879" i="1"/>
  <c r="M880" i="1"/>
  <c r="M881" i="1"/>
  <c r="M882" i="1"/>
  <c r="M883" i="1"/>
  <c r="M884" i="1"/>
  <c r="IQ545" i="7"/>
  <c r="IQ544" i="7"/>
  <c r="IQ372" i="7"/>
  <c r="IQ286" i="7"/>
  <c r="S703" i="2"/>
  <c r="G581" i="13"/>
  <c r="G580" i="13"/>
  <c r="G579" i="13"/>
  <c r="G578" i="13"/>
  <c r="G577" i="13"/>
  <c r="G576" i="13"/>
  <c r="G574" i="13"/>
  <c r="G573" i="13"/>
  <c r="G572" i="13"/>
  <c r="G570" i="13"/>
  <c r="G568" i="13"/>
  <c r="G567" i="13"/>
  <c r="G566" i="13"/>
  <c r="G565" i="13"/>
  <c r="G564" i="13"/>
  <c r="G563" i="13"/>
  <c r="G562" i="13"/>
  <c r="G560" i="13"/>
  <c r="G559" i="13"/>
  <c r="G558" i="13"/>
  <c r="G554" i="13"/>
  <c r="G553" i="13"/>
  <c r="G552" i="13"/>
  <c r="G550" i="13"/>
  <c r="G549" i="13"/>
  <c r="G548" i="13"/>
  <c r="G546" i="13"/>
  <c r="G545" i="13"/>
  <c r="G544" i="13"/>
  <c r="G541" i="13"/>
  <c r="G540" i="13"/>
  <c r="G538" i="13"/>
  <c r="G536" i="13"/>
  <c r="G535" i="13"/>
  <c r="G534" i="13"/>
  <c r="G532" i="13"/>
  <c r="G531" i="13"/>
  <c r="G529" i="13"/>
  <c r="G528" i="13"/>
  <c r="G527" i="13"/>
  <c r="G525" i="13"/>
  <c r="G524" i="13"/>
  <c r="G522" i="13"/>
  <c r="G521" i="13"/>
  <c r="G520" i="13"/>
  <c r="G518" i="13"/>
  <c r="G516" i="13"/>
  <c r="G515" i="13"/>
  <c r="G513" i="13"/>
  <c r="G512" i="13"/>
  <c r="G511" i="13"/>
  <c r="G510" i="13"/>
  <c r="G508" i="13"/>
  <c r="G507" i="13"/>
  <c r="G506" i="13"/>
  <c r="G502" i="13"/>
  <c r="G501" i="13"/>
  <c r="G500" i="13"/>
  <c r="G498" i="13"/>
  <c r="G497" i="13"/>
  <c r="G496" i="13"/>
  <c r="G493" i="13"/>
  <c r="G492" i="13"/>
  <c r="G489" i="13"/>
  <c r="G488" i="13"/>
  <c r="G486" i="13"/>
  <c r="G483" i="13"/>
  <c r="G482" i="13"/>
  <c r="G480" i="13"/>
  <c r="G479" i="13"/>
  <c r="G477" i="13"/>
  <c r="G476" i="13"/>
  <c r="G475" i="13"/>
  <c r="G474" i="13"/>
  <c r="G473" i="13"/>
  <c r="G472" i="13"/>
  <c r="G470" i="13"/>
  <c r="G469" i="13"/>
  <c r="G468" i="13"/>
  <c r="G466" i="13"/>
  <c r="G464" i="13"/>
  <c r="G463" i="13"/>
  <c r="G461" i="13"/>
  <c r="G460" i="13"/>
  <c r="G459" i="13"/>
  <c r="G458" i="13"/>
  <c r="G455" i="13"/>
  <c r="G454" i="13"/>
  <c r="G450" i="13"/>
  <c r="G449" i="13"/>
  <c r="G448" i="13"/>
  <c r="G446" i="13"/>
  <c r="G445" i="13"/>
  <c r="G444" i="13"/>
  <c r="G442" i="13"/>
  <c r="G441" i="13"/>
  <c r="G440" i="13"/>
  <c r="G437" i="13"/>
  <c r="G436" i="13"/>
  <c r="G435" i="13"/>
  <c r="G434" i="13"/>
  <c r="G432" i="13"/>
  <c r="G431" i="13"/>
  <c r="G430" i="13"/>
  <c r="G428" i="13"/>
  <c r="G427" i="13"/>
  <c r="G425" i="13"/>
  <c r="G424" i="13"/>
  <c r="G423" i="13"/>
  <c r="G421" i="13"/>
  <c r="G420" i="13"/>
  <c r="G418" i="13"/>
  <c r="G417" i="13"/>
  <c r="G416" i="13"/>
  <c r="G414" i="13"/>
  <c r="G412" i="13"/>
  <c r="G411" i="13"/>
  <c r="G410" i="13"/>
  <c r="G409" i="13"/>
  <c r="G408" i="13"/>
  <c r="G407" i="13"/>
  <c r="G406" i="13"/>
  <c r="G405" i="13"/>
  <c r="G404" i="13"/>
  <c r="G403" i="13"/>
  <c r="G402" i="13"/>
  <c r="G401" i="13"/>
  <c r="G398" i="13"/>
  <c r="G397" i="13"/>
  <c r="G396" i="13"/>
  <c r="G394" i="13"/>
  <c r="G393" i="13"/>
  <c r="G392" i="13"/>
  <c r="G390" i="13"/>
  <c r="G389" i="13"/>
  <c r="G388" i="13"/>
  <c r="G385" i="13"/>
  <c r="G384" i="13"/>
  <c r="G383" i="13"/>
  <c r="G382" i="13"/>
  <c r="G380" i="13"/>
  <c r="G379" i="13"/>
  <c r="G378" i="13"/>
  <c r="G376" i="13"/>
  <c r="G375" i="13"/>
  <c r="G373" i="13"/>
  <c r="G372" i="13"/>
  <c r="G371" i="13"/>
  <c r="G370" i="13"/>
  <c r="G369" i="13"/>
  <c r="G368" i="13"/>
  <c r="G366" i="13"/>
  <c r="G365" i="13"/>
  <c r="G364" i="13"/>
  <c r="G362" i="13"/>
  <c r="G360" i="13"/>
  <c r="G359" i="13"/>
  <c r="G358" i="13"/>
  <c r="G357" i="13"/>
  <c r="G356" i="13"/>
  <c r="G355" i="13"/>
  <c r="G354" i="13"/>
  <c r="G352" i="13"/>
  <c r="G351" i="13"/>
  <c r="G350" i="13"/>
  <c r="G347" i="13"/>
  <c r="G346" i="13"/>
  <c r="G345" i="13"/>
  <c r="G344" i="13"/>
  <c r="G342" i="13"/>
  <c r="G341" i="13"/>
  <c r="G340" i="13"/>
  <c r="G338" i="13"/>
  <c r="G337" i="13"/>
  <c r="G336" i="13"/>
  <c r="G333" i="13"/>
  <c r="G332" i="13"/>
  <c r="G331" i="13"/>
  <c r="G330" i="13"/>
  <c r="G328" i="13"/>
  <c r="G327" i="13"/>
  <c r="G326" i="13"/>
  <c r="G324" i="13"/>
  <c r="G323" i="13"/>
  <c r="G321" i="13"/>
  <c r="G320" i="13"/>
  <c r="G319" i="13"/>
  <c r="G318" i="13"/>
  <c r="G317" i="13"/>
  <c r="G316" i="13"/>
  <c r="G314" i="13"/>
  <c r="G313" i="13"/>
  <c r="G312" i="13"/>
  <c r="G310" i="13"/>
  <c r="G308" i="13"/>
  <c r="G307" i="13"/>
  <c r="G306" i="13"/>
  <c r="G305" i="13"/>
  <c r="G304" i="13"/>
  <c r="G303" i="13"/>
  <c r="G302" i="13"/>
  <c r="G300" i="13"/>
  <c r="G299" i="13"/>
  <c r="G298" i="13"/>
  <c r="G295" i="13"/>
  <c r="G294" i="13"/>
  <c r="G293" i="13"/>
  <c r="G292" i="13"/>
  <c r="G290" i="13"/>
  <c r="G289" i="13"/>
  <c r="G288" i="13"/>
  <c r="G285" i="13"/>
  <c r="G284" i="13"/>
  <c r="G281" i="13"/>
  <c r="G280" i="13"/>
  <c r="G279" i="13"/>
  <c r="G278" i="13"/>
  <c r="G276" i="13"/>
  <c r="G275" i="13"/>
  <c r="G274" i="13"/>
  <c r="G272" i="13"/>
  <c r="G271" i="13"/>
  <c r="G269" i="13"/>
  <c r="G268" i="13"/>
  <c r="G267" i="13"/>
  <c r="G266" i="13"/>
  <c r="G265" i="13"/>
  <c r="G264" i="13"/>
  <c r="G262" i="13"/>
  <c r="G261" i="13"/>
  <c r="G260" i="13"/>
  <c r="G258" i="13"/>
  <c r="G256" i="13"/>
  <c r="G255" i="13"/>
  <c r="G254" i="13"/>
  <c r="G253" i="13"/>
  <c r="G252" i="13"/>
  <c r="G251" i="13"/>
  <c r="G250" i="13"/>
  <c r="G248" i="13"/>
  <c r="G247" i="13"/>
  <c r="G246" i="13"/>
  <c r="G243" i="13"/>
  <c r="G242" i="13"/>
  <c r="G240" i="13"/>
  <c r="G238" i="13"/>
  <c r="G237" i="13"/>
  <c r="G236" i="13"/>
  <c r="G234" i="13"/>
  <c r="G233" i="13"/>
  <c r="G232" i="13"/>
  <c r="G229" i="13"/>
  <c r="G228" i="13"/>
  <c r="G227" i="13"/>
  <c r="G226" i="13"/>
  <c r="G224" i="13"/>
  <c r="G222" i="13"/>
  <c r="G221" i="13"/>
  <c r="G220" i="13"/>
  <c r="G217" i="13"/>
  <c r="G216" i="13"/>
  <c r="G215" i="13"/>
  <c r="G214" i="13"/>
  <c r="G212" i="13"/>
  <c r="G211" i="13"/>
  <c r="G210" i="13"/>
  <c r="G208" i="13"/>
  <c r="G207" i="13"/>
  <c r="G206" i="13"/>
  <c r="G203" i="13"/>
  <c r="G202" i="13"/>
  <c r="G201" i="13"/>
  <c r="G200" i="13"/>
  <c r="G198" i="13"/>
  <c r="G197" i="13"/>
  <c r="G196" i="13"/>
  <c r="G194" i="13"/>
  <c r="G193" i="13"/>
  <c r="G191" i="13"/>
  <c r="G190" i="13"/>
  <c r="G189" i="13"/>
  <c r="G188" i="13"/>
  <c r="G187" i="13"/>
  <c r="G186" i="13"/>
  <c r="G184" i="13"/>
  <c r="G183" i="13"/>
  <c r="G182" i="13"/>
  <c r="G180" i="13"/>
  <c r="G178" i="13"/>
  <c r="G177" i="13"/>
  <c r="G176" i="13"/>
  <c r="G175" i="13"/>
  <c r="G174" i="13"/>
  <c r="G173" i="13"/>
  <c r="G172" i="13"/>
  <c r="G170" i="13"/>
  <c r="G169" i="13"/>
  <c r="G168" i="13"/>
  <c r="G165" i="13"/>
  <c r="G164" i="13"/>
  <c r="G163" i="13"/>
  <c r="G162" i="13"/>
  <c r="G160" i="13"/>
  <c r="G159" i="13"/>
  <c r="G158" i="13"/>
  <c r="G156" i="13"/>
  <c r="G155" i="13"/>
  <c r="G154" i="13"/>
  <c r="G151" i="13"/>
  <c r="G150" i="13"/>
  <c r="G149" i="13"/>
  <c r="G148" i="13"/>
  <c r="G146" i="13"/>
  <c r="G145" i="13"/>
  <c r="G144" i="13"/>
  <c r="G142" i="13"/>
  <c r="G141" i="13"/>
  <c r="G139" i="13"/>
  <c r="G138" i="13"/>
  <c r="G137" i="13"/>
  <c r="G136" i="13"/>
  <c r="G135" i="13"/>
  <c r="G134" i="13"/>
  <c r="G132" i="13"/>
  <c r="G131" i="13"/>
  <c r="G130" i="13"/>
  <c r="G128" i="13"/>
  <c r="G126" i="13"/>
  <c r="G125" i="13"/>
  <c r="G124" i="13"/>
  <c r="G123" i="13"/>
  <c r="G122" i="13"/>
  <c r="G121" i="13"/>
  <c r="G120" i="13"/>
  <c r="G118" i="13"/>
  <c r="G117" i="13"/>
  <c r="G116" i="13"/>
  <c r="G113" i="13"/>
  <c r="G112" i="13"/>
  <c r="G111" i="13"/>
  <c r="G110" i="13"/>
  <c r="G108" i="13"/>
  <c r="G107" i="13"/>
  <c r="G104" i="13"/>
  <c r="G103" i="13"/>
  <c r="G99" i="13"/>
  <c r="G98" i="13"/>
  <c r="G97" i="13"/>
  <c r="G94" i="13"/>
  <c r="G93" i="13"/>
  <c r="G90" i="13"/>
  <c r="G89" i="13"/>
  <c r="G86" i="13"/>
  <c r="G85" i="13"/>
  <c r="G84" i="13"/>
  <c r="G83" i="13"/>
  <c r="G80" i="13"/>
  <c r="G79" i="13"/>
  <c r="G76" i="13"/>
  <c r="G74" i="13"/>
  <c r="G73" i="13"/>
  <c r="G72" i="13"/>
  <c r="G71" i="13"/>
  <c r="G70" i="13"/>
  <c r="G69" i="13"/>
  <c r="G66" i="13"/>
  <c r="G65" i="13"/>
  <c r="G61" i="13"/>
  <c r="G60" i="13"/>
  <c r="G58" i="13"/>
  <c r="G56" i="13"/>
  <c r="G55" i="13"/>
  <c r="G52" i="13"/>
  <c r="G51" i="13"/>
  <c r="G47" i="13"/>
  <c r="G45" i="13"/>
  <c r="G42" i="13"/>
  <c r="G41" i="13"/>
  <c r="G38" i="13"/>
  <c r="G37" i="13"/>
  <c r="G34" i="13"/>
  <c r="G33" i="13"/>
  <c r="G32" i="13"/>
  <c r="G31" i="13"/>
  <c r="G30" i="13"/>
  <c r="G28" i="13"/>
  <c r="G27" i="13"/>
  <c r="G26" i="13"/>
  <c r="G24" i="13"/>
  <c r="G22" i="13"/>
  <c r="U27" i="17"/>
  <c r="G20" i="13" s="1"/>
  <c r="U26" i="17"/>
  <c r="G19" i="13" s="1"/>
  <c r="U24" i="17"/>
  <c r="G17" i="13" s="1"/>
  <c r="U23" i="17"/>
  <c r="G16" i="13" s="1"/>
  <c r="U21" i="17"/>
  <c r="G14" i="13" s="1"/>
  <c r="U20" i="17"/>
  <c r="G13" i="13" s="1"/>
  <c r="U19" i="17"/>
  <c r="G12" i="13" s="1"/>
  <c r="G11" i="13"/>
  <c r="U22" i="17"/>
  <c r="G15" i="13" s="1"/>
  <c r="U28" i="17"/>
  <c r="G21" i="13" s="1"/>
  <c r="G40" i="13"/>
  <c r="G59" i="13"/>
  <c r="G102" i="13"/>
  <c r="G54" i="13"/>
  <c r="G64" i="13"/>
  <c r="G82" i="13"/>
  <c r="G96" i="13"/>
  <c r="G25" i="13"/>
  <c r="G29" i="13"/>
  <c r="G35" i="13"/>
  <c r="G46" i="13"/>
  <c r="G50" i="13"/>
  <c r="G78" i="13"/>
  <c r="G92" i="13"/>
  <c r="G44" i="13"/>
  <c r="G68" i="13"/>
  <c r="G87" i="13"/>
  <c r="G106" i="13"/>
  <c r="G39" i="13"/>
  <c r="G43" i="13"/>
  <c r="G48" i="13"/>
  <c r="G53" i="13"/>
  <c r="G57" i="13"/>
  <c r="G63" i="13"/>
  <c r="G67" i="13"/>
  <c r="G77" i="13"/>
  <c r="G81" i="13"/>
  <c r="G91" i="13"/>
  <c r="G95" i="13"/>
  <c r="G100" i="13"/>
  <c r="G105" i="13"/>
  <c r="G109" i="13"/>
  <c r="G115" i="13"/>
  <c r="G119" i="13"/>
  <c r="G129" i="13"/>
  <c r="G133" i="13"/>
  <c r="G143" i="13"/>
  <c r="G147" i="13"/>
  <c r="G152" i="13"/>
  <c r="G157" i="13"/>
  <c r="G161" i="13"/>
  <c r="G167" i="13"/>
  <c r="G171" i="13"/>
  <c r="G181" i="13"/>
  <c r="G185" i="13"/>
  <c r="G195" i="13"/>
  <c r="G199" i="13"/>
  <c r="G204" i="13"/>
  <c r="G209" i="13"/>
  <c r="G213" i="13"/>
  <c r="G219" i="13"/>
  <c r="G223" i="13"/>
  <c r="G225" i="13"/>
  <c r="G239" i="13"/>
  <c r="G241" i="13"/>
  <c r="G245" i="13"/>
  <c r="G259" i="13"/>
  <c r="G277" i="13"/>
  <c r="G235" i="13"/>
  <c r="G273" i="13"/>
  <c r="G230" i="13"/>
  <c r="G263" i="13"/>
  <c r="G282" i="13"/>
  <c r="G249" i="13"/>
  <c r="G286" i="13"/>
  <c r="G287" i="13"/>
  <c r="G291" i="13"/>
  <c r="G297" i="13"/>
  <c r="G301" i="13"/>
  <c r="G311" i="13"/>
  <c r="G315" i="13"/>
  <c r="G325" i="13"/>
  <c r="G329" i="13"/>
  <c r="G334" i="13"/>
  <c r="G339" i="13"/>
  <c r="G343" i="13"/>
  <c r="G349" i="13"/>
  <c r="G353" i="13"/>
  <c r="G363" i="13"/>
  <c r="G367" i="13"/>
  <c r="G377" i="13"/>
  <c r="G381" i="13"/>
  <c r="G386" i="13"/>
  <c r="G391" i="13"/>
  <c r="G395" i="13"/>
  <c r="G415" i="13"/>
  <c r="G438" i="13"/>
  <c r="G456" i="13"/>
  <c r="G467" i="13"/>
  <c r="G481" i="13"/>
  <c r="G495" i="13"/>
  <c r="G519" i="13"/>
  <c r="G542" i="13"/>
  <c r="G571" i="13"/>
  <c r="G422" i="13"/>
  <c r="G451" i="13"/>
  <c r="G484" i="13"/>
  <c r="G490" i="13"/>
  <c r="G503" i="13"/>
  <c r="G526" i="13"/>
  <c r="G539" i="13"/>
  <c r="G555" i="13"/>
  <c r="G433" i="13"/>
  <c r="G447" i="13"/>
  <c r="G457" i="13"/>
  <c r="G462" i="13"/>
  <c r="G487" i="13"/>
  <c r="G494" i="13"/>
  <c r="G509" i="13"/>
  <c r="G514" i="13"/>
  <c r="G537" i="13"/>
  <c r="G551" i="13"/>
  <c r="G561" i="13"/>
  <c r="G399" i="13"/>
  <c r="G419" i="13"/>
  <c r="G429" i="13"/>
  <c r="G443" i="13"/>
  <c r="G453" i="13"/>
  <c r="G471" i="13"/>
  <c r="G485" i="13"/>
  <c r="G499" i="13"/>
  <c r="G505" i="13"/>
  <c r="G523" i="13"/>
  <c r="G533" i="13"/>
  <c r="G547" i="13"/>
  <c r="G557" i="13"/>
  <c r="G575" i="13"/>
  <c r="DI11" i="7"/>
  <c r="DY11" i="7" s="1"/>
  <c r="CI570" i="7"/>
  <c r="F209" i="2"/>
  <c r="R210" i="2"/>
  <c r="R213" i="2"/>
  <c r="R214" i="2"/>
  <c r="R209" i="2"/>
  <c r="U209" i="2"/>
  <c r="V209" i="2" s="1"/>
  <c r="U210" i="2"/>
  <c r="V210" i="2" s="1"/>
  <c r="R211" i="2"/>
  <c r="U211" i="2"/>
  <c r="V211" i="2" s="1"/>
  <c r="R212" i="2"/>
  <c r="U212" i="2"/>
  <c r="V212" i="2" s="1"/>
  <c r="U213" i="2"/>
  <c r="V213" i="2" s="1"/>
  <c r="U214" i="2"/>
  <c r="V214" i="2" s="1"/>
  <c r="R215" i="2"/>
  <c r="U215" i="2"/>
  <c r="V215" i="2" s="1"/>
  <c r="R216" i="2"/>
  <c r="W216" i="2" s="1"/>
  <c r="X216" i="2" s="1"/>
  <c r="U216" i="2"/>
  <c r="R217" i="2"/>
  <c r="W217" i="2" s="1"/>
  <c r="X217" i="2" s="1"/>
  <c r="U217" i="2"/>
  <c r="R218" i="2"/>
  <c r="W218" i="2" s="1"/>
  <c r="X218" i="2" s="1"/>
  <c r="U218" i="2"/>
  <c r="R219" i="2"/>
  <c r="W219" i="2" s="1"/>
  <c r="X219" i="2" s="1"/>
  <c r="U219" i="2"/>
  <c r="V219" i="2" s="1"/>
  <c r="G209" i="2"/>
  <c r="G210" i="2"/>
  <c r="G211" i="2"/>
  <c r="G212" i="2"/>
  <c r="G213" i="2"/>
  <c r="G214" i="2"/>
  <c r="G215" i="2"/>
  <c r="G219" i="2"/>
  <c r="G220" i="2"/>
  <c r="CL154" i="7"/>
  <c r="DF154" i="7" s="1"/>
  <c r="AE210" i="2"/>
  <c r="AE211" i="2"/>
  <c r="AF211" i="2" s="1"/>
  <c r="AG211" i="2" s="1"/>
  <c r="AE212" i="2"/>
  <c r="AF212" i="2" s="1"/>
  <c r="AG212" i="2" s="1"/>
  <c r="AE213" i="2"/>
  <c r="AF213" i="2" s="1"/>
  <c r="AG213" i="2" s="1"/>
  <c r="AE214" i="2"/>
  <c r="AF214" i="2" s="1"/>
  <c r="AG214" i="2" s="1"/>
  <c r="AE215" i="2"/>
  <c r="AF215" i="2" s="1"/>
  <c r="AG215" i="2" s="1"/>
  <c r="AG216" i="2"/>
  <c r="AG217" i="2"/>
  <c r="AG218" i="2"/>
  <c r="AE219" i="2"/>
  <c r="AF219" i="2" s="1"/>
  <c r="AG219" i="2" s="1"/>
  <c r="FN245" i="7"/>
  <c r="FZ245" i="7" s="1"/>
  <c r="EB401" i="7"/>
  <c r="DY544" i="7"/>
  <c r="CL24" i="7"/>
  <c r="DF24" i="7" s="1"/>
  <c r="DY24" i="7"/>
  <c r="EU24" i="7"/>
  <c r="FK24" i="7" s="1"/>
  <c r="HA24" i="7"/>
  <c r="HD24" i="7"/>
  <c r="HX24" i="7" s="1"/>
  <c r="CL37" i="7"/>
  <c r="DF37" i="7" s="1"/>
  <c r="CI37" i="7"/>
  <c r="DY37" i="7"/>
  <c r="EB37" i="7"/>
  <c r="ER37" i="7" s="1"/>
  <c r="FN37" i="7"/>
  <c r="FZ37" i="7" s="1"/>
  <c r="GC37" i="7"/>
  <c r="HA37" i="7" s="1"/>
  <c r="HD37" i="7"/>
  <c r="HX37" i="7" s="1"/>
  <c r="CL50" i="7"/>
  <c r="DF50" i="7" s="1"/>
  <c r="EU50" i="7"/>
  <c r="FK50" i="7" s="1"/>
  <c r="FN50" i="7"/>
  <c r="FZ50" i="7" s="1"/>
  <c r="GC50" i="7"/>
  <c r="HA50" i="7" s="1"/>
  <c r="DY50" i="7"/>
  <c r="HD50" i="7"/>
  <c r="HX50" i="7" s="1"/>
  <c r="EB50" i="7"/>
  <c r="ER50" i="7" s="1"/>
  <c r="CL63" i="7"/>
  <c r="DF63" i="7" s="1"/>
  <c r="DY63" i="7"/>
  <c r="EB63" i="7"/>
  <c r="ER63" i="7" s="1"/>
  <c r="EU63" i="7"/>
  <c r="FK63" i="7" s="1"/>
  <c r="FN63" i="7"/>
  <c r="FZ63" i="7" s="1"/>
  <c r="GC63" i="7"/>
  <c r="HA63" i="7" s="1"/>
  <c r="HD63" i="7"/>
  <c r="HX63" i="7" s="1"/>
  <c r="IV63" i="7"/>
  <c r="DY76" i="7"/>
  <c r="HD76" i="7"/>
  <c r="HX76" i="7" s="1"/>
  <c r="EB76" i="7"/>
  <c r="ER76" i="7" s="1"/>
  <c r="CI76" i="7"/>
  <c r="FN76" i="7"/>
  <c r="FZ76" i="7" s="1"/>
  <c r="CL89" i="7"/>
  <c r="DF89" i="7" s="1"/>
  <c r="CI89" i="7"/>
  <c r="DY89" i="7"/>
  <c r="EB89" i="7"/>
  <c r="ER89" i="7" s="1"/>
  <c r="EU89" i="7"/>
  <c r="FK89" i="7" s="1"/>
  <c r="FN89" i="7"/>
  <c r="FZ89" i="7" s="1"/>
  <c r="GC89" i="7"/>
  <c r="HA89" i="7" s="1"/>
  <c r="HD89" i="7"/>
  <c r="HX89" i="7" s="1"/>
  <c r="CL102" i="7"/>
  <c r="DF102" i="7" s="1"/>
  <c r="DY102" i="7"/>
  <c r="EB102" i="7"/>
  <c r="ER102" i="7" s="1"/>
  <c r="EU102" i="7"/>
  <c r="FK102" i="7" s="1"/>
  <c r="FN102" i="7"/>
  <c r="FZ102" i="7" s="1"/>
  <c r="GC102" i="7"/>
  <c r="HA102" i="7" s="1"/>
  <c r="HD102" i="7"/>
  <c r="HX102" i="7" s="1"/>
  <c r="DY115" i="7"/>
  <c r="GC115" i="7"/>
  <c r="HA115" i="7" s="1"/>
  <c r="GC128" i="7"/>
  <c r="HA128" i="7" s="1"/>
  <c r="DY128" i="7"/>
  <c r="FN128" i="7"/>
  <c r="FZ128" i="7" s="1"/>
  <c r="CL128" i="7"/>
  <c r="DF128" i="7" s="1"/>
  <c r="EU128" i="7"/>
  <c r="FK128" i="7" s="1"/>
  <c r="HD128" i="7"/>
  <c r="HX128" i="7" s="1"/>
  <c r="CL141" i="7"/>
  <c r="DF141" i="7" s="1"/>
  <c r="DY141" i="7"/>
  <c r="EU141" i="7"/>
  <c r="FK141" i="7" s="1"/>
  <c r="GC141" i="7"/>
  <c r="HA141" i="7" s="1"/>
  <c r="HD141" i="7"/>
  <c r="HX141" i="7" s="1"/>
  <c r="DY154" i="7"/>
  <c r="EB154" i="7"/>
  <c r="ER154" i="7" s="1"/>
  <c r="EU154" i="7"/>
  <c r="FK154" i="7" s="1"/>
  <c r="FN154" i="7"/>
  <c r="FZ154" i="7" s="1"/>
  <c r="GC154" i="7"/>
  <c r="HA154" i="7" s="1"/>
  <c r="HD154" i="7"/>
  <c r="HX154" i="7" s="1"/>
  <c r="IV154" i="7"/>
  <c r="DY167" i="7"/>
  <c r="GC167" i="7"/>
  <c r="HA167" i="7" s="1"/>
  <c r="CL180" i="7"/>
  <c r="DF180" i="7" s="1"/>
  <c r="DY180" i="7"/>
  <c r="EB180" i="7"/>
  <c r="ER180" i="7" s="1"/>
  <c r="FN180" i="7"/>
  <c r="FZ180" i="7" s="1"/>
  <c r="GC180" i="7"/>
  <c r="HA180" i="7" s="1"/>
  <c r="HD180" i="7"/>
  <c r="HX180" i="7" s="1"/>
  <c r="DY193" i="7"/>
  <c r="CL193" i="7"/>
  <c r="DF193" i="7" s="1"/>
  <c r="EU193" i="7"/>
  <c r="FK193" i="7" s="1"/>
  <c r="GC193" i="7"/>
  <c r="HA193" i="7" s="1"/>
  <c r="IV193" i="7"/>
  <c r="HD193" i="7"/>
  <c r="HX193" i="7" s="1"/>
  <c r="CL206" i="7"/>
  <c r="DF206" i="7" s="1"/>
  <c r="DY206" i="7"/>
  <c r="EB206" i="7"/>
  <c r="ER206" i="7" s="1"/>
  <c r="EU206" i="7"/>
  <c r="FK206" i="7" s="1"/>
  <c r="FN206" i="7"/>
  <c r="FZ206" i="7" s="1"/>
  <c r="GC206" i="7"/>
  <c r="HA206" i="7" s="1"/>
  <c r="HD206" i="7"/>
  <c r="HX206" i="7" s="1"/>
  <c r="DY219" i="7"/>
  <c r="EB219" i="7"/>
  <c r="ER219" i="7" s="1"/>
  <c r="EU219" i="7"/>
  <c r="FK219" i="7" s="1"/>
  <c r="HD219" i="7"/>
  <c r="HX219" i="7" s="1"/>
  <c r="CL219" i="7"/>
  <c r="DF219" i="7" s="1"/>
  <c r="FN219" i="7"/>
  <c r="FZ219" i="7" s="1"/>
  <c r="GC219" i="7"/>
  <c r="HA219" i="7" s="1"/>
  <c r="CL232" i="7"/>
  <c r="DF232" i="7" s="1"/>
  <c r="DY232" i="7"/>
  <c r="EU232" i="7"/>
  <c r="FK232" i="7" s="1"/>
  <c r="GC232" i="7"/>
  <c r="HA232" i="7" s="1"/>
  <c r="HD232" i="7"/>
  <c r="HX232" i="7" s="1"/>
  <c r="CL245" i="7"/>
  <c r="DF245" i="7" s="1"/>
  <c r="DY245" i="7"/>
  <c r="EB245" i="7"/>
  <c r="ER245" i="7" s="1"/>
  <c r="GC245" i="7"/>
  <c r="HA245" i="7" s="1"/>
  <c r="HD245" i="7"/>
  <c r="HX245" i="7" s="1"/>
  <c r="CL258" i="7"/>
  <c r="DF258" i="7" s="1"/>
  <c r="DY258" i="7"/>
  <c r="EU258" i="7"/>
  <c r="FK258" i="7" s="1"/>
  <c r="GC258" i="7"/>
  <c r="HA258" i="7" s="1"/>
  <c r="EU271" i="7"/>
  <c r="FK271" i="7" s="1"/>
  <c r="CL271" i="7"/>
  <c r="DF271" i="7" s="1"/>
  <c r="DY271" i="7"/>
  <c r="EB271" i="7"/>
  <c r="ER271" i="7" s="1"/>
  <c r="FN271" i="7"/>
  <c r="FZ271" i="7" s="1"/>
  <c r="GC271" i="7"/>
  <c r="HA271" i="7" s="1"/>
  <c r="HD271" i="7"/>
  <c r="HX271" i="7" s="1"/>
  <c r="EB284" i="7"/>
  <c r="ER284" i="7" s="1"/>
  <c r="IV284" i="7"/>
  <c r="DY284" i="7"/>
  <c r="HD284" i="7"/>
  <c r="HX284" i="7" s="1"/>
  <c r="CL284" i="7"/>
  <c r="DF284" i="7" s="1"/>
  <c r="GC284" i="7"/>
  <c r="HA284" i="7" s="1"/>
  <c r="EU284" i="7"/>
  <c r="FK284" i="7" s="1"/>
  <c r="CL297" i="7"/>
  <c r="DF297" i="7" s="1"/>
  <c r="DY297" i="7"/>
  <c r="EU297" i="7"/>
  <c r="FK297" i="7" s="1"/>
  <c r="FN297" i="7"/>
  <c r="FZ297" i="7" s="1"/>
  <c r="GC297" i="7"/>
  <c r="HA297" i="7" s="1"/>
  <c r="HD297" i="7"/>
  <c r="HX297" i="7" s="1"/>
  <c r="EU310" i="7"/>
  <c r="FK310" i="7" s="1"/>
  <c r="CL310" i="7"/>
  <c r="DF310" i="7" s="1"/>
  <c r="DY310" i="7"/>
  <c r="EB310" i="7"/>
  <c r="ER310" i="7" s="1"/>
  <c r="FN310" i="7"/>
  <c r="FZ310" i="7" s="1"/>
  <c r="GC310" i="7"/>
  <c r="HA310" i="7" s="1"/>
  <c r="HD310" i="7"/>
  <c r="HX310" i="7" s="1"/>
  <c r="GC323" i="7"/>
  <c r="HA323" i="7" s="1"/>
  <c r="DY323" i="7"/>
  <c r="DY336" i="7"/>
  <c r="FN336" i="7"/>
  <c r="FZ336" i="7" s="1"/>
  <c r="GC336" i="7"/>
  <c r="HA336" i="7" s="1"/>
  <c r="CL336" i="7"/>
  <c r="DF336" i="7" s="1"/>
  <c r="EB336" i="7"/>
  <c r="ER336" i="7" s="1"/>
  <c r="EU336" i="7"/>
  <c r="FK336" i="7" s="1"/>
  <c r="HD336" i="7"/>
  <c r="HX336" i="7" s="1"/>
  <c r="DF349" i="7"/>
  <c r="DY349" i="7"/>
  <c r="FK349" i="7"/>
  <c r="FZ349" i="7"/>
  <c r="HA349" i="7"/>
  <c r="HX349" i="7"/>
  <c r="DF362" i="7"/>
  <c r="DY362" i="7"/>
  <c r="EB362" i="7"/>
  <c r="ER362" i="7" s="1"/>
  <c r="FK362" i="7"/>
  <c r="FN362" i="7"/>
  <c r="FZ362" i="7" s="1"/>
  <c r="HA362" i="7"/>
  <c r="HD362" i="7"/>
  <c r="HX362" i="7" s="1"/>
  <c r="IV362" i="7"/>
  <c r="DY375" i="7"/>
  <c r="GC375" i="7"/>
  <c r="HA375" i="7" s="1"/>
  <c r="HD375" i="7"/>
  <c r="HX375" i="7" s="1"/>
  <c r="CL375" i="7"/>
  <c r="DF375" i="7" s="1"/>
  <c r="EB375" i="7"/>
  <c r="ER375" i="7" s="1"/>
  <c r="EU375" i="7"/>
  <c r="FK375" i="7" s="1"/>
  <c r="EB388" i="7"/>
  <c r="ER388" i="7" s="1"/>
  <c r="DY388" i="7"/>
  <c r="CL388" i="7"/>
  <c r="DF388" i="7" s="1"/>
  <c r="FN388" i="7"/>
  <c r="FZ388" i="7" s="1"/>
  <c r="GC388" i="7"/>
  <c r="HA388" i="7" s="1"/>
  <c r="HD388" i="7"/>
  <c r="HX388" i="7" s="1"/>
  <c r="DY401" i="7"/>
  <c r="CL401" i="7"/>
  <c r="DF401" i="7" s="1"/>
  <c r="EU401" i="7"/>
  <c r="FK401" i="7" s="1"/>
  <c r="FN401" i="7"/>
  <c r="FZ401" i="7" s="1"/>
  <c r="GC401" i="7"/>
  <c r="HA401" i="7" s="1"/>
  <c r="IV401" i="7"/>
  <c r="DF414" i="7"/>
  <c r="DY414" i="7"/>
  <c r="FK414" i="7"/>
  <c r="FN414" i="7"/>
  <c r="FZ414" i="7" s="1"/>
  <c r="HA414" i="7"/>
  <c r="HX414" i="7"/>
  <c r="CL427" i="7"/>
  <c r="DF427" i="7" s="1"/>
  <c r="EB427" i="7"/>
  <c r="FK427" i="7"/>
  <c r="GC427" i="7"/>
  <c r="HA427" i="7" s="1"/>
  <c r="HD427" i="7"/>
  <c r="HX427" i="7" s="1"/>
  <c r="EB440" i="7"/>
  <c r="FN440" i="7"/>
  <c r="FZ440" i="7" s="1"/>
  <c r="HD440" i="7"/>
  <c r="HX440" i="7" s="1"/>
  <c r="CL440" i="7"/>
  <c r="DF440" i="7" s="1"/>
  <c r="DY440" i="7"/>
  <c r="EU440" i="7"/>
  <c r="FK440" i="7" s="1"/>
  <c r="GC440" i="7"/>
  <c r="HA440" i="7" s="1"/>
  <c r="CL453" i="7"/>
  <c r="DF453" i="7" s="1"/>
  <c r="DY453" i="7"/>
  <c r="EB453" i="7"/>
  <c r="EU453" i="7"/>
  <c r="FK453" i="7" s="1"/>
  <c r="GC453" i="7"/>
  <c r="HA453" i="7" s="1"/>
  <c r="HD453" i="7"/>
  <c r="HX453" i="7" s="1"/>
  <c r="CL466" i="7"/>
  <c r="DF466" i="7" s="1"/>
  <c r="DY466" i="7"/>
  <c r="EB466" i="7"/>
  <c r="GC466" i="7"/>
  <c r="HA466" i="7" s="1"/>
  <c r="HD466" i="7"/>
  <c r="HX466" i="7" s="1"/>
  <c r="GC479" i="7"/>
  <c r="HA479" i="7" s="1"/>
  <c r="DY479" i="7"/>
  <c r="CL492" i="7"/>
  <c r="DF492" i="7" s="1"/>
  <c r="DY492" i="7"/>
  <c r="EB492" i="7"/>
  <c r="EU492" i="7"/>
  <c r="FK492" i="7" s="1"/>
  <c r="FN492" i="7"/>
  <c r="FZ492" i="7" s="1"/>
  <c r="GC492" i="7"/>
  <c r="HA492" i="7" s="1"/>
  <c r="HD492" i="7"/>
  <c r="HX492" i="7" s="1"/>
  <c r="IV492" i="7"/>
  <c r="EB505" i="7"/>
  <c r="CL505" i="7"/>
  <c r="DF505" i="7" s="1"/>
  <c r="DY505" i="7"/>
  <c r="EU505" i="7"/>
  <c r="FK505" i="7" s="1"/>
  <c r="GC505" i="7"/>
  <c r="HA505" i="7" s="1"/>
  <c r="HD505" i="7"/>
  <c r="HX505" i="7" s="1"/>
  <c r="IV505" i="7"/>
  <c r="DY518" i="7"/>
  <c r="EB518" i="7"/>
  <c r="GC518" i="7"/>
  <c r="HA518" i="7" s="1"/>
  <c r="HD518" i="7"/>
  <c r="HX518" i="7" s="1"/>
  <c r="DY531" i="7"/>
  <c r="CL531" i="7"/>
  <c r="DF531" i="7" s="1"/>
  <c r="EU531" i="7"/>
  <c r="FK531" i="7" s="1"/>
  <c r="FN531" i="7"/>
  <c r="FZ531" i="7" s="1"/>
  <c r="GC531" i="7"/>
  <c r="HA531" i="7" s="1"/>
  <c r="HD531" i="7"/>
  <c r="HX531" i="7" s="1"/>
  <c r="DF544" i="7"/>
  <c r="ER544" i="7"/>
  <c r="FK544" i="7"/>
  <c r="FZ544" i="7"/>
  <c r="HA544" i="7"/>
  <c r="HX544" i="7"/>
  <c r="DY557" i="7"/>
  <c r="EB557" i="7"/>
  <c r="EU557" i="7"/>
  <c r="FK557" i="7" s="1"/>
  <c r="HD557" i="7"/>
  <c r="HX557" i="7" s="1"/>
  <c r="CL557" i="7"/>
  <c r="DF557" i="7" s="1"/>
  <c r="FN557" i="7"/>
  <c r="FZ557" i="7" s="1"/>
  <c r="GC557" i="7"/>
  <c r="HA557" i="7" s="1"/>
  <c r="EU570" i="7"/>
  <c r="FK570" i="7" s="1"/>
  <c r="DY570" i="7"/>
  <c r="CL570" i="7"/>
  <c r="DF570" i="7" s="1"/>
  <c r="GC570" i="7"/>
  <c r="HA570" i="7" s="1"/>
  <c r="HD570" i="7"/>
  <c r="HX570" i="7" s="1"/>
  <c r="CL11" i="7"/>
  <c r="DF11" i="7" s="1"/>
  <c r="EB11" i="7"/>
  <c r="ER11" i="7" s="1"/>
  <c r="EU11" i="7"/>
  <c r="FK11" i="7" s="1"/>
  <c r="FN11" i="7"/>
  <c r="FZ11" i="7" s="1"/>
  <c r="GC11" i="7"/>
  <c r="HA11" i="7" s="1"/>
  <c r="HD11" i="7"/>
  <c r="HX11" i="7" s="1"/>
  <c r="DY25" i="7"/>
  <c r="DY26" i="7"/>
  <c r="DY27" i="7"/>
  <c r="DY28" i="7"/>
  <c r="DY29" i="7"/>
  <c r="DY30" i="7"/>
  <c r="DY31" i="7"/>
  <c r="DY32" i="7"/>
  <c r="DY34" i="7"/>
  <c r="DY35" i="7"/>
  <c r="DY38" i="7"/>
  <c r="DY39" i="7"/>
  <c r="DY40" i="7"/>
  <c r="DY41" i="7"/>
  <c r="DY42" i="7"/>
  <c r="DY43" i="7"/>
  <c r="DY44" i="7"/>
  <c r="DY45" i="7"/>
  <c r="DY47" i="7"/>
  <c r="DY48" i="7"/>
  <c r="DY51" i="7"/>
  <c r="DY52" i="7"/>
  <c r="DY53" i="7"/>
  <c r="DY54" i="7"/>
  <c r="DY55" i="7"/>
  <c r="DY56" i="7"/>
  <c r="DY57" i="7"/>
  <c r="DY58" i="7"/>
  <c r="DY60" i="7"/>
  <c r="DY61" i="7"/>
  <c r="DY64" i="7"/>
  <c r="DY65" i="7"/>
  <c r="DY66" i="7"/>
  <c r="DY67" i="7"/>
  <c r="DY68" i="7"/>
  <c r="DY69" i="7"/>
  <c r="DY70" i="7"/>
  <c r="DY71" i="7"/>
  <c r="DY73" i="7"/>
  <c r="DY74" i="7"/>
  <c r="DY77" i="7"/>
  <c r="DY78" i="7"/>
  <c r="DY79" i="7"/>
  <c r="DY80" i="7"/>
  <c r="DY81" i="7"/>
  <c r="DY82" i="7"/>
  <c r="DY83" i="7"/>
  <c r="DY84" i="7"/>
  <c r="DY86" i="7"/>
  <c r="DY87" i="7"/>
  <c r="DY90" i="7"/>
  <c r="DY91" i="7"/>
  <c r="DY92" i="7"/>
  <c r="DY93" i="7"/>
  <c r="DY94" i="7"/>
  <c r="DY95" i="7"/>
  <c r="DY96" i="7"/>
  <c r="DY97" i="7"/>
  <c r="DY99" i="7"/>
  <c r="DY100" i="7"/>
  <c r="DY103" i="7"/>
  <c r="DY104" i="7"/>
  <c r="DY105" i="7"/>
  <c r="DY106" i="7"/>
  <c r="DY107" i="7"/>
  <c r="DY108" i="7"/>
  <c r="DY109" i="7"/>
  <c r="DY110" i="7"/>
  <c r="DY112" i="7"/>
  <c r="DY113" i="7"/>
  <c r="DY116" i="7"/>
  <c r="DY117" i="7"/>
  <c r="DY118" i="7"/>
  <c r="DY119" i="7"/>
  <c r="DY120" i="7"/>
  <c r="DY121" i="7"/>
  <c r="DY122" i="7"/>
  <c r="DY123" i="7"/>
  <c r="DY125" i="7"/>
  <c r="DY126" i="7"/>
  <c r="DY129" i="7"/>
  <c r="DY130" i="7"/>
  <c r="DY131" i="7"/>
  <c r="DY132" i="7"/>
  <c r="DY133" i="7"/>
  <c r="DY134" i="7"/>
  <c r="DY135" i="7"/>
  <c r="DY136" i="7"/>
  <c r="DY138" i="7"/>
  <c r="DY139" i="7"/>
  <c r="DY142" i="7"/>
  <c r="DY143" i="7"/>
  <c r="DY144" i="7"/>
  <c r="DY145" i="7"/>
  <c r="DY146" i="7"/>
  <c r="DY147" i="7"/>
  <c r="DY148" i="7"/>
  <c r="DY149" i="7"/>
  <c r="DY151" i="7"/>
  <c r="DY152" i="7"/>
  <c r="DY155" i="7"/>
  <c r="DY156" i="7"/>
  <c r="DY157" i="7"/>
  <c r="DY158" i="7"/>
  <c r="DY159" i="7"/>
  <c r="DY160" i="7"/>
  <c r="DY161" i="7"/>
  <c r="DY162" i="7"/>
  <c r="DY164" i="7"/>
  <c r="DY165" i="7"/>
  <c r="DY168" i="7"/>
  <c r="DY169" i="7"/>
  <c r="DY170" i="7"/>
  <c r="DY171" i="7"/>
  <c r="DY172" i="7"/>
  <c r="DY173" i="7"/>
  <c r="DY174" i="7"/>
  <c r="DY175" i="7"/>
  <c r="DY177" i="7"/>
  <c r="DY178" i="7"/>
  <c r="DY181" i="7"/>
  <c r="DY182" i="7"/>
  <c r="DY183" i="7"/>
  <c r="DY184" i="7"/>
  <c r="DY185" i="7"/>
  <c r="DY186" i="7"/>
  <c r="DY187" i="7"/>
  <c r="DY188" i="7"/>
  <c r="DY190" i="7"/>
  <c r="DY191" i="7"/>
  <c r="DY194" i="7"/>
  <c r="DY195" i="7"/>
  <c r="DY196" i="7"/>
  <c r="DY197" i="7"/>
  <c r="DY198" i="7"/>
  <c r="DY199" i="7"/>
  <c r="DY200" i="7"/>
  <c r="DY201" i="7"/>
  <c r="DY203" i="7"/>
  <c r="DY204" i="7"/>
  <c r="DY207" i="7"/>
  <c r="DY208" i="7"/>
  <c r="DY209" i="7"/>
  <c r="DY210" i="7"/>
  <c r="DY211" i="7"/>
  <c r="DY212" i="7"/>
  <c r="DY213" i="7"/>
  <c r="DY214" i="7"/>
  <c r="DY216" i="7"/>
  <c r="DY217" i="7"/>
  <c r="DY220" i="7"/>
  <c r="DY221" i="7"/>
  <c r="DY222" i="7"/>
  <c r="DY223" i="7"/>
  <c r="DY224" i="7"/>
  <c r="DY225" i="7"/>
  <c r="DY226" i="7"/>
  <c r="DY227" i="7"/>
  <c r="DY229" i="7"/>
  <c r="DY230" i="7"/>
  <c r="DY233" i="7"/>
  <c r="DY234" i="7"/>
  <c r="DY235" i="7"/>
  <c r="DY236" i="7"/>
  <c r="DY237" i="7"/>
  <c r="DY238" i="7"/>
  <c r="DY239" i="7"/>
  <c r="DY240" i="7"/>
  <c r="DY242" i="7"/>
  <c r="DY243" i="7"/>
  <c r="DY246" i="7"/>
  <c r="DY247" i="7"/>
  <c r="DY248" i="7"/>
  <c r="DY249" i="7"/>
  <c r="DY250" i="7"/>
  <c r="DY251" i="7"/>
  <c r="DY252" i="7"/>
  <c r="DY253" i="7"/>
  <c r="DY255" i="7"/>
  <c r="DY256" i="7"/>
  <c r="DY259" i="7"/>
  <c r="DY260" i="7"/>
  <c r="DY261" i="7"/>
  <c r="DY262" i="7"/>
  <c r="DY263" i="7"/>
  <c r="DY264" i="7"/>
  <c r="DY265" i="7"/>
  <c r="DY266" i="7"/>
  <c r="DY268" i="7"/>
  <c r="DY269" i="7"/>
  <c r="DY272" i="7"/>
  <c r="DY273" i="7"/>
  <c r="DY274" i="7"/>
  <c r="DY275" i="7"/>
  <c r="DY276" i="7"/>
  <c r="DY277" i="7"/>
  <c r="DY278" i="7"/>
  <c r="DY279" i="7"/>
  <c r="DY281" i="7"/>
  <c r="DY282" i="7"/>
  <c r="DY285" i="7"/>
  <c r="DY286" i="7"/>
  <c r="DY287" i="7"/>
  <c r="DY288" i="7"/>
  <c r="DY289" i="7"/>
  <c r="DY290" i="7"/>
  <c r="DY291" i="7"/>
  <c r="DY292" i="7"/>
  <c r="DY294" i="7"/>
  <c r="DY295" i="7"/>
  <c r="DY298" i="7"/>
  <c r="DY299" i="7"/>
  <c r="DY300" i="7"/>
  <c r="DY301" i="7"/>
  <c r="DY302" i="7"/>
  <c r="DY304" i="7"/>
  <c r="DY305" i="7"/>
  <c r="DY307" i="7"/>
  <c r="DY308" i="7"/>
  <c r="DY311" i="7"/>
  <c r="DY312" i="7"/>
  <c r="DY313" i="7"/>
  <c r="DY314" i="7"/>
  <c r="DY315" i="7"/>
  <c r="DY316" i="7"/>
  <c r="DY317" i="7"/>
  <c r="DY318" i="7"/>
  <c r="DY320" i="7"/>
  <c r="DY321" i="7"/>
  <c r="DY324" i="7"/>
  <c r="DY325" i="7"/>
  <c r="DY326" i="7"/>
  <c r="DY327" i="7"/>
  <c r="DY328" i="7"/>
  <c r="DY329" i="7"/>
  <c r="DY330" i="7"/>
  <c r="DY331" i="7"/>
  <c r="DY333" i="7"/>
  <c r="DY334" i="7"/>
  <c r="DY337" i="7"/>
  <c r="DY338" i="7"/>
  <c r="DY339" i="7"/>
  <c r="DY340" i="7"/>
  <c r="DY341" i="7"/>
  <c r="DY342" i="7"/>
  <c r="DY343" i="7"/>
  <c r="DY344" i="7"/>
  <c r="DY346" i="7"/>
  <c r="DY347" i="7"/>
  <c r="DY350" i="7"/>
  <c r="DY351" i="7"/>
  <c r="DY352" i="7"/>
  <c r="DY353" i="7"/>
  <c r="DY354" i="7"/>
  <c r="DY355" i="7"/>
  <c r="DY356" i="7"/>
  <c r="DY357" i="7"/>
  <c r="DY359" i="7"/>
  <c r="DY360" i="7"/>
  <c r="DY363" i="7"/>
  <c r="DY364" i="7"/>
  <c r="DY365" i="7"/>
  <c r="DY366" i="7"/>
  <c r="DY367" i="7"/>
  <c r="DY368" i="7"/>
  <c r="DY369" i="7"/>
  <c r="DY370" i="7"/>
  <c r="DY372" i="7"/>
  <c r="DY373" i="7"/>
  <c r="DY376" i="7"/>
  <c r="DY377" i="7"/>
  <c r="DY378" i="7"/>
  <c r="DY379" i="7"/>
  <c r="DY380" i="7"/>
  <c r="DY381" i="7"/>
  <c r="DY382" i="7"/>
  <c r="DY383" i="7"/>
  <c r="DY385" i="7"/>
  <c r="DY386" i="7"/>
  <c r="DY389" i="7"/>
  <c r="DY390" i="7"/>
  <c r="DY391" i="7"/>
  <c r="DY392" i="7"/>
  <c r="DY393" i="7"/>
  <c r="DY394" i="7"/>
  <c r="DY395" i="7"/>
  <c r="DY396" i="7"/>
  <c r="DY398" i="7"/>
  <c r="DY399" i="7"/>
  <c r="DY402" i="7"/>
  <c r="DY403" i="7"/>
  <c r="DY404" i="7"/>
  <c r="DY405" i="7"/>
  <c r="DY406" i="7"/>
  <c r="DY407" i="7"/>
  <c r="DY408" i="7"/>
  <c r="DY409" i="7"/>
  <c r="DY411" i="7"/>
  <c r="DY412" i="7"/>
  <c r="DY415" i="7"/>
  <c r="DY416" i="7"/>
  <c r="DY417" i="7"/>
  <c r="DY418" i="7"/>
  <c r="DY419" i="7"/>
  <c r="DY420" i="7"/>
  <c r="DY421" i="7"/>
  <c r="DY422" i="7"/>
  <c r="DY424" i="7"/>
  <c r="DY425" i="7"/>
  <c r="DY427" i="7"/>
  <c r="DY428" i="7"/>
  <c r="DY429" i="7"/>
  <c r="DY430" i="7"/>
  <c r="DY431" i="7"/>
  <c r="DY432" i="7"/>
  <c r="DY433" i="7"/>
  <c r="DY434" i="7"/>
  <c r="DY435" i="7"/>
  <c r="DY437" i="7"/>
  <c r="DY438" i="7"/>
  <c r="DY441" i="7"/>
  <c r="DY442" i="7"/>
  <c r="DY443" i="7"/>
  <c r="DY444" i="7"/>
  <c r="DY445" i="7"/>
  <c r="DY446" i="7"/>
  <c r="DY447" i="7"/>
  <c r="DY448" i="7"/>
  <c r="DY450" i="7"/>
  <c r="DY451" i="7"/>
  <c r="DY454" i="7"/>
  <c r="DY455" i="7"/>
  <c r="DY456" i="7"/>
  <c r="DY457" i="7"/>
  <c r="DY458" i="7"/>
  <c r="DY459" i="7"/>
  <c r="DY460" i="7"/>
  <c r="DY461" i="7"/>
  <c r="DY463" i="7"/>
  <c r="DY464" i="7"/>
  <c r="DY467" i="7"/>
  <c r="DY468" i="7"/>
  <c r="DY469" i="7"/>
  <c r="DY470" i="7"/>
  <c r="DY471" i="7"/>
  <c r="DY472" i="7"/>
  <c r="DY473" i="7"/>
  <c r="DY474" i="7"/>
  <c r="DY476" i="7"/>
  <c r="DY477" i="7"/>
  <c r="DY481" i="7"/>
  <c r="DY482" i="7"/>
  <c r="DY483" i="7"/>
  <c r="DY484" i="7"/>
  <c r="DY485" i="7"/>
  <c r="DY486" i="7"/>
  <c r="DY487" i="7"/>
  <c r="DY489" i="7"/>
  <c r="DY490" i="7"/>
  <c r="DY494" i="7"/>
  <c r="DY495" i="7"/>
  <c r="DY496" i="7"/>
  <c r="DY497" i="7"/>
  <c r="DY498" i="7"/>
  <c r="DY499" i="7"/>
  <c r="DY500" i="7"/>
  <c r="DY502" i="7"/>
  <c r="DY503" i="7"/>
  <c r="DY506" i="7"/>
  <c r="DY507" i="7"/>
  <c r="DY508" i="7"/>
  <c r="DY509" i="7"/>
  <c r="DY510" i="7"/>
  <c r="DY511" i="7"/>
  <c r="DY512" i="7"/>
  <c r="DY513" i="7"/>
  <c r="DY515" i="7"/>
  <c r="DY516" i="7"/>
  <c r="DY519" i="7"/>
  <c r="DY520" i="7"/>
  <c r="DY521" i="7"/>
  <c r="DY522" i="7"/>
  <c r="DY523" i="7"/>
  <c r="DY524" i="7"/>
  <c r="DY525" i="7"/>
  <c r="DY526" i="7"/>
  <c r="DY528" i="7"/>
  <c r="DY529" i="7"/>
  <c r="DY532" i="7"/>
  <c r="DY533" i="7"/>
  <c r="DY534" i="7"/>
  <c r="DY535" i="7"/>
  <c r="DY536" i="7"/>
  <c r="DY537" i="7"/>
  <c r="DY538" i="7"/>
  <c r="DY539" i="7"/>
  <c r="DY542" i="7"/>
  <c r="DY545" i="7"/>
  <c r="DY546" i="7"/>
  <c r="DY547" i="7"/>
  <c r="DY548" i="7"/>
  <c r="DY549" i="7"/>
  <c r="DY550" i="7"/>
  <c r="DY551" i="7"/>
  <c r="DY552" i="7"/>
  <c r="DY554" i="7"/>
  <c r="DY555" i="7"/>
  <c r="DY558" i="7"/>
  <c r="DY559" i="7"/>
  <c r="DY560" i="7"/>
  <c r="DY561" i="7"/>
  <c r="DY562" i="7"/>
  <c r="DY563" i="7"/>
  <c r="DY564" i="7"/>
  <c r="DY565" i="7"/>
  <c r="DY567" i="7"/>
  <c r="DY568" i="7"/>
  <c r="DY571" i="7"/>
  <c r="DY572" i="7"/>
  <c r="DY573" i="7"/>
  <c r="DY574" i="7"/>
  <c r="DY575" i="7"/>
  <c r="DY576" i="7"/>
  <c r="DY577" i="7"/>
  <c r="DY578" i="7"/>
  <c r="DY581" i="7"/>
  <c r="EB531" i="7"/>
  <c r="EB479" i="7"/>
  <c r="HD479" i="7"/>
  <c r="HX479" i="7" s="1"/>
  <c r="CL479" i="7"/>
  <c r="DF479" i="7" s="1"/>
  <c r="EU479" i="7"/>
  <c r="FK479" i="7" s="1"/>
  <c r="FN479" i="7"/>
  <c r="FZ479" i="7" s="1"/>
  <c r="FN570" i="7"/>
  <c r="FZ570" i="7" s="1"/>
  <c r="EB570" i="7"/>
  <c r="IV479" i="7"/>
  <c r="IV570" i="7"/>
  <c r="CL518" i="7"/>
  <c r="DF518" i="7" s="1"/>
  <c r="EU518" i="7"/>
  <c r="FK518" i="7" s="1"/>
  <c r="FN518" i="7"/>
  <c r="FZ518" i="7" s="1"/>
  <c r="EU388" i="7"/>
  <c r="FK388" i="7" s="1"/>
  <c r="EB323" i="7"/>
  <c r="ER323" i="7" s="1"/>
  <c r="HD323" i="7"/>
  <c r="HX323" i="7" s="1"/>
  <c r="CL323" i="7"/>
  <c r="DF323" i="7" s="1"/>
  <c r="EU323" i="7"/>
  <c r="FK323" i="7" s="1"/>
  <c r="FN323" i="7"/>
  <c r="FZ323" i="7" s="1"/>
  <c r="EB167" i="7"/>
  <c r="ER167" i="7" s="1"/>
  <c r="HD167" i="7"/>
  <c r="HX167" i="7" s="1"/>
  <c r="CL167" i="7"/>
  <c r="DF167" i="7" s="1"/>
  <c r="EU167" i="7"/>
  <c r="FK167" i="7" s="1"/>
  <c r="FN167" i="7"/>
  <c r="FZ167" i="7" s="1"/>
  <c r="HD401" i="7"/>
  <c r="HX401" i="7" s="1"/>
  <c r="IV388" i="7"/>
  <c r="FN375" i="7"/>
  <c r="FZ375" i="7" s="1"/>
  <c r="CL115" i="7"/>
  <c r="DF115" i="7" s="1"/>
  <c r="EB115" i="7"/>
  <c r="ER115" i="7" s="1"/>
  <c r="EU115" i="7"/>
  <c r="FK115" i="7" s="1"/>
  <c r="FN115" i="7"/>
  <c r="FZ115" i="7" s="1"/>
  <c r="HD115" i="7"/>
  <c r="HX115" i="7" s="1"/>
  <c r="EU466" i="7"/>
  <c r="FK466" i="7" s="1"/>
  <c r="FN466" i="7"/>
  <c r="FZ466" i="7" s="1"/>
  <c r="FN427" i="7"/>
  <c r="FZ427" i="7" s="1"/>
  <c r="IV323" i="7"/>
  <c r="FN284" i="7"/>
  <c r="FZ284" i="7" s="1"/>
  <c r="FN505" i="7"/>
  <c r="FZ505" i="7" s="1"/>
  <c r="FN453" i="7"/>
  <c r="FZ453" i="7" s="1"/>
  <c r="ER349" i="7"/>
  <c r="IV336" i="7"/>
  <c r="EB297" i="7"/>
  <c r="ER297" i="7" s="1"/>
  <c r="HD258" i="7"/>
  <c r="HX258" i="7" s="1"/>
  <c r="FN193" i="7"/>
  <c r="FZ193" i="7" s="1"/>
  <c r="EB193" i="7"/>
  <c r="ER193" i="7" s="1"/>
  <c r="EB258" i="7"/>
  <c r="ER258" i="7" s="1"/>
  <c r="FN258" i="7"/>
  <c r="FZ258" i="7" s="1"/>
  <c r="EB232" i="7"/>
  <c r="ER232" i="7" s="1"/>
  <c r="EB128" i="7"/>
  <c r="ER128" i="7" s="1"/>
  <c r="EU245" i="7"/>
  <c r="FK245" i="7" s="1"/>
  <c r="FN232" i="7"/>
  <c r="FZ232" i="7" s="1"/>
  <c r="EU180" i="7"/>
  <c r="FK180" i="7" s="1"/>
  <c r="EB141" i="7"/>
  <c r="ER141" i="7" s="1"/>
  <c r="FN141" i="7"/>
  <c r="FZ141" i="7" s="1"/>
  <c r="IV128" i="7"/>
  <c r="EU76" i="7"/>
  <c r="FK76" i="7" s="1"/>
  <c r="CL76" i="7"/>
  <c r="DF76" i="7" s="1"/>
  <c r="EU37" i="7"/>
  <c r="FK37" i="7" s="1"/>
  <c r="IV50" i="7"/>
  <c r="EB24" i="7"/>
  <c r="ER24" i="7" s="1"/>
  <c r="FN24" i="7"/>
  <c r="FZ24" i="7" s="1"/>
  <c r="A37" i="6"/>
  <c r="A50" i="6"/>
  <c r="A63" i="6"/>
  <c r="A76" i="6"/>
  <c r="A89" i="6"/>
  <c r="A102" i="6"/>
  <c r="A115" i="6"/>
  <c r="A128" i="6"/>
  <c r="A141" i="6"/>
  <c r="A154" i="6"/>
  <c r="A167" i="6"/>
  <c r="A180" i="6"/>
  <c r="A193" i="6"/>
  <c r="A219" i="6"/>
  <c r="A232" i="6"/>
  <c r="A245" i="6"/>
  <c r="A258" i="6"/>
  <c r="A271" i="6"/>
  <c r="A284" i="6"/>
  <c r="A297" i="6"/>
  <c r="A310" i="6"/>
  <c r="A323" i="6"/>
  <c r="A336" i="6"/>
  <c r="A349" i="6"/>
  <c r="A362" i="6"/>
  <c r="A375" i="6"/>
  <c r="A388" i="6"/>
  <c r="A401" i="6"/>
  <c r="A414" i="6"/>
  <c r="A427" i="6"/>
  <c r="A440" i="6"/>
  <c r="A453" i="6"/>
  <c r="A466" i="6"/>
  <c r="A479" i="6"/>
  <c r="A492" i="6"/>
  <c r="A505" i="6"/>
  <c r="A518" i="6"/>
  <c r="A531" i="6"/>
  <c r="A557" i="6"/>
  <c r="ER545" i="7"/>
  <c r="EB546" i="7"/>
  <c r="EB547" i="7"/>
  <c r="EB548" i="7"/>
  <c r="EB549" i="7"/>
  <c r="EB550" i="7"/>
  <c r="EB551" i="7"/>
  <c r="EB552" i="7"/>
  <c r="EB553" i="7"/>
  <c r="EB554" i="7"/>
  <c r="EB555" i="7"/>
  <c r="EB558" i="7"/>
  <c r="EB559" i="7"/>
  <c r="EB560" i="7"/>
  <c r="EB561" i="7"/>
  <c r="EB562" i="7"/>
  <c r="EB563" i="7"/>
  <c r="EB564" i="7"/>
  <c r="EB565" i="7"/>
  <c r="EB566" i="7"/>
  <c r="EB567" i="7"/>
  <c r="EB568" i="7"/>
  <c r="EB571" i="7"/>
  <c r="EB572" i="7"/>
  <c r="EB573" i="7"/>
  <c r="EB574" i="7"/>
  <c r="EB575" i="7"/>
  <c r="EB576" i="7"/>
  <c r="EB577" i="7"/>
  <c r="EB578" i="7"/>
  <c r="EB579" i="7"/>
  <c r="EB580" i="7"/>
  <c r="EB581" i="7"/>
  <c r="EB542" i="7"/>
  <c r="EB532" i="7"/>
  <c r="EB533" i="7"/>
  <c r="EB534" i="7"/>
  <c r="EB535" i="7"/>
  <c r="EB536" i="7"/>
  <c r="EB537" i="7"/>
  <c r="EB538" i="7"/>
  <c r="EB539" i="7"/>
  <c r="EB540" i="7"/>
  <c r="EB541" i="7"/>
  <c r="EB520" i="7"/>
  <c r="EB521" i="7"/>
  <c r="EB522" i="7"/>
  <c r="EB523" i="7"/>
  <c r="EB524" i="7"/>
  <c r="EB525" i="7"/>
  <c r="EB526" i="7"/>
  <c r="EB527" i="7"/>
  <c r="EB528" i="7"/>
  <c r="EB529" i="7"/>
  <c r="EB519" i="7"/>
  <c r="EB25" i="7"/>
  <c r="ER25" i="7" s="1"/>
  <c r="EB26" i="7"/>
  <c r="ER26" i="7" s="1"/>
  <c r="EB27" i="7"/>
  <c r="ER27" i="7" s="1"/>
  <c r="EB28" i="7"/>
  <c r="ER28" i="7" s="1"/>
  <c r="EB29" i="7"/>
  <c r="ER29" i="7" s="1"/>
  <c r="EB30" i="7"/>
  <c r="ER30" i="7" s="1"/>
  <c r="EB31" i="7"/>
  <c r="ER31" i="7" s="1"/>
  <c r="EB32" i="7"/>
  <c r="ER32" i="7" s="1"/>
  <c r="EB33" i="7"/>
  <c r="ER33" i="7" s="1"/>
  <c r="EB34" i="7"/>
  <c r="ER34" i="7" s="1"/>
  <c r="EB35" i="7"/>
  <c r="ER35" i="7" s="1"/>
  <c r="EB38" i="7"/>
  <c r="ER38" i="7" s="1"/>
  <c r="EB39" i="7"/>
  <c r="ER39" i="7" s="1"/>
  <c r="EB40" i="7"/>
  <c r="ER40" i="7" s="1"/>
  <c r="EB41" i="7"/>
  <c r="ER41" i="7" s="1"/>
  <c r="EB42" i="7"/>
  <c r="ER42" i="7" s="1"/>
  <c r="EB43" i="7"/>
  <c r="ER43" i="7" s="1"/>
  <c r="EB44" i="7"/>
  <c r="ER44" i="7" s="1"/>
  <c r="EB45" i="7"/>
  <c r="ER45" i="7" s="1"/>
  <c r="EB46" i="7"/>
  <c r="ER46" i="7" s="1"/>
  <c r="EB47" i="7"/>
  <c r="ER47" i="7" s="1"/>
  <c r="EB48" i="7"/>
  <c r="ER48" i="7" s="1"/>
  <c r="EB51" i="7"/>
  <c r="ER51" i="7" s="1"/>
  <c r="EB52" i="7"/>
  <c r="ER52" i="7" s="1"/>
  <c r="EB53" i="7"/>
  <c r="ER53" i="7" s="1"/>
  <c r="EB54" i="7"/>
  <c r="ER54" i="7" s="1"/>
  <c r="EB55" i="7"/>
  <c r="ER55" i="7" s="1"/>
  <c r="EB56" i="7"/>
  <c r="ER56" i="7" s="1"/>
  <c r="EB57" i="7"/>
  <c r="ER57" i="7" s="1"/>
  <c r="EB58" i="7"/>
  <c r="ER58" i="7" s="1"/>
  <c r="EB59" i="7"/>
  <c r="ER59" i="7" s="1"/>
  <c r="EB60" i="7"/>
  <c r="ER60" i="7" s="1"/>
  <c r="EB61" i="7"/>
  <c r="ER61" i="7" s="1"/>
  <c r="EB64" i="7"/>
  <c r="ER64" i="7" s="1"/>
  <c r="EB65" i="7"/>
  <c r="ER65" i="7" s="1"/>
  <c r="EB66" i="7"/>
  <c r="ER66" i="7" s="1"/>
  <c r="EB67" i="7"/>
  <c r="ER67" i="7" s="1"/>
  <c r="EB68" i="7"/>
  <c r="ER68" i="7" s="1"/>
  <c r="EB69" i="7"/>
  <c r="ER69" i="7" s="1"/>
  <c r="EB70" i="7"/>
  <c r="ER70" i="7" s="1"/>
  <c r="EB71" i="7"/>
  <c r="ER71" i="7" s="1"/>
  <c r="EB72" i="7"/>
  <c r="ER72" i="7" s="1"/>
  <c r="EB73" i="7"/>
  <c r="ER73" i="7" s="1"/>
  <c r="EB74" i="7"/>
  <c r="ER74" i="7" s="1"/>
  <c r="EB77" i="7"/>
  <c r="ER77" i="7" s="1"/>
  <c r="EB78" i="7"/>
  <c r="ER78" i="7" s="1"/>
  <c r="EB79" i="7"/>
  <c r="ER79" i="7" s="1"/>
  <c r="EB80" i="7"/>
  <c r="ER80" i="7" s="1"/>
  <c r="EB81" i="7"/>
  <c r="ER81" i="7" s="1"/>
  <c r="EB82" i="7"/>
  <c r="ER82" i="7" s="1"/>
  <c r="EB83" i="7"/>
  <c r="ER83" i="7" s="1"/>
  <c r="EB84" i="7"/>
  <c r="ER84" i="7" s="1"/>
  <c r="EB85" i="7"/>
  <c r="ER85" i="7" s="1"/>
  <c r="EB86" i="7"/>
  <c r="ER86" i="7" s="1"/>
  <c r="EB87" i="7"/>
  <c r="ER87" i="7" s="1"/>
  <c r="EB90" i="7"/>
  <c r="ER90" i="7" s="1"/>
  <c r="EB91" i="7"/>
  <c r="ER91" i="7" s="1"/>
  <c r="EB92" i="7"/>
  <c r="ER92" i="7" s="1"/>
  <c r="EB93" i="7"/>
  <c r="ER93" i="7" s="1"/>
  <c r="EB94" i="7"/>
  <c r="ER94" i="7" s="1"/>
  <c r="EB95" i="7"/>
  <c r="ER95" i="7" s="1"/>
  <c r="EB96" i="7"/>
  <c r="ER96" i="7" s="1"/>
  <c r="EB97" i="7"/>
  <c r="ER97" i="7" s="1"/>
  <c r="EB98" i="7"/>
  <c r="ER98" i="7" s="1"/>
  <c r="EB99" i="7"/>
  <c r="ER99" i="7" s="1"/>
  <c r="EB100" i="7"/>
  <c r="ER100" i="7" s="1"/>
  <c r="EB103" i="7"/>
  <c r="ER103" i="7" s="1"/>
  <c r="EB104" i="7"/>
  <c r="ER104" i="7" s="1"/>
  <c r="EB105" i="7"/>
  <c r="ER105" i="7" s="1"/>
  <c r="EB106" i="7"/>
  <c r="ER106" i="7" s="1"/>
  <c r="EB107" i="7"/>
  <c r="ER107" i="7" s="1"/>
  <c r="EB108" i="7"/>
  <c r="ER108" i="7" s="1"/>
  <c r="EB109" i="7"/>
  <c r="ER109" i="7" s="1"/>
  <c r="EB110" i="7"/>
  <c r="ER110" i="7" s="1"/>
  <c r="EB111" i="7"/>
  <c r="ER111" i="7" s="1"/>
  <c r="EB112" i="7"/>
  <c r="ER112" i="7" s="1"/>
  <c r="EB113" i="7"/>
  <c r="ER113" i="7" s="1"/>
  <c r="ER116" i="7"/>
  <c r="EB117" i="7"/>
  <c r="ER117" i="7" s="1"/>
  <c r="EB118" i="7"/>
  <c r="ER118" i="7" s="1"/>
  <c r="EB119" i="7"/>
  <c r="ER119" i="7" s="1"/>
  <c r="EB120" i="7"/>
  <c r="ER120" i="7" s="1"/>
  <c r="EB121" i="7"/>
  <c r="ER121" i="7" s="1"/>
  <c r="EB122" i="7"/>
  <c r="ER122" i="7" s="1"/>
  <c r="EB123" i="7"/>
  <c r="ER123" i="7" s="1"/>
  <c r="EB124" i="7"/>
  <c r="ER124" i="7" s="1"/>
  <c r="EB125" i="7"/>
  <c r="ER125" i="7" s="1"/>
  <c r="EB126" i="7"/>
  <c r="ER126" i="7" s="1"/>
  <c r="EB129" i="7"/>
  <c r="ER129" i="7" s="1"/>
  <c r="EB130" i="7"/>
  <c r="ER130" i="7" s="1"/>
  <c r="EB131" i="7"/>
  <c r="ER131" i="7" s="1"/>
  <c r="EB132" i="7"/>
  <c r="ER132" i="7" s="1"/>
  <c r="EB133" i="7"/>
  <c r="ER133" i="7" s="1"/>
  <c r="EB134" i="7"/>
  <c r="ER134" i="7" s="1"/>
  <c r="EB135" i="7"/>
  <c r="ER135" i="7" s="1"/>
  <c r="EB136" i="7"/>
  <c r="ER136" i="7" s="1"/>
  <c r="EB137" i="7"/>
  <c r="ER137" i="7" s="1"/>
  <c r="EB138" i="7"/>
  <c r="ER138" i="7" s="1"/>
  <c r="EB139" i="7"/>
  <c r="ER139" i="7" s="1"/>
  <c r="EB142" i="7"/>
  <c r="ER142" i="7" s="1"/>
  <c r="EB143" i="7"/>
  <c r="ER143" i="7" s="1"/>
  <c r="EB144" i="7"/>
  <c r="ER144" i="7" s="1"/>
  <c r="EB145" i="7"/>
  <c r="ER145" i="7" s="1"/>
  <c r="EB146" i="7"/>
  <c r="ER146" i="7" s="1"/>
  <c r="EB147" i="7"/>
  <c r="ER147" i="7" s="1"/>
  <c r="EB148" i="7"/>
  <c r="ER148" i="7" s="1"/>
  <c r="EB149" i="7"/>
  <c r="ER149" i="7" s="1"/>
  <c r="EB150" i="7"/>
  <c r="ER150" i="7" s="1"/>
  <c r="EB151" i="7"/>
  <c r="ER151" i="7" s="1"/>
  <c r="EB152" i="7"/>
  <c r="ER152" i="7" s="1"/>
  <c r="EB155" i="7"/>
  <c r="ER155" i="7" s="1"/>
  <c r="EB156" i="7"/>
  <c r="ER156" i="7" s="1"/>
  <c r="EB157" i="7"/>
  <c r="ER157" i="7" s="1"/>
  <c r="EB158" i="7"/>
  <c r="ER158" i="7" s="1"/>
  <c r="EB159" i="7"/>
  <c r="ER159" i="7" s="1"/>
  <c r="EB160" i="7"/>
  <c r="ER160" i="7" s="1"/>
  <c r="EB161" i="7"/>
  <c r="ER161" i="7" s="1"/>
  <c r="EB162" i="7"/>
  <c r="ER162" i="7" s="1"/>
  <c r="EB163" i="7"/>
  <c r="ER163" i="7" s="1"/>
  <c r="EB164" i="7"/>
  <c r="ER164" i="7" s="1"/>
  <c r="EB165" i="7"/>
  <c r="ER165" i="7" s="1"/>
  <c r="EB168" i="7"/>
  <c r="ER168" i="7" s="1"/>
  <c r="EB169" i="7"/>
  <c r="ER169" i="7" s="1"/>
  <c r="EB170" i="7"/>
  <c r="ER170" i="7" s="1"/>
  <c r="EB171" i="7"/>
  <c r="ER171" i="7" s="1"/>
  <c r="EB172" i="7"/>
  <c r="ER172" i="7" s="1"/>
  <c r="EB173" i="7"/>
  <c r="ER173" i="7" s="1"/>
  <c r="EB174" i="7"/>
  <c r="ER174" i="7" s="1"/>
  <c r="EB175" i="7"/>
  <c r="ER175" i="7" s="1"/>
  <c r="EB176" i="7"/>
  <c r="ER176" i="7" s="1"/>
  <c r="EB177" i="7"/>
  <c r="ER177" i="7" s="1"/>
  <c r="EB178" i="7"/>
  <c r="ER178" i="7" s="1"/>
  <c r="EB181" i="7"/>
  <c r="ER181" i="7" s="1"/>
  <c r="EB182" i="7"/>
  <c r="ER182" i="7" s="1"/>
  <c r="EB183" i="7"/>
  <c r="ER183" i="7" s="1"/>
  <c r="EB184" i="7"/>
  <c r="ER184" i="7" s="1"/>
  <c r="EB185" i="7"/>
  <c r="ER185" i="7" s="1"/>
  <c r="EB186" i="7"/>
  <c r="ER186" i="7" s="1"/>
  <c r="EB187" i="7"/>
  <c r="ER187" i="7" s="1"/>
  <c r="EB188" i="7"/>
  <c r="ER188" i="7" s="1"/>
  <c r="EB189" i="7"/>
  <c r="ER189" i="7" s="1"/>
  <c r="EB190" i="7"/>
  <c r="ER190" i="7" s="1"/>
  <c r="EB191" i="7"/>
  <c r="ER191" i="7" s="1"/>
  <c r="EB194" i="7"/>
  <c r="ER194" i="7" s="1"/>
  <c r="EB195" i="7"/>
  <c r="ER195" i="7" s="1"/>
  <c r="EB196" i="7"/>
  <c r="ER196" i="7" s="1"/>
  <c r="EB197" i="7"/>
  <c r="ER197" i="7" s="1"/>
  <c r="EB198" i="7"/>
  <c r="ER198" i="7" s="1"/>
  <c r="EB199" i="7"/>
  <c r="ER199" i="7" s="1"/>
  <c r="EB200" i="7"/>
  <c r="ER200" i="7" s="1"/>
  <c r="EB201" i="7"/>
  <c r="ER201" i="7" s="1"/>
  <c r="EB202" i="7"/>
  <c r="ER202" i="7" s="1"/>
  <c r="EB203" i="7"/>
  <c r="ER203" i="7" s="1"/>
  <c r="EB204" i="7"/>
  <c r="ER204" i="7" s="1"/>
  <c r="EB207" i="7"/>
  <c r="ER207" i="7" s="1"/>
  <c r="EB208" i="7"/>
  <c r="ER208" i="7" s="1"/>
  <c r="EB209" i="7"/>
  <c r="ER209" i="7" s="1"/>
  <c r="EB210" i="7"/>
  <c r="ER210" i="7" s="1"/>
  <c r="EB211" i="7"/>
  <c r="ER211" i="7" s="1"/>
  <c r="EB212" i="7"/>
  <c r="ER212" i="7" s="1"/>
  <c r="EB213" i="7"/>
  <c r="ER213" i="7" s="1"/>
  <c r="EB214" i="7"/>
  <c r="ER214" i="7" s="1"/>
  <c r="EB215" i="7"/>
  <c r="ER215" i="7" s="1"/>
  <c r="EB216" i="7"/>
  <c r="ER216" i="7" s="1"/>
  <c r="EB217" i="7"/>
  <c r="ER217" i="7" s="1"/>
  <c r="EB220" i="7"/>
  <c r="ER220" i="7" s="1"/>
  <c r="EB221" i="7"/>
  <c r="ER221" i="7" s="1"/>
  <c r="EB222" i="7"/>
  <c r="ER222" i="7" s="1"/>
  <c r="EB223" i="7"/>
  <c r="ER223" i="7" s="1"/>
  <c r="EB224" i="7"/>
  <c r="ER224" i="7" s="1"/>
  <c r="EB225" i="7"/>
  <c r="ER225" i="7" s="1"/>
  <c r="EB226" i="7"/>
  <c r="ER226" i="7" s="1"/>
  <c r="EB227" i="7"/>
  <c r="ER227" i="7" s="1"/>
  <c r="EB228" i="7"/>
  <c r="ER228" i="7" s="1"/>
  <c r="EB229" i="7"/>
  <c r="ER229" i="7" s="1"/>
  <c r="EB230" i="7"/>
  <c r="ER230" i="7" s="1"/>
  <c r="EB233" i="7"/>
  <c r="ER233" i="7" s="1"/>
  <c r="EB234" i="7"/>
  <c r="ER234" i="7" s="1"/>
  <c r="EB235" i="7"/>
  <c r="ER235" i="7" s="1"/>
  <c r="EB236" i="7"/>
  <c r="ER236" i="7" s="1"/>
  <c r="EB237" i="7"/>
  <c r="ER237" i="7" s="1"/>
  <c r="EB238" i="7"/>
  <c r="ER238" i="7" s="1"/>
  <c r="EB239" i="7"/>
  <c r="ER239" i="7" s="1"/>
  <c r="EB240" i="7"/>
  <c r="ER240" i="7" s="1"/>
  <c r="EB241" i="7"/>
  <c r="ER241" i="7" s="1"/>
  <c r="EB242" i="7"/>
  <c r="ER242" i="7" s="1"/>
  <c r="EB243" i="7"/>
  <c r="ER243" i="7" s="1"/>
  <c r="EB246" i="7"/>
  <c r="ER246" i="7" s="1"/>
  <c r="EB247" i="7"/>
  <c r="ER247" i="7" s="1"/>
  <c r="EB248" i="7"/>
  <c r="ER248" i="7" s="1"/>
  <c r="EB249" i="7"/>
  <c r="ER249" i="7" s="1"/>
  <c r="EB250" i="7"/>
  <c r="ER250" i="7" s="1"/>
  <c r="EB251" i="7"/>
  <c r="ER251" i="7" s="1"/>
  <c r="EB252" i="7"/>
  <c r="ER252" i="7" s="1"/>
  <c r="EB253" i="7"/>
  <c r="ER253" i="7" s="1"/>
  <c r="EB254" i="7"/>
  <c r="ER254" i="7" s="1"/>
  <c r="EB255" i="7"/>
  <c r="ER255" i="7" s="1"/>
  <c r="EB256" i="7"/>
  <c r="ER256" i="7" s="1"/>
  <c r="EB259" i="7"/>
  <c r="ER259" i="7" s="1"/>
  <c r="EB260" i="7"/>
  <c r="ER260" i="7" s="1"/>
  <c r="EB261" i="7"/>
  <c r="ER261" i="7" s="1"/>
  <c r="EB262" i="7"/>
  <c r="ER262" i="7" s="1"/>
  <c r="EB263" i="7"/>
  <c r="ER263" i="7" s="1"/>
  <c r="EB264" i="7"/>
  <c r="ER264" i="7" s="1"/>
  <c r="EB265" i="7"/>
  <c r="ER265" i="7" s="1"/>
  <c r="EB266" i="7"/>
  <c r="ER266" i="7" s="1"/>
  <c r="EB267" i="7"/>
  <c r="ER267" i="7" s="1"/>
  <c r="EB268" i="7"/>
  <c r="ER268" i="7" s="1"/>
  <c r="EB269" i="7"/>
  <c r="ER269" i="7" s="1"/>
  <c r="EB272" i="7"/>
  <c r="ER272" i="7" s="1"/>
  <c r="EB273" i="7"/>
  <c r="ER273" i="7" s="1"/>
  <c r="EB274" i="7"/>
  <c r="ER274" i="7" s="1"/>
  <c r="EB275" i="7"/>
  <c r="ER275" i="7" s="1"/>
  <c r="EB276" i="7"/>
  <c r="ER276" i="7" s="1"/>
  <c r="EB277" i="7"/>
  <c r="ER277" i="7" s="1"/>
  <c r="EB278" i="7"/>
  <c r="ER278" i="7" s="1"/>
  <c r="EB279" i="7"/>
  <c r="ER279" i="7" s="1"/>
  <c r="EB280" i="7"/>
  <c r="ER280" i="7" s="1"/>
  <c r="EB281" i="7"/>
  <c r="ER281" i="7" s="1"/>
  <c r="EB282" i="7"/>
  <c r="ER282" i="7" s="1"/>
  <c r="EB285" i="7"/>
  <c r="ER285" i="7" s="1"/>
  <c r="EB286" i="7"/>
  <c r="ER286" i="7" s="1"/>
  <c r="EB287" i="7"/>
  <c r="ER287" i="7" s="1"/>
  <c r="EB288" i="7"/>
  <c r="ER288" i="7" s="1"/>
  <c r="EB289" i="7"/>
  <c r="ER289" i="7" s="1"/>
  <c r="EB290" i="7"/>
  <c r="ER290" i="7" s="1"/>
  <c r="EB291" i="7"/>
  <c r="ER291" i="7" s="1"/>
  <c r="EB292" i="7"/>
  <c r="ER292" i="7" s="1"/>
  <c r="EB293" i="7"/>
  <c r="ER293" i="7" s="1"/>
  <c r="EB294" i="7"/>
  <c r="ER294" i="7" s="1"/>
  <c r="EB295" i="7"/>
  <c r="ER295" i="7" s="1"/>
  <c r="EB298" i="7"/>
  <c r="ER298" i="7" s="1"/>
  <c r="EB299" i="7"/>
  <c r="ER299" i="7" s="1"/>
  <c r="EB300" i="7"/>
  <c r="ER300" i="7" s="1"/>
  <c r="EB301" i="7"/>
  <c r="ER301" i="7" s="1"/>
  <c r="EB302" i="7"/>
  <c r="ER302" i="7" s="1"/>
  <c r="EB303" i="7"/>
  <c r="ER303" i="7" s="1"/>
  <c r="EB304" i="7"/>
  <c r="ER304" i="7" s="1"/>
  <c r="EB305" i="7"/>
  <c r="ER305" i="7" s="1"/>
  <c r="EB306" i="7"/>
  <c r="ER306" i="7" s="1"/>
  <c r="EB307" i="7"/>
  <c r="ER307" i="7" s="1"/>
  <c r="EB308" i="7"/>
  <c r="ER308" i="7" s="1"/>
  <c r="EB311" i="7"/>
  <c r="ER311" i="7" s="1"/>
  <c r="EB312" i="7"/>
  <c r="ER312" i="7" s="1"/>
  <c r="EB313" i="7"/>
  <c r="ER313" i="7" s="1"/>
  <c r="EB314" i="7"/>
  <c r="ER314" i="7" s="1"/>
  <c r="EB315" i="7"/>
  <c r="ER315" i="7" s="1"/>
  <c r="EB316" i="7"/>
  <c r="ER316" i="7" s="1"/>
  <c r="EB317" i="7"/>
  <c r="ER317" i="7" s="1"/>
  <c r="EB318" i="7"/>
  <c r="ER318" i="7" s="1"/>
  <c r="EB319" i="7"/>
  <c r="ER319" i="7" s="1"/>
  <c r="EB320" i="7"/>
  <c r="ER320" i="7" s="1"/>
  <c r="EB321" i="7"/>
  <c r="ER321" i="7" s="1"/>
  <c r="EB324" i="7"/>
  <c r="ER324" i="7" s="1"/>
  <c r="EB325" i="7"/>
  <c r="ER325" i="7" s="1"/>
  <c r="EB326" i="7"/>
  <c r="ER326" i="7" s="1"/>
  <c r="EB327" i="7"/>
  <c r="ER327" i="7" s="1"/>
  <c r="EB328" i="7"/>
  <c r="ER328" i="7" s="1"/>
  <c r="EB329" i="7"/>
  <c r="ER329" i="7" s="1"/>
  <c r="EB330" i="7"/>
  <c r="ER330" i="7" s="1"/>
  <c r="EB331" i="7"/>
  <c r="ER331" i="7" s="1"/>
  <c r="EB332" i="7"/>
  <c r="ER332" i="7" s="1"/>
  <c r="EB333" i="7"/>
  <c r="ER333" i="7" s="1"/>
  <c r="EB334" i="7"/>
  <c r="ER334" i="7" s="1"/>
  <c r="EB337" i="7"/>
  <c r="ER337" i="7" s="1"/>
  <c r="EB338" i="7"/>
  <c r="ER338" i="7" s="1"/>
  <c r="EB339" i="7"/>
  <c r="ER339" i="7" s="1"/>
  <c r="EB340" i="7"/>
  <c r="ER340" i="7" s="1"/>
  <c r="EB341" i="7"/>
  <c r="ER341" i="7" s="1"/>
  <c r="EB342" i="7"/>
  <c r="ER342" i="7" s="1"/>
  <c r="EB343" i="7"/>
  <c r="ER343" i="7" s="1"/>
  <c r="EB344" i="7"/>
  <c r="ER344" i="7" s="1"/>
  <c r="EB345" i="7"/>
  <c r="ER345" i="7" s="1"/>
  <c r="EB346" i="7"/>
  <c r="ER346" i="7" s="1"/>
  <c r="EB347" i="7"/>
  <c r="ER347" i="7" s="1"/>
  <c r="ER350" i="7"/>
  <c r="EB351" i="7"/>
  <c r="ER351" i="7" s="1"/>
  <c r="EB352" i="7"/>
  <c r="ER352" i="7" s="1"/>
  <c r="EB353" i="7"/>
  <c r="ER353" i="7" s="1"/>
  <c r="EB354" i="7"/>
  <c r="ER354" i="7" s="1"/>
  <c r="EB355" i="7"/>
  <c r="ER355" i="7" s="1"/>
  <c r="EB356" i="7"/>
  <c r="ER356" i="7" s="1"/>
  <c r="EB357" i="7"/>
  <c r="ER357" i="7" s="1"/>
  <c r="EB358" i="7"/>
  <c r="ER358" i="7" s="1"/>
  <c r="EB359" i="7"/>
  <c r="ER359" i="7" s="1"/>
  <c r="EB360" i="7"/>
  <c r="ER360" i="7" s="1"/>
  <c r="EB363" i="7"/>
  <c r="ER363" i="7" s="1"/>
  <c r="EB364" i="7"/>
  <c r="ER364" i="7" s="1"/>
  <c r="EB365" i="7"/>
  <c r="ER365" i="7" s="1"/>
  <c r="EB366" i="7"/>
  <c r="ER366" i="7" s="1"/>
  <c r="EB367" i="7"/>
  <c r="ER367" i="7" s="1"/>
  <c r="EB368" i="7"/>
  <c r="ER368" i="7" s="1"/>
  <c r="EB369" i="7"/>
  <c r="ER369" i="7" s="1"/>
  <c r="EB370" i="7"/>
  <c r="ER370" i="7" s="1"/>
  <c r="EB371" i="7"/>
  <c r="ER371" i="7" s="1"/>
  <c r="EB372" i="7"/>
  <c r="ER372" i="7" s="1"/>
  <c r="EB373" i="7"/>
  <c r="ER373" i="7" s="1"/>
  <c r="ER376" i="7"/>
  <c r="EB377" i="7"/>
  <c r="ER377" i="7" s="1"/>
  <c r="EB378" i="7"/>
  <c r="ER378" i="7" s="1"/>
  <c r="EB379" i="7"/>
  <c r="ER379" i="7" s="1"/>
  <c r="EB380" i="7"/>
  <c r="ER380" i="7" s="1"/>
  <c r="EB381" i="7"/>
  <c r="ER381" i="7" s="1"/>
  <c r="EB382" i="7"/>
  <c r="ER382" i="7" s="1"/>
  <c r="EB383" i="7"/>
  <c r="ER383" i="7" s="1"/>
  <c r="EB384" i="7"/>
  <c r="ER384" i="7" s="1"/>
  <c r="EB385" i="7"/>
  <c r="ER385" i="7" s="1"/>
  <c r="EB386" i="7"/>
  <c r="ER386" i="7" s="1"/>
  <c r="EB389" i="7"/>
  <c r="ER389" i="7" s="1"/>
  <c r="EB390" i="7"/>
  <c r="ER390" i="7" s="1"/>
  <c r="EB391" i="7"/>
  <c r="ER391" i="7" s="1"/>
  <c r="EB392" i="7"/>
  <c r="ER392" i="7" s="1"/>
  <c r="EB393" i="7"/>
  <c r="ER393" i="7" s="1"/>
  <c r="EB394" i="7"/>
  <c r="ER394" i="7" s="1"/>
  <c r="EB395" i="7"/>
  <c r="ER395" i="7" s="1"/>
  <c r="EB396" i="7"/>
  <c r="ER396" i="7" s="1"/>
  <c r="EB397" i="7"/>
  <c r="ER397" i="7" s="1"/>
  <c r="EB398" i="7"/>
  <c r="ER398" i="7" s="1"/>
  <c r="EB399" i="7"/>
  <c r="ER399" i="7" s="1"/>
  <c r="EB402" i="7"/>
  <c r="EB403" i="7"/>
  <c r="EB404" i="7"/>
  <c r="EB405" i="7"/>
  <c r="EB406" i="7"/>
  <c r="EB407" i="7"/>
  <c r="EB408" i="7"/>
  <c r="EB409" i="7"/>
  <c r="EB410" i="7"/>
  <c r="EB411" i="7"/>
  <c r="EB412" i="7"/>
  <c r="EB416" i="7"/>
  <c r="EB417" i="7"/>
  <c r="EB418" i="7"/>
  <c r="EB419" i="7"/>
  <c r="EB420" i="7"/>
  <c r="EB421" i="7"/>
  <c r="EB422" i="7"/>
  <c r="EB423" i="7"/>
  <c r="EB424" i="7"/>
  <c r="EB425" i="7"/>
  <c r="EB428" i="7"/>
  <c r="EB429" i="7"/>
  <c r="EB430" i="7"/>
  <c r="EB431" i="7"/>
  <c r="EB432" i="7"/>
  <c r="EB433" i="7"/>
  <c r="EB434" i="7"/>
  <c r="EB435" i="7"/>
  <c r="EB436" i="7"/>
  <c r="EB437" i="7"/>
  <c r="EB438" i="7"/>
  <c r="EB441" i="7"/>
  <c r="EB442" i="7"/>
  <c r="EB443" i="7"/>
  <c r="EB444" i="7"/>
  <c r="EB445" i="7"/>
  <c r="EB446" i="7"/>
  <c r="EB447" i="7"/>
  <c r="EB448" i="7"/>
  <c r="EB449" i="7"/>
  <c r="EB450" i="7"/>
  <c r="EB451" i="7"/>
  <c r="EB454" i="7"/>
  <c r="EB455" i="7"/>
  <c r="EB456" i="7"/>
  <c r="EB457" i="7"/>
  <c r="EB458" i="7"/>
  <c r="EB459" i="7"/>
  <c r="EB460" i="7"/>
  <c r="EB461" i="7"/>
  <c r="EB462" i="7"/>
  <c r="EB463" i="7"/>
  <c r="EB464" i="7"/>
  <c r="EB467" i="7"/>
  <c r="EB468" i="7"/>
  <c r="EB469" i="7"/>
  <c r="EB470" i="7"/>
  <c r="EB471" i="7"/>
  <c r="EB472" i="7"/>
  <c r="EB473" i="7"/>
  <c r="EB474" i="7"/>
  <c r="EB475" i="7"/>
  <c r="EB476" i="7"/>
  <c r="EB477" i="7"/>
  <c r="EB480" i="7"/>
  <c r="EB481" i="7"/>
  <c r="EB482" i="7"/>
  <c r="EB483" i="7"/>
  <c r="EB484" i="7"/>
  <c r="EB485" i="7"/>
  <c r="EB486" i="7"/>
  <c r="EB487" i="7"/>
  <c r="EB488" i="7"/>
  <c r="EB489" i="7"/>
  <c r="EB490" i="7"/>
  <c r="EB493" i="7"/>
  <c r="EB494" i="7"/>
  <c r="EB495" i="7"/>
  <c r="EB496" i="7"/>
  <c r="EB497" i="7"/>
  <c r="EB498" i="7"/>
  <c r="EB499" i="7"/>
  <c r="EB500" i="7"/>
  <c r="EB501" i="7"/>
  <c r="EB502" i="7"/>
  <c r="EB503" i="7"/>
  <c r="EB506" i="7"/>
  <c r="EB507" i="7"/>
  <c r="EB508" i="7"/>
  <c r="EB509" i="7"/>
  <c r="EB510" i="7"/>
  <c r="EB511" i="7"/>
  <c r="EB512" i="7"/>
  <c r="EB513" i="7"/>
  <c r="EB514" i="7"/>
  <c r="EB515" i="7"/>
  <c r="EB516" i="7"/>
  <c r="EB12" i="7"/>
  <c r="ER12" i="7" s="1"/>
  <c r="EB13" i="7"/>
  <c r="ER13" i="7" s="1"/>
  <c r="EB14" i="7"/>
  <c r="ER14" i="7" s="1"/>
  <c r="EB15" i="7"/>
  <c r="ER15" i="7" s="1"/>
  <c r="EB16" i="7"/>
  <c r="ER16" i="7" s="1"/>
  <c r="EB17" i="7"/>
  <c r="ER17" i="7" s="1"/>
  <c r="EB18" i="7"/>
  <c r="ER18" i="7" s="1"/>
  <c r="EB19" i="7"/>
  <c r="ER19" i="7" s="1"/>
  <c r="EB20" i="7"/>
  <c r="ER20" i="7" s="1"/>
  <c r="EB21" i="7"/>
  <c r="ER21" i="7" s="1"/>
  <c r="EB22" i="7"/>
  <c r="ER22" i="7" s="1"/>
  <c r="AE51" i="2"/>
  <c r="R51" i="2"/>
  <c r="R52" i="2"/>
  <c r="R53" i="2"/>
  <c r="R54" i="2"/>
  <c r="AA54" i="2" s="1"/>
  <c r="R55" i="2"/>
  <c r="R56" i="2"/>
  <c r="R57" i="2"/>
  <c r="R58" i="2"/>
  <c r="R59" i="2"/>
  <c r="R60" i="2"/>
  <c r="R61" i="2"/>
  <c r="R68" i="2"/>
  <c r="W68" i="2" s="1"/>
  <c r="X68" i="2" s="1"/>
  <c r="U51" i="2"/>
  <c r="V51" i="2" s="1"/>
  <c r="U52" i="2"/>
  <c r="V52" i="2" s="1"/>
  <c r="U53" i="2"/>
  <c r="V53" i="2" s="1"/>
  <c r="U54" i="2"/>
  <c r="V54" i="2" s="1"/>
  <c r="U55" i="2"/>
  <c r="V55" i="2" s="1"/>
  <c r="U56" i="2"/>
  <c r="V56" i="2" s="1"/>
  <c r="U57" i="2"/>
  <c r="V57" i="2" s="1"/>
  <c r="U58" i="2"/>
  <c r="U59" i="2"/>
  <c r="U60" i="2"/>
  <c r="U61" i="2"/>
  <c r="V61" i="2" s="1"/>
  <c r="U68" i="2"/>
  <c r="V68" i="2" s="1"/>
  <c r="G51" i="2"/>
  <c r="G53" i="2"/>
  <c r="G54" i="2"/>
  <c r="G55" i="2"/>
  <c r="G56" i="2"/>
  <c r="G57" i="2"/>
  <c r="G61" i="2"/>
  <c r="G68" i="2"/>
  <c r="AE52" i="2"/>
  <c r="IV12" i="7"/>
  <c r="IV13" i="7"/>
  <c r="IV14" i="7"/>
  <c r="IV15" i="7"/>
  <c r="IV16" i="7"/>
  <c r="IV17" i="7"/>
  <c r="IV18" i="7"/>
  <c r="IV19" i="7"/>
  <c r="IV20" i="7"/>
  <c r="IV21" i="7"/>
  <c r="IV22" i="7"/>
  <c r="IV11" i="7"/>
  <c r="IV272" i="7"/>
  <c r="IV273" i="7"/>
  <c r="IV274" i="7"/>
  <c r="IV275" i="7"/>
  <c r="IV276" i="7"/>
  <c r="IV277" i="7"/>
  <c r="IV278" i="7"/>
  <c r="IV279" i="7"/>
  <c r="IV280" i="7"/>
  <c r="IV281" i="7"/>
  <c r="IV282" i="7"/>
  <c r="IV271" i="7"/>
  <c r="F880" i="2"/>
  <c r="AE880" i="2" s="1"/>
  <c r="R880" i="2"/>
  <c r="U880" i="2"/>
  <c r="V880" i="2" s="1"/>
  <c r="R881" i="2"/>
  <c r="U881" i="2"/>
  <c r="V881" i="2" s="1"/>
  <c r="R882" i="2"/>
  <c r="U882" i="2"/>
  <c r="V882" i="2" s="1"/>
  <c r="R883" i="2"/>
  <c r="U883" i="2"/>
  <c r="V883" i="2" s="1"/>
  <c r="R884" i="2"/>
  <c r="U884" i="2"/>
  <c r="V884" i="2" s="1"/>
  <c r="R885" i="2"/>
  <c r="U885" i="2"/>
  <c r="V885" i="2" s="1"/>
  <c r="R886" i="2"/>
  <c r="U886" i="2"/>
  <c r="V886" i="2" s="1"/>
  <c r="R887" i="2"/>
  <c r="U887" i="2"/>
  <c r="R888" i="2"/>
  <c r="U888" i="2"/>
  <c r="R889" i="2"/>
  <c r="U889" i="2"/>
  <c r="R890" i="2"/>
  <c r="W890" i="2" s="1"/>
  <c r="X890" i="2" s="1"/>
  <c r="F881" i="2"/>
  <c r="AE881" i="2" s="1"/>
  <c r="F867" i="2"/>
  <c r="AE867" i="2" s="1"/>
  <c r="R870" i="2"/>
  <c r="R873" i="2"/>
  <c r="U870" i="2"/>
  <c r="V870" i="2" s="1"/>
  <c r="R871" i="2"/>
  <c r="U871" i="2"/>
  <c r="V871" i="2" s="1"/>
  <c r="R872" i="2"/>
  <c r="U872" i="2"/>
  <c r="V872" i="2" s="1"/>
  <c r="U873" i="2"/>
  <c r="V873" i="2" s="1"/>
  <c r="R874" i="2"/>
  <c r="U874" i="2"/>
  <c r="G868" i="2"/>
  <c r="G869" i="2"/>
  <c r="G870" i="2"/>
  <c r="G871" i="2"/>
  <c r="G872" i="2"/>
  <c r="G873" i="2"/>
  <c r="G877" i="2"/>
  <c r="G878" i="2"/>
  <c r="R867" i="2"/>
  <c r="R868" i="2"/>
  <c r="R869" i="2"/>
  <c r="U867" i="2"/>
  <c r="V867" i="2" s="1"/>
  <c r="U868" i="2"/>
  <c r="V868" i="2" s="1"/>
  <c r="U869" i="2"/>
  <c r="V869" i="2" s="1"/>
  <c r="R875" i="2"/>
  <c r="W875" i="2" s="1"/>
  <c r="X875" i="2" s="1"/>
  <c r="R876" i="2"/>
  <c r="W876" i="2" s="1"/>
  <c r="X876" i="2" s="1"/>
  <c r="R877" i="2"/>
  <c r="W877" i="2" s="1"/>
  <c r="X877" i="2" s="1"/>
  <c r="HD25" i="7"/>
  <c r="HX25" i="7" s="1"/>
  <c r="HD26" i="7"/>
  <c r="HX26" i="7" s="1"/>
  <c r="HD27" i="7"/>
  <c r="HX27" i="7" s="1"/>
  <c r="HD28" i="7"/>
  <c r="HX28" i="7" s="1"/>
  <c r="HD29" i="7"/>
  <c r="HX29" i="7" s="1"/>
  <c r="HD30" i="7"/>
  <c r="HX30" i="7" s="1"/>
  <c r="HD31" i="7"/>
  <c r="HX31" i="7" s="1"/>
  <c r="HD32" i="7"/>
  <c r="HX32" i="7" s="1"/>
  <c r="HD33" i="7"/>
  <c r="HX33" i="7" s="1"/>
  <c r="HD34" i="7"/>
  <c r="HX34" i="7" s="1"/>
  <c r="HD35" i="7"/>
  <c r="HX35" i="7" s="1"/>
  <c r="HD38" i="7"/>
  <c r="HX38" i="7" s="1"/>
  <c r="HD39" i="7"/>
  <c r="HX39" i="7" s="1"/>
  <c r="HD40" i="7"/>
  <c r="HX40" i="7" s="1"/>
  <c r="HD41" i="7"/>
  <c r="HX41" i="7" s="1"/>
  <c r="HD42" i="7"/>
  <c r="HX42" i="7" s="1"/>
  <c r="HD43" i="7"/>
  <c r="HX43" i="7" s="1"/>
  <c r="HD44" i="7"/>
  <c r="HX44" i="7" s="1"/>
  <c r="HD45" i="7"/>
  <c r="HX45" i="7" s="1"/>
  <c r="HD46" i="7"/>
  <c r="HX46" i="7" s="1"/>
  <c r="HD47" i="7"/>
  <c r="HX47" i="7" s="1"/>
  <c r="HD48" i="7"/>
  <c r="HX48" i="7" s="1"/>
  <c r="HD51" i="7"/>
  <c r="HX51" i="7" s="1"/>
  <c r="HD52" i="7"/>
  <c r="HX52" i="7" s="1"/>
  <c r="HD53" i="7"/>
  <c r="HX53" i="7" s="1"/>
  <c r="HD54" i="7"/>
  <c r="HX54" i="7" s="1"/>
  <c r="HD55" i="7"/>
  <c r="HX55" i="7" s="1"/>
  <c r="HD56" i="7"/>
  <c r="HX56" i="7" s="1"/>
  <c r="HD57" i="7"/>
  <c r="HX57" i="7" s="1"/>
  <c r="HD58" i="7"/>
  <c r="HX58" i="7" s="1"/>
  <c r="HD59" i="7"/>
  <c r="HX59" i="7" s="1"/>
  <c r="HD60" i="7"/>
  <c r="HX60" i="7" s="1"/>
  <c r="HD61" i="7"/>
  <c r="HX61" i="7" s="1"/>
  <c r="HD64" i="7"/>
  <c r="HX64" i="7" s="1"/>
  <c r="HD65" i="7"/>
  <c r="HX65" i="7" s="1"/>
  <c r="HD66" i="7"/>
  <c r="HX66" i="7" s="1"/>
  <c r="HD67" i="7"/>
  <c r="HX67" i="7" s="1"/>
  <c r="HD68" i="7"/>
  <c r="HX68" i="7" s="1"/>
  <c r="HD69" i="7"/>
  <c r="HX69" i="7" s="1"/>
  <c r="HD70" i="7"/>
  <c r="HX70" i="7" s="1"/>
  <c r="HD71" i="7"/>
  <c r="HX71" i="7" s="1"/>
  <c r="HD72" i="7"/>
  <c r="HX72" i="7" s="1"/>
  <c r="HD73" i="7"/>
  <c r="HX73" i="7" s="1"/>
  <c r="HD74" i="7"/>
  <c r="HX74" i="7" s="1"/>
  <c r="HD77" i="7"/>
  <c r="HX77" i="7" s="1"/>
  <c r="HD78" i="7"/>
  <c r="HX78" i="7" s="1"/>
  <c r="HD79" i="7"/>
  <c r="HX79" i="7" s="1"/>
  <c r="HD80" i="7"/>
  <c r="HX80" i="7" s="1"/>
  <c r="HD81" i="7"/>
  <c r="HX81" i="7" s="1"/>
  <c r="HD82" i="7"/>
  <c r="HX82" i="7" s="1"/>
  <c r="HD83" i="7"/>
  <c r="HX83" i="7" s="1"/>
  <c r="HD84" i="7"/>
  <c r="HX84" i="7" s="1"/>
  <c r="HD85" i="7"/>
  <c r="HX85" i="7" s="1"/>
  <c r="HD86" i="7"/>
  <c r="HX86" i="7" s="1"/>
  <c r="HD87" i="7"/>
  <c r="HX87" i="7" s="1"/>
  <c r="HD90" i="7"/>
  <c r="HX90" i="7" s="1"/>
  <c r="HD91" i="7"/>
  <c r="HX91" i="7" s="1"/>
  <c r="HD92" i="7"/>
  <c r="HX92" i="7" s="1"/>
  <c r="HD93" i="7"/>
  <c r="HX93" i="7" s="1"/>
  <c r="HD94" i="7"/>
  <c r="HX94" i="7" s="1"/>
  <c r="HD95" i="7"/>
  <c r="HX95" i="7" s="1"/>
  <c r="HD96" i="7"/>
  <c r="HX96" i="7" s="1"/>
  <c r="HD97" i="7"/>
  <c r="HX97" i="7" s="1"/>
  <c r="HD98" i="7"/>
  <c r="HX98" i="7" s="1"/>
  <c r="HD99" i="7"/>
  <c r="HX99" i="7" s="1"/>
  <c r="HD100" i="7"/>
  <c r="HX100" i="7" s="1"/>
  <c r="HD103" i="7"/>
  <c r="HX103" i="7" s="1"/>
  <c r="HD104" i="7"/>
  <c r="HX104" i="7" s="1"/>
  <c r="HD105" i="7"/>
  <c r="HX105" i="7" s="1"/>
  <c r="HD106" i="7"/>
  <c r="HX106" i="7" s="1"/>
  <c r="HD107" i="7"/>
  <c r="HX107" i="7" s="1"/>
  <c r="HD108" i="7"/>
  <c r="HX108" i="7" s="1"/>
  <c r="HD109" i="7"/>
  <c r="HX109" i="7" s="1"/>
  <c r="HD110" i="7"/>
  <c r="HX110" i="7" s="1"/>
  <c r="HD111" i="7"/>
  <c r="HX111" i="7" s="1"/>
  <c r="HD112" i="7"/>
  <c r="HX112" i="7" s="1"/>
  <c r="HD113" i="7"/>
  <c r="HX113" i="7" s="1"/>
  <c r="HX116" i="7"/>
  <c r="HD117" i="7"/>
  <c r="HX117" i="7" s="1"/>
  <c r="HD118" i="7"/>
  <c r="HX118" i="7" s="1"/>
  <c r="HD119" i="7"/>
  <c r="HX119" i="7" s="1"/>
  <c r="HD120" i="7"/>
  <c r="HX120" i="7" s="1"/>
  <c r="HD121" i="7"/>
  <c r="HX121" i="7" s="1"/>
  <c r="HD122" i="7"/>
  <c r="HX122" i="7" s="1"/>
  <c r="HD123" i="7"/>
  <c r="HX123" i="7" s="1"/>
  <c r="HD124" i="7"/>
  <c r="HX124" i="7" s="1"/>
  <c r="HD125" i="7"/>
  <c r="HX125" i="7" s="1"/>
  <c r="HD126" i="7"/>
  <c r="HX126" i="7" s="1"/>
  <c r="HD129" i="7"/>
  <c r="HX129" i="7" s="1"/>
  <c r="HD130" i="7"/>
  <c r="HX130" i="7" s="1"/>
  <c r="HD131" i="7"/>
  <c r="HX131" i="7" s="1"/>
  <c r="HD132" i="7"/>
  <c r="HX132" i="7" s="1"/>
  <c r="HD133" i="7"/>
  <c r="HX133" i="7" s="1"/>
  <c r="HD134" i="7"/>
  <c r="HX134" i="7" s="1"/>
  <c r="HD135" i="7"/>
  <c r="HX135" i="7" s="1"/>
  <c r="HD136" i="7"/>
  <c r="HX136" i="7" s="1"/>
  <c r="HD137" i="7"/>
  <c r="HX137" i="7" s="1"/>
  <c r="HD138" i="7"/>
  <c r="HX138" i="7" s="1"/>
  <c r="HD139" i="7"/>
  <c r="HX139" i="7" s="1"/>
  <c r="HD142" i="7"/>
  <c r="HX142" i="7" s="1"/>
  <c r="HD143" i="7"/>
  <c r="HX143" i="7" s="1"/>
  <c r="HD144" i="7"/>
  <c r="HX144" i="7" s="1"/>
  <c r="HD145" i="7"/>
  <c r="HX145" i="7" s="1"/>
  <c r="HD146" i="7"/>
  <c r="HX146" i="7" s="1"/>
  <c r="HD147" i="7"/>
  <c r="HX147" i="7" s="1"/>
  <c r="HD148" i="7"/>
  <c r="HX148" i="7" s="1"/>
  <c r="HD149" i="7"/>
  <c r="HX149" i="7" s="1"/>
  <c r="HD150" i="7"/>
  <c r="HX150" i="7" s="1"/>
  <c r="HD151" i="7"/>
  <c r="HX151" i="7" s="1"/>
  <c r="HD152" i="7"/>
  <c r="HX152" i="7" s="1"/>
  <c r="HX155" i="7"/>
  <c r="HD156" i="7"/>
  <c r="HX156" i="7" s="1"/>
  <c r="HD157" i="7"/>
  <c r="HX157" i="7" s="1"/>
  <c r="HD158" i="7"/>
  <c r="HX158" i="7" s="1"/>
  <c r="HD159" i="7"/>
  <c r="HX159" i="7" s="1"/>
  <c r="HD160" i="7"/>
  <c r="HX160" i="7" s="1"/>
  <c r="HD161" i="7"/>
  <c r="HX161" i="7" s="1"/>
  <c r="HD162" i="7"/>
  <c r="HX162" i="7" s="1"/>
  <c r="HD163" i="7"/>
  <c r="HX163" i="7" s="1"/>
  <c r="HD164" i="7"/>
  <c r="HX164" i="7" s="1"/>
  <c r="HD165" i="7"/>
  <c r="HX165" i="7" s="1"/>
  <c r="HD168" i="7"/>
  <c r="HX168" i="7" s="1"/>
  <c r="HD169" i="7"/>
  <c r="HX169" i="7" s="1"/>
  <c r="HD170" i="7"/>
  <c r="HX170" i="7" s="1"/>
  <c r="HD171" i="7"/>
  <c r="HX171" i="7" s="1"/>
  <c r="HD172" i="7"/>
  <c r="HX172" i="7" s="1"/>
  <c r="HD173" i="7"/>
  <c r="HX173" i="7" s="1"/>
  <c r="HD174" i="7"/>
  <c r="HX174" i="7" s="1"/>
  <c r="HD175" i="7"/>
  <c r="HX175" i="7" s="1"/>
  <c r="HD176" i="7"/>
  <c r="HX176" i="7" s="1"/>
  <c r="HD177" i="7"/>
  <c r="HX177" i="7" s="1"/>
  <c r="HD178" i="7"/>
  <c r="HX178" i="7" s="1"/>
  <c r="HD181" i="7"/>
  <c r="HX181" i="7" s="1"/>
  <c r="HD182" i="7"/>
  <c r="HX182" i="7" s="1"/>
  <c r="HD183" i="7"/>
  <c r="HX183" i="7" s="1"/>
  <c r="HD184" i="7"/>
  <c r="HX184" i="7" s="1"/>
  <c r="HD185" i="7"/>
  <c r="HX185" i="7" s="1"/>
  <c r="HD186" i="7"/>
  <c r="HX186" i="7" s="1"/>
  <c r="HD187" i="7"/>
  <c r="HX187" i="7" s="1"/>
  <c r="HD188" i="7"/>
  <c r="HX188" i="7" s="1"/>
  <c r="HD189" i="7"/>
  <c r="HX189" i="7" s="1"/>
  <c r="HD190" i="7"/>
  <c r="HX190" i="7" s="1"/>
  <c r="HD191" i="7"/>
  <c r="HX191" i="7" s="1"/>
  <c r="HD194" i="7"/>
  <c r="HX194" i="7" s="1"/>
  <c r="HD195" i="7"/>
  <c r="HX195" i="7" s="1"/>
  <c r="HD196" i="7"/>
  <c r="HX196" i="7" s="1"/>
  <c r="HD197" i="7"/>
  <c r="HX197" i="7" s="1"/>
  <c r="HD198" i="7"/>
  <c r="HX198" i="7" s="1"/>
  <c r="HD199" i="7"/>
  <c r="HX199" i="7" s="1"/>
  <c r="HD200" i="7"/>
  <c r="HX200" i="7" s="1"/>
  <c r="HD201" i="7"/>
  <c r="HX201" i="7" s="1"/>
  <c r="HD202" i="7"/>
  <c r="HX202" i="7" s="1"/>
  <c r="HD203" i="7"/>
  <c r="HX203" i="7" s="1"/>
  <c r="HD204" i="7"/>
  <c r="HX204" i="7" s="1"/>
  <c r="HD207" i="7"/>
  <c r="HX207" i="7" s="1"/>
  <c r="HD208" i="7"/>
  <c r="HX208" i="7" s="1"/>
  <c r="HD209" i="7"/>
  <c r="HX209" i="7" s="1"/>
  <c r="HD210" i="7"/>
  <c r="HX210" i="7" s="1"/>
  <c r="HD211" i="7"/>
  <c r="HX211" i="7" s="1"/>
  <c r="HD212" i="7"/>
  <c r="HX212" i="7" s="1"/>
  <c r="HD213" i="7"/>
  <c r="HX213" i="7" s="1"/>
  <c r="HD214" i="7"/>
  <c r="HX214" i="7" s="1"/>
  <c r="HD215" i="7"/>
  <c r="HX215" i="7" s="1"/>
  <c r="HD216" i="7"/>
  <c r="HX216" i="7" s="1"/>
  <c r="HD217" i="7"/>
  <c r="HX217" i="7" s="1"/>
  <c r="HD220" i="7"/>
  <c r="HX220" i="7" s="1"/>
  <c r="HD221" i="7"/>
  <c r="HX221" i="7" s="1"/>
  <c r="HD222" i="7"/>
  <c r="HX222" i="7" s="1"/>
  <c r="HD223" i="7"/>
  <c r="HX223" i="7" s="1"/>
  <c r="HD224" i="7"/>
  <c r="HX224" i="7" s="1"/>
  <c r="HD225" i="7"/>
  <c r="HX225" i="7" s="1"/>
  <c r="HD226" i="7"/>
  <c r="HX226" i="7" s="1"/>
  <c r="HD227" i="7"/>
  <c r="HX227" i="7" s="1"/>
  <c r="HD228" i="7"/>
  <c r="HX228" i="7" s="1"/>
  <c r="HD229" i="7"/>
  <c r="HX229" i="7" s="1"/>
  <c r="HD230" i="7"/>
  <c r="HX230" i="7" s="1"/>
  <c r="HD233" i="7"/>
  <c r="HX233" i="7" s="1"/>
  <c r="HD234" i="7"/>
  <c r="HX234" i="7" s="1"/>
  <c r="HD235" i="7"/>
  <c r="HX235" i="7" s="1"/>
  <c r="HD236" i="7"/>
  <c r="HX236" i="7" s="1"/>
  <c r="HD237" i="7"/>
  <c r="HX237" i="7" s="1"/>
  <c r="HD238" i="7"/>
  <c r="HX238" i="7" s="1"/>
  <c r="HD239" i="7"/>
  <c r="HX239" i="7" s="1"/>
  <c r="HD240" i="7"/>
  <c r="HX240" i="7" s="1"/>
  <c r="HD241" i="7"/>
  <c r="HX241" i="7" s="1"/>
  <c r="HD242" i="7"/>
  <c r="HX242" i="7" s="1"/>
  <c r="HD243" i="7"/>
  <c r="HX243" i="7" s="1"/>
  <c r="HD246" i="7"/>
  <c r="HX246" i="7" s="1"/>
  <c r="HD247" i="7"/>
  <c r="HX247" i="7" s="1"/>
  <c r="HD248" i="7"/>
  <c r="HX248" i="7" s="1"/>
  <c r="HD249" i="7"/>
  <c r="HX249" i="7" s="1"/>
  <c r="HD250" i="7"/>
  <c r="HX250" i="7" s="1"/>
  <c r="HD251" i="7"/>
  <c r="HX251" i="7" s="1"/>
  <c r="HD252" i="7"/>
  <c r="HX252" i="7" s="1"/>
  <c r="HD253" i="7"/>
  <c r="HX253" i="7" s="1"/>
  <c r="HD254" i="7"/>
  <c r="HX254" i="7" s="1"/>
  <c r="HD255" i="7"/>
  <c r="HX255" i="7" s="1"/>
  <c r="HD256" i="7"/>
  <c r="HX256" i="7" s="1"/>
  <c r="HD259" i="7"/>
  <c r="HX259" i="7" s="1"/>
  <c r="HD260" i="7"/>
  <c r="HX260" i="7" s="1"/>
  <c r="HD261" i="7"/>
  <c r="HX261" i="7" s="1"/>
  <c r="HD262" i="7"/>
  <c r="HX262" i="7" s="1"/>
  <c r="HD263" i="7"/>
  <c r="HX263" i="7" s="1"/>
  <c r="HD264" i="7"/>
  <c r="HX264" i="7" s="1"/>
  <c r="HD265" i="7"/>
  <c r="HX265" i="7" s="1"/>
  <c r="HD266" i="7"/>
  <c r="HX266" i="7" s="1"/>
  <c r="HD267" i="7"/>
  <c r="HX267" i="7" s="1"/>
  <c r="HD268" i="7"/>
  <c r="HX268" i="7" s="1"/>
  <c r="HD269" i="7"/>
  <c r="HX269" i="7" s="1"/>
  <c r="HD272" i="7"/>
  <c r="HX272" i="7" s="1"/>
  <c r="HD273" i="7"/>
  <c r="HX273" i="7" s="1"/>
  <c r="HD274" i="7"/>
  <c r="HX274" i="7" s="1"/>
  <c r="HD275" i="7"/>
  <c r="HX275" i="7" s="1"/>
  <c r="HD276" i="7"/>
  <c r="HX276" i="7" s="1"/>
  <c r="HD277" i="7"/>
  <c r="HX277" i="7" s="1"/>
  <c r="HD278" i="7"/>
  <c r="HX278" i="7" s="1"/>
  <c r="HD279" i="7"/>
  <c r="HX279" i="7" s="1"/>
  <c r="HD280" i="7"/>
  <c r="HX280" i="7" s="1"/>
  <c r="HD281" i="7"/>
  <c r="HX281" i="7" s="1"/>
  <c r="HD282" i="7"/>
  <c r="HX282" i="7" s="1"/>
  <c r="HD285" i="7"/>
  <c r="HX285" i="7" s="1"/>
  <c r="HD286" i="7"/>
  <c r="HX286" i="7" s="1"/>
  <c r="HD287" i="7"/>
  <c r="HX287" i="7" s="1"/>
  <c r="HD288" i="7"/>
  <c r="HX288" i="7" s="1"/>
  <c r="HD289" i="7"/>
  <c r="HX289" i="7" s="1"/>
  <c r="HD290" i="7"/>
  <c r="HX290" i="7" s="1"/>
  <c r="HD291" i="7"/>
  <c r="HX291" i="7" s="1"/>
  <c r="HD292" i="7"/>
  <c r="HX292" i="7" s="1"/>
  <c r="HD293" i="7"/>
  <c r="HX293" i="7" s="1"/>
  <c r="HD294" i="7"/>
  <c r="HX294" i="7" s="1"/>
  <c r="HD295" i="7"/>
  <c r="HX295" i="7" s="1"/>
  <c r="HD298" i="7"/>
  <c r="HX298" i="7" s="1"/>
  <c r="HD299" i="7"/>
  <c r="HX299" i="7" s="1"/>
  <c r="HD300" i="7"/>
  <c r="HX300" i="7" s="1"/>
  <c r="HD301" i="7"/>
  <c r="HX301" i="7" s="1"/>
  <c r="HD302" i="7"/>
  <c r="HX302" i="7" s="1"/>
  <c r="HD303" i="7"/>
  <c r="HX303" i="7" s="1"/>
  <c r="HD304" i="7"/>
  <c r="HX304" i="7" s="1"/>
  <c r="HD305" i="7"/>
  <c r="HX305" i="7" s="1"/>
  <c r="HD306" i="7"/>
  <c r="HX306" i="7" s="1"/>
  <c r="HD307" i="7"/>
  <c r="HX307" i="7" s="1"/>
  <c r="HD308" i="7"/>
  <c r="HX308" i="7" s="1"/>
  <c r="HD311" i="7"/>
  <c r="HX311" i="7" s="1"/>
  <c r="HD312" i="7"/>
  <c r="HX312" i="7" s="1"/>
  <c r="HD313" i="7"/>
  <c r="HX313" i="7" s="1"/>
  <c r="HD314" i="7"/>
  <c r="HX314" i="7" s="1"/>
  <c r="HD315" i="7"/>
  <c r="HX315" i="7" s="1"/>
  <c r="HD316" i="7"/>
  <c r="HX316" i="7" s="1"/>
  <c r="HD317" i="7"/>
  <c r="HX317" i="7" s="1"/>
  <c r="HD318" i="7"/>
  <c r="HX318" i="7" s="1"/>
  <c r="HD319" i="7"/>
  <c r="HX319" i="7" s="1"/>
  <c r="HD320" i="7"/>
  <c r="HX320" i="7" s="1"/>
  <c r="HD321" i="7"/>
  <c r="HX321" i="7" s="1"/>
  <c r="HD324" i="7"/>
  <c r="HX324" i="7" s="1"/>
  <c r="HD325" i="7"/>
  <c r="HX325" i="7" s="1"/>
  <c r="HD326" i="7"/>
  <c r="HX326" i="7" s="1"/>
  <c r="HD327" i="7"/>
  <c r="HX327" i="7" s="1"/>
  <c r="HD328" i="7"/>
  <c r="HX328" i="7" s="1"/>
  <c r="HD329" i="7"/>
  <c r="HX329" i="7" s="1"/>
  <c r="HD330" i="7"/>
  <c r="HX330" i="7" s="1"/>
  <c r="HD331" i="7"/>
  <c r="HX331" i="7" s="1"/>
  <c r="HD332" i="7"/>
  <c r="HX332" i="7" s="1"/>
  <c r="HD333" i="7"/>
  <c r="HX333" i="7" s="1"/>
  <c r="HD334" i="7"/>
  <c r="HX334" i="7" s="1"/>
  <c r="HD337" i="7"/>
  <c r="HX337" i="7" s="1"/>
  <c r="HD338" i="7"/>
  <c r="HX338" i="7" s="1"/>
  <c r="HD339" i="7"/>
  <c r="HX339" i="7" s="1"/>
  <c r="HD340" i="7"/>
  <c r="HX340" i="7" s="1"/>
  <c r="HD341" i="7"/>
  <c r="HX341" i="7" s="1"/>
  <c r="HD342" i="7"/>
  <c r="HX342" i="7" s="1"/>
  <c r="HD343" i="7"/>
  <c r="HX343" i="7" s="1"/>
  <c r="HD344" i="7"/>
  <c r="HX344" i="7" s="1"/>
  <c r="HD345" i="7"/>
  <c r="HX345" i="7" s="1"/>
  <c r="HD346" i="7"/>
  <c r="HX346" i="7" s="1"/>
  <c r="HD347" i="7"/>
  <c r="HX347" i="7" s="1"/>
  <c r="HX350" i="7"/>
  <c r="HD351" i="7"/>
  <c r="HX351" i="7" s="1"/>
  <c r="HD352" i="7"/>
  <c r="HX352" i="7" s="1"/>
  <c r="HD353" i="7"/>
  <c r="HX353" i="7" s="1"/>
  <c r="HD354" i="7"/>
  <c r="HX354" i="7" s="1"/>
  <c r="HD355" i="7"/>
  <c r="HX355" i="7" s="1"/>
  <c r="HD356" i="7"/>
  <c r="HX356" i="7" s="1"/>
  <c r="HD357" i="7"/>
  <c r="HX357" i="7" s="1"/>
  <c r="HD358" i="7"/>
  <c r="HX358" i="7" s="1"/>
  <c r="HD359" i="7"/>
  <c r="HX359" i="7" s="1"/>
  <c r="HD360" i="7"/>
  <c r="HX360" i="7" s="1"/>
  <c r="HD363" i="7"/>
  <c r="HX363" i="7" s="1"/>
  <c r="HD364" i="7"/>
  <c r="HX364" i="7" s="1"/>
  <c r="HD365" i="7"/>
  <c r="HX365" i="7" s="1"/>
  <c r="HD366" i="7"/>
  <c r="HX366" i="7" s="1"/>
  <c r="HD367" i="7"/>
  <c r="HX367" i="7" s="1"/>
  <c r="HD368" i="7"/>
  <c r="HX368" i="7" s="1"/>
  <c r="HD369" i="7"/>
  <c r="HX369" i="7" s="1"/>
  <c r="HD370" i="7"/>
  <c r="HX370" i="7" s="1"/>
  <c r="HD371" i="7"/>
  <c r="HX371" i="7" s="1"/>
  <c r="HD372" i="7"/>
  <c r="HX372" i="7" s="1"/>
  <c r="HD373" i="7"/>
  <c r="HX373" i="7" s="1"/>
  <c r="HX376" i="7"/>
  <c r="HD377" i="7"/>
  <c r="HX377" i="7" s="1"/>
  <c r="HD378" i="7"/>
  <c r="HX378" i="7" s="1"/>
  <c r="HD379" i="7"/>
  <c r="HX379" i="7" s="1"/>
  <c r="HD380" i="7"/>
  <c r="HX380" i="7" s="1"/>
  <c r="HD381" i="7"/>
  <c r="HX381" i="7" s="1"/>
  <c r="HD382" i="7"/>
  <c r="HX382" i="7" s="1"/>
  <c r="HD383" i="7"/>
  <c r="HX383" i="7" s="1"/>
  <c r="HD384" i="7"/>
  <c r="HX384" i="7" s="1"/>
  <c r="HD385" i="7"/>
  <c r="HX385" i="7" s="1"/>
  <c r="HD386" i="7"/>
  <c r="HX386" i="7" s="1"/>
  <c r="HD389" i="7"/>
  <c r="HX389" i="7" s="1"/>
  <c r="HD390" i="7"/>
  <c r="HX390" i="7" s="1"/>
  <c r="HD391" i="7"/>
  <c r="HX391" i="7" s="1"/>
  <c r="HD392" i="7"/>
  <c r="HX392" i="7" s="1"/>
  <c r="HD393" i="7"/>
  <c r="HX393" i="7" s="1"/>
  <c r="HD394" i="7"/>
  <c r="HX394" i="7" s="1"/>
  <c r="HD395" i="7"/>
  <c r="HX395" i="7" s="1"/>
  <c r="HD396" i="7"/>
  <c r="HX396" i="7" s="1"/>
  <c r="HD397" i="7"/>
  <c r="HX397" i="7" s="1"/>
  <c r="HD398" i="7"/>
  <c r="HX398" i="7" s="1"/>
  <c r="HD399" i="7"/>
  <c r="HX399" i="7" s="1"/>
  <c r="HD402" i="7"/>
  <c r="HX402" i="7" s="1"/>
  <c r="HD403" i="7"/>
  <c r="HX403" i="7" s="1"/>
  <c r="HD404" i="7"/>
  <c r="HX404" i="7" s="1"/>
  <c r="HD405" i="7"/>
  <c r="HX405" i="7" s="1"/>
  <c r="HD406" i="7"/>
  <c r="HX406" i="7" s="1"/>
  <c r="HD407" i="7"/>
  <c r="HX407" i="7" s="1"/>
  <c r="HD408" i="7"/>
  <c r="HX408" i="7" s="1"/>
  <c r="HD409" i="7"/>
  <c r="HX409" i="7" s="1"/>
  <c r="HD410" i="7"/>
  <c r="HX410" i="7" s="1"/>
  <c r="HD411" i="7"/>
  <c r="HX411" i="7" s="1"/>
  <c r="HD412" i="7"/>
  <c r="HX412" i="7" s="1"/>
  <c r="HX415" i="7"/>
  <c r="HD416" i="7"/>
  <c r="HX416" i="7" s="1"/>
  <c r="HD417" i="7"/>
  <c r="HX417" i="7" s="1"/>
  <c r="HD418" i="7"/>
  <c r="HX418" i="7" s="1"/>
  <c r="HD419" i="7"/>
  <c r="HX419" i="7" s="1"/>
  <c r="HD420" i="7"/>
  <c r="HX420" i="7" s="1"/>
  <c r="HD421" i="7"/>
  <c r="HX421" i="7" s="1"/>
  <c r="HD422" i="7"/>
  <c r="HX422" i="7" s="1"/>
  <c r="HD423" i="7"/>
  <c r="HX423" i="7" s="1"/>
  <c r="HD424" i="7"/>
  <c r="HX424" i="7" s="1"/>
  <c r="HD425" i="7"/>
  <c r="HX425" i="7" s="1"/>
  <c r="HD428" i="7"/>
  <c r="HX428" i="7" s="1"/>
  <c r="HD429" i="7"/>
  <c r="HX429" i="7" s="1"/>
  <c r="HD430" i="7"/>
  <c r="HX430" i="7" s="1"/>
  <c r="HD431" i="7"/>
  <c r="HX431" i="7" s="1"/>
  <c r="HD432" i="7"/>
  <c r="HX432" i="7" s="1"/>
  <c r="HD433" i="7"/>
  <c r="HX433" i="7" s="1"/>
  <c r="HD434" i="7"/>
  <c r="HX434" i="7" s="1"/>
  <c r="HD435" i="7"/>
  <c r="HX435" i="7" s="1"/>
  <c r="HD436" i="7"/>
  <c r="HX436" i="7" s="1"/>
  <c r="HD437" i="7"/>
  <c r="HX437" i="7" s="1"/>
  <c r="HD438" i="7"/>
  <c r="HX438" i="7" s="1"/>
  <c r="HD441" i="7"/>
  <c r="HX441" i="7" s="1"/>
  <c r="HD442" i="7"/>
  <c r="HX442" i="7" s="1"/>
  <c r="HD443" i="7"/>
  <c r="HX443" i="7" s="1"/>
  <c r="HD444" i="7"/>
  <c r="HX444" i="7" s="1"/>
  <c r="HD445" i="7"/>
  <c r="HX445" i="7" s="1"/>
  <c r="HD446" i="7"/>
  <c r="HX446" i="7" s="1"/>
  <c r="HD447" i="7"/>
  <c r="HX447" i="7" s="1"/>
  <c r="HD448" i="7"/>
  <c r="HX448" i="7" s="1"/>
  <c r="HD449" i="7"/>
  <c r="HX449" i="7" s="1"/>
  <c r="HD450" i="7"/>
  <c r="HX450" i="7" s="1"/>
  <c r="HD451" i="7"/>
  <c r="HX451" i="7" s="1"/>
  <c r="HD454" i="7"/>
  <c r="HX454" i="7" s="1"/>
  <c r="HD455" i="7"/>
  <c r="HX455" i="7" s="1"/>
  <c r="HD456" i="7"/>
  <c r="HX456" i="7" s="1"/>
  <c r="HD457" i="7"/>
  <c r="HX457" i="7" s="1"/>
  <c r="HD458" i="7"/>
  <c r="HX458" i="7" s="1"/>
  <c r="HD459" i="7"/>
  <c r="HX459" i="7" s="1"/>
  <c r="HD460" i="7"/>
  <c r="HX460" i="7" s="1"/>
  <c r="HD461" i="7"/>
  <c r="HX461" i="7" s="1"/>
  <c r="HD462" i="7"/>
  <c r="HX462" i="7" s="1"/>
  <c r="HD463" i="7"/>
  <c r="HX463" i="7" s="1"/>
  <c r="HD464" i="7"/>
  <c r="HX464" i="7" s="1"/>
  <c r="HD467" i="7"/>
  <c r="HX467" i="7" s="1"/>
  <c r="HD468" i="7"/>
  <c r="HX468" i="7" s="1"/>
  <c r="HD469" i="7"/>
  <c r="HX469" i="7" s="1"/>
  <c r="HD470" i="7"/>
  <c r="HX470" i="7" s="1"/>
  <c r="HD471" i="7"/>
  <c r="HX471" i="7" s="1"/>
  <c r="HD472" i="7"/>
  <c r="HX472" i="7" s="1"/>
  <c r="HD473" i="7"/>
  <c r="HX473" i="7" s="1"/>
  <c r="HD474" i="7"/>
  <c r="HX474" i="7" s="1"/>
  <c r="HD475" i="7"/>
  <c r="HX475" i="7" s="1"/>
  <c r="HD476" i="7"/>
  <c r="HX476" i="7" s="1"/>
  <c r="HD477" i="7"/>
  <c r="HX477" i="7" s="1"/>
  <c r="HD480" i="7"/>
  <c r="HX480" i="7" s="1"/>
  <c r="HD481" i="7"/>
  <c r="HX481" i="7" s="1"/>
  <c r="HD482" i="7"/>
  <c r="HX482" i="7" s="1"/>
  <c r="HD483" i="7"/>
  <c r="HX483" i="7" s="1"/>
  <c r="HD484" i="7"/>
  <c r="HX484" i="7" s="1"/>
  <c r="HD485" i="7"/>
  <c r="HX485" i="7" s="1"/>
  <c r="HD486" i="7"/>
  <c r="HX486" i="7" s="1"/>
  <c r="HD487" i="7"/>
  <c r="HX487" i="7" s="1"/>
  <c r="HD488" i="7"/>
  <c r="HX488" i="7" s="1"/>
  <c r="HD489" i="7"/>
  <c r="HX489" i="7" s="1"/>
  <c r="HD490" i="7"/>
  <c r="HX490" i="7" s="1"/>
  <c r="HD493" i="7"/>
  <c r="HX493" i="7" s="1"/>
  <c r="HD494" i="7"/>
  <c r="HX494" i="7" s="1"/>
  <c r="HD495" i="7"/>
  <c r="HX495" i="7" s="1"/>
  <c r="HD496" i="7"/>
  <c r="HX496" i="7" s="1"/>
  <c r="HD497" i="7"/>
  <c r="HX497" i="7" s="1"/>
  <c r="HD498" i="7"/>
  <c r="HX498" i="7" s="1"/>
  <c r="HD499" i="7"/>
  <c r="HX499" i="7" s="1"/>
  <c r="HD500" i="7"/>
  <c r="HX500" i="7" s="1"/>
  <c r="HD501" i="7"/>
  <c r="HX501" i="7" s="1"/>
  <c r="HD502" i="7"/>
  <c r="HX502" i="7" s="1"/>
  <c r="HD503" i="7"/>
  <c r="HX503" i="7" s="1"/>
  <c r="HD506" i="7"/>
  <c r="HX506" i="7" s="1"/>
  <c r="HD507" i="7"/>
  <c r="HX507" i="7" s="1"/>
  <c r="HD508" i="7"/>
  <c r="HX508" i="7" s="1"/>
  <c r="HD509" i="7"/>
  <c r="HX509" i="7" s="1"/>
  <c r="HD510" i="7"/>
  <c r="HX510" i="7" s="1"/>
  <c r="HD511" i="7"/>
  <c r="HX511" i="7" s="1"/>
  <c r="HD512" i="7"/>
  <c r="HX512" i="7" s="1"/>
  <c r="HD513" i="7"/>
  <c r="HX513" i="7" s="1"/>
  <c r="HD514" i="7"/>
  <c r="HX514" i="7" s="1"/>
  <c r="HD515" i="7"/>
  <c r="HX515" i="7" s="1"/>
  <c r="HD516" i="7"/>
  <c r="HX516" i="7" s="1"/>
  <c r="HD519" i="7"/>
  <c r="HX519" i="7" s="1"/>
  <c r="HD520" i="7"/>
  <c r="HX520" i="7" s="1"/>
  <c r="HD521" i="7"/>
  <c r="HX521" i="7" s="1"/>
  <c r="HD522" i="7"/>
  <c r="HX522" i="7" s="1"/>
  <c r="HD523" i="7"/>
  <c r="HX523" i="7" s="1"/>
  <c r="HD524" i="7"/>
  <c r="HX524" i="7" s="1"/>
  <c r="HD525" i="7"/>
  <c r="HX525" i="7" s="1"/>
  <c r="HD526" i="7"/>
  <c r="HX526" i="7" s="1"/>
  <c r="HD527" i="7"/>
  <c r="HX527" i="7" s="1"/>
  <c r="HD528" i="7"/>
  <c r="HX528" i="7" s="1"/>
  <c r="HD529" i="7"/>
  <c r="HX529" i="7" s="1"/>
  <c r="HD532" i="7"/>
  <c r="HX532" i="7" s="1"/>
  <c r="HD533" i="7"/>
  <c r="HX533" i="7" s="1"/>
  <c r="HD534" i="7"/>
  <c r="HX534" i="7" s="1"/>
  <c r="HD535" i="7"/>
  <c r="HX535" i="7" s="1"/>
  <c r="HD536" i="7"/>
  <c r="HX536" i="7" s="1"/>
  <c r="HD537" i="7"/>
  <c r="HX537" i="7" s="1"/>
  <c r="HD538" i="7"/>
  <c r="HX538" i="7" s="1"/>
  <c r="HD539" i="7"/>
  <c r="HX539" i="7" s="1"/>
  <c r="HD540" i="7"/>
  <c r="HX540" i="7" s="1"/>
  <c r="HD541" i="7"/>
  <c r="HX541" i="7" s="1"/>
  <c r="HD542" i="7"/>
  <c r="HX542" i="7" s="1"/>
  <c r="HX545" i="7"/>
  <c r="HD546" i="7"/>
  <c r="HX546" i="7" s="1"/>
  <c r="HD547" i="7"/>
  <c r="HX547" i="7" s="1"/>
  <c r="HD548" i="7"/>
  <c r="HX548" i="7" s="1"/>
  <c r="HD549" i="7"/>
  <c r="HX549" i="7" s="1"/>
  <c r="HD550" i="7"/>
  <c r="HX550" i="7" s="1"/>
  <c r="HD551" i="7"/>
  <c r="HX551" i="7" s="1"/>
  <c r="HD552" i="7"/>
  <c r="HX552" i="7" s="1"/>
  <c r="HD553" i="7"/>
  <c r="HX553" i="7" s="1"/>
  <c r="HD554" i="7"/>
  <c r="HX554" i="7" s="1"/>
  <c r="HD555" i="7"/>
  <c r="HX555" i="7" s="1"/>
  <c r="HD558" i="7"/>
  <c r="HX558" i="7" s="1"/>
  <c r="HD559" i="7"/>
  <c r="HX559" i="7" s="1"/>
  <c r="HD560" i="7"/>
  <c r="HX560" i="7" s="1"/>
  <c r="HD561" i="7"/>
  <c r="HX561" i="7" s="1"/>
  <c r="HD562" i="7"/>
  <c r="HX562" i="7" s="1"/>
  <c r="HD563" i="7"/>
  <c r="HX563" i="7" s="1"/>
  <c r="HD564" i="7"/>
  <c r="HX564" i="7" s="1"/>
  <c r="HD565" i="7"/>
  <c r="HX565" i="7" s="1"/>
  <c r="HD566" i="7"/>
  <c r="HX566" i="7" s="1"/>
  <c r="HD567" i="7"/>
  <c r="HX567" i="7" s="1"/>
  <c r="HD568" i="7"/>
  <c r="HX568" i="7" s="1"/>
  <c r="HD571" i="7"/>
  <c r="HX571" i="7" s="1"/>
  <c r="HD572" i="7"/>
  <c r="HX572" i="7" s="1"/>
  <c r="HD573" i="7"/>
  <c r="HX573" i="7" s="1"/>
  <c r="HD574" i="7"/>
  <c r="HX574" i="7" s="1"/>
  <c r="HD575" i="7"/>
  <c r="HX575" i="7" s="1"/>
  <c r="HD576" i="7"/>
  <c r="HX576" i="7" s="1"/>
  <c r="HD577" i="7"/>
  <c r="HX577" i="7" s="1"/>
  <c r="HD578" i="7"/>
  <c r="HX578" i="7" s="1"/>
  <c r="HD579" i="7"/>
  <c r="HX579" i="7" s="1"/>
  <c r="HD580" i="7"/>
  <c r="HX580" i="7" s="1"/>
  <c r="HD581" i="7"/>
  <c r="HX581" i="7" s="1"/>
  <c r="HD12" i="7"/>
  <c r="HX12" i="7" s="1"/>
  <c r="HD13" i="7"/>
  <c r="HX13" i="7" s="1"/>
  <c r="HD14" i="7"/>
  <c r="HX14" i="7" s="1"/>
  <c r="HD15" i="7"/>
  <c r="HX15" i="7" s="1"/>
  <c r="HD16" i="7"/>
  <c r="HX16" i="7" s="1"/>
  <c r="HD17" i="7"/>
  <c r="HX17" i="7" s="1"/>
  <c r="HD18" i="7"/>
  <c r="HX18" i="7" s="1"/>
  <c r="HD19" i="7"/>
  <c r="HX19" i="7" s="1"/>
  <c r="HD20" i="7"/>
  <c r="HX20" i="7" s="1"/>
  <c r="HD21" i="7"/>
  <c r="HX21" i="7" s="1"/>
  <c r="HD22" i="7"/>
  <c r="HX22" i="7" s="1"/>
  <c r="GC25" i="7"/>
  <c r="HA25" i="7" s="1"/>
  <c r="HA26" i="7"/>
  <c r="GC27" i="7"/>
  <c r="HA27" i="7" s="1"/>
  <c r="GC28" i="7"/>
  <c r="HA28" i="7" s="1"/>
  <c r="GC29" i="7"/>
  <c r="HA29" i="7" s="1"/>
  <c r="GC30" i="7"/>
  <c r="HA30" i="7" s="1"/>
  <c r="GC31" i="7"/>
  <c r="HA31" i="7" s="1"/>
  <c r="GC32" i="7"/>
  <c r="HA32" i="7" s="1"/>
  <c r="GC33" i="7"/>
  <c r="HA33" i="7" s="1"/>
  <c r="GC34" i="7"/>
  <c r="HA34" i="7" s="1"/>
  <c r="GC35" i="7"/>
  <c r="HA35" i="7" s="1"/>
  <c r="GC38" i="7"/>
  <c r="HA38" i="7" s="1"/>
  <c r="GC39" i="7"/>
  <c r="HA39" i="7" s="1"/>
  <c r="GC40" i="7"/>
  <c r="HA40" i="7" s="1"/>
  <c r="GC41" i="7"/>
  <c r="HA41" i="7" s="1"/>
  <c r="GC42" i="7"/>
  <c r="HA42" i="7" s="1"/>
  <c r="GC43" i="7"/>
  <c r="HA43" i="7" s="1"/>
  <c r="GC44" i="7"/>
  <c r="HA44" i="7" s="1"/>
  <c r="GC45" i="7"/>
  <c r="HA45" i="7" s="1"/>
  <c r="GC46" i="7"/>
  <c r="HA46" i="7" s="1"/>
  <c r="GC47" i="7"/>
  <c r="HA47" i="7" s="1"/>
  <c r="GC48" i="7"/>
  <c r="HA48" i="7" s="1"/>
  <c r="GC51" i="7"/>
  <c r="HA51" i="7" s="1"/>
  <c r="GC52" i="7"/>
  <c r="HA52" i="7" s="1"/>
  <c r="GC53" i="7"/>
  <c r="HA53" i="7" s="1"/>
  <c r="GC54" i="7"/>
  <c r="HA54" i="7" s="1"/>
  <c r="GC55" i="7"/>
  <c r="HA55" i="7" s="1"/>
  <c r="GC56" i="7"/>
  <c r="HA56" i="7" s="1"/>
  <c r="GC57" i="7"/>
  <c r="HA57" i="7" s="1"/>
  <c r="GC58" i="7"/>
  <c r="HA58" i="7" s="1"/>
  <c r="GC59" i="7"/>
  <c r="HA59" i="7" s="1"/>
  <c r="GC60" i="7"/>
  <c r="HA60" i="7" s="1"/>
  <c r="GC61" i="7"/>
  <c r="HA61" i="7" s="1"/>
  <c r="GC64" i="7"/>
  <c r="HA64" i="7" s="1"/>
  <c r="GC65" i="7"/>
  <c r="HA65" i="7" s="1"/>
  <c r="GC66" i="7"/>
  <c r="HA66" i="7" s="1"/>
  <c r="GC67" i="7"/>
  <c r="HA67" i="7" s="1"/>
  <c r="GC68" i="7"/>
  <c r="HA68" i="7" s="1"/>
  <c r="GC69" i="7"/>
  <c r="HA69" i="7" s="1"/>
  <c r="GC70" i="7"/>
  <c r="HA70" i="7" s="1"/>
  <c r="GC71" i="7"/>
  <c r="HA71" i="7" s="1"/>
  <c r="GC72" i="7"/>
  <c r="HA72" i="7" s="1"/>
  <c r="GC73" i="7"/>
  <c r="HA73" i="7" s="1"/>
  <c r="GC74" i="7"/>
  <c r="HA74" i="7" s="1"/>
  <c r="GC76" i="7"/>
  <c r="GC77" i="7"/>
  <c r="HA77" i="7" s="1"/>
  <c r="GC78" i="7"/>
  <c r="HA78" i="7" s="1"/>
  <c r="GC79" i="7"/>
  <c r="HA79" i="7" s="1"/>
  <c r="GC80" i="7"/>
  <c r="HA80" i="7" s="1"/>
  <c r="GC81" i="7"/>
  <c r="HA81" i="7" s="1"/>
  <c r="GC82" i="7"/>
  <c r="HA82" i="7" s="1"/>
  <c r="GC83" i="7"/>
  <c r="HA83" i="7" s="1"/>
  <c r="GC84" i="7"/>
  <c r="HA84" i="7" s="1"/>
  <c r="GC85" i="7"/>
  <c r="HA85" i="7" s="1"/>
  <c r="GC86" i="7"/>
  <c r="HA86" i="7" s="1"/>
  <c r="GC87" i="7"/>
  <c r="HA87" i="7" s="1"/>
  <c r="GC90" i="7"/>
  <c r="HA90" i="7" s="1"/>
  <c r="GC91" i="7"/>
  <c r="HA91" i="7" s="1"/>
  <c r="GC92" i="7"/>
  <c r="HA92" i="7" s="1"/>
  <c r="GC93" i="7"/>
  <c r="HA93" i="7" s="1"/>
  <c r="GC94" i="7"/>
  <c r="HA94" i="7" s="1"/>
  <c r="GC95" i="7"/>
  <c r="HA95" i="7" s="1"/>
  <c r="GC96" i="7"/>
  <c r="HA96" i="7" s="1"/>
  <c r="GC97" i="7"/>
  <c r="HA97" i="7" s="1"/>
  <c r="GC98" i="7"/>
  <c r="HA98" i="7" s="1"/>
  <c r="GC99" i="7"/>
  <c r="HA99" i="7" s="1"/>
  <c r="GC100" i="7"/>
  <c r="HA100" i="7" s="1"/>
  <c r="GC103" i="7"/>
  <c r="HA103" i="7" s="1"/>
  <c r="GC104" i="7"/>
  <c r="HA104" i="7" s="1"/>
  <c r="GC105" i="7"/>
  <c r="HA105" i="7" s="1"/>
  <c r="GC106" i="7"/>
  <c r="HA106" i="7" s="1"/>
  <c r="GC107" i="7"/>
  <c r="HA107" i="7" s="1"/>
  <c r="GC108" i="7"/>
  <c r="HA108" i="7" s="1"/>
  <c r="GC109" i="7"/>
  <c r="HA109" i="7" s="1"/>
  <c r="GC110" i="7"/>
  <c r="HA110" i="7" s="1"/>
  <c r="GC111" i="7"/>
  <c r="HA111" i="7" s="1"/>
  <c r="GC112" i="7"/>
  <c r="HA112" i="7" s="1"/>
  <c r="GC113" i="7"/>
  <c r="HA113" i="7" s="1"/>
  <c r="HA116" i="7"/>
  <c r="GC117" i="7"/>
  <c r="HA117" i="7" s="1"/>
  <c r="GC118" i="7"/>
  <c r="HA118" i="7" s="1"/>
  <c r="GC119" i="7"/>
  <c r="HA119" i="7" s="1"/>
  <c r="GC120" i="7"/>
  <c r="HA120" i="7" s="1"/>
  <c r="GC121" i="7"/>
  <c r="HA121" i="7" s="1"/>
  <c r="GC122" i="7"/>
  <c r="HA122" i="7" s="1"/>
  <c r="GC123" i="7"/>
  <c r="HA123" i="7" s="1"/>
  <c r="GC124" i="7"/>
  <c r="HA124" i="7" s="1"/>
  <c r="GC125" i="7"/>
  <c r="HA125" i="7" s="1"/>
  <c r="GC126" i="7"/>
  <c r="HA126" i="7" s="1"/>
  <c r="GC129" i="7"/>
  <c r="HA129" i="7" s="1"/>
  <c r="GC130" i="7"/>
  <c r="HA130" i="7" s="1"/>
  <c r="GC131" i="7"/>
  <c r="HA131" i="7" s="1"/>
  <c r="GC132" i="7"/>
  <c r="HA132" i="7" s="1"/>
  <c r="GC133" i="7"/>
  <c r="HA133" i="7" s="1"/>
  <c r="GC134" i="7"/>
  <c r="HA134" i="7" s="1"/>
  <c r="GC135" i="7"/>
  <c r="HA135" i="7" s="1"/>
  <c r="GC136" i="7"/>
  <c r="HA136" i="7" s="1"/>
  <c r="GC137" i="7"/>
  <c r="HA137" i="7" s="1"/>
  <c r="GC138" i="7"/>
  <c r="HA138" i="7" s="1"/>
  <c r="GC139" i="7"/>
  <c r="HA139" i="7" s="1"/>
  <c r="GC142" i="7"/>
  <c r="HA142" i="7" s="1"/>
  <c r="GC143" i="7"/>
  <c r="HA143" i="7" s="1"/>
  <c r="GC144" i="7"/>
  <c r="HA144" i="7" s="1"/>
  <c r="GC145" i="7"/>
  <c r="HA145" i="7" s="1"/>
  <c r="GC146" i="7"/>
  <c r="HA146" i="7" s="1"/>
  <c r="GC147" i="7"/>
  <c r="HA147" i="7" s="1"/>
  <c r="GC148" i="7"/>
  <c r="HA148" i="7" s="1"/>
  <c r="GC149" i="7"/>
  <c r="HA149" i="7" s="1"/>
  <c r="GC150" i="7"/>
  <c r="HA150" i="7" s="1"/>
  <c r="GC151" i="7"/>
  <c r="HA151" i="7" s="1"/>
  <c r="GC152" i="7"/>
  <c r="HA152" i="7" s="1"/>
  <c r="GC155" i="7"/>
  <c r="HA155" i="7" s="1"/>
  <c r="GC156" i="7"/>
  <c r="HA156" i="7" s="1"/>
  <c r="GC157" i="7"/>
  <c r="HA157" i="7" s="1"/>
  <c r="GC158" i="7"/>
  <c r="HA158" i="7" s="1"/>
  <c r="GC159" i="7"/>
  <c r="HA159" i="7" s="1"/>
  <c r="GC160" i="7"/>
  <c r="HA160" i="7" s="1"/>
  <c r="GC161" i="7"/>
  <c r="HA161" i="7" s="1"/>
  <c r="GC162" i="7"/>
  <c r="HA162" i="7" s="1"/>
  <c r="GC163" i="7"/>
  <c r="HA163" i="7" s="1"/>
  <c r="GC164" i="7"/>
  <c r="HA164" i="7" s="1"/>
  <c r="GC165" i="7"/>
  <c r="HA165" i="7" s="1"/>
  <c r="GC168" i="7"/>
  <c r="HA168" i="7" s="1"/>
  <c r="GC169" i="7"/>
  <c r="HA169" i="7" s="1"/>
  <c r="GC170" i="7"/>
  <c r="HA170" i="7" s="1"/>
  <c r="GC171" i="7"/>
  <c r="HA171" i="7" s="1"/>
  <c r="GC172" i="7"/>
  <c r="HA172" i="7" s="1"/>
  <c r="GC173" i="7"/>
  <c r="HA173" i="7" s="1"/>
  <c r="GC174" i="7"/>
  <c r="HA174" i="7" s="1"/>
  <c r="GC175" i="7"/>
  <c r="HA175" i="7" s="1"/>
  <c r="GC176" i="7"/>
  <c r="HA176" i="7" s="1"/>
  <c r="GC177" i="7"/>
  <c r="HA177" i="7" s="1"/>
  <c r="GC178" i="7"/>
  <c r="HA178" i="7" s="1"/>
  <c r="GC181" i="7"/>
  <c r="HA181" i="7" s="1"/>
  <c r="GC182" i="7"/>
  <c r="HA182" i="7" s="1"/>
  <c r="GC183" i="7"/>
  <c r="HA183" i="7" s="1"/>
  <c r="GC184" i="7"/>
  <c r="HA184" i="7" s="1"/>
  <c r="GC185" i="7"/>
  <c r="HA185" i="7" s="1"/>
  <c r="GC186" i="7"/>
  <c r="HA186" i="7" s="1"/>
  <c r="GC187" i="7"/>
  <c r="HA187" i="7" s="1"/>
  <c r="GC188" i="7"/>
  <c r="HA188" i="7" s="1"/>
  <c r="GC189" i="7"/>
  <c r="HA189" i="7" s="1"/>
  <c r="GC190" i="7"/>
  <c r="HA190" i="7" s="1"/>
  <c r="GC191" i="7"/>
  <c r="HA191" i="7" s="1"/>
  <c r="GC194" i="7"/>
  <c r="HA194" i="7" s="1"/>
  <c r="GC195" i="7"/>
  <c r="HA195" i="7" s="1"/>
  <c r="GC196" i="7"/>
  <c r="HA196" i="7" s="1"/>
  <c r="GC197" i="7"/>
  <c r="HA197" i="7" s="1"/>
  <c r="GC198" i="7"/>
  <c r="HA198" i="7" s="1"/>
  <c r="GC199" i="7"/>
  <c r="HA199" i="7" s="1"/>
  <c r="GC200" i="7"/>
  <c r="HA200" i="7" s="1"/>
  <c r="GC201" i="7"/>
  <c r="HA201" i="7" s="1"/>
  <c r="GC202" i="7"/>
  <c r="HA202" i="7" s="1"/>
  <c r="GC203" i="7"/>
  <c r="HA203" i="7" s="1"/>
  <c r="GC204" i="7"/>
  <c r="HA204" i="7" s="1"/>
  <c r="GC207" i="7"/>
  <c r="HA207" i="7" s="1"/>
  <c r="GC208" i="7"/>
  <c r="HA208" i="7" s="1"/>
  <c r="GC209" i="7"/>
  <c r="HA209" i="7" s="1"/>
  <c r="GC210" i="7"/>
  <c r="HA210" i="7" s="1"/>
  <c r="GC211" i="7"/>
  <c r="HA211" i="7" s="1"/>
  <c r="GC212" i="7"/>
  <c r="HA212" i="7" s="1"/>
  <c r="GC213" i="7"/>
  <c r="HA213" i="7" s="1"/>
  <c r="GC214" i="7"/>
  <c r="HA214" i="7" s="1"/>
  <c r="GC215" i="7"/>
  <c r="HA215" i="7" s="1"/>
  <c r="GC216" i="7"/>
  <c r="HA216" i="7" s="1"/>
  <c r="GC217" i="7"/>
  <c r="HA217" i="7" s="1"/>
  <c r="GC220" i="7"/>
  <c r="HA220" i="7" s="1"/>
  <c r="GC221" i="7"/>
  <c r="HA221" i="7" s="1"/>
  <c r="GC222" i="7"/>
  <c r="HA222" i="7" s="1"/>
  <c r="GC223" i="7"/>
  <c r="HA223" i="7" s="1"/>
  <c r="GC224" i="7"/>
  <c r="HA224" i="7" s="1"/>
  <c r="GC225" i="7"/>
  <c r="HA225" i="7" s="1"/>
  <c r="GC226" i="7"/>
  <c r="HA226" i="7" s="1"/>
  <c r="GC227" i="7"/>
  <c r="HA227" i="7" s="1"/>
  <c r="GC228" i="7"/>
  <c r="HA228" i="7" s="1"/>
  <c r="GC229" i="7"/>
  <c r="HA229" i="7" s="1"/>
  <c r="GC230" i="7"/>
  <c r="HA230" i="7" s="1"/>
  <c r="GC233" i="7"/>
  <c r="HA233" i="7" s="1"/>
  <c r="GC234" i="7"/>
  <c r="HA234" i="7" s="1"/>
  <c r="GC235" i="7"/>
  <c r="HA235" i="7" s="1"/>
  <c r="GC236" i="7"/>
  <c r="HA236" i="7" s="1"/>
  <c r="GC237" i="7"/>
  <c r="HA237" i="7" s="1"/>
  <c r="GC238" i="7"/>
  <c r="HA238" i="7" s="1"/>
  <c r="GC239" i="7"/>
  <c r="HA239" i="7" s="1"/>
  <c r="GC240" i="7"/>
  <c r="HA240" i="7" s="1"/>
  <c r="GC241" i="7"/>
  <c r="HA241" i="7" s="1"/>
  <c r="GC242" i="7"/>
  <c r="HA242" i="7" s="1"/>
  <c r="GC243" i="7"/>
  <c r="HA243" i="7" s="1"/>
  <c r="GC246" i="7"/>
  <c r="HA246" i="7" s="1"/>
  <c r="GC247" i="7"/>
  <c r="HA247" i="7" s="1"/>
  <c r="GC248" i="7"/>
  <c r="HA248" i="7" s="1"/>
  <c r="GC249" i="7"/>
  <c r="HA249" i="7" s="1"/>
  <c r="GC250" i="7"/>
  <c r="HA250" i="7" s="1"/>
  <c r="GC251" i="7"/>
  <c r="HA251" i="7" s="1"/>
  <c r="GC252" i="7"/>
  <c r="HA252" i="7" s="1"/>
  <c r="GC253" i="7"/>
  <c r="HA253" i="7" s="1"/>
  <c r="GC254" i="7"/>
  <c r="HA254" i="7" s="1"/>
  <c r="GC255" i="7"/>
  <c r="HA255" i="7" s="1"/>
  <c r="GC256" i="7"/>
  <c r="HA256" i="7" s="1"/>
  <c r="GC259" i="7"/>
  <c r="HA259" i="7" s="1"/>
  <c r="GC260" i="7"/>
  <c r="HA260" i="7" s="1"/>
  <c r="GC261" i="7"/>
  <c r="HA261" i="7" s="1"/>
  <c r="GC262" i="7"/>
  <c r="HA262" i="7" s="1"/>
  <c r="GC263" i="7"/>
  <c r="HA263" i="7" s="1"/>
  <c r="GC264" i="7"/>
  <c r="HA264" i="7" s="1"/>
  <c r="GC265" i="7"/>
  <c r="HA265" i="7" s="1"/>
  <c r="GC266" i="7"/>
  <c r="HA266" i="7" s="1"/>
  <c r="GC267" i="7"/>
  <c r="HA267" i="7" s="1"/>
  <c r="GC268" i="7"/>
  <c r="HA268" i="7" s="1"/>
  <c r="GC269" i="7"/>
  <c r="HA269" i="7" s="1"/>
  <c r="GC272" i="7"/>
  <c r="HA272" i="7" s="1"/>
  <c r="GC273" i="7"/>
  <c r="HA273" i="7" s="1"/>
  <c r="GC274" i="7"/>
  <c r="HA274" i="7" s="1"/>
  <c r="GC275" i="7"/>
  <c r="HA275" i="7" s="1"/>
  <c r="GC276" i="7"/>
  <c r="HA276" i="7" s="1"/>
  <c r="GC277" i="7"/>
  <c r="HA277" i="7" s="1"/>
  <c r="GC278" i="7"/>
  <c r="HA278" i="7" s="1"/>
  <c r="GC279" i="7"/>
  <c r="HA279" i="7" s="1"/>
  <c r="GC280" i="7"/>
  <c r="HA280" i="7" s="1"/>
  <c r="GC281" i="7"/>
  <c r="HA281" i="7" s="1"/>
  <c r="GC282" i="7"/>
  <c r="HA282" i="7" s="1"/>
  <c r="GC285" i="7"/>
  <c r="HA285" i="7" s="1"/>
  <c r="GC286" i="7"/>
  <c r="HA286" i="7" s="1"/>
  <c r="GC287" i="7"/>
  <c r="HA287" i="7" s="1"/>
  <c r="GC288" i="7"/>
  <c r="HA288" i="7" s="1"/>
  <c r="GC289" i="7"/>
  <c r="HA289" i="7" s="1"/>
  <c r="GC290" i="7"/>
  <c r="HA290" i="7" s="1"/>
  <c r="GC291" i="7"/>
  <c r="HA291" i="7" s="1"/>
  <c r="GC292" i="7"/>
  <c r="HA292" i="7" s="1"/>
  <c r="GC293" i="7"/>
  <c r="HA293" i="7" s="1"/>
  <c r="GC294" i="7"/>
  <c r="HA294" i="7" s="1"/>
  <c r="GC295" i="7"/>
  <c r="HA295" i="7" s="1"/>
  <c r="GC298" i="7"/>
  <c r="HA298" i="7" s="1"/>
  <c r="GC299" i="7"/>
  <c r="HA299" i="7" s="1"/>
  <c r="GC300" i="7"/>
  <c r="HA300" i="7" s="1"/>
  <c r="GC301" i="7"/>
  <c r="HA301" i="7" s="1"/>
  <c r="GC302" i="7"/>
  <c r="HA302" i="7" s="1"/>
  <c r="GC303" i="7"/>
  <c r="HA303" i="7" s="1"/>
  <c r="GC304" i="7"/>
  <c r="HA304" i="7" s="1"/>
  <c r="GC305" i="7"/>
  <c r="HA305" i="7" s="1"/>
  <c r="GC306" i="7"/>
  <c r="HA306" i="7" s="1"/>
  <c r="GC307" i="7"/>
  <c r="HA307" i="7" s="1"/>
  <c r="GC308" i="7"/>
  <c r="HA308" i="7" s="1"/>
  <c r="GC311" i="7"/>
  <c r="HA311" i="7" s="1"/>
  <c r="GC312" i="7"/>
  <c r="HA312" i="7" s="1"/>
  <c r="GC313" i="7"/>
  <c r="HA313" i="7" s="1"/>
  <c r="GC314" i="7"/>
  <c r="HA314" i="7" s="1"/>
  <c r="GC315" i="7"/>
  <c r="HA315" i="7" s="1"/>
  <c r="GC316" i="7"/>
  <c r="HA316" i="7" s="1"/>
  <c r="GC317" i="7"/>
  <c r="HA317" i="7" s="1"/>
  <c r="GC318" i="7"/>
  <c r="HA318" i="7" s="1"/>
  <c r="GC319" i="7"/>
  <c r="HA319" i="7" s="1"/>
  <c r="GC320" i="7"/>
  <c r="HA320" i="7" s="1"/>
  <c r="GC321" i="7"/>
  <c r="HA321" i="7" s="1"/>
  <c r="GC324" i="7"/>
  <c r="HA324" i="7" s="1"/>
  <c r="GC325" i="7"/>
  <c r="HA325" i="7" s="1"/>
  <c r="GC326" i="7"/>
  <c r="HA326" i="7" s="1"/>
  <c r="GC327" i="7"/>
  <c r="HA327" i="7" s="1"/>
  <c r="GC328" i="7"/>
  <c r="HA328" i="7" s="1"/>
  <c r="GC329" i="7"/>
  <c r="HA329" i="7" s="1"/>
  <c r="GC330" i="7"/>
  <c r="HA330" i="7" s="1"/>
  <c r="GC331" i="7"/>
  <c r="HA331" i="7" s="1"/>
  <c r="GC332" i="7"/>
  <c r="HA332" i="7" s="1"/>
  <c r="GC333" i="7"/>
  <c r="HA333" i="7" s="1"/>
  <c r="GC334" i="7"/>
  <c r="HA334" i="7" s="1"/>
  <c r="GC337" i="7"/>
  <c r="HA337" i="7" s="1"/>
  <c r="GC338" i="7"/>
  <c r="HA338" i="7" s="1"/>
  <c r="GC339" i="7"/>
  <c r="HA339" i="7" s="1"/>
  <c r="GC340" i="7"/>
  <c r="HA340" i="7" s="1"/>
  <c r="GC341" i="7"/>
  <c r="HA341" i="7" s="1"/>
  <c r="GC342" i="7"/>
  <c r="HA342" i="7" s="1"/>
  <c r="GC343" i="7"/>
  <c r="HA343" i="7" s="1"/>
  <c r="GC344" i="7"/>
  <c r="HA344" i="7" s="1"/>
  <c r="GC345" i="7"/>
  <c r="HA345" i="7" s="1"/>
  <c r="GC346" i="7"/>
  <c r="HA346" i="7" s="1"/>
  <c r="GC347" i="7"/>
  <c r="HA347" i="7" s="1"/>
  <c r="HA350" i="7"/>
  <c r="GC351" i="7"/>
  <c r="HA351" i="7" s="1"/>
  <c r="GC352" i="7"/>
  <c r="HA352" i="7" s="1"/>
  <c r="GC353" i="7"/>
  <c r="HA353" i="7" s="1"/>
  <c r="GC354" i="7"/>
  <c r="HA354" i="7" s="1"/>
  <c r="GC355" i="7"/>
  <c r="HA355" i="7" s="1"/>
  <c r="GC356" i="7"/>
  <c r="HA356" i="7" s="1"/>
  <c r="GC357" i="7"/>
  <c r="HA357" i="7" s="1"/>
  <c r="GC358" i="7"/>
  <c r="HA358" i="7" s="1"/>
  <c r="GC359" i="7"/>
  <c r="HA359" i="7" s="1"/>
  <c r="GC360" i="7"/>
  <c r="HA360" i="7" s="1"/>
  <c r="GC363" i="7"/>
  <c r="HA363" i="7" s="1"/>
  <c r="HA364" i="7"/>
  <c r="GC365" i="7"/>
  <c r="HA365" i="7" s="1"/>
  <c r="GC366" i="7"/>
  <c r="HA366" i="7" s="1"/>
  <c r="GC367" i="7"/>
  <c r="HA367" i="7" s="1"/>
  <c r="GC368" i="7"/>
  <c r="HA368" i="7" s="1"/>
  <c r="GC369" i="7"/>
  <c r="HA369" i="7" s="1"/>
  <c r="GC370" i="7"/>
  <c r="HA370" i="7" s="1"/>
  <c r="GC371" i="7"/>
  <c r="HA371" i="7" s="1"/>
  <c r="GC372" i="7"/>
  <c r="HA372" i="7" s="1"/>
  <c r="GC373" i="7"/>
  <c r="HA373" i="7" s="1"/>
  <c r="HA376" i="7"/>
  <c r="GC377" i="7"/>
  <c r="HA377" i="7" s="1"/>
  <c r="GC378" i="7"/>
  <c r="HA378" i="7" s="1"/>
  <c r="GC379" i="7"/>
  <c r="HA379" i="7" s="1"/>
  <c r="GC380" i="7"/>
  <c r="HA380" i="7" s="1"/>
  <c r="GC381" i="7"/>
  <c r="HA381" i="7" s="1"/>
  <c r="GC382" i="7"/>
  <c r="HA382" i="7" s="1"/>
  <c r="GC383" i="7"/>
  <c r="HA383" i="7" s="1"/>
  <c r="GC384" i="7"/>
  <c r="HA384" i="7" s="1"/>
  <c r="GC385" i="7"/>
  <c r="HA385" i="7" s="1"/>
  <c r="GC386" i="7"/>
  <c r="HA386" i="7" s="1"/>
  <c r="GC389" i="7"/>
  <c r="HA389" i="7" s="1"/>
  <c r="GC390" i="7"/>
  <c r="HA390" i="7" s="1"/>
  <c r="GC391" i="7"/>
  <c r="HA391" i="7" s="1"/>
  <c r="GC392" i="7"/>
  <c r="HA392" i="7" s="1"/>
  <c r="GC393" i="7"/>
  <c r="HA393" i="7" s="1"/>
  <c r="GC394" i="7"/>
  <c r="HA394" i="7" s="1"/>
  <c r="GC395" i="7"/>
  <c r="HA395" i="7" s="1"/>
  <c r="GC396" i="7"/>
  <c r="HA396" i="7" s="1"/>
  <c r="GC397" i="7"/>
  <c r="HA397" i="7" s="1"/>
  <c r="GC398" i="7"/>
  <c r="HA398" i="7" s="1"/>
  <c r="GC399" i="7"/>
  <c r="HA399" i="7" s="1"/>
  <c r="GC402" i="7"/>
  <c r="HA402" i="7" s="1"/>
  <c r="GC403" i="7"/>
  <c r="HA403" i="7" s="1"/>
  <c r="GC404" i="7"/>
  <c r="HA404" i="7" s="1"/>
  <c r="GC405" i="7"/>
  <c r="HA405" i="7" s="1"/>
  <c r="GC406" i="7"/>
  <c r="HA406" i="7" s="1"/>
  <c r="GC407" i="7"/>
  <c r="HA407" i="7" s="1"/>
  <c r="GC408" i="7"/>
  <c r="HA408" i="7" s="1"/>
  <c r="GC409" i="7"/>
  <c r="HA409" i="7" s="1"/>
  <c r="GC410" i="7"/>
  <c r="HA410" i="7" s="1"/>
  <c r="GC411" i="7"/>
  <c r="HA411" i="7" s="1"/>
  <c r="GC412" i="7"/>
  <c r="HA412" i="7" s="1"/>
  <c r="HA415" i="7"/>
  <c r="GC416" i="7"/>
  <c r="HA416" i="7" s="1"/>
  <c r="GC417" i="7"/>
  <c r="HA417" i="7" s="1"/>
  <c r="GC418" i="7"/>
  <c r="HA418" i="7" s="1"/>
  <c r="GC419" i="7"/>
  <c r="HA419" i="7" s="1"/>
  <c r="GC420" i="7"/>
  <c r="HA420" i="7" s="1"/>
  <c r="GC421" i="7"/>
  <c r="HA421" i="7" s="1"/>
  <c r="GC422" i="7"/>
  <c r="HA422" i="7" s="1"/>
  <c r="GC423" i="7"/>
  <c r="HA423" i="7" s="1"/>
  <c r="GC424" i="7"/>
  <c r="HA424" i="7" s="1"/>
  <c r="GC425" i="7"/>
  <c r="HA425" i="7" s="1"/>
  <c r="GC428" i="7"/>
  <c r="HA428" i="7" s="1"/>
  <c r="GC429" i="7"/>
  <c r="HA429" i="7" s="1"/>
  <c r="GC430" i="7"/>
  <c r="HA430" i="7" s="1"/>
  <c r="GC431" i="7"/>
  <c r="HA431" i="7" s="1"/>
  <c r="GC432" i="7"/>
  <c r="HA432" i="7" s="1"/>
  <c r="GC433" i="7"/>
  <c r="HA433" i="7" s="1"/>
  <c r="GC434" i="7"/>
  <c r="HA434" i="7" s="1"/>
  <c r="GC435" i="7"/>
  <c r="HA435" i="7" s="1"/>
  <c r="GC436" i="7"/>
  <c r="HA436" i="7" s="1"/>
  <c r="GC437" i="7"/>
  <c r="HA437" i="7" s="1"/>
  <c r="GC438" i="7"/>
  <c r="HA438" i="7" s="1"/>
  <c r="GC441" i="7"/>
  <c r="HA441" i="7" s="1"/>
  <c r="GC442" i="7"/>
  <c r="HA442" i="7" s="1"/>
  <c r="GC443" i="7"/>
  <c r="HA443" i="7" s="1"/>
  <c r="GC444" i="7"/>
  <c r="HA444" i="7" s="1"/>
  <c r="GC445" i="7"/>
  <c r="HA445" i="7" s="1"/>
  <c r="GC446" i="7"/>
  <c r="HA446" i="7" s="1"/>
  <c r="GC447" i="7"/>
  <c r="HA447" i="7" s="1"/>
  <c r="GC448" i="7"/>
  <c r="HA448" i="7" s="1"/>
  <c r="GC449" i="7"/>
  <c r="HA449" i="7" s="1"/>
  <c r="GC450" i="7"/>
  <c r="HA450" i="7" s="1"/>
  <c r="GC451" i="7"/>
  <c r="HA451" i="7" s="1"/>
  <c r="GC454" i="7"/>
  <c r="HA454" i="7" s="1"/>
  <c r="GC455" i="7"/>
  <c r="HA455" i="7" s="1"/>
  <c r="GC456" i="7"/>
  <c r="HA456" i="7" s="1"/>
  <c r="GC457" i="7"/>
  <c r="HA457" i="7" s="1"/>
  <c r="GC458" i="7"/>
  <c r="HA458" i="7" s="1"/>
  <c r="GC459" i="7"/>
  <c r="HA459" i="7" s="1"/>
  <c r="GC460" i="7"/>
  <c r="HA460" i="7" s="1"/>
  <c r="GC461" i="7"/>
  <c r="HA461" i="7" s="1"/>
  <c r="GC462" i="7"/>
  <c r="HA462" i="7" s="1"/>
  <c r="GC463" i="7"/>
  <c r="HA463" i="7" s="1"/>
  <c r="GC464" i="7"/>
  <c r="HA464" i="7" s="1"/>
  <c r="GC467" i="7"/>
  <c r="HA467" i="7" s="1"/>
  <c r="GC468" i="7"/>
  <c r="HA468" i="7" s="1"/>
  <c r="GC469" i="7"/>
  <c r="HA469" i="7" s="1"/>
  <c r="GC470" i="7"/>
  <c r="HA470" i="7" s="1"/>
  <c r="GC471" i="7"/>
  <c r="HA471" i="7" s="1"/>
  <c r="GC472" i="7"/>
  <c r="HA472" i="7" s="1"/>
  <c r="GC473" i="7"/>
  <c r="HA473" i="7" s="1"/>
  <c r="GC474" i="7"/>
  <c r="HA474" i="7" s="1"/>
  <c r="GC475" i="7"/>
  <c r="HA475" i="7" s="1"/>
  <c r="GC476" i="7"/>
  <c r="HA476" i="7" s="1"/>
  <c r="GC477" i="7"/>
  <c r="HA477" i="7" s="1"/>
  <c r="GC480" i="7"/>
  <c r="HA480" i="7" s="1"/>
  <c r="GC481" i="7"/>
  <c r="HA481" i="7" s="1"/>
  <c r="GC482" i="7"/>
  <c r="HA482" i="7" s="1"/>
  <c r="GC483" i="7"/>
  <c r="HA483" i="7" s="1"/>
  <c r="GC484" i="7"/>
  <c r="HA484" i="7" s="1"/>
  <c r="GC485" i="7"/>
  <c r="HA485" i="7" s="1"/>
  <c r="GC486" i="7"/>
  <c r="HA486" i="7" s="1"/>
  <c r="GC487" i="7"/>
  <c r="HA487" i="7" s="1"/>
  <c r="GC488" i="7"/>
  <c r="HA488" i="7" s="1"/>
  <c r="GC489" i="7"/>
  <c r="HA489" i="7" s="1"/>
  <c r="GC490" i="7"/>
  <c r="HA490" i="7" s="1"/>
  <c r="GC493" i="7"/>
  <c r="HA493" i="7" s="1"/>
  <c r="GC494" i="7"/>
  <c r="HA494" i="7" s="1"/>
  <c r="GC495" i="7"/>
  <c r="HA495" i="7" s="1"/>
  <c r="GC496" i="7"/>
  <c r="HA496" i="7" s="1"/>
  <c r="GC497" i="7"/>
  <c r="HA497" i="7" s="1"/>
  <c r="GC498" i="7"/>
  <c r="HA498" i="7" s="1"/>
  <c r="GC499" i="7"/>
  <c r="HA499" i="7" s="1"/>
  <c r="GC500" i="7"/>
  <c r="HA500" i="7" s="1"/>
  <c r="GC501" i="7"/>
  <c r="HA501" i="7" s="1"/>
  <c r="GC502" i="7"/>
  <c r="HA502" i="7" s="1"/>
  <c r="GC503" i="7"/>
  <c r="HA503" i="7" s="1"/>
  <c r="GC506" i="7"/>
  <c r="HA506" i="7" s="1"/>
  <c r="GC507" i="7"/>
  <c r="HA507" i="7" s="1"/>
  <c r="GC508" i="7"/>
  <c r="HA508" i="7" s="1"/>
  <c r="GC509" i="7"/>
  <c r="HA509" i="7" s="1"/>
  <c r="GC510" i="7"/>
  <c r="HA510" i="7" s="1"/>
  <c r="GC511" i="7"/>
  <c r="HA511" i="7" s="1"/>
  <c r="GC512" i="7"/>
  <c r="HA512" i="7" s="1"/>
  <c r="GC513" i="7"/>
  <c r="HA513" i="7" s="1"/>
  <c r="GC514" i="7"/>
  <c r="HA514" i="7" s="1"/>
  <c r="GC515" i="7"/>
  <c r="HA515" i="7" s="1"/>
  <c r="GC516" i="7"/>
  <c r="HA516" i="7" s="1"/>
  <c r="GC519" i="7"/>
  <c r="HA519" i="7" s="1"/>
  <c r="GC520" i="7"/>
  <c r="HA520" i="7" s="1"/>
  <c r="GC521" i="7"/>
  <c r="HA521" i="7" s="1"/>
  <c r="GC522" i="7"/>
  <c r="HA522" i="7" s="1"/>
  <c r="GC523" i="7"/>
  <c r="HA523" i="7" s="1"/>
  <c r="GC524" i="7"/>
  <c r="HA524" i="7" s="1"/>
  <c r="GC525" i="7"/>
  <c r="HA525" i="7" s="1"/>
  <c r="GC526" i="7"/>
  <c r="HA526" i="7" s="1"/>
  <c r="GC527" i="7"/>
  <c r="HA527" i="7" s="1"/>
  <c r="GC528" i="7"/>
  <c r="HA528" i="7" s="1"/>
  <c r="GC529" i="7"/>
  <c r="HA529" i="7" s="1"/>
  <c r="GC532" i="7"/>
  <c r="HA532" i="7" s="1"/>
  <c r="GC533" i="7"/>
  <c r="HA533" i="7" s="1"/>
  <c r="GC534" i="7"/>
  <c r="HA534" i="7" s="1"/>
  <c r="GC535" i="7"/>
  <c r="HA535" i="7" s="1"/>
  <c r="GC536" i="7"/>
  <c r="HA536" i="7" s="1"/>
  <c r="GC537" i="7"/>
  <c r="HA537" i="7" s="1"/>
  <c r="GC538" i="7"/>
  <c r="HA538" i="7" s="1"/>
  <c r="GC539" i="7"/>
  <c r="HA539" i="7" s="1"/>
  <c r="GC540" i="7"/>
  <c r="HA540" i="7" s="1"/>
  <c r="GC541" i="7"/>
  <c r="HA541" i="7" s="1"/>
  <c r="GC542" i="7"/>
  <c r="HA542" i="7" s="1"/>
  <c r="HA545" i="7"/>
  <c r="GC546" i="7"/>
  <c r="HA546" i="7" s="1"/>
  <c r="GC547" i="7"/>
  <c r="HA547" i="7" s="1"/>
  <c r="GC548" i="7"/>
  <c r="HA548" i="7" s="1"/>
  <c r="GC549" i="7"/>
  <c r="HA549" i="7" s="1"/>
  <c r="GC550" i="7"/>
  <c r="HA550" i="7" s="1"/>
  <c r="GC551" i="7"/>
  <c r="HA551" i="7" s="1"/>
  <c r="GC552" i="7"/>
  <c r="HA552" i="7" s="1"/>
  <c r="GC553" i="7"/>
  <c r="HA553" i="7" s="1"/>
  <c r="GC554" i="7"/>
  <c r="HA554" i="7" s="1"/>
  <c r="GC555" i="7"/>
  <c r="HA555" i="7" s="1"/>
  <c r="GC558" i="7"/>
  <c r="HA558" i="7" s="1"/>
  <c r="GC559" i="7"/>
  <c r="HA559" i="7" s="1"/>
  <c r="GC560" i="7"/>
  <c r="HA560" i="7" s="1"/>
  <c r="GC561" i="7"/>
  <c r="HA561" i="7" s="1"/>
  <c r="GC562" i="7"/>
  <c r="HA562" i="7" s="1"/>
  <c r="GC563" i="7"/>
  <c r="HA563" i="7" s="1"/>
  <c r="GC564" i="7"/>
  <c r="HA564" i="7" s="1"/>
  <c r="GC565" i="7"/>
  <c r="HA565" i="7" s="1"/>
  <c r="GC566" i="7"/>
  <c r="HA566" i="7" s="1"/>
  <c r="GC567" i="7"/>
  <c r="HA567" i="7" s="1"/>
  <c r="GC568" i="7"/>
  <c r="HA568" i="7" s="1"/>
  <c r="GC571" i="7"/>
  <c r="HA571" i="7" s="1"/>
  <c r="GC572" i="7"/>
  <c r="HA572" i="7" s="1"/>
  <c r="GC573" i="7"/>
  <c r="HA573" i="7" s="1"/>
  <c r="GC574" i="7"/>
  <c r="HA574" i="7" s="1"/>
  <c r="GC575" i="7"/>
  <c r="HA575" i="7" s="1"/>
  <c r="GC576" i="7"/>
  <c r="HA576" i="7" s="1"/>
  <c r="GC577" i="7"/>
  <c r="HA577" i="7" s="1"/>
  <c r="GC578" i="7"/>
  <c r="HA578" i="7" s="1"/>
  <c r="GC579" i="7"/>
  <c r="HA579" i="7" s="1"/>
  <c r="GC580" i="7"/>
  <c r="HA580" i="7" s="1"/>
  <c r="GC581" i="7"/>
  <c r="HA581" i="7" s="1"/>
  <c r="GC12" i="7"/>
  <c r="HA12" i="7" s="1"/>
  <c r="GC13" i="7"/>
  <c r="HA13" i="7" s="1"/>
  <c r="GC14" i="7"/>
  <c r="HA14" i="7" s="1"/>
  <c r="GC15" i="7"/>
  <c r="HA15" i="7" s="1"/>
  <c r="GC16" i="7"/>
  <c r="HA16" i="7" s="1"/>
  <c r="GC17" i="7"/>
  <c r="HA17" i="7" s="1"/>
  <c r="GC18" i="7"/>
  <c r="HA18" i="7" s="1"/>
  <c r="GC19" i="7"/>
  <c r="HA19" i="7" s="1"/>
  <c r="GC20" i="7"/>
  <c r="HA20" i="7" s="1"/>
  <c r="GC21" i="7"/>
  <c r="HA21" i="7" s="1"/>
  <c r="GC22" i="7"/>
  <c r="HA22" i="7" s="1"/>
  <c r="FN25" i="7"/>
  <c r="FZ25" i="7" s="1"/>
  <c r="FN26" i="7"/>
  <c r="FZ26" i="7" s="1"/>
  <c r="FN27" i="7"/>
  <c r="FZ27" i="7" s="1"/>
  <c r="FN28" i="7"/>
  <c r="FZ28" i="7" s="1"/>
  <c r="FN29" i="7"/>
  <c r="FZ29" i="7" s="1"/>
  <c r="FN30" i="7"/>
  <c r="FZ30" i="7" s="1"/>
  <c r="FN31" i="7"/>
  <c r="FZ31" i="7" s="1"/>
  <c r="FN32" i="7"/>
  <c r="FZ32" i="7" s="1"/>
  <c r="FN33" i="7"/>
  <c r="FZ33" i="7" s="1"/>
  <c r="FN34" i="7"/>
  <c r="FZ34" i="7" s="1"/>
  <c r="FN35" i="7"/>
  <c r="FZ35" i="7" s="1"/>
  <c r="FN38" i="7"/>
  <c r="FZ38" i="7" s="1"/>
  <c r="FN39" i="7"/>
  <c r="FZ39" i="7" s="1"/>
  <c r="FN40" i="7"/>
  <c r="FZ40" i="7" s="1"/>
  <c r="FN41" i="7"/>
  <c r="FZ41" i="7" s="1"/>
  <c r="FN42" i="7"/>
  <c r="FZ42" i="7" s="1"/>
  <c r="FN43" i="7"/>
  <c r="FZ43" i="7" s="1"/>
  <c r="FN44" i="7"/>
  <c r="FZ44" i="7" s="1"/>
  <c r="FN45" i="7"/>
  <c r="FZ45" i="7" s="1"/>
  <c r="FN46" i="7"/>
  <c r="FZ46" i="7" s="1"/>
  <c r="FN47" i="7"/>
  <c r="FZ47" i="7" s="1"/>
  <c r="FN48" i="7"/>
  <c r="FZ48" i="7" s="1"/>
  <c r="FN51" i="7"/>
  <c r="FZ51" i="7" s="1"/>
  <c r="FN52" i="7"/>
  <c r="FZ52" i="7" s="1"/>
  <c r="FN53" i="7"/>
  <c r="FZ53" i="7" s="1"/>
  <c r="FN54" i="7"/>
  <c r="FZ54" i="7" s="1"/>
  <c r="FN55" i="7"/>
  <c r="FZ55" i="7" s="1"/>
  <c r="FN56" i="7"/>
  <c r="FZ56" i="7" s="1"/>
  <c r="FN57" i="7"/>
  <c r="FZ57" i="7" s="1"/>
  <c r="FN58" i="7"/>
  <c r="FZ58" i="7" s="1"/>
  <c r="FN59" i="7"/>
  <c r="FZ59" i="7" s="1"/>
  <c r="FN60" i="7"/>
  <c r="FZ60" i="7" s="1"/>
  <c r="FN61" i="7"/>
  <c r="FZ61" i="7" s="1"/>
  <c r="FN64" i="7"/>
  <c r="FZ64" i="7" s="1"/>
  <c r="FN65" i="7"/>
  <c r="FZ65" i="7" s="1"/>
  <c r="FN66" i="7"/>
  <c r="FZ66" i="7" s="1"/>
  <c r="FN67" i="7"/>
  <c r="FZ67" i="7" s="1"/>
  <c r="FN68" i="7"/>
  <c r="FZ68" i="7" s="1"/>
  <c r="FN69" i="7"/>
  <c r="FZ69" i="7" s="1"/>
  <c r="FN70" i="7"/>
  <c r="FZ70" i="7" s="1"/>
  <c r="FN71" i="7"/>
  <c r="FZ71" i="7" s="1"/>
  <c r="FN72" i="7"/>
  <c r="FZ72" i="7" s="1"/>
  <c r="FN73" i="7"/>
  <c r="FZ73" i="7" s="1"/>
  <c r="FN74" i="7"/>
  <c r="FZ74" i="7" s="1"/>
  <c r="FN77" i="7"/>
  <c r="FZ77" i="7" s="1"/>
  <c r="FN78" i="7"/>
  <c r="FZ78" i="7" s="1"/>
  <c r="FN79" i="7"/>
  <c r="FZ79" i="7" s="1"/>
  <c r="FN80" i="7"/>
  <c r="FZ80" i="7" s="1"/>
  <c r="FN81" i="7"/>
  <c r="FZ81" i="7" s="1"/>
  <c r="FN82" i="7"/>
  <c r="FZ82" i="7" s="1"/>
  <c r="FN83" i="7"/>
  <c r="FZ83" i="7" s="1"/>
  <c r="FN84" i="7"/>
  <c r="FZ84" i="7" s="1"/>
  <c r="FN85" i="7"/>
  <c r="FZ85" i="7" s="1"/>
  <c r="FN86" i="7"/>
  <c r="FZ86" i="7" s="1"/>
  <c r="FN87" i="7"/>
  <c r="FZ87" i="7" s="1"/>
  <c r="FN90" i="7"/>
  <c r="FZ90" i="7" s="1"/>
  <c r="FN91" i="7"/>
  <c r="FZ91" i="7" s="1"/>
  <c r="FN92" i="7"/>
  <c r="FZ92" i="7" s="1"/>
  <c r="FN93" i="7"/>
  <c r="FZ93" i="7" s="1"/>
  <c r="FN94" i="7"/>
  <c r="FZ94" i="7" s="1"/>
  <c r="FN95" i="7"/>
  <c r="FZ95" i="7" s="1"/>
  <c r="FN96" i="7"/>
  <c r="FZ96" i="7" s="1"/>
  <c r="FN97" i="7"/>
  <c r="FZ97" i="7" s="1"/>
  <c r="FN98" i="7"/>
  <c r="FZ98" i="7" s="1"/>
  <c r="FN99" i="7"/>
  <c r="FZ99" i="7" s="1"/>
  <c r="FN100" i="7"/>
  <c r="FZ100" i="7" s="1"/>
  <c r="FN103" i="7"/>
  <c r="FZ103" i="7" s="1"/>
  <c r="FN104" i="7"/>
  <c r="FZ104" i="7" s="1"/>
  <c r="FN105" i="7"/>
  <c r="FZ105" i="7" s="1"/>
  <c r="FN106" i="7"/>
  <c r="FZ106" i="7" s="1"/>
  <c r="FN107" i="7"/>
  <c r="FZ107" i="7" s="1"/>
  <c r="FN108" i="7"/>
  <c r="FZ108" i="7" s="1"/>
  <c r="FN109" i="7"/>
  <c r="FZ109" i="7" s="1"/>
  <c r="FN110" i="7"/>
  <c r="FZ110" i="7" s="1"/>
  <c r="FN111" i="7"/>
  <c r="FZ111" i="7" s="1"/>
  <c r="FN112" i="7"/>
  <c r="FZ112" i="7" s="1"/>
  <c r="FN113" i="7"/>
  <c r="FZ113" i="7" s="1"/>
  <c r="FZ116" i="7"/>
  <c r="FN117" i="7"/>
  <c r="FZ117" i="7" s="1"/>
  <c r="FN118" i="7"/>
  <c r="FZ118" i="7" s="1"/>
  <c r="FN119" i="7"/>
  <c r="FZ119" i="7" s="1"/>
  <c r="FN120" i="7"/>
  <c r="FZ120" i="7" s="1"/>
  <c r="FN121" i="7"/>
  <c r="FZ121" i="7" s="1"/>
  <c r="FN122" i="7"/>
  <c r="FZ122" i="7" s="1"/>
  <c r="FN123" i="7"/>
  <c r="FZ123" i="7" s="1"/>
  <c r="FN124" i="7"/>
  <c r="FZ124" i="7" s="1"/>
  <c r="FN125" i="7"/>
  <c r="FZ125" i="7" s="1"/>
  <c r="FN126" i="7"/>
  <c r="FZ126" i="7" s="1"/>
  <c r="FN129" i="7"/>
  <c r="FZ129" i="7" s="1"/>
  <c r="FN130" i="7"/>
  <c r="FZ130" i="7" s="1"/>
  <c r="FN131" i="7"/>
  <c r="FZ131" i="7" s="1"/>
  <c r="FN132" i="7"/>
  <c r="FZ132" i="7" s="1"/>
  <c r="FN133" i="7"/>
  <c r="FZ133" i="7" s="1"/>
  <c r="FN134" i="7"/>
  <c r="FZ134" i="7" s="1"/>
  <c r="FN135" i="7"/>
  <c r="FZ135" i="7" s="1"/>
  <c r="FN136" i="7"/>
  <c r="FZ136" i="7" s="1"/>
  <c r="FN137" i="7"/>
  <c r="FZ137" i="7" s="1"/>
  <c r="FN138" i="7"/>
  <c r="FZ138" i="7" s="1"/>
  <c r="FN139" i="7"/>
  <c r="FZ139" i="7" s="1"/>
  <c r="FN142" i="7"/>
  <c r="FZ142" i="7" s="1"/>
  <c r="FN143" i="7"/>
  <c r="FZ143" i="7" s="1"/>
  <c r="FN144" i="7"/>
  <c r="FZ144" i="7" s="1"/>
  <c r="FN145" i="7"/>
  <c r="FZ145" i="7" s="1"/>
  <c r="FN146" i="7"/>
  <c r="FZ146" i="7" s="1"/>
  <c r="FN147" i="7"/>
  <c r="FZ147" i="7" s="1"/>
  <c r="FN148" i="7"/>
  <c r="FZ148" i="7" s="1"/>
  <c r="FN149" i="7"/>
  <c r="FZ149" i="7" s="1"/>
  <c r="FN150" i="7"/>
  <c r="FZ150" i="7" s="1"/>
  <c r="FN151" i="7"/>
  <c r="FZ151" i="7" s="1"/>
  <c r="FN152" i="7"/>
  <c r="FZ152" i="7" s="1"/>
  <c r="FN155" i="7"/>
  <c r="FZ155" i="7" s="1"/>
  <c r="FN156" i="7"/>
  <c r="FZ156" i="7" s="1"/>
  <c r="FN157" i="7"/>
  <c r="FZ157" i="7" s="1"/>
  <c r="FN158" i="7"/>
  <c r="FZ158" i="7" s="1"/>
  <c r="FN159" i="7"/>
  <c r="FZ159" i="7" s="1"/>
  <c r="FN160" i="7"/>
  <c r="FZ160" i="7" s="1"/>
  <c r="FN161" i="7"/>
  <c r="FZ161" i="7" s="1"/>
  <c r="FN162" i="7"/>
  <c r="FZ162" i="7" s="1"/>
  <c r="FN163" i="7"/>
  <c r="FZ163" i="7" s="1"/>
  <c r="FN164" i="7"/>
  <c r="FZ164" i="7" s="1"/>
  <c r="FN165" i="7"/>
  <c r="FZ165" i="7" s="1"/>
  <c r="FN168" i="7"/>
  <c r="FZ168" i="7" s="1"/>
  <c r="FN169" i="7"/>
  <c r="FZ169" i="7" s="1"/>
  <c r="FN170" i="7"/>
  <c r="FZ170" i="7" s="1"/>
  <c r="FN171" i="7"/>
  <c r="FZ171" i="7" s="1"/>
  <c r="FN172" i="7"/>
  <c r="FZ172" i="7" s="1"/>
  <c r="FN173" i="7"/>
  <c r="FZ173" i="7" s="1"/>
  <c r="FN174" i="7"/>
  <c r="FZ174" i="7" s="1"/>
  <c r="FN175" i="7"/>
  <c r="FZ175" i="7" s="1"/>
  <c r="FN176" i="7"/>
  <c r="FZ176" i="7" s="1"/>
  <c r="FN177" i="7"/>
  <c r="FZ177" i="7" s="1"/>
  <c r="FN178" i="7"/>
  <c r="FZ178" i="7" s="1"/>
  <c r="FN181" i="7"/>
  <c r="FZ181" i="7" s="1"/>
  <c r="FN182" i="7"/>
  <c r="FZ182" i="7" s="1"/>
  <c r="FN183" i="7"/>
  <c r="FZ183" i="7" s="1"/>
  <c r="FN184" i="7"/>
  <c r="FZ184" i="7" s="1"/>
  <c r="FN185" i="7"/>
  <c r="FZ185" i="7" s="1"/>
  <c r="FN186" i="7"/>
  <c r="FZ186" i="7" s="1"/>
  <c r="FN187" i="7"/>
  <c r="FZ187" i="7" s="1"/>
  <c r="FN188" i="7"/>
  <c r="FZ188" i="7" s="1"/>
  <c r="FN189" i="7"/>
  <c r="FZ189" i="7" s="1"/>
  <c r="FN190" i="7"/>
  <c r="FZ190" i="7" s="1"/>
  <c r="FN191" i="7"/>
  <c r="FZ191" i="7" s="1"/>
  <c r="FN194" i="7"/>
  <c r="FZ194" i="7" s="1"/>
  <c r="FN195" i="7"/>
  <c r="FZ195" i="7" s="1"/>
  <c r="FN196" i="7"/>
  <c r="FZ196" i="7" s="1"/>
  <c r="FN197" i="7"/>
  <c r="FZ197" i="7" s="1"/>
  <c r="FN198" i="7"/>
  <c r="FZ198" i="7" s="1"/>
  <c r="FN199" i="7"/>
  <c r="FZ199" i="7" s="1"/>
  <c r="FN200" i="7"/>
  <c r="FZ200" i="7" s="1"/>
  <c r="FN201" i="7"/>
  <c r="FZ201" i="7" s="1"/>
  <c r="FN202" i="7"/>
  <c r="FZ202" i="7" s="1"/>
  <c r="FN203" i="7"/>
  <c r="FZ203" i="7" s="1"/>
  <c r="FN204" i="7"/>
  <c r="FZ204" i="7" s="1"/>
  <c r="FN207" i="7"/>
  <c r="FZ207" i="7" s="1"/>
  <c r="FN208" i="7"/>
  <c r="FZ208" i="7" s="1"/>
  <c r="FN209" i="7"/>
  <c r="FZ209" i="7" s="1"/>
  <c r="FN210" i="7"/>
  <c r="FZ210" i="7" s="1"/>
  <c r="FN211" i="7"/>
  <c r="FZ211" i="7" s="1"/>
  <c r="FN212" i="7"/>
  <c r="FZ212" i="7" s="1"/>
  <c r="FN213" i="7"/>
  <c r="FZ213" i="7" s="1"/>
  <c r="FN214" i="7"/>
  <c r="FZ214" i="7" s="1"/>
  <c r="FN215" i="7"/>
  <c r="FZ215" i="7" s="1"/>
  <c r="FN216" i="7"/>
  <c r="FZ216" i="7" s="1"/>
  <c r="FN217" i="7"/>
  <c r="FZ217" i="7" s="1"/>
  <c r="FN220" i="7"/>
  <c r="FZ220" i="7" s="1"/>
  <c r="FN221" i="7"/>
  <c r="FZ221" i="7" s="1"/>
  <c r="FN222" i="7"/>
  <c r="FZ222" i="7" s="1"/>
  <c r="FN223" i="7"/>
  <c r="FZ223" i="7" s="1"/>
  <c r="FN224" i="7"/>
  <c r="FZ224" i="7" s="1"/>
  <c r="FN225" i="7"/>
  <c r="FZ225" i="7" s="1"/>
  <c r="FN226" i="7"/>
  <c r="FZ226" i="7" s="1"/>
  <c r="FN227" i="7"/>
  <c r="FZ227" i="7" s="1"/>
  <c r="FN228" i="7"/>
  <c r="FZ228" i="7" s="1"/>
  <c r="FN229" i="7"/>
  <c r="FZ229" i="7" s="1"/>
  <c r="FN230" i="7"/>
  <c r="FZ230" i="7" s="1"/>
  <c r="FN233" i="7"/>
  <c r="FZ233" i="7" s="1"/>
  <c r="FN234" i="7"/>
  <c r="FZ234" i="7" s="1"/>
  <c r="FN235" i="7"/>
  <c r="FZ235" i="7" s="1"/>
  <c r="FN236" i="7"/>
  <c r="FZ236" i="7" s="1"/>
  <c r="FN237" i="7"/>
  <c r="FZ237" i="7" s="1"/>
  <c r="FN238" i="7"/>
  <c r="FZ238" i="7" s="1"/>
  <c r="FN239" i="7"/>
  <c r="FZ239" i="7" s="1"/>
  <c r="FN240" i="7"/>
  <c r="FZ240" i="7" s="1"/>
  <c r="FN241" i="7"/>
  <c r="FZ241" i="7" s="1"/>
  <c r="FN242" i="7"/>
  <c r="FZ242" i="7" s="1"/>
  <c r="FN243" i="7"/>
  <c r="FZ243" i="7" s="1"/>
  <c r="FN246" i="7"/>
  <c r="FZ246" i="7" s="1"/>
  <c r="FN247" i="7"/>
  <c r="FZ247" i="7" s="1"/>
  <c r="FN248" i="7"/>
  <c r="FZ248" i="7" s="1"/>
  <c r="FN249" i="7"/>
  <c r="FZ249" i="7" s="1"/>
  <c r="FN250" i="7"/>
  <c r="FZ250" i="7" s="1"/>
  <c r="FN251" i="7"/>
  <c r="FZ251" i="7" s="1"/>
  <c r="FN252" i="7"/>
  <c r="FZ252" i="7" s="1"/>
  <c r="FN253" i="7"/>
  <c r="FZ253" i="7" s="1"/>
  <c r="FN254" i="7"/>
  <c r="FZ254" i="7" s="1"/>
  <c r="FN255" i="7"/>
  <c r="FZ255" i="7" s="1"/>
  <c r="FN256" i="7"/>
  <c r="FZ256" i="7" s="1"/>
  <c r="FN259" i="7"/>
  <c r="FZ259" i="7" s="1"/>
  <c r="FN260" i="7"/>
  <c r="FZ260" i="7" s="1"/>
  <c r="FN261" i="7"/>
  <c r="FZ261" i="7" s="1"/>
  <c r="FN262" i="7"/>
  <c r="FZ262" i="7" s="1"/>
  <c r="FN263" i="7"/>
  <c r="FZ263" i="7" s="1"/>
  <c r="FN264" i="7"/>
  <c r="FZ264" i="7" s="1"/>
  <c r="FN265" i="7"/>
  <c r="FZ265" i="7" s="1"/>
  <c r="FN266" i="7"/>
  <c r="FZ266" i="7" s="1"/>
  <c r="FN267" i="7"/>
  <c r="FZ267" i="7" s="1"/>
  <c r="FN268" i="7"/>
  <c r="FZ268" i="7" s="1"/>
  <c r="FN269" i="7"/>
  <c r="FZ269" i="7" s="1"/>
  <c r="FN272" i="7"/>
  <c r="FZ272" i="7" s="1"/>
  <c r="FN273" i="7"/>
  <c r="FZ273" i="7" s="1"/>
  <c r="FN274" i="7"/>
  <c r="FZ274" i="7" s="1"/>
  <c r="FN275" i="7"/>
  <c r="FZ275" i="7" s="1"/>
  <c r="FN276" i="7"/>
  <c r="FZ276" i="7" s="1"/>
  <c r="FN277" i="7"/>
  <c r="FZ277" i="7" s="1"/>
  <c r="FN278" i="7"/>
  <c r="FZ278" i="7" s="1"/>
  <c r="FN279" i="7"/>
  <c r="FZ279" i="7" s="1"/>
  <c r="FN280" i="7"/>
  <c r="FZ280" i="7" s="1"/>
  <c r="FN281" i="7"/>
  <c r="FZ281" i="7" s="1"/>
  <c r="FN282" i="7"/>
  <c r="FZ282" i="7" s="1"/>
  <c r="FN285" i="7"/>
  <c r="FZ285" i="7" s="1"/>
  <c r="FN286" i="7"/>
  <c r="FZ286" i="7" s="1"/>
  <c r="FN287" i="7"/>
  <c r="FZ287" i="7" s="1"/>
  <c r="FN288" i="7"/>
  <c r="FZ288" i="7" s="1"/>
  <c r="FN289" i="7"/>
  <c r="FZ289" i="7" s="1"/>
  <c r="FN290" i="7"/>
  <c r="FZ290" i="7" s="1"/>
  <c r="FN291" i="7"/>
  <c r="FZ291" i="7" s="1"/>
  <c r="FN292" i="7"/>
  <c r="FZ292" i="7" s="1"/>
  <c r="FN293" i="7"/>
  <c r="FZ293" i="7" s="1"/>
  <c r="FN294" i="7"/>
  <c r="FZ294" i="7" s="1"/>
  <c r="FN295" i="7"/>
  <c r="FZ295" i="7" s="1"/>
  <c r="FN298" i="7"/>
  <c r="FZ298" i="7" s="1"/>
  <c r="FN299" i="7"/>
  <c r="FZ299" i="7" s="1"/>
  <c r="FN300" i="7"/>
  <c r="FZ300" i="7" s="1"/>
  <c r="FN301" i="7"/>
  <c r="FZ301" i="7" s="1"/>
  <c r="FN302" i="7"/>
  <c r="FZ302" i="7" s="1"/>
  <c r="FN303" i="7"/>
  <c r="FZ303" i="7" s="1"/>
  <c r="FN304" i="7"/>
  <c r="FZ304" i="7" s="1"/>
  <c r="FN305" i="7"/>
  <c r="FZ305" i="7" s="1"/>
  <c r="FN306" i="7"/>
  <c r="FZ306" i="7" s="1"/>
  <c r="FN307" i="7"/>
  <c r="FZ307" i="7" s="1"/>
  <c r="FN308" i="7"/>
  <c r="FZ308" i="7" s="1"/>
  <c r="FN311" i="7"/>
  <c r="FZ311" i="7" s="1"/>
  <c r="FN312" i="7"/>
  <c r="FZ312" i="7" s="1"/>
  <c r="FN313" i="7"/>
  <c r="FZ313" i="7" s="1"/>
  <c r="FN314" i="7"/>
  <c r="FZ314" i="7" s="1"/>
  <c r="FN315" i="7"/>
  <c r="FZ315" i="7" s="1"/>
  <c r="FN316" i="7"/>
  <c r="FZ316" i="7" s="1"/>
  <c r="FN317" i="7"/>
  <c r="FZ317" i="7" s="1"/>
  <c r="FN318" i="7"/>
  <c r="FZ318" i="7" s="1"/>
  <c r="FN319" i="7"/>
  <c r="FZ319" i="7" s="1"/>
  <c r="FN320" i="7"/>
  <c r="FZ320" i="7" s="1"/>
  <c r="FN321" i="7"/>
  <c r="FZ321" i="7" s="1"/>
  <c r="FN324" i="7"/>
  <c r="FZ324" i="7" s="1"/>
  <c r="FN325" i="7"/>
  <c r="FZ325" i="7" s="1"/>
  <c r="FN326" i="7"/>
  <c r="FZ326" i="7" s="1"/>
  <c r="FN327" i="7"/>
  <c r="FZ327" i="7" s="1"/>
  <c r="FN328" i="7"/>
  <c r="FZ328" i="7" s="1"/>
  <c r="FN329" i="7"/>
  <c r="FZ329" i="7" s="1"/>
  <c r="FN330" i="7"/>
  <c r="FZ330" i="7" s="1"/>
  <c r="FN331" i="7"/>
  <c r="FZ331" i="7" s="1"/>
  <c r="FN332" i="7"/>
  <c r="FZ332" i="7" s="1"/>
  <c r="FN333" i="7"/>
  <c r="FZ333" i="7" s="1"/>
  <c r="FN334" i="7"/>
  <c r="FZ334" i="7" s="1"/>
  <c r="FN337" i="7"/>
  <c r="FZ337" i="7" s="1"/>
  <c r="FN338" i="7"/>
  <c r="FZ338" i="7" s="1"/>
  <c r="FN339" i="7"/>
  <c r="FZ339" i="7" s="1"/>
  <c r="FN340" i="7"/>
  <c r="FZ340" i="7" s="1"/>
  <c r="FN341" i="7"/>
  <c r="FZ341" i="7" s="1"/>
  <c r="FN342" i="7"/>
  <c r="FZ342" i="7" s="1"/>
  <c r="FN343" i="7"/>
  <c r="FZ343" i="7" s="1"/>
  <c r="FN344" i="7"/>
  <c r="FZ344" i="7" s="1"/>
  <c r="FN345" i="7"/>
  <c r="FZ345" i="7" s="1"/>
  <c r="FN346" i="7"/>
  <c r="FZ346" i="7" s="1"/>
  <c r="FN347" i="7"/>
  <c r="FZ347" i="7" s="1"/>
  <c r="FZ350" i="7"/>
  <c r="FN351" i="7"/>
  <c r="FZ351" i="7" s="1"/>
  <c r="FN352" i="7"/>
  <c r="FZ352" i="7" s="1"/>
  <c r="FN353" i="7"/>
  <c r="FZ353" i="7" s="1"/>
  <c r="FN354" i="7"/>
  <c r="FZ354" i="7" s="1"/>
  <c r="FN355" i="7"/>
  <c r="FZ355" i="7" s="1"/>
  <c r="FN356" i="7"/>
  <c r="FZ356" i="7" s="1"/>
  <c r="FN357" i="7"/>
  <c r="FZ357" i="7" s="1"/>
  <c r="FN358" i="7"/>
  <c r="FZ358" i="7" s="1"/>
  <c r="FN359" i="7"/>
  <c r="FZ359" i="7" s="1"/>
  <c r="FN360" i="7"/>
  <c r="FZ360" i="7" s="1"/>
  <c r="FN363" i="7"/>
  <c r="FZ363" i="7" s="1"/>
  <c r="FN364" i="7"/>
  <c r="FZ364" i="7" s="1"/>
  <c r="FN365" i="7"/>
  <c r="FZ365" i="7" s="1"/>
  <c r="FN366" i="7"/>
  <c r="FZ366" i="7" s="1"/>
  <c r="FN367" i="7"/>
  <c r="FZ367" i="7" s="1"/>
  <c r="FN368" i="7"/>
  <c r="FZ368" i="7" s="1"/>
  <c r="FN369" i="7"/>
  <c r="FZ369" i="7" s="1"/>
  <c r="FN370" i="7"/>
  <c r="FZ370" i="7" s="1"/>
  <c r="FN371" i="7"/>
  <c r="FZ371" i="7" s="1"/>
  <c r="FN372" i="7"/>
  <c r="FZ372" i="7" s="1"/>
  <c r="FN373" i="7"/>
  <c r="FZ373" i="7" s="1"/>
  <c r="FZ376" i="7"/>
  <c r="FN377" i="7"/>
  <c r="FZ377" i="7" s="1"/>
  <c r="FN378" i="7"/>
  <c r="FZ378" i="7" s="1"/>
  <c r="FN379" i="7"/>
  <c r="FZ379" i="7" s="1"/>
  <c r="FN380" i="7"/>
  <c r="FZ380" i="7" s="1"/>
  <c r="FN381" i="7"/>
  <c r="FZ381" i="7" s="1"/>
  <c r="FN382" i="7"/>
  <c r="FZ382" i="7" s="1"/>
  <c r="FN383" i="7"/>
  <c r="FZ383" i="7" s="1"/>
  <c r="FN384" i="7"/>
  <c r="FZ384" i="7" s="1"/>
  <c r="FN385" i="7"/>
  <c r="FZ385" i="7" s="1"/>
  <c r="FN386" i="7"/>
  <c r="FZ386" i="7" s="1"/>
  <c r="FN389" i="7"/>
  <c r="FZ389" i="7" s="1"/>
  <c r="FN390" i="7"/>
  <c r="FZ390" i="7" s="1"/>
  <c r="FN391" i="7"/>
  <c r="FZ391" i="7" s="1"/>
  <c r="FN392" i="7"/>
  <c r="FZ392" i="7" s="1"/>
  <c r="FN393" i="7"/>
  <c r="FZ393" i="7" s="1"/>
  <c r="FN394" i="7"/>
  <c r="FZ394" i="7" s="1"/>
  <c r="FN395" i="7"/>
  <c r="FZ395" i="7" s="1"/>
  <c r="FN396" i="7"/>
  <c r="FZ396" i="7" s="1"/>
  <c r="FN397" i="7"/>
  <c r="FZ397" i="7" s="1"/>
  <c r="FN398" i="7"/>
  <c r="FZ398" i="7" s="1"/>
  <c r="FN399" i="7"/>
  <c r="FZ399" i="7" s="1"/>
  <c r="FN402" i="7"/>
  <c r="FZ402" i="7" s="1"/>
  <c r="FN403" i="7"/>
  <c r="FZ403" i="7" s="1"/>
  <c r="FN404" i="7"/>
  <c r="FZ404" i="7" s="1"/>
  <c r="FN405" i="7"/>
  <c r="FZ405" i="7" s="1"/>
  <c r="FN406" i="7"/>
  <c r="FZ406" i="7" s="1"/>
  <c r="FN407" i="7"/>
  <c r="FZ407" i="7" s="1"/>
  <c r="FN408" i="7"/>
  <c r="FZ408" i="7" s="1"/>
  <c r="FN409" i="7"/>
  <c r="FZ409" i="7" s="1"/>
  <c r="FN410" i="7"/>
  <c r="FZ410" i="7" s="1"/>
  <c r="FN411" i="7"/>
  <c r="FZ411" i="7" s="1"/>
  <c r="FN412" i="7"/>
  <c r="FZ412" i="7" s="1"/>
  <c r="FN415" i="7"/>
  <c r="FZ415" i="7" s="1"/>
  <c r="FN416" i="7"/>
  <c r="FZ416" i="7" s="1"/>
  <c r="FN417" i="7"/>
  <c r="FZ417" i="7" s="1"/>
  <c r="FN418" i="7"/>
  <c r="FZ418" i="7" s="1"/>
  <c r="FN419" i="7"/>
  <c r="FZ419" i="7" s="1"/>
  <c r="FN420" i="7"/>
  <c r="FZ420" i="7" s="1"/>
  <c r="FN421" i="7"/>
  <c r="FZ421" i="7" s="1"/>
  <c r="FN422" i="7"/>
  <c r="FZ422" i="7" s="1"/>
  <c r="FN423" i="7"/>
  <c r="FZ423" i="7" s="1"/>
  <c r="FN424" i="7"/>
  <c r="FZ424" i="7" s="1"/>
  <c r="FN425" i="7"/>
  <c r="FZ425" i="7" s="1"/>
  <c r="FN428" i="7"/>
  <c r="FZ428" i="7" s="1"/>
  <c r="FN429" i="7"/>
  <c r="FZ429" i="7" s="1"/>
  <c r="FN430" i="7"/>
  <c r="FZ430" i="7" s="1"/>
  <c r="FN431" i="7"/>
  <c r="FZ431" i="7" s="1"/>
  <c r="FN432" i="7"/>
  <c r="FZ432" i="7" s="1"/>
  <c r="FN433" i="7"/>
  <c r="FZ433" i="7" s="1"/>
  <c r="FN434" i="7"/>
  <c r="FZ434" i="7" s="1"/>
  <c r="FN435" i="7"/>
  <c r="FZ435" i="7" s="1"/>
  <c r="FN436" i="7"/>
  <c r="FZ436" i="7" s="1"/>
  <c r="FN437" i="7"/>
  <c r="FZ437" i="7" s="1"/>
  <c r="FN438" i="7"/>
  <c r="FZ438" i="7" s="1"/>
  <c r="FN441" i="7"/>
  <c r="FZ441" i="7" s="1"/>
  <c r="FN442" i="7"/>
  <c r="FZ442" i="7" s="1"/>
  <c r="FN443" i="7"/>
  <c r="FZ443" i="7" s="1"/>
  <c r="FN444" i="7"/>
  <c r="FZ444" i="7" s="1"/>
  <c r="FN445" i="7"/>
  <c r="FZ445" i="7" s="1"/>
  <c r="FN446" i="7"/>
  <c r="FZ446" i="7" s="1"/>
  <c r="FN447" i="7"/>
  <c r="FZ447" i="7" s="1"/>
  <c r="FN448" i="7"/>
  <c r="FZ448" i="7" s="1"/>
  <c r="FN449" i="7"/>
  <c r="FZ449" i="7" s="1"/>
  <c r="FN450" i="7"/>
  <c r="FZ450" i="7" s="1"/>
  <c r="FN451" i="7"/>
  <c r="FZ451" i="7" s="1"/>
  <c r="FN454" i="7"/>
  <c r="FZ454" i="7" s="1"/>
  <c r="FN455" i="7"/>
  <c r="FZ455" i="7" s="1"/>
  <c r="FN456" i="7"/>
  <c r="FZ456" i="7" s="1"/>
  <c r="FN457" i="7"/>
  <c r="FZ457" i="7" s="1"/>
  <c r="FN458" i="7"/>
  <c r="FZ458" i="7" s="1"/>
  <c r="FN459" i="7"/>
  <c r="FZ459" i="7" s="1"/>
  <c r="FN460" i="7"/>
  <c r="FZ460" i="7" s="1"/>
  <c r="FN461" i="7"/>
  <c r="FZ461" i="7" s="1"/>
  <c r="FN462" i="7"/>
  <c r="FZ462" i="7" s="1"/>
  <c r="FN463" i="7"/>
  <c r="FZ463" i="7" s="1"/>
  <c r="FN464" i="7"/>
  <c r="FZ464" i="7" s="1"/>
  <c r="FN467" i="7"/>
  <c r="FZ467" i="7" s="1"/>
  <c r="FN468" i="7"/>
  <c r="FZ468" i="7" s="1"/>
  <c r="FN469" i="7"/>
  <c r="FZ469" i="7" s="1"/>
  <c r="FN470" i="7"/>
  <c r="FZ470" i="7" s="1"/>
  <c r="FN471" i="7"/>
  <c r="FZ471" i="7" s="1"/>
  <c r="FN472" i="7"/>
  <c r="FZ472" i="7" s="1"/>
  <c r="FN473" i="7"/>
  <c r="FZ473" i="7" s="1"/>
  <c r="FN474" i="7"/>
  <c r="FZ474" i="7" s="1"/>
  <c r="FN475" i="7"/>
  <c r="FZ475" i="7" s="1"/>
  <c r="FN476" i="7"/>
  <c r="FZ476" i="7" s="1"/>
  <c r="FN477" i="7"/>
  <c r="FZ477" i="7" s="1"/>
  <c r="FN480" i="7"/>
  <c r="FZ480" i="7" s="1"/>
  <c r="FN481" i="7"/>
  <c r="FZ481" i="7" s="1"/>
  <c r="FN482" i="7"/>
  <c r="FZ482" i="7" s="1"/>
  <c r="FN483" i="7"/>
  <c r="FZ483" i="7" s="1"/>
  <c r="FN484" i="7"/>
  <c r="FZ484" i="7" s="1"/>
  <c r="FN485" i="7"/>
  <c r="FZ485" i="7" s="1"/>
  <c r="FN486" i="7"/>
  <c r="FZ486" i="7" s="1"/>
  <c r="FN487" i="7"/>
  <c r="FZ487" i="7" s="1"/>
  <c r="FN488" i="7"/>
  <c r="FZ488" i="7" s="1"/>
  <c r="FN489" i="7"/>
  <c r="FZ489" i="7" s="1"/>
  <c r="FN490" i="7"/>
  <c r="FZ490" i="7" s="1"/>
  <c r="FN493" i="7"/>
  <c r="FZ493" i="7" s="1"/>
  <c r="FN494" i="7"/>
  <c r="FZ494" i="7" s="1"/>
  <c r="FN495" i="7"/>
  <c r="FZ495" i="7" s="1"/>
  <c r="FN496" i="7"/>
  <c r="FZ496" i="7" s="1"/>
  <c r="FN497" i="7"/>
  <c r="FZ497" i="7" s="1"/>
  <c r="FN498" i="7"/>
  <c r="FZ498" i="7" s="1"/>
  <c r="FN499" i="7"/>
  <c r="FZ499" i="7" s="1"/>
  <c r="FN500" i="7"/>
  <c r="FZ500" i="7" s="1"/>
  <c r="FN501" i="7"/>
  <c r="FZ501" i="7" s="1"/>
  <c r="FN502" i="7"/>
  <c r="FZ502" i="7" s="1"/>
  <c r="FN503" i="7"/>
  <c r="FZ503" i="7" s="1"/>
  <c r="FN506" i="7"/>
  <c r="FZ506" i="7" s="1"/>
  <c r="FN507" i="7"/>
  <c r="FZ507" i="7" s="1"/>
  <c r="FN508" i="7"/>
  <c r="FZ508" i="7" s="1"/>
  <c r="FN509" i="7"/>
  <c r="FZ509" i="7" s="1"/>
  <c r="FN510" i="7"/>
  <c r="FZ510" i="7" s="1"/>
  <c r="FN511" i="7"/>
  <c r="FZ511" i="7" s="1"/>
  <c r="FN512" i="7"/>
  <c r="FZ512" i="7" s="1"/>
  <c r="FN513" i="7"/>
  <c r="FZ513" i="7" s="1"/>
  <c r="FN514" i="7"/>
  <c r="FZ514" i="7" s="1"/>
  <c r="FN515" i="7"/>
  <c r="FZ515" i="7" s="1"/>
  <c r="FN516" i="7"/>
  <c r="FZ516" i="7" s="1"/>
  <c r="FN519" i="7"/>
  <c r="FZ519" i="7" s="1"/>
  <c r="FN520" i="7"/>
  <c r="FZ520" i="7" s="1"/>
  <c r="FN521" i="7"/>
  <c r="FZ521" i="7" s="1"/>
  <c r="FN522" i="7"/>
  <c r="FZ522" i="7" s="1"/>
  <c r="FN523" i="7"/>
  <c r="FZ523" i="7" s="1"/>
  <c r="FN524" i="7"/>
  <c r="FZ524" i="7" s="1"/>
  <c r="FN525" i="7"/>
  <c r="FZ525" i="7" s="1"/>
  <c r="FN526" i="7"/>
  <c r="FZ526" i="7" s="1"/>
  <c r="FN527" i="7"/>
  <c r="FZ527" i="7" s="1"/>
  <c r="FN528" i="7"/>
  <c r="FZ528" i="7" s="1"/>
  <c r="FN529" i="7"/>
  <c r="FZ529" i="7" s="1"/>
  <c r="FN532" i="7"/>
  <c r="FZ532" i="7" s="1"/>
  <c r="FN533" i="7"/>
  <c r="FZ533" i="7" s="1"/>
  <c r="FN534" i="7"/>
  <c r="FZ534" i="7" s="1"/>
  <c r="FN535" i="7"/>
  <c r="FZ535" i="7" s="1"/>
  <c r="FN536" i="7"/>
  <c r="FZ536" i="7" s="1"/>
  <c r="FN537" i="7"/>
  <c r="FZ537" i="7" s="1"/>
  <c r="FN538" i="7"/>
  <c r="FZ538" i="7" s="1"/>
  <c r="FN539" i="7"/>
  <c r="FZ539" i="7" s="1"/>
  <c r="FN540" i="7"/>
  <c r="FZ540" i="7" s="1"/>
  <c r="FN541" i="7"/>
  <c r="FZ541" i="7" s="1"/>
  <c r="FN542" i="7"/>
  <c r="FZ542" i="7" s="1"/>
  <c r="FZ545" i="7"/>
  <c r="FN546" i="7"/>
  <c r="FZ546" i="7" s="1"/>
  <c r="FN547" i="7"/>
  <c r="FZ547" i="7" s="1"/>
  <c r="FN548" i="7"/>
  <c r="FZ548" i="7" s="1"/>
  <c r="FN549" i="7"/>
  <c r="FZ549" i="7" s="1"/>
  <c r="FN550" i="7"/>
  <c r="FZ550" i="7" s="1"/>
  <c r="FN551" i="7"/>
  <c r="FZ551" i="7" s="1"/>
  <c r="FN552" i="7"/>
  <c r="FZ552" i="7" s="1"/>
  <c r="FN553" i="7"/>
  <c r="FZ553" i="7" s="1"/>
  <c r="FN554" i="7"/>
  <c r="FZ554" i="7" s="1"/>
  <c r="FN555" i="7"/>
  <c r="FZ555" i="7" s="1"/>
  <c r="FN558" i="7"/>
  <c r="FZ558" i="7" s="1"/>
  <c r="FN559" i="7"/>
  <c r="FZ559" i="7" s="1"/>
  <c r="FN560" i="7"/>
  <c r="FZ560" i="7" s="1"/>
  <c r="FN561" i="7"/>
  <c r="FZ561" i="7" s="1"/>
  <c r="FN562" i="7"/>
  <c r="FZ562" i="7" s="1"/>
  <c r="FN563" i="7"/>
  <c r="FZ563" i="7" s="1"/>
  <c r="FN564" i="7"/>
  <c r="FZ564" i="7" s="1"/>
  <c r="FN565" i="7"/>
  <c r="FZ565" i="7" s="1"/>
  <c r="FN566" i="7"/>
  <c r="FZ566" i="7" s="1"/>
  <c r="FN567" i="7"/>
  <c r="FZ567" i="7" s="1"/>
  <c r="FN568" i="7"/>
  <c r="FZ568" i="7" s="1"/>
  <c r="FN571" i="7"/>
  <c r="FZ571" i="7" s="1"/>
  <c r="FN572" i="7"/>
  <c r="FZ572" i="7" s="1"/>
  <c r="FN573" i="7"/>
  <c r="FZ573" i="7" s="1"/>
  <c r="FN574" i="7"/>
  <c r="FZ574" i="7" s="1"/>
  <c r="FN575" i="7"/>
  <c r="FZ575" i="7" s="1"/>
  <c r="FN576" i="7"/>
  <c r="FZ576" i="7" s="1"/>
  <c r="FN577" i="7"/>
  <c r="FZ577" i="7" s="1"/>
  <c r="FN578" i="7"/>
  <c r="FZ578" i="7" s="1"/>
  <c r="FN579" i="7"/>
  <c r="FZ579" i="7" s="1"/>
  <c r="FN580" i="7"/>
  <c r="FZ580" i="7" s="1"/>
  <c r="FN581" i="7"/>
  <c r="FZ581" i="7" s="1"/>
  <c r="FN12" i="7"/>
  <c r="FZ12" i="7" s="1"/>
  <c r="FN13" i="7"/>
  <c r="FZ13" i="7" s="1"/>
  <c r="FN14" i="7"/>
  <c r="FZ14" i="7" s="1"/>
  <c r="FN15" i="7"/>
  <c r="FZ15" i="7" s="1"/>
  <c r="FN16" i="7"/>
  <c r="FZ16" i="7" s="1"/>
  <c r="FN17" i="7"/>
  <c r="FZ17" i="7" s="1"/>
  <c r="FN18" i="7"/>
  <c r="FZ18" i="7" s="1"/>
  <c r="FN19" i="7"/>
  <c r="FZ19" i="7" s="1"/>
  <c r="FN20" i="7"/>
  <c r="FZ20" i="7" s="1"/>
  <c r="FN21" i="7"/>
  <c r="FZ21" i="7" s="1"/>
  <c r="FN22" i="7"/>
  <c r="FZ22" i="7" s="1"/>
  <c r="DY20" i="7"/>
  <c r="R154" i="2"/>
  <c r="R155" i="2"/>
  <c r="R203" i="2"/>
  <c r="R230" i="2"/>
  <c r="R284" i="2"/>
  <c r="R285" i="2"/>
  <c r="R340" i="2"/>
  <c r="R351" i="2"/>
  <c r="R352" i="2"/>
  <c r="R353" i="2"/>
  <c r="R363" i="2"/>
  <c r="R364" i="2"/>
  <c r="R365" i="2"/>
  <c r="R366" i="2"/>
  <c r="R456" i="2"/>
  <c r="R483" i="2"/>
  <c r="R496" i="2"/>
  <c r="R564" i="2"/>
  <c r="R591" i="2"/>
  <c r="U591" i="2"/>
  <c r="R670" i="2"/>
  <c r="R671" i="2"/>
  <c r="R691" i="2"/>
  <c r="R692" i="2"/>
  <c r="R693" i="2"/>
  <c r="R694" i="2"/>
  <c r="R704" i="2"/>
  <c r="R752" i="2"/>
  <c r="R753" i="2"/>
  <c r="U589" i="2"/>
  <c r="V589" i="2" s="1"/>
  <c r="U590" i="2"/>
  <c r="V590" i="2" s="1"/>
  <c r="U592" i="2"/>
  <c r="U588" i="2"/>
  <c r="V588" i="2" s="1"/>
  <c r="R589" i="2"/>
  <c r="R590" i="2"/>
  <c r="R588" i="2"/>
  <c r="U72" i="2"/>
  <c r="V72" i="2" s="1"/>
  <c r="U33" i="2"/>
  <c r="V33" i="2" s="1"/>
  <c r="U34" i="2"/>
  <c r="V34" i="2" s="1"/>
  <c r="U35" i="2"/>
  <c r="V35" i="2" s="1"/>
  <c r="U36" i="2"/>
  <c r="V36" i="2" s="1"/>
  <c r="R36" i="2"/>
  <c r="U37" i="2"/>
  <c r="V37" i="2" s="1"/>
  <c r="U38" i="2"/>
  <c r="V38" i="2" s="1"/>
  <c r="U39" i="2"/>
  <c r="V39" i="2" s="1"/>
  <c r="U40" i="2"/>
  <c r="R40" i="2"/>
  <c r="U41" i="2"/>
  <c r="R41" i="2"/>
  <c r="U42" i="2"/>
  <c r="R42" i="2"/>
  <c r="U43" i="2"/>
  <c r="V43" i="2" s="1"/>
  <c r="R43" i="2"/>
  <c r="U49" i="2"/>
  <c r="V49" i="2" s="1"/>
  <c r="R49" i="2"/>
  <c r="U70" i="2"/>
  <c r="V70" i="2" s="1"/>
  <c r="R70" i="2"/>
  <c r="U71" i="2"/>
  <c r="V71" i="2" s="1"/>
  <c r="R71" i="2"/>
  <c r="R72" i="2"/>
  <c r="U73" i="2"/>
  <c r="V73" i="2" s="1"/>
  <c r="R73" i="2"/>
  <c r="U74" i="2"/>
  <c r="V74" i="2" s="1"/>
  <c r="R74" i="2"/>
  <c r="U75" i="2"/>
  <c r="V75" i="2" s="1"/>
  <c r="R75" i="2"/>
  <c r="U76" i="2"/>
  <c r="V76" i="2" s="1"/>
  <c r="R76" i="2"/>
  <c r="U77" i="2"/>
  <c r="R77" i="2"/>
  <c r="U78" i="2"/>
  <c r="R78" i="2"/>
  <c r="U79" i="2"/>
  <c r="R79" i="2"/>
  <c r="U80" i="2"/>
  <c r="V80" i="2" s="1"/>
  <c r="R80" i="2"/>
  <c r="U81" i="2"/>
  <c r="V81" i="2" s="1"/>
  <c r="R81" i="2"/>
  <c r="U93" i="2"/>
  <c r="V93" i="2" s="1"/>
  <c r="U94" i="2"/>
  <c r="V94" i="2" s="1"/>
  <c r="U95" i="2"/>
  <c r="V95" i="2" s="1"/>
  <c r="U96" i="2"/>
  <c r="V96" i="2" s="1"/>
  <c r="U97" i="2"/>
  <c r="V97" i="2" s="1"/>
  <c r="U98" i="2"/>
  <c r="V98" i="2" s="1"/>
  <c r="U99" i="2"/>
  <c r="V99" i="2" s="1"/>
  <c r="U100" i="2"/>
  <c r="R100" i="2"/>
  <c r="U101" i="2"/>
  <c r="R101" i="2"/>
  <c r="U102" i="2"/>
  <c r="R102" i="2"/>
  <c r="U103" i="2"/>
  <c r="V103" i="2" s="1"/>
  <c r="R103" i="2"/>
  <c r="U104" i="2"/>
  <c r="V104" i="2" s="1"/>
  <c r="R104" i="2"/>
  <c r="U115" i="2"/>
  <c r="V115" i="2" s="1"/>
  <c r="R115" i="2"/>
  <c r="U116" i="2"/>
  <c r="V116" i="2" s="1"/>
  <c r="U117" i="2"/>
  <c r="V117" i="2" s="1"/>
  <c r="R117" i="2"/>
  <c r="U119" i="2"/>
  <c r="V119" i="2" s="1"/>
  <c r="R119" i="2"/>
  <c r="U120" i="2"/>
  <c r="V120" i="2" s="1"/>
  <c r="R120" i="2"/>
  <c r="U121" i="2"/>
  <c r="V121" i="2" s="1"/>
  <c r="R121" i="2"/>
  <c r="U122" i="2"/>
  <c r="R122" i="2"/>
  <c r="U123" i="2"/>
  <c r="U124" i="2"/>
  <c r="U125" i="2"/>
  <c r="V125" i="2" s="1"/>
  <c r="U126" i="2"/>
  <c r="V126" i="2" s="1"/>
  <c r="R123" i="2"/>
  <c r="R124" i="2"/>
  <c r="R125" i="2"/>
  <c r="R126" i="2"/>
  <c r="U132" i="2"/>
  <c r="V132" i="2" s="1"/>
  <c r="R132" i="2"/>
  <c r="U133" i="2"/>
  <c r="V133" i="2" s="1"/>
  <c r="R133" i="2"/>
  <c r="U134" i="2"/>
  <c r="V134" i="2" s="1"/>
  <c r="R134" i="2"/>
  <c r="V135" i="2"/>
  <c r="R135" i="2"/>
  <c r="AA135" i="2" s="1"/>
  <c r="U136" i="2"/>
  <c r="V136" i="2" s="1"/>
  <c r="R136" i="2"/>
  <c r="R137" i="2"/>
  <c r="R138" i="2"/>
  <c r="W138" i="2" s="1"/>
  <c r="R139" i="2"/>
  <c r="W139" i="2" s="1"/>
  <c r="R140" i="2"/>
  <c r="R144" i="2"/>
  <c r="R145" i="2"/>
  <c r="R146" i="2"/>
  <c r="W146" i="2" s="1"/>
  <c r="X146" i="2" s="1"/>
  <c r="U137" i="2"/>
  <c r="V137" i="2" s="1"/>
  <c r="U138" i="2"/>
  <c r="V138" i="2" s="1"/>
  <c r="U140" i="2"/>
  <c r="U144" i="2"/>
  <c r="U145" i="2"/>
  <c r="V145" i="2" s="1"/>
  <c r="U146" i="2"/>
  <c r="V146" i="2" s="1"/>
  <c r="U148" i="2"/>
  <c r="V148" i="2" s="1"/>
  <c r="R148" i="2"/>
  <c r="U149" i="2"/>
  <c r="V149" i="2" s="1"/>
  <c r="U150" i="2"/>
  <c r="V150" i="2" s="1"/>
  <c r="R150" i="2"/>
  <c r="U151" i="2"/>
  <c r="V151" i="2" s="1"/>
  <c r="R151" i="2"/>
  <c r="U152" i="2"/>
  <c r="V152" i="2" s="1"/>
  <c r="R152" i="2"/>
  <c r="U153" i="2"/>
  <c r="V153" i="2" s="1"/>
  <c r="R153" i="2"/>
  <c r="U154" i="2"/>
  <c r="V154" i="2" s="1"/>
  <c r="U155" i="2"/>
  <c r="U156" i="2"/>
  <c r="R156" i="2"/>
  <c r="U161" i="2"/>
  <c r="V161" i="2" s="1"/>
  <c r="U162" i="2"/>
  <c r="V162" i="2" s="1"/>
  <c r="U163" i="2"/>
  <c r="V163" i="2" s="1"/>
  <c r="U164" i="2"/>
  <c r="V164" i="2" s="1"/>
  <c r="U165" i="2"/>
  <c r="V165" i="2" s="1"/>
  <c r="U166" i="2"/>
  <c r="V166" i="2" s="1"/>
  <c r="U167" i="2"/>
  <c r="V167" i="2" s="1"/>
  <c r="U168" i="2"/>
  <c r="R168" i="2"/>
  <c r="U169" i="2"/>
  <c r="R169" i="2"/>
  <c r="U170" i="2"/>
  <c r="R170" i="2"/>
  <c r="U171" i="2"/>
  <c r="V171" i="2" s="1"/>
  <c r="R171" i="2"/>
  <c r="U172" i="2"/>
  <c r="V172" i="2" s="1"/>
  <c r="R172" i="2"/>
  <c r="U183" i="2"/>
  <c r="V183" i="2" s="1"/>
  <c r="R183" i="2"/>
  <c r="U184" i="2"/>
  <c r="V184" i="2" s="1"/>
  <c r="R184" i="2"/>
  <c r="U185" i="2"/>
  <c r="V185" i="2" s="1"/>
  <c r="R185" i="2"/>
  <c r="U186" i="2"/>
  <c r="V186" i="2" s="1"/>
  <c r="R186" i="2"/>
  <c r="U187" i="2"/>
  <c r="V187" i="2" s="1"/>
  <c r="R187" i="2"/>
  <c r="U188" i="2"/>
  <c r="V188" i="2" s="1"/>
  <c r="R188" i="2"/>
  <c r="U189" i="2"/>
  <c r="V189" i="2" s="1"/>
  <c r="U190" i="2"/>
  <c r="R190" i="2"/>
  <c r="U191" i="2"/>
  <c r="U192" i="2"/>
  <c r="U193" i="2"/>
  <c r="V193" i="2" s="1"/>
  <c r="U194" i="2"/>
  <c r="V194" i="2" s="1"/>
  <c r="R191" i="2"/>
  <c r="R192" i="2"/>
  <c r="R193" i="2"/>
  <c r="R194" i="2"/>
  <c r="U196" i="2"/>
  <c r="V196" i="2" s="1"/>
  <c r="R196" i="2"/>
  <c r="U197" i="2"/>
  <c r="V197" i="2" s="1"/>
  <c r="R197" i="2"/>
  <c r="U198" i="2"/>
  <c r="V198" i="2" s="1"/>
  <c r="R198" i="2"/>
  <c r="U199" i="2"/>
  <c r="V199" i="2" s="1"/>
  <c r="R199" i="2"/>
  <c r="U200" i="2"/>
  <c r="V200" i="2" s="1"/>
  <c r="R200" i="2"/>
  <c r="S200" i="2" s="1"/>
  <c r="U201" i="2"/>
  <c r="V201" i="2" s="1"/>
  <c r="U202" i="2"/>
  <c r="V202" i="2" s="1"/>
  <c r="R202" i="2"/>
  <c r="W202" i="2" s="1"/>
  <c r="X202" i="2" s="1"/>
  <c r="U203" i="2"/>
  <c r="U204" i="2"/>
  <c r="R204" i="2"/>
  <c r="W204" i="2" s="1"/>
  <c r="X204" i="2" s="1"/>
  <c r="U205" i="2"/>
  <c r="U206" i="2"/>
  <c r="V206" i="2" s="1"/>
  <c r="U207" i="2"/>
  <c r="V207" i="2" s="1"/>
  <c r="R205" i="2"/>
  <c r="W205" i="2" s="1"/>
  <c r="X205" i="2" s="1"/>
  <c r="R206" i="2"/>
  <c r="W206" i="2" s="1"/>
  <c r="X206" i="2" s="1"/>
  <c r="R207" i="2"/>
  <c r="W207" i="2" s="1"/>
  <c r="X207" i="2" s="1"/>
  <c r="U220" i="2"/>
  <c r="V220" i="2" s="1"/>
  <c r="R220" i="2"/>
  <c r="U222" i="2"/>
  <c r="V222" i="2" s="1"/>
  <c r="R222" i="2"/>
  <c r="U223" i="2"/>
  <c r="V223" i="2" s="1"/>
  <c r="R223" i="2"/>
  <c r="U224" i="2"/>
  <c r="V224" i="2" s="1"/>
  <c r="R224" i="2"/>
  <c r="U225" i="2"/>
  <c r="V225" i="2" s="1"/>
  <c r="R225" i="2"/>
  <c r="U226" i="2"/>
  <c r="V226" i="2" s="1"/>
  <c r="R226" i="2"/>
  <c r="U227" i="2"/>
  <c r="V227" i="2" s="1"/>
  <c r="R227" i="2"/>
  <c r="U228" i="2"/>
  <c r="V228" i="2" s="1"/>
  <c r="R228" i="2"/>
  <c r="U229" i="2"/>
  <c r="R229" i="2"/>
  <c r="U230" i="2"/>
  <c r="U231" i="2"/>
  <c r="R231" i="2"/>
  <c r="W231" i="2" s="1"/>
  <c r="X231" i="2" s="1"/>
  <c r="U232" i="2"/>
  <c r="V232" i="2" s="1"/>
  <c r="U233" i="2"/>
  <c r="V233" i="2" s="1"/>
  <c r="R232" i="2"/>
  <c r="W232" i="2" s="1"/>
  <c r="X232" i="2" s="1"/>
  <c r="R233" i="2"/>
  <c r="U235" i="2"/>
  <c r="V235" i="2" s="1"/>
  <c r="U236" i="2"/>
  <c r="V236" i="2" s="1"/>
  <c r="R236" i="2"/>
  <c r="U237" i="2"/>
  <c r="V237" i="2" s="1"/>
  <c r="U238" i="2"/>
  <c r="V238" i="2" s="1"/>
  <c r="R238" i="2"/>
  <c r="U239" i="2"/>
  <c r="V239" i="2" s="1"/>
  <c r="R239" i="2"/>
  <c r="U240" i="2"/>
  <c r="V240" i="2" s="1"/>
  <c r="R240" i="2"/>
  <c r="U241" i="2"/>
  <c r="V241" i="2" s="1"/>
  <c r="R241" i="2"/>
  <c r="R242" i="2"/>
  <c r="U243" i="2"/>
  <c r="R243" i="2"/>
  <c r="U244" i="2"/>
  <c r="R244" i="2"/>
  <c r="W244" i="2" s="1"/>
  <c r="X244" i="2" s="1"/>
  <c r="U245" i="2"/>
  <c r="V245" i="2" s="1"/>
  <c r="R245" i="2"/>
  <c r="W245" i="2" s="1"/>
  <c r="X245" i="2" s="1"/>
  <c r="U246" i="2"/>
  <c r="V246" i="2" s="1"/>
  <c r="R246" i="2"/>
  <c r="W246" i="2" s="1"/>
  <c r="X246" i="2" s="1"/>
  <c r="U248" i="2"/>
  <c r="V248" i="2" s="1"/>
  <c r="U249" i="2"/>
  <c r="V249" i="2" s="1"/>
  <c r="U250" i="2"/>
  <c r="V250" i="2" s="1"/>
  <c r="U251" i="2"/>
  <c r="V251" i="2" s="1"/>
  <c r="U252" i="2"/>
  <c r="V252" i="2" s="1"/>
  <c r="U253" i="2"/>
  <c r="V253" i="2" s="1"/>
  <c r="U254" i="2"/>
  <c r="V254" i="2" s="1"/>
  <c r="U255" i="2"/>
  <c r="U256" i="2"/>
  <c r="U257" i="2"/>
  <c r="U258" i="2"/>
  <c r="V258" i="2" s="1"/>
  <c r="U259" i="2"/>
  <c r="V259" i="2" s="1"/>
  <c r="R248" i="2"/>
  <c r="R249" i="2"/>
  <c r="R250" i="2"/>
  <c r="R251" i="2"/>
  <c r="R252" i="2"/>
  <c r="R253" i="2"/>
  <c r="R254" i="2"/>
  <c r="W254" i="2" s="1"/>
  <c r="X254" i="2" s="1"/>
  <c r="R255" i="2"/>
  <c r="R256" i="2"/>
  <c r="R257" i="2"/>
  <c r="R258" i="2"/>
  <c r="R259" i="2"/>
  <c r="W259" i="2" s="1"/>
  <c r="X259" i="2" s="1"/>
  <c r="U261" i="2"/>
  <c r="V261" i="2" s="1"/>
  <c r="R261" i="2"/>
  <c r="U262" i="2"/>
  <c r="V262" i="2" s="1"/>
  <c r="R262" i="2"/>
  <c r="U263" i="2"/>
  <c r="V263" i="2" s="1"/>
  <c r="R263" i="2"/>
  <c r="U264" i="2"/>
  <c r="V264" i="2" s="1"/>
  <c r="R264" i="2"/>
  <c r="U265" i="2"/>
  <c r="V265" i="2" s="1"/>
  <c r="R265" i="2"/>
  <c r="U266" i="2"/>
  <c r="V266" i="2" s="1"/>
  <c r="R266" i="2"/>
  <c r="U267" i="2"/>
  <c r="V267" i="2" s="1"/>
  <c r="R267" i="2"/>
  <c r="U268" i="2"/>
  <c r="R268" i="2"/>
  <c r="U269" i="2"/>
  <c r="R269" i="2"/>
  <c r="U270" i="2"/>
  <c r="R270" i="2"/>
  <c r="U276" i="2"/>
  <c r="V276" i="2" s="1"/>
  <c r="R276" i="2"/>
  <c r="U277" i="2"/>
  <c r="V277" i="2" s="1"/>
  <c r="R277" i="2"/>
  <c r="U279" i="2"/>
  <c r="V279" i="2" s="1"/>
  <c r="R279" i="2"/>
  <c r="U280" i="2"/>
  <c r="V280" i="2" s="1"/>
  <c r="R280" i="2"/>
  <c r="U281" i="2"/>
  <c r="V281" i="2" s="1"/>
  <c r="R281" i="2"/>
  <c r="U282" i="2"/>
  <c r="V282" i="2" s="1"/>
  <c r="R282" i="2"/>
  <c r="U283" i="2"/>
  <c r="V283" i="2" s="1"/>
  <c r="R283" i="2"/>
  <c r="U284" i="2"/>
  <c r="V284" i="2" s="1"/>
  <c r="U285" i="2"/>
  <c r="V285" i="2" s="1"/>
  <c r="U286" i="2"/>
  <c r="R286" i="2"/>
  <c r="U287" i="2"/>
  <c r="R287" i="2"/>
  <c r="U288" i="2"/>
  <c r="R288" i="2"/>
  <c r="U289" i="2"/>
  <c r="V289" i="2" s="1"/>
  <c r="U290" i="2"/>
  <c r="V290" i="2" s="1"/>
  <c r="R289" i="2"/>
  <c r="R290" i="2"/>
  <c r="U333" i="2"/>
  <c r="V333" i="2" s="1"/>
  <c r="R333" i="2"/>
  <c r="U334" i="2"/>
  <c r="V334" i="2" s="1"/>
  <c r="R334" i="2"/>
  <c r="V335" i="2"/>
  <c r="R335" i="2"/>
  <c r="U336" i="2"/>
  <c r="V336" i="2" s="1"/>
  <c r="R336" i="2"/>
  <c r="U337" i="2"/>
  <c r="V337" i="2" s="1"/>
  <c r="R337" i="2"/>
  <c r="U338" i="2"/>
  <c r="V338" i="2" s="1"/>
  <c r="R338" i="2"/>
  <c r="U339" i="2"/>
  <c r="V339" i="2" s="1"/>
  <c r="R339" i="2"/>
  <c r="U340" i="2"/>
  <c r="U341" i="2"/>
  <c r="R341" i="2"/>
  <c r="U342" i="2"/>
  <c r="R342" i="2"/>
  <c r="U343" i="2"/>
  <c r="V343" i="2" s="1"/>
  <c r="U344" i="2"/>
  <c r="V344" i="2" s="1"/>
  <c r="R343" i="2"/>
  <c r="R344" i="2"/>
  <c r="U346" i="2"/>
  <c r="V346" i="2" s="1"/>
  <c r="R346" i="2"/>
  <c r="U347" i="2"/>
  <c r="V347" i="2" s="1"/>
  <c r="R347" i="2"/>
  <c r="R348" i="2"/>
  <c r="U348" i="2"/>
  <c r="V348" i="2" s="1"/>
  <c r="R349" i="2"/>
  <c r="U349" i="2"/>
  <c r="V349" i="2" s="1"/>
  <c r="R350" i="2"/>
  <c r="U350" i="2"/>
  <c r="V350" i="2" s="1"/>
  <c r="U351" i="2"/>
  <c r="V351" i="2" s="1"/>
  <c r="U352" i="2"/>
  <c r="V352" i="2" s="1"/>
  <c r="U353" i="2"/>
  <c r="R354" i="2"/>
  <c r="W354" i="2" s="1"/>
  <c r="X354" i="2" s="1"/>
  <c r="R355" i="2"/>
  <c r="W355" i="2" s="1"/>
  <c r="X355" i="2" s="1"/>
  <c r="R356" i="2"/>
  <c r="W356" i="2" s="1"/>
  <c r="X356" i="2" s="1"/>
  <c r="R357" i="2"/>
  <c r="W357" i="2" s="1"/>
  <c r="X357" i="2" s="1"/>
  <c r="U354" i="2"/>
  <c r="U355" i="2"/>
  <c r="U356" i="2"/>
  <c r="V356" i="2" s="1"/>
  <c r="U357" i="2"/>
  <c r="V357" i="2" s="1"/>
  <c r="V359" i="2"/>
  <c r="R359" i="2"/>
  <c r="U360" i="2"/>
  <c r="V360" i="2" s="1"/>
  <c r="R360" i="2"/>
  <c r="V361" i="2"/>
  <c r="R361" i="2"/>
  <c r="U362" i="2"/>
  <c r="V362" i="2" s="1"/>
  <c r="R362" i="2"/>
  <c r="U363" i="2"/>
  <c r="V363" i="2" s="1"/>
  <c r="U364" i="2"/>
  <c r="V364" i="2" s="1"/>
  <c r="U365" i="2"/>
  <c r="V365" i="2" s="1"/>
  <c r="U366" i="2"/>
  <c r="U367" i="2"/>
  <c r="R367" i="2"/>
  <c r="U368" i="2"/>
  <c r="R368" i="2"/>
  <c r="U369" i="2"/>
  <c r="V369" i="2" s="1"/>
  <c r="R369" i="2"/>
  <c r="U396" i="2"/>
  <c r="V396" i="2" s="1"/>
  <c r="R396" i="2"/>
  <c r="U398" i="2"/>
  <c r="V398" i="2" s="1"/>
  <c r="R398" i="2"/>
  <c r="U399" i="2"/>
  <c r="V399" i="2" s="1"/>
  <c r="R399" i="2"/>
  <c r="U400" i="2"/>
  <c r="V400" i="2" s="1"/>
  <c r="R400" i="2"/>
  <c r="U401" i="2"/>
  <c r="V401" i="2" s="1"/>
  <c r="R401" i="2"/>
  <c r="U402" i="2"/>
  <c r="V402" i="2" s="1"/>
  <c r="R402" i="2"/>
  <c r="U403" i="2"/>
  <c r="V403" i="2" s="1"/>
  <c r="R403" i="2"/>
  <c r="U404" i="2"/>
  <c r="V404" i="2" s="1"/>
  <c r="U405" i="2"/>
  <c r="R405" i="2"/>
  <c r="R406" i="2"/>
  <c r="R407" i="2"/>
  <c r="R408" i="2"/>
  <c r="R418" i="2"/>
  <c r="U406" i="2"/>
  <c r="U407" i="2"/>
  <c r="U408" i="2"/>
  <c r="V408" i="2" s="1"/>
  <c r="U418" i="2"/>
  <c r="V418" i="2" s="1"/>
  <c r="U420" i="2"/>
  <c r="V420" i="2" s="1"/>
  <c r="R420" i="2"/>
  <c r="U421" i="2"/>
  <c r="V421" i="2" s="1"/>
  <c r="R421" i="2"/>
  <c r="U422" i="2"/>
  <c r="V422" i="2" s="1"/>
  <c r="R422" i="2"/>
  <c r="U423" i="2"/>
  <c r="V423" i="2" s="1"/>
  <c r="R423" i="2"/>
  <c r="U424" i="2"/>
  <c r="V424" i="2" s="1"/>
  <c r="R424" i="2"/>
  <c r="U425" i="2"/>
  <c r="V425" i="2" s="1"/>
  <c r="R425" i="2"/>
  <c r="U426" i="2"/>
  <c r="V426" i="2" s="1"/>
  <c r="R426" i="2"/>
  <c r="U427" i="2"/>
  <c r="R427" i="2"/>
  <c r="U428" i="2"/>
  <c r="R428" i="2"/>
  <c r="R429" i="2"/>
  <c r="U430" i="2"/>
  <c r="V430" i="2" s="1"/>
  <c r="R430" i="2"/>
  <c r="U434" i="2"/>
  <c r="V434" i="2" s="1"/>
  <c r="R434" i="2"/>
  <c r="U436" i="2"/>
  <c r="V436" i="2" s="1"/>
  <c r="R436" i="2"/>
  <c r="U437" i="2"/>
  <c r="V437" i="2" s="1"/>
  <c r="R437" i="2"/>
  <c r="U438" i="2"/>
  <c r="V438" i="2" s="1"/>
  <c r="R438" i="2"/>
  <c r="U439" i="2"/>
  <c r="V439" i="2" s="1"/>
  <c r="R439" i="2"/>
  <c r="U440" i="2"/>
  <c r="V440" i="2" s="1"/>
  <c r="R440" i="2"/>
  <c r="U441" i="2"/>
  <c r="V441" i="2" s="1"/>
  <c r="R441" i="2"/>
  <c r="U442" i="2"/>
  <c r="V442" i="2" s="1"/>
  <c r="R442" i="2"/>
  <c r="W442" i="2" s="1"/>
  <c r="X442" i="2" s="1"/>
  <c r="U443" i="2"/>
  <c r="R443" i="2"/>
  <c r="W443" i="2" s="1"/>
  <c r="X443" i="2" s="1"/>
  <c r="U444" i="2"/>
  <c r="R444" i="2"/>
  <c r="W444" i="2" s="1"/>
  <c r="X444" i="2" s="1"/>
  <c r="U445" i="2"/>
  <c r="R445" i="2"/>
  <c r="W445" i="2" s="1"/>
  <c r="X445" i="2" s="1"/>
  <c r="U446" i="2"/>
  <c r="V446" i="2" s="1"/>
  <c r="R446" i="2"/>
  <c r="W446" i="2" s="1"/>
  <c r="X446" i="2" s="1"/>
  <c r="U447" i="2"/>
  <c r="V447" i="2" s="1"/>
  <c r="R447" i="2"/>
  <c r="W447" i="2" s="1"/>
  <c r="X447" i="2" s="1"/>
  <c r="U449" i="2"/>
  <c r="V449" i="2" s="1"/>
  <c r="U450" i="2"/>
  <c r="V450" i="2" s="1"/>
  <c r="R450" i="2"/>
  <c r="U451" i="2"/>
  <c r="V451" i="2" s="1"/>
  <c r="U452" i="2"/>
  <c r="V452" i="2" s="1"/>
  <c r="R452" i="2"/>
  <c r="U453" i="2"/>
  <c r="V453" i="2" s="1"/>
  <c r="U454" i="2"/>
  <c r="V454" i="2" s="1"/>
  <c r="R454" i="2"/>
  <c r="U455" i="2"/>
  <c r="V455" i="2" s="1"/>
  <c r="R455" i="2"/>
  <c r="U456" i="2"/>
  <c r="U457" i="2"/>
  <c r="R457" i="2"/>
  <c r="U458" i="2"/>
  <c r="R458" i="2"/>
  <c r="U459" i="2"/>
  <c r="V459" i="2" s="1"/>
  <c r="R459" i="2"/>
  <c r="U475" i="2"/>
  <c r="V475" i="2" s="1"/>
  <c r="R475" i="2"/>
  <c r="U476" i="2"/>
  <c r="V476" i="2" s="1"/>
  <c r="R476" i="2"/>
  <c r="U477" i="2"/>
  <c r="V477" i="2" s="1"/>
  <c r="R477" i="2"/>
  <c r="U478" i="2"/>
  <c r="V478" i="2" s="1"/>
  <c r="R478" i="2"/>
  <c r="U479" i="2"/>
  <c r="V479" i="2" s="1"/>
  <c r="R479" i="2"/>
  <c r="U480" i="2"/>
  <c r="V480" i="2" s="1"/>
  <c r="R480" i="2"/>
  <c r="U481" i="2"/>
  <c r="V481" i="2" s="1"/>
  <c r="R481" i="2"/>
  <c r="U482" i="2"/>
  <c r="R482" i="2"/>
  <c r="U483" i="2"/>
  <c r="U484" i="2"/>
  <c r="R484" i="2"/>
  <c r="W484" i="2" s="1"/>
  <c r="X484" i="2" s="1"/>
  <c r="U485" i="2"/>
  <c r="V485" i="2" s="1"/>
  <c r="R485" i="2"/>
  <c r="W485" i="2" s="1"/>
  <c r="X485" i="2" s="1"/>
  <c r="U486" i="2"/>
  <c r="V486" i="2" s="1"/>
  <c r="R486" i="2"/>
  <c r="W486" i="2" s="1"/>
  <c r="X486" i="2" s="1"/>
  <c r="U488" i="2"/>
  <c r="V488" i="2" s="1"/>
  <c r="U489" i="2"/>
  <c r="V489" i="2" s="1"/>
  <c r="U490" i="2"/>
  <c r="V490" i="2" s="1"/>
  <c r="U491" i="2"/>
  <c r="V491" i="2" s="1"/>
  <c r="U492" i="2"/>
  <c r="V492" i="2" s="1"/>
  <c r="U493" i="2"/>
  <c r="V493" i="2" s="1"/>
  <c r="R493" i="2"/>
  <c r="U494" i="2"/>
  <c r="V494" i="2" s="1"/>
  <c r="R494" i="2"/>
  <c r="U495" i="2"/>
  <c r="R495" i="2"/>
  <c r="U496" i="2"/>
  <c r="U497" i="2"/>
  <c r="R497" i="2"/>
  <c r="U498" i="2"/>
  <c r="V498" i="2" s="1"/>
  <c r="R498" i="2"/>
  <c r="V531" i="2"/>
  <c r="R531" i="2"/>
  <c r="U533" i="2"/>
  <c r="V533" i="2" s="1"/>
  <c r="R533" i="2"/>
  <c r="R534" i="2"/>
  <c r="U534" i="2"/>
  <c r="V534" i="2" s="1"/>
  <c r="R535" i="2"/>
  <c r="U535" i="2"/>
  <c r="V535" i="2" s="1"/>
  <c r="R536" i="2"/>
  <c r="U536" i="2"/>
  <c r="V536" i="2" s="1"/>
  <c r="R537" i="2"/>
  <c r="U537" i="2"/>
  <c r="V537" i="2" s="1"/>
  <c r="R538" i="2"/>
  <c r="U538" i="2"/>
  <c r="V538" i="2" s="1"/>
  <c r="R539" i="2"/>
  <c r="U539" i="2"/>
  <c r="V539" i="2" s="1"/>
  <c r="R540" i="2"/>
  <c r="U540" i="2"/>
  <c r="R541" i="2"/>
  <c r="U541" i="2"/>
  <c r="U559" i="2"/>
  <c r="V559" i="2" s="1"/>
  <c r="U560" i="2"/>
  <c r="V560" i="2" s="1"/>
  <c r="U561" i="2"/>
  <c r="V561" i="2" s="1"/>
  <c r="V562" i="2"/>
  <c r="U563" i="2"/>
  <c r="V563" i="2" s="1"/>
  <c r="U564" i="2"/>
  <c r="V564" i="2" s="1"/>
  <c r="R559" i="2"/>
  <c r="R560" i="2"/>
  <c r="R561" i="2"/>
  <c r="W562" i="2"/>
  <c r="R563" i="2"/>
  <c r="R566" i="2"/>
  <c r="R567" i="2"/>
  <c r="R568" i="2"/>
  <c r="R569" i="2"/>
  <c r="U584" i="2"/>
  <c r="V584" i="2" s="1"/>
  <c r="R584" i="2"/>
  <c r="U585" i="2"/>
  <c r="V585" i="2" s="1"/>
  <c r="R585" i="2"/>
  <c r="U586" i="2"/>
  <c r="V586" i="2" s="1"/>
  <c r="R586" i="2"/>
  <c r="U587" i="2"/>
  <c r="V587" i="2" s="1"/>
  <c r="R587" i="2"/>
  <c r="R592" i="2"/>
  <c r="U593" i="2"/>
  <c r="R593" i="2"/>
  <c r="U594" i="2"/>
  <c r="V594" i="2" s="1"/>
  <c r="R594" i="2"/>
  <c r="U595" i="2"/>
  <c r="V595" i="2" s="1"/>
  <c r="R595" i="2"/>
  <c r="U613" i="2"/>
  <c r="V613" i="2" s="1"/>
  <c r="U614" i="2"/>
  <c r="V614" i="2" s="1"/>
  <c r="R614" i="2"/>
  <c r="U615" i="2"/>
  <c r="V615" i="2" s="1"/>
  <c r="R615" i="2"/>
  <c r="U616" i="2"/>
  <c r="V616" i="2" s="1"/>
  <c r="R616" i="2"/>
  <c r="U617" i="2"/>
  <c r="V617" i="2" s="1"/>
  <c r="R617" i="2"/>
  <c r="U618" i="2"/>
  <c r="V618" i="2" s="1"/>
  <c r="R618" i="2"/>
  <c r="U619" i="2"/>
  <c r="V619" i="2" s="1"/>
  <c r="R619" i="2"/>
  <c r="U620" i="2"/>
  <c r="R620" i="2"/>
  <c r="U621" i="2"/>
  <c r="R621" i="2"/>
  <c r="U622" i="2"/>
  <c r="R622" i="2"/>
  <c r="U623" i="2"/>
  <c r="V623" i="2" s="1"/>
  <c r="R623" i="2"/>
  <c r="U624" i="2"/>
  <c r="V624" i="2" s="1"/>
  <c r="R624" i="2"/>
  <c r="U627" i="2"/>
  <c r="V627" i="2" s="1"/>
  <c r="R627" i="2"/>
  <c r="R628" i="2"/>
  <c r="U628" i="2"/>
  <c r="V628" i="2" s="1"/>
  <c r="R629" i="2"/>
  <c r="U629" i="2"/>
  <c r="V629" i="2" s="1"/>
  <c r="R630" i="2"/>
  <c r="U630" i="2"/>
  <c r="V630" i="2" s="1"/>
  <c r="R631" i="2"/>
  <c r="U631" i="2"/>
  <c r="V631" i="2" s="1"/>
  <c r="R632" i="2"/>
  <c r="U632" i="2"/>
  <c r="V632" i="2" s="1"/>
  <c r="R633" i="2"/>
  <c r="V633" i="2"/>
  <c r="R635" i="2"/>
  <c r="R636" i="2"/>
  <c r="R637" i="2"/>
  <c r="R638" i="2"/>
  <c r="U635" i="2"/>
  <c r="U636" i="2"/>
  <c r="U637" i="2"/>
  <c r="V637" i="2" s="1"/>
  <c r="U638" i="2"/>
  <c r="V638" i="2" s="1"/>
  <c r="U651" i="2"/>
  <c r="V651" i="2" s="1"/>
  <c r="R651" i="2"/>
  <c r="U652" i="2"/>
  <c r="V652" i="2" s="1"/>
  <c r="R652" i="2"/>
  <c r="U653" i="2"/>
  <c r="V653" i="2" s="1"/>
  <c r="R653" i="2"/>
  <c r="U654" i="2"/>
  <c r="V654" i="2" s="1"/>
  <c r="R654" i="2"/>
  <c r="U655" i="2"/>
  <c r="V655" i="2" s="1"/>
  <c r="R655" i="2"/>
  <c r="U656" i="2"/>
  <c r="V656" i="2" s="1"/>
  <c r="R656" i="2"/>
  <c r="U657" i="2"/>
  <c r="V657" i="2" s="1"/>
  <c r="R657" i="2"/>
  <c r="U658" i="2"/>
  <c r="R658" i="2"/>
  <c r="U659" i="2"/>
  <c r="R659" i="2"/>
  <c r="W659" i="2" s="1"/>
  <c r="X659" i="2" s="1"/>
  <c r="U660" i="2"/>
  <c r="R660" i="2"/>
  <c r="W660" i="2" s="1"/>
  <c r="X660" i="2" s="1"/>
  <c r="U661" i="2"/>
  <c r="V661" i="2" s="1"/>
  <c r="R661" i="2"/>
  <c r="W661" i="2" s="1"/>
  <c r="X661" i="2" s="1"/>
  <c r="U662" i="2"/>
  <c r="V662" i="2" s="1"/>
  <c r="R662" i="2"/>
  <c r="W662" i="2" s="1"/>
  <c r="X662" i="2" s="1"/>
  <c r="U664" i="2"/>
  <c r="V664" i="2" s="1"/>
  <c r="R664" i="2"/>
  <c r="U665" i="2"/>
  <c r="V665" i="2" s="1"/>
  <c r="R665" i="2"/>
  <c r="U666" i="2"/>
  <c r="V666" i="2" s="1"/>
  <c r="R666" i="2"/>
  <c r="U667" i="2"/>
  <c r="V667" i="2" s="1"/>
  <c r="R667" i="2"/>
  <c r="U668" i="2"/>
  <c r="V668" i="2" s="1"/>
  <c r="R668" i="2"/>
  <c r="U669" i="2"/>
  <c r="V669" i="2" s="1"/>
  <c r="R669" i="2"/>
  <c r="U670" i="2"/>
  <c r="V670" i="2" s="1"/>
  <c r="U671" i="2"/>
  <c r="U672" i="2"/>
  <c r="U673" i="2"/>
  <c r="U674" i="2"/>
  <c r="V674" i="2" s="1"/>
  <c r="U675" i="2"/>
  <c r="V675" i="2" s="1"/>
  <c r="R672" i="2"/>
  <c r="R673" i="2"/>
  <c r="R674" i="2"/>
  <c r="R675" i="2"/>
  <c r="U683" i="2"/>
  <c r="V683" i="2" s="1"/>
  <c r="R683" i="2"/>
  <c r="U684" i="2"/>
  <c r="V684" i="2" s="1"/>
  <c r="R684" i="2"/>
  <c r="U685" i="2"/>
  <c r="V685" i="2" s="1"/>
  <c r="R685" i="2"/>
  <c r="V686" i="2"/>
  <c r="U687" i="2"/>
  <c r="V687" i="2" s="1"/>
  <c r="R687" i="2"/>
  <c r="V688" i="2"/>
  <c r="R688" i="2"/>
  <c r="U689" i="2"/>
  <c r="V689" i="2" s="1"/>
  <c r="U690" i="2"/>
  <c r="U691" i="2"/>
  <c r="U692" i="2"/>
  <c r="U693" i="2"/>
  <c r="V693" i="2" s="1"/>
  <c r="U694" i="2"/>
  <c r="V694" i="2" s="1"/>
  <c r="U696" i="2"/>
  <c r="V696" i="2" s="1"/>
  <c r="R696" i="2"/>
  <c r="U697" i="2"/>
  <c r="V697" i="2" s="1"/>
  <c r="R697" i="2"/>
  <c r="AA697" i="2" s="1"/>
  <c r="U698" i="2"/>
  <c r="V698" i="2" s="1"/>
  <c r="R698" i="2"/>
  <c r="U699" i="2"/>
  <c r="V699" i="2" s="1"/>
  <c r="R699" i="2"/>
  <c r="U700" i="2"/>
  <c r="V700" i="2" s="1"/>
  <c r="R700" i="2"/>
  <c r="U701" i="2"/>
  <c r="V701" i="2" s="1"/>
  <c r="R701" i="2"/>
  <c r="U702" i="2"/>
  <c r="V702" i="2" s="1"/>
  <c r="R702" i="2"/>
  <c r="U703" i="2"/>
  <c r="V703" i="2" s="1"/>
  <c r="R703" i="2"/>
  <c r="U704" i="2"/>
  <c r="U705" i="2"/>
  <c r="R705" i="2"/>
  <c r="U706" i="2"/>
  <c r="V706" i="2" s="1"/>
  <c r="R706" i="2"/>
  <c r="U707" i="2"/>
  <c r="V707" i="2" s="1"/>
  <c r="R707" i="2"/>
  <c r="U747" i="2"/>
  <c r="V747" i="2" s="1"/>
  <c r="R747" i="2"/>
  <c r="U748" i="2"/>
  <c r="V748" i="2" s="1"/>
  <c r="R748" i="2"/>
  <c r="U749" i="2"/>
  <c r="V749" i="2" s="1"/>
  <c r="R749" i="2"/>
  <c r="U750" i="2"/>
  <c r="V750" i="2" s="1"/>
  <c r="R750" i="2"/>
  <c r="U751" i="2"/>
  <c r="V751" i="2" s="1"/>
  <c r="R751" i="2"/>
  <c r="U752" i="2"/>
  <c r="V752" i="2" s="1"/>
  <c r="U753" i="2"/>
  <c r="V753" i="2" s="1"/>
  <c r="U754" i="2"/>
  <c r="R754" i="2"/>
  <c r="U755" i="2"/>
  <c r="R755" i="2"/>
  <c r="U756" i="2"/>
  <c r="R756" i="2"/>
  <c r="U757" i="2"/>
  <c r="V757" i="2" s="1"/>
  <c r="R757" i="2"/>
  <c r="U758" i="2"/>
  <c r="V758" i="2" s="1"/>
  <c r="R758" i="2"/>
  <c r="U779" i="2"/>
  <c r="V779" i="2" s="1"/>
  <c r="R779" i="2"/>
  <c r="U780" i="2"/>
  <c r="V780" i="2" s="1"/>
  <c r="R780" i="2"/>
  <c r="U781" i="2"/>
  <c r="V781" i="2" s="1"/>
  <c r="R781" i="2"/>
  <c r="U782" i="2"/>
  <c r="V782" i="2" s="1"/>
  <c r="R782" i="2"/>
  <c r="U783" i="2"/>
  <c r="V783" i="2" s="1"/>
  <c r="R783" i="2"/>
  <c r="U784" i="2"/>
  <c r="V784" i="2" s="1"/>
  <c r="R784" i="2"/>
  <c r="U785" i="2"/>
  <c r="V785" i="2" s="1"/>
  <c r="R785" i="2"/>
  <c r="U786" i="2"/>
  <c r="V786" i="2" s="1"/>
  <c r="R786" i="2"/>
  <c r="U787" i="2"/>
  <c r="U788" i="2"/>
  <c r="U789" i="2"/>
  <c r="V789" i="2" s="1"/>
  <c r="U792" i="2"/>
  <c r="V792" i="2" s="1"/>
  <c r="R787" i="2"/>
  <c r="R788" i="2"/>
  <c r="R789" i="2"/>
  <c r="R792" i="2"/>
  <c r="U794" i="2"/>
  <c r="V794" i="2" s="1"/>
  <c r="R794" i="2"/>
  <c r="U795" i="2"/>
  <c r="V795" i="2" s="1"/>
  <c r="R795" i="2"/>
  <c r="U796" i="2"/>
  <c r="V796" i="2" s="1"/>
  <c r="R796" i="2"/>
  <c r="U797" i="2"/>
  <c r="V797" i="2" s="1"/>
  <c r="R797" i="2"/>
  <c r="V798" i="2"/>
  <c r="R798" i="2"/>
  <c r="U799" i="2"/>
  <c r="V799" i="2" s="1"/>
  <c r="R799" i="2"/>
  <c r="U800" i="2"/>
  <c r="V800" i="2" s="1"/>
  <c r="R800" i="2"/>
  <c r="U801" i="2"/>
  <c r="R801" i="2"/>
  <c r="U802" i="2"/>
  <c r="R802" i="2"/>
  <c r="U803" i="2"/>
  <c r="R803" i="2"/>
  <c r="W803" i="2" s="1"/>
  <c r="X803" i="2" s="1"/>
  <c r="U804" i="2"/>
  <c r="V804" i="2" s="1"/>
  <c r="R804" i="2"/>
  <c r="W804" i="2" s="1"/>
  <c r="X804" i="2" s="1"/>
  <c r="U805" i="2"/>
  <c r="V805" i="2" s="1"/>
  <c r="R805" i="2"/>
  <c r="W805" i="2" s="1"/>
  <c r="X805" i="2" s="1"/>
  <c r="U807" i="2"/>
  <c r="V807" i="2" s="1"/>
  <c r="R807" i="2"/>
  <c r="U808" i="2"/>
  <c r="V808" i="2" s="1"/>
  <c r="R808" i="2"/>
  <c r="U809" i="2"/>
  <c r="V809" i="2" s="1"/>
  <c r="R809" i="2"/>
  <c r="U810" i="2"/>
  <c r="V810" i="2" s="1"/>
  <c r="R810" i="2"/>
  <c r="U811" i="2"/>
  <c r="V811" i="2" s="1"/>
  <c r="R811" i="2"/>
  <c r="U812" i="2"/>
  <c r="V812" i="2" s="1"/>
  <c r="R812" i="2"/>
  <c r="U813" i="2"/>
  <c r="V813" i="2" s="1"/>
  <c r="R813" i="2"/>
  <c r="AA813" i="2" s="1"/>
  <c r="U814" i="2"/>
  <c r="R814" i="2"/>
  <c r="AA814" i="2" s="1"/>
  <c r="U815" i="2"/>
  <c r="R815" i="2"/>
  <c r="U816" i="2"/>
  <c r="R816" i="2"/>
  <c r="U817" i="2"/>
  <c r="V817" i="2" s="1"/>
  <c r="R817" i="2"/>
  <c r="U818" i="2"/>
  <c r="V818" i="2" s="1"/>
  <c r="R818" i="2"/>
  <c r="W818" i="2" s="1"/>
  <c r="X818" i="2" s="1"/>
  <c r="U820" i="2"/>
  <c r="V820" i="2" s="1"/>
  <c r="R820" i="2"/>
  <c r="U821" i="2"/>
  <c r="V821" i="2" s="1"/>
  <c r="R821" i="2"/>
  <c r="U822" i="2"/>
  <c r="V822" i="2" s="1"/>
  <c r="R822" i="2"/>
  <c r="U823" i="2"/>
  <c r="V823" i="2" s="1"/>
  <c r="R823" i="2"/>
  <c r="U824" i="2"/>
  <c r="V824" i="2" s="1"/>
  <c r="U825" i="2"/>
  <c r="V825" i="2" s="1"/>
  <c r="R825" i="2"/>
  <c r="U826" i="2"/>
  <c r="V826" i="2" s="1"/>
  <c r="R826" i="2"/>
  <c r="U827" i="2"/>
  <c r="R827" i="2"/>
  <c r="U828" i="2"/>
  <c r="R828" i="2"/>
  <c r="W828" i="2" s="1"/>
  <c r="X828" i="2" s="1"/>
  <c r="U829" i="2"/>
  <c r="R829" i="2"/>
  <c r="W829" i="2" s="1"/>
  <c r="X829" i="2" s="1"/>
  <c r="U830" i="2"/>
  <c r="V830" i="2" s="1"/>
  <c r="R830" i="2"/>
  <c r="W830" i="2" s="1"/>
  <c r="X830" i="2" s="1"/>
  <c r="U831" i="2"/>
  <c r="V831" i="2" s="1"/>
  <c r="R831" i="2"/>
  <c r="W831" i="2" s="1"/>
  <c r="X831" i="2" s="1"/>
  <c r="U833" i="2"/>
  <c r="V833" i="2" s="1"/>
  <c r="R833" i="2"/>
  <c r="U834" i="2"/>
  <c r="V834" i="2" s="1"/>
  <c r="R834" i="2"/>
  <c r="U835" i="2"/>
  <c r="V835" i="2" s="1"/>
  <c r="R835" i="2"/>
  <c r="U836" i="2"/>
  <c r="V836" i="2" s="1"/>
  <c r="R836" i="2"/>
  <c r="U837" i="2"/>
  <c r="V837" i="2" s="1"/>
  <c r="R837" i="2"/>
  <c r="U838" i="2"/>
  <c r="V838" i="2" s="1"/>
  <c r="R838" i="2"/>
  <c r="U839" i="2"/>
  <c r="V839" i="2" s="1"/>
  <c r="R839" i="2"/>
  <c r="U840" i="2"/>
  <c r="R840" i="2"/>
  <c r="U841" i="2"/>
  <c r="U842" i="2"/>
  <c r="U843" i="2"/>
  <c r="V843" i="2" s="1"/>
  <c r="U844" i="2"/>
  <c r="V844" i="2" s="1"/>
  <c r="R841" i="2"/>
  <c r="R842" i="2"/>
  <c r="R843" i="2"/>
  <c r="R844" i="2"/>
  <c r="U875" i="2"/>
  <c r="U876" i="2"/>
  <c r="U877" i="2"/>
  <c r="V877" i="2" s="1"/>
  <c r="U878" i="2"/>
  <c r="V878" i="2" s="1"/>
  <c r="R878" i="2"/>
  <c r="W878" i="2" s="1"/>
  <c r="X878" i="2" s="1"/>
  <c r="U890" i="2"/>
  <c r="V890" i="2" s="1"/>
  <c r="U891" i="2"/>
  <c r="V891" i="2" s="1"/>
  <c r="R891" i="2"/>
  <c r="W891" i="2" s="1"/>
  <c r="X891" i="2" s="1"/>
  <c r="U893" i="2"/>
  <c r="V893" i="2" s="1"/>
  <c r="R893" i="2"/>
  <c r="U894" i="2"/>
  <c r="V894" i="2" s="1"/>
  <c r="R894" i="2"/>
  <c r="U895" i="2"/>
  <c r="V895" i="2" s="1"/>
  <c r="R895" i="2"/>
  <c r="U896" i="2"/>
  <c r="V896" i="2" s="1"/>
  <c r="R896" i="2"/>
  <c r="U897" i="2"/>
  <c r="V897" i="2" s="1"/>
  <c r="R897" i="2"/>
  <c r="U898" i="2"/>
  <c r="V898" i="2" s="1"/>
  <c r="R898" i="2"/>
  <c r="U899" i="2"/>
  <c r="V899" i="2" s="1"/>
  <c r="R899" i="2"/>
  <c r="U900" i="2"/>
  <c r="R900" i="2"/>
  <c r="U901" i="2"/>
  <c r="R901" i="2"/>
  <c r="W901" i="2" s="1"/>
  <c r="X901" i="2" s="1"/>
  <c r="U902" i="2"/>
  <c r="R902" i="2"/>
  <c r="W902" i="2" s="1"/>
  <c r="X902" i="2" s="1"/>
  <c r="U903" i="2"/>
  <c r="V903" i="2" s="1"/>
  <c r="R903" i="2"/>
  <c r="W903" i="2" s="1"/>
  <c r="X903" i="2" s="1"/>
  <c r="U904" i="2"/>
  <c r="V904" i="2" s="1"/>
  <c r="R904" i="2"/>
  <c r="W904" i="2" s="1"/>
  <c r="X904" i="2" s="1"/>
  <c r="R33" i="2"/>
  <c r="R34" i="2"/>
  <c r="R35" i="2"/>
  <c r="R37" i="2"/>
  <c r="R38" i="2"/>
  <c r="R39" i="2"/>
  <c r="R93" i="2"/>
  <c r="R94" i="2"/>
  <c r="R95" i="2"/>
  <c r="R96" i="2"/>
  <c r="R97" i="2"/>
  <c r="R98" i="2"/>
  <c r="R99" i="2"/>
  <c r="R161" i="2"/>
  <c r="R162" i="2"/>
  <c r="R163" i="2"/>
  <c r="R164" i="2"/>
  <c r="R165" i="2"/>
  <c r="R166" i="2"/>
  <c r="R167" i="2"/>
  <c r="R235" i="2"/>
  <c r="R237" i="2"/>
  <c r="R449" i="2"/>
  <c r="R451" i="2"/>
  <c r="R453" i="2"/>
  <c r="R491" i="2"/>
  <c r="AA491" i="2" s="1"/>
  <c r="R492" i="2"/>
  <c r="S33" i="2"/>
  <c r="S34" i="2"/>
  <c r="S35" i="2"/>
  <c r="S36" i="2"/>
  <c r="S37" i="2"/>
  <c r="S38" i="2"/>
  <c r="S39" i="2"/>
  <c r="S43" i="2"/>
  <c r="S49" i="2"/>
  <c r="S51" i="2"/>
  <c r="S52" i="2"/>
  <c r="S53" i="2"/>
  <c r="S54" i="2"/>
  <c r="S55" i="2"/>
  <c r="S56" i="2"/>
  <c r="S57" i="2"/>
  <c r="S61" i="2"/>
  <c r="S68" i="2"/>
  <c r="S70" i="2"/>
  <c r="S71" i="2"/>
  <c r="S72" i="2"/>
  <c r="S73" i="2"/>
  <c r="S74" i="2"/>
  <c r="S75" i="2"/>
  <c r="S76" i="2"/>
  <c r="S80" i="2"/>
  <c r="S81" i="2"/>
  <c r="S93" i="2"/>
  <c r="S94" i="2"/>
  <c r="S95" i="2"/>
  <c r="S96" i="2"/>
  <c r="S97" i="2"/>
  <c r="S98" i="2"/>
  <c r="S99" i="2"/>
  <c r="S103" i="2"/>
  <c r="S104" i="2"/>
  <c r="S115" i="2"/>
  <c r="S116" i="2"/>
  <c r="S117" i="2"/>
  <c r="S119" i="2"/>
  <c r="S120" i="2"/>
  <c r="S121" i="2"/>
  <c r="S125" i="2"/>
  <c r="S126" i="2"/>
  <c r="S132" i="2"/>
  <c r="S133" i="2"/>
  <c r="S134" i="2"/>
  <c r="S135" i="2"/>
  <c r="S136" i="2"/>
  <c r="S137" i="2"/>
  <c r="S138" i="2"/>
  <c r="S145" i="2"/>
  <c r="S146" i="2"/>
  <c r="S148" i="2"/>
  <c r="S149" i="2"/>
  <c r="S150" i="2"/>
  <c r="S151" i="2"/>
  <c r="S152" i="2"/>
  <c r="S153" i="2"/>
  <c r="S154" i="2"/>
  <c r="S161" i="2"/>
  <c r="S162" i="2"/>
  <c r="S163" i="2"/>
  <c r="S164" i="2"/>
  <c r="S165" i="2"/>
  <c r="S166" i="2"/>
  <c r="S167" i="2"/>
  <c r="S171" i="2"/>
  <c r="S172" i="2"/>
  <c r="S183" i="2"/>
  <c r="S184" i="2"/>
  <c r="S185" i="2"/>
  <c r="S186" i="2"/>
  <c r="S187" i="2"/>
  <c r="S188" i="2"/>
  <c r="S193" i="2"/>
  <c r="S194" i="2"/>
  <c r="S196" i="2"/>
  <c r="S197" i="2"/>
  <c r="S198" i="2"/>
  <c r="S199" i="2"/>
  <c r="S201" i="2"/>
  <c r="S202" i="2"/>
  <c r="S206" i="2"/>
  <c r="S207" i="2"/>
  <c r="S209" i="2"/>
  <c r="S210" i="2"/>
  <c r="S211" i="2"/>
  <c r="S212" i="2"/>
  <c r="S213" i="2"/>
  <c r="S214" i="2"/>
  <c r="S215" i="2"/>
  <c r="S219" i="2"/>
  <c r="S220" i="2"/>
  <c r="S222" i="2"/>
  <c r="S223" i="2"/>
  <c r="S224" i="2"/>
  <c r="S225" i="2"/>
  <c r="S226" i="2"/>
  <c r="S227" i="2"/>
  <c r="S228" i="2"/>
  <c r="S232" i="2"/>
  <c r="S233" i="2"/>
  <c r="S235" i="2"/>
  <c r="S236" i="2"/>
  <c r="S237" i="2"/>
  <c r="S238" i="2"/>
  <c r="S239" i="2"/>
  <c r="S240" i="2"/>
  <c r="S241" i="2"/>
  <c r="S245" i="2"/>
  <c r="S246" i="2"/>
  <c r="S248" i="2"/>
  <c r="S249" i="2"/>
  <c r="S250" i="2"/>
  <c r="S251" i="2"/>
  <c r="S252" i="2"/>
  <c r="S253" i="2"/>
  <c r="S254" i="2"/>
  <c r="S258" i="2"/>
  <c r="S259" i="2"/>
  <c r="S261" i="2"/>
  <c r="S262" i="2"/>
  <c r="S263" i="2"/>
  <c r="S264" i="2"/>
  <c r="S265" i="2"/>
  <c r="S266" i="2"/>
  <c r="S267" i="2"/>
  <c r="S276" i="2"/>
  <c r="S277" i="2"/>
  <c r="S279" i="2"/>
  <c r="S280" i="2"/>
  <c r="S281" i="2"/>
  <c r="S282" i="2"/>
  <c r="S283" i="2"/>
  <c r="S284" i="2"/>
  <c r="S285" i="2"/>
  <c r="S289" i="2"/>
  <c r="S290" i="2"/>
  <c r="S333" i="2"/>
  <c r="S334" i="2"/>
  <c r="S335" i="2"/>
  <c r="S336" i="2"/>
  <c r="S337" i="2"/>
  <c r="S338" i="2"/>
  <c r="S339" i="2"/>
  <c r="S343" i="2"/>
  <c r="S344" i="2"/>
  <c r="S346" i="2"/>
  <c r="S347" i="2"/>
  <c r="S348" i="2"/>
  <c r="S349" i="2"/>
  <c r="S350" i="2"/>
  <c r="S351" i="2"/>
  <c r="S352" i="2"/>
  <c r="S356" i="2"/>
  <c r="S357" i="2"/>
  <c r="S359" i="2"/>
  <c r="S360" i="2"/>
  <c r="S361" i="2"/>
  <c r="S362" i="2"/>
  <c r="S363" i="2"/>
  <c r="S364" i="2"/>
  <c r="S365" i="2"/>
  <c r="S369" i="2"/>
  <c r="S396" i="2"/>
  <c r="S398" i="2"/>
  <c r="S399" i="2"/>
  <c r="S400" i="2"/>
  <c r="S401" i="2"/>
  <c r="S402" i="2"/>
  <c r="S403" i="2"/>
  <c r="S404" i="2"/>
  <c r="S408" i="2"/>
  <c r="S418" i="2"/>
  <c r="S420" i="2"/>
  <c r="S421" i="2"/>
  <c r="S422" i="2"/>
  <c r="S423" i="2"/>
  <c r="S424" i="2"/>
  <c r="S425" i="2"/>
  <c r="S426" i="2"/>
  <c r="S430" i="2"/>
  <c r="S434" i="2"/>
  <c r="S436" i="2"/>
  <c r="S437" i="2"/>
  <c r="S438" i="2"/>
  <c r="S439" i="2"/>
  <c r="S440" i="2"/>
  <c r="S441" i="2"/>
  <c r="S442" i="2"/>
  <c r="S446" i="2"/>
  <c r="S447" i="2"/>
  <c r="S449" i="2"/>
  <c r="S450" i="2"/>
  <c r="S451" i="2"/>
  <c r="S452" i="2"/>
  <c r="S453" i="2"/>
  <c r="S454" i="2"/>
  <c r="S455" i="2"/>
  <c r="S459" i="2"/>
  <c r="S475" i="2"/>
  <c r="S476" i="2"/>
  <c r="S477" i="2"/>
  <c r="S478" i="2"/>
  <c r="S479" i="2"/>
  <c r="S480" i="2"/>
  <c r="S481" i="2"/>
  <c r="S485" i="2"/>
  <c r="S486" i="2"/>
  <c r="S488" i="2"/>
  <c r="S489" i="2"/>
  <c r="S490" i="2"/>
  <c r="S491" i="2"/>
  <c r="S492" i="2"/>
  <c r="S493" i="2"/>
  <c r="S494" i="2"/>
  <c r="S498" i="2"/>
  <c r="S531" i="2"/>
  <c r="S533" i="2"/>
  <c r="S534" i="2"/>
  <c r="S535" i="2"/>
  <c r="S536" i="2"/>
  <c r="S537" i="2"/>
  <c r="S538" i="2"/>
  <c r="S539" i="2"/>
  <c r="S559" i="2"/>
  <c r="S560" i="2"/>
  <c r="S561" i="2"/>
  <c r="S562" i="2"/>
  <c r="S563" i="2"/>
  <c r="S564" i="2"/>
  <c r="S569" i="2"/>
  <c r="S570" i="2"/>
  <c r="S584" i="2"/>
  <c r="S585" i="2"/>
  <c r="S586" i="2"/>
  <c r="S587" i="2"/>
  <c r="S588" i="2"/>
  <c r="S589" i="2"/>
  <c r="S590" i="2"/>
  <c r="S594" i="2"/>
  <c r="S595" i="2"/>
  <c r="S613" i="2"/>
  <c r="S614" i="2"/>
  <c r="S615" i="2"/>
  <c r="S616" i="2"/>
  <c r="S617" i="2"/>
  <c r="S618" i="2"/>
  <c r="S619" i="2"/>
  <c r="S623" i="2"/>
  <c r="S624" i="2"/>
  <c r="S627" i="2"/>
  <c r="S628" i="2"/>
  <c r="S629" i="2"/>
  <c r="S630" i="2"/>
  <c r="S631" i="2"/>
  <c r="S632" i="2"/>
  <c r="S633" i="2"/>
  <c r="S637" i="2"/>
  <c r="S638" i="2"/>
  <c r="S651" i="2"/>
  <c r="S652" i="2"/>
  <c r="S653" i="2"/>
  <c r="S654" i="2"/>
  <c r="S655" i="2"/>
  <c r="S656" i="2"/>
  <c r="S657" i="2"/>
  <c r="S661" i="2"/>
  <c r="S662" i="2"/>
  <c r="S664" i="2"/>
  <c r="S665" i="2"/>
  <c r="S666" i="2"/>
  <c r="S667" i="2"/>
  <c r="S668" i="2"/>
  <c r="S669" i="2"/>
  <c r="S670" i="2"/>
  <c r="S674" i="2"/>
  <c r="S675" i="2"/>
  <c r="S683" i="2"/>
  <c r="S684" i="2"/>
  <c r="S685" i="2"/>
  <c r="S687" i="2"/>
  <c r="S688" i="2"/>
  <c r="S693" i="2"/>
  <c r="S694" i="2"/>
  <c r="S696" i="2"/>
  <c r="S697" i="2"/>
  <c r="S698" i="2"/>
  <c r="S699" i="2"/>
  <c r="S700" i="2"/>
  <c r="S701" i="2"/>
  <c r="S702" i="2"/>
  <c r="S706" i="2"/>
  <c r="S707" i="2"/>
  <c r="S747" i="2"/>
  <c r="S748" i="2"/>
  <c r="S749" i="2"/>
  <c r="S750" i="2"/>
  <c r="S751" i="2"/>
  <c r="S752" i="2"/>
  <c r="S753" i="2"/>
  <c r="S757" i="2"/>
  <c r="S758" i="2"/>
  <c r="S779" i="2"/>
  <c r="S780" i="2"/>
  <c r="S781" i="2"/>
  <c r="S782" i="2"/>
  <c r="S783" i="2"/>
  <c r="S784" i="2"/>
  <c r="S785" i="2"/>
  <c r="S789" i="2"/>
  <c r="S792" i="2"/>
  <c r="S794" i="2"/>
  <c r="S795" i="2"/>
  <c r="S796" i="2"/>
  <c r="S797" i="2"/>
  <c r="S798" i="2"/>
  <c r="S799" i="2"/>
  <c r="S800" i="2"/>
  <c r="S804" i="2"/>
  <c r="S805" i="2"/>
  <c r="S807" i="2"/>
  <c r="S808" i="2"/>
  <c r="S809" i="2"/>
  <c r="S810" i="2"/>
  <c r="S811" i="2"/>
  <c r="S812" i="2"/>
  <c r="S813" i="2"/>
  <c r="S817" i="2"/>
  <c r="S818" i="2"/>
  <c r="S820" i="2"/>
  <c r="S821" i="2"/>
  <c r="S822" i="2"/>
  <c r="S823" i="2"/>
  <c r="S824" i="2"/>
  <c r="S825" i="2"/>
  <c r="S826" i="2"/>
  <c r="S830" i="2"/>
  <c r="S831" i="2"/>
  <c r="S833" i="2"/>
  <c r="S834" i="2"/>
  <c r="S835" i="2"/>
  <c r="S836" i="2"/>
  <c r="S837" i="2"/>
  <c r="S838" i="2"/>
  <c r="S839" i="2"/>
  <c r="S843" i="2"/>
  <c r="S844" i="2"/>
  <c r="S867" i="2"/>
  <c r="S868" i="2"/>
  <c r="S869" i="2"/>
  <c r="S870" i="2"/>
  <c r="S871" i="2"/>
  <c r="S872" i="2"/>
  <c r="S873" i="2"/>
  <c r="S877" i="2"/>
  <c r="S878" i="2"/>
  <c r="S880" i="2"/>
  <c r="S881" i="2"/>
  <c r="S882" i="2"/>
  <c r="S883" i="2"/>
  <c r="S884" i="2"/>
  <c r="S885" i="2"/>
  <c r="S886" i="2"/>
  <c r="S890" i="2"/>
  <c r="S891" i="2"/>
  <c r="S893" i="2"/>
  <c r="S894" i="2"/>
  <c r="S895" i="2"/>
  <c r="S896" i="2"/>
  <c r="S897" i="2"/>
  <c r="S898" i="2"/>
  <c r="S899" i="2"/>
  <c r="S903" i="2"/>
  <c r="S904" i="2"/>
  <c r="S20" i="2"/>
  <c r="S21" i="2"/>
  <c r="S22" i="2"/>
  <c r="C24" i="7"/>
  <c r="IV24" i="7"/>
  <c r="C25" i="7"/>
  <c r="CL25" i="7"/>
  <c r="DF25" i="7" s="1"/>
  <c r="EU25" i="7"/>
  <c r="FK25" i="7" s="1"/>
  <c r="IV25" i="7"/>
  <c r="C26" i="7"/>
  <c r="CL26" i="7"/>
  <c r="DF26" i="7" s="1"/>
  <c r="CI26" i="7"/>
  <c r="EU26" i="7"/>
  <c r="FK26" i="7" s="1"/>
  <c r="IV26" i="7"/>
  <c r="C27" i="7"/>
  <c r="CL27" i="7"/>
  <c r="DF27" i="7" s="1"/>
  <c r="EU27" i="7"/>
  <c r="FK27" i="7" s="1"/>
  <c r="IV27" i="7"/>
  <c r="C28" i="7"/>
  <c r="CL28" i="7"/>
  <c r="DF28" i="7" s="1"/>
  <c r="CI28" i="7"/>
  <c r="EU28" i="7"/>
  <c r="FK28" i="7" s="1"/>
  <c r="IV28" i="7"/>
  <c r="C29" i="7"/>
  <c r="CL29" i="7"/>
  <c r="DF29" i="7" s="1"/>
  <c r="CI29" i="7"/>
  <c r="EU29" i="7"/>
  <c r="FK29" i="7" s="1"/>
  <c r="IV29" i="7"/>
  <c r="C30" i="7"/>
  <c r="CL30" i="7"/>
  <c r="DF30" i="7" s="1"/>
  <c r="CI30" i="7"/>
  <c r="EU30" i="7"/>
  <c r="FK30" i="7" s="1"/>
  <c r="IV30" i="7"/>
  <c r="C31" i="7"/>
  <c r="CL31" i="7"/>
  <c r="DF31" i="7" s="1"/>
  <c r="EU31" i="7"/>
  <c r="FK31" i="7" s="1"/>
  <c r="IV31" i="7"/>
  <c r="C32" i="7"/>
  <c r="CL32" i="7"/>
  <c r="DF32" i="7" s="1"/>
  <c r="CI32" i="7"/>
  <c r="EU32" i="7"/>
  <c r="FK32" i="7" s="1"/>
  <c r="IV32" i="7"/>
  <c r="C33" i="7"/>
  <c r="CL33" i="7"/>
  <c r="DF33" i="7" s="1"/>
  <c r="DY33" i="7"/>
  <c r="EU33" i="7"/>
  <c r="FK33" i="7" s="1"/>
  <c r="IV33" i="7"/>
  <c r="C34" i="7"/>
  <c r="CL34" i="7"/>
  <c r="DF34" i="7" s="1"/>
  <c r="CI34" i="7"/>
  <c r="EU34" i="7"/>
  <c r="FK34" i="7" s="1"/>
  <c r="IV34" i="7"/>
  <c r="C35" i="7"/>
  <c r="CL35" i="7"/>
  <c r="DF35" i="7" s="1"/>
  <c r="EU35" i="7"/>
  <c r="FK35" i="7" s="1"/>
  <c r="IV35" i="7"/>
  <c r="C37" i="7"/>
  <c r="C38" i="7"/>
  <c r="CL38" i="7"/>
  <c r="DF38" i="7" s="1"/>
  <c r="CI38" i="7"/>
  <c r="EU38" i="7"/>
  <c r="FK38" i="7" s="1"/>
  <c r="IV38" i="7"/>
  <c r="C39" i="7"/>
  <c r="CL39" i="7"/>
  <c r="DF39" i="7" s="1"/>
  <c r="CI39" i="7"/>
  <c r="EU39" i="7"/>
  <c r="FK39" i="7" s="1"/>
  <c r="IV39" i="7"/>
  <c r="C40" i="7"/>
  <c r="CL40" i="7"/>
  <c r="DF40" i="7" s="1"/>
  <c r="EU40" i="7"/>
  <c r="FK40" i="7" s="1"/>
  <c r="IV40" i="7"/>
  <c r="C41" i="7"/>
  <c r="CL41" i="7"/>
  <c r="DF41" i="7" s="1"/>
  <c r="CI41" i="7"/>
  <c r="EU41" i="7"/>
  <c r="FK41" i="7" s="1"/>
  <c r="IV41" i="7"/>
  <c r="C42" i="7"/>
  <c r="CL42" i="7"/>
  <c r="DF42" i="7" s="1"/>
  <c r="EU42" i="7"/>
  <c r="FK42" i="7" s="1"/>
  <c r="IV42" i="7"/>
  <c r="C43" i="7"/>
  <c r="CL43" i="7"/>
  <c r="DF43" i="7" s="1"/>
  <c r="CI43" i="7"/>
  <c r="EU43" i="7"/>
  <c r="FK43" i="7" s="1"/>
  <c r="IV43" i="7"/>
  <c r="C44" i="7"/>
  <c r="CL44" i="7"/>
  <c r="DF44" i="7" s="1"/>
  <c r="EU44" i="7"/>
  <c r="FK44" i="7" s="1"/>
  <c r="IV44" i="7"/>
  <c r="C45" i="7"/>
  <c r="CL45" i="7"/>
  <c r="DF45" i="7" s="1"/>
  <c r="CI45" i="7"/>
  <c r="EU45" i="7"/>
  <c r="FK45" i="7" s="1"/>
  <c r="IV45" i="7"/>
  <c r="C46" i="7"/>
  <c r="CL46" i="7"/>
  <c r="DF46" i="7" s="1"/>
  <c r="CI46" i="7"/>
  <c r="DY46" i="7"/>
  <c r="EU46" i="7"/>
  <c r="FK46" i="7" s="1"/>
  <c r="IV46" i="7"/>
  <c r="C47" i="7"/>
  <c r="CL47" i="7"/>
  <c r="DF47" i="7" s="1"/>
  <c r="CI47" i="7"/>
  <c r="EU47" i="7"/>
  <c r="FK47" i="7" s="1"/>
  <c r="IV47" i="7"/>
  <c r="C48" i="7"/>
  <c r="CL48" i="7"/>
  <c r="DF48" i="7" s="1"/>
  <c r="EU48" i="7"/>
  <c r="FK48" i="7" s="1"/>
  <c r="IV48" i="7"/>
  <c r="C51" i="7"/>
  <c r="CL51" i="7"/>
  <c r="DF51" i="7" s="1"/>
  <c r="EU51" i="7"/>
  <c r="FK51" i="7" s="1"/>
  <c r="IV51" i="7"/>
  <c r="C52" i="7"/>
  <c r="CL52" i="7"/>
  <c r="DF52" i="7" s="1"/>
  <c r="CI52" i="7"/>
  <c r="EU52" i="7"/>
  <c r="FK52" i="7" s="1"/>
  <c r="IV52" i="7"/>
  <c r="C53" i="7"/>
  <c r="CL53" i="7"/>
  <c r="DF53" i="7" s="1"/>
  <c r="EU53" i="7"/>
  <c r="FK53" i="7" s="1"/>
  <c r="IV53" i="7"/>
  <c r="C54" i="7"/>
  <c r="CL54" i="7"/>
  <c r="DF54" i="7" s="1"/>
  <c r="CI54" i="7"/>
  <c r="EU54" i="7"/>
  <c r="FK54" i="7" s="1"/>
  <c r="IV54" i="7"/>
  <c r="C55" i="7"/>
  <c r="CL55" i="7"/>
  <c r="DF55" i="7" s="1"/>
  <c r="CI55" i="7"/>
  <c r="EU55" i="7"/>
  <c r="FK55" i="7" s="1"/>
  <c r="IV55" i="7"/>
  <c r="C56" i="7"/>
  <c r="CL56" i="7"/>
  <c r="DF56" i="7" s="1"/>
  <c r="CI56" i="7"/>
  <c r="EU56" i="7"/>
  <c r="FK56" i="7" s="1"/>
  <c r="IV56" i="7"/>
  <c r="C57" i="7"/>
  <c r="CL57" i="7"/>
  <c r="DF57" i="7" s="1"/>
  <c r="EU57" i="7"/>
  <c r="FK57" i="7" s="1"/>
  <c r="IV57" i="7"/>
  <c r="C58" i="7"/>
  <c r="CL58" i="7"/>
  <c r="DF58" i="7" s="1"/>
  <c r="CI58" i="7"/>
  <c r="EU58" i="7"/>
  <c r="FK58" i="7" s="1"/>
  <c r="IV58" i="7"/>
  <c r="C59" i="7"/>
  <c r="CL59" i="7"/>
  <c r="DF59" i="7" s="1"/>
  <c r="DY59" i="7"/>
  <c r="EU59" i="7"/>
  <c r="FK59" i="7" s="1"/>
  <c r="IV59" i="7"/>
  <c r="C60" i="7"/>
  <c r="CL60" i="7"/>
  <c r="DF60" i="7" s="1"/>
  <c r="CI60" i="7"/>
  <c r="EU60" i="7"/>
  <c r="FK60" i="7" s="1"/>
  <c r="IV60" i="7"/>
  <c r="C61" i="7"/>
  <c r="CL61" i="7"/>
  <c r="DF61" i="7" s="1"/>
  <c r="EU61" i="7"/>
  <c r="FK61" i="7" s="1"/>
  <c r="IV61" i="7"/>
  <c r="C63" i="7"/>
  <c r="C64" i="7"/>
  <c r="CL64" i="7"/>
  <c r="DF64" i="7" s="1"/>
  <c r="CI64" i="7"/>
  <c r="EU64" i="7"/>
  <c r="FK64" i="7" s="1"/>
  <c r="IV64" i="7"/>
  <c r="C65" i="7"/>
  <c r="CL65" i="7"/>
  <c r="DF65" i="7" s="1"/>
  <c r="CI65" i="7"/>
  <c r="EU65" i="7"/>
  <c r="FK65" i="7" s="1"/>
  <c r="IV65" i="7"/>
  <c r="C66" i="7"/>
  <c r="CL66" i="7"/>
  <c r="DF66" i="7" s="1"/>
  <c r="EU66" i="7"/>
  <c r="FK66" i="7" s="1"/>
  <c r="IV66" i="7"/>
  <c r="C67" i="7"/>
  <c r="CL67" i="7"/>
  <c r="DF67" i="7" s="1"/>
  <c r="CI67" i="7"/>
  <c r="EU67" i="7"/>
  <c r="FK67" i="7" s="1"/>
  <c r="IV67" i="7"/>
  <c r="C68" i="7"/>
  <c r="CL68" i="7"/>
  <c r="DF68" i="7" s="1"/>
  <c r="EU68" i="7"/>
  <c r="FK68" i="7" s="1"/>
  <c r="IV68" i="7"/>
  <c r="C69" i="7"/>
  <c r="CL69" i="7"/>
  <c r="DF69" i="7" s="1"/>
  <c r="CI69" i="7"/>
  <c r="EU69" i="7"/>
  <c r="FK69" i="7" s="1"/>
  <c r="IV69" i="7"/>
  <c r="C70" i="7"/>
  <c r="CL70" i="7"/>
  <c r="DF70" i="7" s="1"/>
  <c r="EU70" i="7"/>
  <c r="FK70" i="7" s="1"/>
  <c r="IV70" i="7"/>
  <c r="C71" i="7"/>
  <c r="CL71" i="7"/>
  <c r="DF71" i="7" s="1"/>
  <c r="CI71" i="7"/>
  <c r="EU71" i="7"/>
  <c r="FK71" i="7" s="1"/>
  <c r="IV71" i="7"/>
  <c r="C72" i="7"/>
  <c r="CL72" i="7"/>
  <c r="DF72" i="7" s="1"/>
  <c r="CI72" i="7"/>
  <c r="DY72" i="7"/>
  <c r="EU72" i="7"/>
  <c r="FK72" i="7" s="1"/>
  <c r="IV72" i="7"/>
  <c r="C73" i="7"/>
  <c r="CL73" i="7"/>
  <c r="DF73" i="7" s="1"/>
  <c r="CI73" i="7"/>
  <c r="EU73" i="7"/>
  <c r="FK73" i="7" s="1"/>
  <c r="IV73" i="7"/>
  <c r="C74" i="7"/>
  <c r="CL74" i="7"/>
  <c r="DF74" i="7" s="1"/>
  <c r="EU74" i="7"/>
  <c r="FK74" i="7" s="1"/>
  <c r="IV74" i="7"/>
  <c r="C76" i="7"/>
  <c r="IV76" i="7"/>
  <c r="C77" i="7"/>
  <c r="CL77" i="7"/>
  <c r="DF77" i="7" s="1"/>
  <c r="EU77" i="7"/>
  <c r="FK77" i="7" s="1"/>
  <c r="IV77" i="7"/>
  <c r="C78" i="7"/>
  <c r="CL78" i="7"/>
  <c r="DF78" i="7" s="1"/>
  <c r="CI78" i="7"/>
  <c r="EU78" i="7"/>
  <c r="FK78" i="7" s="1"/>
  <c r="IV78" i="7"/>
  <c r="C79" i="7"/>
  <c r="CL79" i="7"/>
  <c r="DF79" i="7" s="1"/>
  <c r="EU79" i="7"/>
  <c r="FK79" i="7" s="1"/>
  <c r="IV79" i="7"/>
  <c r="C80" i="7"/>
  <c r="CL80" i="7"/>
  <c r="DF80" i="7" s="1"/>
  <c r="CI80" i="7"/>
  <c r="EU80" i="7"/>
  <c r="FK80" i="7" s="1"/>
  <c r="IV80" i="7"/>
  <c r="C81" i="7"/>
  <c r="CL81" i="7"/>
  <c r="DF81" i="7" s="1"/>
  <c r="CI81" i="7"/>
  <c r="EU81" i="7"/>
  <c r="FK81" i="7" s="1"/>
  <c r="IV81" i="7"/>
  <c r="C82" i="7"/>
  <c r="CL82" i="7"/>
  <c r="DF82" i="7" s="1"/>
  <c r="CI82" i="7"/>
  <c r="EU82" i="7"/>
  <c r="FK82" i="7" s="1"/>
  <c r="IV82" i="7"/>
  <c r="C83" i="7"/>
  <c r="CL83" i="7"/>
  <c r="DF83" i="7" s="1"/>
  <c r="EU83" i="7"/>
  <c r="FK83" i="7" s="1"/>
  <c r="IV83" i="7"/>
  <c r="C84" i="7"/>
  <c r="CL84" i="7"/>
  <c r="DF84" i="7" s="1"/>
  <c r="CI84" i="7"/>
  <c r="EU84" i="7"/>
  <c r="FK84" i="7" s="1"/>
  <c r="IV84" i="7"/>
  <c r="C85" i="7"/>
  <c r="CL85" i="7"/>
  <c r="DF85" i="7" s="1"/>
  <c r="DY85" i="7"/>
  <c r="EU85" i="7"/>
  <c r="FK85" i="7" s="1"/>
  <c r="IV85" i="7"/>
  <c r="C86" i="7"/>
  <c r="CL86" i="7"/>
  <c r="DF86" i="7" s="1"/>
  <c r="CI86" i="7"/>
  <c r="EU86" i="7"/>
  <c r="FK86" i="7" s="1"/>
  <c r="IV86" i="7"/>
  <c r="C87" i="7"/>
  <c r="CL87" i="7"/>
  <c r="DF87" i="7" s="1"/>
  <c r="EU87" i="7"/>
  <c r="FK87" i="7" s="1"/>
  <c r="IV87" i="7"/>
  <c r="C89" i="7"/>
  <c r="C90" i="7"/>
  <c r="CL90" i="7"/>
  <c r="DF90" i="7" s="1"/>
  <c r="CI90" i="7"/>
  <c r="EU90" i="7"/>
  <c r="FK90" i="7" s="1"/>
  <c r="IV90" i="7"/>
  <c r="C91" i="7"/>
  <c r="CL91" i="7"/>
  <c r="DF91" i="7" s="1"/>
  <c r="CI91" i="7"/>
  <c r="EU91" i="7"/>
  <c r="FK91" i="7" s="1"/>
  <c r="IV91" i="7"/>
  <c r="C92" i="7"/>
  <c r="CL92" i="7"/>
  <c r="DF92" i="7" s="1"/>
  <c r="CI92" i="7"/>
  <c r="EU92" i="7"/>
  <c r="FK92" i="7" s="1"/>
  <c r="IV92" i="7"/>
  <c r="C93" i="7"/>
  <c r="CL93" i="7"/>
  <c r="DF93" i="7" s="1"/>
  <c r="EU93" i="7"/>
  <c r="FK93" i="7" s="1"/>
  <c r="IV93" i="7"/>
  <c r="C94" i="7"/>
  <c r="CL94" i="7"/>
  <c r="DF94" i="7" s="1"/>
  <c r="CI94" i="7"/>
  <c r="EU94" i="7"/>
  <c r="FK94" i="7" s="1"/>
  <c r="IV94" i="7"/>
  <c r="C95" i="7"/>
  <c r="CL95" i="7"/>
  <c r="DF95" i="7" s="1"/>
  <c r="EU95" i="7"/>
  <c r="FK95" i="7" s="1"/>
  <c r="IV95" i="7"/>
  <c r="C96" i="7"/>
  <c r="CL96" i="7"/>
  <c r="DF96" i="7" s="1"/>
  <c r="CI96" i="7"/>
  <c r="EU96" i="7"/>
  <c r="FK96" i="7" s="1"/>
  <c r="IV96" i="7"/>
  <c r="C97" i="7"/>
  <c r="CL97" i="7"/>
  <c r="DF97" i="7" s="1"/>
  <c r="EU97" i="7"/>
  <c r="FK97" i="7" s="1"/>
  <c r="IV97" i="7"/>
  <c r="C98" i="7"/>
  <c r="CL98" i="7"/>
  <c r="DF98" i="7" s="1"/>
  <c r="CI98" i="7"/>
  <c r="DY98" i="7"/>
  <c r="EU98" i="7"/>
  <c r="FK98" i="7" s="1"/>
  <c r="IV98" i="7"/>
  <c r="C99" i="7"/>
  <c r="CL99" i="7"/>
  <c r="DF99" i="7" s="1"/>
  <c r="CI99" i="7"/>
  <c r="EU99" i="7"/>
  <c r="FK99" i="7" s="1"/>
  <c r="IV99" i="7"/>
  <c r="C100" i="7"/>
  <c r="CL100" i="7"/>
  <c r="DF100" i="7" s="1"/>
  <c r="CI100" i="7"/>
  <c r="EU100" i="7"/>
  <c r="FK100" i="7" s="1"/>
  <c r="IV100" i="7"/>
  <c r="IV102" i="7"/>
  <c r="C103" i="7"/>
  <c r="CL103" i="7"/>
  <c r="DF103" i="7" s="1"/>
  <c r="CI103" i="7"/>
  <c r="EU103" i="7"/>
  <c r="FK103" i="7" s="1"/>
  <c r="IV103" i="7"/>
  <c r="C104" i="7"/>
  <c r="CL104" i="7"/>
  <c r="DF104" i="7" s="1"/>
  <c r="EU104" i="7"/>
  <c r="FK104" i="7" s="1"/>
  <c r="IV104" i="7"/>
  <c r="C105" i="7"/>
  <c r="CL105" i="7"/>
  <c r="DF105" i="7" s="1"/>
  <c r="CI105" i="7"/>
  <c r="EU105" i="7"/>
  <c r="FK105" i="7" s="1"/>
  <c r="IV105" i="7"/>
  <c r="C106" i="7"/>
  <c r="CL106" i="7"/>
  <c r="DF106" i="7" s="1"/>
  <c r="EU106" i="7"/>
  <c r="FK106" i="7" s="1"/>
  <c r="IV106" i="7"/>
  <c r="C107" i="7"/>
  <c r="CL107" i="7"/>
  <c r="DF107" i="7" s="1"/>
  <c r="CI107" i="7"/>
  <c r="EU107" i="7"/>
  <c r="FK107" i="7" s="1"/>
  <c r="IV107" i="7"/>
  <c r="C108" i="7"/>
  <c r="CL108" i="7"/>
  <c r="DF108" i="7" s="1"/>
  <c r="CI108" i="7"/>
  <c r="EU108" i="7"/>
  <c r="FK108" i="7" s="1"/>
  <c r="IV108" i="7"/>
  <c r="C109" i="7"/>
  <c r="CL109" i="7"/>
  <c r="DF109" i="7" s="1"/>
  <c r="CI109" i="7"/>
  <c r="EU109" i="7"/>
  <c r="FK109" i="7" s="1"/>
  <c r="IV109" i="7"/>
  <c r="C110" i="7"/>
  <c r="CL110" i="7"/>
  <c r="DF110" i="7" s="1"/>
  <c r="EU110" i="7"/>
  <c r="FK110" i="7" s="1"/>
  <c r="IV110" i="7"/>
  <c r="C111" i="7"/>
  <c r="CL111" i="7"/>
  <c r="DF111" i="7" s="1"/>
  <c r="CI111" i="7"/>
  <c r="DY111" i="7"/>
  <c r="EU111" i="7"/>
  <c r="FK111" i="7" s="1"/>
  <c r="IV111" i="7"/>
  <c r="C112" i="7"/>
  <c r="CL112" i="7"/>
  <c r="DF112" i="7" s="1"/>
  <c r="EU112" i="7"/>
  <c r="FK112" i="7" s="1"/>
  <c r="IV112" i="7"/>
  <c r="C113" i="7"/>
  <c r="CL113" i="7"/>
  <c r="DF113" i="7" s="1"/>
  <c r="CI113" i="7"/>
  <c r="EU113" i="7"/>
  <c r="FK113" i="7" s="1"/>
  <c r="IV113" i="7"/>
  <c r="C115" i="7"/>
  <c r="IV115" i="7"/>
  <c r="C116" i="7"/>
  <c r="DF116" i="7"/>
  <c r="CI116" i="7"/>
  <c r="FK116" i="7"/>
  <c r="C117" i="7"/>
  <c r="CL117" i="7"/>
  <c r="DF117" i="7" s="1"/>
  <c r="CI117" i="7"/>
  <c r="EU117" i="7"/>
  <c r="FK117" i="7" s="1"/>
  <c r="IV117" i="7"/>
  <c r="C118" i="7"/>
  <c r="CL118" i="7"/>
  <c r="DF118" i="7" s="1"/>
  <c r="CI118" i="7"/>
  <c r="EU118" i="7"/>
  <c r="FK118" i="7" s="1"/>
  <c r="IV118" i="7"/>
  <c r="C119" i="7"/>
  <c r="CL119" i="7"/>
  <c r="DF119" i="7" s="1"/>
  <c r="EU119" i="7"/>
  <c r="FK119" i="7" s="1"/>
  <c r="IV119" i="7"/>
  <c r="C120" i="7"/>
  <c r="CL120" i="7"/>
  <c r="DF120" i="7" s="1"/>
  <c r="CI120" i="7"/>
  <c r="EU120" i="7"/>
  <c r="FK120" i="7" s="1"/>
  <c r="IV120" i="7"/>
  <c r="C121" i="7"/>
  <c r="CL121" i="7"/>
  <c r="DF121" i="7" s="1"/>
  <c r="EU121" i="7"/>
  <c r="FK121" i="7" s="1"/>
  <c r="IV121" i="7"/>
  <c r="C122" i="7"/>
  <c r="CL122" i="7"/>
  <c r="DF122" i="7" s="1"/>
  <c r="CI122" i="7"/>
  <c r="EU122" i="7"/>
  <c r="FK122" i="7" s="1"/>
  <c r="IV122" i="7"/>
  <c r="C123" i="7"/>
  <c r="CL123" i="7"/>
  <c r="DF123" i="7" s="1"/>
  <c r="EU123" i="7"/>
  <c r="FK123" i="7" s="1"/>
  <c r="IV123" i="7"/>
  <c r="C124" i="7"/>
  <c r="CL124" i="7"/>
  <c r="DF124" i="7" s="1"/>
  <c r="CI124" i="7"/>
  <c r="DY124" i="7"/>
  <c r="EU124" i="7"/>
  <c r="FK124" i="7" s="1"/>
  <c r="IV124" i="7"/>
  <c r="C125" i="7"/>
  <c r="CL125" i="7"/>
  <c r="DF125" i="7" s="1"/>
  <c r="CI125" i="7"/>
  <c r="EU125" i="7"/>
  <c r="FK125" i="7" s="1"/>
  <c r="IV125" i="7"/>
  <c r="C126" i="7"/>
  <c r="CL126" i="7"/>
  <c r="DF126" i="7" s="1"/>
  <c r="CI126" i="7"/>
  <c r="EU126" i="7"/>
  <c r="FK126" i="7" s="1"/>
  <c r="IV126" i="7"/>
  <c r="C128" i="7"/>
  <c r="C129" i="7"/>
  <c r="CL129" i="7"/>
  <c r="DF129" i="7" s="1"/>
  <c r="CI129" i="7"/>
  <c r="EU129" i="7"/>
  <c r="FK129" i="7" s="1"/>
  <c r="IV129" i="7"/>
  <c r="C130" i="7"/>
  <c r="CL130" i="7"/>
  <c r="DF130" i="7" s="1"/>
  <c r="EU130" i="7"/>
  <c r="FK130" i="7" s="1"/>
  <c r="IV130" i="7"/>
  <c r="C131" i="7"/>
  <c r="CL131" i="7"/>
  <c r="DF131" i="7" s="1"/>
  <c r="CI131" i="7"/>
  <c r="EU131" i="7"/>
  <c r="FK131" i="7" s="1"/>
  <c r="IV131" i="7"/>
  <c r="C132" i="7"/>
  <c r="CL132" i="7"/>
  <c r="DF132" i="7" s="1"/>
  <c r="EU132" i="7"/>
  <c r="FK132" i="7" s="1"/>
  <c r="IV132" i="7"/>
  <c r="C133" i="7"/>
  <c r="CL133" i="7"/>
  <c r="DF133" i="7" s="1"/>
  <c r="CI133" i="7"/>
  <c r="EU133" i="7"/>
  <c r="FK133" i="7" s="1"/>
  <c r="IV133" i="7"/>
  <c r="C134" i="7"/>
  <c r="CL134" i="7"/>
  <c r="DF134" i="7" s="1"/>
  <c r="CI134" i="7"/>
  <c r="EU134" i="7"/>
  <c r="FK134" i="7" s="1"/>
  <c r="IV134" i="7"/>
  <c r="C135" i="7"/>
  <c r="CL135" i="7"/>
  <c r="DF135" i="7" s="1"/>
  <c r="CI135" i="7"/>
  <c r="EU135" i="7"/>
  <c r="FK135" i="7" s="1"/>
  <c r="IV135" i="7"/>
  <c r="C136" i="7"/>
  <c r="CL136" i="7"/>
  <c r="DF136" i="7" s="1"/>
  <c r="EU136" i="7"/>
  <c r="FK136" i="7" s="1"/>
  <c r="IV136" i="7"/>
  <c r="C137" i="7"/>
  <c r="CL137" i="7"/>
  <c r="DF137" i="7" s="1"/>
  <c r="CI137" i="7"/>
  <c r="DY137" i="7"/>
  <c r="EU137" i="7"/>
  <c r="FK137" i="7" s="1"/>
  <c r="IV137" i="7"/>
  <c r="C138" i="7"/>
  <c r="CL138" i="7"/>
  <c r="DF138" i="7" s="1"/>
  <c r="EU138" i="7"/>
  <c r="FK138" i="7" s="1"/>
  <c r="IV138" i="7"/>
  <c r="C139" i="7"/>
  <c r="CL139" i="7"/>
  <c r="DF139" i="7" s="1"/>
  <c r="CI139" i="7"/>
  <c r="EU139" i="7"/>
  <c r="FK139" i="7" s="1"/>
  <c r="IV139" i="7"/>
  <c r="C141" i="7"/>
  <c r="IV141" i="7"/>
  <c r="C142" i="7"/>
  <c r="CL142" i="7"/>
  <c r="DF142" i="7" s="1"/>
  <c r="CI142" i="7"/>
  <c r="EU142" i="7"/>
  <c r="FK142" i="7" s="1"/>
  <c r="IV142" i="7"/>
  <c r="C143" i="7"/>
  <c r="CL143" i="7"/>
  <c r="DF143" i="7" s="1"/>
  <c r="CI143" i="7"/>
  <c r="EU143" i="7"/>
  <c r="FK143" i="7" s="1"/>
  <c r="IV143" i="7"/>
  <c r="C144" i="7"/>
  <c r="CL144" i="7"/>
  <c r="DF144" i="7" s="1"/>
  <c r="CI144" i="7"/>
  <c r="EU144" i="7"/>
  <c r="FK144" i="7" s="1"/>
  <c r="IV144" i="7"/>
  <c r="C145" i="7"/>
  <c r="CL145" i="7"/>
  <c r="DF145" i="7" s="1"/>
  <c r="EU145" i="7"/>
  <c r="FK145" i="7" s="1"/>
  <c r="IV145" i="7"/>
  <c r="C146" i="7"/>
  <c r="CL146" i="7"/>
  <c r="DF146" i="7" s="1"/>
  <c r="CI146" i="7"/>
  <c r="EU146" i="7"/>
  <c r="FK146" i="7" s="1"/>
  <c r="IV146" i="7"/>
  <c r="C147" i="7"/>
  <c r="CL147" i="7"/>
  <c r="DF147" i="7" s="1"/>
  <c r="EU147" i="7"/>
  <c r="FK147" i="7" s="1"/>
  <c r="IV147" i="7"/>
  <c r="C148" i="7"/>
  <c r="CL148" i="7"/>
  <c r="DF148" i="7" s="1"/>
  <c r="CI148" i="7"/>
  <c r="EU148" i="7"/>
  <c r="FK148" i="7" s="1"/>
  <c r="IV148" i="7"/>
  <c r="C149" i="7"/>
  <c r="CL149" i="7"/>
  <c r="DF149" i="7" s="1"/>
  <c r="EU149" i="7"/>
  <c r="FK149" i="7" s="1"/>
  <c r="IV149" i="7"/>
  <c r="C150" i="7"/>
  <c r="CL150" i="7"/>
  <c r="DF150" i="7" s="1"/>
  <c r="CI150" i="7"/>
  <c r="DY150" i="7"/>
  <c r="EU150" i="7"/>
  <c r="FK150" i="7" s="1"/>
  <c r="IV150" i="7"/>
  <c r="C151" i="7"/>
  <c r="CL151" i="7"/>
  <c r="DF151" i="7" s="1"/>
  <c r="CI151" i="7"/>
  <c r="EU151" i="7"/>
  <c r="FK151" i="7" s="1"/>
  <c r="IV151" i="7"/>
  <c r="C152" i="7"/>
  <c r="CL152" i="7"/>
  <c r="DF152" i="7" s="1"/>
  <c r="CI152" i="7"/>
  <c r="EU152" i="7"/>
  <c r="FK152" i="7" s="1"/>
  <c r="IV152" i="7"/>
  <c r="C154" i="7"/>
  <c r="C155" i="7"/>
  <c r="CL155" i="7"/>
  <c r="DF155" i="7" s="1"/>
  <c r="EU155" i="7"/>
  <c r="FK155" i="7" s="1"/>
  <c r="IV155" i="7"/>
  <c r="C156" i="7"/>
  <c r="CL156" i="7"/>
  <c r="DF156" i="7" s="1"/>
  <c r="EU156" i="7"/>
  <c r="FK156" i="7" s="1"/>
  <c r="IV156" i="7"/>
  <c r="C157" i="7"/>
  <c r="CL157" i="7"/>
  <c r="DF157" i="7" s="1"/>
  <c r="CI157" i="7"/>
  <c r="EU157" i="7"/>
  <c r="FK157" i="7" s="1"/>
  <c r="IV157" i="7"/>
  <c r="C158" i="7"/>
  <c r="CL158" i="7"/>
  <c r="DF158" i="7" s="1"/>
  <c r="EU158" i="7"/>
  <c r="FK158" i="7" s="1"/>
  <c r="IV158" i="7"/>
  <c r="C159" i="7"/>
  <c r="CL159" i="7"/>
  <c r="DF159" i="7" s="1"/>
  <c r="CI159" i="7"/>
  <c r="EU159" i="7"/>
  <c r="FK159" i="7" s="1"/>
  <c r="IV159" i="7"/>
  <c r="C160" i="7"/>
  <c r="CL160" i="7"/>
  <c r="DF160" i="7" s="1"/>
  <c r="CI160" i="7"/>
  <c r="EU160" i="7"/>
  <c r="FK160" i="7" s="1"/>
  <c r="IV160" i="7"/>
  <c r="C161" i="7"/>
  <c r="CL161" i="7"/>
  <c r="DF161" i="7" s="1"/>
  <c r="CI161" i="7"/>
  <c r="EU161" i="7"/>
  <c r="FK161" i="7" s="1"/>
  <c r="IV161" i="7"/>
  <c r="C162" i="7"/>
  <c r="CL162" i="7"/>
  <c r="DF162" i="7" s="1"/>
  <c r="EU162" i="7"/>
  <c r="FK162" i="7" s="1"/>
  <c r="IV162" i="7"/>
  <c r="C163" i="7"/>
  <c r="CL163" i="7"/>
  <c r="DF163" i="7" s="1"/>
  <c r="CI163" i="7"/>
  <c r="DY163" i="7"/>
  <c r="EU163" i="7"/>
  <c r="FK163" i="7" s="1"/>
  <c r="IV163" i="7"/>
  <c r="C164" i="7"/>
  <c r="CL164" i="7"/>
  <c r="DF164" i="7" s="1"/>
  <c r="EU164" i="7"/>
  <c r="FK164" i="7" s="1"/>
  <c r="IV164" i="7"/>
  <c r="C165" i="7"/>
  <c r="CL165" i="7"/>
  <c r="DF165" i="7" s="1"/>
  <c r="CI165" i="7"/>
  <c r="EU165" i="7"/>
  <c r="FK165" i="7" s="1"/>
  <c r="IV165" i="7"/>
  <c r="C167" i="7"/>
  <c r="IV167" i="7"/>
  <c r="C168" i="7"/>
  <c r="CL168" i="7"/>
  <c r="DF168" i="7" s="1"/>
  <c r="CI168" i="7"/>
  <c r="EU168" i="7"/>
  <c r="FK168" i="7" s="1"/>
  <c r="IV168" i="7"/>
  <c r="C169" i="7"/>
  <c r="CL169" i="7"/>
  <c r="DF169" i="7" s="1"/>
  <c r="CI169" i="7"/>
  <c r="EU169" i="7"/>
  <c r="FK169" i="7" s="1"/>
  <c r="IV169" i="7"/>
  <c r="C170" i="7"/>
  <c r="CL170" i="7"/>
  <c r="DF170" i="7" s="1"/>
  <c r="CI170" i="7"/>
  <c r="EU170" i="7"/>
  <c r="FK170" i="7" s="1"/>
  <c r="IV170" i="7"/>
  <c r="C171" i="7"/>
  <c r="CL171" i="7"/>
  <c r="DF171" i="7" s="1"/>
  <c r="EU171" i="7"/>
  <c r="FK171" i="7" s="1"/>
  <c r="IV171" i="7"/>
  <c r="C172" i="7"/>
  <c r="CL172" i="7"/>
  <c r="DF172" i="7" s="1"/>
  <c r="CI172" i="7"/>
  <c r="EU172" i="7"/>
  <c r="FK172" i="7" s="1"/>
  <c r="IV172" i="7"/>
  <c r="C173" i="7"/>
  <c r="CL173" i="7"/>
  <c r="DF173" i="7" s="1"/>
  <c r="EU173" i="7"/>
  <c r="FK173" i="7" s="1"/>
  <c r="IV173" i="7"/>
  <c r="C174" i="7"/>
  <c r="CL174" i="7"/>
  <c r="DF174" i="7" s="1"/>
  <c r="CI174" i="7"/>
  <c r="EU174" i="7"/>
  <c r="FK174" i="7" s="1"/>
  <c r="IV174" i="7"/>
  <c r="C175" i="7"/>
  <c r="CL175" i="7"/>
  <c r="DF175" i="7" s="1"/>
  <c r="EU175" i="7"/>
  <c r="FK175" i="7" s="1"/>
  <c r="IV175" i="7"/>
  <c r="C176" i="7"/>
  <c r="CL176" i="7"/>
  <c r="DF176" i="7" s="1"/>
  <c r="CI176" i="7"/>
  <c r="DY176" i="7"/>
  <c r="EU176" i="7"/>
  <c r="FK176" i="7" s="1"/>
  <c r="IV176" i="7"/>
  <c r="C177" i="7"/>
  <c r="CL177" i="7"/>
  <c r="DF177" i="7" s="1"/>
  <c r="CI177" i="7"/>
  <c r="EU177" i="7"/>
  <c r="FK177" i="7" s="1"/>
  <c r="IV177" i="7"/>
  <c r="C178" i="7"/>
  <c r="CL178" i="7"/>
  <c r="DF178" i="7" s="1"/>
  <c r="CI178" i="7"/>
  <c r="EU178" i="7"/>
  <c r="FK178" i="7" s="1"/>
  <c r="IV178" i="7"/>
  <c r="IV180" i="7"/>
  <c r="C181" i="7"/>
  <c r="CL181" i="7"/>
  <c r="DF181" i="7" s="1"/>
  <c r="CI181" i="7"/>
  <c r="EU181" i="7"/>
  <c r="FK181" i="7" s="1"/>
  <c r="IV181" i="7"/>
  <c r="C182" i="7"/>
  <c r="CL182" i="7"/>
  <c r="DF182" i="7" s="1"/>
  <c r="EU182" i="7"/>
  <c r="FK182" i="7" s="1"/>
  <c r="IV182" i="7"/>
  <c r="C183" i="7"/>
  <c r="CL183" i="7"/>
  <c r="DF183" i="7" s="1"/>
  <c r="CI183" i="7"/>
  <c r="EU183" i="7"/>
  <c r="FK183" i="7" s="1"/>
  <c r="IV183" i="7"/>
  <c r="C184" i="7"/>
  <c r="CL184" i="7"/>
  <c r="DF184" i="7" s="1"/>
  <c r="EU184" i="7"/>
  <c r="FK184" i="7" s="1"/>
  <c r="IV184" i="7"/>
  <c r="C185" i="7"/>
  <c r="CL185" i="7"/>
  <c r="DF185" i="7" s="1"/>
  <c r="CI185" i="7"/>
  <c r="EU185" i="7"/>
  <c r="FK185" i="7" s="1"/>
  <c r="IV185" i="7"/>
  <c r="C186" i="7"/>
  <c r="CL186" i="7"/>
  <c r="DF186" i="7" s="1"/>
  <c r="CI186" i="7"/>
  <c r="EU186" i="7"/>
  <c r="FK186" i="7" s="1"/>
  <c r="IV186" i="7"/>
  <c r="C187" i="7"/>
  <c r="CL187" i="7"/>
  <c r="DF187" i="7" s="1"/>
  <c r="CI187" i="7"/>
  <c r="EU187" i="7"/>
  <c r="FK187" i="7" s="1"/>
  <c r="IV187" i="7"/>
  <c r="C188" i="7"/>
  <c r="CL188" i="7"/>
  <c r="DF188" i="7" s="1"/>
  <c r="EU188" i="7"/>
  <c r="FK188" i="7" s="1"/>
  <c r="IV188" i="7"/>
  <c r="C189" i="7"/>
  <c r="CL189" i="7"/>
  <c r="DF189" i="7" s="1"/>
  <c r="CI189" i="7"/>
  <c r="DY189" i="7"/>
  <c r="EU189" i="7"/>
  <c r="FK189" i="7" s="1"/>
  <c r="IV189" i="7"/>
  <c r="C190" i="7"/>
  <c r="CL190" i="7"/>
  <c r="DF190" i="7" s="1"/>
  <c r="EU190" i="7"/>
  <c r="FK190" i="7" s="1"/>
  <c r="IV190" i="7"/>
  <c r="C191" i="7"/>
  <c r="CL191" i="7"/>
  <c r="DF191" i="7" s="1"/>
  <c r="CI191" i="7"/>
  <c r="EU191" i="7"/>
  <c r="FK191" i="7" s="1"/>
  <c r="IV191" i="7"/>
  <c r="C193" i="7"/>
  <c r="C194" i="7"/>
  <c r="CL194" i="7"/>
  <c r="DF194" i="7" s="1"/>
  <c r="CI194" i="7"/>
  <c r="EU194" i="7"/>
  <c r="FK194" i="7" s="1"/>
  <c r="IV194" i="7"/>
  <c r="C195" i="7"/>
  <c r="CL195" i="7"/>
  <c r="DF195" i="7" s="1"/>
  <c r="CI195" i="7"/>
  <c r="EU195" i="7"/>
  <c r="FK195" i="7" s="1"/>
  <c r="IV195" i="7"/>
  <c r="C196" i="7"/>
  <c r="CL196" i="7"/>
  <c r="DF196" i="7" s="1"/>
  <c r="CI196" i="7"/>
  <c r="EU196" i="7"/>
  <c r="FK196" i="7" s="1"/>
  <c r="IV196" i="7"/>
  <c r="C197" i="7"/>
  <c r="CL197" i="7"/>
  <c r="DF197" i="7" s="1"/>
  <c r="EU197" i="7"/>
  <c r="FK197" i="7" s="1"/>
  <c r="IV197" i="7"/>
  <c r="C198" i="7"/>
  <c r="CL198" i="7"/>
  <c r="DF198" i="7" s="1"/>
  <c r="CI198" i="7"/>
  <c r="EU198" i="7"/>
  <c r="FK198" i="7" s="1"/>
  <c r="IV198" i="7"/>
  <c r="C199" i="7"/>
  <c r="CL199" i="7"/>
  <c r="DF199" i="7" s="1"/>
  <c r="EU199" i="7"/>
  <c r="FK199" i="7" s="1"/>
  <c r="IV199" i="7"/>
  <c r="C200" i="7"/>
  <c r="CL200" i="7"/>
  <c r="DF200" i="7" s="1"/>
  <c r="CI200" i="7"/>
  <c r="EU200" i="7"/>
  <c r="FK200" i="7" s="1"/>
  <c r="IV200" i="7"/>
  <c r="C201" i="7"/>
  <c r="CL201" i="7"/>
  <c r="DF201" i="7" s="1"/>
  <c r="EU201" i="7"/>
  <c r="FK201" i="7" s="1"/>
  <c r="IV201" i="7"/>
  <c r="C202" i="7"/>
  <c r="CL202" i="7"/>
  <c r="DF202" i="7" s="1"/>
  <c r="CI202" i="7"/>
  <c r="DY202" i="7"/>
  <c r="EU202" i="7"/>
  <c r="FK202" i="7" s="1"/>
  <c r="IV202" i="7"/>
  <c r="C203" i="7"/>
  <c r="CL203" i="7"/>
  <c r="DF203" i="7" s="1"/>
  <c r="CI203" i="7"/>
  <c r="EU203" i="7"/>
  <c r="FK203" i="7" s="1"/>
  <c r="IV203" i="7"/>
  <c r="C204" i="7"/>
  <c r="CL204" i="7"/>
  <c r="DF204" i="7" s="1"/>
  <c r="CI204" i="7"/>
  <c r="EU204" i="7"/>
  <c r="FK204" i="7" s="1"/>
  <c r="IV204" i="7"/>
  <c r="C206" i="7"/>
  <c r="IV206" i="7"/>
  <c r="C207" i="7"/>
  <c r="CL207" i="7"/>
  <c r="DF207" i="7" s="1"/>
  <c r="CI207" i="7"/>
  <c r="EU207" i="7"/>
  <c r="FK207" i="7" s="1"/>
  <c r="IV207" i="7"/>
  <c r="C208" i="7"/>
  <c r="CL208" i="7"/>
  <c r="DF208" i="7" s="1"/>
  <c r="EU208" i="7"/>
  <c r="FK208" i="7" s="1"/>
  <c r="IV208" i="7"/>
  <c r="C209" i="7"/>
  <c r="CL209" i="7"/>
  <c r="DF209" i="7" s="1"/>
  <c r="CI209" i="7"/>
  <c r="EU209" i="7"/>
  <c r="FK209" i="7" s="1"/>
  <c r="IV209" i="7"/>
  <c r="C210" i="7"/>
  <c r="CL210" i="7"/>
  <c r="DF210" i="7" s="1"/>
  <c r="EU210" i="7"/>
  <c r="FK210" i="7" s="1"/>
  <c r="IV210" i="7"/>
  <c r="C211" i="7"/>
  <c r="CL211" i="7"/>
  <c r="DF211" i="7" s="1"/>
  <c r="CI211" i="7"/>
  <c r="EU211" i="7"/>
  <c r="FK211" i="7" s="1"/>
  <c r="IV211" i="7"/>
  <c r="C212" i="7"/>
  <c r="CL212" i="7"/>
  <c r="DF212" i="7" s="1"/>
  <c r="CI212" i="7"/>
  <c r="EU212" i="7"/>
  <c r="FK212" i="7" s="1"/>
  <c r="IV212" i="7"/>
  <c r="C213" i="7"/>
  <c r="CL213" i="7"/>
  <c r="DF213" i="7" s="1"/>
  <c r="CI213" i="7"/>
  <c r="EU213" i="7"/>
  <c r="FK213" i="7" s="1"/>
  <c r="IV213" i="7"/>
  <c r="C214" i="7"/>
  <c r="CL214" i="7"/>
  <c r="DF214" i="7" s="1"/>
  <c r="EU214" i="7"/>
  <c r="FK214" i="7" s="1"/>
  <c r="IV214" i="7"/>
  <c r="C215" i="7"/>
  <c r="CL215" i="7"/>
  <c r="DF215" i="7" s="1"/>
  <c r="CI215" i="7"/>
  <c r="DY215" i="7"/>
  <c r="EU215" i="7"/>
  <c r="FK215" i="7" s="1"/>
  <c r="IV215" i="7"/>
  <c r="C216" i="7"/>
  <c r="CL216" i="7"/>
  <c r="DF216" i="7" s="1"/>
  <c r="EU216" i="7"/>
  <c r="FK216" i="7" s="1"/>
  <c r="IV216" i="7"/>
  <c r="C217" i="7"/>
  <c r="CL217" i="7"/>
  <c r="DF217" i="7" s="1"/>
  <c r="CI217" i="7"/>
  <c r="EU217" i="7"/>
  <c r="FK217" i="7" s="1"/>
  <c r="IV217" i="7"/>
  <c r="C219" i="7"/>
  <c r="IV219" i="7"/>
  <c r="C220" i="7"/>
  <c r="CL220" i="7"/>
  <c r="DF220" i="7" s="1"/>
  <c r="CI220" i="7"/>
  <c r="EU220" i="7"/>
  <c r="FK220" i="7" s="1"/>
  <c r="IV220" i="7"/>
  <c r="C221" i="7"/>
  <c r="CL221" i="7"/>
  <c r="DF221" i="7" s="1"/>
  <c r="CI221" i="7"/>
  <c r="EU221" i="7"/>
  <c r="FK221" i="7" s="1"/>
  <c r="IV221" i="7"/>
  <c r="C222" i="7"/>
  <c r="CL222" i="7"/>
  <c r="DF222" i="7" s="1"/>
  <c r="CI222" i="7"/>
  <c r="EU222" i="7"/>
  <c r="FK222" i="7" s="1"/>
  <c r="IV222" i="7"/>
  <c r="C223" i="7"/>
  <c r="CL223" i="7"/>
  <c r="DF223" i="7" s="1"/>
  <c r="EU223" i="7"/>
  <c r="FK223" i="7" s="1"/>
  <c r="IV223" i="7"/>
  <c r="C224" i="7"/>
  <c r="CL224" i="7"/>
  <c r="DF224" i="7" s="1"/>
  <c r="CI224" i="7"/>
  <c r="EU224" i="7"/>
  <c r="FK224" i="7" s="1"/>
  <c r="IV224" i="7"/>
  <c r="C225" i="7"/>
  <c r="CL225" i="7"/>
  <c r="DF225" i="7" s="1"/>
  <c r="EU225" i="7"/>
  <c r="FK225" i="7" s="1"/>
  <c r="IV225" i="7"/>
  <c r="C226" i="7"/>
  <c r="CL226" i="7"/>
  <c r="DF226" i="7" s="1"/>
  <c r="CI226" i="7"/>
  <c r="EU226" i="7"/>
  <c r="FK226" i="7" s="1"/>
  <c r="IV226" i="7"/>
  <c r="C227" i="7"/>
  <c r="CL227" i="7"/>
  <c r="DF227" i="7" s="1"/>
  <c r="EU227" i="7"/>
  <c r="FK227" i="7" s="1"/>
  <c r="IV227" i="7"/>
  <c r="C228" i="7"/>
  <c r="CL228" i="7"/>
  <c r="DF228" i="7" s="1"/>
  <c r="CI228" i="7"/>
  <c r="DY228" i="7"/>
  <c r="EU228" i="7"/>
  <c r="FK228" i="7" s="1"/>
  <c r="IV228" i="7"/>
  <c r="C229" i="7"/>
  <c r="CL229" i="7"/>
  <c r="DF229" i="7" s="1"/>
  <c r="CI229" i="7"/>
  <c r="EU229" i="7"/>
  <c r="FK229" i="7" s="1"/>
  <c r="IV229" i="7"/>
  <c r="C230" i="7"/>
  <c r="CL230" i="7"/>
  <c r="DF230" i="7" s="1"/>
  <c r="CI230" i="7"/>
  <c r="EU230" i="7"/>
  <c r="FK230" i="7" s="1"/>
  <c r="IV230" i="7"/>
  <c r="C232" i="7"/>
  <c r="IV232" i="7"/>
  <c r="C233" i="7"/>
  <c r="CL233" i="7"/>
  <c r="DF233" i="7" s="1"/>
  <c r="CI233" i="7"/>
  <c r="EU233" i="7"/>
  <c r="FK233" i="7" s="1"/>
  <c r="IV233" i="7"/>
  <c r="C234" i="7"/>
  <c r="CL234" i="7"/>
  <c r="DF234" i="7" s="1"/>
  <c r="EU234" i="7"/>
  <c r="FK234" i="7" s="1"/>
  <c r="IV234" i="7"/>
  <c r="C235" i="7"/>
  <c r="CL235" i="7"/>
  <c r="DF235" i="7" s="1"/>
  <c r="CI235" i="7"/>
  <c r="EU235" i="7"/>
  <c r="FK235" i="7" s="1"/>
  <c r="IV235" i="7"/>
  <c r="C236" i="7"/>
  <c r="CL236" i="7"/>
  <c r="DF236" i="7" s="1"/>
  <c r="EU236" i="7"/>
  <c r="FK236" i="7" s="1"/>
  <c r="IV236" i="7"/>
  <c r="C237" i="7"/>
  <c r="CL237" i="7"/>
  <c r="DF237" i="7" s="1"/>
  <c r="CI237" i="7"/>
  <c r="EU237" i="7"/>
  <c r="FK237" i="7" s="1"/>
  <c r="IV237" i="7"/>
  <c r="C238" i="7"/>
  <c r="CL238" i="7"/>
  <c r="DF238" i="7" s="1"/>
  <c r="CI238" i="7"/>
  <c r="EU238" i="7"/>
  <c r="FK238" i="7" s="1"/>
  <c r="IV238" i="7"/>
  <c r="C239" i="7"/>
  <c r="CL239" i="7"/>
  <c r="DF239" i="7" s="1"/>
  <c r="CI239" i="7"/>
  <c r="EU239" i="7"/>
  <c r="FK239" i="7" s="1"/>
  <c r="IV239" i="7"/>
  <c r="C240" i="7"/>
  <c r="CL240" i="7"/>
  <c r="DF240" i="7" s="1"/>
  <c r="EU240" i="7"/>
  <c r="FK240" i="7" s="1"/>
  <c r="IV240" i="7"/>
  <c r="C241" i="7"/>
  <c r="CL241" i="7"/>
  <c r="DF241" i="7" s="1"/>
  <c r="CI241" i="7"/>
  <c r="DY241" i="7"/>
  <c r="EU241" i="7"/>
  <c r="FK241" i="7" s="1"/>
  <c r="IV241" i="7"/>
  <c r="C242" i="7"/>
  <c r="CL242" i="7"/>
  <c r="DF242" i="7" s="1"/>
  <c r="EU242" i="7"/>
  <c r="FK242" i="7" s="1"/>
  <c r="IV242" i="7"/>
  <c r="C243" i="7"/>
  <c r="CL243" i="7"/>
  <c r="DF243" i="7" s="1"/>
  <c r="CI243" i="7"/>
  <c r="EU243" i="7"/>
  <c r="FK243" i="7" s="1"/>
  <c r="IV243" i="7"/>
  <c r="C245" i="7"/>
  <c r="IV245" i="7"/>
  <c r="C246" i="7"/>
  <c r="CL246" i="7"/>
  <c r="DF246" i="7" s="1"/>
  <c r="CI246" i="7"/>
  <c r="EU246" i="7"/>
  <c r="FK246" i="7" s="1"/>
  <c r="IV246" i="7"/>
  <c r="C247" i="7"/>
  <c r="CL247" i="7"/>
  <c r="DF247" i="7" s="1"/>
  <c r="CI247" i="7"/>
  <c r="EU247" i="7"/>
  <c r="FK247" i="7" s="1"/>
  <c r="IV247" i="7"/>
  <c r="C248" i="7"/>
  <c r="CL248" i="7"/>
  <c r="DF248" i="7" s="1"/>
  <c r="CI248" i="7"/>
  <c r="EU248" i="7"/>
  <c r="FK248" i="7" s="1"/>
  <c r="IV248" i="7"/>
  <c r="C249" i="7"/>
  <c r="CL249" i="7"/>
  <c r="DF249" i="7" s="1"/>
  <c r="EU249" i="7"/>
  <c r="FK249" i="7" s="1"/>
  <c r="IV249" i="7"/>
  <c r="C250" i="7"/>
  <c r="CL250" i="7"/>
  <c r="DF250" i="7" s="1"/>
  <c r="CI250" i="7"/>
  <c r="EU250" i="7"/>
  <c r="FK250" i="7" s="1"/>
  <c r="IV250" i="7"/>
  <c r="C251" i="7"/>
  <c r="CL251" i="7"/>
  <c r="DF251" i="7" s="1"/>
  <c r="EU251" i="7"/>
  <c r="FK251" i="7" s="1"/>
  <c r="IV251" i="7"/>
  <c r="C252" i="7"/>
  <c r="CL252" i="7"/>
  <c r="DF252" i="7" s="1"/>
  <c r="CI252" i="7"/>
  <c r="EU252" i="7"/>
  <c r="FK252" i="7" s="1"/>
  <c r="IV252" i="7"/>
  <c r="C253" i="7"/>
  <c r="CL253" i="7"/>
  <c r="DF253" i="7" s="1"/>
  <c r="EU253" i="7"/>
  <c r="FK253" i="7" s="1"/>
  <c r="IV253" i="7"/>
  <c r="C254" i="7"/>
  <c r="CL254" i="7"/>
  <c r="DF254" i="7" s="1"/>
  <c r="CI254" i="7"/>
  <c r="DY254" i="7"/>
  <c r="EU254" i="7"/>
  <c r="FK254" i="7" s="1"/>
  <c r="IV254" i="7"/>
  <c r="C255" i="7"/>
  <c r="CL255" i="7"/>
  <c r="DF255" i="7" s="1"/>
  <c r="CI255" i="7"/>
  <c r="EU255" i="7"/>
  <c r="FK255" i="7" s="1"/>
  <c r="IV255" i="7"/>
  <c r="C256" i="7"/>
  <c r="CL256" i="7"/>
  <c r="DF256" i="7" s="1"/>
  <c r="CI256" i="7"/>
  <c r="EU256" i="7"/>
  <c r="FK256" i="7" s="1"/>
  <c r="IV256" i="7"/>
  <c r="C258" i="7"/>
  <c r="IV258" i="7"/>
  <c r="C259" i="7"/>
  <c r="CL259" i="7"/>
  <c r="DF259" i="7" s="1"/>
  <c r="CI259" i="7"/>
  <c r="EU259" i="7"/>
  <c r="FK259" i="7" s="1"/>
  <c r="IV259" i="7"/>
  <c r="C260" i="7"/>
  <c r="CL260" i="7"/>
  <c r="DF260" i="7" s="1"/>
  <c r="EU260" i="7"/>
  <c r="FK260" i="7" s="1"/>
  <c r="IV260" i="7"/>
  <c r="C261" i="7"/>
  <c r="CL261" i="7"/>
  <c r="DF261" i="7" s="1"/>
  <c r="CI261" i="7"/>
  <c r="EU261" i="7"/>
  <c r="FK261" i="7" s="1"/>
  <c r="IV261" i="7"/>
  <c r="C262" i="7"/>
  <c r="CL262" i="7"/>
  <c r="DF262" i="7" s="1"/>
  <c r="EU262" i="7"/>
  <c r="FK262" i="7" s="1"/>
  <c r="IV262" i="7"/>
  <c r="C263" i="7"/>
  <c r="CL263" i="7"/>
  <c r="DF263" i="7" s="1"/>
  <c r="CI263" i="7"/>
  <c r="EU263" i="7"/>
  <c r="FK263" i="7" s="1"/>
  <c r="IV263" i="7"/>
  <c r="C264" i="7"/>
  <c r="CL264" i="7"/>
  <c r="DF264" i="7" s="1"/>
  <c r="CI264" i="7"/>
  <c r="EU264" i="7"/>
  <c r="FK264" i="7" s="1"/>
  <c r="IV264" i="7"/>
  <c r="C265" i="7"/>
  <c r="CL265" i="7"/>
  <c r="DF265" i="7" s="1"/>
  <c r="CI265" i="7"/>
  <c r="EU265" i="7"/>
  <c r="FK265" i="7" s="1"/>
  <c r="IV265" i="7"/>
  <c r="C266" i="7"/>
  <c r="CL266" i="7"/>
  <c r="DF266" i="7" s="1"/>
  <c r="EU266" i="7"/>
  <c r="FK266" i="7" s="1"/>
  <c r="IV266" i="7"/>
  <c r="C267" i="7"/>
  <c r="CL267" i="7"/>
  <c r="DF267" i="7" s="1"/>
  <c r="CI267" i="7"/>
  <c r="DY267" i="7"/>
  <c r="EU267" i="7"/>
  <c r="FK267" i="7" s="1"/>
  <c r="IV267" i="7"/>
  <c r="C268" i="7"/>
  <c r="CL268" i="7"/>
  <c r="DF268" i="7" s="1"/>
  <c r="EU268" i="7"/>
  <c r="FK268" i="7" s="1"/>
  <c r="IV268" i="7"/>
  <c r="C269" i="7"/>
  <c r="CL269" i="7"/>
  <c r="DF269" i="7" s="1"/>
  <c r="CI269" i="7"/>
  <c r="EU269" i="7"/>
  <c r="FK269" i="7" s="1"/>
  <c r="IV269" i="7"/>
  <c r="C271" i="7"/>
  <c r="C272" i="7"/>
  <c r="CL272" i="7"/>
  <c r="DF272" i="7" s="1"/>
  <c r="CI272" i="7"/>
  <c r="EU272" i="7"/>
  <c r="FK272" i="7" s="1"/>
  <c r="C273" i="7"/>
  <c r="CL273" i="7"/>
  <c r="DF273" i="7" s="1"/>
  <c r="CI273" i="7"/>
  <c r="EU273" i="7"/>
  <c r="FK273" i="7" s="1"/>
  <c r="C274" i="7"/>
  <c r="CL274" i="7"/>
  <c r="DF274" i="7" s="1"/>
  <c r="CI274" i="7"/>
  <c r="EU274" i="7"/>
  <c r="FK274" i="7" s="1"/>
  <c r="C275" i="7"/>
  <c r="CL275" i="7"/>
  <c r="DF275" i="7" s="1"/>
  <c r="EU275" i="7"/>
  <c r="FK275" i="7" s="1"/>
  <c r="C276" i="7"/>
  <c r="CL276" i="7"/>
  <c r="DF276" i="7" s="1"/>
  <c r="CI276" i="7"/>
  <c r="EU276" i="7"/>
  <c r="FK276" i="7" s="1"/>
  <c r="C277" i="7"/>
  <c r="CL277" i="7"/>
  <c r="DF277" i="7" s="1"/>
  <c r="EU277" i="7"/>
  <c r="FK277" i="7" s="1"/>
  <c r="C278" i="7"/>
  <c r="CL278" i="7"/>
  <c r="DF278" i="7" s="1"/>
  <c r="CI278" i="7"/>
  <c r="EU278" i="7"/>
  <c r="FK278" i="7" s="1"/>
  <c r="C279" i="7"/>
  <c r="CL279" i="7"/>
  <c r="DF279" i="7" s="1"/>
  <c r="EU279" i="7"/>
  <c r="FK279" i="7" s="1"/>
  <c r="C280" i="7"/>
  <c r="CL280" i="7"/>
  <c r="DF280" i="7" s="1"/>
  <c r="CI280" i="7"/>
  <c r="DY280" i="7"/>
  <c r="EU280" i="7"/>
  <c r="FK280" i="7" s="1"/>
  <c r="C281" i="7"/>
  <c r="CL281" i="7"/>
  <c r="DF281" i="7" s="1"/>
  <c r="CI281" i="7"/>
  <c r="EU281" i="7"/>
  <c r="FK281" i="7" s="1"/>
  <c r="C282" i="7"/>
  <c r="CL282" i="7"/>
  <c r="DF282" i="7" s="1"/>
  <c r="CI282" i="7"/>
  <c r="EU282" i="7"/>
  <c r="FK282" i="7" s="1"/>
  <c r="C284" i="7"/>
  <c r="C285" i="7"/>
  <c r="CL285" i="7"/>
  <c r="DF285" i="7" s="1"/>
  <c r="CI285" i="7"/>
  <c r="EU285" i="7"/>
  <c r="FK285" i="7" s="1"/>
  <c r="IV285" i="7"/>
  <c r="C286" i="7"/>
  <c r="CL286" i="7"/>
  <c r="DF286" i="7" s="1"/>
  <c r="EU286" i="7"/>
  <c r="FK286" i="7" s="1"/>
  <c r="IV286" i="7"/>
  <c r="C287" i="7"/>
  <c r="CL287" i="7"/>
  <c r="DF287" i="7" s="1"/>
  <c r="CI287" i="7"/>
  <c r="EU287" i="7"/>
  <c r="FK287" i="7" s="1"/>
  <c r="IV287" i="7"/>
  <c r="C288" i="7"/>
  <c r="CL288" i="7"/>
  <c r="DF288" i="7" s="1"/>
  <c r="EU288" i="7"/>
  <c r="FK288" i="7" s="1"/>
  <c r="IV288" i="7"/>
  <c r="C289" i="7"/>
  <c r="CL289" i="7"/>
  <c r="DF289" i="7" s="1"/>
  <c r="CI289" i="7"/>
  <c r="EU289" i="7"/>
  <c r="FK289" i="7" s="1"/>
  <c r="IV289" i="7"/>
  <c r="C290" i="7"/>
  <c r="CL290" i="7"/>
  <c r="DF290" i="7" s="1"/>
  <c r="CI290" i="7"/>
  <c r="EU290" i="7"/>
  <c r="FK290" i="7" s="1"/>
  <c r="IV290" i="7"/>
  <c r="C291" i="7"/>
  <c r="CL291" i="7"/>
  <c r="DF291" i="7" s="1"/>
  <c r="CI291" i="7"/>
  <c r="EU291" i="7"/>
  <c r="FK291" i="7" s="1"/>
  <c r="IV291" i="7"/>
  <c r="C292" i="7"/>
  <c r="CL292" i="7"/>
  <c r="DF292" i="7" s="1"/>
  <c r="EU292" i="7"/>
  <c r="FK292" i="7" s="1"/>
  <c r="IV292" i="7"/>
  <c r="C293" i="7"/>
  <c r="CL293" i="7"/>
  <c r="DF293" i="7" s="1"/>
  <c r="CI293" i="7"/>
  <c r="DY293" i="7"/>
  <c r="EU293" i="7"/>
  <c r="FK293" i="7" s="1"/>
  <c r="IV293" i="7"/>
  <c r="C294" i="7"/>
  <c r="CL294" i="7"/>
  <c r="DF294" i="7" s="1"/>
  <c r="EU294" i="7"/>
  <c r="FK294" i="7" s="1"/>
  <c r="IV294" i="7"/>
  <c r="C295" i="7"/>
  <c r="CL295" i="7"/>
  <c r="DF295" i="7" s="1"/>
  <c r="CI295" i="7"/>
  <c r="EU295" i="7"/>
  <c r="FK295" i="7" s="1"/>
  <c r="IV295" i="7"/>
  <c r="C297" i="7"/>
  <c r="IV297" i="7"/>
  <c r="C298" i="7"/>
  <c r="CL298" i="7"/>
  <c r="DF298" i="7" s="1"/>
  <c r="CI298" i="7"/>
  <c r="EU298" i="7"/>
  <c r="FK298" i="7" s="1"/>
  <c r="IV298" i="7"/>
  <c r="C299" i="7"/>
  <c r="CL299" i="7"/>
  <c r="DF299" i="7" s="1"/>
  <c r="CI299" i="7"/>
  <c r="EU299" i="7"/>
  <c r="FK299" i="7" s="1"/>
  <c r="IV299" i="7"/>
  <c r="C300" i="7"/>
  <c r="CL300" i="7"/>
  <c r="DF300" i="7" s="1"/>
  <c r="CI300" i="7"/>
  <c r="EU300" i="7"/>
  <c r="FK300" i="7" s="1"/>
  <c r="IV300" i="7"/>
  <c r="C301" i="7"/>
  <c r="CL301" i="7"/>
  <c r="DF301" i="7" s="1"/>
  <c r="EU301" i="7"/>
  <c r="FK301" i="7" s="1"/>
  <c r="IV301" i="7"/>
  <c r="C302" i="7"/>
  <c r="CL302" i="7"/>
  <c r="DF302" i="7" s="1"/>
  <c r="CI302" i="7"/>
  <c r="EU302" i="7"/>
  <c r="FK302" i="7" s="1"/>
  <c r="IV302" i="7"/>
  <c r="C303" i="7"/>
  <c r="CL303" i="7"/>
  <c r="DF303" i="7" s="1"/>
  <c r="DY303" i="7"/>
  <c r="EU303" i="7"/>
  <c r="FK303" i="7" s="1"/>
  <c r="IV303" i="7"/>
  <c r="C304" i="7"/>
  <c r="CL304" i="7"/>
  <c r="DF304" i="7" s="1"/>
  <c r="CI304" i="7"/>
  <c r="EU304" i="7"/>
  <c r="FK304" i="7" s="1"/>
  <c r="IV304" i="7"/>
  <c r="C305" i="7"/>
  <c r="CL305" i="7"/>
  <c r="DF305" i="7" s="1"/>
  <c r="EU305" i="7"/>
  <c r="FK305" i="7" s="1"/>
  <c r="IV305" i="7"/>
  <c r="C306" i="7"/>
  <c r="CL306" i="7"/>
  <c r="DF306" i="7" s="1"/>
  <c r="CI306" i="7"/>
  <c r="DY306" i="7"/>
  <c r="EU306" i="7"/>
  <c r="FK306" i="7" s="1"/>
  <c r="IV306" i="7"/>
  <c r="C307" i="7"/>
  <c r="CL307" i="7"/>
  <c r="DF307" i="7" s="1"/>
  <c r="CI307" i="7"/>
  <c r="EU307" i="7"/>
  <c r="FK307" i="7" s="1"/>
  <c r="IV307" i="7"/>
  <c r="C308" i="7"/>
  <c r="CL308" i="7"/>
  <c r="DF308" i="7" s="1"/>
  <c r="CI308" i="7"/>
  <c r="EU308" i="7"/>
  <c r="FK308" i="7" s="1"/>
  <c r="IV308" i="7"/>
  <c r="C310" i="7"/>
  <c r="IV310" i="7"/>
  <c r="C311" i="7"/>
  <c r="CL311" i="7"/>
  <c r="DF311" i="7" s="1"/>
  <c r="CI311" i="7"/>
  <c r="EU311" i="7"/>
  <c r="FK311" i="7" s="1"/>
  <c r="IV311" i="7"/>
  <c r="C312" i="7"/>
  <c r="CL312" i="7"/>
  <c r="DF312" i="7" s="1"/>
  <c r="EU312" i="7"/>
  <c r="FK312" i="7" s="1"/>
  <c r="IV312" i="7"/>
  <c r="C313" i="7"/>
  <c r="CL313" i="7"/>
  <c r="DF313" i="7" s="1"/>
  <c r="CI313" i="7"/>
  <c r="EU313" i="7"/>
  <c r="FK313" i="7" s="1"/>
  <c r="IV313" i="7"/>
  <c r="C314" i="7"/>
  <c r="CL314" i="7"/>
  <c r="DF314" i="7" s="1"/>
  <c r="EU314" i="7"/>
  <c r="FK314" i="7" s="1"/>
  <c r="IV314" i="7"/>
  <c r="C315" i="7"/>
  <c r="CL315" i="7"/>
  <c r="DF315" i="7" s="1"/>
  <c r="CI315" i="7"/>
  <c r="EU315" i="7"/>
  <c r="FK315" i="7" s="1"/>
  <c r="IV315" i="7"/>
  <c r="C316" i="7"/>
  <c r="CL316" i="7"/>
  <c r="DF316" i="7" s="1"/>
  <c r="CI316" i="7"/>
  <c r="EU316" i="7"/>
  <c r="FK316" i="7" s="1"/>
  <c r="IV316" i="7"/>
  <c r="C317" i="7"/>
  <c r="CL317" i="7"/>
  <c r="DF317" i="7" s="1"/>
  <c r="CI317" i="7"/>
  <c r="EU317" i="7"/>
  <c r="FK317" i="7" s="1"/>
  <c r="IV317" i="7"/>
  <c r="C318" i="7"/>
  <c r="CL318" i="7"/>
  <c r="DF318" i="7" s="1"/>
  <c r="EU318" i="7"/>
  <c r="FK318" i="7" s="1"/>
  <c r="IV318" i="7"/>
  <c r="C319" i="7"/>
  <c r="CL319" i="7"/>
  <c r="DF319" i="7" s="1"/>
  <c r="CI319" i="7"/>
  <c r="DY319" i="7"/>
  <c r="EU319" i="7"/>
  <c r="FK319" i="7" s="1"/>
  <c r="IV319" i="7"/>
  <c r="C320" i="7"/>
  <c r="CL320" i="7"/>
  <c r="DF320" i="7" s="1"/>
  <c r="EU320" i="7"/>
  <c r="FK320" i="7" s="1"/>
  <c r="IV320" i="7"/>
  <c r="C321" i="7"/>
  <c r="CL321" i="7"/>
  <c r="DF321" i="7" s="1"/>
  <c r="CI321" i="7"/>
  <c r="EU321" i="7"/>
  <c r="FK321" i="7" s="1"/>
  <c r="IV321" i="7"/>
  <c r="C323" i="7"/>
  <c r="C324" i="7"/>
  <c r="CL324" i="7"/>
  <c r="DF324" i="7" s="1"/>
  <c r="CI324" i="7"/>
  <c r="EU324" i="7"/>
  <c r="FK324" i="7" s="1"/>
  <c r="IV324" i="7"/>
  <c r="C325" i="7"/>
  <c r="CL325" i="7"/>
  <c r="DF325" i="7" s="1"/>
  <c r="CI325" i="7"/>
  <c r="EU325" i="7"/>
  <c r="FK325" i="7" s="1"/>
  <c r="IV325" i="7"/>
  <c r="C326" i="7"/>
  <c r="CL326" i="7"/>
  <c r="DF326" i="7" s="1"/>
  <c r="CI326" i="7"/>
  <c r="EU326" i="7"/>
  <c r="FK326" i="7" s="1"/>
  <c r="IV326" i="7"/>
  <c r="C327" i="7"/>
  <c r="CL327" i="7"/>
  <c r="DF327" i="7" s="1"/>
  <c r="EU327" i="7"/>
  <c r="FK327" i="7" s="1"/>
  <c r="IV327" i="7"/>
  <c r="C328" i="7"/>
  <c r="CL328" i="7"/>
  <c r="DF328" i="7" s="1"/>
  <c r="CI328" i="7"/>
  <c r="EU328" i="7"/>
  <c r="FK328" i="7" s="1"/>
  <c r="IV328" i="7"/>
  <c r="C329" i="7"/>
  <c r="CL329" i="7"/>
  <c r="DF329" i="7" s="1"/>
  <c r="EU329" i="7"/>
  <c r="FK329" i="7" s="1"/>
  <c r="IV329" i="7"/>
  <c r="C330" i="7"/>
  <c r="CL330" i="7"/>
  <c r="DF330" i="7" s="1"/>
  <c r="CI330" i="7"/>
  <c r="EU330" i="7"/>
  <c r="FK330" i="7" s="1"/>
  <c r="IV330" i="7"/>
  <c r="C331" i="7"/>
  <c r="CL331" i="7"/>
  <c r="DF331" i="7" s="1"/>
  <c r="EU331" i="7"/>
  <c r="FK331" i="7" s="1"/>
  <c r="IV331" i="7"/>
  <c r="C332" i="7"/>
  <c r="CL332" i="7"/>
  <c r="DF332" i="7" s="1"/>
  <c r="CI332" i="7"/>
  <c r="DY332" i="7"/>
  <c r="EU332" i="7"/>
  <c r="FK332" i="7" s="1"/>
  <c r="IV332" i="7"/>
  <c r="C333" i="7"/>
  <c r="CL333" i="7"/>
  <c r="DF333" i="7" s="1"/>
  <c r="CI333" i="7"/>
  <c r="EU333" i="7"/>
  <c r="FK333" i="7" s="1"/>
  <c r="IV333" i="7"/>
  <c r="C334" i="7"/>
  <c r="CL334" i="7"/>
  <c r="DF334" i="7" s="1"/>
  <c r="CI334" i="7"/>
  <c r="EU334" i="7"/>
  <c r="FK334" i="7" s="1"/>
  <c r="IV334" i="7"/>
  <c r="C336" i="7"/>
  <c r="C337" i="7"/>
  <c r="CL337" i="7"/>
  <c r="DF337" i="7" s="1"/>
  <c r="CI337" i="7"/>
  <c r="EU337" i="7"/>
  <c r="FK337" i="7" s="1"/>
  <c r="IV337" i="7"/>
  <c r="C338" i="7"/>
  <c r="CL338" i="7"/>
  <c r="DF338" i="7" s="1"/>
  <c r="EU338" i="7"/>
  <c r="FK338" i="7" s="1"/>
  <c r="IV338" i="7"/>
  <c r="C339" i="7"/>
  <c r="CL339" i="7"/>
  <c r="DF339" i="7" s="1"/>
  <c r="CI339" i="7"/>
  <c r="EU339" i="7"/>
  <c r="FK339" i="7" s="1"/>
  <c r="IV339" i="7"/>
  <c r="C340" i="7"/>
  <c r="CL340" i="7"/>
  <c r="DF340" i="7" s="1"/>
  <c r="EU340" i="7"/>
  <c r="FK340" i="7" s="1"/>
  <c r="IV340" i="7"/>
  <c r="C341" i="7"/>
  <c r="CL341" i="7"/>
  <c r="DF341" i="7" s="1"/>
  <c r="CI341" i="7"/>
  <c r="EU341" i="7"/>
  <c r="FK341" i="7" s="1"/>
  <c r="IV341" i="7"/>
  <c r="C342" i="7"/>
  <c r="CL342" i="7"/>
  <c r="DF342" i="7" s="1"/>
  <c r="CI342" i="7"/>
  <c r="EU342" i="7"/>
  <c r="FK342" i="7" s="1"/>
  <c r="IV342" i="7"/>
  <c r="C343" i="7"/>
  <c r="CL343" i="7"/>
  <c r="DF343" i="7" s="1"/>
  <c r="CI343" i="7"/>
  <c r="EU343" i="7"/>
  <c r="FK343" i="7" s="1"/>
  <c r="IV343" i="7"/>
  <c r="C344" i="7"/>
  <c r="CL344" i="7"/>
  <c r="DF344" i="7" s="1"/>
  <c r="EU344" i="7"/>
  <c r="FK344" i="7" s="1"/>
  <c r="IV344" i="7"/>
  <c r="C345" i="7"/>
  <c r="CL345" i="7"/>
  <c r="DF345" i="7" s="1"/>
  <c r="CI345" i="7"/>
  <c r="DY345" i="7"/>
  <c r="EU345" i="7"/>
  <c r="FK345" i="7" s="1"/>
  <c r="IV345" i="7"/>
  <c r="C346" i="7"/>
  <c r="CL346" i="7"/>
  <c r="DF346" i="7" s="1"/>
  <c r="EU346" i="7"/>
  <c r="FK346" i="7" s="1"/>
  <c r="IV346" i="7"/>
  <c r="C347" i="7"/>
  <c r="DF347" i="7"/>
  <c r="CI347" i="7"/>
  <c r="EU347" i="7"/>
  <c r="FK347" i="7" s="1"/>
  <c r="IV347" i="7"/>
  <c r="C349" i="7"/>
  <c r="IV349" i="7"/>
  <c r="C350" i="7"/>
  <c r="DF350" i="7"/>
  <c r="CI350" i="7"/>
  <c r="FK350" i="7"/>
  <c r="C351" i="7"/>
  <c r="DF351" i="7"/>
  <c r="CI351" i="7"/>
  <c r="EU351" i="7"/>
  <c r="FK351" i="7" s="1"/>
  <c r="IV351" i="7"/>
  <c r="C352" i="7"/>
  <c r="DF352" i="7"/>
  <c r="CI352" i="7"/>
  <c r="EU352" i="7"/>
  <c r="FK352" i="7" s="1"/>
  <c r="IV352" i="7"/>
  <c r="C353" i="7"/>
  <c r="DF353" i="7"/>
  <c r="EU353" i="7"/>
  <c r="FK353" i="7" s="1"/>
  <c r="IV353" i="7"/>
  <c r="C354" i="7"/>
  <c r="DF354" i="7"/>
  <c r="CI354" i="7"/>
  <c r="EU354" i="7"/>
  <c r="FK354" i="7" s="1"/>
  <c r="IV354" i="7"/>
  <c r="C355" i="7"/>
  <c r="DF355" i="7"/>
  <c r="EU355" i="7"/>
  <c r="FK355" i="7" s="1"/>
  <c r="IV355" i="7"/>
  <c r="C356" i="7"/>
  <c r="DF356" i="7"/>
  <c r="CI356" i="7"/>
  <c r="EU356" i="7"/>
  <c r="FK356" i="7" s="1"/>
  <c r="IV356" i="7"/>
  <c r="C357" i="7"/>
  <c r="DF357" i="7"/>
  <c r="EU357" i="7"/>
  <c r="FK357" i="7" s="1"/>
  <c r="IV357" i="7"/>
  <c r="C358" i="7"/>
  <c r="DF358" i="7"/>
  <c r="CI358" i="7"/>
  <c r="DY358" i="7"/>
  <c r="EU358" i="7"/>
  <c r="FK358" i="7" s="1"/>
  <c r="IV358" i="7"/>
  <c r="C359" i="7"/>
  <c r="DF359" i="7"/>
  <c r="CI359" i="7"/>
  <c r="EU359" i="7"/>
  <c r="FK359" i="7" s="1"/>
  <c r="IV359" i="7"/>
  <c r="C360" i="7"/>
  <c r="DF360" i="7"/>
  <c r="CI360" i="7"/>
  <c r="EU360" i="7"/>
  <c r="FK360" i="7" s="1"/>
  <c r="IV360" i="7"/>
  <c r="C362" i="7"/>
  <c r="C363" i="7"/>
  <c r="CL363" i="7"/>
  <c r="DF363" i="7" s="1"/>
  <c r="CI363" i="7"/>
  <c r="EU363" i="7"/>
  <c r="FK363" i="7" s="1"/>
  <c r="IV363" i="7"/>
  <c r="CL364" i="7"/>
  <c r="DF364" i="7" s="1"/>
  <c r="EU364" i="7"/>
  <c r="FK364" i="7" s="1"/>
  <c r="IV364" i="7"/>
  <c r="CL365" i="7"/>
  <c r="DF365" i="7" s="1"/>
  <c r="CI365" i="7"/>
  <c r="EU365" i="7"/>
  <c r="FK365" i="7" s="1"/>
  <c r="IV365" i="7"/>
  <c r="CL366" i="7"/>
  <c r="DF366" i="7" s="1"/>
  <c r="EU366" i="7"/>
  <c r="FK366" i="7" s="1"/>
  <c r="IV366" i="7"/>
  <c r="C367" i="7"/>
  <c r="CL367" i="7"/>
  <c r="DF367" i="7" s="1"/>
  <c r="CI367" i="7"/>
  <c r="EU367" i="7"/>
  <c r="FK367" i="7" s="1"/>
  <c r="IV367" i="7"/>
  <c r="C368" i="7"/>
  <c r="CL368" i="7"/>
  <c r="DF368" i="7" s="1"/>
  <c r="CI368" i="7"/>
  <c r="EU368" i="7"/>
  <c r="FK368" i="7" s="1"/>
  <c r="IV368" i="7"/>
  <c r="C369" i="7"/>
  <c r="CL369" i="7"/>
  <c r="DF369" i="7" s="1"/>
  <c r="CI369" i="7"/>
  <c r="EU369" i="7"/>
  <c r="FK369" i="7" s="1"/>
  <c r="IV369" i="7"/>
  <c r="C370" i="7"/>
  <c r="CL370" i="7"/>
  <c r="DF370" i="7" s="1"/>
  <c r="EU370" i="7"/>
  <c r="FK370" i="7" s="1"/>
  <c r="IV370" i="7"/>
  <c r="C371" i="7"/>
  <c r="CL371" i="7"/>
  <c r="DF371" i="7" s="1"/>
  <c r="CI371" i="7"/>
  <c r="DY371" i="7"/>
  <c r="EU371" i="7"/>
  <c r="FK371" i="7" s="1"/>
  <c r="IV371" i="7"/>
  <c r="C372" i="7"/>
  <c r="CL372" i="7"/>
  <c r="DF372" i="7" s="1"/>
  <c r="EU372" i="7"/>
  <c r="FK372" i="7" s="1"/>
  <c r="IV372" i="7"/>
  <c r="C373" i="7"/>
  <c r="CL373" i="7"/>
  <c r="DF373" i="7" s="1"/>
  <c r="CI373" i="7"/>
  <c r="EU373" i="7"/>
  <c r="FK373" i="7" s="1"/>
  <c r="IV373" i="7"/>
  <c r="C375" i="7"/>
  <c r="C376" i="7"/>
  <c r="DF376" i="7"/>
  <c r="CI376" i="7"/>
  <c r="FK376" i="7"/>
  <c r="C377" i="7"/>
  <c r="CL377" i="7"/>
  <c r="DF377" i="7" s="1"/>
  <c r="CI377" i="7"/>
  <c r="EU377" i="7"/>
  <c r="FK377" i="7" s="1"/>
  <c r="IV377" i="7"/>
  <c r="C378" i="7"/>
  <c r="CL378" i="7"/>
  <c r="DF378" i="7" s="1"/>
  <c r="CI378" i="7"/>
  <c r="EU378" i="7"/>
  <c r="FK378" i="7" s="1"/>
  <c r="IV378" i="7"/>
  <c r="C379" i="7"/>
  <c r="CL379" i="7"/>
  <c r="DF379" i="7" s="1"/>
  <c r="EU379" i="7"/>
  <c r="FK379" i="7" s="1"/>
  <c r="IV379" i="7"/>
  <c r="C380" i="7"/>
  <c r="CL380" i="7"/>
  <c r="DF380" i="7" s="1"/>
  <c r="CI380" i="7"/>
  <c r="EU380" i="7"/>
  <c r="FK380" i="7" s="1"/>
  <c r="IV380" i="7"/>
  <c r="C381" i="7"/>
  <c r="CL381" i="7"/>
  <c r="DF381" i="7" s="1"/>
  <c r="EU381" i="7"/>
  <c r="FK381" i="7" s="1"/>
  <c r="IV381" i="7"/>
  <c r="C382" i="7"/>
  <c r="CL382" i="7"/>
  <c r="DF382" i="7" s="1"/>
  <c r="CI382" i="7"/>
  <c r="EU382" i="7"/>
  <c r="FK382" i="7" s="1"/>
  <c r="IV382" i="7"/>
  <c r="C383" i="7"/>
  <c r="CL383" i="7"/>
  <c r="DF383" i="7" s="1"/>
  <c r="EU383" i="7"/>
  <c r="FK383" i="7" s="1"/>
  <c r="IV383" i="7"/>
  <c r="C384" i="7"/>
  <c r="CL384" i="7"/>
  <c r="DF384" i="7" s="1"/>
  <c r="CI384" i="7"/>
  <c r="DY384" i="7"/>
  <c r="EU384" i="7"/>
  <c r="FK384" i="7" s="1"/>
  <c r="IV384" i="7"/>
  <c r="C385" i="7"/>
  <c r="CL385" i="7"/>
  <c r="DF385" i="7" s="1"/>
  <c r="CI385" i="7"/>
  <c r="EU385" i="7"/>
  <c r="FK385" i="7" s="1"/>
  <c r="IV385" i="7"/>
  <c r="C386" i="7"/>
  <c r="CL386" i="7"/>
  <c r="DF386" i="7" s="1"/>
  <c r="CI386" i="7"/>
  <c r="EU386" i="7"/>
  <c r="FK386" i="7" s="1"/>
  <c r="IV386" i="7"/>
  <c r="C388" i="7"/>
  <c r="C389" i="7"/>
  <c r="CL389" i="7"/>
  <c r="DF389" i="7" s="1"/>
  <c r="CI389" i="7"/>
  <c r="EU389" i="7"/>
  <c r="FK389" i="7" s="1"/>
  <c r="IV389" i="7"/>
  <c r="CL390" i="7"/>
  <c r="DF390" i="7" s="1"/>
  <c r="EU390" i="7"/>
  <c r="FK390" i="7" s="1"/>
  <c r="IV390" i="7"/>
  <c r="CL391" i="7"/>
  <c r="DF391" i="7" s="1"/>
  <c r="CI391" i="7"/>
  <c r="EU391" i="7"/>
  <c r="FK391" i="7" s="1"/>
  <c r="IV391" i="7"/>
  <c r="CL392" i="7"/>
  <c r="DF392" i="7" s="1"/>
  <c r="EU392" i="7"/>
  <c r="FK392" i="7" s="1"/>
  <c r="IV392" i="7"/>
  <c r="C393" i="7"/>
  <c r="CL393" i="7"/>
  <c r="DF393" i="7" s="1"/>
  <c r="CI393" i="7"/>
  <c r="EU393" i="7"/>
  <c r="FK393" i="7" s="1"/>
  <c r="IV393" i="7"/>
  <c r="C394" i="7"/>
  <c r="CL394" i="7"/>
  <c r="DF394" i="7" s="1"/>
  <c r="CI394" i="7"/>
  <c r="EU394" i="7"/>
  <c r="FK394" i="7" s="1"/>
  <c r="IV394" i="7"/>
  <c r="C395" i="7"/>
  <c r="CL395" i="7"/>
  <c r="DF395" i="7" s="1"/>
  <c r="CI395" i="7"/>
  <c r="EU395" i="7"/>
  <c r="FK395" i="7" s="1"/>
  <c r="IV395" i="7"/>
  <c r="C396" i="7"/>
  <c r="CL396" i="7"/>
  <c r="DF396" i="7" s="1"/>
  <c r="EU396" i="7"/>
  <c r="FK396" i="7" s="1"/>
  <c r="IV396" i="7"/>
  <c r="C397" i="7"/>
  <c r="CL397" i="7"/>
  <c r="DF397" i="7" s="1"/>
  <c r="CI397" i="7"/>
  <c r="DY397" i="7"/>
  <c r="EU397" i="7"/>
  <c r="FK397" i="7" s="1"/>
  <c r="IV397" i="7"/>
  <c r="C398" i="7"/>
  <c r="CL398" i="7"/>
  <c r="DF398" i="7" s="1"/>
  <c r="EU398" i="7"/>
  <c r="FK398" i="7" s="1"/>
  <c r="IV398" i="7"/>
  <c r="C399" i="7"/>
  <c r="CL399" i="7"/>
  <c r="DF399" i="7" s="1"/>
  <c r="CI399" i="7"/>
  <c r="EU399" i="7"/>
  <c r="FK399" i="7" s="1"/>
  <c r="IV399" i="7"/>
  <c r="C401" i="7"/>
  <c r="C402" i="7"/>
  <c r="CL402" i="7"/>
  <c r="DF402" i="7" s="1"/>
  <c r="CI402" i="7"/>
  <c r="EU402" i="7"/>
  <c r="FK402" i="7" s="1"/>
  <c r="IV402" i="7"/>
  <c r="C403" i="7"/>
  <c r="CL403" i="7"/>
  <c r="DF403" i="7" s="1"/>
  <c r="CI403" i="7"/>
  <c r="EU403" i="7"/>
  <c r="FK403" i="7" s="1"/>
  <c r="IV403" i="7"/>
  <c r="C404" i="7"/>
  <c r="CL404" i="7"/>
  <c r="DF404" i="7" s="1"/>
  <c r="CI404" i="7"/>
  <c r="EU404" i="7"/>
  <c r="FK404" i="7" s="1"/>
  <c r="IV404" i="7"/>
  <c r="C405" i="7"/>
  <c r="CL405" i="7"/>
  <c r="DF405" i="7" s="1"/>
  <c r="EU405" i="7"/>
  <c r="FK405" i="7" s="1"/>
  <c r="IV405" i="7"/>
  <c r="C406" i="7"/>
  <c r="CL406" i="7"/>
  <c r="DF406" i="7" s="1"/>
  <c r="CI406" i="7"/>
  <c r="EU406" i="7"/>
  <c r="FK406" i="7" s="1"/>
  <c r="IV406" i="7"/>
  <c r="C407" i="7"/>
  <c r="CL407" i="7"/>
  <c r="DF407" i="7" s="1"/>
  <c r="EU407" i="7"/>
  <c r="FK407" i="7" s="1"/>
  <c r="IV407" i="7"/>
  <c r="C408" i="7"/>
  <c r="CL408" i="7"/>
  <c r="DF408" i="7" s="1"/>
  <c r="CI408" i="7"/>
  <c r="EU408" i="7"/>
  <c r="FK408" i="7" s="1"/>
  <c r="IV408" i="7"/>
  <c r="C409" i="7"/>
  <c r="CL409" i="7"/>
  <c r="DF409" i="7" s="1"/>
  <c r="EU409" i="7"/>
  <c r="FK409" i="7" s="1"/>
  <c r="IV409" i="7"/>
  <c r="C410" i="7"/>
  <c r="CL410" i="7"/>
  <c r="DF410" i="7" s="1"/>
  <c r="CI410" i="7"/>
  <c r="DY410" i="7"/>
  <c r="EU410" i="7"/>
  <c r="FK410" i="7" s="1"/>
  <c r="IV410" i="7"/>
  <c r="C411" i="7"/>
  <c r="CL411" i="7"/>
  <c r="DF411" i="7" s="1"/>
  <c r="CI411" i="7"/>
  <c r="EU411" i="7"/>
  <c r="FK411" i="7" s="1"/>
  <c r="IV411" i="7"/>
  <c r="C412" i="7"/>
  <c r="CL412" i="7"/>
  <c r="DF412" i="7" s="1"/>
  <c r="CI412" i="7"/>
  <c r="EU412" i="7"/>
  <c r="FK412" i="7" s="1"/>
  <c r="IV412" i="7"/>
  <c r="C414" i="7"/>
  <c r="IV414" i="7"/>
  <c r="C415" i="7"/>
  <c r="DF415" i="7"/>
  <c r="CI415" i="7"/>
  <c r="FK415" i="7"/>
  <c r="IV415" i="7"/>
  <c r="C416" i="7"/>
  <c r="CL416" i="7"/>
  <c r="DF416" i="7" s="1"/>
  <c r="EU416" i="7"/>
  <c r="FK416" i="7" s="1"/>
  <c r="IV416" i="7"/>
  <c r="C417" i="7"/>
  <c r="CL417" i="7"/>
  <c r="DF417" i="7" s="1"/>
  <c r="CI417" i="7"/>
  <c r="EU417" i="7"/>
  <c r="FK417" i="7" s="1"/>
  <c r="IV417" i="7"/>
  <c r="C418" i="7"/>
  <c r="CL418" i="7"/>
  <c r="DF418" i="7" s="1"/>
  <c r="EU418" i="7"/>
  <c r="FK418" i="7" s="1"/>
  <c r="IV418" i="7"/>
  <c r="C419" i="7"/>
  <c r="CL419" i="7"/>
  <c r="DF419" i="7" s="1"/>
  <c r="CI419" i="7"/>
  <c r="EU419" i="7"/>
  <c r="FK419" i="7" s="1"/>
  <c r="IV419" i="7"/>
  <c r="C420" i="7"/>
  <c r="CL420" i="7"/>
  <c r="DF420" i="7" s="1"/>
  <c r="CI420" i="7"/>
  <c r="EU420" i="7"/>
  <c r="FK420" i="7" s="1"/>
  <c r="IV420" i="7"/>
  <c r="C421" i="7"/>
  <c r="CL421" i="7"/>
  <c r="DF421" i="7" s="1"/>
  <c r="CI421" i="7"/>
  <c r="EU421" i="7"/>
  <c r="FK421" i="7" s="1"/>
  <c r="IV421" i="7"/>
  <c r="C422" i="7"/>
  <c r="CL422" i="7"/>
  <c r="DF422" i="7" s="1"/>
  <c r="EU422" i="7"/>
  <c r="FK422" i="7" s="1"/>
  <c r="IV422" i="7"/>
  <c r="C423" i="7"/>
  <c r="CL423" i="7"/>
  <c r="DF423" i="7" s="1"/>
  <c r="CI423" i="7"/>
  <c r="DY423" i="7"/>
  <c r="EU423" i="7"/>
  <c r="FK423" i="7" s="1"/>
  <c r="IV423" i="7"/>
  <c r="C424" i="7"/>
  <c r="CL424" i="7"/>
  <c r="DF424" i="7" s="1"/>
  <c r="EU424" i="7"/>
  <c r="FK424" i="7" s="1"/>
  <c r="IV424" i="7"/>
  <c r="C425" i="7"/>
  <c r="CL425" i="7"/>
  <c r="DF425" i="7" s="1"/>
  <c r="CI425" i="7"/>
  <c r="EU425" i="7"/>
  <c r="FK425" i="7" s="1"/>
  <c r="IV425" i="7"/>
  <c r="C427" i="7"/>
  <c r="IV427" i="7"/>
  <c r="C428" i="7"/>
  <c r="CL428" i="7"/>
  <c r="DF428" i="7" s="1"/>
  <c r="CI428" i="7"/>
  <c r="EU428" i="7"/>
  <c r="FK428" i="7" s="1"/>
  <c r="IV428" i="7"/>
  <c r="C429" i="7"/>
  <c r="CL429" i="7"/>
  <c r="DF429" i="7" s="1"/>
  <c r="CI429" i="7"/>
  <c r="EU429" i="7"/>
  <c r="FK429" i="7" s="1"/>
  <c r="IV429" i="7"/>
  <c r="C430" i="7"/>
  <c r="CL430" i="7"/>
  <c r="DF430" i="7" s="1"/>
  <c r="CI430" i="7"/>
  <c r="EU430" i="7"/>
  <c r="FK430" i="7" s="1"/>
  <c r="IV430" i="7"/>
  <c r="C431" i="7"/>
  <c r="CL431" i="7"/>
  <c r="DF431" i="7" s="1"/>
  <c r="EU431" i="7"/>
  <c r="FK431" i="7" s="1"/>
  <c r="IV431" i="7"/>
  <c r="C432" i="7"/>
  <c r="CL432" i="7"/>
  <c r="DF432" i="7" s="1"/>
  <c r="CI432" i="7"/>
  <c r="EU432" i="7"/>
  <c r="FK432" i="7" s="1"/>
  <c r="IV432" i="7"/>
  <c r="C433" i="7"/>
  <c r="CL433" i="7"/>
  <c r="DF433" i="7" s="1"/>
  <c r="EU433" i="7"/>
  <c r="FK433" i="7" s="1"/>
  <c r="IV433" i="7"/>
  <c r="C434" i="7"/>
  <c r="CL434" i="7"/>
  <c r="DF434" i="7" s="1"/>
  <c r="CI434" i="7"/>
  <c r="EU434" i="7"/>
  <c r="FK434" i="7" s="1"/>
  <c r="IV434" i="7"/>
  <c r="C435" i="7"/>
  <c r="CL435" i="7"/>
  <c r="DF435" i="7" s="1"/>
  <c r="EU435" i="7"/>
  <c r="FK435" i="7" s="1"/>
  <c r="IV435" i="7"/>
  <c r="C436" i="7"/>
  <c r="CL436" i="7"/>
  <c r="DF436" i="7" s="1"/>
  <c r="CI436" i="7"/>
  <c r="DY436" i="7"/>
  <c r="EU436" i="7"/>
  <c r="FK436" i="7" s="1"/>
  <c r="IV436" i="7"/>
  <c r="C437" i="7"/>
  <c r="CL437" i="7"/>
  <c r="DF437" i="7" s="1"/>
  <c r="CI437" i="7"/>
  <c r="EU437" i="7"/>
  <c r="FK437" i="7" s="1"/>
  <c r="IV437" i="7"/>
  <c r="C438" i="7"/>
  <c r="CL438" i="7"/>
  <c r="DF438" i="7" s="1"/>
  <c r="CI438" i="7"/>
  <c r="EU438" i="7"/>
  <c r="FK438" i="7" s="1"/>
  <c r="IV438" i="7"/>
  <c r="C440" i="7"/>
  <c r="IV440" i="7"/>
  <c r="C441" i="7"/>
  <c r="CL441" i="7"/>
  <c r="DF441" i="7" s="1"/>
  <c r="CI441" i="7"/>
  <c r="EU441" i="7"/>
  <c r="FK441" i="7" s="1"/>
  <c r="IV441" i="7"/>
  <c r="C442" i="7"/>
  <c r="CL442" i="7"/>
  <c r="DF442" i="7" s="1"/>
  <c r="EU442" i="7"/>
  <c r="FK442" i="7" s="1"/>
  <c r="IV442" i="7"/>
  <c r="C443" i="7"/>
  <c r="CL443" i="7"/>
  <c r="DF443" i="7" s="1"/>
  <c r="CI443" i="7"/>
  <c r="EU443" i="7"/>
  <c r="FK443" i="7" s="1"/>
  <c r="IV443" i="7"/>
  <c r="C444" i="7"/>
  <c r="CL444" i="7"/>
  <c r="DF444" i="7" s="1"/>
  <c r="EU444" i="7"/>
  <c r="FK444" i="7" s="1"/>
  <c r="IV444" i="7"/>
  <c r="C445" i="7"/>
  <c r="CL445" i="7"/>
  <c r="DF445" i="7" s="1"/>
  <c r="CI445" i="7"/>
  <c r="EU445" i="7"/>
  <c r="FK445" i="7" s="1"/>
  <c r="IV445" i="7"/>
  <c r="C446" i="7"/>
  <c r="CL446" i="7"/>
  <c r="DF446" i="7" s="1"/>
  <c r="CI446" i="7"/>
  <c r="EU446" i="7"/>
  <c r="FK446" i="7" s="1"/>
  <c r="IV446" i="7"/>
  <c r="C447" i="7"/>
  <c r="CL447" i="7"/>
  <c r="DF447" i="7" s="1"/>
  <c r="CI447" i="7"/>
  <c r="EU447" i="7"/>
  <c r="FK447" i="7" s="1"/>
  <c r="IV447" i="7"/>
  <c r="C448" i="7"/>
  <c r="CL448" i="7"/>
  <c r="DF448" i="7" s="1"/>
  <c r="EU448" i="7"/>
  <c r="FK448" i="7" s="1"/>
  <c r="IV448" i="7"/>
  <c r="C449" i="7"/>
  <c r="CL449" i="7"/>
  <c r="DF449" i="7" s="1"/>
  <c r="CI449" i="7"/>
  <c r="DY449" i="7"/>
  <c r="EU449" i="7"/>
  <c r="FK449" i="7" s="1"/>
  <c r="IV449" i="7"/>
  <c r="C450" i="7"/>
  <c r="CL450" i="7"/>
  <c r="DF450" i="7" s="1"/>
  <c r="EU450" i="7"/>
  <c r="FK450" i="7" s="1"/>
  <c r="IV450" i="7"/>
  <c r="C451" i="7"/>
  <c r="CL451" i="7"/>
  <c r="DF451" i="7" s="1"/>
  <c r="CI451" i="7"/>
  <c r="EU451" i="7"/>
  <c r="FK451" i="7" s="1"/>
  <c r="IV451" i="7"/>
  <c r="C453" i="7"/>
  <c r="C454" i="7"/>
  <c r="CL454" i="7"/>
  <c r="DF454" i="7" s="1"/>
  <c r="CI454" i="7"/>
  <c r="EU454" i="7"/>
  <c r="FK454" i="7" s="1"/>
  <c r="IV454" i="7"/>
  <c r="C455" i="7"/>
  <c r="CL455" i="7"/>
  <c r="DF455" i="7" s="1"/>
  <c r="CI455" i="7"/>
  <c r="EU455" i="7"/>
  <c r="FK455" i="7" s="1"/>
  <c r="IV455" i="7"/>
  <c r="C456" i="7"/>
  <c r="CL456" i="7"/>
  <c r="DF456" i="7" s="1"/>
  <c r="CI456" i="7"/>
  <c r="EU456" i="7"/>
  <c r="FK456" i="7" s="1"/>
  <c r="IV456" i="7"/>
  <c r="C457" i="7"/>
  <c r="CL457" i="7"/>
  <c r="DF457" i="7" s="1"/>
  <c r="EU457" i="7"/>
  <c r="FK457" i="7" s="1"/>
  <c r="IV457" i="7"/>
  <c r="C458" i="7"/>
  <c r="CL458" i="7"/>
  <c r="DF458" i="7" s="1"/>
  <c r="CI458" i="7"/>
  <c r="EU458" i="7"/>
  <c r="FK458" i="7" s="1"/>
  <c r="IV458" i="7"/>
  <c r="C459" i="7"/>
  <c r="CL459" i="7"/>
  <c r="DF459" i="7" s="1"/>
  <c r="EU459" i="7"/>
  <c r="FK459" i="7" s="1"/>
  <c r="IV459" i="7"/>
  <c r="C460" i="7"/>
  <c r="CL460" i="7"/>
  <c r="DF460" i="7" s="1"/>
  <c r="CI460" i="7"/>
  <c r="EU460" i="7"/>
  <c r="FK460" i="7" s="1"/>
  <c r="IV460" i="7"/>
  <c r="C461" i="7"/>
  <c r="CL461" i="7"/>
  <c r="DF461" i="7" s="1"/>
  <c r="EU461" i="7"/>
  <c r="FK461" i="7" s="1"/>
  <c r="IV461" i="7"/>
  <c r="C462" i="7"/>
  <c r="CL462" i="7"/>
  <c r="DF462" i="7" s="1"/>
  <c r="CI462" i="7"/>
  <c r="DY462" i="7"/>
  <c r="EU462" i="7"/>
  <c r="FK462" i="7" s="1"/>
  <c r="IV462" i="7"/>
  <c r="C463" i="7"/>
  <c r="CL463" i="7"/>
  <c r="DF463" i="7" s="1"/>
  <c r="CI463" i="7"/>
  <c r="EU463" i="7"/>
  <c r="FK463" i="7" s="1"/>
  <c r="IV463" i="7"/>
  <c r="C464" i="7"/>
  <c r="CL464" i="7"/>
  <c r="DF464" i="7" s="1"/>
  <c r="CI464" i="7"/>
  <c r="EU464" i="7"/>
  <c r="FK464" i="7" s="1"/>
  <c r="IV464" i="7"/>
  <c r="C466" i="7"/>
  <c r="IV466" i="7"/>
  <c r="C467" i="7"/>
  <c r="CL467" i="7"/>
  <c r="DF467" i="7" s="1"/>
  <c r="CI467" i="7"/>
  <c r="EU467" i="7"/>
  <c r="FK467" i="7" s="1"/>
  <c r="IV467" i="7"/>
  <c r="C468" i="7"/>
  <c r="CL468" i="7"/>
  <c r="DF468" i="7" s="1"/>
  <c r="EU468" i="7"/>
  <c r="FK468" i="7" s="1"/>
  <c r="IV468" i="7"/>
  <c r="C469" i="7"/>
  <c r="CL469" i="7"/>
  <c r="DF469" i="7" s="1"/>
  <c r="CI469" i="7"/>
  <c r="EU469" i="7"/>
  <c r="FK469" i="7" s="1"/>
  <c r="IV469" i="7"/>
  <c r="C470" i="7"/>
  <c r="CL470" i="7"/>
  <c r="DF470" i="7" s="1"/>
  <c r="EU470" i="7"/>
  <c r="FK470" i="7" s="1"/>
  <c r="IV470" i="7"/>
  <c r="C471" i="7"/>
  <c r="CL471" i="7"/>
  <c r="DF471" i="7" s="1"/>
  <c r="CI471" i="7"/>
  <c r="EU471" i="7"/>
  <c r="FK471" i="7" s="1"/>
  <c r="IV471" i="7"/>
  <c r="C472" i="7"/>
  <c r="CL472" i="7"/>
  <c r="DF472" i="7" s="1"/>
  <c r="CI472" i="7"/>
  <c r="EU472" i="7"/>
  <c r="FK472" i="7" s="1"/>
  <c r="IV472" i="7"/>
  <c r="C473" i="7"/>
  <c r="CL473" i="7"/>
  <c r="DF473" i="7" s="1"/>
  <c r="CI473" i="7"/>
  <c r="EU473" i="7"/>
  <c r="FK473" i="7" s="1"/>
  <c r="IV473" i="7"/>
  <c r="C474" i="7"/>
  <c r="CL474" i="7"/>
  <c r="DF474" i="7" s="1"/>
  <c r="EU474" i="7"/>
  <c r="FK474" i="7" s="1"/>
  <c r="IV474" i="7"/>
  <c r="C475" i="7"/>
  <c r="CL475" i="7"/>
  <c r="DF475" i="7" s="1"/>
  <c r="CI475" i="7"/>
  <c r="DY475" i="7"/>
  <c r="EU475" i="7"/>
  <c r="FK475" i="7" s="1"/>
  <c r="IV475" i="7"/>
  <c r="C476" i="7"/>
  <c r="CL476" i="7"/>
  <c r="DF476" i="7" s="1"/>
  <c r="EU476" i="7"/>
  <c r="FK476" i="7" s="1"/>
  <c r="IV476" i="7"/>
  <c r="C477" i="7"/>
  <c r="CL477" i="7"/>
  <c r="DF477" i="7" s="1"/>
  <c r="CI477" i="7"/>
  <c r="EU477" i="7"/>
  <c r="FK477" i="7" s="1"/>
  <c r="IV477" i="7"/>
  <c r="C479" i="7"/>
  <c r="C480" i="7"/>
  <c r="CL480" i="7"/>
  <c r="DF480" i="7" s="1"/>
  <c r="CI480" i="7"/>
  <c r="DY480" i="7"/>
  <c r="EU480" i="7"/>
  <c r="FK480" i="7" s="1"/>
  <c r="IV480" i="7"/>
  <c r="C481" i="7"/>
  <c r="CL481" i="7"/>
  <c r="DF481" i="7" s="1"/>
  <c r="CI481" i="7"/>
  <c r="EU481" i="7"/>
  <c r="FK481" i="7" s="1"/>
  <c r="IV481" i="7"/>
  <c r="C482" i="7"/>
  <c r="CL482" i="7"/>
  <c r="DF482" i="7" s="1"/>
  <c r="CI482" i="7"/>
  <c r="EU482" i="7"/>
  <c r="FK482" i="7" s="1"/>
  <c r="IV482" i="7"/>
  <c r="C483" i="7"/>
  <c r="CL483" i="7"/>
  <c r="DF483" i="7" s="1"/>
  <c r="EU483" i="7"/>
  <c r="FK483" i="7" s="1"/>
  <c r="IV483" i="7"/>
  <c r="C484" i="7"/>
  <c r="CL484" i="7"/>
  <c r="DF484" i="7" s="1"/>
  <c r="CI484" i="7"/>
  <c r="EU484" i="7"/>
  <c r="FK484" i="7" s="1"/>
  <c r="IV484" i="7"/>
  <c r="C485" i="7"/>
  <c r="CL485" i="7"/>
  <c r="DF485" i="7" s="1"/>
  <c r="EU485" i="7"/>
  <c r="FK485" i="7" s="1"/>
  <c r="IV485" i="7"/>
  <c r="C486" i="7"/>
  <c r="CL486" i="7"/>
  <c r="DF486" i="7" s="1"/>
  <c r="CI486" i="7"/>
  <c r="EU486" i="7"/>
  <c r="FK486" i="7" s="1"/>
  <c r="IV486" i="7"/>
  <c r="C487" i="7"/>
  <c r="CL487" i="7"/>
  <c r="DF487" i="7" s="1"/>
  <c r="EU487" i="7"/>
  <c r="FK487" i="7" s="1"/>
  <c r="IV487" i="7"/>
  <c r="C488" i="7"/>
  <c r="CL488" i="7"/>
  <c r="DF488" i="7" s="1"/>
  <c r="CI488" i="7"/>
  <c r="DY488" i="7"/>
  <c r="EU488" i="7"/>
  <c r="FK488" i="7" s="1"/>
  <c r="IV488" i="7"/>
  <c r="C489" i="7"/>
  <c r="CL489" i="7"/>
  <c r="DF489" i="7" s="1"/>
  <c r="CI489" i="7"/>
  <c r="EU489" i="7"/>
  <c r="FK489" i="7" s="1"/>
  <c r="IV489" i="7"/>
  <c r="C490" i="7"/>
  <c r="CL490" i="7"/>
  <c r="DF490" i="7" s="1"/>
  <c r="CI490" i="7"/>
  <c r="EU490" i="7"/>
  <c r="FK490" i="7" s="1"/>
  <c r="IV490" i="7"/>
  <c r="C492" i="7"/>
  <c r="C493" i="7"/>
  <c r="CL493" i="7"/>
  <c r="DF493" i="7" s="1"/>
  <c r="CI493" i="7"/>
  <c r="DY493" i="7"/>
  <c r="EU493" i="7"/>
  <c r="FK493" i="7" s="1"/>
  <c r="IV493" i="7"/>
  <c r="C494" i="7"/>
  <c r="CL494" i="7"/>
  <c r="DF494" i="7" s="1"/>
  <c r="EU494" i="7"/>
  <c r="FK494" i="7" s="1"/>
  <c r="IV494" i="7"/>
  <c r="C495" i="7"/>
  <c r="CL495" i="7"/>
  <c r="DF495" i="7" s="1"/>
  <c r="CI495" i="7"/>
  <c r="EU495" i="7"/>
  <c r="FK495" i="7" s="1"/>
  <c r="IV495" i="7"/>
  <c r="C496" i="7"/>
  <c r="CL496" i="7"/>
  <c r="DF496" i="7" s="1"/>
  <c r="EU496" i="7"/>
  <c r="FK496" i="7" s="1"/>
  <c r="IV496" i="7"/>
  <c r="C497" i="7"/>
  <c r="CL497" i="7"/>
  <c r="DF497" i="7" s="1"/>
  <c r="CI497" i="7"/>
  <c r="EU497" i="7"/>
  <c r="FK497" i="7" s="1"/>
  <c r="IV497" i="7"/>
  <c r="C498" i="7"/>
  <c r="CL498" i="7"/>
  <c r="DF498" i="7" s="1"/>
  <c r="CI498" i="7"/>
  <c r="EU498" i="7"/>
  <c r="FK498" i="7" s="1"/>
  <c r="IV498" i="7"/>
  <c r="C499" i="7"/>
  <c r="CL499" i="7"/>
  <c r="DF499" i="7" s="1"/>
  <c r="CI499" i="7"/>
  <c r="EU499" i="7"/>
  <c r="FK499" i="7" s="1"/>
  <c r="IV499" i="7"/>
  <c r="C500" i="7"/>
  <c r="CL500" i="7"/>
  <c r="DF500" i="7" s="1"/>
  <c r="EU500" i="7"/>
  <c r="FK500" i="7" s="1"/>
  <c r="IV500" i="7"/>
  <c r="C501" i="7"/>
  <c r="CL501" i="7"/>
  <c r="DF501" i="7" s="1"/>
  <c r="CI501" i="7"/>
  <c r="DY501" i="7"/>
  <c r="EU501" i="7"/>
  <c r="FK501" i="7" s="1"/>
  <c r="IV501" i="7"/>
  <c r="C502" i="7"/>
  <c r="CL502" i="7"/>
  <c r="DF502" i="7" s="1"/>
  <c r="EU502" i="7"/>
  <c r="FK502" i="7" s="1"/>
  <c r="IV502" i="7"/>
  <c r="C503" i="7"/>
  <c r="CL503" i="7"/>
  <c r="DF503" i="7" s="1"/>
  <c r="CI503" i="7"/>
  <c r="EU503" i="7"/>
  <c r="FK503" i="7" s="1"/>
  <c r="IV503" i="7"/>
  <c r="C505" i="7"/>
  <c r="C506" i="7"/>
  <c r="CL506" i="7"/>
  <c r="DF506" i="7" s="1"/>
  <c r="CI506" i="7"/>
  <c r="EU506" i="7"/>
  <c r="FK506" i="7" s="1"/>
  <c r="IV506" i="7"/>
  <c r="C507" i="7"/>
  <c r="CL507" i="7"/>
  <c r="DF507" i="7" s="1"/>
  <c r="CI507" i="7"/>
  <c r="EU507" i="7"/>
  <c r="FK507" i="7" s="1"/>
  <c r="IV507" i="7"/>
  <c r="C508" i="7"/>
  <c r="CL508" i="7"/>
  <c r="DF508" i="7" s="1"/>
  <c r="CI508" i="7"/>
  <c r="EU508" i="7"/>
  <c r="FK508" i="7" s="1"/>
  <c r="IV508" i="7"/>
  <c r="C509" i="7"/>
  <c r="CL509" i="7"/>
  <c r="DF509" i="7" s="1"/>
  <c r="EU509" i="7"/>
  <c r="FK509" i="7" s="1"/>
  <c r="IV509" i="7"/>
  <c r="C510" i="7"/>
  <c r="CL510" i="7"/>
  <c r="DF510" i="7" s="1"/>
  <c r="CI510" i="7"/>
  <c r="EU510" i="7"/>
  <c r="FK510" i="7" s="1"/>
  <c r="IV510" i="7"/>
  <c r="C511" i="7"/>
  <c r="CL511" i="7"/>
  <c r="DF511" i="7" s="1"/>
  <c r="EU511" i="7"/>
  <c r="FK511" i="7" s="1"/>
  <c r="IV511" i="7"/>
  <c r="C512" i="7"/>
  <c r="CL512" i="7"/>
  <c r="DF512" i="7" s="1"/>
  <c r="CI512" i="7"/>
  <c r="EU512" i="7"/>
  <c r="FK512" i="7" s="1"/>
  <c r="IV512" i="7"/>
  <c r="C513" i="7"/>
  <c r="CL513" i="7"/>
  <c r="DF513" i="7" s="1"/>
  <c r="EU513" i="7"/>
  <c r="FK513" i="7" s="1"/>
  <c r="IV513" i="7"/>
  <c r="C514" i="7"/>
  <c r="CL514" i="7"/>
  <c r="DF514" i="7" s="1"/>
  <c r="CI514" i="7"/>
  <c r="DY514" i="7"/>
  <c r="EU514" i="7"/>
  <c r="FK514" i="7" s="1"/>
  <c r="IV514" i="7"/>
  <c r="C515" i="7"/>
  <c r="CL515" i="7"/>
  <c r="DF515" i="7" s="1"/>
  <c r="CI515" i="7"/>
  <c r="EU515" i="7"/>
  <c r="FK515" i="7" s="1"/>
  <c r="IV515" i="7"/>
  <c r="C516" i="7"/>
  <c r="CL516" i="7"/>
  <c r="DF516" i="7" s="1"/>
  <c r="CI516" i="7"/>
  <c r="EU516" i="7"/>
  <c r="FK516" i="7" s="1"/>
  <c r="IV516" i="7"/>
  <c r="C518" i="7"/>
  <c r="IV518" i="7"/>
  <c r="C519" i="7"/>
  <c r="CL519" i="7"/>
  <c r="DF519" i="7" s="1"/>
  <c r="CI519" i="7"/>
  <c r="EU519" i="7"/>
  <c r="FK519" i="7" s="1"/>
  <c r="IV519" i="7"/>
  <c r="C520" i="7"/>
  <c r="CL520" i="7"/>
  <c r="DF520" i="7" s="1"/>
  <c r="EU520" i="7"/>
  <c r="FK520" i="7" s="1"/>
  <c r="IV520" i="7"/>
  <c r="C521" i="7"/>
  <c r="CL521" i="7"/>
  <c r="DF521" i="7" s="1"/>
  <c r="CI521" i="7"/>
  <c r="EU521" i="7"/>
  <c r="FK521" i="7" s="1"/>
  <c r="IV521" i="7"/>
  <c r="C522" i="7"/>
  <c r="CL522" i="7"/>
  <c r="DF522" i="7" s="1"/>
  <c r="EU522" i="7"/>
  <c r="FK522" i="7" s="1"/>
  <c r="IV522" i="7"/>
  <c r="C523" i="7"/>
  <c r="CL523" i="7"/>
  <c r="DF523" i="7" s="1"/>
  <c r="CI523" i="7"/>
  <c r="EU523" i="7"/>
  <c r="FK523" i="7" s="1"/>
  <c r="IV523" i="7"/>
  <c r="C524" i="7"/>
  <c r="CL524" i="7"/>
  <c r="DF524" i="7" s="1"/>
  <c r="CI524" i="7"/>
  <c r="EU524" i="7"/>
  <c r="FK524" i="7" s="1"/>
  <c r="IV524" i="7"/>
  <c r="C525" i="7"/>
  <c r="CL525" i="7"/>
  <c r="DF525" i="7" s="1"/>
  <c r="CI525" i="7"/>
  <c r="EU525" i="7"/>
  <c r="FK525" i="7" s="1"/>
  <c r="IV525" i="7"/>
  <c r="C526" i="7"/>
  <c r="CL526" i="7"/>
  <c r="DF526" i="7" s="1"/>
  <c r="EU526" i="7"/>
  <c r="FK526" i="7" s="1"/>
  <c r="IV526" i="7"/>
  <c r="C527" i="7"/>
  <c r="CL527" i="7"/>
  <c r="DF527" i="7" s="1"/>
  <c r="CI527" i="7"/>
  <c r="DY527" i="7"/>
  <c r="EU527" i="7"/>
  <c r="FK527" i="7" s="1"/>
  <c r="IV527" i="7"/>
  <c r="C528" i="7"/>
  <c r="CL528" i="7"/>
  <c r="DF528" i="7" s="1"/>
  <c r="EU528" i="7"/>
  <c r="FK528" i="7" s="1"/>
  <c r="IV528" i="7"/>
  <c r="C529" i="7"/>
  <c r="CL529" i="7"/>
  <c r="DF529" i="7" s="1"/>
  <c r="CI529" i="7"/>
  <c r="EU529" i="7"/>
  <c r="FK529" i="7" s="1"/>
  <c r="IV529" i="7"/>
  <c r="C531" i="7"/>
  <c r="IV531" i="7"/>
  <c r="C532" i="7"/>
  <c r="CL532" i="7"/>
  <c r="DF532" i="7" s="1"/>
  <c r="CI532" i="7"/>
  <c r="EU532" i="7"/>
  <c r="FK532" i="7" s="1"/>
  <c r="IV532" i="7"/>
  <c r="C533" i="7"/>
  <c r="CL533" i="7"/>
  <c r="DF533" i="7" s="1"/>
  <c r="CI533" i="7"/>
  <c r="EU533" i="7"/>
  <c r="FK533" i="7" s="1"/>
  <c r="IV533" i="7"/>
  <c r="C534" i="7"/>
  <c r="CL534" i="7"/>
  <c r="DF534" i="7" s="1"/>
  <c r="CI534" i="7"/>
  <c r="EU534" i="7"/>
  <c r="FK534" i="7" s="1"/>
  <c r="IV534" i="7"/>
  <c r="C535" i="7"/>
  <c r="CL535" i="7"/>
  <c r="DF535" i="7" s="1"/>
  <c r="EU535" i="7"/>
  <c r="FK535" i="7" s="1"/>
  <c r="IV535" i="7"/>
  <c r="C536" i="7"/>
  <c r="CL536" i="7"/>
  <c r="DF536" i="7" s="1"/>
  <c r="CI536" i="7"/>
  <c r="EU536" i="7"/>
  <c r="FK536" i="7" s="1"/>
  <c r="IV536" i="7"/>
  <c r="C537" i="7"/>
  <c r="CL537" i="7"/>
  <c r="DF537" i="7" s="1"/>
  <c r="EU537" i="7"/>
  <c r="FK537" i="7" s="1"/>
  <c r="IV537" i="7"/>
  <c r="C538" i="7"/>
  <c r="CL538" i="7"/>
  <c r="DF538" i="7" s="1"/>
  <c r="CI538" i="7"/>
  <c r="EU538" i="7"/>
  <c r="FK538" i="7" s="1"/>
  <c r="IV538" i="7"/>
  <c r="C539" i="7"/>
  <c r="CL539" i="7"/>
  <c r="DF539" i="7" s="1"/>
  <c r="EU539" i="7"/>
  <c r="FK539" i="7" s="1"/>
  <c r="IV539" i="7"/>
  <c r="C540" i="7"/>
  <c r="CL540" i="7"/>
  <c r="DF540" i="7" s="1"/>
  <c r="CI540" i="7"/>
  <c r="DY540" i="7"/>
  <c r="EU540" i="7"/>
  <c r="FK540" i="7" s="1"/>
  <c r="IV540" i="7"/>
  <c r="C541" i="7"/>
  <c r="CL541" i="7"/>
  <c r="DF541" i="7" s="1"/>
  <c r="CI541" i="7"/>
  <c r="DY541" i="7"/>
  <c r="EU541" i="7"/>
  <c r="FK541" i="7" s="1"/>
  <c r="IV541" i="7"/>
  <c r="C542" i="7"/>
  <c r="CL542" i="7"/>
  <c r="DF542" i="7" s="1"/>
  <c r="CI542" i="7"/>
  <c r="EU542" i="7"/>
  <c r="FK542" i="7" s="1"/>
  <c r="IV542" i="7"/>
  <c r="C544" i="7"/>
  <c r="IV544" i="7"/>
  <c r="C545" i="7"/>
  <c r="DF545" i="7"/>
  <c r="CI545" i="7"/>
  <c r="FK545" i="7"/>
  <c r="IV545" i="7"/>
  <c r="C546" i="7"/>
  <c r="CL546" i="7"/>
  <c r="DF546" i="7" s="1"/>
  <c r="EU546" i="7"/>
  <c r="FK546" i="7" s="1"/>
  <c r="IV546" i="7"/>
  <c r="C547" i="7"/>
  <c r="CL547" i="7"/>
  <c r="DF547" i="7" s="1"/>
  <c r="CI547" i="7"/>
  <c r="EU547" i="7"/>
  <c r="FK547" i="7" s="1"/>
  <c r="IV547" i="7"/>
  <c r="C548" i="7"/>
  <c r="CL548" i="7"/>
  <c r="DF548" i="7" s="1"/>
  <c r="EU548" i="7"/>
  <c r="FK548" i="7" s="1"/>
  <c r="IV548" i="7"/>
  <c r="C549" i="7"/>
  <c r="CL549" i="7"/>
  <c r="DF549" i="7" s="1"/>
  <c r="CI549" i="7"/>
  <c r="EU549" i="7"/>
  <c r="FK549" i="7" s="1"/>
  <c r="IV549" i="7"/>
  <c r="C550" i="7"/>
  <c r="CL550" i="7"/>
  <c r="DF550" i="7" s="1"/>
  <c r="EU550" i="7"/>
  <c r="FK550" i="7" s="1"/>
  <c r="IV550" i="7"/>
  <c r="C551" i="7"/>
  <c r="CL551" i="7"/>
  <c r="DF551" i="7" s="1"/>
  <c r="CI551" i="7"/>
  <c r="EU551" i="7"/>
  <c r="FK551" i="7" s="1"/>
  <c r="IV551" i="7"/>
  <c r="C552" i="7"/>
  <c r="CL552" i="7"/>
  <c r="DF552" i="7" s="1"/>
  <c r="CI552" i="7"/>
  <c r="EU552" i="7"/>
  <c r="FK552" i="7" s="1"/>
  <c r="IV552" i="7"/>
  <c r="C553" i="7"/>
  <c r="CL553" i="7"/>
  <c r="DF553" i="7" s="1"/>
  <c r="CI553" i="7"/>
  <c r="DY553" i="7"/>
  <c r="EU553" i="7"/>
  <c r="FK553" i="7" s="1"/>
  <c r="IV553" i="7"/>
  <c r="C554" i="7"/>
  <c r="CL554" i="7"/>
  <c r="DF554" i="7" s="1"/>
  <c r="EU554" i="7"/>
  <c r="FK554" i="7" s="1"/>
  <c r="IV554" i="7"/>
  <c r="C555" i="7"/>
  <c r="CL555" i="7"/>
  <c r="DF555" i="7" s="1"/>
  <c r="CI555" i="7"/>
  <c r="EU555" i="7"/>
  <c r="FK555" i="7" s="1"/>
  <c r="IV555" i="7"/>
  <c r="C557" i="7"/>
  <c r="IV557" i="7"/>
  <c r="C558" i="7"/>
  <c r="CL558" i="7"/>
  <c r="DF558" i="7" s="1"/>
  <c r="CI558" i="7"/>
  <c r="EU558" i="7"/>
  <c r="FK558" i="7" s="1"/>
  <c r="IV558" i="7"/>
  <c r="C559" i="7"/>
  <c r="CL559" i="7"/>
  <c r="DF559" i="7" s="1"/>
  <c r="EU559" i="7"/>
  <c r="FK559" i="7" s="1"/>
  <c r="IV559" i="7"/>
  <c r="C560" i="7"/>
  <c r="CL560" i="7"/>
  <c r="DF560" i="7" s="1"/>
  <c r="CI560" i="7"/>
  <c r="EU560" i="7"/>
  <c r="FK560" i="7" s="1"/>
  <c r="IV560" i="7"/>
  <c r="C561" i="7"/>
  <c r="CL561" i="7"/>
  <c r="DF561" i="7" s="1"/>
  <c r="CI561" i="7"/>
  <c r="EU561" i="7"/>
  <c r="FK561" i="7" s="1"/>
  <c r="IV561" i="7"/>
  <c r="C562" i="7"/>
  <c r="CL562" i="7"/>
  <c r="DF562" i="7" s="1"/>
  <c r="CI562" i="7"/>
  <c r="EU562" i="7"/>
  <c r="FK562" i="7" s="1"/>
  <c r="IV562" i="7"/>
  <c r="C563" i="7"/>
  <c r="CL563" i="7"/>
  <c r="DF563" i="7" s="1"/>
  <c r="EU563" i="7"/>
  <c r="FK563" i="7" s="1"/>
  <c r="IV563" i="7"/>
  <c r="C564" i="7"/>
  <c r="CL564" i="7"/>
  <c r="DF564" i="7" s="1"/>
  <c r="CI564" i="7"/>
  <c r="EU564" i="7"/>
  <c r="FK564" i="7" s="1"/>
  <c r="IV564" i="7"/>
  <c r="C565" i="7"/>
  <c r="CL565" i="7"/>
  <c r="DF565" i="7" s="1"/>
  <c r="EU565" i="7"/>
  <c r="FK565" i="7" s="1"/>
  <c r="IV565" i="7"/>
  <c r="C566" i="7"/>
  <c r="CL566" i="7"/>
  <c r="DF566" i="7" s="1"/>
  <c r="CI566" i="7"/>
  <c r="DY566" i="7"/>
  <c r="EU566" i="7"/>
  <c r="FK566" i="7" s="1"/>
  <c r="IV566" i="7"/>
  <c r="C567" i="7"/>
  <c r="CL567" i="7"/>
  <c r="DF567" i="7" s="1"/>
  <c r="EU567" i="7"/>
  <c r="FK567" i="7" s="1"/>
  <c r="IV567" i="7"/>
  <c r="C568" i="7"/>
  <c r="CL568" i="7"/>
  <c r="DF568" i="7" s="1"/>
  <c r="CI568" i="7"/>
  <c r="EU568" i="7"/>
  <c r="FK568" i="7" s="1"/>
  <c r="IV568" i="7"/>
  <c r="C570" i="7"/>
  <c r="C571" i="7"/>
  <c r="CL571" i="7"/>
  <c r="DF571" i="7" s="1"/>
  <c r="CI571" i="7"/>
  <c r="EU571" i="7"/>
  <c r="FK571" i="7" s="1"/>
  <c r="IV571" i="7"/>
  <c r="C572" i="7"/>
  <c r="CL572" i="7"/>
  <c r="DF572" i="7" s="1"/>
  <c r="EU572" i="7"/>
  <c r="FK572" i="7" s="1"/>
  <c r="IV572" i="7"/>
  <c r="C573" i="7"/>
  <c r="CL573" i="7"/>
  <c r="DF573" i="7" s="1"/>
  <c r="CI573" i="7"/>
  <c r="EU573" i="7"/>
  <c r="FK573" i="7" s="1"/>
  <c r="IV573" i="7"/>
  <c r="C574" i="7"/>
  <c r="CL574" i="7"/>
  <c r="DF574" i="7" s="1"/>
  <c r="EU574" i="7"/>
  <c r="FK574" i="7" s="1"/>
  <c r="IV574" i="7"/>
  <c r="C575" i="7"/>
  <c r="CL575" i="7"/>
  <c r="DF575" i="7" s="1"/>
  <c r="CI575" i="7"/>
  <c r="EU575" i="7"/>
  <c r="FK575" i="7" s="1"/>
  <c r="IV575" i="7"/>
  <c r="C576" i="7"/>
  <c r="CL576" i="7"/>
  <c r="DF576" i="7" s="1"/>
  <c r="EU576" i="7"/>
  <c r="FK576" i="7" s="1"/>
  <c r="IV576" i="7"/>
  <c r="C577" i="7"/>
  <c r="CL577" i="7"/>
  <c r="DF577" i="7" s="1"/>
  <c r="CI577" i="7"/>
  <c r="EU577" i="7"/>
  <c r="FK577" i="7" s="1"/>
  <c r="IV577" i="7"/>
  <c r="C578" i="7"/>
  <c r="CL578" i="7"/>
  <c r="DF578" i="7" s="1"/>
  <c r="CI578" i="7"/>
  <c r="EU578" i="7"/>
  <c r="FK578" i="7" s="1"/>
  <c r="IV578" i="7"/>
  <c r="C579" i="7"/>
  <c r="CL579" i="7"/>
  <c r="DF579" i="7" s="1"/>
  <c r="CI579" i="7"/>
  <c r="DY579" i="7"/>
  <c r="EU579" i="7"/>
  <c r="FK579" i="7" s="1"/>
  <c r="IV579" i="7"/>
  <c r="C580" i="7"/>
  <c r="CL580" i="7"/>
  <c r="DF580" i="7" s="1"/>
  <c r="EU580" i="7"/>
  <c r="FK580" i="7" s="1"/>
  <c r="IV580" i="7"/>
  <c r="C581" i="7"/>
  <c r="CL581" i="7"/>
  <c r="DF581" i="7" s="1"/>
  <c r="CI581" i="7"/>
  <c r="EU581" i="7"/>
  <c r="FK581" i="7" s="1"/>
  <c r="IV581" i="7"/>
  <c r="F33" i="2"/>
  <c r="AE33" i="2" s="1"/>
  <c r="G33" i="2"/>
  <c r="G34" i="2"/>
  <c r="G35" i="2"/>
  <c r="G36" i="2"/>
  <c r="G37" i="2"/>
  <c r="G38" i="2"/>
  <c r="G39" i="2"/>
  <c r="G43" i="2"/>
  <c r="F34" i="2"/>
  <c r="AE34" i="2" s="1"/>
  <c r="F35" i="2"/>
  <c r="AE35" i="2" s="1"/>
  <c r="F36" i="2"/>
  <c r="AE36" i="2" s="1"/>
  <c r="F37" i="2"/>
  <c r="AE37" i="2" s="1"/>
  <c r="AF37" i="2" s="1"/>
  <c r="AG37" i="2" s="1"/>
  <c r="F38" i="2"/>
  <c r="AE38" i="2" s="1"/>
  <c r="AF38" i="2" s="1"/>
  <c r="AG38" i="2" s="1"/>
  <c r="F39" i="2"/>
  <c r="AE39" i="2" s="1"/>
  <c r="AF39" i="2" s="1"/>
  <c r="AG39" i="2" s="1"/>
  <c r="AG40" i="2"/>
  <c r="AG41" i="2"/>
  <c r="AG42" i="2"/>
  <c r="F43" i="2"/>
  <c r="AE43" i="2" s="1"/>
  <c r="AF43" i="2" s="1"/>
  <c r="AG43" i="2" s="1"/>
  <c r="AE49" i="2"/>
  <c r="AF49" i="2" s="1"/>
  <c r="AG49" i="2" s="1"/>
  <c r="F53" i="2"/>
  <c r="AE53" i="2" s="1"/>
  <c r="AF53" i="2" s="1"/>
  <c r="AG53" i="2" s="1"/>
  <c r="F54" i="2"/>
  <c r="AE54" i="2" s="1"/>
  <c r="AF54" i="2" s="1"/>
  <c r="AG54" i="2" s="1"/>
  <c r="F55" i="2"/>
  <c r="AE55" i="2" s="1"/>
  <c r="AF55" i="2" s="1"/>
  <c r="AG55" i="2" s="1"/>
  <c r="F56" i="2"/>
  <c r="AE56" i="2" s="1"/>
  <c r="AF56" i="2" s="1"/>
  <c r="AG56" i="2" s="1"/>
  <c r="F57" i="2"/>
  <c r="AE57" i="2" s="1"/>
  <c r="AF57" i="2" s="1"/>
  <c r="AG57" i="2" s="1"/>
  <c r="AG58" i="2"/>
  <c r="AG59" i="2"/>
  <c r="AG60" i="2"/>
  <c r="F61" i="2"/>
  <c r="AE61" i="2" s="1"/>
  <c r="AF61" i="2" s="1"/>
  <c r="AG61" i="2" s="1"/>
  <c r="F68" i="2"/>
  <c r="AE68" i="2" s="1"/>
  <c r="AF68" i="2" s="1"/>
  <c r="AG68" i="2" s="1"/>
  <c r="F70" i="2"/>
  <c r="G70" i="2"/>
  <c r="G71" i="2"/>
  <c r="G72" i="2"/>
  <c r="G73" i="2"/>
  <c r="G74" i="2"/>
  <c r="G75" i="2"/>
  <c r="G76" i="2"/>
  <c r="G80" i="2"/>
  <c r="G81" i="2"/>
  <c r="F71" i="2"/>
  <c r="AE71" i="2" s="1"/>
  <c r="AF71" i="2" s="1"/>
  <c r="AG71" i="2" s="1"/>
  <c r="F72" i="2"/>
  <c r="AE72" i="2" s="1"/>
  <c r="AF72" i="2" s="1"/>
  <c r="AG72" i="2" s="1"/>
  <c r="F73" i="2"/>
  <c r="AE73" i="2" s="1"/>
  <c r="AF73" i="2" s="1"/>
  <c r="AG73" i="2" s="1"/>
  <c r="F74" i="2"/>
  <c r="AE74" i="2" s="1"/>
  <c r="AF74" i="2" s="1"/>
  <c r="AG74" i="2" s="1"/>
  <c r="F75" i="2"/>
  <c r="AE75" i="2" s="1"/>
  <c r="AF75" i="2" s="1"/>
  <c r="AG75" i="2" s="1"/>
  <c r="F76" i="2"/>
  <c r="AE76" i="2" s="1"/>
  <c r="AF76" i="2" s="1"/>
  <c r="AG76" i="2" s="1"/>
  <c r="AG77" i="2"/>
  <c r="AG78" i="2"/>
  <c r="AG79" i="2"/>
  <c r="F80" i="2"/>
  <c r="AE80" i="2" s="1"/>
  <c r="AF80" i="2" s="1"/>
  <c r="AG80" i="2" s="1"/>
  <c r="F81" i="2"/>
  <c r="AE81" i="2" s="1"/>
  <c r="AF81" i="2" s="1"/>
  <c r="AG81" i="2" s="1"/>
  <c r="F93" i="2"/>
  <c r="G93" i="2"/>
  <c r="G94" i="2"/>
  <c r="G95" i="2"/>
  <c r="G96" i="2"/>
  <c r="G97" i="2"/>
  <c r="G98" i="2"/>
  <c r="G99" i="2"/>
  <c r="G103" i="2"/>
  <c r="G104" i="2"/>
  <c r="F94" i="2"/>
  <c r="AE94" i="2" s="1"/>
  <c r="AF94" i="2" s="1"/>
  <c r="F95" i="2"/>
  <c r="AE95" i="2" s="1"/>
  <c r="F96" i="2"/>
  <c r="AE96" i="2" s="1"/>
  <c r="AF96" i="2" s="1"/>
  <c r="AG96" i="2" s="1"/>
  <c r="F97" i="2"/>
  <c r="AE97" i="2" s="1"/>
  <c r="AF97" i="2" s="1"/>
  <c r="AG97" i="2" s="1"/>
  <c r="F98" i="2"/>
  <c r="AE98" i="2" s="1"/>
  <c r="AF98" i="2" s="1"/>
  <c r="AG98" i="2" s="1"/>
  <c r="F99" i="2"/>
  <c r="AE99" i="2" s="1"/>
  <c r="AF99" i="2" s="1"/>
  <c r="AG99" i="2" s="1"/>
  <c r="AG100" i="2"/>
  <c r="AG101" i="2"/>
  <c r="AG102" i="2"/>
  <c r="F103" i="2"/>
  <c r="AE103" i="2" s="1"/>
  <c r="AF103" i="2" s="1"/>
  <c r="AG103" i="2" s="1"/>
  <c r="F104" i="2"/>
  <c r="AE104" i="2" s="1"/>
  <c r="AF104" i="2" s="1"/>
  <c r="AG104" i="2" s="1"/>
  <c r="F115" i="2"/>
  <c r="G115" i="2"/>
  <c r="AE116" i="2"/>
  <c r="G116" i="2"/>
  <c r="G117" i="2"/>
  <c r="G118" i="2"/>
  <c r="G119" i="2"/>
  <c r="G120" i="2"/>
  <c r="G121" i="2"/>
  <c r="G125" i="2"/>
  <c r="G126" i="2"/>
  <c r="F117" i="2"/>
  <c r="AE117" i="2" s="1"/>
  <c r="AF117" i="2" s="1"/>
  <c r="F118" i="2"/>
  <c r="AE118" i="2" s="1"/>
  <c r="AF118" i="2" s="1"/>
  <c r="AG118" i="2" s="1"/>
  <c r="F119" i="2"/>
  <c r="AE119" i="2" s="1"/>
  <c r="AF119" i="2" s="1"/>
  <c r="AG119" i="2" s="1"/>
  <c r="F120" i="2"/>
  <c r="AE120" i="2" s="1"/>
  <c r="AF120" i="2" s="1"/>
  <c r="AG120" i="2" s="1"/>
  <c r="F121" i="2"/>
  <c r="AE121" i="2" s="1"/>
  <c r="AF121" i="2" s="1"/>
  <c r="AG121" i="2" s="1"/>
  <c r="AG122" i="2"/>
  <c r="AG123" i="2"/>
  <c r="AG124" i="2"/>
  <c r="F125" i="2"/>
  <c r="AE125" i="2" s="1"/>
  <c r="AF125" i="2" s="1"/>
  <c r="AG125" i="2" s="1"/>
  <c r="F126" i="2"/>
  <c r="AE126" i="2" s="1"/>
  <c r="AF126" i="2" s="1"/>
  <c r="AG126" i="2" s="1"/>
  <c r="F132" i="2"/>
  <c r="G132" i="2"/>
  <c r="G133" i="2"/>
  <c r="G134" i="2"/>
  <c r="G135" i="2"/>
  <c r="G136" i="2"/>
  <c r="G137" i="2"/>
  <c r="G138" i="2"/>
  <c r="G145" i="2"/>
  <c r="G146" i="2"/>
  <c r="AE133" i="2"/>
  <c r="AE134" i="2"/>
  <c r="AE135" i="2"/>
  <c r="AF135" i="2" s="1"/>
  <c r="AG135" i="2" s="1"/>
  <c r="AE136" i="2"/>
  <c r="AF136" i="2" s="1"/>
  <c r="AG136" i="2" s="1"/>
  <c r="AE137" i="2"/>
  <c r="AF137" i="2" s="1"/>
  <c r="AG137" i="2" s="1"/>
  <c r="AE138" i="2"/>
  <c r="AF138" i="2" s="1"/>
  <c r="AG138" i="2" s="1"/>
  <c r="AG139" i="2"/>
  <c r="AG140" i="2"/>
  <c r="AG144" i="2"/>
  <c r="AE145" i="2"/>
  <c r="AF145" i="2" s="1"/>
  <c r="AG145" i="2" s="1"/>
  <c r="AE146" i="2"/>
  <c r="AF146" i="2" s="1"/>
  <c r="AG146" i="2" s="1"/>
  <c r="AE148" i="2"/>
  <c r="G148" i="2"/>
  <c r="G149" i="2"/>
  <c r="G150" i="2"/>
  <c r="G151" i="2"/>
  <c r="G152" i="2"/>
  <c r="G153" i="2"/>
  <c r="G154" i="2"/>
  <c r="AE149" i="2"/>
  <c r="AE150" i="2"/>
  <c r="AF150" i="2" s="1"/>
  <c r="AE151" i="2"/>
  <c r="AF151" i="2" s="1"/>
  <c r="AG151" i="2" s="1"/>
  <c r="AE152" i="2"/>
  <c r="AF152" i="2" s="1"/>
  <c r="AG152" i="2" s="1"/>
  <c r="AE153" i="2"/>
  <c r="AF153" i="2" s="1"/>
  <c r="AG153" i="2" s="1"/>
  <c r="AE154" i="2"/>
  <c r="AF154" i="2" s="1"/>
  <c r="AG154" i="2" s="1"/>
  <c r="AG155" i="2"/>
  <c r="AG156" i="2"/>
  <c r="F161" i="2"/>
  <c r="AE161" i="2" s="1"/>
  <c r="G161" i="2"/>
  <c r="G162" i="2"/>
  <c r="G163" i="2"/>
  <c r="G164" i="2"/>
  <c r="G165" i="2"/>
  <c r="G166" i="2"/>
  <c r="G167" i="2"/>
  <c r="G171" i="2"/>
  <c r="G172" i="2"/>
  <c r="F162" i="2"/>
  <c r="AE162" i="2" s="1"/>
  <c r="AF162" i="2" s="1"/>
  <c r="F163" i="2"/>
  <c r="AE163" i="2" s="1"/>
  <c r="F164" i="2"/>
  <c r="AE164" i="2" s="1"/>
  <c r="AF164" i="2" s="1"/>
  <c r="AG164" i="2" s="1"/>
  <c r="F165" i="2"/>
  <c r="AE165" i="2" s="1"/>
  <c r="AF165" i="2" s="1"/>
  <c r="AG165" i="2" s="1"/>
  <c r="F166" i="2"/>
  <c r="AE166" i="2" s="1"/>
  <c r="AF166" i="2" s="1"/>
  <c r="AG166" i="2" s="1"/>
  <c r="F167" i="2"/>
  <c r="AE167" i="2" s="1"/>
  <c r="AF167" i="2" s="1"/>
  <c r="AG167" i="2" s="1"/>
  <c r="AG168" i="2"/>
  <c r="AG169" i="2"/>
  <c r="AG170" i="2"/>
  <c r="F171" i="2"/>
  <c r="AE171" i="2" s="1"/>
  <c r="AF171" i="2" s="1"/>
  <c r="AG171" i="2" s="1"/>
  <c r="F172" i="2"/>
  <c r="AE172" i="2" s="1"/>
  <c r="AF172" i="2" s="1"/>
  <c r="AG172" i="2" s="1"/>
  <c r="F183" i="2"/>
  <c r="G183" i="2"/>
  <c r="F184" i="2"/>
  <c r="AE184" i="2" s="1"/>
  <c r="G184" i="2"/>
  <c r="F185" i="2"/>
  <c r="AE185" i="2" s="1"/>
  <c r="AF185" i="2" s="1"/>
  <c r="AG185" i="2" s="1"/>
  <c r="G185" i="2"/>
  <c r="G186" i="2"/>
  <c r="G187" i="2"/>
  <c r="G188" i="2"/>
  <c r="G189" i="2"/>
  <c r="G193" i="2"/>
  <c r="G194" i="2"/>
  <c r="F186" i="2"/>
  <c r="AE186" i="2" s="1"/>
  <c r="AF186" i="2" s="1"/>
  <c r="AG186" i="2" s="1"/>
  <c r="F187" i="2"/>
  <c r="AE187" i="2" s="1"/>
  <c r="AF187" i="2" s="1"/>
  <c r="AG187" i="2" s="1"/>
  <c r="F188" i="2"/>
  <c r="AE188" i="2" s="1"/>
  <c r="AF188" i="2" s="1"/>
  <c r="AG188" i="2" s="1"/>
  <c r="F189" i="2"/>
  <c r="AE189" i="2" s="1"/>
  <c r="AF189" i="2" s="1"/>
  <c r="AG189" i="2" s="1"/>
  <c r="AG190" i="2"/>
  <c r="AG191" i="2"/>
  <c r="AG192" i="2"/>
  <c r="F193" i="2"/>
  <c r="AE193" i="2" s="1"/>
  <c r="AF193" i="2" s="1"/>
  <c r="AG193" i="2" s="1"/>
  <c r="F194" i="2"/>
  <c r="AE194" i="2" s="1"/>
  <c r="AF194" i="2" s="1"/>
  <c r="AG194" i="2" s="1"/>
  <c r="F196" i="2"/>
  <c r="G196" i="2"/>
  <c r="F197" i="2"/>
  <c r="AE197" i="2" s="1"/>
  <c r="G197" i="2"/>
  <c r="G198" i="2"/>
  <c r="G199" i="2"/>
  <c r="G200" i="2"/>
  <c r="G201" i="2"/>
  <c r="G202" i="2"/>
  <c r="G206" i="2"/>
  <c r="G207" i="2"/>
  <c r="F198" i="2"/>
  <c r="AE198" i="2" s="1"/>
  <c r="AF198" i="2" s="1"/>
  <c r="AG198" i="2" s="1"/>
  <c r="F199" i="2"/>
  <c r="AE199" i="2" s="1"/>
  <c r="AF199" i="2" s="1"/>
  <c r="AG199" i="2" s="1"/>
  <c r="F200" i="2"/>
  <c r="AE200" i="2" s="1"/>
  <c r="AF200" i="2" s="1"/>
  <c r="AG200" i="2" s="1"/>
  <c r="F201" i="2"/>
  <c r="AE201" i="2" s="1"/>
  <c r="AF201" i="2" s="1"/>
  <c r="AG201" i="2" s="1"/>
  <c r="F202" i="2"/>
  <c r="AE202" i="2" s="1"/>
  <c r="AF202" i="2" s="1"/>
  <c r="AG202" i="2" s="1"/>
  <c r="AG203" i="2"/>
  <c r="AG204" i="2"/>
  <c r="AG205" i="2"/>
  <c r="F206" i="2"/>
  <c r="AE206" i="2" s="1"/>
  <c r="AF206" i="2" s="1"/>
  <c r="AG206" i="2" s="1"/>
  <c r="F207" i="2"/>
  <c r="AE207" i="2" s="1"/>
  <c r="AF207" i="2" s="1"/>
  <c r="AG207" i="2" s="1"/>
  <c r="AE220" i="2"/>
  <c r="AF220" i="2" s="1"/>
  <c r="AG220" i="2" s="1"/>
  <c r="AE222" i="2"/>
  <c r="G222" i="2"/>
  <c r="G223" i="2"/>
  <c r="G224" i="2"/>
  <c r="G225" i="2"/>
  <c r="G226" i="2"/>
  <c r="G227" i="2"/>
  <c r="G228" i="2"/>
  <c r="G232" i="2"/>
  <c r="G233" i="2"/>
  <c r="F223" i="2"/>
  <c r="AE223" i="2" s="1"/>
  <c r="F224" i="2"/>
  <c r="AE224" i="2" s="1"/>
  <c r="F225" i="2"/>
  <c r="AE225" i="2" s="1"/>
  <c r="AF225" i="2" s="1"/>
  <c r="AG225" i="2" s="1"/>
  <c r="F226" i="2"/>
  <c r="AE226" i="2" s="1"/>
  <c r="AF226" i="2" s="1"/>
  <c r="AG226" i="2" s="1"/>
  <c r="F227" i="2"/>
  <c r="AE227" i="2" s="1"/>
  <c r="AF227" i="2" s="1"/>
  <c r="AG227" i="2" s="1"/>
  <c r="F228" i="2"/>
  <c r="AE228" i="2" s="1"/>
  <c r="AF228" i="2" s="1"/>
  <c r="AG228" i="2" s="1"/>
  <c r="AG229" i="2"/>
  <c r="AG230" i="2"/>
  <c r="AG231" i="2"/>
  <c r="F232" i="2"/>
  <c r="AE232" i="2" s="1"/>
  <c r="AF232" i="2" s="1"/>
  <c r="AG232" i="2" s="1"/>
  <c r="F233" i="2"/>
  <c r="AE233" i="2" s="1"/>
  <c r="AF233" i="2" s="1"/>
  <c r="AG233" i="2" s="1"/>
  <c r="F235" i="2"/>
  <c r="G235" i="2"/>
  <c r="G236" i="2"/>
  <c r="G237" i="2"/>
  <c r="G238" i="2"/>
  <c r="G239" i="2"/>
  <c r="G240" i="2"/>
  <c r="G241" i="2"/>
  <c r="G245" i="2"/>
  <c r="G246" i="2"/>
  <c r="F236" i="2"/>
  <c r="AE236" i="2" s="1"/>
  <c r="F237" i="2"/>
  <c r="AE237" i="2" s="1"/>
  <c r="F238" i="2"/>
  <c r="AE238" i="2" s="1"/>
  <c r="AF238" i="2" s="1"/>
  <c r="AG238" i="2" s="1"/>
  <c r="F239" i="2"/>
  <c r="AE239" i="2" s="1"/>
  <c r="AF239" i="2" s="1"/>
  <c r="AG239" i="2" s="1"/>
  <c r="F240" i="2"/>
  <c r="AE240" i="2" s="1"/>
  <c r="AF240" i="2" s="1"/>
  <c r="AG240" i="2" s="1"/>
  <c r="F241" i="2"/>
  <c r="AE241" i="2" s="1"/>
  <c r="AF241" i="2" s="1"/>
  <c r="AG241" i="2" s="1"/>
  <c r="AG242" i="2"/>
  <c r="AG243" i="2"/>
  <c r="AG244" i="2"/>
  <c r="F245" i="2"/>
  <c r="AE245" i="2" s="1"/>
  <c r="AF245" i="2" s="1"/>
  <c r="AG245" i="2" s="1"/>
  <c r="F246" i="2"/>
  <c r="AE246" i="2" s="1"/>
  <c r="AF246" i="2" s="1"/>
  <c r="AG246" i="2" s="1"/>
  <c r="F248" i="2"/>
  <c r="G248" i="2"/>
  <c r="G249" i="2"/>
  <c r="G250" i="2"/>
  <c r="G251" i="2"/>
  <c r="G252" i="2"/>
  <c r="G253" i="2"/>
  <c r="G254" i="2"/>
  <c r="G258" i="2"/>
  <c r="G259" i="2"/>
  <c r="F249" i="2"/>
  <c r="AE249" i="2" s="1"/>
  <c r="F250" i="2"/>
  <c r="AE250" i="2" s="1"/>
  <c r="F251" i="2"/>
  <c r="AE251" i="2" s="1"/>
  <c r="AF251" i="2" s="1"/>
  <c r="AG251" i="2" s="1"/>
  <c r="F252" i="2"/>
  <c r="AE252" i="2" s="1"/>
  <c r="AF252" i="2" s="1"/>
  <c r="AG252" i="2" s="1"/>
  <c r="F253" i="2"/>
  <c r="AE253" i="2" s="1"/>
  <c r="AF253" i="2" s="1"/>
  <c r="AG253" i="2" s="1"/>
  <c r="F254" i="2"/>
  <c r="AE254" i="2" s="1"/>
  <c r="AF254" i="2" s="1"/>
  <c r="AG254" i="2" s="1"/>
  <c r="AG255" i="2"/>
  <c r="AG256" i="2"/>
  <c r="AG257" i="2"/>
  <c r="F258" i="2"/>
  <c r="AE258" i="2" s="1"/>
  <c r="AF258" i="2" s="1"/>
  <c r="AG258" i="2" s="1"/>
  <c r="F259" i="2"/>
  <c r="AE259" i="2" s="1"/>
  <c r="AF259" i="2" s="1"/>
  <c r="AG259" i="2" s="1"/>
  <c r="F261" i="2"/>
  <c r="G261" i="2"/>
  <c r="G262" i="2"/>
  <c r="G263" i="2"/>
  <c r="G264" i="2"/>
  <c r="G265" i="2"/>
  <c r="G266" i="2"/>
  <c r="G267" i="2"/>
  <c r="G276" i="2"/>
  <c r="G277" i="2"/>
  <c r="F262" i="2"/>
  <c r="AE262" i="2" s="1"/>
  <c r="F263" i="2"/>
  <c r="AE263" i="2" s="1"/>
  <c r="F264" i="2"/>
  <c r="AE264" i="2" s="1"/>
  <c r="AF264" i="2" s="1"/>
  <c r="AG264" i="2" s="1"/>
  <c r="F265" i="2"/>
  <c r="AE265" i="2" s="1"/>
  <c r="AF265" i="2" s="1"/>
  <c r="AG265" i="2" s="1"/>
  <c r="F266" i="2"/>
  <c r="AE266" i="2" s="1"/>
  <c r="AF266" i="2" s="1"/>
  <c r="AG266" i="2" s="1"/>
  <c r="F267" i="2"/>
  <c r="AE267" i="2" s="1"/>
  <c r="AF267" i="2" s="1"/>
  <c r="AG267" i="2" s="1"/>
  <c r="AG268" i="2"/>
  <c r="AG269" i="2"/>
  <c r="AG270" i="2"/>
  <c r="F276" i="2"/>
  <c r="AE276" i="2" s="1"/>
  <c r="AF276" i="2" s="1"/>
  <c r="AG276" i="2" s="1"/>
  <c r="F277" i="2"/>
  <c r="AE277" i="2" s="1"/>
  <c r="AF277" i="2" s="1"/>
  <c r="AG277" i="2" s="1"/>
  <c r="F279" i="2"/>
  <c r="G279" i="2"/>
  <c r="F280" i="2"/>
  <c r="AE280" i="2" s="1"/>
  <c r="G280" i="2"/>
  <c r="F281" i="2"/>
  <c r="AE281" i="2" s="1"/>
  <c r="G281" i="2"/>
  <c r="G282" i="2"/>
  <c r="G283" i="2"/>
  <c r="G284" i="2"/>
  <c r="G285" i="2"/>
  <c r="G289" i="2"/>
  <c r="G290" i="2"/>
  <c r="F282" i="2"/>
  <c r="AE282" i="2" s="1"/>
  <c r="AF282" i="2" s="1"/>
  <c r="AG282" i="2" s="1"/>
  <c r="F283" i="2"/>
  <c r="AE283" i="2" s="1"/>
  <c r="AF283" i="2" s="1"/>
  <c r="AG283" i="2" s="1"/>
  <c r="F284" i="2"/>
  <c r="AE284" i="2" s="1"/>
  <c r="AF284" i="2" s="1"/>
  <c r="AG284" i="2" s="1"/>
  <c r="F285" i="2"/>
  <c r="AE285" i="2" s="1"/>
  <c r="AF285" i="2" s="1"/>
  <c r="AG285" i="2" s="1"/>
  <c r="AG286" i="2"/>
  <c r="AG287" i="2"/>
  <c r="AG288" i="2"/>
  <c r="F289" i="2"/>
  <c r="AE289" i="2" s="1"/>
  <c r="AF289" i="2" s="1"/>
  <c r="AG289" i="2" s="1"/>
  <c r="F290" i="2"/>
  <c r="AE290" i="2" s="1"/>
  <c r="AF290" i="2" s="1"/>
  <c r="AG290" i="2" s="1"/>
  <c r="F333" i="2"/>
  <c r="AE333" i="2" s="1"/>
  <c r="G333" i="2"/>
  <c r="G334" i="2"/>
  <c r="G335" i="2"/>
  <c r="G336" i="2"/>
  <c r="G337" i="2"/>
  <c r="G338" i="2"/>
  <c r="G339" i="2"/>
  <c r="G343" i="2"/>
  <c r="G344" i="2"/>
  <c r="F334" i="2"/>
  <c r="AE334" i="2" s="1"/>
  <c r="F335" i="2"/>
  <c r="AE335" i="2" s="1"/>
  <c r="AF335" i="2" s="1"/>
  <c r="AG335" i="2" s="1"/>
  <c r="F336" i="2"/>
  <c r="AE336" i="2" s="1"/>
  <c r="AF336" i="2" s="1"/>
  <c r="AG336" i="2" s="1"/>
  <c r="F337" i="2"/>
  <c r="AE337" i="2" s="1"/>
  <c r="AF337" i="2" s="1"/>
  <c r="AG337" i="2" s="1"/>
  <c r="F338" i="2"/>
  <c r="AE338" i="2" s="1"/>
  <c r="AF338" i="2" s="1"/>
  <c r="AG338" i="2" s="1"/>
  <c r="F339" i="2"/>
  <c r="AE339" i="2" s="1"/>
  <c r="AF339" i="2" s="1"/>
  <c r="AG339" i="2" s="1"/>
  <c r="AG340" i="2"/>
  <c r="AG341" i="2"/>
  <c r="AG342" i="2"/>
  <c r="F343" i="2"/>
  <c r="AE343" i="2" s="1"/>
  <c r="AF343" i="2" s="1"/>
  <c r="AG343" i="2" s="1"/>
  <c r="F344" i="2"/>
  <c r="AE344" i="2" s="1"/>
  <c r="AF344" i="2" s="1"/>
  <c r="AG344" i="2" s="1"/>
  <c r="F346" i="2"/>
  <c r="AE346" i="2" s="1"/>
  <c r="G346" i="2"/>
  <c r="G347" i="2"/>
  <c r="G348" i="2"/>
  <c r="G349" i="2"/>
  <c r="G350" i="2"/>
  <c r="G351" i="2"/>
  <c r="G352" i="2"/>
  <c r="G356" i="2"/>
  <c r="G357" i="2"/>
  <c r="F347" i="2"/>
  <c r="AE347" i="2" s="1"/>
  <c r="F348" i="2"/>
  <c r="AE348" i="2" s="1"/>
  <c r="F349" i="2"/>
  <c r="AE349" i="2" s="1"/>
  <c r="AF349" i="2" s="1"/>
  <c r="AG349" i="2" s="1"/>
  <c r="F350" i="2"/>
  <c r="AE350" i="2" s="1"/>
  <c r="AF350" i="2" s="1"/>
  <c r="AG350" i="2" s="1"/>
  <c r="F351" i="2"/>
  <c r="AE351" i="2" s="1"/>
  <c r="AF351" i="2" s="1"/>
  <c r="AG351" i="2" s="1"/>
  <c r="F352" i="2"/>
  <c r="AE352" i="2" s="1"/>
  <c r="AF352" i="2" s="1"/>
  <c r="AG352" i="2" s="1"/>
  <c r="AG353" i="2"/>
  <c r="AG354" i="2"/>
  <c r="AG355" i="2"/>
  <c r="F356" i="2"/>
  <c r="AE356" i="2" s="1"/>
  <c r="AF356" i="2" s="1"/>
  <c r="AG356" i="2" s="1"/>
  <c r="F357" i="2"/>
  <c r="AE357" i="2" s="1"/>
  <c r="AF357" i="2" s="1"/>
  <c r="AG357" i="2" s="1"/>
  <c r="F359" i="2"/>
  <c r="G359" i="2"/>
  <c r="G360" i="2"/>
  <c r="G361" i="2"/>
  <c r="G362" i="2"/>
  <c r="G363" i="2"/>
  <c r="G364" i="2"/>
  <c r="G365" i="2"/>
  <c r="G369" i="2"/>
  <c r="F360" i="2"/>
  <c r="AE360" i="2" s="1"/>
  <c r="F361" i="2"/>
  <c r="AE361" i="2" s="1"/>
  <c r="F362" i="2"/>
  <c r="AE362" i="2" s="1"/>
  <c r="AF362" i="2" s="1"/>
  <c r="AG362" i="2" s="1"/>
  <c r="F363" i="2"/>
  <c r="AE363" i="2" s="1"/>
  <c r="AF363" i="2" s="1"/>
  <c r="AG363" i="2" s="1"/>
  <c r="F364" i="2"/>
  <c r="AE364" i="2" s="1"/>
  <c r="AF364" i="2" s="1"/>
  <c r="AG364" i="2" s="1"/>
  <c r="F365" i="2"/>
  <c r="AE365" i="2" s="1"/>
  <c r="AF365" i="2" s="1"/>
  <c r="AG365" i="2" s="1"/>
  <c r="AG366" i="2"/>
  <c r="AG367" i="2"/>
  <c r="AG368" i="2"/>
  <c r="F369" i="2"/>
  <c r="AE369" i="2" s="1"/>
  <c r="AF369" i="2" s="1"/>
  <c r="AG369" i="2" s="1"/>
  <c r="AE396" i="2"/>
  <c r="AF396" i="2" s="1"/>
  <c r="AG396" i="2" s="1"/>
  <c r="F398" i="2"/>
  <c r="G398" i="2"/>
  <c r="G399" i="2"/>
  <c r="G400" i="2"/>
  <c r="G401" i="2"/>
  <c r="G402" i="2"/>
  <c r="G403" i="2"/>
  <c r="G404" i="2"/>
  <c r="G408" i="2"/>
  <c r="G418" i="2"/>
  <c r="F399" i="2"/>
  <c r="AE399" i="2" s="1"/>
  <c r="F400" i="2"/>
  <c r="AE400" i="2" s="1"/>
  <c r="AF400" i="2" s="1"/>
  <c r="AG400" i="2" s="1"/>
  <c r="F401" i="2"/>
  <c r="AE401" i="2" s="1"/>
  <c r="AF401" i="2" s="1"/>
  <c r="AG401" i="2" s="1"/>
  <c r="F402" i="2"/>
  <c r="AE402" i="2" s="1"/>
  <c r="AF402" i="2" s="1"/>
  <c r="AG402" i="2" s="1"/>
  <c r="F403" i="2"/>
  <c r="AE403" i="2" s="1"/>
  <c r="AF403" i="2" s="1"/>
  <c r="AG403" i="2" s="1"/>
  <c r="F404" i="2"/>
  <c r="AE404" i="2" s="1"/>
  <c r="AF404" i="2" s="1"/>
  <c r="AG404" i="2" s="1"/>
  <c r="AG405" i="2"/>
  <c r="AG406" i="2"/>
  <c r="AG407" i="2"/>
  <c r="F408" i="2"/>
  <c r="AE408" i="2" s="1"/>
  <c r="AF408" i="2" s="1"/>
  <c r="AG408" i="2" s="1"/>
  <c r="F418" i="2"/>
  <c r="AE418" i="2" s="1"/>
  <c r="AF418" i="2" s="1"/>
  <c r="AG418" i="2" s="1"/>
  <c r="F420" i="2"/>
  <c r="G420" i="2"/>
  <c r="F421" i="2"/>
  <c r="AE421" i="2" s="1"/>
  <c r="G421" i="2"/>
  <c r="G422" i="2"/>
  <c r="G423" i="2"/>
  <c r="G424" i="2"/>
  <c r="G425" i="2"/>
  <c r="G426" i="2"/>
  <c r="G430" i="2"/>
  <c r="G434" i="2"/>
  <c r="F422" i="2"/>
  <c r="AE422" i="2" s="1"/>
  <c r="F423" i="2"/>
  <c r="AE423" i="2" s="1"/>
  <c r="AF423" i="2" s="1"/>
  <c r="AG423" i="2" s="1"/>
  <c r="F424" i="2"/>
  <c r="AE424" i="2" s="1"/>
  <c r="AF424" i="2" s="1"/>
  <c r="AG424" i="2" s="1"/>
  <c r="F425" i="2"/>
  <c r="AE425" i="2" s="1"/>
  <c r="AF425" i="2" s="1"/>
  <c r="AG425" i="2" s="1"/>
  <c r="F426" i="2"/>
  <c r="AE426" i="2" s="1"/>
  <c r="AF426" i="2" s="1"/>
  <c r="AG426" i="2" s="1"/>
  <c r="AG427" i="2"/>
  <c r="AG428" i="2"/>
  <c r="AG429" i="2"/>
  <c r="F430" i="2"/>
  <c r="AE430" i="2" s="1"/>
  <c r="AF430" i="2" s="1"/>
  <c r="AG430" i="2" s="1"/>
  <c r="F434" i="2"/>
  <c r="AE434" i="2" s="1"/>
  <c r="AF434" i="2" s="1"/>
  <c r="AG434" i="2" s="1"/>
  <c r="F436" i="2"/>
  <c r="G436" i="2"/>
  <c r="AE437" i="2"/>
  <c r="G437" i="2"/>
  <c r="G438" i="2"/>
  <c r="G439" i="2"/>
  <c r="G440" i="2"/>
  <c r="G441" i="2"/>
  <c r="G442" i="2"/>
  <c r="G446" i="2"/>
  <c r="G447" i="2"/>
  <c r="AE438" i="2"/>
  <c r="AE439" i="2"/>
  <c r="AF439" i="2" s="1"/>
  <c r="AG439" i="2" s="1"/>
  <c r="F440" i="2"/>
  <c r="AE440" i="2" s="1"/>
  <c r="AF440" i="2" s="1"/>
  <c r="AG440" i="2" s="1"/>
  <c r="F441" i="2"/>
  <c r="AE441" i="2" s="1"/>
  <c r="AF441" i="2" s="1"/>
  <c r="AG441" i="2" s="1"/>
  <c r="F442" i="2"/>
  <c r="AE442" i="2" s="1"/>
  <c r="AF442" i="2" s="1"/>
  <c r="AG442" i="2" s="1"/>
  <c r="AG443" i="2"/>
  <c r="AG444" i="2"/>
  <c r="AG445" i="2"/>
  <c r="F446" i="2"/>
  <c r="AE446" i="2" s="1"/>
  <c r="AF446" i="2" s="1"/>
  <c r="AG446" i="2" s="1"/>
  <c r="F447" i="2"/>
  <c r="AE447" i="2" s="1"/>
  <c r="AF447" i="2" s="1"/>
  <c r="AG447" i="2" s="1"/>
  <c r="F449" i="2"/>
  <c r="G449" i="2"/>
  <c r="G450" i="2"/>
  <c r="G451" i="2"/>
  <c r="G452" i="2"/>
  <c r="G453" i="2"/>
  <c r="G454" i="2"/>
  <c r="G455" i="2"/>
  <c r="G459" i="2"/>
  <c r="F450" i="2"/>
  <c r="AE450" i="2" s="1"/>
  <c r="F451" i="2"/>
  <c r="AE451" i="2" s="1"/>
  <c r="AF451" i="2" s="1"/>
  <c r="F452" i="2"/>
  <c r="AE452" i="2" s="1"/>
  <c r="AF452" i="2" s="1"/>
  <c r="AG452" i="2" s="1"/>
  <c r="F453" i="2"/>
  <c r="AE453" i="2" s="1"/>
  <c r="AF453" i="2" s="1"/>
  <c r="AG453" i="2" s="1"/>
  <c r="F454" i="2"/>
  <c r="AE454" i="2" s="1"/>
  <c r="AF454" i="2" s="1"/>
  <c r="AG454" i="2" s="1"/>
  <c r="F455" i="2"/>
  <c r="AE455" i="2" s="1"/>
  <c r="AF455" i="2" s="1"/>
  <c r="AG455" i="2" s="1"/>
  <c r="AG456" i="2"/>
  <c r="AG457" i="2"/>
  <c r="AG458" i="2"/>
  <c r="F459" i="2"/>
  <c r="AE459" i="2" s="1"/>
  <c r="AF459" i="2" s="1"/>
  <c r="AG459" i="2" s="1"/>
  <c r="F475" i="2"/>
  <c r="G475" i="2"/>
  <c r="G476" i="2"/>
  <c r="G477" i="2"/>
  <c r="G478" i="2"/>
  <c r="G479" i="2"/>
  <c r="G480" i="2"/>
  <c r="G481" i="2"/>
  <c r="G485" i="2"/>
  <c r="G486" i="2"/>
  <c r="F476" i="2"/>
  <c r="AE476" i="2" s="1"/>
  <c r="F477" i="2"/>
  <c r="AE477" i="2" s="1"/>
  <c r="F478" i="2"/>
  <c r="AE478" i="2" s="1"/>
  <c r="AF478" i="2" s="1"/>
  <c r="AG478" i="2" s="1"/>
  <c r="F479" i="2"/>
  <c r="AE479" i="2" s="1"/>
  <c r="AF479" i="2" s="1"/>
  <c r="AG479" i="2" s="1"/>
  <c r="F480" i="2"/>
  <c r="AE480" i="2" s="1"/>
  <c r="AF480" i="2" s="1"/>
  <c r="AG480" i="2" s="1"/>
  <c r="F481" i="2"/>
  <c r="AE481" i="2" s="1"/>
  <c r="AF481" i="2" s="1"/>
  <c r="AG481" i="2" s="1"/>
  <c r="AG482" i="2"/>
  <c r="AG483" i="2"/>
  <c r="AG484" i="2"/>
  <c r="F485" i="2"/>
  <c r="AE485" i="2" s="1"/>
  <c r="AF485" i="2" s="1"/>
  <c r="AG485" i="2" s="1"/>
  <c r="F486" i="2"/>
  <c r="AE486" i="2" s="1"/>
  <c r="AF486" i="2" s="1"/>
  <c r="AG486" i="2" s="1"/>
  <c r="F488" i="2"/>
  <c r="G488" i="2"/>
  <c r="G489" i="2"/>
  <c r="G490" i="2"/>
  <c r="G491" i="2"/>
  <c r="G492" i="2"/>
  <c r="G493" i="2"/>
  <c r="G494" i="2"/>
  <c r="G498" i="2"/>
  <c r="G531" i="2"/>
  <c r="F489" i="2"/>
  <c r="AE489" i="2" s="1"/>
  <c r="F490" i="2"/>
  <c r="AE490" i="2" s="1"/>
  <c r="AF490" i="2" s="1"/>
  <c r="F491" i="2"/>
  <c r="AE491" i="2" s="1"/>
  <c r="AF491" i="2" s="1"/>
  <c r="AG491" i="2" s="1"/>
  <c r="F492" i="2"/>
  <c r="AE492" i="2" s="1"/>
  <c r="AF492" i="2" s="1"/>
  <c r="AG492" i="2" s="1"/>
  <c r="F493" i="2"/>
  <c r="AE493" i="2" s="1"/>
  <c r="AF493" i="2" s="1"/>
  <c r="AG493" i="2" s="1"/>
  <c r="F494" i="2"/>
  <c r="AE494" i="2" s="1"/>
  <c r="AF494" i="2" s="1"/>
  <c r="AG494" i="2" s="1"/>
  <c r="AG495" i="2"/>
  <c r="AG496" i="2"/>
  <c r="AG497" i="2"/>
  <c r="F498" i="2"/>
  <c r="AE498" i="2" s="1"/>
  <c r="AF498" i="2" s="1"/>
  <c r="AG498" i="2" s="1"/>
  <c r="F531" i="2"/>
  <c r="AE531" i="2" s="1"/>
  <c r="AF531" i="2" s="1"/>
  <c r="AG531" i="2" s="1"/>
  <c r="AE533" i="2"/>
  <c r="AE534" i="2"/>
  <c r="AF534" i="2" s="1"/>
  <c r="AE535" i="2"/>
  <c r="AE536" i="2"/>
  <c r="AE537" i="2"/>
  <c r="AF537" i="2" s="1"/>
  <c r="AE538" i="2"/>
  <c r="AF538" i="2" s="1"/>
  <c r="AE539" i="2"/>
  <c r="AF539" i="2" s="1"/>
  <c r="AG539" i="2" s="1"/>
  <c r="AG540" i="2"/>
  <c r="AG541" i="2"/>
  <c r="AG542" i="2"/>
  <c r="AE543" i="2"/>
  <c r="AF543" i="2" s="1"/>
  <c r="AG543" i="2" s="1"/>
  <c r="AE544" i="2"/>
  <c r="AF544" i="2" s="1"/>
  <c r="AG544" i="2" s="1"/>
  <c r="F559" i="2"/>
  <c r="G559" i="2"/>
  <c r="G560" i="2"/>
  <c r="G561" i="2"/>
  <c r="G562" i="2"/>
  <c r="G563" i="2"/>
  <c r="G564" i="2"/>
  <c r="G565" i="2"/>
  <c r="G569" i="2"/>
  <c r="G570" i="2"/>
  <c r="F560" i="2"/>
  <c r="AE560" i="2" s="1"/>
  <c r="F561" i="2"/>
  <c r="AE561" i="2" s="1"/>
  <c r="F562" i="2"/>
  <c r="AE562" i="2" s="1"/>
  <c r="AF562" i="2" s="1"/>
  <c r="AG562" i="2" s="1"/>
  <c r="F563" i="2"/>
  <c r="AE563" i="2" s="1"/>
  <c r="AF563" i="2" s="1"/>
  <c r="AG563" i="2" s="1"/>
  <c r="F564" i="2"/>
  <c r="AE564" i="2" s="1"/>
  <c r="AF564" i="2" s="1"/>
  <c r="AG564" i="2" s="1"/>
  <c r="F565" i="2"/>
  <c r="AE565" i="2" s="1"/>
  <c r="AF565" i="2" s="1"/>
  <c r="AG565" i="2" s="1"/>
  <c r="AG566" i="2"/>
  <c r="AG567" i="2"/>
  <c r="AG568" i="2"/>
  <c r="F569" i="2"/>
  <c r="AE569" i="2" s="1"/>
  <c r="AF569" i="2" s="1"/>
  <c r="AG569" i="2" s="1"/>
  <c r="F570" i="2"/>
  <c r="AE570" i="2" s="1"/>
  <c r="AF570" i="2" s="1"/>
  <c r="AG570" i="2" s="1"/>
  <c r="F584" i="2"/>
  <c r="G584" i="2"/>
  <c r="F585" i="2"/>
  <c r="AE585" i="2" s="1"/>
  <c r="AF585" i="2" s="1"/>
  <c r="G585" i="2"/>
  <c r="F586" i="2"/>
  <c r="AE586" i="2" s="1"/>
  <c r="AF586" i="2" s="1"/>
  <c r="AG586" i="2" s="1"/>
  <c r="G586" i="2"/>
  <c r="F587" i="2"/>
  <c r="AE587" i="2" s="1"/>
  <c r="AF587" i="2" s="1"/>
  <c r="AG587" i="2" s="1"/>
  <c r="G587" i="2"/>
  <c r="F588" i="2"/>
  <c r="AE588" i="2" s="1"/>
  <c r="AF588" i="2" s="1"/>
  <c r="AG588" i="2" s="1"/>
  <c r="G588" i="2"/>
  <c r="F589" i="2"/>
  <c r="AE589" i="2" s="1"/>
  <c r="AF589" i="2" s="1"/>
  <c r="AG589" i="2" s="1"/>
  <c r="G589" i="2"/>
  <c r="G590" i="2"/>
  <c r="G594" i="2"/>
  <c r="G595" i="2"/>
  <c r="F590" i="2"/>
  <c r="AE590" i="2" s="1"/>
  <c r="AF590" i="2" s="1"/>
  <c r="AG590" i="2" s="1"/>
  <c r="AG591" i="2"/>
  <c r="AG592" i="2"/>
  <c r="AG593" i="2"/>
  <c r="F594" i="2"/>
  <c r="AE594" i="2" s="1"/>
  <c r="AF594" i="2" s="1"/>
  <c r="AG594" i="2" s="1"/>
  <c r="F595" i="2"/>
  <c r="AE595" i="2" s="1"/>
  <c r="AF595" i="2" s="1"/>
  <c r="AG595" i="2" s="1"/>
  <c r="F613" i="2"/>
  <c r="G613" i="2"/>
  <c r="F614" i="2"/>
  <c r="AE614" i="2" s="1"/>
  <c r="G614" i="2"/>
  <c r="F615" i="2"/>
  <c r="AE615" i="2" s="1"/>
  <c r="G615" i="2"/>
  <c r="F616" i="2"/>
  <c r="AE616" i="2" s="1"/>
  <c r="AF616" i="2" s="1"/>
  <c r="AG616" i="2" s="1"/>
  <c r="G616" i="2"/>
  <c r="F617" i="2"/>
  <c r="AE617" i="2" s="1"/>
  <c r="AF617" i="2" s="1"/>
  <c r="AG617" i="2" s="1"/>
  <c r="G617" i="2"/>
  <c r="F618" i="2"/>
  <c r="AE618" i="2" s="1"/>
  <c r="AF618" i="2" s="1"/>
  <c r="AG618" i="2" s="1"/>
  <c r="G618" i="2"/>
  <c r="F619" i="2"/>
  <c r="AE619" i="2" s="1"/>
  <c r="AF619" i="2" s="1"/>
  <c r="AG619" i="2" s="1"/>
  <c r="G619" i="2"/>
  <c r="AG620" i="2"/>
  <c r="AG621" i="2"/>
  <c r="AG622" i="2"/>
  <c r="F623" i="2"/>
  <c r="AE623" i="2" s="1"/>
  <c r="AF623" i="2" s="1"/>
  <c r="AG623" i="2" s="1"/>
  <c r="G623" i="2"/>
  <c r="F624" i="2"/>
  <c r="AE624" i="2" s="1"/>
  <c r="AF624" i="2" s="1"/>
  <c r="AG624" i="2" s="1"/>
  <c r="G624" i="2"/>
  <c r="F627" i="2"/>
  <c r="G627" i="2"/>
  <c r="F628" i="2"/>
  <c r="AE628" i="2" s="1"/>
  <c r="G628" i="2"/>
  <c r="F629" i="2"/>
  <c r="AE629" i="2" s="1"/>
  <c r="AF629" i="2" s="1"/>
  <c r="AG629" i="2" s="1"/>
  <c r="G629" i="2"/>
  <c r="F630" i="2"/>
  <c r="AE630" i="2" s="1"/>
  <c r="AF630" i="2" s="1"/>
  <c r="AG630" i="2" s="1"/>
  <c r="G630" i="2"/>
  <c r="F631" i="2"/>
  <c r="AE631" i="2" s="1"/>
  <c r="AF631" i="2" s="1"/>
  <c r="AG631" i="2" s="1"/>
  <c r="G631" i="2"/>
  <c r="F632" i="2"/>
  <c r="AE632" i="2" s="1"/>
  <c r="AF632" i="2" s="1"/>
  <c r="AG632" i="2" s="1"/>
  <c r="G632" i="2"/>
  <c r="F633" i="2"/>
  <c r="AE633" i="2" s="1"/>
  <c r="AF633" i="2" s="1"/>
  <c r="AG633" i="2" s="1"/>
  <c r="G633" i="2"/>
  <c r="AG634" i="2"/>
  <c r="AG635" i="2"/>
  <c r="AG636" i="2"/>
  <c r="F637" i="2"/>
  <c r="AE637" i="2" s="1"/>
  <c r="AF637" i="2" s="1"/>
  <c r="AG637" i="2" s="1"/>
  <c r="G637" i="2"/>
  <c r="F638" i="2"/>
  <c r="AE638" i="2" s="1"/>
  <c r="AF638" i="2" s="1"/>
  <c r="AG638" i="2" s="1"/>
  <c r="G638" i="2"/>
  <c r="F651" i="2"/>
  <c r="AE651" i="2" s="1"/>
  <c r="G651" i="2"/>
  <c r="G652" i="2"/>
  <c r="G653" i="2"/>
  <c r="G654" i="2"/>
  <c r="G655" i="2"/>
  <c r="G656" i="2"/>
  <c r="G657" i="2"/>
  <c r="G661" i="2"/>
  <c r="G662" i="2"/>
  <c r="F652" i="2"/>
  <c r="AE652" i="2" s="1"/>
  <c r="F653" i="2"/>
  <c r="AE653" i="2" s="1"/>
  <c r="AF653" i="2" s="1"/>
  <c r="AG653" i="2" s="1"/>
  <c r="F654" i="2"/>
  <c r="AE654" i="2" s="1"/>
  <c r="AF654" i="2" s="1"/>
  <c r="AG654" i="2" s="1"/>
  <c r="F655" i="2"/>
  <c r="AE655" i="2" s="1"/>
  <c r="AF655" i="2" s="1"/>
  <c r="AG655" i="2" s="1"/>
  <c r="F656" i="2"/>
  <c r="AE656" i="2" s="1"/>
  <c r="AF656" i="2" s="1"/>
  <c r="AG656" i="2" s="1"/>
  <c r="F657" i="2"/>
  <c r="AE657" i="2" s="1"/>
  <c r="AF657" i="2" s="1"/>
  <c r="AG657" i="2" s="1"/>
  <c r="AG658" i="2"/>
  <c r="AG659" i="2"/>
  <c r="AG660" i="2"/>
  <c r="F661" i="2"/>
  <c r="AE661" i="2" s="1"/>
  <c r="AF661" i="2" s="1"/>
  <c r="AG661" i="2" s="1"/>
  <c r="F662" i="2"/>
  <c r="AE662" i="2" s="1"/>
  <c r="AF662" i="2" s="1"/>
  <c r="AG662" i="2" s="1"/>
  <c r="F664" i="2"/>
  <c r="G664" i="2"/>
  <c r="G665" i="2"/>
  <c r="G666" i="2"/>
  <c r="G667" i="2"/>
  <c r="G668" i="2"/>
  <c r="G669" i="2"/>
  <c r="G670" i="2"/>
  <c r="G674" i="2"/>
  <c r="G675" i="2"/>
  <c r="F665" i="2"/>
  <c r="AE665" i="2" s="1"/>
  <c r="F666" i="2"/>
  <c r="AE666" i="2" s="1"/>
  <c r="F667" i="2"/>
  <c r="AE667" i="2" s="1"/>
  <c r="AF667" i="2" s="1"/>
  <c r="AG667" i="2" s="1"/>
  <c r="F668" i="2"/>
  <c r="AE668" i="2" s="1"/>
  <c r="AF668" i="2" s="1"/>
  <c r="AG668" i="2" s="1"/>
  <c r="F669" i="2"/>
  <c r="AE669" i="2" s="1"/>
  <c r="AF669" i="2" s="1"/>
  <c r="AG669" i="2" s="1"/>
  <c r="F670" i="2"/>
  <c r="AE670" i="2" s="1"/>
  <c r="AF670" i="2" s="1"/>
  <c r="AG670" i="2" s="1"/>
  <c r="AG671" i="2"/>
  <c r="AG672" i="2"/>
  <c r="AG673" i="2"/>
  <c r="F674" i="2"/>
  <c r="AE674" i="2" s="1"/>
  <c r="AF674" i="2" s="1"/>
  <c r="AG674" i="2" s="1"/>
  <c r="F675" i="2"/>
  <c r="AE675" i="2" s="1"/>
  <c r="AF675" i="2" s="1"/>
  <c r="AG675" i="2" s="1"/>
  <c r="AE683" i="2"/>
  <c r="G686" i="2"/>
  <c r="G687" i="2"/>
  <c r="G688" i="2"/>
  <c r="G689" i="2"/>
  <c r="G693" i="2"/>
  <c r="G694" i="2"/>
  <c r="AE684" i="2"/>
  <c r="AE685" i="2"/>
  <c r="AF685" i="2" s="1"/>
  <c r="AG685" i="2" s="1"/>
  <c r="F686" i="2"/>
  <c r="AE686" i="2" s="1"/>
  <c r="AF686" i="2" s="1"/>
  <c r="AG686" i="2" s="1"/>
  <c r="AE687" i="2"/>
  <c r="AF687" i="2" s="1"/>
  <c r="AG687" i="2" s="1"/>
  <c r="F688" i="2"/>
  <c r="AE688" i="2" s="1"/>
  <c r="AF688" i="2" s="1"/>
  <c r="AG688" i="2" s="1"/>
  <c r="F689" i="2"/>
  <c r="AE689" i="2" s="1"/>
  <c r="AF689" i="2" s="1"/>
  <c r="AG689" i="2" s="1"/>
  <c r="AG690" i="2"/>
  <c r="AG691" i="2"/>
  <c r="AG692" i="2"/>
  <c r="F693" i="2"/>
  <c r="AE693" i="2" s="1"/>
  <c r="AF693" i="2" s="1"/>
  <c r="AG693" i="2" s="1"/>
  <c r="F694" i="2"/>
  <c r="AE694" i="2" s="1"/>
  <c r="AF694" i="2" s="1"/>
  <c r="AG694" i="2" s="1"/>
  <c r="F696" i="2"/>
  <c r="G696" i="2"/>
  <c r="F697" i="2"/>
  <c r="AE697" i="2" s="1"/>
  <c r="G697" i="2"/>
  <c r="F698" i="2"/>
  <c r="AE698" i="2" s="1"/>
  <c r="AF698" i="2" s="1"/>
  <c r="G698" i="2"/>
  <c r="F699" i="2"/>
  <c r="AE699" i="2" s="1"/>
  <c r="AF699" i="2" s="1"/>
  <c r="AG699" i="2" s="1"/>
  <c r="G699" i="2"/>
  <c r="F700" i="2"/>
  <c r="AE700" i="2" s="1"/>
  <c r="AF700" i="2" s="1"/>
  <c r="AG700" i="2" s="1"/>
  <c r="G700" i="2"/>
  <c r="F701" i="2"/>
  <c r="AE701" i="2" s="1"/>
  <c r="AF701" i="2" s="1"/>
  <c r="AG701" i="2" s="1"/>
  <c r="G701" i="2"/>
  <c r="F702" i="2"/>
  <c r="AE702" i="2" s="1"/>
  <c r="AF702" i="2" s="1"/>
  <c r="AG702" i="2" s="1"/>
  <c r="G702" i="2"/>
  <c r="AG703" i="2"/>
  <c r="AG704" i="2"/>
  <c r="AG705" i="2"/>
  <c r="F706" i="2"/>
  <c r="AE706" i="2" s="1"/>
  <c r="AF706" i="2" s="1"/>
  <c r="AG706" i="2" s="1"/>
  <c r="G706" i="2"/>
  <c r="F707" i="2"/>
  <c r="AE707" i="2" s="1"/>
  <c r="AF707" i="2" s="1"/>
  <c r="AG707" i="2" s="1"/>
  <c r="G707" i="2"/>
  <c r="F747" i="2"/>
  <c r="AE747" i="2" s="1"/>
  <c r="G747" i="2"/>
  <c r="G748" i="2"/>
  <c r="G749" i="2"/>
  <c r="G750" i="2"/>
  <c r="G751" i="2"/>
  <c r="G752" i="2"/>
  <c r="G753" i="2"/>
  <c r="G757" i="2"/>
  <c r="G758" i="2"/>
  <c r="F748" i="2"/>
  <c r="AE748" i="2" s="1"/>
  <c r="F749" i="2"/>
  <c r="AE749" i="2" s="1"/>
  <c r="AF749" i="2" s="1"/>
  <c r="F750" i="2"/>
  <c r="AE750" i="2" s="1"/>
  <c r="AF750" i="2" s="1"/>
  <c r="F751" i="2"/>
  <c r="AE751" i="2" s="1"/>
  <c r="AF751" i="2" s="1"/>
  <c r="AG751" i="2" s="1"/>
  <c r="F752" i="2"/>
  <c r="AE752" i="2" s="1"/>
  <c r="AF752" i="2" s="1"/>
  <c r="AG752" i="2" s="1"/>
  <c r="F753" i="2"/>
  <c r="AE753" i="2" s="1"/>
  <c r="AF753" i="2" s="1"/>
  <c r="AG753" i="2" s="1"/>
  <c r="AG754" i="2"/>
  <c r="AG755" i="2"/>
  <c r="AG756" i="2"/>
  <c r="F757" i="2"/>
  <c r="AE757" i="2" s="1"/>
  <c r="AF757" i="2" s="1"/>
  <c r="AG757" i="2" s="1"/>
  <c r="F758" i="2"/>
  <c r="AE758" i="2" s="1"/>
  <c r="AF758" i="2" s="1"/>
  <c r="AG758" i="2" s="1"/>
  <c r="F779" i="2"/>
  <c r="G779" i="2"/>
  <c r="G780" i="2"/>
  <c r="G781" i="2"/>
  <c r="G782" i="2"/>
  <c r="G783" i="2"/>
  <c r="G784" i="2"/>
  <c r="G785" i="2"/>
  <c r="G789" i="2"/>
  <c r="G792" i="2"/>
  <c r="F780" i="2"/>
  <c r="AE780" i="2" s="1"/>
  <c r="F781" i="2"/>
  <c r="AE781" i="2" s="1"/>
  <c r="F782" i="2"/>
  <c r="AE782" i="2" s="1"/>
  <c r="AF782" i="2" s="1"/>
  <c r="AG782" i="2" s="1"/>
  <c r="F783" i="2"/>
  <c r="AE783" i="2" s="1"/>
  <c r="AF783" i="2" s="1"/>
  <c r="AG783" i="2" s="1"/>
  <c r="F784" i="2"/>
  <c r="AE784" i="2" s="1"/>
  <c r="AF784" i="2" s="1"/>
  <c r="AG784" i="2" s="1"/>
  <c r="F785" i="2"/>
  <c r="AE785" i="2" s="1"/>
  <c r="AF785" i="2" s="1"/>
  <c r="AG785" i="2" s="1"/>
  <c r="AG786" i="2"/>
  <c r="AG787" i="2"/>
  <c r="AG788" i="2"/>
  <c r="F789" i="2"/>
  <c r="AE789" i="2" s="1"/>
  <c r="AF789" i="2" s="1"/>
  <c r="AG789" i="2" s="1"/>
  <c r="F792" i="2"/>
  <c r="AE792" i="2" s="1"/>
  <c r="AF792" i="2" s="1"/>
  <c r="AG792" i="2" s="1"/>
  <c r="F794" i="2"/>
  <c r="AE794" i="2" s="1"/>
  <c r="G794" i="2"/>
  <c r="G795" i="2"/>
  <c r="G796" i="2"/>
  <c r="G797" i="2"/>
  <c r="G798" i="2"/>
  <c r="G799" i="2"/>
  <c r="G800" i="2"/>
  <c r="G804" i="2"/>
  <c r="G805" i="2"/>
  <c r="F795" i="2"/>
  <c r="AE795" i="2" s="1"/>
  <c r="F796" i="2"/>
  <c r="AE796" i="2" s="1"/>
  <c r="AF796" i="2" s="1"/>
  <c r="AG796" i="2" s="1"/>
  <c r="F797" i="2"/>
  <c r="AE797" i="2" s="1"/>
  <c r="AF797" i="2" s="1"/>
  <c r="AG797" i="2" s="1"/>
  <c r="F798" i="2"/>
  <c r="AE798" i="2" s="1"/>
  <c r="AF798" i="2" s="1"/>
  <c r="AG798" i="2" s="1"/>
  <c r="F799" i="2"/>
  <c r="AE799" i="2" s="1"/>
  <c r="AF799" i="2" s="1"/>
  <c r="AG799" i="2" s="1"/>
  <c r="F800" i="2"/>
  <c r="AE800" i="2" s="1"/>
  <c r="AF800" i="2" s="1"/>
  <c r="AG800" i="2" s="1"/>
  <c r="AG801" i="2"/>
  <c r="AG802" i="2"/>
  <c r="AG803" i="2"/>
  <c r="F804" i="2"/>
  <c r="AE804" i="2" s="1"/>
  <c r="AF804" i="2" s="1"/>
  <c r="AG804" i="2" s="1"/>
  <c r="F805" i="2"/>
  <c r="AE805" i="2" s="1"/>
  <c r="AF805" i="2" s="1"/>
  <c r="AG805" i="2" s="1"/>
  <c r="F807" i="2"/>
  <c r="AE807" i="2" s="1"/>
  <c r="G807" i="2"/>
  <c r="F808" i="2"/>
  <c r="AE808" i="2" s="1"/>
  <c r="G808" i="2"/>
  <c r="F809" i="2"/>
  <c r="AE809" i="2" s="1"/>
  <c r="AF809" i="2" s="1"/>
  <c r="AG809" i="2" s="1"/>
  <c r="G809" i="2"/>
  <c r="F810" i="2"/>
  <c r="AE810" i="2" s="1"/>
  <c r="AF810" i="2" s="1"/>
  <c r="AG810" i="2" s="1"/>
  <c r="G810" i="2"/>
  <c r="F811" i="2"/>
  <c r="AE811" i="2" s="1"/>
  <c r="AF811" i="2" s="1"/>
  <c r="AG811" i="2" s="1"/>
  <c r="G811" i="2"/>
  <c r="F812" i="2"/>
  <c r="AE812" i="2" s="1"/>
  <c r="AF812" i="2" s="1"/>
  <c r="AG812" i="2" s="1"/>
  <c r="G812" i="2"/>
  <c r="G813" i="2"/>
  <c r="G817" i="2"/>
  <c r="G818" i="2"/>
  <c r="F813" i="2"/>
  <c r="AE813" i="2" s="1"/>
  <c r="AF813" i="2" s="1"/>
  <c r="AG813" i="2" s="1"/>
  <c r="AG814" i="2"/>
  <c r="AG815" i="2"/>
  <c r="AG816" i="2"/>
  <c r="F817" i="2"/>
  <c r="AE817" i="2" s="1"/>
  <c r="AF817" i="2" s="1"/>
  <c r="AG817" i="2" s="1"/>
  <c r="F818" i="2"/>
  <c r="AE818" i="2" s="1"/>
  <c r="AF818" i="2" s="1"/>
  <c r="AG818" i="2" s="1"/>
  <c r="AE820" i="2"/>
  <c r="F821" i="2"/>
  <c r="AE821" i="2" s="1"/>
  <c r="G821" i="2"/>
  <c r="F822" i="2"/>
  <c r="AE822" i="2" s="1"/>
  <c r="G822" i="2"/>
  <c r="F823" i="2"/>
  <c r="AE823" i="2" s="1"/>
  <c r="AF823" i="2" s="1"/>
  <c r="AG823" i="2" s="1"/>
  <c r="G823" i="2"/>
  <c r="F824" i="2"/>
  <c r="AE824" i="2" s="1"/>
  <c r="AF824" i="2" s="1"/>
  <c r="AG824" i="2" s="1"/>
  <c r="G824" i="2"/>
  <c r="F825" i="2"/>
  <c r="AE825" i="2" s="1"/>
  <c r="AF825" i="2" s="1"/>
  <c r="AG825" i="2" s="1"/>
  <c r="G825" i="2"/>
  <c r="F826" i="2"/>
  <c r="AE826" i="2" s="1"/>
  <c r="AF826" i="2" s="1"/>
  <c r="AG826" i="2" s="1"/>
  <c r="G826" i="2"/>
  <c r="AG827" i="2"/>
  <c r="AG828" i="2"/>
  <c r="AG829" i="2"/>
  <c r="F830" i="2"/>
  <c r="AE830" i="2" s="1"/>
  <c r="AF830" i="2" s="1"/>
  <c r="AG830" i="2" s="1"/>
  <c r="G830" i="2"/>
  <c r="F831" i="2"/>
  <c r="AE831" i="2" s="1"/>
  <c r="AF831" i="2" s="1"/>
  <c r="AG831" i="2" s="1"/>
  <c r="G831" i="2"/>
  <c r="F833" i="2"/>
  <c r="G833" i="2"/>
  <c r="G834" i="2"/>
  <c r="G835" i="2"/>
  <c r="G836" i="2"/>
  <c r="G837" i="2"/>
  <c r="G838" i="2"/>
  <c r="G839" i="2"/>
  <c r="G843" i="2"/>
  <c r="G844" i="2"/>
  <c r="F834" i="2"/>
  <c r="AE834" i="2" s="1"/>
  <c r="AF834" i="2" s="1"/>
  <c r="F835" i="2"/>
  <c r="AE835" i="2" s="1"/>
  <c r="AF835" i="2" s="1"/>
  <c r="AG835" i="2" s="1"/>
  <c r="F836" i="2"/>
  <c r="AE836" i="2" s="1"/>
  <c r="AF836" i="2" s="1"/>
  <c r="AG836" i="2" s="1"/>
  <c r="F837" i="2"/>
  <c r="AE837" i="2" s="1"/>
  <c r="AF837" i="2" s="1"/>
  <c r="AG837" i="2" s="1"/>
  <c r="F838" i="2"/>
  <c r="AE838" i="2" s="1"/>
  <c r="AF838" i="2" s="1"/>
  <c r="AG838" i="2" s="1"/>
  <c r="F839" i="2"/>
  <c r="AE839" i="2" s="1"/>
  <c r="AF839" i="2" s="1"/>
  <c r="AG839" i="2" s="1"/>
  <c r="AG840" i="2"/>
  <c r="AG841" i="2"/>
  <c r="AG842" i="2"/>
  <c r="F843" i="2"/>
  <c r="AE843" i="2" s="1"/>
  <c r="AF843" i="2" s="1"/>
  <c r="AG843" i="2" s="1"/>
  <c r="F844" i="2"/>
  <c r="AE844" i="2" s="1"/>
  <c r="AF844" i="2" s="1"/>
  <c r="AG844" i="2" s="1"/>
  <c r="F868" i="2"/>
  <c r="AE868" i="2" s="1"/>
  <c r="F869" i="2"/>
  <c r="AE869" i="2" s="1"/>
  <c r="AF869" i="2" s="1"/>
  <c r="AG869" i="2" s="1"/>
  <c r="F870" i="2"/>
  <c r="AE870" i="2" s="1"/>
  <c r="AF870" i="2" s="1"/>
  <c r="AG870" i="2" s="1"/>
  <c r="F871" i="2"/>
  <c r="AE871" i="2" s="1"/>
  <c r="AF871" i="2" s="1"/>
  <c r="AG871" i="2" s="1"/>
  <c r="F872" i="2"/>
  <c r="AE872" i="2" s="1"/>
  <c r="AF872" i="2" s="1"/>
  <c r="AG872" i="2" s="1"/>
  <c r="F873" i="2"/>
  <c r="AE873" i="2" s="1"/>
  <c r="AF873" i="2" s="1"/>
  <c r="AG873" i="2" s="1"/>
  <c r="AG874" i="2"/>
  <c r="AG875" i="2"/>
  <c r="AG876" i="2"/>
  <c r="F877" i="2"/>
  <c r="AE877" i="2" s="1"/>
  <c r="AF877" i="2" s="1"/>
  <c r="AG877" i="2" s="1"/>
  <c r="F878" i="2"/>
  <c r="AE878" i="2" s="1"/>
  <c r="AF878" i="2" s="1"/>
  <c r="AG878" i="2" s="1"/>
  <c r="G882" i="2"/>
  <c r="G883" i="2"/>
  <c r="G884" i="2"/>
  <c r="G885" i="2"/>
  <c r="G886" i="2"/>
  <c r="G890" i="2"/>
  <c r="G891" i="2"/>
  <c r="F882" i="2"/>
  <c r="AE882" i="2" s="1"/>
  <c r="AF882" i="2" s="1"/>
  <c r="AG882" i="2" s="1"/>
  <c r="F883" i="2"/>
  <c r="AE883" i="2" s="1"/>
  <c r="AF883" i="2" s="1"/>
  <c r="AG883" i="2" s="1"/>
  <c r="F884" i="2"/>
  <c r="AE884" i="2" s="1"/>
  <c r="AF884" i="2" s="1"/>
  <c r="AG884" i="2" s="1"/>
  <c r="F885" i="2"/>
  <c r="AE885" i="2" s="1"/>
  <c r="AF885" i="2" s="1"/>
  <c r="AG885" i="2" s="1"/>
  <c r="F886" i="2"/>
  <c r="AE886" i="2" s="1"/>
  <c r="AF886" i="2" s="1"/>
  <c r="AG886" i="2" s="1"/>
  <c r="AG887" i="2"/>
  <c r="AG888" i="2"/>
  <c r="AG889" i="2"/>
  <c r="F890" i="2"/>
  <c r="AE890" i="2" s="1"/>
  <c r="AF890" i="2" s="1"/>
  <c r="AG890" i="2" s="1"/>
  <c r="F891" i="2"/>
  <c r="AE891" i="2" s="1"/>
  <c r="AF891" i="2" s="1"/>
  <c r="AG891" i="2" s="1"/>
  <c r="F893" i="2"/>
  <c r="AE893" i="2" s="1"/>
  <c r="G893" i="2"/>
  <c r="F894" i="2"/>
  <c r="AE894" i="2" s="1"/>
  <c r="G894" i="2"/>
  <c r="G895" i="2"/>
  <c r="G896" i="2"/>
  <c r="G897" i="2"/>
  <c r="G898" i="2"/>
  <c r="G899" i="2"/>
  <c r="G903" i="2"/>
  <c r="G904" i="2"/>
  <c r="F895" i="2"/>
  <c r="AE895" i="2" s="1"/>
  <c r="F896" i="2"/>
  <c r="AE896" i="2" s="1"/>
  <c r="AF896" i="2" s="1"/>
  <c r="AG896" i="2" s="1"/>
  <c r="F897" i="2"/>
  <c r="AE897" i="2" s="1"/>
  <c r="AF897" i="2" s="1"/>
  <c r="AG897" i="2" s="1"/>
  <c r="F898" i="2"/>
  <c r="AE898" i="2" s="1"/>
  <c r="AF898" i="2" s="1"/>
  <c r="AG898" i="2" s="1"/>
  <c r="F899" i="2"/>
  <c r="AE899" i="2" s="1"/>
  <c r="AF899" i="2" s="1"/>
  <c r="AG899" i="2" s="1"/>
  <c r="AG900" i="2"/>
  <c r="AG901" i="2"/>
  <c r="AG902" i="2"/>
  <c r="F903" i="2"/>
  <c r="AE903" i="2" s="1"/>
  <c r="AF903" i="2" s="1"/>
  <c r="AG903" i="2" s="1"/>
  <c r="F904" i="2"/>
  <c r="AE904" i="2" s="1"/>
  <c r="AF904" i="2" s="1"/>
  <c r="AG904" i="2" s="1"/>
  <c r="AG29" i="2"/>
  <c r="AG28" i="2"/>
  <c r="AG27" i="2"/>
  <c r="EU20" i="7"/>
  <c r="FK20" i="7" s="1"/>
  <c r="EU21" i="7"/>
  <c r="FK21" i="7" s="1"/>
  <c r="EU18" i="7"/>
  <c r="FK18" i="7" s="1"/>
  <c r="EU19" i="7"/>
  <c r="FK19" i="7" s="1"/>
  <c r="DY18" i="7"/>
  <c r="DY19" i="7"/>
  <c r="DY21" i="7"/>
  <c r="CI19" i="7"/>
  <c r="CI21" i="7"/>
  <c r="CL18" i="7"/>
  <c r="DF18" i="7" s="1"/>
  <c r="CL19" i="7"/>
  <c r="DF19" i="7" s="1"/>
  <c r="CL20" i="7"/>
  <c r="DF20" i="7" s="1"/>
  <c r="C18" i="7"/>
  <c r="C19" i="7"/>
  <c r="C20" i="7"/>
  <c r="AO15" i="2"/>
  <c r="AE22" i="2"/>
  <c r="AF22" i="2" s="1"/>
  <c r="CI13" i="7"/>
  <c r="CI15" i="7"/>
  <c r="CI16" i="7"/>
  <c r="CI17" i="7"/>
  <c r="G22" i="2"/>
  <c r="G31" i="2"/>
  <c r="G30" i="2"/>
  <c r="G26" i="2"/>
  <c r="G25" i="2"/>
  <c r="G24" i="2"/>
  <c r="G23" i="2"/>
  <c r="F31" i="2"/>
  <c r="AE31" i="2" s="1"/>
  <c r="AF31" i="2" s="1"/>
  <c r="AG31" i="2" s="1"/>
  <c r="F30" i="2"/>
  <c r="AE30" i="2" s="1"/>
  <c r="AF30" i="2" s="1"/>
  <c r="AG30" i="2" s="1"/>
  <c r="F26" i="2"/>
  <c r="AE26" i="2" s="1"/>
  <c r="AF26" i="2" s="1"/>
  <c r="AG26" i="2" s="1"/>
  <c r="F25" i="2"/>
  <c r="AE25" i="2" s="1"/>
  <c r="AF25" i="2" s="1"/>
  <c r="AG25" i="2" s="1"/>
  <c r="F24" i="2"/>
  <c r="AE24" i="2" s="1"/>
  <c r="AF24" i="2" s="1"/>
  <c r="AG24" i="2" s="1"/>
  <c r="F23" i="2"/>
  <c r="AE23" i="2" s="1"/>
  <c r="AF23" i="2" s="1"/>
  <c r="AG23" i="2" s="1"/>
  <c r="DY22" i="7"/>
  <c r="A11" i="6"/>
  <c r="C16" i="7"/>
  <c r="C17" i="7"/>
  <c r="C21" i="7"/>
  <c r="C22" i="7"/>
  <c r="C15" i="7"/>
  <c r="C13" i="7"/>
  <c r="C14" i="7"/>
  <c r="C12" i="7"/>
  <c r="EU12" i="7"/>
  <c r="FK12" i="7" s="1"/>
  <c r="EU13" i="7"/>
  <c r="FK13" i="7" s="1"/>
  <c r="EU14" i="7"/>
  <c r="FK14" i="7" s="1"/>
  <c r="EU15" i="7"/>
  <c r="FK15" i="7" s="1"/>
  <c r="EU16" i="7"/>
  <c r="FK16" i="7" s="1"/>
  <c r="EU17" i="7"/>
  <c r="FK17" i="7" s="1"/>
  <c r="EU22" i="7"/>
  <c r="FK22" i="7" s="1"/>
  <c r="CL12" i="7"/>
  <c r="DF12" i="7" s="1"/>
  <c r="CL13" i="7"/>
  <c r="DF13" i="7" s="1"/>
  <c r="CL14" i="7"/>
  <c r="DF14" i="7" s="1"/>
  <c r="CL15" i="7"/>
  <c r="DF15" i="7" s="1"/>
  <c r="CL16" i="7"/>
  <c r="DF16" i="7" s="1"/>
  <c r="CL17" i="7"/>
  <c r="DF17" i="7" s="1"/>
  <c r="CL21" i="7"/>
  <c r="DF21" i="7" s="1"/>
  <c r="CL22" i="7"/>
  <c r="DF22" i="7" s="1"/>
  <c r="C11" i="7"/>
  <c r="DY17" i="7"/>
  <c r="DY16" i="7"/>
  <c r="DY15" i="7"/>
  <c r="DY14" i="7"/>
  <c r="DY13" i="7"/>
  <c r="DY12" i="7"/>
  <c r="S23" i="2"/>
  <c r="S24" i="2"/>
  <c r="S25" i="2"/>
  <c r="S26" i="2"/>
  <c r="S30" i="2"/>
  <c r="S31" i="2"/>
  <c r="C24" i="13"/>
  <c r="C24" i="8"/>
  <c r="C24" i="6"/>
  <c r="C165" i="6"/>
  <c r="C20" i="6"/>
  <c r="C441" i="6"/>
  <c r="C432" i="13"/>
  <c r="C432" i="8"/>
  <c r="C432" i="6"/>
  <c r="C428" i="13"/>
  <c r="C428" i="8"/>
  <c r="C125" i="8"/>
  <c r="O125" i="8" s="1"/>
  <c r="C117" i="8"/>
  <c r="C79" i="8"/>
  <c r="O79" i="8" s="1"/>
  <c r="C310" i="13"/>
  <c r="C310" i="8"/>
  <c r="C229" i="8"/>
  <c r="C213" i="8"/>
  <c r="C209" i="8"/>
  <c r="C199" i="8"/>
  <c r="O199" i="8" s="1"/>
  <c r="C191" i="8"/>
  <c r="C144" i="8"/>
  <c r="O144" i="8" s="1"/>
  <c r="C160" i="6"/>
  <c r="C579" i="6"/>
  <c r="C144" i="6"/>
  <c r="C89" i="13"/>
  <c r="C89" i="8"/>
  <c r="C50" i="6"/>
  <c r="C138" i="6"/>
  <c r="C523" i="6"/>
  <c r="C157" i="6"/>
  <c r="C436" i="6"/>
  <c r="C240" i="6"/>
  <c r="C195" i="8"/>
  <c r="O195" i="8" s="1"/>
  <c r="C16" i="13"/>
  <c r="K16" i="13" s="1"/>
  <c r="C497" i="6"/>
  <c r="O281" i="8"/>
  <c r="F281" i="13" s="1"/>
  <c r="C258" i="6"/>
  <c r="C252" i="8"/>
  <c r="O252" i="8" s="1"/>
  <c r="C247" i="6"/>
  <c r="C242" i="8"/>
  <c r="C234" i="6"/>
  <c r="C219" i="6"/>
  <c r="C151" i="8"/>
  <c r="O151" i="8" s="1"/>
  <c r="C147" i="6"/>
  <c r="C135" i="6"/>
  <c r="C165" i="8"/>
  <c r="O165" i="8" s="1"/>
  <c r="C209" i="6"/>
  <c r="C227" i="6"/>
  <c r="C74" i="6"/>
  <c r="C20" i="8"/>
  <c r="O20" i="8" s="1"/>
  <c r="C16" i="8"/>
  <c r="O16" i="8" s="1"/>
  <c r="C12" i="13"/>
  <c r="K12" i="13" s="1"/>
  <c r="C12" i="8"/>
  <c r="O12" i="8" s="1"/>
  <c r="C449" i="6"/>
  <c r="C445" i="6"/>
  <c r="C430" i="8"/>
  <c r="C297" i="6"/>
  <c r="O295" i="8"/>
  <c r="C284" i="6"/>
  <c r="C203" i="6"/>
  <c r="C152" i="6"/>
  <c r="C148" i="8"/>
  <c r="C143" i="8"/>
  <c r="O143" i="8" s="1"/>
  <c r="C39" i="6"/>
  <c r="C454" i="8"/>
  <c r="C454" i="6"/>
  <c r="C310" i="6"/>
  <c r="C249" i="8"/>
  <c r="O249" i="8" s="1"/>
  <c r="C151" i="6"/>
  <c r="C222" i="13"/>
  <c r="C222" i="8"/>
  <c r="C148" i="6"/>
  <c r="O47" i="8"/>
  <c r="F47" i="13" s="1"/>
  <c r="C43" i="6"/>
  <c r="C139" i="6"/>
  <c r="E61" i="2"/>
  <c r="C540" i="13"/>
  <c r="C540" i="8"/>
  <c r="C540" i="6"/>
  <c r="C501" i="6"/>
  <c r="C493" i="6"/>
  <c r="C469" i="8"/>
  <c r="C261" i="6"/>
  <c r="C40" i="6"/>
  <c r="C37" i="6"/>
  <c r="C76" i="8"/>
  <c r="C70" i="6"/>
  <c r="C61" i="6"/>
  <c r="C139" i="8"/>
  <c r="C458" i="13"/>
  <c r="C458" i="8"/>
  <c r="C301" i="8"/>
  <c r="O301" i="8" s="1"/>
  <c r="C297" i="13"/>
  <c r="K297" i="13" s="1"/>
  <c r="C297" i="8"/>
  <c r="O297" i="8" s="1"/>
  <c r="C284" i="13"/>
  <c r="K284" i="13" s="1"/>
  <c r="C284" i="8"/>
  <c r="O284" i="8" s="1"/>
  <c r="C264" i="6"/>
  <c r="C253" i="6"/>
  <c r="C235" i="6"/>
  <c r="C234" i="8"/>
  <c r="O234" i="8" s="1"/>
  <c r="C178" i="8"/>
  <c r="O178" i="8" s="1"/>
  <c r="C438" i="8"/>
  <c r="C436" i="13"/>
  <c r="C131" i="6"/>
  <c r="C125" i="6"/>
  <c r="C117" i="6"/>
  <c r="C93" i="6"/>
  <c r="C89" i="6"/>
  <c r="C83" i="8"/>
  <c r="O83" i="8" s="1"/>
  <c r="C512" i="6"/>
  <c r="C304" i="8"/>
  <c r="O304" i="8" s="1"/>
  <c r="C266" i="6"/>
  <c r="C262" i="6"/>
  <c r="C130" i="6"/>
  <c r="C130" i="8"/>
  <c r="O130" i="8" s="1"/>
  <c r="C121" i="6"/>
  <c r="C118" i="8"/>
  <c r="C80" i="6"/>
  <c r="C190" i="6"/>
  <c r="C74" i="8"/>
  <c r="C471" i="13"/>
  <c r="C471" i="6"/>
  <c r="C336" i="8"/>
  <c r="C464" i="8"/>
  <c r="C80" i="8"/>
  <c r="O80" i="8" s="1"/>
  <c r="C256" i="6"/>
  <c r="C514" i="6"/>
  <c r="C248" i="8"/>
  <c r="O248" i="8" s="1"/>
  <c r="C248" i="6"/>
  <c r="C57" i="6"/>
  <c r="C17" i="6"/>
  <c r="C245" i="13"/>
  <c r="C245" i="8"/>
  <c r="C245" i="6"/>
  <c r="C243" i="8"/>
  <c r="O243" i="8" s="1"/>
  <c r="C243" i="6"/>
  <c r="C235" i="8"/>
  <c r="O235" i="8" s="1"/>
  <c r="C225" i="8"/>
  <c r="C225" i="6"/>
  <c r="C177" i="6"/>
  <c r="C71" i="8"/>
  <c r="O71" i="8" s="1"/>
  <c r="C67" i="8"/>
  <c r="O67" i="8" s="1"/>
  <c r="C67" i="6"/>
  <c r="C63" i="6"/>
  <c r="C53" i="6"/>
  <c r="C323" i="6"/>
  <c r="C323" i="8"/>
  <c r="O323" i="8" s="1"/>
  <c r="C467" i="6"/>
  <c r="C66" i="8"/>
  <c r="O66" i="8" s="1"/>
  <c r="C240" i="8"/>
  <c r="O240" i="8" s="1"/>
  <c r="C236" i="8"/>
  <c r="C232" i="13"/>
  <c r="C232" i="8"/>
  <c r="C226" i="13"/>
  <c r="C190" i="8"/>
  <c r="O190" i="8" s="1"/>
  <c r="C66" i="6"/>
  <c r="C471" i="8"/>
  <c r="C467" i="8"/>
  <c r="C258" i="13"/>
  <c r="K258" i="13" s="1"/>
  <c r="C258" i="8"/>
  <c r="O258" i="8" s="1"/>
  <c r="C135" i="8"/>
  <c r="O135" i="8" s="1"/>
  <c r="C160" i="8"/>
  <c r="O160" i="8" s="1"/>
  <c r="C208" i="8"/>
  <c r="O208" i="8" s="1"/>
  <c r="C183" i="8"/>
  <c r="O183" i="8" s="1"/>
  <c r="C70" i="8"/>
  <c r="C138" i="8"/>
  <c r="O138" i="8" s="1"/>
  <c r="O104" i="8"/>
  <c r="C200" i="8"/>
  <c r="O200" i="8" s="1"/>
  <c r="C200" i="6"/>
  <c r="C196" i="6"/>
  <c r="C196" i="8"/>
  <c r="O196" i="8" s="1"/>
  <c r="C170" i="8"/>
  <c r="O170" i="8" s="1"/>
  <c r="C170" i="6"/>
  <c r="C87" i="6"/>
  <c r="C87" i="8"/>
  <c r="O87" i="8" s="1"/>
  <c r="C83" i="6"/>
  <c r="O488" i="8"/>
  <c r="C456" i="13"/>
  <c r="C456" i="6"/>
  <c r="C271" i="13"/>
  <c r="C271" i="6"/>
  <c r="C271" i="8"/>
  <c r="C255" i="6"/>
  <c r="C230" i="13"/>
  <c r="C230" i="8"/>
  <c r="C221" i="8"/>
  <c r="C202" i="6"/>
  <c r="C536" i="8"/>
  <c r="C536" i="6"/>
  <c r="C532" i="13"/>
  <c r="C532" i="6"/>
  <c r="C462" i="8"/>
  <c r="C462" i="13"/>
  <c r="C462" i="6"/>
  <c r="C84" i="8"/>
  <c r="C84" i="6"/>
  <c r="C558" i="6"/>
  <c r="C174" i="6"/>
  <c r="C169" i="8"/>
  <c r="C475" i="8"/>
  <c r="C454" i="13"/>
  <c r="O113" i="8"/>
  <c r="C336" i="6"/>
  <c r="C253" i="8"/>
  <c r="O253" i="8" s="1"/>
  <c r="C219" i="13"/>
  <c r="C219" i="8"/>
  <c r="C173" i="8"/>
  <c r="O173" i="8" s="1"/>
  <c r="C76" i="13"/>
  <c r="C76" i="6"/>
  <c r="I24" i="20" l="1"/>
  <c r="W171" i="2"/>
  <c r="X171" i="2" s="1"/>
  <c r="Z171" i="2" s="1"/>
  <c r="AA171" i="2" s="1"/>
  <c r="C534" i="8"/>
  <c r="C22" i="20"/>
  <c r="D31" i="2"/>
  <c r="C115" i="20"/>
  <c r="D161" i="2"/>
  <c r="E161" i="2" s="1"/>
  <c r="W407" i="2"/>
  <c r="C16" i="19"/>
  <c r="C12" i="20"/>
  <c r="C21" i="20"/>
  <c r="C20" i="20"/>
  <c r="C23" i="19"/>
  <c r="C19" i="20"/>
  <c r="C18" i="6"/>
  <c r="C18" i="20"/>
  <c r="D26" i="2"/>
  <c r="C17" i="20"/>
  <c r="D25" i="2"/>
  <c r="C16" i="20"/>
  <c r="C15" i="13"/>
  <c r="K15" i="13" s="1"/>
  <c r="D24" i="2"/>
  <c r="C15" i="20"/>
  <c r="C14" i="13"/>
  <c r="K14" i="13" s="1"/>
  <c r="C14" i="20"/>
  <c r="D22" i="2"/>
  <c r="C13" i="20"/>
  <c r="C28" i="19"/>
  <c r="C24" i="20"/>
  <c r="C25" i="8"/>
  <c r="C25" i="13"/>
  <c r="K25" i="13" s="1"/>
  <c r="C25" i="20"/>
  <c r="C38" i="19"/>
  <c r="C34" i="8"/>
  <c r="C34" i="13"/>
  <c r="K34" i="13" s="1"/>
  <c r="C34" i="20"/>
  <c r="C37" i="19"/>
  <c r="C33" i="8"/>
  <c r="C33" i="13"/>
  <c r="C33" i="20"/>
  <c r="C32" i="8"/>
  <c r="C32" i="13"/>
  <c r="C32" i="20"/>
  <c r="C31" i="8"/>
  <c r="C31" i="13"/>
  <c r="C31" i="20"/>
  <c r="C34" i="19"/>
  <c r="C30" i="8"/>
  <c r="C30" i="13"/>
  <c r="C30" i="20"/>
  <c r="C33" i="19"/>
  <c r="C29" i="8"/>
  <c r="C29" i="13"/>
  <c r="C29" i="20"/>
  <c r="C28" i="6"/>
  <c r="C28" i="8"/>
  <c r="C28" i="13"/>
  <c r="K28" i="13" s="1"/>
  <c r="C28" i="20"/>
  <c r="C31" i="19"/>
  <c r="C27" i="8"/>
  <c r="C27" i="13"/>
  <c r="K27" i="13" s="1"/>
  <c r="C27" i="20"/>
  <c r="C30" i="19"/>
  <c r="C26" i="8"/>
  <c r="C26" i="13"/>
  <c r="C26" i="20"/>
  <c r="C585" i="19"/>
  <c r="C581" i="8"/>
  <c r="C581" i="13"/>
  <c r="C581" i="20"/>
  <c r="C580" i="6"/>
  <c r="C580" i="8"/>
  <c r="O580" i="8" s="1"/>
  <c r="C580" i="13"/>
  <c r="K580" i="13" s="1"/>
  <c r="C580" i="20"/>
  <c r="C579" i="8"/>
  <c r="C579" i="13"/>
  <c r="K579" i="13" s="1"/>
  <c r="C579" i="20"/>
  <c r="C582" i="19"/>
  <c r="C578" i="8"/>
  <c r="C578" i="13"/>
  <c r="K578" i="13" s="1"/>
  <c r="C578" i="20"/>
  <c r="C581" i="19"/>
  <c r="C577" i="8"/>
  <c r="C577" i="13"/>
  <c r="K577" i="13" s="1"/>
  <c r="C577" i="20"/>
  <c r="C576" i="8"/>
  <c r="O576" i="8" s="1"/>
  <c r="C576" i="13"/>
  <c r="K576" i="13" s="1"/>
  <c r="C576" i="20"/>
  <c r="C575" i="8"/>
  <c r="C575" i="13"/>
  <c r="C575" i="20"/>
  <c r="C574" i="8"/>
  <c r="C574" i="13"/>
  <c r="K574" i="13" s="1"/>
  <c r="C574" i="20"/>
  <c r="C577" i="19"/>
  <c r="C573" i="8"/>
  <c r="C573" i="13"/>
  <c r="K573" i="13" s="1"/>
  <c r="C573" i="20"/>
  <c r="C572" i="8"/>
  <c r="C572" i="13"/>
  <c r="K572" i="13" s="1"/>
  <c r="C572" i="20"/>
  <c r="C571" i="8"/>
  <c r="C571" i="13"/>
  <c r="K571" i="13" s="1"/>
  <c r="C571" i="20"/>
  <c r="C572" i="19"/>
  <c r="C568" i="8"/>
  <c r="C568" i="13"/>
  <c r="C568" i="20"/>
  <c r="C567" i="6"/>
  <c r="C567" i="8"/>
  <c r="O567" i="8" s="1"/>
  <c r="C567" i="13"/>
  <c r="K567" i="13" s="1"/>
  <c r="C567" i="20"/>
  <c r="D889" i="2"/>
  <c r="C566" i="8"/>
  <c r="C566" i="13"/>
  <c r="C566" i="20"/>
  <c r="C565" i="6"/>
  <c r="C565" i="8"/>
  <c r="C565" i="13"/>
  <c r="C565" i="20"/>
  <c r="C568" i="19"/>
  <c r="C564" i="8"/>
  <c r="C564" i="13"/>
  <c r="C564" i="20"/>
  <c r="C563" i="6"/>
  <c r="C563" i="8"/>
  <c r="C563" i="13"/>
  <c r="K563" i="13" s="1"/>
  <c r="C563" i="20"/>
  <c r="C566" i="19"/>
  <c r="C562" i="8"/>
  <c r="C562" i="13"/>
  <c r="K562" i="13" s="1"/>
  <c r="C562" i="20"/>
  <c r="C561" i="8"/>
  <c r="C561" i="13"/>
  <c r="K561" i="13" s="1"/>
  <c r="C561" i="20"/>
  <c r="C564" i="19"/>
  <c r="C560" i="8"/>
  <c r="C560" i="13"/>
  <c r="K560" i="13" s="1"/>
  <c r="C560" i="20"/>
  <c r="C559" i="8"/>
  <c r="O559" i="8" s="1"/>
  <c r="C559" i="13"/>
  <c r="K559" i="13" s="1"/>
  <c r="C559" i="20"/>
  <c r="C562" i="19"/>
  <c r="C558" i="8"/>
  <c r="O558" i="8" s="1"/>
  <c r="C558" i="13"/>
  <c r="K558" i="13" s="1"/>
  <c r="C558" i="20"/>
  <c r="C557" i="8"/>
  <c r="C557" i="20"/>
  <c r="C559" i="19"/>
  <c r="C555" i="8"/>
  <c r="C555" i="13"/>
  <c r="C555" i="20"/>
  <c r="C558" i="19"/>
  <c r="C554" i="8"/>
  <c r="C554" i="13"/>
  <c r="K554" i="13" s="1"/>
  <c r="C554" i="20"/>
  <c r="C553" i="8"/>
  <c r="C553" i="13"/>
  <c r="K553" i="13" s="1"/>
  <c r="C553" i="20"/>
  <c r="C552" i="8"/>
  <c r="O552" i="8" s="1"/>
  <c r="C552" i="13"/>
  <c r="K552" i="13" s="1"/>
  <c r="C552" i="20"/>
  <c r="C555" i="19"/>
  <c r="C551" i="8"/>
  <c r="C551" i="13"/>
  <c r="C551" i="20"/>
  <c r="C550" i="8"/>
  <c r="C550" i="13"/>
  <c r="K550" i="13" s="1"/>
  <c r="C550" i="20"/>
  <c r="C549" i="8"/>
  <c r="C549" i="13"/>
  <c r="K549" i="13" s="1"/>
  <c r="C549" i="20"/>
  <c r="C548" i="8"/>
  <c r="C548" i="13"/>
  <c r="K548" i="13" s="1"/>
  <c r="C548" i="20"/>
  <c r="C551" i="19"/>
  <c r="C547" i="8"/>
  <c r="C547" i="13"/>
  <c r="K547" i="13" s="1"/>
  <c r="C547" i="20"/>
  <c r="C546" i="8"/>
  <c r="C546" i="13"/>
  <c r="K546" i="13" s="1"/>
  <c r="C546" i="20"/>
  <c r="C545" i="8"/>
  <c r="C545" i="13"/>
  <c r="K545" i="13" s="1"/>
  <c r="C545" i="20"/>
  <c r="C544" i="8"/>
  <c r="O544" i="8" s="1"/>
  <c r="C544" i="20"/>
  <c r="C546" i="19"/>
  <c r="C542" i="20"/>
  <c r="D842" i="2"/>
  <c r="D540" i="13" s="1"/>
  <c r="C540" i="20"/>
  <c r="C538" i="13"/>
  <c r="C538" i="20"/>
  <c r="C541" i="19"/>
  <c r="C537" i="20"/>
  <c r="C540" i="19"/>
  <c r="C536" i="20"/>
  <c r="C535" i="13"/>
  <c r="C535" i="20"/>
  <c r="C533" i="6"/>
  <c r="C533" i="20"/>
  <c r="C536" i="19"/>
  <c r="C532" i="20"/>
  <c r="C535" i="19"/>
  <c r="C531" i="20"/>
  <c r="C529" i="8"/>
  <c r="C529" i="13"/>
  <c r="C528" i="8"/>
  <c r="C528" i="13"/>
  <c r="K528" i="13" s="1"/>
  <c r="C527" i="8"/>
  <c r="C527" i="13"/>
  <c r="K527" i="13" s="1"/>
  <c r="C526" i="20"/>
  <c r="C526" i="8"/>
  <c r="C526" i="13"/>
  <c r="K526" i="13" s="1"/>
  <c r="C525" i="8"/>
  <c r="C525" i="13"/>
  <c r="C524" i="8"/>
  <c r="C524" i="13"/>
  <c r="K524" i="13" s="1"/>
  <c r="C523" i="8"/>
  <c r="C523" i="13"/>
  <c r="K523" i="13" s="1"/>
  <c r="C522" i="8"/>
  <c r="C522" i="13"/>
  <c r="K522" i="13" s="1"/>
  <c r="C521" i="8"/>
  <c r="C521" i="13"/>
  <c r="K521" i="13" s="1"/>
  <c r="C520" i="8"/>
  <c r="C520" i="13"/>
  <c r="K520" i="13" s="1"/>
  <c r="C519" i="8"/>
  <c r="C519" i="13"/>
  <c r="C516" i="8"/>
  <c r="C516" i="13"/>
  <c r="K516" i="13" s="1"/>
  <c r="C516" i="20"/>
  <c r="C515" i="8"/>
  <c r="C515" i="13"/>
  <c r="K515" i="13" s="1"/>
  <c r="C515" i="20"/>
  <c r="C518" i="19"/>
  <c r="C514" i="8"/>
  <c r="C514" i="13"/>
  <c r="K514" i="13" s="1"/>
  <c r="C514" i="20"/>
  <c r="C517" i="19"/>
  <c r="C513" i="8"/>
  <c r="C513" i="13"/>
  <c r="K513" i="13" s="1"/>
  <c r="C513" i="20"/>
  <c r="C512" i="8"/>
  <c r="C512" i="13"/>
  <c r="C512" i="20"/>
  <c r="C511" i="8"/>
  <c r="C511" i="13"/>
  <c r="K511" i="13" s="1"/>
  <c r="C511" i="20"/>
  <c r="C514" i="19"/>
  <c r="C510" i="8"/>
  <c r="O510" i="8" s="1"/>
  <c r="C510" i="13"/>
  <c r="K510" i="13" s="1"/>
  <c r="C510" i="20"/>
  <c r="C509" i="8"/>
  <c r="C509" i="13"/>
  <c r="K509" i="13" s="1"/>
  <c r="C509" i="20"/>
  <c r="C508" i="8"/>
  <c r="C508" i="13"/>
  <c r="K508" i="13" s="1"/>
  <c r="C508" i="20"/>
  <c r="C507" i="8"/>
  <c r="C507" i="13"/>
  <c r="K507" i="13" s="1"/>
  <c r="C507" i="20"/>
  <c r="C510" i="19"/>
  <c r="C506" i="8"/>
  <c r="O506" i="8" s="1"/>
  <c r="C506" i="13"/>
  <c r="K506" i="13" s="1"/>
  <c r="C506" i="20"/>
  <c r="C503" i="20"/>
  <c r="C503" i="8"/>
  <c r="C503" i="13"/>
  <c r="K503" i="13" s="1"/>
  <c r="C502" i="8"/>
  <c r="C502" i="13"/>
  <c r="K502" i="13" s="1"/>
  <c r="C501" i="8"/>
  <c r="O501" i="8" s="1"/>
  <c r="C501" i="13"/>
  <c r="K501" i="13" s="1"/>
  <c r="C500" i="20"/>
  <c r="C500" i="8"/>
  <c r="C500" i="13"/>
  <c r="K500" i="13" s="1"/>
  <c r="C499" i="20"/>
  <c r="C499" i="8"/>
  <c r="C499" i="13"/>
  <c r="K499" i="13" s="1"/>
  <c r="C498" i="20"/>
  <c r="C498" i="8"/>
  <c r="O498" i="8" s="1"/>
  <c r="C498" i="13"/>
  <c r="K498" i="13" s="1"/>
  <c r="C497" i="8"/>
  <c r="C497" i="13"/>
  <c r="C496" i="8"/>
  <c r="O496" i="8" s="1"/>
  <c r="C496" i="13"/>
  <c r="K496" i="13" s="1"/>
  <c r="C495" i="20"/>
  <c r="C495" i="8"/>
  <c r="C495" i="13"/>
  <c r="K495" i="13" s="1"/>
  <c r="C494" i="20"/>
  <c r="C494" i="8"/>
  <c r="C494" i="13"/>
  <c r="C493" i="20"/>
  <c r="C493" i="8"/>
  <c r="O493" i="8" s="1"/>
  <c r="C493" i="13"/>
  <c r="K493" i="13" s="1"/>
  <c r="C488" i="19"/>
  <c r="D784" i="2"/>
  <c r="D484" i="6" s="1"/>
  <c r="C484" i="8"/>
  <c r="C484" i="13"/>
  <c r="C484" i="6"/>
  <c r="C484" i="20"/>
  <c r="D783" i="2"/>
  <c r="D483" i="6" s="1"/>
  <c r="C483" i="8"/>
  <c r="C483" i="13"/>
  <c r="K483" i="13" s="1"/>
  <c r="C483" i="6"/>
  <c r="C483" i="20"/>
  <c r="D782" i="2"/>
  <c r="D482" i="6" s="1"/>
  <c r="C482" i="8"/>
  <c r="C482" i="13"/>
  <c r="K482" i="13" s="1"/>
  <c r="C482" i="6"/>
  <c r="C482" i="20"/>
  <c r="D781" i="2"/>
  <c r="D481" i="6" s="1"/>
  <c r="C481" i="8"/>
  <c r="C481" i="13"/>
  <c r="C481" i="20"/>
  <c r="C484" i="19"/>
  <c r="D780" i="2"/>
  <c r="C480" i="8"/>
  <c r="O480" i="8" s="1"/>
  <c r="C480" i="13"/>
  <c r="K480" i="13" s="1"/>
  <c r="C480" i="6"/>
  <c r="C480" i="20"/>
  <c r="C479" i="6"/>
  <c r="C479" i="20"/>
  <c r="C464" i="13"/>
  <c r="C464" i="20"/>
  <c r="C466" i="19"/>
  <c r="C462" i="20"/>
  <c r="C461" i="8"/>
  <c r="C461" i="20"/>
  <c r="C462" i="19"/>
  <c r="C458" i="20"/>
  <c r="C461" i="19"/>
  <c r="C457" i="20"/>
  <c r="C460" i="19"/>
  <c r="C456" i="20"/>
  <c r="C458" i="19"/>
  <c r="C454" i="20"/>
  <c r="C455" i="19"/>
  <c r="C451" i="8"/>
  <c r="C451" i="13"/>
  <c r="C451" i="20"/>
  <c r="C450" i="8"/>
  <c r="C450" i="13"/>
  <c r="K450" i="13" s="1"/>
  <c r="C450" i="20"/>
  <c r="C453" i="19"/>
  <c r="C449" i="8"/>
  <c r="O449" i="8" s="1"/>
  <c r="C449" i="13"/>
  <c r="K449" i="13" s="1"/>
  <c r="C449" i="20"/>
  <c r="C448" i="8"/>
  <c r="C448" i="13"/>
  <c r="K448" i="13" s="1"/>
  <c r="C448" i="20"/>
  <c r="C447" i="8"/>
  <c r="C447" i="13"/>
  <c r="C447" i="20"/>
  <c r="C450" i="19"/>
  <c r="C446" i="8"/>
  <c r="C446" i="13"/>
  <c r="K446" i="13" s="1"/>
  <c r="C446" i="20"/>
  <c r="D688" i="2"/>
  <c r="C445" i="8"/>
  <c r="O445" i="8" s="1"/>
  <c r="C445" i="13"/>
  <c r="K445" i="13" s="1"/>
  <c r="C445" i="20"/>
  <c r="C448" i="19"/>
  <c r="C444" i="8"/>
  <c r="C444" i="13"/>
  <c r="C444" i="20"/>
  <c r="C443" i="8"/>
  <c r="C443" i="13"/>
  <c r="K443" i="13" s="1"/>
  <c r="C443" i="20"/>
  <c r="C442" i="8"/>
  <c r="C442" i="13"/>
  <c r="K442" i="13" s="1"/>
  <c r="C442" i="20"/>
  <c r="C445" i="19"/>
  <c r="C441" i="8"/>
  <c r="C441" i="13"/>
  <c r="C441" i="20"/>
  <c r="C444" i="19"/>
  <c r="C440" i="20"/>
  <c r="C440" i="19"/>
  <c r="C436" i="20"/>
  <c r="C435" i="6"/>
  <c r="C435" i="20"/>
  <c r="C434" i="6"/>
  <c r="C434" i="20"/>
  <c r="C436" i="19"/>
  <c r="C432" i="20"/>
  <c r="C433" i="19"/>
  <c r="C429" i="20"/>
  <c r="D665" i="2"/>
  <c r="E665" i="2" s="1"/>
  <c r="C428" i="20"/>
  <c r="C424" i="20"/>
  <c r="C424" i="8"/>
  <c r="C424" i="6"/>
  <c r="C424" i="13"/>
  <c r="K424" i="13" s="1"/>
  <c r="C423" i="8"/>
  <c r="O423" i="8" s="1"/>
  <c r="C423" i="6"/>
  <c r="C423" i="13"/>
  <c r="K423" i="13" s="1"/>
  <c r="C422" i="8"/>
  <c r="C422" i="6"/>
  <c r="C422" i="13"/>
  <c r="K422" i="13" s="1"/>
  <c r="C421" i="20"/>
  <c r="C421" i="8"/>
  <c r="C421" i="6"/>
  <c r="C421" i="13"/>
  <c r="K421" i="13" s="1"/>
  <c r="C420" i="20"/>
  <c r="C420" i="8"/>
  <c r="C420" i="6"/>
  <c r="C420" i="13"/>
  <c r="K420" i="13" s="1"/>
  <c r="C419" i="8"/>
  <c r="C419" i="6"/>
  <c r="C419" i="13"/>
  <c r="K419" i="13" s="1"/>
  <c r="C418" i="20"/>
  <c r="C418" i="8"/>
  <c r="C418" i="6"/>
  <c r="C418" i="13"/>
  <c r="K418" i="13" s="1"/>
  <c r="C417" i="20"/>
  <c r="C417" i="8"/>
  <c r="C417" i="6"/>
  <c r="C417" i="13"/>
  <c r="K417" i="13" s="1"/>
  <c r="C416" i="8"/>
  <c r="C416" i="6"/>
  <c r="C416" i="13"/>
  <c r="C415" i="20"/>
  <c r="C415" i="8"/>
  <c r="C415" i="6"/>
  <c r="C415" i="13"/>
  <c r="K415" i="13" s="1"/>
  <c r="C416" i="19"/>
  <c r="C412" i="8"/>
  <c r="C412" i="6"/>
  <c r="C412" i="13"/>
  <c r="K412" i="13" s="1"/>
  <c r="C412" i="20"/>
  <c r="C411" i="8"/>
  <c r="C411" i="6"/>
  <c r="C411" i="13"/>
  <c r="K411" i="13" s="1"/>
  <c r="C411" i="20"/>
  <c r="C414" i="19"/>
  <c r="C410" i="8"/>
  <c r="C410" i="6"/>
  <c r="C410" i="13"/>
  <c r="C410" i="20"/>
  <c r="C409" i="8"/>
  <c r="C409" i="6"/>
  <c r="C409" i="13"/>
  <c r="C409" i="20"/>
  <c r="C408" i="8"/>
  <c r="C408" i="6"/>
  <c r="C408" i="13"/>
  <c r="K408" i="13" s="1"/>
  <c r="C408" i="20"/>
  <c r="C407" i="8"/>
  <c r="C407" i="6"/>
  <c r="C407" i="13"/>
  <c r="K407" i="13" s="1"/>
  <c r="C407" i="20"/>
  <c r="C410" i="19"/>
  <c r="C406" i="8"/>
  <c r="C406" i="6"/>
  <c r="C406" i="13"/>
  <c r="C406" i="20"/>
  <c r="C409" i="19"/>
  <c r="C405" i="8"/>
  <c r="C405" i="6"/>
  <c r="C405" i="13"/>
  <c r="K405" i="13" s="1"/>
  <c r="C405" i="20"/>
  <c r="C404" i="8"/>
  <c r="C404" i="6"/>
  <c r="C404" i="13"/>
  <c r="C404" i="20"/>
  <c r="C403" i="8"/>
  <c r="C403" i="6"/>
  <c r="C403" i="13"/>
  <c r="C403" i="20"/>
  <c r="C406" i="19"/>
  <c r="C402" i="8"/>
  <c r="C402" i="6"/>
  <c r="C402" i="13"/>
  <c r="C402" i="20"/>
  <c r="C401" i="13"/>
  <c r="C401" i="20"/>
  <c r="C399" i="8"/>
  <c r="C399" i="6"/>
  <c r="C399" i="13"/>
  <c r="C399" i="20"/>
  <c r="C398" i="8"/>
  <c r="C398" i="6"/>
  <c r="C398" i="13"/>
  <c r="K398" i="13" s="1"/>
  <c r="C398" i="20"/>
  <c r="D622" i="2"/>
  <c r="C397" i="8"/>
  <c r="O397" i="8" s="1"/>
  <c r="C397" i="6"/>
  <c r="C397" i="13"/>
  <c r="K397" i="13" s="1"/>
  <c r="C397" i="20"/>
  <c r="C396" i="8"/>
  <c r="C396" i="6"/>
  <c r="C396" i="13"/>
  <c r="K396" i="13" s="1"/>
  <c r="C396" i="20"/>
  <c r="D620" i="2"/>
  <c r="C395" i="8"/>
  <c r="C395" i="6"/>
  <c r="C395" i="13"/>
  <c r="C395" i="20"/>
  <c r="C394" i="8"/>
  <c r="C394" i="6"/>
  <c r="C394" i="13"/>
  <c r="K394" i="13" s="1"/>
  <c r="C394" i="20"/>
  <c r="D618" i="2"/>
  <c r="C393" i="8"/>
  <c r="C393" i="6"/>
  <c r="C393" i="13"/>
  <c r="K393" i="13" s="1"/>
  <c r="C393" i="20"/>
  <c r="C392" i="8"/>
  <c r="C392" i="6"/>
  <c r="C392" i="13"/>
  <c r="K392" i="13" s="1"/>
  <c r="C392" i="20"/>
  <c r="C391" i="8"/>
  <c r="C391" i="6"/>
  <c r="C391" i="13"/>
  <c r="K391" i="13" s="1"/>
  <c r="C391" i="20"/>
  <c r="C390" i="8"/>
  <c r="C390" i="6"/>
  <c r="C390" i="13"/>
  <c r="K390" i="13" s="1"/>
  <c r="C390" i="20"/>
  <c r="D614" i="2"/>
  <c r="C389" i="8"/>
  <c r="O389" i="8" s="1"/>
  <c r="F389" i="13" s="1"/>
  <c r="C389" i="6"/>
  <c r="C389" i="13"/>
  <c r="K389" i="13" s="1"/>
  <c r="C389" i="20"/>
  <c r="C388" i="13"/>
  <c r="C388" i="20"/>
  <c r="C386" i="8"/>
  <c r="C386" i="6"/>
  <c r="C386" i="13"/>
  <c r="C390" i="19"/>
  <c r="C386" i="20"/>
  <c r="C385" i="8"/>
  <c r="C385" i="6"/>
  <c r="C385" i="13"/>
  <c r="C389" i="19"/>
  <c r="C385" i="20"/>
  <c r="C384" i="8"/>
  <c r="C384" i="6"/>
  <c r="C384" i="13"/>
  <c r="C388" i="19"/>
  <c r="C384" i="20"/>
  <c r="C383" i="8"/>
  <c r="C383" i="6"/>
  <c r="C383" i="13"/>
  <c r="C387" i="19"/>
  <c r="C383" i="20"/>
  <c r="C382" i="8"/>
  <c r="C382" i="6"/>
  <c r="C382" i="13"/>
  <c r="C386" i="19"/>
  <c r="C382" i="20"/>
  <c r="D590" i="2"/>
  <c r="C381" i="8"/>
  <c r="C381" i="6"/>
  <c r="C381" i="13"/>
  <c r="K381" i="13" s="1"/>
  <c r="C385" i="19"/>
  <c r="C381" i="20"/>
  <c r="C380" i="8"/>
  <c r="C380" i="6"/>
  <c r="C380" i="13"/>
  <c r="C384" i="19"/>
  <c r="C380" i="20"/>
  <c r="C379" i="8"/>
  <c r="C379" i="6"/>
  <c r="C379" i="13"/>
  <c r="C383" i="19"/>
  <c r="C379" i="20"/>
  <c r="C378" i="8"/>
  <c r="C378" i="6"/>
  <c r="C378" i="13"/>
  <c r="K378" i="13" s="1"/>
  <c r="C382" i="19"/>
  <c r="C378" i="20"/>
  <c r="C377" i="8"/>
  <c r="C377" i="6"/>
  <c r="C377" i="13"/>
  <c r="K377" i="13" s="1"/>
  <c r="C381" i="19"/>
  <c r="C377" i="20"/>
  <c r="C376" i="8"/>
  <c r="O376" i="8" s="1"/>
  <c r="C376" i="6"/>
  <c r="C376" i="13"/>
  <c r="K376" i="13" s="1"/>
  <c r="C380" i="19"/>
  <c r="C376" i="20"/>
  <c r="C373" i="8"/>
  <c r="O373" i="8" s="1"/>
  <c r="C373" i="6"/>
  <c r="C373" i="13"/>
  <c r="K373" i="13" s="1"/>
  <c r="C372" i="20"/>
  <c r="C372" i="8"/>
  <c r="C372" i="6"/>
  <c r="C372" i="13"/>
  <c r="C371" i="8"/>
  <c r="O371" i="8" s="1"/>
  <c r="C371" i="6"/>
  <c r="C371" i="13"/>
  <c r="K371" i="13" s="1"/>
  <c r="C370" i="8"/>
  <c r="C370" i="6"/>
  <c r="C370" i="13"/>
  <c r="K370" i="13" s="1"/>
  <c r="C369" i="8"/>
  <c r="O369" i="8" s="1"/>
  <c r="C369" i="6"/>
  <c r="C369" i="13"/>
  <c r="K369" i="13" s="1"/>
  <c r="C368" i="20"/>
  <c r="C368" i="8"/>
  <c r="C368" i="6"/>
  <c r="C368" i="13"/>
  <c r="K368" i="13" s="1"/>
  <c r="C367" i="8"/>
  <c r="O367" i="8" s="1"/>
  <c r="C367" i="6"/>
  <c r="C367" i="13"/>
  <c r="K367" i="13" s="1"/>
  <c r="C366" i="8"/>
  <c r="C366" i="6"/>
  <c r="C366" i="13"/>
  <c r="K366" i="13" s="1"/>
  <c r="C370" i="19"/>
  <c r="C365" i="8"/>
  <c r="C365" i="6"/>
  <c r="C365" i="13"/>
  <c r="K365" i="13" s="1"/>
  <c r="C364" i="8"/>
  <c r="C364" i="6"/>
  <c r="C364" i="13"/>
  <c r="K364" i="13" s="1"/>
  <c r="C363" i="8"/>
  <c r="C363" i="6"/>
  <c r="C363" i="13"/>
  <c r="C360" i="8"/>
  <c r="C360" i="6"/>
  <c r="C360" i="13"/>
  <c r="C359" i="8"/>
  <c r="C359" i="6"/>
  <c r="C359" i="13"/>
  <c r="K359" i="13" s="1"/>
  <c r="C358" i="8"/>
  <c r="C358" i="6"/>
  <c r="C358" i="13"/>
  <c r="C357" i="8"/>
  <c r="C357" i="6"/>
  <c r="C357" i="13"/>
  <c r="C356" i="8"/>
  <c r="C356" i="6"/>
  <c r="C356" i="13"/>
  <c r="C355" i="20"/>
  <c r="C355" i="8"/>
  <c r="C355" i="6"/>
  <c r="C355" i="13"/>
  <c r="K355" i="13" s="1"/>
  <c r="C354" i="20"/>
  <c r="C354" i="8"/>
  <c r="O354" i="8" s="1"/>
  <c r="C354" i="6"/>
  <c r="C354" i="13"/>
  <c r="K354" i="13" s="1"/>
  <c r="C353" i="20"/>
  <c r="C353" i="8"/>
  <c r="C353" i="6"/>
  <c r="C353" i="13"/>
  <c r="K353" i="13" s="1"/>
  <c r="C352" i="8"/>
  <c r="O352" i="8" s="1"/>
  <c r="C352" i="6"/>
  <c r="C352" i="13"/>
  <c r="K352" i="13" s="1"/>
  <c r="C351" i="20"/>
  <c r="C351" i="8"/>
  <c r="C351" i="6"/>
  <c r="C351" i="13"/>
  <c r="K351" i="13" s="1"/>
  <c r="C350" i="8"/>
  <c r="C350" i="6"/>
  <c r="C350" i="13"/>
  <c r="D534" i="2"/>
  <c r="D350" i="13" s="1"/>
  <c r="D533" i="2"/>
  <c r="C349" i="6"/>
  <c r="C345" i="8"/>
  <c r="C345" i="6"/>
  <c r="C345" i="13"/>
  <c r="C345" i="20"/>
  <c r="C348" i="19"/>
  <c r="C344" i="8"/>
  <c r="L344" i="8" s="1"/>
  <c r="C344" i="6"/>
  <c r="C344" i="13"/>
  <c r="C344" i="20"/>
  <c r="C343" i="8"/>
  <c r="N343" i="8" s="1"/>
  <c r="C343" i="6"/>
  <c r="C343" i="13"/>
  <c r="C343" i="20"/>
  <c r="C345" i="19"/>
  <c r="C341" i="8"/>
  <c r="C341" i="6"/>
  <c r="C341" i="13"/>
  <c r="C341" i="20"/>
  <c r="C340" i="8"/>
  <c r="O340" i="8" s="1"/>
  <c r="C340" i="6"/>
  <c r="C340" i="13"/>
  <c r="K340" i="13" s="1"/>
  <c r="C340" i="20"/>
  <c r="C339" i="8"/>
  <c r="C339" i="6"/>
  <c r="C339" i="13"/>
  <c r="K339" i="13" s="1"/>
  <c r="C339" i="20"/>
  <c r="C338" i="8"/>
  <c r="C338" i="6"/>
  <c r="C338" i="13"/>
  <c r="C338" i="20"/>
  <c r="C341" i="19"/>
  <c r="C337" i="8"/>
  <c r="C337" i="6"/>
  <c r="C337" i="13"/>
  <c r="C337" i="20"/>
  <c r="C340" i="19"/>
  <c r="C336" i="20"/>
  <c r="C334" i="8"/>
  <c r="C334" i="6"/>
  <c r="C333" i="8"/>
  <c r="C333" i="6"/>
  <c r="C333" i="13"/>
  <c r="K333" i="13" s="1"/>
  <c r="C332" i="8"/>
  <c r="O332" i="8" s="1"/>
  <c r="C332" i="6"/>
  <c r="C332" i="13"/>
  <c r="K332" i="13" s="1"/>
  <c r="C331" i="8"/>
  <c r="C331" i="6"/>
  <c r="C331" i="13"/>
  <c r="K331" i="13" s="1"/>
  <c r="C330" i="8"/>
  <c r="C330" i="6"/>
  <c r="C330" i="13"/>
  <c r="K330" i="13" s="1"/>
  <c r="C329" i="8"/>
  <c r="C329" i="6"/>
  <c r="C329" i="13"/>
  <c r="K329" i="13" s="1"/>
  <c r="C328" i="8"/>
  <c r="O328" i="8" s="1"/>
  <c r="C328" i="6"/>
  <c r="C328" i="13"/>
  <c r="K328" i="13" s="1"/>
  <c r="C327" i="8"/>
  <c r="C327" i="6"/>
  <c r="C327" i="13"/>
  <c r="K327" i="13" s="1"/>
  <c r="C326" i="8"/>
  <c r="C326" i="6"/>
  <c r="C326" i="13"/>
  <c r="K326" i="13" s="1"/>
  <c r="C325" i="8"/>
  <c r="C325" i="6"/>
  <c r="C325" i="13"/>
  <c r="K325" i="13" s="1"/>
  <c r="C324" i="8"/>
  <c r="O324" i="8" s="1"/>
  <c r="C324" i="6"/>
  <c r="C324" i="13"/>
  <c r="K324" i="13" s="1"/>
  <c r="C320" i="8"/>
  <c r="C320" i="6"/>
  <c r="C320" i="13"/>
  <c r="C320" i="20"/>
  <c r="C319" i="8"/>
  <c r="C319" i="6"/>
  <c r="C319" i="13"/>
  <c r="C319" i="20"/>
  <c r="C322" i="19"/>
  <c r="C318" i="8"/>
  <c r="O318" i="8" s="1"/>
  <c r="C318" i="6"/>
  <c r="C318" i="13"/>
  <c r="K318" i="13" s="1"/>
  <c r="C318" i="20"/>
  <c r="C317" i="8"/>
  <c r="C317" i="6"/>
  <c r="C317" i="13"/>
  <c r="C317" i="20"/>
  <c r="C316" i="8"/>
  <c r="C316" i="6"/>
  <c r="C316" i="13"/>
  <c r="C316" i="20"/>
  <c r="C315" i="8"/>
  <c r="C315" i="6"/>
  <c r="C315" i="13"/>
  <c r="C315" i="20"/>
  <c r="C314" i="8"/>
  <c r="C314" i="6"/>
  <c r="C314" i="13"/>
  <c r="C314" i="20"/>
  <c r="C313" i="8"/>
  <c r="C313" i="6"/>
  <c r="C313" i="13"/>
  <c r="C313" i="20"/>
  <c r="D451" i="2"/>
  <c r="C312" i="8"/>
  <c r="C312" i="6"/>
  <c r="C312" i="13"/>
  <c r="K312" i="13" s="1"/>
  <c r="C312" i="20"/>
  <c r="C311" i="8"/>
  <c r="C311" i="6"/>
  <c r="C311" i="13"/>
  <c r="C311" i="20"/>
  <c r="C314" i="19"/>
  <c r="C310" i="20"/>
  <c r="C308" i="6"/>
  <c r="C308" i="13"/>
  <c r="K308" i="13" s="1"/>
  <c r="C308" i="20"/>
  <c r="C311" i="19"/>
  <c r="C307" i="6"/>
  <c r="C307" i="13"/>
  <c r="K307" i="13" s="1"/>
  <c r="C307" i="20"/>
  <c r="C306" i="6"/>
  <c r="C306" i="13"/>
  <c r="K306" i="13" s="1"/>
  <c r="C306" i="20"/>
  <c r="C309" i="19"/>
  <c r="C305" i="6"/>
  <c r="C305" i="13"/>
  <c r="K305" i="13" s="1"/>
  <c r="C305" i="20"/>
  <c r="C304" i="6"/>
  <c r="C304" i="13"/>
  <c r="K304" i="13" s="1"/>
  <c r="C304" i="20"/>
  <c r="C303" i="8"/>
  <c r="O303" i="8" s="1"/>
  <c r="C303" i="6"/>
  <c r="C303" i="13"/>
  <c r="K303" i="13" s="1"/>
  <c r="C303" i="20"/>
  <c r="C302" i="6"/>
  <c r="C302" i="13"/>
  <c r="K302" i="13" s="1"/>
  <c r="C302" i="20"/>
  <c r="C305" i="19"/>
  <c r="C301" i="6"/>
  <c r="C301" i="13"/>
  <c r="K301" i="13" s="1"/>
  <c r="C301" i="20"/>
  <c r="C300" i="6"/>
  <c r="C300" i="20"/>
  <c r="C299" i="6"/>
  <c r="C299" i="13"/>
  <c r="K299" i="13" s="1"/>
  <c r="C299" i="20"/>
  <c r="C298" i="6"/>
  <c r="C298" i="13"/>
  <c r="C298" i="20"/>
  <c r="C301" i="19"/>
  <c r="C297" i="20"/>
  <c r="D407" i="2"/>
  <c r="C280" i="6"/>
  <c r="C280" i="8"/>
  <c r="C280" i="13"/>
  <c r="C280" i="20"/>
  <c r="D406" i="2"/>
  <c r="C279" i="6"/>
  <c r="C279" i="8"/>
  <c r="C279" i="13"/>
  <c r="C279" i="20"/>
  <c r="D405" i="2"/>
  <c r="C278" i="6"/>
  <c r="C278" i="8"/>
  <c r="C278" i="13"/>
  <c r="C278" i="20"/>
  <c r="C277" i="6"/>
  <c r="C277" i="8"/>
  <c r="C277" i="13"/>
  <c r="K277" i="13" s="1"/>
  <c r="C277" i="20"/>
  <c r="C276" i="6"/>
  <c r="C276" i="8"/>
  <c r="C276" i="13"/>
  <c r="C276" i="20"/>
  <c r="D402" i="2"/>
  <c r="C275" i="6"/>
  <c r="C275" i="8"/>
  <c r="O275" i="8" s="1"/>
  <c r="C275" i="13"/>
  <c r="K275" i="13" s="1"/>
  <c r="C275" i="20"/>
  <c r="D401" i="2"/>
  <c r="C274" i="6"/>
  <c r="C274" i="8"/>
  <c r="C274" i="13"/>
  <c r="K274" i="13" s="1"/>
  <c r="C274" i="20"/>
  <c r="C273" i="6"/>
  <c r="C273" i="8"/>
  <c r="C273" i="13"/>
  <c r="C273" i="20"/>
  <c r="D399" i="2"/>
  <c r="C272" i="6"/>
  <c r="C272" i="8"/>
  <c r="C272" i="13"/>
  <c r="K272" i="13" s="1"/>
  <c r="C272" i="20"/>
  <c r="D398" i="2"/>
  <c r="D271" i="13" s="1"/>
  <c r="C271" i="20"/>
  <c r="C272" i="19"/>
  <c r="C268" i="6"/>
  <c r="C268" i="8"/>
  <c r="C268" i="13"/>
  <c r="C268" i="20"/>
  <c r="C267" i="8"/>
  <c r="C267" i="13"/>
  <c r="C267" i="20"/>
  <c r="C270" i="19"/>
  <c r="C266" i="8"/>
  <c r="O266" i="8" s="1"/>
  <c r="C266" i="13"/>
  <c r="K266" i="13" s="1"/>
  <c r="C266" i="20"/>
  <c r="C265" i="8"/>
  <c r="C265" i="13"/>
  <c r="C265" i="20"/>
  <c r="C264" i="8"/>
  <c r="C264" i="13"/>
  <c r="C264" i="20"/>
  <c r="C263" i="6"/>
  <c r="C263" i="8"/>
  <c r="C263" i="13"/>
  <c r="C263" i="20"/>
  <c r="C266" i="19"/>
  <c r="C262" i="8"/>
  <c r="C262" i="13"/>
  <c r="C262" i="20"/>
  <c r="C261" i="8"/>
  <c r="C261" i="13"/>
  <c r="C261" i="20"/>
  <c r="C264" i="19"/>
  <c r="C260" i="8"/>
  <c r="C260" i="13"/>
  <c r="C260" i="20"/>
  <c r="C259" i="13"/>
  <c r="C259" i="20"/>
  <c r="C262" i="19"/>
  <c r="C258" i="20"/>
  <c r="C256" i="8"/>
  <c r="O256" i="8" s="1"/>
  <c r="C256" i="13"/>
  <c r="K256" i="13" s="1"/>
  <c r="C256" i="20"/>
  <c r="C259" i="19"/>
  <c r="C255" i="13"/>
  <c r="K255" i="13" s="1"/>
  <c r="C255" i="20"/>
  <c r="C254" i="13"/>
  <c r="K254" i="13" s="1"/>
  <c r="C254" i="20"/>
  <c r="C257" i="19"/>
  <c r="C253" i="13"/>
  <c r="K253" i="13" s="1"/>
  <c r="C253" i="20"/>
  <c r="C252" i="13"/>
  <c r="K252" i="13" s="1"/>
  <c r="C252" i="20"/>
  <c r="C255" i="19"/>
  <c r="C251" i="13"/>
  <c r="K251" i="13" s="1"/>
  <c r="C251" i="20"/>
  <c r="C250" i="13"/>
  <c r="K250" i="13" s="1"/>
  <c r="C250" i="20"/>
  <c r="C249" i="13"/>
  <c r="K249" i="13" s="1"/>
  <c r="C249" i="20"/>
  <c r="C248" i="13"/>
  <c r="K248" i="13" s="1"/>
  <c r="C248" i="20"/>
  <c r="C251" i="19"/>
  <c r="C247" i="13"/>
  <c r="K247" i="13" s="1"/>
  <c r="C247" i="20"/>
  <c r="C250" i="19"/>
  <c r="C246" i="13"/>
  <c r="K246" i="13" s="1"/>
  <c r="C246" i="20"/>
  <c r="C249" i="19"/>
  <c r="C245" i="20"/>
  <c r="D344" i="2"/>
  <c r="E344" i="2" s="1"/>
  <c r="C243" i="13"/>
  <c r="K243" i="13" s="1"/>
  <c r="C243" i="20"/>
  <c r="C242" i="6"/>
  <c r="C242" i="13"/>
  <c r="C242" i="20"/>
  <c r="C241" i="13"/>
  <c r="K241" i="13" s="1"/>
  <c r="C241" i="20"/>
  <c r="C244" i="19"/>
  <c r="C240" i="13"/>
  <c r="K240" i="13" s="1"/>
  <c r="C240" i="20"/>
  <c r="C239" i="13"/>
  <c r="C239" i="20"/>
  <c r="C238" i="13"/>
  <c r="C238" i="20"/>
  <c r="C237" i="6"/>
  <c r="C237" i="13"/>
  <c r="K237" i="13" s="1"/>
  <c r="C237" i="20"/>
  <c r="C240" i="19"/>
  <c r="C236" i="13"/>
  <c r="C236" i="20"/>
  <c r="C239" i="19"/>
  <c r="C235" i="13"/>
  <c r="K235" i="13" s="1"/>
  <c r="C235" i="20"/>
  <c r="C238" i="19"/>
  <c r="C234" i="13"/>
  <c r="K234" i="13" s="1"/>
  <c r="C234" i="20"/>
  <c r="C233" i="13"/>
  <c r="C233" i="20"/>
  <c r="C236" i="19"/>
  <c r="C232" i="20"/>
  <c r="C221" i="19"/>
  <c r="C217" i="20"/>
  <c r="C215" i="13"/>
  <c r="C215" i="20"/>
  <c r="C214" i="6"/>
  <c r="C214" i="13"/>
  <c r="C214" i="20"/>
  <c r="D268" i="2"/>
  <c r="C213" i="13"/>
  <c r="C213" i="20"/>
  <c r="C216" i="19"/>
  <c r="C212" i="13"/>
  <c r="C212" i="20"/>
  <c r="D266" i="2"/>
  <c r="C211" i="13"/>
  <c r="K211" i="13" s="1"/>
  <c r="C211" i="20"/>
  <c r="C210" i="13"/>
  <c r="C210" i="20"/>
  <c r="C209" i="13"/>
  <c r="C209" i="20"/>
  <c r="D263" i="2"/>
  <c r="D208" i="13" s="1"/>
  <c r="C208" i="13"/>
  <c r="K208" i="13" s="1"/>
  <c r="C208" i="20"/>
  <c r="C207" i="13"/>
  <c r="K207" i="13" s="1"/>
  <c r="C207" i="20"/>
  <c r="C204" i="13"/>
  <c r="C204" i="20"/>
  <c r="C207" i="19"/>
  <c r="C203" i="13"/>
  <c r="K203" i="13" s="1"/>
  <c r="C203" i="20"/>
  <c r="C206" i="19"/>
  <c r="C202" i="13"/>
  <c r="K202" i="13" s="1"/>
  <c r="C202" i="20"/>
  <c r="C201" i="13"/>
  <c r="K201" i="13" s="1"/>
  <c r="C201" i="20"/>
  <c r="C204" i="19"/>
  <c r="C200" i="13"/>
  <c r="K200" i="13" s="1"/>
  <c r="C200" i="20"/>
  <c r="C203" i="19"/>
  <c r="C199" i="13"/>
  <c r="K199" i="13" s="1"/>
  <c r="C199" i="20"/>
  <c r="C202" i="19"/>
  <c r="C198" i="13"/>
  <c r="K198" i="13" s="1"/>
  <c r="C198" i="20"/>
  <c r="C197" i="13"/>
  <c r="K197" i="13" s="1"/>
  <c r="C197" i="20"/>
  <c r="C200" i="19"/>
  <c r="C196" i="13"/>
  <c r="K196" i="13" s="1"/>
  <c r="C196" i="20"/>
  <c r="C195" i="6"/>
  <c r="C195" i="13"/>
  <c r="K195" i="13" s="1"/>
  <c r="C195" i="20"/>
  <c r="C198" i="19"/>
  <c r="C194" i="13"/>
  <c r="K194" i="13" s="1"/>
  <c r="C194" i="20"/>
  <c r="C193" i="8"/>
  <c r="O193" i="8" s="1"/>
  <c r="C193" i="20"/>
  <c r="C191" i="13"/>
  <c r="C191" i="20"/>
  <c r="D245" i="2"/>
  <c r="D190" i="13" s="1"/>
  <c r="C190" i="13"/>
  <c r="K190" i="13" s="1"/>
  <c r="C190" i="20"/>
  <c r="C189" i="13"/>
  <c r="K189" i="13" s="1"/>
  <c r="C189" i="20"/>
  <c r="C188" i="13"/>
  <c r="K188" i="13" s="1"/>
  <c r="C188" i="20"/>
  <c r="C187" i="13"/>
  <c r="K187" i="13" s="1"/>
  <c r="C187" i="20"/>
  <c r="D241" i="2"/>
  <c r="C186" i="13"/>
  <c r="K186" i="13" s="1"/>
  <c r="C186" i="20"/>
  <c r="C189" i="19"/>
  <c r="C185" i="13"/>
  <c r="K185" i="13" s="1"/>
  <c r="C185" i="20"/>
  <c r="C184" i="13"/>
  <c r="K184" i="13" s="1"/>
  <c r="C184" i="20"/>
  <c r="C183" i="13"/>
  <c r="K183" i="13" s="1"/>
  <c r="C183" i="20"/>
  <c r="C186" i="19"/>
  <c r="C182" i="13"/>
  <c r="K182" i="13" s="1"/>
  <c r="C182" i="20"/>
  <c r="C181" i="13"/>
  <c r="K181" i="13" s="1"/>
  <c r="C181" i="20"/>
  <c r="C178" i="13"/>
  <c r="K178" i="13" s="1"/>
  <c r="C178" i="20"/>
  <c r="C181" i="19"/>
  <c r="C177" i="13"/>
  <c r="K177" i="13" s="1"/>
  <c r="C177" i="20"/>
  <c r="C176" i="13"/>
  <c r="K176" i="13" s="1"/>
  <c r="C176" i="20"/>
  <c r="C175" i="8"/>
  <c r="O175" i="8" s="1"/>
  <c r="C175" i="13"/>
  <c r="K175" i="13" s="1"/>
  <c r="C175" i="20"/>
  <c r="C174" i="13"/>
  <c r="K174" i="13" s="1"/>
  <c r="C174" i="20"/>
  <c r="D228" i="2"/>
  <c r="D173" i="13" s="1"/>
  <c r="C173" i="13"/>
  <c r="K173" i="13" s="1"/>
  <c r="C173" i="20"/>
  <c r="C176" i="19"/>
  <c r="C172" i="13"/>
  <c r="K172" i="13" s="1"/>
  <c r="C172" i="20"/>
  <c r="C175" i="19"/>
  <c r="C171" i="13"/>
  <c r="K171" i="13" s="1"/>
  <c r="C171" i="20"/>
  <c r="C174" i="19"/>
  <c r="C170" i="13"/>
  <c r="K170" i="13" s="1"/>
  <c r="C170" i="20"/>
  <c r="C173" i="19"/>
  <c r="C169" i="13"/>
  <c r="C169" i="20"/>
  <c r="C168" i="13"/>
  <c r="K168" i="13" s="1"/>
  <c r="C168" i="20"/>
  <c r="C169" i="19"/>
  <c r="C165" i="13"/>
  <c r="K165" i="13" s="1"/>
  <c r="C165" i="20"/>
  <c r="C168" i="19"/>
  <c r="C164" i="13"/>
  <c r="K164" i="13" s="1"/>
  <c r="C164" i="20"/>
  <c r="C167" i="19"/>
  <c r="C163" i="13"/>
  <c r="K163" i="13" s="1"/>
  <c r="C163" i="20"/>
  <c r="C162" i="13"/>
  <c r="K162" i="13" s="1"/>
  <c r="C162" i="20"/>
  <c r="C161" i="13"/>
  <c r="K161" i="13" s="1"/>
  <c r="C161" i="20"/>
  <c r="C160" i="13"/>
  <c r="K160" i="13" s="1"/>
  <c r="C160" i="20"/>
  <c r="C159" i="13"/>
  <c r="K159" i="13" s="1"/>
  <c r="C159" i="20"/>
  <c r="C158" i="13"/>
  <c r="K158" i="13" s="1"/>
  <c r="C158" i="20"/>
  <c r="C157" i="13"/>
  <c r="K157" i="13" s="1"/>
  <c r="C157" i="20"/>
  <c r="C156" i="8"/>
  <c r="O156" i="8" s="1"/>
  <c r="C156" i="13"/>
  <c r="K156" i="13" s="1"/>
  <c r="C156" i="20"/>
  <c r="C155" i="13"/>
  <c r="C155" i="20"/>
  <c r="C154" i="8"/>
  <c r="O154" i="8" s="1"/>
  <c r="C154" i="20"/>
  <c r="D207" i="2"/>
  <c r="C152" i="13"/>
  <c r="C152" i="20"/>
  <c r="C155" i="19"/>
  <c r="C151" i="13"/>
  <c r="K151" i="13" s="1"/>
  <c r="C151" i="20"/>
  <c r="C150" i="13"/>
  <c r="K150" i="13" s="1"/>
  <c r="C150" i="20"/>
  <c r="C149" i="8"/>
  <c r="C149" i="13"/>
  <c r="K149" i="13" s="1"/>
  <c r="C149" i="20"/>
  <c r="C152" i="19"/>
  <c r="C148" i="13"/>
  <c r="C148" i="20"/>
  <c r="C151" i="19"/>
  <c r="C147" i="13"/>
  <c r="K147" i="13" s="1"/>
  <c r="C147" i="20"/>
  <c r="C146" i="13"/>
  <c r="K146" i="13" s="1"/>
  <c r="C146" i="20"/>
  <c r="C145" i="13"/>
  <c r="K145" i="13" s="1"/>
  <c r="C145" i="20"/>
  <c r="C144" i="13"/>
  <c r="K144" i="13" s="1"/>
  <c r="C144" i="20"/>
  <c r="C143" i="6"/>
  <c r="C143" i="13"/>
  <c r="K143" i="13" s="1"/>
  <c r="C143" i="20"/>
  <c r="C146" i="19"/>
  <c r="C142" i="13"/>
  <c r="K142" i="13" s="1"/>
  <c r="C142" i="20"/>
  <c r="C139" i="13"/>
  <c r="C139" i="20"/>
  <c r="D193" i="2"/>
  <c r="D138" i="13" s="1"/>
  <c r="C138" i="13"/>
  <c r="K138" i="13" s="1"/>
  <c r="C138" i="20"/>
  <c r="C137" i="13"/>
  <c r="K137" i="13" s="1"/>
  <c r="C137" i="20"/>
  <c r="C136" i="13"/>
  <c r="K136" i="13" s="1"/>
  <c r="C136" i="20"/>
  <c r="C139" i="19"/>
  <c r="C135" i="13"/>
  <c r="K135" i="13" s="1"/>
  <c r="C135" i="20"/>
  <c r="D189" i="2"/>
  <c r="D134" i="13" s="1"/>
  <c r="C134" i="13"/>
  <c r="K134" i="13" s="1"/>
  <c r="C134" i="20"/>
  <c r="C133" i="6"/>
  <c r="C133" i="13"/>
  <c r="K133" i="13" s="1"/>
  <c r="C133" i="20"/>
  <c r="C132" i="13"/>
  <c r="K132" i="13" s="1"/>
  <c r="C132" i="20"/>
  <c r="C131" i="13"/>
  <c r="K131" i="13" s="1"/>
  <c r="C131" i="20"/>
  <c r="C134" i="19"/>
  <c r="C130" i="13"/>
  <c r="K130" i="13" s="1"/>
  <c r="C130" i="20"/>
  <c r="C129" i="13"/>
  <c r="C129" i="20"/>
  <c r="C128" i="6"/>
  <c r="C128" i="20"/>
  <c r="C126" i="13"/>
  <c r="K126" i="13" s="1"/>
  <c r="C126" i="20"/>
  <c r="C125" i="13"/>
  <c r="K125" i="13" s="1"/>
  <c r="C125" i="20"/>
  <c r="C124" i="13"/>
  <c r="C124" i="20"/>
  <c r="C123" i="13"/>
  <c r="K123" i="13" s="1"/>
  <c r="C123" i="20"/>
  <c r="C122" i="13"/>
  <c r="K122" i="13" s="1"/>
  <c r="C122" i="20"/>
  <c r="C121" i="8"/>
  <c r="C121" i="13"/>
  <c r="K121" i="13" s="1"/>
  <c r="C121" i="20"/>
  <c r="C120" i="13"/>
  <c r="K120" i="13" s="1"/>
  <c r="C120" i="20"/>
  <c r="C119" i="13"/>
  <c r="C119" i="20"/>
  <c r="C118" i="13"/>
  <c r="C118" i="20"/>
  <c r="C121" i="19"/>
  <c r="C117" i="13"/>
  <c r="C117" i="20"/>
  <c r="C116" i="13"/>
  <c r="K116" i="13" s="1"/>
  <c r="C116" i="20"/>
  <c r="C101" i="19"/>
  <c r="C97" i="8"/>
  <c r="C97" i="13"/>
  <c r="C97" i="6"/>
  <c r="C97" i="20"/>
  <c r="C96" i="8"/>
  <c r="C96" i="13"/>
  <c r="C96" i="20"/>
  <c r="C95" i="8"/>
  <c r="C95" i="13"/>
  <c r="C95" i="20"/>
  <c r="C98" i="19"/>
  <c r="C94" i="8"/>
  <c r="C94" i="13"/>
  <c r="C94" i="20"/>
  <c r="C97" i="19"/>
  <c r="C93" i="8"/>
  <c r="C93" i="13"/>
  <c r="C93" i="20"/>
  <c r="C92" i="8"/>
  <c r="C92" i="13"/>
  <c r="C92" i="20"/>
  <c r="C91" i="8"/>
  <c r="C91" i="13"/>
  <c r="C91" i="20"/>
  <c r="C94" i="19"/>
  <c r="C90" i="8"/>
  <c r="C90" i="13"/>
  <c r="C90" i="20"/>
  <c r="C93" i="19"/>
  <c r="C89" i="20"/>
  <c r="C81" i="20"/>
  <c r="C81" i="13"/>
  <c r="K81" i="13" s="1"/>
  <c r="C79" i="20"/>
  <c r="C79" i="13"/>
  <c r="K79" i="13" s="1"/>
  <c r="C78" i="20"/>
  <c r="C78" i="13"/>
  <c r="C77" i="20"/>
  <c r="C77" i="13"/>
  <c r="C74" i="20"/>
  <c r="C74" i="13"/>
  <c r="C73" i="20"/>
  <c r="C73" i="13"/>
  <c r="K73" i="13" s="1"/>
  <c r="C72" i="20"/>
  <c r="C72" i="13"/>
  <c r="K72" i="13" s="1"/>
  <c r="C71" i="20"/>
  <c r="C71" i="13"/>
  <c r="K71" i="13" s="1"/>
  <c r="C70" i="20"/>
  <c r="C70" i="13"/>
  <c r="C69" i="20"/>
  <c r="C69" i="13"/>
  <c r="K69" i="13" s="1"/>
  <c r="C67" i="20"/>
  <c r="C67" i="13"/>
  <c r="K67" i="13" s="1"/>
  <c r="C65" i="20"/>
  <c r="C65" i="13"/>
  <c r="K65" i="13" s="1"/>
  <c r="D81" i="2"/>
  <c r="D61" i="13" s="1"/>
  <c r="C61" i="8"/>
  <c r="C61" i="13"/>
  <c r="K61" i="13" s="1"/>
  <c r="C61" i="20"/>
  <c r="D80" i="2"/>
  <c r="D60" i="13" s="1"/>
  <c r="C60" i="8"/>
  <c r="C60" i="13"/>
  <c r="C60" i="20"/>
  <c r="C59" i="8"/>
  <c r="C59" i="13"/>
  <c r="C59" i="20"/>
  <c r="C58" i="8"/>
  <c r="O58" i="8" s="1"/>
  <c r="C58" i="13"/>
  <c r="K58" i="13" s="1"/>
  <c r="C58" i="20"/>
  <c r="D77" i="2"/>
  <c r="D57" i="13" s="1"/>
  <c r="C57" i="8"/>
  <c r="C57" i="13"/>
  <c r="K57" i="13" s="1"/>
  <c r="C57" i="20"/>
  <c r="C56" i="8"/>
  <c r="C56" i="13"/>
  <c r="C56" i="20"/>
  <c r="D75" i="2"/>
  <c r="D55" i="13" s="1"/>
  <c r="C55" i="8"/>
  <c r="C55" i="13"/>
  <c r="C55" i="20"/>
  <c r="C54" i="8"/>
  <c r="C54" i="13"/>
  <c r="C54" i="20"/>
  <c r="D73" i="2"/>
  <c r="D53" i="13" s="1"/>
  <c r="C53" i="8"/>
  <c r="C53" i="13"/>
  <c r="C53" i="20"/>
  <c r="C52" i="8"/>
  <c r="O52" i="8" s="1"/>
  <c r="C52" i="13"/>
  <c r="K52" i="13" s="1"/>
  <c r="C52" i="20"/>
  <c r="C51" i="8"/>
  <c r="C51" i="13"/>
  <c r="K51" i="13" s="1"/>
  <c r="C51" i="20"/>
  <c r="C45" i="8"/>
  <c r="N45" i="8" s="1"/>
  <c r="C45" i="13"/>
  <c r="C45" i="20"/>
  <c r="C44" i="6"/>
  <c r="C44" i="8"/>
  <c r="N44" i="8" s="1"/>
  <c r="C44" i="13"/>
  <c r="C44" i="20"/>
  <c r="C43" i="8"/>
  <c r="O43" i="8" s="1"/>
  <c r="C43" i="13"/>
  <c r="K43" i="13" s="1"/>
  <c r="C43" i="20"/>
  <c r="C42" i="8"/>
  <c r="C42" i="13"/>
  <c r="K42" i="13" s="1"/>
  <c r="C42" i="20"/>
  <c r="C41" i="8"/>
  <c r="C41" i="13"/>
  <c r="K41" i="13" s="1"/>
  <c r="C41" i="20"/>
  <c r="C44" i="19"/>
  <c r="C40" i="8"/>
  <c r="C40" i="13"/>
  <c r="K40" i="13" s="1"/>
  <c r="C40" i="20"/>
  <c r="C39" i="8"/>
  <c r="O39" i="8" s="1"/>
  <c r="C39" i="13"/>
  <c r="K39" i="13" s="1"/>
  <c r="C39" i="20"/>
  <c r="C38" i="8"/>
  <c r="C38" i="13"/>
  <c r="C38" i="20"/>
  <c r="C294" i="6"/>
  <c r="C294" i="13"/>
  <c r="K294" i="13" s="1"/>
  <c r="C294" i="8"/>
  <c r="C294" i="20"/>
  <c r="C293" i="6"/>
  <c r="C293" i="13"/>
  <c r="K293" i="13" s="1"/>
  <c r="C293" i="8"/>
  <c r="C293" i="20"/>
  <c r="C296" i="19"/>
  <c r="C292" i="6"/>
  <c r="C292" i="13"/>
  <c r="K292" i="13" s="1"/>
  <c r="C292" i="8"/>
  <c r="C292" i="20"/>
  <c r="C291" i="6"/>
  <c r="C291" i="13"/>
  <c r="C291" i="8"/>
  <c r="C291" i="20"/>
  <c r="C294" i="19"/>
  <c r="C290" i="6"/>
  <c r="C290" i="13"/>
  <c r="C290" i="8"/>
  <c r="C290" i="20"/>
  <c r="C289" i="6"/>
  <c r="C289" i="13"/>
  <c r="C289" i="8"/>
  <c r="C289" i="20"/>
  <c r="C292" i="19"/>
  <c r="C288" i="6"/>
  <c r="C288" i="13"/>
  <c r="K288" i="13" s="1"/>
  <c r="C288" i="8"/>
  <c r="O288" i="8" s="1"/>
  <c r="C288" i="20"/>
  <c r="C291" i="19"/>
  <c r="C287" i="6"/>
  <c r="C287" i="13"/>
  <c r="K287" i="13" s="1"/>
  <c r="C287" i="8"/>
  <c r="O287" i="8" s="1"/>
  <c r="C287" i="20"/>
  <c r="C286" i="6"/>
  <c r="C286" i="13"/>
  <c r="K286" i="13" s="1"/>
  <c r="C286" i="8"/>
  <c r="C286" i="20"/>
  <c r="C285" i="6"/>
  <c r="C285" i="13"/>
  <c r="K285" i="13" s="1"/>
  <c r="C285" i="8"/>
  <c r="O285" i="8" s="1"/>
  <c r="C285" i="20"/>
  <c r="C288" i="19"/>
  <c r="C284" i="20"/>
  <c r="C529" i="20"/>
  <c r="C532" i="19"/>
  <c r="C528" i="20"/>
  <c r="C527" i="20"/>
  <c r="C525" i="6"/>
  <c r="C525" i="20"/>
  <c r="C524" i="20"/>
  <c r="D825" i="2"/>
  <c r="C523" i="20"/>
  <c r="C522" i="20"/>
  <c r="C521" i="20"/>
  <c r="C520" i="20"/>
  <c r="C523" i="19"/>
  <c r="C519" i="20"/>
  <c r="C518" i="13"/>
  <c r="C518" i="20"/>
  <c r="C506" i="19"/>
  <c r="C502" i="20"/>
  <c r="C505" i="19"/>
  <c r="C501" i="20"/>
  <c r="C501" i="19"/>
  <c r="C497" i="20"/>
  <c r="C500" i="19"/>
  <c r="C496" i="20"/>
  <c r="C496" i="19"/>
  <c r="C492" i="20"/>
  <c r="C477" i="6"/>
  <c r="C477" i="20"/>
  <c r="C480" i="19"/>
  <c r="C476" i="20"/>
  <c r="D756" i="2"/>
  <c r="D475" i="13" s="1"/>
  <c r="C475" i="20"/>
  <c r="C474" i="13"/>
  <c r="C474" i="20"/>
  <c r="C472" i="8"/>
  <c r="C472" i="20"/>
  <c r="C475" i="19"/>
  <c r="C471" i="20"/>
  <c r="C469" i="13"/>
  <c r="C469" i="20"/>
  <c r="C468" i="8"/>
  <c r="C468" i="20"/>
  <c r="C467" i="13"/>
  <c r="C467" i="20"/>
  <c r="C470" i="19"/>
  <c r="C466" i="20"/>
  <c r="C425" i="20"/>
  <c r="C427" i="19"/>
  <c r="C423" i="20"/>
  <c r="C426" i="19"/>
  <c r="C422" i="20"/>
  <c r="C423" i="19"/>
  <c r="C419" i="20"/>
  <c r="C420" i="19"/>
  <c r="C416" i="20"/>
  <c r="C377" i="19"/>
  <c r="C373" i="20"/>
  <c r="C375" i="19"/>
  <c r="C371" i="20"/>
  <c r="C374" i="19"/>
  <c r="C370" i="20"/>
  <c r="C373" i="19"/>
  <c r="C369" i="20"/>
  <c r="C371" i="19"/>
  <c r="C367" i="20"/>
  <c r="C366" i="20"/>
  <c r="C365" i="20"/>
  <c r="C368" i="19"/>
  <c r="C364" i="20"/>
  <c r="C367" i="19"/>
  <c r="C363" i="20"/>
  <c r="C360" i="20"/>
  <c r="O359" i="8"/>
  <c r="C359" i="20"/>
  <c r="C362" i="19"/>
  <c r="C358" i="20"/>
  <c r="C361" i="19"/>
  <c r="C357" i="20"/>
  <c r="D540" i="2"/>
  <c r="D356" i="6" s="1"/>
  <c r="C356" i="20"/>
  <c r="C352" i="20"/>
  <c r="C350" i="20"/>
  <c r="C349" i="13"/>
  <c r="C349" i="20"/>
  <c r="C334" i="20"/>
  <c r="C333" i="20"/>
  <c r="C336" i="19"/>
  <c r="C332" i="20"/>
  <c r="C335" i="19"/>
  <c r="C331" i="20"/>
  <c r="C334" i="19"/>
  <c r="C330" i="20"/>
  <c r="C329" i="20"/>
  <c r="C332" i="19"/>
  <c r="C328" i="20"/>
  <c r="C331" i="19"/>
  <c r="C327" i="20"/>
  <c r="C326" i="20"/>
  <c r="C325" i="20"/>
  <c r="C328" i="19"/>
  <c r="C324" i="20"/>
  <c r="C327" i="19"/>
  <c r="C323" i="20"/>
  <c r="C229" i="6"/>
  <c r="C229" i="20"/>
  <c r="C228" i="13"/>
  <c r="C228" i="20"/>
  <c r="C229" i="19"/>
  <c r="C225" i="20"/>
  <c r="C224" i="8"/>
  <c r="C224" i="20"/>
  <c r="C223" i="6"/>
  <c r="C223" i="20"/>
  <c r="C222" i="6"/>
  <c r="C222" i="20"/>
  <c r="C221" i="13"/>
  <c r="C221" i="20"/>
  <c r="C224" i="19"/>
  <c r="C220" i="20"/>
  <c r="C223" i="19"/>
  <c r="C219" i="20"/>
  <c r="C91" i="19"/>
  <c r="C87" i="20"/>
  <c r="C90" i="19"/>
  <c r="C86" i="20"/>
  <c r="C85" i="8"/>
  <c r="C85" i="20"/>
  <c r="C88" i="19"/>
  <c r="C84" i="20"/>
  <c r="C87" i="19"/>
  <c r="C83" i="20"/>
  <c r="D121" i="2"/>
  <c r="D82" i="13" s="1"/>
  <c r="C82" i="20"/>
  <c r="C84" i="19"/>
  <c r="C80" i="20"/>
  <c r="C80" i="19"/>
  <c r="C76" i="20"/>
  <c r="C68" i="8"/>
  <c r="C68" i="20"/>
  <c r="C70" i="19"/>
  <c r="C66" i="20"/>
  <c r="C68" i="19"/>
  <c r="C64" i="20"/>
  <c r="O293" i="8"/>
  <c r="C297" i="19"/>
  <c r="D47" i="13"/>
  <c r="D47" i="6"/>
  <c r="E47" i="6" s="1"/>
  <c r="E47" i="13" s="1"/>
  <c r="W569" i="2"/>
  <c r="X569" i="2" s="1"/>
  <c r="Z569" i="2" s="1"/>
  <c r="AA569" i="2" s="1"/>
  <c r="W570" i="2"/>
  <c r="X570" i="2" s="1"/>
  <c r="Z570" i="2" s="1"/>
  <c r="AA570" i="2" s="1"/>
  <c r="W568" i="2"/>
  <c r="X568" i="2" s="1"/>
  <c r="Z568" i="2" s="1"/>
  <c r="AA568" i="2" s="1"/>
  <c r="W567" i="2"/>
  <c r="X567" i="2" s="1"/>
  <c r="Z567" i="2" s="1"/>
  <c r="AA567" i="2" s="1"/>
  <c r="W566" i="2"/>
  <c r="X566" i="2" s="1"/>
  <c r="Z566" i="2" s="1"/>
  <c r="AA566" i="2" s="1"/>
  <c r="W707" i="2"/>
  <c r="X707" i="2" s="1"/>
  <c r="Z707" i="2" s="1"/>
  <c r="AA707" i="2" s="1"/>
  <c r="W792" i="2"/>
  <c r="X792" i="2" s="1"/>
  <c r="Z792" i="2" s="1"/>
  <c r="AA792" i="2" s="1"/>
  <c r="W789" i="2"/>
  <c r="X789" i="2" s="1"/>
  <c r="Z789" i="2" s="1"/>
  <c r="AA789" i="2" s="1"/>
  <c r="W788" i="2"/>
  <c r="X788" i="2" s="1"/>
  <c r="Z788" i="2" s="1"/>
  <c r="AA788" i="2" s="1"/>
  <c r="W787" i="2"/>
  <c r="X787" i="2" s="1"/>
  <c r="Z787" i="2" s="1"/>
  <c r="AA787" i="2" s="1"/>
  <c r="W706" i="2"/>
  <c r="X706" i="2" s="1"/>
  <c r="Z706" i="2" s="1"/>
  <c r="AA706" i="2" s="1"/>
  <c r="W277" i="2"/>
  <c r="X277" i="2" s="1"/>
  <c r="Z277" i="2" s="1"/>
  <c r="AA277" i="2" s="1"/>
  <c r="W276" i="2"/>
  <c r="X276" i="2" s="1"/>
  <c r="Z276" i="2" s="1"/>
  <c r="AA276" i="2" s="1"/>
  <c r="W270" i="2"/>
  <c r="X270" i="2" s="1"/>
  <c r="Z270" i="2" s="1"/>
  <c r="AA270" i="2" s="1"/>
  <c r="W269" i="2"/>
  <c r="X269" i="2" s="1"/>
  <c r="Z269" i="2" s="1"/>
  <c r="AA269" i="2" s="1"/>
  <c r="W145" i="2"/>
  <c r="X145" i="2" s="1"/>
  <c r="Z145" i="2" s="1"/>
  <c r="AA145" i="2" s="1"/>
  <c r="W144" i="2"/>
  <c r="X144" i="2" s="1"/>
  <c r="Z144" i="2" s="1"/>
  <c r="AA144" i="2" s="1"/>
  <c r="W638" i="2"/>
  <c r="X638" i="2" s="1"/>
  <c r="Z638" i="2" s="1"/>
  <c r="AA638" i="2" s="1"/>
  <c r="W636" i="2"/>
  <c r="X636" i="2" s="1"/>
  <c r="Z636" i="2" s="1"/>
  <c r="AA636" i="2" s="1"/>
  <c r="W635" i="2"/>
  <c r="X635" i="2" s="1"/>
  <c r="Z635" i="2" s="1"/>
  <c r="AA635" i="2" s="1"/>
  <c r="W531" i="2"/>
  <c r="X531" i="2" s="1"/>
  <c r="Z531" i="2" s="1"/>
  <c r="AA531" i="2" s="1"/>
  <c r="AF489" i="2" s="1"/>
  <c r="W844" i="2"/>
  <c r="X844" i="2" s="1"/>
  <c r="Z844" i="2" s="1"/>
  <c r="AA844" i="2" s="1"/>
  <c r="W843" i="2"/>
  <c r="X843" i="2" s="1"/>
  <c r="Z843" i="2" s="1"/>
  <c r="AA843" i="2" s="1"/>
  <c r="W841" i="2"/>
  <c r="X841" i="2" s="1"/>
  <c r="Z841" i="2" s="1"/>
  <c r="AA841" i="2" s="1"/>
  <c r="W595" i="2"/>
  <c r="X595" i="2" s="1"/>
  <c r="Z595" i="2" s="1"/>
  <c r="AA595" i="2" s="1"/>
  <c r="W594" i="2"/>
  <c r="X594" i="2" s="1"/>
  <c r="Z594" i="2" s="1"/>
  <c r="AA594" i="2" s="1"/>
  <c r="W593" i="2"/>
  <c r="X593" i="2" s="1"/>
  <c r="Z593" i="2" s="1"/>
  <c r="AA593" i="2" s="1"/>
  <c r="W592" i="2"/>
  <c r="X592" i="2" s="1"/>
  <c r="Z592" i="2" s="1"/>
  <c r="AA592" i="2" s="1"/>
  <c r="W842" i="2"/>
  <c r="X842" i="2" s="1"/>
  <c r="Z842" i="2" s="1"/>
  <c r="AA842" i="2" s="1"/>
  <c r="W817" i="2"/>
  <c r="X817" i="2" s="1"/>
  <c r="Z817" i="2" s="1"/>
  <c r="AA817" i="2"/>
  <c r="W816" i="2"/>
  <c r="X816" i="2" s="1"/>
  <c r="Z816" i="2" s="1"/>
  <c r="AA816" i="2"/>
  <c r="W815" i="2"/>
  <c r="X815" i="2" s="1"/>
  <c r="Z815" i="2" s="1"/>
  <c r="AA815" i="2"/>
  <c r="W541" i="2"/>
  <c r="X541" i="2" s="1"/>
  <c r="Z541" i="2" s="1"/>
  <c r="AA541" i="2" s="1"/>
  <c r="AA139" i="2"/>
  <c r="W140" i="2"/>
  <c r="X140" i="2" s="1"/>
  <c r="Z140" i="2" s="1"/>
  <c r="AA140" i="2"/>
  <c r="W498" i="2"/>
  <c r="X498" i="2" s="1"/>
  <c r="Z498" i="2" s="1"/>
  <c r="AA498" i="2" s="1"/>
  <c r="W396" i="2"/>
  <c r="X396" i="2" s="1"/>
  <c r="Z396" i="2" s="1"/>
  <c r="AA396" i="2"/>
  <c r="AF361" i="2" s="1"/>
  <c r="X138" i="2"/>
  <c r="Z138" i="2" s="1"/>
  <c r="AA138" i="2"/>
  <c r="W137" i="2"/>
  <c r="X137" i="2" s="1"/>
  <c r="Z137" i="2" s="1"/>
  <c r="AA137" i="2"/>
  <c r="W624" i="2"/>
  <c r="X624" i="2" s="1"/>
  <c r="Z624" i="2" s="1"/>
  <c r="AA624" i="2" s="1"/>
  <c r="W497" i="2"/>
  <c r="X497" i="2" s="1"/>
  <c r="Z497" i="2" s="1"/>
  <c r="AA497" i="2" s="1"/>
  <c r="W623" i="2"/>
  <c r="X623" i="2" s="1"/>
  <c r="Z623" i="2" s="1"/>
  <c r="AA623" i="2"/>
  <c r="W495" i="2"/>
  <c r="X495" i="2" s="1"/>
  <c r="Z495" i="2" s="1"/>
  <c r="AA495" i="2"/>
  <c r="W622" i="2"/>
  <c r="X622" i="2" s="1"/>
  <c r="Z622" i="2" s="1"/>
  <c r="AA622" i="2" s="1"/>
  <c r="W494" i="2"/>
  <c r="X494" i="2" s="1"/>
  <c r="Z494" i="2" s="1"/>
  <c r="AA494" i="2"/>
  <c r="W493" i="2"/>
  <c r="X493" i="2" s="1"/>
  <c r="Z493" i="2" s="1"/>
  <c r="AA493" i="2" s="1"/>
  <c r="W61" i="2"/>
  <c r="X61" i="2" s="1"/>
  <c r="Z61" i="2" s="1"/>
  <c r="AA61" i="2"/>
  <c r="W60" i="2"/>
  <c r="X60" i="2" s="1"/>
  <c r="Z60" i="2" s="1"/>
  <c r="AA60" i="2" s="1"/>
  <c r="W59" i="2"/>
  <c r="X59" i="2" s="1"/>
  <c r="Z59" i="2" s="1"/>
  <c r="AA59" i="2"/>
  <c r="AE833" i="2"/>
  <c r="AE779" i="2"/>
  <c r="AE696" i="2"/>
  <c r="AE664" i="2"/>
  <c r="AE627" i="2"/>
  <c r="AE584" i="2"/>
  <c r="AE559" i="2"/>
  <c r="W56" i="2"/>
  <c r="W621" i="2"/>
  <c r="X621" i="2" s="1"/>
  <c r="Z621" i="2" s="1"/>
  <c r="AA621" i="2" s="1"/>
  <c r="AE613" i="2"/>
  <c r="W675" i="2"/>
  <c r="X675" i="2" s="1"/>
  <c r="Z675" i="2" s="1"/>
  <c r="AA675" i="2"/>
  <c r="W674" i="2"/>
  <c r="X674" i="2" s="1"/>
  <c r="Z674" i="2" s="1"/>
  <c r="AA674" i="2" s="1"/>
  <c r="AE488" i="2"/>
  <c r="AE475" i="2"/>
  <c r="AE449" i="2"/>
  <c r="AE436" i="2"/>
  <c r="AE420" i="2"/>
  <c r="AE359" i="2"/>
  <c r="AE279" i="2"/>
  <c r="AE261" i="2"/>
  <c r="AE248" i="2"/>
  <c r="AE235" i="2"/>
  <c r="W758" i="2"/>
  <c r="X758" i="2" s="1"/>
  <c r="Z758" i="2" s="1"/>
  <c r="AA758" i="2" s="1"/>
  <c r="W43" i="2"/>
  <c r="X43" i="2" s="1"/>
  <c r="Z43" i="2" s="1"/>
  <c r="AA43" i="2" s="1"/>
  <c r="AF36" i="2" s="1"/>
  <c r="W673" i="2"/>
  <c r="X673" i="2" s="1"/>
  <c r="Z673" i="2" s="1"/>
  <c r="AA673" i="2" s="1"/>
  <c r="W757" i="2"/>
  <c r="X757" i="2" s="1"/>
  <c r="Z757" i="2" s="1"/>
  <c r="AA757" i="2" s="1"/>
  <c r="W672" i="2"/>
  <c r="X672" i="2" s="1"/>
  <c r="Z672" i="2" s="1"/>
  <c r="AA672" i="2" s="1"/>
  <c r="W756" i="2"/>
  <c r="X756" i="2" s="1"/>
  <c r="Z756" i="2" s="1"/>
  <c r="AA756" i="2" s="1"/>
  <c r="W755" i="2"/>
  <c r="X755" i="2" s="1"/>
  <c r="Z755" i="2" s="1"/>
  <c r="AA755" i="2" s="1"/>
  <c r="W172" i="2"/>
  <c r="X172" i="2" s="1"/>
  <c r="Z172" i="2" s="1"/>
  <c r="AA172" i="2" s="1"/>
  <c r="AE196" i="2"/>
  <c r="AE132" i="2"/>
  <c r="AE115" i="2"/>
  <c r="AE93" i="2"/>
  <c r="AE70" i="2"/>
  <c r="W459" i="2"/>
  <c r="X459" i="2" s="1"/>
  <c r="Z459" i="2" s="1"/>
  <c r="AA459" i="2" s="1"/>
  <c r="W458" i="2"/>
  <c r="X458" i="2" s="1"/>
  <c r="Z458" i="2" s="1"/>
  <c r="AA458" i="2" s="1"/>
  <c r="W457" i="2"/>
  <c r="X457" i="2" s="1"/>
  <c r="Z457" i="2" s="1"/>
  <c r="AA457" i="2" s="1"/>
  <c r="W168" i="2"/>
  <c r="X168" i="2" s="1"/>
  <c r="Z168" i="2" s="1"/>
  <c r="AA168" i="2" s="1"/>
  <c r="AE209" i="2"/>
  <c r="AE20" i="2"/>
  <c r="W42" i="2"/>
  <c r="X42" i="2" s="1"/>
  <c r="Z42" i="2" s="1"/>
  <c r="AA42" i="2"/>
  <c r="W170" i="2"/>
  <c r="X170" i="2" s="1"/>
  <c r="Z170" i="2" s="1"/>
  <c r="AA170" i="2" s="1"/>
  <c r="W41" i="2"/>
  <c r="X41" i="2" s="1"/>
  <c r="Z41" i="2" s="1"/>
  <c r="AA41" i="2"/>
  <c r="W418" i="2"/>
  <c r="X418" i="2" s="1"/>
  <c r="Z418" i="2" s="1"/>
  <c r="AA418" i="2" s="1"/>
  <c r="W290" i="2"/>
  <c r="X290" i="2" s="1"/>
  <c r="Z290" i="2" s="1"/>
  <c r="AA290" i="2"/>
  <c r="W289" i="2"/>
  <c r="X289" i="2" s="1"/>
  <c r="Z289" i="2" s="1"/>
  <c r="AA289" i="2" s="1"/>
  <c r="AE398" i="2"/>
  <c r="W288" i="2"/>
  <c r="X288" i="2" s="1"/>
  <c r="Z288" i="2" s="1"/>
  <c r="AA288" i="2" s="1"/>
  <c r="W287" i="2"/>
  <c r="X287" i="2" s="1"/>
  <c r="Z287" i="2" s="1"/>
  <c r="AA287" i="2" s="1"/>
  <c r="W802" i="2"/>
  <c r="X802" i="2" s="1"/>
  <c r="Z802" i="2" s="1"/>
  <c r="AA802" i="2" s="1"/>
  <c r="W408" i="2"/>
  <c r="X408" i="2" s="1"/>
  <c r="Z408" i="2" s="1"/>
  <c r="AA408" i="2" s="1"/>
  <c r="X407" i="2"/>
  <c r="Z407" i="2" s="1"/>
  <c r="AA407" i="2" s="1"/>
  <c r="W406" i="2"/>
  <c r="X406" i="2" s="1"/>
  <c r="Z406" i="2" s="1"/>
  <c r="AA406" i="2" s="1"/>
  <c r="W188" i="2"/>
  <c r="W104" i="2"/>
  <c r="X104" i="2" s="1"/>
  <c r="Z104" i="2" s="1"/>
  <c r="AA104" i="2" s="1"/>
  <c r="W620" i="2"/>
  <c r="X620" i="2" s="1"/>
  <c r="Z620" i="2" s="1"/>
  <c r="AA620" i="2" s="1"/>
  <c r="W53" i="2"/>
  <c r="X53" i="2" s="1"/>
  <c r="Z53" i="2" s="1"/>
  <c r="AA53" i="2"/>
  <c r="C33" i="6"/>
  <c r="C477" i="8"/>
  <c r="O365" i="8"/>
  <c r="F365" i="13" s="1"/>
  <c r="O412" i="8"/>
  <c r="C456" i="8"/>
  <c r="N456" i="8" s="1"/>
  <c r="O578" i="8"/>
  <c r="C401" i="6"/>
  <c r="C569" i="19"/>
  <c r="C565" i="19"/>
  <c r="D871" i="2"/>
  <c r="C543" i="19"/>
  <c r="C539" i="6"/>
  <c r="C539" i="19"/>
  <c r="C535" i="8"/>
  <c r="C530" i="19"/>
  <c r="C526" i="6"/>
  <c r="C522" i="19"/>
  <c r="C518" i="8"/>
  <c r="C509" i="19"/>
  <c r="C505" i="13"/>
  <c r="C487" i="19"/>
  <c r="O483" i="8"/>
  <c r="C483" i="19"/>
  <c r="D668" i="2"/>
  <c r="C431" i="13"/>
  <c r="D651" i="2"/>
  <c r="D414" i="6" s="1"/>
  <c r="C414" i="13"/>
  <c r="K414" i="13" s="1"/>
  <c r="C414" i="6"/>
  <c r="C400" i="19"/>
  <c r="C362" i="13"/>
  <c r="C362" i="8"/>
  <c r="D404" i="2"/>
  <c r="C210" i="6"/>
  <c r="C210" i="8"/>
  <c r="D210" i="8" s="1"/>
  <c r="C205" i="19"/>
  <c r="C201" i="8"/>
  <c r="C197" i="19"/>
  <c r="C193" i="6"/>
  <c r="C180" i="13"/>
  <c r="C180" i="6"/>
  <c r="C149" i="19"/>
  <c r="C145" i="8"/>
  <c r="C140" i="19"/>
  <c r="C132" i="19"/>
  <c r="C128" i="8"/>
  <c r="C123" i="19"/>
  <c r="C119" i="6"/>
  <c r="C110" i="19"/>
  <c r="D103" i="2"/>
  <c r="C73" i="8"/>
  <c r="O73" i="8" s="1"/>
  <c r="C73" i="19"/>
  <c r="C69" i="19"/>
  <c r="C65" i="8"/>
  <c r="O65" i="8" s="1"/>
  <c r="C65" i="6"/>
  <c r="D76" i="2"/>
  <c r="D56" i="13" s="1"/>
  <c r="C56" i="6"/>
  <c r="D72" i="2"/>
  <c r="D52" i="13" s="1"/>
  <c r="C388" i="6"/>
  <c r="C180" i="8"/>
  <c r="C193" i="13"/>
  <c r="K193" i="13" s="1"/>
  <c r="C86" i="6"/>
  <c r="C457" i="13"/>
  <c r="C388" i="8"/>
  <c r="K388" i="8" s="1"/>
  <c r="C474" i="6"/>
  <c r="C69" i="8"/>
  <c r="O69" i="8" s="1"/>
  <c r="C34" i="6"/>
  <c r="G612" i="2"/>
  <c r="C578" i="19"/>
  <c r="C574" i="6"/>
  <c r="C574" i="19"/>
  <c r="C570" i="13"/>
  <c r="K570" i="13" s="1"/>
  <c r="D880" i="2"/>
  <c r="D557" i="13" s="1"/>
  <c r="C557" i="6"/>
  <c r="C557" i="13"/>
  <c r="C526" i="19"/>
  <c r="O522" i="8"/>
  <c r="C509" i="6"/>
  <c r="C504" i="19"/>
  <c r="O500" i="8"/>
  <c r="C500" i="6"/>
  <c r="C478" i="19"/>
  <c r="C474" i="8"/>
  <c r="C474" i="19"/>
  <c r="C470" i="6"/>
  <c r="D691" i="2"/>
  <c r="D448" i="6" s="1"/>
  <c r="E448" i="6" s="1"/>
  <c r="O448" i="8"/>
  <c r="C448" i="6"/>
  <c r="C439" i="19"/>
  <c r="C435" i="8"/>
  <c r="C431" i="19"/>
  <c r="C427" i="13"/>
  <c r="C427" i="8"/>
  <c r="C422" i="19"/>
  <c r="C413" i="19"/>
  <c r="C405" i="19"/>
  <c r="C401" i="8"/>
  <c r="C375" i="13"/>
  <c r="C375" i="6"/>
  <c r="C324" i="19"/>
  <c r="D422" i="2"/>
  <c r="D286" i="6" s="1"/>
  <c r="O286" i="8"/>
  <c r="C277" i="19"/>
  <c r="C258" i="19"/>
  <c r="C254" i="8"/>
  <c r="O254" i="8" s="1"/>
  <c r="C201" i="19"/>
  <c r="C197" i="6"/>
  <c r="D243" i="2"/>
  <c r="D188" i="13" s="1"/>
  <c r="C188" i="8"/>
  <c r="C188" i="6"/>
  <c r="C188" i="19"/>
  <c r="C184" i="8"/>
  <c r="C184" i="6"/>
  <c r="C179" i="19"/>
  <c r="C175" i="6"/>
  <c r="C171" i="19"/>
  <c r="C167" i="8"/>
  <c r="O167" i="8" s="1"/>
  <c r="C167" i="13"/>
  <c r="K167" i="13" s="1"/>
  <c r="C167" i="6"/>
  <c r="C162" i="19"/>
  <c r="C158" i="6"/>
  <c r="C153" i="19"/>
  <c r="C149" i="6"/>
  <c r="C145" i="19"/>
  <c r="C141" i="6"/>
  <c r="C141" i="13"/>
  <c r="K141" i="13" s="1"/>
  <c r="C141" i="8"/>
  <c r="D187" i="2"/>
  <c r="C132" i="6"/>
  <c r="C127" i="19"/>
  <c r="C123" i="8"/>
  <c r="C123" i="6"/>
  <c r="C115" i="8"/>
  <c r="C115" i="13"/>
  <c r="C106" i="19"/>
  <c r="C102" i="13"/>
  <c r="C95" i="6"/>
  <c r="C197" i="8"/>
  <c r="O197" i="8" s="1"/>
  <c r="C414" i="8"/>
  <c r="C492" i="6"/>
  <c r="C69" i="6"/>
  <c r="C91" i="6"/>
  <c r="C119" i="8"/>
  <c r="C531" i="8"/>
  <c r="I531" i="8" s="1"/>
  <c r="C375" i="8"/>
  <c r="D375" i="8" s="1"/>
  <c r="C214" i="8"/>
  <c r="L214" i="8" s="1"/>
  <c r="C299" i="8"/>
  <c r="C52" i="6"/>
  <c r="C444" i="6"/>
  <c r="C136" i="6"/>
  <c r="O526" i="8"/>
  <c r="C492" i="8"/>
  <c r="C531" i="13"/>
  <c r="C570" i="8"/>
  <c r="I379" i="8"/>
  <c r="C14" i="6"/>
  <c r="C102" i="8"/>
  <c r="C518" i="6"/>
  <c r="O422" i="8"/>
  <c r="F422" i="13" s="1"/>
  <c r="E357" i="8"/>
  <c r="C158" i="8"/>
  <c r="O158" i="8" s="1"/>
  <c r="C440" i="13"/>
  <c r="K440" i="13" s="1"/>
  <c r="C435" i="13"/>
  <c r="C136" i="8"/>
  <c r="O136" i="8" s="1"/>
  <c r="C171" i="6"/>
  <c r="C102" i="6"/>
  <c r="C115" i="6"/>
  <c r="C171" i="8"/>
  <c r="O171" i="8" s="1"/>
  <c r="C145" i="6"/>
  <c r="C128" i="13"/>
  <c r="K128" i="13" s="1"/>
  <c r="C60" i="6"/>
  <c r="C26" i="6"/>
  <c r="C479" i="8"/>
  <c r="O479" i="8" s="1"/>
  <c r="C440" i="6"/>
  <c r="C535" i="6"/>
  <c r="C431" i="6"/>
  <c r="C466" i="6"/>
  <c r="C470" i="8"/>
  <c r="C466" i="8"/>
  <c r="C457" i="6"/>
  <c r="C492" i="13"/>
  <c r="L26" i="8"/>
  <c r="C479" i="13"/>
  <c r="K479" i="13" s="1"/>
  <c r="C522" i="6"/>
  <c r="C578" i="6"/>
  <c r="C427" i="6"/>
  <c r="C440" i="8"/>
  <c r="C570" i="6"/>
  <c r="O366" i="8"/>
  <c r="C431" i="8"/>
  <c r="C561" i="6"/>
  <c r="C30" i="6"/>
  <c r="C470" i="13"/>
  <c r="O548" i="8"/>
  <c r="C466" i="13"/>
  <c r="C457" i="8"/>
  <c r="C307" i="8"/>
  <c r="O307" i="8" s="1"/>
  <c r="O370" i="8"/>
  <c r="C548" i="6"/>
  <c r="C581" i="6"/>
  <c r="C21" i="8"/>
  <c r="O21" i="8" s="1"/>
  <c r="C551" i="6"/>
  <c r="C13" i="13"/>
  <c r="K13" i="13" s="1"/>
  <c r="C547" i="6"/>
  <c r="C560" i="6"/>
  <c r="C542" i="8"/>
  <c r="C20" i="13"/>
  <c r="K20" i="13" s="1"/>
  <c r="C527" i="6"/>
  <c r="C536" i="13"/>
  <c r="C519" i="6"/>
  <c r="E337" i="8"/>
  <c r="O523" i="8"/>
  <c r="C236" i="6"/>
  <c r="C349" i="19"/>
  <c r="C279" i="19"/>
  <c r="C475" i="6"/>
  <c r="C458" i="6"/>
  <c r="K29" i="8"/>
  <c r="C13" i="8"/>
  <c r="C251" i="8"/>
  <c r="D33" i="8"/>
  <c r="C21" i="13"/>
  <c r="K21" i="13" s="1"/>
  <c r="C212" i="6"/>
  <c r="C555" i="6"/>
  <c r="C147" i="8"/>
  <c r="O147" i="8" s="1"/>
  <c r="C182" i="6"/>
  <c r="C203" i="8"/>
  <c r="C164" i="6"/>
  <c r="C506" i="6"/>
  <c r="C354" i="19"/>
  <c r="C192" i="19"/>
  <c r="C119" i="19"/>
  <c r="C134" i="6"/>
  <c r="C17" i="13"/>
  <c r="K17" i="13" s="1"/>
  <c r="D17" i="6"/>
  <c r="C298" i="19"/>
  <c r="C568" i="6"/>
  <c r="C542" i="13"/>
  <c r="C216" i="6"/>
  <c r="C577" i="6"/>
  <c r="C173" i="6"/>
  <c r="C112" i="19"/>
  <c r="C86" i="8"/>
  <c r="O86" i="8" s="1"/>
  <c r="C177" i="8"/>
  <c r="O177" i="8" s="1"/>
  <c r="C225" i="13"/>
  <c r="C17" i="8"/>
  <c r="C82" i="6"/>
  <c r="C13" i="6"/>
  <c r="C247" i="8"/>
  <c r="O247" i="8" s="1"/>
  <c r="C260" i="6"/>
  <c r="O547" i="8"/>
  <c r="C73" i="6"/>
  <c r="C21" i="6"/>
  <c r="C82" i="8"/>
  <c r="O82" i="8" s="1"/>
  <c r="C186" i="8"/>
  <c r="O186" i="8" s="1"/>
  <c r="C29" i="6"/>
  <c r="C134" i="8"/>
  <c r="O134" i="8" s="1"/>
  <c r="C182" i="8"/>
  <c r="O182" i="8" s="1"/>
  <c r="C208" i="6"/>
  <c r="O277" i="8"/>
  <c r="O312" i="8"/>
  <c r="C542" i="6"/>
  <c r="C156" i="6"/>
  <c r="C164" i="8"/>
  <c r="O164" i="8" s="1"/>
  <c r="C255" i="8"/>
  <c r="C451" i="6"/>
  <c r="E228" i="2"/>
  <c r="C199" i="6"/>
  <c r="C216" i="8"/>
  <c r="O216" i="8" s="1"/>
  <c r="C169" i="6"/>
  <c r="C471" i="19"/>
  <c r="C194" i="19"/>
  <c r="C125" i="19"/>
  <c r="C86" i="19"/>
  <c r="D13" i="13"/>
  <c r="C24" i="19"/>
  <c r="C527" i="19"/>
  <c r="C220" i="19"/>
  <c r="C142" i="19"/>
  <c r="C77" i="19"/>
  <c r="C64" i="19"/>
  <c r="C316" i="19"/>
  <c r="C290" i="19"/>
  <c r="C212" i="19"/>
  <c r="C190" i="19"/>
  <c r="C160" i="19"/>
  <c r="C138" i="19"/>
  <c r="C307" i="19"/>
  <c r="C177" i="19"/>
  <c r="C99" i="19"/>
  <c r="C56" i="19"/>
  <c r="W617" i="2"/>
  <c r="X617" i="2" s="1"/>
  <c r="Z617" i="2" s="1"/>
  <c r="AA617" i="2" s="1"/>
  <c r="W103" i="2"/>
  <c r="X103" i="2" s="1"/>
  <c r="Z103" i="2" s="1"/>
  <c r="AA103" i="2" s="1"/>
  <c r="W243" i="2"/>
  <c r="X243" i="2" s="1"/>
  <c r="Z243" i="2" s="1"/>
  <c r="AA243" i="2" s="1"/>
  <c r="W102" i="2"/>
  <c r="X102" i="2" s="1"/>
  <c r="Z102" i="2" s="1"/>
  <c r="AA102" i="2" s="1"/>
  <c r="W101" i="2"/>
  <c r="X101" i="2" s="1"/>
  <c r="Z101" i="2" s="1"/>
  <c r="AA101" i="2" s="1"/>
  <c r="W100" i="2"/>
  <c r="X100" i="2" s="1"/>
  <c r="Z100" i="2" s="1"/>
  <c r="AA100" i="2" s="1"/>
  <c r="W240" i="2"/>
  <c r="X240" i="2" s="1"/>
  <c r="Z240" i="2" s="1"/>
  <c r="AA240" i="2" s="1"/>
  <c r="W99" i="2"/>
  <c r="X99" i="2" s="1"/>
  <c r="Z99" i="2" s="1"/>
  <c r="AA99" i="2" s="1"/>
  <c r="W369" i="2"/>
  <c r="X369" i="2" s="1"/>
  <c r="Z369" i="2" s="1"/>
  <c r="AA369" i="2" s="1"/>
  <c r="W368" i="2"/>
  <c r="X368" i="2" s="1"/>
  <c r="Z368" i="2" s="1"/>
  <c r="AA368" i="2" s="1"/>
  <c r="W156" i="2"/>
  <c r="X156" i="2" s="1"/>
  <c r="Z156" i="2" s="1"/>
  <c r="AA156" i="2" s="1"/>
  <c r="W197" i="2"/>
  <c r="X197" i="2" s="1"/>
  <c r="Z197" i="2" s="1"/>
  <c r="AA197" i="2" s="1"/>
  <c r="W434" i="2"/>
  <c r="X434" i="2" s="1"/>
  <c r="Z434" i="2" s="1"/>
  <c r="AA434" i="2" s="1"/>
  <c r="W430" i="2"/>
  <c r="X430" i="2" s="1"/>
  <c r="Z430" i="2" s="1"/>
  <c r="AA430" i="2" s="1"/>
  <c r="W367" i="2"/>
  <c r="X367" i="2" s="1"/>
  <c r="Z367" i="2" s="1"/>
  <c r="AA367" i="2" s="1"/>
  <c r="W429" i="2"/>
  <c r="X429" i="2" s="1"/>
  <c r="Z429" i="2" s="1"/>
  <c r="AA429" i="2" s="1"/>
  <c r="W81" i="2"/>
  <c r="X81" i="2" s="1"/>
  <c r="Z81" i="2" s="1"/>
  <c r="AA81" i="2" s="1"/>
  <c r="W80" i="2"/>
  <c r="X80" i="2" s="1"/>
  <c r="Z80" i="2" s="1"/>
  <c r="AA80" i="2" s="1"/>
  <c r="W79" i="2"/>
  <c r="X79" i="2" s="1"/>
  <c r="Z79" i="2" s="1"/>
  <c r="AA79" i="2" s="1"/>
  <c r="W78" i="2"/>
  <c r="X78" i="2" s="1"/>
  <c r="Z78" i="2" s="1"/>
  <c r="AA78" i="2" s="1"/>
  <c r="W125" i="2"/>
  <c r="X125" i="2" s="1"/>
  <c r="Z125" i="2" s="1"/>
  <c r="AA125" i="2" s="1"/>
  <c r="W124" i="2"/>
  <c r="X124" i="2" s="1"/>
  <c r="Z124" i="2" s="1"/>
  <c r="AA124" i="2" s="1"/>
  <c r="G32" i="2"/>
  <c r="C219" i="19"/>
  <c r="D270" i="2"/>
  <c r="D215" i="6" s="1"/>
  <c r="C218" i="19"/>
  <c r="D269" i="2"/>
  <c r="C214" i="19"/>
  <c r="D265" i="2"/>
  <c r="D210" i="13" s="1"/>
  <c r="C213" i="19"/>
  <c r="D264" i="2"/>
  <c r="D209" i="6" s="1"/>
  <c r="C207" i="8"/>
  <c r="D262" i="2"/>
  <c r="E262" i="2" s="1"/>
  <c r="C206" i="8"/>
  <c r="O206" i="8" s="1"/>
  <c r="D261" i="2"/>
  <c r="E261" i="2" s="1"/>
  <c r="I12" i="20"/>
  <c r="I13" i="20"/>
  <c r="I13" i="13" s="1"/>
  <c r="I14" i="20"/>
  <c r="I15" i="20"/>
  <c r="I15" i="13" s="1"/>
  <c r="I16" i="20"/>
  <c r="I17" i="20"/>
  <c r="I17" i="13" s="1"/>
  <c r="I18" i="20"/>
  <c r="I18" i="13" s="1"/>
  <c r="I19" i="20"/>
  <c r="I19" i="13" s="1"/>
  <c r="I20" i="20"/>
  <c r="I21" i="20"/>
  <c r="I21" i="13" s="1"/>
  <c r="I22" i="20"/>
  <c r="I22" i="13" s="1"/>
  <c r="I25" i="20"/>
  <c r="I25" i="13" s="1"/>
  <c r="I26" i="20"/>
  <c r="I26" i="13" s="1"/>
  <c r="I27" i="20"/>
  <c r="I27" i="13" s="1"/>
  <c r="I28" i="20"/>
  <c r="I29" i="20"/>
  <c r="I29" i="13" s="1"/>
  <c r="I30" i="20"/>
  <c r="I30" i="13" s="1"/>
  <c r="I31" i="20"/>
  <c r="I31" i="13" s="1"/>
  <c r="I32" i="20"/>
  <c r="I32" i="13" s="1"/>
  <c r="I33" i="20"/>
  <c r="I33" i="13" s="1"/>
  <c r="I34" i="20"/>
  <c r="I35" i="20"/>
  <c r="I35" i="13" s="1"/>
  <c r="I37" i="20"/>
  <c r="I38" i="20"/>
  <c r="I39" i="20"/>
  <c r="I39" i="13" s="1"/>
  <c r="I40" i="20"/>
  <c r="I40" i="13" s="1"/>
  <c r="I41" i="20"/>
  <c r="I42" i="20"/>
  <c r="I42" i="13" s="1"/>
  <c r="I43" i="20"/>
  <c r="I44" i="20"/>
  <c r="I45" i="20"/>
  <c r="I45" i="13" s="1"/>
  <c r="I46" i="20"/>
  <c r="I46" i="13" s="1"/>
  <c r="I47" i="20"/>
  <c r="I48" i="20"/>
  <c r="I50" i="20"/>
  <c r="I50" i="13" s="1"/>
  <c r="I51" i="20"/>
  <c r="I51" i="13" s="1"/>
  <c r="I52" i="20"/>
  <c r="I52" i="13" s="1"/>
  <c r="I53" i="20"/>
  <c r="I53" i="13" s="1"/>
  <c r="I54" i="20"/>
  <c r="I54" i="13" s="1"/>
  <c r="I55" i="20"/>
  <c r="I55" i="13" s="1"/>
  <c r="I56" i="20"/>
  <c r="I57" i="20"/>
  <c r="I58" i="20"/>
  <c r="I58" i="13" s="1"/>
  <c r="I59" i="20"/>
  <c r="I59" i="13" s="1"/>
  <c r="I60" i="20"/>
  <c r="I61" i="20"/>
  <c r="I63" i="20"/>
  <c r="I63" i="13" s="1"/>
  <c r="I64" i="20"/>
  <c r="I64" i="13" s="1"/>
  <c r="I65" i="20"/>
  <c r="I66" i="20"/>
  <c r="I66" i="13" s="1"/>
  <c r="I67" i="20"/>
  <c r="I68" i="20"/>
  <c r="I68" i="13" s="1"/>
  <c r="I69" i="20"/>
  <c r="I70" i="20"/>
  <c r="I70" i="13" s="1"/>
  <c r="I71" i="20"/>
  <c r="I71" i="13" s="1"/>
  <c r="I72" i="20"/>
  <c r="I72" i="13" s="1"/>
  <c r="I73" i="20"/>
  <c r="I73" i="13" s="1"/>
  <c r="I74" i="20"/>
  <c r="I74" i="13" s="1"/>
  <c r="I76" i="20"/>
  <c r="I77" i="20"/>
  <c r="I77" i="13" s="1"/>
  <c r="I78" i="20"/>
  <c r="I79" i="20"/>
  <c r="I80" i="20"/>
  <c r="I80" i="13" s="1"/>
  <c r="I81" i="20"/>
  <c r="I81" i="13" s="1"/>
  <c r="I82" i="20"/>
  <c r="I82" i="13" s="1"/>
  <c r="I83" i="20"/>
  <c r="I83" i="13" s="1"/>
  <c r="I84" i="20"/>
  <c r="I85" i="20"/>
  <c r="I85" i="13" s="1"/>
  <c r="I86" i="20"/>
  <c r="I87" i="20"/>
  <c r="I89" i="20"/>
  <c r="I89" i="13" s="1"/>
  <c r="I90" i="20"/>
  <c r="I90" i="13" s="1"/>
  <c r="I91" i="20"/>
  <c r="I92" i="20"/>
  <c r="I92" i="13" s="1"/>
  <c r="I93" i="20"/>
  <c r="I93" i="13" s="1"/>
  <c r="I94" i="20"/>
  <c r="I94" i="13" s="1"/>
  <c r="I95" i="20"/>
  <c r="I96" i="20"/>
  <c r="I96" i="13" s="1"/>
  <c r="I97" i="20"/>
  <c r="I97" i="13" s="1"/>
  <c r="I98" i="20"/>
  <c r="I98" i="13" s="1"/>
  <c r="I99" i="20"/>
  <c r="I100" i="20"/>
  <c r="I100" i="13" s="1"/>
  <c r="I102" i="20"/>
  <c r="I102" i="13" s="1"/>
  <c r="I103" i="20"/>
  <c r="I103" i="13" s="1"/>
  <c r="I104" i="20"/>
  <c r="I105" i="20"/>
  <c r="I105" i="13" s="1"/>
  <c r="I106" i="20"/>
  <c r="I106" i="13" s="1"/>
  <c r="I107" i="20"/>
  <c r="I107" i="13" s="1"/>
  <c r="I108" i="20"/>
  <c r="I109" i="20"/>
  <c r="I109" i="13" s="1"/>
  <c r="I110" i="20"/>
  <c r="I110" i="13" s="1"/>
  <c r="I111" i="20"/>
  <c r="I111" i="13" s="1"/>
  <c r="I112" i="20"/>
  <c r="I112" i="13" s="1"/>
  <c r="I113" i="20"/>
  <c r="I115" i="20"/>
  <c r="I115" i="13" s="1"/>
  <c r="I116" i="20"/>
  <c r="I116" i="13" s="1"/>
  <c r="I117" i="20"/>
  <c r="I118" i="20"/>
  <c r="I119" i="20"/>
  <c r="I120" i="20"/>
  <c r="I120" i="13" s="1"/>
  <c r="I121" i="20"/>
  <c r="I122" i="20"/>
  <c r="I122" i="13" s="1"/>
  <c r="I123" i="20"/>
  <c r="I123" i="13" s="1"/>
  <c r="I124" i="20"/>
  <c r="I124" i="13" s="1"/>
  <c r="I125" i="20"/>
  <c r="I126" i="20"/>
  <c r="I128" i="20"/>
  <c r="I128" i="13" s="1"/>
  <c r="I129" i="20"/>
  <c r="I129" i="13" s="1"/>
  <c r="I130" i="20"/>
  <c r="I130" i="13" s="1"/>
  <c r="I131" i="20"/>
  <c r="I131" i="13" s="1"/>
  <c r="I132" i="20"/>
  <c r="I133" i="20"/>
  <c r="I133" i="13" s="1"/>
  <c r="I134" i="20"/>
  <c r="I135" i="20"/>
  <c r="I135" i="13" s="1"/>
  <c r="I136" i="20"/>
  <c r="I136" i="13" s="1"/>
  <c r="I137" i="20"/>
  <c r="I137" i="13" s="1"/>
  <c r="I138" i="20"/>
  <c r="I138" i="13" s="1"/>
  <c r="I139" i="20"/>
  <c r="I139" i="13" s="1"/>
  <c r="I141" i="20"/>
  <c r="I141" i="13" s="1"/>
  <c r="I142" i="20"/>
  <c r="I142" i="13" s="1"/>
  <c r="I143" i="20"/>
  <c r="I143" i="13" s="1"/>
  <c r="I144" i="20"/>
  <c r="I144" i="13" s="1"/>
  <c r="I145" i="20"/>
  <c r="I145" i="13" s="1"/>
  <c r="I146" i="20"/>
  <c r="I146" i="13" s="1"/>
  <c r="I147" i="20"/>
  <c r="I147" i="13" s="1"/>
  <c r="I148" i="20"/>
  <c r="I148" i="13" s="1"/>
  <c r="I149" i="20"/>
  <c r="I150" i="20"/>
  <c r="I150" i="13" s="1"/>
  <c r="I151" i="20"/>
  <c r="I151" i="13" s="1"/>
  <c r="I152" i="20"/>
  <c r="I152" i="13" s="1"/>
  <c r="I154" i="20"/>
  <c r="I154" i="13" s="1"/>
  <c r="I155" i="20"/>
  <c r="I155" i="13" s="1"/>
  <c r="I156" i="20"/>
  <c r="I157" i="20"/>
  <c r="I157" i="13" s="1"/>
  <c r="I158" i="20"/>
  <c r="I159" i="20"/>
  <c r="I159" i="13" s="1"/>
  <c r="I160" i="20"/>
  <c r="I161" i="20"/>
  <c r="I161" i="13" s="1"/>
  <c r="I162" i="20"/>
  <c r="I162" i="13" s="1"/>
  <c r="I163" i="20"/>
  <c r="I163" i="13" s="1"/>
  <c r="I164" i="20"/>
  <c r="I165" i="20"/>
  <c r="I165" i="13" s="1"/>
  <c r="I167" i="20"/>
  <c r="I167" i="13" s="1"/>
  <c r="I168" i="20"/>
  <c r="I169" i="20"/>
  <c r="I170" i="20"/>
  <c r="I170" i="13" s="1"/>
  <c r="I171" i="20"/>
  <c r="I171" i="13" s="1"/>
  <c r="I172" i="20"/>
  <c r="I172" i="13" s="1"/>
  <c r="I173" i="20"/>
  <c r="I174" i="20"/>
  <c r="I174" i="13" s="1"/>
  <c r="I175" i="20"/>
  <c r="I175" i="13" s="1"/>
  <c r="I176" i="20"/>
  <c r="I176" i="13" s="1"/>
  <c r="I177" i="20"/>
  <c r="I178" i="20"/>
  <c r="I178" i="13" s="1"/>
  <c r="I180" i="20"/>
  <c r="I181" i="20"/>
  <c r="I181" i="13" s="1"/>
  <c r="I182" i="20"/>
  <c r="I183" i="20"/>
  <c r="I183" i="13" s="1"/>
  <c r="I184" i="20"/>
  <c r="I184" i="13" s="1"/>
  <c r="I185" i="20"/>
  <c r="I185" i="13" s="1"/>
  <c r="I186" i="20"/>
  <c r="I187" i="20"/>
  <c r="I188" i="20"/>
  <c r="I188" i="13" s="1"/>
  <c r="I189" i="20"/>
  <c r="I189" i="13" s="1"/>
  <c r="I190" i="20"/>
  <c r="I190" i="13" s="1"/>
  <c r="I191" i="20"/>
  <c r="I191" i="13" s="1"/>
  <c r="I193" i="20"/>
  <c r="I193" i="13" s="1"/>
  <c r="I194" i="20"/>
  <c r="I194" i="13" s="1"/>
  <c r="I195" i="20"/>
  <c r="I195" i="13" s="1"/>
  <c r="I196" i="20"/>
  <c r="I196" i="13" s="1"/>
  <c r="I197" i="20"/>
  <c r="I197" i="13" s="1"/>
  <c r="I198" i="20"/>
  <c r="I198" i="13" s="1"/>
  <c r="I199" i="20"/>
  <c r="I199" i="13" s="1"/>
  <c r="I200" i="20"/>
  <c r="I201" i="20"/>
  <c r="I201" i="13" s="1"/>
  <c r="I202" i="20"/>
  <c r="I202" i="13" s="1"/>
  <c r="I203" i="20"/>
  <c r="I204" i="20"/>
  <c r="I206" i="20"/>
  <c r="I206" i="13" s="1"/>
  <c r="I207" i="20"/>
  <c r="I207" i="13" s="1"/>
  <c r="I208" i="20"/>
  <c r="I208" i="13" s="1"/>
  <c r="I209" i="20"/>
  <c r="I209" i="13" s="1"/>
  <c r="I210" i="20"/>
  <c r="I210" i="13" s="1"/>
  <c r="I211" i="20"/>
  <c r="I211" i="13" s="1"/>
  <c r="I212" i="20"/>
  <c r="I212" i="13" s="1"/>
  <c r="I213" i="20"/>
  <c r="I213" i="13" s="1"/>
  <c r="I214" i="20"/>
  <c r="I214" i="13" s="1"/>
  <c r="I215" i="20"/>
  <c r="I215" i="13" s="1"/>
  <c r="I216" i="20"/>
  <c r="I216" i="13" s="1"/>
  <c r="I217" i="20"/>
  <c r="I217" i="13" s="1"/>
  <c r="I219" i="20"/>
  <c r="I219" i="13" s="1"/>
  <c r="I220" i="20"/>
  <c r="I220" i="13" s="1"/>
  <c r="I221" i="20"/>
  <c r="I222" i="20"/>
  <c r="I222" i="13" s="1"/>
  <c r="I223" i="20"/>
  <c r="I224" i="20"/>
  <c r="I224" i="13" s="1"/>
  <c r="I225" i="20"/>
  <c r="I225" i="13" s="1"/>
  <c r="I226" i="20"/>
  <c r="I226" i="13" s="1"/>
  <c r="I227" i="20"/>
  <c r="I227" i="13" s="1"/>
  <c r="I228" i="20"/>
  <c r="I228" i="13" s="1"/>
  <c r="I229" i="20"/>
  <c r="I229" i="13" s="1"/>
  <c r="I230" i="20"/>
  <c r="I232" i="20"/>
  <c r="I233" i="20"/>
  <c r="I233" i="13" s="1"/>
  <c r="I234" i="20"/>
  <c r="I234" i="13" s="1"/>
  <c r="I235" i="20"/>
  <c r="I235" i="13" s="1"/>
  <c r="I236" i="20"/>
  <c r="I236" i="13" s="1"/>
  <c r="I237" i="20"/>
  <c r="I237" i="13" s="1"/>
  <c r="I238" i="20"/>
  <c r="I238" i="13" s="1"/>
  <c r="I239" i="20"/>
  <c r="I239" i="13" s="1"/>
  <c r="I240" i="20"/>
  <c r="I240" i="13" s="1"/>
  <c r="I241" i="20"/>
  <c r="I241" i="13" s="1"/>
  <c r="I242" i="20"/>
  <c r="I242" i="13" s="1"/>
  <c r="I243" i="20"/>
  <c r="I245" i="20"/>
  <c r="I245" i="13" s="1"/>
  <c r="I246" i="20"/>
  <c r="I246" i="13" s="1"/>
  <c r="I247" i="20"/>
  <c r="I248" i="20"/>
  <c r="I249" i="20"/>
  <c r="I250" i="20"/>
  <c r="I250" i="13" s="1"/>
  <c r="I251" i="20"/>
  <c r="I251" i="13" s="1"/>
  <c r="I252" i="20"/>
  <c r="I252" i="13" s="1"/>
  <c r="I253" i="20"/>
  <c r="I254" i="20"/>
  <c r="I254" i="13" s="1"/>
  <c r="I255" i="20"/>
  <c r="I255" i="13" s="1"/>
  <c r="I256" i="20"/>
  <c r="I256" i="13" s="1"/>
  <c r="I258" i="20"/>
  <c r="I258" i="13" s="1"/>
  <c r="I259" i="20"/>
  <c r="I259" i="13" s="1"/>
  <c r="I260" i="20"/>
  <c r="I260" i="13" s="1"/>
  <c r="I261" i="20"/>
  <c r="I261" i="13" s="1"/>
  <c r="I262" i="20"/>
  <c r="I262" i="13" s="1"/>
  <c r="I263" i="20"/>
  <c r="I263" i="13" s="1"/>
  <c r="I264" i="20"/>
  <c r="I264" i="13" s="1"/>
  <c r="I265" i="20"/>
  <c r="I266" i="20"/>
  <c r="I266" i="13" s="1"/>
  <c r="I267" i="20"/>
  <c r="I267" i="13" s="1"/>
  <c r="I268" i="20"/>
  <c r="I268" i="13" s="1"/>
  <c r="I269" i="20"/>
  <c r="I271" i="20"/>
  <c r="I271" i="13" s="1"/>
  <c r="I272" i="20"/>
  <c r="I272" i="13" s="1"/>
  <c r="I273" i="20"/>
  <c r="I273" i="13" s="1"/>
  <c r="I274" i="20"/>
  <c r="I274" i="13" s="1"/>
  <c r="I275" i="20"/>
  <c r="I275" i="13" s="1"/>
  <c r="I276" i="20"/>
  <c r="I276" i="13" s="1"/>
  <c r="I277" i="20"/>
  <c r="I277" i="13" s="1"/>
  <c r="I278" i="20"/>
  <c r="I278" i="13" s="1"/>
  <c r="I279" i="20"/>
  <c r="I280" i="20"/>
  <c r="I280" i="13" s="1"/>
  <c r="I281" i="20"/>
  <c r="I281" i="13" s="1"/>
  <c r="I282" i="20"/>
  <c r="I282" i="13" s="1"/>
  <c r="I284" i="20"/>
  <c r="I285" i="20"/>
  <c r="I285" i="13" s="1"/>
  <c r="I286" i="20"/>
  <c r="I286" i="13" s="1"/>
  <c r="I287" i="20"/>
  <c r="I287" i="13" s="1"/>
  <c r="I288" i="20"/>
  <c r="I288" i="13" s="1"/>
  <c r="I289" i="20"/>
  <c r="I289" i="13" s="1"/>
  <c r="I290" i="20"/>
  <c r="I290" i="13" s="1"/>
  <c r="I291" i="20"/>
  <c r="I291" i="13" s="1"/>
  <c r="I292" i="20"/>
  <c r="I292" i="13" s="1"/>
  <c r="I293" i="20"/>
  <c r="I293" i="13" s="1"/>
  <c r="I294" i="20"/>
  <c r="I295" i="20"/>
  <c r="I295" i="13" s="1"/>
  <c r="I297" i="20"/>
  <c r="I297" i="13" s="1"/>
  <c r="I298" i="20"/>
  <c r="I298" i="13" s="1"/>
  <c r="I299" i="20"/>
  <c r="I299" i="13" s="1"/>
  <c r="I300" i="20"/>
  <c r="I300" i="13" s="1"/>
  <c r="I301" i="20"/>
  <c r="I302" i="20"/>
  <c r="I302" i="13" s="1"/>
  <c r="I303" i="20"/>
  <c r="I303" i="13" s="1"/>
  <c r="I304" i="20"/>
  <c r="I304" i="13" s="1"/>
  <c r="I305" i="20"/>
  <c r="I305" i="13" s="1"/>
  <c r="I306" i="20"/>
  <c r="I306" i="13" s="1"/>
  <c r="I307" i="20"/>
  <c r="I307" i="13" s="1"/>
  <c r="I308" i="20"/>
  <c r="I310" i="20"/>
  <c r="I310" i="13" s="1"/>
  <c r="I311" i="20"/>
  <c r="I311" i="13" s="1"/>
  <c r="I312" i="20"/>
  <c r="I312" i="13" s="1"/>
  <c r="I313" i="20"/>
  <c r="I313" i="13" s="1"/>
  <c r="I314" i="20"/>
  <c r="I314" i="13" s="1"/>
  <c r="I315" i="20"/>
  <c r="I315" i="13" s="1"/>
  <c r="I316" i="20"/>
  <c r="I316" i="13" s="1"/>
  <c r="I317" i="20"/>
  <c r="I318" i="20"/>
  <c r="I318" i="13" s="1"/>
  <c r="I319" i="20"/>
  <c r="I319" i="13" s="1"/>
  <c r="I320" i="20"/>
  <c r="I320" i="13" s="1"/>
  <c r="I321" i="20"/>
  <c r="I321" i="13" s="1"/>
  <c r="I323" i="20"/>
  <c r="I323" i="13" s="1"/>
  <c r="I324" i="20"/>
  <c r="I324" i="13" s="1"/>
  <c r="I325" i="20"/>
  <c r="I325" i="13" s="1"/>
  <c r="I326" i="20"/>
  <c r="I327" i="20"/>
  <c r="I327" i="13" s="1"/>
  <c r="I328" i="20"/>
  <c r="I328" i="13" s="1"/>
  <c r="I329" i="20"/>
  <c r="I329" i="13" s="1"/>
  <c r="I330" i="20"/>
  <c r="I330" i="13" s="1"/>
  <c r="I331" i="20"/>
  <c r="I332" i="20"/>
  <c r="I332" i="13" s="1"/>
  <c r="I333" i="20"/>
  <c r="I333" i="13" s="1"/>
  <c r="I334" i="20"/>
  <c r="I334" i="13" s="1"/>
  <c r="I336" i="20"/>
  <c r="I336" i="13" s="1"/>
  <c r="I337" i="20"/>
  <c r="I337" i="13" s="1"/>
  <c r="I338" i="20"/>
  <c r="I339" i="20"/>
  <c r="I339" i="13" s="1"/>
  <c r="I340" i="20"/>
  <c r="I340" i="13" s="1"/>
  <c r="I341" i="20"/>
  <c r="I341" i="13" s="1"/>
  <c r="I342" i="20"/>
  <c r="I342" i="13" s="1"/>
  <c r="I343" i="20"/>
  <c r="I343" i="13" s="1"/>
  <c r="I344" i="20"/>
  <c r="I345" i="20"/>
  <c r="I345" i="13" s="1"/>
  <c r="I346" i="20"/>
  <c r="I346" i="13" s="1"/>
  <c r="I347" i="20"/>
  <c r="I347" i="13" s="1"/>
  <c r="I349" i="20"/>
  <c r="I350" i="20"/>
  <c r="I350" i="13" s="1"/>
  <c r="I351" i="20"/>
  <c r="I351" i="13" s="1"/>
  <c r="I352" i="20"/>
  <c r="I352" i="13" s="1"/>
  <c r="I353" i="20"/>
  <c r="I354" i="20"/>
  <c r="I354" i="13" s="1"/>
  <c r="I355" i="20"/>
  <c r="I356" i="20"/>
  <c r="I356" i="13" s="1"/>
  <c r="I357" i="20"/>
  <c r="I357" i="13" s="1"/>
  <c r="I358" i="20"/>
  <c r="I358" i="13" s="1"/>
  <c r="I359" i="20"/>
  <c r="I360" i="20"/>
  <c r="I360" i="13" s="1"/>
  <c r="I362" i="20"/>
  <c r="I362" i="13" s="1"/>
  <c r="I363" i="20"/>
  <c r="I363" i="13" s="1"/>
  <c r="I364" i="20"/>
  <c r="I364" i="13" s="1"/>
  <c r="I365" i="20"/>
  <c r="I365" i="13" s="1"/>
  <c r="I366" i="20"/>
  <c r="I367" i="20"/>
  <c r="I367" i="13" s="1"/>
  <c r="I368" i="20"/>
  <c r="I368" i="13" s="1"/>
  <c r="I369" i="20"/>
  <c r="I369" i="13" s="1"/>
  <c r="I370" i="20"/>
  <c r="I370" i="13" s="1"/>
  <c r="I371" i="20"/>
  <c r="I371" i="13" s="1"/>
  <c r="I372" i="20"/>
  <c r="I373" i="20"/>
  <c r="I373" i="13" s="1"/>
  <c r="I375" i="20"/>
  <c r="I375" i="13" s="1"/>
  <c r="I376" i="20"/>
  <c r="I376" i="13" s="1"/>
  <c r="I377" i="20"/>
  <c r="I377" i="13" s="1"/>
  <c r="I378" i="20"/>
  <c r="I379" i="20"/>
  <c r="I380" i="20"/>
  <c r="I380" i="13" s="1"/>
  <c r="I381" i="20"/>
  <c r="I382" i="20"/>
  <c r="I382" i="13" s="1"/>
  <c r="I383" i="20"/>
  <c r="I383" i="13" s="1"/>
  <c r="I384" i="20"/>
  <c r="I384" i="13" s="1"/>
  <c r="I385" i="20"/>
  <c r="I385" i="13" s="1"/>
  <c r="I386" i="20"/>
  <c r="I386" i="13" s="1"/>
  <c r="I388" i="20"/>
  <c r="I388" i="13" s="1"/>
  <c r="I389" i="20"/>
  <c r="I389" i="13" s="1"/>
  <c r="I390" i="20"/>
  <c r="I390" i="13" s="1"/>
  <c r="I391" i="20"/>
  <c r="I391" i="13" s="1"/>
  <c r="I392" i="20"/>
  <c r="I393" i="20"/>
  <c r="I393" i="13" s="1"/>
  <c r="I394" i="20"/>
  <c r="I394" i="13" s="1"/>
  <c r="I395" i="20"/>
  <c r="I395" i="13" s="1"/>
  <c r="I396" i="20"/>
  <c r="I396" i="13" s="1"/>
  <c r="I397" i="20"/>
  <c r="I397" i="13" s="1"/>
  <c r="I398" i="20"/>
  <c r="I398" i="13" s="1"/>
  <c r="I399" i="20"/>
  <c r="I399" i="13" s="1"/>
  <c r="I401" i="20"/>
  <c r="I402" i="20"/>
  <c r="I402" i="13" s="1"/>
  <c r="I403" i="20"/>
  <c r="I404" i="20"/>
  <c r="I405" i="20"/>
  <c r="I406" i="20"/>
  <c r="I406" i="13" s="1"/>
  <c r="I407" i="20"/>
  <c r="I407" i="13" s="1"/>
  <c r="I408" i="20"/>
  <c r="I408" i="13" s="1"/>
  <c r="I409" i="20"/>
  <c r="I409" i="13" s="1"/>
  <c r="I410" i="20"/>
  <c r="I410" i="13" s="1"/>
  <c r="I411" i="20"/>
  <c r="I412" i="20"/>
  <c r="I412" i="13" s="1"/>
  <c r="I414" i="20"/>
  <c r="I414" i="13" s="1"/>
  <c r="I415" i="20"/>
  <c r="I415" i="13" s="1"/>
  <c r="I416" i="20"/>
  <c r="I416" i="13" s="1"/>
  <c r="I417" i="20"/>
  <c r="I417" i="13" s="1"/>
  <c r="I418" i="20"/>
  <c r="I419" i="20"/>
  <c r="I419" i="13" s="1"/>
  <c r="I420" i="20"/>
  <c r="I420" i="13" s="1"/>
  <c r="I421" i="20"/>
  <c r="I421" i="13" s="1"/>
  <c r="I422" i="20"/>
  <c r="I423" i="20"/>
  <c r="I423" i="13" s="1"/>
  <c r="I424" i="20"/>
  <c r="I425" i="20"/>
  <c r="I425" i="13" s="1"/>
  <c r="I427" i="20"/>
  <c r="I427" i="13" s="1"/>
  <c r="I428" i="20"/>
  <c r="I428" i="13" s="1"/>
  <c r="I429" i="20"/>
  <c r="I429" i="13" s="1"/>
  <c r="I430" i="20"/>
  <c r="I430" i="13" s="1"/>
  <c r="I431" i="20"/>
  <c r="I431" i="13" s="1"/>
  <c r="I432" i="20"/>
  <c r="I432" i="13" s="1"/>
  <c r="I433" i="20"/>
  <c r="I433" i="13" s="1"/>
  <c r="I434" i="20"/>
  <c r="I435" i="20"/>
  <c r="I435" i="13" s="1"/>
  <c r="I436" i="20"/>
  <c r="I436" i="13" s="1"/>
  <c r="I437" i="20"/>
  <c r="I437" i="13" s="1"/>
  <c r="I438" i="20"/>
  <c r="I438" i="13" s="1"/>
  <c r="I440" i="20"/>
  <c r="I440" i="13" s="1"/>
  <c r="I441" i="20"/>
  <c r="I441" i="13" s="1"/>
  <c r="I442" i="20"/>
  <c r="I442" i="13" s="1"/>
  <c r="I443" i="20"/>
  <c r="I443" i="13" s="1"/>
  <c r="I444" i="20"/>
  <c r="I444" i="13" s="1"/>
  <c r="I445" i="20"/>
  <c r="I445" i="13" s="1"/>
  <c r="I446" i="20"/>
  <c r="I446" i="13" s="1"/>
  <c r="I447" i="20"/>
  <c r="I448" i="20"/>
  <c r="I448" i="13" s="1"/>
  <c r="I449" i="20"/>
  <c r="I449" i="13" s="1"/>
  <c r="I450" i="20"/>
  <c r="I450" i="13" s="1"/>
  <c r="I451" i="20"/>
  <c r="I451" i="13" s="1"/>
  <c r="I453" i="20"/>
  <c r="I453" i="13" s="1"/>
  <c r="I454" i="20"/>
  <c r="I454" i="13" s="1"/>
  <c r="I455" i="20"/>
  <c r="I455" i="13" s="1"/>
  <c r="I456" i="20"/>
  <c r="I456" i="13" s="1"/>
  <c r="I457" i="20"/>
  <c r="I457" i="13" s="1"/>
  <c r="I458" i="20"/>
  <c r="I458" i="13" s="1"/>
  <c r="I459" i="20"/>
  <c r="I459" i="13" s="1"/>
  <c r="I460" i="20"/>
  <c r="I461" i="20"/>
  <c r="I461" i="13" s="1"/>
  <c r="I462" i="20"/>
  <c r="I462" i="13" s="1"/>
  <c r="I463" i="20"/>
  <c r="I463" i="13" s="1"/>
  <c r="I464" i="20"/>
  <c r="I464" i="13" s="1"/>
  <c r="I466" i="20"/>
  <c r="I466" i="13" s="1"/>
  <c r="I467" i="20"/>
  <c r="I467" i="13" s="1"/>
  <c r="I468" i="20"/>
  <c r="I468" i="13" s="1"/>
  <c r="I469" i="20"/>
  <c r="I469" i="13" s="1"/>
  <c r="I470" i="20"/>
  <c r="I471" i="20"/>
  <c r="I471" i="13" s="1"/>
  <c r="I472" i="20"/>
  <c r="I472" i="13" s="1"/>
  <c r="I473" i="20"/>
  <c r="I473" i="13" s="1"/>
  <c r="I474" i="20"/>
  <c r="I474" i="13" s="1"/>
  <c r="I475" i="20"/>
  <c r="I475" i="13" s="1"/>
  <c r="I476" i="20"/>
  <c r="I476" i="13" s="1"/>
  <c r="I477" i="20"/>
  <c r="I479" i="20"/>
  <c r="I479" i="13" s="1"/>
  <c r="I480" i="20"/>
  <c r="I480" i="13" s="1"/>
  <c r="I481" i="20"/>
  <c r="I481" i="13" s="1"/>
  <c r="I482" i="20"/>
  <c r="I482" i="13" s="1"/>
  <c r="I483" i="20"/>
  <c r="I483" i="13" s="1"/>
  <c r="I484" i="20"/>
  <c r="I484" i="13" s="1"/>
  <c r="I485" i="20"/>
  <c r="I486" i="20"/>
  <c r="I487" i="20"/>
  <c r="I487" i="13" s="1"/>
  <c r="I488" i="20"/>
  <c r="I488" i="13" s="1"/>
  <c r="I489" i="20"/>
  <c r="I489" i="13" s="1"/>
  <c r="I490" i="20"/>
  <c r="I492" i="20"/>
  <c r="I492" i="13" s="1"/>
  <c r="I493" i="20"/>
  <c r="I493" i="13" s="1"/>
  <c r="I494" i="20"/>
  <c r="I494" i="13" s="1"/>
  <c r="I495" i="20"/>
  <c r="I495" i="13" s="1"/>
  <c r="I496" i="20"/>
  <c r="I496" i="13" s="1"/>
  <c r="I497" i="20"/>
  <c r="I497" i="13" s="1"/>
  <c r="I498" i="20"/>
  <c r="I498" i="13" s="1"/>
  <c r="I499" i="20"/>
  <c r="I499" i="13" s="1"/>
  <c r="I500" i="20"/>
  <c r="I500" i="13" s="1"/>
  <c r="I501" i="20"/>
  <c r="I501" i="13" s="1"/>
  <c r="I502" i="20"/>
  <c r="I503" i="20"/>
  <c r="I503" i="13" s="1"/>
  <c r="I505" i="20"/>
  <c r="I506" i="20"/>
  <c r="I506" i="13" s="1"/>
  <c r="I507" i="20"/>
  <c r="I507" i="13" s="1"/>
  <c r="I508" i="20"/>
  <c r="I508" i="13" s="1"/>
  <c r="I509" i="20"/>
  <c r="I509" i="13" s="1"/>
  <c r="I510" i="20"/>
  <c r="I510" i="13" s="1"/>
  <c r="I511" i="20"/>
  <c r="I511" i="13" s="1"/>
  <c r="I512" i="20"/>
  <c r="I512" i="13" s="1"/>
  <c r="I513" i="20"/>
  <c r="I513" i="13" s="1"/>
  <c r="I514" i="20"/>
  <c r="I514" i="13" s="1"/>
  <c r="I515" i="20"/>
  <c r="I515" i="13" s="1"/>
  <c r="I516" i="20"/>
  <c r="I516" i="13" s="1"/>
  <c r="I518" i="20"/>
  <c r="I518" i="13" s="1"/>
  <c r="I519" i="20"/>
  <c r="I519" i="13" s="1"/>
  <c r="I520" i="20"/>
  <c r="I520" i="13" s="1"/>
  <c r="I521" i="20"/>
  <c r="I521" i="13" s="1"/>
  <c r="I522" i="20"/>
  <c r="I522" i="13" s="1"/>
  <c r="I523" i="20"/>
  <c r="I523" i="13" s="1"/>
  <c r="I524" i="20"/>
  <c r="I524" i="13" s="1"/>
  <c r="I525" i="20"/>
  <c r="I526" i="20"/>
  <c r="I526" i="13" s="1"/>
  <c r="I527" i="20"/>
  <c r="I527" i="13" s="1"/>
  <c r="I528" i="20"/>
  <c r="I528" i="13" s="1"/>
  <c r="I529" i="20"/>
  <c r="I529" i="13" s="1"/>
  <c r="I531" i="20"/>
  <c r="I531" i="13" s="1"/>
  <c r="I532" i="20"/>
  <c r="I532" i="13" s="1"/>
  <c r="I533" i="20"/>
  <c r="I534" i="20"/>
  <c r="I534" i="13" s="1"/>
  <c r="I535" i="20"/>
  <c r="I535" i="13" s="1"/>
  <c r="I536" i="20"/>
  <c r="I536" i="13" s="1"/>
  <c r="I537" i="20"/>
  <c r="I537" i="13" s="1"/>
  <c r="I538" i="20"/>
  <c r="I539" i="20"/>
  <c r="I540" i="20"/>
  <c r="I540" i="13" s="1"/>
  <c r="I541" i="20"/>
  <c r="I542" i="20"/>
  <c r="I544" i="20"/>
  <c r="I544" i="13" s="1"/>
  <c r="I545" i="20"/>
  <c r="I545" i="13" s="1"/>
  <c r="I546" i="20"/>
  <c r="I546" i="13" s="1"/>
  <c r="I547" i="20"/>
  <c r="I547" i="13" s="1"/>
  <c r="I548" i="20"/>
  <c r="I548" i="13" s="1"/>
  <c r="I549" i="20"/>
  <c r="I549" i="13" s="1"/>
  <c r="I550" i="20"/>
  <c r="I550" i="13" s="1"/>
  <c r="I551" i="20"/>
  <c r="I551" i="13" s="1"/>
  <c r="I552" i="20"/>
  <c r="I552" i="13" s="1"/>
  <c r="I553" i="20"/>
  <c r="I553" i="13" s="1"/>
  <c r="I554" i="20"/>
  <c r="I554" i="13" s="1"/>
  <c r="I555" i="20"/>
  <c r="I555" i="13" s="1"/>
  <c r="I557" i="20"/>
  <c r="I557" i="13" s="1"/>
  <c r="I558" i="20"/>
  <c r="I558" i="13" s="1"/>
  <c r="I559" i="20"/>
  <c r="I559" i="13" s="1"/>
  <c r="I560" i="20"/>
  <c r="I560" i="13" s="1"/>
  <c r="I561" i="20"/>
  <c r="I561" i="13" s="1"/>
  <c r="I562" i="20"/>
  <c r="I562" i="13" s="1"/>
  <c r="I563" i="20"/>
  <c r="I563" i="13" s="1"/>
  <c r="I564" i="20"/>
  <c r="I564" i="13" s="1"/>
  <c r="I565" i="20"/>
  <c r="I565" i="13" s="1"/>
  <c r="I566" i="20"/>
  <c r="I566" i="13" s="1"/>
  <c r="I567" i="20"/>
  <c r="I567" i="13" s="1"/>
  <c r="I568" i="20"/>
  <c r="I568" i="13" s="1"/>
  <c r="I570" i="20"/>
  <c r="I570" i="13" s="1"/>
  <c r="I571" i="20"/>
  <c r="I571" i="13" s="1"/>
  <c r="I572" i="20"/>
  <c r="I572" i="13" s="1"/>
  <c r="I573" i="20"/>
  <c r="I574" i="20"/>
  <c r="I575" i="20"/>
  <c r="I575" i="13" s="1"/>
  <c r="I576" i="20"/>
  <c r="I577" i="20"/>
  <c r="I577" i="13" s="1"/>
  <c r="I578" i="20"/>
  <c r="I579" i="20"/>
  <c r="I579" i="13" s="1"/>
  <c r="I580" i="20"/>
  <c r="I580" i="13" s="1"/>
  <c r="I581" i="20"/>
  <c r="I581" i="13" s="1"/>
  <c r="V682" i="2"/>
  <c r="V663" i="2"/>
  <c r="V650" i="2"/>
  <c r="V487" i="2"/>
  <c r="V234" i="2"/>
  <c r="V195" i="2"/>
  <c r="V114" i="2"/>
  <c r="V32" i="2"/>
  <c r="V905" i="2"/>
  <c r="V866" i="2"/>
  <c r="V832" i="2"/>
  <c r="V819" i="2"/>
  <c r="V806" i="2"/>
  <c r="V793" i="2"/>
  <c r="V532" i="2"/>
  <c r="V419" i="2"/>
  <c r="V397" i="2"/>
  <c r="V345" i="2"/>
  <c r="V247" i="2"/>
  <c r="V208" i="2"/>
  <c r="V182" i="2"/>
  <c r="V50" i="2"/>
  <c r="V746" i="2"/>
  <c r="V695" i="2"/>
  <c r="V612" i="2"/>
  <c r="V474" i="2"/>
  <c r="V448" i="2"/>
  <c r="V435" i="2"/>
  <c r="V358" i="2"/>
  <c r="V879" i="2"/>
  <c r="V892" i="2"/>
  <c r="V221" i="2"/>
  <c r="V778" i="2"/>
  <c r="V626" i="2"/>
  <c r="V583" i="2"/>
  <c r="V558" i="2"/>
  <c r="V332" i="2"/>
  <c r="V278" i="2"/>
  <c r="V260" i="2"/>
  <c r="V160" i="2"/>
  <c r="V147" i="2"/>
  <c r="V131" i="2"/>
  <c r="V92" i="2"/>
  <c r="V69" i="2"/>
  <c r="D20" i="6"/>
  <c r="E20" i="6" s="1"/>
  <c r="I11" i="20"/>
  <c r="I11" i="13" s="1"/>
  <c r="C55" i="6"/>
  <c r="C15" i="8"/>
  <c r="C11" i="8"/>
  <c r="C215" i="6"/>
  <c r="C554" i="6"/>
  <c r="C19" i="13"/>
  <c r="K19" i="13" s="1"/>
  <c r="C133" i="8"/>
  <c r="O364" i="8"/>
  <c r="C185" i="8"/>
  <c r="C246" i="8"/>
  <c r="C64" i="8"/>
  <c r="O64" i="8" s="1"/>
  <c r="C472" i="13"/>
  <c r="C429" i="6"/>
  <c r="C163" i="6"/>
  <c r="C19" i="6"/>
  <c r="C59" i="6"/>
  <c r="C436" i="8"/>
  <c r="D97" i="8"/>
  <c r="C475" i="13"/>
  <c r="C428" i="6"/>
  <c r="C232" i="6"/>
  <c r="C201" i="6"/>
  <c r="C132" i="8"/>
  <c r="C289" i="19"/>
  <c r="C275" i="19"/>
  <c r="C184" i="19"/>
  <c r="C207" i="6"/>
  <c r="C172" i="8"/>
  <c r="C220" i="8"/>
  <c r="C228" i="8"/>
  <c r="C198" i="8"/>
  <c r="C476" i="8"/>
  <c r="G90" i="8"/>
  <c r="C429" i="13"/>
  <c r="C220" i="13"/>
  <c r="C15" i="6"/>
  <c r="C124" i="6"/>
  <c r="C576" i="6"/>
  <c r="H94" i="8"/>
  <c r="C11" i="6"/>
  <c r="C11" i="13"/>
  <c r="C510" i="6"/>
  <c r="C532" i="8"/>
  <c r="C305" i="8"/>
  <c r="C449" i="19"/>
  <c r="C397" i="19"/>
  <c r="C25" i="19"/>
  <c r="C452" i="19"/>
  <c r="C435" i="19"/>
  <c r="C418" i="19"/>
  <c r="C39" i="19"/>
  <c r="C35" i="6"/>
  <c r="C35" i="19"/>
  <c r="C31" i="6"/>
  <c r="D902" i="2"/>
  <c r="O579" i="8"/>
  <c r="C579" i="19"/>
  <c r="C575" i="6"/>
  <c r="C575" i="19"/>
  <c r="C571" i="6"/>
  <c r="C557" i="19"/>
  <c r="C553" i="19"/>
  <c r="O549" i="8"/>
  <c r="C549" i="19"/>
  <c r="C545" i="6"/>
  <c r="C537" i="19"/>
  <c r="C533" i="13"/>
  <c r="C519" i="19"/>
  <c r="C507" i="6"/>
  <c r="C502" i="19"/>
  <c r="C498" i="6"/>
  <c r="C467" i="19"/>
  <c r="C463" i="6"/>
  <c r="C463" i="8"/>
  <c r="C463" i="13"/>
  <c r="C463" i="19"/>
  <c r="C459" i="6"/>
  <c r="C459" i="19"/>
  <c r="C455" i="6"/>
  <c r="C454" i="19"/>
  <c r="C450" i="6"/>
  <c r="C446" i="19"/>
  <c r="O442" i="8"/>
  <c r="C437" i="19"/>
  <c r="C433" i="13"/>
  <c r="C428" i="19"/>
  <c r="O424" i="8"/>
  <c r="C424" i="19"/>
  <c r="C407" i="19"/>
  <c r="D619" i="2"/>
  <c r="D394" i="6" s="1"/>
  <c r="D615" i="2"/>
  <c r="C376" i="19"/>
  <c r="O368" i="8"/>
  <c r="D539" i="2"/>
  <c r="D355" i="6" s="1"/>
  <c r="O355" i="8"/>
  <c r="D535" i="2"/>
  <c r="D351" i="6" s="1"/>
  <c r="C355" i="19"/>
  <c r="D498" i="2"/>
  <c r="C346" i="19"/>
  <c r="C319" i="19"/>
  <c r="D450" i="2"/>
  <c r="C310" i="19"/>
  <c r="C306" i="8"/>
  <c r="C306" i="19"/>
  <c r="C302" i="19"/>
  <c r="C298" i="8"/>
  <c r="H298" i="8" s="1"/>
  <c r="C293" i="19"/>
  <c r="D403" i="2"/>
  <c r="C271" i="19"/>
  <c r="C263" i="19"/>
  <c r="C259" i="8"/>
  <c r="C259" i="6"/>
  <c r="C250" i="8"/>
  <c r="O250" i="8" s="1"/>
  <c r="C254" i="19"/>
  <c r="C250" i="6"/>
  <c r="C241" i="8"/>
  <c r="C241" i="6"/>
  <c r="C237" i="8"/>
  <c r="O237" i="8" s="1"/>
  <c r="C241" i="19"/>
  <c r="D334" i="2"/>
  <c r="D233" i="6" s="1"/>
  <c r="C233" i="8"/>
  <c r="I233" i="8" s="1"/>
  <c r="C228" i="19"/>
  <c r="C224" i="6"/>
  <c r="C215" i="19"/>
  <c r="C211" i="8"/>
  <c r="C211" i="6"/>
  <c r="D244" i="2"/>
  <c r="D189" i="13" s="1"/>
  <c r="C189" i="6"/>
  <c r="C181" i="8"/>
  <c r="O181" i="8" s="1"/>
  <c r="C181" i="6"/>
  <c r="C180" i="19"/>
  <c r="C176" i="8"/>
  <c r="O176" i="8" s="1"/>
  <c r="C172" i="19"/>
  <c r="C168" i="8"/>
  <c r="C163" i="19"/>
  <c r="C159" i="8"/>
  <c r="O159" i="8" s="1"/>
  <c r="C159" i="6"/>
  <c r="C159" i="19"/>
  <c r="C155" i="8"/>
  <c r="C150" i="6"/>
  <c r="C150" i="8"/>
  <c r="O150" i="8" s="1"/>
  <c r="C150" i="19"/>
  <c r="C146" i="8"/>
  <c r="O146" i="8" s="1"/>
  <c r="C141" i="19"/>
  <c r="C137" i="8"/>
  <c r="O137" i="8" s="1"/>
  <c r="C137" i="6"/>
  <c r="D188" i="2"/>
  <c r="C133" i="19"/>
  <c r="C128" i="19"/>
  <c r="C124" i="8"/>
  <c r="C124" i="19"/>
  <c r="C120" i="19"/>
  <c r="C116" i="8"/>
  <c r="C111" i="19"/>
  <c r="C85" i="19"/>
  <c r="C81" i="8"/>
  <c r="O81" i="8" s="1"/>
  <c r="C81" i="6"/>
  <c r="C77" i="8"/>
  <c r="C76" i="19"/>
  <c r="C72" i="8"/>
  <c r="C72" i="6"/>
  <c r="C72" i="19"/>
  <c r="C68" i="6"/>
  <c r="D79" i="2"/>
  <c r="D59" i="13" s="1"/>
  <c r="C55" i="19"/>
  <c r="C51" i="6"/>
  <c r="D60" i="2"/>
  <c r="C46" i="19"/>
  <c r="O42" i="8"/>
  <c r="C42" i="6"/>
  <c r="C42" i="19"/>
  <c r="C267" i="6"/>
  <c r="C476" i="13"/>
  <c r="C22" i="6"/>
  <c r="C220" i="6"/>
  <c r="C14" i="8"/>
  <c r="O14" i="8" s="1"/>
  <c r="C224" i="13"/>
  <c r="C433" i="8"/>
  <c r="C18" i="8"/>
  <c r="I18" i="8" s="1"/>
  <c r="C155" i="6"/>
  <c r="C38" i="6"/>
  <c r="C528" i="6"/>
  <c r="C90" i="6"/>
  <c r="C537" i="6"/>
  <c r="C515" i="6"/>
  <c r="C433" i="6"/>
  <c r="C553" i="6"/>
  <c r="C146" i="6"/>
  <c r="C22" i="8"/>
  <c r="G22" i="8" s="1"/>
  <c r="C455" i="8"/>
  <c r="C189" i="8"/>
  <c r="O189" i="8" s="1"/>
  <c r="O390" i="8"/>
  <c r="C116" i="6"/>
  <c r="C267" i="19"/>
  <c r="C232" i="19"/>
  <c r="C211" i="19"/>
  <c r="C537" i="13"/>
  <c r="C22" i="13"/>
  <c r="C27" i="6"/>
  <c r="O329" i="8"/>
  <c r="O346" i="8"/>
  <c r="O545" i="8"/>
  <c r="C442" i="6"/>
  <c r="O450" i="8"/>
  <c r="C120" i="8"/>
  <c r="O120" i="8" s="1"/>
  <c r="C537" i="8"/>
  <c r="O420" i="8"/>
  <c r="C459" i="8"/>
  <c r="C64" i="6"/>
  <c r="C228" i="6"/>
  <c r="C455" i="13"/>
  <c r="C494" i="6"/>
  <c r="O571" i="8"/>
  <c r="C168" i="6"/>
  <c r="C194" i="8"/>
  <c r="O194" i="8" s="1"/>
  <c r="C172" i="6"/>
  <c r="C476" i="6"/>
  <c r="C562" i="6"/>
  <c r="C429" i="8"/>
  <c r="C202" i="8"/>
  <c r="C215" i="8"/>
  <c r="F215" i="8" s="1"/>
  <c r="C185" i="6"/>
  <c r="C254" i="6"/>
  <c r="C246" i="6"/>
  <c r="C163" i="8"/>
  <c r="O163" i="8" s="1"/>
  <c r="C77" i="6"/>
  <c r="C533" i="8"/>
  <c r="C446" i="6"/>
  <c r="O489" i="8"/>
  <c r="O562" i="8"/>
  <c r="C94" i="6"/>
  <c r="O35" i="8"/>
  <c r="C176" i="6"/>
  <c r="C120" i="6"/>
  <c r="C142" i="6"/>
  <c r="C198" i="6"/>
  <c r="C459" i="13"/>
  <c r="C194" i="6"/>
  <c r="C142" i="8"/>
  <c r="C302" i="8"/>
  <c r="O302" i="8" s="1"/>
  <c r="C233" i="6"/>
  <c r="C185" i="19"/>
  <c r="C154" i="19"/>
  <c r="D21" i="13"/>
  <c r="C479" i="19"/>
  <c r="C158" i="19"/>
  <c r="C552" i="19"/>
  <c r="C283" i="19"/>
  <c r="D338" i="8"/>
  <c r="I168" i="13"/>
  <c r="C481" i="6"/>
  <c r="D481" i="13"/>
  <c r="I381" i="13"/>
  <c r="C280" i="19"/>
  <c r="C50" i="19"/>
  <c r="I169" i="13"/>
  <c r="I379" i="13"/>
  <c r="C21" i="19"/>
  <c r="C432" i="19"/>
  <c r="C394" i="19"/>
  <c r="C342" i="19"/>
  <c r="C333" i="19"/>
  <c r="C315" i="19"/>
  <c r="C237" i="19"/>
  <c r="C137" i="19"/>
  <c r="C63" i="19"/>
  <c r="C17" i="19"/>
  <c r="C561" i="19"/>
  <c r="C544" i="19"/>
  <c r="C401" i="19"/>
  <c r="C363" i="19"/>
  <c r="C284" i="19"/>
  <c r="C276" i="19"/>
  <c r="C193" i="19"/>
  <c r="C59" i="19"/>
  <c r="C147" i="19"/>
  <c r="D198" i="2"/>
  <c r="D143" i="13" s="1"/>
  <c r="D38" i="8"/>
  <c r="W488" i="2"/>
  <c r="X488" i="2" s="1"/>
  <c r="Z488" i="2" s="1"/>
  <c r="AA488" i="2" s="1"/>
  <c r="W786" i="2"/>
  <c r="X786" i="2" s="1"/>
  <c r="Z786" i="2" s="1"/>
  <c r="AA786" i="2" s="1"/>
  <c r="M356" i="8"/>
  <c r="W798" i="2"/>
  <c r="D208" i="8"/>
  <c r="M229" i="8"/>
  <c r="W651" i="2"/>
  <c r="X651" i="2" s="1"/>
  <c r="Z651" i="2" s="1"/>
  <c r="AA651" i="2" s="1"/>
  <c r="W96" i="2"/>
  <c r="X96" i="2" s="1"/>
  <c r="Z96" i="2" s="1"/>
  <c r="AA96" i="2" s="1"/>
  <c r="D540" i="6"/>
  <c r="F568" i="8"/>
  <c r="W52" i="2"/>
  <c r="X52" i="2" s="1"/>
  <c r="Z52" i="2" s="1"/>
  <c r="AA52" i="2" s="1"/>
  <c r="D467" i="8"/>
  <c r="K225" i="8"/>
  <c r="M80" i="8"/>
  <c r="W34" i="2"/>
  <c r="X34" i="2" s="1"/>
  <c r="Z34" i="2" s="1"/>
  <c r="AA34" i="2" s="1"/>
  <c r="W257" i="2"/>
  <c r="X257" i="2" s="1"/>
  <c r="D225" i="8"/>
  <c r="G287" i="8"/>
  <c r="K345" i="8"/>
  <c r="F475" i="8"/>
  <c r="W39" i="2"/>
  <c r="X39" i="2" s="1"/>
  <c r="Z39" i="2" s="1"/>
  <c r="AA39" i="2" s="1"/>
  <c r="W33" i="2"/>
  <c r="X33" i="2" s="1"/>
  <c r="Z33" i="2" s="1"/>
  <c r="AA33" i="2" s="1"/>
  <c r="W256" i="2"/>
  <c r="X256" i="2" s="1"/>
  <c r="I66" i="8"/>
  <c r="I359" i="8"/>
  <c r="L356" i="8"/>
  <c r="X56" i="2"/>
  <c r="Z56" i="2" s="1"/>
  <c r="AA56" i="2" s="1"/>
  <c r="K356" i="8"/>
  <c r="G406" i="8"/>
  <c r="J46" i="8"/>
  <c r="F373" i="13"/>
  <c r="N568" i="8"/>
  <c r="I356" i="8"/>
  <c r="H356" i="8"/>
  <c r="D80" i="8"/>
  <c r="L568" i="8"/>
  <c r="K219" i="8"/>
  <c r="M71" i="8"/>
  <c r="D356" i="8"/>
  <c r="F284" i="8"/>
  <c r="W492" i="2"/>
  <c r="X492" i="2" s="1"/>
  <c r="Z492" i="2" s="1"/>
  <c r="AA492" i="2" s="1"/>
  <c r="D22" i="6"/>
  <c r="D22" i="13"/>
  <c r="F303" i="13"/>
  <c r="I169" i="8"/>
  <c r="H365" i="8"/>
  <c r="M462" i="8"/>
  <c r="J567" i="8"/>
  <c r="K87" i="8"/>
  <c r="H196" i="8"/>
  <c r="D367" i="8"/>
  <c r="L378" i="8"/>
  <c r="M399" i="8"/>
  <c r="D190" i="8"/>
  <c r="F324" i="8"/>
  <c r="M323" i="8"/>
  <c r="L67" i="8"/>
  <c r="K266" i="8"/>
  <c r="M332" i="8"/>
  <c r="G297" i="8"/>
  <c r="H389" i="8"/>
  <c r="G65" i="8"/>
  <c r="J47" i="8"/>
  <c r="H249" i="8"/>
  <c r="K486" i="8"/>
  <c r="H39" i="8"/>
  <c r="G380" i="8"/>
  <c r="F165" i="8"/>
  <c r="M213" i="8"/>
  <c r="F410" i="8"/>
  <c r="M84" i="8"/>
  <c r="M282" i="8"/>
  <c r="M293" i="8"/>
  <c r="D53" i="8"/>
  <c r="D235" i="8"/>
  <c r="K38" i="8"/>
  <c r="K118" i="8"/>
  <c r="M285" i="8"/>
  <c r="K76" i="8"/>
  <c r="D340" i="8"/>
  <c r="N54" i="8"/>
  <c r="G201" i="8"/>
  <c r="L229" i="8"/>
  <c r="M173" i="8"/>
  <c r="G219" i="8"/>
  <c r="K480" i="8"/>
  <c r="L536" i="8"/>
  <c r="J197" i="8"/>
  <c r="D395" i="8"/>
  <c r="D317" i="8"/>
  <c r="I354" i="8"/>
  <c r="I245" i="8"/>
  <c r="J83" i="8"/>
  <c r="D178" i="8"/>
  <c r="I301" i="8"/>
  <c r="G43" i="8"/>
  <c r="H195" i="8"/>
  <c r="L534" i="8"/>
  <c r="D191" i="8"/>
  <c r="J406" i="8"/>
  <c r="I538" i="8"/>
  <c r="M230" i="8"/>
  <c r="G274" i="8"/>
  <c r="J568" i="8"/>
  <c r="K287" i="8"/>
  <c r="F467" i="8"/>
  <c r="H66" i="8"/>
  <c r="J288" i="8"/>
  <c r="M225" i="8"/>
  <c r="D57" i="8"/>
  <c r="H80" i="8"/>
  <c r="J356" i="8"/>
  <c r="I397" i="8"/>
  <c r="G438" i="8"/>
  <c r="M73" i="8"/>
  <c r="G286" i="8"/>
  <c r="I20" i="8"/>
  <c r="G360" i="8"/>
  <c r="F99" i="8"/>
  <c r="M199" i="8"/>
  <c r="I93" i="8"/>
  <c r="H117" i="8"/>
  <c r="K575" i="8"/>
  <c r="N576" i="8"/>
  <c r="H121" i="8"/>
  <c r="F301" i="8"/>
  <c r="K196" i="8"/>
  <c r="F200" i="8"/>
  <c r="L338" i="8"/>
  <c r="D323" i="8"/>
  <c r="W898" i="2"/>
  <c r="X898" i="2" s="1"/>
  <c r="Z898" i="2" s="1"/>
  <c r="AA898" i="2" s="1"/>
  <c r="AF895" i="2" s="1"/>
  <c r="W895" i="2"/>
  <c r="X895" i="2" s="1"/>
  <c r="Z895" i="2" s="1"/>
  <c r="AA895" i="2" s="1"/>
  <c r="W840" i="2"/>
  <c r="X840" i="2" s="1"/>
  <c r="Z840" i="2" s="1"/>
  <c r="AA840" i="2" s="1"/>
  <c r="W814" i="2"/>
  <c r="X814" i="2" s="1"/>
  <c r="Z814" i="2" s="1"/>
  <c r="W754" i="2"/>
  <c r="X754" i="2" s="1"/>
  <c r="Z754" i="2" s="1"/>
  <c r="AA754" i="2" s="1"/>
  <c r="G323" i="8"/>
  <c r="H40" i="8"/>
  <c r="D345" i="8"/>
  <c r="K445" i="8"/>
  <c r="L445" i="8"/>
  <c r="D568" i="8"/>
  <c r="F365" i="8"/>
  <c r="L406" i="8"/>
  <c r="H323" i="8"/>
  <c r="F471" i="8"/>
  <c r="L345" i="8"/>
  <c r="G356" i="8"/>
  <c r="I13" i="8"/>
  <c r="G389" i="8"/>
  <c r="D332" i="8"/>
  <c r="L65" i="8"/>
  <c r="W133" i="2"/>
  <c r="X133" i="2" s="1"/>
  <c r="Z133" i="2" s="1"/>
  <c r="AA133" i="2" s="1"/>
  <c r="W439" i="2"/>
  <c r="X439" i="2" s="1"/>
  <c r="W193" i="2"/>
  <c r="X193" i="2" s="1"/>
  <c r="W705" i="2"/>
  <c r="X705" i="2" s="1"/>
  <c r="Z705" i="2" s="1"/>
  <c r="AA705" i="2" s="1"/>
  <c r="W780" i="2"/>
  <c r="X780" i="2" s="1"/>
  <c r="Z780" i="2" s="1"/>
  <c r="AA780" i="2" s="1"/>
  <c r="W258" i="2"/>
  <c r="X258" i="2" s="1"/>
  <c r="J173" i="8"/>
  <c r="AE183" i="2"/>
  <c r="G197" i="8"/>
  <c r="W235" i="2"/>
  <c r="X235" i="2" s="1"/>
  <c r="Z235" i="2" s="1"/>
  <c r="AA235" i="2" s="1"/>
  <c r="W441" i="2"/>
  <c r="X441" i="2" s="1"/>
  <c r="W191" i="2"/>
  <c r="X191" i="2" s="1"/>
  <c r="W123" i="2"/>
  <c r="X123" i="2" s="1"/>
  <c r="Z123" i="2" s="1"/>
  <c r="AA123" i="2" s="1"/>
  <c r="W120" i="2"/>
  <c r="X120" i="2" s="1"/>
  <c r="Z120" i="2" s="1"/>
  <c r="AA120" i="2" s="1"/>
  <c r="W590" i="2"/>
  <c r="X590" i="2" s="1"/>
  <c r="Z590" i="2" s="1"/>
  <c r="AA590" i="2" s="1"/>
  <c r="M365" i="8"/>
  <c r="N173" i="8"/>
  <c r="N323" i="8"/>
  <c r="L264" i="8"/>
  <c r="J67" i="8"/>
  <c r="D73" i="8"/>
  <c r="I46" i="8"/>
  <c r="G213" i="8"/>
  <c r="W658" i="2"/>
  <c r="X658" i="2" s="1"/>
  <c r="Z658" i="2" s="1"/>
  <c r="AA658" i="2" s="1"/>
  <c r="W585" i="2"/>
  <c r="X585" i="2" s="1"/>
  <c r="Z585" i="2" s="1"/>
  <c r="AA585" i="2" s="1"/>
  <c r="W475" i="2"/>
  <c r="X475" i="2" s="1"/>
  <c r="W361" i="2"/>
  <c r="X361" i="2" s="1"/>
  <c r="Z361" i="2" s="1"/>
  <c r="AA361" i="2" s="1"/>
  <c r="G182" i="2"/>
  <c r="N38" i="8"/>
  <c r="H143" i="8"/>
  <c r="J323" i="8"/>
  <c r="I323" i="8"/>
  <c r="F323" i="8"/>
  <c r="L323" i="8"/>
  <c r="F356" i="8"/>
  <c r="K323" i="8"/>
  <c r="K293" i="8"/>
  <c r="I235" i="8"/>
  <c r="I468" i="8"/>
  <c r="N104" i="8"/>
  <c r="J284" i="8"/>
  <c r="I384" i="8"/>
  <c r="G232" i="8"/>
  <c r="G488" i="8"/>
  <c r="K383" i="8"/>
  <c r="I508" i="8"/>
  <c r="I512" i="8"/>
  <c r="W701" i="2"/>
  <c r="X701" i="2" s="1"/>
  <c r="Z701" i="2" s="1"/>
  <c r="AA701" i="2" s="1"/>
  <c r="W700" i="2"/>
  <c r="X700" i="2" s="1"/>
  <c r="Z700" i="2" s="1"/>
  <c r="AA700" i="2" s="1"/>
  <c r="J531" i="8"/>
  <c r="D475" i="8"/>
  <c r="I196" i="8"/>
  <c r="M169" i="8"/>
  <c r="H225" i="8"/>
  <c r="J225" i="8"/>
  <c r="M118" i="8"/>
  <c r="J38" i="8"/>
  <c r="I38" i="8"/>
  <c r="M38" i="8"/>
  <c r="D311" i="8"/>
  <c r="L73" i="8"/>
  <c r="G51" i="8"/>
  <c r="D46" i="8"/>
  <c r="L46" i="8"/>
  <c r="I470" i="8"/>
  <c r="W900" i="2"/>
  <c r="X900" i="2" s="1"/>
  <c r="W810" i="2"/>
  <c r="X810" i="2" s="1"/>
  <c r="Z810" i="2" s="1"/>
  <c r="AA810" i="2" s="1"/>
  <c r="W794" i="2"/>
  <c r="X794" i="2" s="1"/>
  <c r="Z794" i="2" s="1"/>
  <c r="AA794" i="2" s="1"/>
  <c r="W785" i="2"/>
  <c r="X785" i="2" s="1"/>
  <c r="Z785" i="2" s="1"/>
  <c r="AA785" i="2" s="1"/>
  <c r="W657" i="2"/>
  <c r="X657" i="2" s="1"/>
  <c r="Z657" i="2" s="1"/>
  <c r="AA657" i="2" s="1"/>
  <c r="AF652" i="2" s="1"/>
  <c r="W405" i="2"/>
  <c r="X405" i="2" s="1"/>
  <c r="Z405" i="2" s="1"/>
  <c r="AA405" i="2" s="1"/>
  <c r="W342" i="2"/>
  <c r="X342" i="2" s="1"/>
  <c r="W337" i="2"/>
  <c r="X337" i="2" s="1"/>
  <c r="Z337" i="2" s="1"/>
  <c r="AA337" i="2" s="1"/>
  <c r="W282" i="2"/>
  <c r="X282" i="2" s="1"/>
  <c r="Z282" i="2" s="1"/>
  <c r="AA282" i="2" s="1"/>
  <c r="W192" i="2"/>
  <c r="X192" i="2" s="1"/>
  <c r="L475" i="8"/>
  <c r="G196" i="8"/>
  <c r="L169" i="8"/>
  <c r="L225" i="8"/>
  <c r="L287" i="8"/>
  <c r="L467" i="8"/>
  <c r="K449" i="8"/>
  <c r="F38" i="8"/>
  <c r="M578" i="8"/>
  <c r="J73" i="8"/>
  <c r="F384" i="8"/>
  <c r="W899" i="2"/>
  <c r="X899" i="2" s="1"/>
  <c r="W896" i="2"/>
  <c r="X896" i="2" s="1"/>
  <c r="Z896" i="2" s="1"/>
  <c r="AA896" i="2" s="1"/>
  <c r="W483" i="2"/>
  <c r="X483" i="2" s="1"/>
  <c r="W344" i="2"/>
  <c r="X344" i="2" s="1"/>
  <c r="W134" i="2"/>
  <c r="X134" i="2" s="1"/>
  <c r="Z134" i="2" s="1"/>
  <c r="AA134" i="2" s="1"/>
  <c r="G69" i="2"/>
  <c r="N363" i="8"/>
  <c r="J475" i="8"/>
  <c r="K264" i="8"/>
  <c r="G83" i="8"/>
  <c r="I285" i="8"/>
  <c r="H340" i="8"/>
  <c r="C539" i="8"/>
  <c r="H282" i="8"/>
  <c r="I475" i="8"/>
  <c r="D83" i="8"/>
  <c r="W236" i="2"/>
  <c r="X236" i="2" s="1"/>
  <c r="Z236" i="2" s="1"/>
  <c r="AA236" i="2" s="1"/>
  <c r="C539" i="13"/>
  <c r="C20" i="19"/>
  <c r="I279" i="8"/>
  <c r="M245" i="8"/>
  <c r="F83" i="8"/>
  <c r="I506" i="8"/>
  <c r="C16" i="6"/>
  <c r="G879" i="2"/>
  <c r="L41" i="8"/>
  <c r="M83" i="8"/>
  <c r="L113" i="8"/>
  <c r="N475" i="8"/>
  <c r="G475" i="8"/>
  <c r="J41" i="8"/>
  <c r="K475" i="8"/>
  <c r="M475" i="8"/>
  <c r="K41" i="8"/>
  <c r="K262" i="8"/>
  <c r="I534" i="8"/>
  <c r="I41" i="8"/>
  <c r="C505" i="8"/>
  <c r="D219" i="8"/>
  <c r="K275" i="8"/>
  <c r="K71" i="8"/>
  <c r="L301" i="8"/>
  <c r="M99" i="8"/>
  <c r="C513" i="6"/>
  <c r="C531" i="6"/>
  <c r="C344" i="19"/>
  <c r="H219" i="8"/>
  <c r="N71" i="8"/>
  <c r="N53" i="8"/>
  <c r="D301" i="8"/>
  <c r="L178" i="8"/>
  <c r="C573" i="6"/>
  <c r="M219" i="8"/>
  <c r="M480" i="8"/>
  <c r="D71" i="8"/>
  <c r="J53" i="8"/>
  <c r="G468" i="8"/>
  <c r="I284" i="8"/>
  <c r="W93" i="2"/>
  <c r="X93" i="2" s="1"/>
  <c r="Z93" i="2" s="1"/>
  <c r="AA93" i="2" s="1"/>
  <c r="W149" i="2"/>
  <c r="X149" i="2" s="1"/>
  <c r="Z149" i="2" s="1"/>
  <c r="AA149" i="2" s="1"/>
  <c r="J71" i="8"/>
  <c r="M284" i="8"/>
  <c r="J301" i="8"/>
  <c r="C496" i="6"/>
  <c r="C505" i="6"/>
  <c r="N43" i="8"/>
  <c r="D173" i="8"/>
  <c r="I197" i="8"/>
  <c r="H71" i="8"/>
  <c r="F235" i="8"/>
  <c r="L284" i="8"/>
  <c r="N301" i="8"/>
  <c r="H43" i="8"/>
  <c r="W203" i="2"/>
  <c r="X203" i="2" s="1"/>
  <c r="W213" i="2"/>
  <c r="X213" i="2" s="1"/>
  <c r="C12" i="6"/>
  <c r="F468" i="8"/>
  <c r="M512" i="8"/>
  <c r="H173" i="8"/>
  <c r="F197" i="8"/>
  <c r="G71" i="8"/>
  <c r="D468" i="8"/>
  <c r="K284" i="8"/>
  <c r="L360" i="8"/>
  <c r="K117" i="8"/>
  <c r="N356" i="8"/>
  <c r="K197" i="8"/>
  <c r="I71" i="8"/>
  <c r="H301" i="8"/>
  <c r="W194" i="2"/>
  <c r="X194" i="2" s="1"/>
  <c r="W135" i="2"/>
  <c r="X135" i="2" s="1"/>
  <c r="Z135" i="2" s="1"/>
  <c r="C357" i="19"/>
  <c r="D537" i="2"/>
  <c r="D353" i="6" s="1"/>
  <c r="W654" i="2"/>
  <c r="X654" i="2" s="1"/>
  <c r="Z654" i="2" s="1"/>
  <c r="AA654" i="2" s="1"/>
  <c r="W653" i="2"/>
  <c r="X653" i="2" s="1"/>
  <c r="Z653" i="2" s="1"/>
  <c r="AA653" i="2" s="1"/>
  <c r="W440" i="2"/>
  <c r="X440" i="2" s="1"/>
  <c r="H200" i="8"/>
  <c r="J557" i="8"/>
  <c r="L365" i="8"/>
  <c r="J365" i="8"/>
  <c r="D365" i="8"/>
  <c r="L219" i="8"/>
  <c r="J219" i="8"/>
  <c r="I219" i="8"/>
  <c r="F173" i="8"/>
  <c r="K173" i="8"/>
  <c r="L173" i="8"/>
  <c r="G173" i="8"/>
  <c r="N197" i="8"/>
  <c r="L197" i="8"/>
  <c r="M197" i="8"/>
  <c r="H197" i="8"/>
  <c r="D268" i="8"/>
  <c r="J196" i="8"/>
  <c r="D196" i="8"/>
  <c r="F196" i="8"/>
  <c r="H169" i="8"/>
  <c r="N169" i="8"/>
  <c r="J169" i="8"/>
  <c r="L66" i="8"/>
  <c r="D471" i="8"/>
  <c r="J468" i="8"/>
  <c r="L468" i="8"/>
  <c r="M468" i="8"/>
  <c r="L262" i="8"/>
  <c r="D262" i="8"/>
  <c r="I435" i="8"/>
  <c r="M117" i="8"/>
  <c r="W132" i="2"/>
  <c r="X132" i="2" s="1"/>
  <c r="Z132" i="2" s="1"/>
  <c r="AA132" i="2" s="1"/>
  <c r="M93" i="8"/>
  <c r="G682" i="2"/>
  <c r="W886" i="2"/>
  <c r="X886" i="2" s="1"/>
  <c r="Z886" i="2" s="1"/>
  <c r="AA886" i="2" s="1"/>
  <c r="W882" i="2"/>
  <c r="X882" i="2" s="1"/>
  <c r="Z882" i="2" s="1"/>
  <c r="AA882" i="2" s="1"/>
  <c r="N229" i="8"/>
  <c r="I229" i="8"/>
  <c r="G229" i="8"/>
  <c r="G892" i="2"/>
  <c r="G487" i="2"/>
  <c r="C29" i="19"/>
  <c r="O25" i="8"/>
  <c r="C25" i="6"/>
  <c r="C32" i="6"/>
  <c r="C32" i="19"/>
  <c r="O28" i="8"/>
  <c r="C576" i="19"/>
  <c r="O572" i="8"/>
  <c r="C572" i="6"/>
  <c r="O563" i="8"/>
  <c r="C559" i="6"/>
  <c r="O550" i="8"/>
  <c r="C554" i="19"/>
  <c r="C550" i="6"/>
  <c r="C550" i="19"/>
  <c r="C546" i="6"/>
  <c r="O546" i="8"/>
  <c r="C545" i="19"/>
  <c r="C541" i="13"/>
  <c r="C541" i="8"/>
  <c r="C541" i="6"/>
  <c r="C542" i="19"/>
  <c r="C538" i="6"/>
  <c r="C538" i="19"/>
  <c r="C534" i="13"/>
  <c r="C534" i="6"/>
  <c r="C529" i="19"/>
  <c r="C525" i="19"/>
  <c r="C521" i="6"/>
  <c r="O521" i="8"/>
  <c r="C520" i="19"/>
  <c r="C516" i="6"/>
  <c r="C516" i="19"/>
  <c r="C512" i="19"/>
  <c r="C508" i="6"/>
  <c r="C503" i="6"/>
  <c r="C503" i="19"/>
  <c r="O499" i="8"/>
  <c r="C499" i="6"/>
  <c r="O495" i="8"/>
  <c r="C499" i="19"/>
  <c r="C495" i="6"/>
  <c r="C490" i="19"/>
  <c r="C481" i="19"/>
  <c r="C477" i="13"/>
  <c r="C477" i="19"/>
  <c r="C473" i="13"/>
  <c r="C473" i="6"/>
  <c r="C473" i="8"/>
  <c r="C473" i="19"/>
  <c r="C469" i="6"/>
  <c r="C468" i="19"/>
  <c r="C464" i="6"/>
  <c r="C464" i="19"/>
  <c r="C460" i="13"/>
  <c r="C460" i="8"/>
  <c r="C460" i="6"/>
  <c r="C451" i="19"/>
  <c r="C447" i="6"/>
  <c r="O443" i="8"/>
  <c r="C447" i="19"/>
  <c r="C443" i="6"/>
  <c r="C442" i="19"/>
  <c r="C438" i="13"/>
  <c r="C438" i="6"/>
  <c r="C438" i="19"/>
  <c r="C434" i="8"/>
  <c r="C434" i="13"/>
  <c r="C429" i="19"/>
  <c r="O421" i="8"/>
  <c r="C421" i="19"/>
  <c r="O417" i="8"/>
  <c r="C412" i="19"/>
  <c r="D624" i="2"/>
  <c r="D616" i="2"/>
  <c r="O391" i="8"/>
  <c r="C369" i="19"/>
  <c r="C360" i="19"/>
  <c r="C356" i="19"/>
  <c r="C338" i="19"/>
  <c r="C334" i="13"/>
  <c r="O326" i="8"/>
  <c r="C321" i="19"/>
  <c r="C317" i="19"/>
  <c r="C312" i="19"/>
  <c r="C308" i="8"/>
  <c r="O308" i="8" s="1"/>
  <c r="C308" i="19"/>
  <c r="C300" i="8"/>
  <c r="C299" i="19"/>
  <c r="C269" i="19"/>
  <c r="C265" i="6"/>
  <c r="C265" i="19"/>
  <c r="G256" i="8"/>
  <c r="C256" i="19"/>
  <c r="C252" i="6"/>
  <c r="C252" i="19"/>
  <c r="C247" i="19"/>
  <c r="C243" i="19"/>
  <c r="C239" i="8"/>
  <c r="N239" i="8" s="1"/>
  <c r="C239" i="6"/>
  <c r="C230" i="6"/>
  <c r="C234" i="19"/>
  <c r="C230" i="19"/>
  <c r="C226" i="6"/>
  <c r="C226" i="8"/>
  <c r="C217" i="8"/>
  <c r="C217" i="6"/>
  <c r="C217" i="19"/>
  <c r="C213" i="6"/>
  <c r="C204" i="6"/>
  <c r="C191" i="6"/>
  <c r="C187" i="8"/>
  <c r="O187" i="8" s="1"/>
  <c r="C187" i="6"/>
  <c r="C187" i="19"/>
  <c r="C183" i="6"/>
  <c r="C165" i="19"/>
  <c r="C161" i="8"/>
  <c r="O161" i="8" s="1"/>
  <c r="C161" i="6"/>
  <c r="C161" i="19"/>
  <c r="C157" i="8"/>
  <c r="O157" i="8" s="1"/>
  <c r="C156" i="19"/>
  <c r="C152" i="8"/>
  <c r="N152" i="8" s="1"/>
  <c r="C148" i="19"/>
  <c r="C143" i="19"/>
  <c r="C135" i="19"/>
  <c r="C131" i="8"/>
  <c r="O131" i="8" s="1"/>
  <c r="C126" i="8"/>
  <c r="O126" i="8" s="1"/>
  <c r="C126" i="6"/>
  <c r="C126" i="19"/>
  <c r="C122" i="6"/>
  <c r="C122" i="8"/>
  <c r="O122" i="8" s="1"/>
  <c r="C122" i="19"/>
  <c r="C118" i="6"/>
  <c r="O109" i="8"/>
  <c r="C109" i="19"/>
  <c r="O105" i="8"/>
  <c r="C100" i="19"/>
  <c r="C96" i="6"/>
  <c r="C92" i="6"/>
  <c r="M92" i="8"/>
  <c r="C83" i="19"/>
  <c r="C79" i="6"/>
  <c r="C78" i="19"/>
  <c r="C75" i="19"/>
  <c r="C71" i="6"/>
  <c r="C71" i="19"/>
  <c r="C67" i="19"/>
  <c r="C63" i="13"/>
  <c r="C63" i="8"/>
  <c r="M63" i="8" s="1"/>
  <c r="D78" i="2"/>
  <c r="D58" i="13" s="1"/>
  <c r="C58" i="6"/>
  <c r="D74" i="2"/>
  <c r="D54" i="13" s="1"/>
  <c r="C54" i="6"/>
  <c r="D70" i="2"/>
  <c r="D50" i="13" s="1"/>
  <c r="C50" i="8"/>
  <c r="O50" i="8" s="1"/>
  <c r="C50" i="13"/>
  <c r="K50" i="13" s="1"/>
  <c r="D45" i="13"/>
  <c r="C45" i="6"/>
  <c r="C45" i="19"/>
  <c r="C41" i="6"/>
  <c r="C41" i="19"/>
  <c r="C37" i="8"/>
  <c r="O37" i="8" s="1"/>
  <c r="C37" i="13"/>
  <c r="K37" i="13" s="1"/>
  <c r="M406" i="8"/>
  <c r="G793" i="2"/>
  <c r="D406" i="8"/>
  <c r="H287" i="8"/>
  <c r="D287" i="8"/>
  <c r="M506" i="8"/>
  <c r="I568" i="8"/>
  <c r="M568" i="8"/>
  <c r="K568" i="8"/>
  <c r="K462" i="8"/>
  <c r="I365" i="8"/>
  <c r="K365" i="8"/>
  <c r="N531" i="8"/>
  <c r="N406" i="8"/>
  <c r="I406" i="8"/>
  <c r="F406" i="8"/>
  <c r="F219" i="8"/>
  <c r="N219" i="8"/>
  <c r="I173" i="8"/>
  <c r="D197" i="8"/>
  <c r="I104" i="8"/>
  <c r="N196" i="8"/>
  <c r="M196" i="8"/>
  <c r="F169" i="8"/>
  <c r="D169" i="8"/>
  <c r="L71" i="8"/>
  <c r="F71" i="8"/>
  <c r="D264" i="8"/>
  <c r="G299" i="8"/>
  <c r="N287" i="8"/>
  <c r="I287" i="8"/>
  <c r="J245" i="8"/>
  <c r="K468" i="8"/>
  <c r="N468" i="8"/>
  <c r="N83" i="8"/>
  <c r="L83" i="8"/>
  <c r="K83" i="8"/>
  <c r="D512" i="8"/>
  <c r="H506" i="8"/>
  <c r="H73" i="8"/>
  <c r="N284" i="8"/>
  <c r="G284" i="8"/>
  <c r="M65" i="8"/>
  <c r="N117" i="8"/>
  <c r="G117" i="8"/>
  <c r="G568" i="8"/>
  <c r="G200" i="8"/>
  <c r="N365" i="8"/>
  <c r="G365" i="8"/>
  <c r="G531" i="8"/>
  <c r="K406" i="8"/>
  <c r="L399" i="8"/>
  <c r="G87" i="8"/>
  <c r="D538" i="8"/>
  <c r="L196" i="8"/>
  <c r="G169" i="8"/>
  <c r="K169" i="8"/>
  <c r="J287" i="8"/>
  <c r="L245" i="8"/>
  <c r="N41" i="8"/>
  <c r="H41" i="8"/>
  <c r="I83" i="8"/>
  <c r="H83" i="8"/>
  <c r="L118" i="8"/>
  <c r="D506" i="8"/>
  <c r="H284" i="8"/>
  <c r="D284" i="8"/>
  <c r="D229" i="8"/>
  <c r="W894" i="2"/>
  <c r="X894" i="2" s="1"/>
  <c r="Z894" i="2" s="1"/>
  <c r="AA894" i="2" s="1"/>
  <c r="W801" i="2"/>
  <c r="X801" i="2" s="1"/>
  <c r="Z801" i="2" s="1"/>
  <c r="AA801" i="2" s="1"/>
  <c r="AF794" i="2" s="1"/>
  <c r="W281" i="2"/>
  <c r="X281" i="2" s="1"/>
  <c r="Z281" i="2" s="1"/>
  <c r="AA281" i="2" s="1"/>
  <c r="W201" i="2"/>
  <c r="X201" i="2" s="1"/>
  <c r="Z201" i="2" s="1"/>
  <c r="AA201" i="2" s="1"/>
  <c r="W897" i="2"/>
  <c r="X897" i="2" s="1"/>
  <c r="Z897" i="2" s="1"/>
  <c r="AA897" i="2" s="1"/>
  <c r="AF894" i="2" s="1"/>
  <c r="G332" i="2"/>
  <c r="W449" i="2"/>
  <c r="X449" i="2" s="1"/>
  <c r="Z449" i="2" s="1"/>
  <c r="AA449" i="2" s="1"/>
  <c r="W613" i="2"/>
  <c r="X613" i="2" s="1"/>
  <c r="Z613" i="2" s="1"/>
  <c r="AA613" i="2" s="1"/>
  <c r="G221" i="2"/>
  <c r="W209" i="2"/>
  <c r="X209" i="2" s="1"/>
  <c r="Z209" i="2" s="1"/>
  <c r="AA209" i="2" s="1"/>
  <c r="C251" i="6"/>
  <c r="C186" i="6"/>
  <c r="C212" i="8"/>
  <c r="C493" i="19"/>
  <c r="C398" i="19"/>
  <c r="C359" i="19"/>
  <c r="C350" i="19"/>
  <c r="C225" i="19"/>
  <c r="G746" i="2"/>
  <c r="W338" i="2"/>
  <c r="X338" i="2" s="1"/>
  <c r="Z338" i="2" s="1"/>
  <c r="AA338" i="2" s="1"/>
  <c r="W121" i="2"/>
  <c r="X121" i="2" s="1"/>
  <c r="Z121" i="2" s="1"/>
  <c r="AA121" i="2" s="1"/>
  <c r="C511" i="19"/>
  <c r="C281" i="19"/>
  <c r="C61" i="19"/>
  <c r="L82" i="8"/>
  <c r="M428" i="8"/>
  <c r="D428" i="8"/>
  <c r="J428" i="8"/>
  <c r="G905" i="2"/>
  <c r="G663" i="2"/>
  <c r="G626" i="2"/>
  <c r="G208" i="2"/>
  <c r="D373" i="8"/>
  <c r="G576" i="8"/>
  <c r="F178" i="8"/>
  <c r="M178" i="8"/>
  <c r="J178" i="8"/>
  <c r="N380" i="8"/>
  <c r="H380" i="8"/>
  <c r="D380" i="8"/>
  <c r="G165" i="8"/>
  <c r="K165" i="8"/>
  <c r="D165" i="8"/>
  <c r="G99" i="8"/>
  <c r="H99" i="8"/>
  <c r="K99" i="8"/>
  <c r="J99" i="8"/>
  <c r="I99" i="8"/>
  <c r="N99" i="8"/>
  <c r="D99" i="8"/>
  <c r="O99" i="8" s="1"/>
  <c r="L99" i="8"/>
  <c r="G695" i="2"/>
  <c r="N373" i="8"/>
  <c r="G866" i="2"/>
  <c r="G819" i="2"/>
  <c r="G806" i="2"/>
  <c r="G532" i="2"/>
  <c r="G448" i="2"/>
  <c r="G419" i="2"/>
  <c r="G397" i="2"/>
  <c r="G345" i="2"/>
  <c r="G278" i="2"/>
  <c r="G247" i="2"/>
  <c r="G234" i="2"/>
  <c r="N430" i="8"/>
  <c r="M430" i="8"/>
  <c r="G583" i="2"/>
  <c r="G195" i="2"/>
  <c r="G160" i="2"/>
  <c r="G147" i="2"/>
  <c r="G131" i="2"/>
  <c r="G114" i="2"/>
  <c r="G92" i="2"/>
  <c r="G50" i="2"/>
  <c r="W163" i="2"/>
  <c r="X163" i="2" s="1"/>
  <c r="Z163" i="2" s="1"/>
  <c r="AA163" i="2" s="1"/>
  <c r="W94" i="2"/>
  <c r="X94" i="2" s="1"/>
  <c r="Z94" i="2" s="1"/>
  <c r="AA94" i="2" s="1"/>
  <c r="W279" i="2"/>
  <c r="X279" i="2" s="1"/>
  <c r="Z279" i="2" s="1"/>
  <c r="AA279" i="2" s="1"/>
  <c r="W265" i="2"/>
  <c r="X265" i="2" s="1"/>
  <c r="Z265" i="2" s="1"/>
  <c r="AA265" i="2" s="1"/>
  <c r="W187" i="2"/>
  <c r="X187" i="2" s="1"/>
  <c r="Z187" i="2" s="1"/>
  <c r="AA187" i="2" s="1"/>
  <c r="W117" i="2"/>
  <c r="X117" i="2" s="1"/>
  <c r="Z117" i="2" s="1"/>
  <c r="AA117" i="2" s="1"/>
  <c r="E27" i="2"/>
  <c r="C18" i="13"/>
  <c r="D14" i="13"/>
  <c r="O524" i="8"/>
  <c r="C524" i="6"/>
  <c r="C528" i="19"/>
  <c r="C485" i="19"/>
  <c r="D753" i="2"/>
  <c r="E753" i="2" s="1"/>
  <c r="C476" i="19"/>
  <c r="C472" i="6"/>
  <c r="C468" i="6"/>
  <c r="C472" i="19"/>
  <c r="C468" i="13"/>
  <c r="D658" i="2"/>
  <c r="D421" i="6" s="1"/>
  <c r="C425" i="19"/>
  <c r="C408" i="19"/>
  <c r="C347" i="19"/>
  <c r="C343" i="19"/>
  <c r="D191" i="13"/>
  <c r="C195" i="19"/>
  <c r="D242" i="2"/>
  <c r="D187" i="13" s="1"/>
  <c r="C191" i="19"/>
  <c r="C182" i="19"/>
  <c r="C178" i="6"/>
  <c r="C174" i="8"/>
  <c r="C178" i="19"/>
  <c r="D172" i="2"/>
  <c r="D126" i="13" s="1"/>
  <c r="C130" i="19"/>
  <c r="W95" i="2"/>
  <c r="X95" i="2" s="1"/>
  <c r="Z95" i="2" s="1"/>
  <c r="AA95" i="2" s="1"/>
  <c r="C18" i="19"/>
  <c r="C583" i="19"/>
  <c r="C226" i="19"/>
  <c r="C58" i="19"/>
  <c r="C54" i="19"/>
  <c r="C49" i="19"/>
  <c r="W237" i="2"/>
  <c r="X237" i="2" s="1"/>
  <c r="Z237" i="2" s="1"/>
  <c r="AA237" i="2" s="1"/>
  <c r="W343" i="2"/>
  <c r="X343" i="2" s="1"/>
  <c r="C566" i="6"/>
  <c r="C520" i="6"/>
  <c r="C570" i="19"/>
  <c r="C498" i="19"/>
  <c r="C395" i="19"/>
  <c r="C282" i="19"/>
  <c r="C278" i="19"/>
  <c r="C62" i="19"/>
  <c r="W428" i="2"/>
  <c r="X428" i="2" s="1"/>
  <c r="Z428" i="2" s="1"/>
  <c r="AA428" i="2" s="1"/>
  <c r="W198" i="2"/>
  <c r="X198" i="2" s="1"/>
  <c r="Z198" i="2" s="1"/>
  <c r="AA198" i="2" s="1"/>
  <c r="C549" i="6"/>
  <c r="C26" i="19"/>
  <c r="C304" i="19"/>
  <c r="C260" i="19"/>
  <c r="C96" i="19"/>
  <c r="C11" i="20"/>
  <c r="C15" i="19"/>
  <c r="E28" i="2"/>
  <c r="C19" i="8"/>
  <c r="O19" i="8" s="1"/>
  <c r="C19" i="19"/>
  <c r="D41" i="2"/>
  <c r="D32" i="13" s="1"/>
  <c r="C36" i="19"/>
  <c r="C584" i="19"/>
  <c r="D899" i="2"/>
  <c r="D576" i="6" s="1"/>
  <c r="C580" i="19"/>
  <c r="D890" i="2"/>
  <c r="C571" i="19"/>
  <c r="D886" i="2"/>
  <c r="C567" i="19"/>
  <c r="D882" i="2"/>
  <c r="C563" i="19"/>
  <c r="C533" i="19"/>
  <c r="C529" i="6"/>
  <c r="D805" i="2"/>
  <c r="C507" i="19"/>
  <c r="D621" i="2"/>
  <c r="O396" i="8"/>
  <c r="D617" i="2"/>
  <c r="C396" i="19"/>
  <c r="D613" i="2"/>
  <c r="D388" i="13" s="1"/>
  <c r="C392" i="19"/>
  <c r="C366" i="19"/>
  <c r="C362" i="6"/>
  <c r="C353" i="19"/>
  <c r="C349" i="8"/>
  <c r="E349" i="8" s="1"/>
  <c r="C253" i="19"/>
  <c r="C249" i="6"/>
  <c r="C231" i="19"/>
  <c r="C227" i="13"/>
  <c r="C227" i="8"/>
  <c r="C227" i="19"/>
  <c r="C223" i="13"/>
  <c r="C223" i="8"/>
  <c r="C210" i="19"/>
  <c r="C206" i="13"/>
  <c r="K206" i="13" s="1"/>
  <c r="C206" i="6"/>
  <c r="W58" i="2"/>
  <c r="X58" i="2" s="1"/>
  <c r="Z58" i="2" s="1"/>
  <c r="AA58" i="2" s="1"/>
  <c r="I256" i="8"/>
  <c r="W214" i="2"/>
  <c r="X214" i="2" s="1"/>
  <c r="W633" i="2"/>
  <c r="X633" i="2" s="1"/>
  <c r="Z633" i="2" s="1"/>
  <c r="AA633" i="2" s="1"/>
  <c r="H111" i="8"/>
  <c r="W671" i="2"/>
  <c r="X671" i="2" s="1"/>
  <c r="Z671" i="2" s="1"/>
  <c r="AA671" i="2" s="1"/>
  <c r="W670" i="2"/>
  <c r="X670" i="2" s="1"/>
  <c r="Z670" i="2" s="1"/>
  <c r="AA670" i="2" s="1"/>
  <c r="W57" i="2"/>
  <c r="X57" i="2" s="1"/>
  <c r="Z57" i="2" s="1"/>
  <c r="AA57" i="2" s="1"/>
  <c r="W51" i="2"/>
  <c r="X51" i="2" s="1"/>
  <c r="Z51" i="2" s="1"/>
  <c r="AA51" i="2" s="1"/>
  <c r="W619" i="2"/>
  <c r="X619" i="2" s="1"/>
  <c r="Z619" i="2" s="1"/>
  <c r="AA619" i="2" s="1"/>
  <c r="W268" i="2"/>
  <c r="X268" i="2" s="1"/>
  <c r="Z268" i="2" s="1"/>
  <c r="AA268" i="2" s="1"/>
  <c r="I399" i="8"/>
  <c r="W341" i="2"/>
  <c r="X341" i="2" s="1"/>
  <c r="W286" i="2"/>
  <c r="X286" i="2" s="1"/>
  <c r="Z286" i="2" s="1"/>
  <c r="AA286" i="2" s="1"/>
  <c r="W334" i="2"/>
  <c r="X334" i="2" s="1"/>
  <c r="Z334" i="2" s="1"/>
  <c r="AA334" i="2" s="1"/>
  <c r="W190" i="2"/>
  <c r="X190" i="2" s="1"/>
  <c r="W23" i="2"/>
  <c r="X23" i="2" s="1"/>
  <c r="Z23" i="2" s="1"/>
  <c r="AA23" i="2" s="1"/>
  <c r="W215" i="2"/>
  <c r="X215" i="2" s="1"/>
  <c r="W122" i="2"/>
  <c r="X122" i="2" s="1"/>
  <c r="Z122" i="2" s="1"/>
  <c r="AA122" i="2" s="1"/>
  <c r="K256" i="8"/>
  <c r="F256" i="8"/>
  <c r="G650" i="2"/>
  <c r="G435" i="2"/>
  <c r="G358" i="2"/>
  <c r="CH180" i="7"/>
  <c r="D33" i="2"/>
  <c r="D24" i="13" s="1"/>
  <c r="D34" i="2"/>
  <c r="D25" i="13" s="1"/>
  <c r="D42" i="2"/>
  <c r="E42" i="2" s="1"/>
  <c r="D31" i="13"/>
  <c r="D39" i="2"/>
  <c r="D30" i="13" s="1"/>
  <c r="D38" i="2"/>
  <c r="E38" i="2" s="1"/>
  <c r="D37" i="2"/>
  <c r="D28" i="13" s="1"/>
  <c r="D36" i="2"/>
  <c r="D35" i="2"/>
  <c r="D26" i="13" s="1"/>
  <c r="D903" i="2"/>
  <c r="D900" i="2"/>
  <c r="D898" i="2"/>
  <c r="D897" i="2"/>
  <c r="D896" i="2"/>
  <c r="D894" i="2"/>
  <c r="D891" i="2"/>
  <c r="D885" i="2"/>
  <c r="D884" i="2"/>
  <c r="D561" i="6" s="1"/>
  <c r="D883" i="2"/>
  <c r="D881" i="2"/>
  <c r="D558" i="6" s="1"/>
  <c r="D844" i="2"/>
  <c r="D843" i="2"/>
  <c r="D541" i="13" s="1"/>
  <c r="D841" i="2"/>
  <c r="E841" i="2" s="1"/>
  <c r="D840" i="2"/>
  <c r="D538" i="13" s="1"/>
  <c r="D838" i="2"/>
  <c r="D837" i="2"/>
  <c r="D535" i="13" s="1"/>
  <c r="D836" i="2"/>
  <c r="D534" i="13" s="1"/>
  <c r="D834" i="2"/>
  <c r="D532" i="13" s="1"/>
  <c r="D828" i="2"/>
  <c r="D821" i="2"/>
  <c r="D808" i="2"/>
  <c r="E489" i="6"/>
  <c r="E489" i="13" s="1"/>
  <c r="D487" i="13"/>
  <c r="E486" i="6"/>
  <c r="E486" i="13" s="1"/>
  <c r="D485" i="13"/>
  <c r="D484" i="13"/>
  <c r="D482" i="13"/>
  <c r="D779" i="2"/>
  <c r="E779" i="2" s="1"/>
  <c r="D477" i="6"/>
  <c r="D757" i="2"/>
  <c r="D476" i="13" s="1"/>
  <c r="D752" i="2"/>
  <c r="D471" i="13" s="1"/>
  <c r="E748" i="2"/>
  <c r="D693" i="2"/>
  <c r="D450" i="6" s="1"/>
  <c r="E450" i="6" s="1"/>
  <c r="D692" i="2"/>
  <c r="D449" i="6" s="1"/>
  <c r="E449" i="6" s="1"/>
  <c r="D689" i="2"/>
  <c r="D446" i="6" s="1"/>
  <c r="E446" i="6" s="1"/>
  <c r="D687" i="2"/>
  <c r="D686" i="2"/>
  <c r="D685" i="2"/>
  <c r="D442" i="6" s="1"/>
  <c r="E442" i="6" s="1"/>
  <c r="D683" i="2"/>
  <c r="D675" i="2"/>
  <c r="D673" i="2"/>
  <c r="D436" i="6" s="1"/>
  <c r="D672" i="2"/>
  <c r="D435" i="6" s="1"/>
  <c r="D671" i="2"/>
  <c r="D670" i="2"/>
  <c r="D669" i="2"/>
  <c r="D666" i="2"/>
  <c r="D429" i="6" s="1"/>
  <c r="D664" i="2"/>
  <c r="D427" i="13" s="1"/>
  <c r="D660" i="2"/>
  <c r="D659" i="2"/>
  <c r="D657" i="2"/>
  <c r="D656" i="2"/>
  <c r="D655" i="2"/>
  <c r="D654" i="2"/>
  <c r="D638" i="2"/>
  <c r="D632" i="2"/>
  <c r="D631" i="2"/>
  <c r="D630" i="2"/>
  <c r="D570" i="2"/>
  <c r="D569" i="2"/>
  <c r="D372" i="6" s="1"/>
  <c r="D568" i="2"/>
  <c r="D371" i="6" s="1"/>
  <c r="D567" i="2"/>
  <c r="C372" i="19"/>
  <c r="D565" i="2"/>
  <c r="D564" i="2"/>
  <c r="D563" i="2"/>
  <c r="D562" i="2"/>
  <c r="D561" i="2"/>
  <c r="D560" i="2"/>
  <c r="D363" i="6" s="1"/>
  <c r="D559" i="2"/>
  <c r="E559" i="2" s="1"/>
  <c r="D544" i="2"/>
  <c r="D543" i="2"/>
  <c r="D359" i="6" s="1"/>
  <c r="D538" i="2"/>
  <c r="D354" i="6" s="1"/>
  <c r="D536" i="2"/>
  <c r="D352" i="6" s="1"/>
  <c r="D497" i="2"/>
  <c r="D496" i="2"/>
  <c r="D344" i="6" s="1"/>
  <c r="D494" i="2"/>
  <c r="D493" i="2"/>
  <c r="D492" i="2"/>
  <c r="D491" i="2"/>
  <c r="D490" i="2"/>
  <c r="D489" i="2"/>
  <c r="D488" i="2"/>
  <c r="E488" i="2" s="1"/>
  <c r="D486" i="2"/>
  <c r="C337" i="19"/>
  <c r="D485" i="2"/>
  <c r="D333" i="6" s="1"/>
  <c r="D484" i="2"/>
  <c r="D332" i="6" s="1"/>
  <c r="D483" i="2"/>
  <c r="D331" i="6" s="1"/>
  <c r="D481" i="2"/>
  <c r="D329" i="6" s="1"/>
  <c r="D480" i="2"/>
  <c r="D328" i="6" s="1"/>
  <c r="D479" i="2"/>
  <c r="D327" i="6" s="1"/>
  <c r="D478" i="2"/>
  <c r="D476" i="2"/>
  <c r="D324" i="6" s="1"/>
  <c r="D452" i="2"/>
  <c r="D446" i="2"/>
  <c r="D445" i="2"/>
  <c r="D444" i="2"/>
  <c r="D442" i="2"/>
  <c r="D441" i="2"/>
  <c r="D440" i="2"/>
  <c r="D301" i="6" s="1"/>
  <c r="D439" i="2"/>
  <c r="D437" i="2"/>
  <c r="D426" i="2"/>
  <c r="D425" i="2"/>
  <c r="D289" i="6" s="1"/>
  <c r="D424" i="2"/>
  <c r="D423" i="2"/>
  <c r="D287" i="6" s="1"/>
  <c r="D421" i="2"/>
  <c r="D408" i="2"/>
  <c r="D400" i="2"/>
  <c r="D269" i="13"/>
  <c r="D369" i="2"/>
  <c r="D268" i="6" s="1"/>
  <c r="D368" i="2"/>
  <c r="D367" i="2"/>
  <c r="C268" i="19"/>
  <c r="D365" i="2"/>
  <c r="D264" i="6" s="1"/>
  <c r="D364" i="2"/>
  <c r="D263" i="6" s="1"/>
  <c r="D363" i="2"/>
  <c r="D362" i="2"/>
  <c r="D361" i="2"/>
  <c r="D260" i="6" s="1"/>
  <c r="D357" i="2"/>
  <c r="D256" i="13" s="1"/>
  <c r="D356" i="2"/>
  <c r="D255" i="13" s="1"/>
  <c r="D355" i="2"/>
  <c r="E355" i="2" s="1"/>
  <c r="D354" i="2"/>
  <c r="D253" i="13" s="1"/>
  <c r="D353" i="2"/>
  <c r="E353" i="2" s="1"/>
  <c r="D352" i="2"/>
  <c r="E352" i="2" s="1"/>
  <c r="D351" i="2"/>
  <c r="D250" i="13" s="1"/>
  <c r="D350" i="2"/>
  <c r="D349" i="2"/>
  <c r="E349" i="2" s="1"/>
  <c r="D348" i="2"/>
  <c r="D247" i="13" s="1"/>
  <c r="D347" i="2"/>
  <c r="D246" i="13" s="1"/>
  <c r="D230" i="13"/>
  <c r="C233" i="19"/>
  <c r="D289" i="2"/>
  <c r="D229" i="13" s="1"/>
  <c r="E286" i="2"/>
  <c r="D285" i="2"/>
  <c r="D225" i="13" s="1"/>
  <c r="D284" i="2"/>
  <c r="D224" i="6" s="1"/>
  <c r="D283" i="2"/>
  <c r="D282" i="2"/>
  <c r="E282" i="2" s="1"/>
  <c r="D220" i="13"/>
  <c r="D279" i="2"/>
  <c r="D219" i="6" s="1"/>
  <c r="D216" i="13"/>
  <c r="D213" i="13"/>
  <c r="D267" i="2"/>
  <c r="D212" i="13" s="1"/>
  <c r="D258" i="2"/>
  <c r="D203" i="13" s="1"/>
  <c r="D256" i="2"/>
  <c r="D201" i="13" s="1"/>
  <c r="D255" i="2"/>
  <c r="E255" i="2" s="1"/>
  <c r="D254" i="2"/>
  <c r="D199" i="13" s="1"/>
  <c r="D252" i="2"/>
  <c r="D197" i="13" s="1"/>
  <c r="D251" i="2"/>
  <c r="D196" i="13" s="1"/>
  <c r="C199" i="19"/>
  <c r="D250" i="2"/>
  <c r="E250" i="2" s="1"/>
  <c r="D249" i="2"/>
  <c r="E249" i="2" s="1"/>
  <c r="D240" i="2"/>
  <c r="D185" i="13" s="1"/>
  <c r="D239" i="2"/>
  <c r="D184" i="6" s="1"/>
  <c r="E184" i="6" s="1"/>
  <c r="E184" i="13" s="1"/>
  <c r="D238" i="2"/>
  <c r="D236" i="2"/>
  <c r="D181" i="13" s="1"/>
  <c r="D235" i="2"/>
  <c r="D180" i="6" s="1"/>
  <c r="D233" i="2"/>
  <c r="D178" i="6" s="1"/>
  <c r="E178" i="6" s="1"/>
  <c r="E178" i="13" s="1"/>
  <c r="D232" i="2"/>
  <c r="D177" i="13" s="1"/>
  <c r="D227" i="2"/>
  <c r="D172" i="13" s="1"/>
  <c r="D226" i="2"/>
  <c r="D171" i="13" s="1"/>
  <c r="D220" i="2"/>
  <c r="E220" i="2" s="1"/>
  <c r="D206" i="2"/>
  <c r="D151" i="13" s="1"/>
  <c r="D205" i="2"/>
  <c r="D150" i="13" s="1"/>
  <c r="D203" i="2"/>
  <c r="D148" i="6" s="1"/>
  <c r="D202" i="2"/>
  <c r="E202" i="2" s="1"/>
  <c r="D201" i="2"/>
  <c r="D146" i="13" s="1"/>
  <c r="D200" i="2"/>
  <c r="D145" i="13" s="1"/>
  <c r="D199" i="2"/>
  <c r="E199" i="2" s="1"/>
  <c r="D197" i="2"/>
  <c r="D142" i="13" s="1"/>
  <c r="D196" i="2"/>
  <c r="D141" i="13" s="1"/>
  <c r="D192" i="2"/>
  <c r="D137" i="13" s="1"/>
  <c r="D185" i="2"/>
  <c r="D130" i="13" s="1"/>
  <c r="D183" i="2"/>
  <c r="D128" i="13" s="1"/>
  <c r="C129" i="19"/>
  <c r="D171" i="2"/>
  <c r="E171" i="2" s="1"/>
  <c r="D170" i="2"/>
  <c r="D124" i="13" s="1"/>
  <c r="D168" i="2"/>
  <c r="D122" i="6" s="1"/>
  <c r="E122" i="6" s="1"/>
  <c r="E122" i="13" s="1"/>
  <c r="D167" i="2"/>
  <c r="D121" i="13" s="1"/>
  <c r="D166" i="2"/>
  <c r="E166" i="2" s="1"/>
  <c r="D165" i="2"/>
  <c r="D119" i="13" s="1"/>
  <c r="D164" i="2"/>
  <c r="D118" i="13" s="1"/>
  <c r="D117" i="6"/>
  <c r="D162" i="2"/>
  <c r="D116" i="13" s="1"/>
  <c r="D113" i="13"/>
  <c r="D155" i="2"/>
  <c r="D99" i="13"/>
  <c r="D98" i="13"/>
  <c r="D140" i="2"/>
  <c r="D97" i="6" s="1"/>
  <c r="D138" i="2"/>
  <c r="D137" i="2"/>
  <c r="D136" i="2"/>
  <c r="D135" i="2"/>
  <c r="C95" i="19"/>
  <c r="D91" i="13"/>
  <c r="D90" i="13"/>
  <c r="D126" i="2"/>
  <c r="D87" i="13" s="1"/>
  <c r="D125" i="2"/>
  <c r="D86" i="13" s="1"/>
  <c r="D120" i="2"/>
  <c r="D81" i="13" s="1"/>
  <c r="D119" i="2"/>
  <c r="D80" i="13" s="1"/>
  <c r="D118" i="2"/>
  <c r="D79" i="13" s="1"/>
  <c r="D102" i="2"/>
  <c r="D72" i="6" s="1"/>
  <c r="D101" i="2"/>
  <c r="D71" i="13" s="1"/>
  <c r="D100" i="2"/>
  <c r="D70" i="6" s="1"/>
  <c r="D99" i="2"/>
  <c r="E99" i="2" s="1"/>
  <c r="D98" i="2"/>
  <c r="D68" i="13" s="1"/>
  <c r="D97" i="2"/>
  <c r="D67" i="13" s="1"/>
  <c r="D96" i="2"/>
  <c r="E96" i="2" s="1"/>
  <c r="D95" i="2"/>
  <c r="D65" i="13" s="1"/>
  <c r="D93" i="2"/>
  <c r="D63" i="13" s="1"/>
  <c r="D48" i="13"/>
  <c r="D57" i="2"/>
  <c r="D43" i="13" s="1"/>
  <c r="D56" i="2"/>
  <c r="D42" i="13" s="1"/>
  <c r="CH674" i="7"/>
  <c r="CH622" i="7"/>
  <c r="CH596" i="7"/>
  <c r="D904" i="2"/>
  <c r="J578" i="8"/>
  <c r="D901" i="2"/>
  <c r="D895" i="2"/>
  <c r="D572" i="6" s="1"/>
  <c r="D893" i="2"/>
  <c r="D888" i="2"/>
  <c r="D565" i="6" s="1"/>
  <c r="D887" i="2"/>
  <c r="D564" i="6" s="1"/>
  <c r="D878" i="2"/>
  <c r="D877" i="2"/>
  <c r="D554" i="6" s="1"/>
  <c r="D876" i="2"/>
  <c r="C552" i="6"/>
  <c r="D875" i="2"/>
  <c r="C556" i="19"/>
  <c r="D874" i="2"/>
  <c r="D551" i="6" s="1"/>
  <c r="D873" i="2"/>
  <c r="D872" i="2"/>
  <c r="D870" i="2"/>
  <c r="CH544" i="7"/>
  <c r="D869" i="2"/>
  <c r="D546" i="6" s="1"/>
  <c r="D868" i="2"/>
  <c r="D545" i="6" s="1"/>
  <c r="N544" i="8"/>
  <c r="J544" i="8"/>
  <c r="C544" i="6"/>
  <c r="C548" i="19"/>
  <c r="D867" i="2"/>
  <c r="D544" i="13" s="1"/>
  <c r="C544" i="13"/>
  <c r="K544" i="13" s="1"/>
  <c r="D839" i="2"/>
  <c r="D537" i="6" s="1"/>
  <c r="D835" i="2"/>
  <c r="D533" i="13" s="1"/>
  <c r="D833" i="2"/>
  <c r="E833" i="2" s="1"/>
  <c r="D830" i="2"/>
  <c r="D829" i="2"/>
  <c r="C531" i="19"/>
  <c r="O527" i="8"/>
  <c r="D827" i="2"/>
  <c r="D826" i="2"/>
  <c r="D824" i="2"/>
  <c r="D522" i="6" s="1"/>
  <c r="D823" i="2"/>
  <c r="D822" i="2"/>
  <c r="C524" i="19"/>
  <c r="D820" i="2"/>
  <c r="D518" i="13" s="1"/>
  <c r="CH518" i="7"/>
  <c r="D818" i="2"/>
  <c r="D817" i="2"/>
  <c r="D816" i="2"/>
  <c r="D815" i="2"/>
  <c r="D512" i="6"/>
  <c r="C511" i="6"/>
  <c r="C515" i="19"/>
  <c r="O511" i="8"/>
  <c r="D813" i="2"/>
  <c r="D812" i="2"/>
  <c r="D510" i="6" s="1"/>
  <c r="D510" i="8"/>
  <c r="M510" i="8"/>
  <c r="I510" i="8"/>
  <c r="D811" i="2"/>
  <c r="C513" i="19"/>
  <c r="D810" i="2"/>
  <c r="D809" i="2"/>
  <c r="D807" i="2"/>
  <c r="O502" i="8"/>
  <c r="C502" i="6"/>
  <c r="D804" i="2"/>
  <c r="D803" i="2"/>
  <c r="D802" i="2"/>
  <c r="D801" i="2"/>
  <c r="D800" i="2"/>
  <c r="D799" i="2"/>
  <c r="D497" i="6" s="1"/>
  <c r="D798" i="2"/>
  <c r="D797" i="2"/>
  <c r="D796" i="2"/>
  <c r="CH492" i="7"/>
  <c r="D795" i="2"/>
  <c r="C497" i="19"/>
  <c r="D794" i="2"/>
  <c r="D492" i="6" s="1"/>
  <c r="D490" i="13"/>
  <c r="D755" i="2"/>
  <c r="D474" i="13" s="1"/>
  <c r="E754" i="2"/>
  <c r="D751" i="2"/>
  <c r="D470" i="13" s="1"/>
  <c r="D750" i="2"/>
  <c r="D469" i="13" s="1"/>
  <c r="D749" i="2"/>
  <c r="D468" i="6" s="1"/>
  <c r="D747" i="2"/>
  <c r="G464" i="8"/>
  <c r="D464" i="8"/>
  <c r="D707" i="2"/>
  <c r="D464" i="13" s="1"/>
  <c r="D706" i="2"/>
  <c r="D463" i="13" s="1"/>
  <c r="D705" i="2"/>
  <c r="E705" i="2" s="1"/>
  <c r="C461" i="6"/>
  <c r="D704" i="2"/>
  <c r="E704" i="2" s="1"/>
  <c r="C461" i="13"/>
  <c r="C465" i="19"/>
  <c r="D703" i="2"/>
  <c r="D460" i="13" s="1"/>
  <c r="D702" i="2"/>
  <c r="D701" i="2"/>
  <c r="D458" i="13" s="1"/>
  <c r="D700" i="2"/>
  <c r="D699" i="2"/>
  <c r="D456" i="6" s="1"/>
  <c r="D698" i="2"/>
  <c r="D455" i="6" s="1"/>
  <c r="D697" i="2"/>
  <c r="D454" i="6" s="1"/>
  <c r="D696" i="2"/>
  <c r="D453" i="6" s="1"/>
  <c r="C453" i="6"/>
  <c r="C453" i="8"/>
  <c r="C453" i="13"/>
  <c r="C457" i="19"/>
  <c r="CH440" i="7"/>
  <c r="D694" i="2"/>
  <c r="D690" i="2"/>
  <c r="D684" i="2"/>
  <c r="D441" i="13" s="1"/>
  <c r="D674" i="2"/>
  <c r="C441" i="19"/>
  <c r="C437" i="8"/>
  <c r="C437" i="6"/>
  <c r="C437" i="13"/>
  <c r="K430" i="8"/>
  <c r="D667" i="2"/>
  <c r="J430" i="8"/>
  <c r="C430" i="13"/>
  <c r="C430" i="6"/>
  <c r="C434" i="19"/>
  <c r="D661" i="2"/>
  <c r="D424" i="6" s="1"/>
  <c r="D653" i="2"/>
  <c r="D416" i="13" s="1"/>
  <c r="D652" i="2"/>
  <c r="CH414" i="7"/>
  <c r="C419" i="19"/>
  <c r="O415" i="8"/>
  <c r="D637" i="2"/>
  <c r="D411" i="6" s="1"/>
  <c r="C415" i="19"/>
  <c r="D636" i="2"/>
  <c r="D410" i="6" s="1"/>
  <c r="D635" i="2"/>
  <c r="D634" i="2"/>
  <c r="D408" i="6" s="1"/>
  <c r="D633" i="2"/>
  <c r="D407" i="6" s="1"/>
  <c r="C411" i="19"/>
  <c r="D629" i="2"/>
  <c r="D627" i="2"/>
  <c r="E627" i="2" s="1"/>
  <c r="C403" i="19"/>
  <c r="D623" i="2"/>
  <c r="D398" i="6" s="1"/>
  <c r="O398" i="8"/>
  <c r="C402" i="19"/>
  <c r="CH388" i="7"/>
  <c r="D595" i="2"/>
  <c r="D594" i="2"/>
  <c r="D385" i="6" s="1"/>
  <c r="J384" i="8"/>
  <c r="L384" i="8"/>
  <c r="N384" i="8"/>
  <c r="K384" i="8"/>
  <c r="D593" i="2"/>
  <c r="D384" i="6" s="1"/>
  <c r="D592" i="2"/>
  <c r="D383" i="6" s="1"/>
  <c r="D591" i="2"/>
  <c r="O381" i="8"/>
  <c r="D589" i="2"/>
  <c r="F379" i="8"/>
  <c r="D588" i="2"/>
  <c r="J379" i="8"/>
  <c r="D587" i="2"/>
  <c r="D586" i="2"/>
  <c r="D377" i="6" s="1"/>
  <c r="D585" i="2"/>
  <c r="D584" i="2"/>
  <c r="E584" i="2" s="1"/>
  <c r="D566" i="2"/>
  <c r="CH362" i="7"/>
  <c r="D542" i="2"/>
  <c r="D358" i="6" s="1"/>
  <c r="D541" i="2"/>
  <c r="D357" i="6" s="1"/>
  <c r="K350" i="8"/>
  <c r="I350" i="8"/>
  <c r="N350" i="8"/>
  <c r="D349" i="13"/>
  <c r="D495" i="2"/>
  <c r="C329" i="19"/>
  <c r="D477" i="2"/>
  <c r="D325" i="6" s="1"/>
  <c r="D323" i="13"/>
  <c r="D459" i="2"/>
  <c r="D458" i="2"/>
  <c r="D457" i="2"/>
  <c r="D456" i="2"/>
  <c r="D317" i="6" s="1"/>
  <c r="C320" i="19"/>
  <c r="D455" i="2"/>
  <c r="D454" i="2"/>
  <c r="C318" i="19"/>
  <c r="D453" i="2"/>
  <c r="D449" i="2"/>
  <c r="D310" i="13" s="1"/>
  <c r="D447" i="2"/>
  <c r="D443" i="2"/>
  <c r="C303" i="19"/>
  <c r="D438" i="2"/>
  <c r="M297" i="8"/>
  <c r="N297" i="8"/>
  <c r="D436" i="2"/>
  <c r="D297" i="13" s="1"/>
  <c r="D295" i="13"/>
  <c r="D430" i="2"/>
  <c r="D429" i="2"/>
  <c r="D428" i="2"/>
  <c r="D427" i="2"/>
  <c r="D291" i="6" s="1"/>
  <c r="D420" i="2"/>
  <c r="D284" i="6" s="1"/>
  <c r="D366" i="2"/>
  <c r="D265" i="6" s="1"/>
  <c r="D360" i="2"/>
  <c r="D259" i="6" s="1"/>
  <c r="D359" i="2"/>
  <c r="D258" i="13" s="1"/>
  <c r="D346" i="2"/>
  <c r="E346" i="2" s="1"/>
  <c r="D343" i="2"/>
  <c r="D242" i="6" s="1"/>
  <c r="C246" i="19"/>
  <c r="D342" i="2"/>
  <c r="D241" i="6" s="1"/>
  <c r="C245" i="19"/>
  <c r="D341" i="2"/>
  <c r="D340" i="2"/>
  <c r="E340" i="2" s="1"/>
  <c r="C242" i="19"/>
  <c r="C238" i="8"/>
  <c r="K238" i="8" s="1"/>
  <c r="C238" i="6"/>
  <c r="D339" i="2"/>
  <c r="D238" i="6" s="1"/>
  <c r="D338" i="2"/>
  <c r="E338" i="2" s="1"/>
  <c r="D337" i="2"/>
  <c r="D336" i="2"/>
  <c r="E336" i="2" s="1"/>
  <c r="D335" i="2"/>
  <c r="CH232" i="7"/>
  <c r="D333" i="2"/>
  <c r="E333" i="2" s="1"/>
  <c r="D288" i="2"/>
  <c r="D287" i="2"/>
  <c r="D281" i="2"/>
  <c r="D221" i="13" s="1"/>
  <c r="CH219" i="7"/>
  <c r="C221" i="6"/>
  <c r="D259" i="2"/>
  <c r="D204" i="6" s="1"/>
  <c r="C204" i="8"/>
  <c r="C208" i="19"/>
  <c r="D257" i="2"/>
  <c r="E257" i="2" s="1"/>
  <c r="D253" i="2"/>
  <c r="D198" i="13" s="1"/>
  <c r="D248" i="2"/>
  <c r="CH193" i="7"/>
  <c r="D237" i="2"/>
  <c r="D182" i="13" s="1"/>
  <c r="D231" i="2"/>
  <c r="D230" i="2"/>
  <c r="E230" i="2" s="1"/>
  <c r="D229" i="2"/>
  <c r="E229" i="2" s="1"/>
  <c r="D225" i="2"/>
  <c r="D224" i="2"/>
  <c r="D169" i="13" s="1"/>
  <c r="D223" i="2"/>
  <c r="D168" i="6" s="1"/>
  <c r="D222" i="2"/>
  <c r="D167" i="13" s="1"/>
  <c r="D219" i="2"/>
  <c r="D218" i="2"/>
  <c r="E218" i="2" s="1"/>
  <c r="C162" i="8"/>
  <c r="O162" i="8" s="1"/>
  <c r="C166" i="19"/>
  <c r="C162" i="6"/>
  <c r="D217" i="2"/>
  <c r="E217" i="2" s="1"/>
  <c r="D216" i="2"/>
  <c r="E216" i="2" s="1"/>
  <c r="C164" i="19"/>
  <c r="D215" i="2"/>
  <c r="D160" i="13" s="1"/>
  <c r="CH154" i="7"/>
  <c r="D214" i="2"/>
  <c r="E214" i="2" s="1"/>
  <c r="D213" i="2"/>
  <c r="D158" i="13" s="1"/>
  <c r="D212" i="2"/>
  <c r="D211" i="2"/>
  <c r="D156" i="13" s="1"/>
  <c r="D210" i="2"/>
  <c r="F154" i="8"/>
  <c r="K154" i="8"/>
  <c r="D154" i="8"/>
  <c r="N154" i="8"/>
  <c r="C154" i="6"/>
  <c r="D209" i="2"/>
  <c r="D154" i="13" s="1"/>
  <c r="C154" i="13"/>
  <c r="K154" i="13" s="1"/>
  <c r="CH141" i="7"/>
  <c r="D204" i="2"/>
  <c r="D149" i="6" s="1"/>
  <c r="D194" i="2"/>
  <c r="D139" i="13" s="1"/>
  <c r="D191" i="2"/>
  <c r="E191" i="2" s="1"/>
  <c r="D190" i="2"/>
  <c r="D135" i="13" s="1"/>
  <c r="C136" i="19"/>
  <c r="D186" i="2"/>
  <c r="C129" i="8"/>
  <c r="C129" i="6"/>
  <c r="D184" i="2"/>
  <c r="D129" i="13" s="1"/>
  <c r="D169" i="2"/>
  <c r="D123" i="6" s="1"/>
  <c r="D115" i="13"/>
  <c r="D112" i="13"/>
  <c r="D111" i="13"/>
  <c r="D156" i="2"/>
  <c r="D154" i="2"/>
  <c r="D108" i="6" s="1"/>
  <c r="D153" i="2"/>
  <c r="D107" i="13" s="1"/>
  <c r="D152" i="2"/>
  <c r="D106" i="13" s="1"/>
  <c r="D151" i="2"/>
  <c r="D105" i="13" s="1"/>
  <c r="D150" i="2"/>
  <c r="D149" i="2"/>
  <c r="D103" i="6" s="1"/>
  <c r="C107" i="19"/>
  <c r="D148" i="2"/>
  <c r="E148" i="2" s="1"/>
  <c r="D100" i="13"/>
  <c r="E139" i="2"/>
  <c r="N85" i="8"/>
  <c r="D124" i="2"/>
  <c r="E124" i="2" s="1"/>
  <c r="C85" i="6"/>
  <c r="C89" i="19"/>
  <c r="D123" i="2"/>
  <c r="E123" i="2" s="1"/>
  <c r="D122" i="2"/>
  <c r="E122" i="2" s="1"/>
  <c r="D117" i="2"/>
  <c r="C78" i="8"/>
  <c r="C78" i="6"/>
  <c r="C82" i="19"/>
  <c r="E116" i="2"/>
  <c r="C81" i="19"/>
  <c r="D115" i="2"/>
  <c r="D104" i="2"/>
  <c r="D74" i="13" s="1"/>
  <c r="D94" i="2"/>
  <c r="D64" i="13" s="1"/>
  <c r="O61" i="8"/>
  <c r="C65" i="19"/>
  <c r="D71" i="2"/>
  <c r="D51" i="13" s="1"/>
  <c r="D58" i="2"/>
  <c r="C48" i="19"/>
  <c r="D55" i="2"/>
  <c r="D54" i="2"/>
  <c r="D40" i="13" s="1"/>
  <c r="D53" i="2"/>
  <c r="D39" i="13" s="1"/>
  <c r="D52" i="2"/>
  <c r="D38" i="13" s="1"/>
  <c r="D51" i="2"/>
  <c r="D37" i="13" s="1"/>
  <c r="D43" i="2"/>
  <c r="D34" i="13" s="1"/>
  <c r="C22" i="19"/>
  <c r="D343" i="8"/>
  <c r="J303" i="8"/>
  <c r="L303" i="8"/>
  <c r="J340" i="8"/>
  <c r="L340" i="8"/>
  <c r="G340" i="8"/>
  <c r="F340" i="8"/>
  <c r="K488" i="8"/>
  <c r="I340" i="8"/>
  <c r="M340" i="8"/>
  <c r="M287" i="8"/>
  <c r="F287" i="8"/>
  <c r="F299" i="8"/>
  <c r="I178" i="8"/>
  <c r="G178" i="8"/>
  <c r="H178" i="8"/>
  <c r="N178" i="8"/>
  <c r="K178" i="8"/>
  <c r="N46" i="8"/>
  <c r="K46" i="8"/>
  <c r="H46" i="8"/>
  <c r="M46" i="8"/>
  <c r="F46" i="8"/>
  <c r="G46" i="8"/>
  <c r="I297" i="8"/>
  <c r="F297" i="8"/>
  <c r="I389" i="8"/>
  <c r="N389" i="8"/>
  <c r="K65" i="8"/>
  <c r="G73" i="8"/>
  <c r="I73" i="8"/>
  <c r="F73" i="8"/>
  <c r="K73" i="8"/>
  <c r="N73" i="8"/>
  <c r="E451" i="2"/>
  <c r="N230" i="8"/>
  <c r="G193" i="8"/>
  <c r="N340" i="8"/>
  <c r="N488" i="8"/>
  <c r="K253" i="8"/>
  <c r="K340" i="8"/>
  <c r="G40" i="8"/>
  <c r="L208" i="8"/>
  <c r="J467" i="8"/>
  <c r="M467" i="8"/>
  <c r="D66" i="8"/>
  <c r="N57" i="8"/>
  <c r="N274" i="8"/>
  <c r="J274" i="8"/>
  <c r="F395" i="8"/>
  <c r="I395" i="8"/>
  <c r="H395" i="8"/>
  <c r="K395" i="8"/>
  <c r="J123" i="8"/>
  <c r="D265" i="8"/>
  <c r="L265" i="8"/>
  <c r="D79" i="8"/>
  <c r="H79" i="8"/>
  <c r="K24" i="8"/>
  <c r="W119" i="2"/>
  <c r="X119" i="2" s="1"/>
  <c r="Z119" i="2" s="1"/>
  <c r="AA119" i="2" s="1"/>
  <c r="W115" i="2"/>
  <c r="X115" i="2" s="1"/>
  <c r="Z115" i="2" s="1"/>
  <c r="AA115" i="2" s="1"/>
  <c r="E889" i="2"/>
  <c r="J561" i="8"/>
  <c r="L47" i="8"/>
  <c r="F47" i="8"/>
  <c r="K47" i="8"/>
  <c r="I47" i="8"/>
  <c r="H47" i="8"/>
  <c r="M47" i="8"/>
  <c r="G47" i="8"/>
  <c r="L488" i="8"/>
  <c r="I488" i="8"/>
  <c r="M488" i="8"/>
  <c r="J230" i="8"/>
  <c r="L274" i="8"/>
  <c r="M395" i="8"/>
  <c r="J395" i="8"/>
  <c r="N47" i="8"/>
  <c r="L435" i="8"/>
  <c r="F435" i="8"/>
  <c r="M435" i="8"/>
  <c r="K332" i="8"/>
  <c r="L332" i="8"/>
  <c r="H332" i="8"/>
  <c r="I332" i="8"/>
  <c r="L444" i="8"/>
  <c r="D401" i="8"/>
  <c r="L108" i="8"/>
  <c r="F108" i="8"/>
  <c r="H16" i="8"/>
  <c r="N16" i="8"/>
  <c r="J16" i="8"/>
  <c r="L16" i="8"/>
  <c r="D488" i="8"/>
  <c r="I561" i="8"/>
  <c r="L395" i="8"/>
  <c r="G395" i="8"/>
  <c r="D47" i="8"/>
  <c r="F70" i="8"/>
  <c r="K232" i="8"/>
  <c r="F232" i="8"/>
  <c r="L52" i="8"/>
  <c r="F331" i="8"/>
  <c r="K354" i="8"/>
  <c r="N225" i="8"/>
  <c r="I225" i="8"/>
  <c r="F225" i="8"/>
  <c r="G225" i="8"/>
  <c r="J45" i="8"/>
  <c r="D45" i="8"/>
  <c r="L222" i="8"/>
  <c r="F222" i="8"/>
  <c r="G318" i="8"/>
  <c r="D318" i="8"/>
  <c r="F488" i="8"/>
  <c r="J488" i="8"/>
  <c r="I274" i="8"/>
  <c r="K401" i="8"/>
  <c r="N395" i="8"/>
  <c r="D16" i="8"/>
  <c r="J376" i="8"/>
  <c r="D376" i="8"/>
  <c r="G376" i="8"/>
  <c r="M74" i="8"/>
  <c r="J74" i="8"/>
  <c r="G74" i="8"/>
  <c r="K352" i="8"/>
  <c r="H352" i="8"/>
  <c r="I352" i="8"/>
  <c r="D24" i="8"/>
  <c r="G111" i="8"/>
  <c r="N111" i="8"/>
  <c r="K111" i="8"/>
  <c r="F111" i="8"/>
  <c r="K79" i="8"/>
  <c r="M281" i="8"/>
  <c r="N281" i="8"/>
  <c r="H199" i="8"/>
  <c r="N199" i="8"/>
  <c r="E756" i="2"/>
  <c r="J229" i="8"/>
  <c r="K229" i="8"/>
  <c r="D384" i="8"/>
  <c r="H384" i="8"/>
  <c r="I117" i="8"/>
  <c r="D117" i="8"/>
  <c r="J117" i="8"/>
  <c r="M384" i="8"/>
  <c r="F229" i="8"/>
  <c r="F199" i="8"/>
  <c r="F117" i="8"/>
  <c r="G384" i="8"/>
  <c r="D199" i="8"/>
  <c r="K265" i="8"/>
  <c r="G79" i="8"/>
  <c r="G474" i="2"/>
  <c r="D173" i="6"/>
  <c r="E173" i="6" s="1"/>
  <c r="E173" i="13" s="1"/>
  <c r="W261" i="2"/>
  <c r="X261" i="2" s="1"/>
  <c r="Z261" i="2" s="1"/>
  <c r="AA261" i="2" s="1"/>
  <c r="W263" i="2"/>
  <c r="X263" i="2" s="1"/>
  <c r="Z263" i="2" s="1"/>
  <c r="AA263" i="2" s="1"/>
  <c r="W456" i="2"/>
  <c r="X456" i="2" s="1"/>
  <c r="Z456" i="2" s="1"/>
  <c r="AA456" i="2" s="1"/>
  <c r="W476" i="2"/>
  <c r="X476" i="2" s="1"/>
  <c r="W348" i="2"/>
  <c r="X348" i="2" s="1"/>
  <c r="Z348" i="2" s="1"/>
  <c r="AA348" i="2" s="1"/>
  <c r="AF348" i="2" s="1"/>
  <c r="W285" i="2"/>
  <c r="X285" i="2" s="1"/>
  <c r="Z285" i="2" s="1"/>
  <c r="AA285" i="2" s="1"/>
  <c r="W230" i="2"/>
  <c r="X230" i="2" s="1"/>
  <c r="W267" i="2"/>
  <c r="X267" i="2" s="1"/>
  <c r="Z267" i="2" s="1"/>
  <c r="AA267" i="2" s="1"/>
  <c r="D11" i="13"/>
  <c r="L352" i="8"/>
  <c r="M352" i="8"/>
  <c r="I74" i="8"/>
  <c r="H74" i="8"/>
  <c r="F20" i="8"/>
  <c r="N20" i="8"/>
  <c r="D20" i="8"/>
  <c r="H20" i="8"/>
  <c r="G20" i="8"/>
  <c r="L20" i="8"/>
  <c r="N195" i="8"/>
  <c r="D195" i="8"/>
  <c r="J195" i="8"/>
  <c r="D54" i="8"/>
  <c r="W40" i="2"/>
  <c r="X40" i="2" s="1"/>
  <c r="Z40" i="2" s="1"/>
  <c r="AA40" i="2" s="1"/>
  <c r="N376" i="8"/>
  <c r="L291" i="8"/>
  <c r="J401" i="8"/>
  <c r="G253" i="8"/>
  <c r="F352" i="8"/>
  <c r="J352" i="8"/>
  <c r="F376" i="8"/>
  <c r="M376" i="8"/>
  <c r="H376" i="8"/>
  <c r="G128" i="8"/>
  <c r="I513" i="8"/>
  <c r="L74" i="8"/>
  <c r="F74" i="8"/>
  <c r="D74" i="8"/>
  <c r="D139" i="8"/>
  <c r="J20" i="8"/>
  <c r="L195" i="8"/>
  <c r="G435" i="8"/>
  <c r="N435" i="8"/>
  <c r="D435" i="8"/>
  <c r="I144" i="8"/>
  <c r="K213" i="8"/>
  <c r="L213" i="8"/>
  <c r="N213" i="8"/>
  <c r="F428" i="8"/>
  <c r="G428" i="8"/>
  <c r="N428" i="8"/>
  <c r="K428" i="8"/>
  <c r="I428" i="8"/>
  <c r="L428" i="8"/>
  <c r="W698" i="2"/>
  <c r="X698" i="2" s="1"/>
  <c r="Z698" i="2" s="1"/>
  <c r="AA698" i="2" s="1"/>
  <c r="U234" i="2"/>
  <c r="J253" i="8"/>
  <c r="D352" i="8"/>
  <c r="K376" i="8"/>
  <c r="M538" i="8"/>
  <c r="G352" i="8"/>
  <c r="N352" i="8"/>
  <c r="G304" i="8"/>
  <c r="L376" i="8"/>
  <c r="I376" i="8"/>
  <c r="N74" i="8"/>
  <c r="K74" i="8"/>
  <c r="K20" i="8"/>
  <c r="W799" i="2"/>
  <c r="X799" i="2" s="1"/>
  <c r="Z799" i="2" s="1"/>
  <c r="AA799" i="2" s="1"/>
  <c r="W704" i="2"/>
  <c r="X704" i="2" s="1"/>
  <c r="Z704" i="2" s="1"/>
  <c r="AA704" i="2" s="1"/>
  <c r="W366" i="2"/>
  <c r="X366" i="2" s="1"/>
  <c r="Z366" i="2" s="1"/>
  <c r="AA366" i="2" s="1"/>
  <c r="W353" i="2"/>
  <c r="X353" i="2" s="1"/>
  <c r="N338" i="8"/>
  <c r="F359" i="8"/>
  <c r="H256" i="8"/>
  <c r="AF134" i="2"/>
  <c r="K338" i="8"/>
  <c r="CH37" i="7"/>
  <c r="CH102" i="7"/>
  <c r="CH115" i="7"/>
  <c r="CH167" i="7"/>
  <c r="CH206" i="7"/>
  <c r="CH297" i="7"/>
  <c r="CH401" i="7"/>
  <c r="CH531" i="7"/>
  <c r="CH570" i="7"/>
  <c r="CH648" i="7"/>
  <c r="CH635" i="7"/>
  <c r="CH24" i="7"/>
  <c r="CH50" i="7"/>
  <c r="CH63" i="7"/>
  <c r="CH76" i="7"/>
  <c r="CH89" i="7"/>
  <c r="CH128" i="7"/>
  <c r="CH427" i="7"/>
  <c r="CH557" i="7"/>
  <c r="CH661" i="7"/>
  <c r="CH245" i="7"/>
  <c r="CH323" i="7"/>
  <c r="CH479" i="7"/>
  <c r="CH687" i="7"/>
  <c r="CH609" i="7"/>
  <c r="CH258" i="7"/>
  <c r="CH271" i="7"/>
  <c r="CH284" i="7"/>
  <c r="CH310" i="7"/>
  <c r="CH336" i="7"/>
  <c r="CH349" i="7"/>
  <c r="CH375" i="7"/>
  <c r="CH453" i="7"/>
  <c r="CH466" i="7"/>
  <c r="CH505" i="7"/>
  <c r="CH583" i="7"/>
  <c r="I177" i="13"/>
  <c r="I221" i="13"/>
  <c r="ER515" i="7"/>
  <c r="ER511" i="7"/>
  <c r="ER507" i="7"/>
  <c r="ER501" i="7"/>
  <c r="ER497" i="7"/>
  <c r="ER493" i="7"/>
  <c r="ER487" i="7"/>
  <c r="ER483" i="7"/>
  <c r="ER477" i="7"/>
  <c r="ER473" i="7"/>
  <c r="ER469" i="7"/>
  <c r="ER463" i="7"/>
  <c r="ER459" i="7"/>
  <c r="ER455" i="7"/>
  <c r="ER449" i="7"/>
  <c r="ER445" i="7"/>
  <c r="ER441" i="7"/>
  <c r="ER435" i="7"/>
  <c r="ER431" i="7"/>
  <c r="ER425" i="7"/>
  <c r="ER421" i="7"/>
  <c r="ER417" i="7"/>
  <c r="ER411" i="7"/>
  <c r="ER407" i="7"/>
  <c r="ER403" i="7"/>
  <c r="ER527" i="7"/>
  <c r="ER523" i="7"/>
  <c r="ER541" i="7"/>
  <c r="ER537" i="7"/>
  <c r="ER533" i="7"/>
  <c r="ER580" i="7"/>
  <c r="ER576" i="7"/>
  <c r="ER572" i="7"/>
  <c r="ER566" i="7"/>
  <c r="ER562" i="7"/>
  <c r="ER558" i="7"/>
  <c r="ER552" i="7"/>
  <c r="ER548" i="7"/>
  <c r="ER479" i="7"/>
  <c r="ER492" i="7"/>
  <c r="ER514" i="7"/>
  <c r="ER510" i="7"/>
  <c r="ER506" i="7"/>
  <c r="ER500" i="7"/>
  <c r="ER496" i="7"/>
  <c r="ER490" i="7"/>
  <c r="ER486" i="7"/>
  <c r="ER482" i="7"/>
  <c r="ER476" i="7"/>
  <c r="ER472" i="7"/>
  <c r="ER468" i="7"/>
  <c r="ER462" i="7"/>
  <c r="ER458" i="7"/>
  <c r="ER454" i="7"/>
  <c r="ER448" i="7"/>
  <c r="ER444" i="7"/>
  <c r="ER438" i="7"/>
  <c r="ER434" i="7"/>
  <c r="ER430" i="7"/>
  <c r="ER424" i="7"/>
  <c r="ER420" i="7"/>
  <c r="ER416" i="7"/>
  <c r="ER410" i="7"/>
  <c r="ER406" i="7"/>
  <c r="ER402" i="7"/>
  <c r="ER519" i="7"/>
  <c r="ER526" i="7"/>
  <c r="ER522" i="7"/>
  <c r="ER540" i="7"/>
  <c r="ER536" i="7"/>
  <c r="ER532" i="7"/>
  <c r="ER579" i="7"/>
  <c r="ER575" i="7"/>
  <c r="ER571" i="7"/>
  <c r="ER565" i="7"/>
  <c r="ER561" i="7"/>
  <c r="ER555" i="7"/>
  <c r="ER551" i="7"/>
  <c r="ER547" i="7"/>
  <c r="ER570" i="7"/>
  <c r="ER531" i="7"/>
  <c r="H538" i="8" s="1"/>
  <c r="ER518" i="7"/>
  <c r="H519" i="8" s="1"/>
  <c r="ER440" i="7"/>
  <c r="ER513" i="7"/>
  <c r="ER509" i="7"/>
  <c r="ER503" i="7"/>
  <c r="ER499" i="7"/>
  <c r="ER495" i="7"/>
  <c r="ER489" i="7"/>
  <c r="ER485" i="7"/>
  <c r="ER481" i="7"/>
  <c r="ER475" i="7"/>
  <c r="ER471" i="7"/>
  <c r="ER467" i="7"/>
  <c r="ER461" i="7"/>
  <c r="ER457" i="7"/>
  <c r="ER451" i="7"/>
  <c r="ER447" i="7"/>
  <c r="ER443" i="7"/>
  <c r="ER437" i="7"/>
  <c r="ER433" i="7"/>
  <c r="ER429" i="7"/>
  <c r="ER423" i="7"/>
  <c r="ER419" i="7"/>
  <c r="ER415" i="7"/>
  <c r="ER409" i="7"/>
  <c r="ER405" i="7"/>
  <c r="ER529" i="7"/>
  <c r="ER525" i="7"/>
  <c r="ER521" i="7"/>
  <c r="ER539" i="7"/>
  <c r="ER535" i="7"/>
  <c r="ER542" i="7"/>
  <c r="ER578" i="7"/>
  <c r="ER574" i="7"/>
  <c r="ER568" i="7"/>
  <c r="ER564" i="7"/>
  <c r="ER560" i="7"/>
  <c r="ER554" i="7"/>
  <c r="ER550" i="7"/>
  <c r="ER546" i="7"/>
  <c r="ER466" i="7"/>
  <c r="ER453" i="7"/>
  <c r="ER414" i="7"/>
  <c r="ER401" i="7"/>
  <c r="H406" i="8" s="1"/>
  <c r="ER516" i="7"/>
  <c r="ER512" i="7"/>
  <c r="ER508" i="7"/>
  <c r="ER502" i="7"/>
  <c r="ER498" i="7"/>
  <c r="ER494" i="7"/>
  <c r="ER488" i="7"/>
  <c r="ER484" i="7"/>
  <c r="ER480" i="7"/>
  <c r="ER474" i="7"/>
  <c r="ER470" i="7"/>
  <c r="ER464" i="7"/>
  <c r="ER460" i="7"/>
  <c r="ER456" i="7"/>
  <c r="ER450" i="7"/>
  <c r="ER446" i="7"/>
  <c r="ER442" i="7"/>
  <c r="ER436" i="7"/>
  <c r="ER432" i="7"/>
  <c r="ER428" i="7"/>
  <c r="ER422" i="7"/>
  <c r="ER418" i="7"/>
  <c r="ER412" i="7"/>
  <c r="ER408" i="7"/>
  <c r="ER404" i="7"/>
  <c r="ER528" i="7"/>
  <c r="ER524" i="7"/>
  <c r="ER520" i="7"/>
  <c r="ER538" i="7"/>
  <c r="ER534" i="7"/>
  <c r="ER581" i="7"/>
  <c r="ER577" i="7"/>
  <c r="ER573" i="7"/>
  <c r="ER567" i="7"/>
  <c r="ER563" i="7"/>
  <c r="ER559" i="7"/>
  <c r="ER553" i="7"/>
  <c r="ER549" i="7"/>
  <c r="ER557" i="7"/>
  <c r="H568" i="8" s="1"/>
  <c r="ER505" i="7"/>
  <c r="H510" i="8" s="1"/>
  <c r="ER427" i="7"/>
  <c r="CH11" i="7"/>
  <c r="R879" i="2"/>
  <c r="W836" i="2"/>
  <c r="X836" i="2" s="1"/>
  <c r="Z836" i="2" s="1"/>
  <c r="AA836" i="2" s="1"/>
  <c r="W833" i="2"/>
  <c r="X833" i="2" s="1"/>
  <c r="Z833" i="2" s="1"/>
  <c r="AA833" i="2" s="1"/>
  <c r="R892" i="2"/>
  <c r="R69" i="2"/>
  <c r="W339" i="2"/>
  <c r="X339" i="2" s="1"/>
  <c r="W703" i="2"/>
  <c r="X703" i="2" s="1"/>
  <c r="Z703" i="2" s="1"/>
  <c r="AA703" i="2" s="1"/>
  <c r="W652" i="2"/>
  <c r="X652" i="2" s="1"/>
  <c r="Z652" i="2" s="1"/>
  <c r="AA652" i="2" s="1"/>
  <c r="W452" i="2"/>
  <c r="X452" i="2" s="1"/>
  <c r="Z452" i="2" s="1"/>
  <c r="AA452" i="2" s="1"/>
  <c r="W807" i="2"/>
  <c r="X807" i="2" s="1"/>
  <c r="Z807" i="2" s="1"/>
  <c r="AA807" i="2" s="1"/>
  <c r="W702" i="2"/>
  <c r="X702" i="2" s="1"/>
  <c r="Z702" i="2" s="1"/>
  <c r="AA702" i="2" s="1"/>
  <c r="I373" i="8"/>
  <c r="L373" i="8"/>
  <c r="H373" i="8"/>
  <c r="F373" i="8"/>
  <c r="J373" i="8"/>
  <c r="M373" i="8"/>
  <c r="G373" i="8"/>
  <c r="K373" i="8"/>
  <c r="G203" i="8"/>
  <c r="I341" i="8"/>
  <c r="J341" i="8"/>
  <c r="K341" i="8"/>
  <c r="W335" i="2"/>
  <c r="X335" i="2" s="1"/>
  <c r="Z335" i="2" s="1"/>
  <c r="AA335" i="2" s="1"/>
  <c r="W280" i="2"/>
  <c r="X280" i="2" s="1"/>
  <c r="Z280" i="2" s="1"/>
  <c r="AA280" i="2" s="1"/>
  <c r="W264" i="2"/>
  <c r="X264" i="2" s="1"/>
  <c r="Z264" i="2" s="1"/>
  <c r="AA264" i="2" s="1"/>
  <c r="R278" i="2"/>
  <c r="D138" i="6"/>
  <c r="R866" i="2"/>
  <c r="W697" i="2"/>
  <c r="X697" i="2" s="1"/>
  <c r="Z697" i="2" s="1"/>
  <c r="W690" i="2"/>
  <c r="X690" i="2" s="1"/>
  <c r="Z690" i="2" s="1"/>
  <c r="AA690" i="2" s="1"/>
  <c r="W637" i="2"/>
  <c r="X637" i="2" s="1"/>
  <c r="Z637" i="2" s="1"/>
  <c r="AA637" i="2" s="1"/>
  <c r="R650" i="2"/>
  <c r="I380" i="8"/>
  <c r="K380" i="8"/>
  <c r="L380" i="8"/>
  <c r="J380" i="8"/>
  <c r="M380" i="8"/>
  <c r="F380" i="8"/>
  <c r="F328" i="8"/>
  <c r="I199" i="8"/>
  <c r="L199" i="8"/>
  <c r="J199" i="8"/>
  <c r="G199" i="8"/>
  <c r="K199" i="8"/>
  <c r="D432" i="8"/>
  <c r="I432" i="8"/>
  <c r="W490" i="2"/>
  <c r="X490" i="2" s="1"/>
  <c r="Z490" i="2" s="1"/>
  <c r="AA490" i="2" s="1"/>
  <c r="D303" i="8"/>
  <c r="W238" i="2"/>
  <c r="X238" i="2" s="1"/>
  <c r="Z238" i="2" s="1"/>
  <c r="AA238" i="2" s="1"/>
  <c r="W340" i="2"/>
  <c r="X340" i="2" s="1"/>
  <c r="W154" i="2"/>
  <c r="X154" i="2" s="1"/>
  <c r="Z154" i="2" s="1"/>
  <c r="AA154" i="2" s="1"/>
  <c r="S612" i="2"/>
  <c r="R832" i="2"/>
  <c r="X139" i="2"/>
  <c r="Z139" i="2" s="1"/>
  <c r="R195" i="2"/>
  <c r="W629" i="2"/>
  <c r="X629" i="2" s="1"/>
  <c r="Z629" i="2" s="1"/>
  <c r="AA629" i="2" s="1"/>
  <c r="N393" i="8"/>
  <c r="G359" i="8"/>
  <c r="K451" i="8"/>
  <c r="G317" i="8"/>
  <c r="J240" i="8"/>
  <c r="J130" i="8"/>
  <c r="G425" i="8"/>
  <c r="D242" i="8"/>
  <c r="D508" i="8"/>
  <c r="G315" i="8"/>
  <c r="K258" i="8"/>
  <c r="K260" i="8"/>
  <c r="F201" i="8"/>
  <c r="L266" i="8"/>
  <c r="L148" i="8"/>
  <c r="L295" i="8"/>
  <c r="G477" i="8"/>
  <c r="L447" i="8"/>
  <c r="D344" i="8"/>
  <c r="M540" i="8"/>
  <c r="G832" i="2"/>
  <c r="G778" i="2"/>
  <c r="G558" i="2"/>
  <c r="C60" i="19"/>
  <c r="G260" i="2"/>
  <c r="H354" i="8"/>
  <c r="J175" i="8"/>
  <c r="N464" i="8"/>
  <c r="F343" i="8"/>
  <c r="H292" i="8"/>
  <c r="L271" i="8"/>
  <c r="F266" i="8"/>
  <c r="H160" i="8"/>
  <c r="K141" i="8"/>
  <c r="J96" i="8"/>
  <c r="D354" i="8"/>
  <c r="D304" i="8"/>
  <c r="D256" i="8"/>
  <c r="D96" i="8"/>
  <c r="D70" i="8"/>
  <c r="J262" i="8"/>
  <c r="L371" i="8"/>
  <c r="K121" i="8"/>
  <c r="H113" i="8"/>
  <c r="I96" i="8"/>
  <c r="I573" i="13"/>
  <c r="I538" i="13"/>
  <c r="I294" i="13"/>
  <c r="I434" i="13"/>
  <c r="I243" i="13"/>
  <c r="I279" i="13"/>
  <c r="I79" i="13"/>
  <c r="I541" i="13"/>
  <c r="I490" i="13"/>
  <c r="I326" i="13"/>
  <c r="I405" i="13"/>
  <c r="I502" i="13"/>
  <c r="I533" i="13"/>
  <c r="I338" i="13"/>
  <c r="I404" i="13"/>
  <c r="I248" i="13"/>
  <c r="I486" i="13"/>
  <c r="I505" i="13"/>
  <c r="I477" i="13"/>
  <c r="I460" i="13"/>
  <c r="I269" i="13"/>
  <c r="I392" i="13"/>
  <c r="I401" i="13"/>
  <c r="I353" i="13"/>
  <c r="I344" i="13"/>
  <c r="I418" i="13"/>
  <c r="I69" i="13"/>
  <c r="I47" i="13"/>
  <c r="I44" i="13"/>
  <c r="I95" i="13"/>
  <c r="I134" i="13"/>
  <c r="I200" i="13"/>
  <c r="I91" i="13"/>
  <c r="I87" i="13"/>
  <c r="I78" i="13"/>
  <c r="I86" i="13"/>
  <c r="I355" i="13"/>
  <c r="I422" i="13"/>
  <c r="I232" i="13"/>
  <c r="I265" i="13"/>
  <c r="I204" i="13"/>
  <c r="I132" i="13"/>
  <c r="I182" i="13"/>
  <c r="I48" i="13"/>
  <c r="I203" i="13"/>
  <c r="I108" i="13"/>
  <c r="I37" i="13"/>
  <c r="I60" i="13"/>
  <c r="I164" i="13"/>
  <c r="I56" i="13"/>
  <c r="I125" i="13"/>
  <c r="I16" i="13"/>
  <c r="I20" i="13"/>
  <c r="I180" i="13"/>
  <c r="I99" i="13"/>
  <c r="I156" i="13"/>
  <c r="I41" i="13"/>
  <c r="I284" i="13"/>
  <c r="I331" i="13"/>
  <c r="I317" i="13"/>
  <c r="I366" i="13"/>
  <c r="I173" i="13"/>
  <c r="I411" i="13"/>
  <c r="I447" i="13"/>
  <c r="L279" i="8"/>
  <c r="H253" i="8"/>
  <c r="H48" i="8"/>
  <c r="N200" i="8"/>
  <c r="H154" i="8"/>
  <c r="L53" i="8"/>
  <c r="N371" i="8"/>
  <c r="H291" i="8"/>
  <c r="F262" i="8"/>
  <c r="F264" i="8"/>
  <c r="L57" i="8"/>
  <c r="F344" i="8"/>
  <c r="N193" i="8"/>
  <c r="F350" i="8"/>
  <c r="F268" i="8"/>
  <c r="G175" i="8"/>
  <c r="F345" i="8"/>
  <c r="I383" i="8"/>
  <c r="G275" i="8"/>
  <c r="F258" i="8"/>
  <c r="F354" i="8"/>
  <c r="I208" i="8"/>
  <c r="F358" i="8"/>
  <c r="I214" i="8"/>
  <c r="H234" i="8"/>
  <c r="G54" i="8"/>
  <c r="I68" i="8"/>
  <c r="L317" i="8"/>
  <c r="H557" i="8"/>
  <c r="G154" i="8"/>
  <c r="H175" i="8"/>
  <c r="K444" i="8"/>
  <c r="K412" i="8"/>
  <c r="G53" i="8"/>
  <c r="K344" i="8"/>
  <c r="K48" i="8"/>
  <c r="H208" i="8"/>
  <c r="N135" i="8"/>
  <c r="H512" i="8"/>
  <c r="K343" i="8"/>
  <c r="N139" i="8"/>
  <c r="L321" i="8"/>
  <c r="L318" i="8"/>
  <c r="K200" i="8"/>
  <c r="K193" i="8"/>
  <c r="H170" i="8"/>
  <c r="J264" i="8"/>
  <c r="I501" i="8"/>
  <c r="I492" i="8"/>
  <c r="I493" i="8"/>
  <c r="D275" i="8"/>
  <c r="D359" i="8"/>
  <c r="D175" i="8"/>
  <c r="D200" i="8"/>
  <c r="D248" i="8"/>
  <c r="D148" i="8"/>
  <c r="D48" i="8"/>
  <c r="D350" i="8"/>
  <c r="D328" i="8"/>
  <c r="D143" i="8"/>
  <c r="D253" i="8"/>
  <c r="D279" i="8"/>
  <c r="D193" i="8"/>
  <c r="W797" i="2"/>
  <c r="X797" i="2" s="1"/>
  <c r="Z797" i="2" s="1"/>
  <c r="AA797" i="2" s="1"/>
  <c r="R419" i="2"/>
  <c r="W200" i="2"/>
  <c r="X200" i="2" s="1"/>
  <c r="Z200" i="2" s="1"/>
  <c r="AA200" i="2" s="1"/>
  <c r="K484" i="8"/>
  <c r="K230" i="8"/>
  <c r="J371" i="8"/>
  <c r="D282" i="8"/>
  <c r="J282" i="8"/>
  <c r="D357" i="8"/>
  <c r="K574" i="8"/>
  <c r="U663" i="2"/>
  <c r="F402" i="8"/>
  <c r="N484" i="8"/>
  <c r="G484" i="8"/>
  <c r="I230" i="8"/>
  <c r="H371" i="8"/>
  <c r="L282" i="8"/>
  <c r="I282" i="8"/>
  <c r="H108" i="8"/>
  <c r="N402" i="8"/>
  <c r="U793" i="2"/>
  <c r="G56" i="8"/>
  <c r="L449" i="8"/>
  <c r="G449" i="8"/>
  <c r="W478" i="2"/>
  <c r="X478" i="2" s="1"/>
  <c r="W227" i="2"/>
  <c r="X227" i="2" s="1"/>
  <c r="Z227" i="2" s="1"/>
  <c r="AA227" i="2" s="1"/>
  <c r="W97" i="2"/>
  <c r="J469" i="8"/>
  <c r="N469" i="8"/>
  <c r="L484" i="8"/>
  <c r="F484" i="8"/>
  <c r="H230" i="8"/>
  <c r="D371" i="8"/>
  <c r="G363" i="8"/>
  <c r="G282" i="8"/>
  <c r="K538" i="8"/>
  <c r="N108" i="8"/>
  <c r="I108" i="8"/>
  <c r="F412" i="8"/>
  <c r="I402" i="8"/>
  <c r="W685" i="2"/>
  <c r="X685" i="2" s="1"/>
  <c r="Z685" i="2" s="1"/>
  <c r="AA685" i="2" s="1"/>
  <c r="M484" i="8"/>
  <c r="J484" i="8"/>
  <c r="L230" i="8"/>
  <c r="J363" i="8"/>
  <c r="N282" i="8"/>
  <c r="G108" i="8"/>
  <c r="J108" i="8"/>
  <c r="G96" i="8"/>
  <c r="F96" i="8"/>
  <c r="E16" i="8"/>
  <c r="F16" i="8"/>
  <c r="K16" i="8"/>
  <c r="G16" i="8"/>
  <c r="M16" i="8"/>
  <c r="I16" i="8"/>
  <c r="W167" i="2"/>
  <c r="X167" i="2" s="1"/>
  <c r="Z167" i="2" s="1"/>
  <c r="AA167" i="2" s="1"/>
  <c r="W98" i="2"/>
  <c r="X98" i="2" s="1"/>
  <c r="Z98" i="2" s="1"/>
  <c r="AA98" i="2" s="1"/>
  <c r="R114" i="2"/>
  <c r="D484" i="8"/>
  <c r="F230" i="8"/>
  <c r="M363" i="8"/>
  <c r="K282" i="8"/>
  <c r="M108" i="8"/>
  <c r="D108" i="8"/>
  <c r="G332" i="8"/>
  <c r="J332" i="8"/>
  <c r="N332" i="8"/>
  <c r="F332" i="8"/>
  <c r="K389" i="8"/>
  <c r="J389" i="8"/>
  <c r="N432" i="8"/>
  <c r="U195" i="2"/>
  <c r="D230" i="8"/>
  <c r="F282" i="8"/>
  <c r="K108" i="8"/>
  <c r="J40" i="8"/>
  <c r="K467" i="8"/>
  <c r="I467" i="8"/>
  <c r="N467" i="8"/>
  <c r="G467" i="8"/>
  <c r="D68" i="8"/>
  <c r="N68" i="8"/>
  <c r="F195" i="8"/>
  <c r="K195" i="8"/>
  <c r="I195" i="8"/>
  <c r="M195" i="8"/>
  <c r="W615" i="2"/>
  <c r="X615" i="2" s="1"/>
  <c r="Z615" i="2" s="1"/>
  <c r="AA615" i="2" s="1"/>
  <c r="W55" i="2"/>
  <c r="X55" i="2" s="1"/>
  <c r="Z55" i="2" s="1"/>
  <c r="AA55" i="2" s="1"/>
  <c r="H303" i="8"/>
  <c r="I303" i="8"/>
  <c r="G303" i="8"/>
  <c r="M303" i="8"/>
  <c r="F303" i="8"/>
  <c r="K303" i="8"/>
  <c r="N303" i="8"/>
  <c r="W212" i="2"/>
  <c r="X212" i="2" s="1"/>
  <c r="D509" i="8"/>
  <c r="I484" i="8"/>
  <c r="F469" i="8"/>
  <c r="G230" i="8"/>
  <c r="D363" i="8"/>
  <c r="F538" i="8"/>
  <c r="D469" i="8"/>
  <c r="G195" i="8"/>
  <c r="I143" i="8"/>
  <c r="F534" i="8"/>
  <c r="D534" i="8"/>
  <c r="N534" i="8"/>
  <c r="H534" i="8"/>
  <c r="M534" i="8"/>
  <c r="J534" i="8"/>
  <c r="G534" i="8"/>
  <c r="W813" i="2"/>
  <c r="X813" i="2" s="1"/>
  <c r="Z813" i="2" s="1"/>
  <c r="W749" i="2"/>
  <c r="X749" i="2" s="1"/>
  <c r="Z749" i="2" s="1"/>
  <c r="AA749" i="2" s="1"/>
  <c r="U397" i="2"/>
  <c r="L38" i="8"/>
  <c r="M301" i="8"/>
  <c r="W477" i="2"/>
  <c r="X477" i="2" s="1"/>
  <c r="W455" i="2"/>
  <c r="X455" i="2" s="1"/>
  <c r="Z455" i="2" s="1"/>
  <c r="AA455" i="2" s="1"/>
  <c r="W28" i="2"/>
  <c r="X28" i="2" s="1"/>
  <c r="Z28" i="2" s="1"/>
  <c r="AA28" i="2" s="1"/>
  <c r="W24" i="2"/>
  <c r="X24" i="2" s="1"/>
  <c r="Z24" i="2" s="1"/>
  <c r="AA24" i="2" s="1"/>
  <c r="H38" i="8"/>
  <c r="K301" i="8"/>
  <c r="W222" i="2"/>
  <c r="X222" i="2" s="1"/>
  <c r="Z222" i="2" s="1"/>
  <c r="AA222" i="2" s="1"/>
  <c r="W747" i="2"/>
  <c r="X747" i="2" s="1"/>
  <c r="Z747" i="2" s="1"/>
  <c r="AA747" i="2" s="1"/>
  <c r="S32" i="2"/>
  <c r="S892" i="2"/>
  <c r="S879" i="2"/>
  <c r="S866" i="2"/>
  <c r="S832" i="2"/>
  <c r="S819" i="2"/>
  <c r="S806" i="2"/>
  <c r="S793" i="2"/>
  <c r="S746" i="2"/>
  <c r="S695" i="2"/>
  <c r="S682" i="2"/>
  <c r="S663" i="2"/>
  <c r="S650" i="2"/>
  <c r="S626" i="2"/>
  <c r="S532" i="2"/>
  <c r="S435" i="2"/>
  <c r="S182" i="2"/>
  <c r="S114" i="2"/>
  <c r="W183" i="2"/>
  <c r="G38" i="8"/>
  <c r="G301" i="8"/>
  <c r="W838" i="2"/>
  <c r="X838" i="2" s="1"/>
  <c r="Z838" i="2" s="1"/>
  <c r="AA838" i="2" s="1"/>
  <c r="W224" i="2"/>
  <c r="X224" i="2" s="1"/>
  <c r="Z224" i="2" s="1"/>
  <c r="AA224" i="2" s="1"/>
  <c r="W185" i="2"/>
  <c r="X185" i="2" s="1"/>
  <c r="Z185" i="2" s="1"/>
  <c r="AA185" i="2" s="1"/>
  <c r="G509" i="8"/>
  <c r="F93" i="8"/>
  <c r="H93" i="8"/>
  <c r="J93" i="8"/>
  <c r="G93" i="8"/>
  <c r="G170" i="8"/>
  <c r="N412" i="8"/>
  <c r="J258" i="8"/>
  <c r="J293" i="8"/>
  <c r="L402" i="8"/>
  <c r="D402" i="8"/>
  <c r="I574" i="8"/>
  <c r="I454" i="8"/>
  <c r="J222" i="8"/>
  <c r="I43" i="8"/>
  <c r="G281" i="8"/>
  <c r="D93" i="8"/>
  <c r="L441" i="8"/>
  <c r="K441" i="8"/>
  <c r="U474" i="2"/>
  <c r="U626" i="2"/>
  <c r="U448" i="2"/>
  <c r="U358" i="2"/>
  <c r="R260" i="2"/>
  <c r="L316" i="8"/>
  <c r="D316" i="8"/>
  <c r="G316" i="8"/>
  <c r="D412" i="8"/>
  <c r="D258" i="8"/>
  <c r="K43" i="8"/>
  <c r="K281" i="8"/>
  <c r="F91" i="8"/>
  <c r="M91" i="8"/>
  <c r="W165" i="2"/>
  <c r="X165" i="2" s="1"/>
  <c r="Z165" i="2" s="1"/>
  <c r="AA165" i="2" s="1"/>
  <c r="W35" i="2"/>
  <c r="X35" i="2" s="1"/>
  <c r="Z35" i="2" s="1"/>
  <c r="AA35" i="2" s="1"/>
  <c r="W893" i="2"/>
  <c r="R905" i="2"/>
  <c r="U419" i="2"/>
  <c r="W266" i="2"/>
  <c r="X266" i="2" s="1"/>
  <c r="Z266" i="2" s="1"/>
  <c r="AA266" i="2" s="1"/>
  <c r="R208" i="2"/>
  <c r="W199" i="2"/>
  <c r="X199" i="2" s="1"/>
  <c r="Z199" i="2" s="1"/>
  <c r="AA199" i="2" s="1"/>
  <c r="U160" i="2"/>
  <c r="R612" i="2"/>
  <c r="R778" i="2"/>
  <c r="D125" i="8"/>
  <c r="H125" i="8"/>
  <c r="N125" i="8"/>
  <c r="G125" i="8"/>
  <c r="J125" i="8"/>
  <c r="I125" i="8"/>
  <c r="G575" i="8"/>
  <c r="F575" i="8"/>
  <c r="D575" i="8"/>
  <c r="I575" i="8"/>
  <c r="M575" i="8"/>
  <c r="N575" i="8"/>
  <c r="W21" i="2"/>
  <c r="X21" i="2" s="1"/>
  <c r="Z21" i="2" s="1"/>
  <c r="AA21" i="2" s="1"/>
  <c r="D170" i="8"/>
  <c r="G293" i="8"/>
  <c r="M402" i="8"/>
  <c r="N574" i="8"/>
  <c r="N454" i="8"/>
  <c r="D222" i="8"/>
  <c r="J43" i="8"/>
  <c r="L281" i="8"/>
  <c r="F281" i="8"/>
  <c r="L125" i="8"/>
  <c r="R474" i="2"/>
  <c r="W453" i="2"/>
  <c r="X453" i="2" s="1"/>
  <c r="Z453" i="2" s="1"/>
  <c r="AA453" i="2" s="1"/>
  <c r="W630" i="2"/>
  <c r="X630" i="2" s="1"/>
  <c r="Z630" i="2" s="1"/>
  <c r="AA630" i="2" s="1"/>
  <c r="R160" i="2"/>
  <c r="R92" i="2"/>
  <c r="N293" i="8"/>
  <c r="L454" i="8"/>
  <c r="I222" i="8"/>
  <c r="K222" i="8"/>
  <c r="D43" i="8"/>
  <c r="F125" i="8"/>
  <c r="I544" i="8"/>
  <c r="H544" i="8"/>
  <c r="F544" i="8"/>
  <c r="D544" i="8"/>
  <c r="G544" i="8"/>
  <c r="K544" i="8"/>
  <c r="W656" i="2"/>
  <c r="X656" i="2" s="1"/>
  <c r="Z656" i="2" s="1"/>
  <c r="AA656" i="2" s="1"/>
  <c r="U532" i="2"/>
  <c r="W74" i="2"/>
  <c r="X74" i="2" s="1"/>
  <c r="Z74" i="2" s="1"/>
  <c r="AA74" i="2" s="1"/>
  <c r="W210" i="2"/>
  <c r="X210" i="2" s="1"/>
  <c r="Z210" i="2" s="1"/>
  <c r="AA210" i="2" s="1"/>
  <c r="U221" i="2"/>
  <c r="H242" i="8"/>
  <c r="J242" i="8"/>
  <c r="L242" i="8"/>
  <c r="H281" i="8"/>
  <c r="J281" i="8"/>
  <c r="I293" i="8"/>
  <c r="I358" i="8"/>
  <c r="L293" i="8"/>
  <c r="F293" i="8"/>
  <c r="J402" i="8"/>
  <c r="G454" i="8"/>
  <c r="N222" i="8"/>
  <c r="H222" i="8"/>
  <c r="F43" i="8"/>
  <c r="L544" i="8"/>
  <c r="K93" i="8"/>
  <c r="K125" i="8"/>
  <c r="I466" i="8"/>
  <c r="D466" i="8"/>
  <c r="R682" i="2"/>
  <c r="W220" i="2"/>
  <c r="X220" i="2" s="1"/>
  <c r="R221" i="2"/>
  <c r="U182" i="2"/>
  <c r="L209" i="8"/>
  <c r="H209" i="8"/>
  <c r="W126" i="2"/>
  <c r="X126" i="2" s="1"/>
  <c r="Z126" i="2" s="1"/>
  <c r="AA126" i="2" s="1"/>
  <c r="R131" i="2"/>
  <c r="W365" i="2"/>
  <c r="X365" i="2" s="1"/>
  <c r="Z365" i="2" s="1"/>
  <c r="AA365" i="2" s="1"/>
  <c r="U879" i="2"/>
  <c r="L258" i="8"/>
  <c r="H293" i="8"/>
  <c r="D293" i="8"/>
  <c r="G222" i="8"/>
  <c r="M222" i="8"/>
  <c r="M43" i="8"/>
  <c r="I281" i="8"/>
  <c r="M544" i="8"/>
  <c r="D209" i="8"/>
  <c r="M125" i="8"/>
  <c r="W262" i="2"/>
  <c r="W533" i="2"/>
  <c r="X533" i="2" s="1"/>
  <c r="Z533" i="2" s="1"/>
  <c r="AA533" i="2" s="1"/>
  <c r="W422" i="2"/>
  <c r="X422" i="2" s="1"/>
  <c r="Z422" i="2" s="1"/>
  <c r="AA422" i="2" s="1"/>
  <c r="W239" i="2"/>
  <c r="X239" i="2" s="1"/>
  <c r="Z239" i="2" s="1"/>
  <c r="AA239" i="2" s="1"/>
  <c r="W233" i="2"/>
  <c r="X233" i="2" s="1"/>
  <c r="R234" i="2"/>
  <c r="K402" i="8"/>
  <c r="L43" i="8"/>
  <c r="D281" i="8"/>
  <c r="F242" i="8"/>
  <c r="N93" i="8"/>
  <c r="L575" i="8"/>
  <c r="K34" i="8"/>
  <c r="U778" i="2"/>
  <c r="R448" i="2"/>
  <c r="W336" i="2"/>
  <c r="X336" i="2" s="1"/>
  <c r="Z336" i="2" s="1"/>
  <c r="AA336" i="2" s="1"/>
  <c r="R345" i="2"/>
  <c r="S558" i="2"/>
  <c r="S487" i="2"/>
  <c r="S474" i="2"/>
  <c r="S448" i="2"/>
  <c r="S419" i="2"/>
  <c r="S358" i="2"/>
  <c r="S345" i="2"/>
  <c r="S332" i="2"/>
  <c r="S278" i="2"/>
  <c r="S260" i="2"/>
  <c r="S247" i="2"/>
  <c r="S234" i="2"/>
  <c r="S208" i="2"/>
  <c r="S195" i="2"/>
  <c r="S160" i="2"/>
  <c r="S147" i="2"/>
  <c r="S131" i="2"/>
  <c r="S69" i="2"/>
  <c r="S50" i="2"/>
  <c r="W827" i="2"/>
  <c r="X827" i="2" s="1"/>
  <c r="W820" i="2"/>
  <c r="X820" i="2" s="1"/>
  <c r="Z820" i="2" s="1"/>
  <c r="AA820" i="2" s="1"/>
  <c r="W627" i="2"/>
  <c r="X627" i="2" s="1"/>
  <c r="Z627" i="2" s="1"/>
  <c r="AA627" i="2" s="1"/>
  <c r="J359" i="8"/>
  <c r="W664" i="2"/>
  <c r="X664" i="2" s="1"/>
  <c r="Z664" i="2" s="1"/>
  <c r="AA664" i="2" s="1"/>
  <c r="W398" i="2"/>
  <c r="X398" i="2" s="1"/>
  <c r="Z398" i="2" s="1"/>
  <c r="AA398" i="2" s="1"/>
  <c r="W881" i="2"/>
  <c r="X881" i="2" s="1"/>
  <c r="Z881" i="2" s="1"/>
  <c r="AA881" i="2" s="1"/>
  <c r="U332" i="2"/>
  <c r="W73" i="2"/>
  <c r="X73" i="2" s="1"/>
  <c r="Z73" i="2" s="1"/>
  <c r="AA73" i="2" s="1"/>
  <c r="F304" i="8"/>
  <c r="G258" i="8"/>
  <c r="J248" i="8"/>
  <c r="W164" i="2"/>
  <c r="X164" i="2" s="1"/>
  <c r="Z164" i="2" s="1"/>
  <c r="AA164" i="2" s="1"/>
  <c r="W825" i="2"/>
  <c r="X825" i="2" s="1"/>
  <c r="Z825" i="2" s="1"/>
  <c r="AA825" i="2" s="1"/>
  <c r="W822" i="2"/>
  <c r="X822" i="2" s="1"/>
  <c r="Z822" i="2" s="1"/>
  <c r="AA822" i="2" s="1"/>
  <c r="W666" i="2"/>
  <c r="X666" i="2" s="1"/>
  <c r="Z666" i="2" s="1"/>
  <c r="AA666" i="2" s="1"/>
  <c r="W614" i="2"/>
  <c r="X614" i="2" s="1"/>
  <c r="Z614" i="2" s="1"/>
  <c r="AA614" i="2" s="1"/>
  <c r="AF614" i="2" s="1"/>
  <c r="W403" i="2"/>
  <c r="X403" i="2" s="1"/>
  <c r="Z403" i="2" s="1"/>
  <c r="AA403" i="2" s="1"/>
  <c r="W184" i="2"/>
  <c r="X184" i="2" s="1"/>
  <c r="Z184" i="2" s="1"/>
  <c r="AA184" i="2" s="1"/>
  <c r="W884" i="2"/>
  <c r="X884" i="2" s="1"/>
  <c r="Z884" i="2" s="1"/>
  <c r="AA884" i="2" s="1"/>
  <c r="W161" i="2"/>
  <c r="X161" i="2" s="1"/>
  <c r="Z161" i="2" s="1"/>
  <c r="AA161" i="2" s="1"/>
  <c r="W692" i="2"/>
  <c r="X692" i="2" s="1"/>
  <c r="Z692" i="2" s="1"/>
  <c r="AA692" i="2" s="1"/>
  <c r="W684" i="2"/>
  <c r="X684" i="2" s="1"/>
  <c r="Z684" i="2" s="1"/>
  <c r="AA684" i="2" s="1"/>
  <c r="W669" i="2"/>
  <c r="X669" i="2" s="1"/>
  <c r="Z669" i="2" s="1"/>
  <c r="AA669" i="2" s="1"/>
  <c r="R663" i="2"/>
  <c r="R487" i="2"/>
  <c r="U832" i="2"/>
  <c r="W628" i="2"/>
  <c r="X628" i="2" s="1"/>
  <c r="Z628" i="2" s="1"/>
  <c r="AA628" i="2" s="1"/>
  <c r="AF628" i="2" s="1"/>
  <c r="W333" i="2"/>
  <c r="W71" i="2"/>
  <c r="X71" i="2" s="1"/>
  <c r="Z71" i="2" s="1"/>
  <c r="AA71" i="2" s="1"/>
  <c r="I525" i="13"/>
  <c r="I243" i="8"/>
  <c r="G243" i="8"/>
  <c r="D243" i="8"/>
  <c r="F243" i="8"/>
  <c r="K243" i="8"/>
  <c r="H243" i="8"/>
  <c r="J243" i="8"/>
  <c r="M243" i="8"/>
  <c r="L243" i="8"/>
  <c r="M370" i="8"/>
  <c r="G370" i="8"/>
  <c r="J370" i="8"/>
  <c r="K370" i="8"/>
  <c r="N370" i="8"/>
  <c r="H370" i="8"/>
  <c r="D370" i="8"/>
  <c r="F370" i="8"/>
  <c r="I370" i="8"/>
  <c r="F89" i="8"/>
  <c r="I89" i="8"/>
  <c r="D89" i="8"/>
  <c r="D145" i="8"/>
  <c r="I472" i="8"/>
  <c r="G472" i="8"/>
  <c r="H472" i="8"/>
  <c r="F472" i="8"/>
  <c r="D472" i="8"/>
  <c r="J472" i="8"/>
  <c r="L472" i="8"/>
  <c r="K472" i="8"/>
  <c r="D254" i="8"/>
  <c r="G254" i="8"/>
  <c r="K254" i="8"/>
  <c r="K367" i="8"/>
  <c r="G367" i="8"/>
  <c r="J367" i="8"/>
  <c r="I367" i="8"/>
  <c r="M367" i="8"/>
  <c r="L367" i="8"/>
  <c r="F367" i="8"/>
  <c r="H367" i="8"/>
  <c r="N378" i="8"/>
  <c r="J378" i="8"/>
  <c r="M378" i="8"/>
  <c r="D378" i="8"/>
  <c r="F399" i="8"/>
  <c r="J399" i="8"/>
  <c r="N399" i="8"/>
  <c r="D399" i="8"/>
  <c r="G399" i="8"/>
  <c r="H399" i="8"/>
  <c r="K399" i="8"/>
  <c r="K104" i="8"/>
  <c r="D104" i="8"/>
  <c r="F104" i="8"/>
  <c r="J104" i="8"/>
  <c r="M104" i="8"/>
  <c r="H104" i="8"/>
  <c r="G104" i="8"/>
  <c r="L104" i="8"/>
  <c r="R532" i="2"/>
  <c r="W491" i="2"/>
  <c r="X491" i="2" s="1"/>
  <c r="Z491" i="2" s="1"/>
  <c r="G138" i="8"/>
  <c r="J138" i="8"/>
  <c r="F138" i="8"/>
  <c r="I138" i="8"/>
  <c r="N324" i="8"/>
  <c r="J324" i="8"/>
  <c r="G324" i="8"/>
  <c r="D324" i="8"/>
  <c r="I324" i="8"/>
  <c r="M324" i="8"/>
  <c r="H324" i="8"/>
  <c r="K324" i="8"/>
  <c r="L324" i="8"/>
  <c r="R583" i="2"/>
  <c r="F567" i="8"/>
  <c r="L567" i="8"/>
  <c r="H567" i="8"/>
  <c r="N567" i="8"/>
  <c r="G567" i="8"/>
  <c r="D567" i="8"/>
  <c r="M567" i="8"/>
  <c r="I567" i="8"/>
  <c r="K567" i="8"/>
  <c r="H221" i="8"/>
  <c r="D221" i="8"/>
  <c r="F294" i="8"/>
  <c r="L294" i="8"/>
  <c r="K294" i="8"/>
  <c r="G456" i="8"/>
  <c r="G106" i="8"/>
  <c r="J462" i="8"/>
  <c r="N462" i="8"/>
  <c r="I462" i="8"/>
  <c r="L462" i="8"/>
  <c r="F462" i="8"/>
  <c r="G462" i="8"/>
  <c r="D462" i="8"/>
  <c r="D557" i="8"/>
  <c r="I557" i="8"/>
  <c r="L370" i="8"/>
  <c r="N472" i="8"/>
  <c r="M458" i="8"/>
  <c r="D458" i="8"/>
  <c r="J458" i="8"/>
  <c r="N458" i="8"/>
  <c r="K458" i="8"/>
  <c r="D321" i="8"/>
  <c r="G321" i="8"/>
  <c r="I249" i="8"/>
  <c r="F249" i="8"/>
  <c r="D249" i="8"/>
  <c r="J249" i="8"/>
  <c r="N249" i="8"/>
  <c r="K249" i="8"/>
  <c r="M249" i="8"/>
  <c r="G249" i="8"/>
  <c r="L249" i="8"/>
  <c r="M514" i="8"/>
  <c r="I514" i="8"/>
  <c r="D236" i="8"/>
  <c r="F236" i="8"/>
  <c r="L236" i="8"/>
  <c r="W535" i="2"/>
  <c r="X535" i="2" s="1"/>
  <c r="Z535" i="2" s="1"/>
  <c r="AA535" i="2" s="1"/>
  <c r="R558" i="2"/>
  <c r="N243" i="8"/>
  <c r="N367" i="8"/>
  <c r="G221" i="8"/>
  <c r="M472" i="8"/>
  <c r="W560" i="2"/>
  <c r="X560" i="2" s="1"/>
  <c r="Z560" i="2" s="1"/>
  <c r="AA560" i="2" s="1"/>
  <c r="N91" i="8"/>
  <c r="W591" i="2"/>
  <c r="X591" i="2" s="1"/>
  <c r="Z591" i="2" s="1"/>
  <c r="AA591" i="2" s="1"/>
  <c r="G402" i="8"/>
  <c r="J91" i="8"/>
  <c r="W540" i="2"/>
  <c r="X540" i="2" s="1"/>
  <c r="Z540" i="2" s="1"/>
  <c r="AA540" i="2" s="1"/>
  <c r="W618" i="2"/>
  <c r="X618" i="2" s="1"/>
  <c r="Z618" i="2" s="1"/>
  <c r="AA618" i="2" s="1"/>
  <c r="W616" i="2"/>
  <c r="W496" i="2"/>
  <c r="X496" i="2" s="1"/>
  <c r="Z496" i="2" s="1"/>
  <c r="AA496" i="2" s="1"/>
  <c r="G262" i="8"/>
  <c r="J254" i="8"/>
  <c r="H135" i="8"/>
  <c r="H328" i="8"/>
  <c r="U866" i="2"/>
  <c r="W808" i="2"/>
  <c r="X808" i="2" s="1"/>
  <c r="Z808" i="2" s="1"/>
  <c r="AA808" i="2" s="1"/>
  <c r="U819" i="2"/>
  <c r="W699" i="2"/>
  <c r="X699" i="2" s="1"/>
  <c r="Z699" i="2" s="1"/>
  <c r="AA699" i="2" s="1"/>
  <c r="W347" i="2"/>
  <c r="X347" i="2" s="1"/>
  <c r="Z347" i="2" s="1"/>
  <c r="AA347" i="2" s="1"/>
  <c r="R358" i="2"/>
  <c r="U147" i="2"/>
  <c r="W136" i="2"/>
  <c r="R147" i="2"/>
  <c r="U892" i="2"/>
  <c r="U32" i="2"/>
  <c r="M87" i="8"/>
  <c r="G118" i="8"/>
  <c r="F576" i="8"/>
  <c r="K471" i="8"/>
  <c r="I471" i="8"/>
  <c r="N471" i="8"/>
  <c r="J471" i="8"/>
  <c r="G471" i="8"/>
  <c r="M471" i="8"/>
  <c r="L471" i="8"/>
  <c r="G224" i="8"/>
  <c r="H224" i="8"/>
  <c r="F80" i="8"/>
  <c r="L438" i="8"/>
  <c r="M438" i="8"/>
  <c r="G458" i="8"/>
  <c r="F458" i="8"/>
  <c r="I458" i="8"/>
  <c r="L458" i="8"/>
  <c r="H85" i="8"/>
  <c r="L410" i="8"/>
  <c r="J410" i="8"/>
  <c r="G410" i="8"/>
  <c r="K84" i="8"/>
  <c r="N84" i="8"/>
  <c r="I84" i="8"/>
  <c r="G84" i="8"/>
  <c r="L383" i="8"/>
  <c r="J383" i="8"/>
  <c r="D383" i="8"/>
  <c r="U746" i="2"/>
  <c r="W696" i="2"/>
  <c r="W241" i="2"/>
  <c r="X241" i="2" s="1"/>
  <c r="Z241" i="2" s="1"/>
  <c r="AA241" i="2" s="1"/>
  <c r="R247" i="2"/>
  <c r="W49" i="2"/>
  <c r="X49" i="2" s="1"/>
  <c r="Z49" i="2" s="1"/>
  <c r="AA49" i="2" s="1"/>
  <c r="AF35" i="2" s="1"/>
  <c r="R50" i="2"/>
  <c r="I278" i="8"/>
  <c r="D87" i="8"/>
  <c r="D118" i="8"/>
  <c r="K576" i="8"/>
  <c r="G271" i="8"/>
  <c r="K271" i="8"/>
  <c r="D271" i="8"/>
  <c r="K279" i="8"/>
  <c r="G279" i="8"/>
  <c r="J235" i="8"/>
  <c r="L235" i="8"/>
  <c r="H245" i="8"/>
  <c r="F245" i="8"/>
  <c r="K245" i="8"/>
  <c r="G245" i="8"/>
  <c r="N245" i="8"/>
  <c r="D245" i="8"/>
  <c r="F341" i="8"/>
  <c r="D341" i="8"/>
  <c r="H341" i="8"/>
  <c r="G341" i="8"/>
  <c r="L341" i="8"/>
  <c r="M341" i="8"/>
  <c r="N341" i="8"/>
  <c r="L474" i="8"/>
  <c r="G474" i="8"/>
  <c r="J474" i="8"/>
  <c r="D214" i="8"/>
  <c r="G278" i="8"/>
  <c r="J87" i="8"/>
  <c r="H87" i="8"/>
  <c r="F84" i="8"/>
  <c r="H383" i="8"/>
  <c r="R746" i="2"/>
  <c r="D151" i="8"/>
  <c r="I151" i="8"/>
  <c r="D278" i="8"/>
  <c r="I87" i="8"/>
  <c r="F87" i="8"/>
  <c r="L84" i="8"/>
  <c r="L288" i="8"/>
  <c r="M288" i="8"/>
  <c r="I288" i="8"/>
  <c r="F288" i="8"/>
  <c r="D358" i="8"/>
  <c r="K278" i="8"/>
  <c r="N87" i="8"/>
  <c r="H84" i="8"/>
  <c r="M410" i="8"/>
  <c r="N130" i="8"/>
  <c r="H232" i="8"/>
  <c r="I232" i="8"/>
  <c r="D232" i="8"/>
  <c r="L232" i="8"/>
  <c r="N232" i="8"/>
  <c r="M232" i="8"/>
  <c r="L111" i="8"/>
  <c r="J111" i="8"/>
  <c r="D111" i="8"/>
  <c r="I111" i="8"/>
  <c r="M111" i="8"/>
  <c r="D61" i="6"/>
  <c r="H76" i="8"/>
  <c r="D76" i="8"/>
  <c r="G469" i="8"/>
  <c r="I469" i="8"/>
  <c r="L469" i="8"/>
  <c r="M469" i="8"/>
  <c r="K469" i="8"/>
  <c r="D540" i="8"/>
  <c r="K540" i="8"/>
  <c r="D144" i="8"/>
  <c r="L144" i="8"/>
  <c r="L310" i="8"/>
  <c r="D310" i="8"/>
  <c r="K432" i="8"/>
  <c r="G432" i="8"/>
  <c r="J432" i="8"/>
  <c r="M432" i="8"/>
  <c r="L432" i="8"/>
  <c r="H432" i="8"/>
  <c r="D461" i="8"/>
  <c r="G461" i="8"/>
  <c r="N519" i="8"/>
  <c r="L519" i="8"/>
  <c r="G519" i="8"/>
  <c r="J519" i="8"/>
  <c r="I519" i="8"/>
  <c r="K519" i="8"/>
  <c r="M519" i="8"/>
  <c r="D519" i="8"/>
  <c r="F519" i="8"/>
  <c r="K358" i="8"/>
  <c r="D84" i="8"/>
  <c r="D113" i="8"/>
  <c r="F113" i="8"/>
  <c r="L315" i="8"/>
  <c r="D315" i="8"/>
  <c r="J538" i="8"/>
  <c r="N538" i="8"/>
  <c r="G538" i="8"/>
  <c r="L538" i="8"/>
  <c r="N408" i="8"/>
  <c r="H576" i="8"/>
  <c r="L576" i="8"/>
  <c r="D576" i="8"/>
  <c r="F118" i="8"/>
  <c r="J118" i="8"/>
  <c r="H118" i="8"/>
  <c r="I118" i="8"/>
  <c r="N118" i="8"/>
  <c r="J128" i="8"/>
  <c r="J266" i="8"/>
  <c r="D266" i="8"/>
  <c r="L87" i="8"/>
  <c r="H410" i="8"/>
  <c r="D130" i="8"/>
  <c r="J84" i="8"/>
  <c r="D410" i="8"/>
  <c r="I113" i="8"/>
  <c r="AF237" i="2"/>
  <c r="H138" i="8"/>
  <c r="M138" i="8"/>
  <c r="N138" i="8"/>
  <c r="K138" i="8"/>
  <c r="D138" i="8"/>
  <c r="L138" i="8"/>
  <c r="M389" i="8"/>
  <c r="L389" i="8"/>
  <c r="F389" i="8"/>
  <c r="D389" i="8"/>
  <c r="G69" i="8"/>
  <c r="I360" i="8"/>
  <c r="J360" i="8"/>
  <c r="H360" i="8"/>
  <c r="M360" i="8"/>
  <c r="D360" i="8"/>
  <c r="N360" i="8"/>
  <c r="F360" i="8"/>
  <c r="K360" i="8"/>
  <c r="W811" i="2"/>
  <c r="X811" i="2" s="1"/>
  <c r="Z811" i="2" s="1"/>
  <c r="AA811" i="2" s="1"/>
  <c r="R819" i="2"/>
  <c r="W479" i="2"/>
  <c r="X479" i="2" s="1"/>
  <c r="Z479" i="2" s="1"/>
  <c r="AA479" i="2" s="1"/>
  <c r="AC475" i="2" s="1"/>
  <c r="R435" i="2"/>
  <c r="W360" i="2"/>
  <c r="X360" i="2" s="1"/>
  <c r="Z360" i="2" s="1"/>
  <c r="AA360" i="2" s="1"/>
  <c r="R397" i="2"/>
  <c r="W351" i="2"/>
  <c r="X351" i="2" s="1"/>
  <c r="W150" i="2"/>
  <c r="X150" i="2" s="1"/>
  <c r="Z150" i="2" s="1"/>
  <c r="AA150" i="2" s="1"/>
  <c r="W748" i="2"/>
  <c r="X748" i="2" s="1"/>
  <c r="Z748" i="2" s="1"/>
  <c r="AA748" i="2" s="1"/>
  <c r="U558" i="2"/>
  <c r="W169" i="2"/>
  <c r="X169" i="2" s="1"/>
  <c r="Z169" i="2" s="1"/>
  <c r="AA169" i="2" s="1"/>
  <c r="R182" i="2"/>
  <c r="U114" i="2"/>
  <c r="U92" i="2"/>
  <c r="U905" i="2"/>
  <c r="W426" i="2"/>
  <c r="X426" i="2" s="1"/>
  <c r="Z426" i="2" s="1"/>
  <c r="AA426" i="2" s="1"/>
  <c r="U435" i="2"/>
  <c r="W364" i="2"/>
  <c r="X364" i="2" s="1"/>
  <c r="Z364" i="2" s="1"/>
  <c r="AA364" i="2" s="1"/>
  <c r="W225" i="2"/>
  <c r="X225" i="2" s="1"/>
  <c r="Z225" i="2" s="1"/>
  <c r="AA225" i="2" s="1"/>
  <c r="W186" i="2"/>
  <c r="X186" i="2" s="1"/>
  <c r="Z186" i="2" s="1"/>
  <c r="AA186" i="2" s="1"/>
  <c r="G466" i="8"/>
  <c r="W38" i="2"/>
  <c r="X38" i="2" s="1"/>
  <c r="Z38" i="2" s="1"/>
  <c r="AA38" i="2" s="1"/>
  <c r="W824" i="2"/>
  <c r="X824" i="2" s="1"/>
  <c r="Z824" i="2" s="1"/>
  <c r="AA824" i="2" s="1"/>
  <c r="W821" i="2"/>
  <c r="X821" i="2" s="1"/>
  <c r="Z821" i="2" s="1"/>
  <c r="AA821" i="2" s="1"/>
  <c r="U583" i="2"/>
  <c r="W189" i="2"/>
  <c r="X189" i="2" s="1"/>
  <c r="Z189" i="2" s="1"/>
  <c r="AA189" i="2" s="1"/>
  <c r="W116" i="2"/>
  <c r="U131" i="2"/>
  <c r="W782" i="2"/>
  <c r="X782" i="2" s="1"/>
  <c r="Z782" i="2" s="1"/>
  <c r="AA782" i="2" s="1"/>
  <c r="U682" i="2"/>
  <c r="W211" i="2"/>
  <c r="S905" i="2"/>
  <c r="S778" i="2"/>
  <c r="S583" i="2"/>
  <c r="S397" i="2"/>
  <c r="S221" i="2"/>
  <c r="S92" i="2"/>
  <c r="W450" i="2"/>
  <c r="X450" i="2" s="1"/>
  <c r="Z450" i="2" s="1"/>
  <c r="AA450" i="2" s="1"/>
  <c r="R332" i="2"/>
  <c r="U278" i="2"/>
  <c r="W800" i="2"/>
  <c r="X800" i="2" s="1"/>
  <c r="Z800" i="2" s="1"/>
  <c r="AA800" i="2" s="1"/>
  <c r="U806" i="2"/>
  <c r="W796" i="2"/>
  <c r="X796" i="2" s="1"/>
  <c r="Z796" i="2" s="1"/>
  <c r="AA796" i="2" s="1"/>
  <c r="R695" i="2"/>
  <c r="W454" i="2"/>
  <c r="X454" i="2" s="1"/>
  <c r="Z454" i="2" s="1"/>
  <c r="AA454" i="2" s="1"/>
  <c r="U345" i="2"/>
  <c r="U247" i="2"/>
  <c r="U208" i="2"/>
  <c r="U50" i="2"/>
  <c r="W54" i="2"/>
  <c r="U69" i="2"/>
  <c r="W564" i="2"/>
  <c r="X564" i="2" s="1"/>
  <c r="Z564" i="2" s="1"/>
  <c r="AA564" i="2" s="1"/>
  <c r="U487" i="2"/>
  <c r="W250" i="2"/>
  <c r="X250" i="2" s="1"/>
  <c r="Z250" i="2" s="1"/>
  <c r="AA250" i="2" s="1"/>
  <c r="W229" i="2"/>
  <c r="X229" i="2" s="1"/>
  <c r="W887" i="2"/>
  <c r="X887" i="2" s="1"/>
  <c r="Z887" i="2" s="1"/>
  <c r="AA887" i="2" s="1"/>
  <c r="W883" i="2"/>
  <c r="X883" i="2" s="1"/>
  <c r="Z883" i="2" s="1"/>
  <c r="AA883" i="2" s="1"/>
  <c r="H213" i="8"/>
  <c r="W563" i="2"/>
  <c r="X563" i="2" s="1"/>
  <c r="Z563" i="2" s="1"/>
  <c r="AA563" i="2" s="1"/>
  <c r="W873" i="2"/>
  <c r="X873" i="2" s="1"/>
  <c r="Z873" i="2" s="1"/>
  <c r="AA873" i="2" s="1"/>
  <c r="E20" i="2"/>
  <c r="W26" i="2"/>
  <c r="X26" i="2" s="1"/>
  <c r="Z26" i="2" s="1"/>
  <c r="AA26" i="2" s="1"/>
  <c r="W538" i="2"/>
  <c r="X538" i="2" s="1"/>
  <c r="Z538" i="2" s="1"/>
  <c r="AA538" i="2" s="1"/>
  <c r="W399" i="2"/>
  <c r="X399" i="2" s="1"/>
  <c r="Z399" i="2" s="1"/>
  <c r="AA399" i="2" s="1"/>
  <c r="W359" i="2"/>
  <c r="X359" i="2" s="1"/>
  <c r="Z359" i="2" s="1"/>
  <c r="AA359" i="2" s="1"/>
  <c r="W346" i="2"/>
  <c r="X346" i="2" s="1"/>
  <c r="Z346" i="2" s="1"/>
  <c r="AA346" i="2" s="1"/>
  <c r="AF347" i="2" s="1"/>
  <c r="J338" i="8"/>
  <c r="G121" i="8"/>
  <c r="W691" i="2"/>
  <c r="X691" i="2" s="1"/>
  <c r="Z691" i="2" s="1"/>
  <c r="AA691" i="2" s="1"/>
  <c r="W561" i="2"/>
  <c r="X561" i="2" s="1"/>
  <c r="Z561" i="2" s="1"/>
  <c r="AA561" i="2" s="1"/>
  <c r="W839" i="2"/>
  <c r="X839" i="2" s="1"/>
  <c r="Z839" i="2" s="1"/>
  <c r="AA839" i="2" s="1"/>
  <c r="W835" i="2"/>
  <c r="X835" i="2" s="1"/>
  <c r="Z835" i="2" s="1"/>
  <c r="AA835" i="2" s="1"/>
  <c r="W587" i="2"/>
  <c r="X587" i="2" s="1"/>
  <c r="Z587" i="2" s="1"/>
  <c r="AA587" i="2" s="1"/>
  <c r="W534" i="2"/>
  <c r="X534" i="2" s="1"/>
  <c r="W223" i="2"/>
  <c r="X223" i="2" s="1"/>
  <c r="Z223" i="2" s="1"/>
  <c r="AA223" i="2" s="1"/>
  <c r="E536" i="8"/>
  <c r="F190" i="13"/>
  <c r="E190" i="8"/>
  <c r="N497" i="8"/>
  <c r="I497" i="8"/>
  <c r="G160" i="8"/>
  <c r="K160" i="8"/>
  <c r="F160" i="8"/>
  <c r="K536" i="8"/>
  <c r="D476" i="8"/>
  <c r="L451" i="8"/>
  <c r="N190" i="8"/>
  <c r="M190" i="8"/>
  <c r="J135" i="8"/>
  <c r="D160" i="8"/>
  <c r="E219" i="8"/>
  <c r="E475" i="8"/>
  <c r="I70" i="8"/>
  <c r="N70" i="8"/>
  <c r="J70" i="8"/>
  <c r="E454" i="8"/>
  <c r="F454" i="8"/>
  <c r="M454" i="8"/>
  <c r="K454" i="8"/>
  <c r="D454" i="8"/>
  <c r="J454" i="8"/>
  <c r="H536" i="8"/>
  <c r="F190" i="8"/>
  <c r="D135" i="8"/>
  <c r="E293" i="8"/>
  <c r="J311" i="8"/>
  <c r="F311" i="8"/>
  <c r="G311" i="8"/>
  <c r="L311" i="8"/>
  <c r="F397" i="8"/>
  <c r="E397" i="8"/>
  <c r="E297" i="8"/>
  <c r="H297" i="8"/>
  <c r="J297" i="8"/>
  <c r="K297" i="8"/>
  <c r="L297" i="8"/>
  <c r="D297" i="8"/>
  <c r="F85" i="8"/>
  <c r="G85" i="8"/>
  <c r="I85" i="8"/>
  <c r="D85" i="8"/>
  <c r="W451" i="2"/>
  <c r="W795" i="2"/>
  <c r="X795" i="2" s="1"/>
  <c r="Z795" i="2" s="1"/>
  <c r="AA795" i="2" s="1"/>
  <c r="R806" i="2"/>
  <c r="W781" i="2"/>
  <c r="X781" i="2" s="1"/>
  <c r="Z781" i="2" s="1"/>
  <c r="AA781" i="2" s="1"/>
  <c r="R793" i="2"/>
  <c r="I536" i="8"/>
  <c r="L190" i="8"/>
  <c r="H190" i="8"/>
  <c r="E568" i="8"/>
  <c r="F536" i="8"/>
  <c r="K190" i="8"/>
  <c r="J190" i="8"/>
  <c r="E406" i="2"/>
  <c r="F367" i="13"/>
  <c r="E367" i="8"/>
  <c r="E378" i="8"/>
  <c r="E399" i="8"/>
  <c r="E104" i="8"/>
  <c r="E39" i="8"/>
  <c r="J82" i="8"/>
  <c r="N82" i="8"/>
  <c r="D536" i="8"/>
  <c r="I190" i="8"/>
  <c r="E408" i="8"/>
  <c r="K408" i="8"/>
  <c r="I408" i="8"/>
  <c r="L423" i="8"/>
  <c r="G423" i="8"/>
  <c r="F576" i="13"/>
  <c r="E576" i="8"/>
  <c r="J576" i="8"/>
  <c r="M576" i="8"/>
  <c r="I576" i="8"/>
  <c r="I149" i="8"/>
  <c r="J536" i="8"/>
  <c r="M536" i="8"/>
  <c r="F67" i="13"/>
  <c r="E67" i="8"/>
  <c r="N536" i="8"/>
  <c r="G536" i="8"/>
  <c r="G190" i="8"/>
  <c r="F66" i="13"/>
  <c r="E66" i="8"/>
  <c r="F288" i="13"/>
  <c r="E288" i="8"/>
  <c r="E574" i="8"/>
  <c r="J574" i="8"/>
  <c r="H574" i="8"/>
  <c r="E842" i="2"/>
  <c r="E12" i="8"/>
  <c r="K12" i="8"/>
  <c r="E84" i="8"/>
  <c r="E395" i="8"/>
  <c r="F287" i="13"/>
  <c r="E287" i="8"/>
  <c r="E471" i="8"/>
  <c r="E435" i="8"/>
  <c r="E458" i="8"/>
  <c r="E469" i="8"/>
  <c r="E380" i="8"/>
  <c r="L93" i="8"/>
  <c r="E93" i="8"/>
  <c r="F125" i="13"/>
  <c r="E125" i="8"/>
  <c r="E31" i="2"/>
  <c r="E245" i="8"/>
  <c r="E356" i="8"/>
  <c r="E284" i="8"/>
  <c r="F69" i="13"/>
  <c r="E222" i="8"/>
  <c r="E99" i="8"/>
  <c r="W750" i="2"/>
  <c r="X750" i="2" s="1"/>
  <c r="Z750" i="2" s="1"/>
  <c r="AA750" i="2" s="1"/>
  <c r="W689" i="2"/>
  <c r="X689" i="2" s="1"/>
  <c r="Z689" i="2" s="1"/>
  <c r="AA689" i="2" s="1"/>
  <c r="U695" i="2"/>
  <c r="U650" i="2"/>
  <c r="W586" i="2"/>
  <c r="X586" i="2" s="1"/>
  <c r="Z586" i="2" s="1"/>
  <c r="AA586" i="2" s="1"/>
  <c r="W420" i="2"/>
  <c r="X420" i="2" s="1"/>
  <c r="Z420" i="2" s="1"/>
  <c r="AA420" i="2" s="1"/>
  <c r="W400" i="2"/>
  <c r="X400" i="2" s="1"/>
  <c r="Z400" i="2" s="1"/>
  <c r="AA400" i="2" s="1"/>
  <c r="U260" i="2"/>
  <c r="U612" i="2"/>
  <c r="W869" i="2"/>
  <c r="X869" i="2" s="1"/>
  <c r="Z869" i="2" s="1"/>
  <c r="AA869" i="2" s="1"/>
  <c r="W870" i="2"/>
  <c r="X870" i="2" s="1"/>
  <c r="Z870" i="2" s="1"/>
  <c r="AA870" i="2" s="1"/>
  <c r="E535" i="8"/>
  <c r="E106" i="8"/>
  <c r="E462" i="8"/>
  <c r="F567" i="13"/>
  <c r="E567" i="8"/>
  <c r="F197" i="13"/>
  <c r="E197" i="8"/>
  <c r="F87" i="13"/>
  <c r="E87" i="8"/>
  <c r="E323" i="8"/>
  <c r="N80" i="8"/>
  <c r="F80" i="13"/>
  <c r="E80" i="8"/>
  <c r="F178" i="13"/>
  <c r="E178" i="8"/>
  <c r="E46" i="8"/>
  <c r="F249" i="13"/>
  <c r="E249" i="8"/>
  <c r="E213" i="8"/>
  <c r="F213" i="8"/>
  <c r="D213" i="8"/>
  <c r="I213" i="8"/>
  <c r="J213" i="8"/>
  <c r="F196" i="13"/>
  <c r="E196" i="8"/>
  <c r="E468" i="8"/>
  <c r="L440" i="8"/>
  <c r="E83" i="8"/>
  <c r="F332" i="13"/>
  <c r="E332" i="8"/>
  <c r="F301" i="13"/>
  <c r="E301" i="8"/>
  <c r="E45" i="8"/>
  <c r="F286" i="13"/>
  <c r="E286" i="8"/>
  <c r="E578" i="8"/>
  <c r="F43" i="13"/>
  <c r="E43" i="8"/>
  <c r="I430" i="8"/>
  <c r="E430" i="8"/>
  <c r="E341" i="8"/>
  <c r="F173" i="13"/>
  <c r="E173" i="8"/>
  <c r="E406" i="8"/>
  <c r="E561" i="8"/>
  <c r="E138" i="8"/>
  <c r="F324" i="13"/>
  <c r="E324" i="8"/>
  <c r="E472" i="8"/>
  <c r="F71" i="13"/>
  <c r="E71" i="8"/>
  <c r="E402" i="8"/>
  <c r="E118" i="8"/>
  <c r="E111" i="8"/>
  <c r="F285" i="13"/>
  <c r="E285" i="8"/>
  <c r="D65" i="8"/>
  <c r="F65" i="13"/>
  <c r="E65" i="8"/>
  <c r="F73" i="13"/>
  <c r="E73" i="8"/>
  <c r="E47" i="8"/>
  <c r="F340" i="13"/>
  <c r="E340" i="8"/>
  <c r="D123" i="8"/>
  <c r="E871" i="2"/>
  <c r="E538" i="8"/>
  <c r="E230" i="8"/>
  <c r="E282" i="8"/>
  <c r="E363" i="8"/>
  <c r="J232" i="8"/>
  <c r="E232" i="8"/>
  <c r="E243" i="8"/>
  <c r="E38" i="8"/>
  <c r="F352" i="13"/>
  <c r="E352" i="8"/>
  <c r="E389" i="8"/>
  <c r="E327" i="8"/>
  <c r="E360" i="8"/>
  <c r="F195" i="13"/>
  <c r="E195" i="8"/>
  <c r="E410" i="8"/>
  <c r="E169" i="8"/>
  <c r="E365" i="8"/>
  <c r="E108" i="8"/>
  <c r="E467" i="8"/>
  <c r="E225" i="8"/>
  <c r="E376" i="8"/>
  <c r="E74" i="8"/>
  <c r="E474" i="8"/>
  <c r="E438" i="8"/>
  <c r="E281" i="8"/>
  <c r="F466" i="8"/>
  <c r="E466" i="8"/>
  <c r="E432" i="8"/>
  <c r="F432" i="8"/>
  <c r="E519" i="8"/>
  <c r="E825" i="2"/>
  <c r="AF263" i="2"/>
  <c r="E91" i="8"/>
  <c r="H575" i="8"/>
  <c r="E189" i="2"/>
  <c r="H229" i="8"/>
  <c r="E229" i="8"/>
  <c r="E384" i="8"/>
  <c r="L117" i="8"/>
  <c r="E117" i="8"/>
  <c r="W362" i="2"/>
  <c r="X362" i="2" s="1"/>
  <c r="Z362" i="2" s="1"/>
  <c r="AA362" i="2" s="1"/>
  <c r="W350" i="2"/>
  <c r="X350" i="2" s="1"/>
  <c r="W31" i="2"/>
  <c r="X31" i="2" s="1"/>
  <c r="R32" i="2"/>
  <c r="E428" i="8"/>
  <c r="W667" i="2"/>
  <c r="X667" i="2" s="1"/>
  <c r="W425" i="2"/>
  <c r="X425" i="2" s="1"/>
  <c r="Z425" i="2" s="1"/>
  <c r="AA425" i="2" s="1"/>
  <c r="W248" i="2"/>
  <c r="X248" i="2" s="1"/>
  <c r="Z248" i="2" s="1"/>
  <c r="AA248" i="2" s="1"/>
  <c r="I440" i="8"/>
  <c r="J425" i="8"/>
  <c r="J412" i="8"/>
  <c r="F383" i="8"/>
  <c r="K371" i="8"/>
  <c r="K304" i="8"/>
  <c r="F275" i="8"/>
  <c r="K234" i="8"/>
  <c r="L135" i="8"/>
  <c r="L79" i="8"/>
  <c r="J48" i="8"/>
  <c r="I24" i="8"/>
  <c r="W162" i="2"/>
  <c r="W812" i="2"/>
  <c r="X812" i="2" s="1"/>
  <c r="W753" i="2"/>
  <c r="X753" i="2" s="1"/>
  <c r="Z753" i="2" s="1"/>
  <c r="AA753" i="2" s="1"/>
  <c r="W402" i="2"/>
  <c r="X402" i="2" s="1"/>
  <c r="Z402" i="2" s="1"/>
  <c r="AA402" i="2" s="1"/>
  <c r="W283" i="2"/>
  <c r="X283" i="2" s="1"/>
  <c r="Z283" i="2" s="1"/>
  <c r="AA283" i="2" s="1"/>
  <c r="E544" i="8"/>
  <c r="J392" i="8"/>
  <c r="K534" i="8"/>
  <c r="E534" i="8"/>
  <c r="J575" i="8"/>
  <c r="W783" i="2"/>
  <c r="X783" i="2" s="1"/>
  <c r="Z783" i="2" s="1"/>
  <c r="AA783" i="2" s="1"/>
  <c r="W151" i="2"/>
  <c r="X151" i="2" s="1"/>
  <c r="Z151" i="2" s="1"/>
  <c r="AA151" i="2" s="1"/>
  <c r="W885" i="2"/>
  <c r="X885" i="2" s="1"/>
  <c r="Z885" i="2" s="1"/>
  <c r="AA885" i="2" s="1"/>
  <c r="AF224" i="2"/>
  <c r="W166" i="2"/>
  <c r="X166" i="2" s="1"/>
  <c r="Z166" i="2" s="1"/>
  <c r="AA166" i="2" s="1"/>
  <c r="W489" i="2"/>
  <c r="E373" i="8"/>
  <c r="M20" i="8"/>
  <c r="E20" i="8"/>
  <c r="F199" i="13"/>
  <c r="E199" i="8"/>
  <c r="W584" i="2"/>
  <c r="W72" i="2"/>
  <c r="X72" i="2" s="1"/>
  <c r="Z72" i="2" s="1"/>
  <c r="AA72" i="2" s="1"/>
  <c r="E193" i="2"/>
  <c r="E575" i="8"/>
  <c r="D211" i="6"/>
  <c r="W37" i="2"/>
  <c r="X37" i="2" s="1"/>
  <c r="Z37" i="2" s="1"/>
  <c r="AA37" i="2" s="1"/>
  <c r="W482" i="2"/>
  <c r="X482" i="2" s="1"/>
  <c r="W632" i="2"/>
  <c r="X632" i="2" s="1"/>
  <c r="Z632" i="2" s="1"/>
  <c r="AA632" i="2" s="1"/>
  <c r="W874" i="2"/>
  <c r="X874" i="2" s="1"/>
  <c r="Z874" i="2" s="1"/>
  <c r="AA874" i="2" s="1"/>
  <c r="W871" i="2"/>
  <c r="X871" i="2" s="1"/>
  <c r="Z871" i="2" s="1"/>
  <c r="AA871" i="2" s="1"/>
  <c r="W888" i="2"/>
  <c r="X888" i="2" s="1"/>
  <c r="Z888" i="2" s="1"/>
  <c r="AA888" i="2" s="1"/>
  <c r="G68" i="8"/>
  <c r="E80" i="2"/>
  <c r="D121" i="8"/>
  <c r="E304" i="8"/>
  <c r="N242" i="8"/>
  <c r="W752" i="2"/>
  <c r="X752" i="2" s="1"/>
  <c r="Z752" i="2" s="1"/>
  <c r="AA752" i="2" s="1"/>
  <c r="W688" i="2"/>
  <c r="X688" i="2" s="1"/>
  <c r="W421" i="2"/>
  <c r="X421" i="2" s="1"/>
  <c r="Z421" i="2" s="1"/>
  <c r="AA421" i="2" s="1"/>
  <c r="W352" i="2"/>
  <c r="X352" i="2" s="1"/>
  <c r="W77" i="2"/>
  <c r="X77" i="2" s="1"/>
  <c r="Z77" i="2" s="1"/>
  <c r="AA77" i="2" s="1"/>
  <c r="W36" i="2"/>
  <c r="W867" i="2"/>
  <c r="X867" i="2" s="1"/>
  <c r="Z867" i="2" s="1"/>
  <c r="AA867" i="2" s="1"/>
  <c r="W401" i="2"/>
  <c r="X401" i="2" s="1"/>
  <c r="Z401" i="2" s="1"/>
  <c r="AA401" i="2" s="1"/>
  <c r="W284" i="2"/>
  <c r="X284" i="2" s="1"/>
  <c r="Z284" i="2" s="1"/>
  <c r="AA284" i="2" s="1"/>
  <c r="W226" i="2"/>
  <c r="W588" i="2"/>
  <c r="X588" i="2" s="1"/>
  <c r="Z588" i="2" s="1"/>
  <c r="AA588" i="2" s="1"/>
  <c r="L110" i="8"/>
  <c r="W694" i="2"/>
  <c r="X694" i="2" s="1"/>
  <c r="W539" i="2"/>
  <c r="W537" i="2"/>
  <c r="X537" i="2" s="1"/>
  <c r="Z537" i="2" s="1"/>
  <c r="AA537" i="2" s="1"/>
  <c r="W76" i="2"/>
  <c r="X76" i="2" s="1"/>
  <c r="Z76" i="2" s="1"/>
  <c r="AA76" i="2" s="1"/>
  <c r="W70" i="2"/>
  <c r="F370" i="13"/>
  <c r="E370" i="8"/>
  <c r="W25" i="2"/>
  <c r="X25" i="2" s="1"/>
  <c r="Z25" i="2" s="1"/>
  <c r="AA25" i="2" s="1"/>
  <c r="E371" i="8"/>
  <c r="W686" i="2"/>
  <c r="X686" i="2" s="1"/>
  <c r="Z686" i="2" s="1"/>
  <c r="AA686" i="2" s="1"/>
  <c r="W665" i="2"/>
  <c r="X665" i="2" s="1"/>
  <c r="Z665" i="2" s="1"/>
  <c r="AA665" i="2" s="1"/>
  <c r="W249" i="2"/>
  <c r="X249" i="2" s="1"/>
  <c r="Z249" i="2" s="1"/>
  <c r="AA249" i="2" s="1"/>
  <c r="W228" i="2"/>
  <c r="X228" i="2" s="1"/>
  <c r="Z228" i="2" s="1"/>
  <c r="AA228" i="2" s="1"/>
  <c r="W589" i="2"/>
  <c r="X589" i="2" s="1"/>
  <c r="Z589" i="2" s="1"/>
  <c r="AA589" i="2" s="1"/>
  <c r="W872" i="2"/>
  <c r="X872" i="2" s="1"/>
  <c r="Z872" i="2" s="1"/>
  <c r="AA872" i="2" s="1"/>
  <c r="E303" i="8"/>
  <c r="R626" i="2"/>
  <c r="W823" i="2"/>
  <c r="X823" i="2" s="1"/>
  <c r="Z823" i="2" s="1"/>
  <c r="AA823" i="2" s="1"/>
  <c r="W779" i="2"/>
  <c r="X779" i="2" s="1"/>
  <c r="Z779" i="2" s="1"/>
  <c r="AA779" i="2" s="1"/>
  <c r="W683" i="2"/>
  <c r="X683" i="2" s="1"/>
  <c r="Z683" i="2" s="1"/>
  <c r="AA683" i="2" s="1"/>
  <c r="W536" i="2"/>
  <c r="W436" i="2"/>
  <c r="X436" i="2" s="1"/>
  <c r="Z436" i="2" s="1"/>
  <c r="AA436" i="2" s="1"/>
  <c r="W242" i="2"/>
  <c r="X242" i="2" s="1"/>
  <c r="Z242" i="2" s="1"/>
  <c r="AA242" i="2" s="1"/>
  <c r="W196" i="2"/>
  <c r="W155" i="2"/>
  <c r="X155" i="2" s="1"/>
  <c r="W75" i="2"/>
  <c r="X75" i="2" s="1"/>
  <c r="Z75" i="2" s="1"/>
  <c r="AA75" i="2" s="1"/>
  <c r="W27" i="2"/>
  <c r="X27" i="2" s="1"/>
  <c r="Z27" i="2" s="1"/>
  <c r="AA27" i="2" s="1"/>
  <c r="I34" i="13"/>
  <c r="I28" i="13"/>
  <c r="I24" i="13"/>
  <c r="I113" i="13"/>
  <c r="G480" i="8"/>
  <c r="F486" i="13"/>
  <c r="E486" i="8"/>
  <c r="N480" i="8"/>
  <c r="F480" i="13"/>
  <c r="E480" i="8"/>
  <c r="J480" i="8"/>
  <c r="E484" i="8"/>
  <c r="C486" i="19"/>
  <c r="D480" i="8"/>
  <c r="I480" i="8"/>
  <c r="O482" i="8"/>
  <c r="O487" i="8"/>
  <c r="L480" i="8"/>
  <c r="F480" i="8"/>
  <c r="C491" i="19"/>
  <c r="H480" i="8"/>
  <c r="E488" i="8"/>
  <c r="I67" i="13"/>
  <c r="I65" i="13"/>
  <c r="E540" i="8"/>
  <c r="E512" i="8"/>
  <c r="E510" i="8"/>
  <c r="E508" i="8"/>
  <c r="E514" i="8"/>
  <c r="E506" i="8"/>
  <c r="E464" i="8"/>
  <c r="E456" i="8"/>
  <c r="E461" i="8"/>
  <c r="E412" i="8"/>
  <c r="E383" i="8"/>
  <c r="E354" i="8"/>
  <c r="E353" i="8"/>
  <c r="E359" i="8"/>
  <c r="E358" i="8"/>
  <c r="E350" i="8"/>
  <c r="E330" i="8"/>
  <c r="E328" i="8"/>
  <c r="E331" i="8"/>
  <c r="E278" i="8"/>
  <c r="E275" i="8"/>
  <c r="E273" i="8"/>
  <c r="E279" i="8"/>
  <c r="E271" i="8"/>
  <c r="E252" i="8"/>
  <c r="E256" i="8"/>
  <c r="E248" i="8"/>
  <c r="E254" i="8"/>
  <c r="E253" i="8"/>
  <c r="E224" i="8"/>
  <c r="E221" i="8"/>
  <c r="E200" i="8"/>
  <c r="E201" i="8"/>
  <c r="E193" i="8"/>
  <c r="E170" i="8"/>
  <c r="E175" i="8"/>
  <c r="E148" i="8"/>
  <c r="E144" i="8"/>
  <c r="E151" i="8"/>
  <c r="E143" i="8"/>
  <c r="E149" i="8"/>
  <c r="E141" i="8"/>
  <c r="E113" i="8"/>
  <c r="E79" i="8"/>
  <c r="E76" i="8"/>
  <c r="E53" i="8"/>
  <c r="E51" i="8"/>
  <c r="E57" i="8"/>
  <c r="E54" i="8"/>
  <c r="E24" i="8"/>
  <c r="E31" i="8"/>
  <c r="E565" i="8"/>
  <c r="E557" i="8"/>
  <c r="E522" i="8"/>
  <c r="E501" i="8"/>
  <c r="E493" i="8"/>
  <c r="E492" i="8"/>
  <c r="E497" i="8"/>
  <c r="E477" i="8"/>
  <c r="E451" i="8"/>
  <c r="E449" i="8"/>
  <c r="E441" i="8"/>
  <c r="E448" i="8"/>
  <c r="E440" i="8"/>
  <c r="E447" i="8"/>
  <c r="E445" i="8"/>
  <c r="E444" i="8"/>
  <c r="E425" i="8"/>
  <c r="E423" i="8"/>
  <c r="E419" i="8"/>
  <c r="E338" i="8"/>
  <c r="E345" i="8"/>
  <c r="E344" i="8"/>
  <c r="E336" i="8"/>
  <c r="E343" i="8"/>
  <c r="E321" i="8"/>
  <c r="E320" i="8"/>
  <c r="E311" i="8"/>
  <c r="E318" i="8"/>
  <c r="E310" i="8"/>
  <c r="E317" i="8"/>
  <c r="E316" i="8"/>
  <c r="E315" i="8"/>
  <c r="E295" i="8"/>
  <c r="E292" i="8"/>
  <c r="E291" i="8"/>
  <c r="E268" i="8"/>
  <c r="E260" i="8"/>
  <c r="E266" i="8"/>
  <c r="E258" i="8"/>
  <c r="E265" i="8"/>
  <c r="E264" i="8"/>
  <c r="E262" i="8"/>
  <c r="E235" i="8"/>
  <c r="E242" i="8"/>
  <c r="E234" i="8"/>
  <c r="E240" i="8"/>
  <c r="E236" i="8"/>
  <c r="E209" i="8"/>
  <c r="E208" i="8"/>
  <c r="E214" i="8"/>
  <c r="E210" i="8"/>
  <c r="E191" i="8"/>
  <c r="E183" i="8"/>
  <c r="E182" i="8"/>
  <c r="E165" i="8"/>
  <c r="E156" i="8"/>
  <c r="E154" i="8"/>
  <c r="E160" i="8"/>
  <c r="E139" i="8"/>
  <c r="E130" i="8"/>
  <c r="E135" i="8"/>
  <c r="E552" i="8"/>
  <c r="E96" i="8"/>
  <c r="E89" i="8"/>
  <c r="E70" i="8"/>
  <c r="E68" i="8"/>
  <c r="E48" i="8"/>
  <c r="I412" i="8"/>
  <c r="D552" i="8"/>
  <c r="M552" i="8"/>
  <c r="L327" i="8"/>
  <c r="D327" i="8"/>
  <c r="J327" i="8"/>
  <c r="K327" i="8"/>
  <c r="I327" i="8"/>
  <c r="N327" i="8"/>
  <c r="G327" i="8"/>
  <c r="M327" i="8"/>
  <c r="F327" i="8"/>
  <c r="D12" i="8"/>
  <c r="L12" i="8"/>
  <c r="H12" i="8"/>
  <c r="M12" i="8"/>
  <c r="J12" i="8"/>
  <c r="I12" i="8"/>
  <c r="N12" i="8"/>
  <c r="G12" i="8"/>
  <c r="F12" i="8"/>
  <c r="G66" i="8"/>
  <c r="F66" i="8"/>
  <c r="J66" i="8"/>
  <c r="M66" i="8"/>
  <c r="K66" i="8"/>
  <c r="N66" i="8"/>
  <c r="G288" i="8"/>
  <c r="N288" i="8"/>
  <c r="H288" i="8"/>
  <c r="K288" i="8"/>
  <c r="D288" i="8"/>
  <c r="H67" i="8"/>
  <c r="I67" i="8"/>
  <c r="M67" i="8"/>
  <c r="F67" i="8"/>
  <c r="G67" i="8"/>
  <c r="K67" i="8"/>
  <c r="N67" i="8"/>
  <c r="D67" i="8"/>
  <c r="K552" i="8"/>
  <c r="L234" i="8"/>
  <c r="D234" i="8"/>
  <c r="J234" i="8"/>
  <c r="F234" i="8"/>
  <c r="I362" i="8"/>
  <c r="F362" i="8"/>
  <c r="F427" i="8"/>
  <c r="D285" i="8"/>
  <c r="J285" i="8"/>
  <c r="H285" i="8"/>
  <c r="F285" i="8"/>
  <c r="L285" i="8"/>
  <c r="K45" i="8"/>
  <c r="H45" i="8"/>
  <c r="F45" i="8"/>
  <c r="M45" i="8"/>
  <c r="L45" i="8"/>
  <c r="G45" i="8"/>
  <c r="I45" i="8"/>
  <c r="J286" i="8"/>
  <c r="M286" i="8"/>
  <c r="F286" i="8"/>
  <c r="D286" i="8"/>
  <c r="N286" i="8"/>
  <c r="H286" i="8"/>
  <c r="K286" i="8"/>
  <c r="L286" i="8"/>
  <c r="I286" i="8"/>
  <c r="L578" i="8"/>
  <c r="I578" i="8"/>
  <c r="H578" i="8"/>
  <c r="N578" i="8"/>
  <c r="D578" i="8"/>
  <c r="G578" i="8"/>
  <c r="F578" i="8"/>
  <c r="K578" i="8"/>
  <c r="L260" i="8"/>
  <c r="D260" i="8"/>
  <c r="J260" i="8"/>
  <c r="K336" i="8"/>
  <c r="F336" i="8"/>
  <c r="L336" i="8"/>
  <c r="D336" i="8"/>
  <c r="D156" i="8"/>
  <c r="K156" i="8"/>
  <c r="K183" i="8"/>
  <c r="D183" i="8"/>
  <c r="H299" i="8"/>
  <c r="L299" i="8"/>
  <c r="F486" i="8"/>
  <c r="H486" i="8"/>
  <c r="J486" i="8"/>
  <c r="G486" i="8"/>
  <c r="N486" i="8"/>
  <c r="L486" i="8"/>
  <c r="D486" i="8"/>
  <c r="M486" i="8"/>
  <c r="I486" i="8"/>
  <c r="H95" i="8"/>
  <c r="I95" i="8"/>
  <c r="D252" i="8"/>
  <c r="G252" i="8"/>
  <c r="D397" i="8"/>
  <c r="K397" i="8"/>
  <c r="N397" i="8"/>
  <c r="H397" i="8"/>
  <c r="M397" i="8"/>
  <c r="G397" i="8"/>
  <c r="L397" i="8"/>
  <c r="J397" i="8"/>
  <c r="N304" i="8"/>
  <c r="N79" i="8"/>
  <c r="H149" i="8"/>
  <c r="J292" i="8"/>
  <c r="J121" i="8"/>
  <c r="I423" i="8"/>
  <c r="G338" i="8"/>
  <c r="J315" i="8"/>
  <c r="J304" i="8"/>
  <c r="K292" i="8"/>
  <c r="J224" i="8"/>
  <c r="F209" i="8"/>
  <c r="G191" i="8"/>
  <c r="N156" i="8"/>
  <c r="I135" i="8"/>
  <c r="G89" i="8"/>
  <c r="G76" i="8"/>
  <c r="N316" i="8"/>
  <c r="I191" i="8"/>
  <c r="I121" i="8"/>
  <c r="F492" i="8"/>
  <c r="H477" i="8"/>
  <c r="H425" i="8"/>
  <c r="I371" i="8"/>
  <c r="H310" i="8"/>
  <c r="I304" i="8"/>
  <c r="F292" i="8"/>
  <c r="G242" i="8"/>
  <c r="F224" i="8"/>
  <c r="K144" i="8"/>
  <c r="H412" i="8"/>
  <c r="N248" i="8"/>
  <c r="G310" i="8"/>
  <c r="M304" i="8"/>
  <c r="M121" i="8"/>
  <c r="N425" i="8"/>
  <c r="H304" i="8"/>
  <c r="H540" i="8"/>
  <c r="L492" i="8"/>
  <c r="F477" i="8"/>
  <c r="F423" i="8"/>
  <c r="G371" i="8"/>
  <c r="I338" i="8"/>
  <c r="F321" i="8"/>
  <c r="G295" i="8"/>
  <c r="I268" i="8"/>
  <c r="L224" i="8"/>
  <c r="G130" i="8"/>
  <c r="L68" i="8"/>
  <c r="N540" i="8"/>
  <c r="F76" i="8"/>
  <c r="J477" i="8"/>
  <c r="F121" i="8"/>
  <c r="L557" i="8"/>
  <c r="F371" i="8"/>
  <c r="H338" i="8"/>
  <c r="I318" i="8"/>
  <c r="N292" i="8"/>
  <c r="H271" i="8"/>
  <c r="G265" i="8"/>
  <c r="I221" i="8"/>
  <c r="J209" i="8"/>
  <c r="L201" i="8"/>
  <c r="L191" i="8"/>
  <c r="F144" i="8"/>
  <c r="J79" i="8"/>
  <c r="K68" i="8"/>
  <c r="N224" i="8"/>
  <c r="N183" i="8"/>
  <c r="N144" i="8"/>
  <c r="I79" i="8"/>
  <c r="H240" i="8"/>
  <c r="H552" i="8"/>
  <c r="L425" i="8"/>
  <c r="L393" i="8"/>
  <c r="F338" i="8"/>
  <c r="F265" i="8"/>
  <c r="N201" i="8"/>
  <c r="K191" i="8"/>
  <c r="H165" i="8"/>
  <c r="J89" i="8"/>
  <c r="J68" i="8"/>
  <c r="L48" i="8"/>
  <c r="L24" i="8"/>
  <c r="J256" i="8"/>
  <c r="N477" i="8"/>
  <c r="J265" i="8"/>
  <c r="K447" i="8"/>
  <c r="K393" i="8"/>
  <c r="L304" i="8"/>
  <c r="M371" i="8"/>
  <c r="I61" i="13"/>
  <c r="I38" i="13"/>
  <c r="I43" i="13"/>
  <c r="I118" i="13"/>
  <c r="I117" i="13"/>
  <c r="I126" i="13"/>
  <c r="I12" i="13"/>
  <c r="I57" i="13"/>
  <c r="I76" i="13"/>
  <c r="I104" i="13"/>
  <c r="I121" i="13"/>
  <c r="I119" i="13"/>
  <c r="I160" i="13"/>
  <c r="I149" i="13"/>
  <c r="I230" i="13"/>
  <c r="I223" i="13"/>
  <c r="I84" i="13"/>
  <c r="I186" i="13"/>
  <c r="I158" i="13"/>
  <c r="I301" i="13"/>
  <c r="I187" i="13"/>
  <c r="I359" i="13"/>
  <c r="I308" i="13"/>
  <c r="I349" i="13"/>
  <c r="I403" i="13"/>
  <c r="I253" i="13"/>
  <c r="I372" i="13"/>
  <c r="I378" i="13"/>
  <c r="I247" i="13"/>
  <c r="I249" i="13"/>
  <c r="I574" i="13"/>
  <c r="I424" i="13"/>
  <c r="I539" i="13"/>
  <c r="I576" i="13"/>
  <c r="I542" i="13"/>
  <c r="I578" i="13"/>
  <c r="I470" i="13"/>
  <c r="I485" i="13"/>
  <c r="L252" i="8"/>
  <c r="G209" i="8"/>
  <c r="J512" i="8"/>
  <c r="J149" i="8"/>
  <c r="K221" i="8"/>
  <c r="H183" i="8"/>
  <c r="K235" i="8"/>
  <c r="I449" i="8"/>
  <c r="G540" i="8"/>
  <c r="N508" i="8"/>
  <c r="K456" i="8"/>
  <c r="K464" i="8"/>
  <c r="I441" i="8"/>
  <c r="F273" i="8"/>
  <c r="J344" i="8"/>
  <c r="J423" i="8"/>
  <c r="L76" i="8"/>
  <c r="N514" i="8"/>
  <c r="J508" i="8"/>
  <c r="I447" i="8"/>
  <c r="H191" i="8"/>
  <c r="K236" i="8"/>
  <c r="J510" i="8"/>
  <c r="N512" i="8"/>
  <c r="H501" i="8"/>
  <c r="I445" i="8"/>
  <c r="L248" i="8"/>
  <c r="J337" i="8"/>
  <c r="L254" i="8"/>
  <c r="F278" i="8"/>
  <c r="G208" i="8"/>
  <c r="H70" i="8"/>
  <c r="J328" i="8"/>
  <c r="K461" i="8"/>
  <c r="G557" i="8"/>
  <c r="J141" i="8"/>
  <c r="J151" i="8"/>
  <c r="K242" i="8"/>
  <c r="I200" i="8"/>
  <c r="L358" i="8"/>
  <c r="I292" i="8"/>
  <c r="F279" i="8"/>
  <c r="L354" i="8"/>
  <c r="J419" i="8"/>
  <c r="H493" i="8"/>
  <c r="I193" i="8"/>
  <c r="J143" i="8"/>
  <c r="J24" i="8"/>
  <c r="L256" i="8"/>
  <c r="F375" i="8"/>
  <c r="F271" i="8"/>
  <c r="G113" i="8"/>
  <c r="J331" i="8"/>
  <c r="I26" i="8"/>
  <c r="N383" i="8"/>
  <c r="N510" i="8"/>
  <c r="N506" i="8"/>
  <c r="H68" i="8"/>
  <c r="J144" i="8"/>
  <c r="I201" i="8"/>
  <c r="I31" i="8"/>
  <c r="L139" i="8"/>
  <c r="J509" i="8"/>
  <c r="L253" i="8"/>
  <c r="I451" i="8"/>
  <c r="L130" i="8"/>
  <c r="J345" i="8"/>
  <c r="J336" i="8"/>
  <c r="J31" i="8"/>
  <c r="I444" i="8"/>
  <c r="J343" i="8"/>
  <c r="J514" i="8"/>
  <c r="J506" i="8"/>
  <c r="H497" i="8"/>
  <c r="L359" i="8"/>
  <c r="M48" i="8"/>
  <c r="N526" i="8"/>
  <c r="K514" i="8"/>
  <c r="I328" i="8"/>
  <c r="N278" i="8"/>
  <c r="F139" i="8"/>
  <c r="H318" i="8"/>
  <c r="J176" i="8"/>
  <c r="G48" i="8"/>
  <c r="L278" i="8"/>
  <c r="N331" i="8"/>
  <c r="F31" i="8"/>
  <c r="F444" i="8"/>
  <c r="I51" i="8"/>
  <c r="J170" i="8"/>
  <c r="L273" i="8"/>
  <c r="G236" i="8"/>
  <c r="F135" i="8"/>
  <c r="N330" i="8"/>
  <c r="H419" i="8"/>
  <c r="F493" i="8"/>
  <c r="N328" i="8"/>
  <c r="H321" i="8"/>
  <c r="J350" i="8"/>
  <c r="K508" i="8"/>
  <c r="L540" i="8"/>
  <c r="H252" i="8"/>
  <c r="G240" i="8"/>
  <c r="J202" i="8"/>
  <c r="J354" i="8"/>
  <c r="H317" i="8"/>
  <c r="F130" i="8"/>
  <c r="K512" i="8"/>
  <c r="F497" i="8"/>
  <c r="I54" i="8"/>
  <c r="K143" i="8"/>
  <c r="N253" i="8"/>
  <c r="F221" i="8"/>
  <c r="I53" i="8"/>
  <c r="L160" i="8"/>
  <c r="F449" i="8"/>
  <c r="H31" i="8"/>
  <c r="G234" i="8"/>
  <c r="J193" i="8"/>
  <c r="F295" i="8"/>
  <c r="L483" i="8"/>
  <c r="J200" i="8"/>
  <c r="H254" i="8"/>
  <c r="F291" i="8"/>
  <c r="H456" i="8"/>
  <c r="F451" i="8"/>
  <c r="H315" i="8"/>
  <c r="H423" i="8"/>
  <c r="K148" i="8"/>
  <c r="H461" i="8"/>
  <c r="F440" i="8"/>
  <c r="I331" i="8"/>
  <c r="I183" i="8"/>
  <c r="G235" i="8"/>
  <c r="K510" i="8"/>
  <c r="K506" i="8"/>
  <c r="K151" i="8"/>
  <c r="K149" i="8"/>
  <c r="H316" i="8"/>
  <c r="J358" i="8"/>
  <c r="N275" i="8"/>
  <c r="L154" i="8"/>
  <c r="N279" i="8"/>
  <c r="L275" i="8"/>
  <c r="N271" i="8"/>
  <c r="I57" i="8"/>
  <c r="H464" i="8"/>
  <c r="H311" i="8"/>
  <c r="F501" i="8"/>
  <c r="L165" i="8"/>
  <c r="F441" i="8"/>
  <c r="F24" i="8"/>
  <c r="N260" i="8"/>
  <c r="N266" i="8"/>
  <c r="N522" i="8"/>
  <c r="J201" i="8"/>
  <c r="L156" i="8"/>
  <c r="N113" i="8"/>
  <c r="F500" i="8"/>
  <c r="H24" i="8"/>
  <c r="L551" i="8"/>
  <c r="L552" i="8"/>
  <c r="F447" i="8"/>
  <c r="F260" i="8"/>
  <c r="F540" i="8"/>
  <c r="N254" i="8"/>
  <c r="H358" i="8"/>
  <c r="I209" i="8"/>
  <c r="J279" i="8"/>
  <c r="I260" i="8"/>
  <c r="L497" i="8"/>
  <c r="G151" i="8"/>
  <c r="F57" i="8"/>
  <c r="K208" i="8"/>
  <c r="I345" i="8"/>
  <c r="I262" i="8"/>
  <c r="F51" i="8"/>
  <c r="J441" i="8"/>
  <c r="I253" i="8"/>
  <c r="J271" i="8"/>
  <c r="G354" i="8"/>
  <c r="G331" i="8"/>
  <c r="M31" i="8"/>
  <c r="G358" i="8"/>
  <c r="L221" i="8"/>
  <c r="G412" i="8"/>
  <c r="I258" i="8"/>
  <c r="G141" i="8"/>
  <c r="L96" i="8"/>
  <c r="F557" i="8"/>
  <c r="J154" i="8"/>
  <c r="G292" i="8"/>
  <c r="J451" i="8"/>
  <c r="F53" i="8"/>
  <c r="I264" i="8"/>
  <c r="J449" i="8"/>
  <c r="M26" i="8"/>
  <c r="G510" i="8"/>
  <c r="L493" i="8"/>
  <c r="L89" i="8"/>
  <c r="I254" i="8"/>
  <c r="J278" i="8"/>
  <c r="F456" i="8"/>
  <c r="F317" i="8"/>
  <c r="F419" i="8"/>
  <c r="K209" i="8"/>
  <c r="M24" i="8"/>
  <c r="F310" i="8"/>
  <c r="G291" i="8"/>
  <c r="F315" i="8"/>
  <c r="G135" i="8"/>
  <c r="I170" i="8"/>
  <c r="J275" i="8"/>
  <c r="K113" i="8"/>
  <c r="I175" i="8"/>
  <c r="M210" i="8"/>
  <c r="M208" i="8"/>
  <c r="L70" i="8"/>
  <c r="G383" i="8"/>
  <c r="K526" i="8"/>
  <c r="F425" i="8"/>
  <c r="F318" i="8"/>
  <c r="I265" i="8"/>
  <c r="K518" i="8"/>
  <c r="I266" i="8"/>
  <c r="G328" i="8"/>
  <c r="G139" i="8"/>
  <c r="G350" i="8"/>
  <c r="F461" i="8"/>
  <c r="I252" i="8"/>
  <c r="K21" i="8"/>
  <c r="L500" i="8"/>
  <c r="I336" i="8"/>
  <c r="F464" i="8"/>
  <c r="G514" i="8"/>
  <c r="J165" i="8"/>
  <c r="F54" i="8"/>
  <c r="F316" i="8"/>
  <c r="I48" i="8"/>
  <c r="G144" i="8"/>
  <c r="J160" i="8"/>
  <c r="J444" i="8"/>
  <c r="I343" i="8"/>
  <c r="G136" i="8"/>
  <c r="G143" i="8"/>
  <c r="M209" i="8"/>
  <c r="I344" i="8"/>
  <c r="G512" i="8"/>
  <c r="G506" i="8"/>
  <c r="I171" i="8"/>
  <c r="G149" i="8"/>
  <c r="J447" i="8"/>
  <c r="J552" i="8"/>
  <c r="F56" i="8"/>
  <c r="I248" i="8"/>
  <c r="L501" i="8"/>
  <c r="G508" i="8"/>
  <c r="J440" i="8"/>
  <c r="K96" i="8"/>
  <c r="I317" i="8"/>
  <c r="D449" i="8"/>
  <c r="H130" i="8"/>
  <c r="I224" i="8"/>
  <c r="K493" i="8"/>
  <c r="L193" i="8"/>
  <c r="D441" i="8"/>
  <c r="F252" i="8"/>
  <c r="F254" i="8"/>
  <c r="H278" i="8"/>
  <c r="H275" i="8"/>
  <c r="F175" i="8"/>
  <c r="L183" i="8"/>
  <c r="H57" i="8"/>
  <c r="K70" i="8"/>
  <c r="H449" i="8"/>
  <c r="D501" i="8"/>
  <c r="K89" i="8"/>
  <c r="H53" i="8"/>
  <c r="N175" i="8"/>
  <c r="H331" i="8"/>
  <c r="I160" i="8"/>
  <c r="N344" i="8"/>
  <c r="F248" i="8"/>
  <c r="H51" i="8"/>
  <c r="K497" i="8"/>
  <c r="H139" i="8"/>
  <c r="K139" i="8"/>
  <c r="I540" i="8"/>
  <c r="F170" i="8"/>
  <c r="H273" i="8"/>
  <c r="G268" i="8"/>
  <c r="H451" i="8"/>
  <c r="K175" i="8"/>
  <c r="K130" i="8"/>
  <c r="H345" i="8"/>
  <c r="H336" i="8"/>
  <c r="F510" i="8"/>
  <c r="F512" i="8"/>
  <c r="H444" i="8"/>
  <c r="H343" i="8"/>
  <c r="D493" i="8"/>
  <c r="I321" i="8"/>
  <c r="D425" i="8"/>
  <c r="I165" i="8"/>
  <c r="F508" i="8"/>
  <c r="D492" i="8"/>
  <c r="L200" i="8"/>
  <c r="I154" i="8"/>
  <c r="D451" i="8"/>
  <c r="G264" i="8"/>
  <c r="J210" i="8"/>
  <c r="G266" i="8"/>
  <c r="D419" i="8"/>
  <c r="F506" i="8"/>
  <c r="K501" i="8"/>
  <c r="F151" i="8"/>
  <c r="J76" i="8"/>
  <c r="G260" i="8"/>
  <c r="K170" i="8"/>
  <c r="F253" i="8"/>
  <c r="H279" i="8"/>
  <c r="I315" i="8"/>
  <c r="J208" i="8"/>
  <c r="K135" i="8"/>
  <c r="D423" i="8"/>
  <c r="D526" i="8"/>
  <c r="D444" i="8"/>
  <c r="F514" i="8"/>
  <c r="K136" i="8"/>
  <c r="H441" i="8"/>
  <c r="J113" i="8"/>
  <c r="H344" i="8"/>
  <c r="N345" i="8"/>
  <c r="I311" i="8"/>
  <c r="H54" i="8"/>
  <c r="F143" i="8"/>
  <c r="N170" i="8"/>
  <c r="H440" i="8"/>
  <c r="F79" i="8"/>
  <c r="K492" i="8"/>
  <c r="I156" i="8"/>
  <c r="N449" i="8"/>
  <c r="H447" i="8"/>
  <c r="N336" i="8"/>
  <c r="I316" i="8"/>
  <c r="N447" i="8"/>
  <c r="I552" i="8"/>
  <c r="N557" i="8"/>
  <c r="F167" i="8"/>
  <c r="K500" i="8"/>
  <c r="I310" i="8"/>
  <c r="J497" i="8"/>
  <c r="I477" i="8"/>
  <c r="H359" i="8"/>
  <c r="J252" i="8"/>
  <c r="N461" i="8"/>
  <c r="H156" i="8"/>
  <c r="L54" i="8"/>
  <c r="H350" i="8"/>
  <c r="H551" i="8"/>
  <c r="J501" i="8"/>
  <c r="J493" i="8"/>
  <c r="I76" i="8"/>
  <c r="H235" i="8"/>
  <c r="D477" i="8"/>
  <c r="J492" i="8"/>
  <c r="N423" i="8"/>
  <c r="N311" i="8"/>
  <c r="D447" i="8"/>
  <c r="J221" i="8"/>
  <c r="L412" i="8"/>
  <c r="I236" i="8"/>
  <c r="G183" i="8"/>
  <c r="F208" i="8"/>
  <c r="J317" i="8"/>
  <c r="G444" i="8"/>
  <c r="G343" i="8"/>
  <c r="N501" i="8"/>
  <c r="N445" i="8"/>
  <c r="L151" i="8"/>
  <c r="H151" i="8"/>
  <c r="G440" i="8"/>
  <c r="G441" i="8"/>
  <c r="N500" i="8"/>
  <c r="N318" i="8"/>
  <c r="J291" i="8"/>
  <c r="G451" i="8"/>
  <c r="F518" i="8"/>
  <c r="I130" i="8"/>
  <c r="I419" i="8"/>
  <c r="N444" i="8"/>
  <c r="J51" i="8"/>
  <c r="I139" i="8"/>
  <c r="H193" i="8"/>
  <c r="N48" i="8"/>
  <c r="L508" i="8"/>
  <c r="D445" i="8"/>
  <c r="G188" i="8"/>
  <c r="D440" i="8"/>
  <c r="N310" i="8"/>
  <c r="K477" i="8"/>
  <c r="J316" i="8"/>
  <c r="J318" i="8"/>
  <c r="L142" i="8"/>
  <c r="G552" i="8"/>
  <c r="N451" i="8"/>
  <c r="L512" i="8"/>
  <c r="N493" i="8"/>
  <c r="L514" i="8"/>
  <c r="L149" i="8"/>
  <c r="N440" i="8"/>
  <c r="H201" i="8"/>
  <c r="J310" i="8"/>
  <c r="K359" i="8"/>
  <c r="I275" i="8"/>
  <c r="N315" i="8"/>
  <c r="N160" i="8"/>
  <c r="G70" i="8"/>
  <c r="L506" i="8"/>
  <c r="J321" i="8"/>
  <c r="F193" i="8"/>
  <c r="I425" i="8"/>
  <c r="L143" i="8"/>
  <c r="G447" i="8"/>
  <c r="H144" i="8"/>
  <c r="I271" i="8"/>
  <c r="L141" i="8"/>
  <c r="G345" i="8"/>
  <c r="G336" i="8"/>
  <c r="G31" i="8"/>
  <c r="L513" i="8"/>
  <c r="L510" i="8"/>
  <c r="J54" i="8"/>
  <c r="G24" i="8"/>
  <c r="G344" i="8"/>
  <c r="I234" i="8"/>
  <c r="D497" i="8"/>
  <c r="N321" i="8"/>
  <c r="N165" i="8"/>
  <c r="I242" i="8"/>
  <c r="K252" i="8"/>
  <c r="D393" i="8"/>
  <c r="N317" i="8"/>
  <c r="N492" i="8"/>
  <c r="N441" i="8"/>
  <c r="M76" i="8"/>
  <c r="M79" i="8"/>
  <c r="J156" i="8"/>
  <c r="N258" i="8"/>
  <c r="N419" i="8"/>
  <c r="N262" i="8"/>
  <c r="N268" i="8"/>
  <c r="N265" i="8"/>
  <c r="F156" i="8"/>
  <c r="F552" i="8"/>
  <c r="N264" i="8"/>
  <c r="N24" i="8"/>
  <c r="M518" i="8"/>
  <c r="M526" i="8"/>
  <c r="M165" i="8"/>
  <c r="M160" i="8"/>
  <c r="M154" i="8"/>
  <c r="M156" i="8"/>
  <c r="G156" i="8"/>
  <c r="H492" i="8"/>
  <c r="N31" i="8"/>
  <c r="M464" i="8"/>
  <c r="M461" i="8"/>
  <c r="M456" i="8"/>
  <c r="M457" i="8"/>
  <c r="M278" i="8"/>
  <c r="M275" i="8"/>
  <c r="M271" i="8"/>
  <c r="M279" i="8"/>
  <c r="M273" i="8"/>
  <c r="M256" i="8"/>
  <c r="M252" i="8"/>
  <c r="M254" i="8"/>
  <c r="M253" i="8"/>
  <c r="M221" i="8"/>
  <c r="M224" i="8"/>
  <c r="M200" i="8"/>
  <c r="M201" i="8"/>
  <c r="M193" i="8"/>
  <c r="M175" i="8"/>
  <c r="M170" i="8"/>
  <c r="M171" i="8"/>
  <c r="M144" i="8"/>
  <c r="M149" i="8"/>
  <c r="M143" i="8"/>
  <c r="M151" i="8"/>
  <c r="M96" i="8"/>
  <c r="M89" i="8"/>
  <c r="M68" i="8"/>
  <c r="M70" i="8"/>
  <c r="N551" i="8"/>
  <c r="M412" i="8"/>
  <c r="M383" i="8"/>
  <c r="M350" i="8"/>
  <c r="M354" i="8"/>
  <c r="M358" i="8"/>
  <c r="M359" i="8"/>
  <c r="M331" i="8"/>
  <c r="M328" i="8"/>
  <c r="M330" i="8"/>
  <c r="N358" i="8"/>
  <c r="N221" i="8"/>
  <c r="N354" i="8"/>
  <c r="N359" i="8"/>
  <c r="M493" i="8"/>
  <c r="M492" i="8"/>
  <c r="M501" i="8"/>
  <c r="M500" i="8"/>
  <c r="M497" i="8"/>
  <c r="M477" i="8"/>
  <c r="M295" i="8"/>
  <c r="M292" i="8"/>
  <c r="M291" i="8"/>
  <c r="M260" i="8"/>
  <c r="M262" i="8"/>
  <c r="M268" i="8"/>
  <c r="M266" i="8"/>
  <c r="M264" i="8"/>
  <c r="M258" i="8"/>
  <c r="M265" i="8"/>
  <c r="M191" i="8"/>
  <c r="M183" i="8"/>
  <c r="M130" i="8"/>
  <c r="M135" i="8"/>
  <c r="M139" i="8"/>
  <c r="M113" i="8"/>
  <c r="M54" i="8"/>
  <c r="M51" i="8"/>
  <c r="M53" i="8"/>
  <c r="M57" i="8"/>
  <c r="N76" i="8"/>
  <c r="N234" i="8"/>
  <c r="N89" i="8"/>
  <c r="N235" i="8"/>
  <c r="N96" i="8"/>
  <c r="N240" i="8"/>
  <c r="N236" i="8"/>
  <c r="N210" i="8"/>
  <c r="N208" i="8"/>
  <c r="N209" i="8"/>
  <c r="N552" i="8"/>
  <c r="N214" i="8"/>
  <c r="K331" i="8"/>
  <c r="K328" i="8"/>
  <c r="M564" i="8"/>
  <c r="M557" i="8"/>
  <c r="M451" i="8"/>
  <c r="M444" i="8"/>
  <c r="M449" i="8"/>
  <c r="M447" i="8"/>
  <c r="M441" i="8"/>
  <c r="M440" i="8"/>
  <c r="M419" i="8"/>
  <c r="M423" i="8"/>
  <c r="M425" i="8"/>
  <c r="M343" i="8"/>
  <c r="M336" i="8"/>
  <c r="M345" i="8"/>
  <c r="M344" i="8"/>
  <c r="M338" i="8"/>
  <c r="M337" i="8"/>
  <c r="M318" i="8"/>
  <c r="M316" i="8"/>
  <c r="M311" i="8"/>
  <c r="M317" i="8"/>
  <c r="M310" i="8"/>
  <c r="M321" i="8"/>
  <c r="M315" i="8"/>
  <c r="M242" i="8"/>
  <c r="M235" i="8"/>
  <c r="M236" i="8"/>
  <c r="M240" i="8"/>
  <c r="M234" i="8"/>
  <c r="K316" i="8"/>
  <c r="K315" i="8"/>
  <c r="K321" i="8"/>
  <c r="K317" i="8"/>
  <c r="K311" i="8"/>
  <c r="K318" i="8"/>
  <c r="K310" i="8"/>
  <c r="M445" i="8"/>
  <c r="G492" i="8"/>
  <c r="G501" i="8"/>
  <c r="G493" i="8"/>
  <c r="G497" i="8"/>
  <c r="N180" i="8"/>
  <c r="N182" i="8"/>
  <c r="N191" i="8"/>
  <c r="L175" i="8"/>
  <c r="L170" i="8"/>
  <c r="F186" i="8"/>
  <c r="F191" i="8"/>
  <c r="F183" i="8"/>
  <c r="H89" i="8"/>
  <c r="H96" i="8"/>
  <c r="K51" i="8"/>
  <c r="K57" i="8"/>
  <c r="K54" i="8"/>
  <c r="K53" i="8"/>
  <c r="L464" i="8"/>
  <c r="L456" i="8"/>
  <c r="K557" i="8"/>
  <c r="K565" i="8"/>
  <c r="L477" i="8"/>
  <c r="K425" i="8"/>
  <c r="K419" i="8"/>
  <c r="K423" i="8"/>
  <c r="I461" i="8"/>
  <c r="I456" i="8"/>
  <c r="I464" i="8"/>
  <c r="J180" i="8"/>
  <c r="J183" i="8"/>
  <c r="J191" i="8"/>
  <c r="J540" i="8"/>
  <c r="F48" i="8"/>
  <c r="J461" i="8"/>
  <c r="J456" i="8"/>
  <c r="J464" i="8"/>
  <c r="L328" i="8"/>
  <c r="L331" i="8"/>
  <c r="L330" i="8"/>
  <c r="H268" i="8"/>
  <c r="H258" i="8"/>
  <c r="H262" i="8"/>
  <c r="H265" i="8"/>
  <c r="H266" i="8"/>
  <c r="H260" i="8"/>
  <c r="H264" i="8"/>
  <c r="N256" i="8"/>
  <c r="L461" i="8"/>
  <c r="N151" i="8"/>
  <c r="N149" i="8"/>
  <c r="N143" i="8"/>
  <c r="N142" i="8"/>
  <c r="N252" i="8"/>
  <c r="N148" i="8"/>
  <c r="L121" i="8"/>
  <c r="L343" i="8"/>
  <c r="L350" i="8"/>
  <c r="M509" i="8"/>
  <c r="G551" i="8"/>
  <c r="I14" i="13"/>
  <c r="K80" i="8"/>
  <c r="J80" i="8"/>
  <c r="G285" i="8"/>
  <c r="J65" i="8"/>
  <c r="L184" i="8"/>
  <c r="I438" i="8"/>
  <c r="J445" i="8"/>
  <c r="I240" i="8"/>
  <c r="D430" i="8"/>
  <c r="K438" i="8"/>
  <c r="F430" i="8"/>
  <c r="H248" i="8"/>
  <c r="M248" i="8"/>
  <c r="G80" i="8"/>
  <c r="N285" i="8"/>
  <c r="K285" i="8"/>
  <c r="N65" i="8"/>
  <c r="H65" i="8"/>
  <c r="K184" i="8"/>
  <c r="F438" i="8"/>
  <c r="J438" i="8"/>
  <c r="G445" i="8"/>
  <c r="G430" i="8"/>
  <c r="G248" i="8"/>
  <c r="D353" i="8"/>
  <c r="I80" i="8"/>
  <c r="F65" i="8"/>
  <c r="H438" i="8"/>
  <c r="L430" i="8"/>
  <c r="H445" i="8"/>
  <c r="K248" i="8"/>
  <c r="K353" i="8"/>
  <c r="L80" i="8"/>
  <c r="I65" i="8"/>
  <c r="D184" i="8"/>
  <c r="I247" i="8"/>
  <c r="D438" i="8"/>
  <c r="F445" i="8"/>
  <c r="K240" i="8"/>
  <c r="H247" i="8"/>
  <c r="N438" i="8"/>
  <c r="H236" i="8"/>
  <c r="J236" i="8"/>
  <c r="D320" i="8"/>
  <c r="K320" i="8"/>
  <c r="G320" i="8"/>
  <c r="L39" i="8"/>
  <c r="G39" i="8"/>
  <c r="F39" i="8"/>
  <c r="I39" i="8"/>
  <c r="N39" i="8"/>
  <c r="K39" i="8"/>
  <c r="J39" i="8"/>
  <c r="D39" i="8"/>
  <c r="M39" i="8"/>
  <c r="D82" i="6"/>
  <c r="E121" i="2"/>
  <c r="N295" i="8"/>
  <c r="H295" i="8"/>
  <c r="J295" i="8"/>
  <c r="D295" i="8"/>
  <c r="I295" i="8"/>
  <c r="K295" i="8"/>
  <c r="E688" i="2"/>
  <c r="J139" i="8"/>
  <c r="H148" i="8"/>
  <c r="F148" i="8"/>
  <c r="G148" i="8"/>
  <c r="I148" i="8"/>
  <c r="M148" i="8"/>
  <c r="J148" i="8"/>
  <c r="D152" i="6"/>
  <c r="D405" i="8"/>
  <c r="H405" i="8"/>
  <c r="L581" i="8"/>
  <c r="G581" i="8"/>
  <c r="J435" i="8"/>
  <c r="K435" i="8"/>
  <c r="F240" i="8"/>
  <c r="L240" i="8"/>
  <c r="D240" i="8"/>
  <c r="W826" i="2"/>
  <c r="W687" i="2"/>
  <c r="W668" i="2"/>
  <c r="W693" i="2"/>
  <c r="X693" i="2" s="1"/>
  <c r="Z693" i="2" s="1"/>
  <c r="AA693" i="2" s="1"/>
  <c r="W834" i="2"/>
  <c r="W655" i="2"/>
  <c r="W423" i="2"/>
  <c r="W253" i="2"/>
  <c r="X253" i="2" s="1"/>
  <c r="W152" i="2"/>
  <c r="X152" i="2" s="1"/>
  <c r="Z152" i="2" s="1"/>
  <c r="AA152" i="2" s="1"/>
  <c r="W837" i="2"/>
  <c r="X837" i="2" s="1"/>
  <c r="Z837" i="2" s="1"/>
  <c r="AA837" i="2" s="1"/>
  <c r="W809" i="2"/>
  <c r="W784" i="2"/>
  <c r="W751" i="2"/>
  <c r="W631" i="2"/>
  <c r="X562" i="2"/>
  <c r="Z562" i="2" s="1"/>
  <c r="AA562" i="2" s="1"/>
  <c r="W481" i="2"/>
  <c r="X481" i="2" s="1"/>
  <c r="W438" i="2"/>
  <c r="X438" i="2" s="1"/>
  <c r="Z438" i="2" s="1"/>
  <c r="AA438" i="2" s="1"/>
  <c r="W427" i="2"/>
  <c r="X427" i="2" s="1"/>
  <c r="Z427" i="2" s="1"/>
  <c r="AA427" i="2" s="1"/>
  <c r="W349" i="2"/>
  <c r="W251" i="2"/>
  <c r="W252" i="2"/>
  <c r="X252" i="2" s="1"/>
  <c r="Z252" i="2" s="1"/>
  <c r="AA252" i="2" s="1"/>
  <c r="W153" i="2"/>
  <c r="X153" i="2" s="1"/>
  <c r="Z153" i="2" s="1"/>
  <c r="AA153" i="2" s="1"/>
  <c r="W148" i="2"/>
  <c r="W255" i="2"/>
  <c r="X255" i="2" s="1"/>
  <c r="W437" i="2"/>
  <c r="W424" i="2"/>
  <c r="X424" i="2" s="1"/>
  <c r="Z424" i="2" s="1"/>
  <c r="AA424" i="2" s="1"/>
  <c r="W559" i="2"/>
  <c r="W480" i="2"/>
  <c r="W363" i="2"/>
  <c r="W404" i="2"/>
  <c r="W20" i="2"/>
  <c r="W30" i="2"/>
  <c r="X30" i="2" s="1"/>
  <c r="W868" i="2"/>
  <c r="W22" i="2"/>
  <c r="X22" i="2" s="1"/>
  <c r="Z22" i="2" s="1"/>
  <c r="AA22" i="2" s="1"/>
  <c r="W880" i="2"/>
  <c r="C229" i="13"/>
  <c r="C379" i="19"/>
  <c r="W889" i="2"/>
  <c r="X889" i="2" s="1"/>
  <c r="Z889" i="2" s="1"/>
  <c r="AA889" i="2" s="1"/>
  <c r="O333" i="8"/>
  <c r="W29" i="2"/>
  <c r="X29" i="2" s="1"/>
  <c r="C393" i="19"/>
  <c r="C358" i="19"/>
  <c r="C323" i="19"/>
  <c r="C399" i="19"/>
  <c r="C364" i="19"/>
  <c r="C330" i="19"/>
  <c r="C295" i="19"/>
  <c r="O519" i="8" l="1"/>
  <c r="O438" i="8"/>
  <c r="O444" i="8"/>
  <c r="O425" i="8"/>
  <c r="O260" i="8"/>
  <c r="O213" i="8"/>
  <c r="O76" i="8"/>
  <c r="O236" i="8"/>
  <c r="O575" i="8"/>
  <c r="O93" i="8"/>
  <c r="O282" i="8"/>
  <c r="O279" i="8"/>
  <c r="O350" i="8"/>
  <c r="O96" i="8"/>
  <c r="O344" i="8"/>
  <c r="O74" i="8"/>
  <c r="O384" i="8"/>
  <c r="O265" i="8"/>
  <c r="O464" i="8"/>
  <c r="O538" i="8"/>
  <c r="F538" i="13" s="1"/>
  <c r="O512" i="8"/>
  <c r="O219" i="8"/>
  <c r="O38" i="8"/>
  <c r="O492" i="8"/>
  <c r="F492" i="13" s="1"/>
  <c r="O441" i="8"/>
  <c r="O536" i="8"/>
  <c r="O310" i="8"/>
  <c r="O111" i="8"/>
  <c r="O341" i="8"/>
  <c r="O271" i="8"/>
  <c r="O118" i="8"/>
  <c r="O321" i="8"/>
  <c r="F321" i="13" s="1"/>
  <c r="O399" i="8"/>
  <c r="O89" i="8"/>
  <c r="O230" i="8"/>
  <c r="O48" i="8"/>
  <c r="O117" i="8"/>
  <c r="O24" i="8"/>
  <c r="O45" i="8"/>
  <c r="O169" i="8"/>
  <c r="O262" i="8"/>
  <c r="O311" i="8"/>
  <c r="O191" i="8"/>
  <c r="O356" i="8"/>
  <c r="O338" i="8"/>
  <c r="O497" i="8"/>
  <c r="O447" i="8"/>
  <c r="O477" i="8"/>
  <c r="O451" i="8"/>
  <c r="O315" i="8"/>
  <c r="O84" i="8"/>
  <c r="O461" i="8"/>
  <c r="F461" i="13" s="1"/>
  <c r="O540" i="8"/>
  <c r="O383" i="8"/>
  <c r="O557" i="8"/>
  <c r="O209" i="8"/>
  <c r="F209" i="13" s="1"/>
  <c r="O222" i="8"/>
  <c r="O108" i="8"/>
  <c r="O148" i="8"/>
  <c r="O432" i="8"/>
  <c r="F432" i="13" s="1"/>
  <c r="O343" i="8"/>
  <c r="O380" i="8"/>
  <c r="O229" i="8"/>
  <c r="O264" i="8"/>
  <c r="F264" i="13" s="1"/>
  <c r="O345" i="8"/>
  <c r="O317" i="8"/>
  <c r="O53" i="8"/>
  <c r="O336" i="8"/>
  <c r="F336" i="13" s="1"/>
  <c r="O360" i="8"/>
  <c r="O232" i="8"/>
  <c r="O358" i="8"/>
  <c r="O278" i="8"/>
  <c r="O245" i="8"/>
  <c r="O221" i="8"/>
  <c r="O472" i="8"/>
  <c r="O316" i="8"/>
  <c r="F316" i="13" s="1"/>
  <c r="O534" i="8"/>
  <c r="O70" i="8"/>
  <c r="O242" i="8"/>
  <c r="O139" i="8"/>
  <c r="O54" i="8"/>
  <c r="O406" i="8"/>
  <c r="O568" i="8"/>
  <c r="O395" i="8"/>
  <c r="F395" i="13" s="1"/>
  <c r="O225" i="8"/>
  <c r="AF780" i="2"/>
  <c r="F203" i="8"/>
  <c r="I203" i="8"/>
  <c r="O13" i="8"/>
  <c r="K13" i="8"/>
  <c r="O440" i="8"/>
  <c r="K440" i="8"/>
  <c r="J466" i="8"/>
  <c r="M466" i="8"/>
  <c r="L466" i="8"/>
  <c r="K466" i="8"/>
  <c r="N466" i="8"/>
  <c r="O299" i="8"/>
  <c r="K299" i="8"/>
  <c r="J299" i="8"/>
  <c r="M299" i="8"/>
  <c r="E299" i="8"/>
  <c r="O123" i="8"/>
  <c r="H123" i="8"/>
  <c r="M474" i="8"/>
  <c r="D474" i="8"/>
  <c r="I474" i="8"/>
  <c r="F474" i="8"/>
  <c r="N474" i="8"/>
  <c r="K474" i="8"/>
  <c r="H474" i="8"/>
  <c r="O68" i="8"/>
  <c r="F68" i="13" s="1"/>
  <c r="F68" i="8"/>
  <c r="O85" i="8"/>
  <c r="M85" i="8"/>
  <c r="J85" i="8"/>
  <c r="K85" i="8"/>
  <c r="E85" i="8"/>
  <c r="L85" i="8"/>
  <c r="D224" i="8"/>
  <c r="K224" i="8"/>
  <c r="D291" i="8"/>
  <c r="N291" i="8"/>
  <c r="K291" i="8"/>
  <c r="I291" i="8"/>
  <c r="O292" i="8"/>
  <c r="D292" i="8"/>
  <c r="L292" i="8"/>
  <c r="O40" i="8"/>
  <c r="N40" i="8"/>
  <c r="M40" i="8"/>
  <c r="E40" i="8"/>
  <c r="D40" i="8"/>
  <c r="L40" i="8"/>
  <c r="K40" i="8"/>
  <c r="F40" i="8"/>
  <c r="I40" i="8"/>
  <c r="O41" i="8"/>
  <c r="D41" i="8"/>
  <c r="G41" i="8"/>
  <c r="E41" i="8"/>
  <c r="F41" i="8"/>
  <c r="O51" i="8"/>
  <c r="N51" i="8"/>
  <c r="L51" i="8"/>
  <c r="O57" i="8"/>
  <c r="J57" i="8"/>
  <c r="G57" i="8"/>
  <c r="I91" i="8"/>
  <c r="L91" i="8"/>
  <c r="G91" i="8"/>
  <c r="K91" i="8"/>
  <c r="D91" i="8"/>
  <c r="O121" i="8"/>
  <c r="N121" i="8"/>
  <c r="E121" i="8"/>
  <c r="O149" i="8"/>
  <c r="D149" i="8"/>
  <c r="F149" i="8"/>
  <c r="D186" i="13"/>
  <c r="E241" i="2"/>
  <c r="D186" i="6"/>
  <c r="K268" i="8"/>
  <c r="L268" i="8"/>
  <c r="J268" i="8"/>
  <c r="O274" i="8"/>
  <c r="F274" i="13" s="1"/>
  <c r="H274" i="8"/>
  <c r="M274" i="8"/>
  <c r="F274" i="8"/>
  <c r="D274" i="8"/>
  <c r="K274" i="8"/>
  <c r="E274" i="8"/>
  <c r="O327" i="8"/>
  <c r="F327" i="13" s="1"/>
  <c r="H327" i="8"/>
  <c r="O331" i="8"/>
  <c r="D331" i="8"/>
  <c r="L363" i="8"/>
  <c r="F363" i="8"/>
  <c r="H363" i="8"/>
  <c r="I363" i="8"/>
  <c r="K363" i="8"/>
  <c r="O378" i="8"/>
  <c r="G378" i="8"/>
  <c r="K378" i="8"/>
  <c r="F378" i="8"/>
  <c r="H378" i="8"/>
  <c r="I378" i="8"/>
  <c r="D381" i="6"/>
  <c r="E590" i="2"/>
  <c r="D381" i="13"/>
  <c r="I393" i="8"/>
  <c r="O393" i="8"/>
  <c r="O408" i="8"/>
  <c r="D408" i="8"/>
  <c r="J408" i="8"/>
  <c r="L408" i="8"/>
  <c r="H408" i="8"/>
  <c r="G408" i="8"/>
  <c r="F408" i="8"/>
  <c r="M408" i="8"/>
  <c r="I410" i="8"/>
  <c r="K410" i="8"/>
  <c r="N410" i="8"/>
  <c r="D418" i="8"/>
  <c r="H418" i="8"/>
  <c r="O419" i="8"/>
  <c r="G419" i="8"/>
  <c r="L419" i="8"/>
  <c r="D480" i="6"/>
  <c r="E480" i="6" s="1"/>
  <c r="E480" i="13" s="1"/>
  <c r="D480" i="13"/>
  <c r="O508" i="8"/>
  <c r="M508" i="8"/>
  <c r="O514" i="8"/>
  <c r="D514" i="8"/>
  <c r="F574" i="8"/>
  <c r="L574" i="8"/>
  <c r="O574" i="8"/>
  <c r="F574" i="13" s="1"/>
  <c r="M574" i="8"/>
  <c r="G574" i="8"/>
  <c r="D574" i="8"/>
  <c r="D31" i="8"/>
  <c r="L31" i="8"/>
  <c r="K31" i="8"/>
  <c r="N299" i="8"/>
  <c r="AC51" i="2"/>
  <c r="AF51" i="2"/>
  <c r="H91" i="8"/>
  <c r="M41" i="8"/>
  <c r="AF360" i="2"/>
  <c r="AF95" i="2"/>
  <c r="O201" i="8"/>
  <c r="D201" i="8"/>
  <c r="K201" i="8"/>
  <c r="D299" i="8"/>
  <c r="I299" i="8"/>
  <c r="D51" i="8"/>
  <c r="D456" i="8"/>
  <c r="AF262" i="2"/>
  <c r="AF560" i="2"/>
  <c r="D475" i="6"/>
  <c r="D243" i="6"/>
  <c r="E269" i="2"/>
  <c r="D214" i="6"/>
  <c r="E268" i="2"/>
  <c r="D213" i="6"/>
  <c r="E540" i="2"/>
  <c r="AF779" i="2"/>
  <c r="AF808" i="2"/>
  <c r="X539" i="2"/>
  <c r="Z539" i="2" s="1"/>
  <c r="AA539" i="2" s="1"/>
  <c r="AC820" i="2"/>
  <c r="D110" i="13"/>
  <c r="D110" i="6"/>
  <c r="D299" i="13"/>
  <c r="D299" i="6"/>
  <c r="D304" i="13"/>
  <c r="D304" i="6"/>
  <c r="D308" i="13"/>
  <c r="D308" i="6"/>
  <c r="D314" i="13"/>
  <c r="D314" i="6"/>
  <c r="D315" i="13"/>
  <c r="D315" i="6"/>
  <c r="E455" i="2"/>
  <c r="D316" i="6"/>
  <c r="E457" i="2"/>
  <c r="D318" i="6"/>
  <c r="E458" i="2"/>
  <c r="D319" i="6"/>
  <c r="D320" i="13"/>
  <c r="D320" i="6"/>
  <c r="E495" i="2"/>
  <c r="D343" i="6"/>
  <c r="D376" i="13"/>
  <c r="D376" i="6"/>
  <c r="E587" i="2"/>
  <c r="D378" i="6"/>
  <c r="D379" i="13"/>
  <c r="D379" i="6"/>
  <c r="D380" i="13"/>
  <c r="D380" i="6"/>
  <c r="E591" i="2"/>
  <c r="D382" i="6"/>
  <c r="D386" i="13"/>
  <c r="D386" i="6"/>
  <c r="D403" i="13"/>
  <c r="D403" i="6"/>
  <c r="D409" i="13"/>
  <c r="D409" i="6"/>
  <c r="E667" i="2"/>
  <c r="D430" i="6"/>
  <c r="D437" i="13"/>
  <c r="D437" i="6"/>
  <c r="E690" i="2"/>
  <c r="D447" i="6"/>
  <c r="D451" i="13"/>
  <c r="D451" i="6"/>
  <c r="E809" i="2"/>
  <c r="D507" i="6"/>
  <c r="D508" i="13"/>
  <c r="D508" i="6"/>
  <c r="D509" i="13"/>
  <c r="D509" i="6"/>
  <c r="E813" i="2"/>
  <c r="D511" i="6"/>
  <c r="E815" i="2"/>
  <c r="D513" i="6"/>
  <c r="E816" i="2"/>
  <c r="D514" i="6"/>
  <c r="E817" i="2"/>
  <c r="D515" i="6"/>
  <c r="E818" i="2"/>
  <c r="D516" i="6"/>
  <c r="D547" i="13"/>
  <c r="D547" i="6"/>
  <c r="D549" i="13"/>
  <c r="D549" i="6"/>
  <c r="D550" i="13"/>
  <c r="D550" i="6"/>
  <c r="E875" i="2"/>
  <c r="D552" i="6"/>
  <c r="E876" i="2"/>
  <c r="D553" i="6"/>
  <c r="D555" i="13"/>
  <c r="D555" i="6"/>
  <c r="E901" i="2"/>
  <c r="D578" i="6"/>
  <c r="E904" i="2"/>
  <c r="D581" i="6"/>
  <c r="D92" i="13"/>
  <c r="D92" i="6"/>
  <c r="E136" i="2"/>
  <c r="D93" i="6"/>
  <c r="D94" i="13"/>
  <c r="D94" i="6"/>
  <c r="D95" i="13"/>
  <c r="D95" i="6"/>
  <c r="E155" i="2"/>
  <c r="D109" i="6"/>
  <c r="E362" i="2"/>
  <c r="D261" i="6"/>
  <c r="D262" i="13"/>
  <c r="D262" i="6"/>
  <c r="E367" i="2"/>
  <c r="D266" i="6"/>
  <c r="E368" i="2"/>
  <c r="D267" i="6"/>
  <c r="D273" i="13"/>
  <c r="D273" i="6"/>
  <c r="D281" i="13"/>
  <c r="D281" i="6"/>
  <c r="D298" i="13"/>
  <c r="D298" i="6"/>
  <c r="D300" i="13"/>
  <c r="D300" i="6"/>
  <c r="D302" i="13"/>
  <c r="D302" i="6"/>
  <c r="D303" i="13"/>
  <c r="D303" i="6"/>
  <c r="D305" i="13"/>
  <c r="D305" i="6"/>
  <c r="D306" i="6"/>
  <c r="E306" i="6" s="1"/>
  <c r="E306" i="13" s="1"/>
  <c r="D307" i="13"/>
  <c r="D307" i="6"/>
  <c r="D313" i="13"/>
  <c r="D313" i="6"/>
  <c r="D326" i="13"/>
  <c r="D326" i="6"/>
  <c r="E489" i="2"/>
  <c r="D337" i="6"/>
  <c r="D338" i="13"/>
  <c r="D338" i="6"/>
  <c r="E491" i="2"/>
  <c r="D339" i="6"/>
  <c r="E339" i="6" s="1"/>
  <c r="E339" i="13" s="1"/>
  <c r="D340" i="13"/>
  <c r="D340" i="6"/>
  <c r="D341" i="13"/>
  <c r="D341" i="6"/>
  <c r="D342" i="13"/>
  <c r="D342" i="6"/>
  <c r="E497" i="2"/>
  <c r="D345" i="6"/>
  <c r="E630" i="2"/>
  <c r="D404" i="6"/>
  <c r="E631" i="2"/>
  <c r="D405" i="6"/>
  <c r="E405" i="6" s="1"/>
  <c r="E405" i="13" s="1"/>
  <c r="D406" i="13"/>
  <c r="D406" i="6"/>
  <c r="D412" i="13"/>
  <c r="D412" i="6"/>
  <c r="D432" i="13"/>
  <c r="D432" i="6"/>
  <c r="D433" i="13"/>
  <c r="D433" i="6"/>
  <c r="D434" i="13"/>
  <c r="D434" i="6"/>
  <c r="D438" i="13"/>
  <c r="D438" i="6"/>
  <c r="D440" i="13"/>
  <c r="D440" i="6"/>
  <c r="E686" i="2"/>
  <c r="D443" i="6"/>
  <c r="E443" i="6" s="1"/>
  <c r="D444" i="13"/>
  <c r="D444" i="6"/>
  <c r="D506" i="13"/>
  <c r="D506" i="6"/>
  <c r="D560" i="6"/>
  <c r="E560" i="6" s="1"/>
  <c r="E560" i="13" s="1"/>
  <c r="D562" i="6"/>
  <c r="E562" i="6" s="1"/>
  <c r="E562" i="13" s="1"/>
  <c r="D568" i="13"/>
  <c r="D568" i="6"/>
  <c r="D571" i="13"/>
  <c r="D571" i="6"/>
  <c r="D573" i="13"/>
  <c r="D573" i="6"/>
  <c r="E573" i="6" s="1"/>
  <c r="E573" i="13" s="1"/>
  <c r="D574" i="13"/>
  <c r="D574" i="6"/>
  <c r="E898" i="2"/>
  <c r="D575" i="6"/>
  <c r="D577" i="13"/>
  <c r="D577" i="6"/>
  <c r="D580" i="13"/>
  <c r="D580" i="6"/>
  <c r="E580" i="6" s="1"/>
  <c r="E580" i="13" s="1"/>
  <c r="D392" i="13"/>
  <c r="D392" i="6"/>
  <c r="D396" i="13"/>
  <c r="D396" i="6"/>
  <c r="E396" i="6" s="1"/>
  <c r="E396" i="13" s="1"/>
  <c r="D559" i="13"/>
  <c r="D559" i="6"/>
  <c r="D563" i="13"/>
  <c r="D563" i="6"/>
  <c r="E563" i="6" s="1"/>
  <c r="E563" i="13" s="1"/>
  <c r="D567" i="13"/>
  <c r="D567" i="6"/>
  <c r="D391" i="13"/>
  <c r="D391" i="6"/>
  <c r="E391" i="6" s="1"/>
  <c r="E391" i="13" s="1"/>
  <c r="D399" i="13"/>
  <c r="D399" i="6"/>
  <c r="D276" i="13"/>
  <c r="D276" i="6"/>
  <c r="D311" i="13"/>
  <c r="D311" i="6"/>
  <c r="E498" i="2"/>
  <c r="D346" i="6"/>
  <c r="E346" i="6" s="1"/>
  <c r="E346" i="13" s="1"/>
  <c r="D390" i="13"/>
  <c r="D390" i="6"/>
  <c r="E902" i="2"/>
  <c r="D579" i="6"/>
  <c r="D277" i="13"/>
  <c r="D277" i="6"/>
  <c r="E277" i="6" s="1"/>
  <c r="E277" i="13" s="1"/>
  <c r="D431" i="13"/>
  <c r="D431" i="6"/>
  <c r="D548" i="13"/>
  <c r="D548" i="6"/>
  <c r="AF209" i="2"/>
  <c r="AF696" i="2"/>
  <c r="D272" i="13"/>
  <c r="D272" i="6"/>
  <c r="E272" i="6" s="1"/>
  <c r="E272" i="13" s="1"/>
  <c r="D274" i="13"/>
  <c r="D274" i="6"/>
  <c r="E274" i="6" s="1"/>
  <c r="E274" i="13" s="1"/>
  <c r="D275" i="13"/>
  <c r="D275" i="6"/>
  <c r="D278" i="13"/>
  <c r="D278" i="6"/>
  <c r="D279" i="13"/>
  <c r="D279" i="6"/>
  <c r="D280" i="13"/>
  <c r="D280" i="6"/>
  <c r="D312" i="13"/>
  <c r="D312" i="6"/>
  <c r="D349" i="6"/>
  <c r="E533" i="2"/>
  <c r="D350" i="6"/>
  <c r="E534" i="2"/>
  <c r="D389" i="13"/>
  <c r="D389" i="6"/>
  <c r="E389" i="6" s="1"/>
  <c r="E389" i="13" s="1"/>
  <c r="D393" i="13"/>
  <c r="D393" i="6"/>
  <c r="D395" i="13"/>
  <c r="D395" i="6"/>
  <c r="D397" i="13"/>
  <c r="D397" i="6"/>
  <c r="D428" i="13"/>
  <c r="D428" i="6"/>
  <c r="D445" i="13"/>
  <c r="D445" i="6"/>
  <c r="E445" i="6" s="1"/>
  <c r="D566" i="13"/>
  <c r="D566" i="6"/>
  <c r="F99" i="13"/>
  <c r="E428" i="2"/>
  <c r="D292" i="6"/>
  <c r="E429" i="2"/>
  <c r="D293" i="6"/>
  <c r="D294" i="13"/>
  <c r="D294" i="6"/>
  <c r="D285" i="13"/>
  <c r="D285" i="6"/>
  <c r="E424" i="2"/>
  <c r="D288" i="6"/>
  <c r="D290" i="13"/>
  <c r="D290" i="6"/>
  <c r="F282" i="13"/>
  <c r="F48" i="13"/>
  <c r="AF559" i="2"/>
  <c r="E822" i="2"/>
  <c r="D520" i="6"/>
  <c r="D521" i="13"/>
  <c r="D521" i="6"/>
  <c r="E826" i="2"/>
  <c r="D524" i="6"/>
  <c r="E827" i="2"/>
  <c r="D525" i="6"/>
  <c r="E829" i="2"/>
  <c r="D527" i="6"/>
  <c r="E830" i="2"/>
  <c r="D528" i="6"/>
  <c r="D519" i="13"/>
  <c r="D519" i="6"/>
  <c r="E828" i="2"/>
  <c r="D526" i="6"/>
  <c r="D529" i="13"/>
  <c r="D529" i="6"/>
  <c r="D523" i="13"/>
  <c r="D523" i="6"/>
  <c r="D493" i="13"/>
  <c r="D493" i="6"/>
  <c r="D494" i="13"/>
  <c r="D494" i="6"/>
  <c r="D495" i="13"/>
  <c r="D495" i="6"/>
  <c r="D496" i="13"/>
  <c r="D496" i="6"/>
  <c r="D498" i="13"/>
  <c r="D498" i="6"/>
  <c r="D499" i="13"/>
  <c r="D499" i="6"/>
  <c r="E802" i="2"/>
  <c r="D500" i="6"/>
  <c r="E803" i="2"/>
  <c r="D501" i="6"/>
  <c r="E804" i="2"/>
  <c r="D502" i="6"/>
  <c r="D503" i="13"/>
  <c r="D503" i="6"/>
  <c r="E541" i="2"/>
  <c r="D358" i="13"/>
  <c r="D369" i="13"/>
  <c r="D369" i="6"/>
  <c r="D415" i="13"/>
  <c r="D415" i="6"/>
  <c r="D425" i="13"/>
  <c r="D425" i="6"/>
  <c r="D352" i="13"/>
  <c r="D354" i="13"/>
  <c r="D359" i="13"/>
  <c r="E544" i="2"/>
  <c r="D360" i="6"/>
  <c r="D364" i="13"/>
  <c r="D364" i="6"/>
  <c r="D365" i="6"/>
  <c r="E365" i="6" s="1"/>
  <c r="E365" i="13" s="1"/>
  <c r="D366" i="13"/>
  <c r="D366" i="6"/>
  <c r="E366" i="6" s="1"/>
  <c r="E366" i="13" s="1"/>
  <c r="D367" i="13"/>
  <c r="D367" i="6"/>
  <c r="D368" i="13"/>
  <c r="D368" i="6"/>
  <c r="E368" i="6" s="1"/>
  <c r="E368" i="13" s="1"/>
  <c r="D370" i="6"/>
  <c r="E370" i="6" s="1"/>
  <c r="E370" i="13" s="1"/>
  <c r="D373" i="13"/>
  <c r="D373" i="6"/>
  <c r="D417" i="6"/>
  <c r="E417" i="6" s="1"/>
  <c r="E417" i="13" s="1"/>
  <c r="E655" i="2"/>
  <c r="D418" i="6"/>
  <c r="D419" i="13"/>
  <c r="D419" i="6"/>
  <c r="D420" i="13"/>
  <c r="D420" i="6"/>
  <c r="E659" i="2"/>
  <c r="D422" i="6"/>
  <c r="E422" i="6" s="1"/>
  <c r="E422" i="13" s="1"/>
  <c r="D423" i="13"/>
  <c r="D423" i="6"/>
  <c r="D355" i="13"/>
  <c r="D324" i="13"/>
  <c r="E479" i="2"/>
  <c r="D328" i="13"/>
  <c r="D329" i="13"/>
  <c r="D331" i="13"/>
  <c r="E332" i="6"/>
  <c r="E332" i="13" s="1"/>
  <c r="E333" i="6"/>
  <c r="E333" i="13" s="1"/>
  <c r="D334" i="13"/>
  <c r="D334" i="6"/>
  <c r="E82" i="6"/>
  <c r="E82" i="13" s="1"/>
  <c r="E72" i="6"/>
  <c r="E72" i="13" s="1"/>
  <c r="F148" i="13"/>
  <c r="F344" i="13"/>
  <c r="Z688" i="2"/>
  <c r="AA688" i="2" s="1"/>
  <c r="F536" i="13"/>
  <c r="F315" i="13"/>
  <c r="F519" i="13"/>
  <c r="F310" i="13"/>
  <c r="F230" i="13"/>
  <c r="F117" i="13"/>
  <c r="L103" i="8"/>
  <c r="O103" i="8"/>
  <c r="K325" i="8"/>
  <c r="O325" i="8"/>
  <c r="M407" i="8"/>
  <c r="O407" i="8"/>
  <c r="E520" i="8"/>
  <c r="O520" i="8"/>
  <c r="E174" i="8"/>
  <c r="O174" i="8"/>
  <c r="M157" i="8"/>
  <c r="E217" i="8"/>
  <c r="O217" i="8"/>
  <c r="F269" i="8"/>
  <c r="M300" i="8"/>
  <c r="O300" i="8"/>
  <c r="E313" i="8"/>
  <c r="G503" i="8"/>
  <c r="O503" i="8"/>
  <c r="E516" i="8"/>
  <c r="O516" i="8"/>
  <c r="L541" i="8"/>
  <c r="F262" i="13"/>
  <c r="F219" i="13"/>
  <c r="J573" i="8"/>
  <c r="O573" i="8"/>
  <c r="F573" i="13" s="1"/>
  <c r="I539" i="8"/>
  <c r="F568" i="13"/>
  <c r="F225" i="13"/>
  <c r="F142" i="8"/>
  <c r="O142" i="8"/>
  <c r="M272" i="8"/>
  <c r="O272" i="8"/>
  <c r="J533" i="8"/>
  <c r="N528" i="8"/>
  <c r="O528" i="8"/>
  <c r="H27" i="8"/>
  <c r="O27" i="8"/>
  <c r="F27" i="13" s="1"/>
  <c r="H202" i="8"/>
  <c r="O202" i="8"/>
  <c r="F202" i="13" s="1"/>
  <c r="F263" i="8"/>
  <c r="M289" i="8"/>
  <c r="E553" i="8"/>
  <c r="O553" i="8"/>
  <c r="E459" i="8"/>
  <c r="K411" i="8"/>
  <c r="O411" i="8"/>
  <c r="J455" i="8"/>
  <c r="I433" i="8"/>
  <c r="K55" i="8"/>
  <c r="K59" i="8"/>
  <c r="J72" i="8"/>
  <c r="O72" i="8"/>
  <c r="N107" i="8"/>
  <c r="K116" i="8"/>
  <c r="O116" i="8"/>
  <c r="F116" i="13" s="1"/>
  <c r="I155" i="8"/>
  <c r="N168" i="8"/>
  <c r="O168" i="8"/>
  <c r="J211" i="8"/>
  <c r="O211" i="8"/>
  <c r="F211" i="13" s="1"/>
  <c r="G241" i="8"/>
  <c r="O241" i="8"/>
  <c r="L259" i="8"/>
  <c r="D276" i="8"/>
  <c r="L306" i="8"/>
  <c r="O306" i="8"/>
  <c r="F351" i="8"/>
  <c r="O351" i="8"/>
  <c r="J372" i="8"/>
  <c r="E394" i="8"/>
  <c r="O394" i="8"/>
  <c r="N463" i="8"/>
  <c r="K494" i="8"/>
  <c r="G507" i="8"/>
  <c r="O507" i="8"/>
  <c r="H515" i="8"/>
  <c r="O515" i="8"/>
  <c r="O305" i="8"/>
  <c r="F305" i="13" s="1"/>
  <c r="N532" i="8"/>
  <c r="M554" i="8"/>
  <c r="O554" i="8"/>
  <c r="H485" i="8"/>
  <c r="O485" i="8"/>
  <c r="F485" i="13" s="1"/>
  <c r="F476" i="8"/>
  <c r="L198" i="8"/>
  <c r="O198" i="8"/>
  <c r="G228" i="8"/>
  <c r="I220" i="8"/>
  <c r="O172" i="8"/>
  <c r="F172" i="13" s="1"/>
  <c r="K132" i="8"/>
  <c r="O132" i="8"/>
  <c r="L280" i="8"/>
  <c r="G377" i="8"/>
  <c r="O377" i="8"/>
  <c r="I246" i="8"/>
  <c r="O246" i="8"/>
  <c r="F246" i="13" s="1"/>
  <c r="M185" i="8"/>
  <c r="O185" i="8"/>
  <c r="G133" i="8"/>
  <c r="O133" i="8"/>
  <c r="F133" i="13" s="1"/>
  <c r="D446" i="8"/>
  <c r="O446" i="8"/>
  <c r="F15" i="8"/>
  <c r="O15" i="8"/>
  <c r="L207" i="8"/>
  <c r="O207" i="8"/>
  <c r="F207" i="13" s="1"/>
  <c r="E529" i="8"/>
  <c r="O255" i="8"/>
  <c r="F255" i="13" s="1"/>
  <c r="I290" i="8"/>
  <c r="K112" i="8"/>
  <c r="I17" i="8"/>
  <c r="O17" i="8"/>
  <c r="O560" i="8"/>
  <c r="F560" i="13" s="1"/>
  <c r="G60" i="8"/>
  <c r="N203" i="8"/>
  <c r="O203" i="8"/>
  <c r="F203" i="13" s="1"/>
  <c r="O251" i="8"/>
  <c r="F251" i="13" s="1"/>
  <c r="G542" i="8"/>
  <c r="I581" i="8"/>
  <c r="G457" i="8"/>
  <c r="J431" i="8"/>
  <c r="F339" i="8"/>
  <c r="O339" i="8"/>
  <c r="F339" i="13" s="1"/>
  <c r="O405" i="8"/>
  <c r="F405" i="13" s="1"/>
  <c r="I34" i="8"/>
  <c r="O34" i="8"/>
  <c r="O392" i="8"/>
  <c r="F392" i="13" s="1"/>
  <c r="J102" i="8"/>
  <c r="D330" i="8"/>
  <c r="O330" i="8"/>
  <c r="N119" i="8"/>
  <c r="O414" i="8"/>
  <c r="F414" i="13" s="1"/>
  <c r="F115" i="8"/>
  <c r="F141" i="8"/>
  <c r="O141" i="8"/>
  <c r="F141" i="13" s="1"/>
  <c r="O184" i="8"/>
  <c r="F184" i="13" s="1"/>
  <c r="N188" i="8"/>
  <c r="O188" i="8"/>
  <c r="H320" i="8"/>
  <c r="N401" i="8"/>
  <c r="J409" i="8"/>
  <c r="G418" i="8"/>
  <c r="O418" i="8"/>
  <c r="F418" i="13" s="1"/>
  <c r="N509" i="8"/>
  <c r="O509" i="8"/>
  <c r="D513" i="8"/>
  <c r="O513" i="8"/>
  <c r="H180" i="8"/>
  <c r="N56" i="8"/>
  <c r="O106" i="8"/>
  <c r="F106" i="13" s="1"/>
  <c r="N110" i="8"/>
  <c r="O110" i="8"/>
  <c r="K128" i="8"/>
  <c r="O128" i="8"/>
  <c r="E145" i="8"/>
  <c r="O145" i="8"/>
  <c r="N294" i="8"/>
  <c r="O294" i="8"/>
  <c r="N353" i="8"/>
  <c r="O353" i="8"/>
  <c r="J362" i="8"/>
  <c r="L535" i="8"/>
  <c r="K561" i="8"/>
  <c r="O561" i="8"/>
  <c r="F477" i="13"/>
  <c r="F70" i="13"/>
  <c r="D46" i="13"/>
  <c r="D46" i="6"/>
  <c r="E46" i="6" s="1"/>
  <c r="E46" i="13" s="1"/>
  <c r="F575" i="13"/>
  <c r="J577" i="8"/>
  <c r="O577" i="8"/>
  <c r="L570" i="8"/>
  <c r="O570" i="8"/>
  <c r="F438" i="13"/>
  <c r="F93" i="13"/>
  <c r="F406" i="13"/>
  <c r="F341" i="13"/>
  <c r="F472" i="13"/>
  <c r="F534" i="13"/>
  <c r="H466" i="8"/>
  <c r="O466" i="8" s="1"/>
  <c r="H471" i="8"/>
  <c r="O471" i="8" s="1"/>
  <c r="H467" i="8"/>
  <c r="O467" i="8" s="1"/>
  <c r="F222" i="13"/>
  <c r="F229" i="13"/>
  <c r="F360" i="13"/>
  <c r="F118" i="13"/>
  <c r="AF475" i="2"/>
  <c r="AF436" i="2"/>
  <c r="AF535" i="2"/>
  <c r="AG535" i="2" s="1"/>
  <c r="Z534" i="2"/>
  <c r="AA534" i="2" s="1"/>
  <c r="AF280" i="2"/>
  <c r="AC279" i="2"/>
  <c r="Z812" i="2"/>
  <c r="AA812" i="2" s="1"/>
  <c r="AC488" i="2"/>
  <c r="AF196" i="2"/>
  <c r="AF613" i="2"/>
  <c r="AC235" i="2"/>
  <c r="AF488" i="2"/>
  <c r="AF450" i="2"/>
  <c r="AF116" i="2"/>
  <c r="AF665" i="2"/>
  <c r="Z667" i="2"/>
  <c r="AA667" i="2" s="1"/>
  <c r="AF399" i="2"/>
  <c r="AF279" i="2"/>
  <c r="H428" i="8"/>
  <c r="O428" i="8" s="1"/>
  <c r="H435" i="8"/>
  <c r="O435" i="8" s="1"/>
  <c r="H488" i="8"/>
  <c r="H484" i="8"/>
  <c r="AF235" i="2"/>
  <c r="H565" i="8"/>
  <c r="F581" i="8"/>
  <c r="L320" i="8"/>
  <c r="I320" i="8"/>
  <c r="J188" i="8"/>
  <c r="F188" i="8"/>
  <c r="K330" i="8"/>
  <c r="H145" i="8"/>
  <c r="G145" i="8"/>
  <c r="K581" i="8"/>
  <c r="M581" i="8"/>
  <c r="E119" i="8"/>
  <c r="D128" i="8"/>
  <c r="G294" i="8"/>
  <c r="I145" i="8"/>
  <c r="K188" i="8"/>
  <c r="J570" i="8"/>
  <c r="M119" i="8"/>
  <c r="F119" i="8"/>
  <c r="I418" i="8"/>
  <c r="D141" i="8"/>
  <c r="H581" i="8"/>
  <c r="D581" i="8"/>
  <c r="F320" i="8"/>
  <c r="N145" i="8"/>
  <c r="M320" i="8"/>
  <c r="H141" i="8"/>
  <c r="H337" i="8"/>
  <c r="E128" i="8"/>
  <c r="M107" i="8"/>
  <c r="E457" i="8"/>
  <c r="E115" i="8"/>
  <c r="E433" i="8"/>
  <c r="N69" i="8"/>
  <c r="J446" i="8"/>
  <c r="H272" i="8"/>
  <c r="N457" i="8"/>
  <c r="I409" i="8"/>
  <c r="D409" i="8"/>
  <c r="M476" i="8"/>
  <c r="H476" i="8"/>
  <c r="E184" i="8"/>
  <c r="N106" i="8"/>
  <c r="M110" i="8"/>
  <c r="M483" i="8"/>
  <c r="H448" i="8"/>
  <c r="F171" i="8"/>
  <c r="H56" i="8"/>
  <c r="J448" i="8"/>
  <c r="F565" i="8"/>
  <c r="N518" i="8"/>
  <c r="H26" i="8"/>
  <c r="J171" i="8"/>
  <c r="I483" i="8"/>
  <c r="G526" i="8"/>
  <c r="N362" i="8"/>
  <c r="E136" i="8"/>
  <c r="E526" i="8"/>
  <c r="L362" i="8"/>
  <c r="D133" i="8"/>
  <c r="J500" i="8"/>
  <c r="D565" i="8"/>
  <c r="F446" i="8"/>
  <c r="L463" i="8"/>
  <c r="F59" i="8"/>
  <c r="H457" i="8"/>
  <c r="L526" i="8"/>
  <c r="F560" i="8"/>
  <c r="M565" i="8"/>
  <c r="E404" i="2"/>
  <c r="L457" i="8"/>
  <c r="L171" i="8"/>
  <c r="G500" i="8"/>
  <c r="M448" i="8"/>
  <c r="M136" i="8"/>
  <c r="F483" i="8"/>
  <c r="F522" i="8"/>
  <c r="F210" i="8"/>
  <c r="G448" i="8"/>
  <c r="I136" i="8"/>
  <c r="D500" i="8"/>
  <c r="N171" i="8"/>
  <c r="L202" i="8"/>
  <c r="L565" i="8"/>
  <c r="K171" i="8"/>
  <c r="J110" i="8"/>
  <c r="K110" i="8"/>
  <c r="G168" i="8"/>
  <c r="I56" i="8"/>
  <c r="I448" i="8"/>
  <c r="I526" i="8"/>
  <c r="J26" i="8"/>
  <c r="L136" i="8"/>
  <c r="G565" i="8"/>
  <c r="I522" i="8"/>
  <c r="G110" i="8"/>
  <c r="I59" i="8"/>
  <c r="L272" i="8"/>
  <c r="M362" i="8"/>
  <c r="E171" i="8"/>
  <c r="E375" i="8"/>
  <c r="J518" i="8"/>
  <c r="K405" i="8"/>
  <c r="J522" i="8"/>
  <c r="M422" i="8"/>
  <c r="J414" i="8"/>
  <c r="M463" i="8"/>
  <c r="G184" i="8"/>
  <c r="G483" i="8"/>
  <c r="J457" i="8"/>
  <c r="I457" i="8"/>
  <c r="K56" i="8"/>
  <c r="M446" i="8"/>
  <c r="M56" i="8"/>
  <c r="M375" i="8"/>
  <c r="N26" i="8"/>
  <c r="M522" i="8"/>
  <c r="G26" i="8"/>
  <c r="F526" i="8"/>
  <c r="J56" i="8"/>
  <c r="I107" i="8"/>
  <c r="H136" i="8"/>
  <c r="D518" i="8"/>
  <c r="D522" i="8"/>
  <c r="D448" i="8"/>
  <c r="H522" i="8"/>
  <c r="H526" i="8"/>
  <c r="J280" i="8"/>
  <c r="K522" i="8"/>
  <c r="K210" i="8"/>
  <c r="F26" i="8"/>
  <c r="H312" i="8"/>
  <c r="H500" i="8"/>
  <c r="L375" i="8"/>
  <c r="N448" i="8"/>
  <c r="J526" i="8"/>
  <c r="D362" i="8"/>
  <c r="K362" i="8"/>
  <c r="E26" i="8"/>
  <c r="E110" i="8"/>
  <c r="I518" i="8"/>
  <c r="E362" i="8"/>
  <c r="E414" i="8"/>
  <c r="E388" i="8"/>
  <c r="E560" i="8"/>
  <c r="E409" i="8"/>
  <c r="H69" i="8"/>
  <c r="G518" i="8"/>
  <c r="G405" i="8"/>
  <c r="M106" i="8"/>
  <c r="H483" i="8"/>
  <c r="I375" i="8"/>
  <c r="H375" i="8"/>
  <c r="N409" i="8"/>
  <c r="F535" i="8"/>
  <c r="J115" i="8"/>
  <c r="M409" i="8"/>
  <c r="I405" i="8"/>
  <c r="L392" i="8"/>
  <c r="F409" i="8"/>
  <c r="I422" i="8"/>
  <c r="D56" i="8"/>
  <c r="I463" i="8"/>
  <c r="J312" i="8"/>
  <c r="H280" i="8"/>
  <c r="F457" i="8"/>
  <c r="F448" i="8"/>
  <c r="F136" i="8"/>
  <c r="K457" i="8"/>
  <c r="G210" i="8"/>
  <c r="N375" i="8"/>
  <c r="H362" i="8"/>
  <c r="G362" i="8"/>
  <c r="E500" i="8"/>
  <c r="E518" i="8"/>
  <c r="E56" i="8"/>
  <c r="E483" i="8"/>
  <c r="N565" i="8"/>
  <c r="D392" i="8"/>
  <c r="E392" i="8"/>
  <c r="E69" i="8"/>
  <c r="M69" i="8"/>
  <c r="F106" i="8"/>
  <c r="D106" i="8"/>
  <c r="N414" i="8"/>
  <c r="N136" i="8"/>
  <c r="I565" i="8"/>
  <c r="F388" i="8"/>
  <c r="H392" i="8"/>
  <c r="E405" i="8"/>
  <c r="F184" i="8"/>
  <c r="L69" i="8"/>
  <c r="L448" i="8"/>
  <c r="K26" i="8"/>
  <c r="L405" i="8"/>
  <c r="G522" i="8"/>
  <c r="H106" i="8"/>
  <c r="J106" i="8"/>
  <c r="H290" i="8"/>
  <c r="K290" i="8"/>
  <c r="D171" i="8"/>
  <c r="I500" i="8"/>
  <c r="D483" i="8"/>
  <c r="K483" i="8"/>
  <c r="G375" i="8"/>
  <c r="L56" i="8"/>
  <c r="M414" i="8"/>
  <c r="J483" i="8"/>
  <c r="J136" i="8"/>
  <c r="H535" i="8"/>
  <c r="I535" i="8"/>
  <c r="E668" i="2"/>
  <c r="G392" i="8"/>
  <c r="K535" i="8"/>
  <c r="G115" i="8"/>
  <c r="J422" i="8"/>
  <c r="L388" i="8"/>
  <c r="H414" i="8"/>
  <c r="L115" i="8"/>
  <c r="G409" i="8"/>
  <c r="I69" i="8"/>
  <c r="E422" i="8"/>
  <c r="M184" i="8"/>
  <c r="D69" i="8"/>
  <c r="K448" i="8"/>
  <c r="D26" i="8"/>
  <c r="J565" i="8"/>
  <c r="N405" i="8"/>
  <c r="M405" i="8"/>
  <c r="L522" i="8"/>
  <c r="I106" i="8"/>
  <c r="K106" i="8"/>
  <c r="F414" i="8"/>
  <c r="G171" i="8"/>
  <c r="I210" i="8"/>
  <c r="L409" i="8"/>
  <c r="N184" i="8"/>
  <c r="J535" i="8"/>
  <c r="D457" i="8"/>
  <c r="D535" i="8"/>
  <c r="M535" i="8"/>
  <c r="N392" i="8"/>
  <c r="M392" i="8"/>
  <c r="F392" i="8"/>
  <c r="L210" i="8"/>
  <c r="F110" i="8"/>
  <c r="F69" i="8"/>
  <c r="M115" i="8"/>
  <c r="N115" i="8"/>
  <c r="H115" i="8"/>
  <c r="N422" i="8"/>
  <c r="D422" i="8"/>
  <c r="K422" i="8"/>
  <c r="K414" i="8"/>
  <c r="K69" i="8"/>
  <c r="G414" i="8"/>
  <c r="G388" i="8"/>
  <c r="M388" i="8"/>
  <c r="I388" i="8"/>
  <c r="F422" i="8"/>
  <c r="N388" i="8"/>
  <c r="K409" i="8"/>
  <c r="L106" i="8"/>
  <c r="G535" i="8"/>
  <c r="H388" i="8"/>
  <c r="D388" i="8"/>
  <c r="D110" i="8"/>
  <c r="J405" i="8"/>
  <c r="F405" i="8"/>
  <c r="H171" i="8"/>
  <c r="J375" i="8"/>
  <c r="K375" i="8"/>
  <c r="D414" i="8"/>
  <c r="H110" i="8"/>
  <c r="H210" i="8"/>
  <c r="I110" i="8"/>
  <c r="N483" i="8"/>
  <c r="J184" i="8"/>
  <c r="H518" i="8"/>
  <c r="N535" i="8"/>
  <c r="I392" i="8"/>
  <c r="K392" i="8"/>
  <c r="J69" i="8"/>
  <c r="I115" i="8"/>
  <c r="D115" i="8"/>
  <c r="K115" i="8"/>
  <c r="G422" i="8"/>
  <c r="L422" i="8"/>
  <c r="J388" i="8"/>
  <c r="I414" i="8"/>
  <c r="I184" i="8"/>
  <c r="H422" i="8"/>
  <c r="L414" i="8"/>
  <c r="H184" i="8"/>
  <c r="D136" i="8"/>
  <c r="D557" i="6"/>
  <c r="H21" i="8"/>
  <c r="G21" i="8"/>
  <c r="K158" i="8"/>
  <c r="H158" i="8"/>
  <c r="L158" i="8"/>
  <c r="J158" i="8"/>
  <c r="I158" i="8"/>
  <c r="M158" i="8"/>
  <c r="F158" i="8"/>
  <c r="N158" i="8"/>
  <c r="M531" i="8"/>
  <c r="E531" i="8"/>
  <c r="L531" i="8"/>
  <c r="K30" i="8"/>
  <c r="H30" i="8"/>
  <c r="L30" i="8"/>
  <c r="E30" i="8"/>
  <c r="I30" i="8"/>
  <c r="M30" i="8"/>
  <c r="L123" i="8"/>
  <c r="E123" i="8"/>
  <c r="I123" i="8"/>
  <c r="K123" i="8"/>
  <c r="D132" i="13"/>
  <c r="E187" i="2"/>
  <c r="E167" i="8"/>
  <c r="H167" i="8"/>
  <c r="N167" i="8"/>
  <c r="M167" i="8"/>
  <c r="D167" i="8"/>
  <c r="J427" i="8"/>
  <c r="L427" i="8"/>
  <c r="M427" i="8"/>
  <c r="N427" i="8"/>
  <c r="D427" i="8"/>
  <c r="H427" i="8"/>
  <c r="D52" i="8"/>
  <c r="J52" i="8"/>
  <c r="H52" i="8"/>
  <c r="E52" i="8"/>
  <c r="F52" i="8"/>
  <c r="L353" i="8"/>
  <c r="L167" i="8"/>
  <c r="I167" i="8"/>
  <c r="I427" i="8"/>
  <c r="G158" i="8"/>
  <c r="F353" i="8"/>
  <c r="N123" i="8"/>
  <c r="F401" i="8"/>
  <c r="L561" i="8"/>
  <c r="N52" i="8"/>
  <c r="H379" i="8"/>
  <c r="I102" i="8"/>
  <c r="F531" i="8"/>
  <c r="N102" i="8"/>
  <c r="F102" i="8"/>
  <c r="I52" i="8"/>
  <c r="M11" i="8"/>
  <c r="F11" i="8"/>
  <c r="J564" i="8"/>
  <c r="G564" i="8"/>
  <c r="J177" i="8"/>
  <c r="F86" i="13"/>
  <c r="F86" i="8"/>
  <c r="D86" i="8"/>
  <c r="D337" i="8"/>
  <c r="K337" i="8"/>
  <c r="I337" i="8"/>
  <c r="F337" i="8"/>
  <c r="G337" i="8"/>
  <c r="L548" i="8"/>
  <c r="I548" i="8"/>
  <c r="D548" i="8"/>
  <c r="G548" i="8"/>
  <c r="F366" i="13"/>
  <c r="I366" i="8"/>
  <c r="D339" i="8"/>
  <c r="F479" i="13"/>
  <c r="G479" i="8"/>
  <c r="D479" i="8"/>
  <c r="L357" i="8"/>
  <c r="G357" i="8"/>
  <c r="M357" i="8"/>
  <c r="F357" i="8"/>
  <c r="I357" i="8"/>
  <c r="J357" i="8"/>
  <c r="F330" i="8"/>
  <c r="J330" i="8"/>
  <c r="I330" i="8"/>
  <c r="H330" i="8"/>
  <c r="G330" i="8"/>
  <c r="D570" i="8"/>
  <c r="G570" i="8"/>
  <c r="N570" i="8"/>
  <c r="M570" i="8"/>
  <c r="E570" i="8"/>
  <c r="F570" i="8"/>
  <c r="K570" i="8"/>
  <c r="H570" i="8"/>
  <c r="I570" i="8"/>
  <c r="M214" i="8"/>
  <c r="F214" i="8"/>
  <c r="H214" i="8"/>
  <c r="G214" i="8"/>
  <c r="K214" i="8"/>
  <c r="J214" i="8"/>
  <c r="K119" i="8"/>
  <c r="J119" i="8"/>
  <c r="D119" i="8"/>
  <c r="L119" i="8"/>
  <c r="H119" i="8"/>
  <c r="I141" i="8"/>
  <c r="N141" i="8"/>
  <c r="M141" i="8"/>
  <c r="D188" i="8"/>
  <c r="E188" i="8"/>
  <c r="H188" i="8"/>
  <c r="L188" i="8"/>
  <c r="I188" i="8"/>
  <c r="M188" i="8"/>
  <c r="D286" i="13"/>
  <c r="E422" i="2"/>
  <c r="E286" i="6"/>
  <c r="E286" i="13" s="1"/>
  <c r="N320" i="8"/>
  <c r="J320" i="8"/>
  <c r="F418" i="8"/>
  <c r="K418" i="8"/>
  <c r="L418" i="8"/>
  <c r="M418" i="8"/>
  <c r="E418" i="8"/>
  <c r="I509" i="8"/>
  <c r="K509" i="8"/>
  <c r="L509" i="8"/>
  <c r="E509" i="8"/>
  <c r="F509" i="8"/>
  <c r="F128" i="13"/>
  <c r="F128" i="8"/>
  <c r="H128" i="8"/>
  <c r="L128" i="8"/>
  <c r="N128" i="8"/>
  <c r="I128" i="8"/>
  <c r="L145" i="8"/>
  <c r="J145" i="8"/>
  <c r="K145" i="8"/>
  <c r="F145" i="8"/>
  <c r="M145" i="8"/>
  <c r="F294" i="13"/>
  <c r="D294" i="8"/>
  <c r="M294" i="8"/>
  <c r="J294" i="8"/>
  <c r="H294" i="8"/>
  <c r="I294" i="8"/>
  <c r="E294" i="8"/>
  <c r="I147" i="8"/>
  <c r="G147" i="8"/>
  <c r="J147" i="8"/>
  <c r="F307" i="13"/>
  <c r="D307" i="8"/>
  <c r="L379" i="8"/>
  <c r="E379" i="8"/>
  <c r="N379" i="8"/>
  <c r="D379" i="8"/>
  <c r="L401" i="8"/>
  <c r="I401" i="8"/>
  <c r="G401" i="8"/>
  <c r="I180" i="8"/>
  <c r="K180" i="8"/>
  <c r="E180" i="8"/>
  <c r="N30" i="8"/>
  <c r="G34" i="8"/>
  <c r="K167" i="8"/>
  <c r="M34" i="8"/>
  <c r="D30" i="8"/>
  <c r="G30" i="8"/>
  <c r="I353" i="8"/>
  <c r="G513" i="8"/>
  <c r="J167" i="8"/>
  <c r="D158" i="8"/>
  <c r="E158" i="8"/>
  <c r="F123" i="8"/>
  <c r="M513" i="8"/>
  <c r="M52" i="8"/>
  <c r="G379" i="8"/>
  <c r="K531" i="8"/>
  <c r="D531" i="8"/>
  <c r="G112" i="8"/>
  <c r="H102" i="8"/>
  <c r="M123" i="8"/>
  <c r="D180" i="8"/>
  <c r="I119" i="8"/>
  <c r="J112" i="8"/>
  <c r="G206" i="8"/>
  <c r="K186" i="8"/>
  <c r="G186" i="8"/>
  <c r="D34" i="8"/>
  <c r="J34" i="8"/>
  <c r="F34" i="8"/>
  <c r="L34" i="8"/>
  <c r="E34" i="8"/>
  <c r="H34" i="8"/>
  <c r="N34" i="8"/>
  <c r="D102" i="8"/>
  <c r="G102" i="8"/>
  <c r="L102" i="8"/>
  <c r="M102" i="8"/>
  <c r="E102" i="8"/>
  <c r="D448" i="13"/>
  <c r="E691" i="2"/>
  <c r="J513" i="8"/>
  <c r="E513" i="8"/>
  <c r="N513" i="8"/>
  <c r="K513" i="8"/>
  <c r="F513" i="8"/>
  <c r="D73" i="13"/>
  <c r="E103" i="2"/>
  <c r="G353" i="8"/>
  <c r="D414" i="13"/>
  <c r="E651" i="2"/>
  <c r="E414" i="6"/>
  <c r="E414" i="13" s="1"/>
  <c r="F561" i="13"/>
  <c r="N561" i="8"/>
  <c r="H561" i="8"/>
  <c r="G561" i="8"/>
  <c r="M561" i="8"/>
  <c r="D561" i="8"/>
  <c r="F180" i="8"/>
  <c r="H353" i="8"/>
  <c r="J353" i="8"/>
  <c r="E427" i="8"/>
  <c r="G427" i="8"/>
  <c r="F30" i="8"/>
  <c r="M353" i="8"/>
  <c r="M180" i="8"/>
  <c r="G180" i="8"/>
  <c r="G167" i="8"/>
  <c r="L180" i="8"/>
  <c r="K523" i="8"/>
  <c r="J30" i="8"/>
  <c r="K427" i="8"/>
  <c r="D73" i="6"/>
  <c r="E401" i="8"/>
  <c r="N418" i="8"/>
  <c r="J418" i="8"/>
  <c r="H357" i="8"/>
  <c r="G123" i="8"/>
  <c r="M128" i="8"/>
  <c r="M401" i="8"/>
  <c r="G119" i="8"/>
  <c r="G52" i="8"/>
  <c r="F561" i="8"/>
  <c r="K102" i="8"/>
  <c r="J366" i="8"/>
  <c r="K379" i="8"/>
  <c r="M379" i="8"/>
  <c r="K52" i="8"/>
  <c r="K357" i="8"/>
  <c r="N357" i="8"/>
  <c r="H401" i="8"/>
  <c r="N247" i="8"/>
  <c r="N177" i="8"/>
  <c r="E431" i="8"/>
  <c r="F247" i="8"/>
  <c r="F182" i="8"/>
  <c r="M523" i="8"/>
  <c r="G29" i="8"/>
  <c r="L33" i="8"/>
  <c r="K177" i="8"/>
  <c r="L29" i="8"/>
  <c r="D177" i="8"/>
  <c r="D564" i="8"/>
  <c r="N470" i="8"/>
  <c r="L431" i="8"/>
  <c r="J86" i="8"/>
  <c r="I307" i="8"/>
  <c r="M431" i="8"/>
  <c r="L21" i="8"/>
  <c r="K247" i="8"/>
  <c r="J247" i="8"/>
  <c r="L177" i="8"/>
  <c r="M182" i="8"/>
  <c r="M247" i="8"/>
  <c r="N29" i="8"/>
  <c r="N33" i="8"/>
  <c r="F523" i="8"/>
  <c r="M33" i="8"/>
  <c r="F29" i="8"/>
  <c r="J33" i="8"/>
  <c r="I21" i="8"/>
  <c r="J21" i="8"/>
  <c r="E147" i="8"/>
  <c r="E177" i="8"/>
  <c r="J307" i="8"/>
  <c r="F21" i="8"/>
  <c r="N86" i="8"/>
  <c r="G247" i="8"/>
  <c r="L182" i="8"/>
  <c r="D21" i="8"/>
  <c r="K182" i="8"/>
  <c r="I564" i="8"/>
  <c r="M307" i="8"/>
  <c r="L307" i="8"/>
  <c r="F431" i="8"/>
  <c r="D431" i="8"/>
  <c r="D29" i="8"/>
  <c r="G470" i="8"/>
  <c r="K470" i="8"/>
  <c r="K431" i="8"/>
  <c r="D470" i="8"/>
  <c r="G307" i="8"/>
  <c r="F470" i="8"/>
  <c r="J182" i="8"/>
  <c r="K564" i="8"/>
  <c r="M177" i="8"/>
  <c r="N564" i="8"/>
  <c r="F177" i="8"/>
  <c r="F147" i="8"/>
  <c r="N21" i="8"/>
  <c r="H29" i="8"/>
  <c r="K147" i="8"/>
  <c r="H33" i="8"/>
  <c r="M21" i="8"/>
  <c r="J29" i="8"/>
  <c r="G33" i="8"/>
  <c r="E523" i="8"/>
  <c r="E470" i="8"/>
  <c r="D247" i="8"/>
  <c r="D147" i="8"/>
  <c r="K307" i="8"/>
  <c r="N431" i="8"/>
  <c r="H307" i="8"/>
  <c r="M470" i="8"/>
  <c r="N112" i="8"/>
  <c r="D112" i="8"/>
  <c r="H177" i="8"/>
  <c r="N147" i="8"/>
  <c r="N523" i="8"/>
  <c r="M147" i="8"/>
  <c r="D523" i="8"/>
  <c r="L147" i="8"/>
  <c r="G182" i="8"/>
  <c r="L564" i="8"/>
  <c r="L185" i="8"/>
  <c r="M29" i="8"/>
  <c r="G523" i="8"/>
  <c r="K33" i="8"/>
  <c r="E21" i="8"/>
  <c r="E29" i="8"/>
  <c r="E33" i="8"/>
  <c r="E247" i="8"/>
  <c r="E307" i="8"/>
  <c r="I86" i="8"/>
  <c r="N307" i="8"/>
  <c r="G431" i="8"/>
  <c r="I431" i="8"/>
  <c r="L523" i="8"/>
  <c r="F307" i="8"/>
  <c r="M112" i="8"/>
  <c r="L470" i="8"/>
  <c r="J470" i="8"/>
  <c r="H186" i="8"/>
  <c r="J339" i="8"/>
  <c r="H339" i="8"/>
  <c r="K548" i="8"/>
  <c r="N366" i="8"/>
  <c r="K366" i="8"/>
  <c r="L479" i="8"/>
  <c r="N581" i="8"/>
  <c r="J581" i="8"/>
  <c r="N337" i="8"/>
  <c r="J206" i="8"/>
  <c r="N176" i="8"/>
  <c r="I60" i="8"/>
  <c r="E479" i="8"/>
  <c r="E581" i="8"/>
  <c r="E366" i="8"/>
  <c r="E339" i="8"/>
  <c r="L337" i="8"/>
  <c r="I339" i="8"/>
  <c r="N339" i="8"/>
  <c r="K339" i="8"/>
  <c r="F548" i="8"/>
  <c r="H548" i="8"/>
  <c r="D366" i="8"/>
  <c r="H366" i="8"/>
  <c r="J479" i="8"/>
  <c r="N479" i="8"/>
  <c r="M479" i="8"/>
  <c r="F366" i="8"/>
  <c r="M366" i="8"/>
  <c r="G366" i="8"/>
  <c r="E164" i="8"/>
  <c r="E548" i="8"/>
  <c r="L339" i="8"/>
  <c r="D560" i="8"/>
  <c r="G339" i="8"/>
  <c r="M548" i="8"/>
  <c r="N548" i="8"/>
  <c r="J548" i="8"/>
  <c r="L366" i="8"/>
  <c r="H479" i="8"/>
  <c r="K479" i="8"/>
  <c r="F479" i="8"/>
  <c r="G251" i="8"/>
  <c r="I479" i="8"/>
  <c r="M339" i="8"/>
  <c r="L277" i="8"/>
  <c r="M17" i="8"/>
  <c r="I132" i="8"/>
  <c r="M277" i="8"/>
  <c r="D542" i="8"/>
  <c r="E277" i="8"/>
  <c r="J369" i="8"/>
  <c r="H542" i="8"/>
  <c r="L542" i="8"/>
  <c r="F277" i="8"/>
  <c r="E542" i="8"/>
  <c r="D255" i="8"/>
  <c r="N17" i="8"/>
  <c r="I542" i="8"/>
  <c r="J450" i="8"/>
  <c r="K542" i="8"/>
  <c r="F94" i="8"/>
  <c r="H216" i="8"/>
  <c r="H120" i="8"/>
  <c r="G17" i="8"/>
  <c r="J542" i="8"/>
  <c r="N542" i="8"/>
  <c r="N313" i="8"/>
  <c r="F542" i="8"/>
  <c r="J277" i="8"/>
  <c r="M542" i="8"/>
  <c r="E17" i="8"/>
  <c r="I369" i="8"/>
  <c r="M134" i="8"/>
  <c r="K134" i="8"/>
  <c r="L172" i="8"/>
  <c r="I177" i="8"/>
  <c r="I182" i="8"/>
  <c r="I185" i="8"/>
  <c r="F33" i="8"/>
  <c r="I29" i="8"/>
  <c r="I523" i="8"/>
  <c r="H182" i="8"/>
  <c r="H185" i="8"/>
  <c r="I33" i="8"/>
  <c r="H523" i="8"/>
  <c r="F564" i="8"/>
  <c r="E564" i="8"/>
  <c r="L247" i="8"/>
  <c r="E112" i="8"/>
  <c r="D13" i="6"/>
  <c r="J523" i="8"/>
  <c r="I112" i="8"/>
  <c r="H147" i="8"/>
  <c r="M86" i="8"/>
  <c r="L112" i="8"/>
  <c r="F112" i="8"/>
  <c r="E11" i="8"/>
  <c r="E86" i="8"/>
  <c r="E22" i="2"/>
  <c r="K86" i="8"/>
  <c r="L86" i="8"/>
  <c r="G86" i="8"/>
  <c r="H86" i="8"/>
  <c r="G177" i="8"/>
  <c r="D182" i="8"/>
  <c r="H112" i="8"/>
  <c r="K17" i="8"/>
  <c r="F17" i="8"/>
  <c r="N277" i="8"/>
  <c r="E369" i="8"/>
  <c r="F369" i="8"/>
  <c r="D17" i="8"/>
  <c r="H134" i="8"/>
  <c r="L134" i="8"/>
  <c r="I255" i="8"/>
  <c r="D134" i="8"/>
  <c r="L94" i="8"/>
  <c r="K277" i="8"/>
  <c r="E305" i="8"/>
  <c r="E216" i="8"/>
  <c r="D369" i="8"/>
  <c r="L17" i="8"/>
  <c r="H17" i="8"/>
  <c r="K305" i="8"/>
  <c r="N134" i="8"/>
  <c r="N90" i="8"/>
  <c r="D277" i="8"/>
  <c r="H277" i="8"/>
  <c r="L369" i="8"/>
  <c r="G369" i="8"/>
  <c r="I216" i="8"/>
  <c r="F134" i="8"/>
  <c r="G216" i="8"/>
  <c r="L97" i="8"/>
  <c r="I277" i="8"/>
  <c r="N22" i="8"/>
  <c r="J17" i="8"/>
  <c r="G277" i="8"/>
  <c r="E134" i="8"/>
  <c r="F64" i="8"/>
  <c r="M369" i="8"/>
  <c r="H369" i="8"/>
  <c r="N369" i="8"/>
  <c r="I134" i="8"/>
  <c r="J134" i="8"/>
  <c r="G134" i="8"/>
  <c r="I298" i="8"/>
  <c r="K369" i="8"/>
  <c r="E205" i="2"/>
  <c r="E577" i="8"/>
  <c r="H529" i="8"/>
  <c r="L251" i="8"/>
  <c r="M547" i="8"/>
  <c r="E198" i="8"/>
  <c r="I529" i="8"/>
  <c r="M560" i="8"/>
  <c r="D312" i="8"/>
  <c r="G577" i="8"/>
  <c r="L547" i="8"/>
  <c r="N206" i="8"/>
  <c r="I186" i="8"/>
  <c r="J351" i="8"/>
  <c r="J60" i="8"/>
  <c r="K529" i="8"/>
  <c r="D529" i="8"/>
  <c r="L560" i="8"/>
  <c r="N290" i="8"/>
  <c r="D60" i="8"/>
  <c r="G312" i="8"/>
  <c r="L206" i="8"/>
  <c r="I577" i="8"/>
  <c r="N577" i="8"/>
  <c r="N251" i="8"/>
  <c r="M251" i="8"/>
  <c r="J547" i="8"/>
  <c r="K547" i="8"/>
  <c r="D164" i="8"/>
  <c r="F547" i="8"/>
  <c r="J529" i="8"/>
  <c r="L577" i="8"/>
  <c r="M186" i="8"/>
  <c r="M164" i="8"/>
  <c r="I312" i="8"/>
  <c r="L186" i="8"/>
  <c r="K176" i="8"/>
  <c r="E206" i="8"/>
  <c r="H577" i="8"/>
  <c r="M60" i="8"/>
  <c r="F206" i="8"/>
  <c r="E186" i="8"/>
  <c r="E312" i="8"/>
  <c r="E60" i="8"/>
  <c r="E176" i="8"/>
  <c r="E290" i="8"/>
  <c r="F529" i="8"/>
  <c r="M529" i="8"/>
  <c r="G529" i="8"/>
  <c r="I251" i="8"/>
  <c r="N560" i="8"/>
  <c r="F290" i="8"/>
  <c r="D290" i="8"/>
  <c r="G290" i="8"/>
  <c r="N60" i="8"/>
  <c r="H206" i="8"/>
  <c r="D206" i="8"/>
  <c r="K577" i="8"/>
  <c r="M577" i="8"/>
  <c r="F251" i="8"/>
  <c r="N547" i="8"/>
  <c r="N164" i="8"/>
  <c r="J560" i="8"/>
  <c r="D186" i="8"/>
  <c r="F198" i="8"/>
  <c r="K312" i="8"/>
  <c r="H164" i="8"/>
  <c r="M351" i="8"/>
  <c r="K198" i="8"/>
  <c r="L176" i="8"/>
  <c r="F312" i="8"/>
  <c r="M206" i="8"/>
  <c r="K206" i="8"/>
  <c r="H560" i="8"/>
  <c r="I198" i="8"/>
  <c r="J186" i="8"/>
  <c r="K60" i="8"/>
  <c r="N186" i="8"/>
  <c r="M312" i="8"/>
  <c r="F60" i="8"/>
  <c r="L60" i="8"/>
  <c r="H60" i="8"/>
  <c r="I164" i="8"/>
  <c r="F176" i="8"/>
  <c r="J164" i="8"/>
  <c r="I176" i="8"/>
  <c r="N312" i="8"/>
  <c r="L164" i="8"/>
  <c r="I206" i="8"/>
  <c r="E26" i="2"/>
  <c r="E251" i="8"/>
  <c r="E547" i="8"/>
  <c r="N529" i="8"/>
  <c r="J251" i="8"/>
  <c r="G560" i="8"/>
  <c r="K560" i="8"/>
  <c r="M290" i="8"/>
  <c r="J290" i="8"/>
  <c r="L290" i="8"/>
  <c r="L312" i="8"/>
  <c r="F577" i="8"/>
  <c r="D251" i="8"/>
  <c r="H251" i="8"/>
  <c r="K251" i="8"/>
  <c r="H547" i="8"/>
  <c r="E324" i="6"/>
  <c r="E324" i="13" s="1"/>
  <c r="M411" i="8"/>
  <c r="N329" i="8"/>
  <c r="F120" i="8"/>
  <c r="E90" i="8"/>
  <c r="D172" i="8"/>
  <c r="L228" i="8"/>
  <c r="K515" i="8"/>
  <c r="H97" i="8"/>
  <c r="G515" i="8"/>
  <c r="K528" i="8"/>
  <c r="F494" i="8"/>
  <c r="H411" i="8"/>
  <c r="I442" i="8"/>
  <c r="G329" i="8"/>
  <c r="J263" i="8"/>
  <c r="H305" i="8"/>
  <c r="I97" i="8"/>
  <c r="I94" i="8"/>
  <c r="J228" i="8"/>
  <c r="K329" i="8"/>
  <c r="N211" i="8"/>
  <c r="K146" i="8"/>
  <c r="K97" i="8"/>
  <c r="E233" i="8"/>
  <c r="F305" i="8"/>
  <c r="F155" i="8"/>
  <c r="N228" i="8"/>
  <c r="F246" i="8"/>
  <c r="J246" i="8"/>
  <c r="J207" i="8"/>
  <c r="G272" i="8"/>
  <c r="D142" i="8"/>
  <c r="N132" i="8"/>
  <c r="K446" i="8"/>
  <c r="L446" i="8"/>
  <c r="M142" i="8"/>
  <c r="H142" i="8"/>
  <c r="I446" i="8"/>
  <c r="H207" i="8"/>
  <c r="J132" i="8"/>
  <c r="N446" i="8"/>
  <c r="M27" i="8"/>
  <c r="E133" i="8"/>
  <c r="D181" i="6"/>
  <c r="E126" i="2"/>
  <c r="G120" i="8"/>
  <c r="N255" i="8"/>
  <c r="L255" i="8"/>
  <c r="J459" i="8"/>
  <c r="M64" i="8"/>
  <c r="M459" i="8"/>
  <c r="G450" i="8"/>
  <c r="F211" i="8"/>
  <c r="G97" i="8"/>
  <c r="I211" i="8"/>
  <c r="G146" i="8"/>
  <c r="M211" i="8"/>
  <c r="I329" i="8"/>
  <c r="N263" i="8"/>
  <c r="N215" i="8"/>
  <c r="G64" i="8"/>
  <c r="E237" i="8"/>
  <c r="E172" i="8"/>
  <c r="L120" i="8"/>
  <c r="M189" i="8"/>
  <c r="M494" i="8"/>
  <c r="M97" i="8"/>
  <c r="G189" i="8"/>
  <c r="N494" i="8"/>
  <c r="F515" i="8"/>
  <c r="H528" i="8"/>
  <c r="K64" i="8"/>
  <c r="F459" i="8"/>
  <c r="J442" i="8"/>
  <c r="I263" i="8"/>
  <c r="K215" i="8"/>
  <c r="L64" i="8"/>
  <c r="J97" i="8"/>
  <c r="F442" i="8"/>
  <c r="L155" i="8"/>
  <c r="H64" i="8"/>
  <c r="K263" i="8"/>
  <c r="E64" i="8"/>
  <c r="E97" i="8"/>
  <c r="E189" i="8"/>
  <c r="E411" i="8"/>
  <c r="G211" i="8"/>
  <c r="K459" i="8"/>
  <c r="E94" i="8"/>
  <c r="N64" i="8"/>
  <c r="L233" i="8"/>
  <c r="N305" i="8"/>
  <c r="J305" i="8"/>
  <c r="L305" i="8"/>
  <c r="G298" i="8"/>
  <c r="J255" i="8"/>
  <c r="G255" i="8"/>
  <c r="D90" i="8"/>
  <c r="I64" i="8"/>
  <c r="H155" i="8"/>
  <c r="H237" i="8"/>
  <c r="G81" i="8"/>
  <c r="D155" i="8"/>
  <c r="D207" i="13"/>
  <c r="L216" i="8"/>
  <c r="L90" i="8"/>
  <c r="I90" i="8"/>
  <c r="G94" i="8"/>
  <c r="F558" i="8"/>
  <c r="N172" i="8"/>
  <c r="H172" i="8"/>
  <c r="D228" i="8"/>
  <c r="H549" i="8"/>
  <c r="H90" i="8"/>
  <c r="N298" i="8"/>
  <c r="N146" i="8"/>
  <c r="J189" i="8"/>
  <c r="I459" i="8"/>
  <c r="M329" i="8"/>
  <c r="N450" i="8"/>
  <c r="N442" i="8"/>
  <c r="L146" i="8"/>
  <c r="K189" i="8"/>
  <c r="L189" i="8"/>
  <c r="D442" i="8"/>
  <c r="F146" i="8"/>
  <c r="K22" i="8"/>
  <c r="H459" i="8"/>
  <c r="E571" i="8"/>
  <c r="E558" i="8"/>
  <c r="E228" i="8"/>
  <c r="D64" i="8"/>
  <c r="D305" i="8"/>
  <c r="G305" i="8"/>
  <c r="F97" i="8"/>
  <c r="M255" i="8"/>
  <c r="H255" i="8"/>
  <c r="M90" i="8"/>
  <c r="J64" i="8"/>
  <c r="I302" i="8"/>
  <c r="F571" i="8"/>
  <c r="K259" i="8"/>
  <c r="F549" i="8"/>
  <c r="J216" i="8"/>
  <c r="J94" i="8"/>
  <c r="L302" i="8"/>
  <c r="K94" i="8"/>
  <c r="G172" i="8"/>
  <c r="F228" i="8"/>
  <c r="M228" i="8"/>
  <c r="J172" i="8"/>
  <c r="J90" i="8"/>
  <c r="D216" i="8"/>
  <c r="N216" i="8"/>
  <c r="M442" i="8"/>
  <c r="H146" i="8"/>
  <c r="H189" i="8"/>
  <c r="E263" i="8"/>
  <c r="E329" i="8"/>
  <c r="E255" i="8"/>
  <c r="E549" i="8"/>
  <c r="M305" i="8"/>
  <c r="I305" i="8"/>
  <c r="N97" i="8"/>
  <c r="N81" i="8"/>
  <c r="F255" i="8"/>
  <c r="K255" i="8"/>
  <c r="I81" i="8"/>
  <c r="K90" i="8"/>
  <c r="F90" i="8"/>
  <c r="M237" i="8"/>
  <c r="L368" i="8"/>
  <c r="N94" i="8"/>
  <c r="M94" i="8"/>
  <c r="D94" i="8"/>
  <c r="F172" i="8"/>
  <c r="M172" i="8"/>
  <c r="K172" i="8"/>
  <c r="H228" i="8"/>
  <c r="K216" i="8"/>
  <c r="M216" i="8"/>
  <c r="F216" i="8"/>
  <c r="I313" i="8"/>
  <c r="N92" i="8"/>
  <c r="K164" i="8"/>
  <c r="D547" i="8"/>
  <c r="I560" i="8"/>
  <c r="I547" i="8"/>
  <c r="D577" i="8"/>
  <c r="D17" i="13"/>
  <c r="G164" i="8"/>
  <c r="F164" i="8"/>
  <c r="G547" i="8"/>
  <c r="N496" i="8"/>
  <c r="L496" i="8"/>
  <c r="E496" i="8"/>
  <c r="M496" i="8"/>
  <c r="F142" i="13"/>
  <c r="E142" i="8"/>
  <c r="G142" i="8"/>
  <c r="K142" i="8"/>
  <c r="D272" i="8"/>
  <c r="F272" i="8"/>
  <c r="I272" i="8"/>
  <c r="N272" i="8"/>
  <c r="J272" i="8"/>
  <c r="N27" i="8"/>
  <c r="I27" i="8"/>
  <c r="F27" i="8"/>
  <c r="J27" i="8"/>
  <c r="G27" i="8"/>
  <c r="L27" i="8"/>
  <c r="N202" i="8"/>
  <c r="I202" i="8"/>
  <c r="E202" i="8"/>
  <c r="M202" i="8"/>
  <c r="L289" i="8"/>
  <c r="J289" i="8"/>
  <c r="J433" i="8"/>
  <c r="D433" i="8"/>
  <c r="H433" i="8"/>
  <c r="G433" i="8"/>
  <c r="M433" i="8"/>
  <c r="L55" i="8"/>
  <c r="E55" i="8"/>
  <c r="F55" i="8"/>
  <c r="M55" i="8"/>
  <c r="I55" i="8"/>
  <c r="H55" i="8"/>
  <c r="G59" i="8"/>
  <c r="J59" i="8"/>
  <c r="M59" i="8"/>
  <c r="F107" i="8"/>
  <c r="J107" i="8"/>
  <c r="L107" i="8"/>
  <c r="K107" i="8"/>
  <c r="G107" i="8"/>
  <c r="D168" i="8"/>
  <c r="I168" i="8"/>
  <c r="L168" i="8"/>
  <c r="F168" i="8"/>
  <c r="H168" i="8"/>
  <c r="M168" i="8"/>
  <c r="J168" i="8"/>
  <c r="F306" i="13"/>
  <c r="F306" i="8"/>
  <c r="H306" i="8"/>
  <c r="D306" i="8"/>
  <c r="G306" i="8"/>
  <c r="I306" i="8"/>
  <c r="E306" i="8"/>
  <c r="F463" i="8"/>
  <c r="K463" i="8"/>
  <c r="E463" i="8"/>
  <c r="H463" i="8"/>
  <c r="J463" i="8"/>
  <c r="K476" i="8"/>
  <c r="N476" i="8"/>
  <c r="E476" i="8"/>
  <c r="L476" i="8"/>
  <c r="G476" i="8"/>
  <c r="I476" i="8"/>
  <c r="J476" i="8"/>
  <c r="H132" i="8"/>
  <c r="F132" i="8"/>
  <c r="G132" i="8"/>
  <c r="D132" i="8"/>
  <c r="E132" i="8"/>
  <c r="L132" i="8"/>
  <c r="M132" i="8"/>
  <c r="I280" i="8"/>
  <c r="E280" i="8"/>
  <c r="M280" i="8"/>
  <c r="F280" i="8"/>
  <c r="N280" i="8"/>
  <c r="K280" i="8"/>
  <c r="G280" i="8"/>
  <c r="D280" i="8"/>
  <c r="L377" i="8"/>
  <c r="F377" i="8"/>
  <c r="J377" i="8"/>
  <c r="D377" i="8"/>
  <c r="E377" i="8"/>
  <c r="N377" i="8"/>
  <c r="I377" i="8"/>
  <c r="H377" i="8"/>
  <c r="M377" i="8"/>
  <c r="K377" i="8"/>
  <c r="M246" i="8"/>
  <c r="G246" i="8"/>
  <c r="L246" i="8"/>
  <c r="N246" i="8"/>
  <c r="K246" i="8"/>
  <c r="E246" i="8"/>
  <c r="H246" i="8"/>
  <c r="D246" i="8"/>
  <c r="K133" i="8"/>
  <c r="H133" i="8"/>
  <c r="M133" i="8"/>
  <c r="I133" i="8"/>
  <c r="N133" i="8"/>
  <c r="F133" i="8"/>
  <c r="L133" i="8"/>
  <c r="J133" i="8"/>
  <c r="G446" i="8"/>
  <c r="E446" i="8"/>
  <c r="H446" i="8"/>
  <c r="G207" i="8"/>
  <c r="I207" i="8"/>
  <c r="E207" i="8"/>
  <c r="F207" i="8"/>
  <c r="D207" i="8"/>
  <c r="M207" i="8"/>
  <c r="N207" i="8"/>
  <c r="K207" i="8"/>
  <c r="J95" i="8"/>
  <c r="M95" i="8"/>
  <c r="G95" i="8"/>
  <c r="E95" i="8"/>
  <c r="N95" i="8"/>
  <c r="K95" i="8"/>
  <c r="L95" i="8"/>
  <c r="F95" i="8"/>
  <c r="D95" i="8"/>
  <c r="F82" i="13"/>
  <c r="K82" i="8"/>
  <c r="I82" i="8"/>
  <c r="M82" i="8"/>
  <c r="G82" i="8"/>
  <c r="H82" i="8"/>
  <c r="F82" i="8"/>
  <c r="E82" i="8"/>
  <c r="D82" i="8"/>
  <c r="G273" i="8"/>
  <c r="J273" i="8"/>
  <c r="I273" i="8"/>
  <c r="K273" i="8"/>
  <c r="N273" i="8"/>
  <c r="D273" i="8"/>
  <c r="F551" i="8"/>
  <c r="E551" i="8"/>
  <c r="K551" i="8"/>
  <c r="M551" i="8"/>
  <c r="I551" i="8"/>
  <c r="J551" i="8"/>
  <c r="D551" i="8"/>
  <c r="F393" i="13"/>
  <c r="G393" i="8"/>
  <c r="H393" i="8"/>
  <c r="J393" i="8"/>
  <c r="E393" i="8"/>
  <c r="M393" i="8"/>
  <c r="F393" i="8"/>
  <c r="K203" i="8"/>
  <c r="H203" i="8"/>
  <c r="E203" i="8"/>
  <c r="M203" i="8"/>
  <c r="D203" i="8"/>
  <c r="J203" i="8"/>
  <c r="L203" i="8"/>
  <c r="N13" i="8"/>
  <c r="M13" i="8"/>
  <c r="F13" i="8"/>
  <c r="L13" i="8"/>
  <c r="J13" i="8"/>
  <c r="G13" i="8"/>
  <c r="D13" i="8"/>
  <c r="E13" i="8"/>
  <c r="H13" i="8"/>
  <c r="K185" i="8"/>
  <c r="H11" i="8"/>
  <c r="J185" i="8"/>
  <c r="E264" i="2"/>
  <c r="H381" i="8"/>
  <c r="D209" i="13"/>
  <c r="D381" i="8"/>
  <c r="E29" i="2"/>
  <c r="D214" i="13"/>
  <c r="F300" i="8"/>
  <c r="K355" i="8"/>
  <c r="E795" i="2"/>
  <c r="D20" i="13"/>
  <c r="K381" i="8"/>
  <c r="H554" i="8"/>
  <c r="L381" i="8"/>
  <c r="N300" i="8"/>
  <c r="G381" i="8"/>
  <c r="J381" i="8"/>
  <c r="N520" i="8"/>
  <c r="I520" i="8"/>
  <c r="E751" i="2"/>
  <c r="F520" i="8"/>
  <c r="E398" i="8"/>
  <c r="N381" i="8"/>
  <c r="M381" i="8"/>
  <c r="M103" i="8"/>
  <c r="M520" i="8"/>
  <c r="D520" i="8"/>
  <c r="H520" i="8"/>
  <c r="K520" i="8"/>
  <c r="E872" i="2"/>
  <c r="E867" i="2"/>
  <c r="E381" i="8"/>
  <c r="X616" i="2"/>
  <c r="Z616" i="2" s="1"/>
  <c r="AA616" i="2" s="1"/>
  <c r="E669" i="2"/>
  <c r="X798" i="2"/>
  <c r="Z798" i="2" s="1"/>
  <c r="AA798" i="2" s="1"/>
  <c r="AC794" i="2" s="1"/>
  <c r="AF149" i="2"/>
  <c r="Z155" i="2"/>
  <c r="AA155" i="2" s="1"/>
  <c r="H300" i="8"/>
  <c r="K334" i="8"/>
  <c r="M334" i="8"/>
  <c r="L105" i="8"/>
  <c r="D176" i="8"/>
  <c r="F12" i="13"/>
  <c r="F17" i="13"/>
  <c r="F20" i="13"/>
  <c r="F13" i="13"/>
  <c r="F16" i="13"/>
  <c r="F21" i="13"/>
  <c r="I15" i="8"/>
  <c r="L15" i="8"/>
  <c r="N11" i="8"/>
  <c r="G11" i="8"/>
  <c r="I11" i="8"/>
  <c r="J11" i="8"/>
  <c r="M15" i="8"/>
  <c r="L11" i="8"/>
  <c r="I22" i="8"/>
  <c r="K11" i="8"/>
  <c r="D11" i="8"/>
  <c r="K18" i="8"/>
  <c r="J15" i="8"/>
  <c r="E15" i="8"/>
  <c r="G15" i="8"/>
  <c r="H15" i="8"/>
  <c r="K15" i="8"/>
  <c r="D107" i="6"/>
  <c r="N453" i="8"/>
  <c r="E185" i="8"/>
  <c r="F185" i="13"/>
  <c r="E37" i="8"/>
  <c r="M161" i="8"/>
  <c r="L308" i="8"/>
  <c r="J35" i="8"/>
  <c r="F35" i="13"/>
  <c r="M163" i="8"/>
  <c r="D429" i="8"/>
  <c r="J194" i="8"/>
  <c r="F194" i="13"/>
  <c r="G420" i="8"/>
  <c r="F420" i="13"/>
  <c r="D455" i="8"/>
  <c r="E98" i="8"/>
  <c r="I77" i="8"/>
  <c r="G181" i="8"/>
  <c r="F181" i="13"/>
  <c r="I250" i="8"/>
  <c r="F250" i="13"/>
  <c r="H276" i="8"/>
  <c r="K532" i="8"/>
  <c r="F416" i="8"/>
  <c r="D137" i="6"/>
  <c r="E137" i="6" s="1"/>
  <c r="H98" i="8"/>
  <c r="F181" i="8"/>
  <c r="K174" i="8"/>
  <c r="I532" i="8"/>
  <c r="E251" i="2"/>
  <c r="E227" i="2"/>
  <c r="E135" i="2"/>
  <c r="E878" i="2"/>
  <c r="E821" i="2"/>
  <c r="E356" i="2"/>
  <c r="E256" i="2"/>
  <c r="E290" i="2"/>
  <c r="G103" i="8"/>
  <c r="G520" i="8"/>
  <c r="M58" i="8"/>
  <c r="M122" i="8"/>
  <c r="F122" i="13"/>
  <c r="K126" i="8"/>
  <c r="I187" i="8"/>
  <c r="M261" i="8"/>
  <c r="D269" i="8"/>
  <c r="I417" i="8"/>
  <c r="M434" i="8"/>
  <c r="F443" i="8"/>
  <c r="F443" i="13"/>
  <c r="J460" i="8"/>
  <c r="E495" i="8"/>
  <c r="G521" i="8"/>
  <c r="M541" i="8"/>
  <c r="E550" i="8"/>
  <c r="G505" i="8"/>
  <c r="H496" i="8"/>
  <c r="I562" i="8"/>
  <c r="G533" i="8"/>
  <c r="K553" i="8"/>
  <c r="J537" i="8"/>
  <c r="L346" i="8"/>
  <c r="F346" i="13"/>
  <c r="G18" i="8"/>
  <c r="E566" i="8"/>
  <c r="H42" i="8"/>
  <c r="F42" i="13"/>
  <c r="N72" i="8"/>
  <c r="H116" i="8"/>
  <c r="L124" i="8"/>
  <c r="D159" i="8"/>
  <c r="K241" i="8"/>
  <c r="I351" i="8"/>
  <c r="J394" i="8"/>
  <c r="E498" i="8"/>
  <c r="F498" i="13"/>
  <c r="K507" i="8"/>
  <c r="H198" i="8"/>
  <c r="F198" i="13"/>
  <c r="L364" i="8"/>
  <c r="F364" i="13"/>
  <c r="E78" i="8"/>
  <c r="E204" i="8"/>
  <c r="M511" i="8"/>
  <c r="M100" i="8"/>
  <c r="I157" i="8"/>
  <c r="J525" i="8"/>
  <c r="E546" i="8"/>
  <c r="N545" i="8"/>
  <c r="N150" i="8"/>
  <c r="F150" i="13"/>
  <c r="I267" i="8"/>
  <c r="H372" i="8"/>
  <c r="E385" i="8"/>
  <c r="H403" i="8"/>
  <c r="G554" i="8"/>
  <c r="K485" i="8"/>
  <c r="L220" i="8"/>
  <c r="E197" i="2"/>
  <c r="L157" i="8"/>
  <c r="G532" i="8"/>
  <c r="N429" i="8"/>
  <c r="E687" i="2"/>
  <c r="E34" i="2"/>
  <c r="E236" i="2"/>
  <c r="E37" i="2"/>
  <c r="F554" i="8"/>
  <c r="E493" i="2"/>
  <c r="D255" i="6"/>
  <c r="E255" i="6" s="1"/>
  <c r="E255" i="13" s="1"/>
  <c r="E118" i="2"/>
  <c r="E416" i="8"/>
  <c r="D81" i="6"/>
  <c r="E137" i="2"/>
  <c r="L532" i="8"/>
  <c r="I485" i="8"/>
  <c r="D201" i="6"/>
  <c r="E675" i="2"/>
  <c r="K554" i="8"/>
  <c r="E784" i="2"/>
  <c r="M238" i="8"/>
  <c r="G325" i="8"/>
  <c r="H415" i="8"/>
  <c r="D580" i="8"/>
  <c r="F580" i="13"/>
  <c r="F131" i="8"/>
  <c r="M152" i="8"/>
  <c r="M217" i="8"/>
  <c r="G239" i="8"/>
  <c r="G300" i="8"/>
  <c r="F300" i="13"/>
  <c r="M503" i="8"/>
  <c r="L516" i="8"/>
  <c r="G559" i="8"/>
  <c r="D28" i="8"/>
  <c r="F28" i="13"/>
  <c r="D32" i="8"/>
  <c r="K555" i="8"/>
  <c r="J215" i="8"/>
  <c r="I411" i="8"/>
  <c r="H211" i="8"/>
  <c r="H494" i="8"/>
  <c r="D515" i="8"/>
  <c r="I228" i="8"/>
  <c r="E347" i="8"/>
  <c r="F527" i="8"/>
  <c r="I174" i="8"/>
  <c r="F50" i="8"/>
  <c r="D499" i="8"/>
  <c r="I573" i="8"/>
  <c r="M436" i="8"/>
  <c r="D142" i="6"/>
  <c r="J181" i="8"/>
  <c r="I35" i="8"/>
  <c r="M429" i="8"/>
  <c r="E355" i="8"/>
  <c r="E532" i="8"/>
  <c r="E133" i="2"/>
  <c r="E192" i="2"/>
  <c r="E481" i="2"/>
  <c r="E573" i="8"/>
  <c r="D534" i="6"/>
  <c r="E536" i="2"/>
  <c r="D119" i="6"/>
  <c r="E220" i="8"/>
  <c r="D150" i="6"/>
  <c r="E354" i="2"/>
  <c r="D79" i="6"/>
  <c r="E79" i="6" s="1"/>
  <c r="E302" i="6"/>
  <c r="E302" i="13" s="1"/>
  <c r="J554" i="8"/>
  <c r="E638" i="2"/>
  <c r="H220" i="8"/>
  <c r="M220" i="8"/>
  <c r="I44" i="8"/>
  <c r="G61" i="8"/>
  <c r="J162" i="8"/>
  <c r="I407" i="8"/>
  <c r="E437" i="8"/>
  <c r="F502" i="8"/>
  <c r="I386" i="8"/>
  <c r="L382" i="8"/>
  <c r="D481" i="8"/>
  <c r="F524" i="8"/>
  <c r="M212" i="8"/>
  <c r="H63" i="8"/>
  <c r="J92" i="8"/>
  <c r="K313" i="8"/>
  <c r="L72" i="8"/>
  <c r="F92" i="8"/>
  <c r="G72" i="8"/>
  <c r="G566" i="8"/>
  <c r="I63" i="8"/>
  <c r="F241" i="8"/>
  <c r="H511" i="8"/>
  <c r="M313" i="8"/>
  <c r="N527" i="8"/>
  <c r="M159" i="8"/>
  <c r="L204" i="8"/>
  <c r="K63" i="8"/>
  <c r="H313" i="8"/>
  <c r="E92" i="8"/>
  <c r="J159" i="8"/>
  <c r="D92" i="8"/>
  <c r="L92" i="8"/>
  <c r="M394" i="8"/>
  <c r="I159" i="8"/>
  <c r="D63" i="8"/>
  <c r="M553" i="8"/>
  <c r="G63" i="8"/>
  <c r="D498" i="8"/>
  <c r="N159" i="8"/>
  <c r="L63" i="8"/>
  <c r="H533" i="8"/>
  <c r="E63" i="8"/>
  <c r="E351" i="8"/>
  <c r="E226" i="8"/>
  <c r="K92" i="8"/>
  <c r="I14" i="8"/>
  <c r="I498" i="8"/>
  <c r="N42" i="8"/>
  <c r="L325" i="8"/>
  <c r="E41" i="2"/>
  <c r="D38" i="6"/>
  <c r="J555" i="8"/>
  <c r="E635" i="2"/>
  <c r="H14" i="8"/>
  <c r="D67" i="6"/>
  <c r="E67" i="6" s="1"/>
  <c r="E67" i="13" s="1"/>
  <c r="G537" i="8"/>
  <c r="D15" i="8"/>
  <c r="E539" i="2"/>
  <c r="L37" i="8"/>
  <c r="M499" i="8"/>
  <c r="G157" i="8"/>
  <c r="E820" i="2"/>
  <c r="N555" i="8"/>
  <c r="J520" i="8"/>
  <c r="N15" i="8"/>
  <c r="E223" i="8"/>
  <c r="E104" i="2"/>
  <c r="E652" i="2"/>
  <c r="D32" i="6"/>
  <c r="L533" i="8"/>
  <c r="E232" i="2"/>
  <c r="E54" i="2"/>
  <c r="E492" i="2"/>
  <c r="H407" i="8"/>
  <c r="E566" i="2"/>
  <c r="K61" i="8"/>
  <c r="L455" i="8"/>
  <c r="F185" i="8"/>
  <c r="M194" i="8"/>
  <c r="N28" i="8"/>
  <c r="N32" i="8"/>
  <c r="G32" i="8"/>
  <c r="H150" i="8"/>
  <c r="G35" i="8"/>
  <c r="I217" i="8"/>
  <c r="G527" i="8"/>
  <c r="K98" i="8"/>
  <c r="L503" i="8"/>
  <c r="H532" i="8"/>
  <c r="K455" i="8"/>
  <c r="J150" i="8"/>
  <c r="J503" i="8"/>
  <c r="J300" i="8"/>
  <c r="D453" i="8"/>
  <c r="N559" i="8"/>
  <c r="M573" i="8"/>
  <c r="N194" i="8"/>
  <c r="G185" i="8"/>
  <c r="D485" i="8"/>
  <c r="D554" i="8"/>
  <c r="M485" i="8"/>
  <c r="D372" i="8"/>
  <c r="G485" i="8"/>
  <c r="D80" i="6"/>
  <c r="D220" i="8"/>
  <c r="F485" i="8"/>
  <c r="D150" i="8"/>
  <c r="E30" i="2"/>
  <c r="H391" i="8"/>
  <c r="N416" i="8"/>
  <c r="F250" i="8"/>
  <c r="J485" i="8"/>
  <c r="D436" i="8"/>
  <c r="D300" i="8"/>
  <c r="N407" i="8"/>
  <c r="L334" i="8"/>
  <c r="J532" i="8"/>
  <c r="N185" i="8"/>
  <c r="M239" i="8"/>
  <c r="M98" i="8"/>
  <c r="D503" i="8"/>
  <c r="E153" i="2"/>
  <c r="G511" i="8"/>
  <c r="N217" i="8"/>
  <c r="F532" i="8"/>
  <c r="K239" i="8"/>
  <c r="G217" i="8"/>
  <c r="L98" i="8"/>
  <c r="E334" i="8"/>
  <c r="E485" i="8"/>
  <c r="E436" i="8"/>
  <c r="E539" i="8"/>
  <c r="N573" i="8"/>
  <c r="E554" i="8"/>
  <c r="E162" i="2"/>
  <c r="E453" i="2"/>
  <c r="E837" i="2"/>
  <c r="D122" i="8"/>
  <c r="N485" i="8"/>
  <c r="L485" i="8"/>
  <c r="I554" i="8"/>
  <c r="E97" i="2"/>
  <c r="J364" i="8"/>
  <c r="L554" i="8"/>
  <c r="M364" i="8"/>
  <c r="I416" i="8"/>
  <c r="M532" i="8"/>
  <c r="K416" i="8"/>
  <c r="E334" i="2"/>
  <c r="H124" i="8"/>
  <c r="K351" i="8"/>
  <c r="L174" i="8"/>
  <c r="G496" i="8"/>
  <c r="G498" i="8"/>
  <c r="M498" i="8"/>
  <c r="M176" i="8"/>
  <c r="H159" i="8"/>
  <c r="J18" i="8"/>
  <c r="J553" i="8"/>
  <c r="L498" i="8"/>
  <c r="F496" i="8"/>
  <c r="F498" i="8"/>
  <c r="H498" i="8"/>
  <c r="F18" i="8"/>
  <c r="G174" i="8"/>
  <c r="G553" i="8"/>
  <c r="H18" i="8"/>
  <c r="D162" i="8"/>
  <c r="K533" i="8"/>
  <c r="E159" i="8"/>
  <c r="E507" i="8"/>
  <c r="E72" i="8"/>
  <c r="E241" i="8"/>
  <c r="D105" i="6"/>
  <c r="E116" i="8"/>
  <c r="M72" i="8"/>
  <c r="L116" i="8"/>
  <c r="D116" i="8"/>
  <c r="F394" i="8"/>
  <c r="K159" i="8"/>
  <c r="I496" i="8"/>
  <c r="G176" i="8"/>
  <c r="N507" i="8"/>
  <c r="G116" i="8"/>
  <c r="D241" i="8"/>
  <c r="D14" i="8"/>
  <c r="N77" i="8"/>
  <c r="F77" i="8"/>
  <c r="D532" i="8"/>
  <c r="N554" i="8"/>
  <c r="J416" i="8"/>
  <c r="D416" i="8"/>
  <c r="L416" i="8"/>
  <c r="M416" i="8"/>
  <c r="G416" i="8"/>
  <c r="N220" i="8"/>
  <c r="J220" i="8"/>
  <c r="F220" i="8"/>
  <c r="K220" i="8"/>
  <c r="G220" i="8"/>
  <c r="K436" i="8"/>
  <c r="F436" i="8"/>
  <c r="G436" i="8"/>
  <c r="J436" i="8"/>
  <c r="I436" i="8"/>
  <c r="N436" i="8"/>
  <c r="H436" i="8"/>
  <c r="L436" i="8"/>
  <c r="D185" i="8"/>
  <c r="D576" i="13"/>
  <c r="E899" i="2"/>
  <c r="F562" i="13"/>
  <c r="H562" i="8"/>
  <c r="D562" i="8"/>
  <c r="N533" i="8"/>
  <c r="E533" i="8"/>
  <c r="D553" i="8"/>
  <c r="H553" i="8"/>
  <c r="F553" i="8"/>
  <c r="K537" i="8"/>
  <c r="L537" i="8"/>
  <c r="F537" i="8"/>
  <c r="K346" i="8"/>
  <c r="F346" i="8"/>
  <c r="H346" i="8"/>
  <c r="M566" i="8"/>
  <c r="I566" i="8"/>
  <c r="D566" i="8"/>
  <c r="J566" i="8"/>
  <c r="N566" i="8"/>
  <c r="M42" i="8"/>
  <c r="K42" i="8"/>
  <c r="D42" i="8"/>
  <c r="L42" i="8"/>
  <c r="E42" i="8"/>
  <c r="F72" i="13"/>
  <c r="D72" i="8"/>
  <c r="K72" i="8"/>
  <c r="I116" i="8"/>
  <c r="N116" i="8"/>
  <c r="F116" i="8"/>
  <c r="J124" i="8"/>
  <c r="G124" i="8"/>
  <c r="I124" i="8"/>
  <c r="L241" i="8"/>
  <c r="I241" i="8"/>
  <c r="D351" i="8"/>
  <c r="L394" i="8"/>
  <c r="K394" i="8"/>
  <c r="G394" i="8"/>
  <c r="M507" i="8"/>
  <c r="J507" i="8"/>
  <c r="D579" i="13"/>
  <c r="G198" i="8"/>
  <c r="D198" i="8"/>
  <c r="F364" i="8"/>
  <c r="K364" i="8"/>
  <c r="I364" i="8"/>
  <c r="N364" i="8"/>
  <c r="H364" i="8"/>
  <c r="M174" i="8"/>
  <c r="D496" i="8"/>
  <c r="F174" i="8"/>
  <c r="K496" i="8"/>
  <c r="I553" i="8"/>
  <c r="L553" i="8"/>
  <c r="M18" i="8"/>
  <c r="F159" i="8"/>
  <c r="D18" i="8"/>
  <c r="H394" i="8"/>
  <c r="L351" i="8"/>
  <c r="E537" i="8"/>
  <c r="E124" i="8"/>
  <c r="E364" i="8"/>
  <c r="I507" i="8"/>
  <c r="M537" i="8"/>
  <c r="F14" i="8"/>
  <c r="N18" i="8"/>
  <c r="I533" i="8"/>
  <c r="D533" i="8"/>
  <c r="E18" i="8"/>
  <c r="E576" i="6"/>
  <c r="E576" i="13" s="1"/>
  <c r="I72" i="8"/>
  <c r="H72" i="8"/>
  <c r="J116" i="8"/>
  <c r="N537" i="8"/>
  <c r="D394" i="8"/>
  <c r="J174" i="8"/>
  <c r="F566" i="8"/>
  <c r="H537" i="8"/>
  <c r="I42" i="8"/>
  <c r="M241" i="8"/>
  <c r="D27" i="13"/>
  <c r="E36" i="2"/>
  <c r="N198" i="8"/>
  <c r="N553" i="8"/>
  <c r="N351" i="8"/>
  <c r="M198" i="8"/>
  <c r="D174" i="8"/>
  <c r="L507" i="8"/>
  <c r="J498" i="8"/>
  <c r="K498" i="8"/>
  <c r="J14" i="8"/>
  <c r="G351" i="8"/>
  <c r="K14" i="8"/>
  <c r="J496" i="8"/>
  <c r="J198" i="8"/>
  <c r="M14" i="8"/>
  <c r="H351" i="8"/>
  <c r="N498" i="8"/>
  <c r="L18" i="8"/>
  <c r="M533" i="8"/>
  <c r="F533" i="8"/>
  <c r="E14" i="8"/>
  <c r="E23" i="2"/>
  <c r="D43" i="6"/>
  <c r="E43" i="6" s="1"/>
  <c r="E43" i="13" s="1"/>
  <c r="E346" i="8"/>
  <c r="D469" i="6"/>
  <c r="E562" i="8"/>
  <c r="F72" i="8"/>
  <c r="M116" i="8"/>
  <c r="I537" i="8"/>
  <c r="L159" i="8"/>
  <c r="G159" i="8"/>
  <c r="N394" i="8"/>
  <c r="I394" i="8"/>
  <c r="H176" i="8"/>
  <c r="G14" i="8"/>
  <c r="F507" i="8"/>
  <c r="H566" i="8"/>
  <c r="E289" i="2"/>
  <c r="F42" i="8"/>
  <c r="H241" i="8"/>
  <c r="D507" i="8"/>
  <c r="L566" i="8"/>
  <c r="G92" i="8"/>
  <c r="H92" i="8"/>
  <c r="K573" i="8"/>
  <c r="G573" i="8"/>
  <c r="G364" i="8"/>
  <c r="N346" i="8"/>
  <c r="D364" i="8"/>
  <c r="D253" i="6"/>
  <c r="E563" i="2"/>
  <c r="E486" i="2"/>
  <c r="D230" i="6"/>
  <c r="E441" i="2"/>
  <c r="K228" i="8"/>
  <c r="I172" i="8"/>
  <c r="I382" i="8"/>
  <c r="G382" i="8"/>
  <c r="L35" i="8"/>
  <c r="F35" i="8"/>
  <c r="N35" i="8"/>
  <c r="E35" i="8"/>
  <c r="F163" i="8"/>
  <c r="K163" i="8"/>
  <c r="J163" i="8"/>
  <c r="I163" i="8"/>
  <c r="E163" i="8"/>
  <c r="L429" i="8"/>
  <c r="I429" i="8"/>
  <c r="H429" i="8"/>
  <c r="F429" i="8"/>
  <c r="G194" i="8"/>
  <c r="K194" i="8"/>
  <c r="D194" i="8"/>
  <c r="E194" i="8"/>
  <c r="H194" i="8"/>
  <c r="L420" i="8"/>
  <c r="I420" i="8"/>
  <c r="K420" i="8"/>
  <c r="M420" i="8"/>
  <c r="M545" i="8"/>
  <c r="F545" i="8"/>
  <c r="H545" i="8"/>
  <c r="E545" i="8"/>
  <c r="J545" i="8"/>
  <c r="F390" i="13"/>
  <c r="D390" i="8"/>
  <c r="J390" i="8"/>
  <c r="H390" i="8"/>
  <c r="I390" i="8"/>
  <c r="H455" i="8"/>
  <c r="N455" i="8"/>
  <c r="M455" i="8"/>
  <c r="F455" i="8"/>
  <c r="I98" i="8"/>
  <c r="N98" i="8"/>
  <c r="F98" i="8"/>
  <c r="J98" i="8"/>
  <c r="M77" i="8"/>
  <c r="K77" i="8"/>
  <c r="E77" i="8"/>
  <c r="L77" i="8"/>
  <c r="F137" i="13"/>
  <c r="E137" i="8"/>
  <c r="K137" i="8"/>
  <c r="G137" i="8"/>
  <c r="M137" i="8"/>
  <c r="F137" i="8"/>
  <c r="E150" i="8"/>
  <c r="K150" i="8"/>
  <c r="G150" i="8"/>
  <c r="F150" i="8"/>
  <c r="L150" i="8"/>
  <c r="M150" i="8"/>
  <c r="E181" i="8"/>
  <c r="K181" i="8"/>
  <c r="M181" i="8"/>
  <c r="N181" i="8"/>
  <c r="L250" i="8"/>
  <c r="D250" i="8"/>
  <c r="G250" i="8"/>
  <c r="N250" i="8"/>
  <c r="F267" i="8"/>
  <c r="K267" i="8"/>
  <c r="D267" i="8"/>
  <c r="H267" i="8"/>
  <c r="L267" i="8"/>
  <c r="N276" i="8"/>
  <c r="I276" i="8"/>
  <c r="K276" i="8"/>
  <c r="E276" i="8"/>
  <c r="M276" i="8"/>
  <c r="J276" i="8"/>
  <c r="E342" i="8"/>
  <c r="D342" i="8"/>
  <c r="N342" i="8"/>
  <c r="L342" i="8"/>
  <c r="F342" i="8"/>
  <c r="I342" i="8"/>
  <c r="F355" i="13"/>
  <c r="G355" i="8"/>
  <c r="M355" i="8"/>
  <c r="D355" i="8"/>
  <c r="L355" i="8"/>
  <c r="J355" i="8"/>
  <c r="H355" i="8"/>
  <c r="F355" i="8"/>
  <c r="N355" i="8"/>
  <c r="M372" i="8"/>
  <c r="N372" i="8"/>
  <c r="E372" i="8"/>
  <c r="G372" i="8"/>
  <c r="L372" i="8"/>
  <c r="I372" i="8"/>
  <c r="N385" i="8"/>
  <c r="K385" i="8"/>
  <c r="G385" i="8"/>
  <c r="F385" i="8"/>
  <c r="J385" i="8"/>
  <c r="I403" i="8"/>
  <c r="F403" i="8"/>
  <c r="M403" i="8"/>
  <c r="D403" i="8"/>
  <c r="J403" i="8"/>
  <c r="G403" i="8"/>
  <c r="M579" i="8"/>
  <c r="N579" i="8"/>
  <c r="D579" i="8"/>
  <c r="G579" i="8"/>
  <c r="L407" i="8"/>
  <c r="I455" i="8"/>
  <c r="L194" i="8"/>
  <c r="L181" i="8"/>
  <c r="M35" i="8"/>
  <c r="I181" i="8"/>
  <c r="H35" i="8"/>
  <c r="I194" i="8"/>
  <c r="G429" i="8"/>
  <c r="L276" i="8"/>
  <c r="F276" i="8"/>
  <c r="D98" i="8"/>
  <c r="E390" i="8"/>
  <c r="E250" i="8"/>
  <c r="E420" i="8"/>
  <c r="I355" i="8"/>
  <c r="G77" i="8"/>
  <c r="K372" i="8"/>
  <c r="L579" i="8"/>
  <c r="I545" i="8"/>
  <c r="G545" i="8"/>
  <c r="L385" i="8"/>
  <c r="E50" i="8"/>
  <c r="J50" i="8"/>
  <c r="M50" i="8"/>
  <c r="J546" i="8"/>
  <c r="H546" i="8"/>
  <c r="D407" i="8"/>
  <c r="I137" i="8"/>
  <c r="G98" i="8"/>
  <c r="L163" i="8"/>
  <c r="H181" i="8"/>
  <c r="L137" i="8"/>
  <c r="I524" i="8"/>
  <c r="G276" i="8"/>
  <c r="E403" i="8"/>
  <c r="E455" i="8"/>
  <c r="E429" i="8"/>
  <c r="E579" i="8"/>
  <c r="E267" i="8"/>
  <c r="J420" i="8"/>
  <c r="D545" i="8"/>
  <c r="F194" i="8"/>
  <c r="H77" i="8"/>
  <c r="F372" i="8"/>
  <c r="M267" i="8"/>
  <c r="N524" i="8"/>
  <c r="F238" i="8"/>
  <c r="J238" i="8"/>
  <c r="E238" i="8"/>
  <c r="D238" i="8"/>
  <c r="H238" i="8"/>
  <c r="N238" i="8"/>
  <c r="E314" i="8"/>
  <c r="M314" i="8"/>
  <c r="J325" i="8"/>
  <c r="D325" i="8"/>
  <c r="N325" i="8"/>
  <c r="E325" i="8"/>
  <c r="N562" i="8"/>
  <c r="K566" i="8"/>
  <c r="G562" i="8"/>
  <c r="D537" i="8"/>
  <c r="J346" i="8"/>
  <c r="N14" i="8"/>
  <c r="N124" i="8"/>
  <c r="M124" i="8"/>
  <c r="F562" i="8"/>
  <c r="J42" i="8"/>
  <c r="I346" i="8"/>
  <c r="N241" i="8"/>
  <c r="F124" i="8"/>
  <c r="K562" i="8"/>
  <c r="L562" i="8"/>
  <c r="M562" i="8"/>
  <c r="L14" i="8"/>
  <c r="G42" i="8"/>
  <c r="J241" i="8"/>
  <c r="G346" i="8"/>
  <c r="K124" i="8"/>
  <c r="M346" i="8"/>
  <c r="D346" i="8"/>
  <c r="J562" i="8"/>
  <c r="D124" i="8"/>
  <c r="M325" i="8"/>
  <c r="I238" i="8"/>
  <c r="L238" i="8"/>
  <c r="E454" i="2"/>
  <c r="H174" i="8"/>
  <c r="H325" i="8"/>
  <c r="J77" i="8"/>
  <c r="N420" i="8"/>
  <c r="H420" i="8"/>
  <c r="G163" i="8"/>
  <c r="G267" i="8"/>
  <c r="J267" i="8"/>
  <c r="J137" i="8"/>
  <c r="H137" i="8"/>
  <c r="D137" i="8"/>
  <c r="J250" i="8"/>
  <c r="K390" i="8"/>
  <c r="M250" i="8"/>
  <c r="D21" i="6"/>
  <c r="L390" i="8"/>
  <c r="G390" i="8"/>
  <c r="M390" i="8"/>
  <c r="L403" i="8"/>
  <c r="D385" i="8"/>
  <c r="M385" i="8"/>
  <c r="N163" i="8"/>
  <c r="L545" i="8"/>
  <c r="M342" i="8"/>
  <c r="D163" i="8"/>
  <c r="E615" i="2"/>
  <c r="E390" i="6"/>
  <c r="E390" i="13" s="1"/>
  <c r="G342" i="8"/>
  <c r="J429" i="8"/>
  <c r="K545" i="8"/>
  <c r="K429" i="8"/>
  <c r="F420" i="8"/>
  <c r="D181" i="8"/>
  <c r="H385" i="8"/>
  <c r="D35" i="8"/>
  <c r="G238" i="8"/>
  <c r="D40" i="6"/>
  <c r="E52" i="2"/>
  <c r="D115" i="6"/>
  <c r="I325" i="8"/>
  <c r="D77" i="8"/>
  <c r="G455" i="8"/>
  <c r="D420" i="8"/>
  <c r="K35" i="8"/>
  <c r="H163" i="8"/>
  <c r="N267" i="8"/>
  <c r="N174" i="8"/>
  <c r="K250" i="8"/>
  <c r="J579" i="8"/>
  <c r="H250" i="8"/>
  <c r="N390" i="8"/>
  <c r="F390" i="8"/>
  <c r="I150" i="8"/>
  <c r="N403" i="8"/>
  <c r="K403" i="8"/>
  <c r="N137" i="8"/>
  <c r="I385" i="8"/>
  <c r="J342" i="8"/>
  <c r="H579" i="8"/>
  <c r="K342" i="8"/>
  <c r="H342" i="8"/>
  <c r="K579" i="8"/>
  <c r="I579" i="8"/>
  <c r="F579" i="8"/>
  <c r="M382" i="8"/>
  <c r="M524" i="8"/>
  <c r="F212" i="8"/>
  <c r="K524" i="8"/>
  <c r="K212" i="8"/>
  <c r="I527" i="8"/>
  <c r="H453" i="8"/>
  <c r="F162" i="8"/>
  <c r="E386" i="8"/>
  <c r="H212" i="8"/>
  <c r="N511" i="8"/>
  <c r="F44" i="8"/>
  <c r="N212" i="8"/>
  <c r="G524" i="8"/>
  <c r="I212" i="8"/>
  <c r="J212" i="8"/>
  <c r="H524" i="8"/>
  <c r="L162" i="8"/>
  <c r="F382" i="8"/>
  <c r="H162" i="8"/>
  <c r="E44" i="8"/>
  <c r="J481" i="8"/>
  <c r="L511" i="8"/>
  <c r="D524" i="8"/>
  <c r="D527" i="8"/>
  <c r="K100" i="8"/>
  <c r="J100" i="8"/>
  <c r="I100" i="8"/>
  <c r="F100" i="8"/>
  <c r="E100" i="8"/>
  <c r="F157" i="8"/>
  <c r="K157" i="8"/>
  <c r="D157" i="8"/>
  <c r="E157" i="8"/>
  <c r="G473" i="8"/>
  <c r="E473" i="8"/>
  <c r="M490" i="8"/>
  <c r="N490" i="8"/>
  <c r="E25" i="8"/>
  <c r="F302" i="13"/>
  <c r="K302" i="8"/>
  <c r="J302" i="8"/>
  <c r="N302" i="8"/>
  <c r="G302" i="8"/>
  <c r="M302" i="8"/>
  <c r="E302" i="8"/>
  <c r="J528" i="8"/>
  <c r="L528" i="8"/>
  <c r="E528" i="8"/>
  <c r="F571" i="13"/>
  <c r="L571" i="8"/>
  <c r="J571" i="8"/>
  <c r="M571" i="8"/>
  <c r="N571" i="8"/>
  <c r="I571" i="8"/>
  <c r="H571" i="8"/>
  <c r="G571" i="8"/>
  <c r="D571" i="8"/>
  <c r="D263" i="8"/>
  <c r="L263" i="8"/>
  <c r="F120" i="13"/>
  <c r="K120" i="8"/>
  <c r="D120" i="8"/>
  <c r="N120" i="8"/>
  <c r="J120" i="8"/>
  <c r="M120" i="8"/>
  <c r="F450" i="13"/>
  <c r="L450" i="8"/>
  <c r="K450" i="8"/>
  <c r="D189" i="8"/>
  <c r="L22" i="8"/>
  <c r="H22" i="8"/>
  <c r="M22" i="8"/>
  <c r="I146" i="8"/>
  <c r="D146" i="8"/>
  <c r="E146" i="8"/>
  <c r="N233" i="8"/>
  <c r="D233" i="8"/>
  <c r="G233" i="8"/>
  <c r="K233" i="8"/>
  <c r="M233" i="8"/>
  <c r="K237" i="8"/>
  <c r="J237" i="8"/>
  <c r="N237" i="8"/>
  <c r="D237" i="8"/>
  <c r="I237" i="8"/>
  <c r="L237" i="8"/>
  <c r="G237" i="8"/>
  <c r="F237" i="8"/>
  <c r="M259" i="8"/>
  <c r="J259" i="8"/>
  <c r="F259" i="8"/>
  <c r="G259" i="8"/>
  <c r="N259" i="8"/>
  <c r="D259" i="8"/>
  <c r="H259" i="8"/>
  <c r="E259" i="8"/>
  <c r="K442" i="8"/>
  <c r="E442" i="8"/>
  <c r="G549" i="8"/>
  <c r="I549" i="8"/>
  <c r="D549" i="8"/>
  <c r="K549" i="8"/>
  <c r="N549" i="8"/>
  <c r="L549" i="8"/>
  <c r="J549" i="8"/>
  <c r="L515" i="8"/>
  <c r="D494" i="8"/>
  <c r="H204" i="8"/>
  <c r="G442" i="8"/>
  <c r="D450" i="8"/>
  <c r="D528" i="8"/>
  <c r="F499" i="8"/>
  <c r="F22" i="8"/>
  <c r="I528" i="8"/>
  <c r="I473" i="8"/>
  <c r="E22" i="8"/>
  <c r="F233" i="8"/>
  <c r="D100" i="8"/>
  <c r="D22" i="8"/>
  <c r="D302" i="8"/>
  <c r="M549" i="8"/>
  <c r="L212" i="8"/>
  <c r="E212" i="8"/>
  <c r="G212" i="8"/>
  <c r="D212" i="8"/>
  <c r="I142" i="8"/>
  <c r="J142" i="8"/>
  <c r="K272" i="8"/>
  <c r="E272" i="8"/>
  <c r="D27" i="8"/>
  <c r="K27" i="8"/>
  <c r="E27" i="8"/>
  <c r="G202" i="8"/>
  <c r="K202" i="8"/>
  <c r="D202" i="8"/>
  <c r="F289" i="8"/>
  <c r="G289" i="8"/>
  <c r="N289" i="8"/>
  <c r="H289" i="8"/>
  <c r="D289" i="8"/>
  <c r="I289" i="8"/>
  <c r="K289" i="8"/>
  <c r="E289" i="8"/>
  <c r="K433" i="8"/>
  <c r="N433" i="8"/>
  <c r="F433" i="8"/>
  <c r="L433" i="8"/>
  <c r="N55" i="8"/>
  <c r="G55" i="8"/>
  <c r="D55" i="8"/>
  <c r="J55" i="8"/>
  <c r="N59" i="8"/>
  <c r="D59" i="8"/>
  <c r="L59" i="8"/>
  <c r="H59" i="8"/>
  <c r="E59" i="8"/>
  <c r="H107" i="8"/>
  <c r="D107" i="8"/>
  <c r="E107" i="8"/>
  <c r="E168" i="8"/>
  <c r="K168" i="8"/>
  <c r="K306" i="8"/>
  <c r="J306" i="8"/>
  <c r="N306" i="8"/>
  <c r="M306" i="8"/>
  <c r="D346" i="13"/>
  <c r="E535" i="2"/>
  <c r="D351" i="13"/>
  <c r="D394" i="13"/>
  <c r="E619" i="2"/>
  <c r="D463" i="8"/>
  <c r="G463" i="8"/>
  <c r="D157" i="13"/>
  <c r="E212" i="2"/>
  <c r="D159" i="13"/>
  <c r="D159" i="6"/>
  <c r="N204" i="8"/>
  <c r="J204" i="8"/>
  <c r="I204" i="8"/>
  <c r="D204" i="8"/>
  <c r="E224" i="2"/>
  <c r="G50" i="8"/>
  <c r="N50" i="8"/>
  <c r="D50" i="8"/>
  <c r="F489" i="13"/>
  <c r="D489" i="8"/>
  <c r="K489" i="8"/>
  <c r="L489" i="8"/>
  <c r="F489" i="8"/>
  <c r="G489" i="8"/>
  <c r="J489" i="8"/>
  <c r="I489" i="8"/>
  <c r="I215" i="8"/>
  <c r="H215" i="8"/>
  <c r="E215" i="8"/>
  <c r="D459" i="8"/>
  <c r="G459" i="8"/>
  <c r="F411" i="8"/>
  <c r="N411" i="8"/>
  <c r="F329" i="13"/>
  <c r="F329" i="8"/>
  <c r="D329" i="8"/>
  <c r="H329" i="8"/>
  <c r="J329" i="8"/>
  <c r="F558" i="13"/>
  <c r="N558" i="8"/>
  <c r="K558" i="8"/>
  <c r="H558" i="8"/>
  <c r="D558" i="8"/>
  <c r="J558" i="8"/>
  <c r="M558" i="8"/>
  <c r="F81" i="13"/>
  <c r="M81" i="8"/>
  <c r="D81" i="8"/>
  <c r="L81" i="8"/>
  <c r="K81" i="8"/>
  <c r="F81" i="8"/>
  <c r="H81" i="8"/>
  <c r="D133" i="13"/>
  <c r="E188" i="2"/>
  <c r="D133" i="6"/>
  <c r="E133" i="6" s="1"/>
  <c r="E133" i="13" s="1"/>
  <c r="K155" i="8"/>
  <c r="N155" i="8"/>
  <c r="G155" i="8"/>
  <c r="E155" i="8"/>
  <c r="L211" i="8"/>
  <c r="D211" i="8"/>
  <c r="E211" i="8"/>
  <c r="L298" i="8"/>
  <c r="J298" i="8"/>
  <c r="K298" i="8"/>
  <c r="D298" i="8"/>
  <c r="F298" i="8"/>
  <c r="E298" i="8"/>
  <c r="M298" i="8"/>
  <c r="F368" i="13"/>
  <c r="K368" i="8"/>
  <c r="G368" i="8"/>
  <c r="M368" i="8"/>
  <c r="D368" i="8"/>
  <c r="I368" i="8"/>
  <c r="J368" i="8"/>
  <c r="H368" i="8"/>
  <c r="N368" i="8"/>
  <c r="F368" i="8"/>
  <c r="E368" i="8"/>
  <c r="I424" i="8"/>
  <c r="M424" i="8"/>
  <c r="F424" i="8"/>
  <c r="D424" i="8"/>
  <c r="L424" i="8"/>
  <c r="N424" i="8"/>
  <c r="K424" i="8"/>
  <c r="E424" i="8"/>
  <c r="I494" i="8"/>
  <c r="E494" i="8"/>
  <c r="I515" i="8"/>
  <c r="E515" i="8"/>
  <c r="I120" i="8"/>
  <c r="H263" i="8"/>
  <c r="L459" i="8"/>
  <c r="F189" i="8"/>
  <c r="M263" i="8"/>
  <c r="F528" i="8"/>
  <c r="G546" i="8"/>
  <c r="N157" i="8"/>
  <c r="H157" i="8"/>
  <c r="N459" i="8"/>
  <c r="J22" i="8"/>
  <c r="J157" i="8"/>
  <c r="J155" i="8"/>
  <c r="G411" i="8"/>
  <c r="I450" i="8"/>
  <c r="G263" i="8"/>
  <c r="E489" i="8"/>
  <c r="H103" i="8"/>
  <c r="J515" i="8"/>
  <c r="M546" i="8"/>
  <c r="L329" i="8"/>
  <c r="K50" i="8"/>
  <c r="N189" i="8"/>
  <c r="G494" i="8"/>
  <c r="M450" i="8"/>
  <c r="M146" i="8"/>
  <c r="M204" i="8"/>
  <c r="M155" i="8"/>
  <c r="M528" i="8"/>
  <c r="L411" i="8"/>
  <c r="L50" i="8"/>
  <c r="H442" i="8"/>
  <c r="H50" i="8"/>
  <c r="H450" i="8"/>
  <c r="L494" i="8"/>
  <c r="M215" i="8"/>
  <c r="I189" i="8"/>
  <c r="I50" i="8"/>
  <c r="F450" i="8"/>
  <c r="N515" i="8"/>
  <c r="G215" i="8"/>
  <c r="J146" i="8"/>
  <c r="J411" i="8"/>
  <c r="K211" i="8"/>
  <c r="F204" i="8"/>
  <c r="E450" i="8"/>
  <c r="E222" i="2"/>
  <c r="F302" i="8"/>
  <c r="E81" i="8"/>
  <c r="E120" i="8"/>
  <c r="D411" i="8"/>
  <c r="H233" i="8"/>
  <c r="G528" i="8"/>
  <c r="M515" i="8"/>
  <c r="J494" i="8"/>
  <c r="G100" i="8"/>
  <c r="J81" i="8"/>
  <c r="L100" i="8"/>
  <c r="D157" i="6"/>
  <c r="K571" i="8"/>
  <c r="L109" i="8"/>
  <c r="N227" i="8"/>
  <c r="M227" i="8"/>
  <c r="N382" i="8"/>
  <c r="E382" i="8"/>
  <c r="L524" i="8"/>
  <c r="J524" i="8"/>
  <c r="E524" i="8"/>
  <c r="I259" i="8"/>
  <c r="I558" i="8"/>
  <c r="G424" i="8"/>
  <c r="J233" i="8"/>
  <c r="J424" i="8"/>
  <c r="H302" i="8"/>
  <c r="H489" i="8"/>
  <c r="G558" i="8"/>
  <c r="L558" i="8"/>
  <c r="M489" i="8"/>
  <c r="N489" i="8"/>
  <c r="F573" i="8"/>
  <c r="L573" i="8"/>
  <c r="H573" i="8"/>
  <c r="D573" i="8"/>
  <c r="H555" i="8"/>
  <c r="M555" i="8"/>
  <c r="I555" i="8"/>
  <c r="D555" i="8"/>
  <c r="F555" i="8"/>
  <c r="L555" i="8"/>
  <c r="G555" i="8"/>
  <c r="E555" i="8"/>
  <c r="F202" i="8"/>
  <c r="L442" i="8"/>
  <c r="L215" i="8"/>
  <c r="D215" i="8"/>
  <c r="D497" i="13"/>
  <c r="E799" i="2"/>
  <c r="D546" i="13"/>
  <c r="E869" i="2"/>
  <c r="D117" i="13"/>
  <c r="E163" i="2"/>
  <c r="D147" i="13"/>
  <c r="D147" i="6"/>
  <c r="D165" i="13"/>
  <c r="D165" i="6"/>
  <c r="D222" i="13"/>
  <c r="D222" i="6"/>
  <c r="D249" i="13"/>
  <c r="E350" i="2"/>
  <c r="D260" i="13"/>
  <c r="E361" i="2"/>
  <c r="D264" i="13"/>
  <c r="E365" i="2"/>
  <c r="D327" i="13"/>
  <c r="E327" i="6"/>
  <c r="E327" i="13" s="1"/>
  <c r="D362" i="13"/>
  <c r="D362" i="6"/>
  <c r="D435" i="13"/>
  <c r="E672" i="2"/>
  <c r="D442" i="13"/>
  <c r="E685" i="2"/>
  <c r="D536" i="13"/>
  <c r="D536" i="6"/>
  <c r="D542" i="13"/>
  <c r="E844" i="2"/>
  <c r="D542" i="6"/>
  <c r="F63" i="8"/>
  <c r="J63" i="8"/>
  <c r="D313" i="8"/>
  <c r="L313" i="8"/>
  <c r="L502" i="8"/>
  <c r="J44" i="8"/>
  <c r="H502" i="8"/>
  <c r="L44" i="8"/>
  <c r="M44" i="8"/>
  <c r="G44" i="8"/>
  <c r="F61" i="8"/>
  <c r="M505" i="8"/>
  <c r="J495" i="8"/>
  <c r="L187" i="8"/>
  <c r="E61" i="8"/>
  <c r="D41" i="13"/>
  <c r="E55" i="2"/>
  <c r="D76" i="13"/>
  <c r="E115" i="2"/>
  <c r="D193" i="13"/>
  <c r="E248" i="2"/>
  <c r="D228" i="13"/>
  <c r="E288" i="2"/>
  <c r="D407" i="13"/>
  <c r="E633" i="2"/>
  <c r="D410" i="13"/>
  <c r="E636" i="2"/>
  <c r="D466" i="13"/>
  <c r="E747" i="2"/>
  <c r="D466" i="6"/>
  <c r="D516" i="13"/>
  <c r="J396" i="8"/>
  <c r="F396" i="8"/>
  <c r="E396" i="8"/>
  <c r="H58" i="8"/>
  <c r="N58" i="8"/>
  <c r="H122" i="8"/>
  <c r="F122" i="8"/>
  <c r="G122" i="8"/>
  <c r="E122" i="8"/>
  <c r="I122" i="8"/>
  <c r="L122" i="8"/>
  <c r="E261" i="8"/>
  <c r="F261" i="8"/>
  <c r="K261" i="8"/>
  <c r="N261" i="8"/>
  <c r="J269" i="8"/>
  <c r="I269" i="8"/>
  <c r="E269" i="8"/>
  <c r="N269" i="8"/>
  <c r="G269" i="8"/>
  <c r="F326" i="13"/>
  <c r="E326" i="8"/>
  <c r="D417" i="8"/>
  <c r="F417" i="8"/>
  <c r="H417" i="8"/>
  <c r="G417" i="8"/>
  <c r="E417" i="8"/>
  <c r="K417" i="8"/>
  <c r="N417" i="8"/>
  <c r="D434" i="8"/>
  <c r="F434" i="8"/>
  <c r="N434" i="8"/>
  <c r="L434" i="8"/>
  <c r="K443" i="8"/>
  <c r="L443" i="8"/>
  <c r="D443" i="8"/>
  <c r="G443" i="8"/>
  <c r="H443" i="8"/>
  <c r="I443" i="8"/>
  <c r="L460" i="8"/>
  <c r="I460" i="8"/>
  <c r="N460" i="8"/>
  <c r="M460" i="8"/>
  <c r="E521" i="8"/>
  <c r="I521" i="8"/>
  <c r="L521" i="8"/>
  <c r="I541" i="8"/>
  <c r="H541" i="8"/>
  <c r="F541" i="8"/>
  <c r="G541" i="8"/>
  <c r="N541" i="8"/>
  <c r="H126" i="8"/>
  <c r="M502" i="8"/>
  <c r="G502" i="8"/>
  <c r="D126" i="8"/>
  <c r="G495" i="8"/>
  <c r="N495" i="8"/>
  <c r="H187" i="8"/>
  <c r="E187" i="8"/>
  <c r="E502" i="8"/>
  <c r="E460" i="8"/>
  <c r="E449" i="2"/>
  <c r="E434" i="8"/>
  <c r="D228" i="6"/>
  <c r="M269" i="8"/>
  <c r="K460" i="8"/>
  <c r="H495" i="8"/>
  <c r="G58" i="8"/>
  <c r="E103" i="8"/>
  <c r="J103" i="8"/>
  <c r="D104" i="13"/>
  <c r="E150" i="2"/>
  <c r="D108" i="13"/>
  <c r="E154" i="2"/>
  <c r="D164" i="13"/>
  <c r="E219" i="2"/>
  <c r="D170" i="13"/>
  <c r="E225" i="2"/>
  <c r="D265" i="13"/>
  <c r="E366" i="2"/>
  <c r="G453" i="8"/>
  <c r="F453" i="8"/>
  <c r="J453" i="8"/>
  <c r="E453" i="8"/>
  <c r="I453" i="8"/>
  <c r="K453" i="8"/>
  <c r="L453" i="8"/>
  <c r="D505" i="13"/>
  <c r="D505" i="6"/>
  <c r="F511" i="8"/>
  <c r="E511" i="8"/>
  <c r="K511" i="8"/>
  <c r="I511" i="8"/>
  <c r="J511" i="8"/>
  <c r="J527" i="8"/>
  <c r="H527" i="8"/>
  <c r="L527" i="8"/>
  <c r="K527" i="8"/>
  <c r="D554" i="13"/>
  <c r="D66" i="13"/>
  <c r="D66" i="6"/>
  <c r="E66" i="6" s="1"/>
  <c r="E66" i="13" s="1"/>
  <c r="D89" i="13"/>
  <c r="D89" i="6"/>
  <c r="E132" i="2"/>
  <c r="D120" i="13"/>
  <c r="D120" i="6"/>
  <c r="E120" i="6" s="1"/>
  <c r="E120" i="13" s="1"/>
  <c r="D125" i="13"/>
  <c r="D125" i="6"/>
  <c r="E125" i="6" s="1"/>
  <c r="E125" i="13" s="1"/>
  <c r="D183" i="13"/>
  <c r="D183" i="6"/>
  <c r="E238" i="2"/>
  <c r="D195" i="13"/>
  <c r="D195" i="6"/>
  <c r="E195" i="6" s="1"/>
  <c r="E195" i="13" s="1"/>
  <c r="D263" i="13"/>
  <c r="E364" i="2"/>
  <c r="D268" i="13"/>
  <c r="D282" i="13"/>
  <c r="D287" i="13"/>
  <c r="E287" i="6"/>
  <c r="E287" i="13" s="1"/>
  <c r="D289" i="13"/>
  <c r="E425" i="2"/>
  <c r="D404" i="13"/>
  <c r="D450" i="13"/>
  <c r="D477" i="13"/>
  <c r="E758" i="2"/>
  <c r="D558" i="13"/>
  <c r="E881" i="2"/>
  <c r="D575" i="13"/>
  <c r="D35" i="13"/>
  <c r="D12" i="13"/>
  <c r="E21" i="2"/>
  <c r="D12" i="6"/>
  <c r="D472" i="13"/>
  <c r="D472" i="6"/>
  <c r="D105" i="8"/>
  <c r="G105" i="8"/>
  <c r="N105" i="8"/>
  <c r="I131" i="8"/>
  <c r="M131" i="8"/>
  <c r="E152" i="8"/>
  <c r="G152" i="8"/>
  <c r="K152" i="8"/>
  <c r="E300" i="8"/>
  <c r="I300" i="8"/>
  <c r="N516" i="8"/>
  <c r="F516" i="8"/>
  <c r="J559" i="8"/>
  <c r="D559" i="8"/>
  <c r="H559" i="8"/>
  <c r="E28" i="8"/>
  <c r="M28" i="8"/>
  <c r="H32" i="8"/>
  <c r="L32" i="8"/>
  <c r="H131" i="8"/>
  <c r="K559" i="8"/>
  <c r="E798" i="2"/>
  <c r="H269" i="8"/>
  <c r="D460" i="8"/>
  <c r="D396" i="8"/>
  <c r="G434" i="8"/>
  <c r="E211" i="2"/>
  <c r="I495" i="8"/>
  <c r="N103" i="8"/>
  <c r="H460" i="8"/>
  <c r="D229" i="6"/>
  <c r="D131" i="13"/>
  <c r="E186" i="2"/>
  <c r="D502" i="13"/>
  <c r="D545" i="13"/>
  <c r="E868" i="2"/>
  <c r="D561" i="13"/>
  <c r="E884" i="2"/>
  <c r="M580" i="8"/>
  <c r="N580" i="8"/>
  <c r="G126" i="8"/>
  <c r="E126" i="8"/>
  <c r="L126" i="8"/>
  <c r="I126" i="8"/>
  <c r="F126" i="8"/>
  <c r="K521" i="8"/>
  <c r="F495" i="8"/>
  <c r="J443" i="8"/>
  <c r="M417" i="8"/>
  <c r="D541" i="8"/>
  <c r="E443" i="8"/>
  <c r="N122" i="8"/>
  <c r="N396" i="8"/>
  <c r="K434" i="8"/>
  <c r="I502" i="8"/>
  <c r="J502" i="8"/>
  <c r="K502" i="8"/>
  <c r="M126" i="8"/>
  <c r="F187" i="8"/>
  <c r="N187" i="8"/>
  <c r="N126" i="8"/>
  <c r="M495" i="8"/>
  <c r="J521" i="8"/>
  <c r="F521" i="8"/>
  <c r="J126" i="8"/>
  <c r="K187" i="8"/>
  <c r="N443" i="8"/>
  <c r="L417" i="8"/>
  <c r="J541" i="8"/>
  <c r="E563" i="8"/>
  <c r="E541" i="8"/>
  <c r="D156" i="6"/>
  <c r="E213" i="2"/>
  <c r="L261" i="8"/>
  <c r="E561" i="6"/>
  <c r="E561" i="13" s="1"/>
  <c r="D116" i="6"/>
  <c r="E116" i="6" s="1"/>
  <c r="E116" i="13" s="1"/>
  <c r="D502" i="8"/>
  <c r="E340" i="6"/>
  <c r="E340" i="13" s="1"/>
  <c r="I103" i="8"/>
  <c r="K103" i="8"/>
  <c r="N502" i="8"/>
  <c r="D511" i="8"/>
  <c r="J187" i="8"/>
  <c r="K58" i="8"/>
  <c r="M443" i="8"/>
  <c r="N521" i="8"/>
  <c r="M187" i="8"/>
  <c r="M527" i="8"/>
  <c r="M521" i="8"/>
  <c r="D521" i="8"/>
  <c r="G187" i="8"/>
  <c r="D495" i="8"/>
  <c r="K495" i="8"/>
  <c r="H521" i="8"/>
  <c r="F152" i="8"/>
  <c r="L495" i="8"/>
  <c r="K516" i="8"/>
  <c r="J516" i="8"/>
  <c r="J417" i="8"/>
  <c r="M453" i="8"/>
  <c r="K541" i="8"/>
  <c r="E527" i="8"/>
  <c r="D41" i="6"/>
  <c r="E693" i="2"/>
  <c r="E209" i="2"/>
  <c r="E342" i="2"/>
  <c r="D310" i="6"/>
  <c r="G261" i="8"/>
  <c r="E750" i="2"/>
  <c r="E131" i="8"/>
  <c r="E873" i="2"/>
  <c r="D535" i="6"/>
  <c r="J122" i="8"/>
  <c r="L269" i="8"/>
  <c r="G460" i="8"/>
  <c r="I434" i="8"/>
  <c r="K122" i="8"/>
  <c r="D158" i="6"/>
  <c r="D106" i="6"/>
  <c r="E106" i="6" s="1"/>
  <c r="E106" i="13" s="1"/>
  <c r="D103" i="8"/>
  <c r="D27" i="6"/>
  <c r="I261" i="8"/>
  <c r="F216" i="13"/>
  <c r="F208" i="13"/>
  <c r="E781" i="2"/>
  <c r="F330" i="13"/>
  <c r="F111" i="13"/>
  <c r="F193" i="13"/>
  <c r="AF421" i="2"/>
  <c r="AF334" i="2"/>
  <c r="F108" i="13"/>
  <c r="F206" i="13"/>
  <c r="D235" i="13"/>
  <c r="D235" i="6"/>
  <c r="D237" i="13"/>
  <c r="D237" i="6"/>
  <c r="M61" i="8"/>
  <c r="E129" i="8"/>
  <c r="D240" i="13"/>
  <c r="D240" i="6"/>
  <c r="I381" i="8"/>
  <c r="F245" i="13"/>
  <c r="F323" i="13"/>
  <c r="D234" i="13"/>
  <c r="D234" i="6"/>
  <c r="D236" i="13"/>
  <c r="D236" i="6"/>
  <c r="G161" i="8"/>
  <c r="D353" i="13"/>
  <c r="F213" i="13"/>
  <c r="D239" i="13"/>
  <c r="D239" i="6"/>
  <c r="J505" i="8"/>
  <c r="F110" i="13"/>
  <c r="D210" i="6"/>
  <c r="E265" i="2"/>
  <c r="H469" i="8"/>
  <c r="O469" i="8" s="1"/>
  <c r="E404" i="8"/>
  <c r="F525" i="8"/>
  <c r="H490" i="8"/>
  <c r="H396" i="8"/>
  <c r="L396" i="8"/>
  <c r="I396" i="8"/>
  <c r="M396" i="8"/>
  <c r="F580" i="8"/>
  <c r="I580" i="8"/>
  <c r="H580" i="8"/>
  <c r="G580" i="8"/>
  <c r="J580" i="8"/>
  <c r="L580" i="8"/>
  <c r="E580" i="8"/>
  <c r="D15" i="13"/>
  <c r="E24" i="2"/>
  <c r="L58" i="8"/>
  <c r="F58" i="8"/>
  <c r="E58" i="8"/>
  <c r="I58" i="8"/>
  <c r="J58" i="8"/>
  <c r="J105" i="8"/>
  <c r="F105" i="8"/>
  <c r="H105" i="8"/>
  <c r="M105" i="8"/>
  <c r="E105" i="8"/>
  <c r="I105" i="8"/>
  <c r="G131" i="8"/>
  <c r="N131" i="8"/>
  <c r="L131" i="8"/>
  <c r="K131" i="8"/>
  <c r="D152" i="8"/>
  <c r="J152" i="8"/>
  <c r="L152" i="8"/>
  <c r="H152" i="8"/>
  <c r="F217" i="8"/>
  <c r="H217" i="8"/>
  <c r="K217" i="8"/>
  <c r="J217" i="8"/>
  <c r="E239" i="8"/>
  <c r="L239" i="8"/>
  <c r="H239" i="8"/>
  <c r="K300" i="8"/>
  <c r="I334" i="8"/>
  <c r="G334" i="8"/>
  <c r="H334" i="8"/>
  <c r="D334" i="8"/>
  <c r="J334" i="8"/>
  <c r="N334" i="8"/>
  <c r="G391" i="8"/>
  <c r="I391" i="8"/>
  <c r="M391" i="8"/>
  <c r="D391" i="8"/>
  <c r="K391" i="8"/>
  <c r="F391" i="8"/>
  <c r="N391" i="8"/>
  <c r="L391" i="8"/>
  <c r="E391" i="8"/>
  <c r="I503" i="8"/>
  <c r="E503" i="8"/>
  <c r="H503" i="8"/>
  <c r="N503" i="8"/>
  <c r="F503" i="8"/>
  <c r="K503" i="8"/>
  <c r="D516" i="8"/>
  <c r="G516" i="8"/>
  <c r="I516" i="8"/>
  <c r="I559" i="8"/>
  <c r="L559" i="8"/>
  <c r="M559" i="8"/>
  <c r="E559" i="8"/>
  <c r="F559" i="8"/>
  <c r="G28" i="8"/>
  <c r="I28" i="8"/>
  <c r="K28" i="8"/>
  <c r="J28" i="8"/>
  <c r="F28" i="8"/>
  <c r="H28" i="8"/>
  <c r="L28" i="8"/>
  <c r="K32" i="8"/>
  <c r="I32" i="8"/>
  <c r="M32" i="8"/>
  <c r="E32" i="8"/>
  <c r="F32" i="8"/>
  <c r="J32" i="8"/>
  <c r="D16" i="13"/>
  <c r="E25" i="2"/>
  <c r="N539" i="8"/>
  <c r="L539" i="8"/>
  <c r="H539" i="8"/>
  <c r="G539" i="8"/>
  <c r="F539" i="8"/>
  <c r="M539" i="8"/>
  <c r="K539" i="8"/>
  <c r="J539" i="8"/>
  <c r="D78" i="13"/>
  <c r="D78" i="6"/>
  <c r="D149" i="13"/>
  <c r="E204" i="2"/>
  <c r="E162" i="8"/>
  <c r="N162" i="8"/>
  <c r="G162" i="8"/>
  <c r="K162" i="8"/>
  <c r="I162" i="8"/>
  <c r="M162" i="8"/>
  <c r="D242" i="13"/>
  <c r="D325" i="13"/>
  <c r="E477" i="2"/>
  <c r="D347" i="13"/>
  <c r="D375" i="13"/>
  <c r="D375" i="6"/>
  <c r="D385" i="13"/>
  <c r="E594" i="2"/>
  <c r="D402" i="13"/>
  <c r="E628" i="2"/>
  <c r="K407" i="8"/>
  <c r="J407" i="8"/>
  <c r="E407" i="8"/>
  <c r="G407" i="8"/>
  <c r="E415" i="8"/>
  <c r="D424" i="13"/>
  <c r="E661" i="2"/>
  <c r="D430" i="13"/>
  <c r="D453" i="13"/>
  <c r="E696" i="2"/>
  <c r="D455" i="13"/>
  <c r="E698" i="2"/>
  <c r="D457" i="13"/>
  <c r="D457" i="6"/>
  <c r="E700" i="2"/>
  <c r="D488" i="13"/>
  <c r="D492" i="13"/>
  <c r="E794" i="2"/>
  <c r="D507" i="13"/>
  <c r="D522" i="13"/>
  <c r="E824" i="2"/>
  <c r="D531" i="13"/>
  <c r="D531" i="6"/>
  <c r="D537" i="13"/>
  <c r="E839" i="2"/>
  <c r="D581" i="13"/>
  <c r="E343" i="2"/>
  <c r="G396" i="8"/>
  <c r="K396" i="8"/>
  <c r="D131" i="8"/>
  <c r="D518" i="6"/>
  <c r="J239" i="8"/>
  <c r="K580" i="8"/>
  <c r="J391" i="8"/>
  <c r="L61" i="8"/>
  <c r="E807" i="2"/>
  <c r="E595" i="2"/>
  <c r="D215" i="13"/>
  <c r="E270" i="2"/>
  <c r="F546" i="8"/>
  <c r="I546" i="8"/>
  <c r="N546" i="8"/>
  <c r="I61" i="8"/>
  <c r="E823" i="2"/>
  <c r="E810" i="2"/>
  <c r="L546" i="8"/>
  <c r="G314" i="8"/>
  <c r="I314" i="8"/>
  <c r="H25" i="8"/>
  <c r="H499" i="8"/>
  <c r="K490" i="8"/>
  <c r="E870" i="2"/>
  <c r="E194" i="2"/>
  <c r="G109" i="8"/>
  <c r="E752" i="2"/>
  <c r="K525" i="8"/>
  <c r="H505" i="8"/>
  <c r="J227" i="8"/>
  <c r="I499" i="8"/>
  <c r="E537" i="2"/>
  <c r="E664" i="2"/>
  <c r="K421" i="8"/>
  <c r="J572" i="8"/>
  <c r="D427" i="6"/>
  <c r="G227" i="8"/>
  <c r="E903" i="2"/>
  <c r="H161" i="8"/>
  <c r="J161" i="8"/>
  <c r="E161" i="8"/>
  <c r="D490" i="8"/>
  <c r="E480" i="2"/>
  <c r="E572" i="8"/>
  <c r="E351" i="2"/>
  <c r="E877" i="2"/>
  <c r="E308" i="8"/>
  <c r="E138" i="2"/>
  <c r="N308" i="8"/>
  <c r="D525" i="8"/>
  <c r="K227" i="8"/>
  <c r="D197" i="6"/>
  <c r="E197" i="6" s="1"/>
  <c r="E197" i="13" s="1"/>
  <c r="N421" i="8"/>
  <c r="H572" i="8"/>
  <c r="K572" i="8"/>
  <c r="G499" i="8"/>
  <c r="K314" i="8"/>
  <c r="N499" i="8"/>
  <c r="G25" i="8"/>
  <c r="J314" i="8"/>
  <c r="L25" i="8"/>
  <c r="J473" i="8"/>
  <c r="J499" i="8"/>
  <c r="D314" i="8"/>
  <c r="E109" i="8"/>
  <c r="G490" i="8"/>
  <c r="N572" i="8"/>
  <c r="I308" i="8"/>
  <c r="G525" i="8"/>
  <c r="K499" i="8"/>
  <c r="J308" i="8"/>
  <c r="D227" i="8"/>
  <c r="E98" i="2"/>
  <c r="D250" i="6"/>
  <c r="E250" i="6" s="1"/>
  <c r="E250" i="13" s="1"/>
  <c r="J421" i="8"/>
  <c r="F161" i="8"/>
  <c r="H314" i="8"/>
  <c r="N25" i="8"/>
  <c r="N473" i="8"/>
  <c r="N109" i="8"/>
  <c r="F109" i="8"/>
  <c r="K505" i="8"/>
  <c r="L314" i="8"/>
  <c r="E481" i="8"/>
  <c r="L490" i="8"/>
  <c r="E452" i="2"/>
  <c r="E780" i="2"/>
  <c r="E459" i="2"/>
  <c r="H525" i="8"/>
  <c r="G308" i="8"/>
  <c r="L227" i="8"/>
  <c r="D421" i="8"/>
  <c r="E896" i="2"/>
  <c r="D471" i="6"/>
  <c r="E834" i="2"/>
  <c r="K161" i="8"/>
  <c r="I25" i="8"/>
  <c r="L473" i="8"/>
  <c r="M473" i="8"/>
  <c r="F25" i="8"/>
  <c r="N505" i="8"/>
  <c r="I109" i="8"/>
  <c r="K473" i="8"/>
  <c r="E499" i="8"/>
  <c r="E227" i="8"/>
  <c r="L481" i="8"/>
  <c r="E252" i="2"/>
  <c r="E258" i="2"/>
  <c r="I481" i="8"/>
  <c r="N481" i="8"/>
  <c r="N525" i="8"/>
  <c r="D212" i="6"/>
  <c r="F490" i="8"/>
  <c r="E797" i="2"/>
  <c r="I421" i="8"/>
  <c r="D171" i="6"/>
  <c r="D532" i="6"/>
  <c r="D538" i="6"/>
  <c r="L499" i="8"/>
  <c r="H473" i="8"/>
  <c r="E588" i="2"/>
  <c r="K481" i="8"/>
  <c r="G481" i="8"/>
  <c r="N161" i="8"/>
  <c r="L505" i="8"/>
  <c r="I161" i="8"/>
  <c r="J109" i="8"/>
  <c r="F314" i="8"/>
  <c r="L161" i="8"/>
  <c r="J25" i="8"/>
  <c r="K109" i="8"/>
  <c r="E505" i="8"/>
  <c r="E490" i="8"/>
  <c r="E485" i="6"/>
  <c r="E485" i="13" s="1"/>
  <c r="J490" i="8"/>
  <c r="E226" i="2"/>
  <c r="E421" i="8"/>
  <c r="E134" i="2"/>
  <c r="E632" i="2"/>
  <c r="E683" i="2"/>
  <c r="D308" i="8"/>
  <c r="M525" i="8"/>
  <c r="H227" i="8"/>
  <c r="I227" i="8"/>
  <c r="I505" i="8"/>
  <c r="E437" i="2"/>
  <c r="L421" i="8"/>
  <c r="D86" i="6"/>
  <c r="H421" i="8"/>
  <c r="E840" i="2"/>
  <c r="E706" i="2"/>
  <c r="N314" i="8"/>
  <c r="M25" i="8"/>
  <c r="F473" i="8"/>
  <c r="M109" i="8"/>
  <c r="M481" i="8"/>
  <c r="F481" i="8"/>
  <c r="F505" i="8"/>
  <c r="D473" i="8"/>
  <c r="E215" i="2"/>
  <c r="E281" i="2"/>
  <c r="E525" i="8"/>
  <c r="E347" i="2"/>
  <c r="E558" i="6"/>
  <c r="E558" i="13" s="1"/>
  <c r="H308" i="8"/>
  <c r="E423" i="2"/>
  <c r="D221" i="6"/>
  <c r="F227" i="8"/>
  <c r="E808" i="2"/>
  <c r="G421" i="8"/>
  <c r="E125" i="2"/>
  <c r="D68" i="6"/>
  <c r="D109" i="8"/>
  <c r="K25" i="8"/>
  <c r="M572" i="8"/>
  <c r="D216" i="6"/>
  <c r="E117" i="2"/>
  <c r="F325" i="8"/>
  <c r="D458" i="6"/>
  <c r="D76" i="6"/>
  <c r="E701" i="2"/>
  <c r="D544" i="6"/>
  <c r="D539" i="8"/>
  <c r="E253" i="2"/>
  <c r="D464" i="6"/>
  <c r="D65" i="6"/>
  <c r="E65" i="6" s="1"/>
  <c r="E65" i="13" s="1"/>
  <c r="D143" i="6"/>
  <c r="D26" i="6"/>
  <c r="E707" i="2"/>
  <c r="E439" i="2"/>
  <c r="E364" i="6"/>
  <c r="E364" i="13" s="1"/>
  <c r="E35" i="2"/>
  <c r="E300" i="6"/>
  <c r="E300" i="13" s="1"/>
  <c r="E95" i="2"/>
  <c r="E476" i="2"/>
  <c r="D172" i="6"/>
  <c r="E172" i="6" s="1"/>
  <c r="E172" i="13" s="1"/>
  <c r="D25" i="6"/>
  <c r="E561" i="2"/>
  <c r="D44" i="6"/>
  <c r="D44" i="13"/>
  <c r="D84" i="6"/>
  <c r="D84" i="13"/>
  <c r="D96" i="13"/>
  <c r="E169" i="2"/>
  <c r="D123" i="13"/>
  <c r="D155" i="6"/>
  <c r="D155" i="13"/>
  <c r="D175" i="6"/>
  <c r="D175" i="13"/>
  <c r="E231" i="2"/>
  <c r="D176" i="13"/>
  <c r="D202" i="6"/>
  <c r="D202" i="13"/>
  <c r="D206" i="13"/>
  <c r="D245" i="6"/>
  <c r="D245" i="13"/>
  <c r="D292" i="13"/>
  <c r="D317" i="13"/>
  <c r="D330" i="13"/>
  <c r="D357" i="13"/>
  <c r="E592" i="2"/>
  <c r="D383" i="13"/>
  <c r="D401" i="6"/>
  <c r="D401" i="13"/>
  <c r="E637" i="2"/>
  <c r="D411" i="13"/>
  <c r="D447" i="13"/>
  <c r="E699" i="2"/>
  <c r="D456" i="13"/>
  <c r="D459" i="6"/>
  <c r="D459" i="13"/>
  <c r="D461" i="6"/>
  <c r="D461" i="13"/>
  <c r="D462" i="6"/>
  <c r="D462" i="13"/>
  <c r="D512" i="13"/>
  <c r="D515" i="13"/>
  <c r="D520" i="13"/>
  <c r="D524" i="13"/>
  <c r="D527" i="13"/>
  <c r="E874" i="2"/>
  <c r="D551" i="13"/>
  <c r="D552" i="13"/>
  <c r="D564" i="13"/>
  <c r="D578" i="13"/>
  <c r="D69" i="6"/>
  <c r="E69" i="6" s="1"/>
  <c r="E69" i="13" s="1"/>
  <c r="D69" i="13"/>
  <c r="E102" i="2"/>
  <c r="D72" i="13"/>
  <c r="E168" i="2"/>
  <c r="D122" i="13"/>
  <c r="E203" i="2"/>
  <c r="D148" i="13"/>
  <c r="D200" i="6"/>
  <c r="D200" i="13"/>
  <c r="E279" i="2"/>
  <c r="D219" i="13"/>
  <c r="D223" i="6"/>
  <c r="D223" i="13"/>
  <c r="D226" i="6"/>
  <c r="D226" i="13"/>
  <c r="D252" i="6"/>
  <c r="D252" i="13"/>
  <c r="D261" i="13"/>
  <c r="E440" i="2"/>
  <c r="D301" i="13"/>
  <c r="D345" i="13"/>
  <c r="E560" i="2"/>
  <c r="D363" i="13"/>
  <c r="E567" i="2"/>
  <c r="D370" i="13"/>
  <c r="E418" i="6"/>
  <c r="E418" i="13" s="1"/>
  <c r="D418" i="13"/>
  <c r="D422" i="13"/>
  <c r="E666" i="2"/>
  <c r="D429" i="13"/>
  <c r="D443" i="13"/>
  <c r="E692" i="2"/>
  <c r="D449" i="13"/>
  <c r="D479" i="6"/>
  <c r="E479" i="6" s="1"/>
  <c r="E479" i="13" s="1"/>
  <c r="D479" i="13"/>
  <c r="D483" i="13"/>
  <c r="D486" i="13"/>
  <c r="D539" i="6"/>
  <c r="D539" i="13"/>
  <c r="D29" i="6"/>
  <c r="D29" i="13"/>
  <c r="D33" i="6"/>
  <c r="D33" i="13"/>
  <c r="F396" i="13"/>
  <c r="D19" i="6"/>
  <c r="D19" i="13"/>
  <c r="E658" i="2"/>
  <c r="D421" i="13"/>
  <c r="D18" i="6"/>
  <c r="D18" i="13"/>
  <c r="X183" i="2"/>
  <c r="Z183" i="2" s="1"/>
  <c r="AA183" i="2" s="1"/>
  <c r="K204" i="8"/>
  <c r="E198" i="2"/>
  <c r="E301" i="6"/>
  <c r="E301" i="13" s="1"/>
  <c r="D83" i="6"/>
  <c r="E83" i="6" s="1"/>
  <c r="D83" i="13"/>
  <c r="D102" i="6"/>
  <c r="D102" i="13"/>
  <c r="E149" i="2"/>
  <c r="D103" i="13"/>
  <c r="D163" i="6"/>
  <c r="D163" i="13"/>
  <c r="E223" i="2"/>
  <c r="D168" i="13"/>
  <c r="D174" i="6"/>
  <c r="D174" i="13"/>
  <c r="E259" i="2"/>
  <c r="D204" i="13"/>
  <c r="E266" i="2"/>
  <c r="D211" i="13"/>
  <c r="D217" i="13"/>
  <c r="E287" i="2"/>
  <c r="D227" i="13"/>
  <c r="E339" i="2"/>
  <c r="D238" i="13"/>
  <c r="D243" i="13"/>
  <c r="D259" i="13"/>
  <c r="D319" i="13"/>
  <c r="D356" i="13"/>
  <c r="E586" i="2"/>
  <c r="D377" i="13"/>
  <c r="D382" i="13"/>
  <c r="D398" i="13"/>
  <c r="E634" i="2"/>
  <c r="D408" i="13"/>
  <c r="E749" i="2"/>
  <c r="D468" i="13"/>
  <c r="D473" i="6"/>
  <c r="D473" i="13"/>
  <c r="D501" i="13"/>
  <c r="D511" i="13"/>
  <c r="D514" i="13"/>
  <c r="D553" i="13"/>
  <c r="E888" i="2"/>
  <c r="D565" i="13"/>
  <c r="E895" i="2"/>
  <c r="D572" i="13"/>
  <c r="D144" i="6"/>
  <c r="D144" i="13"/>
  <c r="E235" i="2"/>
  <c r="D180" i="13"/>
  <c r="E239" i="2"/>
  <c r="D184" i="13"/>
  <c r="D248" i="6"/>
  <c r="D248" i="13"/>
  <c r="D251" i="6"/>
  <c r="E251" i="6" s="1"/>
  <c r="E251" i="13" s="1"/>
  <c r="D251" i="13"/>
  <c r="D254" i="6"/>
  <c r="D254" i="13"/>
  <c r="D267" i="13"/>
  <c r="E485" i="2"/>
  <c r="D333" i="13"/>
  <c r="D337" i="13"/>
  <c r="E496" i="2"/>
  <c r="D344" i="13"/>
  <c r="E562" i="2"/>
  <c r="D365" i="13"/>
  <c r="E569" i="2"/>
  <c r="D372" i="13"/>
  <c r="D405" i="13"/>
  <c r="E654" i="2"/>
  <c r="D417" i="13"/>
  <c r="E673" i="2"/>
  <c r="D436" i="13"/>
  <c r="E689" i="2"/>
  <c r="D446" i="13"/>
  <c r="D467" i="6"/>
  <c r="D467" i="13"/>
  <c r="D489" i="13"/>
  <c r="D526" i="13"/>
  <c r="E885" i="2"/>
  <c r="D562" i="13"/>
  <c r="F391" i="13"/>
  <c r="F563" i="13"/>
  <c r="F333" i="13"/>
  <c r="E456" i="2"/>
  <c r="D77" i="6"/>
  <c r="D77" i="13"/>
  <c r="D85" i="6"/>
  <c r="E85" i="6" s="1"/>
  <c r="D85" i="13"/>
  <c r="D136" i="6"/>
  <c r="D136" i="13"/>
  <c r="E207" i="2"/>
  <c r="D152" i="13"/>
  <c r="D161" i="6"/>
  <c r="D161" i="13"/>
  <c r="D162" i="6"/>
  <c r="D162" i="13"/>
  <c r="D232" i="6"/>
  <c r="D232" i="13"/>
  <c r="D233" i="13"/>
  <c r="D241" i="13"/>
  <c r="E420" i="2"/>
  <c r="D284" i="13"/>
  <c r="E427" i="2"/>
  <c r="D291" i="13"/>
  <c r="D293" i="13"/>
  <c r="D316" i="13"/>
  <c r="D318" i="13"/>
  <c r="D343" i="13"/>
  <c r="D378" i="13"/>
  <c r="D384" i="13"/>
  <c r="E697" i="2"/>
  <c r="D454" i="13"/>
  <c r="D500" i="13"/>
  <c r="E812" i="2"/>
  <c r="D510" i="13"/>
  <c r="D513" i="13"/>
  <c r="D525" i="13"/>
  <c r="D528" i="13"/>
  <c r="E893" i="2"/>
  <c r="D570" i="13"/>
  <c r="E100" i="2"/>
  <c r="D70" i="13"/>
  <c r="D93" i="13"/>
  <c r="E140" i="2"/>
  <c r="D97" i="13"/>
  <c r="D109" i="13"/>
  <c r="E233" i="2"/>
  <c r="D178" i="13"/>
  <c r="D194" i="6"/>
  <c r="D194" i="13"/>
  <c r="E284" i="2"/>
  <c r="D224" i="13"/>
  <c r="D266" i="13"/>
  <c r="E288" i="6"/>
  <c r="E288" i="13" s="1"/>
  <c r="D288" i="13"/>
  <c r="E445" i="2"/>
  <c r="D306" i="13"/>
  <c r="E484" i="2"/>
  <c r="D332" i="13"/>
  <c r="D336" i="6"/>
  <c r="D336" i="13"/>
  <c r="D339" i="13"/>
  <c r="D360" i="13"/>
  <c r="E568" i="2"/>
  <c r="D371" i="13"/>
  <c r="E883" i="2"/>
  <c r="D560" i="13"/>
  <c r="D261" i="8"/>
  <c r="F417" i="13"/>
  <c r="F104" i="13"/>
  <c r="F293" i="13"/>
  <c r="F312" i="13"/>
  <c r="F464" i="13"/>
  <c r="F284" i="13"/>
  <c r="F317" i="13"/>
  <c r="F497" i="13"/>
  <c r="F500" i="13"/>
  <c r="F493" i="13"/>
  <c r="F318" i="13"/>
  <c r="F295" i="13"/>
  <c r="F292" i="13"/>
  <c r="F501" i="13"/>
  <c r="F123" i="13"/>
  <c r="F221" i="13"/>
  <c r="F96" i="13"/>
  <c r="F488" i="13"/>
  <c r="D78" i="8"/>
  <c r="H109" i="8"/>
  <c r="D161" i="8"/>
  <c r="I482" i="8"/>
  <c r="J382" i="8"/>
  <c r="D187" i="8"/>
  <c r="I490" i="8"/>
  <c r="D25" i="8"/>
  <c r="F103" i="8"/>
  <c r="K105" i="8"/>
  <c r="J131" i="8"/>
  <c r="I152" i="8"/>
  <c r="J261" i="8"/>
  <c r="K269" i="8"/>
  <c r="F460" i="8"/>
  <c r="D505" i="8"/>
  <c r="D44" i="8"/>
  <c r="H61" i="8"/>
  <c r="F381" i="8"/>
  <c r="J437" i="8"/>
  <c r="D58" i="8"/>
  <c r="N63" i="8"/>
  <c r="I92" i="8"/>
  <c r="L300" i="8"/>
  <c r="M516" i="8"/>
  <c r="E589" i="2"/>
  <c r="D463" i="6"/>
  <c r="D176" i="6"/>
  <c r="E629" i="2"/>
  <c r="H458" i="8"/>
  <c r="O458" i="8" s="1"/>
  <c r="H514" i="8"/>
  <c r="H462" i="8"/>
  <c r="O462" i="8" s="1"/>
  <c r="H509" i="8"/>
  <c r="H516" i="8"/>
  <c r="D139" i="6"/>
  <c r="L437" i="8"/>
  <c r="E369" i="2"/>
  <c r="I78" i="8"/>
  <c r="K437" i="8"/>
  <c r="D177" i="6"/>
  <c r="E165" i="2"/>
  <c r="E783" i="2"/>
  <c r="E543" i="2"/>
  <c r="AF438" i="2"/>
  <c r="H481" i="8"/>
  <c r="H454" i="8"/>
  <c r="O454" i="8" s="1"/>
  <c r="E152" i="2"/>
  <c r="H508" i="8"/>
  <c r="H437" i="8"/>
  <c r="D533" i="6"/>
  <c r="D227" i="6"/>
  <c r="H507" i="8"/>
  <c r="H470" i="8"/>
  <c r="H468" i="8"/>
  <c r="O468" i="8" s="1"/>
  <c r="H475" i="8"/>
  <c r="O475" i="8" s="1"/>
  <c r="AF821" i="2"/>
  <c r="K44" i="8"/>
  <c r="H44" i="8"/>
  <c r="F78" i="8"/>
  <c r="G437" i="8"/>
  <c r="F437" i="8"/>
  <c r="G78" i="8"/>
  <c r="M437" i="8"/>
  <c r="E835" i="2"/>
  <c r="E814" i="2"/>
  <c r="N437" i="8"/>
  <c r="M78" i="8"/>
  <c r="E120" i="2"/>
  <c r="E283" i="2"/>
  <c r="E196" i="2"/>
  <c r="AF477" i="2"/>
  <c r="H402" i="8"/>
  <c r="O402" i="8" s="1"/>
  <c r="H564" i="8"/>
  <c r="H409" i="8"/>
  <c r="N78" i="8"/>
  <c r="D437" i="8"/>
  <c r="L78" i="8"/>
  <c r="I437" i="8"/>
  <c r="H78" i="8"/>
  <c r="J78" i="8"/>
  <c r="E702" i="2"/>
  <c r="K78" i="8"/>
  <c r="D141" i="6"/>
  <c r="D129" i="8"/>
  <c r="L129" i="8"/>
  <c r="AF822" i="2"/>
  <c r="F129" i="8"/>
  <c r="D16" i="6"/>
  <c r="H261" i="8"/>
  <c r="H513" i="8"/>
  <c r="H430" i="8"/>
  <c r="O430" i="8" s="1"/>
  <c r="H424" i="8"/>
  <c r="F424" i="13" s="1"/>
  <c r="H416" i="8"/>
  <c r="H531" i="8"/>
  <c r="H431" i="8"/>
  <c r="J226" i="8"/>
  <c r="K226" i="8"/>
  <c r="F226" i="8"/>
  <c r="M226" i="8"/>
  <c r="L226" i="8"/>
  <c r="N226" i="8"/>
  <c r="H226" i="8"/>
  <c r="D226" i="8"/>
  <c r="G226" i="8"/>
  <c r="I226" i="8"/>
  <c r="M421" i="8"/>
  <c r="F421" i="8"/>
  <c r="I525" i="8"/>
  <c r="K546" i="8"/>
  <c r="D546" i="8"/>
  <c r="I572" i="8"/>
  <c r="F572" i="8"/>
  <c r="D572" i="8"/>
  <c r="G572" i="8"/>
  <c r="L572" i="8"/>
  <c r="F37" i="8"/>
  <c r="H37" i="8"/>
  <c r="I37" i="8"/>
  <c r="M37" i="8"/>
  <c r="D37" i="8"/>
  <c r="K37" i="8"/>
  <c r="G37" i="8"/>
  <c r="N37" i="8"/>
  <c r="J37" i="8"/>
  <c r="H100" i="8"/>
  <c r="N100" i="8"/>
  <c r="G313" i="8"/>
  <c r="F313" i="8"/>
  <c r="J313" i="8"/>
  <c r="G326" i="8"/>
  <c r="D326" i="8"/>
  <c r="L326" i="8"/>
  <c r="J326" i="8"/>
  <c r="I326" i="8"/>
  <c r="M326" i="8"/>
  <c r="N326" i="8"/>
  <c r="F326" i="8"/>
  <c r="K326" i="8"/>
  <c r="H326" i="8"/>
  <c r="H434" i="8"/>
  <c r="J434" i="8"/>
  <c r="F550" i="8"/>
  <c r="K550" i="8"/>
  <c r="G550" i="8"/>
  <c r="D550" i="8"/>
  <c r="H550" i="8"/>
  <c r="L550" i="8"/>
  <c r="J550" i="8"/>
  <c r="M550" i="8"/>
  <c r="N550" i="8"/>
  <c r="I550" i="8"/>
  <c r="F563" i="8"/>
  <c r="G563" i="8"/>
  <c r="D563" i="8"/>
  <c r="M563" i="8"/>
  <c r="L563" i="8"/>
  <c r="I563" i="8"/>
  <c r="N563" i="8"/>
  <c r="H563" i="8"/>
  <c r="K563" i="8"/>
  <c r="J563" i="8"/>
  <c r="M308" i="8"/>
  <c r="F308" i="8"/>
  <c r="K308" i="8"/>
  <c r="F334" i="8"/>
  <c r="L217" i="8"/>
  <c r="D217" i="8"/>
  <c r="D239" i="8"/>
  <c r="F239" i="8"/>
  <c r="I239" i="8"/>
  <c r="D404" i="8"/>
  <c r="G404" i="8"/>
  <c r="M404" i="8"/>
  <c r="I404" i="8"/>
  <c r="F404" i="8"/>
  <c r="J404" i="8"/>
  <c r="N404" i="8"/>
  <c r="H404" i="8"/>
  <c r="K404" i="8"/>
  <c r="L404" i="8"/>
  <c r="E886" i="2"/>
  <c r="E172" i="2"/>
  <c r="D126" i="6"/>
  <c r="AF163" i="2"/>
  <c r="J223" i="8"/>
  <c r="N223" i="8"/>
  <c r="H223" i="8"/>
  <c r="G223" i="8"/>
  <c r="I223" i="8"/>
  <c r="M223" i="8"/>
  <c r="K223" i="8"/>
  <c r="F223" i="8"/>
  <c r="D223" i="8"/>
  <c r="L223" i="8"/>
  <c r="L349" i="8"/>
  <c r="K349" i="8"/>
  <c r="J349" i="8"/>
  <c r="H349" i="8"/>
  <c r="I349" i="8"/>
  <c r="M349" i="8"/>
  <c r="N349" i="8"/>
  <c r="F349" i="8"/>
  <c r="G349" i="8"/>
  <c r="D349" i="8"/>
  <c r="E19" i="8"/>
  <c r="I19" i="8"/>
  <c r="M19" i="8"/>
  <c r="F19" i="8"/>
  <c r="K19" i="8"/>
  <c r="N19" i="8"/>
  <c r="G19" i="8"/>
  <c r="L19" i="8"/>
  <c r="D19" i="8"/>
  <c r="J19" i="8"/>
  <c r="H19" i="8"/>
  <c r="M386" i="8"/>
  <c r="N386" i="8"/>
  <c r="F386" i="8"/>
  <c r="L386" i="8"/>
  <c r="D386" i="8"/>
  <c r="J386" i="8"/>
  <c r="G386" i="8"/>
  <c r="H386" i="8"/>
  <c r="K386" i="8"/>
  <c r="H382" i="8"/>
  <c r="D382" i="8"/>
  <c r="K382" i="8"/>
  <c r="E882" i="2"/>
  <c r="E567" i="6"/>
  <c r="E567" i="13" s="1"/>
  <c r="E890" i="2"/>
  <c r="D15" i="6"/>
  <c r="D14" i="6"/>
  <c r="D61" i="8"/>
  <c r="D42" i="6"/>
  <c r="E42" i="6" s="1"/>
  <c r="E42" i="13" s="1"/>
  <c r="E56" i="2"/>
  <c r="E57" i="2"/>
  <c r="E68" i="2"/>
  <c r="E93" i="2"/>
  <c r="D63" i="6"/>
  <c r="E101" i="2"/>
  <c r="D71" i="6"/>
  <c r="E119" i="2"/>
  <c r="D87" i="6"/>
  <c r="E164" i="2"/>
  <c r="D118" i="6"/>
  <c r="D121" i="6"/>
  <c r="E167" i="2"/>
  <c r="E170" i="2"/>
  <c r="D124" i="6"/>
  <c r="D128" i="6"/>
  <c r="E128" i="6" s="1"/>
  <c r="E128" i="13" s="1"/>
  <c r="E183" i="2"/>
  <c r="D130" i="6"/>
  <c r="E185" i="2"/>
  <c r="E200" i="2"/>
  <c r="D145" i="6"/>
  <c r="D146" i="6"/>
  <c r="E201" i="2"/>
  <c r="E206" i="2"/>
  <c r="D151" i="6"/>
  <c r="E240" i="2"/>
  <c r="D185" i="6"/>
  <c r="D196" i="6"/>
  <c r="E196" i="6" s="1"/>
  <c r="E196" i="13" s="1"/>
  <c r="E254" i="2"/>
  <c r="D199" i="6"/>
  <c r="E199" i="6" s="1"/>
  <c r="E199" i="13" s="1"/>
  <c r="D203" i="6"/>
  <c r="E203" i="6" s="1"/>
  <c r="E203" i="13" s="1"/>
  <c r="E263" i="2"/>
  <c r="D208" i="6"/>
  <c r="E267" i="2"/>
  <c r="E280" i="2"/>
  <c r="D220" i="6"/>
  <c r="D225" i="6"/>
  <c r="E285" i="2"/>
  <c r="D246" i="6"/>
  <c r="E246" i="6" s="1"/>
  <c r="E246" i="13" s="1"/>
  <c r="E348" i="2"/>
  <c r="D247" i="6"/>
  <c r="D249" i="6"/>
  <c r="E249" i="6" s="1"/>
  <c r="E249" i="13" s="1"/>
  <c r="D256" i="6"/>
  <c r="E357" i="2"/>
  <c r="E363" i="2"/>
  <c r="E400" i="2"/>
  <c r="E408" i="2"/>
  <c r="E281" i="6"/>
  <c r="E281" i="13" s="1"/>
  <c r="E421" i="2"/>
  <c r="E285" i="6"/>
  <c r="E285" i="13" s="1"/>
  <c r="E426" i="2"/>
  <c r="E303" i="6"/>
  <c r="E303" i="13" s="1"/>
  <c r="E442" i="2"/>
  <c r="E305" i="6"/>
  <c r="E305" i="13" s="1"/>
  <c r="E444" i="2"/>
  <c r="E446" i="2"/>
  <c r="E307" i="6"/>
  <c r="E307" i="13" s="1"/>
  <c r="E478" i="2"/>
  <c r="E326" i="6"/>
  <c r="E326" i="13" s="1"/>
  <c r="E483" i="2"/>
  <c r="E490" i="2"/>
  <c r="E494" i="2"/>
  <c r="E352" i="6"/>
  <c r="E352" i="13" s="1"/>
  <c r="E538" i="2"/>
  <c r="E354" i="6"/>
  <c r="E354" i="13" s="1"/>
  <c r="E367" i="6"/>
  <c r="E367" i="13" s="1"/>
  <c r="E564" i="2"/>
  <c r="E565" i="2"/>
  <c r="E570" i="2"/>
  <c r="E373" i="6"/>
  <c r="E373" i="13" s="1"/>
  <c r="E656" i="2"/>
  <c r="E657" i="2"/>
  <c r="E420" i="6"/>
  <c r="E420" i="13" s="1"/>
  <c r="E660" i="2"/>
  <c r="E670" i="2"/>
  <c r="E671" i="2"/>
  <c r="E757" i="2"/>
  <c r="D476" i="6"/>
  <c r="E831" i="2"/>
  <c r="E836" i="2"/>
  <c r="E838" i="2"/>
  <c r="D541" i="6"/>
  <c r="E843" i="2"/>
  <c r="E891" i="2"/>
  <c r="E571" i="6"/>
  <c r="E571" i="13" s="1"/>
  <c r="E894" i="2"/>
  <c r="E574" i="6"/>
  <c r="E574" i="13" s="1"/>
  <c r="E897" i="2"/>
  <c r="E900" i="2"/>
  <c r="D28" i="6"/>
  <c r="D30" i="6"/>
  <c r="E39" i="2"/>
  <c r="E40" i="2"/>
  <c r="D31" i="6"/>
  <c r="D35" i="6"/>
  <c r="D24" i="6"/>
  <c r="E33" i="2"/>
  <c r="D570" i="6"/>
  <c r="E887" i="2"/>
  <c r="L520" i="8"/>
  <c r="E811" i="2"/>
  <c r="E801" i="2"/>
  <c r="E800" i="2"/>
  <c r="E796" i="2"/>
  <c r="D474" i="6"/>
  <c r="E755" i="2"/>
  <c r="D470" i="6"/>
  <c r="D460" i="6"/>
  <c r="E703" i="2"/>
  <c r="E694" i="2"/>
  <c r="D441" i="6"/>
  <c r="E684" i="2"/>
  <c r="E674" i="2"/>
  <c r="E662" i="2"/>
  <c r="D416" i="6"/>
  <c r="E653" i="2"/>
  <c r="I415" i="8"/>
  <c r="L415" i="8"/>
  <c r="K415" i="8"/>
  <c r="D415" i="8"/>
  <c r="N415" i="8"/>
  <c r="M415" i="8"/>
  <c r="J415" i="8"/>
  <c r="G415" i="8"/>
  <c r="F415" i="8"/>
  <c r="F407" i="8"/>
  <c r="E623" i="2"/>
  <c r="H398" i="8"/>
  <c r="F398" i="8"/>
  <c r="G398" i="8"/>
  <c r="D398" i="8"/>
  <c r="L398" i="8"/>
  <c r="I398" i="8"/>
  <c r="N398" i="8"/>
  <c r="K398" i="8"/>
  <c r="M398" i="8"/>
  <c r="J398" i="8"/>
  <c r="E593" i="2"/>
  <c r="E585" i="2"/>
  <c r="E542" i="2"/>
  <c r="J347" i="8"/>
  <c r="D347" i="8"/>
  <c r="F347" i="8"/>
  <c r="H347" i="8"/>
  <c r="G347" i="8"/>
  <c r="K347" i="8"/>
  <c r="N347" i="8"/>
  <c r="I347" i="8"/>
  <c r="M347" i="8"/>
  <c r="L347" i="8"/>
  <c r="E447" i="2"/>
  <c r="E443" i="2"/>
  <c r="E438" i="2"/>
  <c r="E436" i="2"/>
  <c r="D297" i="6"/>
  <c r="E430" i="2"/>
  <c r="E294" i="6"/>
  <c r="E294" i="13" s="1"/>
  <c r="E360" i="2"/>
  <c r="E359" i="2"/>
  <c r="D258" i="6"/>
  <c r="E341" i="2"/>
  <c r="E337" i="2"/>
  <c r="E335" i="2"/>
  <c r="G204" i="8"/>
  <c r="D198" i="6"/>
  <c r="D193" i="6"/>
  <c r="E237" i="2"/>
  <c r="D182" i="6"/>
  <c r="D170" i="6"/>
  <c r="D169" i="6"/>
  <c r="D167" i="6"/>
  <c r="D164" i="6"/>
  <c r="D160" i="6"/>
  <c r="E210" i="2"/>
  <c r="D154" i="6"/>
  <c r="D135" i="6"/>
  <c r="E190" i="2"/>
  <c r="D131" i="6"/>
  <c r="K129" i="8"/>
  <c r="D129" i="6"/>
  <c r="E184" i="2"/>
  <c r="N129" i="8"/>
  <c r="M129" i="8"/>
  <c r="H129" i="8"/>
  <c r="G129" i="8"/>
  <c r="I129" i="8"/>
  <c r="J129" i="8"/>
  <c r="E156" i="2"/>
  <c r="E151" i="2"/>
  <c r="D104" i="6"/>
  <c r="D74" i="6"/>
  <c r="D64" i="6"/>
  <c r="E94" i="2"/>
  <c r="J61" i="8"/>
  <c r="N61" i="8"/>
  <c r="E71" i="2"/>
  <c r="D51" i="6"/>
  <c r="E58" i="2"/>
  <c r="D39" i="6"/>
  <c r="E53" i="2"/>
  <c r="E51" i="2"/>
  <c r="D37" i="6"/>
  <c r="D34" i="6"/>
  <c r="E43" i="2"/>
  <c r="X247" i="2"/>
  <c r="G482" i="8"/>
  <c r="E59" i="2"/>
  <c r="D45" i="6"/>
  <c r="E77" i="2"/>
  <c r="D57" i="6"/>
  <c r="D190" i="6"/>
  <c r="E190" i="6" s="1"/>
  <c r="E190" i="13" s="1"/>
  <c r="E245" i="2"/>
  <c r="E402" i="2"/>
  <c r="D55" i="6"/>
  <c r="E75" i="2"/>
  <c r="E407" i="2"/>
  <c r="E319" i="8"/>
  <c r="E60" i="2"/>
  <c r="D54" i="6"/>
  <c r="E74" i="2"/>
  <c r="D132" i="6"/>
  <c r="E246" i="2"/>
  <c r="D191" i="6"/>
  <c r="E403" i="2"/>
  <c r="D56" i="6"/>
  <c r="E76" i="2"/>
  <c r="D134" i="6"/>
  <c r="E401" i="2"/>
  <c r="E805" i="2"/>
  <c r="E73" i="2"/>
  <c r="D53" i="6"/>
  <c r="E81" i="2"/>
  <c r="E398" i="2"/>
  <c r="D271" i="6"/>
  <c r="E405" i="2"/>
  <c r="E79" i="2"/>
  <c r="D59" i="6"/>
  <c r="D188" i="6"/>
  <c r="E188" i="6" s="1"/>
  <c r="E188" i="13" s="1"/>
  <c r="E243" i="2"/>
  <c r="E450" i="2"/>
  <c r="D50" i="6"/>
  <c r="E70" i="2"/>
  <c r="D58" i="6"/>
  <c r="E78" i="2"/>
  <c r="D187" i="6"/>
  <c r="E242" i="2"/>
  <c r="E399" i="2"/>
  <c r="E72" i="2"/>
  <c r="D52" i="6"/>
  <c r="D60" i="6"/>
  <c r="E244" i="2"/>
  <c r="D189" i="6"/>
  <c r="E189" i="6" s="1"/>
  <c r="F121" i="13"/>
  <c r="F506" i="13"/>
  <c r="F354" i="13"/>
  <c r="F113" i="13"/>
  <c r="F359" i="13"/>
  <c r="F483" i="13"/>
  <c r="F338" i="13"/>
  <c r="X97" i="2"/>
  <c r="Z97" i="2" s="1"/>
  <c r="AA97" i="2" s="1"/>
  <c r="W114" i="2"/>
  <c r="W806" i="2"/>
  <c r="X333" i="2"/>
  <c r="Z333" i="2" s="1"/>
  <c r="AA333" i="2" s="1"/>
  <c r="W345" i="2"/>
  <c r="X262" i="2"/>
  <c r="Z262" i="2" s="1"/>
  <c r="AA262" i="2" s="1"/>
  <c r="W278" i="2"/>
  <c r="X893" i="2"/>
  <c r="W905" i="2"/>
  <c r="F412" i="13"/>
  <c r="F147" i="13"/>
  <c r="F144" i="13"/>
  <c r="F151" i="13"/>
  <c r="F24" i="13"/>
  <c r="F145" i="13"/>
  <c r="F146" i="13"/>
  <c r="AF281" i="2"/>
  <c r="X136" i="2"/>
  <c r="Z136" i="2" s="1"/>
  <c r="AA136" i="2" s="1"/>
  <c r="W147" i="2"/>
  <c r="AF248" i="2"/>
  <c r="X116" i="2"/>
  <c r="W131" i="2"/>
  <c r="X54" i="2"/>
  <c r="W69" i="2"/>
  <c r="X211" i="2"/>
  <c r="W221" i="2"/>
  <c r="X696" i="2"/>
  <c r="W746" i="2"/>
  <c r="E333" i="8"/>
  <c r="X451" i="2"/>
  <c r="Z451" i="2" s="1"/>
  <c r="AA451" i="2" s="1"/>
  <c r="AC449" i="2" s="1"/>
  <c r="W474" i="2"/>
  <c r="AF21" i="2"/>
  <c r="F266" i="13"/>
  <c r="X196" i="2"/>
  <c r="Z196" i="2" s="1"/>
  <c r="AA196" i="2" s="1"/>
  <c r="W208" i="2"/>
  <c r="X226" i="2"/>
  <c r="W234" i="2"/>
  <c r="X489" i="2"/>
  <c r="X532" i="2" s="1"/>
  <c r="W532" i="2"/>
  <c r="W247" i="2"/>
  <c r="X70" i="2"/>
  <c r="Z70" i="2" s="1"/>
  <c r="AA70" i="2" s="1"/>
  <c r="AF70" i="2" s="1"/>
  <c r="W92" i="2"/>
  <c r="X162" i="2"/>
  <c r="W182" i="2"/>
  <c r="X188" i="2"/>
  <c r="Z188" i="2" s="1"/>
  <c r="AA188" i="2" s="1"/>
  <c r="AF184" i="2" s="1"/>
  <c r="W195" i="2"/>
  <c r="X536" i="2"/>
  <c r="Z536" i="2" s="1"/>
  <c r="AA536" i="2" s="1"/>
  <c r="AF533" i="2" s="1"/>
  <c r="W558" i="2"/>
  <c r="X332" i="2"/>
  <c r="W332" i="2"/>
  <c r="W626" i="2"/>
  <c r="X584" i="2"/>
  <c r="Z584" i="2" s="1"/>
  <c r="AA584" i="2" s="1"/>
  <c r="W612" i="2"/>
  <c r="X36" i="2"/>
  <c r="Z36" i="2" s="1"/>
  <c r="AA36" i="2" s="1"/>
  <c r="W50" i="2"/>
  <c r="E482" i="8"/>
  <c r="F482" i="8"/>
  <c r="M482" i="8"/>
  <c r="L482" i="8"/>
  <c r="E487" i="6"/>
  <c r="E487" i="13" s="1"/>
  <c r="H482" i="8"/>
  <c r="D482" i="8"/>
  <c r="J482" i="8"/>
  <c r="N482" i="8"/>
  <c r="K482" i="8"/>
  <c r="F487" i="13"/>
  <c r="E487" i="8"/>
  <c r="F487" i="8"/>
  <c r="K487" i="8"/>
  <c r="H487" i="8"/>
  <c r="M487" i="8"/>
  <c r="N487" i="8"/>
  <c r="G487" i="8"/>
  <c r="L487" i="8"/>
  <c r="J487" i="8"/>
  <c r="D487" i="8"/>
  <c r="I487" i="8"/>
  <c r="E782" i="2"/>
  <c r="F557" i="13"/>
  <c r="F191" i="13"/>
  <c r="F186" i="13"/>
  <c r="F177" i="13"/>
  <c r="F79" i="13"/>
  <c r="F444" i="13"/>
  <c r="F328" i="13"/>
  <c r="F254" i="13"/>
  <c r="F89" i="13"/>
  <c r="F201" i="13"/>
  <c r="F200" i="13"/>
  <c r="F256" i="13"/>
  <c r="F165" i="13"/>
  <c r="F311" i="13"/>
  <c r="F445" i="13"/>
  <c r="F183" i="13"/>
  <c r="F189" i="13"/>
  <c r="F170" i="13"/>
  <c r="F331" i="13"/>
  <c r="F275" i="13"/>
  <c r="F247" i="13"/>
  <c r="F248" i="13"/>
  <c r="F540" i="13"/>
  <c r="F448" i="13"/>
  <c r="F260" i="13"/>
  <c r="F446" i="13"/>
  <c r="F419" i="13"/>
  <c r="F441" i="13"/>
  <c r="F252" i="13"/>
  <c r="F371" i="13"/>
  <c r="F171" i="13"/>
  <c r="F449" i="13"/>
  <c r="F279" i="13"/>
  <c r="F25" i="13"/>
  <c r="F253" i="13"/>
  <c r="F526" i="13"/>
  <c r="F130" i="13"/>
  <c r="F440" i="13"/>
  <c r="F109" i="13"/>
  <c r="F345" i="13"/>
  <c r="F188" i="13"/>
  <c r="E622" i="2"/>
  <c r="E618" i="2"/>
  <c r="E614" i="2"/>
  <c r="E620" i="2"/>
  <c r="X480" i="2"/>
  <c r="W487" i="2"/>
  <c r="X834" i="2"/>
  <c r="W866" i="2"/>
  <c r="X20" i="2"/>
  <c r="Z20" i="2" s="1"/>
  <c r="AA20" i="2" s="1"/>
  <c r="AC20" i="2" s="1"/>
  <c r="W32" i="2"/>
  <c r="X809" i="2"/>
  <c r="Z809" i="2" s="1"/>
  <c r="AA809" i="2" s="1"/>
  <c r="AC807" i="2" s="1"/>
  <c r="W819" i="2"/>
  <c r="E616" i="2"/>
  <c r="X349" i="2"/>
  <c r="W358" i="2"/>
  <c r="I333" i="8"/>
  <c r="K333" i="8"/>
  <c r="N333" i="8"/>
  <c r="J333" i="8"/>
  <c r="G333" i="8"/>
  <c r="F333" i="8"/>
  <c r="H333" i="8"/>
  <c r="L333" i="8"/>
  <c r="M333" i="8"/>
  <c r="D333" i="8"/>
  <c r="X880" i="2"/>
  <c r="W892" i="2"/>
  <c r="X559" i="2"/>
  <c r="Z559" i="2" s="1"/>
  <c r="AA559" i="2" s="1"/>
  <c r="W583" i="2"/>
  <c r="X631" i="2"/>
  <c r="Z631" i="2" s="1"/>
  <c r="AA631" i="2" s="1"/>
  <c r="AF627" i="2" s="1"/>
  <c r="W650" i="2"/>
  <c r="X826" i="2"/>
  <c r="X832" i="2" s="1"/>
  <c r="W832" i="2"/>
  <c r="AF236" i="2"/>
  <c r="L319" i="8"/>
  <c r="D319" i="8"/>
  <c r="N319" i="8"/>
  <c r="J319" i="8"/>
  <c r="F319" i="8"/>
  <c r="M319" i="8"/>
  <c r="G319" i="8"/>
  <c r="H319" i="8"/>
  <c r="I319" i="8"/>
  <c r="K319" i="8"/>
  <c r="X868" i="2"/>
  <c r="W879" i="2"/>
  <c r="E624" i="2"/>
  <c r="E392" i="6"/>
  <c r="E392" i="13" s="1"/>
  <c r="E617" i="2"/>
  <c r="X751" i="2"/>
  <c r="Z751" i="2" s="1"/>
  <c r="AA751" i="2" s="1"/>
  <c r="W778" i="2"/>
  <c r="X148" i="2"/>
  <c r="Z148" i="2" s="1"/>
  <c r="AA148" i="2" s="1"/>
  <c r="W160" i="2"/>
  <c r="E621" i="2"/>
  <c r="X404" i="2"/>
  <c r="Z404" i="2" s="1"/>
  <c r="AA404" i="2" s="1"/>
  <c r="AC398" i="2" s="1"/>
  <c r="W419" i="2"/>
  <c r="X437" i="2"/>
  <c r="Z437" i="2" s="1"/>
  <c r="AA437" i="2" s="1"/>
  <c r="AC436" i="2" s="1"/>
  <c r="W448" i="2"/>
  <c r="AF250" i="2"/>
  <c r="AG250" i="2" s="1"/>
  <c r="X784" i="2"/>
  <c r="W793" i="2"/>
  <c r="X423" i="2"/>
  <c r="W435" i="2"/>
  <c r="X668" i="2"/>
  <c r="Z668" i="2" s="1"/>
  <c r="AA668" i="2" s="1"/>
  <c r="W682" i="2"/>
  <c r="AG224" i="2"/>
  <c r="AG134" i="2"/>
  <c r="D388" i="6"/>
  <c r="E613" i="2"/>
  <c r="X363" i="2"/>
  <c r="Z363" i="2" s="1"/>
  <c r="AA363" i="2" s="1"/>
  <c r="AC359" i="2" s="1"/>
  <c r="W397" i="2"/>
  <c r="X251" i="2"/>
  <c r="W260" i="2"/>
  <c r="X655" i="2"/>
  <c r="W663" i="2"/>
  <c r="AF868" i="2"/>
  <c r="AG868" i="2" s="1"/>
  <c r="X687" i="2"/>
  <c r="W695" i="2"/>
  <c r="AF795" i="2"/>
  <c r="O463" i="8" l="1"/>
  <c r="O98" i="8"/>
  <c r="O375" i="8"/>
  <c r="O347" i="8"/>
  <c r="O386" i="8"/>
  <c r="O349" i="8"/>
  <c r="O239" i="8"/>
  <c r="F577" i="13"/>
  <c r="O214" i="8"/>
  <c r="O388" i="8"/>
  <c r="O26" i="8"/>
  <c r="F26" i="13" s="1"/>
  <c r="O210" i="8"/>
  <c r="F210" i="13" s="1"/>
  <c r="O401" i="8"/>
  <c r="O476" i="8"/>
  <c r="O363" i="8"/>
  <c r="F363" i="13" s="1"/>
  <c r="O291" i="8"/>
  <c r="F291" i="13" s="1"/>
  <c r="O107" i="8"/>
  <c r="O55" i="8"/>
  <c r="O537" i="8"/>
  <c r="O532" i="8"/>
  <c r="F532" i="13" s="1"/>
  <c r="O11" i="8"/>
  <c r="O273" i="8"/>
  <c r="O280" i="8"/>
  <c r="F280" i="13" s="1"/>
  <c r="O94" i="8"/>
  <c r="O97" i="8"/>
  <c r="O357" i="8"/>
  <c r="O320" i="8"/>
  <c r="O410" i="8"/>
  <c r="O268" i="8"/>
  <c r="O33" i="8"/>
  <c r="F33" i="13" s="1"/>
  <c r="O404" i="8"/>
  <c r="F404" i="13" s="1"/>
  <c r="O129" i="8"/>
  <c r="O437" i="8"/>
  <c r="O505" i="8"/>
  <c r="O227" i="8"/>
  <c r="F227" i="13" s="1"/>
  <c r="O314" i="8"/>
  <c r="F314" i="13" s="1"/>
  <c r="O334" i="8"/>
  <c r="O460" i="8"/>
  <c r="O434" i="8"/>
  <c r="O215" i="8"/>
  <c r="F215" i="13" s="1"/>
  <c r="O555" i="8"/>
  <c r="O59" i="8"/>
  <c r="O212" i="8"/>
  <c r="F212" i="13" s="1"/>
  <c r="O233" i="8"/>
  <c r="F233" i="13" s="1"/>
  <c r="O403" i="8"/>
  <c r="O342" i="8"/>
  <c r="O533" i="8"/>
  <c r="F533" i="13" s="1"/>
  <c r="O566" i="8"/>
  <c r="O416" i="8"/>
  <c r="O32" i="8"/>
  <c r="F32" i="13" s="1"/>
  <c r="O551" i="8"/>
  <c r="F551" i="13" s="1"/>
  <c r="O90" i="8"/>
  <c r="F90" i="13" s="1"/>
  <c r="O290" i="8"/>
  <c r="O529" i="8"/>
  <c r="F529" i="13" s="1"/>
  <c r="O542" i="8"/>
  <c r="O564" i="8"/>
  <c r="F564" i="13" s="1"/>
  <c r="O102" i="8"/>
  <c r="O379" i="8"/>
  <c r="F379" i="13" s="1"/>
  <c r="O535" i="8"/>
  <c r="F535" i="13" s="1"/>
  <c r="O276" i="8"/>
  <c r="F276" i="13" s="1"/>
  <c r="O224" i="8"/>
  <c r="F224" i="13" s="1"/>
  <c r="O319" i="8"/>
  <c r="F319" i="13" s="1"/>
  <c r="O382" i="8"/>
  <c r="O226" i="8"/>
  <c r="F226" i="13" s="1"/>
  <c r="O539" i="8"/>
  <c r="O473" i="8"/>
  <c r="F473" i="13" s="1"/>
  <c r="O298" i="8"/>
  <c r="F298" i="13" s="1"/>
  <c r="O459" i="8"/>
  <c r="F459" i="13" s="1"/>
  <c r="O204" i="8"/>
  <c r="O289" i="8"/>
  <c r="O77" i="8"/>
  <c r="F77" i="13" s="1"/>
  <c r="O63" i="8"/>
  <c r="F63" i="13" s="1"/>
  <c r="O92" i="8"/>
  <c r="O455" i="8"/>
  <c r="O433" i="8"/>
  <c r="F433" i="13" s="1"/>
  <c r="O60" i="8"/>
  <c r="F60" i="13" s="1"/>
  <c r="O112" i="8"/>
  <c r="O180" i="8"/>
  <c r="F180" i="13" s="1"/>
  <c r="O531" i="8"/>
  <c r="O30" i="8"/>
  <c r="F30" i="13" s="1"/>
  <c r="O427" i="8"/>
  <c r="O457" i="8"/>
  <c r="F457" i="13" s="1"/>
  <c r="O518" i="8"/>
  <c r="O409" i="8"/>
  <c r="O581" i="8"/>
  <c r="O223" i="8"/>
  <c r="F223" i="13" s="1"/>
  <c r="O261" i="8"/>
  <c r="O525" i="8"/>
  <c r="F525" i="13" s="1"/>
  <c r="O490" i="8"/>
  <c r="F490" i="13" s="1"/>
  <c r="O541" i="8"/>
  <c r="O313" i="8"/>
  <c r="O22" i="8"/>
  <c r="F22" i="13" s="1"/>
  <c r="O494" i="8"/>
  <c r="F494" i="13" s="1"/>
  <c r="O385" i="8"/>
  <c r="F385" i="13" s="1"/>
  <c r="O124" i="8"/>
  <c r="O267" i="8"/>
  <c r="O372" i="8"/>
  <c r="O453" i="8"/>
  <c r="F453" i="13" s="1"/>
  <c r="O481" i="8"/>
  <c r="O269" i="8"/>
  <c r="F269" i="13" s="1"/>
  <c r="O429" i="8"/>
  <c r="F429" i="13" s="1"/>
  <c r="O95" i="8"/>
  <c r="F95" i="13" s="1"/>
  <c r="O228" i="8"/>
  <c r="O470" i="8"/>
  <c r="F470" i="13" s="1"/>
  <c r="O29" i="8"/>
  <c r="F29" i="13" s="1"/>
  <c r="O337" i="8"/>
  <c r="F337" i="13" s="1"/>
  <c r="O56" i="8"/>
  <c r="O565" i="8"/>
  <c r="F565" i="13" s="1"/>
  <c r="O474" i="8"/>
  <c r="F474" i="13" s="1"/>
  <c r="O484" i="8"/>
  <c r="F484" i="13" s="1"/>
  <c r="O44" i="8"/>
  <c r="O78" i="8"/>
  <c r="O152" i="8"/>
  <c r="F152" i="13" s="1"/>
  <c r="O100" i="8"/>
  <c r="F100" i="13" s="1"/>
  <c r="O259" i="8"/>
  <c r="F259" i="13" s="1"/>
  <c r="O263" i="8"/>
  <c r="F263" i="13" s="1"/>
  <c r="O238" i="8"/>
  <c r="F238" i="13" s="1"/>
  <c r="O18" i="8"/>
  <c r="F18" i="13" s="1"/>
  <c r="O436" i="8"/>
  <c r="F436" i="13" s="1"/>
  <c r="O220" i="8"/>
  <c r="F220" i="13" s="1"/>
  <c r="O155" i="8"/>
  <c r="F155" i="13" s="1"/>
  <c r="O431" i="8"/>
  <c r="O119" i="8"/>
  <c r="F119" i="13" s="1"/>
  <c r="O115" i="8"/>
  <c r="F115" i="13" s="1"/>
  <c r="O362" i="8"/>
  <c r="F362" i="13" s="1"/>
  <c r="O456" i="8"/>
  <c r="F456" i="13" s="1"/>
  <c r="O31" i="8"/>
  <c r="F31" i="13" s="1"/>
  <c r="F410" i="13"/>
  <c r="F268" i="13"/>
  <c r="O91" i="8"/>
  <c r="F91" i="13" s="1"/>
  <c r="AC584" i="2"/>
  <c r="AF584" i="2"/>
  <c r="AC93" i="2"/>
  <c r="AF93" i="2"/>
  <c r="AC533" i="2"/>
  <c r="F273" i="13"/>
  <c r="F98" i="13"/>
  <c r="AF561" i="2"/>
  <c r="AC559" i="2"/>
  <c r="E87" i="6"/>
  <c r="E87" i="13" s="1"/>
  <c r="E86" i="6"/>
  <c r="E86" i="13" s="1"/>
  <c r="E80" i="6"/>
  <c r="E80" i="13" s="1"/>
  <c r="E81" i="6"/>
  <c r="E81" i="13" s="1"/>
  <c r="E71" i="6"/>
  <c r="E71" i="13" s="1"/>
  <c r="E73" i="6"/>
  <c r="E73" i="13" s="1"/>
  <c r="F112" i="13"/>
  <c r="F481" i="13"/>
  <c r="F539" i="13"/>
  <c r="F460" i="13"/>
  <c r="F463" i="13"/>
  <c r="F59" i="13"/>
  <c r="F342" i="13"/>
  <c r="F124" i="13"/>
  <c r="F566" i="13"/>
  <c r="F455" i="13"/>
  <c r="F11" i="13"/>
  <c r="F94" i="13"/>
  <c r="F97" i="13"/>
  <c r="F102" i="13"/>
  <c r="F214" i="13"/>
  <c r="F401" i="13"/>
  <c r="F388" i="13"/>
  <c r="F375" i="13"/>
  <c r="F518" i="13"/>
  <c r="F320" i="13"/>
  <c r="F581" i="13"/>
  <c r="F435" i="13"/>
  <c r="F428" i="13"/>
  <c r="F467" i="13"/>
  <c r="F471" i="13"/>
  <c r="F579" i="13"/>
  <c r="F570" i="13"/>
  <c r="F92" i="13"/>
  <c r="F334" i="13"/>
  <c r="F434" i="13"/>
  <c r="F427" i="13"/>
  <c r="F313" i="13"/>
  <c r="F289" i="13"/>
  <c r="F290" i="13"/>
  <c r="F476" i="13"/>
  <c r="F541" i="13"/>
  <c r="F542" i="13"/>
  <c r="F228" i="13"/>
  <c r="F372" i="13"/>
  <c r="AC627" i="2"/>
  <c r="AC261" i="2"/>
  <c r="AF261" i="2"/>
  <c r="F261" i="13"/>
  <c r="F267" i="13"/>
  <c r="E793" i="2"/>
  <c r="Z784" i="2"/>
  <c r="AA784" i="2" s="1"/>
  <c r="X746" i="2"/>
  <c r="Z696" i="2"/>
  <c r="AA696" i="2" s="1"/>
  <c r="X905" i="2"/>
  <c r="Z893" i="2"/>
  <c r="AA893" i="2" s="1"/>
  <c r="AC893" i="2" s="1"/>
  <c r="X879" i="2"/>
  <c r="Z868" i="2"/>
  <c r="AA868" i="2" s="1"/>
  <c r="AC867" i="2" s="1"/>
  <c r="X866" i="2"/>
  <c r="Z834" i="2"/>
  <c r="AA834" i="2" s="1"/>
  <c r="AF437" i="2"/>
  <c r="F107" i="13"/>
  <c r="X663" i="2"/>
  <c r="Z655" i="2"/>
  <c r="AA655" i="2" s="1"/>
  <c r="AC132" i="2"/>
  <c r="AF132" i="2"/>
  <c r="AF333" i="2"/>
  <c r="AC333" i="2"/>
  <c r="Z880" i="2"/>
  <c r="AA880" i="2" s="1"/>
  <c r="AC880" i="2" s="1"/>
  <c r="X358" i="2"/>
  <c r="Z349" i="2"/>
  <c r="AA349" i="2" s="1"/>
  <c r="AC346" i="2" s="1"/>
  <c r="AF747" i="2"/>
  <c r="AC747" i="2"/>
  <c r="AC196" i="2"/>
  <c r="AF197" i="2"/>
  <c r="AF615" i="2"/>
  <c r="AC613" i="2"/>
  <c r="AC664" i="2"/>
  <c r="AF664" i="2"/>
  <c r="AF148" i="2"/>
  <c r="AC148" i="2"/>
  <c r="AF33" i="2"/>
  <c r="AC33" i="2"/>
  <c r="AC70" i="2"/>
  <c r="AF449" i="2"/>
  <c r="AC183" i="2"/>
  <c r="Z54" i="2"/>
  <c r="AF398" i="2"/>
  <c r="X695" i="2"/>
  <c r="Z687" i="2"/>
  <c r="AA687" i="2" s="1"/>
  <c r="AC683" i="2" s="1"/>
  <c r="X182" i="2"/>
  <c r="Z162" i="2"/>
  <c r="AA162" i="2" s="1"/>
  <c r="AF359" i="2"/>
  <c r="AF183" i="2"/>
  <c r="X806" i="2"/>
  <c r="F495" i="13"/>
  <c r="X260" i="2"/>
  <c r="Z251" i="2"/>
  <c r="AA251" i="2" s="1"/>
  <c r="AC248" i="2" s="1"/>
  <c r="X435" i="2"/>
  <c r="Z423" i="2"/>
  <c r="AA423" i="2" s="1"/>
  <c r="AC420" i="2" s="1"/>
  <c r="Z211" i="2"/>
  <c r="AA211" i="2" s="1"/>
  <c r="AC209" i="2" s="1"/>
  <c r="X234" i="2"/>
  <c r="Z226" i="2"/>
  <c r="AA226" i="2" s="1"/>
  <c r="X131" i="2"/>
  <c r="Z116" i="2"/>
  <c r="AA116" i="2" s="1"/>
  <c r="F537" i="13"/>
  <c r="F14" i="13"/>
  <c r="F19" i="13"/>
  <c r="F15" i="13"/>
  <c r="X32" i="2"/>
  <c r="E32" i="2"/>
  <c r="H20" i="2"/>
  <c r="H222" i="2"/>
  <c r="H234" i="2" s="1"/>
  <c r="E650" i="2"/>
  <c r="F520" i="13"/>
  <c r="F416" i="13"/>
  <c r="F507" i="13"/>
  <c r="F468" i="13"/>
  <c r="F509" i="13"/>
  <c r="F149" i="13"/>
  <c r="F402" i="13"/>
  <c r="F462" i="13"/>
  <c r="F524" i="13"/>
  <c r="F143" i="13"/>
  <c r="F421" i="13"/>
  <c r="F516" i="13"/>
  <c r="F469" i="13"/>
  <c r="F508" i="13"/>
  <c r="F380" i="13"/>
  <c r="F162" i="13"/>
  <c r="F502" i="13"/>
  <c r="F41" i="13"/>
  <c r="F521" i="13"/>
  <c r="F496" i="13"/>
  <c r="F559" i="13"/>
  <c r="F74" i="13"/>
  <c r="F451" i="13"/>
  <c r="F425" i="13"/>
  <c r="E234" i="2"/>
  <c r="F466" i="13"/>
  <c r="F217" i="13"/>
  <c r="F126" i="13"/>
  <c r="F105" i="13"/>
  <c r="F304" i="13"/>
  <c r="F299" i="13"/>
  <c r="F103" i="13"/>
  <c r="F325" i="13"/>
  <c r="F503" i="13"/>
  <c r="F64" i="13"/>
  <c r="F351" i="13"/>
  <c r="F83" i="13"/>
  <c r="F357" i="13"/>
  <c r="X195" i="2"/>
  <c r="F442" i="13"/>
  <c r="F139" i="13"/>
  <c r="F350" i="13"/>
  <c r="F358" i="13"/>
  <c r="F447" i="13"/>
  <c r="F353" i="13"/>
  <c r="F381" i="13"/>
  <c r="F297" i="13"/>
  <c r="F356" i="13"/>
  <c r="F499" i="13"/>
  <c r="F578" i="13"/>
  <c r="F236" i="13"/>
  <c r="F164" i="13"/>
  <c r="F544" i="13"/>
  <c r="F34" i="13"/>
  <c r="F549" i="13"/>
  <c r="F378" i="13"/>
  <c r="F242" i="13"/>
  <c r="F278" i="13"/>
  <c r="F411" i="13"/>
  <c r="F510" i="13"/>
  <c r="F241" i="13"/>
  <c r="F134" i="13"/>
  <c r="F552" i="13"/>
  <c r="F515" i="13"/>
  <c r="F555" i="13"/>
  <c r="F403" i="13"/>
  <c r="F272" i="13"/>
  <c r="F522" i="13"/>
  <c r="F176" i="13"/>
  <c r="F511" i="13"/>
  <c r="F163" i="13"/>
  <c r="F55" i="13"/>
  <c r="F408" i="13"/>
  <c r="F243" i="13"/>
  <c r="F38" i="13"/>
  <c r="F548" i="13"/>
  <c r="F369" i="13"/>
  <c r="F157" i="13"/>
  <c r="F271" i="13"/>
  <c r="F383" i="13"/>
  <c r="F158" i="13"/>
  <c r="F265" i="13"/>
  <c r="F547" i="13"/>
  <c r="F39" i="13"/>
  <c r="F377" i="13"/>
  <c r="F40" i="13"/>
  <c r="F159" i="13"/>
  <c r="F343" i="13"/>
  <c r="F132" i="13"/>
  <c r="F277" i="13"/>
  <c r="F376" i="13"/>
  <c r="F384" i="13"/>
  <c r="F394" i="13"/>
  <c r="F167" i="13"/>
  <c r="F76" i="13"/>
  <c r="F545" i="13"/>
  <c r="F154" i="13"/>
  <c r="F528" i="13"/>
  <c r="F169" i="13"/>
  <c r="F160" i="13"/>
  <c r="F397" i="13"/>
  <c r="F57" i="13"/>
  <c r="F399" i="13"/>
  <c r="F174" i="13"/>
  <c r="F54" i="13"/>
  <c r="F85" i="13"/>
  <c r="F53" i="13"/>
  <c r="F523" i="13"/>
  <c r="F232" i="13"/>
  <c r="F136" i="13"/>
  <c r="F50" i="13"/>
  <c r="F156" i="13"/>
  <c r="F56" i="13"/>
  <c r="F84" i="13"/>
  <c r="F234" i="13"/>
  <c r="F240" i="13"/>
  <c r="F512" i="13"/>
  <c r="F45" i="13"/>
  <c r="F135" i="13"/>
  <c r="F237" i="13"/>
  <c r="F423" i="13"/>
  <c r="F527" i="13"/>
  <c r="F182" i="13"/>
  <c r="F168" i="13"/>
  <c r="F258" i="13"/>
  <c r="F235" i="13"/>
  <c r="F554" i="13"/>
  <c r="F51" i="13"/>
  <c r="F175" i="13"/>
  <c r="F138" i="13"/>
  <c r="F553" i="13"/>
  <c r="F204" i="13"/>
  <c r="F52" i="13"/>
  <c r="H196" i="2"/>
  <c r="I196" i="2" s="1"/>
  <c r="H627" i="2"/>
  <c r="E147" i="2"/>
  <c r="H584" i="2"/>
  <c r="H696" i="2"/>
  <c r="AG696" i="2" s="1"/>
  <c r="H807" i="2"/>
  <c r="H488" i="2"/>
  <c r="I488" i="2" s="1"/>
  <c r="E221" i="2"/>
  <c r="E832" i="2"/>
  <c r="E131" i="2"/>
  <c r="F514" i="13"/>
  <c r="E260" i="2"/>
  <c r="E332" i="2"/>
  <c r="E879" i="2"/>
  <c r="H867" i="2"/>
  <c r="H879" i="2" s="1"/>
  <c r="H449" i="2"/>
  <c r="AG450" i="2" s="1"/>
  <c r="E532" i="2"/>
  <c r="H279" i="2"/>
  <c r="H332" i="2" s="1"/>
  <c r="H248" i="2"/>
  <c r="I248" i="2" s="1"/>
  <c r="I260" i="2" s="1"/>
  <c r="E746" i="2"/>
  <c r="E583" i="2"/>
  <c r="H559" i="2"/>
  <c r="H115" i="2"/>
  <c r="H132" i="2"/>
  <c r="I132" i="2" s="1"/>
  <c r="AF223" i="2"/>
  <c r="AG223" i="2" s="1"/>
  <c r="H820" i="2"/>
  <c r="E905" i="2"/>
  <c r="H747" i="2"/>
  <c r="E358" i="2"/>
  <c r="E208" i="2"/>
  <c r="H161" i="2"/>
  <c r="AG163" i="2" s="1"/>
  <c r="E819" i="2"/>
  <c r="E182" i="2"/>
  <c r="H93" i="2"/>
  <c r="AF20" i="2"/>
  <c r="F131" i="13"/>
  <c r="F513" i="13"/>
  <c r="F454" i="13"/>
  <c r="F458" i="13"/>
  <c r="F430" i="13"/>
  <c r="F437" i="13"/>
  <c r="F475" i="13"/>
  <c r="F431" i="13"/>
  <c r="F531" i="13"/>
  <c r="F409" i="13"/>
  <c r="H475" i="2"/>
  <c r="AG477" i="2" s="1"/>
  <c r="H346" i="2"/>
  <c r="E50" i="2"/>
  <c r="H833" i="2"/>
  <c r="AG834" i="2" s="1"/>
  <c r="E487" i="2"/>
  <c r="H183" i="2"/>
  <c r="I183" i="2" s="1"/>
  <c r="AD183" i="2" s="1"/>
  <c r="E435" i="2"/>
  <c r="AF867" i="2"/>
  <c r="E778" i="2"/>
  <c r="H664" i="2"/>
  <c r="AG664" i="2" s="1"/>
  <c r="H209" i="2"/>
  <c r="AG750" i="2"/>
  <c r="AG749" i="2"/>
  <c r="AF133" i="2"/>
  <c r="E558" i="2"/>
  <c r="AF893" i="2"/>
  <c r="H359" i="2"/>
  <c r="H261" i="2"/>
  <c r="H333" i="2"/>
  <c r="I333" i="2" s="1"/>
  <c r="E892" i="2"/>
  <c r="E866" i="2"/>
  <c r="AF683" i="2"/>
  <c r="H420" i="2"/>
  <c r="I420" i="2" s="1"/>
  <c r="I435" i="2" s="1"/>
  <c r="H893" i="2"/>
  <c r="H880" i="2"/>
  <c r="AG821" i="2"/>
  <c r="AG822" i="2"/>
  <c r="AG279" i="2"/>
  <c r="E130" i="6"/>
  <c r="E130" i="13" s="1"/>
  <c r="E345" i="2"/>
  <c r="H533" i="2"/>
  <c r="H558" i="2" s="1"/>
  <c r="AG605" i="2" s="1"/>
  <c r="E612" i="2"/>
  <c r="E663" i="2"/>
  <c r="E806" i="2"/>
  <c r="H794" i="2"/>
  <c r="H683" i="2"/>
  <c r="H695" i="2" s="1"/>
  <c r="E695" i="2"/>
  <c r="E682" i="2"/>
  <c r="H651" i="2"/>
  <c r="E448" i="2"/>
  <c r="H436" i="2"/>
  <c r="E397" i="2"/>
  <c r="E278" i="2"/>
  <c r="E195" i="2"/>
  <c r="H148" i="2"/>
  <c r="I148" i="2" s="1"/>
  <c r="I160" i="2" s="1"/>
  <c r="E160" i="2"/>
  <c r="E114" i="2"/>
  <c r="H33" i="2"/>
  <c r="E247" i="2"/>
  <c r="H235" i="2"/>
  <c r="I235" i="2" s="1"/>
  <c r="E69" i="2"/>
  <c r="H398" i="2"/>
  <c r="I398" i="2" s="1"/>
  <c r="E474" i="2"/>
  <c r="H70" i="2"/>
  <c r="I70" i="2" s="1"/>
  <c r="E419" i="2"/>
  <c r="E92" i="2"/>
  <c r="H51" i="2"/>
  <c r="AG52" i="2" s="1"/>
  <c r="X147" i="2"/>
  <c r="X114" i="2"/>
  <c r="X345" i="2"/>
  <c r="X448" i="2"/>
  <c r="X278" i="2"/>
  <c r="AG236" i="2"/>
  <c r="F482" i="13"/>
  <c r="X221" i="2"/>
  <c r="X69" i="2"/>
  <c r="AF422" i="2"/>
  <c r="AG422" i="2" s="1"/>
  <c r="X612" i="2"/>
  <c r="X208" i="2"/>
  <c r="AG237" i="2"/>
  <c r="X626" i="2"/>
  <c r="X50" i="2"/>
  <c r="X474" i="2"/>
  <c r="H779" i="2"/>
  <c r="AG779" i="2" s="1"/>
  <c r="AG665" i="2"/>
  <c r="X92" i="2"/>
  <c r="H613" i="2"/>
  <c r="X558" i="2"/>
  <c r="AF536" i="2"/>
  <c r="AG536" i="2" s="1"/>
  <c r="AG281" i="2"/>
  <c r="AG149" i="2"/>
  <c r="X583" i="2"/>
  <c r="X819" i="2"/>
  <c r="AF807" i="2"/>
  <c r="X419" i="2"/>
  <c r="X160" i="2"/>
  <c r="X892" i="2"/>
  <c r="AF881" i="2"/>
  <c r="X397" i="2"/>
  <c r="X793" i="2"/>
  <c r="AF820" i="2"/>
  <c r="AG820" i="2" s="1"/>
  <c r="E359" i="6"/>
  <c r="E359" i="13" s="1"/>
  <c r="E355" i="6"/>
  <c r="E355" i="13" s="1"/>
  <c r="X778" i="2"/>
  <c r="AF748" i="2"/>
  <c r="X650" i="2"/>
  <c r="E626" i="2"/>
  <c r="AF476" i="2"/>
  <c r="X487" i="2"/>
  <c r="AF346" i="2"/>
  <c r="X682" i="2"/>
  <c r="AF666" i="2"/>
  <c r="AG666" i="2" s="1"/>
  <c r="AG150" i="2"/>
  <c r="AF684" i="2"/>
  <c r="AI132" i="2" l="1"/>
  <c r="E96" i="6" s="1"/>
  <c r="E91" i="6"/>
  <c r="E90" i="6"/>
  <c r="E89" i="6"/>
  <c r="AG34" i="2"/>
  <c r="L16" i="1"/>
  <c r="AF781" i="2"/>
  <c r="AC779" i="2"/>
  <c r="I627" i="2"/>
  <c r="AG627" i="2"/>
  <c r="AG628" i="2"/>
  <c r="AG747" i="2"/>
  <c r="AG698" i="2"/>
  <c r="H221" i="2"/>
  <c r="AG209" i="2"/>
  <c r="AC651" i="2"/>
  <c r="AF651" i="2"/>
  <c r="AG651" i="2" s="1"/>
  <c r="I147" i="2"/>
  <c r="H832" i="2"/>
  <c r="I820" i="2"/>
  <c r="AI820" i="2" s="1"/>
  <c r="E529" i="6" s="1"/>
  <c r="AG795" i="2"/>
  <c r="AG794" i="2"/>
  <c r="AF697" i="2"/>
  <c r="AG697" i="2" s="1"/>
  <c r="AC696" i="2"/>
  <c r="AF880" i="2"/>
  <c r="AG880" i="2" s="1"/>
  <c r="AC833" i="2"/>
  <c r="AF833" i="2"/>
  <c r="AG833" i="2" s="1"/>
  <c r="AF222" i="2"/>
  <c r="AC222" i="2"/>
  <c r="I419" i="2"/>
  <c r="AD398" i="2"/>
  <c r="AF115" i="2"/>
  <c r="AG115" i="2" s="1"/>
  <c r="AC115" i="2"/>
  <c r="AF420" i="2"/>
  <c r="AF161" i="2"/>
  <c r="AG161" i="2" s="1"/>
  <c r="AC161" i="2"/>
  <c r="AG559" i="2"/>
  <c r="AG584" i="2"/>
  <c r="AG490" i="2"/>
  <c r="AG93" i="2"/>
  <c r="AG488" i="2"/>
  <c r="AG489" i="2"/>
  <c r="AF210" i="2"/>
  <c r="AG210" i="2" s="1"/>
  <c r="AG346" i="2"/>
  <c r="AG881" i="2"/>
  <c r="AG35" i="2"/>
  <c r="AG36" i="2"/>
  <c r="AG33" i="2"/>
  <c r="AG867" i="2"/>
  <c r="AF249" i="2"/>
  <c r="AG249" i="2" s="1"/>
  <c r="AG196" i="2"/>
  <c r="AG116" i="2"/>
  <c r="AG162" i="2"/>
  <c r="AG449" i="2"/>
  <c r="AG248" i="2"/>
  <c r="AG684" i="2"/>
  <c r="AG280" i="2"/>
  <c r="AG222" i="2"/>
  <c r="AG894" i="2"/>
  <c r="AG895" i="2"/>
  <c r="H474" i="2"/>
  <c r="AG451" i="2"/>
  <c r="H358" i="2"/>
  <c r="AG348" i="2"/>
  <c r="AG347" i="2"/>
  <c r="I651" i="2"/>
  <c r="AG652" i="2"/>
  <c r="H114" i="2"/>
  <c r="AG95" i="2"/>
  <c r="AG94" i="2"/>
  <c r="I807" i="2"/>
  <c r="AI807" i="2" s="1"/>
  <c r="AG808" i="2"/>
  <c r="AG560" i="2"/>
  <c r="AG561" i="2"/>
  <c r="H208" i="2"/>
  <c r="AG197" i="2"/>
  <c r="H626" i="2"/>
  <c r="AG615" i="2"/>
  <c r="AG614" i="2"/>
  <c r="H612" i="2"/>
  <c r="AG585" i="2"/>
  <c r="I359" i="2"/>
  <c r="I397" i="2" s="1"/>
  <c r="AG361" i="2"/>
  <c r="AG360" i="2"/>
  <c r="AG117" i="2"/>
  <c r="AG21" i="2"/>
  <c r="I20" i="2"/>
  <c r="H532" i="2"/>
  <c r="AG20" i="2"/>
  <c r="AG22" i="2"/>
  <c r="H32" i="2"/>
  <c r="I449" i="2"/>
  <c r="I474" i="2" s="1"/>
  <c r="H746" i="2"/>
  <c r="I696" i="2"/>
  <c r="I746" i="2" s="1"/>
  <c r="I93" i="2"/>
  <c r="I114" i="2" s="1"/>
  <c r="H650" i="2"/>
  <c r="I222" i="2"/>
  <c r="I234" i="2" s="1"/>
  <c r="I584" i="2"/>
  <c r="I332" i="2"/>
  <c r="H131" i="2"/>
  <c r="I115" i="2"/>
  <c r="H487" i="2"/>
  <c r="I867" i="2"/>
  <c r="I879" i="2" s="1"/>
  <c r="H583" i="2"/>
  <c r="I559" i="2"/>
  <c r="AD559" i="2" s="1"/>
  <c r="AD248" i="2"/>
  <c r="AD260" i="2" s="1"/>
  <c r="H260" i="2"/>
  <c r="F308" i="13"/>
  <c r="F349" i="13"/>
  <c r="F187" i="13"/>
  <c r="F382" i="13"/>
  <c r="F572" i="13"/>
  <c r="F398" i="13"/>
  <c r="F505" i="13"/>
  <c r="F415" i="13"/>
  <c r="F550" i="13"/>
  <c r="F347" i="13"/>
  <c r="F61" i="13"/>
  <c r="F129" i="13"/>
  <c r="F546" i="13"/>
  <c r="F37" i="13"/>
  <c r="F78" i="13"/>
  <c r="F239" i="13"/>
  <c r="F161" i="13"/>
  <c r="F44" i="13"/>
  <c r="F386" i="13"/>
  <c r="F58" i="13"/>
  <c r="F407" i="13"/>
  <c r="AG748" i="2"/>
  <c r="AG148" i="2"/>
  <c r="H682" i="2"/>
  <c r="I747" i="2"/>
  <c r="AI747" i="2" s="1"/>
  <c r="E467" i="6" s="1"/>
  <c r="H778" i="2"/>
  <c r="AG476" i="2"/>
  <c r="H819" i="2"/>
  <c r="AG807" i="2"/>
  <c r="I475" i="2"/>
  <c r="AG475" i="2"/>
  <c r="H435" i="2"/>
  <c r="AG263" i="2"/>
  <c r="I261" i="2"/>
  <c r="H182" i="2"/>
  <c r="I161" i="2"/>
  <c r="H866" i="2"/>
  <c r="AG133" i="2"/>
  <c r="H147" i="2"/>
  <c r="AG132" i="2"/>
  <c r="AD132" i="2"/>
  <c r="AD147" i="2" s="1"/>
  <c r="I683" i="2"/>
  <c r="AG334" i="2"/>
  <c r="H345" i="2"/>
  <c r="AG399" i="2"/>
  <c r="I664" i="2"/>
  <c r="I346" i="2"/>
  <c r="AG183" i="2"/>
  <c r="H278" i="2"/>
  <c r="I833" i="2"/>
  <c r="I866" i="2" s="1"/>
  <c r="AG70" i="2"/>
  <c r="E59" i="6" s="1"/>
  <c r="E59" i="13" s="1"/>
  <c r="K59" i="13" s="1"/>
  <c r="AD420" i="2"/>
  <c r="AD435" i="2" s="1"/>
  <c r="AG421" i="2"/>
  <c r="AG261" i="2"/>
  <c r="H195" i="2"/>
  <c r="AG184" i="2"/>
  <c r="AG780" i="2"/>
  <c r="I209" i="2"/>
  <c r="AG333" i="2"/>
  <c r="AG683" i="2"/>
  <c r="AG538" i="2"/>
  <c r="AG533" i="2"/>
  <c r="AG51" i="2"/>
  <c r="AG534" i="2"/>
  <c r="AG436" i="2"/>
  <c r="I533" i="2"/>
  <c r="AG537" i="2"/>
  <c r="H448" i="2"/>
  <c r="AG437" i="2"/>
  <c r="AG438" i="2"/>
  <c r="AG359" i="2"/>
  <c r="H905" i="2"/>
  <c r="AG235" i="2"/>
  <c r="AG893" i="2"/>
  <c r="AG262" i="2"/>
  <c r="I893" i="2"/>
  <c r="H397" i="2"/>
  <c r="H247" i="2"/>
  <c r="H892" i="2"/>
  <c r="I880" i="2"/>
  <c r="I794" i="2"/>
  <c r="AG420" i="2"/>
  <c r="AG781" i="2"/>
  <c r="AG398" i="2"/>
  <c r="I436" i="2"/>
  <c r="E553" i="6"/>
  <c r="E553" i="13" s="1"/>
  <c r="H806" i="2"/>
  <c r="H663" i="2"/>
  <c r="H160" i="2"/>
  <c r="H92" i="2"/>
  <c r="I33" i="2"/>
  <c r="H50" i="2"/>
  <c r="AD419" i="2"/>
  <c r="H419" i="2"/>
  <c r="I613" i="2"/>
  <c r="I779" i="2"/>
  <c r="H69" i="2"/>
  <c r="I51" i="2"/>
  <c r="AD148" i="2"/>
  <c r="AD160" i="2" s="1"/>
  <c r="AG613" i="2"/>
  <c r="E189" i="13"/>
  <c r="H793" i="2"/>
  <c r="I92" i="2"/>
  <c r="AD70" i="2"/>
  <c r="AD92" i="2" s="1"/>
  <c r="E68" i="6"/>
  <c r="E68" i="13" s="1"/>
  <c r="I650" i="2"/>
  <c r="AD627" i="2"/>
  <c r="AD650" i="2" s="1"/>
  <c r="I247" i="2"/>
  <c r="AD235" i="2"/>
  <c r="AD247" i="2" s="1"/>
  <c r="E328" i="6"/>
  <c r="E328" i="13" s="1"/>
  <c r="E331" i="6"/>
  <c r="E331" i="13" s="1"/>
  <c r="E329" i="6"/>
  <c r="E329" i="13" s="1"/>
  <c r="E443" i="13"/>
  <c r="E450" i="13"/>
  <c r="E449" i="13"/>
  <c r="E448" i="13"/>
  <c r="E446" i="13"/>
  <c r="E440" i="6"/>
  <c r="E440" i="13" s="1"/>
  <c r="E445" i="13"/>
  <c r="E266" i="6"/>
  <c r="E266" i="13" s="1"/>
  <c r="E256" i="6"/>
  <c r="E256" i="13" s="1"/>
  <c r="E252" i="6"/>
  <c r="E252" i="13" s="1"/>
  <c r="E247" i="6"/>
  <c r="E247" i="13" s="1"/>
  <c r="E253" i="6"/>
  <c r="E253" i="13" s="1"/>
  <c r="E248" i="6"/>
  <c r="E248" i="13" s="1"/>
  <c r="E254" i="6"/>
  <c r="E254" i="13" s="1"/>
  <c r="E275" i="6"/>
  <c r="E275" i="13" s="1"/>
  <c r="E506" i="6"/>
  <c r="E506" i="13" s="1"/>
  <c r="E165" i="6"/>
  <c r="E165" i="13" s="1"/>
  <c r="E412" i="6"/>
  <c r="E412" i="13" s="1"/>
  <c r="E411" i="6"/>
  <c r="E411" i="13" s="1"/>
  <c r="I345" i="2"/>
  <c r="AD333" i="2"/>
  <c r="AD345" i="2" s="1"/>
  <c r="I208" i="2"/>
  <c r="AD196" i="2"/>
  <c r="AD208" i="2" s="1"/>
  <c r="E200" i="6"/>
  <c r="E200" i="13" s="1"/>
  <c r="E202" i="6"/>
  <c r="E202" i="13" s="1"/>
  <c r="E201" i="6"/>
  <c r="E201" i="13" s="1"/>
  <c r="E194" i="6"/>
  <c r="E194" i="13" s="1"/>
  <c r="I532" i="2"/>
  <c r="AD488" i="2"/>
  <c r="AD532" i="2" s="1"/>
  <c r="E526" i="6"/>
  <c r="E526" i="13" s="1"/>
  <c r="E419" i="6"/>
  <c r="E419" i="13" s="1"/>
  <c r="E171" i="6"/>
  <c r="E171" i="13" s="1"/>
  <c r="E170" i="6"/>
  <c r="E170" i="13" s="1"/>
  <c r="E177" i="6"/>
  <c r="E177" i="13" s="1"/>
  <c r="E121" i="6"/>
  <c r="E121" i="13" s="1"/>
  <c r="E482" i="6"/>
  <c r="E482" i="13" s="1"/>
  <c r="E483" i="6"/>
  <c r="E483" i="13" s="1"/>
  <c r="E79" i="13"/>
  <c r="E34" i="6"/>
  <c r="E34" i="13" s="1"/>
  <c r="E27" i="6"/>
  <c r="E27" i="13" s="1"/>
  <c r="E35" i="6"/>
  <c r="E35" i="13" s="1"/>
  <c r="E28" i="6"/>
  <c r="E28" i="13" s="1"/>
  <c r="E25" i="6"/>
  <c r="E25" i="13" s="1"/>
  <c r="E137" i="13"/>
  <c r="I832" i="2" l="1"/>
  <c r="AD696" i="2"/>
  <c r="AD746" i="2" s="1"/>
  <c r="E278" i="6"/>
  <c r="E278" i="13" s="1"/>
  <c r="K278" i="13" s="1"/>
  <c r="E410" i="6"/>
  <c r="E410" i="13" s="1"/>
  <c r="K410" i="13" s="1"/>
  <c r="E279" i="6"/>
  <c r="E279" i="13" s="1"/>
  <c r="K279" i="13" s="1"/>
  <c r="E568" i="6"/>
  <c r="E568" i="13" s="1"/>
  <c r="K568" i="13" s="1"/>
  <c r="AD664" i="2"/>
  <c r="AD682" i="2" s="1"/>
  <c r="I819" i="2"/>
  <c r="E505" i="6"/>
  <c r="E505" i="13" s="1"/>
  <c r="K505" i="13" s="1"/>
  <c r="I32" i="2"/>
  <c r="E347" i="6"/>
  <c r="E347" i="13" s="1"/>
  <c r="K347" i="13" s="1"/>
  <c r="E372" i="6"/>
  <c r="E372" i="13" s="1"/>
  <c r="K372" i="13" s="1"/>
  <c r="AD747" i="2"/>
  <c r="AD778" i="2" s="1"/>
  <c r="E466" i="6"/>
  <c r="E466" i="13" s="1"/>
  <c r="I583" i="2"/>
  <c r="I663" i="2"/>
  <c r="E425" i="13"/>
  <c r="AD115" i="2"/>
  <c r="AD131" i="2" s="1"/>
  <c r="E70" i="6"/>
  <c r="E70" i="13" s="1"/>
  <c r="K70" i="13" s="1"/>
  <c r="E455" i="6"/>
  <c r="E455" i="13" s="1"/>
  <c r="K455" i="13" s="1"/>
  <c r="E334" i="6"/>
  <c r="E334" i="13" s="1"/>
  <c r="K334" i="13" s="1"/>
  <c r="E117" i="13"/>
  <c r="E282" i="6"/>
  <c r="E282" i="13" s="1"/>
  <c r="K282" i="13" s="1"/>
  <c r="AD651" i="2"/>
  <c r="AD663" i="2" s="1"/>
  <c r="E557" i="6"/>
  <c r="E557" i="13" s="1"/>
  <c r="K557" i="13" s="1"/>
  <c r="AD359" i="2"/>
  <c r="AD397" i="2" s="1"/>
  <c r="AD449" i="2"/>
  <c r="AD474" i="2" s="1"/>
  <c r="E193" i="6"/>
  <c r="E193" i="13" s="1"/>
  <c r="AD807" i="2"/>
  <c r="AD819" i="2" s="1"/>
  <c r="E319" i="6"/>
  <c r="E319" i="13" s="1"/>
  <c r="K319" i="13" s="1"/>
  <c r="E273" i="6"/>
  <c r="E273" i="13" s="1"/>
  <c r="K273" i="13" s="1"/>
  <c r="AD683" i="2"/>
  <c r="AD695" i="2" s="1"/>
  <c r="E280" i="6"/>
  <c r="E280" i="13" s="1"/>
  <c r="K280" i="13" s="1"/>
  <c r="E402" i="13"/>
  <c r="E289" i="6"/>
  <c r="E289" i="13" s="1"/>
  <c r="K289" i="13" s="1"/>
  <c r="AD867" i="2"/>
  <c r="AD879" i="2" s="1"/>
  <c r="AD93" i="2"/>
  <c r="AD114" i="2" s="1"/>
  <c r="E341" i="6"/>
  <c r="E341" i="13" s="1"/>
  <c r="K341" i="13" s="1"/>
  <c r="E342" i="6"/>
  <c r="E342" i="13" s="1"/>
  <c r="K342" i="13" s="1"/>
  <c r="E404" i="6"/>
  <c r="E404" i="13" s="1"/>
  <c r="K404" i="13" s="1"/>
  <c r="E406" i="6"/>
  <c r="E406" i="13" s="1"/>
  <c r="K406" i="13" s="1"/>
  <c r="AD222" i="2"/>
  <c r="AD234" i="2" s="1"/>
  <c r="AD20" i="2"/>
  <c r="AD32" i="2" s="1"/>
  <c r="AD584" i="2"/>
  <c r="AD612" i="2" s="1"/>
  <c r="AD583" i="2"/>
  <c r="I612" i="2"/>
  <c r="AD279" i="2"/>
  <c r="AD332" i="2" s="1"/>
  <c r="E169" i="6"/>
  <c r="E169" i="13" s="1"/>
  <c r="K169" i="13" s="1"/>
  <c r="E228" i="6"/>
  <c r="E228" i="13" s="1"/>
  <c r="K228" i="13" s="1"/>
  <c r="E551" i="6"/>
  <c r="E551" i="13" s="1"/>
  <c r="K551" i="13" s="1"/>
  <c r="AD833" i="2"/>
  <c r="AD866" i="2" s="1"/>
  <c r="AD820" i="2"/>
  <c r="AD832" i="2" s="1"/>
  <c r="E518" i="6"/>
  <c r="E518" i="13" s="1"/>
  <c r="I131" i="2"/>
  <c r="E542" i="6"/>
  <c r="E542" i="13" s="1"/>
  <c r="K542" i="13" s="1"/>
  <c r="E100" i="13"/>
  <c r="E516" i="6"/>
  <c r="E516" i="13" s="1"/>
  <c r="E510" i="6"/>
  <c r="E510" i="13" s="1"/>
  <c r="E515" i="6"/>
  <c r="E515" i="13" s="1"/>
  <c r="E511" i="6"/>
  <c r="E511" i="13" s="1"/>
  <c r="E513" i="6"/>
  <c r="E513" i="13" s="1"/>
  <c r="E514" i="6"/>
  <c r="E514" i="13" s="1"/>
  <c r="E509" i="6"/>
  <c r="E509" i="13" s="1"/>
  <c r="E507" i="6"/>
  <c r="E507" i="13" s="1"/>
  <c r="E508" i="6"/>
  <c r="E508" i="13" s="1"/>
  <c r="E232" i="6"/>
  <c r="E232" i="13" s="1"/>
  <c r="K232" i="13" s="1"/>
  <c r="I682" i="2"/>
  <c r="E438" i="6"/>
  <c r="E438" i="13" s="1"/>
  <c r="K438" i="13" s="1"/>
  <c r="I695" i="2"/>
  <c r="E180" i="6"/>
  <c r="E180" i="13" s="1"/>
  <c r="K180" i="13" s="1"/>
  <c r="I806" i="2"/>
  <c r="AD161" i="2"/>
  <c r="AD182" i="2" s="1"/>
  <c r="I778" i="2"/>
  <c r="E198" i="6"/>
  <c r="E198" i="13" s="1"/>
  <c r="AD779" i="2"/>
  <c r="AD793" i="2" s="1"/>
  <c r="E484" i="6"/>
  <c r="E484" i="13" s="1"/>
  <c r="K484" i="13" s="1"/>
  <c r="AD436" i="2"/>
  <c r="AD448" i="2" s="1"/>
  <c r="E298" i="6"/>
  <c r="E298" i="13" s="1"/>
  <c r="K298" i="13" s="1"/>
  <c r="I358" i="2"/>
  <c r="E245" i="6"/>
  <c r="E245" i="13" s="1"/>
  <c r="K245" i="13" s="1"/>
  <c r="I905" i="2"/>
  <c r="I487" i="2"/>
  <c r="E269" i="6"/>
  <c r="E269" i="13" s="1"/>
  <c r="K269" i="13" s="1"/>
  <c r="I278" i="2"/>
  <c r="E216" i="6"/>
  <c r="E360" i="6"/>
  <c r="E360" i="13" s="1"/>
  <c r="K360" i="13" s="1"/>
  <c r="AD346" i="2"/>
  <c r="AD358" i="2" s="1"/>
  <c r="E64" i="6"/>
  <c r="E64" i="13" s="1"/>
  <c r="E442" i="13"/>
  <c r="E403" i="6"/>
  <c r="E403" i="13" s="1"/>
  <c r="K403" i="13" s="1"/>
  <c r="E546" i="6"/>
  <c r="E546" i="13" s="1"/>
  <c r="E323" i="6"/>
  <c r="E323" i="13" s="1"/>
  <c r="AD475" i="2"/>
  <c r="AD487" i="2" s="1"/>
  <c r="E126" i="6"/>
  <c r="E126" i="13" s="1"/>
  <c r="I182" i="2"/>
  <c r="E407" i="6"/>
  <c r="E407" i="13" s="1"/>
  <c r="AD893" i="2"/>
  <c r="AD905" i="2" s="1"/>
  <c r="E276" i="6"/>
  <c r="E276" i="13" s="1"/>
  <c r="K276" i="13" s="1"/>
  <c r="E423" i="6"/>
  <c r="E423" i="13" s="1"/>
  <c r="E85" i="13"/>
  <c r="E168" i="6"/>
  <c r="E168" i="13" s="1"/>
  <c r="AD794" i="2"/>
  <c r="AD806" i="2" s="1"/>
  <c r="E159" i="6"/>
  <c r="E159" i="13" s="1"/>
  <c r="E284" i="6"/>
  <c r="E284" i="13" s="1"/>
  <c r="E292" i="6"/>
  <c r="E292" i="13" s="1"/>
  <c r="E295" i="6"/>
  <c r="E295" i="13" s="1"/>
  <c r="E293" i="6"/>
  <c r="E293" i="13" s="1"/>
  <c r="E524" i="6"/>
  <c r="E524" i="13" s="1"/>
  <c r="E83" i="13"/>
  <c r="E401" i="6"/>
  <c r="E401" i="13" s="1"/>
  <c r="K401" i="13" s="1"/>
  <c r="E156" i="6"/>
  <c r="E156" i="13" s="1"/>
  <c r="E164" i="6"/>
  <c r="E164" i="13" s="1"/>
  <c r="E521" i="6"/>
  <c r="E521" i="13" s="1"/>
  <c r="E527" i="6"/>
  <c r="E527" i="13" s="1"/>
  <c r="E528" i="6"/>
  <c r="E528" i="13" s="1"/>
  <c r="E520" i="6"/>
  <c r="E520" i="13" s="1"/>
  <c r="E523" i="6"/>
  <c r="E523" i="13" s="1"/>
  <c r="E499" i="6"/>
  <c r="E499" i="13" s="1"/>
  <c r="I448" i="2"/>
  <c r="AD209" i="2"/>
  <c r="AD221" i="2" s="1"/>
  <c r="I221" i="2"/>
  <c r="E408" i="6"/>
  <c r="E408" i="13" s="1"/>
  <c r="E409" i="6"/>
  <c r="E409" i="13" s="1"/>
  <c r="K409" i="13" s="1"/>
  <c r="E258" i="6"/>
  <c r="E258" i="13" s="1"/>
  <c r="E566" i="6"/>
  <c r="E566" i="13" s="1"/>
  <c r="K566" i="13" s="1"/>
  <c r="E559" i="6"/>
  <c r="E559" i="13" s="1"/>
  <c r="I558" i="2"/>
  <c r="AD533" i="2"/>
  <c r="AD558" i="2" s="1"/>
  <c r="E318" i="6"/>
  <c r="E318" i="13" s="1"/>
  <c r="E174" i="6"/>
  <c r="E174" i="13" s="1"/>
  <c r="E167" i="6"/>
  <c r="E167" i="13" s="1"/>
  <c r="E176" i="6"/>
  <c r="E176" i="13" s="1"/>
  <c r="E552" i="6"/>
  <c r="E552" i="13" s="1"/>
  <c r="E175" i="6"/>
  <c r="E175" i="13" s="1"/>
  <c r="AD261" i="2"/>
  <c r="AD278" i="2" s="1"/>
  <c r="E312" i="6"/>
  <c r="E312" i="13" s="1"/>
  <c r="I195" i="2"/>
  <c r="AD195" i="2"/>
  <c r="E565" i="6"/>
  <c r="E565" i="13" s="1"/>
  <c r="K565" i="13" s="1"/>
  <c r="I892" i="2"/>
  <c r="AD880" i="2"/>
  <c r="AD892" i="2" s="1"/>
  <c r="E564" i="6"/>
  <c r="E564" i="13" s="1"/>
  <c r="K564" i="13" s="1"/>
  <c r="E379" i="6"/>
  <c r="E379" i="13" s="1"/>
  <c r="K379" i="13" s="1"/>
  <c r="E386" i="6"/>
  <c r="E386" i="13" s="1"/>
  <c r="K386" i="13" s="1"/>
  <c r="E381" i="6"/>
  <c r="E381" i="13" s="1"/>
  <c r="E377" i="6"/>
  <c r="E377" i="13" s="1"/>
  <c r="E385" i="6"/>
  <c r="E385" i="13" s="1"/>
  <c r="K385" i="13" s="1"/>
  <c r="E378" i="6"/>
  <c r="E378" i="13" s="1"/>
  <c r="E384" i="6"/>
  <c r="E384" i="13" s="1"/>
  <c r="K384" i="13" s="1"/>
  <c r="E376" i="6"/>
  <c r="E376" i="13" s="1"/>
  <c r="E380" i="6"/>
  <c r="E380" i="13" s="1"/>
  <c r="K380" i="13" s="1"/>
  <c r="E394" i="6"/>
  <c r="E394" i="13" s="1"/>
  <c r="E554" i="6"/>
  <c r="E554" i="13" s="1"/>
  <c r="E544" i="6"/>
  <c r="E544" i="13" s="1"/>
  <c r="E548" i="6"/>
  <c r="E548" i="13" s="1"/>
  <c r="E547" i="6"/>
  <c r="E547" i="13" s="1"/>
  <c r="E550" i="6"/>
  <c r="E550" i="13" s="1"/>
  <c r="E545" i="6"/>
  <c r="E545" i="13" s="1"/>
  <c r="E549" i="6"/>
  <c r="E549" i="13" s="1"/>
  <c r="E371" i="6"/>
  <c r="E371" i="13" s="1"/>
  <c r="E369" i="6"/>
  <c r="E369" i="13" s="1"/>
  <c r="E424" i="6"/>
  <c r="E424" i="13" s="1"/>
  <c r="E421" i="6"/>
  <c r="E421" i="13" s="1"/>
  <c r="E415" i="6"/>
  <c r="E415" i="13" s="1"/>
  <c r="E241" i="6"/>
  <c r="E241" i="13" s="1"/>
  <c r="E243" i="6"/>
  <c r="E243" i="13" s="1"/>
  <c r="E237" i="6"/>
  <c r="E237" i="13" s="1"/>
  <c r="E105" i="6"/>
  <c r="E105" i="13" s="1"/>
  <c r="E103" i="6"/>
  <c r="E103" i="13" s="1"/>
  <c r="E111" i="6"/>
  <c r="E111" i="13" s="1"/>
  <c r="K111" i="13" s="1"/>
  <c r="E112" i="6"/>
  <c r="E112" i="13" s="1"/>
  <c r="K112" i="13" s="1"/>
  <c r="E102" i="6"/>
  <c r="E102" i="13" s="1"/>
  <c r="K102" i="13" s="1"/>
  <c r="E108" i="6"/>
  <c r="E108" i="13" s="1"/>
  <c r="K108" i="13" s="1"/>
  <c r="E104" i="6"/>
  <c r="E104" i="13" s="1"/>
  <c r="E61" i="6"/>
  <c r="E61" i="13" s="1"/>
  <c r="E52" i="6"/>
  <c r="E52" i="13" s="1"/>
  <c r="E40" i="6"/>
  <c r="E40" i="13" s="1"/>
  <c r="E41" i="6"/>
  <c r="E41" i="13" s="1"/>
  <c r="E39" i="6"/>
  <c r="E39" i="13" s="1"/>
  <c r="E37" i="6"/>
  <c r="E37" i="13" s="1"/>
  <c r="AD613" i="2"/>
  <c r="AD626" i="2" s="1"/>
  <c r="I626" i="2"/>
  <c r="I50" i="2"/>
  <c r="AD33" i="2"/>
  <c r="AD50" i="2" s="1"/>
  <c r="I793" i="2"/>
  <c r="I69" i="2"/>
  <c r="AD51" i="2"/>
  <c r="AD69" i="2" s="1"/>
  <c r="E186" i="6"/>
  <c r="E186" i="13" s="1"/>
  <c r="E183" i="6"/>
  <c r="E183" i="13" s="1"/>
  <c r="E181" i="6"/>
  <c r="E181" i="13" s="1"/>
  <c r="E185" i="6"/>
  <c r="E185" i="13" s="1"/>
  <c r="E182" i="6"/>
  <c r="E182" i="13" s="1"/>
  <c r="E54" i="6"/>
  <c r="E54" i="13" s="1"/>
  <c r="K54" i="13" s="1"/>
  <c r="E51" i="6"/>
  <c r="E51" i="13" s="1"/>
  <c r="E55" i="6"/>
  <c r="E55" i="13" s="1"/>
  <c r="K55" i="13" s="1"/>
  <c r="E60" i="6"/>
  <c r="E60" i="13" s="1"/>
  <c r="K60" i="13" s="1"/>
  <c r="E53" i="6"/>
  <c r="E53" i="13" s="1"/>
  <c r="K53" i="13" s="1"/>
  <c r="E57" i="6"/>
  <c r="E57" i="13" s="1"/>
  <c r="E56" i="6"/>
  <c r="E56" i="13" s="1"/>
  <c r="K56" i="13" s="1"/>
  <c r="E393" i="6"/>
  <c r="E393" i="13" s="1"/>
  <c r="E113" i="6"/>
  <c r="E113" i="13" s="1"/>
  <c r="E110" i="6"/>
  <c r="E110" i="13" s="1"/>
  <c r="E109" i="6"/>
  <c r="E109" i="13" s="1"/>
  <c r="E107" i="6"/>
  <c r="E107" i="13" s="1"/>
  <c r="K107" i="13" s="1"/>
  <c r="E235" i="6"/>
  <c r="E235" i="13" s="1"/>
  <c r="E234" i="6"/>
  <c r="E234" i="13" s="1"/>
  <c r="E240" i="6"/>
  <c r="E240" i="13" s="1"/>
  <c r="E344" i="6"/>
  <c r="E344" i="13" s="1"/>
  <c r="K344" i="13" s="1"/>
  <c r="E336" i="6"/>
  <c r="E336" i="13" s="1"/>
  <c r="K336" i="13" s="1"/>
  <c r="E345" i="6"/>
  <c r="E345" i="13" s="1"/>
  <c r="K345" i="13" s="1"/>
  <c r="E337" i="6"/>
  <c r="E337" i="13" s="1"/>
  <c r="K337" i="13" s="1"/>
  <c r="E338" i="6"/>
  <c r="E338" i="13" s="1"/>
  <c r="K338" i="13" s="1"/>
  <c r="E343" i="6"/>
  <c r="E343" i="13" s="1"/>
  <c r="K343" i="13" s="1"/>
  <c r="E383" i="6"/>
  <c r="E383" i="13" s="1"/>
  <c r="K383" i="13" s="1"/>
  <c r="E375" i="6"/>
  <c r="E375" i="13" s="1"/>
  <c r="K375" i="13" s="1"/>
  <c r="E382" i="6"/>
  <c r="E382" i="13" s="1"/>
  <c r="K382" i="13" s="1"/>
  <c r="E144" i="6"/>
  <c r="E144" i="13" s="1"/>
  <c r="E149" i="6"/>
  <c r="E149" i="13" s="1"/>
  <c r="E148" i="6"/>
  <c r="E148" i="13" s="1"/>
  <c r="K148" i="13" s="1"/>
  <c r="E145" i="6"/>
  <c r="E145" i="13" s="1"/>
  <c r="E146" i="6"/>
  <c r="E146" i="13" s="1"/>
  <c r="E150" i="6"/>
  <c r="E150" i="13" s="1"/>
  <c r="E141" i="6"/>
  <c r="E141" i="13" s="1"/>
  <c r="E143" i="6"/>
  <c r="E143" i="13" s="1"/>
  <c r="E151" i="6"/>
  <c r="E151" i="13" s="1"/>
  <c r="E147" i="6"/>
  <c r="E147" i="13" s="1"/>
  <c r="E142" i="6"/>
  <c r="E142" i="13" s="1"/>
  <c r="E152" i="6"/>
  <c r="E152" i="13" s="1"/>
  <c r="K152" i="13" s="1"/>
  <c r="K518" i="13" l="1"/>
  <c r="K466" i="13"/>
  <c r="K100" i="13"/>
  <c r="K425" i="13"/>
  <c r="K402" i="13"/>
  <c r="K117" i="13"/>
  <c r="E271" i="6"/>
  <c r="E271" i="13" s="1"/>
  <c r="K271" i="13" s="1"/>
  <c r="E29" i="6"/>
  <c r="E29" i="13" s="1"/>
  <c r="K29" i="13" s="1"/>
  <c r="E24" i="6"/>
  <c r="E24" i="13" s="1"/>
  <c r="K24" i="13" s="1"/>
  <c r="E18" i="13"/>
  <c r="E475" i="6"/>
  <c r="E475" i="13" s="1"/>
  <c r="E474" i="6"/>
  <c r="E474" i="13" s="1"/>
  <c r="E469" i="6"/>
  <c r="E469" i="13" s="1"/>
  <c r="E468" i="6"/>
  <c r="E468" i="13" s="1"/>
  <c r="E470" i="6"/>
  <c r="E470" i="13" s="1"/>
  <c r="E30" i="6"/>
  <c r="E30" i="13" s="1"/>
  <c r="K30" i="13" s="1"/>
  <c r="E32" i="6"/>
  <c r="E32" i="13" s="1"/>
  <c r="K32" i="13" s="1"/>
  <c r="E26" i="6"/>
  <c r="E26" i="13" s="1"/>
  <c r="K26" i="13" s="1"/>
  <c r="E33" i="6"/>
  <c r="E33" i="13" s="1"/>
  <c r="K33" i="13" s="1"/>
  <c r="E31" i="13"/>
  <c r="E119" i="6"/>
  <c r="E119" i="13" s="1"/>
  <c r="K119" i="13" s="1"/>
  <c r="E118" i="6"/>
  <c r="E118" i="13" s="1"/>
  <c r="K118" i="13" s="1"/>
  <c r="E124" i="6"/>
  <c r="E124" i="13" s="1"/>
  <c r="K124" i="13" s="1"/>
  <c r="E44" i="6"/>
  <c r="E44" i="13" s="1"/>
  <c r="K44" i="13" s="1"/>
  <c r="E48" i="13"/>
  <c r="E38" i="6"/>
  <c r="E38" i="13" s="1"/>
  <c r="K38" i="13" s="1"/>
  <c r="E45" i="6"/>
  <c r="E45" i="13" s="1"/>
  <c r="K45" i="13" s="1"/>
  <c r="E441" i="6"/>
  <c r="E441" i="13" s="1"/>
  <c r="K441" i="13" s="1"/>
  <c r="E444" i="6"/>
  <c r="E444" i="13" s="1"/>
  <c r="K444" i="13" s="1"/>
  <c r="E451" i="6"/>
  <c r="E447" i="6"/>
  <c r="E84" i="6"/>
  <c r="E84" i="13" s="1"/>
  <c r="K84" i="13" s="1"/>
  <c r="E76" i="6"/>
  <c r="E76" i="13" s="1"/>
  <c r="K76" i="13" s="1"/>
  <c r="E78" i="6"/>
  <c r="E78" i="13" s="1"/>
  <c r="K78" i="13" s="1"/>
  <c r="E213" i="13"/>
  <c r="E216" i="13"/>
  <c r="E63" i="6"/>
  <c r="E63" i="13" s="1"/>
  <c r="K63" i="13" s="1"/>
  <c r="E74" i="6"/>
  <c r="E74" i="13" s="1"/>
  <c r="K74" i="13" s="1"/>
  <c r="E579" i="6"/>
  <c r="E579" i="13" s="1"/>
  <c r="E575" i="6"/>
  <c r="E575" i="13" s="1"/>
  <c r="K575" i="13" s="1"/>
  <c r="E476" i="6"/>
  <c r="E476" i="13" s="1"/>
  <c r="E477" i="13"/>
  <c r="E471" i="6"/>
  <c r="E471" i="13" s="1"/>
  <c r="E472" i="6"/>
  <c r="E472" i="13" s="1"/>
  <c r="E473" i="13"/>
  <c r="E467" i="13"/>
  <c r="E416" i="6"/>
  <c r="E416" i="13" s="1"/>
  <c r="K416" i="13" s="1"/>
  <c r="E512" i="13"/>
  <c r="E321" i="6"/>
  <c r="E321" i="13" s="1"/>
  <c r="K321" i="13" s="1"/>
  <c r="E314" i="6"/>
  <c r="E314" i="13" s="1"/>
  <c r="K314" i="13" s="1"/>
  <c r="E317" i="6"/>
  <c r="E317" i="13" s="1"/>
  <c r="K317" i="13" s="1"/>
  <c r="E320" i="6"/>
  <c r="E320" i="13" s="1"/>
  <c r="K320" i="13" s="1"/>
  <c r="E315" i="6"/>
  <c r="E315" i="13" s="1"/>
  <c r="K315" i="13" s="1"/>
  <c r="E316" i="6"/>
  <c r="E316" i="13" s="1"/>
  <c r="K316" i="13" s="1"/>
  <c r="E239" i="6"/>
  <c r="E239" i="13" s="1"/>
  <c r="K239" i="13" s="1"/>
  <c r="E236" i="6"/>
  <c r="E236" i="13" s="1"/>
  <c r="K236" i="13" s="1"/>
  <c r="E290" i="6"/>
  <c r="E290" i="13" s="1"/>
  <c r="K290" i="13" s="1"/>
  <c r="E291" i="6"/>
  <c r="E291" i="13" s="1"/>
  <c r="K291" i="13" s="1"/>
  <c r="E238" i="6"/>
  <c r="E238" i="13" s="1"/>
  <c r="K238" i="13" s="1"/>
  <c r="E233" i="6"/>
  <c r="E233" i="13" s="1"/>
  <c r="K233" i="13" s="1"/>
  <c r="E204" i="6"/>
  <c r="E204" i="13" s="1"/>
  <c r="K204" i="13" s="1"/>
  <c r="E227" i="6"/>
  <c r="E227" i="13" s="1"/>
  <c r="K227" i="13" s="1"/>
  <c r="E224" i="6"/>
  <c r="E224" i="13" s="1"/>
  <c r="K224" i="13" s="1"/>
  <c r="E458" i="6"/>
  <c r="E458" i="13" s="1"/>
  <c r="K458" i="13" s="1"/>
  <c r="E456" i="6"/>
  <c r="E456" i="13" s="1"/>
  <c r="K456" i="13" s="1"/>
  <c r="E457" i="6"/>
  <c r="E457" i="13" s="1"/>
  <c r="K457" i="13" s="1"/>
  <c r="E221" i="6"/>
  <c r="E221" i="13" s="1"/>
  <c r="K221" i="13" s="1"/>
  <c r="E460" i="6"/>
  <c r="E460" i="13" s="1"/>
  <c r="K460" i="13" s="1"/>
  <c r="E431" i="6"/>
  <c r="E431" i="13" s="1"/>
  <c r="K431" i="13" s="1"/>
  <c r="E242" i="6"/>
  <c r="E242" i="13" s="1"/>
  <c r="K242" i="13" s="1"/>
  <c r="E96" i="13"/>
  <c r="E311" i="6"/>
  <c r="E311" i="13" s="1"/>
  <c r="K311" i="13" s="1"/>
  <c r="E310" i="6"/>
  <c r="E310" i="13" s="1"/>
  <c r="K310" i="13" s="1"/>
  <c r="E313" i="6"/>
  <c r="E313" i="13" s="1"/>
  <c r="K313" i="13" s="1"/>
  <c r="E461" i="6"/>
  <c r="E461" i="13" s="1"/>
  <c r="K461" i="13" s="1"/>
  <c r="E462" i="6"/>
  <c r="E462" i="13" s="1"/>
  <c r="K462" i="13" s="1"/>
  <c r="E453" i="6"/>
  <c r="E453" i="13" s="1"/>
  <c r="K453" i="13" s="1"/>
  <c r="E459" i="6"/>
  <c r="E459" i="13" s="1"/>
  <c r="K459" i="13" s="1"/>
  <c r="E464" i="6"/>
  <c r="E464" i="13" s="1"/>
  <c r="K464" i="13" s="1"/>
  <c r="E463" i="6"/>
  <c r="E463" i="13" s="1"/>
  <c r="K463" i="13" s="1"/>
  <c r="E454" i="6"/>
  <c r="E454" i="13" s="1"/>
  <c r="K454" i="13" s="1"/>
  <c r="E430" i="6"/>
  <c r="E430" i="13" s="1"/>
  <c r="K430" i="13" s="1"/>
  <c r="E533" i="6"/>
  <c r="E533" i="13" s="1"/>
  <c r="K533" i="13" s="1"/>
  <c r="E265" i="6"/>
  <c r="E265" i="13" s="1"/>
  <c r="K265" i="13" s="1"/>
  <c r="E555" i="6"/>
  <c r="E555" i="13" s="1"/>
  <c r="K555" i="13" s="1"/>
  <c r="E437" i="6"/>
  <c r="E437" i="13" s="1"/>
  <c r="K437" i="13" s="1"/>
  <c r="E525" i="6"/>
  <c r="E525" i="13" s="1"/>
  <c r="E529" i="13"/>
  <c r="E570" i="6"/>
  <c r="E570" i="13" s="1"/>
  <c r="E577" i="6"/>
  <c r="E577" i="13" s="1"/>
  <c r="E522" i="6"/>
  <c r="E522" i="13" s="1"/>
  <c r="E519" i="6"/>
  <c r="E519" i="13" s="1"/>
  <c r="E362" i="6"/>
  <c r="E362" i="13" s="1"/>
  <c r="K362" i="13" s="1"/>
  <c r="E363" i="6"/>
  <c r="E363" i="13" s="1"/>
  <c r="K363" i="13" s="1"/>
  <c r="E388" i="6"/>
  <c r="E388" i="13" s="1"/>
  <c r="K388" i="13" s="1"/>
  <c r="E395" i="6"/>
  <c r="E395" i="13" s="1"/>
  <c r="K395" i="13" s="1"/>
  <c r="E435" i="6"/>
  <c r="E435" i="13" s="1"/>
  <c r="K435" i="13" s="1"/>
  <c r="E436" i="6"/>
  <c r="E436" i="13" s="1"/>
  <c r="K436" i="13" s="1"/>
  <c r="E434" i="6"/>
  <c r="E434" i="13" s="1"/>
  <c r="K434" i="13" s="1"/>
  <c r="E433" i="6"/>
  <c r="E433" i="13" s="1"/>
  <c r="K433" i="13" s="1"/>
  <c r="E429" i="6"/>
  <c r="E429" i="13" s="1"/>
  <c r="K429" i="13" s="1"/>
  <c r="E432" i="6"/>
  <c r="E432" i="13" s="1"/>
  <c r="K432" i="13" s="1"/>
  <c r="E427" i="6"/>
  <c r="E427" i="13" s="1"/>
  <c r="K427" i="13" s="1"/>
  <c r="E428" i="6"/>
  <c r="E428" i="13" s="1"/>
  <c r="K428" i="13" s="1"/>
  <c r="E229" i="6"/>
  <c r="E229" i="13" s="1"/>
  <c r="K229" i="13" s="1"/>
  <c r="E230" i="13"/>
  <c r="E225" i="6"/>
  <c r="E225" i="13" s="1"/>
  <c r="K225" i="13" s="1"/>
  <c r="E226" i="13"/>
  <c r="E222" i="6"/>
  <c r="E222" i="13" s="1"/>
  <c r="K222" i="13" s="1"/>
  <c r="E223" i="6"/>
  <c r="E223" i="13" s="1"/>
  <c r="K223" i="13" s="1"/>
  <c r="E219" i="6"/>
  <c r="E219" i="13" s="1"/>
  <c r="K219" i="13" s="1"/>
  <c r="E220" i="13"/>
  <c r="E540" i="6"/>
  <c r="E540" i="13" s="1"/>
  <c r="K540" i="13" s="1"/>
  <c r="E541" i="6"/>
  <c r="E541" i="13" s="1"/>
  <c r="K541" i="13" s="1"/>
  <c r="E538" i="6"/>
  <c r="E538" i="13" s="1"/>
  <c r="K538" i="13" s="1"/>
  <c r="E539" i="6"/>
  <c r="E539" i="13" s="1"/>
  <c r="K539" i="13" s="1"/>
  <c r="E535" i="6"/>
  <c r="E535" i="13" s="1"/>
  <c r="K535" i="13" s="1"/>
  <c r="E536" i="6"/>
  <c r="E536" i="13" s="1"/>
  <c r="K536" i="13" s="1"/>
  <c r="E532" i="6"/>
  <c r="E532" i="13" s="1"/>
  <c r="K532" i="13" s="1"/>
  <c r="E534" i="6"/>
  <c r="E534" i="13" s="1"/>
  <c r="K534" i="13" s="1"/>
  <c r="E187" i="6"/>
  <c r="E187" i="13" s="1"/>
  <c r="E191" i="13"/>
  <c r="E267" i="6"/>
  <c r="E267" i="13" s="1"/>
  <c r="K267" i="13" s="1"/>
  <c r="E268" i="6"/>
  <c r="E268" i="13" s="1"/>
  <c r="K268" i="13" s="1"/>
  <c r="E263" i="6"/>
  <c r="E263" i="13" s="1"/>
  <c r="K263" i="13" s="1"/>
  <c r="E264" i="6"/>
  <c r="E264" i="13" s="1"/>
  <c r="K264" i="13" s="1"/>
  <c r="E261" i="6"/>
  <c r="E261" i="13" s="1"/>
  <c r="K261" i="13" s="1"/>
  <c r="E262" i="6"/>
  <c r="E262" i="13" s="1"/>
  <c r="K262" i="13" s="1"/>
  <c r="E259" i="6"/>
  <c r="E259" i="13" s="1"/>
  <c r="K259" i="13" s="1"/>
  <c r="E260" i="6"/>
  <c r="E260" i="13" s="1"/>
  <c r="K260" i="13" s="1"/>
  <c r="E94" i="6"/>
  <c r="E94" i="13" s="1"/>
  <c r="E91" i="13"/>
  <c r="E93" i="6"/>
  <c r="E93" i="13" s="1"/>
  <c r="E95" i="6"/>
  <c r="E95" i="13" s="1"/>
  <c r="E92" i="6"/>
  <c r="E92" i="13" s="1"/>
  <c r="E99" i="6"/>
  <c r="E99" i="13" s="1"/>
  <c r="E97" i="6"/>
  <c r="E97" i="13" s="1"/>
  <c r="E98" i="6"/>
  <c r="E98" i="13" s="1"/>
  <c r="E90" i="13"/>
  <c r="E89" i="13"/>
  <c r="E15" i="6"/>
  <c r="E15" i="13" s="1"/>
  <c r="E20" i="13"/>
  <c r="E21" i="6"/>
  <c r="E21" i="13" s="1"/>
  <c r="E22" i="13"/>
  <c r="E17" i="6"/>
  <c r="E17" i="13" s="1"/>
  <c r="E19" i="6"/>
  <c r="E19" i="13" s="1"/>
  <c r="E14" i="6"/>
  <c r="E14" i="13" s="1"/>
  <c r="E16" i="6"/>
  <c r="E16" i="13" s="1"/>
  <c r="E12" i="6"/>
  <c r="E12" i="13" s="1"/>
  <c r="E13" i="6"/>
  <c r="E13" i="13" s="1"/>
  <c r="E77" i="13"/>
  <c r="E11" i="6"/>
  <c r="E11" i="13" s="1"/>
  <c r="K11" i="13" s="1"/>
  <c r="E210" i="6"/>
  <c r="E212" i="6"/>
  <c r="E212" i="13" s="1"/>
  <c r="K212" i="13" s="1"/>
  <c r="E208" i="6"/>
  <c r="E209" i="6"/>
  <c r="E447" i="13"/>
  <c r="K447" i="13" s="1"/>
  <c r="E451" i="13"/>
  <c r="K451" i="13" s="1"/>
  <c r="E325" i="6"/>
  <c r="E325" i="13" s="1"/>
  <c r="E330" i="6"/>
  <c r="E330" i="13" s="1"/>
  <c r="E123" i="6"/>
  <c r="E123" i="13" s="1"/>
  <c r="E115" i="13"/>
  <c r="E155" i="6"/>
  <c r="E155" i="13" s="1"/>
  <c r="K155" i="13" s="1"/>
  <c r="E154" i="6"/>
  <c r="E154" i="13" s="1"/>
  <c r="E163" i="6"/>
  <c r="E163" i="13" s="1"/>
  <c r="E160" i="6"/>
  <c r="E160" i="13" s="1"/>
  <c r="E161" i="6"/>
  <c r="E161" i="13" s="1"/>
  <c r="E162" i="6"/>
  <c r="E162" i="13" s="1"/>
  <c r="E537" i="6"/>
  <c r="E537" i="13" s="1"/>
  <c r="K537" i="13" s="1"/>
  <c r="E531" i="6"/>
  <c r="E531" i="13" s="1"/>
  <c r="K531" i="13" s="1"/>
  <c r="E493" i="6"/>
  <c r="E493" i="13" s="1"/>
  <c r="E158" i="6"/>
  <c r="E158" i="13" s="1"/>
  <c r="E157" i="6"/>
  <c r="E157" i="13" s="1"/>
  <c r="E502" i="6"/>
  <c r="E502" i="13" s="1"/>
  <c r="E492" i="6"/>
  <c r="E492" i="13" s="1"/>
  <c r="K492" i="13" s="1"/>
  <c r="E501" i="6"/>
  <c r="E501" i="13" s="1"/>
  <c r="E498" i="6"/>
  <c r="E498" i="13" s="1"/>
  <c r="E503" i="6"/>
  <c r="E503" i="13" s="1"/>
  <c r="E497" i="6"/>
  <c r="E497" i="13" s="1"/>
  <c r="K497" i="13" s="1"/>
  <c r="E494" i="6"/>
  <c r="E494" i="13" s="1"/>
  <c r="K494" i="13" s="1"/>
  <c r="E500" i="6"/>
  <c r="E500" i="13" s="1"/>
  <c r="E495" i="6"/>
  <c r="E495" i="13" s="1"/>
  <c r="E496" i="6"/>
  <c r="E496" i="13" s="1"/>
  <c r="E581" i="6"/>
  <c r="E581" i="13" s="1"/>
  <c r="K581" i="13" s="1"/>
  <c r="E572" i="6"/>
  <c r="E572" i="13" s="1"/>
  <c r="E578" i="6"/>
  <c r="E578" i="13" s="1"/>
  <c r="E349" i="6"/>
  <c r="E349" i="13" s="1"/>
  <c r="K349" i="13" s="1"/>
  <c r="E356" i="6"/>
  <c r="E356" i="13" s="1"/>
  <c r="K356" i="13" s="1"/>
  <c r="E357" i="6"/>
  <c r="E357" i="13" s="1"/>
  <c r="K357" i="13" s="1"/>
  <c r="E350" i="6"/>
  <c r="E350" i="13" s="1"/>
  <c r="K350" i="13" s="1"/>
  <c r="E351" i="6"/>
  <c r="E351" i="13" s="1"/>
  <c r="E353" i="6"/>
  <c r="E353" i="13" s="1"/>
  <c r="E358" i="6"/>
  <c r="E358" i="13" s="1"/>
  <c r="K358" i="13" s="1"/>
  <c r="E304" i="6"/>
  <c r="E304" i="13" s="1"/>
  <c r="E297" i="6"/>
  <c r="E297" i="13" s="1"/>
  <c r="E308" i="6"/>
  <c r="E308" i="13" s="1"/>
  <c r="E299" i="6"/>
  <c r="E299" i="13" s="1"/>
  <c r="E207" i="6"/>
  <c r="E215" i="6"/>
  <c r="E211" i="6"/>
  <c r="E217" i="6"/>
  <c r="E206" i="6"/>
  <c r="E135" i="6"/>
  <c r="E135" i="13" s="1"/>
  <c r="E131" i="6"/>
  <c r="E131" i="13" s="1"/>
  <c r="E138" i="6"/>
  <c r="E138" i="13" s="1"/>
  <c r="E132" i="6"/>
  <c r="E132" i="13" s="1"/>
  <c r="E129" i="6"/>
  <c r="E129" i="13" s="1"/>
  <c r="K129" i="13" s="1"/>
  <c r="E136" i="6"/>
  <c r="E136" i="13" s="1"/>
  <c r="E134" i="6"/>
  <c r="E134" i="13" s="1"/>
  <c r="E139" i="6"/>
  <c r="E139" i="13" s="1"/>
  <c r="K139" i="13" s="1"/>
  <c r="E490" i="6"/>
  <c r="E490" i="13" s="1"/>
  <c r="K490" i="13" s="1"/>
  <c r="E488" i="6"/>
  <c r="E488" i="13" s="1"/>
  <c r="E481" i="6"/>
  <c r="E481" i="13" s="1"/>
  <c r="K481" i="13" s="1"/>
  <c r="E399" i="6"/>
  <c r="E399" i="13" s="1"/>
  <c r="K399" i="13" s="1"/>
  <c r="E398" i="6"/>
  <c r="E398" i="13" s="1"/>
  <c r="E397" i="6"/>
  <c r="E397" i="13" s="1"/>
  <c r="K525" i="13" l="1"/>
  <c r="K519" i="13"/>
  <c r="K512" i="13"/>
  <c r="K472" i="13"/>
  <c r="K474" i="13"/>
  <c r="K471" i="13"/>
  <c r="K470" i="13"/>
  <c r="K475" i="13"/>
  <c r="K468" i="13"/>
  <c r="K476" i="13"/>
  <c r="K469" i="13"/>
  <c r="K98" i="13"/>
  <c r="K95" i="13"/>
  <c r="K92" i="13"/>
  <c r="K97" i="13"/>
  <c r="K93" i="13"/>
  <c r="K99" i="13"/>
  <c r="K94" i="13"/>
  <c r="K31" i="13"/>
  <c r="K115" i="13"/>
  <c r="K191" i="13"/>
  <c r="K230" i="13"/>
  <c r="K467" i="13"/>
  <c r="K477" i="13"/>
  <c r="K18" i="13"/>
  <c r="K473" i="13"/>
  <c r="K48" i="13"/>
  <c r="K22" i="13"/>
  <c r="K89" i="13"/>
  <c r="K91" i="13"/>
  <c r="K220" i="13"/>
  <c r="K226" i="13"/>
  <c r="K529" i="13"/>
  <c r="K77" i="13"/>
  <c r="K90" i="13"/>
  <c r="K96" i="13"/>
  <c r="K213" i="13"/>
  <c r="E206" i="13"/>
  <c r="E217" i="13"/>
  <c r="E211" i="13"/>
  <c r="E214" i="13"/>
  <c r="E215" i="13"/>
  <c r="K215" i="13" s="1"/>
  <c r="E207" i="13"/>
  <c r="E209" i="13"/>
  <c r="K209" i="13" s="1"/>
  <c r="E208" i="13"/>
  <c r="E210" i="13"/>
  <c r="K210" i="13" s="1"/>
  <c r="K214" i="13" l="1"/>
</calcChain>
</file>

<file path=xl/sharedStrings.xml><?xml version="1.0" encoding="utf-8"?>
<sst xmlns="http://schemas.openxmlformats.org/spreadsheetml/2006/main" count="14308" uniqueCount="2259">
  <si>
    <t>No.</t>
  </si>
  <si>
    <t>NOMBRE DEL PROPONENTE</t>
  </si>
  <si>
    <t>REPRESENTANTE LEGAL</t>
  </si>
  <si>
    <t>INTEGRANTES</t>
  </si>
  <si>
    <t>NIT. INTEGRANTE</t>
  </si>
  <si>
    <t xml:space="preserve">% DE PARTICIPACIÓN </t>
  </si>
  <si>
    <t># grupos</t>
  </si>
  <si>
    <t>GRUPOS AL QUE SE PRESENTAN</t>
  </si>
  <si>
    <t>REVISAR NIT REPETIDO</t>
  </si>
  <si>
    <t>UNIÓN TEMPORAL L&amp;W</t>
  </si>
  <si>
    <t>SEGURIDAD LASER LTDA.</t>
  </si>
  <si>
    <t>800.068.707-3</t>
  </si>
  <si>
    <t>x</t>
  </si>
  <si>
    <t>WEST ARMY SECURITY LTDA</t>
  </si>
  <si>
    <t>830.069.989-7</t>
  </si>
  <si>
    <t>UNION TEMPORAL S4</t>
  </si>
  <si>
    <t>SEGURIDAD ATEMPI LTDA</t>
  </si>
  <si>
    <t>860.074.752-8</t>
  </si>
  <si>
    <t>X</t>
  </si>
  <si>
    <t xml:space="preserve">AUTENTICA SEGURIDAD LTDA </t>
  </si>
  <si>
    <t>800.138.597-0</t>
  </si>
  <si>
    <t xml:space="preserve">ISVI LTDA </t>
  </si>
  <si>
    <t>860.401.191-1</t>
  </si>
  <si>
    <t>COMPAÑIA DE SEGURIDAD NACIONAL COMSENAL LTDA</t>
  </si>
  <si>
    <t>860.518.504-5</t>
  </si>
  <si>
    <t>SEGURIDAD NUEVA ERA LTDA</t>
  </si>
  <si>
    <t>830.070.625-3</t>
  </si>
  <si>
    <t xml:space="preserve">SEGURIDAD NAPOLES </t>
  </si>
  <si>
    <t xml:space="preserve">SEGURIDAD NAPOLES LTDA </t>
  </si>
  <si>
    <t>860.523.408-6</t>
  </si>
  <si>
    <t>UNIÓN TEMPORAL COM-SED</t>
  </si>
  <si>
    <t>CELAR LIMITADA</t>
  </si>
  <si>
    <t>800.169.799-4</t>
  </si>
  <si>
    <t>SEGURIDAD MONSERRATE LTDA</t>
  </si>
  <si>
    <t>800.062.361-1</t>
  </si>
  <si>
    <t>SEGURIDAD ONCOR LTDA</t>
  </si>
  <si>
    <t>800.201.668-4</t>
  </si>
  <si>
    <t>UNIÓN TEMPORAL INDICOL 2021</t>
  </si>
  <si>
    <t>SEGURIDAD DIGITAL LTDA</t>
  </si>
  <si>
    <t>800.248.541-0</t>
  </si>
  <si>
    <t>RONDACOL LTDA</t>
  </si>
  <si>
    <t>860.529.319-6</t>
  </si>
  <si>
    <t>INTERCONTINENTAL DE SEGURIDAD LTDA</t>
  </si>
  <si>
    <t>830.039.387-5</t>
  </si>
  <si>
    <t>SU OPORTUNO SERVICIO LTDA</t>
  </si>
  <si>
    <t xml:space="preserve">SU OPORTUNO SERVICIO LTDA </t>
  </si>
  <si>
    <t>860.020.369-8</t>
  </si>
  <si>
    <t>VIGILANCIA SANTAFEREÑA Y CIA LTDA</t>
  </si>
  <si>
    <t>800.076.719-5</t>
  </si>
  <si>
    <t>UNION TEMPORAL M&amp;A SEGURIDAD</t>
  </si>
  <si>
    <t>MEGASEGURIDAD LA PROVEEDORA LTDA</t>
  </si>
  <si>
    <t>860.072.115-7</t>
  </si>
  <si>
    <t>ALPHA SEGURIDAD PRIVADA LIMITADA</t>
  </si>
  <si>
    <t>860.051.945-3</t>
  </si>
  <si>
    <t>UNION TEMPORAL NC SED 2021</t>
  </si>
  <si>
    <t>SEGURIDAD NAPOLES LTDA</t>
  </si>
  <si>
    <t>SEGURIDAD COSMOS LTDA.</t>
  </si>
  <si>
    <t>800.023.646-9</t>
  </si>
  <si>
    <t>UNION TEMPORAL PL 2021</t>
  </si>
  <si>
    <t>SEGUIRIDAD Y VIGILANCIA  PRIVADA PUMA LTDA</t>
  </si>
  <si>
    <t>813.002.358-1</t>
  </si>
  <si>
    <t xml:space="preserve">LUBECK SECURITY LTDA </t>
  </si>
  <si>
    <t>900.208.203-8</t>
  </si>
  <si>
    <t>UNION TEMPORAL
SED SEGURIDAD 2021</t>
  </si>
  <si>
    <t>COMPAÑIA VIGILANCIA COVISUR DE COLOMBIA LTDA</t>
  </si>
  <si>
    <t>891.502.104-5</t>
  </si>
  <si>
    <t>DETECCIÓN SEGURIDAD PRIVADA LIMITADA DETECCIÓN LTDA</t>
  </si>
  <si>
    <t>901.153.192-0</t>
  </si>
  <si>
    <t>COVISUR DE COLOMBIA LTDA</t>
  </si>
  <si>
    <t>COOPERATIVA AUTONOMA DE SEGURIDAD C.T.A. COAUTONOMA C.T.A</t>
  </si>
  <si>
    <t>827.000.616-7</t>
  </si>
  <si>
    <t xml:space="preserve"> UNIÓN TEMPORAL ZM 2021E</t>
  </si>
  <si>
    <t>ZONA  DE SEGURIDAD  LTDA</t>
  </si>
  <si>
    <t>900.306.514-3</t>
  </si>
  <si>
    <t>SEGURIDAD  MONTEVIDEO  LTDA</t>
  </si>
  <si>
    <t>900.707.925-8</t>
  </si>
  <si>
    <t>UNIÓN TEMPORAL SEANSED 2021</t>
  </si>
  <si>
    <t>SEGURIDAD EL PENTAGONO COLOMBIANO LIMITADA SEPECOL LTDA</t>
  </si>
  <si>
    <t>860.526.603-1</t>
  </si>
  <si>
    <t>COMPAÑÍA ANDINA DE SEGURIDAD PRIVADA LTDA – ANDISEG LTDA</t>
  </si>
  <si>
    <t>860.032.347-8</t>
  </si>
  <si>
    <t>UNIÓN TEMPORAL VISE LTDA –VIGILANCIA ACOSTA LTDA</t>
  </si>
  <si>
    <t>VISE LTDA</t>
  </si>
  <si>
    <t>860.507.033-0</t>
  </si>
  <si>
    <t>VIGILANCIA ACOSTA LTDA</t>
  </si>
  <si>
    <t>800.085.526-9</t>
  </si>
  <si>
    <t xml:space="preserve">UNION TEMPORAL PROVIG 2021  </t>
  </si>
  <si>
    <t xml:space="preserve">VIGILANCIA GUAJIRA LTDA </t>
  </si>
  <si>
    <t>892.120.119-9</t>
  </si>
  <si>
    <t xml:space="preserve">PROSEGUR VIGILANCIA Y SEGURIDAD PRIVADA LTDA </t>
  </si>
  <si>
    <t>890.401.802-0</t>
  </si>
  <si>
    <t>UNION TEMPORAL EDUCACION PSC 2021</t>
  </si>
  <si>
    <t xml:space="preserve">VIGILANCIA Y SEGURIDAD CELTA LTDA </t>
  </si>
  <si>
    <t>900.250.707-5</t>
  </si>
  <si>
    <t>SEGURIDAD SURAMERICANA LTDA</t>
  </si>
  <si>
    <t>860.058.002-5</t>
  </si>
  <si>
    <t>PRISMA COMPAÑÍA DE SEGURIDAD LTDA</t>
  </si>
  <si>
    <t>830.095.166-2</t>
  </si>
  <si>
    <t>UNION TEMPORAL SED DE SEGURIDAD</t>
  </si>
  <si>
    <t>CUSTODIAR LIMITADA</t>
  </si>
  <si>
    <t>800.103.851-6</t>
  </si>
  <si>
    <t>COLVISEG COLOMBIANA  DE VIGILANCIA Y SEGURIDAD LIMITADA</t>
  </si>
  <si>
    <t>860.090.721-7</t>
  </si>
  <si>
    <t>GRANADINA DE VIGILANCIA LIMITADA</t>
  </si>
  <si>
    <t>860.513.971-9</t>
  </si>
  <si>
    <t>UNION TEMPORAL TECNISERACIS</t>
  </si>
  <si>
    <t>TECNISEG DE COLOMBIA LTDA</t>
  </si>
  <si>
    <t>830.063.683-1</t>
  </si>
  <si>
    <t>SERACIS LTDA</t>
  </si>
  <si>
    <t>811.007.280-1</t>
  </si>
  <si>
    <t>COOPERATIVA DE VIGILANCIA Y SERVICIOS DE BUCARAMANGA CTA – COOVIAM CTA</t>
  </si>
  <si>
    <t>804.000.353-1</t>
  </si>
  <si>
    <t xml:space="preserve">UNION  TEMPORAL SERVIGLOBAL SED 2021 </t>
  </si>
  <si>
    <t>SERVICIOS TECNICOS DE VIGILANCIA LTDA - SERVIGTEC</t>
  </si>
  <si>
    <t>860.060.112-3</t>
  </si>
  <si>
    <t xml:space="preserve">INTERGLOBAL SEGURIDAD Y VIGILANCIA LTDA </t>
  </si>
  <si>
    <t>802.006.730-5</t>
  </si>
  <si>
    <t>UNION TEMPORAL PROGRESEMOS</t>
  </si>
  <si>
    <t>MIRO SEGURIDAD LTDA</t>
  </si>
  <si>
    <t>890.932.539-6</t>
  </si>
  <si>
    <t>SEGURIDAD OCCIDENTE LTDA</t>
  </si>
  <si>
    <t>891.303.786-4</t>
  </si>
  <si>
    <t>SERVAGRO SEGURIDAD PRIVADA LTDA</t>
  </si>
  <si>
    <t>800.169.376-2</t>
  </si>
  <si>
    <t>,</t>
  </si>
  <si>
    <t>UNION TEMPORAL SAC</t>
  </si>
  <si>
    <t>AVIZOR SEGURIDAD LTDA</t>
  </si>
  <si>
    <t>830.024.478-1</t>
  </si>
  <si>
    <t xml:space="preserve">COSEQUIN LTDA </t>
  </si>
  <si>
    <t>890.001.572-5</t>
  </si>
  <si>
    <t>SOCIETY PROTECTION TECHNIC COLOMBIA LTDA - SOPROTECO LTDA</t>
  </si>
  <si>
    <t>860.067.453-1</t>
  </si>
  <si>
    <t xml:space="preserve"> UNION TEMPORAL AG 2021</t>
  </si>
  <si>
    <t>ATALAYA 1 SECURITY GROUP LTDA EN REORGANIZACION</t>
  </si>
  <si>
    <t>860.035.200-8</t>
  </si>
  <si>
    <t>GCSI GRUPO COLOMBIANO DE SEGURIDAD INTEGRAL LTDA.</t>
  </si>
  <si>
    <t>860.350.044-5</t>
  </si>
  <si>
    <t>UNIÓN TEMPORAL PROTECCION ANP 2021</t>
  </si>
  <si>
    <t>SEGURIDAD PENTA LTDA</t>
  </si>
  <si>
    <t>830.009.853-8</t>
  </si>
  <si>
    <t>AGENCIA NACIONAL DE SEGURIDAD PRIVADA ANSE LTDA</t>
  </si>
  <si>
    <t>830.071.567-9</t>
  </si>
  <si>
    <t>EMPRESA DE VIGILANCIA Y SEGURIDAD PRIVADA CARIMAR LTDA</t>
  </si>
  <si>
    <t>900.245.560-1</t>
  </si>
  <si>
    <t>UNION TEMPORAL SED21 P&amp;S</t>
  </si>
  <si>
    <t xml:space="preserve">PROTEVIS LTDA PROTECCION VIGILANCIA SEGURIDAD EN REORGANIZACION </t>
  </si>
  <si>
    <t>860.526.793-0</t>
  </si>
  <si>
    <t>SERVISION DE COLOMBIA Y CIA LTDA</t>
  </si>
  <si>
    <t>860.450.780-7</t>
  </si>
  <si>
    <t>UNION TEMPORAL MSC EDUCACION 2021</t>
  </si>
  <si>
    <t>SEGURIDAD CANINA DE COLOMBIA LTDA SECANCOL LTDA</t>
  </si>
  <si>
    <t>800.185.549-7</t>
  </si>
  <si>
    <t>SEGURIDAD SAN CARLOS LTDA</t>
  </si>
  <si>
    <t>900.309.976-6</t>
  </si>
  <si>
    <t>SEGURIDAD SAN MARTIN LTDA</t>
  </si>
  <si>
    <t>830.106.586-1</t>
  </si>
  <si>
    <t>UNIÓN TEMPORAL  AHS  2021</t>
  </si>
  <si>
    <t>Compañía de Vigilancia y Seguridad Privada ÁGUILA DE ORO DE COLOMBIA LTDA.</t>
  </si>
  <si>
    <t>800.236.801-9</t>
  </si>
  <si>
    <t>HELAM SEGURIDAD LTDA.</t>
  </si>
  <si>
    <t>830.026.009-1</t>
  </si>
  <si>
    <t>UNIÓN TEMPORAL SEGURIDAD DOBLE A</t>
  </si>
  <si>
    <t>ACON SECURITY LTDA</t>
  </si>
  <si>
    <t>830.016.530-3</t>
  </si>
  <si>
    <t>AFILCO SEGURIDAD LTDA</t>
  </si>
  <si>
    <t>900.410.157-1</t>
  </si>
  <si>
    <t>SEGURIDAD Y VIGILANCIA COLOMBIANA SEVICOL LTDA</t>
  </si>
  <si>
    <t>890.204.162-0</t>
  </si>
  <si>
    <t xml:space="preserve">UNIÓN TEMPORAL TAC CENTRAL </t>
  </si>
  <si>
    <t>TAC SEGURIDAD LTDA</t>
  </si>
  <si>
    <t>900.448.609-3</t>
  </si>
  <si>
    <t>SEGURIDAD CENTRAL LIMITADA</t>
  </si>
  <si>
    <t>860.514.568-8</t>
  </si>
  <si>
    <t xml:space="preserve">UNION TEMPORAL SAS </t>
  </si>
  <si>
    <t>SEGURIDAD LAS AMERICAS LTDA</t>
  </si>
  <si>
    <t>860.518.862-7</t>
  </si>
  <si>
    <t>SEGURIDAD ATLAS LTDA</t>
  </si>
  <si>
    <t>890.312.749-6</t>
  </si>
  <si>
    <t xml:space="preserve">SERVICONI LTDA </t>
  </si>
  <si>
    <t>890.111.018-8</t>
  </si>
  <si>
    <t>SEGURIDAD SUPERIOR LTDA</t>
  </si>
  <si>
    <t>860.066.946-6</t>
  </si>
  <si>
    <t>UNION TEMPORAL COL-CX-2021</t>
  </si>
  <si>
    <t xml:space="preserve">SEGURIDAD PRIVADA Y VIGILANCIA P OLIMPO  SEGURIDAD LTDA Y VIGILANCIA </t>
  </si>
  <si>
    <t>830.092.706-6</t>
  </si>
  <si>
    <t>COLOMBIANA DE VIGILANCIA TECNICA COVITEC LTDA</t>
  </si>
  <si>
    <t>890.930.176-7</t>
  </si>
  <si>
    <t xml:space="preserve">SEGURIDAD ELECTRONICA CAXAR LTDA </t>
  </si>
  <si>
    <t>900.325.980-3</t>
  </si>
  <si>
    <t>UNIÓN TEMPORAL FISE 2021</t>
  </si>
  <si>
    <t>FIDELITY SECURITY COMPANY LTDA</t>
  </si>
  <si>
    <t>900.448.692-5</t>
  </si>
  <si>
    <t>SEGURIDAD Y VIGILANCIA SERVICONCEL LTDA</t>
  </si>
  <si>
    <t>830.049.411-7</t>
  </si>
  <si>
    <t>UNIÓN TEMPORAL SB-SS 2021</t>
  </si>
  <si>
    <t>SEGURIDAD BOLIVAR LTDA.</t>
  </si>
  <si>
    <t>830.072.874-1</t>
  </si>
  <si>
    <t>SEGURIDAD SECURBEL LTDA</t>
  </si>
  <si>
    <t>900.116.346-7</t>
  </si>
  <si>
    <t>SECURITAS COLOMBIA S.A.</t>
  </si>
  <si>
    <t>860.023.264-7</t>
  </si>
  <si>
    <t>UNION TEMPORAL CD SEGURIDAD</t>
  </si>
  <si>
    <t>DELTHAC 1 SEGURIDAD LTDA</t>
  </si>
  <si>
    <t>804.000.044-0</t>
  </si>
  <si>
    <t>COMPAÑÍA   DE   SERVICIOS   DE   VIGILANCIA   PRIVADA PORTILLA Y PORTILLA LTDA. COSERVIPP LTDA.</t>
  </si>
  <si>
    <t>800.163.265-6</t>
  </si>
  <si>
    <t>SEGURIDAD ORIENTAL LTDA</t>
  </si>
  <si>
    <t>830.076.099-9</t>
  </si>
  <si>
    <t>SERVICONFOR LTDA</t>
  </si>
  <si>
    <t>860.517.560-3</t>
  </si>
  <si>
    <t>UNIÓN TEMPORAL
SEGURIDAD JVS 2021</t>
  </si>
  <si>
    <t>JM SECURITY LTDA</t>
  </si>
  <si>
    <t>860.067.378-7</t>
  </si>
  <si>
    <t>SEGURIDAD VIRTUAL LTDA</t>
  </si>
  <si>
    <t>900.007.882-6</t>
  </si>
  <si>
    <t>SEGURIDAD SHALOM LTDA</t>
  </si>
  <si>
    <t>830.106.567-1</t>
  </si>
  <si>
    <t xml:space="preserve">UNIÓN TEMPORAL 
SE TO SE EDUCACIÓN 1600 </t>
  </si>
  <si>
    <t>SEGURIDAD Y VIGILANCIA INDUSTRIAL COMERCIAL Y BANCARIA - SEVIN LTDA</t>
  </si>
  <si>
    <t>860.500.743-1</t>
  </si>
  <si>
    <t>SEGURIDAD RECORD DE COLOMBIA LTDA SEGURCOL,</t>
  </si>
  <si>
    <t>890.911.972-2</t>
  </si>
  <si>
    <t>TORONTO DE COLOMBIA LIMITADA</t>
  </si>
  <si>
    <t>830.080.092-0</t>
  </si>
  <si>
    <t>YALE ADMEJORES</t>
  </si>
  <si>
    <t>YALE SERVISSEG LIMITADA</t>
  </si>
  <si>
    <t>860.510.882-8</t>
  </si>
  <si>
    <t>ADMEJORES SEGURIDADTDA</t>
  </si>
  <si>
    <t>830.116.741-1</t>
  </si>
  <si>
    <t>VIPERS LTDA.</t>
  </si>
  <si>
    <t>800.209.088-9</t>
  </si>
  <si>
    <t>UNION TEMPORAL A-O SED</t>
  </si>
  <si>
    <t>AMCOVIT LTDA</t>
  </si>
  <si>
    <t xml:space="preserve">860.011.268-4 </t>
  </si>
  <si>
    <t>SEGURIDAD ONCORL LTDA.</t>
  </si>
  <si>
    <t>BUHO SEGURIDAD LIMITADA</t>
  </si>
  <si>
    <t>860.404.674-9</t>
  </si>
  <si>
    <t>UNION TEMPORAL INTERDINATEC  2021</t>
  </si>
  <si>
    <t>COMPAÑÍAANDINA DE SEGURIDAD PRIVADALTDA -ANDISEG</t>
  </si>
  <si>
    <t>INTERGLOBAL SEGURIDAD Y VIGILANCIA LTDA</t>
  </si>
  <si>
    <t>SERVICIODE VIGILANCIA TECNICOLTDA -SERVIGTECLTDA</t>
  </si>
  <si>
    <t xml:space="preserve">UNIÓN TEMPORAL ANDIGLOBALTEC SED 2021. </t>
  </si>
  <si>
    <t>COMPAÑIA ANDINA DE SEGURIDAD PRIVADA LTDA - ANDISEC.</t>
  </si>
  <si>
    <t>INTERGLOBAL SEGURIDAD Y VIGILANCIA LTDA.</t>
  </si>
  <si>
    <t>SERVICIO DE VIGILANCIA TECNICO LTDA. SERVIGTEC LTDA.</t>
  </si>
  <si>
    <t>UNIÓN TEMPORAL SERVIG SED</t>
  </si>
  <si>
    <t>VIGIAS DE COLOMBIA SRL LTDA</t>
  </si>
  <si>
    <t>860.050.247-6</t>
  </si>
  <si>
    <t>COMPAÑIA DE VIGILANCIA PRIVADA SERSECOL LTDA</t>
  </si>
  <si>
    <t>UNIÓN TEMPORAL EDUCACIÓN GCE 2021</t>
  </si>
  <si>
    <t>GUARDIANES COMPAÑÍA LÍDER DE SEGURIDAD LIMITADA – EN REORGANIZACIÓN</t>
  </si>
  <si>
    <t>860.520.097-5</t>
  </si>
  <si>
    <t>COBASEC LIMITADA EN REORGANIZACIÓN</t>
  </si>
  <si>
    <t>891.801.317-1</t>
  </si>
  <si>
    <t>EXPERTOS SEGURIDAD LTDA</t>
  </si>
  <si>
    <t>800.010.866-6</t>
  </si>
  <si>
    <t>UNION TEMPORAL SERVIDINAGLOBAL 2021</t>
  </si>
  <si>
    <t>COMPAÑÍA ANDINA DE SEGURIDAD PRIVADA LTDA - ANDISEG</t>
  </si>
  <si>
    <t>SERVICIO DE VIGILANCIA TECNICO LTDA -SERVIGTEC LTDA</t>
  </si>
  <si>
    <t>UNIÓN TEMPORAL UT-EAAJ-2021</t>
  </si>
  <si>
    <t>AINCA SEGURIDAD LTDA</t>
  </si>
  <si>
    <t>830.085.880-0</t>
  </si>
  <si>
    <t>SEGURIDAD JANO LTDA</t>
  </si>
  <si>
    <t>822.002.315-6</t>
  </si>
  <si>
    <t>COMPAÑÍA DE VIGILANCIA Y SEGURIDAD PRIVADA AZIMUT LTDA</t>
  </si>
  <si>
    <t>800.129.890-6</t>
  </si>
  <si>
    <t>SEGURIDAD ESTELAR LIMITADA</t>
  </si>
  <si>
    <t>822.005.145-4</t>
  </si>
  <si>
    <t>VALOR LICITIACION 2021</t>
  </si>
  <si>
    <t>GRUPO</t>
  </si>
  <si>
    <t>TOTAL</t>
  </si>
  <si>
    <t>AÑO</t>
  </si>
  <si>
    <t>SMMLV</t>
  </si>
  <si>
    <t>NO INCLUIDA</t>
  </si>
  <si>
    <t>NO APARECE CÓDIGO</t>
  </si>
  <si>
    <t>NO COINCIDE CÓDIGO</t>
  </si>
  <si>
    <t>NO COINCIDE SALARIOS</t>
  </si>
  <si>
    <t>GRAN TOTAL</t>
  </si>
  <si>
    <t>NO CUMPLE</t>
  </si>
  <si>
    <t>PROPONENTE</t>
  </si>
  <si>
    <t>No. de Grupos</t>
  </si>
  <si>
    <t>GRUPOS A LOS QUE SE PRESENTÓ</t>
  </si>
  <si>
    <t>GRUPOS EN LOS QUE ESTA HABILITADO</t>
  </si>
  <si>
    <t> VALOR TOTAL DEL GRUPO </t>
  </si>
  <si>
    <t>INTEGRANTES DEL PROPONENTE SI ES UT CONSORCIO U OTRO</t>
  </si>
  <si>
    <t>% DE PARTICIPACIÓN</t>
  </si>
  <si>
    <t>PRESUPUESTO OFICIAL PARA GRUPOS OFERTADOS</t>
  </si>
  <si>
    <t>EXPERIENCIA REQUERIDA POR PROPONENTE EXPRESADA EN SMMLV 2021</t>
  </si>
  <si>
    <t xml:space="preserve">FOLIOS DE LA CERTIFICACIÓN </t>
  </si>
  <si>
    <t>CERTIFICACIÓN NÚMERO</t>
  </si>
  <si>
    <t>IDENTIFICACIÓN DEL CONTRATO (NOMBRE DEL CONTRATANTE Y No.)</t>
  </si>
  <si>
    <t>EMPRESA QUE APORTA LA EXPERIENCIA (Nombre)</t>
  </si>
  <si>
    <t xml:space="preserve">VERIFICACIÓN OBJETO SIMILAR </t>
  </si>
  <si>
    <t>% PARTICIPACION DEL CONTRATO ACREDITADO</t>
  </si>
  <si>
    <t>FECHA INICIO (31/03/2011)</t>
  </si>
  <si>
    <t>FECHA FINAL (31/03/2021)</t>
  </si>
  <si>
    <t>VERIFICACIÓN CUMPLIMIENTO RANGO DE FECHAS</t>
  </si>
  <si>
    <t>PLAZO DE EJECUCIÓN EN MESES</t>
  </si>
  <si>
    <t>VALOR DEL CONTRATO EN PESOS COLOMBIANOS</t>
  </si>
  <si>
    <t>VALOR A TENER EN CUENTA PESOS COLOMBIANOS</t>
  </si>
  <si>
    <t>SMMLV (A LA FECHA DE INICIO DEL CONTRATO)</t>
  </si>
  <si>
    <t>SMMLV (A LA FECHA DE TERMINACION DEL CONTRATO)</t>
  </si>
  <si>
    <t>VALOR ACTUALIZADO CON SMMLV (2021)</t>
  </si>
  <si>
    <t xml:space="preserve">VERIFICACION RUP (Contratante, Contratista, código UNSPSC y valor) </t>
  </si>
  <si>
    <t>CUMPLE / NO CUMPLE CERTIFICACIÓN MÍNIMO A 2.201 SMMLV</t>
  </si>
  <si>
    <t>VALIDACIÓN CERTIFICACIÓN INDIVIDUAL</t>
  </si>
  <si>
    <t>OBSERVACIONES INDIVIDUALES EXPERIENCIA</t>
  </si>
  <si>
    <t>TOTAL EXPERIENCIA APORTADA POR PROPONENTE EXPRESADA EN SMMLV 2020</t>
  </si>
  <si>
    <t>VALIDACIÓN DE EXPERIENCIA EN SMMLV 2021</t>
  </si>
  <si>
    <t>INTEGRANTE</t>
  </si>
  <si>
    <t>VALOR EXPERIENCIA DE INTEGRANTE</t>
  </si>
  <si>
    <t>VALIDACIÓN EXPERIENCIA INTEGRANTE</t>
  </si>
  <si>
    <t>OBSERVACIONES INDIVIDUALES POR INTEGRANTE</t>
  </si>
  <si>
    <t>CUMPLIMIENTO GENERAL EXPERIENCIA</t>
  </si>
  <si>
    <t>OBSERVACIONES GENERALES</t>
  </si>
  <si>
    <t>2</t>
  </si>
  <si>
    <t>INVERSIONES DAMA SALUD S.A. CTO 010 DEL 2014.</t>
  </si>
  <si>
    <t>Cumple</t>
  </si>
  <si>
    <t>INCLUIDA</t>
  </si>
  <si>
    <t>3</t>
  </si>
  <si>
    <t>SECRETARIA DE EDUCACIÓN. CTO 2093 DEL 2014</t>
  </si>
  <si>
    <t>4</t>
  </si>
  <si>
    <t>SECRETARIA DE EDUCACIÓN. CTO 2094 DEL 2014</t>
  </si>
  <si>
    <t>SECRETARIA DE EDUCACIÓN. CTO 378285 DEL 2018</t>
  </si>
  <si>
    <t>SECRETARIA DISTRITAL DE INTEGRACIÓN SOCIAL. CTO  5692 DEL 2017</t>
  </si>
  <si>
    <t>39 Y 40</t>
  </si>
  <si>
    <t>CONSORCIO CONSTRUCTORA RUTA DEL SOL - CONSOL CTO EPC - SC 351 DEL 2014</t>
  </si>
  <si>
    <t>43</t>
  </si>
  <si>
    <t>CAJA DE RETIRO DE LAS FUERZAS MILITARES CREMIL. CTO 001 DEL 2017</t>
  </si>
  <si>
    <t>LATINOAMERICANA DE CONSTRUCCIÓNES LATINCO S.A.</t>
  </si>
  <si>
    <t>44 - 45</t>
  </si>
  <si>
    <t>CONSORCIO CONSTRUCTORA RUTA DEL SOL - CONSOL</t>
  </si>
  <si>
    <t>1</t>
  </si>
  <si>
    <t>FISCALIA GENERAL DE LA NACION - SUBDIRECCION DE APOYO A LA GESTION DE ANTIOQUIA CTO 120 DEL 2014</t>
  </si>
  <si>
    <t>UNIDAD ADMINISTRATIVA ESPECIAL DE AERONAUTICA CIVIL CTO 16000503-AH3-02 DEL 2016</t>
  </si>
  <si>
    <t>UNIVERSIDAD DE LOS ANDES  CTO UA-0036-16</t>
  </si>
  <si>
    <t>UNIVERSIDAD DE LOS ANDES  CTO UA-0092-12</t>
  </si>
  <si>
    <t>UNIVERSIDAD DEL ROSARIO CTO 20110547</t>
  </si>
  <si>
    <t>UNIVERSIDAD DEL ROSARIO  CTO 20110504</t>
  </si>
  <si>
    <t>FUNDACION UNIVERSIDAD DE BOGOTA JORGE TADEO LOZANO</t>
  </si>
  <si>
    <t>SECRETARIA DE EDUCACION DEL DISTRITO - 2576 DEL 2013</t>
  </si>
  <si>
    <t>6</t>
  </si>
  <si>
    <t>INSTITUTO NACIONAL DE MEDICINA LEGAL Y CIENCIAS FORENSES 352-SG-2014</t>
  </si>
  <si>
    <t>UNIDAD ADMINISTRATIVA ESPECIAL DE AERONAUTICA CIVIL</t>
  </si>
  <si>
    <t>CORPORACION AUTONOMA REGIONAL DE CUNDINAMARCA  1153 DEL 2016</t>
  </si>
  <si>
    <t>CEPSA COLOMBIA 8010007689</t>
  </si>
  <si>
    <t>REPSOL CO-A1555-2016</t>
  </si>
  <si>
    <t>ECOPETROL MA-0023755</t>
  </si>
  <si>
    <t>DATABANK DB-CC-010-2015</t>
  </si>
  <si>
    <t>PACIFIC E&amp;P COLOMBIA</t>
  </si>
  <si>
    <t xml:space="preserve">FRONTERA ENERGY COLOMBIA,CORP </t>
  </si>
  <si>
    <t>SECRETARIA DISTRIITAL DE INTEGRACIÓN SOCIAL. CTO  5688 DEL 2017</t>
  </si>
  <si>
    <t>Servicio Nacional de Aprendizaje - Regional Atlantico CTO 1006 - 2014</t>
  </si>
  <si>
    <t>+</t>
  </si>
  <si>
    <t>Emgesa CTO  5800006670</t>
  </si>
  <si>
    <t>Codensa S.A   CTO  5800006686</t>
  </si>
  <si>
    <t>AGENCIA PARA
REINCORPORACIÓN Y LA
NORMALIZACIÓN CONTRATO ARN No. 1786 DE 2018</t>
  </si>
  <si>
    <t>FISCALIA GENERAL DE LA NACION -NORTE DE SANTANDER  CTO 075-2016</t>
  </si>
  <si>
    <t>5</t>
  </si>
  <si>
    <t xml:space="preserve">ALCALDIA DE SANTIAGO DE CALI - 4135010261253 DEL 2017 </t>
  </si>
  <si>
    <t>RAMA JUDICIAL -PASTO  CTO 110-2018</t>
  </si>
  <si>
    <t>GOBERNACION DE CUNDINAMARCA CTO 195-2016</t>
  </si>
  <si>
    <t>9</t>
  </si>
  <si>
    <t>RAMA JUDICIAL -BOGOTA LIC01PS01-15</t>
  </si>
  <si>
    <t>ALCALDIA DE DOS QUEBRADAS CTO 503 - 2019</t>
  </si>
  <si>
    <t>HOSPITAL MILITAR CENTRAL CTO 254-2016</t>
  </si>
  <si>
    <t>HOSPITAL MILITAR CENTRAL CTO 154-2014</t>
  </si>
  <si>
    <t>FONDO FINANCIERO DISTRITAL DE SALUD  CTO  194-2013</t>
  </si>
  <si>
    <t>PATRIMONIO AUTONOMO DE REMANENTES DEL ISS EN LIQUIDACION CTO - 173-2015</t>
  </si>
  <si>
    <t>IDEAM CTO 24157888</t>
  </si>
  <si>
    <t>2-13</t>
  </si>
  <si>
    <t xml:space="preserve">ALCALDIA DE SANTIAGO DE CALI - 41220261231 DEL 2016 </t>
  </si>
  <si>
    <t>14</t>
  </si>
  <si>
    <t>SECRETARIA DE EDUCACION DEL DISTRITO - SED-LP-DSA-012-2013</t>
  </si>
  <si>
    <t>15</t>
  </si>
  <si>
    <t>SECRETARIA DE EDUCACION DEL DISTRITO -2080 27 JUNIO DEL 2014</t>
  </si>
  <si>
    <t>16</t>
  </si>
  <si>
    <t>SECRETARIA DE EDUCACION DEL DISTRITO - 2202 DEL 29 DE MAYO DEL 2015</t>
  </si>
  <si>
    <t>17</t>
  </si>
  <si>
    <t>SECRETARIA DE EDUCACION DEL DISTRITO - 2203 DEL 29 DE MAYO DEL 2015</t>
  </si>
  <si>
    <t>18 - 26</t>
  </si>
  <si>
    <t>SECRETARIA DE EDUCACION - 1587 DEL 6 DE ABRIL DEL 2017</t>
  </si>
  <si>
    <t>27-37</t>
  </si>
  <si>
    <t>SECRETARIA DE EDUCACION DEL DISTRITO - 004 DEL 6 DE ABRIL DEL 2018</t>
  </si>
  <si>
    <t>38</t>
  </si>
  <si>
    <t>GASEOSAS COLOMBIANAS - N/A</t>
  </si>
  <si>
    <t>39</t>
  </si>
  <si>
    <t>40 - 42</t>
  </si>
  <si>
    <t>CORPORACION DE ABASTOS CORABASTOS - 2016022</t>
  </si>
  <si>
    <t>43 - 45</t>
  </si>
  <si>
    <t>CORPORACION DE ABASTOS CORABASTOS - 2017007</t>
  </si>
  <si>
    <t>46 - 47</t>
  </si>
  <si>
    <t>CORPORACION DE ABASTOS CORABASTOS - 2018016</t>
  </si>
  <si>
    <t>50</t>
  </si>
  <si>
    <t>MUNICIPIO DE PALMIRA MP 1872012</t>
  </si>
  <si>
    <t>53 -54</t>
  </si>
  <si>
    <t>MUNICIPIO DE PALMIRA MP462013</t>
  </si>
  <si>
    <t>55 - 57</t>
  </si>
  <si>
    <t>MUNICIPIO DE PALMIRA MP 2752014</t>
  </si>
  <si>
    <t>58</t>
  </si>
  <si>
    <t>AERONAUTICA UAE 12000246OK 2012</t>
  </si>
  <si>
    <t>60</t>
  </si>
  <si>
    <t>MUNICIPIO DE SOACHA 1117 2016</t>
  </si>
  <si>
    <t>62 - 64</t>
  </si>
  <si>
    <t>SECRETARIA DE EDUCACION DEL CHOCO - 473134 2014</t>
  </si>
  <si>
    <t>65 - 80</t>
  </si>
  <si>
    <t>SECRETARIA DE EDUCACION DEL CHOCO - 473051 2013</t>
  </si>
  <si>
    <t>81 - 83</t>
  </si>
  <si>
    <t>FONDO PARA LA REPARACION DE LAS VICTIMAS DE LA UNIDAD PARA LA ATENCION Y REPARACION INTEGRAL DE LAS VICTIMAS SRV - 125 DEL 2017</t>
  </si>
  <si>
    <t>84</t>
  </si>
  <si>
    <t>CORPACERO S/N</t>
  </si>
  <si>
    <t>85</t>
  </si>
  <si>
    <t>UNIVERSIDAD INDUSTRIAL DE SANTANDER UIS - 050 DEL 2014</t>
  </si>
  <si>
    <t>SECRETARIA DE EDUCACION DEL DISTRITO. CTO. 2629 DE 2012</t>
  </si>
  <si>
    <t>TELMEX COLOMBIA SA-CTO CM 2018 0097</t>
  </si>
  <si>
    <t>14-15</t>
  </si>
  <si>
    <t>SALUD TOTAL EPS</t>
  </si>
  <si>
    <t>BUEN CAFE LIOFILIZADO DE COLOMBIA-CN-2018-0081</t>
  </si>
  <si>
    <t>51</t>
  </si>
  <si>
    <t>CENTRAL HIDROELECTRICA DE CALDAS CHEP ESP-CT 2014-000168</t>
  </si>
  <si>
    <t>TECNOLOGIA ALIMENTARIA SAS</t>
  </si>
  <si>
    <t>61</t>
  </si>
  <si>
    <t>BUEN CAFE LIOFILIZADO DE COLOMBIA-CN-2019-0077</t>
  </si>
  <si>
    <t>62</t>
  </si>
  <si>
    <t>CENTRO COMERCIAL CABLE PLAZA PH</t>
  </si>
  <si>
    <t>63</t>
  </si>
  <si>
    <t>UNIVERSIDAD DE MANIZALES</t>
  </si>
  <si>
    <t>64</t>
  </si>
  <si>
    <t>DE LOS ALMACENES GENERALES DE DEPOSITO DE CAFE SA-SUCURSAL MANIZALES-CN-2019-0015</t>
  </si>
  <si>
    <t>UNIDAD DE ATENCION Y REPARACION INTEGRAL A LAS VICTIMAS. CTO FRV-057 2016</t>
  </si>
  <si>
    <t xml:space="preserve">INSTITUTO DE DESARROLLO URBANO </t>
  </si>
  <si>
    <t>8</t>
  </si>
  <si>
    <t>TRANSCARIBE</t>
  </si>
  <si>
    <t>10</t>
  </si>
  <si>
    <t>SERVICIO NACIONAL DE APRENDIZAJE SENA. CTO 0975 DE 2012</t>
  </si>
  <si>
    <t>11</t>
  </si>
  <si>
    <t>MUNICIPIO DE MEDELLIN-SECRETARIA DE SUMINISTROS Y SERVICIOS. CTO 4600050509 DE 2013</t>
  </si>
  <si>
    <t>12</t>
  </si>
  <si>
    <t>1-11</t>
  </si>
  <si>
    <t>TERMINAL DE TRANSPORTE SA.BOGOTÁ-CTO T26-DE 2019</t>
  </si>
  <si>
    <t>SURAMERICANA</t>
  </si>
  <si>
    <t>INDUSTRIA LICORERA DE CALDAS</t>
  </si>
  <si>
    <t>AUTOMOTORES COMERCIALES-AUTOCOM SA</t>
  </si>
  <si>
    <t>3 A 7</t>
  </si>
  <si>
    <t>INSTITUTO COLOMBIANO DE BIENESTAR FAMILIAR - ICBF. CTO. 1661 DE 2015</t>
  </si>
  <si>
    <t>8 Y 9</t>
  </si>
  <si>
    <t>DIRECCIÓN EJECUTIVA SECCIONAL DE ADMINISTRACIÓN JUDICIAL BOGOTÁ - RAMA JUDICIAL. CTO LIC01PS02-16</t>
  </si>
  <si>
    <t>11 A 14</t>
  </si>
  <si>
    <t>SERVICIO NACIONAL DE APRENDIZAJE - SENA. CTO C01PCCNTR. 704842 DE 2018</t>
  </si>
  <si>
    <t>15 A 20</t>
  </si>
  <si>
    <t xml:space="preserve">SECRETARIA DE EDUCACIÓN DISTRITAL. CTO. 1567 DE 2017 </t>
  </si>
  <si>
    <t>21</t>
  </si>
  <si>
    <t>SECRETARIA DE EDUCACIÓN DISTRITAL. CTO 2205 DE 2015</t>
  </si>
  <si>
    <t>22 Y 23</t>
  </si>
  <si>
    <t>UNIVERSIDAD PEDAGOGICA Y TECNOLÓGICA DE COLOMBIA - UPTC. CTO. 413 DE 2013</t>
  </si>
  <si>
    <t>24 Y 25</t>
  </si>
  <si>
    <t>UNIVERSIDAD PEDAGÍGICA Y TECNOLÓGICA DE COLOMBIA - UPTC. CTO 302 DE 2015</t>
  </si>
  <si>
    <t>26 Y 27</t>
  </si>
  <si>
    <t>UNIVERSIDAD PEDAGÍGICA Y TECNOLÓGICA DE COLOMBIA - UPTC. CTO 472018</t>
  </si>
  <si>
    <t>28 Y 29</t>
  </si>
  <si>
    <t>SECRETARIA DISTRITAL DE LA MUJER. CTO. 100 DE 2014</t>
  </si>
  <si>
    <t>30 A 36</t>
  </si>
  <si>
    <t>CORREAGRO - UNIVERSIDAD DISTRITAL FRANCISCO JOSÉ DE CALDAS.</t>
  </si>
  <si>
    <t>37 Y 38</t>
  </si>
  <si>
    <t>SECRETARIA DE EDUCACIÓN DISTRITAL. CTO. 2633 DE 2012.</t>
  </si>
  <si>
    <t xml:space="preserve">FUNDACIÓN SANTAFÉ DE BOGOTÁ. </t>
  </si>
  <si>
    <t>40</t>
  </si>
  <si>
    <t>UNIDAD ADMINISTRATIVA ESPECIAL DE AERONAUTICA CIVIL. 12000245-OK-2012</t>
  </si>
  <si>
    <t>41</t>
  </si>
  <si>
    <t>PATRIMONIO AUTÓNOMO RUTA DEL SOL - SECTOR 1. CTO. CVH-137-2012</t>
  </si>
  <si>
    <t>EMPRESA DE TELECOMUNICACIONES DE BOGOTA E.S.P CTO 4600012032 DEL 2012</t>
  </si>
  <si>
    <t>TRANSMILENIO S.A CTO 183 DE 2015</t>
  </si>
  <si>
    <t>EMPRESA DE ACUEDUCTO Y ALCANTARILLADO DE BOGOTA CTO 1-05-11500-203-2014</t>
  </si>
  <si>
    <t>ECOPETROL MA -0023703</t>
  </si>
  <si>
    <t>ECOPETROL MA -0023752 OK</t>
  </si>
  <si>
    <t>SECRETARIA DISTRITAL DE INTEGRACION SOCIAL CTO 6986 DEL 2014</t>
  </si>
  <si>
    <t>AEROPUERTO DEL ORIENTE CTO 0120-09</t>
  </si>
  <si>
    <t>DISTRITO TURISTICO Y CULTURA DE CARTAGENA DE INDIAS   93-136-147-148-367-602-603-605-631 DEL 2011</t>
  </si>
  <si>
    <t>GOBERNACION DEL CESAR 2018-02-1133 DEL 2018</t>
  </si>
  <si>
    <t>GOBERNACION DEL CESAR 2017020650</t>
  </si>
  <si>
    <t>AGROBURSATIL 22658180</t>
  </si>
  <si>
    <t>SECRETARIA DISTRITAL DE INTEGRACION SOCIAL 6987 DEL 2014</t>
  </si>
  <si>
    <t>SECRETARIA DISTRITAL DE INTEGRACION SOCIAL 6988 DEL 2014</t>
  </si>
  <si>
    <t>DEPARTAMENTO ADMINISTRATIVO NACIONAL DE ESTADISTICA  CTO 1361 DEL 2014</t>
  </si>
  <si>
    <t>2-3</t>
  </si>
  <si>
    <t>SECRETARIA DE EDUCACIÓN DISTRITAL N° 1629</t>
  </si>
  <si>
    <t>SECRETARIA DE EDUCACIÓN DISTRITAL N° 2631</t>
  </si>
  <si>
    <t>CUMPLE</t>
  </si>
  <si>
    <t>6-8</t>
  </si>
  <si>
    <t>UNIVERSIDAD JAVERIANA DJS-321-11</t>
  </si>
  <si>
    <t>SECRETARIA DE EDUCACIÓN Y CULTURA DEL VALLE 1246</t>
  </si>
  <si>
    <t>DEPARTAMENTO DEL CAUCA- SECRETARIA DE EDUCACIÓN Y CULTURA 945</t>
  </si>
  <si>
    <t>11-12</t>
  </si>
  <si>
    <t>UNIVERSIDAD JAVERIANA DJS-282-14</t>
  </si>
  <si>
    <t>13</t>
  </si>
  <si>
    <t>ECOPETROL 5214677</t>
  </si>
  <si>
    <t>SERVCIO NACIONAL DE APRENDIZAJE SENA  N° 958</t>
  </si>
  <si>
    <t>22</t>
  </si>
  <si>
    <t>EMPRESAS PUBLICAS DE MEDELLIN N° CW28533</t>
  </si>
  <si>
    <t>3 al 7</t>
  </si>
  <si>
    <t xml:space="preserve">SERVICIO NACIONAL DE APRENDIZAJE "SENA"  957 de 2017  </t>
  </si>
  <si>
    <t>8 al 23</t>
  </si>
  <si>
    <t xml:space="preserve">TRANSMILENIO S.A. 337 de 2017  </t>
  </si>
  <si>
    <t>24 al 38</t>
  </si>
  <si>
    <t xml:space="preserve"> SECRETARIA DE EDUCACION DEL DISTRITO CO1.PCC.NTR.378355 de 2018 </t>
  </si>
  <si>
    <t>39 al 42</t>
  </si>
  <si>
    <t xml:space="preserve">SERVICIO NACIONAL DE APRENDIZAJE "SENA" 0972 del 2012 </t>
  </si>
  <si>
    <t>43 al 46</t>
  </si>
  <si>
    <t xml:space="preserve">SECRETARIA DISTRITAL DE INTEGRACION SOCIAL 9304 del 2015 </t>
  </si>
  <si>
    <t>47 al 54</t>
  </si>
  <si>
    <t xml:space="preserve">SECRETARIA DISTRITAL DE INTEGRACION SOCIAL 12039 del 2016 </t>
  </si>
  <si>
    <t>55 al 56</t>
  </si>
  <si>
    <t xml:space="preserve">SECRETARIA DE EDUCACIÓN DISTRITAL  2627 del 2012 </t>
  </si>
  <si>
    <t>57 al 61</t>
  </si>
  <si>
    <t xml:space="preserve">SECRETARIA DISTRITAL DE INTEGRACION SOCIAL  8817 del 2016 </t>
  </si>
  <si>
    <t>62 al 64</t>
  </si>
  <si>
    <t xml:space="preserve">SERVICIO NACIONAL DE APRENDIZAJE "SENA"  00728 del 2014 </t>
  </si>
  <si>
    <t>65 al 65</t>
  </si>
  <si>
    <t>CONCEJO SUPERIOR DE LA JUDICATURA - DIRECCIÓN EJECUTIVA SECCIONAL DE ADMINISTRACIÓN JUDICIAL DE CALI 
057 del 2016</t>
  </si>
  <si>
    <t>66 al 68</t>
  </si>
  <si>
    <t xml:space="preserve">SECRETARIA DISTRITAL DE INTEGRACION SOCIAL  5981 del 2013 </t>
  </si>
  <si>
    <t>69 al 70</t>
  </si>
  <si>
    <t>FISCALIA GENERAL DE LA NACION - SECCIONAL BOYACÁ 
LP 01 de 2014</t>
  </si>
  <si>
    <t>71 al 74</t>
  </si>
  <si>
    <t>CORAGRO VALORES S.A. - FUERZA AEREA COLOMBIANA     
33301282 del 2018</t>
  </si>
  <si>
    <t>75 al 76</t>
  </si>
  <si>
    <t>SECRETARIA DE EDUCACION DEL MUNICIPIO DE SANTIAGO DE CALI  4143.0.26.360.2016 del 2016</t>
  </si>
  <si>
    <t>77 al 78</t>
  </si>
  <si>
    <t>UNIDAD ADMINISTRATIVA ESPECIAL DE REHABILITACIÓN Y MANTENIMIENTO VIAL 105 del 2016</t>
  </si>
  <si>
    <t>79 al 88</t>
  </si>
  <si>
    <t xml:space="preserve">SECRETARIA DISTRITAL DE INTEGRACION SOCIAL  2017-5688 del 2017 </t>
  </si>
  <si>
    <t>89 al 95</t>
  </si>
  <si>
    <t>SECRETARIA DISTRITAL DE EDUCACIÓN  2095 del 2016</t>
  </si>
  <si>
    <t>96 al 97</t>
  </si>
  <si>
    <t>HAYUELOS CENTRO COMERCIAL Y EMPRESARIAL  14 del 2015</t>
  </si>
  <si>
    <t>98 al 99</t>
  </si>
  <si>
    <t>PLAZA DE LAS AMERICAS CENTRO COMERCIAL P.H.  005 del 2016</t>
  </si>
  <si>
    <t>100 al 101</t>
  </si>
  <si>
    <t>IPS UNIVERSITARIA -SERVICIOS DE SALUD UNIVERSIDAD DE ANTIOQUIA
C-15-0063 del 2015</t>
  </si>
  <si>
    <t>102 al 111</t>
  </si>
  <si>
    <t>SECRETARIA DE EDUCACION DEL DISTRITO  CO1.PCCNTR.378285 del 2018</t>
  </si>
  <si>
    <t>CENTRO COMERCIAL CALIMA N° 014-16</t>
  </si>
  <si>
    <t xml:space="preserve">HACIENDA SANTA BARBARA N° </t>
  </si>
  <si>
    <t>UNIVERSIDAD SANTIAGO DE CALI N° 1.5.10.13.0071-2012</t>
  </si>
  <si>
    <t>UNIVERSIDAD DE CUNDINAMRACA N° FCPSV-041</t>
  </si>
  <si>
    <t>MUNICIPIO DE SOACHA N°1201</t>
  </si>
  <si>
    <t>MUNICIPIO DE SOCHA N° 1201</t>
  </si>
  <si>
    <t>SECRETARIA DE EDUCACION DEL MUNICIPIO DE SOACHA N° 944</t>
  </si>
  <si>
    <t>CODENSA SA ESP - 5700003966</t>
  </si>
  <si>
    <t>EMGESA SA - 5700003995</t>
  </si>
  <si>
    <t>EMGESA SA ESP -6900012785</t>
  </si>
  <si>
    <t>SECRETARIA DE EDUCACION PCCNTR-378355</t>
  </si>
  <si>
    <t>6-7</t>
  </si>
  <si>
    <t>CAJA DE COMPENSACION FAMILIAR DEL HUILA   089-2018</t>
  </si>
  <si>
    <t>CAJA DE COMPENSACION FAMILIAR  DEL HUILA  1700029-OM-06</t>
  </si>
  <si>
    <t>2-11</t>
  </si>
  <si>
    <t>SECRETARIA DE EDUCACIÓN DEL DISTRITO - CO1.PCCNTR.378186</t>
  </si>
  <si>
    <t>12-13</t>
  </si>
  <si>
    <t>SECRETARÍA DE SEGURIDAD,CONVIVENCIA Y JUSTICIA
CONTRATO 0892 DE 2019</t>
  </si>
  <si>
    <t>14-58</t>
  </si>
  <si>
    <t>SECRETARÍA DE EDUCACIÓN DEL DISTRITO DE BARRANCABERMEJA CONTRATO 0374-2020</t>
  </si>
  <si>
    <t> </t>
  </si>
  <si>
    <t>1 y 2</t>
  </si>
  <si>
    <t>INSTITUTO DISTRITAL PARA LA RECREACIÓN Y EL DEPORTE - IDRD. CTO. 832 DE 2012</t>
  </si>
  <si>
    <t>UNIDAD ADMINISTRATIVA ESPECIAL DE AERONAUTICA CIVIL. CTO 12000244-OK2012</t>
  </si>
  <si>
    <t>4 Y 5</t>
  </si>
  <si>
    <t>GOBERNACIÓN DEPARTAMENTO ARCHIPIELAGO DE SAN ANDRÉS, PROVIDENCIA Y SANTA CATALINA. CTO. 007 DE 2015</t>
  </si>
  <si>
    <t>6 AL 23</t>
  </si>
  <si>
    <t>INSTITUTO GENERAL DE MEDICINA LEGAL Y CIENCIAS FORENSES. CTO 352-SG-2014</t>
  </si>
  <si>
    <t>24 A 34</t>
  </si>
  <si>
    <t>DEPARTAMENTO ADMINISTRATIVO PARA LA PROSPERIDAD SOCIAL. CTO. 266 DE 2017</t>
  </si>
  <si>
    <t>35 A 40</t>
  </si>
  <si>
    <t>MINISTERIO DE TRANSPORTE. CTO 865 DE 2017</t>
  </si>
  <si>
    <t>41 A 59</t>
  </si>
  <si>
    <t>GOBERNACIÓN DEPARTAMENTO ARCHIPIELAGO DE SAN ANDRÉS, PROVIDENCIA Y SANTA CATALINA. CTO. 1131 DE 2019</t>
  </si>
  <si>
    <t>1 Y 2</t>
  </si>
  <si>
    <t>GOBERNACIÓN DEPARTAMENTO ARCHIPIELAGO DE SAN ANDRÉS, PROVIDENCIA Y SANTA CATALINA. CTO. 444 DE 2012</t>
  </si>
  <si>
    <t>GOBERNACIÓN DEPARTAMENTO ARCHIPIELAGO DE SAN ANDRÉS, PROVIDENCIA Y SANTA CATALINA. CTO. 153 DE 2011</t>
  </si>
  <si>
    <t>2 Y 3</t>
  </si>
  <si>
    <t>GOBERNACIÓN DEPARTAMENTO ARCHIPIELAGO DE SAN ANDRÉS, PROVIDENCIA Y SANTA CATALINA. CTO. 126 DE 2013</t>
  </si>
  <si>
    <t>3 Y 4</t>
  </si>
  <si>
    <t>GOBERNACIÓN DEPARTAMENTO ARCHIPIELAGO DE SAN ANDRÉS, PROVIDENCIA Y SANTA CATALINA. CTO. 759 DE 2013</t>
  </si>
  <si>
    <t>14 Y 15</t>
  </si>
  <si>
    <t>SECRETARIA DE EDUCACIÓN DEL DISTRITO. CTO. 2196 DE 2015</t>
  </si>
  <si>
    <t>13 Y 14</t>
  </si>
  <si>
    <t>DEPARTAMENTO DEL MAGDALENA. CTO 1095 DE 2016</t>
  </si>
  <si>
    <t>23 - 38</t>
  </si>
  <si>
    <t>INSTITUTO COLOMBIANO DE BIENESTAR FAMILIAR. CTO 1661 DE 2015</t>
  </si>
  <si>
    <t>39 - 40</t>
  </si>
  <si>
    <t>EMPRESA NACIONAL PROMOTORA DEL DESARROLLO TERRITORIAL. CTO. 2018680</t>
  </si>
  <si>
    <t>HIDALGO E HIDALGO COLOMBIA S.A.S.008-2015</t>
  </si>
  <si>
    <t>UNIDAD NACIONAL DE PROTECCION 411 DE 2017</t>
  </si>
  <si>
    <t xml:space="preserve">SERVIMOS INTEGRAL </t>
  </si>
  <si>
    <t>3-30</t>
  </si>
  <si>
    <t>DIAN 100215313-162-0-2011</t>
  </si>
  <si>
    <t>31-32</t>
  </si>
  <si>
    <t>DISTRITO TURÍSTICO DE CARTAGENA DE INDIAS 29-4-5-58-46-47-64-2014</t>
  </si>
  <si>
    <t>33-36</t>
  </si>
  <si>
    <t>SENA 00725-2014</t>
  </si>
  <si>
    <t>37-58</t>
  </si>
  <si>
    <t>DIAN 100215313-178-0-2013</t>
  </si>
  <si>
    <t>59-64</t>
  </si>
  <si>
    <t>AGENCIA NACIONAL DE MINERIA 204-2012</t>
  </si>
  <si>
    <t>65-67</t>
  </si>
  <si>
    <t>SECRETARÍA DE EDUCACIÓN DEL DISTRITO 2074-2014</t>
  </si>
  <si>
    <t>68-73</t>
  </si>
  <si>
    <t>INSTITUTO DISTRITAL PARA LA PROTECCIÓN DE LA NIÑEZ Y LA JUVENTUD 710-2014</t>
  </si>
  <si>
    <t>74-88</t>
  </si>
  <si>
    <t>SECRETARÍA DISTRITAL DE INTEGRACIÓN SOCIAL 9305-2015</t>
  </si>
  <si>
    <t>89-100</t>
  </si>
  <si>
    <t>INSTITUTO COLOMBIANO DE BIENESTAR FAMILIAR 1323-2014</t>
  </si>
  <si>
    <t>101-124</t>
  </si>
  <si>
    <t>TRANSMILENIO S.A. 192-2016</t>
  </si>
  <si>
    <t>125-152</t>
  </si>
  <si>
    <t>TRANSMILENIO S.A. 300-2018</t>
  </si>
  <si>
    <t>153-163</t>
  </si>
  <si>
    <t>SENA 1008-2014</t>
  </si>
  <si>
    <t>164-178</t>
  </si>
  <si>
    <t>SECRETARÍA DE EDUCACIÓN DEL DISTRITO 2119-2016</t>
  </si>
  <si>
    <t>179-180</t>
  </si>
  <si>
    <t>MINISTERIO DE CULTURA 2333-2015</t>
  </si>
  <si>
    <t>181-188</t>
  </si>
  <si>
    <t>ECOPETROL 5214680</t>
  </si>
  <si>
    <t>189-211</t>
  </si>
  <si>
    <t>EMPRESA DE ACUEDUCTO Y ALCANTARILLADO DE BOGOTÁ - ESP 1-05-11500-0815-2016</t>
  </si>
  <si>
    <t>212-222</t>
  </si>
  <si>
    <t>SENA 956-2017</t>
  </si>
  <si>
    <t>UNIVERSIDAD DISTRITAL FRANCISCO JOSE DE CALDAS N° 781</t>
  </si>
  <si>
    <t>UNIVERSIDAD DE ANTIOQUIA N° 106011001-001-2016</t>
  </si>
  <si>
    <t>SECRETARIA DE EDUCACION DISTRITAL N° 2200</t>
  </si>
  <si>
    <t>18</t>
  </si>
  <si>
    <t>SERVICIO NACIONAL DE APRENDIZAJE SENA N° 0725</t>
  </si>
  <si>
    <t>SERVICIO NACIONAL DE APRENDIZAJE SENA N° 1009</t>
  </si>
  <si>
    <t>26</t>
  </si>
  <si>
    <t>SECRETARIA  DE EDUCACION DISTRITAL DE CARTEGENA DE INDIAS N° 31-72-74-271-243</t>
  </si>
  <si>
    <t>28 - 32</t>
  </si>
  <si>
    <t>SECRETRIA DE EDUCACION DISTRITAL N° 2572</t>
  </si>
  <si>
    <t>34 - 39</t>
  </si>
  <si>
    <t>SECRETRIA DE EDUCACION DISTRITAL N° 1568</t>
  </si>
  <si>
    <t>40 - 41</t>
  </si>
  <si>
    <t>UNIDAD NACIONAL DE PROTECCION N° 207</t>
  </si>
  <si>
    <t>42 -  45</t>
  </si>
  <si>
    <t>SECRETARIA DE EDUCACION DE CUNDINAMARCA N° SE191</t>
  </si>
  <si>
    <t>46 - 49</t>
  </si>
  <si>
    <t>INSTITUTO COLOMBIANO DE BIENESTAR FAMILIAR  N°1664-2015</t>
  </si>
  <si>
    <t>INSTITUTO COLOMBIANO DE BIENESTAR FAMILIAR N° 1664-2015</t>
  </si>
  <si>
    <t>50 -54</t>
  </si>
  <si>
    <t>SUPERINTENDENCIA DE NOTARIADO Y REGISTRO N° 987</t>
  </si>
  <si>
    <t>50 - 54</t>
  </si>
  <si>
    <t>74 . 75</t>
  </si>
  <si>
    <t>SECRETARIA DE EDUCACION DE CUNDINAMARCA N° SE023</t>
  </si>
  <si>
    <t>74</t>
  </si>
  <si>
    <t>UNIDAD ADMINISTRATIVA ESPECIAL DE GESTION DE RESTITUCION DE TIERRAS DESPOJADAS N° 1181</t>
  </si>
  <si>
    <t>80 - 81</t>
  </si>
  <si>
    <t>DISTRITO TURISTICO Y CULTURAL DE CARTEGENA DE INDIAS N° 7-136-12-411-227-400-411-412-103-110-2012-UAC</t>
  </si>
  <si>
    <t>82 - 91</t>
  </si>
  <si>
    <t>SUPERINTENDENCIA DE NOTARIADO Y REGISTRO N° 068</t>
  </si>
  <si>
    <t>92 - 93</t>
  </si>
  <si>
    <t>REGISTRADURIA NACIONAL DEL ESTADO CIVIL N° 058</t>
  </si>
  <si>
    <t>94- 95</t>
  </si>
  <si>
    <t>SECRETARIA DISTRITAL DE INTEGRACIÓN SOCIAL N° 3027</t>
  </si>
  <si>
    <t>94 - 95</t>
  </si>
  <si>
    <t>98 - 106</t>
  </si>
  <si>
    <t>UNIDAD ADMINISTRATIVA ESPECIAL DE
GESTIÓN DE RESTITUCIÓN DE
TIERRAS DESPOJADAS N° 1486</t>
  </si>
  <si>
    <t>107 -  109</t>
  </si>
  <si>
    <t>FONDO FINANCIERO DISTRITAL DE SALUD - SECRETARIA DISTRITAL DE SALUD</t>
  </si>
  <si>
    <t>110 - 112</t>
  </si>
  <si>
    <t>CORPORACION DE ABASTOS DE
BOGOTA N° 2014005</t>
  </si>
  <si>
    <t>113 - 122</t>
  </si>
  <si>
    <t>INSTITUTO COLOMBIANO DE
BIENESTAR FAMILIAR N° 1330</t>
  </si>
  <si>
    <t>123 - 124</t>
  </si>
  <si>
    <t>BAVARIA S.A. N° F12-00685</t>
  </si>
  <si>
    <t>125 - 128</t>
  </si>
  <si>
    <t>129 - 132</t>
  </si>
  <si>
    <t>UNIVERSIDAD DISTRITAL FRANCISCO JOSE DE CALDAS N° 990</t>
  </si>
  <si>
    <t>133 -  140</t>
  </si>
  <si>
    <t>INSTITUTO PARA LA ECONOMIA SOCIAL IPES N° 342</t>
  </si>
  <si>
    <t>141 - 142</t>
  </si>
  <si>
    <t>SECRETARIA DE EDUCACION
DISTRITAL N° 2073</t>
  </si>
  <si>
    <t>143 - 148</t>
  </si>
  <si>
    <t>DEFENSORIA DEL PUEBLO N° 424</t>
  </si>
  <si>
    <t>149 - 150</t>
  </si>
  <si>
    <t>EPM N° CT2012 - 001739</t>
  </si>
  <si>
    <t>151 - 152</t>
  </si>
  <si>
    <t>PROCURADURIA GENERAL DE LA
NACION N°179 - 037</t>
  </si>
  <si>
    <t>153 - 154</t>
  </si>
  <si>
    <t>UNIDAD NACIONAL N° 033</t>
  </si>
  <si>
    <t>155 - 162</t>
  </si>
  <si>
    <t>EPM N° CT-2011-000308</t>
  </si>
  <si>
    <t>PDVS GAS SA SUCURSAL COLOMBIA - 001</t>
  </si>
  <si>
    <t>3-9</t>
  </si>
  <si>
    <t>SECRETARIA DE EDUCACION DISTRITAL -2209 DEL 29 DE MAYO DE 2015</t>
  </si>
  <si>
    <t>10-15</t>
  </si>
  <si>
    <t>SECRETARIA DE EDUCACION DISTRITAL -2103 DEL 5 DE ABRIL 2016</t>
  </si>
  <si>
    <t>CARBONES DE CERREJON -21182013</t>
  </si>
  <si>
    <t xml:space="preserve">CARBONES DEL CERREJON </t>
  </si>
  <si>
    <t>19</t>
  </si>
  <si>
    <t xml:space="preserve">KERALTY SAS </t>
  </si>
  <si>
    <t>AXXIS ADMINISTRADORA DE PROPIEDAD HORIZONTAL EU</t>
  </si>
  <si>
    <t xml:space="preserve">JOCLA SAS </t>
  </si>
  <si>
    <t xml:space="preserve">SECRETARIA DE INTEGRACION SOCIAL 9302 DEL 8/04/2015 </t>
  </si>
  <si>
    <t>CORPORACION UNIFICADA NACIONAL  DE EDUCACION SUPERIOR  CUN -PS218</t>
  </si>
  <si>
    <t>SERVICIO NACIONAL DE APRENDIZAJE SENA-CTRO 975 DE 2012</t>
  </si>
  <si>
    <t>SECRETARIA DE EDUCACION DEL DISTRITO-CTRTO 2586</t>
  </si>
  <si>
    <t>SECRETARIA GENERAL DE LA ALCALDIA MAYOR DE BOGOTA-CTRTO 2211500-249-2014</t>
  </si>
  <si>
    <t>INSTITUTO COLOMBIANO DE BIENESTAR FAMILIAR-CTRATO 1323 DE 2014</t>
  </si>
  <si>
    <t>SECRETARIA DE INTEGRACION SOCIAL-CTRTO 9305/2016</t>
  </si>
  <si>
    <t>INSTITUTO PARA LA
PROTECCIÓN DE LA NIÑEZ Y LA JUVENTUD "IDIPRON"-CTRATO 0865 DE 2016</t>
  </si>
  <si>
    <t>DIRECCION EJECUTIVA DE ADMINISTRACION JUDICIAL-CTRO 048 DE 2016</t>
  </si>
  <si>
    <t>TRANSMILENIO S.A-CTO 300 de 2018</t>
  </si>
  <si>
    <t>SERVICIO NACIONAL DE APRENDIZAJE SENA-CTRTO 955 DE 2017</t>
  </si>
  <si>
    <t>CITIBANK COLOMBIA S.A.-CTRTO 376 DE 2013</t>
  </si>
  <si>
    <t>30</t>
  </si>
  <si>
    <t>ECOPETROL</t>
  </si>
  <si>
    <t>SERVICIO NACIONAL DE APRENDIZAJE SENA CONTRATO NO. 0068 DE 2012</t>
  </si>
  <si>
    <t>DEPARTAMENTO DEL VALLE DEL CAUCA-CTRATO 1236 DE 2017</t>
  </si>
  <si>
    <t>UNIVERSIDAD SURCOLOMBIANA-CTTRTO 013 DE 2017</t>
  </si>
  <si>
    <t>MINISTERIO DE VIVIENDA,CIUDAD Y TERRITORIO-CTRTO 703 DE 2019</t>
  </si>
  <si>
    <t>AGENCIA PARA LA REINCORPORACION Y LA NORMALIZACION-CTRATO 1786 DE 2018</t>
  </si>
  <si>
    <t>TRANSMILENIO S.A.CTO 574 DE 2019</t>
  </si>
  <si>
    <t>TRANSCARIBE SA-CTRATO TC-LPN-001 DE 2019</t>
  </si>
  <si>
    <t>ALCALDIA SANTIAGO DE CALI-CTRATO -4135.010.26.1.253</t>
  </si>
  <si>
    <t>SERVICIO NACIONAL DE APRENDIZAJE SENA CONTRATO NO. 00725 DE 2014</t>
  </si>
  <si>
    <t>SERVICIO NACIONAL DE APRENDIZAJE SENA CONTRATO NO. 975 DE 2012</t>
  </si>
  <si>
    <t>DIRECCION EJECUTIVA SECCIONAL DE ADMINISTRACION JUDICIAL DE SANTA MARTA-CTRATO 014 DE 2013</t>
  </si>
  <si>
    <t>DIRECCION DE IMPUESTOS Y ADUANAS NACIONALES DIAN-CTRTO 100215313-179-0-2013</t>
  </si>
  <si>
    <t>DIRECCION EJECUTIVA SECCIONAL DE ADMINISTRACION JUDICIAL-CTRATO-126 DE 2013</t>
  </si>
  <si>
    <t>PROCURADURIA GENERAL DE LA NACION-CTRO-179-025-2014</t>
  </si>
  <si>
    <t>SECRETARIA DE EDUCACION DEL DISTRITO CTRATO -2078-27 DE JUNIO DE 2014</t>
  </si>
  <si>
    <t>FISCALIA GENERAL DE LA NACION-CTRTO-30 DE 29/10/2014</t>
  </si>
  <si>
    <t>REGISTRADURIA NACIONAL DEL ESTADO CIVIL-CTRATO-060 DE 2014</t>
  </si>
  <si>
    <t>EMPRESA DE ENERGIA DEL QUINDIO EDEQ-CTRATO-AO-063-2012</t>
  </si>
  <si>
    <t>DIRECCION DE IMPUESTOS Y ADUANAS NACIONALES DIAN-CTRTO-100206215-232-42-2014</t>
  </si>
  <si>
    <t>DEPARTAMENTO DE ANTIOQUIA-CTRTO -4600002799</t>
  </si>
  <si>
    <t>CONSEJO SUPERIOR DE LA ADJUDICATURA-CTRATO-034-2015</t>
  </si>
  <si>
    <t>7</t>
  </si>
  <si>
    <t xml:space="preserve"> INSTITUTO DISTRITAL DE LAS ARTES – IDARTES-CTRATO- No. 1458-2016</t>
  </si>
  <si>
    <t>DIRECCION EJECUTIVA SECCIONAL DE ADMINISTRATICION JUDICIAL DE MEDELLIN-CTRATO -2015-352</t>
  </si>
  <si>
    <t>DEPARAMENTO DE CUNDINAMARCA SECRETARIA DE EDUCACION -CTRATO-195-2016</t>
  </si>
  <si>
    <t>EMPRESA DE AGUA Y ALCANTARILLADO DE BOGOTA-CTRATO-1-05-11500-0815-2016</t>
  </si>
  <si>
    <t>1-13</t>
  </si>
  <si>
    <t>TRANSMILENIO S.A.CTO 300 DE 2018</t>
  </si>
  <si>
    <t>1-1</t>
  </si>
  <si>
    <t>LADRILLERA SANTAFE</t>
  </si>
  <si>
    <t>1-2</t>
  </si>
  <si>
    <t>ALCALDIA DE BARRANCABERMEJA CONTRATO 1399 DE 2013</t>
  </si>
  <si>
    <t>SECRETARÍA DE EDUCACIÓN DE BARRANCABERMEJA CONTRATO 0332 DE 2012</t>
  </si>
  <si>
    <t>1-7</t>
  </si>
  <si>
    <t>UNIVERSIDAD DISTRITAL DE SANTANDER  DC-117 DE 2018</t>
  </si>
  <si>
    <t>ALCALDÍA DE BARRANCABERMEJA CONTRATO 2377-16</t>
  </si>
  <si>
    <t>1-18</t>
  </si>
  <si>
    <t>SERVICIO NACIONAL DE APRENDIZAJE SENA CONTRATO NO. 955 DE 2017</t>
  </si>
  <si>
    <t>ALCALDIA DE BARRANCABERMEJA CONTRATO 0837-17</t>
  </si>
  <si>
    <t>1-12</t>
  </si>
  <si>
    <t>DEPARTAMENTO DE BOYACA CONTRATO 994 DE 2017</t>
  </si>
  <si>
    <t>ALCALDIA DE BARRANCABERMEJA CONTRATO 1410 DE 2018</t>
  </si>
  <si>
    <t>1-4</t>
  </si>
  <si>
    <t>SECRETARÍA DE EDUCACIÓN DE CUNDINAMARCA CONTRATO SE-LP-199-2018</t>
  </si>
  <si>
    <t>SECRETARÍA DE EDUCACIÓN DEL DISTRITO CONTRATO 1636 DE 2011</t>
  </si>
  <si>
    <t>SECRETARÍA DE EDUCACIÓN DEL DISTRITO CONTRATO 1628 DE 2011</t>
  </si>
  <si>
    <t>RAMA JUDICIAL SECCIONAL TUNJA CONTRATO 149 DE 2016</t>
  </si>
  <si>
    <t>CONSTRUCTORA CONCONCRETO</t>
  </si>
  <si>
    <t>SECRETARÍA DE EDUCACIÓN DEL DISTRITO CONTRATO 2104 DE 2016</t>
  </si>
  <si>
    <t>CONSTRUCCIONES EL CONDOR S.A.</t>
  </si>
  <si>
    <t>1-9</t>
  </si>
  <si>
    <t>SECRETARÍA DE EDUCACIÓN DEL DISTRITO CONTRATO 1564 DE 2017</t>
  </si>
  <si>
    <t xml:space="preserve">CONSTRUCTORA CONCONCRETO </t>
  </si>
  <si>
    <t>EMPRESA PARA LA SEGURIDAD URBANA ESU</t>
  </si>
  <si>
    <t>1-3</t>
  </si>
  <si>
    <t>GOBERNACIÓN DE ANTIOQUIA</t>
  </si>
  <si>
    <t>3-10</t>
  </si>
  <si>
    <t>SECRETARÍA DE CONTRATACIÓN DE LA SECRETARÍA GENERAL DE LA ALCALDÍA MAYOR DE BOGOTÁ D.C. CONTRATO NO. 2211500-339-2015</t>
  </si>
  <si>
    <t xml:space="preserve">SECRETARÍA DE EDUCACIÓN DEL DISTRITO CONTRATO NO. 2204 </t>
  </si>
  <si>
    <t>12-23</t>
  </si>
  <si>
    <t>ALCALDIA DE SANTIAGO DE CALI CONTRATO NO. 4135.010.26.1.087</t>
  </si>
  <si>
    <t>24</t>
  </si>
  <si>
    <t>SECRETARÍA DE EDUCACIÓN DEL DISTRITO CO1.PCCNTR 378275</t>
  </si>
  <si>
    <t>35-74</t>
  </si>
  <si>
    <t>SOCIEDAD COMISIONISTA CORREAGRO SA - UNIVERSIDAD DISTRITAL OPERACIÓN BMC NO. 25775234</t>
  </si>
  <si>
    <t>75-77</t>
  </si>
  <si>
    <t>INSTITUTO COLOMBIANO DE BIENESTAR FAMILIAR CONTRATO NO. 1662 DE 2015</t>
  </si>
  <si>
    <t>78-80</t>
  </si>
  <si>
    <t>INSTITUTO COLOMBIANO DE BIENESTAR FAMILIAR CONTRATO NO. 1663 DE 2015</t>
  </si>
  <si>
    <t>81-84</t>
  </si>
  <si>
    <t>INSTITUTO NACIONAL DE VIAS CONTRATO NO. 585 DE 2019</t>
  </si>
  <si>
    <t>85-100</t>
  </si>
  <si>
    <t>SECRETARÍA DE EDUCACIÓN DEL DISTRITO CO1.PCCNTR.378377</t>
  </si>
  <si>
    <t>101</t>
  </si>
  <si>
    <t>SECRETARÍA DISTRITAL DE INTEGRACIÓN SOCIAL
CONTRATO NO. 689</t>
  </si>
  <si>
    <t>102</t>
  </si>
  <si>
    <t>SERVICIO GEOLÓGICO COLOMBIANO CONTRATO 869</t>
  </si>
  <si>
    <t>103-106</t>
  </si>
  <si>
    <t>INSTITUTO NACIONAL DE MEDICINA LEGAL Y CIENCIAS FORENCES CONTRATO 247-SG-2012</t>
  </si>
  <si>
    <t>107-108</t>
  </si>
  <si>
    <t>SERVICIO NACIONAL DE APRENDIZAJE SENA NO. CONTRATO 0726 - 2014</t>
  </si>
  <si>
    <t>109-144</t>
  </si>
  <si>
    <t>CONFINAGRO - UNIVERSIDAD DISTRITAL  OPERACIÓN 31294480</t>
  </si>
  <si>
    <t>145-219</t>
  </si>
  <si>
    <t>MIGUEL QUIJANO Y CIA S.A UNIDAD ADMINISTRATIVA ESPECIAL DE SERVICIOS PÚBLICOS UAESP OPERACIÓN BMC NO. 31123848</t>
  </si>
  <si>
    <t>5-14</t>
  </si>
  <si>
    <t>UNION TEMPORAL OMEGA ENERGY</t>
  </si>
  <si>
    <t>1-14</t>
  </si>
  <si>
    <t>SERVICIO NACIONAL DE PARENDIZAJE SENA -CTRATO -957-2017</t>
  </si>
  <si>
    <t>6-14</t>
  </si>
  <si>
    <t>SECRETARIA DISTRITAL DE INTEGRACION SOCIAL-CTRATO-12036-7/10/2016</t>
  </si>
  <si>
    <t>1 - 2</t>
  </si>
  <si>
    <t>EMPRESA PARA LA SEGURIDAD URBANA (ESU) - 201500585</t>
  </si>
  <si>
    <t>1 - 3</t>
  </si>
  <si>
    <t>EMPRESA PARA LA SEGURIDAD URBANA (ESU) 20140080</t>
  </si>
  <si>
    <t>EMPRESA PARA LA SEGURIDAD URBANA (ESU) 201203360</t>
  </si>
  <si>
    <t>UNIVERSIDAD COOPERATIVA DE COLOMBIA  -441 DEL 2014</t>
  </si>
  <si>
    <t>DIAN - 001732016</t>
  </si>
  <si>
    <t>RAMA JUDICIAL MEDELLIN - 2017322</t>
  </si>
  <si>
    <t>CONSTRUCTORA COLPATRIA - GJ64462017</t>
  </si>
  <si>
    <t>1 - 8</t>
  </si>
  <si>
    <t>DEPARTAMENTO DE CUNDINAMARCA - 063 DEL 2011</t>
  </si>
  <si>
    <t>CONINSA RAMON H - 1174</t>
  </si>
  <si>
    <t>FISCALIA GENERAL DE LA NACION - CALI -0892013</t>
  </si>
  <si>
    <t>INGENIO DEL CAUCA SA 2012088</t>
  </si>
  <si>
    <t>INGENIO DEL CAUCA 2013872</t>
  </si>
  <si>
    <t>PATRIMONIO AUTONOMO DE REMANNETES DEL ISS EN LIQUIDACION PARIS - 4900011759</t>
  </si>
  <si>
    <t>SECRETARIA DE EDUCACION DEL DISTRITO - 2577</t>
  </si>
  <si>
    <t>SECRETARIA DE EDUCACION SANTIAGO DE CALI</t>
  </si>
  <si>
    <t>1 - 5</t>
  </si>
  <si>
    <t>ALCALDIA SANTIAGO DE CALI - 4135010261252</t>
  </si>
  <si>
    <t>SECRETARIA DE EDUCACION Y CULTURAL DEL DEPARTAMENTO DEL CAUCA - 10752016</t>
  </si>
  <si>
    <t xml:space="preserve">SECRETARIA DE EDUCACION DEL MUNICIPIO DE CALI - </t>
  </si>
  <si>
    <t>FISCALIA GENERAL DE LA NACION SECCIONAL CAUCA - 0462011</t>
  </si>
  <si>
    <t xml:space="preserve">FISCALIA GENERAL DE LA NACION SECCIONAL CAUCA - </t>
  </si>
  <si>
    <t>RAMA JUDICIAL DE MEDELLIN - 2016455</t>
  </si>
  <si>
    <t>1 - 19</t>
  </si>
  <si>
    <t>DIRECCION EJECUTIVA SECCIONAL JUDICIAL CUNDINAMARCA</t>
  </si>
  <si>
    <t>COMPAÑIA ENERGETICA DEL OCCIDENTE ESP - GAC0422013</t>
  </si>
  <si>
    <t>ARCHEI´S DE COLOMBIA</t>
  </si>
  <si>
    <t xml:space="preserve">1 - 2 </t>
  </si>
  <si>
    <t>DEPARTAMENTO DEL CASANARE - 1230</t>
  </si>
  <si>
    <t>ALCALDIA MUNICIPAL DE YOPAL - 837</t>
  </si>
  <si>
    <t>ALCALDIA DEL MUNICIPIO DE VILLAVICENCIO - 0728</t>
  </si>
  <si>
    <t>1 - 21</t>
  </si>
  <si>
    <t>ALCALDIA DEL MUNICIPIO DE VILLAVICENCIO - 032</t>
  </si>
  <si>
    <t>DEPARTAMENTO DEL META - 646</t>
  </si>
  <si>
    <t>GOBERNACION DEL CASANARE - 2033</t>
  </si>
  <si>
    <t>1 - 18</t>
  </si>
  <si>
    <t>GOBIERNO DEL CASANARE - 1677</t>
  </si>
  <si>
    <t>1 - 20</t>
  </si>
  <si>
    <t>GOBERNACION DEL CASANARE- 1146</t>
  </si>
  <si>
    <t>MUNICIPIO DE VILLAVICENCIO - 397</t>
  </si>
  <si>
    <t>MUNICIPIO DE VILLAVICENCIO - 799</t>
  </si>
  <si>
    <t>ALCALDIA YOPAL CASANARE - 101-19- 1622-2014</t>
  </si>
  <si>
    <t xml:space="preserve">1 - 6 </t>
  </si>
  <si>
    <t>FONDO NACIONAL DEL AHORRO - 291</t>
  </si>
  <si>
    <t xml:space="preserve">1 - 5 </t>
  </si>
  <si>
    <t>GOBERNACION DE CASANARE - 1232 </t>
  </si>
  <si>
    <t>1 - 32</t>
  </si>
  <si>
    <t>MUNICIPIO DE VILLAVICENCIO - 1394</t>
  </si>
  <si>
    <t>MUNICIPIO DE CHIA - 199</t>
  </si>
  <si>
    <t>CONSTRUCCIONES Y SERVICIOS ATLAS SAS - 034</t>
  </si>
  <si>
    <t>ALCALDIA MUNICIPAL DE CHIA - 329</t>
  </si>
  <si>
    <t>MUNICIPIO DE YOPAL - 101.19.586.2017</t>
  </si>
  <si>
    <t>GOBERNACION DE CASANARE - 1016</t>
  </si>
  <si>
    <t>SECRETARIA DE EDUCACION DEL DISTRITO - 1570</t>
  </si>
  <si>
    <t>BIO ENERGY - 011</t>
  </si>
  <si>
    <t>REGISTRADURIA NACIONAL DEL ESTADO CIVIL - 56</t>
  </si>
  <si>
    <t>1 - 4</t>
  </si>
  <si>
    <t>CORABASTOS - 2018016</t>
  </si>
  <si>
    <t>1 - 10</t>
  </si>
  <si>
    <t>DIAN - 171-2016</t>
  </si>
  <si>
    <t>SUPERINTENDENCIA DE NOTARIADO Y REGISTRO -698 -1 ABRIL 2018</t>
  </si>
  <si>
    <t xml:space="preserve">ALCALDIA MUNICIPAL DE CHIA  - 2019-CT-388 </t>
  </si>
  <si>
    <t>MUNICIPIO DE SOLEDAD DEPARTAMENTO ATLANTICO SG-LP-001 -2012</t>
  </si>
  <si>
    <t>MUNICIPIO DE SOLEDAD DEPARTAMENTO DEL ATLANTICO SG-LP-001-2013</t>
  </si>
  <si>
    <t>MUNICIPIO DE SOLEDAD DEPARTAMENTO DEL ATLANTICO SG-LP-018-2014</t>
  </si>
  <si>
    <t xml:space="preserve">ALCALDIA DE APARTADO -CTRATO 104 </t>
  </si>
  <si>
    <t>UNIVERSIDAD LIBRE  SEC-SECC-017-2015</t>
  </si>
  <si>
    <t>MUNICIPIO DE SOLEDAD DEPARTAMENTO DEL ATLANTICO SG-LP-010-2015</t>
  </si>
  <si>
    <t>TIERRA SANTA  SPTCBAQ-050512</t>
  </si>
  <si>
    <t>DEPARTAMENTO ARCHIPIELAGO DE SAN ANDRES PROVIDENCIA Y SANTA CATALINA  - 793 17 DE MAYO 2017</t>
  </si>
  <si>
    <t>ALCALDIA DE APARTADO  -204</t>
  </si>
  <si>
    <t>MUNICIPIO DE APARTADO -176 DEL 23 DE MARZO 2018</t>
  </si>
  <si>
    <t>1-6</t>
  </si>
  <si>
    <t>SECRETARIA DISTRITAL DE INTEGRACION SOCIAL 2017-5689</t>
  </si>
  <si>
    <t>MUNICIPIO DE APARTADO - 181-19 MARZO 2019</t>
  </si>
  <si>
    <t>SECRETARIA DE EDUCCION DEL DISTRITO  -2587 DEL 12 DE JUNIO 2013</t>
  </si>
  <si>
    <t>1-37</t>
  </si>
  <si>
    <t>COLPENSIONES 069-2013</t>
  </si>
  <si>
    <t xml:space="preserve">IDARTES 1036-2015 </t>
  </si>
  <si>
    <t>INVIAS 689-2018</t>
  </si>
  <si>
    <t>IPES 361-2019</t>
  </si>
  <si>
    <t>DEPARTAMENTO DE CUNDINAMARCA SE-LP-080-2019</t>
  </si>
  <si>
    <t>2 al 4</t>
  </si>
  <si>
    <t>REGISTRADURIA NACIONAL DEL ESTADO CIVIL  072 de 2012 F.R.R.</t>
  </si>
  <si>
    <t xml:space="preserve">5 </t>
  </si>
  <si>
    <t>GOBERNACION DEPARTAMENTO DE ARAUCA - SECRETARIA DE EDUCACION DEPARTAMENTAL 
298-28/07/2015 del 2015</t>
  </si>
  <si>
    <t>6 al 7</t>
  </si>
  <si>
    <t>FONDO DE VIGILANCIA Y SEGURIDAD DE BOGOTA 
0472-2012 del 2012</t>
  </si>
  <si>
    <t>8 al 9</t>
  </si>
  <si>
    <t>GOBERNACION DE ARAUCA - SECRETARIA DE EDUCACION 
163/2014 del 2014</t>
  </si>
  <si>
    <t>INSTITUTO DISTRITAL PARA LA RECREACION Y EL DEPORTES  2016 del 2015</t>
  </si>
  <si>
    <t>11 al 12</t>
  </si>
  <si>
    <t>INSTITUTO COLOMBIANO DE BIENESTAR FAMILIAR 1331 del 2014</t>
  </si>
  <si>
    <t>13 al 14</t>
  </si>
  <si>
    <t>MUNICIPIO DE SOGAMOSO 20160236 del 2016</t>
  </si>
  <si>
    <t>14 al 15</t>
  </si>
  <si>
    <t>MUNICIPIO DE SOGAMOSO 20170279 del 2017</t>
  </si>
  <si>
    <t>15 al 17</t>
  </si>
  <si>
    <t>MUNICIPIO DE SOGAMOSO 20170236 del 2017</t>
  </si>
  <si>
    <t>19 al 20</t>
  </si>
  <si>
    <t>MUNICIPIO DE SOGAMOSO 20180001 del 2018</t>
  </si>
  <si>
    <t>21 al 28</t>
  </si>
  <si>
    <t>ALCALDIA MAYOR DE CARTAGENA DE INDIAS 548-2018 del 2018</t>
  </si>
  <si>
    <t>29 al 35</t>
  </si>
  <si>
    <t>SERVICIO NACIONAL DE APRENDIZAJE "SENA"  CO1.PCCNTR.704828 de 2018</t>
  </si>
  <si>
    <t>36 al 47</t>
  </si>
  <si>
    <t>SECRETARIA DISTRITAL DE INTEGRACION SOCIAL 2017-5686 del 2017</t>
  </si>
  <si>
    <t>48 al 49</t>
  </si>
  <si>
    <t>GOBERNACION DEPARTAMENTO DE ARAUCA SECRETARIA DE ECUCACION DEPARTAMENTAL - 129 DE 23/05/2016 del 2016</t>
  </si>
  <si>
    <t>58 al 59</t>
  </si>
  <si>
    <t>INSTITUTO COLOMBIANO DE BIENESTAR FAMILIAR - 1331 de 2014</t>
  </si>
  <si>
    <t xml:space="preserve">60 </t>
  </si>
  <si>
    <t>GELSA GRUPO EMPRESARIAL EN LINEA S.A. 
S.N. del 2020</t>
  </si>
  <si>
    <t>GELSA GRUPO EMPRESARIAL EN LINEA S.A. 
S.N. del 2016</t>
  </si>
  <si>
    <t>GELSA GRUPO EMPRESARIAL EN LINEA S.A. 
S.N. del 2017</t>
  </si>
  <si>
    <t>GELSA GRUPO EMPRESARIAL EN LINEA S.A. 
S.N. del 2018</t>
  </si>
  <si>
    <t>GELSA GRUPO EMPRESARIAL EN LINEA S.A. 
S.N. del 2019</t>
  </si>
  <si>
    <t>65</t>
  </si>
  <si>
    <t>INSTITUTO DISTRITAL DE RECREACIÓN Y EL DEPORTE
1832 de 2016</t>
  </si>
  <si>
    <t>SECRETARIA DISTRITAL DE INTEGRACION SOCIAL 2017-5687</t>
  </si>
  <si>
    <t>SERVICIO NACIONAL DE APRENDIZAJE SENA REGIONAL CHOCÓ 1010 2014</t>
  </si>
  <si>
    <t>INMOBILIARIA J. NIÑO LTDA</t>
  </si>
  <si>
    <t>COMIAGRO S.A- SN</t>
  </si>
  <si>
    <t>MIGUEL QUIJANO Y CIA S.A - SN</t>
  </si>
  <si>
    <t>DIRECCION EJECUTIVA SECCIONAL DE ADMNSITRACION JUDICIAL BOGOTA</t>
  </si>
  <si>
    <t>MAQUINARIA INGENIERIA Y CONSTRUCCION S.A.S - SN</t>
  </si>
  <si>
    <t>MUNICIPIO DE SOGAMO - 20190001</t>
  </si>
  <si>
    <t>GOBERNACION DE BOYACA 002382</t>
  </si>
  <si>
    <t>GOBERNACION DE BOYACA 00001797</t>
  </si>
  <si>
    <t>CONSTRUCTORA BOLIVAR - SN</t>
  </si>
  <si>
    <t>SECRETARIA DE EDUCACION DISTRITAL N° 2581 DEL 2013</t>
  </si>
  <si>
    <t>SECRETARIA DE EDUCACION DEL DISTRITO - 2198 DE 2015</t>
  </si>
  <si>
    <t>SECRETARIA DE EDUCACION DISTRITAL - 2199 DE 2015</t>
  </si>
  <si>
    <t>AERONAUTICA CIVIL - 14000145 DE 2014</t>
  </si>
  <si>
    <t>ALCALDIA MUNICIPIO DE SANTIAGO DE CALI - 4135.010.26.1.087 DE 2017</t>
  </si>
  <si>
    <t>SECRETARIA DISTRITAL DE INTEGRACIÓN SOCIAL - 2016-8793</t>
  </si>
  <si>
    <t>UNIVERSIDAD PEDAGOGICA NACIONAL - 359 DE 2016</t>
  </si>
  <si>
    <t>SECRETARIA DE EDUCACION DISTRITAL - 2094 - 2016</t>
  </si>
  <si>
    <t>4-4</t>
  </si>
  <si>
    <t>MUNICIPIO DE COTA - 532 DE 2017</t>
  </si>
  <si>
    <t>1-5</t>
  </si>
  <si>
    <t>ALCALDIA MUNICIPIO DE SANTIAGO DE CALI - 4135.010.26.1.251 - 2017</t>
  </si>
  <si>
    <t>1-16</t>
  </si>
  <si>
    <t>SECRETARIA DE EDUCACION DEL DISTRITO - CO1.PCCNTR.890231 - 2019</t>
  </si>
  <si>
    <t xml:space="preserve">INSTITUTO DE RECREACION Y DEPORTE - 2285-2018 </t>
  </si>
  <si>
    <t>HOSPITAL MEISSEN II NIVEL E.S.E - 17 DE 2013</t>
  </si>
  <si>
    <t>PAREX RESOURCES COLOMBIA LTDA SUCURSAL - 411000793 de 2014</t>
  </si>
  <si>
    <t>UNIVERSIDAD NACIONAL DE COLOMBIA  - 044 DE 2014</t>
  </si>
  <si>
    <t>SOCIEDAD DE CIRUGIA DE BOGOTA - 001/15 VIG</t>
  </si>
  <si>
    <t>SUBRED INTEGRADA DE SERVICIOS DE SALUD SUR E.S.E SISSS-133-2017</t>
  </si>
  <si>
    <t>SUBRED INTEGRADA DE SERVICIOS DE SALUD SUR OCCIDENTE E.S.E. - 070-2016</t>
  </si>
  <si>
    <t>SODIMAC COLOMBIA S.A - 1070-2015-194</t>
  </si>
  <si>
    <t>UNIVERSIDAD NACIONAL DE COLOMBIA - 018 DE 2016</t>
  </si>
  <si>
    <t>SOCIEDAD DE CIRUGIA DE BOGOTA  - 001/17-VIG 2017</t>
  </si>
  <si>
    <t>SOCIEDAD DE CIRUGIA DE BOGOTA - 001/18 - VIG 2018</t>
  </si>
  <si>
    <t>1-10</t>
  </si>
  <si>
    <t>SECRETARIA DE EDUCACION DEL DISTRITO - CO1.PCCNTR.378561 DE 2018</t>
  </si>
  <si>
    <t xml:space="preserve">DIRECCION SECCIONAL DE ADMINISTRACION JUDICIAL BOGOTA - CUNDINAMARCA LIC01PS01-17 DE 2017 </t>
  </si>
  <si>
    <t>SUBRED INTEGRADA DE SERVICIOS DE SALUD SUR E.S.E 148-2018</t>
  </si>
  <si>
    <t>SUBRED INTEGRADA DE SERVICIOS DE SALUD SUR E.S.E - 015-2018</t>
  </si>
  <si>
    <t>SOCIEDAD DE CIRUGIA DE BOGOTA - 001/19-VIG 2019</t>
  </si>
  <si>
    <t>29 y 30- 32</t>
  </si>
  <si>
    <t>INSTITUTO DISTRITAL DE RECREACION Y EL DEPORTE CTO 1812 - 2017</t>
  </si>
  <si>
    <t>7-32</t>
  </si>
  <si>
    <t>SECRETARIA GENERAL DE LA ALCALDIA MAYOR DE BOGOTÁ CONTR. 2211500-3862016</t>
  </si>
  <si>
    <t>8-32</t>
  </si>
  <si>
    <t xml:space="preserve">SECRETARIA DE EDUCACION DISTRITAL CTO 2207-2015 </t>
  </si>
  <si>
    <t>9-32</t>
  </si>
  <si>
    <t>SECRETARIA DE EDUCACION DISTRITAL CT 2575 - 2013</t>
  </si>
  <si>
    <t>11-32</t>
  </si>
  <si>
    <t>SECRETARIA DE EDUCACION DISTRITAL CTO - 2574 2013</t>
  </si>
  <si>
    <t>13-32</t>
  </si>
  <si>
    <t>CAJA DE COMPENSACION FAMILIAR COMPENSAR C0345-2012</t>
  </si>
  <si>
    <t>16-32</t>
  </si>
  <si>
    <t>CAJA DE COMPENSACION FAMILIAR COMPENSAR C 298-2014</t>
  </si>
  <si>
    <t>21-32</t>
  </si>
  <si>
    <t>ALMACENES ÉXITO S.A- SN</t>
  </si>
  <si>
    <t>22-32</t>
  </si>
  <si>
    <t>ALMACENES ÉXITO S.A - SN</t>
  </si>
  <si>
    <t>23-32</t>
  </si>
  <si>
    <t>CAJA DE COMPENSACION FAMILIAR CAFAM 2016535</t>
  </si>
  <si>
    <t>25 y 26 -32</t>
  </si>
  <si>
    <t>EDIFICIO BOGOTA TRADE CENTER - SN</t>
  </si>
  <si>
    <t>29 y 30 -32</t>
  </si>
  <si>
    <t>CENTRAL DE ABASTOS DEL NORTE - CODABAS - SN</t>
  </si>
  <si>
    <t>4/98</t>
  </si>
  <si>
    <t>INSTITUTO DISTRITAL PARA LA PROTECCION DE LA NIÑEZ Y DE LA JUVENTUD-IDIPRON-CTRATO-1029 DE 2015</t>
  </si>
  <si>
    <t>6/98</t>
  </si>
  <si>
    <t>INSTITUTO PARA LA ECONOMIA SOCIAL-IPES-CTRATO-285 DE 2015</t>
  </si>
  <si>
    <t>8/98</t>
  </si>
  <si>
    <t>SECRETARIA DE EDUCACION DEL DITRITO- CTO 1633 DE JULIO DE 2011</t>
  </si>
  <si>
    <t>14/98</t>
  </si>
  <si>
    <t>CENTRALES ELECTRICAS DE NARIÑO S.A . E.S.P.-CTRATO-258 DE 2017</t>
  </si>
  <si>
    <t>16/98</t>
  </si>
  <si>
    <t>25/98</t>
  </si>
  <si>
    <t>INSTITUTO DISTRITAL PARA LA RECREACIÓN Y EL DEPORTE. CTO 153 DE 2014</t>
  </si>
  <si>
    <t>28/98</t>
  </si>
  <si>
    <t>INSTITUTO NACIONAL DE VIAS INVIAS-CTRATO 1707 DE 2014</t>
  </si>
  <si>
    <t>30/98</t>
  </si>
  <si>
    <t>SOCIEDAD DE ACTIVOS ESPECIALES SAS-SAE- CTRATO-051 DE 2014</t>
  </si>
  <si>
    <t>32/98</t>
  </si>
  <si>
    <t>SECRETARIA DE EDUCACION DEL DISTRITO- CTO 1569 DE ABRIL DE 2017</t>
  </si>
  <si>
    <t>38/98</t>
  </si>
  <si>
    <t>UNIDAD ADMINISTRATIVA ESPECIAL MIGRACION COLOMBIA-CTRTO-107 DE 2016</t>
  </si>
  <si>
    <t>42/98</t>
  </si>
  <si>
    <t>INSTITUTO NACIONAL DE VIAS INVIAS-CTRATO-916 DE 2013</t>
  </si>
  <si>
    <t>47/98</t>
  </si>
  <si>
    <t>UNIDAD ADMINISTRATIVA ESPECIAL MIGRACION COLOMBIA-CTRTO-197 DE 2014</t>
  </si>
  <si>
    <t>49/98</t>
  </si>
  <si>
    <t>SERVICIO NACIONAL DE APRENDIZAJE SENA CTRATO-1006 DE 2014</t>
  </si>
  <si>
    <t>52/98</t>
  </si>
  <si>
    <t>CONSORCIO IBINES FERREO-CTRATO-002 DE 2017</t>
  </si>
  <si>
    <t>54/98</t>
  </si>
  <si>
    <t>SECRETARIA DISTRITAL DE INTEGRACION SOCIAL-CTRATO-5981-13 DE JUNIO DE 2013</t>
  </si>
  <si>
    <t>57/98</t>
  </si>
  <si>
    <t>REGISTRADURIA NACIONAL DEL ESTADO CIVIL-CTRATO-060-2014</t>
  </si>
  <si>
    <t>92/98</t>
  </si>
  <si>
    <t>SECRETARIA DE EDUCACION DISTRITAL-CTRATO-2627-DE 2012</t>
  </si>
  <si>
    <t>NODOS GERENCIA Y CONSTRUCCION  CTO 07042015ED</t>
  </si>
  <si>
    <t>CENTRAL DE MAYORISTAS ARMENIA CTO 23082013</t>
  </si>
  <si>
    <t>42-43</t>
  </si>
  <si>
    <t>ARQUITECTURA Y CONCRETO CTO  1857060</t>
  </si>
  <si>
    <t>44</t>
  </si>
  <si>
    <t>DOBLE A INGENIERIA  S.A.S CTO  CVP011009</t>
  </si>
  <si>
    <t>45</t>
  </si>
  <si>
    <t>ASOCIACION CIVICA BELMIRA CTO EVP 01082010</t>
  </si>
  <si>
    <t>46</t>
  </si>
  <si>
    <t>ASOCIACION VIVIENDA APOSENTOS  CTO  CVP 08052013</t>
  </si>
  <si>
    <t>69</t>
  </si>
  <si>
    <t>CARACOL TV  C145</t>
  </si>
  <si>
    <t>70</t>
  </si>
  <si>
    <t xml:space="preserve">VALOREM </t>
  </si>
  <si>
    <t>ECOPETROL- CTO MA 0023700</t>
  </si>
  <si>
    <t>3-7</t>
  </si>
  <si>
    <t>SECRETARIA DE EDUCACION DEL DITRITO- CTO 2005 DE ABRIL DE 2016</t>
  </si>
  <si>
    <t>8-12</t>
  </si>
  <si>
    <t>SECRETARIA DE EDUCACION DEL DITRITO- CTO 2098  DE ABRIL DE 2016</t>
  </si>
  <si>
    <t>ECOPETROL- CTO 5214624</t>
  </si>
  <si>
    <t xml:space="preserve">DIRECCION DE IMPUESTOS Y ADUANAS NACIONALES-DIAN </t>
  </si>
  <si>
    <t>16-20</t>
  </si>
  <si>
    <t>LA PREVISORA SEGUROS CTO 044 DE 2016</t>
  </si>
  <si>
    <t>21-25</t>
  </si>
  <si>
    <t>SUPERINTENDENCIA FINANCIERA DE COLOMBIA- CTO SF-3-053-2015</t>
  </si>
  <si>
    <t>DIRECCION DE IMPUESTOS Y ADUANAS NACIONALES-DIAN- CTO 100215313-163-0-2011</t>
  </si>
  <si>
    <t>RAMA JUDICIAL DEL PODER PUBLICO- COSEJO SUPERIOR DE LA JUDICATURA- CTO LIC 01-PS-06-2011</t>
  </si>
  <si>
    <t>PDVSA GAS S.A-CTO 023 2013</t>
  </si>
  <si>
    <t>MINISTERIO DE COMERCIO, INDUSTRIA Y TURISMO</t>
  </si>
  <si>
    <t>LA PREVISORA SA. COMPAÑIA DE SEGUROS CTO 009 DE 2012</t>
  </si>
  <si>
    <t>BANCO POPULAR- CTO 931-008236-16</t>
  </si>
  <si>
    <t>ACERIAS PAZ DEL RIO CTO 0140/17-APDR</t>
  </si>
  <si>
    <t>SECRETARIA DE EDUCACION DEL DISTRITO-CTO CO1.PCCNTR.378184 del 5 de abril de 2018</t>
  </si>
  <si>
    <t>SECRETARIA DE EDUCACION DEL DISTRITO-CTO CO1.PCCNTR. 378262 del 6 de abril de 2018</t>
  </si>
  <si>
    <t>SECRETARIA DE EDUCACION DEL DISTRITO-CO1.PCCNTR.890345 del 8 de abril de 2019</t>
  </si>
  <si>
    <t>1 A 3</t>
  </si>
  <si>
    <t>INSTITUTO NACIONAL DE VÍAS. CTO. 585 DE 2019</t>
  </si>
  <si>
    <t>UNIDAD ADMINISTRATIVA ESPECIAL DE AERONAUTICA CIVIL. CTO. 1200245-OK-1212</t>
  </si>
  <si>
    <t>TRANSPORTE DEL TERCER MILENIO - TRANSMILENIO S.A. CTO 84 DE 2014</t>
  </si>
  <si>
    <t>1 AL 4</t>
  </si>
  <si>
    <t>INSTITUTO COLOMBIANO DE BIENESTAR FAMILIAR. CTO. 1663 DE 2015</t>
  </si>
  <si>
    <t>CONSEJO SUPERIOR DE LA JUDICATURA. CTO. 107 DE 2015</t>
  </si>
  <si>
    <t>1 AL 3</t>
  </si>
  <si>
    <t>1 AL 36</t>
  </si>
  <si>
    <t>SECRETARIA DE LA MUJER. CTO. 271 DE 2017</t>
  </si>
  <si>
    <t>1 A 4</t>
  </si>
  <si>
    <t>INSTITUTO COLOMBIANO DE BIENESTAR FAMILIAR. CTO. 1662 DE 2015</t>
  </si>
  <si>
    <t>1 A 6</t>
  </si>
  <si>
    <t>INSTITUTO GENERAL DE MEDICINA LEGAL Y CIENCIAS FORENSES. CTO 243-SG-2016</t>
  </si>
  <si>
    <t>INSTITUTO COLOMBIANO AGROPECUARIO - ICA. CTO.  GC-01-013-2011 30 DE MARZO</t>
  </si>
  <si>
    <t>8-41</t>
  </si>
  <si>
    <t xml:space="preserve">UNIVERSIDAD DEL VALLE - 044-2011 </t>
  </si>
  <si>
    <t>42-66</t>
  </si>
  <si>
    <t>FISCALIA GENERAL DE LA NACION -052-2014</t>
  </si>
  <si>
    <t>67-80</t>
  </si>
  <si>
    <t>TRANSPORTADORA DE GAS  INTERNACIONAL SA ESP - 750420- 16 DE OCTUBRE DE 2012</t>
  </si>
  <si>
    <t>81-96</t>
  </si>
  <si>
    <t>ANGLOGOLDASHANTI COLOMBIA SA -LCP13097</t>
  </si>
  <si>
    <t>97-101</t>
  </si>
  <si>
    <t>GRUPO EMPRESARIAL COOPERATIVO COOMEVA -13COO95</t>
  </si>
  <si>
    <t>113-123</t>
  </si>
  <si>
    <t>EMPRESAS MUNICIPALES DE EMCALI EICE ESP  800 -GA-PS-1059-2016</t>
  </si>
  <si>
    <t>124-146</t>
  </si>
  <si>
    <t xml:space="preserve">FISCALIA GENERAL DE LA NACION </t>
  </si>
  <si>
    <t>168-</t>
  </si>
  <si>
    <t xml:space="preserve">SERVICIOS POSTALES NACIONALES </t>
  </si>
  <si>
    <t>147-167</t>
  </si>
  <si>
    <t>EMPRESA TRANSPORTE MASIVO DEL VALLE DE ABURRA .METRO DE MEDELLIN LTDA CN2016-0448</t>
  </si>
  <si>
    <t>170-173</t>
  </si>
  <si>
    <t>DIAN -00-172-2016</t>
  </si>
  <si>
    <t>175-192</t>
  </si>
  <si>
    <t>EMPRESA PARA LA SEGURIDAD URBANA ESU-201700178</t>
  </si>
  <si>
    <t>194</t>
  </si>
  <si>
    <t>SOCIEDAD CCENTRAL GANADERA -PVSAM003-2018</t>
  </si>
  <si>
    <t>197-198</t>
  </si>
  <si>
    <t>UNIVERSIDAD DE ANTIOQUIA -VADLS-034-208</t>
  </si>
  <si>
    <t>199-238</t>
  </si>
  <si>
    <t>240</t>
  </si>
  <si>
    <t>EMPRESA PARA LA SEGURIDAD URBANA -2011-02592</t>
  </si>
  <si>
    <t>243-246</t>
  </si>
  <si>
    <t>SECRETARIA DISTRITAL DE INTEGRACION SOCIAL -3001-10 DE MAYO DE 2012</t>
  </si>
  <si>
    <t>248-251</t>
  </si>
  <si>
    <t xml:space="preserve">BOLSA MERCANTIL SECRETARIA DE MOVILIDAD </t>
  </si>
  <si>
    <t>255-271</t>
  </si>
  <si>
    <t>EMPRESA PARA LA SEGURIDAD URBANA ESU -20120356</t>
  </si>
  <si>
    <t>273-281</t>
  </si>
  <si>
    <t>DIAN -100215313-181-0-2013</t>
  </si>
  <si>
    <t>282-290</t>
  </si>
  <si>
    <t>DEPARTAMENTO DE CUNDINAMARCA SECRETARIA GENERAL 198-2013</t>
  </si>
  <si>
    <t>291-302</t>
  </si>
  <si>
    <t>INDUSTRIA MILITAR INDUMIL -1-056/2013</t>
  </si>
  <si>
    <t>303-305</t>
  </si>
  <si>
    <t>BOLSA MERCANTIL SECRETARIA DE MOVILIDAD -20593640</t>
  </si>
  <si>
    <t>308-313</t>
  </si>
  <si>
    <t>EMPRESA PARA LA SEGURIDAD URBANA  ESU -1201400279</t>
  </si>
  <si>
    <t>314-315</t>
  </si>
  <si>
    <t>DIAN -100206215-233-42-2014</t>
  </si>
  <si>
    <t>316</t>
  </si>
  <si>
    <t>BOLSA MERCANTIL FONDO DE VIGILANCIA Y SEGURIDAD DE BOGOTA DS -2573451</t>
  </si>
  <si>
    <t>317-319</t>
  </si>
  <si>
    <t>INDUSTRIA MILITAR INDUMIL -1-073-2015</t>
  </si>
  <si>
    <t>320-325</t>
  </si>
  <si>
    <t>GOBERNACION DE ANTIOQUIA - 4600005444</t>
  </si>
  <si>
    <t>326-341</t>
  </si>
  <si>
    <t>EMPRESA PARA LA SEGURIDAD URBANA ESU -201500586</t>
  </si>
  <si>
    <t>342-437</t>
  </si>
  <si>
    <t>ECOPETROL -5214677</t>
  </si>
  <si>
    <t>438-439</t>
  </si>
  <si>
    <t>CENTRAL GANADERA SA -387-2015</t>
  </si>
  <si>
    <t>441</t>
  </si>
  <si>
    <t xml:space="preserve">EMPRESA DE SEGURIDAD DEL ORIENTE SAS  ESO RIONEGRO SAS </t>
  </si>
  <si>
    <t>444</t>
  </si>
  <si>
    <t>DEPARTAMENTO DEL ATLANTICO 0107-2012-00003</t>
  </si>
  <si>
    <t>446</t>
  </si>
  <si>
    <t>GOBERNACIÓN DEL ATLANTICO</t>
  </si>
  <si>
    <t>449</t>
  </si>
  <si>
    <t>LA NACION CONSEJO SUPERIOR DE LA JUDICATURA -090-2012</t>
  </si>
  <si>
    <t>452</t>
  </si>
  <si>
    <t>LA NACION CONSEJO DE LA JUDICATURA -041-2011</t>
  </si>
  <si>
    <t>453-466</t>
  </si>
  <si>
    <t>SENA -00972-2012</t>
  </si>
  <si>
    <t>468-469</t>
  </si>
  <si>
    <t>CONSEJO SUPERIOR DE LA JUDICATURA  -125-2013</t>
  </si>
  <si>
    <t>471-474</t>
  </si>
  <si>
    <t>SENA -00728-2014</t>
  </si>
  <si>
    <t>476-529</t>
  </si>
  <si>
    <t>CONSEJO SUPERIOR DE LA JUDICATURA -068-2014</t>
  </si>
  <si>
    <t>530-557</t>
  </si>
  <si>
    <t>SEC DE EDUCACION DE BOGOTA -2090-2014</t>
  </si>
  <si>
    <t>559-594</t>
  </si>
  <si>
    <t>SEC DE EDUCACION DE BOGOTA -2083-2014</t>
  </si>
  <si>
    <t>596</t>
  </si>
  <si>
    <t>CENTRAL DE INVERSIONES SA -056-2012</t>
  </si>
  <si>
    <t>597</t>
  </si>
  <si>
    <t>CONSEJO SUPERIOR DE LA JUDICATURA  -138-2014</t>
  </si>
  <si>
    <t>600-601</t>
  </si>
  <si>
    <t>CONSEJO SUPERIOR DE LA JUDICATURA  -164-2015</t>
  </si>
  <si>
    <t>614-640</t>
  </si>
  <si>
    <t>SECRETARIA DISTRITAL DE INTEGRACION SOCIAL  -9304-2015</t>
  </si>
  <si>
    <t>641-647</t>
  </si>
  <si>
    <t>SEC EDUCACION DEL DISTRITO -2127-2016</t>
  </si>
  <si>
    <t>649-650</t>
  </si>
  <si>
    <t>CONSEJO SUPERIOR DE LA JUDICATURA  -209-2017</t>
  </si>
  <si>
    <t>652-653</t>
  </si>
  <si>
    <t>GECELK SA ESP -RS18277</t>
  </si>
  <si>
    <t>655-656</t>
  </si>
  <si>
    <t>CONSEJO SUPERIOR DE LA JUDICATURA</t>
  </si>
  <si>
    <t>658-693</t>
  </si>
  <si>
    <t>CONSEJO SUPERIOR DE LA JUDICATURA  -084-2013</t>
  </si>
  <si>
    <t>MINISTERIO DE RELACIONES EXTERIORES Y SU FONDO ROTATORIO. CTO. 21691424</t>
  </si>
  <si>
    <t>MINISTERIO DE CULTURA. CTO. 1220 DE 2014</t>
  </si>
  <si>
    <t>SERVICIO NACIONAL DE APRENDIZAJE SENA. CTO. 0974</t>
  </si>
  <si>
    <t>SERVICIO NACIONAL DE APRENDIZAJE SENA. CTO. 1008 DE 2014</t>
  </si>
  <si>
    <t>ECOPETROL. CTO. 5214680</t>
  </si>
  <si>
    <t>CENTRAL DE INVERSIONES S.A - CISA. CTO 026 DE 2015</t>
  </si>
  <si>
    <t xml:space="preserve">GOBERNACIÓN DE CALDAS. CTO. 27032015-0176 </t>
  </si>
  <si>
    <t>2 AL 10</t>
  </si>
  <si>
    <t>SECRETARIA DE EDUCACION DISTRITAL. CTO. 1587 DE 2017</t>
  </si>
  <si>
    <t>1 AL 11</t>
  </si>
  <si>
    <t>SECRETARIA DE EDUCACION DISTRITAL. CTO. C01.PCCNTR.377362 DE 2018</t>
  </si>
  <si>
    <t>1 AL 30</t>
  </si>
  <si>
    <t>FISCALIA GENERAL DE LA NACION. CTO. 0453</t>
  </si>
  <si>
    <t>UNIVERSIDAD DISTRITAL FRANCISCO JOSE DE CALDAS. CTO. 34307472</t>
  </si>
  <si>
    <t>DISTRITO ESPECIAL, INDUSTRIAL Y PORTUARIO DE BARRANQUILLA. CTO. 012017001137</t>
  </si>
  <si>
    <t>DISTRITO ESPECIAL, INDUSTRIAL Y PORTUARIO DE BARRANQUILLA. CTO 012018002770</t>
  </si>
  <si>
    <t>DISTRITO ESPECIAL, INDUSTRIAL Y PORTUARIO DE BARRANQUILLA. CTO. 012019002643</t>
  </si>
  <si>
    <t>CENTRAL DE INVERSIONES - CISA.CTO 037 DE 2017</t>
  </si>
  <si>
    <t>1 AL 6</t>
  </si>
  <si>
    <t>DEFENSORIA DEL PUEBLO. CTO. 379 DE 2018</t>
  </si>
  <si>
    <t>UNIVERSIDAD DE CARTAGENA. CTO. 91 DE 2018</t>
  </si>
  <si>
    <t>INSTITUTO COLOMBIANO DE BIENESTAR FAMILIAR - ICBF. CTO. 3233 DE 2012</t>
  </si>
  <si>
    <t>SECRETARIA DE INTEGRACION SOCIAL. CTO. 5983 DE 2013</t>
  </si>
  <si>
    <t>SECRETARIA DE INTEGRACION SOCIAL. CTO 5982 DE 2013</t>
  </si>
  <si>
    <t>SECRETARIA DE EDUCACION-GOBERNACION DE BOLIVAR. CTO. 1760 DE 2014</t>
  </si>
  <si>
    <t>CENTRAL HIDROELECTRICA DE CALDAS S.A. CTO. 093.12</t>
  </si>
  <si>
    <t>SECRETARIA DE INTEGRACION SOCIAL. CTO. 8710 DE 2016</t>
  </si>
  <si>
    <t>CORPORACION DE ABASTOS DE BOGOTA S.A. CTO. 2016022</t>
  </si>
  <si>
    <t>AGENCIA PARA LA REINCORPORACIÓN Y LA NORMALIZACIÓN - ARN CTO. 1198 DE 2016</t>
  </si>
  <si>
    <t>CORPORACIÓN COLOMBIANA DE INVESTIGACIÓN AGROPECUARIA - CORPOICA. CTO. 000-020-2014</t>
  </si>
  <si>
    <t>MUNICIPIO DE BUCARAMANGA. CTO. 042 DE 2017</t>
  </si>
  <si>
    <t>UNIVERSIDAD DISTRITAL FRANCISCO JOSE DE CALDAS. CTO. 28278795</t>
  </si>
  <si>
    <t>FISCALIA GENERAL DE LA NACION-SECCIONAL HUILA. CTO. 27547250</t>
  </si>
  <si>
    <t>1 A 10</t>
  </si>
  <si>
    <t>FISCALIA GENERAL DE LA NACION-SECCIONAL ANTIOQUIA. CTO. 0320 de 2017</t>
  </si>
  <si>
    <t>INSTITUTO DISTRITAL DE LAS ARTES - IDARTES. CTO. 1145 DE 2018</t>
  </si>
  <si>
    <t xml:space="preserve">CONSTRUIRTE SAS </t>
  </si>
  <si>
    <t xml:space="preserve">ACF SAS - </t>
  </si>
  <si>
    <t>COLSUBSIDIO  CC2018-001252</t>
  </si>
  <si>
    <t xml:space="preserve">COMPAÑIA DE INGENIERIA DWE NEGOCIACION  DE SERVICIOS SA </t>
  </si>
  <si>
    <t>CONSTRUCCIONES DE INVERSIONES BETA SAS</t>
  </si>
  <si>
    <t xml:space="preserve">UNION TEMPORAL CERRO VIARIA CENTRAL </t>
  </si>
  <si>
    <t>CONSORCIO IBNES FERRERO  -001 DEL 31 DE MAYO 2017</t>
  </si>
  <si>
    <t>17-21</t>
  </si>
  <si>
    <t xml:space="preserve">INCOLMOTOS </t>
  </si>
  <si>
    <t>20/122013</t>
  </si>
  <si>
    <t>22-29</t>
  </si>
  <si>
    <t xml:space="preserve">CORPORACION CONTRY CLUB DE EJECUTIVOS  </t>
  </si>
  <si>
    <t>TERMINAL BOGOTA COPROPIEDAD -013-2011</t>
  </si>
  <si>
    <t>31</t>
  </si>
  <si>
    <t>ALCALDIA DE FUNSA 
CTO 0146 de 2016</t>
  </si>
  <si>
    <t>32</t>
  </si>
  <si>
    <t>ICA  -GGC-197-2018</t>
  </si>
  <si>
    <t>35-42</t>
  </si>
  <si>
    <t>UNIVERSIDAD DE CUNDINAMARCA  -F-CPSV-001-2015</t>
  </si>
  <si>
    <t>43-48</t>
  </si>
  <si>
    <t>ALCALDIA DE TUNJA 561-2014</t>
  </si>
  <si>
    <t>SECRETARIA DE EDUCACION DEL DISTRITO - 2588</t>
  </si>
  <si>
    <t>1 - 9</t>
  </si>
  <si>
    <t>SECRETARIA DE EDUCACION DEL DISTRITO - 1564</t>
  </si>
  <si>
    <t>DEPARTAMENTO DE CUNDINAMARCA - 267</t>
  </si>
  <si>
    <t>TERMINAL DE TRANSPORTE - 23</t>
  </si>
  <si>
    <t>SECRETARIA DE INTEGRACION SOCIAL - 5692</t>
  </si>
  <si>
    <t>UPS SCS</t>
  </si>
  <si>
    <t>UNIVERSIDAD PEDAGOGICA NACIONAL - 848</t>
  </si>
  <si>
    <t xml:space="preserve">1 - 18 </t>
  </si>
  <si>
    <t>ECOPETROL - 5214681</t>
  </si>
  <si>
    <t>GRAN COLOMBIA GOLD</t>
  </si>
  <si>
    <t>SECRETARIA DE EDUCACION DEL DISTRITO
CTO 2624</t>
  </si>
  <si>
    <t>SECRETARIA DE EDUCACION DEL DISTRITO-CTO 2623 DE JULIO DE 2012</t>
  </si>
  <si>
    <t>TERMOPLASTICAS INDUSTRIALES S.A</t>
  </si>
  <si>
    <t>AERONAUTICA CIVIL-CTO 12000246 DE 2012</t>
  </si>
  <si>
    <t>FISCALIA GENERAL DE LA NACION-SECCIONAL META- CTA  CN 46 de 2014</t>
  </si>
  <si>
    <t>SECRETARIA DE EDUCACION DEL DISTRITO-CTO 2582 JUNIO DE 2012</t>
  </si>
  <si>
    <t>ALCALDIA DE TOCANCIPA-CTO 367</t>
  </si>
  <si>
    <t>INGEURBE SAS</t>
  </si>
  <si>
    <t>ALCALDIA DE TOCANCIPA-CTO 426 DE 2019</t>
  </si>
  <si>
    <t>URBANSA</t>
  </si>
  <si>
    <t xml:space="preserve">COLSUBSIDIO </t>
  </si>
  <si>
    <t xml:space="preserve">CNR </t>
  </si>
  <si>
    <t>INVERSIONES DEL NORDESTE</t>
  </si>
  <si>
    <t>AEROPUERTOS DE ORIENTE S.A.S</t>
  </si>
  <si>
    <t>GRAN ESTACION CENTRO COMERCIAL</t>
  </si>
  <si>
    <t>ALPINA PRODUCTOS</t>
  </si>
  <si>
    <t>1 AL 14</t>
  </si>
  <si>
    <t>DEPARTAMENTO DE SANTANDER. CTO. 958 DE 25 DE ABRIL DEL 2017.</t>
  </si>
  <si>
    <t>SECRETARIA DE EDUCACION DISTRITAL. CONTRATO No. 2071 DE 2014</t>
  </si>
  <si>
    <t>SECRETARIA DE EDUCACION DISTRITAL. CONTRATO No. 2070  DE 2014</t>
  </si>
  <si>
    <t>1 AL 10</t>
  </si>
  <si>
    <t>SECRETARIA DE EDUCACION DISTRITAL. CONTRATO No. 378295 DE 2018.</t>
  </si>
  <si>
    <t>SECRETARIA DE EDUCACION DISTRITAL. CONTRATO No. 378361 DE 2018</t>
  </si>
  <si>
    <t>2 AL 5</t>
  </si>
  <si>
    <t>SECRETARIA DE EDUCACION DISTRITAL CONTRATO No. 2109 DE 2016</t>
  </si>
  <si>
    <t>ELECTRIFICADORA DE SANTANDER. CONTRATO No. SE-SAF-ASL-022-14.</t>
  </si>
  <si>
    <t>1 Y 3</t>
  </si>
  <si>
    <t>ALCALDIA DISTRITAL DE BARRANQUILLA. CONTRATO No. 0101-2011-000288</t>
  </si>
  <si>
    <t>1 AL 16</t>
  </si>
  <si>
    <t>DEPARTAMENTO DE BOLIVAR SECRETARIA DE EDUCACION. CONTRATO No. 2297 del 2019.</t>
  </si>
  <si>
    <t>UNIVERSIDAD DEL ATLANTICO. CONTRATO 024 - 2018.</t>
  </si>
  <si>
    <t>MUNICIPIO DE BUCARAMANGA. CONTRATO 112 DEL 2018.</t>
  </si>
  <si>
    <t>MUNICIPIO DE BUCARAMANGA. CONTRATO NO. 38 DEL 2016</t>
  </si>
  <si>
    <t>UNIDAD PARA LA ATENCION Y REPARACION DE VICTIMAS. CTO. FRV 118 DE 2018</t>
  </si>
  <si>
    <t>MUNICIPIO DE PIEDECUESTA. CONTRATO 339-16</t>
  </si>
  <si>
    <t>MUNICIPIO DE BUCARAMANGA. CONTRATO 137 DE 2019.</t>
  </si>
  <si>
    <t xml:space="preserve">1 </t>
  </si>
  <si>
    <t>ALCALDIA DE SOLEDAD. CONTRATO No. SG-LP-001-2011.</t>
  </si>
  <si>
    <t>MINISTERIO DE CULTURA. CONTRATO No. 1847 DE 2011</t>
  </si>
  <si>
    <t>MUNICIPIO DE BUCARAMANGA. CONTRATO No. 419 DE 2017</t>
  </si>
  <si>
    <t>MUNICIPIO DE BUCARAMANGA. CONTRATO No. 58 DE 2016</t>
  </si>
  <si>
    <t>GOBERNACION DEL ATLÁNTICO. CONTRATO No. 0107-2014-000001</t>
  </si>
  <si>
    <t>INSTITUTO DISTRITAL DE RECREACION Y DEPORTE IDRD. CONTRATO No. 2016 DE 2015</t>
  </si>
  <si>
    <t>1 A 11</t>
  </si>
  <si>
    <t>SECRETARÍA DE EDUCACIÓN DEL DISTRITO. CO1. PCCNTR. 891662 DE 2019</t>
  </si>
  <si>
    <t>SECRETARÍA DE EDUCACIÓN DEL DISTRITO. CO1. PCCNTR. 891754 DE 2019</t>
  </si>
  <si>
    <t>1 A 15</t>
  </si>
  <si>
    <t>SECRETARÍA DE EDUCACIÓN DEL DISTRITO. CO1. PCCNTR. 378355 DE 2018</t>
  </si>
  <si>
    <t>1 AL 15</t>
  </si>
  <si>
    <t>SECRETARÍA DE EDUCACIÓN DEL DISTRITO. CTO 1644 DE 2017</t>
  </si>
  <si>
    <t>PETROMINERALES CORP SUCURSAL 
COLOMBIA. FRONTERA No. 5500005038</t>
  </si>
  <si>
    <t>ECOPETROL S.A. CTO 5214681</t>
  </si>
  <si>
    <t>1 A 8</t>
  </si>
  <si>
    <t>SERVICIO NACIONAL DE 
APRENDIZAJE - SENA. CTO. 958 DE 2017</t>
  </si>
  <si>
    <t>SERVICIO NACIONAL DE 
APRENDIZAJE - SENA. CTO. 000728 DE 2014</t>
  </si>
  <si>
    <t>SECRETARÍA DISTRITAL DE INTEGRACIÓN SOCIAL. CTO. 5981-13/06/2013</t>
  </si>
  <si>
    <t>SERVICIO NACIONAL DE 
APRENDIZAJE - SENA. CTO. 0972 DE 2012</t>
  </si>
  <si>
    <t>SECRETARÍA DISTRITAL DE 
INTEGRACIÓN SOCIAL. CTO. 9304-08042015</t>
  </si>
  <si>
    <t>ECOPETROL S.A. CTO. 3008229</t>
  </si>
  <si>
    <t xml:space="preserve">COLOMBIA SHARED SERVICES SAS </t>
  </si>
  <si>
    <t>ESMERALDAS MINIG SERVICES SAS</t>
  </si>
  <si>
    <t>ESMERALDAS SANTA ROSA SA</t>
  </si>
  <si>
    <t>SUBRED INTEGRADA DE SERVICIOS DE SALUD NORTE ESE NO E-S-E 009 -2018</t>
  </si>
  <si>
    <t>SUBRED INTEGRADA DE SERVICIOS DE SALUD  NORTE ESE NO E-S-E 14-2020</t>
  </si>
  <si>
    <t>CONSTRUCCIONES MARVAL</t>
  </si>
  <si>
    <t>URBANIZADORA MARIN VALENCIA</t>
  </si>
  <si>
    <t>ESAP - 1057</t>
  </si>
  <si>
    <t>MUNICIPIO DE TUNJA- ALCALDIA MAYOR DE TUNJA - 403</t>
  </si>
  <si>
    <t>INSTITUTO COLOMBIANO AGROPECUARIO  192/2014</t>
  </si>
  <si>
    <t>SENA -1010</t>
  </si>
  <si>
    <t>MUNICIPIO DE TUNJA- ALCALDIA MAYOR DE TUNJA -662</t>
  </si>
  <si>
    <t>ICETEX 0448</t>
  </si>
  <si>
    <t>IGAC-18518</t>
  </si>
  <si>
    <t>1-51</t>
  </si>
  <si>
    <t>INSTITUTO COLOMBIANO AGROPECUARIO  205-2017</t>
  </si>
  <si>
    <t>COLPENSIONES 168</t>
  </si>
  <si>
    <t>IPES - 182-2013</t>
  </si>
  <si>
    <t>CODENSA S.A  - 4700061038</t>
  </si>
  <si>
    <t>EMGESA S.A E.S.P - 4700107585</t>
  </si>
  <si>
    <t>4 - 5</t>
  </si>
  <si>
    <t>TERMOTASAJERO S.A E.S.P</t>
  </si>
  <si>
    <t>6 - 9</t>
  </si>
  <si>
    <t>SECRETARIA DE EDUCACION DE CUNDINAMARCA - 267</t>
  </si>
  <si>
    <t>SUBRED INTEGRADA DE SERVICIOS DE SALUD - 84</t>
  </si>
  <si>
    <t>11 - 14</t>
  </si>
  <si>
    <t>SECRETARIA DE INTEGRACION SOCIAL - 9303</t>
  </si>
  <si>
    <t>CASALIMPIA CTO SEV1036321</t>
  </si>
  <si>
    <t>4-7</t>
  </si>
  <si>
    <t>MINCULTURA CTO 2960 DE 2017</t>
  </si>
  <si>
    <t>8-9</t>
  </si>
  <si>
    <t>FISCALIA BOGOTA CTO 027 DE 2016</t>
  </si>
  <si>
    <t>10-11</t>
  </si>
  <si>
    <t>HOMI CTO SEV11</t>
  </si>
  <si>
    <t>12-13-14</t>
  </si>
  <si>
    <t>CR . RESERVA DE LA SIERRA CTO  SEV900366331/1</t>
  </si>
  <si>
    <t>CR. CAMINO DE ARRAYANES</t>
  </si>
  <si>
    <t>CR.CERRO LOS ALPES</t>
  </si>
  <si>
    <t>17-18</t>
  </si>
  <si>
    <t>C.P.O S.A CTO SEV 1214</t>
  </si>
  <si>
    <t>20</t>
  </si>
  <si>
    <t>EMPRESAS PUBLICAS DE MEDELLIN CTO CT2012001740</t>
  </si>
  <si>
    <t>EMPRESAS PUBLICAS  DE MEDELLIN CTO CT2012001740</t>
  </si>
  <si>
    <t>METRO DE MEDELLIN CTO CN2013-0216</t>
  </si>
  <si>
    <t>23</t>
  </si>
  <si>
    <t>ECOPETROL CTO 5214680</t>
  </si>
  <si>
    <t>24-25</t>
  </si>
  <si>
    <t>ESU CTO  201700184</t>
  </si>
  <si>
    <t>26-29</t>
  </si>
  <si>
    <t>SENA CTO 1008 DE 2014</t>
  </si>
  <si>
    <t xml:space="preserve">LONJA PH 004-2-NOV-2012 </t>
  </si>
  <si>
    <t>33-34</t>
  </si>
  <si>
    <t>LONJA PH 003-2-NOV-2014</t>
  </si>
  <si>
    <t>1 al 2</t>
  </si>
  <si>
    <t>ESPECTROCOLOR ESTAMPACION GONZALEZ &amp; CIA SCA
0013 del 2017</t>
  </si>
  <si>
    <t>OLEODUCTO DE LOS LLANOS ORIENTALES S.A.
7204312 del 2015</t>
  </si>
  <si>
    <t>OLEODUCTO DE LOS LLANOS ORIENTALES S.A.
7202943 del 2013</t>
  </si>
  <si>
    <t>CONSEJO SUPERIOR DE LA JUDICATURA- SECCIONAL SINCELEJO-CTO LP-01-2012</t>
  </si>
  <si>
    <t>DEPARTAMENTO DE CORDOBA CTO 278-2011</t>
  </si>
  <si>
    <t>EMEC SAS  CENTRAL HIDROELECTRICA DE URRA</t>
  </si>
  <si>
    <t>CONSEJO SUPERIOR DE LA JUDICATURA- SECCIONAL SINCELEJO-CTO LP-01-2015</t>
  </si>
  <si>
    <t>CONSEJO SUPERIOR DE LA JUDICATURA- SECCIONAL SINCELEJO-CTO LP-01-2014</t>
  </si>
  <si>
    <t>SECRETARIA DE EDUCACION-GOBERNACIÓN DE CORDOBA-271 216</t>
  </si>
  <si>
    <t>UNIVERSIDAD CORDOBA- CTO UC-008-2016</t>
  </si>
  <si>
    <t>FISCALIA GENERAL DE LA NACION-CTO 033 2014</t>
  </si>
  <si>
    <t>GOBERNACION DE CORDOBA-473-2017</t>
  </si>
  <si>
    <t xml:space="preserve">CASA TORO AUTOMOTRIZ S.A </t>
  </si>
  <si>
    <t xml:space="preserve">EMEC SAS </t>
  </si>
  <si>
    <t>CONSEJO SUPERIOR DE LA JUDICATURA-SECCIONAL SINCELEJO- CTO LP-01-2016</t>
  </si>
  <si>
    <t xml:space="preserve">CENTRO COMERCIAL BUENAVISTA MONTERIA P.H </t>
  </si>
  <si>
    <t>SECRETARIA DE EDUCACION-GOBERNACION DE CORDOBA- 662-2018</t>
  </si>
  <si>
    <t>CONSEJO SUPERIOR DE LA JUDICATURA-SECCIONAL SINCELEJO- CTO LP-01-2017</t>
  </si>
  <si>
    <t>TERMINAL DE TRANSPORTE S.A- BOGOTÁ- TT-10-2017</t>
  </si>
  <si>
    <t>TERMINAL DE BOGOTA COOPROPIEDAD-CTO 016 2018</t>
  </si>
  <si>
    <t>TERMINAL DE TRANSPORTE S.A-CTO TT-22-2018</t>
  </si>
  <si>
    <t>SECRETARIA DE EDUCACION-GOBERNACION DE CORDOBA-CT-546-2019</t>
  </si>
  <si>
    <t>TERMINAL DE BOGOTA COOPROPIEDAD-CTO 017-2019</t>
  </si>
  <si>
    <t>CONSEJO SUPERIOR DE LA JUDICATURA-SECCIONAL SINCELEJO-CTO-LP-03-2018</t>
  </si>
  <si>
    <t>SECRETARIA DE EDUACION DISTRITAL N° 2580</t>
  </si>
  <si>
    <t>FISCALIA GENERAL DE LA NACION DEL A N° CN39MET</t>
  </si>
  <si>
    <t>ALCALDIA DE SOACHA N° 733</t>
  </si>
  <si>
    <t>COLEGIOS DE SOACHA N° 732</t>
  </si>
  <si>
    <t>CONSEJO SUPERIOR DE LA JUDICATUA N° 16-2993</t>
  </si>
  <si>
    <t>INTEGRACION SOCIAL N°  12035</t>
  </si>
  <si>
    <t>SECRETARIA DE EDUCACION N° 2004</t>
  </si>
  <si>
    <t>SCRETARIA DE INTEGRACION SOCIAL N° 9306</t>
  </si>
  <si>
    <t>UNIVERSIDAD DE CUNDINAMARCA UDEC N° F-CPSV092</t>
  </si>
  <si>
    <t>INSTITUTO PARA LA ECONOMIA SOCIAL IPES N° 109</t>
  </si>
  <si>
    <t>1  - 3</t>
  </si>
  <si>
    <t>COLPENSIONES N° 171</t>
  </si>
  <si>
    <t>1 - 14</t>
  </si>
  <si>
    <t>INSTITUTI DISTRITAL DE LAS ARTES IDARTES N° 14 58</t>
  </si>
  <si>
    <t>1 - 13</t>
  </si>
  <si>
    <t>INSTITUTI DISTRITAL DE LAS ARTES IDARTES N° 1364-1</t>
  </si>
  <si>
    <t>1 - 6</t>
  </si>
  <si>
    <t>ALCALDIA MAYOR DE  DE BOGOTA N°  4233000-440</t>
  </si>
  <si>
    <t>1 - 11</t>
  </si>
  <si>
    <t>FISCALIA GENERAL DE LA NACION N°  0320</t>
  </si>
  <si>
    <t>FISCALIA GENERAL DE L NACION REGIONAL APOYO CARIBE N° 27</t>
  </si>
  <si>
    <t>FISCALIA GENERAL DE LA NACION N° 70</t>
  </si>
  <si>
    <t>REGISTRADURIA NACIONAL DEL ESTADO CIVIL N° 056</t>
  </si>
  <si>
    <t>DISTRITO TURISTICO DE CARTAGENA DE INDIAS N° 35-113</t>
  </si>
  <si>
    <t>INSTITUTO  COLOMBIANO AGROPECUARIO - ICA N° GGC-197</t>
  </si>
  <si>
    <t>MUNICIPIO DE ENVIGADO SECRETARIA DE EDUCACIÓN N° 12-00-21-20-125-17-VF</t>
  </si>
  <si>
    <t xml:space="preserve">3 </t>
  </si>
  <si>
    <t>ECOPETROL N ° 5217271</t>
  </si>
  <si>
    <t>7 - 38</t>
  </si>
  <si>
    <t>ALCALDIA MAYOR DE CARTAGENA DE INDIAS N° 15 - 18 - 2017</t>
  </si>
  <si>
    <t>4 - 6</t>
  </si>
  <si>
    <t>SURAMERICANA.</t>
  </si>
  <si>
    <t>33</t>
  </si>
  <si>
    <t>HOSPITAL MILITAR CENTRAL 484-2012</t>
  </si>
  <si>
    <t>34</t>
  </si>
  <si>
    <t>LA SUBRED INTEGRADA DE SERVICIOS DE SALUD CENTRO ORIENTE E.S.E. 005-2015</t>
  </si>
  <si>
    <t>LA SUBRED INTEGRADA DE SERVICIOS DE SALUD CENTRO ORIENTE E.S.E. BS-02-0127-2017</t>
  </si>
  <si>
    <t>MUNICIPIO DE FUNZA 0389-2018</t>
  </si>
  <si>
    <t>LA SUBRED INTEGRADA DE SERVICIOS DE SALUD CENTRO ORIENTE E.S.E. BS-02-0023-2019</t>
  </si>
  <si>
    <t>EMPRESA DE ACUEDUCTO Y ALCANTARILLADO DE BOGOTA N° 1-05-11-500-0220-2011</t>
  </si>
  <si>
    <t>5 - 8</t>
  </si>
  <si>
    <t>FERROCARRILES DEL NORTE DE COLOMBIA S.A. - FENOCO S.A. N° SM9011-4791-A</t>
  </si>
  <si>
    <t>2 A 6</t>
  </si>
  <si>
    <t>SERVICIO NACIONAL DE APRENDIZAJE SENA. CTO. 726 DE 2014.</t>
  </si>
  <si>
    <t>7 A 14</t>
  </si>
  <si>
    <t>SECRETARÍA DE EDUCACIÓN DEL DISTRITO CAPITAL. CTO. 2208 DE 2015</t>
  </si>
  <si>
    <t>15 A 16</t>
  </si>
  <si>
    <t>FERROCARRILES DEL NORTE DE COLOMBIA S.A. - FENOCO S.A. CTO. 0016 DE 2013</t>
  </si>
  <si>
    <t>UNAD CM-2019000001</t>
  </si>
  <si>
    <t>6-13</t>
  </si>
  <si>
    <t>FONDO NACIONAL DE AHORRO 098-2014</t>
  </si>
  <si>
    <t>14-39</t>
  </si>
  <si>
    <t>MINISTERIO DE EDUCACIÓN NACIONAL 805 DE 2011</t>
  </si>
  <si>
    <t>UNAD CMM-2015-000001</t>
  </si>
  <si>
    <t>UNAD CMM-2016-000002</t>
  </si>
  <si>
    <t>42</t>
  </si>
  <si>
    <t>FONDO DE VIGILANCIA Y SEGURIDA DE BOGOTÁ D.C. 0206-2011</t>
  </si>
  <si>
    <t>43-44</t>
  </si>
  <si>
    <t>FONDO NACIONAL DEL AHORRO 290-2015</t>
  </si>
  <si>
    <t>UNAD CMM-2017-000002</t>
  </si>
  <si>
    <t>4-13</t>
  </si>
  <si>
    <t>SECRETARÍA DE EDUCACIÓN DEL DISTRITO 1578 - 2017</t>
  </si>
  <si>
    <t>14-17</t>
  </si>
  <si>
    <t>UNIDAD ADMINISTRATIVA ESPECIAL DE GESTIÓN DE RESTITUCIÓN DE TIERRAS DESPOJADAS 2433 DE 2016</t>
  </si>
  <si>
    <t>18-24</t>
  </si>
  <si>
    <t>DIAN 100206215-231-42-2014</t>
  </si>
  <si>
    <t>25</t>
  </si>
  <si>
    <t>EMPRESA DE ACUEDUCTO Y ALCANTARILLADO DE BOGOTÁ 1-05-11500-285-2012</t>
  </si>
  <si>
    <t>26-27</t>
  </si>
  <si>
    <t>SECRETARÍA DE EDUCACIÓN DEL DISTRITO 2637 - 2012</t>
  </si>
  <si>
    <t>28-29</t>
  </si>
  <si>
    <t>ICA GGC-023-2013</t>
  </si>
  <si>
    <t>30-31</t>
  </si>
  <si>
    <t>SECRETARÍA DISTRITAL DE INTEGRACIÓN SOCIAL 5980</t>
  </si>
  <si>
    <t>32-33</t>
  </si>
  <si>
    <t>CENTRAL DE INVERSIONES S.A 058-2012</t>
  </si>
  <si>
    <t>34-35</t>
  </si>
  <si>
    <t>UNIVERSIDAD PEDAGOGICA NACIONAL 717-2011</t>
  </si>
  <si>
    <t>96-99</t>
  </si>
  <si>
    <t>100-102</t>
  </si>
  <si>
    <t>EMPRESA MUNICIPALES DE CALI 800-GA-PS-0339-2012</t>
  </si>
  <si>
    <t>103-104</t>
  </si>
  <si>
    <t>105</t>
  </si>
  <si>
    <t>DIAN 100206215-230-42-2014</t>
  </si>
  <si>
    <t>106-107</t>
  </si>
  <si>
    <t>SECRETARÍA DE EDUCACIÓN DEL DISTRITO 2076-2014</t>
  </si>
  <si>
    <t>108-117</t>
  </si>
  <si>
    <t>FONDO NACIONAL DE AHORRO 268-2013</t>
  </si>
  <si>
    <t>118-119</t>
  </si>
  <si>
    <t>ICA GGC-214-2013</t>
  </si>
  <si>
    <t>120</t>
  </si>
  <si>
    <t>FONDO NACIONAL DE AHORRO 438-2012</t>
  </si>
  <si>
    <t>168-170</t>
  </si>
  <si>
    <t>EMPRESA PARA SEGURIDAD URBANA 201203352</t>
  </si>
  <si>
    <t>171-172</t>
  </si>
  <si>
    <t>EMPRESA PARA SEGURIDAD URBANA 201400283</t>
  </si>
  <si>
    <t>173-174</t>
  </si>
  <si>
    <t>EMPRESA PARA SEGURIDAD URBANA 201700179</t>
  </si>
  <si>
    <t>175-180</t>
  </si>
  <si>
    <t>IDRD 1832-2016</t>
  </si>
  <si>
    <t>181-183</t>
  </si>
  <si>
    <t>EMPRESA PARA SEGURIDAD URBANA 201500582</t>
  </si>
  <si>
    <t xml:space="preserve">1 - 15 </t>
  </si>
  <si>
    <t>EMPRESA COLOMBIANA DE PENSIONES COLPENSIONES  - 79 DE 2012 </t>
  </si>
  <si>
    <t>16 - 19</t>
  </si>
  <si>
    <t>ALCALDIA MAYOR DE BOGOTA - 2215100-169</t>
  </si>
  <si>
    <t xml:space="preserve">20 - 25 </t>
  </si>
  <si>
    <t>SECRETARIA DE EDUCACION DEL DISTRITO - 1567</t>
  </si>
  <si>
    <t>FISCALIA GENERAL DE LA NACION - 48 2016</t>
  </si>
  <si>
    <t>27</t>
  </si>
  <si>
    <t>ALCALDIA MUNICIPAL DE IBAGUE - 259 - 2016</t>
  </si>
  <si>
    <t>28 - 33</t>
  </si>
  <si>
    <t>SECRETARÍA DE EDUCACIÓN DEL DISTRITO - 2096</t>
  </si>
  <si>
    <t xml:space="preserve">HELM BANK - 091418 </t>
  </si>
  <si>
    <t>4-5</t>
  </si>
  <si>
    <t>BANCO DAVIVIENDA S.A CONTRATO 201201067</t>
  </si>
  <si>
    <t>BBVA COLOMBIA</t>
  </si>
  <si>
    <t>CORPBANCA OFERTA MERCANTIL 3380BSC-2300</t>
  </si>
  <si>
    <t>BANCO DAVIVIENDA S.A CONTRATO 1258</t>
  </si>
  <si>
    <t>SUMMIT MARKETING E.U. CONTRATO SM-043</t>
  </si>
  <si>
    <t>BANCO ITAÚ COLOMBIA S.A.</t>
  </si>
  <si>
    <t>SECRETARÍA DE EDUCACIÓN DEL DISTRITO CO1-PCCNTR.378257</t>
  </si>
  <si>
    <t xml:space="preserve">GRUPO ÉXITO </t>
  </si>
  <si>
    <t>SECRETARÍA DE EDUCACIÓN DEL DISTRITO CONTRATO 2578</t>
  </si>
  <si>
    <t>SECRETARÍA DE EDUCACIÓN DEL DISTRITO CONTRATO 2636</t>
  </si>
  <si>
    <t>GOBERNACIÓN DEL META CONTRATO 0142 DE 2014</t>
  </si>
  <si>
    <t>GOBERNACIÓN DEL META CONTRATO 1332 DE 2014</t>
  </si>
  <si>
    <t>GOBERNACIÓN DEL META CONTRATO 0312 DE 2016</t>
  </si>
  <si>
    <t>ALCALDIA DE VILLAVICENCIO CONTRATO 1434 DE 2016</t>
  </si>
  <si>
    <t>ALCALDIA DE VILLAVICENCIO CONTRATO 1016 DE 2016</t>
  </si>
  <si>
    <t>13-29</t>
  </si>
  <si>
    <t>9-10</t>
  </si>
  <si>
    <t>ALCALDIA DE VILLAVICENCIO CONTRATO 1634 DE 2016</t>
  </si>
  <si>
    <t>ALCALDIA DE VILLAVICENCIO CONTRATO 2102 DE 2018</t>
  </si>
  <si>
    <t>30-51</t>
  </si>
  <si>
    <t>52-98</t>
  </si>
  <si>
    <t>3-12</t>
  </si>
  <si>
    <t>ALCALDIA DE VILLAVICENCIO CONTRATO 0325 DE 2016</t>
  </si>
  <si>
    <t>13-23</t>
  </si>
  <si>
    <t>ALCALDIA DE VILLAVICENCIO CONTRATO 434 DE 2017</t>
  </si>
  <si>
    <t>24-34</t>
  </si>
  <si>
    <t>ALCALDIA DE VILLAVICENCIO CONTRATO 938 DE 2018</t>
  </si>
  <si>
    <t>35-39</t>
  </si>
  <si>
    <t>ALCALDIA DE VILLAVICENCIO CONTRATO 870 DE 2019</t>
  </si>
  <si>
    <t>40-46</t>
  </si>
  <si>
    <t>ELECTRIFICADORA DEL META S.A. E.S.P. CONTRATO 125-12 (45/286)</t>
  </si>
  <si>
    <t>47-48</t>
  </si>
  <si>
    <t>ELECTRIFICADORA DEL META S.A. E.S.P. CONTRATO 4500003056</t>
  </si>
  <si>
    <t>49-59</t>
  </si>
  <si>
    <t>CAJA DE COMPENSACIÓN FAMILIAR COFREM CONTRATO 299-016</t>
  </si>
  <si>
    <t>60-78</t>
  </si>
  <si>
    <t>CAJA DE COMPENSACIÓN FAMILIAR COFREM CONTRATO 288-017</t>
  </si>
  <si>
    <t>61-91</t>
  </si>
  <si>
    <t>CAJA DE COMPENSACIÓN FAMILIAR COFREM CONTRATO 301-2018</t>
  </si>
  <si>
    <t>No. PROPONENTE</t>
  </si>
  <si>
    <t>NÚMERO DE GRUPO (S)</t>
  </si>
  <si>
    <t>GRUPOS A LOS QUE SE PRESENTÓ (PROPONENTE)</t>
  </si>
  <si>
    <t>GRUPOS EN LOS QUE SE ENCUENTRA HABILITADO</t>
  </si>
  <si>
    <t>A</t>
  </si>
  <si>
    <t>NO</t>
  </si>
  <si>
    <t>LICENCIA DE FUNCIONAMIENTO</t>
  </si>
  <si>
    <t>LICENCIA VIGENTE DE MEDIO CANINO</t>
  </si>
  <si>
    <t>CERTIFICACIÓN CANINA</t>
  </si>
  <si>
    <t>CERTIFICACIÓN DE NO SANCIONES DE LA SUPERINTENDENCIA DE VIGILANCIA Y SEGURIDAD PRIVADA </t>
  </si>
  <si>
    <t>SISTEMA DE TELECOMUNICACIONES</t>
  </si>
  <si>
    <t>VINCULACIÓN A LA RED DE APOYO</t>
  </si>
  <si>
    <t>POLIZA DE RESPONSABILIDAD CIVIL EXTRACONTRACTUAL</t>
  </si>
  <si>
    <t>RESOLUCIÓN USO DE UNIFORMES</t>
  </si>
  <si>
    <t>RESOLUCIÓN HORAS EXTRAS</t>
  </si>
  <si>
    <t>RESOLUCIÓN VIGENTE EXPEDIDA POR MINTIC</t>
  </si>
  <si>
    <t>CONTRATO DE SERVICIOS DE TELEFONÍA CELULAR O TELEFONÍA MÓVIL</t>
  </si>
  <si>
    <t>ANEXO CARTA DE COMPROMISO COORDINADOR DE CONTRATO</t>
  </si>
  <si>
    <t>No.  PROPONENTE</t>
  </si>
  <si>
    <t>NUMERO DE GRUPO (S)</t>
  </si>
  <si>
    <t>IDENTIFICACIÓN PROPONENTE</t>
  </si>
  <si>
    <t>EMPRESA QUE APORTA LA LICENCIA (SOCIO 1 SI ES UT)</t>
  </si>
  <si>
    <t>FOLIOS DE LA PROPUESTA</t>
  </si>
  <si>
    <t>FECHA DE VENCIMIENTO</t>
  </si>
  <si>
    <t>AUTORIZACIÓN PARA FUNCIONAR EN BOGOTA (SI/NO)</t>
  </si>
  <si>
    <t>SOLICITUD DE RENOVACION (SI/NO)</t>
  </si>
  <si>
    <t>FECHA SOLICITUD RENOVACIÓN</t>
  </si>
  <si>
    <t>OBSERVACIONES
(SOCIO 1 SI ES UT)</t>
  </si>
  <si>
    <t>EMPRESA QUE APORTA LA LICENCIA (SOCIO 2 SI ES UT)</t>
  </si>
  <si>
    <t>AUTORIZACION PARA FUNCIONAR EN BOGOTA (SI/NO)</t>
  </si>
  <si>
    <t>FECHA SOLICITUD RENOVACION</t>
  </si>
  <si>
    <t>OBSERVACIONES
(SOCIO 2 SI ES UT)</t>
  </si>
  <si>
    <t>EMPRESA QUE APORTA LA LICENCIA (SOCIO 3 SI ES UT)</t>
  </si>
  <si>
    <t>OBSERVACIONES
(SOCIO 3 SI ES UT)</t>
  </si>
  <si>
    <t>EMPRESA QUE APORTA LA LICENCIA (SOCIO 4 SI ES UT)</t>
  </si>
  <si>
    <t>OBSERVACIONES (SOCIO 4 SI ES UT)</t>
  </si>
  <si>
    <t>CUMPLE / NO CUMPLE</t>
  </si>
  <si>
    <t>OBSERVACIÓN GENERAL</t>
  </si>
  <si>
    <t>LICENCIA VIGENTE DE MEDIO CANINO (SI/NO)</t>
  </si>
  <si>
    <t>FOLIOS</t>
  </si>
  <si>
    <t>OBSERVACIONES (SOCIO 1 SI ES UT)</t>
  </si>
  <si>
    <t>OBSERVACIONES (SOCIO 2 SI ES UT)</t>
  </si>
  <si>
    <t>OBSERVACIONES (SOCIO 3 SI ES UT)</t>
  </si>
  <si>
    <t>EMPRESA QUE APORTA CERTIFICACIÓN DE IDONEIDAD (SOCIO 1 SI ES UT)</t>
  </si>
  <si>
    <t>APORTA CERTIFICACIÓN DE IDONEIDAD DE LOS CANES (SI/NO)</t>
  </si>
  <si>
    <t>CANTIDAD DE CANES OFERTADOS</t>
  </si>
  <si>
    <t>EMPRESA QUE APORTA CERTIFICACIÓN DE IDONEIDAD (SOCIO 2 SI ES UT)</t>
  </si>
  <si>
    <t>EMPRESA QUE APORTA CERTIFICACIÓN DE IDONEIDAD (SOCIO 3 SI ES UT)</t>
  </si>
  <si>
    <t>EMPRESA QUE APORTA CERTIFICACIÓN DE IDONEIDAD (SOCIO 4 SI ES UT)</t>
  </si>
  <si>
    <t>CANES MINIMO QUE DEBE APORTAR EL PROPONENTE</t>
  </si>
  <si>
    <t>EMPRESA QUE APORTA LA CERTIFICACIÓN (SOCIO 1 SI ES UT)</t>
  </si>
  <si>
    <t xml:space="preserve"> SANCIONES   (SI/NO)</t>
  </si>
  <si>
    <t>EXPEDIDA 90 DÍAS HABILES ANTES DE LA FECHA DE CIERRE (DESDE 19/11/2020) (SI/NO)</t>
  </si>
  <si>
    <t>OBSERVACIONES A LA EMPRESA (SOCIO 1 SI ES UT)</t>
  </si>
  <si>
    <t>EMPRESA QUE APORTA LA CERTIFICACIÓN (SOCIO 2 SI ES UT)</t>
  </si>
  <si>
    <t>EXPEDIDA 90 DÍAS HABILES ANTES DE LA FECHA DE CIERRE (DESDE 19/11/2020) (SI/NO)</t>
  </si>
  <si>
    <t>OBSERVACIONES A LA EMPRESA (SOCIO 2 SI ES UT)</t>
  </si>
  <si>
    <t>EMPRESA QUE APORTA LA CERTIFICACIÓN (SOCIO 3 SI ES UT)</t>
  </si>
  <si>
    <t>OBSERVACIONES A LA EMPRESA (SOCIO 3 SI ES UT)</t>
  </si>
  <si>
    <t>EMPRESA QUE APORTA LA CERTIFICACIÓN (SOCIO 4 SI ES UT)</t>
  </si>
  <si>
    <t>OBSERVACIONES A LA EMPRESA (SOCIO 4 SI ES UT)</t>
  </si>
  <si>
    <t>APORTA CERTIFICACIÓN POR EL REPRESENTANTE LEGAL (SI/NO)</t>
  </si>
  <si>
    <t>EMPRESA 1 UT QUE APORTA LA CONSTANCIA (SOCIO 1 SI ES UT)</t>
  </si>
  <si>
    <t>VIGENCIA</t>
  </si>
  <si>
    <t>EMPRESA 2 UT QUE APORTA LA CONTANCIA (SOCIO 2 SI ES UT)</t>
  </si>
  <si>
    <t xml:space="preserve">VIGENCIA </t>
  </si>
  <si>
    <t>EMPRESA 3 UT QUE APORTA LA CONTANCIA (SOCIO 3 SI ES UT)</t>
  </si>
  <si>
    <t>EMPRESA 4 UT QUE APORTA LA CONTANCIA (SOCIO 4 SI ES UT)</t>
  </si>
  <si>
    <t>EMPRESA QUE APORTA LA PÓLIZA (SOCIO 1 SI ES UT)</t>
  </si>
  <si>
    <t>VIGENCIA  (SI/NO)</t>
  </si>
  <si>
    <t>EMPRESA QUE APORTA LA PÓLIZA (SOCIO 2 SI ES UT)</t>
  </si>
  <si>
    <t>EMPRESA QUE APORTA LA PÓLIZA (SOCIO 3 SI ES UT)</t>
  </si>
  <si>
    <t>EMPRESA QUE APORTA LA PÓLIZA (SOCIO 4 SI ES UT)</t>
  </si>
  <si>
    <t>EMPRESA QUE APORTA LA RESOLUCIÓN (SOCIO 1 SI ES UT)</t>
  </si>
  <si>
    <t>EMPRESA QUE APORTA LA RESOLUCIÓN (SOCIO 2 SI ES UT)</t>
  </si>
  <si>
    <t>EMPRESA QUE APORTA LA RESOLUCIÓN (SOCIO 3 SI ES UT)</t>
  </si>
  <si>
    <t>EMPRESA QUE APORTA LA RESOLUCIÓN (SOCIO 4 SI ES UT)</t>
  </si>
  <si>
    <t>EMPRESA QUE APORTA LA RESOLUCION (SOCIO 1 SI ES UT)</t>
  </si>
  <si>
    <t>VIGENCIA DE LA DE RESOLUCION (SI/NO)</t>
  </si>
  <si>
    <t>FOLIO - RADICADO DE RENOVACIÓN ANTE LA DIRECCIÓN TERRITORIAL DEL DOMICILIO DEL PROPONENTE</t>
  </si>
  <si>
    <t>FOLIO - EN CASO DE COOPERATIVAS DE TRABAJO ASOCIADO: COPIA DEL REGIMEN DE TRABAJO ASOCIADO Y REGIMEN DE COMPENSACION ART. 8 DECRETO 4950/2007</t>
  </si>
  <si>
    <t>EMPRESA QUE APORTA LA RESOLUCION (SOCIO 2 SI ES UT)</t>
  </si>
  <si>
    <t>EMPRESA QUE APORTA LA RESOLUCION (SOCIO 3 SI ES UT)</t>
  </si>
  <si>
    <t>EMPRESA QUE APORTA LA RESOLUCION (SOCIO 4 SI ES UT)</t>
  </si>
  <si>
    <t>¿TIENEN RADIO FRECUENCIA MÍNIMO EN BOGOTÁ?</t>
  </si>
  <si>
    <r>
      <t xml:space="preserve">¿TIENEN RADIO FRECUENCIA A NIVEL NACIONAL? </t>
    </r>
    <r>
      <rPr>
        <sz val="11"/>
        <rFont val="Century Gothic"/>
        <family val="2"/>
      </rPr>
      <t>(APLICA SOLO PARA GRUPOS 2 Y/O 4)</t>
    </r>
  </si>
  <si>
    <t>OBSERVACIONES  (SOCIO 1 SI ES UT)</t>
  </si>
  <si>
    <t>OBSERVACIONES  (SOCIO 2 SI ES UT)</t>
  </si>
  <si>
    <t>OBSERVACIONES  (SOCIO 3 SI ES UT)</t>
  </si>
  <si>
    <t>OBSERVACIONES  (SOCIO 4 SI ES UT)</t>
  </si>
  <si>
    <t>EMPRESA QUE APORTA CONTRATO DE SERVICIOS DE TELEFONÍA CELULAR (SOCIO 1 SI ES UT)</t>
  </si>
  <si>
    <t>¿CUMPLE CON LA COBERTURA NACIONAL DEL SERVICIO?</t>
  </si>
  <si>
    <t>EMPRESA QUE APORTA CONTRATO DE SERVICIOS DE TELEFONÍA CELULAR (SOCIO 2 SI ES UT)</t>
  </si>
  <si>
    <t>EMPRESA QUE APORTA CONTRATO DE SERVICIOS DE TELEFONÍA CELULAR (SOCIO 3 SI ES UT)</t>
  </si>
  <si>
    <t>EMPRESA QUE APORTA CONTRATO DE SERVICIOS DE TELEFONÍA CELULAR (SOCIO 4 SI ES UT)</t>
  </si>
  <si>
    <t>ANEXO FIRMADO (SI - NO)</t>
  </si>
  <si>
    <t>FOLIO</t>
  </si>
  <si>
    <t>1-15</t>
  </si>
  <si>
    <t>SI</t>
  </si>
  <si>
    <t>23 - 40</t>
  </si>
  <si>
    <t>23-39</t>
  </si>
  <si>
    <t>1-19</t>
  </si>
  <si>
    <t>20-38</t>
  </si>
  <si>
    <t>WEST SECURITY ARMY LTDA</t>
  </si>
  <si>
    <t>WEST ARMY SECURITY LTDA.</t>
  </si>
  <si>
    <t>10-18</t>
  </si>
  <si>
    <t>WEST SECURITY ARMY LTDA.</t>
  </si>
  <si>
    <t>4 A 7</t>
  </si>
  <si>
    <t>4-8</t>
  </si>
  <si>
    <t>1 AL 9</t>
  </si>
  <si>
    <t>10 A 21</t>
  </si>
  <si>
    <t>1 A 2</t>
  </si>
  <si>
    <t>AUTENTICA SEGURIDAD LTDA</t>
  </si>
  <si>
    <t>ISVI LTDA</t>
  </si>
  <si>
    <t>COMPAÑIA DE SEGURIDAD NACIONAL - COMSENAL LTDA</t>
  </si>
  <si>
    <t>COMPAÑIA DE SEGURIDAD NACIONAL COMSENAL</t>
  </si>
  <si>
    <t xml:space="preserve">COMPAÑIA DE SEGURIDAD NACIONAL COMSENAL LTDA </t>
  </si>
  <si>
    <t xml:space="preserve">COMPAÑIA DE SEGURIDAD NACIONAL COMSENAL  LTDA </t>
  </si>
  <si>
    <t>1-8</t>
  </si>
  <si>
    <t xml:space="preserve">COMPAÑIA DE SEGURIDAD NACIONAL COMSENAL </t>
  </si>
  <si>
    <t xml:space="preserve">SEGURIDAD NUEVA ERA LTDA </t>
  </si>
  <si>
    <t>1-26</t>
  </si>
  <si>
    <t>1 - 1</t>
  </si>
  <si>
    <t>SEGURIDAD NAPOLES  LTDA</t>
  </si>
  <si>
    <t>1 A 29</t>
  </si>
  <si>
    <t xml:space="preserve">1 A 29 </t>
  </si>
  <si>
    <t>1 A 16</t>
  </si>
  <si>
    <t xml:space="preserve">1 A 7 </t>
  </si>
  <si>
    <t>1 A 14</t>
  </si>
  <si>
    <t>CELAR LTDA</t>
  </si>
  <si>
    <t>1-48</t>
  </si>
  <si>
    <t>1-17</t>
  </si>
  <si>
    <t>8 - 35</t>
  </si>
  <si>
    <t>EL COMITÉ TÉCNICO EVALUADOR SE PERMITE INFORMAR QUE EL  EL PROPONENTE ANEXA 27 CERTIFICADOS CANINOS, SIN EMBARGO LOS CERTIFICADOS APORTADOS EN LOS FOLIOS 29 A 34 DE LA PROPUESTA NO ESTAN VIGENTES, TODA VEZ QUE SU FECHA DE VENCIMIENTO ES 2 DE FEBRERO DE 2019 LO ANTERIOR EN CUMPLIMIENTO DE LAS CONDICIONES ESTABLECIDAS EN EL NUMERAL 3 DEL NUMERAL 4.4 DEL PLIEGO DE CONDICIONES DENOMINADO SOPORTES REQUERIDOS QUE SEÑALA:  “ CERTIFICACIÓN EXPEDIDA POR EL CENTRO DE FORMACIÓN DE GUÍAS Y ADIESTRAMIENTO CANINO DE LA POLICÍA NACIONAL, EL CENTRO DE ADIESTRAMIENTO CANINO DEL EJÉRCITO NACIONAL U OTRAS ENTIDADES DEBIDAMENTE AUTORIZADAS POR LA SUPERINTENDENCIA DE VIGILANCIA Y SEGURIDAD PRIVADA. EL OFERENTE DEBERÁ ANEXAR COPIA DE LA CERTIFICACIÓN EXPEDIDA POR EL CENTRO DE FORMACIÓN DE GUÍAS Y ADIESTRAMIENTO CANINO DE LA POLICÍA NACIONAL, EL CENTRO DE ADIESTRAMIENTO CANINO DEL EJÉRCITO NACIONAL U OTRAS ENTIDADES DEBIDAMENTE AUTORIZADAS POR LA SUPERINTENDENCIA DE VIGILANCIA Y SEGURIDAD PRIVADA, DONDE SE INDIQUE LA IDONEIDAD DE LOS CANES QUE SE OFREZCAN PARA LA PRESTACIÓN DEL SERVICIO A LA ENTIDAD, PARA CUMPLIR CON ESTE REQUISITO EL OFERENTE DEBERÁ APORTAR CERTIFICADOS DE LOS CANINOS QUE CORRESPONDAN A LOS GRUPOS EN LOS QUE VA A PRESENTAR OFERTA, EN CASO DE PRESENTARSE A TRES GRUPOS O MÁS, DEBERÁ APORTAR EL NÚMERO DE CERTIFICADOS QUE CORRESPONDAN A LA SUMATORIA DE LOS TRES GRUPOS CON MAYOR NÚMERO DE CANINOS A LOS QUE SE PRESENTE. EN CASO QUE EL PROPONENTE NO PRESENTE LOS CERTIFICADOS CANINOS DE CONFORMIDAD CON LA REGLA ANTERIOR, LA SED HABILITARÁ AL PROPONENTE DE ACUERDO AL NÚMERO DE CERTIFICADOS CANINOS APORTADOS INICIANDO POR EL GRUPO DE MAYOR PRESUPUESTO AL QUE HAYA SIDO HABILITADO EN LOS FACTORES JURÍDICOS, FINANCIEROS Y TÉCNICOS RESPECTIVOS”.</t>
  </si>
  <si>
    <t>SEFURIDAD ONCOR LTDA</t>
  </si>
  <si>
    <t>1-32</t>
  </si>
  <si>
    <t>1-39</t>
  </si>
  <si>
    <t>20-52</t>
  </si>
  <si>
    <t>1-21</t>
  </si>
  <si>
    <t>53-87</t>
  </si>
  <si>
    <t>53</t>
  </si>
  <si>
    <t>8 A 34</t>
  </si>
  <si>
    <t>35-65</t>
  </si>
  <si>
    <t>INTERCONTINENTAL DE SEGURIDAD.</t>
  </si>
  <si>
    <t>6-9</t>
  </si>
  <si>
    <t>LA EMPRESA ALLEGA RADICADO DE RENOVACIÓN DE RESOLUCIÓN DE HORAS EXTRAS ANTE MINISTERIO DE TRABAJO CON FECHA DE RADICACIÓN 29/12/2020</t>
  </si>
  <si>
    <t>11-16</t>
  </si>
  <si>
    <t>LA EMPRESA ALLEGA RADICADO DE RENOVACIÓN DE RESOLUCIÓN DE HORAS EXTRAS ANTE MINISTERIO DE TRABAJO</t>
  </si>
  <si>
    <t>10-22</t>
  </si>
  <si>
    <t>26 - 34</t>
  </si>
  <si>
    <t>1-30</t>
  </si>
  <si>
    <t>SEGURIDAD PRIVADA DE VIGILANCIA OLIMPO SEGURIDAD LTDA</t>
  </si>
  <si>
    <t>1-23</t>
  </si>
  <si>
    <t xml:space="preserve">EL COMITÉ TÉCNICO EVALUADOR SE PERMITE INFORMAR QUE UNA VEZ VERIFICADA LA INFORMACIÓN APORTADA POR EL PROPONENTE CON SU OFERTA SE PUDO DETERMINAR QUE NO CUMPLE CON LO ESTABLECIDO EN EL PLIEGO DE CONDICIONES NUMERAL 4.5.9 DENOMINADO RESOLUCIÓN EXPEDIDA POR EL MINISTERIO DE TRABAJO QUE AUTORICE EL TRABAJO DE HORAS EXTRAS, LO ANTERIOR POR CUANTO LA RESOLUCIÓN APORTADA NO TIENE AUTORIZACIÓN PARA LABORAR HORAS EXTRAS EN LA CIUDAD DE BOGOTÁ.  
EL PROPONENTE DEBERÁ ACLARAR LA INFORMACIÓN Y/O APORTAR EL DOCUMENTO REQUERIDO PARA SUBSANAR SEGÚN CORRESPONDA. 
</t>
  </si>
  <si>
    <t>1-34</t>
  </si>
  <si>
    <t>1-20</t>
  </si>
  <si>
    <t>18 - 20</t>
  </si>
  <si>
    <t>EL COMITÉ TÉCNICO EVALUADOR SE PERMITE INFORMAR QUE EL PROPONENTE WEST ARMY SECURITY LTDA NO ALLEGO CON SU PROPUESTA EL NÚMERO DE CERTIFICADOS CANINOS REQUERIDOS DE ACUERDO A LOS GRUPOS A LOS QUE PRESENTO OFERTA, LO ANTERIOR EN CUMPLIMIENTO DE LAS CONDICIONES ESTABLECIDAS EN EL NUMERAL 3 DEL NUMERAL 4.4 DEL PLIEGO DE CONDICIONES DENOMINADO SOPORTES REQUERIDOS QUE SEÑALA:  “ CERTIFICACIÓN EXPEDIDA POR EL CENTRO DE FORMACIÓN DE GUÍAS Y ADIESTRAMIENTO CANINO DE LA POLICÍA NACIONAL, EL CENTRO DE ADIESTRAMIENTO CANINO DEL EJÉRCITO NACIONAL U OTRAS ENTIDADES DEBIDAMENTE AUTORIZADAS POR LA SUPERINTENDENCIA DE VIGILANCIA Y SEGURIDAD PRIVADA. EL OFERENTE DEBERÁ ANEXAR COPIA DE LA CERTIFICACIÓN EXPEDIDA POR EL CENTRO DE FORMACIÓN DE GUÍAS Y ADIESTRAMIENTO CANINO DE LA POLICÍA NACIONAL, EL CENTRO DE ADIESTRAMIENTO CANINO DEL EJÉRCITO NACIONAL U OTRAS ENTIDADES DEBIDAMENTE AUTORIZADAS POR LA SUPERINTENDENCIA DE VIGILANCIA Y SEGURIDAD PRIVADA, DONDE SE INDIQUE LA IDONEIDAD DE LOS CANES QUE SE OFREZCAN PARA LA PRESTACIÓN DEL SERVICIO A LA ENTIDAD, PARA CUMPLIR CON ESTE REQUISITO EL OFERENTE DEBERÁ APORTAR CERTIFICADOS DE LOS CANINOS QUE CORRESPONDAN A LOS GRUPOS EN LOS QUE VA A PRESENTAR OFERTA, EN CASO DE PRESENTARSE A TRES GRUPOS O MÁS, DEBERÁ APORTAR EL NÚMERO DE CERTIFICADOS QUE CORRESPONDAN A LA SUMATORIA DE LOS TRES GRUPOS CON MAYOR NÚMERO DE CANINOS A LOS QUE SE PRESENTE. EN CASO QUE EL PROPONENTE NO PRESENTE LOS CERTIFICADOS CANINOS DE CONFORMIDAD CON LA REGLA ANTERIOR, LA SED HABILITARÁ AL PROPONENTE DE ACUERDO AL NÚMERO DE CERTIFICADOS CANINOS APORTADOS INICIANDO POR EL GRUPO DE MAYOR PRESUPUESTO AL QUE HAYA SIDO HABILITADO EN LOS FACTORES JURÍDICOS, FINANCIEROS Y TÉCNICOS RESPECTIVOS”.
POR LO ANTERIOR, EL COMITÈ EVALUADOR PROCEDE A DESCONTAR EL GRUPO No. 8 DE ACUERDO A LA REGLA DESCRITA.</t>
  </si>
  <si>
    <t>1 - 7</t>
  </si>
  <si>
    <t>2 al 21</t>
  </si>
  <si>
    <t>24 al 39</t>
  </si>
  <si>
    <t>1 al 23</t>
  </si>
  <si>
    <t xml:space="preserve">2 </t>
  </si>
  <si>
    <t>1 al 5</t>
  </si>
  <si>
    <t>6 al 13</t>
  </si>
  <si>
    <t>6 al 11</t>
  </si>
  <si>
    <t>1 al 4</t>
  </si>
  <si>
    <t>5 al 8</t>
  </si>
  <si>
    <t>1 al 20</t>
  </si>
  <si>
    <t>21 al 38</t>
  </si>
  <si>
    <t>1 - 29</t>
  </si>
  <si>
    <t>SEGURIDAD COSMOS LTDA</t>
  </si>
  <si>
    <t>30 - 45</t>
  </si>
  <si>
    <t xml:space="preserve">SEGURIDAD COSMOS LTDA	</t>
  </si>
  <si>
    <t>30-45</t>
  </si>
  <si>
    <t>12-50</t>
  </si>
  <si>
    <t>1 - 15</t>
  </si>
  <si>
    <t>17-48</t>
  </si>
  <si>
    <t>4-6</t>
  </si>
  <si>
    <t>15-21</t>
  </si>
  <si>
    <t>LUBECK SECURITY LTDA</t>
  </si>
  <si>
    <t>24 A 50</t>
  </si>
  <si>
    <t>SEGUIRIDAD Y VIGILANCIA PRIVADA PUMA LTDA</t>
  </si>
  <si>
    <t xml:space="preserve">24 A 50 </t>
  </si>
  <si>
    <t>26-68</t>
  </si>
  <si>
    <t xml:space="preserve">1 A 6 </t>
  </si>
  <si>
    <t xml:space="preserve">8 A 31 </t>
  </si>
  <si>
    <t xml:space="preserve">4 A 9 </t>
  </si>
  <si>
    <t xml:space="preserve">1 A 3 </t>
  </si>
  <si>
    <t xml:space="preserve">1 A 12 </t>
  </si>
  <si>
    <t xml:space="preserve">14 A 25 </t>
  </si>
  <si>
    <t>22-48</t>
  </si>
  <si>
    <t>1-29</t>
  </si>
  <si>
    <t>38-46</t>
  </si>
  <si>
    <t>10-36</t>
  </si>
  <si>
    <t>1-24</t>
  </si>
  <si>
    <t>25-39</t>
  </si>
  <si>
    <t>16 - 21</t>
  </si>
  <si>
    <t>1 A 32</t>
  </si>
  <si>
    <t>13 Y 27</t>
  </si>
  <si>
    <t>2-36</t>
  </si>
  <si>
    <t>37-66</t>
  </si>
  <si>
    <t>SEGURIDAD MONTEVIDEO  LTDA</t>
  </si>
  <si>
    <t>SEGURIDAD MONTEVIDEO LTDA</t>
  </si>
  <si>
    <t>49-69</t>
  </si>
  <si>
    <t>106-119</t>
  </si>
  <si>
    <t>120-141</t>
  </si>
  <si>
    <t>22-62</t>
  </si>
  <si>
    <t>5-15</t>
  </si>
  <si>
    <t>25-37</t>
  </si>
  <si>
    <t>1 - 22</t>
  </si>
  <si>
    <t>24 - 39</t>
  </si>
  <si>
    <t>1 - 23</t>
  </si>
  <si>
    <t>1 - 105</t>
  </si>
  <si>
    <t>106-141</t>
  </si>
  <si>
    <t>6 - 16</t>
  </si>
  <si>
    <t xml:space="preserve"> - 10</t>
  </si>
  <si>
    <t>15 -  44</t>
  </si>
  <si>
    <t xml:space="preserve">VIGILANCIA ACOSTA LTDA </t>
  </si>
  <si>
    <t>2 - 4</t>
  </si>
  <si>
    <t xml:space="preserve">33 A 34 </t>
  </si>
  <si>
    <t>1 A 33</t>
  </si>
  <si>
    <t>25 - 62</t>
  </si>
  <si>
    <t>19-35</t>
  </si>
  <si>
    <t>2 - 22</t>
  </si>
  <si>
    <t xml:space="preserve">6 A 8 </t>
  </si>
  <si>
    <t xml:space="preserve">2 A 5 </t>
  </si>
  <si>
    <t>4 A 11</t>
  </si>
  <si>
    <t xml:space="preserve">217 A 229 </t>
  </si>
  <si>
    <t xml:space="preserve">1 A 50 </t>
  </si>
  <si>
    <t>67</t>
  </si>
  <si>
    <t>VIGILANCIA Y SEGURIDAD CELTA LTDA</t>
  </si>
  <si>
    <t>1 a 2</t>
  </si>
  <si>
    <t>SEGURIDAD SURAMERICA LIMITADA</t>
  </si>
  <si>
    <t>1 a 18</t>
  </si>
  <si>
    <t xml:space="preserve">1 A 23 </t>
  </si>
  <si>
    <t xml:space="preserve">1 a 8 </t>
  </si>
  <si>
    <t xml:space="preserve">1 a 4 </t>
  </si>
  <si>
    <t xml:space="preserve">1 - 4 </t>
  </si>
  <si>
    <t xml:space="preserve">1  A 4 </t>
  </si>
  <si>
    <t xml:space="preserve">1 A 8 </t>
  </si>
  <si>
    <t>1 A 18</t>
  </si>
  <si>
    <t>1-27</t>
  </si>
  <si>
    <t>1-63</t>
  </si>
  <si>
    <t>1-43</t>
  </si>
  <si>
    <t>1-28</t>
  </si>
  <si>
    <t>6/8</t>
  </si>
  <si>
    <t>4/8</t>
  </si>
  <si>
    <t>7/8</t>
  </si>
  <si>
    <t>1-66</t>
  </si>
  <si>
    <t>COOPERATIVA DE VIGILANCIA Y SERVICIOS DE BUCARMANAGA CTA – COOVIAM CTA</t>
  </si>
  <si>
    <t>1-45</t>
  </si>
  <si>
    <t>6-27</t>
  </si>
  <si>
    <t>27-42</t>
  </si>
  <si>
    <t>5-7</t>
  </si>
  <si>
    <t>4-9</t>
  </si>
  <si>
    <t>12-34</t>
  </si>
  <si>
    <t>20/02/20214</t>
  </si>
  <si>
    <t xml:space="preserve">MIRO SEGURIDAD LTDA </t>
  </si>
  <si>
    <t>1-36</t>
  </si>
  <si>
    <t>26-40</t>
  </si>
  <si>
    <t>1 - 25</t>
  </si>
  <si>
    <t>MIRO SEGURIDAD SEGURIDAD LTDA</t>
  </si>
  <si>
    <t>1-22</t>
  </si>
  <si>
    <t>1-76</t>
  </si>
  <si>
    <t>1 AL 7</t>
  </si>
  <si>
    <t>8 AL 19</t>
  </si>
  <si>
    <t>COSEQUIN LTDA</t>
  </si>
  <si>
    <t>4-34</t>
  </si>
  <si>
    <t>3-13</t>
  </si>
  <si>
    <t>10-29</t>
  </si>
  <si>
    <t>1 al 30</t>
  </si>
  <si>
    <t>31 al  71</t>
  </si>
  <si>
    <t>SUBSANACIÒN</t>
  </si>
  <si>
    <t>1 al 10</t>
  </si>
  <si>
    <t>11 al 44</t>
  </si>
  <si>
    <t>4 al 15</t>
  </si>
  <si>
    <t>1 al 3</t>
  </si>
  <si>
    <t>5 al 7</t>
  </si>
  <si>
    <t>30 al 46</t>
  </si>
  <si>
    <t>1 al 29</t>
  </si>
  <si>
    <t>28/05/2023</t>
  </si>
  <si>
    <t>33-39</t>
  </si>
  <si>
    <t>SEGURIDAD SUPER LTDA</t>
  </si>
  <si>
    <t>1-49</t>
  </si>
  <si>
    <t>1-42</t>
  </si>
  <si>
    <t>PROTEVIS LTDA PROTECCION VIGILANCIA
SEGURIDAD EN REORGANIZACION</t>
  </si>
  <si>
    <t>1 al 26</t>
  </si>
  <si>
    <t>27 al 47</t>
  </si>
  <si>
    <t>49 - 82</t>
  </si>
  <si>
    <t>6 al 49</t>
  </si>
  <si>
    <t>1 al 24</t>
  </si>
  <si>
    <t>25 al 29</t>
  </si>
  <si>
    <t>4 al 7</t>
  </si>
  <si>
    <t>57 al 74</t>
  </si>
  <si>
    <t>1 al 56</t>
  </si>
  <si>
    <t>41-78</t>
  </si>
  <si>
    <t>24-78</t>
  </si>
  <si>
    <t>70-74</t>
  </si>
  <si>
    <t xml:space="preserve">SEGURIDAD SAN MARTIN LTDA </t>
  </si>
  <si>
    <t xml:space="preserve">SEGURIDAD SAN CARLOS LTDA </t>
  </si>
  <si>
    <t xml:space="preserve">SEGURIDAD SAN MARIN LTDA </t>
  </si>
  <si>
    <t xml:space="preserve">SEGURIDAD SAN CARLO LTDA </t>
  </si>
  <si>
    <t>12 al 17</t>
  </si>
  <si>
    <t>1 a 6</t>
  </si>
  <si>
    <t>7 a 9</t>
  </si>
  <si>
    <t>10 a 14</t>
  </si>
  <si>
    <t>1 a 3</t>
  </si>
  <si>
    <t>1 a 5</t>
  </si>
  <si>
    <t>15 - 19</t>
  </si>
  <si>
    <t>7 - 12</t>
  </si>
  <si>
    <t xml:space="preserve">COMPAÑIA Y SEGURIDAD PRIVADA AGUILAS DE ORO LTDA </t>
  </si>
  <si>
    <t>1 a  41</t>
  </si>
  <si>
    <t>HELAM SEGURIDAD LTDA</t>
  </si>
  <si>
    <t>42 a 57</t>
  </si>
  <si>
    <t>1 a 10</t>
  </si>
  <si>
    <t>HELAM
SEGURIDAD LTDA</t>
  </si>
  <si>
    <t>12/21</t>
  </si>
  <si>
    <t>1 a 34</t>
  </si>
  <si>
    <t>35 a 65</t>
  </si>
  <si>
    <t>5 a 7</t>
  </si>
  <si>
    <t>4 a 6</t>
  </si>
  <si>
    <t>1 a 12</t>
  </si>
  <si>
    <t>1 a 35</t>
  </si>
  <si>
    <t>3 a 4</t>
  </si>
  <si>
    <t xml:space="preserve">ACON SECURITY LTDA </t>
  </si>
  <si>
    <t>1 a 41</t>
  </si>
  <si>
    <t>42 a 54</t>
  </si>
  <si>
    <t>ACON SECURYTY LDTA</t>
  </si>
  <si>
    <t>6 a 13</t>
  </si>
  <si>
    <t>6 a 9</t>
  </si>
  <si>
    <t>ACON SECURYTY</t>
  </si>
  <si>
    <t>1 a 11</t>
  </si>
  <si>
    <t>24 a 30</t>
  </si>
  <si>
    <t>3 a 7</t>
  </si>
  <si>
    <t>SEGURIDAD CENTRAL LTDA</t>
  </si>
  <si>
    <t>10-39</t>
  </si>
  <si>
    <t>EL COMITÉ TÉCNICO EVALUADOR SE PERMITE INFORMAR  QUE VIGILANCIA ACOSTA LTDA APORTA UN CERTIFICADO DE CANINO QUE NO SE AJUSTA A LA RAZA REQUERIDA (PASTOR BELGA - PAGINA 3)</t>
  </si>
  <si>
    <t>1 AL 13</t>
  </si>
  <si>
    <t>1 A 12</t>
  </si>
  <si>
    <t xml:space="preserve">SEGURIDAD LAS AMERICAS LTDA </t>
  </si>
  <si>
    <t>2-26</t>
  </si>
  <si>
    <t>SEGURIDAD ATLAS  LTDA</t>
  </si>
  <si>
    <t>27-48</t>
  </si>
  <si>
    <t>51-76</t>
  </si>
  <si>
    <t>28-48</t>
  </si>
  <si>
    <t>35-77</t>
  </si>
  <si>
    <t>SERVICONI LTDA</t>
  </si>
  <si>
    <t>2-19</t>
  </si>
  <si>
    <t xml:space="preserve">SEGURIDAD ATLAS LTDA </t>
  </si>
  <si>
    <t>21-39</t>
  </si>
  <si>
    <t>41-47</t>
  </si>
  <si>
    <t>16-30</t>
  </si>
  <si>
    <t>32-38</t>
  </si>
  <si>
    <t>6-10</t>
  </si>
  <si>
    <t>11-21</t>
  </si>
  <si>
    <t>15-42</t>
  </si>
  <si>
    <t>45-58</t>
  </si>
  <si>
    <t>6-15</t>
  </si>
  <si>
    <t>12/01/2028</t>
  </si>
  <si>
    <t>1 a 42</t>
  </si>
  <si>
    <t>35-54</t>
  </si>
  <si>
    <t>95-104</t>
  </si>
  <si>
    <t>SUBSANACIÓN</t>
  </si>
  <si>
    <t>61-66</t>
  </si>
  <si>
    <t>5-8</t>
  </si>
  <si>
    <t>9-16</t>
  </si>
  <si>
    <t>7-8</t>
  </si>
  <si>
    <t>14-23</t>
  </si>
  <si>
    <t>24-32</t>
  </si>
  <si>
    <t>34-36</t>
  </si>
  <si>
    <t>SERVICONCEL LTDA</t>
  </si>
  <si>
    <t>FIDELITY COMPANY LTDA</t>
  </si>
  <si>
    <t>31-47</t>
  </si>
  <si>
    <t>18-47</t>
  </si>
  <si>
    <t xml:space="preserve">FIDELITY SECURITY COMPANY LTDA </t>
  </si>
  <si>
    <t>FIDELITY SECURITY  COMPANY LTDA</t>
  </si>
  <si>
    <t>7-25</t>
  </si>
  <si>
    <t>11-15</t>
  </si>
  <si>
    <t>9-20</t>
  </si>
  <si>
    <t>FIDELITY SECURITY COMPAÑY LTDA</t>
  </si>
  <si>
    <t xml:space="preserve"> SEGURIDAD SIMON BOLIVAR LTDA</t>
  </si>
  <si>
    <t>1-35</t>
  </si>
  <si>
    <t>1 AL 80</t>
  </si>
  <si>
    <t>SEGURIDAD SECURBEL LTA</t>
  </si>
  <si>
    <t>1 - 28</t>
  </si>
  <si>
    <t>1 A 1</t>
  </si>
  <si>
    <t>2 Y 29</t>
  </si>
  <si>
    <t>41-61</t>
  </si>
  <si>
    <t>25-40</t>
  </si>
  <si>
    <t>COMPAÑÍA DE SERVICIOS DE VIGILANCIA PRIVADA PORTILLA Y PORTILLA LTDA. COSERVIPP LTDA.</t>
  </si>
  <si>
    <t xml:space="preserve">1 A 18 </t>
  </si>
  <si>
    <t>1 A 9</t>
  </si>
  <si>
    <t>1 - 57</t>
  </si>
  <si>
    <t xml:space="preserve">1 - 21 </t>
  </si>
  <si>
    <t>1-25</t>
  </si>
  <si>
    <t>1 - 5
1 - 24</t>
  </si>
  <si>
    <t>23-38</t>
  </si>
  <si>
    <t>SEGURIDAD SHALON LTDA</t>
  </si>
  <si>
    <t>39-51</t>
  </si>
  <si>
    <t xml:space="preserve">SEGURIDAD VIRTUAL LTDA </t>
  </si>
  <si>
    <t>23-28</t>
  </si>
  <si>
    <t>SEGURIDAD SHALOM</t>
  </si>
  <si>
    <t>10-26</t>
  </si>
  <si>
    <t>9-11</t>
  </si>
  <si>
    <t>12-16</t>
  </si>
  <si>
    <t>9-12</t>
  </si>
  <si>
    <t>SEGURIDAD VIRTUAL</t>
  </si>
  <si>
    <t>21-64</t>
  </si>
  <si>
    <t>54-84</t>
  </si>
  <si>
    <t>37-53</t>
  </si>
  <si>
    <t>1 -  33</t>
  </si>
  <si>
    <t>SEGURIDAD RECORD DE COLOMBIA LTDA SEGURCOL</t>
  </si>
  <si>
    <t>34 - 82</t>
  </si>
  <si>
    <t>83 - 90</t>
  </si>
  <si>
    <t>34 -83</t>
  </si>
  <si>
    <t>13 - 19</t>
  </si>
  <si>
    <t>6 -15</t>
  </si>
  <si>
    <t>16-18</t>
  </si>
  <si>
    <t>5-6</t>
  </si>
  <si>
    <t>7-9</t>
  </si>
  <si>
    <t xml:space="preserve">EL COMITÉ TÉCNICO EVALUADOR SE PERMITE INFORMAR QUE UNA VEZ VERIFICADA LA INFORMACIÓN APORTADA POR EL PROPONENTE CON SU OFERTA SE PUDO DETERMINAR QUE NO CUMPLE CON LO ESTABLECIDO EN EL PLIEGO DE CONDICIONES NUMERAL 4.5.9 DENOMINADO RESOLUCIÓN EXPEDIDA POR EL MINISTERIO DE TRABAJO QUE AUTORICE EL TRABAJO DE HORAS EXTRAS, LO ANTERIOR POR CUANTO LA RESOLUCIÓN APORTADA NO SE ENCUENTRA VIGENTE Y NO SE APORTÓ LA RESOLUCIÓN, YA QUE SE APORTÓ LA DE OTRA EMPRESA
EL PROPONENTE DEBERÁ ACLARAR LA INFORMACIÓN Y/O APORTAR EL DOCUMENTO REQUERIDO PARA SUBSANAR SEGÚN CORRESPONDA. 
</t>
  </si>
  <si>
    <t>13 - 45</t>
  </si>
  <si>
    <t>46-54</t>
  </si>
  <si>
    <t>44 - 66</t>
  </si>
  <si>
    <t>67 - 92</t>
  </si>
  <si>
    <t>ADMEJORES SEGURIDAD
LTDA</t>
  </si>
  <si>
    <t>1 al 6</t>
  </si>
  <si>
    <t>VIPERS LTDA</t>
  </si>
  <si>
    <t xml:space="preserve">
</t>
  </si>
  <si>
    <t>5-27</t>
  </si>
  <si>
    <t>58-105</t>
  </si>
  <si>
    <t>SEGURIDAD ONCORL LTDA</t>
  </si>
  <si>
    <t>3-4</t>
  </si>
  <si>
    <t>9-15</t>
  </si>
  <si>
    <t>7-12</t>
  </si>
  <si>
    <t>1
13EE20217221100000005439</t>
  </si>
  <si>
    <t>1-72</t>
  </si>
  <si>
    <t>72-110</t>
  </si>
  <si>
    <t>1-74</t>
  </si>
  <si>
    <t xml:space="preserve">SERVICIO DE VIGILANCIA TECNICO LTDA SERVIGTEC LTDA </t>
  </si>
  <si>
    <t>29 - 43</t>
  </si>
  <si>
    <t>COMPAÑIA ANDINA DE SEGURIDAD PRIVADA LTDA ANDISEG</t>
  </si>
  <si>
    <t>40 - 63</t>
  </si>
  <si>
    <t xml:space="preserve">
SERVICIO DE VIGILANCIA TECNICO LTDA SERVIGTEC LTDA </t>
  </si>
  <si>
    <t>5 - 7</t>
  </si>
  <si>
    <t>8 - 23</t>
  </si>
  <si>
    <t>SERVICIO DE VIGILANCIA TECNICO LTDA SERVIGTEC LTDA</t>
  </si>
  <si>
    <t>OMPAÑIA ANDINA DE SEGURIDAD PRIVADA LTDA ANDISEG</t>
  </si>
  <si>
    <t>10 - 19</t>
  </si>
  <si>
    <t>6 - 8</t>
  </si>
  <si>
    <t>9 - 13</t>
  </si>
  <si>
    <t>25 -  32</t>
  </si>
  <si>
    <t>33 - 45</t>
  </si>
  <si>
    <t>5 -</t>
  </si>
  <si>
    <t>60-63</t>
  </si>
  <si>
    <t>28-60</t>
  </si>
  <si>
    <t>5-9</t>
  </si>
  <si>
    <t>10-19</t>
  </si>
  <si>
    <t>33-45</t>
  </si>
  <si>
    <t>24-31</t>
  </si>
  <si>
    <t>30-38</t>
  </si>
  <si>
    <t>2-6</t>
  </si>
  <si>
    <t>7-13</t>
  </si>
  <si>
    <t>2-7</t>
  </si>
  <si>
    <t>2-4</t>
  </si>
  <si>
    <t>5-16</t>
  </si>
  <si>
    <t>14-21</t>
  </si>
  <si>
    <t>83-108</t>
  </si>
  <si>
    <t>59-82</t>
  </si>
  <si>
    <t>1-58</t>
  </si>
  <si>
    <t>70-136</t>
  </si>
  <si>
    <t>1-69</t>
  </si>
  <si>
    <t>137-150</t>
  </si>
  <si>
    <t>8-20</t>
  </si>
  <si>
    <t>3-5</t>
  </si>
  <si>
    <t>13-25</t>
  </si>
  <si>
    <t>26-58</t>
  </si>
  <si>
    <t>COMPAÑIA ANDINA DE SEGURDAD PRIVADA  LIMITADA - ANDISEG  LTDA</t>
  </si>
  <si>
    <t>43-63</t>
  </si>
  <si>
    <t>INTERGLOBAL SEGURIDAD Y  VIGILANCIA LTDA</t>
  </si>
  <si>
    <t>SERVICIO DE VIGILANCIA TECNICO LTDA -SERVITEC LTDA</t>
  </si>
  <si>
    <t>27-43</t>
  </si>
  <si>
    <t>INTERGLOBAL  SEGURIDAD Y VIGILANCIA LTDA</t>
  </si>
  <si>
    <t xml:space="preserve">COMPAÑIA ANDINA DE SEGURIDAD  PRIVADA - ANDISEG LTDA </t>
  </si>
  <si>
    <t>INTERGLOBAL  SEGURIDAD Y VIGILANCIA  LTDA</t>
  </si>
  <si>
    <t>SERVICIO DE VIGILANCIA TECNICO LTDA- SERVITEC  LTDA</t>
  </si>
  <si>
    <t>INTERGLOBAL SEGURIDAD PRIVADA LTDA</t>
  </si>
  <si>
    <t xml:space="preserve">SERVICIO DE VIGILANCIA TECNICO LTDA - SERVITEC  LTDA </t>
  </si>
  <si>
    <t xml:space="preserve">SERVICIO DE VIGILANVIA TECNICO LTDA - SERVITEC LTDA </t>
  </si>
  <si>
    <t>INTERGLOBAL SEGURIDAD Y VIGILANCIA  LTDA</t>
  </si>
  <si>
    <t xml:space="preserve">SERVICIO DE VIGILANCIA TECNICO LTDA -SERVITEC LTDA </t>
  </si>
  <si>
    <t>2-8</t>
  </si>
  <si>
    <t xml:space="preserve">SERVICIO DE VIGILANCIA TECNICO LTDA - SERVITEC LTDA  </t>
  </si>
  <si>
    <t>9-13</t>
  </si>
  <si>
    <t>32-45</t>
  </si>
  <si>
    <t>2-23</t>
  </si>
  <si>
    <t xml:space="preserve">SERVICIO DE VIGILANCIA TECNICO LTDA -SERVITEC  LTDA </t>
  </si>
  <si>
    <t>SERRVICIO DE VIGILANCIA TECNICO LTDA -SERVITEC LTDA</t>
  </si>
  <si>
    <t>2-5</t>
  </si>
  <si>
    <t>LICENCIA DE FUNCIONAMIENTO CUMPLE/ NO CUMPLE</t>
  </si>
  <si>
    <t xml:space="preserve">CERTIFICACIÓN DE NO SANCIONES DE LA SUPERINTENDENCIA DE VIGILANCIA Y SEGURIDAD PRIVADA </t>
  </si>
  <si>
    <t xml:space="preserve"> SISTEMA DE TELECOMUNICACIONES CUMPLE/NO CUMPLE</t>
  </si>
  <si>
    <t xml:space="preserve"> VINCULACIÓN A LA RED DE APOYO CUMPLE/NO CUMPLE</t>
  </si>
  <si>
    <t>POLIZA DE RESPONSABILIDAD CIVIL EXTRACONTRACTUAL CUMPLE/NO NO CUMPLE</t>
  </si>
  <si>
    <t>RESOLUCIÓN DE APROBACIÓN DE USO DE UNIFORMES CUMPLE/NO NO CUMPLE</t>
  </si>
  <si>
    <t>RESOLUCIÓN HORAS EXTRAS CUMPLE/NO NO CUMPLE</t>
  </si>
  <si>
    <t xml:space="preserve"> RESOLUCIÓN EXPEDIDA POR MINTIC CUMPLE/NO NO CUMPLE</t>
  </si>
  <si>
    <t>CONTRATO TELEFONÍA CELULAR O TELEFONÍA MÓVIL</t>
  </si>
  <si>
    <t>ANEXO 8 CARTA DE COMPROMISO COORDINADOR DE CONTRATO CUMPLE/NO CUMPLE</t>
  </si>
  <si>
    <t>MADRE CABEZA DE FAMILIA / MUJER MAYOR DE 18 AÑOS</t>
  </si>
  <si>
    <t>% DE DESCUENTO EN MANTENIMIENTO CORRECTIVO</t>
  </si>
  <si>
    <t>EQUIPO TÉCNICO EVENTUAL</t>
  </si>
  <si>
    <t>TRABAJADORES CON DISCAPACIDAD</t>
  </si>
  <si>
    <t xml:space="preserve">INDUSTRIA NACIONAL </t>
  </si>
  <si>
    <t>OBSERVACIONES</t>
  </si>
  <si>
    <t>30% DEL TOTAL DE PERSONAL QUE SE VINCULE</t>
  </si>
  <si>
    <t>ANEXO DILIGENCIADO (SI/NO)</t>
  </si>
  <si>
    <t xml:space="preserve">PUNTAJE </t>
  </si>
  <si>
    <t>PORCENTAJE DE REDUCCIÒN</t>
  </si>
  <si>
    <t>PUNTAJE</t>
  </si>
  <si>
    <t>PUNTAJE EQUIPO</t>
  </si>
  <si>
    <t>EMPRESA QUE APORTA LA CERTIFICACIÒN (IGUAL O MAYOR AL 40% DE PARTICIPACIÓN</t>
  </si>
  <si>
    <t>CANTIDAD DE TRABAJADORES</t>
  </si>
  <si>
    <t>LA PERSONA NATURAL, EL REPRESENTANTE LEGAL DE LA PERSONA JURÍDICA O EL REVISOR FISCAL SEGUN CORRESPONDA</t>
  </si>
  <si>
    <t>¿APORTA CARTA DE MINTRABAJO?</t>
  </si>
  <si>
    <t>CERTIFICADO DE EXISTENCIA Y REPRESENTACIÓN LEGAL</t>
  </si>
  <si>
    <t>OPCIÓN 1</t>
  </si>
  <si>
    <t>1   -   3</t>
  </si>
  <si>
    <t>1  -  3</t>
  </si>
  <si>
    <t>a</t>
  </si>
  <si>
    <t>SEGURIDAD NAPOLES</t>
  </si>
  <si>
    <t>SEGURIDAD MONSERRATE_x000D_
LTDA</t>
  </si>
  <si>
    <t>32 - 33</t>
  </si>
  <si>
    <t>4 - 30</t>
  </si>
  <si>
    <t>6-16</t>
  </si>
  <si>
    <t>1 AL 2</t>
  </si>
  <si>
    <t>25 a 28</t>
  </si>
  <si>
    <t>9a 24</t>
  </si>
  <si>
    <t>15 a 28</t>
  </si>
  <si>
    <t>9 a 24</t>
  </si>
  <si>
    <t>SEPECOL LTDA</t>
  </si>
  <si>
    <t>1-41</t>
  </si>
  <si>
    <t>1 a  2</t>
  </si>
  <si>
    <t>1 a 36</t>
  </si>
  <si>
    <t>1 a 4</t>
  </si>
  <si>
    <t>uy</t>
  </si>
  <si>
    <t>SERVICIOS TECNICOS DE VIGILANCIA LTDA -SERVIGTEC</t>
  </si>
  <si>
    <t>1 - - 12</t>
  </si>
  <si>
    <t>1A 2</t>
  </si>
  <si>
    <t>1  A 3</t>
  </si>
  <si>
    <t>SERVICIODE VIGILANCIA TECNICO LIMITADA -SERVIGTEC LTDA</t>
  </si>
  <si>
    <t xml:space="preserve">1 A 2 </t>
  </si>
  <si>
    <t>SOCIETY PROTECTION TECHNIC COLOMBIA LTDA (SOPROTECO LTDA</t>
  </si>
  <si>
    <t>1 -9</t>
  </si>
  <si>
    <t xml:space="preserve">UNION TEMPORAL SAC </t>
  </si>
  <si>
    <t>5-26</t>
  </si>
  <si>
    <t>ANSE</t>
  </si>
  <si>
    <t>1--2</t>
  </si>
  <si>
    <t>PROTEVIS LTDA PROTECCION VIGILANCIA_x000D_
SEGURIDAD EN REORGANIZACION</t>
  </si>
  <si>
    <t>4-27</t>
  </si>
  <si>
    <t>ACON SECURITY _x000D_
LTDA</t>
  </si>
  <si>
    <t xml:space="preserve">1 AL 4 </t>
  </si>
  <si>
    <t xml:space="preserve">1 AL 15 </t>
  </si>
  <si>
    <t xml:space="preserve">1 a 6 </t>
  </si>
  <si>
    <t>12 A 13</t>
  </si>
  <si>
    <t>1 A 1 4</t>
  </si>
  <si>
    <t xml:space="preserve">1 A 14 </t>
  </si>
  <si>
    <t xml:space="preserve"> 1 A 14 </t>
  </si>
  <si>
    <t>10 A 38</t>
  </si>
  <si>
    <t>10 A 13</t>
  </si>
  <si>
    <t xml:space="preserve">SEGURIDAD Y VIGILANCIA_x000D_
SERVICONCEL LTDA_x000D_
</t>
  </si>
  <si>
    <t>1 A 5</t>
  </si>
  <si>
    <t>NO ANEXA</t>
  </si>
  <si>
    <t>1 -16</t>
  </si>
  <si>
    <t xml:space="preserve"> 1 A 4</t>
  </si>
  <si>
    <t>SEGURCOL LTDA</t>
  </si>
  <si>
    <t>2 DE 6</t>
  </si>
  <si>
    <t>12 al 14</t>
  </si>
  <si>
    <t>42 - 43</t>
  </si>
  <si>
    <t>10, 17; 28</t>
  </si>
  <si>
    <t>33-35</t>
  </si>
  <si>
    <t>14-32</t>
  </si>
  <si>
    <t>3-50</t>
  </si>
  <si>
    <t>41 A 43</t>
  </si>
  <si>
    <t>7 A 37</t>
  </si>
  <si>
    <t>AINCA SEGURIDAD</t>
  </si>
  <si>
    <t>MADRE CABEZA DE FAMILIA / MUJER MAYOR DE 18 AÑOS (PUNTAJE)</t>
  </si>
  <si>
    <t>EQUIPO TÉCNICO</t>
  </si>
  <si>
    <t>INDUSTRIA NACIONAL (PUNTAJE)</t>
  </si>
  <si>
    <t>PUNTAJE TOTAL</t>
  </si>
  <si>
    <t>No. grupo</t>
  </si>
  <si>
    <t xml:space="preserve">valor  </t>
  </si>
  <si>
    <t>VALOR TOTAL DEL SERVICIO DE VIGILANCIA Y SEGURIDAD PRIVADA DE LOS SERVICIOS TIPO A, B, C, D, E Y F</t>
  </si>
  <si>
    <t>VALOR DEL IVA CORRESPONDIENTE AL ARTICULO</t>
  </si>
  <si>
    <t>MESES DE EJECUCIÓN</t>
  </si>
  <si>
    <t xml:space="preserve"> MONITOREO ALARMAS</t>
  </si>
  <si>
    <t xml:space="preserve"> MANTENIMIENTO PREVENTIVO Y CORRECTIVO CCTV</t>
  </si>
  <si>
    <t xml:space="preserve"> MANTENIMIENTO PREVENTIVO  Y CORRECTIVO ALARMAS</t>
  </si>
  <si>
    <t xml:space="preserve"> MANTENIMIENTO PREVENTIVO ACCESO</t>
  </si>
  <si>
    <t>DATOS INICIALES</t>
  </si>
  <si>
    <t>VIGILANCIA</t>
  </si>
  <si>
    <t>MONITOREO</t>
  </si>
  <si>
    <t>MANTENIMIENTO PREVENTIVO</t>
  </si>
  <si>
    <t>MANTENIMIENTO CORRECTIVO</t>
  </si>
  <si>
    <t>COORDINADOR OPERATIVO EXCLUSIVO CON MEDIO DE COMUNICACIÓN Y VEHICULO</t>
  </si>
  <si>
    <t>SUPERVISOR OPERATIVO EXCLUSIVO CON MEDIO DE COMUNICACIÓN Y VEHICULO</t>
  </si>
  <si>
    <t>TOTAL VERIFICACIÓN ARITMETICA</t>
  </si>
  <si>
    <t>TOTAL VERIFICACIÓN ARITMETICA ANTES DE IVA</t>
  </si>
  <si>
    <t>TOTAL PROPONENTE</t>
  </si>
  <si>
    <t>HABILITADO/NO HABILITADO/RECHAZADO</t>
  </si>
  <si>
    <t>HABILITADO / RECHAZADO</t>
  </si>
  <si>
    <t>CCTV</t>
  </si>
  <si>
    <t xml:space="preserve">ALARMAS </t>
  </si>
  <si>
    <t>CONTROL DE ACCESO</t>
  </si>
  <si>
    <t>CUMPLIMIENTO MANTENIMIENTO PREVENTIVO</t>
  </si>
  <si>
    <t>CUMPLIMIENTO MANTENIMIENTO CORRECTIVO</t>
  </si>
  <si>
    <t>GRUPOS</t>
  </si>
  <si>
    <t>NOMBRE</t>
  </si>
  <si>
    <t>VALOR PRESTACIÓN INTEGRAL DEL_x000D_
SERVICIO DE VIGILANCIA Y_x000D_
SEGURIDAD PRIVADA PARA LAS_x000D_
SEDES EDUCATIVAS Y ÁREAS_x000D_
ADMINISTRATIVAS DE LA_x000D_
SECRETARÍA DE EDUCACIÓN DEL_x000D_
DISTRITO CAPITAL.</t>
  </si>
  <si>
    <t>CUMPLE/NO CUMPLE CON EL VALOR PRESTACIÓN INTEGRAL DEL SERVICIO DE VIGILANCIA</t>
  </si>
  <si>
    <t>PROPONENTE O INTEGRANTE ES COOPERATIVA</t>
  </si>
  <si>
    <t>VALOR TOTAL DEL SERVICIO ANTES DE IVA (PROPONENTE)</t>
  </si>
  <si>
    <t>VALOR IVA PROPONENTE</t>
  </si>
  <si>
    <t>IVA CALCULADO (ENTIDAD)</t>
  </si>
  <si>
    <t>% DESCUENTO</t>
  </si>
  <si>
    <t xml:space="preserve">VALOR TOTAL UNITARIO MENSUAL DEL SERVICIO SIN IVA (ENTIDAD)
</t>
  </si>
  <si>
    <t>VALOR IVA MENSUAL (ENTIDAD)</t>
  </si>
  <si>
    <r>
      <t>VALOR</t>
    </r>
    <r>
      <rPr>
        <b/>
        <u/>
        <sz val="11"/>
        <color rgb="FF000000"/>
        <rFont val="Century Gothic"/>
        <family val="2"/>
      </rPr>
      <t xml:space="preserve"> MENSUAL (ENTIDAD)
</t>
    </r>
  </si>
  <si>
    <t>VALIDACIÓN PROPONENTE VS TECHO (CUMPLE / NO CUMPLE)</t>
  </si>
  <si>
    <t>PLAZO DE EJECUCIÓN EN MESES
(Conforme al Grupo que se presenta)</t>
  </si>
  <si>
    <t xml:space="preserve">VALOR TOTAL DEL SERVICIO DE VIGILANCIA Y SEGURIDAD PRIVADA  QUE INCLUYE EL VALOR BASE, AYS E IVA, DE LOS SERVICIOS TIPO A,B,C,D,E Y F REQUERIDOS DE ACUERDO A LAS CANTIDADES ESTABLECIDAS EN EL ANEXO TECNICO.
</t>
  </si>
  <si>
    <t>VALOR TOTAL DEL SERVICIO DE VIGILANCIA Y SEGURIDAD PRIVADA ANTES DE IVA, DE LOS SERVICIOS TIPO A,B,C,D,E Y F REQUERIDOS DE ACUERDO A LAS CANTIDADES ESTABLECIDAS EN EL ANEXO TECNICO.</t>
  </si>
  <si>
    <t>OBSERVACIÓN SERVICIOS</t>
  </si>
  <si>
    <t>VALOR BASE UNITARIO DE LA PRESTACIÓN DEL SERVICIO DE MONITOREO DE ALARMAS</t>
  </si>
  <si>
    <t>VALOR TOTAL DE LA PRESTACIÓN DEL SERVICIO DE MONITOREO DE ALARMAS
IVA FORMULADO</t>
  </si>
  <si>
    <t xml:space="preserve">VALOR DEL IVA CORRESPONDIENTE AL VALOR TOTAL DE LA PRESTACIÓN DEL SERVICIO DE MONITOREO DE ALARMAS
</t>
  </si>
  <si>
    <t>VALOR TECHO SED MONITOREO (VALOR UNITARIO ANTES DE IVA)</t>
  </si>
  <si>
    <r>
      <t xml:space="preserve">VALOR </t>
    </r>
    <r>
      <rPr>
        <b/>
        <sz val="11"/>
        <color rgb="FFFF0000"/>
        <rFont val="Century Gothic"/>
        <family val="2"/>
      </rPr>
      <t>TOTAL</t>
    </r>
    <r>
      <rPr>
        <b/>
        <sz val="11"/>
        <color rgb="FF000000"/>
        <rFont val="Century Gothic"/>
        <family val="2"/>
      </rPr>
      <t xml:space="preserve"> PRESTACIÓN DEL SERVICIO DE MONITOREO (INCLUIDO IVA)
</t>
    </r>
  </si>
  <si>
    <r>
      <t xml:space="preserve">VALOR </t>
    </r>
    <r>
      <rPr>
        <b/>
        <sz val="11"/>
        <color rgb="FFFF0000"/>
        <rFont val="Century Gothic"/>
        <family val="2"/>
      </rPr>
      <t>TOTAL</t>
    </r>
    <r>
      <rPr>
        <b/>
        <sz val="11"/>
        <color rgb="FF000000"/>
        <rFont val="Century Gothic"/>
        <family val="2"/>
      </rPr>
      <t xml:space="preserve"> PRESTACIÓN DEL SERVICIO DE MONITOREO (ANTES DE IVA)
 ANTES DE IVA</t>
    </r>
  </si>
  <si>
    <t>OBSERVACIÓN MONITOREO</t>
  </si>
  <si>
    <t>VALOR BASE UNITARIO MANTENIMIENTO PREVENTIVO CCTV</t>
  </si>
  <si>
    <t xml:space="preserve">VALOR UNITARIO  MANTENIMIENTOS PREVENTIVOS ANTES DE IVA
</t>
  </si>
  <si>
    <t>VALOR TECHO SED (VALOR UNITARIO ANTES DE IVA)</t>
  </si>
  <si>
    <t>OBSERVACIÓN MANTENIMIENTO PREVENTIVO (CCTV)</t>
  </si>
  <si>
    <t>VALOR BASE UNITARIO MANTENIMIENTO PREVENTIVO ALARMA</t>
  </si>
  <si>
    <t>OBSERVACIÓN MANTENIMIENTO PREVENTIVO (ALARMA)</t>
  </si>
  <si>
    <t>VALOR BASE UNITARIO MANTENIMIENTO PREVENTIVO CONTROL DE ACCESO</t>
  </si>
  <si>
    <t>OBSERVACIÓN MANTENIMIENTO PREVENTIVO (CONTROL DE ACCESO)</t>
  </si>
  <si>
    <r>
      <t xml:space="preserve">VALOR </t>
    </r>
    <r>
      <rPr>
        <b/>
        <sz val="11"/>
        <color rgb="FFFF0000"/>
        <rFont val="Century Gothic"/>
        <family val="2"/>
      </rPr>
      <t>TOTAL</t>
    </r>
    <r>
      <rPr>
        <b/>
        <sz val="11"/>
        <color rgb="FF000000"/>
        <rFont val="Century Gothic"/>
        <family val="2"/>
      </rPr>
      <t xml:space="preserve"> PRESTACIÓN DEL SERVICIO DE MANTENIMIENTO PREVENTIVO  (ANTES DE IVA)
 ANTES DE IVA</t>
    </r>
  </si>
  <si>
    <t>VALOR IVA MANTENIMIENTO PREVENTIVO PROPONENTE</t>
  </si>
  <si>
    <t>VALOR IVA CALCULADO MANTENIMIENTO PREVENTIVO</t>
  </si>
  <si>
    <r>
      <t xml:space="preserve">VALOR </t>
    </r>
    <r>
      <rPr>
        <b/>
        <sz val="11"/>
        <color rgb="FFFF0000"/>
        <rFont val="Century Gothic"/>
        <family val="2"/>
      </rPr>
      <t>TOTAL</t>
    </r>
    <r>
      <rPr>
        <b/>
        <sz val="11"/>
        <color rgb="FF000000"/>
        <rFont val="Century Gothic"/>
        <family val="2"/>
      </rPr>
      <t xml:space="preserve"> PRESTACIÓN DEL SERVICIO DE MANTENIMIENTO PREVENTIVO  (INCLUIDO IVA)
</t>
    </r>
  </si>
  <si>
    <t>CUMPLE / RECHAZADO GENERAL MANTENIMIENTO PREVENTIVO</t>
  </si>
  <si>
    <t>VALOR BASE UNITARIO MANTENIMIENTO CORRECTIVO CCTV</t>
  </si>
  <si>
    <t xml:space="preserve">VALOR UNITARIO  MANTENIMIENTOS CORRECTIVOS ANTES DE IVA
</t>
  </si>
  <si>
    <t>OBSERVACIÓN MANTENIMIENTO CORRECTIVO (CCTV)</t>
  </si>
  <si>
    <t>VALOR BASE UNITARIO MANTENIMIENTO CORRECTIVO ALARMA</t>
  </si>
  <si>
    <t>OBSERVACIÓN MANTENIMIENTO CORRECTIVO (ALARMA)</t>
  </si>
  <si>
    <t>VALOR BASE UNITARIO MANTENIMIENTO CORRECTIVO  CONTROL DE ACCESO</t>
  </si>
  <si>
    <t>OBSERVACIÓN MANTENIMIENTO CORRECTIVO (CONTROL DE ACCESO)</t>
  </si>
  <si>
    <r>
      <t xml:space="preserve">VALOR </t>
    </r>
    <r>
      <rPr>
        <b/>
        <sz val="11"/>
        <color rgb="FFFF0000"/>
        <rFont val="Century Gothic"/>
        <family val="2"/>
      </rPr>
      <t>TOTAL</t>
    </r>
    <r>
      <rPr>
        <b/>
        <sz val="11"/>
        <color rgb="FF000000"/>
        <rFont val="Century Gothic"/>
        <family val="2"/>
      </rPr>
      <t xml:space="preserve"> PRESTACIÓN DEL SERVICIO DE MANTENIMIENTO CORRECTIVO  (ANTES DE IVA)
 ANTES DE IVA</t>
    </r>
  </si>
  <si>
    <t>VALOR IVA MANTENIMIENTO CORRECTIVO PROPONENTE</t>
  </si>
  <si>
    <t>VALOR IVA CALCULADO MANTENIMIENTO CORRECTIVO</t>
  </si>
  <si>
    <r>
      <t xml:space="preserve">VALOR </t>
    </r>
    <r>
      <rPr>
        <b/>
        <sz val="11"/>
        <color rgb="FFFF0000"/>
        <rFont val="Century Gothic"/>
        <family val="2"/>
      </rPr>
      <t>TOTAL</t>
    </r>
    <r>
      <rPr>
        <b/>
        <sz val="11"/>
        <color rgb="FF000000"/>
        <rFont val="Century Gothic"/>
        <family val="2"/>
      </rPr>
      <t xml:space="preserve"> PRESTACIÓN DEL SERVICIO DE MANTENIMIENTO CORRECTIVO  (INCLUIDO IVA)
</t>
    </r>
  </si>
  <si>
    <t>CUMPLE / RECHAZADO GENERAL MANTENIMIENTO CORRECTIVO</t>
  </si>
  <si>
    <t>VALOR DEL SERVICIO DE COORDINADOR OPERATIVO EXCLUSIVO CON MEDIO DE COMUNICACIÓN Y VEHICULO</t>
  </si>
  <si>
    <t>VALOR DEL IVA SERVICIO DE COORDINADOR OPERATIVO EXCLUSIVO CON MEDIO DE COMUNICACIÓN Y VEHICULO</t>
  </si>
  <si>
    <t>VALOR IVA CALCULADO SERVICIO DE COORDINADOR OPERATIVO EXCLUSIVO CON MEDIO DE COMUNICACIÓN Y VEHICULO</t>
  </si>
  <si>
    <t>CUMPLE/RECHAZADO CON EL VALOR DE COORDINADOR OPERATIVO EXCLUSIVO CON MEDIO DE COMUNICACIÓN Y VEHICULO</t>
  </si>
  <si>
    <r>
      <t xml:space="preserve">VALOR </t>
    </r>
    <r>
      <rPr>
        <b/>
        <sz val="11"/>
        <color rgb="FFFF0000"/>
        <rFont val="Century Gothic"/>
        <family val="2"/>
      </rPr>
      <t>TOTAL</t>
    </r>
    <r>
      <rPr>
        <b/>
        <sz val="11"/>
        <color rgb="FF000000"/>
        <rFont val="Century Gothic"/>
        <family val="2"/>
      </rPr>
      <t xml:space="preserve"> DE COORDINADOR OPERATIVO EXCLUSIVO CON MEDIO DE COMUNICACIÓN Y VEHICULO  (ANTES DE IVA)
 ANTES DE IVA</t>
    </r>
  </si>
  <si>
    <r>
      <t xml:space="preserve">VALOR </t>
    </r>
    <r>
      <rPr>
        <b/>
        <sz val="11"/>
        <color rgb="FFFF0000"/>
        <rFont val="Century Gothic"/>
        <family val="2"/>
      </rPr>
      <t>TOTAL</t>
    </r>
    <r>
      <rPr>
        <b/>
        <sz val="11"/>
        <color rgb="FF000000"/>
        <rFont val="Century Gothic"/>
        <family val="2"/>
      </rPr>
      <t xml:space="preserve"> DE COORDINADOR OPERATIVO EXCLUSIVO CON MEDIO DE COMUNICACIÓN Y VEHICULO  (INCLUIDO IVA)
</t>
    </r>
  </si>
  <si>
    <t>VALOR DEL SERVICIO DE SUPERVISOR OPERATIVO EXCLUSIVO CON MEDIO DE COMUNICACIÓN Y VEHICULO</t>
  </si>
  <si>
    <t>VALOR DEL IVA SERVICIO DE SUPERVISOR OPERATIVO EXCLUSIVO CON MEDIO DE COMUNICACIÓN Y VEHICULO</t>
  </si>
  <si>
    <t>VALOR IVA CALCULADO SERVICIO DE SUPERVISOR OPERATIVO EXCLUSIVO CON MEDIO DE COMUNICACIÓN Y VEHICULO</t>
  </si>
  <si>
    <r>
      <t xml:space="preserve">VALOR </t>
    </r>
    <r>
      <rPr>
        <b/>
        <sz val="11"/>
        <color rgb="FFFF0000"/>
        <rFont val="Century Gothic"/>
        <family val="2"/>
      </rPr>
      <t>TOTAL</t>
    </r>
    <r>
      <rPr>
        <b/>
        <sz val="11"/>
        <color rgb="FF000000"/>
        <rFont val="Century Gothic"/>
        <family val="2"/>
      </rPr>
      <t xml:space="preserve"> SERVICIO DE SUPERVISOR OPERATIVO EXCLUSIVO CON MEDIO DE COMUNICACIÓN Y VEHICULO (ANTES DE IVA)
 ANTES DE IVA</t>
    </r>
  </si>
  <si>
    <r>
      <t xml:space="preserve">VALOR </t>
    </r>
    <r>
      <rPr>
        <b/>
        <sz val="11"/>
        <color rgb="FFFF0000"/>
        <rFont val="Century Gothic"/>
        <family val="2"/>
      </rPr>
      <t>TOTAL</t>
    </r>
    <r>
      <rPr>
        <b/>
        <sz val="11"/>
        <color rgb="FF000000"/>
        <rFont val="Century Gothic"/>
        <family val="2"/>
      </rPr>
      <t xml:space="preserve"> SERVICIO DE SUPERVISOR OPERATIVO EXCLUSIVO CON MEDIO DE COMUNICACIÓN Y VEHICULO  (INCLUIDO IVA)
</t>
    </r>
  </si>
  <si>
    <t xml:space="preserve">SUBTOTAL LITERAL A (VALOR SERVICIO DE VIGILANCIA)    </t>
  </si>
  <si>
    <t>SUBTOTAL LITERAL B (1. MONITOREO + 2. MANTENIMIENTO PREVENTIVO + 3. MANTENIMIENTO CORRECTIVO + 4 COORDINADOR OPERATIVO EXCLUSIVO CON MEDIO DE COMUNICACIÓN Y VEHICULO )</t>
  </si>
  <si>
    <t xml:space="preserve">TOTAL PROPUESTA ECONÓMICA (SUMATORIA LITERAL A Y B) </t>
  </si>
  <si>
    <t>VALOR TOTALIZADO OFERTA SECOP</t>
  </si>
  <si>
    <t>COMPROBACIÓN DE LA INFORMACIÓN (PROPONENTE VS SECOP)</t>
  </si>
  <si>
    <t>VALIDACIÓN VS PRESUPUESTO OFICIAL (HABILITADO / RECHAZADO) Y MENORES CANTIDADES</t>
  </si>
  <si>
    <t>-</t>
  </si>
  <si>
    <t>VALOR TOTAL DEL GRUPO</t>
  </si>
  <si>
    <t>PRESTACIÓN INTEGRAL DEL SERVICIO DE VIGILANCIA</t>
  </si>
  <si>
    <t>SERVICIO DE VIGILANCIA</t>
  </si>
  <si>
    <t>SERVICIO DE MONITOREO</t>
  </si>
  <si>
    <t>SERVICIO DE MANTENIMIENTO PREVENTIVO</t>
  </si>
  <si>
    <t>SERVICIO DE MANTENIMIENTO CORRECTIVO</t>
  </si>
  <si>
    <t>SERVICIO DE COORDINADOR</t>
  </si>
  <si>
    <t>SERVICIO DE SUPERVISOR</t>
  </si>
  <si>
    <t>HABILITADO / NO HABIITADO / RECHAZADO</t>
  </si>
  <si>
    <t>TOTAL CORREGIDO</t>
  </si>
  <si>
    <t>TOTAL CORREGIDO ANTES DE IVA</t>
  </si>
  <si>
    <t>DIFERENCIA (E-D)</t>
  </si>
  <si>
    <t>CUMPLE/NO CUMPLE</t>
  </si>
  <si>
    <t>SUBTOTAL LITERAL B (1. MONITOREO + 2. MANTENIMIENTO PREVENTIVO + 3. MANTENIMIENTO CORRECTIVO + 4 COORDINADOR OPERATIVO EXCLUSIVO CON MEDIO DE COMUNICACIÓN Y VEHICULO + )</t>
  </si>
  <si>
    <t/>
  </si>
  <si>
    <t>RECHAZADO</t>
  </si>
  <si>
    <t>EXPERIENCIA ESPECIFICA DEL PROPONENTE</t>
  </si>
  <si>
    <t>DOCUMENTOS TÉCNICOS</t>
  </si>
  <si>
    <t>PROPUESTA ECONÓNOMICA</t>
  </si>
  <si>
    <t>CRITERIOS PONDERABLES</t>
  </si>
  <si>
    <t>CONCLUSIÓN EVALUACIÓN TÉCNICO ECONÓMICA</t>
  </si>
  <si>
    <t>Subsanación</t>
  </si>
  <si>
    <t>800.217.949-9</t>
  </si>
  <si>
    <t>INSTITUTO DISTRITAL DE ARTES "IDARTES " No 1145-2018 .</t>
  </si>
  <si>
    <t xml:space="preserve"> TOCANCIPA CTO 228 de 2017</t>
  </si>
  <si>
    <t>GOBERNACIÓN DEL META CONTRATO 1553 DE 2017</t>
  </si>
  <si>
    <t>GOBERNACIÓN DEL META CONTRATO 1817 DE 2017</t>
  </si>
  <si>
    <t>01/0/2019</t>
  </si>
  <si>
    <t>GOBERNACIÓN DEL META CONTRATO 2368 DE 2018</t>
  </si>
  <si>
    <t>SECRETARIA DE INTEGRACIÓN SOCIAL N°8796</t>
  </si>
  <si>
    <r>
      <t xml:space="preserve">PROPONENTE NO PRESENTE RESOLUCIÓN MEDIANTE LA CUAL SE OTORGA EL PERMISO PARA LA UTILIZACIÓN DE FRECUENCIAS RADIOELÉCTRICAS CON </t>
    </r>
    <r>
      <rPr>
        <b/>
        <sz val="11"/>
        <rFont val="Century Gothic"/>
        <family val="2"/>
      </rPr>
      <t>CUBRIMIENTO EN TODO EL TERRITORIO NACIONAL</t>
    </r>
  </si>
  <si>
    <t>EL COMITÉ TÉCNICO EVALUADOR SE PERMITE INFORMAR QUE EL PROPONENTE MEDIANTE ESCRITO DE SUBSANACIÓN APORTA LOS SIGUIENTES DOCUMENTOS: RESOLUCIÓN EXPEDIDA POR MIN-TIC
VERIFICADOS LOS DOCUMENTOS APORTADOS POR EL PROPONENTE EN SU ESCRITO DE SUBSANACIÓN SE EVIDENCIA QUE LOS MISMOS NO CUMPLEN CON LOS REQUERIMIENTOS SEÑALADOS EN EL PLIEGO DE CONDICIONES, DE CONFORMIDAD CON EL NUMERAL 4.5.10 RESOLUCIÓN EXPEDIDA POR EL MINISTERIO DE LAS TICS MEDIANTE LA CUAL SE OTORGA EL PERMISO PARA LA UTILIZACIÓN DE FRECUENCIAS RADIOELÉCTRICAS, LO ANTERIOR POR CUANTO EL CUADRO DE CARACTERÍSTICAS TÉCNICAS APORTADO  NO SE EVIDENCIA RADIOFRECUENCIA A NIVEL NACIONAL, DADO QUE EL PROPONENTE SECURITAS COLOMBIA S.A, SE PRESENTÓ PARA LOS GRUPOS 1,2,8 Y 12, Y TENIENDO EN CUENTA EL NUMERAL 4.5.10 “QUIENES PRESENTEN PROPUESTA PARA LOS GRUPOS 2 Y 4 DEBERÁN APORTAR COPIA DE LA RESOLUCIÓN EXPEDIDA POR EL MINISTERIO DE LAS TICS A NOMBRE DEL PROPONENTE, MEDIANTE LA CUAL SE OTORGA EL PERMISO PARA LA UTILIZACIÓN DE FRECUENCIAS RADIOELÉCTRICAS CON CUBRIMIENTO EN TODO EL TERRITORIO NACIONAL.  RAZÓN POR LA CUAL SE MANTENDRÁ LA EVALUACIÓN PRELIMINAR RESPECTO A RESOLUCIÓN EXPEDIDA POR EL MINISTERIO DE LAS TIC.</t>
  </si>
  <si>
    <t>PROPONENTE HABILITADO / RECHAZADO</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</si>
  <si>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EL SIGUIENTE GRUPO  No. 8</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</si>
  <si>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EL SIGUIENTE GRUPO  No. 12</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</si>
  <si>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LOS SIGUIENTES GRUPOS No. 1, 2, 3, 8 Y 12.</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</si>
  <si>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</si>
  <si>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EL SIGUIENTE GRUPO  No. 2.</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</si>
  <si>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LOS SIGUIENTES GRUPOS  No. 2, 8 Y 12-</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</si>
  <si>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EL SIGUIENTE GRUPO  No. 8.</t>
  </si>
  <si>
    <t xml:space="preserve"> EL COMITÉ TÉCNICO EVALUADOR SEÑALA QUE PROCEDERÁ A DESCONTAR AQUELLOS GRUPOS A LOS CUALES EL PROPONENTE NO PUEDA ACREDITAR LA TOTALIDAD DE LA EXPERIENCIA REQUERIDA, ATENDIENDO LO ESTABLECIDO EN EL NUMERAL 4.5.1.1. REGLAS PARA LA VALORACIÓN DE LA EXPERIENCIA EN ESPECIAL LA NOTA 7 QUE SEÑALA; “NOTA 7: EN EL EVENTO EN QUE EL PROPONENTE PRESENTE OFERTA (YA SEA COMO INTEGRANTE DE UN PROPONENTE PLURAL O INDIVIDUAL) PARA LOS DIFERENTES GRUPOS, Y ÉSTE NO ACREDITE LA EXPERIENCIA SOLICITADA PARA LA TOTALIDAD DE LOS GRUPOS A LOS QUE OFERTÓ (INDEPENDIENTEMENTE DE SU FORMA DE PARTICIPACIÓN EN EL PROCESO), SE DESCONTARÁ EL GRUPO O LOS GRUPOS DE MENOR PRESUPUESTO, HASTA VERIFICAR QUE CUMPLA CON LA EXPERIENCIA SOLICITADA PARA EL GRUPO O GRUPOS A LOS QUE SU EXPERIENCIA LE PERMITAN. PARA LOS GRUPOS A LOS QUE SU EXPERIENCIA NO ALCANCE PROCEDERÁ A LA NO HABILITACIÓN DE SU PROPUESTA”. 
 PARA EL CASO EN PARTICULAR SE PROCEDIÓ A DESCONTAR EL SIGUIENTE GRUPO  No. 12.</t>
  </si>
  <si>
    <t>VigilanciaDSA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</si>
</sst>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_);_(* \(#,##0\);_(* &quot;-&quot;??_);_(@_)"/>
    <numFmt numFmtId="168" formatCode="&quot;$&quot;#,##0"/>
    <numFmt numFmtId="169" formatCode="_-* #,##0.00_-;\-* #,##0.00_-;_-* &quot;-&quot;_-;_-@_-"/>
    <numFmt numFmtId="170" formatCode="&quot;$&quot;#,##0.00"/>
    <numFmt numFmtId="171" formatCode="&quot;$&quot;\ #,##0"/>
    <numFmt numFmtId="172" formatCode="&quot;$&quot;\ #,##0.00"/>
    <numFmt numFmtId="173" formatCode="[$$-240A]#,##0"/>
    <numFmt numFmtId="174" formatCode="[$$-240A]#,##0.00"/>
    <numFmt numFmtId="175" formatCode="_-&quot;$&quot;* #,##0.00000_-;\-&quot;$&quot;* #,##0.00000_-;_-&quot;$&quot;* &quot;-&quot;??_-;_-@_-"/>
    <numFmt numFmtId="176" formatCode="0.0%"/>
    <numFmt numFmtId="177" formatCode="dd/mm/yyyy;@"/>
    <numFmt numFmtId="178" formatCode="_-&quot;$&quot;* #,##0.00_-;\-&quot;$&quot;* #,##0.00_-;_-&quot;$&quot;* &quot;-&quot;_-;_-@_-"/>
    <numFmt numFmtId="179" formatCode="0;[Red]0"/>
  </numFmts>
  <fonts count="20" x14ac:knownFonts="1">
    <font>
      <sz val="11"/>
      <color theme="1"/>
      <name val="Calibri"/>
      <family val="2"/>
      <scheme val="minor"/>
    </font>
    <font>
      <sz val="11"/>
      <color theme="1"/>
      <name val="Calibri"/>
      <family val="2"/>
      <scheme val="minor"/>
    </font>
    <font>
      <sz val="10"/>
      <name val="Arial"/>
      <family val="2"/>
    </font>
    <font>
      <sz val="11"/>
      <color theme="1"/>
      <name val="Century Gothic"/>
      <family val="2"/>
    </font>
    <font>
      <sz val="11"/>
      <color rgb="FFFF0000"/>
      <name val="Century Gothic"/>
      <family val="2"/>
    </font>
    <font>
      <sz val="11"/>
      <color rgb="FF000000"/>
      <name val="Century Gothic"/>
      <family val="2"/>
    </font>
    <font>
      <sz val="11"/>
      <name val="Century Gothic"/>
      <family val="2"/>
    </font>
    <font>
      <b/>
      <sz val="11"/>
      <name val="Century Gothic"/>
      <family val="2"/>
    </font>
    <font>
      <sz val="11"/>
      <color rgb="FF444444"/>
      <name val="Century Gothic"/>
      <family val="2"/>
    </font>
    <font>
      <b/>
      <sz val="11"/>
      <color rgb="FFFFFFFF"/>
      <name val="Century Gothic"/>
      <family val="2"/>
    </font>
    <font>
      <sz val="11"/>
      <color rgb="FFFFFFFF"/>
      <name val="Century Gothic"/>
      <family val="2"/>
    </font>
    <font>
      <b/>
      <sz val="11"/>
      <color theme="1"/>
      <name val="Century Gothic"/>
      <family val="2"/>
    </font>
    <font>
      <b/>
      <sz val="11"/>
      <color rgb="FF000000"/>
      <name val="Century Gothic"/>
      <family val="2"/>
    </font>
    <font>
      <sz val="11"/>
      <color theme="5"/>
      <name val="Century Gothic"/>
      <family val="2"/>
    </font>
    <font>
      <b/>
      <sz val="11"/>
      <color theme="5"/>
      <name val="Century Gothic"/>
      <family val="2"/>
    </font>
    <font>
      <sz val="11"/>
      <color theme="0"/>
      <name val="Century Gothic"/>
      <family val="2"/>
    </font>
    <font>
      <b/>
      <sz val="11"/>
      <color theme="0"/>
      <name val="Century Gothic"/>
      <family val="2"/>
    </font>
    <font>
      <b/>
      <u/>
      <sz val="11"/>
      <color rgb="FF000000"/>
      <name val="Century Gothic"/>
      <family val="2"/>
    </font>
    <font>
      <b/>
      <sz val="11"/>
      <color rgb="FFFF0000"/>
      <name val="Century Gothic"/>
      <family val="2"/>
    </font>
    <font>
      <b/>
      <u val="singleAccounting"/>
      <sz val="11"/>
      <color rgb="FF000000"/>
      <name val="Century Gothic"/>
      <family val="2"/>
    </font>
  </fonts>
  <fills count="29">
    <fill>
      <patternFill patternType="none"/>
    </fill>
    <fill>
      <patternFill patternType="gray125"/>
    </fill>
    <fill>
      <patternFill patternType="solid">
        <fgColor theme="6" tint="0.59999389629810485"/>
        <bgColor indexed="64"/>
      </patternFill>
    </fill>
    <fill>
      <patternFill patternType="solid">
        <fgColor theme="3" tint="-0.249977111117893"/>
        <bgColor indexed="64"/>
      </patternFill>
    </fill>
    <fill>
      <patternFill patternType="solid">
        <fgColor rgb="FFFFFF00"/>
        <bgColor indexed="64"/>
      </patternFill>
    </fill>
    <fill>
      <patternFill patternType="solid">
        <fgColor theme="5"/>
        <bgColor indexed="64"/>
      </patternFill>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0000"/>
        <bgColor indexed="64"/>
      </patternFill>
    </fill>
    <fill>
      <patternFill patternType="solid">
        <fgColor theme="2"/>
        <bgColor indexed="64"/>
      </patternFill>
    </fill>
    <fill>
      <patternFill patternType="solid">
        <fgColor rgb="FF002060"/>
        <bgColor indexed="64"/>
      </patternFill>
    </fill>
    <fill>
      <patternFill patternType="solid">
        <fgColor rgb="FF7030A0"/>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FF"/>
        <bgColor rgb="FF000000"/>
      </patternFill>
    </fill>
    <fill>
      <patternFill patternType="solid">
        <fgColor rgb="FFFFFF00"/>
        <bgColor rgb="FF000000"/>
      </patternFill>
    </fill>
    <fill>
      <patternFill patternType="solid">
        <fgColor rgb="FFE2EFDA"/>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bottom/>
      <diagonal/>
    </border>
    <border>
      <left style="thin">
        <color indexed="64"/>
      </left>
      <right style="double">
        <color indexed="64"/>
      </right>
      <top style="double">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double">
        <color indexed="64"/>
      </right>
      <top style="double">
        <color indexed="64"/>
      </top>
      <bottom style="thin">
        <color indexed="64"/>
      </bottom>
      <diagonal/>
    </border>
    <border>
      <left/>
      <right/>
      <top style="thin">
        <color indexed="64"/>
      </top>
      <bottom/>
      <diagonal/>
    </border>
    <border>
      <left style="double">
        <color indexed="64"/>
      </left>
      <right style="double">
        <color indexed="64"/>
      </right>
      <top/>
      <bottom style="double">
        <color auto="1"/>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style="double">
        <color indexed="64"/>
      </top>
      <bottom/>
      <diagonal/>
    </border>
    <border>
      <left/>
      <right/>
      <top style="double">
        <color indexed="64"/>
      </top>
      <bottom/>
      <diagonal/>
    </border>
    <border>
      <left style="double">
        <color indexed="64"/>
      </left>
      <right/>
      <top/>
      <bottom/>
      <diagonal/>
    </border>
    <border>
      <left style="double">
        <color indexed="64"/>
      </left>
      <right style="double">
        <color indexed="64"/>
      </right>
      <top style="double">
        <color indexed="64"/>
      </top>
      <bottom style="thin">
        <color indexed="64"/>
      </bottom>
      <diagonal/>
    </border>
    <border>
      <left/>
      <right/>
      <top/>
      <bottom style="double">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auto="1"/>
      </bottom>
      <diagonal/>
    </border>
    <border>
      <left/>
      <right style="thin">
        <color indexed="64"/>
      </right>
      <top/>
      <bottom style="thin">
        <color indexed="64"/>
      </bottom>
      <diagonal/>
    </border>
    <border>
      <left style="medium">
        <color indexed="64"/>
      </left>
      <right style="double">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rgb="FF000000"/>
      </left>
      <right style="thin">
        <color rgb="FF000000"/>
      </right>
      <top style="thin">
        <color rgb="FF000000"/>
      </top>
      <bottom style="thin">
        <color rgb="FF000000"/>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thin">
        <color rgb="FF000000"/>
      </right>
      <top style="thin">
        <color rgb="FF000000"/>
      </top>
      <bottom style="thin">
        <color rgb="FF000000"/>
      </bottom>
      <diagonal/>
    </border>
    <border>
      <left/>
      <right style="thin">
        <color indexed="64"/>
      </right>
      <top/>
      <bottom/>
      <diagonal/>
    </border>
    <border>
      <left style="medium">
        <color indexed="64"/>
      </left>
      <right/>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rgb="FF000000"/>
      </bottom>
      <diagonal/>
    </border>
    <border>
      <left/>
      <right/>
      <top/>
      <bottom style="thin">
        <color rgb="FF000000"/>
      </bottom>
      <diagonal/>
    </border>
    <border>
      <left style="double">
        <color indexed="64"/>
      </left>
      <right/>
      <top/>
      <bottom style="thin">
        <color indexed="64"/>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double">
        <color indexed="64"/>
      </left>
      <right style="thin">
        <color indexed="64"/>
      </right>
      <top style="double">
        <color indexed="64"/>
      </top>
      <bottom/>
      <diagonal/>
    </border>
    <border>
      <left style="thin">
        <color indexed="64"/>
      </left>
      <right style="thin">
        <color indexed="64"/>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style="medium">
        <color indexed="64"/>
      </top>
      <bottom/>
      <diagonal/>
    </border>
    <border>
      <left style="thin">
        <color indexed="64"/>
      </left>
      <right/>
      <top style="medium">
        <color indexed="64"/>
      </top>
      <bottom/>
      <diagonal/>
    </border>
    <border>
      <left style="double">
        <color indexed="64"/>
      </left>
      <right style="thin">
        <color indexed="64"/>
      </right>
      <top style="medium">
        <color indexed="64"/>
      </top>
      <bottom/>
      <diagonal/>
    </border>
    <border>
      <left style="thin">
        <color indexed="64"/>
      </left>
      <right style="double">
        <color indexed="64"/>
      </right>
      <top style="medium">
        <color indexed="64"/>
      </top>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double">
        <color indexed="64"/>
      </right>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top style="thin">
        <color indexed="64"/>
      </top>
      <bottom/>
      <diagonal/>
    </border>
    <border>
      <left style="thin">
        <color rgb="FF000000"/>
      </left>
      <right style="thin">
        <color rgb="FF000000"/>
      </right>
      <top style="thin">
        <color rgb="FF000000"/>
      </top>
      <bottom/>
      <diagonal/>
    </border>
    <border>
      <left/>
      <right style="double">
        <color indexed="64"/>
      </right>
      <top style="thin">
        <color indexed="64"/>
      </top>
      <bottom/>
      <diagonal/>
    </border>
    <border>
      <left style="double">
        <color indexed="64"/>
      </left>
      <right style="thin">
        <color indexed="64"/>
      </right>
      <top/>
      <bottom/>
      <diagonal/>
    </border>
    <border>
      <left/>
      <right style="thin">
        <color rgb="FF000000"/>
      </right>
      <top style="thin">
        <color rgb="FF000000"/>
      </top>
      <bottom/>
      <diagonal/>
    </border>
    <border>
      <left/>
      <right style="double">
        <color indexed="64"/>
      </right>
      <top/>
      <bottom style="thin">
        <color indexed="64"/>
      </bottom>
      <diagonal/>
    </border>
    <border>
      <left style="thin">
        <color rgb="FF000000"/>
      </left>
      <right style="thin">
        <color rgb="FF000000"/>
      </right>
      <top/>
      <bottom/>
      <diagonal/>
    </border>
    <border>
      <left/>
      <right style="double">
        <color indexed="64"/>
      </right>
      <top/>
      <bottom/>
      <diagonal/>
    </border>
    <border>
      <left/>
      <right style="thin">
        <color rgb="FF000000"/>
      </right>
      <top/>
      <bottom style="thin">
        <color rgb="FF000000"/>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diagonal/>
    </border>
    <border>
      <left/>
      <right/>
      <top/>
      <bottom style="thin">
        <color indexed="64"/>
      </bottom>
      <diagonal/>
    </border>
  </borders>
  <cellStyleXfs count="9">
    <xf numFmtId="0" fontId="0" fillId="0" borderId="0"/>
    <xf numFmtId="43" fontId="1" fillId="0" borderId="0" applyFont="0" applyFill="0" applyBorder="0" applyAlignment="0" applyProtection="0"/>
    <xf numFmtId="165" fontId="1" fillId="0" borderId="0" applyFont="0" applyFill="0" applyBorder="0" applyAlignment="0" applyProtection="0"/>
    <xf numFmtId="0" fontId="2" fillId="0" borderId="0"/>
    <xf numFmtId="41" fontId="1" fillId="0" borderId="0" applyFont="0" applyFill="0" applyBorder="0" applyAlignment="0" applyProtection="0"/>
    <xf numFmtId="164" fontId="1" fillId="0" borderId="0" applyFont="0" applyFill="0" applyBorder="0" applyAlignment="0" applyProtection="0"/>
    <xf numFmtId="0" fontId="2" fillId="0" borderId="0"/>
    <xf numFmtId="9" fontId="1" fillId="0" borderId="0" applyFont="0" applyFill="0" applyBorder="0" applyAlignment="0" applyProtection="0"/>
    <xf numFmtId="44" fontId="1" fillId="0" borderId="0" applyFont="0" applyFill="0" applyBorder="0" applyAlignment="0" applyProtection="0"/>
  </cellStyleXfs>
  <cellXfs count="1120">
    <xf numFmtId="0" fontId="0" fillId="0" borderId="0" xfId="0"/>
    <xf numFmtId="0" fontId="3" fillId="0" borderId="0" xfId="0" applyFont="1" applyAlignment="1">
      <alignment wrapText="1"/>
    </xf>
    <xf numFmtId="0" fontId="4" fillId="0" borderId="1" xfId="0" applyFont="1" applyBorder="1" applyAlignment="1">
      <alignment horizontal="center" vertical="center" wrapText="1"/>
    </xf>
    <xf numFmtId="9" fontId="4" fillId="0" borderId="1" xfId="7" applyFont="1" applyBorder="1" applyAlignment="1">
      <alignment horizontal="center" vertical="center" wrapText="1"/>
    </xf>
    <xf numFmtId="1" fontId="4" fillId="0" borderId="12" xfId="7" applyNumberFormat="1" applyFont="1" applyBorder="1" applyAlignment="1">
      <alignment horizontal="center" vertical="center" wrapText="1"/>
    </xf>
    <xf numFmtId="0" fontId="3" fillId="0" borderId="34" xfId="0" applyFont="1" applyBorder="1" applyAlignment="1">
      <alignment horizontal="center" vertical="center" wrapText="1"/>
    </xf>
    <xf numFmtId="1" fontId="4" fillId="0" borderId="1" xfId="7"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wrapText="1"/>
    </xf>
    <xf numFmtId="0" fontId="4" fillId="10" borderId="1" xfId="0" applyFont="1" applyFill="1" applyBorder="1" applyAlignment="1">
      <alignment horizontal="center" vertical="center" wrapText="1"/>
    </xf>
    <xf numFmtId="166" fontId="3" fillId="0" borderId="0" xfId="2" applyNumberFormat="1" applyFont="1" applyBorder="1" applyAlignment="1">
      <alignment horizontal="center" vertical="center" wrapText="1"/>
    </xf>
    <xf numFmtId="0" fontId="3" fillId="0" borderId="0" xfId="0" applyFont="1" applyFill="1" applyBorder="1" applyAlignment="1">
      <alignment wrapText="1"/>
    </xf>
    <xf numFmtId="3" fontId="4" fillId="0" borderId="1"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5" fillId="0" borderId="7" xfId="0" applyFont="1" applyBorder="1" applyAlignment="1">
      <alignment horizontal="center" vertical="center" wrapText="1"/>
    </xf>
    <xf numFmtId="0" fontId="5" fillId="0" borderId="34" xfId="0" applyFont="1" applyBorder="1" applyAlignment="1">
      <alignment horizontal="center" vertical="center" wrapText="1"/>
    </xf>
    <xf numFmtId="9" fontId="4" fillId="0" borderId="66" xfId="7" applyFont="1" applyBorder="1" applyAlignment="1">
      <alignment horizontal="center" vertical="center" wrapText="1"/>
    </xf>
    <xf numFmtId="0" fontId="3" fillId="0" borderId="66" xfId="0" applyFont="1" applyBorder="1" applyAlignment="1">
      <alignment horizontal="center" vertical="center" wrapText="1"/>
    </xf>
    <xf numFmtId="1" fontId="4" fillId="0" borderId="59" xfId="7" applyNumberFormat="1" applyFont="1" applyBorder="1" applyAlignment="1">
      <alignment horizontal="center" vertical="center" wrapText="1"/>
    </xf>
    <xf numFmtId="1" fontId="4" fillId="0" borderId="38" xfId="7" applyNumberFormat="1" applyFont="1" applyBorder="1" applyAlignment="1">
      <alignment horizontal="center" vertical="center" wrapText="1"/>
    </xf>
    <xf numFmtId="9" fontId="4" fillId="0" borderId="7" xfId="7" applyFont="1" applyBorder="1" applyAlignment="1">
      <alignment horizontal="center" vertical="center" wrapText="1"/>
    </xf>
    <xf numFmtId="9" fontId="4" fillId="0" borderId="12" xfId="7" applyFont="1" applyBorder="1" applyAlignment="1">
      <alignment horizontal="center" vertical="center" wrapText="1"/>
    </xf>
    <xf numFmtId="0" fontId="7"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4" fillId="0" borderId="7" xfId="0"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xf>
    <xf numFmtId="0" fontId="3" fillId="0" borderId="0" xfId="0" applyFont="1" applyAlignment="1" applyProtection="1">
      <alignment vertical="center" wrapText="1"/>
      <protection locked="0"/>
    </xf>
    <xf numFmtId="0" fontId="3" fillId="0" borderId="0" xfId="0" applyFont="1" applyAlignment="1" applyProtection="1">
      <alignment vertical="center" wrapText="1"/>
    </xf>
    <xf numFmtId="0" fontId="8" fillId="0" borderId="0" xfId="0" applyFont="1" applyAlignment="1">
      <alignment wrapText="1"/>
    </xf>
    <xf numFmtId="0" fontId="4" fillId="0" borderId="28" xfId="0" applyFont="1" applyBorder="1" applyAlignment="1">
      <alignment horizontal="center" vertical="center" wrapText="1"/>
    </xf>
    <xf numFmtId="0" fontId="5" fillId="0" borderId="0" xfId="0" applyFont="1" applyAlignment="1">
      <alignment horizontal="center" vertical="center" wrapText="1"/>
    </xf>
    <xf numFmtId="0" fontId="5" fillId="0" borderId="12" xfId="0" applyFont="1" applyBorder="1" applyAlignment="1">
      <alignment horizontal="center" vertical="center" wrapText="1"/>
    </xf>
    <xf numFmtId="0" fontId="3" fillId="0" borderId="0" xfId="0" applyFont="1" applyAlignment="1" applyProtection="1">
      <alignment horizontal="justify" vertical="center"/>
      <protection locked="0"/>
    </xf>
    <xf numFmtId="0" fontId="9" fillId="0" borderId="0" xfId="0" applyFont="1" applyAlignment="1">
      <alignment wrapText="1"/>
    </xf>
    <xf numFmtId="0" fontId="3" fillId="0" borderId="0" xfId="0" applyFont="1" applyAlignment="1" applyProtection="1">
      <alignment horizontal="justify" vertical="center" wrapText="1"/>
      <protection locked="0"/>
    </xf>
    <xf numFmtId="0" fontId="5" fillId="0" borderId="12" xfId="0" applyFont="1" applyBorder="1" applyAlignment="1" applyProtection="1">
      <alignment horizontal="center" vertical="center" wrapText="1"/>
    </xf>
    <xf numFmtId="0" fontId="10" fillId="6" borderId="12" xfId="0" applyFont="1" applyFill="1" applyBorder="1" applyAlignment="1">
      <alignment horizontal="center" vertical="center" wrapText="1"/>
    </xf>
    <xf numFmtId="1" fontId="10" fillId="6" borderId="12" xfId="0" applyNumberFormat="1" applyFont="1" applyFill="1" applyBorder="1" applyAlignment="1">
      <alignment horizontal="center" vertical="center" wrapText="1"/>
    </xf>
    <xf numFmtId="1" fontId="10" fillId="6" borderId="39" xfId="0" applyNumberFormat="1" applyFont="1" applyFill="1" applyBorder="1" applyAlignment="1">
      <alignment horizontal="center" vertical="center" wrapText="1"/>
    </xf>
    <xf numFmtId="1" fontId="5" fillId="0" borderId="12" xfId="0" applyNumberFormat="1" applyFont="1" applyBorder="1" applyAlignment="1">
      <alignment horizontal="center" vertical="center" wrapText="1"/>
    </xf>
    <xf numFmtId="1" fontId="5" fillId="6" borderId="12" xfId="0" applyNumberFormat="1" applyFont="1" applyFill="1" applyBorder="1" applyAlignment="1">
      <alignment horizontal="center" vertical="center" wrapText="1"/>
    </xf>
    <xf numFmtId="1" fontId="5" fillId="6" borderId="39" xfId="0" applyNumberFormat="1" applyFont="1" applyFill="1" applyBorder="1" applyAlignment="1">
      <alignment horizontal="center" vertical="center" wrapText="1"/>
    </xf>
    <xf numFmtId="0" fontId="10" fillId="0" borderId="12" xfId="0" applyFont="1" applyBorder="1" applyAlignment="1">
      <alignment horizontal="center" vertical="center" wrapText="1"/>
    </xf>
    <xf numFmtId="1" fontId="10" fillId="0" borderId="12" xfId="0" applyNumberFormat="1" applyFont="1" applyBorder="1" applyAlignment="1">
      <alignment horizontal="center" vertical="center" wrapText="1"/>
    </xf>
    <xf numFmtId="0" fontId="3" fillId="0" borderId="12" xfId="0" applyFont="1" applyBorder="1" applyAlignment="1" applyProtection="1">
      <alignment horizontal="center" vertical="center" wrapText="1"/>
    </xf>
    <xf numFmtId="0" fontId="3" fillId="0" borderId="27" xfId="0" applyFont="1" applyBorder="1" applyAlignment="1" applyProtection="1">
      <alignment horizontal="center" vertical="center" wrapText="1"/>
    </xf>
    <xf numFmtId="0" fontId="11" fillId="0" borderId="39" xfId="0" applyFont="1" applyBorder="1" applyAlignment="1" applyProtection="1">
      <alignment horizontal="center" vertical="center" wrapText="1"/>
    </xf>
    <xf numFmtId="0" fontId="3" fillId="0" borderId="0" xfId="0" applyFont="1" applyAlignment="1" applyProtection="1">
      <alignment horizontal="left" vertical="center" wrapText="1"/>
    </xf>
    <xf numFmtId="0" fontId="5" fillId="0" borderId="0" xfId="0" applyFont="1" applyAlignment="1" applyProtection="1">
      <alignment horizontal="center" vertical="center" wrapText="1"/>
    </xf>
    <xf numFmtId="0" fontId="5" fillId="0" borderId="44" xfId="0" applyFont="1" applyBorder="1" applyAlignment="1" applyProtection="1">
      <alignment vertical="center" wrapText="1"/>
    </xf>
    <xf numFmtId="0" fontId="5" fillId="0" borderId="45" xfId="0" applyFont="1" applyBorder="1" applyAlignment="1" applyProtection="1">
      <alignment vertical="center" wrapText="1"/>
    </xf>
    <xf numFmtId="0" fontId="5" fillId="0" borderId="45" xfId="0" applyFont="1" applyBorder="1" applyAlignment="1">
      <alignment vertical="center" wrapText="1"/>
    </xf>
    <xf numFmtId="0" fontId="3" fillId="0" borderId="12" xfId="0" applyFont="1" applyBorder="1" applyAlignment="1">
      <alignment horizontal="center" vertical="center" wrapText="1"/>
    </xf>
    <xf numFmtId="0" fontId="5" fillId="0" borderId="44" xfId="0" applyFont="1" applyBorder="1" applyAlignment="1">
      <alignment vertical="center" wrapText="1"/>
    </xf>
    <xf numFmtId="0" fontId="3" fillId="0" borderId="66" xfId="0" applyFont="1" applyBorder="1" applyAlignment="1">
      <alignment wrapText="1"/>
    </xf>
    <xf numFmtId="0" fontId="8" fillId="0" borderId="66" xfId="0" applyFont="1" applyBorder="1" applyAlignment="1">
      <alignment wrapText="1"/>
    </xf>
    <xf numFmtId="0" fontId="3" fillId="0" borderId="71" xfId="0" applyFont="1" applyBorder="1" applyAlignment="1" applyProtection="1">
      <alignment horizontal="center" vertical="center" wrapText="1"/>
    </xf>
    <xf numFmtId="0" fontId="5" fillId="25" borderId="66" xfId="0" applyFont="1" applyFill="1" applyBorder="1" applyAlignment="1">
      <alignment wrapText="1"/>
    </xf>
    <xf numFmtId="0" fontId="5" fillId="0" borderId="66" xfId="0" applyFont="1" applyBorder="1" applyAlignment="1">
      <alignment wrapText="1"/>
    </xf>
    <xf numFmtId="0" fontId="7" fillId="0" borderId="7" xfId="0" applyFont="1" applyBorder="1" applyAlignment="1">
      <alignment horizontal="center" vertical="center" wrapText="1"/>
    </xf>
    <xf numFmtId="165" fontId="7" fillId="0" borderId="7" xfId="2" applyFont="1" applyBorder="1" applyAlignment="1">
      <alignment horizontal="center" vertical="center" wrapText="1"/>
    </xf>
    <xf numFmtId="165" fontId="7" fillId="0" borderId="1" xfId="2" applyFont="1" applyBorder="1" applyAlignment="1">
      <alignment horizontal="center" vertical="center" wrapText="1"/>
    </xf>
    <xf numFmtId="0" fontId="12" fillId="2" borderId="21" xfId="0" applyFont="1" applyFill="1" applyBorder="1" applyAlignment="1" applyProtection="1">
      <alignment horizontal="center" vertical="center" wrapText="1"/>
    </xf>
    <xf numFmtId="165" fontId="12" fillId="2" borderId="21" xfId="2" applyFont="1" applyFill="1" applyBorder="1" applyAlignment="1" applyProtection="1">
      <alignment horizontal="center" vertical="center" wrapText="1"/>
    </xf>
    <xf numFmtId="165" fontId="12" fillId="2" borderId="42" xfId="2" applyFont="1" applyFill="1" applyBorder="1" applyAlignment="1" applyProtection="1">
      <alignment vertical="center" wrapText="1"/>
    </xf>
    <xf numFmtId="0" fontId="13" fillId="5" borderId="19" xfId="0" applyFont="1" applyFill="1" applyBorder="1" applyAlignment="1" applyProtection="1">
      <alignment vertical="center" wrapText="1"/>
    </xf>
    <xf numFmtId="0" fontId="5" fillId="5" borderId="20" xfId="0" applyFont="1" applyFill="1" applyBorder="1" applyAlignment="1">
      <alignment horizontal="center" vertical="center" wrapText="1"/>
    </xf>
    <xf numFmtId="0" fontId="3" fillId="6" borderId="0" xfId="0" applyFont="1" applyFill="1" applyAlignment="1">
      <alignment horizontal="center" vertical="center" wrapText="1"/>
    </xf>
    <xf numFmtId="172" fontId="15" fillId="0" borderId="0" xfId="0" applyNumberFormat="1" applyFont="1" applyAlignment="1">
      <alignment horizontal="center" vertical="center" wrapText="1"/>
    </xf>
    <xf numFmtId="0" fontId="3" fillId="7" borderId="48" xfId="0" applyFont="1" applyFill="1" applyBorder="1" applyAlignment="1">
      <alignment vertical="center" wrapText="1"/>
    </xf>
    <xf numFmtId="0" fontId="6" fillId="7" borderId="21" xfId="0" applyFont="1" applyFill="1" applyBorder="1" applyAlignment="1">
      <alignment horizontal="center" vertical="center" wrapText="1"/>
    </xf>
    <xf numFmtId="0" fontId="7" fillId="7" borderId="21" xfId="0" applyFont="1" applyFill="1" applyBorder="1" applyAlignment="1">
      <alignment horizontal="center" vertical="center" wrapText="1"/>
    </xf>
    <xf numFmtId="0" fontId="12" fillId="7" borderId="21" xfId="0" applyFont="1" applyFill="1" applyBorder="1" applyAlignment="1">
      <alignment horizontal="center" vertical="center" wrapText="1"/>
    </xf>
    <xf numFmtId="0" fontId="6" fillId="7" borderId="0" xfId="0" applyFont="1" applyFill="1" applyAlignment="1">
      <alignment horizontal="center" vertical="center" wrapText="1"/>
    </xf>
    <xf numFmtId="0" fontId="3" fillId="7" borderId="47" xfId="0" applyFont="1" applyFill="1" applyBorder="1" applyAlignment="1">
      <alignment vertical="center" wrapText="1"/>
    </xf>
    <xf numFmtId="0" fontId="6" fillId="7" borderId="49" xfId="0" applyFont="1" applyFill="1" applyBorder="1" applyAlignment="1">
      <alignment horizontal="center" vertical="center" wrapText="1"/>
    </xf>
    <xf numFmtId="165" fontId="11" fillId="7" borderId="49" xfId="2" applyFont="1" applyFill="1" applyBorder="1" applyAlignment="1" applyProtection="1">
      <alignment horizontal="center" vertical="center" wrapText="1"/>
    </xf>
    <xf numFmtId="165" fontId="7" fillId="7" borderId="49" xfId="2" applyFont="1" applyFill="1" applyBorder="1" applyAlignment="1" applyProtection="1">
      <alignment horizontal="center" vertical="center" wrapText="1"/>
    </xf>
    <xf numFmtId="0" fontId="7" fillId="7" borderId="49" xfId="0" applyFont="1" applyFill="1" applyBorder="1" applyAlignment="1">
      <alignment horizontal="center" vertical="center" wrapText="1"/>
    </xf>
    <xf numFmtId="0" fontId="7" fillId="7" borderId="21" xfId="0" applyFont="1" applyFill="1" applyBorder="1" applyAlignment="1">
      <alignment horizontal="center" vertical="center" wrapText="1" shrinkToFit="1"/>
    </xf>
    <xf numFmtId="0" fontId="6" fillId="6" borderId="34" xfId="0" applyFont="1" applyFill="1" applyBorder="1" applyAlignment="1" applyProtection="1">
      <alignment vertical="center" wrapText="1"/>
    </xf>
    <xf numFmtId="170" fontId="6" fillId="6" borderId="59" xfId="0" applyNumberFormat="1" applyFont="1" applyFill="1" applyBorder="1" applyAlignment="1">
      <alignment horizontal="center" vertical="center" wrapText="1"/>
    </xf>
    <xf numFmtId="170" fontId="6" fillId="6" borderId="25" xfId="0" applyNumberFormat="1" applyFont="1" applyFill="1" applyBorder="1" applyAlignment="1">
      <alignment horizontal="center" vertical="center" wrapText="1"/>
    </xf>
    <xf numFmtId="170" fontId="5" fillId="6" borderId="25" xfId="0" applyNumberFormat="1" applyFont="1" applyFill="1" applyBorder="1" applyAlignment="1" applyProtection="1">
      <alignment horizontal="center" vertical="center" wrapText="1"/>
      <protection locked="0"/>
    </xf>
    <xf numFmtId="0" fontId="12" fillId="6" borderId="32" xfId="0" applyFont="1" applyFill="1" applyBorder="1" applyAlignment="1">
      <alignment vertical="center" wrapText="1"/>
    </xf>
    <xf numFmtId="0" fontId="6" fillId="0" borderId="0" xfId="0" applyFont="1" applyAlignment="1">
      <alignment horizontal="center" vertical="center" wrapText="1"/>
    </xf>
    <xf numFmtId="0" fontId="6" fillId="6" borderId="1" xfId="0" applyFont="1" applyFill="1" applyBorder="1" applyAlignment="1" applyProtection="1">
      <alignment horizontal="left" vertical="center" wrapText="1"/>
    </xf>
    <xf numFmtId="171" fontId="3" fillId="0" borderId="1" xfId="0" applyNumberFormat="1" applyFont="1" applyBorder="1" applyAlignment="1">
      <alignment horizontal="center" vertical="center" wrapText="1"/>
    </xf>
    <xf numFmtId="0" fontId="6" fillId="6" borderId="1" xfId="0" applyFont="1" applyFill="1" applyBorder="1" applyAlignment="1">
      <alignment vertical="center" wrapText="1"/>
    </xf>
    <xf numFmtId="172" fontId="3"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Fill="1" applyBorder="1" applyAlignment="1">
      <alignment vertical="center" wrapText="1"/>
    </xf>
    <xf numFmtId="0" fontId="6" fillId="0" borderId="36" xfId="0" applyFont="1" applyBorder="1" applyAlignment="1">
      <alignment horizontal="center" vertical="center" wrapText="1"/>
    </xf>
    <xf numFmtId="0" fontId="6" fillId="6" borderId="1" xfId="0" applyFont="1" applyFill="1" applyBorder="1" applyAlignment="1" applyProtection="1">
      <alignment vertical="center" wrapText="1"/>
    </xf>
    <xf numFmtId="0" fontId="7" fillId="0" borderId="1" xfId="0" applyFont="1" applyFill="1" applyBorder="1" applyAlignment="1" applyProtection="1">
      <alignment vertical="center" wrapText="1"/>
    </xf>
    <xf numFmtId="0" fontId="6" fillId="0" borderId="36" xfId="0" applyFont="1" applyBorder="1" applyAlignment="1" applyProtection="1">
      <alignment horizontal="center" vertical="center" wrapText="1"/>
    </xf>
    <xf numFmtId="0" fontId="6" fillId="6" borderId="1" xfId="0" applyFont="1" applyFill="1" applyBorder="1" applyAlignment="1">
      <alignment horizontal="center" vertical="center" wrapText="1"/>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vertical="center" wrapText="1"/>
    </xf>
    <xf numFmtId="0" fontId="13" fillId="5" borderId="1" xfId="0" applyFont="1" applyFill="1" applyBorder="1" applyAlignment="1">
      <alignment horizontal="center" vertical="center" wrapText="1"/>
    </xf>
    <xf numFmtId="0" fontId="13" fillId="6" borderId="1" xfId="0" applyFont="1" applyFill="1" applyBorder="1" applyAlignment="1" applyProtection="1">
      <alignment horizontal="center" vertical="center" wrapText="1"/>
    </xf>
    <xf numFmtId="0" fontId="3" fillId="5" borderId="1" xfId="0" applyFont="1" applyFill="1" applyBorder="1" applyAlignment="1">
      <alignment horizontal="center" vertical="center" wrapText="1"/>
    </xf>
    <xf numFmtId="0" fontId="3" fillId="5" borderId="20"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13" fillId="0" borderId="0" xfId="0" applyFont="1" applyAlignment="1">
      <alignment horizontal="center" wrapText="1"/>
    </xf>
    <xf numFmtId="0" fontId="13" fillId="0" borderId="0" xfId="0" applyFont="1" applyAlignment="1">
      <alignment horizontal="center" vertical="center" wrapText="1"/>
    </xf>
    <xf numFmtId="0" fontId="6" fillId="0" borderId="0" xfId="0" applyFont="1" applyAlignment="1" applyProtection="1">
      <alignment vertical="center" wrapText="1"/>
    </xf>
    <xf numFmtId="0" fontId="6" fillId="6" borderId="0" xfId="0" applyFont="1" applyFill="1" applyAlignment="1">
      <alignment horizontal="center" vertical="center" wrapText="1"/>
    </xf>
    <xf numFmtId="0" fontId="12" fillId="0" borderId="1" xfId="0" applyFont="1" applyFill="1" applyBorder="1" applyAlignment="1">
      <alignment horizontal="center" vertical="center" wrapText="1"/>
    </xf>
    <xf numFmtId="173" fontId="12" fillId="0" borderId="1" xfId="0" applyNumberFormat="1" applyFont="1" applyFill="1" applyBorder="1" applyAlignment="1">
      <alignment horizontal="center" vertical="center" wrapText="1"/>
    </xf>
    <xf numFmtId="174" fontId="12" fillId="0" borderId="1"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174" fontId="3" fillId="0" borderId="0" xfId="0" applyNumberFormat="1" applyFont="1" applyFill="1" applyBorder="1" applyAlignment="1">
      <alignment horizontal="center" vertical="center" wrapText="1"/>
    </xf>
    <xf numFmtId="174" fontId="3" fillId="11" borderId="0" xfId="0" applyNumberFormat="1"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0" xfId="0" applyFont="1" applyFill="1" applyBorder="1" applyAlignment="1" applyProtection="1">
      <alignment horizontal="left" vertical="center" wrapText="1"/>
      <protection locked="0"/>
    </xf>
    <xf numFmtId="173" fontId="3" fillId="0" borderId="0" xfId="0" applyNumberFormat="1" applyFont="1" applyFill="1" applyBorder="1" applyAlignment="1">
      <alignment horizontal="center" vertical="center" wrapText="1"/>
    </xf>
    <xf numFmtId="174" fontId="3" fillId="11" borderId="66" xfId="0" applyNumberFormat="1" applyFont="1" applyFill="1" applyBorder="1" applyAlignment="1">
      <alignment horizontal="center" vertical="center" wrapText="1"/>
    </xf>
    <xf numFmtId="0" fontId="3" fillId="0" borderId="66"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 fontId="16" fillId="12" borderId="1" xfId="3" applyNumberFormat="1" applyFont="1" applyFill="1" applyBorder="1" applyAlignment="1">
      <alignment horizontal="center" vertical="center" wrapText="1"/>
    </xf>
    <xf numFmtId="0" fontId="7" fillId="4" borderId="1" xfId="3" applyFont="1" applyFill="1" applyBorder="1" applyAlignment="1" applyProtection="1">
      <alignment horizontal="center" vertical="center" wrapText="1"/>
      <protection locked="0"/>
    </xf>
    <xf numFmtId="1" fontId="3" fillId="11" borderId="66" xfId="0" applyNumberFormat="1" applyFont="1" applyFill="1" applyBorder="1" applyAlignment="1">
      <alignment horizontal="center" vertical="center" wrapText="1"/>
    </xf>
    <xf numFmtId="3" fontId="3" fillId="0" borderId="66" xfId="0" applyNumberFormat="1" applyFont="1" applyFill="1" applyBorder="1" applyAlignment="1">
      <alignment horizontal="center" vertical="center" wrapText="1"/>
    </xf>
    <xf numFmtId="1" fontId="3" fillId="0" borderId="0" xfId="0" applyNumberFormat="1" applyFont="1" applyFill="1" applyBorder="1" applyAlignment="1">
      <alignment horizontal="center" vertical="center" wrapText="1"/>
    </xf>
    <xf numFmtId="3" fontId="3" fillId="0" borderId="66" xfId="0" applyNumberFormat="1" applyFont="1" applyBorder="1" applyAlignment="1">
      <alignment horizontal="center" vertical="center" wrapText="1"/>
    </xf>
    <xf numFmtId="168" fontId="6" fillId="0" borderId="1" xfId="3" applyNumberFormat="1" applyFont="1" applyBorder="1" applyAlignment="1" applyProtection="1">
      <alignment horizontal="right" vertical="center" wrapText="1"/>
    </xf>
    <xf numFmtId="164" fontId="5" fillId="0" borderId="1" xfId="5"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3" applyFont="1" applyBorder="1" applyAlignment="1">
      <alignment horizontal="center" vertical="center" wrapText="1"/>
    </xf>
    <xf numFmtId="1" fontId="6" fillId="0" borderId="1" xfId="3" applyNumberFormat="1" applyFont="1" applyBorder="1" applyAlignment="1">
      <alignment horizontal="center" vertical="center" wrapText="1"/>
    </xf>
    <xf numFmtId="0" fontId="7" fillId="0" borderId="1" xfId="3" applyFont="1" applyBorder="1" applyAlignment="1" applyProtection="1">
      <alignment horizontal="center" vertical="center" wrapText="1"/>
    </xf>
    <xf numFmtId="1" fontId="3" fillId="0" borderId="0" xfId="0" applyNumberFormat="1" applyFont="1" applyAlignment="1">
      <alignment horizontal="center" vertical="center" wrapText="1"/>
    </xf>
    <xf numFmtId="0" fontId="3" fillId="13" borderId="0" xfId="0" applyFont="1" applyFill="1" applyBorder="1" applyAlignment="1">
      <alignment horizontal="center" vertical="center" wrapText="1"/>
    </xf>
    <xf numFmtId="0" fontId="3" fillId="13" borderId="0" xfId="0" applyFont="1" applyFill="1" applyBorder="1" applyAlignment="1">
      <alignment horizontal="left" vertical="center" wrapText="1"/>
    </xf>
    <xf numFmtId="0" fontId="7" fillId="0" borderId="1" xfId="3" applyFont="1" applyFill="1" applyBorder="1" applyAlignment="1" applyProtection="1">
      <alignment horizontal="center" vertical="center" wrapText="1"/>
    </xf>
    <xf numFmtId="170" fontId="6" fillId="0" borderId="1" xfId="3" applyNumberFormat="1" applyFont="1" applyBorder="1" applyAlignment="1" applyProtection="1">
      <alignment horizontal="right" vertical="center" wrapText="1"/>
    </xf>
    <xf numFmtId="165" fontId="3" fillId="0" borderId="0" xfId="2" applyFont="1" applyFill="1" applyBorder="1" applyAlignment="1">
      <alignment horizontal="center" vertical="center" wrapText="1"/>
    </xf>
    <xf numFmtId="175" fontId="3" fillId="0" borderId="0" xfId="2" applyNumberFormat="1" applyFont="1" applyFill="1" applyBorder="1" applyAlignment="1">
      <alignment horizontal="center" vertical="center" wrapText="1"/>
    </xf>
    <xf numFmtId="164" fontId="3" fillId="0" borderId="0" xfId="5" applyFont="1" applyFill="1" applyBorder="1" applyAlignment="1">
      <alignment horizontal="center" vertical="center" wrapText="1"/>
    </xf>
    <xf numFmtId="178" fontId="11" fillId="4" borderId="0" xfId="5" applyNumberFormat="1" applyFont="1" applyFill="1" applyBorder="1" applyAlignment="1">
      <alignment horizontal="center" vertical="center" wrapText="1"/>
    </xf>
    <xf numFmtId="164" fontId="11" fillId="4" borderId="0" xfId="5" applyFont="1" applyFill="1" applyBorder="1" applyAlignment="1">
      <alignment horizontal="center" vertical="center" wrapText="1"/>
    </xf>
    <xf numFmtId="0" fontId="12" fillId="0" borderId="42" xfId="0" applyFont="1" applyFill="1" applyBorder="1" applyAlignment="1" applyProtection="1">
      <alignment vertical="center" wrapText="1"/>
      <protection locked="0"/>
    </xf>
    <xf numFmtId="0" fontId="12" fillId="0" borderId="0" xfId="0" applyFont="1" applyFill="1" applyBorder="1" applyAlignment="1" applyProtection="1">
      <alignment vertical="center" wrapText="1"/>
      <protection locked="0"/>
    </xf>
    <xf numFmtId="3" fontId="12" fillId="0" borderId="0" xfId="0" applyNumberFormat="1" applyFont="1" applyFill="1" applyBorder="1" applyAlignment="1" applyProtection="1">
      <alignment vertical="center" wrapText="1"/>
      <protection locked="0"/>
    </xf>
    <xf numFmtId="0" fontId="12" fillId="0" borderId="29" xfId="0" applyFont="1" applyFill="1" applyBorder="1" applyAlignment="1" applyProtection="1">
      <alignment horizontal="center" vertical="center" wrapText="1"/>
      <protection locked="0"/>
    </xf>
    <xf numFmtId="0" fontId="12" fillId="0" borderId="54" xfId="0" applyFont="1" applyFill="1" applyBorder="1" applyAlignment="1" applyProtection="1">
      <alignment vertical="center" wrapText="1"/>
      <protection locked="0"/>
    </xf>
    <xf numFmtId="0" fontId="12" fillId="0" borderId="54" xfId="0" applyFont="1" applyFill="1" applyBorder="1" applyAlignment="1">
      <alignment vertical="center" wrapText="1"/>
    </xf>
    <xf numFmtId="0" fontId="12" fillId="0" borderId="0" xfId="0" applyFont="1" applyFill="1" applyBorder="1" applyAlignment="1">
      <alignment vertical="center" wrapText="1"/>
    </xf>
    <xf numFmtId="0" fontId="12" fillId="0" borderId="55" xfId="0" applyFont="1" applyFill="1" applyBorder="1" applyAlignment="1">
      <alignment horizontal="center" vertical="center" wrapText="1"/>
    </xf>
    <xf numFmtId="0" fontId="7" fillId="0" borderId="43" xfId="0" applyFont="1" applyFill="1" applyBorder="1" applyAlignment="1" applyProtection="1">
      <alignment horizontal="center" vertical="center" wrapText="1"/>
      <protection locked="0"/>
    </xf>
    <xf numFmtId="0" fontId="7" fillId="0" borderId="21" xfId="0" applyFont="1" applyFill="1" applyBorder="1" applyAlignment="1" applyProtection="1">
      <alignment horizontal="center" vertical="center" wrapText="1"/>
      <protection locked="0"/>
    </xf>
    <xf numFmtId="0" fontId="12" fillId="0" borderId="57" xfId="0" applyFont="1" applyFill="1" applyBorder="1" applyAlignment="1">
      <alignment horizontal="center" vertical="center" wrapText="1"/>
    </xf>
    <xf numFmtId="168" fontId="12" fillId="0" borderId="0" xfId="0" applyNumberFormat="1" applyFont="1" applyFill="1" applyBorder="1" applyAlignment="1">
      <alignment horizontal="center" vertical="center" wrapText="1"/>
    </xf>
    <xf numFmtId="174" fontId="12" fillId="0" borderId="21" xfId="0" applyNumberFormat="1" applyFont="1" applyFill="1" applyBorder="1" applyAlignment="1" applyProtection="1">
      <alignment horizontal="center" vertical="center" wrapText="1"/>
      <protection locked="0"/>
    </xf>
    <xf numFmtId="0" fontId="12" fillId="0" borderId="21" xfId="0" applyFont="1" applyFill="1" applyBorder="1" applyAlignment="1" applyProtection="1">
      <alignment horizontal="center" vertical="center" wrapText="1"/>
      <protection locked="0"/>
    </xf>
    <xf numFmtId="0" fontId="5" fillId="6" borderId="78" xfId="0" applyFont="1" applyFill="1" applyBorder="1" applyAlignment="1">
      <alignment horizontal="center" vertical="center" wrapText="1"/>
    </xf>
    <xf numFmtId="0" fontId="12" fillId="0" borderId="58"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5" fillId="6" borderId="12" xfId="0" applyFont="1" applyFill="1" applyBorder="1" applyAlignment="1" applyProtection="1">
      <alignment horizontal="center" vertical="center" wrapText="1"/>
      <protection locked="0"/>
    </xf>
    <xf numFmtId="166" fontId="5" fillId="4" borderId="25" xfId="2" applyNumberFormat="1" applyFont="1" applyFill="1" applyBorder="1" applyAlignment="1" applyProtection="1">
      <alignment horizontal="right" vertical="center" wrapText="1"/>
      <protection locked="0"/>
    </xf>
    <xf numFmtId="0" fontId="5" fillId="6" borderId="25" xfId="0" applyNumberFormat="1" applyFont="1" applyFill="1" applyBorder="1" applyAlignment="1" applyProtection="1">
      <alignment horizontal="right" vertical="center" wrapText="1"/>
    </xf>
    <xf numFmtId="170" fontId="5" fillId="4" borderId="25" xfId="0" applyNumberFormat="1" applyFont="1" applyFill="1" applyBorder="1" applyAlignment="1" applyProtection="1">
      <alignment horizontal="center" vertical="center" wrapText="1"/>
      <protection locked="0"/>
    </xf>
    <xf numFmtId="168" fontId="5" fillId="4" borderId="25" xfId="0" applyNumberFormat="1" applyFont="1" applyFill="1" applyBorder="1" applyAlignment="1" applyProtection="1">
      <alignment horizontal="right" vertical="center" wrapText="1"/>
      <protection locked="0"/>
    </xf>
    <xf numFmtId="173" fontId="5" fillId="4" borderId="12" xfId="0" applyNumberFormat="1" applyFont="1" applyFill="1" applyBorder="1" applyAlignment="1" applyProtection="1">
      <alignment horizontal="right" vertical="center" wrapText="1"/>
      <protection locked="0"/>
    </xf>
    <xf numFmtId="173" fontId="5" fillId="0" borderId="1" xfId="0" applyNumberFormat="1" applyFont="1" applyFill="1" applyBorder="1" applyAlignment="1" applyProtection="1">
      <alignment horizontal="right" vertical="center" wrapText="1"/>
    </xf>
    <xf numFmtId="9" fontId="5" fillId="0" borderId="1" xfId="7" applyFont="1" applyFill="1" applyBorder="1" applyAlignment="1" applyProtection="1">
      <alignment horizontal="right" vertical="center" wrapText="1"/>
    </xf>
    <xf numFmtId="170" fontId="6" fillId="6" borderId="1" xfId="0" applyNumberFormat="1" applyFont="1" applyFill="1" applyBorder="1" applyAlignment="1" applyProtection="1">
      <alignment horizontal="right" vertical="center" wrapText="1"/>
    </xf>
    <xf numFmtId="170" fontId="6" fillId="6" borderId="12" xfId="0" applyNumberFormat="1" applyFont="1" applyFill="1" applyBorder="1" applyAlignment="1" applyProtection="1">
      <alignment horizontal="right" vertical="center" wrapText="1"/>
    </xf>
    <xf numFmtId="170" fontId="5" fillId="6" borderId="12" xfId="0" applyNumberFormat="1" applyFont="1" applyFill="1" applyBorder="1" applyAlignment="1" applyProtection="1">
      <alignment horizontal="right" vertical="center" wrapText="1"/>
    </xf>
    <xf numFmtId="0" fontId="5" fillId="6" borderId="1" xfId="0" applyFont="1" applyFill="1" applyBorder="1" applyAlignment="1" applyProtection="1">
      <alignment horizontal="center" vertical="center" wrapText="1"/>
    </xf>
    <xf numFmtId="0" fontId="5" fillId="6" borderId="12" xfId="0" applyFont="1" applyFill="1" applyBorder="1" applyAlignment="1" applyProtection="1">
      <alignment horizontal="center" vertical="center" wrapText="1"/>
    </xf>
    <xf numFmtId="171" fontId="5" fillId="6" borderId="1" xfId="0" applyNumberFormat="1" applyFont="1" applyFill="1" applyBorder="1" applyAlignment="1" applyProtection="1">
      <alignment horizontal="center" vertical="center" wrapText="1"/>
    </xf>
    <xf numFmtId="171" fontId="5" fillId="6" borderId="12" xfId="0" applyNumberFormat="1" applyFont="1" applyFill="1" applyBorder="1" applyAlignment="1" applyProtection="1">
      <alignment horizontal="center" vertical="center" wrapText="1"/>
      <protection locked="0"/>
    </xf>
    <xf numFmtId="171" fontId="5" fillId="6" borderId="59" xfId="0" applyNumberFormat="1" applyFont="1" applyFill="1" applyBorder="1" applyAlignment="1" applyProtection="1">
      <alignment horizontal="center" vertical="center" wrapText="1"/>
      <protection locked="0"/>
    </xf>
    <xf numFmtId="174" fontId="5" fillId="4" borderId="59" xfId="0" applyNumberFormat="1" applyFont="1" applyFill="1" applyBorder="1" applyAlignment="1" applyProtection="1">
      <alignment horizontal="center" vertical="center" wrapText="1"/>
      <protection locked="0"/>
    </xf>
    <xf numFmtId="170" fontId="5" fillId="0" borderId="1" xfId="0" applyNumberFormat="1" applyFont="1" applyFill="1" applyBorder="1" applyAlignment="1">
      <alignment horizontal="center" vertical="center" wrapText="1"/>
    </xf>
    <xf numFmtId="0" fontId="5" fillId="6" borderId="1" xfId="0" applyFont="1" applyFill="1" applyBorder="1" applyAlignment="1">
      <alignment horizontal="center" vertical="center" wrapText="1"/>
    </xf>
    <xf numFmtId="171" fontId="5" fillId="6" borderId="1" xfId="0" applyNumberFormat="1" applyFont="1" applyFill="1" applyBorder="1" applyAlignment="1">
      <alignment horizontal="center" vertical="center" wrapText="1"/>
    </xf>
    <xf numFmtId="0" fontId="5" fillId="6" borderId="27" xfId="0" applyFont="1" applyFill="1" applyBorder="1" applyAlignment="1">
      <alignment horizontal="center" vertical="center" wrapText="1"/>
    </xf>
    <xf numFmtId="170" fontId="5" fillId="6" borderId="24" xfId="0" applyNumberFormat="1" applyFont="1" applyFill="1" applyBorder="1" applyAlignment="1" applyProtection="1">
      <alignment horizontal="center" vertical="center" wrapText="1"/>
    </xf>
    <xf numFmtId="172" fontId="5" fillId="6" borderId="28" xfId="0" applyNumberFormat="1" applyFont="1" applyFill="1" applyBorder="1" applyAlignment="1">
      <alignment horizontal="center" vertical="center" wrapText="1"/>
    </xf>
    <xf numFmtId="170" fontId="5" fillId="0" borderId="28" xfId="0" applyNumberFormat="1" applyFont="1" applyFill="1" applyBorder="1" applyAlignment="1">
      <alignment horizontal="center" vertical="center" wrapText="1"/>
    </xf>
    <xf numFmtId="170" fontId="5" fillId="0" borderId="66" xfId="0" applyNumberFormat="1" applyFont="1" applyFill="1" applyBorder="1" applyAlignment="1">
      <alignment horizontal="center" vertical="center" wrapText="1"/>
    </xf>
    <xf numFmtId="0" fontId="5" fillId="6" borderId="38" xfId="0" applyFont="1" applyFill="1" applyBorder="1" applyAlignment="1">
      <alignment horizontal="center" vertical="center" wrapText="1"/>
    </xf>
    <xf numFmtId="170" fontId="5" fillId="6" borderId="26" xfId="0" applyNumberFormat="1" applyFont="1" applyFill="1" applyBorder="1" applyAlignment="1" applyProtection="1">
      <alignment horizontal="center" vertical="center" wrapText="1"/>
      <protection locked="0"/>
    </xf>
    <xf numFmtId="170" fontId="5" fillId="6" borderId="1" xfId="0" applyNumberFormat="1" applyFont="1" applyFill="1" applyBorder="1" applyAlignment="1" applyProtection="1">
      <alignment horizontal="center" vertical="center" wrapText="1"/>
    </xf>
    <xf numFmtId="170" fontId="5" fillId="6" borderId="59" xfId="0" applyNumberFormat="1" applyFont="1" applyFill="1" applyBorder="1" applyAlignment="1" applyProtection="1">
      <alignment horizontal="center" vertical="center" wrapText="1"/>
    </xf>
    <xf numFmtId="170" fontId="6" fillId="6" borderId="23" xfId="0" applyNumberFormat="1" applyFont="1" applyFill="1" applyBorder="1" applyAlignment="1">
      <alignment horizontal="center" vertical="center" wrapText="1"/>
    </xf>
    <xf numFmtId="170" fontId="6" fillId="6" borderId="1" xfId="0" applyNumberFormat="1" applyFont="1" applyFill="1" applyBorder="1" applyAlignment="1">
      <alignment horizontal="center" vertical="center" wrapText="1" shrinkToFit="1"/>
    </xf>
    <xf numFmtId="170" fontId="6" fillId="6" borderId="24" xfId="0" applyNumberFormat="1" applyFont="1" applyFill="1" applyBorder="1" applyAlignment="1">
      <alignment horizontal="center" vertical="center" wrapText="1"/>
    </xf>
    <xf numFmtId="170" fontId="5" fillId="6" borderId="23" xfId="0" applyNumberFormat="1" applyFont="1" applyFill="1" applyBorder="1" applyAlignment="1">
      <alignment horizontal="center" vertical="center" wrapText="1"/>
    </xf>
    <xf numFmtId="170" fontId="5" fillId="6" borderId="1" xfId="0" applyNumberFormat="1" applyFont="1" applyFill="1" applyBorder="1" applyAlignment="1">
      <alignment horizontal="center" vertical="center" wrapText="1"/>
    </xf>
    <xf numFmtId="170" fontId="5" fillId="6" borderId="24" xfId="0" applyNumberFormat="1" applyFont="1" applyFill="1" applyBorder="1" applyAlignment="1">
      <alignment horizontal="center" vertical="center" wrapText="1"/>
    </xf>
    <xf numFmtId="170" fontId="5" fillId="6" borderId="23" xfId="0" applyNumberFormat="1" applyFont="1" applyFill="1" applyBorder="1" applyAlignment="1" applyProtection="1">
      <alignment horizontal="center" vertical="center" wrapText="1"/>
    </xf>
    <xf numFmtId="170" fontId="5" fillId="4" borderId="28" xfId="0" applyNumberFormat="1" applyFont="1" applyFill="1" applyBorder="1" applyAlignment="1" applyProtection="1">
      <alignment horizontal="center" vertical="center" wrapText="1"/>
      <protection locked="0"/>
    </xf>
    <xf numFmtId="0" fontId="3" fillId="6" borderId="57"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3" fillId="6" borderId="57" xfId="0" applyFont="1" applyFill="1" applyBorder="1" applyAlignment="1" applyProtection="1">
      <alignment horizontal="left" vertical="center" wrapText="1"/>
      <protection locked="0"/>
    </xf>
    <xf numFmtId="166" fontId="5" fillId="4" borderId="23" xfId="2" applyNumberFormat="1" applyFont="1" applyFill="1" applyBorder="1" applyAlignment="1" applyProtection="1">
      <alignment horizontal="right" vertical="center" wrapText="1"/>
      <protection locked="0"/>
    </xf>
    <xf numFmtId="173" fontId="5" fillId="4" borderId="1" xfId="0" applyNumberFormat="1" applyFont="1" applyFill="1" applyBorder="1" applyAlignment="1" applyProtection="1">
      <alignment horizontal="right" vertical="center" wrapText="1"/>
      <protection locked="0"/>
    </xf>
    <xf numFmtId="171" fontId="5" fillId="6" borderId="1" xfId="0" applyNumberFormat="1" applyFont="1" applyFill="1" applyBorder="1" applyAlignment="1" applyProtection="1">
      <alignment horizontal="center" vertical="center" wrapText="1"/>
      <protection locked="0"/>
    </xf>
    <xf numFmtId="171" fontId="5" fillId="6" borderId="38" xfId="0" applyNumberFormat="1" applyFont="1" applyFill="1" applyBorder="1" applyAlignment="1" applyProtection="1">
      <alignment horizontal="center" vertical="center" wrapText="1"/>
      <protection locked="0"/>
    </xf>
    <xf numFmtId="170" fontId="5" fillId="4" borderId="23" xfId="0" applyNumberFormat="1" applyFont="1" applyFill="1" applyBorder="1" applyAlignment="1" applyProtection="1">
      <alignment horizontal="center" vertical="center" wrapText="1"/>
      <protection locked="0"/>
    </xf>
    <xf numFmtId="174" fontId="5" fillId="4" borderId="38" xfId="0" applyNumberFormat="1" applyFont="1" applyFill="1" applyBorder="1" applyAlignment="1" applyProtection="1">
      <alignment horizontal="center" vertical="center" wrapText="1"/>
      <protection locked="0"/>
    </xf>
    <xf numFmtId="0" fontId="5" fillId="6" borderId="28" xfId="0" applyFont="1" applyFill="1" applyBorder="1" applyAlignment="1">
      <alignment horizontal="center" vertical="center" wrapText="1"/>
    </xf>
    <xf numFmtId="170" fontId="5" fillId="6" borderId="24" xfId="0" applyNumberFormat="1" applyFont="1" applyFill="1" applyBorder="1" applyAlignment="1" applyProtection="1">
      <alignment horizontal="center" vertical="center" wrapText="1"/>
      <protection locked="0"/>
    </xf>
    <xf numFmtId="170" fontId="5" fillId="6" borderId="38" xfId="0" applyNumberFormat="1" applyFont="1" applyFill="1" applyBorder="1" applyAlignment="1" applyProtection="1">
      <alignment horizontal="center" vertical="center" wrapText="1"/>
    </xf>
    <xf numFmtId="170" fontId="5" fillId="4" borderId="23" xfId="0" applyNumberFormat="1" applyFont="1" applyFill="1" applyBorder="1" applyAlignment="1" applyProtection="1">
      <alignment horizontal="right" vertical="center" wrapText="1"/>
      <protection locked="0"/>
    </xf>
    <xf numFmtId="173" fontId="5" fillId="4" borderId="23" xfId="0" applyNumberFormat="1" applyFont="1" applyFill="1" applyBorder="1" applyAlignment="1" applyProtection="1">
      <alignment horizontal="right" vertical="center" wrapText="1"/>
      <protection locked="0"/>
    </xf>
    <xf numFmtId="0" fontId="3" fillId="5" borderId="30" xfId="0" applyFont="1" applyFill="1" applyBorder="1" applyAlignment="1">
      <alignment vertical="center" wrapText="1"/>
    </xf>
    <xf numFmtId="174" fontId="3" fillId="0" borderId="30" xfId="0" applyNumberFormat="1" applyFont="1" applyFill="1" applyBorder="1" applyAlignment="1">
      <alignment vertical="center" wrapText="1"/>
    </xf>
    <xf numFmtId="0" fontId="3" fillId="6" borderId="11" xfId="0" applyFont="1" applyFill="1" applyBorder="1" applyAlignment="1" applyProtection="1">
      <alignment horizontal="left" vertical="center" wrapText="1"/>
    </xf>
    <xf numFmtId="170" fontId="5" fillId="4" borderId="25" xfId="0" applyNumberFormat="1" applyFont="1" applyFill="1" applyBorder="1" applyAlignment="1" applyProtection="1">
      <alignment horizontal="right" vertical="center" wrapText="1"/>
      <protection locked="0"/>
    </xf>
    <xf numFmtId="0" fontId="13" fillId="5" borderId="40" xfId="0" applyFont="1" applyFill="1" applyBorder="1" applyAlignment="1" applyProtection="1">
      <alignment vertical="center" wrapText="1"/>
    </xf>
    <xf numFmtId="165" fontId="5" fillId="4" borderId="23" xfId="2" applyFont="1" applyFill="1" applyBorder="1" applyAlignment="1" applyProtection="1">
      <alignment horizontal="right" vertical="center" wrapText="1"/>
      <protection locked="0"/>
    </xf>
    <xf numFmtId="174" fontId="5" fillId="4" borderId="12" xfId="0" applyNumberFormat="1" applyFont="1" applyFill="1" applyBorder="1" applyAlignment="1" applyProtection="1">
      <alignment horizontal="right" vertical="center" wrapText="1"/>
      <protection locked="0"/>
    </xf>
    <xf numFmtId="174" fontId="5" fillId="4" borderId="1" xfId="0" applyNumberFormat="1" applyFont="1" applyFill="1" applyBorder="1" applyAlignment="1" applyProtection="1">
      <alignment horizontal="right" vertical="center" wrapText="1"/>
      <protection locked="0"/>
    </xf>
    <xf numFmtId="0" fontId="6" fillId="6" borderId="11" xfId="0" applyFont="1" applyFill="1" applyBorder="1" applyAlignment="1" applyProtection="1">
      <alignment horizontal="left" vertical="center" wrapText="1"/>
    </xf>
    <xf numFmtId="0" fontId="7" fillId="0" borderId="0" xfId="0" applyFont="1" applyFill="1" applyBorder="1" applyAlignment="1">
      <alignment vertical="center" wrapText="1"/>
    </xf>
    <xf numFmtId="173" fontId="5" fillId="0" borderId="1" xfId="0" applyNumberFormat="1" applyFont="1" applyBorder="1" applyAlignment="1">
      <alignment horizontal="right" vertical="center" wrapText="1"/>
    </xf>
    <xf numFmtId="9" fontId="6" fillId="0" borderId="1" xfId="7" applyFont="1" applyFill="1" applyBorder="1" applyAlignment="1" applyProtection="1">
      <alignment horizontal="right" vertical="center" wrapText="1"/>
    </xf>
    <xf numFmtId="0" fontId="6" fillId="6" borderId="12" xfId="0" applyFont="1" applyFill="1" applyBorder="1" applyAlignment="1" applyProtection="1">
      <alignment horizontal="center" vertical="center" wrapText="1"/>
    </xf>
    <xf numFmtId="0" fontId="7" fillId="0" borderId="54" xfId="0" applyFont="1" applyFill="1" applyBorder="1" applyAlignment="1">
      <alignment vertical="center" wrapText="1"/>
    </xf>
    <xf numFmtId="170" fontId="6" fillId="6" borderId="1" xfId="0" applyNumberFormat="1" applyFont="1" applyFill="1" applyBorder="1" applyAlignment="1">
      <alignment horizontal="center" vertical="center" wrapText="1"/>
    </xf>
    <xf numFmtId="0" fontId="3" fillId="0" borderId="0" xfId="0" applyFont="1" applyFill="1" applyBorder="1" applyAlignment="1" applyProtection="1">
      <alignment horizontal="center" vertical="center" wrapText="1"/>
      <protection locked="0"/>
    </xf>
    <xf numFmtId="174" fontId="3" fillId="0" borderId="0" xfId="0" applyNumberFormat="1" applyFont="1" applyFill="1" applyBorder="1" applyAlignment="1" applyProtection="1">
      <alignment horizontal="center" vertical="center" wrapText="1"/>
      <protection locked="0"/>
    </xf>
    <xf numFmtId="0" fontId="3" fillId="4" borderId="0" xfId="0" applyFont="1" applyFill="1" applyBorder="1" applyAlignment="1" applyProtection="1">
      <alignment horizontal="center" vertical="center" wrapText="1"/>
      <protection locked="0"/>
    </xf>
    <xf numFmtId="0" fontId="3" fillId="4" borderId="76" xfId="0" applyFont="1" applyFill="1" applyBorder="1" applyAlignment="1" applyProtection="1">
      <alignment horizontal="center" vertical="center" wrapText="1"/>
      <protection locked="0"/>
    </xf>
    <xf numFmtId="0" fontId="3" fillId="6" borderId="11" xfId="0" applyFont="1" applyFill="1" applyBorder="1" applyAlignment="1">
      <alignment horizontal="left" vertical="center" wrapText="1"/>
    </xf>
    <xf numFmtId="0" fontId="12" fillId="0" borderId="0" xfId="0" applyFont="1" applyAlignment="1">
      <alignment vertical="center" wrapText="1"/>
    </xf>
    <xf numFmtId="0" fontId="5" fillId="6" borderId="25" xfId="0" applyFont="1" applyFill="1" applyBorder="1" applyAlignment="1">
      <alignment horizontal="right" vertical="center" wrapText="1"/>
    </xf>
    <xf numFmtId="9" fontId="5" fillId="0" borderId="1" xfId="7" applyFont="1" applyBorder="1" applyAlignment="1">
      <alignment horizontal="right" vertical="center" wrapText="1"/>
    </xf>
    <xf numFmtId="170" fontId="6" fillId="6" borderId="1" xfId="0" applyNumberFormat="1" applyFont="1" applyFill="1" applyBorder="1" applyAlignment="1">
      <alignment horizontal="right" vertical="center" wrapText="1"/>
    </xf>
    <xf numFmtId="170" fontId="6" fillId="6" borderId="12" xfId="0" applyNumberFormat="1" applyFont="1" applyFill="1" applyBorder="1" applyAlignment="1">
      <alignment horizontal="right" vertical="center" wrapText="1"/>
    </xf>
    <xf numFmtId="170" fontId="5" fillId="6" borderId="12" xfId="0" applyNumberFormat="1" applyFont="1" applyFill="1" applyBorder="1" applyAlignment="1">
      <alignment horizontal="right" vertical="center" wrapText="1"/>
    </xf>
    <xf numFmtId="0" fontId="5" fillId="6" borderId="12" xfId="0" applyFont="1" applyFill="1" applyBorder="1" applyAlignment="1">
      <alignment horizontal="center" vertical="center" wrapText="1"/>
    </xf>
    <xf numFmtId="0" fontId="12" fillId="0" borderId="54" xfId="0" applyFont="1" applyBorder="1" applyAlignment="1">
      <alignment vertical="center" wrapText="1"/>
    </xf>
    <xf numFmtId="170" fontId="5" fillId="0" borderId="1" xfId="0" applyNumberFormat="1" applyFont="1" applyBorder="1" applyAlignment="1">
      <alignment horizontal="center" vertical="center" wrapText="1"/>
    </xf>
    <xf numFmtId="170" fontId="5" fillId="0" borderId="66" xfId="0" applyNumberFormat="1" applyFont="1" applyBorder="1" applyAlignment="1">
      <alignment horizontal="center" vertical="center" wrapText="1"/>
    </xf>
    <xf numFmtId="170" fontId="5" fillId="6" borderId="59" xfId="0" applyNumberFormat="1" applyFont="1" applyFill="1" applyBorder="1" applyAlignment="1">
      <alignment horizontal="center" vertical="center" wrapText="1"/>
    </xf>
    <xf numFmtId="170" fontId="5" fillId="6" borderId="38" xfId="0" applyNumberFormat="1" applyFont="1" applyFill="1" applyBorder="1" applyAlignment="1">
      <alignment horizontal="center" vertical="center" wrapText="1"/>
    </xf>
    <xf numFmtId="0" fontId="13" fillId="5" borderId="40" xfId="0" applyFont="1" applyFill="1" applyBorder="1" applyAlignment="1">
      <alignment vertical="center" wrapText="1"/>
    </xf>
    <xf numFmtId="174" fontId="3" fillId="0" borderId="30" xfId="0" applyNumberFormat="1" applyFont="1" applyBorder="1" applyAlignment="1">
      <alignment vertical="center" wrapText="1"/>
    </xf>
    <xf numFmtId="0" fontId="6" fillId="0" borderId="0" xfId="0" applyFont="1" applyAlignment="1" applyProtection="1">
      <alignment horizontal="center" vertical="center" wrapText="1"/>
      <protection locked="0"/>
    </xf>
    <xf numFmtId="49" fontId="6" fillId="0" borderId="0" xfId="0" applyNumberFormat="1" applyFont="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7" fillId="0" borderId="32" xfId="0" applyFont="1" applyFill="1" applyBorder="1" applyAlignment="1" applyProtection="1">
      <alignment horizontal="center" vertical="center" wrapText="1"/>
      <protection locked="0"/>
    </xf>
    <xf numFmtId="0" fontId="6" fillId="6" borderId="27" xfId="0" applyFont="1" applyFill="1" applyBorder="1" applyAlignment="1" applyProtection="1">
      <alignment horizontal="center" vertical="center" wrapText="1"/>
      <protection locked="0"/>
    </xf>
    <xf numFmtId="0" fontId="10" fillId="0" borderId="64" xfId="0" applyFont="1" applyBorder="1" applyAlignment="1" applyProtection="1">
      <alignment horizontal="center" vertical="center" wrapText="1"/>
      <protection locked="0"/>
    </xf>
    <xf numFmtId="0" fontId="10" fillId="0" borderId="65"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9" fontId="10" fillId="0" borderId="23" xfId="0" applyNumberFormat="1" applyFont="1" applyBorder="1" applyAlignment="1" applyProtection="1">
      <alignment horizontal="center" vertical="center" wrapText="1"/>
      <protection locked="0"/>
    </xf>
    <xf numFmtId="1" fontId="10" fillId="0" borderId="24" xfId="0" applyNumberFormat="1" applyFont="1" applyBorder="1" applyAlignment="1" applyProtection="1">
      <alignment horizontal="center" vertical="center" wrapText="1"/>
    </xf>
    <xf numFmtId="0" fontId="10" fillId="0" borderId="23" xfId="0" applyNumberFormat="1" applyFont="1" applyBorder="1" applyAlignment="1" applyProtection="1">
      <alignment horizontal="center" vertical="center" wrapText="1"/>
      <protection locked="0"/>
    </xf>
    <xf numFmtId="49" fontId="10" fillId="0" borderId="65" xfId="0" applyNumberFormat="1"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6" borderId="28" xfId="0" applyFont="1" applyFill="1" applyBorder="1" applyAlignment="1" applyProtection="1">
      <alignment horizontal="center" vertical="center" wrapText="1"/>
      <protection locked="0"/>
    </xf>
    <xf numFmtId="0" fontId="6" fillId="6" borderId="24" xfId="0" applyFont="1" applyFill="1" applyBorder="1" applyAlignment="1" applyProtection="1">
      <alignment horizontal="center" vertical="center" wrapText="1"/>
    </xf>
    <xf numFmtId="0" fontId="10" fillId="0" borderId="23" xfId="0" applyFont="1" applyBorder="1" applyAlignment="1" applyProtection="1">
      <alignment horizontal="center" vertical="center" wrapText="1"/>
      <protection locked="0"/>
    </xf>
    <xf numFmtId="49" fontId="10" fillId="0" borderId="1" xfId="0" applyNumberFormat="1" applyFont="1" applyBorder="1" applyAlignment="1" applyProtection="1">
      <alignment horizontal="center" vertical="center" wrapText="1"/>
      <protection locked="0"/>
    </xf>
    <xf numFmtId="0" fontId="10" fillId="0" borderId="24" xfId="0" applyFont="1" applyBorder="1" applyAlignment="1" applyProtection="1">
      <alignment horizontal="center" vertical="center" wrapText="1"/>
    </xf>
    <xf numFmtId="0" fontId="6" fillId="0" borderId="24" xfId="0" applyFont="1" applyBorder="1" applyAlignment="1" applyProtection="1">
      <alignment horizontal="center" vertical="center" wrapText="1"/>
      <protection locked="0"/>
    </xf>
    <xf numFmtId="0" fontId="10" fillId="0" borderId="1" xfId="0" applyNumberFormat="1" applyFont="1" applyBorder="1" applyAlignment="1" applyProtection="1">
      <alignment horizontal="center" vertical="center" wrapText="1"/>
      <protection locked="0"/>
    </xf>
    <xf numFmtId="0" fontId="6" fillId="0" borderId="64" xfId="0" applyFont="1" applyBorder="1" applyAlignment="1" applyProtection="1">
      <alignment horizontal="center" vertical="center" wrapText="1"/>
      <protection locked="0"/>
    </xf>
    <xf numFmtId="0" fontId="6" fillId="0" borderId="65" xfId="0" applyFont="1" applyBorder="1" applyAlignment="1" applyProtection="1">
      <alignment horizontal="center" vertical="center" wrapText="1"/>
      <protection locked="0"/>
    </xf>
    <xf numFmtId="9" fontId="6" fillId="0" borderId="23" xfId="0" applyNumberFormat="1" applyFont="1" applyBorder="1" applyAlignment="1" applyProtection="1">
      <alignment horizontal="center" vertical="center" wrapText="1"/>
      <protection locked="0"/>
    </xf>
    <xf numFmtId="1" fontId="6" fillId="0" borderId="24" xfId="0" applyNumberFormat="1" applyFont="1" applyBorder="1" applyAlignment="1" applyProtection="1">
      <alignment horizontal="center" vertical="center" wrapText="1"/>
    </xf>
    <xf numFmtId="0" fontId="6" fillId="0" borderId="23" xfId="0" applyNumberFormat="1" applyFont="1" applyBorder="1" applyAlignment="1" applyProtection="1">
      <alignment horizontal="center" vertical="center" wrapText="1"/>
      <protection locked="0"/>
    </xf>
    <xf numFmtId="49" fontId="6" fillId="0" borderId="65" xfId="0" applyNumberFormat="1"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49" fontId="6" fillId="0" borderId="1" xfId="0" applyNumberFormat="1" applyFont="1" applyBorder="1" applyAlignment="1" applyProtection="1">
      <alignment horizontal="center" vertical="center" wrapText="1"/>
      <protection locked="0"/>
    </xf>
    <xf numFmtId="0" fontId="6" fillId="0" borderId="24" xfId="0" applyFont="1" applyBorder="1" applyAlignment="1" applyProtection="1">
      <alignment horizontal="center" vertical="center" wrapText="1"/>
    </xf>
    <xf numFmtId="16" fontId="6" fillId="0" borderId="65" xfId="0" applyNumberFormat="1" applyFont="1" applyBorder="1" applyAlignment="1" applyProtection="1">
      <alignment horizontal="center" vertical="center" wrapText="1"/>
      <protection locked="0"/>
    </xf>
    <xf numFmtId="9" fontId="10" fillId="0" borderId="68" xfId="0" applyNumberFormat="1" applyFont="1" applyBorder="1" applyAlignment="1" applyProtection="1">
      <alignment horizontal="center" vertical="center" wrapText="1"/>
      <protection locked="0"/>
    </xf>
    <xf numFmtId="0" fontId="10" fillId="0" borderId="66" xfId="0" applyFont="1" applyBorder="1" applyAlignment="1" applyProtection="1">
      <alignment horizontal="center" vertical="center" wrapText="1"/>
      <protection locked="0"/>
    </xf>
    <xf numFmtId="0" fontId="10" fillId="0" borderId="66" xfId="0" applyNumberFormat="1" applyFont="1" applyBorder="1" applyAlignment="1" applyProtection="1">
      <alignment horizontal="center" vertical="center" wrapText="1"/>
      <protection locked="0"/>
    </xf>
    <xf numFmtId="49" fontId="10" fillId="0" borderId="66" xfId="0" applyNumberFormat="1" applyFont="1" applyBorder="1" applyAlignment="1" applyProtection="1">
      <alignment horizontal="center" vertical="center" wrapText="1"/>
      <protection locked="0"/>
    </xf>
    <xf numFmtId="0" fontId="10" fillId="0" borderId="67" xfId="0" applyFont="1" applyBorder="1" applyAlignment="1" applyProtection="1">
      <alignment horizontal="center" vertical="center" wrapText="1"/>
    </xf>
    <xf numFmtId="0" fontId="6" fillId="0" borderId="66" xfId="0" applyFont="1" applyBorder="1" applyAlignment="1" applyProtection="1">
      <alignment horizontal="center" vertical="center" wrapText="1"/>
      <protection locked="0"/>
    </xf>
    <xf numFmtId="0" fontId="6" fillId="0" borderId="52" xfId="0" applyFont="1" applyBorder="1" applyAlignment="1" applyProtection="1">
      <alignment horizontal="center" vertical="center" wrapText="1"/>
      <protection locked="0"/>
    </xf>
    <xf numFmtId="0" fontId="6" fillId="6" borderId="27" xfId="0" applyFont="1" applyFill="1" applyBorder="1" applyAlignment="1" applyProtection="1">
      <alignment vertical="center" wrapText="1"/>
      <protection locked="0"/>
    </xf>
    <xf numFmtId="0" fontId="6" fillId="0" borderId="66" xfId="0" applyNumberFormat="1" applyFont="1" applyBorder="1" applyAlignment="1" applyProtection="1">
      <alignment horizontal="center" vertical="center" wrapText="1"/>
      <protection locked="0"/>
    </xf>
    <xf numFmtId="1" fontId="10" fillId="0" borderId="67" xfId="0" applyNumberFormat="1" applyFont="1" applyBorder="1" applyAlignment="1" applyProtection="1">
      <alignment horizontal="center" vertical="center" wrapText="1"/>
    </xf>
    <xf numFmtId="0" fontId="6" fillId="0" borderId="28" xfId="0" applyFont="1" applyBorder="1" applyAlignment="1" applyProtection="1">
      <alignment horizontal="center" vertical="center" wrapText="1"/>
      <protection locked="0"/>
    </xf>
    <xf numFmtId="1" fontId="6" fillId="0" borderId="67" xfId="0" applyNumberFormat="1" applyFont="1" applyBorder="1" applyAlignment="1" applyProtection="1">
      <alignment horizontal="center" vertical="center" wrapText="1"/>
    </xf>
    <xf numFmtId="9" fontId="6" fillId="0" borderId="68" xfId="0" applyNumberFormat="1" applyFont="1" applyBorder="1" applyAlignment="1" applyProtection="1">
      <alignment horizontal="center" vertical="center" wrapText="1"/>
      <protection locked="0"/>
    </xf>
    <xf numFmtId="1" fontId="6" fillId="0" borderId="67" xfId="0" applyNumberFormat="1" applyFont="1" applyBorder="1" applyAlignment="1">
      <alignment horizontal="center" vertical="center" wrapText="1"/>
    </xf>
    <xf numFmtId="16" fontId="6" fillId="0" borderId="79" xfId="0" applyNumberFormat="1"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1" fontId="6" fillId="0" borderId="24" xfId="0" applyNumberFormat="1" applyFont="1" applyBorder="1" applyAlignment="1">
      <alignment horizontal="center" vertical="center" wrapText="1"/>
    </xf>
    <xf numFmtId="49" fontId="10" fillId="6" borderId="12" xfId="0" applyNumberFormat="1" applyFont="1" applyFill="1" applyBorder="1" applyAlignment="1" applyProtection="1">
      <alignment vertical="center" wrapText="1"/>
      <protection locked="0"/>
    </xf>
    <xf numFmtId="0" fontId="6" fillId="0" borderId="68" xfId="0" applyNumberFormat="1" applyFont="1" applyBorder="1" applyAlignment="1" applyProtection="1">
      <alignment horizontal="center" vertical="center" wrapText="1"/>
      <protection locked="0"/>
    </xf>
    <xf numFmtId="16" fontId="6" fillId="0" borderId="1" xfId="0" applyNumberFormat="1" applyFont="1" applyBorder="1" applyAlignment="1" applyProtection="1">
      <alignment horizontal="center" vertical="center" wrapText="1"/>
      <protection locked="0"/>
    </xf>
    <xf numFmtId="0" fontId="6" fillId="6" borderId="0" xfId="0" applyFont="1" applyFill="1" applyAlignment="1" applyProtection="1">
      <alignment horizontal="center" vertical="center" wrapText="1"/>
      <protection locked="0"/>
    </xf>
    <xf numFmtId="49" fontId="6" fillId="6" borderId="1" xfId="0" applyNumberFormat="1" applyFont="1" applyFill="1" applyBorder="1" applyAlignment="1" applyProtection="1">
      <alignment horizontal="center" vertical="center" wrapText="1"/>
      <protection locked="0"/>
    </xf>
    <xf numFmtId="49" fontId="6" fillId="6" borderId="12" xfId="0" applyNumberFormat="1" applyFont="1" applyFill="1" applyBorder="1" applyAlignment="1" applyProtection="1">
      <alignment vertical="center" wrapText="1"/>
      <protection locked="0"/>
    </xf>
    <xf numFmtId="49" fontId="6" fillId="0" borderId="66" xfId="0" applyNumberFormat="1" applyFont="1" applyBorder="1" applyAlignment="1" applyProtection="1">
      <alignment horizontal="center" vertical="center" wrapText="1"/>
      <protection locked="0"/>
    </xf>
    <xf numFmtId="0" fontId="6" fillId="0" borderId="67" xfId="0" applyFont="1" applyBorder="1" applyAlignment="1" applyProtection="1">
      <alignment horizontal="center" vertical="center" wrapText="1"/>
    </xf>
    <xf numFmtId="0" fontId="6" fillId="0" borderId="25" xfId="0"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49" fontId="6" fillId="6" borderId="12" xfId="0" applyNumberFormat="1" applyFont="1" applyFill="1" applyBorder="1" applyAlignment="1" applyProtection="1">
      <alignment horizontal="center" vertical="center" wrapText="1"/>
      <protection locked="0"/>
    </xf>
    <xf numFmtId="16" fontId="6" fillId="0" borderId="66" xfId="0" applyNumberFormat="1" applyFont="1" applyBorder="1" applyAlignment="1" applyProtection="1">
      <alignment horizontal="center" vertical="center" wrapText="1"/>
      <protection locked="0"/>
    </xf>
    <xf numFmtId="0" fontId="6" fillId="0" borderId="69" xfId="0" applyFont="1" applyBorder="1" applyAlignment="1" applyProtection="1">
      <alignment horizontal="center" vertical="center" wrapText="1"/>
      <protection locked="0"/>
    </xf>
    <xf numFmtId="0" fontId="10" fillId="0" borderId="68" xfId="0" applyNumberFormat="1"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25" xfId="0" applyFont="1" applyBorder="1" applyAlignment="1" applyProtection="1">
      <alignment horizontal="center" vertical="center" wrapText="1"/>
      <protection locked="0"/>
    </xf>
    <xf numFmtId="49" fontId="10" fillId="0" borderId="12" xfId="0" applyNumberFormat="1" applyFont="1" applyBorder="1" applyAlignment="1" applyProtection="1">
      <alignment horizontal="center" vertical="center" wrapText="1"/>
      <protection locked="0"/>
    </xf>
    <xf numFmtId="179" fontId="6" fillId="0" borderId="1" xfId="0" applyNumberFormat="1" applyFont="1" applyBorder="1" applyAlignment="1" applyProtection="1">
      <alignment horizontal="center" vertical="center" wrapText="1"/>
      <protection locked="0"/>
    </xf>
    <xf numFmtId="0" fontId="6" fillId="6" borderId="41" xfId="0" applyFont="1" applyFill="1" applyBorder="1" applyAlignment="1">
      <alignment horizontal="center" vertical="center" wrapText="1"/>
    </xf>
    <xf numFmtId="16" fontId="10" fillId="0" borderId="1" xfId="0" applyNumberFormat="1" applyFont="1" applyBorder="1" applyAlignment="1" applyProtection="1">
      <alignment horizontal="center" vertical="center" wrapText="1"/>
      <protection locked="0"/>
    </xf>
    <xf numFmtId="0" fontId="10" fillId="0" borderId="41" xfId="0" applyFont="1" applyBorder="1" applyAlignment="1">
      <alignment horizontal="center" vertical="center" wrapText="1"/>
    </xf>
    <xf numFmtId="9" fontId="6" fillId="0" borderId="66" xfId="0" applyNumberFormat="1" applyFont="1" applyBorder="1" applyAlignment="1" applyProtection="1">
      <alignment horizontal="center" vertical="center" wrapText="1"/>
      <protection locked="0"/>
    </xf>
    <xf numFmtId="0" fontId="6" fillId="0" borderId="24" xfId="0" applyFont="1" applyBorder="1" applyAlignment="1" applyProtection="1">
      <alignment horizontal="left" vertical="center" wrapText="1"/>
      <protection locked="0"/>
    </xf>
    <xf numFmtId="0" fontId="10" fillId="0" borderId="80" xfId="0" applyFont="1" applyBorder="1" applyAlignment="1" applyProtection="1">
      <alignment horizontal="center" vertical="center" wrapText="1"/>
      <protection locked="0"/>
    </xf>
    <xf numFmtId="0" fontId="10" fillId="0" borderId="52" xfId="0" applyFont="1" applyBorder="1" applyAlignment="1" applyProtection="1">
      <alignment horizontal="center" vertical="center" wrapText="1"/>
      <protection locked="0"/>
    </xf>
    <xf numFmtId="0" fontId="11" fillId="2" borderId="21" xfId="0" applyFont="1" applyFill="1" applyBorder="1" applyAlignment="1" applyProtection="1">
      <alignment horizontal="center" vertical="center" wrapText="1"/>
    </xf>
    <xf numFmtId="165" fontId="11" fillId="2" borderId="21" xfId="2" applyFont="1" applyFill="1" applyBorder="1" applyAlignment="1" applyProtection="1">
      <alignment horizontal="center" vertical="center" wrapText="1"/>
    </xf>
    <xf numFmtId="0" fontId="7" fillId="5" borderId="20" xfId="0" applyFont="1" applyFill="1" applyBorder="1" applyAlignment="1" applyProtection="1">
      <alignment vertical="center" wrapText="1"/>
    </xf>
    <xf numFmtId="0" fontId="6" fillId="0" borderId="0" xfId="0" applyFont="1" applyAlignment="1" applyProtection="1">
      <alignment vertical="center" wrapText="1"/>
      <protection locked="0"/>
    </xf>
    <xf numFmtId="49" fontId="6" fillId="0" borderId="0" xfId="0" applyNumberFormat="1" applyFont="1" applyAlignment="1" applyProtection="1">
      <alignment vertical="center" wrapText="1"/>
      <protection locked="0"/>
    </xf>
    <xf numFmtId="0" fontId="7" fillId="7" borderId="0" xfId="0" applyFont="1" applyFill="1" applyBorder="1" applyAlignment="1" applyProtection="1">
      <alignment vertical="center" wrapText="1"/>
      <protection locked="0"/>
    </xf>
    <xf numFmtId="0" fontId="7" fillId="0" borderId="0" xfId="0" applyFont="1" applyFill="1" applyBorder="1" applyAlignment="1" applyProtection="1">
      <alignment vertical="center" wrapText="1"/>
      <protection locked="0"/>
    </xf>
    <xf numFmtId="0" fontId="7" fillId="0" borderId="0" xfId="0" applyFont="1" applyFill="1" applyBorder="1" applyAlignment="1" applyProtection="1">
      <alignment horizontal="center" vertical="center" wrapText="1"/>
      <protection locked="0"/>
    </xf>
    <xf numFmtId="0" fontId="6" fillId="6" borderId="12" xfId="0" applyFont="1" applyFill="1" applyBorder="1" applyAlignment="1" applyProtection="1">
      <alignment vertical="center" wrapText="1"/>
    </xf>
    <xf numFmtId="49" fontId="6" fillId="6" borderId="1" xfId="0" applyNumberFormat="1" applyFont="1" applyFill="1" applyBorder="1" applyAlignment="1" applyProtection="1">
      <alignment vertical="center" wrapText="1"/>
      <protection locked="0"/>
    </xf>
    <xf numFmtId="0" fontId="6" fillId="6" borderId="1" xfId="0" applyFont="1" applyFill="1" applyBorder="1" applyAlignment="1" applyProtection="1">
      <alignment vertical="center" wrapText="1"/>
      <protection locked="0"/>
    </xf>
    <xf numFmtId="49" fontId="6" fillId="0" borderId="1" xfId="0" applyNumberFormat="1"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5" fillId="0" borderId="0" xfId="0" applyFont="1" applyAlignment="1">
      <alignment wrapText="1"/>
    </xf>
    <xf numFmtId="14" fontId="5" fillId="6" borderId="12" xfId="0" applyNumberFormat="1" applyFont="1" applyFill="1" applyBorder="1" applyAlignment="1" applyProtection="1">
      <alignment vertical="center" wrapText="1"/>
      <protection locked="0"/>
    </xf>
    <xf numFmtId="0" fontId="5" fillId="6" borderId="12" xfId="0" applyFont="1" applyFill="1" applyBorder="1" applyAlignment="1" applyProtection="1">
      <alignment vertical="center" wrapText="1"/>
      <protection locked="0"/>
    </xf>
    <xf numFmtId="14" fontId="6" fillId="6" borderId="1" xfId="0" applyNumberFormat="1" applyFont="1" applyFill="1" applyBorder="1" applyAlignment="1" applyProtection="1">
      <alignment vertical="center" wrapText="1"/>
      <protection locked="0"/>
    </xf>
    <xf numFmtId="14" fontId="6" fillId="25" borderId="1" xfId="0" applyNumberFormat="1" applyFont="1" applyFill="1" applyBorder="1" applyAlignment="1" applyProtection="1">
      <alignment vertical="center" wrapText="1"/>
      <protection locked="0"/>
    </xf>
    <xf numFmtId="49" fontId="6" fillId="25" borderId="1" xfId="0" applyNumberFormat="1" applyFont="1" applyFill="1" applyBorder="1" applyAlignment="1" applyProtection="1">
      <alignment vertical="center" wrapText="1"/>
      <protection locked="0"/>
    </xf>
    <xf numFmtId="0" fontId="6" fillId="25" borderId="1" xfId="0" applyFont="1" applyFill="1" applyBorder="1" applyAlignment="1" applyProtection="1">
      <alignment vertical="center" wrapText="1"/>
      <protection locked="0"/>
    </xf>
    <xf numFmtId="49" fontId="5" fillId="6" borderId="1" xfId="0" applyNumberFormat="1" applyFont="1" applyFill="1" applyBorder="1" applyAlignment="1" applyProtection="1">
      <alignment vertical="center" wrapText="1"/>
      <protection locked="0"/>
    </xf>
    <xf numFmtId="49" fontId="5" fillId="0" borderId="1" xfId="0" applyNumberFormat="1" applyFont="1" applyBorder="1" applyAlignment="1" applyProtection="1">
      <alignment vertical="center" wrapText="1"/>
      <protection locked="0"/>
    </xf>
    <xf numFmtId="0" fontId="13" fillId="5" borderId="20" xfId="0" applyFont="1" applyFill="1" applyBorder="1" applyAlignment="1" applyProtection="1">
      <alignment horizontal="left" vertical="center" wrapText="1"/>
    </xf>
    <xf numFmtId="0" fontId="6" fillId="5" borderId="20" xfId="0" applyFont="1" applyFill="1" applyBorder="1" applyAlignment="1" applyProtection="1">
      <alignment vertical="center" wrapText="1"/>
    </xf>
    <xf numFmtId="0" fontId="5" fillId="5" borderId="3" xfId="0" applyFont="1" applyFill="1" applyBorder="1" applyAlignment="1" applyProtection="1">
      <alignment vertical="center" wrapText="1"/>
    </xf>
    <xf numFmtId="0" fontId="13" fillId="5" borderId="20" xfId="0" applyFont="1" applyFill="1" applyBorder="1" applyAlignment="1">
      <alignment horizontal="left" vertical="center" wrapText="1"/>
    </xf>
    <xf numFmtId="0" fontId="3" fillId="4" borderId="0" xfId="0" applyFont="1" applyFill="1" applyAlignment="1" applyProtection="1">
      <alignment vertical="center" wrapText="1"/>
      <protection locked="0"/>
    </xf>
    <xf numFmtId="0" fontId="3" fillId="4" borderId="0" xfId="0" applyFont="1" applyFill="1" applyAlignment="1" applyProtection="1">
      <alignment vertical="center" wrapText="1"/>
    </xf>
    <xf numFmtId="0" fontId="3" fillId="0" borderId="0" xfId="0" applyFont="1" applyAlignment="1" applyProtection="1">
      <alignment horizontal="left" vertical="center" wrapText="1"/>
      <protection locked="0"/>
    </xf>
    <xf numFmtId="0" fontId="7" fillId="4" borderId="2" xfId="3" applyFont="1" applyFill="1" applyBorder="1" applyAlignment="1" applyProtection="1">
      <alignment horizontal="center" vertical="center" wrapText="1"/>
    </xf>
    <xf numFmtId="0" fontId="7" fillId="4" borderId="3" xfId="3"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wrapText="1"/>
    </xf>
    <xf numFmtId="0" fontId="7" fillId="0" borderId="4" xfId="3" applyFont="1" applyBorder="1" applyAlignment="1" applyProtection="1">
      <alignment horizontal="center" vertical="center" wrapText="1"/>
    </xf>
    <xf numFmtId="168" fontId="6" fillId="0" borderId="5" xfId="3" applyNumberFormat="1" applyFont="1" applyBorder="1" applyAlignment="1" applyProtection="1">
      <alignment horizontal="center" vertical="center" wrapText="1"/>
    </xf>
    <xf numFmtId="167" fontId="3" fillId="0" borderId="1" xfId="1" applyNumberFormat="1" applyFont="1" applyBorder="1" applyAlignment="1" applyProtection="1">
      <alignment horizontal="center" vertical="center" wrapText="1"/>
    </xf>
    <xf numFmtId="0" fontId="7" fillId="0" borderId="6" xfId="3" applyFont="1" applyBorder="1" applyAlignment="1" applyProtection="1">
      <alignment horizontal="center" vertical="center" wrapText="1"/>
    </xf>
    <xf numFmtId="0" fontId="7" fillId="0" borderId="6" xfId="3" applyFont="1" applyFill="1" applyBorder="1" applyAlignment="1" applyProtection="1">
      <alignment horizontal="center" vertical="center" wrapText="1"/>
    </xf>
    <xf numFmtId="168" fontId="7" fillId="0" borderId="5" xfId="3" applyNumberFormat="1" applyFont="1" applyBorder="1" applyAlignment="1" applyProtection="1">
      <alignment horizontal="center" vertical="center" wrapText="1"/>
    </xf>
    <xf numFmtId="167" fontId="3" fillId="0" borderId="0" xfId="0" applyNumberFormat="1" applyFont="1" applyAlignment="1" applyProtection="1">
      <alignment vertical="center" wrapText="1"/>
      <protection locked="0"/>
    </xf>
    <xf numFmtId="14" fontId="3" fillId="0" borderId="0" xfId="0" applyNumberFormat="1" applyFont="1" applyAlignment="1" applyProtection="1">
      <alignment vertical="center" wrapText="1"/>
      <protection locked="0"/>
    </xf>
    <xf numFmtId="165" fontId="3" fillId="0" borderId="0" xfId="2" applyFont="1" applyAlignment="1" applyProtection="1">
      <alignment vertical="center" wrapText="1"/>
      <protection locked="0"/>
    </xf>
    <xf numFmtId="0" fontId="11" fillId="2" borderId="8" xfId="0" applyFont="1" applyFill="1" applyBorder="1" applyAlignment="1" applyProtection="1">
      <alignment horizontal="center" vertical="center" wrapText="1"/>
      <protection locked="0"/>
    </xf>
    <xf numFmtId="165" fontId="11" fillId="2" borderId="9" xfId="2" applyFont="1" applyFill="1" applyBorder="1" applyAlignment="1" applyProtection="1">
      <alignment horizontal="center" vertical="center" wrapText="1"/>
      <protection locked="0"/>
    </xf>
    <xf numFmtId="165" fontId="11" fillId="2" borderId="40" xfId="2" applyFont="1" applyFill="1" applyBorder="1" applyAlignment="1" applyProtection="1">
      <alignment horizontal="center" vertical="center" wrapText="1"/>
      <protection locked="0"/>
    </xf>
    <xf numFmtId="0" fontId="11" fillId="2" borderId="9" xfId="0" applyFont="1" applyFill="1" applyBorder="1" applyAlignment="1" applyProtection="1">
      <alignment horizontal="center" vertical="center" wrapText="1"/>
      <protection locked="0"/>
    </xf>
    <xf numFmtId="0" fontId="11" fillId="4" borderId="9" xfId="0" applyFont="1" applyFill="1" applyBorder="1" applyAlignment="1" applyProtection="1">
      <alignment horizontal="center" vertical="center" wrapText="1"/>
      <protection locked="0"/>
    </xf>
    <xf numFmtId="0" fontId="11" fillId="2" borderId="9" xfId="0" applyFont="1" applyFill="1" applyBorder="1" applyAlignment="1" applyProtection="1">
      <alignment horizontal="center" vertical="center" wrapText="1"/>
    </xf>
    <xf numFmtId="0" fontId="11" fillId="2" borderId="10" xfId="0" applyFont="1" applyFill="1" applyBorder="1" applyAlignment="1" applyProtection="1">
      <alignment horizontal="center" vertical="center" wrapText="1"/>
      <protection locked="0"/>
    </xf>
    <xf numFmtId="0" fontId="3" fillId="6" borderId="12" xfId="0" applyFont="1" applyFill="1" applyBorder="1" applyAlignment="1" applyProtection="1">
      <alignment horizontal="center" vertical="center" wrapText="1"/>
    </xf>
    <xf numFmtId="0" fontId="3" fillId="6" borderId="11" xfId="0" applyFont="1" applyFill="1" applyBorder="1" applyAlignment="1" applyProtection="1">
      <alignment horizontal="left" vertical="center" wrapText="1"/>
      <protection locked="0"/>
    </xf>
    <xf numFmtId="168" fontId="3" fillId="6" borderId="12" xfId="0" applyNumberFormat="1" applyFont="1" applyFill="1" applyBorder="1" applyAlignment="1" applyProtection="1">
      <alignment vertical="center" wrapText="1"/>
    </xf>
    <xf numFmtId="9" fontId="3" fillId="6" borderId="11" xfId="7" applyFont="1" applyFill="1" applyBorder="1" applyAlignment="1" applyProtection="1">
      <alignment horizontal="center" vertical="center" wrapText="1"/>
    </xf>
    <xf numFmtId="49" fontId="3" fillId="6" borderId="12" xfId="0" applyNumberFormat="1" applyFont="1" applyFill="1" applyBorder="1" applyAlignment="1" applyProtection="1">
      <alignment horizontal="center" vertical="center" wrapText="1"/>
      <protection locked="0"/>
    </xf>
    <xf numFmtId="0" fontId="3" fillId="6" borderId="12" xfId="0" applyFont="1" applyFill="1" applyBorder="1" applyAlignment="1" applyProtection="1">
      <alignment horizontal="center" vertical="center" wrapText="1"/>
      <protection locked="0"/>
    </xf>
    <xf numFmtId="0" fontId="3" fillId="6" borderId="12" xfId="0" applyFont="1" applyFill="1" applyBorder="1" applyAlignment="1" applyProtection="1">
      <alignment vertical="center" wrapText="1"/>
      <protection locked="0"/>
    </xf>
    <xf numFmtId="0" fontId="3" fillId="6" borderId="1" xfId="0" applyFont="1" applyFill="1" applyBorder="1" applyAlignment="1" applyProtection="1">
      <alignment horizontal="center" vertical="center" wrapText="1"/>
      <protection locked="0"/>
    </xf>
    <xf numFmtId="10" fontId="3" fillId="6" borderId="12" xfId="0" applyNumberFormat="1" applyFont="1" applyFill="1" applyBorder="1" applyAlignment="1" applyProtection="1">
      <alignment vertical="center" wrapText="1"/>
      <protection locked="0"/>
    </xf>
    <xf numFmtId="14" fontId="3" fillId="6" borderId="12" xfId="0" applyNumberFormat="1" applyFont="1" applyFill="1" applyBorder="1" applyAlignment="1" applyProtection="1">
      <alignment vertical="center" wrapText="1"/>
      <protection locked="0"/>
    </xf>
    <xf numFmtId="0" fontId="3" fillId="6" borderId="12" xfId="0" applyFont="1" applyFill="1" applyBorder="1" applyAlignment="1" applyProtection="1">
      <alignment vertical="center" wrapText="1"/>
    </xf>
    <xf numFmtId="168" fontId="3" fillId="6" borderId="12" xfId="0" applyNumberFormat="1" applyFont="1" applyFill="1" applyBorder="1" applyAlignment="1" applyProtection="1">
      <alignment vertical="center" wrapText="1"/>
      <protection locked="0"/>
    </xf>
    <xf numFmtId="169" fontId="3" fillId="4" borderId="12" xfId="4" applyNumberFormat="1" applyFont="1" applyFill="1" applyBorder="1" applyAlignment="1" applyProtection="1">
      <alignment vertical="center" wrapText="1"/>
      <protection locked="0"/>
    </xf>
    <xf numFmtId="169" fontId="3" fillId="6" borderId="12" xfId="4" applyNumberFormat="1" applyFont="1" applyFill="1" applyBorder="1" applyAlignment="1" applyProtection="1">
      <alignment vertical="center" wrapText="1"/>
    </xf>
    <xf numFmtId="0" fontId="3" fillId="6" borderId="1" xfId="0" applyFont="1" applyFill="1" applyBorder="1" applyAlignment="1" applyProtection="1">
      <alignment vertical="center" wrapText="1"/>
      <protection locked="0"/>
    </xf>
    <xf numFmtId="164" fontId="3" fillId="6" borderId="12" xfId="5" applyFont="1" applyFill="1" applyBorder="1" applyAlignment="1" applyProtection="1">
      <alignment vertical="center" wrapText="1"/>
    </xf>
    <xf numFmtId="49" fontId="3" fillId="6" borderId="1" xfId="0" applyNumberFormat="1" applyFont="1" applyFill="1" applyBorder="1" applyAlignment="1" applyProtection="1">
      <alignment horizontal="center" vertical="center" wrapText="1"/>
      <protection locked="0"/>
    </xf>
    <xf numFmtId="41" fontId="3" fillId="0" borderId="0" xfId="4" applyFont="1" applyAlignment="1" applyProtection="1">
      <alignment vertical="center" wrapText="1"/>
    </xf>
    <xf numFmtId="168" fontId="3" fillId="6" borderId="1" xfId="0" applyNumberFormat="1" applyFont="1" applyFill="1" applyBorder="1" applyAlignment="1" applyProtection="1">
      <alignment vertical="center" wrapText="1"/>
      <protection locked="0"/>
    </xf>
    <xf numFmtId="169" fontId="3" fillId="4" borderId="12" xfId="4" applyNumberFormat="1" applyFont="1" applyFill="1" applyBorder="1" applyAlignment="1" applyProtection="1">
      <alignment vertical="center" wrapText="1"/>
    </xf>
    <xf numFmtId="0" fontId="3" fillId="6" borderId="1" xfId="0" applyFont="1" applyFill="1" applyBorder="1" applyAlignment="1" applyProtection="1">
      <alignment vertical="center" wrapText="1"/>
    </xf>
    <xf numFmtId="0" fontId="13" fillId="5" borderId="9" xfId="0" applyFont="1" applyFill="1" applyBorder="1" applyAlignment="1" applyProtection="1">
      <alignment vertical="center" wrapText="1"/>
    </xf>
    <xf numFmtId="0" fontId="13" fillId="5" borderId="8" xfId="0" applyFont="1" applyFill="1" applyBorder="1" applyAlignment="1" applyProtection="1">
      <alignment horizontal="center" vertical="center" wrapText="1"/>
      <protection locked="0"/>
    </xf>
    <xf numFmtId="168" fontId="13" fillId="5" borderId="9" xfId="0" applyNumberFormat="1" applyFont="1" applyFill="1" applyBorder="1" applyAlignment="1" applyProtection="1">
      <alignment vertical="center" wrapText="1"/>
    </xf>
    <xf numFmtId="9" fontId="13" fillId="5" borderId="9" xfId="0" applyNumberFormat="1" applyFont="1" applyFill="1" applyBorder="1" applyAlignment="1" applyProtection="1">
      <alignment horizontal="center" vertical="center" wrapText="1"/>
    </xf>
    <xf numFmtId="169" fontId="13" fillId="5" borderId="9" xfId="4" applyNumberFormat="1" applyFont="1" applyFill="1" applyBorder="1" applyAlignment="1" applyProtection="1">
      <alignment horizontal="center" vertical="center" wrapText="1"/>
    </xf>
    <xf numFmtId="0" fontId="13" fillId="5" borderId="9" xfId="0" applyFont="1" applyFill="1" applyBorder="1" applyAlignment="1" applyProtection="1">
      <alignment horizontal="center" vertical="center" wrapText="1"/>
      <protection locked="0"/>
    </xf>
    <xf numFmtId="0" fontId="13" fillId="5" borderId="9" xfId="0" applyFont="1" applyFill="1" applyBorder="1" applyAlignment="1" applyProtection="1">
      <alignment vertical="center" wrapText="1"/>
      <protection locked="0"/>
    </xf>
    <xf numFmtId="168" fontId="13" fillId="5" borderId="9" xfId="0" applyNumberFormat="1" applyFont="1" applyFill="1" applyBorder="1" applyAlignment="1" applyProtection="1">
      <alignment vertical="center" wrapText="1"/>
      <protection locked="0"/>
    </xf>
    <xf numFmtId="169" fontId="13" fillId="4" borderId="9" xfId="4" applyNumberFormat="1" applyFont="1" applyFill="1" applyBorder="1" applyAlignment="1" applyProtection="1">
      <alignment vertical="center" wrapText="1"/>
      <protection locked="0"/>
    </xf>
    <xf numFmtId="169" fontId="13" fillId="5" borderId="9" xfId="4" applyNumberFormat="1" applyFont="1" applyFill="1" applyBorder="1" applyAlignment="1" applyProtection="1">
      <alignment vertical="center" wrapText="1"/>
    </xf>
    <xf numFmtId="0" fontId="13" fillId="5" borderId="10" xfId="0" applyFont="1" applyFill="1" applyBorder="1" applyAlignment="1" applyProtection="1">
      <alignment horizontal="left" vertical="center" wrapText="1"/>
      <protection locked="0"/>
    </xf>
    <xf numFmtId="0" fontId="13" fillId="0" borderId="0" xfId="0" applyFont="1" applyAlignment="1" applyProtection="1">
      <alignment vertical="center" wrapText="1"/>
    </xf>
    <xf numFmtId="176" fontId="3" fillId="6" borderId="11" xfId="7" applyNumberFormat="1" applyFont="1" applyFill="1" applyBorder="1" applyAlignment="1" applyProtection="1">
      <alignment horizontal="center" vertical="center" wrapText="1"/>
    </xf>
    <xf numFmtId="0" fontId="3" fillId="25" borderId="1" xfId="0" applyFont="1" applyFill="1" applyBorder="1" applyAlignment="1" applyProtection="1">
      <alignment vertical="center" wrapText="1"/>
      <protection locked="0"/>
    </xf>
    <xf numFmtId="0" fontId="3" fillId="6" borderId="12" xfId="0" applyFont="1" applyFill="1" applyBorder="1" applyAlignment="1">
      <alignment horizontal="center" vertical="center" wrapText="1"/>
    </xf>
    <xf numFmtId="168" fontId="3" fillId="6" borderId="12" xfId="0" applyNumberFormat="1" applyFont="1" applyFill="1" applyBorder="1" applyAlignment="1">
      <alignment vertical="center" wrapText="1"/>
    </xf>
    <xf numFmtId="9" fontId="3" fillId="6" borderId="11" xfId="7" applyFont="1" applyFill="1" applyBorder="1" applyAlignment="1">
      <alignment horizontal="center" vertical="center" wrapText="1"/>
    </xf>
    <xf numFmtId="0" fontId="3" fillId="6" borderId="12" xfId="0" applyFont="1" applyFill="1" applyBorder="1" applyAlignment="1">
      <alignment vertical="center" wrapText="1"/>
    </xf>
    <xf numFmtId="169" fontId="3" fillId="4" borderId="12" xfId="4" applyNumberFormat="1" applyFont="1" applyFill="1" applyBorder="1" applyAlignment="1">
      <alignment vertical="center" wrapText="1"/>
    </xf>
    <xf numFmtId="169" fontId="3" fillId="6" borderId="12" xfId="4" applyNumberFormat="1" applyFont="1" applyFill="1" applyBorder="1" applyAlignment="1">
      <alignment vertical="center" wrapText="1"/>
    </xf>
    <xf numFmtId="164" fontId="3" fillId="6" borderId="12" xfId="5" applyFont="1" applyFill="1" applyBorder="1" applyAlignment="1">
      <alignment vertical="center" wrapText="1"/>
    </xf>
    <xf numFmtId="0" fontId="3" fillId="6" borderId="1" xfId="0" applyFont="1" applyFill="1" applyBorder="1" applyAlignment="1">
      <alignment vertical="center" wrapText="1"/>
    </xf>
    <xf numFmtId="0" fontId="3" fillId="0" borderId="0" xfId="0" applyFont="1" applyAlignment="1">
      <alignment vertical="center" wrapText="1"/>
    </xf>
    <xf numFmtId="10" fontId="3" fillId="6" borderId="11" xfId="7" applyNumberFormat="1" applyFont="1" applyFill="1" applyBorder="1" applyAlignment="1" applyProtection="1">
      <alignment horizontal="center" vertical="center" wrapText="1"/>
    </xf>
    <xf numFmtId="0" fontId="4" fillId="6" borderId="1" xfId="0" applyFont="1" applyFill="1" applyBorder="1" applyAlignment="1" applyProtection="1">
      <alignment vertical="center" wrapText="1"/>
      <protection locked="0"/>
    </xf>
    <xf numFmtId="168" fontId="3" fillId="6" borderId="14" xfId="0" applyNumberFormat="1" applyFont="1" applyFill="1" applyBorder="1" applyAlignment="1" applyProtection="1">
      <alignment horizontal="center" vertical="center" wrapText="1"/>
    </xf>
    <xf numFmtId="169" fontId="3" fillId="6" borderId="14" xfId="4" applyNumberFormat="1" applyFont="1" applyFill="1" applyBorder="1" applyAlignment="1" applyProtection="1">
      <alignment horizontal="center" vertical="center" wrapText="1"/>
    </xf>
    <xf numFmtId="0" fontId="11" fillId="6" borderId="14" xfId="0" applyFont="1" applyFill="1" applyBorder="1" applyAlignment="1" applyProtection="1">
      <alignment horizontal="center" vertical="center" wrapText="1"/>
    </xf>
    <xf numFmtId="0" fontId="3" fillId="6" borderId="16" xfId="0" applyFont="1" applyFill="1" applyBorder="1" applyAlignment="1" applyProtection="1">
      <alignment horizontal="left" vertical="center" wrapText="1"/>
      <protection locked="0"/>
    </xf>
    <xf numFmtId="49" fontId="5" fillId="6" borderId="12" xfId="0" applyNumberFormat="1" applyFont="1" applyFill="1" applyBorder="1" applyAlignment="1" applyProtection="1">
      <alignment horizontal="center" vertical="center" wrapText="1"/>
      <protection locked="0"/>
    </xf>
    <xf numFmtId="49" fontId="5" fillId="6" borderId="1" xfId="0" applyNumberFormat="1" applyFont="1" applyFill="1" applyBorder="1" applyAlignment="1" applyProtection="1">
      <alignment horizontal="center" vertical="center" wrapText="1"/>
      <protection locked="0"/>
    </xf>
    <xf numFmtId="0" fontId="5" fillId="6" borderId="1" xfId="0" applyFont="1" applyFill="1" applyBorder="1" applyAlignment="1" applyProtection="1">
      <alignment vertical="center" wrapText="1"/>
      <protection locked="0"/>
    </xf>
    <xf numFmtId="0" fontId="3" fillId="6" borderId="14" xfId="0" applyFont="1" applyFill="1" applyBorder="1" applyAlignment="1" applyProtection="1">
      <alignment horizontal="center" vertical="center" wrapText="1"/>
    </xf>
    <xf numFmtId="0" fontId="3" fillId="25" borderId="1" xfId="0" applyFont="1" applyFill="1" applyBorder="1" applyAlignment="1" applyProtection="1">
      <alignment horizontal="center" vertical="center" wrapText="1"/>
      <protection locked="0"/>
    </xf>
    <xf numFmtId="9" fontId="3" fillId="6" borderId="12" xfId="0" applyNumberFormat="1" applyFont="1" applyFill="1" applyBorder="1" applyAlignment="1" applyProtection="1">
      <alignment vertical="center" wrapText="1"/>
      <protection locked="0"/>
    </xf>
    <xf numFmtId="10" fontId="3" fillId="25" borderId="12" xfId="0" applyNumberFormat="1" applyFont="1" applyFill="1" applyBorder="1" applyAlignment="1" applyProtection="1">
      <alignment vertical="center" wrapText="1"/>
      <protection locked="0"/>
    </xf>
    <xf numFmtId="0" fontId="3" fillId="25" borderId="12" xfId="0" applyFont="1" applyFill="1" applyBorder="1" applyAlignment="1" applyProtection="1">
      <alignment horizontal="center" vertical="center" wrapText="1"/>
    </xf>
    <xf numFmtId="0" fontId="3" fillId="25" borderId="12" xfId="0" applyFont="1" applyFill="1" applyBorder="1" applyAlignment="1" applyProtection="1">
      <alignment horizontal="center" vertical="center" wrapText="1"/>
      <protection locked="0"/>
    </xf>
    <xf numFmtId="14" fontId="3" fillId="25" borderId="12" xfId="0" applyNumberFormat="1" applyFont="1" applyFill="1" applyBorder="1" applyAlignment="1" applyProtection="1">
      <alignment vertical="center" wrapText="1"/>
      <protection locked="0"/>
    </xf>
    <xf numFmtId="0" fontId="3" fillId="25" borderId="12" xfId="0" applyFont="1" applyFill="1" applyBorder="1" applyAlignment="1" applyProtection="1">
      <alignment vertical="center" wrapText="1"/>
    </xf>
    <xf numFmtId="168" fontId="3" fillId="25" borderId="1" xfId="0" applyNumberFormat="1" applyFont="1" applyFill="1" applyBorder="1" applyAlignment="1" applyProtection="1">
      <alignment vertical="center" wrapText="1"/>
      <protection locked="0"/>
    </xf>
    <xf numFmtId="14" fontId="3" fillId="6" borderId="14" xfId="0" applyNumberFormat="1" applyFont="1" applyFill="1" applyBorder="1" applyAlignment="1" applyProtection="1">
      <alignment vertical="center" wrapText="1"/>
      <protection locked="0"/>
    </xf>
    <xf numFmtId="10" fontId="3" fillId="6" borderId="27" xfId="0" applyNumberFormat="1" applyFont="1" applyFill="1" applyBorder="1" applyAlignment="1" applyProtection="1">
      <alignment vertical="center" wrapText="1"/>
      <protection locked="0"/>
    </xf>
    <xf numFmtId="14" fontId="3" fillId="6" borderId="59" xfId="0" applyNumberFormat="1" applyFont="1" applyFill="1" applyBorder="1" applyAlignment="1" applyProtection="1">
      <alignment vertical="center" wrapText="1"/>
      <protection locked="0"/>
    </xf>
    <xf numFmtId="14" fontId="3" fillId="6" borderId="81" xfId="0" applyNumberFormat="1" applyFont="1" applyFill="1" applyBorder="1" applyAlignment="1" applyProtection="1">
      <alignment vertical="center" wrapText="1"/>
      <protection locked="0"/>
    </xf>
    <xf numFmtId="14" fontId="3" fillId="6" borderId="27" xfId="0" applyNumberFormat="1" applyFont="1" applyFill="1" applyBorder="1" applyAlignment="1" applyProtection="1">
      <alignment vertical="center" wrapText="1"/>
      <protection locked="0"/>
    </xf>
    <xf numFmtId="0" fontId="3" fillId="6" borderId="59" xfId="0" applyFont="1" applyFill="1" applyBorder="1" applyAlignment="1" applyProtection="1">
      <alignment vertical="center" wrapText="1"/>
    </xf>
    <xf numFmtId="0" fontId="5" fillId="25"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168" fontId="5" fillId="6" borderId="1" xfId="0" applyNumberFormat="1" applyFont="1" applyFill="1" applyBorder="1" applyAlignment="1" applyProtection="1">
      <alignment vertical="center" wrapText="1"/>
      <protection locked="0"/>
    </xf>
    <xf numFmtId="169" fontId="4" fillId="6" borderId="12" xfId="4" applyNumberFormat="1" applyFont="1" applyFill="1" applyBorder="1" applyAlignment="1" applyProtection="1">
      <alignment vertical="center" wrapText="1"/>
    </xf>
    <xf numFmtId="14" fontId="3" fillId="0" borderId="12" xfId="0" applyNumberFormat="1" applyFont="1" applyFill="1" applyBorder="1" applyAlignment="1" applyProtection="1">
      <alignment vertical="center" wrapText="1"/>
      <protection locked="0"/>
    </xf>
    <xf numFmtId="16" fontId="3" fillId="6" borderId="12" xfId="0" applyNumberFormat="1" applyFont="1" applyFill="1" applyBorder="1" applyAlignment="1" applyProtection="1">
      <alignment horizontal="center" vertical="center" wrapText="1"/>
    </xf>
    <xf numFmtId="0" fontId="3" fillId="0" borderId="12" xfId="0" applyFont="1" applyFill="1" applyBorder="1" applyAlignment="1" applyProtection="1">
      <alignment horizontal="center" vertical="center" wrapText="1"/>
      <protection locked="0"/>
    </xf>
    <xf numFmtId="0" fontId="3" fillId="0" borderId="12" xfId="0" applyFont="1" applyFill="1" applyBorder="1" applyAlignment="1" applyProtection="1">
      <alignment vertical="center" wrapText="1"/>
      <protection locked="0"/>
    </xf>
    <xf numFmtId="168" fontId="3" fillId="0" borderId="1" xfId="0" applyNumberFormat="1" applyFont="1" applyFill="1" applyBorder="1" applyAlignment="1" applyProtection="1">
      <alignment vertical="center" wrapText="1"/>
      <protection locked="0"/>
    </xf>
    <xf numFmtId="168" fontId="3" fillId="25" borderId="12" xfId="0" applyNumberFormat="1" applyFont="1" applyFill="1" applyBorder="1" applyAlignment="1" applyProtection="1">
      <alignment vertical="center" wrapText="1"/>
      <protection locked="0"/>
    </xf>
    <xf numFmtId="0" fontId="5" fillId="26" borderId="12" xfId="0" applyFont="1" applyFill="1" applyBorder="1" applyAlignment="1">
      <alignment horizontal="center" vertical="center" wrapText="1"/>
    </xf>
    <xf numFmtId="0" fontId="5" fillId="26" borderId="12" xfId="0" applyFont="1" applyFill="1" applyBorder="1" applyAlignment="1">
      <alignment horizontal="left" vertical="center" wrapText="1"/>
    </xf>
    <xf numFmtId="0" fontId="3" fillId="0" borderId="1" xfId="0" applyFont="1" applyFill="1" applyBorder="1" applyAlignment="1" applyProtection="1">
      <alignment vertical="center" wrapText="1"/>
      <protection locked="0"/>
    </xf>
    <xf numFmtId="0" fontId="3" fillId="6" borderId="7" xfId="0" applyFont="1" applyFill="1" applyBorder="1" applyAlignment="1" applyProtection="1">
      <alignment horizontal="center" vertical="center" wrapText="1"/>
      <protection locked="0"/>
    </xf>
    <xf numFmtId="0" fontId="3" fillId="6" borderId="28" xfId="0" applyFont="1" applyFill="1" applyBorder="1" applyAlignment="1" applyProtection="1">
      <alignment horizontal="center" vertical="center" wrapText="1"/>
      <protection locked="0"/>
    </xf>
    <xf numFmtId="0" fontId="3" fillId="6" borderId="66" xfId="0" applyFont="1" applyFill="1" applyBorder="1" applyAlignment="1" applyProtection="1">
      <alignment horizontal="center" vertical="center" wrapText="1"/>
      <protection locked="0"/>
    </xf>
    <xf numFmtId="0" fontId="3" fillId="6" borderId="59" xfId="0" applyFont="1" applyFill="1" applyBorder="1" applyAlignment="1" applyProtection="1">
      <alignment vertical="center" wrapText="1"/>
      <protection locked="0"/>
    </xf>
    <xf numFmtId="0" fontId="3" fillId="6" borderId="27" xfId="0" applyFont="1" applyFill="1" applyBorder="1" applyAlignment="1" applyProtection="1">
      <alignment horizontal="center" vertical="center" wrapText="1"/>
      <protection locked="0"/>
    </xf>
    <xf numFmtId="49" fontId="5" fillId="26" borderId="12" xfId="0" applyNumberFormat="1" applyFont="1" applyFill="1" applyBorder="1" applyAlignment="1">
      <alignment horizontal="center" vertical="center" wrapText="1"/>
    </xf>
    <xf numFmtId="10" fontId="5" fillId="26" borderId="12" xfId="0" applyNumberFormat="1" applyFont="1" applyFill="1" applyBorder="1" applyAlignment="1">
      <alignment horizontal="center" vertical="center" wrapText="1"/>
    </xf>
    <xf numFmtId="14" fontId="5" fillId="26" borderId="59" xfId="0" applyNumberFormat="1" applyFont="1" applyFill="1" applyBorder="1" applyAlignment="1">
      <alignment horizontal="center" vertical="center" wrapText="1"/>
    </xf>
    <xf numFmtId="6" fontId="5" fillId="0" borderId="12" xfId="0" applyNumberFormat="1" applyFont="1" applyFill="1" applyBorder="1" applyAlignment="1">
      <alignment horizontal="center" vertical="center" wrapText="1"/>
    </xf>
    <xf numFmtId="6" fontId="5" fillId="26" borderId="12" xfId="0" applyNumberFormat="1" applyFont="1" applyFill="1" applyBorder="1" applyAlignment="1">
      <alignment horizontal="center" vertical="center" wrapText="1"/>
    </xf>
    <xf numFmtId="14" fontId="5" fillId="26" borderId="70" xfId="0" applyNumberFormat="1" applyFont="1" applyFill="1" applyBorder="1" applyAlignment="1">
      <alignment horizontal="center" vertical="center" wrapText="1"/>
    </xf>
    <xf numFmtId="10" fontId="5" fillId="26" borderId="27" xfId="0" applyNumberFormat="1" applyFont="1" applyFill="1" applyBorder="1" applyAlignment="1">
      <alignment horizontal="center" vertical="center" wrapText="1"/>
    </xf>
    <xf numFmtId="14" fontId="5" fillId="26" borderId="66" xfId="0" applyNumberFormat="1" applyFont="1" applyFill="1" applyBorder="1" applyAlignment="1">
      <alignment horizontal="center" vertical="center" wrapText="1"/>
    </xf>
    <xf numFmtId="14" fontId="5" fillId="0" borderId="66" xfId="0" applyNumberFormat="1" applyFont="1" applyFill="1" applyBorder="1" applyAlignment="1">
      <alignment horizontal="center" vertical="center" wrapText="1"/>
    </xf>
    <xf numFmtId="0" fontId="3" fillId="6" borderId="7" xfId="0" applyFont="1" applyFill="1" applyBorder="1" applyAlignment="1" applyProtection="1">
      <alignment vertical="center" wrapText="1"/>
      <protection locked="0"/>
    </xf>
    <xf numFmtId="0" fontId="3" fillId="6" borderId="27" xfId="0" applyFont="1" applyFill="1" applyBorder="1" applyAlignment="1" applyProtection="1">
      <alignment vertical="center" wrapText="1"/>
    </xf>
    <xf numFmtId="0" fontId="5" fillId="26" borderId="38" xfId="0" applyFont="1" applyFill="1" applyBorder="1" applyAlignment="1">
      <alignment horizontal="center" wrapText="1"/>
    </xf>
    <xf numFmtId="0" fontId="5" fillId="25" borderId="38" xfId="0" applyFont="1" applyFill="1" applyBorder="1" applyAlignment="1">
      <alignment wrapText="1"/>
    </xf>
    <xf numFmtId="14" fontId="5" fillId="0" borderId="12" xfId="0" applyNumberFormat="1" applyFont="1" applyBorder="1" applyAlignment="1">
      <alignment wrapText="1"/>
    </xf>
    <xf numFmtId="14" fontId="5" fillId="0" borderId="59" xfId="0" applyNumberFormat="1" applyFont="1" applyBorder="1" applyAlignment="1">
      <alignment wrapText="1"/>
    </xf>
    <xf numFmtId="6" fontId="5" fillId="26" borderId="12" xfId="0" applyNumberFormat="1" applyFont="1" applyFill="1" applyBorder="1" applyAlignment="1">
      <alignment wrapText="1"/>
    </xf>
    <xf numFmtId="0" fontId="5" fillId="26" borderId="12" xfId="0" applyFont="1" applyFill="1" applyBorder="1" applyAlignment="1">
      <alignment horizontal="center" wrapText="1"/>
    </xf>
    <xf numFmtId="0" fontId="5" fillId="26" borderId="59" xfId="0" applyFont="1" applyFill="1" applyBorder="1" applyAlignment="1">
      <alignment horizontal="center" wrapText="1"/>
    </xf>
    <xf numFmtId="0" fontId="5" fillId="25" borderId="59" xfId="0" applyFont="1" applyFill="1" applyBorder="1" applyAlignment="1">
      <alignment wrapText="1"/>
    </xf>
    <xf numFmtId="14" fontId="5" fillId="26" borderId="12" xfId="0" applyNumberFormat="1" applyFont="1" applyFill="1" applyBorder="1" applyAlignment="1">
      <alignment wrapText="1"/>
    </xf>
    <xf numFmtId="14" fontId="5" fillId="26" borderId="59" xfId="0" applyNumberFormat="1" applyFont="1" applyFill="1" applyBorder="1" applyAlignment="1">
      <alignment wrapText="1"/>
    </xf>
    <xf numFmtId="0" fontId="3" fillId="25" borderId="12" xfId="0" applyFont="1" applyFill="1" applyBorder="1" applyAlignment="1" applyProtection="1">
      <alignment vertical="center" wrapText="1"/>
      <protection locked="0"/>
    </xf>
    <xf numFmtId="49" fontId="3" fillId="25" borderId="12" xfId="0" applyNumberFormat="1" applyFont="1" applyFill="1" applyBorder="1" applyAlignment="1" applyProtection="1">
      <alignment horizontal="center" vertical="center" wrapText="1"/>
      <protection locked="0"/>
    </xf>
    <xf numFmtId="0" fontId="11" fillId="6" borderId="14" xfId="0" applyFont="1" applyFill="1" applyBorder="1" applyAlignment="1">
      <alignment horizontal="center" vertical="center" wrapText="1"/>
    </xf>
    <xf numFmtId="0" fontId="5" fillId="0" borderId="12" xfId="0" applyFont="1" applyFill="1" applyBorder="1" applyAlignment="1" applyProtection="1">
      <alignment horizontal="center" vertical="center" wrapText="1"/>
      <protection locked="0"/>
    </xf>
    <xf numFmtId="14" fontId="3" fillId="6" borderId="12" xfId="0" applyNumberFormat="1" applyFont="1" applyFill="1" applyBorder="1" applyAlignment="1" applyProtection="1">
      <alignment horizontal="right" vertical="center" wrapText="1"/>
      <protection locked="0"/>
    </xf>
    <xf numFmtId="0" fontId="3" fillId="6" borderId="75" xfId="0" applyFont="1" applyFill="1" applyBorder="1" applyAlignment="1" applyProtection="1">
      <alignment horizontal="center" vertical="center" wrapText="1"/>
      <protection locked="0"/>
    </xf>
    <xf numFmtId="0" fontId="3" fillId="6" borderId="1" xfId="0" applyFont="1" applyFill="1" applyBorder="1" applyAlignment="1" applyProtection="1">
      <alignment horizontal="left" vertical="center" wrapText="1"/>
      <protection locked="0"/>
    </xf>
    <xf numFmtId="168" fontId="13" fillId="5" borderId="9" xfId="0" applyNumberFormat="1" applyFont="1" applyFill="1" applyBorder="1" applyAlignment="1">
      <alignment vertical="center" wrapText="1"/>
    </xf>
    <xf numFmtId="15" fontId="5" fillId="6" borderId="1" xfId="0" applyNumberFormat="1" applyFont="1" applyFill="1" applyBorder="1" applyAlignment="1" applyProtection="1">
      <alignment horizontal="center" vertical="center" wrapText="1"/>
      <protection locked="0"/>
    </xf>
    <xf numFmtId="0" fontId="5" fillId="28" borderId="1" xfId="0" applyFont="1" applyFill="1" applyBorder="1" applyAlignment="1" applyProtection="1">
      <alignment vertical="center" wrapText="1"/>
      <protection locked="0"/>
    </xf>
    <xf numFmtId="0" fontId="5" fillId="28" borderId="12" xfId="0" applyFont="1" applyFill="1" applyBorder="1" applyAlignment="1" applyProtection="1">
      <alignment vertical="center" wrapText="1"/>
      <protection locked="0"/>
    </xf>
    <xf numFmtId="14" fontId="5" fillId="26" borderId="12" xfId="0" applyNumberFormat="1" applyFont="1" applyFill="1" applyBorder="1" applyAlignment="1">
      <alignment horizontal="right" vertical="center" wrapText="1"/>
    </xf>
    <xf numFmtId="168" fontId="5" fillId="6" borderId="12" xfId="0" applyNumberFormat="1" applyFont="1" applyFill="1" applyBorder="1" applyAlignment="1" applyProtection="1">
      <alignment vertical="center" wrapText="1"/>
      <protection locked="0"/>
    </xf>
    <xf numFmtId="0" fontId="3" fillId="25" borderId="12" xfId="0" applyFont="1" applyFill="1" applyBorder="1" applyAlignment="1">
      <alignment horizontal="center" vertical="center" wrapText="1"/>
    </xf>
    <xf numFmtId="0" fontId="3" fillId="6" borderId="15" xfId="0" applyFont="1" applyFill="1" applyBorder="1" applyAlignment="1" applyProtection="1">
      <alignment vertical="center" wrapText="1"/>
      <protection locked="0"/>
    </xf>
    <xf numFmtId="0" fontId="3" fillId="6" borderId="16" xfId="0" applyFont="1" applyFill="1" applyBorder="1" applyAlignment="1" applyProtection="1">
      <alignment vertical="center" wrapText="1"/>
      <protection locked="0"/>
    </xf>
    <xf numFmtId="0" fontId="3" fillId="6" borderId="66" xfId="0" applyFont="1" applyFill="1" applyBorder="1" applyAlignment="1" applyProtection="1">
      <alignment vertical="center" wrapText="1"/>
      <protection locked="0"/>
    </xf>
    <xf numFmtId="10" fontId="5" fillId="6" borderId="12" xfId="0" applyNumberFormat="1" applyFont="1" applyFill="1" applyBorder="1" applyAlignment="1" applyProtection="1">
      <alignment vertical="center" wrapText="1"/>
      <protection locked="0"/>
    </xf>
    <xf numFmtId="0" fontId="7" fillId="0" borderId="87" xfId="0" applyFont="1" applyFill="1" applyBorder="1" applyAlignment="1" applyProtection="1">
      <alignment horizontal="center" vertical="center" wrapText="1"/>
      <protection locked="0"/>
    </xf>
    <xf numFmtId="0" fontId="7" fillId="8" borderId="13" xfId="0" applyFont="1" applyFill="1" applyBorder="1" applyAlignment="1" applyProtection="1">
      <alignment horizontal="center" vertical="center" wrapText="1"/>
      <protection locked="0"/>
    </xf>
    <xf numFmtId="0" fontId="7" fillId="8" borderId="88" xfId="0" applyFont="1" applyFill="1" applyBorder="1" applyAlignment="1" applyProtection="1">
      <alignment horizontal="center" vertical="center" wrapText="1"/>
      <protection locked="0"/>
    </xf>
    <xf numFmtId="0" fontId="7" fillId="8" borderId="89" xfId="0" applyFont="1" applyFill="1" applyBorder="1" applyAlignment="1" applyProtection="1">
      <alignment horizontal="center" vertical="center" wrapText="1"/>
      <protection locked="0"/>
    </xf>
    <xf numFmtId="0" fontId="7" fillId="8" borderId="90" xfId="0" applyFont="1" applyFill="1" applyBorder="1" applyAlignment="1" applyProtection="1">
      <alignment horizontal="center" vertical="center" wrapText="1"/>
      <protection locked="0"/>
    </xf>
    <xf numFmtId="1" fontId="7" fillId="8" borderId="13" xfId="0" applyNumberFormat="1" applyFont="1" applyFill="1" applyBorder="1" applyAlignment="1" applyProtection="1">
      <alignment horizontal="center" vertical="center" wrapText="1"/>
      <protection locked="0"/>
    </xf>
    <xf numFmtId="1" fontId="7" fillId="9" borderId="13" xfId="0" applyNumberFormat="1" applyFont="1" applyFill="1" applyBorder="1" applyAlignment="1" applyProtection="1">
      <alignment horizontal="center" vertical="center" wrapText="1"/>
      <protection locked="0"/>
    </xf>
    <xf numFmtId="0" fontId="12" fillId="8" borderId="90" xfId="0"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xf>
    <xf numFmtId="49" fontId="6" fillId="6" borderId="1" xfId="0" quotePrefix="1" applyNumberFormat="1" applyFont="1" applyFill="1" applyBorder="1" applyAlignment="1" applyProtection="1">
      <alignment vertical="center" wrapText="1"/>
      <protection locked="0"/>
    </xf>
    <xf numFmtId="0" fontId="6" fillId="0" borderId="1" xfId="0" applyFont="1" applyBorder="1" applyAlignment="1" applyProtection="1">
      <alignment vertical="center" wrapText="1"/>
    </xf>
    <xf numFmtId="0" fontId="6" fillId="0" borderId="1" xfId="0" applyFont="1" applyBorder="1" applyAlignment="1" applyProtection="1">
      <alignment horizontal="center" vertical="center" wrapText="1"/>
      <protection locked="0"/>
    </xf>
    <xf numFmtId="0" fontId="5" fillId="0" borderId="1" xfId="0" applyFont="1" applyBorder="1" applyAlignment="1" applyProtection="1">
      <alignment vertical="center" wrapText="1"/>
      <protection locked="0"/>
    </xf>
    <xf numFmtId="0" fontId="5" fillId="0" borderId="1" xfId="0" applyFont="1" applyBorder="1" applyAlignment="1">
      <alignment wrapText="1"/>
    </xf>
    <xf numFmtId="0" fontId="6" fillId="5" borderId="1" xfId="0" applyFont="1" applyFill="1" applyBorder="1" applyAlignment="1" applyProtection="1">
      <alignment vertical="center" wrapText="1"/>
      <protection locked="0"/>
    </xf>
    <xf numFmtId="49" fontId="6" fillId="5" borderId="1" xfId="0" applyNumberFormat="1" applyFont="1" applyFill="1" applyBorder="1" applyAlignment="1" applyProtection="1">
      <alignment vertical="center" wrapText="1"/>
      <protection locked="0"/>
    </xf>
    <xf numFmtId="0" fontId="6" fillId="5" borderId="1" xfId="0" applyFont="1" applyFill="1" applyBorder="1" applyAlignment="1" applyProtection="1">
      <alignment vertical="center" wrapText="1"/>
    </xf>
    <xf numFmtId="17" fontId="6" fillId="0" borderId="1" xfId="0" applyNumberFormat="1" applyFont="1" applyBorder="1" applyAlignment="1" applyProtection="1">
      <alignment vertical="center" wrapText="1"/>
      <protection locked="0"/>
    </xf>
    <xf numFmtId="16" fontId="6" fillId="0" borderId="1" xfId="0" applyNumberFormat="1" applyFont="1" applyBorder="1" applyAlignment="1" applyProtection="1">
      <alignment vertical="center" wrapText="1"/>
      <protection locked="0"/>
    </xf>
    <xf numFmtId="49" fontId="5" fillId="6" borderId="1" xfId="0" quotePrefix="1" applyNumberFormat="1" applyFont="1" applyFill="1" applyBorder="1" applyAlignment="1" applyProtection="1">
      <alignment vertical="center" wrapText="1"/>
      <protection locked="0"/>
    </xf>
    <xf numFmtId="14" fontId="5" fillId="6" borderId="1" xfId="0" applyNumberFormat="1" applyFont="1" applyFill="1" applyBorder="1" applyAlignment="1" applyProtection="1">
      <alignment vertical="center" wrapText="1"/>
      <protection locked="0"/>
    </xf>
    <xf numFmtId="0" fontId="5" fillId="6" borderId="1" xfId="0" applyFont="1" applyFill="1" applyBorder="1" applyAlignment="1" applyProtection="1">
      <alignment vertical="center" wrapText="1"/>
    </xf>
    <xf numFmtId="0" fontId="5" fillId="0" borderId="1" xfId="0" applyFont="1" applyBorder="1" applyAlignment="1" applyProtection="1">
      <alignment vertical="center" wrapText="1"/>
    </xf>
    <xf numFmtId="0" fontId="5" fillId="0" borderId="1" xfId="0" applyFont="1" applyBorder="1" applyAlignment="1" applyProtection="1">
      <alignment horizontal="center" vertical="center" wrapText="1"/>
      <protection locked="0"/>
    </xf>
    <xf numFmtId="0" fontId="6" fillId="0" borderId="1" xfId="0" applyNumberFormat="1" applyFont="1" applyBorder="1" applyAlignment="1" applyProtection="1">
      <alignment vertical="center" wrapText="1"/>
      <protection locked="0"/>
    </xf>
    <xf numFmtId="14" fontId="6" fillId="0" borderId="1" xfId="0" applyNumberFormat="1" applyFont="1" applyBorder="1" applyAlignment="1" applyProtection="1">
      <alignment vertical="center" wrapText="1"/>
      <protection locked="0"/>
    </xf>
    <xf numFmtId="0" fontId="6" fillId="25" borderId="1" xfId="0" applyFont="1" applyFill="1" applyBorder="1" applyAlignment="1" applyProtection="1">
      <alignment vertical="center" wrapText="1"/>
    </xf>
    <xf numFmtId="0" fontId="6" fillId="25" borderId="1" xfId="0" applyFont="1" applyFill="1" applyBorder="1" applyAlignment="1">
      <alignment vertical="center" wrapText="1"/>
    </xf>
    <xf numFmtId="0" fontId="5" fillId="6" borderId="1" xfId="0" applyFont="1" applyFill="1" applyBorder="1" applyAlignment="1">
      <alignment vertical="center" wrapText="1"/>
    </xf>
    <xf numFmtId="16" fontId="6" fillId="6" borderId="1" xfId="0" applyNumberFormat="1" applyFont="1" applyFill="1" applyBorder="1" applyAlignment="1" applyProtection="1">
      <alignment vertical="center" wrapText="1"/>
      <protection locked="0"/>
    </xf>
    <xf numFmtId="17" fontId="6" fillId="6" borderId="1" xfId="0" applyNumberFormat="1" applyFont="1" applyFill="1" applyBorder="1" applyAlignment="1" applyProtection="1">
      <alignment vertical="center" wrapText="1"/>
      <protection locked="0"/>
    </xf>
    <xf numFmtId="16" fontId="6" fillId="0" borderId="1" xfId="0" applyNumberFormat="1" applyFont="1" applyBorder="1" applyAlignment="1" applyProtection="1">
      <alignment horizontal="right" vertical="center" wrapText="1"/>
      <protection locked="0"/>
    </xf>
    <xf numFmtId="0" fontId="6" fillId="0" borderId="1" xfId="0" applyFont="1" applyBorder="1" applyAlignment="1" applyProtection="1">
      <alignment horizontal="right" vertical="center" wrapText="1"/>
      <protection locked="0"/>
    </xf>
    <xf numFmtId="0" fontId="6" fillId="0" borderId="1" xfId="0" applyFont="1" applyBorder="1" applyAlignment="1">
      <alignment vertical="center" wrapText="1"/>
    </xf>
    <xf numFmtId="0" fontId="5" fillId="25" borderId="1" xfId="0" applyFont="1" applyFill="1" applyBorder="1" applyAlignment="1" applyProtection="1">
      <alignment vertical="center" wrapText="1"/>
      <protection locked="0"/>
    </xf>
    <xf numFmtId="0" fontId="5" fillId="25" borderId="1" xfId="0" applyFont="1" applyFill="1" applyBorder="1" applyAlignment="1">
      <alignment wrapText="1"/>
    </xf>
    <xf numFmtId="0" fontId="6" fillId="6" borderId="34" xfId="0" applyFont="1" applyFill="1" applyBorder="1" applyAlignment="1" applyProtection="1">
      <alignment vertical="center" wrapText="1"/>
      <protection locked="0"/>
    </xf>
    <xf numFmtId="177" fontId="6" fillId="6" borderId="34" xfId="0" applyNumberFormat="1" applyFont="1" applyFill="1" applyBorder="1" applyAlignment="1" applyProtection="1">
      <alignment vertical="center" wrapText="1"/>
    </xf>
    <xf numFmtId="14" fontId="6" fillId="6" borderId="34" xfId="0" applyNumberFormat="1" applyFont="1" applyFill="1" applyBorder="1" applyAlignment="1" applyProtection="1">
      <alignment vertical="center" wrapText="1"/>
    </xf>
    <xf numFmtId="0" fontId="6" fillId="6" borderId="34" xfId="0" applyFont="1" applyFill="1" applyBorder="1" applyAlignment="1" applyProtection="1">
      <alignment horizontal="center" vertical="center" wrapText="1"/>
      <protection locked="0"/>
    </xf>
    <xf numFmtId="49" fontId="6" fillId="6" borderId="34" xfId="0" applyNumberFormat="1" applyFont="1" applyFill="1" applyBorder="1" applyAlignment="1" applyProtection="1">
      <alignment vertical="center" wrapText="1"/>
      <protection locked="0"/>
    </xf>
    <xf numFmtId="14" fontId="6" fillId="6" borderId="34" xfId="0" applyNumberFormat="1" applyFont="1" applyFill="1" applyBorder="1" applyAlignment="1" applyProtection="1">
      <alignment vertical="center" wrapText="1"/>
      <protection locked="0"/>
    </xf>
    <xf numFmtId="49" fontId="6" fillId="6" borderId="34" xfId="0" quotePrefix="1" applyNumberFormat="1" applyFont="1" applyFill="1" applyBorder="1" applyAlignment="1" applyProtection="1">
      <alignment vertical="center" wrapText="1"/>
      <protection locked="0"/>
    </xf>
    <xf numFmtId="0" fontId="6" fillId="6" borderId="34" xfId="0" applyFont="1" applyFill="1" applyBorder="1" applyAlignment="1">
      <alignment vertical="center" wrapText="1"/>
    </xf>
    <xf numFmtId="0" fontId="6" fillId="0" borderId="34" xfId="0" applyFont="1" applyBorder="1" applyAlignment="1" applyProtection="1">
      <alignment vertical="center" wrapText="1"/>
    </xf>
    <xf numFmtId="49" fontId="6" fillId="0" borderId="34" xfId="0" applyNumberFormat="1" applyFont="1" applyBorder="1" applyAlignment="1" applyProtection="1">
      <alignment vertical="center" wrapText="1"/>
      <protection locked="0"/>
    </xf>
    <xf numFmtId="0" fontId="6" fillId="0" borderId="34" xfId="0" applyFont="1" applyBorder="1" applyAlignment="1" applyProtection="1">
      <alignment vertical="center" wrapText="1"/>
      <protection locked="0"/>
    </xf>
    <xf numFmtId="0" fontId="5" fillId="0" borderId="34" xfId="0" applyFont="1" applyBorder="1" applyAlignment="1" applyProtection="1">
      <alignment vertical="center" wrapText="1"/>
      <protection locked="0"/>
    </xf>
    <xf numFmtId="0" fontId="13" fillId="5" borderId="35" xfId="0" applyFont="1" applyFill="1" applyBorder="1" applyAlignment="1" applyProtection="1">
      <alignment vertical="center" wrapText="1"/>
      <protection locked="0"/>
    </xf>
    <xf numFmtId="0" fontId="6" fillId="5" borderId="36" xfId="0" applyFont="1" applyFill="1" applyBorder="1" applyAlignment="1" applyProtection="1">
      <alignment vertical="center" wrapText="1"/>
      <protection locked="0"/>
    </xf>
    <xf numFmtId="0" fontId="13" fillId="5" borderId="84" xfId="0" applyFont="1" applyFill="1" applyBorder="1" applyAlignment="1" applyProtection="1">
      <alignment vertical="center" wrapText="1"/>
      <protection locked="0"/>
    </xf>
    <xf numFmtId="0" fontId="6" fillId="5" borderId="85" xfId="0" applyFont="1" applyFill="1" applyBorder="1" applyAlignment="1" applyProtection="1">
      <alignment vertical="center" wrapText="1"/>
      <protection locked="0"/>
    </xf>
    <xf numFmtId="49" fontId="6" fillId="5" borderId="85" xfId="0" applyNumberFormat="1" applyFont="1" applyFill="1" applyBorder="1" applyAlignment="1" applyProtection="1">
      <alignment vertical="center" wrapText="1"/>
      <protection locked="0"/>
    </xf>
    <xf numFmtId="0" fontId="6" fillId="5" borderId="85" xfId="0" applyFont="1" applyFill="1" applyBorder="1" applyAlignment="1" applyProtection="1">
      <alignment vertical="center" wrapText="1"/>
    </xf>
    <xf numFmtId="0" fontId="6" fillId="5" borderId="86" xfId="0" applyFont="1" applyFill="1" applyBorder="1" applyAlignment="1" applyProtection="1">
      <alignment vertical="center" wrapText="1"/>
      <protection locked="0"/>
    </xf>
    <xf numFmtId="0" fontId="11" fillId="2" borderId="49" xfId="0" applyFont="1" applyFill="1" applyBorder="1" applyAlignment="1" applyProtection="1">
      <alignment horizontal="center" vertical="center" wrapText="1"/>
    </xf>
    <xf numFmtId="165" fontId="11" fillId="2" borderId="49" xfId="2" applyFont="1" applyFill="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14" xfId="0" applyFont="1" applyBorder="1" applyAlignment="1" applyProtection="1">
      <alignment horizontal="center" vertical="center" wrapText="1"/>
    </xf>
    <xf numFmtId="0" fontId="3" fillId="0" borderId="92" xfId="0" applyFont="1" applyBorder="1" applyAlignment="1" applyProtection="1">
      <alignment horizontal="center" vertical="center" wrapText="1"/>
    </xf>
    <xf numFmtId="0" fontId="11" fillId="0" borderId="16"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7" fillId="5" borderId="1" xfId="0" applyFont="1" applyFill="1" applyBorder="1" applyAlignment="1" applyProtection="1">
      <alignment vertical="center" wrapText="1"/>
    </xf>
    <xf numFmtId="0" fontId="14" fillId="5" borderId="1" xfId="0" applyFont="1" applyFill="1" applyBorder="1" applyAlignment="1" applyProtection="1">
      <alignment vertical="center" wrapText="1"/>
    </xf>
    <xf numFmtId="0" fontId="7" fillId="0" borderId="49" xfId="0" applyFont="1" applyBorder="1" applyAlignment="1" applyProtection="1">
      <alignment horizontal="center" vertical="center" wrapText="1"/>
      <protection locked="0"/>
    </xf>
    <xf numFmtId="0" fontId="7" fillId="0" borderId="32" xfId="0" applyFont="1" applyBorder="1" applyAlignment="1" applyProtection="1">
      <alignment horizontal="center" vertical="center" wrapText="1"/>
      <protection locked="0"/>
    </xf>
    <xf numFmtId="49" fontId="7" fillId="0" borderId="32" xfId="0" applyNumberFormat="1" applyFont="1" applyBorder="1" applyAlignment="1" applyProtection="1">
      <alignment horizontal="center" vertical="center" wrapText="1"/>
      <protection locked="0"/>
    </xf>
    <xf numFmtId="0" fontId="6" fillId="6" borderId="94" xfId="0" applyFont="1" applyFill="1" applyBorder="1" applyAlignment="1" applyProtection="1">
      <alignment horizontal="center" vertical="center" wrapText="1"/>
      <protection locked="0"/>
    </xf>
    <xf numFmtId="0" fontId="6" fillId="6" borderId="95" xfId="0" applyFont="1" applyFill="1" applyBorder="1" applyAlignment="1" applyProtection="1">
      <alignment horizontal="center" vertical="center" wrapText="1"/>
    </xf>
    <xf numFmtId="0" fontId="10" fillId="0" borderId="9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1" fontId="10" fillId="0" borderId="95" xfId="0" applyNumberFormat="1" applyFont="1" applyBorder="1" applyAlignment="1" applyProtection="1">
      <alignment horizontal="center" vertical="center" wrapText="1"/>
    </xf>
    <xf numFmtId="9" fontId="10" fillId="0" borderId="96" xfId="0" applyNumberFormat="1" applyFont="1" applyBorder="1" applyAlignment="1" applyProtection="1">
      <alignment horizontal="center" vertical="center" wrapText="1"/>
      <protection locked="0"/>
    </xf>
    <xf numFmtId="0" fontId="10" fillId="0" borderId="96" xfId="0" applyNumberFormat="1" applyFont="1" applyBorder="1" applyAlignment="1" applyProtection="1">
      <alignment horizontal="center" vertical="center" wrapText="1"/>
      <protection locked="0"/>
    </xf>
    <xf numFmtId="49" fontId="10" fillId="0" borderId="7" xfId="0" applyNumberFormat="1" applyFont="1" applyBorder="1" applyAlignment="1" applyProtection="1">
      <alignment horizontal="center" vertical="center" wrapText="1"/>
      <protection locked="0"/>
    </xf>
    <xf numFmtId="0" fontId="10" fillId="0" borderId="95" xfId="0" applyFont="1" applyBorder="1" applyAlignment="1" applyProtection="1">
      <alignment horizontal="center" vertical="center" wrapText="1"/>
    </xf>
    <xf numFmtId="0" fontId="6" fillId="0" borderId="95" xfId="0" applyFont="1" applyBorder="1" applyAlignment="1" applyProtection="1">
      <alignment horizontal="center" vertical="center" wrapText="1"/>
      <protection locked="0"/>
    </xf>
    <xf numFmtId="0" fontId="6" fillId="0" borderId="33" xfId="0" applyFont="1" applyBorder="1" applyAlignment="1" applyProtection="1">
      <alignment horizontal="center" vertical="center" wrapText="1"/>
      <protection locked="0"/>
    </xf>
    <xf numFmtId="0" fontId="6" fillId="6" borderId="92" xfId="0" applyFont="1" applyFill="1" applyBorder="1" applyAlignment="1" applyProtection="1">
      <alignment horizontal="center" vertical="center" wrapText="1"/>
      <protection locked="0"/>
    </xf>
    <xf numFmtId="0" fontId="6" fillId="0" borderId="80" xfId="0" applyFont="1" applyBorder="1" applyAlignment="1" applyProtection="1">
      <alignment horizontal="center" vertical="center" wrapText="1"/>
      <protection locked="0"/>
    </xf>
    <xf numFmtId="9" fontId="6" fillId="0" borderId="96" xfId="0" applyNumberFormat="1" applyFont="1" applyBorder="1" applyAlignment="1" applyProtection="1">
      <alignment horizontal="center" vertical="center" wrapText="1"/>
      <protection locked="0"/>
    </xf>
    <xf numFmtId="1" fontId="6" fillId="0" borderId="95" xfId="0" applyNumberFormat="1" applyFont="1" applyBorder="1" applyAlignment="1" applyProtection="1">
      <alignment horizontal="center" vertical="center" wrapText="1"/>
    </xf>
    <xf numFmtId="0" fontId="6" fillId="0" borderId="96" xfId="0" applyNumberFormat="1" applyFont="1" applyBorder="1" applyAlignment="1" applyProtection="1">
      <alignment horizontal="center" vertical="center" wrapText="1"/>
      <protection locked="0"/>
    </xf>
    <xf numFmtId="49" fontId="6" fillId="0" borderId="52" xfId="0" applyNumberFormat="1" applyFont="1" applyBorder="1" applyAlignment="1" applyProtection="1">
      <alignment horizontal="center" vertical="center" wrapText="1"/>
      <protection locked="0"/>
    </xf>
    <xf numFmtId="0" fontId="6" fillId="0" borderId="9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49" fontId="6" fillId="0" borderId="7" xfId="0" applyNumberFormat="1" applyFont="1" applyBorder="1" applyAlignment="1" applyProtection="1">
      <alignment horizontal="center" vertical="center" wrapText="1"/>
      <protection locked="0"/>
    </xf>
    <xf numFmtId="0" fontId="6" fillId="0" borderId="95" xfId="0" applyFont="1" applyBorder="1" applyAlignment="1" applyProtection="1">
      <alignment horizontal="center" vertical="center" wrapText="1"/>
    </xf>
    <xf numFmtId="9" fontId="10" fillId="0" borderId="97" xfId="0" applyNumberFormat="1" applyFont="1" applyBorder="1" applyAlignment="1" applyProtection="1">
      <alignment horizontal="center" vertical="center" wrapText="1"/>
      <protection locked="0"/>
    </xf>
    <xf numFmtId="0" fontId="10" fillId="0" borderId="98" xfId="0" applyFont="1" applyBorder="1" applyAlignment="1" applyProtection="1">
      <alignment horizontal="center" vertical="center" wrapText="1"/>
      <protection locked="0"/>
    </xf>
    <xf numFmtId="0" fontId="10" fillId="0" borderId="98" xfId="0" applyNumberFormat="1" applyFont="1" applyBorder="1" applyAlignment="1" applyProtection="1">
      <alignment horizontal="center" vertical="center" wrapText="1"/>
      <protection locked="0"/>
    </xf>
    <xf numFmtId="49" fontId="10" fillId="0" borderId="98" xfId="0" applyNumberFormat="1" applyFont="1" applyBorder="1" applyAlignment="1" applyProtection="1">
      <alignment horizontal="center" vertical="center" wrapText="1"/>
      <protection locked="0"/>
    </xf>
    <xf numFmtId="0" fontId="10" fillId="0" borderId="99" xfId="0" applyFont="1" applyBorder="1" applyAlignment="1" applyProtection="1">
      <alignment horizontal="center" vertical="center" wrapText="1"/>
    </xf>
    <xf numFmtId="0" fontId="6" fillId="0" borderId="94" xfId="0" applyFont="1" applyBorder="1" applyAlignment="1" applyProtection="1">
      <alignment horizontal="center" vertical="center" wrapText="1"/>
      <protection locked="0"/>
    </xf>
    <xf numFmtId="0" fontId="6" fillId="0" borderId="98" xfId="0" applyFont="1" applyBorder="1" applyAlignment="1" applyProtection="1">
      <alignment horizontal="center" vertical="center" wrapText="1"/>
      <protection locked="0"/>
    </xf>
    <xf numFmtId="1" fontId="6" fillId="0" borderId="99" xfId="0" applyNumberFormat="1" applyFont="1" applyBorder="1" applyAlignment="1" applyProtection="1">
      <alignment horizontal="center" vertical="center" wrapText="1"/>
    </xf>
    <xf numFmtId="9" fontId="6" fillId="0" borderId="97" xfId="0" applyNumberFormat="1" applyFont="1" applyBorder="1" applyAlignment="1" applyProtection="1">
      <alignment horizontal="center" vertical="center" wrapText="1"/>
      <protection locked="0"/>
    </xf>
    <xf numFmtId="1" fontId="6" fillId="0" borderId="99" xfId="0" applyNumberFormat="1" applyFont="1" applyBorder="1" applyAlignment="1">
      <alignment horizontal="center" vertical="center" wrapText="1"/>
    </xf>
    <xf numFmtId="0" fontId="6" fillId="6" borderId="92" xfId="0" applyFont="1" applyFill="1" applyBorder="1" applyAlignment="1" applyProtection="1">
      <alignment vertical="center" wrapText="1"/>
      <protection locked="0"/>
    </xf>
    <xf numFmtId="0" fontId="6" fillId="0" borderId="98" xfId="0" applyNumberFormat="1"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1" fontId="6" fillId="0" borderId="95" xfId="0" applyNumberFormat="1" applyFont="1" applyBorder="1" applyAlignment="1">
      <alignment horizontal="center" vertical="center" wrapText="1"/>
    </xf>
    <xf numFmtId="0" fontId="6" fillId="0" borderId="97" xfId="0" applyNumberFormat="1" applyFont="1" applyBorder="1" applyAlignment="1" applyProtection="1">
      <alignment horizontal="center" vertical="center" wrapText="1"/>
      <protection locked="0"/>
    </xf>
    <xf numFmtId="0" fontId="6" fillId="6" borderId="96" xfId="0" applyFont="1" applyFill="1" applyBorder="1" applyAlignment="1" applyProtection="1">
      <alignment horizontal="center" vertical="center" wrapText="1"/>
      <protection locked="0"/>
    </xf>
    <xf numFmtId="0" fontId="6" fillId="6" borderId="7" xfId="0" applyFont="1" applyFill="1" applyBorder="1" applyAlignment="1" applyProtection="1">
      <alignment horizontal="center" vertical="center" wrapText="1"/>
      <protection locked="0"/>
    </xf>
    <xf numFmtId="1" fontId="6" fillId="6" borderId="95" xfId="0" applyNumberFormat="1" applyFont="1" applyFill="1" applyBorder="1" applyAlignment="1" applyProtection="1">
      <alignment horizontal="center" vertical="center" wrapText="1"/>
    </xf>
    <xf numFmtId="9" fontId="6" fillId="6" borderId="96" xfId="0" applyNumberFormat="1" applyFont="1" applyFill="1" applyBorder="1" applyAlignment="1" applyProtection="1">
      <alignment horizontal="center" vertical="center" wrapText="1"/>
      <protection locked="0"/>
    </xf>
    <xf numFmtId="0" fontId="6" fillId="6" borderId="96" xfId="0" applyNumberFormat="1" applyFont="1" applyFill="1" applyBorder="1" applyAlignment="1" applyProtection="1">
      <alignment horizontal="center" vertical="center" wrapText="1"/>
      <protection locked="0"/>
    </xf>
    <xf numFmtId="49" fontId="6" fillId="6" borderId="7" xfId="0" applyNumberFormat="1" applyFont="1" applyFill="1" applyBorder="1" applyAlignment="1" applyProtection="1">
      <alignment horizontal="center" vertical="center" wrapText="1"/>
      <protection locked="0"/>
    </xf>
    <xf numFmtId="0" fontId="6" fillId="6" borderId="95" xfId="0" applyFont="1" applyFill="1" applyBorder="1" applyAlignment="1" applyProtection="1">
      <alignment horizontal="center" vertical="center" wrapText="1"/>
      <protection locked="0"/>
    </xf>
    <xf numFmtId="49" fontId="6" fillId="6" borderId="14" xfId="0" applyNumberFormat="1" applyFont="1" applyFill="1" applyBorder="1" applyAlignment="1" applyProtection="1">
      <alignment vertical="center" wrapText="1"/>
      <protection locked="0"/>
    </xf>
    <xf numFmtId="49" fontId="6" fillId="0" borderId="98" xfId="0" applyNumberFormat="1" applyFont="1" applyBorder="1" applyAlignment="1" applyProtection="1">
      <alignment horizontal="center" vertical="center" wrapText="1"/>
      <protection locked="0"/>
    </xf>
    <xf numFmtId="0" fontId="6" fillId="0" borderId="100" xfId="0" applyFont="1" applyBorder="1" applyAlignment="1" applyProtection="1">
      <alignment horizontal="center" vertical="center" wrapText="1"/>
      <protection locked="0"/>
    </xf>
    <xf numFmtId="49" fontId="6" fillId="0" borderId="14" xfId="0" applyNumberFormat="1" applyFont="1" applyBorder="1" applyAlignment="1" applyProtection="1">
      <alignment horizontal="center" vertical="center" wrapText="1"/>
      <protection locked="0"/>
    </xf>
    <xf numFmtId="49" fontId="6" fillId="6" borderId="14" xfId="0" applyNumberFormat="1" applyFont="1" applyFill="1" applyBorder="1" applyAlignment="1" applyProtection="1">
      <alignment horizontal="center" vertical="center" wrapText="1"/>
      <protection locked="0"/>
    </xf>
    <xf numFmtId="16" fontId="6" fillId="0" borderId="98" xfId="0" applyNumberFormat="1" applyFont="1" applyBorder="1" applyAlignment="1" applyProtection="1">
      <alignment horizontal="center" vertical="center" wrapText="1"/>
      <protection locked="0"/>
    </xf>
    <xf numFmtId="0" fontId="6" fillId="0" borderId="101" xfId="0" applyFont="1" applyBorder="1" applyAlignment="1" applyProtection="1">
      <alignment horizontal="center" vertical="center" wrapText="1"/>
      <protection locked="0"/>
    </xf>
    <xf numFmtId="0" fontId="6" fillId="0" borderId="99" xfId="0" applyFont="1" applyBorder="1" applyAlignment="1" applyProtection="1">
      <alignment horizontal="center" vertical="center" wrapText="1"/>
    </xf>
    <xf numFmtId="1" fontId="10" fillId="0" borderId="99" xfId="0" applyNumberFormat="1" applyFont="1" applyBorder="1" applyAlignment="1" applyProtection="1">
      <alignment horizontal="center" vertical="center" wrapText="1"/>
    </xf>
    <xf numFmtId="0" fontId="10" fillId="0" borderId="97" xfId="0" applyNumberFormat="1" applyFont="1" applyBorder="1" applyAlignment="1" applyProtection="1">
      <alignment horizontal="center" vertical="center" wrapText="1"/>
      <protection locked="0"/>
    </xf>
    <xf numFmtId="0" fontId="6" fillId="6" borderId="33" xfId="0" applyFont="1" applyFill="1" applyBorder="1" applyAlignment="1">
      <alignment horizontal="center" vertical="center" wrapText="1"/>
    </xf>
    <xf numFmtId="49" fontId="10" fillId="0" borderId="52" xfId="0" applyNumberFormat="1" applyFont="1" applyBorder="1" applyAlignment="1" applyProtection="1">
      <alignment horizontal="center" vertical="center" wrapText="1"/>
      <protection locked="0"/>
    </xf>
    <xf numFmtId="49" fontId="10" fillId="6" borderId="14" xfId="0" applyNumberFormat="1" applyFont="1" applyFill="1" applyBorder="1" applyAlignment="1" applyProtection="1">
      <alignment vertical="center" wrapText="1"/>
      <protection locked="0"/>
    </xf>
    <xf numFmtId="0" fontId="10" fillId="0" borderId="33" xfId="0" applyFont="1" applyBorder="1" applyAlignment="1">
      <alignment horizontal="center" vertical="center" wrapText="1"/>
    </xf>
    <xf numFmtId="9" fontId="6" fillId="0" borderId="98" xfId="0" applyNumberFormat="1" applyFont="1" applyBorder="1" applyAlignment="1" applyProtection="1">
      <alignment horizontal="center" vertical="center" wrapText="1"/>
      <protection locked="0"/>
    </xf>
    <xf numFmtId="0" fontId="6" fillId="0" borderId="95" xfId="0" applyFont="1" applyBorder="1" applyAlignment="1" applyProtection="1">
      <alignment horizontal="left" vertical="center" wrapText="1"/>
      <protection locked="0"/>
    </xf>
    <xf numFmtId="0" fontId="6" fillId="6" borderId="26" xfId="0" applyFont="1" applyFill="1" applyBorder="1" applyAlignment="1" applyProtection="1">
      <alignment horizontal="center" vertical="center" wrapText="1"/>
    </xf>
    <xf numFmtId="1" fontId="10" fillId="0" borderId="26" xfId="0" applyNumberFormat="1" applyFont="1" applyBorder="1" applyAlignment="1" applyProtection="1">
      <alignment horizontal="center" vertical="center" wrapText="1"/>
    </xf>
    <xf numFmtId="9" fontId="10" fillId="0" borderId="25" xfId="0" applyNumberFormat="1" applyFont="1" applyBorder="1" applyAlignment="1" applyProtection="1">
      <alignment horizontal="center" vertical="center" wrapText="1"/>
      <protection locked="0"/>
    </xf>
    <xf numFmtId="0" fontId="10" fillId="0" borderId="25" xfId="0" applyNumberFormat="1" applyFont="1" applyBorder="1" applyAlignment="1" applyProtection="1">
      <alignment horizontal="center" vertical="center" wrapText="1"/>
      <protection locked="0"/>
    </xf>
    <xf numFmtId="0" fontId="10" fillId="0" borderId="26" xfId="0" applyFont="1" applyBorder="1" applyAlignment="1" applyProtection="1">
      <alignment horizontal="center" vertical="center" wrapText="1"/>
    </xf>
    <xf numFmtId="0" fontId="6" fillId="0" borderId="26" xfId="0" applyFont="1" applyBorder="1" applyAlignment="1" applyProtection="1">
      <alignment horizontal="center" vertical="center" wrapText="1"/>
      <protection locked="0"/>
    </xf>
    <xf numFmtId="0" fontId="6" fillId="6" borderId="22" xfId="0" applyFont="1" applyFill="1" applyBorder="1" applyAlignment="1" applyProtection="1">
      <alignment horizontal="center" vertical="center" wrapText="1"/>
    </xf>
    <xf numFmtId="0" fontId="10" fillId="0" borderId="100"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1" fontId="10" fillId="0" borderId="22" xfId="0" applyNumberFormat="1" applyFont="1" applyBorder="1" applyAlignment="1" applyProtection="1">
      <alignment horizontal="center" vertical="center" wrapText="1"/>
    </xf>
    <xf numFmtId="9" fontId="10" fillId="0" borderId="100" xfId="0" applyNumberFormat="1" applyFont="1" applyBorder="1" applyAlignment="1" applyProtection="1">
      <alignment horizontal="center" vertical="center" wrapText="1"/>
      <protection locked="0"/>
    </xf>
    <xf numFmtId="0" fontId="10" fillId="0" borderId="100" xfId="0" applyNumberFormat="1" applyFont="1" applyBorder="1" applyAlignment="1" applyProtection="1">
      <alignment horizontal="center" vertical="center" wrapText="1"/>
      <protection locked="0"/>
    </xf>
    <xf numFmtId="49" fontId="10" fillId="0" borderId="14" xfId="0" applyNumberFormat="1" applyFont="1" applyBorder="1" applyAlignment="1" applyProtection="1">
      <alignment horizontal="center" vertical="center" wrapText="1"/>
      <protection locked="0"/>
    </xf>
    <xf numFmtId="0" fontId="10" fillId="0" borderId="22" xfId="0" applyFont="1" applyBorder="1" applyAlignment="1" applyProtection="1">
      <alignment horizontal="center" vertical="center" wrapText="1"/>
    </xf>
    <xf numFmtId="0" fontId="6" fillId="0" borderId="22" xfId="0" applyFont="1" applyBorder="1" applyAlignment="1" applyProtection="1">
      <alignment horizontal="center" vertical="center" wrapText="1"/>
      <protection locked="0"/>
    </xf>
    <xf numFmtId="9" fontId="6" fillId="0" borderId="100" xfId="0" applyNumberFormat="1" applyFont="1" applyBorder="1" applyAlignment="1" applyProtection="1">
      <alignment horizontal="center" vertical="center" wrapText="1"/>
      <protection locked="0"/>
    </xf>
    <xf numFmtId="1" fontId="6" fillId="0" borderId="22" xfId="0" applyNumberFormat="1" applyFont="1" applyBorder="1" applyAlignment="1" applyProtection="1">
      <alignment horizontal="center" vertical="center" wrapText="1"/>
    </xf>
    <xf numFmtId="0" fontId="6" fillId="0" borderId="100" xfId="0" applyNumberFormat="1"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xf>
    <xf numFmtId="1" fontId="6" fillId="0" borderId="26" xfId="0" applyNumberFormat="1" applyFont="1" applyBorder="1" applyAlignment="1" applyProtection="1">
      <alignment horizontal="center" vertical="center" wrapText="1"/>
    </xf>
    <xf numFmtId="9" fontId="6" fillId="0" borderId="25" xfId="0" applyNumberFormat="1" applyFont="1" applyBorder="1" applyAlignment="1" applyProtection="1">
      <alignment horizontal="center" vertical="center" wrapText="1"/>
      <protection locked="0"/>
    </xf>
    <xf numFmtId="0" fontId="6" fillId="0" borderId="25" xfId="0" applyNumberFormat="1" applyFont="1" applyBorder="1" applyAlignment="1" applyProtection="1">
      <alignment horizontal="center" vertical="center" wrapText="1"/>
      <protection locked="0"/>
    </xf>
    <xf numFmtId="0" fontId="6" fillId="0" borderId="26" xfId="0" applyFont="1" applyBorder="1" applyAlignment="1" applyProtection="1">
      <alignment horizontal="center" vertical="center" wrapText="1"/>
    </xf>
    <xf numFmtId="9" fontId="10" fillId="0" borderId="77" xfId="0" applyNumberFormat="1" applyFont="1" applyBorder="1" applyAlignment="1" applyProtection="1">
      <alignment horizontal="center" vertical="center" wrapText="1"/>
      <protection locked="0"/>
    </xf>
    <xf numFmtId="0" fontId="10" fillId="0" borderId="79" xfId="0" applyFont="1" applyBorder="1" applyAlignment="1" applyProtection="1">
      <alignment horizontal="center" vertical="center" wrapText="1"/>
      <protection locked="0"/>
    </xf>
    <xf numFmtId="0" fontId="10" fillId="0" borderId="79" xfId="0" applyNumberFormat="1" applyFont="1" applyBorder="1" applyAlignment="1" applyProtection="1">
      <alignment horizontal="center" vertical="center" wrapText="1"/>
      <protection locked="0"/>
    </xf>
    <xf numFmtId="16" fontId="10" fillId="0" borderId="79" xfId="0" applyNumberFormat="1" applyFont="1" applyBorder="1" applyAlignment="1" applyProtection="1">
      <alignment horizontal="center" vertical="center" wrapText="1"/>
      <protection locked="0"/>
    </xf>
    <xf numFmtId="49" fontId="10" fillId="0" borderId="79" xfId="0" applyNumberFormat="1" applyFont="1" applyBorder="1" applyAlignment="1" applyProtection="1">
      <alignment horizontal="center" vertical="center" wrapText="1"/>
      <protection locked="0"/>
    </xf>
    <xf numFmtId="0" fontId="10" fillId="0" borderId="102" xfId="0" applyFont="1" applyBorder="1" applyAlignment="1" applyProtection="1">
      <alignment horizontal="center" vertical="center" wrapText="1"/>
    </xf>
    <xf numFmtId="0" fontId="6" fillId="0" borderId="27" xfId="0" applyFont="1" applyBorder="1" applyAlignment="1" applyProtection="1">
      <alignment horizontal="center" vertical="center" wrapText="1"/>
      <protection locked="0"/>
    </xf>
    <xf numFmtId="0" fontId="6" fillId="0" borderId="79" xfId="0" applyFont="1" applyBorder="1" applyAlignment="1" applyProtection="1">
      <alignment horizontal="center" vertical="center" wrapText="1"/>
      <protection locked="0"/>
    </xf>
    <xf numFmtId="1" fontId="6" fillId="0" borderId="102" xfId="0" applyNumberFormat="1" applyFont="1" applyBorder="1" applyAlignment="1" applyProtection="1">
      <alignment horizontal="center" vertical="center" wrapText="1"/>
    </xf>
    <xf numFmtId="9" fontId="6" fillId="0" borderId="77" xfId="0" applyNumberFormat="1" applyFont="1" applyBorder="1" applyAlignment="1" applyProtection="1">
      <alignment horizontal="center" vertical="center" wrapText="1"/>
      <protection locked="0"/>
    </xf>
    <xf numFmtId="1" fontId="6" fillId="0" borderId="102" xfId="0" applyNumberFormat="1" applyFont="1" applyBorder="1" applyAlignment="1">
      <alignment horizontal="center" vertical="center" wrapText="1"/>
    </xf>
    <xf numFmtId="0" fontId="6" fillId="0" borderId="79" xfId="0" applyNumberFormat="1" applyFont="1" applyBorder="1" applyAlignment="1" applyProtection="1">
      <alignment horizontal="center" vertical="center" wrapText="1"/>
      <protection locked="0"/>
    </xf>
    <xf numFmtId="1" fontId="6" fillId="0" borderId="26" xfId="0" applyNumberFormat="1" applyFont="1" applyBorder="1" applyAlignment="1">
      <alignment horizontal="center" vertical="center" wrapText="1"/>
    </xf>
    <xf numFmtId="0" fontId="6" fillId="0" borderId="77" xfId="0" applyNumberFormat="1" applyFont="1" applyBorder="1" applyAlignment="1" applyProtection="1">
      <alignment horizontal="center" vertical="center" wrapText="1"/>
      <protection locked="0"/>
    </xf>
    <xf numFmtId="16" fontId="6" fillId="0" borderId="14" xfId="0" applyNumberFormat="1" applyFont="1" applyBorder="1" applyAlignment="1" applyProtection="1">
      <alignment horizontal="center" vertical="center" wrapText="1"/>
      <protection locked="0"/>
    </xf>
    <xf numFmtId="0" fontId="6" fillId="0" borderId="103" xfId="0" applyFont="1" applyBorder="1" applyAlignment="1" applyProtection="1">
      <alignment horizontal="center" vertical="center" wrapText="1"/>
      <protection locked="0"/>
    </xf>
    <xf numFmtId="49" fontId="6" fillId="0" borderId="103" xfId="0" applyNumberFormat="1" applyFont="1" applyBorder="1" applyAlignment="1" applyProtection="1">
      <alignment horizontal="center" vertical="center" wrapText="1"/>
      <protection locked="0"/>
    </xf>
    <xf numFmtId="0" fontId="6" fillId="0" borderId="104" xfId="0" applyFont="1" applyBorder="1" applyAlignment="1" applyProtection="1">
      <alignment horizontal="center" vertical="center" wrapText="1"/>
    </xf>
    <xf numFmtId="16" fontId="6" fillId="0" borderId="12" xfId="0" applyNumberFormat="1" applyFont="1" applyBorder="1" applyAlignment="1" applyProtection="1">
      <alignment horizontal="center" vertical="center" wrapText="1"/>
      <protection locked="0"/>
    </xf>
    <xf numFmtId="49" fontId="6" fillId="0" borderId="79" xfId="0" applyNumberFormat="1" applyFont="1" applyBorder="1" applyAlignment="1" applyProtection="1">
      <alignment horizontal="center" vertical="center" wrapText="1"/>
      <protection locked="0"/>
    </xf>
    <xf numFmtId="0" fontId="6" fillId="0" borderId="102" xfId="0" applyFont="1" applyBorder="1" applyAlignment="1" applyProtection="1">
      <alignment horizontal="center" vertical="center" wrapText="1"/>
    </xf>
    <xf numFmtId="0" fontId="6" fillId="0" borderId="105" xfId="0" applyFont="1" applyBorder="1" applyAlignment="1" applyProtection="1">
      <alignment horizontal="center" vertical="center" wrapText="1"/>
      <protection locked="0"/>
    </xf>
    <xf numFmtId="0" fontId="6" fillId="0" borderId="59" xfId="0" applyFont="1" applyBorder="1" applyAlignment="1" applyProtection="1">
      <alignment horizontal="center" vertical="center" wrapText="1"/>
      <protection locked="0"/>
    </xf>
    <xf numFmtId="0" fontId="6" fillId="0" borderId="92" xfId="0" applyFont="1" applyBorder="1" applyAlignment="1" applyProtection="1">
      <alignment horizontal="center" vertical="center" wrapText="1"/>
      <protection locked="0"/>
    </xf>
    <xf numFmtId="0" fontId="10" fillId="0" borderId="59" xfId="0" applyFont="1" applyBorder="1" applyAlignment="1" applyProtection="1">
      <alignment horizontal="center" vertical="center" wrapText="1"/>
      <protection locked="0"/>
    </xf>
    <xf numFmtId="0" fontId="10" fillId="0" borderId="77" xfId="0" applyNumberFormat="1" applyFont="1" applyBorder="1" applyAlignment="1" applyProtection="1">
      <alignment horizontal="center" vertical="center" wrapText="1"/>
      <protection locked="0"/>
    </xf>
    <xf numFmtId="0" fontId="10" fillId="0" borderId="103" xfId="0" applyFont="1" applyBorder="1" applyAlignment="1" applyProtection="1">
      <alignment horizontal="center" vertical="center" wrapText="1"/>
      <protection locked="0"/>
    </xf>
    <xf numFmtId="1" fontId="10" fillId="0" borderId="104" xfId="0" applyNumberFormat="1" applyFont="1" applyBorder="1" applyAlignment="1" applyProtection="1">
      <alignment horizontal="center" vertical="center" wrapText="1"/>
    </xf>
    <xf numFmtId="9" fontId="10" fillId="0" borderId="54" xfId="0" applyNumberFormat="1" applyFont="1" applyBorder="1" applyAlignment="1" applyProtection="1">
      <alignment horizontal="center" vertical="center" wrapText="1"/>
      <protection locked="0"/>
    </xf>
    <xf numFmtId="0" fontId="10" fillId="0" borderId="54" xfId="0" applyNumberFormat="1" applyFont="1" applyBorder="1" applyAlignment="1" applyProtection="1">
      <alignment horizontal="center" vertical="center" wrapText="1"/>
      <protection locked="0"/>
    </xf>
    <xf numFmtId="49" fontId="10" fillId="0" borderId="103" xfId="0" applyNumberFormat="1" applyFont="1" applyBorder="1" applyAlignment="1" applyProtection="1">
      <alignment horizontal="center" vertical="center" wrapText="1"/>
      <protection locked="0"/>
    </xf>
    <xf numFmtId="0" fontId="10" fillId="0" borderId="104" xfId="0" applyFont="1" applyBorder="1" applyAlignment="1" applyProtection="1">
      <alignment horizontal="center" vertical="center" wrapText="1"/>
    </xf>
    <xf numFmtId="1" fontId="10" fillId="0" borderId="102" xfId="0" applyNumberFormat="1" applyFont="1" applyBorder="1" applyAlignment="1" applyProtection="1">
      <alignment horizontal="center" vertical="center" wrapText="1"/>
    </xf>
    <xf numFmtId="0" fontId="6" fillId="6" borderId="26"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10" fillId="0" borderId="26" xfId="0" applyFont="1" applyBorder="1" applyAlignment="1">
      <alignment horizontal="center" vertical="center" wrapText="1"/>
    </xf>
    <xf numFmtId="9" fontId="6" fillId="0" borderId="79" xfId="0" applyNumberFormat="1"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9" fontId="10" fillId="0" borderId="1" xfId="0" applyNumberFormat="1" applyFont="1" applyBorder="1" applyAlignment="1" applyProtection="1">
      <alignment horizontal="center" vertical="center" wrapText="1"/>
      <protection locked="0"/>
    </xf>
    <xf numFmtId="1" fontId="10" fillId="0" borderId="1" xfId="0" applyNumberFormat="1"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3" fillId="5" borderId="1"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49" fontId="6" fillId="5" borderId="1" xfId="0" applyNumberFormat="1" applyFont="1" applyFill="1" applyBorder="1" applyAlignment="1" applyProtection="1">
      <alignment horizontal="center" vertical="center" wrapText="1"/>
      <protection locked="0"/>
    </xf>
    <xf numFmtId="1" fontId="6" fillId="0" borderId="1" xfId="0" applyNumberFormat="1" applyFont="1" applyBorder="1" applyAlignment="1" applyProtection="1">
      <alignment horizontal="center" vertical="center" wrapText="1"/>
    </xf>
    <xf numFmtId="9" fontId="6" fillId="0" borderId="1" xfId="0" applyNumberFormat="1" applyFont="1" applyBorder="1" applyAlignment="1" applyProtection="1">
      <alignment horizontal="center" vertical="center" wrapText="1"/>
      <protection locked="0"/>
    </xf>
    <xf numFmtId="0" fontId="6" fillId="0" borderId="1" xfId="0" applyNumberFormat="1" applyFont="1" applyBorder="1" applyAlignment="1" applyProtection="1">
      <alignment horizontal="center" vertical="center" wrapText="1"/>
      <protection locked="0"/>
    </xf>
    <xf numFmtId="1" fontId="10"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49" fontId="10" fillId="6" borderId="1" xfId="0" applyNumberFormat="1" applyFont="1" applyFill="1" applyBorder="1" applyAlignment="1" applyProtection="1">
      <alignment vertical="center" wrapText="1"/>
      <protection locked="0"/>
    </xf>
    <xf numFmtId="49" fontId="10" fillId="6" borderId="1" xfId="0" applyNumberFormat="1" applyFont="1" applyFill="1" applyBorder="1" applyAlignment="1" applyProtection="1">
      <alignment horizontal="center" vertical="center" wrapText="1"/>
      <protection locked="0"/>
    </xf>
    <xf numFmtId="1" fontId="10" fillId="0" borderId="1" xfId="0" applyNumberFormat="1"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17" fontId="6" fillId="0" borderId="1" xfId="0" applyNumberFormat="1" applyFont="1" applyBorder="1" applyAlignment="1" applyProtection="1">
      <alignment horizontal="center" vertical="center" wrapText="1"/>
      <protection locked="0"/>
    </xf>
    <xf numFmtId="0" fontId="12" fillId="2" borderId="49" xfId="0" applyFont="1" applyFill="1" applyBorder="1" applyAlignment="1" applyProtection="1">
      <alignment horizontal="center" vertical="center" wrapText="1"/>
    </xf>
    <xf numFmtId="165" fontId="12" fillId="2" borderId="49" xfId="2" applyFont="1" applyFill="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14" xfId="0" applyFont="1" applyBorder="1" applyAlignment="1">
      <alignment horizontal="center" vertical="center" wrapText="1"/>
    </xf>
    <xf numFmtId="0" fontId="10" fillId="6" borderId="14" xfId="0" applyFont="1" applyFill="1" applyBorder="1" applyAlignment="1">
      <alignment horizontal="center" vertical="center" wrapText="1"/>
    </xf>
    <xf numFmtId="1" fontId="10" fillId="6" borderId="14" xfId="0" applyNumberFormat="1" applyFont="1" applyFill="1" applyBorder="1" applyAlignment="1">
      <alignment horizontal="center" vertical="center" wrapText="1"/>
    </xf>
    <xf numFmtId="1" fontId="10" fillId="6" borderId="16" xfId="0" applyNumberFormat="1" applyFont="1" applyFill="1" applyBorder="1" applyAlignment="1">
      <alignment horizontal="center" vertical="center" wrapText="1"/>
    </xf>
    <xf numFmtId="0" fontId="5" fillId="0" borderId="14" xfId="0" applyFont="1" applyBorder="1" applyAlignment="1" applyProtection="1">
      <alignment horizontal="center" vertical="center" wrapText="1"/>
    </xf>
    <xf numFmtId="1" fontId="5" fillId="0" borderId="14" xfId="0" applyNumberFormat="1" applyFont="1" applyBorder="1" applyAlignment="1">
      <alignment horizontal="center" vertical="center" wrapText="1"/>
    </xf>
    <xf numFmtId="1" fontId="5" fillId="6" borderId="14" xfId="0" applyNumberFormat="1" applyFont="1" applyFill="1" applyBorder="1" applyAlignment="1">
      <alignment horizontal="center" vertical="center" wrapText="1"/>
    </xf>
    <xf numFmtId="1" fontId="5" fillId="6" borderId="16" xfId="0" applyNumberFormat="1" applyFont="1" applyFill="1" applyBorder="1" applyAlignment="1">
      <alignment horizontal="center" vertical="center" wrapText="1"/>
    </xf>
    <xf numFmtId="0" fontId="10" fillId="0" borderId="14" xfId="0" applyFont="1" applyBorder="1" applyAlignment="1">
      <alignment horizontal="center" vertical="center" wrapText="1"/>
    </xf>
    <xf numFmtId="1" fontId="10" fillId="0" borderId="14"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0" fillId="6" borderId="1" xfId="0" applyFont="1" applyFill="1" applyBorder="1" applyAlignment="1">
      <alignment horizontal="center" vertical="center" wrapText="1"/>
    </xf>
    <xf numFmtId="1" fontId="10" fillId="6" borderId="1" xfId="0" applyNumberFormat="1" applyFont="1" applyFill="1" applyBorder="1" applyAlignment="1">
      <alignment horizontal="center" vertical="center" wrapText="1"/>
    </xf>
    <xf numFmtId="0" fontId="14" fillId="5" borderId="1" xfId="0" applyFont="1" applyFill="1" applyBorder="1" applyAlignment="1">
      <alignment vertical="center" wrapText="1"/>
    </xf>
    <xf numFmtId="0" fontId="12" fillId="5" borderId="1" xfId="0" applyFont="1" applyFill="1" applyBorder="1" applyAlignment="1" applyProtection="1">
      <alignment vertical="center" wrapText="1"/>
    </xf>
    <xf numFmtId="1" fontId="5" fillId="0" borderId="1" xfId="0" applyNumberFormat="1" applyFont="1" applyBorder="1" applyAlignment="1">
      <alignment horizontal="center" vertical="center" wrapText="1"/>
    </xf>
    <xf numFmtId="1" fontId="5" fillId="6" borderId="1" xfId="0" applyNumberFormat="1" applyFont="1" applyFill="1" applyBorder="1" applyAlignment="1">
      <alignment horizontal="center" vertical="center" wrapText="1"/>
    </xf>
    <xf numFmtId="9" fontId="5" fillId="0" borderId="38" xfId="7" applyFont="1" applyFill="1" applyBorder="1" applyAlignment="1" applyProtection="1">
      <alignment horizontal="right" vertical="center" wrapText="1"/>
    </xf>
    <xf numFmtId="0" fontId="5" fillId="6" borderId="59" xfId="0" applyFont="1" applyFill="1" applyBorder="1" applyAlignment="1" applyProtection="1">
      <alignment horizontal="center" vertical="center" wrapText="1"/>
    </xf>
    <xf numFmtId="0" fontId="3" fillId="6" borderId="59" xfId="0" applyFont="1" applyFill="1" applyBorder="1" applyAlignment="1" applyProtection="1">
      <alignment horizontal="left" vertical="center" wrapText="1"/>
    </xf>
    <xf numFmtId="0" fontId="3" fillId="6" borderId="59" xfId="0" applyFont="1" applyFill="1" applyBorder="1" applyAlignment="1">
      <alignment horizontal="left" vertical="center" wrapText="1"/>
    </xf>
    <xf numFmtId="9" fontId="5" fillId="0" borderId="38" xfId="7" applyFont="1" applyBorder="1" applyAlignment="1">
      <alignment horizontal="right" vertical="center" wrapText="1"/>
    </xf>
    <xf numFmtId="0" fontId="5" fillId="6" borderId="59" xfId="0" applyFont="1" applyFill="1" applyBorder="1" applyAlignment="1">
      <alignment horizontal="center" vertical="center" wrapText="1"/>
    </xf>
    <xf numFmtId="0" fontId="7" fillId="0" borderId="49" xfId="0" applyFont="1" applyFill="1" applyBorder="1" applyAlignment="1" applyProtection="1">
      <alignment horizontal="center" vertical="center" wrapText="1"/>
      <protection locked="0"/>
    </xf>
    <xf numFmtId="3" fontId="7" fillId="0" borderId="49" xfId="0" applyNumberFormat="1" applyFont="1" applyFill="1" applyBorder="1" applyAlignment="1" applyProtection="1">
      <alignment horizontal="center" vertical="center" wrapText="1"/>
      <protection locked="0"/>
    </xf>
    <xf numFmtId="0" fontId="12" fillId="4" borderId="49" xfId="0" applyFont="1" applyFill="1" applyBorder="1" applyAlignment="1" applyProtection="1">
      <alignment horizontal="justify" vertical="justify" wrapText="1"/>
      <protection locked="0"/>
    </xf>
    <xf numFmtId="0" fontId="12" fillId="6" borderId="49" xfId="0" applyFont="1" applyFill="1" applyBorder="1" applyAlignment="1" applyProtection="1">
      <alignment horizontal="center" vertical="center" wrapText="1"/>
      <protection locked="0"/>
    </xf>
    <xf numFmtId="0" fontId="12" fillId="4" borderId="49" xfId="0" applyFont="1" applyFill="1" applyBorder="1" applyAlignment="1" applyProtection="1">
      <alignment horizontal="center" vertical="center" wrapText="1"/>
      <protection locked="0"/>
    </xf>
    <xf numFmtId="173" fontId="12" fillId="4" borderId="49" xfId="0" applyNumberFormat="1" applyFont="1" applyFill="1" applyBorder="1" applyAlignment="1" applyProtection="1">
      <alignment horizontal="center" vertical="center" wrapText="1"/>
      <protection locked="0"/>
    </xf>
    <xf numFmtId="174" fontId="12" fillId="0" borderId="49" xfId="0" applyNumberFormat="1" applyFont="1" applyFill="1" applyBorder="1" applyAlignment="1" applyProtection="1">
      <alignment horizontal="center" vertical="center" wrapText="1"/>
      <protection locked="0"/>
    </xf>
    <xf numFmtId="0" fontId="12" fillId="0" borderId="49" xfId="0" applyFont="1" applyFill="1" applyBorder="1" applyAlignment="1" applyProtection="1">
      <alignment horizontal="center" vertical="center" wrapText="1"/>
      <protection locked="0"/>
    </xf>
    <xf numFmtId="0" fontId="12" fillId="23" borderId="49" xfId="0" applyFont="1" applyFill="1" applyBorder="1" applyAlignment="1" applyProtection="1">
      <alignment horizontal="center" vertical="center" wrapText="1"/>
      <protection locked="0"/>
    </xf>
    <xf numFmtId="0" fontId="12" fillId="4" borderId="49" xfId="0" applyFont="1" applyFill="1" applyBorder="1" applyAlignment="1" applyProtection="1">
      <alignment horizontal="center" vertical="center" wrapText="1" shrinkToFit="1"/>
      <protection locked="0"/>
    </xf>
    <xf numFmtId="174" fontId="12" fillId="4" borderId="49" xfId="0" applyNumberFormat="1" applyFont="1" applyFill="1" applyBorder="1" applyAlignment="1" applyProtection="1">
      <alignment horizontal="center" vertical="center" wrapText="1" shrinkToFit="1"/>
      <protection locked="0"/>
    </xf>
    <xf numFmtId="0" fontId="12" fillId="0" borderId="49" xfId="0" applyFont="1" applyFill="1" applyBorder="1" applyAlignment="1" applyProtection="1">
      <alignment horizontal="center" vertical="center" wrapText="1" shrinkToFit="1"/>
      <protection locked="0"/>
    </xf>
    <xf numFmtId="0" fontId="12" fillId="4" borderId="49" xfId="0" applyFont="1" applyFill="1" applyBorder="1" applyAlignment="1">
      <alignment horizontal="center" vertical="center" wrapText="1"/>
    </xf>
    <xf numFmtId="0" fontId="12" fillId="6" borderId="49" xfId="0" applyFont="1" applyFill="1" applyBorder="1" applyAlignment="1">
      <alignment horizontal="center" vertical="center" wrapText="1"/>
    </xf>
    <xf numFmtId="0" fontId="12" fillId="23" borderId="49" xfId="0" applyFont="1" applyFill="1" applyBorder="1" applyAlignment="1">
      <alignment horizontal="center" vertical="center" wrapText="1"/>
    </xf>
    <xf numFmtId="0" fontId="12" fillId="0" borderId="49" xfId="0" applyFont="1" applyFill="1" applyBorder="1" applyAlignment="1">
      <alignment horizontal="center" vertical="center" wrapText="1"/>
    </xf>
    <xf numFmtId="0" fontId="7" fillId="0" borderId="49" xfId="0" applyFont="1" applyFill="1" applyBorder="1" applyAlignment="1">
      <alignment horizontal="center" vertical="center" wrapText="1"/>
    </xf>
    <xf numFmtId="0" fontId="7" fillId="0" borderId="49" xfId="0" applyFont="1" applyFill="1" applyBorder="1" applyAlignment="1">
      <alignment horizontal="center" vertical="center" wrapText="1" shrinkToFit="1"/>
    </xf>
    <xf numFmtId="0" fontId="7" fillId="4" borderId="49" xfId="0" applyFont="1" applyFill="1" applyBorder="1" applyAlignment="1">
      <alignment horizontal="center" vertical="center" wrapText="1"/>
    </xf>
    <xf numFmtId="0" fontId="7" fillId="4" borderId="49" xfId="0" applyFont="1" applyFill="1" applyBorder="1" applyAlignment="1">
      <alignment horizontal="center" vertical="center" wrapText="1" shrinkToFit="1"/>
    </xf>
    <xf numFmtId="0" fontId="5" fillId="6" borderId="7" xfId="0" applyFont="1" applyFill="1" applyBorder="1" applyAlignment="1" applyProtection="1">
      <alignment horizontal="center" vertical="center" wrapText="1"/>
      <protection locked="0"/>
    </xf>
    <xf numFmtId="166" fontId="5" fillId="4" borderId="96" xfId="2" applyNumberFormat="1" applyFont="1" applyFill="1" applyBorder="1" applyAlignment="1" applyProtection="1">
      <alignment horizontal="right" vertical="center" wrapText="1"/>
      <protection locked="0"/>
    </xf>
    <xf numFmtId="0" fontId="5" fillId="6" borderId="100" xfId="0" applyNumberFormat="1" applyFont="1" applyFill="1" applyBorder="1" applyAlignment="1" applyProtection="1">
      <alignment horizontal="right" vertical="center" wrapText="1"/>
    </xf>
    <xf numFmtId="170" fontId="5" fillId="4" borderId="100" xfId="0" applyNumberFormat="1" applyFont="1" applyFill="1" applyBorder="1" applyAlignment="1" applyProtection="1">
      <alignment horizontal="center" vertical="center" wrapText="1"/>
      <protection locked="0"/>
    </xf>
    <xf numFmtId="170" fontId="5" fillId="4" borderId="96" xfId="0" applyNumberFormat="1" applyFont="1" applyFill="1" applyBorder="1" applyAlignment="1" applyProtection="1">
      <alignment horizontal="right" vertical="center" wrapText="1"/>
      <protection locked="0"/>
    </xf>
    <xf numFmtId="173" fontId="5" fillId="4" borderId="96" xfId="0" applyNumberFormat="1" applyFont="1" applyFill="1" applyBorder="1" applyAlignment="1" applyProtection="1">
      <alignment horizontal="right" vertical="center" wrapText="1"/>
      <protection locked="0"/>
    </xf>
    <xf numFmtId="173" fontId="5" fillId="0" borderId="7" xfId="0" applyNumberFormat="1" applyFont="1" applyFill="1" applyBorder="1" applyAlignment="1" applyProtection="1">
      <alignment horizontal="right" vertical="center" wrapText="1"/>
    </xf>
    <xf numFmtId="0" fontId="5" fillId="6" borderId="7" xfId="0" applyFont="1" applyFill="1" applyBorder="1" applyAlignment="1" applyProtection="1">
      <alignment horizontal="center" vertical="center" wrapText="1"/>
    </xf>
    <xf numFmtId="171" fontId="5" fillId="6" borderId="7" xfId="0" applyNumberFormat="1" applyFont="1" applyFill="1" applyBorder="1" applyAlignment="1" applyProtection="1">
      <alignment horizontal="center" vertical="center" wrapText="1"/>
    </xf>
    <xf numFmtId="171" fontId="5" fillId="6" borderId="7" xfId="0" applyNumberFormat="1" applyFont="1" applyFill="1" applyBorder="1" applyAlignment="1" applyProtection="1">
      <alignment horizontal="center" vertical="center" wrapText="1"/>
      <protection locked="0"/>
    </xf>
    <xf numFmtId="171" fontId="5" fillId="6" borderId="78" xfId="0" applyNumberFormat="1" applyFont="1" applyFill="1" applyBorder="1" applyAlignment="1" applyProtection="1">
      <alignment horizontal="center" vertical="center" wrapText="1"/>
      <protection locked="0"/>
    </xf>
    <xf numFmtId="170" fontId="5" fillId="4" borderId="96" xfId="0" applyNumberFormat="1" applyFont="1" applyFill="1" applyBorder="1" applyAlignment="1" applyProtection="1">
      <alignment horizontal="center" vertical="center" wrapText="1"/>
      <protection locked="0"/>
    </xf>
    <xf numFmtId="174" fontId="5" fillId="4" borderId="78" xfId="0" applyNumberFormat="1" applyFont="1" applyFill="1" applyBorder="1" applyAlignment="1" applyProtection="1">
      <alignment horizontal="center" vertical="center" wrapText="1"/>
      <protection locked="0"/>
    </xf>
    <xf numFmtId="170" fontId="5" fillId="0" borderId="7" xfId="0" applyNumberFormat="1" applyFont="1" applyFill="1" applyBorder="1" applyAlignment="1">
      <alignment horizontal="center" vertical="center" wrapText="1"/>
    </xf>
    <xf numFmtId="0" fontId="5" fillId="6" borderId="7" xfId="0" applyFont="1" applyFill="1" applyBorder="1" applyAlignment="1">
      <alignment horizontal="center" vertical="center" wrapText="1"/>
    </xf>
    <xf numFmtId="171" fontId="5" fillId="6" borderId="7" xfId="0" applyNumberFormat="1" applyFont="1" applyFill="1" applyBorder="1" applyAlignment="1">
      <alignment horizontal="center" vertical="center" wrapText="1"/>
    </xf>
    <xf numFmtId="0" fontId="5" fillId="6" borderId="94" xfId="0" applyFont="1" applyFill="1" applyBorder="1" applyAlignment="1">
      <alignment horizontal="center" vertical="center" wrapText="1"/>
    </xf>
    <xf numFmtId="170" fontId="5" fillId="6" borderId="95" xfId="0" applyNumberFormat="1" applyFont="1" applyFill="1" applyBorder="1" applyAlignment="1" applyProtection="1">
      <alignment horizontal="center" vertical="center" wrapText="1"/>
    </xf>
    <xf numFmtId="172" fontId="5" fillId="6" borderId="94" xfId="0" applyNumberFormat="1" applyFont="1" applyFill="1" applyBorder="1" applyAlignment="1">
      <alignment horizontal="center" vertical="center" wrapText="1"/>
    </xf>
    <xf numFmtId="170" fontId="5" fillId="0" borderId="94" xfId="0" applyNumberFormat="1" applyFont="1" applyFill="1" applyBorder="1" applyAlignment="1">
      <alignment horizontal="center" vertical="center" wrapText="1"/>
    </xf>
    <xf numFmtId="170" fontId="5" fillId="0" borderId="98" xfId="0" applyNumberFormat="1" applyFont="1" applyFill="1" applyBorder="1" applyAlignment="1">
      <alignment horizontal="center" vertical="center" wrapText="1"/>
    </xf>
    <xf numFmtId="170" fontId="5" fillId="6" borderId="95" xfId="0" applyNumberFormat="1" applyFont="1" applyFill="1" applyBorder="1" applyAlignment="1" applyProtection="1">
      <alignment horizontal="center" vertical="center" wrapText="1"/>
      <protection locked="0"/>
    </xf>
    <xf numFmtId="170" fontId="5" fillId="6" borderId="7" xfId="0" applyNumberFormat="1" applyFont="1" applyFill="1" applyBorder="1" applyAlignment="1" applyProtection="1">
      <alignment horizontal="center" vertical="center" wrapText="1"/>
    </xf>
    <xf numFmtId="170" fontId="5" fillId="6" borderId="78" xfId="0" applyNumberFormat="1" applyFont="1" applyFill="1" applyBorder="1" applyAlignment="1" applyProtection="1">
      <alignment horizontal="center" vertical="center" wrapText="1"/>
    </xf>
    <xf numFmtId="170" fontId="6" fillId="6" borderId="96" xfId="0" applyNumberFormat="1" applyFont="1" applyFill="1" applyBorder="1" applyAlignment="1">
      <alignment horizontal="center" vertical="center" wrapText="1"/>
    </xf>
    <xf numFmtId="170" fontId="6" fillId="6" borderId="7" xfId="0" applyNumberFormat="1" applyFont="1" applyFill="1" applyBorder="1" applyAlignment="1">
      <alignment horizontal="center" vertical="center" wrapText="1" shrinkToFit="1"/>
    </xf>
    <xf numFmtId="170" fontId="6" fillId="6" borderId="95" xfId="0" applyNumberFormat="1" applyFont="1" applyFill="1" applyBorder="1" applyAlignment="1">
      <alignment horizontal="center" vertical="center" wrapText="1"/>
    </xf>
    <xf numFmtId="170" fontId="5" fillId="6" borderId="96" xfId="0" applyNumberFormat="1" applyFont="1" applyFill="1" applyBorder="1" applyAlignment="1">
      <alignment horizontal="center" vertical="center" wrapText="1"/>
    </xf>
    <xf numFmtId="170" fontId="5" fillId="6" borderId="7" xfId="0" applyNumberFormat="1" applyFont="1" applyFill="1" applyBorder="1" applyAlignment="1">
      <alignment horizontal="center" vertical="center" wrapText="1"/>
    </xf>
    <xf numFmtId="170" fontId="5" fillId="6" borderId="95" xfId="0" applyNumberFormat="1" applyFont="1" applyFill="1" applyBorder="1" applyAlignment="1">
      <alignment horizontal="center" vertical="center" wrapText="1"/>
    </xf>
    <xf numFmtId="170" fontId="5" fillId="6" borderId="96" xfId="0" applyNumberFormat="1" applyFont="1" applyFill="1" applyBorder="1" applyAlignment="1" applyProtection="1">
      <alignment horizontal="center" vertical="center" wrapText="1"/>
    </xf>
    <xf numFmtId="170" fontId="5" fillId="4" borderId="94" xfId="0" applyNumberFormat="1" applyFont="1" applyFill="1" applyBorder="1" applyAlignment="1" applyProtection="1">
      <alignment horizontal="center" vertical="center" wrapText="1"/>
      <protection locked="0"/>
    </xf>
    <xf numFmtId="0" fontId="3" fillId="6" borderId="106" xfId="0" applyFont="1" applyFill="1" applyBorder="1" applyAlignment="1">
      <alignment horizontal="center" vertical="center" wrapText="1"/>
    </xf>
    <xf numFmtId="0" fontId="3" fillId="6" borderId="106" xfId="0" applyFont="1" applyFill="1" applyBorder="1" applyAlignment="1" applyProtection="1">
      <alignment horizontal="left" vertical="center" wrapText="1"/>
      <protection locked="0"/>
    </xf>
    <xf numFmtId="173" fontId="5" fillId="4" borderId="7" xfId="0" applyNumberFormat="1" applyFont="1" applyFill="1" applyBorder="1" applyAlignment="1" applyProtection="1">
      <alignment horizontal="right" vertical="center" wrapText="1"/>
      <protection locked="0"/>
    </xf>
    <xf numFmtId="0" fontId="5" fillId="6" borderId="14" xfId="0" applyFont="1" applyFill="1" applyBorder="1" applyAlignment="1" applyProtection="1">
      <alignment horizontal="center" vertical="center" wrapText="1"/>
      <protection locked="0"/>
    </xf>
    <xf numFmtId="166" fontId="5" fillId="4" borderId="100" xfId="2" applyNumberFormat="1" applyFont="1" applyFill="1" applyBorder="1" applyAlignment="1" applyProtection="1">
      <alignment horizontal="right" vertical="center" wrapText="1"/>
      <protection locked="0"/>
    </xf>
    <xf numFmtId="170" fontId="5" fillId="4" borderId="100" xfId="0" applyNumberFormat="1" applyFont="1" applyFill="1" applyBorder="1" applyAlignment="1" applyProtection="1">
      <alignment horizontal="right" vertical="center" wrapText="1"/>
      <protection locked="0"/>
    </xf>
    <xf numFmtId="173" fontId="5" fillId="4" borderId="14" xfId="0" applyNumberFormat="1" applyFont="1" applyFill="1" applyBorder="1" applyAlignment="1" applyProtection="1">
      <alignment horizontal="right" vertical="center" wrapText="1"/>
      <protection locked="0"/>
    </xf>
    <xf numFmtId="171" fontId="5" fillId="6" borderId="14" xfId="0" applyNumberFormat="1" applyFont="1" applyFill="1" applyBorder="1" applyAlignment="1" applyProtection="1">
      <alignment horizontal="center" vertical="center" wrapText="1"/>
      <protection locked="0"/>
    </xf>
    <xf numFmtId="171" fontId="5" fillId="6" borderId="70" xfId="0" applyNumberFormat="1" applyFont="1" applyFill="1" applyBorder="1" applyAlignment="1" applyProtection="1">
      <alignment horizontal="center" vertical="center" wrapText="1"/>
      <protection locked="0"/>
    </xf>
    <xf numFmtId="174" fontId="5" fillId="4" borderId="70" xfId="0" applyNumberFormat="1" applyFont="1" applyFill="1" applyBorder="1" applyAlignment="1" applyProtection="1">
      <alignment horizontal="center" vertical="center" wrapText="1"/>
      <protection locked="0"/>
    </xf>
    <xf numFmtId="0" fontId="5" fillId="6" borderId="92" xfId="0" applyFont="1" applyFill="1" applyBorder="1" applyAlignment="1">
      <alignment horizontal="center" vertical="center" wrapText="1"/>
    </xf>
    <xf numFmtId="170" fontId="5" fillId="6" borderId="22" xfId="0" applyNumberFormat="1" applyFont="1" applyFill="1" applyBorder="1" applyAlignment="1" applyProtection="1">
      <alignment horizontal="center" vertical="center" wrapText="1"/>
      <protection locked="0"/>
    </xf>
    <xf numFmtId="170" fontId="5" fillId="6" borderId="70" xfId="0" applyNumberFormat="1" applyFont="1" applyFill="1" applyBorder="1" applyAlignment="1" applyProtection="1">
      <alignment horizontal="center" vertical="center" wrapText="1"/>
    </xf>
    <xf numFmtId="165" fontId="5" fillId="4" borderId="96" xfId="2" applyFont="1" applyFill="1" applyBorder="1" applyAlignment="1" applyProtection="1">
      <alignment horizontal="right" vertical="center" wrapText="1"/>
      <protection locked="0"/>
    </xf>
    <xf numFmtId="173" fontId="5" fillId="4" borderId="96" xfId="2" applyNumberFormat="1" applyFont="1" applyFill="1" applyBorder="1" applyAlignment="1" applyProtection="1">
      <alignment horizontal="right" vertical="center" wrapText="1"/>
      <protection locked="0"/>
    </xf>
    <xf numFmtId="174" fontId="5" fillId="4" borderId="7" xfId="0" applyNumberFormat="1" applyFont="1" applyFill="1" applyBorder="1" applyAlignment="1" applyProtection="1">
      <alignment horizontal="right" vertical="center" wrapText="1"/>
      <protection locked="0"/>
    </xf>
    <xf numFmtId="166" fontId="6" fillId="4" borderId="96" xfId="2" applyNumberFormat="1" applyFont="1" applyFill="1" applyBorder="1" applyAlignment="1" applyProtection="1">
      <alignment horizontal="right" vertical="center" wrapText="1"/>
      <protection locked="0"/>
    </xf>
    <xf numFmtId="0" fontId="6" fillId="6" borderId="100" xfId="0" applyNumberFormat="1" applyFont="1" applyFill="1" applyBorder="1" applyAlignment="1" applyProtection="1">
      <alignment horizontal="right" vertical="center" wrapText="1"/>
    </xf>
    <xf numFmtId="170" fontId="6" fillId="4" borderId="100" xfId="0" applyNumberFormat="1" applyFont="1" applyFill="1" applyBorder="1" applyAlignment="1" applyProtection="1">
      <alignment horizontal="center" vertical="center" wrapText="1"/>
      <protection locked="0"/>
    </xf>
    <xf numFmtId="170" fontId="6" fillId="4" borderId="96" xfId="0" applyNumberFormat="1" applyFont="1" applyFill="1" applyBorder="1" applyAlignment="1" applyProtection="1">
      <alignment horizontal="right" vertical="center" wrapText="1"/>
      <protection locked="0"/>
    </xf>
    <xf numFmtId="173" fontId="6" fillId="4" borderId="7" xfId="0" applyNumberFormat="1" applyFont="1" applyFill="1" applyBorder="1" applyAlignment="1" applyProtection="1">
      <alignment horizontal="right" vertical="center" wrapText="1"/>
      <protection locked="0"/>
    </xf>
    <xf numFmtId="173" fontId="5" fillId="0" borderId="7" xfId="0" applyNumberFormat="1" applyFont="1" applyBorder="1" applyAlignment="1">
      <alignment horizontal="right" vertical="center" wrapText="1"/>
    </xf>
    <xf numFmtId="0" fontId="6" fillId="6" borderId="7" xfId="0" applyFont="1" applyFill="1" applyBorder="1" applyAlignment="1" applyProtection="1">
      <alignment horizontal="center" vertical="center" wrapText="1"/>
    </xf>
    <xf numFmtId="171" fontId="6" fillId="6" borderId="7" xfId="0" applyNumberFormat="1" applyFont="1" applyFill="1" applyBorder="1" applyAlignment="1" applyProtection="1">
      <alignment horizontal="center" vertical="center" wrapText="1"/>
    </xf>
    <xf numFmtId="171" fontId="6" fillId="6" borderId="7" xfId="0" applyNumberFormat="1" applyFont="1" applyFill="1" applyBorder="1" applyAlignment="1" applyProtection="1">
      <alignment horizontal="center" vertical="center" wrapText="1"/>
      <protection locked="0"/>
    </xf>
    <xf numFmtId="171" fontId="6" fillId="6" borderId="78" xfId="0" applyNumberFormat="1" applyFont="1" applyFill="1" applyBorder="1" applyAlignment="1" applyProtection="1">
      <alignment horizontal="center" vertical="center" wrapText="1"/>
      <protection locked="0"/>
    </xf>
    <xf numFmtId="170" fontId="6" fillId="4" borderId="96" xfId="0" applyNumberFormat="1" applyFont="1" applyFill="1" applyBorder="1" applyAlignment="1" applyProtection="1">
      <alignment horizontal="center" vertical="center" wrapText="1"/>
      <protection locked="0"/>
    </xf>
    <xf numFmtId="174" fontId="6" fillId="4" borderId="78" xfId="0" applyNumberFormat="1" applyFont="1" applyFill="1" applyBorder="1" applyAlignment="1" applyProtection="1">
      <alignment horizontal="center" vertical="center" wrapText="1"/>
      <protection locked="0"/>
    </xf>
    <xf numFmtId="170" fontId="6" fillId="0" borderId="7" xfId="0" applyNumberFormat="1" applyFont="1" applyFill="1" applyBorder="1" applyAlignment="1">
      <alignment horizontal="center" vertical="center" wrapText="1"/>
    </xf>
    <xf numFmtId="0" fontId="6" fillId="6" borderId="7" xfId="0" applyFont="1" applyFill="1" applyBorder="1" applyAlignment="1">
      <alignment horizontal="center" vertical="center" wrapText="1"/>
    </xf>
    <xf numFmtId="171" fontId="6" fillId="6" borderId="7" xfId="0" applyNumberFormat="1" applyFont="1" applyFill="1" applyBorder="1" applyAlignment="1">
      <alignment horizontal="center" vertical="center" wrapText="1"/>
    </xf>
    <xf numFmtId="0" fontId="6" fillId="6" borderId="94" xfId="0" applyFont="1" applyFill="1" applyBorder="1" applyAlignment="1">
      <alignment horizontal="center" vertical="center" wrapText="1"/>
    </xf>
    <xf numFmtId="170" fontId="6" fillId="6" borderId="95" xfId="0" applyNumberFormat="1" applyFont="1" applyFill="1" applyBorder="1" applyAlignment="1" applyProtection="1">
      <alignment horizontal="center" vertical="center" wrapText="1"/>
    </xf>
    <xf numFmtId="172" fontId="6" fillId="6" borderId="94" xfId="0" applyNumberFormat="1" applyFont="1" applyFill="1" applyBorder="1" applyAlignment="1">
      <alignment horizontal="center" vertical="center" wrapText="1"/>
    </xf>
    <xf numFmtId="170" fontId="6" fillId="6" borderId="95" xfId="0" applyNumberFormat="1" applyFont="1" applyFill="1" applyBorder="1" applyAlignment="1" applyProtection="1">
      <alignment horizontal="center" vertical="center" wrapText="1"/>
      <protection locked="0"/>
    </xf>
    <xf numFmtId="170" fontId="6" fillId="6" borderId="7" xfId="0" applyNumberFormat="1" applyFont="1" applyFill="1" applyBorder="1" applyAlignment="1" applyProtection="1">
      <alignment horizontal="center" vertical="center" wrapText="1"/>
    </xf>
    <xf numFmtId="170" fontId="6" fillId="6" borderId="78" xfId="0" applyNumberFormat="1" applyFont="1" applyFill="1" applyBorder="1" applyAlignment="1" applyProtection="1">
      <alignment horizontal="center" vertical="center" wrapText="1"/>
    </xf>
    <xf numFmtId="170" fontId="6" fillId="6" borderId="7" xfId="0" applyNumberFormat="1" applyFont="1" applyFill="1" applyBorder="1" applyAlignment="1">
      <alignment horizontal="center" vertical="center" wrapText="1"/>
    </xf>
    <xf numFmtId="170" fontId="6" fillId="6" borderId="96" xfId="0" applyNumberFormat="1" applyFont="1" applyFill="1" applyBorder="1" applyAlignment="1" applyProtection="1">
      <alignment horizontal="center" vertical="center" wrapText="1"/>
    </xf>
    <xf numFmtId="170" fontId="6" fillId="4" borderId="94" xfId="0" applyNumberFormat="1" applyFont="1" applyFill="1" applyBorder="1" applyAlignment="1" applyProtection="1">
      <alignment horizontal="center" vertical="center" wrapText="1"/>
      <protection locked="0"/>
    </xf>
    <xf numFmtId="0" fontId="6" fillId="6" borderId="106" xfId="0" applyFont="1" applyFill="1" applyBorder="1" applyAlignment="1" applyProtection="1">
      <alignment horizontal="left" vertical="center" wrapText="1"/>
      <protection locked="0"/>
    </xf>
    <xf numFmtId="0" fontId="5" fillId="6" borderId="100" xfId="0" applyFont="1" applyFill="1" applyBorder="1" applyAlignment="1">
      <alignment horizontal="right" vertical="center" wrapText="1"/>
    </xf>
    <xf numFmtId="170" fontId="5" fillId="0" borderId="7" xfId="0" applyNumberFormat="1" applyFont="1" applyBorder="1" applyAlignment="1">
      <alignment horizontal="center" vertical="center" wrapText="1"/>
    </xf>
    <xf numFmtId="170" fontId="5" fillId="0" borderId="98" xfId="0" applyNumberFormat="1" applyFont="1" applyBorder="1" applyAlignment="1">
      <alignment horizontal="center" vertical="center" wrapText="1"/>
    </xf>
    <xf numFmtId="170" fontId="5" fillId="6" borderId="78" xfId="0" applyNumberFormat="1" applyFont="1" applyFill="1" applyBorder="1" applyAlignment="1">
      <alignment horizontal="center" vertical="center" wrapText="1"/>
    </xf>
    <xf numFmtId="173" fontId="5" fillId="0" borderId="12" xfId="0" applyNumberFormat="1" applyFont="1" applyFill="1" applyBorder="1" applyAlignment="1" applyProtection="1">
      <alignment horizontal="right" vertical="center" wrapText="1"/>
    </xf>
    <xf numFmtId="171" fontId="5" fillId="6" borderId="12" xfId="0" applyNumberFormat="1" applyFont="1" applyFill="1" applyBorder="1" applyAlignment="1" applyProtection="1">
      <alignment horizontal="center" vertical="center" wrapText="1"/>
    </xf>
    <xf numFmtId="170" fontId="5" fillId="0" borderId="12" xfId="0" applyNumberFormat="1" applyFont="1" applyFill="1" applyBorder="1" applyAlignment="1">
      <alignment horizontal="center" vertical="center" wrapText="1"/>
    </xf>
    <xf numFmtId="171" fontId="5" fillId="6" borderId="12" xfId="0" applyNumberFormat="1" applyFont="1" applyFill="1" applyBorder="1" applyAlignment="1">
      <alignment horizontal="center" vertical="center" wrapText="1"/>
    </xf>
    <xf numFmtId="170" fontId="5" fillId="6" borderId="26" xfId="0" applyNumberFormat="1" applyFont="1" applyFill="1" applyBorder="1" applyAlignment="1" applyProtection="1">
      <alignment horizontal="center" vertical="center" wrapText="1"/>
    </xf>
    <xf numFmtId="172" fontId="5" fillId="6" borderId="27" xfId="0" applyNumberFormat="1" applyFont="1" applyFill="1" applyBorder="1" applyAlignment="1">
      <alignment horizontal="center" vertical="center" wrapText="1"/>
    </xf>
    <xf numFmtId="170" fontId="5" fillId="0" borderId="27" xfId="0" applyNumberFormat="1" applyFont="1" applyFill="1" applyBorder="1" applyAlignment="1">
      <alignment horizontal="center" vertical="center" wrapText="1"/>
    </xf>
    <xf numFmtId="170" fontId="5" fillId="0" borderId="79" xfId="0" applyNumberFormat="1" applyFont="1" applyFill="1" applyBorder="1" applyAlignment="1">
      <alignment horizontal="center" vertical="center" wrapText="1"/>
    </xf>
    <xf numFmtId="170" fontId="5" fillId="6" borderId="12" xfId="0" applyNumberFormat="1" applyFont="1" applyFill="1" applyBorder="1" applyAlignment="1" applyProtection="1">
      <alignment horizontal="center" vertical="center" wrapText="1"/>
    </xf>
    <xf numFmtId="170" fontId="6" fillId="6" borderId="12" xfId="0" applyNumberFormat="1" applyFont="1" applyFill="1" applyBorder="1" applyAlignment="1">
      <alignment horizontal="center" vertical="center" wrapText="1" shrinkToFit="1"/>
    </xf>
    <xf numFmtId="170" fontId="6" fillId="6" borderId="26" xfId="0" applyNumberFormat="1" applyFont="1" applyFill="1" applyBorder="1" applyAlignment="1">
      <alignment horizontal="center" vertical="center" wrapText="1"/>
    </xf>
    <xf numFmtId="170" fontId="5" fillId="6" borderId="25" xfId="0" applyNumberFormat="1" applyFont="1" applyFill="1" applyBorder="1" applyAlignment="1">
      <alignment horizontal="center" vertical="center" wrapText="1"/>
    </xf>
    <xf numFmtId="170" fontId="5" fillId="6" borderId="12" xfId="0" applyNumberFormat="1" applyFont="1" applyFill="1" applyBorder="1" applyAlignment="1">
      <alignment horizontal="center" vertical="center" wrapText="1"/>
    </xf>
    <xf numFmtId="170" fontId="5" fillId="6" borderId="26" xfId="0" applyNumberFormat="1" applyFont="1" applyFill="1" applyBorder="1" applyAlignment="1">
      <alignment horizontal="center" vertical="center" wrapText="1"/>
    </xf>
    <xf numFmtId="170" fontId="5" fillId="6" borderId="25" xfId="0" applyNumberFormat="1" applyFont="1" applyFill="1" applyBorder="1" applyAlignment="1" applyProtection="1">
      <alignment horizontal="center" vertical="center" wrapText="1"/>
    </xf>
    <xf numFmtId="170" fontId="5" fillId="4" borderId="27" xfId="0" applyNumberFormat="1" applyFont="1" applyFill="1" applyBorder="1" applyAlignment="1" applyProtection="1">
      <alignment horizontal="center" vertical="center" wrapText="1"/>
      <protection locked="0"/>
    </xf>
    <xf numFmtId="0" fontId="3" fillId="6" borderId="107" xfId="0" applyFont="1" applyFill="1" applyBorder="1" applyAlignment="1">
      <alignment horizontal="center" vertical="center" wrapText="1"/>
    </xf>
    <xf numFmtId="0" fontId="3" fillId="6" borderId="107" xfId="0" applyFont="1" applyFill="1" applyBorder="1" applyAlignment="1" applyProtection="1">
      <alignment horizontal="left" vertical="center" wrapText="1"/>
      <protection locked="0"/>
    </xf>
    <xf numFmtId="173" fontId="5" fillId="0" borderId="14" xfId="0" applyNumberFormat="1" applyFont="1" applyFill="1" applyBorder="1" applyAlignment="1" applyProtection="1">
      <alignment horizontal="right" vertical="center" wrapText="1"/>
    </xf>
    <xf numFmtId="0" fontId="5" fillId="6" borderId="14" xfId="0" applyFont="1" applyFill="1" applyBorder="1" applyAlignment="1" applyProtection="1">
      <alignment horizontal="center" vertical="center" wrapText="1"/>
    </xf>
    <xf numFmtId="171" fontId="5" fillId="6" borderId="14" xfId="0" applyNumberFormat="1" applyFont="1" applyFill="1" applyBorder="1" applyAlignment="1" applyProtection="1">
      <alignment horizontal="center" vertical="center" wrapText="1"/>
    </xf>
    <xf numFmtId="170" fontId="5" fillId="0" borderId="14" xfId="0" applyNumberFormat="1" applyFont="1" applyFill="1" applyBorder="1" applyAlignment="1">
      <alignment horizontal="center" vertical="center" wrapText="1"/>
    </xf>
    <xf numFmtId="0" fontId="5" fillId="6" borderId="14" xfId="0" applyFont="1" applyFill="1" applyBorder="1" applyAlignment="1">
      <alignment horizontal="center" vertical="center" wrapText="1"/>
    </xf>
    <xf numFmtId="171" fontId="5" fillId="6" borderId="14" xfId="0" applyNumberFormat="1" applyFont="1" applyFill="1" applyBorder="1" applyAlignment="1">
      <alignment horizontal="center" vertical="center" wrapText="1"/>
    </xf>
    <xf numFmtId="170" fontId="5" fillId="6" borderId="22" xfId="0" applyNumberFormat="1" applyFont="1" applyFill="1" applyBorder="1" applyAlignment="1" applyProtection="1">
      <alignment horizontal="center" vertical="center" wrapText="1"/>
    </xf>
    <xf numFmtId="172" fontId="5" fillId="6" borderId="92" xfId="0" applyNumberFormat="1" applyFont="1" applyFill="1" applyBorder="1" applyAlignment="1">
      <alignment horizontal="center" vertical="center" wrapText="1"/>
    </xf>
    <xf numFmtId="170" fontId="5" fillId="0" borderId="103" xfId="0" applyNumberFormat="1" applyFont="1" applyFill="1" applyBorder="1" applyAlignment="1">
      <alignment horizontal="center" vertical="center" wrapText="1"/>
    </xf>
    <xf numFmtId="0" fontId="5" fillId="6" borderId="70" xfId="0" applyFont="1" applyFill="1" applyBorder="1" applyAlignment="1">
      <alignment horizontal="center" vertical="center" wrapText="1"/>
    </xf>
    <xf numFmtId="170" fontId="5" fillId="6" borderId="14" xfId="0" applyNumberFormat="1" applyFont="1" applyFill="1" applyBorder="1" applyAlignment="1" applyProtection="1">
      <alignment horizontal="center" vertical="center" wrapText="1"/>
    </xf>
    <xf numFmtId="170" fontId="6" fillId="6" borderId="100" xfId="0" applyNumberFormat="1" applyFont="1" applyFill="1" applyBorder="1" applyAlignment="1">
      <alignment horizontal="center" vertical="center" wrapText="1"/>
    </xf>
    <xf numFmtId="170" fontId="6" fillId="6" borderId="14" xfId="0" applyNumberFormat="1" applyFont="1" applyFill="1" applyBorder="1" applyAlignment="1">
      <alignment horizontal="center" vertical="center" wrapText="1" shrinkToFit="1"/>
    </xf>
    <xf numFmtId="170" fontId="6" fillId="6" borderId="22" xfId="0" applyNumberFormat="1" applyFont="1" applyFill="1" applyBorder="1" applyAlignment="1">
      <alignment horizontal="center" vertical="center" wrapText="1"/>
    </xf>
    <xf numFmtId="170" fontId="5" fillId="6" borderId="100" xfId="0" applyNumberFormat="1" applyFont="1" applyFill="1" applyBorder="1" applyAlignment="1">
      <alignment horizontal="center" vertical="center" wrapText="1"/>
    </xf>
    <xf numFmtId="170" fontId="5" fillId="6" borderId="14" xfId="0" applyNumberFormat="1" applyFont="1" applyFill="1" applyBorder="1" applyAlignment="1">
      <alignment horizontal="center" vertical="center" wrapText="1"/>
    </xf>
    <xf numFmtId="170" fontId="5" fillId="6" borderId="22" xfId="0" applyNumberFormat="1" applyFont="1" applyFill="1" applyBorder="1" applyAlignment="1">
      <alignment horizontal="center" vertical="center" wrapText="1"/>
    </xf>
    <xf numFmtId="170" fontId="5" fillId="6" borderId="100" xfId="0" applyNumberFormat="1" applyFont="1" applyFill="1" applyBorder="1" applyAlignment="1" applyProtection="1">
      <alignment horizontal="center" vertical="center" wrapText="1"/>
    </xf>
    <xf numFmtId="170" fontId="5" fillId="4" borderId="92" xfId="0" applyNumberFormat="1" applyFont="1" applyFill="1" applyBorder="1" applyAlignment="1" applyProtection="1">
      <alignment horizontal="center" vertical="center" wrapText="1"/>
      <protection locked="0"/>
    </xf>
    <xf numFmtId="0" fontId="3" fillId="6" borderId="32" xfId="0" applyFont="1" applyFill="1" applyBorder="1" applyAlignment="1">
      <alignment horizontal="center" vertical="center" wrapText="1"/>
    </xf>
    <xf numFmtId="0" fontId="3" fillId="6" borderId="32" xfId="0" applyFont="1" applyFill="1" applyBorder="1" applyAlignment="1" applyProtection="1">
      <alignment horizontal="left" vertical="center" wrapText="1"/>
      <protection locked="0"/>
    </xf>
    <xf numFmtId="165" fontId="5" fillId="4" borderId="25" xfId="2" applyFont="1" applyFill="1" applyBorder="1" applyAlignment="1" applyProtection="1">
      <alignment horizontal="right" vertical="center" wrapText="1"/>
      <protection locked="0"/>
    </xf>
    <xf numFmtId="173" fontId="5" fillId="0" borderId="12" xfId="0" applyNumberFormat="1" applyFont="1" applyBorder="1" applyAlignment="1">
      <alignment horizontal="right" vertical="center" wrapText="1"/>
    </xf>
    <xf numFmtId="170" fontId="5" fillId="0" borderId="12" xfId="0" applyNumberFormat="1" applyFont="1" applyBorder="1" applyAlignment="1">
      <alignment horizontal="center" vertical="center" wrapText="1"/>
    </xf>
    <xf numFmtId="170" fontId="5" fillId="0" borderId="79" xfId="0" applyNumberFormat="1" applyFont="1" applyBorder="1" applyAlignment="1">
      <alignment horizontal="center" vertical="center" wrapText="1"/>
    </xf>
    <xf numFmtId="0" fontId="5" fillId="6" borderId="1" xfId="0" applyFont="1" applyFill="1" applyBorder="1" applyAlignment="1" applyProtection="1">
      <alignment horizontal="center" vertical="center" wrapText="1"/>
      <protection locked="0"/>
    </xf>
    <xf numFmtId="0" fontId="12" fillId="0" borderId="1" xfId="0" applyFont="1" applyFill="1" applyBorder="1" applyAlignment="1">
      <alignment vertical="center" wrapText="1"/>
    </xf>
    <xf numFmtId="166" fontId="5" fillId="4" borderId="1" xfId="2" applyNumberFormat="1" applyFont="1" applyFill="1" applyBorder="1" applyAlignment="1" applyProtection="1">
      <alignment horizontal="right" vertical="center" wrapText="1"/>
      <protection locked="0"/>
    </xf>
    <xf numFmtId="0" fontId="5" fillId="6" borderId="1" xfId="0" applyNumberFormat="1" applyFont="1" applyFill="1" applyBorder="1" applyAlignment="1" applyProtection="1">
      <alignment horizontal="right" vertical="center" wrapText="1"/>
    </xf>
    <xf numFmtId="170" fontId="5" fillId="4" borderId="1" xfId="0" applyNumberFormat="1" applyFont="1" applyFill="1" applyBorder="1" applyAlignment="1" applyProtection="1">
      <alignment horizontal="center" vertical="center" wrapText="1"/>
      <protection locked="0"/>
    </xf>
    <xf numFmtId="168" fontId="5" fillId="4" borderId="1" xfId="0" applyNumberFormat="1" applyFont="1" applyFill="1" applyBorder="1" applyAlignment="1" applyProtection="1">
      <alignment horizontal="right" vertical="center" wrapText="1"/>
      <protection locked="0"/>
    </xf>
    <xf numFmtId="174" fontId="5" fillId="4" borderId="1" xfId="0" applyNumberFormat="1" applyFont="1" applyFill="1" applyBorder="1" applyAlignment="1" applyProtection="1">
      <alignment horizontal="center" vertical="center" wrapText="1"/>
      <protection locked="0"/>
    </xf>
    <xf numFmtId="172" fontId="5" fillId="6" borderId="1" xfId="0" applyNumberFormat="1" applyFont="1" applyFill="1" applyBorder="1" applyAlignment="1">
      <alignment horizontal="center" vertical="center" wrapText="1"/>
    </xf>
    <xf numFmtId="170" fontId="5" fillId="6" borderId="1" xfId="0" applyNumberFormat="1" applyFont="1" applyFill="1" applyBorder="1" applyAlignment="1" applyProtection="1">
      <alignment horizontal="center" vertical="center" wrapText="1"/>
      <protection locked="0"/>
    </xf>
    <xf numFmtId="0" fontId="3" fillId="6" borderId="1" xfId="0" applyFont="1" applyFill="1" applyBorder="1" applyAlignment="1">
      <alignment horizontal="center" vertical="center" wrapText="1"/>
    </xf>
    <xf numFmtId="170" fontId="5" fillId="4" borderId="1" xfId="0" applyNumberFormat="1" applyFont="1" applyFill="1" applyBorder="1" applyAlignment="1" applyProtection="1">
      <alignment horizontal="right" vertical="center" wrapText="1"/>
      <protection locked="0"/>
    </xf>
    <xf numFmtId="0" fontId="3" fillId="5" borderId="1" xfId="0" applyFont="1" applyFill="1" applyBorder="1" applyAlignment="1">
      <alignment vertical="center" wrapText="1"/>
    </xf>
    <xf numFmtId="166" fontId="3" fillId="5" borderId="1" xfId="2" applyNumberFormat="1" applyFont="1" applyFill="1" applyBorder="1" applyAlignment="1">
      <alignment vertical="center" wrapText="1"/>
    </xf>
    <xf numFmtId="173" fontId="3" fillId="5" borderId="1" xfId="0" applyNumberFormat="1" applyFont="1" applyFill="1" applyBorder="1" applyAlignment="1">
      <alignment vertical="center" wrapText="1"/>
    </xf>
    <xf numFmtId="0" fontId="13" fillId="5" borderId="1" xfId="0" applyFont="1" applyFill="1" applyBorder="1" applyAlignment="1">
      <alignment vertical="center" wrapText="1"/>
    </xf>
    <xf numFmtId="0" fontId="3" fillId="5" borderId="1" xfId="0" applyFont="1" applyFill="1" applyBorder="1" applyAlignment="1" applyProtection="1">
      <alignment vertical="center" wrapText="1"/>
      <protection locked="0"/>
    </xf>
    <xf numFmtId="0" fontId="3" fillId="5" borderId="1" xfId="0" applyFont="1" applyFill="1" applyBorder="1" applyAlignment="1">
      <alignment horizontal="left" vertical="center" wrapText="1"/>
    </xf>
    <xf numFmtId="0" fontId="3" fillId="5" borderId="1" xfId="0" applyFont="1" applyFill="1" applyBorder="1" applyAlignment="1" applyProtection="1">
      <alignment horizontal="left" vertical="center" wrapText="1"/>
      <protection locked="0"/>
    </xf>
    <xf numFmtId="0" fontId="3" fillId="0" borderId="1" xfId="0" applyFont="1" applyBorder="1" applyAlignment="1" applyProtection="1">
      <alignment horizontal="justify" vertical="center"/>
      <protection locked="0"/>
    </xf>
    <xf numFmtId="165" fontId="5" fillId="4" borderId="1" xfId="2" applyFont="1" applyFill="1" applyBorder="1" applyAlignment="1" applyProtection="1">
      <alignment horizontal="right" vertical="center" wrapText="1"/>
      <protection locked="0"/>
    </xf>
    <xf numFmtId="171" fontId="5" fillId="0" borderId="1" xfId="0" applyNumberFormat="1" applyFont="1" applyFill="1" applyBorder="1" applyAlignment="1" applyProtection="1">
      <alignment horizontal="center" vertical="center" wrapText="1"/>
      <protection locked="0"/>
    </xf>
    <xf numFmtId="170" fontId="3" fillId="6" borderId="1" xfId="0" applyNumberFormat="1" applyFont="1" applyFill="1" applyBorder="1" applyAlignment="1" applyProtection="1">
      <alignment horizontal="left" vertical="center" wrapText="1"/>
      <protection locked="0"/>
    </xf>
    <xf numFmtId="170" fontId="4" fillId="4" borderId="1" xfId="0" applyNumberFormat="1" applyFont="1" applyFill="1" applyBorder="1" applyAlignment="1" applyProtection="1">
      <alignment horizontal="center" vertical="center" wrapText="1"/>
      <protection locked="0"/>
    </xf>
    <xf numFmtId="8" fontId="5" fillId="27" borderId="1" xfId="0" applyNumberFormat="1" applyFont="1" applyFill="1" applyBorder="1" applyAlignment="1">
      <alignment horizontal="center" wrapText="1"/>
    </xf>
    <xf numFmtId="0" fontId="3" fillId="0" borderId="1" xfId="0" applyFont="1" applyBorder="1" applyAlignment="1" applyProtection="1">
      <alignment horizontal="justify" vertical="center" wrapText="1"/>
      <protection locked="0"/>
    </xf>
    <xf numFmtId="0" fontId="12" fillId="0" borderId="1" xfId="0" applyFont="1" applyBorder="1" applyAlignment="1">
      <alignment vertical="center" wrapText="1"/>
    </xf>
    <xf numFmtId="0" fontId="5" fillId="6" borderId="1" xfId="0" applyFont="1" applyFill="1" applyBorder="1" applyAlignment="1">
      <alignment horizontal="right" vertical="center" wrapText="1"/>
    </xf>
    <xf numFmtId="171" fontId="3" fillId="0" borderId="108" xfId="0" applyNumberFormat="1" applyFont="1" applyBorder="1" applyAlignment="1">
      <alignment horizontal="center" vertical="center" wrapText="1"/>
    </xf>
    <xf numFmtId="172" fontId="3" fillId="0" borderId="108" xfId="0" applyNumberFormat="1" applyFont="1" applyBorder="1" applyAlignment="1">
      <alignment horizontal="center" vertical="center" wrapText="1"/>
    </xf>
    <xf numFmtId="171" fontId="3" fillId="0" borderId="109" xfId="0" applyNumberFormat="1" applyFont="1" applyBorder="1" applyAlignment="1">
      <alignment horizontal="center" vertical="center" wrapText="1"/>
    </xf>
    <xf numFmtId="172" fontId="3" fillId="0" borderId="109" xfId="0" applyNumberFormat="1" applyFont="1" applyBorder="1" applyAlignment="1">
      <alignment horizontal="center" vertical="center" wrapText="1"/>
    </xf>
    <xf numFmtId="0" fontId="13" fillId="5" borderId="109" xfId="0" applyFont="1" applyFill="1" applyBorder="1" applyAlignment="1">
      <alignment horizontal="center" vertical="center" wrapText="1"/>
    </xf>
    <xf numFmtId="0" fontId="3" fillId="5" borderId="109" xfId="0" applyFont="1" applyFill="1" applyBorder="1" applyAlignment="1">
      <alignment horizontal="center" vertical="center" wrapText="1"/>
    </xf>
    <xf numFmtId="0" fontId="13" fillId="5" borderId="110" xfId="0" applyFont="1" applyFill="1" applyBorder="1" applyAlignment="1">
      <alignment horizontal="center" vertical="center" wrapText="1"/>
    </xf>
    <xf numFmtId="0" fontId="3" fillId="5" borderId="110" xfId="0" applyFont="1" applyFill="1" applyBorder="1" applyAlignment="1">
      <alignment horizontal="center" vertical="center" wrapText="1"/>
    </xf>
    <xf numFmtId="0" fontId="6" fillId="6" borderId="7" xfId="0" applyFont="1" applyFill="1" applyBorder="1" applyAlignment="1" applyProtection="1">
      <alignment horizontal="left" vertical="center" wrapText="1"/>
    </xf>
    <xf numFmtId="0" fontId="6" fillId="6" borderId="7" xfId="0" applyFont="1" applyFill="1" applyBorder="1" applyAlignment="1" applyProtection="1">
      <alignment vertical="center" wrapText="1"/>
    </xf>
    <xf numFmtId="0" fontId="6" fillId="0" borderId="7" xfId="0" applyFont="1" applyBorder="1" applyAlignment="1" applyProtection="1">
      <alignment horizontal="center" vertical="center" wrapText="1"/>
    </xf>
    <xf numFmtId="0" fontId="7" fillId="0" borderId="7" xfId="0" applyFont="1" applyFill="1" applyBorder="1" applyAlignment="1" applyProtection="1">
      <alignment vertical="center" wrapText="1"/>
    </xf>
    <xf numFmtId="0" fontId="6" fillId="0" borderId="111" xfId="0" applyFont="1" applyBorder="1" applyAlignment="1" applyProtection="1">
      <alignment horizontal="center" vertical="center" wrapText="1"/>
    </xf>
    <xf numFmtId="0" fontId="6" fillId="6" borderId="7" xfId="0" applyFont="1" applyFill="1" applyBorder="1" applyAlignment="1">
      <alignment vertical="center" wrapText="1"/>
    </xf>
    <xf numFmtId="0" fontId="6" fillId="0" borderId="7" xfId="0" applyFont="1" applyBorder="1" applyAlignment="1">
      <alignment horizontal="center" vertical="center" wrapText="1"/>
    </xf>
    <xf numFmtId="0" fontId="7" fillId="0" borderId="7" xfId="0" applyFont="1" applyFill="1" applyBorder="1" applyAlignment="1">
      <alignment vertical="center" wrapText="1"/>
    </xf>
    <xf numFmtId="0" fontId="6" fillId="0" borderId="111" xfId="0" applyFont="1" applyBorder="1" applyAlignment="1">
      <alignment horizontal="center" vertical="center" wrapText="1"/>
    </xf>
    <xf numFmtId="0" fontId="6" fillId="6" borderId="12" xfId="0" applyFont="1" applyFill="1" applyBorder="1" applyAlignment="1" applyProtection="1">
      <alignment horizontal="left" vertical="center" wrapText="1"/>
    </xf>
    <xf numFmtId="0" fontId="6" fillId="6" borderId="12" xfId="0" applyFont="1" applyFill="1" applyBorder="1" applyAlignment="1">
      <alignment vertical="center" wrapText="1"/>
    </xf>
    <xf numFmtId="0" fontId="6" fillId="0" borderId="12" xfId="0" applyFont="1" applyBorder="1" applyAlignment="1">
      <alignment horizontal="center" vertical="center" wrapText="1"/>
    </xf>
    <xf numFmtId="0" fontId="7" fillId="0" borderId="12" xfId="0" applyFont="1" applyFill="1" applyBorder="1" applyAlignment="1">
      <alignment vertical="center" wrapText="1"/>
    </xf>
    <xf numFmtId="0" fontId="6" fillId="0" borderId="39" xfId="0" applyFont="1" applyBorder="1" applyAlignment="1">
      <alignment horizontal="center" vertical="center" wrapText="1"/>
    </xf>
    <xf numFmtId="0" fontId="6" fillId="6" borderId="12" xfId="0" applyFont="1" applyFill="1" applyBorder="1" applyAlignment="1">
      <alignment horizontal="center" vertical="center" wrapText="1"/>
    </xf>
    <xf numFmtId="0" fontId="6" fillId="6" borderId="14" xfId="0" applyFont="1" applyFill="1" applyBorder="1" applyAlignment="1" applyProtection="1">
      <alignment horizontal="center" vertical="center" wrapText="1"/>
    </xf>
    <xf numFmtId="0" fontId="6" fillId="6" borderId="14" xfId="0" applyFont="1" applyFill="1" applyBorder="1" applyAlignment="1" applyProtection="1">
      <alignment horizontal="left" vertical="center" wrapText="1"/>
    </xf>
    <xf numFmtId="0" fontId="6" fillId="6" borderId="14" xfId="0" applyFont="1" applyFill="1" applyBorder="1" applyAlignment="1" applyProtection="1">
      <alignment vertical="center" wrapText="1"/>
    </xf>
    <xf numFmtId="0" fontId="6" fillId="0" borderId="14" xfId="0" applyFont="1" applyBorder="1" applyAlignment="1" applyProtection="1">
      <alignment horizontal="center" vertical="center" wrapText="1"/>
    </xf>
    <xf numFmtId="0" fontId="7" fillId="0" borderId="14" xfId="0" applyFont="1" applyFill="1" applyBorder="1" applyAlignment="1" applyProtection="1">
      <alignment vertical="center" wrapText="1"/>
    </xf>
    <xf numFmtId="0" fontId="6" fillId="0" borderId="16"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7" fillId="0" borderId="12" xfId="0" applyFont="1" applyFill="1" applyBorder="1" applyAlignment="1" applyProtection="1">
      <alignment vertical="center" wrapText="1"/>
    </xf>
    <xf numFmtId="0" fontId="6" fillId="0" borderId="39" xfId="0" applyFont="1" applyBorder="1" applyAlignment="1" applyProtection="1">
      <alignment horizontal="center" vertical="center" wrapText="1"/>
    </xf>
    <xf numFmtId="0" fontId="6" fillId="6" borderId="14" xfId="0" applyFont="1" applyFill="1" applyBorder="1" applyAlignment="1">
      <alignment vertical="center" wrapText="1"/>
    </xf>
    <xf numFmtId="0" fontId="6" fillId="0" borderId="14" xfId="0" applyFont="1" applyBorder="1" applyAlignment="1">
      <alignment horizontal="center" vertical="center" wrapText="1"/>
    </xf>
    <xf numFmtId="0" fontId="7" fillId="0" borderId="14" xfId="0" applyFont="1" applyFill="1" applyBorder="1" applyAlignment="1">
      <alignment vertical="center" wrapText="1"/>
    </xf>
    <xf numFmtId="0" fontId="6" fillId="0" borderId="16" xfId="0" applyFont="1" applyBorder="1" applyAlignment="1">
      <alignment horizontal="center" vertical="center" wrapText="1"/>
    </xf>
    <xf numFmtId="0" fontId="6" fillId="6" borderId="14" xfId="0" applyFont="1" applyFill="1" applyBorder="1" applyAlignment="1">
      <alignment horizontal="center" vertical="center" wrapText="1"/>
    </xf>
    <xf numFmtId="0" fontId="3" fillId="0" borderId="1" xfId="0" applyFont="1" applyBorder="1" applyAlignment="1" applyProtection="1">
      <alignment horizontal="left" vertical="center"/>
    </xf>
    <xf numFmtId="0" fontId="5" fillId="0" borderId="112" xfId="0" applyFont="1" applyBorder="1" applyAlignment="1">
      <alignment horizontal="center" vertical="center" wrapText="1"/>
    </xf>
    <xf numFmtId="0" fontId="5" fillId="0" borderId="1" xfId="0" applyFont="1" applyBorder="1" applyAlignment="1" applyProtection="1">
      <alignment horizontal="center" vertical="center" wrapText="1"/>
    </xf>
    <xf numFmtId="0" fontId="5" fillId="5" borderId="1" xfId="0" applyFont="1" applyFill="1" applyBorder="1" applyAlignment="1">
      <alignment horizontal="center" vertical="center" wrapText="1"/>
    </xf>
    <xf numFmtId="0" fontId="6" fillId="6"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1" fontId="6" fillId="6" borderId="1" xfId="0" applyNumberFormat="1" applyFont="1" applyFill="1" applyBorder="1" applyAlignment="1">
      <alignment horizontal="center" vertical="center" wrapText="1"/>
    </xf>
    <xf numFmtId="18" fontId="6" fillId="0" borderId="1" xfId="0" applyNumberFormat="1" applyFont="1" applyBorder="1" applyAlignment="1" applyProtection="1">
      <alignment horizontal="center" vertical="center" wrapText="1"/>
      <protection locked="0"/>
    </xf>
    <xf numFmtId="176" fontId="4" fillId="0" borderId="1" xfId="7" applyNumberFormat="1" applyFont="1" applyBorder="1" applyAlignment="1">
      <alignment horizontal="center" vertical="center" wrapText="1"/>
    </xf>
    <xf numFmtId="44" fontId="3" fillId="0" borderId="0" xfId="8" applyFont="1" applyAlignment="1">
      <alignment wrapText="1"/>
    </xf>
    <xf numFmtId="9" fontId="6" fillId="25" borderId="1" xfId="0" applyNumberFormat="1"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xf>
    <xf numFmtId="0" fontId="6" fillId="6"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6"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7" xfId="0" applyFont="1" applyBorder="1" applyAlignment="1" applyProtection="1">
      <alignment horizontal="center" vertical="center" wrapText="1"/>
    </xf>
    <xf numFmtId="0" fontId="3" fillId="0" borderId="18" xfId="0" applyFont="1" applyBorder="1" applyAlignment="1" applyProtection="1">
      <alignment horizontal="center" vertical="center" wrapText="1"/>
    </xf>
    <xf numFmtId="0" fontId="3" fillId="0" borderId="51"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35" xfId="0" applyFont="1" applyBorder="1" applyAlignment="1" applyProtection="1">
      <alignment horizontal="center" vertical="center" wrapText="1"/>
    </xf>
    <xf numFmtId="168" fontId="3" fillId="6" borderId="13" xfId="0" applyNumberFormat="1" applyFont="1" applyFill="1" applyBorder="1" applyAlignment="1" applyProtection="1">
      <alignment horizontal="center" vertical="center" wrapText="1"/>
    </xf>
    <xf numFmtId="168" fontId="3" fillId="6" borderId="14" xfId="0" applyNumberFormat="1" applyFont="1" applyFill="1" applyBorder="1" applyAlignment="1" applyProtection="1">
      <alignment horizontal="center" vertical="center" wrapText="1"/>
    </xf>
    <xf numFmtId="169" fontId="3" fillId="6" borderId="13" xfId="4" applyNumberFormat="1" applyFont="1" applyFill="1" applyBorder="1" applyAlignment="1" applyProtection="1">
      <alignment horizontal="center" vertical="center" wrapText="1"/>
    </xf>
    <xf numFmtId="169" fontId="3" fillId="6" borderId="14" xfId="4" applyNumberFormat="1" applyFont="1" applyFill="1" applyBorder="1" applyAlignment="1" applyProtection="1">
      <alignment horizontal="center" vertical="center" wrapText="1"/>
    </xf>
    <xf numFmtId="0" fontId="3" fillId="6" borderId="13" xfId="0" applyFont="1" applyFill="1" applyBorder="1" applyAlignment="1" applyProtection="1">
      <alignment horizontal="center" vertical="center" wrapText="1"/>
    </xf>
    <xf numFmtId="0" fontId="3" fillId="6" borderId="14" xfId="0" applyFont="1" applyFill="1" applyBorder="1" applyAlignment="1" applyProtection="1">
      <alignment horizontal="center" vertical="center" wrapText="1"/>
    </xf>
    <xf numFmtId="0" fontId="3" fillId="6" borderId="15" xfId="0" applyFont="1" applyFill="1" applyBorder="1" applyAlignment="1" applyProtection="1">
      <alignment horizontal="left" vertical="center" wrapText="1"/>
      <protection locked="0"/>
    </xf>
    <xf numFmtId="0" fontId="3" fillId="6" borderId="16" xfId="0" applyFont="1" applyFill="1" applyBorder="1" applyAlignment="1" applyProtection="1">
      <alignment horizontal="left" vertical="center" wrapText="1"/>
      <protection locked="0"/>
    </xf>
    <xf numFmtId="0" fontId="11" fillId="6" borderId="13" xfId="0" applyFont="1" applyFill="1" applyBorder="1" applyAlignment="1" applyProtection="1">
      <alignment horizontal="center" vertical="center" wrapText="1"/>
    </xf>
    <xf numFmtId="0" fontId="11" fillId="6" borderId="14" xfId="0" applyFont="1" applyFill="1" applyBorder="1" applyAlignment="1" applyProtection="1">
      <alignment horizontal="center" vertical="center" wrapText="1"/>
    </xf>
    <xf numFmtId="169" fontId="3" fillId="6" borderId="13" xfId="4" applyNumberFormat="1" applyFont="1" applyFill="1" applyBorder="1" applyAlignment="1">
      <alignment horizontal="center" vertical="center" wrapText="1"/>
    </xf>
    <xf numFmtId="169" fontId="3" fillId="6" borderId="14" xfId="4" applyNumberFormat="1" applyFont="1" applyFill="1" applyBorder="1" applyAlignment="1">
      <alignment horizontal="center" vertical="center" wrapText="1"/>
    </xf>
    <xf numFmtId="169" fontId="3" fillId="6" borderId="72" xfId="4" applyNumberFormat="1"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72" xfId="0" applyFont="1" applyFill="1" applyBorder="1" applyAlignment="1">
      <alignment horizontal="center" vertical="center" wrapText="1"/>
    </xf>
    <xf numFmtId="168" fontId="3" fillId="6" borderId="72" xfId="0" applyNumberFormat="1" applyFont="1" applyFill="1" applyBorder="1" applyAlignment="1" applyProtection="1">
      <alignment horizontal="center" vertical="center" wrapText="1"/>
    </xf>
    <xf numFmtId="169" fontId="3" fillId="6" borderId="72" xfId="4" applyNumberFormat="1" applyFont="1" applyFill="1" applyBorder="1" applyAlignment="1" applyProtection="1">
      <alignment horizontal="center" vertical="center" wrapText="1"/>
    </xf>
    <xf numFmtId="0" fontId="3" fillId="6" borderId="72" xfId="0" applyFont="1" applyFill="1" applyBorder="1" applyAlignment="1" applyProtection="1">
      <alignment horizontal="center" vertical="center" wrapText="1"/>
    </xf>
    <xf numFmtId="169" fontId="3" fillId="6" borderId="73" xfId="4" applyNumberFormat="1" applyFont="1" applyFill="1" applyBorder="1" applyAlignment="1" applyProtection="1">
      <alignment horizontal="center" vertical="center" wrapText="1"/>
    </xf>
    <xf numFmtId="169" fontId="3" fillId="6" borderId="70" xfId="4" applyNumberFormat="1" applyFont="1" applyFill="1" applyBorder="1" applyAlignment="1" applyProtection="1">
      <alignment horizontal="center" vertical="center" wrapText="1"/>
    </xf>
    <xf numFmtId="169" fontId="3" fillId="6" borderId="74" xfId="4" applyNumberFormat="1" applyFont="1" applyFill="1" applyBorder="1" applyAlignment="1" applyProtection="1">
      <alignment horizontal="center" vertical="center" wrapText="1"/>
    </xf>
    <xf numFmtId="0" fontId="11" fillId="6" borderId="72" xfId="0" applyFont="1" applyFill="1" applyBorder="1" applyAlignment="1" applyProtection="1">
      <alignment horizontal="center" vertical="center" wrapText="1"/>
    </xf>
    <xf numFmtId="1" fontId="3" fillId="0" borderId="11" xfId="0" applyNumberFormat="1" applyFont="1" applyBorder="1" applyAlignment="1" applyProtection="1">
      <alignment horizontal="center" vertical="center" wrapText="1"/>
    </xf>
    <xf numFmtId="1" fontId="3" fillId="0" borderId="35" xfId="0" applyNumberFormat="1" applyFont="1" applyBorder="1" applyAlignment="1" applyProtection="1">
      <alignment horizontal="center" vertical="center" wrapText="1"/>
    </xf>
    <xf numFmtId="0" fontId="5" fillId="6" borderId="15" xfId="0" applyFont="1" applyFill="1" applyBorder="1" applyAlignment="1" applyProtection="1">
      <alignment horizontal="left" vertical="center" wrapText="1"/>
      <protection locked="0"/>
    </xf>
    <xf numFmtId="0" fontId="3" fillId="25" borderId="11" xfId="0" applyFont="1" applyFill="1" applyBorder="1" applyAlignment="1" applyProtection="1">
      <alignment horizontal="center" vertical="center" wrapText="1"/>
    </xf>
    <xf numFmtId="0" fontId="3" fillId="25" borderId="35" xfId="0" applyFont="1" applyFill="1" applyBorder="1" applyAlignment="1" applyProtection="1">
      <alignment horizontal="center" vertical="center" wrapText="1"/>
    </xf>
    <xf numFmtId="0" fontId="7" fillId="0" borderId="0" xfId="3" applyFont="1" applyAlignment="1" applyProtection="1">
      <alignment horizontal="center" vertical="center" wrapText="1"/>
    </xf>
    <xf numFmtId="0" fontId="6" fillId="6"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3" fillId="0" borderId="35" xfId="0" applyFont="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xf>
    <xf numFmtId="0" fontId="6" fillId="6" borderId="1" xfId="0" applyFont="1" applyFill="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7" fillId="7" borderId="19" xfId="0" applyFont="1" applyFill="1" applyBorder="1" applyAlignment="1" applyProtection="1">
      <alignment horizontal="center" vertical="center" wrapText="1"/>
      <protection locked="0"/>
    </xf>
    <xf numFmtId="0" fontId="7" fillId="7" borderId="20" xfId="0" applyFont="1" applyFill="1" applyBorder="1" applyAlignment="1" applyProtection="1">
      <alignment horizontal="center" vertical="center" wrapText="1"/>
      <protection locked="0"/>
    </xf>
    <xf numFmtId="0" fontId="7" fillId="7" borderId="3" xfId="0" applyFont="1" applyFill="1" applyBorder="1" applyAlignment="1" applyProtection="1">
      <alignment horizontal="center" vertical="center" wrapText="1"/>
      <protection locked="0"/>
    </xf>
    <xf numFmtId="0" fontId="6" fillId="0" borderId="83" xfId="0" applyFont="1" applyBorder="1" applyAlignment="1" applyProtection="1">
      <alignment horizontal="center" vertical="center" wrapText="1"/>
      <protection locked="0"/>
    </xf>
    <xf numFmtId="0" fontId="6" fillId="6" borderId="34" xfId="0" applyFont="1" applyFill="1" applyBorder="1" applyAlignment="1" applyProtection="1">
      <alignment horizontal="center" vertical="center" wrapText="1"/>
      <protection locked="0"/>
    </xf>
    <xf numFmtId="0" fontId="6" fillId="0" borderId="34" xfId="0" applyFont="1" applyBorder="1" applyAlignment="1" applyProtection="1">
      <alignment horizontal="center" vertical="center" wrapText="1"/>
      <protection locked="0"/>
    </xf>
    <xf numFmtId="0" fontId="7" fillId="0" borderId="20" xfId="0" applyFont="1" applyFill="1" applyBorder="1" applyAlignment="1" applyProtection="1">
      <alignment horizontal="center" vertical="center" wrapText="1"/>
      <protection locked="0"/>
    </xf>
    <xf numFmtId="0" fontId="7" fillId="7" borderId="37" xfId="0" applyFont="1" applyFill="1" applyBorder="1" applyAlignment="1" applyProtection="1">
      <alignment horizontal="center" vertical="center" wrapText="1"/>
      <protection locked="0"/>
    </xf>
    <xf numFmtId="0" fontId="7" fillId="7" borderId="5" xfId="0" applyFont="1" applyFill="1" applyBorder="1" applyAlignment="1" applyProtection="1">
      <alignment horizontal="center" vertical="center" wrapText="1"/>
      <protection locked="0"/>
    </xf>
    <xf numFmtId="0" fontId="3" fillId="0" borderId="82" xfId="0" applyFont="1" applyBorder="1" applyAlignment="1" applyProtection="1">
      <alignment horizontal="center" vertical="center" wrapText="1"/>
      <protection locked="0"/>
    </xf>
    <xf numFmtId="0" fontId="6" fillId="7" borderId="19" xfId="0" applyFont="1" applyFill="1" applyBorder="1" applyAlignment="1" applyProtection="1">
      <alignment horizontal="center" vertical="center" wrapText="1"/>
      <protection locked="0"/>
    </xf>
    <xf numFmtId="0" fontId="6" fillId="7" borderId="20" xfId="0" applyFont="1" applyFill="1" applyBorder="1" applyAlignment="1" applyProtection="1">
      <alignment horizontal="center" vertical="center" wrapText="1"/>
      <protection locked="0"/>
    </xf>
    <xf numFmtId="0" fontId="6" fillId="7" borderId="3" xfId="0" applyFont="1" applyFill="1" applyBorder="1" applyAlignment="1" applyProtection="1">
      <alignment horizontal="center" vertical="center" wrapText="1"/>
      <protection locked="0"/>
    </xf>
    <xf numFmtId="0" fontId="6" fillId="6" borderId="34" xfId="0" applyFont="1" applyFill="1" applyBorder="1" applyAlignment="1" applyProtection="1">
      <alignment horizontal="left" vertical="center" wrapText="1"/>
      <protection locked="0"/>
    </xf>
    <xf numFmtId="0" fontId="6" fillId="6" borderId="34" xfId="0" applyFont="1" applyFill="1" applyBorder="1" applyAlignment="1" applyProtection="1">
      <alignment horizontal="center" vertical="center" wrapText="1"/>
    </xf>
    <xf numFmtId="0" fontId="6"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wrapText="1"/>
    </xf>
    <xf numFmtId="0" fontId="3" fillId="0" borderId="91"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8" xfId="0" applyFont="1" applyBorder="1" applyAlignment="1" applyProtection="1">
      <alignment horizontal="center" vertical="center" wrapText="1"/>
    </xf>
    <xf numFmtId="0" fontId="6" fillId="0" borderId="11" xfId="0" applyFont="1" applyBorder="1" applyAlignment="1" applyProtection="1">
      <alignment horizontal="center" vertical="center" wrapText="1"/>
    </xf>
    <xf numFmtId="0" fontId="6" fillId="0" borderId="35" xfId="0" applyFont="1" applyBorder="1" applyAlignment="1" applyProtection="1">
      <alignment horizontal="center" vertical="center" wrapText="1"/>
    </xf>
    <xf numFmtId="0" fontId="6" fillId="0" borderId="91" xfId="0" applyFont="1" applyBorder="1" applyAlignment="1" applyProtection="1">
      <alignment horizontal="center" vertical="center" wrapText="1"/>
    </xf>
    <xf numFmtId="0" fontId="7" fillId="24" borderId="21" xfId="0" applyFont="1" applyFill="1" applyBorder="1" applyAlignment="1" applyProtection="1">
      <alignment horizontal="center" vertical="center" wrapText="1"/>
      <protection locked="0"/>
    </xf>
    <xf numFmtId="0" fontId="7" fillId="24" borderId="60" xfId="0" applyFont="1" applyFill="1" applyBorder="1" applyAlignment="1" applyProtection="1">
      <alignment horizontal="center" vertical="center" wrapText="1"/>
      <protection locked="0"/>
    </xf>
    <xf numFmtId="0" fontId="7" fillId="24" borderId="61" xfId="0" applyFont="1" applyFill="1" applyBorder="1" applyAlignment="1" applyProtection="1">
      <alignment horizontal="center" vertical="center" wrapText="1"/>
      <protection locked="0"/>
    </xf>
    <xf numFmtId="0" fontId="7" fillId="24" borderId="62" xfId="0" applyFont="1" applyFill="1" applyBorder="1" applyAlignment="1" applyProtection="1">
      <alignment horizontal="center" vertical="center" wrapText="1"/>
      <protection locked="0"/>
    </xf>
    <xf numFmtId="0" fontId="7" fillId="24" borderId="63" xfId="0" applyFont="1" applyFill="1" applyBorder="1" applyAlignment="1" applyProtection="1">
      <alignment horizontal="center" vertical="center" wrapText="1"/>
      <protection locked="0"/>
    </xf>
    <xf numFmtId="0" fontId="7" fillId="24" borderId="93" xfId="0" applyFont="1" applyFill="1" applyBorder="1" applyAlignment="1" applyProtection="1">
      <alignment horizontal="center" vertical="center" wrapText="1"/>
      <protection locked="0"/>
    </xf>
    <xf numFmtId="0" fontId="7" fillId="24" borderId="29" xfId="0" applyFont="1" applyFill="1" applyBorder="1" applyAlignment="1" applyProtection="1">
      <alignment horizontal="center" vertical="center" wrapText="1"/>
      <protection locked="0"/>
    </xf>
    <xf numFmtId="0" fontId="7" fillId="24" borderId="30" xfId="0" applyFont="1" applyFill="1" applyBorder="1" applyAlignment="1" applyProtection="1">
      <alignment horizontal="center" vertical="center" wrapText="1"/>
      <protection locked="0"/>
    </xf>
    <xf numFmtId="0" fontId="7" fillId="24" borderId="31" xfId="0" applyFont="1" applyFill="1" applyBorder="1" applyAlignment="1" applyProtection="1">
      <alignment horizontal="center" vertical="center" wrapText="1"/>
      <protection locked="0"/>
    </xf>
    <xf numFmtId="0" fontId="6" fillId="24" borderId="21" xfId="0"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91" xfId="0" applyFont="1" applyBorder="1" applyAlignment="1">
      <alignment horizontal="center" vertical="center" wrapText="1"/>
    </xf>
    <xf numFmtId="0" fontId="5" fillId="0" borderId="18" xfId="0" applyFont="1" applyBorder="1" applyAlignment="1">
      <alignment horizontal="center" vertical="center" wrapText="1"/>
    </xf>
    <xf numFmtId="0" fontId="6" fillId="0" borderId="1" xfId="0" applyFont="1" applyBorder="1" applyAlignment="1">
      <alignment horizontal="center" vertical="center" wrapText="1"/>
    </xf>
    <xf numFmtId="0" fontId="5" fillId="6" borderId="1" xfId="0" applyFont="1" applyFill="1" applyBorder="1" applyAlignment="1" applyProtection="1">
      <alignment horizontal="center" vertical="center" wrapText="1"/>
      <protection locked="0"/>
    </xf>
    <xf numFmtId="0" fontId="5" fillId="6" borderId="100" xfId="0" applyFont="1" applyFill="1" applyBorder="1" applyAlignment="1" applyProtection="1">
      <alignment horizontal="center" vertical="center" wrapText="1"/>
      <protection locked="0"/>
    </xf>
    <xf numFmtId="0" fontId="5" fillId="6" borderId="25" xfId="0" applyFont="1" applyFill="1" applyBorder="1" applyAlignment="1" applyProtection="1">
      <alignment horizontal="center" vertical="center" wrapText="1"/>
      <protection locked="0"/>
    </xf>
    <xf numFmtId="0" fontId="5" fillId="6" borderId="96" xfId="0" applyFont="1" applyFill="1" applyBorder="1" applyAlignment="1" applyProtection="1">
      <alignment horizontal="center" vertical="center" wrapText="1"/>
      <protection locked="0"/>
    </xf>
    <xf numFmtId="0" fontId="5" fillId="6" borderId="22" xfId="0" applyFont="1" applyFill="1" applyBorder="1" applyAlignment="1" applyProtection="1">
      <alignment horizontal="center" vertical="center" wrapText="1"/>
      <protection locked="0"/>
    </xf>
    <xf numFmtId="170" fontId="19" fillId="6" borderId="1" xfId="0" applyNumberFormat="1" applyFont="1" applyFill="1" applyBorder="1" applyAlignment="1">
      <alignment horizontal="center" vertical="center" wrapText="1"/>
    </xf>
    <xf numFmtId="170" fontId="19" fillId="6" borderId="14" xfId="0" applyNumberFormat="1" applyFont="1" applyFill="1" applyBorder="1" applyAlignment="1">
      <alignment horizontal="center" vertical="center" wrapText="1"/>
    </xf>
    <xf numFmtId="0" fontId="5" fillId="6" borderId="23" xfId="0" applyFont="1" applyFill="1" applyBorder="1" applyAlignment="1" applyProtection="1">
      <alignment horizontal="center" vertical="center" wrapText="1"/>
      <protection locked="0"/>
    </xf>
    <xf numFmtId="0" fontId="12" fillId="14" borderId="21" xfId="0" applyFont="1" applyFill="1" applyBorder="1" applyAlignment="1">
      <alignment horizontal="center" vertical="center" wrapText="1"/>
    </xf>
    <xf numFmtId="0" fontId="12" fillId="22" borderId="29" xfId="0" applyFont="1" applyFill="1" applyBorder="1" applyAlignment="1" applyProtection="1">
      <alignment horizontal="center" vertical="center" wrapText="1"/>
      <protection locked="0"/>
    </xf>
    <xf numFmtId="0" fontId="12" fillId="22" borderId="30" xfId="0" applyFont="1" applyFill="1" applyBorder="1" applyAlignment="1" applyProtection="1">
      <alignment horizontal="center" vertical="center" wrapText="1"/>
      <protection locked="0"/>
    </xf>
    <xf numFmtId="0" fontId="12" fillId="22" borderId="31" xfId="0" applyFont="1" applyFill="1" applyBorder="1" applyAlignment="1" applyProtection="1">
      <alignment horizontal="center" vertical="center" wrapText="1"/>
      <protection locked="0"/>
    </xf>
    <xf numFmtId="0" fontId="12" fillId="20" borderId="29" xfId="0" applyFont="1" applyFill="1" applyBorder="1" applyAlignment="1" applyProtection="1">
      <alignment horizontal="center" vertical="center" wrapText="1"/>
      <protection locked="0"/>
    </xf>
    <xf numFmtId="0" fontId="12" fillId="20" borderId="30" xfId="0" applyFont="1" applyFill="1" applyBorder="1" applyAlignment="1" applyProtection="1">
      <alignment horizontal="center" vertical="center" wrapText="1"/>
      <protection locked="0"/>
    </xf>
    <xf numFmtId="0" fontId="12" fillId="20" borderId="31" xfId="0" applyFont="1" applyFill="1" applyBorder="1" applyAlignment="1" applyProtection="1">
      <alignment horizontal="center" vertical="center" wrapText="1"/>
      <protection locked="0"/>
    </xf>
    <xf numFmtId="0" fontId="12" fillId="0" borderId="55" xfId="0" applyFont="1" applyFill="1" applyBorder="1" applyAlignment="1">
      <alignment horizontal="center" vertical="center" wrapText="1"/>
    </xf>
    <xf numFmtId="0" fontId="12" fillId="0" borderId="57" xfId="0" applyFont="1" applyFill="1" applyBorder="1" applyAlignment="1">
      <alignment horizontal="center" vertical="center" wrapText="1"/>
    </xf>
    <xf numFmtId="0" fontId="12" fillId="0" borderId="106" xfId="0" applyFont="1" applyFill="1" applyBorder="1" applyAlignment="1">
      <alignment horizontal="center" vertical="center" wrapText="1"/>
    </xf>
    <xf numFmtId="0" fontId="12" fillId="0" borderId="55" xfId="0" applyFont="1" applyFill="1" applyBorder="1" applyAlignment="1" applyProtection="1">
      <alignment horizontal="center" vertical="center" wrapText="1"/>
      <protection locked="0"/>
    </xf>
    <xf numFmtId="0" fontId="12" fillId="0" borderId="57" xfId="0" applyFont="1" applyFill="1" applyBorder="1" applyAlignment="1" applyProtection="1">
      <alignment horizontal="center" vertical="center" wrapText="1"/>
      <protection locked="0"/>
    </xf>
    <xf numFmtId="0" fontId="12" fillId="0" borderId="106" xfId="0" applyFont="1" applyFill="1" applyBorder="1" applyAlignment="1" applyProtection="1">
      <alignment horizontal="center" vertical="center" wrapText="1"/>
      <protection locked="0"/>
    </xf>
    <xf numFmtId="0" fontId="7" fillId="15" borderId="56" xfId="0" applyFont="1" applyFill="1" applyBorder="1" applyAlignment="1" applyProtection="1">
      <alignment horizontal="center" vertical="center" wrapText="1"/>
      <protection locked="0"/>
    </xf>
    <xf numFmtId="0" fontId="7" fillId="15" borderId="46" xfId="0" applyFont="1" applyFill="1" applyBorder="1" applyAlignment="1" applyProtection="1">
      <alignment horizontal="center" vertical="center" wrapText="1"/>
      <protection locked="0"/>
    </xf>
    <xf numFmtId="0" fontId="12" fillId="18" borderId="21" xfId="0" applyFont="1" applyFill="1" applyBorder="1" applyAlignment="1" applyProtection="1">
      <alignment horizontal="center" vertical="center" wrapText="1"/>
      <protection locked="0"/>
    </xf>
    <xf numFmtId="0" fontId="12" fillId="19" borderId="29" xfId="0" applyFont="1" applyFill="1" applyBorder="1" applyAlignment="1" applyProtection="1">
      <alignment horizontal="center" vertical="center" wrapText="1"/>
      <protection locked="0"/>
    </xf>
    <xf numFmtId="0" fontId="12" fillId="19" borderId="30" xfId="0" applyFont="1" applyFill="1" applyBorder="1" applyAlignment="1" applyProtection="1">
      <alignment horizontal="center" vertical="center" wrapText="1"/>
      <protection locked="0"/>
    </xf>
    <xf numFmtId="0" fontId="12" fillId="19" borderId="31" xfId="0" applyFont="1" applyFill="1" applyBorder="1" applyAlignment="1" applyProtection="1">
      <alignment horizontal="center" vertical="center" wrapText="1"/>
      <protection locked="0"/>
    </xf>
    <xf numFmtId="0" fontId="12" fillId="21" borderId="21" xfId="0" applyFont="1" applyFill="1" applyBorder="1" applyAlignment="1" applyProtection="1">
      <alignment horizontal="center" vertical="center" wrapText="1"/>
      <protection locked="0"/>
    </xf>
    <xf numFmtId="0" fontId="12" fillId="6" borderId="49" xfId="0" applyFont="1" applyFill="1" applyBorder="1" applyAlignment="1">
      <alignment horizontal="center" vertical="center" wrapText="1"/>
    </xf>
    <xf numFmtId="0" fontId="12" fillId="6" borderId="32" xfId="0" applyFont="1" applyFill="1" applyBorder="1" applyAlignment="1">
      <alignment horizontal="center" vertical="center" wrapText="1"/>
    </xf>
    <xf numFmtId="0" fontId="12" fillId="15" borderId="21" xfId="0" applyFont="1" applyFill="1" applyBorder="1" applyAlignment="1">
      <alignment horizontal="center" vertical="center" wrapText="1"/>
    </xf>
    <xf numFmtId="0" fontId="12" fillId="16" borderId="21" xfId="0" applyFont="1" applyFill="1" applyBorder="1" applyAlignment="1">
      <alignment horizontal="center" vertical="center" wrapText="1"/>
    </xf>
    <xf numFmtId="0" fontId="12" fillId="17" borderId="21" xfId="0" applyFont="1" applyFill="1" applyBorder="1" applyAlignment="1">
      <alignment horizontal="center" vertical="center" wrapText="1"/>
    </xf>
    <xf numFmtId="0" fontId="12" fillId="0" borderId="58" xfId="0" applyFont="1" applyFill="1" applyBorder="1" applyAlignment="1">
      <alignment horizontal="center" vertical="center" wrapText="1"/>
    </xf>
    <xf numFmtId="0" fontId="12" fillId="0" borderId="48" xfId="0" applyFont="1" applyFill="1" applyBorder="1" applyAlignment="1" applyProtection="1">
      <alignment horizontal="center" vertical="center" wrapText="1"/>
      <protection locked="0"/>
    </xf>
    <xf numFmtId="0" fontId="12" fillId="0" borderId="53" xfId="0" applyFont="1" applyFill="1" applyBorder="1" applyAlignment="1" applyProtection="1">
      <alignment horizontal="center" vertical="center" wrapText="1"/>
      <protection locked="0"/>
    </xf>
    <xf numFmtId="0" fontId="12" fillId="0" borderId="50" xfId="0" applyFont="1" applyFill="1" applyBorder="1" applyAlignment="1" applyProtection="1">
      <alignment horizontal="center" vertical="center" wrapText="1"/>
      <protection locked="0"/>
    </xf>
    <xf numFmtId="0" fontId="12" fillId="0" borderId="47" xfId="0" applyFont="1" applyFill="1" applyBorder="1" applyAlignment="1" applyProtection="1">
      <alignment horizontal="center" vertical="center" wrapText="1"/>
      <protection locked="0"/>
    </xf>
    <xf numFmtId="0" fontId="12" fillId="0" borderId="56" xfId="0" applyFont="1" applyFill="1" applyBorder="1" applyAlignment="1" applyProtection="1">
      <alignment horizontal="center" vertical="center" wrapText="1"/>
      <protection locked="0"/>
    </xf>
    <xf numFmtId="0" fontId="12" fillId="0" borderId="46" xfId="0" applyFont="1" applyFill="1" applyBorder="1" applyAlignment="1" applyProtection="1">
      <alignment horizontal="center" vertical="center" wrapText="1"/>
      <protection locked="0"/>
    </xf>
    <xf numFmtId="0" fontId="12" fillId="0" borderId="29" xfId="0" applyFont="1" applyFill="1" applyBorder="1" applyAlignment="1" applyProtection="1">
      <alignment horizontal="center" vertical="center" wrapText="1"/>
      <protection locked="0"/>
    </xf>
    <xf numFmtId="0" fontId="12" fillId="0" borderId="30" xfId="0" applyFont="1" applyFill="1" applyBorder="1" applyAlignment="1" applyProtection="1">
      <alignment horizontal="center" vertical="center" wrapText="1"/>
      <protection locked="0"/>
    </xf>
    <xf numFmtId="0" fontId="12" fillId="0" borderId="31" xfId="0" applyFont="1" applyFill="1" applyBorder="1" applyAlignment="1" applyProtection="1">
      <alignment horizontal="center" vertical="center" wrapText="1"/>
      <protection locked="0"/>
    </xf>
    <xf numFmtId="0" fontId="12" fillId="0" borderId="21" xfId="0" applyFont="1" applyFill="1" applyBorder="1" applyAlignment="1" applyProtection="1">
      <alignment horizontal="center" vertical="center" wrapText="1"/>
      <protection locked="0"/>
    </xf>
    <xf numFmtId="0" fontId="12" fillId="0" borderId="21" xfId="0" applyFont="1" applyFill="1" applyBorder="1" applyAlignment="1" applyProtection="1">
      <alignment horizontal="left" vertical="center" wrapText="1"/>
      <protection locked="0"/>
    </xf>
    <xf numFmtId="0" fontId="6" fillId="6" borderId="11" xfId="0" applyFont="1" applyFill="1" applyBorder="1" applyAlignment="1" applyProtection="1">
      <alignment horizontal="center" vertical="center" wrapText="1"/>
    </xf>
    <xf numFmtId="0" fontId="6" fillId="6" borderId="35" xfId="0" applyFont="1" applyFill="1" applyBorder="1" applyAlignment="1" applyProtection="1">
      <alignment horizontal="center" vertical="center" wrapText="1"/>
    </xf>
    <xf numFmtId="0" fontId="6" fillId="6" borderId="91" xfId="0" applyFont="1" applyFill="1" applyBorder="1" applyAlignment="1" applyProtection="1">
      <alignment horizontal="center" vertical="center" wrapText="1"/>
    </xf>
    <xf numFmtId="0" fontId="6" fillId="7" borderId="48" xfId="0" applyFont="1" applyFill="1" applyBorder="1" applyAlignment="1">
      <alignment horizontal="center" vertical="center" wrapText="1"/>
    </xf>
    <xf numFmtId="0" fontId="6" fillId="7" borderId="47" xfId="0" applyFont="1" applyFill="1" applyBorder="1" applyAlignment="1">
      <alignment horizontal="center" vertical="center" wrapText="1"/>
    </xf>
    <xf numFmtId="0" fontId="6" fillId="7" borderId="21" xfId="0" applyFont="1" applyFill="1" applyBorder="1" applyAlignment="1">
      <alignment horizontal="center" vertical="center" wrapText="1"/>
    </xf>
    <xf numFmtId="0" fontId="7" fillId="7" borderId="21" xfId="0" applyFont="1" applyFill="1" applyBorder="1" applyAlignment="1" applyProtection="1">
      <alignment horizontal="center" vertical="center" wrapText="1"/>
    </xf>
    <xf numFmtId="0" fontId="7" fillId="7" borderId="49" xfId="0" applyFont="1" applyFill="1" applyBorder="1" applyAlignment="1" applyProtection="1">
      <alignment horizontal="center" vertical="center" wrapText="1"/>
    </xf>
    <xf numFmtId="165" fontId="7" fillId="7" borderId="21" xfId="2" applyFont="1" applyFill="1" applyBorder="1" applyAlignment="1" applyProtection="1">
      <alignment horizontal="center" vertical="center" wrapText="1"/>
    </xf>
    <xf numFmtId="165" fontId="7" fillId="7" borderId="49" xfId="2" applyFont="1" applyFill="1" applyBorder="1" applyAlignment="1" applyProtection="1">
      <alignment horizontal="center" vertical="center" wrapText="1"/>
    </xf>
    <xf numFmtId="165" fontId="11" fillId="7" borderId="21" xfId="2" applyFont="1" applyFill="1" applyBorder="1" applyAlignment="1" applyProtection="1">
      <alignment horizontal="center" vertical="center" wrapText="1"/>
    </xf>
    <xf numFmtId="165" fontId="11" fillId="7" borderId="49" xfId="2" applyFont="1" applyFill="1" applyBorder="1" applyAlignment="1" applyProtection="1">
      <alignment horizontal="center" vertical="center" wrapText="1"/>
    </xf>
    <xf numFmtId="0" fontId="12" fillId="7" borderId="21" xfId="0" applyFont="1" applyFill="1" applyBorder="1" applyAlignment="1">
      <alignment horizontal="center" vertical="center" wrapText="1"/>
    </xf>
    <xf numFmtId="0" fontId="6" fillId="7" borderId="49" xfId="0" applyFont="1" applyFill="1" applyBorder="1" applyAlignment="1">
      <alignment horizontal="center" vertical="center" wrapText="1"/>
    </xf>
    <xf numFmtId="0" fontId="6" fillId="7" borderId="43" xfId="0" applyFont="1" applyFill="1" applyBorder="1" applyAlignment="1">
      <alignment horizontal="center" vertical="center" wrapText="1"/>
    </xf>
    <xf numFmtId="165" fontId="11" fillId="2" borderId="0" xfId="2" applyFont="1" applyFill="1" applyBorder="1" applyAlignment="1" applyProtection="1">
      <alignment horizontal="center" vertical="center" wrapText="1"/>
      <protection locked="0"/>
    </xf>
    <xf numFmtId="165" fontId="7" fillId="2" borderId="0" xfId="2" applyFont="1" applyFill="1" applyBorder="1" applyAlignment="1" applyProtection="1">
      <alignment horizontal="center" vertical="center" wrapText="1"/>
      <protection locked="0"/>
    </xf>
    <xf numFmtId="0" fontId="7" fillId="7" borderId="49"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5" fillId="0" borderId="1" xfId="0" applyFont="1" applyBorder="1" applyAlignment="1" applyProtection="1">
      <alignment horizontal="center" vertical="center" wrapText="1"/>
    </xf>
    <xf numFmtId="0" fontId="5" fillId="0" borderId="11" xfId="0" applyFont="1" applyBorder="1" applyAlignment="1" applyProtection="1">
      <alignment horizontal="center" vertical="center" wrapText="1"/>
    </xf>
    <xf numFmtId="0" fontId="5" fillId="0" borderId="35" xfId="0" applyFont="1" applyBorder="1" applyAlignment="1" applyProtection="1">
      <alignment horizontal="center" vertical="center" wrapText="1"/>
    </xf>
    <xf numFmtId="0" fontId="5" fillId="0" borderId="91" xfId="0" applyFont="1" applyBorder="1" applyAlignment="1" applyProtection="1">
      <alignment horizontal="center" vertical="center" wrapText="1"/>
    </xf>
    <xf numFmtId="165" fontId="12" fillId="2" borderId="1" xfId="2" applyFont="1" applyFill="1" applyBorder="1" applyAlignment="1" applyProtection="1">
      <alignment horizontal="center" vertical="center" wrapText="1"/>
    </xf>
    <xf numFmtId="165" fontId="12" fillId="2" borderId="14" xfId="2" applyFont="1" applyFill="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15" fillId="0" borderId="1" xfId="0" applyFont="1" applyBorder="1" applyAlignment="1">
      <alignment horizontal="center" vertical="center" wrapText="1"/>
    </xf>
    <xf numFmtId="165" fontId="16" fillId="2" borderId="1" xfId="2" applyFont="1" applyFill="1" applyBorder="1" applyAlignment="1" applyProtection="1">
      <alignment horizontal="center" vertical="center" wrapText="1"/>
    </xf>
    <xf numFmtId="1" fontId="15" fillId="0" borderId="1" xfId="0" applyNumberFormat="1" applyFont="1" applyBorder="1" applyAlignment="1">
      <alignment horizontal="center" vertical="center" wrapText="1"/>
    </xf>
    <xf numFmtId="1" fontId="15" fillId="6" borderId="1" xfId="0" applyNumberFormat="1" applyFont="1" applyFill="1" applyBorder="1" applyAlignment="1">
      <alignment horizontal="center" vertical="center" wrapText="1"/>
    </xf>
    <xf numFmtId="0" fontId="15" fillId="0" borderId="1" xfId="0" applyFont="1" applyBorder="1" applyAlignment="1" applyProtection="1">
      <alignment horizontal="center" vertical="center" wrapText="1"/>
      <protection locked="0"/>
    </xf>
    <xf numFmtId="1" fontId="15" fillId="0" borderId="1" xfId="0" applyNumberFormat="1" applyFont="1" applyBorder="1" applyAlignment="1" applyProtection="1">
      <alignment horizontal="center" vertical="center" wrapText="1"/>
    </xf>
    <xf numFmtId="9" fontId="15" fillId="0" borderId="1" xfId="0" applyNumberFormat="1" applyFont="1" applyBorder="1" applyAlignment="1" applyProtection="1">
      <alignment horizontal="center" vertical="center" wrapText="1"/>
      <protection locked="0"/>
    </xf>
    <xf numFmtId="0" fontId="15" fillId="0" borderId="1" xfId="0" applyNumberFormat="1" applyFont="1" applyBorder="1" applyAlignment="1" applyProtection="1">
      <alignment horizontal="center" vertical="center" wrapText="1"/>
      <protection locked="0"/>
    </xf>
    <xf numFmtId="49" fontId="15"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xf>
  </cellXfs>
  <cellStyles count="9">
    <cellStyle name="Currency" xfId="2" xr:uid="{00000000-0005-0000-0000-000000000000}"/>
    <cellStyle name="Millares" xfId="1" builtinId="3"/>
    <cellStyle name="Millares [0]" xfId="4" builtinId="6"/>
    <cellStyle name="Moneda" xfId="8" builtinId="4"/>
    <cellStyle name="Moneda [0]" xfId="5" builtinId="7"/>
    <cellStyle name="Normal" xfId="0" builtinId="0"/>
    <cellStyle name="Normal 2" xfId="6" xr:uid="{00000000-0005-0000-0000-000006000000}"/>
    <cellStyle name="Normal 5" xfId="3" xr:uid="{00000000-0005-0000-0000-000007000000}"/>
    <cellStyle name="Porcentaje" xfId="7" builtinId="5"/>
  </cellStyles>
  <dxfs count="80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4"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4"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b/>
        <i val="0"/>
        <color rgb="FFFF0000"/>
      </font>
      <fill>
        <patternFill>
          <bgColor theme="4"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11" Type="http://schemas.openxmlformats.org/officeDocument/2006/relationships/vmlDrawing" Target="../drawings/vmlDrawing1.vml"/><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11" Type="http://schemas.openxmlformats.org/officeDocument/2006/relationships/vmlDrawing" Target="../drawings/vmlDrawing2.vml"/><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38.bin"/><Relationship Id="rId3" Type="http://schemas.openxmlformats.org/officeDocument/2006/relationships/printerSettings" Target="../printerSettings/printerSettings33.bin"/><Relationship Id="rId7" Type="http://schemas.openxmlformats.org/officeDocument/2006/relationships/printerSettings" Target="../printerSettings/printerSettings37.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5" Type="http://schemas.openxmlformats.org/officeDocument/2006/relationships/printerSettings" Target="../printerSettings/printerSettings35.bin"/><Relationship Id="rId10" Type="http://schemas.openxmlformats.org/officeDocument/2006/relationships/printerSettings" Target="../printerSettings/printerSettings40.bin"/><Relationship Id="rId4" Type="http://schemas.openxmlformats.org/officeDocument/2006/relationships/printerSettings" Target="../printerSettings/printerSettings34.bin"/><Relationship Id="rId9" Type="http://schemas.openxmlformats.org/officeDocument/2006/relationships/printerSettings" Target="../printerSettings/printerSettings39.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48.bin"/><Relationship Id="rId3" Type="http://schemas.openxmlformats.org/officeDocument/2006/relationships/printerSettings" Target="../printerSettings/printerSettings43.bin"/><Relationship Id="rId7" Type="http://schemas.openxmlformats.org/officeDocument/2006/relationships/printerSettings" Target="../printerSettings/printerSettings47.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11" Type="http://schemas.openxmlformats.org/officeDocument/2006/relationships/vmlDrawing" Target="../drawings/vmlDrawing3.vml"/><Relationship Id="rId5" Type="http://schemas.openxmlformats.org/officeDocument/2006/relationships/printerSettings" Target="../printerSettings/printerSettings45.bin"/><Relationship Id="rId10" Type="http://schemas.openxmlformats.org/officeDocument/2006/relationships/printerSettings" Target="../printerSettings/printerSettings50.bin"/><Relationship Id="rId4" Type="http://schemas.openxmlformats.org/officeDocument/2006/relationships/printerSettings" Target="../printerSettings/printerSettings44.bin"/><Relationship Id="rId9" Type="http://schemas.openxmlformats.org/officeDocument/2006/relationships/printerSettings" Target="../printerSettings/printerSettings4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4.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62.bin"/><Relationship Id="rId3" Type="http://schemas.openxmlformats.org/officeDocument/2006/relationships/printerSettings" Target="../printerSettings/printerSettings57.bin"/><Relationship Id="rId7" Type="http://schemas.openxmlformats.org/officeDocument/2006/relationships/printerSettings" Target="../printerSettings/printerSettings61.bin"/><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 Id="rId6" Type="http://schemas.openxmlformats.org/officeDocument/2006/relationships/printerSettings" Target="../printerSettings/printerSettings60.bin"/><Relationship Id="rId11" Type="http://schemas.openxmlformats.org/officeDocument/2006/relationships/vmlDrawing" Target="../drawings/vmlDrawing6.vml"/><Relationship Id="rId5" Type="http://schemas.openxmlformats.org/officeDocument/2006/relationships/printerSettings" Target="../printerSettings/printerSettings59.bin"/><Relationship Id="rId10" Type="http://schemas.openxmlformats.org/officeDocument/2006/relationships/printerSettings" Target="../printerSettings/printerSettings64.bin"/><Relationship Id="rId4" Type="http://schemas.openxmlformats.org/officeDocument/2006/relationships/printerSettings" Target="../printerSettings/printerSettings58.bin"/><Relationship Id="rId9"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
  <sheetViews>
    <sheetView topLeftCell="A13" workbookViewId="0">
      <selection activeCell="C42" sqref="C42"/>
    </sheetView>
  </sheetViews>
  <sheetFormatPr baseColWidth="10" defaultColWidth="11.42578125" defaultRowHeight="15" x14ac:dyDescent="0.25"/>
  <sheetData/>
  <customSheetViews>
    <customSheetView guid="{E2A2C7DB-9947-49F3-A282-EFE301E739A4}" state="hidden" topLeftCell="A13">
      <selection activeCell="C42" sqref="C42"/>
      <pageMargins left="0" right="0" top="0" bottom="0" header="0" footer="0"/>
    </customSheetView>
    <customSheetView guid="{12163528-AE75-4A4E-AF46-AB6BC72BC431}" state="hidden" topLeftCell="A13">
      <selection activeCell="C42" sqref="C42"/>
      <pageMargins left="0" right="0" top="0" bottom="0" header="0" footer="0"/>
    </customSheetView>
    <customSheetView guid="{C7BD7581-978D-4952-BB44-34D9F81A17A1}" state="hidden" topLeftCell="A13">
      <selection activeCell="C42" sqref="C42"/>
      <pageMargins left="0" right="0" top="0" bottom="0" header="0" footer="0"/>
    </customSheetView>
    <customSheetView guid="{2E6E9C88-08B8-4F9F-855B-E155574AADA6}" state="hidden" topLeftCell="A13">
      <selection activeCell="C42" sqref="C42"/>
      <pageMargins left="0" right="0" top="0" bottom="0" header="0" footer="0"/>
    </customSheetView>
    <customSheetView guid="{05019090-B387-4185-B9D6-2989E4430EE7}" state="hidden" topLeftCell="A13">
      <selection activeCell="C42" sqref="C42"/>
      <pageMargins left="0" right="0" top="0" bottom="0" header="0" footer="0"/>
    </customSheetView>
    <customSheetView guid="{CC132B87-6F95-42DD-82B4-8B8A320375C1}" state="hidden" topLeftCell="A13">
      <selection activeCell="C42" sqref="C42"/>
      <pageMargins left="0" right="0" top="0" bottom="0" header="0" footer="0"/>
    </customSheetView>
    <customSheetView guid="{3747B44A-1B0F-476A-97A2-F90ADAC85B61}">
      <pageMargins left="0" right="0" top="0" bottom="0" header="0" footer="0"/>
    </customSheetView>
  </customSheetView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
  <sheetViews>
    <sheetView workbookViewId="0"/>
  </sheetViews>
  <sheetFormatPr baseColWidth="10" defaultColWidth="11.42578125" defaultRowHeight="15" x14ac:dyDescent="0.25"/>
  <sheetData/>
  <customSheetViews>
    <customSheetView guid="{E2A2C7DB-9947-49F3-A282-EFE301E739A4}" state="hidden">
      <pageMargins left="0" right="0" top="0" bottom="0" header="0" footer="0"/>
    </customSheetView>
    <customSheetView guid="{12163528-AE75-4A4E-AF46-AB6BC72BC431}" state="hidden">
      <pageMargins left="0" right="0" top="0" bottom="0" header="0" footer="0"/>
    </customSheetView>
    <customSheetView guid="{C7BD7581-978D-4952-BB44-34D9F81A17A1}" state="hidden">
      <pageMargins left="0" right="0" top="0" bottom="0" header="0" footer="0"/>
    </customSheetView>
    <customSheetView guid="{2E6E9C88-08B8-4F9F-855B-E155574AADA6}" state="hidden">
      <pageMargins left="0" right="0" top="0" bottom="0" header="0" footer="0"/>
    </customSheetView>
    <customSheetView guid="{05019090-B387-4185-B9D6-2989E4430EE7}" state="hidden">
      <pageMargins left="0" right="0" top="0" bottom="0" header="0" footer="0"/>
    </customSheetView>
    <customSheetView guid="{CC132B87-6F95-42DD-82B4-8B8A320375C1}" state="hidden">
      <pageMargins left="0" right="0" top="0" bottom="0" header="0" footer="0"/>
    </customSheetView>
    <customSheetView guid="{3747B44A-1B0F-476A-97A2-F90ADAC85B61}">
      <pageMargins left="0" right="0" top="0" bottom="0" header="0" footer="0"/>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
  <sheetViews>
    <sheetView workbookViewId="0">
      <selection activeCell="F33" sqref="F33"/>
    </sheetView>
  </sheetViews>
  <sheetFormatPr baseColWidth="10" defaultColWidth="11.42578125" defaultRowHeight="15" x14ac:dyDescent="0.25"/>
  <sheetData/>
  <customSheetViews>
    <customSheetView guid="{E2A2C7DB-9947-49F3-A282-EFE301E739A4}" state="hidden">
      <selection activeCell="F33" sqref="F33"/>
      <pageMargins left="0" right="0" top="0" bottom="0" header="0" footer="0"/>
    </customSheetView>
    <customSheetView guid="{12163528-AE75-4A4E-AF46-AB6BC72BC431}" state="hidden">
      <selection activeCell="F33" sqref="F33"/>
      <pageMargins left="0" right="0" top="0" bottom="0" header="0" footer="0"/>
    </customSheetView>
    <customSheetView guid="{C7BD7581-978D-4952-BB44-34D9F81A17A1}" state="hidden">
      <selection activeCell="F33" sqref="F33"/>
      <pageMargins left="0" right="0" top="0" bottom="0" header="0" footer="0"/>
    </customSheetView>
    <customSheetView guid="{2E6E9C88-08B8-4F9F-855B-E155574AADA6}" state="hidden">
      <selection activeCell="F33" sqref="F33"/>
      <pageMargins left="0" right="0" top="0" bottom="0" header="0" footer="0"/>
    </customSheetView>
    <customSheetView guid="{05019090-B387-4185-B9D6-2989E4430EE7}" state="hidden">
      <selection activeCell="F33" sqref="F33"/>
      <pageMargins left="0" right="0" top="0" bottom="0" header="0" footer="0"/>
    </customSheetView>
    <customSheetView guid="{CC132B87-6F95-42DD-82B4-8B8A320375C1}" state="hidden">
      <selection activeCell="F33" sqref="F33"/>
      <pageMargins left="0" right="0" top="0" bottom="0" header="0" footer="0"/>
    </customSheetView>
    <customSheetView guid="{3747B44A-1B0F-476A-97A2-F90ADAC85B61}">
      <selection activeCell="N27" sqref="N27"/>
      <pageMargins left="0" right="0" top="0" bottom="0" header="0" footer="0"/>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dimension ref="A1:T884"/>
  <sheetViews>
    <sheetView zoomScale="80" zoomScaleNormal="80" workbookViewId="0">
      <pane ySplit="1" topLeftCell="A584" activePane="bottomLeft" state="frozen"/>
      <selection activeCell="D624" sqref="D613:I649"/>
      <selection pane="bottomLeft" activeCell="L16" sqref="L16"/>
    </sheetView>
  </sheetViews>
  <sheetFormatPr baseColWidth="10" defaultColWidth="11.42578125" defaultRowHeight="16.5" x14ac:dyDescent="0.3"/>
  <cols>
    <col min="1" max="1" width="5.28515625" style="24" customWidth="1"/>
    <col min="2" max="2" width="27.42578125" style="24" bestFit="1" customWidth="1"/>
    <col min="3" max="3" width="29.85546875" style="24" hidden="1" customWidth="1"/>
    <col min="4" max="5" width="39.42578125" style="24" customWidth="1"/>
    <col min="6" max="6" width="20.28515625" style="24" customWidth="1"/>
    <col min="7" max="7" width="9.28515625" style="24" bestFit="1" customWidth="1"/>
    <col min="8" max="8" width="21" style="24" customWidth="1"/>
    <col min="9" max="9" width="11.42578125" style="1"/>
    <col min="10" max="10" width="30.5703125" style="1" customWidth="1"/>
    <col min="11" max="11" width="11.42578125" style="1"/>
    <col min="12" max="12" width="21.42578125" style="1" bestFit="1" customWidth="1"/>
    <col min="13" max="13" width="18.28515625" style="1" customWidth="1"/>
    <col min="14" max="14" width="16.140625" style="1" customWidth="1"/>
    <col min="15" max="16384" width="11.42578125" style="1"/>
  </cols>
  <sheetData>
    <row r="1" spans="1:19" ht="28.5" x14ac:dyDescent="0.3">
      <c r="A1" s="63" t="s">
        <v>0</v>
      </c>
      <c r="B1" s="64" t="s">
        <v>1</v>
      </c>
      <c r="C1" s="64" t="s">
        <v>2</v>
      </c>
      <c r="D1" s="64" t="s">
        <v>3</v>
      </c>
      <c r="E1" s="64" t="s">
        <v>4</v>
      </c>
      <c r="F1" s="64" t="s">
        <v>5</v>
      </c>
      <c r="G1" s="65" t="s">
        <v>6</v>
      </c>
      <c r="H1" s="64" t="s">
        <v>7</v>
      </c>
      <c r="J1" s="1" t="s">
        <v>8</v>
      </c>
    </row>
    <row r="2" spans="1:19" ht="15" customHeight="1" x14ac:dyDescent="0.3">
      <c r="A2" s="953">
        <v>1</v>
      </c>
      <c r="B2" s="955" t="s">
        <v>9</v>
      </c>
      <c r="C2" s="958"/>
      <c r="D2" s="2" t="s">
        <v>10</v>
      </c>
      <c r="E2" s="2" t="s">
        <v>11</v>
      </c>
      <c r="F2" s="3">
        <v>0.5</v>
      </c>
      <c r="G2" s="4">
        <v>1</v>
      </c>
      <c r="H2" s="7" t="s">
        <v>12</v>
      </c>
      <c r="J2" s="1">
        <f>COUNTIF(E:E,E2)</f>
        <v>1</v>
      </c>
      <c r="M2" s="1">
        <f>IF(H2="X",L2,0)</f>
        <v>0</v>
      </c>
      <c r="N2" s="952"/>
      <c r="S2" s="1">
        <v>8</v>
      </c>
    </row>
    <row r="3" spans="1:19" x14ac:dyDescent="0.3">
      <c r="A3" s="954"/>
      <c r="B3" s="956"/>
      <c r="C3" s="956"/>
      <c r="D3" s="2" t="s">
        <v>13</v>
      </c>
      <c r="E3" s="2" t="s">
        <v>14</v>
      </c>
      <c r="F3" s="3">
        <v>0.5</v>
      </c>
      <c r="G3" s="6">
        <v>2</v>
      </c>
      <c r="H3" s="7"/>
      <c r="J3" s="1">
        <f t="shared" ref="J3:J66" si="0">COUNTIF(E:E,E3)</f>
        <v>1</v>
      </c>
      <c r="M3" s="1">
        <f t="shared" ref="M3:M13" si="1">IF(H3="X",L3,0)</f>
        <v>0</v>
      </c>
      <c r="N3" s="952"/>
      <c r="S3" s="1">
        <v>11</v>
      </c>
    </row>
    <row r="4" spans="1:19" x14ac:dyDescent="0.3">
      <c r="A4" s="954"/>
      <c r="B4" s="956"/>
      <c r="C4" s="956"/>
      <c r="D4" s="2"/>
      <c r="E4" s="2"/>
      <c r="F4" s="3"/>
      <c r="G4" s="6">
        <v>3</v>
      </c>
      <c r="H4" s="7"/>
      <c r="J4" s="1">
        <f t="shared" si="0"/>
        <v>0</v>
      </c>
      <c r="M4" s="1">
        <f t="shared" si="1"/>
        <v>0</v>
      </c>
      <c r="N4" s="952"/>
      <c r="S4" s="1">
        <v>4</v>
      </c>
    </row>
    <row r="5" spans="1:19" x14ac:dyDescent="0.3">
      <c r="A5" s="954"/>
      <c r="B5" s="956"/>
      <c r="C5" s="956"/>
      <c r="D5" s="2"/>
      <c r="E5" s="2"/>
      <c r="F5" s="3"/>
      <c r="G5" s="4">
        <v>4</v>
      </c>
      <c r="H5" s="7"/>
      <c r="J5" s="1">
        <f t="shared" si="0"/>
        <v>0</v>
      </c>
      <c r="M5" s="1">
        <f t="shared" si="1"/>
        <v>0</v>
      </c>
      <c r="N5" s="952"/>
      <c r="S5" s="1">
        <v>8</v>
      </c>
    </row>
    <row r="6" spans="1:19" x14ac:dyDescent="0.3">
      <c r="A6" s="954"/>
      <c r="B6" s="956"/>
      <c r="C6" s="956"/>
      <c r="D6" s="2"/>
      <c r="E6" s="2"/>
      <c r="F6" s="3"/>
      <c r="G6" s="6">
        <v>5</v>
      </c>
      <c r="H6" s="7"/>
      <c r="J6" s="1">
        <f t="shared" si="0"/>
        <v>0</v>
      </c>
      <c r="M6" s="1">
        <f t="shared" si="1"/>
        <v>0</v>
      </c>
      <c r="N6" s="952"/>
      <c r="S6" s="1">
        <v>14</v>
      </c>
    </row>
    <row r="7" spans="1:19" x14ac:dyDescent="0.3">
      <c r="A7" s="954"/>
      <c r="B7" s="956"/>
      <c r="C7" s="956"/>
      <c r="D7" s="2"/>
      <c r="E7" s="2"/>
      <c r="F7" s="3"/>
      <c r="G7" s="6">
        <v>6</v>
      </c>
      <c r="H7" s="7"/>
      <c r="J7" s="1">
        <f t="shared" si="0"/>
        <v>0</v>
      </c>
      <c r="M7" s="1">
        <f t="shared" si="1"/>
        <v>0</v>
      </c>
      <c r="N7" s="952"/>
      <c r="S7" s="1">
        <v>5</v>
      </c>
    </row>
    <row r="8" spans="1:19" x14ac:dyDescent="0.3">
      <c r="A8" s="954"/>
      <c r="B8" s="956"/>
      <c r="C8" s="956"/>
      <c r="D8" s="2"/>
      <c r="E8" s="2"/>
      <c r="F8" s="3"/>
      <c r="G8" s="4">
        <v>7</v>
      </c>
      <c r="H8" s="7"/>
      <c r="J8" s="1">
        <f t="shared" si="0"/>
        <v>0</v>
      </c>
      <c r="M8" s="1">
        <f>IF(H8="X",L8,0)</f>
        <v>0</v>
      </c>
      <c r="N8" s="952"/>
      <c r="S8" s="1">
        <v>9</v>
      </c>
    </row>
    <row r="9" spans="1:19" x14ac:dyDescent="0.3">
      <c r="A9" s="954"/>
      <c r="B9" s="956"/>
      <c r="C9" s="956"/>
      <c r="D9" s="2"/>
      <c r="E9" s="2"/>
      <c r="F9" s="3"/>
      <c r="G9" s="6">
        <v>8</v>
      </c>
      <c r="H9" s="7" t="s">
        <v>12</v>
      </c>
      <c r="J9" s="1">
        <f t="shared" si="0"/>
        <v>0</v>
      </c>
      <c r="M9" s="1">
        <f t="shared" si="1"/>
        <v>0</v>
      </c>
      <c r="N9" s="952"/>
      <c r="S9" s="1">
        <v>5</v>
      </c>
    </row>
    <row r="10" spans="1:19" x14ac:dyDescent="0.3">
      <c r="A10" s="954"/>
      <c r="B10" s="956"/>
      <c r="C10" s="956"/>
      <c r="D10" s="2"/>
      <c r="E10" s="2"/>
      <c r="F10" s="3"/>
      <c r="G10" s="6">
        <v>9</v>
      </c>
      <c r="H10" s="7"/>
      <c r="J10" s="1">
        <f t="shared" si="0"/>
        <v>0</v>
      </c>
      <c r="M10" s="1">
        <f t="shared" si="1"/>
        <v>0</v>
      </c>
      <c r="N10" s="952"/>
      <c r="S10" s="1">
        <v>4</v>
      </c>
    </row>
    <row r="11" spans="1:19" x14ac:dyDescent="0.3">
      <c r="A11" s="954"/>
      <c r="B11" s="956"/>
      <c r="C11" s="956"/>
      <c r="D11" s="2"/>
      <c r="E11" s="2"/>
      <c r="F11" s="3"/>
      <c r="G11" s="4">
        <v>10</v>
      </c>
      <c r="H11" s="7"/>
      <c r="J11" s="1">
        <f t="shared" si="0"/>
        <v>0</v>
      </c>
      <c r="M11" s="1">
        <f t="shared" si="1"/>
        <v>0</v>
      </c>
      <c r="N11" s="952"/>
      <c r="S11" s="1">
        <v>7</v>
      </c>
    </row>
    <row r="12" spans="1:19" x14ac:dyDescent="0.3">
      <c r="A12" s="954"/>
      <c r="B12" s="956"/>
      <c r="C12" s="956"/>
      <c r="D12" s="2"/>
      <c r="E12" s="2"/>
      <c r="F12" s="3"/>
      <c r="G12" s="6">
        <v>11</v>
      </c>
      <c r="H12" s="7"/>
      <c r="J12" s="1">
        <f t="shared" si="0"/>
        <v>0</v>
      </c>
      <c r="M12" s="1">
        <f t="shared" si="1"/>
        <v>0</v>
      </c>
      <c r="N12" s="952"/>
      <c r="S12" s="1">
        <v>11</v>
      </c>
    </row>
    <row r="13" spans="1:19" ht="15" customHeight="1" x14ac:dyDescent="0.3">
      <c r="A13" s="954"/>
      <c r="B13" s="957"/>
      <c r="C13" s="956"/>
      <c r="D13" s="2"/>
      <c r="E13" s="2"/>
      <c r="F13" s="3"/>
      <c r="G13" s="6">
        <v>12</v>
      </c>
      <c r="H13" s="7" t="s">
        <v>12</v>
      </c>
      <c r="J13" s="1">
        <f t="shared" si="0"/>
        <v>0</v>
      </c>
      <c r="M13" s="1">
        <f t="shared" si="1"/>
        <v>0</v>
      </c>
      <c r="N13" s="952"/>
      <c r="S13" s="1">
        <v>0</v>
      </c>
    </row>
    <row r="14" spans="1:19" x14ac:dyDescent="0.3">
      <c r="A14" s="9"/>
      <c r="B14" s="9"/>
      <c r="C14" s="9"/>
      <c r="D14" s="9"/>
      <c r="E14" s="9"/>
      <c r="F14" s="9"/>
      <c r="G14" s="9"/>
      <c r="H14" s="9"/>
      <c r="I14" s="10"/>
      <c r="J14" s="1">
        <f t="shared" si="0"/>
        <v>0</v>
      </c>
      <c r="K14" s="11"/>
    </row>
    <row r="15" spans="1:19" x14ac:dyDescent="0.3">
      <c r="A15" s="953">
        <v>2</v>
      </c>
      <c r="B15" s="955" t="s">
        <v>15</v>
      </c>
      <c r="C15" s="958"/>
      <c r="D15" s="2" t="s">
        <v>16</v>
      </c>
      <c r="E15" s="12" t="s">
        <v>17</v>
      </c>
      <c r="F15" s="944">
        <v>0.47</v>
      </c>
      <c r="G15" s="4">
        <v>1</v>
      </c>
      <c r="H15" s="5" t="s">
        <v>18</v>
      </c>
      <c r="J15" s="1">
        <f t="shared" si="0"/>
        <v>1</v>
      </c>
      <c r="M15" s="1">
        <f t="shared" ref="M15:M25" si="2">IF(H15="X",L15,0)</f>
        <v>0</v>
      </c>
      <c r="N15" s="952"/>
    </row>
    <row r="16" spans="1:19" x14ac:dyDescent="0.3">
      <c r="A16" s="954"/>
      <c r="B16" s="956"/>
      <c r="C16" s="956"/>
      <c r="D16" s="2" t="s">
        <v>19</v>
      </c>
      <c r="E16" s="2" t="s">
        <v>20</v>
      </c>
      <c r="F16" s="944">
        <v>1.4999999999999999E-2</v>
      </c>
      <c r="G16" s="6">
        <v>2</v>
      </c>
      <c r="H16" s="7"/>
      <c r="J16" s="1">
        <f t="shared" si="0"/>
        <v>1</v>
      </c>
      <c r="L16" s="945">
        <f>F16*Experiencia_Proponente!H33</f>
        <v>2307720987.9449997</v>
      </c>
      <c r="M16" s="1">
        <f t="shared" si="2"/>
        <v>0</v>
      </c>
      <c r="N16" s="952"/>
    </row>
    <row r="17" spans="1:14" x14ac:dyDescent="0.3">
      <c r="A17" s="954"/>
      <c r="B17" s="956"/>
      <c r="C17" s="956"/>
      <c r="D17" s="2" t="s">
        <v>21</v>
      </c>
      <c r="E17" s="2" t="s">
        <v>22</v>
      </c>
      <c r="F17" s="944">
        <v>0.47</v>
      </c>
      <c r="G17" s="6">
        <v>3</v>
      </c>
      <c r="H17" s="7" t="s">
        <v>18</v>
      </c>
      <c r="J17" s="1">
        <f t="shared" si="0"/>
        <v>1</v>
      </c>
      <c r="M17" s="1">
        <f t="shared" si="2"/>
        <v>0</v>
      </c>
      <c r="N17" s="952"/>
    </row>
    <row r="18" spans="1:14" ht="33" x14ac:dyDescent="0.3">
      <c r="A18" s="954"/>
      <c r="B18" s="956"/>
      <c r="C18" s="956"/>
      <c r="D18" s="2" t="s">
        <v>23</v>
      </c>
      <c r="E18" s="2" t="s">
        <v>24</v>
      </c>
      <c r="F18" s="944">
        <v>4.4999999999999998E-2</v>
      </c>
      <c r="G18" s="4">
        <v>4</v>
      </c>
      <c r="H18" s="7"/>
      <c r="J18" s="1">
        <f t="shared" si="0"/>
        <v>1</v>
      </c>
      <c r="M18" s="1">
        <f t="shared" si="2"/>
        <v>0</v>
      </c>
      <c r="N18" s="952"/>
    </row>
    <row r="19" spans="1:14" x14ac:dyDescent="0.3">
      <c r="A19" s="954"/>
      <c r="B19" s="956"/>
      <c r="C19" s="956"/>
      <c r="D19" s="2"/>
      <c r="E19" s="2"/>
      <c r="F19" s="3"/>
      <c r="G19" s="6">
        <v>5</v>
      </c>
      <c r="H19" s="7"/>
      <c r="J19" s="1">
        <f t="shared" si="0"/>
        <v>0</v>
      </c>
      <c r="M19" s="1">
        <f>IF(H19="X",L19,0)</f>
        <v>0</v>
      </c>
      <c r="N19" s="952"/>
    </row>
    <row r="20" spans="1:14" x14ac:dyDescent="0.3">
      <c r="A20" s="954"/>
      <c r="B20" s="956"/>
      <c r="C20" s="956"/>
      <c r="D20" s="2"/>
      <c r="E20" s="2"/>
      <c r="F20" s="3"/>
      <c r="G20" s="6">
        <v>6</v>
      </c>
      <c r="H20" s="7" t="s">
        <v>18</v>
      </c>
      <c r="J20" s="1">
        <f t="shared" si="0"/>
        <v>0</v>
      </c>
      <c r="M20" s="1">
        <f t="shared" si="2"/>
        <v>0</v>
      </c>
      <c r="N20" s="952"/>
    </row>
    <row r="21" spans="1:14" x14ac:dyDescent="0.3">
      <c r="A21" s="954"/>
      <c r="B21" s="956"/>
      <c r="C21" s="956"/>
      <c r="D21" s="2"/>
      <c r="E21" s="2"/>
      <c r="F21" s="3"/>
      <c r="G21" s="4">
        <v>7</v>
      </c>
      <c r="H21" s="7" t="s">
        <v>18</v>
      </c>
      <c r="J21" s="1">
        <f t="shared" si="0"/>
        <v>0</v>
      </c>
      <c r="M21" s="1">
        <f t="shared" si="2"/>
        <v>0</v>
      </c>
      <c r="N21" s="952"/>
    </row>
    <row r="22" spans="1:14" x14ac:dyDescent="0.3">
      <c r="A22" s="954"/>
      <c r="B22" s="956"/>
      <c r="C22" s="956"/>
      <c r="D22" s="2"/>
      <c r="E22" s="2"/>
      <c r="F22" s="3"/>
      <c r="G22" s="6">
        <v>8</v>
      </c>
      <c r="H22" s="7" t="s">
        <v>18</v>
      </c>
      <c r="J22" s="1">
        <f t="shared" si="0"/>
        <v>0</v>
      </c>
      <c r="M22" s="1">
        <f t="shared" si="2"/>
        <v>0</v>
      </c>
      <c r="N22" s="952"/>
    </row>
    <row r="23" spans="1:14" x14ac:dyDescent="0.3">
      <c r="A23" s="954"/>
      <c r="B23" s="956"/>
      <c r="C23" s="956"/>
      <c r="D23" s="2"/>
      <c r="E23" s="2"/>
      <c r="F23" s="3"/>
      <c r="G23" s="6">
        <v>9</v>
      </c>
      <c r="H23" s="7" t="s">
        <v>18</v>
      </c>
      <c r="J23" s="1">
        <f t="shared" si="0"/>
        <v>0</v>
      </c>
      <c r="M23" s="1">
        <f t="shared" si="2"/>
        <v>0</v>
      </c>
      <c r="N23" s="952"/>
    </row>
    <row r="24" spans="1:14" x14ac:dyDescent="0.3">
      <c r="A24" s="954"/>
      <c r="B24" s="956"/>
      <c r="C24" s="956"/>
      <c r="D24" s="2"/>
      <c r="E24" s="2"/>
      <c r="F24" s="3"/>
      <c r="G24" s="4">
        <v>10</v>
      </c>
      <c r="H24" s="7" t="s">
        <v>18</v>
      </c>
      <c r="J24" s="1">
        <f t="shared" si="0"/>
        <v>0</v>
      </c>
      <c r="M24" s="1">
        <f t="shared" si="2"/>
        <v>0</v>
      </c>
      <c r="N24" s="952"/>
    </row>
    <row r="25" spans="1:14" x14ac:dyDescent="0.3">
      <c r="A25" s="954"/>
      <c r="B25" s="956"/>
      <c r="C25" s="956"/>
      <c r="D25" s="2"/>
      <c r="E25" s="2"/>
      <c r="F25" s="3"/>
      <c r="G25" s="6">
        <v>11</v>
      </c>
      <c r="H25" s="7"/>
      <c r="J25" s="1">
        <f t="shared" si="0"/>
        <v>0</v>
      </c>
      <c r="M25" s="1">
        <f t="shared" si="2"/>
        <v>0</v>
      </c>
      <c r="N25" s="952"/>
    </row>
    <row r="26" spans="1:14" x14ac:dyDescent="0.3">
      <c r="A26" s="954"/>
      <c r="B26" s="956"/>
      <c r="C26" s="956"/>
      <c r="D26" s="2"/>
      <c r="E26" s="2"/>
      <c r="F26" s="3"/>
      <c r="G26" s="6">
        <v>12</v>
      </c>
      <c r="H26" s="8"/>
      <c r="J26" s="1">
        <f t="shared" si="0"/>
        <v>0</v>
      </c>
      <c r="M26" s="1">
        <f t="shared" ref="M26" si="3">IF(H26="X",L26,0)</f>
        <v>0</v>
      </c>
      <c r="N26" s="952"/>
    </row>
    <row r="27" spans="1:14" x14ac:dyDescent="0.3">
      <c r="A27" s="9"/>
      <c r="B27" s="9"/>
      <c r="C27" s="9"/>
      <c r="D27" s="9"/>
      <c r="E27" s="9"/>
      <c r="F27" s="9"/>
      <c r="G27" s="9"/>
      <c r="H27" s="9"/>
      <c r="J27" s="1">
        <f t="shared" si="0"/>
        <v>0</v>
      </c>
    </row>
    <row r="28" spans="1:14" x14ac:dyDescent="0.3">
      <c r="A28" s="953">
        <v>3</v>
      </c>
      <c r="B28" s="955" t="s">
        <v>25</v>
      </c>
      <c r="C28" s="958"/>
      <c r="D28" s="2" t="s">
        <v>25</v>
      </c>
      <c r="E28" s="2" t="s">
        <v>26</v>
      </c>
      <c r="F28" s="3">
        <v>1</v>
      </c>
      <c r="G28" s="4">
        <v>1</v>
      </c>
      <c r="H28" s="5"/>
      <c r="J28" s="1">
        <f t="shared" si="0"/>
        <v>1</v>
      </c>
      <c r="M28" s="1">
        <f t="shared" ref="M28:M39" si="4">IF(H28="X",L28,0)</f>
        <v>0</v>
      </c>
      <c r="N28" s="952"/>
    </row>
    <row r="29" spans="1:14" x14ac:dyDescent="0.3">
      <c r="A29" s="954"/>
      <c r="B29" s="956"/>
      <c r="C29" s="956"/>
      <c r="D29" s="2"/>
      <c r="E29" s="2"/>
      <c r="F29" s="3"/>
      <c r="G29" s="6">
        <v>2</v>
      </c>
      <c r="H29" s="7" t="s">
        <v>18</v>
      </c>
      <c r="J29" s="1">
        <f t="shared" si="0"/>
        <v>0</v>
      </c>
      <c r="M29" s="1">
        <f t="shared" si="4"/>
        <v>0</v>
      </c>
      <c r="N29" s="952"/>
    </row>
    <row r="30" spans="1:14" x14ac:dyDescent="0.3">
      <c r="A30" s="954"/>
      <c r="B30" s="956"/>
      <c r="C30" s="956"/>
      <c r="D30" s="2"/>
      <c r="E30" s="2"/>
      <c r="F30" s="3"/>
      <c r="G30" s="6">
        <v>3</v>
      </c>
      <c r="H30" s="7"/>
      <c r="J30" s="1">
        <f t="shared" si="0"/>
        <v>0</v>
      </c>
      <c r="M30" s="1">
        <f t="shared" si="4"/>
        <v>0</v>
      </c>
      <c r="N30" s="952"/>
    </row>
    <row r="31" spans="1:14" x14ac:dyDescent="0.3">
      <c r="A31" s="954"/>
      <c r="B31" s="956"/>
      <c r="C31" s="956"/>
      <c r="D31" s="2"/>
      <c r="E31" s="2"/>
      <c r="F31" s="3"/>
      <c r="G31" s="4">
        <v>4</v>
      </c>
      <c r="H31" s="7"/>
      <c r="J31" s="1">
        <f t="shared" si="0"/>
        <v>0</v>
      </c>
      <c r="M31" s="1">
        <f t="shared" si="4"/>
        <v>0</v>
      </c>
      <c r="N31" s="952"/>
    </row>
    <row r="32" spans="1:14" x14ac:dyDescent="0.3">
      <c r="A32" s="954"/>
      <c r="B32" s="956"/>
      <c r="C32" s="956"/>
      <c r="D32" s="2"/>
      <c r="E32" s="2"/>
      <c r="F32" s="3"/>
      <c r="G32" s="6">
        <v>5</v>
      </c>
      <c r="H32" s="7"/>
      <c r="J32" s="1">
        <f t="shared" si="0"/>
        <v>0</v>
      </c>
      <c r="M32" s="1">
        <f t="shared" si="4"/>
        <v>0</v>
      </c>
      <c r="N32" s="952"/>
    </row>
    <row r="33" spans="1:14" x14ac:dyDescent="0.3">
      <c r="A33" s="954"/>
      <c r="B33" s="956"/>
      <c r="C33" s="956"/>
      <c r="D33" s="2"/>
      <c r="E33" s="2"/>
      <c r="F33" s="3"/>
      <c r="G33" s="6">
        <v>6</v>
      </c>
      <c r="H33" s="7"/>
      <c r="J33" s="1">
        <f t="shared" si="0"/>
        <v>0</v>
      </c>
      <c r="M33" s="1">
        <f t="shared" si="4"/>
        <v>0</v>
      </c>
      <c r="N33" s="952"/>
    </row>
    <row r="34" spans="1:14" x14ac:dyDescent="0.3">
      <c r="A34" s="954"/>
      <c r="B34" s="956"/>
      <c r="C34" s="956"/>
      <c r="D34" s="2"/>
      <c r="E34" s="2"/>
      <c r="F34" s="3"/>
      <c r="G34" s="4">
        <v>7</v>
      </c>
      <c r="H34" s="7"/>
      <c r="J34" s="1">
        <f t="shared" si="0"/>
        <v>0</v>
      </c>
      <c r="M34" s="1">
        <f t="shared" si="4"/>
        <v>0</v>
      </c>
      <c r="N34" s="952"/>
    </row>
    <row r="35" spans="1:14" x14ac:dyDescent="0.3">
      <c r="A35" s="954"/>
      <c r="B35" s="956"/>
      <c r="C35" s="956"/>
      <c r="D35" s="2"/>
      <c r="E35" s="2"/>
      <c r="F35" s="3"/>
      <c r="G35" s="6">
        <v>8</v>
      </c>
      <c r="H35" s="7" t="s">
        <v>18</v>
      </c>
      <c r="J35" s="1">
        <f t="shared" si="0"/>
        <v>0</v>
      </c>
      <c r="M35" s="1">
        <f t="shared" si="4"/>
        <v>0</v>
      </c>
      <c r="N35" s="952"/>
    </row>
    <row r="36" spans="1:14" x14ac:dyDescent="0.3">
      <c r="A36" s="954"/>
      <c r="B36" s="956"/>
      <c r="C36" s="956"/>
      <c r="D36" s="2"/>
      <c r="E36" s="2"/>
      <c r="F36" s="3"/>
      <c r="G36" s="6">
        <v>9</v>
      </c>
      <c r="H36" s="7" t="s">
        <v>18</v>
      </c>
      <c r="J36" s="1">
        <f t="shared" si="0"/>
        <v>0</v>
      </c>
      <c r="M36" s="1">
        <f t="shared" si="4"/>
        <v>0</v>
      </c>
      <c r="N36" s="952"/>
    </row>
    <row r="37" spans="1:14" x14ac:dyDescent="0.3">
      <c r="A37" s="954"/>
      <c r="B37" s="956"/>
      <c r="C37" s="956"/>
      <c r="D37" s="2"/>
      <c r="E37" s="2"/>
      <c r="F37" s="3"/>
      <c r="G37" s="4">
        <v>10</v>
      </c>
      <c r="H37" s="7"/>
      <c r="J37" s="1">
        <f t="shared" si="0"/>
        <v>0</v>
      </c>
      <c r="M37" s="1">
        <f t="shared" si="4"/>
        <v>0</v>
      </c>
      <c r="N37" s="952"/>
    </row>
    <row r="38" spans="1:14" x14ac:dyDescent="0.3">
      <c r="A38" s="954"/>
      <c r="B38" s="956"/>
      <c r="C38" s="956"/>
      <c r="D38" s="2"/>
      <c r="E38" s="2"/>
      <c r="F38" s="3"/>
      <c r="G38" s="6">
        <v>11</v>
      </c>
      <c r="H38" s="7"/>
      <c r="J38" s="1">
        <f t="shared" si="0"/>
        <v>0</v>
      </c>
      <c r="M38" s="1">
        <f t="shared" si="4"/>
        <v>0</v>
      </c>
      <c r="N38" s="952"/>
    </row>
    <row r="39" spans="1:14" x14ac:dyDescent="0.3">
      <c r="A39" s="954"/>
      <c r="B39" s="957"/>
      <c r="C39" s="956"/>
      <c r="D39" s="2"/>
      <c r="E39" s="2"/>
      <c r="F39" s="3"/>
      <c r="G39" s="6">
        <v>12</v>
      </c>
      <c r="H39" s="8" t="s">
        <v>18</v>
      </c>
      <c r="J39" s="1">
        <f t="shared" si="0"/>
        <v>0</v>
      </c>
      <c r="M39" s="1">
        <f t="shared" si="4"/>
        <v>0</v>
      </c>
      <c r="N39" s="952"/>
    </row>
    <row r="40" spans="1:14" x14ac:dyDescent="0.3">
      <c r="A40" s="9"/>
      <c r="B40" s="9"/>
      <c r="C40" s="9"/>
      <c r="D40" s="9"/>
      <c r="E40" s="9"/>
      <c r="F40" s="9"/>
      <c r="G40" s="9"/>
      <c r="H40" s="9"/>
      <c r="J40" s="1">
        <f t="shared" si="0"/>
        <v>0</v>
      </c>
    </row>
    <row r="41" spans="1:14" x14ac:dyDescent="0.3">
      <c r="A41" s="953">
        <v>4</v>
      </c>
      <c r="B41" s="955" t="s">
        <v>27</v>
      </c>
      <c r="C41" s="958"/>
      <c r="D41" s="2" t="s">
        <v>28</v>
      </c>
      <c r="E41" s="2" t="s">
        <v>29</v>
      </c>
      <c r="F41" s="3">
        <v>1</v>
      </c>
      <c r="G41" s="4">
        <v>1</v>
      </c>
      <c r="H41" s="16"/>
      <c r="J41" s="1">
        <f t="shared" si="0"/>
        <v>2</v>
      </c>
      <c r="M41" s="1">
        <f t="shared" ref="M41:M52" si="5">IF(H41="X",L41,0)</f>
        <v>0</v>
      </c>
      <c r="N41" s="952"/>
    </row>
    <row r="42" spans="1:14" x14ac:dyDescent="0.3">
      <c r="A42" s="954"/>
      <c r="B42" s="956"/>
      <c r="C42" s="956"/>
      <c r="D42" s="2"/>
      <c r="E42" s="2"/>
      <c r="F42" s="3"/>
      <c r="G42" s="6">
        <v>2</v>
      </c>
      <c r="H42" s="7"/>
      <c r="J42" s="1">
        <f t="shared" si="0"/>
        <v>0</v>
      </c>
      <c r="M42" s="1">
        <f t="shared" si="5"/>
        <v>0</v>
      </c>
      <c r="N42" s="952"/>
    </row>
    <row r="43" spans="1:14" x14ac:dyDescent="0.3">
      <c r="A43" s="954"/>
      <c r="B43" s="956"/>
      <c r="C43" s="956"/>
      <c r="D43" s="2"/>
      <c r="E43" s="2"/>
      <c r="F43" s="3"/>
      <c r="G43" s="6">
        <v>3</v>
      </c>
      <c r="H43" s="7"/>
      <c r="J43" s="1">
        <f t="shared" si="0"/>
        <v>0</v>
      </c>
      <c r="M43" s="1">
        <f t="shared" si="5"/>
        <v>0</v>
      </c>
      <c r="N43" s="952"/>
    </row>
    <row r="44" spans="1:14" x14ac:dyDescent="0.3">
      <c r="A44" s="954"/>
      <c r="B44" s="956"/>
      <c r="C44" s="956"/>
      <c r="D44" s="2"/>
      <c r="E44" s="2"/>
      <c r="F44" s="3"/>
      <c r="G44" s="4">
        <v>4</v>
      </c>
      <c r="H44" s="7" t="s">
        <v>18</v>
      </c>
      <c r="J44" s="1">
        <f t="shared" si="0"/>
        <v>0</v>
      </c>
      <c r="M44" s="1">
        <f t="shared" si="5"/>
        <v>0</v>
      </c>
      <c r="N44" s="952"/>
    </row>
    <row r="45" spans="1:14" x14ac:dyDescent="0.3">
      <c r="A45" s="954"/>
      <c r="B45" s="956"/>
      <c r="C45" s="956"/>
      <c r="D45" s="2"/>
      <c r="E45" s="2"/>
      <c r="F45" s="3"/>
      <c r="G45" s="6">
        <v>5</v>
      </c>
      <c r="H45" s="7" t="s">
        <v>18</v>
      </c>
      <c r="J45" s="1">
        <f t="shared" si="0"/>
        <v>0</v>
      </c>
      <c r="M45" s="1">
        <f t="shared" si="5"/>
        <v>0</v>
      </c>
      <c r="N45" s="952"/>
    </row>
    <row r="46" spans="1:14" x14ac:dyDescent="0.3">
      <c r="A46" s="954"/>
      <c r="B46" s="956"/>
      <c r="C46" s="956"/>
      <c r="D46" s="2"/>
      <c r="E46" s="2"/>
      <c r="F46" s="3"/>
      <c r="G46" s="6">
        <v>6</v>
      </c>
      <c r="H46" s="7" t="s">
        <v>18</v>
      </c>
      <c r="J46" s="1">
        <f t="shared" si="0"/>
        <v>0</v>
      </c>
      <c r="M46" s="1">
        <f t="shared" si="5"/>
        <v>0</v>
      </c>
      <c r="N46" s="952"/>
    </row>
    <row r="47" spans="1:14" x14ac:dyDescent="0.3">
      <c r="A47" s="954"/>
      <c r="B47" s="956"/>
      <c r="C47" s="956"/>
      <c r="D47" s="2"/>
      <c r="E47" s="2"/>
      <c r="F47" s="3"/>
      <c r="G47" s="4">
        <v>7</v>
      </c>
      <c r="H47" s="7" t="s">
        <v>18</v>
      </c>
      <c r="J47" s="1">
        <f t="shared" si="0"/>
        <v>0</v>
      </c>
      <c r="M47" s="1">
        <f t="shared" si="5"/>
        <v>0</v>
      </c>
      <c r="N47" s="952"/>
    </row>
    <row r="48" spans="1:14" x14ac:dyDescent="0.3">
      <c r="A48" s="954"/>
      <c r="B48" s="956"/>
      <c r="C48" s="956"/>
      <c r="D48" s="2"/>
      <c r="E48" s="2"/>
      <c r="F48" s="3"/>
      <c r="G48" s="6">
        <v>8</v>
      </c>
      <c r="H48" s="717"/>
      <c r="J48" s="1">
        <f t="shared" si="0"/>
        <v>0</v>
      </c>
      <c r="M48" s="1">
        <f t="shared" si="5"/>
        <v>0</v>
      </c>
      <c r="N48" s="952"/>
    </row>
    <row r="49" spans="1:14" x14ac:dyDescent="0.3">
      <c r="A49" s="954"/>
      <c r="B49" s="956"/>
      <c r="C49" s="956"/>
      <c r="D49" s="2"/>
      <c r="E49" s="2"/>
      <c r="F49" s="3"/>
      <c r="G49" s="6">
        <v>9</v>
      </c>
      <c r="H49" s="7"/>
      <c r="J49" s="1">
        <f t="shared" si="0"/>
        <v>0</v>
      </c>
      <c r="M49" s="1">
        <f t="shared" si="5"/>
        <v>0</v>
      </c>
      <c r="N49" s="952"/>
    </row>
    <row r="50" spans="1:14" x14ac:dyDescent="0.3">
      <c r="A50" s="954"/>
      <c r="B50" s="956"/>
      <c r="C50" s="956"/>
      <c r="D50" s="2"/>
      <c r="E50" s="2"/>
      <c r="F50" s="3"/>
      <c r="G50" s="4">
        <v>10</v>
      </c>
      <c r="H50" s="7" t="s">
        <v>18</v>
      </c>
      <c r="J50" s="1">
        <f t="shared" si="0"/>
        <v>0</v>
      </c>
      <c r="M50" s="1">
        <f t="shared" si="5"/>
        <v>0</v>
      </c>
      <c r="N50" s="952"/>
    </row>
    <row r="51" spans="1:14" x14ac:dyDescent="0.3">
      <c r="A51" s="954"/>
      <c r="B51" s="956"/>
      <c r="C51" s="956"/>
      <c r="D51" s="2"/>
      <c r="E51" s="2"/>
      <c r="F51" s="3"/>
      <c r="G51" s="6">
        <v>11</v>
      </c>
      <c r="H51" s="7" t="s">
        <v>18</v>
      </c>
      <c r="J51" s="1">
        <f t="shared" si="0"/>
        <v>0</v>
      </c>
      <c r="M51" s="1">
        <f t="shared" si="5"/>
        <v>0</v>
      </c>
      <c r="N51" s="952"/>
    </row>
    <row r="52" spans="1:14" x14ac:dyDescent="0.3">
      <c r="A52" s="954"/>
      <c r="B52" s="957"/>
      <c r="C52" s="956"/>
      <c r="D52" s="2"/>
      <c r="E52" s="2"/>
      <c r="F52" s="3"/>
      <c r="G52" s="6">
        <v>12</v>
      </c>
      <c r="H52" s="15"/>
      <c r="J52" s="1">
        <f t="shared" si="0"/>
        <v>0</v>
      </c>
      <c r="M52" s="1">
        <f t="shared" si="5"/>
        <v>0</v>
      </c>
      <c r="N52" s="952"/>
    </row>
    <row r="53" spans="1:14" x14ac:dyDescent="0.3">
      <c r="A53" s="9"/>
      <c r="B53" s="9"/>
      <c r="C53" s="9"/>
      <c r="D53" s="9"/>
      <c r="E53" s="9"/>
      <c r="F53" s="9"/>
      <c r="G53" s="9"/>
      <c r="H53" s="9"/>
      <c r="J53" s="1">
        <f t="shared" si="0"/>
        <v>0</v>
      </c>
    </row>
    <row r="54" spans="1:14" x14ac:dyDescent="0.3">
      <c r="A54" s="953">
        <v>5</v>
      </c>
      <c r="B54" s="955" t="s">
        <v>30</v>
      </c>
      <c r="C54" s="958"/>
      <c r="D54" s="2" t="s">
        <v>31</v>
      </c>
      <c r="E54" s="2" t="s">
        <v>32</v>
      </c>
      <c r="F54" s="3">
        <v>0.35</v>
      </c>
      <c r="G54" s="4">
        <v>1</v>
      </c>
      <c r="H54" s="16" t="s">
        <v>18</v>
      </c>
      <c r="J54" s="1">
        <f t="shared" si="0"/>
        <v>1</v>
      </c>
      <c r="M54" s="1">
        <f t="shared" ref="M54:M65" si="6">IF(H54="X",L54,0)</f>
        <v>0</v>
      </c>
      <c r="N54" s="952"/>
    </row>
    <row r="55" spans="1:14" x14ac:dyDescent="0.3">
      <c r="A55" s="954"/>
      <c r="B55" s="956"/>
      <c r="C55" s="956"/>
      <c r="D55" s="2" t="s">
        <v>33</v>
      </c>
      <c r="E55" s="2" t="s">
        <v>34</v>
      </c>
      <c r="F55" s="3">
        <v>0.25</v>
      </c>
      <c r="G55" s="6">
        <v>2</v>
      </c>
      <c r="H55" s="7"/>
      <c r="J55" s="1">
        <f t="shared" si="0"/>
        <v>1</v>
      </c>
      <c r="M55" s="1">
        <f t="shared" si="6"/>
        <v>0</v>
      </c>
      <c r="N55" s="952"/>
    </row>
    <row r="56" spans="1:14" x14ac:dyDescent="0.3">
      <c r="A56" s="954"/>
      <c r="B56" s="956"/>
      <c r="C56" s="956"/>
      <c r="D56" s="2" t="s">
        <v>35</v>
      </c>
      <c r="E56" s="2" t="s">
        <v>36</v>
      </c>
      <c r="F56" s="3">
        <v>0.4</v>
      </c>
      <c r="G56" s="6">
        <v>3</v>
      </c>
      <c r="H56" s="7"/>
      <c r="J56" s="1">
        <f t="shared" si="0"/>
        <v>2</v>
      </c>
      <c r="M56" s="1">
        <f t="shared" si="6"/>
        <v>0</v>
      </c>
      <c r="N56" s="952"/>
    </row>
    <row r="57" spans="1:14" x14ac:dyDescent="0.3">
      <c r="A57" s="954"/>
      <c r="B57" s="956"/>
      <c r="C57" s="956"/>
      <c r="D57" s="2"/>
      <c r="E57" s="2"/>
      <c r="F57" s="3"/>
      <c r="G57" s="4">
        <v>4</v>
      </c>
      <c r="H57" s="7"/>
      <c r="J57" s="1">
        <f t="shared" si="0"/>
        <v>0</v>
      </c>
      <c r="M57" s="1">
        <f t="shared" si="6"/>
        <v>0</v>
      </c>
      <c r="N57" s="952"/>
    </row>
    <row r="58" spans="1:14" x14ac:dyDescent="0.3">
      <c r="A58" s="954"/>
      <c r="B58" s="956"/>
      <c r="C58" s="956"/>
      <c r="D58" s="2"/>
      <c r="E58" s="2"/>
      <c r="F58" s="3"/>
      <c r="G58" s="6">
        <v>5</v>
      </c>
      <c r="H58" s="7"/>
      <c r="J58" s="1">
        <f t="shared" si="0"/>
        <v>0</v>
      </c>
      <c r="M58" s="1">
        <f t="shared" si="6"/>
        <v>0</v>
      </c>
      <c r="N58" s="952"/>
    </row>
    <row r="59" spans="1:14" x14ac:dyDescent="0.3">
      <c r="A59" s="954"/>
      <c r="B59" s="956"/>
      <c r="C59" s="956"/>
      <c r="D59" s="2"/>
      <c r="E59" s="2"/>
      <c r="F59" s="3"/>
      <c r="G59" s="6">
        <v>6</v>
      </c>
      <c r="H59" s="7"/>
      <c r="J59" s="1">
        <f t="shared" si="0"/>
        <v>0</v>
      </c>
      <c r="M59" s="1">
        <f t="shared" si="6"/>
        <v>0</v>
      </c>
      <c r="N59" s="952"/>
    </row>
    <row r="60" spans="1:14" x14ac:dyDescent="0.3">
      <c r="A60" s="954"/>
      <c r="B60" s="956"/>
      <c r="C60" s="956"/>
      <c r="D60" s="2"/>
      <c r="E60" s="2"/>
      <c r="F60" s="3"/>
      <c r="G60" s="4">
        <v>7</v>
      </c>
      <c r="H60" s="7"/>
      <c r="J60" s="1">
        <f t="shared" si="0"/>
        <v>0</v>
      </c>
      <c r="M60" s="1">
        <f t="shared" si="6"/>
        <v>0</v>
      </c>
      <c r="N60" s="952"/>
    </row>
    <row r="61" spans="1:14" x14ac:dyDescent="0.3">
      <c r="A61" s="954"/>
      <c r="B61" s="956"/>
      <c r="C61" s="956"/>
      <c r="D61" s="2"/>
      <c r="E61" s="2"/>
      <c r="F61" s="3"/>
      <c r="G61" s="6">
        <v>8</v>
      </c>
      <c r="H61" s="717" t="s">
        <v>18</v>
      </c>
      <c r="J61" s="1">
        <f t="shared" si="0"/>
        <v>0</v>
      </c>
      <c r="M61" s="1">
        <f t="shared" si="6"/>
        <v>0</v>
      </c>
      <c r="N61" s="952"/>
    </row>
    <row r="62" spans="1:14" x14ac:dyDescent="0.3">
      <c r="A62" s="954"/>
      <c r="B62" s="956"/>
      <c r="C62" s="956"/>
      <c r="D62" s="2"/>
      <c r="E62" s="2"/>
      <c r="F62" s="3"/>
      <c r="G62" s="6">
        <v>9</v>
      </c>
      <c r="H62" s="7"/>
      <c r="J62" s="1">
        <f t="shared" si="0"/>
        <v>0</v>
      </c>
      <c r="M62" s="1">
        <f t="shared" si="6"/>
        <v>0</v>
      </c>
      <c r="N62" s="952"/>
    </row>
    <row r="63" spans="1:14" x14ac:dyDescent="0.3">
      <c r="A63" s="954"/>
      <c r="B63" s="956"/>
      <c r="C63" s="956"/>
      <c r="D63" s="2"/>
      <c r="E63" s="2"/>
      <c r="F63" s="3"/>
      <c r="G63" s="4">
        <v>10</v>
      </c>
      <c r="H63" s="7"/>
      <c r="J63" s="1">
        <f t="shared" si="0"/>
        <v>0</v>
      </c>
      <c r="M63" s="1">
        <f t="shared" si="6"/>
        <v>0</v>
      </c>
      <c r="N63" s="952"/>
    </row>
    <row r="64" spans="1:14" x14ac:dyDescent="0.3">
      <c r="A64" s="954"/>
      <c r="B64" s="956"/>
      <c r="C64" s="956"/>
      <c r="D64" s="2"/>
      <c r="E64" s="2"/>
      <c r="F64" s="3"/>
      <c r="G64" s="6">
        <v>11</v>
      </c>
      <c r="H64" s="7"/>
      <c r="J64" s="1">
        <f t="shared" si="0"/>
        <v>0</v>
      </c>
      <c r="M64" s="1">
        <f t="shared" si="6"/>
        <v>0</v>
      </c>
      <c r="N64" s="952"/>
    </row>
    <row r="65" spans="1:14" x14ac:dyDescent="0.3">
      <c r="A65" s="954"/>
      <c r="B65" s="957"/>
      <c r="C65" s="956"/>
      <c r="D65" s="2"/>
      <c r="E65" s="2"/>
      <c r="F65" s="3"/>
      <c r="G65" s="6">
        <v>12</v>
      </c>
      <c r="H65" s="15" t="s">
        <v>18</v>
      </c>
      <c r="J65" s="1">
        <f t="shared" si="0"/>
        <v>0</v>
      </c>
      <c r="M65" s="1">
        <f t="shared" si="6"/>
        <v>0</v>
      </c>
      <c r="N65" s="952"/>
    </row>
    <row r="66" spans="1:14" x14ac:dyDescent="0.3">
      <c r="A66" s="9"/>
      <c r="B66" s="9"/>
      <c r="C66" s="9"/>
      <c r="D66" s="9"/>
      <c r="E66" s="9"/>
      <c r="F66" s="9"/>
      <c r="G66" s="9"/>
      <c r="H66" s="9"/>
      <c r="J66" s="1">
        <f t="shared" si="0"/>
        <v>0</v>
      </c>
    </row>
    <row r="67" spans="1:14" x14ac:dyDescent="0.3">
      <c r="A67" s="953">
        <v>6</v>
      </c>
      <c r="B67" s="955" t="s">
        <v>37</v>
      </c>
      <c r="C67" s="958"/>
      <c r="D67" s="2" t="s">
        <v>38</v>
      </c>
      <c r="E67" s="2" t="s">
        <v>39</v>
      </c>
      <c r="F67" s="3">
        <v>0.42</v>
      </c>
      <c r="G67" s="4">
        <v>1</v>
      </c>
      <c r="H67" s="5" t="s">
        <v>18</v>
      </c>
      <c r="J67" s="1">
        <f t="shared" ref="J67:J130" si="7">COUNTIF(E:E,E67)</f>
        <v>1</v>
      </c>
      <c r="M67" s="1">
        <f t="shared" ref="M67:M78" si="8">IF(H67="X",L67,0)</f>
        <v>0</v>
      </c>
      <c r="N67" s="952"/>
    </row>
    <row r="68" spans="1:14" x14ac:dyDescent="0.3">
      <c r="A68" s="954"/>
      <c r="B68" s="956"/>
      <c r="C68" s="956"/>
      <c r="D68" s="2" t="s">
        <v>40</v>
      </c>
      <c r="E68" s="2" t="s">
        <v>41</v>
      </c>
      <c r="F68" s="3">
        <v>0.3</v>
      </c>
      <c r="G68" s="6">
        <v>2</v>
      </c>
      <c r="H68" s="7" t="s">
        <v>18</v>
      </c>
      <c r="J68" s="1">
        <f t="shared" si="7"/>
        <v>1</v>
      </c>
      <c r="M68" s="1">
        <f t="shared" si="8"/>
        <v>0</v>
      </c>
      <c r="N68" s="952"/>
    </row>
    <row r="69" spans="1:14" ht="33" x14ac:dyDescent="0.3">
      <c r="A69" s="954"/>
      <c r="B69" s="956"/>
      <c r="C69" s="956"/>
      <c r="D69" s="2" t="s">
        <v>42</v>
      </c>
      <c r="E69" s="2" t="s">
        <v>43</v>
      </c>
      <c r="F69" s="3">
        <v>0.28000000000000003</v>
      </c>
      <c r="G69" s="6">
        <v>3</v>
      </c>
      <c r="H69" s="7" t="s">
        <v>18</v>
      </c>
      <c r="J69" s="1">
        <f t="shared" si="7"/>
        <v>1</v>
      </c>
      <c r="M69" s="1">
        <f t="shared" si="8"/>
        <v>0</v>
      </c>
      <c r="N69" s="952"/>
    </row>
    <row r="70" spans="1:14" x14ac:dyDescent="0.3">
      <c r="A70" s="954"/>
      <c r="B70" s="956"/>
      <c r="C70" s="956"/>
      <c r="D70" s="2"/>
      <c r="E70" s="2"/>
      <c r="F70" s="3"/>
      <c r="G70" s="4">
        <v>4</v>
      </c>
      <c r="H70" s="7"/>
      <c r="J70" s="1">
        <f t="shared" si="7"/>
        <v>0</v>
      </c>
      <c r="M70" s="1">
        <f t="shared" si="8"/>
        <v>0</v>
      </c>
      <c r="N70" s="952"/>
    </row>
    <row r="71" spans="1:14" x14ac:dyDescent="0.3">
      <c r="A71" s="954"/>
      <c r="B71" s="956"/>
      <c r="C71" s="956"/>
      <c r="D71" s="2"/>
      <c r="E71" s="2"/>
      <c r="F71" s="3"/>
      <c r="G71" s="6">
        <v>5</v>
      </c>
      <c r="H71" s="7"/>
      <c r="J71" s="1">
        <f t="shared" si="7"/>
        <v>0</v>
      </c>
      <c r="M71" s="1">
        <f t="shared" si="8"/>
        <v>0</v>
      </c>
      <c r="N71" s="952"/>
    </row>
    <row r="72" spans="1:14" x14ac:dyDescent="0.3">
      <c r="A72" s="954"/>
      <c r="B72" s="956"/>
      <c r="C72" s="956"/>
      <c r="D72" s="2"/>
      <c r="E72" s="2"/>
      <c r="F72" s="3"/>
      <c r="G72" s="6">
        <v>6</v>
      </c>
      <c r="H72" s="7"/>
      <c r="J72" s="1">
        <f t="shared" si="7"/>
        <v>0</v>
      </c>
      <c r="M72" s="1">
        <f t="shared" si="8"/>
        <v>0</v>
      </c>
      <c r="N72" s="952"/>
    </row>
    <row r="73" spans="1:14" x14ac:dyDescent="0.3">
      <c r="A73" s="954"/>
      <c r="B73" s="956"/>
      <c r="C73" s="956"/>
      <c r="D73" s="2"/>
      <c r="E73" s="2"/>
      <c r="F73" s="3"/>
      <c r="G73" s="4">
        <v>7</v>
      </c>
      <c r="H73" s="7"/>
      <c r="J73" s="1">
        <f t="shared" si="7"/>
        <v>0</v>
      </c>
      <c r="M73" s="1">
        <f t="shared" si="8"/>
        <v>0</v>
      </c>
      <c r="N73" s="952"/>
    </row>
    <row r="74" spans="1:14" x14ac:dyDescent="0.3">
      <c r="A74" s="954"/>
      <c r="B74" s="956"/>
      <c r="C74" s="956"/>
      <c r="D74" s="2"/>
      <c r="E74" s="2"/>
      <c r="F74" s="3"/>
      <c r="G74" s="6">
        <v>8</v>
      </c>
      <c r="H74" s="7"/>
      <c r="J74" s="1">
        <f t="shared" si="7"/>
        <v>0</v>
      </c>
      <c r="M74" s="1">
        <f t="shared" si="8"/>
        <v>0</v>
      </c>
      <c r="N74" s="952"/>
    </row>
    <row r="75" spans="1:14" x14ac:dyDescent="0.3">
      <c r="A75" s="954"/>
      <c r="B75" s="956"/>
      <c r="C75" s="956"/>
      <c r="D75" s="2"/>
      <c r="E75" s="2"/>
      <c r="F75" s="3"/>
      <c r="G75" s="6">
        <v>9</v>
      </c>
      <c r="H75" s="7" t="s">
        <v>18</v>
      </c>
      <c r="J75" s="1">
        <f t="shared" si="7"/>
        <v>0</v>
      </c>
      <c r="M75" s="1">
        <f t="shared" si="8"/>
        <v>0</v>
      </c>
      <c r="N75" s="952"/>
    </row>
    <row r="76" spans="1:14" x14ac:dyDescent="0.3">
      <c r="A76" s="954"/>
      <c r="B76" s="956"/>
      <c r="C76" s="956"/>
      <c r="D76" s="2"/>
      <c r="E76" s="2"/>
      <c r="F76" s="3"/>
      <c r="G76" s="4">
        <v>10</v>
      </c>
      <c r="H76" s="7"/>
      <c r="J76" s="1">
        <f t="shared" si="7"/>
        <v>0</v>
      </c>
      <c r="M76" s="1">
        <f t="shared" si="8"/>
        <v>0</v>
      </c>
      <c r="N76" s="952"/>
    </row>
    <row r="77" spans="1:14" x14ac:dyDescent="0.3">
      <c r="A77" s="954"/>
      <c r="B77" s="956"/>
      <c r="C77" s="956"/>
      <c r="D77" s="2"/>
      <c r="E77" s="2"/>
      <c r="F77" s="3"/>
      <c r="G77" s="6">
        <v>11</v>
      </c>
      <c r="H77" s="7"/>
      <c r="J77" s="1">
        <f t="shared" si="7"/>
        <v>0</v>
      </c>
      <c r="M77" s="1">
        <f t="shared" si="8"/>
        <v>0</v>
      </c>
      <c r="N77" s="952"/>
    </row>
    <row r="78" spans="1:14" x14ac:dyDescent="0.3">
      <c r="A78" s="954"/>
      <c r="B78" s="957"/>
      <c r="C78" s="956"/>
      <c r="D78" s="2"/>
      <c r="E78" s="2"/>
      <c r="F78" s="3"/>
      <c r="G78" s="6">
        <v>12</v>
      </c>
      <c r="H78" s="8"/>
      <c r="J78" s="1">
        <f t="shared" si="7"/>
        <v>0</v>
      </c>
      <c r="M78" s="1">
        <f t="shared" si="8"/>
        <v>0</v>
      </c>
      <c r="N78" s="952"/>
    </row>
    <row r="79" spans="1:14" x14ac:dyDescent="0.3">
      <c r="A79" s="9"/>
      <c r="B79" s="9"/>
      <c r="C79" s="9"/>
      <c r="D79" s="9"/>
      <c r="E79" s="9"/>
      <c r="F79" s="9"/>
      <c r="G79" s="9"/>
      <c r="H79" s="9"/>
      <c r="J79" s="1">
        <f t="shared" si="7"/>
        <v>0</v>
      </c>
    </row>
    <row r="80" spans="1:14" x14ac:dyDescent="0.3">
      <c r="A80" s="953">
        <v>7</v>
      </c>
      <c r="B80" s="955" t="s">
        <v>44</v>
      </c>
      <c r="C80" s="958"/>
      <c r="D80" s="2" t="s">
        <v>45</v>
      </c>
      <c r="E80" s="2" t="s">
        <v>46</v>
      </c>
      <c r="F80" s="3">
        <v>1</v>
      </c>
      <c r="G80" s="4">
        <v>1</v>
      </c>
      <c r="H80" s="5" t="s">
        <v>18</v>
      </c>
      <c r="J80" s="1">
        <f t="shared" si="7"/>
        <v>1</v>
      </c>
      <c r="M80" s="1">
        <f t="shared" ref="M80:M91" si="9">IF(H80="X",L80,0)</f>
        <v>0</v>
      </c>
      <c r="N80" s="952"/>
    </row>
    <row r="81" spans="1:14" x14ac:dyDescent="0.3">
      <c r="A81" s="954"/>
      <c r="B81" s="956"/>
      <c r="C81" s="956"/>
      <c r="D81" s="2"/>
      <c r="E81" s="2"/>
      <c r="F81" s="3"/>
      <c r="G81" s="6">
        <v>2</v>
      </c>
      <c r="H81" s="7" t="s">
        <v>18</v>
      </c>
      <c r="J81" s="1">
        <f t="shared" si="7"/>
        <v>0</v>
      </c>
      <c r="M81" s="1">
        <f t="shared" si="9"/>
        <v>0</v>
      </c>
      <c r="N81" s="952"/>
    </row>
    <row r="82" spans="1:14" x14ac:dyDescent="0.3">
      <c r="A82" s="954"/>
      <c r="B82" s="956"/>
      <c r="C82" s="956"/>
      <c r="D82" s="2"/>
      <c r="E82" s="2"/>
      <c r="F82" s="3"/>
      <c r="G82" s="6">
        <v>3</v>
      </c>
      <c r="H82" s="7" t="s">
        <v>18</v>
      </c>
      <c r="J82" s="1">
        <f t="shared" si="7"/>
        <v>0</v>
      </c>
      <c r="M82" s="1">
        <f t="shared" si="9"/>
        <v>0</v>
      </c>
      <c r="N82" s="952"/>
    </row>
    <row r="83" spans="1:14" x14ac:dyDescent="0.3">
      <c r="A83" s="954"/>
      <c r="B83" s="956"/>
      <c r="C83" s="956"/>
      <c r="D83" s="2"/>
      <c r="E83" s="2"/>
      <c r="F83" s="3"/>
      <c r="G83" s="4">
        <v>4</v>
      </c>
      <c r="H83" s="7" t="s">
        <v>18</v>
      </c>
      <c r="J83" s="1">
        <f t="shared" si="7"/>
        <v>0</v>
      </c>
      <c r="M83" s="1">
        <f t="shared" si="9"/>
        <v>0</v>
      </c>
      <c r="N83" s="952"/>
    </row>
    <row r="84" spans="1:14" x14ac:dyDescent="0.3">
      <c r="A84" s="954"/>
      <c r="B84" s="956"/>
      <c r="C84" s="956"/>
      <c r="D84" s="2"/>
      <c r="E84" s="2"/>
      <c r="F84" s="3"/>
      <c r="G84" s="6">
        <v>5</v>
      </c>
      <c r="H84" s="7" t="s">
        <v>18</v>
      </c>
      <c r="J84" s="1">
        <f t="shared" si="7"/>
        <v>0</v>
      </c>
      <c r="M84" s="1">
        <f t="shared" si="9"/>
        <v>0</v>
      </c>
      <c r="N84" s="952"/>
    </row>
    <row r="85" spans="1:14" x14ac:dyDescent="0.3">
      <c r="A85" s="954"/>
      <c r="B85" s="956"/>
      <c r="C85" s="956"/>
      <c r="D85" s="2"/>
      <c r="E85" s="2"/>
      <c r="F85" s="3"/>
      <c r="G85" s="6">
        <v>6</v>
      </c>
      <c r="H85" s="7" t="s">
        <v>18</v>
      </c>
      <c r="J85" s="1">
        <f t="shared" si="7"/>
        <v>0</v>
      </c>
      <c r="M85" s="1">
        <f t="shared" si="9"/>
        <v>0</v>
      </c>
      <c r="N85" s="952"/>
    </row>
    <row r="86" spans="1:14" x14ac:dyDescent="0.3">
      <c r="A86" s="954"/>
      <c r="B86" s="956"/>
      <c r="C86" s="956"/>
      <c r="D86" s="2"/>
      <c r="E86" s="2"/>
      <c r="F86" s="3"/>
      <c r="G86" s="4">
        <v>7</v>
      </c>
      <c r="H86" s="7" t="s">
        <v>18</v>
      </c>
      <c r="J86" s="1">
        <f t="shared" si="7"/>
        <v>0</v>
      </c>
      <c r="M86" s="1">
        <f t="shared" si="9"/>
        <v>0</v>
      </c>
      <c r="N86" s="952"/>
    </row>
    <row r="87" spans="1:14" x14ac:dyDescent="0.3">
      <c r="A87" s="954"/>
      <c r="B87" s="956"/>
      <c r="C87" s="956"/>
      <c r="D87" s="2"/>
      <c r="E87" s="2"/>
      <c r="F87" s="3"/>
      <c r="G87" s="6">
        <v>8</v>
      </c>
      <c r="H87" s="7" t="s">
        <v>18</v>
      </c>
      <c r="J87" s="1">
        <f t="shared" si="7"/>
        <v>0</v>
      </c>
      <c r="M87" s="1">
        <f t="shared" si="9"/>
        <v>0</v>
      </c>
      <c r="N87" s="952"/>
    </row>
    <row r="88" spans="1:14" x14ac:dyDescent="0.3">
      <c r="A88" s="954"/>
      <c r="B88" s="956"/>
      <c r="C88" s="956"/>
      <c r="D88" s="2"/>
      <c r="E88" s="2"/>
      <c r="F88" s="3"/>
      <c r="G88" s="6">
        <v>9</v>
      </c>
      <c r="H88" s="7" t="s">
        <v>18</v>
      </c>
      <c r="J88" s="1">
        <f t="shared" si="7"/>
        <v>0</v>
      </c>
      <c r="M88" s="1">
        <f t="shared" si="9"/>
        <v>0</v>
      </c>
      <c r="N88" s="952"/>
    </row>
    <row r="89" spans="1:14" x14ac:dyDescent="0.3">
      <c r="A89" s="954"/>
      <c r="B89" s="956"/>
      <c r="C89" s="956"/>
      <c r="D89" s="2"/>
      <c r="E89" s="2"/>
      <c r="F89" s="3"/>
      <c r="G89" s="4">
        <v>10</v>
      </c>
      <c r="H89" s="7" t="s">
        <v>18</v>
      </c>
      <c r="J89" s="1">
        <f t="shared" si="7"/>
        <v>0</v>
      </c>
      <c r="M89" s="1">
        <f t="shared" si="9"/>
        <v>0</v>
      </c>
      <c r="N89" s="952"/>
    </row>
    <row r="90" spans="1:14" x14ac:dyDescent="0.3">
      <c r="A90" s="954"/>
      <c r="B90" s="956"/>
      <c r="C90" s="956"/>
      <c r="D90" s="2"/>
      <c r="E90" s="2"/>
      <c r="F90" s="3"/>
      <c r="G90" s="6">
        <v>11</v>
      </c>
      <c r="H90" s="7" t="s">
        <v>18</v>
      </c>
      <c r="J90" s="1">
        <f t="shared" si="7"/>
        <v>0</v>
      </c>
      <c r="M90" s="1">
        <f t="shared" si="9"/>
        <v>0</v>
      </c>
      <c r="N90" s="952"/>
    </row>
    <row r="91" spans="1:14" x14ac:dyDescent="0.3">
      <c r="A91" s="954"/>
      <c r="B91" s="957"/>
      <c r="C91" s="956"/>
      <c r="D91" s="2"/>
      <c r="E91" s="2"/>
      <c r="F91" s="3"/>
      <c r="G91" s="6">
        <v>12</v>
      </c>
      <c r="H91" s="8" t="s">
        <v>18</v>
      </c>
      <c r="J91" s="1">
        <f t="shared" si="7"/>
        <v>0</v>
      </c>
      <c r="M91" s="1">
        <f t="shared" si="9"/>
        <v>0</v>
      </c>
      <c r="N91" s="952"/>
    </row>
    <row r="92" spans="1:14" x14ac:dyDescent="0.3">
      <c r="A92" s="9"/>
      <c r="B92" s="9"/>
      <c r="C92" s="9"/>
      <c r="D92" s="9"/>
      <c r="E92" s="9"/>
      <c r="F92" s="9"/>
      <c r="G92" s="9"/>
      <c r="H92" s="9"/>
      <c r="J92" s="1">
        <f t="shared" si="7"/>
        <v>0</v>
      </c>
    </row>
    <row r="93" spans="1:14" ht="33" x14ac:dyDescent="0.3">
      <c r="A93" s="953">
        <v>8</v>
      </c>
      <c r="B93" s="955" t="s">
        <v>47</v>
      </c>
      <c r="C93" s="958"/>
      <c r="D93" s="32" t="s">
        <v>47</v>
      </c>
      <c r="E93" s="2" t="s">
        <v>48</v>
      </c>
      <c r="F93" s="3">
        <v>1</v>
      </c>
      <c r="G93" s="4">
        <v>1</v>
      </c>
      <c r="H93" s="5" t="s">
        <v>12</v>
      </c>
      <c r="J93" s="1">
        <f t="shared" si="7"/>
        <v>1</v>
      </c>
      <c r="M93" s="1">
        <f t="shared" ref="M93:M104" si="10">IF(H93="X",L93,0)</f>
        <v>0</v>
      </c>
      <c r="N93" s="952"/>
    </row>
    <row r="94" spans="1:14" x14ac:dyDescent="0.3">
      <c r="A94" s="954"/>
      <c r="B94" s="956"/>
      <c r="C94" s="956"/>
      <c r="D94" s="2"/>
      <c r="E94" s="2"/>
      <c r="F94" s="3"/>
      <c r="G94" s="6">
        <v>2</v>
      </c>
      <c r="H94" s="7"/>
      <c r="J94" s="1">
        <f t="shared" si="7"/>
        <v>0</v>
      </c>
      <c r="M94" s="1">
        <f t="shared" si="10"/>
        <v>0</v>
      </c>
      <c r="N94" s="952"/>
    </row>
    <row r="95" spans="1:14" ht="16.5" customHeight="1" x14ac:dyDescent="0.3">
      <c r="A95" s="954"/>
      <c r="B95" s="956"/>
      <c r="C95" s="956"/>
      <c r="D95" s="2"/>
      <c r="E95" s="2"/>
      <c r="F95" s="3"/>
      <c r="G95" s="6">
        <v>3</v>
      </c>
      <c r="H95" s="7"/>
      <c r="J95" s="1">
        <f t="shared" si="7"/>
        <v>0</v>
      </c>
      <c r="M95" s="1">
        <f t="shared" si="10"/>
        <v>0</v>
      </c>
      <c r="N95" s="952"/>
    </row>
    <row r="96" spans="1:14" x14ac:dyDescent="0.3">
      <c r="A96" s="954"/>
      <c r="B96" s="956"/>
      <c r="C96" s="956"/>
      <c r="D96" s="2"/>
      <c r="E96" s="2"/>
      <c r="F96" s="3"/>
      <c r="G96" s="4">
        <v>4</v>
      </c>
      <c r="H96" s="7"/>
      <c r="J96" s="1">
        <f t="shared" si="7"/>
        <v>0</v>
      </c>
      <c r="M96" s="1">
        <f t="shared" si="10"/>
        <v>0</v>
      </c>
      <c r="N96" s="952"/>
    </row>
    <row r="97" spans="1:14" x14ac:dyDescent="0.3">
      <c r="A97" s="954"/>
      <c r="B97" s="956"/>
      <c r="C97" s="956"/>
      <c r="D97" s="2"/>
      <c r="E97" s="2"/>
      <c r="F97" s="3"/>
      <c r="G97" s="6">
        <v>5</v>
      </c>
      <c r="H97" s="7"/>
      <c r="J97" s="1">
        <f t="shared" si="7"/>
        <v>0</v>
      </c>
      <c r="M97" s="1">
        <f t="shared" si="10"/>
        <v>0</v>
      </c>
      <c r="N97" s="952"/>
    </row>
    <row r="98" spans="1:14" x14ac:dyDescent="0.3">
      <c r="A98" s="954"/>
      <c r="B98" s="956"/>
      <c r="C98" s="956"/>
      <c r="D98" s="2"/>
      <c r="E98" s="2"/>
      <c r="F98" s="3"/>
      <c r="G98" s="6">
        <v>6</v>
      </c>
      <c r="H98" s="7" t="s">
        <v>12</v>
      </c>
      <c r="J98" s="1">
        <f t="shared" si="7"/>
        <v>0</v>
      </c>
      <c r="M98" s="1">
        <f t="shared" si="10"/>
        <v>0</v>
      </c>
      <c r="N98" s="952"/>
    </row>
    <row r="99" spans="1:14" x14ac:dyDescent="0.3">
      <c r="A99" s="954"/>
      <c r="B99" s="956"/>
      <c r="C99" s="956"/>
      <c r="D99" s="2"/>
      <c r="E99" s="2"/>
      <c r="F99" s="3"/>
      <c r="G99" s="4">
        <v>7</v>
      </c>
      <c r="H99" s="7" t="s">
        <v>12</v>
      </c>
      <c r="J99" s="1">
        <f t="shared" si="7"/>
        <v>0</v>
      </c>
      <c r="M99" s="1">
        <f t="shared" si="10"/>
        <v>0</v>
      </c>
      <c r="N99" s="952"/>
    </row>
    <row r="100" spans="1:14" x14ac:dyDescent="0.3">
      <c r="A100" s="954"/>
      <c r="B100" s="956"/>
      <c r="C100" s="956"/>
      <c r="D100" s="2"/>
      <c r="E100" s="2"/>
      <c r="F100" s="3"/>
      <c r="G100" s="6">
        <v>8</v>
      </c>
      <c r="H100" s="7"/>
      <c r="J100" s="1">
        <f t="shared" si="7"/>
        <v>0</v>
      </c>
      <c r="M100" s="1">
        <f t="shared" si="10"/>
        <v>0</v>
      </c>
      <c r="N100" s="952"/>
    </row>
    <row r="101" spans="1:14" x14ac:dyDescent="0.3">
      <c r="A101" s="954"/>
      <c r="B101" s="956"/>
      <c r="C101" s="956"/>
      <c r="D101" s="2"/>
      <c r="E101" s="2"/>
      <c r="F101" s="3"/>
      <c r="G101" s="6">
        <v>9</v>
      </c>
      <c r="H101" s="7"/>
      <c r="J101" s="1">
        <f t="shared" si="7"/>
        <v>0</v>
      </c>
      <c r="M101" s="1">
        <f t="shared" si="10"/>
        <v>0</v>
      </c>
      <c r="N101" s="952"/>
    </row>
    <row r="102" spans="1:14" x14ac:dyDescent="0.3">
      <c r="A102" s="954"/>
      <c r="B102" s="956"/>
      <c r="C102" s="956"/>
      <c r="D102" s="2"/>
      <c r="E102" s="2"/>
      <c r="F102" s="3"/>
      <c r="G102" s="4">
        <v>10</v>
      </c>
      <c r="H102" s="7" t="s">
        <v>12</v>
      </c>
      <c r="J102" s="1">
        <f t="shared" si="7"/>
        <v>0</v>
      </c>
      <c r="M102" s="1">
        <f t="shared" si="10"/>
        <v>0</v>
      </c>
      <c r="N102" s="952"/>
    </row>
    <row r="103" spans="1:14" x14ac:dyDescent="0.3">
      <c r="A103" s="954"/>
      <c r="B103" s="956"/>
      <c r="C103" s="956"/>
      <c r="D103" s="2"/>
      <c r="E103" s="2"/>
      <c r="F103" s="3"/>
      <c r="G103" s="6">
        <v>11</v>
      </c>
      <c r="H103" s="7" t="s">
        <v>12</v>
      </c>
      <c r="J103" s="1">
        <f t="shared" si="7"/>
        <v>0</v>
      </c>
      <c r="M103" s="1">
        <f t="shared" si="10"/>
        <v>0</v>
      </c>
      <c r="N103" s="952"/>
    </row>
    <row r="104" spans="1:14" x14ac:dyDescent="0.3">
      <c r="A104" s="954"/>
      <c r="B104" s="957"/>
      <c r="C104" s="956"/>
      <c r="D104" s="2"/>
      <c r="E104" s="2"/>
      <c r="F104" s="3"/>
      <c r="G104" s="6">
        <v>12</v>
      </c>
      <c r="H104" s="8"/>
      <c r="J104" s="1">
        <f t="shared" si="7"/>
        <v>0</v>
      </c>
      <c r="M104" s="1">
        <f t="shared" si="10"/>
        <v>0</v>
      </c>
      <c r="N104" s="952"/>
    </row>
    <row r="105" spans="1:14" x14ac:dyDescent="0.3">
      <c r="A105" s="9"/>
      <c r="B105" s="9"/>
      <c r="C105" s="9"/>
      <c r="D105" s="9"/>
      <c r="E105" s="9"/>
      <c r="F105" s="9"/>
      <c r="G105" s="9"/>
      <c r="H105" s="9"/>
      <c r="J105" s="1">
        <f t="shared" si="7"/>
        <v>0</v>
      </c>
    </row>
    <row r="106" spans="1:14" ht="33" x14ac:dyDescent="0.3">
      <c r="A106" s="953">
        <v>9</v>
      </c>
      <c r="B106" s="955" t="s">
        <v>49</v>
      </c>
      <c r="C106" s="958"/>
      <c r="D106" s="2" t="s">
        <v>50</v>
      </c>
      <c r="E106" s="2" t="s">
        <v>51</v>
      </c>
      <c r="F106" s="3">
        <v>0.6</v>
      </c>
      <c r="G106" s="4">
        <v>1</v>
      </c>
      <c r="H106" s="5" t="s">
        <v>12</v>
      </c>
      <c r="J106" s="1">
        <f t="shared" si="7"/>
        <v>1</v>
      </c>
      <c r="M106" s="1">
        <f t="shared" ref="M106:M117" si="11">IF(H106="X",L106,0)</f>
        <v>0</v>
      </c>
      <c r="N106" s="952"/>
    </row>
    <row r="107" spans="1:14" ht="33" x14ac:dyDescent="0.3">
      <c r="A107" s="954"/>
      <c r="B107" s="956"/>
      <c r="C107" s="956"/>
      <c r="D107" s="2" t="s">
        <v>52</v>
      </c>
      <c r="E107" s="2" t="s">
        <v>53</v>
      </c>
      <c r="F107" s="3">
        <v>0.4</v>
      </c>
      <c r="G107" s="6">
        <v>2</v>
      </c>
      <c r="H107" s="7"/>
      <c r="J107" s="1">
        <f t="shared" si="7"/>
        <v>1</v>
      </c>
      <c r="M107" s="1">
        <f t="shared" si="11"/>
        <v>0</v>
      </c>
      <c r="N107" s="952"/>
    </row>
    <row r="108" spans="1:14" x14ac:dyDescent="0.3">
      <c r="A108" s="954"/>
      <c r="B108" s="956"/>
      <c r="C108" s="956"/>
      <c r="D108" s="2"/>
      <c r="E108" s="2"/>
      <c r="F108" s="3"/>
      <c r="G108" s="6">
        <v>3</v>
      </c>
      <c r="H108" s="7" t="s">
        <v>12</v>
      </c>
      <c r="J108" s="1">
        <f t="shared" si="7"/>
        <v>0</v>
      </c>
      <c r="M108" s="1">
        <f t="shared" si="11"/>
        <v>0</v>
      </c>
      <c r="N108" s="952"/>
    </row>
    <row r="109" spans="1:14" x14ac:dyDescent="0.3">
      <c r="A109" s="954"/>
      <c r="B109" s="956"/>
      <c r="C109" s="956"/>
      <c r="D109" s="2"/>
      <c r="E109" s="2"/>
      <c r="F109" s="3"/>
      <c r="G109" s="4">
        <v>4</v>
      </c>
      <c r="H109" s="7" t="s">
        <v>12</v>
      </c>
      <c r="J109" s="1">
        <f t="shared" si="7"/>
        <v>0</v>
      </c>
      <c r="M109" s="1">
        <f t="shared" si="11"/>
        <v>0</v>
      </c>
      <c r="N109" s="952"/>
    </row>
    <row r="110" spans="1:14" x14ac:dyDescent="0.3">
      <c r="A110" s="954"/>
      <c r="B110" s="956"/>
      <c r="C110" s="956"/>
      <c r="D110" s="2"/>
      <c r="E110" s="2"/>
      <c r="F110" s="3"/>
      <c r="G110" s="6">
        <v>5</v>
      </c>
      <c r="H110" s="7" t="s">
        <v>12</v>
      </c>
      <c r="J110" s="1">
        <f t="shared" si="7"/>
        <v>0</v>
      </c>
      <c r="M110" s="1">
        <f t="shared" si="11"/>
        <v>0</v>
      </c>
      <c r="N110" s="952"/>
    </row>
    <row r="111" spans="1:14" x14ac:dyDescent="0.3">
      <c r="A111" s="954"/>
      <c r="B111" s="956"/>
      <c r="C111" s="956"/>
      <c r="D111" s="2"/>
      <c r="E111" s="2"/>
      <c r="F111" s="3"/>
      <c r="G111" s="6">
        <v>6</v>
      </c>
      <c r="H111" s="7"/>
      <c r="J111" s="1">
        <f t="shared" si="7"/>
        <v>0</v>
      </c>
      <c r="M111" s="1">
        <f t="shared" si="11"/>
        <v>0</v>
      </c>
      <c r="N111" s="952"/>
    </row>
    <row r="112" spans="1:14" x14ac:dyDescent="0.3">
      <c r="A112" s="954"/>
      <c r="B112" s="956"/>
      <c r="C112" s="956"/>
      <c r="D112" s="2"/>
      <c r="E112" s="2"/>
      <c r="F112" s="3"/>
      <c r="G112" s="4">
        <v>7</v>
      </c>
      <c r="H112" s="7"/>
      <c r="J112" s="1">
        <f t="shared" si="7"/>
        <v>0</v>
      </c>
      <c r="M112" s="1">
        <f t="shared" si="11"/>
        <v>0</v>
      </c>
      <c r="N112" s="952"/>
    </row>
    <row r="113" spans="1:14" x14ac:dyDescent="0.3">
      <c r="A113" s="954"/>
      <c r="B113" s="956"/>
      <c r="C113" s="956"/>
      <c r="D113" s="2"/>
      <c r="E113" s="2"/>
      <c r="F113" s="3"/>
      <c r="G113" s="6">
        <v>8</v>
      </c>
      <c r="H113" s="7"/>
      <c r="J113" s="1">
        <f t="shared" si="7"/>
        <v>0</v>
      </c>
      <c r="M113" s="1">
        <f t="shared" si="11"/>
        <v>0</v>
      </c>
      <c r="N113" s="952"/>
    </row>
    <row r="114" spans="1:14" x14ac:dyDescent="0.3">
      <c r="A114" s="954"/>
      <c r="B114" s="956"/>
      <c r="C114" s="956"/>
      <c r="D114" s="2"/>
      <c r="E114" s="2"/>
      <c r="F114" s="3"/>
      <c r="G114" s="6">
        <v>9</v>
      </c>
      <c r="H114" s="7"/>
      <c r="J114" s="1">
        <f t="shared" si="7"/>
        <v>0</v>
      </c>
      <c r="M114" s="1">
        <f t="shared" si="11"/>
        <v>0</v>
      </c>
      <c r="N114" s="952"/>
    </row>
    <row r="115" spans="1:14" x14ac:dyDescent="0.3">
      <c r="A115" s="954"/>
      <c r="B115" s="956"/>
      <c r="C115" s="956"/>
      <c r="D115" s="2"/>
      <c r="E115" s="2"/>
      <c r="F115" s="3"/>
      <c r="G115" s="4">
        <v>10</v>
      </c>
      <c r="H115" s="7" t="s">
        <v>12</v>
      </c>
      <c r="J115" s="1">
        <f t="shared" si="7"/>
        <v>0</v>
      </c>
      <c r="M115" s="1">
        <f t="shared" si="11"/>
        <v>0</v>
      </c>
      <c r="N115" s="952"/>
    </row>
    <row r="116" spans="1:14" x14ac:dyDescent="0.3">
      <c r="A116" s="954"/>
      <c r="B116" s="956"/>
      <c r="C116" s="956"/>
      <c r="D116" s="2"/>
      <c r="E116" s="2"/>
      <c r="F116" s="3"/>
      <c r="G116" s="6">
        <v>11</v>
      </c>
      <c r="H116" s="7"/>
      <c r="J116" s="1">
        <f t="shared" si="7"/>
        <v>0</v>
      </c>
      <c r="M116" s="1">
        <f t="shared" si="11"/>
        <v>0</v>
      </c>
      <c r="N116" s="952"/>
    </row>
    <row r="117" spans="1:14" x14ac:dyDescent="0.3">
      <c r="A117" s="954"/>
      <c r="B117" s="957"/>
      <c r="C117" s="956"/>
      <c r="D117" s="2"/>
      <c r="E117" s="2"/>
      <c r="F117" s="3"/>
      <c r="G117" s="6">
        <v>12</v>
      </c>
      <c r="H117" s="8"/>
      <c r="J117" s="1">
        <f t="shared" si="7"/>
        <v>0</v>
      </c>
      <c r="M117" s="1">
        <f t="shared" si="11"/>
        <v>0</v>
      </c>
      <c r="N117" s="952"/>
    </row>
    <row r="118" spans="1:14" x14ac:dyDescent="0.3">
      <c r="A118" s="9"/>
      <c r="B118" s="9"/>
      <c r="C118" s="9"/>
      <c r="D118" s="9"/>
      <c r="E118" s="9"/>
      <c r="F118" s="9"/>
      <c r="G118" s="9"/>
      <c r="H118" s="9"/>
      <c r="J118" s="1">
        <f t="shared" si="7"/>
        <v>0</v>
      </c>
    </row>
    <row r="119" spans="1:14" x14ac:dyDescent="0.3">
      <c r="A119" s="953">
        <v>10</v>
      </c>
      <c r="B119" s="955" t="s">
        <v>54</v>
      </c>
      <c r="C119" s="958"/>
      <c r="D119" s="2" t="s">
        <v>55</v>
      </c>
      <c r="E119" s="12" t="s">
        <v>29</v>
      </c>
      <c r="F119" s="3">
        <v>0.85</v>
      </c>
      <c r="G119" s="4">
        <v>1</v>
      </c>
      <c r="H119" s="5"/>
      <c r="J119" s="1">
        <f t="shared" si="7"/>
        <v>2</v>
      </c>
      <c r="M119" s="1">
        <f t="shared" ref="M119:M130" si="12">IF(H119="X",L119,0)</f>
        <v>0</v>
      </c>
      <c r="N119" s="952"/>
    </row>
    <row r="120" spans="1:14" x14ac:dyDescent="0.3">
      <c r="A120" s="954"/>
      <c r="B120" s="956"/>
      <c r="C120" s="956"/>
      <c r="D120" s="2" t="s">
        <v>56</v>
      </c>
      <c r="E120" s="2" t="s">
        <v>57</v>
      </c>
      <c r="F120" s="3">
        <v>0.15</v>
      </c>
      <c r="G120" s="6">
        <v>2</v>
      </c>
      <c r="H120" s="7" t="s">
        <v>12</v>
      </c>
      <c r="J120" s="1">
        <f t="shared" si="7"/>
        <v>1</v>
      </c>
      <c r="M120" s="1">
        <f t="shared" si="12"/>
        <v>0</v>
      </c>
      <c r="N120" s="952"/>
    </row>
    <row r="121" spans="1:14" x14ac:dyDescent="0.3">
      <c r="A121" s="954"/>
      <c r="B121" s="956"/>
      <c r="C121" s="956"/>
      <c r="D121" s="2"/>
      <c r="E121" s="2"/>
      <c r="F121" s="3"/>
      <c r="G121" s="6">
        <v>3</v>
      </c>
      <c r="H121" s="7"/>
      <c r="J121" s="1">
        <f t="shared" si="7"/>
        <v>0</v>
      </c>
      <c r="M121" s="1">
        <f t="shared" si="12"/>
        <v>0</v>
      </c>
      <c r="N121" s="952"/>
    </row>
    <row r="122" spans="1:14" x14ac:dyDescent="0.3">
      <c r="A122" s="954"/>
      <c r="B122" s="956"/>
      <c r="C122" s="956"/>
      <c r="D122" s="2"/>
      <c r="E122" s="2"/>
      <c r="F122" s="3"/>
      <c r="G122" s="4">
        <v>4</v>
      </c>
      <c r="H122" s="7"/>
      <c r="J122" s="1">
        <f t="shared" si="7"/>
        <v>0</v>
      </c>
      <c r="M122" s="1">
        <f t="shared" si="12"/>
        <v>0</v>
      </c>
      <c r="N122" s="952"/>
    </row>
    <row r="123" spans="1:14" x14ac:dyDescent="0.3">
      <c r="A123" s="954"/>
      <c r="B123" s="956"/>
      <c r="C123" s="956"/>
      <c r="D123" s="2"/>
      <c r="E123" s="2"/>
      <c r="F123" s="3"/>
      <c r="G123" s="6">
        <v>5</v>
      </c>
      <c r="H123" s="7"/>
      <c r="J123" s="1">
        <f t="shared" si="7"/>
        <v>0</v>
      </c>
      <c r="M123" s="1">
        <f t="shared" si="12"/>
        <v>0</v>
      </c>
      <c r="N123" s="952"/>
    </row>
    <row r="124" spans="1:14" x14ac:dyDescent="0.3">
      <c r="A124" s="954"/>
      <c r="B124" s="956"/>
      <c r="C124" s="956"/>
      <c r="D124" s="2"/>
      <c r="E124" s="2"/>
      <c r="F124" s="3"/>
      <c r="G124" s="6">
        <v>6</v>
      </c>
      <c r="H124" s="7"/>
      <c r="J124" s="1">
        <f t="shared" si="7"/>
        <v>0</v>
      </c>
      <c r="M124" s="1">
        <f t="shared" si="12"/>
        <v>0</v>
      </c>
      <c r="N124" s="952"/>
    </row>
    <row r="125" spans="1:14" x14ac:dyDescent="0.3">
      <c r="A125" s="954"/>
      <c r="B125" s="956"/>
      <c r="C125" s="956"/>
      <c r="D125" s="2"/>
      <c r="E125" s="2"/>
      <c r="F125" s="3"/>
      <c r="G125" s="4">
        <v>7</v>
      </c>
      <c r="H125" s="7"/>
      <c r="J125" s="1">
        <f t="shared" si="7"/>
        <v>0</v>
      </c>
      <c r="M125" s="1">
        <f t="shared" si="12"/>
        <v>0</v>
      </c>
      <c r="N125" s="952"/>
    </row>
    <row r="126" spans="1:14" x14ac:dyDescent="0.3">
      <c r="A126" s="954"/>
      <c r="B126" s="956"/>
      <c r="C126" s="956"/>
      <c r="D126" s="2"/>
      <c r="E126" s="2"/>
      <c r="F126" s="3"/>
      <c r="G126" s="6">
        <v>8</v>
      </c>
      <c r="H126" s="7"/>
      <c r="J126" s="1">
        <f t="shared" si="7"/>
        <v>0</v>
      </c>
      <c r="M126" s="1">
        <f t="shared" si="12"/>
        <v>0</v>
      </c>
      <c r="N126" s="952"/>
    </row>
    <row r="127" spans="1:14" x14ac:dyDescent="0.3">
      <c r="A127" s="954"/>
      <c r="B127" s="956"/>
      <c r="C127" s="956"/>
      <c r="D127" s="2"/>
      <c r="E127" s="2"/>
      <c r="F127" s="3"/>
      <c r="G127" s="6">
        <v>9</v>
      </c>
      <c r="H127" s="7"/>
      <c r="J127" s="1">
        <f t="shared" si="7"/>
        <v>0</v>
      </c>
      <c r="M127" s="1">
        <f t="shared" si="12"/>
        <v>0</v>
      </c>
      <c r="N127" s="952"/>
    </row>
    <row r="128" spans="1:14" x14ac:dyDescent="0.3">
      <c r="A128" s="954"/>
      <c r="B128" s="956"/>
      <c r="C128" s="956"/>
      <c r="D128" s="2"/>
      <c r="E128" s="2"/>
      <c r="F128" s="3"/>
      <c r="G128" s="4">
        <v>10</v>
      </c>
      <c r="H128" s="7"/>
      <c r="J128" s="1">
        <f t="shared" si="7"/>
        <v>0</v>
      </c>
      <c r="M128" s="1">
        <f t="shared" si="12"/>
        <v>0</v>
      </c>
      <c r="N128" s="952"/>
    </row>
    <row r="129" spans="1:14" x14ac:dyDescent="0.3">
      <c r="A129" s="954"/>
      <c r="B129" s="956"/>
      <c r="C129" s="956"/>
      <c r="D129" s="2"/>
      <c r="E129" s="2"/>
      <c r="F129" s="3"/>
      <c r="G129" s="6">
        <v>11</v>
      </c>
      <c r="H129" s="7"/>
      <c r="J129" s="1">
        <f t="shared" si="7"/>
        <v>0</v>
      </c>
      <c r="M129" s="1">
        <f t="shared" si="12"/>
        <v>0</v>
      </c>
      <c r="N129" s="952"/>
    </row>
    <row r="130" spans="1:14" x14ac:dyDescent="0.3">
      <c r="A130" s="954"/>
      <c r="B130" s="957"/>
      <c r="C130" s="956"/>
      <c r="D130" s="2"/>
      <c r="E130" s="2"/>
      <c r="F130" s="3"/>
      <c r="G130" s="6">
        <v>12</v>
      </c>
      <c r="H130" s="8" t="s">
        <v>12</v>
      </c>
      <c r="J130" s="1">
        <f t="shared" si="7"/>
        <v>0</v>
      </c>
      <c r="M130" s="1">
        <f t="shared" si="12"/>
        <v>0</v>
      </c>
      <c r="N130" s="952"/>
    </row>
    <row r="131" spans="1:14" x14ac:dyDescent="0.3">
      <c r="A131" s="9"/>
      <c r="B131" s="9"/>
      <c r="C131" s="9"/>
      <c r="D131" s="9"/>
      <c r="E131" s="9"/>
      <c r="F131" s="9"/>
      <c r="G131" s="9"/>
      <c r="H131" s="9"/>
      <c r="J131" s="1">
        <f t="shared" ref="J131:J194" si="13">COUNTIF(E:E,E131)</f>
        <v>0</v>
      </c>
    </row>
    <row r="132" spans="1:14" ht="33" x14ac:dyDescent="0.3">
      <c r="A132" s="953">
        <v>11</v>
      </c>
      <c r="B132" s="955" t="s">
        <v>58</v>
      </c>
      <c r="C132" s="958"/>
      <c r="D132" s="2" t="s">
        <v>59</v>
      </c>
      <c r="E132" s="12" t="s">
        <v>60</v>
      </c>
      <c r="F132" s="3">
        <v>0.17</v>
      </c>
      <c r="G132" s="4">
        <v>1</v>
      </c>
      <c r="H132" s="5"/>
      <c r="J132" s="1">
        <f t="shared" si="13"/>
        <v>1</v>
      </c>
      <c r="M132" s="1">
        <f t="shared" ref="M132:M143" si="14">IF(H132="X",L132,0)</f>
        <v>0</v>
      </c>
      <c r="N132" s="952"/>
    </row>
    <row r="133" spans="1:14" x14ac:dyDescent="0.3">
      <c r="A133" s="954"/>
      <c r="B133" s="956"/>
      <c r="C133" s="956"/>
      <c r="D133" s="2" t="s">
        <v>61</v>
      </c>
      <c r="E133" s="2" t="s">
        <v>62</v>
      </c>
      <c r="F133" s="3">
        <v>0.83</v>
      </c>
      <c r="G133" s="6">
        <v>2</v>
      </c>
      <c r="H133" s="7"/>
      <c r="J133" s="1">
        <f t="shared" si="13"/>
        <v>1</v>
      </c>
      <c r="M133" s="1">
        <f t="shared" si="14"/>
        <v>0</v>
      </c>
      <c r="N133" s="952"/>
    </row>
    <row r="134" spans="1:14" x14ac:dyDescent="0.3">
      <c r="A134" s="954"/>
      <c r="B134" s="956"/>
      <c r="C134" s="956"/>
      <c r="D134" s="2"/>
      <c r="E134" s="2"/>
      <c r="F134" s="3"/>
      <c r="G134" s="6">
        <v>3</v>
      </c>
      <c r="H134" s="7"/>
      <c r="J134" s="1">
        <f t="shared" si="13"/>
        <v>0</v>
      </c>
      <c r="M134" s="1">
        <f t="shared" si="14"/>
        <v>0</v>
      </c>
      <c r="N134" s="952"/>
    </row>
    <row r="135" spans="1:14" x14ac:dyDescent="0.3">
      <c r="A135" s="954"/>
      <c r="B135" s="956"/>
      <c r="C135" s="956"/>
      <c r="D135" s="2"/>
      <c r="E135" s="2"/>
      <c r="F135" s="3"/>
      <c r="G135" s="4">
        <v>4</v>
      </c>
      <c r="H135" s="7"/>
      <c r="J135" s="1">
        <f t="shared" si="13"/>
        <v>0</v>
      </c>
      <c r="M135" s="1">
        <f t="shared" si="14"/>
        <v>0</v>
      </c>
      <c r="N135" s="952"/>
    </row>
    <row r="136" spans="1:14" x14ac:dyDescent="0.3">
      <c r="A136" s="954"/>
      <c r="B136" s="956"/>
      <c r="C136" s="956"/>
      <c r="D136" s="2"/>
      <c r="E136" s="2"/>
      <c r="F136" s="3"/>
      <c r="G136" s="6">
        <v>5</v>
      </c>
      <c r="H136" s="7"/>
      <c r="J136" s="1">
        <f t="shared" si="13"/>
        <v>0</v>
      </c>
      <c r="M136" s="1">
        <f t="shared" si="14"/>
        <v>0</v>
      </c>
      <c r="N136" s="952"/>
    </row>
    <row r="137" spans="1:14" x14ac:dyDescent="0.3">
      <c r="A137" s="954"/>
      <c r="B137" s="956"/>
      <c r="C137" s="956"/>
      <c r="D137" s="2"/>
      <c r="E137" s="2"/>
      <c r="F137" s="3"/>
      <c r="G137" s="6">
        <v>6</v>
      </c>
      <c r="H137" s="7"/>
      <c r="J137" s="1">
        <f t="shared" si="13"/>
        <v>0</v>
      </c>
      <c r="M137" s="1">
        <f t="shared" si="14"/>
        <v>0</v>
      </c>
      <c r="N137" s="952"/>
    </row>
    <row r="138" spans="1:14" x14ac:dyDescent="0.3">
      <c r="A138" s="954"/>
      <c r="B138" s="956"/>
      <c r="C138" s="956"/>
      <c r="D138" s="2"/>
      <c r="E138" s="2"/>
      <c r="F138" s="3"/>
      <c r="G138" s="4">
        <v>7</v>
      </c>
      <c r="H138" s="7"/>
      <c r="J138" s="1">
        <f t="shared" si="13"/>
        <v>0</v>
      </c>
      <c r="M138" s="1">
        <f t="shared" si="14"/>
        <v>0</v>
      </c>
      <c r="N138" s="952"/>
    </row>
    <row r="139" spans="1:14" x14ac:dyDescent="0.3">
      <c r="A139" s="954"/>
      <c r="B139" s="956"/>
      <c r="C139" s="956"/>
      <c r="D139" s="2"/>
      <c r="E139" s="2"/>
      <c r="F139" s="3"/>
      <c r="G139" s="6">
        <v>8</v>
      </c>
      <c r="H139" s="7" t="s">
        <v>18</v>
      </c>
      <c r="J139" s="1">
        <f t="shared" si="13"/>
        <v>0</v>
      </c>
      <c r="M139" s="1">
        <f t="shared" si="14"/>
        <v>0</v>
      </c>
      <c r="N139" s="952"/>
    </row>
    <row r="140" spans="1:14" x14ac:dyDescent="0.3">
      <c r="A140" s="954"/>
      <c r="B140" s="956"/>
      <c r="C140" s="956"/>
      <c r="D140" s="2"/>
      <c r="E140" s="2"/>
      <c r="F140" s="3"/>
      <c r="G140" s="6">
        <v>9</v>
      </c>
      <c r="H140" s="7"/>
      <c r="J140" s="1">
        <f t="shared" si="13"/>
        <v>0</v>
      </c>
      <c r="M140" s="1">
        <f t="shared" si="14"/>
        <v>0</v>
      </c>
      <c r="N140" s="952"/>
    </row>
    <row r="141" spans="1:14" x14ac:dyDescent="0.3">
      <c r="A141" s="954"/>
      <c r="B141" s="956"/>
      <c r="C141" s="956"/>
      <c r="D141" s="2"/>
      <c r="E141" s="2"/>
      <c r="F141" s="3"/>
      <c r="G141" s="4">
        <v>10</v>
      </c>
      <c r="H141" s="7"/>
      <c r="J141" s="1">
        <f t="shared" si="13"/>
        <v>0</v>
      </c>
      <c r="M141" s="1">
        <f t="shared" si="14"/>
        <v>0</v>
      </c>
      <c r="N141" s="952"/>
    </row>
    <row r="142" spans="1:14" x14ac:dyDescent="0.3">
      <c r="A142" s="954"/>
      <c r="B142" s="956"/>
      <c r="C142" s="956"/>
      <c r="D142" s="2"/>
      <c r="E142" s="2"/>
      <c r="F142" s="3"/>
      <c r="G142" s="6">
        <v>11</v>
      </c>
      <c r="H142" s="7"/>
      <c r="J142" s="1">
        <f t="shared" si="13"/>
        <v>0</v>
      </c>
      <c r="M142" s="1">
        <f t="shared" si="14"/>
        <v>0</v>
      </c>
      <c r="N142" s="952"/>
    </row>
    <row r="143" spans="1:14" x14ac:dyDescent="0.3">
      <c r="A143" s="954"/>
      <c r="B143" s="957"/>
      <c r="C143" s="956"/>
      <c r="D143" s="2"/>
      <c r="E143" s="2"/>
      <c r="F143" s="3"/>
      <c r="G143" s="6">
        <v>12</v>
      </c>
      <c r="H143" s="8" t="s">
        <v>18</v>
      </c>
      <c r="J143" s="1">
        <f t="shared" si="13"/>
        <v>0</v>
      </c>
      <c r="M143" s="1">
        <f t="shared" si="14"/>
        <v>0</v>
      </c>
      <c r="N143" s="952"/>
    </row>
    <row r="144" spans="1:14" x14ac:dyDescent="0.3">
      <c r="A144" s="9"/>
      <c r="B144" s="9"/>
      <c r="C144" s="9"/>
      <c r="D144" s="9"/>
      <c r="E144" s="9"/>
      <c r="F144" s="9"/>
      <c r="G144" s="9"/>
      <c r="H144" s="9"/>
      <c r="J144" s="1">
        <f t="shared" si="13"/>
        <v>0</v>
      </c>
    </row>
    <row r="145" spans="1:14" ht="33" x14ac:dyDescent="0.3">
      <c r="A145" s="953">
        <v>12</v>
      </c>
      <c r="B145" s="955" t="s">
        <v>63</v>
      </c>
      <c r="C145" s="958"/>
      <c r="D145" s="2" t="s">
        <v>64</v>
      </c>
      <c r="E145" s="12" t="s">
        <v>65</v>
      </c>
      <c r="F145" s="3">
        <v>0.85</v>
      </c>
      <c r="G145" s="4">
        <v>1</v>
      </c>
      <c r="H145" s="5"/>
      <c r="J145" s="1">
        <f t="shared" si="13"/>
        <v>2</v>
      </c>
      <c r="M145" s="1">
        <f t="shared" ref="M145:M156" si="15">IF(H145="X",L145,0)</f>
        <v>0</v>
      </c>
      <c r="N145" s="952"/>
    </row>
    <row r="146" spans="1:14" ht="33" x14ac:dyDescent="0.3">
      <c r="A146" s="954"/>
      <c r="B146" s="956"/>
      <c r="C146" s="956"/>
      <c r="D146" s="2" t="s">
        <v>66</v>
      </c>
      <c r="E146" s="2" t="s">
        <v>67</v>
      </c>
      <c r="F146" s="3">
        <v>0.15</v>
      </c>
      <c r="G146" s="6">
        <v>2</v>
      </c>
      <c r="H146" s="7" t="s">
        <v>18</v>
      </c>
      <c r="J146" s="1">
        <f t="shared" si="13"/>
        <v>1</v>
      </c>
      <c r="M146" s="1">
        <f t="shared" si="15"/>
        <v>0</v>
      </c>
      <c r="N146" s="952"/>
    </row>
    <row r="147" spans="1:14" x14ac:dyDescent="0.3">
      <c r="A147" s="954"/>
      <c r="B147" s="956"/>
      <c r="C147" s="956"/>
      <c r="D147" s="2"/>
      <c r="E147" s="2"/>
      <c r="F147" s="3"/>
      <c r="G147" s="6">
        <v>3</v>
      </c>
      <c r="H147" s="7"/>
      <c r="J147" s="1">
        <f t="shared" si="13"/>
        <v>0</v>
      </c>
      <c r="M147" s="1">
        <f t="shared" si="15"/>
        <v>0</v>
      </c>
      <c r="N147" s="952"/>
    </row>
    <row r="148" spans="1:14" x14ac:dyDescent="0.3">
      <c r="A148" s="954"/>
      <c r="B148" s="956"/>
      <c r="C148" s="956"/>
      <c r="D148" s="2"/>
      <c r="E148" s="2"/>
      <c r="F148" s="3"/>
      <c r="G148" s="4">
        <v>4</v>
      </c>
      <c r="H148" s="7"/>
      <c r="J148" s="1">
        <f t="shared" si="13"/>
        <v>0</v>
      </c>
      <c r="M148" s="1">
        <f t="shared" si="15"/>
        <v>0</v>
      </c>
      <c r="N148" s="952"/>
    </row>
    <row r="149" spans="1:14" x14ac:dyDescent="0.3">
      <c r="A149" s="954"/>
      <c r="B149" s="956"/>
      <c r="C149" s="956"/>
      <c r="D149" s="2"/>
      <c r="E149" s="2"/>
      <c r="F149" s="3"/>
      <c r="G149" s="6">
        <v>5</v>
      </c>
      <c r="H149" s="7"/>
      <c r="J149" s="1">
        <f t="shared" si="13"/>
        <v>0</v>
      </c>
      <c r="M149" s="1">
        <f t="shared" si="15"/>
        <v>0</v>
      </c>
      <c r="N149" s="952"/>
    </row>
    <row r="150" spans="1:14" x14ac:dyDescent="0.3">
      <c r="A150" s="954"/>
      <c r="B150" s="956"/>
      <c r="C150" s="956"/>
      <c r="D150" s="2"/>
      <c r="E150" s="2"/>
      <c r="F150" s="3"/>
      <c r="G150" s="6">
        <v>6</v>
      </c>
      <c r="H150" s="7"/>
      <c r="J150" s="1">
        <f t="shared" si="13"/>
        <v>0</v>
      </c>
      <c r="M150" s="1">
        <f t="shared" si="15"/>
        <v>0</v>
      </c>
      <c r="N150" s="952"/>
    </row>
    <row r="151" spans="1:14" x14ac:dyDescent="0.3">
      <c r="A151" s="954"/>
      <c r="B151" s="956"/>
      <c r="C151" s="956"/>
      <c r="D151" s="2"/>
      <c r="E151" s="2"/>
      <c r="F151" s="3"/>
      <c r="G151" s="4">
        <v>7</v>
      </c>
      <c r="H151" s="7"/>
      <c r="J151" s="1">
        <f t="shared" si="13"/>
        <v>0</v>
      </c>
      <c r="M151" s="1">
        <f t="shared" si="15"/>
        <v>0</v>
      </c>
      <c r="N151" s="952"/>
    </row>
    <row r="152" spans="1:14" x14ac:dyDescent="0.3">
      <c r="A152" s="954"/>
      <c r="B152" s="956"/>
      <c r="C152" s="956"/>
      <c r="D152" s="2"/>
      <c r="E152" s="2"/>
      <c r="F152" s="3"/>
      <c r="G152" s="6">
        <v>8</v>
      </c>
      <c r="H152" s="7"/>
      <c r="J152" s="1">
        <f t="shared" si="13"/>
        <v>0</v>
      </c>
      <c r="M152" s="1">
        <f t="shared" si="15"/>
        <v>0</v>
      </c>
      <c r="N152" s="952"/>
    </row>
    <row r="153" spans="1:14" x14ac:dyDescent="0.3">
      <c r="A153" s="954"/>
      <c r="B153" s="956"/>
      <c r="C153" s="956"/>
      <c r="D153" s="2"/>
      <c r="E153" s="2"/>
      <c r="F153" s="3"/>
      <c r="G153" s="6">
        <v>9</v>
      </c>
      <c r="H153" s="7"/>
      <c r="J153" s="1">
        <f t="shared" si="13"/>
        <v>0</v>
      </c>
      <c r="M153" s="1">
        <f t="shared" si="15"/>
        <v>0</v>
      </c>
      <c r="N153" s="952"/>
    </row>
    <row r="154" spans="1:14" x14ac:dyDescent="0.3">
      <c r="A154" s="954"/>
      <c r="B154" s="956"/>
      <c r="C154" s="956"/>
      <c r="D154" s="2"/>
      <c r="E154" s="2"/>
      <c r="F154" s="3"/>
      <c r="G154" s="4">
        <v>10</v>
      </c>
      <c r="H154" s="7"/>
      <c r="J154" s="1">
        <f t="shared" si="13"/>
        <v>0</v>
      </c>
      <c r="M154" s="1">
        <f t="shared" si="15"/>
        <v>0</v>
      </c>
      <c r="N154" s="952"/>
    </row>
    <row r="155" spans="1:14" x14ac:dyDescent="0.3">
      <c r="A155" s="954"/>
      <c r="B155" s="956"/>
      <c r="C155" s="956"/>
      <c r="D155" s="2"/>
      <c r="E155" s="2"/>
      <c r="F155" s="3"/>
      <c r="G155" s="6">
        <v>11</v>
      </c>
      <c r="H155" s="7"/>
      <c r="J155" s="1">
        <f t="shared" si="13"/>
        <v>0</v>
      </c>
      <c r="M155" s="1">
        <f t="shared" si="15"/>
        <v>0</v>
      </c>
      <c r="N155" s="952"/>
    </row>
    <row r="156" spans="1:14" x14ac:dyDescent="0.3">
      <c r="A156" s="954"/>
      <c r="B156" s="957"/>
      <c r="C156" s="956"/>
      <c r="D156" s="2"/>
      <c r="E156" s="2"/>
      <c r="F156" s="3"/>
      <c r="G156" s="6">
        <v>12</v>
      </c>
      <c r="H156" s="8"/>
      <c r="J156" s="1">
        <f t="shared" si="13"/>
        <v>0</v>
      </c>
      <c r="M156" s="1">
        <f t="shared" si="15"/>
        <v>0</v>
      </c>
      <c r="N156" s="952"/>
    </row>
    <row r="157" spans="1:14" x14ac:dyDescent="0.3">
      <c r="A157" s="9"/>
      <c r="B157" s="9"/>
      <c r="C157" s="9"/>
      <c r="D157" s="9"/>
      <c r="E157" s="9"/>
      <c r="F157" s="9"/>
      <c r="G157" s="9"/>
      <c r="H157" s="9"/>
      <c r="J157" s="1">
        <f t="shared" si="13"/>
        <v>0</v>
      </c>
    </row>
    <row r="158" spans="1:14" x14ac:dyDescent="0.3">
      <c r="A158" s="953">
        <v>13</v>
      </c>
      <c r="B158" s="955" t="s">
        <v>68</v>
      </c>
      <c r="C158" s="958"/>
      <c r="D158" s="2" t="s">
        <v>68</v>
      </c>
      <c r="E158" s="12" t="s">
        <v>65</v>
      </c>
      <c r="F158" s="3">
        <v>1</v>
      </c>
      <c r="G158" s="4">
        <v>1</v>
      </c>
      <c r="H158" s="5"/>
      <c r="J158" s="1">
        <f t="shared" si="13"/>
        <v>2</v>
      </c>
      <c r="M158" s="1">
        <f t="shared" ref="M158:M169" si="16">IF(H158="X",L158,0)</f>
        <v>0</v>
      </c>
      <c r="N158" s="952"/>
    </row>
    <row r="159" spans="1:14" ht="18.75" customHeight="1" x14ac:dyDescent="0.3">
      <c r="A159" s="954"/>
      <c r="B159" s="956"/>
      <c r="C159" s="956"/>
      <c r="D159" s="2"/>
      <c r="E159" s="2"/>
      <c r="F159" s="3"/>
      <c r="G159" s="6">
        <v>2</v>
      </c>
      <c r="H159" s="7"/>
      <c r="J159" s="1">
        <f t="shared" si="13"/>
        <v>0</v>
      </c>
      <c r="M159" s="1">
        <f t="shared" si="16"/>
        <v>0</v>
      </c>
      <c r="N159" s="952"/>
    </row>
    <row r="160" spans="1:14" x14ac:dyDescent="0.3">
      <c r="A160" s="954"/>
      <c r="B160" s="956"/>
      <c r="C160" s="956"/>
      <c r="D160" s="2"/>
      <c r="E160" s="2"/>
      <c r="F160" s="3"/>
      <c r="G160" s="6">
        <v>3</v>
      </c>
      <c r="H160" s="7" t="s">
        <v>18</v>
      </c>
      <c r="J160" s="1">
        <f t="shared" si="13"/>
        <v>0</v>
      </c>
      <c r="M160" s="1">
        <f t="shared" si="16"/>
        <v>0</v>
      </c>
      <c r="N160" s="952"/>
    </row>
    <row r="161" spans="1:14" x14ac:dyDescent="0.3">
      <c r="A161" s="954"/>
      <c r="B161" s="956"/>
      <c r="C161" s="956"/>
      <c r="D161" s="2"/>
      <c r="E161" s="2"/>
      <c r="F161" s="3"/>
      <c r="G161" s="4">
        <v>4</v>
      </c>
      <c r="H161" s="7"/>
      <c r="J161" s="1">
        <f t="shared" si="13"/>
        <v>0</v>
      </c>
      <c r="M161" s="1">
        <f t="shared" si="16"/>
        <v>0</v>
      </c>
      <c r="N161" s="952"/>
    </row>
    <row r="162" spans="1:14" x14ac:dyDescent="0.3">
      <c r="A162" s="954"/>
      <c r="B162" s="956"/>
      <c r="C162" s="956"/>
      <c r="D162" s="2"/>
      <c r="E162" s="2"/>
      <c r="F162" s="3"/>
      <c r="G162" s="6">
        <v>5</v>
      </c>
      <c r="H162" s="7"/>
      <c r="J162" s="1">
        <f t="shared" si="13"/>
        <v>0</v>
      </c>
      <c r="M162" s="1">
        <f t="shared" si="16"/>
        <v>0</v>
      </c>
      <c r="N162" s="952"/>
    </row>
    <row r="163" spans="1:14" x14ac:dyDescent="0.3">
      <c r="A163" s="954"/>
      <c r="B163" s="956"/>
      <c r="C163" s="956"/>
      <c r="D163" s="2"/>
      <c r="E163" s="2"/>
      <c r="F163" s="3"/>
      <c r="G163" s="6">
        <v>6</v>
      </c>
      <c r="H163" s="7"/>
      <c r="J163" s="1">
        <f t="shared" si="13"/>
        <v>0</v>
      </c>
      <c r="M163" s="1">
        <f t="shared" si="16"/>
        <v>0</v>
      </c>
      <c r="N163" s="952"/>
    </row>
    <row r="164" spans="1:14" x14ac:dyDescent="0.3">
      <c r="A164" s="954"/>
      <c r="B164" s="956"/>
      <c r="C164" s="956"/>
      <c r="D164" s="2"/>
      <c r="E164" s="2"/>
      <c r="F164" s="3"/>
      <c r="G164" s="4">
        <v>7</v>
      </c>
      <c r="H164" s="7"/>
      <c r="J164" s="1">
        <f t="shared" si="13"/>
        <v>0</v>
      </c>
      <c r="M164" s="1">
        <f t="shared" si="16"/>
        <v>0</v>
      </c>
      <c r="N164" s="952"/>
    </row>
    <row r="165" spans="1:14" x14ac:dyDescent="0.3">
      <c r="A165" s="954"/>
      <c r="B165" s="956"/>
      <c r="C165" s="956"/>
      <c r="D165" s="2"/>
      <c r="E165" s="2"/>
      <c r="F165" s="3"/>
      <c r="G165" s="6">
        <v>8</v>
      </c>
      <c r="H165" s="7"/>
      <c r="J165" s="1">
        <f t="shared" si="13"/>
        <v>0</v>
      </c>
      <c r="M165" s="1">
        <f t="shared" si="16"/>
        <v>0</v>
      </c>
      <c r="N165" s="952"/>
    </row>
    <row r="166" spans="1:14" x14ac:dyDescent="0.3">
      <c r="A166" s="954"/>
      <c r="B166" s="956"/>
      <c r="C166" s="956"/>
      <c r="D166" s="2"/>
      <c r="E166" s="2"/>
      <c r="F166" s="3"/>
      <c r="G166" s="6">
        <v>9</v>
      </c>
      <c r="H166" s="7"/>
      <c r="J166" s="1">
        <f t="shared" si="13"/>
        <v>0</v>
      </c>
      <c r="M166" s="1">
        <f t="shared" si="16"/>
        <v>0</v>
      </c>
      <c r="N166" s="952"/>
    </row>
    <row r="167" spans="1:14" x14ac:dyDescent="0.3">
      <c r="A167" s="954"/>
      <c r="B167" s="956"/>
      <c r="C167" s="956"/>
      <c r="D167" s="2"/>
      <c r="E167" s="2"/>
      <c r="F167" s="3"/>
      <c r="G167" s="4">
        <v>10</v>
      </c>
      <c r="H167" s="7"/>
      <c r="J167" s="1">
        <f t="shared" si="13"/>
        <v>0</v>
      </c>
      <c r="M167" s="1">
        <f t="shared" si="16"/>
        <v>0</v>
      </c>
      <c r="N167" s="952"/>
    </row>
    <row r="168" spans="1:14" x14ac:dyDescent="0.3">
      <c r="A168" s="954"/>
      <c r="B168" s="956"/>
      <c r="C168" s="956"/>
      <c r="D168" s="2"/>
      <c r="E168" s="2"/>
      <c r="F168" s="3"/>
      <c r="G168" s="6">
        <v>11</v>
      </c>
      <c r="H168" s="7"/>
      <c r="J168" s="1">
        <f t="shared" si="13"/>
        <v>0</v>
      </c>
      <c r="M168" s="1">
        <f t="shared" si="16"/>
        <v>0</v>
      </c>
      <c r="N168" s="952"/>
    </row>
    <row r="169" spans="1:14" x14ac:dyDescent="0.3">
      <c r="A169" s="954"/>
      <c r="B169" s="957"/>
      <c r="C169" s="956"/>
      <c r="D169" s="2"/>
      <c r="E169" s="2"/>
      <c r="F169" s="3"/>
      <c r="G169" s="6">
        <v>12</v>
      </c>
      <c r="H169" s="8"/>
      <c r="J169" s="1">
        <f t="shared" si="13"/>
        <v>0</v>
      </c>
      <c r="M169" s="1">
        <f t="shared" si="16"/>
        <v>0</v>
      </c>
      <c r="N169" s="952"/>
    </row>
    <row r="170" spans="1:14" x14ac:dyDescent="0.3">
      <c r="A170" s="9"/>
      <c r="B170" s="9"/>
      <c r="C170" s="9"/>
      <c r="D170" s="9"/>
      <c r="E170" s="9"/>
      <c r="F170" s="9"/>
      <c r="G170" s="9"/>
      <c r="H170" s="9"/>
      <c r="J170" s="1">
        <f t="shared" si="13"/>
        <v>0</v>
      </c>
    </row>
    <row r="171" spans="1:14" ht="49.5" x14ac:dyDescent="0.3">
      <c r="A171" s="953">
        <v>14</v>
      </c>
      <c r="B171" s="955" t="s">
        <v>69</v>
      </c>
      <c r="C171" s="958"/>
      <c r="D171" s="2" t="s">
        <v>69</v>
      </c>
      <c r="E171" s="2" t="s">
        <v>70</v>
      </c>
      <c r="F171" s="3">
        <v>1</v>
      </c>
      <c r="G171" s="4">
        <v>1</v>
      </c>
      <c r="H171" s="5" t="s">
        <v>18</v>
      </c>
      <c r="J171" s="1">
        <f t="shared" si="13"/>
        <v>1</v>
      </c>
      <c r="M171" s="1">
        <f t="shared" ref="M171:M182" si="17">IF(H171="X",L171,0)</f>
        <v>0</v>
      </c>
      <c r="N171" s="952"/>
    </row>
    <row r="172" spans="1:14" x14ac:dyDescent="0.3">
      <c r="A172" s="954"/>
      <c r="B172" s="956"/>
      <c r="C172" s="956"/>
      <c r="D172" s="2"/>
      <c r="E172" s="2"/>
      <c r="F172" s="3"/>
      <c r="G172" s="6">
        <v>2</v>
      </c>
      <c r="H172" s="7"/>
      <c r="J172" s="1">
        <f t="shared" si="13"/>
        <v>0</v>
      </c>
      <c r="M172" s="1">
        <f t="shared" si="17"/>
        <v>0</v>
      </c>
      <c r="N172" s="952"/>
    </row>
    <row r="173" spans="1:14" x14ac:dyDescent="0.3">
      <c r="A173" s="954"/>
      <c r="B173" s="956"/>
      <c r="C173" s="956"/>
      <c r="D173" s="2"/>
      <c r="E173" s="2"/>
      <c r="F173" s="3"/>
      <c r="G173" s="6">
        <v>3</v>
      </c>
      <c r="H173" s="7"/>
      <c r="J173" s="1">
        <f t="shared" si="13"/>
        <v>0</v>
      </c>
      <c r="M173" s="1">
        <f t="shared" si="17"/>
        <v>0</v>
      </c>
      <c r="N173" s="952"/>
    </row>
    <row r="174" spans="1:14" x14ac:dyDescent="0.3">
      <c r="A174" s="954"/>
      <c r="B174" s="956"/>
      <c r="C174" s="956"/>
      <c r="D174" s="2"/>
      <c r="E174" s="2"/>
      <c r="F174" s="3"/>
      <c r="G174" s="4">
        <v>4</v>
      </c>
      <c r="H174" s="7"/>
      <c r="J174" s="1">
        <f t="shared" si="13"/>
        <v>0</v>
      </c>
      <c r="M174" s="1">
        <f t="shared" si="17"/>
        <v>0</v>
      </c>
      <c r="N174" s="952"/>
    </row>
    <row r="175" spans="1:14" x14ac:dyDescent="0.3">
      <c r="A175" s="954"/>
      <c r="B175" s="956"/>
      <c r="C175" s="956"/>
      <c r="D175" s="2"/>
      <c r="E175" s="2"/>
      <c r="F175" s="3"/>
      <c r="G175" s="6">
        <v>5</v>
      </c>
      <c r="H175" s="7"/>
      <c r="J175" s="1">
        <f t="shared" si="13"/>
        <v>0</v>
      </c>
      <c r="M175" s="1">
        <f t="shared" si="17"/>
        <v>0</v>
      </c>
      <c r="N175" s="952"/>
    </row>
    <row r="176" spans="1:14" x14ac:dyDescent="0.3">
      <c r="A176" s="954"/>
      <c r="B176" s="956"/>
      <c r="C176" s="956"/>
      <c r="D176" s="2"/>
      <c r="E176" s="2"/>
      <c r="F176" s="3"/>
      <c r="G176" s="6">
        <v>6</v>
      </c>
      <c r="H176" s="7"/>
      <c r="J176" s="1">
        <f t="shared" si="13"/>
        <v>0</v>
      </c>
      <c r="M176" s="1">
        <f t="shared" si="17"/>
        <v>0</v>
      </c>
      <c r="N176" s="952"/>
    </row>
    <row r="177" spans="1:14" x14ac:dyDescent="0.3">
      <c r="A177" s="954"/>
      <c r="B177" s="956"/>
      <c r="C177" s="956"/>
      <c r="D177" s="2"/>
      <c r="E177" s="2"/>
      <c r="F177" s="3"/>
      <c r="G177" s="4">
        <v>7</v>
      </c>
      <c r="H177" s="7"/>
      <c r="J177" s="1">
        <f t="shared" si="13"/>
        <v>0</v>
      </c>
      <c r="M177" s="1">
        <f t="shared" si="17"/>
        <v>0</v>
      </c>
      <c r="N177" s="952"/>
    </row>
    <row r="178" spans="1:14" x14ac:dyDescent="0.3">
      <c r="A178" s="954"/>
      <c r="B178" s="956"/>
      <c r="C178" s="956"/>
      <c r="D178" s="2"/>
      <c r="E178" s="2"/>
      <c r="F178" s="3"/>
      <c r="G178" s="6">
        <v>8</v>
      </c>
      <c r="H178" s="7"/>
      <c r="J178" s="1">
        <f t="shared" si="13"/>
        <v>0</v>
      </c>
      <c r="M178" s="1">
        <f t="shared" si="17"/>
        <v>0</v>
      </c>
      <c r="N178" s="952"/>
    </row>
    <row r="179" spans="1:14" x14ac:dyDescent="0.3">
      <c r="A179" s="954"/>
      <c r="B179" s="956"/>
      <c r="C179" s="956"/>
      <c r="D179" s="2"/>
      <c r="E179" s="2"/>
      <c r="F179" s="3"/>
      <c r="G179" s="6">
        <v>9</v>
      </c>
      <c r="H179" s="7"/>
      <c r="J179" s="1">
        <f t="shared" si="13"/>
        <v>0</v>
      </c>
      <c r="M179" s="1">
        <f t="shared" si="17"/>
        <v>0</v>
      </c>
      <c r="N179" s="952"/>
    </row>
    <row r="180" spans="1:14" x14ac:dyDescent="0.3">
      <c r="A180" s="954"/>
      <c r="B180" s="956"/>
      <c r="C180" s="956"/>
      <c r="D180" s="2"/>
      <c r="E180" s="2"/>
      <c r="F180" s="3"/>
      <c r="G180" s="4">
        <v>10</v>
      </c>
      <c r="H180" s="7"/>
      <c r="J180" s="1">
        <f t="shared" si="13"/>
        <v>0</v>
      </c>
      <c r="M180" s="1">
        <f t="shared" si="17"/>
        <v>0</v>
      </c>
      <c r="N180" s="952"/>
    </row>
    <row r="181" spans="1:14" x14ac:dyDescent="0.3">
      <c r="A181" s="954"/>
      <c r="B181" s="956"/>
      <c r="C181" s="956"/>
      <c r="D181" s="2"/>
      <c r="E181" s="2"/>
      <c r="F181" s="3"/>
      <c r="G181" s="6">
        <v>11</v>
      </c>
      <c r="H181" s="7"/>
      <c r="J181" s="1">
        <f t="shared" si="13"/>
        <v>0</v>
      </c>
      <c r="M181" s="1">
        <f t="shared" si="17"/>
        <v>0</v>
      </c>
      <c r="N181" s="952"/>
    </row>
    <row r="182" spans="1:14" x14ac:dyDescent="0.3">
      <c r="A182" s="954"/>
      <c r="B182" s="957"/>
      <c r="C182" s="956"/>
      <c r="D182" s="2"/>
      <c r="E182" s="2"/>
      <c r="F182" s="3"/>
      <c r="G182" s="6">
        <v>12</v>
      </c>
      <c r="H182" s="8" t="s">
        <v>18</v>
      </c>
      <c r="J182" s="1">
        <f t="shared" si="13"/>
        <v>0</v>
      </c>
      <c r="M182" s="1">
        <f t="shared" si="17"/>
        <v>0</v>
      </c>
      <c r="N182" s="952"/>
    </row>
    <row r="183" spans="1:14" x14ac:dyDescent="0.3">
      <c r="A183" s="9"/>
      <c r="B183" s="9"/>
      <c r="C183" s="9"/>
      <c r="D183" s="9"/>
      <c r="E183" s="9"/>
      <c r="F183" s="9"/>
      <c r="G183" s="9"/>
      <c r="H183" s="9"/>
      <c r="J183" s="1">
        <f t="shared" si="13"/>
        <v>0</v>
      </c>
    </row>
    <row r="184" spans="1:14" x14ac:dyDescent="0.3">
      <c r="A184" s="953">
        <v>15</v>
      </c>
      <c r="B184" s="955" t="s">
        <v>71</v>
      </c>
      <c r="C184" s="958"/>
      <c r="D184" s="2" t="s">
        <v>72</v>
      </c>
      <c r="E184" s="12" t="s">
        <v>73</v>
      </c>
      <c r="F184" s="3">
        <v>0.7</v>
      </c>
      <c r="G184" s="4">
        <v>1</v>
      </c>
      <c r="H184" s="5"/>
      <c r="J184" s="1">
        <f t="shared" si="13"/>
        <v>1</v>
      </c>
      <c r="M184" s="1">
        <f t="shared" ref="M184:M195" si="18">IF(H184="X",L184,0)</f>
        <v>0</v>
      </c>
      <c r="N184" s="952"/>
    </row>
    <row r="185" spans="1:14" x14ac:dyDescent="0.3">
      <c r="A185" s="954"/>
      <c r="B185" s="956"/>
      <c r="C185" s="956"/>
      <c r="D185" s="2" t="s">
        <v>74</v>
      </c>
      <c r="E185" s="2" t="s">
        <v>75</v>
      </c>
      <c r="F185" s="3">
        <v>0.3</v>
      </c>
      <c r="G185" s="6">
        <v>2</v>
      </c>
      <c r="H185" s="7"/>
      <c r="J185" s="1">
        <f t="shared" si="13"/>
        <v>1</v>
      </c>
      <c r="M185" s="1">
        <f t="shared" si="18"/>
        <v>0</v>
      </c>
      <c r="N185" s="952"/>
    </row>
    <row r="186" spans="1:14" x14ac:dyDescent="0.3">
      <c r="A186" s="954"/>
      <c r="B186" s="956"/>
      <c r="C186" s="956"/>
      <c r="D186" s="2"/>
      <c r="E186" s="2"/>
      <c r="F186" s="3"/>
      <c r="G186" s="6">
        <v>3</v>
      </c>
      <c r="H186" s="7"/>
      <c r="J186" s="1">
        <f t="shared" si="13"/>
        <v>0</v>
      </c>
      <c r="M186" s="1">
        <f t="shared" si="18"/>
        <v>0</v>
      </c>
      <c r="N186" s="952"/>
    </row>
    <row r="187" spans="1:14" x14ac:dyDescent="0.3">
      <c r="A187" s="954"/>
      <c r="B187" s="956"/>
      <c r="C187" s="956"/>
      <c r="D187" s="2"/>
      <c r="E187" s="2"/>
      <c r="F187" s="3"/>
      <c r="G187" s="4">
        <v>4</v>
      </c>
      <c r="H187" s="7"/>
      <c r="J187" s="1">
        <f t="shared" si="13"/>
        <v>0</v>
      </c>
      <c r="M187" s="1">
        <f t="shared" si="18"/>
        <v>0</v>
      </c>
      <c r="N187" s="952"/>
    </row>
    <row r="188" spans="1:14" x14ac:dyDescent="0.3">
      <c r="A188" s="954"/>
      <c r="B188" s="956"/>
      <c r="C188" s="956"/>
      <c r="D188" s="2"/>
      <c r="E188" s="2"/>
      <c r="F188" s="3"/>
      <c r="G188" s="6">
        <v>5</v>
      </c>
      <c r="H188" s="7"/>
      <c r="J188" s="1">
        <f t="shared" si="13"/>
        <v>0</v>
      </c>
      <c r="M188" s="1">
        <f t="shared" si="18"/>
        <v>0</v>
      </c>
      <c r="N188" s="952"/>
    </row>
    <row r="189" spans="1:14" x14ac:dyDescent="0.3">
      <c r="A189" s="954"/>
      <c r="B189" s="956"/>
      <c r="C189" s="956"/>
      <c r="D189" s="2"/>
      <c r="E189" s="2"/>
      <c r="F189" s="3"/>
      <c r="G189" s="6">
        <v>6</v>
      </c>
      <c r="H189" s="7"/>
      <c r="J189" s="1">
        <f t="shared" si="13"/>
        <v>0</v>
      </c>
      <c r="M189" s="1">
        <f t="shared" si="18"/>
        <v>0</v>
      </c>
      <c r="N189" s="952"/>
    </row>
    <row r="190" spans="1:14" x14ac:dyDescent="0.3">
      <c r="A190" s="954"/>
      <c r="B190" s="956"/>
      <c r="C190" s="956"/>
      <c r="D190" s="2"/>
      <c r="E190" s="2"/>
      <c r="F190" s="3"/>
      <c r="G190" s="4">
        <v>7</v>
      </c>
      <c r="H190" s="7"/>
      <c r="J190" s="1">
        <f t="shared" si="13"/>
        <v>0</v>
      </c>
      <c r="M190" s="1">
        <f t="shared" si="18"/>
        <v>0</v>
      </c>
      <c r="N190" s="952"/>
    </row>
    <row r="191" spans="1:14" x14ac:dyDescent="0.3">
      <c r="A191" s="954"/>
      <c r="B191" s="956"/>
      <c r="C191" s="956"/>
      <c r="D191" s="2"/>
      <c r="E191" s="2"/>
      <c r="F191" s="3"/>
      <c r="G191" s="6">
        <v>8</v>
      </c>
      <c r="H191" s="7"/>
      <c r="J191" s="1">
        <f t="shared" si="13"/>
        <v>0</v>
      </c>
      <c r="M191" s="1">
        <f t="shared" si="18"/>
        <v>0</v>
      </c>
      <c r="N191" s="952"/>
    </row>
    <row r="192" spans="1:14" x14ac:dyDescent="0.3">
      <c r="A192" s="954"/>
      <c r="B192" s="956"/>
      <c r="C192" s="956"/>
      <c r="D192" s="2"/>
      <c r="E192" s="2"/>
      <c r="F192" s="3"/>
      <c r="G192" s="6">
        <v>9</v>
      </c>
      <c r="H192" s="7"/>
      <c r="J192" s="1">
        <f t="shared" si="13"/>
        <v>0</v>
      </c>
      <c r="M192" s="1">
        <f t="shared" si="18"/>
        <v>0</v>
      </c>
      <c r="N192" s="952"/>
    </row>
    <row r="193" spans="1:14" x14ac:dyDescent="0.3">
      <c r="A193" s="954"/>
      <c r="B193" s="956"/>
      <c r="C193" s="956"/>
      <c r="D193" s="2"/>
      <c r="E193" s="2"/>
      <c r="F193" s="3"/>
      <c r="G193" s="4">
        <v>10</v>
      </c>
      <c r="H193" s="7"/>
      <c r="J193" s="1">
        <f t="shared" si="13"/>
        <v>0</v>
      </c>
      <c r="M193" s="1">
        <f t="shared" si="18"/>
        <v>0</v>
      </c>
      <c r="N193" s="952"/>
    </row>
    <row r="194" spans="1:14" x14ac:dyDescent="0.3">
      <c r="A194" s="954"/>
      <c r="B194" s="956"/>
      <c r="C194" s="956"/>
      <c r="D194" s="2"/>
      <c r="E194" s="2"/>
      <c r="F194" s="3"/>
      <c r="G194" s="6">
        <v>11</v>
      </c>
      <c r="H194" s="7"/>
      <c r="J194" s="1">
        <f t="shared" si="13"/>
        <v>0</v>
      </c>
      <c r="M194" s="1">
        <f t="shared" si="18"/>
        <v>0</v>
      </c>
      <c r="N194" s="952"/>
    </row>
    <row r="195" spans="1:14" x14ac:dyDescent="0.3">
      <c r="A195" s="954"/>
      <c r="B195" s="957"/>
      <c r="C195" s="956"/>
      <c r="D195" s="2"/>
      <c r="E195" s="2"/>
      <c r="F195" s="3"/>
      <c r="G195" s="6">
        <v>12</v>
      </c>
      <c r="H195" s="7" t="s">
        <v>18</v>
      </c>
      <c r="J195" s="1">
        <f t="shared" ref="J195:J258" si="19">COUNTIF(E:E,E195)</f>
        <v>0</v>
      </c>
      <c r="M195" s="1">
        <f t="shared" si="18"/>
        <v>0</v>
      </c>
      <c r="N195" s="952"/>
    </row>
    <row r="196" spans="1:14" x14ac:dyDescent="0.3">
      <c r="A196" s="9"/>
      <c r="B196" s="9"/>
      <c r="C196" s="9"/>
      <c r="D196" s="9"/>
      <c r="E196" s="9"/>
      <c r="F196" s="9"/>
      <c r="G196" s="9"/>
      <c r="H196" s="9"/>
      <c r="J196" s="1">
        <f t="shared" si="19"/>
        <v>0</v>
      </c>
    </row>
    <row r="197" spans="1:14" ht="48" customHeight="1" x14ac:dyDescent="0.3">
      <c r="A197" s="953">
        <v>16</v>
      </c>
      <c r="B197" s="955" t="s">
        <v>76</v>
      </c>
      <c r="C197" s="958"/>
      <c r="D197" s="2" t="s">
        <v>77</v>
      </c>
      <c r="E197" s="12" t="s">
        <v>78</v>
      </c>
      <c r="F197" s="3">
        <v>0.5</v>
      </c>
      <c r="G197" s="4">
        <v>1</v>
      </c>
      <c r="H197" s="5"/>
      <c r="J197" s="1">
        <f t="shared" si="19"/>
        <v>1</v>
      </c>
      <c r="M197" s="1">
        <f t="shared" ref="M197:M208" si="20">IF(H197="X",L197,0)</f>
        <v>0</v>
      </c>
      <c r="N197" s="952"/>
    </row>
    <row r="198" spans="1:14" ht="33" x14ac:dyDescent="0.3">
      <c r="A198" s="954"/>
      <c r="B198" s="956"/>
      <c r="C198" s="956"/>
      <c r="D198" s="2" t="s">
        <v>79</v>
      </c>
      <c r="E198" s="2" t="s">
        <v>80</v>
      </c>
      <c r="F198" s="3">
        <v>0.5</v>
      </c>
      <c r="G198" s="6">
        <v>2</v>
      </c>
      <c r="H198" s="7"/>
      <c r="J198" s="1">
        <f t="shared" si="19"/>
        <v>4</v>
      </c>
      <c r="M198" s="1">
        <f t="shared" si="20"/>
        <v>0</v>
      </c>
      <c r="N198" s="952"/>
    </row>
    <row r="199" spans="1:14" x14ac:dyDescent="0.3">
      <c r="A199" s="954"/>
      <c r="B199" s="956"/>
      <c r="C199" s="956"/>
      <c r="D199" s="2"/>
      <c r="E199" s="2"/>
      <c r="F199" s="3"/>
      <c r="G199" s="6">
        <v>3</v>
      </c>
      <c r="H199" s="7"/>
      <c r="J199" s="1">
        <f t="shared" si="19"/>
        <v>0</v>
      </c>
      <c r="M199" s="1">
        <f t="shared" si="20"/>
        <v>0</v>
      </c>
      <c r="N199" s="952"/>
    </row>
    <row r="200" spans="1:14" x14ac:dyDescent="0.3">
      <c r="A200" s="954"/>
      <c r="B200" s="956"/>
      <c r="C200" s="956"/>
      <c r="D200" s="2"/>
      <c r="E200" s="2"/>
      <c r="F200" s="3"/>
      <c r="G200" s="4">
        <v>4</v>
      </c>
      <c r="H200" s="7" t="s">
        <v>12</v>
      </c>
      <c r="J200" s="1">
        <f t="shared" si="19"/>
        <v>0</v>
      </c>
      <c r="M200" s="1">
        <f t="shared" si="20"/>
        <v>0</v>
      </c>
      <c r="N200" s="952"/>
    </row>
    <row r="201" spans="1:14" x14ac:dyDescent="0.3">
      <c r="A201" s="954"/>
      <c r="B201" s="956"/>
      <c r="C201" s="956"/>
      <c r="D201" s="2"/>
      <c r="E201" s="2"/>
      <c r="F201" s="3"/>
      <c r="G201" s="6">
        <v>5</v>
      </c>
      <c r="H201" s="7" t="s">
        <v>12</v>
      </c>
      <c r="J201" s="1">
        <f t="shared" si="19"/>
        <v>0</v>
      </c>
      <c r="M201" s="1">
        <f t="shared" si="20"/>
        <v>0</v>
      </c>
      <c r="N201" s="952"/>
    </row>
    <row r="202" spans="1:14" x14ac:dyDescent="0.3">
      <c r="A202" s="954"/>
      <c r="B202" s="956"/>
      <c r="C202" s="956"/>
      <c r="D202" s="2"/>
      <c r="E202" s="2"/>
      <c r="F202" s="3"/>
      <c r="G202" s="6">
        <v>6</v>
      </c>
      <c r="H202" s="7"/>
      <c r="J202" s="1">
        <f t="shared" si="19"/>
        <v>0</v>
      </c>
      <c r="M202" s="1">
        <f t="shared" si="20"/>
        <v>0</v>
      </c>
      <c r="N202" s="952"/>
    </row>
    <row r="203" spans="1:14" x14ac:dyDescent="0.3">
      <c r="A203" s="954"/>
      <c r="B203" s="956"/>
      <c r="C203" s="956"/>
      <c r="D203" s="2"/>
      <c r="E203" s="2"/>
      <c r="F203" s="3"/>
      <c r="G203" s="4">
        <v>7</v>
      </c>
      <c r="H203" s="7" t="s">
        <v>12</v>
      </c>
      <c r="J203" s="1">
        <f t="shared" si="19"/>
        <v>0</v>
      </c>
      <c r="M203" s="1">
        <f t="shared" si="20"/>
        <v>0</v>
      </c>
      <c r="N203" s="952"/>
    </row>
    <row r="204" spans="1:14" x14ac:dyDescent="0.3">
      <c r="A204" s="954"/>
      <c r="B204" s="956"/>
      <c r="C204" s="956"/>
      <c r="D204" s="2"/>
      <c r="E204" s="2"/>
      <c r="F204" s="3"/>
      <c r="G204" s="6">
        <v>8</v>
      </c>
      <c r="H204" s="7" t="s">
        <v>12</v>
      </c>
      <c r="J204" s="1">
        <f t="shared" si="19"/>
        <v>0</v>
      </c>
      <c r="M204" s="1">
        <f t="shared" si="20"/>
        <v>0</v>
      </c>
      <c r="N204" s="952"/>
    </row>
    <row r="205" spans="1:14" x14ac:dyDescent="0.3">
      <c r="A205" s="954"/>
      <c r="B205" s="956"/>
      <c r="C205" s="956"/>
      <c r="D205" s="2"/>
      <c r="E205" s="2"/>
      <c r="F205" s="3"/>
      <c r="G205" s="6">
        <v>9</v>
      </c>
      <c r="H205" s="7" t="s">
        <v>12</v>
      </c>
      <c r="J205" s="1">
        <f t="shared" si="19"/>
        <v>0</v>
      </c>
      <c r="M205" s="1">
        <f t="shared" si="20"/>
        <v>0</v>
      </c>
      <c r="N205" s="952"/>
    </row>
    <row r="206" spans="1:14" x14ac:dyDescent="0.3">
      <c r="A206" s="954"/>
      <c r="B206" s="956"/>
      <c r="C206" s="956"/>
      <c r="D206" s="2"/>
      <c r="E206" s="2"/>
      <c r="F206" s="3"/>
      <c r="G206" s="4">
        <v>10</v>
      </c>
      <c r="H206" s="7" t="s">
        <v>12</v>
      </c>
      <c r="J206" s="1">
        <f t="shared" si="19"/>
        <v>0</v>
      </c>
      <c r="M206" s="1">
        <f t="shared" si="20"/>
        <v>0</v>
      </c>
      <c r="N206" s="952"/>
    </row>
    <row r="207" spans="1:14" x14ac:dyDescent="0.3">
      <c r="A207" s="954"/>
      <c r="B207" s="956"/>
      <c r="C207" s="956"/>
      <c r="D207" s="2"/>
      <c r="E207" s="2"/>
      <c r="F207" s="3"/>
      <c r="G207" s="6">
        <v>11</v>
      </c>
      <c r="H207" s="7"/>
      <c r="J207" s="1">
        <f t="shared" si="19"/>
        <v>0</v>
      </c>
      <c r="M207" s="1">
        <f t="shared" si="20"/>
        <v>0</v>
      </c>
      <c r="N207" s="952"/>
    </row>
    <row r="208" spans="1:14" x14ac:dyDescent="0.3">
      <c r="A208" s="954"/>
      <c r="B208" s="957"/>
      <c r="C208" s="956"/>
      <c r="D208" s="2"/>
      <c r="E208" s="2"/>
      <c r="F208" s="3"/>
      <c r="G208" s="6">
        <v>12</v>
      </c>
      <c r="H208" s="8"/>
      <c r="J208" s="1">
        <f t="shared" si="19"/>
        <v>0</v>
      </c>
      <c r="M208" s="1">
        <f t="shared" si="20"/>
        <v>0</v>
      </c>
      <c r="N208" s="952"/>
    </row>
    <row r="209" spans="1:14" x14ac:dyDescent="0.3">
      <c r="A209" s="9"/>
      <c r="B209" s="9"/>
      <c r="C209" s="9"/>
      <c r="D209" s="9"/>
      <c r="E209" s="9"/>
      <c r="F209" s="9"/>
      <c r="G209" s="9"/>
      <c r="H209" s="9"/>
      <c r="J209" s="1">
        <f t="shared" si="19"/>
        <v>0</v>
      </c>
    </row>
    <row r="210" spans="1:14" x14ac:dyDescent="0.3">
      <c r="A210" s="953">
        <v>17</v>
      </c>
      <c r="B210" s="955" t="s">
        <v>81</v>
      </c>
      <c r="C210" s="958"/>
      <c r="D210" s="2" t="s">
        <v>82</v>
      </c>
      <c r="E210" s="12" t="s">
        <v>83</v>
      </c>
      <c r="F210" s="3">
        <v>0.2</v>
      </c>
      <c r="G210" s="4">
        <v>1</v>
      </c>
      <c r="H210" s="5" t="s">
        <v>12</v>
      </c>
      <c r="J210" s="1">
        <f t="shared" si="19"/>
        <v>1</v>
      </c>
      <c r="M210" s="1">
        <f t="shared" ref="M210:M221" si="21">IF(H210="X",L210,0)</f>
        <v>0</v>
      </c>
      <c r="N210" s="952"/>
    </row>
    <row r="211" spans="1:14" x14ac:dyDescent="0.3">
      <c r="A211" s="954"/>
      <c r="B211" s="956"/>
      <c r="C211" s="956"/>
      <c r="D211" s="2" t="s">
        <v>84</v>
      </c>
      <c r="E211" s="2" t="s">
        <v>85</v>
      </c>
      <c r="F211" s="3">
        <v>0.8</v>
      </c>
      <c r="G211" s="6">
        <v>2</v>
      </c>
      <c r="H211" s="7" t="s">
        <v>12</v>
      </c>
      <c r="J211" s="1">
        <f t="shared" si="19"/>
        <v>1</v>
      </c>
      <c r="M211" s="1">
        <f t="shared" si="21"/>
        <v>0</v>
      </c>
      <c r="N211" s="952"/>
    </row>
    <row r="212" spans="1:14" x14ac:dyDescent="0.3">
      <c r="A212" s="954"/>
      <c r="B212" s="956"/>
      <c r="C212" s="956"/>
      <c r="D212" s="2"/>
      <c r="E212" s="2"/>
      <c r="F212" s="3"/>
      <c r="G212" s="6">
        <v>3</v>
      </c>
      <c r="H212" s="7" t="s">
        <v>12</v>
      </c>
      <c r="J212" s="1">
        <f t="shared" si="19"/>
        <v>0</v>
      </c>
      <c r="M212" s="1">
        <f t="shared" si="21"/>
        <v>0</v>
      </c>
      <c r="N212" s="952"/>
    </row>
    <row r="213" spans="1:14" x14ac:dyDescent="0.3">
      <c r="A213" s="954"/>
      <c r="B213" s="956"/>
      <c r="C213" s="956"/>
      <c r="D213" s="2"/>
      <c r="E213" s="2"/>
      <c r="F213" s="3"/>
      <c r="G213" s="4">
        <v>4</v>
      </c>
      <c r="H213" s="7" t="s">
        <v>12</v>
      </c>
      <c r="J213" s="1">
        <f t="shared" si="19"/>
        <v>0</v>
      </c>
      <c r="M213" s="1">
        <f t="shared" si="21"/>
        <v>0</v>
      </c>
      <c r="N213" s="952"/>
    </row>
    <row r="214" spans="1:14" x14ac:dyDescent="0.3">
      <c r="A214" s="954"/>
      <c r="B214" s="956"/>
      <c r="C214" s="956"/>
      <c r="D214" s="2"/>
      <c r="E214" s="2"/>
      <c r="F214" s="3"/>
      <c r="G214" s="6">
        <v>5</v>
      </c>
      <c r="H214" s="7" t="s">
        <v>12</v>
      </c>
      <c r="J214" s="1">
        <f t="shared" si="19"/>
        <v>0</v>
      </c>
      <c r="M214" s="1">
        <f t="shared" si="21"/>
        <v>0</v>
      </c>
      <c r="N214" s="952"/>
    </row>
    <row r="215" spans="1:14" x14ac:dyDescent="0.3">
      <c r="A215" s="954"/>
      <c r="B215" s="956"/>
      <c r="C215" s="956"/>
      <c r="D215" s="2"/>
      <c r="E215" s="2"/>
      <c r="F215" s="3"/>
      <c r="G215" s="6">
        <v>6</v>
      </c>
      <c r="H215" s="7" t="s">
        <v>12</v>
      </c>
      <c r="J215" s="1">
        <f t="shared" si="19"/>
        <v>0</v>
      </c>
      <c r="M215" s="1">
        <f t="shared" si="21"/>
        <v>0</v>
      </c>
      <c r="N215" s="952"/>
    </row>
    <row r="216" spans="1:14" x14ac:dyDescent="0.3">
      <c r="A216" s="954"/>
      <c r="B216" s="956"/>
      <c r="C216" s="956"/>
      <c r="D216" s="2"/>
      <c r="E216" s="2"/>
      <c r="F216" s="3"/>
      <c r="G216" s="4">
        <v>7</v>
      </c>
      <c r="H216" s="7" t="s">
        <v>12</v>
      </c>
      <c r="J216" s="1">
        <f t="shared" si="19"/>
        <v>0</v>
      </c>
      <c r="M216" s="1">
        <f t="shared" si="21"/>
        <v>0</v>
      </c>
      <c r="N216" s="952"/>
    </row>
    <row r="217" spans="1:14" x14ac:dyDescent="0.3">
      <c r="A217" s="954"/>
      <c r="B217" s="956"/>
      <c r="C217" s="956"/>
      <c r="D217" s="2"/>
      <c r="E217" s="2"/>
      <c r="F217" s="3"/>
      <c r="G217" s="6">
        <v>8</v>
      </c>
      <c r="H217" s="7" t="s">
        <v>12</v>
      </c>
      <c r="J217" s="1">
        <f t="shared" si="19"/>
        <v>0</v>
      </c>
      <c r="M217" s="1">
        <f t="shared" si="21"/>
        <v>0</v>
      </c>
      <c r="N217" s="952"/>
    </row>
    <row r="218" spans="1:14" x14ac:dyDescent="0.3">
      <c r="A218" s="954"/>
      <c r="B218" s="956"/>
      <c r="C218" s="956"/>
      <c r="D218" s="2"/>
      <c r="E218" s="2"/>
      <c r="F218" s="3"/>
      <c r="G218" s="6">
        <v>9</v>
      </c>
      <c r="H218" s="7" t="s">
        <v>12</v>
      </c>
      <c r="J218" s="1">
        <f t="shared" si="19"/>
        <v>0</v>
      </c>
      <c r="M218" s="1">
        <f t="shared" si="21"/>
        <v>0</v>
      </c>
      <c r="N218" s="952"/>
    </row>
    <row r="219" spans="1:14" x14ac:dyDescent="0.3">
      <c r="A219" s="954"/>
      <c r="B219" s="956"/>
      <c r="C219" s="956"/>
      <c r="D219" s="2"/>
      <c r="E219" s="2"/>
      <c r="F219" s="3"/>
      <c r="G219" s="4">
        <v>10</v>
      </c>
      <c r="H219" s="7" t="s">
        <v>12</v>
      </c>
      <c r="J219" s="1">
        <f t="shared" si="19"/>
        <v>0</v>
      </c>
      <c r="M219" s="1">
        <f t="shared" si="21"/>
        <v>0</v>
      </c>
      <c r="N219" s="952"/>
    </row>
    <row r="220" spans="1:14" x14ac:dyDescent="0.3">
      <c r="A220" s="954"/>
      <c r="B220" s="956"/>
      <c r="C220" s="956"/>
      <c r="D220" s="2"/>
      <c r="E220" s="2"/>
      <c r="F220" s="3"/>
      <c r="G220" s="6">
        <v>11</v>
      </c>
      <c r="H220" s="7" t="s">
        <v>12</v>
      </c>
      <c r="J220" s="1">
        <f t="shared" si="19"/>
        <v>0</v>
      </c>
      <c r="M220" s="1">
        <f t="shared" si="21"/>
        <v>0</v>
      </c>
      <c r="N220" s="952"/>
    </row>
    <row r="221" spans="1:14" x14ac:dyDescent="0.3">
      <c r="A221" s="954"/>
      <c r="B221" s="957"/>
      <c r="C221" s="956"/>
      <c r="D221" s="2"/>
      <c r="E221" s="2"/>
      <c r="F221" s="3"/>
      <c r="G221" s="6">
        <v>12</v>
      </c>
      <c r="H221" s="8" t="s">
        <v>12</v>
      </c>
      <c r="J221" s="1">
        <f t="shared" si="19"/>
        <v>0</v>
      </c>
      <c r="M221" s="1">
        <f t="shared" si="21"/>
        <v>0</v>
      </c>
      <c r="N221" s="952"/>
    </row>
    <row r="222" spans="1:14" x14ac:dyDescent="0.3">
      <c r="A222" s="9"/>
      <c r="B222" s="9"/>
      <c r="C222" s="9"/>
      <c r="D222" s="9"/>
      <c r="E222" s="9"/>
      <c r="F222" s="9"/>
      <c r="G222" s="9"/>
      <c r="H222" s="9"/>
      <c r="J222" s="1">
        <f t="shared" si="19"/>
        <v>0</v>
      </c>
    </row>
    <row r="223" spans="1:14" x14ac:dyDescent="0.3">
      <c r="A223" s="953">
        <v>18</v>
      </c>
      <c r="B223" s="955" t="s">
        <v>86</v>
      </c>
      <c r="C223" s="958"/>
      <c r="D223" s="2" t="s">
        <v>87</v>
      </c>
      <c r="E223" s="12" t="s">
        <v>88</v>
      </c>
      <c r="F223" s="3">
        <v>0.77</v>
      </c>
      <c r="G223" s="4">
        <v>1</v>
      </c>
      <c r="H223" s="5" t="s">
        <v>18</v>
      </c>
      <c r="J223" s="1">
        <f t="shared" si="19"/>
        <v>1</v>
      </c>
      <c r="M223" s="1">
        <f t="shared" ref="M223:M234" si="22">IF(H223="X",L223,0)</f>
        <v>0</v>
      </c>
      <c r="N223" s="952"/>
    </row>
    <row r="224" spans="1:14" ht="33" x14ac:dyDescent="0.3">
      <c r="A224" s="954"/>
      <c r="B224" s="956"/>
      <c r="C224" s="956"/>
      <c r="D224" s="2" t="s">
        <v>89</v>
      </c>
      <c r="E224" s="2" t="s">
        <v>90</v>
      </c>
      <c r="F224" s="3">
        <v>0.23</v>
      </c>
      <c r="G224" s="6">
        <v>2</v>
      </c>
      <c r="H224" s="7" t="s">
        <v>18</v>
      </c>
      <c r="J224" s="1">
        <f t="shared" si="19"/>
        <v>1</v>
      </c>
      <c r="M224" s="1">
        <f t="shared" si="22"/>
        <v>0</v>
      </c>
      <c r="N224" s="952"/>
    </row>
    <row r="225" spans="1:14" x14ac:dyDescent="0.3">
      <c r="A225" s="954"/>
      <c r="B225" s="956"/>
      <c r="C225" s="956"/>
      <c r="D225" s="2"/>
      <c r="E225" s="2"/>
      <c r="F225" s="3"/>
      <c r="G225" s="6">
        <v>3</v>
      </c>
      <c r="H225" s="7"/>
      <c r="J225" s="1">
        <f t="shared" si="19"/>
        <v>0</v>
      </c>
      <c r="M225" s="1">
        <f t="shared" si="22"/>
        <v>0</v>
      </c>
      <c r="N225" s="952"/>
    </row>
    <row r="226" spans="1:14" x14ac:dyDescent="0.3">
      <c r="A226" s="954"/>
      <c r="B226" s="956"/>
      <c r="C226" s="956"/>
      <c r="D226" s="2"/>
      <c r="E226" s="2"/>
      <c r="F226" s="3"/>
      <c r="G226" s="4">
        <v>4</v>
      </c>
      <c r="H226" s="7"/>
      <c r="J226" s="1">
        <f t="shared" si="19"/>
        <v>0</v>
      </c>
      <c r="M226" s="1">
        <f t="shared" si="22"/>
        <v>0</v>
      </c>
      <c r="N226" s="952"/>
    </row>
    <row r="227" spans="1:14" x14ac:dyDescent="0.3">
      <c r="A227" s="954"/>
      <c r="B227" s="956"/>
      <c r="C227" s="956"/>
      <c r="D227" s="2"/>
      <c r="E227" s="2"/>
      <c r="F227" s="3"/>
      <c r="G227" s="6">
        <v>5</v>
      </c>
      <c r="H227" s="7" t="s">
        <v>18</v>
      </c>
      <c r="J227" s="1">
        <f t="shared" si="19"/>
        <v>0</v>
      </c>
      <c r="M227" s="1">
        <f t="shared" si="22"/>
        <v>0</v>
      </c>
      <c r="N227" s="952"/>
    </row>
    <row r="228" spans="1:14" x14ac:dyDescent="0.3">
      <c r="A228" s="954"/>
      <c r="B228" s="956"/>
      <c r="C228" s="956"/>
      <c r="D228" s="2"/>
      <c r="E228" s="2"/>
      <c r="F228" s="3"/>
      <c r="G228" s="6">
        <v>6</v>
      </c>
      <c r="H228" s="7"/>
      <c r="J228" s="1">
        <f t="shared" si="19"/>
        <v>0</v>
      </c>
      <c r="M228" s="1">
        <f t="shared" si="22"/>
        <v>0</v>
      </c>
      <c r="N228" s="952"/>
    </row>
    <row r="229" spans="1:14" x14ac:dyDescent="0.3">
      <c r="A229" s="954"/>
      <c r="B229" s="956"/>
      <c r="C229" s="956"/>
      <c r="D229" s="2"/>
      <c r="E229" s="2"/>
      <c r="F229" s="3"/>
      <c r="G229" s="4">
        <v>7</v>
      </c>
      <c r="H229" s="7" t="s">
        <v>18</v>
      </c>
      <c r="J229" s="1">
        <f t="shared" si="19"/>
        <v>0</v>
      </c>
      <c r="M229" s="1">
        <f t="shared" si="22"/>
        <v>0</v>
      </c>
      <c r="N229" s="952"/>
    </row>
    <row r="230" spans="1:14" x14ac:dyDescent="0.3">
      <c r="A230" s="954"/>
      <c r="B230" s="956"/>
      <c r="C230" s="956"/>
      <c r="D230" s="2"/>
      <c r="E230" s="2"/>
      <c r="F230" s="3"/>
      <c r="G230" s="6">
        <v>8</v>
      </c>
      <c r="H230" s="7" t="s">
        <v>18</v>
      </c>
      <c r="J230" s="1">
        <f t="shared" si="19"/>
        <v>0</v>
      </c>
      <c r="M230" s="1">
        <f t="shared" si="22"/>
        <v>0</v>
      </c>
      <c r="N230" s="952"/>
    </row>
    <row r="231" spans="1:14" x14ac:dyDescent="0.3">
      <c r="A231" s="954"/>
      <c r="B231" s="956"/>
      <c r="C231" s="956"/>
      <c r="D231" s="2"/>
      <c r="E231" s="2"/>
      <c r="F231" s="3"/>
      <c r="G231" s="6">
        <v>9</v>
      </c>
      <c r="H231" s="7"/>
      <c r="J231" s="1">
        <f t="shared" si="19"/>
        <v>0</v>
      </c>
      <c r="M231" s="1">
        <f t="shared" si="22"/>
        <v>0</v>
      </c>
      <c r="N231" s="952"/>
    </row>
    <row r="232" spans="1:14" x14ac:dyDescent="0.3">
      <c r="A232" s="954"/>
      <c r="B232" s="956"/>
      <c r="C232" s="956"/>
      <c r="D232" s="2"/>
      <c r="E232" s="2"/>
      <c r="F232" s="3"/>
      <c r="G232" s="4">
        <v>10</v>
      </c>
      <c r="H232" s="7"/>
      <c r="J232" s="1">
        <f t="shared" si="19"/>
        <v>0</v>
      </c>
      <c r="M232" s="1">
        <f t="shared" si="22"/>
        <v>0</v>
      </c>
      <c r="N232" s="952"/>
    </row>
    <row r="233" spans="1:14" x14ac:dyDescent="0.3">
      <c r="A233" s="954"/>
      <c r="B233" s="956"/>
      <c r="C233" s="956"/>
      <c r="D233" s="2"/>
      <c r="E233" s="2"/>
      <c r="F233" s="3"/>
      <c r="G233" s="6">
        <v>11</v>
      </c>
      <c r="H233" s="3" t="s">
        <v>18</v>
      </c>
      <c r="J233" s="1">
        <f t="shared" si="19"/>
        <v>0</v>
      </c>
      <c r="M233" s="1">
        <f t="shared" si="22"/>
        <v>0</v>
      </c>
      <c r="N233" s="952"/>
    </row>
    <row r="234" spans="1:14" x14ac:dyDescent="0.3">
      <c r="A234" s="954"/>
      <c r="B234" s="957"/>
      <c r="C234" s="956"/>
      <c r="D234" s="2"/>
      <c r="E234" s="2"/>
      <c r="F234" s="3"/>
      <c r="G234" s="6">
        <v>12</v>
      </c>
      <c r="H234" s="8"/>
      <c r="J234" s="1">
        <f t="shared" si="19"/>
        <v>0</v>
      </c>
      <c r="M234" s="1">
        <f t="shared" si="22"/>
        <v>0</v>
      </c>
      <c r="N234" s="952"/>
    </row>
    <row r="235" spans="1:14" x14ac:dyDescent="0.3">
      <c r="A235" s="9"/>
      <c r="B235" s="9"/>
      <c r="C235" s="9"/>
      <c r="D235" s="9"/>
      <c r="E235" s="9"/>
      <c r="F235" s="9"/>
      <c r="G235" s="9"/>
      <c r="H235" s="9"/>
      <c r="J235" s="1">
        <f t="shared" si="19"/>
        <v>0</v>
      </c>
    </row>
    <row r="236" spans="1:14" ht="33" x14ac:dyDescent="0.3">
      <c r="A236" s="953">
        <v>19</v>
      </c>
      <c r="B236" s="955" t="s">
        <v>91</v>
      </c>
      <c r="C236" s="958"/>
      <c r="D236" s="2" t="s">
        <v>92</v>
      </c>
      <c r="E236" s="12" t="s">
        <v>93</v>
      </c>
      <c r="F236" s="3">
        <v>0.14000000000000001</v>
      </c>
      <c r="G236" s="4">
        <v>1</v>
      </c>
      <c r="H236" s="5" t="s">
        <v>18</v>
      </c>
      <c r="J236" s="1">
        <f t="shared" si="19"/>
        <v>1</v>
      </c>
      <c r="M236" s="1">
        <f t="shared" ref="M236:M247" si="23">IF(H236="X",L236,0)</f>
        <v>0</v>
      </c>
      <c r="N236" s="952"/>
    </row>
    <row r="237" spans="1:14" x14ac:dyDescent="0.3">
      <c r="A237" s="954"/>
      <c r="B237" s="956"/>
      <c r="C237" s="956"/>
      <c r="D237" s="2" t="s">
        <v>94</v>
      </c>
      <c r="E237" s="2" t="s">
        <v>95</v>
      </c>
      <c r="F237" s="3">
        <v>0.43</v>
      </c>
      <c r="G237" s="6">
        <v>2</v>
      </c>
      <c r="H237" s="7"/>
      <c r="J237" s="1">
        <f t="shared" si="19"/>
        <v>1</v>
      </c>
      <c r="M237" s="1">
        <f t="shared" si="23"/>
        <v>0</v>
      </c>
      <c r="N237" s="952"/>
    </row>
    <row r="238" spans="1:14" ht="33" x14ac:dyDescent="0.3">
      <c r="A238" s="954"/>
      <c r="B238" s="956"/>
      <c r="C238" s="956"/>
      <c r="D238" s="2" t="s">
        <v>96</v>
      </c>
      <c r="E238" s="2" t="s">
        <v>97</v>
      </c>
      <c r="F238" s="3">
        <v>0.43</v>
      </c>
      <c r="G238" s="6">
        <v>3</v>
      </c>
      <c r="H238" s="7"/>
      <c r="J238" s="1">
        <f t="shared" si="19"/>
        <v>1</v>
      </c>
      <c r="M238" s="1">
        <f t="shared" si="23"/>
        <v>0</v>
      </c>
      <c r="N238" s="952"/>
    </row>
    <row r="239" spans="1:14" x14ac:dyDescent="0.3">
      <c r="A239" s="954"/>
      <c r="B239" s="956"/>
      <c r="C239" s="956"/>
      <c r="D239" s="2"/>
      <c r="E239" s="2"/>
      <c r="F239" s="3"/>
      <c r="G239" s="4">
        <v>4</v>
      </c>
      <c r="H239" s="7"/>
      <c r="J239" s="1">
        <f t="shared" si="19"/>
        <v>0</v>
      </c>
      <c r="M239" s="1">
        <f t="shared" si="23"/>
        <v>0</v>
      </c>
      <c r="N239" s="952"/>
    </row>
    <row r="240" spans="1:14" x14ac:dyDescent="0.3">
      <c r="A240" s="954"/>
      <c r="B240" s="956"/>
      <c r="C240" s="956"/>
      <c r="D240" s="2"/>
      <c r="E240" s="2"/>
      <c r="F240" s="3"/>
      <c r="G240" s="6">
        <v>5</v>
      </c>
      <c r="H240" s="7"/>
      <c r="J240" s="1">
        <f t="shared" si="19"/>
        <v>0</v>
      </c>
      <c r="M240" s="1">
        <f t="shared" si="23"/>
        <v>0</v>
      </c>
      <c r="N240" s="952"/>
    </row>
    <row r="241" spans="1:14" x14ac:dyDescent="0.3">
      <c r="A241" s="954"/>
      <c r="B241" s="956"/>
      <c r="C241" s="956"/>
      <c r="D241" s="2"/>
      <c r="E241" s="2"/>
      <c r="F241" s="3"/>
      <c r="G241" s="6">
        <v>6</v>
      </c>
      <c r="H241" s="7"/>
      <c r="J241" s="1">
        <f t="shared" si="19"/>
        <v>0</v>
      </c>
      <c r="M241" s="1">
        <f t="shared" si="23"/>
        <v>0</v>
      </c>
      <c r="N241" s="952"/>
    </row>
    <row r="242" spans="1:14" x14ac:dyDescent="0.3">
      <c r="A242" s="954"/>
      <c r="B242" s="956"/>
      <c r="C242" s="956"/>
      <c r="D242" s="2"/>
      <c r="E242" s="2"/>
      <c r="F242" s="3"/>
      <c r="G242" s="4">
        <v>7</v>
      </c>
      <c r="H242" s="7"/>
      <c r="J242" s="1">
        <f t="shared" si="19"/>
        <v>0</v>
      </c>
      <c r="M242" s="1">
        <f t="shared" si="23"/>
        <v>0</v>
      </c>
      <c r="N242" s="952"/>
    </row>
    <row r="243" spans="1:14" x14ac:dyDescent="0.3">
      <c r="A243" s="954"/>
      <c r="B243" s="956"/>
      <c r="C243" s="956"/>
      <c r="D243" s="2"/>
      <c r="E243" s="2"/>
      <c r="F243" s="3"/>
      <c r="G243" s="6">
        <v>8</v>
      </c>
      <c r="H243" s="7"/>
      <c r="J243" s="1">
        <f t="shared" si="19"/>
        <v>0</v>
      </c>
      <c r="M243" s="1">
        <f t="shared" si="23"/>
        <v>0</v>
      </c>
      <c r="N243" s="952"/>
    </row>
    <row r="244" spans="1:14" x14ac:dyDescent="0.3">
      <c r="A244" s="954"/>
      <c r="B244" s="956"/>
      <c r="C244" s="956"/>
      <c r="D244" s="2"/>
      <c r="E244" s="2"/>
      <c r="F244" s="3"/>
      <c r="G244" s="6">
        <v>9</v>
      </c>
      <c r="H244" s="7"/>
      <c r="J244" s="1">
        <f t="shared" si="19"/>
        <v>0</v>
      </c>
      <c r="M244" s="1">
        <f t="shared" si="23"/>
        <v>0</v>
      </c>
      <c r="N244" s="952"/>
    </row>
    <row r="245" spans="1:14" x14ac:dyDescent="0.3">
      <c r="A245" s="954"/>
      <c r="B245" s="956"/>
      <c r="C245" s="956"/>
      <c r="D245" s="2"/>
      <c r="E245" s="2"/>
      <c r="F245" s="3"/>
      <c r="G245" s="4">
        <v>10</v>
      </c>
      <c r="H245" s="7"/>
      <c r="J245" s="1">
        <f t="shared" si="19"/>
        <v>0</v>
      </c>
      <c r="M245" s="1">
        <f t="shared" si="23"/>
        <v>0</v>
      </c>
      <c r="N245" s="952"/>
    </row>
    <row r="246" spans="1:14" x14ac:dyDescent="0.3">
      <c r="A246" s="954"/>
      <c r="B246" s="956"/>
      <c r="C246" s="956"/>
      <c r="D246" s="2"/>
      <c r="E246" s="2"/>
      <c r="F246" s="3"/>
      <c r="G246" s="6">
        <v>11</v>
      </c>
      <c r="H246" s="7"/>
      <c r="J246" s="1">
        <f t="shared" si="19"/>
        <v>0</v>
      </c>
      <c r="M246" s="1">
        <f t="shared" si="23"/>
        <v>0</v>
      </c>
      <c r="N246" s="952"/>
    </row>
    <row r="247" spans="1:14" x14ac:dyDescent="0.3">
      <c r="A247" s="954"/>
      <c r="B247" s="957"/>
      <c r="C247" s="956"/>
      <c r="D247" s="2"/>
      <c r="E247" s="2"/>
      <c r="F247" s="3"/>
      <c r="G247" s="6">
        <v>12</v>
      </c>
      <c r="H247" s="8"/>
      <c r="J247" s="1">
        <f t="shared" si="19"/>
        <v>0</v>
      </c>
      <c r="M247" s="1">
        <f t="shared" si="23"/>
        <v>0</v>
      </c>
      <c r="N247" s="952"/>
    </row>
    <row r="248" spans="1:14" x14ac:dyDescent="0.3">
      <c r="A248" s="9"/>
      <c r="B248" s="9"/>
      <c r="C248" s="9"/>
      <c r="D248" s="9"/>
      <c r="E248" s="9"/>
      <c r="F248" s="9"/>
      <c r="G248" s="9"/>
      <c r="H248" s="9"/>
      <c r="J248" s="1">
        <f t="shared" si="19"/>
        <v>0</v>
      </c>
    </row>
    <row r="249" spans="1:14" x14ac:dyDescent="0.3">
      <c r="A249" s="953">
        <v>20</v>
      </c>
      <c r="B249" s="955" t="s">
        <v>98</v>
      </c>
      <c r="C249" s="958"/>
      <c r="D249" s="2" t="s">
        <v>99</v>
      </c>
      <c r="E249" s="12" t="s">
        <v>100</v>
      </c>
      <c r="F249" s="3">
        <v>0.15</v>
      </c>
      <c r="G249" s="4">
        <v>1</v>
      </c>
      <c r="H249" s="5"/>
      <c r="J249" s="1">
        <f t="shared" si="19"/>
        <v>1</v>
      </c>
      <c r="M249" s="1">
        <f t="shared" ref="M249:M260" si="24">IF(H249="X",L249,0)</f>
        <v>0</v>
      </c>
      <c r="N249" s="952"/>
    </row>
    <row r="250" spans="1:14" ht="49.5" x14ac:dyDescent="0.3">
      <c r="A250" s="954"/>
      <c r="B250" s="956"/>
      <c r="C250" s="956"/>
      <c r="D250" s="2" t="s">
        <v>101</v>
      </c>
      <c r="E250" s="2" t="s">
        <v>102</v>
      </c>
      <c r="F250" s="3">
        <v>0.52</v>
      </c>
      <c r="G250" s="6">
        <v>2</v>
      </c>
      <c r="H250" s="7" t="s">
        <v>18</v>
      </c>
      <c r="J250" s="1">
        <f t="shared" si="19"/>
        <v>1</v>
      </c>
      <c r="M250" s="1">
        <f t="shared" si="24"/>
        <v>0</v>
      </c>
      <c r="N250" s="952"/>
    </row>
    <row r="251" spans="1:14" ht="33" x14ac:dyDescent="0.3">
      <c r="A251" s="954"/>
      <c r="B251" s="956"/>
      <c r="C251" s="956"/>
      <c r="D251" s="2" t="s">
        <v>103</v>
      </c>
      <c r="E251" s="2" t="s">
        <v>104</v>
      </c>
      <c r="F251" s="3">
        <v>0.33</v>
      </c>
      <c r="G251" s="6">
        <v>3</v>
      </c>
      <c r="H251" s="7" t="s">
        <v>18</v>
      </c>
      <c r="J251" s="1">
        <f t="shared" si="19"/>
        <v>1</v>
      </c>
      <c r="M251" s="1">
        <f t="shared" si="24"/>
        <v>0</v>
      </c>
      <c r="N251" s="952"/>
    </row>
    <row r="252" spans="1:14" x14ac:dyDescent="0.3">
      <c r="A252" s="954"/>
      <c r="B252" s="956"/>
      <c r="C252" s="956"/>
      <c r="D252" s="2"/>
      <c r="E252" s="2"/>
      <c r="F252" s="3"/>
      <c r="G252" s="4">
        <v>4</v>
      </c>
      <c r="H252" s="7" t="s">
        <v>18</v>
      </c>
      <c r="J252" s="1">
        <f t="shared" si="19"/>
        <v>0</v>
      </c>
      <c r="M252" s="1">
        <f t="shared" si="24"/>
        <v>0</v>
      </c>
      <c r="N252" s="952"/>
    </row>
    <row r="253" spans="1:14" x14ac:dyDescent="0.3">
      <c r="A253" s="954"/>
      <c r="B253" s="956"/>
      <c r="C253" s="956"/>
      <c r="D253" s="2"/>
      <c r="E253" s="2"/>
      <c r="F253" s="3"/>
      <c r="G253" s="6">
        <v>5</v>
      </c>
      <c r="H253" s="7" t="s">
        <v>18</v>
      </c>
      <c r="J253" s="1">
        <f t="shared" si="19"/>
        <v>0</v>
      </c>
      <c r="M253" s="1">
        <f t="shared" si="24"/>
        <v>0</v>
      </c>
      <c r="N253" s="952"/>
    </row>
    <row r="254" spans="1:14" x14ac:dyDescent="0.3">
      <c r="A254" s="954"/>
      <c r="B254" s="956"/>
      <c r="C254" s="956"/>
      <c r="D254" s="2"/>
      <c r="E254" s="2"/>
      <c r="F254" s="3"/>
      <c r="G254" s="6">
        <v>6</v>
      </c>
      <c r="H254" s="7" t="s">
        <v>18</v>
      </c>
      <c r="J254" s="1">
        <f t="shared" si="19"/>
        <v>0</v>
      </c>
      <c r="M254" s="1">
        <f t="shared" si="24"/>
        <v>0</v>
      </c>
      <c r="N254" s="952"/>
    </row>
    <row r="255" spans="1:14" x14ac:dyDescent="0.3">
      <c r="A255" s="954"/>
      <c r="B255" s="956"/>
      <c r="C255" s="956"/>
      <c r="D255" s="2"/>
      <c r="E255" s="2"/>
      <c r="F255" s="3"/>
      <c r="G255" s="4">
        <v>7</v>
      </c>
      <c r="H255" s="7" t="s">
        <v>18</v>
      </c>
      <c r="J255" s="1">
        <f t="shared" si="19"/>
        <v>0</v>
      </c>
      <c r="M255" s="1">
        <f t="shared" si="24"/>
        <v>0</v>
      </c>
      <c r="N255" s="952"/>
    </row>
    <row r="256" spans="1:14" x14ac:dyDescent="0.3">
      <c r="A256" s="954"/>
      <c r="B256" s="956"/>
      <c r="C256" s="956"/>
      <c r="D256" s="2"/>
      <c r="E256" s="2"/>
      <c r="F256" s="3"/>
      <c r="G256" s="6">
        <v>8</v>
      </c>
      <c r="H256" s="7" t="s">
        <v>18</v>
      </c>
      <c r="J256" s="1">
        <f t="shared" si="19"/>
        <v>0</v>
      </c>
      <c r="M256" s="1">
        <f t="shared" si="24"/>
        <v>0</v>
      </c>
      <c r="N256" s="952"/>
    </row>
    <row r="257" spans="1:14" x14ac:dyDescent="0.3">
      <c r="A257" s="954"/>
      <c r="B257" s="956"/>
      <c r="C257" s="956"/>
      <c r="D257" s="2"/>
      <c r="E257" s="2"/>
      <c r="F257" s="3"/>
      <c r="G257" s="6">
        <v>9</v>
      </c>
      <c r="H257" s="7"/>
      <c r="J257" s="1">
        <f t="shared" si="19"/>
        <v>0</v>
      </c>
      <c r="M257" s="1">
        <f t="shared" si="24"/>
        <v>0</v>
      </c>
      <c r="N257" s="952"/>
    </row>
    <row r="258" spans="1:14" x14ac:dyDescent="0.3">
      <c r="A258" s="954"/>
      <c r="B258" s="956"/>
      <c r="C258" s="956"/>
      <c r="D258" s="2"/>
      <c r="E258" s="2"/>
      <c r="F258" s="3"/>
      <c r="G258" s="4">
        <v>10</v>
      </c>
      <c r="H258" s="7" t="s">
        <v>18</v>
      </c>
      <c r="J258" s="1">
        <f t="shared" si="19"/>
        <v>0</v>
      </c>
      <c r="M258" s="1">
        <f t="shared" si="24"/>
        <v>0</v>
      </c>
      <c r="N258" s="952"/>
    </row>
    <row r="259" spans="1:14" x14ac:dyDescent="0.3">
      <c r="A259" s="954"/>
      <c r="B259" s="956"/>
      <c r="C259" s="956"/>
      <c r="D259" s="2"/>
      <c r="E259" s="2"/>
      <c r="F259" s="3"/>
      <c r="G259" s="6">
        <v>11</v>
      </c>
      <c r="H259" s="7" t="s">
        <v>18</v>
      </c>
      <c r="J259" s="1">
        <f t="shared" ref="J259:J322" si="25">COUNTIF(E:E,E259)</f>
        <v>0</v>
      </c>
      <c r="M259" s="1">
        <f t="shared" si="24"/>
        <v>0</v>
      </c>
      <c r="N259" s="952"/>
    </row>
    <row r="260" spans="1:14" x14ac:dyDescent="0.3">
      <c r="A260" s="954"/>
      <c r="B260" s="957"/>
      <c r="C260" s="956"/>
      <c r="D260" s="2"/>
      <c r="E260" s="2"/>
      <c r="F260" s="3"/>
      <c r="G260" s="6">
        <v>12</v>
      </c>
      <c r="H260" s="8" t="s">
        <v>18</v>
      </c>
      <c r="J260" s="1">
        <f t="shared" si="25"/>
        <v>0</v>
      </c>
      <c r="M260" s="1">
        <f t="shared" si="24"/>
        <v>0</v>
      </c>
      <c r="N260" s="952"/>
    </row>
    <row r="261" spans="1:14" x14ac:dyDescent="0.3">
      <c r="A261" s="9"/>
      <c r="B261" s="9"/>
      <c r="C261" s="9"/>
      <c r="D261" s="9"/>
      <c r="E261" s="9"/>
      <c r="F261" s="9"/>
      <c r="G261" s="9"/>
      <c r="H261" s="9"/>
      <c r="J261" s="1">
        <f t="shared" si="25"/>
        <v>0</v>
      </c>
    </row>
    <row r="262" spans="1:14" x14ac:dyDescent="0.3">
      <c r="A262" s="953">
        <v>21</v>
      </c>
      <c r="B262" s="955" t="s">
        <v>105</v>
      </c>
      <c r="C262" s="958"/>
      <c r="D262" s="2" t="s">
        <v>106</v>
      </c>
      <c r="E262" s="12" t="s">
        <v>107</v>
      </c>
      <c r="F262" s="3">
        <v>0.5</v>
      </c>
      <c r="G262" s="4">
        <v>1</v>
      </c>
      <c r="H262" s="5" t="s">
        <v>18</v>
      </c>
      <c r="J262" s="1">
        <f t="shared" si="25"/>
        <v>1</v>
      </c>
      <c r="M262" s="1">
        <f t="shared" ref="M262:M273" si="26">IF(H262="X",L262,0)</f>
        <v>0</v>
      </c>
      <c r="N262" s="952"/>
    </row>
    <row r="263" spans="1:14" x14ac:dyDescent="0.3">
      <c r="A263" s="954"/>
      <c r="B263" s="956"/>
      <c r="C263" s="956"/>
      <c r="D263" s="2" t="s">
        <v>108</v>
      </c>
      <c r="E263" s="2" t="s">
        <v>109</v>
      </c>
      <c r="F263" s="3">
        <v>0.5</v>
      </c>
      <c r="G263" s="6">
        <v>2</v>
      </c>
      <c r="H263" s="7"/>
      <c r="J263" s="1">
        <f t="shared" si="25"/>
        <v>1</v>
      </c>
      <c r="M263" s="1">
        <f t="shared" si="26"/>
        <v>0</v>
      </c>
      <c r="N263" s="952"/>
    </row>
    <row r="264" spans="1:14" x14ac:dyDescent="0.3">
      <c r="A264" s="954"/>
      <c r="B264" s="956"/>
      <c r="C264" s="956"/>
      <c r="D264" s="2"/>
      <c r="E264" s="2"/>
      <c r="F264" s="3"/>
      <c r="G264" s="6">
        <v>3</v>
      </c>
      <c r="H264" s="7" t="s">
        <v>18</v>
      </c>
      <c r="J264" s="1">
        <f t="shared" si="25"/>
        <v>0</v>
      </c>
      <c r="M264" s="1">
        <f t="shared" si="26"/>
        <v>0</v>
      </c>
      <c r="N264" s="952"/>
    </row>
    <row r="265" spans="1:14" x14ac:dyDescent="0.3">
      <c r="A265" s="954"/>
      <c r="B265" s="956"/>
      <c r="C265" s="956"/>
      <c r="D265" s="2"/>
      <c r="E265" s="2"/>
      <c r="F265" s="3"/>
      <c r="G265" s="4">
        <v>4</v>
      </c>
      <c r="H265" s="7"/>
      <c r="J265" s="1">
        <f t="shared" si="25"/>
        <v>0</v>
      </c>
      <c r="M265" s="1">
        <f t="shared" si="26"/>
        <v>0</v>
      </c>
      <c r="N265" s="952"/>
    </row>
    <row r="266" spans="1:14" x14ac:dyDescent="0.3">
      <c r="A266" s="954"/>
      <c r="B266" s="956"/>
      <c r="C266" s="956"/>
      <c r="D266" s="2"/>
      <c r="E266" s="2"/>
      <c r="F266" s="3"/>
      <c r="G266" s="6">
        <v>5</v>
      </c>
      <c r="H266" s="7"/>
      <c r="J266" s="1">
        <f t="shared" si="25"/>
        <v>0</v>
      </c>
      <c r="M266" s="1">
        <f t="shared" si="26"/>
        <v>0</v>
      </c>
      <c r="N266" s="952"/>
    </row>
    <row r="267" spans="1:14" x14ac:dyDescent="0.3">
      <c r="A267" s="954"/>
      <c r="B267" s="956"/>
      <c r="C267" s="956"/>
      <c r="D267" s="2"/>
      <c r="E267" s="2"/>
      <c r="F267" s="3"/>
      <c r="G267" s="6">
        <v>6</v>
      </c>
      <c r="H267" s="7" t="s">
        <v>18</v>
      </c>
      <c r="J267" s="1">
        <f t="shared" si="25"/>
        <v>0</v>
      </c>
      <c r="M267" s="1">
        <f t="shared" si="26"/>
        <v>0</v>
      </c>
      <c r="N267" s="952"/>
    </row>
    <row r="268" spans="1:14" x14ac:dyDescent="0.3">
      <c r="A268" s="954"/>
      <c r="B268" s="956"/>
      <c r="C268" s="956"/>
      <c r="D268" s="2"/>
      <c r="E268" s="2"/>
      <c r="F268" s="3"/>
      <c r="G268" s="4">
        <v>7</v>
      </c>
      <c r="H268" s="7"/>
      <c r="J268" s="1">
        <f t="shared" si="25"/>
        <v>0</v>
      </c>
      <c r="M268" s="1">
        <f t="shared" si="26"/>
        <v>0</v>
      </c>
      <c r="N268" s="952"/>
    </row>
    <row r="269" spans="1:14" x14ac:dyDescent="0.3">
      <c r="A269" s="954"/>
      <c r="B269" s="956"/>
      <c r="C269" s="956"/>
      <c r="D269" s="2"/>
      <c r="E269" s="2"/>
      <c r="F269" s="3"/>
      <c r="G269" s="6">
        <v>8</v>
      </c>
      <c r="H269" s="7" t="s">
        <v>18</v>
      </c>
      <c r="J269" s="1">
        <f t="shared" si="25"/>
        <v>0</v>
      </c>
      <c r="M269" s="1">
        <f t="shared" si="26"/>
        <v>0</v>
      </c>
      <c r="N269" s="952"/>
    </row>
    <row r="270" spans="1:14" x14ac:dyDescent="0.3">
      <c r="A270" s="954"/>
      <c r="B270" s="956"/>
      <c r="C270" s="956"/>
      <c r="D270" s="2"/>
      <c r="E270" s="2"/>
      <c r="F270" s="3"/>
      <c r="G270" s="6">
        <v>9</v>
      </c>
      <c r="H270" s="7" t="s">
        <v>18</v>
      </c>
      <c r="J270" s="1">
        <f t="shared" si="25"/>
        <v>0</v>
      </c>
      <c r="M270" s="1">
        <f t="shared" si="26"/>
        <v>0</v>
      </c>
      <c r="N270" s="952"/>
    </row>
    <row r="271" spans="1:14" x14ac:dyDescent="0.3">
      <c r="A271" s="954"/>
      <c r="B271" s="956"/>
      <c r="C271" s="956"/>
      <c r="D271" s="2"/>
      <c r="E271" s="2"/>
      <c r="F271" s="3"/>
      <c r="G271" s="4">
        <v>10</v>
      </c>
      <c r="H271" s="7" t="s">
        <v>18</v>
      </c>
      <c r="J271" s="1">
        <f t="shared" si="25"/>
        <v>0</v>
      </c>
      <c r="M271" s="1">
        <f t="shared" si="26"/>
        <v>0</v>
      </c>
      <c r="N271" s="952"/>
    </row>
    <row r="272" spans="1:14" x14ac:dyDescent="0.3">
      <c r="A272" s="954"/>
      <c r="B272" s="956"/>
      <c r="C272" s="956"/>
      <c r="D272" s="2"/>
      <c r="E272" s="2"/>
      <c r="F272" s="3"/>
      <c r="G272" s="6">
        <v>11</v>
      </c>
      <c r="H272" s="7"/>
      <c r="J272" s="1">
        <f t="shared" si="25"/>
        <v>0</v>
      </c>
      <c r="M272" s="1">
        <f t="shared" si="26"/>
        <v>0</v>
      </c>
      <c r="N272" s="952"/>
    </row>
    <row r="273" spans="1:14" x14ac:dyDescent="0.3">
      <c r="A273" s="954"/>
      <c r="B273" s="957"/>
      <c r="C273" s="956"/>
      <c r="D273" s="2"/>
      <c r="E273" s="2"/>
      <c r="F273" s="3"/>
      <c r="G273" s="6">
        <v>12</v>
      </c>
      <c r="H273" s="8" t="s">
        <v>18</v>
      </c>
      <c r="J273" s="1">
        <f t="shared" si="25"/>
        <v>0</v>
      </c>
      <c r="M273" s="1">
        <f t="shared" si="26"/>
        <v>0</v>
      </c>
      <c r="N273" s="952"/>
    </row>
    <row r="274" spans="1:14" x14ac:dyDescent="0.3">
      <c r="A274" s="9"/>
      <c r="B274" s="9"/>
      <c r="C274" s="9"/>
      <c r="D274" s="9"/>
      <c r="E274" s="9"/>
      <c r="F274" s="9"/>
      <c r="G274" s="9"/>
      <c r="H274" s="9"/>
      <c r="J274" s="1">
        <f t="shared" si="25"/>
        <v>0</v>
      </c>
    </row>
    <row r="275" spans="1:14" ht="49.5" x14ac:dyDescent="0.3">
      <c r="A275" s="953">
        <v>22</v>
      </c>
      <c r="B275" s="955" t="s">
        <v>110</v>
      </c>
      <c r="C275" s="958"/>
      <c r="D275" s="2" t="s">
        <v>110</v>
      </c>
      <c r="E275" s="12" t="s">
        <v>111</v>
      </c>
      <c r="F275" s="3">
        <v>1</v>
      </c>
      <c r="G275" s="4">
        <v>1</v>
      </c>
      <c r="H275" s="5"/>
      <c r="J275" s="1">
        <f t="shared" si="25"/>
        <v>1</v>
      </c>
      <c r="M275" s="1">
        <f t="shared" ref="M275:M286" si="27">IF(H275="X",L275,0)</f>
        <v>0</v>
      </c>
      <c r="N275" s="952"/>
    </row>
    <row r="276" spans="1:14" x14ac:dyDescent="0.3">
      <c r="A276" s="954"/>
      <c r="B276" s="956"/>
      <c r="C276" s="956"/>
      <c r="D276" s="2"/>
      <c r="E276" s="2"/>
      <c r="F276" s="3"/>
      <c r="G276" s="6">
        <v>2</v>
      </c>
      <c r="H276" s="7"/>
      <c r="J276" s="1">
        <f t="shared" si="25"/>
        <v>0</v>
      </c>
      <c r="M276" s="1">
        <f t="shared" si="27"/>
        <v>0</v>
      </c>
      <c r="N276" s="952"/>
    </row>
    <row r="277" spans="1:14" x14ac:dyDescent="0.3">
      <c r="A277" s="954"/>
      <c r="B277" s="956"/>
      <c r="C277" s="956"/>
      <c r="D277" s="2"/>
      <c r="E277" s="2"/>
      <c r="F277" s="3"/>
      <c r="G277" s="6">
        <v>3</v>
      </c>
      <c r="H277" s="7"/>
      <c r="J277" s="1">
        <f t="shared" si="25"/>
        <v>0</v>
      </c>
      <c r="M277" s="1">
        <f t="shared" si="27"/>
        <v>0</v>
      </c>
      <c r="N277" s="952"/>
    </row>
    <row r="278" spans="1:14" x14ac:dyDescent="0.3">
      <c r="A278" s="954"/>
      <c r="B278" s="956"/>
      <c r="C278" s="956"/>
      <c r="D278" s="2"/>
      <c r="E278" s="2"/>
      <c r="F278" s="3"/>
      <c r="G278" s="4">
        <v>4</v>
      </c>
      <c r="H278" s="7"/>
      <c r="J278" s="1">
        <f t="shared" si="25"/>
        <v>0</v>
      </c>
      <c r="M278" s="1">
        <f t="shared" si="27"/>
        <v>0</v>
      </c>
      <c r="N278" s="952"/>
    </row>
    <row r="279" spans="1:14" x14ac:dyDescent="0.3">
      <c r="A279" s="954"/>
      <c r="B279" s="956"/>
      <c r="C279" s="956"/>
      <c r="D279" s="2"/>
      <c r="E279" s="2"/>
      <c r="F279" s="3"/>
      <c r="G279" s="6">
        <v>5</v>
      </c>
      <c r="H279" s="7"/>
      <c r="J279" s="1">
        <f t="shared" si="25"/>
        <v>0</v>
      </c>
      <c r="M279" s="1">
        <f t="shared" si="27"/>
        <v>0</v>
      </c>
      <c r="N279" s="952"/>
    </row>
    <row r="280" spans="1:14" x14ac:dyDescent="0.3">
      <c r="A280" s="954"/>
      <c r="B280" s="956"/>
      <c r="C280" s="956"/>
      <c r="D280" s="2"/>
      <c r="E280" s="2"/>
      <c r="F280" s="3"/>
      <c r="G280" s="6">
        <v>6</v>
      </c>
      <c r="H280" s="7" t="s">
        <v>18</v>
      </c>
      <c r="J280" s="1">
        <f t="shared" si="25"/>
        <v>0</v>
      </c>
      <c r="M280" s="1">
        <f t="shared" si="27"/>
        <v>0</v>
      </c>
      <c r="N280" s="952"/>
    </row>
    <row r="281" spans="1:14" x14ac:dyDescent="0.3">
      <c r="A281" s="954"/>
      <c r="B281" s="956"/>
      <c r="C281" s="956"/>
      <c r="D281" s="2"/>
      <c r="E281" s="2"/>
      <c r="F281" s="3"/>
      <c r="G281" s="4">
        <v>7</v>
      </c>
      <c r="H281" s="7" t="s">
        <v>18</v>
      </c>
      <c r="J281" s="1">
        <f t="shared" si="25"/>
        <v>0</v>
      </c>
      <c r="M281" s="1">
        <f t="shared" si="27"/>
        <v>0</v>
      </c>
      <c r="N281" s="952"/>
    </row>
    <row r="282" spans="1:14" x14ac:dyDescent="0.3">
      <c r="A282" s="954"/>
      <c r="B282" s="956"/>
      <c r="C282" s="956"/>
      <c r="D282" s="2"/>
      <c r="E282" s="2"/>
      <c r="F282" s="3"/>
      <c r="G282" s="6">
        <v>8</v>
      </c>
      <c r="H282" s="7" t="s">
        <v>18</v>
      </c>
      <c r="J282" s="1">
        <f t="shared" si="25"/>
        <v>0</v>
      </c>
      <c r="M282" s="1">
        <f t="shared" si="27"/>
        <v>0</v>
      </c>
      <c r="N282" s="952"/>
    </row>
    <row r="283" spans="1:14" x14ac:dyDescent="0.3">
      <c r="A283" s="954"/>
      <c r="B283" s="956"/>
      <c r="C283" s="956"/>
      <c r="D283" s="2"/>
      <c r="E283" s="2"/>
      <c r="F283" s="3"/>
      <c r="G283" s="6">
        <v>9</v>
      </c>
      <c r="H283" s="7"/>
      <c r="J283" s="1">
        <f t="shared" si="25"/>
        <v>0</v>
      </c>
      <c r="M283" s="1">
        <f t="shared" si="27"/>
        <v>0</v>
      </c>
      <c r="N283" s="952"/>
    </row>
    <row r="284" spans="1:14" x14ac:dyDescent="0.3">
      <c r="A284" s="954"/>
      <c r="B284" s="956"/>
      <c r="C284" s="956"/>
      <c r="D284" s="2"/>
      <c r="E284" s="2"/>
      <c r="F284" s="3"/>
      <c r="G284" s="4">
        <v>10</v>
      </c>
      <c r="H284" s="7"/>
      <c r="J284" s="1">
        <f t="shared" si="25"/>
        <v>0</v>
      </c>
      <c r="M284" s="1">
        <f t="shared" si="27"/>
        <v>0</v>
      </c>
      <c r="N284" s="952"/>
    </row>
    <row r="285" spans="1:14" x14ac:dyDescent="0.3">
      <c r="A285" s="954"/>
      <c r="B285" s="956"/>
      <c r="C285" s="956"/>
      <c r="D285" s="2"/>
      <c r="E285" s="2"/>
      <c r="F285" s="3"/>
      <c r="G285" s="6">
        <v>11</v>
      </c>
      <c r="H285" s="7"/>
      <c r="J285" s="1">
        <f t="shared" si="25"/>
        <v>0</v>
      </c>
      <c r="M285" s="1">
        <f t="shared" si="27"/>
        <v>0</v>
      </c>
      <c r="N285" s="952"/>
    </row>
    <row r="286" spans="1:14" x14ac:dyDescent="0.3">
      <c r="A286" s="954"/>
      <c r="B286" s="957"/>
      <c r="C286" s="956"/>
      <c r="D286" s="2"/>
      <c r="E286" s="2"/>
      <c r="F286" s="3"/>
      <c r="G286" s="6">
        <v>12</v>
      </c>
      <c r="H286" s="8"/>
      <c r="J286" s="1">
        <f t="shared" si="25"/>
        <v>0</v>
      </c>
      <c r="M286" s="1">
        <f t="shared" si="27"/>
        <v>0</v>
      </c>
      <c r="N286" s="952"/>
    </row>
    <row r="287" spans="1:14" x14ac:dyDescent="0.3">
      <c r="A287" s="9"/>
      <c r="B287" s="9"/>
      <c r="C287" s="9"/>
      <c r="D287" s="9"/>
      <c r="E287" s="9"/>
      <c r="F287" s="9"/>
      <c r="G287" s="9"/>
      <c r="H287" s="9"/>
      <c r="J287" s="1">
        <f t="shared" si="25"/>
        <v>0</v>
      </c>
    </row>
    <row r="288" spans="1:14" ht="33" x14ac:dyDescent="0.3">
      <c r="A288" s="953">
        <v>23</v>
      </c>
      <c r="B288" s="955" t="s">
        <v>112</v>
      </c>
      <c r="C288" s="958"/>
      <c r="D288" s="2" t="s">
        <v>113</v>
      </c>
      <c r="E288" s="12" t="s">
        <v>114</v>
      </c>
      <c r="F288" s="3">
        <v>0.5</v>
      </c>
      <c r="G288" s="4">
        <v>1</v>
      </c>
      <c r="H288" s="5"/>
      <c r="J288" s="1">
        <f t="shared" si="25"/>
        <v>5</v>
      </c>
      <c r="M288" s="1">
        <f t="shared" ref="M288:M299" si="28">IF(H288="X",L288,0)</f>
        <v>0</v>
      </c>
      <c r="N288" s="952"/>
    </row>
    <row r="289" spans="1:20" ht="33" x14ac:dyDescent="0.3">
      <c r="A289" s="954"/>
      <c r="B289" s="956"/>
      <c r="C289" s="956"/>
      <c r="D289" s="2" t="s">
        <v>115</v>
      </c>
      <c r="E289" s="2" t="s">
        <v>116</v>
      </c>
      <c r="F289" s="3">
        <v>0.5</v>
      </c>
      <c r="G289" s="6">
        <v>2</v>
      </c>
      <c r="H289" s="7" t="s">
        <v>18</v>
      </c>
      <c r="J289" s="1">
        <f t="shared" si="25"/>
        <v>4</v>
      </c>
      <c r="M289" s="1">
        <f t="shared" si="28"/>
        <v>0</v>
      </c>
      <c r="N289" s="952"/>
    </row>
    <row r="290" spans="1:20" x14ac:dyDescent="0.3">
      <c r="A290" s="954"/>
      <c r="B290" s="956"/>
      <c r="C290" s="956"/>
      <c r="D290" s="25"/>
      <c r="E290" s="25"/>
      <c r="F290" s="3"/>
      <c r="G290" s="6">
        <v>3</v>
      </c>
      <c r="H290" s="7"/>
      <c r="J290" s="1">
        <f t="shared" si="25"/>
        <v>0</v>
      </c>
      <c r="M290" s="1">
        <f t="shared" si="28"/>
        <v>0</v>
      </c>
      <c r="N290" s="952"/>
    </row>
    <row r="291" spans="1:20" x14ac:dyDescent="0.3">
      <c r="A291" s="954"/>
      <c r="B291" s="956"/>
      <c r="C291" s="956"/>
      <c r="D291" s="2"/>
      <c r="E291" s="2"/>
      <c r="F291" s="3"/>
      <c r="G291" s="4">
        <v>4</v>
      </c>
      <c r="H291" s="7"/>
      <c r="J291" s="1">
        <f t="shared" si="25"/>
        <v>0</v>
      </c>
      <c r="M291" s="1">
        <f t="shared" si="28"/>
        <v>0</v>
      </c>
      <c r="N291" s="952"/>
    </row>
    <row r="292" spans="1:20" x14ac:dyDescent="0.3">
      <c r="A292" s="954"/>
      <c r="B292" s="956"/>
      <c r="C292" s="956"/>
      <c r="D292" s="2"/>
      <c r="E292" s="2"/>
      <c r="F292" s="3"/>
      <c r="G292" s="6">
        <v>5</v>
      </c>
      <c r="H292" s="7"/>
      <c r="J292" s="1">
        <f t="shared" si="25"/>
        <v>0</v>
      </c>
      <c r="M292" s="1">
        <f t="shared" si="28"/>
        <v>0</v>
      </c>
      <c r="N292" s="952"/>
    </row>
    <row r="293" spans="1:20" x14ac:dyDescent="0.3">
      <c r="A293" s="954"/>
      <c r="B293" s="956"/>
      <c r="C293" s="956"/>
      <c r="D293" s="2"/>
      <c r="E293" s="2"/>
      <c r="F293" s="3"/>
      <c r="G293" s="6">
        <v>6</v>
      </c>
      <c r="H293" s="7"/>
      <c r="J293" s="1">
        <f t="shared" si="25"/>
        <v>0</v>
      </c>
      <c r="M293" s="1">
        <f t="shared" si="28"/>
        <v>0</v>
      </c>
      <c r="N293" s="952"/>
    </row>
    <row r="294" spans="1:20" x14ac:dyDescent="0.3">
      <c r="A294" s="954"/>
      <c r="B294" s="956"/>
      <c r="C294" s="956"/>
      <c r="D294" s="2"/>
      <c r="E294" s="2"/>
      <c r="F294" s="3"/>
      <c r="G294" s="4">
        <v>7</v>
      </c>
      <c r="H294" s="7"/>
      <c r="J294" s="1">
        <f t="shared" si="25"/>
        <v>0</v>
      </c>
      <c r="M294" s="1">
        <f t="shared" si="28"/>
        <v>0</v>
      </c>
      <c r="N294" s="952"/>
    </row>
    <row r="295" spans="1:20" x14ac:dyDescent="0.3">
      <c r="A295" s="954"/>
      <c r="B295" s="956"/>
      <c r="C295" s="956"/>
      <c r="D295" s="2"/>
      <c r="E295" s="2"/>
      <c r="F295" s="3"/>
      <c r="G295" s="6">
        <v>8</v>
      </c>
      <c r="H295" s="7"/>
      <c r="J295" s="1">
        <f t="shared" si="25"/>
        <v>0</v>
      </c>
      <c r="M295" s="1">
        <f t="shared" si="28"/>
        <v>0</v>
      </c>
      <c r="N295" s="952"/>
      <c r="T295" s="1" t="e">
        <f>1365332214+Proponentes!D80</f>
        <v>#VALUE!</v>
      </c>
    </row>
    <row r="296" spans="1:20" x14ac:dyDescent="0.3">
      <c r="A296" s="954"/>
      <c r="B296" s="956"/>
      <c r="C296" s="956"/>
      <c r="D296" s="2"/>
      <c r="E296" s="2"/>
      <c r="F296" s="3"/>
      <c r="G296" s="6">
        <v>9</v>
      </c>
      <c r="H296" s="7"/>
      <c r="J296" s="1">
        <f t="shared" si="25"/>
        <v>0</v>
      </c>
      <c r="M296" s="1">
        <f t="shared" si="28"/>
        <v>0</v>
      </c>
      <c r="N296" s="952"/>
    </row>
    <row r="297" spans="1:20" x14ac:dyDescent="0.3">
      <c r="A297" s="954"/>
      <c r="B297" s="956"/>
      <c r="C297" s="956"/>
      <c r="D297" s="2"/>
      <c r="E297" s="2"/>
      <c r="F297" s="3"/>
      <c r="G297" s="4">
        <v>10</v>
      </c>
      <c r="H297" s="7"/>
      <c r="J297" s="1">
        <f t="shared" si="25"/>
        <v>0</v>
      </c>
      <c r="M297" s="1">
        <f t="shared" si="28"/>
        <v>0</v>
      </c>
      <c r="N297" s="952"/>
    </row>
    <row r="298" spans="1:20" x14ac:dyDescent="0.3">
      <c r="A298" s="954"/>
      <c r="B298" s="956"/>
      <c r="C298" s="956"/>
      <c r="D298" s="2"/>
      <c r="E298" s="2"/>
      <c r="F298" s="3"/>
      <c r="G298" s="6">
        <v>11</v>
      </c>
      <c r="H298" s="7"/>
      <c r="J298" s="1">
        <f t="shared" si="25"/>
        <v>0</v>
      </c>
      <c r="M298" s="1">
        <f t="shared" si="28"/>
        <v>0</v>
      </c>
      <c r="N298" s="952"/>
    </row>
    <row r="299" spans="1:20" x14ac:dyDescent="0.3">
      <c r="A299" s="954"/>
      <c r="B299" s="957"/>
      <c r="C299" s="956"/>
      <c r="D299" s="2"/>
      <c r="E299" s="2"/>
      <c r="F299" s="3"/>
      <c r="G299" s="6">
        <v>12</v>
      </c>
      <c r="H299" s="8"/>
      <c r="J299" s="1">
        <f t="shared" si="25"/>
        <v>0</v>
      </c>
      <c r="M299" s="1">
        <f t="shared" si="28"/>
        <v>0</v>
      </c>
      <c r="N299" s="952"/>
    </row>
    <row r="300" spans="1:20" x14ac:dyDescent="0.3">
      <c r="A300" s="9"/>
      <c r="B300" s="9"/>
      <c r="C300" s="9"/>
      <c r="D300" s="9"/>
      <c r="E300" s="9"/>
      <c r="F300" s="9"/>
      <c r="G300" s="9"/>
      <c r="H300" s="9"/>
      <c r="J300" s="1">
        <f t="shared" si="25"/>
        <v>0</v>
      </c>
    </row>
    <row r="301" spans="1:20" x14ac:dyDescent="0.3">
      <c r="A301" s="953">
        <v>24</v>
      </c>
      <c r="B301" s="955" t="s">
        <v>117</v>
      </c>
      <c r="C301" s="958"/>
      <c r="D301" s="2" t="s">
        <v>118</v>
      </c>
      <c r="E301" s="12" t="s">
        <v>119</v>
      </c>
      <c r="F301" s="3">
        <v>0.41</v>
      </c>
      <c r="G301" s="4">
        <v>1</v>
      </c>
      <c r="H301" s="5" t="s">
        <v>18</v>
      </c>
      <c r="J301" s="1">
        <f t="shared" si="25"/>
        <v>1</v>
      </c>
      <c r="M301" s="1">
        <f t="shared" ref="M301:M312" si="29">IF(H301="X",L301,0)</f>
        <v>0</v>
      </c>
      <c r="N301" s="952"/>
    </row>
    <row r="302" spans="1:20" x14ac:dyDescent="0.3">
      <c r="A302" s="954"/>
      <c r="B302" s="956"/>
      <c r="C302" s="956"/>
      <c r="D302" s="2" t="s">
        <v>120</v>
      </c>
      <c r="E302" s="2" t="s">
        <v>121</v>
      </c>
      <c r="F302" s="3">
        <v>0.4</v>
      </c>
      <c r="G302" s="6">
        <v>2</v>
      </c>
      <c r="H302" s="7" t="s">
        <v>18</v>
      </c>
      <c r="J302" s="1">
        <f t="shared" si="25"/>
        <v>1</v>
      </c>
      <c r="M302" s="1">
        <f t="shared" si="29"/>
        <v>0</v>
      </c>
      <c r="N302" s="952"/>
    </row>
    <row r="303" spans="1:20" ht="33" x14ac:dyDescent="0.3">
      <c r="A303" s="954"/>
      <c r="B303" s="956"/>
      <c r="C303" s="956"/>
      <c r="D303" s="2" t="s">
        <v>122</v>
      </c>
      <c r="E303" s="2" t="s">
        <v>123</v>
      </c>
      <c r="F303" s="3">
        <v>0.19</v>
      </c>
      <c r="G303" s="6">
        <v>3</v>
      </c>
      <c r="H303" s="7"/>
      <c r="J303" s="1">
        <f t="shared" si="25"/>
        <v>1</v>
      </c>
      <c r="M303" s="1">
        <f t="shared" si="29"/>
        <v>0</v>
      </c>
      <c r="N303" s="952"/>
    </row>
    <row r="304" spans="1:20" x14ac:dyDescent="0.3">
      <c r="A304" s="954"/>
      <c r="B304" s="956"/>
      <c r="C304" s="956"/>
      <c r="D304" s="2"/>
      <c r="E304" s="2"/>
      <c r="F304" s="3"/>
      <c r="G304" s="4">
        <v>4</v>
      </c>
      <c r="H304" s="7" t="s">
        <v>18</v>
      </c>
      <c r="J304" s="1">
        <f t="shared" si="25"/>
        <v>0</v>
      </c>
      <c r="M304" s="1">
        <f t="shared" si="29"/>
        <v>0</v>
      </c>
      <c r="N304" s="952"/>
    </row>
    <row r="305" spans="1:14" x14ac:dyDescent="0.3">
      <c r="A305" s="954"/>
      <c r="B305" s="956"/>
      <c r="C305" s="956"/>
      <c r="D305" s="2"/>
      <c r="E305" s="2"/>
      <c r="F305" s="3"/>
      <c r="G305" s="6">
        <v>5</v>
      </c>
      <c r="H305" s="7" t="s">
        <v>18</v>
      </c>
      <c r="J305" s="1">
        <f t="shared" si="25"/>
        <v>0</v>
      </c>
      <c r="M305" s="1">
        <f t="shared" si="29"/>
        <v>0</v>
      </c>
      <c r="N305" s="952"/>
    </row>
    <row r="306" spans="1:14" x14ac:dyDescent="0.3">
      <c r="A306" s="954"/>
      <c r="B306" s="956"/>
      <c r="C306" s="956"/>
      <c r="D306" s="2"/>
      <c r="E306" s="2"/>
      <c r="F306" s="3"/>
      <c r="G306" s="6">
        <v>6</v>
      </c>
      <c r="H306" s="7" t="s">
        <v>18</v>
      </c>
      <c r="J306" s="1">
        <f t="shared" si="25"/>
        <v>0</v>
      </c>
      <c r="M306" s="1">
        <f t="shared" si="29"/>
        <v>0</v>
      </c>
      <c r="N306" s="952"/>
    </row>
    <row r="307" spans="1:14" x14ac:dyDescent="0.3">
      <c r="A307" s="954"/>
      <c r="B307" s="956"/>
      <c r="C307" s="956"/>
      <c r="D307" s="2"/>
      <c r="E307" s="2"/>
      <c r="F307" s="3"/>
      <c r="G307" s="4">
        <v>7</v>
      </c>
      <c r="H307" s="7" t="s">
        <v>18</v>
      </c>
      <c r="J307" s="1">
        <f t="shared" si="25"/>
        <v>0</v>
      </c>
      <c r="M307" s="1">
        <f t="shared" si="29"/>
        <v>0</v>
      </c>
      <c r="N307" s="952"/>
    </row>
    <row r="308" spans="1:14" x14ac:dyDescent="0.3">
      <c r="A308" s="954"/>
      <c r="B308" s="956"/>
      <c r="C308" s="956"/>
      <c r="D308" s="2"/>
      <c r="E308" s="2"/>
      <c r="F308" s="3"/>
      <c r="G308" s="6">
        <v>8</v>
      </c>
      <c r="H308" s="7" t="s">
        <v>18</v>
      </c>
      <c r="J308" s="1">
        <f t="shared" si="25"/>
        <v>0</v>
      </c>
      <c r="M308" s="1">
        <f t="shared" si="29"/>
        <v>0</v>
      </c>
      <c r="N308" s="952"/>
    </row>
    <row r="309" spans="1:14" x14ac:dyDescent="0.3">
      <c r="A309" s="954"/>
      <c r="B309" s="956"/>
      <c r="C309" s="956"/>
      <c r="D309" s="2"/>
      <c r="E309" s="2"/>
      <c r="F309" s="3"/>
      <c r="G309" s="6">
        <v>9</v>
      </c>
      <c r="H309" s="7"/>
      <c r="J309" s="1">
        <f t="shared" si="25"/>
        <v>0</v>
      </c>
      <c r="M309" s="1">
        <f t="shared" si="29"/>
        <v>0</v>
      </c>
      <c r="N309" s="952"/>
    </row>
    <row r="310" spans="1:14" x14ac:dyDescent="0.3">
      <c r="A310" s="954"/>
      <c r="B310" s="956"/>
      <c r="C310" s="956"/>
      <c r="D310" s="2"/>
      <c r="E310" s="2"/>
      <c r="F310" s="3"/>
      <c r="G310" s="4">
        <v>10</v>
      </c>
      <c r="H310" s="7" t="s">
        <v>18</v>
      </c>
      <c r="J310" s="1">
        <f t="shared" si="25"/>
        <v>0</v>
      </c>
      <c r="M310" s="1">
        <f t="shared" si="29"/>
        <v>0</v>
      </c>
      <c r="N310" s="952"/>
    </row>
    <row r="311" spans="1:14" x14ac:dyDescent="0.3">
      <c r="A311" s="954"/>
      <c r="B311" s="956"/>
      <c r="C311" s="956"/>
      <c r="D311" s="2"/>
      <c r="E311" s="2"/>
      <c r="F311" s="3"/>
      <c r="G311" s="6">
        <v>11</v>
      </c>
      <c r="H311" s="7" t="s">
        <v>18</v>
      </c>
      <c r="J311" s="1">
        <f t="shared" si="25"/>
        <v>0</v>
      </c>
      <c r="M311" s="1">
        <f t="shared" si="29"/>
        <v>0</v>
      </c>
      <c r="N311" s="952"/>
    </row>
    <row r="312" spans="1:14" x14ac:dyDescent="0.3">
      <c r="A312" s="954"/>
      <c r="B312" s="957"/>
      <c r="C312" s="956"/>
      <c r="D312" s="2"/>
      <c r="E312" s="2"/>
      <c r="F312" s="3"/>
      <c r="G312" s="6">
        <v>12</v>
      </c>
      <c r="H312" s="8" t="s">
        <v>18</v>
      </c>
      <c r="J312" s="1">
        <f t="shared" si="25"/>
        <v>0</v>
      </c>
      <c r="M312" s="1">
        <f t="shared" si="29"/>
        <v>0</v>
      </c>
      <c r="N312" s="952"/>
    </row>
    <row r="313" spans="1:14" x14ac:dyDescent="0.3">
      <c r="A313" s="9" t="s">
        <v>124</v>
      </c>
      <c r="B313" s="9"/>
      <c r="C313" s="9"/>
      <c r="D313" s="9"/>
      <c r="E313" s="9"/>
      <c r="F313" s="9"/>
      <c r="G313" s="9"/>
      <c r="H313" s="9"/>
      <c r="J313" s="1">
        <f t="shared" si="25"/>
        <v>0</v>
      </c>
    </row>
    <row r="314" spans="1:14" ht="33" x14ac:dyDescent="0.3">
      <c r="A314" s="953">
        <v>25</v>
      </c>
      <c r="B314" s="955" t="s">
        <v>113</v>
      </c>
      <c r="C314" s="958"/>
      <c r="D314" s="2" t="s">
        <v>113</v>
      </c>
      <c r="E314" s="12" t="s">
        <v>114</v>
      </c>
      <c r="F314" s="3">
        <v>1</v>
      </c>
      <c r="G314" s="4">
        <v>1</v>
      </c>
      <c r="H314" s="5"/>
      <c r="J314" s="1">
        <f t="shared" si="25"/>
        <v>5</v>
      </c>
      <c r="M314" s="1">
        <f t="shared" ref="M314:M325" si="30">IF(H314="X",L314,0)</f>
        <v>0</v>
      </c>
      <c r="N314" s="952"/>
    </row>
    <row r="315" spans="1:14" x14ac:dyDescent="0.3">
      <c r="A315" s="954"/>
      <c r="B315" s="956"/>
      <c r="C315" s="956"/>
      <c r="D315" s="2"/>
      <c r="E315" s="2"/>
      <c r="F315" s="3"/>
      <c r="G315" s="6">
        <v>2</v>
      </c>
      <c r="H315" s="7"/>
      <c r="J315" s="1">
        <f t="shared" si="25"/>
        <v>0</v>
      </c>
      <c r="M315" s="1">
        <f t="shared" si="30"/>
        <v>0</v>
      </c>
      <c r="N315" s="952"/>
    </row>
    <row r="316" spans="1:14" x14ac:dyDescent="0.3">
      <c r="A316" s="954"/>
      <c r="B316" s="956"/>
      <c r="C316" s="956"/>
      <c r="D316" s="2"/>
      <c r="E316" s="2"/>
      <c r="F316" s="3"/>
      <c r="G316" s="6">
        <v>3</v>
      </c>
      <c r="H316" s="7"/>
      <c r="J316" s="1">
        <f t="shared" si="25"/>
        <v>0</v>
      </c>
      <c r="M316" s="1">
        <f t="shared" si="30"/>
        <v>0</v>
      </c>
      <c r="N316" s="952"/>
    </row>
    <row r="317" spans="1:14" x14ac:dyDescent="0.3">
      <c r="A317" s="954"/>
      <c r="B317" s="956"/>
      <c r="C317" s="956"/>
      <c r="D317" s="2"/>
      <c r="E317" s="2"/>
      <c r="F317" s="3"/>
      <c r="G317" s="4">
        <v>4</v>
      </c>
      <c r="H317" s="7"/>
      <c r="J317" s="1">
        <f t="shared" si="25"/>
        <v>0</v>
      </c>
      <c r="M317" s="1">
        <f t="shared" si="30"/>
        <v>0</v>
      </c>
      <c r="N317" s="952"/>
    </row>
    <row r="318" spans="1:14" x14ac:dyDescent="0.3">
      <c r="A318" s="954"/>
      <c r="B318" s="956"/>
      <c r="C318" s="956"/>
      <c r="D318" s="2"/>
      <c r="E318" s="2"/>
      <c r="F318" s="3"/>
      <c r="G318" s="6">
        <v>5</v>
      </c>
      <c r="H318" s="7"/>
      <c r="J318" s="1">
        <f t="shared" si="25"/>
        <v>0</v>
      </c>
      <c r="M318" s="1">
        <f t="shared" si="30"/>
        <v>0</v>
      </c>
      <c r="N318" s="952"/>
    </row>
    <row r="319" spans="1:14" x14ac:dyDescent="0.3">
      <c r="A319" s="954"/>
      <c r="B319" s="956"/>
      <c r="C319" s="956"/>
      <c r="D319" s="2"/>
      <c r="E319" s="2"/>
      <c r="F319" s="3"/>
      <c r="G319" s="6">
        <v>6</v>
      </c>
      <c r="H319" s="7"/>
      <c r="J319" s="1">
        <f t="shared" si="25"/>
        <v>0</v>
      </c>
      <c r="M319" s="1">
        <f t="shared" si="30"/>
        <v>0</v>
      </c>
      <c r="N319" s="952"/>
    </row>
    <row r="320" spans="1:14" x14ac:dyDescent="0.3">
      <c r="A320" s="954"/>
      <c r="B320" s="956"/>
      <c r="C320" s="956"/>
      <c r="D320" s="2"/>
      <c r="E320" s="2"/>
      <c r="F320" s="3"/>
      <c r="G320" s="4">
        <v>7</v>
      </c>
      <c r="H320" s="7"/>
      <c r="J320" s="1">
        <f t="shared" si="25"/>
        <v>0</v>
      </c>
      <c r="M320" s="1">
        <f t="shared" si="30"/>
        <v>0</v>
      </c>
      <c r="N320" s="952"/>
    </row>
    <row r="321" spans="1:14" x14ac:dyDescent="0.3">
      <c r="A321" s="954"/>
      <c r="B321" s="956"/>
      <c r="C321" s="956"/>
      <c r="D321" s="2"/>
      <c r="E321" s="2"/>
      <c r="F321" s="3"/>
      <c r="G321" s="6">
        <v>8</v>
      </c>
      <c r="H321" s="7"/>
      <c r="J321" s="1">
        <f t="shared" si="25"/>
        <v>0</v>
      </c>
      <c r="M321" s="1">
        <f t="shared" si="30"/>
        <v>0</v>
      </c>
      <c r="N321" s="952"/>
    </row>
    <row r="322" spans="1:14" x14ac:dyDescent="0.3">
      <c r="A322" s="954"/>
      <c r="B322" s="956"/>
      <c r="C322" s="956"/>
      <c r="D322" s="2"/>
      <c r="E322" s="2"/>
      <c r="F322" s="3"/>
      <c r="G322" s="6">
        <v>9</v>
      </c>
      <c r="H322" s="7"/>
      <c r="J322" s="1">
        <f t="shared" si="25"/>
        <v>0</v>
      </c>
      <c r="M322" s="1">
        <f t="shared" si="30"/>
        <v>0</v>
      </c>
      <c r="N322" s="952"/>
    </row>
    <row r="323" spans="1:14" x14ac:dyDescent="0.3">
      <c r="A323" s="954"/>
      <c r="B323" s="956"/>
      <c r="C323" s="956"/>
      <c r="D323" s="2"/>
      <c r="E323" s="2"/>
      <c r="F323" s="3"/>
      <c r="G323" s="4">
        <v>10</v>
      </c>
      <c r="H323" s="7"/>
      <c r="J323" s="1">
        <f t="shared" ref="J323:J386" si="31">COUNTIF(E:E,E323)</f>
        <v>0</v>
      </c>
      <c r="M323" s="1">
        <f t="shared" si="30"/>
        <v>0</v>
      </c>
      <c r="N323" s="952"/>
    </row>
    <row r="324" spans="1:14" x14ac:dyDescent="0.3">
      <c r="A324" s="954"/>
      <c r="B324" s="956"/>
      <c r="C324" s="956"/>
      <c r="D324" s="2"/>
      <c r="E324" s="2"/>
      <c r="F324" s="3"/>
      <c r="G324" s="6">
        <v>11</v>
      </c>
      <c r="H324" s="7"/>
      <c r="J324" s="1">
        <f t="shared" si="31"/>
        <v>0</v>
      </c>
      <c r="M324" s="1">
        <f t="shared" si="30"/>
        <v>0</v>
      </c>
      <c r="N324" s="952"/>
    </row>
    <row r="325" spans="1:14" x14ac:dyDescent="0.3">
      <c r="A325" s="954"/>
      <c r="B325" s="957"/>
      <c r="C325" s="956"/>
      <c r="D325" s="2"/>
      <c r="E325" s="2"/>
      <c r="F325" s="3"/>
      <c r="G325" s="6">
        <v>12</v>
      </c>
      <c r="H325" s="8" t="s">
        <v>18</v>
      </c>
      <c r="J325" s="1">
        <f t="shared" si="31"/>
        <v>0</v>
      </c>
      <c r="M325" s="1">
        <f t="shared" si="30"/>
        <v>0</v>
      </c>
      <c r="N325" s="952"/>
    </row>
    <row r="326" spans="1:14" x14ac:dyDescent="0.3">
      <c r="A326" s="9"/>
      <c r="B326" s="9"/>
      <c r="C326" s="9"/>
      <c r="D326" s="9"/>
      <c r="E326" s="9"/>
      <c r="F326" s="9"/>
      <c r="G326" s="9"/>
      <c r="H326" s="9"/>
      <c r="J326" s="1">
        <f t="shared" si="31"/>
        <v>0</v>
      </c>
    </row>
    <row r="327" spans="1:14" x14ac:dyDescent="0.3">
      <c r="A327" s="953">
        <v>26</v>
      </c>
      <c r="B327" s="955" t="s">
        <v>125</v>
      </c>
      <c r="C327" s="958"/>
      <c r="D327" s="2" t="s">
        <v>126</v>
      </c>
      <c r="E327" s="12" t="s">
        <v>127</v>
      </c>
      <c r="F327" s="3">
        <v>0.45</v>
      </c>
      <c r="G327" s="4">
        <v>1</v>
      </c>
      <c r="H327" s="5" t="s">
        <v>18</v>
      </c>
      <c r="J327" s="1">
        <f t="shared" si="31"/>
        <v>1</v>
      </c>
      <c r="M327" s="1">
        <f t="shared" ref="M327:M338" si="32">IF(H327="X",L327,0)</f>
        <v>0</v>
      </c>
      <c r="N327" s="952"/>
    </row>
    <row r="328" spans="1:14" x14ac:dyDescent="0.3">
      <c r="A328" s="954"/>
      <c r="B328" s="956"/>
      <c r="C328" s="956"/>
      <c r="D328" s="2" t="s">
        <v>128</v>
      </c>
      <c r="E328" s="2" t="s">
        <v>129</v>
      </c>
      <c r="F328" s="3">
        <v>0.12</v>
      </c>
      <c r="G328" s="6">
        <v>2</v>
      </c>
      <c r="H328" s="7" t="s">
        <v>18</v>
      </c>
      <c r="J328" s="1">
        <f t="shared" si="31"/>
        <v>1</v>
      </c>
      <c r="M328" s="1">
        <f t="shared" si="32"/>
        <v>0</v>
      </c>
      <c r="N328" s="952"/>
    </row>
    <row r="329" spans="1:14" ht="33" x14ac:dyDescent="0.3">
      <c r="A329" s="954"/>
      <c r="B329" s="956"/>
      <c r="C329" s="956"/>
      <c r="D329" s="2" t="s">
        <v>130</v>
      </c>
      <c r="E329" s="2" t="s">
        <v>131</v>
      </c>
      <c r="F329" s="3">
        <v>0.43</v>
      </c>
      <c r="G329" s="6">
        <v>3</v>
      </c>
      <c r="H329" s="7" t="s">
        <v>18</v>
      </c>
      <c r="J329" s="1">
        <f t="shared" si="31"/>
        <v>1</v>
      </c>
      <c r="M329" s="1">
        <f t="shared" si="32"/>
        <v>0</v>
      </c>
      <c r="N329" s="952"/>
    </row>
    <row r="330" spans="1:14" x14ac:dyDescent="0.3">
      <c r="A330" s="954"/>
      <c r="B330" s="956"/>
      <c r="C330" s="956"/>
      <c r="D330" s="2"/>
      <c r="E330" s="2"/>
      <c r="F330" s="3"/>
      <c r="G330" s="4">
        <v>4</v>
      </c>
      <c r="H330" s="7"/>
      <c r="J330" s="1">
        <f t="shared" si="31"/>
        <v>0</v>
      </c>
      <c r="M330" s="1">
        <f t="shared" si="32"/>
        <v>0</v>
      </c>
      <c r="N330" s="952"/>
    </row>
    <row r="331" spans="1:14" x14ac:dyDescent="0.3">
      <c r="A331" s="954"/>
      <c r="B331" s="956"/>
      <c r="C331" s="956"/>
      <c r="D331" s="2"/>
      <c r="E331" s="2"/>
      <c r="F331" s="3"/>
      <c r="G331" s="6">
        <v>5</v>
      </c>
      <c r="H331" s="7"/>
      <c r="J331" s="1">
        <f t="shared" si="31"/>
        <v>0</v>
      </c>
      <c r="M331" s="1">
        <f t="shared" si="32"/>
        <v>0</v>
      </c>
      <c r="N331" s="952"/>
    </row>
    <row r="332" spans="1:14" x14ac:dyDescent="0.3">
      <c r="A332" s="954"/>
      <c r="B332" s="956"/>
      <c r="C332" s="956"/>
      <c r="D332" s="2"/>
      <c r="E332" s="2"/>
      <c r="F332" s="3"/>
      <c r="G332" s="6">
        <v>6</v>
      </c>
      <c r="H332" s="7" t="s">
        <v>18</v>
      </c>
      <c r="J332" s="1">
        <f t="shared" si="31"/>
        <v>0</v>
      </c>
      <c r="M332" s="1">
        <f t="shared" si="32"/>
        <v>0</v>
      </c>
      <c r="N332" s="952"/>
    </row>
    <row r="333" spans="1:14" x14ac:dyDescent="0.3">
      <c r="A333" s="954"/>
      <c r="B333" s="956"/>
      <c r="C333" s="956"/>
      <c r="D333" s="2"/>
      <c r="E333" s="2"/>
      <c r="F333" s="3"/>
      <c r="G333" s="4">
        <v>7</v>
      </c>
      <c r="H333" s="7" t="s">
        <v>18</v>
      </c>
      <c r="J333" s="1">
        <f t="shared" si="31"/>
        <v>0</v>
      </c>
      <c r="M333" s="1">
        <f t="shared" si="32"/>
        <v>0</v>
      </c>
      <c r="N333" s="952"/>
    </row>
    <row r="334" spans="1:14" x14ac:dyDescent="0.3">
      <c r="A334" s="954"/>
      <c r="B334" s="956"/>
      <c r="C334" s="956"/>
      <c r="D334" s="2"/>
      <c r="E334" s="2"/>
      <c r="F334" s="3"/>
      <c r="G334" s="6">
        <v>8</v>
      </c>
      <c r="H334" s="7" t="s">
        <v>18</v>
      </c>
      <c r="J334" s="1">
        <f t="shared" si="31"/>
        <v>0</v>
      </c>
      <c r="M334" s="1">
        <f t="shared" si="32"/>
        <v>0</v>
      </c>
      <c r="N334" s="952"/>
    </row>
    <row r="335" spans="1:14" x14ac:dyDescent="0.3">
      <c r="A335" s="954"/>
      <c r="B335" s="956"/>
      <c r="C335" s="956"/>
      <c r="D335" s="2"/>
      <c r="E335" s="2"/>
      <c r="F335" s="3"/>
      <c r="G335" s="6">
        <v>9</v>
      </c>
      <c r="H335" s="7" t="s">
        <v>18</v>
      </c>
      <c r="J335" s="1">
        <f t="shared" si="31"/>
        <v>0</v>
      </c>
      <c r="M335" s="1">
        <f t="shared" si="32"/>
        <v>0</v>
      </c>
      <c r="N335" s="952"/>
    </row>
    <row r="336" spans="1:14" x14ac:dyDescent="0.3">
      <c r="A336" s="954"/>
      <c r="B336" s="956"/>
      <c r="C336" s="956"/>
      <c r="D336" s="2"/>
      <c r="E336" s="2"/>
      <c r="F336" s="3"/>
      <c r="G336" s="4">
        <v>10</v>
      </c>
      <c r="H336" s="7" t="s">
        <v>18</v>
      </c>
      <c r="J336" s="1">
        <f t="shared" si="31"/>
        <v>0</v>
      </c>
      <c r="M336" s="1">
        <f t="shared" si="32"/>
        <v>0</v>
      </c>
      <c r="N336" s="952"/>
    </row>
    <row r="337" spans="1:14" x14ac:dyDescent="0.3">
      <c r="A337" s="954"/>
      <c r="B337" s="956"/>
      <c r="C337" s="956"/>
      <c r="D337" s="2"/>
      <c r="E337" s="2"/>
      <c r="F337" s="3"/>
      <c r="G337" s="6">
        <v>11</v>
      </c>
      <c r="H337" s="7"/>
      <c r="J337" s="1">
        <f t="shared" si="31"/>
        <v>0</v>
      </c>
      <c r="M337" s="1">
        <f t="shared" si="32"/>
        <v>0</v>
      </c>
      <c r="N337" s="952"/>
    </row>
    <row r="338" spans="1:14" x14ac:dyDescent="0.3">
      <c r="A338" s="954"/>
      <c r="B338" s="957"/>
      <c r="C338" s="956"/>
      <c r="D338" s="2"/>
      <c r="E338" s="2"/>
      <c r="F338" s="3"/>
      <c r="G338" s="6">
        <v>12</v>
      </c>
      <c r="H338" s="8" t="s">
        <v>18</v>
      </c>
      <c r="J338" s="1">
        <f t="shared" si="31"/>
        <v>0</v>
      </c>
      <c r="M338" s="1">
        <f t="shared" si="32"/>
        <v>0</v>
      </c>
      <c r="N338" s="952"/>
    </row>
    <row r="339" spans="1:14" x14ac:dyDescent="0.3">
      <c r="A339" s="9"/>
      <c r="B339" s="9"/>
      <c r="C339" s="9"/>
      <c r="D339" s="9"/>
      <c r="E339" s="9"/>
      <c r="F339" s="9"/>
      <c r="G339" s="9"/>
      <c r="H339" s="9"/>
      <c r="J339" s="1">
        <f t="shared" si="31"/>
        <v>0</v>
      </c>
    </row>
    <row r="340" spans="1:14" ht="33" x14ac:dyDescent="0.3">
      <c r="A340" s="953">
        <v>27</v>
      </c>
      <c r="B340" s="955" t="s">
        <v>132</v>
      </c>
      <c r="C340" s="958"/>
      <c r="D340" s="2" t="s">
        <v>133</v>
      </c>
      <c r="E340" s="12" t="s">
        <v>134</v>
      </c>
      <c r="F340" s="3">
        <v>0.5</v>
      </c>
      <c r="G340" s="4">
        <v>1</v>
      </c>
      <c r="H340" s="13" t="s">
        <v>12</v>
      </c>
      <c r="J340" s="1">
        <f t="shared" si="31"/>
        <v>1</v>
      </c>
      <c r="M340" s="1">
        <f t="shared" ref="M340:M351" si="33">IF(H340="X",L340,0)</f>
        <v>0</v>
      </c>
      <c r="N340" s="952"/>
    </row>
    <row r="341" spans="1:14" ht="33" x14ac:dyDescent="0.3">
      <c r="A341" s="954"/>
      <c r="B341" s="956"/>
      <c r="C341" s="956"/>
      <c r="D341" s="2" t="s">
        <v>135</v>
      </c>
      <c r="E341" s="2" t="s">
        <v>136</v>
      </c>
      <c r="F341" s="3">
        <v>0.5</v>
      </c>
      <c r="G341" s="6">
        <v>2</v>
      </c>
      <c r="H341" s="2" t="s">
        <v>12</v>
      </c>
      <c r="J341" s="1">
        <f t="shared" si="31"/>
        <v>1</v>
      </c>
      <c r="M341" s="1">
        <f t="shared" si="33"/>
        <v>0</v>
      </c>
      <c r="N341" s="952"/>
    </row>
    <row r="342" spans="1:14" x14ac:dyDescent="0.3">
      <c r="A342" s="954"/>
      <c r="B342" s="956"/>
      <c r="C342" s="956"/>
      <c r="D342" s="2"/>
      <c r="E342" s="2"/>
      <c r="F342" s="21"/>
      <c r="G342" s="6">
        <v>3</v>
      </c>
      <c r="H342" s="2"/>
      <c r="J342" s="1">
        <f t="shared" si="31"/>
        <v>0</v>
      </c>
      <c r="M342" s="1">
        <f t="shared" si="33"/>
        <v>0</v>
      </c>
      <c r="N342" s="952"/>
    </row>
    <row r="343" spans="1:14" x14ac:dyDescent="0.3">
      <c r="A343" s="954"/>
      <c r="B343" s="956"/>
      <c r="C343" s="956"/>
      <c r="D343" s="2"/>
      <c r="E343" s="33"/>
      <c r="F343" s="17"/>
      <c r="G343" s="19">
        <v>4</v>
      </c>
      <c r="H343" s="2"/>
      <c r="J343" s="1">
        <f t="shared" si="31"/>
        <v>0</v>
      </c>
      <c r="M343" s="1">
        <f t="shared" si="33"/>
        <v>0</v>
      </c>
      <c r="N343" s="952"/>
    </row>
    <row r="344" spans="1:14" x14ac:dyDescent="0.3">
      <c r="A344" s="954"/>
      <c r="B344" s="956"/>
      <c r="C344" s="956"/>
      <c r="D344" s="2"/>
      <c r="E344" s="33"/>
      <c r="F344" s="18"/>
      <c r="G344" s="20">
        <v>5</v>
      </c>
      <c r="H344" s="2"/>
      <c r="J344" s="1">
        <f t="shared" si="31"/>
        <v>0</v>
      </c>
      <c r="M344" s="1">
        <f t="shared" si="33"/>
        <v>0</v>
      </c>
      <c r="N344" s="952"/>
    </row>
    <row r="345" spans="1:14" x14ac:dyDescent="0.3">
      <c r="A345" s="954"/>
      <c r="B345" s="956"/>
      <c r="C345" s="956"/>
      <c r="D345" s="2"/>
      <c r="E345" s="33"/>
      <c r="F345" s="18"/>
      <c r="G345" s="20">
        <v>6</v>
      </c>
      <c r="H345" s="2"/>
      <c r="J345" s="1">
        <f t="shared" si="31"/>
        <v>0</v>
      </c>
      <c r="M345" s="1">
        <f t="shared" si="33"/>
        <v>0</v>
      </c>
      <c r="N345" s="952"/>
    </row>
    <row r="346" spans="1:14" x14ac:dyDescent="0.3">
      <c r="A346" s="954"/>
      <c r="B346" s="956"/>
      <c r="C346" s="956"/>
      <c r="D346" s="2"/>
      <c r="E346" s="2"/>
      <c r="F346" s="22"/>
      <c r="G346" s="4">
        <v>7</v>
      </c>
      <c r="H346" s="2"/>
      <c r="J346" s="1">
        <f t="shared" si="31"/>
        <v>0</v>
      </c>
      <c r="M346" s="1">
        <f t="shared" si="33"/>
        <v>0</v>
      </c>
      <c r="N346" s="952"/>
    </row>
    <row r="347" spans="1:14" x14ac:dyDescent="0.3">
      <c r="A347" s="954"/>
      <c r="B347" s="956"/>
      <c r="C347" s="956"/>
      <c r="D347" s="2"/>
      <c r="E347" s="2"/>
      <c r="F347" s="3"/>
      <c r="G347" s="6">
        <v>8</v>
      </c>
      <c r="H347" s="2" t="s">
        <v>12</v>
      </c>
      <c r="J347" s="1">
        <f t="shared" si="31"/>
        <v>0</v>
      </c>
      <c r="M347" s="1">
        <f t="shared" si="33"/>
        <v>0</v>
      </c>
      <c r="N347" s="952"/>
    </row>
    <row r="348" spans="1:14" x14ac:dyDescent="0.3">
      <c r="A348" s="954"/>
      <c r="B348" s="956"/>
      <c r="C348" s="956"/>
      <c r="D348" s="2"/>
      <c r="E348" s="2"/>
      <c r="F348" s="3"/>
      <c r="G348" s="6">
        <v>9</v>
      </c>
      <c r="H348" s="2" t="s">
        <v>12</v>
      </c>
      <c r="J348" s="1">
        <f t="shared" si="31"/>
        <v>0</v>
      </c>
      <c r="M348" s="1">
        <f t="shared" si="33"/>
        <v>0</v>
      </c>
      <c r="N348" s="952"/>
    </row>
    <row r="349" spans="1:14" x14ac:dyDescent="0.3">
      <c r="A349" s="954"/>
      <c r="B349" s="956"/>
      <c r="C349" s="956"/>
      <c r="D349" s="2"/>
      <c r="E349" s="2"/>
      <c r="F349" s="3"/>
      <c r="G349" s="4">
        <v>10</v>
      </c>
      <c r="H349" s="2" t="s">
        <v>12</v>
      </c>
      <c r="J349" s="1">
        <f t="shared" si="31"/>
        <v>0</v>
      </c>
      <c r="M349" s="1">
        <f t="shared" si="33"/>
        <v>0</v>
      </c>
      <c r="N349" s="952"/>
    </row>
    <row r="350" spans="1:14" x14ac:dyDescent="0.3">
      <c r="A350" s="954"/>
      <c r="B350" s="956"/>
      <c r="C350" s="956"/>
      <c r="D350" s="2"/>
      <c r="E350" s="2"/>
      <c r="F350" s="3"/>
      <c r="G350" s="6">
        <v>11</v>
      </c>
      <c r="H350" s="2"/>
      <c r="J350" s="1">
        <f t="shared" si="31"/>
        <v>0</v>
      </c>
      <c r="M350" s="1">
        <f t="shared" si="33"/>
        <v>0</v>
      </c>
      <c r="N350" s="952"/>
    </row>
    <row r="351" spans="1:14" x14ac:dyDescent="0.3">
      <c r="A351" s="954"/>
      <c r="B351" s="957"/>
      <c r="C351" s="956"/>
      <c r="D351" s="2"/>
      <c r="E351" s="2"/>
      <c r="F351" s="3"/>
      <c r="G351" s="6">
        <v>12</v>
      </c>
      <c r="H351" s="26" t="s">
        <v>12</v>
      </c>
      <c r="J351" s="1">
        <f t="shared" si="31"/>
        <v>0</v>
      </c>
      <c r="M351" s="1">
        <f t="shared" si="33"/>
        <v>0</v>
      </c>
      <c r="N351" s="952"/>
    </row>
    <row r="352" spans="1:14" x14ac:dyDescent="0.3">
      <c r="A352" s="9"/>
      <c r="B352" s="9"/>
      <c r="C352" s="9"/>
      <c r="D352" s="9"/>
      <c r="E352" s="9"/>
      <c r="F352" s="9"/>
      <c r="G352" s="9"/>
      <c r="H352" s="9"/>
      <c r="J352" s="1">
        <f t="shared" si="31"/>
        <v>0</v>
      </c>
    </row>
    <row r="353" spans="1:14" ht="23.25" customHeight="1" x14ac:dyDescent="0.3">
      <c r="A353" s="953">
        <v>28</v>
      </c>
      <c r="B353" s="955" t="s">
        <v>137</v>
      </c>
      <c r="C353" s="958"/>
      <c r="D353" s="2" t="s">
        <v>138</v>
      </c>
      <c r="E353" s="12" t="s">
        <v>139</v>
      </c>
      <c r="F353" s="3">
        <v>0.4</v>
      </c>
      <c r="G353" s="4">
        <v>1</v>
      </c>
      <c r="H353" s="5" t="s">
        <v>18</v>
      </c>
      <c r="J353" s="1">
        <f t="shared" si="31"/>
        <v>1</v>
      </c>
      <c r="M353" s="1">
        <f t="shared" ref="M353:M364" si="34">IF(H353="X",L353,0)</f>
        <v>0</v>
      </c>
      <c r="N353" s="952"/>
    </row>
    <row r="354" spans="1:14" ht="33" x14ac:dyDescent="0.3">
      <c r="A354" s="954"/>
      <c r="B354" s="956"/>
      <c r="C354" s="956"/>
      <c r="D354" s="2" t="s">
        <v>140</v>
      </c>
      <c r="E354" s="2" t="s">
        <v>141</v>
      </c>
      <c r="F354" s="3">
        <v>0.4</v>
      </c>
      <c r="G354" s="6">
        <v>2</v>
      </c>
      <c r="H354" s="7" t="s">
        <v>18</v>
      </c>
      <c r="J354" s="1">
        <f t="shared" si="31"/>
        <v>1</v>
      </c>
      <c r="M354" s="1">
        <f t="shared" si="34"/>
        <v>0</v>
      </c>
      <c r="N354" s="952"/>
    </row>
    <row r="355" spans="1:14" ht="49.5" x14ac:dyDescent="0.3">
      <c r="A355" s="954"/>
      <c r="B355" s="956"/>
      <c r="C355" s="956"/>
      <c r="D355" s="2" t="s">
        <v>142</v>
      </c>
      <c r="E355" s="2" t="s">
        <v>143</v>
      </c>
      <c r="F355" s="3">
        <v>0.2</v>
      </c>
      <c r="G355" s="6">
        <v>3</v>
      </c>
      <c r="H355" s="7"/>
      <c r="J355" s="1">
        <f t="shared" si="31"/>
        <v>1</v>
      </c>
      <c r="M355" s="1">
        <f t="shared" si="34"/>
        <v>0</v>
      </c>
      <c r="N355" s="952"/>
    </row>
    <row r="356" spans="1:14" x14ac:dyDescent="0.3">
      <c r="A356" s="954"/>
      <c r="B356" s="956"/>
      <c r="C356" s="956"/>
      <c r="D356" s="2"/>
      <c r="E356" s="2"/>
      <c r="F356" s="3"/>
      <c r="G356" s="4">
        <v>4</v>
      </c>
      <c r="H356" s="7"/>
      <c r="J356" s="1">
        <f t="shared" si="31"/>
        <v>0</v>
      </c>
      <c r="M356" s="1">
        <f t="shared" si="34"/>
        <v>0</v>
      </c>
      <c r="N356" s="952"/>
    </row>
    <row r="357" spans="1:14" x14ac:dyDescent="0.3">
      <c r="A357" s="954"/>
      <c r="B357" s="956"/>
      <c r="C357" s="956"/>
      <c r="D357" s="2"/>
      <c r="E357" s="2"/>
      <c r="F357" s="3"/>
      <c r="G357" s="6">
        <v>5</v>
      </c>
      <c r="H357" s="7"/>
      <c r="J357" s="1">
        <f t="shared" si="31"/>
        <v>0</v>
      </c>
      <c r="M357" s="1">
        <f t="shared" si="34"/>
        <v>0</v>
      </c>
      <c r="N357" s="952"/>
    </row>
    <row r="358" spans="1:14" x14ac:dyDescent="0.3">
      <c r="A358" s="954"/>
      <c r="B358" s="956"/>
      <c r="C358" s="956"/>
      <c r="D358" s="2"/>
      <c r="E358" s="2"/>
      <c r="F358" s="3"/>
      <c r="G358" s="6">
        <v>6</v>
      </c>
      <c r="H358" s="7"/>
      <c r="J358" s="1">
        <f t="shared" si="31"/>
        <v>0</v>
      </c>
      <c r="M358" s="1">
        <f t="shared" si="34"/>
        <v>0</v>
      </c>
      <c r="N358" s="952"/>
    </row>
    <row r="359" spans="1:14" x14ac:dyDescent="0.3">
      <c r="A359" s="954"/>
      <c r="B359" s="956"/>
      <c r="C359" s="956"/>
      <c r="D359" s="2"/>
      <c r="E359" s="2"/>
      <c r="F359" s="3"/>
      <c r="G359" s="4">
        <v>7</v>
      </c>
      <c r="H359" s="7"/>
      <c r="J359" s="1">
        <f t="shared" si="31"/>
        <v>0</v>
      </c>
      <c r="M359" s="1">
        <f t="shared" si="34"/>
        <v>0</v>
      </c>
      <c r="N359" s="952"/>
    </row>
    <row r="360" spans="1:14" x14ac:dyDescent="0.3">
      <c r="A360" s="954"/>
      <c r="B360" s="956"/>
      <c r="C360" s="956"/>
      <c r="D360" s="2"/>
      <c r="E360" s="2"/>
      <c r="F360" s="3"/>
      <c r="G360" s="6">
        <v>8</v>
      </c>
      <c r="H360" s="7"/>
      <c r="J360" s="1">
        <f t="shared" si="31"/>
        <v>0</v>
      </c>
      <c r="M360" s="1">
        <f t="shared" si="34"/>
        <v>0</v>
      </c>
      <c r="N360" s="952"/>
    </row>
    <row r="361" spans="1:14" x14ac:dyDescent="0.3">
      <c r="A361" s="954"/>
      <c r="B361" s="956"/>
      <c r="C361" s="956"/>
      <c r="D361" s="2"/>
      <c r="E361" s="2"/>
      <c r="F361" s="3"/>
      <c r="G361" s="6">
        <v>9</v>
      </c>
      <c r="H361" s="7"/>
      <c r="J361" s="1">
        <f t="shared" si="31"/>
        <v>0</v>
      </c>
      <c r="M361" s="1">
        <f t="shared" si="34"/>
        <v>0</v>
      </c>
      <c r="N361" s="952"/>
    </row>
    <row r="362" spans="1:14" x14ac:dyDescent="0.3">
      <c r="A362" s="954"/>
      <c r="B362" s="956"/>
      <c r="C362" s="956"/>
      <c r="D362" s="2"/>
      <c r="E362" s="2"/>
      <c r="F362" s="3"/>
      <c r="G362" s="4">
        <v>10</v>
      </c>
      <c r="H362" s="7"/>
      <c r="J362" s="1">
        <f t="shared" si="31"/>
        <v>0</v>
      </c>
      <c r="M362" s="1">
        <f t="shared" si="34"/>
        <v>0</v>
      </c>
      <c r="N362" s="952"/>
    </row>
    <row r="363" spans="1:14" x14ac:dyDescent="0.3">
      <c r="A363" s="954"/>
      <c r="B363" s="956"/>
      <c r="C363" s="956"/>
      <c r="D363" s="2"/>
      <c r="E363" s="2"/>
      <c r="F363" s="3"/>
      <c r="G363" s="6">
        <v>11</v>
      </c>
      <c r="H363" s="7" t="s">
        <v>18</v>
      </c>
      <c r="J363" s="1">
        <f t="shared" si="31"/>
        <v>0</v>
      </c>
      <c r="M363" s="1">
        <f t="shared" si="34"/>
        <v>0</v>
      </c>
      <c r="N363" s="952"/>
    </row>
    <row r="364" spans="1:14" x14ac:dyDescent="0.3">
      <c r="A364" s="954"/>
      <c r="B364" s="957"/>
      <c r="C364" s="956"/>
      <c r="D364" s="2"/>
      <c r="E364" s="2"/>
      <c r="F364" s="3"/>
      <c r="G364" s="6">
        <v>12</v>
      </c>
      <c r="H364" s="8"/>
      <c r="J364" s="1">
        <f t="shared" si="31"/>
        <v>0</v>
      </c>
      <c r="M364" s="1">
        <f t="shared" si="34"/>
        <v>0</v>
      </c>
      <c r="N364" s="952"/>
    </row>
    <row r="365" spans="1:14" x14ac:dyDescent="0.3">
      <c r="A365" s="9"/>
      <c r="B365" s="9"/>
      <c r="C365" s="9"/>
      <c r="D365" s="9"/>
      <c r="E365" s="9"/>
      <c r="F365" s="9"/>
      <c r="G365" s="9"/>
      <c r="H365" s="9"/>
      <c r="J365" s="1">
        <f t="shared" si="31"/>
        <v>0</v>
      </c>
    </row>
    <row r="366" spans="1:14" ht="49.5" x14ac:dyDescent="0.3">
      <c r="A366" s="953">
        <v>29</v>
      </c>
      <c r="B366" s="955" t="s">
        <v>144</v>
      </c>
      <c r="C366" s="958"/>
      <c r="D366" s="2" t="s">
        <v>145</v>
      </c>
      <c r="E366" s="12" t="s">
        <v>146</v>
      </c>
      <c r="F366" s="3">
        <v>0.5</v>
      </c>
      <c r="G366" s="4">
        <v>1</v>
      </c>
      <c r="H366" s="5" t="s">
        <v>18</v>
      </c>
      <c r="J366" s="1">
        <f t="shared" si="31"/>
        <v>1</v>
      </c>
      <c r="M366" s="1">
        <f t="shared" ref="M366:M377" si="35">IF(H366="X",L366,0)</f>
        <v>0</v>
      </c>
      <c r="N366" s="952"/>
    </row>
    <row r="367" spans="1:14" ht="25.5" customHeight="1" x14ac:dyDescent="0.3">
      <c r="A367" s="954"/>
      <c r="B367" s="956"/>
      <c r="C367" s="956"/>
      <c r="D367" s="2" t="s">
        <v>147</v>
      </c>
      <c r="E367" s="2" t="s">
        <v>148</v>
      </c>
      <c r="F367" s="3">
        <v>0.5</v>
      </c>
      <c r="G367" s="6">
        <v>2</v>
      </c>
      <c r="H367" s="7"/>
      <c r="J367" s="1">
        <f t="shared" si="31"/>
        <v>1</v>
      </c>
      <c r="M367" s="1">
        <f t="shared" si="35"/>
        <v>0</v>
      </c>
      <c r="N367" s="952"/>
    </row>
    <row r="368" spans="1:14" x14ac:dyDescent="0.3">
      <c r="A368" s="954"/>
      <c r="B368" s="956"/>
      <c r="C368" s="956"/>
      <c r="D368" s="2"/>
      <c r="E368" s="2"/>
      <c r="F368" s="3"/>
      <c r="G368" s="6">
        <v>3</v>
      </c>
      <c r="H368" s="7"/>
      <c r="J368" s="1">
        <f t="shared" si="31"/>
        <v>0</v>
      </c>
      <c r="M368" s="1">
        <f t="shared" si="35"/>
        <v>0</v>
      </c>
      <c r="N368" s="952"/>
    </row>
    <row r="369" spans="1:14" x14ac:dyDescent="0.3">
      <c r="A369" s="954"/>
      <c r="B369" s="956"/>
      <c r="C369" s="956"/>
      <c r="D369" s="2"/>
      <c r="E369" s="2"/>
      <c r="F369" s="3"/>
      <c r="G369" s="4">
        <v>4</v>
      </c>
      <c r="H369" s="7"/>
      <c r="J369" s="1">
        <f t="shared" si="31"/>
        <v>0</v>
      </c>
      <c r="M369" s="1">
        <f t="shared" si="35"/>
        <v>0</v>
      </c>
      <c r="N369" s="952"/>
    </row>
    <row r="370" spans="1:14" x14ac:dyDescent="0.3">
      <c r="A370" s="954"/>
      <c r="B370" s="956"/>
      <c r="C370" s="956"/>
      <c r="D370" s="2"/>
      <c r="E370" s="2"/>
      <c r="F370" s="3"/>
      <c r="G370" s="6">
        <v>5</v>
      </c>
      <c r="H370" s="7" t="s">
        <v>18</v>
      </c>
      <c r="J370" s="1">
        <f t="shared" si="31"/>
        <v>0</v>
      </c>
      <c r="M370" s="1">
        <f t="shared" si="35"/>
        <v>0</v>
      </c>
      <c r="N370" s="952"/>
    </row>
    <row r="371" spans="1:14" x14ac:dyDescent="0.3">
      <c r="A371" s="954"/>
      <c r="B371" s="956"/>
      <c r="C371" s="956"/>
      <c r="D371" s="2"/>
      <c r="E371" s="2"/>
      <c r="F371" s="3"/>
      <c r="G371" s="6">
        <v>6</v>
      </c>
      <c r="H371" s="7" t="s">
        <v>18</v>
      </c>
      <c r="J371" s="1">
        <f t="shared" si="31"/>
        <v>0</v>
      </c>
      <c r="M371" s="1">
        <f t="shared" si="35"/>
        <v>0</v>
      </c>
      <c r="N371" s="952"/>
    </row>
    <row r="372" spans="1:14" x14ac:dyDescent="0.3">
      <c r="A372" s="954"/>
      <c r="B372" s="956"/>
      <c r="C372" s="956"/>
      <c r="D372" s="2"/>
      <c r="E372" s="2"/>
      <c r="F372" s="3"/>
      <c r="G372" s="4">
        <v>7</v>
      </c>
      <c r="H372" s="7"/>
      <c r="J372" s="1">
        <f t="shared" si="31"/>
        <v>0</v>
      </c>
      <c r="M372" s="1">
        <f t="shared" si="35"/>
        <v>0</v>
      </c>
      <c r="N372" s="952"/>
    </row>
    <row r="373" spans="1:14" x14ac:dyDescent="0.3">
      <c r="A373" s="954"/>
      <c r="B373" s="956"/>
      <c r="C373" s="956"/>
      <c r="D373" s="2"/>
      <c r="E373" s="2"/>
      <c r="F373" s="3"/>
      <c r="G373" s="6">
        <v>8</v>
      </c>
      <c r="H373" s="7" t="s">
        <v>18</v>
      </c>
      <c r="J373" s="1">
        <f t="shared" si="31"/>
        <v>0</v>
      </c>
      <c r="M373" s="1">
        <f t="shared" si="35"/>
        <v>0</v>
      </c>
      <c r="N373" s="952"/>
    </row>
    <row r="374" spans="1:14" x14ac:dyDescent="0.3">
      <c r="A374" s="954"/>
      <c r="B374" s="956"/>
      <c r="C374" s="956"/>
      <c r="D374" s="2"/>
      <c r="E374" s="2"/>
      <c r="F374" s="3"/>
      <c r="G374" s="6">
        <v>9</v>
      </c>
      <c r="H374" s="7" t="s">
        <v>18</v>
      </c>
      <c r="J374" s="1">
        <f t="shared" si="31"/>
        <v>0</v>
      </c>
      <c r="M374" s="1">
        <f t="shared" si="35"/>
        <v>0</v>
      </c>
      <c r="N374" s="952"/>
    </row>
    <row r="375" spans="1:14" x14ac:dyDescent="0.3">
      <c r="A375" s="954"/>
      <c r="B375" s="956"/>
      <c r="C375" s="956"/>
      <c r="D375" s="2"/>
      <c r="E375" s="2"/>
      <c r="F375" s="3"/>
      <c r="G375" s="4">
        <v>10</v>
      </c>
      <c r="H375" s="7" t="s">
        <v>18</v>
      </c>
      <c r="J375" s="1">
        <f t="shared" si="31"/>
        <v>0</v>
      </c>
      <c r="M375" s="1">
        <f t="shared" si="35"/>
        <v>0</v>
      </c>
      <c r="N375" s="952"/>
    </row>
    <row r="376" spans="1:14" x14ac:dyDescent="0.3">
      <c r="A376" s="954"/>
      <c r="B376" s="956"/>
      <c r="C376" s="956"/>
      <c r="D376" s="2"/>
      <c r="E376" s="2"/>
      <c r="F376" s="3"/>
      <c r="G376" s="6">
        <v>11</v>
      </c>
      <c r="H376" s="7" t="s">
        <v>18</v>
      </c>
      <c r="J376" s="1">
        <f t="shared" si="31"/>
        <v>0</v>
      </c>
      <c r="M376" s="1">
        <f t="shared" si="35"/>
        <v>0</v>
      </c>
      <c r="N376" s="952"/>
    </row>
    <row r="377" spans="1:14" x14ac:dyDescent="0.3">
      <c r="A377" s="954"/>
      <c r="B377" s="957"/>
      <c r="C377" s="956"/>
      <c r="D377" s="2"/>
      <c r="E377" s="2"/>
      <c r="F377" s="3"/>
      <c r="G377" s="6">
        <v>12</v>
      </c>
      <c r="H377" s="8" t="s">
        <v>18</v>
      </c>
      <c r="J377" s="1">
        <f t="shared" si="31"/>
        <v>0</v>
      </c>
      <c r="M377" s="1">
        <f t="shared" si="35"/>
        <v>0</v>
      </c>
      <c r="N377" s="952"/>
    </row>
    <row r="378" spans="1:14" x14ac:dyDescent="0.3">
      <c r="A378" s="9"/>
      <c r="B378" s="9"/>
      <c r="C378" s="9"/>
      <c r="D378" s="9"/>
      <c r="E378" s="9"/>
      <c r="F378" s="9"/>
      <c r="G378" s="9"/>
      <c r="H378" s="9"/>
      <c r="J378" s="1">
        <f t="shared" si="31"/>
        <v>0</v>
      </c>
    </row>
    <row r="379" spans="1:14" ht="33" x14ac:dyDescent="0.3">
      <c r="A379" s="953">
        <v>30</v>
      </c>
      <c r="B379" s="955" t="s">
        <v>149</v>
      </c>
      <c r="C379" s="958"/>
      <c r="D379" s="2" t="s">
        <v>150</v>
      </c>
      <c r="E379" s="12" t="s">
        <v>151</v>
      </c>
      <c r="F379" s="3">
        <v>0.54</v>
      </c>
      <c r="G379" s="4">
        <v>1</v>
      </c>
      <c r="H379" s="5" t="s">
        <v>18</v>
      </c>
      <c r="J379" s="1">
        <f t="shared" si="31"/>
        <v>1</v>
      </c>
      <c r="M379" s="1">
        <f t="shared" ref="M379:M390" si="36">IF(H379="X",L379,0)</f>
        <v>0</v>
      </c>
      <c r="N379" s="952"/>
    </row>
    <row r="380" spans="1:14" x14ac:dyDescent="0.3">
      <c r="A380" s="954"/>
      <c r="B380" s="956"/>
      <c r="C380" s="956"/>
      <c r="D380" s="2" t="s">
        <v>152</v>
      </c>
      <c r="E380" s="2" t="s">
        <v>153</v>
      </c>
      <c r="F380" s="3">
        <v>0.06</v>
      </c>
      <c r="G380" s="6">
        <v>2</v>
      </c>
      <c r="H380" s="7"/>
      <c r="J380" s="1">
        <f t="shared" si="31"/>
        <v>1</v>
      </c>
      <c r="M380" s="1">
        <f t="shared" si="36"/>
        <v>0</v>
      </c>
      <c r="N380" s="952"/>
    </row>
    <row r="381" spans="1:14" x14ac:dyDescent="0.3">
      <c r="A381" s="954"/>
      <c r="B381" s="956"/>
      <c r="C381" s="956"/>
      <c r="D381" s="2" t="s">
        <v>154</v>
      </c>
      <c r="E381" s="2" t="s">
        <v>155</v>
      </c>
      <c r="F381" s="3">
        <v>0.4</v>
      </c>
      <c r="G381" s="6">
        <v>3</v>
      </c>
      <c r="H381" s="7"/>
      <c r="J381" s="1">
        <f t="shared" si="31"/>
        <v>1</v>
      </c>
      <c r="M381" s="1">
        <f t="shared" si="36"/>
        <v>0</v>
      </c>
      <c r="N381" s="952"/>
    </row>
    <row r="382" spans="1:14" x14ac:dyDescent="0.3">
      <c r="A382" s="954"/>
      <c r="B382" s="956"/>
      <c r="C382" s="956"/>
      <c r="D382" s="2"/>
      <c r="E382" s="2"/>
      <c r="F382" s="3"/>
      <c r="G382" s="4">
        <v>4</v>
      </c>
      <c r="H382" s="7"/>
      <c r="J382" s="1">
        <f t="shared" si="31"/>
        <v>0</v>
      </c>
      <c r="M382" s="1">
        <f t="shared" si="36"/>
        <v>0</v>
      </c>
      <c r="N382" s="952"/>
    </row>
    <row r="383" spans="1:14" x14ac:dyDescent="0.3">
      <c r="A383" s="954"/>
      <c r="B383" s="956"/>
      <c r="C383" s="956"/>
      <c r="D383" s="2"/>
      <c r="E383" s="2"/>
      <c r="F383" s="3"/>
      <c r="G383" s="6">
        <v>5</v>
      </c>
      <c r="H383" s="7"/>
      <c r="J383" s="1">
        <f t="shared" si="31"/>
        <v>0</v>
      </c>
      <c r="M383" s="1">
        <f t="shared" si="36"/>
        <v>0</v>
      </c>
      <c r="N383" s="952"/>
    </row>
    <row r="384" spans="1:14" x14ac:dyDescent="0.3">
      <c r="A384" s="954"/>
      <c r="B384" s="956"/>
      <c r="C384" s="956"/>
      <c r="D384" s="2"/>
      <c r="E384" s="2"/>
      <c r="F384" s="3"/>
      <c r="G384" s="6">
        <v>6</v>
      </c>
      <c r="H384" s="7"/>
      <c r="J384" s="1">
        <f t="shared" si="31"/>
        <v>0</v>
      </c>
      <c r="M384" s="1">
        <f t="shared" si="36"/>
        <v>0</v>
      </c>
      <c r="N384" s="952"/>
    </row>
    <row r="385" spans="1:14" x14ac:dyDescent="0.3">
      <c r="A385" s="954"/>
      <c r="B385" s="956"/>
      <c r="C385" s="956"/>
      <c r="D385" s="2"/>
      <c r="E385" s="2"/>
      <c r="F385" s="3"/>
      <c r="G385" s="4">
        <v>7</v>
      </c>
      <c r="H385" s="7"/>
      <c r="J385" s="1">
        <f t="shared" si="31"/>
        <v>0</v>
      </c>
      <c r="M385" s="1">
        <f t="shared" si="36"/>
        <v>0</v>
      </c>
      <c r="N385" s="952"/>
    </row>
    <row r="386" spans="1:14" x14ac:dyDescent="0.3">
      <c r="A386" s="954"/>
      <c r="B386" s="956"/>
      <c r="C386" s="956"/>
      <c r="D386" s="2"/>
      <c r="E386" s="2"/>
      <c r="F386" s="3"/>
      <c r="G386" s="6">
        <v>8</v>
      </c>
      <c r="H386" s="7" t="s">
        <v>18</v>
      </c>
      <c r="J386" s="1">
        <f t="shared" si="31"/>
        <v>0</v>
      </c>
      <c r="M386" s="1">
        <f t="shared" si="36"/>
        <v>0</v>
      </c>
      <c r="N386" s="952"/>
    </row>
    <row r="387" spans="1:14" x14ac:dyDescent="0.3">
      <c r="A387" s="954"/>
      <c r="B387" s="956"/>
      <c r="C387" s="956"/>
      <c r="D387" s="2"/>
      <c r="E387" s="2"/>
      <c r="F387" s="3"/>
      <c r="G387" s="6">
        <v>9</v>
      </c>
      <c r="H387" s="7"/>
      <c r="J387" s="1">
        <f t="shared" ref="J387:J450" si="37">COUNTIF(E:E,E387)</f>
        <v>0</v>
      </c>
      <c r="M387" s="1">
        <f t="shared" si="36"/>
        <v>0</v>
      </c>
      <c r="N387" s="952"/>
    </row>
    <row r="388" spans="1:14" x14ac:dyDescent="0.3">
      <c r="A388" s="954"/>
      <c r="B388" s="956"/>
      <c r="C388" s="956"/>
      <c r="D388" s="2"/>
      <c r="E388" s="2"/>
      <c r="F388" s="3"/>
      <c r="G388" s="4">
        <v>10</v>
      </c>
      <c r="H388" s="7"/>
      <c r="J388" s="1">
        <f t="shared" si="37"/>
        <v>0</v>
      </c>
      <c r="M388" s="1">
        <f t="shared" si="36"/>
        <v>0</v>
      </c>
      <c r="N388" s="952"/>
    </row>
    <row r="389" spans="1:14" x14ac:dyDescent="0.3">
      <c r="A389" s="954"/>
      <c r="B389" s="956"/>
      <c r="C389" s="956"/>
      <c r="D389" s="2"/>
      <c r="E389" s="2"/>
      <c r="F389" s="3"/>
      <c r="G389" s="6">
        <v>11</v>
      </c>
      <c r="H389" s="7"/>
      <c r="J389" s="1">
        <f t="shared" si="37"/>
        <v>0</v>
      </c>
      <c r="M389" s="1">
        <f t="shared" si="36"/>
        <v>0</v>
      </c>
      <c r="N389" s="952"/>
    </row>
    <row r="390" spans="1:14" x14ac:dyDescent="0.3">
      <c r="A390" s="954"/>
      <c r="B390" s="957"/>
      <c r="C390" s="956"/>
      <c r="D390" s="2"/>
      <c r="E390" s="2"/>
      <c r="F390" s="3"/>
      <c r="G390" s="6">
        <v>12</v>
      </c>
      <c r="H390" s="8" t="s">
        <v>18</v>
      </c>
      <c r="J390" s="1">
        <f t="shared" si="37"/>
        <v>0</v>
      </c>
      <c r="M390" s="1">
        <f t="shared" si="36"/>
        <v>0</v>
      </c>
      <c r="N390" s="952"/>
    </row>
    <row r="391" spans="1:14" x14ac:dyDescent="0.3">
      <c r="A391" s="9"/>
      <c r="B391" s="9"/>
      <c r="C391" s="9"/>
      <c r="D391" s="9"/>
      <c r="E391" s="9"/>
      <c r="F391" s="9"/>
      <c r="G391" s="9"/>
      <c r="H391" s="9"/>
      <c r="J391" s="1">
        <f t="shared" si="37"/>
        <v>0</v>
      </c>
    </row>
    <row r="392" spans="1:14" ht="49.5" x14ac:dyDescent="0.3">
      <c r="A392" s="953">
        <v>31</v>
      </c>
      <c r="B392" s="955" t="s">
        <v>156</v>
      </c>
      <c r="C392" s="958"/>
      <c r="D392" s="2" t="s">
        <v>157</v>
      </c>
      <c r="E392" s="12" t="s">
        <v>158</v>
      </c>
      <c r="F392" s="3">
        <v>0.68</v>
      </c>
      <c r="G392" s="4">
        <v>1</v>
      </c>
      <c r="H392" s="5" t="s">
        <v>18</v>
      </c>
      <c r="J392" s="1">
        <f t="shared" si="37"/>
        <v>1</v>
      </c>
      <c r="M392" s="1">
        <f t="shared" ref="M392:M403" si="38">IF(H392="X",L392,0)</f>
        <v>0</v>
      </c>
      <c r="N392" s="952"/>
    </row>
    <row r="393" spans="1:14" x14ac:dyDescent="0.3">
      <c r="A393" s="954"/>
      <c r="B393" s="956"/>
      <c r="C393" s="956"/>
      <c r="D393" s="2" t="s">
        <v>159</v>
      </c>
      <c r="E393" s="2" t="s">
        <v>160</v>
      </c>
      <c r="F393" s="3">
        <v>0.32</v>
      </c>
      <c r="G393" s="6">
        <v>2</v>
      </c>
      <c r="H393" s="7" t="s">
        <v>18</v>
      </c>
      <c r="J393" s="1">
        <f t="shared" si="37"/>
        <v>1</v>
      </c>
      <c r="M393" s="1">
        <f t="shared" si="38"/>
        <v>0</v>
      </c>
      <c r="N393" s="952"/>
    </row>
    <row r="394" spans="1:14" x14ac:dyDescent="0.3">
      <c r="A394" s="954"/>
      <c r="B394" s="956"/>
      <c r="C394" s="956"/>
      <c r="D394" s="2"/>
      <c r="E394" s="2"/>
      <c r="F394" s="3"/>
      <c r="G394" s="6">
        <v>3</v>
      </c>
      <c r="H394" s="7" t="s">
        <v>18</v>
      </c>
      <c r="J394" s="1">
        <f t="shared" si="37"/>
        <v>0</v>
      </c>
      <c r="M394" s="1">
        <f t="shared" si="38"/>
        <v>0</v>
      </c>
      <c r="N394" s="952"/>
    </row>
    <row r="395" spans="1:14" x14ac:dyDescent="0.3">
      <c r="A395" s="954"/>
      <c r="B395" s="956"/>
      <c r="C395" s="956"/>
      <c r="D395" s="2"/>
      <c r="E395" s="2"/>
      <c r="F395" s="3"/>
      <c r="G395" s="4">
        <v>4</v>
      </c>
      <c r="H395" s="7" t="s">
        <v>18</v>
      </c>
      <c r="J395" s="1">
        <f t="shared" si="37"/>
        <v>0</v>
      </c>
      <c r="M395" s="1">
        <f t="shared" si="38"/>
        <v>0</v>
      </c>
      <c r="N395" s="952"/>
    </row>
    <row r="396" spans="1:14" x14ac:dyDescent="0.3">
      <c r="A396" s="954"/>
      <c r="B396" s="956"/>
      <c r="C396" s="956"/>
      <c r="D396" s="2"/>
      <c r="E396" s="2"/>
      <c r="F396" s="3"/>
      <c r="G396" s="6">
        <v>5</v>
      </c>
      <c r="H396" s="7"/>
      <c r="J396" s="1">
        <f t="shared" si="37"/>
        <v>0</v>
      </c>
      <c r="M396" s="1">
        <f t="shared" si="38"/>
        <v>0</v>
      </c>
      <c r="N396" s="952"/>
    </row>
    <row r="397" spans="1:14" x14ac:dyDescent="0.3">
      <c r="A397" s="954"/>
      <c r="B397" s="956"/>
      <c r="C397" s="956"/>
      <c r="D397" s="2"/>
      <c r="E397" s="2"/>
      <c r="F397" s="3"/>
      <c r="G397" s="6">
        <v>6</v>
      </c>
      <c r="H397" s="7" t="s">
        <v>18</v>
      </c>
      <c r="J397" s="1">
        <f t="shared" si="37"/>
        <v>0</v>
      </c>
      <c r="M397" s="1">
        <f t="shared" si="38"/>
        <v>0</v>
      </c>
      <c r="N397" s="952"/>
    </row>
    <row r="398" spans="1:14" x14ac:dyDescent="0.3">
      <c r="A398" s="954"/>
      <c r="B398" s="956"/>
      <c r="C398" s="956"/>
      <c r="D398" s="2"/>
      <c r="E398" s="2"/>
      <c r="F398" s="3"/>
      <c r="G398" s="4">
        <v>7</v>
      </c>
      <c r="H398" s="7"/>
      <c r="J398" s="1">
        <f t="shared" si="37"/>
        <v>0</v>
      </c>
      <c r="M398" s="1">
        <f t="shared" si="38"/>
        <v>0</v>
      </c>
      <c r="N398" s="952"/>
    </row>
    <row r="399" spans="1:14" x14ac:dyDescent="0.3">
      <c r="A399" s="954"/>
      <c r="B399" s="956"/>
      <c r="C399" s="956"/>
      <c r="D399" s="2"/>
      <c r="E399" s="2"/>
      <c r="F399" s="3"/>
      <c r="G399" s="6">
        <v>8</v>
      </c>
      <c r="H399" s="7"/>
      <c r="J399" s="1">
        <f t="shared" si="37"/>
        <v>0</v>
      </c>
      <c r="M399" s="1">
        <f t="shared" si="38"/>
        <v>0</v>
      </c>
      <c r="N399" s="952"/>
    </row>
    <row r="400" spans="1:14" x14ac:dyDescent="0.3">
      <c r="A400" s="954"/>
      <c r="B400" s="956"/>
      <c r="C400" s="956"/>
      <c r="D400" s="2"/>
      <c r="E400" s="2"/>
      <c r="F400" s="3"/>
      <c r="G400" s="6">
        <v>9</v>
      </c>
      <c r="H400" s="7" t="s">
        <v>18</v>
      </c>
      <c r="J400" s="1">
        <f t="shared" si="37"/>
        <v>0</v>
      </c>
      <c r="M400" s="1">
        <f t="shared" si="38"/>
        <v>0</v>
      </c>
      <c r="N400" s="952"/>
    </row>
    <row r="401" spans="1:14" x14ac:dyDescent="0.3">
      <c r="A401" s="954"/>
      <c r="B401" s="956"/>
      <c r="C401" s="956"/>
      <c r="D401" s="2"/>
      <c r="E401" s="2"/>
      <c r="F401" s="3"/>
      <c r="G401" s="4">
        <v>10</v>
      </c>
      <c r="H401" s="7" t="s">
        <v>18</v>
      </c>
      <c r="J401" s="1">
        <f t="shared" si="37"/>
        <v>0</v>
      </c>
      <c r="M401" s="1">
        <f t="shared" si="38"/>
        <v>0</v>
      </c>
      <c r="N401" s="952"/>
    </row>
    <row r="402" spans="1:14" x14ac:dyDescent="0.3">
      <c r="A402" s="954"/>
      <c r="B402" s="956"/>
      <c r="C402" s="956"/>
      <c r="D402" s="2"/>
      <c r="E402" s="2"/>
      <c r="F402" s="3"/>
      <c r="G402" s="6">
        <v>11</v>
      </c>
      <c r="H402" s="7"/>
      <c r="J402" s="1">
        <f t="shared" si="37"/>
        <v>0</v>
      </c>
      <c r="M402" s="1">
        <f t="shared" si="38"/>
        <v>0</v>
      </c>
      <c r="N402" s="952"/>
    </row>
    <row r="403" spans="1:14" x14ac:dyDescent="0.3">
      <c r="A403" s="954"/>
      <c r="B403" s="957"/>
      <c r="C403" s="956"/>
      <c r="D403" s="2"/>
      <c r="E403" s="2"/>
      <c r="F403" s="3"/>
      <c r="G403" s="6">
        <v>12</v>
      </c>
      <c r="H403" s="8"/>
      <c r="J403" s="1">
        <f t="shared" si="37"/>
        <v>0</v>
      </c>
      <c r="M403" s="1">
        <f t="shared" si="38"/>
        <v>0</v>
      </c>
      <c r="N403" s="952"/>
    </row>
    <row r="404" spans="1:14" x14ac:dyDescent="0.3">
      <c r="A404" s="9"/>
      <c r="B404" s="9"/>
      <c r="C404" s="9"/>
      <c r="D404" s="9"/>
      <c r="E404" s="9"/>
      <c r="F404" s="9"/>
      <c r="G404" s="9"/>
      <c r="H404" s="9"/>
      <c r="J404" s="1">
        <f t="shared" si="37"/>
        <v>0</v>
      </c>
    </row>
    <row r="405" spans="1:14" x14ac:dyDescent="0.3">
      <c r="A405" s="953">
        <v>32</v>
      </c>
      <c r="B405" s="955" t="s">
        <v>161</v>
      </c>
      <c r="C405" s="958"/>
      <c r="D405" s="2" t="s">
        <v>162</v>
      </c>
      <c r="E405" s="12" t="s">
        <v>163</v>
      </c>
      <c r="F405" s="3">
        <v>0.7</v>
      </c>
      <c r="G405" s="4">
        <v>1</v>
      </c>
      <c r="H405" s="5"/>
      <c r="J405" s="1">
        <f t="shared" si="37"/>
        <v>1</v>
      </c>
      <c r="M405" s="1">
        <f t="shared" ref="M405:M416" si="39">IF(H405="X",L405,0)</f>
        <v>0</v>
      </c>
      <c r="N405" s="952"/>
    </row>
    <row r="406" spans="1:14" x14ac:dyDescent="0.3">
      <c r="A406" s="954"/>
      <c r="B406" s="956"/>
      <c r="C406" s="956"/>
      <c r="D406" s="2" t="s">
        <v>164</v>
      </c>
      <c r="E406" s="2" t="s">
        <v>165</v>
      </c>
      <c r="F406" s="3">
        <v>0.3</v>
      </c>
      <c r="G406" s="6">
        <v>2</v>
      </c>
      <c r="H406" s="7"/>
      <c r="J406" s="1">
        <f t="shared" si="37"/>
        <v>1</v>
      </c>
      <c r="M406" s="1">
        <f t="shared" si="39"/>
        <v>0</v>
      </c>
      <c r="N406" s="952"/>
    </row>
    <row r="407" spans="1:14" x14ac:dyDescent="0.3">
      <c r="A407" s="954"/>
      <c r="B407" s="956"/>
      <c r="C407" s="956"/>
      <c r="D407" s="2"/>
      <c r="E407" s="2"/>
      <c r="F407" s="3"/>
      <c r="G407" s="6">
        <v>3</v>
      </c>
      <c r="H407" s="7" t="s">
        <v>18</v>
      </c>
      <c r="J407" s="1">
        <f t="shared" si="37"/>
        <v>0</v>
      </c>
      <c r="M407" s="1">
        <f t="shared" si="39"/>
        <v>0</v>
      </c>
      <c r="N407" s="952"/>
    </row>
    <row r="408" spans="1:14" x14ac:dyDescent="0.3">
      <c r="A408" s="954"/>
      <c r="B408" s="956"/>
      <c r="C408" s="956"/>
      <c r="D408" s="2"/>
      <c r="E408" s="2"/>
      <c r="F408" s="3"/>
      <c r="G408" s="4">
        <v>4</v>
      </c>
      <c r="H408" s="7"/>
      <c r="J408" s="1">
        <f t="shared" si="37"/>
        <v>0</v>
      </c>
      <c r="M408" s="1">
        <f t="shared" si="39"/>
        <v>0</v>
      </c>
      <c r="N408" s="952"/>
    </row>
    <row r="409" spans="1:14" x14ac:dyDescent="0.3">
      <c r="A409" s="954"/>
      <c r="B409" s="956"/>
      <c r="C409" s="956"/>
      <c r="D409" s="2"/>
      <c r="E409" s="2"/>
      <c r="F409" s="3"/>
      <c r="G409" s="6">
        <v>5</v>
      </c>
      <c r="H409" s="7"/>
      <c r="J409" s="1">
        <f t="shared" si="37"/>
        <v>0</v>
      </c>
      <c r="M409" s="1">
        <f t="shared" si="39"/>
        <v>0</v>
      </c>
      <c r="N409" s="952"/>
    </row>
    <row r="410" spans="1:14" x14ac:dyDescent="0.3">
      <c r="A410" s="954"/>
      <c r="B410" s="956"/>
      <c r="C410" s="956"/>
      <c r="D410" s="2"/>
      <c r="E410" s="2"/>
      <c r="F410" s="3"/>
      <c r="G410" s="6">
        <v>6</v>
      </c>
      <c r="H410" s="7"/>
      <c r="J410" s="1">
        <f t="shared" si="37"/>
        <v>0</v>
      </c>
      <c r="M410" s="1">
        <f t="shared" si="39"/>
        <v>0</v>
      </c>
      <c r="N410" s="952"/>
    </row>
    <row r="411" spans="1:14" x14ac:dyDescent="0.3">
      <c r="A411" s="954"/>
      <c r="B411" s="956"/>
      <c r="C411" s="956"/>
      <c r="D411" s="2"/>
      <c r="E411" s="2"/>
      <c r="F411" s="3"/>
      <c r="G411" s="4">
        <v>7</v>
      </c>
      <c r="H411" s="7"/>
      <c r="J411" s="1">
        <f t="shared" si="37"/>
        <v>0</v>
      </c>
      <c r="M411" s="1">
        <f t="shared" si="39"/>
        <v>0</v>
      </c>
      <c r="N411" s="952"/>
    </row>
    <row r="412" spans="1:14" x14ac:dyDescent="0.3">
      <c r="A412" s="954"/>
      <c r="B412" s="956"/>
      <c r="C412" s="956"/>
      <c r="D412" s="2"/>
      <c r="E412" s="2"/>
      <c r="F412" s="3"/>
      <c r="G412" s="6">
        <v>8</v>
      </c>
      <c r="H412" s="7"/>
      <c r="J412" s="1">
        <f t="shared" si="37"/>
        <v>0</v>
      </c>
      <c r="M412" s="1">
        <f t="shared" si="39"/>
        <v>0</v>
      </c>
      <c r="N412" s="952"/>
    </row>
    <row r="413" spans="1:14" x14ac:dyDescent="0.3">
      <c r="A413" s="954"/>
      <c r="B413" s="956"/>
      <c r="C413" s="956"/>
      <c r="D413" s="2"/>
      <c r="E413" s="2"/>
      <c r="F413" s="3"/>
      <c r="G413" s="6">
        <v>9</v>
      </c>
      <c r="H413" s="7"/>
      <c r="J413" s="1">
        <f t="shared" si="37"/>
        <v>0</v>
      </c>
      <c r="M413" s="1">
        <f t="shared" si="39"/>
        <v>0</v>
      </c>
      <c r="N413" s="952"/>
    </row>
    <row r="414" spans="1:14" x14ac:dyDescent="0.3">
      <c r="A414" s="954"/>
      <c r="B414" s="956"/>
      <c r="C414" s="956"/>
      <c r="D414" s="2"/>
      <c r="E414" s="2"/>
      <c r="F414" s="3"/>
      <c r="G414" s="4">
        <v>10</v>
      </c>
      <c r="H414" s="7"/>
      <c r="J414" s="1">
        <f t="shared" si="37"/>
        <v>0</v>
      </c>
      <c r="M414" s="1">
        <f t="shared" si="39"/>
        <v>0</v>
      </c>
      <c r="N414" s="952"/>
    </row>
    <row r="415" spans="1:14" x14ac:dyDescent="0.3">
      <c r="A415" s="954"/>
      <c r="B415" s="956"/>
      <c r="C415" s="956"/>
      <c r="D415" s="2"/>
      <c r="E415" s="2"/>
      <c r="F415" s="3"/>
      <c r="G415" s="6">
        <v>11</v>
      </c>
      <c r="H415" s="7"/>
      <c r="J415" s="1">
        <f t="shared" si="37"/>
        <v>0</v>
      </c>
      <c r="M415" s="1">
        <f t="shared" si="39"/>
        <v>0</v>
      </c>
      <c r="N415" s="952"/>
    </row>
    <row r="416" spans="1:14" x14ac:dyDescent="0.3">
      <c r="A416" s="954"/>
      <c r="B416" s="957"/>
      <c r="C416" s="956"/>
      <c r="D416" s="2"/>
      <c r="E416" s="2"/>
      <c r="F416" s="3"/>
      <c r="G416" s="6">
        <v>12</v>
      </c>
      <c r="H416" s="8" t="s">
        <v>18</v>
      </c>
      <c r="J416" s="1">
        <f t="shared" si="37"/>
        <v>0</v>
      </c>
      <c r="M416" s="1">
        <f t="shared" si="39"/>
        <v>0</v>
      </c>
      <c r="N416" s="952"/>
    </row>
    <row r="417" spans="1:14" x14ac:dyDescent="0.3">
      <c r="A417" s="9"/>
      <c r="B417" s="9"/>
      <c r="C417" s="9"/>
      <c r="D417" s="9"/>
      <c r="E417" s="9"/>
      <c r="F417" s="9"/>
      <c r="G417" s="9"/>
      <c r="H417" s="9"/>
      <c r="J417" s="1">
        <f t="shared" si="37"/>
        <v>0</v>
      </c>
    </row>
    <row r="418" spans="1:14" ht="33" x14ac:dyDescent="0.3">
      <c r="A418" s="953">
        <v>33</v>
      </c>
      <c r="B418" s="955" t="s">
        <v>166</v>
      </c>
      <c r="C418" s="958"/>
      <c r="D418" s="2" t="s">
        <v>166</v>
      </c>
      <c r="E418" s="12" t="s">
        <v>167</v>
      </c>
      <c r="F418" s="3">
        <v>1</v>
      </c>
      <c r="G418" s="4">
        <v>1</v>
      </c>
      <c r="H418" s="16" t="s">
        <v>18</v>
      </c>
      <c r="J418" s="1">
        <f t="shared" si="37"/>
        <v>1</v>
      </c>
      <c r="M418" s="1">
        <f t="shared" ref="M418:M429" si="40">IF(H418="X",L418,0)</f>
        <v>0</v>
      </c>
      <c r="N418" s="952"/>
    </row>
    <row r="419" spans="1:14" x14ac:dyDescent="0.3">
      <c r="A419" s="954"/>
      <c r="B419" s="956"/>
      <c r="C419" s="956"/>
      <c r="D419" s="2"/>
      <c r="E419" s="2"/>
      <c r="F419" s="3"/>
      <c r="G419" s="6">
        <v>2</v>
      </c>
      <c r="H419" s="717" t="s">
        <v>18</v>
      </c>
      <c r="J419" s="1">
        <f t="shared" si="37"/>
        <v>0</v>
      </c>
      <c r="M419" s="1">
        <f t="shared" si="40"/>
        <v>0</v>
      </c>
      <c r="N419" s="952"/>
    </row>
    <row r="420" spans="1:14" x14ac:dyDescent="0.3">
      <c r="A420" s="954"/>
      <c r="B420" s="956"/>
      <c r="C420" s="956"/>
      <c r="D420" s="2"/>
      <c r="E420" s="2"/>
      <c r="F420" s="3"/>
      <c r="G420" s="6">
        <v>3</v>
      </c>
      <c r="H420" s="717" t="s">
        <v>18</v>
      </c>
      <c r="J420" s="1">
        <f t="shared" si="37"/>
        <v>0</v>
      </c>
      <c r="M420" s="1">
        <f t="shared" si="40"/>
        <v>0</v>
      </c>
      <c r="N420" s="952"/>
    </row>
    <row r="421" spans="1:14" x14ac:dyDescent="0.3">
      <c r="A421" s="954"/>
      <c r="B421" s="956"/>
      <c r="C421" s="956"/>
      <c r="D421" s="2"/>
      <c r="E421" s="2"/>
      <c r="F421" s="3"/>
      <c r="G421" s="4">
        <v>4</v>
      </c>
      <c r="H421" s="717" t="s">
        <v>18</v>
      </c>
      <c r="J421" s="1">
        <f t="shared" si="37"/>
        <v>0</v>
      </c>
      <c r="M421" s="1">
        <f t="shared" si="40"/>
        <v>0</v>
      </c>
      <c r="N421" s="952"/>
    </row>
    <row r="422" spans="1:14" x14ac:dyDescent="0.3">
      <c r="A422" s="954"/>
      <c r="B422" s="956"/>
      <c r="C422" s="956"/>
      <c r="D422" s="2"/>
      <c r="E422" s="2"/>
      <c r="F422" s="3"/>
      <c r="G422" s="6">
        <v>5</v>
      </c>
      <c r="H422" s="717" t="s">
        <v>18</v>
      </c>
      <c r="J422" s="1">
        <f t="shared" si="37"/>
        <v>0</v>
      </c>
      <c r="M422" s="1">
        <f t="shared" si="40"/>
        <v>0</v>
      </c>
      <c r="N422" s="952"/>
    </row>
    <row r="423" spans="1:14" x14ac:dyDescent="0.3">
      <c r="A423" s="954"/>
      <c r="B423" s="956"/>
      <c r="C423" s="956"/>
      <c r="D423" s="2"/>
      <c r="E423" s="2"/>
      <c r="F423" s="3"/>
      <c r="G423" s="6">
        <v>6</v>
      </c>
      <c r="H423" s="717" t="s">
        <v>18</v>
      </c>
      <c r="J423" s="1">
        <f t="shared" si="37"/>
        <v>0</v>
      </c>
      <c r="M423" s="1">
        <f t="shared" si="40"/>
        <v>0</v>
      </c>
      <c r="N423" s="952"/>
    </row>
    <row r="424" spans="1:14" x14ac:dyDescent="0.3">
      <c r="A424" s="954"/>
      <c r="B424" s="956"/>
      <c r="C424" s="956"/>
      <c r="D424" s="2"/>
      <c r="E424" s="2"/>
      <c r="F424" s="3"/>
      <c r="G424" s="4">
        <v>7</v>
      </c>
      <c r="H424" s="717" t="s">
        <v>18</v>
      </c>
      <c r="J424" s="1">
        <f t="shared" si="37"/>
        <v>0</v>
      </c>
      <c r="M424" s="1">
        <f t="shared" si="40"/>
        <v>0</v>
      </c>
      <c r="N424" s="952"/>
    </row>
    <row r="425" spans="1:14" x14ac:dyDescent="0.3">
      <c r="A425" s="954"/>
      <c r="B425" s="956"/>
      <c r="C425" s="956"/>
      <c r="D425" s="2"/>
      <c r="E425" s="2"/>
      <c r="F425" s="3"/>
      <c r="G425" s="6">
        <v>8</v>
      </c>
      <c r="H425" s="717" t="s">
        <v>18</v>
      </c>
      <c r="J425" s="1">
        <f t="shared" si="37"/>
        <v>0</v>
      </c>
      <c r="M425" s="1">
        <f t="shared" si="40"/>
        <v>0</v>
      </c>
      <c r="N425" s="952"/>
    </row>
    <row r="426" spans="1:14" x14ac:dyDescent="0.3">
      <c r="A426" s="954"/>
      <c r="B426" s="956"/>
      <c r="C426" s="956"/>
      <c r="D426" s="2"/>
      <c r="E426" s="2"/>
      <c r="F426" s="3"/>
      <c r="G426" s="6">
        <v>9</v>
      </c>
      <c r="H426" s="717" t="s">
        <v>18</v>
      </c>
      <c r="J426" s="1">
        <f t="shared" si="37"/>
        <v>0</v>
      </c>
      <c r="M426" s="1">
        <f t="shared" si="40"/>
        <v>0</v>
      </c>
      <c r="N426" s="952"/>
    </row>
    <row r="427" spans="1:14" x14ac:dyDescent="0.3">
      <c r="A427" s="954"/>
      <c r="B427" s="956"/>
      <c r="C427" s="956"/>
      <c r="D427" s="2"/>
      <c r="E427" s="2"/>
      <c r="F427" s="3"/>
      <c r="G427" s="4">
        <v>10</v>
      </c>
      <c r="H427" s="717" t="s">
        <v>18</v>
      </c>
      <c r="J427" s="1">
        <f t="shared" si="37"/>
        <v>0</v>
      </c>
      <c r="M427" s="1">
        <f t="shared" si="40"/>
        <v>0</v>
      </c>
      <c r="N427" s="952"/>
    </row>
    <row r="428" spans="1:14" x14ac:dyDescent="0.3">
      <c r="A428" s="954"/>
      <c r="B428" s="956"/>
      <c r="C428" s="956"/>
      <c r="D428" s="2"/>
      <c r="E428" s="2"/>
      <c r="F428" s="3"/>
      <c r="G428" s="6">
        <v>11</v>
      </c>
      <c r="H428" s="717" t="s">
        <v>18</v>
      </c>
      <c r="J428" s="1">
        <f t="shared" si="37"/>
        <v>0</v>
      </c>
      <c r="M428" s="1">
        <f t="shared" si="40"/>
        <v>0</v>
      </c>
      <c r="N428" s="952"/>
    </row>
    <row r="429" spans="1:14" x14ac:dyDescent="0.3">
      <c r="A429" s="954"/>
      <c r="B429" s="957"/>
      <c r="C429" s="956"/>
      <c r="D429" s="2"/>
      <c r="E429" s="2"/>
      <c r="F429" s="3"/>
      <c r="G429" s="6">
        <v>12</v>
      </c>
      <c r="H429" s="15" t="s">
        <v>18</v>
      </c>
      <c r="J429" s="1">
        <f t="shared" si="37"/>
        <v>0</v>
      </c>
      <c r="M429" s="1">
        <f t="shared" si="40"/>
        <v>0</v>
      </c>
      <c r="N429" s="952"/>
    </row>
    <row r="430" spans="1:14" x14ac:dyDescent="0.3">
      <c r="A430" s="9"/>
      <c r="B430" s="9"/>
      <c r="C430" s="9"/>
      <c r="D430" s="9"/>
      <c r="E430" s="9"/>
      <c r="F430" s="9"/>
      <c r="G430" s="9"/>
      <c r="H430" s="9"/>
      <c r="J430" s="1">
        <f t="shared" si="37"/>
        <v>0</v>
      </c>
    </row>
    <row r="431" spans="1:14" x14ac:dyDescent="0.3">
      <c r="A431" s="953">
        <v>34</v>
      </c>
      <c r="B431" s="955" t="s">
        <v>168</v>
      </c>
      <c r="C431" s="958"/>
      <c r="D431" s="2" t="s">
        <v>169</v>
      </c>
      <c r="E431" s="12" t="s">
        <v>170</v>
      </c>
      <c r="F431" s="3">
        <v>0.05</v>
      </c>
      <c r="G431" s="4">
        <v>1</v>
      </c>
      <c r="H431" s="5"/>
      <c r="J431" s="1">
        <f t="shared" si="37"/>
        <v>1</v>
      </c>
      <c r="M431" s="1">
        <f t="shared" ref="M431:M442" si="41">IF(H431="X",L431,0)</f>
        <v>0</v>
      </c>
      <c r="N431" s="952"/>
    </row>
    <row r="432" spans="1:14" x14ac:dyDescent="0.3">
      <c r="A432" s="954"/>
      <c r="B432" s="956"/>
      <c r="C432" s="956"/>
      <c r="D432" s="2" t="s">
        <v>171</v>
      </c>
      <c r="E432" s="2" t="s">
        <v>172</v>
      </c>
      <c r="F432" s="3">
        <v>0.95</v>
      </c>
      <c r="G432" s="6">
        <v>2</v>
      </c>
      <c r="H432" s="7" t="s">
        <v>18</v>
      </c>
      <c r="J432" s="1">
        <f t="shared" si="37"/>
        <v>1</v>
      </c>
      <c r="M432" s="1">
        <f t="shared" si="41"/>
        <v>0</v>
      </c>
      <c r="N432" s="952"/>
    </row>
    <row r="433" spans="1:14" x14ac:dyDescent="0.3">
      <c r="A433" s="954"/>
      <c r="B433" s="956"/>
      <c r="C433" s="956"/>
      <c r="D433" s="2"/>
      <c r="E433" s="2"/>
      <c r="F433" s="3"/>
      <c r="G433" s="6">
        <v>3</v>
      </c>
      <c r="H433" s="7"/>
      <c r="J433" s="1">
        <f t="shared" si="37"/>
        <v>0</v>
      </c>
      <c r="M433" s="1">
        <f t="shared" si="41"/>
        <v>0</v>
      </c>
      <c r="N433" s="952"/>
    </row>
    <row r="434" spans="1:14" x14ac:dyDescent="0.3">
      <c r="A434" s="954"/>
      <c r="B434" s="956"/>
      <c r="C434" s="956"/>
      <c r="D434" s="2"/>
      <c r="E434" s="2"/>
      <c r="F434" s="3"/>
      <c r="G434" s="4">
        <v>4</v>
      </c>
      <c r="H434" s="7"/>
      <c r="J434" s="1">
        <f t="shared" si="37"/>
        <v>0</v>
      </c>
      <c r="M434" s="1">
        <f t="shared" si="41"/>
        <v>0</v>
      </c>
      <c r="N434" s="952"/>
    </row>
    <row r="435" spans="1:14" x14ac:dyDescent="0.3">
      <c r="A435" s="954"/>
      <c r="B435" s="956"/>
      <c r="C435" s="956"/>
      <c r="D435" s="2"/>
      <c r="E435" s="2"/>
      <c r="F435" s="3"/>
      <c r="G435" s="6">
        <v>5</v>
      </c>
      <c r="H435" s="7" t="s">
        <v>18</v>
      </c>
      <c r="J435" s="1">
        <f t="shared" si="37"/>
        <v>0</v>
      </c>
      <c r="M435" s="1">
        <f t="shared" si="41"/>
        <v>0</v>
      </c>
      <c r="N435" s="952"/>
    </row>
    <row r="436" spans="1:14" x14ac:dyDescent="0.3">
      <c r="A436" s="954"/>
      <c r="B436" s="956"/>
      <c r="C436" s="956"/>
      <c r="D436" s="2"/>
      <c r="E436" s="2"/>
      <c r="F436" s="3"/>
      <c r="G436" s="6">
        <v>6</v>
      </c>
      <c r="H436" s="7"/>
      <c r="J436" s="1">
        <f t="shared" si="37"/>
        <v>0</v>
      </c>
      <c r="M436" s="1">
        <f t="shared" si="41"/>
        <v>0</v>
      </c>
      <c r="N436" s="952"/>
    </row>
    <row r="437" spans="1:14" x14ac:dyDescent="0.3">
      <c r="A437" s="954"/>
      <c r="B437" s="956"/>
      <c r="C437" s="956"/>
      <c r="D437" s="2"/>
      <c r="E437" s="2"/>
      <c r="F437" s="3"/>
      <c r="G437" s="4">
        <v>7</v>
      </c>
      <c r="H437" s="7"/>
      <c r="J437" s="1">
        <f t="shared" si="37"/>
        <v>0</v>
      </c>
      <c r="M437" s="1">
        <f t="shared" si="41"/>
        <v>0</v>
      </c>
      <c r="N437" s="952"/>
    </row>
    <row r="438" spans="1:14" x14ac:dyDescent="0.3">
      <c r="A438" s="954"/>
      <c r="B438" s="956"/>
      <c r="C438" s="956"/>
      <c r="D438" s="2"/>
      <c r="E438" s="2"/>
      <c r="F438" s="3"/>
      <c r="G438" s="6">
        <v>8</v>
      </c>
      <c r="H438" s="7" t="s">
        <v>18</v>
      </c>
      <c r="J438" s="1">
        <f t="shared" si="37"/>
        <v>0</v>
      </c>
      <c r="M438" s="1">
        <f t="shared" si="41"/>
        <v>0</v>
      </c>
      <c r="N438" s="952"/>
    </row>
    <row r="439" spans="1:14" x14ac:dyDescent="0.3">
      <c r="A439" s="954"/>
      <c r="B439" s="956"/>
      <c r="C439" s="956"/>
      <c r="D439" s="2"/>
      <c r="E439" s="2"/>
      <c r="F439" s="3"/>
      <c r="G439" s="6">
        <v>9</v>
      </c>
      <c r="H439" s="7"/>
      <c r="J439" s="1">
        <f t="shared" si="37"/>
        <v>0</v>
      </c>
      <c r="M439" s="1">
        <f t="shared" si="41"/>
        <v>0</v>
      </c>
      <c r="N439" s="952"/>
    </row>
    <row r="440" spans="1:14" x14ac:dyDescent="0.3">
      <c r="A440" s="954"/>
      <c r="B440" s="956"/>
      <c r="C440" s="956"/>
      <c r="D440" s="2"/>
      <c r="E440" s="2"/>
      <c r="F440" s="3"/>
      <c r="G440" s="4">
        <v>10</v>
      </c>
      <c r="H440" s="7"/>
      <c r="J440" s="1">
        <f t="shared" si="37"/>
        <v>0</v>
      </c>
      <c r="M440" s="1">
        <f t="shared" si="41"/>
        <v>0</v>
      </c>
      <c r="N440" s="952"/>
    </row>
    <row r="441" spans="1:14" x14ac:dyDescent="0.3">
      <c r="A441" s="954"/>
      <c r="B441" s="956"/>
      <c r="C441" s="956"/>
      <c r="D441" s="2"/>
      <c r="E441" s="2"/>
      <c r="F441" s="3"/>
      <c r="G441" s="6">
        <v>11</v>
      </c>
      <c r="H441" s="7"/>
      <c r="J441" s="1">
        <f t="shared" si="37"/>
        <v>0</v>
      </c>
      <c r="M441" s="1">
        <f t="shared" si="41"/>
        <v>0</v>
      </c>
      <c r="N441" s="952"/>
    </row>
    <row r="442" spans="1:14" x14ac:dyDescent="0.3">
      <c r="A442" s="954"/>
      <c r="B442" s="957"/>
      <c r="C442" s="956"/>
      <c r="D442" s="2"/>
      <c r="E442" s="2"/>
      <c r="F442" s="3"/>
      <c r="G442" s="6">
        <v>12</v>
      </c>
      <c r="H442" s="8" t="s">
        <v>18</v>
      </c>
      <c r="J442" s="1">
        <f t="shared" si="37"/>
        <v>0</v>
      </c>
      <c r="M442" s="1">
        <f t="shared" si="41"/>
        <v>0</v>
      </c>
      <c r="N442" s="952"/>
    </row>
    <row r="443" spans="1:14" x14ac:dyDescent="0.3">
      <c r="A443" s="9"/>
      <c r="B443" s="9"/>
      <c r="C443" s="9"/>
      <c r="D443" s="9"/>
      <c r="E443" s="9"/>
      <c r="F443" s="9"/>
      <c r="G443" s="9"/>
      <c r="H443" s="9"/>
      <c r="J443" s="1">
        <f t="shared" si="37"/>
        <v>0</v>
      </c>
    </row>
    <row r="444" spans="1:14" x14ac:dyDescent="0.3">
      <c r="A444" s="953">
        <v>35</v>
      </c>
      <c r="B444" s="955" t="s">
        <v>173</v>
      </c>
      <c r="C444" s="958"/>
      <c r="D444" s="2" t="s">
        <v>174</v>
      </c>
      <c r="E444" s="12" t="s">
        <v>175</v>
      </c>
      <c r="F444" s="3">
        <v>0.4</v>
      </c>
      <c r="G444" s="4">
        <v>1</v>
      </c>
      <c r="H444" s="5" t="s">
        <v>18</v>
      </c>
      <c r="J444" s="1">
        <f t="shared" si="37"/>
        <v>1</v>
      </c>
      <c r="M444" s="1">
        <f t="shared" ref="M444:M455" si="42">IF(H444="X",L444,0)</f>
        <v>0</v>
      </c>
      <c r="N444" s="952"/>
    </row>
    <row r="445" spans="1:14" x14ac:dyDescent="0.3">
      <c r="A445" s="954"/>
      <c r="B445" s="956"/>
      <c r="C445" s="956"/>
      <c r="D445" s="2" t="s">
        <v>176</v>
      </c>
      <c r="E445" s="2" t="s">
        <v>177</v>
      </c>
      <c r="F445" s="3">
        <v>0.35</v>
      </c>
      <c r="G445" s="6">
        <v>2</v>
      </c>
      <c r="H445" s="7" t="s">
        <v>18</v>
      </c>
      <c r="J445" s="1">
        <f t="shared" si="37"/>
        <v>1</v>
      </c>
      <c r="M445" s="1">
        <f t="shared" si="42"/>
        <v>0</v>
      </c>
      <c r="N445" s="952"/>
    </row>
    <row r="446" spans="1:14" x14ac:dyDescent="0.3">
      <c r="A446" s="954"/>
      <c r="B446" s="956"/>
      <c r="C446" s="956"/>
      <c r="D446" s="2" t="s">
        <v>178</v>
      </c>
      <c r="E446" s="2" t="s">
        <v>179</v>
      </c>
      <c r="F446" s="3">
        <v>0.25</v>
      </c>
      <c r="G446" s="6">
        <v>3</v>
      </c>
      <c r="H446" s="7" t="s">
        <v>18</v>
      </c>
      <c r="J446" s="1">
        <f t="shared" si="37"/>
        <v>1</v>
      </c>
      <c r="M446" s="1">
        <f t="shared" si="42"/>
        <v>0</v>
      </c>
      <c r="N446" s="952"/>
    </row>
    <row r="447" spans="1:14" x14ac:dyDescent="0.3">
      <c r="A447" s="954"/>
      <c r="B447" s="956"/>
      <c r="C447" s="956"/>
      <c r="D447" s="2"/>
      <c r="E447" s="2"/>
      <c r="F447" s="3"/>
      <c r="G447" s="4">
        <v>4</v>
      </c>
      <c r="H447" s="7" t="s">
        <v>18</v>
      </c>
      <c r="J447" s="1">
        <f t="shared" si="37"/>
        <v>0</v>
      </c>
      <c r="M447" s="1">
        <f t="shared" si="42"/>
        <v>0</v>
      </c>
      <c r="N447" s="952"/>
    </row>
    <row r="448" spans="1:14" x14ac:dyDescent="0.3">
      <c r="A448" s="954"/>
      <c r="B448" s="956"/>
      <c r="C448" s="956"/>
      <c r="D448" s="2"/>
      <c r="E448" s="2"/>
      <c r="F448" s="3"/>
      <c r="G448" s="6">
        <v>5</v>
      </c>
      <c r="H448" s="7" t="s">
        <v>18</v>
      </c>
      <c r="J448" s="1">
        <f t="shared" si="37"/>
        <v>0</v>
      </c>
      <c r="M448" s="1">
        <f t="shared" si="42"/>
        <v>0</v>
      </c>
      <c r="N448" s="952"/>
    </row>
    <row r="449" spans="1:14" x14ac:dyDescent="0.3">
      <c r="A449" s="954"/>
      <c r="B449" s="956"/>
      <c r="C449" s="956"/>
      <c r="D449" s="2"/>
      <c r="E449" s="2"/>
      <c r="F449" s="3"/>
      <c r="G449" s="6">
        <v>6</v>
      </c>
      <c r="H449" s="7" t="s">
        <v>18</v>
      </c>
      <c r="J449" s="1">
        <f t="shared" si="37"/>
        <v>0</v>
      </c>
      <c r="M449" s="1">
        <f t="shared" si="42"/>
        <v>0</v>
      </c>
      <c r="N449" s="952"/>
    </row>
    <row r="450" spans="1:14" x14ac:dyDescent="0.3">
      <c r="A450" s="954"/>
      <c r="B450" s="956"/>
      <c r="C450" s="956"/>
      <c r="D450" s="2"/>
      <c r="E450" s="2"/>
      <c r="F450" s="3"/>
      <c r="G450" s="4">
        <v>7</v>
      </c>
      <c r="H450" s="7" t="s">
        <v>18</v>
      </c>
      <c r="J450" s="1">
        <f t="shared" si="37"/>
        <v>0</v>
      </c>
      <c r="M450" s="1">
        <f t="shared" si="42"/>
        <v>0</v>
      </c>
      <c r="N450" s="952"/>
    </row>
    <row r="451" spans="1:14" x14ac:dyDescent="0.3">
      <c r="A451" s="954"/>
      <c r="B451" s="956"/>
      <c r="C451" s="956"/>
      <c r="D451" s="2"/>
      <c r="E451" s="2"/>
      <c r="F451" s="3"/>
      <c r="G451" s="6">
        <v>8</v>
      </c>
      <c r="H451" s="7" t="s">
        <v>18</v>
      </c>
      <c r="J451" s="1">
        <f t="shared" ref="J451:J514" si="43">COUNTIF(E:E,E451)</f>
        <v>0</v>
      </c>
      <c r="M451" s="1">
        <f t="shared" si="42"/>
        <v>0</v>
      </c>
      <c r="N451" s="952"/>
    </row>
    <row r="452" spans="1:14" x14ac:dyDescent="0.3">
      <c r="A452" s="954"/>
      <c r="B452" s="956"/>
      <c r="C452" s="956"/>
      <c r="D452" s="2"/>
      <c r="E452" s="2"/>
      <c r="F452" s="3"/>
      <c r="G452" s="6">
        <v>9</v>
      </c>
      <c r="H452" s="7" t="s">
        <v>18</v>
      </c>
      <c r="J452" s="1">
        <f t="shared" si="43"/>
        <v>0</v>
      </c>
      <c r="M452" s="1">
        <f t="shared" si="42"/>
        <v>0</v>
      </c>
      <c r="N452" s="952"/>
    </row>
    <row r="453" spans="1:14" x14ac:dyDescent="0.3">
      <c r="A453" s="954"/>
      <c r="B453" s="956"/>
      <c r="C453" s="956"/>
      <c r="D453" s="2"/>
      <c r="E453" s="2"/>
      <c r="F453" s="3"/>
      <c r="G453" s="4">
        <v>10</v>
      </c>
      <c r="H453" s="7" t="s">
        <v>18</v>
      </c>
      <c r="J453" s="1">
        <f t="shared" si="43"/>
        <v>0</v>
      </c>
      <c r="M453" s="1">
        <f t="shared" si="42"/>
        <v>0</v>
      </c>
      <c r="N453" s="952"/>
    </row>
    <row r="454" spans="1:14" x14ac:dyDescent="0.3">
      <c r="A454" s="954"/>
      <c r="B454" s="956"/>
      <c r="C454" s="956"/>
      <c r="D454" s="2"/>
      <c r="E454" s="2"/>
      <c r="F454" s="3"/>
      <c r="G454" s="6">
        <v>11</v>
      </c>
      <c r="H454" s="7" t="s">
        <v>18</v>
      </c>
      <c r="J454" s="1">
        <f t="shared" si="43"/>
        <v>0</v>
      </c>
      <c r="M454" s="1">
        <f t="shared" si="42"/>
        <v>0</v>
      </c>
      <c r="N454" s="952"/>
    </row>
    <row r="455" spans="1:14" x14ac:dyDescent="0.3">
      <c r="A455" s="954"/>
      <c r="B455" s="957"/>
      <c r="C455" s="956"/>
      <c r="D455" s="2"/>
      <c r="E455" s="2"/>
      <c r="F455" s="3"/>
      <c r="G455" s="6">
        <v>12</v>
      </c>
      <c r="H455" s="8" t="s">
        <v>18</v>
      </c>
      <c r="J455" s="1">
        <f t="shared" si="43"/>
        <v>0</v>
      </c>
      <c r="M455" s="1">
        <f t="shared" si="42"/>
        <v>0</v>
      </c>
      <c r="N455" s="952"/>
    </row>
    <row r="456" spans="1:14" x14ac:dyDescent="0.3">
      <c r="A456" s="9"/>
      <c r="B456" s="9"/>
      <c r="C456" s="9"/>
      <c r="D456" s="9"/>
      <c r="E456" s="9"/>
      <c r="F456" s="9"/>
      <c r="G456" s="9"/>
      <c r="H456" s="9"/>
      <c r="J456" s="1">
        <f t="shared" si="43"/>
        <v>0</v>
      </c>
    </row>
    <row r="457" spans="1:14" x14ac:dyDescent="0.3">
      <c r="A457" s="953">
        <v>36</v>
      </c>
      <c r="B457" s="955" t="s">
        <v>180</v>
      </c>
      <c r="C457" s="958"/>
      <c r="D457" s="2" t="s">
        <v>180</v>
      </c>
      <c r="E457" s="12" t="s">
        <v>181</v>
      </c>
      <c r="F457" s="3">
        <v>1</v>
      </c>
      <c r="G457" s="4">
        <v>1</v>
      </c>
      <c r="H457" s="5" t="s">
        <v>18</v>
      </c>
      <c r="J457" s="1">
        <f t="shared" si="43"/>
        <v>1</v>
      </c>
      <c r="M457" s="1">
        <f t="shared" ref="M457:M468" si="44">IF(H457="X",L457,0)</f>
        <v>0</v>
      </c>
      <c r="N457" s="952"/>
    </row>
    <row r="458" spans="1:14" x14ac:dyDescent="0.3">
      <c r="A458" s="954"/>
      <c r="B458" s="956"/>
      <c r="C458" s="956"/>
      <c r="D458" s="2"/>
      <c r="E458" s="2"/>
      <c r="F458" s="3"/>
      <c r="G458" s="6">
        <v>2</v>
      </c>
      <c r="H458" s="7" t="s">
        <v>18</v>
      </c>
      <c r="J458" s="1">
        <f t="shared" si="43"/>
        <v>0</v>
      </c>
      <c r="M458" s="1">
        <f t="shared" si="44"/>
        <v>0</v>
      </c>
      <c r="N458" s="952"/>
    </row>
    <row r="459" spans="1:14" x14ac:dyDescent="0.3">
      <c r="A459" s="954"/>
      <c r="B459" s="956"/>
      <c r="C459" s="956"/>
      <c r="D459" s="2"/>
      <c r="E459" s="2"/>
      <c r="F459" s="3"/>
      <c r="G459" s="6">
        <v>3</v>
      </c>
      <c r="H459" s="7" t="s">
        <v>18</v>
      </c>
      <c r="J459" s="1">
        <f t="shared" si="43"/>
        <v>0</v>
      </c>
      <c r="M459" s="1">
        <f t="shared" si="44"/>
        <v>0</v>
      </c>
      <c r="N459" s="952"/>
    </row>
    <row r="460" spans="1:14" x14ac:dyDescent="0.3">
      <c r="A460" s="954"/>
      <c r="B460" s="956"/>
      <c r="C460" s="956"/>
      <c r="D460" s="2"/>
      <c r="E460" s="2"/>
      <c r="F460" s="3"/>
      <c r="G460" s="4">
        <v>4</v>
      </c>
      <c r="H460" s="7" t="s">
        <v>18</v>
      </c>
      <c r="J460" s="1">
        <f t="shared" si="43"/>
        <v>0</v>
      </c>
      <c r="M460" s="1">
        <f t="shared" si="44"/>
        <v>0</v>
      </c>
      <c r="N460" s="952"/>
    </row>
    <row r="461" spans="1:14" x14ac:dyDescent="0.3">
      <c r="A461" s="954"/>
      <c r="B461" s="956"/>
      <c r="C461" s="956"/>
      <c r="D461" s="2"/>
      <c r="E461" s="2"/>
      <c r="F461" s="3"/>
      <c r="G461" s="6">
        <v>5</v>
      </c>
      <c r="H461" s="7" t="s">
        <v>18</v>
      </c>
      <c r="J461" s="1">
        <f t="shared" si="43"/>
        <v>0</v>
      </c>
      <c r="M461" s="1">
        <f t="shared" si="44"/>
        <v>0</v>
      </c>
      <c r="N461" s="952"/>
    </row>
    <row r="462" spans="1:14" x14ac:dyDescent="0.3">
      <c r="A462" s="954"/>
      <c r="B462" s="956"/>
      <c r="C462" s="956"/>
      <c r="D462" s="2"/>
      <c r="E462" s="2"/>
      <c r="F462" s="3"/>
      <c r="G462" s="6">
        <v>6</v>
      </c>
      <c r="H462" s="7" t="s">
        <v>18</v>
      </c>
      <c r="J462" s="1">
        <f t="shared" si="43"/>
        <v>0</v>
      </c>
      <c r="M462" s="1">
        <f t="shared" si="44"/>
        <v>0</v>
      </c>
      <c r="N462" s="952"/>
    </row>
    <row r="463" spans="1:14" x14ac:dyDescent="0.3">
      <c r="A463" s="954"/>
      <c r="B463" s="956"/>
      <c r="C463" s="956"/>
      <c r="D463" s="2"/>
      <c r="E463" s="2"/>
      <c r="F463" s="3"/>
      <c r="G463" s="4">
        <v>7</v>
      </c>
      <c r="H463" s="7" t="s">
        <v>18</v>
      </c>
      <c r="J463" s="1">
        <f t="shared" si="43"/>
        <v>0</v>
      </c>
      <c r="M463" s="1">
        <f t="shared" si="44"/>
        <v>0</v>
      </c>
      <c r="N463" s="952"/>
    </row>
    <row r="464" spans="1:14" x14ac:dyDescent="0.3">
      <c r="A464" s="954"/>
      <c r="B464" s="956"/>
      <c r="C464" s="956"/>
      <c r="D464" s="2"/>
      <c r="E464" s="2"/>
      <c r="F464" s="3"/>
      <c r="G464" s="6">
        <v>8</v>
      </c>
      <c r="H464" s="7" t="s">
        <v>18</v>
      </c>
      <c r="J464" s="1">
        <f t="shared" si="43"/>
        <v>0</v>
      </c>
      <c r="M464" s="1">
        <f t="shared" si="44"/>
        <v>0</v>
      </c>
      <c r="N464" s="952"/>
    </row>
    <row r="465" spans="1:14" x14ac:dyDescent="0.3">
      <c r="A465" s="954"/>
      <c r="B465" s="956"/>
      <c r="C465" s="956"/>
      <c r="D465" s="2"/>
      <c r="E465" s="2"/>
      <c r="F465" s="3"/>
      <c r="G465" s="6">
        <v>9</v>
      </c>
      <c r="H465" s="7" t="s">
        <v>18</v>
      </c>
      <c r="J465" s="1">
        <f t="shared" si="43"/>
        <v>0</v>
      </c>
      <c r="M465" s="1">
        <f t="shared" si="44"/>
        <v>0</v>
      </c>
      <c r="N465" s="952"/>
    </row>
    <row r="466" spans="1:14" x14ac:dyDescent="0.3">
      <c r="A466" s="954"/>
      <c r="B466" s="956"/>
      <c r="C466" s="956"/>
      <c r="D466" s="2"/>
      <c r="E466" s="2"/>
      <c r="F466" s="3"/>
      <c r="G466" s="4">
        <v>10</v>
      </c>
      <c r="H466" s="7" t="s">
        <v>18</v>
      </c>
      <c r="J466" s="1">
        <f t="shared" si="43"/>
        <v>0</v>
      </c>
      <c r="M466" s="1">
        <f t="shared" si="44"/>
        <v>0</v>
      </c>
      <c r="N466" s="952"/>
    </row>
    <row r="467" spans="1:14" x14ac:dyDescent="0.3">
      <c r="A467" s="954"/>
      <c r="B467" s="956"/>
      <c r="C467" s="956"/>
      <c r="D467" s="2"/>
      <c r="E467" s="2"/>
      <c r="F467" s="3"/>
      <c r="G467" s="6">
        <v>11</v>
      </c>
      <c r="H467" s="7" t="s">
        <v>18</v>
      </c>
      <c r="J467" s="1">
        <f t="shared" si="43"/>
        <v>0</v>
      </c>
      <c r="M467" s="1">
        <f t="shared" si="44"/>
        <v>0</v>
      </c>
      <c r="N467" s="952"/>
    </row>
    <row r="468" spans="1:14" x14ac:dyDescent="0.3">
      <c r="A468" s="954"/>
      <c r="B468" s="957"/>
      <c r="C468" s="956"/>
      <c r="D468" s="2"/>
      <c r="E468" s="2"/>
      <c r="F468" s="3"/>
      <c r="G468" s="6">
        <v>12</v>
      </c>
      <c r="H468" s="8" t="s">
        <v>18</v>
      </c>
      <c r="J468" s="1">
        <f t="shared" si="43"/>
        <v>0</v>
      </c>
      <c r="M468" s="1">
        <f t="shared" si="44"/>
        <v>0</v>
      </c>
      <c r="N468" s="952"/>
    </row>
    <row r="469" spans="1:14" x14ac:dyDescent="0.3">
      <c r="A469" s="9"/>
      <c r="B469" s="9"/>
      <c r="C469" s="9"/>
      <c r="D469" s="9"/>
      <c r="E469" s="9"/>
      <c r="F469" s="9"/>
      <c r="G469" s="9"/>
      <c r="H469" s="9"/>
      <c r="J469" s="1">
        <f t="shared" si="43"/>
        <v>0</v>
      </c>
    </row>
    <row r="470" spans="1:14" ht="49.5" x14ac:dyDescent="0.3">
      <c r="A470" s="953">
        <v>37</v>
      </c>
      <c r="B470" s="955" t="s">
        <v>182</v>
      </c>
      <c r="C470" s="958"/>
      <c r="D470" s="2" t="s">
        <v>183</v>
      </c>
      <c r="E470" s="12" t="s">
        <v>184</v>
      </c>
      <c r="F470" s="3">
        <v>0.23</v>
      </c>
      <c r="G470" s="4">
        <v>1</v>
      </c>
      <c r="H470" s="5"/>
      <c r="J470" s="1">
        <f t="shared" si="43"/>
        <v>1</v>
      </c>
      <c r="M470" s="1">
        <f t="shared" ref="M470:M481" si="45">IF(H470="X",L470,0)</f>
        <v>0</v>
      </c>
      <c r="N470" s="952"/>
    </row>
    <row r="471" spans="1:14" ht="33" x14ac:dyDescent="0.3">
      <c r="A471" s="954"/>
      <c r="B471" s="956"/>
      <c r="C471" s="956"/>
      <c r="D471" s="2" t="s">
        <v>185</v>
      </c>
      <c r="E471" s="2" t="s">
        <v>186</v>
      </c>
      <c r="F471" s="3">
        <v>0.22</v>
      </c>
      <c r="G471" s="6">
        <v>2</v>
      </c>
      <c r="H471" s="7"/>
      <c r="J471" s="1">
        <f t="shared" si="43"/>
        <v>1</v>
      </c>
      <c r="M471" s="1">
        <f t="shared" si="45"/>
        <v>0</v>
      </c>
      <c r="N471" s="952"/>
    </row>
    <row r="472" spans="1:14" ht="33" x14ac:dyDescent="0.3">
      <c r="A472" s="954"/>
      <c r="B472" s="956"/>
      <c r="C472" s="956"/>
      <c r="D472" s="2" t="s">
        <v>187</v>
      </c>
      <c r="E472" s="2" t="s">
        <v>188</v>
      </c>
      <c r="F472" s="3">
        <v>0.55000000000000004</v>
      </c>
      <c r="G472" s="6">
        <v>3</v>
      </c>
      <c r="H472" s="7" t="s">
        <v>18</v>
      </c>
      <c r="J472" s="1">
        <f t="shared" si="43"/>
        <v>1</v>
      </c>
      <c r="M472" s="1">
        <f t="shared" si="45"/>
        <v>0</v>
      </c>
      <c r="N472" s="952"/>
    </row>
    <row r="473" spans="1:14" x14ac:dyDescent="0.3">
      <c r="A473" s="954"/>
      <c r="B473" s="956"/>
      <c r="C473" s="956"/>
      <c r="D473" s="2"/>
      <c r="E473" s="2"/>
      <c r="F473" s="3"/>
      <c r="G473" s="4">
        <v>4</v>
      </c>
      <c r="H473" s="7"/>
      <c r="J473" s="1">
        <f t="shared" si="43"/>
        <v>0</v>
      </c>
      <c r="M473" s="1">
        <f t="shared" si="45"/>
        <v>0</v>
      </c>
      <c r="N473" s="952"/>
    </row>
    <row r="474" spans="1:14" x14ac:dyDescent="0.3">
      <c r="A474" s="954"/>
      <c r="B474" s="956"/>
      <c r="C474" s="956"/>
      <c r="D474" s="2"/>
      <c r="E474" s="2"/>
      <c r="F474" s="3"/>
      <c r="G474" s="6">
        <v>5</v>
      </c>
      <c r="H474" s="7"/>
      <c r="J474" s="1">
        <f t="shared" si="43"/>
        <v>0</v>
      </c>
      <c r="M474" s="1">
        <f t="shared" si="45"/>
        <v>0</v>
      </c>
      <c r="N474" s="952"/>
    </row>
    <row r="475" spans="1:14" x14ac:dyDescent="0.3">
      <c r="A475" s="954"/>
      <c r="B475" s="956"/>
      <c r="C475" s="956"/>
      <c r="D475" s="2"/>
      <c r="E475" s="2"/>
      <c r="F475" s="3"/>
      <c r="G475" s="6">
        <v>6</v>
      </c>
      <c r="H475" s="7" t="s">
        <v>18</v>
      </c>
      <c r="J475" s="1">
        <f t="shared" si="43"/>
        <v>0</v>
      </c>
      <c r="M475" s="1">
        <f t="shared" si="45"/>
        <v>0</v>
      </c>
      <c r="N475" s="952"/>
    </row>
    <row r="476" spans="1:14" x14ac:dyDescent="0.3">
      <c r="A476" s="954"/>
      <c r="B476" s="956"/>
      <c r="C476" s="956"/>
      <c r="D476" s="2"/>
      <c r="E476" s="2"/>
      <c r="F476" s="3"/>
      <c r="G476" s="4">
        <v>7</v>
      </c>
      <c r="H476" s="7"/>
      <c r="J476" s="1">
        <f t="shared" si="43"/>
        <v>0</v>
      </c>
      <c r="M476" s="1">
        <f t="shared" si="45"/>
        <v>0</v>
      </c>
      <c r="N476" s="952"/>
    </row>
    <row r="477" spans="1:14" x14ac:dyDescent="0.3">
      <c r="A477" s="954"/>
      <c r="B477" s="956"/>
      <c r="C477" s="956"/>
      <c r="D477" s="2"/>
      <c r="E477" s="2"/>
      <c r="F477" s="3"/>
      <c r="G477" s="6">
        <v>8</v>
      </c>
      <c r="H477" s="7"/>
      <c r="J477" s="1">
        <f t="shared" si="43"/>
        <v>0</v>
      </c>
      <c r="M477" s="1">
        <f t="shared" si="45"/>
        <v>0</v>
      </c>
      <c r="N477" s="952"/>
    </row>
    <row r="478" spans="1:14" x14ac:dyDescent="0.3">
      <c r="A478" s="954"/>
      <c r="B478" s="956"/>
      <c r="C478" s="956"/>
      <c r="D478" s="2"/>
      <c r="E478" s="2"/>
      <c r="F478" s="3"/>
      <c r="G478" s="6">
        <v>9</v>
      </c>
      <c r="H478" s="7"/>
      <c r="J478" s="1">
        <f t="shared" si="43"/>
        <v>0</v>
      </c>
      <c r="M478" s="1">
        <f t="shared" si="45"/>
        <v>0</v>
      </c>
      <c r="N478" s="952"/>
    </row>
    <row r="479" spans="1:14" x14ac:dyDescent="0.3">
      <c r="A479" s="954"/>
      <c r="B479" s="956"/>
      <c r="C479" s="956"/>
      <c r="D479" s="2"/>
      <c r="E479" s="2"/>
      <c r="F479" s="3"/>
      <c r="G479" s="4">
        <v>10</v>
      </c>
      <c r="H479" s="7"/>
      <c r="J479" s="1">
        <f t="shared" si="43"/>
        <v>0</v>
      </c>
      <c r="M479" s="1">
        <f t="shared" si="45"/>
        <v>0</v>
      </c>
      <c r="N479" s="952"/>
    </row>
    <row r="480" spans="1:14" x14ac:dyDescent="0.3">
      <c r="A480" s="954"/>
      <c r="B480" s="956"/>
      <c r="C480" s="956"/>
      <c r="D480" s="2"/>
      <c r="E480" s="2"/>
      <c r="F480" s="3"/>
      <c r="G480" s="6">
        <v>11</v>
      </c>
      <c r="H480" s="7"/>
      <c r="J480" s="1">
        <f t="shared" si="43"/>
        <v>0</v>
      </c>
      <c r="M480" s="1">
        <f t="shared" si="45"/>
        <v>0</v>
      </c>
      <c r="N480" s="952"/>
    </row>
    <row r="481" spans="1:14" x14ac:dyDescent="0.3">
      <c r="A481" s="954"/>
      <c r="B481" s="957"/>
      <c r="C481" s="956"/>
      <c r="D481" s="2"/>
      <c r="E481" s="2"/>
      <c r="F481" s="3"/>
      <c r="G481" s="6">
        <v>12</v>
      </c>
      <c r="H481" s="8" t="s">
        <v>18</v>
      </c>
      <c r="J481" s="1">
        <f t="shared" si="43"/>
        <v>0</v>
      </c>
      <c r="M481" s="1">
        <f t="shared" si="45"/>
        <v>0</v>
      </c>
      <c r="N481" s="952"/>
    </row>
    <row r="482" spans="1:14" x14ac:dyDescent="0.3">
      <c r="A482" s="9"/>
      <c r="B482" s="9"/>
      <c r="C482" s="9"/>
      <c r="D482" s="9"/>
      <c r="E482" s="9"/>
      <c r="F482" s="9"/>
      <c r="G482" s="9"/>
      <c r="H482" s="9"/>
      <c r="J482" s="1">
        <f t="shared" si="43"/>
        <v>0</v>
      </c>
    </row>
    <row r="483" spans="1:14" x14ac:dyDescent="0.3">
      <c r="A483" s="953">
        <v>38</v>
      </c>
      <c r="B483" s="955" t="s">
        <v>189</v>
      </c>
      <c r="C483" s="958"/>
      <c r="D483" s="2" t="s">
        <v>190</v>
      </c>
      <c r="E483" s="12" t="s">
        <v>191</v>
      </c>
      <c r="F483" s="3">
        <v>0.55000000000000004</v>
      </c>
      <c r="G483" s="4">
        <v>1</v>
      </c>
      <c r="H483" s="5" t="s">
        <v>18</v>
      </c>
      <c r="J483" s="1">
        <f t="shared" si="43"/>
        <v>1</v>
      </c>
      <c r="M483" s="1">
        <f t="shared" ref="M483:M494" si="46">IF(H483="X",L483,0)</f>
        <v>0</v>
      </c>
      <c r="N483" s="952"/>
    </row>
    <row r="484" spans="1:14" ht="33" x14ac:dyDescent="0.3">
      <c r="A484" s="954"/>
      <c r="B484" s="956"/>
      <c r="C484" s="956"/>
      <c r="D484" s="2" t="s">
        <v>192</v>
      </c>
      <c r="E484" s="2" t="s">
        <v>193</v>
      </c>
      <c r="F484" s="3">
        <v>0.45</v>
      </c>
      <c r="G484" s="6">
        <v>2</v>
      </c>
      <c r="H484" s="7"/>
      <c r="J484" s="1">
        <f t="shared" si="43"/>
        <v>1</v>
      </c>
      <c r="M484" s="1">
        <f t="shared" si="46"/>
        <v>0</v>
      </c>
      <c r="N484" s="952"/>
    </row>
    <row r="485" spans="1:14" x14ac:dyDescent="0.3">
      <c r="A485" s="954"/>
      <c r="B485" s="956"/>
      <c r="C485" s="956"/>
      <c r="D485" s="2"/>
      <c r="E485" s="2"/>
      <c r="F485" s="3"/>
      <c r="G485" s="6">
        <v>3</v>
      </c>
      <c r="H485" s="7" t="s">
        <v>18</v>
      </c>
      <c r="J485" s="1">
        <f t="shared" si="43"/>
        <v>0</v>
      </c>
      <c r="M485" s="1">
        <f t="shared" si="46"/>
        <v>0</v>
      </c>
      <c r="N485" s="952"/>
    </row>
    <row r="486" spans="1:14" x14ac:dyDescent="0.3">
      <c r="A486" s="954"/>
      <c r="B486" s="956"/>
      <c r="C486" s="956"/>
      <c r="D486" s="2"/>
      <c r="E486" s="2"/>
      <c r="F486" s="3"/>
      <c r="G486" s="4">
        <v>4</v>
      </c>
      <c r="H486" s="7"/>
      <c r="J486" s="1">
        <f t="shared" si="43"/>
        <v>0</v>
      </c>
      <c r="M486" s="1">
        <f t="shared" si="46"/>
        <v>0</v>
      </c>
      <c r="N486" s="952"/>
    </row>
    <row r="487" spans="1:14" x14ac:dyDescent="0.3">
      <c r="A487" s="954"/>
      <c r="B487" s="956"/>
      <c r="C487" s="956"/>
      <c r="D487" s="2"/>
      <c r="E487" s="2"/>
      <c r="F487" s="3"/>
      <c r="G487" s="6">
        <v>5</v>
      </c>
      <c r="H487" s="7"/>
      <c r="J487" s="1">
        <f t="shared" si="43"/>
        <v>0</v>
      </c>
      <c r="M487" s="1">
        <f t="shared" si="46"/>
        <v>0</v>
      </c>
      <c r="N487" s="952"/>
    </row>
    <row r="488" spans="1:14" x14ac:dyDescent="0.3">
      <c r="A488" s="954"/>
      <c r="B488" s="956"/>
      <c r="C488" s="956"/>
      <c r="D488" s="2"/>
      <c r="E488" s="2"/>
      <c r="F488" s="3"/>
      <c r="G488" s="6">
        <v>6</v>
      </c>
      <c r="H488" s="7" t="s">
        <v>18</v>
      </c>
      <c r="J488" s="1">
        <f t="shared" si="43"/>
        <v>0</v>
      </c>
      <c r="M488" s="1">
        <f t="shared" si="46"/>
        <v>0</v>
      </c>
      <c r="N488" s="952"/>
    </row>
    <row r="489" spans="1:14" x14ac:dyDescent="0.3">
      <c r="A489" s="954"/>
      <c r="B489" s="956"/>
      <c r="C489" s="956"/>
      <c r="D489" s="2"/>
      <c r="E489" s="2"/>
      <c r="F489" s="3"/>
      <c r="G489" s="4">
        <v>7</v>
      </c>
      <c r="H489" s="7"/>
      <c r="J489" s="1">
        <f t="shared" si="43"/>
        <v>0</v>
      </c>
      <c r="M489" s="1">
        <f t="shared" si="46"/>
        <v>0</v>
      </c>
      <c r="N489" s="952"/>
    </row>
    <row r="490" spans="1:14" x14ac:dyDescent="0.3">
      <c r="A490" s="954"/>
      <c r="B490" s="956"/>
      <c r="C490" s="956"/>
      <c r="D490" s="2"/>
      <c r="E490" s="2"/>
      <c r="F490" s="3"/>
      <c r="G490" s="6">
        <v>8</v>
      </c>
      <c r="H490" s="7"/>
      <c r="J490" s="1">
        <f t="shared" si="43"/>
        <v>0</v>
      </c>
      <c r="M490" s="1">
        <f t="shared" si="46"/>
        <v>0</v>
      </c>
      <c r="N490" s="952"/>
    </row>
    <row r="491" spans="1:14" x14ac:dyDescent="0.3">
      <c r="A491" s="954"/>
      <c r="B491" s="956"/>
      <c r="C491" s="956"/>
      <c r="D491" s="2"/>
      <c r="E491" s="2"/>
      <c r="F491" s="3"/>
      <c r="G491" s="6">
        <v>9</v>
      </c>
      <c r="H491" s="7"/>
      <c r="J491" s="1">
        <f t="shared" si="43"/>
        <v>0</v>
      </c>
      <c r="M491" s="1">
        <f t="shared" si="46"/>
        <v>0</v>
      </c>
      <c r="N491" s="952"/>
    </row>
    <row r="492" spans="1:14" x14ac:dyDescent="0.3">
      <c r="A492" s="954"/>
      <c r="B492" s="956"/>
      <c r="C492" s="956"/>
      <c r="D492" s="2"/>
      <c r="E492" s="2"/>
      <c r="F492" s="3"/>
      <c r="G492" s="4">
        <v>10</v>
      </c>
      <c r="H492" s="7"/>
      <c r="J492" s="1">
        <f t="shared" si="43"/>
        <v>0</v>
      </c>
      <c r="M492" s="1">
        <f t="shared" si="46"/>
        <v>0</v>
      </c>
      <c r="N492" s="952"/>
    </row>
    <row r="493" spans="1:14" x14ac:dyDescent="0.3">
      <c r="A493" s="954"/>
      <c r="B493" s="956"/>
      <c r="C493" s="956"/>
      <c r="D493" s="2"/>
      <c r="E493" s="2"/>
      <c r="F493" s="3"/>
      <c r="G493" s="6">
        <v>11</v>
      </c>
      <c r="H493" s="7"/>
      <c r="J493" s="1">
        <f t="shared" si="43"/>
        <v>0</v>
      </c>
      <c r="M493" s="1">
        <f t="shared" si="46"/>
        <v>0</v>
      </c>
      <c r="N493" s="952"/>
    </row>
    <row r="494" spans="1:14" x14ac:dyDescent="0.3">
      <c r="A494" s="954"/>
      <c r="B494" s="957"/>
      <c r="C494" s="956"/>
      <c r="D494" s="2"/>
      <c r="E494" s="2"/>
      <c r="F494" s="3"/>
      <c r="G494" s="6">
        <v>12</v>
      </c>
      <c r="H494" s="8"/>
      <c r="J494" s="1">
        <f t="shared" si="43"/>
        <v>0</v>
      </c>
      <c r="M494" s="1">
        <f t="shared" si="46"/>
        <v>0</v>
      </c>
      <c r="N494" s="952"/>
    </row>
    <row r="495" spans="1:14" x14ac:dyDescent="0.3">
      <c r="A495" s="9"/>
      <c r="B495" s="9"/>
      <c r="C495" s="9"/>
      <c r="D495" s="9"/>
      <c r="E495" s="9"/>
      <c r="F495" s="9"/>
      <c r="G495" s="9"/>
      <c r="H495" s="9"/>
      <c r="J495" s="1">
        <f t="shared" si="43"/>
        <v>0</v>
      </c>
    </row>
    <row r="496" spans="1:14" x14ac:dyDescent="0.3">
      <c r="A496" s="953">
        <v>39</v>
      </c>
      <c r="B496" s="955" t="s">
        <v>194</v>
      </c>
      <c r="C496" s="958"/>
      <c r="D496" s="2" t="s">
        <v>195</v>
      </c>
      <c r="E496" s="12" t="s">
        <v>196</v>
      </c>
      <c r="F496" s="3">
        <v>0.5</v>
      </c>
      <c r="G496" s="4">
        <v>1</v>
      </c>
      <c r="H496" s="16" t="s">
        <v>12</v>
      </c>
      <c r="J496" s="1">
        <f t="shared" si="43"/>
        <v>1</v>
      </c>
      <c r="M496" s="1">
        <f t="shared" ref="M496:M507" si="47">IF(H496="X",L496,0)</f>
        <v>0</v>
      </c>
      <c r="N496" s="952"/>
    </row>
    <row r="497" spans="1:14" x14ac:dyDescent="0.3">
      <c r="A497" s="954"/>
      <c r="B497" s="956"/>
      <c r="C497" s="956"/>
      <c r="D497" s="2" t="s">
        <v>197</v>
      </c>
      <c r="E497" s="2" t="s">
        <v>198</v>
      </c>
      <c r="F497" s="3">
        <v>0.5</v>
      </c>
      <c r="G497" s="6">
        <v>2</v>
      </c>
      <c r="H497" s="5"/>
      <c r="J497" s="1">
        <f t="shared" si="43"/>
        <v>1</v>
      </c>
      <c r="M497" s="1">
        <f t="shared" si="47"/>
        <v>0</v>
      </c>
      <c r="N497" s="952"/>
    </row>
    <row r="498" spans="1:14" x14ac:dyDescent="0.3">
      <c r="A498" s="954"/>
      <c r="B498" s="956"/>
      <c r="C498" s="956"/>
      <c r="D498" s="2"/>
      <c r="E498" s="2"/>
      <c r="F498" s="3"/>
      <c r="G498" s="6">
        <v>3</v>
      </c>
      <c r="H498" s="5"/>
      <c r="J498" s="1">
        <f t="shared" si="43"/>
        <v>0</v>
      </c>
      <c r="M498" s="1">
        <f t="shared" si="47"/>
        <v>0</v>
      </c>
      <c r="N498" s="952"/>
    </row>
    <row r="499" spans="1:14" x14ac:dyDescent="0.3">
      <c r="A499" s="954"/>
      <c r="B499" s="956"/>
      <c r="C499" s="956"/>
      <c r="D499" s="2"/>
      <c r="E499" s="2"/>
      <c r="F499" s="3"/>
      <c r="G499" s="4">
        <v>4</v>
      </c>
      <c r="H499" s="5"/>
      <c r="J499" s="1">
        <f t="shared" si="43"/>
        <v>0</v>
      </c>
      <c r="M499" s="1">
        <f t="shared" si="47"/>
        <v>0</v>
      </c>
      <c r="N499" s="952"/>
    </row>
    <row r="500" spans="1:14" x14ac:dyDescent="0.3">
      <c r="A500" s="954"/>
      <c r="B500" s="956"/>
      <c r="C500" s="956"/>
      <c r="D500" s="2"/>
      <c r="E500" s="2"/>
      <c r="F500" s="3"/>
      <c r="G500" s="6">
        <v>5</v>
      </c>
      <c r="H500" s="5"/>
      <c r="J500" s="1">
        <f t="shared" si="43"/>
        <v>0</v>
      </c>
      <c r="M500" s="1">
        <f t="shared" si="47"/>
        <v>0</v>
      </c>
      <c r="N500" s="952"/>
    </row>
    <row r="501" spans="1:14" x14ac:dyDescent="0.3">
      <c r="A501" s="954"/>
      <c r="B501" s="956"/>
      <c r="C501" s="956"/>
      <c r="D501" s="2"/>
      <c r="E501" s="2"/>
      <c r="F501" s="3"/>
      <c r="G501" s="6">
        <v>6</v>
      </c>
      <c r="H501" s="5"/>
      <c r="J501" s="1">
        <f t="shared" si="43"/>
        <v>0</v>
      </c>
      <c r="M501" s="1">
        <f t="shared" si="47"/>
        <v>0</v>
      </c>
      <c r="N501" s="952"/>
    </row>
    <row r="502" spans="1:14" x14ac:dyDescent="0.3">
      <c r="A502" s="954"/>
      <c r="B502" s="956"/>
      <c r="C502" s="956"/>
      <c r="D502" s="2"/>
      <c r="E502" s="2"/>
      <c r="F502" s="3"/>
      <c r="G502" s="4">
        <v>7</v>
      </c>
      <c r="H502" s="5"/>
      <c r="J502" s="1">
        <f t="shared" si="43"/>
        <v>0</v>
      </c>
      <c r="M502" s="1">
        <f t="shared" si="47"/>
        <v>0</v>
      </c>
      <c r="N502" s="952"/>
    </row>
    <row r="503" spans="1:14" x14ac:dyDescent="0.3">
      <c r="A503" s="954"/>
      <c r="B503" s="956"/>
      <c r="C503" s="956"/>
      <c r="D503" s="2"/>
      <c r="E503" s="2"/>
      <c r="F503" s="3"/>
      <c r="G503" s="6">
        <v>8</v>
      </c>
      <c r="H503" s="16" t="s">
        <v>12</v>
      </c>
      <c r="J503" s="1">
        <f t="shared" si="43"/>
        <v>0</v>
      </c>
      <c r="M503" s="1">
        <f t="shared" si="47"/>
        <v>0</v>
      </c>
      <c r="N503" s="952"/>
    </row>
    <row r="504" spans="1:14" x14ac:dyDescent="0.3">
      <c r="A504" s="954"/>
      <c r="B504" s="956"/>
      <c r="C504" s="956"/>
      <c r="D504" s="2"/>
      <c r="E504" s="2"/>
      <c r="F504" s="3"/>
      <c r="G504" s="6">
        <v>9</v>
      </c>
      <c r="H504" s="5"/>
      <c r="J504" s="1">
        <f t="shared" si="43"/>
        <v>0</v>
      </c>
      <c r="M504" s="1">
        <f t="shared" si="47"/>
        <v>0</v>
      </c>
      <c r="N504" s="952"/>
    </row>
    <row r="505" spans="1:14" x14ac:dyDescent="0.3">
      <c r="A505" s="954"/>
      <c r="B505" s="956"/>
      <c r="C505" s="956"/>
      <c r="D505" s="2"/>
      <c r="E505" s="2"/>
      <c r="F505" s="3"/>
      <c r="G505" s="4">
        <v>10</v>
      </c>
      <c r="H505" s="5"/>
      <c r="J505" s="1">
        <f t="shared" si="43"/>
        <v>0</v>
      </c>
      <c r="M505" s="1">
        <f t="shared" si="47"/>
        <v>0</v>
      </c>
      <c r="N505" s="952"/>
    </row>
    <row r="506" spans="1:14" x14ac:dyDescent="0.3">
      <c r="A506" s="954"/>
      <c r="B506" s="956"/>
      <c r="C506" s="956"/>
      <c r="D506" s="2"/>
      <c r="E506" s="2"/>
      <c r="F506" s="3"/>
      <c r="G506" s="6">
        <v>11</v>
      </c>
      <c r="H506" s="5"/>
      <c r="J506" s="1">
        <f t="shared" si="43"/>
        <v>0</v>
      </c>
      <c r="M506" s="1">
        <f t="shared" si="47"/>
        <v>0</v>
      </c>
      <c r="N506" s="952"/>
    </row>
    <row r="507" spans="1:14" x14ac:dyDescent="0.3">
      <c r="A507" s="954"/>
      <c r="B507" s="957"/>
      <c r="C507" s="956"/>
      <c r="D507" s="2"/>
      <c r="E507" s="2"/>
      <c r="F507" s="3"/>
      <c r="G507" s="6">
        <v>12</v>
      </c>
      <c r="H507" s="5"/>
      <c r="J507" s="1">
        <f t="shared" si="43"/>
        <v>0</v>
      </c>
      <c r="M507" s="1">
        <f t="shared" si="47"/>
        <v>0</v>
      </c>
      <c r="N507" s="952"/>
    </row>
    <row r="508" spans="1:14" x14ac:dyDescent="0.3">
      <c r="A508" s="9"/>
      <c r="B508" s="9"/>
      <c r="C508" s="9"/>
      <c r="D508" s="9"/>
      <c r="E508" s="9"/>
      <c r="F508" s="9"/>
      <c r="G508" s="9"/>
      <c r="H508" s="9"/>
      <c r="J508" s="1">
        <f t="shared" si="43"/>
        <v>0</v>
      </c>
    </row>
    <row r="509" spans="1:14" x14ac:dyDescent="0.3">
      <c r="A509" s="953">
        <v>40</v>
      </c>
      <c r="B509" s="955" t="s">
        <v>199</v>
      </c>
      <c r="C509" s="958"/>
      <c r="D509" s="2" t="s">
        <v>199</v>
      </c>
      <c r="E509" s="12" t="s">
        <v>200</v>
      </c>
      <c r="F509" s="3">
        <v>1</v>
      </c>
      <c r="G509" s="4">
        <v>1</v>
      </c>
      <c r="H509" s="5" t="s">
        <v>18</v>
      </c>
      <c r="J509" s="1">
        <f t="shared" si="43"/>
        <v>1</v>
      </c>
      <c r="M509" s="1">
        <f t="shared" ref="M509:M520" si="48">IF(H509="X",L509,0)</f>
        <v>0</v>
      </c>
      <c r="N509" s="952"/>
    </row>
    <row r="510" spans="1:14" x14ac:dyDescent="0.3">
      <c r="A510" s="954"/>
      <c r="B510" s="956"/>
      <c r="C510" s="956"/>
      <c r="D510" s="2"/>
      <c r="E510" s="2"/>
      <c r="F510" s="3"/>
      <c r="G510" s="6">
        <v>2</v>
      </c>
      <c r="H510" s="7" t="s">
        <v>18</v>
      </c>
      <c r="J510" s="1">
        <f t="shared" si="43"/>
        <v>0</v>
      </c>
      <c r="M510" s="1">
        <f t="shared" si="48"/>
        <v>0</v>
      </c>
      <c r="N510" s="952"/>
    </row>
    <row r="511" spans="1:14" x14ac:dyDescent="0.3">
      <c r="A511" s="954"/>
      <c r="B511" s="956"/>
      <c r="C511" s="956"/>
      <c r="D511" s="2"/>
      <c r="E511" s="2"/>
      <c r="F511" s="3"/>
      <c r="G511" s="6">
        <v>3</v>
      </c>
      <c r="H511" s="7"/>
      <c r="J511" s="1">
        <f t="shared" si="43"/>
        <v>0</v>
      </c>
      <c r="M511" s="1">
        <f t="shared" si="48"/>
        <v>0</v>
      </c>
      <c r="N511" s="952"/>
    </row>
    <row r="512" spans="1:14" x14ac:dyDescent="0.3">
      <c r="A512" s="954"/>
      <c r="B512" s="956"/>
      <c r="C512" s="956"/>
      <c r="D512" s="2"/>
      <c r="E512" s="2"/>
      <c r="F512" s="3"/>
      <c r="G512" s="4">
        <v>4</v>
      </c>
      <c r="H512" s="7"/>
      <c r="J512" s="1">
        <f t="shared" si="43"/>
        <v>0</v>
      </c>
      <c r="M512" s="1">
        <f t="shared" si="48"/>
        <v>0</v>
      </c>
      <c r="N512" s="952"/>
    </row>
    <row r="513" spans="1:14" x14ac:dyDescent="0.3">
      <c r="A513" s="954"/>
      <c r="B513" s="956"/>
      <c r="C513" s="956"/>
      <c r="D513" s="2"/>
      <c r="E513" s="2"/>
      <c r="F513" s="3"/>
      <c r="G513" s="6">
        <v>5</v>
      </c>
      <c r="H513" s="7"/>
      <c r="J513" s="1">
        <f t="shared" si="43"/>
        <v>0</v>
      </c>
      <c r="M513" s="1">
        <f t="shared" si="48"/>
        <v>0</v>
      </c>
      <c r="N513" s="952"/>
    </row>
    <row r="514" spans="1:14" x14ac:dyDescent="0.3">
      <c r="A514" s="954"/>
      <c r="B514" s="956"/>
      <c r="C514" s="956"/>
      <c r="D514" s="2"/>
      <c r="E514" s="2"/>
      <c r="F514" s="3"/>
      <c r="G514" s="6">
        <v>6</v>
      </c>
      <c r="H514" s="7"/>
      <c r="J514" s="1">
        <f t="shared" si="43"/>
        <v>0</v>
      </c>
      <c r="M514" s="1">
        <f t="shared" si="48"/>
        <v>0</v>
      </c>
      <c r="N514" s="952"/>
    </row>
    <row r="515" spans="1:14" x14ac:dyDescent="0.3">
      <c r="A515" s="954"/>
      <c r="B515" s="956"/>
      <c r="C515" s="956"/>
      <c r="D515" s="2"/>
      <c r="E515" s="2"/>
      <c r="F515" s="3"/>
      <c r="G515" s="4">
        <v>7</v>
      </c>
      <c r="H515" s="7"/>
      <c r="J515" s="1">
        <f t="shared" ref="J515:J578" si="49">COUNTIF(E:E,E515)</f>
        <v>0</v>
      </c>
      <c r="M515" s="1">
        <f t="shared" si="48"/>
        <v>0</v>
      </c>
      <c r="N515" s="952"/>
    </row>
    <row r="516" spans="1:14" x14ac:dyDescent="0.3">
      <c r="A516" s="954"/>
      <c r="B516" s="956"/>
      <c r="C516" s="956"/>
      <c r="D516" s="2"/>
      <c r="E516" s="2"/>
      <c r="F516" s="3"/>
      <c r="G516" s="6">
        <v>8</v>
      </c>
      <c r="H516" s="7" t="s">
        <v>18</v>
      </c>
      <c r="J516" s="1">
        <f t="shared" si="49"/>
        <v>0</v>
      </c>
      <c r="M516" s="1">
        <f t="shared" si="48"/>
        <v>0</v>
      </c>
      <c r="N516" s="952"/>
    </row>
    <row r="517" spans="1:14" x14ac:dyDescent="0.3">
      <c r="A517" s="954"/>
      <c r="B517" s="956"/>
      <c r="C517" s="956"/>
      <c r="D517" s="2"/>
      <c r="E517" s="2"/>
      <c r="F517" s="3"/>
      <c r="G517" s="6">
        <v>9</v>
      </c>
      <c r="H517" s="7"/>
      <c r="J517" s="1">
        <f t="shared" si="49"/>
        <v>0</v>
      </c>
      <c r="M517" s="1">
        <f t="shared" si="48"/>
        <v>0</v>
      </c>
      <c r="N517" s="952"/>
    </row>
    <row r="518" spans="1:14" x14ac:dyDescent="0.3">
      <c r="A518" s="954"/>
      <c r="B518" s="956"/>
      <c r="C518" s="956"/>
      <c r="D518" s="2"/>
      <c r="E518" s="2"/>
      <c r="F518" s="3"/>
      <c r="G518" s="4">
        <v>10</v>
      </c>
      <c r="H518" s="7"/>
      <c r="J518" s="1">
        <f t="shared" si="49"/>
        <v>0</v>
      </c>
      <c r="M518" s="1">
        <f t="shared" si="48"/>
        <v>0</v>
      </c>
      <c r="N518" s="952"/>
    </row>
    <row r="519" spans="1:14" x14ac:dyDescent="0.3">
      <c r="A519" s="954"/>
      <c r="B519" s="956"/>
      <c r="C519" s="956"/>
      <c r="D519" s="2"/>
      <c r="E519" s="2"/>
      <c r="F519" s="3"/>
      <c r="G519" s="6">
        <v>11</v>
      </c>
      <c r="H519" s="7"/>
      <c r="J519" s="1">
        <f t="shared" si="49"/>
        <v>0</v>
      </c>
      <c r="M519" s="1">
        <f t="shared" si="48"/>
        <v>0</v>
      </c>
      <c r="N519" s="952"/>
    </row>
    <row r="520" spans="1:14" x14ac:dyDescent="0.3">
      <c r="A520" s="954"/>
      <c r="B520" s="957"/>
      <c r="C520" s="956"/>
      <c r="D520" s="2"/>
      <c r="E520" s="2"/>
      <c r="F520" s="3"/>
      <c r="G520" s="6">
        <v>12</v>
      </c>
      <c r="H520" s="8" t="s">
        <v>18</v>
      </c>
      <c r="J520" s="1">
        <f t="shared" si="49"/>
        <v>0</v>
      </c>
      <c r="M520" s="1">
        <f t="shared" si="48"/>
        <v>0</v>
      </c>
      <c r="N520" s="952"/>
    </row>
    <row r="521" spans="1:14" x14ac:dyDescent="0.3">
      <c r="A521" s="9"/>
      <c r="B521" s="9"/>
      <c r="C521" s="9"/>
      <c r="D521" s="9"/>
      <c r="E521" s="9"/>
      <c r="F521" s="9"/>
      <c r="G521" s="9"/>
      <c r="H521" s="9"/>
      <c r="J521" s="1">
        <f t="shared" si="49"/>
        <v>0</v>
      </c>
    </row>
    <row r="522" spans="1:14" ht="40.5" customHeight="1" x14ac:dyDescent="0.3">
      <c r="A522" s="953">
        <v>41</v>
      </c>
      <c r="B522" s="955" t="s">
        <v>201</v>
      </c>
      <c r="C522" s="958"/>
      <c r="D522" s="2" t="s">
        <v>202</v>
      </c>
      <c r="E522" s="12" t="s">
        <v>203</v>
      </c>
      <c r="F522" s="3">
        <v>0.5</v>
      </c>
      <c r="G522" s="4">
        <v>1</v>
      </c>
      <c r="H522" s="5" t="s">
        <v>18</v>
      </c>
      <c r="J522" s="1">
        <f t="shared" si="49"/>
        <v>1</v>
      </c>
      <c r="M522" s="1">
        <f t="shared" ref="M522:M533" si="50">IF(H522="X",L522,0)</f>
        <v>0</v>
      </c>
      <c r="N522" s="952"/>
    </row>
    <row r="523" spans="1:14" ht="49.5" x14ac:dyDescent="0.3">
      <c r="A523" s="954"/>
      <c r="B523" s="956"/>
      <c r="C523" s="956"/>
      <c r="D523" s="2" t="s">
        <v>204</v>
      </c>
      <c r="E523" s="2" t="s">
        <v>205</v>
      </c>
      <c r="F523" s="3">
        <v>0.5</v>
      </c>
      <c r="G523" s="6">
        <v>2</v>
      </c>
      <c r="H523" s="7" t="s">
        <v>18</v>
      </c>
      <c r="J523" s="1">
        <f t="shared" si="49"/>
        <v>1</v>
      </c>
      <c r="M523" s="1">
        <f t="shared" si="50"/>
        <v>0</v>
      </c>
      <c r="N523" s="952"/>
    </row>
    <row r="524" spans="1:14" x14ac:dyDescent="0.3">
      <c r="A524" s="954"/>
      <c r="B524" s="956"/>
      <c r="C524" s="956"/>
      <c r="D524" s="2"/>
      <c r="E524" s="2"/>
      <c r="F524" s="3"/>
      <c r="G524" s="6">
        <v>3</v>
      </c>
      <c r="H524" s="7" t="s">
        <v>18</v>
      </c>
      <c r="J524" s="1">
        <f t="shared" si="49"/>
        <v>0</v>
      </c>
      <c r="M524" s="1">
        <f t="shared" si="50"/>
        <v>0</v>
      </c>
      <c r="N524" s="952"/>
    </row>
    <row r="525" spans="1:14" x14ac:dyDescent="0.3">
      <c r="A525" s="954"/>
      <c r="B525" s="956"/>
      <c r="C525" s="956"/>
      <c r="D525" s="2"/>
      <c r="E525" s="2"/>
      <c r="F525" s="3"/>
      <c r="G525" s="4">
        <v>4</v>
      </c>
      <c r="H525" s="7" t="s">
        <v>18</v>
      </c>
      <c r="J525" s="1">
        <f t="shared" si="49"/>
        <v>0</v>
      </c>
      <c r="M525" s="1">
        <f t="shared" si="50"/>
        <v>0</v>
      </c>
      <c r="N525" s="952"/>
    </row>
    <row r="526" spans="1:14" x14ac:dyDescent="0.3">
      <c r="A526" s="954"/>
      <c r="B526" s="956"/>
      <c r="C526" s="956"/>
      <c r="D526" s="2"/>
      <c r="E526" s="2"/>
      <c r="F526" s="3"/>
      <c r="G526" s="6">
        <v>5</v>
      </c>
      <c r="H526" s="7" t="s">
        <v>18</v>
      </c>
      <c r="J526" s="1">
        <f t="shared" si="49"/>
        <v>0</v>
      </c>
      <c r="M526" s="1">
        <f t="shared" si="50"/>
        <v>0</v>
      </c>
      <c r="N526" s="952"/>
    </row>
    <row r="527" spans="1:14" x14ac:dyDescent="0.3">
      <c r="A527" s="954"/>
      <c r="B527" s="956"/>
      <c r="C527" s="956"/>
      <c r="D527" s="2"/>
      <c r="E527" s="2"/>
      <c r="F527" s="3"/>
      <c r="G527" s="6">
        <v>6</v>
      </c>
      <c r="H527" s="7" t="s">
        <v>18</v>
      </c>
      <c r="J527" s="1">
        <f t="shared" si="49"/>
        <v>0</v>
      </c>
      <c r="M527" s="1">
        <f t="shared" si="50"/>
        <v>0</v>
      </c>
      <c r="N527" s="952"/>
    </row>
    <row r="528" spans="1:14" x14ac:dyDescent="0.3">
      <c r="A528" s="954"/>
      <c r="B528" s="956"/>
      <c r="C528" s="956"/>
      <c r="D528" s="2"/>
      <c r="E528" s="2"/>
      <c r="F528" s="3"/>
      <c r="G528" s="4">
        <v>7</v>
      </c>
      <c r="H528" s="7" t="s">
        <v>18</v>
      </c>
      <c r="J528" s="1">
        <f t="shared" si="49"/>
        <v>0</v>
      </c>
      <c r="M528" s="1">
        <f t="shared" si="50"/>
        <v>0</v>
      </c>
      <c r="N528" s="952"/>
    </row>
    <row r="529" spans="1:14" x14ac:dyDescent="0.3">
      <c r="A529" s="954"/>
      <c r="B529" s="956"/>
      <c r="C529" s="956"/>
      <c r="D529" s="2"/>
      <c r="E529" s="2"/>
      <c r="F529" s="3"/>
      <c r="G529" s="6">
        <v>8</v>
      </c>
      <c r="H529" s="7" t="s">
        <v>18</v>
      </c>
      <c r="J529" s="1">
        <f t="shared" si="49"/>
        <v>0</v>
      </c>
      <c r="M529" s="1">
        <f t="shared" si="50"/>
        <v>0</v>
      </c>
      <c r="N529" s="952"/>
    </row>
    <row r="530" spans="1:14" x14ac:dyDescent="0.3">
      <c r="A530" s="954"/>
      <c r="B530" s="956"/>
      <c r="C530" s="956"/>
      <c r="D530" s="2"/>
      <c r="E530" s="2"/>
      <c r="F530" s="3"/>
      <c r="G530" s="6">
        <v>9</v>
      </c>
      <c r="H530" s="7" t="s">
        <v>18</v>
      </c>
      <c r="J530" s="1">
        <f t="shared" si="49"/>
        <v>0</v>
      </c>
      <c r="M530" s="1">
        <f t="shared" si="50"/>
        <v>0</v>
      </c>
      <c r="N530" s="952"/>
    </row>
    <row r="531" spans="1:14" x14ac:dyDescent="0.3">
      <c r="A531" s="954"/>
      <c r="B531" s="956"/>
      <c r="C531" s="956"/>
      <c r="D531" s="2"/>
      <c r="E531" s="2"/>
      <c r="F531" s="3"/>
      <c r="G531" s="4">
        <v>10</v>
      </c>
      <c r="H531" s="7" t="s">
        <v>18</v>
      </c>
      <c r="J531" s="1">
        <f t="shared" si="49"/>
        <v>0</v>
      </c>
      <c r="M531" s="1">
        <f t="shared" si="50"/>
        <v>0</v>
      </c>
      <c r="N531" s="952"/>
    </row>
    <row r="532" spans="1:14" x14ac:dyDescent="0.3">
      <c r="A532" s="954"/>
      <c r="B532" s="956"/>
      <c r="C532" s="956"/>
      <c r="D532" s="2"/>
      <c r="E532" s="2"/>
      <c r="F532" s="3"/>
      <c r="G532" s="6">
        <v>11</v>
      </c>
      <c r="H532" s="7" t="s">
        <v>18</v>
      </c>
      <c r="J532" s="1">
        <f t="shared" si="49"/>
        <v>0</v>
      </c>
      <c r="M532" s="1">
        <f t="shared" si="50"/>
        <v>0</v>
      </c>
      <c r="N532" s="952"/>
    </row>
    <row r="533" spans="1:14" x14ac:dyDescent="0.3">
      <c r="A533" s="954"/>
      <c r="B533" s="957"/>
      <c r="C533" s="956"/>
      <c r="D533" s="2"/>
      <c r="E533" s="2"/>
      <c r="F533" s="3"/>
      <c r="G533" s="6">
        <v>12</v>
      </c>
      <c r="H533" s="8" t="s">
        <v>18</v>
      </c>
      <c r="J533" s="1">
        <f t="shared" si="49"/>
        <v>0</v>
      </c>
      <c r="M533" s="1">
        <f t="shared" si="50"/>
        <v>0</v>
      </c>
      <c r="N533" s="952"/>
    </row>
    <row r="534" spans="1:14" x14ac:dyDescent="0.3">
      <c r="A534" s="9"/>
      <c r="B534" s="9"/>
      <c r="C534" s="9"/>
      <c r="D534" s="9"/>
      <c r="E534" s="9"/>
      <c r="F534" s="9"/>
      <c r="G534" s="9"/>
      <c r="H534" s="9"/>
      <c r="J534" s="1">
        <f t="shared" si="49"/>
        <v>0</v>
      </c>
    </row>
    <row r="535" spans="1:14" x14ac:dyDescent="0.3">
      <c r="A535" s="953">
        <v>42</v>
      </c>
      <c r="B535" s="955" t="s">
        <v>206</v>
      </c>
      <c r="C535" s="958"/>
      <c r="D535" s="2" t="s">
        <v>206</v>
      </c>
      <c r="E535" s="12" t="s">
        <v>207</v>
      </c>
      <c r="F535" s="3">
        <v>1</v>
      </c>
      <c r="G535" s="4">
        <v>1</v>
      </c>
      <c r="H535" s="5"/>
      <c r="J535" s="1">
        <f t="shared" si="49"/>
        <v>1</v>
      </c>
      <c r="M535" s="1">
        <f t="shared" ref="M535:M546" si="51">IF(H535="X",L535,0)</f>
        <v>0</v>
      </c>
      <c r="N535" s="952"/>
    </row>
    <row r="536" spans="1:14" x14ac:dyDescent="0.3">
      <c r="A536" s="954"/>
      <c r="B536" s="956"/>
      <c r="C536" s="956"/>
      <c r="D536" s="2"/>
      <c r="E536" s="2"/>
      <c r="F536" s="3"/>
      <c r="G536" s="6">
        <v>2</v>
      </c>
      <c r="H536" s="7"/>
      <c r="J536" s="1">
        <f t="shared" si="49"/>
        <v>0</v>
      </c>
      <c r="M536" s="1">
        <f t="shared" si="51"/>
        <v>0</v>
      </c>
      <c r="N536" s="952"/>
    </row>
    <row r="537" spans="1:14" x14ac:dyDescent="0.3">
      <c r="A537" s="954"/>
      <c r="B537" s="956"/>
      <c r="C537" s="956"/>
      <c r="D537" s="2"/>
      <c r="E537" s="2"/>
      <c r="F537" s="3"/>
      <c r="G537" s="6">
        <v>3</v>
      </c>
      <c r="H537" s="7"/>
      <c r="J537" s="1">
        <f t="shared" si="49"/>
        <v>0</v>
      </c>
      <c r="M537" s="1">
        <f t="shared" si="51"/>
        <v>0</v>
      </c>
      <c r="N537" s="952"/>
    </row>
    <row r="538" spans="1:14" x14ac:dyDescent="0.3">
      <c r="A538" s="954"/>
      <c r="B538" s="956"/>
      <c r="C538" s="956"/>
      <c r="D538" s="2"/>
      <c r="E538" s="2"/>
      <c r="F538" s="3"/>
      <c r="G538" s="4">
        <v>4</v>
      </c>
      <c r="H538" s="7"/>
      <c r="J538" s="1">
        <f t="shared" si="49"/>
        <v>0</v>
      </c>
      <c r="M538" s="1">
        <f t="shared" si="51"/>
        <v>0</v>
      </c>
      <c r="N538" s="952"/>
    </row>
    <row r="539" spans="1:14" x14ac:dyDescent="0.3">
      <c r="A539" s="954"/>
      <c r="B539" s="956"/>
      <c r="C539" s="956"/>
      <c r="D539" s="2"/>
      <c r="E539" s="2"/>
      <c r="F539" s="3"/>
      <c r="G539" s="6">
        <v>5</v>
      </c>
      <c r="H539" s="7"/>
      <c r="J539" s="1">
        <f t="shared" si="49"/>
        <v>0</v>
      </c>
      <c r="M539" s="1">
        <f t="shared" si="51"/>
        <v>0</v>
      </c>
      <c r="N539" s="952"/>
    </row>
    <row r="540" spans="1:14" x14ac:dyDescent="0.3">
      <c r="A540" s="954"/>
      <c r="B540" s="956"/>
      <c r="C540" s="956"/>
      <c r="D540" s="2"/>
      <c r="E540" s="2"/>
      <c r="F540" s="3"/>
      <c r="G540" s="6">
        <v>6</v>
      </c>
      <c r="H540" s="7"/>
      <c r="J540" s="1">
        <f t="shared" si="49"/>
        <v>0</v>
      </c>
      <c r="M540" s="1">
        <f t="shared" si="51"/>
        <v>0</v>
      </c>
      <c r="N540" s="952"/>
    </row>
    <row r="541" spans="1:14" x14ac:dyDescent="0.3">
      <c r="A541" s="954"/>
      <c r="B541" s="956"/>
      <c r="C541" s="956"/>
      <c r="D541" s="2"/>
      <c r="E541" s="2"/>
      <c r="F541" s="3"/>
      <c r="G541" s="4">
        <v>7</v>
      </c>
      <c r="H541" s="7"/>
      <c r="J541" s="1">
        <f t="shared" si="49"/>
        <v>0</v>
      </c>
      <c r="M541" s="1">
        <f t="shared" si="51"/>
        <v>0</v>
      </c>
      <c r="N541" s="952"/>
    </row>
    <row r="542" spans="1:14" x14ac:dyDescent="0.3">
      <c r="A542" s="954"/>
      <c r="B542" s="956"/>
      <c r="C542" s="956"/>
      <c r="D542" s="2"/>
      <c r="E542" s="2"/>
      <c r="F542" s="3"/>
      <c r="G542" s="6">
        <v>8</v>
      </c>
      <c r="H542" s="717" t="s">
        <v>18</v>
      </c>
      <c r="J542" s="1">
        <f t="shared" si="49"/>
        <v>0</v>
      </c>
      <c r="M542" s="1">
        <f t="shared" si="51"/>
        <v>0</v>
      </c>
      <c r="N542" s="952"/>
    </row>
    <row r="543" spans="1:14" x14ac:dyDescent="0.3">
      <c r="A543" s="954"/>
      <c r="B543" s="956"/>
      <c r="C543" s="956"/>
      <c r="D543" s="2"/>
      <c r="E543" s="2"/>
      <c r="F543" s="3"/>
      <c r="G543" s="6">
        <v>9</v>
      </c>
      <c r="H543" s="7"/>
      <c r="J543" s="1">
        <f t="shared" si="49"/>
        <v>0</v>
      </c>
      <c r="M543" s="1">
        <f t="shared" si="51"/>
        <v>0</v>
      </c>
      <c r="N543" s="952"/>
    </row>
    <row r="544" spans="1:14" x14ac:dyDescent="0.3">
      <c r="A544" s="954"/>
      <c r="B544" s="956"/>
      <c r="C544" s="956"/>
      <c r="D544" s="2"/>
      <c r="E544" s="2"/>
      <c r="F544" s="3"/>
      <c r="G544" s="4">
        <v>10</v>
      </c>
      <c r="H544" s="7"/>
      <c r="J544" s="1">
        <f t="shared" si="49"/>
        <v>0</v>
      </c>
      <c r="M544" s="1">
        <f t="shared" si="51"/>
        <v>0</v>
      </c>
      <c r="N544" s="952"/>
    </row>
    <row r="545" spans="1:14" x14ac:dyDescent="0.3">
      <c r="A545" s="954"/>
      <c r="B545" s="956"/>
      <c r="C545" s="956"/>
      <c r="D545" s="2"/>
      <c r="E545" s="2"/>
      <c r="F545" s="3"/>
      <c r="G545" s="6">
        <v>11</v>
      </c>
      <c r="H545" s="7"/>
      <c r="J545" s="1">
        <f t="shared" si="49"/>
        <v>0</v>
      </c>
      <c r="M545" s="1">
        <f t="shared" si="51"/>
        <v>0</v>
      </c>
      <c r="N545" s="952"/>
    </row>
    <row r="546" spans="1:14" x14ac:dyDescent="0.3">
      <c r="A546" s="954"/>
      <c r="B546" s="957"/>
      <c r="C546" s="956"/>
      <c r="D546" s="2"/>
      <c r="E546" s="2"/>
      <c r="F546" s="3"/>
      <c r="G546" s="6">
        <v>12</v>
      </c>
      <c r="H546" s="15" t="s">
        <v>18</v>
      </c>
      <c r="J546" s="1">
        <f t="shared" si="49"/>
        <v>0</v>
      </c>
      <c r="M546" s="1">
        <f t="shared" si="51"/>
        <v>0</v>
      </c>
      <c r="N546" s="952"/>
    </row>
    <row r="547" spans="1:14" x14ac:dyDescent="0.3">
      <c r="A547" s="9"/>
      <c r="B547" s="9"/>
      <c r="C547" s="9"/>
      <c r="D547" s="9"/>
      <c r="E547" s="9"/>
      <c r="F547" s="9"/>
      <c r="G547" s="9"/>
      <c r="H547" s="9"/>
      <c r="J547" s="1">
        <f t="shared" si="49"/>
        <v>0</v>
      </c>
    </row>
    <row r="548" spans="1:14" x14ac:dyDescent="0.3">
      <c r="A548" s="953">
        <v>43</v>
      </c>
      <c r="B548" s="955" t="s">
        <v>208</v>
      </c>
      <c r="C548" s="958"/>
      <c r="D548" s="2" t="s">
        <v>208</v>
      </c>
      <c r="E548" s="12" t="s">
        <v>209</v>
      </c>
      <c r="F548" s="3">
        <v>1</v>
      </c>
      <c r="G548" s="4">
        <v>1</v>
      </c>
      <c r="H548" s="5" t="s">
        <v>18</v>
      </c>
      <c r="J548" s="1">
        <f t="shared" si="49"/>
        <v>1</v>
      </c>
      <c r="M548" s="1">
        <f t="shared" ref="M548:M559" si="52">IF(H548="X",L548,0)</f>
        <v>0</v>
      </c>
      <c r="N548" s="952"/>
    </row>
    <row r="549" spans="1:14" ht="42.75" customHeight="1" x14ac:dyDescent="0.3">
      <c r="A549" s="954"/>
      <c r="B549" s="956"/>
      <c r="C549" s="956"/>
      <c r="D549" s="2"/>
      <c r="E549" s="2"/>
      <c r="F549" s="3"/>
      <c r="G549" s="6">
        <v>2</v>
      </c>
      <c r="H549" s="7"/>
      <c r="J549" s="1">
        <f t="shared" si="49"/>
        <v>0</v>
      </c>
      <c r="M549" s="1">
        <f t="shared" si="52"/>
        <v>0</v>
      </c>
      <c r="N549" s="952"/>
    </row>
    <row r="550" spans="1:14" x14ac:dyDescent="0.3">
      <c r="A550" s="954"/>
      <c r="B550" s="956"/>
      <c r="C550" s="956"/>
      <c r="D550" s="2"/>
      <c r="E550" s="2"/>
      <c r="F550" s="3"/>
      <c r="G550" s="6">
        <v>3</v>
      </c>
      <c r="H550" s="7"/>
      <c r="J550" s="1">
        <f t="shared" si="49"/>
        <v>0</v>
      </c>
      <c r="M550" s="1">
        <f t="shared" si="52"/>
        <v>0</v>
      </c>
      <c r="N550" s="952"/>
    </row>
    <row r="551" spans="1:14" x14ac:dyDescent="0.3">
      <c r="A551" s="954"/>
      <c r="B551" s="956"/>
      <c r="C551" s="956"/>
      <c r="D551" s="2"/>
      <c r="E551" s="2"/>
      <c r="F551" s="3"/>
      <c r="G551" s="4">
        <v>4</v>
      </c>
      <c r="H551" s="7"/>
      <c r="J551" s="1">
        <f t="shared" si="49"/>
        <v>0</v>
      </c>
      <c r="M551" s="1">
        <f t="shared" si="52"/>
        <v>0</v>
      </c>
      <c r="N551" s="952"/>
    </row>
    <row r="552" spans="1:14" x14ac:dyDescent="0.3">
      <c r="A552" s="954"/>
      <c r="B552" s="956"/>
      <c r="C552" s="956"/>
      <c r="D552" s="2"/>
      <c r="E552" s="2"/>
      <c r="F552" s="3"/>
      <c r="G552" s="6">
        <v>5</v>
      </c>
      <c r="H552" s="7"/>
      <c r="J552" s="1">
        <f t="shared" si="49"/>
        <v>0</v>
      </c>
      <c r="M552" s="1">
        <f t="shared" si="52"/>
        <v>0</v>
      </c>
      <c r="N552" s="952"/>
    </row>
    <row r="553" spans="1:14" x14ac:dyDescent="0.3">
      <c r="A553" s="954"/>
      <c r="B553" s="956"/>
      <c r="C553" s="956"/>
      <c r="D553" s="2"/>
      <c r="E553" s="2"/>
      <c r="F553" s="3"/>
      <c r="G553" s="6">
        <v>6</v>
      </c>
      <c r="H553" s="7"/>
      <c r="J553" s="1">
        <f t="shared" si="49"/>
        <v>0</v>
      </c>
      <c r="M553" s="1">
        <f t="shared" si="52"/>
        <v>0</v>
      </c>
      <c r="N553" s="952"/>
    </row>
    <row r="554" spans="1:14" x14ac:dyDescent="0.3">
      <c r="A554" s="954"/>
      <c r="B554" s="956"/>
      <c r="C554" s="956"/>
      <c r="D554" s="2"/>
      <c r="E554" s="2"/>
      <c r="F554" s="3"/>
      <c r="G554" s="4">
        <v>7</v>
      </c>
      <c r="H554" s="7"/>
      <c r="J554" s="1">
        <f t="shared" si="49"/>
        <v>0</v>
      </c>
      <c r="M554" s="1">
        <f t="shared" si="52"/>
        <v>0</v>
      </c>
      <c r="N554" s="952"/>
    </row>
    <row r="555" spans="1:14" x14ac:dyDescent="0.3">
      <c r="A555" s="954"/>
      <c r="B555" s="956"/>
      <c r="C555" s="956"/>
      <c r="D555" s="2"/>
      <c r="E555" s="2"/>
      <c r="F555" s="3"/>
      <c r="G555" s="6">
        <v>8</v>
      </c>
      <c r="H555" s="7" t="s">
        <v>18</v>
      </c>
      <c r="J555" s="1">
        <f t="shared" si="49"/>
        <v>0</v>
      </c>
      <c r="M555" s="1">
        <f t="shared" si="52"/>
        <v>0</v>
      </c>
      <c r="N555" s="952"/>
    </row>
    <row r="556" spans="1:14" x14ac:dyDescent="0.3">
      <c r="A556" s="954"/>
      <c r="B556" s="956"/>
      <c r="C556" s="956"/>
      <c r="D556" s="2"/>
      <c r="E556" s="2"/>
      <c r="F556" s="3"/>
      <c r="G556" s="6">
        <v>9</v>
      </c>
      <c r="H556" s="7" t="s">
        <v>18</v>
      </c>
      <c r="J556" s="1">
        <f t="shared" si="49"/>
        <v>0</v>
      </c>
      <c r="M556" s="1">
        <f t="shared" si="52"/>
        <v>0</v>
      </c>
      <c r="N556" s="952"/>
    </row>
    <row r="557" spans="1:14" x14ac:dyDescent="0.3">
      <c r="A557" s="954"/>
      <c r="B557" s="956"/>
      <c r="C557" s="956"/>
      <c r="D557" s="2"/>
      <c r="E557" s="2"/>
      <c r="F557" s="3"/>
      <c r="G557" s="4">
        <v>10</v>
      </c>
      <c r="H557" s="7" t="s">
        <v>18</v>
      </c>
      <c r="J557" s="1">
        <f t="shared" si="49"/>
        <v>0</v>
      </c>
      <c r="M557" s="1">
        <f t="shared" si="52"/>
        <v>0</v>
      </c>
      <c r="N557" s="952"/>
    </row>
    <row r="558" spans="1:14" x14ac:dyDescent="0.3">
      <c r="A558" s="954"/>
      <c r="B558" s="956"/>
      <c r="C558" s="956"/>
      <c r="D558" s="2"/>
      <c r="E558" s="2"/>
      <c r="F558" s="3"/>
      <c r="G558" s="6">
        <v>11</v>
      </c>
      <c r="H558" s="7"/>
      <c r="J558" s="1">
        <f t="shared" si="49"/>
        <v>0</v>
      </c>
      <c r="M558" s="1">
        <f t="shared" si="52"/>
        <v>0</v>
      </c>
      <c r="N558" s="952"/>
    </row>
    <row r="559" spans="1:14" x14ac:dyDescent="0.3">
      <c r="A559" s="954"/>
      <c r="B559" s="957"/>
      <c r="C559" s="956"/>
      <c r="D559" s="2"/>
      <c r="E559" s="2"/>
      <c r="F559" s="3"/>
      <c r="G559" s="6">
        <v>12</v>
      </c>
      <c r="H559" s="8" t="s">
        <v>18</v>
      </c>
      <c r="J559" s="1">
        <f t="shared" si="49"/>
        <v>0</v>
      </c>
      <c r="M559" s="1">
        <f t="shared" si="52"/>
        <v>0</v>
      </c>
      <c r="N559" s="952"/>
    </row>
    <row r="560" spans="1:14" x14ac:dyDescent="0.3">
      <c r="A560" s="9"/>
      <c r="B560" s="9"/>
      <c r="C560" s="9"/>
      <c r="D560" s="9"/>
      <c r="E560" s="9"/>
      <c r="F560" s="9"/>
      <c r="G560" s="9"/>
      <c r="H560" s="9"/>
      <c r="J560" s="1">
        <f t="shared" si="49"/>
        <v>0</v>
      </c>
    </row>
    <row r="561" spans="1:14" x14ac:dyDescent="0.3">
      <c r="A561" s="953">
        <v>44</v>
      </c>
      <c r="B561" s="955" t="s">
        <v>210</v>
      </c>
      <c r="C561" s="958"/>
      <c r="D561" s="2" t="s">
        <v>211</v>
      </c>
      <c r="E561" s="12" t="s">
        <v>212</v>
      </c>
      <c r="F561" s="3">
        <v>0.7</v>
      </c>
      <c r="G561" s="4">
        <v>1</v>
      </c>
      <c r="H561" s="16"/>
      <c r="J561" s="1">
        <f t="shared" si="49"/>
        <v>1</v>
      </c>
      <c r="M561" s="1">
        <f t="shared" ref="M561:M572" si="53">IF(H561="X",L561,0)</f>
        <v>0</v>
      </c>
      <c r="N561" s="952"/>
    </row>
    <row r="562" spans="1:14" x14ac:dyDescent="0.3">
      <c r="A562" s="954"/>
      <c r="B562" s="956"/>
      <c r="C562" s="956"/>
      <c r="D562" s="2" t="s">
        <v>213</v>
      </c>
      <c r="E562" s="2" t="s">
        <v>214</v>
      </c>
      <c r="F562" s="3">
        <v>7.0000000000000007E-2</v>
      </c>
      <c r="G562" s="6">
        <v>2</v>
      </c>
      <c r="H562" s="7"/>
      <c r="J562" s="1">
        <f t="shared" si="49"/>
        <v>1</v>
      </c>
      <c r="M562" s="1">
        <f t="shared" si="53"/>
        <v>0</v>
      </c>
      <c r="N562" s="952"/>
    </row>
    <row r="563" spans="1:14" x14ac:dyDescent="0.3">
      <c r="A563" s="954"/>
      <c r="B563" s="956"/>
      <c r="C563" s="956"/>
      <c r="D563" s="2" t="s">
        <v>215</v>
      </c>
      <c r="E563" s="2" t="s">
        <v>216</v>
      </c>
      <c r="F563" s="3">
        <v>0.23</v>
      </c>
      <c r="G563" s="6">
        <v>3</v>
      </c>
      <c r="H563" s="7"/>
      <c r="J563" s="1">
        <f t="shared" si="49"/>
        <v>1</v>
      </c>
      <c r="M563" s="1">
        <f t="shared" si="53"/>
        <v>0</v>
      </c>
      <c r="N563" s="952"/>
    </row>
    <row r="564" spans="1:14" x14ac:dyDescent="0.3">
      <c r="A564" s="954"/>
      <c r="B564" s="956"/>
      <c r="C564" s="956"/>
      <c r="D564" s="2"/>
      <c r="E564" s="2"/>
      <c r="F564" s="3"/>
      <c r="G564" s="4">
        <v>4</v>
      </c>
      <c r="H564" s="7"/>
      <c r="J564" s="1">
        <f t="shared" si="49"/>
        <v>0</v>
      </c>
      <c r="M564" s="1">
        <f t="shared" si="53"/>
        <v>0</v>
      </c>
      <c r="N564" s="952"/>
    </row>
    <row r="565" spans="1:14" x14ac:dyDescent="0.3">
      <c r="A565" s="954"/>
      <c r="B565" s="956"/>
      <c r="C565" s="956"/>
      <c r="D565" s="2"/>
      <c r="E565" s="2"/>
      <c r="F565" s="3"/>
      <c r="G565" s="6">
        <v>5</v>
      </c>
      <c r="H565" s="7"/>
      <c r="J565" s="1">
        <f t="shared" si="49"/>
        <v>0</v>
      </c>
      <c r="M565" s="1">
        <f t="shared" si="53"/>
        <v>0</v>
      </c>
      <c r="N565" s="952"/>
    </row>
    <row r="566" spans="1:14" x14ac:dyDescent="0.3">
      <c r="A566" s="954"/>
      <c r="B566" s="956"/>
      <c r="C566" s="956"/>
      <c r="D566" s="2"/>
      <c r="E566" s="2"/>
      <c r="F566" s="3"/>
      <c r="G566" s="6">
        <v>6</v>
      </c>
      <c r="H566" s="7" t="s">
        <v>18</v>
      </c>
      <c r="J566" s="1">
        <f t="shared" si="49"/>
        <v>0</v>
      </c>
      <c r="M566" s="1">
        <f t="shared" si="53"/>
        <v>0</v>
      </c>
      <c r="N566" s="952"/>
    </row>
    <row r="567" spans="1:14" x14ac:dyDescent="0.3">
      <c r="A567" s="954"/>
      <c r="B567" s="956"/>
      <c r="C567" s="956"/>
      <c r="D567" s="2"/>
      <c r="E567" s="2"/>
      <c r="F567" s="3"/>
      <c r="G567" s="4">
        <v>7</v>
      </c>
      <c r="H567" s="7"/>
      <c r="J567" s="1">
        <f t="shared" si="49"/>
        <v>0</v>
      </c>
      <c r="M567" s="1">
        <f t="shared" si="53"/>
        <v>0</v>
      </c>
      <c r="N567" s="952"/>
    </row>
    <row r="568" spans="1:14" x14ac:dyDescent="0.3">
      <c r="A568" s="954"/>
      <c r="B568" s="956"/>
      <c r="C568" s="956"/>
      <c r="D568" s="2"/>
      <c r="E568" s="2"/>
      <c r="F568" s="3"/>
      <c r="G568" s="6">
        <v>8</v>
      </c>
      <c r="H568" s="717"/>
      <c r="J568" s="1">
        <f t="shared" si="49"/>
        <v>0</v>
      </c>
      <c r="M568" s="1">
        <f t="shared" si="53"/>
        <v>0</v>
      </c>
      <c r="N568" s="952"/>
    </row>
    <row r="569" spans="1:14" x14ac:dyDescent="0.3">
      <c r="A569" s="954"/>
      <c r="B569" s="956"/>
      <c r="C569" s="956"/>
      <c r="D569" s="2"/>
      <c r="E569" s="2"/>
      <c r="F569" s="3"/>
      <c r="G569" s="6">
        <v>9</v>
      </c>
      <c r="H569" s="717"/>
      <c r="J569" s="1">
        <f t="shared" si="49"/>
        <v>0</v>
      </c>
      <c r="M569" s="1">
        <f t="shared" si="53"/>
        <v>0</v>
      </c>
      <c r="N569" s="952"/>
    </row>
    <row r="570" spans="1:14" x14ac:dyDescent="0.3">
      <c r="A570" s="954"/>
      <c r="B570" s="956"/>
      <c r="C570" s="956"/>
      <c r="D570" s="2"/>
      <c r="E570" s="2"/>
      <c r="F570" s="3"/>
      <c r="G570" s="4">
        <v>10</v>
      </c>
      <c r="H570" s="717"/>
      <c r="J570" s="1">
        <f t="shared" si="49"/>
        <v>0</v>
      </c>
      <c r="M570" s="1">
        <f t="shared" si="53"/>
        <v>0</v>
      </c>
      <c r="N570" s="952"/>
    </row>
    <row r="571" spans="1:14" x14ac:dyDescent="0.3">
      <c r="A571" s="954"/>
      <c r="B571" s="956"/>
      <c r="C571" s="956"/>
      <c r="D571" s="2"/>
      <c r="E571" s="2"/>
      <c r="F571" s="3"/>
      <c r="G571" s="6">
        <v>11</v>
      </c>
      <c r="H571" s="7"/>
      <c r="J571" s="1">
        <f t="shared" si="49"/>
        <v>0</v>
      </c>
      <c r="M571" s="1">
        <f t="shared" si="53"/>
        <v>0</v>
      </c>
      <c r="N571" s="952"/>
    </row>
    <row r="572" spans="1:14" x14ac:dyDescent="0.3">
      <c r="A572" s="954"/>
      <c r="B572" s="957"/>
      <c r="C572" s="956"/>
      <c r="D572" s="2"/>
      <c r="E572" s="2"/>
      <c r="F572" s="3"/>
      <c r="G572" s="6">
        <v>12</v>
      </c>
      <c r="H572" s="15" t="s">
        <v>18</v>
      </c>
      <c r="J572" s="1">
        <f t="shared" si="49"/>
        <v>0</v>
      </c>
      <c r="M572" s="1">
        <f t="shared" si="53"/>
        <v>0</v>
      </c>
      <c r="N572" s="952"/>
    </row>
    <row r="573" spans="1:14" x14ac:dyDescent="0.3">
      <c r="A573" s="9"/>
      <c r="B573" s="9"/>
      <c r="C573" s="9"/>
      <c r="D573" s="9"/>
      <c r="E573" s="9"/>
      <c r="F573" s="9"/>
      <c r="G573" s="9"/>
      <c r="H573" s="9"/>
      <c r="J573" s="1">
        <f t="shared" si="49"/>
        <v>0</v>
      </c>
    </row>
    <row r="574" spans="1:14" ht="49.5" x14ac:dyDescent="0.3">
      <c r="A574" s="953">
        <v>45</v>
      </c>
      <c r="B574" s="955" t="s">
        <v>217</v>
      </c>
      <c r="C574" s="958"/>
      <c r="D574" s="2" t="s">
        <v>218</v>
      </c>
      <c r="E574" s="12" t="s">
        <v>219</v>
      </c>
      <c r="F574" s="3">
        <v>0.26</v>
      </c>
      <c r="G574" s="4">
        <v>1</v>
      </c>
      <c r="H574" s="5" t="s">
        <v>18</v>
      </c>
      <c r="J574" s="1">
        <f t="shared" si="49"/>
        <v>1</v>
      </c>
      <c r="M574" s="1">
        <f t="shared" ref="M574:M585" si="54">IF(H574="X",L574,0)</f>
        <v>0</v>
      </c>
      <c r="N574" s="952"/>
    </row>
    <row r="575" spans="1:14" ht="33" x14ac:dyDescent="0.3">
      <c r="A575" s="954"/>
      <c r="B575" s="956"/>
      <c r="C575" s="956"/>
      <c r="D575" s="2" t="s">
        <v>220</v>
      </c>
      <c r="E575" s="2" t="s">
        <v>221</v>
      </c>
      <c r="F575" s="3">
        <v>0.7</v>
      </c>
      <c r="G575" s="6">
        <v>2</v>
      </c>
      <c r="H575" s="7" t="s">
        <v>18</v>
      </c>
      <c r="J575" s="1">
        <f t="shared" si="49"/>
        <v>1</v>
      </c>
      <c r="M575" s="1">
        <f t="shared" si="54"/>
        <v>0</v>
      </c>
      <c r="N575" s="952"/>
    </row>
    <row r="576" spans="1:14" x14ac:dyDescent="0.3">
      <c r="A576" s="954"/>
      <c r="B576" s="956"/>
      <c r="C576" s="956"/>
      <c r="D576" s="2" t="s">
        <v>222</v>
      </c>
      <c r="E576" s="2" t="s">
        <v>223</v>
      </c>
      <c r="F576" s="3">
        <v>0.04</v>
      </c>
      <c r="G576" s="6">
        <v>3</v>
      </c>
      <c r="H576" s="7" t="s">
        <v>18</v>
      </c>
      <c r="J576" s="1">
        <f t="shared" si="49"/>
        <v>1</v>
      </c>
      <c r="M576" s="1">
        <f t="shared" si="54"/>
        <v>0</v>
      </c>
      <c r="N576" s="952"/>
    </row>
    <row r="577" spans="1:14" x14ac:dyDescent="0.3">
      <c r="A577" s="954"/>
      <c r="B577" s="956"/>
      <c r="C577" s="956"/>
      <c r="D577" s="2"/>
      <c r="E577" s="2"/>
      <c r="F577" s="3"/>
      <c r="G577" s="4">
        <v>4</v>
      </c>
      <c r="H577" s="7" t="s">
        <v>18</v>
      </c>
      <c r="J577" s="1">
        <f t="shared" si="49"/>
        <v>0</v>
      </c>
      <c r="M577" s="1">
        <f t="shared" si="54"/>
        <v>0</v>
      </c>
      <c r="N577" s="952"/>
    </row>
    <row r="578" spans="1:14" x14ac:dyDescent="0.3">
      <c r="A578" s="954"/>
      <c r="B578" s="956"/>
      <c r="C578" s="956"/>
      <c r="D578" s="2"/>
      <c r="E578" s="2"/>
      <c r="F578" s="3"/>
      <c r="G578" s="6">
        <v>5</v>
      </c>
      <c r="H578" s="7"/>
      <c r="J578" s="1">
        <f t="shared" si="49"/>
        <v>0</v>
      </c>
      <c r="M578" s="1">
        <f t="shared" si="54"/>
        <v>0</v>
      </c>
      <c r="N578" s="952"/>
    </row>
    <row r="579" spans="1:14" x14ac:dyDescent="0.3">
      <c r="A579" s="954"/>
      <c r="B579" s="956"/>
      <c r="C579" s="956"/>
      <c r="D579" s="2"/>
      <c r="E579" s="2"/>
      <c r="F579" s="3"/>
      <c r="G579" s="6">
        <v>6</v>
      </c>
      <c r="H579" s="7"/>
      <c r="J579" s="1">
        <f t="shared" ref="J579:J642" si="55">COUNTIF(E:E,E579)</f>
        <v>0</v>
      </c>
      <c r="M579" s="1">
        <f t="shared" si="54"/>
        <v>0</v>
      </c>
      <c r="N579" s="952"/>
    </row>
    <row r="580" spans="1:14" x14ac:dyDescent="0.3">
      <c r="A580" s="954"/>
      <c r="B580" s="956"/>
      <c r="C580" s="956"/>
      <c r="D580" s="2"/>
      <c r="E580" s="2"/>
      <c r="F580" s="3"/>
      <c r="G580" s="4">
        <v>7</v>
      </c>
      <c r="H580" s="7" t="s">
        <v>18</v>
      </c>
      <c r="J580" s="1">
        <f t="shared" si="55"/>
        <v>0</v>
      </c>
      <c r="M580" s="1">
        <f t="shared" si="54"/>
        <v>0</v>
      </c>
      <c r="N580" s="952"/>
    </row>
    <row r="581" spans="1:14" x14ac:dyDescent="0.3">
      <c r="A581" s="954"/>
      <c r="B581" s="956"/>
      <c r="C581" s="956"/>
      <c r="D581" s="2"/>
      <c r="E581" s="2"/>
      <c r="F581" s="3"/>
      <c r="G581" s="6">
        <v>8</v>
      </c>
      <c r="H581" s="7" t="s">
        <v>18</v>
      </c>
      <c r="J581" s="1">
        <f t="shared" si="55"/>
        <v>0</v>
      </c>
      <c r="M581" s="1">
        <f t="shared" si="54"/>
        <v>0</v>
      </c>
      <c r="N581" s="952"/>
    </row>
    <row r="582" spans="1:14" x14ac:dyDescent="0.3">
      <c r="A582" s="954"/>
      <c r="B582" s="956"/>
      <c r="C582" s="956"/>
      <c r="D582" s="2"/>
      <c r="E582" s="2"/>
      <c r="F582" s="3"/>
      <c r="G582" s="6">
        <v>9</v>
      </c>
      <c r="H582" s="7" t="s">
        <v>18</v>
      </c>
      <c r="J582" s="1">
        <f t="shared" si="55"/>
        <v>0</v>
      </c>
      <c r="M582" s="1">
        <f t="shared" si="54"/>
        <v>0</v>
      </c>
      <c r="N582" s="952"/>
    </row>
    <row r="583" spans="1:14" x14ac:dyDescent="0.3">
      <c r="A583" s="954"/>
      <c r="B583" s="956"/>
      <c r="C583" s="956"/>
      <c r="D583" s="2"/>
      <c r="E583" s="2"/>
      <c r="F583" s="3"/>
      <c r="G583" s="4">
        <v>10</v>
      </c>
      <c r="H583" s="7" t="s">
        <v>18</v>
      </c>
      <c r="J583" s="1">
        <f t="shared" si="55"/>
        <v>0</v>
      </c>
      <c r="M583" s="1">
        <f t="shared" si="54"/>
        <v>0</v>
      </c>
      <c r="N583" s="952"/>
    </row>
    <row r="584" spans="1:14" x14ac:dyDescent="0.3">
      <c r="A584" s="954"/>
      <c r="B584" s="956"/>
      <c r="C584" s="956"/>
      <c r="D584" s="2"/>
      <c r="E584" s="2"/>
      <c r="F584" s="3"/>
      <c r="G584" s="6">
        <v>11</v>
      </c>
      <c r="H584" s="7" t="s">
        <v>18</v>
      </c>
      <c r="J584" s="1">
        <f t="shared" si="55"/>
        <v>0</v>
      </c>
      <c r="M584" s="1">
        <f t="shared" si="54"/>
        <v>0</v>
      </c>
      <c r="N584" s="952"/>
    </row>
    <row r="585" spans="1:14" x14ac:dyDescent="0.3">
      <c r="A585" s="954"/>
      <c r="B585" s="957"/>
      <c r="C585" s="956"/>
      <c r="D585" s="2"/>
      <c r="E585" s="2"/>
      <c r="F585" s="3"/>
      <c r="G585" s="6">
        <v>12</v>
      </c>
      <c r="H585" s="8"/>
      <c r="J585" s="1">
        <f t="shared" si="55"/>
        <v>0</v>
      </c>
      <c r="M585" s="1">
        <f t="shared" si="54"/>
        <v>0</v>
      </c>
      <c r="N585" s="952"/>
    </row>
    <row r="586" spans="1:14" x14ac:dyDescent="0.3">
      <c r="A586" s="9"/>
      <c r="B586" s="9"/>
      <c r="C586" s="9"/>
      <c r="D586" s="9"/>
      <c r="E586" s="9"/>
      <c r="F586" s="9"/>
      <c r="G586" s="9"/>
      <c r="H586" s="9"/>
      <c r="J586" s="1">
        <f t="shared" si="55"/>
        <v>0</v>
      </c>
    </row>
    <row r="587" spans="1:14" x14ac:dyDescent="0.3">
      <c r="A587" s="953">
        <v>46</v>
      </c>
      <c r="B587" s="955" t="s">
        <v>224</v>
      </c>
      <c r="C587" s="958"/>
      <c r="D587" s="2" t="s">
        <v>225</v>
      </c>
      <c r="E587" s="12" t="s">
        <v>226</v>
      </c>
      <c r="F587" s="3">
        <v>0.89</v>
      </c>
      <c r="G587" s="4">
        <v>1</v>
      </c>
      <c r="H587" s="5"/>
      <c r="J587" s="1">
        <f t="shared" si="55"/>
        <v>1</v>
      </c>
      <c r="M587" s="1">
        <f t="shared" ref="M587:M598" si="56">IF(H587="X",L587,0)</f>
        <v>0</v>
      </c>
      <c r="N587" s="952"/>
    </row>
    <row r="588" spans="1:14" x14ac:dyDescent="0.3">
      <c r="A588" s="954"/>
      <c r="B588" s="956"/>
      <c r="C588" s="956"/>
      <c r="D588" s="2" t="s">
        <v>227</v>
      </c>
      <c r="E588" s="2" t="s">
        <v>228</v>
      </c>
      <c r="F588" s="3">
        <v>0.11</v>
      </c>
      <c r="G588" s="6">
        <v>2</v>
      </c>
      <c r="H588" s="7"/>
      <c r="J588" s="1">
        <f t="shared" si="55"/>
        <v>1</v>
      </c>
      <c r="M588" s="1">
        <f t="shared" si="56"/>
        <v>0</v>
      </c>
      <c r="N588" s="952"/>
    </row>
    <row r="589" spans="1:14" x14ac:dyDescent="0.3">
      <c r="A589" s="954"/>
      <c r="B589" s="956"/>
      <c r="C589" s="956"/>
      <c r="D589" s="2"/>
      <c r="E589" s="2"/>
      <c r="F589" s="3"/>
      <c r="G589" s="6">
        <v>3</v>
      </c>
      <c r="H589" s="7"/>
      <c r="J589" s="1">
        <f t="shared" si="55"/>
        <v>0</v>
      </c>
      <c r="M589" s="1">
        <f t="shared" si="56"/>
        <v>0</v>
      </c>
      <c r="N589" s="952"/>
    </row>
    <row r="590" spans="1:14" x14ac:dyDescent="0.3">
      <c r="A590" s="954"/>
      <c r="B590" s="956"/>
      <c r="C590" s="956"/>
      <c r="D590" s="2"/>
      <c r="E590" s="2"/>
      <c r="F590" s="3"/>
      <c r="G590" s="4">
        <v>4</v>
      </c>
      <c r="H590" s="7"/>
      <c r="J590" s="1">
        <f t="shared" si="55"/>
        <v>0</v>
      </c>
      <c r="M590" s="1">
        <f t="shared" si="56"/>
        <v>0</v>
      </c>
      <c r="N590" s="952"/>
    </row>
    <row r="591" spans="1:14" x14ac:dyDescent="0.3">
      <c r="A591" s="954"/>
      <c r="B591" s="956"/>
      <c r="C591" s="956"/>
      <c r="D591" s="2"/>
      <c r="E591" s="2"/>
      <c r="F591" s="3"/>
      <c r="G591" s="6">
        <v>5</v>
      </c>
      <c r="H591" s="7"/>
      <c r="J591" s="1">
        <f t="shared" si="55"/>
        <v>0</v>
      </c>
      <c r="M591" s="1">
        <f t="shared" si="56"/>
        <v>0</v>
      </c>
      <c r="N591" s="952"/>
    </row>
    <row r="592" spans="1:14" x14ac:dyDescent="0.3">
      <c r="A592" s="954"/>
      <c r="B592" s="956"/>
      <c r="C592" s="956"/>
      <c r="D592" s="2"/>
      <c r="E592" s="2"/>
      <c r="F592" s="3"/>
      <c r="G592" s="6">
        <v>6</v>
      </c>
      <c r="H592" s="7"/>
      <c r="J592" s="1">
        <f t="shared" si="55"/>
        <v>0</v>
      </c>
      <c r="M592" s="1">
        <f t="shared" si="56"/>
        <v>0</v>
      </c>
      <c r="N592" s="952"/>
    </row>
    <row r="593" spans="1:14" x14ac:dyDescent="0.3">
      <c r="A593" s="954"/>
      <c r="B593" s="956"/>
      <c r="C593" s="956"/>
      <c r="D593" s="2"/>
      <c r="E593" s="2"/>
      <c r="F593" s="3"/>
      <c r="G593" s="4">
        <v>7</v>
      </c>
      <c r="H593" s="7"/>
      <c r="J593" s="1">
        <f t="shared" si="55"/>
        <v>0</v>
      </c>
      <c r="M593" s="1">
        <f t="shared" si="56"/>
        <v>0</v>
      </c>
      <c r="N593" s="952"/>
    </row>
    <row r="594" spans="1:14" x14ac:dyDescent="0.3">
      <c r="A594" s="954"/>
      <c r="B594" s="956"/>
      <c r="C594" s="956"/>
      <c r="D594" s="2"/>
      <c r="E594" s="2"/>
      <c r="F594" s="3"/>
      <c r="G594" s="6">
        <v>8</v>
      </c>
      <c r="H594" s="7"/>
      <c r="J594" s="1">
        <f t="shared" si="55"/>
        <v>0</v>
      </c>
      <c r="M594" s="1">
        <f t="shared" si="56"/>
        <v>0</v>
      </c>
      <c r="N594" s="952"/>
    </row>
    <row r="595" spans="1:14" x14ac:dyDescent="0.3">
      <c r="A595" s="954"/>
      <c r="B595" s="956"/>
      <c r="C595" s="956"/>
      <c r="D595" s="2"/>
      <c r="E595" s="2"/>
      <c r="F595" s="3"/>
      <c r="G595" s="6">
        <v>9</v>
      </c>
      <c r="H595" s="7"/>
      <c r="J595" s="1">
        <f t="shared" si="55"/>
        <v>0</v>
      </c>
      <c r="M595" s="1">
        <f t="shared" si="56"/>
        <v>0</v>
      </c>
      <c r="N595" s="952"/>
    </row>
    <row r="596" spans="1:14" x14ac:dyDescent="0.3">
      <c r="A596" s="954"/>
      <c r="B596" s="956"/>
      <c r="C596" s="956"/>
      <c r="D596" s="2"/>
      <c r="E596" s="2"/>
      <c r="F596" s="3"/>
      <c r="G596" s="4">
        <v>10</v>
      </c>
      <c r="H596" s="7"/>
      <c r="J596" s="1">
        <f t="shared" si="55"/>
        <v>0</v>
      </c>
      <c r="M596" s="1">
        <f t="shared" si="56"/>
        <v>0</v>
      </c>
      <c r="N596" s="952"/>
    </row>
    <row r="597" spans="1:14" x14ac:dyDescent="0.3">
      <c r="A597" s="954"/>
      <c r="B597" s="956"/>
      <c r="C597" s="956"/>
      <c r="D597" s="2"/>
      <c r="E597" s="2"/>
      <c r="F597" s="3"/>
      <c r="G597" s="6">
        <v>11</v>
      </c>
      <c r="H597" s="7"/>
      <c r="J597" s="1">
        <f t="shared" si="55"/>
        <v>0</v>
      </c>
      <c r="M597" s="1">
        <f t="shared" si="56"/>
        <v>0</v>
      </c>
      <c r="N597" s="952"/>
    </row>
    <row r="598" spans="1:14" x14ac:dyDescent="0.3">
      <c r="A598" s="954"/>
      <c r="B598" s="957"/>
      <c r="C598" s="956"/>
      <c r="D598" s="2"/>
      <c r="E598" s="2"/>
      <c r="F598" s="3"/>
      <c r="G598" s="6">
        <v>12</v>
      </c>
      <c r="H598" s="8" t="s">
        <v>18</v>
      </c>
      <c r="J598" s="1">
        <f t="shared" si="55"/>
        <v>0</v>
      </c>
      <c r="M598" s="1">
        <f t="shared" si="56"/>
        <v>0</v>
      </c>
      <c r="N598" s="952"/>
    </row>
    <row r="599" spans="1:14" x14ac:dyDescent="0.3">
      <c r="A599" s="9"/>
      <c r="B599" s="9"/>
      <c r="C599" s="9"/>
      <c r="D599" s="9"/>
      <c r="E599" s="9"/>
      <c r="F599" s="9"/>
      <c r="G599" s="9"/>
      <c r="H599" s="9"/>
      <c r="J599" s="1">
        <f t="shared" si="55"/>
        <v>0</v>
      </c>
    </row>
    <row r="600" spans="1:14" x14ac:dyDescent="0.3">
      <c r="A600" s="953">
        <v>47</v>
      </c>
      <c r="B600" s="955" t="s">
        <v>229</v>
      </c>
      <c r="C600" s="958"/>
      <c r="D600" s="2" t="s">
        <v>229</v>
      </c>
      <c r="E600" s="12" t="s">
        <v>230</v>
      </c>
      <c r="F600" s="3">
        <v>1</v>
      </c>
      <c r="G600" s="4">
        <v>1</v>
      </c>
      <c r="H600" s="16" t="s">
        <v>18</v>
      </c>
      <c r="J600" s="1">
        <f t="shared" si="55"/>
        <v>1</v>
      </c>
      <c r="M600" s="1">
        <f t="shared" ref="M600:M611" si="57">IF(H600="X",L600,0)</f>
        <v>0</v>
      </c>
      <c r="N600" s="952"/>
    </row>
    <row r="601" spans="1:14" x14ac:dyDescent="0.3">
      <c r="A601" s="954"/>
      <c r="B601" s="956"/>
      <c r="C601" s="956"/>
      <c r="D601" s="2"/>
      <c r="E601" s="2"/>
      <c r="F601" s="3"/>
      <c r="G601" s="6">
        <v>2</v>
      </c>
      <c r="H601" s="7"/>
      <c r="J601" s="1">
        <f t="shared" si="55"/>
        <v>0</v>
      </c>
      <c r="M601" s="1">
        <f t="shared" si="57"/>
        <v>0</v>
      </c>
      <c r="N601" s="952"/>
    </row>
    <row r="602" spans="1:14" x14ac:dyDescent="0.3">
      <c r="A602" s="954"/>
      <c r="B602" s="956"/>
      <c r="C602" s="956"/>
      <c r="D602" s="2"/>
      <c r="E602" s="2"/>
      <c r="F602" s="3"/>
      <c r="G602" s="6">
        <v>3</v>
      </c>
      <c r="H602" s="7"/>
      <c r="J602" s="1">
        <f t="shared" si="55"/>
        <v>0</v>
      </c>
      <c r="M602" s="1">
        <f t="shared" si="57"/>
        <v>0</v>
      </c>
      <c r="N602" s="952"/>
    </row>
    <row r="603" spans="1:14" x14ac:dyDescent="0.3">
      <c r="A603" s="954"/>
      <c r="B603" s="956"/>
      <c r="C603" s="956"/>
      <c r="D603" s="2"/>
      <c r="E603" s="2"/>
      <c r="F603" s="3"/>
      <c r="G603" s="4">
        <v>4</v>
      </c>
      <c r="H603" s="7"/>
      <c r="J603" s="1">
        <f t="shared" si="55"/>
        <v>0</v>
      </c>
      <c r="M603" s="1">
        <f t="shared" si="57"/>
        <v>0</v>
      </c>
      <c r="N603" s="952"/>
    </row>
    <row r="604" spans="1:14" x14ac:dyDescent="0.3">
      <c r="A604" s="954"/>
      <c r="B604" s="956"/>
      <c r="C604" s="956"/>
      <c r="D604" s="2"/>
      <c r="E604" s="2"/>
      <c r="F604" s="3"/>
      <c r="G604" s="6">
        <v>5</v>
      </c>
      <c r="H604" s="7"/>
      <c r="J604" s="1">
        <f t="shared" si="55"/>
        <v>0</v>
      </c>
      <c r="M604" s="1">
        <f t="shared" si="57"/>
        <v>0</v>
      </c>
      <c r="N604" s="952"/>
    </row>
    <row r="605" spans="1:14" x14ac:dyDescent="0.3">
      <c r="A605" s="954"/>
      <c r="B605" s="956"/>
      <c r="C605" s="956"/>
      <c r="D605" s="2"/>
      <c r="E605" s="2"/>
      <c r="F605" s="3"/>
      <c r="G605" s="6">
        <v>6</v>
      </c>
      <c r="H605" s="7"/>
      <c r="J605" s="1">
        <f t="shared" si="55"/>
        <v>0</v>
      </c>
      <c r="M605" s="1">
        <f t="shared" si="57"/>
        <v>0</v>
      </c>
      <c r="N605" s="952"/>
    </row>
    <row r="606" spans="1:14" x14ac:dyDescent="0.3">
      <c r="A606" s="954"/>
      <c r="B606" s="956"/>
      <c r="C606" s="956"/>
      <c r="D606" s="2"/>
      <c r="E606" s="2"/>
      <c r="F606" s="3"/>
      <c r="G606" s="4">
        <v>7</v>
      </c>
      <c r="H606" s="717" t="s">
        <v>18</v>
      </c>
      <c r="J606" s="1">
        <f t="shared" si="55"/>
        <v>0</v>
      </c>
      <c r="M606" s="1">
        <f t="shared" si="57"/>
        <v>0</v>
      </c>
      <c r="N606" s="952"/>
    </row>
    <row r="607" spans="1:14" x14ac:dyDescent="0.3">
      <c r="A607" s="954"/>
      <c r="B607" s="956"/>
      <c r="C607" s="956"/>
      <c r="D607" s="2"/>
      <c r="E607" s="2"/>
      <c r="F607" s="3"/>
      <c r="G607" s="6">
        <v>8</v>
      </c>
      <c r="H607" s="717" t="s">
        <v>18</v>
      </c>
      <c r="J607" s="1">
        <f t="shared" si="55"/>
        <v>0</v>
      </c>
      <c r="M607" s="1">
        <f t="shared" si="57"/>
        <v>0</v>
      </c>
      <c r="N607" s="952"/>
    </row>
    <row r="608" spans="1:14" x14ac:dyDescent="0.3">
      <c r="A608" s="954"/>
      <c r="B608" s="956"/>
      <c r="C608" s="956"/>
      <c r="D608" s="2"/>
      <c r="E608" s="2"/>
      <c r="F608" s="3"/>
      <c r="G608" s="6">
        <v>9</v>
      </c>
      <c r="H608" s="7"/>
      <c r="J608" s="1">
        <f t="shared" si="55"/>
        <v>0</v>
      </c>
      <c r="M608" s="1">
        <f t="shared" si="57"/>
        <v>0</v>
      </c>
      <c r="N608" s="952"/>
    </row>
    <row r="609" spans="1:14" x14ac:dyDescent="0.3">
      <c r="A609" s="954"/>
      <c r="B609" s="956"/>
      <c r="C609" s="956"/>
      <c r="D609" s="2"/>
      <c r="E609" s="2"/>
      <c r="F609" s="3"/>
      <c r="G609" s="4">
        <v>10</v>
      </c>
      <c r="H609" s="7"/>
      <c r="J609" s="1">
        <f t="shared" si="55"/>
        <v>0</v>
      </c>
      <c r="M609" s="1">
        <f t="shared" si="57"/>
        <v>0</v>
      </c>
      <c r="N609" s="952"/>
    </row>
    <row r="610" spans="1:14" x14ac:dyDescent="0.3">
      <c r="A610" s="954"/>
      <c r="B610" s="956"/>
      <c r="C610" s="956"/>
      <c r="D610" s="2"/>
      <c r="E610" s="2"/>
      <c r="F610" s="3"/>
      <c r="G610" s="6">
        <v>11</v>
      </c>
      <c r="H610" s="7"/>
      <c r="J610" s="1">
        <f t="shared" si="55"/>
        <v>0</v>
      </c>
      <c r="M610" s="1">
        <f t="shared" si="57"/>
        <v>0</v>
      </c>
      <c r="N610" s="952"/>
    </row>
    <row r="611" spans="1:14" x14ac:dyDescent="0.3">
      <c r="A611" s="954"/>
      <c r="B611" s="957"/>
      <c r="C611" s="956"/>
      <c r="D611" s="2"/>
      <c r="E611" s="2"/>
      <c r="F611" s="3"/>
      <c r="G611" s="6">
        <v>12</v>
      </c>
      <c r="H611" s="8"/>
      <c r="J611" s="1">
        <f t="shared" si="55"/>
        <v>0</v>
      </c>
      <c r="M611" s="1">
        <f t="shared" si="57"/>
        <v>0</v>
      </c>
      <c r="N611" s="952"/>
    </row>
    <row r="612" spans="1:14" x14ac:dyDescent="0.3">
      <c r="A612" s="9"/>
      <c r="B612" s="9"/>
      <c r="C612" s="9"/>
      <c r="D612" s="9"/>
      <c r="E612" s="9"/>
      <c r="F612" s="9"/>
      <c r="G612" s="9"/>
      <c r="H612" s="9"/>
      <c r="J612" s="1">
        <f t="shared" si="55"/>
        <v>0</v>
      </c>
    </row>
    <row r="613" spans="1:14" x14ac:dyDescent="0.3">
      <c r="A613" s="953">
        <v>48</v>
      </c>
      <c r="B613" s="955" t="s">
        <v>231</v>
      </c>
      <c r="C613" s="958"/>
      <c r="D613" s="2" t="s">
        <v>232</v>
      </c>
      <c r="E613" s="12" t="s">
        <v>233</v>
      </c>
      <c r="F613" s="3">
        <v>0.5</v>
      </c>
      <c r="G613" s="4">
        <v>1</v>
      </c>
      <c r="H613" s="5"/>
      <c r="J613" s="1">
        <f t="shared" si="55"/>
        <v>1</v>
      </c>
      <c r="M613" s="1">
        <f t="shared" ref="M613:M624" si="58">IF(H613="X",L613,0)</f>
        <v>0</v>
      </c>
      <c r="N613" s="952"/>
    </row>
    <row r="614" spans="1:14" ht="14.25" customHeight="1" x14ac:dyDescent="0.3">
      <c r="A614" s="954"/>
      <c r="B614" s="956"/>
      <c r="C614" s="956"/>
      <c r="D614" s="2" t="s">
        <v>234</v>
      </c>
      <c r="E614" s="2" t="s">
        <v>36</v>
      </c>
      <c r="F614" s="3">
        <v>0.5</v>
      </c>
      <c r="G614" s="6">
        <v>2</v>
      </c>
      <c r="H614" s="7" t="s">
        <v>18</v>
      </c>
      <c r="J614" s="1">
        <f t="shared" si="55"/>
        <v>2</v>
      </c>
      <c r="M614" s="1">
        <f t="shared" si="58"/>
        <v>0</v>
      </c>
      <c r="N614" s="952"/>
    </row>
    <row r="615" spans="1:14" x14ac:dyDescent="0.3">
      <c r="A615" s="954"/>
      <c r="B615" s="956"/>
      <c r="C615" s="956"/>
      <c r="D615" s="2"/>
      <c r="E615" s="2"/>
      <c r="F615" s="3"/>
      <c r="G615" s="6">
        <v>3</v>
      </c>
      <c r="H615" s="7" t="s">
        <v>18</v>
      </c>
      <c r="J615" s="1">
        <f t="shared" si="55"/>
        <v>0</v>
      </c>
      <c r="M615" s="1">
        <f t="shared" si="58"/>
        <v>0</v>
      </c>
      <c r="N615" s="952"/>
    </row>
    <row r="616" spans="1:14" x14ac:dyDescent="0.3">
      <c r="A616" s="954"/>
      <c r="B616" s="956"/>
      <c r="C616" s="956"/>
      <c r="D616" s="2"/>
      <c r="E616" s="2"/>
      <c r="F616" s="3"/>
      <c r="G616" s="4">
        <v>4</v>
      </c>
      <c r="H616" s="7" t="s">
        <v>18</v>
      </c>
      <c r="J616" s="1">
        <f t="shared" si="55"/>
        <v>0</v>
      </c>
      <c r="M616" s="1">
        <f t="shared" si="58"/>
        <v>0</v>
      </c>
      <c r="N616" s="952"/>
    </row>
    <row r="617" spans="1:14" x14ac:dyDescent="0.3">
      <c r="A617" s="954"/>
      <c r="B617" s="956"/>
      <c r="C617" s="956"/>
      <c r="D617" s="2"/>
      <c r="E617" s="2"/>
      <c r="F617" s="3"/>
      <c r="G617" s="6">
        <v>5</v>
      </c>
      <c r="H617" s="7" t="s">
        <v>18</v>
      </c>
      <c r="J617" s="1">
        <f t="shared" si="55"/>
        <v>0</v>
      </c>
      <c r="M617" s="1">
        <f t="shared" si="58"/>
        <v>0</v>
      </c>
      <c r="N617" s="952"/>
    </row>
    <row r="618" spans="1:14" x14ac:dyDescent="0.3">
      <c r="A618" s="954"/>
      <c r="B618" s="956"/>
      <c r="C618" s="956"/>
      <c r="D618" s="2"/>
      <c r="E618" s="2"/>
      <c r="F618" s="3"/>
      <c r="G618" s="6">
        <v>6</v>
      </c>
      <c r="H618" s="7" t="s">
        <v>18</v>
      </c>
      <c r="J618" s="1">
        <f t="shared" si="55"/>
        <v>0</v>
      </c>
      <c r="M618" s="1">
        <f t="shared" si="58"/>
        <v>0</v>
      </c>
      <c r="N618" s="952"/>
    </row>
    <row r="619" spans="1:14" x14ac:dyDescent="0.3">
      <c r="A619" s="954"/>
      <c r="B619" s="956"/>
      <c r="C619" s="956"/>
      <c r="D619" s="2"/>
      <c r="E619" s="2"/>
      <c r="F619" s="3"/>
      <c r="G619" s="4">
        <v>7</v>
      </c>
      <c r="H619" s="7" t="s">
        <v>18</v>
      </c>
      <c r="J619" s="1">
        <f t="shared" si="55"/>
        <v>0</v>
      </c>
      <c r="M619" s="1">
        <f t="shared" si="58"/>
        <v>0</v>
      </c>
      <c r="N619" s="952"/>
    </row>
    <row r="620" spans="1:14" x14ac:dyDescent="0.3">
      <c r="A620" s="954"/>
      <c r="B620" s="956"/>
      <c r="C620" s="956"/>
      <c r="D620" s="2"/>
      <c r="E620" s="2"/>
      <c r="F620" s="3"/>
      <c r="G620" s="6">
        <v>8</v>
      </c>
      <c r="H620" s="7"/>
      <c r="J620" s="1">
        <f t="shared" si="55"/>
        <v>0</v>
      </c>
      <c r="M620" s="1">
        <f t="shared" si="58"/>
        <v>0</v>
      </c>
      <c r="N620" s="952"/>
    </row>
    <row r="621" spans="1:14" x14ac:dyDescent="0.3">
      <c r="A621" s="954"/>
      <c r="B621" s="956"/>
      <c r="C621" s="956"/>
      <c r="D621" s="2"/>
      <c r="E621" s="2"/>
      <c r="F621" s="3"/>
      <c r="G621" s="6">
        <v>9</v>
      </c>
      <c r="H621" s="7" t="s">
        <v>18</v>
      </c>
      <c r="J621" s="1">
        <f t="shared" si="55"/>
        <v>0</v>
      </c>
      <c r="M621" s="1">
        <f t="shared" si="58"/>
        <v>0</v>
      </c>
      <c r="N621" s="952"/>
    </row>
    <row r="622" spans="1:14" x14ac:dyDescent="0.3">
      <c r="A622" s="954"/>
      <c r="B622" s="956"/>
      <c r="C622" s="956"/>
      <c r="D622" s="2"/>
      <c r="E622" s="2"/>
      <c r="F622" s="3"/>
      <c r="G622" s="4">
        <v>10</v>
      </c>
      <c r="H622" s="7" t="s">
        <v>18</v>
      </c>
      <c r="J622" s="1">
        <f t="shared" si="55"/>
        <v>0</v>
      </c>
      <c r="M622" s="1">
        <f t="shared" si="58"/>
        <v>0</v>
      </c>
      <c r="N622" s="952"/>
    </row>
    <row r="623" spans="1:14" x14ac:dyDescent="0.3">
      <c r="A623" s="954"/>
      <c r="B623" s="956"/>
      <c r="C623" s="956"/>
      <c r="D623" s="2"/>
      <c r="E623" s="2"/>
      <c r="F623" s="3"/>
      <c r="G623" s="6">
        <v>11</v>
      </c>
      <c r="H623" s="7" t="s">
        <v>18</v>
      </c>
      <c r="J623" s="1">
        <f t="shared" si="55"/>
        <v>0</v>
      </c>
      <c r="M623" s="1">
        <f t="shared" si="58"/>
        <v>0</v>
      </c>
      <c r="N623" s="952"/>
    </row>
    <row r="624" spans="1:14" x14ac:dyDescent="0.3">
      <c r="A624" s="954"/>
      <c r="B624" s="957"/>
      <c r="C624" s="956"/>
      <c r="D624" s="2"/>
      <c r="E624" s="2"/>
      <c r="F624" s="3"/>
      <c r="G624" s="6">
        <v>12</v>
      </c>
      <c r="H624" s="8"/>
      <c r="J624" s="1">
        <f t="shared" si="55"/>
        <v>0</v>
      </c>
      <c r="M624" s="1">
        <f t="shared" si="58"/>
        <v>0</v>
      </c>
      <c r="N624" s="952"/>
    </row>
    <row r="625" spans="1:14" x14ac:dyDescent="0.3">
      <c r="A625" s="9"/>
      <c r="B625" s="9"/>
      <c r="C625" s="9"/>
      <c r="D625" s="9"/>
      <c r="E625" s="9"/>
      <c r="F625" s="9"/>
      <c r="G625" s="9"/>
      <c r="H625" s="9"/>
      <c r="J625" s="1">
        <f t="shared" si="55"/>
        <v>0</v>
      </c>
    </row>
    <row r="626" spans="1:14" x14ac:dyDescent="0.3">
      <c r="A626" s="953">
        <v>49</v>
      </c>
      <c r="B626" s="955" t="s">
        <v>235</v>
      </c>
      <c r="C626" s="958"/>
      <c r="D626" s="2" t="s">
        <v>235</v>
      </c>
      <c r="E626" s="12" t="s">
        <v>236</v>
      </c>
      <c r="F626" s="3">
        <v>1</v>
      </c>
      <c r="G626" s="4">
        <v>1</v>
      </c>
      <c r="H626" s="5"/>
      <c r="J626" s="1">
        <f t="shared" si="55"/>
        <v>1</v>
      </c>
      <c r="M626" s="1">
        <f t="shared" ref="M626:M637" si="59">IF(H626="X",L626,0)</f>
        <v>0</v>
      </c>
      <c r="N626" s="952"/>
    </row>
    <row r="627" spans="1:14" x14ac:dyDescent="0.3">
      <c r="A627" s="954"/>
      <c r="B627" s="956"/>
      <c r="C627" s="956"/>
      <c r="D627" s="2"/>
      <c r="E627" s="2"/>
      <c r="F627" s="3"/>
      <c r="G627" s="6">
        <v>2</v>
      </c>
      <c r="H627" s="7"/>
      <c r="J627" s="1">
        <f t="shared" si="55"/>
        <v>0</v>
      </c>
      <c r="M627" s="1">
        <f t="shared" si="59"/>
        <v>0</v>
      </c>
      <c r="N627" s="952"/>
    </row>
    <row r="628" spans="1:14" x14ac:dyDescent="0.3">
      <c r="A628" s="954"/>
      <c r="B628" s="956"/>
      <c r="C628" s="956"/>
      <c r="D628" s="2"/>
      <c r="E628" s="2"/>
      <c r="F628" s="3"/>
      <c r="G628" s="6">
        <v>3</v>
      </c>
      <c r="H628" s="7"/>
      <c r="J628" s="1">
        <f t="shared" si="55"/>
        <v>0</v>
      </c>
      <c r="M628" s="1">
        <f t="shared" si="59"/>
        <v>0</v>
      </c>
      <c r="N628" s="952"/>
    </row>
    <row r="629" spans="1:14" x14ac:dyDescent="0.3">
      <c r="A629" s="954"/>
      <c r="B629" s="956"/>
      <c r="C629" s="956"/>
      <c r="D629" s="2"/>
      <c r="E629" s="2"/>
      <c r="F629" s="3"/>
      <c r="G629" s="4">
        <v>4</v>
      </c>
      <c r="H629" s="7"/>
      <c r="J629" s="1">
        <f t="shared" si="55"/>
        <v>0</v>
      </c>
      <c r="M629" s="1">
        <f t="shared" si="59"/>
        <v>0</v>
      </c>
      <c r="N629" s="952"/>
    </row>
    <row r="630" spans="1:14" x14ac:dyDescent="0.3">
      <c r="A630" s="954"/>
      <c r="B630" s="956"/>
      <c r="C630" s="956"/>
      <c r="D630" s="2"/>
      <c r="E630" s="2"/>
      <c r="F630" s="3"/>
      <c r="G630" s="6">
        <v>5</v>
      </c>
      <c r="H630" s="7"/>
      <c r="J630" s="1">
        <f t="shared" si="55"/>
        <v>0</v>
      </c>
      <c r="M630" s="1">
        <f t="shared" si="59"/>
        <v>0</v>
      </c>
      <c r="N630" s="952"/>
    </row>
    <row r="631" spans="1:14" x14ac:dyDescent="0.3">
      <c r="A631" s="954"/>
      <c r="B631" s="956"/>
      <c r="C631" s="956"/>
      <c r="D631" s="2"/>
      <c r="E631" s="2"/>
      <c r="F631" s="3"/>
      <c r="G631" s="6">
        <v>6</v>
      </c>
      <c r="H631" s="7"/>
      <c r="J631" s="1">
        <f t="shared" si="55"/>
        <v>0</v>
      </c>
      <c r="M631" s="1">
        <f t="shared" si="59"/>
        <v>0</v>
      </c>
      <c r="N631" s="952"/>
    </row>
    <row r="632" spans="1:14" x14ac:dyDescent="0.3">
      <c r="A632" s="954"/>
      <c r="B632" s="956"/>
      <c r="C632" s="956"/>
      <c r="D632" s="2"/>
      <c r="E632" s="2"/>
      <c r="F632" s="3"/>
      <c r="G632" s="4">
        <v>7</v>
      </c>
      <c r="H632" s="7"/>
      <c r="J632" s="1">
        <f t="shared" si="55"/>
        <v>0</v>
      </c>
      <c r="M632" s="1">
        <f t="shared" si="59"/>
        <v>0</v>
      </c>
      <c r="N632" s="952"/>
    </row>
    <row r="633" spans="1:14" x14ac:dyDescent="0.3">
      <c r="A633" s="954"/>
      <c r="B633" s="956"/>
      <c r="C633" s="956"/>
      <c r="D633" s="2"/>
      <c r="E633" s="2"/>
      <c r="F633" s="3"/>
      <c r="G633" s="6">
        <v>8</v>
      </c>
      <c r="H633" s="7" t="s">
        <v>18</v>
      </c>
      <c r="J633" s="1">
        <f t="shared" si="55"/>
        <v>0</v>
      </c>
      <c r="M633" s="1">
        <f t="shared" si="59"/>
        <v>0</v>
      </c>
      <c r="N633" s="952"/>
    </row>
    <row r="634" spans="1:14" x14ac:dyDescent="0.3">
      <c r="A634" s="954"/>
      <c r="B634" s="956"/>
      <c r="C634" s="956"/>
      <c r="D634" s="2"/>
      <c r="E634" s="2"/>
      <c r="F634" s="3"/>
      <c r="G634" s="6">
        <v>9</v>
      </c>
      <c r="H634" s="7"/>
      <c r="J634" s="1">
        <f t="shared" si="55"/>
        <v>0</v>
      </c>
      <c r="M634" s="1">
        <f t="shared" si="59"/>
        <v>0</v>
      </c>
      <c r="N634" s="952"/>
    </row>
    <row r="635" spans="1:14" x14ac:dyDescent="0.3">
      <c r="A635" s="954"/>
      <c r="B635" s="956"/>
      <c r="C635" s="956"/>
      <c r="D635" s="2"/>
      <c r="E635" s="2"/>
      <c r="F635" s="3"/>
      <c r="G635" s="4">
        <v>10</v>
      </c>
      <c r="H635" s="7"/>
      <c r="J635" s="1">
        <f t="shared" si="55"/>
        <v>0</v>
      </c>
      <c r="M635" s="1">
        <f t="shared" si="59"/>
        <v>0</v>
      </c>
      <c r="N635" s="952"/>
    </row>
    <row r="636" spans="1:14" x14ac:dyDescent="0.3">
      <c r="A636" s="954"/>
      <c r="B636" s="956"/>
      <c r="C636" s="956"/>
      <c r="D636" s="2"/>
      <c r="E636" s="2"/>
      <c r="F636" s="3"/>
      <c r="G636" s="6">
        <v>11</v>
      </c>
      <c r="H636" s="7"/>
      <c r="J636" s="1">
        <f t="shared" si="55"/>
        <v>0</v>
      </c>
      <c r="M636" s="1">
        <f t="shared" si="59"/>
        <v>0</v>
      </c>
      <c r="N636" s="952"/>
    </row>
    <row r="637" spans="1:14" x14ac:dyDescent="0.3">
      <c r="A637" s="954"/>
      <c r="B637" s="957"/>
      <c r="C637" s="956"/>
      <c r="D637" s="2"/>
      <c r="E637" s="2"/>
      <c r="F637" s="3"/>
      <c r="G637" s="6">
        <v>12</v>
      </c>
      <c r="H637" s="8" t="s">
        <v>18</v>
      </c>
      <c r="J637" s="1">
        <f t="shared" si="55"/>
        <v>0</v>
      </c>
      <c r="M637" s="1">
        <f t="shared" si="59"/>
        <v>0</v>
      </c>
      <c r="N637" s="952"/>
    </row>
    <row r="638" spans="1:14" x14ac:dyDescent="0.3">
      <c r="A638" s="9"/>
      <c r="B638" s="9"/>
      <c r="C638" s="9"/>
      <c r="D638" s="9"/>
      <c r="E638" s="9"/>
      <c r="F638" s="9"/>
      <c r="G638" s="9"/>
      <c r="H638" s="9"/>
      <c r="J638" s="1">
        <f t="shared" si="55"/>
        <v>0</v>
      </c>
    </row>
    <row r="639" spans="1:14" ht="21.75" customHeight="1" x14ac:dyDescent="0.3">
      <c r="A639" s="953">
        <v>50</v>
      </c>
      <c r="B639" s="955" t="s">
        <v>237</v>
      </c>
      <c r="C639" s="958"/>
      <c r="D639" s="2" t="s">
        <v>238</v>
      </c>
      <c r="E639" s="12" t="s">
        <v>80</v>
      </c>
      <c r="F639" s="3">
        <v>0.04</v>
      </c>
      <c r="G639" s="4">
        <v>1</v>
      </c>
      <c r="H639" s="5"/>
      <c r="J639" s="1">
        <f t="shared" si="55"/>
        <v>4</v>
      </c>
      <c r="M639" s="1">
        <f t="shared" ref="M639:M650" si="60">IF(H639="X",L639,0)</f>
        <v>0</v>
      </c>
      <c r="N639" s="952"/>
    </row>
    <row r="640" spans="1:14" ht="33" x14ac:dyDescent="0.3">
      <c r="A640" s="954"/>
      <c r="B640" s="956"/>
      <c r="C640" s="956"/>
      <c r="D640" s="2" t="s">
        <v>239</v>
      </c>
      <c r="E640" s="2" t="s">
        <v>116</v>
      </c>
      <c r="F640" s="3">
        <v>0.86</v>
      </c>
      <c r="G640" s="6">
        <v>2</v>
      </c>
      <c r="H640" s="7"/>
      <c r="J640" s="1">
        <f t="shared" si="55"/>
        <v>4</v>
      </c>
      <c r="M640" s="1">
        <f t="shared" si="60"/>
        <v>0</v>
      </c>
      <c r="N640" s="952"/>
    </row>
    <row r="641" spans="1:14" ht="33" x14ac:dyDescent="0.3">
      <c r="A641" s="954"/>
      <c r="B641" s="956"/>
      <c r="C641" s="956"/>
      <c r="D641" s="2" t="s">
        <v>240</v>
      </c>
      <c r="E641" s="2" t="s">
        <v>114</v>
      </c>
      <c r="F641" s="3">
        <v>0.1</v>
      </c>
      <c r="G641" s="6">
        <v>3</v>
      </c>
      <c r="H641" s="7" t="s">
        <v>12</v>
      </c>
      <c r="J641" s="1">
        <f t="shared" si="55"/>
        <v>5</v>
      </c>
      <c r="M641" s="1">
        <f t="shared" si="60"/>
        <v>0</v>
      </c>
      <c r="N641" s="952"/>
    </row>
    <row r="642" spans="1:14" x14ac:dyDescent="0.3">
      <c r="A642" s="954"/>
      <c r="B642" s="956"/>
      <c r="C642" s="956"/>
      <c r="D642" s="2"/>
      <c r="E642" s="2"/>
      <c r="F642" s="3"/>
      <c r="G642" s="4">
        <v>4</v>
      </c>
      <c r="H642" s="7"/>
      <c r="J642" s="1">
        <f t="shared" si="55"/>
        <v>0</v>
      </c>
      <c r="M642" s="1">
        <f t="shared" si="60"/>
        <v>0</v>
      </c>
      <c r="N642" s="952"/>
    </row>
    <row r="643" spans="1:14" x14ac:dyDescent="0.3">
      <c r="A643" s="954"/>
      <c r="B643" s="956"/>
      <c r="C643" s="956"/>
      <c r="D643" s="2"/>
      <c r="E643" s="2"/>
      <c r="F643" s="3"/>
      <c r="G643" s="6">
        <v>5</v>
      </c>
      <c r="H643" s="7"/>
      <c r="J643" s="1">
        <f t="shared" ref="J643:J706" si="61">COUNTIF(E:E,E643)</f>
        <v>0</v>
      </c>
      <c r="M643" s="1">
        <f t="shared" si="60"/>
        <v>0</v>
      </c>
      <c r="N643" s="952"/>
    </row>
    <row r="644" spans="1:14" x14ac:dyDescent="0.3">
      <c r="A644" s="954"/>
      <c r="B644" s="956"/>
      <c r="C644" s="956"/>
      <c r="D644" s="2"/>
      <c r="E644" s="2"/>
      <c r="F644" s="3"/>
      <c r="G644" s="6">
        <v>6</v>
      </c>
      <c r="H644" s="7"/>
      <c r="J644" s="1">
        <f t="shared" si="61"/>
        <v>0</v>
      </c>
      <c r="M644" s="1">
        <f t="shared" si="60"/>
        <v>0</v>
      </c>
      <c r="N644" s="952"/>
    </row>
    <row r="645" spans="1:14" x14ac:dyDescent="0.3">
      <c r="A645" s="954"/>
      <c r="B645" s="956"/>
      <c r="C645" s="956"/>
      <c r="D645" s="2"/>
      <c r="E645" s="2"/>
      <c r="F645" s="3"/>
      <c r="G645" s="4">
        <v>7</v>
      </c>
      <c r="H645" s="7"/>
      <c r="J645" s="1">
        <f t="shared" si="61"/>
        <v>0</v>
      </c>
      <c r="M645" s="1">
        <f t="shared" si="60"/>
        <v>0</v>
      </c>
      <c r="N645" s="952"/>
    </row>
    <row r="646" spans="1:14" x14ac:dyDescent="0.3">
      <c r="A646" s="954"/>
      <c r="B646" s="956"/>
      <c r="C646" s="956"/>
      <c r="D646" s="2"/>
      <c r="E646" s="2"/>
      <c r="F646" s="3"/>
      <c r="G646" s="6">
        <v>8</v>
      </c>
      <c r="H646" s="7"/>
      <c r="J646" s="1">
        <f t="shared" si="61"/>
        <v>0</v>
      </c>
      <c r="M646" s="1">
        <f t="shared" si="60"/>
        <v>0</v>
      </c>
      <c r="N646" s="952"/>
    </row>
    <row r="647" spans="1:14" x14ac:dyDescent="0.3">
      <c r="A647" s="954"/>
      <c r="B647" s="956"/>
      <c r="C647" s="956"/>
      <c r="D647" s="2"/>
      <c r="E647" s="2"/>
      <c r="F647" s="3"/>
      <c r="G647" s="6">
        <v>9</v>
      </c>
      <c r="H647" s="7"/>
      <c r="J647" s="1">
        <f t="shared" si="61"/>
        <v>0</v>
      </c>
      <c r="M647" s="1">
        <f t="shared" si="60"/>
        <v>0</v>
      </c>
      <c r="N647" s="952"/>
    </row>
    <row r="648" spans="1:14" x14ac:dyDescent="0.3">
      <c r="A648" s="954"/>
      <c r="B648" s="956"/>
      <c r="C648" s="956"/>
      <c r="D648" s="2"/>
      <c r="E648" s="2"/>
      <c r="F648" s="3"/>
      <c r="G648" s="4">
        <v>10</v>
      </c>
      <c r="H648" s="7"/>
      <c r="J648" s="1">
        <f t="shared" si="61"/>
        <v>0</v>
      </c>
      <c r="M648" s="1">
        <f t="shared" si="60"/>
        <v>0</v>
      </c>
      <c r="N648" s="952"/>
    </row>
    <row r="649" spans="1:14" x14ac:dyDescent="0.3">
      <c r="A649" s="954"/>
      <c r="B649" s="956"/>
      <c r="C649" s="956"/>
      <c r="D649" s="2"/>
      <c r="E649" s="2"/>
      <c r="F649" s="3"/>
      <c r="G649" s="6">
        <v>11</v>
      </c>
      <c r="H649" s="7"/>
      <c r="J649" s="1">
        <f t="shared" si="61"/>
        <v>0</v>
      </c>
      <c r="M649" s="1">
        <f t="shared" si="60"/>
        <v>0</v>
      </c>
      <c r="N649" s="952"/>
    </row>
    <row r="650" spans="1:14" x14ac:dyDescent="0.3">
      <c r="A650" s="954"/>
      <c r="B650" s="957"/>
      <c r="C650" s="956"/>
      <c r="D650" s="2"/>
      <c r="E650" s="2"/>
      <c r="F650" s="3"/>
      <c r="G650" s="6">
        <v>12</v>
      </c>
      <c r="H650" s="8"/>
      <c r="J650" s="1">
        <f t="shared" si="61"/>
        <v>0</v>
      </c>
      <c r="M650" s="1">
        <f t="shared" si="60"/>
        <v>0</v>
      </c>
      <c r="N650" s="952"/>
    </row>
    <row r="651" spans="1:14" x14ac:dyDescent="0.3">
      <c r="A651" s="9"/>
      <c r="B651" s="9"/>
      <c r="C651" s="9"/>
      <c r="D651" s="9"/>
      <c r="E651" s="9"/>
      <c r="F651" s="9"/>
      <c r="G651" s="9"/>
      <c r="H651" s="9"/>
      <c r="J651" s="1">
        <f t="shared" si="61"/>
        <v>0</v>
      </c>
    </row>
    <row r="652" spans="1:14" ht="33" x14ac:dyDescent="0.3">
      <c r="A652" s="953">
        <v>51</v>
      </c>
      <c r="B652" s="955" t="s">
        <v>241</v>
      </c>
      <c r="C652" s="958"/>
      <c r="D652" s="2" t="s">
        <v>242</v>
      </c>
      <c r="E652" s="12" t="s">
        <v>80</v>
      </c>
      <c r="F652" s="3">
        <v>0.04</v>
      </c>
      <c r="G652" s="4">
        <v>1</v>
      </c>
      <c r="H652" s="5"/>
      <c r="J652" s="1">
        <f t="shared" si="61"/>
        <v>4</v>
      </c>
      <c r="M652" s="1">
        <f t="shared" ref="M652:M663" si="62">IF(H652="X",L652,0)</f>
        <v>0</v>
      </c>
      <c r="N652" s="952"/>
    </row>
    <row r="653" spans="1:14" ht="33" x14ac:dyDescent="0.3">
      <c r="A653" s="954"/>
      <c r="B653" s="956"/>
      <c r="C653" s="956"/>
      <c r="D653" s="2" t="s">
        <v>243</v>
      </c>
      <c r="E653" s="2" t="s">
        <v>116</v>
      </c>
      <c r="F653" s="3">
        <v>0.86</v>
      </c>
      <c r="G653" s="6">
        <v>2</v>
      </c>
      <c r="H653" s="7"/>
      <c r="J653" s="1">
        <f t="shared" si="61"/>
        <v>4</v>
      </c>
      <c r="M653" s="1">
        <f t="shared" si="62"/>
        <v>0</v>
      </c>
      <c r="N653" s="952"/>
    </row>
    <row r="654" spans="1:14" ht="33" x14ac:dyDescent="0.3">
      <c r="A654" s="954"/>
      <c r="B654" s="956"/>
      <c r="C654" s="956"/>
      <c r="D654" s="2" t="s">
        <v>244</v>
      </c>
      <c r="E654" s="2" t="s">
        <v>114</v>
      </c>
      <c r="F654" s="3">
        <v>0.1</v>
      </c>
      <c r="G654" s="6">
        <v>3</v>
      </c>
      <c r="H654" s="7"/>
      <c r="J654" s="1">
        <f t="shared" si="61"/>
        <v>5</v>
      </c>
      <c r="M654" s="1">
        <f t="shared" si="62"/>
        <v>0</v>
      </c>
      <c r="N654" s="952"/>
    </row>
    <row r="655" spans="1:14" x14ac:dyDescent="0.3">
      <c r="A655" s="954"/>
      <c r="B655" s="956"/>
      <c r="C655" s="956"/>
      <c r="D655" s="2"/>
      <c r="E655" s="2"/>
      <c r="F655" s="3"/>
      <c r="G655" s="4">
        <v>4</v>
      </c>
      <c r="H655" s="7"/>
      <c r="J655" s="1">
        <f t="shared" si="61"/>
        <v>0</v>
      </c>
      <c r="M655" s="1">
        <f t="shared" si="62"/>
        <v>0</v>
      </c>
      <c r="N655" s="952"/>
    </row>
    <row r="656" spans="1:14" x14ac:dyDescent="0.3">
      <c r="A656" s="954"/>
      <c r="B656" s="956"/>
      <c r="C656" s="956"/>
      <c r="D656" s="2"/>
      <c r="E656" s="2"/>
      <c r="F656" s="3"/>
      <c r="G656" s="6">
        <v>5</v>
      </c>
      <c r="H656" s="7"/>
      <c r="J656" s="1">
        <f t="shared" si="61"/>
        <v>0</v>
      </c>
      <c r="M656" s="1">
        <f t="shared" si="62"/>
        <v>0</v>
      </c>
      <c r="N656" s="952"/>
    </row>
    <row r="657" spans="1:14" x14ac:dyDescent="0.3">
      <c r="A657" s="954"/>
      <c r="B657" s="956"/>
      <c r="C657" s="956"/>
      <c r="D657" s="2"/>
      <c r="E657" s="2"/>
      <c r="F657" s="3"/>
      <c r="G657" s="6">
        <v>6</v>
      </c>
      <c r="H657" s="7" t="s">
        <v>18</v>
      </c>
      <c r="J657" s="1">
        <f t="shared" si="61"/>
        <v>0</v>
      </c>
      <c r="M657" s="1">
        <f t="shared" si="62"/>
        <v>0</v>
      </c>
      <c r="N657" s="952"/>
    </row>
    <row r="658" spans="1:14" x14ac:dyDescent="0.3">
      <c r="A658" s="954"/>
      <c r="B658" s="956"/>
      <c r="C658" s="956"/>
      <c r="D658" s="2"/>
      <c r="E658" s="2"/>
      <c r="F658" s="3"/>
      <c r="G658" s="4">
        <v>7</v>
      </c>
      <c r="H658" s="7"/>
      <c r="J658" s="1">
        <f t="shared" si="61"/>
        <v>0</v>
      </c>
      <c r="M658" s="1">
        <f t="shared" si="62"/>
        <v>0</v>
      </c>
      <c r="N658" s="952"/>
    </row>
    <row r="659" spans="1:14" x14ac:dyDescent="0.3">
      <c r="A659" s="954"/>
      <c r="B659" s="956"/>
      <c r="C659" s="956"/>
      <c r="D659" s="2"/>
      <c r="E659" s="2"/>
      <c r="F659" s="3"/>
      <c r="G659" s="6">
        <v>8</v>
      </c>
      <c r="H659" s="7"/>
      <c r="J659" s="1">
        <f t="shared" si="61"/>
        <v>0</v>
      </c>
      <c r="M659" s="1">
        <f t="shared" si="62"/>
        <v>0</v>
      </c>
      <c r="N659" s="952"/>
    </row>
    <row r="660" spans="1:14" x14ac:dyDescent="0.3">
      <c r="A660" s="954"/>
      <c r="B660" s="956"/>
      <c r="C660" s="956"/>
      <c r="D660" s="2"/>
      <c r="E660" s="2"/>
      <c r="F660" s="3"/>
      <c r="G660" s="6">
        <v>9</v>
      </c>
      <c r="H660" s="7"/>
      <c r="J660" s="1">
        <f t="shared" si="61"/>
        <v>0</v>
      </c>
      <c r="M660" s="1">
        <f t="shared" si="62"/>
        <v>0</v>
      </c>
      <c r="N660" s="952"/>
    </row>
    <row r="661" spans="1:14" x14ac:dyDescent="0.3">
      <c r="A661" s="954"/>
      <c r="B661" s="956"/>
      <c r="C661" s="956"/>
      <c r="D661" s="2"/>
      <c r="E661" s="2"/>
      <c r="F661" s="3"/>
      <c r="G661" s="4">
        <v>10</v>
      </c>
      <c r="H661" s="7"/>
      <c r="J661" s="1">
        <f t="shared" si="61"/>
        <v>0</v>
      </c>
      <c r="M661" s="1">
        <f t="shared" si="62"/>
        <v>0</v>
      </c>
      <c r="N661" s="952"/>
    </row>
    <row r="662" spans="1:14" x14ac:dyDescent="0.3">
      <c r="A662" s="954"/>
      <c r="B662" s="956"/>
      <c r="C662" s="956"/>
      <c r="D662" s="2"/>
      <c r="E662" s="2"/>
      <c r="F662" s="3"/>
      <c r="G662" s="6">
        <v>11</v>
      </c>
      <c r="H662" s="7"/>
      <c r="J662" s="1">
        <f t="shared" si="61"/>
        <v>0</v>
      </c>
      <c r="M662" s="1">
        <f t="shared" si="62"/>
        <v>0</v>
      </c>
      <c r="N662" s="952"/>
    </row>
    <row r="663" spans="1:14" x14ac:dyDescent="0.3">
      <c r="A663" s="954"/>
      <c r="B663" s="957"/>
      <c r="C663" s="956"/>
      <c r="D663" s="2"/>
      <c r="E663" s="2"/>
      <c r="F663" s="3"/>
      <c r="G663" s="6">
        <v>12</v>
      </c>
      <c r="H663" s="8"/>
      <c r="J663" s="1">
        <f t="shared" si="61"/>
        <v>0</v>
      </c>
      <c r="M663" s="1">
        <f t="shared" si="62"/>
        <v>0</v>
      </c>
      <c r="N663" s="952"/>
    </row>
    <row r="664" spans="1:14" x14ac:dyDescent="0.3">
      <c r="A664" s="9"/>
      <c r="B664" s="9"/>
      <c r="C664" s="9"/>
      <c r="D664" s="9"/>
      <c r="E664" s="9"/>
      <c r="F664" s="9"/>
      <c r="G664" s="9"/>
      <c r="H664" s="9"/>
      <c r="J664" s="1">
        <f t="shared" si="61"/>
        <v>0</v>
      </c>
    </row>
    <row r="665" spans="1:14" x14ac:dyDescent="0.3">
      <c r="A665" s="953">
        <v>52</v>
      </c>
      <c r="B665" s="955" t="s">
        <v>245</v>
      </c>
      <c r="C665" s="958"/>
      <c r="D665" s="2" t="s">
        <v>246</v>
      </c>
      <c r="E665" s="12" t="s">
        <v>247</v>
      </c>
      <c r="F665" s="3">
        <v>0.8</v>
      </c>
      <c r="G665" s="4">
        <v>1</v>
      </c>
      <c r="H665" s="5" t="s">
        <v>18</v>
      </c>
      <c r="J665" s="1">
        <f t="shared" si="61"/>
        <v>1</v>
      </c>
      <c r="M665" s="1">
        <f t="shared" ref="M665:M676" si="63">IF(H665="X",L665,0)</f>
        <v>0</v>
      </c>
      <c r="N665" s="952"/>
    </row>
    <row r="666" spans="1:14" ht="33" x14ac:dyDescent="0.3">
      <c r="A666" s="954"/>
      <c r="B666" s="956"/>
      <c r="C666" s="956"/>
      <c r="D666" s="2" t="s">
        <v>248</v>
      </c>
      <c r="E666" s="2" t="s">
        <v>2239</v>
      </c>
      <c r="F666" s="3">
        <v>0.2</v>
      </c>
      <c r="G666" s="6">
        <v>2</v>
      </c>
      <c r="H666" s="7" t="s">
        <v>18</v>
      </c>
      <c r="J666" s="1">
        <f t="shared" si="61"/>
        <v>1</v>
      </c>
      <c r="M666" s="1">
        <f t="shared" si="63"/>
        <v>0</v>
      </c>
      <c r="N666" s="952"/>
    </row>
    <row r="667" spans="1:14" x14ac:dyDescent="0.3">
      <c r="A667" s="954"/>
      <c r="B667" s="956"/>
      <c r="C667" s="956"/>
      <c r="D667" s="2"/>
      <c r="E667" s="2"/>
      <c r="F667" s="3"/>
      <c r="G667" s="6">
        <v>3</v>
      </c>
      <c r="H667" s="7"/>
      <c r="J667" s="1">
        <f t="shared" si="61"/>
        <v>0</v>
      </c>
      <c r="M667" s="1">
        <f t="shared" si="63"/>
        <v>0</v>
      </c>
      <c r="N667" s="952"/>
    </row>
    <row r="668" spans="1:14" x14ac:dyDescent="0.3">
      <c r="A668" s="954"/>
      <c r="B668" s="956"/>
      <c r="C668" s="956"/>
      <c r="D668" s="2"/>
      <c r="E668" s="2"/>
      <c r="F668" s="3"/>
      <c r="G668" s="4">
        <v>4</v>
      </c>
      <c r="H668" s="7"/>
      <c r="J668" s="1">
        <f t="shared" si="61"/>
        <v>0</v>
      </c>
      <c r="M668" s="1">
        <f t="shared" si="63"/>
        <v>0</v>
      </c>
      <c r="N668" s="952"/>
    </row>
    <row r="669" spans="1:14" x14ac:dyDescent="0.3">
      <c r="A669" s="954"/>
      <c r="B669" s="956"/>
      <c r="C669" s="956"/>
      <c r="D669" s="2"/>
      <c r="E669" s="2"/>
      <c r="F669" s="3"/>
      <c r="G669" s="6">
        <v>5</v>
      </c>
      <c r="H669" s="7"/>
      <c r="J669" s="1">
        <f t="shared" si="61"/>
        <v>0</v>
      </c>
      <c r="M669" s="1">
        <f t="shared" si="63"/>
        <v>0</v>
      </c>
      <c r="N669" s="952"/>
    </row>
    <row r="670" spans="1:14" x14ac:dyDescent="0.3">
      <c r="A670" s="954"/>
      <c r="B670" s="956"/>
      <c r="C670" s="956"/>
      <c r="D670" s="2"/>
      <c r="E670" s="2"/>
      <c r="F670" s="3"/>
      <c r="G670" s="6">
        <v>6</v>
      </c>
      <c r="H670" s="7"/>
      <c r="J670" s="1">
        <f t="shared" si="61"/>
        <v>0</v>
      </c>
      <c r="M670" s="1">
        <f t="shared" si="63"/>
        <v>0</v>
      </c>
      <c r="N670" s="952"/>
    </row>
    <row r="671" spans="1:14" x14ac:dyDescent="0.3">
      <c r="A671" s="954"/>
      <c r="B671" s="956"/>
      <c r="C671" s="956"/>
      <c r="D671" s="2"/>
      <c r="E671" s="2"/>
      <c r="F671" s="3"/>
      <c r="G671" s="4">
        <v>7</v>
      </c>
      <c r="H671" s="7"/>
      <c r="J671" s="1">
        <f t="shared" si="61"/>
        <v>0</v>
      </c>
      <c r="M671" s="1">
        <f t="shared" si="63"/>
        <v>0</v>
      </c>
      <c r="N671" s="952"/>
    </row>
    <row r="672" spans="1:14" x14ac:dyDescent="0.3">
      <c r="A672" s="954"/>
      <c r="B672" s="956"/>
      <c r="C672" s="956"/>
      <c r="D672" s="2"/>
      <c r="E672" s="2"/>
      <c r="F672" s="3"/>
      <c r="G672" s="6">
        <v>8</v>
      </c>
      <c r="H672" s="7" t="s">
        <v>18</v>
      </c>
      <c r="J672" s="1">
        <f t="shared" si="61"/>
        <v>0</v>
      </c>
      <c r="M672" s="1">
        <f t="shared" si="63"/>
        <v>0</v>
      </c>
      <c r="N672" s="952"/>
    </row>
    <row r="673" spans="1:14" x14ac:dyDescent="0.3">
      <c r="A673" s="954"/>
      <c r="B673" s="956"/>
      <c r="C673" s="956"/>
      <c r="D673" s="2"/>
      <c r="E673" s="2"/>
      <c r="F673" s="3"/>
      <c r="G673" s="6">
        <v>9</v>
      </c>
      <c r="H673" s="7"/>
      <c r="J673" s="1">
        <f t="shared" si="61"/>
        <v>0</v>
      </c>
      <c r="M673" s="1">
        <f t="shared" si="63"/>
        <v>0</v>
      </c>
      <c r="N673" s="952"/>
    </row>
    <row r="674" spans="1:14" x14ac:dyDescent="0.3">
      <c r="A674" s="954"/>
      <c r="B674" s="956"/>
      <c r="C674" s="956"/>
      <c r="D674" s="2"/>
      <c r="E674" s="2"/>
      <c r="F674" s="3"/>
      <c r="G674" s="4">
        <v>10</v>
      </c>
      <c r="H674" s="7"/>
      <c r="J674" s="1">
        <f t="shared" si="61"/>
        <v>0</v>
      </c>
      <c r="M674" s="1">
        <f t="shared" si="63"/>
        <v>0</v>
      </c>
      <c r="N674" s="952"/>
    </row>
    <row r="675" spans="1:14" x14ac:dyDescent="0.3">
      <c r="A675" s="954"/>
      <c r="B675" s="956"/>
      <c r="C675" s="956"/>
      <c r="D675" s="2"/>
      <c r="E675" s="2"/>
      <c r="F675" s="3"/>
      <c r="G675" s="6">
        <v>11</v>
      </c>
      <c r="H675" s="7"/>
      <c r="J675" s="1">
        <f t="shared" si="61"/>
        <v>0</v>
      </c>
      <c r="M675" s="1">
        <f t="shared" si="63"/>
        <v>0</v>
      </c>
      <c r="N675" s="952"/>
    </row>
    <row r="676" spans="1:14" x14ac:dyDescent="0.3">
      <c r="A676" s="954"/>
      <c r="B676" s="957"/>
      <c r="C676" s="956"/>
      <c r="D676" s="2"/>
      <c r="E676" s="2"/>
      <c r="F676" s="3"/>
      <c r="G676" s="6">
        <v>12</v>
      </c>
      <c r="H676" s="8" t="s">
        <v>18</v>
      </c>
      <c r="J676" s="1">
        <f t="shared" si="61"/>
        <v>0</v>
      </c>
      <c r="M676" s="1">
        <f t="shared" si="63"/>
        <v>0</v>
      </c>
      <c r="N676" s="952"/>
    </row>
    <row r="677" spans="1:14" x14ac:dyDescent="0.3">
      <c r="A677" s="9"/>
      <c r="B677" s="9"/>
      <c r="C677" s="9"/>
      <c r="D677" s="9"/>
      <c r="E677" s="9"/>
      <c r="F677" s="9"/>
      <c r="G677" s="9"/>
      <c r="H677" s="9"/>
      <c r="J677" s="1">
        <f t="shared" si="61"/>
        <v>0</v>
      </c>
    </row>
    <row r="678" spans="1:14" ht="49.5" x14ac:dyDescent="0.3">
      <c r="A678" s="953">
        <v>53</v>
      </c>
      <c r="B678" s="955" t="s">
        <v>249</v>
      </c>
      <c r="C678" s="958"/>
      <c r="D678" s="2" t="s">
        <v>250</v>
      </c>
      <c r="E678" s="12" t="s">
        <v>251</v>
      </c>
      <c r="F678" s="3">
        <v>0.34</v>
      </c>
      <c r="G678" s="4">
        <v>1</v>
      </c>
      <c r="H678" s="5" t="s">
        <v>12</v>
      </c>
      <c r="J678" s="1">
        <f t="shared" si="61"/>
        <v>1</v>
      </c>
      <c r="M678" s="1">
        <f t="shared" ref="M678:M689" si="64">IF(H678="X",L678,0)</f>
        <v>0</v>
      </c>
      <c r="N678" s="952"/>
    </row>
    <row r="679" spans="1:14" ht="33" x14ac:dyDescent="0.3">
      <c r="A679" s="954"/>
      <c r="B679" s="956"/>
      <c r="C679" s="956"/>
      <c r="D679" s="2" t="s">
        <v>252</v>
      </c>
      <c r="E679" s="2" t="s">
        <v>253</v>
      </c>
      <c r="F679" s="3">
        <v>0.32</v>
      </c>
      <c r="G679" s="6">
        <v>2</v>
      </c>
      <c r="H679" s="7"/>
      <c r="J679" s="1">
        <f t="shared" si="61"/>
        <v>1</v>
      </c>
      <c r="M679" s="1">
        <f t="shared" si="64"/>
        <v>0</v>
      </c>
      <c r="N679" s="952"/>
    </row>
    <row r="680" spans="1:14" x14ac:dyDescent="0.3">
      <c r="A680" s="954"/>
      <c r="B680" s="956"/>
      <c r="C680" s="956"/>
      <c r="D680" s="2" t="s">
        <v>254</v>
      </c>
      <c r="E680" s="2" t="s">
        <v>255</v>
      </c>
      <c r="F680" s="3">
        <v>0.34</v>
      </c>
      <c r="G680" s="6">
        <v>3</v>
      </c>
      <c r="H680" s="7" t="s">
        <v>12</v>
      </c>
      <c r="J680" s="1">
        <f t="shared" si="61"/>
        <v>1</v>
      </c>
      <c r="M680" s="1">
        <f t="shared" si="64"/>
        <v>0</v>
      </c>
      <c r="N680" s="952"/>
    </row>
    <row r="681" spans="1:14" x14ac:dyDescent="0.3">
      <c r="A681" s="954"/>
      <c r="B681" s="956"/>
      <c r="C681" s="956"/>
      <c r="D681" s="2"/>
      <c r="E681" s="2"/>
      <c r="F681" s="3"/>
      <c r="G681" s="4">
        <v>4</v>
      </c>
      <c r="H681" s="7"/>
      <c r="J681" s="1">
        <f t="shared" si="61"/>
        <v>0</v>
      </c>
      <c r="M681" s="1">
        <f t="shared" si="64"/>
        <v>0</v>
      </c>
      <c r="N681" s="952"/>
    </row>
    <row r="682" spans="1:14" x14ac:dyDescent="0.3">
      <c r="A682" s="954"/>
      <c r="B682" s="956"/>
      <c r="C682" s="956"/>
      <c r="D682" s="2"/>
      <c r="E682" s="2"/>
      <c r="F682" s="3"/>
      <c r="G682" s="6">
        <v>5</v>
      </c>
      <c r="H682" s="7"/>
      <c r="J682" s="1">
        <f t="shared" si="61"/>
        <v>0</v>
      </c>
      <c r="M682" s="1">
        <f t="shared" si="64"/>
        <v>0</v>
      </c>
      <c r="N682" s="952"/>
    </row>
    <row r="683" spans="1:14" x14ac:dyDescent="0.3">
      <c r="A683" s="954"/>
      <c r="B683" s="956"/>
      <c r="C683" s="956"/>
      <c r="D683" s="2"/>
      <c r="E683" s="2"/>
      <c r="F683" s="3"/>
      <c r="G683" s="6">
        <v>6</v>
      </c>
      <c r="H683" s="7" t="s">
        <v>12</v>
      </c>
      <c r="J683" s="1">
        <f t="shared" si="61"/>
        <v>0</v>
      </c>
      <c r="M683" s="1">
        <f t="shared" si="64"/>
        <v>0</v>
      </c>
      <c r="N683" s="952"/>
    </row>
    <row r="684" spans="1:14" x14ac:dyDescent="0.3">
      <c r="A684" s="954"/>
      <c r="B684" s="956"/>
      <c r="C684" s="956"/>
      <c r="D684" s="2"/>
      <c r="E684" s="2"/>
      <c r="F684" s="3"/>
      <c r="G684" s="4">
        <v>7</v>
      </c>
      <c r="H684" s="7" t="s">
        <v>12</v>
      </c>
      <c r="J684" s="1">
        <f t="shared" si="61"/>
        <v>0</v>
      </c>
      <c r="M684" s="1">
        <f t="shared" si="64"/>
        <v>0</v>
      </c>
      <c r="N684" s="952"/>
    </row>
    <row r="685" spans="1:14" x14ac:dyDescent="0.3">
      <c r="A685" s="954"/>
      <c r="B685" s="956"/>
      <c r="C685" s="956"/>
      <c r="D685" s="2"/>
      <c r="E685" s="2"/>
      <c r="F685" s="3"/>
      <c r="G685" s="6">
        <v>8</v>
      </c>
      <c r="H685" s="7" t="s">
        <v>12</v>
      </c>
      <c r="J685" s="1">
        <f t="shared" si="61"/>
        <v>0</v>
      </c>
      <c r="M685" s="1">
        <f t="shared" si="64"/>
        <v>0</v>
      </c>
      <c r="N685" s="952"/>
    </row>
    <row r="686" spans="1:14" x14ac:dyDescent="0.3">
      <c r="A686" s="954"/>
      <c r="B686" s="956"/>
      <c r="C686" s="956"/>
      <c r="D686" s="2"/>
      <c r="E686" s="2"/>
      <c r="F686" s="3"/>
      <c r="G686" s="6">
        <v>9</v>
      </c>
      <c r="H686" s="7" t="s">
        <v>12</v>
      </c>
      <c r="J686" s="1">
        <f t="shared" si="61"/>
        <v>0</v>
      </c>
      <c r="M686" s="1">
        <f t="shared" si="64"/>
        <v>0</v>
      </c>
      <c r="N686" s="952"/>
    </row>
    <row r="687" spans="1:14" x14ac:dyDescent="0.3">
      <c r="A687" s="954"/>
      <c r="B687" s="956"/>
      <c r="C687" s="956"/>
      <c r="D687" s="2"/>
      <c r="E687" s="2"/>
      <c r="F687" s="3"/>
      <c r="G687" s="4">
        <v>10</v>
      </c>
      <c r="H687" s="7" t="s">
        <v>12</v>
      </c>
      <c r="J687" s="1">
        <f t="shared" si="61"/>
        <v>0</v>
      </c>
      <c r="M687" s="1">
        <f t="shared" si="64"/>
        <v>0</v>
      </c>
      <c r="N687" s="952"/>
    </row>
    <row r="688" spans="1:14" x14ac:dyDescent="0.3">
      <c r="A688" s="954"/>
      <c r="B688" s="956"/>
      <c r="C688" s="956"/>
      <c r="D688" s="2"/>
      <c r="E688" s="2"/>
      <c r="F688" s="3"/>
      <c r="G688" s="6">
        <v>11</v>
      </c>
      <c r="H688" s="7"/>
      <c r="J688" s="1">
        <f t="shared" si="61"/>
        <v>0</v>
      </c>
      <c r="M688" s="1">
        <f t="shared" si="64"/>
        <v>0</v>
      </c>
      <c r="N688" s="952"/>
    </row>
    <row r="689" spans="1:14" x14ac:dyDescent="0.3">
      <c r="A689" s="954"/>
      <c r="B689" s="957"/>
      <c r="C689" s="956"/>
      <c r="D689" s="2"/>
      <c r="E689" s="2"/>
      <c r="F689" s="3"/>
      <c r="G689" s="6">
        <v>12</v>
      </c>
      <c r="H689" s="8"/>
      <c r="J689" s="1">
        <f t="shared" si="61"/>
        <v>0</v>
      </c>
      <c r="M689" s="1">
        <f t="shared" si="64"/>
        <v>0</v>
      </c>
      <c r="N689" s="952"/>
    </row>
    <row r="690" spans="1:14" x14ac:dyDescent="0.3">
      <c r="A690" s="9"/>
      <c r="B690" s="9"/>
      <c r="C690" s="9"/>
      <c r="D690" s="9"/>
      <c r="E690" s="9"/>
      <c r="F690" s="9"/>
      <c r="G690" s="9"/>
      <c r="H690" s="9"/>
      <c r="J690" s="1">
        <f t="shared" si="61"/>
        <v>0</v>
      </c>
    </row>
    <row r="691" spans="1:14" ht="33" customHeight="1" x14ac:dyDescent="0.3">
      <c r="A691" s="953">
        <v>54</v>
      </c>
      <c r="B691" s="955" t="s">
        <v>256</v>
      </c>
      <c r="C691" s="958"/>
      <c r="D691" s="2" t="s">
        <v>257</v>
      </c>
      <c r="E691" s="12" t="s">
        <v>80</v>
      </c>
      <c r="F691" s="3">
        <v>0.04</v>
      </c>
      <c r="G691" s="4">
        <v>1</v>
      </c>
      <c r="H691" s="16" t="s">
        <v>18</v>
      </c>
      <c r="J691" s="1">
        <f t="shared" si="61"/>
        <v>4</v>
      </c>
      <c r="M691" s="1">
        <f t="shared" ref="M691:M702" si="65">IF(H691="X",L691,0)</f>
        <v>0</v>
      </c>
      <c r="N691" s="952"/>
    </row>
    <row r="692" spans="1:14" ht="33" x14ac:dyDescent="0.3">
      <c r="A692" s="954"/>
      <c r="B692" s="956"/>
      <c r="C692" s="956"/>
      <c r="D692" s="2" t="s">
        <v>239</v>
      </c>
      <c r="E692" s="2" t="s">
        <v>116</v>
      </c>
      <c r="F692" s="3">
        <v>0.86</v>
      </c>
      <c r="G692" s="6">
        <v>2</v>
      </c>
      <c r="H692" s="7"/>
      <c r="J692" s="1">
        <f t="shared" si="61"/>
        <v>4</v>
      </c>
      <c r="M692" s="1">
        <f t="shared" si="65"/>
        <v>0</v>
      </c>
      <c r="N692" s="952"/>
    </row>
    <row r="693" spans="1:14" ht="28.5" customHeight="1" x14ac:dyDescent="0.3">
      <c r="A693" s="954"/>
      <c r="B693" s="956"/>
      <c r="C693" s="956"/>
      <c r="D693" s="2" t="s">
        <v>258</v>
      </c>
      <c r="E693" s="2" t="s">
        <v>114</v>
      </c>
      <c r="F693" s="3">
        <v>0.1</v>
      </c>
      <c r="G693" s="6">
        <v>3</v>
      </c>
      <c r="H693" s="7"/>
      <c r="J693" s="1">
        <f t="shared" si="61"/>
        <v>5</v>
      </c>
      <c r="M693" s="1">
        <f t="shared" si="65"/>
        <v>0</v>
      </c>
      <c r="N693" s="952"/>
    </row>
    <row r="694" spans="1:14" ht="14.25" customHeight="1" x14ac:dyDescent="0.3">
      <c r="A694" s="954"/>
      <c r="B694" s="956"/>
      <c r="C694" s="956"/>
      <c r="D694" s="2"/>
      <c r="E694" s="2"/>
      <c r="F694" s="3"/>
      <c r="G694" s="4">
        <v>4</v>
      </c>
      <c r="H694" s="7"/>
      <c r="J694" s="1">
        <f t="shared" si="61"/>
        <v>0</v>
      </c>
      <c r="M694" s="1">
        <f t="shared" si="65"/>
        <v>0</v>
      </c>
      <c r="N694" s="952"/>
    </row>
    <row r="695" spans="1:14" ht="14.25" customHeight="1" x14ac:dyDescent="0.3">
      <c r="A695" s="954"/>
      <c r="B695" s="956"/>
      <c r="C695" s="956"/>
      <c r="D695" s="2"/>
      <c r="E695" s="2"/>
      <c r="F695" s="3"/>
      <c r="G695" s="6">
        <v>5</v>
      </c>
      <c r="H695" s="7"/>
      <c r="J695" s="1">
        <f t="shared" si="61"/>
        <v>0</v>
      </c>
      <c r="M695" s="1">
        <f t="shared" si="65"/>
        <v>0</v>
      </c>
      <c r="N695" s="952"/>
    </row>
    <row r="696" spans="1:14" ht="14.25" customHeight="1" x14ac:dyDescent="0.3">
      <c r="A696" s="954"/>
      <c r="B696" s="956"/>
      <c r="C696" s="956"/>
      <c r="D696" s="2"/>
      <c r="E696" s="2"/>
      <c r="F696" s="3"/>
      <c r="G696" s="6">
        <v>6</v>
      </c>
      <c r="H696" s="7"/>
      <c r="J696" s="1">
        <f t="shared" si="61"/>
        <v>0</v>
      </c>
      <c r="M696" s="1">
        <f t="shared" si="65"/>
        <v>0</v>
      </c>
      <c r="N696" s="952"/>
    </row>
    <row r="697" spans="1:14" ht="14.25" customHeight="1" x14ac:dyDescent="0.3">
      <c r="A697" s="954"/>
      <c r="B697" s="956"/>
      <c r="C697" s="956"/>
      <c r="D697" s="2"/>
      <c r="E697" s="2"/>
      <c r="F697" s="3"/>
      <c r="G697" s="4">
        <v>7</v>
      </c>
      <c r="H697" s="7"/>
      <c r="J697" s="1">
        <f t="shared" si="61"/>
        <v>0</v>
      </c>
      <c r="M697" s="1">
        <f t="shared" si="65"/>
        <v>0</v>
      </c>
      <c r="N697" s="952"/>
    </row>
    <row r="698" spans="1:14" ht="14.25" customHeight="1" x14ac:dyDescent="0.3">
      <c r="A698" s="954"/>
      <c r="B698" s="956"/>
      <c r="C698" s="956"/>
      <c r="D698" s="2"/>
      <c r="E698" s="2"/>
      <c r="F698" s="3"/>
      <c r="G698" s="6">
        <v>8</v>
      </c>
      <c r="H698" s="7"/>
      <c r="J698" s="1">
        <f t="shared" si="61"/>
        <v>0</v>
      </c>
      <c r="M698" s="1">
        <f t="shared" si="65"/>
        <v>0</v>
      </c>
      <c r="N698" s="952"/>
    </row>
    <row r="699" spans="1:14" ht="14.25" customHeight="1" x14ac:dyDescent="0.3">
      <c r="A699" s="954"/>
      <c r="B699" s="956"/>
      <c r="C699" s="956"/>
      <c r="D699" s="2"/>
      <c r="E699" s="2"/>
      <c r="F699" s="3"/>
      <c r="G699" s="6">
        <v>9</v>
      </c>
      <c r="H699" s="7"/>
      <c r="J699" s="1">
        <f t="shared" si="61"/>
        <v>0</v>
      </c>
      <c r="M699" s="1">
        <f t="shared" si="65"/>
        <v>0</v>
      </c>
      <c r="N699" s="952"/>
    </row>
    <row r="700" spans="1:14" ht="14.25" customHeight="1" x14ac:dyDescent="0.3">
      <c r="A700" s="954"/>
      <c r="B700" s="956"/>
      <c r="C700" s="956"/>
      <c r="D700" s="2"/>
      <c r="E700" s="2"/>
      <c r="F700" s="3"/>
      <c r="G700" s="4">
        <v>10</v>
      </c>
      <c r="H700" s="7"/>
      <c r="J700" s="1">
        <f t="shared" si="61"/>
        <v>0</v>
      </c>
      <c r="M700" s="1">
        <f t="shared" si="65"/>
        <v>0</v>
      </c>
      <c r="N700" s="952"/>
    </row>
    <row r="701" spans="1:14" ht="14.25" customHeight="1" x14ac:dyDescent="0.3">
      <c r="A701" s="954"/>
      <c r="B701" s="956"/>
      <c r="C701" s="956"/>
      <c r="D701" s="2"/>
      <c r="E701" s="2"/>
      <c r="F701" s="3"/>
      <c r="G701" s="6">
        <v>11</v>
      </c>
      <c r="H701" s="7"/>
      <c r="J701" s="1">
        <f t="shared" si="61"/>
        <v>0</v>
      </c>
      <c r="M701" s="1">
        <f t="shared" si="65"/>
        <v>0</v>
      </c>
      <c r="N701" s="952"/>
    </row>
    <row r="702" spans="1:14" ht="14.25" customHeight="1" x14ac:dyDescent="0.3">
      <c r="A702" s="954"/>
      <c r="B702" s="957"/>
      <c r="C702" s="956"/>
      <c r="D702" s="2"/>
      <c r="E702" s="2"/>
      <c r="F702" s="3"/>
      <c r="G702" s="6">
        <v>12</v>
      </c>
      <c r="H702" s="8"/>
      <c r="J702" s="1">
        <f t="shared" si="61"/>
        <v>0</v>
      </c>
      <c r="M702" s="1">
        <f t="shared" si="65"/>
        <v>0</v>
      </c>
      <c r="N702" s="952"/>
    </row>
    <row r="703" spans="1:14" x14ac:dyDescent="0.3">
      <c r="A703" s="9"/>
      <c r="B703" s="9"/>
      <c r="C703" s="9"/>
      <c r="D703" s="9"/>
      <c r="E703" s="9"/>
      <c r="F703" s="9"/>
      <c r="G703" s="9"/>
      <c r="H703" s="9"/>
      <c r="J703" s="1">
        <f t="shared" si="61"/>
        <v>0</v>
      </c>
    </row>
    <row r="704" spans="1:14" x14ac:dyDescent="0.3">
      <c r="A704" s="953">
        <v>55</v>
      </c>
      <c r="B704" s="955" t="s">
        <v>259</v>
      </c>
      <c r="C704" s="958"/>
      <c r="D704" s="2" t="s">
        <v>260</v>
      </c>
      <c r="E704" s="12" t="s">
        <v>261</v>
      </c>
      <c r="F704" s="3">
        <v>0.41</v>
      </c>
      <c r="G704" s="4">
        <v>1</v>
      </c>
      <c r="H704" s="5" t="s">
        <v>18</v>
      </c>
      <c r="J704" s="1">
        <f t="shared" si="61"/>
        <v>1</v>
      </c>
      <c r="M704" s="1">
        <f t="shared" ref="M704:M715" si="66">IF(H704="X",L704,0)</f>
        <v>0</v>
      </c>
      <c r="N704" s="952"/>
    </row>
    <row r="705" spans="1:14" x14ac:dyDescent="0.3">
      <c r="A705" s="954"/>
      <c r="B705" s="956"/>
      <c r="C705" s="956"/>
      <c r="D705" s="2" t="s">
        <v>262</v>
      </c>
      <c r="E705" s="2" t="s">
        <v>263</v>
      </c>
      <c r="F705" s="3">
        <v>0.35</v>
      </c>
      <c r="G705" s="6">
        <v>2</v>
      </c>
      <c r="H705" s="7"/>
      <c r="J705" s="1">
        <f t="shared" si="61"/>
        <v>1</v>
      </c>
      <c r="M705" s="1">
        <f t="shared" si="66"/>
        <v>0</v>
      </c>
      <c r="N705" s="952"/>
    </row>
    <row r="706" spans="1:14" ht="33" x14ac:dyDescent="0.3">
      <c r="A706" s="954"/>
      <c r="B706" s="956"/>
      <c r="C706" s="956"/>
      <c r="D706" s="2" t="s">
        <v>264</v>
      </c>
      <c r="E706" s="2" t="s">
        <v>265</v>
      </c>
      <c r="F706" s="3">
        <v>0.1</v>
      </c>
      <c r="G706" s="6">
        <v>3</v>
      </c>
      <c r="H706" s="7"/>
      <c r="J706" s="1">
        <f t="shared" si="61"/>
        <v>1</v>
      </c>
      <c r="M706" s="1">
        <f t="shared" si="66"/>
        <v>0</v>
      </c>
      <c r="N706" s="952"/>
    </row>
    <row r="707" spans="1:14" x14ac:dyDescent="0.3">
      <c r="A707" s="954"/>
      <c r="B707" s="956"/>
      <c r="C707" s="956"/>
      <c r="D707" s="2" t="s">
        <v>266</v>
      </c>
      <c r="E707" s="2" t="s">
        <v>267</v>
      </c>
      <c r="F707" s="3">
        <v>0.14000000000000001</v>
      </c>
      <c r="G707" s="4">
        <v>4</v>
      </c>
      <c r="H707" s="7"/>
      <c r="J707" s="1">
        <f t="shared" ref="J707:J770" si="67">COUNTIF(E:E,E707)</f>
        <v>1</v>
      </c>
      <c r="M707" s="1">
        <f t="shared" si="66"/>
        <v>0</v>
      </c>
      <c r="N707" s="952"/>
    </row>
    <row r="708" spans="1:14" x14ac:dyDescent="0.3">
      <c r="A708" s="954"/>
      <c r="B708" s="956"/>
      <c r="C708" s="956"/>
      <c r="D708" s="2"/>
      <c r="E708" s="2"/>
      <c r="F708" s="3"/>
      <c r="G708" s="6">
        <v>5</v>
      </c>
      <c r="H708" s="7" t="s">
        <v>18</v>
      </c>
      <c r="J708" s="1">
        <f t="shared" si="67"/>
        <v>0</v>
      </c>
      <c r="M708" s="1">
        <f t="shared" si="66"/>
        <v>0</v>
      </c>
      <c r="N708" s="952"/>
    </row>
    <row r="709" spans="1:14" x14ac:dyDescent="0.3">
      <c r="A709" s="954"/>
      <c r="B709" s="956"/>
      <c r="C709" s="956"/>
      <c r="D709" s="2"/>
      <c r="E709" s="2"/>
      <c r="F709" s="3"/>
      <c r="G709" s="6">
        <v>6</v>
      </c>
      <c r="H709" s="7" t="s">
        <v>18</v>
      </c>
      <c r="J709" s="1">
        <f t="shared" si="67"/>
        <v>0</v>
      </c>
      <c r="M709" s="1">
        <f t="shared" si="66"/>
        <v>0</v>
      </c>
      <c r="N709" s="952"/>
    </row>
    <row r="710" spans="1:14" x14ac:dyDescent="0.3">
      <c r="A710" s="954"/>
      <c r="B710" s="956"/>
      <c r="C710" s="956"/>
      <c r="D710" s="2"/>
      <c r="E710" s="2"/>
      <c r="F710" s="3"/>
      <c r="G710" s="4">
        <v>7</v>
      </c>
      <c r="H710" s="7" t="s">
        <v>18</v>
      </c>
      <c r="J710" s="1">
        <f t="shared" si="67"/>
        <v>0</v>
      </c>
      <c r="M710" s="1">
        <f t="shared" si="66"/>
        <v>0</v>
      </c>
      <c r="N710" s="952"/>
    </row>
    <row r="711" spans="1:14" x14ac:dyDescent="0.3">
      <c r="A711" s="954"/>
      <c r="B711" s="956"/>
      <c r="C711" s="956"/>
      <c r="D711" s="2"/>
      <c r="E711" s="2"/>
      <c r="F711" s="3"/>
      <c r="G711" s="6">
        <v>8</v>
      </c>
      <c r="H711" s="7" t="s">
        <v>18</v>
      </c>
      <c r="J711" s="1">
        <f t="shared" si="67"/>
        <v>0</v>
      </c>
      <c r="M711" s="1">
        <f t="shared" si="66"/>
        <v>0</v>
      </c>
      <c r="N711" s="952"/>
    </row>
    <row r="712" spans="1:14" x14ac:dyDescent="0.3">
      <c r="A712" s="954"/>
      <c r="B712" s="956"/>
      <c r="C712" s="956"/>
      <c r="D712" s="2"/>
      <c r="E712" s="2"/>
      <c r="F712" s="3"/>
      <c r="G712" s="6">
        <v>9</v>
      </c>
      <c r="H712" s="7" t="s">
        <v>18</v>
      </c>
      <c r="J712" s="1">
        <f t="shared" si="67"/>
        <v>0</v>
      </c>
      <c r="M712" s="1">
        <f t="shared" si="66"/>
        <v>0</v>
      </c>
      <c r="N712" s="952"/>
    </row>
    <row r="713" spans="1:14" x14ac:dyDescent="0.3">
      <c r="A713" s="954"/>
      <c r="B713" s="956"/>
      <c r="C713" s="956"/>
      <c r="D713" s="2"/>
      <c r="E713" s="2"/>
      <c r="F713" s="3"/>
      <c r="G713" s="4">
        <v>10</v>
      </c>
      <c r="H713" s="7" t="s">
        <v>18</v>
      </c>
      <c r="J713" s="1">
        <f t="shared" si="67"/>
        <v>0</v>
      </c>
      <c r="M713" s="1">
        <f t="shared" si="66"/>
        <v>0</v>
      </c>
      <c r="N713" s="952"/>
    </row>
    <row r="714" spans="1:14" x14ac:dyDescent="0.3">
      <c r="A714" s="954"/>
      <c r="B714" s="956"/>
      <c r="C714" s="956"/>
      <c r="D714" s="2"/>
      <c r="E714" s="2"/>
      <c r="F714" s="3"/>
      <c r="G714" s="6">
        <v>11</v>
      </c>
      <c r="H714" s="7" t="s">
        <v>18</v>
      </c>
      <c r="J714" s="1">
        <f t="shared" si="67"/>
        <v>0</v>
      </c>
      <c r="M714" s="1">
        <f t="shared" si="66"/>
        <v>0</v>
      </c>
      <c r="N714" s="952"/>
    </row>
    <row r="715" spans="1:14" x14ac:dyDescent="0.3">
      <c r="A715" s="954"/>
      <c r="B715" s="957"/>
      <c r="C715" s="956"/>
      <c r="D715" s="2"/>
      <c r="E715" s="2"/>
      <c r="F715" s="3"/>
      <c r="G715" s="6">
        <v>12</v>
      </c>
      <c r="H715" s="8" t="s">
        <v>18</v>
      </c>
      <c r="J715" s="1">
        <f t="shared" si="67"/>
        <v>0</v>
      </c>
      <c r="M715" s="1">
        <f t="shared" si="66"/>
        <v>0</v>
      </c>
      <c r="N715" s="952"/>
    </row>
    <row r="716" spans="1:14" x14ac:dyDescent="0.3">
      <c r="A716" s="9"/>
      <c r="B716" s="9"/>
      <c r="C716" s="9"/>
      <c r="D716" s="9"/>
      <c r="E716" s="9"/>
      <c r="F716" s="9"/>
      <c r="G716" s="9"/>
      <c r="H716" s="9"/>
      <c r="J716" s="1">
        <f t="shared" si="67"/>
        <v>0</v>
      </c>
    </row>
    <row r="717" spans="1:14" x14ac:dyDescent="0.3">
      <c r="A717" s="953">
        <v>56</v>
      </c>
      <c r="B717" s="955"/>
      <c r="C717" s="958"/>
      <c r="D717" s="2"/>
      <c r="E717" s="12"/>
      <c r="F717" s="3"/>
      <c r="G717" s="4">
        <v>1</v>
      </c>
      <c r="H717" s="5"/>
      <c r="J717" s="1">
        <f t="shared" si="67"/>
        <v>0</v>
      </c>
      <c r="M717" s="1">
        <f t="shared" ref="M717:M728" si="68">IF(H717="X",L717,0)</f>
        <v>0</v>
      </c>
      <c r="N717" s="952"/>
    </row>
    <row r="718" spans="1:14" x14ac:dyDescent="0.3">
      <c r="A718" s="954"/>
      <c r="B718" s="956"/>
      <c r="C718" s="956"/>
      <c r="D718" s="2"/>
      <c r="E718" s="2"/>
      <c r="F718" s="3"/>
      <c r="G718" s="6">
        <v>2</v>
      </c>
      <c r="H718" s="7"/>
      <c r="J718" s="1">
        <f t="shared" si="67"/>
        <v>0</v>
      </c>
      <c r="M718" s="1">
        <f t="shared" si="68"/>
        <v>0</v>
      </c>
      <c r="N718" s="952"/>
    </row>
    <row r="719" spans="1:14" x14ac:dyDescent="0.3">
      <c r="A719" s="954"/>
      <c r="B719" s="956"/>
      <c r="C719" s="956"/>
      <c r="D719" s="2"/>
      <c r="E719" s="2"/>
      <c r="F719" s="3"/>
      <c r="G719" s="6">
        <v>3</v>
      </c>
      <c r="H719" s="7"/>
      <c r="J719" s="1">
        <f t="shared" si="67"/>
        <v>0</v>
      </c>
      <c r="M719" s="1">
        <f t="shared" si="68"/>
        <v>0</v>
      </c>
      <c r="N719" s="952"/>
    </row>
    <row r="720" spans="1:14" x14ac:dyDescent="0.3">
      <c r="A720" s="954"/>
      <c r="B720" s="956"/>
      <c r="C720" s="956"/>
      <c r="D720" s="2"/>
      <c r="E720" s="2"/>
      <c r="F720" s="3"/>
      <c r="G720" s="4">
        <v>4</v>
      </c>
      <c r="H720" s="7"/>
      <c r="J720" s="1">
        <f t="shared" si="67"/>
        <v>0</v>
      </c>
      <c r="M720" s="1">
        <f t="shared" si="68"/>
        <v>0</v>
      </c>
      <c r="N720" s="952"/>
    </row>
    <row r="721" spans="1:14" x14ac:dyDescent="0.3">
      <c r="A721" s="954"/>
      <c r="B721" s="956"/>
      <c r="C721" s="956"/>
      <c r="D721" s="2"/>
      <c r="E721" s="2"/>
      <c r="F721" s="3"/>
      <c r="G721" s="6">
        <v>5</v>
      </c>
      <c r="H721" s="7"/>
      <c r="J721" s="1">
        <f t="shared" si="67"/>
        <v>0</v>
      </c>
      <c r="M721" s="1">
        <f t="shared" si="68"/>
        <v>0</v>
      </c>
      <c r="N721" s="952"/>
    </row>
    <row r="722" spans="1:14" x14ac:dyDescent="0.3">
      <c r="A722" s="954"/>
      <c r="B722" s="956"/>
      <c r="C722" s="956"/>
      <c r="D722" s="2"/>
      <c r="E722" s="2"/>
      <c r="F722" s="3"/>
      <c r="G722" s="6">
        <v>6</v>
      </c>
      <c r="H722" s="7"/>
      <c r="J722" s="1">
        <f t="shared" si="67"/>
        <v>0</v>
      </c>
      <c r="M722" s="1">
        <f t="shared" si="68"/>
        <v>0</v>
      </c>
      <c r="N722" s="952"/>
    </row>
    <row r="723" spans="1:14" x14ac:dyDescent="0.3">
      <c r="A723" s="954"/>
      <c r="B723" s="956"/>
      <c r="C723" s="956"/>
      <c r="D723" s="2"/>
      <c r="E723" s="2"/>
      <c r="F723" s="3"/>
      <c r="G723" s="4">
        <v>7</v>
      </c>
      <c r="H723" s="7"/>
      <c r="J723" s="1">
        <f t="shared" si="67"/>
        <v>0</v>
      </c>
      <c r="M723" s="1">
        <f t="shared" si="68"/>
        <v>0</v>
      </c>
      <c r="N723" s="952"/>
    </row>
    <row r="724" spans="1:14" x14ac:dyDescent="0.3">
      <c r="A724" s="954"/>
      <c r="B724" s="956"/>
      <c r="C724" s="956"/>
      <c r="D724" s="2"/>
      <c r="E724" s="2"/>
      <c r="F724" s="3"/>
      <c r="G724" s="6">
        <v>8</v>
      </c>
      <c r="H724" s="7"/>
      <c r="J724" s="1">
        <f t="shared" si="67"/>
        <v>0</v>
      </c>
      <c r="M724" s="1">
        <f t="shared" si="68"/>
        <v>0</v>
      </c>
      <c r="N724" s="952"/>
    </row>
    <row r="725" spans="1:14" x14ac:dyDescent="0.3">
      <c r="A725" s="954"/>
      <c r="B725" s="956"/>
      <c r="C725" s="956"/>
      <c r="D725" s="2"/>
      <c r="E725" s="2"/>
      <c r="F725" s="3"/>
      <c r="G725" s="6">
        <v>9</v>
      </c>
      <c r="H725" s="7"/>
      <c r="J725" s="1">
        <f t="shared" si="67"/>
        <v>0</v>
      </c>
      <c r="M725" s="1">
        <f t="shared" si="68"/>
        <v>0</v>
      </c>
      <c r="N725" s="952"/>
    </row>
    <row r="726" spans="1:14" x14ac:dyDescent="0.3">
      <c r="A726" s="954"/>
      <c r="B726" s="956"/>
      <c r="C726" s="956"/>
      <c r="D726" s="2"/>
      <c r="E726" s="2"/>
      <c r="F726" s="3"/>
      <c r="G726" s="4">
        <v>10</v>
      </c>
      <c r="H726" s="7"/>
      <c r="J726" s="1">
        <f t="shared" si="67"/>
        <v>0</v>
      </c>
      <c r="M726" s="1">
        <f t="shared" si="68"/>
        <v>0</v>
      </c>
      <c r="N726" s="952"/>
    </row>
    <row r="727" spans="1:14" x14ac:dyDescent="0.3">
      <c r="A727" s="954"/>
      <c r="B727" s="956"/>
      <c r="C727" s="956"/>
      <c r="D727" s="2"/>
      <c r="E727" s="2"/>
      <c r="F727" s="3"/>
      <c r="G727" s="6">
        <v>11</v>
      </c>
      <c r="H727" s="7"/>
      <c r="J727" s="1">
        <f t="shared" si="67"/>
        <v>0</v>
      </c>
      <c r="M727" s="1">
        <f t="shared" si="68"/>
        <v>0</v>
      </c>
      <c r="N727" s="952"/>
    </row>
    <row r="728" spans="1:14" x14ac:dyDescent="0.3">
      <c r="A728" s="954"/>
      <c r="B728" s="957"/>
      <c r="C728" s="956"/>
      <c r="D728" s="2"/>
      <c r="E728" s="2"/>
      <c r="F728" s="3"/>
      <c r="G728" s="6">
        <v>12</v>
      </c>
      <c r="H728" s="8"/>
      <c r="J728" s="1">
        <f t="shared" si="67"/>
        <v>0</v>
      </c>
      <c r="M728" s="1">
        <f t="shared" si="68"/>
        <v>0</v>
      </c>
      <c r="N728" s="952"/>
    </row>
    <row r="729" spans="1:14" x14ac:dyDescent="0.3">
      <c r="A729" s="9"/>
      <c r="B729" s="9"/>
      <c r="C729" s="9"/>
      <c r="D729" s="9"/>
      <c r="E729" s="9"/>
      <c r="F729" s="9"/>
      <c r="G729" s="9"/>
      <c r="H729" s="9"/>
      <c r="J729" s="1">
        <f t="shared" si="67"/>
        <v>0</v>
      </c>
    </row>
    <row r="730" spans="1:14" x14ac:dyDescent="0.3">
      <c r="A730" s="953">
        <v>57</v>
      </c>
      <c r="B730" s="955"/>
      <c r="C730" s="958"/>
      <c r="D730" s="2"/>
      <c r="E730" s="12"/>
      <c r="F730" s="3"/>
      <c r="G730" s="4">
        <v>1</v>
      </c>
      <c r="H730" s="5"/>
      <c r="J730" s="1">
        <f t="shared" si="67"/>
        <v>0</v>
      </c>
      <c r="M730" s="1">
        <f t="shared" ref="M730:M741" si="69">IF(H730="X",L730,0)</f>
        <v>0</v>
      </c>
      <c r="N730" s="952"/>
    </row>
    <row r="731" spans="1:14" x14ac:dyDescent="0.3">
      <c r="A731" s="954"/>
      <c r="B731" s="956"/>
      <c r="C731" s="956"/>
      <c r="D731" s="2"/>
      <c r="E731" s="2"/>
      <c r="F731" s="3"/>
      <c r="G731" s="6">
        <v>2</v>
      </c>
      <c r="H731" s="7"/>
      <c r="J731" s="1">
        <f t="shared" si="67"/>
        <v>0</v>
      </c>
      <c r="M731" s="1">
        <f t="shared" si="69"/>
        <v>0</v>
      </c>
      <c r="N731" s="952"/>
    </row>
    <row r="732" spans="1:14" x14ac:dyDescent="0.3">
      <c r="A732" s="954"/>
      <c r="B732" s="956"/>
      <c r="C732" s="956"/>
      <c r="D732" s="2"/>
      <c r="E732" s="2"/>
      <c r="F732" s="3"/>
      <c r="G732" s="6">
        <v>3</v>
      </c>
      <c r="H732" s="7"/>
      <c r="J732" s="1">
        <f t="shared" si="67"/>
        <v>0</v>
      </c>
      <c r="M732" s="1">
        <f t="shared" si="69"/>
        <v>0</v>
      </c>
      <c r="N732" s="952"/>
    </row>
    <row r="733" spans="1:14" x14ac:dyDescent="0.3">
      <c r="A733" s="954"/>
      <c r="B733" s="956"/>
      <c r="C733" s="956"/>
      <c r="D733" s="2"/>
      <c r="E733" s="2"/>
      <c r="F733" s="3"/>
      <c r="G733" s="4">
        <v>4</v>
      </c>
      <c r="H733" s="7"/>
      <c r="J733" s="1">
        <f t="shared" si="67"/>
        <v>0</v>
      </c>
      <c r="M733" s="1">
        <f t="shared" si="69"/>
        <v>0</v>
      </c>
      <c r="N733" s="952"/>
    </row>
    <row r="734" spans="1:14" x14ac:dyDescent="0.3">
      <c r="A734" s="954"/>
      <c r="B734" s="956"/>
      <c r="C734" s="956"/>
      <c r="D734" s="2"/>
      <c r="E734" s="2"/>
      <c r="F734" s="3"/>
      <c r="G734" s="6">
        <v>5</v>
      </c>
      <c r="H734" s="7"/>
      <c r="J734" s="1">
        <f t="shared" si="67"/>
        <v>0</v>
      </c>
      <c r="M734" s="1">
        <f t="shared" si="69"/>
        <v>0</v>
      </c>
      <c r="N734" s="952"/>
    </row>
    <row r="735" spans="1:14" x14ac:dyDescent="0.3">
      <c r="A735" s="954"/>
      <c r="B735" s="956"/>
      <c r="C735" s="956"/>
      <c r="D735" s="2"/>
      <c r="E735" s="2"/>
      <c r="F735" s="3"/>
      <c r="G735" s="6">
        <v>6</v>
      </c>
      <c r="H735" s="7"/>
      <c r="J735" s="1">
        <f t="shared" si="67"/>
        <v>0</v>
      </c>
      <c r="M735" s="1">
        <f t="shared" si="69"/>
        <v>0</v>
      </c>
      <c r="N735" s="952"/>
    </row>
    <row r="736" spans="1:14" x14ac:dyDescent="0.3">
      <c r="A736" s="954"/>
      <c r="B736" s="956"/>
      <c r="C736" s="956"/>
      <c r="D736" s="2"/>
      <c r="E736" s="2"/>
      <c r="F736" s="3"/>
      <c r="G736" s="4">
        <v>7</v>
      </c>
      <c r="H736" s="7"/>
      <c r="J736" s="1">
        <f t="shared" si="67"/>
        <v>0</v>
      </c>
      <c r="M736" s="1">
        <f t="shared" si="69"/>
        <v>0</v>
      </c>
      <c r="N736" s="952"/>
    </row>
    <row r="737" spans="1:14" x14ac:dyDescent="0.3">
      <c r="A737" s="954"/>
      <c r="B737" s="956"/>
      <c r="C737" s="956"/>
      <c r="D737" s="2"/>
      <c r="E737" s="2"/>
      <c r="F737" s="3"/>
      <c r="G737" s="6">
        <v>8</v>
      </c>
      <c r="H737" s="7"/>
      <c r="J737" s="1">
        <f t="shared" si="67"/>
        <v>0</v>
      </c>
      <c r="M737" s="1">
        <f t="shared" si="69"/>
        <v>0</v>
      </c>
      <c r="N737" s="952"/>
    </row>
    <row r="738" spans="1:14" x14ac:dyDescent="0.3">
      <c r="A738" s="954"/>
      <c r="B738" s="956"/>
      <c r="C738" s="956"/>
      <c r="D738" s="2"/>
      <c r="E738" s="2"/>
      <c r="F738" s="3"/>
      <c r="G738" s="6">
        <v>9</v>
      </c>
      <c r="H738" s="7"/>
      <c r="J738" s="1">
        <f t="shared" si="67"/>
        <v>0</v>
      </c>
      <c r="M738" s="1">
        <f t="shared" si="69"/>
        <v>0</v>
      </c>
      <c r="N738" s="952"/>
    </row>
    <row r="739" spans="1:14" x14ac:dyDescent="0.3">
      <c r="A739" s="954"/>
      <c r="B739" s="956"/>
      <c r="C739" s="956"/>
      <c r="D739" s="2"/>
      <c r="E739" s="2"/>
      <c r="F739" s="3"/>
      <c r="G739" s="4">
        <v>10</v>
      </c>
      <c r="H739" s="7"/>
      <c r="J739" s="1">
        <f t="shared" si="67"/>
        <v>0</v>
      </c>
      <c r="M739" s="1">
        <f t="shared" si="69"/>
        <v>0</v>
      </c>
      <c r="N739" s="952"/>
    </row>
    <row r="740" spans="1:14" x14ac:dyDescent="0.3">
      <c r="A740" s="954"/>
      <c r="B740" s="956"/>
      <c r="C740" s="956"/>
      <c r="D740" s="2"/>
      <c r="E740" s="2"/>
      <c r="F740" s="3"/>
      <c r="G740" s="6">
        <v>11</v>
      </c>
      <c r="H740" s="7"/>
      <c r="J740" s="1">
        <f t="shared" si="67"/>
        <v>0</v>
      </c>
      <c r="M740" s="1">
        <f t="shared" si="69"/>
        <v>0</v>
      </c>
      <c r="N740" s="952"/>
    </row>
    <row r="741" spans="1:14" x14ac:dyDescent="0.3">
      <c r="A741" s="954"/>
      <c r="B741" s="957"/>
      <c r="C741" s="956"/>
      <c r="D741" s="2"/>
      <c r="E741" s="2"/>
      <c r="F741" s="3"/>
      <c r="G741" s="6">
        <v>12</v>
      </c>
      <c r="H741" s="8"/>
      <c r="J741" s="1">
        <f t="shared" si="67"/>
        <v>0</v>
      </c>
      <c r="M741" s="1">
        <f t="shared" si="69"/>
        <v>0</v>
      </c>
      <c r="N741" s="952"/>
    </row>
    <row r="742" spans="1:14" x14ac:dyDescent="0.3">
      <c r="A742" s="9"/>
      <c r="B742" s="9"/>
      <c r="C742" s="9"/>
      <c r="D742" s="9"/>
      <c r="E742" s="9"/>
      <c r="F742" s="9"/>
      <c r="G742" s="9"/>
      <c r="H742" s="9"/>
      <c r="J742" s="1">
        <f t="shared" si="67"/>
        <v>0</v>
      </c>
    </row>
    <row r="743" spans="1:14" x14ac:dyDescent="0.3">
      <c r="A743" s="953">
        <v>58</v>
      </c>
      <c r="B743" s="955"/>
      <c r="C743" s="958"/>
      <c r="D743" s="2"/>
      <c r="E743" s="12"/>
      <c r="F743" s="3"/>
      <c r="G743" s="4">
        <v>1</v>
      </c>
      <c r="H743" s="5"/>
      <c r="J743" s="1">
        <f t="shared" si="67"/>
        <v>0</v>
      </c>
      <c r="M743" s="1">
        <f t="shared" ref="M743:M754" si="70">IF(H743="X",L743,0)</f>
        <v>0</v>
      </c>
      <c r="N743" s="952"/>
    </row>
    <row r="744" spans="1:14" x14ac:dyDescent="0.3">
      <c r="A744" s="954"/>
      <c r="B744" s="956"/>
      <c r="C744" s="956"/>
      <c r="D744" s="2"/>
      <c r="E744" s="2"/>
      <c r="F744" s="3"/>
      <c r="G744" s="6">
        <v>2</v>
      </c>
      <c r="H744" s="7"/>
      <c r="J744" s="1">
        <f t="shared" si="67"/>
        <v>0</v>
      </c>
      <c r="M744" s="1">
        <f t="shared" si="70"/>
        <v>0</v>
      </c>
      <c r="N744" s="952"/>
    </row>
    <row r="745" spans="1:14" x14ac:dyDescent="0.3">
      <c r="A745" s="954"/>
      <c r="B745" s="956"/>
      <c r="C745" s="956"/>
      <c r="D745" s="2"/>
      <c r="E745" s="2"/>
      <c r="F745" s="3"/>
      <c r="G745" s="6">
        <v>3</v>
      </c>
      <c r="H745" s="7"/>
      <c r="J745" s="1">
        <f t="shared" si="67"/>
        <v>0</v>
      </c>
      <c r="M745" s="1">
        <f t="shared" si="70"/>
        <v>0</v>
      </c>
      <c r="N745" s="952"/>
    </row>
    <row r="746" spans="1:14" x14ac:dyDescent="0.3">
      <c r="A746" s="954"/>
      <c r="B746" s="956"/>
      <c r="C746" s="956"/>
      <c r="D746" s="2"/>
      <c r="E746" s="2"/>
      <c r="F746" s="3"/>
      <c r="G746" s="4">
        <v>4</v>
      </c>
      <c r="H746" s="7"/>
      <c r="J746" s="1">
        <f t="shared" si="67"/>
        <v>0</v>
      </c>
      <c r="M746" s="1">
        <f t="shared" si="70"/>
        <v>0</v>
      </c>
      <c r="N746" s="952"/>
    </row>
    <row r="747" spans="1:14" x14ac:dyDescent="0.3">
      <c r="A747" s="954"/>
      <c r="B747" s="956"/>
      <c r="C747" s="956"/>
      <c r="D747" s="2"/>
      <c r="E747" s="2"/>
      <c r="F747" s="3"/>
      <c r="G747" s="6">
        <v>5</v>
      </c>
      <c r="H747" s="7"/>
      <c r="J747" s="1">
        <f t="shared" si="67"/>
        <v>0</v>
      </c>
      <c r="M747" s="1">
        <f t="shared" si="70"/>
        <v>0</v>
      </c>
      <c r="N747" s="952"/>
    </row>
    <row r="748" spans="1:14" x14ac:dyDescent="0.3">
      <c r="A748" s="954"/>
      <c r="B748" s="956"/>
      <c r="C748" s="956"/>
      <c r="D748" s="2"/>
      <c r="E748" s="2"/>
      <c r="F748" s="3"/>
      <c r="G748" s="6">
        <v>6</v>
      </c>
      <c r="H748" s="7"/>
      <c r="J748" s="1">
        <f t="shared" si="67"/>
        <v>0</v>
      </c>
      <c r="M748" s="1">
        <f t="shared" si="70"/>
        <v>0</v>
      </c>
      <c r="N748" s="952"/>
    </row>
    <row r="749" spans="1:14" x14ac:dyDescent="0.3">
      <c r="A749" s="954"/>
      <c r="B749" s="956"/>
      <c r="C749" s="956"/>
      <c r="D749" s="2"/>
      <c r="E749" s="2"/>
      <c r="F749" s="3"/>
      <c r="G749" s="4">
        <v>7</v>
      </c>
      <c r="H749" s="7"/>
      <c r="J749" s="1">
        <f t="shared" si="67"/>
        <v>0</v>
      </c>
      <c r="M749" s="1">
        <f t="shared" si="70"/>
        <v>0</v>
      </c>
      <c r="N749" s="952"/>
    </row>
    <row r="750" spans="1:14" x14ac:dyDescent="0.3">
      <c r="A750" s="954"/>
      <c r="B750" s="956"/>
      <c r="C750" s="956"/>
      <c r="D750" s="2"/>
      <c r="E750" s="2"/>
      <c r="F750" s="3"/>
      <c r="G750" s="6">
        <v>8</v>
      </c>
      <c r="H750" s="7"/>
      <c r="J750" s="1">
        <f t="shared" si="67"/>
        <v>0</v>
      </c>
      <c r="M750" s="1">
        <f t="shared" si="70"/>
        <v>0</v>
      </c>
      <c r="N750" s="952"/>
    </row>
    <row r="751" spans="1:14" x14ac:dyDescent="0.3">
      <c r="A751" s="954"/>
      <c r="B751" s="956"/>
      <c r="C751" s="956"/>
      <c r="D751" s="2"/>
      <c r="E751" s="2"/>
      <c r="F751" s="3"/>
      <c r="G751" s="6">
        <v>9</v>
      </c>
      <c r="H751" s="7"/>
      <c r="J751" s="1">
        <f t="shared" si="67"/>
        <v>0</v>
      </c>
      <c r="M751" s="1">
        <f t="shared" si="70"/>
        <v>0</v>
      </c>
      <c r="N751" s="952"/>
    </row>
    <row r="752" spans="1:14" x14ac:dyDescent="0.3">
      <c r="A752" s="954"/>
      <c r="B752" s="956"/>
      <c r="C752" s="956"/>
      <c r="D752" s="2"/>
      <c r="E752" s="2"/>
      <c r="F752" s="3"/>
      <c r="G752" s="4">
        <v>10</v>
      </c>
      <c r="H752" s="7"/>
      <c r="J752" s="1">
        <f t="shared" si="67"/>
        <v>0</v>
      </c>
      <c r="M752" s="1">
        <f t="shared" si="70"/>
        <v>0</v>
      </c>
      <c r="N752" s="952"/>
    </row>
    <row r="753" spans="1:14" x14ac:dyDescent="0.3">
      <c r="A753" s="954"/>
      <c r="B753" s="956"/>
      <c r="C753" s="956"/>
      <c r="D753" s="2"/>
      <c r="E753" s="2"/>
      <c r="F753" s="3"/>
      <c r="G753" s="6">
        <v>11</v>
      </c>
      <c r="H753" s="7"/>
      <c r="J753" s="1">
        <f t="shared" si="67"/>
        <v>0</v>
      </c>
      <c r="M753" s="1">
        <f t="shared" si="70"/>
        <v>0</v>
      </c>
      <c r="N753" s="952"/>
    </row>
    <row r="754" spans="1:14" x14ac:dyDescent="0.3">
      <c r="A754" s="954"/>
      <c r="B754" s="957"/>
      <c r="C754" s="956"/>
      <c r="D754" s="2"/>
      <c r="E754" s="2"/>
      <c r="F754" s="3"/>
      <c r="G754" s="6">
        <v>12</v>
      </c>
      <c r="H754" s="8"/>
      <c r="J754" s="1">
        <f t="shared" si="67"/>
        <v>0</v>
      </c>
      <c r="M754" s="1">
        <f t="shared" si="70"/>
        <v>0</v>
      </c>
      <c r="N754" s="952"/>
    </row>
    <row r="755" spans="1:14" x14ac:dyDescent="0.3">
      <c r="A755" s="9"/>
      <c r="B755" s="9"/>
      <c r="C755" s="9"/>
      <c r="D755" s="9"/>
      <c r="E755" s="9"/>
      <c r="F755" s="9"/>
      <c r="G755" s="9"/>
      <c r="H755" s="9"/>
      <c r="J755" s="1">
        <f t="shared" si="67"/>
        <v>0</v>
      </c>
    </row>
    <row r="756" spans="1:14" x14ac:dyDescent="0.3">
      <c r="A756" s="953">
        <v>59</v>
      </c>
      <c r="B756" s="955"/>
      <c r="C756" s="958"/>
      <c r="D756" s="2"/>
      <c r="E756" s="12"/>
      <c r="F756" s="3"/>
      <c r="G756" s="4">
        <v>1</v>
      </c>
      <c r="H756" s="5"/>
      <c r="J756" s="1">
        <f t="shared" si="67"/>
        <v>0</v>
      </c>
      <c r="M756" s="1">
        <f t="shared" ref="M756:M767" si="71">IF(H756="X",L756,0)</f>
        <v>0</v>
      </c>
      <c r="N756" s="952"/>
    </row>
    <row r="757" spans="1:14" x14ac:dyDescent="0.3">
      <c r="A757" s="954"/>
      <c r="B757" s="956"/>
      <c r="C757" s="956"/>
      <c r="D757" s="2"/>
      <c r="E757" s="2"/>
      <c r="F757" s="3"/>
      <c r="G757" s="6">
        <v>2</v>
      </c>
      <c r="H757" s="7"/>
      <c r="J757" s="1">
        <f t="shared" si="67"/>
        <v>0</v>
      </c>
      <c r="M757" s="1">
        <f t="shared" si="71"/>
        <v>0</v>
      </c>
      <c r="N757" s="952"/>
    </row>
    <row r="758" spans="1:14" x14ac:dyDescent="0.3">
      <c r="A758" s="954"/>
      <c r="B758" s="956"/>
      <c r="C758" s="956"/>
      <c r="D758" s="2"/>
      <c r="E758" s="2"/>
      <c r="F758" s="3"/>
      <c r="G758" s="6">
        <v>3</v>
      </c>
      <c r="H758" s="7"/>
      <c r="J758" s="1">
        <f t="shared" si="67"/>
        <v>0</v>
      </c>
      <c r="M758" s="1">
        <f t="shared" si="71"/>
        <v>0</v>
      </c>
      <c r="N758" s="952"/>
    </row>
    <row r="759" spans="1:14" x14ac:dyDescent="0.3">
      <c r="A759" s="954"/>
      <c r="B759" s="956"/>
      <c r="C759" s="956"/>
      <c r="D759" s="2"/>
      <c r="E759" s="2"/>
      <c r="F759" s="3"/>
      <c r="G759" s="4">
        <v>4</v>
      </c>
      <c r="H759" s="7"/>
      <c r="J759" s="1">
        <f t="shared" si="67"/>
        <v>0</v>
      </c>
      <c r="M759" s="1">
        <f t="shared" si="71"/>
        <v>0</v>
      </c>
      <c r="N759" s="952"/>
    </row>
    <row r="760" spans="1:14" x14ac:dyDescent="0.3">
      <c r="A760" s="954"/>
      <c r="B760" s="956"/>
      <c r="C760" s="956"/>
      <c r="D760" s="2"/>
      <c r="E760" s="2"/>
      <c r="F760" s="3"/>
      <c r="G760" s="6">
        <v>5</v>
      </c>
      <c r="H760" s="7"/>
      <c r="J760" s="1">
        <f t="shared" si="67"/>
        <v>0</v>
      </c>
      <c r="M760" s="1">
        <f t="shared" si="71"/>
        <v>0</v>
      </c>
      <c r="N760" s="952"/>
    </row>
    <row r="761" spans="1:14" x14ac:dyDescent="0.3">
      <c r="A761" s="954"/>
      <c r="B761" s="956"/>
      <c r="C761" s="956"/>
      <c r="D761" s="2"/>
      <c r="E761" s="2"/>
      <c r="F761" s="3"/>
      <c r="G761" s="6">
        <v>6</v>
      </c>
      <c r="H761" s="7"/>
      <c r="J761" s="1">
        <f t="shared" si="67"/>
        <v>0</v>
      </c>
      <c r="M761" s="1">
        <f t="shared" si="71"/>
        <v>0</v>
      </c>
      <c r="N761" s="952"/>
    </row>
    <row r="762" spans="1:14" x14ac:dyDescent="0.3">
      <c r="A762" s="954"/>
      <c r="B762" s="956"/>
      <c r="C762" s="956"/>
      <c r="D762" s="2"/>
      <c r="E762" s="2"/>
      <c r="F762" s="3"/>
      <c r="G762" s="4">
        <v>7</v>
      </c>
      <c r="H762" s="7"/>
      <c r="J762" s="1">
        <f t="shared" si="67"/>
        <v>0</v>
      </c>
      <c r="M762" s="1">
        <f t="shared" si="71"/>
        <v>0</v>
      </c>
      <c r="N762" s="952"/>
    </row>
    <row r="763" spans="1:14" x14ac:dyDescent="0.3">
      <c r="A763" s="954"/>
      <c r="B763" s="956"/>
      <c r="C763" s="956"/>
      <c r="D763" s="2"/>
      <c r="E763" s="2"/>
      <c r="F763" s="3"/>
      <c r="G763" s="6">
        <v>8</v>
      </c>
      <c r="H763" s="7"/>
      <c r="J763" s="1">
        <f t="shared" si="67"/>
        <v>0</v>
      </c>
      <c r="M763" s="1">
        <f t="shared" si="71"/>
        <v>0</v>
      </c>
      <c r="N763" s="952"/>
    </row>
    <row r="764" spans="1:14" x14ac:dyDescent="0.3">
      <c r="A764" s="954"/>
      <c r="B764" s="956"/>
      <c r="C764" s="956"/>
      <c r="D764" s="2"/>
      <c r="E764" s="2"/>
      <c r="F764" s="3"/>
      <c r="G764" s="6">
        <v>9</v>
      </c>
      <c r="H764" s="7"/>
      <c r="J764" s="1">
        <f t="shared" si="67"/>
        <v>0</v>
      </c>
      <c r="M764" s="1">
        <f t="shared" si="71"/>
        <v>0</v>
      </c>
      <c r="N764" s="952"/>
    </row>
    <row r="765" spans="1:14" x14ac:dyDescent="0.3">
      <c r="A765" s="954"/>
      <c r="B765" s="956"/>
      <c r="C765" s="956"/>
      <c r="D765" s="2"/>
      <c r="E765" s="2"/>
      <c r="F765" s="3"/>
      <c r="G765" s="4">
        <v>10</v>
      </c>
      <c r="H765" s="7"/>
      <c r="J765" s="1">
        <f t="shared" si="67"/>
        <v>0</v>
      </c>
      <c r="M765" s="1">
        <f t="shared" si="71"/>
        <v>0</v>
      </c>
      <c r="N765" s="952"/>
    </row>
    <row r="766" spans="1:14" x14ac:dyDescent="0.3">
      <c r="A766" s="954"/>
      <c r="B766" s="956"/>
      <c r="C766" s="956"/>
      <c r="D766" s="2"/>
      <c r="E766" s="2"/>
      <c r="F766" s="3"/>
      <c r="G766" s="6">
        <v>11</v>
      </c>
      <c r="H766" s="7"/>
      <c r="J766" s="1">
        <f t="shared" si="67"/>
        <v>0</v>
      </c>
      <c r="M766" s="1">
        <f t="shared" si="71"/>
        <v>0</v>
      </c>
      <c r="N766" s="952"/>
    </row>
    <row r="767" spans="1:14" x14ac:dyDescent="0.3">
      <c r="A767" s="954"/>
      <c r="B767" s="957"/>
      <c r="C767" s="956"/>
      <c r="D767" s="2"/>
      <c r="E767" s="2"/>
      <c r="F767" s="3"/>
      <c r="G767" s="6">
        <v>12</v>
      </c>
      <c r="H767" s="8"/>
      <c r="J767" s="1">
        <f t="shared" si="67"/>
        <v>0</v>
      </c>
      <c r="M767" s="1">
        <f t="shared" si="71"/>
        <v>0</v>
      </c>
      <c r="N767" s="952"/>
    </row>
    <row r="768" spans="1:14" x14ac:dyDescent="0.3">
      <c r="A768" s="9"/>
      <c r="B768" s="9"/>
      <c r="C768" s="9"/>
      <c r="D768" s="9"/>
      <c r="E768" s="9"/>
      <c r="F768" s="9"/>
      <c r="G768" s="9"/>
      <c r="H768" s="9"/>
      <c r="J768" s="1">
        <f t="shared" si="67"/>
        <v>0</v>
      </c>
    </row>
    <row r="769" spans="1:14" x14ac:dyDescent="0.3">
      <c r="A769" s="953">
        <v>60</v>
      </c>
      <c r="B769" s="955"/>
      <c r="C769" s="958"/>
      <c r="D769" s="2"/>
      <c r="E769" s="12"/>
      <c r="F769" s="3"/>
      <c r="G769" s="4">
        <v>1</v>
      </c>
      <c r="H769" s="5"/>
      <c r="J769" s="1">
        <f t="shared" si="67"/>
        <v>0</v>
      </c>
      <c r="M769" s="1">
        <f t="shared" ref="M769:M780" si="72">IF(H769="X",L769,0)</f>
        <v>0</v>
      </c>
      <c r="N769" s="952"/>
    </row>
    <row r="770" spans="1:14" x14ac:dyDescent="0.3">
      <c r="A770" s="954"/>
      <c r="B770" s="956"/>
      <c r="C770" s="956"/>
      <c r="D770" s="2"/>
      <c r="E770" s="2"/>
      <c r="F770" s="3"/>
      <c r="G770" s="6">
        <v>2</v>
      </c>
      <c r="H770" s="7"/>
      <c r="J770" s="1">
        <f t="shared" si="67"/>
        <v>0</v>
      </c>
      <c r="M770" s="1">
        <f t="shared" si="72"/>
        <v>0</v>
      </c>
      <c r="N770" s="952"/>
    </row>
    <row r="771" spans="1:14" x14ac:dyDescent="0.3">
      <c r="A771" s="954"/>
      <c r="B771" s="956"/>
      <c r="C771" s="956"/>
      <c r="D771" s="2"/>
      <c r="E771" s="2"/>
      <c r="F771" s="3"/>
      <c r="G771" s="6">
        <v>3</v>
      </c>
      <c r="H771" s="7"/>
      <c r="J771" s="1">
        <f t="shared" ref="J771:J820" si="73">COUNTIF(E:E,E771)</f>
        <v>0</v>
      </c>
      <c r="M771" s="1">
        <f t="shared" si="72"/>
        <v>0</v>
      </c>
      <c r="N771" s="952"/>
    </row>
    <row r="772" spans="1:14" x14ac:dyDescent="0.3">
      <c r="A772" s="954"/>
      <c r="B772" s="956"/>
      <c r="C772" s="956"/>
      <c r="D772" s="2"/>
      <c r="E772" s="2"/>
      <c r="F772" s="3"/>
      <c r="G772" s="4">
        <v>4</v>
      </c>
      <c r="H772" s="7"/>
      <c r="J772" s="1">
        <f t="shared" si="73"/>
        <v>0</v>
      </c>
      <c r="M772" s="1">
        <f t="shared" si="72"/>
        <v>0</v>
      </c>
      <c r="N772" s="952"/>
    </row>
    <row r="773" spans="1:14" x14ac:dyDescent="0.3">
      <c r="A773" s="954"/>
      <c r="B773" s="956"/>
      <c r="C773" s="956"/>
      <c r="D773" s="2"/>
      <c r="E773" s="2"/>
      <c r="F773" s="3"/>
      <c r="G773" s="6">
        <v>5</v>
      </c>
      <c r="H773" s="7"/>
      <c r="J773" s="1">
        <f t="shared" si="73"/>
        <v>0</v>
      </c>
      <c r="M773" s="1">
        <f t="shared" si="72"/>
        <v>0</v>
      </c>
      <c r="N773" s="952"/>
    </row>
    <row r="774" spans="1:14" x14ac:dyDescent="0.3">
      <c r="A774" s="954"/>
      <c r="B774" s="956"/>
      <c r="C774" s="956"/>
      <c r="D774" s="2"/>
      <c r="E774" s="2"/>
      <c r="F774" s="3"/>
      <c r="G774" s="6">
        <v>6</v>
      </c>
      <c r="H774" s="7"/>
      <c r="J774" s="1">
        <f t="shared" si="73"/>
        <v>0</v>
      </c>
      <c r="M774" s="1">
        <f t="shared" si="72"/>
        <v>0</v>
      </c>
      <c r="N774" s="952"/>
    </row>
    <row r="775" spans="1:14" x14ac:dyDescent="0.3">
      <c r="A775" s="954"/>
      <c r="B775" s="956"/>
      <c r="C775" s="956"/>
      <c r="D775" s="2"/>
      <c r="E775" s="2"/>
      <c r="F775" s="3"/>
      <c r="G775" s="4">
        <v>7</v>
      </c>
      <c r="H775" s="7"/>
      <c r="J775" s="1">
        <f t="shared" si="73"/>
        <v>0</v>
      </c>
      <c r="M775" s="1">
        <f t="shared" si="72"/>
        <v>0</v>
      </c>
      <c r="N775" s="952"/>
    </row>
    <row r="776" spans="1:14" x14ac:dyDescent="0.3">
      <c r="A776" s="954"/>
      <c r="B776" s="956"/>
      <c r="C776" s="956"/>
      <c r="D776" s="2"/>
      <c r="E776" s="2"/>
      <c r="F776" s="3"/>
      <c r="G776" s="6">
        <v>8</v>
      </c>
      <c r="H776" s="7"/>
      <c r="J776" s="1">
        <f t="shared" si="73"/>
        <v>0</v>
      </c>
      <c r="M776" s="1">
        <f t="shared" si="72"/>
        <v>0</v>
      </c>
      <c r="N776" s="952"/>
    </row>
    <row r="777" spans="1:14" x14ac:dyDescent="0.3">
      <c r="A777" s="954"/>
      <c r="B777" s="956"/>
      <c r="C777" s="956"/>
      <c r="D777" s="2"/>
      <c r="E777" s="2"/>
      <c r="F777" s="3"/>
      <c r="G777" s="6">
        <v>9</v>
      </c>
      <c r="H777" s="7"/>
      <c r="J777" s="1">
        <f t="shared" si="73"/>
        <v>0</v>
      </c>
      <c r="M777" s="1">
        <f t="shared" si="72"/>
        <v>0</v>
      </c>
      <c r="N777" s="952"/>
    </row>
    <row r="778" spans="1:14" x14ac:dyDescent="0.3">
      <c r="A778" s="954"/>
      <c r="B778" s="956"/>
      <c r="C778" s="956"/>
      <c r="D778" s="2"/>
      <c r="E778" s="2"/>
      <c r="F778" s="3"/>
      <c r="G778" s="4">
        <v>10</v>
      </c>
      <c r="H778" s="7"/>
      <c r="J778" s="1">
        <f t="shared" si="73"/>
        <v>0</v>
      </c>
      <c r="M778" s="1">
        <f t="shared" si="72"/>
        <v>0</v>
      </c>
      <c r="N778" s="952"/>
    </row>
    <row r="779" spans="1:14" x14ac:dyDescent="0.3">
      <c r="A779" s="954"/>
      <c r="B779" s="956"/>
      <c r="C779" s="956"/>
      <c r="D779" s="2"/>
      <c r="E779" s="2"/>
      <c r="F779" s="3"/>
      <c r="G779" s="6">
        <v>11</v>
      </c>
      <c r="H779" s="7"/>
      <c r="J779" s="1">
        <f t="shared" si="73"/>
        <v>0</v>
      </c>
      <c r="M779" s="1">
        <f t="shared" si="72"/>
        <v>0</v>
      </c>
      <c r="N779" s="952"/>
    </row>
    <row r="780" spans="1:14" x14ac:dyDescent="0.3">
      <c r="A780" s="954"/>
      <c r="B780" s="957"/>
      <c r="C780" s="956"/>
      <c r="D780" s="2"/>
      <c r="E780" s="2"/>
      <c r="F780" s="3"/>
      <c r="G780" s="6">
        <v>12</v>
      </c>
      <c r="H780" s="8"/>
      <c r="J780" s="1">
        <f t="shared" si="73"/>
        <v>0</v>
      </c>
      <c r="M780" s="1">
        <f t="shared" si="72"/>
        <v>0</v>
      </c>
      <c r="N780" s="952"/>
    </row>
    <row r="781" spans="1:14" x14ac:dyDescent="0.3">
      <c r="A781" s="9"/>
      <c r="B781" s="9"/>
      <c r="C781" s="9"/>
      <c r="D781" s="9"/>
      <c r="E781" s="9"/>
      <c r="F781" s="9"/>
      <c r="G781" s="9"/>
      <c r="H781" s="9"/>
      <c r="J781" s="1">
        <f t="shared" si="73"/>
        <v>0</v>
      </c>
    </row>
    <row r="782" spans="1:14" x14ac:dyDescent="0.3">
      <c r="A782" s="953">
        <v>61</v>
      </c>
      <c r="B782" s="955"/>
      <c r="C782" s="958"/>
      <c r="D782" s="2"/>
      <c r="E782" s="12"/>
      <c r="F782" s="3"/>
      <c r="G782" s="4">
        <v>1</v>
      </c>
      <c r="H782" s="5"/>
      <c r="J782" s="1">
        <f t="shared" si="73"/>
        <v>0</v>
      </c>
      <c r="M782" s="1">
        <f t="shared" ref="M782:M793" si="74">IF(H782="X",L782,0)</f>
        <v>0</v>
      </c>
      <c r="N782" s="952"/>
    </row>
    <row r="783" spans="1:14" x14ac:dyDescent="0.3">
      <c r="A783" s="954"/>
      <c r="B783" s="956"/>
      <c r="C783" s="956"/>
      <c r="D783" s="2"/>
      <c r="E783" s="2"/>
      <c r="F783" s="3"/>
      <c r="G783" s="6">
        <v>2</v>
      </c>
      <c r="H783" s="7"/>
      <c r="J783" s="1">
        <f t="shared" si="73"/>
        <v>0</v>
      </c>
      <c r="M783" s="1">
        <f t="shared" si="74"/>
        <v>0</v>
      </c>
      <c r="N783" s="952"/>
    </row>
    <row r="784" spans="1:14" x14ac:dyDescent="0.3">
      <c r="A784" s="954"/>
      <c r="B784" s="956"/>
      <c r="C784" s="956"/>
      <c r="D784" s="2"/>
      <c r="E784" s="2"/>
      <c r="F784" s="3"/>
      <c r="G784" s="6">
        <v>3</v>
      </c>
      <c r="H784" s="7"/>
      <c r="J784" s="1">
        <f t="shared" si="73"/>
        <v>0</v>
      </c>
      <c r="M784" s="1">
        <f t="shared" si="74"/>
        <v>0</v>
      </c>
      <c r="N784" s="952"/>
    </row>
    <row r="785" spans="1:14" x14ac:dyDescent="0.3">
      <c r="A785" s="954"/>
      <c r="B785" s="956"/>
      <c r="C785" s="956"/>
      <c r="D785" s="2"/>
      <c r="E785" s="2"/>
      <c r="F785" s="3"/>
      <c r="G785" s="4">
        <v>4</v>
      </c>
      <c r="H785" s="7"/>
      <c r="J785" s="1">
        <f t="shared" si="73"/>
        <v>0</v>
      </c>
      <c r="M785" s="1">
        <f t="shared" si="74"/>
        <v>0</v>
      </c>
      <c r="N785" s="952"/>
    </row>
    <row r="786" spans="1:14" x14ac:dyDescent="0.3">
      <c r="A786" s="954"/>
      <c r="B786" s="956"/>
      <c r="C786" s="956"/>
      <c r="D786" s="2"/>
      <c r="E786" s="2"/>
      <c r="F786" s="3"/>
      <c r="G786" s="6">
        <v>5</v>
      </c>
      <c r="H786" s="7"/>
      <c r="J786" s="1">
        <f t="shared" si="73"/>
        <v>0</v>
      </c>
      <c r="M786" s="1">
        <f t="shared" si="74"/>
        <v>0</v>
      </c>
      <c r="N786" s="952"/>
    </row>
    <row r="787" spans="1:14" x14ac:dyDescent="0.3">
      <c r="A787" s="954"/>
      <c r="B787" s="956"/>
      <c r="C787" s="956"/>
      <c r="D787" s="2"/>
      <c r="E787" s="2"/>
      <c r="F787" s="3"/>
      <c r="G787" s="6">
        <v>6</v>
      </c>
      <c r="H787" s="7"/>
      <c r="J787" s="1">
        <f t="shared" si="73"/>
        <v>0</v>
      </c>
      <c r="M787" s="1">
        <f t="shared" si="74"/>
        <v>0</v>
      </c>
      <c r="N787" s="952"/>
    </row>
    <row r="788" spans="1:14" x14ac:dyDescent="0.3">
      <c r="A788" s="954"/>
      <c r="B788" s="956"/>
      <c r="C788" s="956"/>
      <c r="D788" s="2"/>
      <c r="E788" s="2"/>
      <c r="F788" s="3"/>
      <c r="G788" s="4">
        <v>7</v>
      </c>
      <c r="H788" s="7"/>
      <c r="J788" s="1">
        <f t="shared" si="73"/>
        <v>0</v>
      </c>
      <c r="M788" s="1">
        <f t="shared" si="74"/>
        <v>0</v>
      </c>
      <c r="N788" s="952"/>
    </row>
    <row r="789" spans="1:14" x14ac:dyDescent="0.3">
      <c r="A789" s="954"/>
      <c r="B789" s="956"/>
      <c r="C789" s="956"/>
      <c r="D789" s="2"/>
      <c r="E789" s="2"/>
      <c r="F789" s="3"/>
      <c r="G789" s="6">
        <v>8</v>
      </c>
      <c r="H789" s="7"/>
      <c r="J789" s="1">
        <f t="shared" si="73"/>
        <v>0</v>
      </c>
      <c r="M789" s="1">
        <f t="shared" si="74"/>
        <v>0</v>
      </c>
      <c r="N789" s="952"/>
    </row>
    <row r="790" spans="1:14" x14ac:dyDescent="0.3">
      <c r="A790" s="954"/>
      <c r="B790" s="956"/>
      <c r="C790" s="956"/>
      <c r="D790" s="2"/>
      <c r="E790" s="2"/>
      <c r="F790" s="3"/>
      <c r="G790" s="6">
        <v>9</v>
      </c>
      <c r="H790" s="7"/>
      <c r="J790" s="1">
        <f t="shared" si="73"/>
        <v>0</v>
      </c>
      <c r="M790" s="1">
        <f t="shared" si="74"/>
        <v>0</v>
      </c>
      <c r="N790" s="952"/>
    </row>
    <row r="791" spans="1:14" x14ac:dyDescent="0.3">
      <c r="A791" s="954"/>
      <c r="B791" s="956"/>
      <c r="C791" s="956"/>
      <c r="D791" s="2"/>
      <c r="E791" s="2"/>
      <c r="F791" s="3"/>
      <c r="G791" s="4">
        <v>10</v>
      </c>
      <c r="H791" s="7"/>
      <c r="J791" s="1">
        <f t="shared" si="73"/>
        <v>0</v>
      </c>
      <c r="M791" s="1">
        <f t="shared" si="74"/>
        <v>0</v>
      </c>
      <c r="N791" s="952"/>
    </row>
    <row r="792" spans="1:14" x14ac:dyDescent="0.3">
      <c r="A792" s="954"/>
      <c r="B792" s="956"/>
      <c r="C792" s="956"/>
      <c r="D792" s="2"/>
      <c r="E792" s="2"/>
      <c r="F792" s="3"/>
      <c r="G792" s="6">
        <v>11</v>
      </c>
      <c r="H792" s="7"/>
      <c r="J792" s="1">
        <f t="shared" si="73"/>
        <v>0</v>
      </c>
      <c r="M792" s="1">
        <f t="shared" si="74"/>
        <v>0</v>
      </c>
      <c r="N792" s="952"/>
    </row>
    <row r="793" spans="1:14" x14ac:dyDescent="0.3">
      <c r="A793" s="954"/>
      <c r="B793" s="957"/>
      <c r="C793" s="956"/>
      <c r="D793" s="2"/>
      <c r="E793" s="2"/>
      <c r="F793" s="3"/>
      <c r="G793" s="6">
        <v>12</v>
      </c>
      <c r="H793" s="8"/>
      <c r="J793" s="1">
        <f t="shared" si="73"/>
        <v>0</v>
      </c>
      <c r="M793" s="1">
        <f t="shared" si="74"/>
        <v>0</v>
      </c>
      <c r="N793" s="952"/>
    </row>
    <row r="794" spans="1:14" x14ac:dyDescent="0.3">
      <c r="A794" s="9"/>
      <c r="B794" s="9"/>
      <c r="C794" s="9"/>
      <c r="D794" s="9"/>
      <c r="E794" s="9"/>
      <c r="F794" s="9"/>
      <c r="G794" s="9"/>
      <c r="H794" s="9"/>
      <c r="J794" s="1">
        <f t="shared" si="73"/>
        <v>0</v>
      </c>
    </row>
    <row r="795" spans="1:14" x14ac:dyDescent="0.3">
      <c r="A795" s="953">
        <v>62</v>
      </c>
      <c r="B795" s="955"/>
      <c r="C795" s="958"/>
      <c r="D795" s="2"/>
      <c r="E795" s="12"/>
      <c r="F795" s="3"/>
      <c r="G795" s="4">
        <v>1</v>
      </c>
      <c r="H795" s="5"/>
      <c r="J795" s="1">
        <f t="shared" si="73"/>
        <v>0</v>
      </c>
      <c r="M795" s="1">
        <f t="shared" ref="M795:M806" si="75">IF(H795="X",L795,0)</f>
        <v>0</v>
      </c>
      <c r="N795" s="952"/>
    </row>
    <row r="796" spans="1:14" x14ac:dyDescent="0.3">
      <c r="A796" s="954"/>
      <c r="B796" s="956"/>
      <c r="C796" s="956"/>
      <c r="D796" s="2"/>
      <c r="E796" s="2"/>
      <c r="F796" s="3"/>
      <c r="G796" s="6">
        <v>2</v>
      </c>
      <c r="H796" s="7"/>
      <c r="J796" s="1">
        <f t="shared" si="73"/>
        <v>0</v>
      </c>
      <c r="M796" s="1">
        <f t="shared" si="75"/>
        <v>0</v>
      </c>
      <c r="N796" s="952"/>
    </row>
    <row r="797" spans="1:14" x14ac:dyDescent="0.3">
      <c r="A797" s="954"/>
      <c r="B797" s="956"/>
      <c r="C797" s="956"/>
      <c r="D797" s="2"/>
      <c r="E797" s="2"/>
      <c r="F797" s="3"/>
      <c r="G797" s="6">
        <v>3</v>
      </c>
      <c r="H797" s="7"/>
      <c r="J797" s="1">
        <f t="shared" si="73"/>
        <v>0</v>
      </c>
      <c r="M797" s="1">
        <f t="shared" si="75"/>
        <v>0</v>
      </c>
      <c r="N797" s="952"/>
    </row>
    <row r="798" spans="1:14" x14ac:dyDescent="0.3">
      <c r="A798" s="954"/>
      <c r="B798" s="956"/>
      <c r="C798" s="956"/>
      <c r="D798" s="2"/>
      <c r="E798" s="2"/>
      <c r="F798" s="3"/>
      <c r="G798" s="4">
        <v>4</v>
      </c>
      <c r="H798" s="7"/>
      <c r="J798" s="1">
        <f t="shared" si="73"/>
        <v>0</v>
      </c>
      <c r="M798" s="1">
        <f t="shared" si="75"/>
        <v>0</v>
      </c>
      <c r="N798" s="952"/>
    </row>
    <row r="799" spans="1:14" x14ac:dyDescent="0.3">
      <c r="A799" s="954"/>
      <c r="B799" s="956"/>
      <c r="C799" s="956"/>
      <c r="D799" s="2"/>
      <c r="E799" s="2"/>
      <c r="F799" s="3"/>
      <c r="G799" s="6">
        <v>5</v>
      </c>
      <c r="H799" s="7"/>
      <c r="J799" s="1">
        <f t="shared" si="73"/>
        <v>0</v>
      </c>
      <c r="M799" s="1">
        <f t="shared" si="75"/>
        <v>0</v>
      </c>
      <c r="N799" s="952"/>
    </row>
    <row r="800" spans="1:14" x14ac:dyDescent="0.3">
      <c r="A800" s="954"/>
      <c r="B800" s="956"/>
      <c r="C800" s="956"/>
      <c r="D800" s="2"/>
      <c r="E800" s="2"/>
      <c r="F800" s="3"/>
      <c r="G800" s="6">
        <v>6</v>
      </c>
      <c r="H800" s="7"/>
      <c r="J800" s="1">
        <f t="shared" si="73"/>
        <v>0</v>
      </c>
      <c r="M800" s="1">
        <f t="shared" si="75"/>
        <v>0</v>
      </c>
      <c r="N800" s="952"/>
    </row>
    <row r="801" spans="1:14" x14ac:dyDescent="0.3">
      <c r="A801" s="954"/>
      <c r="B801" s="956"/>
      <c r="C801" s="956"/>
      <c r="D801" s="2"/>
      <c r="E801" s="2"/>
      <c r="F801" s="3"/>
      <c r="G801" s="4">
        <v>7</v>
      </c>
      <c r="H801" s="7"/>
      <c r="J801" s="1">
        <f t="shared" si="73"/>
        <v>0</v>
      </c>
      <c r="M801" s="1">
        <f t="shared" si="75"/>
        <v>0</v>
      </c>
      <c r="N801" s="952"/>
    </row>
    <row r="802" spans="1:14" x14ac:dyDescent="0.3">
      <c r="A802" s="954"/>
      <c r="B802" s="956"/>
      <c r="C802" s="956"/>
      <c r="D802" s="2"/>
      <c r="E802" s="2"/>
      <c r="F802" s="3"/>
      <c r="G802" s="6">
        <v>8</v>
      </c>
      <c r="H802" s="7"/>
      <c r="J802" s="1">
        <f t="shared" si="73"/>
        <v>0</v>
      </c>
      <c r="M802" s="1">
        <f t="shared" si="75"/>
        <v>0</v>
      </c>
      <c r="N802" s="952"/>
    </row>
    <row r="803" spans="1:14" x14ac:dyDescent="0.3">
      <c r="A803" s="954"/>
      <c r="B803" s="956"/>
      <c r="C803" s="956"/>
      <c r="D803" s="2"/>
      <c r="E803" s="2"/>
      <c r="F803" s="3"/>
      <c r="G803" s="6">
        <v>9</v>
      </c>
      <c r="H803" s="7"/>
      <c r="J803" s="1">
        <f t="shared" si="73"/>
        <v>0</v>
      </c>
      <c r="M803" s="1">
        <f t="shared" si="75"/>
        <v>0</v>
      </c>
      <c r="N803" s="952"/>
    </row>
    <row r="804" spans="1:14" x14ac:dyDescent="0.3">
      <c r="A804" s="954"/>
      <c r="B804" s="956"/>
      <c r="C804" s="956"/>
      <c r="D804" s="2"/>
      <c r="E804" s="2"/>
      <c r="F804" s="3"/>
      <c r="G804" s="4">
        <v>10</v>
      </c>
      <c r="H804" s="7"/>
      <c r="J804" s="1">
        <f t="shared" si="73"/>
        <v>0</v>
      </c>
      <c r="M804" s="1">
        <f t="shared" si="75"/>
        <v>0</v>
      </c>
      <c r="N804" s="952"/>
    </row>
    <row r="805" spans="1:14" x14ac:dyDescent="0.3">
      <c r="A805" s="954"/>
      <c r="B805" s="956"/>
      <c r="C805" s="956"/>
      <c r="D805" s="2"/>
      <c r="E805" s="2"/>
      <c r="F805" s="3"/>
      <c r="G805" s="6">
        <v>11</v>
      </c>
      <c r="H805" s="7"/>
      <c r="J805" s="1">
        <f t="shared" si="73"/>
        <v>0</v>
      </c>
      <c r="M805" s="1">
        <f t="shared" si="75"/>
        <v>0</v>
      </c>
      <c r="N805" s="952"/>
    </row>
    <row r="806" spans="1:14" x14ac:dyDescent="0.3">
      <c r="A806" s="954"/>
      <c r="B806" s="957"/>
      <c r="C806" s="956"/>
      <c r="D806" s="2"/>
      <c r="E806" s="2"/>
      <c r="F806" s="3"/>
      <c r="G806" s="6">
        <v>12</v>
      </c>
      <c r="H806" s="8"/>
      <c r="J806" s="1">
        <f t="shared" si="73"/>
        <v>0</v>
      </c>
      <c r="M806" s="1">
        <f t="shared" si="75"/>
        <v>0</v>
      </c>
      <c r="N806" s="952"/>
    </row>
    <row r="807" spans="1:14" x14ac:dyDescent="0.3">
      <c r="A807" s="9"/>
      <c r="B807" s="9"/>
      <c r="C807" s="9"/>
      <c r="D807" s="9"/>
      <c r="E807" s="9"/>
      <c r="F807" s="9"/>
      <c r="G807" s="9"/>
      <c r="H807" s="9"/>
      <c r="J807" s="1">
        <f t="shared" si="73"/>
        <v>0</v>
      </c>
    </row>
    <row r="808" spans="1:14" x14ac:dyDescent="0.3">
      <c r="A808" s="953">
        <v>63</v>
      </c>
      <c r="B808" s="955"/>
      <c r="C808" s="958"/>
      <c r="D808" s="2"/>
      <c r="E808" s="12"/>
      <c r="F808" s="3"/>
      <c r="G808" s="4">
        <v>1</v>
      </c>
      <c r="H808" s="5"/>
      <c r="J808" s="1">
        <f t="shared" si="73"/>
        <v>0</v>
      </c>
      <c r="M808" s="1">
        <f t="shared" ref="M808:M819" si="76">IF(H808="X",L808,0)</f>
        <v>0</v>
      </c>
      <c r="N808" s="952"/>
    </row>
    <row r="809" spans="1:14" x14ac:dyDescent="0.3">
      <c r="A809" s="954"/>
      <c r="B809" s="956"/>
      <c r="C809" s="956"/>
      <c r="D809" s="2"/>
      <c r="E809" s="2"/>
      <c r="F809" s="3"/>
      <c r="G809" s="6">
        <v>2</v>
      </c>
      <c r="H809" s="7"/>
      <c r="J809" s="1">
        <f t="shared" si="73"/>
        <v>0</v>
      </c>
      <c r="M809" s="1">
        <f t="shared" si="76"/>
        <v>0</v>
      </c>
      <c r="N809" s="952"/>
    </row>
    <row r="810" spans="1:14" x14ac:dyDescent="0.3">
      <c r="A810" s="954"/>
      <c r="B810" s="956"/>
      <c r="C810" s="956"/>
      <c r="D810" s="2"/>
      <c r="E810" s="2"/>
      <c r="F810" s="3"/>
      <c r="G810" s="6">
        <v>3</v>
      </c>
      <c r="H810" s="7"/>
      <c r="J810" s="1">
        <f t="shared" si="73"/>
        <v>0</v>
      </c>
      <c r="M810" s="1">
        <f t="shared" si="76"/>
        <v>0</v>
      </c>
      <c r="N810" s="952"/>
    </row>
    <row r="811" spans="1:14" x14ac:dyDescent="0.3">
      <c r="A811" s="954"/>
      <c r="B811" s="956"/>
      <c r="C811" s="956"/>
      <c r="D811" s="2"/>
      <c r="E811" s="2"/>
      <c r="F811" s="3"/>
      <c r="G811" s="4">
        <v>4</v>
      </c>
      <c r="H811" s="7"/>
      <c r="J811" s="1">
        <f t="shared" si="73"/>
        <v>0</v>
      </c>
      <c r="M811" s="1">
        <f t="shared" si="76"/>
        <v>0</v>
      </c>
      <c r="N811" s="952"/>
    </row>
    <row r="812" spans="1:14" x14ac:dyDescent="0.3">
      <c r="A812" s="954"/>
      <c r="B812" s="956"/>
      <c r="C812" s="956"/>
      <c r="D812" s="2"/>
      <c r="E812" s="2"/>
      <c r="F812" s="3"/>
      <c r="G812" s="6">
        <v>5</v>
      </c>
      <c r="H812" s="7"/>
      <c r="J812" s="1">
        <f t="shared" si="73"/>
        <v>0</v>
      </c>
      <c r="M812" s="1">
        <f t="shared" si="76"/>
        <v>0</v>
      </c>
      <c r="N812" s="952"/>
    </row>
    <row r="813" spans="1:14" x14ac:dyDescent="0.3">
      <c r="A813" s="954"/>
      <c r="B813" s="956"/>
      <c r="C813" s="956"/>
      <c r="D813" s="2"/>
      <c r="E813" s="2"/>
      <c r="F813" s="3"/>
      <c r="G813" s="6">
        <v>6</v>
      </c>
      <c r="H813" s="7"/>
      <c r="J813" s="1">
        <f t="shared" si="73"/>
        <v>0</v>
      </c>
      <c r="M813" s="1">
        <f t="shared" si="76"/>
        <v>0</v>
      </c>
      <c r="N813" s="952"/>
    </row>
    <row r="814" spans="1:14" x14ac:dyDescent="0.3">
      <c r="A814" s="954"/>
      <c r="B814" s="956"/>
      <c r="C814" s="956"/>
      <c r="D814" s="2"/>
      <c r="E814" s="2"/>
      <c r="F814" s="3"/>
      <c r="G814" s="4">
        <v>7</v>
      </c>
      <c r="H814" s="7"/>
      <c r="J814" s="1">
        <f t="shared" si="73"/>
        <v>0</v>
      </c>
      <c r="M814" s="1">
        <f t="shared" si="76"/>
        <v>0</v>
      </c>
      <c r="N814" s="952"/>
    </row>
    <row r="815" spans="1:14" x14ac:dyDescent="0.3">
      <c r="A815" s="954"/>
      <c r="B815" s="956"/>
      <c r="C815" s="956"/>
      <c r="D815" s="2"/>
      <c r="E815" s="2"/>
      <c r="F815" s="3"/>
      <c r="G815" s="6">
        <v>8</v>
      </c>
      <c r="H815" s="7"/>
      <c r="J815" s="1">
        <f t="shared" si="73"/>
        <v>0</v>
      </c>
      <c r="M815" s="1">
        <f t="shared" si="76"/>
        <v>0</v>
      </c>
      <c r="N815" s="952"/>
    </row>
    <row r="816" spans="1:14" x14ac:dyDescent="0.3">
      <c r="A816" s="954"/>
      <c r="B816" s="956"/>
      <c r="C816" s="956"/>
      <c r="D816" s="2"/>
      <c r="E816" s="2"/>
      <c r="F816" s="3"/>
      <c r="G816" s="6">
        <v>9</v>
      </c>
      <c r="H816" s="7"/>
      <c r="J816" s="1">
        <f t="shared" si="73"/>
        <v>0</v>
      </c>
      <c r="M816" s="1">
        <f t="shared" si="76"/>
        <v>0</v>
      </c>
      <c r="N816" s="952"/>
    </row>
    <row r="817" spans="1:14" x14ac:dyDescent="0.3">
      <c r="A817" s="954"/>
      <c r="B817" s="956"/>
      <c r="C817" s="956"/>
      <c r="D817" s="2"/>
      <c r="E817" s="2"/>
      <c r="F817" s="3"/>
      <c r="G817" s="4">
        <v>10</v>
      </c>
      <c r="H817" s="7"/>
      <c r="J817" s="1">
        <f t="shared" si="73"/>
        <v>0</v>
      </c>
      <c r="M817" s="1">
        <f t="shared" si="76"/>
        <v>0</v>
      </c>
      <c r="N817" s="952"/>
    </row>
    <row r="818" spans="1:14" x14ac:dyDescent="0.3">
      <c r="A818" s="954"/>
      <c r="B818" s="956"/>
      <c r="C818" s="956"/>
      <c r="D818" s="2"/>
      <c r="E818" s="2"/>
      <c r="F818" s="3"/>
      <c r="G818" s="6">
        <v>11</v>
      </c>
      <c r="H818" s="7"/>
      <c r="J818" s="1">
        <f t="shared" si="73"/>
        <v>0</v>
      </c>
      <c r="M818" s="1">
        <f t="shared" si="76"/>
        <v>0</v>
      </c>
      <c r="N818" s="952"/>
    </row>
    <row r="819" spans="1:14" x14ac:dyDescent="0.3">
      <c r="A819" s="954"/>
      <c r="B819" s="957"/>
      <c r="C819" s="956"/>
      <c r="D819" s="2"/>
      <c r="E819" s="2"/>
      <c r="F819" s="3"/>
      <c r="G819" s="6">
        <v>12</v>
      </c>
      <c r="H819" s="8"/>
      <c r="J819" s="1">
        <f t="shared" si="73"/>
        <v>0</v>
      </c>
      <c r="M819" s="1">
        <f t="shared" si="76"/>
        <v>0</v>
      </c>
      <c r="N819" s="952"/>
    </row>
    <row r="820" spans="1:14" x14ac:dyDescent="0.3">
      <c r="A820" s="9"/>
      <c r="B820" s="9"/>
      <c r="C820" s="9"/>
      <c r="D820" s="9"/>
      <c r="E820" s="9"/>
      <c r="F820" s="9"/>
      <c r="G820" s="9"/>
      <c r="H820" s="9"/>
      <c r="J820" s="1">
        <f t="shared" si="73"/>
        <v>0</v>
      </c>
    </row>
    <row r="821" spans="1:14" x14ac:dyDescent="0.3">
      <c r="A821" s="25"/>
      <c r="B821" s="25"/>
      <c r="C821" s="25"/>
      <c r="D821" s="25"/>
      <c r="E821" s="25"/>
      <c r="F821" s="25"/>
      <c r="G821" s="25"/>
      <c r="H821" s="25"/>
      <c r="M821" s="1">
        <f t="shared" ref="M821:M832" si="77">IF(H821="X",L821,0)</f>
        <v>0</v>
      </c>
      <c r="N821" s="952"/>
    </row>
    <row r="822" spans="1:14" x14ac:dyDescent="0.3">
      <c r="A822" s="25"/>
      <c r="B822" s="25"/>
      <c r="C822" s="25"/>
      <c r="D822" s="25"/>
      <c r="E822" s="25"/>
      <c r="F822" s="25"/>
      <c r="G822" s="25"/>
      <c r="H822" s="25"/>
      <c r="M822" s="1">
        <f t="shared" si="77"/>
        <v>0</v>
      </c>
      <c r="N822" s="952"/>
    </row>
    <row r="823" spans="1:14" x14ac:dyDescent="0.3">
      <c r="A823" s="25"/>
      <c r="B823" s="25"/>
      <c r="C823" s="25"/>
      <c r="D823" s="25"/>
      <c r="E823" s="25"/>
      <c r="F823" s="25"/>
      <c r="G823" s="25"/>
      <c r="H823" s="25"/>
      <c r="M823" s="1">
        <f t="shared" si="77"/>
        <v>0</v>
      </c>
      <c r="N823" s="952"/>
    </row>
    <row r="824" spans="1:14" x14ac:dyDescent="0.3">
      <c r="A824" s="25"/>
      <c r="B824" s="25"/>
      <c r="C824" s="25"/>
      <c r="D824" s="25"/>
      <c r="E824" s="25"/>
      <c r="F824" s="25"/>
      <c r="G824" s="25"/>
      <c r="H824" s="25"/>
      <c r="M824" s="1">
        <f t="shared" si="77"/>
        <v>0</v>
      </c>
      <c r="N824" s="952"/>
    </row>
    <row r="825" spans="1:14" x14ac:dyDescent="0.3">
      <c r="A825" s="25"/>
      <c r="B825" s="25"/>
      <c r="C825" s="25"/>
      <c r="D825" s="25"/>
      <c r="E825" s="25"/>
      <c r="F825" s="25"/>
      <c r="G825" s="25"/>
      <c r="H825" s="25"/>
      <c r="M825" s="1">
        <f t="shared" si="77"/>
        <v>0</v>
      </c>
      <c r="N825" s="952"/>
    </row>
    <row r="826" spans="1:14" x14ac:dyDescent="0.3">
      <c r="A826" s="25"/>
      <c r="B826" s="25"/>
      <c r="C826" s="25"/>
      <c r="D826" s="25"/>
      <c r="E826" s="25"/>
      <c r="F826" s="25"/>
      <c r="G826" s="25"/>
      <c r="H826" s="25"/>
      <c r="M826" s="1">
        <f t="shared" si="77"/>
        <v>0</v>
      </c>
      <c r="N826" s="952"/>
    </row>
    <row r="827" spans="1:14" x14ac:dyDescent="0.3">
      <c r="A827" s="25"/>
      <c r="B827" s="25"/>
      <c r="C827" s="25"/>
      <c r="D827" s="25"/>
      <c r="E827" s="25"/>
      <c r="F827" s="25"/>
      <c r="G827" s="25"/>
      <c r="H827" s="25"/>
      <c r="M827" s="1">
        <f t="shared" si="77"/>
        <v>0</v>
      </c>
      <c r="N827" s="952"/>
    </row>
    <row r="828" spans="1:14" x14ac:dyDescent="0.3">
      <c r="M828" s="1">
        <f t="shared" si="77"/>
        <v>0</v>
      </c>
      <c r="N828" s="952"/>
    </row>
    <row r="829" spans="1:14" x14ac:dyDescent="0.3">
      <c r="M829" s="1">
        <f t="shared" si="77"/>
        <v>0</v>
      </c>
      <c r="N829" s="952"/>
    </row>
    <row r="830" spans="1:14" x14ac:dyDescent="0.3">
      <c r="M830" s="1">
        <f t="shared" si="77"/>
        <v>0</v>
      </c>
      <c r="N830" s="952"/>
    </row>
    <row r="831" spans="1:14" x14ac:dyDescent="0.3">
      <c r="M831" s="1">
        <f t="shared" si="77"/>
        <v>0</v>
      </c>
      <c r="N831" s="952"/>
    </row>
    <row r="832" spans="1:14" x14ac:dyDescent="0.3">
      <c r="M832" s="1">
        <f t="shared" si="77"/>
        <v>0</v>
      </c>
      <c r="N832" s="952"/>
    </row>
    <row r="834" spans="13:14" x14ac:dyDescent="0.3">
      <c r="M834" s="1">
        <f t="shared" ref="M834:M845" si="78">IF(H834="X",L834,0)</f>
        <v>0</v>
      </c>
      <c r="N834" s="952"/>
    </row>
    <row r="835" spans="13:14" x14ac:dyDescent="0.3">
      <c r="M835" s="1">
        <f t="shared" si="78"/>
        <v>0</v>
      </c>
      <c r="N835" s="952"/>
    </row>
    <row r="836" spans="13:14" x14ac:dyDescent="0.3">
      <c r="M836" s="1">
        <f t="shared" si="78"/>
        <v>0</v>
      </c>
      <c r="N836" s="952"/>
    </row>
    <row r="837" spans="13:14" x14ac:dyDescent="0.3">
      <c r="M837" s="1">
        <f t="shared" si="78"/>
        <v>0</v>
      </c>
      <c r="N837" s="952"/>
    </row>
    <row r="838" spans="13:14" x14ac:dyDescent="0.3">
      <c r="M838" s="1">
        <f t="shared" si="78"/>
        <v>0</v>
      </c>
      <c r="N838" s="952"/>
    </row>
    <row r="839" spans="13:14" x14ac:dyDescent="0.3">
      <c r="M839" s="1">
        <f t="shared" si="78"/>
        <v>0</v>
      </c>
      <c r="N839" s="952"/>
    </row>
    <row r="840" spans="13:14" x14ac:dyDescent="0.3">
      <c r="M840" s="1">
        <f t="shared" si="78"/>
        <v>0</v>
      </c>
      <c r="N840" s="952"/>
    </row>
    <row r="841" spans="13:14" x14ac:dyDescent="0.3">
      <c r="M841" s="1">
        <f t="shared" si="78"/>
        <v>0</v>
      </c>
      <c r="N841" s="952"/>
    </row>
    <row r="842" spans="13:14" x14ac:dyDescent="0.3">
      <c r="M842" s="1">
        <f t="shared" si="78"/>
        <v>0</v>
      </c>
      <c r="N842" s="952"/>
    </row>
    <row r="843" spans="13:14" x14ac:dyDescent="0.3">
      <c r="M843" s="1">
        <f t="shared" si="78"/>
        <v>0</v>
      </c>
      <c r="N843" s="952"/>
    </row>
    <row r="844" spans="13:14" x14ac:dyDescent="0.3">
      <c r="M844" s="1">
        <f t="shared" si="78"/>
        <v>0</v>
      </c>
      <c r="N844" s="952"/>
    </row>
    <row r="845" spans="13:14" x14ac:dyDescent="0.3">
      <c r="M845" s="1">
        <f t="shared" si="78"/>
        <v>0</v>
      </c>
      <c r="N845" s="952"/>
    </row>
    <row r="847" spans="13:14" x14ac:dyDescent="0.3">
      <c r="M847" s="1">
        <f t="shared" ref="M847:M858" si="79">IF(H847="X",L847,0)</f>
        <v>0</v>
      </c>
      <c r="N847" s="952"/>
    </row>
    <row r="848" spans="13:14" x14ac:dyDescent="0.3">
      <c r="M848" s="1">
        <f t="shared" si="79"/>
        <v>0</v>
      </c>
      <c r="N848" s="952"/>
    </row>
    <row r="849" spans="13:14" x14ac:dyDescent="0.3">
      <c r="M849" s="1">
        <f t="shared" si="79"/>
        <v>0</v>
      </c>
      <c r="N849" s="952"/>
    </row>
    <row r="850" spans="13:14" x14ac:dyDescent="0.3">
      <c r="M850" s="1">
        <f t="shared" si="79"/>
        <v>0</v>
      </c>
      <c r="N850" s="952"/>
    </row>
    <row r="851" spans="13:14" x14ac:dyDescent="0.3">
      <c r="M851" s="1">
        <f t="shared" si="79"/>
        <v>0</v>
      </c>
      <c r="N851" s="952"/>
    </row>
    <row r="852" spans="13:14" x14ac:dyDescent="0.3">
      <c r="M852" s="1">
        <f t="shared" si="79"/>
        <v>0</v>
      </c>
      <c r="N852" s="952"/>
    </row>
    <row r="853" spans="13:14" x14ac:dyDescent="0.3">
      <c r="M853" s="1">
        <f t="shared" si="79"/>
        <v>0</v>
      </c>
      <c r="N853" s="952"/>
    </row>
    <row r="854" spans="13:14" x14ac:dyDescent="0.3">
      <c r="M854" s="1">
        <f t="shared" si="79"/>
        <v>0</v>
      </c>
      <c r="N854" s="952"/>
    </row>
    <row r="855" spans="13:14" x14ac:dyDescent="0.3">
      <c r="M855" s="1">
        <f t="shared" si="79"/>
        <v>0</v>
      </c>
      <c r="N855" s="952"/>
    </row>
    <row r="856" spans="13:14" x14ac:dyDescent="0.3">
      <c r="M856" s="1">
        <f t="shared" si="79"/>
        <v>0</v>
      </c>
      <c r="N856" s="952"/>
    </row>
    <row r="857" spans="13:14" x14ac:dyDescent="0.3">
      <c r="M857" s="1">
        <f t="shared" si="79"/>
        <v>0</v>
      </c>
      <c r="N857" s="952"/>
    </row>
    <row r="858" spans="13:14" x14ac:dyDescent="0.3">
      <c r="M858" s="1">
        <f t="shared" si="79"/>
        <v>0</v>
      </c>
      <c r="N858" s="952"/>
    </row>
    <row r="860" spans="13:14" x14ac:dyDescent="0.3">
      <c r="M860" s="1">
        <f t="shared" ref="M860:M871" si="80">IF(H860="X",L860,0)</f>
        <v>0</v>
      </c>
      <c r="N860" s="952"/>
    </row>
    <row r="861" spans="13:14" x14ac:dyDescent="0.3">
      <c r="M861" s="1">
        <f t="shared" si="80"/>
        <v>0</v>
      </c>
      <c r="N861" s="952"/>
    </row>
    <row r="862" spans="13:14" x14ac:dyDescent="0.3">
      <c r="M862" s="1">
        <f t="shared" si="80"/>
        <v>0</v>
      </c>
      <c r="N862" s="952"/>
    </row>
    <row r="863" spans="13:14" x14ac:dyDescent="0.3">
      <c r="M863" s="1">
        <f t="shared" si="80"/>
        <v>0</v>
      </c>
      <c r="N863" s="952"/>
    </row>
    <row r="864" spans="13:14" x14ac:dyDescent="0.3">
      <c r="M864" s="1">
        <f t="shared" si="80"/>
        <v>0</v>
      </c>
      <c r="N864" s="952"/>
    </row>
    <row r="865" spans="13:14" x14ac:dyDescent="0.3">
      <c r="M865" s="1">
        <f t="shared" si="80"/>
        <v>0</v>
      </c>
      <c r="N865" s="952"/>
    </row>
    <row r="866" spans="13:14" x14ac:dyDescent="0.3">
      <c r="M866" s="1">
        <f t="shared" si="80"/>
        <v>0</v>
      </c>
      <c r="N866" s="952"/>
    </row>
    <row r="867" spans="13:14" x14ac:dyDescent="0.3">
      <c r="M867" s="1">
        <f t="shared" si="80"/>
        <v>0</v>
      </c>
      <c r="N867" s="952"/>
    </row>
    <row r="868" spans="13:14" x14ac:dyDescent="0.3">
      <c r="M868" s="1">
        <f t="shared" si="80"/>
        <v>0</v>
      </c>
      <c r="N868" s="952"/>
    </row>
    <row r="869" spans="13:14" x14ac:dyDescent="0.3">
      <c r="M869" s="1">
        <f t="shared" si="80"/>
        <v>0</v>
      </c>
      <c r="N869" s="952"/>
    </row>
    <row r="870" spans="13:14" x14ac:dyDescent="0.3">
      <c r="M870" s="1">
        <f t="shared" si="80"/>
        <v>0</v>
      </c>
      <c r="N870" s="952"/>
    </row>
    <row r="871" spans="13:14" x14ac:dyDescent="0.3">
      <c r="M871" s="1">
        <f t="shared" si="80"/>
        <v>0</v>
      </c>
      <c r="N871" s="952"/>
    </row>
    <row r="873" spans="13:14" x14ac:dyDescent="0.3">
      <c r="M873" s="1">
        <f t="shared" ref="M873:M884" si="81">IF(H873="X",L873,0)</f>
        <v>0</v>
      </c>
      <c r="N873" s="952"/>
    </row>
    <row r="874" spans="13:14" x14ac:dyDescent="0.3">
      <c r="M874" s="1">
        <f t="shared" si="81"/>
        <v>0</v>
      </c>
      <c r="N874" s="952"/>
    </row>
    <row r="875" spans="13:14" x14ac:dyDescent="0.3">
      <c r="M875" s="1">
        <f t="shared" si="81"/>
        <v>0</v>
      </c>
      <c r="N875" s="952"/>
    </row>
    <row r="876" spans="13:14" x14ac:dyDescent="0.3">
      <c r="M876" s="1">
        <f t="shared" si="81"/>
        <v>0</v>
      </c>
      <c r="N876" s="952"/>
    </row>
    <row r="877" spans="13:14" x14ac:dyDescent="0.3">
      <c r="M877" s="1">
        <f t="shared" si="81"/>
        <v>0</v>
      </c>
      <c r="N877" s="952"/>
    </row>
    <row r="878" spans="13:14" x14ac:dyDescent="0.3">
      <c r="M878" s="1">
        <f t="shared" si="81"/>
        <v>0</v>
      </c>
      <c r="N878" s="952"/>
    </row>
    <row r="879" spans="13:14" x14ac:dyDescent="0.3">
      <c r="M879" s="1">
        <f t="shared" si="81"/>
        <v>0</v>
      </c>
      <c r="N879" s="952"/>
    </row>
    <row r="880" spans="13:14" x14ac:dyDescent="0.3">
      <c r="M880" s="1">
        <f t="shared" si="81"/>
        <v>0</v>
      </c>
      <c r="N880" s="952"/>
    </row>
    <row r="881" spans="13:14" x14ac:dyDescent="0.3">
      <c r="M881" s="1">
        <f t="shared" si="81"/>
        <v>0</v>
      </c>
      <c r="N881" s="952"/>
    </row>
    <row r="882" spans="13:14" x14ac:dyDescent="0.3">
      <c r="M882" s="1">
        <f t="shared" si="81"/>
        <v>0</v>
      </c>
      <c r="N882" s="952"/>
    </row>
    <row r="883" spans="13:14" x14ac:dyDescent="0.3">
      <c r="M883" s="1">
        <f t="shared" si="81"/>
        <v>0</v>
      </c>
      <c r="N883" s="952"/>
    </row>
    <row r="884" spans="13:14" x14ac:dyDescent="0.3">
      <c r="M884" s="1">
        <f t="shared" si="81"/>
        <v>0</v>
      </c>
      <c r="N884" s="952"/>
    </row>
  </sheetData>
  <autoFilter ref="A1:H13" xr:uid="{00000000-0009-0000-0000-000003000000}"/>
  <customSheetViews>
    <customSheetView guid="{E2A2C7DB-9947-49F3-A282-EFE301E739A4}" topLeftCell="A1107">
      <selection activeCell="B1130" sqref="B1130"/>
      <pageMargins left="0" right="0" top="0" bottom="0" header="0" footer="0"/>
      <pageSetup paperSize="9" orientation="portrait" r:id="rId1"/>
    </customSheetView>
    <customSheetView guid="{12163528-AE75-4A4E-AF46-AB6BC72BC431}" topLeftCell="A1113">
      <selection activeCell="B1130" sqref="B1130"/>
      <pageMargins left="0" right="0" top="0" bottom="0" header="0" footer="0"/>
      <pageSetup paperSize="9" orientation="portrait" r:id="rId2"/>
    </customSheetView>
    <customSheetView guid="{C7BD7581-978D-4952-BB44-34D9F81A17A1}" topLeftCell="A1001">
      <selection activeCell="B1013" sqref="B1013"/>
      <pageMargins left="0" right="0" top="0" bottom="0" header="0" footer="0"/>
      <pageSetup paperSize="9" orientation="portrait" r:id="rId3"/>
    </customSheetView>
    <customSheetView guid="{2E6E9C88-08B8-4F9F-855B-E155574AADA6}" topLeftCell="A492">
      <selection activeCell="B500" sqref="B500"/>
      <pageMargins left="0" right="0" top="0" bottom="0" header="0" footer="0"/>
      <pageSetup paperSize="9" orientation="portrait" r:id="rId4"/>
    </customSheetView>
    <customSheetView guid="{05019090-B387-4185-B9D6-2989E4430EE7}" topLeftCell="A1098">
      <selection activeCell="A1108" sqref="A1108:A1120"/>
      <pageMargins left="0" right="0" top="0" bottom="0" header="0" footer="0"/>
      <pageSetup paperSize="9" orientation="portrait" r:id="rId5"/>
    </customSheetView>
    <customSheetView guid="{CC132B87-6F95-42DD-82B4-8B8A320375C1}" topLeftCell="A492">
      <selection activeCell="B500" sqref="B500"/>
      <pageMargins left="0" right="0" top="0" bottom="0" header="0" footer="0"/>
      <pageSetup paperSize="9" orientation="portrait" r:id="rId6"/>
    </customSheetView>
    <customSheetView guid="{3747B44A-1B0F-476A-97A2-F90ADAC85B61}" topLeftCell="A552">
      <selection activeCell="B574" sqref="B574"/>
      <pageMargins left="0" right="0" top="0" bottom="0" header="0" footer="0"/>
      <pageSetup paperSize="9" orientation="portrait" r:id="rId7"/>
    </customSheetView>
    <customSheetView guid="{DBDCABA7-1761-490F-B561-FF40CAB5B60B}" topLeftCell="A492">
      <selection activeCell="B500" sqref="B500"/>
      <pageMargins left="0" right="0" top="0" bottom="0" header="0" footer="0"/>
      <pageSetup paperSize="9" orientation="portrait" r:id="rId8"/>
    </customSheetView>
    <customSheetView guid="{22E058B7-4FD3-40B5-A493-EE97C812424B}" topLeftCell="A492">
      <selection activeCell="B500" sqref="B500"/>
      <pageMargins left="0" right="0" top="0" bottom="0" header="0" footer="0"/>
      <pageSetup paperSize="9" orientation="portrait" r:id="rId9"/>
    </customSheetView>
  </customSheetViews>
  <mergeCells count="257">
    <mergeCell ref="N2:N13"/>
    <mergeCell ref="A28:A39"/>
    <mergeCell ref="B28:B39"/>
    <mergeCell ref="C28:C39"/>
    <mergeCell ref="A41:A52"/>
    <mergeCell ref="B41:B52"/>
    <mergeCell ref="C41:C52"/>
    <mergeCell ref="A2:A13"/>
    <mergeCell ref="C2:C13"/>
    <mergeCell ref="B2:B13"/>
    <mergeCell ref="A15:A26"/>
    <mergeCell ref="B15:B26"/>
    <mergeCell ref="C15:C26"/>
    <mergeCell ref="N15:N26"/>
    <mergeCell ref="N28:N39"/>
    <mergeCell ref="N41:N52"/>
    <mergeCell ref="A80:A91"/>
    <mergeCell ref="B80:B91"/>
    <mergeCell ref="C80:C91"/>
    <mergeCell ref="A93:A104"/>
    <mergeCell ref="B93:B104"/>
    <mergeCell ref="C93:C104"/>
    <mergeCell ref="A54:A65"/>
    <mergeCell ref="B54:B65"/>
    <mergeCell ref="C54:C65"/>
    <mergeCell ref="A67:A78"/>
    <mergeCell ref="B67:B78"/>
    <mergeCell ref="C67:C78"/>
    <mergeCell ref="A132:A143"/>
    <mergeCell ref="B132:B143"/>
    <mergeCell ref="C132:C143"/>
    <mergeCell ref="A145:A156"/>
    <mergeCell ref="B145:B156"/>
    <mergeCell ref="C145:C156"/>
    <mergeCell ref="A106:A117"/>
    <mergeCell ref="B106:B117"/>
    <mergeCell ref="C106:C117"/>
    <mergeCell ref="A119:A130"/>
    <mergeCell ref="B119:B130"/>
    <mergeCell ref="C119:C130"/>
    <mergeCell ref="A184:A195"/>
    <mergeCell ref="B184:B195"/>
    <mergeCell ref="C184:C195"/>
    <mergeCell ref="A197:A208"/>
    <mergeCell ref="B197:B208"/>
    <mergeCell ref="C197:C208"/>
    <mergeCell ref="A158:A169"/>
    <mergeCell ref="B158:B169"/>
    <mergeCell ref="C158:C169"/>
    <mergeCell ref="A171:A182"/>
    <mergeCell ref="B171:B182"/>
    <mergeCell ref="C171:C182"/>
    <mergeCell ref="A236:A247"/>
    <mergeCell ref="B236:B247"/>
    <mergeCell ref="C236:C247"/>
    <mergeCell ref="A249:A260"/>
    <mergeCell ref="B249:B260"/>
    <mergeCell ref="C249:C260"/>
    <mergeCell ref="A210:A221"/>
    <mergeCell ref="B210:B221"/>
    <mergeCell ref="C210:C221"/>
    <mergeCell ref="A223:A234"/>
    <mergeCell ref="B223:B234"/>
    <mergeCell ref="C223:C234"/>
    <mergeCell ref="A288:A299"/>
    <mergeCell ref="B288:B299"/>
    <mergeCell ref="C288:C299"/>
    <mergeCell ref="A301:A312"/>
    <mergeCell ref="B301:B312"/>
    <mergeCell ref="C301:C312"/>
    <mergeCell ref="A262:A273"/>
    <mergeCell ref="B262:B273"/>
    <mergeCell ref="C262:C273"/>
    <mergeCell ref="A275:A286"/>
    <mergeCell ref="B275:B286"/>
    <mergeCell ref="C275:C286"/>
    <mergeCell ref="A340:A351"/>
    <mergeCell ref="B340:B351"/>
    <mergeCell ref="C340:C351"/>
    <mergeCell ref="A353:A364"/>
    <mergeCell ref="B353:B364"/>
    <mergeCell ref="C353:C364"/>
    <mergeCell ref="A314:A325"/>
    <mergeCell ref="B314:B325"/>
    <mergeCell ref="C314:C325"/>
    <mergeCell ref="A327:A338"/>
    <mergeCell ref="B327:B338"/>
    <mergeCell ref="C327:C338"/>
    <mergeCell ref="A392:A403"/>
    <mergeCell ref="B392:B403"/>
    <mergeCell ref="C392:C403"/>
    <mergeCell ref="A405:A416"/>
    <mergeCell ref="B405:B416"/>
    <mergeCell ref="C405:C416"/>
    <mergeCell ref="A366:A377"/>
    <mergeCell ref="B366:B377"/>
    <mergeCell ref="C366:C377"/>
    <mergeCell ref="A379:A390"/>
    <mergeCell ref="B379:B390"/>
    <mergeCell ref="C379:C390"/>
    <mergeCell ref="A444:A455"/>
    <mergeCell ref="B444:B455"/>
    <mergeCell ref="C444:C455"/>
    <mergeCell ref="A457:A468"/>
    <mergeCell ref="B457:B468"/>
    <mergeCell ref="C457:C468"/>
    <mergeCell ref="A418:A429"/>
    <mergeCell ref="B418:B429"/>
    <mergeCell ref="C418:C429"/>
    <mergeCell ref="A431:A442"/>
    <mergeCell ref="B431:B442"/>
    <mergeCell ref="C431:C442"/>
    <mergeCell ref="A496:A507"/>
    <mergeCell ref="B496:B507"/>
    <mergeCell ref="C496:C507"/>
    <mergeCell ref="A509:A520"/>
    <mergeCell ref="B509:B520"/>
    <mergeCell ref="C509:C520"/>
    <mergeCell ref="A470:A481"/>
    <mergeCell ref="B470:B481"/>
    <mergeCell ref="C470:C481"/>
    <mergeCell ref="A483:A494"/>
    <mergeCell ref="B483:B494"/>
    <mergeCell ref="C483:C494"/>
    <mergeCell ref="A548:A559"/>
    <mergeCell ref="B548:B559"/>
    <mergeCell ref="C548:C559"/>
    <mergeCell ref="A561:A572"/>
    <mergeCell ref="B561:B572"/>
    <mergeCell ref="C561:C572"/>
    <mergeCell ref="A522:A533"/>
    <mergeCell ref="B522:B533"/>
    <mergeCell ref="C522:C533"/>
    <mergeCell ref="A535:A546"/>
    <mergeCell ref="B535:B546"/>
    <mergeCell ref="C535:C546"/>
    <mergeCell ref="A600:A611"/>
    <mergeCell ref="B600:B611"/>
    <mergeCell ref="C600:C611"/>
    <mergeCell ref="A613:A624"/>
    <mergeCell ref="B613:B624"/>
    <mergeCell ref="C613:C624"/>
    <mergeCell ref="A574:A585"/>
    <mergeCell ref="B574:B585"/>
    <mergeCell ref="C574:C585"/>
    <mergeCell ref="A587:A598"/>
    <mergeCell ref="B587:B598"/>
    <mergeCell ref="C587:C598"/>
    <mergeCell ref="A652:A663"/>
    <mergeCell ref="B652:B663"/>
    <mergeCell ref="C652:C663"/>
    <mergeCell ref="A665:A676"/>
    <mergeCell ref="B665:B676"/>
    <mergeCell ref="C665:C676"/>
    <mergeCell ref="A626:A637"/>
    <mergeCell ref="B626:B637"/>
    <mergeCell ref="C626:C637"/>
    <mergeCell ref="A639:A650"/>
    <mergeCell ref="B639:B650"/>
    <mergeCell ref="C639:C650"/>
    <mergeCell ref="A704:A715"/>
    <mergeCell ref="B704:B715"/>
    <mergeCell ref="C704:C715"/>
    <mergeCell ref="A717:A728"/>
    <mergeCell ref="B717:B728"/>
    <mergeCell ref="C717:C728"/>
    <mergeCell ref="A678:A689"/>
    <mergeCell ref="B678:B689"/>
    <mergeCell ref="C678:C689"/>
    <mergeCell ref="A691:A702"/>
    <mergeCell ref="C691:C702"/>
    <mergeCell ref="B691:B702"/>
    <mergeCell ref="A756:A767"/>
    <mergeCell ref="B756:B767"/>
    <mergeCell ref="C756:C767"/>
    <mergeCell ref="A769:A780"/>
    <mergeCell ref="B769:B780"/>
    <mergeCell ref="C769:C780"/>
    <mergeCell ref="A730:A741"/>
    <mergeCell ref="B730:B741"/>
    <mergeCell ref="C730:C741"/>
    <mergeCell ref="A743:A754"/>
    <mergeCell ref="B743:B754"/>
    <mergeCell ref="C743:C754"/>
    <mergeCell ref="A808:A819"/>
    <mergeCell ref="B808:B819"/>
    <mergeCell ref="C808:C819"/>
    <mergeCell ref="A782:A793"/>
    <mergeCell ref="B782:B793"/>
    <mergeCell ref="C782:C793"/>
    <mergeCell ref="A795:A806"/>
    <mergeCell ref="B795:B806"/>
    <mergeCell ref="C795:C806"/>
    <mergeCell ref="N54:N65"/>
    <mergeCell ref="N67:N78"/>
    <mergeCell ref="N80:N91"/>
    <mergeCell ref="N93:N104"/>
    <mergeCell ref="N106:N117"/>
    <mergeCell ref="N119:N130"/>
    <mergeCell ref="N132:N143"/>
    <mergeCell ref="N145:N156"/>
    <mergeCell ref="N158:N169"/>
    <mergeCell ref="N171:N182"/>
    <mergeCell ref="N184:N195"/>
    <mergeCell ref="N197:N208"/>
    <mergeCell ref="N210:N221"/>
    <mergeCell ref="N223:N234"/>
    <mergeCell ref="N236:N247"/>
    <mergeCell ref="N249:N260"/>
    <mergeCell ref="N262:N273"/>
    <mergeCell ref="N275:N286"/>
    <mergeCell ref="N288:N299"/>
    <mergeCell ref="N301:N312"/>
    <mergeCell ref="N314:N325"/>
    <mergeCell ref="N327:N338"/>
    <mergeCell ref="N340:N351"/>
    <mergeCell ref="N353:N364"/>
    <mergeCell ref="N366:N377"/>
    <mergeCell ref="N379:N390"/>
    <mergeCell ref="N392:N403"/>
    <mergeCell ref="N405:N416"/>
    <mergeCell ref="N418:N429"/>
    <mergeCell ref="N431:N442"/>
    <mergeCell ref="N444:N455"/>
    <mergeCell ref="N457:N468"/>
    <mergeCell ref="N470:N481"/>
    <mergeCell ref="N483:N494"/>
    <mergeCell ref="N496:N507"/>
    <mergeCell ref="N509:N520"/>
    <mergeCell ref="N522:N533"/>
    <mergeCell ref="N535:N546"/>
    <mergeCell ref="N548:N559"/>
    <mergeCell ref="N561:N572"/>
    <mergeCell ref="N574:N585"/>
    <mergeCell ref="N587:N598"/>
    <mergeCell ref="N600:N611"/>
    <mergeCell ref="N613:N624"/>
    <mergeCell ref="N626:N637"/>
    <mergeCell ref="N639:N650"/>
    <mergeCell ref="N652:N663"/>
    <mergeCell ref="N665:N676"/>
    <mergeCell ref="N678:N689"/>
    <mergeCell ref="N691:N702"/>
    <mergeCell ref="N704:N715"/>
    <mergeCell ref="N717:N728"/>
    <mergeCell ref="N730:N741"/>
    <mergeCell ref="N743:N754"/>
    <mergeCell ref="N873:N884"/>
    <mergeCell ref="N756:N767"/>
    <mergeCell ref="N769:N780"/>
    <mergeCell ref="N782:N793"/>
    <mergeCell ref="N795:N806"/>
    <mergeCell ref="N808:N819"/>
    <mergeCell ref="N821:N832"/>
    <mergeCell ref="N834:N845"/>
    <mergeCell ref="N847:N858"/>
    <mergeCell ref="N860:N871"/>
  </mergeCells>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0"/>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R1106"/>
  <sheetViews>
    <sheetView zoomScale="60" zoomScaleNormal="60" workbookViewId="0">
      <pane xSplit="2" ySplit="19" topLeftCell="AB934" activePane="bottomRight" state="frozen"/>
      <selection activeCell="B704" sqref="B704:B715"/>
      <selection pane="topRight" activeCell="B704" sqref="B704:B715"/>
      <selection pane="bottomLeft" activeCell="B704" sqref="B704:B715"/>
      <selection pane="bottomRight" activeCell="D942" sqref="D942"/>
    </sheetView>
  </sheetViews>
  <sheetFormatPr baseColWidth="10" defaultColWidth="11.42578125" defaultRowHeight="16.5" x14ac:dyDescent="0.25"/>
  <cols>
    <col min="1" max="1" width="12.5703125" style="31" customWidth="1"/>
    <col min="2" max="2" width="15.42578125" style="31" customWidth="1"/>
    <col min="3" max="3" width="16.7109375" style="31" customWidth="1"/>
    <col min="4" max="4" width="15.140625" style="30" customWidth="1"/>
    <col min="5" max="5" width="19.28515625" style="31" bestFit="1" customWidth="1"/>
    <col min="6" max="6" width="32.7109375" style="31" customWidth="1"/>
    <col min="7" max="7" width="17.5703125" style="31" customWidth="1"/>
    <col min="8" max="8" width="20.5703125" style="31" customWidth="1"/>
    <col min="9" max="9" width="22.7109375" style="29" customWidth="1"/>
    <col min="10" max="10" width="24.7109375" style="28" customWidth="1"/>
    <col min="11" max="11" width="20" style="28" customWidth="1"/>
    <col min="12" max="12" width="32" style="28" customWidth="1"/>
    <col min="13" max="13" width="19.28515625" style="351" customWidth="1"/>
    <col min="14" max="14" width="14.28515625" style="30" customWidth="1"/>
    <col min="15" max="15" width="15.85546875" style="30" customWidth="1"/>
    <col min="16" max="17" width="13" style="30" bestFit="1" customWidth="1"/>
    <col min="18" max="18" width="15.28515625" style="352" customWidth="1"/>
    <col min="19" max="19" width="27.28515625" style="31" hidden="1" customWidth="1"/>
    <col min="20" max="20" width="21.140625" style="30" customWidth="1"/>
    <col min="21" max="21" width="19.85546875" style="31" customWidth="1"/>
    <col min="22" max="22" width="13.42578125" style="352" hidden="1" customWidth="1"/>
    <col min="23" max="23" width="14.85546875" style="31" customWidth="1"/>
    <col min="24" max="24" width="21.85546875" style="31" customWidth="1"/>
    <col min="25" max="26" width="21.42578125" style="30" customWidth="1"/>
    <col min="27" max="27" width="15" style="31" customWidth="1"/>
    <col min="28" max="28" width="85.140625" style="30" customWidth="1"/>
    <col min="29" max="29" width="17.5703125" style="31" customWidth="1"/>
    <col min="30" max="30" width="14.42578125" style="31" customWidth="1"/>
    <col min="31" max="31" width="23.28515625" style="31" customWidth="1"/>
    <col min="32" max="32" width="19.42578125" style="31" customWidth="1"/>
    <col min="33" max="33" width="38.85546875" style="31" customWidth="1"/>
    <col min="34" max="34" width="16.7109375" style="31" customWidth="1"/>
    <col min="35" max="35" width="20.42578125" style="31" customWidth="1"/>
    <col min="36" max="36" width="94.140625" style="353" customWidth="1"/>
    <col min="37" max="37" width="11.42578125" style="31"/>
    <col min="38" max="38" width="23.7109375" style="31" customWidth="1"/>
    <col min="39" max="39" width="11.42578125" style="31"/>
    <col min="40" max="40" width="15" style="31" customWidth="1"/>
    <col min="41" max="41" width="17.42578125" style="31" customWidth="1"/>
    <col min="42" max="42" width="11.42578125" style="31"/>
    <col min="43" max="44" width="11.5703125" style="31" bestFit="1" customWidth="1"/>
    <col min="45" max="16384" width="11.42578125" style="31"/>
  </cols>
  <sheetData>
    <row r="1" spans="19:44" hidden="1" x14ac:dyDescent="0.25">
      <c r="AB1" s="30" t="s">
        <v>306</v>
      </c>
      <c r="AN1" s="992" t="s">
        <v>268</v>
      </c>
      <c r="AO1" s="992"/>
    </row>
    <row r="2" spans="19:44" hidden="1" x14ac:dyDescent="0.25">
      <c r="AN2" s="354" t="s">
        <v>269</v>
      </c>
      <c r="AO2" s="355" t="s">
        <v>270</v>
      </c>
      <c r="AQ2" s="356" t="s">
        <v>271</v>
      </c>
      <c r="AR2" s="356" t="s">
        <v>272</v>
      </c>
    </row>
    <row r="3" spans="19:44" hidden="1" x14ac:dyDescent="0.25">
      <c r="AN3" s="357">
        <v>1</v>
      </c>
      <c r="AO3" s="358">
        <v>20036397801</v>
      </c>
      <c r="AQ3" s="561">
        <v>2011</v>
      </c>
      <c r="AR3" s="359">
        <v>535600</v>
      </c>
    </row>
    <row r="4" spans="19:44" hidden="1" x14ac:dyDescent="0.25">
      <c r="AN4" s="360">
        <v>2</v>
      </c>
      <c r="AO4" s="358">
        <v>17613055238</v>
      </c>
      <c r="AQ4" s="561">
        <v>2012</v>
      </c>
      <c r="AR4" s="359">
        <v>566700</v>
      </c>
    </row>
    <row r="5" spans="19:44" hidden="1" x14ac:dyDescent="0.25">
      <c r="AN5" s="360">
        <v>3</v>
      </c>
      <c r="AO5" s="358">
        <v>22660325900</v>
      </c>
      <c r="AQ5" s="561">
        <v>2013</v>
      </c>
      <c r="AR5" s="359">
        <v>589500</v>
      </c>
    </row>
    <row r="6" spans="19:44" hidden="1" x14ac:dyDescent="0.25">
      <c r="AN6" s="360">
        <v>4</v>
      </c>
      <c r="AO6" s="358">
        <v>32291205642</v>
      </c>
      <c r="AQ6" s="561">
        <v>2014</v>
      </c>
      <c r="AR6" s="359">
        <v>616000</v>
      </c>
    </row>
    <row r="7" spans="19:44" hidden="1" x14ac:dyDescent="0.25">
      <c r="Y7" s="30" t="s">
        <v>273</v>
      </c>
      <c r="AN7" s="360">
        <v>5</v>
      </c>
      <c r="AO7" s="358">
        <v>31011375408</v>
      </c>
      <c r="AQ7" s="561">
        <v>2015</v>
      </c>
      <c r="AR7" s="359">
        <v>644350</v>
      </c>
    </row>
    <row r="8" spans="19:44" ht="33" hidden="1" x14ac:dyDescent="0.25">
      <c r="Y8" s="30" t="s">
        <v>274</v>
      </c>
      <c r="AN8" s="360">
        <v>6</v>
      </c>
      <c r="AO8" s="358">
        <v>26104086008</v>
      </c>
      <c r="AQ8" s="561">
        <v>2016</v>
      </c>
      <c r="AR8" s="359">
        <v>689455</v>
      </c>
    </row>
    <row r="9" spans="19:44" ht="33" hidden="1" x14ac:dyDescent="0.25">
      <c r="Y9" s="30" t="s">
        <v>275</v>
      </c>
      <c r="AN9" s="360">
        <v>7</v>
      </c>
      <c r="AO9" s="358">
        <v>34957158037</v>
      </c>
      <c r="AQ9" s="561">
        <v>2017</v>
      </c>
      <c r="AR9" s="359">
        <v>737717</v>
      </c>
    </row>
    <row r="10" spans="19:44" ht="33" hidden="1" x14ac:dyDescent="0.25">
      <c r="Y10" s="30" t="s">
        <v>276</v>
      </c>
      <c r="AN10" s="360">
        <v>8</v>
      </c>
      <c r="AO10" s="358">
        <v>19803878581</v>
      </c>
      <c r="AQ10" s="561">
        <v>2018</v>
      </c>
      <c r="AR10" s="359">
        <v>781242</v>
      </c>
    </row>
    <row r="11" spans="19:44" hidden="1" x14ac:dyDescent="0.25">
      <c r="AN11" s="360">
        <v>9</v>
      </c>
      <c r="AO11" s="358">
        <v>24629524096</v>
      </c>
      <c r="AQ11" s="561">
        <v>2019</v>
      </c>
      <c r="AR11" s="359">
        <v>828116</v>
      </c>
    </row>
    <row r="12" spans="19:44" hidden="1" x14ac:dyDescent="0.25">
      <c r="AN12" s="361">
        <v>10</v>
      </c>
      <c r="AO12" s="362">
        <v>25460574021</v>
      </c>
      <c r="AQ12" s="561">
        <v>2020</v>
      </c>
      <c r="AR12" s="359">
        <v>877803</v>
      </c>
    </row>
    <row r="13" spans="19:44" hidden="1" x14ac:dyDescent="0.25">
      <c r="AN13" s="360">
        <v>11</v>
      </c>
      <c r="AO13" s="358">
        <v>32820666236</v>
      </c>
      <c r="AQ13" s="561">
        <v>2021</v>
      </c>
      <c r="AR13" s="359">
        <v>908526</v>
      </c>
    </row>
    <row r="14" spans="19:44" hidden="1" x14ac:dyDescent="0.25">
      <c r="AN14" s="360">
        <v>12</v>
      </c>
      <c r="AO14" s="358">
        <v>8654253262</v>
      </c>
    </row>
    <row r="15" spans="19:44" hidden="1" x14ac:dyDescent="0.25">
      <c r="S15" s="30"/>
      <c r="V15" s="351"/>
      <c r="X15" s="30"/>
      <c r="AH15" s="30"/>
      <c r="AI15" s="30"/>
      <c r="AN15" s="360" t="s">
        <v>277</v>
      </c>
      <c r="AO15" s="358">
        <f>SUM(AO3:AO14)</f>
        <v>296042500230</v>
      </c>
    </row>
    <row r="16" spans="19:44" hidden="1" x14ac:dyDescent="0.25">
      <c r="S16" s="30"/>
      <c r="V16" s="351"/>
      <c r="X16" s="30"/>
      <c r="Z16" s="363">
        <f>2201*AR13</f>
        <v>1999665726</v>
      </c>
      <c r="AH16" s="30"/>
      <c r="AI16" s="30"/>
    </row>
    <row r="17" spans="1:38" hidden="1" x14ac:dyDescent="0.25">
      <c r="S17" s="30"/>
      <c r="V17" s="351"/>
      <c r="X17" s="30"/>
      <c r="AH17" s="30"/>
      <c r="AI17" s="30"/>
    </row>
    <row r="18" spans="1:38" hidden="1" x14ac:dyDescent="0.25">
      <c r="P18" s="364">
        <v>40633</v>
      </c>
      <c r="Q18" s="364">
        <v>44286</v>
      </c>
      <c r="R18" s="352" t="s">
        <v>278</v>
      </c>
      <c r="S18" s="30"/>
      <c r="V18" s="351"/>
      <c r="X18" s="30"/>
      <c r="Z18" s="365">
        <v>1999665726</v>
      </c>
      <c r="AA18" s="31" t="s">
        <v>278</v>
      </c>
      <c r="AD18" s="31" t="s">
        <v>278</v>
      </c>
      <c r="AH18" s="30"/>
      <c r="AI18" s="30"/>
    </row>
    <row r="19" spans="1:38" s="29" customFormat="1" ht="61.5" customHeight="1" thickBot="1" x14ac:dyDescent="0.3">
      <c r="A19" s="366" t="s">
        <v>279</v>
      </c>
      <c r="B19" s="367" t="s">
        <v>280</v>
      </c>
      <c r="C19" s="368" t="s">
        <v>281</v>
      </c>
      <c r="D19" s="366" t="s">
        <v>282</v>
      </c>
      <c r="E19" s="367" t="s">
        <v>283</v>
      </c>
      <c r="F19" s="369" t="s">
        <v>284</v>
      </c>
      <c r="G19" s="369" t="s">
        <v>285</v>
      </c>
      <c r="H19" s="369" t="s">
        <v>286</v>
      </c>
      <c r="I19" s="369" t="s">
        <v>287</v>
      </c>
      <c r="J19" s="370" t="s">
        <v>288</v>
      </c>
      <c r="K19" s="370" t="s">
        <v>289</v>
      </c>
      <c r="L19" s="370" t="s">
        <v>290</v>
      </c>
      <c r="M19" s="370" t="s">
        <v>291</v>
      </c>
      <c r="N19" s="370" t="s">
        <v>292</v>
      </c>
      <c r="O19" s="370" t="s">
        <v>293</v>
      </c>
      <c r="P19" s="370" t="s">
        <v>294</v>
      </c>
      <c r="Q19" s="370" t="s">
        <v>295</v>
      </c>
      <c r="R19" s="371" t="s">
        <v>296</v>
      </c>
      <c r="S19" s="369" t="s">
        <v>297</v>
      </c>
      <c r="T19" s="370" t="s">
        <v>298</v>
      </c>
      <c r="U19" s="371" t="s">
        <v>299</v>
      </c>
      <c r="V19" s="370" t="s">
        <v>300</v>
      </c>
      <c r="W19" s="371" t="s">
        <v>301</v>
      </c>
      <c r="X19" s="369" t="s">
        <v>302</v>
      </c>
      <c r="Y19" s="370" t="s">
        <v>303</v>
      </c>
      <c r="Z19" s="369" t="s">
        <v>304</v>
      </c>
      <c r="AA19" s="371" t="s">
        <v>305</v>
      </c>
      <c r="AB19" s="369" t="s">
        <v>306</v>
      </c>
      <c r="AC19" s="371" t="s">
        <v>307</v>
      </c>
      <c r="AD19" s="371" t="s">
        <v>308</v>
      </c>
      <c r="AE19" s="371" t="s">
        <v>309</v>
      </c>
      <c r="AF19" s="371" t="s">
        <v>310</v>
      </c>
      <c r="AG19" s="371" t="s">
        <v>311</v>
      </c>
      <c r="AH19" s="369" t="s">
        <v>312</v>
      </c>
      <c r="AI19" s="369" t="s">
        <v>313</v>
      </c>
      <c r="AJ19" s="372" t="s">
        <v>314</v>
      </c>
    </row>
    <row r="20" spans="1:38" ht="31.5" customHeight="1" x14ac:dyDescent="0.25">
      <c r="A20" s="962">
        <f>A32</f>
        <v>1</v>
      </c>
      <c r="B20" s="373">
        <v>1</v>
      </c>
      <c r="C20" s="220" t="str">
        <f>IF(Proponentes!H2="X",Proponentes!B2,"")</f>
        <v>UNIÓN TEMPORAL L&amp;W</v>
      </c>
      <c r="D20" s="374" t="str">
        <f>C20</f>
        <v>UNIÓN TEMPORAL L&amp;W</v>
      </c>
      <c r="E20" s="375">
        <f>IF(D20="","",$AO$3)</f>
        <v>20036397801</v>
      </c>
      <c r="F20" s="220" t="str">
        <f>IF(Proponentes!D2&gt;0,Proponentes!D2,"")</f>
        <v>SEGURIDAD LASER LTDA.</v>
      </c>
      <c r="G20" s="376">
        <f>IF(Proponentes!F2&gt;0,Proponentes!F2,"")</f>
        <v>0.5</v>
      </c>
      <c r="H20" s="964">
        <f>SUM(E20:E31)</f>
        <v>48494529644</v>
      </c>
      <c r="I20" s="966">
        <f>IF($F20&gt;0,(G32*H20)/$AR$13,"")</f>
        <v>53377.15117013712</v>
      </c>
      <c r="J20" s="377" t="s">
        <v>315</v>
      </c>
      <c r="K20" s="378">
        <v>1</v>
      </c>
      <c r="L20" s="378" t="s">
        <v>316</v>
      </c>
      <c r="M20" s="379" t="s">
        <v>10</v>
      </c>
      <c r="N20" s="380" t="s">
        <v>317</v>
      </c>
      <c r="O20" s="381">
        <v>1</v>
      </c>
      <c r="P20" s="382">
        <v>41883</v>
      </c>
      <c r="Q20" s="382">
        <v>42612</v>
      </c>
      <c r="R20" s="383" t="str">
        <f t="shared" ref="R20:R27" si="0">IF(Q20&lt;&gt;"",IF(P20&gt;0,IF(P20&gt;=$P$18,IF(Q20&lt;=$Q$18,"CUMPLE","NO CUMPLE"),"NO CUMPLE"),""),"")</f>
        <v>CUMPLE</v>
      </c>
      <c r="S20" s="379">
        <f>IF(P20&gt;0,ROUND(((YEAR(Q20)-YEAR($P20))*12)+(MONTH(Q20)-MONTH($P20))+((DAY(Q20)-DAY($P20)+1)/30),0),"")</f>
        <v>24</v>
      </c>
      <c r="T20" s="384">
        <v>7531355117</v>
      </c>
      <c r="U20" s="375">
        <f>IF(T20&gt;0,T20*O20,"")</f>
        <v>7531355117</v>
      </c>
      <c r="V20" s="385">
        <f t="shared" ref="V20:V26" si="1">IFERROR(U20/VLOOKUP(YEAR(P20),$AQ$2:$AR$11,2,FALSE),"")</f>
        <v>12226.225839285715</v>
      </c>
      <c r="W20" s="386">
        <f t="shared" ref="W20:W31" si="2">IF(R20="CUMPLE",IFERROR(U20/VLOOKUP(YEAR(Q20),$AQ$3:$AR$13,2,FALSE),""),"")</f>
        <v>10923.635504855285</v>
      </c>
      <c r="X20" s="375">
        <f>IFERROR(W20*$AR$13,"")</f>
        <v>9924406870.6841526</v>
      </c>
      <c r="Y20" s="379" t="s">
        <v>318</v>
      </c>
      <c r="Z20" s="379" t="str">
        <f t="shared" ref="Z20:Z31" si="3">IF(T20&gt;0,IF(X20&gt;=$Z$18,"CUMPLE","NO CUMPLE"),"")</f>
        <v>CUMPLE</v>
      </c>
      <c r="AA20" s="383" t="str">
        <f t="shared" ref="AA20:AA31" si="4">IF(N20&gt;0,IF(N20="CUMPLE",IF(R20="CUMPLE",IF(Y20="INCLUIDA",IF(Z20="CUMPLE","CUMPLE","NO CUMPLE"),"NO CUMPLE"),"NO CUMPLE"),"NO CUMPLE"),"")</f>
        <v>CUMPLE</v>
      </c>
      <c r="AB20" s="387"/>
      <c r="AC20" s="966">
        <f>IF(F20&gt;0,SUMIFS(W20:W31,AA20:AA31,"CUMPLE"),"")</f>
        <v>64270.303950204048</v>
      </c>
      <c r="AD20" s="968" t="str">
        <f>IF($F20&gt;0,IF(AC20&lt;I20,"NO CUMPLE","CUMPLE"),"")</f>
        <v>CUMPLE</v>
      </c>
      <c r="AE20" s="383" t="str">
        <f t="shared" ref="AE20:AE26" si="5">IF(F20&lt;&gt;"",F20,"")</f>
        <v>SEGURIDAD LASER LTDA.</v>
      </c>
      <c r="AF20" s="388">
        <f>IF(AE20&lt;&gt;"",(SUMIFS($X19:$X30,$M19:$M30,F20,AA19:AA30,"CUMPLE")),"")</f>
        <v>32528462491.23838</v>
      </c>
      <c r="AG20" s="388" t="str">
        <f>IF(AF20&lt;&gt;"",IF(G20&gt;0,(IF(AF20&gt;=($G20*$H20),"CUMPLE","NO CUMPLE")),""),"")</f>
        <v>CUMPLE</v>
      </c>
      <c r="AH20" s="379"/>
      <c r="AI20" s="972" t="str">
        <f>IF(AC20&gt;=I20,IF((COUNTIF(AG20:AG23,"NO CUMPLE"))&lt;1,"HABILITADO","RECHAZADO"),"RECHAZADO")</f>
        <v>HABILITADO</v>
      </c>
      <c r="AJ20" s="970"/>
    </row>
    <row r="21" spans="1:38" ht="30.75" customHeight="1" x14ac:dyDescent="0.25">
      <c r="A21" s="963"/>
      <c r="B21" s="373">
        <v>2</v>
      </c>
      <c r="C21" s="220" t="str">
        <f>IF(Proponentes!H3="X",Proponentes!B2,"")</f>
        <v/>
      </c>
      <c r="D21" s="374" t="str">
        <f>C21</f>
        <v/>
      </c>
      <c r="E21" s="375" t="str">
        <f>IF(D21="","",$AO$4)</f>
        <v/>
      </c>
      <c r="F21" s="220" t="str">
        <f>IF(Proponentes!D3&gt;0,Proponentes!D3,"")</f>
        <v>WEST ARMY SECURITY LTDA</v>
      </c>
      <c r="G21" s="376">
        <f>IF(Proponentes!F3&gt;0,Proponentes!F3,"")</f>
        <v>0.5</v>
      </c>
      <c r="H21" s="965"/>
      <c r="I21" s="967"/>
      <c r="J21" s="389" t="s">
        <v>319</v>
      </c>
      <c r="K21" s="380">
        <v>2</v>
      </c>
      <c r="L21" s="378" t="s">
        <v>320</v>
      </c>
      <c r="M21" s="379" t="s">
        <v>10</v>
      </c>
      <c r="N21" s="380" t="s">
        <v>317</v>
      </c>
      <c r="O21" s="381">
        <v>1</v>
      </c>
      <c r="P21" s="382">
        <v>41824</v>
      </c>
      <c r="Q21" s="382">
        <v>42159</v>
      </c>
      <c r="R21" s="383" t="str">
        <f t="shared" si="0"/>
        <v>CUMPLE</v>
      </c>
      <c r="S21" s="379">
        <f t="shared" ref="S21:S31" si="6">IF(P21&gt;0,ROUND(((YEAR(Q21)-YEAR($P21))*12)+(MONTH(Q21)-MONTH($P21))+((DAY(Q21)-DAY($P21)+1)/30),0),"")</f>
        <v>11</v>
      </c>
      <c r="T21" s="384">
        <v>3073555391</v>
      </c>
      <c r="U21" s="375">
        <f t="shared" ref="U21:U25" si="7">IF(T21&gt;0,T21*O21,"")</f>
        <v>3073555391</v>
      </c>
      <c r="V21" s="385">
        <f t="shared" si="1"/>
        <v>4989.537972402597</v>
      </c>
      <c r="W21" s="386">
        <f t="shared" si="2"/>
        <v>4770.0091425467526</v>
      </c>
      <c r="X21" s="375">
        <f t="shared" ref="X21:X31" si="8">IFERROR(W21*$AR$13,"")</f>
        <v>4333677326.2414312</v>
      </c>
      <c r="Y21" s="379" t="s">
        <v>318</v>
      </c>
      <c r="Z21" s="379" t="str">
        <f t="shared" si="3"/>
        <v>CUMPLE</v>
      </c>
      <c r="AA21" s="383" t="str">
        <f t="shared" si="4"/>
        <v>CUMPLE</v>
      </c>
      <c r="AB21" s="387"/>
      <c r="AC21" s="967"/>
      <c r="AD21" s="969"/>
      <c r="AE21" s="383" t="str">
        <f t="shared" si="5"/>
        <v>WEST ARMY SECURITY LTDA</v>
      </c>
      <c r="AF21" s="388">
        <f>IF(AE21&lt;&gt;"",(SUMIFS($X20:$X31,$M20:$M31,F21,AA20:AA31,"CUMPLE")),"")</f>
        <v>25862779675.42469</v>
      </c>
      <c r="AG21" s="388" t="str">
        <f>IF(AF21&lt;&gt;"",IF(G21&gt;0,(IF(AF21&gt;=($G21*$H20),"CUMPLE","NO CUMPLE")),""),"")</f>
        <v>CUMPLE</v>
      </c>
      <c r="AH21" s="387"/>
      <c r="AI21" s="973"/>
      <c r="AJ21" s="971"/>
      <c r="AL21" s="390"/>
    </row>
    <row r="22" spans="1:38" ht="33" x14ac:dyDescent="0.25">
      <c r="A22" s="963"/>
      <c r="B22" s="373">
        <v>3</v>
      </c>
      <c r="C22" s="220" t="str">
        <f>IF(Proponentes!H4="X",Proponentes!B2,"")</f>
        <v/>
      </c>
      <c r="D22" s="374" t="str">
        <f t="shared" ref="D22:D104" si="9">C22</f>
        <v/>
      </c>
      <c r="E22" s="375" t="str">
        <f>IF(D22="","",$AO$5)</f>
        <v/>
      </c>
      <c r="F22" s="220" t="str">
        <f>IF(Proponentes!D4&gt;0,Proponentes!D4,"")</f>
        <v/>
      </c>
      <c r="G22" s="376" t="str">
        <f>IF(Proponentes!F4&gt;0,Proponentes!F4,"")</f>
        <v/>
      </c>
      <c r="H22" s="965"/>
      <c r="I22" s="967"/>
      <c r="J22" s="389" t="s">
        <v>321</v>
      </c>
      <c r="K22" s="380">
        <v>3</v>
      </c>
      <c r="L22" s="378" t="s">
        <v>322</v>
      </c>
      <c r="M22" s="379" t="s">
        <v>10</v>
      </c>
      <c r="N22" s="380" t="s">
        <v>317</v>
      </c>
      <c r="O22" s="381">
        <v>1</v>
      </c>
      <c r="P22" s="382">
        <v>41824</v>
      </c>
      <c r="Q22" s="382">
        <v>42155</v>
      </c>
      <c r="R22" s="383" t="str">
        <f t="shared" si="0"/>
        <v>CUMPLE</v>
      </c>
      <c r="S22" s="379">
        <f t="shared" si="6"/>
        <v>11</v>
      </c>
      <c r="T22" s="384">
        <v>2353232066</v>
      </c>
      <c r="U22" s="375">
        <f t="shared" si="7"/>
        <v>2353232066</v>
      </c>
      <c r="V22" s="385">
        <f t="shared" si="1"/>
        <v>3820.1819253246754</v>
      </c>
      <c r="W22" s="386">
        <f t="shared" si="2"/>
        <v>3652.1022208427098</v>
      </c>
      <c r="X22" s="375">
        <f t="shared" si="8"/>
        <v>3318029822.2933435</v>
      </c>
      <c r="Y22" s="379" t="s">
        <v>318</v>
      </c>
      <c r="Z22" s="379" t="str">
        <f t="shared" si="3"/>
        <v>CUMPLE</v>
      </c>
      <c r="AA22" s="383" t="str">
        <f t="shared" si="4"/>
        <v>CUMPLE</v>
      </c>
      <c r="AB22" s="387"/>
      <c r="AC22" s="967"/>
      <c r="AD22" s="969"/>
      <c r="AE22" s="383" t="str">
        <f t="shared" si="5"/>
        <v/>
      </c>
      <c r="AF22" s="388" t="str">
        <f>IF(AE22&lt;&gt;"",(SUMIFS($X20:$X30,$M20:$M30,F22,AA20:AA30,"CUMPLE")),"")</f>
        <v/>
      </c>
      <c r="AG22" s="388" t="str">
        <f>IF(AF22&lt;&gt;"",IF(G22&gt;0,(IF(AF22&gt;=($G22*$H20),"CUMPLE","NO CUMPLE")),""),"")</f>
        <v/>
      </c>
      <c r="AH22" s="387"/>
      <c r="AI22" s="973"/>
      <c r="AJ22" s="971"/>
    </row>
    <row r="23" spans="1:38" ht="33" x14ac:dyDescent="0.25">
      <c r="A23" s="963"/>
      <c r="B23" s="373">
        <v>4</v>
      </c>
      <c r="C23" s="220" t="str">
        <f>IF(Proponentes!H5="X",Proponentes!B2,"")</f>
        <v/>
      </c>
      <c r="D23" s="374" t="str">
        <f>C23</f>
        <v/>
      </c>
      <c r="E23" s="375" t="str">
        <f>IF(D23="","",$AO$6)</f>
        <v/>
      </c>
      <c r="F23" s="220" t="str">
        <f>IF(Proponentes!D5&gt;0,Proponentes!D5,"")</f>
        <v/>
      </c>
      <c r="G23" s="376" t="str">
        <f>IF(Proponentes!F5&gt;0,Proponentes!F5,"")</f>
        <v/>
      </c>
      <c r="H23" s="965"/>
      <c r="I23" s="967"/>
      <c r="J23" s="389" t="s">
        <v>2238</v>
      </c>
      <c r="K23" s="378">
        <v>4</v>
      </c>
      <c r="L23" s="378" t="s">
        <v>323</v>
      </c>
      <c r="M23" s="379" t="s">
        <v>10</v>
      </c>
      <c r="N23" s="380" t="s">
        <v>317</v>
      </c>
      <c r="O23" s="381">
        <v>0.4</v>
      </c>
      <c r="P23" s="382">
        <v>43199</v>
      </c>
      <c r="Q23" s="382">
        <v>43563</v>
      </c>
      <c r="R23" s="383" t="str">
        <f t="shared" si="0"/>
        <v>CUMPLE</v>
      </c>
      <c r="S23" s="379">
        <f t="shared" si="6"/>
        <v>12</v>
      </c>
      <c r="T23" s="384">
        <v>8717402470</v>
      </c>
      <c r="U23" s="375">
        <f t="shared" si="7"/>
        <v>3486960988</v>
      </c>
      <c r="V23" s="385">
        <f t="shared" si="1"/>
        <v>4463.3557694030787</v>
      </c>
      <c r="W23" s="386">
        <f t="shared" si="2"/>
        <v>4210.7156340416077</v>
      </c>
      <c r="X23" s="375">
        <f>IFERROR(W23*$AR$13,"")</f>
        <v>3825544632.1332855</v>
      </c>
      <c r="Y23" s="379" t="s">
        <v>318</v>
      </c>
      <c r="Z23" s="379" t="str">
        <f t="shared" si="3"/>
        <v>CUMPLE</v>
      </c>
      <c r="AA23" s="383" t="str">
        <f t="shared" si="4"/>
        <v>CUMPLE</v>
      </c>
      <c r="AB23" s="387"/>
      <c r="AC23" s="967"/>
      <c r="AD23" s="969"/>
      <c r="AE23" s="383" t="str">
        <f t="shared" si="5"/>
        <v/>
      </c>
      <c r="AF23" s="388" t="str">
        <f>IF(AE23&lt;&gt;"",(SUMIFS($X20:$X30,$M20:$M30,F23,AA20:AA30,"CUMPLE")),"")</f>
        <v/>
      </c>
      <c r="AG23" s="388" t="str">
        <f>IF(AF23&lt;&gt;"",IF(G23&gt;0,(IF(AF23&gt;=($G23*$H20),"CUMPLE","NO CUMPLE")),""),"")</f>
        <v/>
      </c>
      <c r="AH23" s="387"/>
      <c r="AI23" s="973"/>
      <c r="AJ23" s="971"/>
    </row>
    <row r="24" spans="1:38" ht="49.5" x14ac:dyDescent="0.25">
      <c r="A24" s="963"/>
      <c r="B24" s="373">
        <v>5</v>
      </c>
      <c r="C24" s="220" t="str">
        <f>IF(Proponentes!H6="X",Proponentes!$B$2,"")</f>
        <v/>
      </c>
      <c r="D24" s="374" t="str">
        <f t="shared" si="9"/>
        <v/>
      </c>
      <c r="E24" s="375" t="str">
        <f>IF(D24="","",$AO$7)</f>
        <v/>
      </c>
      <c r="F24" s="220" t="str">
        <f>IF(Proponentes!D6&gt;0,Proponentes!D6,"")</f>
        <v/>
      </c>
      <c r="G24" s="376" t="str">
        <f>IF(Proponentes!F6&gt;0,Proponentes!F6,"")</f>
        <v/>
      </c>
      <c r="H24" s="965"/>
      <c r="I24" s="967"/>
      <c r="J24" s="389"/>
      <c r="K24" s="380">
        <v>5</v>
      </c>
      <c r="L24" s="378" t="s">
        <v>324</v>
      </c>
      <c r="M24" s="379" t="s">
        <v>10</v>
      </c>
      <c r="N24" s="380" t="s">
        <v>317</v>
      </c>
      <c r="O24" s="381">
        <v>0.34</v>
      </c>
      <c r="P24" s="382">
        <v>42826</v>
      </c>
      <c r="Q24" s="382">
        <v>43966</v>
      </c>
      <c r="R24" s="383" t="str">
        <f t="shared" si="0"/>
        <v>CUMPLE</v>
      </c>
      <c r="S24" s="379">
        <f t="shared" si="6"/>
        <v>38</v>
      </c>
      <c r="T24" s="384">
        <v>31619224569</v>
      </c>
      <c r="U24" s="375">
        <f t="shared" si="7"/>
        <v>10750536353.460001</v>
      </c>
      <c r="V24" s="385">
        <f t="shared" si="1"/>
        <v>14572.710610518669</v>
      </c>
      <c r="W24" s="386">
        <f t="shared" si="2"/>
        <v>12247.094568439617</v>
      </c>
      <c r="X24" s="375">
        <f t="shared" si="8"/>
        <v>11126803839.886171</v>
      </c>
      <c r="Y24" s="379" t="s">
        <v>318</v>
      </c>
      <c r="Z24" s="379" t="str">
        <f t="shared" si="3"/>
        <v>CUMPLE</v>
      </c>
      <c r="AA24" s="383" t="str">
        <f t="shared" si="4"/>
        <v>CUMPLE</v>
      </c>
      <c r="AB24" s="387"/>
      <c r="AC24" s="967"/>
      <c r="AD24" s="969"/>
      <c r="AE24" s="383" t="str">
        <f t="shared" si="5"/>
        <v/>
      </c>
      <c r="AF24" s="388" t="str">
        <f>IF(AE24&lt;&gt;"",(SUMIFS($X24:$X32,$M24:$M32,F24,AA24:AA32,"CUMPLE")),"")</f>
        <v/>
      </c>
      <c r="AG24" s="388" t="str">
        <f>IF(AF24&lt;&gt;"",IF(G24&gt;0,(IF(AF24&gt;=($G24*$H20),"CUMPLE","NO CUMPLE")),""),"")</f>
        <v/>
      </c>
      <c r="AH24" s="387"/>
      <c r="AI24" s="973"/>
      <c r="AJ24" s="971"/>
    </row>
    <row r="25" spans="1:38" ht="66" x14ac:dyDescent="0.25">
      <c r="A25" s="963"/>
      <c r="B25" s="373">
        <v>6</v>
      </c>
      <c r="C25" s="220" t="str">
        <f>IF(Proponentes!H7="X",Proponentes!$B$2,"")</f>
        <v/>
      </c>
      <c r="D25" s="374" t="str">
        <f t="shared" si="9"/>
        <v/>
      </c>
      <c r="E25" s="375" t="str">
        <f>IF(D25="","",$AO$8)</f>
        <v/>
      </c>
      <c r="F25" s="220" t="str">
        <f>IF(Proponentes!D7&gt;0,Proponentes!D7,"")</f>
        <v/>
      </c>
      <c r="G25" s="376" t="str">
        <f>IF(Proponentes!F7&gt;0,Proponentes!F7,"")</f>
        <v/>
      </c>
      <c r="H25" s="965"/>
      <c r="I25" s="967"/>
      <c r="J25" s="389" t="s">
        <v>325</v>
      </c>
      <c r="K25" s="380">
        <v>6</v>
      </c>
      <c r="L25" s="380" t="s">
        <v>326</v>
      </c>
      <c r="M25" s="379" t="s">
        <v>13</v>
      </c>
      <c r="N25" s="380" t="s">
        <v>317</v>
      </c>
      <c r="O25" s="381">
        <v>1</v>
      </c>
      <c r="P25" s="382">
        <v>41659</v>
      </c>
      <c r="Q25" s="382">
        <v>42794</v>
      </c>
      <c r="R25" s="383" t="str">
        <f t="shared" si="0"/>
        <v>CUMPLE</v>
      </c>
      <c r="S25" s="379">
        <f t="shared" si="6"/>
        <v>37</v>
      </c>
      <c r="T25" s="384">
        <v>8635263539</v>
      </c>
      <c r="U25" s="375">
        <f t="shared" si="7"/>
        <v>8635263539</v>
      </c>
      <c r="V25" s="385">
        <f t="shared" si="1"/>
        <v>14018.284965909092</v>
      </c>
      <c r="W25" s="386">
        <f t="shared" si="2"/>
        <v>11705.387755738311</v>
      </c>
      <c r="X25" s="375">
        <f t="shared" si="8"/>
        <v>10634649116.169905</v>
      </c>
      <c r="Y25" s="379" t="s">
        <v>318</v>
      </c>
      <c r="Z25" s="379" t="str">
        <f t="shared" si="3"/>
        <v>CUMPLE</v>
      </c>
      <c r="AA25" s="383" t="str">
        <f t="shared" si="4"/>
        <v>CUMPLE</v>
      </c>
      <c r="AB25" s="387"/>
      <c r="AC25" s="967"/>
      <c r="AD25" s="969"/>
      <c r="AE25" s="383" t="str">
        <f t="shared" si="5"/>
        <v/>
      </c>
      <c r="AF25" s="388" t="str">
        <f>IF(AE25&lt;&gt;"",(SUMIFS($X25:$X32,$M25:$M32,F25,AA25:AA32,"CUMPLE")),"")</f>
        <v/>
      </c>
      <c r="AG25" s="388" t="str">
        <f>IF(AF25&lt;&gt;"",IF(G25&gt;0,(IF(AF25&gt;=($G25*$H20),"CUMPLE","NO CUMPLE")),""),"")</f>
        <v/>
      </c>
      <c r="AH25" s="387"/>
      <c r="AI25" s="973"/>
      <c r="AJ25" s="971"/>
    </row>
    <row r="26" spans="1:38" ht="49.5" x14ac:dyDescent="0.25">
      <c r="A26" s="963"/>
      <c r="B26" s="373">
        <v>7</v>
      </c>
      <c r="C26" s="220" t="str">
        <f>IF(Proponentes!H8="X",Proponentes!$B$2,"")</f>
        <v/>
      </c>
      <c r="D26" s="374" t="str">
        <f t="shared" si="9"/>
        <v/>
      </c>
      <c r="E26" s="375" t="str">
        <f>IF(D26="","",$AO$9)</f>
        <v/>
      </c>
      <c r="F26" s="220" t="str">
        <f>IF(Proponentes!D8&gt;0,Proponentes!D8,"")</f>
        <v/>
      </c>
      <c r="G26" s="376" t="str">
        <f>IF(Proponentes!F8&gt;0,Proponentes!F8,"")</f>
        <v/>
      </c>
      <c r="H26" s="965"/>
      <c r="I26" s="967"/>
      <c r="J26" s="389" t="s">
        <v>327</v>
      </c>
      <c r="K26" s="378">
        <v>7</v>
      </c>
      <c r="L26" s="380" t="s">
        <v>328</v>
      </c>
      <c r="M26" s="379" t="s">
        <v>13</v>
      </c>
      <c r="N26" s="380" t="s">
        <v>317</v>
      </c>
      <c r="O26" s="381">
        <v>1</v>
      </c>
      <c r="P26" s="382">
        <v>42887</v>
      </c>
      <c r="Q26" s="382">
        <v>43434</v>
      </c>
      <c r="R26" s="383" t="str">
        <f t="shared" si="0"/>
        <v>CUMPLE</v>
      </c>
      <c r="S26" s="379">
        <f t="shared" si="6"/>
        <v>18</v>
      </c>
      <c r="T26" s="391">
        <v>1722221004</v>
      </c>
      <c r="U26" s="375">
        <f>IF(T26&gt;0,T26*O26,"")</f>
        <v>1722221004</v>
      </c>
      <c r="V26" s="385">
        <f t="shared" si="1"/>
        <v>2334.5280154856132</v>
      </c>
      <c r="W26" s="386">
        <f t="shared" si="2"/>
        <v>2204.4654588462986</v>
      </c>
      <c r="X26" s="375">
        <f t="shared" si="8"/>
        <v>2002814185.4637923</v>
      </c>
      <c r="Y26" s="379" t="s">
        <v>318</v>
      </c>
      <c r="Z26" s="379" t="str">
        <f t="shared" si="3"/>
        <v>CUMPLE</v>
      </c>
      <c r="AA26" s="383" t="str">
        <f t="shared" si="4"/>
        <v>CUMPLE</v>
      </c>
      <c r="AB26" s="387"/>
      <c r="AC26" s="967"/>
      <c r="AD26" s="969"/>
      <c r="AE26" s="383" t="str">
        <f t="shared" si="5"/>
        <v/>
      </c>
      <c r="AF26" s="388" t="str">
        <f>IF(AE26&lt;&gt;"",(SUMIFS($X26:$X32,$M26:$M32,F26,AA26:AA32,"CUMPLE")),"")</f>
        <v/>
      </c>
      <c r="AG26" s="388" t="str">
        <f>IF(AF26&lt;&gt;"",IF(G26&gt;0,(IF(AF26&gt;=($G26*$H20),"CUMPLE","NO CUMPLE")),""),"")</f>
        <v/>
      </c>
      <c r="AH26" s="387"/>
      <c r="AI26" s="973"/>
      <c r="AJ26" s="971"/>
    </row>
    <row r="27" spans="1:38" ht="39.75" customHeight="1" x14ac:dyDescent="0.25">
      <c r="A27" s="963"/>
      <c r="B27" s="373">
        <v>8</v>
      </c>
      <c r="C27" s="220" t="str">
        <f>IF(Proponentes!H9="X",Proponentes!$B$2,"")</f>
        <v>UNIÓN TEMPORAL L&amp;W</v>
      </c>
      <c r="D27" s="374" t="str">
        <f t="shared" si="9"/>
        <v>UNIÓN TEMPORAL L&amp;W</v>
      </c>
      <c r="E27" s="375">
        <f>IF(D27="","",$AO$10)</f>
        <v>19803878581</v>
      </c>
      <c r="F27" s="220"/>
      <c r="G27" s="376"/>
      <c r="H27" s="965"/>
      <c r="I27" s="967"/>
      <c r="J27" s="389" t="s">
        <v>327</v>
      </c>
      <c r="K27" s="380">
        <v>8</v>
      </c>
      <c r="L27" s="380" t="s">
        <v>329</v>
      </c>
      <c r="M27" s="379" t="s">
        <v>13</v>
      </c>
      <c r="N27" s="380" t="s">
        <v>317</v>
      </c>
      <c r="O27" s="381">
        <v>1</v>
      </c>
      <c r="P27" s="382">
        <v>42102</v>
      </c>
      <c r="Q27" s="382">
        <v>43077</v>
      </c>
      <c r="R27" s="383" t="str">
        <f t="shared" si="0"/>
        <v>CUMPLE</v>
      </c>
      <c r="S27" s="379"/>
      <c r="T27" s="391">
        <v>2530842353</v>
      </c>
      <c r="U27" s="375">
        <f>IF(T27&gt;0,T27*O27,"")</f>
        <v>2530842353</v>
      </c>
      <c r="V27" s="385"/>
      <c r="W27" s="386">
        <f t="shared" si="2"/>
        <v>3430.641225564817</v>
      </c>
      <c r="X27" s="375">
        <f t="shared" si="8"/>
        <v>3116826750.0975008</v>
      </c>
      <c r="Y27" s="379" t="s">
        <v>318</v>
      </c>
      <c r="Z27" s="379" t="str">
        <f t="shared" si="3"/>
        <v>CUMPLE</v>
      </c>
      <c r="AA27" s="383" t="str">
        <f t="shared" si="4"/>
        <v>CUMPLE</v>
      </c>
      <c r="AB27" s="387"/>
      <c r="AC27" s="967"/>
      <c r="AD27" s="969"/>
      <c r="AE27" s="383"/>
      <c r="AF27" s="388"/>
      <c r="AG27" s="388" t="str">
        <f>IF(AF27&lt;&gt;"",IF(G27&gt;0,(IF(AF27&gt;=($G27*$H20),"CUMPLE","NO CUMPLE")),""),"")</f>
        <v/>
      </c>
      <c r="AH27" s="387"/>
      <c r="AI27" s="973"/>
      <c r="AJ27" s="971"/>
    </row>
    <row r="28" spans="1:38" ht="49.5" x14ac:dyDescent="0.25">
      <c r="A28" s="963"/>
      <c r="B28" s="373">
        <v>9</v>
      </c>
      <c r="C28" s="220" t="str">
        <f>IF(Proponentes!H10="X",Proponentes!$B$2,"")</f>
        <v/>
      </c>
      <c r="D28" s="374" t="str">
        <f t="shared" si="9"/>
        <v/>
      </c>
      <c r="E28" s="375" t="str">
        <f>IF(D28="","",$AO$11)</f>
        <v/>
      </c>
      <c r="F28" s="220"/>
      <c r="G28" s="376"/>
      <c r="H28" s="965"/>
      <c r="I28" s="967"/>
      <c r="J28" s="389" t="s">
        <v>330</v>
      </c>
      <c r="K28" s="380">
        <v>9</v>
      </c>
      <c r="L28" s="380" t="s">
        <v>331</v>
      </c>
      <c r="M28" s="379" t="s">
        <v>13</v>
      </c>
      <c r="N28" s="380" t="s">
        <v>317</v>
      </c>
      <c r="O28" s="381">
        <v>1</v>
      </c>
      <c r="P28" s="382">
        <v>42755</v>
      </c>
      <c r="Q28" s="382">
        <v>43982</v>
      </c>
      <c r="R28" s="383" t="str">
        <f t="shared" ref="R28:R104" si="10">IF(Q28&lt;&gt;"",IF(P28&gt;0,IF(P28&gt;=$P$18,IF(Q28&lt;=$Q$18,"CUMPLE","NO CUMPLE"),"NO CUMPLE"),""),"")</f>
        <v>CUMPLE</v>
      </c>
      <c r="S28" s="383"/>
      <c r="T28" s="391">
        <v>9766657770</v>
      </c>
      <c r="U28" s="375">
        <f t="shared" ref="U28:U31" si="11">IF(T28&gt;0,T28*O28,"")</f>
        <v>9766657770</v>
      </c>
      <c r="V28" s="392"/>
      <c r="W28" s="386">
        <f t="shared" si="2"/>
        <v>11126.252439328642</v>
      </c>
      <c r="X28" s="375">
        <f t="shared" si="8"/>
        <v>10108489623.693495</v>
      </c>
      <c r="Y28" s="379" t="s">
        <v>318</v>
      </c>
      <c r="Z28" s="379" t="str">
        <f t="shared" si="3"/>
        <v>CUMPLE</v>
      </c>
      <c r="AA28" s="383" t="str">
        <f t="shared" si="4"/>
        <v>CUMPLE</v>
      </c>
      <c r="AB28" s="387"/>
      <c r="AC28" s="967"/>
      <c r="AD28" s="969"/>
      <c r="AE28" s="383"/>
      <c r="AF28" s="388"/>
      <c r="AG28" s="388" t="str">
        <f>IF(AF28&lt;&gt;"",IF(G28&gt;0,(IF(AF28&gt;=($G28*$H20),"CUMPLE","NO CUMPLE")),""),"")</f>
        <v/>
      </c>
      <c r="AH28" s="393"/>
      <c r="AI28" s="973"/>
      <c r="AJ28" s="971"/>
    </row>
    <row r="29" spans="1:38" x14ac:dyDescent="0.25">
      <c r="A29" s="963"/>
      <c r="B29" s="373">
        <v>10</v>
      </c>
      <c r="C29" s="220" t="str">
        <f>IF(Proponentes!H11="X",Proponentes!$B$2,"")</f>
        <v/>
      </c>
      <c r="D29" s="374" t="str">
        <f t="shared" si="9"/>
        <v/>
      </c>
      <c r="E29" s="375" t="str">
        <f>IF(D29="","",$AO$12)</f>
        <v/>
      </c>
      <c r="F29" s="220"/>
      <c r="G29" s="376"/>
      <c r="H29" s="965"/>
      <c r="I29" s="967"/>
      <c r="J29" s="389"/>
      <c r="K29" s="378"/>
      <c r="L29" s="380"/>
      <c r="M29" s="379"/>
      <c r="N29" s="380"/>
      <c r="O29" s="381"/>
      <c r="P29" s="382"/>
      <c r="Q29" s="382"/>
      <c r="R29" s="383" t="str">
        <f t="shared" si="10"/>
        <v/>
      </c>
      <c r="S29" s="383"/>
      <c r="T29" s="391"/>
      <c r="U29" s="375" t="str">
        <f t="shared" si="11"/>
        <v/>
      </c>
      <c r="V29" s="392"/>
      <c r="W29" s="386" t="str">
        <f t="shared" si="2"/>
        <v/>
      </c>
      <c r="X29" s="375" t="str">
        <f t="shared" si="8"/>
        <v/>
      </c>
      <c r="Y29" s="379"/>
      <c r="Z29" s="379" t="str">
        <f t="shared" si="3"/>
        <v/>
      </c>
      <c r="AA29" s="383" t="str">
        <f t="shared" si="4"/>
        <v/>
      </c>
      <c r="AB29" s="387"/>
      <c r="AC29" s="967"/>
      <c r="AD29" s="969"/>
      <c r="AE29" s="383"/>
      <c r="AF29" s="388"/>
      <c r="AG29" s="388" t="str">
        <f>IF(AF29&lt;&gt;"",IF(G29&gt;0,(IF(AF29&gt;=($G29*$H20),"CUMPLE","NO CUMPLE")),""),"")</f>
        <v/>
      </c>
      <c r="AH29" s="393"/>
      <c r="AI29" s="973"/>
      <c r="AJ29" s="971"/>
    </row>
    <row r="30" spans="1:38" x14ac:dyDescent="0.25">
      <c r="A30" s="963"/>
      <c r="B30" s="373">
        <v>11</v>
      </c>
      <c r="C30" s="220" t="str">
        <f>IF(Proponentes!H12="X",Proponentes!$B$2,"")</f>
        <v/>
      </c>
      <c r="D30" s="374" t="str">
        <f t="shared" si="9"/>
        <v/>
      </c>
      <c r="E30" s="375" t="str">
        <f>IF(D30="","",$AO$13)</f>
        <v/>
      </c>
      <c r="F30" s="220" t="str">
        <f>IF(Proponentes!D12&gt;0,Proponentes!D12,"")</f>
        <v/>
      </c>
      <c r="G30" s="376" t="str">
        <f>IF(Proponentes!F12&gt;0,Proponentes!F12,"")</f>
        <v/>
      </c>
      <c r="H30" s="965"/>
      <c r="I30" s="967"/>
      <c r="J30" s="389"/>
      <c r="K30" s="380"/>
      <c r="L30" s="380"/>
      <c r="M30" s="379"/>
      <c r="N30" s="380"/>
      <c r="O30" s="381"/>
      <c r="P30" s="382"/>
      <c r="Q30" s="382"/>
      <c r="R30" s="383" t="str">
        <f t="shared" si="10"/>
        <v/>
      </c>
      <c r="S30" s="383" t="str">
        <f t="shared" si="6"/>
        <v/>
      </c>
      <c r="T30" s="391"/>
      <c r="U30" s="375" t="str">
        <f t="shared" si="11"/>
        <v/>
      </c>
      <c r="V30" s="392" t="str">
        <f>IFERROR(U30/VLOOKUP(YEAR(P30),$AQ$2:$AR$11,2,FALSE),"")</f>
        <v/>
      </c>
      <c r="W30" s="386" t="str">
        <f t="shared" si="2"/>
        <v/>
      </c>
      <c r="X30" s="375" t="str">
        <f t="shared" si="8"/>
        <v/>
      </c>
      <c r="Y30" s="379"/>
      <c r="Z30" s="379" t="str">
        <f t="shared" si="3"/>
        <v/>
      </c>
      <c r="AA30" s="383" t="str">
        <f t="shared" si="4"/>
        <v/>
      </c>
      <c r="AB30" s="387"/>
      <c r="AC30" s="967"/>
      <c r="AD30" s="969"/>
      <c r="AE30" s="383" t="str">
        <f>IF(F30&lt;&gt;"",F30,"")</f>
        <v/>
      </c>
      <c r="AF30" s="388" t="str">
        <f>IF(AE30&lt;&gt;"",(SUMIFS($X30:$X32,$M30:$M32,F30,AA30:AA32,"CUMPLE")),"")</f>
        <v/>
      </c>
      <c r="AG30" s="388" t="str">
        <f>IF(AF30&lt;&gt;"",IF(G30&gt;0,(IF(AF30&gt;=($G30*$H20),"CUMPLE","NO CUMPLE")),""),"")</f>
        <v/>
      </c>
      <c r="AH30" s="393"/>
      <c r="AI30" s="973"/>
      <c r="AJ30" s="971"/>
    </row>
    <row r="31" spans="1:38" ht="30" customHeight="1" x14ac:dyDescent="0.25">
      <c r="A31" s="963"/>
      <c r="B31" s="373">
        <v>12</v>
      </c>
      <c r="C31" s="220" t="str">
        <f>IF(Proponentes!H13="X",Proponentes!$B$2,"")</f>
        <v>UNIÓN TEMPORAL L&amp;W</v>
      </c>
      <c r="D31" s="374" t="str">
        <f t="shared" si="9"/>
        <v>UNIÓN TEMPORAL L&amp;W</v>
      </c>
      <c r="E31" s="375">
        <f>IF(D31="","",$AO$14)</f>
        <v>8654253262</v>
      </c>
      <c r="F31" s="220" t="str">
        <f>IF(Proponentes!D13&gt;0,Proponentes!D13,"")</f>
        <v/>
      </c>
      <c r="G31" s="376" t="str">
        <f>IF(Proponentes!F13&gt;0,Proponentes!F13,"")</f>
        <v/>
      </c>
      <c r="H31" s="965"/>
      <c r="I31" s="967"/>
      <c r="J31" s="389"/>
      <c r="K31" s="380"/>
      <c r="L31" s="380"/>
      <c r="M31" s="379"/>
      <c r="N31" s="380"/>
      <c r="O31" s="381"/>
      <c r="P31" s="382"/>
      <c r="Q31" s="382"/>
      <c r="R31" s="383" t="str">
        <f t="shared" si="10"/>
        <v/>
      </c>
      <c r="S31" s="383" t="str">
        <f t="shared" si="6"/>
        <v/>
      </c>
      <c r="T31" s="391"/>
      <c r="U31" s="375" t="str">
        <f t="shared" si="11"/>
        <v/>
      </c>
      <c r="V31" s="392" t="str">
        <f>IFERROR(U31/VLOOKUP(YEAR(P31),$AQ$2:$AR$11,2,FALSE),"")</f>
        <v/>
      </c>
      <c r="W31" s="386" t="str">
        <f t="shared" si="2"/>
        <v/>
      </c>
      <c r="X31" s="375" t="str">
        <f t="shared" si="8"/>
        <v/>
      </c>
      <c r="Y31" s="379"/>
      <c r="Z31" s="379" t="str">
        <f t="shared" si="3"/>
        <v/>
      </c>
      <c r="AA31" s="383" t="str">
        <f t="shared" si="4"/>
        <v/>
      </c>
      <c r="AB31" s="387"/>
      <c r="AC31" s="967"/>
      <c r="AD31" s="969"/>
      <c r="AE31" s="383" t="str">
        <f>IF(F31&lt;&gt;"",F31,"")</f>
        <v/>
      </c>
      <c r="AF31" s="388" t="str">
        <f>IF(AE31&lt;&gt;"",(SUMIFS($X31:$X32,$M31:$M32,F31,AA31:AA32,"CUMPLE")),"")</f>
        <v/>
      </c>
      <c r="AG31" s="388" t="str">
        <f>IF(AF31&lt;&gt;"",IF(G31&gt;0,(IF(AF31&gt;=($G31*$H20),"CUMPLE","NO CUMPLE")),""),"")</f>
        <v/>
      </c>
      <c r="AH31" s="393"/>
      <c r="AI31" s="973"/>
      <c r="AJ31" s="971"/>
    </row>
    <row r="32" spans="1:38" s="405" customFormat="1" x14ac:dyDescent="0.25">
      <c r="A32" s="69">
        <v>1</v>
      </c>
      <c r="B32" s="394"/>
      <c r="C32" s="222"/>
      <c r="D32" s="395" t="s">
        <v>270</v>
      </c>
      <c r="E32" s="396">
        <f>SUM(E20:E31)</f>
        <v>48494529644</v>
      </c>
      <c r="F32" s="394"/>
      <c r="G32" s="397">
        <f>IF((SUM(G20:G31))&gt;1,"ERROR &gt; 100%",SUM(G20:G31))</f>
        <v>1</v>
      </c>
      <c r="H32" s="396">
        <f>SUM(H20:H31)</f>
        <v>48494529644</v>
      </c>
      <c r="I32" s="398">
        <f>SUM(I20:I31)</f>
        <v>53377.15117013712</v>
      </c>
      <c r="J32" s="399"/>
      <c r="K32" s="399"/>
      <c r="L32" s="399"/>
      <c r="M32" s="400"/>
      <c r="N32" s="400"/>
      <c r="O32" s="400"/>
      <c r="P32" s="400"/>
      <c r="Q32" s="400"/>
      <c r="R32" s="394">
        <f>COUNTIF(R20:R31,"NO CUMPLE")</f>
        <v>0</v>
      </c>
      <c r="S32" s="400">
        <f>SUM(S20:S31)</f>
        <v>151</v>
      </c>
      <c r="T32" s="401"/>
      <c r="U32" s="396">
        <f>SUM(U20:U31)</f>
        <v>49850624581.459999</v>
      </c>
      <c r="V32" s="402">
        <f>SUM(V20:V31)</f>
        <v>56424.825098329442</v>
      </c>
      <c r="W32" s="403">
        <f>SUM(W20:W31)</f>
        <v>64270.303950204048</v>
      </c>
      <c r="X32" s="401">
        <f>SUM(X20:X31)</f>
        <v>58391242166.663078</v>
      </c>
      <c r="Y32" s="400"/>
      <c r="Z32" s="400"/>
      <c r="AA32" s="394"/>
      <c r="AB32" s="400"/>
      <c r="AC32" s="394"/>
      <c r="AD32" s="394">
        <f>COUNTIF(AD20:AD31,"NO CUMPLE")</f>
        <v>0</v>
      </c>
      <c r="AE32" s="394"/>
      <c r="AF32" s="394"/>
      <c r="AG32" s="394"/>
      <c r="AH32" s="400"/>
      <c r="AI32" s="400"/>
      <c r="AJ32" s="404"/>
    </row>
    <row r="33" spans="1:36" ht="66" x14ac:dyDescent="0.25">
      <c r="A33" s="962">
        <f>A50</f>
        <v>2</v>
      </c>
      <c r="B33" s="373">
        <v>1</v>
      </c>
      <c r="C33" s="220" t="str">
        <f>IF(Proponentes!H15="X",Proponentes!$B$15,"")</f>
        <v>UNION TEMPORAL S4</v>
      </c>
      <c r="D33" s="374" t="str">
        <f t="shared" si="9"/>
        <v>UNION TEMPORAL S4</v>
      </c>
      <c r="E33" s="375">
        <f>IF(D33="","",$AO$3)</f>
        <v>20036397801</v>
      </c>
      <c r="F33" s="220" t="str">
        <f>IF(Proponentes!D15&gt;0,Proponentes!D15,"")</f>
        <v>SEGURIDAD ATEMPI LTDA</v>
      </c>
      <c r="G33" s="376">
        <f>IF(Proponentes!F15&gt;0,Proponentes!F15,"")</f>
        <v>0.47</v>
      </c>
      <c r="H33" s="964">
        <f>SUM(E33:E49)</f>
        <v>153848065863</v>
      </c>
      <c r="I33" s="966">
        <f>IF($F33&gt;0,(G50*H33)/$AR$13,"")</f>
        <v>169338.09914410816</v>
      </c>
      <c r="J33" s="377" t="s">
        <v>332</v>
      </c>
      <c r="K33" s="378">
        <v>1</v>
      </c>
      <c r="L33" s="378" t="s">
        <v>333</v>
      </c>
      <c r="M33" s="379" t="s">
        <v>16</v>
      </c>
      <c r="N33" s="380" t="s">
        <v>317</v>
      </c>
      <c r="O33" s="381">
        <v>0.8</v>
      </c>
      <c r="P33" s="382">
        <v>41971</v>
      </c>
      <c r="Q33" s="382">
        <v>42855</v>
      </c>
      <c r="R33" s="383" t="str">
        <f t="shared" si="10"/>
        <v>CUMPLE</v>
      </c>
      <c r="S33" s="379">
        <f t="shared" ref="S33:S39" si="12">IF(P33&gt;0,ROUND(((YEAR(Q33)-YEAR($P33))*12)+(MONTH(Q33)-MONTH($P33))+((DAY(Q33)-DAY($P33)+1)/30),0),"")</f>
        <v>29</v>
      </c>
      <c r="T33" s="384">
        <v>9379529751</v>
      </c>
      <c r="U33" s="375">
        <f t="shared" ref="U33:U49" si="13">IF(T33&gt;0,T33*O33,"")</f>
        <v>7503623800.8000002</v>
      </c>
      <c r="V33" s="385">
        <f t="shared" ref="V33:V39" si="14">IFERROR(U33/VLOOKUP(YEAR(P33),$AQ$2:$AR$11,2,FALSE),"")</f>
        <v>12181.20746883117</v>
      </c>
      <c r="W33" s="386">
        <f t="shared" ref="W33:W49" si="15">IF(R33="CUMPLE",IFERROR(U33/VLOOKUP(YEAR(Q33),$AQ$3:$AR$13,2,FALSE),""),"")</f>
        <v>10171.412344842263</v>
      </c>
      <c r="X33" s="375">
        <f t="shared" ref="X33:X49" si="16">IFERROR(W33*$AR$13,"")</f>
        <v>9240992572.0101624</v>
      </c>
      <c r="Y33" s="379" t="s">
        <v>318</v>
      </c>
      <c r="Z33" s="379" t="str">
        <f t="shared" ref="Z33:Z49" si="17">IF(T33&gt;0,IF(X33&gt;=$Z$18,"CUMPLE","NO CUMPLE"),"")</f>
        <v>CUMPLE</v>
      </c>
      <c r="AA33" s="383" t="str">
        <f t="shared" ref="AA33:AA49" si="18">IF(N33&gt;0,IF(N33="CUMPLE",IF(R33="CUMPLE",IF(Y33="INCLUIDA",IF(Z33="CUMPLE","CUMPLE","NO CUMPLE"),"NO CUMPLE"),"NO CUMPLE"),"NO CUMPLE"),"")</f>
        <v>CUMPLE</v>
      </c>
      <c r="AB33" s="379"/>
      <c r="AC33" s="966">
        <f>IF(F33&gt;0,SUMIFS(W33:W49,AA33:AA49,"CUMPLE"),"")</f>
        <v>250950.00101919193</v>
      </c>
      <c r="AD33" s="968" t="str">
        <f>IF($F33&gt;0,IF(AC33&lt;I33,"NO CUMPLE","CUMPLE"),"")</f>
        <v>CUMPLE</v>
      </c>
      <c r="AE33" s="383" t="str">
        <f t="shared" ref="AE33:AE39" si="19">IF(F33&lt;&gt;"",F33,"")</f>
        <v>SEGURIDAD ATEMPI LTDA</v>
      </c>
      <c r="AF33" s="388">
        <f>IF(AE33&lt;&gt;"",(SUMIFS($X33:$X49,$M33:$M49,F33,AA33:AA49,"CUMPLE")),"")</f>
        <v>91330398450.923141</v>
      </c>
      <c r="AG33" s="388" t="str">
        <f>IF(AF33&lt;&gt;"",IF(G33&gt;0,(IF(AF33&gt;=($G33*$H33),"CUMPLE","NO CUMPLE")),""),"")</f>
        <v>CUMPLE</v>
      </c>
      <c r="AH33" s="379"/>
      <c r="AI33" s="972" t="str">
        <f>IF(AC33&gt;I33,IF((COUNTIF(AG33:AG43,"NO CUMPLE"))&lt;1,"HABILITADO","RECHAZADO"),"")</f>
        <v>HABILITADO</v>
      </c>
      <c r="AJ33" s="970" t="s">
        <v>2250</v>
      </c>
    </row>
    <row r="34" spans="1:36" ht="177" customHeight="1" x14ac:dyDescent="0.25">
      <c r="A34" s="963"/>
      <c r="B34" s="373">
        <v>2</v>
      </c>
      <c r="C34" s="220" t="str">
        <f>IF(Proponentes!H16="X",Proponentes!$B$15,"")</f>
        <v/>
      </c>
      <c r="D34" s="374" t="str">
        <f t="shared" si="9"/>
        <v/>
      </c>
      <c r="E34" s="375" t="str">
        <f>IF(D34="","",$AO$4)</f>
        <v/>
      </c>
      <c r="F34" s="220" t="str">
        <f>IF(Proponentes!D16&gt;0,Proponentes!D16,"")</f>
        <v xml:space="preserve">AUTENTICA SEGURIDAD LTDA </v>
      </c>
      <c r="G34" s="406">
        <f>IF(Proponentes!F16&gt;0,Proponentes!F16,"")</f>
        <v>1.4999999999999999E-2</v>
      </c>
      <c r="H34" s="965"/>
      <c r="I34" s="967"/>
      <c r="J34" s="389" t="s">
        <v>332</v>
      </c>
      <c r="K34" s="380">
        <v>2</v>
      </c>
      <c r="L34" s="378" t="s">
        <v>334</v>
      </c>
      <c r="M34" s="379" t="s">
        <v>16</v>
      </c>
      <c r="N34" s="380" t="s">
        <v>317</v>
      </c>
      <c r="O34" s="381">
        <v>0.4</v>
      </c>
      <c r="P34" s="382">
        <v>42733</v>
      </c>
      <c r="Q34" s="382">
        <v>43462</v>
      </c>
      <c r="R34" s="383" t="str">
        <f t="shared" si="10"/>
        <v>CUMPLE</v>
      </c>
      <c r="S34" s="379">
        <f t="shared" si="12"/>
        <v>24</v>
      </c>
      <c r="T34" s="384">
        <v>14021028478</v>
      </c>
      <c r="U34" s="375">
        <f t="shared" si="13"/>
        <v>5608411391.2000008</v>
      </c>
      <c r="V34" s="385">
        <f t="shared" si="14"/>
        <v>8134.5575725754416</v>
      </c>
      <c r="W34" s="386">
        <f t="shared" si="15"/>
        <v>7178.8400920585436</v>
      </c>
      <c r="X34" s="375">
        <f t="shared" si="16"/>
        <v>6522162873.4775801</v>
      </c>
      <c r="Y34" s="379" t="s">
        <v>318</v>
      </c>
      <c r="Z34" s="379" t="str">
        <f t="shared" si="17"/>
        <v>CUMPLE</v>
      </c>
      <c r="AA34" s="383" t="str">
        <f t="shared" si="18"/>
        <v>CUMPLE</v>
      </c>
      <c r="AB34" s="379"/>
      <c r="AC34" s="967"/>
      <c r="AD34" s="969"/>
      <c r="AE34" s="383" t="str">
        <f t="shared" si="19"/>
        <v xml:space="preserve">AUTENTICA SEGURIDAD LTDA </v>
      </c>
      <c r="AF34" s="388">
        <f>IF(AE34&lt;&gt;"",(SUMIFS($X33:$X49,$M33:$M49,F34,AA33:AA49,"CUMPLE")),"")</f>
        <v>2566113494.8961082</v>
      </c>
      <c r="AG34" s="388" t="str">
        <f>IF(AF34&lt;&gt;"",IF(G34&gt;0,(IF(AF34&gt;=($G34*$H33),"CUMPLE","NO CUMPLE")),""),"")</f>
        <v>CUMPLE</v>
      </c>
      <c r="AH34" s="387"/>
      <c r="AI34" s="973"/>
      <c r="AJ34" s="971"/>
    </row>
    <row r="35" spans="1:36" ht="33" x14ac:dyDescent="0.25">
      <c r="A35" s="963"/>
      <c r="B35" s="373">
        <v>3</v>
      </c>
      <c r="C35" s="220" t="str">
        <f>IF(Proponentes!H17="X",Proponentes!$B$15,"")</f>
        <v>UNION TEMPORAL S4</v>
      </c>
      <c r="D35" s="374" t="str">
        <f t="shared" si="9"/>
        <v>UNION TEMPORAL S4</v>
      </c>
      <c r="E35" s="375">
        <f>IF(D35="","",$AO$5)</f>
        <v>22660325900</v>
      </c>
      <c r="F35" s="220" t="str">
        <f>IF(Proponentes!D17&gt;0,Proponentes!D17,"")</f>
        <v xml:space="preserve">ISVI LTDA </v>
      </c>
      <c r="G35" s="376">
        <f>IF(Proponentes!F17&gt;0,Proponentes!F17,"")</f>
        <v>0.47</v>
      </c>
      <c r="H35" s="965"/>
      <c r="I35" s="967"/>
      <c r="J35" s="389" t="s">
        <v>315</v>
      </c>
      <c r="K35" s="380">
        <v>3</v>
      </c>
      <c r="L35" s="380" t="s">
        <v>335</v>
      </c>
      <c r="M35" s="379" t="s">
        <v>16</v>
      </c>
      <c r="N35" s="380" t="s">
        <v>317</v>
      </c>
      <c r="O35" s="381">
        <v>1</v>
      </c>
      <c r="P35" s="382">
        <v>42461</v>
      </c>
      <c r="Q35" s="382">
        <v>43465</v>
      </c>
      <c r="R35" s="383" t="str">
        <f t="shared" si="10"/>
        <v>CUMPLE</v>
      </c>
      <c r="S35" s="379">
        <f t="shared" si="12"/>
        <v>33</v>
      </c>
      <c r="T35" s="384">
        <v>11402913273</v>
      </c>
      <c r="U35" s="375">
        <f t="shared" si="13"/>
        <v>11402913273</v>
      </c>
      <c r="V35" s="385">
        <f t="shared" si="14"/>
        <v>16539.024697768527</v>
      </c>
      <c r="W35" s="386">
        <f t="shared" si="15"/>
        <v>14595.878451235341</v>
      </c>
      <c r="X35" s="375">
        <f t="shared" si="16"/>
        <v>13260735065.787039</v>
      </c>
      <c r="Y35" s="379" t="s">
        <v>318</v>
      </c>
      <c r="Z35" s="379" t="str">
        <f t="shared" si="17"/>
        <v>CUMPLE</v>
      </c>
      <c r="AA35" s="383" t="str">
        <f t="shared" si="18"/>
        <v>CUMPLE</v>
      </c>
      <c r="AB35" s="387"/>
      <c r="AC35" s="967"/>
      <c r="AD35" s="969"/>
      <c r="AE35" s="383" t="str">
        <f t="shared" si="19"/>
        <v xml:space="preserve">ISVI LTDA </v>
      </c>
      <c r="AF35" s="388">
        <f>IF(AE35&lt;&gt;"",(SUMIFS($X33:$X49,$M33:$M49,F35,AA33:AA49,"CUMPLE")),"")</f>
        <v>119414640408.85626</v>
      </c>
      <c r="AG35" s="388" t="str">
        <f>IF(AF35&lt;&gt;"",IF(G35&gt;0,(IF(AF35&gt;=($G35*$H33),"CUMPLE","NO CUMPLE")),""),"")</f>
        <v>CUMPLE</v>
      </c>
      <c r="AH35" s="387"/>
      <c r="AI35" s="973"/>
      <c r="AJ35" s="971"/>
    </row>
    <row r="36" spans="1:36" ht="66" x14ac:dyDescent="0.25">
      <c r="A36" s="963"/>
      <c r="B36" s="373">
        <v>4</v>
      </c>
      <c r="C36" s="220" t="str">
        <f>IF(Proponentes!H18="X",Proponentes!$B$15,"")</f>
        <v/>
      </c>
      <c r="D36" s="374" t="str">
        <f t="shared" si="9"/>
        <v/>
      </c>
      <c r="E36" s="375" t="str">
        <f>IF(D36="","",$AO$6)</f>
        <v/>
      </c>
      <c r="F36" s="220" t="str">
        <f>IF(Proponentes!D18&gt;0,Proponentes!D18,"")</f>
        <v>COMPAÑIA DE SEGURIDAD NACIONAL COMSENAL LTDA</v>
      </c>
      <c r="G36" s="406">
        <f>IF(Proponentes!F18&gt;0,Proponentes!F18,"")</f>
        <v>4.4999999999999998E-2</v>
      </c>
      <c r="H36" s="965"/>
      <c r="I36" s="967"/>
      <c r="J36" s="389" t="s">
        <v>315</v>
      </c>
      <c r="K36" s="378">
        <v>4</v>
      </c>
      <c r="L36" s="380" t="s">
        <v>336</v>
      </c>
      <c r="M36" s="379" t="s">
        <v>16</v>
      </c>
      <c r="N36" s="380" t="s">
        <v>317</v>
      </c>
      <c r="O36" s="381">
        <v>1</v>
      </c>
      <c r="P36" s="382">
        <v>41183</v>
      </c>
      <c r="Q36" s="382">
        <v>42460</v>
      </c>
      <c r="R36" s="383" t="str">
        <f t="shared" si="10"/>
        <v>CUMPLE</v>
      </c>
      <c r="S36" s="379">
        <f t="shared" si="12"/>
        <v>42</v>
      </c>
      <c r="T36" s="384">
        <v>11072946367</v>
      </c>
      <c r="U36" s="375">
        <f t="shared" si="13"/>
        <v>11072946367</v>
      </c>
      <c r="V36" s="385">
        <f t="shared" si="14"/>
        <v>19539.344215634374</v>
      </c>
      <c r="W36" s="386">
        <f t="shared" si="15"/>
        <v>16060.433773052628</v>
      </c>
      <c r="X36" s="375">
        <f t="shared" si="16"/>
        <v>14591321654.096411</v>
      </c>
      <c r="Y36" s="379" t="s">
        <v>318</v>
      </c>
      <c r="Z36" s="379" t="str">
        <f t="shared" si="17"/>
        <v>CUMPLE</v>
      </c>
      <c r="AA36" s="383" t="str">
        <f t="shared" si="18"/>
        <v>CUMPLE</v>
      </c>
      <c r="AB36" s="387"/>
      <c r="AC36" s="967"/>
      <c r="AD36" s="969"/>
      <c r="AE36" s="383" t="str">
        <f t="shared" si="19"/>
        <v>COMPAÑIA DE SEGURIDAD NACIONAL COMSENAL LTDA</v>
      </c>
      <c r="AF36" s="388">
        <f>IF(AE36&lt;&gt;"",(SUMIFS($X33:$X49,$M33:$M49,F36,AA33:AA49,"CUMPLE")),"")</f>
        <v>14683448271.286842</v>
      </c>
      <c r="AG36" s="388" t="str">
        <f>IF(AF36&lt;&gt;"",IF(G36&gt;0,(IF(AF36&gt;=($G36*$H33),"CUMPLE","NO CUMPLE")),""),"")</f>
        <v>CUMPLE</v>
      </c>
      <c r="AH36" s="387"/>
      <c r="AI36" s="973"/>
      <c r="AJ36" s="971"/>
    </row>
    <row r="37" spans="1:36" ht="33" x14ac:dyDescent="0.25">
      <c r="A37" s="963"/>
      <c r="B37" s="373">
        <v>5</v>
      </c>
      <c r="C37" s="220" t="str">
        <f>IF(Proponentes!H19="X",Proponentes!$B$15,"")</f>
        <v/>
      </c>
      <c r="D37" s="374" t="str">
        <f t="shared" si="9"/>
        <v/>
      </c>
      <c r="E37" s="375" t="str">
        <f>IF(D37="","",$AO$7)</f>
        <v/>
      </c>
      <c r="F37" s="220" t="str">
        <f>IF(Proponentes!D19&gt;0,Proponentes!D19,"")</f>
        <v/>
      </c>
      <c r="G37" s="376" t="str">
        <f>IF(Proponentes!F19&gt;0,Proponentes!F19,"")</f>
        <v/>
      </c>
      <c r="H37" s="965"/>
      <c r="I37" s="967"/>
      <c r="J37" s="389" t="s">
        <v>315</v>
      </c>
      <c r="K37" s="380">
        <v>5</v>
      </c>
      <c r="L37" s="380" t="s">
        <v>337</v>
      </c>
      <c r="M37" s="379" t="s">
        <v>16</v>
      </c>
      <c r="N37" s="380" t="s">
        <v>317</v>
      </c>
      <c r="O37" s="381">
        <v>1</v>
      </c>
      <c r="P37" s="382">
        <v>41699</v>
      </c>
      <c r="Q37" s="382">
        <v>42428</v>
      </c>
      <c r="R37" s="383" t="str">
        <f t="shared" si="10"/>
        <v>CUMPLE</v>
      </c>
      <c r="S37" s="379">
        <f t="shared" si="12"/>
        <v>24</v>
      </c>
      <c r="T37" s="384">
        <v>8634629232</v>
      </c>
      <c r="U37" s="375">
        <f t="shared" si="13"/>
        <v>8634629232</v>
      </c>
      <c r="V37" s="385">
        <f t="shared" si="14"/>
        <v>14017.255246753246</v>
      </c>
      <c r="W37" s="386">
        <f t="shared" si="15"/>
        <v>12523.847433117462</v>
      </c>
      <c r="X37" s="375">
        <f t="shared" si="16"/>
        <v>11378241013.020475</v>
      </c>
      <c r="Y37" s="379" t="s">
        <v>318</v>
      </c>
      <c r="Z37" s="379" t="str">
        <f t="shared" si="17"/>
        <v>CUMPLE</v>
      </c>
      <c r="AA37" s="383" t="str">
        <f t="shared" si="18"/>
        <v>CUMPLE</v>
      </c>
      <c r="AB37" s="387"/>
      <c r="AC37" s="967"/>
      <c r="AD37" s="969"/>
      <c r="AE37" s="383" t="str">
        <f t="shared" si="19"/>
        <v/>
      </c>
      <c r="AF37" s="388" t="str">
        <f>IF(AE37&lt;&gt;"",(SUMIFS($X37:$X50,$M37:$M50,F37,AA37:AA50,"CUMPLE")),"")</f>
        <v/>
      </c>
      <c r="AG37" s="388" t="str">
        <f>IF(AF37&lt;&gt;"",IF(G37&gt;0,(IF(AF37&gt;=($G37*$H33),"CUMPLE","NO CUMPLE")),""),"")</f>
        <v/>
      </c>
      <c r="AH37" s="387"/>
      <c r="AI37" s="973"/>
      <c r="AJ37" s="971"/>
    </row>
    <row r="38" spans="1:36" ht="33" x14ac:dyDescent="0.25">
      <c r="A38" s="963"/>
      <c r="B38" s="373">
        <v>6</v>
      </c>
      <c r="C38" s="220" t="str">
        <f>IF(Proponentes!H20="X",Proponentes!$B$15,"")</f>
        <v>UNION TEMPORAL S4</v>
      </c>
      <c r="D38" s="374" t="str">
        <f t="shared" si="9"/>
        <v>UNION TEMPORAL S4</v>
      </c>
      <c r="E38" s="375">
        <f>IF(D38="","",$AO$8)</f>
        <v>26104086008</v>
      </c>
      <c r="F38" s="220" t="str">
        <f>IF(Proponentes!D20&gt;0,Proponentes!D20,"")</f>
        <v/>
      </c>
      <c r="G38" s="376" t="str">
        <f>IF(Proponentes!F20&gt;0,Proponentes!F20,"")</f>
        <v/>
      </c>
      <c r="H38" s="965"/>
      <c r="I38" s="967"/>
      <c r="J38" s="389" t="s">
        <v>315</v>
      </c>
      <c r="K38" s="380">
        <v>6</v>
      </c>
      <c r="L38" s="380" t="s">
        <v>338</v>
      </c>
      <c r="M38" s="379" t="s">
        <v>16</v>
      </c>
      <c r="N38" s="380" t="s">
        <v>317</v>
      </c>
      <c r="O38" s="381">
        <v>1</v>
      </c>
      <c r="P38" s="382">
        <v>42614</v>
      </c>
      <c r="Q38" s="382">
        <v>43131</v>
      </c>
      <c r="R38" s="383" t="str">
        <f t="shared" si="10"/>
        <v>CUMPLE</v>
      </c>
      <c r="S38" s="379">
        <f t="shared" si="12"/>
        <v>17</v>
      </c>
      <c r="T38" s="384">
        <v>8850000000</v>
      </c>
      <c r="U38" s="375">
        <f t="shared" si="13"/>
        <v>8850000000</v>
      </c>
      <c r="V38" s="385">
        <f t="shared" si="14"/>
        <v>12836.225714513637</v>
      </c>
      <c r="W38" s="386">
        <f t="shared" si="15"/>
        <v>11328.115999907839</v>
      </c>
      <c r="X38" s="375">
        <f t="shared" si="16"/>
        <v>10291887916.93227</v>
      </c>
      <c r="Y38" s="379" t="s">
        <v>318</v>
      </c>
      <c r="Z38" s="379" t="str">
        <f t="shared" si="17"/>
        <v>CUMPLE</v>
      </c>
      <c r="AA38" s="383" t="str">
        <f t="shared" si="18"/>
        <v>CUMPLE</v>
      </c>
      <c r="AB38" s="387"/>
      <c r="AC38" s="967"/>
      <c r="AD38" s="969"/>
      <c r="AE38" s="383" t="str">
        <f t="shared" si="19"/>
        <v/>
      </c>
      <c r="AF38" s="388" t="str">
        <f>IF(AE38&lt;&gt;"",(SUMIFS($X38:$X50,$M38:$M50,F38,AA38:AA50,"CUMPLE")),"")</f>
        <v/>
      </c>
      <c r="AG38" s="388" t="str">
        <f>IF(AF38&lt;&gt;"",IF(G38&gt;0,(IF(AF38&gt;=($G38*$H33),"CUMPLE","NO CUMPLE")),""),"")</f>
        <v/>
      </c>
      <c r="AH38" s="387"/>
      <c r="AI38" s="973"/>
      <c r="AJ38" s="971"/>
    </row>
    <row r="39" spans="1:36" ht="49.5" x14ac:dyDescent="0.25">
      <c r="A39" s="963"/>
      <c r="B39" s="373">
        <v>7</v>
      </c>
      <c r="C39" s="220" t="str">
        <f>IF(Proponentes!H21="X",Proponentes!$B$15,"")</f>
        <v>UNION TEMPORAL S4</v>
      </c>
      <c r="D39" s="374" t="str">
        <f t="shared" si="9"/>
        <v>UNION TEMPORAL S4</v>
      </c>
      <c r="E39" s="375">
        <f>IF(D39="","",$AO$9)</f>
        <v>34957158037</v>
      </c>
      <c r="F39" s="220" t="str">
        <f>IF(Proponentes!D21&gt;0,Proponentes!D21,"")</f>
        <v/>
      </c>
      <c r="G39" s="376" t="str">
        <f>IF(Proponentes!F21&gt;0,Proponentes!F21,"")</f>
        <v/>
      </c>
      <c r="H39" s="965"/>
      <c r="I39" s="967"/>
      <c r="J39" s="389" t="s">
        <v>315</v>
      </c>
      <c r="K39" s="378">
        <v>7</v>
      </c>
      <c r="L39" s="380" t="s">
        <v>339</v>
      </c>
      <c r="M39" s="379" t="s">
        <v>16</v>
      </c>
      <c r="N39" s="380" t="s">
        <v>317</v>
      </c>
      <c r="O39" s="381">
        <v>1</v>
      </c>
      <c r="P39" s="382">
        <v>42370</v>
      </c>
      <c r="Q39" s="382">
        <v>43465</v>
      </c>
      <c r="R39" s="383" t="str">
        <f t="shared" si="10"/>
        <v>CUMPLE</v>
      </c>
      <c r="S39" s="379">
        <f t="shared" si="12"/>
        <v>36</v>
      </c>
      <c r="T39" s="384">
        <v>8124642216</v>
      </c>
      <c r="U39" s="375">
        <f t="shared" si="13"/>
        <v>8124642216</v>
      </c>
      <c r="V39" s="385">
        <f t="shared" si="14"/>
        <v>11784.151563191217</v>
      </c>
      <c r="W39" s="386">
        <f t="shared" si="15"/>
        <v>10399.648528880936</v>
      </c>
      <c r="X39" s="375">
        <f t="shared" si="16"/>
        <v>9448351079.3500824</v>
      </c>
      <c r="Y39" s="379" t="s">
        <v>318</v>
      </c>
      <c r="Z39" s="379" t="str">
        <f t="shared" si="17"/>
        <v>CUMPLE</v>
      </c>
      <c r="AA39" s="383" t="str">
        <f t="shared" si="18"/>
        <v>CUMPLE</v>
      </c>
      <c r="AB39" s="387"/>
      <c r="AC39" s="967"/>
      <c r="AD39" s="969"/>
      <c r="AE39" s="383" t="str">
        <f t="shared" si="19"/>
        <v/>
      </c>
      <c r="AF39" s="388" t="str">
        <f>IF(AE39&lt;&gt;"",(SUMIFS($X39:$X50,$M39:$M50,F39,AA39:AA50,"CUMPLE")),"")</f>
        <v/>
      </c>
      <c r="AG39" s="388" t="str">
        <f>IF(AF39&lt;&gt;"",IF(G39&gt;0,(IF(AF39&gt;=($G39*$H33),"CUMPLE","NO CUMPLE")),""),"")</f>
        <v/>
      </c>
      <c r="AH39" s="387"/>
      <c r="AI39" s="973"/>
      <c r="AJ39" s="971"/>
    </row>
    <row r="40" spans="1:36" ht="33" x14ac:dyDescent="0.25">
      <c r="A40" s="963"/>
      <c r="B40" s="373">
        <v>8</v>
      </c>
      <c r="C40" s="220" t="str">
        <f>IF(Proponentes!H22="X",Proponentes!$B$15,"")</f>
        <v>UNION TEMPORAL S4</v>
      </c>
      <c r="D40" s="374"/>
      <c r="E40" s="375" t="str">
        <f>IF(D40="","",$AO$10)</f>
        <v/>
      </c>
      <c r="F40" s="220"/>
      <c r="G40" s="376"/>
      <c r="H40" s="965"/>
      <c r="I40" s="967"/>
      <c r="J40" s="389" t="s">
        <v>332</v>
      </c>
      <c r="K40" s="380">
        <v>8</v>
      </c>
      <c r="L40" s="380" t="s">
        <v>340</v>
      </c>
      <c r="M40" s="379" t="s">
        <v>16</v>
      </c>
      <c r="N40" s="380" t="s">
        <v>317</v>
      </c>
      <c r="O40" s="381">
        <v>1</v>
      </c>
      <c r="P40" s="382">
        <v>41438</v>
      </c>
      <c r="Q40" s="382">
        <v>41824</v>
      </c>
      <c r="R40" s="383" t="str">
        <f t="shared" si="10"/>
        <v>CUMPLE</v>
      </c>
      <c r="S40" s="379"/>
      <c r="T40" s="391">
        <v>7516280607</v>
      </c>
      <c r="U40" s="375">
        <f t="shared" si="13"/>
        <v>7516280607</v>
      </c>
      <c r="V40" s="385"/>
      <c r="W40" s="386">
        <f t="shared" si="15"/>
        <v>12201.754232142857</v>
      </c>
      <c r="X40" s="375">
        <f t="shared" si="16"/>
        <v>11085610965.511822</v>
      </c>
      <c r="Y40" s="379" t="s">
        <v>318</v>
      </c>
      <c r="Z40" s="379" t="str">
        <f t="shared" si="17"/>
        <v>CUMPLE</v>
      </c>
      <c r="AA40" s="383" t="str">
        <f t="shared" si="18"/>
        <v>CUMPLE</v>
      </c>
      <c r="AB40" s="387"/>
      <c r="AC40" s="967"/>
      <c r="AD40" s="969"/>
      <c r="AE40" s="383"/>
      <c r="AF40" s="388"/>
      <c r="AG40" s="388" t="str">
        <f>IF(AF40&lt;&gt;"",IF(G40&gt;0,(IF(AF40&gt;=($G40*$H33),"CUMPLE","NO CUMPLE")),""),"")</f>
        <v/>
      </c>
      <c r="AH40" s="387"/>
      <c r="AI40" s="973"/>
      <c r="AJ40" s="971"/>
    </row>
    <row r="41" spans="1:36" ht="66" x14ac:dyDescent="0.25">
      <c r="A41" s="963"/>
      <c r="B41" s="373">
        <v>9</v>
      </c>
      <c r="C41" s="220" t="str">
        <f>IF(Proponentes!H23="X",Proponentes!$B$15,"")</f>
        <v>UNION TEMPORAL S4</v>
      </c>
      <c r="D41" s="374" t="str">
        <f t="shared" si="9"/>
        <v>UNION TEMPORAL S4</v>
      </c>
      <c r="E41" s="375">
        <f>IF(D41="","",$AO$11)</f>
        <v>24629524096</v>
      </c>
      <c r="F41" s="220"/>
      <c r="G41" s="376"/>
      <c r="H41" s="965"/>
      <c r="I41" s="967"/>
      <c r="J41" s="389" t="s">
        <v>341</v>
      </c>
      <c r="K41" s="380">
        <v>9</v>
      </c>
      <c r="L41" s="380" t="s">
        <v>342</v>
      </c>
      <c r="M41" s="379" t="s">
        <v>16</v>
      </c>
      <c r="N41" s="380" t="s">
        <v>317</v>
      </c>
      <c r="O41" s="381">
        <v>0.4</v>
      </c>
      <c r="P41" s="382">
        <v>41974</v>
      </c>
      <c r="Q41" s="382">
        <v>42704</v>
      </c>
      <c r="R41" s="383" t="str">
        <f t="shared" si="10"/>
        <v>CUMPLE</v>
      </c>
      <c r="S41" s="383"/>
      <c r="T41" s="391">
        <v>10455540671</v>
      </c>
      <c r="U41" s="375">
        <f t="shared" si="13"/>
        <v>4182216268.4000001</v>
      </c>
      <c r="V41" s="392"/>
      <c r="W41" s="386">
        <f t="shared" si="15"/>
        <v>6065.9742382026388</v>
      </c>
      <c r="X41" s="375">
        <f t="shared" si="16"/>
        <v>5511095310.7372904</v>
      </c>
      <c r="Y41" s="379" t="s">
        <v>318</v>
      </c>
      <c r="Z41" s="379" t="str">
        <f t="shared" si="17"/>
        <v>CUMPLE</v>
      </c>
      <c r="AA41" s="383" t="str">
        <f t="shared" si="18"/>
        <v>CUMPLE</v>
      </c>
      <c r="AB41" s="387"/>
      <c r="AC41" s="967"/>
      <c r="AD41" s="969"/>
      <c r="AE41" s="383"/>
      <c r="AF41" s="388"/>
      <c r="AG41" s="388" t="str">
        <f>IF(AF41&lt;&gt;"",IF(G41&gt;0,(IF(AF41&gt;=($G41*$H33),"CUMPLE","NO CUMPLE")),""),"")</f>
        <v/>
      </c>
      <c r="AH41" s="393"/>
      <c r="AI41" s="973"/>
      <c r="AJ41" s="971"/>
    </row>
    <row r="42" spans="1:36" ht="49.5" x14ac:dyDescent="0.25">
      <c r="A42" s="963"/>
      <c r="B42" s="373">
        <v>10</v>
      </c>
      <c r="C42" s="220" t="str">
        <f>IF(Proponentes!H24="X",Proponentes!$B$15,"")</f>
        <v>UNION TEMPORAL S4</v>
      </c>
      <c r="D42" s="374" t="str">
        <f t="shared" si="9"/>
        <v>UNION TEMPORAL S4</v>
      </c>
      <c r="E42" s="375">
        <f>IF(D42="","",$AO$12)</f>
        <v>25460574021</v>
      </c>
      <c r="F42" s="220"/>
      <c r="G42" s="376"/>
      <c r="H42" s="965"/>
      <c r="I42" s="967"/>
      <c r="J42" s="389" t="s">
        <v>332</v>
      </c>
      <c r="K42" s="378">
        <v>10</v>
      </c>
      <c r="L42" s="378" t="s">
        <v>343</v>
      </c>
      <c r="M42" s="379" t="s">
        <v>19</v>
      </c>
      <c r="N42" s="380" t="s">
        <v>317</v>
      </c>
      <c r="O42" s="381">
        <v>0.2</v>
      </c>
      <c r="P42" s="382">
        <v>42733</v>
      </c>
      <c r="Q42" s="382">
        <v>43143</v>
      </c>
      <c r="R42" s="383" t="str">
        <f t="shared" si="10"/>
        <v>CUMPLE</v>
      </c>
      <c r="S42" s="383"/>
      <c r="T42" s="391">
        <v>11033011928</v>
      </c>
      <c r="U42" s="375">
        <f t="shared" si="13"/>
        <v>2206602385.5999999</v>
      </c>
      <c r="V42" s="392"/>
      <c r="W42" s="386">
        <f t="shared" si="15"/>
        <v>2824.4799762429566</v>
      </c>
      <c r="X42" s="375">
        <f t="shared" si="16"/>
        <v>2566113494.8961082</v>
      </c>
      <c r="Y42" s="379" t="s">
        <v>318</v>
      </c>
      <c r="Z42" s="379" t="str">
        <f t="shared" si="17"/>
        <v>CUMPLE</v>
      </c>
      <c r="AA42" s="383" t="str">
        <f t="shared" si="18"/>
        <v>CUMPLE</v>
      </c>
      <c r="AB42" s="379"/>
      <c r="AC42" s="967"/>
      <c r="AD42" s="969"/>
      <c r="AE42" s="383"/>
      <c r="AF42" s="388"/>
      <c r="AG42" s="388" t="str">
        <f>IF(AF42&lt;&gt;"",IF(G42&gt;0,(IF(AF42&gt;=($G42*$H33),"CUMPLE","NO CUMPLE")),""),"")</f>
        <v/>
      </c>
      <c r="AH42" s="393"/>
      <c r="AI42" s="973"/>
      <c r="AJ42" s="971"/>
    </row>
    <row r="43" spans="1:36" ht="66" x14ac:dyDescent="0.25">
      <c r="A43" s="963"/>
      <c r="B43" s="373">
        <v>11</v>
      </c>
      <c r="C43" s="220" t="str">
        <f>IF(Proponentes!H25="X",Proponentes!$B$15,"")</f>
        <v/>
      </c>
      <c r="D43" s="374" t="str">
        <f t="shared" si="9"/>
        <v/>
      </c>
      <c r="E43" s="375" t="str">
        <f>IF(D43="","",$AO$13)</f>
        <v/>
      </c>
      <c r="F43" s="220" t="str">
        <f>IF(Proponentes!D25&gt;0,Proponentes!D25,"")</f>
        <v/>
      </c>
      <c r="G43" s="376" t="str">
        <f>IF(Proponentes!F25&gt;0,Proponentes!F25,"")</f>
        <v/>
      </c>
      <c r="H43" s="965"/>
      <c r="I43" s="967"/>
      <c r="J43" s="389" t="s">
        <v>315</v>
      </c>
      <c r="K43" s="380">
        <v>11</v>
      </c>
      <c r="L43" s="380" t="s">
        <v>344</v>
      </c>
      <c r="M43" s="379" t="s">
        <v>23</v>
      </c>
      <c r="N43" s="380" t="s">
        <v>317</v>
      </c>
      <c r="O43" s="381">
        <v>0.6</v>
      </c>
      <c r="P43" s="382">
        <v>42583</v>
      </c>
      <c r="Q43" s="382">
        <v>43291</v>
      </c>
      <c r="R43" s="383" t="str">
        <f t="shared" si="10"/>
        <v>CUMPLE</v>
      </c>
      <c r="S43" s="383">
        <f t="shared" ref="S43:S49" si="20">IF(P43&gt;0,ROUND(((YEAR(Q43)-YEAR($P43))*12)+(MONTH(Q43)-MONTH($P43))+((DAY(Q43)-DAY($P43)+1)/30),0),"")</f>
        <v>23</v>
      </c>
      <c r="T43" s="391">
        <v>21043841883</v>
      </c>
      <c r="U43" s="375">
        <f t="shared" si="13"/>
        <v>12626305129.799999</v>
      </c>
      <c r="V43" s="392">
        <f t="shared" ref="V43:V49" si="21">IFERROR(U43/VLOOKUP(YEAR(P43),$AQ$2:$AR$11,2,FALSE),"")</f>
        <v>18313.457919371096</v>
      </c>
      <c r="W43" s="386">
        <f t="shared" si="15"/>
        <v>16161.836063345288</v>
      </c>
      <c r="X43" s="375">
        <f t="shared" si="16"/>
        <v>14683448271.286842</v>
      </c>
      <c r="Y43" s="379" t="s">
        <v>318</v>
      </c>
      <c r="Z43" s="379" t="str">
        <f t="shared" si="17"/>
        <v>CUMPLE</v>
      </c>
      <c r="AA43" s="383" t="str">
        <f t="shared" si="18"/>
        <v>CUMPLE</v>
      </c>
      <c r="AB43" s="387"/>
      <c r="AC43" s="967"/>
      <c r="AD43" s="969"/>
      <c r="AE43" s="383" t="str">
        <f t="shared" ref="AE43:AE49" si="22">IF(F43&lt;&gt;"",F43,"")</f>
        <v/>
      </c>
      <c r="AF43" s="388" t="str">
        <f>IF(AE43&lt;&gt;"",(SUMIFS($X43:$X50,$M43:$M50,F43,AA43:AA50,"CUMPLE")),"")</f>
        <v/>
      </c>
      <c r="AG43" s="388" t="str">
        <f>IF(AF43&lt;&gt;"",IF(G43&gt;0,(IF(AF43&gt;=($G43*$H33),"CUMPLE","NO CUMPLE")),""),"")</f>
        <v/>
      </c>
      <c r="AH43" s="393"/>
      <c r="AI43" s="973"/>
      <c r="AJ43" s="971"/>
    </row>
    <row r="44" spans="1:36" ht="33" x14ac:dyDescent="0.25">
      <c r="A44" s="963"/>
      <c r="B44" s="373">
        <v>12</v>
      </c>
      <c r="C44" s="220" t="str">
        <f>IF(Proponentes!H26="X",Proponentes!$B$15,"")</f>
        <v/>
      </c>
      <c r="D44" s="374" t="str">
        <f t="shared" ref="D44" si="23">C44</f>
        <v/>
      </c>
      <c r="E44" s="375" t="str">
        <f t="shared" ref="E44" si="24">IF(D44="","",$AO$13)</f>
        <v/>
      </c>
      <c r="F44" s="220" t="str">
        <f>IF(Proponentes!D25&gt;0,Proponentes!D25,"")</f>
        <v/>
      </c>
      <c r="G44" s="376" t="str">
        <f>IF(Proponentes!F25&gt;0,Proponentes!F25,"")</f>
        <v/>
      </c>
      <c r="H44" s="965"/>
      <c r="I44" s="967"/>
      <c r="J44" s="389" t="s">
        <v>332</v>
      </c>
      <c r="K44" s="380">
        <v>12</v>
      </c>
      <c r="L44" s="380" t="s">
        <v>345</v>
      </c>
      <c r="M44" s="379" t="s">
        <v>21</v>
      </c>
      <c r="N44" s="380" t="s">
        <v>317</v>
      </c>
      <c r="O44" s="381">
        <v>1</v>
      </c>
      <c r="P44" s="382">
        <v>41640</v>
      </c>
      <c r="Q44" s="382">
        <v>42916</v>
      </c>
      <c r="R44" s="383" t="str">
        <f t="shared" ref="R44:R48" si="25">IF(Q44&lt;&gt;"",IF(P44&gt;0,IF(P44&gt;=$P$18,IF(Q44&lt;=$Q$18,"CUMPLE","NO CUMPLE"),"NO CUMPLE"),""),"")</f>
        <v>CUMPLE</v>
      </c>
      <c r="S44" s="383">
        <f t="shared" ref="S44:S48" si="26">IF(P44&gt;0,ROUND(((YEAR(Q44)-YEAR($P44))*12)+(MONTH(Q44)-MONTH($P44))+((DAY(Q44)-DAY($P44)+1)/30),0),"")</f>
        <v>42</v>
      </c>
      <c r="T44" s="391">
        <v>32795166399</v>
      </c>
      <c r="U44" s="375">
        <f t="shared" ref="U44:U48" si="27">IF(T44&gt;0,T44*O44,"")</f>
        <v>32795166399</v>
      </c>
      <c r="V44" s="392">
        <f t="shared" si="21"/>
        <v>53238.906491883114</v>
      </c>
      <c r="W44" s="386">
        <f t="shared" si="15"/>
        <v>44454.941934373208</v>
      </c>
      <c r="X44" s="375">
        <f t="shared" ref="X44:X48" si="28">IFERROR(W44*$AR$13,"")</f>
        <v>40388470575.868355</v>
      </c>
      <c r="Y44" s="379" t="s">
        <v>318</v>
      </c>
      <c r="Z44" s="379" t="str">
        <f t="shared" si="17"/>
        <v>CUMPLE</v>
      </c>
      <c r="AA44" s="383" t="str">
        <f t="shared" si="18"/>
        <v>CUMPLE</v>
      </c>
      <c r="AB44" s="387"/>
      <c r="AC44" s="967"/>
      <c r="AD44" s="969"/>
      <c r="AE44" s="383" t="str">
        <f t="shared" si="22"/>
        <v/>
      </c>
      <c r="AF44" s="388" t="str">
        <f>IF(AE44&lt;&gt;"",(SUMIFS($X44:$X49,$M44:$M49,F44,AA44:AA49,"CUMPLE")),"")</f>
        <v/>
      </c>
      <c r="AG44" s="388" t="str">
        <f>IF(AF44&lt;&gt;"",IF(G44&gt;0,(IF(AF44&gt;=($G44*$H32),"CUMPLE","NO CUMPLE")),""),"")</f>
        <v/>
      </c>
      <c r="AH44" s="393"/>
      <c r="AI44" s="973"/>
      <c r="AJ44" s="971"/>
    </row>
    <row r="45" spans="1:36" x14ac:dyDescent="0.25">
      <c r="A45" s="963"/>
      <c r="B45" s="373"/>
      <c r="C45" s="220"/>
      <c r="D45" s="374"/>
      <c r="E45" s="375"/>
      <c r="F45" s="220" t="str">
        <f>IF(Proponentes!D25&gt;0,Proponentes!D25,"")</f>
        <v/>
      </c>
      <c r="G45" s="376" t="str">
        <f>IF(Proponentes!F25&gt;0,Proponentes!F25,"")</f>
        <v/>
      </c>
      <c r="H45" s="965"/>
      <c r="I45" s="967"/>
      <c r="J45" s="389" t="s">
        <v>332</v>
      </c>
      <c r="K45" s="380">
        <v>13</v>
      </c>
      <c r="L45" s="380" t="s">
        <v>346</v>
      </c>
      <c r="M45" s="379" t="s">
        <v>21</v>
      </c>
      <c r="N45" s="380" t="s">
        <v>317</v>
      </c>
      <c r="O45" s="381">
        <v>1</v>
      </c>
      <c r="P45" s="382">
        <v>42642</v>
      </c>
      <c r="Q45" s="382">
        <v>43737</v>
      </c>
      <c r="R45" s="383" t="str">
        <f t="shared" si="25"/>
        <v>CUMPLE</v>
      </c>
      <c r="S45" s="383">
        <f t="shared" si="26"/>
        <v>36</v>
      </c>
      <c r="T45" s="391">
        <v>2570095923</v>
      </c>
      <c r="U45" s="375">
        <f t="shared" si="27"/>
        <v>2570095923</v>
      </c>
      <c r="V45" s="392">
        <f t="shared" si="21"/>
        <v>3727.721059387487</v>
      </c>
      <c r="W45" s="386">
        <f t="shared" si="15"/>
        <v>3103.5457870636483</v>
      </c>
      <c r="X45" s="375">
        <f t="shared" si="28"/>
        <v>2819652039.7377882</v>
      </c>
      <c r="Y45" s="379" t="s">
        <v>318</v>
      </c>
      <c r="Z45" s="379" t="str">
        <f t="shared" si="17"/>
        <v>CUMPLE</v>
      </c>
      <c r="AA45" s="383" t="str">
        <f t="shared" si="18"/>
        <v>CUMPLE</v>
      </c>
      <c r="AB45" s="387"/>
      <c r="AC45" s="967"/>
      <c r="AD45" s="969"/>
      <c r="AE45" s="383" t="str">
        <f t="shared" si="22"/>
        <v/>
      </c>
      <c r="AF45" s="388" t="str">
        <f>IF(AE45&lt;&gt;"",(SUMIFS($X45:$X49,$M45:$M49,F45,AA45:AA49,"CUMPLE")),"")</f>
        <v/>
      </c>
      <c r="AG45" s="388" t="str">
        <f>IF(AF45&lt;&gt;"",IF(G45&gt;0,(IF(AF45&gt;=($G45*$H32),"CUMPLE","NO CUMPLE")),""),"")</f>
        <v/>
      </c>
      <c r="AH45" s="393"/>
      <c r="AI45" s="973"/>
      <c r="AJ45" s="971"/>
    </row>
    <row r="46" spans="1:36" x14ac:dyDescent="0.25">
      <c r="A46" s="963"/>
      <c r="B46" s="373"/>
      <c r="C46" s="220"/>
      <c r="D46" s="374"/>
      <c r="E46" s="375"/>
      <c r="F46" s="220" t="str">
        <f>IF(Proponentes!D23&gt;0,Proponentes!D23,"")</f>
        <v/>
      </c>
      <c r="G46" s="376" t="str">
        <f>IF(Proponentes!F23&gt;0,Proponentes!F23,"")</f>
        <v/>
      </c>
      <c r="H46" s="965"/>
      <c r="I46" s="967"/>
      <c r="J46" s="389" t="s">
        <v>315</v>
      </c>
      <c r="K46" s="380">
        <v>14</v>
      </c>
      <c r="L46" s="380" t="s">
        <v>347</v>
      </c>
      <c r="M46" s="379" t="s">
        <v>21</v>
      </c>
      <c r="N46" s="380" t="s">
        <v>317</v>
      </c>
      <c r="O46" s="381">
        <v>1</v>
      </c>
      <c r="P46" s="382">
        <v>41426</v>
      </c>
      <c r="Q46" s="382"/>
      <c r="R46" s="383" t="str">
        <f>IF(Q46&lt;&gt;"",IF(P46&gt;0,IF(P46&gt;=$P$18,IF(Q46&lt;=$Q$18,"CUMPLE","NO CUMPLE"),"NO CUMPLE"),""),"")</f>
        <v/>
      </c>
      <c r="S46" s="383">
        <f t="shared" si="26"/>
        <v>-1361</v>
      </c>
      <c r="T46" s="391">
        <v>18665714341</v>
      </c>
      <c r="U46" s="375">
        <f t="shared" si="27"/>
        <v>18665714341</v>
      </c>
      <c r="V46" s="392">
        <f t="shared" si="21"/>
        <v>31663.63755894826</v>
      </c>
      <c r="W46" s="386" t="str">
        <f t="shared" si="15"/>
        <v/>
      </c>
      <c r="X46" s="375" t="str">
        <f t="shared" si="28"/>
        <v/>
      </c>
      <c r="Y46" s="379" t="s">
        <v>318</v>
      </c>
      <c r="Z46" s="379" t="str">
        <f t="shared" si="17"/>
        <v>CUMPLE</v>
      </c>
      <c r="AA46" s="383" t="str">
        <f t="shared" si="18"/>
        <v>NO CUMPLE</v>
      </c>
      <c r="AB46" s="407"/>
      <c r="AC46" s="967"/>
      <c r="AD46" s="969"/>
      <c r="AE46" s="383" t="str">
        <f t="shared" si="22"/>
        <v/>
      </c>
      <c r="AF46" s="388" t="str">
        <f>IF(AE46&lt;&gt;"",(SUMIFS($X46:$X47,$M46:$M47,F46,AA46:AA47,"CUMPLE")),"")</f>
        <v/>
      </c>
      <c r="AG46" s="388" t="str">
        <f>IF(AF46&lt;&gt;"",IF(G46&gt;0,(IF(AF46&gt;=($G46*$H30),"CUMPLE","NO CUMPLE")),""),"")</f>
        <v/>
      </c>
      <c r="AH46" s="393"/>
      <c r="AI46" s="973"/>
      <c r="AJ46" s="971"/>
    </row>
    <row r="47" spans="1:36" x14ac:dyDescent="0.25">
      <c r="A47" s="963"/>
      <c r="B47" s="373"/>
      <c r="C47" s="220"/>
      <c r="D47" s="374"/>
      <c r="E47" s="375"/>
      <c r="F47" s="220" t="str">
        <f>IF(Proponentes!D24&gt;0,Proponentes!D24,"")</f>
        <v/>
      </c>
      <c r="G47" s="376" t="str">
        <f>IF(Proponentes!F24&gt;0,Proponentes!F24,"")</f>
        <v/>
      </c>
      <c r="H47" s="965"/>
      <c r="I47" s="967"/>
      <c r="J47" s="389" t="s">
        <v>332</v>
      </c>
      <c r="K47" s="380">
        <v>15</v>
      </c>
      <c r="L47" s="380" t="s">
        <v>348</v>
      </c>
      <c r="M47" s="379" t="s">
        <v>21</v>
      </c>
      <c r="N47" s="380" t="s">
        <v>317</v>
      </c>
      <c r="O47" s="381">
        <v>1</v>
      </c>
      <c r="P47" s="382">
        <v>42204</v>
      </c>
      <c r="Q47" s="382">
        <v>43023</v>
      </c>
      <c r="R47" s="383" t="str">
        <f t="shared" ref="R47" si="29">IF(Q47&lt;&gt;"",IF(P47&gt;0,IF(P47&gt;=$P$18,IF(Q47&lt;=$Q$18,"CUMPLE","NO CUMPLE"),"NO CUMPLE"),""),"")</f>
        <v>CUMPLE</v>
      </c>
      <c r="S47" s="383">
        <f t="shared" ref="S47" si="30">IF(P47&gt;0,ROUND(((YEAR(Q47)-YEAR($P47))*12)+(MONTH(Q47)-MONTH($P47))+((DAY(Q47)-DAY($P47)+1)/30),0),"")</f>
        <v>27</v>
      </c>
      <c r="T47" s="391">
        <v>2391421096</v>
      </c>
      <c r="U47" s="375">
        <f t="shared" ref="U47" si="31">IF(T47&gt;0,T47*O47,"")</f>
        <v>2391421096</v>
      </c>
      <c r="V47" s="392">
        <f t="shared" si="21"/>
        <v>3711.3697462559167</v>
      </c>
      <c r="W47" s="386">
        <f t="shared" si="15"/>
        <v>3241.6510613148403</v>
      </c>
      <c r="X47" s="375">
        <f t="shared" ref="X47" si="32">IFERROR(W47*$AR$13,"")</f>
        <v>2945124272.1321263</v>
      </c>
      <c r="Y47" s="379" t="s">
        <v>318</v>
      </c>
      <c r="Z47" s="379" t="str">
        <f t="shared" si="17"/>
        <v>CUMPLE</v>
      </c>
      <c r="AA47" s="383" t="str">
        <f t="shared" si="18"/>
        <v>CUMPLE</v>
      </c>
      <c r="AB47" s="387"/>
      <c r="AC47" s="967"/>
      <c r="AD47" s="969"/>
      <c r="AE47" s="383" t="str">
        <f t="shared" si="22"/>
        <v/>
      </c>
      <c r="AF47" s="388" t="str">
        <f>IF(AE47&lt;&gt;"",(SUMIFS($X47:$X48,$M47:$M48,F47,AA47:AA48,"CUMPLE")),"")</f>
        <v/>
      </c>
      <c r="AG47" s="388" t="str">
        <f>IF(AF47&lt;&gt;"",IF(G47&gt;0,(IF(AF47&gt;=($G47*$H31),"CUMPLE","NO CUMPLE")),""),"")</f>
        <v/>
      </c>
      <c r="AH47" s="393"/>
      <c r="AI47" s="973"/>
      <c r="AJ47" s="971"/>
    </row>
    <row r="48" spans="1:36" x14ac:dyDescent="0.25">
      <c r="A48" s="963"/>
      <c r="B48" s="373"/>
      <c r="C48" s="220"/>
      <c r="D48" s="374"/>
      <c r="E48" s="375"/>
      <c r="F48" s="220" t="str">
        <f>IF(Proponentes!D25&gt;0,Proponentes!D25,"")</f>
        <v/>
      </c>
      <c r="G48" s="376" t="str">
        <f>IF(Proponentes!F25&gt;0,Proponentes!F25,"")</f>
        <v/>
      </c>
      <c r="H48" s="965"/>
      <c r="I48" s="967"/>
      <c r="J48" s="389" t="s">
        <v>332</v>
      </c>
      <c r="K48" s="380">
        <v>16</v>
      </c>
      <c r="L48" s="380" t="s">
        <v>349</v>
      </c>
      <c r="M48" s="379" t="s">
        <v>21</v>
      </c>
      <c r="N48" s="380" t="s">
        <v>317</v>
      </c>
      <c r="O48" s="381">
        <v>1</v>
      </c>
      <c r="P48" s="382">
        <v>41248</v>
      </c>
      <c r="Q48" s="382">
        <v>42338</v>
      </c>
      <c r="R48" s="383" t="str">
        <f t="shared" si="25"/>
        <v>CUMPLE</v>
      </c>
      <c r="S48" s="383">
        <f t="shared" si="26"/>
        <v>36</v>
      </c>
      <c r="T48" s="391">
        <v>39919863632</v>
      </c>
      <c r="U48" s="375">
        <f t="shared" si="27"/>
        <v>39919863632</v>
      </c>
      <c r="V48" s="392">
        <f t="shared" si="21"/>
        <v>70442.67448738309</v>
      </c>
      <c r="W48" s="386">
        <f t="shared" si="15"/>
        <v>61953.695401567471</v>
      </c>
      <c r="X48" s="375">
        <f t="shared" si="28"/>
        <v>56286543068.404488</v>
      </c>
      <c r="Y48" s="379" t="s">
        <v>318</v>
      </c>
      <c r="Z48" s="379" t="str">
        <f t="shared" si="17"/>
        <v>CUMPLE</v>
      </c>
      <c r="AA48" s="383" t="str">
        <f t="shared" si="18"/>
        <v>CUMPLE</v>
      </c>
      <c r="AB48" s="387"/>
      <c r="AC48" s="967"/>
      <c r="AD48" s="969"/>
      <c r="AE48" s="383" t="str">
        <f t="shared" si="22"/>
        <v/>
      </c>
      <c r="AF48" s="388" t="str">
        <f>IF(AE48&lt;&gt;"",(SUMIFS($X48:$X49,$M48:$M49,F48,AA48:AA49,"CUMPLE")),"")</f>
        <v/>
      </c>
      <c r="AG48" s="388" t="str">
        <f>IF(AF48&lt;&gt;"",IF(G48&gt;0,(IF(AF48&gt;=($G48*$H32),"CUMPLE","NO CUMPLE")),""),"")</f>
        <v/>
      </c>
      <c r="AH48" s="393"/>
      <c r="AI48" s="973"/>
      <c r="AJ48" s="971"/>
    </row>
    <row r="49" spans="1:44" ht="33" x14ac:dyDescent="0.25">
      <c r="A49" s="963"/>
      <c r="B49" s="373"/>
      <c r="C49" s="220"/>
      <c r="D49" s="374"/>
      <c r="E49" s="375"/>
      <c r="F49" s="220"/>
      <c r="G49" s="376"/>
      <c r="H49" s="965"/>
      <c r="I49" s="967"/>
      <c r="J49" s="389" t="s">
        <v>332</v>
      </c>
      <c r="K49" s="380">
        <v>17</v>
      </c>
      <c r="L49" s="380" t="s">
        <v>350</v>
      </c>
      <c r="M49" s="379" t="s">
        <v>21</v>
      </c>
      <c r="N49" s="380" t="s">
        <v>317</v>
      </c>
      <c r="O49" s="381">
        <v>1</v>
      </c>
      <c r="P49" s="382">
        <v>43160</v>
      </c>
      <c r="Q49" s="382">
        <v>43453</v>
      </c>
      <c r="R49" s="383" t="str">
        <f t="shared" si="10"/>
        <v>CUMPLE</v>
      </c>
      <c r="S49" s="383">
        <f t="shared" si="20"/>
        <v>10</v>
      </c>
      <c r="T49" s="391">
        <v>14596683108</v>
      </c>
      <c r="U49" s="375">
        <f t="shared" si="13"/>
        <v>14596683108</v>
      </c>
      <c r="V49" s="392">
        <f t="shared" si="21"/>
        <v>18683.945701843986</v>
      </c>
      <c r="W49" s="386">
        <f t="shared" si="15"/>
        <v>18683.945701843986</v>
      </c>
      <c r="X49" s="375">
        <f t="shared" si="16"/>
        <v>16974850452.713509</v>
      </c>
      <c r="Y49" s="379" t="s">
        <v>318</v>
      </c>
      <c r="Z49" s="379" t="str">
        <f t="shared" si="17"/>
        <v>CUMPLE</v>
      </c>
      <c r="AA49" s="383" t="str">
        <f t="shared" si="18"/>
        <v>CUMPLE</v>
      </c>
      <c r="AB49" s="387"/>
      <c r="AC49" s="967"/>
      <c r="AD49" s="969"/>
      <c r="AE49" s="383" t="str">
        <f t="shared" si="22"/>
        <v/>
      </c>
      <c r="AF49" s="388" t="str">
        <f>IF(AE49&lt;&gt;"",(SUMIFS($X49:$X50,$M49:$M50,F49,AA49:AA50,"CUMPLE")),"")</f>
        <v/>
      </c>
      <c r="AG49" s="388" t="str">
        <f>IF(AF49&lt;&gt;"",IF(G49&gt;0,(IF(AF49&gt;=($G49*$H33),"CUMPLE","NO CUMPLE")),""),"")</f>
        <v/>
      </c>
      <c r="AH49" s="393"/>
      <c r="AI49" s="973"/>
      <c r="AJ49" s="971"/>
    </row>
    <row r="50" spans="1:44" x14ac:dyDescent="0.25">
      <c r="A50" s="69">
        <v>2</v>
      </c>
      <c r="B50" s="394"/>
      <c r="C50" s="222"/>
      <c r="D50" s="395" t="s">
        <v>270</v>
      </c>
      <c r="E50" s="396">
        <f t="shared" ref="E50" si="33">SUM(E33:E49)</f>
        <v>153848065863</v>
      </c>
      <c r="F50" s="394"/>
      <c r="G50" s="397">
        <f t="shared" ref="G50" si="34">IF((SUM(G33:G49))&gt;1,"ERROR &gt; 100%",SUM(G33:G49))</f>
        <v>1</v>
      </c>
      <c r="H50" s="396">
        <f t="shared" ref="H50:I50" si="35">SUM(H33:H49)</f>
        <v>153848065863</v>
      </c>
      <c r="I50" s="398">
        <f t="shared" si="35"/>
        <v>169338.09914410816</v>
      </c>
      <c r="J50" s="399"/>
      <c r="K50" s="399"/>
      <c r="L50" s="399"/>
      <c r="M50" s="400"/>
      <c r="N50" s="400"/>
      <c r="O50" s="400"/>
      <c r="P50" s="400"/>
      <c r="Q50" s="400"/>
      <c r="R50" s="394">
        <f t="shared" ref="R50" si="36">COUNTIF(R33:R49,"NO CUMPLE")</f>
        <v>0</v>
      </c>
      <c r="S50" s="400">
        <f t="shared" ref="S50:X50" si="37">SUM(S33:S49)</f>
        <v>-982</v>
      </c>
      <c r="T50" s="401"/>
      <c r="U50" s="396">
        <f t="shared" si="37"/>
        <v>198667515169.79999</v>
      </c>
      <c r="V50" s="402">
        <f t="shared" si="37"/>
        <v>294813.47944434057</v>
      </c>
      <c r="W50" s="403">
        <f t="shared" si="37"/>
        <v>250950.00101919193</v>
      </c>
      <c r="X50" s="401">
        <f t="shared" si="37"/>
        <v>227994600625.96234</v>
      </c>
      <c r="Y50" s="400"/>
      <c r="Z50" s="400"/>
      <c r="AA50" s="394"/>
      <c r="AB50" s="400"/>
      <c r="AC50" s="394"/>
      <c r="AD50" s="394">
        <f t="shared" ref="AD50" si="38">COUNTIF(AD33:AD49,"NO CUMPLE")</f>
        <v>0</v>
      </c>
      <c r="AE50" s="394"/>
      <c r="AF50" s="394"/>
      <c r="AG50" s="394"/>
      <c r="AH50" s="400"/>
      <c r="AI50" s="400"/>
      <c r="AJ50" s="404"/>
    </row>
    <row r="51" spans="1:44" ht="49.5" x14ac:dyDescent="0.25">
      <c r="A51" s="962">
        <f t="shared" ref="A51" si="39">A69</f>
        <v>3</v>
      </c>
      <c r="B51" s="373">
        <v>1</v>
      </c>
      <c r="C51" s="220" t="str">
        <f>IF(Proponentes!H28="X",Proponentes!$B$28,"")</f>
        <v/>
      </c>
      <c r="D51" s="374" t="str">
        <f t="shared" si="9"/>
        <v/>
      </c>
      <c r="E51" s="375" t="str">
        <f>IF(D51="","",$AO$3)</f>
        <v/>
      </c>
      <c r="F51" s="220" t="str">
        <f>IF(Proponentes!D28&gt;0,Proponentes!D28,"")</f>
        <v>SEGURIDAD NUEVA ERA LTDA</v>
      </c>
      <c r="G51" s="376">
        <f>IF(Proponentes!F28&gt;0,Proponentes!F28,"")</f>
        <v>1</v>
      </c>
      <c r="H51" s="964">
        <f t="shared" ref="H51" si="40">SUM(E51:E68)</f>
        <v>62046457915</v>
      </c>
      <c r="I51" s="966">
        <f>IF($F51&gt;0,(G69*H51)/$AR$13,"")</f>
        <v>68293.541313071939</v>
      </c>
      <c r="J51" s="377" t="s">
        <v>315</v>
      </c>
      <c r="K51" s="378">
        <v>1</v>
      </c>
      <c r="L51" s="378" t="s">
        <v>351</v>
      </c>
      <c r="M51" s="379" t="s">
        <v>25</v>
      </c>
      <c r="N51" s="380" t="s">
        <v>317</v>
      </c>
      <c r="O51" s="381">
        <v>0.34</v>
      </c>
      <c r="P51" s="382">
        <v>42827</v>
      </c>
      <c r="Q51" s="382">
        <v>43982</v>
      </c>
      <c r="R51" s="383" t="str">
        <f t="shared" si="10"/>
        <v>CUMPLE</v>
      </c>
      <c r="S51" s="379">
        <f t="shared" ref="S51:S57" si="41">IF(P51&gt;0,ROUND(((YEAR(Q51)-YEAR($P51))*12)+(MONTH(Q51)-MONTH($P51))+((DAY(Q51)-DAY($P51)+1)/30),0),"")</f>
        <v>38</v>
      </c>
      <c r="T51" s="384">
        <v>41294825513</v>
      </c>
      <c r="U51" s="375">
        <f t="shared" ref="U51:U68" si="42">IF(T51&gt;0,T51*O51,"")</f>
        <v>14040240674.42</v>
      </c>
      <c r="V51" s="385">
        <f t="shared" ref="V51:V57" si="43">IFERROR(U51/VLOOKUP(YEAR(P51),$AQ$2:$AR$11,2,FALSE),"")</f>
        <v>19032.014545442224</v>
      </c>
      <c r="W51" s="386">
        <f t="shared" ref="W51:W68" si="44">IF(R51="CUMPLE",IFERROR(U51/VLOOKUP(YEAR(Q51),$AQ$3:$AR$13,2,FALSE),""),"")</f>
        <v>15994.751298890526</v>
      </c>
      <c r="X51" s="375">
        <f t="shared" ref="X51:X68" si="45">IFERROR(W51*$AR$13,"")</f>
        <v>14531647418.575813</v>
      </c>
      <c r="Y51" s="379" t="s">
        <v>318</v>
      </c>
      <c r="Z51" s="379" t="str">
        <f t="shared" ref="Z51:Z68" si="46">IF(T51&gt;0,IF(X51&gt;=$Z$18,"CUMPLE","NO CUMPLE"),"")</f>
        <v>CUMPLE</v>
      </c>
      <c r="AA51" s="383" t="str">
        <f t="shared" ref="AA51:AA68" si="47">IF(N51&gt;0,IF(N51="CUMPLE",IF(R51="CUMPLE",IF(Y51="INCLUIDA",IF(Z51="CUMPLE","CUMPLE","NO CUMPLE"),"NO CUMPLE"),"NO CUMPLE"),"NO CUMPLE"),"")</f>
        <v>CUMPLE</v>
      </c>
      <c r="AB51" s="387"/>
      <c r="AC51" s="966">
        <f>IF(F51&gt;0,SUMIFS(W51:W68,AA51:AA68,"CUMPLE"),"")</f>
        <v>76959.336731150572</v>
      </c>
      <c r="AD51" s="968" t="str">
        <f>IF($F51&gt;0,IF(AC51&lt;I51,"NO CUMPLE","CUMPLE"),"")</f>
        <v>CUMPLE</v>
      </c>
      <c r="AE51" s="383" t="str">
        <f t="shared" ref="AE51:AE57" si="48">IF(F51&lt;&gt;"",F51,"")</f>
        <v>SEGURIDAD NUEVA ERA LTDA</v>
      </c>
      <c r="AF51" s="388">
        <f>IF(AE51&lt;&gt;"",(SUMIFS($X51:$X68,$M51:$M68,F51,AA51:AA68,"CUMPLE")),"")</f>
        <v>69919558363.00531</v>
      </c>
      <c r="AG51" s="388" t="str">
        <f>IF(AF51&lt;&gt;"",IF(G51&gt;0,(IF(AF51&gt;=($G51*$H51),"CUMPLE","NO CUMPLE")),""),"")</f>
        <v>CUMPLE</v>
      </c>
      <c r="AH51" s="379"/>
      <c r="AI51" s="972" t="str">
        <f>IF(AC51&gt;I51,IF((COUNTIF(AG51:AG55,"NO CUMPLE"))&lt;1,"HABILITADO","RECHAZADO"),"HABILITADO")</f>
        <v>HABILITADO</v>
      </c>
      <c r="AJ51" s="970" t="s">
        <v>2251</v>
      </c>
    </row>
    <row r="52" spans="1:44" ht="36.75" customHeight="1" x14ac:dyDescent="0.25">
      <c r="A52" s="963"/>
      <c r="B52" s="373">
        <v>2</v>
      </c>
      <c r="C52" s="220" t="str">
        <f>IF(Proponentes!H29="X",Proponentes!$B$28,"")</f>
        <v>SEGURIDAD NUEVA ERA LTDA</v>
      </c>
      <c r="D52" s="374" t="str">
        <f t="shared" si="9"/>
        <v>SEGURIDAD NUEVA ERA LTDA</v>
      </c>
      <c r="E52" s="375">
        <f>IF(D52="","",$AO$4)</f>
        <v>17613055238</v>
      </c>
      <c r="F52" s="220"/>
      <c r="G52" s="376"/>
      <c r="H52" s="965"/>
      <c r="I52" s="967"/>
      <c r="J52" s="389" t="s">
        <v>319</v>
      </c>
      <c r="K52" s="380">
        <v>2</v>
      </c>
      <c r="L52" s="380" t="s">
        <v>352</v>
      </c>
      <c r="M52" s="379" t="s">
        <v>25</v>
      </c>
      <c r="N52" s="380" t="s">
        <v>317</v>
      </c>
      <c r="O52" s="381">
        <v>0.35</v>
      </c>
      <c r="P52" s="382">
        <v>42003</v>
      </c>
      <c r="Q52" s="382">
        <v>42947</v>
      </c>
      <c r="R52" s="383" t="str">
        <f t="shared" si="10"/>
        <v>CUMPLE</v>
      </c>
      <c r="S52" s="379">
        <f t="shared" si="41"/>
        <v>31</v>
      </c>
      <c r="T52" s="384">
        <v>34700532369</v>
      </c>
      <c r="U52" s="375">
        <f t="shared" si="42"/>
        <v>12145186329.15</v>
      </c>
      <c r="V52" s="385">
        <f t="shared" si="43"/>
        <v>19716.211573295455</v>
      </c>
      <c r="W52" s="386">
        <f t="shared" si="44"/>
        <v>16463.205171020865</v>
      </c>
      <c r="X52" s="375">
        <f t="shared" si="45"/>
        <v>14957249941.206903</v>
      </c>
      <c r="Y52" s="379" t="s">
        <v>318</v>
      </c>
      <c r="Z52" s="379" t="str">
        <f t="shared" si="46"/>
        <v>CUMPLE</v>
      </c>
      <c r="AA52" s="383" t="str">
        <f t="shared" si="47"/>
        <v>CUMPLE</v>
      </c>
      <c r="AB52" s="387"/>
      <c r="AC52" s="967"/>
      <c r="AD52" s="969"/>
      <c r="AE52" s="383" t="str">
        <f t="shared" si="48"/>
        <v/>
      </c>
      <c r="AF52" s="388"/>
      <c r="AG52" s="388" t="str">
        <f>IF(AF52&lt;&gt;"",IF(G52&gt;0,(IF(AF52&gt;=($G52*$H51),"CUMPLE","NO CUMPLE")),""),"")</f>
        <v/>
      </c>
      <c r="AH52" s="387"/>
      <c r="AI52" s="973"/>
      <c r="AJ52" s="971"/>
    </row>
    <row r="53" spans="1:44" ht="33" x14ac:dyDescent="0.25">
      <c r="A53" s="963"/>
      <c r="B53" s="373">
        <v>3</v>
      </c>
      <c r="C53" s="220" t="str">
        <f>IF(Proponentes!H30="X",Proponentes!$B$28,"")</f>
        <v/>
      </c>
      <c r="D53" s="374" t="str">
        <f t="shared" si="9"/>
        <v/>
      </c>
      <c r="E53" s="375" t="str">
        <f>IF(D53="","",$AO$5)</f>
        <v/>
      </c>
      <c r="F53" s="220" t="str">
        <f>IF(Proponentes!D30&gt;0,Proponentes!D30,"")</f>
        <v/>
      </c>
      <c r="G53" s="376" t="str">
        <f>IF(Proponentes!F30&gt;0,Proponentes!F30,"")</f>
        <v/>
      </c>
      <c r="H53" s="965"/>
      <c r="I53" s="967"/>
      <c r="J53" s="389" t="s">
        <v>319</v>
      </c>
      <c r="K53" s="380">
        <v>3</v>
      </c>
      <c r="L53" s="380" t="s">
        <v>354</v>
      </c>
      <c r="M53" s="379" t="s">
        <v>25</v>
      </c>
      <c r="N53" s="380" t="s">
        <v>317</v>
      </c>
      <c r="O53" s="381">
        <v>0.5</v>
      </c>
      <c r="P53" s="382">
        <v>40603</v>
      </c>
      <c r="Q53" s="382">
        <v>41729</v>
      </c>
      <c r="R53" s="383" t="str">
        <f t="shared" si="10"/>
        <v>NO CUMPLE</v>
      </c>
      <c r="S53" s="379">
        <f t="shared" si="41"/>
        <v>37</v>
      </c>
      <c r="T53" s="384">
        <v>11093323015</v>
      </c>
      <c r="U53" s="375">
        <f t="shared" si="42"/>
        <v>5546661507.5</v>
      </c>
      <c r="V53" s="385">
        <f t="shared" si="43"/>
        <v>10355.977422516804</v>
      </c>
      <c r="W53" s="386" t="str">
        <f t="shared" si="44"/>
        <v/>
      </c>
      <c r="X53" s="375" t="str">
        <f t="shared" si="45"/>
        <v/>
      </c>
      <c r="Y53" s="379" t="s">
        <v>318</v>
      </c>
      <c r="Z53" s="379" t="str">
        <f t="shared" si="46"/>
        <v>CUMPLE</v>
      </c>
      <c r="AA53" s="383" t="str">
        <f t="shared" si="47"/>
        <v>NO CUMPLE</v>
      </c>
      <c r="AB53" s="387"/>
      <c r="AC53" s="967"/>
      <c r="AD53" s="969"/>
      <c r="AE53" s="383" t="str">
        <f t="shared" si="48"/>
        <v/>
      </c>
      <c r="AF53" s="388" t="str">
        <f>IF(AE53&lt;&gt;"",(SUMIFS($X51:$X61,$M51:$M61,F53,AA51:AA61,"CUMPLE")),"")</f>
        <v/>
      </c>
      <c r="AG53" s="388" t="str">
        <f>IF(AF53&lt;&gt;"",IF(G53&gt;0,(IF(AF53&gt;=($G53*$H51),"CUMPLE","NO CUMPLE")),""),"")</f>
        <v/>
      </c>
      <c r="AH53" s="387"/>
      <c r="AI53" s="973"/>
      <c r="AJ53" s="971"/>
    </row>
    <row r="54" spans="1:44" ht="33" x14ac:dyDescent="0.25">
      <c r="A54" s="963"/>
      <c r="B54" s="373">
        <v>4</v>
      </c>
      <c r="C54" s="220" t="str">
        <f>IF(Proponentes!H31="X",Proponentes!$B$28,"")</f>
        <v/>
      </c>
      <c r="D54" s="374" t="str">
        <f t="shared" si="9"/>
        <v/>
      </c>
      <c r="E54" s="375" t="str">
        <f>IF(D54="","",$AO$6)</f>
        <v/>
      </c>
      <c r="F54" s="220" t="str">
        <f>IF(Proponentes!D31&gt;0,Proponentes!D31,"")</f>
        <v/>
      </c>
      <c r="G54" s="376" t="str">
        <f>IF(Proponentes!F31&gt;0,Proponentes!F31,"")</f>
        <v/>
      </c>
      <c r="H54" s="965"/>
      <c r="I54" s="967"/>
      <c r="J54" s="389" t="s">
        <v>315</v>
      </c>
      <c r="K54" s="378">
        <v>4</v>
      </c>
      <c r="L54" s="380" t="s">
        <v>355</v>
      </c>
      <c r="M54" s="379" t="s">
        <v>25</v>
      </c>
      <c r="N54" s="380" t="s">
        <v>317</v>
      </c>
      <c r="O54" s="381">
        <v>0.5</v>
      </c>
      <c r="P54" s="382">
        <v>40575</v>
      </c>
      <c r="Q54" s="382">
        <v>41729</v>
      </c>
      <c r="R54" s="383" t="str">
        <f t="shared" si="10"/>
        <v>NO CUMPLE</v>
      </c>
      <c r="S54" s="379">
        <f t="shared" si="41"/>
        <v>38</v>
      </c>
      <c r="T54" s="384">
        <v>10373070400</v>
      </c>
      <c r="U54" s="375">
        <f t="shared" si="42"/>
        <v>5186535200</v>
      </c>
      <c r="V54" s="385">
        <f t="shared" si="43"/>
        <v>9683.5982076176242</v>
      </c>
      <c r="W54" s="386" t="str">
        <f t="shared" si="44"/>
        <v/>
      </c>
      <c r="X54" s="375" t="str">
        <f t="shared" si="45"/>
        <v/>
      </c>
      <c r="Y54" s="379" t="s">
        <v>318</v>
      </c>
      <c r="Z54" s="379" t="str">
        <f t="shared" si="46"/>
        <v>CUMPLE</v>
      </c>
      <c r="AA54" s="383" t="str">
        <f t="shared" si="47"/>
        <v>NO CUMPLE</v>
      </c>
      <c r="AB54" s="387"/>
      <c r="AC54" s="967"/>
      <c r="AD54" s="969"/>
      <c r="AE54" s="383" t="str">
        <f t="shared" si="48"/>
        <v/>
      </c>
      <c r="AF54" s="388" t="str">
        <f>IF(AE54&lt;&gt;"",(SUMIFS($X51:$X61,$M51:$M61,F54,AA51:AA61,"CUMPLE")),"")</f>
        <v/>
      </c>
      <c r="AG54" s="388" t="str">
        <f>IF(AF54&lt;&gt;"",IF(G54&gt;0,(IF(AF54&gt;=($G54*$H51),"CUMPLE","NO CUMPLE")),""),"")</f>
        <v/>
      </c>
      <c r="AH54" s="387"/>
      <c r="AI54" s="973"/>
      <c r="AJ54" s="971"/>
    </row>
    <row r="55" spans="1:44" ht="58.5" customHeight="1" x14ac:dyDescent="0.25">
      <c r="A55" s="963"/>
      <c r="B55" s="373">
        <v>5</v>
      </c>
      <c r="C55" s="220" t="str">
        <f>IF(Proponentes!H32="X",Proponentes!$B$28,"")</f>
        <v/>
      </c>
      <c r="D55" s="374" t="str">
        <f t="shared" si="9"/>
        <v/>
      </c>
      <c r="E55" s="375" t="str">
        <f>IF(D55="","",$AO$7)</f>
        <v/>
      </c>
      <c r="F55" s="220" t="str">
        <f>IF(Proponentes!D32&gt;0,Proponentes!D32,"")</f>
        <v/>
      </c>
      <c r="G55" s="376" t="str">
        <f>IF(Proponentes!F32&gt;0,Proponentes!F32,"")</f>
        <v/>
      </c>
      <c r="H55" s="965"/>
      <c r="I55" s="967"/>
      <c r="J55" s="389" t="s">
        <v>341</v>
      </c>
      <c r="K55" s="380">
        <v>5</v>
      </c>
      <c r="L55" s="380" t="s">
        <v>356</v>
      </c>
      <c r="M55" s="379" t="s">
        <v>25</v>
      </c>
      <c r="N55" s="380" t="s">
        <v>317</v>
      </c>
      <c r="O55" s="381">
        <v>0.45</v>
      </c>
      <c r="P55" s="382">
        <v>43435</v>
      </c>
      <c r="Q55" s="382">
        <v>44165</v>
      </c>
      <c r="R55" s="383" t="str">
        <f t="shared" si="10"/>
        <v>CUMPLE</v>
      </c>
      <c r="S55" s="379">
        <f t="shared" si="41"/>
        <v>24</v>
      </c>
      <c r="T55" s="384">
        <v>13514202375</v>
      </c>
      <c r="U55" s="375">
        <f t="shared" si="42"/>
        <v>6081391068.75</v>
      </c>
      <c r="V55" s="385">
        <f t="shared" si="43"/>
        <v>7784.2602788252552</v>
      </c>
      <c r="W55" s="386">
        <f t="shared" si="44"/>
        <v>6927.9679708886842</v>
      </c>
      <c r="X55" s="375">
        <f t="shared" si="45"/>
        <v>6294239028.7196131</v>
      </c>
      <c r="Y55" s="379" t="s">
        <v>318</v>
      </c>
      <c r="Z55" s="379" t="str">
        <f t="shared" si="46"/>
        <v>CUMPLE</v>
      </c>
      <c r="AA55" s="383" t="str">
        <f t="shared" si="47"/>
        <v>CUMPLE</v>
      </c>
      <c r="AB55" s="387"/>
      <c r="AC55" s="967"/>
      <c r="AD55" s="969"/>
      <c r="AE55" s="383" t="str">
        <f t="shared" si="48"/>
        <v/>
      </c>
      <c r="AF55" s="388" t="str">
        <f>IF(AE55&lt;&gt;"",(SUMIFS($X55:$X69,$M55:$M69,F55,AA55:AA69,"CUMPLE")),"")</f>
        <v/>
      </c>
      <c r="AG55" s="388" t="str">
        <f>IF(AF55&lt;&gt;"",IF(G55&gt;0,(IF(AF55&gt;=($G55*$H51),"CUMPLE","NO CUMPLE")),""),"")</f>
        <v/>
      </c>
      <c r="AH55" s="387"/>
      <c r="AI55" s="973"/>
      <c r="AJ55" s="971"/>
    </row>
    <row r="56" spans="1:44" ht="49.5" x14ac:dyDescent="0.25">
      <c r="A56" s="963"/>
      <c r="B56" s="373">
        <v>6</v>
      </c>
      <c r="C56" s="220" t="str">
        <f>IF(Proponentes!H33="X",Proponentes!$B$28,"")</f>
        <v/>
      </c>
      <c r="D56" s="374" t="str">
        <f t="shared" si="9"/>
        <v/>
      </c>
      <c r="E56" s="375" t="str">
        <f>IF(D56="","",$AO$8)</f>
        <v/>
      </c>
      <c r="F56" s="220" t="str">
        <f>IF(Proponentes!D33&gt;0,Proponentes!D33,"")</f>
        <v/>
      </c>
      <c r="G56" s="376" t="str">
        <f>IF(Proponentes!F33&gt;0,Proponentes!F33,"")</f>
        <v/>
      </c>
      <c r="H56" s="965"/>
      <c r="I56" s="967"/>
      <c r="J56" s="389" t="s">
        <v>315</v>
      </c>
      <c r="K56" s="380">
        <v>6</v>
      </c>
      <c r="L56" s="380" t="s">
        <v>357</v>
      </c>
      <c r="M56" s="379" t="s">
        <v>25</v>
      </c>
      <c r="N56" s="380" t="s">
        <v>317</v>
      </c>
      <c r="O56" s="381">
        <v>0.5</v>
      </c>
      <c r="P56" s="382">
        <v>42705</v>
      </c>
      <c r="Q56" s="382">
        <v>43434</v>
      </c>
      <c r="R56" s="383" t="str">
        <f t="shared" si="10"/>
        <v>CUMPLE</v>
      </c>
      <c r="S56" s="379">
        <f t="shared" si="41"/>
        <v>24</v>
      </c>
      <c r="T56" s="384">
        <v>7689072780</v>
      </c>
      <c r="U56" s="375">
        <f t="shared" si="42"/>
        <v>3844536390</v>
      </c>
      <c r="V56" s="385">
        <f t="shared" si="43"/>
        <v>5576.1962564634387</v>
      </c>
      <c r="W56" s="386">
        <f>IF(R56="CUMPLE",IFERROR(U56/VLOOKUP(YEAR(Q56),$AQ$3:$AR$13,2,FALSE),""),"")</f>
        <v>4921.0569708233816</v>
      </c>
      <c r="X56" s="375">
        <f t="shared" si="45"/>
        <v>4470908205.4742832</v>
      </c>
      <c r="Y56" s="379" t="s">
        <v>318</v>
      </c>
      <c r="Z56" s="379" t="str">
        <f t="shared" si="46"/>
        <v>CUMPLE</v>
      </c>
      <c r="AA56" s="383" t="str">
        <f t="shared" si="47"/>
        <v>CUMPLE</v>
      </c>
      <c r="AB56" s="387"/>
      <c r="AC56" s="967"/>
      <c r="AD56" s="969"/>
      <c r="AE56" s="383" t="str">
        <f t="shared" si="48"/>
        <v/>
      </c>
      <c r="AF56" s="388" t="str">
        <f>IF(AE56&lt;&gt;"",(SUMIFS($X56:$X69,$M56:$M69,F56,AA56:AA69,"CUMPLE")),"")</f>
        <v/>
      </c>
      <c r="AG56" s="388" t="str">
        <f>IF(AF56&lt;&gt;"",IF(G56&gt;0,(IF(AF56&gt;=($G56*$H51),"CUMPLE","NO CUMPLE")),""),"")</f>
        <v/>
      </c>
      <c r="AH56" s="387"/>
      <c r="AI56" s="973"/>
      <c r="AJ56" s="971"/>
    </row>
    <row r="57" spans="1:44" ht="44.25" customHeight="1" x14ac:dyDescent="0.25">
      <c r="A57" s="963"/>
      <c r="B57" s="373">
        <v>7</v>
      </c>
      <c r="C57" s="220" t="str">
        <f>IF(Proponentes!H34="X",Proponentes!$B$28,"")</f>
        <v/>
      </c>
      <c r="D57" s="374" t="str">
        <f t="shared" si="9"/>
        <v/>
      </c>
      <c r="E57" s="375" t="str">
        <f>IF(D57="","",$AO$9)</f>
        <v/>
      </c>
      <c r="F57" s="220" t="str">
        <f>IF(Proponentes!D34&gt;0,Proponentes!D34,"")</f>
        <v/>
      </c>
      <c r="G57" s="376" t="str">
        <f>IF(Proponentes!F34&gt;0,Proponentes!F34,"")</f>
        <v/>
      </c>
      <c r="H57" s="965"/>
      <c r="I57" s="967"/>
      <c r="J57" s="389" t="s">
        <v>358</v>
      </c>
      <c r="K57" s="378">
        <v>7</v>
      </c>
      <c r="L57" s="380" t="s">
        <v>359</v>
      </c>
      <c r="M57" s="379" t="s">
        <v>25</v>
      </c>
      <c r="N57" s="380" t="s">
        <v>317</v>
      </c>
      <c r="O57" s="381">
        <v>0.15</v>
      </c>
      <c r="P57" s="382">
        <v>43004</v>
      </c>
      <c r="Q57" s="382">
        <v>43982</v>
      </c>
      <c r="R57" s="383" t="str">
        <f t="shared" si="10"/>
        <v>CUMPLE</v>
      </c>
      <c r="S57" s="379">
        <f t="shared" si="41"/>
        <v>32</v>
      </c>
      <c r="T57" s="391">
        <v>25097106106</v>
      </c>
      <c r="U57" s="375">
        <f t="shared" si="42"/>
        <v>3764565915.9000001</v>
      </c>
      <c r="V57" s="385">
        <f t="shared" si="43"/>
        <v>5102.9946658406952</v>
      </c>
      <c r="W57" s="386">
        <f t="shared" si="44"/>
        <v>4288.62275009313</v>
      </c>
      <c r="X57" s="375">
        <f t="shared" si="45"/>
        <v>3896325272.6511111</v>
      </c>
      <c r="Y57" s="379" t="s">
        <v>318</v>
      </c>
      <c r="Z57" s="379" t="str">
        <f t="shared" si="46"/>
        <v>CUMPLE</v>
      </c>
      <c r="AA57" s="383" t="str">
        <f t="shared" si="47"/>
        <v>CUMPLE</v>
      </c>
      <c r="AB57" s="387"/>
      <c r="AC57" s="967"/>
      <c r="AD57" s="969"/>
      <c r="AE57" s="383" t="str">
        <f t="shared" si="48"/>
        <v/>
      </c>
      <c r="AF57" s="388" t="str">
        <f>IF(AE57&lt;&gt;"",(SUMIFS($X57:$X69,$M57:$M69,F57,AA57:AA69,"CUMPLE")),"")</f>
        <v/>
      </c>
      <c r="AG57" s="388" t="str">
        <f>IF(AF57&lt;&gt;"",IF(G57&gt;0,(IF(AF57&gt;=($G57*$H51),"CUMPLE","NO CUMPLE")),""),"")</f>
        <v/>
      </c>
      <c r="AH57" s="387"/>
      <c r="AI57" s="973"/>
      <c r="AJ57" s="971"/>
    </row>
    <row r="58" spans="1:44" ht="49.5" x14ac:dyDescent="0.25">
      <c r="A58" s="963"/>
      <c r="B58" s="373">
        <v>8</v>
      </c>
      <c r="C58" s="220" t="str">
        <f>IF(Proponentes!H35="X",Proponentes!$B$28,"")</f>
        <v>SEGURIDAD NUEVA ERA LTDA</v>
      </c>
      <c r="D58" s="374" t="str">
        <f t="shared" si="9"/>
        <v>SEGURIDAD NUEVA ERA LTDA</v>
      </c>
      <c r="E58" s="375">
        <f>IF(D58="","",$AO$10)</f>
        <v>19803878581</v>
      </c>
      <c r="F58" s="220"/>
      <c r="G58" s="376"/>
      <c r="H58" s="965"/>
      <c r="I58" s="967"/>
      <c r="J58" s="389" t="s">
        <v>321</v>
      </c>
      <c r="K58" s="380">
        <v>8</v>
      </c>
      <c r="L58" s="380" t="s">
        <v>360</v>
      </c>
      <c r="M58" s="379" t="s">
        <v>25</v>
      </c>
      <c r="N58" s="380" t="s">
        <v>317</v>
      </c>
      <c r="O58" s="381">
        <v>1</v>
      </c>
      <c r="P58" s="382">
        <v>43405</v>
      </c>
      <c r="Q58" s="382">
        <v>43769</v>
      </c>
      <c r="R58" s="383" t="str">
        <f t="shared" si="10"/>
        <v>CUMPLE</v>
      </c>
      <c r="S58" s="379"/>
      <c r="T58" s="391">
        <v>3199064711</v>
      </c>
      <c r="U58" s="375">
        <f t="shared" si="42"/>
        <v>3199064711</v>
      </c>
      <c r="V58" s="385"/>
      <c r="W58" s="386">
        <f t="shared" si="44"/>
        <v>3863.0635212941183</v>
      </c>
      <c r="X58" s="375">
        <f t="shared" si="45"/>
        <v>3509693648.7472601</v>
      </c>
      <c r="Y58" s="379" t="s">
        <v>318</v>
      </c>
      <c r="Z58" s="379" t="str">
        <f t="shared" si="46"/>
        <v>CUMPLE</v>
      </c>
      <c r="AA58" s="383" t="str">
        <f t="shared" si="47"/>
        <v>CUMPLE</v>
      </c>
      <c r="AB58" s="387"/>
      <c r="AC58" s="967"/>
      <c r="AD58" s="969"/>
      <c r="AE58" s="383"/>
      <c r="AF58" s="388"/>
      <c r="AG58" s="388" t="str">
        <f>IF(AF58&lt;&gt;"",IF(G58&gt;0,(IF(AF58&gt;=($G58*$H51),"CUMPLE","NO CUMPLE")),""),"")</f>
        <v/>
      </c>
      <c r="AH58" s="387"/>
      <c r="AI58" s="973"/>
      <c r="AJ58" s="971"/>
    </row>
    <row r="59" spans="1:44" ht="48" customHeight="1" x14ac:dyDescent="0.25">
      <c r="A59" s="963"/>
      <c r="B59" s="373">
        <v>9</v>
      </c>
      <c r="C59" s="220" t="str">
        <f>IF(Proponentes!H36="X",Proponentes!$B$28,"")</f>
        <v>SEGURIDAD NUEVA ERA LTDA</v>
      </c>
      <c r="D59" s="374" t="str">
        <f t="shared" si="9"/>
        <v>SEGURIDAD NUEVA ERA LTDA</v>
      </c>
      <c r="E59" s="375">
        <f>IF(D59="","",$AO$11)</f>
        <v>24629524096</v>
      </c>
      <c r="F59" s="220"/>
      <c r="G59" s="376"/>
      <c r="H59" s="965"/>
      <c r="I59" s="967"/>
      <c r="J59" s="389" t="s">
        <v>358</v>
      </c>
      <c r="K59" s="380">
        <v>9</v>
      </c>
      <c r="L59" s="380" t="s">
        <v>361</v>
      </c>
      <c r="M59" s="379" t="s">
        <v>25</v>
      </c>
      <c r="N59" s="380" t="s">
        <v>317</v>
      </c>
      <c r="O59" s="381">
        <v>0.33</v>
      </c>
      <c r="P59" s="382">
        <v>42734</v>
      </c>
      <c r="Q59" s="382">
        <v>43041</v>
      </c>
      <c r="R59" s="383" t="str">
        <f t="shared" si="10"/>
        <v>CUMPLE</v>
      </c>
      <c r="S59" s="383"/>
      <c r="T59" s="391">
        <v>9914415921</v>
      </c>
      <c r="U59" s="375">
        <f t="shared" si="42"/>
        <v>3271757253.9300003</v>
      </c>
      <c r="V59" s="392"/>
      <c r="W59" s="386">
        <f t="shared" si="44"/>
        <v>4434.9760869411984</v>
      </c>
      <c r="X59" s="375">
        <f t="shared" si="45"/>
        <v>4029291084.3643394</v>
      </c>
      <c r="Y59" s="379" t="s">
        <v>318</v>
      </c>
      <c r="Z59" s="379" t="str">
        <f t="shared" si="46"/>
        <v>CUMPLE</v>
      </c>
      <c r="AA59" s="383" t="str">
        <f t="shared" si="47"/>
        <v>CUMPLE</v>
      </c>
      <c r="AB59" s="387"/>
      <c r="AC59" s="967"/>
      <c r="AD59" s="969"/>
      <c r="AE59" s="383"/>
      <c r="AF59" s="388"/>
      <c r="AG59" s="388" t="str">
        <f>IF(AF59&lt;&gt;"",IF(G59&gt;0,(IF(AF59&gt;=($G59*$H51),"CUMPLE","NO CUMPLE")),""),"")</f>
        <v/>
      </c>
      <c r="AH59" s="393"/>
      <c r="AI59" s="973"/>
      <c r="AJ59" s="971"/>
    </row>
    <row r="60" spans="1:44" ht="33" x14ac:dyDescent="0.25">
      <c r="A60" s="963"/>
      <c r="B60" s="373">
        <v>10</v>
      </c>
      <c r="C60" s="220" t="str">
        <f>IF(Proponentes!H37="X",Proponentes!$B$28,"")</f>
        <v/>
      </c>
      <c r="D60" s="374" t="str">
        <f t="shared" si="9"/>
        <v/>
      </c>
      <c r="E60" s="375" t="str">
        <f>IF(D60="","",$AO$12)</f>
        <v/>
      </c>
      <c r="F60" s="220"/>
      <c r="G60" s="376"/>
      <c r="H60" s="965"/>
      <c r="I60" s="967"/>
      <c r="J60" s="389" t="s">
        <v>362</v>
      </c>
      <c r="K60" s="378">
        <v>10</v>
      </c>
      <c r="L60" s="380" t="s">
        <v>363</v>
      </c>
      <c r="M60" s="379" t="s">
        <v>25</v>
      </c>
      <c r="N60" s="380" t="s">
        <v>317</v>
      </c>
      <c r="O60" s="381">
        <v>0.5</v>
      </c>
      <c r="P60" s="382">
        <v>42309</v>
      </c>
      <c r="Q60" s="382">
        <v>42674</v>
      </c>
      <c r="R60" s="383" t="str">
        <f t="shared" si="10"/>
        <v>CUMPLE</v>
      </c>
      <c r="S60" s="383"/>
      <c r="T60" s="391">
        <v>5566578214</v>
      </c>
      <c r="U60" s="375">
        <f t="shared" si="42"/>
        <v>2783289107</v>
      </c>
      <c r="V60" s="392"/>
      <c r="W60" s="386">
        <f t="shared" si="44"/>
        <v>4036.9409272541357</v>
      </c>
      <c r="X60" s="375">
        <f t="shared" si="45"/>
        <v>3667665792.8744907</v>
      </c>
      <c r="Y60" s="379" t="s">
        <v>318</v>
      </c>
      <c r="Z60" s="379" t="str">
        <f t="shared" si="46"/>
        <v>CUMPLE</v>
      </c>
      <c r="AA60" s="383" t="str">
        <f t="shared" si="47"/>
        <v>CUMPLE</v>
      </c>
      <c r="AB60" s="387"/>
      <c r="AC60" s="967"/>
      <c r="AD60" s="969"/>
      <c r="AE60" s="383"/>
      <c r="AF60" s="388"/>
      <c r="AG60" s="388" t="str">
        <f>IF(AF60&lt;&gt;"",IF(G60&gt;0,(IF(AF60&gt;=($G60*$H51),"CUMPLE","NO CUMPLE")),""),"")</f>
        <v/>
      </c>
      <c r="AH60" s="393"/>
      <c r="AI60" s="973"/>
      <c r="AJ60" s="971"/>
    </row>
    <row r="61" spans="1:44" ht="33" x14ac:dyDescent="0.25">
      <c r="A61" s="963"/>
      <c r="B61" s="373">
        <v>11</v>
      </c>
      <c r="C61" s="220" t="str">
        <f>IF(Proponentes!H38="X",Proponentes!$B$28,"")</f>
        <v/>
      </c>
      <c r="D61" s="374" t="str">
        <f t="shared" si="9"/>
        <v/>
      </c>
      <c r="E61" s="375" t="str">
        <f>IF(D61="","",$AO$13)</f>
        <v/>
      </c>
      <c r="F61" s="220" t="str">
        <f>IF(Proponentes!D38&gt;0,Proponentes!D38,"")</f>
        <v/>
      </c>
      <c r="G61" s="376" t="str">
        <f>IF(Proponentes!F38&gt;0,Proponentes!F38,"")</f>
        <v/>
      </c>
      <c r="H61" s="965"/>
      <c r="I61" s="967"/>
      <c r="J61" s="389" t="s">
        <v>358</v>
      </c>
      <c r="K61" s="380">
        <v>11</v>
      </c>
      <c r="L61" s="380" t="s">
        <v>364</v>
      </c>
      <c r="M61" s="379" t="s">
        <v>25</v>
      </c>
      <c r="N61" s="380" t="s">
        <v>317</v>
      </c>
      <c r="O61" s="381">
        <v>1</v>
      </c>
      <c r="P61" s="382">
        <v>43546</v>
      </c>
      <c r="Q61" s="382">
        <v>43845</v>
      </c>
      <c r="R61" s="383" t="str">
        <f t="shared" si="10"/>
        <v>CUMPLE</v>
      </c>
      <c r="S61" s="383">
        <f t="shared" ref="S61:S68" si="49">IF(P61&gt;0,ROUND(((YEAR(Q61)-YEAR($P61))*12)+(MONTH(Q61)-MONTH($P61))+((DAY(Q61)-DAY($P61)+1)/30),0),"")</f>
        <v>10</v>
      </c>
      <c r="T61" s="391">
        <v>2142916040</v>
      </c>
      <c r="U61" s="375">
        <f t="shared" si="42"/>
        <v>2142916040</v>
      </c>
      <c r="V61" s="392">
        <f t="shared" ref="V61:V68" si="50">IFERROR(U61/VLOOKUP(YEAR(P61),$AQ$2:$AR$11,2,FALSE),"")</f>
        <v>2587.7003221770865</v>
      </c>
      <c r="W61" s="386">
        <f t="shared" si="44"/>
        <v>2441.2266077924091</v>
      </c>
      <c r="X61" s="375">
        <f t="shared" si="45"/>
        <v>2217917845.0712061</v>
      </c>
      <c r="Y61" s="379" t="s">
        <v>318</v>
      </c>
      <c r="Z61" s="379" t="str">
        <f t="shared" si="46"/>
        <v>CUMPLE</v>
      </c>
      <c r="AA61" s="383" t="str">
        <f t="shared" si="47"/>
        <v>CUMPLE</v>
      </c>
      <c r="AB61" s="387"/>
      <c r="AC61" s="967"/>
      <c r="AD61" s="969"/>
      <c r="AE61" s="383" t="str">
        <f t="shared" ref="AE61:AE68" si="51">IF(F61&lt;&gt;"",F61,"")</f>
        <v/>
      </c>
      <c r="AF61" s="388" t="str">
        <f>IF(AE61&lt;&gt;"",(SUMIFS($X61:$X69,$M61:$M69,F61,AA61:AA69,"CUMPLE")),"")</f>
        <v/>
      </c>
      <c r="AG61" s="388" t="str">
        <f>IF(AF61&lt;&gt;"",IF(G61&gt;0,(IF(AF61&gt;=($G61*$H51),"CUMPLE","NO CUMPLE")),""),"")</f>
        <v/>
      </c>
      <c r="AH61" s="393"/>
      <c r="AI61" s="973"/>
      <c r="AJ61" s="971"/>
    </row>
    <row r="62" spans="1:44" ht="49.5" x14ac:dyDescent="0.25">
      <c r="A62" s="963"/>
      <c r="B62" s="373">
        <v>12</v>
      </c>
      <c r="C62" s="220" t="str">
        <f>IF(Proponentes!H39="X",Proponentes!$B$28,"")</f>
        <v>SEGURIDAD NUEVA ERA LTDA</v>
      </c>
      <c r="D62" s="374"/>
      <c r="E62" s="375" t="str">
        <f t="shared" ref="E62:E68" si="52">IF(D62="","",$AO$14)</f>
        <v/>
      </c>
      <c r="F62" s="220" t="str">
        <f>IF(Proponentes!D38&gt;0,Proponentes!D38,"")</f>
        <v/>
      </c>
      <c r="G62" s="376" t="str">
        <f>IF(Proponentes!F38&gt;0,Proponentes!F38,"")</f>
        <v/>
      </c>
      <c r="H62" s="965"/>
      <c r="I62" s="967"/>
      <c r="J62" s="389" t="s">
        <v>332</v>
      </c>
      <c r="K62" s="380">
        <v>12</v>
      </c>
      <c r="L62" s="380" t="s">
        <v>365</v>
      </c>
      <c r="M62" s="379" t="s">
        <v>25</v>
      </c>
      <c r="N62" s="380" t="s">
        <v>317</v>
      </c>
      <c r="O62" s="381">
        <v>1</v>
      </c>
      <c r="P62" s="382">
        <v>42718</v>
      </c>
      <c r="Q62" s="382">
        <v>43449</v>
      </c>
      <c r="R62" s="383" t="str">
        <f t="shared" ref="R62:R67" si="53">IF(Q62&lt;&gt;"",IF(P62&gt;0,IF(P62&gt;=$P$18,IF(Q62&lt;=$Q$18,"CUMPLE","NO CUMPLE"),"NO CUMPLE"),""),"")</f>
        <v>CUMPLE</v>
      </c>
      <c r="S62" s="383">
        <f t="shared" ref="S62:S67" si="54">IF(P62&gt;0,ROUND(((YEAR(Q62)-YEAR($P62))*12)+(MONTH(Q62)-MONTH($P62))+((DAY(Q62)-DAY($P62)+1)/30),0),"")</f>
        <v>24</v>
      </c>
      <c r="T62" s="391">
        <v>2131581735</v>
      </c>
      <c r="U62" s="375">
        <f t="shared" ref="U62:U67" si="55">IF(T62&gt;0,T62*O62,"")</f>
        <v>2131581735</v>
      </c>
      <c r="V62" s="392">
        <f t="shared" si="50"/>
        <v>3091.6908790276379</v>
      </c>
      <c r="W62" s="386">
        <f t="shared" si="44"/>
        <v>2728.4525601542159</v>
      </c>
      <c r="X62" s="375">
        <f t="shared" ref="X62:X67" si="56">IFERROR(W62*$AR$13,"")</f>
        <v>2478870090.6666694</v>
      </c>
      <c r="Y62" s="379" t="s">
        <v>318</v>
      </c>
      <c r="Z62" s="379" t="str">
        <f t="shared" si="46"/>
        <v>CUMPLE</v>
      </c>
      <c r="AA62" s="383" t="str">
        <f t="shared" si="47"/>
        <v>CUMPLE</v>
      </c>
      <c r="AB62" s="387"/>
      <c r="AC62" s="967"/>
      <c r="AD62" s="969"/>
      <c r="AE62" s="383" t="str">
        <f t="shared" si="51"/>
        <v/>
      </c>
      <c r="AF62" s="388" t="str">
        <f>IF(AE62&lt;&gt;"",(SUMIFS($X62:$X68,$M62:$M68,F62,AA62:AA68,"CUMPLE")),"")</f>
        <v/>
      </c>
      <c r="AG62" s="388" t="str">
        <f>IF(AF62&lt;&gt;"",IF(G62&gt;0,(IF(AF62&gt;=($G62*$H50),"CUMPLE","NO CUMPLE")),""),"")</f>
        <v/>
      </c>
      <c r="AH62" s="393"/>
      <c r="AI62" s="973"/>
      <c r="AJ62" s="971"/>
    </row>
    <row r="63" spans="1:44" ht="33" x14ac:dyDescent="0.25">
      <c r="A63" s="963"/>
      <c r="B63" s="408"/>
      <c r="C63" s="237"/>
      <c r="D63" s="374"/>
      <c r="E63" s="409" t="str">
        <f t="shared" si="52"/>
        <v/>
      </c>
      <c r="F63" s="237" t="str">
        <f>IF(Proponentes!D34&gt;0,Proponentes!D34,"")</f>
        <v/>
      </c>
      <c r="G63" s="410" t="str">
        <f>IF(Proponentes!F34&gt;0,Proponentes!F34,"")</f>
        <v/>
      </c>
      <c r="H63" s="965"/>
      <c r="I63" s="967"/>
      <c r="J63" s="389" t="s">
        <v>315</v>
      </c>
      <c r="K63" s="380">
        <v>13</v>
      </c>
      <c r="L63" s="380" t="s">
        <v>366</v>
      </c>
      <c r="M63" s="379" t="s">
        <v>25</v>
      </c>
      <c r="N63" s="380" t="s">
        <v>317</v>
      </c>
      <c r="O63" s="381">
        <v>1</v>
      </c>
      <c r="P63" s="382">
        <v>41974</v>
      </c>
      <c r="Q63" s="382">
        <v>42714</v>
      </c>
      <c r="R63" s="411" t="str">
        <f>IF(Q63&lt;&gt;"",IF(P63&gt;0,IF(P63&gt;=$P$18,IF(Q63&lt;=$Q$18,"CUMPLE","NO CUMPLE"),"NO CUMPLE"),""),"")</f>
        <v>CUMPLE</v>
      </c>
      <c r="S63" s="411">
        <f>IF(P63&gt;0,ROUND(((YEAR(Q63)-YEAR($P63))*12)+(MONTH(Q63)-MONTH($P63))+((DAY(Q63)-DAY($P63)+1)/30),0),"")</f>
        <v>24</v>
      </c>
      <c r="T63" s="391">
        <v>2043238318</v>
      </c>
      <c r="U63" s="409">
        <f>IF(T63&gt;0,T63*O63,"")</f>
        <v>2043238318</v>
      </c>
      <c r="V63" s="412">
        <f>IFERROR(U63/VLOOKUP(YEAR(P63),$AQ$2:$AR$11,2,FALSE),"")</f>
        <v>3316.9453214285713</v>
      </c>
      <c r="W63" s="413">
        <f>IF(R63="CUMPLE",IFERROR(U63/VLOOKUP(YEAR(Q63),$AQ$3:$AR$13,2,FALSE),""),"")</f>
        <v>2963.5557331515474</v>
      </c>
      <c r="X63" s="409">
        <f>IFERROR(W63*$AR$13,"")</f>
        <v>2692467436.0172429</v>
      </c>
      <c r="Y63" s="379" t="s">
        <v>318</v>
      </c>
      <c r="Z63" s="379" t="str">
        <f>IF(T63&gt;0,IF(X63&gt;=$Z$18,"CUMPLE","NO CUMPLE"),"")</f>
        <v>CUMPLE</v>
      </c>
      <c r="AA63" s="411" t="str">
        <f>IF(N63&gt;0,IF(N63="CUMPLE",IF(R63="CUMPLE",IF(Y63="INCLUIDA",IF(Z63="CUMPLE","CUMPLE","NO CUMPLE"),"NO CUMPLE"),"NO CUMPLE"),"NO CUMPLE"),"")</f>
        <v>CUMPLE</v>
      </c>
      <c r="AB63" s="387"/>
      <c r="AC63" s="967"/>
      <c r="AD63" s="969"/>
      <c r="AE63" s="411" t="str">
        <f>IF(F63&lt;&gt;"",F63,"")</f>
        <v/>
      </c>
      <c r="AF63" s="414" t="str">
        <f t="shared" ref="AF63:AF68" si="57">IF(AE63&lt;&gt;"",(SUMIFS($X63:$X64,$M63:$M64,F63,AA63:AA64,"CUMPLE")),"")</f>
        <v/>
      </c>
      <c r="AG63" s="414" t="str">
        <f t="shared" ref="AG63:AG68" si="58">IF(AF63&lt;&gt;"",IF(G63&gt;0,(IF(AF63&gt;=($G63*$H46),"CUMPLE","NO CUMPLE")),""),"")</f>
        <v/>
      </c>
      <c r="AH63" s="415"/>
      <c r="AI63" s="973"/>
      <c r="AJ63" s="971"/>
      <c r="AK63" s="416"/>
      <c r="AL63" s="416"/>
      <c r="AM63" s="416"/>
      <c r="AN63" s="416"/>
      <c r="AO63" s="416"/>
      <c r="AP63" s="416"/>
      <c r="AQ63" s="416"/>
      <c r="AR63" s="416"/>
    </row>
    <row r="64" spans="1:44" ht="49.5" x14ac:dyDescent="0.25">
      <c r="A64" s="963"/>
      <c r="B64" s="408"/>
      <c r="C64" s="237"/>
      <c r="D64" s="374"/>
      <c r="E64" s="409" t="str">
        <f t="shared" si="52"/>
        <v/>
      </c>
      <c r="F64" s="237" t="str">
        <f>IF(Proponentes!D35&gt;0,Proponentes!D35,"")</f>
        <v/>
      </c>
      <c r="G64" s="410" t="str">
        <f>IF(Proponentes!F35&gt;0,Proponentes!F35,"")</f>
        <v/>
      </c>
      <c r="H64" s="965"/>
      <c r="I64" s="967"/>
      <c r="J64" s="389" t="s">
        <v>315</v>
      </c>
      <c r="K64" s="380">
        <v>14</v>
      </c>
      <c r="L64" s="380" t="s">
        <v>367</v>
      </c>
      <c r="M64" s="379" t="s">
        <v>25</v>
      </c>
      <c r="N64" s="380" t="s">
        <v>317</v>
      </c>
      <c r="O64" s="381">
        <v>1</v>
      </c>
      <c r="P64" s="382">
        <v>41389</v>
      </c>
      <c r="Q64" s="382">
        <v>41663</v>
      </c>
      <c r="R64" s="411" t="str">
        <f>IF(Q64&lt;&gt;"",IF(P64&gt;0,IF(P64&gt;=$P$18,IF(Q64&lt;=$Q$18,"CUMPLE","NO CUMPLE"),"NO CUMPLE"),""),"")</f>
        <v>CUMPLE</v>
      </c>
      <c r="S64" s="411">
        <f>IF(P64&gt;0,ROUND(((YEAR(Q64)-YEAR($P64))*12)+(MONTH(Q64)-MONTH($P64))+((DAY(Q64)-DAY($P64)+1)/30),0),"")</f>
        <v>9</v>
      </c>
      <c r="T64" s="391">
        <v>1796614596</v>
      </c>
      <c r="U64" s="409">
        <f>IF(T64&gt;0,T64*O64,"")</f>
        <v>1796614596</v>
      </c>
      <c r="V64" s="412">
        <f>IFERROR(U64/VLOOKUP(YEAR(P64),$AQ$2:$AR$11,2,FALSE),"")</f>
        <v>3047.6922748091602</v>
      </c>
      <c r="W64" s="413">
        <f>IF(R64="CUMPLE",IFERROR(U64/VLOOKUP(YEAR(Q64),$AQ$3:$AR$13,2,FALSE),""),"")</f>
        <v>2916.5821363636364</v>
      </c>
      <c r="X64" s="409">
        <f>IFERROR(W64*$AR$13,"")</f>
        <v>2649790702.0219092</v>
      </c>
      <c r="Y64" s="379" t="s">
        <v>318</v>
      </c>
      <c r="Z64" s="379" t="str">
        <f>IF(T64&gt;0,IF(X64&gt;=$Z$18,"CUMPLE","NO CUMPLE"),"")</f>
        <v>CUMPLE</v>
      </c>
      <c r="AA64" s="411" t="str">
        <f>IF(N64&gt;0,IF(N64="CUMPLE",IF(R64="CUMPLE",IF(Y64="INCLUIDA",IF(Z64="CUMPLE","CUMPLE","NO CUMPLE"),"NO CUMPLE"),"NO CUMPLE"),"NO CUMPLE"),"")</f>
        <v>CUMPLE</v>
      </c>
      <c r="AB64" s="387"/>
      <c r="AC64" s="967"/>
      <c r="AD64" s="969"/>
      <c r="AE64" s="411" t="str">
        <f>IF(F64&lt;&gt;"",F64,"")</f>
        <v/>
      </c>
      <c r="AF64" s="414" t="str">
        <f t="shared" si="57"/>
        <v/>
      </c>
      <c r="AG64" s="414" t="str">
        <f t="shared" si="58"/>
        <v/>
      </c>
      <c r="AH64" s="415"/>
      <c r="AI64" s="973"/>
      <c r="AJ64" s="971"/>
      <c r="AK64" s="416"/>
      <c r="AL64" s="416"/>
      <c r="AM64" s="416"/>
      <c r="AN64" s="416"/>
      <c r="AO64" s="416"/>
      <c r="AP64" s="416"/>
      <c r="AQ64" s="416"/>
      <c r="AR64" s="416"/>
    </row>
    <row r="65" spans="1:36" ht="49.5" x14ac:dyDescent="0.25">
      <c r="A65" s="963"/>
      <c r="B65" s="373"/>
      <c r="C65" s="220"/>
      <c r="D65" s="374"/>
      <c r="E65" s="375" t="str">
        <f t="shared" si="52"/>
        <v/>
      </c>
      <c r="F65" s="220" t="str">
        <f>IF(Proponentes!D36&gt;0,Proponentes!D36,"")</f>
        <v/>
      </c>
      <c r="G65" s="376" t="str">
        <f>IF(Proponentes!F36&gt;0,Proponentes!F36,"")</f>
        <v/>
      </c>
      <c r="H65" s="965"/>
      <c r="I65" s="967"/>
      <c r="J65" s="389" t="s">
        <v>315</v>
      </c>
      <c r="K65" s="380">
        <v>15</v>
      </c>
      <c r="L65" s="380" t="s">
        <v>368</v>
      </c>
      <c r="M65" s="379" t="s">
        <v>25</v>
      </c>
      <c r="N65" s="380" t="s">
        <v>317</v>
      </c>
      <c r="O65" s="381">
        <v>1</v>
      </c>
      <c r="P65" s="382">
        <v>42217</v>
      </c>
      <c r="Q65" s="382">
        <v>42521</v>
      </c>
      <c r="R65" s="383" t="str">
        <f t="shared" ref="R65:R66" si="59">IF(Q65&lt;&gt;"",IF(P65&gt;0,IF(P65&gt;=$P$18,IF(Q65&lt;=$Q$18,"CUMPLE","NO CUMPLE"),"NO CUMPLE"),""),"")</f>
        <v>CUMPLE</v>
      </c>
      <c r="S65" s="383">
        <f t="shared" ref="S65:S66" si="60">IF(P65&gt;0,ROUND(((YEAR(Q65)-YEAR($P65))*12)+(MONTH(Q65)-MONTH($P65))+((DAY(Q65)-DAY($P65)+1)/30),0),"")</f>
        <v>10</v>
      </c>
      <c r="T65" s="391">
        <v>1652405055</v>
      </c>
      <c r="U65" s="375">
        <f t="shared" ref="U65:U66" si="61">IF(T65&gt;0,T65*O65,"")</f>
        <v>1652405055</v>
      </c>
      <c r="V65" s="392">
        <f t="shared" si="50"/>
        <v>2564.4526344378055</v>
      </c>
      <c r="W65" s="386">
        <f t="shared" si="44"/>
        <v>2396.6829669811664</v>
      </c>
      <c r="X65" s="375">
        <f t="shared" ref="X65:X66" si="62">IFERROR(W65*$AR$13,"")</f>
        <v>2177448789.259531</v>
      </c>
      <c r="Y65" s="379" t="s">
        <v>318</v>
      </c>
      <c r="Z65" s="379" t="str">
        <f t="shared" si="46"/>
        <v>CUMPLE</v>
      </c>
      <c r="AA65" s="383" t="str">
        <f t="shared" si="47"/>
        <v>CUMPLE</v>
      </c>
      <c r="AB65" s="387"/>
      <c r="AC65" s="967"/>
      <c r="AD65" s="969"/>
      <c r="AE65" s="383" t="str">
        <f t="shared" si="51"/>
        <v/>
      </c>
      <c r="AF65" s="388" t="str">
        <f t="shared" si="57"/>
        <v/>
      </c>
      <c r="AG65" s="388" t="str">
        <f t="shared" si="58"/>
        <v/>
      </c>
      <c r="AH65" s="393"/>
      <c r="AI65" s="973"/>
      <c r="AJ65" s="971"/>
    </row>
    <row r="66" spans="1:36" ht="33" x14ac:dyDescent="0.25">
      <c r="A66" s="963"/>
      <c r="B66" s="373"/>
      <c r="C66" s="220"/>
      <c r="D66" s="374"/>
      <c r="E66" s="375" t="str">
        <f t="shared" si="52"/>
        <v/>
      </c>
      <c r="F66" s="220" t="str">
        <f>IF(Proponentes!D37&gt;0,Proponentes!D37,"")</f>
        <v/>
      </c>
      <c r="G66" s="376" t="str">
        <f>IF(Proponentes!F37&gt;0,Proponentes!F37,"")</f>
        <v/>
      </c>
      <c r="H66" s="965"/>
      <c r="I66" s="967"/>
      <c r="J66" s="389" t="s">
        <v>321</v>
      </c>
      <c r="K66" s="380">
        <v>16</v>
      </c>
      <c r="L66" s="380" t="s">
        <v>369</v>
      </c>
      <c r="M66" s="379" t="s">
        <v>25</v>
      </c>
      <c r="N66" s="380" t="s">
        <v>317</v>
      </c>
      <c r="O66" s="381">
        <v>1</v>
      </c>
      <c r="P66" s="382">
        <v>42293</v>
      </c>
      <c r="Q66" s="382">
        <v>42655</v>
      </c>
      <c r="R66" s="383" t="str">
        <f t="shared" si="59"/>
        <v>CUMPLE</v>
      </c>
      <c r="S66" s="383">
        <f t="shared" si="60"/>
        <v>12</v>
      </c>
      <c r="T66" s="391">
        <v>1780346573</v>
      </c>
      <c r="U66" s="375">
        <f t="shared" si="61"/>
        <v>1780346573</v>
      </c>
      <c r="V66" s="392">
        <f t="shared" si="50"/>
        <v>2763.0116753317297</v>
      </c>
      <c r="W66" s="386">
        <f t="shared" si="44"/>
        <v>2582.2520295015629</v>
      </c>
      <c r="X66" s="375">
        <f t="shared" si="62"/>
        <v>2346043107.3549371</v>
      </c>
      <c r="Y66" s="379" t="s">
        <v>318</v>
      </c>
      <c r="Z66" s="379" t="str">
        <f t="shared" si="46"/>
        <v>CUMPLE</v>
      </c>
      <c r="AA66" s="383" t="str">
        <f t="shared" si="47"/>
        <v>CUMPLE</v>
      </c>
      <c r="AB66" s="387"/>
      <c r="AC66" s="967"/>
      <c r="AD66" s="969"/>
      <c r="AE66" s="383" t="str">
        <f t="shared" si="51"/>
        <v/>
      </c>
      <c r="AF66" s="388" t="str">
        <f t="shared" si="57"/>
        <v/>
      </c>
      <c r="AG66" s="388" t="str">
        <f t="shared" si="58"/>
        <v/>
      </c>
      <c r="AH66" s="393"/>
      <c r="AI66" s="973"/>
      <c r="AJ66" s="971"/>
    </row>
    <row r="67" spans="1:36" x14ac:dyDescent="0.25">
      <c r="A67" s="963"/>
      <c r="B67" s="373"/>
      <c r="C67" s="220"/>
      <c r="D67" s="374"/>
      <c r="E67" s="375" t="str">
        <f t="shared" si="52"/>
        <v/>
      </c>
      <c r="F67" s="220" t="str">
        <f>IF(Proponentes!D38&gt;0,Proponentes!D38,"")</f>
        <v/>
      </c>
      <c r="G67" s="376" t="str">
        <f>IF(Proponentes!F38&gt;0,Proponentes!F38,"")</f>
        <v/>
      </c>
      <c r="H67" s="965"/>
      <c r="I67" s="967"/>
      <c r="J67" s="389"/>
      <c r="K67" s="380">
        <v>17</v>
      </c>
      <c r="L67" s="380"/>
      <c r="M67" s="379"/>
      <c r="N67" s="380"/>
      <c r="O67" s="381"/>
      <c r="P67" s="382"/>
      <c r="Q67" s="382"/>
      <c r="R67" s="383" t="str">
        <f t="shared" si="53"/>
        <v/>
      </c>
      <c r="S67" s="383" t="str">
        <f t="shared" si="54"/>
        <v/>
      </c>
      <c r="T67" s="391"/>
      <c r="U67" s="375" t="str">
        <f t="shared" si="55"/>
        <v/>
      </c>
      <c r="V67" s="392" t="str">
        <f t="shared" si="50"/>
        <v/>
      </c>
      <c r="W67" s="386" t="str">
        <f t="shared" si="44"/>
        <v/>
      </c>
      <c r="X67" s="375" t="str">
        <f t="shared" si="56"/>
        <v/>
      </c>
      <c r="Y67" s="379"/>
      <c r="Z67" s="379" t="str">
        <f t="shared" si="46"/>
        <v/>
      </c>
      <c r="AA67" s="383" t="str">
        <f t="shared" si="47"/>
        <v/>
      </c>
      <c r="AB67" s="387"/>
      <c r="AC67" s="967"/>
      <c r="AD67" s="969"/>
      <c r="AE67" s="383" t="str">
        <f t="shared" si="51"/>
        <v/>
      </c>
      <c r="AF67" s="388" t="str">
        <f t="shared" si="57"/>
        <v/>
      </c>
      <c r="AG67" s="388" t="str">
        <f t="shared" si="58"/>
        <v/>
      </c>
      <c r="AH67" s="393"/>
      <c r="AI67" s="973"/>
      <c r="AJ67" s="971"/>
    </row>
    <row r="68" spans="1:36" x14ac:dyDescent="0.25">
      <c r="A68" s="963"/>
      <c r="B68" s="373"/>
      <c r="C68" s="220"/>
      <c r="D68" s="374"/>
      <c r="E68" s="375" t="str">
        <f t="shared" si="52"/>
        <v/>
      </c>
      <c r="F68" s="220" t="str">
        <f>IF(Proponentes!D39&gt;0,Proponentes!D39,"")</f>
        <v/>
      </c>
      <c r="G68" s="376" t="str">
        <f>IF(Proponentes!F39&gt;0,Proponentes!F39,"")</f>
        <v/>
      </c>
      <c r="H68" s="965"/>
      <c r="I68" s="967"/>
      <c r="J68" s="389"/>
      <c r="K68" s="380"/>
      <c r="L68" s="380"/>
      <c r="M68" s="379"/>
      <c r="N68" s="380"/>
      <c r="O68" s="381"/>
      <c r="P68" s="382"/>
      <c r="Q68" s="382"/>
      <c r="R68" s="383" t="str">
        <f t="shared" si="10"/>
        <v/>
      </c>
      <c r="S68" s="383" t="str">
        <f t="shared" si="49"/>
        <v/>
      </c>
      <c r="T68" s="391"/>
      <c r="U68" s="375" t="str">
        <f t="shared" si="42"/>
        <v/>
      </c>
      <c r="V68" s="392" t="str">
        <f t="shared" si="50"/>
        <v/>
      </c>
      <c r="W68" s="386" t="str">
        <f t="shared" si="44"/>
        <v/>
      </c>
      <c r="X68" s="375" t="str">
        <f t="shared" si="45"/>
        <v/>
      </c>
      <c r="Y68" s="379"/>
      <c r="Z68" s="379" t="str">
        <f t="shared" si="46"/>
        <v/>
      </c>
      <c r="AA68" s="383" t="str">
        <f t="shared" si="47"/>
        <v/>
      </c>
      <c r="AB68" s="387"/>
      <c r="AC68" s="967"/>
      <c r="AD68" s="969"/>
      <c r="AE68" s="383" t="str">
        <f t="shared" si="51"/>
        <v/>
      </c>
      <c r="AF68" s="388" t="str">
        <f t="shared" si="57"/>
        <v/>
      </c>
      <c r="AG68" s="388" t="str">
        <f t="shared" si="58"/>
        <v/>
      </c>
      <c r="AH68" s="393"/>
      <c r="AI68" s="973"/>
      <c r="AJ68" s="971"/>
    </row>
    <row r="69" spans="1:36" x14ac:dyDescent="0.25">
      <c r="A69" s="69">
        <v>3</v>
      </c>
      <c r="B69" s="394"/>
      <c r="C69" s="222"/>
      <c r="D69" s="395" t="s">
        <v>270</v>
      </c>
      <c r="E69" s="396">
        <f>SUM(E51:E68)</f>
        <v>62046457915</v>
      </c>
      <c r="F69" s="394"/>
      <c r="G69" s="397">
        <f>IF((SUM(G51:G68))&gt;1,"ERROR &gt; 100%",SUM(G51:G68))</f>
        <v>1</v>
      </c>
      <c r="H69" s="396">
        <f>SUM(H51:H68)</f>
        <v>62046457915</v>
      </c>
      <c r="I69" s="398">
        <f>SUM(I51:I68)</f>
        <v>68293.541313071939</v>
      </c>
      <c r="J69" s="399"/>
      <c r="K69" s="399"/>
      <c r="L69" s="399"/>
      <c r="M69" s="400"/>
      <c r="N69" s="400"/>
      <c r="O69" s="400"/>
      <c r="P69" s="400"/>
      <c r="Q69" s="400"/>
      <c r="R69" s="394">
        <f>COUNTIF(R51:R68,"NO CUMPLE")</f>
        <v>2</v>
      </c>
      <c r="S69" s="400">
        <f t="shared" ref="S69:X69" si="63">SUM(S51:S68)</f>
        <v>313</v>
      </c>
      <c r="T69" s="401"/>
      <c r="U69" s="396">
        <f t="shared" si="63"/>
        <v>71410330474.649994</v>
      </c>
      <c r="V69" s="402">
        <f t="shared" si="63"/>
        <v>94622.746057213502</v>
      </c>
      <c r="W69" s="403">
        <f t="shared" si="63"/>
        <v>76959.336731150572</v>
      </c>
      <c r="X69" s="401">
        <f t="shared" si="63"/>
        <v>69919558363.00531</v>
      </c>
      <c r="Y69" s="400"/>
      <c r="Z69" s="400"/>
      <c r="AA69" s="394"/>
      <c r="AB69" s="400"/>
      <c r="AC69" s="394"/>
      <c r="AD69" s="394">
        <f>COUNTIF(AD51:AD68,"NO CUMPLE")</f>
        <v>0</v>
      </c>
      <c r="AE69" s="394"/>
      <c r="AF69" s="394"/>
      <c r="AG69" s="394"/>
      <c r="AH69" s="400"/>
      <c r="AI69" s="400"/>
      <c r="AJ69" s="404"/>
    </row>
    <row r="70" spans="1:36" ht="33" x14ac:dyDescent="0.25">
      <c r="A70" s="959">
        <f t="shared" ref="A70" si="64">A92</f>
        <v>4</v>
      </c>
      <c r="B70" s="373">
        <v>1</v>
      </c>
      <c r="C70" s="220" t="str">
        <f>IF(Proponentes!H41="X",Proponentes!$B$41,"")</f>
        <v/>
      </c>
      <c r="D70" s="374" t="str">
        <f t="shared" si="9"/>
        <v/>
      </c>
      <c r="E70" s="375" t="str">
        <f>IF(D70="","",$AO$3)</f>
        <v/>
      </c>
      <c r="F70" s="220" t="str">
        <f>IF(Proponentes!D41&gt;0,Proponentes!D41,"")</f>
        <v xml:space="preserve">SEGURIDAD NAPOLES LTDA </v>
      </c>
      <c r="G70" s="417">
        <f>IF(Proponentes!F41&gt;0,Proponentes!F41,"")</f>
        <v>1</v>
      </c>
      <c r="H70" s="964">
        <f>SUM(E70:E81)</f>
        <v>182645065352</v>
      </c>
      <c r="I70" s="966">
        <f>IF($F70&gt;0,(G92*H70)/$AR$13,"")</f>
        <v>201034.49472222038</v>
      </c>
      <c r="J70" s="377" t="s">
        <v>370</v>
      </c>
      <c r="K70" s="378">
        <v>1</v>
      </c>
      <c r="L70" s="378" t="s">
        <v>371</v>
      </c>
      <c r="M70" s="379" t="s">
        <v>28</v>
      </c>
      <c r="N70" s="380" t="s">
        <v>317</v>
      </c>
      <c r="O70" s="381">
        <v>0.5</v>
      </c>
      <c r="P70" s="382">
        <v>42439</v>
      </c>
      <c r="Q70" s="382">
        <v>42767</v>
      </c>
      <c r="R70" s="383" t="str">
        <f t="shared" si="10"/>
        <v>CUMPLE</v>
      </c>
      <c r="S70" s="379">
        <f t="shared" ref="S70:S76" si="65">IF(P70&gt;0,ROUND(((YEAR(Q70)-YEAR($P70))*12)+(MONTH(Q70)-MONTH($P70))+((DAY(Q70)-DAY($P70)+1)/30),0),"")</f>
        <v>11</v>
      </c>
      <c r="T70" s="384">
        <v>12069145221</v>
      </c>
      <c r="U70" s="375">
        <f t="shared" ref="U70:U90" si="66">IF(T70&gt;0,T70*O70,"")</f>
        <v>6034572610.5</v>
      </c>
      <c r="V70" s="385">
        <f t="shared" ref="V70:V76" si="67">IFERROR(U70/VLOOKUP(YEAR(P70),$AQ$2:$AR$11,2,FALSE),"")</f>
        <v>8752.6707479095803</v>
      </c>
      <c r="W70" s="386">
        <f t="shared" ref="W70:W90" si="68">IF(R70="CUMPLE",IFERROR(U70/VLOOKUP(YEAR(Q70),$AQ$3:$AR$13,2,FALSE),""),"")</f>
        <v>8180.0644562887937</v>
      </c>
      <c r="X70" s="375">
        <f t="shared" ref="X70:X90" si="69">IFERROR(W70*$AR$13,"")</f>
        <v>7431801240.2142324</v>
      </c>
      <c r="Y70" s="379" t="s">
        <v>318</v>
      </c>
      <c r="Z70" s="379" t="str">
        <f t="shared" ref="Z70:Z90" si="70">IF(T70&gt;0,IF(X70&gt;=$Z$18,"CUMPLE","NO CUMPLE"),"")</f>
        <v>CUMPLE</v>
      </c>
      <c r="AA70" s="383" t="str">
        <f t="shared" ref="AA70:AA90" si="71">IF(N70&gt;0,IF(N70="CUMPLE",IF(R70="CUMPLE",IF(Y70="INCLUIDA",IF(Z70="CUMPLE","CUMPLE","NO CUMPLE"),"NO CUMPLE"),"NO CUMPLE"),"NO CUMPLE"),"")</f>
        <v>CUMPLE</v>
      </c>
      <c r="AB70" s="379"/>
      <c r="AC70" s="966">
        <f>IF(F70&gt;0,SUMIFS(W70:W91,AA70:AA91,"CUMPLE"),"")</f>
        <v>204717.75553048772</v>
      </c>
      <c r="AD70" s="968" t="str">
        <f>IF($F70&gt;0,IF(AC70&lt;I70,"NO CUMPLE","CUMPLE"),"")</f>
        <v>CUMPLE</v>
      </c>
      <c r="AE70" s="383" t="str">
        <f t="shared" ref="AE70:AE76" si="72">IF(F70&lt;&gt;"",F70,"")</f>
        <v xml:space="preserve">SEGURIDAD NAPOLES LTDA </v>
      </c>
      <c r="AF70" s="388">
        <f>IF(AE70&lt;&gt;"",(SUMIFS($X70:$X91,$M70:$M91,F70,AA70:AA91,"CUMPLE")),"")</f>
        <v>185991403561.09195</v>
      </c>
      <c r="AG70" s="388" t="str">
        <f>IF(AF70&lt;&gt;"",IF(G70&gt;0,(IF(AF70&gt;=($G70*$H70),"CUMPLE","NO CUMPLE")),""),"")</f>
        <v>CUMPLE</v>
      </c>
      <c r="AH70" s="379"/>
      <c r="AI70" s="972" t="str">
        <f>IF(AC70&gt;I70,IF((COUNTIF(AG70:AG80,"NO CUMPLE"))&lt;1,"HABILITADO","RECHAZADO"),"")</f>
        <v>HABILITADO</v>
      </c>
      <c r="AJ70" s="970"/>
    </row>
    <row r="71" spans="1:36" ht="49.5" x14ac:dyDescent="0.25">
      <c r="A71" s="960"/>
      <c r="B71" s="373">
        <v>2</v>
      </c>
      <c r="C71" s="220" t="str">
        <f>IF(Proponentes!H42="X",Proponentes!$B$41,"")</f>
        <v/>
      </c>
      <c r="D71" s="374" t="str">
        <f t="shared" si="9"/>
        <v/>
      </c>
      <c r="E71" s="375" t="str">
        <f>IF(D71="","",$AO$4)</f>
        <v/>
      </c>
      <c r="F71" s="220" t="str">
        <f>IF(Proponentes!D42&gt;0,Proponentes!D42,"")</f>
        <v/>
      </c>
      <c r="G71" s="417" t="str">
        <f>IF(Proponentes!F42&gt;0,Proponentes!F42,"")</f>
        <v/>
      </c>
      <c r="H71" s="965"/>
      <c r="I71" s="967"/>
      <c r="J71" s="389" t="s">
        <v>372</v>
      </c>
      <c r="K71" s="380">
        <v>2</v>
      </c>
      <c r="L71" s="378" t="s">
        <v>373</v>
      </c>
      <c r="M71" s="379" t="s">
        <v>28</v>
      </c>
      <c r="N71" s="380" t="s">
        <v>317</v>
      </c>
      <c r="O71" s="381">
        <v>1</v>
      </c>
      <c r="P71" s="382">
        <v>41438</v>
      </c>
      <c r="Q71" s="382">
        <v>41823</v>
      </c>
      <c r="R71" s="383" t="str">
        <f t="shared" si="10"/>
        <v>CUMPLE</v>
      </c>
      <c r="S71" s="379">
        <f t="shared" si="65"/>
        <v>13</v>
      </c>
      <c r="T71" s="384">
        <v>7190236644</v>
      </c>
      <c r="U71" s="375">
        <f t="shared" si="66"/>
        <v>7190236644</v>
      </c>
      <c r="V71" s="385">
        <f t="shared" si="67"/>
        <v>12197.178361323155</v>
      </c>
      <c r="W71" s="386">
        <f t="shared" si="68"/>
        <v>11672.462084415585</v>
      </c>
      <c r="X71" s="375">
        <f t="shared" si="69"/>
        <v>10604735287.705753</v>
      </c>
      <c r="Y71" s="379" t="s">
        <v>318</v>
      </c>
      <c r="Z71" s="379" t="str">
        <f t="shared" si="70"/>
        <v>CUMPLE</v>
      </c>
      <c r="AA71" s="383" t="str">
        <f t="shared" si="71"/>
        <v>CUMPLE</v>
      </c>
      <c r="AB71" s="387"/>
      <c r="AC71" s="967"/>
      <c r="AD71" s="969"/>
      <c r="AE71" s="383" t="str">
        <f t="shared" si="72"/>
        <v/>
      </c>
      <c r="AF71" s="388" t="str">
        <f>IF(AE71&lt;&gt;"",(SUMIFS($X70:$X80,$M70:$M80,F71,AA70:AA80,"CUMPLE")),"")</f>
        <v/>
      </c>
      <c r="AG71" s="388" t="str">
        <f>IF(AF71&lt;&gt;"",IF(G71&gt;0,(IF(AF71&gt;=($G71*$H70),"CUMPLE","NO CUMPLE")),""),"")</f>
        <v/>
      </c>
      <c r="AH71" s="387"/>
      <c r="AI71" s="973"/>
      <c r="AJ71" s="971"/>
    </row>
    <row r="72" spans="1:36" ht="49.5" x14ac:dyDescent="0.25">
      <c r="A72" s="960"/>
      <c r="B72" s="373">
        <v>3</v>
      </c>
      <c r="C72" s="220" t="str">
        <f>IF(Proponentes!H43="X",Proponentes!$B$41,"")</f>
        <v/>
      </c>
      <c r="D72" s="374" t="str">
        <f t="shared" si="9"/>
        <v/>
      </c>
      <c r="E72" s="375" t="str">
        <f>IF(D72="","",$AO$5)</f>
        <v/>
      </c>
      <c r="F72" s="220" t="str">
        <f>IF(Proponentes!D43&gt;0,Proponentes!D43,"")</f>
        <v/>
      </c>
      <c r="G72" s="376" t="str">
        <f>IF(Proponentes!F43&gt;0,Proponentes!F43,"")</f>
        <v/>
      </c>
      <c r="H72" s="965"/>
      <c r="I72" s="967"/>
      <c r="J72" s="389" t="s">
        <v>374</v>
      </c>
      <c r="K72" s="380">
        <v>3</v>
      </c>
      <c r="L72" s="378" t="s">
        <v>375</v>
      </c>
      <c r="M72" s="379" t="s">
        <v>28</v>
      </c>
      <c r="N72" s="380" t="s">
        <v>317</v>
      </c>
      <c r="O72" s="381">
        <v>0.5</v>
      </c>
      <c r="P72" s="382">
        <v>41822</v>
      </c>
      <c r="Q72" s="382">
        <v>42159</v>
      </c>
      <c r="R72" s="383" t="str">
        <f t="shared" si="10"/>
        <v>CUMPLE</v>
      </c>
      <c r="S72" s="379">
        <f t="shared" si="65"/>
        <v>11</v>
      </c>
      <c r="T72" s="384">
        <v>7158032098</v>
      </c>
      <c r="U72" s="375">
        <f>IF(T72&gt;0,T72*O72,"")</f>
        <v>3579016049</v>
      </c>
      <c r="V72" s="385">
        <f t="shared" si="67"/>
        <v>5810.0909886363634</v>
      </c>
      <c r="W72" s="386">
        <f t="shared" si="68"/>
        <v>5554.4596089082024</v>
      </c>
      <c r="X72" s="375">
        <f t="shared" si="69"/>
        <v>5046370970.6429338</v>
      </c>
      <c r="Y72" s="379" t="s">
        <v>318</v>
      </c>
      <c r="Z72" s="379" t="str">
        <f t="shared" si="70"/>
        <v>CUMPLE</v>
      </c>
      <c r="AA72" s="383" t="str">
        <f t="shared" si="71"/>
        <v>CUMPLE</v>
      </c>
      <c r="AB72" s="387"/>
      <c r="AC72" s="967"/>
      <c r="AD72" s="969"/>
      <c r="AE72" s="383" t="str">
        <f t="shared" si="72"/>
        <v/>
      </c>
      <c r="AF72" s="388" t="str">
        <f>IF(AE72&lt;&gt;"",(SUMIFS($X70:$X80,$M70:$M80,F72,AA70:AA80,"CUMPLE")),"")</f>
        <v/>
      </c>
      <c r="AG72" s="388" t="str">
        <f>IF(AF72&lt;&gt;"",IF(G72&gt;0,(IF(AF72&gt;=($G72*$H70),"CUMPLE","NO CUMPLE")),""),"")</f>
        <v/>
      </c>
      <c r="AH72" s="387"/>
      <c r="AI72" s="973"/>
      <c r="AJ72" s="971"/>
    </row>
    <row r="73" spans="1:36" ht="49.5" x14ac:dyDescent="0.25">
      <c r="A73" s="960"/>
      <c r="B73" s="373">
        <v>4</v>
      </c>
      <c r="C73" s="220" t="str">
        <f>IF(Proponentes!H44="X",Proponentes!$B$41,"")</f>
        <v xml:space="preserve">SEGURIDAD NAPOLES </v>
      </c>
      <c r="D73" s="374" t="str">
        <f t="shared" si="9"/>
        <v xml:space="preserve">SEGURIDAD NAPOLES </v>
      </c>
      <c r="E73" s="375">
        <f>IF(D73="","",$AO$6)</f>
        <v>32291205642</v>
      </c>
      <c r="F73" s="220" t="str">
        <f>IF(Proponentes!D44&gt;0,Proponentes!D44,"")</f>
        <v/>
      </c>
      <c r="G73" s="376" t="str">
        <f>IF(Proponentes!F44&gt;0,Proponentes!F44,"")</f>
        <v/>
      </c>
      <c r="H73" s="965"/>
      <c r="I73" s="967"/>
      <c r="J73" s="389" t="s">
        <v>376</v>
      </c>
      <c r="K73" s="378">
        <v>4</v>
      </c>
      <c r="L73" s="380" t="s">
        <v>377</v>
      </c>
      <c r="M73" s="379" t="s">
        <v>28</v>
      </c>
      <c r="N73" s="380" t="s">
        <v>317</v>
      </c>
      <c r="O73" s="381">
        <v>1</v>
      </c>
      <c r="P73" s="382">
        <v>42156</v>
      </c>
      <c r="Q73" s="382">
        <v>42466</v>
      </c>
      <c r="R73" s="383" t="str">
        <f t="shared" si="10"/>
        <v>CUMPLE</v>
      </c>
      <c r="S73" s="379">
        <f t="shared" si="65"/>
        <v>10</v>
      </c>
      <c r="T73" s="384">
        <v>11775439865</v>
      </c>
      <c r="U73" s="375">
        <f t="shared" si="66"/>
        <v>11775439865</v>
      </c>
      <c r="V73" s="385">
        <f t="shared" si="67"/>
        <v>18274.912493210213</v>
      </c>
      <c r="W73" s="386">
        <f t="shared" si="68"/>
        <v>17079.345084160679</v>
      </c>
      <c r="X73" s="375">
        <f t="shared" si="69"/>
        <v>15517029071.932165</v>
      </c>
      <c r="Y73" s="379" t="s">
        <v>318</v>
      </c>
      <c r="Z73" s="379" t="str">
        <f t="shared" si="70"/>
        <v>CUMPLE</v>
      </c>
      <c r="AA73" s="383" t="str">
        <f t="shared" si="71"/>
        <v>CUMPLE</v>
      </c>
      <c r="AB73" s="387"/>
      <c r="AC73" s="967"/>
      <c r="AD73" s="969"/>
      <c r="AE73" s="383" t="str">
        <f t="shared" si="72"/>
        <v/>
      </c>
      <c r="AF73" s="388" t="str">
        <f>IF(AE73&lt;&gt;"",(SUMIFS($X70:$X80,$M70:$M80,F73,AA70:AA80,"CUMPLE")),"")</f>
        <v/>
      </c>
      <c r="AG73" s="388" t="str">
        <f>IF(AF73&lt;&gt;"",IF(G73&gt;0,(IF(AF73&gt;=($G73*$H70),"CUMPLE","NO CUMPLE")),""),"")</f>
        <v/>
      </c>
      <c r="AH73" s="387"/>
      <c r="AI73" s="973"/>
      <c r="AJ73" s="971"/>
    </row>
    <row r="74" spans="1:36" ht="49.5" x14ac:dyDescent="0.25">
      <c r="A74" s="960"/>
      <c r="B74" s="373">
        <v>5</v>
      </c>
      <c r="C74" s="220" t="str">
        <f>IF(Proponentes!H45="X",Proponentes!$B$41,"")</f>
        <v xml:space="preserve">SEGURIDAD NAPOLES </v>
      </c>
      <c r="D74" s="374" t="str">
        <f t="shared" si="9"/>
        <v xml:space="preserve">SEGURIDAD NAPOLES </v>
      </c>
      <c r="E74" s="375">
        <f>IF(D74="","",$AO$7)</f>
        <v>31011375408</v>
      </c>
      <c r="F74" s="220" t="str">
        <f>IF(Proponentes!D45&gt;0,Proponentes!D45,"")</f>
        <v/>
      </c>
      <c r="G74" s="376" t="str">
        <f>IF(Proponentes!F45&gt;0,Proponentes!F45,"")</f>
        <v/>
      </c>
      <c r="H74" s="965"/>
      <c r="I74" s="967"/>
      <c r="J74" s="389" t="s">
        <v>378</v>
      </c>
      <c r="K74" s="380">
        <v>5</v>
      </c>
      <c r="L74" s="380" t="s">
        <v>379</v>
      </c>
      <c r="M74" s="379" t="s">
        <v>28</v>
      </c>
      <c r="N74" s="380" t="s">
        <v>317</v>
      </c>
      <c r="O74" s="381">
        <v>1</v>
      </c>
      <c r="P74" s="382">
        <v>42156</v>
      </c>
      <c r="Q74" s="382">
        <v>42460</v>
      </c>
      <c r="R74" s="383" t="str">
        <f t="shared" si="10"/>
        <v>CUMPLE</v>
      </c>
      <c r="S74" s="379">
        <f t="shared" si="65"/>
        <v>10</v>
      </c>
      <c r="T74" s="384">
        <v>7517421810</v>
      </c>
      <c r="U74" s="375">
        <f t="shared" si="66"/>
        <v>7517421810</v>
      </c>
      <c r="V74" s="385">
        <f t="shared" si="67"/>
        <v>11666.674648870956</v>
      </c>
      <c r="W74" s="386">
        <f t="shared" si="68"/>
        <v>10903.426343996345</v>
      </c>
      <c r="X74" s="375">
        <f t="shared" si="69"/>
        <v>9906046322.6056232</v>
      </c>
      <c r="Y74" s="379" t="s">
        <v>318</v>
      </c>
      <c r="Z74" s="379" t="str">
        <f t="shared" si="70"/>
        <v>CUMPLE</v>
      </c>
      <c r="AA74" s="383" t="str">
        <f t="shared" si="71"/>
        <v>CUMPLE</v>
      </c>
      <c r="AB74" s="387"/>
      <c r="AC74" s="967"/>
      <c r="AD74" s="969"/>
      <c r="AE74" s="383" t="str">
        <f t="shared" si="72"/>
        <v/>
      </c>
      <c r="AF74" s="388" t="str">
        <f>IF(AE74&lt;&gt;"",(SUMIFS($X74:$X92,$M74:$M92,F74,AA74:AA92,"CUMPLE")),"")</f>
        <v/>
      </c>
      <c r="AG74" s="388" t="str">
        <f>IF(AF74&lt;&gt;"",IF(G74&gt;0,(IF(AF74&gt;=($G74*$H70),"CUMPLE","NO CUMPLE")),""),"")</f>
        <v/>
      </c>
      <c r="AH74" s="387"/>
      <c r="AI74" s="973"/>
      <c r="AJ74" s="971"/>
    </row>
    <row r="75" spans="1:36" ht="33" x14ac:dyDescent="0.25">
      <c r="A75" s="960"/>
      <c r="B75" s="373">
        <v>6</v>
      </c>
      <c r="C75" s="220" t="str">
        <f>IF(Proponentes!H46="X",Proponentes!$B$41,"")</f>
        <v xml:space="preserve">SEGURIDAD NAPOLES </v>
      </c>
      <c r="D75" s="374" t="str">
        <f t="shared" si="9"/>
        <v xml:space="preserve">SEGURIDAD NAPOLES </v>
      </c>
      <c r="E75" s="375">
        <f>IF(D75="","",$AO$8)</f>
        <v>26104086008</v>
      </c>
      <c r="F75" s="220" t="str">
        <f>IF(Proponentes!D46&gt;0,Proponentes!D46,"")</f>
        <v/>
      </c>
      <c r="G75" s="376" t="str">
        <f>IF(Proponentes!F46&gt;0,Proponentes!F46,"")</f>
        <v/>
      </c>
      <c r="H75" s="965"/>
      <c r="I75" s="967"/>
      <c r="J75" s="389" t="s">
        <v>380</v>
      </c>
      <c r="K75" s="380">
        <v>6</v>
      </c>
      <c r="L75" s="380" t="s">
        <v>381</v>
      </c>
      <c r="M75" s="379" t="s">
        <v>28</v>
      </c>
      <c r="N75" s="380" t="s">
        <v>317</v>
      </c>
      <c r="O75" s="381">
        <v>0.63</v>
      </c>
      <c r="P75" s="382">
        <v>42832</v>
      </c>
      <c r="Q75" s="382">
        <v>43198</v>
      </c>
      <c r="R75" s="383" t="str">
        <f t="shared" si="10"/>
        <v>CUMPLE</v>
      </c>
      <c r="S75" s="379">
        <f t="shared" si="65"/>
        <v>12</v>
      </c>
      <c r="T75" s="384">
        <v>15344047176</v>
      </c>
      <c r="U75" s="375">
        <f t="shared" si="66"/>
        <v>9666749720.8799992</v>
      </c>
      <c r="V75" s="385">
        <f t="shared" si="67"/>
        <v>13103.601680427588</v>
      </c>
      <c r="W75" s="386">
        <f t="shared" si="68"/>
        <v>12373.566348045802</v>
      </c>
      <c r="X75" s="375">
        <f t="shared" si="69"/>
        <v>11241706739.924662</v>
      </c>
      <c r="Y75" s="379" t="s">
        <v>318</v>
      </c>
      <c r="Z75" s="379" t="str">
        <f t="shared" si="70"/>
        <v>CUMPLE</v>
      </c>
      <c r="AA75" s="383" t="str">
        <f t="shared" si="71"/>
        <v>CUMPLE</v>
      </c>
      <c r="AB75" s="387"/>
      <c r="AC75" s="967"/>
      <c r="AD75" s="969"/>
      <c r="AE75" s="383" t="str">
        <f t="shared" si="72"/>
        <v/>
      </c>
      <c r="AF75" s="388" t="str">
        <f>IF(AE75&lt;&gt;"",(SUMIFS($X75:$X92,$M75:$M92,F75,AA75:AA92,"CUMPLE")),"")</f>
        <v/>
      </c>
      <c r="AG75" s="388" t="str">
        <f>IF(AF75&lt;&gt;"",IF(G75&gt;0,(IF(AF75&gt;=($G75*$H70),"CUMPLE","NO CUMPLE")),""),"")</f>
        <v/>
      </c>
      <c r="AH75" s="387"/>
      <c r="AI75" s="973"/>
      <c r="AJ75" s="971"/>
    </row>
    <row r="76" spans="1:36" ht="49.5" x14ac:dyDescent="0.25">
      <c r="A76" s="960"/>
      <c r="B76" s="373">
        <v>7</v>
      </c>
      <c r="C76" s="220" t="str">
        <f>IF(Proponentes!H47="X",Proponentes!$B$41,"")</f>
        <v xml:space="preserve">SEGURIDAD NAPOLES </v>
      </c>
      <c r="D76" s="374" t="str">
        <f t="shared" si="9"/>
        <v xml:space="preserve">SEGURIDAD NAPOLES </v>
      </c>
      <c r="E76" s="375">
        <f>IF(D76="","",$AO$9)</f>
        <v>34957158037</v>
      </c>
      <c r="F76" s="220" t="str">
        <f>IF(Proponentes!D47&gt;0,Proponentes!D47,"")</f>
        <v/>
      </c>
      <c r="G76" s="376" t="str">
        <f>IF(Proponentes!F47&gt;0,Proponentes!F47,"")</f>
        <v/>
      </c>
      <c r="H76" s="965"/>
      <c r="I76" s="967"/>
      <c r="J76" s="389" t="s">
        <v>382</v>
      </c>
      <c r="K76" s="378">
        <v>7</v>
      </c>
      <c r="L76" s="380" t="s">
        <v>383</v>
      </c>
      <c r="M76" s="379" t="s">
        <v>28</v>
      </c>
      <c r="N76" s="380" t="s">
        <v>317</v>
      </c>
      <c r="O76" s="381">
        <v>0.5</v>
      </c>
      <c r="P76" s="382">
        <v>43108</v>
      </c>
      <c r="Q76" s="382">
        <v>43577</v>
      </c>
      <c r="R76" s="383" t="str">
        <f t="shared" si="10"/>
        <v>CUMPLE</v>
      </c>
      <c r="S76" s="379">
        <f t="shared" si="65"/>
        <v>16</v>
      </c>
      <c r="T76" s="391">
        <v>9274314088</v>
      </c>
      <c r="U76" s="375">
        <f t="shared" si="66"/>
        <v>4637157044</v>
      </c>
      <c r="V76" s="385">
        <f t="shared" si="67"/>
        <v>5935.6217970872021</v>
      </c>
      <c r="W76" s="386">
        <f t="shared" si="68"/>
        <v>5599.6467209907787</v>
      </c>
      <c r="X76" s="375">
        <f t="shared" si="69"/>
        <v>5087424636.8348684</v>
      </c>
      <c r="Y76" s="379" t="s">
        <v>318</v>
      </c>
      <c r="Z76" s="379" t="str">
        <f t="shared" si="70"/>
        <v>CUMPLE</v>
      </c>
      <c r="AA76" s="383" t="str">
        <f t="shared" si="71"/>
        <v>CUMPLE</v>
      </c>
      <c r="AB76" s="387"/>
      <c r="AC76" s="967"/>
      <c r="AD76" s="969"/>
      <c r="AE76" s="383" t="str">
        <f t="shared" si="72"/>
        <v/>
      </c>
      <c r="AF76" s="388" t="str">
        <f>IF(AE76&lt;&gt;"",(SUMIFS($X76:$X92,$M76:$M92,F76,AA76:AA92,"CUMPLE")),"")</f>
        <v/>
      </c>
      <c r="AG76" s="388" t="str">
        <f>IF(AF76&lt;&gt;"",IF(G76&gt;0,(IF(AF76&gt;=($G76*$H70),"CUMPLE","NO CUMPLE")),""),"")</f>
        <v/>
      </c>
      <c r="AH76" s="387"/>
      <c r="AI76" s="973"/>
      <c r="AJ76" s="971"/>
    </row>
    <row r="77" spans="1:36" ht="33" x14ac:dyDescent="0.25">
      <c r="A77" s="960"/>
      <c r="B77" s="373">
        <v>8</v>
      </c>
      <c r="C77" s="220" t="str">
        <f>IF(Proponentes!H48="X",Proponentes!$B$41,"")</f>
        <v/>
      </c>
      <c r="D77" s="374" t="str">
        <f t="shared" si="9"/>
        <v/>
      </c>
      <c r="E77" s="375" t="str">
        <f>IF(D77="","",$AO$10)</f>
        <v/>
      </c>
      <c r="F77" s="220"/>
      <c r="G77" s="376"/>
      <c r="H77" s="965"/>
      <c r="I77" s="967"/>
      <c r="J77" s="389" t="s">
        <v>384</v>
      </c>
      <c r="K77" s="380">
        <v>8</v>
      </c>
      <c r="L77" s="380" t="s">
        <v>385</v>
      </c>
      <c r="M77" s="379" t="s">
        <v>28</v>
      </c>
      <c r="N77" s="380" t="s">
        <v>317</v>
      </c>
      <c r="O77" s="381">
        <v>1</v>
      </c>
      <c r="P77" s="382">
        <v>42005</v>
      </c>
      <c r="Q77" s="382">
        <v>42633</v>
      </c>
      <c r="R77" s="383" t="str">
        <f t="shared" si="10"/>
        <v>CUMPLE</v>
      </c>
      <c r="S77" s="379"/>
      <c r="T77" s="391">
        <v>17839548097</v>
      </c>
      <c r="U77" s="375">
        <f t="shared" si="66"/>
        <v>17839548097</v>
      </c>
      <c r="V77" s="385"/>
      <c r="W77" s="386">
        <f t="shared" si="68"/>
        <v>25874.854917289744</v>
      </c>
      <c r="X77" s="375">
        <f t="shared" si="69"/>
        <v>23507978438.585583</v>
      </c>
      <c r="Y77" s="379" t="s">
        <v>318</v>
      </c>
      <c r="Z77" s="379" t="str">
        <f t="shared" si="70"/>
        <v>CUMPLE</v>
      </c>
      <c r="AA77" s="383" t="str">
        <f t="shared" si="71"/>
        <v>CUMPLE</v>
      </c>
      <c r="AB77" s="387"/>
      <c r="AC77" s="967"/>
      <c r="AD77" s="969"/>
      <c r="AE77" s="383"/>
      <c r="AF77" s="388"/>
      <c r="AG77" s="388" t="str">
        <f>IF(AF77&lt;&gt;"",IF(G77&gt;0,(IF(AF77&gt;=($G77*$H70),"CUMPLE","NO CUMPLE")),""),"")</f>
        <v/>
      </c>
      <c r="AH77" s="387"/>
      <c r="AI77" s="973"/>
      <c r="AJ77" s="971"/>
    </row>
    <row r="78" spans="1:36" ht="33" x14ac:dyDescent="0.25">
      <c r="A78" s="960"/>
      <c r="B78" s="373">
        <v>9</v>
      </c>
      <c r="C78" s="220" t="str">
        <f>IF(Proponentes!H49="X",Proponentes!$B$41,"")</f>
        <v/>
      </c>
      <c r="D78" s="374" t="str">
        <f t="shared" si="9"/>
        <v/>
      </c>
      <c r="E78" s="375" t="str">
        <f>IF(D78="","",$AO$11)</f>
        <v/>
      </c>
      <c r="F78" s="220"/>
      <c r="G78" s="376"/>
      <c r="H78" s="965"/>
      <c r="I78" s="967"/>
      <c r="J78" s="389" t="s">
        <v>386</v>
      </c>
      <c r="K78" s="380">
        <v>9</v>
      </c>
      <c r="L78" s="380" t="s">
        <v>385</v>
      </c>
      <c r="M78" s="379" t="s">
        <v>28</v>
      </c>
      <c r="N78" s="380" t="s">
        <v>317</v>
      </c>
      <c r="O78" s="381">
        <v>1</v>
      </c>
      <c r="P78" s="382">
        <v>40909</v>
      </c>
      <c r="Q78" s="382">
        <v>42004</v>
      </c>
      <c r="R78" s="383" t="str">
        <f t="shared" si="10"/>
        <v>CUMPLE</v>
      </c>
      <c r="S78" s="383"/>
      <c r="T78" s="391">
        <v>11802210708</v>
      </c>
      <c r="U78" s="375">
        <f t="shared" si="66"/>
        <v>11802210708</v>
      </c>
      <c r="V78" s="392"/>
      <c r="W78" s="386">
        <f t="shared" si="68"/>
        <v>19159.432967532466</v>
      </c>
      <c r="X78" s="375">
        <f t="shared" si="69"/>
        <v>17406842996.260403</v>
      </c>
      <c r="Y78" s="379" t="s">
        <v>318</v>
      </c>
      <c r="Z78" s="379" t="str">
        <f t="shared" si="70"/>
        <v>CUMPLE</v>
      </c>
      <c r="AA78" s="383" t="str">
        <f t="shared" si="71"/>
        <v>CUMPLE</v>
      </c>
      <c r="AB78" s="387"/>
      <c r="AC78" s="967"/>
      <c r="AD78" s="969"/>
      <c r="AE78" s="383"/>
      <c r="AF78" s="388"/>
      <c r="AG78" s="388" t="str">
        <f>IF(AF78&lt;&gt;"",IF(G78&gt;0,(IF(AF78&gt;=($G78*$H70),"CUMPLE","NO CUMPLE")),""),"")</f>
        <v/>
      </c>
      <c r="AH78" s="393"/>
      <c r="AI78" s="973"/>
      <c r="AJ78" s="971"/>
    </row>
    <row r="79" spans="1:36" ht="33" x14ac:dyDescent="0.25">
      <c r="A79" s="960"/>
      <c r="B79" s="373">
        <v>10</v>
      </c>
      <c r="C79" s="220" t="str">
        <f>IF(Proponentes!H50="X",Proponentes!$B$41,"")</f>
        <v xml:space="preserve">SEGURIDAD NAPOLES </v>
      </c>
      <c r="D79" s="374" t="str">
        <f t="shared" si="9"/>
        <v xml:space="preserve">SEGURIDAD NAPOLES </v>
      </c>
      <c r="E79" s="375">
        <f>IF(D79="","",$AO$12)</f>
        <v>25460574021</v>
      </c>
      <c r="F79" s="220"/>
      <c r="G79" s="376"/>
      <c r="H79" s="965"/>
      <c r="I79" s="967"/>
      <c r="J79" s="389" t="s">
        <v>387</v>
      </c>
      <c r="K79" s="378">
        <v>10</v>
      </c>
      <c r="L79" s="380" t="s">
        <v>388</v>
      </c>
      <c r="M79" s="379" t="s">
        <v>28</v>
      </c>
      <c r="N79" s="380" t="s">
        <v>317</v>
      </c>
      <c r="O79" s="381">
        <v>0.5</v>
      </c>
      <c r="P79" s="382">
        <v>42442</v>
      </c>
      <c r="Q79" s="382">
        <v>42766</v>
      </c>
      <c r="R79" s="383" t="str">
        <f t="shared" si="10"/>
        <v>CUMPLE</v>
      </c>
      <c r="S79" s="383"/>
      <c r="T79" s="391">
        <v>7535214787</v>
      </c>
      <c r="U79" s="375">
        <f t="shared" si="66"/>
        <v>3767607393.5</v>
      </c>
      <c r="V79" s="392"/>
      <c r="W79" s="386">
        <f t="shared" si="68"/>
        <v>5107.1174901757722</v>
      </c>
      <c r="X79" s="375">
        <f t="shared" si="69"/>
        <v>4639949024.8794336</v>
      </c>
      <c r="Y79" s="379" t="s">
        <v>318</v>
      </c>
      <c r="Z79" s="379" t="str">
        <f t="shared" si="70"/>
        <v>CUMPLE</v>
      </c>
      <c r="AA79" s="383" t="str">
        <f t="shared" si="71"/>
        <v>CUMPLE</v>
      </c>
      <c r="AB79" s="387"/>
      <c r="AC79" s="967"/>
      <c r="AD79" s="969"/>
      <c r="AE79" s="383"/>
      <c r="AF79" s="388"/>
      <c r="AG79" s="388" t="str">
        <f>IF(AF79&lt;&gt;"",IF(G79&gt;0,(IF(AF79&gt;=($G79*$H70),"CUMPLE","NO CUMPLE")),""),"")</f>
        <v/>
      </c>
      <c r="AH79" s="393"/>
      <c r="AI79" s="973"/>
      <c r="AJ79" s="971"/>
    </row>
    <row r="80" spans="1:36" ht="33" x14ac:dyDescent="0.25">
      <c r="A80" s="960"/>
      <c r="B80" s="373">
        <v>11</v>
      </c>
      <c r="C80" s="220" t="str">
        <f>IF(Proponentes!H51="X",Proponentes!$B$41,"")</f>
        <v xml:space="preserve">SEGURIDAD NAPOLES </v>
      </c>
      <c r="D80" s="374" t="str">
        <f t="shared" si="9"/>
        <v xml:space="preserve">SEGURIDAD NAPOLES </v>
      </c>
      <c r="E80" s="375">
        <f>IF(D80="","",$AO$13)</f>
        <v>32820666236</v>
      </c>
      <c r="F80" s="220" t="str">
        <f>IF(Proponentes!D51&gt;0,Proponentes!D51,"")</f>
        <v/>
      </c>
      <c r="G80" s="376" t="str">
        <f>IF(Proponentes!F51&gt;0,Proponentes!F51,"")</f>
        <v/>
      </c>
      <c r="H80" s="965"/>
      <c r="I80" s="967"/>
      <c r="J80" s="389" t="s">
        <v>389</v>
      </c>
      <c r="K80" s="380">
        <v>11</v>
      </c>
      <c r="L80" s="380" t="s">
        <v>390</v>
      </c>
      <c r="M80" s="379" t="s">
        <v>28</v>
      </c>
      <c r="N80" s="380" t="s">
        <v>317</v>
      </c>
      <c r="O80" s="381">
        <v>0.55000000000000004</v>
      </c>
      <c r="P80" s="382">
        <v>42767</v>
      </c>
      <c r="Q80" s="382">
        <v>43220</v>
      </c>
      <c r="R80" s="383" t="str">
        <f t="shared" si="10"/>
        <v>CUMPLE</v>
      </c>
      <c r="S80" s="383">
        <f t="shared" ref="S80:S90" si="73">IF(P80&gt;0,ROUND(((YEAR(Q80)-YEAR($P80))*12)+(MONTH(Q80)-MONTH($P80))+((DAY(Q80)-DAY($P80)+1)/30),0),"")</f>
        <v>15</v>
      </c>
      <c r="T80" s="391">
        <v>11295359467</v>
      </c>
      <c r="U80" s="375">
        <f t="shared" si="66"/>
        <v>6212447706.8500004</v>
      </c>
      <c r="V80" s="392">
        <f t="shared" ref="V80:V91" si="74">IFERROR(U80/VLOOKUP(YEAR(P80),$AQ$2:$AR$11,2,FALSE),"")</f>
        <v>8421.1800824028724</v>
      </c>
      <c r="W80" s="386">
        <f t="shared" si="68"/>
        <v>7952.0144933964129</v>
      </c>
      <c r="X80" s="375">
        <f t="shared" si="69"/>
        <v>7224611919.6274691</v>
      </c>
      <c r="Y80" s="379" t="s">
        <v>318</v>
      </c>
      <c r="Z80" s="379" t="str">
        <f t="shared" si="70"/>
        <v>CUMPLE</v>
      </c>
      <c r="AA80" s="383" t="str">
        <f t="shared" si="71"/>
        <v>CUMPLE</v>
      </c>
      <c r="AB80" s="387"/>
      <c r="AC80" s="967"/>
      <c r="AD80" s="969"/>
      <c r="AE80" s="383" t="str">
        <f t="shared" ref="AE80:AE91" si="75">IF(F80&lt;&gt;"",F80,"")</f>
        <v/>
      </c>
      <c r="AF80" s="388" t="str">
        <f>IF(AE80&lt;&gt;"",(SUMIFS($X80:$X92,$M80:$M92,F80,AA80:AA92,"CUMPLE")),"")</f>
        <v/>
      </c>
      <c r="AG80" s="388" t="str">
        <f>IF(AF80&lt;&gt;"",IF(G80&gt;0,(IF(AF80&gt;=($G80*$H70),"CUMPLE","NO CUMPLE")),""),"")</f>
        <v/>
      </c>
      <c r="AH80" s="393"/>
      <c r="AI80" s="973"/>
      <c r="AJ80" s="971"/>
    </row>
    <row r="81" spans="1:36" ht="33" x14ac:dyDescent="0.25">
      <c r="A81" s="960"/>
      <c r="B81" s="373">
        <v>12</v>
      </c>
      <c r="C81" s="220" t="str">
        <f>IF(Proponentes!H52="X",Proponentes!$B$41,"")</f>
        <v/>
      </c>
      <c r="D81" s="374" t="str">
        <f t="shared" si="9"/>
        <v/>
      </c>
      <c r="E81" s="375" t="str">
        <f>IF(D81="","",$AO$14)</f>
        <v/>
      </c>
      <c r="F81" s="220" t="str">
        <f>IF(Proponentes!D52&gt;0,Proponentes!D52,"")</f>
        <v/>
      </c>
      <c r="G81" s="376" t="str">
        <f>IF(Proponentes!F52&gt;0,Proponentes!F52,"")</f>
        <v/>
      </c>
      <c r="H81" s="965"/>
      <c r="I81" s="967"/>
      <c r="J81" s="389" t="s">
        <v>391</v>
      </c>
      <c r="K81" s="380">
        <v>12</v>
      </c>
      <c r="L81" s="380" t="s">
        <v>392</v>
      </c>
      <c r="M81" s="379" t="s">
        <v>28</v>
      </c>
      <c r="N81" s="380" t="s">
        <v>317</v>
      </c>
      <c r="O81" s="381">
        <v>0.4</v>
      </c>
      <c r="P81" s="382">
        <v>43221</v>
      </c>
      <c r="Q81" s="382">
        <v>43585</v>
      </c>
      <c r="R81" s="383" t="str">
        <f t="shared" si="10"/>
        <v>CUMPLE</v>
      </c>
      <c r="S81" s="383">
        <f t="shared" si="73"/>
        <v>12</v>
      </c>
      <c r="T81" s="391">
        <v>11433527577</v>
      </c>
      <c r="U81" s="375">
        <f t="shared" si="66"/>
        <v>4573411030.8000002</v>
      </c>
      <c r="V81" s="392">
        <f t="shared" si="74"/>
        <v>5854.0260646509023</v>
      </c>
      <c r="W81" s="386">
        <f t="shared" si="68"/>
        <v>5522.66956658246</v>
      </c>
      <c r="X81" s="375">
        <f t="shared" si="69"/>
        <v>5017488890.6488962</v>
      </c>
      <c r="Y81" s="379" t="s">
        <v>318</v>
      </c>
      <c r="Z81" s="379" t="str">
        <f t="shared" si="70"/>
        <v>CUMPLE</v>
      </c>
      <c r="AA81" s="383" t="str">
        <f>IF(N81&gt;0,IF(N81="CUMPLE",IF(R81="CUMPLE",IF(Y81="INCLUIDA",IF(Z81="CUMPLE","CUMPLE","NO CUMPLE"),"NO CUMPLE"),"NO CUMPLE"),"NO CUMPLE"),"")</f>
        <v>CUMPLE</v>
      </c>
      <c r="AB81" s="418"/>
      <c r="AC81" s="967"/>
      <c r="AD81" s="969"/>
      <c r="AE81" s="383" t="str">
        <f t="shared" si="75"/>
        <v/>
      </c>
      <c r="AF81" s="388" t="str">
        <f>IF(AE81&lt;&gt;"",(SUMIFS($X81:$X92,$M81:$M92,F81,AA81:AA92,"CUMPLE")),"")</f>
        <v/>
      </c>
      <c r="AG81" s="388" t="str">
        <f>IF(AF81&lt;&gt;"",IF(G81&gt;0,(IF(AF81&gt;=($G81*$H70),"CUMPLE","NO CUMPLE")),""),"")</f>
        <v/>
      </c>
      <c r="AH81" s="393"/>
      <c r="AI81" s="973"/>
      <c r="AJ81" s="971"/>
    </row>
    <row r="82" spans="1:36" ht="30.75" customHeight="1" x14ac:dyDescent="0.25">
      <c r="A82" s="960"/>
      <c r="B82" s="373"/>
      <c r="C82" s="220"/>
      <c r="D82" s="374"/>
      <c r="E82" s="375"/>
      <c r="F82" s="220"/>
      <c r="G82" s="376" t="str">
        <f>IF(Proponentes!F47&gt;0,Proponentes!F47,"")</f>
        <v/>
      </c>
      <c r="H82" s="419"/>
      <c r="I82" s="420"/>
      <c r="J82" s="389" t="s">
        <v>393</v>
      </c>
      <c r="K82" s="378">
        <v>13</v>
      </c>
      <c r="L82" s="380" t="s">
        <v>394</v>
      </c>
      <c r="M82" s="379" t="s">
        <v>28</v>
      </c>
      <c r="N82" s="380" t="s">
        <v>317</v>
      </c>
      <c r="O82" s="381">
        <v>1</v>
      </c>
      <c r="P82" s="382">
        <v>41012</v>
      </c>
      <c r="Q82" s="382">
        <v>41249</v>
      </c>
      <c r="R82" s="383" t="str">
        <f t="shared" si="10"/>
        <v>CUMPLE</v>
      </c>
      <c r="S82" s="383">
        <f t="shared" si="73"/>
        <v>8</v>
      </c>
      <c r="T82" s="391">
        <v>2630001668</v>
      </c>
      <c r="U82" s="375">
        <f t="shared" si="66"/>
        <v>2630001668</v>
      </c>
      <c r="V82" s="392">
        <f t="shared" si="74"/>
        <v>4640.9064196223753</v>
      </c>
      <c r="W82" s="386">
        <f t="shared" si="68"/>
        <v>4640.9064196223753</v>
      </c>
      <c r="X82" s="375">
        <f t="shared" si="69"/>
        <v>4216384145.793838</v>
      </c>
      <c r="Y82" s="379" t="s">
        <v>318</v>
      </c>
      <c r="Z82" s="379" t="str">
        <f t="shared" si="70"/>
        <v>CUMPLE</v>
      </c>
      <c r="AA82" s="383" t="str">
        <f t="shared" si="71"/>
        <v>CUMPLE</v>
      </c>
      <c r="AB82" s="387"/>
      <c r="AC82" s="967"/>
      <c r="AD82" s="969"/>
      <c r="AE82" s="383" t="str">
        <f t="shared" si="75"/>
        <v/>
      </c>
      <c r="AF82" s="388" t="str">
        <f>IF(AE82&lt;&gt;"",(SUMIFS($X82:$X87,$M82:$M87,F82,AA82:AA87,"CUMPLE")),"")</f>
        <v/>
      </c>
      <c r="AG82" s="388" t="str">
        <f>IF(AF82&lt;&gt;"",IF(G82&gt;0,(IF(AF82&gt;=($G82*$H65),"CUMPLE","NO CUMPLE")),""),"")</f>
        <v/>
      </c>
      <c r="AH82" s="393"/>
      <c r="AI82" s="421"/>
      <c r="AJ82" s="422"/>
    </row>
    <row r="83" spans="1:36" ht="30.75" customHeight="1" x14ac:dyDescent="0.25">
      <c r="A83" s="960"/>
      <c r="B83" s="373"/>
      <c r="C83" s="220"/>
      <c r="D83" s="374"/>
      <c r="E83" s="375"/>
      <c r="F83" s="220"/>
      <c r="G83" s="376" t="str">
        <f>IF(Proponentes!F47&gt;0,Proponentes!F47,"")</f>
        <v/>
      </c>
      <c r="H83" s="419"/>
      <c r="I83" s="420"/>
      <c r="J83" s="389" t="s">
        <v>395</v>
      </c>
      <c r="K83" s="380">
        <v>14</v>
      </c>
      <c r="L83" s="380" t="s">
        <v>396</v>
      </c>
      <c r="M83" s="379" t="s">
        <v>28</v>
      </c>
      <c r="N83" s="380" t="s">
        <v>317</v>
      </c>
      <c r="O83" s="381">
        <v>1</v>
      </c>
      <c r="P83" s="382">
        <v>41306</v>
      </c>
      <c r="Q83" s="382">
        <v>41729</v>
      </c>
      <c r="R83" s="383" t="str">
        <f t="shared" si="10"/>
        <v>CUMPLE</v>
      </c>
      <c r="S83" s="383">
        <f t="shared" si="73"/>
        <v>14</v>
      </c>
      <c r="T83" s="391">
        <v>6294639672</v>
      </c>
      <c r="U83" s="375">
        <f t="shared" si="66"/>
        <v>6294639672</v>
      </c>
      <c r="V83" s="392">
        <f t="shared" si="74"/>
        <v>10677.929893129771</v>
      </c>
      <c r="W83" s="386">
        <f t="shared" si="68"/>
        <v>10218.570896103896</v>
      </c>
      <c r="X83" s="375">
        <f t="shared" si="69"/>
        <v>9283837341.9536877</v>
      </c>
      <c r="Y83" s="379" t="s">
        <v>318</v>
      </c>
      <c r="Z83" s="379" t="str">
        <f t="shared" si="70"/>
        <v>CUMPLE</v>
      </c>
      <c r="AA83" s="383" t="str">
        <f t="shared" si="71"/>
        <v>CUMPLE</v>
      </c>
      <c r="AB83" s="387"/>
      <c r="AC83" s="967"/>
      <c r="AD83" s="969"/>
      <c r="AE83" s="383" t="str">
        <f t="shared" si="75"/>
        <v/>
      </c>
      <c r="AF83" s="388" t="str">
        <f>IF(AE83&lt;&gt;"",(SUMIFS($X83:$X87,$M83:$M87,F83,AA83:AA87,"CUMPLE")),"")</f>
        <v/>
      </c>
      <c r="AG83" s="388" t="str">
        <f>IF(AF83&lt;&gt;"",IF(G83&gt;0,(IF(AF83&gt;=($G83*$H65),"CUMPLE","NO CUMPLE")),""),"")</f>
        <v/>
      </c>
      <c r="AH83" s="393"/>
      <c r="AI83" s="421"/>
      <c r="AJ83" s="422"/>
    </row>
    <row r="84" spans="1:36" ht="30.75" customHeight="1" x14ac:dyDescent="0.25">
      <c r="A84" s="960"/>
      <c r="B84" s="373"/>
      <c r="C84" s="220"/>
      <c r="D84" s="374"/>
      <c r="E84" s="375"/>
      <c r="F84" s="220"/>
      <c r="G84" s="376" t="str">
        <f>IF(Proponentes!F48&gt;0,Proponentes!F48,"")</f>
        <v/>
      </c>
      <c r="H84" s="419"/>
      <c r="I84" s="420"/>
      <c r="J84" s="389" t="s">
        <v>397</v>
      </c>
      <c r="K84" s="380">
        <v>15</v>
      </c>
      <c r="L84" s="380" t="s">
        <v>398</v>
      </c>
      <c r="M84" s="379" t="s">
        <v>28</v>
      </c>
      <c r="N84" s="380" t="s">
        <v>317</v>
      </c>
      <c r="O84" s="381">
        <v>1</v>
      </c>
      <c r="P84" s="382">
        <v>41730</v>
      </c>
      <c r="Q84" s="382">
        <v>42093</v>
      </c>
      <c r="R84" s="383" t="str">
        <f t="shared" ref="R84:R87" si="76">IF(Q84&lt;&gt;"",IF(P84&gt;0,IF(P84&gt;=$P$18,IF(Q84&lt;=$Q$18,"CUMPLE","NO CUMPLE"),"NO CUMPLE"),""),"")</f>
        <v>CUMPLE</v>
      </c>
      <c r="S84" s="383">
        <f t="shared" ref="S84:S87" si="77">IF(P84&gt;0,ROUND(((YEAR(Q84)-YEAR($P84))*12)+(MONTH(Q84)-MONTH($P84))+((DAY(Q84)-DAY($P84)+1)/30),0),"")</f>
        <v>12</v>
      </c>
      <c r="T84" s="391">
        <v>6551359540</v>
      </c>
      <c r="U84" s="375">
        <f t="shared" ref="U84:U87" si="78">IF(T84&gt;0,T84*O84,"")</f>
        <v>6551359540</v>
      </c>
      <c r="V84" s="392">
        <f t="shared" si="74"/>
        <v>10635.323928571428</v>
      </c>
      <c r="W84" s="386">
        <f t="shared" ref="W84:W87" si="79">IF(R84="CUMPLE",IFERROR(U84/VLOOKUP(YEAR(Q84),$AQ$3:$AR$13,2,FALSE),""),"")</f>
        <v>10167.392783425157</v>
      </c>
      <c r="X84" s="375">
        <f t="shared" ref="X84:X87" si="80">IFERROR(W84*$AR$13,"")</f>
        <v>9237340695.9541245</v>
      </c>
      <c r="Y84" s="379" t="s">
        <v>318</v>
      </c>
      <c r="Z84" s="379" t="str">
        <f t="shared" ref="Z84:Z87" si="81">IF(T84&gt;0,IF(X84&gt;=$Z$18,"CUMPLE","NO CUMPLE"),"")</f>
        <v>CUMPLE</v>
      </c>
      <c r="AA84" s="383" t="str">
        <f t="shared" ref="AA84:AA87" si="82">IF(N84&gt;0,IF(N84="CUMPLE",IF(R84="CUMPLE",IF(Y84="INCLUIDA",IF(Z84="CUMPLE","CUMPLE","NO CUMPLE"),"NO CUMPLE"),"NO CUMPLE"),"NO CUMPLE"),"")</f>
        <v>CUMPLE</v>
      </c>
      <c r="AB84" s="387"/>
      <c r="AC84" s="967"/>
      <c r="AD84" s="969"/>
      <c r="AE84" s="383" t="str">
        <f t="shared" si="75"/>
        <v/>
      </c>
      <c r="AF84" s="388" t="str">
        <f>IF(AE84&lt;&gt;"",(SUMIFS($X84:$X88,$M84:$M88,F84,AA84:AA88,"CUMPLE")),"")</f>
        <v/>
      </c>
      <c r="AG84" s="388" t="str">
        <f>IF(AF84&lt;&gt;"",IF(G84&gt;0,(IF(AF84&gt;=($G84*$H66),"CUMPLE","NO CUMPLE")),""),"")</f>
        <v/>
      </c>
      <c r="AH84" s="393"/>
      <c r="AI84" s="421"/>
      <c r="AJ84" s="422"/>
    </row>
    <row r="85" spans="1:36" ht="30.75" customHeight="1" x14ac:dyDescent="0.25">
      <c r="A85" s="960"/>
      <c r="B85" s="373"/>
      <c r="C85" s="220"/>
      <c r="D85" s="374"/>
      <c r="E85" s="375"/>
      <c r="F85" s="220"/>
      <c r="G85" s="376" t="str">
        <f>IF(Proponentes!F47&gt;0,Proponentes!F47,"")</f>
        <v/>
      </c>
      <c r="H85" s="419"/>
      <c r="I85" s="420"/>
      <c r="J85" s="389" t="s">
        <v>399</v>
      </c>
      <c r="K85" s="378">
        <v>16</v>
      </c>
      <c r="L85" s="380" t="s">
        <v>400</v>
      </c>
      <c r="M85" s="379" t="s">
        <v>28</v>
      </c>
      <c r="N85" s="380" t="s">
        <v>317</v>
      </c>
      <c r="O85" s="381">
        <v>0.35</v>
      </c>
      <c r="P85" s="382">
        <v>41259</v>
      </c>
      <c r="Q85" s="382">
        <v>41993</v>
      </c>
      <c r="R85" s="383" t="str">
        <f t="shared" ref="R85:R86" si="83">IF(Q85&lt;&gt;"",IF(P85&gt;0,IF(P85&gt;=$P$18,IF(Q85&lt;=$Q$18,"CUMPLE","NO CUMPLE"),"NO CUMPLE"),""),"")</f>
        <v>CUMPLE</v>
      </c>
      <c r="S85" s="383">
        <f t="shared" ref="S85:S86" si="84">IF(P85&gt;0,ROUND(((YEAR(Q85)-YEAR($P85))*12)+(MONTH(Q85)-MONTH($P85))+((DAY(Q85)-DAY($P85)+1)/30),0),"")</f>
        <v>24</v>
      </c>
      <c r="T85" s="391">
        <v>18909253266</v>
      </c>
      <c r="U85" s="375">
        <f t="shared" ref="U85:U86" si="85">IF(T85&gt;0,T85*O85,"")</f>
        <v>6618238643.0999994</v>
      </c>
      <c r="V85" s="392">
        <f t="shared" si="74"/>
        <v>11678.557690312333</v>
      </c>
      <c r="W85" s="386">
        <f t="shared" ref="W85:W86" si="86">IF(R85="CUMPLE",IFERROR(U85/VLOOKUP(YEAR(Q85),$AQ$3:$AR$13,2,FALSE),""),"")</f>
        <v>10743.893901136362</v>
      </c>
      <c r="X85" s="375">
        <f t="shared" ref="X85:X86" si="87">IFERROR(W85*$AR$13,"")</f>
        <v>9761106950.4238148</v>
      </c>
      <c r="Y85" s="379" t="s">
        <v>318</v>
      </c>
      <c r="Z85" s="379" t="str">
        <f t="shared" ref="Z85:Z86" si="88">IF(T85&gt;0,IF(X85&gt;=$Z$18,"CUMPLE","NO CUMPLE"),"")</f>
        <v>CUMPLE</v>
      </c>
      <c r="AA85" s="383" t="str">
        <f t="shared" ref="AA85:AA86" si="89">IF(N85&gt;0,IF(N85="CUMPLE",IF(R85="CUMPLE",IF(Y85="INCLUIDA",IF(Z85="CUMPLE","CUMPLE","NO CUMPLE"),"NO CUMPLE"),"NO CUMPLE"),"NO CUMPLE"),"")</f>
        <v>CUMPLE</v>
      </c>
      <c r="AB85" s="387"/>
      <c r="AC85" s="967"/>
      <c r="AD85" s="969"/>
      <c r="AE85" s="383" t="str">
        <f t="shared" si="75"/>
        <v/>
      </c>
      <c r="AF85" s="388" t="str">
        <f>IF(AE85&lt;&gt;"",(SUMIFS($X85:$X87,$M85:$M87,F85,AA85:AA87,"CUMPLE")),"")</f>
        <v/>
      </c>
      <c r="AG85" s="388" t="str">
        <f>IF(AF85&lt;&gt;"",IF(G85&gt;0,(IF(AF85&gt;=($G85*$H65),"CUMPLE","NO CUMPLE")),""),"")</f>
        <v/>
      </c>
      <c r="AH85" s="393"/>
      <c r="AI85" s="421"/>
      <c r="AJ85" s="422"/>
    </row>
    <row r="86" spans="1:36" ht="30.75" customHeight="1" x14ac:dyDescent="0.25">
      <c r="A86" s="960"/>
      <c r="B86" s="373"/>
      <c r="C86" s="220"/>
      <c r="D86" s="374"/>
      <c r="E86" s="375"/>
      <c r="F86" s="220"/>
      <c r="G86" s="376" t="str">
        <f>IF(Proponentes!F49&gt;0,Proponentes!F49,"")</f>
        <v/>
      </c>
      <c r="H86" s="419"/>
      <c r="I86" s="420"/>
      <c r="J86" s="389" t="s">
        <v>401</v>
      </c>
      <c r="K86" s="380">
        <v>17</v>
      </c>
      <c r="L86" s="380" t="s">
        <v>402</v>
      </c>
      <c r="M86" s="379" t="s">
        <v>28</v>
      </c>
      <c r="N86" s="380" t="s">
        <v>317</v>
      </c>
      <c r="O86" s="381">
        <v>1</v>
      </c>
      <c r="P86" s="382">
        <v>42706</v>
      </c>
      <c r="Q86" s="382">
        <v>42995</v>
      </c>
      <c r="R86" s="383" t="str">
        <f t="shared" si="83"/>
        <v>CUMPLE</v>
      </c>
      <c r="S86" s="383">
        <f t="shared" si="84"/>
        <v>10</v>
      </c>
      <c r="T86" s="391">
        <v>5740293200</v>
      </c>
      <c r="U86" s="375">
        <f t="shared" si="85"/>
        <v>5740293200</v>
      </c>
      <c r="V86" s="392">
        <f t="shared" si="74"/>
        <v>8325.8417155579409</v>
      </c>
      <c r="W86" s="386">
        <f t="shared" si="86"/>
        <v>7781.1588996864648</v>
      </c>
      <c r="X86" s="375">
        <f t="shared" si="87"/>
        <v>7069385170.4965448</v>
      </c>
      <c r="Y86" s="379" t="s">
        <v>318</v>
      </c>
      <c r="Z86" s="379" t="str">
        <f t="shared" si="88"/>
        <v>CUMPLE</v>
      </c>
      <c r="AA86" s="383" t="str">
        <f t="shared" si="89"/>
        <v>CUMPLE</v>
      </c>
      <c r="AB86" s="387"/>
      <c r="AC86" s="967"/>
      <c r="AD86" s="969"/>
      <c r="AE86" s="383" t="str">
        <f t="shared" si="75"/>
        <v/>
      </c>
      <c r="AF86" s="388" t="str">
        <f>IF(AE86&lt;&gt;"",(SUMIFS($X86:$X89,$M86:$M90,F86,AA86:AA89,"CUMPLE")),"")</f>
        <v/>
      </c>
      <c r="AG86" s="388" t="str">
        <f>IF(AF86&lt;&gt;"",IF(G86&gt;0,(IF(AF86&gt;=($G86*$H67),"CUMPLE","NO CUMPLE")),""),"")</f>
        <v/>
      </c>
      <c r="AH86" s="393"/>
      <c r="AI86" s="421"/>
      <c r="AJ86" s="422"/>
    </row>
    <row r="87" spans="1:36" ht="30.75" customHeight="1" x14ac:dyDescent="0.25">
      <c r="A87" s="960"/>
      <c r="B87" s="373"/>
      <c r="C87" s="220"/>
      <c r="D87" s="374"/>
      <c r="E87" s="375"/>
      <c r="F87" s="220"/>
      <c r="G87" s="376" t="str">
        <f>IF(Proponentes!F49&gt;0,Proponentes!F49,"")</f>
        <v/>
      </c>
      <c r="H87" s="419"/>
      <c r="I87" s="420"/>
      <c r="J87" s="389" t="s">
        <v>403</v>
      </c>
      <c r="K87" s="380">
        <v>18</v>
      </c>
      <c r="L87" s="380" t="s">
        <v>404</v>
      </c>
      <c r="M87" s="379" t="s">
        <v>28</v>
      </c>
      <c r="N87" s="380" t="s">
        <v>317</v>
      </c>
      <c r="O87" s="381">
        <v>1</v>
      </c>
      <c r="P87" s="382">
        <v>41732</v>
      </c>
      <c r="Q87" s="382">
        <v>42142</v>
      </c>
      <c r="R87" s="383" t="str">
        <f t="shared" si="76"/>
        <v>CUMPLE</v>
      </c>
      <c r="S87" s="383">
        <f t="shared" si="77"/>
        <v>14</v>
      </c>
      <c r="T87" s="391">
        <v>3249514710</v>
      </c>
      <c r="U87" s="375">
        <f t="shared" si="78"/>
        <v>3249514710</v>
      </c>
      <c r="V87" s="392">
        <f t="shared" si="74"/>
        <v>5275.1862175324677</v>
      </c>
      <c r="W87" s="386">
        <f t="shared" si="79"/>
        <v>5043.0894855280512</v>
      </c>
      <c r="X87" s="375">
        <f t="shared" si="80"/>
        <v>4581777917.9288578</v>
      </c>
      <c r="Y87" s="379" t="s">
        <v>318</v>
      </c>
      <c r="Z87" s="379" t="str">
        <f t="shared" si="81"/>
        <v>CUMPLE</v>
      </c>
      <c r="AA87" s="383" t="str">
        <f t="shared" si="82"/>
        <v>CUMPLE</v>
      </c>
      <c r="AB87" s="418"/>
      <c r="AC87" s="967"/>
      <c r="AD87" s="969"/>
      <c r="AE87" s="383" t="str">
        <f t="shared" si="75"/>
        <v/>
      </c>
      <c r="AF87" s="388" t="str">
        <f>IF(AE87&lt;&gt;"",(SUMIFS($X87:$X89,$M87:$M90,F87,AA87:AA89,"CUMPLE")),"")</f>
        <v/>
      </c>
      <c r="AG87" s="388" t="str">
        <f>IF(AF87&lt;&gt;"",IF(G87&gt;0,(IF(AF87&gt;=($G87*$H67),"CUMPLE","NO CUMPLE")),""),"")</f>
        <v/>
      </c>
      <c r="AH87" s="393"/>
      <c r="AI87" s="421"/>
      <c r="AJ87" s="422"/>
    </row>
    <row r="88" spans="1:36" ht="30.75" customHeight="1" x14ac:dyDescent="0.25">
      <c r="A88" s="960"/>
      <c r="B88" s="373"/>
      <c r="C88" s="220"/>
      <c r="D88" s="374"/>
      <c r="E88" s="375"/>
      <c r="F88" s="220"/>
      <c r="G88" s="376" t="str">
        <f>IF(Proponentes!F51&gt;0,Proponentes!F51,"")</f>
        <v/>
      </c>
      <c r="H88" s="419"/>
      <c r="I88" s="420"/>
      <c r="J88" s="389" t="s">
        <v>405</v>
      </c>
      <c r="K88" s="378">
        <v>19</v>
      </c>
      <c r="L88" s="380" t="s">
        <v>406</v>
      </c>
      <c r="M88" s="379" t="s">
        <v>28</v>
      </c>
      <c r="N88" s="380" t="s">
        <v>317</v>
      </c>
      <c r="O88" s="381">
        <v>1</v>
      </c>
      <c r="P88" s="382">
        <v>41465</v>
      </c>
      <c r="Q88" s="382">
        <v>41729</v>
      </c>
      <c r="R88" s="383" t="str">
        <f t="shared" ref="R88:R89" si="90">IF(Q88&lt;&gt;"",IF(P88&gt;0,IF(P88&gt;=$P$18,IF(Q88&lt;=$Q$18,"CUMPLE","NO CUMPLE"),"NO CUMPLE"),""),"")</f>
        <v>CUMPLE</v>
      </c>
      <c r="S88" s="383">
        <f t="shared" ref="S88:S89" si="91">IF(P88&gt;0,ROUND(((YEAR(Q88)-YEAR($P88))*12)+(MONTH(Q88)-MONTH($P88))+((DAY(Q88)-DAY($P88)+1)/30),0),"")</f>
        <v>9</v>
      </c>
      <c r="T88" s="391">
        <v>2086626249</v>
      </c>
      <c r="U88" s="375">
        <f t="shared" ref="U88:U89" si="92">IF(T88&gt;0,T88*O88,"")</f>
        <v>2086626249</v>
      </c>
      <c r="V88" s="392">
        <f t="shared" si="74"/>
        <v>3539.6543664122137</v>
      </c>
      <c r="W88" s="386">
        <f t="shared" ref="W88:W89" si="93">IF(R88="CUMPLE",IFERROR(U88/VLOOKUP(YEAR(Q88),$AQ$3:$AR$13,2,FALSE),""),"")</f>
        <v>3387.3802743506494</v>
      </c>
      <c r="X88" s="375">
        <f t="shared" ref="X88:X89" si="94">IFERROR(W88*$AR$13,"")</f>
        <v>3077523051.1346979</v>
      </c>
      <c r="Y88" s="379" t="s">
        <v>318</v>
      </c>
      <c r="Z88" s="379" t="str">
        <f t="shared" ref="Z88:Z89" si="95">IF(T88&gt;0,IF(X88&gt;=$Z$18,"CUMPLE","NO CUMPLE"),"")</f>
        <v>CUMPLE</v>
      </c>
      <c r="AA88" s="383" t="str">
        <f t="shared" ref="AA88:AA89" si="96">IF(N88&gt;0,IF(N88="CUMPLE",IF(R88="CUMPLE",IF(Y88="INCLUIDA",IF(Z88="CUMPLE","CUMPLE","NO CUMPLE"),"NO CUMPLE"),"NO CUMPLE"),"NO CUMPLE"),"")</f>
        <v>CUMPLE</v>
      </c>
      <c r="AB88" s="387"/>
      <c r="AC88" s="967"/>
      <c r="AD88" s="969"/>
      <c r="AE88" s="383" t="str">
        <f t="shared" si="75"/>
        <v/>
      </c>
      <c r="AF88" s="388" t="str">
        <f>IF(AE88&lt;&gt;"",(SUMIFS($X88:$X91,$M88:$M91,F88,AA88:AA91,"CUMPLE")),"")</f>
        <v/>
      </c>
      <c r="AG88" s="388" t="str">
        <f>IF(AF88&lt;&gt;"",IF(G88&gt;0,(IF(AF88&gt;=($G88*$H69),"CUMPLE","NO CUMPLE")),""),"")</f>
        <v/>
      </c>
      <c r="AH88" s="393"/>
      <c r="AI88" s="421"/>
      <c r="AJ88" s="422"/>
    </row>
    <row r="89" spans="1:36" ht="54.75" customHeight="1" x14ac:dyDescent="0.25">
      <c r="A89" s="960"/>
      <c r="B89" s="373"/>
      <c r="C89" s="220"/>
      <c r="D89" s="374"/>
      <c r="E89" s="375"/>
      <c r="F89" s="220"/>
      <c r="G89" s="376" t="str">
        <f>IF(Proponentes!F51&gt;0,Proponentes!F51,"")</f>
        <v/>
      </c>
      <c r="H89" s="419"/>
      <c r="I89" s="420"/>
      <c r="J89" s="389" t="s">
        <v>407</v>
      </c>
      <c r="K89" s="380">
        <v>20</v>
      </c>
      <c r="L89" s="380" t="s">
        <v>408</v>
      </c>
      <c r="M89" s="379" t="s">
        <v>28</v>
      </c>
      <c r="N89" s="380" t="s">
        <v>317</v>
      </c>
      <c r="O89" s="381">
        <v>1</v>
      </c>
      <c r="P89" s="382">
        <v>42852</v>
      </c>
      <c r="Q89" s="382">
        <v>43178</v>
      </c>
      <c r="R89" s="383" t="str">
        <f t="shared" si="90"/>
        <v>CUMPLE</v>
      </c>
      <c r="S89" s="383">
        <f t="shared" si="91"/>
        <v>11</v>
      </c>
      <c r="T89" s="391">
        <v>4137421365</v>
      </c>
      <c r="U89" s="375">
        <f t="shared" si="92"/>
        <v>4137421365</v>
      </c>
      <c r="V89" s="392">
        <f t="shared" si="74"/>
        <v>5608.4126636637084</v>
      </c>
      <c r="W89" s="386">
        <f t="shared" si="93"/>
        <v>5295.9535777646361</v>
      </c>
      <c r="X89" s="375">
        <f t="shared" si="94"/>
        <v>4811511520.192194</v>
      </c>
      <c r="Y89" s="379" t="s">
        <v>318</v>
      </c>
      <c r="Z89" s="379" t="str">
        <f t="shared" si="95"/>
        <v>CUMPLE</v>
      </c>
      <c r="AA89" s="383" t="str">
        <f t="shared" si="96"/>
        <v>CUMPLE</v>
      </c>
      <c r="AB89" s="387"/>
      <c r="AC89" s="967"/>
      <c r="AD89" s="969"/>
      <c r="AE89" s="383" t="str">
        <f t="shared" si="75"/>
        <v/>
      </c>
      <c r="AF89" s="388" t="str">
        <f>IF(AE89&lt;&gt;"",(SUMIFS($X89:$X91,$M90:$M91,F89,AA89:AA91,"CUMPLE")),"")</f>
        <v/>
      </c>
      <c r="AG89" s="388" t="str">
        <f>IF(AF89&lt;&gt;"",IF(G89&gt;0,(IF(AF89&gt;=($G89*$H69),"CUMPLE","NO CUMPLE")),""),"")</f>
        <v/>
      </c>
      <c r="AH89" s="393"/>
      <c r="AI89" s="421"/>
      <c r="AJ89" s="422"/>
    </row>
    <row r="90" spans="1:36" ht="30.75" customHeight="1" x14ac:dyDescent="0.25">
      <c r="A90" s="960"/>
      <c r="B90" s="373"/>
      <c r="C90" s="220"/>
      <c r="D90" s="374"/>
      <c r="E90" s="375"/>
      <c r="F90" s="220"/>
      <c r="G90" s="376" t="str">
        <f>IF(Proponentes!F52&gt;0,Proponentes!F52,"")</f>
        <v/>
      </c>
      <c r="H90" s="419"/>
      <c r="I90" s="420"/>
      <c r="J90" s="389" t="s">
        <v>409</v>
      </c>
      <c r="K90" s="380">
        <v>21</v>
      </c>
      <c r="L90" s="380" t="s">
        <v>410</v>
      </c>
      <c r="M90" s="379" t="s">
        <v>28</v>
      </c>
      <c r="N90" s="380" t="s">
        <v>317</v>
      </c>
      <c r="O90" s="381">
        <v>1</v>
      </c>
      <c r="P90" s="382">
        <v>42370</v>
      </c>
      <c r="Q90" s="382">
        <v>43100</v>
      </c>
      <c r="R90" s="383" t="str">
        <f t="shared" si="10"/>
        <v>CUMPLE</v>
      </c>
      <c r="S90" s="383">
        <f t="shared" si="73"/>
        <v>24</v>
      </c>
      <c r="T90" s="391">
        <v>6091576190</v>
      </c>
      <c r="U90" s="375">
        <f t="shared" si="66"/>
        <v>6091576190</v>
      </c>
      <c r="V90" s="392">
        <f t="shared" si="74"/>
        <v>8835.349935818871</v>
      </c>
      <c r="W90" s="386">
        <f t="shared" si="68"/>
        <v>8257.3347096515336</v>
      </c>
      <c r="X90" s="375">
        <f t="shared" si="69"/>
        <v>7502003274.4208689</v>
      </c>
      <c r="Y90" s="379" t="s">
        <v>318</v>
      </c>
      <c r="Z90" s="379" t="str">
        <f t="shared" si="70"/>
        <v>CUMPLE</v>
      </c>
      <c r="AA90" s="383" t="str">
        <f t="shared" si="71"/>
        <v>CUMPLE</v>
      </c>
      <c r="AB90" s="387"/>
      <c r="AC90" s="967"/>
      <c r="AD90" s="969"/>
      <c r="AE90" s="383" t="str">
        <f t="shared" si="75"/>
        <v/>
      </c>
      <c r="AF90" s="388" t="str">
        <f>IF(AE90&lt;&gt;"",(SUMIFS($X90:$X92,$M90:$M92,F90,AA90:AA92,"CUMPLE")),"")</f>
        <v/>
      </c>
      <c r="AG90" s="388" t="str">
        <f>IF(AF90&lt;&gt;"",IF(G90&gt;0,(IF(AF90&gt;=($G90*$H70),"CUMPLE","NO CUMPLE")),""),"")</f>
        <v/>
      </c>
      <c r="AH90" s="393"/>
      <c r="AI90" s="421"/>
      <c r="AJ90" s="422"/>
    </row>
    <row r="91" spans="1:36" ht="30.75" customHeight="1" x14ac:dyDescent="0.25">
      <c r="A91" s="961"/>
      <c r="B91" s="373"/>
      <c r="C91" s="220" t="str">
        <f>IF(Proponentes!H53="X",Proponentes!$B$41,"")</f>
        <v/>
      </c>
      <c r="D91" s="374"/>
      <c r="E91" s="375"/>
      <c r="F91" s="220"/>
      <c r="G91" s="376" t="str">
        <f>IF(Proponentes!F53&gt;0,Proponentes!F53,"")</f>
        <v/>
      </c>
      <c r="H91" s="419"/>
      <c r="I91" s="420"/>
      <c r="J91" s="389" t="s">
        <v>411</v>
      </c>
      <c r="K91" s="378">
        <v>22</v>
      </c>
      <c r="L91" s="380" t="s">
        <v>412</v>
      </c>
      <c r="M91" s="379" t="s">
        <v>28</v>
      </c>
      <c r="N91" s="380" t="s">
        <v>317</v>
      </c>
      <c r="O91" s="381">
        <v>1</v>
      </c>
      <c r="P91" s="382">
        <v>41989</v>
      </c>
      <c r="Q91" s="382">
        <v>42360</v>
      </c>
      <c r="R91" s="383" t="str">
        <f t="shared" ref="R91" si="97">IF(Q91&lt;&gt;"",IF(P91&gt;0,IF(P91&gt;=$P$18,IF(Q91&lt;=$Q$18,"CUMPLE","NO CUMPLE"),"NO CUMPLE"),""),"")</f>
        <v>CUMPLE</v>
      </c>
      <c r="S91" s="383">
        <f t="shared" ref="S91" si="98">IF(P91&gt;0,ROUND(((YEAR(Q91)-YEAR($P91))*12)+(MONTH(Q91)-MONTH($P91))+((DAY(Q91)-DAY($P91)+1)/30),0),"")</f>
        <v>12</v>
      </c>
      <c r="T91" s="391">
        <v>2708212394</v>
      </c>
      <c r="U91" s="375">
        <f t="shared" ref="U91" si="99">IF(T91&gt;0,T91*O91,"")</f>
        <v>2708212394</v>
      </c>
      <c r="V91" s="392">
        <f t="shared" si="74"/>
        <v>4396.4486915584412</v>
      </c>
      <c r="W91" s="386">
        <f t="shared" ref="W91" si="100">IF(R91="CUMPLE",IFERROR(U91/VLOOKUP(YEAR(Q91),$AQ$3:$AR$13,2,FALSE),""),"")</f>
        <v>4203.0145014355548</v>
      </c>
      <c r="X91" s="375">
        <f t="shared" ref="X91" si="101">IFERROR(W91*$AR$13,"")</f>
        <v>3818547952.9312391</v>
      </c>
      <c r="Y91" s="379" t="s">
        <v>318</v>
      </c>
      <c r="Z91" s="379" t="str">
        <f t="shared" ref="Z91" si="102">IF(T91&gt;0,IF(X91&gt;=$Z$18,"CUMPLE","NO CUMPLE"),"")</f>
        <v>CUMPLE</v>
      </c>
      <c r="AA91" s="383" t="str">
        <f t="shared" ref="AA91" si="103">IF(N91&gt;0,IF(N91="CUMPLE",IF(R91="CUMPLE",IF(Y91="INCLUIDA",IF(Z91="CUMPLE","CUMPLE","NO CUMPLE"),"NO CUMPLE"),"NO CUMPLE"),"NO CUMPLE"),"")</f>
        <v>CUMPLE</v>
      </c>
      <c r="AB91" s="387"/>
      <c r="AC91" s="981"/>
      <c r="AD91" s="982"/>
      <c r="AE91" s="383" t="str">
        <f t="shared" si="75"/>
        <v/>
      </c>
      <c r="AF91" s="388" t="str">
        <f>IF(AE91&lt;&gt;"",(SUMIFS($X91:$X93,$M91:$M93,F91,AA91:AA93,"CUMPLE")),"")</f>
        <v/>
      </c>
      <c r="AG91" s="388" t="str">
        <f>IF(AF91&lt;&gt;"",IF(G91&gt;0,(IF(AF91&gt;=($G91*$H71),"CUMPLE","NO CUMPLE")),""),"")</f>
        <v/>
      </c>
      <c r="AH91" s="393"/>
      <c r="AI91" s="421"/>
      <c r="AJ91" s="422"/>
    </row>
    <row r="92" spans="1:36" x14ac:dyDescent="0.25">
      <c r="A92" s="69">
        <v>4</v>
      </c>
      <c r="B92" s="394"/>
      <c r="C92" s="222"/>
      <c r="D92" s="395" t="s">
        <v>270</v>
      </c>
      <c r="E92" s="396">
        <f>SUM(E70:E81)</f>
        <v>182645065352</v>
      </c>
      <c r="F92" s="394"/>
      <c r="G92" s="397">
        <f>IF((SUM(G70:G81))&gt;1,"ERROR &gt; 100%",SUM(G70:G81))</f>
        <v>1</v>
      </c>
      <c r="H92" s="396">
        <f>SUM(H70:H81)</f>
        <v>182645065352</v>
      </c>
      <c r="I92" s="398">
        <f>SUM(I70:I81)</f>
        <v>201034.49472222038</v>
      </c>
      <c r="J92" s="399"/>
      <c r="K92" s="399"/>
      <c r="L92" s="399"/>
      <c r="M92" s="400"/>
      <c r="N92" s="400"/>
      <c r="O92" s="400"/>
      <c r="P92" s="400"/>
      <c r="Q92" s="400"/>
      <c r="R92" s="394">
        <f>COUNTIF(R70:R81,"NO CUMPLE")</f>
        <v>0</v>
      </c>
      <c r="S92" s="400">
        <f>SUM(S70:S81)</f>
        <v>110</v>
      </c>
      <c r="T92" s="401"/>
      <c r="U92" s="396">
        <f>SUM(U70:U81)</f>
        <v>94595818679.530014</v>
      </c>
      <c r="V92" s="402">
        <f>SUM(V70:V81)</f>
        <v>90015.956864518841</v>
      </c>
      <c r="W92" s="403">
        <f>SUM(W70:W81)</f>
        <v>134979.06008178304</v>
      </c>
      <c r="X92" s="401">
        <f>SUM(X70:X81)</f>
        <v>122631985539.86203</v>
      </c>
      <c r="Y92" s="400"/>
      <c r="Z92" s="400"/>
      <c r="AA92" s="394"/>
      <c r="AB92" s="400"/>
      <c r="AC92" s="394"/>
      <c r="AD92" s="394">
        <f>COUNTIF(AD70:AD81,"NO CUMPLE")</f>
        <v>0</v>
      </c>
      <c r="AE92" s="394"/>
      <c r="AF92" s="394"/>
      <c r="AG92" s="394"/>
      <c r="AH92" s="400"/>
      <c r="AI92" s="400"/>
      <c r="AJ92" s="404"/>
    </row>
    <row r="93" spans="1:36" ht="49.5" x14ac:dyDescent="0.25">
      <c r="A93" s="959">
        <f>A114</f>
        <v>5</v>
      </c>
      <c r="B93" s="373">
        <v>1</v>
      </c>
      <c r="C93" s="220" t="str">
        <f>IF(Proponentes!H54="X",Proponentes!$B$54,"")</f>
        <v>UNIÓN TEMPORAL COM-SED</v>
      </c>
      <c r="D93" s="374" t="str">
        <f t="shared" si="9"/>
        <v>UNIÓN TEMPORAL COM-SED</v>
      </c>
      <c r="E93" s="375">
        <f>IF(D93="","",$AO$3)</f>
        <v>20036397801</v>
      </c>
      <c r="F93" s="220" t="str">
        <f>IF(Proponentes!D54&gt;0,Proponentes!D54,"")</f>
        <v>CELAR LIMITADA</v>
      </c>
      <c r="G93" s="376">
        <f>IF(Proponentes!F54&gt;0,Proponentes!F54,"")</f>
        <v>0.35</v>
      </c>
      <c r="H93" s="964">
        <f>SUM(E93:E104)</f>
        <v>48494529644</v>
      </c>
      <c r="I93" s="966">
        <f>IF($F93&gt;0,(G114*H93)/$AR$13,"")</f>
        <v>53377.15117013712</v>
      </c>
      <c r="J93" s="423" t="s">
        <v>332</v>
      </c>
      <c r="K93" s="378">
        <v>1</v>
      </c>
      <c r="L93" s="167" t="s">
        <v>413</v>
      </c>
      <c r="M93" s="340" t="s">
        <v>31</v>
      </c>
      <c r="N93" s="870" t="s">
        <v>317</v>
      </c>
      <c r="O93" s="381">
        <v>1</v>
      </c>
      <c r="P93" s="382">
        <v>41101</v>
      </c>
      <c r="Q93" s="382">
        <v>41438</v>
      </c>
      <c r="R93" s="383" t="str">
        <f t="shared" si="10"/>
        <v>CUMPLE</v>
      </c>
      <c r="S93" s="379">
        <f t="shared" ref="S93:S99" si="104">IF(P93&gt;0,ROUND(((YEAR(Q93)-YEAR($P93))*12)+(MONTH(Q93)-MONTH($P93))+((DAY(Q93)-DAY($P93)+1)/30),0),"")</f>
        <v>11</v>
      </c>
      <c r="T93" s="384">
        <v>1859469484</v>
      </c>
      <c r="U93" s="375">
        <f t="shared" ref="U93:U112" si="105">IF(T93&gt;0,T93*O93,"")</f>
        <v>1859469484</v>
      </c>
      <c r="V93" s="385">
        <f t="shared" ref="V93:V99" si="106">IFERROR(U93/VLOOKUP(YEAR(P93),$AQ$2:$AR$11,2,FALSE),"")</f>
        <v>3281.2237233103933</v>
      </c>
      <c r="W93" s="386">
        <f t="shared" ref="W93:W112" si="107">IF(R93="CUMPLE",IFERROR(U93/VLOOKUP(YEAR(Q93),$AQ$3:$AR$13,2,FALSE),""),"")</f>
        <v>3154.3163426632741</v>
      </c>
      <c r="X93" s="375">
        <f t="shared" ref="X93:X112" si="108">IFERROR(W93*$AR$13,"")</f>
        <v>2865778409.5344939</v>
      </c>
      <c r="Y93" s="379" t="s">
        <v>318</v>
      </c>
      <c r="Z93" s="379" t="str">
        <f t="shared" ref="Z93:Z112" si="109">IF(T93&gt;0,IF(X93&gt;=$Z$18,"CUMPLE","NO CUMPLE"),"")</f>
        <v>CUMPLE</v>
      </c>
      <c r="AA93" s="383" t="str">
        <f t="shared" ref="AA93:AA112" si="110">IF(N93&gt;0,IF(N93="CUMPLE",IF(R93="CUMPLE",IF(Y93="INCLUIDA",IF(Z93="CUMPLE","CUMPLE","NO CUMPLE"),"NO CUMPLE"),"NO CUMPLE"),"NO CUMPLE"),"")</f>
        <v>CUMPLE</v>
      </c>
      <c r="AC93" s="966">
        <f>IF(F93&gt;0,SUMIFS(W93:W113,AA93:AA113,"CUMPLE"),"")</f>
        <v>140072.8674511672</v>
      </c>
      <c r="AD93" s="968" t="str">
        <f>IF($F93&gt;0,IF(AC93&lt;I93,"NO CUMPLE","CUMPLE"),"")</f>
        <v>CUMPLE</v>
      </c>
      <c r="AE93" s="383" t="str">
        <f t="shared" ref="AE93:AE99" si="111">IF(F93&lt;&gt;"",F93,"")</f>
        <v>CELAR LIMITADA</v>
      </c>
      <c r="AF93" s="388">
        <f>IF(AE93&lt;&gt;"",(SUMIFS($X93:$X113,$M93:$M113,F93,AA93:AA113,"CUMPLE")),"")</f>
        <v>21281970501.109104</v>
      </c>
      <c r="AG93" s="388" t="str">
        <f>IF(AF93&lt;&gt;"",IF(G93&gt;0,(IF(AF93&gt;=($G93*$H93),"CUMPLE","NO CUMPLE")),""),"")</f>
        <v>CUMPLE</v>
      </c>
      <c r="AH93" s="379"/>
      <c r="AI93" s="972" t="str">
        <f>IF(AC93&gt;I93,IF((COUNTIF(AG93:AG103,"NO CUMPLE"))&lt;1,"HABILITADO","RECHAZADO"),"")</f>
        <v>HABILITADO</v>
      </c>
      <c r="AJ93" s="970"/>
    </row>
    <row r="94" spans="1:36" ht="33" x14ac:dyDescent="0.25">
      <c r="A94" s="960"/>
      <c r="B94" s="373">
        <v>2</v>
      </c>
      <c r="C94" s="220" t="str">
        <f>IF(Proponentes!H55="X",Proponentes!$B$54,"")</f>
        <v/>
      </c>
      <c r="D94" s="374" t="str">
        <f t="shared" si="9"/>
        <v/>
      </c>
      <c r="E94" s="375" t="str">
        <f>IF(D94="","",$AO$4)</f>
        <v/>
      </c>
      <c r="F94" s="220" t="str">
        <f>IF(Proponentes!D55&gt;0,Proponentes!D55,"")</f>
        <v>SEGURIDAD MONSERRATE LTDA</v>
      </c>
      <c r="G94" s="376">
        <f>IF(Proponentes!F55&gt;0,Proponentes!F55,"")</f>
        <v>0.25</v>
      </c>
      <c r="H94" s="965"/>
      <c r="I94" s="967"/>
      <c r="J94" s="424" t="s">
        <v>315</v>
      </c>
      <c r="K94" s="380">
        <v>2</v>
      </c>
      <c r="L94" s="167" t="s">
        <v>414</v>
      </c>
      <c r="M94" s="379" t="s">
        <v>31</v>
      </c>
      <c r="N94" s="380" t="s">
        <v>317</v>
      </c>
      <c r="O94" s="381">
        <v>1</v>
      </c>
      <c r="P94" s="382">
        <v>41640</v>
      </c>
      <c r="Q94" s="382">
        <v>43100</v>
      </c>
      <c r="R94" s="383" t="str">
        <f t="shared" si="10"/>
        <v>CUMPLE</v>
      </c>
      <c r="S94" s="379">
        <f t="shared" si="104"/>
        <v>48</v>
      </c>
      <c r="T94" s="384">
        <v>4168501725</v>
      </c>
      <c r="U94" s="375">
        <f t="shared" si="105"/>
        <v>4168501725</v>
      </c>
      <c r="V94" s="385">
        <f t="shared" si="106"/>
        <v>6767.0482548701302</v>
      </c>
      <c r="W94" s="386">
        <f t="shared" si="107"/>
        <v>5650.5431283269872</v>
      </c>
      <c r="X94" s="375">
        <f t="shared" si="108"/>
        <v>5133665346.2064047</v>
      </c>
      <c r="Y94" s="379" t="s">
        <v>318</v>
      </c>
      <c r="Z94" s="379" t="str">
        <f t="shared" si="109"/>
        <v>CUMPLE</v>
      </c>
      <c r="AA94" s="383" t="str">
        <f t="shared" si="110"/>
        <v>CUMPLE</v>
      </c>
      <c r="AB94" s="387"/>
      <c r="AC94" s="967"/>
      <c r="AD94" s="969"/>
      <c r="AE94" s="383" t="str">
        <f t="shared" si="111"/>
        <v>SEGURIDAD MONSERRATE LTDA</v>
      </c>
      <c r="AF94" s="388">
        <f>IF(AE94&lt;&gt;"",(SUMIFS($X93:$X113,$M93:$M113,F94,AA93:AA113,"CUMPLE")),"")</f>
        <v>13682673498.599386</v>
      </c>
      <c r="AG94" s="388" t="str">
        <f>IF(AF94&lt;&gt;"",IF(G94&gt;0,(IF(AF94&gt;=($G94*$H93),"CUMPLE","NO CUMPLE")),""),"")</f>
        <v>CUMPLE</v>
      </c>
      <c r="AH94" s="387"/>
      <c r="AI94" s="973"/>
      <c r="AJ94" s="971"/>
    </row>
    <row r="95" spans="1:36" ht="33" x14ac:dyDescent="0.25">
      <c r="A95" s="960"/>
      <c r="B95" s="373">
        <v>3</v>
      </c>
      <c r="C95" s="220" t="str">
        <f>IF(Proponentes!H56="X",Proponentes!$B$54,"")</f>
        <v/>
      </c>
      <c r="D95" s="374" t="str">
        <f t="shared" si="9"/>
        <v/>
      </c>
      <c r="E95" s="375" t="str">
        <f>IF(D95="","",$AO$5)</f>
        <v/>
      </c>
      <c r="F95" s="220" t="str">
        <f>IF(Proponentes!D56&gt;0,Proponentes!D56,"")</f>
        <v>SEGURIDAD ONCOR LTDA</v>
      </c>
      <c r="G95" s="376">
        <f>IF(Proponentes!F56&gt;0,Proponentes!F56,"")</f>
        <v>0.4</v>
      </c>
      <c r="H95" s="965"/>
      <c r="I95" s="967"/>
      <c r="J95" s="424" t="s">
        <v>415</v>
      </c>
      <c r="K95" s="380">
        <v>3</v>
      </c>
      <c r="L95" s="870" t="s">
        <v>416</v>
      </c>
      <c r="M95" s="340" t="s">
        <v>31</v>
      </c>
      <c r="N95" s="380" t="s">
        <v>317</v>
      </c>
      <c r="O95" s="381">
        <v>1</v>
      </c>
      <c r="P95" s="382">
        <v>41122</v>
      </c>
      <c r="Q95" s="382">
        <v>42216</v>
      </c>
      <c r="R95" s="383" t="str">
        <f t="shared" si="10"/>
        <v>CUMPLE</v>
      </c>
      <c r="S95" s="379">
        <f t="shared" si="104"/>
        <v>36</v>
      </c>
      <c r="T95" s="384">
        <v>2183275836</v>
      </c>
      <c r="U95" s="375">
        <f t="shared" si="105"/>
        <v>2183275836</v>
      </c>
      <c r="V95" s="385">
        <f t="shared" si="106"/>
        <v>3852.6130862890418</v>
      </c>
      <c r="W95" s="386">
        <f t="shared" si="107"/>
        <v>3388.3383813145028</v>
      </c>
      <c r="X95" s="375">
        <f t="shared" si="108"/>
        <v>3078393516.2221398</v>
      </c>
      <c r="Y95" s="379" t="s">
        <v>318</v>
      </c>
      <c r="Z95" s="379" t="str">
        <f t="shared" si="109"/>
        <v>CUMPLE</v>
      </c>
      <c r="AA95" s="383" t="str">
        <f t="shared" si="110"/>
        <v>CUMPLE</v>
      </c>
      <c r="AB95" s="387"/>
      <c r="AC95" s="967"/>
      <c r="AD95" s="969"/>
      <c r="AE95" s="383" t="str">
        <f t="shared" si="111"/>
        <v>SEGURIDAD ONCOR LTDA</v>
      </c>
      <c r="AF95" s="388">
        <f>IF(AE95&lt;&gt;"",(SUMIFS($X93:$X113,$M93:$M113,F95,AA93:AA113,"CUMPLE")),"")</f>
        <v>92295197974.230652</v>
      </c>
      <c r="AG95" s="388" t="str">
        <f>IF(AF95&lt;&gt;"",IF(G95&gt;0,(IF(AF95&gt;=($G95*$H93),"CUMPLE","NO CUMPLE")),""),"")</f>
        <v>CUMPLE</v>
      </c>
      <c r="AH95" s="387"/>
      <c r="AI95" s="973"/>
      <c r="AJ95" s="971"/>
    </row>
    <row r="96" spans="1:36" ht="33" x14ac:dyDescent="0.25">
      <c r="A96" s="960"/>
      <c r="B96" s="373">
        <v>4</v>
      </c>
      <c r="C96" s="220" t="str">
        <f>IF(Proponentes!H57="X",Proponentes!$B$54,"")</f>
        <v/>
      </c>
      <c r="D96" s="374" t="str">
        <f t="shared" si="9"/>
        <v/>
      </c>
      <c r="E96" s="375" t="str">
        <f>IF(D96="","",$AO$6)</f>
        <v/>
      </c>
      <c r="F96" s="220" t="str">
        <f>IF(Proponentes!D57&gt;0,Proponentes!D57,"")</f>
        <v/>
      </c>
      <c r="G96" s="376" t="str">
        <f>IF(Proponentes!F57&gt;0,Proponentes!F57,"")</f>
        <v/>
      </c>
      <c r="H96" s="965"/>
      <c r="I96" s="967"/>
      <c r="J96" s="424" t="s">
        <v>393</v>
      </c>
      <c r="K96" s="378">
        <v>4</v>
      </c>
      <c r="L96" s="870" t="s">
        <v>417</v>
      </c>
      <c r="M96" s="379" t="s">
        <v>31</v>
      </c>
      <c r="N96" s="380" t="s">
        <v>317</v>
      </c>
      <c r="O96" s="381">
        <v>1</v>
      </c>
      <c r="P96" s="382">
        <v>43132</v>
      </c>
      <c r="Q96" s="382">
        <v>43496</v>
      </c>
      <c r="R96" s="383" t="str">
        <f t="shared" si="10"/>
        <v>CUMPLE</v>
      </c>
      <c r="S96" s="379">
        <f t="shared" si="104"/>
        <v>12</v>
      </c>
      <c r="T96" s="384">
        <v>1011119868</v>
      </c>
      <c r="U96" s="375">
        <f t="shared" si="105"/>
        <v>1011119868</v>
      </c>
      <c r="V96" s="385">
        <f t="shared" si="106"/>
        <v>1294.2466841260455</v>
      </c>
      <c r="W96" s="386">
        <f t="shared" si="107"/>
        <v>1220.9882045510533</v>
      </c>
      <c r="X96" s="375">
        <f t="shared" si="108"/>
        <v>1109299529.5279503</v>
      </c>
      <c r="Y96" s="379" t="s">
        <v>318</v>
      </c>
      <c r="Z96" s="379" t="str">
        <f t="shared" si="109"/>
        <v>NO CUMPLE</v>
      </c>
      <c r="AA96" s="383" t="str">
        <f t="shared" si="110"/>
        <v>NO CUMPLE</v>
      </c>
      <c r="AB96" s="425"/>
      <c r="AC96" s="967"/>
      <c r="AD96" s="969"/>
      <c r="AE96" s="383" t="str">
        <f t="shared" si="111"/>
        <v/>
      </c>
      <c r="AF96" s="388" t="str">
        <f>IF(AE96&lt;&gt;"",(SUMIFS($X93:$X103,$M93:$M103,F96,AA93:AA103,"CUMPLE")),"")</f>
        <v/>
      </c>
      <c r="AG96" s="388" t="str">
        <f>IF(AF96&lt;&gt;"",IF(G96&gt;0,(IF(AF96&gt;=($G96*$H93),"CUMPLE","NO CUMPLE")),""),"")</f>
        <v/>
      </c>
      <c r="AH96" s="387"/>
      <c r="AI96" s="973"/>
      <c r="AJ96" s="971"/>
    </row>
    <row r="97" spans="1:36" ht="49.5" x14ac:dyDescent="0.25">
      <c r="A97" s="960"/>
      <c r="B97" s="373">
        <v>5</v>
      </c>
      <c r="C97" s="220" t="str">
        <f>IF(Proponentes!H58="X",Proponentes!$B$54,"")</f>
        <v/>
      </c>
      <c r="D97" s="374" t="str">
        <f t="shared" si="9"/>
        <v/>
      </c>
      <c r="E97" s="375" t="str">
        <f>IF(D97="","",$AO$7)</f>
        <v/>
      </c>
      <c r="F97" s="220" t="str">
        <f>IF(Proponentes!D58&gt;0,Proponentes!D58,"")</f>
        <v/>
      </c>
      <c r="G97" s="376" t="str">
        <f>IF(Proponentes!F58&gt;0,Proponentes!F58,"")</f>
        <v/>
      </c>
      <c r="H97" s="965"/>
      <c r="I97" s="967"/>
      <c r="J97" s="424" t="s">
        <v>418</v>
      </c>
      <c r="K97" s="380">
        <v>5</v>
      </c>
      <c r="L97" s="870" t="s">
        <v>419</v>
      </c>
      <c r="M97" s="379" t="s">
        <v>31</v>
      </c>
      <c r="N97" s="380" t="s">
        <v>317</v>
      </c>
      <c r="O97" s="381">
        <v>1</v>
      </c>
      <c r="P97" s="382">
        <v>41956</v>
      </c>
      <c r="Q97" s="382">
        <v>42643</v>
      </c>
      <c r="R97" s="383" t="str">
        <f t="shared" si="10"/>
        <v>CUMPLE</v>
      </c>
      <c r="S97" s="379">
        <f t="shared" si="104"/>
        <v>23</v>
      </c>
      <c r="T97" s="384">
        <v>5407648548</v>
      </c>
      <c r="U97" s="375">
        <f t="shared" si="105"/>
        <v>5407648548</v>
      </c>
      <c r="V97" s="385">
        <f t="shared" si="106"/>
        <v>8778.6502402597398</v>
      </c>
      <c r="W97" s="386">
        <f t="shared" si="107"/>
        <v>7843.3669318519696</v>
      </c>
      <c r="X97" s="375">
        <f t="shared" si="108"/>
        <v>7125902785.1277428</v>
      </c>
      <c r="Y97" s="379" t="s">
        <v>318</v>
      </c>
      <c r="Z97" s="379" t="str">
        <f t="shared" si="109"/>
        <v>CUMPLE</v>
      </c>
      <c r="AA97" s="383" t="str">
        <f t="shared" si="110"/>
        <v>CUMPLE</v>
      </c>
      <c r="AB97" s="387"/>
      <c r="AC97" s="967"/>
      <c r="AD97" s="969"/>
      <c r="AE97" s="383" t="str">
        <f t="shared" si="111"/>
        <v/>
      </c>
      <c r="AF97" s="388" t="str">
        <f>IF(AE97&lt;&gt;"",(SUMIFS($X97:$X114,$M97:$M114,F97,AA97:AA114,"CUMPLE")),"")</f>
        <v/>
      </c>
      <c r="AG97" s="388" t="str">
        <f>IF(AF97&lt;&gt;"",IF(G97&gt;0,(IF(AF97&gt;=($G97*$H93),"CUMPLE","NO CUMPLE")),""),"")</f>
        <v/>
      </c>
      <c r="AH97" s="387"/>
      <c r="AI97" s="973"/>
      <c r="AJ97" s="971"/>
    </row>
    <row r="98" spans="1:36" ht="33" x14ac:dyDescent="0.25">
      <c r="A98" s="960"/>
      <c r="B98" s="373">
        <v>6</v>
      </c>
      <c r="C98" s="220" t="str">
        <f>IF(Proponentes!H59="X",Proponentes!$B$54,"")</f>
        <v/>
      </c>
      <c r="D98" s="374" t="str">
        <f t="shared" si="9"/>
        <v/>
      </c>
      <c r="E98" s="375" t="str">
        <f>IF(D98="","",$AO$8)</f>
        <v/>
      </c>
      <c r="F98" s="220" t="str">
        <f>IF(Proponentes!D59&gt;0,Proponentes!D59,"")</f>
        <v/>
      </c>
      <c r="G98" s="376" t="str">
        <f>IF(Proponentes!F59&gt;0,Proponentes!F59,"")</f>
        <v/>
      </c>
      <c r="H98" s="965"/>
      <c r="I98" s="967"/>
      <c r="J98" s="424" t="s">
        <v>401</v>
      </c>
      <c r="K98" s="380">
        <v>6</v>
      </c>
      <c r="L98" s="870" t="s">
        <v>420</v>
      </c>
      <c r="M98" s="379" t="s">
        <v>31</v>
      </c>
      <c r="N98" s="380" t="s">
        <v>317</v>
      </c>
      <c r="O98" s="381">
        <v>1</v>
      </c>
      <c r="P98" s="382">
        <v>41518</v>
      </c>
      <c r="Q98" s="382">
        <v>43404</v>
      </c>
      <c r="R98" s="383" t="str">
        <f t="shared" si="10"/>
        <v>CUMPLE</v>
      </c>
      <c r="S98" s="379">
        <f t="shared" si="104"/>
        <v>62</v>
      </c>
      <c r="T98" s="384">
        <v>1104838260</v>
      </c>
      <c r="U98" s="375">
        <f t="shared" si="105"/>
        <v>1104838260</v>
      </c>
      <c r="V98" s="385">
        <f t="shared" si="106"/>
        <v>1874.1955216284987</v>
      </c>
      <c r="W98" s="386">
        <f t="shared" si="107"/>
        <v>1414.2074542843318</v>
      </c>
      <c r="X98" s="375">
        <f t="shared" si="108"/>
        <v>1284844241.6111269</v>
      </c>
      <c r="Y98" s="379" t="s">
        <v>318</v>
      </c>
      <c r="Z98" s="379" t="str">
        <f t="shared" si="109"/>
        <v>NO CUMPLE</v>
      </c>
      <c r="AA98" s="383" t="str">
        <f t="shared" si="110"/>
        <v>NO CUMPLE</v>
      </c>
      <c r="AB98" s="425"/>
      <c r="AC98" s="967"/>
      <c r="AD98" s="969"/>
      <c r="AE98" s="383" t="str">
        <f t="shared" si="111"/>
        <v/>
      </c>
      <c r="AF98" s="388" t="str">
        <f>IF(AE98&lt;&gt;"",(SUMIFS($X98:$X114,$M98:$M114,F98,AA98:AA114,"CUMPLE")),"")</f>
        <v/>
      </c>
      <c r="AG98" s="388" t="str">
        <f>IF(AF98&lt;&gt;"",IF(G98&gt;0,(IF(AF98&gt;=($G98*$H93),"CUMPLE","NO CUMPLE")),""),"")</f>
        <v/>
      </c>
      <c r="AH98" s="387"/>
      <c r="AI98" s="973"/>
      <c r="AJ98" s="971"/>
    </row>
    <row r="99" spans="1:36" ht="33" x14ac:dyDescent="0.25">
      <c r="A99" s="960"/>
      <c r="B99" s="373">
        <v>7</v>
      </c>
      <c r="C99" s="220" t="str">
        <f>IF(Proponentes!H60="X",Proponentes!$B$54,"")</f>
        <v/>
      </c>
      <c r="D99" s="374" t="str">
        <f t="shared" si="9"/>
        <v/>
      </c>
      <c r="E99" s="375" t="str">
        <f>IF(D99="","",$AO$9)</f>
        <v/>
      </c>
      <c r="F99" s="220" t="str">
        <f>IF(Proponentes!D60&gt;0,Proponentes!D60,"")</f>
        <v/>
      </c>
      <c r="G99" s="376" t="str">
        <f>IF(Proponentes!F60&gt;0,Proponentes!F60,"")</f>
        <v/>
      </c>
      <c r="H99" s="965"/>
      <c r="I99" s="967"/>
      <c r="J99" s="424" t="s">
        <v>421</v>
      </c>
      <c r="K99" s="378">
        <v>7</v>
      </c>
      <c r="L99" s="870" t="s">
        <v>422</v>
      </c>
      <c r="M99" s="379" t="s">
        <v>31</v>
      </c>
      <c r="N99" s="380" t="s">
        <v>317</v>
      </c>
      <c r="O99" s="381">
        <v>1</v>
      </c>
      <c r="P99" s="382">
        <v>43497</v>
      </c>
      <c r="Q99" s="382">
        <v>43861</v>
      </c>
      <c r="R99" s="383" t="str">
        <f t="shared" si="10"/>
        <v>CUMPLE</v>
      </c>
      <c r="S99" s="379">
        <f t="shared" si="104"/>
        <v>12</v>
      </c>
      <c r="T99" s="391">
        <v>1067752884</v>
      </c>
      <c r="U99" s="375">
        <f t="shared" si="105"/>
        <v>1067752884</v>
      </c>
      <c r="V99" s="385">
        <f t="shared" si="106"/>
        <v>1289.3759859729796</v>
      </c>
      <c r="W99" s="386">
        <f t="shared" si="107"/>
        <v>1216.3923841682017</v>
      </c>
      <c r="X99" s="375">
        <f t="shared" si="108"/>
        <v>1105124107.2187996</v>
      </c>
      <c r="Y99" s="379" t="s">
        <v>318</v>
      </c>
      <c r="Z99" s="379" t="str">
        <f t="shared" si="109"/>
        <v>NO CUMPLE</v>
      </c>
      <c r="AA99" s="383" t="str">
        <f t="shared" si="110"/>
        <v>NO CUMPLE</v>
      </c>
      <c r="AB99" s="425"/>
      <c r="AC99" s="967"/>
      <c r="AD99" s="969"/>
      <c r="AE99" s="383" t="str">
        <f t="shared" si="111"/>
        <v/>
      </c>
      <c r="AF99" s="388" t="str">
        <f>IF(AE99&lt;&gt;"",(SUMIFS($X99:$X114,$M99:$M114,F99,AA99:AA114,"CUMPLE")),"")</f>
        <v/>
      </c>
      <c r="AG99" s="388" t="str">
        <f>IF(AF99&lt;&gt;"",IF(G99&gt;0,(IF(AF99&gt;=($G99*$H93),"CUMPLE","NO CUMPLE")),""),"")</f>
        <v/>
      </c>
      <c r="AH99" s="387"/>
      <c r="AI99" s="973"/>
      <c r="AJ99" s="971"/>
    </row>
    <row r="100" spans="1:36" ht="49.5" x14ac:dyDescent="0.25">
      <c r="A100" s="960"/>
      <c r="B100" s="373">
        <v>8</v>
      </c>
      <c r="C100" s="220" t="str">
        <f>IF(Proponentes!H61="X",Proponentes!$B$54,"")</f>
        <v>UNIÓN TEMPORAL COM-SED</v>
      </c>
      <c r="D100" s="374" t="str">
        <f t="shared" si="9"/>
        <v>UNIÓN TEMPORAL COM-SED</v>
      </c>
      <c r="E100" s="375">
        <f>IF(D100="","",$AO$10)</f>
        <v>19803878581</v>
      </c>
      <c r="F100" s="220"/>
      <c r="G100" s="376"/>
      <c r="H100" s="965"/>
      <c r="I100" s="967"/>
      <c r="J100" s="424" t="s">
        <v>423</v>
      </c>
      <c r="K100" s="380">
        <v>8</v>
      </c>
      <c r="L100" s="870" t="s">
        <v>424</v>
      </c>
      <c r="M100" s="379" t="s">
        <v>31</v>
      </c>
      <c r="N100" s="380" t="s">
        <v>317</v>
      </c>
      <c r="O100" s="381">
        <v>1</v>
      </c>
      <c r="P100" s="382">
        <v>43009</v>
      </c>
      <c r="Q100" s="382">
        <v>43738</v>
      </c>
      <c r="R100" s="383" t="str">
        <f t="shared" si="10"/>
        <v>CUMPLE</v>
      </c>
      <c r="S100" s="379"/>
      <c r="T100" s="391">
        <v>784392000</v>
      </c>
      <c r="U100" s="375">
        <f t="shared" si="105"/>
        <v>784392000</v>
      </c>
      <c r="V100" s="385"/>
      <c r="W100" s="386">
        <f t="shared" si="107"/>
        <v>947.20063372764207</v>
      </c>
      <c r="X100" s="375">
        <f t="shared" si="108"/>
        <v>860556402.95803976</v>
      </c>
      <c r="Y100" s="379" t="s">
        <v>318</v>
      </c>
      <c r="Z100" s="379" t="str">
        <f t="shared" si="109"/>
        <v>NO CUMPLE</v>
      </c>
      <c r="AA100" s="383" t="str">
        <f t="shared" si="110"/>
        <v>NO CUMPLE</v>
      </c>
      <c r="AB100" s="425"/>
      <c r="AC100" s="967"/>
      <c r="AD100" s="969"/>
      <c r="AE100" s="383"/>
      <c r="AF100" s="388"/>
      <c r="AG100" s="388" t="str">
        <f>IF(AF100&lt;&gt;"",IF(G100&gt;0,(IF(AF100&gt;=($G100*$H93),"CUMPLE","NO CUMPLE")),""),"")</f>
        <v/>
      </c>
      <c r="AH100" s="387"/>
      <c r="AI100" s="973"/>
      <c r="AJ100" s="971"/>
    </row>
    <row r="101" spans="1:36" ht="129" customHeight="1" x14ac:dyDescent="0.25">
      <c r="A101" s="960"/>
      <c r="B101" s="373">
        <v>9</v>
      </c>
      <c r="C101" s="220" t="str">
        <f>IF(Proponentes!H62="X",Proponentes!$B$54,"")</f>
        <v/>
      </c>
      <c r="D101" s="374" t="str">
        <f t="shared" si="9"/>
        <v/>
      </c>
      <c r="E101" s="375" t="str">
        <f>IF(D101="","",$AO$11)</f>
        <v/>
      </c>
      <c r="F101" s="220"/>
      <c r="G101" s="376"/>
      <c r="H101" s="965"/>
      <c r="I101" s="967"/>
      <c r="J101" s="424" t="s">
        <v>425</v>
      </c>
      <c r="K101" s="380">
        <v>9</v>
      </c>
      <c r="L101" s="870" t="s">
        <v>426</v>
      </c>
      <c r="M101" s="379" t="s">
        <v>31</v>
      </c>
      <c r="N101" s="380" t="s">
        <v>317</v>
      </c>
      <c r="O101" s="381">
        <v>1</v>
      </c>
      <c r="P101" s="382">
        <v>43431</v>
      </c>
      <c r="Q101" s="382">
        <v>43795</v>
      </c>
      <c r="R101" s="383" t="str">
        <f t="shared" si="10"/>
        <v>CUMPLE</v>
      </c>
      <c r="S101" s="383"/>
      <c r="T101" s="391">
        <v>846441180</v>
      </c>
      <c r="U101" s="375">
        <f t="shared" si="105"/>
        <v>846441180</v>
      </c>
      <c r="V101" s="392"/>
      <c r="W101" s="386">
        <f t="shared" si="107"/>
        <v>1022.1287597389737</v>
      </c>
      <c r="X101" s="375">
        <f t="shared" si="108"/>
        <v>928630553.57061088</v>
      </c>
      <c r="Y101" s="379" t="s">
        <v>318</v>
      </c>
      <c r="Z101" s="379" t="str">
        <f t="shared" si="109"/>
        <v>NO CUMPLE</v>
      </c>
      <c r="AA101" s="383" t="str">
        <f t="shared" si="110"/>
        <v>NO CUMPLE</v>
      </c>
      <c r="AB101" s="425"/>
      <c r="AC101" s="967"/>
      <c r="AD101" s="969"/>
      <c r="AE101" s="383"/>
      <c r="AF101" s="388"/>
      <c r="AG101" s="388" t="str">
        <f>IF(AF101&lt;&gt;"",IF(G101&gt;0,(IF(AF101&gt;=($G101*$H93),"CUMPLE","NO CUMPLE")),""),"")</f>
        <v/>
      </c>
      <c r="AH101" s="393"/>
      <c r="AI101" s="973"/>
      <c r="AJ101" s="971"/>
    </row>
    <row r="102" spans="1:36" ht="66" x14ac:dyDescent="0.25">
      <c r="A102" s="960"/>
      <c r="B102" s="373">
        <v>10</v>
      </c>
      <c r="C102" s="220" t="str">
        <f>IF(Proponentes!H63="X",Proponentes!$B$54,"")</f>
        <v/>
      </c>
      <c r="D102" s="374" t="str">
        <f t="shared" si="9"/>
        <v/>
      </c>
      <c r="E102" s="375" t="str">
        <f>IF(D102="","",$AO$12)</f>
        <v/>
      </c>
      <c r="F102" s="220"/>
      <c r="G102" s="376"/>
      <c r="H102" s="965"/>
      <c r="I102" s="967"/>
      <c r="J102" s="424" t="s">
        <v>427</v>
      </c>
      <c r="K102" s="378">
        <v>10</v>
      </c>
      <c r="L102" s="870" t="s">
        <v>428</v>
      </c>
      <c r="M102" s="379" t="s">
        <v>31</v>
      </c>
      <c r="N102" s="380" t="s">
        <v>317</v>
      </c>
      <c r="O102" s="381">
        <v>1</v>
      </c>
      <c r="P102" s="382">
        <v>43709</v>
      </c>
      <c r="Q102" s="382">
        <v>44196</v>
      </c>
      <c r="R102" s="383" t="str">
        <f t="shared" si="10"/>
        <v>CUMPLE</v>
      </c>
      <c r="S102" s="383"/>
      <c r="T102" s="391">
        <v>561542784</v>
      </c>
      <c r="U102" s="375">
        <f t="shared" si="105"/>
        <v>561542784</v>
      </c>
      <c r="V102" s="392"/>
      <c r="W102" s="386">
        <f t="shared" si="107"/>
        <v>639.71390391693808</v>
      </c>
      <c r="X102" s="375">
        <f t="shared" si="108"/>
        <v>581196714.27004004</v>
      </c>
      <c r="Y102" s="379" t="s">
        <v>318</v>
      </c>
      <c r="Z102" s="379" t="str">
        <f t="shared" si="109"/>
        <v>NO CUMPLE</v>
      </c>
      <c r="AA102" s="383" t="str">
        <f t="shared" si="110"/>
        <v>NO CUMPLE</v>
      </c>
      <c r="AB102" s="425"/>
      <c r="AC102" s="967"/>
      <c r="AD102" s="969"/>
      <c r="AE102" s="383"/>
      <c r="AF102" s="388"/>
      <c r="AG102" s="388" t="str">
        <f>IF(AF102&lt;&gt;"",IF(G102&gt;0,(IF(AF102&gt;=($G102*$H93),"CUMPLE","NO CUMPLE")),""),"")</f>
        <v/>
      </c>
      <c r="AH102" s="393"/>
      <c r="AI102" s="973"/>
      <c r="AJ102" s="971"/>
    </row>
    <row r="103" spans="1:36" ht="50.25" customHeight="1" x14ac:dyDescent="0.25">
      <c r="A103" s="960"/>
      <c r="B103" s="373">
        <v>11</v>
      </c>
      <c r="C103" s="220" t="str">
        <f>IF(Proponentes!H64="X",Proponentes!$B$54,"")</f>
        <v/>
      </c>
      <c r="D103" s="374" t="str">
        <f t="shared" si="9"/>
        <v/>
      </c>
      <c r="E103" s="375" t="str">
        <f>IF(D103="","",$AO$13)</f>
        <v/>
      </c>
      <c r="F103" s="220" t="str">
        <f>IF(Proponentes!D64&gt;0,Proponentes!D64,"")</f>
        <v/>
      </c>
      <c r="G103" s="376" t="str">
        <f>IF(Proponentes!F64&gt;0,Proponentes!F64,"")</f>
        <v/>
      </c>
      <c r="H103" s="965"/>
      <c r="I103" s="967"/>
      <c r="J103" s="424" t="s">
        <v>319</v>
      </c>
      <c r="K103" s="380">
        <v>11</v>
      </c>
      <c r="L103" s="870" t="s">
        <v>429</v>
      </c>
      <c r="M103" s="379" t="s">
        <v>35</v>
      </c>
      <c r="N103" s="380" t="s">
        <v>317</v>
      </c>
      <c r="O103" s="381">
        <v>1</v>
      </c>
      <c r="P103" s="382">
        <v>42493</v>
      </c>
      <c r="Q103" s="382">
        <v>42851</v>
      </c>
      <c r="R103" s="383" t="str">
        <f t="shared" si="10"/>
        <v>CUMPLE</v>
      </c>
      <c r="S103" s="383">
        <f t="shared" ref="S103:S112" si="112">IF(P103&gt;0,ROUND(((YEAR(Q103)-YEAR($P103))*12)+(MONTH(Q103)-MONTH($P103))+((DAY(Q103)-DAY($P103)+1)/30),0),"")</f>
        <v>12</v>
      </c>
      <c r="T103" s="391">
        <v>3658160930</v>
      </c>
      <c r="U103" s="375">
        <f t="shared" si="105"/>
        <v>3658160930</v>
      </c>
      <c r="V103" s="392">
        <f t="shared" ref="V103:V113" si="113">IFERROR(U103/VLOOKUP(YEAR(P103),$AQ$2:$AR$11,2,FALSE),"")</f>
        <v>5305.8733782480367</v>
      </c>
      <c r="W103" s="386">
        <f t="shared" si="107"/>
        <v>4958.7591583222293</v>
      </c>
      <c r="X103" s="375">
        <f t="shared" si="108"/>
        <v>4505161623.0738621</v>
      </c>
      <c r="Y103" s="379" t="s">
        <v>318</v>
      </c>
      <c r="Z103" s="379" t="str">
        <f t="shared" si="109"/>
        <v>CUMPLE</v>
      </c>
      <c r="AA103" s="383" t="str">
        <f t="shared" si="110"/>
        <v>CUMPLE</v>
      </c>
      <c r="AB103" s="387"/>
      <c r="AC103" s="967"/>
      <c r="AD103" s="969"/>
      <c r="AE103" s="383" t="str">
        <f t="shared" ref="AE103:AE113" si="114">IF(F103&lt;&gt;"",F103,"")</f>
        <v/>
      </c>
      <c r="AF103" s="388" t="str">
        <f>IF(AE103&lt;&gt;"",(SUMIFS($X103:$X114,$M103:$M114,F103,AA103:AA114,"CUMPLE")),"")</f>
        <v/>
      </c>
      <c r="AG103" s="388" t="str">
        <f>IF(AF103&lt;&gt;"",IF(G103&gt;0,(IF(AF103&gt;=($G103*$H93),"CUMPLE","NO CUMPLE")),""),"")</f>
        <v/>
      </c>
      <c r="AH103" s="393"/>
      <c r="AI103" s="973"/>
      <c r="AJ103" s="971"/>
    </row>
    <row r="104" spans="1:36" ht="50.25" customHeight="1" x14ac:dyDescent="0.25">
      <c r="A104" s="960"/>
      <c r="B104" s="373">
        <v>12</v>
      </c>
      <c r="C104" s="220" t="str">
        <f>IF(Proponentes!H65="X",Proponentes!$B$54,"")</f>
        <v>UNIÓN TEMPORAL COM-SED</v>
      </c>
      <c r="D104" s="374" t="str">
        <f t="shared" si="9"/>
        <v>UNIÓN TEMPORAL COM-SED</v>
      </c>
      <c r="E104" s="375">
        <f>IF(D104="","",$AO$14)</f>
        <v>8654253262</v>
      </c>
      <c r="F104" s="220" t="str">
        <f>IF(Proponentes!D65&gt;0,Proponentes!D65,"")</f>
        <v/>
      </c>
      <c r="G104" s="376" t="str">
        <f>IF(Proponentes!F65&gt;0,Proponentes!F65,"")</f>
        <v/>
      </c>
      <c r="H104" s="965"/>
      <c r="I104" s="967"/>
      <c r="J104" s="424" t="s">
        <v>358</v>
      </c>
      <c r="K104" s="380">
        <v>12</v>
      </c>
      <c r="L104" s="870" t="s">
        <v>430</v>
      </c>
      <c r="M104" s="379" t="s">
        <v>35</v>
      </c>
      <c r="N104" s="380" t="s">
        <v>317</v>
      </c>
      <c r="O104" s="381">
        <v>1</v>
      </c>
      <c r="P104" s="382">
        <v>42545</v>
      </c>
      <c r="Q104" s="382">
        <v>43049</v>
      </c>
      <c r="R104" s="383" t="str">
        <f t="shared" si="10"/>
        <v>CUMPLE</v>
      </c>
      <c r="S104" s="383">
        <f t="shared" si="112"/>
        <v>17</v>
      </c>
      <c r="T104" s="391">
        <v>2345830177</v>
      </c>
      <c r="U104" s="375">
        <f t="shared" si="105"/>
        <v>2345830177</v>
      </c>
      <c r="V104" s="392">
        <f t="shared" si="113"/>
        <v>3402.4413152417487</v>
      </c>
      <c r="W104" s="386">
        <f t="shared" si="107"/>
        <v>3179.8510499283602</v>
      </c>
      <c r="X104" s="375">
        <f t="shared" si="108"/>
        <v>2888977354.9872136</v>
      </c>
      <c r="Y104" s="379" t="s">
        <v>318</v>
      </c>
      <c r="Z104" s="379" t="str">
        <f t="shared" si="109"/>
        <v>CUMPLE</v>
      </c>
      <c r="AA104" s="383" t="str">
        <f t="shared" si="110"/>
        <v>CUMPLE</v>
      </c>
      <c r="AB104" s="387"/>
      <c r="AC104" s="967"/>
      <c r="AD104" s="969"/>
      <c r="AE104" s="383" t="str">
        <f t="shared" si="114"/>
        <v/>
      </c>
      <c r="AF104" s="388" t="str">
        <f>IF(AE104&lt;&gt;"",(SUMIFS($X104:$X114,$M104:$M114,F104,AA104:AA114,"CUMPLE")),"")</f>
        <v/>
      </c>
      <c r="AG104" s="388" t="str">
        <f>IF(AF104&lt;&gt;"",IF(G104&gt;0,(IF(AF104&gt;=($G104*$H93),"CUMPLE","NO CUMPLE")),""),"")</f>
        <v/>
      </c>
      <c r="AH104" s="393"/>
      <c r="AI104" s="973"/>
      <c r="AJ104" s="971"/>
    </row>
    <row r="105" spans="1:36" ht="50.25" customHeight="1" x14ac:dyDescent="0.25">
      <c r="A105" s="960"/>
      <c r="B105" s="373"/>
      <c r="C105" s="220"/>
      <c r="D105" s="374"/>
      <c r="E105" s="375"/>
      <c r="F105" s="220" t="str">
        <f>IF(Proponentes!D59&gt;0,Proponentes!D59,"")</f>
        <v/>
      </c>
      <c r="G105" s="376" t="str">
        <f>IF(Proponentes!F59&gt;0,Proponentes!F59,"")</f>
        <v/>
      </c>
      <c r="H105" s="419"/>
      <c r="I105" s="420"/>
      <c r="J105" s="424" t="s">
        <v>431</v>
      </c>
      <c r="K105" s="378">
        <v>13</v>
      </c>
      <c r="L105" s="870" t="s">
        <v>432</v>
      </c>
      <c r="M105" s="379" t="s">
        <v>35</v>
      </c>
      <c r="N105" s="380" t="s">
        <v>317</v>
      </c>
      <c r="O105" s="381">
        <v>1</v>
      </c>
      <c r="P105" s="382">
        <v>42689</v>
      </c>
      <c r="Q105" s="382">
        <v>43207</v>
      </c>
      <c r="R105" s="383" t="str">
        <f t="shared" ref="R105:R109" si="115">IF(Q105&lt;&gt;"",IF(P105&gt;0,IF(P105&gt;=$P$18,IF(Q105&lt;=$Q$18,"CUMPLE","NO CUMPLE"),"NO CUMPLE"),""),"")</f>
        <v>CUMPLE</v>
      </c>
      <c r="S105" s="383">
        <f t="shared" si="112"/>
        <v>17</v>
      </c>
      <c r="T105" s="391">
        <v>3419030322</v>
      </c>
      <c r="U105" s="375">
        <f t="shared" si="105"/>
        <v>3419030322</v>
      </c>
      <c r="V105" s="392">
        <f t="shared" si="113"/>
        <v>4959.033326322965</v>
      </c>
      <c r="W105" s="386">
        <f t="shared" si="107"/>
        <v>4376.403626533136</v>
      </c>
      <c r="X105" s="375">
        <f t="shared" si="108"/>
        <v>3976076481.1996441</v>
      </c>
      <c r="Y105" s="379" t="s">
        <v>318</v>
      </c>
      <c r="Z105" s="379" t="str">
        <f t="shared" si="109"/>
        <v>CUMPLE</v>
      </c>
      <c r="AA105" s="383" t="str">
        <f t="shared" si="110"/>
        <v>CUMPLE</v>
      </c>
      <c r="AB105" s="418"/>
      <c r="AC105" s="420"/>
      <c r="AD105" s="426"/>
      <c r="AE105" s="383" t="str">
        <f t="shared" si="114"/>
        <v/>
      </c>
      <c r="AF105" s="388" t="str">
        <f>IF(AE105&lt;&gt;"",(SUMIFS($X105:$X108,$M105:$M108,F105,AA105:AA108,"CUMPLE")),"")</f>
        <v/>
      </c>
      <c r="AG105" s="388" t="str">
        <f>IF(AF105&lt;&gt;"",IF(G105&gt;0,(IF(AF105&gt;=($G105*$H87),"CUMPLE","NO CUMPLE")),""),"")</f>
        <v/>
      </c>
      <c r="AH105" s="393"/>
      <c r="AI105" s="421"/>
      <c r="AJ105" s="422"/>
    </row>
    <row r="106" spans="1:36" ht="50.25" customHeight="1" x14ac:dyDescent="0.25">
      <c r="A106" s="960"/>
      <c r="B106" s="373"/>
      <c r="C106" s="220"/>
      <c r="D106" s="374"/>
      <c r="E106" s="375"/>
      <c r="F106" s="220" t="str">
        <f>IF(Proponentes!D60&gt;0,Proponentes!D60,"")</f>
        <v/>
      </c>
      <c r="G106" s="376" t="str">
        <f>IF(Proponentes!F60&gt;0,Proponentes!F60,"")</f>
        <v/>
      </c>
      <c r="H106" s="419"/>
      <c r="I106" s="420"/>
      <c r="J106" s="424" t="s">
        <v>433</v>
      </c>
      <c r="K106" s="380">
        <v>14</v>
      </c>
      <c r="L106" s="870" t="s">
        <v>434</v>
      </c>
      <c r="M106" s="379" t="s">
        <v>35</v>
      </c>
      <c r="N106" s="380" t="s">
        <v>317</v>
      </c>
      <c r="O106" s="381">
        <v>0.4</v>
      </c>
      <c r="P106" s="382">
        <v>41247</v>
      </c>
      <c r="Q106" s="382">
        <v>41732</v>
      </c>
      <c r="R106" s="383" t="str">
        <f t="shared" si="115"/>
        <v>CUMPLE</v>
      </c>
      <c r="S106" s="383">
        <f t="shared" si="112"/>
        <v>16</v>
      </c>
      <c r="T106" s="391">
        <v>14800384910</v>
      </c>
      <c r="U106" s="375">
        <f t="shared" si="105"/>
        <v>5920153964</v>
      </c>
      <c r="V106" s="392">
        <f t="shared" si="113"/>
        <v>10446.716011999295</v>
      </c>
      <c r="W106" s="386">
        <f t="shared" si="107"/>
        <v>9610.639551948052</v>
      </c>
      <c r="X106" s="375">
        <f t="shared" si="108"/>
        <v>8731515909.5731564</v>
      </c>
      <c r="Y106" s="379" t="s">
        <v>318</v>
      </c>
      <c r="Z106" s="379" t="str">
        <f t="shared" si="109"/>
        <v>CUMPLE</v>
      </c>
      <c r="AA106" s="383" t="str">
        <f t="shared" si="110"/>
        <v>CUMPLE</v>
      </c>
      <c r="AB106" s="387"/>
      <c r="AC106" s="420"/>
      <c r="AD106" s="426"/>
      <c r="AE106" s="383" t="str">
        <f t="shared" si="114"/>
        <v/>
      </c>
      <c r="AF106" s="388" t="str">
        <f>IF(AE106&lt;&gt;"",(SUMIFS($X106:$X109,$M106:$M109,F106,AA106:AA109,"CUMPLE")),"")</f>
        <v/>
      </c>
      <c r="AG106" s="388" t="str">
        <f>IF(AF106&lt;&gt;"",IF(G106&gt;0,(IF(AF106&gt;=($G106*$H88),"CUMPLE","NO CUMPLE")),""),"")</f>
        <v/>
      </c>
      <c r="AH106" s="393"/>
      <c r="AI106" s="421"/>
      <c r="AJ106" s="422"/>
    </row>
    <row r="107" spans="1:36" ht="50.25" customHeight="1" x14ac:dyDescent="0.25">
      <c r="A107" s="960"/>
      <c r="B107" s="373"/>
      <c r="C107" s="220"/>
      <c r="D107" s="374"/>
      <c r="E107" s="375"/>
      <c r="F107" s="220" t="str">
        <f>IF(Proponentes!D60&gt;0,Proponentes!D60,"")</f>
        <v/>
      </c>
      <c r="G107" s="376" t="str">
        <f>IF(Proponentes!F60&gt;0,Proponentes!F60,"")</f>
        <v/>
      </c>
      <c r="H107" s="419"/>
      <c r="I107" s="420"/>
      <c r="J107" s="424" t="s">
        <v>435</v>
      </c>
      <c r="K107" s="380">
        <v>15</v>
      </c>
      <c r="L107" s="870" t="s">
        <v>436</v>
      </c>
      <c r="M107" s="379" t="s">
        <v>35</v>
      </c>
      <c r="N107" s="380" t="s">
        <v>317</v>
      </c>
      <c r="O107" s="381">
        <v>0.4</v>
      </c>
      <c r="P107" s="382">
        <v>41548</v>
      </c>
      <c r="Q107" s="382">
        <v>42487</v>
      </c>
      <c r="R107" s="383" t="str">
        <f t="shared" ref="R107" si="116">IF(Q107&lt;&gt;"",IF(P107&gt;0,IF(P107&gt;=$P$18,IF(Q107&lt;=$Q$18,"CUMPLE","NO CUMPLE"),"NO CUMPLE"),""),"")</f>
        <v>CUMPLE</v>
      </c>
      <c r="S107" s="383">
        <f t="shared" si="112"/>
        <v>31</v>
      </c>
      <c r="T107" s="391">
        <v>48185816052</v>
      </c>
      <c r="U107" s="375">
        <f t="shared" si="105"/>
        <v>19274326420.799999</v>
      </c>
      <c r="V107" s="392">
        <f t="shared" si="113"/>
        <v>32696.058389821883</v>
      </c>
      <c r="W107" s="386">
        <f t="shared" si="107"/>
        <v>27955.887506508763</v>
      </c>
      <c r="X107" s="375">
        <f t="shared" si="108"/>
        <v>25398650652.73838</v>
      </c>
      <c r="Y107" s="379" t="s">
        <v>318</v>
      </c>
      <c r="Z107" s="379" t="str">
        <f t="shared" si="109"/>
        <v>CUMPLE</v>
      </c>
      <c r="AA107" s="383" t="str">
        <f t="shared" si="110"/>
        <v>CUMPLE</v>
      </c>
      <c r="AB107" s="387"/>
      <c r="AC107" s="420"/>
      <c r="AD107" s="426"/>
      <c r="AE107" s="383" t="str">
        <f t="shared" si="114"/>
        <v/>
      </c>
      <c r="AF107" s="388" t="str">
        <f t="shared" ref="AF107:AF113" si="117">IF(AE107&lt;&gt;"",(SUMIFS($X107:$X109,$M107:$M109,F107,AA107:AA109,"CUMPLE")),"")</f>
        <v/>
      </c>
      <c r="AG107" s="388" t="str">
        <f t="shared" ref="AG107:AG112" si="118">IF(AF107&lt;&gt;"",IF(G107&gt;0,(IF(AF107&gt;=($G107*$H88),"CUMPLE","NO CUMPLE")),""),"")</f>
        <v/>
      </c>
      <c r="AH107" s="393"/>
      <c r="AI107" s="421"/>
      <c r="AJ107" s="422"/>
    </row>
    <row r="108" spans="1:36" ht="50.25" customHeight="1" x14ac:dyDescent="0.25">
      <c r="A108" s="960"/>
      <c r="B108" s="373"/>
      <c r="C108" s="220"/>
      <c r="D108" s="374"/>
      <c r="E108" s="375"/>
      <c r="F108" s="220" t="str">
        <f>IF(Proponentes!D61&gt;0,Proponentes!D61,"")</f>
        <v/>
      </c>
      <c r="G108" s="376" t="str">
        <f>IF(Proponentes!F61&gt;0,Proponentes!F61,"")</f>
        <v/>
      </c>
      <c r="H108" s="419"/>
      <c r="I108" s="420"/>
      <c r="J108" s="424" t="s">
        <v>437</v>
      </c>
      <c r="K108" s="378">
        <v>16</v>
      </c>
      <c r="L108" s="870" t="s">
        <v>436</v>
      </c>
      <c r="M108" s="379" t="s">
        <v>33</v>
      </c>
      <c r="N108" s="380" t="s">
        <v>317</v>
      </c>
      <c r="O108" s="381">
        <v>0.15</v>
      </c>
      <c r="P108" s="382">
        <v>41548</v>
      </c>
      <c r="Q108" s="382">
        <v>42487</v>
      </c>
      <c r="R108" s="383" t="str">
        <f t="shared" si="115"/>
        <v>CUMPLE</v>
      </c>
      <c r="S108" s="383">
        <f t="shared" ref="S108:S109" si="119">IF(P108&gt;0,ROUND(((YEAR(Q108)-YEAR($P108))*12)+(MONTH(Q108)-MONTH($P108))+((DAY(Q108)-DAY($P108)+1)/30),0),"")</f>
        <v>31</v>
      </c>
      <c r="T108" s="391">
        <v>48185816052</v>
      </c>
      <c r="U108" s="375">
        <f t="shared" ref="U108:U109" si="120">IF(T108&gt;0,T108*O108,"")</f>
        <v>7227872407.8000002</v>
      </c>
      <c r="V108" s="392">
        <f t="shared" si="113"/>
        <v>12261.021896183207</v>
      </c>
      <c r="W108" s="386">
        <f t="shared" ref="W108:W109" si="121">IF(R108="CUMPLE",IFERROR(U108/VLOOKUP(YEAR(Q108),$AQ$3:$AR$13,2,FALSE),""),"")</f>
        <v>10483.457814940786</v>
      </c>
      <c r="X108" s="375">
        <f t="shared" ref="X108:X109" si="122">IFERROR(W108*$AR$13,"")</f>
        <v>9524493994.7768936</v>
      </c>
      <c r="Y108" s="379" t="s">
        <v>318</v>
      </c>
      <c r="Z108" s="379" t="str">
        <f t="shared" ref="Z108:Z109" si="123">IF(T108&gt;0,IF(X108&gt;=$Z$18,"CUMPLE","NO CUMPLE"),"")</f>
        <v>CUMPLE</v>
      </c>
      <c r="AA108" s="383" t="str">
        <f t="shared" ref="AA108:AA109" si="124">IF(N108&gt;0,IF(N108="CUMPLE",IF(R108="CUMPLE",IF(Y108="INCLUIDA",IF(Z108="CUMPLE","CUMPLE","NO CUMPLE"),"NO CUMPLE"),"NO CUMPLE"),"NO CUMPLE"),"")</f>
        <v>CUMPLE</v>
      </c>
      <c r="AB108" s="387"/>
      <c r="AC108" s="420"/>
      <c r="AD108" s="426"/>
      <c r="AE108" s="383" t="str">
        <f t="shared" si="114"/>
        <v/>
      </c>
      <c r="AF108" s="388" t="str">
        <f t="shared" si="117"/>
        <v/>
      </c>
      <c r="AG108" s="388" t="str">
        <f t="shared" si="118"/>
        <v/>
      </c>
      <c r="AH108" s="393"/>
      <c r="AI108" s="421"/>
      <c r="AJ108" s="422"/>
    </row>
    <row r="109" spans="1:36" ht="50.25" customHeight="1" x14ac:dyDescent="0.25">
      <c r="A109" s="960"/>
      <c r="B109" s="373"/>
      <c r="C109" s="220"/>
      <c r="D109" s="374"/>
      <c r="E109" s="375"/>
      <c r="F109" s="220" t="str">
        <f>IF(Proponentes!D62&gt;0,Proponentes!D62,"")</f>
        <v/>
      </c>
      <c r="G109" s="376" t="str">
        <f>IF(Proponentes!F62&gt;0,Proponentes!F62,"")</f>
        <v/>
      </c>
      <c r="H109" s="419"/>
      <c r="I109" s="420"/>
      <c r="J109" s="424" t="s">
        <v>438</v>
      </c>
      <c r="K109" s="380">
        <v>17</v>
      </c>
      <c r="L109" s="870" t="s">
        <v>439</v>
      </c>
      <c r="M109" s="379" t="s">
        <v>33</v>
      </c>
      <c r="N109" s="380" t="s">
        <v>317</v>
      </c>
      <c r="O109" s="381">
        <v>0.99</v>
      </c>
      <c r="P109" s="382">
        <v>43575</v>
      </c>
      <c r="Q109" s="382">
        <v>43879</v>
      </c>
      <c r="R109" s="383" t="str">
        <f t="shared" si="115"/>
        <v>CUMPLE</v>
      </c>
      <c r="S109" s="383">
        <f t="shared" si="119"/>
        <v>10</v>
      </c>
      <c r="T109" s="391">
        <v>4058146669</v>
      </c>
      <c r="U109" s="375">
        <f t="shared" si="120"/>
        <v>4017565202.3099999</v>
      </c>
      <c r="V109" s="392">
        <f t="shared" si="113"/>
        <v>4851.4522147984098</v>
      </c>
      <c r="W109" s="386">
        <f t="shared" si="121"/>
        <v>4576.8415035150256</v>
      </c>
      <c r="X109" s="375">
        <f t="shared" si="122"/>
        <v>4158179503.8224921</v>
      </c>
      <c r="Y109" s="379" t="s">
        <v>318</v>
      </c>
      <c r="Z109" s="379" t="str">
        <f t="shared" si="123"/>
        <v>CUMPLE</v>
      </c>
      <c r="AA109" s="383" t="str">
        <f t="shared" si="124"/>
        <v>CUMPLE</v>
      </c>
      <c r="AB109" s="387"/>
      <c r="AC109" s="420"/>
      <c r="AD109" s="426"/>
      <c r="AE109" s="383" t="str">
        <f t="shared" si="114"/>
        <v/>
      </c>
      <c r="AF109" s="388" t="str">
        <f t="shared" si="117"/>
        <v/>
      </c>
      <c r="AG109" s="388" t="str">
        <f t="shared" si="118"/>
        <v/>
      </c>
      <c r="AH109" s="393"/>
      <c r="AI109" s="421"/>
      <c r="AJ109" s="422"/>
    </row>
    <row r="110" spans="1:36" ht="50.25" customHeight="1" x14ac:dyDescent="0.25">
      <c r="A110" s="960"/>
      <c r="B110" s="373"/>
      <c r="C110" s="220"/>
      <c r="D110" s="374"/>
      <c r="E110" s="375"/>
      <c r="F110" s="220" t="str">
        <f>IF(Proponentes!D63&gt;0,Proponentes!D63,"")</f>
        <v/>
      </c>
      <c r="G110" s="376" t="str">
        <f>IF(Proponentes!F63&gt;0,Proponentes!F63,"")</f>
        <v/>
      </c>
      <c r="H110" s="419"/>
      <c r="I110" s="420"/>
      <c r="J110" s="424" t="s">
        <v>332</v>
      </c>
      <c r="K110" s="380">
        <v>18</v>
      </c>
      <c r="L110" s="870" t="s">
        <v>440</v>
      </c>
      <c r="M110" s="379" t="s">
        <v>35</v>
      </c>
      <c r="N110" s="380" t="s">
        <v>317</v>
      </c>
      <c r="O110" s="381">
        <v>1</v>
      </c>
      <c r="P110" s="382">
        <v>41258</v>
      </c>
      <c r="Q110" s="382">
        <v>43524</v>
      </c>
      <c r="R110" s="383" t="str">
        <f t="shared" ref="R110:R111" si="125">IF(Q110&lt;&gt;"",IF(P110&gt;0,IF(P110&gt;=$P$18,IF(Q110&lt;=$Q$18,"CUMPLE","NO CUMPLE"),"NO CUMPLE"),""),"")</f>
        <v>CUMPLE</v>
      </c>
      <c r="S110" s="383">
        <f t="shared" ref="S110:S111" si="126">IF(P110&gt;0,ROUND(((YEAR(Q110)-YEAR($P110))*12)+(MONTH(Q110)-MONTH($P110))+((DAY(Q110)-DAY($P110)+1)/30),0),"")</f>
        <v>74</v>
      </c>
      <c r="T110" s="391">
        <v>42653194083</v>
      </c>
      <c r="U110" s="375">
        <f t="shared" ref="U110:U111" si="127">IF(T110&gt;0,T110*O110,"")</f>
        <v>42653194083</v>
      </c>
      <c r="V110" s="392">
        <f t="shared" si="113"/>
        <v>75265.915092641604</v>
      </c>
      <c r="W110" s="386">
        <f t="shared" ref="W110:W111" si="128">IF(R110="CUMPLE",IFERROR(U110/VLOOKUP(YEAR(Q110),$AQ$3:$AR$13,2,FALSE),""),"")</f>
        <v>51506.303564959497</v>
      </c>
      <c r="X110" s="375">
        <f t="shared" ref="X110:X111" si="129">IFERROR(W110*$AR$13,"")</f>
        <v>46794815952.658394</v>
      </c>
      <c r="Y110" s="379" t="s">
        <v>318</v>
      </c>
      <c r="Z110" s="379" t="str">
        <f t="shared" ref="Z110:Z111" si="130">IF(T110&gt;0,IF(X110&gt;=$Z$18,"CUMPLE","NO CUMPLE"),"")</f>
        <v>CUMPLE</v>
      </c>
      <c r="AA110" s="383" t="str">
        <f t="shared" ref="AA110:AA111" si="131">IF(N110&gt;0,IF(N110="CUMPLE",IF(R110="CUMPLE",IF(Y110="INCLUIDA",IF(Z110="CUMPLE","CUMPLE","NO CUMPLE"),"NO CUMPLE"),"NO CUMPLE"),"NO CUMPLE"),"")</f>
        <v>CUMPLE</v>
      </c>
      <c r="AB110" s="387"/>
      <c r="AC110" s="420"/>
      <c r="AD110" s="426"/>
      <c r="AE110" s="383" t="str">
        <f t="shared" si="114"/>
        <v/>
      </c>
      <c r="AF110" s="388" t="str">
        <f t="shared" si="117"/>
        <v/>
      </c>
      <c r="AG110" s="388" t="str">
        <f t="shared" si="118"/>
        <v/>
      </c>
      <c r="AH110" s="393"/>
      <c r="AI110" s="421"/>
      <c r="AJ110" s="422"/>
    </row>
    <row r="111" spans="1:36" ht="147" customHeight="1" x14ac:dyDescent="0.25">
      <c r="A111" s="960"/>
      <c r="B111" s="373"/>
      <c r="C111" s="220"/>
      <c r="D111" s="374"/>
      <c r="E111" s="375"/>
      <c r="F111" s="220" t="str">
        <f>IF(Proponentes!D64&gt;0,Proponentes!D64,"")</f>
        <v/>
      </c>
      <c r="G111" s="376" t="str">
        <f>IF(Proponentes!F64&gt;0,Proponentes!F64,"")</f>
        <v/>
      </c>
      <c r="H111" s="419"/>
      <c r="I111" s="420"/>
      <c r="J111" s="389"/>
      <c r="K111" s="378">
        <v>19</v>
      </c>
      <c r="L111" s="870" t="s">
        <v>441</v>
      </c>
      <c r="M111" s="379" t="s">
        <v>31</v>
      </c>
      <c r="N111" s="380" t="s">
        <v>317</v>
      </c>
      <c r="O111" s="381">
        <v>1</v>
      </c>
      <c r="P111" s="382">
        <v>41446</v>
      </c>
      <c r="Q111" s="382">
        <v>42367</v>
      </c>
      <c r="R111" s="383" t="str">
        <f t="shared" si="125"/>
        <v>CUMPLE</v>
      </c>
      <c r="S111" s="383">
        <f t="shared" si="126"/>
        <v>30</v>
      </c>
      <c r="T111" s="391">
        <v>2183160181</v>
      </c>
      <c r="U111" s="375">
        <f t="shared" si="127"/>
        <v>2183160181</v>
      </c>
      <c r="V111" s="392">
        <f t="shared" si="113"/>
        <v>3703.40997625106</v>
      </c>
      <c r="W111" s="386">
        <f t="shared" si="128"/>
        <v>3388.1588903546208</v>
      </c>
      <c r="X111" s="375">
        <f t="shared" si="129"/>
        <v>3078230444.018322</v>
      </c>
      <c r="Y111" s="379" t="s">
        <v>318</v>
      </c>
      <c r="Z111" s="379" t="str">
        <f t="shared" si="130"/>
        <v>CUMPLE</v>
      </c>
      <c r="AA111" s="383" t="str">
        <f t="shared" si="131"/>
        <v>CUMPLE</v>
      </c>
      <c r="AB111" s="407"/>
      <c r="AC111" s="420"/>
      <c r="AD111" s="426"/>
      <c r="AE111" s="383" t="str">
        <f t="shared" si="114"/>
        <v/>
      </c>
      <c r="AF111" s="388" t="str">
        <f>IF(AE111&lt;&gt;"",(SUMIFS($X111:$X113,$M111:$M113,F111,AA111:AA113,"CUMPLE")),"")</f>
        <v/>
      </c>
      <c r="AG111" s="388" t="str">
        <f t="shared" si="118"/>
        <v/>
      </c>
      <c r="AH111" s="393"/>
      <c r="AI111" s="421"/>
      <c r="AJ111" s="422"/>
    </row>
    <row r="112" spans="1:36" ht="147" customHeight="1" x14ac:dyDescent="0.25">
      <c r="A112" s="960"/>
      <c r="B112" s="373"/>
      <c r="C112" s="220"/>
      <c r="D112" s="374"/>
      <c r="E112" s="375"/>
      <c r="F112" s="220" t="str">
        <f>IF(Proponentes!D65&gt;0,Proponentes!D65,"")</f>
        <v/>
      </c>
      <c r="G112" s="376" t="str">
        <f>IF(Proponentes!F65&gt;0,Proponentes!F65,"")</f>
        <v/>
      </c>
      <c r="H112" s="419"/>
      <c r="I112" s="420"/>
      <c r="J112" s="389"/>
      <c r="K112" s="380">
        <v>20</v>
      </c>
      <c r="L112" s="870" t="s">
        <v>442</v>
      </c>
      <c r="M112" s="379" t="s">
        <v>31</v>
      </c>
      <c r="N112" s="380" t="s">
        <v>317</v>
      </c>
      <c r="O112" s="381">
        <v>1</v>
      </c>
      <c r="P112" s="382">
        <v>42278</v>
      </c>
      <c r="Q112" s="382"/>
      <c r="R112" s="383" t="str">
        <f t="shared" ref="R112" si="132">IF(Q112&lt;&gt;"",IF(P112&gt;0,IF(P112&gt;=$P$18,IF(Q112&lt;=$Q$18,"CUMPLE","NO CUMPLE"),"NO CUMPLE"),""),"")</f>
        <v/>
      </c>
      <c r="S112" s="383">
        <f t="shared" si="112"/>
        <v>-1389</v>
      </c>
      <c r="T112" s="391">
        <v>1362478536</v>
      </c>
      <c r="U112" s="375">
        <f t="shared" si="105"/>
        <v>1362478536</v>
      </c>
      <c r="V112" s="392">
        <f t="shared" si="113"/>
        <v>2114.500715449678</v>
      </c>
      <c r="W112" s="386" t="str">
        <f t="shared" si="107"/>
        <v/>
      </c>
      <c r="X112" s="375" t="str">
        <f t="shared" si="108"/>
        <v/>
      </c>
      <c r="Y112" s="379" t="s">
        <v>318</v>
      </c>
      <c r="Z112" s="379" t="str">
        <f t="shared" si="109"/>
        <v>CUMPLE</v>
      </c>
      <c r="AA112" s="383" t="str">
        <f t="shared" si="110"/>
        <v>NO CUMPLE</v>
      </c>
      <c r="AB112" s="407"/>
      <c r="AC112" s="420"/>
      <c r="AD112" s="426"/>
      <c r="AE112" s="383" t="str">
        <f t="shared" si="114"/>
        <v/>
      </c>
      <c r="AF112" s="388" t="str">
        <f>IF(AE112&lt;&gt;"",(SUMIFS($X112:$X114,$M112:$M114,F112,AA112:AA114,"CUMPLE")),"")</f>
        <v/>
      </c>
      <c r="AG112" s="388" t="str">
        <f t="shared" si="118"/>
        <v/>
      </c>
      <c r="AH112" s="393"/>
      <c r="AI112" s="421"/>
      <c r="AJ112" s="422"/>
    </row>
    <row r="113" spans="1:36" ht="147" customHeight="1" thickBot="1" x14ac:dyDescent="0.3">
      <c r="A113" s="961"/>
      <c r="B113" s="373"/>
      <c r="C113" s="220"/>
      <c r="D113" s="374"/>
      <c r="E113" s="375"/>
      <c r="F113" s="220" t="str">
        <f>IF(Proponentes!D66&gt;0,Proponentes!D66,"")</f>
        <v/>
      </c>
      <c r="G113" s="376" t="str">
        <f>IF(Proponentes!F66&gt;0,Proponentes!F66,"")</f>
        <v/>
      </c>
      <c r="H113" s="419"/>
      <c r="I113" s="420"/>
      <c r="J113" s="389"/>
      <c r="K113" s="380">
        <v>21</v>
      </c>
      <c r="L113" s="870" t="s">
        <v>426</v>
      </c>
      <c r="M113" s="379" t="s">
        <v>31</v>
      </c>
      <c r="N113" s="380" t="s">
        <v>317</v>
      </c>
      <c r="O113" s="381">
        <v>1</v>
      </c>
      <c r="P113" s="382">
        <v>41320</v>
      </c>
      <c r="Q113" s="382">
        <v>42049</v>
      </c>
      <c r="R113" s="383" t="str">
        <f t="shared" ref="R113" si="133">IF(Q113&lt;&gt;"",IF(P113&gt;0,IF(P113&gt;=$P$18,IF(Q113&lt;=$Q$18,"CUMPLE","NO CUMPLE"),"NO CUMPLE"),""),"")</f>
        <v>CUMPLE</v>
      </c>
      <c r="S113" s="383">
        <f t="shared" ref="S113" si="134">IF(P113&gt;0,ROUND(((YEAR(Q113)-YEAR($P113))*12)+(MONTH(Q113)-MONTH($P113))+((DAY(Q113)-DAY($P113)+1)/30),0),"")</f>
        <v>24</v>
      </c>
      <c r="T113" s="391">
        <v>1383404304</v>
      </c>
      <c r="U113" s="375">
        <f t="shared" ref="U113" si="135">IF(T113&gt;0,T113*O113,"")</f>
        <v>1383404304</v>
      </c>
      <c r="V113" s="392">
        <f t="shared" si="113"/>
        <v>2346.7418218829516</v>
      </c>
      <c r="W113" s="386">
        <f t="shared" ref="W113" si="136">IF(R113="CUMPLE",IFERROR(U113/VLOOKUP(YEAR(Q113),$AQ$3:$AR$13,2,FALSE),""),"")</f>
        <v>2146.9764941413828</v>
      </c>
      <c r="X113" s="375">
        <f>IFERROR(W113*$AR$13,"")</f>
        <v>1950583966.316294</v>
      </c>
      <c r="Y113" s="379" t="s">
        <v>318</v>
      </c>
      <c r="Z113" s="379" t="str">
        <f t="shared" ref="Z113" si="137">IF(T113&gt;0,IF(X113&gt;=$Z$18,"CUMPLE","NO CUMPLE"),"")</f>
        <v>NO CUMPLE</v>
      </c>
      <c r="AA113" s="383" t="str">
        <f t="shared" ref="AA113" si="138">IF(N113&gt;0,IF(N113="CUMPLE",IF(R113="CUMPLE",IF(Y113="INCLUIDA",IF(Z113="CUMPLE","CUMPLE","NO CUMPLE"),"NO CUMPLE"),"NO CUMPLE"),"NO CUMPLE"),"")</f>
        <v>NO CUMPLE</v>
      </c>
      <c r="AB113" s="425"/>
      <c r="AC113" s="420"/>
      <c r="AD113" s="426"/>
      <c r="AE113" s="383" t="str">
        <f t="shared" si="114"/>
        <v/>
      </c>
      <c r="AF113" s="388" t="str">
        <f t="shared" si="117"/>
        <v/>
      </c>
      <c r="AG113" s="388" t="str">
        <f>IF(AF113&lt;&gt;"",IF(G113&gt;0,(IF(AF113&gt;=($G113*$H94),"CUMPLE","NO CUMPLE")),""),"")</f>
        <v/>
      </c>
      <c r="AH113" s="393"/>
      <c r="AI113" s="421"/>
      <c r="AJ113" s="422"/>
    </row>
    <row r="114" spans="1:36" x14ac:dyDescent="0.25">
      <c r="A114" s="69">
        <v>5</v>
      </c>
      <c r="B114" s="394"/>
      <c r="C114" s="222"/>
      <c r="D114" s="395" t="s">
        <v>270</v>
      </c>
      <c r="E114" s="396">
        <f>SUM(E93:E104)</f>
        <v>48494529644</v>
      </c>
      <c r="F114" s="394"/>
      <c r="G114" s="397">
        <f>IF((SUM(G93:G104))&gt;1,"ERROR &gt; 100%",SUM(G93:G104))</f>
        <v>1</v>
      </c>
      <c r="H114" s="396">
        <f>SUM(H93:H104)</f>
        <v>48494529644</v>
      </c>
      <c r="I114" s="398">
        <f>SUM(I93:I104)</f>
        <v>53377.15117013712</v>
      </c>
      <c r="J114" s="399"/>
      <c r="K114" s="399"/>
      <c r="L114" s="399"/>
      <c r="M114" s="400"/>
      <c r="N114" s="400"/>
      <c r="O114" s="400"/>
      <c r="P114" s="400"/>
      <c r="Q114" s="400"/>
      <c r="R114" s="394">
        <f>COUNTIF(R93:R104,"NO CUMPLE")</f>
        <v>0</v>
      </c>
      <c r="S114" s="400">
        <f>SUM(S93:S104)</f>
        <v>233</v>
      </c>
      <c r="T114" s="401"/>
      <c r="U114" s="396">
        <f>SUM(U93:U104)</f>
        <v>24998973676</v>
      </c>
      <c r="V114" s="402">
        <f>SUM(V93:V104)</f>
        <v>35845.668189946613</v>
      </c>
      <c r="W114" s="403">
        <f>SUM(W93:W104)</f>
        <v>34635.806332794462</v>
      </c>
      <c r="X114" s="401">
        <f>SUM(X93:X104)</f>
        <v>31467530584.308418</v>
      </c>
      <c r="Y114" s="400"/>
      <c r="Z114" s="400"/>
      <c r="AA114" s="394"/>
      <c r="AB114" s="400"/>
      <c r="AC114" s="394"/>
      <c r="AD114" s="394">
        <f>COUNTIF(AD93:AD104,"NO CUMPLE")</f>
        <v>0</v>
      </c>
      <c r="AE114" s="394"/>
      <c r="AF114" s="394"/>
      <c r="AG114" s="394"/>
      <c r="AH114" s="400"/>
      <c r="AI114" s="400"/>
      <c r="AJ114" s="404"/>
    </row>
    <row r="115" spans="1:36" ht="38.25" customHeight="1" x14ac:dyDescent="0.25">
      <c r="A115" s="959">
        <f t="shared" ref="A115" si="139">A131</f>
        <v>6</v>
      </c>
      <c r="B115" s="373">
        <v>1</v>
      </c>
      <c r="C115" s="220" t="str">
        <f>IF(Proponentes!H67="X",Proponentes!$B$67,"")</f>
        <v>UNIÓN TEMPORAL INDICOL 2021</v>
      </c>
      <c r="D115" s="374" t="str">
        <f t="shared" ref="D115:D194" si="140">C115</f>
        <v>UNIÓN TEMPORAL INDICOL 2021</v>
      </c>
      <c r="E115" s="375">
        <f>IF(D115="","",$AO$3)</f>
        <v>20036397801</v>
      </c>
      <c r="F115" s="220" t="str">
        <f>IF(Proponentes!D67&gt;0,Proponentes!D67,"")</f>
        <v>SEGURIDAD DIGITAL LTDA</v>
      </c>
      <c r="G115" s="376">
        <f>IF(Proponentes!F67&gt;0,Proponentes!F67,"")</f>
        <v>0.42</v>
      </c>
      <c r="H115" s="964">
        <f t="shared" ref="H115" si="141">SUM(E115:E126)</f>
        <v>84939303035</v>
      </c>
      <c r="I115" s="966">
        <f>IF($F115&gt;0,(G131*H115)/$AR$13,"")</f>
        <v>93491.328850247548</v>
      </c>
      <c r="J115" s="377" t="s">
        <v>443</v>
      </c>
      <c r="K115" s="378">
        <v>1</v>
      </c>
      <c r="L115" s="378" t="s">
        <v>444</v>
      </c>
      <c r="M115" s="379" t="s">
        <v>40</v>
      </c>
      <c r="N115" s="380" t="s">
        <v>317</v>
      </c>
      <c r="O115" s="381">
        <v>0.33</v>
      </c>
      <c r="P115" s="382">
        <v>42367</v>
      </c>
      <c r="Q115" s="382">
        <v>43690</v>
      </c>
      <c r="R115" s="383" t="str">
        <f t="shared" ref="R115:R194" si="142">IF(Q115&lt;&gt;"",IF(P115&gt;0,IF(P115&gt;=$P$18,IF(Q115&lt;=$Q$18,"CUMPLE","NO CUMPLE"),"NO CUMPLE"),""),"")</f>
        <v>CUMPLE</v>
      </c>
      <c r="S115" s="379">
        <f t="shared" ref="S115:S121" si="143">IF(P115&gt;0,ROUND(((YEAR(Q115)-YEAR($P115))*12)+(MONTH(Q115)-MONTH($P115))+((DAY(Q115)-DAY($P115)+1)/30),0),"")</f>
        <v>44</v>
      </c>
      <c r="T115" s="384">
        <v>26822846872</v>
      </c>
      <c r="U115" s="375">
        <f t="shared" ref="U115:U129" si="144">IF(T115&gt;0,T115*O115,"")</f>
        <v>8851539467.7600002</v>
      </c>
      <c r="V115" s="385">
        <f t="shared" ref="V115:V121" si="145">IFERROR(U115/VLOOKUP(YEAR(P115),$AQ$2:$AR$11,2,FALSE),"")</f>
        <v>13737.160654551099</v>
      </c>
      <c r="W115" s="386">
        <f t="shared" ref="W115:W129" si="146">IF(R115="CUMPLE",IFERROR(U115/VLOOKUP(YEAR(Q115),$AQ$3:$AR$13,2,FALSE),""),"")</f>
        <v>10688.767597486343</v>
      </c>
      <c r="X115" s="375">
        <f t="shared" ref="X115:X129" si="147">IFERROR(W115*$AR$13,"")</f>
        <v>9711023270.2738781</v>
      </c>
      <c r="Y115" s="379" t="s">
        <v>318</v>
      </c>
      <c r="Z115" s="379" t="str">
        <f t="shared" ref="Z115:Z129" si="148">IF(T115&gt;0,IF(X115&gt;=$Z$18,"CUMPLE","NO CUMPLE"),"")</f>
        <v>CUMPLE</v>
      </c>
      <c r="AA115" s="383" t="str">
        <f t="shared" ref="AA115:AA129" si="149">IF(N115&gt;0,IF(N115="CUMPLE",IF(R115="CUMPLE",IF(Y115="INCLUIDA",IF(Z115="CUMPLE","CUMPLE","NO CUMPLE"),"NO CUMPLE"),"NO CUMPLE"),"NO CUMPLE"),"")</f>
        <v>CUMPLE</v>
      </c>
      <c r="AB115" s="379"/>
      <c r="AC115" s="974">
        <f>IF(F115&gt;0,SUMIFS(W115:W130,AA115:AA130,"CUMPLE"),"")</f>
        <v>94122.742022501698</v>
      </c>
      <c r="AD115" s="977" t="str">
        <f>IF($F115&gt;0,IF(AC115&lt;I115,"NO CUMPLE","CUMPLE"),"")</f>
        <v>CUMPLE</v>
      </c>
      <c r="AE115" s="383" t="str">
        <f t="shared" ref="AE115:AE121" si="150">IF(F115&lt;&gt;"",F115,"")</f>
        <v>SEGURIDAD DIGITAL LTDA</v>
      </c>
      <c r="AF115" s="388">
        <f>IF(AE115&lt;&gt;"",(SUMIFS($X115:$X130,$M115:$M130,F115,AA115:AA130,"CUMPLE")),"")</f>
        <v>35810704122.425713</v>
      </c>
      <c r="AG115" s="388" t="str">
        <f>IF(AF115&lt;&gt;"",IF(G115&gt;0,(IF(AF115&gt;=($G115*$H115),"CUMPLE","NO CUMPLE")),""),"")</f>
        <v>CUMPLE</v>
      </c>
      <c r="AH115" s="379"/>
      <c r="AI115" s="972" t="str">
        <f>IF(AC115&gt;I115,IF((COUNTIF(AG115:AG125,"NO CUMPLE"))&lt;1,"HABILITADO","RECHAZADO"),"RECHAZADO")</f>
        <v>HABILITADO</v>
      </c>
      <c r="AJ115" s="970"/>
    </row>
    <row r="116" spans="1:36" ht="38.25" customHeight="1" x14ac:dyDescent="0.25">
      <c r="A116" s="960"/>
      <c r="B116" s="373">
        <v>2</v>
      </c>
      <c r="C116" s="220" t="str">
        <f>IF(Proponentes!H68="X",Proponentes!$B$67,"")</f>
        <v>UNIÓN TEMPORAL INDICOL 2021</v>
      </c>
      <c r="D116" s="374" t="str">
        <f t="shared" si="140"/>
        <v>UNIÓN TEMPORAL INDICOL 2021</v>
      </c>
      <c r="E116" s="375">
        <f>IF(D116="","",$AO$4)</f>
        <v>17613055238</v>
      </c>
      <c r="F116" s="220" t="str">
        <f>IF(Proponentes!D68&gt;0,Proponentes!D68,"")</f>
        <v>RONDACOL LTDA</v>
      </c>
      <c r="G116" s="376">
        <f>IF(Proponentes!F68&gt;0,Proponentes!F68,"")</f>
        <v>0.3</v>
      </c>
      <c r="H116" s="965"/>
      <c r="I116" s="967"/>
      <c r="J116" s="377" t="s">
        <v>443</v>
      </c>
      <c r="K116" s="380">
        <v>2</v>
      </c>
      <c r="L116" s="378" t="s">
        <v>444</v>
      </c>
      <c r="M116" s="379" t="s">
        <v>38</v>
      </c>
      <c r="N116" s="380" t="s">
        <v>317</v>
      </c>
      <c r="O116" s="381">
        <v>0.33</v>
      </c>
      <c r="P116" s="382">
        <v>42367</v>
      </c>
      <c r="Q116" s="382">
        <v>43690</v>
      </c>
      <c r="R116" s="383" t="str">
        <f t="shared" ref="R116" si="151">IF(Q116&lt;&gt;"",IF(P116&gt;0,IF(P116&gt;=$P$18,IF(Q116&lt;=$Q$18,"CUMPLE","NO CUMPLE"),"NO CUMPLE"),""),"")</f>
        <v>CUMPLE</v>
      </c>
      <c r="S116" s="379">
        <f t="shared" si="143"/>
        <v>44</v>
      </c>
      <c r="T116" s="384">
        <v>26822846872</v>
      </c>
      <c r="U116" s="375">
        <f t="shared" si="144"/>
        <v>8851539467.7600002</v>
      </c>
      <c r="V116" s="385">
        <f t="shared" si="145"/>
        <v>13737.160654551099</v>
      </c>
      <c r="W116" s="386">
        <f t="shared" si="146"/>
        <v>10688.767597486343</v>
      </c>
      <c r="X116" s="375">
        <f t="shared" si="147"/>
        <v>9711023270.2738781</v>
      </c>
      <c r="Y116" s="379" t="s">
        <v>318</v>
      </c>
      <c r="Z116" s="379" t="str">
        <f t="shared" si="148"/>
        <v>CUMPLE</v>
      </c>
      <c r="AA116" s="383" t="str">
        <f t="shared" si="149"/>
        <v>CUMPLE</v>
      </c>
      <c r="AB116" s="387"/>
      <c r="AC116" s="975"/>
      <c r="AD116" s="978"/>
      <c r="AE116" s="383" t="str">
        <f t="shared" si="150"/>
        <v>RONDACOL LTDA</v>
      </c>
      <c r="AF116" s="388">
        <f>IF(AE116&lt;&gt;"",(SUMIFS($X115:$X130,$M115:$M130,F116,AA115:AA130,"CUMPLE")),"")</f>
        <v>25643859842.589046</v>
      </c>
      <c r="AG116" s="388" t="str">
        <f>IF(AF116&lt;&gt;"",IF(G116&gt;0,(IF(AF116&gt;=($G116*$H115),"CUMPLE","NO CUMPLE")),""),"")</f>
        <v>CUMPLE</v>
      </c>
      <c r="AH116" s="387"/>
      <c r="AI116" s="973"/>
      <c r="AJ116" s="971"/>
    </row>
    <row r="117" spans="1:36" ht="82.5" x14ac:dyDescent="0.25">
      <c r="A117" s="960"/>
      <c r="B117" s="373">
        <v>3</v>
      </c>
      <c r="C117" s="220" t="str">
        <f>IF(Proponentes!H69="X",Proponentes!$B$67,"")</f>
        <v>UNIÓN TEMPORAL INDICOL 2021</v>
      </c>
      <c r="D117" s="374" t="str">
        <f t="shared" si="140"/>
        <v>UNIÓN TEMPORAL INDICOL 2021</v>
      </c>
      <c r="E117" s="375">
        <f>IF(D117="","",$AO$5)</f>
        <v>22660325900</v>
      </c>
      <c r="F117" s="220" t="str">
        <f>IF(Proponentes!D69&gt;0,Proponentes!D69,"")</f>
        <v>INTERCONTINENTAL DE SEGURIDAD LTDA</v>
      </c>
      <c r="G117" s="376">
        <f>IF(Proponentes!F69&gt;0,Proponentes!F69,"")</f>
        <v>0.28000000000000003</v>
      </c>
      <c r="H117" s="965"/>
      <c r="I117" s="967"/>
      <c r="J117" s="389" t="s">
        <v>445</v>
      </c>
      <c r="K117" s="380">
        <v>3</v>
      </c>
      <c r="L117" s="378" t="s">
        <v>446</v>
      </c>
      <c r="M117" s="379" t="s">
        <v>40</v>
      </c>
      <c r="N117" s="380" t="s">
        <v>317</v>
      </c>
      <c r="O117" s="381">
        <v>0.5</v>
      </c>
      <c r="P117" s="382">
        <v>42675</v>
      </c>
      <c r="Q117" s="382">
        <v>43039</v>
      </c>
      <c r="R117" s="383" t="str">
        <f t="shared" si="142"/>
        <v>CUMPLE</v>
      </c>
      <c r="S117" s="379">
        <f t="shared" si="143"/>
        <v>12</v>
      </c>
      <c r="T117" s="384">
        <v>5424629690</v>
      </c>
      <c r="U117" s="375">
        <f t="shared" si="144"/>
        <v>2712314845</v>
      </c>
      <c r="V117" s="385">
        <f t="shared" si="145"/>
        <v>3933.9983682763923</v>
      </c>
      <c r="W117" s="386">
        <f t="shared" si="146"/>
        <v>3676.6332414733565</v>
      </c>
      <c r="X117" s="375">
        <f t="shared" si="147"/>
        <v>3340316892.3428226</v>
      </c>
      <c r="Y117" s="379" t="s">
        <v>318</v>
      </c>
      <c r="Z117" s="379" t="str">
        <f t="shared" si="148"/>
        <v>CUMPLE</v>
      </c>
      <c r="AA117" s="383" t="str">
        <f t="shared" si="149"/>
        <v>CUMPLE</v>
      </c>
      <c r="AB117" s="387"/>
      <c r="AC117" s="975"/>
      <c r="AD117" s="978"/>
      <c r="AE117" s="383" t="str">
        <f t="shared" si="150"/>
        <v>INTERCONTINENTAL DE SEGURIDAD LTDA</v>
      </c>
      <c r="AF117" s="388">
        <f>IF(AE117&lt;&gt;"",(SUMIFS($X115:$X130,$M115:$M130,F117,AA115:AA130,"CUMPLE")),"")</f>
        <v>24058394353.720627</v>
      </c>
      <c r="AG117" s="388" t="str">
        <f>IF(AF117&lt;&gt;"",IF(G117&gt;0,(IF(AF117&gt;=($G117*$H115),"CUMPLE","NO CUMPLE")),""),"")</f>
        <v>CUMPLE</v>
      </c>
      <c r="AH117" s="387"/>
      <c r="AI117" s="973"/>
      <c r="AJ117" s="971"/>
    </row>
    <row r="118" spans="1:36" ht="51" customHeight="1" x14ac:dyDescent="0.25">
      <c r="A118" s="960"/>
      <c r="B118" s="373">
        <v>4</v>
      </c>
      <c r="C118" s="220" t="str">
        <f>IF(Proponentes!H70="X",Proponentes!$B$67,"")</f>
        <v/>
      </c>
      <c r="D118" s="374" t="str">
        <f t="shared" si="140"/>
        <v/>
      </c>
      <c r="E118" s="375" t="str">
        <f>IF(D118="","",$AO$6)</f>
        <v/>
      </c>
      <c r="F118" s="220" t="str">
        <f>IF(Proponentes!D70&gt;0,Proponentes!D70,"")</f>
        <v/>
      </c>
      <c r="G118" s="376" t="str">
        <f>IF(Proponentes!F70&gt;0,Proponentes!F70,"")</f>
        <v/>
      </c>
      <c r="H118" s="965"/>
      <c r="I118" s="967"/>
      <c r="J118" s="389" t="s">
        <v>445</v>
      </c>
      <c r="K118" s="378">
        <v>4</v>
      </c>
      <c r="L118" s="378" t="s">
        <v>446</v>
      </c>
      <c r="M118" s="379" t="s">
        <v>38</v>
      </c>
      <c r="N118" s="380" t="s">
        <v>317</v>
      </c>
      <c r="O118" s="381">
        <v>0.5</v>
      </c>
      <c r="P118" s="382">
        <v>42675</v>
      </c>
      <c r="Q118" s="382">
        <v>43039</v>
      </c>
      <c r="R118" s="383" t="str">
        <f t="shared" ref="R118" si="152">IF(Q118&lt;&gt;"",IF(P118&gt;0,IF(P118&gt;=$P$18,IF(Q118&lt;=$Q$18,"CUMPLE","NO CUMPLE"),"NO CUMPLE"),""),"")</f>
        <v>CUMPLE</v>
      </c>
      <c r="S118" s="379">
        <f t="shared" ref="S118" si="153">IF(P118&gt;0,ROUND(((YEAR(Q118)-YEAR($P118))*12)+(MONTH(Q118)-MONTH($P118))+((DAY(Q118)-DAY($P118)+1)/30),0),"")</f>
        <v>12</v>
      </c>
      <c r="T118" s="384">
        <v>5424629690</v>
      </c>
      <c r="U118" s="375">
        <f t="shared" ref="U118" si="154">IF(T118&gt;0,T118*O118,"")</f>
        <v>2712314845</v>
      </c>
      <c r="V118" s="385">
        <f t="shared" ref="V118" si="155">IFERROR(U118/VLOOKUP(YEAR(P118),$AQ$2:$AR$11,2,FALSE),"")</f>
        <v>3933.9983682763923</v>
      </c>
      <c r="W118" s="386">
        <f t="shared" si="146"/>
        <v>3676.6332414733565</v>
      </c>
      <c r="X118" s="375">
        <f t="shared" ref="X118" si="156">IFERROR(W118*$AR$13,"")</f>
        <v>3340316892.3428226</v>
      </c>
      <c r="Y118" s="379" t="s">
        <v>318</v>
      </c>
      <c r="Z118" s="379" t="str">
        <f t="shared" si="148"/>
        <v>CUMPLE</v>
      </c>
      <c r="AA118" s="383" t="str">
        <f t="shared" si="149"/>
        <v>CUMPLE</v>
      </c>
      <c r="AB118" s="387"/>
      <c r="AC118" s="975"/>
      <c r="AD118" s="978"/>
      <c r="AE118" s="383" t="str">
        <f t="shared" si="150"/>
        <v/>
      </c>
      <c r="AF118" s="388" t="str">
        <f>IF(AE118&lt;&gt;"",(SUMIFS($X115:$X125,$M115:$M125,F118,AA115:AA125,"CUMPLE")),"")</f>
        <v/>
      </c>
      <c r="AG118" s="388" t="str">
        <f>IF(AF118&lt;&gt;"",IF(G118&gt;0,(IF(AF118&gt;=($G118*$H115),"CUMPLE","NO CUMPLE")),""),"")</f>
        <v/>
      </c>
      <c r="AH118" s="387"/>
      <c r="AI118" s="973"/>
      <c r="AJ118" s="971"/>
    </row>
    <row r="119" spans="1:36" ht="49.5" x14ac:dyDescent="0.25">
      <c r="A119" s="960"/>
      <c r="B119" s="373">
        <v>5</v>
      </c>
      <c r="C119" s="220" t="str">
        <f>IF(Proponentes!H71="X",Proponentes!$B$67,"")</f>
        <v/>
      </c>
      <c r="D119" s="374" t="str">
        <f t="shared" si="140"/>
        <v/>
      </c>
      <c r="E119" s="375" t="str">
        <f>IF(D119="","",$AO$7)</f>
        <v/>
      </c>
      <c r="F119" s="220" t="str">
        <f>IF(Proponentes!D71&gt;0,Proponentes!D71,"")</f>
        <v/>
      </c>
      <c r="G119" s="376" t="str">
        <f>IF(Proponentes!F71&gt;0,Proponentes!F71,"")</f>
        <v/>
      </c>
      <c r="H119" s="965"/>
      <c r="I119" s="967"/>
      <c r="J119" s="389" t="s">
        <v>447</v>
      </c>
      <c r="K119" s="380">
        <v>5</v>
      </c>
      <c r="L119" s="380" t="s">
        <v>448</v>
      </c>
      <c r="M119" s="379" t="s">
        <v>40</v>
      </c>
      <c r="N119" s="380" t="s">
        <v>317</v>
      </c>
      <c r="O119" s="381">
        <v>0.33</v>
      </c>
      <c r="P119" s="382">
        <v>43464</v>
      </c>
      <c r="Q119" s="382">
        <v>44043</v>
      </c>
      <c r="R119" s="383" t="str">
        <f t="shared" si="142"/>
        <v>CUMPLE</v>
      </c>
      <c r="S119" s="379">
        <f t="shared" si="143"/>
        <v>19</v>
      </c>
      <c r="T119" s="384">
        <v>19617334132</v>
      </c>
      <c r="U119" s="375">
        <f t="shared" si="144"/>
        <v>6473720263.5600004</v>
      </c>
      <c r="V119" s="385">
        <f t="shared" si="145"/>
        <v>8286.4467905719357</v>
      </c>
      <c r="W119" s="386">
        <f t="shared" si="146"/>
        <v>7374.912438850175</v>
      </c>
      <c r="X119" s="375">
        <f t="shared" si="147"/>
        <v>6700299698.4187937</v>
      </c>
      <c r="Y119" s="379" t="s">
        <v>318</v>
      </c>
      <c r="Z119" s="379" t="str">
        <f t="shared" si="148"/>
        <v>CUMPLE</v>
      </c>
      <c r="AA119" s="383" t="str">
        <f t="shared" si="149"/>
        <v>CUMPLE</v>
      </c>
      <c r="AB119" s="387"/>
      <c r="AC119" s="975"/>
      <c r="AD119" s="978"/>
      <c r="AE119" s="383" t="str">
        <f t="shared" si="150"/>
        <v/>
      </c>
      <c r="AF119" s="388" t="str">
        <f>IF(AE119&lt;&gt;"",(SUMIFS($X119:$X131,$M119:$M131,F119,AA119:AA131,"CUMPLE")),"")</f>
        <v/>
      </c>
      <c r="AG119" s="388" t="str">
        <f>IF(AF119&lt;&gt;"",IF(G119&gt;0,(IF(AF119&gt;=($G119*$H115),"CUMPLE","NO CUMPLE")),""),"")</f>
        <v/>
      </c>
      <c r="AH119" s="387"/>
      <c r="AI119" s="973"/>
      <c r="AJ119" s="971"/>
    </row>
    <row r="120" spans="1:36" ht="33" x14ac:dyDescent="0.25">
      <c r="A120" s="960"/>
      <c r="B120" s="373">
        <v>6</v>
      </c>
      <c r="C120" s="220" t="str">
        <f>IF(Proponentes!H72="X",Proponentes!$B$67,"")</f>
        <v/>
      </c>
      <c r="D120" s="374" t="str">
        <f t="shared" si="140"/>
        <v/>
      </c>
      <c r="E120" s="375" t="str">
        <f>IF(D120="","",$AO$8)</f>
        <v/>
      </c>
      <c r="F120" s="220" t="str">
        <f>IF(Proponentes!D72&gt;0,Proponentes!D72,"")</f>
        <v/>
      </c>
      <c r="G120" s="376" t="str">
        <f>IF(Proponentes!F72&gt;0,Proponentes!F72,"")</f>
        <v/>
      </c>
      <c r="H120" s="965"/>
      <c r="I120" s="967"/>
      <c r="J120" s="389" t="s">
        <v>449</v>
      </c>
      <c r="K120" s="380">
        <v>6</v>
      </c>
      <c r="L120" s="380" t="s">
        <v>450</v>
      </c>
      <c r="M120" s="379" t="s">
        <v>40</v>
      </c>
      <c r="N120" s="380" t="s">
        <v>317</v>
      </c>
      <c r="O120" s="381">
        <v>0.19</v>
      </c>
      <c r="P120" s="382">
        <v>42853</v>
      </c>
      <c r="Q120" s="382">
        <v>43201</v>
      </c>
      <c r="R120" s="383" t="str">
        <f t="shared" si="142"/>
        <v>CUMPLE</v>
      </c>
      <c r="S120" s="379">
        <f t="shared" si="143"/>
        <v>11</v>
      </c>
      <c r="T120" s="384">
        <v>10713482404</v>
      </c>
      <c r="U120" s="375">
        <f t="shared" si="144"/>
        <v>2035561656.76</v>
      </c>
      <c r="V120" s="385">
        <f t="shared" si="145"/>
        <v>2759.2717217578015</v>
      </c>
      <c r="W120" s="386">
        <f t="shared" si="146"/>
        <v>2605.5456014397587</v>
      </c>
      <c r="X120" s="375">
        <f t="shared" si="147"/>
        <v>2367205923.093658</v>
      </c>
      <c r="Y120" s="379" t="s">
        <v>318</v>
      </c>
      <c r="Z120" s="379" t="str">
        <f t="shared" si="148"/>
        <v>CUMPLE</v>
      </c>
      <c r="AA120" s="383" t="str">
        <f t="shared" si="149"/>
        <v>CUMPLE</v>
      </c>
      <c r="AB120" s="387"/>
      <c r="AC120" s="975"/>
      <c r="AD120" s="978"/>
      <c r="AE120" s="383" t="str">
        <f t="shared" si="150"/>
        <v/>
      </c>
      <c r="AF120" s="388" t="str">
        <f>IF(AE120&lt;&gt;"",(SUMIFS($X120:$X131,$M120:$M131,F120,AA120:AA131,"CUMPLE")),"")</f>
        <v/>
      </c>
      <c r="AG120" s="388" t="str">
        <f>IF(AF120&lt;&gt;"",IF(G120&gt;0,(IF(AF120&gt;=($G120*$H115),"CUMPLE","NO CUMPLE")),""),"")</f>
        <v/>
      </c>
      <c r="AH120" s="387"/>
      <c r="AI120" s="973"/>
      <c r="AJ120" s="971"/>
    </row>
    <row r="121" spans="1:36" ht="33" x14ac:dyDescent="0.25">
      <c r="A121" s="960"/>
      <c r="B121" s="373">
        <v>7</v>
      </c>
      <c r="C121" s="220" t="str">
        <f>IF(Proponentes!H73="X",Proponentes!$B$67,"")</f>
        <v/>
      </c>
      <c r="D121" s="374" t="str">
        <f t="shared" si="140"/>
        <v/>
      </c>
      <c r="E121" s="375" t="str">
        <f>IF(D121="","",$AO$9)</f>
        <v/>
      </c>
      <c r="F121" s="220" t="str">
        <f>IF(Proponentes!D73&gt;0,Proponentes!D73,"")</f>
        <v/>
      </c>
      <c r="G121" s="376" t="str">
        <f>IF(Proponentes!F73&gt;0,Proponentes!F73,"")</f>
        <v/>
      </c>
      <c r="H121" s="965"/>
      <c r="I121" s="967"/>
      <c r="J121" s="389" t="s">
        <v>451</v>
      </c>
      <c r="K121" s="378">
        <v>7</v>
      </c>
      <c r="L121" s="380" t="s">
        <v>452</v>
      </c>
      <c r="M121" s="379" t="s">
        <v>40</v>
      </c>
      <c r="N121" s="380" t="s">
        <v>317</v>
      </c>
      <c r="O121" s="381">
        <v>1</v>
      </c>
      <c r="P121" s="382">
        <v>42157</v>
      </c>
      <c r="Q121" s="382">
        <v>42468</v>
      </c>
      <c r="R121" s="383" t="str">
        <f t="shared" si="142"/>
        <v>CUMPLE</v>
      </c>
      <c r="S121" s="379">
        <f t="shared" si="143"/>
        <v>10</v>
      </c>
      <c r="T121" s="391">
        <v>2675034691</v>
      </c>
      <c r="U121" s="375">
        <f t="shared" si="144"/>
        <v>2675034691</v>
      </c>
      <c r="V121" s="385">
        <f t="shared" si="145"/>
        <v>4151.5243128734382</v>
      </c>
      <c r="W121" s="386">
        <f t="shared" si="146"/>
        <v>3879.9264506022873</v>
      </c>
      <c r="X121" s="375">
        <f t="shared" si="147"/>
        <v>3525014058.4598937</v>
      </c>
      <c r="Y121" s="379" t="s">
        <v>318</v>
      </c>
      <c r="Z121" s="379" t="str">
        <f t="shared" si="148"/>
        <v>CUMPLE</v>
      </c>
      <c r="AA121" s="383" t="str">
        <f t="shared" si="149"/>
        <v>CUMPLE</v>
      </c>
      <c r="AB121" s="387"/>
      <c r="AC121" s="975"/>
      <c r="AD121" s="978"/>
      <c r="AE121" s="383" t="str">
        <f t="shared" si="150"/>
        <v/>
      </c>
      <c r="AF121" s="388" t="str">
        <f>IF(AE121&lt;&gt;"",(SUMIFS($X121:$X131,$M121:$M131,F121,AA121:AA131,"CUMPLE")),"")</f>
        <v/>
      </c>
      <c r="AG121" s="388" t="str">
        <f>IF(AF121&lt;&gt;"",IF(G121&gt;0,(IF(AF121&gt;=($G121*$H115),"CUMPLE","NO CUMPLE")),""),"")</f>
        <v/>
      </c>
      <c r="AH121" s="387"/>
      <c r="AI121" s="973"/>
      <c r="AJ121" s="971"/>
    </row>
    <row r="122" spans="1:36" ht="66" x14ac:dyDescent="0.25">
      <c r="A122" s="960"/>
      <c r="B122" s="373">
        <v>8</v>
      </c>
      <c r="C122" s="220" t="str">
        <f>IF(Proponentes!H74="X",Proponentes!$B$67,"")</f>
        <v/>
      </c>
      <c r="D122" s="374" t="str">
        <f t="shared" si="140"/>
        <v/>
      </c>
      <c r="E122" s="375" t="str">
        <f>IF(D122="","",$AO$10)</f>
        <v/>
      </c>
      <c r="F122" s="220"/>
      <c r="G122" s="376"/>
      <c r="H122" s="965"/>
      <c r="I122" s="967"/>
      <c r="J122" s="389" t="s">
        <v>453</v>
      </c>
      <c r="K122" s="380">
        <v>8</v>
      </c>
      <c r="L122" s="380" t="s">
        <v>454</v>
      </c>
      <c r="M122" s="379" t="s">
        <v>38</v>
      </c>
      <c r="N122" s="380" t="s">
        <v>317</v>
      </c>
      <c r="O122" s="381">
        <v>1</v>
      </c>
      <c r="P122" s="382">
        <v>41275</v>
      </c>
      <c r="Q122" s="382">
        <v>42308</v>
      </c>
      <c r="R122" s="383" t="str">
        <f t="shared" si="142"/>
        <v>CUMPLE</v>
      </c>
      <c r="S122" s="379"/>
      <c r="T122" s="391">
        <v>3588943478</v>
      </c>
      <c r="U122" s="375">
        <f t="shared" si="144"/>
        <v>3588943478</v>
      </c>
      <c r="V122" s="385"/>
      <c r="W122" s="386">
        <f t="shared" si="146"/>
        <v>5569.8664980212616</v>
      </c>
      <c r="X122" s="375">
        <f t="shared" si="147"/>
        <v>5060368529.9812651</v>
      </c>
      <c r="Y122" s="379" t="s">
        <v>318</v>
      </c>
      <c r="Z122" s="379" t="str">
        <f t="shared" si="148"/>
        <v>CUMPLE</v>
      </c>
      <c r="AA122" s="383" t="str">
        <f t="shared" si="149"/>
        <v>CUMPLE</v>
      </c>
      <c r="AB122" s="387"/>
      <c r="AC122" s="975"/>
      <c r="AD122" s="978"/>
      <c r="AE122" s="383"/>
      <c r="AF122" s="388"/>
      <c r="AG122" s="388" t="str">
        <f>IF(AF122&lt;&gt;"",IF(G122&gt;0,(IF(AF122&gt;=($G122*$H115),"CUMPLE","NO CUMPLE")),""),"")</f>
        <v/>
      </c>
      <c r="AH122" s="387"/>
      <c r="AI122" s="973"/>
      <c r="AJ122" s="971"/>
    </row>
    <row r="123" spans="1:36" ht="66" x14ac:dyDescent="0.25">
      <c r="A123" s="960"/>
      <c r="B123" s="373">
        <v>9</v>
      </c>
      <c r="C123" s="220" t="str">
        <f>IF(Proponentes!H75="X",Proponentes!$B$67,"")</f>
        <v>UNIÓN TEMPORAL INDICOL 2021</v>
      </c>
      <c r="D123" s="374" t="str">
        <f t="shared" si="140"/>
        <v>UNIÓN TEMPORAL INDICOL 2021</v>
      </c>
      <c r="E123" s="375">
        <f>IF(D123="","",$AO$11)</f>
        <v>24629524096</v>
      </c>
      <c r="F123" s="220"/>
      <c r="G123" s="376"/>
      <c r="H123" s="965"/>
      <c r="I123" s="967"/>
      <c r="J123" s="389" t="s">
        <v>455</v>
      </c>
      <c r="K123" s="380">
        <v>9</v>
      </c>
      <c r="L123" s="380" t="s">
        <v>456</v>
      </c>
      <c r="M123" s="379" t="s">
        <v>38</v>
      </c>
      <c r="N123" s="380" t="s">
        <v>317</v>
      </c>
      <c r="O123" s="381">
        <v>1</v>
      </c>
      <c r="P123" s="382">
        <v>42370</v>
      </c>
      <c r="Q123" s="382">
        <v>43159</v>
      </c>
      <c r="R123" s="383" t="str">
        <f t="shared" si="142"/>
        <v>CUMPLE</v>
      </c>
      <c r="S123" s="383"/>
      <c r="T123" s="391">
        <v>4992897195</v>
      </c>
      <c r="U123" s="375">
        <f t="shared" si="144"/>
        <v>4992897195</v>
      </c>
      <c r="V123" s="392"/>
      <c r="W123" s="386">
        <f t="shared" si="146"/>
        <v>6390.9738531722569</v>
      </c>
      <c r="X123" s="375">
        <f t="shared" si="147"/>
        <v>5806365910.9271774</v>
      </c>
      <c r="Y123" s="379" t="s">
        <v>318</v>
      </c>
      <c r="Z123" s="379" t="str">
        <f t="shared" si="148"/>
        <v>CUMPLE</v>
      </c>
      <c r="AA123" s="383" t="str">
        <f t="shared" si="149"/>
        <v>CUMPLE</v>
      </c>
      <c r="AB123" s="387"/>
      <c r="AC123" s="975"/>
      <c r="AD123" s="978"/>
      <c r="AE123" s="383"/>
      <c r="AF123" s="388"/>
      <c r="AG123" s="388" t="str">
        <f>IF(AF123&lt;&gt;"",IF(G123&gt;0,(IF(AF123&gt;=($G123*$H115),"CUMPLE","NO CUMPLE")),""),"")</f>
        <v/>
      </c>
      <c r="AH123" s="393"/>
      <c r="AI123" s="973"/>
      <c r="AJ123" s="971"/>
    </row>
    <row r="124" spans="1:36" ht="102" customHeight="1" x14ac:dyDescent="0.25">
      <c r="A124" s="960"/>
      <c r="B124" s="373">
        <v>10</v>
      </c>
      <c r="C124" s="220" t="str">
        <f>IF(Proponentes!H76="X",Proponentes!$B$67,"")</f>
        <v/>
      </c>
      <c r="D124" s="374" t="str">
        <f t="shared" si="140"/>
        <v/>
      </c>
      <c r="E124" s="375" t="str">
        <f>IF(D124="","",$AO$12)</f>
        <v/>
      </c>
      <c r="F124" s="220"/>
      <c r="G124" s="376"/>
      <c r="H124" s="965"/>
      <c r="I124" s="967"/>
      <c r="J124" s="389" t="s">
        <v>457</v>
      </c>
      <c r="K124" s="378">
        <v>10</v>
      </c>
      <c r="L124" s="380" t="s">
        <v>458</v>
      </c>
      <c r="M124" s="379" t="s">
        <v>38</v>
      </c>
      <c r="N124" s="380" t="s">
        <v>317</v>
      </c>
      <c r="O124" s="381">
        <v>1</v>
      </c>
      <c r="P124" s="382">
        <v>43160</v>
      </c>
      <c r="Q124" s="382">
        <v>43555</v>
      </c>
      <c r="R124" s="383" t="str">
        <f t="shared" si="142"/>
        <v>CUMPLE</v>
      </c>
      <c r="S124" s="383"/>
      <c r="T124" s="391">
        <v>2915544742</v>
      </c>
      <c r="U124" s="375">
        <f t="shared" si="144"/>
        <v>2915544742</v>
      </c>
      <c r="V124" s="392"/>
      <c r="W124" s="386">
        <f t="shared" si="146"/>
        <v>3520.6960643194916</v>
      </c>
      <c r="X124" s="375">
        <f t="shared" si="147"/>
        <v>3198643912.5319304</v>
      </c>
      <c r="Y124" s="379" t="s">
        <v>318</v>
      </c>
      <c r="Z124" s="379" t="str">
        <f t="shared" si="148"/>
        <v>CUMPLE</v>
      </c>
      <c r="AA124" s="383" t="str">
        <f t="shared" si="149"/>
        <v>CUMPLE</v>
      </c>
      <c r="AB124" s="387"/>
      <c r="AC124" s="975"/>
      <c r="AD124" s="978"/>
      <c r="AE124" s="383"/>
      <c r="AF124" s="388"/>
      <c r="AG124" s="388" t="str">
        <f>IF(AF124&lt;&gt;"",IF(G124&gt;0,(IF(AF124&gt;=($G124*$H115),"CUMPLE","NO CUMPLE")),""),"")</f>
        <v/>
      </c>
      <c r="AH124" s="393"/>
      <c r="AI124" s="973"/>
      <c r="AJ124" s="971"/>
    </row>
    <row r="125" spans="1:36" ht="33" x14ac:dyDescent="0.25">
      <c r="A125" s="960"/>
      <c r="B125" s="373">
        <v>11</v>
      </c>
      <c r="C125" s="220" t="str">
        <f>IF(Proponentes!H77="X",Proponentes!$B$67,"")</f>
        <v/>
      </c>
      <c r="D125" s="374" t="str">
        <f t="shared" si="140"/>
        <v/>
      </c>
      <c r="E125" s="375" t="str">
        <f>IF(D125="","",$AO$13)</f>
        <v/>
      </c>
      <c r="F125" s="220" t="str">
        <f>IF(Proponentes!D77&gt;0,Proponentes!D77,"")</f>
        <v/>
      </c>
      <c r="G125" s="376" t="str">
        <f>IF(Proponentes!F77&gt;0,Proponentes!F77,"")</f>
        <v/>
      </c>
      <c r="H125" s="965"/>
      <c r="I125" s="967"/>
      <c r="J125" s="389" t="s">
        <v>459</v>
      </c>
      <c r="K125" s="380">
        <v>11</v>
      </c>
      <c r="L125" s="380" t="s">
        <v>460</v>
      </c>
      <c r="M125" s="379" t="s">
        <v>38</v>
      </c>
      <c r="N125" s="380" t="s">
        <v>317</v>
      </c>
      <c r="O125" s="381">
        <v>1</v>
      </c>
      <c r="P125" s="382">
        <v>41754</v>
      </c>
      <c r="Q125" s="382">
        <v>42254</v>
      </c>
      <c r="R125" s="383" t="str">
        <f t="shared" si="142"/>
        <v>CUMPLE</v>
      </c>
      <c r="S125" s="383">
        <f t="shared" ref="S125:S129" si="157">IF(P125&gt;0,ROUND(((YEAR(Q125)-YEAR($P125))*12)+(MONTH(Q125)-MONTH($P125))+((DAY(Q125)-DAY($P125)+1)/30),0),"")</f>
        <v>16</v>
      </c>
      <c r="T125" s="391">
        <v>2263698468</v>
      </c>
      <c r="U125" s="375">
        <f t="shared" si="144"/>
        <v>2263698468</v>
      </c>
      <c r="V125" s="392">
        <f t="shared" ref="V125:V130" si="158">IFERROR(U125/VLOOKUP(YEAR(P125),$AQ$2:$AR$11,2,FALSE),"")</f>
        <v>3674.8351753246752</v>
      </c>
      <c r="W125" s="386">
        <f t="shared" si="146"/>
        <v>3513.1504120431441</v>
      </c>
      <c r="X125" s="375">
        <f t="shared" si="147"/>
        <v>3191788491.2519097</v>
      </c>
      <c r="Y125" s="379" t="s">
        <v>318</v>
      </c>
      <c r="Z125" s="379" t="str">
        <f t="shared" si="148"/>
        <v>CUMPLE</v>
      </c>
      <c r="AA125" s="383" t="str">
        <f t="shared" si="149"/>
        <v>CUMPLE</v>
      </c>
      <c r="AB125" s="387"/>
      <c r="AC125" s="975"/>
      <c r="AD125" s="978"/>
      <c r="AE125" s="383" t="str">
        <f t="shared" ref="AE125:AE130" si="159">IF(F125&lt;&gt;"",F125,"")</f>
        <v/>
      </c>
      <c r="AF125" s="388" t="str">
        <f>IF(AE125&lt;&gt;"",(SUMIFS($X125:$X131,$M125:$M131,F125,AA125:AA131,"CUMPLE")),"")</f>
        <v/>
      </c>
      <c r="AG125" s="388" t="str">
        <f>IF(AF125&lt;&gt;"",IF(G125&gt;0,(IF(AF125&gt;=($G125*$H115),"CUMPLE","NO CUMPLE")),""),"")</f>
        <v/>
      </c>
      <c r="AH125" s="393"/>
      <c r="AI125" s="973"/>
      <c r="AJ125" s="971"/>
    </row>
    <row r="126" spans="1:36" ht="38.25" customHeight="1" x14ac:dyDescent="0.25">
      <c r="A126" s="960"/>
      <c r="B126" s="373">
        <v>12</v>
      </c>
      <c r="C126" s="220" t="str">
        <f>IF(Proponentes!H78="X",Proponentes!$B$67,"")</f>
        <v/>
      </c>
      <c r="D126" s="374" t="str">
        <f t="shared" si="140"/>
        <v/>
      </c>
      <c r="E126" s="375" t="str">
        <f>IF(D126="","",$AO$14)</f>
        <v/>
      </c>
      <c r="F126" s="220" t="str">
        <f>IF(Proponentes!D78&gt;0,Proponentes!D78,"")</f>
        <v/>
      </c>
      <c r="G126" s="376" t="str">
        <f>IF(Proponentes!F78&gt;0,Proponentes!F78,"")</f>
        <v/>
      </c>
      <c r="H126" s="965"/>
      <c r="I126" s="967"/>
      <c r="J126" s="389" t="s">
        <v>461</v>
      </c>
      <c r="K126" s="380">
        <v>12</v>
      </c>
      <c r="L126" s="380" t="s">
        <v>462</v>
      </c>
      <c r="M126" s="379" t="s">
        <v>38</v>
      </c>
      <c r="N126" s="380" t="s">
        <v>317</v>
      </c>
      <c r="O126" s="381">
        <v>0.3</v>
      </c>
      <c r="P126" s="382">
        <v>42496</v>
      </c>
      <c r="Q126" s="382">
        <v>42816</v>
      </c>
      <c r="R126" s="383" t="str">
        <f t="shared" si="142"/>
        <v>CUMPLE</v>
      </c>
      <c r="S126" s="383">
        <f t="shared" si="157"/>
        <v>11</v>
      </c>
      <c r="T126" s="391">
        <v>6221641234</v>
      </c>
      <c r="U126" s="375">
        <f t="shared" si="144"/>
        <v>1866492370.2</v>
      </c>
      <c r="V126" s="392">
        <f t="shared" si="158"/>
        <v>2707.1997015033612</v>
      </c>
      <c r="W126" s="386">
        <f t="shared" si="146"/>
        <v>2530.0926645312497</v>
      </c>
      <c r="X126" s="375">
        <f t="shared" si="147"/>
        <v>2298654968.1359181</v>
      </c>
      <c r="Y126" s="379" t="s">
        <v>318</v>
      </c>
      <c r="Z126" s="379" t="str">
        <f t="shared" si="148"/>
        <v>CUMPLE</v>
      </c>
      <c r="AA126" s="383" t="str">
        <f t="shared" si="149"/>
        <v>CUMPLE</v>
      </c>
      <c r="AB126" s="387"/>
      <c r="AC126" s="975"/>
      <c r="AD126" s="978"/>
      <c r="AE126" s="383" t="str">
        <f t="shared" si="159"/>
        <v/>
      </c>
      <c r="AF126" s="388" t="str">
        <f>IF(AE126&lt;&gt;"",(SUMIFS($X126:$X131,$M126:$M131,F126,AA126:AA131,"CUMPLE")),"")</f>
        <v/>
      </c>
      <c r="AG126" s="388" t="str">
        <f>IF(AF126&lt;&gt;"",IF(G126&gt;0,(IF(AF126&gt;=($G126*$H115),"CUMPLE","NO CUMPLE")),""),"")</f>
        <v/>
      </c>
      <c r="AH126" s="393"/>
      <c r="AI126" s="973"/>
      <c r="AJ126" s="971"/>
    </row>
    <row r="127" spans="1:36" ht="30.75" customHeight="1" x14ac:dyDescent="0.25">
      <c r="A127" s="960"/>
      <c r="B127" s="373"/>
      <c r="C127" s="220"/>
      <c r="D127" s="374"/>
      <c r="E127" s="375"/>
      <c r="F127" s="220" t="str">
        <f>IF(Proponentes!D76&gt;0,Proponentes!D76,"")</f>
        <v/>
      </c>
      <c r="G127" s="376" t="str">
        <f>IF(Proponentes!F76&gt;0,Proponentes!F76,"")</f>
        <v/>
      </c>
      <c r="H127" s="419"/>
      <c r="I127" s="420"/>
      <c r="J127" s="389" t="s">
        <v>463</v>
      </c>
      <c r="K127" s="380">
        <v>13</v>
      </c>
      <c r="L127" s="427" t="s">
        <v>464</v>
      </c>
      <c r="M127" s="379" t="s">
        <v>38</v>
      </c>
      <c r="N127" s="380" t="s">
        <v>317</v>
      </c>
      <c r="O127" s="381">
        <v>1</v>
      </c>
      <c r="P127" s="382">
        <v>41106</v>
      </c>
      <c r="Q127" s="382">
        <v>41468</v>
      </c>
      <c r="R127" s="383" t="str">
        <f t="shared" ref="R127:R128" si="160">IF(Q127&lt;&gt;"",IF(P127&gt;0,IF(P127&gt;=$P$18,IF(Q127&lt;=$Q$18,"CUMPLE","NO CUMPLE"),"NO CUMPLE"),""),"")</f>
        <v>CUMPLE</v>
      </c>
      <c r="S127" s="383">
        <f t="shared" ref="S127:S128" si="161">IF(P127&gt;0,ROUND(((YEAR(Q127)-YEAR($P127))*12)+(MONTH(Q127)-MONTH($P127))+((DAY(Q127)-DAY($P127)+1)/30),0),"")</f>
        <v>12</v>
      </c>
      <c r="T127" s="391">
        <v>2078628565</v>
      </c>
      <c r="U127" s="375">
        <f t="shared" ref="U127:U128" si="162">IF(T127&gt;0,T127*O127,"")</f>
        <v>2078628565</v>
      </c>
      <c r="V127" s="392">
        <f t="shared" si="158"/>
        <v>3667.952293982707</v>
      </c>
      <c r="W127" s="386">
        <f t="shared" ref="W127:W128" si="163">IF(R127="CUMPLE",IFERROR(U127/VLOOKUP(YEAR(Q127),$AQ$3:$AR$13,2,FALSE),""),"")</f>
        <v>3526.0874724342661</v>
      </c>
      <c r="X127" s="375">
        <f t="shared" ref="X127:X128" si="164">IFERROR(W127*$AR$13,"")</f>
        <v>3203542146.980814</v>
      </c>
      <c r="Y127" s="379" t="s">
        <v>318</v>
      </c>
      <c r="Z127" s="379" t="str">
        <f t="shared" ref="Z127:Z128" si="165">IF(T127&gt;0,IF(X127&gt;=$Z$18,"CUMPLE","NO CUMPLE"),"")</f>
        <v>CUMPLE</v>
      </c>
      <c r="AA127" s="383" t="str">
        <f t="shared" ref="AA127:AA128" si="166">IF(N127&gt;0,IF(N127="CUMPLE",IF(R127="CUMPLE",IF(Y127="INCLUIDA",IF(Z127="CUMPLE","CUMPLE","NO CUMPLE"),"NO CUMPLE"),"NO CUMPLE"),"NO CUMPLE"),"")</f>
        <v>CUMPLE</v>
      </c>
      <c r="AB127" s="387"/>
      <c r="AC127" s="975"/>
      <c r="AD127" s="978"/>
      <c r="AE127" s="383" t="str">
        <f t="shared" si="159"/>
        <v/>
      </c>
      <c r="AF127" s="388" t="str">
        <f>IF(AE127&lt;&gt;"",(SUMIFS($X127:$X129,$M127:$M129,F127,AA127:AA129,"CUMPLE")),"")</f>
        <v/>
      </c>
      <c r="AG127" s="388" t="str">
        <f>IF(AF127&lt;&gt;"",IF(G127&gt;0,(IF(AF127&gt;=($G127*$H113),"CUMPLE","NO CUMPLE")),""),"")</f>
        <v/>
      </c>
      <c r="AH127" s="393"/>
      <c r="AI127" s="421"/>
      <c r="AJ127" s="422"/>
    </row>
    <row r="128" spans="1:36" ht="30.75" customHeight="1" x14ac:dyDescent="0.25">
      <c r="A128" s="960"/>
      <c r="B128" s="373"/>
      <c r="C128" s="220"/>
      <c r="D128" s="374"/>
      <c r="E128" s="375"/>
      <c r="F128" s="220" t="str">
        <f>IF(Proponentes!D77&gt;0,Proponentes!D77,"")</f>
        <v/>
      </c>
      <c r="G128" s="376" t="str">
        <f>IF(Proponentes!F77&gt;0,Proponentes!F77,"")</f>
        <v/>
      </c>
      <c r="H128" s="419"/>
      <c r="I128" s="420"/>
      <c r="J128" s="389" t="s">
        <v>386</v>
      </c>
      <c r="K128" s="380">
        <v>14</v>
      </c>
      <c r="L128" s="380" t="s">
        <v>465</v>
      </c>
      <c r="M128" s="379" t="s">
        <v>42</v>
      </c>
      <c r="N128" s="380" t="s">
        <v>317</v>
      </c>
      <c r="O128" s="381">
        <v>1</v>
      </c>
      <c r="P128" s="382">
        <v>42005</v>
      </c>
      <c r="Q128" s="382">
        <v>43830</v>
      </c>
      <c r="R128" s="383" t="str">
        <f t="shared" si="160"/>
        <v>CUMPLE</v>
      </c>
      <c r="S128" s="383">
        <f t="shared" si="161"/>
        <v>60</v>
      </c>
      <c r="T128" s="391">
        <v>11505828446</v>
      </c>
      <c r="U128" s="375">
        <f t="shared" si="162"/>
        <v>11505828446</v>
      </c>
      <c r="V128" s="392">
        <f t="shared" si="158"/>
        <v>17856.488625746875</v>
      </c>
      <c r="W128" s="386">
        <f t="shared" si="163"/>
        <v>13893.981575045042</v>
      </c>
      <c r="X128" s="375">
        <f t="shared" si="164"/>
        <v>12623043504.449371</v>
      </c>
      <c r="Y128" s="379" t="s">
        <v>318</v>
      </c>
      <c r="Z128" s="379" t="str">
        <f t="shared" si="165"/>
        <v>CUMPLE</v>
      </c>
      <c r="AA128" s="383" t="str">
        <f t="shared" si="166"/>
        <v>CUMPLE</v>
      </c>
      <c r="AB128" s="387"/>
      <c r="AC128" s="975"/>
      <c r="AD128" s="978"/>
      <c r="AE128" s="383" t="str">
        <f t="shared" si="159"/>
        <v/>
      </c>
      <c r="AF128" s="388" t="str">
        <f>IF(AE128&lt;&gt;"",(SUMIFS($X128:$X130,$M128:$M130,F128,AA128:AA130,"CUMPLE")),"")</f>
        <v/>
      </c>
      <c r="AG128" s="388" t="str">
        <f>IF(AF128&lt;&gt;"",IF(G128&gt;0,(IF(AF128&gt;=($G128*$H114),"CUMPLE","NO CUMPLE")),""),"")</f>
        <v/>
      </c>
      <c r="AH128" s="393"/>
      <c r="AI128" s="421"/>
      <c r="AJ128" s="422"/>
    </row>
    <row r="129" spans="1:36" ht="30.75" customHeight="1" x14ac:dyDescent="0.25">
      <c r="A129" s="960"/>
      <c r="B129" s="373"/>
      <c r="C129" s="220"/>
      <c r="D129" s="374"/>
      <c r="E129" s="375"/>
      <c r="F129" s="220" t="str">
        <f>IF(Proponentes!D78&gt;0,Proponentes!D78,"")</f>
        <v/>
      </c>
      <c r="G129" s="376" t="str">
        <f>IF(Proponentes!F78&gt;0,Proponentes!F78,"")</f>
        <v/>
      </c>
      <c r="H129" s="419"/>
      <c r="I129" s="420"/>
      <c r="J129" s="389" t="s">
        <v>466</v>
      </c>
      <c r="K129" s="380">
        <v>15</v>
      </c>
      <c r="L129" s="380" t="s">
        <v>467</v>
      </c>
      <c r="M129" s="379" t="s">
        <v>42</v>
      </c>
      <c r="N129" s="380" t="s">
        <v>317</v>
      </c>
      <c r="O129" s="381">
        <v>0.3</v>
      </c>
      <c r="P129" s="382">
        <v>41259</v>
      </c>
      <c r="Q129" s="382">
        <v>41993</v>
      </c>
      <c r="R129" s="383" t="str">
        <f t="shared" si="142"/>
        <v>CUMPLE</v>
      </c>
      <c r="S129" s="383">
        <f t="shared" si="157"/>
        <v>24</v>
      </c>
      <c r="T129" s="391">
        <v>13117004295</v>
      </c>
      <c r="U129" s="375">
        <f t="shared" si="144"/>
        <v>3935101288.5</v>
      </c>
      <c r="V129" s="392">
        <f t="shared" si="158"/>
        <v>6943.8879274748542</v>
      </c>
      <c r="W129" s="386">
        <f t="shared" si="146"/>
        <v>6388.1514423701301</v>
      </c>
      <c r="X129" s="375">
        <f t="shared" si="147"/>
        <v>5803801677.3307648</v>
      </c>
      <c r="Y129" s="379" t="s">
        <v>318</v>
      </c>
      <c r="Z129" s="379" t="str">
        <f t="shared" si="148"/>
        <v>CUMPLE</v>
      </c>
      <c r="AA129" s="383" t="str">
        <f t="shared" si="149"/>
        <v>CUMPLE</v>
      </c>
      <c r="AB129" s="387"/>
      <c r="AC129" s="975"/>
      <c r="AD129" s="978"/>
      <c r="AE129" s="383" t="str">
        <f t="shared" si="159"/>
        <v/>
      </c>
      <c r="AF129" s="388" t="str">
        <f>IF(AE129&lt;&gt;"",(SUMIFS($X129:$X131,$M129:$M131,F129,AA129:AA131,"CUMPLE")),"")</f>
        <v/>
      </c>
      <c r="AG129" s="388" t="str">
        <f>IF(AF129&lt;&gt;"",IF(G129&gt;0,(IF(AF129&gt;=($G129*$H115),"CUMPLE","NO CUMPLE")),""),"")</f>
        <v/>
      </c>
      <c r="AH129" s="393"/>
      <c r="AI129" s="421"/>
      <c r="AJ129" s="422"/>
    </row>
    <row r="130" spans="1:36" ht="30.75" customHeight="1" x14ac:dyDescent="0.25">
      <c r="A130" s="961"/>
      <c r="B130" s="373"/>
      <c r="C130" s="220"/>
      <c r="D130" s="374"/>
      <c r="E130" s="375"/>
      <c r="F130" s="220" t="str">
        <f>IF(Proponentes!D79&gt;0,Proponentes!D79,"")</f>
        <v/>
      </c>
      <c r="G130" s="376" t="str">
        <f>IF(Proponentes!F79&gt;0,Proponentes!F79,"")</f>
        <v/>
      </c>
      <c r="H130" s="419"/>
      <c r="I130" s="420"/>
      <c r="J130" s="389" t="s">
        <v>468</v>
      </c>
      <c r="K130" s="380">
        <v>16</v>
      </c>
      <c r="L130" s="380" t="s">
        <v>469</v>
      </c>
      <c r="M130" s="379" t="s">
        <v>42</v>
      </c>
      <c r="N130" s="380" t="s">
        <v>317</v>
      </c>
      <c r="O130" s="381">
        <v>1</v>
      </c>
      <c r="P130" s="382">
        <v>41080</v>
      </c>
      <c r="Q130" s="382">
        <v>41810</v>
      </c>
      <c r="R130" s="383" t="str">
        <f t="shared" ref="R130" si="167">IF(Q130&lt;&gt;"",IF(P130&gt;0,IF(P130&gt;=$P$18,IF(Q130&lt;=$Q$18,"CUMPLE","NO CUMPLE"),"NO CUMPLE"),""),"")</f>
        <v>CUMPLE</v>
      </c>
      <c r="S130" s="383">
        <f t="shared" ref="S130" si="168">IF(P130&gt;0,ROUND(((YEAR(Q130)-YEAR($P130))*12)+(MONTH(Q130)-MONTH($P130))+((DAY(Q130)-DAY($P130)+1)/30),0),"")</f>
        <v>24</v>
      </c>
      <c r="T130" s="391">
        <v>3818310417</v>
      </c>
      <c r="U130" s="375">
        <f t="shared" ref="U130" si="169">IF(T130&gt;0,T130*O130,"")</f>
        <v>3818310417</v>
      </c>
      <c r="V130" s="392">
        <f t="shared" si="158"/>
        <v>6737.7985124404449</v>
      </c>
      <c r="W130" s="386">
        <f t="shared" ref="W130" si="170">IF(R130="CUMPLE",IFERROR(U130/VLOOKUP(YEAR(Q130),$AQ$3:$AR$13,2,FALSE),""),"")</f>
        <v>6198.5558717532467</v>
      </c>
      <c r="X130" s="375">
        <f t="shared" ref="X130" si="171">IFERROR(W130*$AR$13,"")</f>
        <v>5631549171.9404898</v>
      </c>
      <c r="Y130" s="379" t="s">
        <v>318</v>
      </c>
      <c r="Z130" s="379" t="str">
        <f t="shared" ref="Z130" si="172">IF(T130&gt;0,IF(X130&gt;=$Z$18,"CUMPLE","NO CUMPLE"),"")</f>
        <v>CUMPLE</v>
      </c>
      <c r="AA130" s="383" t="str">
        <f t="shared" ref="AA130" si="173">IF(N130&gt;0,IF(N130="CUMPLE",IF(R130="CUMPLE",IF(Y130="INCLUIDA",IF(Z130="CUMPLE","CUMPLE","NO CUMPLE"),"NO CUMPLE"),"NO CUMPLE"),"NO CUMPLE"),"")</f>
        <v>CUMPLE</v>
      </c>
      <c r="AB130" s="387"/>
      <c r="AC130" s="976"/>
      <c r="AD130" s="979"/>
      <c r="AE130" s="383" t="str">
        <f t="shared" si="159"/>
        <v/>
      </c>
      <c r="AF130" s="388" t="str">
        <f>IF(AE130&lt;&gt;"",(SUMIFS($X130:$X132,$M130:$M132,F130,AA130:AA132,"CUMPLE")),"")</f>
        <v/>
      </c>
      <c r="AG130" s="388" t="str">
        <f>IF(AF130&lt;&gt;"",IF(G130&gt;0,(IF(AF130&gt;=($G130*$H116),"CUMPLE","NO CUMPLE")),""),"")</f>
        <v/>
      </c>
      <c r="AH130" s="393"/>
      <c r="AI130" s="421"/>
      <c r="AJ130" s="422"/>
    </row>
    <row r="131" spans="1:36" x14ac:dyDescent="0.25">
      <c r="A131" s="69">
        <v>6</v>
      </c>
      <c r="B131" s="394"/>
      <c r="C131" s="222"/>
      <c r="D131" s="395" t="s">
        <v>270</v>
      </c>
      <c r="E131" s="396">
        <f t="shared" ref="E131" si="174">SUM(E115:E126)</f>
        <v>84939303035</v>
      </c>
      <c r="F131" s="394"/>
      <c r="G131" s="397">
        <f t="shared" ref="G131" si="175">IF((SUM(G115:G126))&gt;1,"ERROR &gt; 100%",SUM(G115:G126))</f>
        <v>1</v>
      </c>
      <c r="H131" s="396">
        <f t="shared" ref="H131:I131" si="176">SUM(H115:H126)</f>
        <v>84939303035</v>
      </c>
      <c r="I131" s="398">
        <f t="shared" si="176"/>
        <v>93491.328850247548</v>
      </c>
      <c r="J131" s="399"/>
      <c r="K131" s="399"/>
      <c r="L131" s="399"/>
      <c r="M131" s="400"/>
      <c r="N131" s="400"/>
      <c r="O131" s="400"/>
      <c r="P131" s="400"/>
      <c r="Q131" s="400"/>
      <c r="R131" s="394">
        <f t="shared" ref="R131" si="177">COUNTIF(R115:R126,"NO CUMPLE")</f>
        <v>0</v>
      </c>
      <c r="S131" s="400">
        <f t="shared" ref="S131:X131" si="178">SUM(S115:S126)</f>
        <v>179</v>
      </c>
      <c r="T131" s="401"/>
      <c r="U131" s="396">
        <f t="shared" si="178"/>
        <v>49939601490.039993</v>
      </c>
      <c r="V131" s="402">
        <f t="shared" si="178"/>
        <v>56921.595747686195</v>
      </c>
      <c r="W131" s="403">
        <f t="shared" si="178"/>
        <v>64115.965660899019</v>
      </c>
      <c r="X131" s="401">
        <f t="shared" si="178"/>
        <v>58251021818.033936</v>
      </c>
      <c r="Y131" s="400"/>
      <c r="Z131" s="400"/>
      <c r="AA131" s="394"/>
      <c r="AB131" s="400"/>
      <c r="AC131" s="394"/>
      <c r="AD131" s="394">
        <f t="shared" ref="AD131" si="179">COUNTIF(AD115:AD126,"NO CUMPLE")</f>
        <v>0</v>
      </c>
      <c r="AE131" s="394"/>
      <c r="AF131" s="394"/>
      <c r="AG131" s="394"/>
      <c r="AH131" s="400"/>
      <c r="AI131" s="400"/>
      <c r="AJ131" s="404"/>
    </row>
    <row r="132" spans="1:36" ht="66" x14ac:dyDescent="0.25">
      <c r="A132" s="962">
        <f t="shared" ref="A132" si="180">A147</f>
        <v>7</v>
      </c>
      <c r="B132" s="373">
        <v>1</v>
      </c>
      <c r="C132" s="220" t="str">
        <f>IF(Proponentes!H80="X",Proponentes!$B$80,"")</f>
        <v>SU OPORTUNO SERVICIO LTDA</v>
      </c>
      <c r="D132" s="374"/>
      <c r="E132" s="375" t="str">
        <f>IF(D132="","",$AO$3)</f>
        <v/>
      </c>
      <c r="F132" s="220" t="str">
        <f>IF(Proponentes!D80&gt;0,Proponentes!D80,"")</f>
        <v xml:space="preserve">SU OPORTUNO SERVICIO LTDA </v>
      </c>
      <c r="G132" s="376">
        <f>IF(Proponentes!F80&gt;0,Proponentes!F80,"")</f>
        <v>1</v>
      </c>
      <c r="H132" s="964">
        <f t="shared" ref="H132" si="181">SUM(E132:E146)</f>
        <v>207274589448</v>
      </c>
      <c r="I132" s="966">
        <f>IF($F132&gt;0,(G147*H132)/$AR$13,"")</f>
        <v>228143.81696065934</v>
      </c>
      <c r="J132" s="377" t="s">
        <v>315</v>
      </c>
      <c r="K132" s="378">
        <v>1</v>
      </c>
      <c r="L132" s="378" t="s">
        <v>470</v>
      </c>
      <c r="M132" s="379" t="s">
        <v>45</v>
      </c>
      <c r="N132" s="380" t="s">
        <v>317</v>
      </c>
      <c r="O132" s="381">
        <v>1</v>
      </c>
      <c r="P132" s="382">
        <v>41122</v>
      </c>
      <c r="Q132" s="382">
        <v>42674</v>
      </c>
      <c r="R132" s="383" t="str">
        <f t="shared" si="142"/>
        <v>CUMPLE</v>
      </c>
      <c r="S132" s="379">
        <f t="shared" ref="S132:S138" si="182">IF(P132&gt;0,ROUND(((YEAR(Q132)-YEAR($P132))*12)+(MONTH(Q132)-MONTH($P132))+((DAY(Q132)-DAY($P132)+1)/30),0),"")</f>
        <v>51</v>
      </c>
      <c r="T132" s="384">
        <v>64147962969</v>
      </c>
      <c r="U132" s="375">
        <f t="shared" ref="U132:U146" si="183">IF(T132&gt;0,T132*O132,"")</f>
        <v>64147962969</v>
      </c>
      <c r="V132" s="385">
        <f t="shared" ref="V132:V138" si="184">IFERROR(U132/VLOOKUP(YEAR(P132),$AQ$2:$AR$11,2,FALSE),"")</f>
        <v>113195.62902593965</v>
      </c>
      <c r="W132" s="386">
        <f t="shared" ref="W132:W146" si="185">IF(R132="CUMPLE",IFERROR(U132/VLOOKUP(YEAR(Q132),$AQ$3:$AR$13,2,FALSE),""),"")</f>
        <v>93041.551615406366</v>
      </c>
      <c r="X132" s="375">
        <f t="shared" ref="X132:X146" si="186">IFERROR(W132*$AR$13,"")</f>
        <v>84530668722.93869</v>
      </c>
      <c r="Y132" s="379" t="s">
        <v>318</v>
      </c>
      <c r="Z132" s="379" t="str">
        <f t="shared" ref="Z132:Z146" si="187">IF(T132&gt;0,IF(X132&gt;=$Z$18,"CUMPLE","NO CUMPLE"),"")</f>
        <v>CUMPLE</v>
      </c>
      <c r="AA132" s="383" t="str">
        <f t="shared" ref="AA132:AA146" si="188">IF(N132&gt;0,IF(N132="CUMPLE",IF(R132="CUMPLE",IF(Y132="INCLUIDA",IF(Z132="CUMPLE","CUMPLE","NO CUMPLE"),"NO CUMPLE"),"NO CUMPLE"),"NO CUMPLE"),"")</f>
        <v>CUMPLE</v>
      </c>
      <c r="AB132" s="379"/>
      <c r="AC132" s="966">
        <f>IF(F132&gt;0,SUMIFS(W132:W146,AA132:AA146,"CUMPLE"),"")</f>
        <v>245243.94999768698</v>
      </c>
      <c r="AD132" s="968" t="str">
        <f>IF($F132&gt;0,IF(AC132&lt;I132,"NO CUMPLE","CUMPLE"),"")</f>
        <v>CUMPLE</v>
      </c>
      <c r="AE132" s="383" t="str">
        <f t="shared" ref="AE132:AE138" si="189">IF(F132&lt;&gt;"",F132,"")</f>
        <v xml:space="preserve">SU OPORTUNO SERVICIO LTDA </v>
      </c>
      <c r="AF132" s="388">
        <f>IF(AE132&lt;&gt;"",(SUMIFS($X132:$X146,$M132:$M146,F132,AA132:AA146,"CUMPLE")),"")</f>
        <v>222810504915.59857</v>
      </c>
      <c r="AG132" s="388" t="str">
        <f>IF(AF132&lt;&gt;"",IF(G132&gt;0,(IF(AF132&gt;=($G132*$H132),"CUMPLE","NO CUMPLE")),""),"")</f>
        <v>CUMPLE</v>
      </c>
      <c r="AH132" s="379"/>
      <c r="AI132" s="972" t="str">
        <f>IF(AC132&gt;I132,IF((COUNTIF(AG132:AG136,"NO CUMPLE"))&lt;1,"HABILITADO","RECHAZADO"),"RECHAZADO")</f>
        <v>HABILITADO</v>
      </c>
      <c r="AJ132" s="970" t="s">
        <v>2252</v>
      </c>
    </row>
    <row r="133" spans="1:36" ht="33" x14ac:dyDescent="0.25">
      <c r="A133" s="963"/>
      <c r="B133" s="373">
        <v>2</v>
      </c>
      <c r="C133" s="220" t="str">
        <f>IF(Proponentes!H81="X",Proponentes!$B$80,"")</f>
        <v>SU OPORTUNO SERVICIO LTDA</v>
      </c>
      <c r="D133" s="374"/>
      <c r="E133" s="375" t="str">
        <f>IF(D133="","",$AO$4)</f>
        <v/>
      </c>
      <c r="F133" s="220" t="str">
        <f>IF(Proponentes!D81&gt;0,Proponentes!D81,"")</f>
        <v/>
      </c>
      <c r="G133" s="376" t="str">
        <f>IF(Proponentes!F81&gt;0,Proponentes!F81,"")</f>
        <v/>
      </c>
      <c r="H133" s="965"/>
      <c r="I133" s="967"/>
      <c r="J133" s="389" t="s">
        <v>321</v>
      </c>
      <c r="K133" s="380">
        <v>2</v>
      </c>
      <c r="L133" s="378" t="s">
        <v>471</v>
      </c>
      <c r="M133" s="379" t="s">
        <v>45</v>
      </c>
      <c r="N133" s="380" t="s">
        <v>317</v>
      </c>
      <c r="O133" s="381">
        <v>1</v>
      </c>
      <c r="P133" s="382">
        <v>42130</v>
      </c>
      <c r="Q133" s="382">
        <v>42503</v>
      </c>
      <c r="R133" s="383" t="str">
        <f t="shared" si="142"/>
        <v>CUMPLE</v>
      </c>
      <c r="S133" s="379">
        <f t="shared" si="182"/>
        <v>12</v>
      </c>
      <c r="T133" s="384">
        <v>12134110000</v>
      </c>
      <c r="U133" s="375">
        <f t="shared" si="183"/>
        <v>12134110000</v>
      </c>
      <c r="V133" s="385">
        <f t="shared" si="184"/>
        <v>18831.551175603323</v>
      </c>
      <c r="W133" s="386">
        <f t="shared" si="185"/>
        <v>17599.567774546562</v>
      </c>
      <c r="X133" s="375">
        <f t="shared" si="186"/>
        <v>15989664911.937689</v>
      </c>
      <c r="Y133" s="379" t="s">
        <v>318</v>
      </c>
      <c r="Z133" s="379" t="str">
        <f t="shared" si="187"/>
        <v>CUMPLE</v>
      </c>
      <c r="AA133" s="383" t="str">
        <f t="shared" si="188"/>
        <v>CUMPLE</v>
      </c>
      <c r="AB133" s="379"/>
      <c r="AC133" s="967"/>
      <c r="AD133" s="969"/>
      <c r="AE133" s="383" t="str">
        <f t="shared" si="189"/>
        <v/>
      </c>
      <c r="AF133" s="388" t="str">
        <f>IF(AE133&lt;&gt;"",(SUMIFS($X132:$X145,$M132:$M145,F133,AA132:AA145,"CUMPLE")),"")</f>
        <v/>
      </c>
      <c r="AG133" s="388" t="str">
        <f>IF(AF133&lt;&gt;"",IF(G133&gt;0,(IF(AF133&gt;=($G133*$H132),"CUMPLE","NO CUMPLE")),""),"")</f>
        <v/>
      </c>
      <c r="AH133" s="387"/>
      <c r="AI133" s="973"/>
      <c r="AJ133" s="971"/>
    </row>
    <row r="134" spans="1:36" ht="66" x14ac:dyDescent="0.25">
      <c r="A134" s="963"/>
      <c r="B134" s="373">
        <v>3</v>
      </c>
      <c r="C134" s="220" t="str">
        <f>IF(Proponentes!H82="X",Proponentes!$B$80,"")</f>
        <v>SU OPORTUNO SERVICIO LTDA</v>
      </c>
      <c r="D134" s="374"/>
      <c r="E134" s="375" t="str">
        <f>IF(D134="","",$AO$5)</f>
        <v/>
      </c>
      <c r="F134" s="220" t="str">
        <f>IF(Proponentes!D82&gt;0,Proponentes!D82,"")</f>
        <v/>
      </c>
      <c r="G134" s="376" t="str">
        <f>IF(Proponentes!F82&gt;0,Proponentes!F82,"")</f>
        <v/>
      </c>
      <c r="H134" s="965"/>
      <c r="I134" s="967"/>
      <c r="J134" s="389" t="s">
        <v>332</v>
      </c>
      <c r="K134" s="380">
        <v>3</v>
      </c>
      <c r="L134" s="380" t="s">
        <v>472</v>
      </c>
      <c r="M134" s="379" t="s">
        <v>45</v>
      </c>
      <c r="N134" s="380" t="s">
        <v>317</v>
      </c>
      <c r="O134" s="381">
        <v>1</v>
      </c>
      <c r="P134" s="382">
        <v>41836</v>
      </c>
      <c r="Q134" s="382">
        <v>42729</v>
      </c>
      <c r="R134" s="383" t="str">
        <f t="shared" si="142"/>
        <v>CUMPLE</v>
      </c>
      <c r="S134" s="379">
        <f t="shared" si="182"/>
        <v>29</v>
      </c>
      <c r="T134" s="384">
        <v>42995937078</v>
      </c>
      <c r="U134" s="375">
        <f t="shared" si="183"/>
        <v>42995937078</v>
      </c>
      <c r="V134" s="385">
        <f t="shared" si="184"/>
        <v>69798.59915259741</v>
      </c>
      <c r="W134" s="386">
        <f t="shared" si="185"/>
        <v>62362.209394376718</v>
      </c>
      <c r="X134" s="375">
        <f t="shared" si="186"/>
        <v>56657688652.235504</v>
      </c>
      <c r="Y134" s="379" t="s">
        <v>318</v>
      </c>
      <c r="Z134" s="379" t="str">
        <f t="shared" si="187"/>
        <v>CUMPLE</v>
      </c>
      <c r="AA134" s="383" t="str">
        <f t="shared" si="188"/>
        <v>CUMPLE</v>
      </c>
      <c r="AB134" s="387"/>
      <c r="AC134" s="967"/>
      <c r="AD134" s="969"/>
      <c r="AE134" s="383" t="str">
        <f t="shared" si="189"/>
        <v/>
      </c>
      <c r="AF134" s="388" t="str">
        <f>IF(AE134&lt;&gt;"",(SUMIFS($X132:$X145,$M132:$M145,F134,AA132:AA145,"CUMPLE")),"")</f>
        <v/>
      </c>
      <c r="AG134" s="388" t="str">
        <f>IF(AF134&lt;&gt;"",IF(G134&gt;0,(IF(AF134&gt;=($G134*$H132),"CUMPLE","NO CUMPLE")),""),"")</f>
        <v/>
      </c>
      <c r="AH134" s="387"/>
      <c r="AI134" s="973"/>
      <c r="AJ134" s="971"/>
    </row>
    <row r="135" spans="1:36" ht="66" x14ac:dyDescent="0.25">
      <c r="A135" s="963"/>
      <c r="B135" s="373">
        <v>4</v>
      </c>
      <c r="C135" s="220" t="str">
        <f>IF(Proponentes!H83="X",Proponentes!$B$80,"")</f>
        <v>SU OPORTUNO SERVICIO LTDA</v>
      </c>
      <c r="D135" s="374" t="str">
        <f t="shared" si="140"/>
        <v>SU OPORTUNO SERVICIO LTDA</v>
      </c>
      <c r="E135" s="375">
        <f>IF(D135="","",$AO$6)</f>
        <v>32291205642</v>
      </c>
      <c r="F135" s="220" t="str">
        <f>IF(Proponentes!D83&gt;0,Proponentes!D83,"")</f>
        <v/>
      </c>
      <c r="G135" s="376" t="str">
        <f>IF(Proponentes!F83&gt;0,Proponentes!F83,"")</f>
        <v/>
      </c>
      <c r="H135" s="965"/>
      <c r="I135" s="967"/>
      <c r="J135" s="389" t="s">
        <v>332</v>
      </c>
      <c r="K135" s="378">
        <v>4</v>
      </c>
      <c r="L135" s="380" t="s">
        <v>473</v>
      </c>
      <c r="M135" s="379" t="s">
        <v>45</v>
      </c>
      <c r="N135" s="380" t="s">
        <v>317</v>
      </c>
      <c r="O135" s="381">
        <v>1</v>
      </c>
      <c r="P135" s="382">
        <v>41426</v>
      </c>
      <c r="Q135" s="382">
        <v>41790</v>
      </c>
      <c r="R135" s="383" t="str">
        <f t="shared" si="142"/>
        <v>CUMPLE</v>
      </c>
      <c r="S135" s="379">
        <f t="shared" si="182"/>
        <v>12</v>
      </c>
      <c r="T135" s="384">
        <v>49273963885</v>
      </c>
      <c r="U135" s="375">
        <f>IF(T135&gt;0,T135*O135,"")</f>
        <v>49273963885</v>
      </c>
      <c r="V135" s="385">
        <f t="shared" si="184"/>
        <v>83586.028642917721</v>
      </c>
      <c r="W135" s="386">
        <f t="shared" si="185"/>
        <v>79990.20111201299</v>
      </c>
      <c r="X135" s="375">
        <f t="shared" si="186"/>
        <v>72673177455.492706</v>
      </c>
      <c r="Y135" s="379" t="s">
        <v>273</v>
      </c>
      <c r="Z135" s="379" t="str">
        <f t="shared" si="187"/>
        <v>CUMPLE</v>
      </c>
      <c r="AA135" s="383" t="str">
        <f t="shared" si="188"/>
        <v>NO CUMPLE</v>
      </c>
      <c r="AB135" s="387"/>
      <c r="AC135" s="967"/>
      <c r="AD135" s="969"/>
      <c r="AE135" s="383" t="str">
        <f t="shared" si="189"/>
        <v/>
      </c>
      <c r="AF135" s="388" t="str">
        <f>IF(AE135&lt;&gt;"",(SUMIFS($X132:$X145,$M132:$M145,F135,AA132:AA145,"CUMPLE")),"")</f>
        <v/>
      </c>
      <c r="AG135" s="388" t="str">
        <f>IF(AF135&lt;&gt;"",IF(G135&gt;0,(IF(AF135&gt;=($G135*$H132),"CUMPLE","NO CUMPLE")),""),"")</f>
        <v/>
      </c>
      <c r="AH135" s="387"/>
      <c r="AI135" s="973"/>
      <c r="AJ135" s="971"/>
    </row>
    <row r="136" spans="1:36" ht="66" x14ac:dyDescent="0.25">
      <c r="A136" s="963"/>
      <c r="B136" s="373">
        <v>5</v>
      </c>
      <c r="C136" s="220" t="str">
        <f>IF(Proponentes!H84="X",Proponentes!$B$80,"")</f>
        <v>SU OPORTUNO SERVICIO LTDA</v>
      </c>
      <c r="D136" s="374" t="str">
        <f t="shared" si="140"/>
        <v>SU OPORTUNO SERVICIO LTDA</v>
      </c>
      <c r="E136" s="375">
        <f>IF(D136="","",$AO$7)</f>
        <v>31011375408</v>
      </c>
      <c r="F136" s="220" t="str">
        <f>IF(Proponentes!D84&gt;0,Proponentes!D84,"")</f>
        <v/>
      </c>
      <c r="G136" s="376" t="str">
        <f>IF(Proponentes!F84&gt;0,Proponentes!F84,"")</f>
        <v/>
      </c>
      <c r="H136" s="965"/>
      <c r="I136" s="967"/>
      <c r="J136" s="389" t="s">
        <v>332</v>
      </c>
      <c r="K136" s="380">
        <v>5</v>
      </c>
      <c r="L136" s="380" t="s">
        <v>474</v>
      </c>
      <c r="M136" s="379" t="s">
        <v>45</v>
      </c>
      <c r="N136" s="380" t="s">
        <v>317</v>
      </c>
      <c r="O136" s="381">
        <v>1</v>
      </c>
      <c r="P136" s="382">
        <v>41426</v>
      </c>
      <c r="Q136" s="382">
        <v>41790</v>
      </c>
      <c r="R136" s="383" t="str">
        <f t="shared" si="142"/>
        <v>CUMPLE</v>
      </c>
      <c r="S136" s="379">
        <f t="shared" si="182"/>
        <v>12</v>
      </c>
      <c r="T136" s="384">
        <v>18119957490</v>
      </c>
      <c r="U136" s="375">
        <f t="shared" si="183"/>
        <v>18119957490</v>
      </c>
      <c r="V136" s="385">
        <f t="shared" si="184"/>
        <v>30737.841374045802</v>
      </c>
      <c r="W136" s="386">
        <f t="shared" si="185"/>
        <v>29415.515405844155</v>
      </c>
      <c r="X136" s="375">
        <f t="shared" si="186"/>
        <v>26724760549.609966</v>
      </c>
      <c r="Y136" s="379" t="s">
        <v>318</v>
      </c>
      <c r="Z136" s="379" t="str">
        <f t="shared" si="187"/>
        <v>CUMPLE</v>
      </c>
      <c r="AA136" s="383" t="str">
        <f t="shared" si="188"/>
        <v>CUMPLE</v>
      </c>
      <c r="AB136" s="387"/>
      <c r="AC136" s="967"/>
      <c r="AD136" s="969"/>
      <c r="AE136" s="383" t="str">
        <f t="shared" si="189"/>
        <v/>
      </c>
      <c r="AF136" s="388" t="str">
        <f>IF(AE136&lt;&gt;"",(SUMIFS($X136:$X147,$M136:$M147,F136,AA136:AA147,"CUMPLE")),"")</f>
        <v/>
      </c>
      <c r="AG136" s="388" t="str">
        <f>IF(AF136&lt;&gt;"",IF(G136&gt;0,(IF(AF136&gt;=($G136*$H132),"CUMPLE","NO CUMPLE")),""),"")</f>
        <v/>
      </c>
      <c r="AH136" s="387"/>
      <c r="AI136" s="973"/>
      <c r="AJ136" s="971"/>
    </row>
    <row r="137" spans="1:36" ht="66" x14ac:dyDescent="0.25">
      <c r="A137" s="963"/>
      <c r="B137" s="373">
        <v>6</v>
      </c>
      <c r="C137" s="220" t="str">
        <f>IF(Proponentes!H85="X",Proponentes!$B$80,"")</f>
        <v>SU OPORTUNO SERVICIO LTDA</v>
      </c>
      <c r="D137" s="374" t="str">
        <f t="shared" si="140"/>
        <v>SU OPORTUNO SERVICIO LTDA</v>
      </c>
      <c r="E137" s="375">
        <f>IF(D137="","",$AO$8)</f>
        <v>26104086008</v>
      </c>
      <c r="F137" s="220" t="str">
        <f>IF(Proponentes!D85&gt;0,Proponentes!D85,"")</f>
        <v/>
      </c>
      <c r="G137" s="376" t="str">
        <f>IF(Proponentes!F85&gt;0,Proponentes!F85,"")</f>
        <v/>
      </c>
      <c r="H137" s="965"/>
      <c r="I137" s="967"/>
      <c r="J137" s="389" t="s">
        <v>332</v>
      </c>
      <c r="K137" s="380">
        <v>6</v>
      </c>
      <c r="L137" s="380" t="s">
        <v>475</v>
      </c>
      <c r="M137" s="379" t="s">
        <v>45</v>
      </c>
      <c r="N137" s="380" t="s">
        <v>317</v>
      </c>
      <c r="O137" s="381">
        <v>1</v>
      </c>
      <c r="P137" s="382">
        <v>41765</v>
      </c>
      <c r="Q137" s="382">
        <v>42093</v>
      </c>
      <c r="R137" s="383" t="str">
        <f t="shared" si="142"/>
        <v>CUMPLE</v>
      </c>
      <c r="S137" s="379">
        <f t="shared" si="182"/>
        <v>11</v>
      </c>
      <c r="T137" s="384">
        <v>6588306066</v>
      </c>
      <c r="U137" s="375">
        <f t="shared" si="183"/>
        <v>6588306066</v>
      </c>
      <c r="V137" s="385">
        <f t="shared" si="184"/>
        <v>10695.302055194805</v>
      </c>
      <c r="W137" s="386">
        <f t="shared" si="185"/>
        <v>10224.732002793513</v>
      </c>
      <c r="X137" s="375">
        <f t="shared" si="186"/>
        <v>9289434867.5699787</v>
      </c>
      <c r="Y137" s="379" t="s">
        <v>318</v>
      </c>
      <c r="Z137" s="379" t="str">
        <f t="shared" si="187"/>
        <v>CUMPLE</v>
      </c>
      <c r="AA137" s="383" t="str">
        <f t="shared" si="188"/>
        <v>CUMPLE</v>
      </c>
      <c r="AB137" s="387"/>
      <c r="AC137" s="967"/>
      <c r="AD137" s="969"/>
      <c r="AE137" s="383" t="str">
        <f t="shared" si="189"/>
        <v/>
      </c>
      <c r="AF137" s="388" t="str">
        <f>IF(AE137&lt;&gt;"",(SUMIFS($X137:$X147,$M137:$M147,F137,AA137:AA147,"CUMPLE")),"")</f>
        <v/>
      </c>
      <c r="AG137" s="388" t="str">
        <f>IF(AF137&lt;&gt;"",IF(G137&gt;0,(IF(AF137&gt;=($G137*$H132),"CUMPLE","NO CUMPLE")),""),"")</f>
        <v/>
      </c>
      <c r="AH137" s="387"/>
      <c r="AI137" s="973"/>
      <c r="AJ137" s="971"/>
    </row>
    <row r="138" spans="1:36" ht="66" x14ac:dyDescent="0.25">
      <c r="A138" s="963"/>
      <c r="B138" s="373">
        <v>7</v>
      </c>
      <c r="C138" s="220" t="str">
        <f>IF(Proponentes!H86="X",Proponentes!$B$80,"")</f>
        <v>SU OPORTUNO SERVICIO LTDA</v>
      </c>
      <c r="D138" s="374" t="str">
        <f t="shared" si="140"/>
        <v>SU OPORTUNO SERVICIO LTDA</v>
      </c>
      <c r="E138" s="375">
        <f>IF(D138="","",$AO$9)</f>
        <v>34957158037</v>
      </c>
      <c r="F138" s="220" t="str">
        <f>IF(Proponentes!D86&gt;0,Proponentes!D86,"")</f>
        <v/>
      </c>
      <c r="G138" s="376" t="str">
        <f>IF(Proponentes!F86&gt;0,Proponentes!F86,"")</f>
        <v/>
      </c>
      <c r="H138" s="965"/>
      <c r="I138" s="967"/>
      <c r="J138" s="389" t="s">
        <v>315</v>
      </c>
      <c r="K138" s="378">
        <v>7</v>
      </c>
      <c r="L138" s="380" t="s">
        <v>476</v>
      </c>
      <c r="M138" s="379" t="s">
        <v>45</v>
      </c>
      <c r="N138" s="380" t="s">
        <v>317</v>
      </c>
      <c r="O138" s="381">
        <v>1</v>
      </c>
      <c r="P138" s="382">
        <v>40603</v>
      </c>
      <c r="Q138" s="382">
        <v>41182</v>
      </c>
      <c r="R138" s="383" t="str">
        <f t="shared" si="142"/>
        <v>NO CUMPLE</v>
      </c>
      <c r="S138" s="379">
        <f t="shared" si="182"/>
        <v>19</v>
      </c>
      <c r="T138" s="391">
        <v>9964080978</v>
      </c>
      <c r="U138" s="375">
        <f t="shared" si="183"/>
        <v>9964080978</v>
      </c>
      <c r="V138" s="385">
        <f t="shared" si="184"/>
        <v>18603.586590739356</v>
      </c>
      <c r="W138" s="386" t="str">
        <f>IF(R138="CUMPLE",IFERROR(U138/VLOOKUP(YEAR(Q138),$AQ$3:$AR$13,2,FALSE),""),"")</f>
        <v/>
      </c>
      <c r="X138" s="375" t="str">
        <f t="shared" si="186"/>
        <v/>
      </c>
      <c r="Y138" s="379"/>
      <c r="Z138" s="379" t="str">
        <f t="shared" si="187"/>
        <v>CUMPLE</v>
      </c>
      <c r="AA138" s="383" t="str">
        <f t="shared" si="188"/>
        <v>NO CUMPLE</v>
      </c>
      <c r="AB138" s="387"/>
      <c r="AC138" s="967"/>
      <c r="AD138" s="969"/>
      <c r="AE138" s="383" t="str">
        <f t="shared" si="189"/>
        <v/>
      </c>
      <c r="AF138" s="388" t="str">
        <f>IF(AE138&lt;&gt;"",(SUMIFS($X138:$X147,$M138:$M147,F138,AA138:AA147,"CUMPLE")),"")</f>
        <v/>
      </c>
      <c r="AG138" s="388" t="str">
        <f>IF(AF138&lt;&gt;"",IF(G138&gt;0,(IF(AF138&gt;=($G138*$H132),"CUMPLE","NO CUMPLE")),""),"")</f>
        <v/>
      </c>
      <c r="AH138" s="387"/>
      <c r="AI138" s="973"/>
      <c r="AJ138" s="971"/>
    </row>
    <row r="139" spans="1:36" ht="73.5" customHeight="1" x14ac:dyDescent="0.25">
      <c r="A139" s="963"/>
      <c r="B139" s="373">
        <v>8</v>
      </c>
      <c r="C139" s="220" t="str">
        <f>IF(Proponentes!H87="X",Proponentes!$B$80,"")</f>
        <v>SU OPORTUNO SERVICIO LTDA</v>
      </c>
      <c r="D139" s="374"/>
      <c r="E139" s="375" t="str">
        <f>IF(D139="","",$AO$10)</f>
        <v/>
      </c>
      <c r="F139" s="220" t="str">
        <f>IF(Proponentes!D87&gt;0,Proponentes!D87,"")</f>
        <v/>
      </c>
      <c r="G139" s="376"/>
      <c r="H139" s="965"/>
      <c r="I139" s="967"/>
      <c r="J139" s="389" t="s">
        <v>332</v>
      </c>
      <c r="K139" s="380">
        <v>8</v>
      </c>
      <c r="L139" s="380" t="s">
        <v>477</v>
      </c>
      <c r="M139" s="379" t="s">
        <v>45</v>
      </c>
      <c r="N139" s="380" t="s">
        <v>317</v>
      </c>
      <c r="O139" s="381">
        <v>1</v>
      </c>
      <c r="P139" s="382">
        <v>40672</v>
      </c>
      <c r="Q139" s="382">
        <v>40990</v>
      </c>
      <c r="R139" s="383" t="str">
        <f t="shared" si="142"/>
        <v>CUMPLE</v>
      </c>
      <c r="S139" s="379"/>
      <c r="T139" s="391">
        <v>14796279401</v>
      </c>
      <c r="U139" s="375">
        <v>14796729401</v>
      </c>
      <c r="V139" s="385"/>
      <c r="W139" s="386">
        <f>IF(R139="CUMPLE",IFERROR(U139/VLOOKUP(YEAR(Q139),$AQ$3:$AR$13,2,FALSE),""),"")</f>
        <v>26110.339511205224</v>
      </c>
      <c r="X139" s="375">
        <f t="shared" si="186"/>
        <v>23721922314.757236</v>
      </c>
      <c r="Y139" s="379" t="s">
        <v>276</v>
      </c>
      <c r="Z139" s="379" t="str">
        <f t="shared" si="187"/>
        <v>CUMPLE</v>
      </c>
      <c r="AA139" s="383" t="str">
        <f t="shared" si="188"/>
        <v>NO CUMPLE</v>
      </c>
      <c r="AB139" s="387"/>
      <c r="AC139" s="967"/>
      <c r="AD139" s="969"/>
      <c r="AE139" s="383"/>
      <c r="AF139" s="388"/>
      <c r="AG139" s="388" t="str">
        <f>IF(AF139&lt;&gt;"",IF(G139&gt;0,(IF(AF139&gt;=($G139*$H132),"CUMPLE","NO CUMPLE")),""),"")</f>
        <v/>
      </c>
      <c r="AH139" s="387"/>
      <c r="AI139" s="973"/>
      <c r="AJ139" s="971"/>
    </row>
    <row r="140" spans="1:36" ht="66" x14ac:dyDescent="0.25">
      <c r="A140" s="963"/>
      <c r="B140" s="373">
        <v>9</v>
      </c>
      <c r="C140" s="220" t="str">
        <f>IF(Proponentes!H88="X",Proponentes!$B$80,"")</f>
        <v>SU OPORTUNO SERVICIO LTDA</v>
      </c>
      <c r="D140" s="374" t="str">
        <f t="shared" si="140"/>
        <v>SU OPORTUNO SERVICIO LTDA</v>
      </c>
      <c r="E140" s="375">
        <f>IF(D140="","",$AO$11)</f>
        <v>24629524096</v>
      </c>
      <c r="F140" s="220" t="str">
        <f>IF(Proponentes!D88&gt;0,Proponentes!D88,"")</f>
        <v/>
      </c>
      <c r="G140" s="376"/>
      <c r="H140" s="965"/>
      <c r="I140" s="967"/>
      <c r="J140" s="389" t="s">
        <v>341</v>
      </c>
      <c r="K140" s="380">
        <v>9</v>
      </c>
      <c r="L140" s="380" t="s">
        <v>478</v>
      </c>
      <c r="M140" s="379" t="s">
        <v>45</v>
      </c>
      <c r="N140" s="380" t="s">
        <v>317</v>
      </c>
      <c r="O140" s="381">
        <v>1</v>
      </c>
      <c r="P140" s="382">
        <v>43195</v>
      </c>
      <c r="Q140" s="382">
        <v>43347</v>
      </c>
      <c r="R140" s="383" t="str">
        <f t="shared" si="142"/>
        <v>CUMPLE</v>
      </c>
      <c r="S140" s="383"/>
      <c r="T140" s="391">
        <v>7995685570</v>
      </c>
      <c r="U140" s="375">
        <f t="shared" si="183"/>
        <v>7995685570</v>
      </c>
      <c r="V140" s="392"/>
      <c r="W140" s="386">
        <f t="shared" si="185"/>
        <v>10234.582331723077</v>
      </c>
      <c r="X140" s="375">
        <f t="shared" si="186"/>
        <v>9298384147.5110397</v>
      </c>
      <c r="Y140" s="379" t="s">
        <v>276</v>
      </c>
      <c r="Z140" s="379" t="str">
        <f t="shared" si="187"/>
        <v>CUMPLE</v>
      </c>
      <c r="AA140" s="383" t="str">
        <f t="shared" si="188"/>
        <v>NO CUMPLE</v>
      </c>
      <c r="AB140" s="387"/>
      <c r="AC140" s="967"/>
      <c r="AD140" s="969"/>
      <c r="AE140" s="383"/>
      <c r="AF140" s="388"/>
      <c r="AG140" s="388" t="str">
        <f>IF(AF140&lt;&gt;"",IF(G140&gt;0,(IF(AF140&gt;=($G140*$H132),"CUMPLE","NO CUMPLE")),""),"")</f>
        <v/>
      </c>
      <c r="AH140" s="393"/>
      <c r="AI140" s="973"/>
      <c r="AJ140" s="971"/>
    </row>
    <row r="141" spans="1:36" ht="66" x14ac:dyDescent="0.25">
      <c r="A141" s="963"/>
      <c r="B141" s="373">
        <v>10</v>
      </c>
      <c r="C141" s="220" t="str">
        <f>IF(Proponentes!H86="X",Proponentes!$B$80,"")</f>
        <v>SU OPORTUNO SERVICIO LTDA</v>
      </c>
      <c r="D141" s="374" t="str">
        <f t="shared" ref="D141:D142" si="190">C141</f>
        <v>SU OPORTUNO SERVICIO LTDA</v>
      </c>
      <c r="E141" s="375">
        <f>IF(D141="","",$AO$12)</f>
        <v>25460574021</v>
      </c>
      <c r="F141" s="220" t="str">
        <f>IF(Proponentes!D86&gt;0,Proponentes!D86,"")</f>
        <v/>
      </c>
      <c r="G141" s="376"/>
      <c r="H141" s="965"/>
      <c r="I141" s="967"/>
      <c r="J141" s="389" t="s">
        <v>319</v>
      </c>
      <c r="K141" s="378">
        <v>10</v>
      </c>
      <c r="L141" s="380" t="s">
        <v>479</v>
      </c>
      <c r="M141" s="379" t="s">
        <v>45</v>
      </c>
      <c r="N141" s="380" t="s">
        <v>317</v>
      </c>
      <c r="O141" s="381">
        <v>1</v>
      </c>
      <c r="P141" s="382">
        <v>42809</v>
      </c>
      <c r="Q141" s="382">
        <v>43037</v>
      </c>
      <c r="R141" s="383" t="str">
        <f t="shared" ref="R141:R143" si="191">IF(Q141&lt;&gt;"",IF(P141&gt;0,IF(P141&gt;=$P$18,IF(Q141&lt;=$Q$18,"CUMPLE","NO CUMPLE"),"NO CUMPLE"),""),"")</f>
        <v>CUMPLE</v>
      </c>
      <c r="S141" s="383"/>
      <c r="T141" s="391">
        <v>10973328067</v>
      </c>
      <c r="U141" s="375">
        <f t="shared" ref="U141:U143" si="192">IF(T141&gt;0,T141*O141,"")</f>
        <v>10973328067</v>
      </c>
      <c r="V141" s="392"/>
      <c r="W141" s="386">
        <f t="shared" ref="W141:W143" si="193">IF(R141="CUMPLE",IFERROR(U141/VLOOKUP(YEAR(Q141),$AQ$3:$AR$13,2,FALSE),""),"")</f>
        <v>14874.712209424481</v>
      </c>
      <c r="X141" s="375">
        <f t="shared" ref="X141:X143" si="194">IFERROR(W141*$AR$13,"")</f>
        <v>13514062784.779585</v>
      </c>
      <c r="Y141" s="379" t="s">
        <v>276</v>
      </c>
      <c r="Z141" s="379" t="str">
        <f t="shared" ref="Z141:Z143" si="195">IF(T141&gt;0,IF(X141&gt;=$Z$18,"CUMPLE","NO CUMPLE"),"")</f>
        <v>CUMPLE</v>
      </c>
      <c r="AA141" s="383" t="str">
        <f t="shared" ref="AA141:AA143" si="196">IF(N141&gt;0,IF(N141="CUMPLE",IF(R141="CUMPLE",IF(Y141="INCLUIDA",IF(Z141="CUMPLE","CUMPLE","NO CUMPLE"),"NO CUMPLE"),"NO CUMPLE"),"NO CUMPLE"),"")</f>
        <v>NO CUMPLE</v>
      </c>
      <c r="AB141" s="387"/>
      <c r="AC141" s="967"/>
      <c r="AD141" s="969"/>
      <c r="AE141" s="383"/>
      <c r="AF141" s="388"/>
      <c r="AG141" s="388" t="str">
        <f>IF(AF141&lt;&gt;"",IF(G141&gt;0,(IF(AF141&gt;=($G141*$H129),"CUMPLE","NO CUMPLE")),""),"")</f>
        <v/>
      </c>
      <c r="AH141" s="393"/>
      <c r="AI141" s="973"/>
      <c r="AJ141" s="971"/>
    </row>
    <row r="142" spans="1:36" ht="66" x14ac:dyDescent="0.25">
      <c r="A142" s="963"/>
      <c r="B142" s="373">
        <v>11</v>
      </c>
      <c r="C142" s="220" t="str">
        <f>IF(Proponentes!H87="X",Proponentes!$B$80,"")</f>
        <v>SU OPORTUNO SERVICIO LTDA</v>
      </c>
      <c r="D142" s="374" t="str">
        <f t="shared" si="190"/>
        <v>SU OPORTUNO SERVICIO LTDA</v>
      </c>
      <c r="E142" s="375">
        <f>IF(D142="","",$AO$13)</f>
        <v>32820666236</v>
      </c>
      <c r="F142" s="220" t="str">
        <f>IF(Proponentes!D87&gt;0,Proponentes!D87,"")</f>
        <v/>
      </c>
      <c r="G142" s="376" t="str">
        <f>IF(Proponentes!F87&gt;0,Proponentes!F87,"")</f>
        <v/>
      </c>
      <c r="H142" s="965"/>
      <c r="I142" s="967"/>
      <c r="J142" s="389" t="s">
        <v>315</v>
      </c>
      <c r="K142" s="380">
        <v>11</v>
      </c>
      <c r="L142" s="380" t="s">
        <v>480</v>
      </c>
      <c r="M142" s="379" t="s">
        <v>45</v>
      </c>
      <c r="N142" s="380" t="s">
        <v>317</v>
      </c>
      <c r="O142" s="381">
        <v>1</v>
      </c>
      <c r="P142" s="382">
        <v>42075</v>
      </c>
      <c r="Q142" s="382">
        <v>42360</v>
      </c>
      <c r="R142" s="383" t="str">
        <f t="shared" si="191"/>
        <v>CUMPLE</v>
      </c>
      <c r="S142" s="383">
        <f t="shared" ref="S142:S143" si="197">IF(P142&gt;0,ROUND(((YEAR(Q142)-YEAR($P142))*12)+(MONTH(Q142)-MONTH($P142))+((DAY(Q142)-DAY($P142)+1)/30),0),"")</f>
        <v>9</v>
      </c>
      <c r="T142" s="391">
        <v>7241826284</v>
      </c>
      <c r="U142" s="375">
        <f t="shared" si="192"/>
        <v>7241826284</v>
      </c>
      <c r="V142" s="392">
        <f>IFERROR(U142/VLOOKUP(YEAR(P142),$AQ$2:$AR$11,2,FALSE),"")</f>
        <v>11238.963737099402</v>
      </c>
      <c r="W142" s="386">
        <f t="shared" si="193"/>
        <v>11238.963737099402</v>
      </c>
      <c r="X142" s="375">
        <f t="shared" si="194"/>
        <v>10210890768.211971</v>
      </c>
      <c r="Y142" s="379" t="s">
        <v>318</v>
      </c>
      <c r="Z142" s="379" t="str">
        <f t="shared" si="195"/>
        <v>CUMPLE</v>
      </c>
      <c r="AA142" s="383" t="str">
        <f t="shared" si="196"/>
        <v>CUMPLE</v>
      </c>
      <c r="AB142" s="387"/>
      <c r="AC142" s="967"/>
      <c r="AD142" s="969"/>
      <c r="AE142" s="383" t="str">
        <f>IF(F142&lt;&gt;"",F142,"")</f>
        <v/>
      </c>
      <c r="AF142" s="388" t="str">
        <f>IF(AE142&lt;&gt;"",(SUMIFS($X142:$X144,$M142:$M144,F142,AA142:AA144,"CUMPLE")),"")</f>
        <v/>
      </c>
      <c r="AG142" s="388" t="str">
        <f>IF(AF142&lt;&gt;"",IF(G142&gt;0,(IF(AF142&gt;=($G142*$H129),"CUMPLE","NO CUMPLE")),""),"")</f>
        <v/>
      </c>
      <c r="AH142" s="393"/>
      <c r="AI142" s="973"/>
      <c r="AJ142" s="971"/>
    </row>
    <row r="143" spans="1:36" ht="49.5" x14ac:dyDescent="0.25">
      <c r="A143" s="963"/>
      <c r="B143" s="373">
        <v>12</v>
      </c>
      <c r="C143" s="220" t="str">
        <f>IF(Proponentes!H88="X",Proponentes!$B$80,"")</f>
        <v>SU OPORTUNO SERVICIO LTDA</v>
      </c>
      <c r="D143" s="374"/>
      <c r="E143" s="375" t="str">
        <f>IF(D143="","",$AO$14)</f>
        <v/>
      </c>
      <c r="F143" s="220" t="str">
        <f>IF(Proponentes!D88&gt;0,Proponentes!D88,"")</f>
        <v/>
      </c>
      <c r="G143" s="376" t="str">
        <f>IF(Proponentes!F88&gt;0,Proponentes!F88,"")</f>
        <v/>
      </c>
      <c r="H143" s="965"/>
      <c r="I143" s="967"/>
      <c r="J143" s="389" t="s">
        <v>332</v>
      </c>
      <c r="K143" s="380">
        <v>12</v>
      </c>
      <c r="L143" s="380" t="s">
        <v>481</v>
      </c>
      <c r="M143" s="379" t="s">
        <v>45</v>
      </c>
      <c r="N143" s="380" t="s">
        <v>317</v>
      </c>
      <c r="O143" s="381">
        <v>1</v>
      </c>
      <c r="P143" s="382">
        <v>41765</v>
      </c>
      <c r="Q143" s="382">
        <v>42093</v>
      </c>
      <c r="R143" s="383" t="str">
        <f t="shared" si="191"/>
        <v>CUMPLE</v>
      </c>
      <c r="S143" s="383">
        <f t="shared" si="197"/>
        <v>11</v>
      </c>
      <c r="T143" s="391">
        <v>4897625664</v>
      </c>
      <c r="U143" s="375">
        <f t="shared" si="192"/>
        <v>4897625664</v>
      </c>
      <c r="V143" s="392">
        <f>IFERROR(U143/VLOOKUP(YEAR(P143),$AQ$2:$AR$11,2,FALSE),"")</f>
        <v>7950.691012987013</v>
      </c>
      <c r="W143" s="386">
        <f t="shared" si="193"/>
        <v>7600.8778831380459</v>
      </c>
      <c r="X143" s="375">
        <f t="shared" si="194"/>
        <v>6905595179.6558762</v>
      </c>
      <c r="Y143" s="379" t="s">
        <v>318</v>
      </c>
      <c r="Z143" s="379" t="str">
        <f t="shared" si="195"/>
        <v>CUMPLE</v>
      </c>
      <c r="AA143" s="383" t="str">
        <f t="shared" si="196"/>
        <v>CUMPLE</v>
      </c>
      <c r="AB143" s="387"/>
      <c r="AC143" s="967"/>
      <c r="AD143" s="969"/>
      <c r="AE143" s="383" t="str">
        <f>IF(F143&lt;&gt;"",F143,"")</f>
        <v/>
      </c>
      <c r="AF143" s="388" t="str">
        <f>IF(AE143&lt;&gt;"",(SUMIFS($X143:$X144,$M143:$M144,F143,AA143:AA144,"CUMPLE")),"")</f>
        <v/>
      </c>
      <c r="AG143" s="388" t="str">
        <f>IF(AF143&lt;&gt;"",IF(G143&gt;0,(IF(AF143&gt;=($G143*$H129),"CUMPLE","NO CUMPLE")),""),"")</f>
        <v/>
      </c>
      <c r="AH143" s="393"/>
      <c r="AI143" s="973"/>
      <c r="AJ143" s="971"/>
    </row>
    <row r="144" spans="1:36" ht="49.5" x14ac:dyDescent="0.25">
      <c r="A144" s="963"/>
      <c r="B144" s="373"/>
      <c r="C144" s="220"/>
      <c r="D144" s="374"/>
      <c r="E144" s="375"/>
      <c r="F144" s="220" t="str">
        <f>IF(Proponentes!D89&gt;0,Proponentes!D89,"")</f>
        <v/>
      </c>
      <c r="G144" s="376"/>
      <c r="H144" s="965"/>
      <c r="I144" s="967"/>
      <c r="J144" s="389" t="s">
        <v>332</v>
      </c>
      <c r="K144" s="378">
        <v>13</v>
      </c>
      <c r="L144" s="380" t="s">
        <v>482</v>
      </c>
      <c r="M144" s="379" t="s">
        <v>45</v>
      </c>
      <c r="N144" s="380" t="s">
        <v>317</v>
      </c>
      <c r="O144" s="381">
        <v>1</v>
      </c>
      <c r="P144" s="382">
        <v>41765</v>
      </c>
      <c r="Q144" s="382">
        <v>42092</v>
      </c>
      <c r="R144" s="383" t="str">
        <f t="shared" si="142"/>
        <v>CUMPLE</v>
      </c>
      <c r="S144" s="383"/>
      <c r="T144" s="391">
        <v>6863206651</v>
      </c>
      <c r="U144" s="375">
        <f t="shared" si="183"/>
        <v>6863206651</v>
      </c>
      <c r="V144" s="392"/>
      <c r="W144" s="386">
        <f t="shared" si="185"/>
        <v>10651.364399782728</v>
      </c>
      <c r="X144" s="375">
        <f t="shared" si="186"/>
        <v>9677041492.677002</v>
      </c>
      <c r="Y144" s="379" t="s">
        <v>318</v>
      </c>
      <c r="Z144" s="379" t="str">
        <f t="shared" si="187"/>
        <v>CUMPLE</v>
      </c>
      <c r="AA144" s="383" t="str">
        <f t="shared" si="188"/>
        <v>CUMPLE</v>
      </c>
      <c r="AB144" s="387"/>
      <c r="AC144" s="967"/>
      <c r="AD144" s="969"/>
      <c r="AE144" s="383"/>
      <c r="AF144" s="388"/>
      <c r="AG144" s="388" t="str">
        <f>IF(AF144&lt;&gt;"",IF(G144&gt;0,(IF(AF144&gt;=($G144*$H132),"CUMPLE","NO CUMPLE")),""),"")</f>
        <v/>
      </c>
      <c r="AH144" s="393"/>
      <c r="AI144" s="973"/>
      <c r="AJ144" s="971"/>
    </row>
    <row r="145" spans="1:36" ht="66" x14ac:dyDescent="0.25">
      <c r="A145" s="963"/>
      <c r="B145" s="373"/>
      <c r="C145" s="220"/>
      <c r="D145" s="374"/>
      <c r="E145" s="375"/>
      <c r="F145" s="220" t="str">
        <f>IF(Proponentes!D90&gt;0,Proponentes!D90,"")</f>
        <v/>
      </c>
      <c r="G145" s="376" t="str">
        <f>IF(Proponentes!F90&gt;0,Proponentes!F90,"")</f>
        <v/>
      </c>
      <c r="H145" s="965"/>
      <c r="I145" s="967"/>
      <c r="J145" s="389" t="s">
        <v>315</v>
      </c>
      <c r="K145" s="380">
        <v>14</v>
      </c>
      <c r="L145" s="380" t="s">
        <v>483</v>
      </c>
      <c r="M145" s="379" t="s">
        <v>45</v>
      </c>
      <c r="N145" s="380" t="s">
        <v>317</v>
      </c>
      <c r="O145" s="381">
        <v>1</v>
      </c>
      <c r="P145" s="382">
        <v>41999</v>
      </c>
      <c r="Q145" s="382">
        <v>42714</v>
      </c>
      <c r="R145" s="383" t="str">
        <f t="shared" si="142"/>
        <v>CUMPLE</v>
      </c>
      <c r="S145" s="383">
        <f t="shared" ref="S145:S146" si="198">IF(P145&gt;0,ROUND(((YEAR(Q145)-YEAR($P145))*12)+(MONTH(Q145)-MONTH($P145))+((DAY(Q145)-DAY($P145)+1)/30),0),"")</f>
        <v>24</v>
      </c>
      <c r="T145" s="391">
        <v>2143631275</v>
      </c>
      <c r="U145" s="375">
        <f t="shared" si="183"/>
        <v>2143631275</v>
      </c>
      <c r="V145" s="392">
        <f>IFERROR(U145/VLOOKUP(YEAR(P145),$AQ$2:$AR$11,2,FALSE),"")</f>
        <v>3479.9209009740262</v>
      </c>
      <c r="W145" s="386">
        <f t="shared" si="185"/>
        <v>3109.167784699509</v>
      </c>
      <c r="X145" s="375">
        <f t="shared" si="186"/>
        <v>2824759770.7619061</v>
      </c>
      <c r="Y145" s="379" t="s">
        <v>318</v>
      </c>
      <c r="Z145" s="379" t="str">
        <f t="shared" si="187"/>
        <v>CUMPLE</v>
      </c>
      <c r="AA145" s="383" t="str">
        <f t="shared" si="188"/>
        <v>CUMPLE</v>
      </c>
      <c r="AB145" s="387"/>
      <c r="AC145" s="967"/>
      <c r="AD145" s="969"/>
      <c r="AE145" s="383" t="str">
        <f>IF(F145&lt;&gt;"",F145,"")</f>
        <v/>
      </c>
      <c r="AF145" s="388" t="str">
        <f>IF(AE145&lt;&gt;"",(SUMIFS($X145:$X147,$M145:$M147,F145,AA145:AA147,"CUMPLE")),"")</f>
        <v/>
      </c>
      <c r="AG145" s="388" t="str">
        <f>IF(AF145&lt;&gt;"",IF(G145&gt;0,(IF(AF145&gt;=($G145*$H132),"CUMPLE","NO CUMPLE")),""),"")</f>
        <v/>
      </c>
      <c r="AH145" s="393"/>
      <c r="AI145" s="973"/>
      <c r="AJ145" s="971"/>
    </row>
    <row r="146" spans="1:36" x14ac:dyDescent="0.25">
      <c r="A146" s="963"/>
      <c r="B146" s="373"/>
      <c r="C146" s="220"/>
      <c r="D146" s="374"/>
      <c r="E146" s="375"/>
      <c r="F146" s="220" t="str">
        <f>IF(Proponentes!D91&gt;0,Proponentes!D91,"")</f>
        <v/>
      </c>
      <c r="G146" s="376" t="str">
        <f>IF(Proponentes!F91&gt;0,Proponentes!F91,"")</f>
        <v/>
      </c>
      <c r="H146" s="965"/>
      <c r="I146" s="967"/>
      <c r="J146" s="389"/>
      <c r="K146" s="380"/>
      <c r="L146" s="380"/>
      <c r="M146" s="379"/>
      <c r="N146" s="380"/>
      <c r="O146" s="381"/>
      <c r="P146" s="382"/>
      <c r="Q146" s="382"/>
      <c r="R146" s="383" t="str">
        <f t="shared" si="142"/>
        <v/>
      </c>
      <c r="S146" s="383" t="str">
        <f t="shared" si="198"/>
        <v/>
      </c>
      <c r="T146" s="391"/>
      <c r="U146" s="375" t="str">
        <f t="shared" si="183"/>
        <v/>
      </c>
      <c r="V146" s="392" t="str">
        <f>IFERROR(U146/VLOOKUP(YEAR(P146),$AQ$2:$AR$11,2,FALSE),"")</f>
        <v/>
      </c>
      <c r="W146" s="386" t="str">
        <f t="shared" si="185"/>
        <v/>
      </c>
      <c r="X146" s="375" t="str">
        <f t="shared" si="186"/>
        <v/>
      </c>
      <c r="Y146" s="379"/>
      <c r="Z146" s="379" t="str">
        <f t="shared" si="187"/>
        <v/>
      </c>
      <c r="AA146" s="383" t="str">
        <f t="shared" si="188"/>
        <v/>
      </c>
      <c r="AB146" s="387"/>
      <c r="AC146" s="967"/>
      <c r="AD146" s="969"/>
      <c r="AE146" s="383" t="str">
        <f>IF(F146&lt;&gt;"",F146,"")</f>
        <v/>
      </c>
      <c r="AF146" s="388" t="str">
        <f>IF(AE146&lt;&gt;"",(SUMIFS($X146:$X147,$M146:$M147,F146,AA146:AA147,"CUMPLE")),"")</f>
        <v/>
      </c>
      <c r="AG146" s="388" t="str">
        <f>IF(AF146&lt;&gt;"",IF(G146&gt;0,(IF(AF146&gt;=($G146*$H132),"CUMPLE","NO CUMPLE")),""),"")</f>
        <v/>
      </c>
      <c r="AH146" s="393"/>
      <c r="AI146" s="973"/>
      <c r="AJ146" s="971"/>
    </row>
    <row r="147" spans="1:36" x14ac:dyDescent="0.25">
      <c r="A147" s="69">
        <v>7</v>
      </c>
      <c r="B147" s="394"/>
      <c r="C147" s="222"/>
      <c r="D147" s="395" t="s">
        <v>270</v>
      </c>
      <c r="E147" s="396">
        <f t="shared" ref="E147" si="199">SUM(E132:E146)</f>
        <v>207274589448</v>
      </c>
      <c r="F147" s="394"/>
      <c r="G147" s="397">
        <f t="shared" ref="G147" si="200">IF((SUM(G132:G146))&gt;1,"ERROR &gt; 100%",SUM(G132:G146))</f>
        <v>1</v>
      </c>
      <c r="H147" s="396">
        <f t="shared" ref="H147:I147" si="201">SUM(H132:H146)</f>
        <v>207274589448</v>
      </c>
      <c r="I147" s="398">
        <f t="shared" si="201"/>
        <v>228143.81696065934</v>
      </c>
      <c r="J147" s="399"/>
      <c r="K147" s="399"/>
      <c r="L147" s="399"/>
      <c r="M147" s="400"/>
      <c r="N147" s="400"/>
      <c r="O147" s="400"/>
      <c r="P147" s="400"/>
      <c r="Q147" s="400"/>
      <c r="R147" s="394">
        <f t="shared" ref="R147" si="202">COUNTIF(R132:R146,"NO CUMPLE")</f>
        <v>1</v>
      </c>
      <c r="S147" s="400">
        <f t="shared" ref="S147:X147" si="203">SUM(S132:S146)</f>
        <v>190</v>
      </c>
      <c r="T147" s="401"/>
      <c r="U147" s="396">
        <f t="shared" si="203"/>
        <v>258136351378</v>
      </c>
      <c r="V147" s="402">
        <f t="shared" si="203"/>
        <v>368118.11366809858</v>
      </c>
      <c r="W147" s="403">
        <f t="shared" si="203"/>
        <v>376453.78516205278</v>
      </c>
      <c r="X147" s="401">
        <f t="shared" si="203"/>
        <v>342018051618.13916</v>
      </c>
      <c r="Y147" s="400"/>
      <c r="Z147" s="400"/>
      <c r="AA147" s="394"/>
      <c r="AB147" s="400"/>
      <c r="AC147" s="394"/>
      <c r="AD147" s="394">
        <f t="shared" ref="AD147" si="204">COUNTIF(AD132:AD146,"NO CUMPLE")</f>
        <v>0</v>
      </c>
      <c r="AE147" s="394"/>
      <c r="AF147" s="394"/>
      <c r="AG147" s="394"/>
      <c r="AH147" s="400"/>
      <c r="AI147" s="400"/>
      <c r="AJ147" s="404"/>
    </row>
    <row r="148" spans="1:36" ht="47.25" customHeight="1" x14ac:dyDescent="0.25">
      <c r="A148" s="962">
        <f t="shared" ref="A148" si="205">A160</f>
        <v>8</v>
      </c>
      <c r="B148" s="373">
        <v>1</v>
      </c>
      <c r="C148" s="220" t="str">
        <f>IF(Proponentes!H93="X",Proponentes!$B$93,"")</f>
        <v>VIGILANCIA SANTAFEREÑA Y CIA LTDA</v>
      </c>
      <c r="D148" s="374" t="str">
        <f t="shared" si="140"/>
        <v>VIGILANCIA SANTAFEREÑA Y CIA LTDA</v>
      </c>
      <c r="E148" s="375">
        <f>IF(D148="","",$AO$3)</f>
        <v>20036397801</v>
      </c>
      <c r="F148" s="220" t="str">
        <f>IF(Proponentes!D93&gt;0,Proponentes!D93,"")</f>
        <v>VIGILANCIA SANTAFEREÑA Y CIA LTDA</v>
      </c>
      <c r="G148" s="376">
        <f>IF(Proponentes!F93&gt;0,Proponentes!F93,"")</f>
        <v>1</v>
      </c>
      <c r="H148" s="964">
        <f>SUM(E148:E159)</f>
        <v>139378882103</v>
      </c>
      <c r="I148" s="966">
        <f>IF($F148&gt;0,(G160*H148)/$AR$13,"")</f>
        <v>153412.10059260824</v>
      </c>
      <c r="J148" s="377" t="s">
        <v>484</v>
      </c>
      <c r="K148" s="378">
        <v>1</v>
      </c>
      <c r="L148" s="378" t="s">
        <v>485</v>
      </c>
      <c r="M148" s="379" t="s">
        <v>47</v>
      </c>
      <c r="N148" s="380" t="s">
        <v>317</v>
      </c>
      <c r="O148" s="428">
        <v>1</v>
      </c>
      <c r="P148" s="382">
        <v>40757</v>
      </c>
      <c r="Q148" s="382">
        <v>41106</v>
      </c>
      <c r="R148" s="383" t="str">
        <f t="shared" si="142"/>
        <v>CUMPLE</v>
      </c>
      <c r="S148" s="379">
        <f t="shared" ref="S148:S154" si="206">IF(P148&gt;0,ROUND(((YEAR(Q148)-YEAR($P148))*12)+(MONTH(Q148)-MONTH($P148))+((DAY(Q148)-DAY($P148)+1)/30),0),"")</f>
        <v>12</v>
      </c>
      <c r="T148" s="384">
        <v>7177802008</v>
      </c>
      <c r="U148" s="375">
        <f t="shared" ref="U148:U156" si="207">IF(T148&gt;0,T148*O148,"")</f>
        <v>7177802008</v>
      </c>
      <c r="V148" s="385">
        <f t="shared" ref="V148:V154" si="208">IFERROR(U148/VLOOKUP(YEAR(P148),$AQ$2:$AR$11,2,FALSE),"")</f>
        <v>13401.422718446602</v>
      </c>
      <c r="W148" s="386">
        <f t="shared" ref="W148:W156" si="209">IF(R148="CUMPLE",IFERROR(U148/VLOOKUP(YEAR(Q148),$AQ$3:$AR$13,2,FALSE),""),"")</f>
        <v>12665.964369154755</v>
      </c>
      <c r="X148" s="375">
        <f t="shared" ref="X148:X156" si="210">IFERROR(W148*$AR$13,"")</f>
        <v>11507357944.450693</v>
      </c>
      <c r="Y148" s="379" t="s">
        <v>318</v>
      </c>
      <c r="Z148" s="379" t="str">
        <f t="shared" ref="Z148:Z156" si="211">IF(T148&gt;0,IF(X148&gt;=$Z$18,"CUMPLE","NO CUMPLE"),"")</f>
        <v>CUMPLE</v>
      </c>
      <c r="AA148" s="383" t="str">
        <f t="shared" ref="AA148:AA156" si="212">IF(N148&gt;0,IF(N148="CUMPLE",IF(R148="CUMPLE",IF(Y148="INCLUIDA",IF(Z148="CUMPLE","CUMPLE","NO CUMPLE"),"NO CUMPLE"),"NO CUMPLE"),"NO CUMPLE"),"")</f>
        <v>CUMPLE</v>
      </c>
      <c r="AB148" s="379"/>
      <c r="AC148" s="966">
        <f>IF(F148&gt;0,SUMIFS(W148:W159,AA148:AA159,"CUMPLE"),"")</f>
        <v>221277.29565203725</v>
      </c>
      <c r="AD148" s="968" t="str">
        <f>IF($F148&gt;0,IF(AC148&lt;I148,"NO CUMPLE","CUMPLE"),"")</f>
        <v>CUMPLE</v>
      </c>
      <c r="AE148" s="383" t="str">
        <f t="shared" ref="AE148:AE154" si="213">IF(F148&lt;&gt;"",F148,"")</f>
        <v>VIGILANCIA SANTAFEREÑA Y CIA LTDA</v>
      </c>
      <c r="AF148" s="388">
        <f>IF(AE148&lt;&gt;"",(SUMIFS($X148:$X159,$M148:$M159,F148,AA148:AA159,"CUMPLE")),"")</f>
        <v>201036176309.56281</v>
      </c>
      <c r="AG148" s="388" t="str">
        <f>IF(AF148&lt;&gt;"",IF(G148&gt;0,(IF(AF148&gt;=($G148*$H148),"CUMPLE","NO CUMPLE")),""),"")</f>
        <v>CUMPLE</v>
      </c>
      <c r="AH148" s="379"/>
      <c r="AI148" s="972" t="str">
        <f>IF(AC148&gt;I148,IF((COUNTIF(AG148:AG159,"NO CUMPLE"))&lt;1,"HABILITADO","RECHAZADO"),"")</f>
        <v>HABILITADO</v>
      </c>
      <c r="AJ148" s="970"/>
    </row>
    <row r="149" spans="1:36" ht="33" customHeight="1" x14ac:dyDescent="0.25">
      <c r="A149" s="963"/>
      <c r="B149" s="373">
        <v>2</v>
      </c>
      <c r="C149" s="220" t="str">
        <f>IF(Proponentes!H94="X",Proponentes!$B$93,"")</f>
        <v/>
      </c>
      <c r="D149" s="374" t="str">
        <f t="shared" si="140"/>
        <v/>
      </c>
      <c r="E149" s="375" t="str">
        <f>IF(D149="","",$AO$4)</f>
        <v/>
      </c>
      <c r="F149" s="220" t="str">
        <f>IF(Proponentes!D94&gt;0,Proponentes!D94,"")</f>
        <v/>
      </c>
      <c r="G149" s="376" t="str">
        <f>IF(Proponentes!F94&gt;0,Proponentes!F94,"")</f>
        <v/>
      </c>
      <c r="H149" s="965"/>
      <c r="I149" s="967"/>
      <c r="J149" s="389" t="s">
        <v>321</v>
      </c>
      <c r="K149" s="380">
        <v>2</v>
      </c>
      <c r="L149" s="378" t="s">
        <v>486</v>
      </c>
      <c r="M149" s="379" t="s">
        <v>47</v>
      </c>
      <c r="N149" s="380" t="s">
        <v>317</v>
      </c>
      <c r="O149" s="428">
        <v>0.8</v>
      </c>
      <c r="P149" s="382">
        <v>41102</v>
      </c>
      <c r="Q149" s="382">
        <v>41439</v>
      </c>
      <c r="R149" s="383" t="s">
        <v>487</v>
      </c>
      <c r="S149" s="379">
        <f t="shared" si="206"/>
        <v>11</v>
      </c>
      <c r="T149" s="384">
        <v>6057363176</v>
      </c>
      <c r="U149" s="375">
        <f t="shared" si="207"/>
        <v>4845890540.8000002</v>
      </c>
      <c r="V149" s="385">
        <f t="shared" si="208"/>
        <v>8551.0685385565557</v>
      </c>
      <c r="W149" s="386">
        <f t="shared" si="209"/>
        <v>8220.3401879558951</v>
      </c>
      <c r="X149" s="375">
        <f t="shared" si="210"/>
        <v>7468392789.6028175</v>
      </c>
      <c r="Y149" s="379" t="s">
        <v>318</v>
      </c>
      <c r="Z149" s="379" t="str">
        <f t="shared" si="211"/>
        <v>CUMPLE</v>
      </c>
      <c r="AA149" s="383" t="str">
        <f t="shared" si="212"/>
        <v>CUMPLE</v>
      </c>
      <c r="AB149" s="379"/>
      <c r="AC149" s="967"/>
      <c r="AD149" s="969"/>
      <c r="AE149" s="383" t="str">
        <f t="shared" si="213"/>
        <v/>
      </c>
      <c r="AF149" s="388" t="str">
        <f>IF(AE149&lt;&gt;"",(SUMIFS($X148:$X159,$M148:$M159,F149,AA148:AA159,"CUMPLE")),"")</f>
        <v/>
      </c>
      <c r="AG149" s="388" t="str">
        <f>IF(AF149&lt;&gt;"",IF(G149&gt;0,(IF(AF149&gt;=($G149*$H148),"CUMPLE","NO CUMPLE")),""),"")</f>
        <v/>
      </c>
      <c r="AH149" s="387"/>
      <c r="AI149" s="973"/>
      <c r="AJ149" s="971"/>
    </row>
    <row r="150" spans="1:36" ht="39" customHeight="1" x14ac:dyDescent="0.25">
      <c r="A150" s="963"/>
      <c r="B150" s="373">
        <v>3</v>
      </c>
      <c r="C150" s="220" t="str">
        <f>IF(Proponentes!H95="X",Proponentes!$B$93,"")</f>
        <v/>
      </c>
      <c r="D150" s="374" t="str">
        <f t="shared" si="140"/>
        <v/>
      </c>
      <c r="E150" s="375" t="str">
        <f>IF(D150="","",$AO$5)</f>
        <v/>
      </c>
      <c r="F150" s="220" t="str">
        <f>IF(Proponentes!D95&gt;0,Proponentes!D95,"")</f>
        <v/>
      </c>
      <c r="G150" s="376" t="str">
        <f>IF(Proponentes!F95&gt;0,Proponentes!F95,"")</f>
        <v/>
      </c>
      <c r="H150" s="965"/>
      <c r="I150" s="967"/>
      <c r="J150" s="389" t="s">
        <v>488</v>
      </c>
      <c r="K150" s="380">
        <v>3</v>
      </c>
      <c r="L150" s="378" t="s">
        <v>489</v>
      </c>
      <c r="M150" s="379" t="s">
        <v>47</v>
      </c>
      <c r="N150" s="380" t="s">
        <v>317</v>
      </c>
      <c r="O150" s="428">
        <v>1</v>
      </c>
      <c r="P150" s="382">
        <v>40896</v>
      </c>
      <c r="Q150" s="382">
        <v>41991</v>
      </c>
      <c r="R150" s="383" t="str">
        <f t="shared" si="142"/>
        <v>CUMPLE</v>
      </c>
      <c r="S150" s="379">
        <f t="shared" si="206"/>
        <v>36</v>
      </c>
      <c r="T150" s="384">
        <v>8827617439</v>
      </c>
      <c r="U150" s="375">
        <f t="shared" si="207"/>
        <v>8827617439</v>
      </c>
      <c r="V150" s="385">
        <f t="shared" si="208"/>
        <v>16481.735323002242</v>
      </c>
      <c r="W150" s="386">
        <f t="shared" si="209"/>
        <v>14330.547790584416</v>
      </c>
      <c r="X150" s="375">
        <f t="shared" si="210"/>
        <v>13019675261.988497</v>
      </c>
      <c r="Y150" s="379" t="s">
        <v>318</v>
      </c>
      <c r="Z150" s="379" t="str">
        <f t="shared" si="211"/>
        <v>CUMPLE</v>
      </c>
      <c r="AA150" s="383" t="str">
        <f t="shared" si="212"/>
        <v>CUMPLE</v>
      </c>
      <c r="AB150" s="379"/>
      <c r="AC150" s="967"/>
      <c r="AD150" s="969"/>
      <c r="AE150" s="383" t="str">
        <f t="shared" si="213"/>
        <v/>
      </c>
      <c r="AF150" s="388" t="str">
        <f>IF(AE150&lt;&gt;"",(SUMIFS($X148:$X159,$M148:$M159,F150,AA148:AA159,"CUMPLE")),"")</f>
        <v/>
      </c>
      <c r="AG150" s="388" t="str">
        <f>IF(AF150&lt;&gt;"",IF(G150&gt;0,(IF(AF150&gt;=($G150*$H148),"CUMPLE","NO CUMPLE")),""),"")</f>
        <v/>
      </c>
      <c r="AH150" s="387"/>
      <c r="AI150" s="973"/>
      <c r="AJ150" s="971"/>
    </row>
    <row r="151" spans="1:36" ht="49.5" x14ac:dyDescent="0.25">
      <c r="A151" s="963"/>
      <c r="B151" s="373">
        <v>4</v>
      </c>
      <c r="C151" s="220" t="str">
        <f>IF(Proponentes!H96="X",Proponentes!$B$93,"")</f>
        <v/>
      </c>
      <c r="D151" s="374" t="str">
        <f t="shared" si="140"/>
        <v/>
      </c>
      <c r="E151" s="375" t="str">
        <f>IF(D151="","",$AO$6)</f>
        <v/>
      </c>
      <c r="F151" s="220" t="str">
        <f>IF(Proponentes!D96&gt;0,Proponentes!D96,"")</f>
        <v/>
      </c>
      <c r="G151" s="376" t="str">
        <f>IF(Proponentes!F96&gt;0,Proponentes!F96,"")</f>
        <v/>
      </c>
      <c r="H151" s="965"/>
      <c r="I151" s="967"/>
      <c r="J151" s="389" t="s">
        <v>362</v>
      </c>
      <c r="K151" s="378">
        <v>4</v>
      </c>
      <c r="L151" s="378" t="s">
        <v>490</v>
      </c>
      <c r="M151" s="379" t="s">
        <v>47</v>
      </c>
      <c r="N151" s="380" t="s">
        <v>317</v>
      </c>
      <c r="O151" s="428">
        <v>1</v>
      </c>
      <c r="P151" s="382">
        <v>41607</v>
      </c>
      <c r="Q151" s="382">
        <v>41838</v>
      </c>
      <c r="R151" s="383" t="str">
        <f t="shared" si="142"/>
        <v>CUMPLE</v>
      </c>
      <c r="S151" s="379">
        <f t="shared" si="206"/>
        <v>8</v>
      </c>
      <c r="T151" s="384">
        <v>7435149888</v>
      </c>
      <c r="U151" s="375">
        <f t="shared" si="207"/>
        <v>7435149888</v>
      </c>
      <c r="V151" s="385">
        <f t="shared" si="208"/>
        <v>12612.637638676844</v>
      </c>
      <c r="W151" s="386">
        <f t="shared" si="209"/>
        <v>12070.048519480519</v>
      </c>
      <c r="X151" s="375">
        <f t="shared" si="210"/>
        <v>10965952901.209558</v>
      </c>
      <c r="Y151" s="379" t="s">
        <v>318</v>
      </c>
      <c r="Z151" s="379" t="str">
        <f t="shared" si="211"/>
        <v>CUMPLE</v>
      </c>
      <c r="AA151" s="383" t="str">
        <f t="shared" si="212"/>
        <v>CUMPLE</v>
      </c>
      <c r="AB151" s="387"/>
      <c r="AC151" s="967"/>
      <c r="AD151" s="969"/>
      <c r="AE151" s="383" t="str">
        <f t="shared" si="213"/>
        <v/>
      </c>
      <c r="AF151" s="388" t="str">
        <f>IF(AE151&lt;&gt;"",(SUMIFS($X148:$X159,$M148:$M159,F151,AA148:AA159,"CUMPLE")),"")</f>
        <v/>
      </c>
      <c r="AG151" s="388" t="str">
        <f>IF(AF151&lt;&gt;"",IF(G151&gt;0,(IF(AF151&gt;=($G151*$H148),"CUMPLE","NO CUMPLE")),""),"")</f>
        <v/>
      </c>
      <c r="AH151" s="387"/>
      <c r="AI151" s="973"/>
      <c r="AJ151" s="971"/>
    </row>
    <row r="152" spans="1:36" ht="49.5" x14ac:dyDescent="0.25">
      <c r="A152" s="963"/>
      <c r="B152" s="373">
        <v>5</v>
      </c>
      <c r="C152" s="220" t="str">
        <f>IF(Proponentes!H97="X",Proponentes!$B$93,"")</f>
        <v/>
      </c>
      <c r="D152" s="374" t="str">
        <f t="shared" si="140"/>
        <v/>
      </c>
      <c r="E152" s="375" t="str">
        <f>IF(D152="","",$AO$7)</f>
        <v/>
      </c>
      <c r="F152" s="220" t="str">
        <f>IF(Proponentes!D97&gt;0,Proponentes!D97,"")</f>
        <v/>
      </c>
      <c r="G152" s="376" t="str">
        <f>IF(Proponentes!F97&gt;0,Proponentes!F97,"")</f>
        <v/>
      </c>
      <c r="H152" s="965"/>
      <c r="I152" s="967"/>
      <c r="J152" s="389" t="s">
        <v>433</v>
      </c>
      <c r="K152" s="380">
        <v>5</v>
      </c>
      <c r="L152" s="380" t="s">
        <v>491</v>
      </c>
      <c r="M152" s="379" t="s">
        <v>47</v>
      </c>
      <c r="N152" s="380" t="s">
        <v>317</v>
      </c>
      <c r="O152" s="381">
        <v>1</v>
      </c>
      <c r="P152" s="382">
        <v>41852</v>
      </c>
      <c r="Q152" s="382">
        <v>42350</v>
      </c>
      <c r="R152" s="383" t="str">
        <f t="shared" si="142"/>
        <v>CUMPLE</v>
      </c>
      <c r="S152" s="379">
        <f t="shared" si="206"/>
        <v>16</v>
      </c>
      <c r="T152" s="384">
        <v>19061941009</v>
      </c>
      <c r="U152" s="375">
        <f t="shared" si="207"/>
        <v>19061941009</v>
      </c>
      <c r="V152" s="385">
        <f t="shared" si="208"/>
        <v>30944.709430194805</v>
      </c>
      <c r="W152" s="386">
        <f t="shared" si="209"/>
        <v>29583.209449833164</v>
      </c>
      <c r="X152" s="375">
        <f t="shared" si="210"/>
        <v>26877114948.619125</v>
      </c>
      <c r="Y152" s="379" t="s">
        <v>318</v>
      </c>
      <c r="Z152" s="379" t="str">
        <f t="shared" si="211"/>
        <v>CUMPLE</v>
      </c>
      <c r="AA152" s="383" t="str">
        <f t="shared" si="212"/>
        <v>CUMPLE</v>
      </c>
      <c r="AB152" s="387"/>
      <c r="AC152" s="967"/>
      <c r="AD152" s="969"/>
      <c r="AE152" s="383" t="str">
        <f t="shared" si="213"/>
        <v/>
      </c>
      <c r="AF152" s="388" t="str">
        <f>IF(AE152&lt;&gt;"",(SUMIFS($X152:$X160,$M152:$M160,F152,AA152:AA160,"CUMPLE")),"")</f>
        <v/>
      </c>
      <c r="AG152" s="388" t="str">
        <f>IF(AF152&lt;&gt;"",IF(G152&gt;0,(IF(AF152&gt;=($G152*$H148),"CUMPLE","NO CUMPLE")),""),"")</f>
        <v/>
      </c>
      <c r="AH152" s="387"/>
      <c r="AI152" s="973"/>
      <c r="AJ152" s="971"/>
    </row>
    <row r="153" spans="1:36" ht="49.5" x14ac:dyDescent="0.25">
      <c r="A153" s="963"/>
      <c r="B153" s="373">
        <v>6</v>
      </c>
      <c r="C153" s="220" t="str">
        <f>IF(Proponentes!H98="X",Proponentes!$B$93,"")</f>
        <v>VIGILANCIA SANTAFEREÑA Y CIA LTDA</v>
      </c>
      <c r="D153" s="374" t="str">
        <f t="shared" si="140"/>
        <v>VIGILANCIA SANTAFEREÑA Y CIA LTDA</v>
      </c>
      <c r="E153" s="375">
        <f>IF(D153="","",$AO$8)</f>
        <v>26104086008</v>
      </c>
      <c r="F153" s="220" t="str">
        <f>IF(Proponentes!D98&gt;0,Proponentes!D98,"")</f>
        <v/>
      </c>
      <c r="G153" s="376" t="str">
        <f>IF(Proponentes!F98&gt;0,Proponentes!F98,"")</f>
        <v/>
      </c>
      <c r="H153" s="965"/>
      <c r="I153" s="967"/>
      <c r="J153" s="389" t="s">
        <v>492</v>
      </c>
      <c r="K153" s="380">
        <v>6</v>
      </c>
      <c r="L153" s="380" t="s">
        <v>493</v>
      </c>
      <c r="M153" s="379" t="s">
        <v>47</v>
      </c>
      <c r="N153" s="380" t="s">
        <v>317</v>
      </c>
      <c r="O153" s="381">
        <v>1</v>
      </c>
      <c r="P153" s="382">
        <v>41992</v>
      </c>
      <c r="Q153" s="382">
        <v>43100</v>
      </c>
      <c r="R153" s="383" t="str">
        <f t="shared" si="142"/>
        <v>CUMPLE</v>
      </c>
      <c r="S153" s="379">
        <f t="shared" si="206"/>
        <v>36</v>
      </c>
      <c r="T153" s="384">
        <v>15076427696</v>
      </c>
      <c r="U153" s="375">
        <f t="shared" si="207"/>
        <v>15076427696</v>
      </c>
      <c r="V153" s="385">
        <f t="shared" si="208"/>
        <v>24474.720285714287</v>
      </c>
      <c r="W153" s="386">
        <f t="shared" si="209"/>
        <v>20436.600615141037</v>
      </c>
      <c r="X153" s="375">
        <f t="shared" si="210"/>
        <v>18567183010.471626</v>
      </c>
      <c r="Y153" s="379" t="s">
        <v>318</v>
      </c>
      <c r="Z153" s="379" t="str">
        <f t="shared" si="211"/>
        <v>CUMPLE</v>
      </c>
      <c r="AA153" s="383" t="str">
        <f t="shared" si="212"/>
        <v>CUMPLE</v>
      </c>
      <c r="AB153" s="387"/>
      <c r="AC153" s="967"/>
      <c r="AD153" s="969"/>
      <c r="AE153" s="383" t="str">
        <f t="shared" si="213"/>
        <v/>
      </c>
      <c r="AF153" s="388" t="str">
        <f>IF(AE153&lt;&gt;"",(SUMIFS($X153:$X160,$M153:$M160,F153,AA153:AA160,"CUMPLE")),"")</f>
        <v/>
      </c>
      <c r="AG153" s="388" t="str">
        <f>IF(AF153&lt;&gt;"",IF(G153&gt;0,(IF(AF153&gt;=($G153*$H148),"CUMPLE","NO CUMPLE")),""),"")</f>
        <v/>
      </c>
      <c r="AH153" s="387"/>
      <c r="AI153" s="973"/>
      <c r="AJ153" s="971"/>
    </row>
    <row r="154" spans="1:36" ht="49.5" x14ac:dyDescent="0.25">
      <c r="A154" s="963"/>
      <c r="B154" s="373">
        <v>7</v>
      </c>
      <c r="C154" s="220" t="str">
        <f>IF(Proponentes!H99="X",Proponentes!$B$93,"")</f>
        <v>VIGILANCIA SANTAFEREÑA Y CIA LTDA</v>
      </c>
      <c r="D154" s="374" t="str">
        <f t="shared" si="140"/>
        <v>VIGILANCIA SANTAFEREÑA Y CIA LTDA</v>
      </c>
      <c r="E154" s="375">
        <f>IF(D154="","",$AO$9)</f>
        <v>34957158037</v>
      </c>
      <c r="F154" s="220" t="str">
        <f>IF(Proponentes!D99&gt;0,Proponentes!D99,"")</f>
        <v/>
      </c>
      <c r="G154" s="376" t="str">
        <f>IF(Proponentes!F99&gt;0,Proponentes!F99,"")</f>
        <v/>
      </c>
      <c r="H154" s="965"/>
      <c r="I154" s="967"/>
      <c r="J154" s="389" t="s">
        <v>494</v>
      </c>
      <c r="K154" s="378">
        <v>7</v>
      </c>
      <c r="L154" s="380" t="s">
        <v>495</v>
      </c>
      <c r="M154" s="379" t="s">
        <v>47</v>
      </c>
      <c r="N154" s="380" t="s">
        <v>317</v>
      </c>
      <c r="O154" s="381">
        <v>0.5</v>
      </c>
      <c r="P154" s="382">
        <v>41791</v>
      </c>
      <c r="Q154" s="382">
        <v>42978</v>
      </c>
      <c r="R154" s="383" t="str">
        <f t="shared" si="142"/>
        <v>CUMPLE</v>
      </c>
      <c r="S154" s="379">
        <f t="shared" si="206"/>
        <v>39</v>
      </c>
      <c r="T154" s="391">
        <v>43595645974</v>
      </c>
      <c r="U154" s="375">
        <f t="shared" si="207"/>
        <v>21797822987</v>
      </c>
      <c r="V154" s="385">
        <f t="shared" si="208"/>
        <v>35386.0762775974</v>
      </c>
      <c r="W154" s="386">
        <f t="shared" si="209"/>
        <v>29547.676123771038</v>
      </c>
      <c r="X154" s="375">
        <f>IFERROR(W154*$AR$13,"")</f>
        <v>26844831998.025208</v>
      </c>
      <c r="Y154" s="379" t="s">
        <v>318</v>
      </c>
      <c r="Z154" s="379" t="str">
        <f t="shared" si="211"/>
        <v>CUMPLE</v>
      </c>
      <c r="AA154" s="383" t="str">
        <f t="shared" si="212"/>
        <v>CUMPLE</v>
      </c>
      <c r="AB154" s="379"/>
      <c r="AC154" s="967"/>
      <c r="AD154" s="969"/>
      <c r="AE154" s="383" t="str">
        <f t="shared" si="213"/>
        <v/>
      </c>
      <c r="AF154" s="388" t="str">
        <f>IF(AE154&lt;&gt;"",(SUMIFS($X154:$X160,$M154:$M160,F154,AA154:AA160,"CUMPLE")),"")</f>
        <v/>
      </c>
      <c r="AG154" s="388" t="str">
        <f>IF(AF154&lt;&gt;"",IF(G154&gt;0,(IF(AF154&gt;=($G154*$H148),"CUMPLE","NO CUMPLE")),""),"")</f>
        <v/>
      </c>
      <c r="AH154" s="387"/>
      <c r="AI154" s="973"/>
      <c r="AJ154" s="971"/>
    </row>
    <row r="155" spans="1:36" ht="49.5" x14ac:dyDescent="0.25">
      <c r="A155" s="963"/>
      <c r="B155" s="373">
        <v>8</v>
      </c>
      <c r="C155" s="220" t="str">
        <f>IF(Proponentes!H100="X",Proponentes!$B$93,"")</f>
        <v/>
      </c>
      <c r="D155" s="374" t="str">
        <f t="shared" si="140"/>
        <v/>
      </c>
      <c r="E155" s="375" t="str">
        <f>IF(D155="","",$AO$10)</f>
        <v/>
      </c>
      <c r="F155" s="220" t="str">
        <f>IF(Proponentes!D100&gt;0,Proponentes!D100,"")</f>
        <v/>
      </c>
      <c r="G155" s="376"/>
      <c r="H155" s="965"/>
      <c r="I155" s="967"/>
      <c r="J155" s="389" t="s">
        <v>372</v>
      </c>
      <c r="K155" s="380">
        <v>8</v>
      </c>
      <c r="L155" s="380" t="s">
        <v>496</v>
      </c>
      <c r="M155" s="379" t="s">
        <v>47</v>
      </c>
      <c r="N155" s="380" t="s">
        <v>317</v>
      </c>
      <c r="O155" s="381">
        <v>1</v>
      </c>
      <c r="P155" s="382">
        <v>42948</v>
      </c>
      <c r="Q155" s="382">
        <v>43463</v>
      </c>
      <c r="R155" s="383" t="str">
        <f t="shared" si="142"/>
        <v>CUMPLE</v>
      </c>
      <c r="S155" s="379"/>
      <c r="T155" s="391">
        <v>42500223507</v>
      </c>
      <c r="U155" s="375">
        <f t="shared" si="207"/>
        <v>42500223507</v>
      </c>
      <c r="V155" s="385"/>
      <c r="W155" s="386">
        <f t="shared" si="209"/>
        <v>54400.843153593894</v>
      </c>
      <c r="X155" s="375">
        <f t="shared" si="210"/>
        <v>49424580426.962044</v>
      </c>
      <c r="Y155" s="379" t="s">
        <v>318</v>
      </c>
      <c r="Z155" s="379" t="str">
        <f t="shared" si="211"/>
        <v>CUMPLE</v>
      </c>
      <c r="AA155" s="383" t="str">
        <f t="shared" si="212"/>
        <v>CUMPLE</v>
      </c>
      <c r="AB155" s="379"/>
      <c r="AC155" s="967"/>
      <c r="AD155" s="969"/>
      <c r="AE155" s="383"/>
      <c r="AF155" s="388"/>
      <c r="AG155" s="388" t="str">
        <f>IF(AF155&lt;&gt;"",IF(G155&gt;0,(IF(AF155&gt;=($G155*$H148),"CUMPLE","NO CUMPLE")),""),"")</f>
        <v/>
      </c>
      <c r="AH155" s="387"/>
      <c r="AI155" s="973"/>
      <c r="AJ155" s="971"/>
    </row>
    <row r="156" spans="1:36" ht="49.5" x14ac:dyDescent="0.25">
      <c r="A156" s="963"/>
      <c r="B156" s="373">
        <v>9</v>
      </c>
      <c r="C156" s="220" t="str">
        <f>IF(Proponentes!H101="X",Proponentes!$B$93,"")</f>
        <v/>
      </c>
      <c r="D156" s="374" t="str">
        <f t="shared" si="140"/>
        <v/>
      </c>
      <c r="E156" s="375" t="str">
        <f>IF(D156="","",$AO$11)</f>
        <v/>
      </c>
      <c r="F156" s="220" t="str">
        <f>IF(Proponentes!D101&gt;0,Proponentes!D101,"")</f>
        <v/>
      </c>
      <c r="G156" s="376"/>
      <c r="H156" s="965"/>
      <c r="I156" s="967"/>
      <c r="J156" s="389" t="s">
        <v>497</v>
      </c>
      <c r="K156" s="380">
        <v>9</v>
      </c>
      <c r="L156" s="380" t="s">
        <v>498</v>
      </c>
      <c r="M156" s="379" t="s">
        <v>47</v>
      </c>
      <c r="N156" s="380" t="s">
        <v>317</v>
      </c>
      <c r="O156" s="381">
        <v>1</v>
      </c>
      <c r="P156" s="382">
        <v>43282</v>
      </c>
      <c r="Q156" s="382">
        <v>43830</v>
      </c>
      <c r="R156" s="383" t="str">
        <f t="shared" si="142"/>
        <v>CUMPLE</v>
      </c>
      <c r="S156" s="383"/>
      <c r="T156" s="391">
        <v>33142912746</v>
      </c>
      <c r="U156" s="375">
        <f t="shared" si="207"/>
        <v>33142912746</v>
      </c>
      <c r="V156" s="392"/>
      <c r="W156" s="386">
        <f t="shared" si="209"/>
        <v>40022.065442522544</v>
      </c>
      <c r="X156" s="375">
        <f t="shared" si="210"/>
        <v>36361087028.233238</v>
      </c>
      <c r="Y156" s="379" t="s">
        <v>318</v>
      </c>
      <c r="Z156" s="379" t="str">
        <f t="shared" si="211"/>
        <v>CUMPLE</v>
      </c>
      <c r="AA156" s="383" t="str">
        <f t="shared" si="212"/>
        <v>CUMPLE</v>
      </c>
      <c r="AB156" s="387"/>
      <c r="AC156" s="967"/>
      <c r="AD156" s="969"/>
      <c r="AE156" s="383"/>
      <c r="AF156" s="388"/>
      <c r="AG156" s="388" t="str">
        <f>IF(AF156&lt;&gt;"",IF(G156&gt;0,(IF(AF156&gt;=($G156*$H148),"CUMPLE","NO CUMPLE")),""),"")</f>
        <v/>
      </c>
      <c r="AH156" s="393"/>
      <c r="AI156" s="973"/>
      <c r="AJ156" s="971"/>
    </row>
    <row r="157" spans="1:36" ht="49.5" x14ac:dyDescent="0.25">
      <c r="A157" s="963"/>
      <c r="B157" s="373">
        <v>10</v>
      </c>
      <c r="C157" s="220" t="str">
        <f>IF(Proponentes!H102="X",Proponentes!$B$93,"")</f>
        <v>VIGILANCIA SANTAFEREÑA Y CIA LTDA</v>
      </c>
      <c r="D157" s="374" t="str">
        <f t="shared" ref="D157:D159" si="214">C157</f>
        <v>VIGILANCIA SANTAFEREÑA Y CIA LTDA</v>
      </c>
      <c r="E157" s="375">
        <f>IF(D157="","",$AO$12)</f>
        <v>25460574021</v>
      </c>
      <c r="F157" s="220" t="str">
        <f>IF(Proponentes!D99&gt;0,Proponentes!D99,"")</f>
        <v/>
      </c>
      <c r="G157" s="376"/>
      <c r="H157" s="965"/>
      <c r="I157" s="967"/>
      <c r="J157" s="389"/>
      <c r="K157" s="378">
        <v>10</v>
      </c>
      <c r="L157" s="380"/>
      <c r="M157" s="379"/>
      <c r="N157" s="380"/>
      <c r="O157" s="381"/>
      <c r="P157" s="382"/>
      <c r="Q157" s="382"/>
      <c r="R157" s="383" t="str">
        <f t="shared" ref="R157:R159" si="215">IF(Q157&lt;&gt;"",IF(P157&gt;0,IF(P157&gt;=$P$18,IF(Q157&lt;=$Q$18,"CUMPLE","NO CUMPLE"),"NO CUMPLE"),""),"")</f>
        <v/>
      </c>
      <c r="S157" s="383"/>
      <c r="T157" s="391"/>
      <c r="U157" s="375" t="str">
        <f t="shared" ref="U157:U159" si="216">IF(T157&gt;0,T157*O157,"")</f>
        <v/>
      </c>
      <c r="V157" s="392"/>
      <c r="W157" s="386" t="str">
        <f t="shared" ref="W157:W159" si="217">IF(R157="CUMPLE",IFERROR(U157/VLOOKUP(YEAR(Q157),$AQ$3:$AR$13,2,FALSE),""),"")</f>
        <v/>
      </c>
      <c r="X157" s="375" t="str">
        <f t="shared" ref="X157:X159" si="218">IFERROR(W157*$AR$13,"")</f>
        <v/>
      </c>
      <c r="Y157" s="379"/>
      <c r="Z157" s="379" t="str">
        <f t="shared" ref="Z157:Z159" si="219">IF(T157&gt;0,IF(X157&gt;=$Z$18,"CUMPLE","NO CUMPLE"),"")</f>
        <v/>
      </c>
      <c r="AA157" s="383" t="str">
        <f t="shared" ref="AA157:AA159" si="220">IF(N157&gt;0,IF(N157="CUMPLE",IF(R157="CUMPLE",IF(Y157="INCLUIDA",IF(Z157="CUMPLE","CUMPLE","NO CUMPLE"),"NO CUMPLE"),"NO CUMPLE"),"NO CUMPLE"),"")</f>
        <v/>
      </c>
      <c r="AB157" s="387"/>
      <c r="AC157" s="967"/>
      <c r="AD157" s="969"/>
      <c r="AE157" s="383"/>
      <c r="AF157" s="388"/>
      <c r="AG157" s="388" t="str">
        <f>IF(AF157&lt;&gt;"",IF(G157&gt;0,(IF(AF157&gt;=($G157*$H145),"CUMPLE","NO CUMPLE")),""),"")</f>
        <v/>
      </c>
      <c r="AH157" s="393"/>
      <c r="AI157" s="973"/>
      <c r="AJ157" s="971"/>
    </row>
    <row r="158" spans="1:36" ht="49.5" x14ac:dyDescent="0.25">
      <c r="A158" s="963"/>
      <c r="B158" s="373">
        <v>11</v>
      </c>
      <c r="C158" s="220" t="str">
        <f>IF(Proponentes!H103="X",Proponentes!$B$93,"")</f>
        <v>VIGILANCIA SANTAFEREÑA Y CIA LTDA</v>
      </c>
      <c r="D158" s="374" t="str">
        <f t="shared" si="214"/>
        <v>VIGILANCIA SANTAFEREÑA Y CIA LTDA</v>
      </c>
      <c r="E158" s="375">
        <f>IF(D158="","",$AO$13)</f>
        <v>32820666236</v>
      </c>
      <c r="F158" s="220" t="str">
        <f>IF(Proponentes!D100&gt;0,Proponentes!D100,"")</f>
        <v/>
      </c>
      <c r="G158" s="376" t="str">
        <f>IF(Proponentes!F100&gt;0,Proponentes!F100,"")</f>
        <v/>
      </c>
      <c r="H158" s="965"/>
      <c r="I158" s="967"/>
      <c r="J158" s="389"/>
      <c r="K158" s="380">
        <v>11</v>
      </c>
      <c r="L158" s="380"/>
      <c r="M158" s="379"/>
      <c r="N158" s="380"/>
      <c r="O158" s="381"/>
      <c r="P158" s="382"/>
      <c r="Q158" s="382"/>
      <c r="R158" s="383" t="str">
        <f t="shared" si="215"/>
        <v/>
      </c>
      <c r="S158" s="383" t="str">
        <f t="shared" ref="S158:S159" si="221">IF(P158&gt;0,ROUND(((YEAR(Q158)-YEAR($P158))*12)+(MONTH(Q158)-MONTH($P158))+((DAY(Q158)-DAY($P158)+1)/30),0),"")</f>
        <v/>
      </c>
      <c r="T158" s="391"/>
      <c r="U158" s="375" t="str">
        <f t="shared" si="216"/>
        <v/>
      </c>
      <c r="V158" s="392" t="str">
        <f>IFERROR(U158/VLOOKUP(YEAR(P158),$AQ$2:$AR$11,2,FALSE),"")</f>
        <v/>
      </c>
      <c r="W158" s="386" t="str">
        <f t="shared" si="217"/>
        <v/>
      </c>
      <c r="X158" s="375" t="str">
        <f t="shared" si="218"/>
        <v/>
      </c>
      <c r="Y158" s="379"/>
      <c r="Z158" s="379" t="str">
        <f t="shared" si="219"/>
        <v/>
      </c>
      <c r="AA158" s="383" t="str">
        <f t="shared" si="220"/>
        <v/>
      </c>
      <c r="AB158" s="387"/>
      <c r="AC158" s="967"/>
      <c r="AD158" s="969"/>
      <c r="AE158" s="383" t="str">
        <f>IF(F158&lt;&gt;"",F158,"")</f>
        <v/>
      </c>
      <c r="AF158" s="388" t="str">
        <f>IF(AE158&lt;&gt;"",(SUMIFS($X158:$X159,$M158:$M159,F158,AA158:AA159,"CUMPLE")),"")</f>
        <v/>
      </c>
      <c r="AG158" s="388" t="str">
        <f>IF(AF158&lt;&gt;"",IF(G158&gt;0,(IF(AF158&gt;=($G158*$H145),"CUMPLE","NO CUMPLE")),""),"")</f>
        <v/>
      </c>
      <c r="AH158" s="393"/>
      <c r="AI158" s="973"/>
      <c r="AJ158" s="971"/>
    </row>
    <row r="159" spans="1:36" x14ac:dyDescent="0.25">
      <c r="A159" s="963"/>
      <c r="B159" s="373">
        <v>12</v>
      </c>
      <c r="C159" s="220" t="str">
        <f>IF(Proponentes!H104="X",Proponentes!$B$93,"")</f>
        <v/>
      </c>
      <c r="D159" s="374" t="str">
        <f t="shared" si="214"/>
        <v/>
      </c>
      <c r="E159" s="375" t="str">
        <f>IF(D159="","",$AO$14)</f>
        <v/>
      </c>
      <c r="F159" s="220" t="str">
        <f>IF(Proponentes!D101&gt;0,Proponentes!D101,"")</f>
        <v/>
      </c>
      <c r="G159" s="376" t="str">
        <f>IF(Proponentes!F101&gt;0,Proponentes!F101,"")</f>
        <v/>
      </c>
      <c r="H159" s="965"/>
      <c r="I159" s="967"/>
      <c r="J159" s="389"/>
      <c r="K159" s="380">
        <v>12</v>
      </c>
      <c r="L159" s="380"/>
      <c r="M159" s="379"/>
      <c r="N159" s="380"/>
      <c r="O159" s="381"/>
      <c r="P159" s="382"/>
      <c r="Q159" s="382"/>
      <c r="R159" s="383" t="str">
        <f t="shared" si="215"/>
        <v/>
      </c>
      <c r="S159" s="383" t="str">
        <f t="shared" si="221"/>
        <v/>
      </c>
      <c r="T159" s="391"/>
      <c r="U159" s="375" t="str">
        <f t="shared" si="216"/>
        <v/>
      </c>
      <c r="V159" s="392" t="str">
        <f>IFERROR(U159/VLOOKUP(YEAR(P159),$AQ$2:$AR$11,2,FALSE),"")</f>
        <v/>
      </c>
      <c r="W159" s="386" t="str">
        <f t="shared" si="217"/>
        <v/>
      </c>
      <c r="X159" s="375" t="str">
        <f t="shared" si="218"/>
        <v/>
      </c>
      <c r="Y159" s="379"/>
      <c r="Z159" s="379" t="str">
        <f t="shared" si="219"/>
        <v/>
      </c>
      <c r="AA159" s="383" t="str">
        <f t="shared" si="220"/>
        <v/>
      </c>
      <c r="AB159" s="387"/>
      <c r="AC159" s="967"/>
      <c r="AD159" s="969"/>
      <c r="AE159" s="383" t="str">
        <f>IF(F159&lt;&gt;"",F159,"")</f>
        <v/>
      </c>
      <c r="AF159" s="388" t="str">
        <f>IF(AE159&lt;&gt;"",(SUMIFS($X159:$X159,$M159:$M159,F159,AA159:AA159,"CUMPLE")),"")</f>
        <v/>
      </c>
      <c r="AG159" s="388" t="str">
        <f>IF(AF159&lt;&gt;"",IF(G159&gt;0,(IF(AF159&gt;=($G159*$H145),"CUMPLE","NO CUMPLE")),""),"")</f>
        <v/>
      </c>
      <c r="AH159" s="393"/>
      <c r="AI159" s="973"/>
      <c r="AJ159" s="971"/>
    </row>
    <row r="160" spans="1:36" x14ac:dyDescent="0.25">
      <c r="A160" s="69">
        <v>8</v>
      </c>
      <c r="B160" s="394"/>
      <c r="C160" s="222"/>
      <c r="D160" s="395" t="s">
        <v>270</v>
      </c>
      <c r="E160" s="396">
        <f>SUM(E148:E159)</f>
        <v>139378882103</v>
      </c>
      <c r="F160" s="394"/>
      <c r="G160" s="397">
        <f>IF((SUM(G148:G159))&gt;1,"ERROR &gt; 100%",SUM(G148:G159))</f>
        <v>1</v>
      </c>
      <c r="H160" s="396">
        <f>SUM(H148:H159)</f>
        <v>139378882103</v>
      </c>
      <c r="I160" s="398">
        <f>SUM(I148:I159)</f>
        <v>153412.10059260824</v>
      </c>
      <c r="J160" s="399"/>
      <c r="K160" s="399"/>
      <c r="L160" s="399"/>
      <c r="M160" s="400"/>
      <c r="N160" s="400"/>
      <c r="O160" s="400"/>
      <c r="P160" s="400"/>
      <c r="Q160" s="400"/>
      <c r="R160" s="394">
        <f>COUNTIF(R148:R159,"NO CUMPLE")</f>
        <v>0</v>
      </c>
      <c r="S160" s="400">
        <f>SUM(S148:S159)</f>
        <v>158</v>
      </c>
      <c r="T160" s="401"/>
      <c r="U160" s="396">
        <f>SUM(U148:U159)</f>
        <v>159865787820.79999</v>
      </c>
      <c r="V160" s="402">
        <f>SUM(V148:V159)</f>
        <v>141852.37021218875</v>
      </c>
      <c r="W160" s="403">
        <f>SUM(W148:W159)</f>
        <v>221277.29565203725</v>
      </c>
      <c r="X160" s="401">
        <f>SUM(X148:X159)</f>
        <v>201036176309.56281</v>
      </c>
      <c r="Y160" s="400"/>
      <c r="Z160" s="400"/>
      <c r="AA160" s="394"/>
      <c r="AB160" s="400"/>
      <c r="AC160" s="394"/>
      <c r="AD160" s="394">
        <f>COUNTIF(AD148:AD159,"NO CUMPLE")</f>
        <v>0</v>
      </c>
      <c r="AE160" s="394"/>
      <c r="AF160" s="394"/>
      <c r="AG160" s="394"/>
      <c r="AH160" s="400"/>
      <c r="AI160" s="400"/>
      <c r="AJ160" s="404"/>
    </row>
    <row r="161" spans="1:36" ht="66" x14ac:dyDescent="0.25">
      <c r="A161" s="959">
        <f t="shared" ref="A161" si="222">A182</f>
        <v>9</v>
      </c>
      <c r="B161" s="373">
        <v>1</v>
      </c>
      <c r="C161" s="220" t="str">
        <f>IF(Proponentes!H106="X",Proponentes!$B$106,"")</f>
        <v>UNION TEMPORAL M&amp;A SEGURIDAD</v>
      </c>
      <c r="D161" s="374" t="str">
        <f t="shared" si="140"/>
        <v>UNION TEMPORAL M&amp;A SEGURIDAD</v>
      </c>
      <c r="E161" s="375">
        <f>IF(D161="","",$AO$3)</f>
        <v>20036397801</v>
      </c>
      <c r="F161" s="220" t="str">
        <f>IF(Proponentes!D106&gt;0,Proponentes!D106,"")</f>
        <v>MEGASEGURIDAD LA PROVEEDORA LTDA</v>
      </c>
      <c r="G161" s="376">
        <f>IF(Proponentes!F106&gt;0,Proponentes!F106,"")</f>
        <v>0.6</v>
      </c>
      <c r="H161" s="964">
        <f t="shared" ref="H161" si="223">SUM(E161:E172)</f>
        <v>131459878772</v>
      </c>
      <c r="I161" s="966">
        <f>IF($F161&gt;0,(G182*H161)/$AR$13,"")</f>
        <v>144695.78060726935</v>
      </c>
      <c r="J161" s="377" t="s">
        <v>499</v>
      </c>
      <c r="K161" s="378">
        <v>1</v>
      </c>
      <c r="L161" s="378" t="s">
        <v>500</v>
      </c>
      <c r="M161" s="379" t="s">
        <v>50</v>
      </c>
      <c r="N161" s="380" t="s">
        <v>317</v>
      </c>
      <c r="O161" s="381">
        <v>0.5</v>
      </c>
      <c r="P161" s="382">
        <v>42948</v>
      </c>
      <c r="Q161" s="382">
        <v>43463</v>
      </c>
      <c r="R161" s="383" t="str">
        <f t="shared" si="142"/>
        <v>CUMPLE</v>
      </c>
      <c r="S161" s="379">
        <f t="shared" ref="S161:S167" si="224">IF(P161&gt;0,ROUND(((YEAR(Q161)-YEAR($P161))*12)+(MONTH(Q161)-MONTH($P161))+((DAY(Q161)-DAY($P161)+1)/30),0),"")</f>
        <v>17</v>
      </c>
      <c r="T161" s="384">
        <v>26077481735</v>
      </c>
      <c r="U161" s="375">
        <f t="shared" ref="U161:U181" si="225">IF(T161&gt;0,T161*O161,"")</f>
        <v>13038740867.5</v>
      </c>
      <c r="V161" s="385">
        <f t="shared" ref="V161:V167" si="226">IFERROR(U161/VLOOKUP(YEAR(P161),$AQ$2:$AR$11,2,FALSE),"")</f>
        <v>17674.448152204706</v>
      </c>
      <c r="W161" s="386">
        <f t="shared" ref="W161:W181" si="227">IF(R161="CUMPLE",IFERROR(U161/VLOOKUP(YEAR(Q161),$AQ$3:$AR$13,2,FALSE),""),"")</f>
        <v>16689.759213534348</v>
      </c>
      <c r="X161" s="375">
        <f t="shared" ref="X161:X181" si="228">IFERROR(W161*$AR$13,"")</f>
        <v>15163080179.235506</v>
      </c>
      <c r="Y161" s="379" t="s">
        <v>318</v>
      </c>
      <c r="Z161" s="379" t="str">
        <f t="shared" ref="Z161:Z181" si="229">IF(T161&gt;0,IF(X161&gt;=$Z$18,"CUMPLE","NO CUMPLE"),"")</f>
        <v>CUMPLE</v>
      </c>
      <c r="AA161" s="383" t="str">
        <f t="shared" ref="AA161:AA181" si="230">IF(N161&gt;0,IF(N161="CUMPLE",IF(R161="CUMPLE",IF(Y161="INCLUIDA",IF(Z161="CUMPLE","CUMPLE","NO CUMPLE"),"NO CUMPLE"),"NO CUMPLE"),"NO CUMPLE"),"")</f>
        <v>CUMPLE</v>
      </c>
      <c r="AB161" s="379"/>
      <c r="AC161" s="974">
        <f>IF(F161&gt;0,SUMIFS(W161:W181,AA161:AA181,"CUMPLE"),"")</f>
        <v>147460.51047490328</v>
      </c>
      <c r="AD161" s="977" t="str">
        <f>IF($F161&gt;0,IF(AC161&lt;I161,"NO CUMPLE","CUMPLE"),"")</f>
        <v>CUMPLE</v>
      </c>
      <c r="AE161" s="383" t="str">
        <f t="shared" ref="AE161:AE167" si="231">IF(F161&lt;&gt;"",F161,"")</f>
        <v>MEGASEGURIDAD LA PROVEEDORA LTDA</v>
      </c>
      <c r="AF161" s="388">
        <f>IF(AE161&lt;&gt;"",(SUMIFS($X161:$X181,$M161:$M181,F161,AA161:AA181,"CUMPLE")),"")</f>
        <v>80341797055.205551</v>
      </c>
      <c r="AG161" s="388" t="str">
        <f>IF(AF161&lt;&gt;"",IF(G161&gt;0,(IF(AF161&gt;=($G161*$H161),"CUMPLE","NO CUMPLE")),""),"")</f>
        <v>CUMPLE</v>
      </c>
      <c r="AH161" s="379"/>
      <c r="AI161" s="972" t="str">
        <f>IF(AC161&gt;I161,IF((COUNTIF(AG161:AG171,"NO CUMPLE"))&lt;1,"HABILITADO","RECHAZADO"),"")</f>
        <v>HABILITADO</v>
      </c>
      <c r="AJ161" s="970"/>
    </row>
    <row r="162" spans="1:36" ht="24.75" customHeight="1" x14ac:dyDescent="0.25">
      <c r="A162" s="960"/>
      <c r="B162" s="373">
        <v>2</v>
      </c>
      <c r="C162" s="220" t="str">
        <f>IF(Proponentes!H107="X",Proponentes!$B$106,"")</f>
        <v/>
      </c>
      <c r="D162" s="374" t="str">
        <f t="shared" si="140"/>
        <v/>
      </c>
      <c r="E162" s="375" t="str">
        <f>IF(D162="","",$AO$4)</f>
        <v/>
      </c>
      <c r="F162" s="220" t="str">
        <f>IF(Proponentes!D107&gt;0,Proponentes!D107,"")</f>
        <v>ALPHA SEGURIDAD PRIVADA LIMITADA</v>
      </c>
      <c r="G162" s="376">
        <f>IF(Proponentes!F107&gt;0,Proponentes!F107,"")</f>
        <v>0.4</v>
      </c>
      <c r="H162" s="965"/>
      <c r="I162" s="967"/>
      <c r="J162" s="389" t="s">
        <v>501</v>
      </c>
      <c r="K162" s="380">
        <v>2</v>
      </c>
      <c r="L162" s="378" t="s">
        <v>502</v>
      </c>
      <c r="M162" s="379" t="s">
        <v>50</v>
      </c>
      <c r="N162" s="380" t="s">
        <v>317</v>
      </c>
      <c r="O162" s="381">
        <v>0.5</v>
      </c>
      <c r="P162" s="382">
        <v>42941</v>
      </c>
      <c r="Q162" s="382">
        <v>43292</v>
      </c>
      <c r="R162" s="383" t="str">
        <f t="shared" si="142"/>
        <v>CUMPLE</v>
      </c>
      <c r="S162" s="379">
        <f t="shared" si="224"/>
        <v>12</v>
      </c>
      <c r="T162" s="384">
        <v>16600000000</v>
      </c>
      <c r="U162" s="375">
        <f t="shared" si="225"/>
        <v>8300000000</v>
      </c>
      <c r="V162" s="385">
        <f t="shared" si="226"/>
        <v>11250.926845931435</v>
      </c>
      <c r="W162" s="386">
        <f t="shared" si="227"/>
        <v>10624.108790874019</v>
      </c>
      <c r="X162" s="375">
        <f t="shared" si="228"/>
        <v>9652279063.3376083</v>
      </c>
      <c r="Y162" s="379" t="s">
        <v>318</v>
      </c>
      <c r="Z162" s="379" t="str">
        <f t="shared" si="229"/>
        <v>CUMPLE</v>
      </c>
      <c r="AA162" s="383" t="str">
        <f t="shared" si="230"/>
        <v>CUMPLE</v>
      </c>
      <c r="AB162" s="407"/>
      <c r="AC162" s="975"/>
      <c r="AD162" s="978"/>
      <c r="AE162" s="383" t="str">
        <f t="shared" si="231"/>
        <v>ALPHA SEGURIDAD PRIVADA LIMITADA</v>
      </c>
      <c r="AF162" s="388">
        <f>IF(AE162&lt;&gt;"",(SUMIFS($X161:$X181,$M161:$M181,F162,AA161:AA181,"CUMPLE")),"")</f>
        <v>53629910684.516411</v>
      </c>
      <c r="AG162" s="388" t="str">
        <f>IF(AF162&lt;&gt;"",IF(G162&gt;0,(IF(AF162&gt;=($G162*$H161),"CUMPLE","NO CUMPLE")),""),"")</f>
        <v>CUMPLE</v>
      </c>
      <c r="AH162" s="387"/>
      <c r="AI162" s="973"/>
      <c r="AJ162" s="971"/>
    </row>
    <row r="163" spans="1:36" ht="66" x14ac:dyDescent="0.25">
      <c r="A163" s="960"/>
      <c r="B163" s="373">
        <v>3</v>
      </c>
      <c r="C163" s="220" t="str">
        <f>IF(Proponentes!H108="X",Proponentes!$B$106,"")</f>
        <v>UNION TEMPORAL M&amp;A SEGURIDAD</v>
      </c>
      <c r="D163" s="374" t="str">
        <f t="shared" si="140"/>
        <v>UNION TEMPORAL M&amp;A SEGURIDAD</v>
      </c>
      <c r="E163" s="375">
        <f>IF(D163="","",$AO$5)</f>
        <v>22660325900</v>
      </c>
      <c r="F163" s="220" t="str">
        <f>IF(Proponentes!D108&gt;0,Proponentes!D108,"")</f>
        <v/>
      </c>
      <c r="G163" s="376" t="str">
        <f>IF(Proponentes!F108&gt;0,Proponentes!F108,"")</f>
        <v/>
      </c>
      <c r="H163" s="965"/>
      <c r="I163" s="967"/>
      <c r="J163" s="389" t="s">
        <v>503</v>
      </c>
      <c r="K163" s="378">
        <v>3</v>
      </c>
      <c r="L163" s="380" t="s">
        <v>504</v>
      </c>
      <c r="M163" s="379" t="s">
        <v>50</v>
      </c>
      <c r="N163" s="380" t="s">
        <v>317</v>
      </c>
      <c r="O163" s="429">
        <v>0.42499999999999999</v>
      </c>
      <c r="P163" s="382">
        <v>43216</v>
      </c>
      <c r="Q163" s="382">
        <v>43566</v>
      </c>
      <c r="R163" s="383" t="str">
        <f t="shared" si="142"/>
        <v>CUMPLE</v>
      </c>
      <c r="S163" s="379">
        <f t="shared" si="224"/>
        <v>12</v>
      </c>
      <c r="T163" s="384">
        <v>13725463435</v>
      </c>
      <c r="U163" s="375">
        <f t="shared" si="225"/>
        <v>5833321959.875</v>
      </c>
      <c r="V163" s="385">
        <f t="shared" si="226"/>
        <v>7466.7285679405359</v>
      </c>
      <c r="W163" s="386">
        <f t="shared" si="227"/>
        <v>7044.0879778617973</v>
      </c>
      <c r="X163" s="375">
        <f t="shared" si="228"/>
        <v>6399737074.1748676</v>
      </c>
      <c r="Y163" s="379" t="s">
        <v>318</v>
      </c>
      <c r="Z163" s="379" t="str">
        <f t="shared" si="229"/>
        <v>CUMPLE</v>
      </c>
      <c r="AA163" s="383" t="str">
        <f t="shared" si="230"/>
        <v>CUMPLE</v>
      </c>
      <c r="AB163" s="379"/>
      <c r="AC163" s="975"/>
      <c r="AD163" s="978"/>
      <c r="AE163" s="383" t="str">
        <f t="shared" si="231"/>
        <v/>
      </c>
      <c r="AF163" s="388" t="str">
        <f>IF(AE163&lt;&gt;"",(SUMIFS($X161:$X171,$M161:$M171,F163,AA161:AA171,"CUMPLE")),"")</f>
        <v/>
      </c>
      <c r="AG163" s="388" t="str">
        <f>IF(AF163&lt;&gt;"",IF(G163&gt;0,(IF(AF163&gt;=($G163*$H161),"CUMPLE","NO CUMPLE")),""),"")</f>
        <v/>
      </c>
      <c r="AH163" s="387"/>
      <c r="AI163" s="973"/>
      <c r="AJ163" s="971"/>
    </row>
    <row r="164" spans="1:36" ht="66" x14ac:dyDescent="0.25">
      <c r="A164" s="960"/>
      <c r="B164" s="373">
        <v>4</v>
      </c>
      <c r="C164" s="220" t="str">
        <f>IF(Proponentes!H109="X",Proponentes!$B$106,"")</f>
        <v>UNION TEMPORAL M&amp;A SEGURIDAD</v>
      </c>
      <c r="D164" s="374" t="str">
        <f t="shared" si="140"/>
        <v>UNION TEMPORAL M&amp;A SEGURIDAD</v>
      </c>
      <c r="E164" s="375">
        <f>IF(D164="","",$AO$6)</f>
        <v>32291205642</v>
      </c>
      <c r="F164" s="220" t="str">
        <f>IF(Proponentes!D109&gt;0,Proponentes!D109,"")</f>
        <v/>
      </c>
      <c r="G164" s="376" t="str">
        <f>IF(Proponentes!F109&gt;0,Proponentes!F109,"")</f>
        <v/>
      </c>
      <c r="H164" s="965"/>
      <c r="I164" s="967"/>
      <c r="J164" s="389" t="s">
        <v>505</v>
      </c>
      <c r="K164" s="380">
        <v>4</v>
      </c>
      <c r="L164" s="380" t="s">
        <v>506</v>
      </c>
      <c r="M164" s="379" t="s">
        <v>50</v>
      </c>
      <c r="N164" s="380" t="s">
        <v>317</v>
      </c>
      <c r="O164" s="381">
        <v>0.33339999999999997</v>
      </c>
      <c r="P164" s="382">
        <v>41244</v>
      </c>
      <c r="Q164" s="382">
        <v>41732</v>
      </c>
      <c r="R164" s="383" t="str">
        <f t="shared" si="142"/>
        <v>CUMPLE</v>
      </c>
      <c r="S164" s="379">
        <f t="shared" si="224"/>
        <v>16</v>
      </c>
      <c r="T164" s="384">
        <v>11774856538</v>
      </c>
      <c r="U164" s="375">
        <f t="shared" si="225"/>
        <v>3925737169.7691998</v>
      </c>
      <c r="V164" s="385">
        <f t="shared" si="226"/>
        <v>6927.3639840642309</v>
      </c>
      <c r="W164" s="386">
        <f t="shared" si="227"/>
        <v>6372.9499509240259</v>
      </c>
      <c r="X164" s="375">
        <f t="shared" si="228"/>
        <v>5789990727.1132011</v>
      </c>
      <c r="Y164" s="379" t="s">
        <v>318</v>
      </c>
      <c r="Z164" s="379" t="str">
        <f t="shared" si="229"/>
        <v>CUMPLE</v>
      </c>
      <c r="AA164" s="383" t="str">
        <f t="shared" si="230"/>
        <v>CUMPLE</v>
      </c>
      <c r="AB164" s="379"/>
      <c r="AC164" s="975"/>
      <c r="AD164" s="978"/>
      <c r="AE164" s="383" t="str">
        <f t="shared" si="231"/>
        <v/>
      </c>
      <c r="AF164" s="388" t="str">
        <f>IF(AE164&lt;&gt;"",(SUMIFS($X161:$X171,$M161:$M171,F164,AA161:AA171,"CUMPLE")),"")</f>
        <v/>
      </c>
      <c r="AG164" s="388" t="str">
        <f>IF(AF164&lt;&gt;"",IF(G164&gt;0,(IF(AF164&gt;=($G164*$H161),"CUMPLE","NO CUMPLE")),""),"")</f>
        <v/>
      </c>
      <c r="AH164" s="387"/>
      <c r="AI164" s="973"/>
      <c r="AJ164" s="971"/>
    </row>
    <row r="165" spans="1:36" ht="66" x14ac:dyDescent="0.25">
      <c r="A165" s="960"/>
      <c r="B165" s="373">
        <v>5</v>
      </c>
      <c r="C165" s="220" t="str">
        <f>IF(Proponentes!H110="X",Proponentes!$B$106,"")</f>
        <v>UNION TEMPORAL M&amp;A SEGURIDAD</v>
      </c>
      <c r="D165" s="374" t="str">
        <f t="shared" si="140"/>
        <v>UNION TEMPORAL M&amp;A SEGURIDAD</v>
      </c>
      <c r="E165" s="375">
        <f>IF(D165="","",$AO$7)</f>
        <v>31011375408</v>
      </c>
      <c r="F165" s="220" t="str">
        <f>IF(Proponentes!D110&gt;0,Proponentes!D110,"")</f>
        <v/>
      </c>
      <c r="G165" s="376" t="str">
        <f>IF(Proponentes!F110&gt;0,Proponentes!F110,"")</f>
        <v/>
      </c>
      <c r="H165" s="965"/>
      <c r="I165" s="967"/>
      <c r="J165" s="389" t="s">
        <v>507</v>
      </c>
      <c r="K165" s="378">
        <v>5</v>
      </c>
      <c r="L165" s="380" t="s">
        <v>508</v>
      </c>
      <c r="M165" s="379" t="s">
        <v>50</v>
      </c>
      <c r="N165" s="380" t="s">
        <v>317</v>
      </c>
      <c r="O165" s="381">
        <v>0.4</v>
      </c>
      <c r="P165" s="382">
        <v>42103</v>
      </c>
      <c r="Q165" s="382">
        <v>42510</v>
      </c>
      <c r="R165" s="383" t="str">
        <f t="shared" si="142"/>
        <v>CUMPLE</v>
      </c>
      <c r="S165" s="379">
        <f>IF(P166&gt;0,ROUND(((YEAR(Q165)-YEAR($P166))*12)+(MONTH(Q165)-MONTH($P166))+((DAY(Q165)-DAY($P166)+1)/30),0),"")</f>
        <v>-5</v>
      </c>
      <c r="T165" s="384">
        <v>10315058361</v>
      </c>
      <c r="U165" s="375">
        <f t="shared" si="225"/>
        <v>4126023344.4000001</v>
      </c>
      <c r="V165" s="385">
        <f t="shared" si="226"/>
        <v>6403.3884447893224</v>
      </c>
      <c r="W165" s="386">
        <f t="shared" si="227"/>
        <v>5984.4708420419029</v>
      </c>
      <c r="X165" s="375">
        <f t="shared" si="228"/>
        <v>5437047356.2369623</v>
      </c>
      <c r="Y165" s="379" t="s">
        <v>318</v>
      </c>
      <c r="Z165" s="379" t="str">
        <f t="shared" si="229"/>
        <v>CUMPLE</v>
      </c>
      <c r="AA165" s="383" t="str">
        <f t="shared" si="230"/>
        <v>CUMPLE</v>
      </c>
      <c r="AB165" s="379"/>
      <c r="AC165" s="975"/>
      <c r="AD165" s="978"/>
      <c r="AE165" s="383" t="str">
        <f t="shared" si="231"/>
        <v/>
      </c>
      <c r="AF165" s="388" t="str">
        <f>IF(AE165&lt;&gt;"",(SUMIFS($X165:$X182,$M165:$M182,F165,AA165:AA182,"CUMPLE")),"")</f>
        <v/>
      </c>
      <c r="AG165" s="388" t="str">
        <f>IF(AF165&lt;&gt;"",IF(G165&gt;0,(IF(AF165&gt;=($G165*$H161),"CUMPLE","NO CUMPLE")),""),"")</f>
        <v/>
      </c>
      <c r="AH165" s="387"/>
      <c r="AI165" s="973"/>
      <c r="AJ165" s="971"/>
    </row>
    <row r="166" spans="1:36" ht="38.25" customHeight="1" x14ac:dyDescent="0.25">
      <c r="A166" s="960"/>
      <c r="B166" s="373">
        <v>6</v>
      </c>
      <c r="C166" s="220" t="str">
        <f>IF(Proponentes!H111="X",Proponentes!$B$106,"")</f>
        <v/>
      </c>
      <c r="D166" s="374" t="str">
        <f t="shared" si="140"/>
        <v/>
      </c>
      <c r="E166" s="375" t="str">
        <f>IF(D166="","",$AO$8)</f>
        <v/>
      </c>
      <c r="F166" s="220" t="str">
        <f>IF(Proponentes!D111&gt;0,Proponentes!D111,"")</f>
        <v/>
      </c>
      <c r="G166" s="376" t="str">
        <f>IF(Proponentes!F111&gt;0,Proponentes!F111,"")</f>
        <v/>
      </c>
      <c r="H166" s="965"/>
      <c r="I166" s="967"/>
      <c r="J166" s="28" t="s">
        <v>509</v>
      </c>
      <c r="K166" s="380">
        <v>6</v>
      </c>
      <c r="L166" s="380" t="s">
        <v>510</v>
      </c>
      <c r="M166" s="379" t="s">
        <v>50</v>
      </c>
      <c r="N166" s="380" t="s">
        <v>317</v>
      </c>
      <c r="O166" s="381">
        <v>1</v>
      </c>
      <c r="P166" s="382">
        <v>42662</v>
      </c>
      <c r="Q166" s="382">
        <v>42826</v>
      </c>
      <c r="R166" s="383" t="str">
        <f t="shared" si="142"/>
        <v>CUMPLE</v>
      </c>
      <c r="S166" s="379" t="e">
        <f>IF(#REF!&gt;0,ROUND(((YEAR(Q166)-YEAR(#REF!))*12)+(MONTH(Q166)-MONTH(#REF!))+((DAY(Q166)-DAY(#REF!)+1)/30),0),"")</f>
        <v>#REF!</v>
      </c>
      <c r="T166" s="384">
        <v>3850172957</v>
      </c>
      <c r="U166" s="375">
        <f t="shared" si="225"/>
        <v>3850172957</v>
      </c>
      <c r="V166" s="385">
        <f t="shared" si="226"/>
        <v>5584.3716515218539</v>
      </c>
      <c r="W166" s="386">
        <f t="shared" si="227"/>
        <v>5219.0378654687365</v>
      </c>
      <c r="X166" s="375">
        <f t="shared" si="228"/>
        <v>4741631595.7628489</v>
      </c>
      <c r="Y166" s="379" t="s">
        <v>318</v>
      </c>
      <c r="Z166" s="379" t="str">
        <f t="shared" si="229"/>
        <v>CUMPLE</v>
      </c>
      <c r="AA166" s="383" t="str">
        <f t="shared" si="230"/>
        <v>CUMPLE</v>
      </c>
      <c r="AB166" s="379"/>
      <c r="AC166" s="975"/>
      <c r="AD166" s="978"/>
      <c r="AE166" s="383" t="str">
        <f t="shared" si="231"/>
        <v/>
      </c>
      <c r="AF166" s="388" t="str">
        <f>IF(AE166&lt;&gt;"",(SUMIFS($X166:$X182,$M166:$M182,F166,AA166:AA182,"CUMPLE")),"")</f>
        <v/>
      </c>
      <c r="AG166" s="388" t="str">
        <f>IF(AF166&lt;&gt;"",IF(G166&gt;0,(IF(AF166&gt;=($G166*$H161),"CUMPLE","NO CUMPLE")),""),"")</f>
        <v/>
      </c>
      <c r="AH166" s="387"/>
      <c r="AI166" s="973"/>
      <c r="AJ166" s="971"/>
    </row>
    <row r="167" spans="1:36" ht="102" customHeight="1" x14ac:dyDescent="0.25">
      <c r="A167" s="960"/>
      <c r="B167" s="373">
        <v>7</v>
      </c>
      <c r="C167" s="220" t="str">
        <f>IF(Proponentes!H112="X",Proponentes!$B$106,"")</f>
        <v/>
      </c>
      <c r="D167" s="374" t="str">
        <f t="shared" si="140"/>
        <v/>
      </c>
      <c r="E167" s="375" t="str">
        <f>IF(D167="","",$AO$9)</f>
        <v/>
      </c>
      <c r="F167" s="220" t="str">
        <f>IF(Proponentes!D112&gt;0,Proponentes!D112,"")</f>
        <v/>
      </c>
      <c r="G167" s="376" t="str">
        <f>IF(Proponentes!F112&gt;0,Proponentes!F112,"")</f>
        <v/>
      </c>
      <c r="H167" s="965"/>
      <c r="I167" s="967"/>
      <c r="J167" s="389" t="s">
        <v>511</v>
      </c>
      <c r="K167" s="378">
        <v>7</v>
      </c>
      <c r="L167" s="380" t="s">
        <v>512</v>
      </c>
      <c r="M167" s="379" t="s">
        <v>50</v>
      </c>
      <c r="N167" s="380" t="s">
        <v>317</v>
      </c>
      <c r="O167" s="381">
        <v>0.4</v>
      </c>
      <c r="P167" s="382">
        <v>41106</v>
      </c>
      <c r="Q167" s="382">
        <v>41438</v>
      </c>
      <c r="R167" s="383" t="str">
        <f t="shared" si="142"/>
        <v>CUMPLE</v>
      </c>
      <c r="S167" s="379">
        <f t="shared" si="224"/>
        <v>11</v>
      </c>
      <c r="T167" s="391">
        <v>7478807033</v>
      </c>
      <c r="U167" s="375">
        <f t="shared" si="225"/>
        <v>2991522813.2000003</v>
      </c>
      <c r="V167" s="385">
        <f t="shared" si="226"/>
        <v>5278.8473852126353</v>
      </c>
      <c r="W167" s="386">
        <f t="shared" si="227"/>
        <v>5074.6782242578465</v>
      </c>
      <c r="X167" s="375">
        <f t="shared" si="228"/>
        <v>4610477108.3720846</v>
      </c>
      <c r="Y167" s="379" t="s">
        <v>318</v>
      </c>
      <c r="Z167" s="379" t="str">
        <f t="shared" si="229"/>
        <v>CUMPLE</v>
      </c>
      <c r="AA167" s="383" t="str">
        <f t="shared" si="230"/>
        <v>CUMPLE</v>
      </c>
      <c r="AB167" s="379"/>
      <c r="AC167" s="975"/>
      <c r="AD167" s="978"/>
      <c r="AE167" s="383" t="str">
        <f t="shared" si="231"/>
        <v/>
      </c>
      <c r="AF167" s="388" t="str">
        <f>IF(AE167&lt;&gt;"",(SUMIFS($X167:$X182,$M167:$M182,F167,AA167:AA182,"CUMPLE")),"")</f>
        <v/>
      </c>
      <c r="AG167" s="388" t="str">
        <f>IF(AF167&lt;&gt;"",IF(G167&gt;0,(IF(AF167&gt;=($G167*$H161),"CUMPLE","NO CUMPLE")),""),"")</f>
        <v/>
      </c>
      <c r="AH167" s="387"/>
      <c r="AI167" s="973"/>
      <c r="AJ167" s="971"/>
    </row>
    <row r="168" spans="1:36" ht="36" customHeight="1" x14ac:dyDescent="0.25">
      <c r="A168" s="960"/>
      <c r="B168" s="373">
        <v>8</v>
      </c>
      <c r="C168" s="220" t="str">
        <f>IF(Proponentes!H113="X",Proponentes!$B$106,"")</f>
        <v/>
      </c>
      <c r="D168" s="374" t="str">
        <f t="shared" si="140"/>
        <v/>
      </c>
      <c r="E168" s="375" t="str">
        <f>IF(D168="","",$AO$10)</f>
        <v/>
      </c>
      <c r="F168" s="220"/>
      <c r="G168" s="376"/>
      <c r="H168" s="965"/>
      <c r="I168" s="967"/>
      <c r="J168" s="389" t="s">
        <v>513</v>
      </c>
      <c r="K168" s="380">
        <v>8</v>
      </c>
      <c r="L168" s="380" t="s">
        <v>514</v>
      </c>
      <c r="M168" s="379" t="s">
        <v>50</v>
      </c>
      <c r="N168" s="380" t="s">
        <v>317</v>
      </c>
      <c r="O168" s="381">
        <v>0.8</v>
      </c>
      <c r="P168" s="382">
        <v>42511</v>
      </c>
      <c r="Q168" s="382">
        <v>42661</v>
      </c>
      <c r="R168" s="383" t="str">
        <f t="shared" si="142"/>
        <v>CUMPLE</v>
      </c>
      <c r="S168" s="379"/>
      <c r="T168" s="391">
        <v>3948059768</v>
      </c>
      <c r="U168" s="375">
        <f t="shared" si="225"/>
        <v>3158447814.4000001</v>
      </c>
      <c r="V168" s="385"/>
      <c r="W168" s="386">
        <f t="shared" si="227"/>
        <v>4581.0789890565738</v>
      </c>
      <c r="X168" s="375">
        <f t="shared" si="228"/>
        <v>4162029369.6116128</v>
      </c>
      <c r="Y168" s="379" t="s">
        <v>318</v>
      </c>
      <c r="Z168" s="379" t="str">
        <f t="shared" si="229"/>
        <v>CUMPLE</v>
      </c>
      <c r="AA168" s="383" t="str">
        <f t="shared" si="230"/>
        <v>CUMPLE</v>
      </c>
      <c r="AB168" s="379"/>
      <c r="AC168" s="975"/>
      <c r="AD168" s="978"/>
      <c r="AE168" s="383"/>
      <c r="AF168" s="388"/>
      <c r="AG168" s="388" t="str">
        <f>IF(AF168&lt;&gt;"",IF(G168&gt;0,(IF(AF168&gt;=($G168*$H161),"CUMPLE","NO CUMPLE")),""),"")</f>
        <v/>
      </c>
      <c r="AH168" s="387"/>
      <c r="AI168" s="973"/>
      <c r="AJ168" s="971"/>
    </row>
    <row r="169" spans="1:36" ht="39" customHeight="1" x14ac:dyDescent="0.25">
      <c r="A169" s="960"/>
      <c r="B169" s="373">
        <v>9</v>
      </c>
      <c r="C169" s="220" t="str">
        <f>IF(Proponentes!H114="X",Proponentes!$B$106,"")</f>
        <v/>
      </c>
      <c r="D169" s="374" t="str">
        <f t="shared" si="140"/>
        <v/>
      </c>
      <c r="E169" s="375" t="str">
        <f>IF(D169="","",$AO$11)</f>
        <v/>
      </c>
      <c r="F169" s="220"/>
      <c r="G169" s="376"/>
      <c r="H169" s="965"/>
      <c r="I169" s="967"/>
      <c r="J169" s="389" t="s">
        <v>515</v>
      </c>
      <c r="K169" s="378">
        <v>9</v>
      </c>
      <c r="L169" s="380" t="s">
        <v>516</v>
      </c>
      <c r="M169" s="379" t="s">
        <v>50</v>
      </c>
      <c r="N169" s="380" t="s">
        <v>317</v>
      </c>
      <c r="O169" s="381">
        <v>0.33339999999999997</v>
      </c>
      <c r="P169" s="382">
        <v>41733</v>
      </c>
      <c r="Q169" s="382">
        <v>42002</v>
      </c>
      <c r="R169" s="383" t="str">
        <f t="shared" si="142"/>
        <v>CUMPLE</v>
      </c>
      <c r="S169" s="383"/>
      <c r="T169" s="391">
        <v>8393128559</v>
      </c>
      <c r="U169" s="375">
        <f t="shared" si="225"/>
        <v>2798269061.5705996</v>
      </c>
      <c r="V169" s="392"/>
      <c r="W169" s="386">
        <f t="shared" si="227"/>
        <v>4542.6445804717523</v>
      </c>
      <c r="X169" s="375">
        <f t="shared" si="228"/>
        <v>4127110710.1176791</v>
      </c>
      <c r="Y169" s="379" t="s">
        <v>318</v>
      </c>
      <c r="Z169" s="379" t="str">
        <f t="shared" si="229"/>
        <v>CUMPLE</v>
      </c>
      <c r="AA169" s="383" t="str">
        <f t="shared" si="230"/>
        <v>CUMPLE</v>
      </c>
      <c r="AB169" s="379"/>
      <c r="AC169" s="975"/>
      <c r="AD169" s="978"/>
      <c r="AE169" s="383"/>
      <c r="AF169" s="388"/>
      <c r="AG169" s="388" t="str">
        <f>IF(AF169&lt;&gt;"",IF(G169&gt;0,(IF(AF169&gt;=($G169*$H161),"CUMPLE","NO CUMPLE")),""),"")</f>
        <v/>
      </c>
      <c r="AH169" s="393"/>
      <c r="AI169" s="973"/>
      <c r="AJ169" s="971"/>
    </row>
    <row r="170" spans="1:36" ht="99" x14ac:dyDescent="0.25">
      <c r="A170" s="960"/>
      <c r="B170" s="373">
        <v>10</v>
      </c>
      <c r="C170" s="220" t="str">
        <f>IF(Proponentes!H115="X",Proponentes!$B$106,"")</f>
        <v>UNION TEMPORAL M&amp;A SEGURIDAD</v>
      </c>
      <c r="D170" s="374" t="str">
        <f t="shared" si="140"/>
        <v>UNION TEMPORAL M&amp;A SEGURIDAD</v>
      </c>
      <c r="E170" s="375">
        <f>IF(D170="","",$AO$12)</f>
        <v>25460574021</v>
      </c>
      <c r="F170" s="220"/>
      <c r="G170" s="376"/>
      <c r="H170" s="965"/>
      <c r="I170" s="967"/>
      <c r="J170" s="389" t="s">
        <v>517</v>
      </c>
      <c r="K170" s="380">
        <v>10</v>
      </c>
      <c r="L170" s="380" t="s">
        <v>518</v>
      </c>
      <c r="M170" s="379" t="s">
        <v>50</v>
      </c>
      <c r="N170" s="380" t="s">
        <v>317</v>
      </c>
      <c r="O170" s="381">
        <v>1</v>
      </c>
      <c r="P170" s="382">
        <v>42675</v>
      </c>
      <c r="Q170" s="382">
        <v>43188</v>
      </c>
      <c r="R170" s="383" t="str">
        <f t="shared" si="142"/>
        <v>CUMPLE</v>
      </c>
      <c r="S170" s="383"/>
      <c r="T170" s="391">
        <v>3504974451</v>
      </c>
      <c r="U170" s="375">
        <f t="shared" si="225"/>
        <v>3504974451</v>
      </c>
      <c r="V170" s="392"/>
      <c r="W170" s="386">
        <f t="shared" si="227"/>
        <v>4486.4132381515583</v>
      </c>
      <c r="X170" s="375">
        <f t="shared" si="228"/>
        <v>4076023073.6048827</v>
      </c>
      <c r="Y170" s="379" t="s">
        <v>318</v>
      </c>
      <c r="Z170" s="379" t="str">
        <f t="shared" si="229"/>
        <v>CUMPLE</v>
      </c>
      <c r="AA170" s="383" t="str">
        <f t="shared" si="230"/>
        <v>CUMPLE</v>
      </c>
      <c r="AB170" s="387"/>
      <c r="AC170" s="975"/>
      <c r="AD170" s="978"/>
      <c r="AE170" s="383"/>
      <c r="AF170" s="388"/>
      <c r="AG170" s="388" t="str">
        <f>IF(AF170&lt;&gt;"",IF(G170&gt;0,(IF(AF170&gt;=($G170*$H161),"CUMPLE","NO CUMPLE")),""),"")</f>
        <v/>
      </c>
      <c r="AH170" s="393"/>
      <c r="AI170" s="973"/>
      <c r="AJ170" s="971"/>
    </row>
    <row r="171" spans="1:36" ht="33.75" customHeight="1" x14ac:dyDescent="0.25">
      <c r="A171" s="960"/>
      <c r="B171" s="373">
        <v>11</v>
      </c>
      <c r="C171" s="220" t="str">
        <f>IF(Proponentes!H116="X",Proponentes!$B$106,"")</f>
        <v/>
      </c>
      <c r="D171" s="374" t="str">
        <f t="shared" si="140"/>
        <v/>
      </c>
      <c r="E171" s="375" t="str">
        <f>IF(D171="","",$AO$13)</f>
        <v/>
      </c>
      <c r="F171" s="220" t="str">
        <f>IF(Proponentes!D116&gt;0,Proponentes!D116,"")</f>
        <v/>
      </c>
      <c r="G171" s="376" t="str">
        <f>IF(Proponentes!F116&gt;0,Proponentes!F116,"")</f>
        <v/>
      </c>
      <c r="H171" s="965"/>
      <c r="I171" s="967"/>
      <c r="J171" s="389" t="s">
        <v>519</v>
      </c>
      <c r="K171" s="378">
        <v>11</v>
      </c>
      <c r="L171" s="380" t="s">
        <v>520</v>
      </c>
      <c r="M171" s="379" t="s">
        <v>50</v>
      </c>
      <c r="N171" s="380" t="s">
        <v>317</v>
      </c>
      <c r="O171" s="381">
        <v>0.33329999999999999</v>
      </c>
      <c r="P171" s="382">
        <v>41441</v>
      </c>
      <c r="Q171" s="382">
        <v>41764</v>
      </c>
      <c r="R171" s="383" t="str">
        <f t="shared" si="142"/>
        <v>CUMPLE</v>
      </c>
      <c r="S171" s="383">
        <f t="shared" ref="S171:S172" si="232">IF(P171&gt;0,ROUND(((YEAR(Q171)-YEAR($P171))*12)+(MONTH(Q171)-MONTH($P171))+((DAY(Q171)-DAY($P171)+1)/30),0),"")</f>
        <v>11</v>
      </c>
      <c r="T171" s="391">
        <v>7600495019</v>
      </c>
      <c r="U171" s="375">
        <f t="shared" si="225"/>
        <v>2533244989.8326998</v>
      </c>
      <c r="V171" s="392">
        <f>IFERROR(U171/VLOOKUP(YEAR(P171),$AQ$2:$AR$11,2,FALSE),"")</f>
        <v>4297.2773364422392</v>
      </c>
      <c r="W171" s="386">
        <f t="shared" si="227"/>
        <v>4112.4106977803567</v>
      </c>
      <c r="X171" s="375">
        <f t="shared" si="228"/>
        <v>3736232041.6115966</v>
      </c>
      <c r="Y171" s="379" t="s">
        <v>318</v>
      </c>
      <c r="Z171" s="379" t="str">
        <f t="shared" si="229"/>
        <v>CUMPLE</v>
      </c>
      <c r="AA171" s="383" t="str">
        <f t="shared" si="230"/>
        <v>CUMPLE</v>
      </c>
      <c r="AB171" s="379"/>
      <c r="AC171" s="975"/>
      <c r="AD171" s="978"/>
      <c r="AE171" s="383" t="str">
        <f>IF(F171&lt;&gt;"",F171,"")</f>
        <v/>
      </c>
      <c r="AF171" s="388" t="str">
        <f>IF(AE171&lt;&gt;"",(SUMIFS($X171:$X182,$M171:$M182,F171,AA171:AA182,"CUMPLE")),"")</f>
        <v/>
      </c>
      <c r="AG171" s="388" t="str">
        <f>IF(AF171&lt;&gt;"",IF(G171&gt;0,(IF(AF171&gt;=($G171*$H161),"CUMPLE","NO CUMPLE")),""),"")</f>
        <v/>
      </c>
      <c r="AH171" s="393"/>
      <c r="AI171" s="973"/>
      <c r="AJ171" s="971"/>
    </row>
    <row r="172" spans="1:36" ht="35.25" customHeight="1" x14ac:dyDescent="0.25">
      <c r="A172" s="960"/>
      <c r="B172" s="373">
        <v>12</v>
      </c>
      <c r="C172" s="220" t="str">
        <f>IF(Proponentes!H117="X",Proponentes!$B$106,"")</f>
        <v/>
      </c>
      <c r="D172" s="374" t="str">
        <f t="shared" si="140"/>
        <v/>
      </c>
      <c r="E172" s="375" t="str">
        <f>IF(D172="","",$AO$14)</f>
        <v/>
      </c>
      <c r="F172" s="220" t="str">
        <f>IF(Proponentes!D117&gt;0,Proponentes!D117,"")</f>
        <v/>
      </c>
      <c r="G172" s="376" t="str">
        <f>IF(Proponentes!F117&gt;0,Proponentes!F117,"")</f>
        <v/>
      </c>
      <c r="H172" s="965"/>
      <c r="I172" s="967"/>
      <c r="J172" s="389" t="s">
        <v>521</v>
      </c>
      <c r="K172" s="380">
        <v>12</v>
      </c>
      <c r="L172" s="380" t="s">
        <v>522</v>
      </c>
      <c r="M172" s="379" t="s">
        <v>50</v>
      </c>
      <c r="N172" s="380" t="s">
        <v>317</v>
      </c>
      <c r="O172" s="381">
        <v>1</v>
      </c>
      <c r="P172" s="382">
        <v>41974</v>
      </c>
      <c r="Q172" s="382">
        <v>42704</v>
      </c>
      <c r="R172" s="383" t="str">
        <f t="shared" si="142"/>
        <v>CUMPLE</v>
      </c>
      <c r="S172" s="383">
        <f t="shared" si="232"/>
        <v>24</v>
      </c>
      <c r="T172" s="391">
        <v>2666523603</v>
      </c>
      <c r="U172" s="375">
        <f t="shared" si="225"/>
        <v>2666523603</v>
      </c>
      <c r="V172" s="392">
        <f>IFERROR(U172/VLOOKUP(YEAR(P172),$AQ$2:$AR$11,2,FALSE),"")</f>
        <v>4328.7720827922076</v>
      </c>
      <c r="W172" s="386">
        <f t="shared" si="227"/>
        <v>3867.5817899645372</v>
      </c>
      <c r="X172" s="375">
        <f t="shared" si="228"/>
        <v>3513798613.3093209</v>
      </c>
      <c r="Y172" s="379" t="s">
        <v>318</v>
      </c>
      <c r="Z172" s="379" t="str">
        <f t="shared" si="229"/>
        <v>CUMPLE</v>
      </c>
      <c r="AA172" s="383" t="str">
        <f t="shared" si="230"/>
        <v>CUMPLE</v>
      </c>
      <c r="AB172" s="379"/>
      <c r="AC172" s="975"/>
      <c r="AD172" s="978"/>
      <c r="AE172" s="383" t="str">
        <f>IF(F172&lt;&gt;"",F172,"")</f>
        <v/>
      </c>
      <c r="AF172" s="388" t="str">
        <f>IF(AE172&lt;&gt;"",(SUMIFS($X172:$X182,$M172:$M182,F172,AA172:AA182,"CUMPLE")),"")</f>
        <v/>
      </c>
      <c r="AG172" s="388" t="str">
        <f>IF(AF172&lt;&gt;"",IF(G172&gt;0,(IF(AF172&gt;=($G172*$H161),"CUMPLE","NO CUMPLE")),""),"")</f>
        <v/>
      </c>
      <c r="AH172" s="393"/>
      <c r="AI172" s="973"/>
      <c r="AJ172" s="971"/>
    </row>
    <row r="173" spans="1:36" ht="66" x14ac:dyDescent="0.25">
      <c r="A173" s="960"/>
      <c r="B173" s="373">
        <v>13</v>
      </c>
      <c r="C173" s="220"/>
      <c r="D173" s="374"/>
      <c r="E173" s="375"/>
      <c r="F173" s="220"/>
      <c r="G173" s="376"/>
      <c r="H173" s="419"/>
      <c r="I173" s="420"/>
      <c r="J173" s="389" t="s">
        <v>523</v>
      </c>
      <c r="K173" s="378">
        <v>13</v>
      </c>
      <c r="L173" s="380" t="s">
        <v>524</v>
      </c>
      <c r="M173" s="379" t="s">
        <v>50</v>
      </c>
      <c r="N173" s="380" t="s">
        <v>317</v>
      </c>
      <c r="O173" s="381">
        <v>0.8</v>
      </c>
      <c r="P173" s="382">
        <v>43451</v>
      </c>
      <c r="Q173" s="382">
        <v>43708</v>
      </c>
      <c r="R173" s="383" t="str">
        <f t="shared" si="142"/>
        <v>CUMPLE</v>
      </c>
      <c r="S173" s="383"/>
      <c r="T173" s="391">
        <v>2547701897</v>
      </c>
      <c r="U173" s="375">
        <f t="shared" si="225"/>
        <v>2038161517.6000001</v>
      </c>
      <c r="V173" s="392"/>
      <c r="W173" s="386">
        <f t="shared" si="227"/>
        <v>2461.202920363814</v>
      </c>
      <c r="X173" s="375">
        <f t="shared" si="228"/>
        <v>2236066844.4264545</v>
      </c>
      <c r="Y173" s="379" t="s">
        <v>318</v>
      </c>
      <c r="Z173" s="379" t="str">
        <f t="shared" si="229"/>
        <v>CUMPLE</v>
      </c>
      <c r="AA173" s="383" t="str">
        <f t="shared" si="230"/>
        <v>CUMPLE</v>
      </c>
      <c r="AB173" s="379"/>
      <c r="AC173" s="975"/>
      <c r="AD173" s="978"/>
      <c r="AE173" s="383"/>
      <c r="AF173" s="388"/>
      <c r="AG173" s="388" t="str">
        <f>IF(AF173&lt;&gt;"",IF(G173&gt;0,(IF(AF173&gt;=($G173*#REF!),"CUMPLE","NO CUMPLE")),""),"")</f>
        <v/>
      </c>
      <c r="AH173" s="393"/>
      <c r="AI173" s="421"/>
      <c r="AJ173" s="422"/>
    </row>
    <row r="174" spans="1:36" ht="44.25" customHeight="1" x14ac:dyDescent="0.25">
      <c r="A174" s="960"/>
      <c r="B174" s="373">
        <v>14</v>
      </c>
      <c r="C174" s="220"/>
      <c r="D174" s="374"/>
      <c r="E174" s="375"/>
      <c r="F174" s="220"/>
      <c r="G174" s="376"/>
      <c r="H174" s="419"/>
      <c r="I174" s="420"/>
      <c r="J174" s="389" t="s">
        <v>525</v>
      </c>
      <c r="K174" s="380">
        <v>14</v>
      </c>
      <c r="L174" s="427" t="s">
        <v>526</v>
      </c>
      <c r="M174" s="379" t="s">
        <v>50</v>
      </c>
      <c r="N174" s="380" t="s">
        <v>317</v>
      </c>
      <c r="O174" s="381">
        <v>0.3</v>
      </c>
      <c r="P174" s="382">
        <v>42430</v>
      </c>
      <c r="Q174" s="382">
        <v>42825</v>
      </c>
      <c r="R174" s="383" t="str">
        <f t="shared" si="142"/>
        <v>CUMPLE</v>
      </c>
      <c r="S174" s="383">
        <f t="shared" ref="S174:S175" si="233">IF(P174&gt;0,ROUND(((YEAR(Q174)-YEAR($P174))*12)+(MONTH(Q174)-MONTH($P174))+((DAY(Q174)-DAY($P174)+1)/30),0),"")</f>
        <v>13</v>
      </c>
      <c r="T174" s="391">
        <v>9968024029</v>
      </c>
      <c r="U174" s="375">
        <f t="shared" si="225"/>
        <v>2990407208.6999998</v>
      </c>
      <c r="V174" s="392">
        <f>IFERROR(U174/VLOOKUP(YEAR(P174),$AQ$2:$AR$11,2,FALSE),"")</f>
        <v>4337.3493682691396</v>
      </c>
      <c r="W174" s="386">
        <f t="shared" si="227"/>
        <v>4053.5967162204474</v>
      </c>
      <c r="X174" s="375">
        <f t="shared" si="228"/>
        <v>3682798010.2008982</v>
      </c>
      <c r="Y174" s="379" t="s">
        <v>318</v>
      </c>
      <c r="Z174" s="379" t="str">
        <f t="shared" si="229"/>
        <v>CUMPLE</v>
      </c>
      <c r="AA174" s="383" t="str">
        <f t="shared" si="230"/>
        <v>CUMPLE</v>
      </c>
      <c r="AB174" s="379"/>
      <c r="AC174" s="975"/>
      <c r="AD174" s="978"/>
      <c r="AE174" s="383" t="str">
        <f>IF(F174&lt;&gt;"",F174,"")</f>
        <v/>
      </c>
      <c r="AF174" s="388" t="str">
        <f>IF(AE174&lt;&gt;"",(SUMIFS($X174:$X176,$M174:$M176,F174,AA174:AA176,"CUMPLE")),"")</f>
        <v/>
      </c>
      <c r="AG174" s="388" t="str">
        <f>IF(AF174&lt;&gt;"",IF(G174&gt;0,(IF(AF174&gt;=($G174*#REF!),"CUMPLE","NO CUMPLE")),""),"")</f>
        <v/>
      </c>
      <c r="AH174" s="393"/>
      <c r="AI174" s="421"/>
      <c r="AJ174" s="422"/>
    </row>
    <row r="175" spans="1:36" ht="45.75" customHeight="1" x14ac:dyDescent="0.25">
      <c r="A175" s="960"/>
      <c r="B175" s="373">
        <v>15</v>
      </c>
      <c r="C175" s="220"/>
      <c r="D175" s="374"/>
      <c r="E175" s="375"/>
      <c r="F175" s="220"/>
      <c r="G175" s="376"/>
      <c r="H175" s="419"/>
      <c r="I175" s="420"/>
      <c r="J175" s="389" t="s">
        <v>527</v>
      </c>
      <c r="K175" s="378">
        <v>15</v>
      </c>
      <c r="L175" s="380" t="s">
        <v>528</v>
      </c>
      <c r="M175" s="379" t="s">
        <v>50</v>
      </c>
      <c r="N175" s="380" t="s">
        <v>317</v>
      </c>
      <c r="O175" s="381">
        <v>1</v>
      </c>
      <c r="P175" s="382">
        <v>42463</v>
      </c>
      <c r="Q175" s="382">
        <v>43053</v>
      </c>
      <c r="R175" s="383" t="str">
        <f t="shared" si="142"/>
        <v>CUMPLE</v>
      </c>
      <c r="S175" s="383">
        <f t="shared" si="233"/>
        <v>19</v>
      </c>
      <c r="T175" s="391">
        <v>2446937901</v>
      </c>
      <c r="U175" s="375">
        <f t="shared" si="225"/>
        <v>2446937901</v>
      </c>
      <c r="V175" s="392">
        <f>IFERROR(U175/VLOOKUP(YEAR(P175),$AQ$2:$AR$11,2,FALSE),"")</f>
        <v>3549.0900798456751</v>
      </c>
      <c r="W175" s="386">
        <f t="shared" si="227"/>
        <v>3316.9059422515679</v>
      </c>
      <c r="X175" s="375">
        <f t="shared" si="228"/>
        <v>3013495288.0900478</v>
      </c>
      <c r="Y175" s="379" t="s">
        <v>318</v>
      </c>
      <c r="Z175" s="379" t="str">
        <f t="shared" si="229"/>
        <v>CUMPLE</v>
      </c>
      <c r="AA175" s="383" t="str">
        <f t="shared" si="230"/>
        <v>CUMPLE</v>
      </c>
      <c r="AB175" s="387"/>
      <c r="AC175" s="975"/>
      <c r="AD175" s="978"/>
      <c r="AE175" s="383" t="str">
        <f>IF(F175&lt;&gt;"",F175,"")</f>
        <v/>
      </c>
      <c r="AF175" s="388" t="str">
        <f>IF(AE175&lt;&gt;"",(SUMIFS($X175:$X176,$M175:$M176,F175,AA175:AA176,"CUMPLE")),"")</f>
        <v/>
      </c>
      <c r="AG175" s="388" t="str">
        <f>IF(AF175&lt;&gt;"",IF(G175&gt;0,(IF(AF175&gt;=($G175*#REF!),"CUMPLE","NO CUMPLE")),""),"")</f>
        <v/>
      </c>
      <c r="AH175" s="393"/>
      <c r="AI175" s="421"/>
      <c r="AJ175" s="422"/>
    </row>
    <row r="176" spans="1:36" ht="39" customHeight="1" x14ac:dyDescent="0.25">
      <c r="A176" s="960"/>
      <c r="B176" s="373">
        <v>16</v>
      </c>
      <c r="C176" s="220"/>
      <c r="D176" s="374"/>
      <c r="E176" s="375"/>
      <c r="F176" s="220"/>
      <c r="G176" s="376"/>
      <c r="H176" s="419"/>
      <c r="I176" s="420"/>
      <c r="J176" s="389" t="s">
        <v>529</v>
      </c>
      <c r="K176" s="380">
        <v>16</v>
      </c>
      <c r="L176" s="380" t="s">
        <v>530</v>
      </c>
      <c r="M176" s="379" t="s">
        <v>52</v>
      </c>
      <c r="N176" s="380" t="s">
        <v>317</v>
      </c>
      <c r="O176" s="381">
        <v>0.33</v>
      </c>
      <c r="P176" s="382">
        <v>42827</v>
      </c>
      <c r="Q176" s="382">
        <v>43982</v>
      </c>
      <c r="R176" s="383" t="str">
        <f t="shared" si="142"/>
        <v>CUMPLE</v>
      </c>
      <c r="S176" s="383"/>
      <c r="T176" s="391">
        <v>41294825513</v>
      </c>
      <c r="U176" s="375">
        <f t="shared" si="225"/>
        <v>13627292419.290001</v>
      </c>
      <c r="V176" s="392"/>
      <c r="W176" s="386">
        <f t="shared" si="227"/>
        <v>15524.317437158452</v>
      </c>
      <c r="X176" s="375">
        <f t="shared" si="228"/>
        <v>14104246023.911819</v>
      </c>
      <c r="Y176" s="379" t="s">
        <v>318</v>
      </c>
      <c r="Z176" s="379" t="str">
        <f t="shared" si="229"/>
        <v>CUMPLE</v>
      </c>
      <c r="AA176" s="383" t="str">
        <f t="shared" si="230"/>
        <v>CUMPLE</v>
      </c>
      <c r="AB176" s="387"/>
      <c r="AC176" s="975"/>
      <c r="AD176" s="978"/>
      <c r="AE176" s="383"/>
      <c r="AF176" s="388"/>
      <c r="AG176" s="388" t="str">
        <f>IF(AF176&lt;&gt;"",IF(G176&gt;0,(IF(AF176&gt;=($G176*#REF!),"CUMPLE","NO CUMPLE")),""),"")</f>
        <v/>
      </c>
      <c r="AH176" s="393"/>
      <c r="AI176" s="421"/>
      <c r="AJ176" s="422"/>
    </row>
    <row r="177" spans="1:36" ht="111.75" customHeight="1" x14ac:dyDescent="0.25">
      <c r="A177" s="960"/>
      <c r="B177" s="373">
        <v>17</v>
      </c>
      <c r="C177" s="220"/>
      <c r="D177" s="374"/>
      <c r="E177" s="375"/>
      <c r="F177" s="220" t="str">
        <f>IF(Proponentes!D122&gt;0,Proponentes!D122,"")</f>
        <v/>
      </c>
      <c r="G177" s="376" t="str">
        <f>IF(Proponentes!F122&gt;0,Proponentes!F122,"")</f>
        <v/>
      </c>
      <c r="H177" s="419"/>
      <c r="I177" s="420"/>
      <c r="J177" s="389" t="s">
        <v>531</v>
      </c>
      <c r="K177" s="378">
        <v>17</v>
      </c>
      <c r="L177" s="380" t="s">
        <v>532</v>
      </c>
      <c r="M177" s="379" t="s">
        <v>52</v>
      </c>
      <c r="N177" s="380" t="s">
        <v>317</v>
      </c>
      <c r="O177" s="381">
        <v>0.98</v>
      </c>
      <c r="P177" s="382">
        <v>42467</v>
      </c>
      <c r="Q177" s="382">
        <v>42842</v>
      </c>
      <c r="R177" s="383" t="str">
        <f t="shared" si="142"/>
        <v>CUMPLE</v>
      </c>
      <c r="S177" s="383">
        <f t="shared" ref="S177:S178" si="234">IF(P177&gt;0,ROUND(((YEAR(Q177)-YEAR($P177))*12)+(MONTH(Q177)-MONTH($P177))+((DAY(Q177)-DAY($P177)+1)/30),0),"")</f>
        <v>12</v>
      </c>
      <c r="T177" s="391">
        <v>8208749727</v>
      </c>
      <c r="U177" s="375">
        <f t="shared" si="225"/>
        <v>8044574732.46</v>
      </c>
      <c r="V177" s="392">
        <f>IFERROR(U177/VLOOKUP(YEAR(P177),$AQ$2:$AR$11,2,FALSE),"")</f>
        <v>11668.020004873415</v>
      </c>
      <c r="W177" s="386">
        <f t="shared" si="227"/>
        <v>10904.689376088663</v>
      </c>
      <c r="X177" s="375">
        <f t="shared" si="228"/>
        <v>9907193820.1003284</v>
      </c>
      <c r="Y177" s="379" t="s">
        <v>318</v>
      </c>
      <c r="Z177" s="379" t="str">
        <f t="shared" si="229"/>
        <v>CUMPLE</v>
      </c>
      <c r="AA177" s="383" t="str">
        <f t="shared" si="230"/>
        <v>CUMPLE</v>
      </c>
      <c r="AB177" s="379"/>
      <c r="AC177" s="975"/>
      <c r="AD177" s="978"/>
      <c r="AE177" s="383" t="str">
        <f>IF(F177&lt;&gt;"",F177,"")</f>
        <v/>
      </c>
      <c r="AF177" s="388" t="str">
        <f>IF(AE177&lt;&gt;"",(SUMIFS($X177:$X179,$M177:$M179,F177,AA177:AA179,"CUMPLE")),"")</f>
        <v/>
      </c>
      <c r="AG177" s="388" t="str">
        <f>IF(AF177&lt;&gt;"",IF(G177&gt;0,(IF(AF177&gt;=($G177*#REF!),"CUMPLE","NO CUMPLE")),""),"")</f>
        <v/>
      </c>
      <c r="AH177" s="393"/>
      <c r="AI177" s="421"/>
      <c r="AJ177" s="422"/>
    </row>
    <row r="178" spans="1:36" ht="34.5" customHeight="1" x14ac:dyDescent="0.25">
      <c r="A178" s="960"/>
      <c r="B178" s="373">
        <v>18</v>
      </c>
      <c r="C178" s="220" t="str">
        <f>IF(Proponentes!H123="X",Proponentes!$B$93,"")</f>
        <v/>
      </c>
      <c r="D178" s="374" t="str">
        <f t="shared" ref="D178" si="235">C178</f>
        <v/>
      </c>
      <c r="E178" s="375" t="str">
        <f>IF(D178="","",$AO$14)</f>
        <v/>
      </c>
      <c r="F178" s="220" t="str">
        <f>IF(Proponentes!D123&gt;0,Proponentes!D123,"")</f>
        <v/>
      </c>
      <c r="G178" s="376" t="str">
        <f>IF(Proponentes!F123&gt;0,Proponentes!F123,"")</f>
        <v/>
      </c>
      <c r="H178" s="419"/>
      <c r="I178" s="420"/>
      <c r="J178" s="389" t="s">
        <v>533</v>
      </c>
      <c r="K178" s="380">
        <v>18</v>
      </c>
      <c r="L178" s="380" t="s">
        <v>534</v>
      </c>
      <c r="M178" s="379" t="s">
        <v>52</v>
      </c>
      <c r="N178" s="380" t="s">
        <v>317</v>
      </c>
      <c r="O178" s="381">
        <v>1</v>
      </c>
      <c r="P178" s="382">
        <v>42313</v>
      </c>
      <c r="Q178" s="382">
        <v>43773</v>
      </c>
      <c r="R178" s="383" t="str">
        <f t="shared" si="142"/>
        <v>CUMPLE</v>
      </c>
      <c r="S178" s="383">
        <f t="shared" si="234"/>
        <v>48</v>
      </c>
      <c r="T178" s="391">
        <v>8931016700</v>
      </c>
      <c r="U178" s="375">
        <f t="shared" si="225"/>
        <v>8931016700</v>
      </c>
      <c r="V178" s="392">
        <f>IFERROR(U178/VLOOKUP(YEAR(P178),$AQ$2:$AR$11,2,FALSE),"")</f>
        <v>13860.505470629316</v>
      </c>
      <c r="W178" s="386">
        <f t="shared" si="227"/>
        <v>10784.741147375489</v>
      </c>
      <c r="X178" s="375">
        <f t="shared" si="228"/>
        <v>9798217735.6604633</v>
      </c>
      <c r="Y178" s="379" t="s">
        <v>318</v>
      </c>
      <c r="Z178" s="379" t="str">
        <f t="shared" si="229"/>
        <v>CUMPLE</v>
      </c>
      <c r="AA178" s="383" t="str">
        <f t="shared" si="230"/>
        <v>CUMPLE</v>
      </c>
      <c r="AB178" s="387"/>
      <c r="AC178" s="975"/>
      <c r="AD178" s="978"/>
      <c r="AE178" s="383" t="str">
        <f>IF(F178&lt;&gt;"",F178,"")</f>
        <v/>
      </c>
      <c r="AF178" s="388" t="str">
        <f>IF(AE178&lt;&gt;"",(SUMIFS($X178:$X179,$M178:$M179,F178,AA178:AA179,"CUMPLE")),"")</f>
        <v/>
      </c>
      <c r="AG178" s="388" t="str">
        <f>IF(AF178&lt;&gt;"",IF(G178&gt;0,(IF(AF178&gt;=($G178*#REF!),"CUMPLE","NO CUMPLE")),""),"")</f>
        <v/>
      </c>
      <c r="AH178" s="393"/>
      <c r="AI178" s="421"/>
      <c r="AJ178" s="422"/>
    </row>
    <row r="179" spans="1:36" ht="27" customHeight="1" x14ac:dyDescent="0.25">
      <c r="A179" s="960"/>
      <c r="B179" s="373">
        <v>19</v>
      </c>
      <c r="C179" s="220"/>
      <c r="D179" s="374"/>
      <c r="E179" s="375"/>
      <c r="F179" s="220" t="str">
        <f>IF(Proponentes!D124&gt;0,Proponentes!D124,"")</f>
        <v/>
      </c>
      <c r="G179" s="376"/>
      <c r="H179" s="419"/>
      <c r="I179" s="420"/>
      <c r="J179" s="389" t="s">
        <v>535</v>
      </c>
      <c r="K179" s="378">
        <v>19</v>
      </c>
      <c r="L179" s="380" t="s">
        <v>536</v>
      </c>
      <c r="M179" s="379" t="s">
        <v>52</v>
      </c>
      <c r="N179" s="380" t="s">
        <v>317</v>
      </c>
      <c r="O179" s="381">
        <v>1</v>
      </c>
      <c r="P179" s="382">
        <v>42401</v>
      </c>
      <c r="Q179" s="382">
        <v>43982</v>
      </c>
      <c r="R179" s="383" t="str">
        <f t="shared" ref="R179:R181" si="236">IF(Q179&lt;&gt;"",IF(P179&gt;0,IF(P179&gt;=$P$18,IF(Q179&lt;=$Q$18,"CUMPLE","NO CUMPLE"),"NO CUMPLE"),""),"")</f>
        <v>CUMPLE</v>
      </c>
      <c r="S179" s="383"/>
      <c r="T179" s="391">
        <v>6643317059</v>
      </c>
      <c r="U179" s="375">
        <f>IF(T179&gt;0,T179*O179,"")</f>
        <v>6643317059</v>
      </c>
      <c r="V179" s="392"/>
      <c r="W179" s="386">
        <f t="shared" si="227"/>
        <v>7568.1184263439518</v>
      </c>
      <c r="X179" s="375">
        <f t="shared" si="228"/>
        <v>6875832361.4125652</v>
      </c>
      <c r="Y179" s="379" t="s">
        <v>318</v>
      </c>
      <c r="Z179" s="379" t="str">
        <f t="shared" si="229"/>
        <v>CUMPLE</v>
      </c>
      <c r="AA179" s="383" t="str">
        <f t="shared" si="230"/>
        <v>CUMPLE</v>
      </c>
      <c r="AB179" s="387"/>
      <c r="AC179" s="975"/>
      <c r="AD179" s="978"/>
      <c r="AE179" s="383"/>
      <c r="AF179" s="388"/>
      <c r="AG179" s="388" t="str">
        <f>IF(AF179&lt;&gt;"",IF(G179&gt;0,(IF(AF179&gt;=($G179*$H161),"CUMPLE","NO CUMPLE")),""),"")</f>
        <v/>
      </c>
      <c r="AH179" s="393"/>
      <c r="AI179" s="421"/>
      <c r="AJ179" s="422"/>
    </row>
    <row r="180" spans="1:36" ht="40.5" customHeight="1" x14ac:dyDescent="0.25">
      <c r="A180" s="960"/>
      <c r="B180" s="373">
        <v>20</v>
      </c>
      <c r="C180" s="220"/>
      <c r="D180" s="374"/>
      <c r="E180" s="375"/>
      <c r="F180" s="220" t="str">
        <f>IF(Proponentes!D125&gt;0,Proponentes!D125,"")</f>
        <v/>
      </c>
      <c r="G180" s="376" t="str">
        <f>IF(Proponentes!F125&gt;0,Proponentes!F125,"")</f>
        <v/>
      </c>
      <c r="H180" s="419"/>
      <c r="I180" s="420"/>
      <c r="J180" s="389" t="s">
        <v>537</v>
      </c>
      <c r="K180" s="380">
        <v>20</v>
      </c>
      <c r="L180" s="380" t="s">
        <v>538</v>
      </c>
      <c r="M180" s="379" t="s">
        <v>52</v>
      </c>
      <c r="N180" s="380" t="s">
        <v>317</v>
      </c>
      <c r="O180" s="381">
        <v>1</v>
      </c>
      <c r="P180" s="382">
        <v>42248</v>
      </c>
      <c r="Q180" s="382">
        <v>42613</v>
      </c>
      <c r="R180" s="383" t="str">
        <f t="shared" si="236"/>
        <v>CUMPLE</v>
      </c>
      <c r="S180" s="383">
        <f t="shared" ref="S180:S181" si="237">IF(P180&gt;0,ROUND(((YEAR(Q180)-YEAR($P180))*12)+(MONTH(Q180)-MONTH($P180))+((DAY(Q180)-DAY($P180)+1)/30),0),"")</f>
        <v>12</v>
      </c>
      <c r="T180" s="391">
        <v>5468510854</v>
      </c>
      <c r="U180" s="375">
        <f t="shared" si="225"/>
        <v>5468510854</v>
      </c>
      <c r="V180" s="392">
        <f>IFERROR(U180/VLOOKUP(YEAR(P180),$AQ$2:$AR$11,2,FALSE),"")</f>
        <v>8486.8640552494762</v>
      </c>
      <c r="W180" s="386">
        <f t="shared" si="227"/>
        <v>7931.6428976510433</v>
      </c>
      <c r="X180" s="375">
        <f t="shared" si="228"/>
        <v>7206103795.2313118</v>
      </c>
      <c r="Y180" s="379" t="s">
        <v>318</v>
      </c>
      <c r="Z180" s="379" t="str">
        <f t="shared" si="229"/>
        <v>CUMPLE</v>
      </c>
      <c r="AA180" s="383" t="str">
        <f t="shared" si="230"/>
        <v>CUMPLE</v>
      </c>
      <c r="AB180" s="387"/>
      <c r="AC180" s="975"/>
      <c r="AD180" s="978"/>
      <c r="AE180" s="383" t="str">
        <f>IF(F180&lt;&gt;"",F180,"")</f>
        <v/>
      </c>
      <c r="AF180" s="388" t="str">
        <f>IF(AE180&lt;&gt;"",(SUMIFS($X180:$X182,$M180:$M182,F180,AA180:AA182,"CUMPLE")),"")</f>
        <v/>
      </c>
      <c r="AG180" s="388" t="str">
        <f>IF(AF180&lt;&gt;"",IF(G180&gt;0,(IF(AF180&gt;=($G180*$H161),"CUMPLE","NO CUMPLE")),""),"")</f>
        <v/>
      </c>
      <c r="AH180" s="393"/>
      <c r="AI180" s="421"/>
      <c r="AJ180" s="422"/>
    </row>
    <row r="181" spans="1:36" ht="36.75" customHeight="1" x14ac:dyDescent="0.25">
      <c r="A181" s="961"/>
      <c r="B181" s="373">
        <v>21</v>
      </c>
      <c r="C181" s="220" t="str">
        <f>IF(Proponentes!H126="X",Proponentes!$B$93,"")</f>
        <v/>
      </c>
      <c r="D181" s="374" t="str">
        <f t="shared" ref="D181" si="238">C181</f>
        <v/>
      </c>
      <c r="E181" s="375" t="str">
        <f>IF(D181="","",$AO$14)</f>
        <v/>
      </c>
      <c r="F181" s="220" t="str">
        <f>IF(Proponentes!D126&gt;0,Proponentes!D126,"")</f>
        <v/>
      </c>
      <c r="G181" s="376" t="str">
        <f>IF(Proponentes!F126&gt;0,Proponentes!F126,"")</f>
        <v/>
      </c>
      <c r="H181" s="419"/>
      <c r="I181" s="420"/>
      <c r="J181" s="389" t="s">
        <v>539</v>
      </c>
      <c r="K181" s="380">
        <v>21</v>
      </c>
      <c r="L181" s="380" t="s">
        <v>540</v>
      </c>
      <c r="M181" s="379" t="s">
        <v>52</v>
      </c>
      <c r="N181" s="380" t="s">
        <v>317</v>
      </c>
      <c r="O181" s="381">
        <v>0.6</v>
      </c>
      <c r="P181" s="382">
        <v>43199</v>
      </c>
      <c r="Q181" s="382">
        <v>43563</v>
      </c>
      <c r="R181" s="383" t="str">
        <f t="shared" si="236"/>
        <v>CUMPLE</v>
      </c>
      <c r="S181" s="383">
        <f t="shared" si="237"/>
        <v>12</v>
      </c>
      <c r="T181" s="391">
        <v>8717402470</v>
      </c>
      <c r="U181" s="375">
        <f t="shared" si="225"/>
        <v>5230441482</v>
      </c>
      <c r="V181" s="392">
        <f>IFERROR(U181/VLOOKUP(YEAR(P181),$AQ$2:$AR$11,2,FALSE),"")</f>
        <v>6695.0336541046181</v>
      </c>
      <c r="W181" s="386">
        <f t="shared" si="227"/>
        <v>6316.0734510624116</v>
      </c>
      <c r="X181" s="375">
        <f t="shared" si="228"/>
        <v>5738316948.1999283</v>
      </c>
      <c r="Y181" s="379" t="s">
        <v>318</v>
      </c>
      <c r="Z181" s="379" t="str">
        <f t="shared" si="229"/>
        <v>CUMPLE</v>
      </c>
      <c r="AA181" s="383" t="str">
        <f t="shared" si="230"/>
        <v>CUMPLE</v>
      </c>
      <c r="AB181" s="387"/>
      <c r="AC181" s="976"/>
      <c r="AD181" s="979"/>
      <c r="AE181" s="383" t="str">
        <f>IF(F181&lt;&gt;"",F181,"")</f>
        <v/>
      </c>
      <c r="AF181" s="388" t="str">
        <f>IF(AE181&lt;&gt;"",(SUMIFS($X181:$X182,$M181:$M182,F181,AA181:AA182,"CUMPLE")),"")</f>
        <v/>
      </c>
      <c r="AG181" s="388" t="str">
        <f>IF(AF181&lt;&gt;"",IF(G181&gt;0,(IF(AF181&gt;=($G181*$H161),"CUMPLE","NO CUMPLE")),""),"")</f>
        <v/>
      </c>
      <c r="AH181" s="393"/>
      <c r="AI181" s="421"/>
      <c r="AJ181" s="422"/>
    </row>
    <row r="182" spans="1:36" x14ac:dyDescent="0.25">
      <c r="A182" s="69">
        <v>9</v>
      </c>
      <c r="B182" s="394"/>
      <c r="C182" s="222"/>
      <c r="D182" s="395" t="s">
        <v>270</v>
      </c>
      <c r="E182" s="396">
        <f t="shared" ref="E182" si="239">SUM(E161:E172)</f>
        <v>131459878772</v>
      </c>
      <c r="F182" s="394"/>
      <c r="G182" s="397">
        <f t="shared" ref="G182" si="240">IF((SUM(G161:G172))&gt;1,"ERROR &gt; 100%",SUM(G161:G172))</f>
        <v>1</v>
      </c>
      <c r="H182" s="396">
        <f t="shared" ref="H182:I182" si="241">SUM(H161:H172)</f>
        <v>131459878772</v>
      </c>
      <c r="I182" s="398">
        <f t="shared" si="241"/>
        <v>144695.78060726935</v>
      </c>
      <c r="J182" s="399"/>
      <c r="K182" s="399"/>
      <c r="L182" s="399"/>
      <c r="M182" s="400"/>
      <c r="N182" s="400"/>
      <c r="O182" s="400"/>
      <c r="P182" s="400"/>
      <c r="Q182" s="400"/>
      <c r="R182" s="394">
        <f t="shared" ref="R182" si="242">COUNTIF(R161:R172,"NO CUMPLE")</f>
        <v>0</v>
      </c>
      <c r="S182" s="400" t="e">
        <f t="shared" ref="S182:X182" si="243">SUM(S161:S172)</f>
        <v>#REF!</v>
      </c>
      <c r="T182" s="401"/>
      <c r="U182" s="396">
        <f t="shared" si="243"/>
        <v>56726979031.547501</v>
      </c>
      <c r="V182" s="402">
        <f t="shared" si="243"/>
        <v>69212.124450899166</v>
      </c>
      <c r="W182" s="403">
        <f t="shared" si="243"/>
        <v>78599.22216038745</v>
      </c>
      <c r="X182" s="401">
        <f t="shared" si="243"/>
        <v>71409436912.488159</v>
      </c>
      <c r="Y182" s="400"/>
      <c r="Z182" s="400"/>
      <c r="AA182" s="394"/>
      <c r="AB182" s="400"/>
      <c r="AC182" s="394"/>
      <c r="AD182" s="394">
        <f t="shared" ref="AD182" si="244">COUNTIF(AD161:AD172,"NO CUMPLE")</f>
        <v>0</v>
      </c>
      <c r="AE182" s="394"/>
      <c r="AF182" s="394"/>
      <c r="AG182" s="394"/>
      <c r="AH182" s="400"/>
      <c r="AI182" s="400"/>
      <c r="AJ182" s="404"/>
    </row>
    <row r="183" spans="1:36" ht="33" x14ac:dyDescent="0.25">
      <c r="A183" s="959">
        <f t="shared" ref="A183" si="245">A195</f>
        <v>10</v>
      </c>
      <c r="B183" s="373">
        <v>1</v>
      </c>
      <c r="C183" s="220" t="str">
        <f>IF(Proponentes!H119="X",Proponentes!$B$119,"")</f>
        <v/>
      </c>
      <c r="D183" s="374" t="str">
        <f t="shared" si="140"/>
        <v/>
      </c>
      <c r="E183" s="375" t="str">
        <f>IF(D183="","",$AO$3)</f>
        <v/>
      </c>
      <c r="F183" s="220" t="str">
        <f>IF(Proponentes!D119&gt;0,Proponentes!D119,"")</f>
        <v>SEGURIDAD NAPOLES LTDA</v>
      </c>
      <c r="G183" s="376">
        <f>IF(Proponentes!F119&gt;0,Proponentes!F119,"")</f>
        <v>0.85</v>
      </c>
      <c r="H183" s="964">
        <f>SUM(E183:E194)</f>
        <v>26267308500</v>
      </c>
      <c r="I183" s="966">
        <f>IF($F183&gt;0,(G195*H183)/$AR$13,"")</f>
        <v>28912.005270074824</v>
      </c>
      <c r="J183" s="377" t="s">
        <v>315</v>
      </c>
      <c r="K183" s="378">
        <v>1</v>
      </c>
      <c r="L183" s="378" t="s">
        <v>541</v>
      </c>
      <c r="M183" s="379" t="s">
        <v>55</v>
      </c>
      <c r="N183" s="380" t="s">
        <v>317</v>
      </c>
      <c r="O183" s="381">
        <v>1</v>
      </c>
      <c r="P183" s="382">
        <v>42618</v>
      </c>
      <c r="Q183" s="382">
        <v>43347</v>
      </c>
      <c r="R183" s="383" t="str">
        <f t="shared" si="142"/>
        <v>CUMPLE</v>
      </c>
      <c r="S183" s="379">
        <f t="shared" ref="S183:S187" si="246">IF(P183&gt;0,ROUND(((YEAR(Q183)-YEAR($P183))*12)+(MONTH(Q183)-MONTH($P183))+((DAY(Q183)-DAY($P183)+1)/30),0),"")</f>
        <v>24</v>
      </c>
      <c r="T183" s="384">
        <v>5155154673</v>
      </c>
      <c r="U183" s="375">
        <f t="shared" ref="U183:U194" si="247">IF(T183&gt;0,T183*O183,"")</f>
        <v>5155154673</v>
      </c>
      <c r="V183" s="385">
        <f t="shared" ref="V183:V189" si="248">IFERROR(U183/VLOOKUP(YEAR(P183),$AQ$2:$AR$11,2,FALSE),"")</f>
        <v>7477.1445170460729</v>
      </c>
      <c r="W183" s="386">
        <f t="shared" ref="W183:W194" si="249">IF(R183="CUMPLE",IFERROR(U183/VLOOKUP(YEAR(Q183),$AQ$3:$AR$13,2,FALSE),""),"")</f>
        <v>6598.6655517752506</v>
      </c>
      <c r="X183" s="375">
        <f t="shared" ref="X183:X194" si="250">IFERROR(W183*$AR$13,"")</f>
        <v>5995059219.0921612</v>
      </c>
      <c r="Y183" s="379" t="s">
        <v>318</v>
      </c>
      <c r="Z183" s="379" t="str">
        <f t="shared" ref="Z183:Z194" si="251">IF(T183&gt;0,IF(X183&gt;=$Z$18,"CUMPLE","NO CUMPLE"),"")</f>
        <v>CUMPLE</v>
      </c>
      <c r="AA183" s="383" t="str">
        <f t="shared" ref="AA183:AA194" si="252">IF(N183&gt;0,IF(N183="CUMPLE",IF(R183="CUMPLE",IF(Y183="INCLUIDA",IF(Z183="CUMPLE","CUMPLE","NO CUMPLE"),"NO CUMPLE"),"NO CUMPLE"),"NO CUMPLE"),"")</f>
        <v>CUMPLE</v>
      </c>
      <c r="AB183" s="379"/>
      <c r="AC183" s="966">
        <f>IF(F183&gt;0,SUMIFS(W183:W194,AA183:AA194,"CUMPLE"),"")</f>
        <v>31979.960818772743</v>
      </c>
      <c r="AD183" s="968" t="str">
        <f>IF($F183&gt;0,IF(AC183&lt;I183,"NO CUMPLE","CUMPLE"),"")</f>
        <v>CUMPLE</v>
      </c>
      <c r="AE183" s="383" t="str">
        <f t="shared" ref="AE183:AE189" si="253">IF(F183&lt;&gt;"",F183,"")</f>
        <v>SEGURIDAD NAPOLES LTDA</v>
      </c>
      <c r="AF183" s="388">
        <f>IF(AE183&lt;&gt;"",(SUMIFS($X183:$X194,$M183:$M194,F183,AA183:AA194,"CUMPLE")),"")</f>
        <v>23886580150.976009</v>
      </c>
      <c r="AG183" s="388" t="str">
        <f>IF(AF183&lt;&gt;"",IF(G183&gt;0,(IF(AF183&gt;=($G183*$H183:$H194),"CUMPLE","NO CUMPLE")),""),"")</f>
        <v>CUMPLE</v>
      </c>
      <c r="AH183" s="379"/>
      <c r="AI183" s="972" t="str">
        <f>IF(AC183&gt;I183,IF((COUNTIF(AG183:AG193,"NO CUMPLE"))&lt;1,"HABILITADO","RECHAZADO"),"")</f>
        <v>HABILITADO</v>
      </c>
      <c r="AJ183" s="970"/>
    </row>
    <row r="184" spans="1:36" ht="21" customHeight="1" x14ac:dyDescent="0.25">
      <c r="A184" s="960"/>
      <c r="B184" s="373">
        <v>2</v>
      </c>
      <c r="C184" s="220" t="str">
        <f>IF(Proponentes!H120="X",Proponentes!$B$119,"")</f>
        <v>UNION TEMPORAL NC SED 2021</v>
      </c>
      <c r="D184" s="374" t="str">
        <f t="shared" si="140"/>
        <v>UNION TEMPORAL NC SED 2021</v>
      </c>
      <c r="E184" s="375">
        <f>IF(D184="","",$AO$4)</f>
        <v>17613055238</v>
      </c>
      <c r="F184" s="220" t="str">
        <f>IF(Proponentes!D120&gt;0,Proponentes!D120,"")</f>
        <v>SEGURIDAD COSMOS LTDA.</v>
      </c>
      <c r="G184" s="376">
        <f>IF(Proponentes!F120&gt;0,Proponentes!F120,"")</f>
        <v>0.15</v>
      </c>
      <c r="H184" s="965"/>
      <c r="I184" s="967"/>
      <c r="J184" s="389" t="s">
        <v>319</v>
      </c>
      <c r="K184" s="380">
        <v>2</v>
      </c>
      <c r="L184" s="378" t="s">
        <v>542</v>
      </c>
      <c r="M184" s="379" t="s">
        <v>56</v>
      </c>
      <c r="N184" s="380" t="s">
        <v>317</v>
      </c>
      <c r="O184" s="381">
        <v>1</v>
      </c>
      <c r="P184" s="382">
        <v>42604</v>
      </c>
      <c r="Q184" s="382">
        <v>43890</v>
      </c>
      <c r="R184" s="383" t="str">
        <f t="shared" si="142"/>
        <v>CUMPLE</v>
      </c>
      <c r="S184" s="379">
        <f t="shared" si="246"/>
        <v>42</v>
      </c>
      <c r="T184" s="384">
        <v>2875830341</v>
      </c>
      <c r="U184" s="375">
        <f t="shared" si="247"/>
        <v>2875830341</v>
      </c>
      <c r="V184" s="385">
        <f t="shared" si="248"/>
        <v>4171.1646749969177</v>
      </c>
      <c r="W184" s="386">
        <f t="shared" si="249"/>
        <v>3276.1682757976446</v>
      </c>
      <c r="X184" s="375">
        <f t="shared" si="250"/>
        <v>2976484058.9373307</v>
      </c>
      <c r="Y184" s="379" t="s">
        <v>318</v>
      </c>
      <c r="Z184" s="379" t="str">
        <f t="shared" si="251"/>
        <v>CUMPLE</v>
      </c>
      <c r="AA184" s="383" t="str">
        <f t="shared" si="252"/>
        <v>CUMPLE</v>
      </c>
      <c r="AB184" s="387"/>
      <c r="AC184" s="967"/>
      <c r="AD184" s="969"/>
      <c r="AE184" s="383" t="str">
        <f t="shared" si="253"/>
        <v>SEGURIDAD COSMOS LTDA.</v>
      </c>
      <c r="AF184" s="388">
        <f>IF(AE184&lt;&gt;"",(SUMIFS($X183:$X194,$M183:$M194,F184,AA183:AA194,"CUMPLE")),"")</f>
        <v>5168045731.8603134</v>
      </c>
      <c r="AG184" s="388" t="str">
        <f>IF(AF184&lt;&gt;"",IF(G184&gt;0,(IF(AF184&gt;=($G184*$H183),"CUMPLE","NO CUMPLE")),""),"")</f>
        <v>CUMPLE</v>
      </c>
      <c r="AH184" s="387"/>
      <c r="AI184" s="973"/>
      <c r="AJ184" s="971"/>
    </row>
    <row r="185" spans="1:36" ht="33" x14ac:dyDescent="0.25">
      <c r="A185" s="960"/>
      <c r="B185" s="373">
        <v>3</v>
      </c>
      <c r="C185" s="220" t="str">
        <f>IF(Proponentes!H121="X",Proponentes!$B$119,"")</f>
        <v/>
      </c>
      <c r="D185" s="374" t="str">
        <f t="shared" si="140"/>
        <v/>
      </c>
      <c r="E185" s="375" t="str">
        <f>IF(D185="","",$AO$5)</f>
        <v/>
      </c>
      <c r="F185" s="220" t="str">
        <f>IF(Proponentes!D121&gt;0,Proponentes!D121,"")</f>
        <v/>
      </c>
      <c r="G185" s="376" t="str">
        <f>IF(Proponentes!F121&gt;0,Proponentes!F121,"")</f>
        <v/>
      </c>
      <c r="H185" s="965"/>
      <c r="I185" s="967"/>
      <c r="J185" s="389" t="s">
        <v>321</v>
      </c>
      <c r="K185" s="380">
        <v>3</v>
      </c>
      <c r="L185" s="380" t="s">
        <v>543</v>
      </c>
      <c r="M185" s="379" t="s">
        <v>55</v>
      </c>
      <c r="N185" s="380" t="s">
        <v>317</v>
      </c>
      <c r="O185" s="381">
        <v>1</v>
      </c>
      <c r="P185" s="382">
        <v>41091</v>
      </c>
      <c r="Q185" s="382">
        <v>42185</v>
      </c>
      <c r="R185" s="383" t="str">
        <f t="shared" si="142"/>
        <v>CUMPLE</v>
      </c>
      <c r="S185" s="379">
        <f t="shared" si="246"/>
        <v>36</v>
      </c>
      <c r="T185" s="384">
        <v>4031535924</v>
      </c>
      <c r="U185" s="375">
        <f t="shared" si="247"/>
        <v>4031535924</v>
      </c>
      <c r="V185" s="385">
        <f t="shared" si="248"/>
        <v>7114.0566860772897</v>
      </c>
      <c r="W185" s="386">
        <f t="shared" si="249"/>
        <v>6256.7485434934433</v>
      </c>
      <c r="X185" s="375">
        <f t="shared" si="250"/>
        <v>5684418727.2259245</v>
      </c>
      <c r="Y185" s="379" t="s">
        <v>318</v>
      </c>
      <c r="Z185" s="379" t="str">
        <f t="shared" si="251"/>
        <v>CUMPLE</v>
      </c>
      <c r="AA185" s="383" t="str">
        <f t="shared" si="252"/>
        <v>CUMPLE</v>
      </c>
      <c r="AB185" s="387"/>
      <c r="AC185" s="967"/>
      <c r="AD185" s="969"/>
      <c r="AE185" s="383" t="str">
        <f t="shared" si="253"/>
        <v/>
      </c>
      <c r="AF185" s="388" t="str">
        <f>IF(AE185&lt;&gt;"",(SUMIFS($X183:$X193,$M183:$M193,F185,AA183:AA193,"CUMPLE")),"")</f>
        <v/>
      </c>
      <c r="AG185" s="388" t="str">
        <f>IF(AF185&lt;&gt;"",IF(G185&gt;0,(IF(AF185&gt;=($G185*$H183),"CUMPLE","NO CUMPLE")),""),"")</f>
        <v/>
      </c>
      <c r="AH185" s="387"/>
      <c r="AI185" s="973"/>
      <c r="AJ185" s="971"/>
    </row>
    <row r="186" spans="1:36" ht="49.5" x14ac:dyDescent="0.25">
      <c r="A186" s="960"/>
      <c r="B186" s="373">
        <v>4</v>
      </c>
      <c r="C186" s="220" t="str">
        <f>IF(Proponentes!H122="X",Proponentes!$B$119,"")</f>
        <v/>
      </c>
      <c r="D186" s="374" t="str">
        <f t="shared" si="140"/>
        <v/>
      </c>
      <c r="E186" s="375" t="str">
        <f>IF(D186="","",$AO$6)</f>
        <v/>
      </c>
      <c r="F186" s="220" t="str">
        <f>IF(Proponentes!D122&gt;0,Proponentes!D122,"")</f>
        <v/>
      </c>
      <c r="G186" s="376" t="str">
        <f>IF(Proponentes!F122&gt;0,Proponentes!F122,"")</f>
        <v/>
      </c>
      <c r="H186" s="965"/>
      <c r="I186" s="967"/>
      <c r="J186" s="389" t="s">
        <v>358</v>
      </c>
      <c r="K186" s="378">
        <v>4</v>
      </c>
      <c r="L186" s="380" t="s">
        <v>544</v>
      </c>
      <c r="M186" s="379" t="s">
        <v>55</v>
      </c>
      <c r="N186" s="380" t="s">
        <v>317</v>
      </c>
      <c r="O186" s="381">
        <v>1</v>
      </c>
      <c r="P186" s="382">
        <v>43182</v>
      </c>
      <c r="Q186" s="382">
        <v>43553</v>
      </c>
      <c r="R186" s="383" t="str">
        <f t="shared" si="142"/>
        <v>CUMPLE</v>
      </c>
      <c r="S186" s="379">
        <f t="shared" si="246"/>
        <v>12</v>
      </c>
      <c r="T186" s="384">
        <v>3763694769</v>
      </c>
      <c r="U186" s="375">
        <f t="shared" si="247"/>
        <v>3763694769</v>
      </c>
      <c r="V186" s="385">
        <f t="shared" si="248"/>
        <v>4817.5786363252364</v>
      </c>
      <c r="W186" s="386">
        <f t="shared" si="249"/>
        <v>4544.8883598433067</v>
      </c>
      <c r="X186" s="375">
        <f t="shared" si="250"/>
        <v>4129149242.0149999</v>
      </c>
      <c r="Y186" s="379" t="s">
        <v>318</v>
      </c>
      <c r="Z186" s="379" t="str">
        <f t="shared" si="251"/>
        <v>CUMPLE</v>
      </c>
      <c r="AA186" s="383" t="str">
        <f t="shared" si="252"/>
        <v>CUMPLE</v>
      </c>
      <c r="AB186" s="387"/>
      <c r="AC186" s="967"/>
      <c r="AD186" s="969"/>
      <c r="AE186" s="383" t="str">
        <f t="shared" si="253"/>
        <v/>
      </c>
      <c r="AF186" s="388" t="str">
        <f>IF(AE186&lt;&gt;"",(SUMIFS($X183:$X193,$M183:$M193,F186,AA183:AA193,"CUMPLE")),"")</f>
        <v/>
      </c>
      <c r="AG186" s="388" t="str">
        <f>IF(AF186&lt;&gt;"",IF(G186&gt;0,(IF(AF186&gt;=($G186*$H183),"CUMPLE","NO CUMPLE")),""),"")</f>
        <v/>
      </c>
      <c r="AH186" s="387"/>
      <c r="AI186" s="973"/>
      <c r="AJ186" s="971"/>
    </row>
    <row r="187" spans="1:36" ht="33" x14ac:dyDescent="0.25">
      <c r="A187" s="960"/>
      <c r="B187" s="373">
        <v>5</v>
      </c>
      <c r="C187" s="220" t="str">
        <f>IF(Proponentes!H123="X",Proponentes!$B$119,"")</f>
        <v/>
      </c>
      <c r="D187" s="374" t="str">
        <f t="shared" si="140"/>
        <v/>
      </c>
      <c r="E187" s="375" t="str">
        <f>IF(D187="","",$AO$7)</f>
        <v/>
      </c>
      <c r="F187" s="220" t="str">
        <f>IF(Proponentes!D123&gt;0,Proponentes!D123,"")</f>
        <v/>
      </c>
      <c r="G187" s="376" t="str">
        <f>IF(Proponentes!F123&gt;0,Proponentes!F123,"")</f>
        <v/>
      </c>
      <c r="H187" s="965"/>
      <c r="I187" s="967"/>
      <c r="J187" s="389" t="s">
        <v>341</v>
      </c>
      <c r="K187" s="380">
        <v>5</v>
      </c>
      <c r="L187" s="380" t="s">
        <v>545</v>
      </c>
      <c r="M187" s="379" t="s">
        <v>55</v>
      </c>
      <c r="N187" s="380" t="s">
        <v>317</v>
      </c>
      <c r="O187" s="381">
        <v>0.7</v>
      </c>
      <c r="P187" s="382">
        <v>43412</v>
      </c>
      <c r="Q187" s="382">
        <v>43784</v>
      </c>
      <c r="R187" s="383" t="str">
        <f t="shared" si="142"/>
        <v>CUMPLE</v>
      </c>
      <c r="S187" s="379">
        <f t="shared" si="246"/>
        <v>12</v>
      </c>
      <c r="T187" s="384">
        <v>6658651069</v>
      </c>
      <c r="U187" s="375">
        <f t="shared" si="247"/>
        <v>4661055748.2999992</v>
      </c>
      <c r="V187" s="385">
        <f t="shared" si="248"/>
        <v>5966.2124518395058</v>
      </c>
      <c r="W187" s="386">
        <f t="shared" si="249"/>
        <v>5628.5058473692079</v>
      </c>
      <c r="X187" s="375">
        <f t="shared" si="250"/>
        <v>5113643903.4869566</v>
      </c>
      <c r="Y187" s="379" t="s">
        <v>318</v>
      </c>
      <c r="Z187" s="379" t="str">
        <f t="shared" si="251"/>
        <v>CUMPLE</v>
      </c>
      <c r="AA187" s="383" t="str">
        <f t="shared" si="252"/>
        <v>CUMPLE</v>
      </c>
      <c r="AB187" s="387"/>
      <c r="AC187" s="967"/>
      <c r="AD187" s="969"/>
      <c r="AE187" s="383" t="str">
        <f t="shared" si="253"/>
        <v/>
      </c>
      <c r="AF187" s="388" t="str">
        <f>IF(AE187&lt;&gt;"",(SUMIFS($X187:$X195,$M187:$M195,F187,AA187:AA195,"CUMPLE")),"")</f>
        <v/>
      </c>
      <c r="AG187" s="388" t="str">
        <f>IF(AF187&lt;&gt;"",IF(G187&gt;0,(IF(AF187&gt;=($G187*$H183),"CUMPLE","NO CUMPLE")),""),"")</f>
        <v/>
      </c>
      <c r="AH187" s="387"/>
      <c r="AI187" s="973"/>
      <c r="AJ187" s="971"/>
    </row>
    <row r="188" spans="1:36" ht="33" x14ac:dyDescent="0.25">
      <c r="A188" s="960"/>
      <c r="B188" s="373">
        <v>6</v>
      </c>
      <c r="C188" s="220" t="str">
        <f>IF(Proponentes!H124="X",Proponentes!$B$119,"")</f>
        <v/>
      </c>
      <c r="D188" s="374" t="str">
        <f t="shared" si="140"/>
        <v/>
      </c>
      <c r="E188" s="375" t="str">
        <f>IF(D188="","",$AO$8)</f>
        <v/>
      </c>
      <c r="F188" s="220" t="str">
        <f>IF(Proponentes!D124&gt;0,Proponentes!D124,"")</f>
        <v/>
      </c>
      <c r="G188" s="376" t="str">
        <f>IF(Proponentes!F124&gt;0,Proponentes!F124,"")</f>
        <v/>
      </c>
      <c r="H188" s="965"/>
      <c r="I188" s="967"/>
      <c r="J188" s="389" t="s">
        <v>341</v>
      </c>
      <c r="K188" s="380">
        <v>6</v>
      </c>
      <c r="L188" s="380" t="s">
        <v>546</v>
      </c>
      <c r="M188" s="379" t="s">
        <v>56</v>
      </c>
      <c r="N188" s="380" t="s">
        <v>317</v>
      </c>
      <c r="O188" s="381">
        <v>0.3</v>
      </c>
      <c r="P188" s="382">
        <v>43412</v>
      </c>
      <c r="Q188" s="382">
        <v>43784</v>
      </c>
      <c r="R188" s="383" t="str">
        <f>IF(Q188&lt;&gt;"",IF(P188&gt;0,IF(P188&gt;=$P$18,IF(Q188&lt;=$Q$18,"CUMPLE","NO CUMPLE"),"NO CUMPLE"),""),"")</f>
        <v>CUMPLE</v>
      </c>
      <c r="S188" s="379">
        <f>IF(P188&gt;0,ROUND(((YEAR(Q188)-YEAR($P188))*12)+(MONTH(Q188)-MONTH($P188))+((DAY(Q188)-DAY($P188)+1)/30),0),"")</f>
        <v>12</v>
      </c>
      <c r="T188" s="384">
        <v>6658651069</v>
      </c>
      <c r="U188" s="375">
        <f t="shared" si="247"/>
        <v>1997595320.6999998</v>
      </c>
      <c r="V188" s="385">
        <f t="shared" si="248"/>
        <v>2556.9481936455027</v>
      </c>
      <c r="W188" s="386">
        <f>IF(R188="CUMPLE",IFERROR(U188/VLOOKUP(YEAR(Q188),$AQ$3:$AR$13,2,FALSE),""),"")</f>
        <v>2412.2167917296611</v>
      </c>
      <c r="X188" s="375">
        <f t="shared" si="250"/>
        <v>2191561672.9229822</v>
      </c>
      <c r="Y188" s="379" t="s">
        <v>318</v>
      </c>
      <c r="Z188" s="379" t="str">
        <f t="shared" si="251"/>
        <v>CUMPLE</v>
      </c>
      <c r="AA188" s="383" t="str">
        <f t="shared" si="252"/>
        <v>CUMPLE</v>
      </c>
      <c r="AB188" s="387"/>
      <c r="AC188" s="967"/>
      <c r="AD188" s="969"/>
      <c r="AE188" s="383" t="str">
        <f t="shared" si="253"/>
        <v/>
      </c>
      <c r="AF188" s="388" t="str">
        <f>IF(AE188&lt;&gt;"",(SUMIFS($X188:$X195,$M188:$M195,F188,AA188:AA195,"CUMPLE")),"")</f>
        <v/>
      </c>
      <c r="AG188" s="388" t="str">
        <f>IF(AF188&lt;&gt;"",IF(G188&gt;0,(IF(AF188&gt;=($G188*$H183),"CUMPLE","NO CUMPLE")),""),"")</f>
        <v/>
      </c>
      <c r="AH188" s="387"/>
      <c r="AI188" s="973"/>
      <c r="AJ188" s="971"/>
    </row>
    <row r="189" spans="1:36" ht="49.5" x14ac:dyDescent="0.25">
      <c r="A189" s="960"/>
      <c r="B189" s="373">
        <v>7</v>
      </c>
      <c r="C189" s="220" t="str">
        <f>IF(Proponentes!H125="X",Proponentes!$B$119,"")</f>
        <v/>
      </c>
      <c r="D189" s="374" t="str">
        <f t="shared" si="140"/>
        <v/>
      </c>
      <c r="E189" s="375" t="str">
        <f>IF(D189="","",$AO$9)</f>
        <v/>
      </c>
      <c r="F189" s="220" t="str">
        <f>IF(Proponentes!D125&gt;0,Proponentes!D125,"")</f>
        <v/>
      </c>
      <c r="G189" s="376" t="str">
        <f>IF(Proponentes!F125&gt;0,Proponentes!F125,"")</f>
        <v/>
      </c>
      <c r="H189" s="965"/>
      <c r="I189" s="967"/>
      <c r="J189" s="389" t="s">
        <v>435</v>
      </c>
      <c r="K189" s="378">
        <v>7</v>
      </c>
      <c r="L189" s="380" t="s">
        <v>547</v>
      </c>
      <c r="M189" s="379" t="s">
        <v>55</v>
      </c>
      <c r="N189" s="380" t="s">
        <v>317</v>
      </c>
      <c r="O189" s="381">
        <v>1</v>
      </c>
      <c r="P189" s="382">
        <v>42899</v>
      </c>
      <c r="Q189" s="382">
        <v>43054</v>
      </c>
      <c r="R189" s="383" t="str">
        <f>IF(Q189&lt;&gt;"",IF(P189&gt;0,IF(P189&gt;=$P$18,IF(Q189&lt;=$Q$18,"CUMPLE","NO CUMPLE"),"NO CUMPLE"),""),"")</f>
        <v>CUMPLE</v>
      </c>
      <c r="S189" s="379">
        <f>IF(P189&gt;0,ROUND(((YEAR(Q189)-YEAR($P189))*12)+(MONTH(Q189)-MONTH($P189))+((DAY(Q189)-DAY($P189)+1)/30),0),"")</f>
        <v>5</v>
      </c>
      <c r="T189" s="384">
        <v>2406999014</v>
      </c>
      <c r="U189" s="375">
        <f t="shared" si="247"/>
        <v>2406999014</v>
      </c>
      <c r="V189" s="385">
        <f t="shared" si="248"/>
        <v>3262.767448764228</v>
      </c>
      <c r="W189" s="386">
        <f t="shared" si="249"/>
        <v>3262.767448764228</v>
      </c>
      <c r="X189" s="375">
        <f t="shared" si="250"/>
        <v>2964309059.1559691</v>
      </c>
      <c r="Y189" s="379" t="s">
        <v>318</v>
      </c>
      <c r="Z189" s="379" t="str">
        <f t="shared" si="251"/>
        <v>CUMPLE</v>
      </c>
      <c r="AA189" s="383" t="str">
        <f t="shared" si="252"/>
        <v>CUMPLE</v>
      </c>
      <c r="AB189" s="387"/>
      <c r="AC189" s="967"/>
      <c r="AD189" s="969"/>
      <c r="AE189" s="383" t="str">
        <f t="shared" si="253"/>
        <v/>
      </c>
      <c r="AF189" s="388" t="str">
        <f>IF(AE189&lt;&gt;"",(SUMIFS($X189:$X195,$M189:$M195,F189,AA189:AA195,"CUMPLE")),"")</f>
        <v/>
      </c>
      <c r="AG189" s="388" t="str">
        <f>IF(AF189&lt;&gt;"",IF(G189&gt;0,(IF(AF189&gt;=($G189*$H183),"CUMPLE","NO CUMPLE")),""),"")</f>
        <v/>
      </c>
      <c r="AH189" s="387"/>
      <c r="AI189" s="973"/>
      <c r="AJ189" s="971"/>
    </row>
    <row r="190" spans="1:36" x14ac:dyDescent="0.25">
      <c r="A190" s="960"/>
      <c r="B190" s="373">
        <v>8</v>
      </c>
      <c r="C190" s="220" t="str">
        <f>IF(Proponentes!H126="X",Proponentes!$B$119,"")</f>
        <v/>
      </c>
      <c r="D190" s="374" t="str">
        <f t="shared" si="140"/>
        <v/>
      </c>
      <c r="E190" s="375" t="str">
        <f>IF(D190="","",$AO$10)</f>
        <v/>
      </c>
      <c r="F190" s="220"/>
      <c r="G190" s="376"/>
      <c r="H190" s="965"/>
      <c r="I190" s="967"/>
      <c r="J190" s="389"/>
      <c r="K190" s="380"/>
      <c r="L190" s="380"/>
      <c r="M190" s="379"/>
      <c r="N190" s="380"/>
      <c r="O190" s="381"/>
      <c r="P190" s="382"/>
      <c r="Q190" s="382"/>
      <c r="R190" s="383" t="str">
        <f t="shared" si="142"/>
        <v/>
      </c>
      <c r="S190" s="379"/>
      <c r="T190" s="391"/>
      <c r="U190" s="375" t="str">
        <f t="shared" si="247"/>
        <v/>
      </c>
      <c r="V190" s="385"/>
      <c r="W190" s="386" t="str">
        <f t="shared" si="249"/>
        <v/>
      </c>
      <c r="X190" s="375" t="str">
        <f t="shared" si="250"/>
        <v/>
      </c>
      <c r="Y190" s="379"/>
      <c r="Z190" s="379" t="str">
        <f t="shared" si="251"/>
        <v/>
      </c>
      <c r="AA190" s="383" t="str">
        <f t="shared" si="252"/>
        <v/>
      </c>
      <c r="AB190" s="387"/>
      <c r="AC190" s="967"/>
      <c r="AD190" s="969"/>
      <c r="AE190" s="383"/>
      <c r="AF190" s="388"/>
      <c r="AG190" s="388" t="str">
        <f>IF(AF190&lt;&gt;"",IF(G190&gt;0,(IF(AF190&gt;=($G190*$H183),"CUMPLE","NO CUMPLE")),""),"")</f>
        <v/>
      </c>
      <c r="AH190" s="387"/>
      <c r="AI190" s="973"/>
      <c r="AJ190" s="971"/>
    </row>
    <row r="191" spans="1:36" x14ac:dyDescent="0.25">
      <c r="A191" s="960"/>
      <c r="B191" s="373">
        <v>9</v>
      </c>
      <c r="C191" s="220" t="str">
        <f>IF(Proponentes!H127="X",Proponentes!$B$119,"")</f>
        <v/>
      </c>
      <c r="D191" s="374" t="str">
        <f t="shared" si="140"/>
        <v/>
      </c>
      <c r="E191" s="375" t="str">
        <f>IF(D191="","",$AO$11)</f>
        <v/>
      </c>
      <c r="F191" s="220"/>
      <c r="G191" s="376"/>
      <c r="H191" s="965"/>
      <c r="I191" s="967"/>
      <c r="J191" s="389"/>
      <c r="K191" s="380"/>
      <c r="L191" s="380"/>
      <c r="M191" s="379"/>
      <c r="N191" s="380"/>
      <c r="O191" s="381"/>
      <c r="P191" s="382"/>
      <c r="Q191" s="382"/>
      <c r="R191" s="383" t="str">
        <f t="shared" si="142"/>
        <v/>
      </c>
      <c r="S191" s="383"/>
      <c r="T191" s="391"/>
      <c r="U191" s="375" t="str">
        <f t="shared" si="247"/>
        <v/>
      </c>
      <c r="V191" s="392"/>
      <c r="W191" s="386" t="str">
        <f t="shared" si="249"/>
        <v/>
      </c>
      <c r="X191" s="375" t="str">
        <f t="shared" si="250"/>
        <v/>
      </c>
      <c r="Y191" s="379"/>
      <c r="Z191" s="379" t="str">
        <f t="shared" si="251"/>
        <v/>
      </c>
      <c r="AA191" s="383" t="str">
        <f t="shared" si="252"/>
        <v/>
      </c>
      <c r="AB191" s="387"/>
      <c r="AC191" s="967"/>
      <c r="AD191" s="969"/>
      <c r="AE191" s="383"/>
      <c r="AF191" s="388"/>
      <c r="AG191" s="388" t="str">
        <f>IF(AF191&lt;&gt;"",IF(G191&gt;0,(IF(AF191&gt;=($G191*$H183),"CUMPLE","NO CUMPLE")),""),"")</f>
        <v/>
      </c>
      <c r="AH191" s="393"/>
      <c r="AI191" s="973"/>
      <c r="AJ191" s="971"/>
    </row>
    <row r="192" spans="1:36" x14ac:dyDescent="0.25">
      <c r="A192" s="960"/>
      <c r="B192" s="373">
        <v>10</v>
      </c>
      <c r="C192" s="220" t="str">
        <f>IF(Proponentes!H128="X",Proponentes!$B$119,"")</f>
        <v/>
      </c>
      <c r="D192" s="374" t="str">
        <f t="shared" si="140"/>
        <v/>
      </c>
      <c r="E192" s="375" t="str">
        <f>IF(D192="","",$AO$12)</f>
        <v/>
      </c>
      <c r="F192" s="220"/>
      <c r="G192" s="376"/>
      <c r="H192" s="965"/>
      <c r="I192" s="967"/>
      <c r="J192" s="389"/>
      <c r="K192" s="378"/>
      <c r="L192" s="380"/>
      <c r="M192" s="379"/>
      <c r="N192" s="380"/>
      <c r="O192" s="381"/>
      <c r="P192" s="382"/>
      <c r="Q192" s="382"/>
      <c r="R192" s="383" t="str">
        <f t="shared" si="142"/>
        <v/>
      </c>
      <c r="S192" s="383"/>
      <c r="T192" s="391"/>
      <c r="U192" s="375" t="str">
        <f t="shared" si="247"/>
        <v/>
      </c>
      <c r="V192" s="392"/>
      <c r="W192" s="386" t="str">
        <f t="shared" si="249"/>
        <v/>
      </c>
      <c r="X192" s="375" t="str">
        <f t="shared" si="250"/>
        <v/>
      </c>
      <c r="Y192" s="379"/>
      <c r="Z192" s="379" t="str">
        <f t="shared" si="251"/>
        <v/>
      </c>
      <c r="AA192" s="383" t="str">
        <f t="shared" si="252"/>
        <v/>
      </c>
      <c r="AB192" s="387"/>
      <c r="AC192" s="967"/>
      <c r="AD192" s="969"/>
      <c r="AE192" s="383"/>
      <c r="AF192" s="388"/>
      <c r="AG192" s="388" t="str">
        <f>IF(AF192&lt;&gt;"",IF(G192&gt;0,(IF(AF192&gt;=($G192*$H183),"CUMPLE","NO CUMPLE")),""),"")</f>
        <v/>
      </c>
      <c r="AH192" s="393"/>
      <c r="AI192" s="973"/>
      <c r="AJ192" s="971"/>
    </row>
    <row r="193" spans="1:36" x14ac:dyDescent="0.25">
      <c r="A193" s="960"/>
      <c r="B193" s="373">
        <v>11</v>
      </c>
      <c r="C193" s="220" t="str">
        <f>IF(Proponentes!H129="X",Proponentes!$B$119,"")</f>
        <v/>
      </c>
      <c r="D193" s="374" t="str">
        <f t="shared" si="140"/>
        <v/>
      </c>
      <c r="E193" s="375" t="str">
        <f>IF(D193="","",$AO$13)</f>
        <v/>
      </c>
      <c r="F193" s="220" t="str">
        <f>IF(Proponentes!D129&gt;0,Proponentes!D129,"")</f>
        <v/>
      </c>
      <c r="G193" s="376" t="str">
        <f>IF(Proponentes!F129&gt;0,Proponentes!F129,"")</f>
        <v/>
      </c>
      <c r="H193" s="965"/>
      <c r="I193" s="967"/>
      <c r="J193" s="389"/>
      <c r="K193" s="380"/>
      <c r="L193" s="380"/>
      <c r="M193" s="379"/>
      <c r="N193" s="380"/>
      <c r="O193" s="381"/>
      <c r="P193" s="382"/>
      <c r="Q193" s="382"/>
      <c r="R193" s="383" t="str">
        <f t="shared" si="142"/>
        <v/>
      </c>
      <c r="S193" s="383" t="str">
        <f t="shared" ref="S193:S194" si="254">IF(P193&gt;0,ROUND(((YEAR(Q193)-YEAR($P193))*12)+(MONTH(Q193)-MONTH($P193))+((DAY(Q193)-DAY($P193)+1)/30),0),"")</f>
        <v/>
      </c>
      <c r="T193" s="391"/>
      <c r="U193" s="375" t="str">
        <f t="shared" si="247"/>
        <v/>
      </c>
      <c r="V193" s="392" t="str">
        <f>IFERROR(U193/VLOOKUP(YEAR(P193),$AQ$2:$AR$11,2,FALSE),"")</f>
        <v/>
      </c>
      <c r="W193" s="386" t="str">
        <f t="shared" si="249"/>
        <v/>
      </c>
      <c r="X193" s="375" t="str">
        <f t="shared" si="250"/>
        <v/>
      </c>
      <c r="Y193" s="379"/>
      <c r="Z193" s="379" t="str">
        <f t="shared" si="251"/>
        <v/>
      </c>
      <c r="AA193" s="383" t="str">
        <f t="shared" si="252"/>
        <v/>
      </c>
      <c r="AB193" s="387"/>
      <c r="AC193" s="967"/>
      <c r="AD193" s="969"/>
      <c r="AE193" s="383" t="str">
        <f>IF(F193&lt;&gt;"",F193,"")</f>
        <v/>
      </c>
      <c r="AF193" s="388" t="str">
        <f>IF(AE193&lt;&gt;"",(SUMIFS($X193:$X195,$M193:$M195,F193,AA193:AA195,"CUMPLE")),"")</f>
        <v/>
      </c>
      <c r="AG193" s="388" t="str">
        <f>IF(AF193&lt;&gt;"",IF(G193&gt;0,(IF(AF193&gt;=($G193*$H183),"CUMPLE","NO CUMPLE")),""),"")</f>
        <v/>
      </c>
      <c r="AH193" s="393"/>
      <c r="AI193" s="973"/>
      <c r="AJ193" s="971"/>
    </row>
    <row r="194" spans="1:36" ht="49.5" x14ac:dyDescent="0.25">
      <c r="A194" s="960"/>
      <c r="B194" s="373">
        <v>12</v>
      </c>
      <c r="C194" s="220" t="str">
        <f>IF(Proponentes!H130="X",Proponentes!$B$119,"")</f>
        <v>UNION TEMPORAL NC SED 2021</v>
      </c>
      <c r="D194" s="374" t="str">
        <f t="shared" si="140"/>
        <v>UNION TEMPORAL NC SED 2021</v>
      </c>
      <c r="E194" s="375">
        <f>IF(D194="","",$AO$14)</f>
        <v>8654253262</v>
      </c>
      <c r="F194" s="220" t="str">
        <f>IF(Proponentes!D130&gt;0,Proponentes!D130,"")</f>
        <v/>
      </c>
      <c r="G194" s="376" t="str">
        <f>IF(Proponentes!F130&gt;0,Proponentes!F130,"")</f>
        <v/>
      </c>
      <c r="H194" s="965"/>
      <c r="I194" s="967"/>
      <c r="J194" s="389"/>
      <c r="K194" s="380"/>
      <c r="L194" s="380"/>
      <c r="M194" s="379"/>
      <c r="N194" s="380"/>
      <c r="O194" s="381"/>
      <c r="P194" s="382"/>
      <c r="Q194" s="382"/>
      <c r="R194" s="383" t="str">
        <f t="shared" si="142"/>
        <v/>
      </c>
      <c r="S194" s="383" t="str">
        <f t="shared" si="254"/>
        <v/>
      </c>
      <c r="T194" s="391"/>
      <c r="U194" s="375" t="str">
        <f t="shared" si="247"/>
        <v/>
      </c>
      <c r="V194" s="392" t="str">
        <f>IFERROR(U194/VLOOKUP(YEAR(P194),$AQ$2:$AR$11,2,FALSE),"")</f>
        <v/>
      </c>
      <c r="W194" s="386" t="str">
        <f t="shared" si="249"/>
        <v/>
      </c>
      <c r="X194" s="375" t="str">
        <f t="shared" si="250"/>
        <v/>
      </c>
      <c r="Y194" s="379"/>
      <c r="Z194" s="379" t="str">
        <f t="shared" si="251"/>
        <v/>
      </c>
      <c r="AA194" s="383" t="str">
        <f t="shared" si="252"/>
        <v/>
      </c>
      <c r="AB194" s="387"/>
      <c r="AC194" s="967"/>
      <c r="AD194" s="969"/>
      <c r="AE194" s="383" t="str">
        <f>IF(F194&lt;&gt;"",F194,"")</f>
        <v/>
      </c>
      <c r="AF194" s="388" t="str">
        <f>IF(AE194&lt;&gt;"",(SUMIFS($X194:$X195,$M194:$M195,F194,AA194:AA195,"CUMPLE")),"")</f>
        <v/>
      </c>
      <c r="AG194" s="388" t="str">
        <f>IF(AF194&lt;&gt;"",IF(G194&gt;0,(IF(AF194&gt;=($G194*$H183),"CUMPLE","NO CUMPLE")),""),"")</f>
        <v/>
      </c>
      <c r="AH194" s="393"/>
      <c r="AI194" s="973"/>
      <c r="AJ194" s="971"/>
    </row>
    <row r="195" spans="1:36" x14ac:dyDescent="0.25">
      <c r="A195" s="69">
        <v>10</v>
      </c>
      <c r="B195" s="394"/>
      <c r="C195" s="222"/>
      <c r="D195" s="395" t="s">
        <v>270</v>
      </c>
      <c r="E195" s="396">
        <f>SUM(E183:E194)</f>
        <v>26267308500</v>
      </c>
      <c r="F195" s="394"/>
      <c r="G195" s="397">
        <f>IF((SUM(G183:G194))&gt;1,"ERROR &gt; 100%",SUM(G183:G194))</f>
        <v>1</v>
      </c>
      <c r="H195" s="396">
        <f>SUM(H183:H194)</f>
        <v>26267308500</v>
      </c>
      <c r="I195" s="398">
        <f>SUM(I183:I194)</f>
        <v>28912.005270074824</v>
      </c>
      <c r="J195" s="399"/>
      <c r="K195" s="399"/>
      <c r="L195" s="399"/>
      <c r="M195" s="400"/>
      <c r="N195" s="400"/>
      <c r="O195" s="400"/>
      <c r="P195" s="400"/>
      <c r="Q195" s="400"/>
      <c r="R195" s="394">
        <f>COUNTIF(R183:R194,"NO CUMPLE")</f>
        <v>0</v>
      </c>
      <c r="S195" s="400">
        <f>SUM(S183:S194)</f>
        <v>143</v>
      </c>
      <c r="T195" s="401"/>
      <c r="U195" s="396">
        <f>SUM(U183:U194)</f>
        <v>24891865790</v>
      </c>
      <c r="V195" s="402">
        <f>SUM(V183:V194)</f>
        <v>35365.87260869475</v>
      </c>
      <c r="W195" s="403">
        <f>SUM(W183:W194)</f>
        <v>31979.960818772743</v>
      </c>
      <c r="X195" s="401">
        <f>SUM(X183:X194)</f>
        <v>29054625882.836323</v>
      </c>
      <c r="Y195" s="400"/>
      <c r="Z195" s="400"/>
      <c r="AA195" s="394"/>
      <c r="AB195" s="400"/>
      <c r="AC195" s="394"/>
      <c r="AD195" s="394">
        <f>COUNTIF(AD183:AD194,"NO CUMPLE")</f>
        <v>0</v>
      </c>
      <c r="AE195" s="394"/>
      <c r="AF195" s="394"/>
      <c r="AG195" s="394"/>
      <c r="AH195" s="400"/>
      <c r="AI195" s="400"/>
      <c r="AJ195" s="404"/>
    </row>
    <row r="196" spans="1:36" ht="66" x14ac:dyDescent="0.25">
      <c r="A196" s="962">
        <f t="shared" ref="A196" si="255">A208</f>
        <v>11</v>
      </c>
      <c r="B196" s="373">
        <v>1</v>
      </c>
      <c r="C196" s="220" t="str">
        <f>IF(Proponentes!H132="X",Proponentes!$B$132,"")</f>
        <v/>
      </c>
      <c r="D196" s="374" t="str">
        <f t="shared" ref="D196:D259" si="256">C196</f>
        <v/>
      </c>
      <c r="E196" s="375" t="str">
        <f>IF(D196="","",$AO$3)</f>
        <v/>
      </c>
      <c r="F196" s="220" t="str">
        <f>IF(Proponentes!D132&gt;0,Proponentes!D132,"")</f>
        <v>SEGUIRIDAD Y VIGILANCIA  PRIVADA PUMA LTDA</v>
      </c>
      <c r="G196" s="376">
        <f>IF(Proponentes!F132&gt;0,Proponentes!F132,"")</f>
        <v>0.17</v>
      </c>
      <c r="H196" s="964">
        <f t="shared" ref="H196" si="257">SUM(E196:E207)</f>
        <v>28458131843</v>
      </c>
      <c r="I196" s="966">
        <f>IF($F196&gt;0,(G208*H196)/$AR$13,"")</f>
        <v>31323.409393897367</v>
      </c>
      <c r="J196" s="377" t="s">
        <v>315</v>
      </c>
      <c r="K196" s="378">
        <v>1</v>
      </c>
      <c r="L196" s="378" t="s">
        <v>548</v>
      </c>
      <c r="M196" s="379" t="s">
        <v>61</v>
      </c>
      <c r="N196" s="380" t="s">
        <v>317</v>
      </c>
      <c r="O196" s="381">
        <v>1</v>
      </c>
      <c r="P196" s="382">
        <v>41456</v>
      </c>
      <c r="Q196" s="382">
        <v>42338</v>
      </c>
      <c r="R196" s="383" t="str">
        <f t="shared" ref="R196:R259" si="258">IF(Q196&lt;&gt;"",IF(P196&gt;0,IF(P196&gt;=$P$18,IF(Q196&lt;=$Q$18,"CUMPLE","NO CUMPLE"),"NO CUMPLE"),""),"")</f>
        <v>CUMPLE</v>
      </c>
      <c r="S196" s="379">
        <f t="shared" ref="S196:S202" si="259">IF(P196&gt;0,ROUND(((YEAR(Q196)-YEAR($P196))*12)+(MONTH(Q196)-MONTH($P196))+((DAY(Q196)-DAY($P196)+1)/30),0),"")</f>
        <v>29</v>
      </c>
      <c r="T196" s="384">
        <v>6418802323</v>
      </c>
      <c r="U196" s="375">
        <f t="shared" ref="U196:U207" si="260">IF(T196&gt;0,T196*O196,"")</f>
        <v>6418802323</v>
      </c>
      <c r="V196" s="385">
        <f t="shared" ref="V196:V202" si="261">IFERROR(U196/VLOOKUP(YEAR(P196),$AQ$2:$AR$11,2,FALSE),"")</f>
        <v>10888.553558948261</v>
      </c>
      <c r="W196" s="386">
        <f t="shared" ref="W196:W207" si="262">IF(R196="CUMPLE",IFERROR(U196/VLOOKUP(YEAR(Q196),$AQ$3:$AR$13,2,FALSE),""),"")</f>
        <v>9961.6704011794827</v>
      </c>
      <c r="X196" s="375">
        <f t="shared" ref="X196:X207" si="263">IFERROR(W196*$AR$13,"")</f>
        <v>9050436562.9019909</v>
      </c>
      <c r="Y196" s="379" t="s">
        <v>318</v>
      </c>
      <c r="Z196" s="379" t="str">
        <f t="shared" ref="Z196:Z207" si="264">IF(T196&gt;0,IF(X196&gt;=$Z$18,"CUMPLE","NO CUMPLE"),"")</f>
        <v>CUMPLE</v>
      </c>
      <c r="AA196" s="383" t="str">
        <f t="shared" ref="AA196:AA207" si="265">IF(N196&gt;0,IF(N196="CUMPLE",IF(R196="CUMPLE",IF(Y196="INCLUIDA",IF(Z196="CUMPLE","CUMPLE","NO CUMPLE"),"NO CUMPLE"),"NO CUMPLE"),"NO CUMPLE"),"")</f>
        <v>CUMPLE</v>
      </c>
      <c r="AB196" s="379"/>
      <c r="AC196" s="966">
        <f>IF(F196&gt;0,SUMIFS(W196:W207,AA196:AA207,"CUMPLE"),"")</f>
        <v>37305.233558426509</v>
      </c>
      <c r="AD196" s="968" t="str">
        <f>IF($F196&gt;0,IF(AC196&lt;I196,"NO CUMPLE","CUMPLE"),"")</f>
        <v>CUMPLE</v>
      </c>
      <c r="AE196" s="383" t="str">
        <f t="shared" ref="AE196:AE202" si="266">IF(F196&lt;&gt;"",F196,"")</f>
        <v>SEGUIRIDAD Y VIGILANCIA  PRIVADA PUMA LTDA</v>
      </c>
      <c r="AF196" s="388">
        <f>IF(AE196&lt;&gt;"",(SUMIFS($X196:$X207,$M196:$M207,F196,AA196:AA207,"CUMPLE")),"")</f>
        <v>4988095487.5132999</v>
      </c>
      <c r="AG196" s="388" t="str">
        <f>IF(AF196&lt;&gt;"",IF(G196&gt;0,(IF(AF196&gt;=($G196*$H196),"CUMPLE","NO CUMPLE")),""),"")</f>
        <v>CUMPLE</v>
      </c>
      <c r="AH196" s="379"/>
      <c r="AI196" s="972" t="str">
        <f>IF(AC196&gt;I196,IF((COUNTIF(AG196:AG206,"NO CUMPLE"))&lt;1,"HABILITADO","RECHAZADO"),"")</f>
        <v>HABILITADO</v>
      </c>
      <c r="AJ196" s="970"/>
    </row>
    <row r="197" spans="1:36" ht="33" x14ac:dyDescent="0.25">
      <c r="A197" s="963"/>
      <c r="B197" s="373">
        <v>2</v>
      </c>
      <c r="C197" s="220" t="str">
        <f>IF(Proponentes!H133="X",Proponentes!$B$132,"")</f>
        <v/>
      </c>
      <c r="D197" s="374" t="str">
        <f t="shared" si="256"/>
        <v/>
      </c>
      <c r="E197" s="375" t="str">
        <f>IF(D197="","",$AO$4)</f>
        <v/>
      </c>
      <c r="F197" s="220" t="str">
        <f>IF(Proponentes!D133&gt;0,Proponentes!D133,"")</f>
        <v xml:space="preserve">LUBECK SECURITY LTDA </v>
      </c>
      <c r="G197" s="376">
        <f>IF(Proponentes!F133&gt;0,Proponentes!F133,"")</f>
        <v>0.83</v>
      </c>
      <c r="H197" s="965"/>
      <c r="I197" s="967"/>
      <c r="J197" s="389" t="s">
        <v>319</v>
      </c>
      <c r="K197" s="380">
        <v>2</v>
      </c>
      <c r="L197" s="378" t="s">
        <v>549</v>
      </c>
      <c r="M197" s="379" t="s">
        <v>61</v>
      </c>
      <c r="N197" s="380" t="s">
        <v>317</v>
      </c>
      <c r="O197" s="381">
        <v>1</v>
      </c>
      <c r="P197" s="382">
        <v>41456</v>
      </c>
      <c r="Q197" s="382">
        <v>42338</v>
      </c>
      <c r="R197" s="383" t="str">
        <f t="shared" si="258"/>
        <v>CUMPLE</v>
      </c>
      <c r="S197" s="379">
        <f t="shared" si="259"/>
        <v>29</v>
      </c>
      <c r="T197" s="384">
        <v>4637619929</v>
      </c>
      <c r="U197" s="375">
        <f t="shared" si="260"/>
        <v>4637619929</v>
      </c>
      <c r="V197" s="385">
        <f t="shared" si="261"/>
        <v>7867.0397438507207</v>
      </c>
      <c r="W197" s="386">
        <f t="shared" si="262"/>
        <v>7197.3615721269498</v>
      </c>
      <c r="X197" s="375">
        <f t="shared" si="263"/>
        <v>6538990119.6782093</v>
      </c>
      <c r="Y197" s="379" t="s">
        <v>318</v>
      </c>
      <c r="Z197" s="379" t="str">
        <f t="shared" si="264"/>
        <v>CUMPLE</v>
      </c>
      <c r="AA197" s="383" t="str">
        <f t="shared" si="265"/>
        <v>CUMPLE</v>
      </c>
      <c r="AB197" s="387"/>
      <c r="AC197" s="967"/>
      <c r="AD197" s="969"/>
      <c r="AE197" s="383" t="str">
        <f t="shared" si="266"/>
        <v xml:space="preserve">LUBECK SECURITY LTDA </v>
      </c>
      <c r="AF197" s="388">
        <f>IF(AE197&lt;&gt;"",(SUMIFS($X196:$X207,$M196:$M207,F197,AA196:AA207,"CUMPLE")),"")</f>
        <v>28904679136.389706</v>
      </c>
      <c r="AG197" s="388" t="str">
        <f>IF(AF197&lt;&gt;"",IF(G197&gt;0,(IF(AF197&gt;=($G197*$H196),"CUMPLE","NO CUMPLE")),""),"")</f>
        <v>CUMPLE</v>
      </c>
      <c r="AH197" s="387"/>
      <c r="AI197" s="973"/>
      <c r="AJ197" s="971"/>
    </row>
    <row r="198" spans="1:36" ht="33" x14ac:dyDescent="0.25">
      <c r="A198" s="963"/>
      <c r="B198" s="373">
        <v>3</v>
      </c>
      <c r="C198" s="220" t="str">
        <f>IF(Proponentes!H134="X",Proponentes!$B$132,"")</f>
        <v/>
      </c>
      <c r="D198" s="374" t="str">
        <f t="shared" si="256"/>
        <v/>
      </c>
      <c r="E198" s="375" t="str">
        <f>IF(D198="","",$AO$5)</f>
        <v/>
      </c>
      <c r="F198" s="220" t="str">
        <f>IF(Proponentes!D134&gt;0,Proponentes!D134,"")</f>
        <v/>
      </c>
      <c r="G198" s="376" t="str">
        <f>IF(Proponentes!F134&gt;0,Proponentes!F134,"")</f>
        <v/>
      </c>
      <c r="H198" s="965"/>
      <c r="I198" s="967"/>
      <c r="J198" s="389" t="s">
        <v>321</v>
      </c>
      <c r="K198" s="380">
        <v>3</v>
      </c>
      <c r="L198" s="378" t="s">
        <v>550</v>
      </c>
      <c r="M198" s="379" t="s">
        <v>61</v>
      </c>
      <c r="N198" s="380" t="s">
        <v>317</v>
      </c>
      <c r="O198" s="381">
        <v>1</v>
      </c>
      <c r="P198" s="382">
        <v>41456</v>
      </c>
      <c r="Q198" s="382">
        <v>42369</v>
      </c>
      <c r="R198" s="383" t="str">
        <f t="shared" si="258"/>
        <v>CUMPLE</v>
      </c>
      <c r="S198" s="379">
        <f t="shared" si="259"/>
        <v>30</v>
      </c>
      <c r="T198" s="384">
        <v>7841919641</v>
      </c>
      <c r="U198" s="375">
        <f t="shared" si="260"/>
        <v>7841919641</v>
      </c>
      <c r="V198" s="385">
        <f t="shared" si="261"/>
        <v>13302.662664970314</v>
      </c>
      <c r="W198" s="386">
        <f t="shared" si="262"/>
        <v>12170.279570109413</v>
      </c>
      <c r="X198" s="375">
        <f t="shared" si="263"/>
        <v>11057015416.713224</v>
      </c>
      <c r="Y198" s="379" t="s">
        <v>318</v>
      </c>
      <c r="Z198" s="379" t="str">
        <f t="shared" si="264"/>
        <v>CUMPLE</v>
      </c>
      <c r="AA198" s="383" t="str">
        <f t="shared" si="265"/>
        <v>CUMPLE</v>
      </c>
      <c r="AB198" s="387"/>
      <c r="AC198" s="967"/>
      <c r="AD198" s="969"/>
      <c r="AE198" s="383" t="str">
        <f t="shared" si="266"/>
        <v/>
      </c>
      <c r="AF198" s="388" t="str">
        <f>IF(AE198&lt;&gt;"",(SUMIFS($X196:$X206,$M196:$M206,F198,AA196:AA206,"CUMPLE")),"")</f>
        <v/>
      </c>
      <c r="AG198" s="388" t="str">
        <f>IF(AF198&lt;&gt;"",IF(G198&gt;0,(IF(AF198&gt;=($G198*$H196),"CUMPLE","NO CUMPLE")),""),"")</f>
        <v/>
      </c>
      <c r="AH198" s="387"/>
      <c r="AI198" s="973"/>
      <c r="AJ198" s="971"/>
    </row>
    <row r="199" spans="1:36" ht="33" x14ac:dyDescent="0.25">
      <c r="A199" s="963"/>
      <c r="B199" s="373">
        <v>4</v>
      </c>
      <c r="C199" s="220" t="str">
        <f>IF(Proponentes!H135="X",Proponentes!$B$132,"")</f>
        <v/>
      </c>
      <c r="D199" s="374" t="str">
        <f t="shared" si="256"/>
        <v/>
      </c>
      <c r="E199" s="375" t="str">
        <f>IF(D199="","",$AO$6)</f>
        <v/>
      </c>
      <c r="F199" s="220" t="str">
        <f>IF(Proponentes!D135&gt;0,Proponentes!D135,"")</f>
        <v/>
      </c>
      <c r="G199" s="376" t="str">
        <f>IF(Proponentes!F135&gt;0,Proponentes!F135,"")</f>
        <v/>
      </c>
      <c r="H199" s="965"/>
      <c r="I199" s="967"/>
      <c r="J199" s="389" t="s">
        <v>358</v>
      </c>
      <c r="K199" s="378">
        <v>4</v>
      </c>
      <c r="L199" s="378" t="s">
        <v>551</v>
      </c>
      <c r="M199" s="379" t="s">
        <v>61</v>
      </c>
      <c r="N199" s="380" t="s">
        <v>317</v>
      </c>
      <c r="O199" s="381">
        <v>0.15</v>
      </c>
      <c r="P199" s="382">
        <v>41741</v>
      </c>
      <c r="Q199" s="382">
        <v>43566</v>
      </c>
      <c r="R199" s="383" t="str">
        <f t="shared" si="258"/>
        <v>CUMPLE</v>
      </c>
      <c r="S199" s="379">
        <f t="shared" si="259"/>
        <v>60</v>
      </c>
      <c r="T199" s="384">
        <v>13722463435</v>
      </c>
      <c r="U199" s="375">
        <f t="shared" si="260"/>
        <v>2058369515.25</v>
      </c>
      <c r="V199" s="385">
        <f t="shared" si="261"/>
        <v>3341.508953327922</v>
      </c>
      <c r="W199" s="386">
        <f t="shared" si="262"/>
        <v>2485.6052959368012</v>
      </c>
      <c r="X199" s="375">
        <f t="shared" si="263"/>
        <v>2258237037.0962782</v>
      </c>
      <c r="Y199" s="379" t="s">
        <v>318</v>
      </c>
      <c r="Z199" s="379" t="str">
        <f t="shared" si="264"/>
        <v>CUMPLE</v>
      </c>
      <c r="AA199" s="383" t="str">
        <f t="shared" si="265"/>
        <v>CUMPLE</v>
      </c>
      <c r="AB199" s="425"/>
      <c r="AC199" s="967"/>
      <c r="AD199" s="969"/>
      <c r="AE199" s="383" t="str">
        <f t="shared" si="266"/>
        <v/>
      </c>
      <c r="AF199" s="388" t="str">
        <f>IF(AE199&lt;&gt;"",(SUMIFS($X196:$X206,$M196:$M206,F199,AA196:AA206,"CUMPLE")),"")</f>
        <v/>
      </c>
      <c r="AG199" s="388" t="str">
        <f>IF(AF199&lt;&gt;"",IF(G199&gt;0,(IF(AF199&gt;=($G199*$H196),"CUMPLE","NO CUMPLE")),""),"")</f>
        <v/>
      </c>
      <c r="AH199" s="387"/>
      <c r="AI199" s="973"/>
      <c r="AJ199" s="971"/>
    </row>
    <row r="200" spans="1:36" ht="66" x14ac:dyDescent="0.25">
      <c r="A200" s="963"/>
      <c r="B200" s="373">
        <v>5</v>
      </c>
      <c r="C200" s="220" t="str">
        <f>IF(Proponentes!H136="X",Proponentes!$B$132,"")</f>
        <v/>
      </c>
      <c r="D200" s="374" t="str">
        <f t="shared" si="256"/>
        <v/>
      </c>
      <c r="E200" s="375" t="str">
        <f>IF(D200="","",$AO$7)</f>
        <v/>
      </c>
      <c r="F200" s="220" t="str">
        <f>IF(Proponentes!D136&gt;0,Proponentes!D136,"")</f>
        <v/>
      </c>
      <c r="G200" s="376" t="str">
        <f>IF(Proponentes!F136&gt;0,Proponentes!F136,"")</f>
        <v/>
      </c>
      <c r="H200" s="965"/>
      <c r="I200" s="967"/>
      <c r="J200" s="389" t="s">
        <v>552</v>
      </c>
      <c r="K200" s="380">
        <v>5</v>
      </c>
      <c r="L200" s="378" t="s">
        <v>553</v>
      </c>
      <c r="M200" s="379" t="s">
        <v>59</v>
      </c>
      <c r="N200" s="380" t="s">
        <v>317</v>
      </c>
      <c r="O200" s="381">
        <v>0.8</v>
      </c>
      <c r="P200" s="382">
        <v>43132</v>
      </c>
      <c r="Q200" s="382">
        <v>43496</v>
      </c>
      <c r="R200" s="383" t="str">
        <f t="shared" si="258"/>
        <v>CUMPLE</v>
      </c>
      <c r="S200" s="411" t="str">
        <f>IF(R200&lt;&gt;"",IF(Q200&gt;0,IF(Q200&gt;=$P$18,IF(R200&lt;=$Q$18,"CUMPLE","NO CUMPLE"),"NO CUMPLE"),""),"")</f>
        <v>NO CUMPLE</v>
      </c>
      <c r="T200" s="384">
        <v>2713276815</v>
      </c>
      <c r="U200" s="375">
        <f t="shared" si="260"/>
        <v>2170621452</v>
      </c>
      <c r="V200" s="385">
        <f t="shared" si="261"/>
        <v>2778.4239096208344</v>
      </c>
      <c r="W200" s="386">
        <f t="shared" si="262"/>
        <v>2621.1562776229416</v>
      </c>
      <c r="X200" s="375">
        <f t="shared" si="263"/>
        <v>2381388628.2836609</v>
      </c>
      <c r="Y200" s="379" t="s">
        <v>318</v>
      </c>
      <c r="Z200" s="379" t="str">
        <f t="shared" si="264"/>
        <v>CUMPLE</v>
      </c>
      <c r="AA200" s="383" t="str">
        <f t="shared" si="265"/>
        <v>CUMPLE</v>
      </c>
      <c r="AB200" s="387"/>
      <c r="AC200" s="967"/>
      <c r="AD200" s="969"/>
      <c r="AE200" s="383" t="str">
        <f t="shared" si="266"/>
        <v/>
      </c>
      <c r="AF200" s="388" t="str">
        <f>IF(AE200&lt;&gt;"",(SUMIFS($X200:$X208,$M200:$M208,F200,AA200:AA208,"CUMPLE")),"")</f>
        <v/>
      </c>
      <c r="AG200" s="388" t="str">
        <f>IF(AF200&lt;&gt;"",IF(G200&gt;0,(IF(AF200&gt;=($G200*$H196),"CUMPLE","NO CUMPLE")),""),"")</f>
        <v/>
      </c>
      <c r="AH200" s="387"/>
      <c r="AI200" s="973"/>
      <c r="AJ200" s="971"/>
    </row>
    <row r="201" spans="1:36" ht="66" x14ac:dyDescent="0.25">
      <c r="A201" s="963"/>
      <c r="B201" s="373">
        <v>6</v>
      </c>
      <c r="C201" s="220" t="str">
        <f>IF(Proponentes!H137="X",Proponentes!$B$132,"")</f>
        <v/>
      </c>
      <c r="D201" s="374" t="str">
        <f t="shared" si="256"/>
        <v/>
      </c>
      <c r="E201" s="375" t="str">
        <f>IF(D201="","",$AO$8)</f>
        <v/>
      </c>
      <c r="F201" s="220" t="str">
        <f>IF(Proponentes!D137&gt;0,Proponentes!D137,"")</f>
        <v/>
      </c>
      <c r="G201" s="376" t="str">
        <f>IF(Proponentes!F137&gt;0,Proponentes!F137,"")</f>
        <v/>
      </c>
      <c r="H201" s="965"/>
      <c r="I201" s="967"/>
      <c r="J201" s="389" t="s">
        <v>378</v>
      </c>
      <c r="K201" s="380">
        <v>6</v>
      </c>
      <c r="L201" s="378" t="s">
        <v>554</v>
      </c>
      <c r="M201" s="379" t="s">
        <v>59</v>
      </c>
      <c r="N201" s="380" t="s">
        <v>317</v>
      </c>
      <c r="O201" s="381">
        <v>0.8</v>
      </c>
      <c r="P201" s="382">
        <v>42767</v>
      </c>
      <c r="Q201" s="382">
        <v>43130</v>
      </c>
      <c r="R201" s="383" t="str">
        <f>IF(Q201&lt;&gt;"",IF(P201&gt;0,IF(P201&gt;=$P$18,IF(Q201&lt;=$Q$18,"CUMPLE","NO CUMPLE"),"NO CUMPLE"),""),"")</f>
        <v>CUMPLE</v>
      </c>
      <c r="S201" s="379">
        <f t="shared" si="259"/>
        <v>12</v>
      </c>
      <c r="T201" s="384">
        <v>2801885802</v>
      </c>
      <c r="U201" s="375">
        <f t="shared" si="260"/>
        <v>2241508641.5999999</v>
      </c>
      <c r="V201" s="385">
        <f t="shared" si="261"/>
        <v>3038.4397290559928</v>
      </c>
      <c r="W201" s="386">
        <f t="shared" si="262"/>
        <v>2869.1604414509202</v>
      </c>
      <c r="X201" s="375">
        <f t="shared" si="263"/>
        <v>2606706859.2296386</v>
      </c>
      <c r="Y201" s="379" t="s">
        <v>318</v>
      </c>
      <c r="Z201" s="379" t="str">
        <f t="shared" si="264"/>
        <v>CUMPLE</v>
      </c>
      <c r="AA201" s="383" t="str">
        <f t="shared" si="265"/>
        <v>CUMPLE</v>
      </c>
      <c r="AB201" s="387"/>
      <c r="AC201" s="967"/>
      <c r="AD201" s="969"/>
      <c r="AE201" s="383" t="str">
        <f t="shared" si="266"/>
        <v/>
      </c>
      <c r="AF201" s="388" t="str">
        <f>IF(AE201&lt;&gt;"",(SUMIFS($X201:$X208,$M201:$M208,F201,AA201:AA208,"CUMPLE")),"")</f>
        <v/>
      </c>
      <c r="AG201" s="388" t="str">
        <f>IF(AF201&lt;&gt;"",IF(G201&gt;0,(IF(AF201&gt;=($G201*$H196),"CUMPLE","NO CUMPLE")),""),"")</f>
        <v/>
      </c>
      <c r="AH201" s="387"/>
      <c r="AI201" s="973"/>
      <c r="AJ201" s="971"/>
    </row>
    <row r="202" spans="1:36" x14ac:dyDescent="0.25">
      <c r="A202" s="963"/>
      <c r="B202" s="373">
        <v>7</v>
      </c>
      <c r="C202" s="220" t="str">
        <f>IF(Proponentes!H138="X",Proponentes!$B$132,"")</f>
        <v/>
      </c>
      <c r="D202" s="374" t="str">
        <f t="shared" si="256"/>
        <v/>
      </c>
      <c r="E202" s="375" t="str">
        <f>IF(D202="","",$AO$9)</f>
        <v/>
      </c>
      <c r="F202" s="220" t="str">
        <f>IF(Proponentes!D138&gt;0,Proponentes!D138,"")</f>
        <v/>
      </c>
      <c r="G202" s="376" t="str">
        <f>IF(Proponentes!F138&gt;0,Proponentes!F138,"")</f>
        <v/>
      </c>
      <c r="H202" s="965"/>
      <c r="I202" s="967"/>
      <c r="J202" s="389"/>
      <c r="K202" s="378">
        <v>7</v>
      </c>
      <c r="L202" s="378"/>
      <c r="M202" s="379"/>
      <c r="N202" s="380"/>
      <c r="O202" s="381"/>
      <c r="P202" s="382"/>
      <c r="Q202" s="382"/>
      <c r="R202" s="383" t="str">
        <f t="shared" si="258"/>
        <v/>
      </c>
      <c r="S202" s="379" t="str">
        <f t="shared" si="259"/>
        <v/>
      </c>
      <c r="T202" s="391"/>
      <c r="U202" s="375" t="str">
        <f t="shared" si="260"/>
        <v/>
      </c>
      <c r="V202" s="385" t="str">
        <f t="shared" si="261"/>
        <v/>
      </c>
      <c r="W202" s="386" t="str">
        <f t="shared" si="262"/>
        <v/>
      </c>
      <c r="X202" s="375" t="str">
        <f t="shared" si="263"/>
        <v/>
      </c>
      <c r="Y202" s="379"/>
      <c r="Z202" s="379" t="str">
        <f t="shared" si="264"/>
        <v/>
      </c>
      <c r="AA202" s="383" t="str">
        <f t="shared" si="265"/>
        <v/>
      </c>
      <c r="AB202" s="387"/>
      <c r="AC202" s="967"/>
      <c r="AD202" s="969"/>
      <c r="AE202" s="383" t="str">
        <f t="shared" si="266"/>
        <v/>
      </c>
      <c r="AF202" s="388" t="str">
        <f>IF(AE202&lt;&gt;"",(SUMIFS($X202:$X208,$M202:$M208,F202,AA202:AA208,"CUMPLE")),"")</f>
        <v/>
      </c>
      <c r="AG202" s="388" t="str">
        <f>IF(AF202&lt;&gt;"",IF(G202&gt;0,(IF(AF202&gt;=($G202*$H196),"CUMPLE","NO CUMPLE")),""),"")</f>
        <v/>
      </c>
      <c r="AH202" s="387"/>
      <c r="AI202" s="973"/>
      <c r="AJ202" s="971"/>
    </row>
    <row r="203" spans="1:36" ht="49.5" x14ac:dyDescent="0.25">
      <c r="A203" s="963"/>
      <c r="B203" s="373">
        <v>8</v>
      </c>
      <c r="C203" s="220" t="str">
        <f>IF(Proponentes!H139="X",Proponentes!$B$132,"")</f>
        <v>UNION TEMPORAL PL 2021</v>
      </c>
      <c r="D203" s="374" t="str">
        <f t="shared" si="256"/>
        <v>UNION TEMPORAL PL 2021</v>
      </c>
      <c r="E203" s="375">
        <f>IF(D203="","",$AO$10)</f>
        <v>19803878581</v>
      </c>
      <c r="F203" s="220"/>
      <c r="G203" s="376"/>
      <c r="H203" s="965"/>
      <c r="I203" s="967"/>
      <c r="J203" s="389"/>
      <c r="K203" s="380">
        <v>8</v>
      </c>
      <c r="L203" s="378"/>
      <c r="M203" s="379"/>
      <c r="N203" s="380"/>
      <c r="O203" s="381"/>
      <c r="P203" s="382"/>
      <c r="Q203" s="382"/>
      <c r="R203" s="383" t="str">
        <f t="shared" si="258"/>
        <v/>
      </c>
      <c r="S203" s="379"/>
      <c r="T203" s="391"/>
      <c r="U203" s="375" t="str">
        <f t="shared" si="260"/>
        <v/>
      </c>
      <c r="V203" s="385"/>
      <c r="W203" s="386" t="str">
        <f t="shared" si="262"/>
        <v/>
      </c>
      <c r="X203" s="375" t="str">
        <f t="shared" si="263"/>
        <v/>
      </c>
      <c r="Y203" s="379"/>
      <c r="Z203" s="379" t="str">
        <f t="shared" si="264"/>
        <v/>
      </c>
      <c r="AA203" s="383" t="str">
        <f t="shared" si="265"/>
        <v/>
      </c>
      <c r="AB203" s="387"/>
      <c r="AC203" s="967"/>
      <c r="AD203" s="969"/>
      <c r="AE203" s="383"/>
      <c r="AF203" s="388"/>
      <c r="AG203" s="388" t="str">
        <f>IF(AF203&lt;&gt;"",IF(G203&gt;0,(IF(AF203&gt;=($G203*$H196),"CUMPLE","NO CUMPLE")),""),"")</f>
        <v/>
      </c>
      <c r="AH203" s="387"/>
      <c r="AI203" s="973"/>
      <c r="AJ203" s="971"/>
    </row>
    <row r="204" spans="1:36" x14ac:dyDescent="0.25">
      <c r="A204" s="963"/>
      <c r="B204" s="373">
        <v>9</v>
      </c>
      <c r="C204" s="220" t="str">
        <f>IF(Proponentes!H140="X",Proponentes!$B$132,"")</f>
        <v/>
      </c>
      <c r="D204" s="374" t="str">
        <f t="shared" si="256"/>
        <v/>
      </c>
      <c r="E204" s="375" t="str">
        <f>IF(D204="","",$AO$11)</f>
        <v/>
      </c>
      <c r="F204" s="220"/>
      <c r="G204" s="376"/>
      <c r="H204" s="965"/>
      <c r="I204" s="967"/>
      <c r="J204" s="389"/>
      <c r="K204" s="380">
        <v>9</v>
      </c>
      <c r="L204" s="380"/>
      <c r="M204" s="379"/>
      <c r="N204" s="380"/>
      <c r="O204" s="381"/>
      <c r="P204" s="382"/>
      <c r="Q204" s="382"/>
      <c r="R204" s="383" t="str">
        <f t="shared" si="258"/>
        <v/>
      </c>
      <c r="S204" s="383"/>
      <c r="T204" s="391"/>
      <c r="U204" s="375" t="str">
        <f t="shared" si="260"/>
        <v/>
      </c>
      <c r="V204" s="392"/>
      <c r="W204" s="386" t="str">
        <f t="shared" si="262"/>
        <v/>
      </c>
      <c r="X204" s="375" t="str">
        <f t="shared" si="263"/>
        <v/>
      </c>
      <c r="Y204" s="379"/>
      <c r="Z204" s="379" t="str">
        <f t="shared" si="264"/>
        <v/>
      </c>
      <c r="AA204" s="383" t="str">
        <f t="shared" si="265"/>
        <v/>
      </c>
      <c r="AB204" s="387"/>
      <c r="AC204" s="967"/>
      <c r="AD204" s="969"/>
      <c r="AE204" s="383"/>
      <c r="AF204" s="388"/>
      <c r="AG204" s="388" t="str">
        <f>IF(AF204&lt;&gt;"",IF(G204&gt;0,(IF(AF204&gt;=($G204*$H196),"CUMPLE","NO CUMPLE")),""),"")</f>
        <v/>
      </c>
      <c r="AH204" s="393"/>
      <c r="AI204" s="973"/>
      <c r="AJ204" s="971"/>
    </row>
    <row r="205" spans="1:36" x14ac:dyDescent="0.25">
      <c r="A205" s="963"/>
      <c r="B205" s="373">
        <v>10</v>
      </c>
      <c r="C205" s="220" t="str">
        <f>IF(Proponentes!H141="X",Proponentes!$B$132,"")</f>
        <v/>
      </c>
      <c r="D205" s="374" t="str">
        <f t="shared" si="256"/>
        <v/>
      </c>
      <c r="E205" s="375" t="str">
        <f>IF(D205="","",$AO$12)</f>
        <v/>
      </c>
      <c r="F205" s="220"/>
      <c r="G205" s="376"/>
      <c r="H205" s="965"/>
      <c r="I205" s="967"/>
      <c r="J205" s="389"/>
      <c r="K205" s="378">
        <v>10</v>
      </c>
      <c r="L205" s="380"/>
      <c r="M205" s="379"/>
      <c r="N205" s="380"/>
      <c r="O205" s="381"/>
      <c r="P205" s="382"/>
      <c r="Q205" s="382"/>
      <c r="R205" s="383" t="str">
        <f t="shared" si="258"/>
        <v/>
      </c>
      <c r="S205" s="383"/>
      <c r="T205" s="391"/>
      <c r="U205" s="375" t="str">
        <f t="shared" si="260"/>
        <v/>
      </c>
      <c r="V205" s="392"/>
      <c r="W205" s="386" t="str">
        <f t="shared" si="262"/>
        <v/>
      </c>
      <c r="X205" s="375" t="str">
        <f t="shared" si="263"/>
        <v/>
      </c>
      <c r="Y205" s="379"/>
      <c r="Z205" s="379" t="str">
        <f t="shared" si="264"/>
        <v/>
      </c>
      <c r="AA205" s="383" t="str">
        <f t="shared" si="265"/>
        <v/>
      </c>
      <c r="AB205" s="387"/>
      <c r="AC205" s="967"/>
      <c r="AD205" s="969"/>
      <c r="AE205" s="383"/>
      <c r="AF205" s="388"/>
      <c r="AG205" s="388" t="str">
        <f>IF(AF205&lt;&gt;"",IF(G205&gt;0,(IF(AF205&gt;=($G205*$H196),"CUMPLE","NO CUMPLE")),""),"")</f>
        <v/>
      </c>
      <c r="AH205" s="393"/>
      <c r="AI205" s="973"/>
      <c r="AJ205" s="971"/>
    </row>
    <row r="206" spans="1:36" x14ac:dyDescent="0.25">
      <c r="A206" s="963"/>
      <c r="B206" s="373">
        <v>11</v>
      </c>
      <c r="C206" s="220" t="str">
        <f>IF(Proponentes!H142="X",Proponentes!$B$132,"")</f>
        <v/>
      </c>
      <c r="D206" s="374" t="str">
        <f t="shared" si="256"/>
        <v/>
      </c>
      <c r="E206" s="375" t="str">
        <f>IF(D206="","",$AO$13)</f>
        <v/>
      </c>
      <c r="F206" s="220" t="str">
        <f>IF(Proponentes!D142&gt;0,Proponentes!D142,"")</f>
        <v/>
      </c>
      <c r="G206" s="376" t="str">
        <f>IF(Proponentes!F142&gt;0,Proponentes!F142,"")</f>
        <v/>
      </c>
      <c r="H206" s="965"/>
      <c r="I206" s="967"/>
      <c r="J206" s="389"/>
      <c r="K206" s="380">
        <v>11</v>
      </c>
      <c r="L206" s="380"/>
      <c r="M206" s="379"/>
      <c r="N206" s="380"/>
      <c r="O206" s="381"/>
      <c r="P206" s="382"/>
      <c r="Q206" s="382"/>
      <c r="R206" s="383" t="str">
        <f t="shared" si="258"/>
        <v/>
      </c>
      <c r="S206" s="383" t="str">
        <f t="shared" ref="S206:S207" si="267">IF(P206&gt;0,ROUND(((YEAR(Q206)-YEAR($P206))*12)+(MONTH(Q206)-MONTH($P206))+((DAY(Q206)-DAY($P206)+1)/30),0),"")</f>
        <v/>
      </c>
      <c r="T206" s="391"/>
      <c r="U206" s="375" t="str">
        <f t="shared" si="260"/>
        <v/>
      </c>
      <c r="V206" s="392" t="str">
        <f>IFERROR(U206/VLOOKUP(YEAR(P206),$AQ$2:$AR$11,2,FALSE),"")</f>
        <v/>
      </c>
      <c r="W206" s="386" t="str">
        <f t="shared" si="262"/>
        <v/>
      </c>
      <c r="X206" s="375" t="str">
        <f t="shared" si="263"/>
        <v/>
      </c>
      <c r="Y206" s="379"/>
      <c r="Z206" s="379" t="str">
        <f t="shared" si="264"/>
        <v/>
      </c>
      <c r="AA206" s="383" t="str">
        <f t="shared" si="265"/>
        <v/>
      </c>
      <c r="AB206" s="387"/>
      <c r="AC206" s="967"/>
      <c r="AD206" s="969"/>
      <c r="AE206" s="383" t="str">
        <f>IF(F206&lt;&gt;"",F206,"")</f>
        <v/>
      </c>
      <c r="AF206" s="388" t="str">
        <f>IF(AE206&lt;&gt;"",(SUMIFS($X206:$X208,$M206:$M208,F206,AA206:AA208,"CUMPLE")),"")</f>
        <v/>
      </c>
      <c r="AG206" s="388" t="str">
        <f>IF(AF206&lt;&gt;"",IF(G206&gt;0,(IF(AF206&gt;=($G206*$H196),"CUMPLE","NO CUMPLE")),""),"")</f>
        <v/>
      </c>
      <c r="AH206" s="393"/>
      <c r="AI206" s="973"/>
      <c r="AJ206" s="971"/>
    </row>
    <row r="207" spans="1:36" ht="49.5" x14ac:dyDescent="0.25">
      <c r="A207" s="963"/>
      <c r="B207" s="373">
        <v>12</v>
      </c>
      <c r="C207" s="220" t="str">
        <f>IF(Proponentes!H143="X",Proponentes!$B$132,"")</f>
        <v>UNION TEMPORAL PL 2021</v>
      </c>
      <c r="D207" s="374" t="str">
        <f t="shared" si="256"/>
        <v>UNION TEMPORAL PL 2021</v>
      </c>
      <c r="E207" s="375">
        <f>IF(D207="","",$AO$14)</f>
        <v>8654253262</v>
      </c>
      <c r="F207" s="220" t="str">
        <f>IF(Proponentes!D143&gt;0,Proponentes!D143,"")</f>
        <v/>
      </c>
      <c r="G207" s="376" t="str">
        <f>IF(Proponentes!F143&gt;0,Proponentes!F143,"")</f>
        <v/>
      </c>
      <c r="H207" s="965"/>
      <c r="I207" s="967"/>
      <c r="J207" s="389"/>
      <c r="K207" s="380">
        <v>12</v>
      </c>
      <c r="L207" s="380"/>
      <c r="M207" s="379"/>
      <c r="N207" s="380"/>
      <c r="O207" s="381"/>
      <c r="P207" s="382"/>
      <c r="Q207" s="382"/>
      <c r="R207" s="383" t="str">
        <f t="shared" si="258"/>
        <v/>
      </c>
      <c r="S207" s="383" t="str">
        <f t="shared" si="267"/>
        <v/>
      </c>
      <c r="T207" s="391"/>
      <c r="U207" s="375" t="str">
        <f t="shared" si="260"/>
        <v/>
      </c>
      <c r="V207" s="392" t="str">
        <f>IFERROR(U207/VLOOKUP(YEAR(P207),$AQ$2:$AR$11,2,FALSE),"")</f>
        <v/>
      </c>
      <c r="W207" s="386" t="str">
        <f t="shared" si="262"/>
        <v/>
      </c>
      <c r="X207" s="375" t="str">
        <f t="shared" si="263"/>
        <v/>
      </c>
      <c r="Y207" s="379"/>
      <c r="Z207" s="379" t="str">
        <f t="shared" si="264"/>
        <v/>
      </c>
      <c r="AA207" s="383" t="str">
        <f t="shared" si="265"/>
        <v/>
      </c>
      <c r="AB207" s="387"/>
      <c r="AC207" s="967"/>
      <c r="AD207" s="969"/>
      <c r="AE207" s="383" t="str">
        <f>IF(F207&lt;&gt;"",F207,"")</f>
        <v/>
      </c>
      <c r="AF207" s="388" t="str">
        <f>IF(AE207&lt;&gt;"",(SUMIFS($X207:$X208,$M207:$M208,F207,AA207:AA208,"CUMPLE")),"")</f>
        <v/>
      </c>
      <c r="AG207" s="388" t="str">
        <f>IF(AF207&lt;&gt;"",IF(G207&gt;0,(IF(AF207&gt;=($G207*$H196),"CUMPLE","NO CUMPLE")),""),"")</f>
        <v/>
      </c>
      <c r="AH207" s="393"/>
      <c r="AI207" s="973"/>
      <c r="AJ207" s="971"/>
    </row>
    <row r="208" spans="1:36" x14ac:dyDescent="0.25">
      <c r="A208" s="69">
        <v>11</v>
      </c>
      <c r="B208" s="394"/>
      <c r="C208" s="222"/>
      <c r="D208" s="395" t="s">
        <v>270</v>
      </c>
      <c r="E208" s="396">
        <f t="shared" ref="E208" si="268">SUM(E196:E207)</f>
        <v>28458131843</v>
      </c>
      <c r="F208" s="394"/>
      <c r="G208" s="397">
        <f t="shared" ref="G208" si="269">IF((SUM(G196:G207))&gt;1,"ERROR &gt; 100%",SUM(G196:G207))</f>
        <v>1</v>
      </c>
      <c r="H208" s="396">
        <f t="shared" ref="H208:I208" si="270">SUM(H196:H207)</f>
        <v>28458131843</v>
      </c>
      <c r="I208" s="398">
        <f t="shared" si="270"/>
        <v>31323.409393897367</v>
      </c>
      <c r="J208" s="399"/>
      <c r="K208" s="399"/>
      <c r="L208" s="399"/>
      <c r="M208" s="400"/>
      <c r="N208" s="400"/>
      <c r="O208" s="400"/>
      <c r="P208" s="400"/>
      <c r="Q208" s="400"/>
      <c r="R208" s="394">
        <f t="shared" ref="R208" si="271">COUNTIF(R196:R207,"NO CUMPLE")</f>
        <v>0</v>
      </c>
      <c r="S208" s="400">
        <f t="shared" ref="S208:X208" si="272">SUM(S196:S207)</f>
        <v>160</v>
      </c>
      <c r="T208" s="401"/>
      <c r="U208" s="396">
        <f t="shared" si="272"/>
        <v>25368841501.849998</v>
      </c>
      <c r="V208" s="402">
        <f t="shared" si="272"/>
        <v>41216.628559774043</v>
      </c>
      <c r="W208" s="403">
        <f t="shared" si="272"/>
        <v>37305.233558426509</v>
      </c>
      <c r="X208" s="401">
        <f t="shared" si="272"/>
        <v>33892774623.903004</v>
      </c>
      <c r="Y208" s="400"/>
      <c r="Z208" s="400"/>
      <c r="AA208" s="394"/>
      <c r="AB208" s="400"/>
      <c r="AC208" s="394"/>
      <c r="AD208" s="394">
        <f t="shared" ref="AD208" si="273">COUNTIF(AD196:AD207,"NO CUMPLE")</f>
        <v>0</v>
      </c>
      <c r="AE208" s="394"/>
      <c r="AF208" s="394"/>
      <c r="AG208" s="394"/>
      <c r="AH208" s="400"/>
      <c r="AI208" s="400"/>
      <c r="AJ208" s="404"/>
    </row>
    <row r="209" spans="1:36" ht="73.5" customHeight="1" x14ac:dyDescent="0.25">
      <c r="A209" s="962">
        <f t="shared" ref="A209" si="274">A221</f>
        <v>12</v>
      </c>
      <c r="B209" s="373">
        <v>1</v>
      </c>
      <c r="C209" s="220" t="str">
        <f>IF(Proponentes!H145="X",Proponentes!$B$145,"")</f>
        <v/>
      </c>
      <c r="D209" s="374" t="str">
        <f t="shared" si="256"/>
        <v/>
      </c>
      <c r="E209" s="375" t="str">
        <f>IF(D209="","",$AO$3)</f>
        <v/>
      </c>
      <c r="F209" s="220" t="str">
        <f>IF(Proponentes!D145&gt;0,Proponentes!D145,"")</f>
        <v>COMPAÑIA VIGILANCIA COVISUR DE COLOMBIA LTDA</v>
      </c>
      <c r="G209" s="376">
        <f>IF(Proponentes!F145&gt;0,Proponentes!F145,"")</f>
        <v>0.85</v>
      </c>
      <c r="H209" s="964">
        <f t="shared" ref="H209" si="275">SUM(E209:E220)</f>
        <v>17613055238</v>
      </c>
      <c r="I209" s="966">
        <f>IF($F209&gt;0,(G221*H209)/$AR$13,"")</f>
        <v>19386.407475405216</v>
      </c>
      <c r="J209" s="377" t="s">
        <v>555</v>
      </c>
      <c r="K209" s="378">
        <v>1</v>
      </c>
      <c r="L209" s="378" t="s">
        <v>556</v>
      </c>
      <c r="M209" s="379" t="s">
        <v>64</v>
      </c>
      <c r="N209" s="380" t="s">
        <v>317</v>
      </c>
      <c r="O209" s="381">
        <v>0.93</v>
      </c>
      <c r="P209" s="382">
        <v>43199</v>
      </c>
      <c r="Q209" s="382">
        <v>43566</v>
      </c>
      <c r="R209" s="383" t="str">
        <f t="shared" si="258"/>
        <v>CUMPLE</v>
      </c>
      <c r="S209" s="379">
        <f t="shared" ref="S209:S215" si="276">IF(P209&gt;0,ROUND(((YEAR(Q209)-YEAR($P209))*12)+(MONTH(Q209)-MONTH($P209))+((DAY(Q209)-DAY($P209)+1)/30),0),"")</f>
        <v>12</v>
      </c>
      <c r="T209" s="384">
        <v>11500960826</v>
      </c>
      <c r="U209" s="375">
        <f t="shared" ref="U209:U220" si="277">IF(T209&gt;0,T209*O209,"")</f>
        <v>10695893568.18</v>
      </c>
      <c r="V209" s="385">
        <f t="shared" ref="V209:V215" si="278">IFERROR(U209/VLOOKUP(YEAR(P209),$AQ$2:$AR$11,2,FALSE),"")</f>
        <v>13690.883961922171</v>
      </c>
      <c r="W209" s="386">
        <f t="shared" ref="W209:W220" si="279">IF(R209="CUMPLE",IFERROR(U209/VLOOKUP(YEAR(Q209),$AQ$3:$AR$13,2,FALSE),""),"")</f>
        <v>12915.936376280619</v>
      </c>
      <c r="X209" s="375">
        <f t="shared" ref="X209:X220" si="280">IFERROR(W209*$AR$13,"")</f>
        <v>11734464012.196726</v>
      </c>
      <c r="Y209" s="379" t="s">
        <v>318</v>
      </c>
      <c r="Z209" s="379" t="str">
        <f t="shared" ref="Z209:Z220" si="281">IF(T209&gt;0,IF(X209&gt;=$Z$18,"CUMPLE","NO CUMPLE"),"")</f>
        <v>CUMPLE</v>
      </c>
      <c r="AA209" s="383" t="str">
        <f t="shared" ref="AA209:AA220" si="282">IF(N209&gt;0,IF(N209="CUMPLE",IF(R209="CUMPLE",IF(Y209="INCLUIDA",IF(Z209="CUMPLE","CUMPLE","NO CUMPLE"),"NO CUMPLE"),"NO CUMPLE"),"NO CUMPLE"),"")</f>
        <v>CUMPLE</v>
      </c>
      <c r="AB209" s="340"/>
      <c r="AC209" s="966">
        <f>IF(F209&gt;0,SUMIFS(W209:W220,AA209:AA220,"CUMPLE"),"")</f>
        <v>22364.567888005244</v>
      </c>
      <c r="AD209" s="968" t="str">
        <f>IF($F209&gt;0,IF(AC209&lt;I209,"NO CUMPLE","CUMPLE"),"")</f>
        <v>CUMPLE</v>
      </c>
      <c r="AE209" s="383" t="str">
        <f t="shared" ref="AE209:AE215" si="283">IF(F209&lt;&gt;"",F209,"")</f>
        <v>COMPAÑIA VIGILANCIA COVISUR DE COLOMBIA LTDA</v>
      </c>
      <c r="AF209" s="388">
        <f>IF(AE209&lt;&gt;"",(SUMIFS($X209:$X219,$M209:$M219,F209,AA209:AA219,"CUMPLE")),"")</f>
        <v>14855781859.417852</v>
      </c>
      <c r="AG209" s="388" t="str">
        <f>IF(AF209&lt;&gt;"",IF(G209&gt;0,(IF(AF209&gt;=($G209*$H209),"CUMPLE","NO CUMPLE")),""),"")</f>
        <v>NO CUMPLE</v>
      </c>
      <c r="AH209" s="379"/>
      <c r="AI209" s="972" t="str">
        <f>IF(AC209&gt;I209,IF((COUNTIF(AG209:AG219,"NO CUMPLE"))&lt;1,"HABILITADO","RECHAZADO"),"")</f>
        <v>RECHAZADO</v>
      </c>
      <c r="AJ209" s="970" t="s">
        <v>2253</v>
      </c>
    </row>
    <row r="210" spans="1:36" ht="82.5" x14ac:dyDescent="0.25">
      <c r="A210" s="963"/>
      <c r="B210" s="373">
        <v>2</v>
      </c>
      <c r="C210" s="220" t="str">
        <f>IF(Proponentes!H146="X",Proponentes!$B$145,"")</f>
        <v>UNION TEMPORAL
SED SEGURIDAD 2021</v>
      </c>
      <c r="D210" s="374" t="str">
        <f t="shared" si="256"/>
        <v>UNION TEMPORAL
SED SEGURIDAD 2021</v>
      </c>
      <c r="E210" s="375">
        <f>IF(D210="","",$AO$4)</f>
        <v>17613055238</v>
      </c>
      <c r="F210" s="220" t="str">
        <f>IF(Proponentes!D146&gt;0,Proponentes!D146,"")</f>
        <v>DETECCIÓN SEGURIDAD PRIVADA LIMITADA DETECCIÓN LTDA</v>
      </c>
      <c r="G210" s="376">
        <f>IF(Proponentes!F146&gt;0,Proponentes!F146,"")</f>
        <v>0.15</v>
      </c>
      <c r="H210" s="965"/>
      <c r="I210" s="967"/>
      <c r="J210" s="389" t="s">
        <v>557</v>
      </c>
      <c r="K210" s="380">
        <v>2</v>
      </c>
      <c r="L210" s="378" t="s">
        <v>558</v>
      </c>
      <c r="M210" s="379" t="s">
        <v>64</v>
      </c>
      <c r="N210" s="380" t="s">
        <v>317</v>
      </c>
      <c r="O210" s="381">
        <v>0.75</v>
      </c>
      <c r="P210" s="382">
        <v>43630</v>
      </c>
      <c r="Q210" s="382">
        <v>43928</v>
      </c>
      <c r="R210" s="383" t="str">
        <f t="shared" si="258"/>
        <v>CUMPLE</v>
      </c>
      <c r="S210" s="379">
        <f t="shared" si="276"/>
        <v>10</v>
      </c>
      <c r="T210" s="384">
        <v>4021021846</v>
      </c>
      <c r="U210" s="375">
        <f t="shared" si="277"/>
        <v>3015766384.5</v>
      </c>
      <c r="V210" s="385">
        <f t="shared" si="278"/>
        <v>3641.7197403503856</v>
      </c>
      <c r="W210" s="386">
        <f t="shared" si="279"/>
        <v>3435.5845041541211</v>
      </c>
      <c r="X210" s="375">
        <f t="shared" si="280"/>
        <v>3121317847.221127</v>
      </c>
      <c r="Y210" s="379" t="s">
        <v>318</v>
      </c>
      <c r="Z210" s="379" t="str">
        <f t="shared" si="281"/>
        <v>CUMPLE</v>
      </c>
      <c r="AA210" s="383" t="str">
        <f t="shared" si="282"/>
        <v>CUMPLE</v>
      </c>
      <c r="AB210" s="379"/>
      <c r="AC210" s="967"/>
      <c r="AD210" s="969"/>
      <c r="AE210" s="383" t="str">
        <f t="shared" si="283"/>
        <v>DETECCIÓN SEGURIDAD PRIVADA LIMITADA DETECCIÓN LTDA</v>
      </c>
      <c r="AF210" s="388">
        <f>IF(AE210&lt;&gt;"",(SUMIFS($X209:$X219,$M209:$M219,F210,AA209:AA219,"CUMPLE")),"")</f>
        <v>5463009545.6000004</v>
      </c>
      <c r="AG210" s="388" t="str">
        <f>IF(AF210&lt;&gt;"",IF(G210&gt;0,(IF(AF210&gt;=($G210*$H209),"CUMPLE","NO CUMPLE")),""),"")</f>
        <v>CUMPLE</v>
      </c>
      <c r="AH210" s="387"/>
      <c r="AI210" s="973"/>
      <c r="AJ210" s="971"/>
    </row>
    <row r="211" spans="1:36" ht="82.5" x14ac:dyDescent="0.25">
      <c r="A211" s="963"/>
      <c r="B211" s="373">
        <v>3</v>
      </c>
      <c r="C211" s="220" t="str">
        <f>IF(Proponentes!H147="X",Proponentes!$B$145,"")</f>
        <v/>
      </c>
      <c r="D211" s="374" t="str">
        <f t="shared" si="256"/>
        <v/>
      </c>
      <c r="E211" s="375" t="str">
        <f>IF(D211="","",$AO$5)</f>
        <v/>
      </c>
      <c r="F211" s="220" t="str">
        <f>IF(Proponentes!D147&gt;0,Proponentes!D147,"")</f>
        <v/>
      </c>
      <c r="G211" s="376" t="str">
        <f>IF(Proponentes!F147&gt;0,Proponentes!F147,"")</f>
        <v/>
      </c>
      <c r="H211" s="965"/>
      <c r="I211" s="967"/>
      <c r="J211" s="389" t="s">
        <v>559</v>
      </c>
      <c r="K211" s="380">
        <v>3</v>
      </c>
      <c r="L211" s="378" t="s">
        <v>560</v>
      </c>
      <c r="M211" s="379" t="s">
        <v>66</v>
      </c>
      <c r="N211" s="380" t="s">
        <v>317</v>
      </c>
      <c r="O211" s="381">
        <v>0.4</v>
      </c>
      <c r="P211" s="382">
        <v>43911</v>
      </c>
      <c r="Q211" s="382">
        <v>44202</v>
      </c>
      <c r="R211" s="383" t="str">
        <f t="shared" si="258"/>
        <v>CUMPLE</v>
      </c>
      <c r="S211" s="379">
        <f t="shared" si="276"/>
        <v>10</v>
      </c>
      <c r="T211" s="384">
        <v>13657523864</v>
      </c>
      <c r="U211" s="375">
        <f t="shared" si="277"/>
        <v>5463009545.6000004</v>
      </c>
      <c r="V211" s="385" t="str">
        <f t="shared" si="278"/>
        <v/>
      </c>
      <c r="W211" s="386">
        <f t="shared" si="279"/>
        <v>6013.0470075705043</v>
      </c>
      <c r="X211" s="375">
        <f t="shared" si="280"/>
        <v>5463009545.6000004</v>
      </c>
      <c r="Y211" s="379" t="s">
        <v>318</v>
      </c>
      <c r="Z211" s="379" t="str">
        <f t="shared" si="281"/>
        <v>CUMPLE</v>
      </c>
      <c r="AA211" s="383" t="str">
        <f t="shared" si="282"/>
        <v>CUMPLE</v>
      </c>
      <c r="AB211" s="379"/>
      <c r="AC211" s="967"/>
      <c r="AD211" s="969"/>
      <c r="AE211" s="383" t="str">
        <f t="shared" si="283"/>
        <v/>
      </c>
      <c r="AF211" s="388" t="str">
        <f>IF(AE211&lt;&gt;"",(SUMIFS($X209:$X219,$M209:$M219,F211,AA209:AA219,"CUMPLE")),"")</f>
        <v/>
      </c>
      <c r="AG211" s="388" t="str">
        <f>IF(AF211&lt;&gt;"",IF(G211&gt;0,(IF(AF211&gt;=($G211*$H209),"CUMPLE","NO CUMPLE")),""),"")</f>
        <v/>
      </c>
      <c r="AH211" s="387"/>
      <c r="AI211" s="973"/>
      <c r="AJ211" s="971"/>
    </row>
    <row r="212" spans="1:36" x14ac:dyDescent="0.25">
      <c r="A212" s="963"/>
      <c r="B212" s="373">
        <v>4</v>
      </c>
      <c r="C212" s="220" t="str">
        <f>IF(Proponentes!H148="X",Proponentes!$B$145,"")</f>
        <v/>
      </c>
      <c r="D212" s="374" t="str">
        <f t="shared" si="256"/>
        <v/>
      </c>
      <c r="E212" s="375" t="str">
        <f>IF(D212="","",$AO$6)</f>
        <v/>
      </c>
      <c r="F212" s="220" t="str">
        <f>IF(Proponentes!D148&gt;0,Proponentes!D148,"")</f>
        <v/>
      </c>
      <c r="G212" s="376" t="str">
        <f>IF(Proponentes!F148&gt;0,Proponentes!F148,"")</f>
        <v/>
      </c>
      <c r="H212" s="965"/>
      <c r="I212" s="967"/>
      <c r="J212" s="389"/>
      <c r="K212" s="378"/>
      <c r="L212" s="380"/>
      <c r="M212" s="379"/>
      <c r="N212" s="380"/>
      <c r="O212" s="381"/>
      <c r="P212" s="382"/>
      <c r="Q212" s="382"/>
      <c r="R212" s="383" t="str">
        <f t="shared" si="258"/>
        <v/>
      </c>
      <c r="S212" s="379" t="str">
        <f t="shared" si="276"/>
        <v/>
      </c>
      <c r="T212" s="384"/>
      <c r="U212" s="375" t="str">
        <f t="shared" si="277"/>
        <v/>
      </c>
      <c r="V212" s="385" t="str">
        <f t="shared" si="278"/>
        <v/>
      </c>
      <c r="W212" s="386" t="str">
        <f t="shared" si="279"/>
        <v/>
      </c>
      <c r="X212" s="375" t="str">
        <f t="shared" si="280"/>
        <v/>
      </c>
      <c r="Y212" s="379"/>
      <c r="Z212" s="379" t="str">
        <f t="shared" si="281"/>
        <v/>
      </c>
      <c r="AA212" s="383" t="str">
        <f t="shared" si="282"/>
        <v/>
      </c>
      <c r="AB212" s="379"/>
      <c r="AC212" s="967"/>
      <c r="AD212" s="969"/>
      <c r="AE212" s="383" t="str">
        <f t="shared" si="283"/>
        <v/>
      </c>
      <c r="AF212" s="388" t="str">
        <f>IF(AE212&lt;&gt;"",(SUMIFS($X209:$X219,$M209:$M219,F212,AA209:AA219,"CUMPLE")),"")</f>
        <v/>
      </c>
      <c r="AG212" s="388" t="str">
        <f>IF(AF212&lt;&gt;"",IF(G212&gt;0,(IF(AF212&gt;=($G212*$H209),"CUMPLE","NO CUMPLE")),""),"")</f>
        <v/>
      </c>
      <c r="AH212" s="387"/>
      <c r="AI212" s="973"/>
      <c r="AJ212" s="971"/>
    </row>
    <row r="213" spans="1:36" ht="51" customHeight="1" x14ac:dyDescent="0.25">
      <c r="A213" s="963"/>
      <c r="B213" s="373">
        <v>5</v>
      </c>
      <c r="C213" s="220" t="str">
        <f>IF(Proponentes!H149="X",Proponentes!$B$145,"")</f>
        <v/>
      </c>
      <c r="D213" s="374" t="str">
        <f t="shared" si="256"/>
        <v/>
      </c>
      <c r="E213" s="375" t="str">
        <f>IF(D213="","",$AO$7)</f>
        <v/>
      </c>
      <c r="F213" s="220" t="str">
        <f>IF(Proponentes!D149&gt;0,Proponentes!D149,"")</f>
        <v/>
      </c>
      <c r="G213" s="376" t="str">
        <f>IF(Proponentes!F149&gt;0,Proponentes!F149,"")</f>
        <v/>
      </c>
      <c r="H213" s="965"/>
      <c r="I213" s="967"/>
      <c r="J213" s="389"/>
      <c r="K213" s="380"/>
      <c r="L213" s="380"/>
      <c r="M213" s="379"/>
      <c r="N213" s="380"/>
      <c r="O213" s="381"/>
      <c r="P213" s="382"/>
      <c r="Q213" s="382"/>
      <c r="R213" s="383" t="str">
        <f t="shared" si="258"/>
        <v/>
      </c>
      <c r="S213" s="379" t="str">
        <f t="shared" si="276"/>
        <v/>
      </c>
      <c r="T213" s="384"/>
      <c r="U213" s="375" t="str">
        <f t="shared" si="277"/>
        <v/>
      </c>
      <c r="V213" s="385" t="str">
        <f t="shared" si="278"/>
        <v/>
      </c>
      <c r="W213" s="386" t="str">
        <f t="shared" si="279"/>
        <v/>
      </c>
      <c r="X213" s="375" t="str">
        <f t="shared" si="280"/>
        <v/>
      </c>
      <c r="Y213" s="379"/>
      <c r="Z213" s="379" t="str">
        <f t="shared" si="281"/>
        <v/>
      </c>
      <c r="AA213" s="383" t="str">
        <f t="shared" si="282"/>
        <v/>
      </c>
      <c r="AB213" s="387"/>
      <c r="AC213" s="967"/>
      <c r="AD213" s="969"/>
      <c r="AE213" s="383" t="str">
        <f t="shared" si="283"/>
        <v/>
      </c>
      <c r="AF213" s="388" t="str">
        <f>IF(AE213&lt;&gt;"",(SUMIFS($X213:$X221,$M213:$M221,F213,AA213:AA221,"CUMPLE")),"")</f>
        <v/>
      </c>
      <c r="AG213" s="388" t="str">
        <f>IF(AF213&lt;&gt;"",IF(G213&gt;0,(IF(AF213&gt;=($G213*$H209),"CUMPLE","NO CUMPLE")),""),"")</f>
        <v/>
      </c>
      <c r="AH213" s="387"/>
      <c r="AI213" s="973"/>
      <c r="AJ213" s="971"/>
    </row>
    <row r="214" spans="1:36" x14ac:dyDescent="0.25">
      <c r="A214" s="963"/>
      <c r="B214" s="373">
        <v>6</v>
      </c>
      <c r="C214" s="220" t="str">
        <f>IF(Proponentes!H150="X",Proponentes!$B$145,"")</f>
        <v/>
      </c>
      <c r="D214" s="374" t="str">
        <f t="shared" si="256"/>
        <v/>
      </c>
      <c r="E214" s="375" t="str">
        <f>IF(D214="","",$AO$8)</f>
        <v/>
      </c>
      <c r="F214" s="220" t="str">
        <f>IF(Proponentes!D150&gt;0,Proponentes!D150,"")</f>
        <v/>
      </c>
      <c r="G214" s="376" t="str">
        <f>IF(Proponentes!F150&gt;0,Proponentes!F150,"")</f>
        <v/>
      </c>
      <c r="H214" s="965"/>
      <c r="I214" s="967"/>
      <c r="J214" s="389"/>
      <c r="K214" s="380"/>
      <c r="L214" s="380"/>
      <c r="M214" s="379"/>
      <c r="N214" s="380"/>
      <c r="O214" s="381"/>
      <c r="P214" s="382"/>
      <c r="Q214" s="382"/>
      <c r="R214" s="383" t="str">
        <f t="shared" si="258"/>
        <v/>
      </c>
      <c r="S214" s="379" t="str">
        <f t="shared" si="276"/>
        <v/>
      </c>
      <c r="T214" s="384"/>
      <c r="U214" s="375" t="str">
        <f t="shared" si="277"/>
        <v/>
      </c>
      <c r="V214" s="385" t="str">
        <f t="shared" si="278"/>
        <v/>
      </c>
      <c r="W214" s="386" t="str">
        <f t="shared" si="279"/>
        <v/>
      </c>
      <c r="X214" s="375" t="str">
        <f t="shared" si="280"/>
        <v/>
      </c>
      <c r="Y214" s="379"/>
      <c r="Z214" s="379" t="str">
        <f t="shared" si="281"/>
        <v/>
      </c>
      <c r="AA214" s="383" t="str">
        <f t="shared" si="282"/>
        <v/>
      </c>
      <c r="AB214" s="379"/>
      <c r="AC214" s="967"/>
      <c r="AD214" s="969"/>
      <c r="AE214" s="383" t="str">
        <f t="shared" si="283"/>
        <v/>
      </c>
      <c r="AF214" s="388" t="str">
        <f>IF(AE214&lt;&gt;"",(SUMIFS($X214:$X221,$M214:$M221,F214,AA214:AA221,"CUMPLE")),"")</f>
        <v/>
      </c>
      <c r="AG214" s="388" t="str">
        <f>IF(AF214&lt;&gt;"",IF(G214&gt;0,(IF(AF214&gt;=($G214*$H209),"CUMPLE","NO CUMPLE")),""),"")</f>
        <v/>
      </c>
      <c r="AH214" s="387" t="s">
        <v>561</v>
      </c>
      <c r="AI214" s="973"/>
      <c r="AJ214" s="971"/>
    </row>
    <row r="215" spans="1:36" x14ac:dyDescent="0.25">
      <c r="A215" s="963"/>
      <c r="B215" s="373">
        <v>7</v>
      </c>
      <c r="C215" s="220" t="str">
        <f>IF(Proponentes!H151="X",Proponentes!$B$145,"")</f>
        <v/>
      </c>
      <c r="D215" s="374" t="str">
        <f t="shared" si="256"/>
        <v/>
      </c>
      <c r="E215" s="375" t="str">
        <f>IF(D215="","",$AO$9)</f>
        <v/>
      </c>
      <c r="F215" s="220" t="str">
        <f>IF(Proponentes!D151&gt;0,Proponentes!D151,"")</f>
        <v/>
      </c>
      <c r="G215" s="376" t="str">
        <f>IF(Proponentes!F151&gt;0,Proponentes!F151,"")</f>
        <v/>
      </c>
      <c r="H215" s="965"/>
      <c r="I215" s="967"/>
      <c r="J215" s="389"/>
      <c r="K215" s="378"/>
      <c r="L215" s="380"/>
      <c r="M215" s="379"/>
      <c r="N215" s="380"/>
      <c r="O215" s="381"/>
      <c r="P215" s="382"/>
      <c r="Q215" s="382"/>
      <c r="R215" s="383" t="str">
        <f t="shared" si="258"/>
        <v/>
      </c>
      <c r="S215" s="379" t="str">
        <f t="shared" si="276"/>
        <v/>
      </c>
      <c r="T215" s="391"/>
      <c r="U215" s="375" t="str">
        <f t="shared" si="277"/>
        <v/>
      </c>
      <c r="V215" s="385" t="str">
        <f t="shared" si="278"/>
        <v/>
      </c>
      <c r="W215" s="386" t="str">
        <f t="shared" si="279"/>
        <v/>
      </c>
      <c r="X215" s="375" t="str">
        <f t="shared" si="280"/>
        <v/>
      </c>
      <c r="Y215" s="379"/>
      <c r="Z215" s="379" t="str">
        <f t="shared" si="281"/>
        <v/>
      </c>
      <c r="AA215" s="383" t="str">
        <f t="shared" si="282"/>
        <v/>
      </c>
      <c r="AB215" s="387"/>
      <c r="AC215" s="967"/>
      <c r="AD215" s="969"/>
      <c r="AE215" s="383" t="str">
        <f t="shared" si="283"/>
        <v/>
      </c>
      <c r="AF215" s="388" t="str">
        <f>IF(AE215&lt;&gt;"",(SUMIFS($X215:$X221,$M215:$M221,F215,AA215:AA221,"CUMPLE")),"")</f>
        <v/>
      </c>
      <c r="AG215" s="388" t="str">
        <f>IF(AF215&lt;&gt;"",IF(G215&gt;0,(IF(AF215&gt;=($G215*$H209),"CUMPLE","NO CUMPLE")),""),"")</f>
        <v/>
      </c>
      <c r="AH215" s="387"/>
      <c r="AI215" s="973"/>
      <c r="AJ215" s="971"/>
    </row>
    <row r="216" spans="1:36" x14ac:dyDescent="0.25">
      <c r="A216" s="963"/>
      <c r="B216" s="373">
        <v>8</v>
      </c>
      <c r="C216" s="220" t="str">
        <f>IF(Proponentes!H152="X",Proponentes!$B$145,"")</f>
        <v/>
      </c>
      <c r="D216" s="374" t="str">
        <f t="shared" si="256"/>
        <v/>
      </c>
      <c r="E216" s="375" t="str">
        <f>IF(D216="","",$AO$10)</f>
        <v/>
      </c>
      <c r="F216" s="220" t="str">
        <f>IF(Proponentes!D152&gt;0,Proponentes!D152,"")</f>
        <v/>
      </c>
      <c r="G216" s="376"/>
      <c r="H216" s="965"/>
      <c r="I216" s="967"/>
      <c r="J216" s="389"/>
      <c r="K216" s="380"/>
      <c r="L216" s="380"/>
      <c r="M216" s="379"/>
      <c r="N216" s="380"/>
      <c r="O216" s="381"/>
      <c r="P216" s="382"/>
      <c r="Q216" s="382"/>
      <c r="R216" s="383" t="str">
        <f t="shared" si="258"/>
        <v/>
      </c>
      <c r="S216" s="379"/>
      <c r="T216" s="391"/>
      <c r="U216" s="375" t="str">
        <f t="shared" si="277"/>
        <v/>
      </c>
      <c r="V216" s="385"/>
      <c r="W216" s="386" t="str">
        <f t="shared" si="279"/>
        <v/>
      </c>
      <c r="X216" s="375" t="str">
        <f t="shared" si="280"/>
        <v/>
      </c>
      <c r="Y216" s="379"/>
      <c r="Z216" s="379" t="str">
        <f t="shared" si="281"/>
        <v/>
      </c>
      <c r="AA216" s="383" t="str">
        <f t="shared" si="282"/>
        <v/>
      </c>
      <c r="AB216" s="379"/>
      <c r="AC216" s="967"/>
      <c r="AD216" s="969"/>
      <c r="AE216" s="383"/>
      <c r="AF216" s="388"/>
      <c r="AG216" s="388" t="str">
        <f>IF(AF216&lt;&gt;"",IF(G216&gt;0,(IF(AF216&gt;=($G216*$H209),"CUMPLE","NO CUMPLE")),""),"")</f>
        <v/>
      </c>
      <c r="AH216" s="387"/>
      <c r="AI216" s="973"/>
      <c r="AJ216" s="971"/>
    </row>
    <row r="217" spans="1:36" x14ac:dyDescent="0.25">
      <c r="A217" s="963"/>
      <c r="B217" s="373">
        <v>9</v>
      </c>
      <c r="C217" s="220" t="str">
        <f>IF(Proponentes!H153="X",Proponentes!$B$145,"")</f>
        <v/>
      </c>
      <c r="D217" s="374" t="str">
        <f t="shared" si="256"/>
        <v/>
      </c>
      <c r="E217" s="375" t="str">
        <f>IF(D217="","",$AO$11)</f>
        <v/>
      </c>
      <c r="F217" s="220" t="str">
        <f>IF(Proponentes!D153&gt;0,Proponentes!D153,"")</f>
        <v/>
      </c>
      <c r="G217" s="376"/>
      <c r="H217" s="965"/>
      <c r="I217" s="967"/>
      <c r="J217" s="389"/>
      <c r="K217" s="380"/>
      <c r="L217" s="380"/>
      <c r="M217" s="379"/>
      <c r="N217" s="380"/>
      <c r="O217" s="381"/>
      <c r="P217" s="382"/>
      <c r="Q217" s="382"/>
      <c r="R217" s="383" t="str">
        <f t="shared" si="258"/>
        <v/>
      </c>
      <c r="S217" s="383"/>
      <c r="T217" s="391"/>
      <c r="U217" s="375" t="str">
        <f t="shared" si="277"/>
        <v/>
      </c>
      <c r="V217" s="392"/>
      <c r="W217" s="386" t="str">
        <f t="shared" si="279"/>
        <v/>
      </c>
      <c r="X217" s="375" t="str">
        <f t="shared" si="280"/>
        <v/>
      </c>
      <c r="Y217" s="379"/>
      <c r="Z217" s="379" t="str">
        <f t="shared" si="281"/>
        <v/>
      </c>
      <c r="AA217" s="383" t="str">
        <f t="shared" si="282"/>
        <v/>
      </c>
      <c r="AB217" s="379"/>
      <c r="AC217" s="967"/>
      <c r="AD217" s="969"/>
      <c r="AE217" s="383"/>
      <c r="AF217" s="388"/>
      <c r="AG217" s="388" t="str">
        <f>IF(AF217&lt;&gt;"",IF(G217&gt;0,(IF(AF217&gt;=($G217*$H209),"CUMPLE","NO CUMPLE")),""),"")</f>
        <v/>
      </c>
      <c r="AH217" s="393"/>
      <c r="AI217" s="973"/>
      <c r="AJ217" s="971"/>
    </row>
    <row r="218" spans="1:36" x14ac:dyDescent="0.25">
      <c r="A218" s="963"/>
      <c r="B218" s="373">
        <v>10</v>
      </c>
      <c r="C218" s="220" t="str">
        <f>IF(Proponentes!H154="X",Proponentes!$B$145,"")</f>
        <v/>
      </c>
      <c r="D218" s="374" t="str">
        <f t="shared" si="256"/>
        <v/>
      </c>
      <c r="E218" s="375" t="str">
        <f>IF(D218="","",$AO$12)</f>
        <v/>
      </c>
      <c r="F218" s="220" t="str">
        <f>IF(Proponentes!D154&gt;0,Proponentes!D154,"")</f>
        <v/>
      </c>
      <c r="G218" s="376"/>
      <c r="H218" s="965"/>
      <c r="I218" s="967"/>
      <c r="J218" s="389"/>
      <c r="K218" s="378"/>
      <c r="L218" s="380"/>
      <c r="M218" s="379"/>
      <c r="N218" s="380"/>
      <c r="O218" s="381"/>
      <c r="P218" s="382"/>
      <c r="Q218" s="382"/>
      <c r="R218" s="383" t="str">
        <f t="shared" si="258"/>
        <v/>
      </c>
      <c r="S218" s="383"/>
      <c r="T218" s="391"/>
      <c r="U218" s="375" t="str">
        <f t="shared" si="277"/>
        <v/>
      </c>
      <c r="V218" s="392"/>
      <c r="W218" s="386" t="str">
        <f t="shared" si="279"/>
        <v/>
      </c>
      <c r="X218" s="375" t="str">
        <f t="shared" si="280"/>
        <v/>
      </c>
      <c r="Y218" s="379"/>
      <c r="Z218" s="379" t="str">
        <f t="shared" si="281"/>
        <v/>
      </c>
      <c r="AA218" s="383" t="str">
        <f t="shared" si="282"/>
        <v/>
      </c>
      <c r="AB218" s="379"/>
      <c r="AC218" s="967"/>
      <c r="AD218" s="969"/>
      <c r="AE218" s="383"/>
      <c r="AF218" s="388"/>
      <c r="AG218" s="388" t="str">
        <f>IF(AF218&lt;&gt;"",IF(G218&gt;0,(IF(AF218&gt;=($G218*$H209),"CUMPLE","NO CUMPLE")),""),"")</f>
        <v/>
      </c>
      <c r="AH218" s="393"/>
      <c r="AI218" s="973"/>
      <c r="AJ218" s="971"/>
    </row>
    <row r="219" spans="1:36" x14ac:dyDescent="0.25">
      <c r="A219" s="963"/>
      <c r="B219" s="373">
        <v>11</v>
      </c>
      <c r="C219" s="220" t="str">
        <f>IF(Proponentes!H155="X",Proponentes!$B$145,"")</f>
        <v/>
      </c>
      <c r="D219" s="374" t="str">
        <f t="shared" si="256"/>
        <v/>
      </c>
      <c r="E219" s="375" t="str">
        <f>IF(D219="","",$AO$13)</f>
        <v/>
      </c>
      <c r="F219" s="220" t="str">
        <f>IF(Proponentes!D155&gt;0,Proponentes!D155,"")</f>
        <v/>
      </c>
      <c r="G219" s="376" t="str">
        <f>IF(Proponentes!F155&gt;0,Proponentes!F155,"")</f>
        <v/>
      </c>
      <c r="H219" s="965"/>
      <c r="I219" s="967"/>
      <c r="J219" s="389"/>
      <c r="K219" s="380"/>
      <c r="L219" s="380"/>
      <c r="M219" s="379"/>
      <c r="N219" s="380"/>
      <c r="O219" s="381"/>
      <c r="P219" s="382"/>
      <c r="Q219" s="382"/>
      <c r="R219" s="383" t="str">
        <f t="shared" si="258"/>
        <v/>
      </c>
      <c r="S219" s="383" t="str">
        <f t="shared" ref="S219:S220" si="284">IF(P219&gt;0,ROUND(((YEAR(Q219)-YEAR($P219))*12)+(MONTH(Q219)-MONTH($P219))+((DAY(Q219)-DAY($P219)+1)/30),0),"")</f>
        <v/>
      </c>
      <c r="T219" s="391"/>
      <c r="U219" s="375" t="str">
        <f t="shared" si="277"/>
        <v/>
      </c>
      <c r="V219" s="392" t="str">
        <f>IFERROR(U219/VLOOKUP(YEAR(P219),$AQ$2:$AR$11,2,FALSE),"")</f>
        <v/>
      </c>
      <c r="W219" s="386" t="str">
        <f t="shared" si="279"/>
        <v/>
      </c>
      <c r="X219" s="375" t="str">
        <f t="shared" si="280"/>
        <v/>
      </c>
      <c r="Y219" s="379"/>
      <c r="Z219" s="379" t="str">
        <f t="shared" si="281"/>
        <v/>
      </c>
      <c r="AA219" s="383" t="str">
        <f t="shared" si="282"/>
        <v/>
      </c>
      <c r="AB219" s="379"/>
      <c r="AC219" s="967"/>
      <c r="AD219" s="969"/>
      <c r="AE219" s="383" t="str">
        <f>IF(F219&lt;&gt;"",F219,"")</f>
        <v/>
      </c>
      <c r="AF219" s="388" t="str">
        <f>IF(AE219&lt;&gt;"",(SUMIFS($X219:$X221,$M219:$M221,F219,AA219:AA221,"CUMPLE")),"")</f>
        <v/>
      </c>
      <c r="AG219" s="388" t="str">
        <f>IF(AF219&lt;&gt;"",IF(G219&gt;0,(IF(AF219&gt;=($G219*$H209),"CUMPLE","NO CUMPLE")),""),"")</f>
        <v/>
      </c>
      <c r="AH219" s="393"/>
      <c r="AI219" s="973"/>
      <c r="AJ219" s="971"/>
    </row>
    <row r="220" spans="1:36" ht="51.75" customHeight="1" thickBot="1" x14ac:dyDescent="0.3">
      <c r="A220" s="963"/>
      <c r="B220" s="373">
        <v>12</v>
      </c>
      <c r="C220" s="220" t="str">
        <f>IF(Proponentes!H156="X",Proponentes!$B$145,"")</f>
        <v/>
      </c>
      <c r="D220" s="374" t="str">
        <f t="shared" si="256"/>
        <v/>
      </c>
      <c r="E220" s="375" t="str">
        <f>IF(D220="","",$AO$14)</f>
        <v/>
      </c>
      <c r="F220" s="220" t="str">
        <f>IF(Proponentes!D156&gt;0,Proponentes!D156,"")</f>
        <v/>
      </c>
      <c r="G220" s="376" t="str">
        <f>IF(Proponentes!F156&gt;0,Proponentes!F156,"")</f>
        <v/>
      </c>
      <c r="H220" s="965"/>
      <c r="I220" s="967"/>
      <c r="J220" s="389"/>
      <c r="K220" s="380"/>
      <c r="L220" s="380"/>
      <c r="M220" s="379"/>
      <c r="N220" s="380"/>
      <c r="O220" s="381"/>
      <c r="P220" s="382"/>
      <c r="Q220" s="382"/>
      <c r="R220" s="383" t="str">
        <f t="shared" si="258"/>
        <v/>
      </c>
      <c r="S220" s="383" t="str">
        <f t="shared" si="284"/>
        <v/>
      </c>
      <c r="T220" s="391"/>
      <c r="U220" s="375" t="str">
        <f t="shared" si="277"/>
        <v/>
      </c>
      <c r="V220" s="392" t="str">
        <f>IFERROR(U220/VLOOKUP(YEAR(P220),$AQ$2:$AR$11,2,FALSE),"")</f>
        <v/>
      </c>
      <c r="W220" s="386" t="str">
        <f t="shared" si="279"/>
        <v/>
      </c>
      <c r="X220" s="375" t="str">
        <f t="shared" si="280"/>
        <v/>
      </c>
      <c r="Y220" s="379"/>
      <c r="Z220" s="379" t="str">
        <f t="shared" si="281"/>
        <v/>
      </c>
      <c r="AA220" s="383" t="str">
        <f t="shared" si="282"/>
        <v/>
      </c>
      <c r="AB220" s="387"/>
      <c r="AC220" s="967"/>
      <c r="AD220" s="969"/>
      <c r="AE220" s="383" t="str">
        <f>IF(F220&lt;&gt;"",F220,"")</f>
        <v/>
      </c>
      <c r="AF220" s="388" t="str">
        <f>IF(AE220&lt;&gt;"",(SUMIFS($X220:$X221,$M220:$M221,F220,AA220:AA221,"CUMPLE")),"")</f>
        <v/>
      </c>
      <c r="AG220" s="388" t="str">
        <f>IF(AF220&lt;&gt;"",IF(G220&gt;0,(IF(AF220&gt;=($G220*$H209),"CUMPLE","NO CUMPLE")),""),"")</f>
        <v/>
      </c>
      <c r="AH220" s="393"/>
      <c r="AI220" s="973"/>
      <c r="AJ220" s="971"/>
    </row>
    <row r="221" spans="1:36" x14ac:dyDescent="0.25">
      <c r="A221" s="69">
        <v>12</v>
      </c>
      <c r="B221" s="394"/>
      <c r="C221" s="222"/>
      <c r="D221" s="395" t="s">
        <v>270</v>
      </c>
      <c r="E221" s="396">
        <f t="shared" ref="E221" si="285">SUM(E209:E220)</f>
        <v>17613055238</v>
      </c>
      <c r="F221" s="394"/>
      <c r="G221" s="397">
        <f t="shared" ref="G221" si="286">IF((SUM(G209:G220))&gt;1,"ERROR &gt; 100%",SUM(G209:G220))</f>
        <v>1</v>
      </c>
      <c r="H221" s="396">
        <f t="shared" ref="H221:I221" si="287">SUM(H209:H220)</f>
        <v>17613055238</v>
      </c>
      <c r="I221" s="398">
        <f t="shared" si="287"/>
        <v>19386.407475405216</v>
      </c>
      <c r="J221" s="399"/>
      <c r="K221" s="399"/>
      <c r="L221" s="399"/>
      <c r="M221" s="400"/>
      <c r="N221" s="400"/>
      <c r="O221" s="400"/>
      <c r="P221" s="400"/>
      <c r="Q221" s="400"/>
      <c r="R221" s="394">
        <f t="shared" ref="R221" si="288">COUNTIF(R209:R220,"NO CUMPLE")</f>
        <v>0</v>
      </c>
      <c r="S221" s="400">
        <f t="shared" ref="S221:X221" si="289">SUM(S209:S220)</f>
        <v>32</v>
      </c>
      <c r="T221" s="401"/>
      <c r="U221" s="396">
        <f t="shared" si="289"/>
        <v>19174669498.279999</v>
      </c>
      <c r="V221" s="402">
        <f t="shared" si="289"/>
        <v>17332.603702272558</v>
      </c>
      <c r="W221" s="403">
        <f t="shared" si="289"/>
        <v>22364.567888005244</v>
      </c>
      <c r="X221" s="401">
        <f t="shared" si="289"/>
        <v>20318791405.017853</v>
      </c>
      <c r="Y221" s="400"/>
      <c r="Z221" s="400"/>
      <c r="AA221" s="394"/>
      <c r="AB221" s="400"/>
      <c r="AC221" s="394"/>
      <c r="AD221" s="394">
        <f t="shared" ref="AD221" si="290">COUNTIF(AD209:AD220,"NO CUMPLE")</f>
        <v>0</v>
      </c>
      <c r="AE221" s="394"/>
      <c r="AF221" s="394"/>
      <c r="AG221" s="394"/>
      <c r="AH221" s="400"/>
      <c r="AI221" s="400"/>
      <c r="AJ221" s="404"/>
    </row>
    <row r="222" spans="1:36" ht="47.25" customHeight="1" x14ac:dyDescent="0.25">
      <c r="A222" s="962">
        <f t="shared" ref="A222" si="291">A234</f>
        <v>13</v>
      </c>
      <c r="B222" s="373">
        <v>1</v>
      </c>
      <c r="C222" s="220" t="str">
        <f>IF(Proponentes!H158="X",Proponentes!$B$158,"")</f>
        <v/>
      </c>
      <c r="D222" s="374" t="str">
        <f t="shared" si="256"/>
        <v/>
      </c>
      <c r="E222" s="375" t="str">
        <f>IF(D222="","",$AO$3)</f>
        <v/>
      </c>
      <c r="F222" s="220" t="str">
        <f>IF(Proponentes!D158&gt;0,Proponentes!D158,"")</f>
        <v>COVISUR DE COLOMBIA LTDA</v>
      </c>
      <c r="G222" s="376">
        <f>IF(Proponentes!F158&gt;0,Proponentes!F158,"")</f>
        <v>1</v>
      </c>
      <c r="H222" s="964">
        <f t="shared" ref="H222" si="292">SUM(E222:E233)</f>
        <v>22660325900</v>
      </c>
      <c r="I222" s="966">
        <f>IF($F222&gt;0,(G234*H222)/$AR$13,"")</f>
        <v>24941.857360163605</v>
      </c>
      <c r="J222" s="377" t="s">
        <v>562</v>
      </c>
      <c r="K222" s="378">
        <v>1</v>
      </c>
      <c r="L222" s="378" t="s">
        <v>563</v>
      </c>
      <c r="M222" s="379" t="s">
        <v>68</v>
      </c>
      <c r="N222" s="380" t="s">
        <v>317</v>
      </c>
      <c r="O222" s="381">
        <v>0.2</v>
      </c>
      <c r="P222" s="382">
        <v>41026</v>
      </c>
      <c r="Q222" s="382">
        <v>41413</v>
      </c>
      <c r="R222" s="383" t="str">
        <f t="shared" si="258"/>
        <v>CUMPLE</v>
      </c>
      <c r="S222" s="379">
        <f t="shared" ref="S222:S228" si="293">IF(P222&gt;0,ROUND(((YEAR(Q222)-YEAR($P222))*12)+(MONTH(Q222)-MONTH($P222))+((DAY(Q222)-DAY($P222)+1)/30),0),"")</f>
        <v>13</v>
      </c>
      <c r="T222" s="384">
        <v>12109095908</v>
      </c>
      <c r="U222" s="375">
        <f t="shared" ref="U222:U233" si="294">IF(T222&gt;0,T222*O222,"")</f>
        <v>2421819181.5999999</v>
      </c>
      <c r="V222" s="385">
        <f t="shared" ref="V222:V228" si="295">IFERROR(U222/VLOOKUP(YEAR(P222),$AQ$2:$AR$11,2,FALSE),"")</f>
        <v>4273.5471706370208</v>
      </c>
      <c r="W222" s="386">
        <f t="shared" ref="W222:W233" si="296">IF(R222="CUMPLE",IFERROR(U222/VLOOKUP(YEAR(Q222),$AQ$3:$AR$13,2,FALSE),""),"")</f>
        <v>4108.2598500424083</v>
      </c>
      <c r="X222" s="375">
        <f t="shared" ref="X222:X233" si="297">IFERROR(W222*$AR$13,"")</f>
        <v>3732460888.519629</v>
      </c>
      <c r="Y222" s="379" t="s">
        <v>318</v>
      </c>
      <c r="Z222" s="379" t="str">
        <f t="shared" ref="Z222:Z233" si="298">IF(T222&gt;0,IF(X222&gt;=$Z$18,"CUMPLE","NO CUMPLE"),"")</f>
        <v>CUMPLE</v>
      </c>
      <c r="AA222" s="383" t="str">
        <f t="shared" ref="AA222:AA233" si="299">IF(N222&gt;0,IF(N222="CUMPLE",IF(R222="CUMPLE",IF(Y222="INCLUIDA",IF(Z222="CUMPLE","CUMPLE","NO CUMPLE"),"NO CUMPLE"),"NO CUMPLE"),"NO CUMPLE"),"")</f>
        <v>CUMPLE</v>
      </c>
      <c r="AB222" s="379"/>
      <c r="AC222" s="966">
        <f>IF(F222&gt;0,SUMIFS(W222:W233,AA222:AA233,"CUMPLE"),"")</f>
        <v>26327.610616756949</v>
      </c>
      <c r="AD222" s="968" t="str">
        <f>IF($F222&gt;0,IF(AC222&lt;I222,"NO CUMPLE","CUMPLE"),"")</f>
        <v>CUMPLE</v>
      </c>
      <c r="AE222" s="383" t="str">
        <f t="shared" ref="AE222:AE228" si="300">IF(F222&lt;&gt;"",F222,"")</f>
        <v>COVISUR DE COLOMBIA LTDA</v>
      </c>
      <c r="AF222" s="388">
        <f>IF(AE222&lt;&gt;"",(SUMIFS($X222:$X232,$M222:$M232,F222,AA222:AA232,"CUMPLE")),"")</f>
        <v>23919318763.199726</v>
      </c>
      <c r="AG222" s="388" t="str">
        <f>IF(AF222&lt;&gt;"",IF(G222&gt;0,(IF(AF222&gt;=($G222*$H222),"CUMPLE","NO CUMPLE")),""),"")</f>
        <v>CUMPLE</v>
      </c>
      <c r="AH222" s="379"/>
      <c r="AI222" s="972" t="str">
        <f>IF(AC222&gt;I222,IF((COUNTIF(AG222:AG232,"NO CUMPLE"))&lt;1,"HABILITADO","RECHAZADO"),"")</f>
        <v>HABILITADO</v>
      </c>
      <c r="AJ222" s="970"/>
    </row>
    <row r="223" spans="1:36" ht="49.5" x14ac:dyDescent="0.25">
      <c r="A223" s="963"/>
      <c r="B223" s="373">
        <v>2</v>
      </c>
      <c r="C223" s="220" t="str">
        <f>IF(Proponentes!H159="X",Proponentes!$B$158,"")</f>
        <v/>
      </c>
      <c r="D223" s="374" t="str">
        <f t="shared" si="256"/>
        <v/>
      </c>
      <c r="E223" s="375" t="str">
        <f>IF(D223="","",$AO$4)</f>
        <v/>
      </c>
      <c r="F223" s="220" t="str">
        <f>IF(Proponentes!D159&gt;0,Proponentes!D159,"")</f>
        <v/>
      </c>
      <c r="G223" s="376" t="str">
        <f>IF(Proponentes!F159&gt;0,Proponentes!F159,"")</f>
        <v/>
      </c>
      <c r="H223" s="965"/>
      <c r="I223" s="967"/>
      <c r="J223" s="389" t="s">
        <v>319</v>
      </c>
      <c r="K223" s="380">
        <v>2</v>
      </c>
      <c r="L223" s="378" t="s">
        <v>564</v>
      </c>
      <c r="M223" s="379" t="s">
        <v>68</v>
      </c>
      <c r="N223" s="380" t="s">
        <v>317</v>
      </c>
      <c r="O223" s="381">
        <v>0.5</v>
      </c>
      <c r="P223" s="382">
        <v>41259</v>
      </c>
      <c r="Q223" s="382">
        <v>41993</v>
      </c>
      <c r="R223" s="383" t="str">
        <f t="shared" si="258"/>
        <v>CUMPLE</v>
      </c>
      <c r="S223" s="379">
        <f t="shared" si="293"/>
        <v>24</v>
      </c>
      <c r="T223" s="384">
        <v>9382997796</v>
      </c>
      <c r="U223" s="375">
        <f t="shared" si="294"/>
        <v>4691498898</v>
      </c>
      <c r="V223" s="385">
        <f t="shared" si="295"/>
        <v>8278.6287241926948</v>
      </c>
      <c r="W223" s="386">
        <f t="shared" si="296"/>
        <v>7616.0696396103895</v>
      </c>
      <c r="X223" s="375">
        <f t="shared" si="297"/>
        <v>6919397285.3966684</v>
      </c>
      <c r="Y223" s="379" t="s">
        <v>318</v>
      </c>
      <c r="Z223" s="379" t="str">
        <f t="shared" si="298"/>
        <v>CUMPLE</v>
      </c>
      <c r="AA223" s="383" t="str">
        <f t="shared" si="299"/>
        <v>CUMPLE</v>
      </c>
      <c r="AB223" s="379"/>
      <c r="AC223" s="967"/>
      <c r="AD223" s="969"/>
      <c r="AE223" s="383" t="str">
        <f t="shared" si="300"/>
        <v/>
      </c>
      <c r="AF223" s="388" t="str">
        <f>IF(AE223&lt;&gt;"",(SUMIFS($X222:$X232,$M222:$M232,F223,AA222:AA232,"CUMPLE")),"")</f>
        <v/>
      </c>
      <c r="AG223" s="388" t="str">
        <f>IF(AF223&lt;&gt;"",IF(G223&gt;0,(IF(AF223&gt;=($G223*$H222),"CUMPLE","NO CUMPLE")),""),"")</f>
        <v/>
      </c>
      <c r="AH223" s="379"/>
      <c r="AI223" s="973"/>
      <c r="AJ223" s="971"/>
    </row>
    <row r="224" spans="1:36" ht="99" x14ac:dyDescent="0.25">
      <c r="A224" s="963"/>
      <c r="B224" s="373">
        <v>3</v>
      </c>
      <c r="C224" s="220" t="str">
        <f>IF(Proponentes!H160="X",Proponentes!$B$158,"")</f>
        <v>COVISUR DE COLOMBIA LTDA</v>
      </c>
      <c r="D224" s="374" t="str">
        <f t="shared" si="256"/>
        <v>COVISUR DE COLOMBIA LTDA</v>
      </c>
      <c r="E224" s="375">
        <f>IF(D224="","",$AO$5)</f>
        <v>22660325900</v>
      </c>
      <c r="F224" s="220" t="str">
        <f>IF(Proponentes!D160&gt;0,Proponentes!D160,"")</f>
        <v/>
      </c>
      <c r="G224" s="376" t="str">
        <f>IF(Proponentes!F160&gt;0,Proponentes!F160,"")</f>
        <v/>
      </c>
      <c r="H224" s="965"/>
      <c r="I224" s="967"/>
      <c r="J224" s="389" t="s">
        <v>565</v>
      </c>
      <c r="K224" s="380">
        <v>3</v>
      </c>
      <c r="L224" s="380" t="s">
        <v>566</v>
      </c>
      <c r="M224" s="379" t="s">
        <v>68</v>
      </c>
      <c r="N224" s="380" t="s">
        <v>317</v>
      </c>
      <c r="O224" s="381">
        <v>0.5</v>
      </c>
      <c r="P224" s="382">
        <v>42036</v>
      </c>
      <c r="Q224" s="382">
        <v>42277</v>
      </c>
      <c r="R224" s="383" t="str">
        <f t="shared" si="258"/>
        <v>CUMPLE</v>
      </c>
      <c r="S224" s="379">
        <f t="shared" si="293"/>
        <v>8</v>
      </c>
      <c r="T224" s="384">
        <v>3206091504</v>
      </c>
      <c r="U224" s="375">
        <f t="shared" si="294"/>
        <v>1603045752</v>
      </c>
      <c r="V224" s="385">
        <f t="shared" si="295"/>
        <v>2487.8493862031505</v>
      </c>
      <c r="W224" s="386">
        <f t="shared" si="296"/>
        <v>2487.8493862031505</v>
      </c>
      <c r="X224" s="375">
        <f t="shared" si="297"/>
        <v>2260275851.4496036</v>
      </c>
      <c r="Y224" s="379" t="s">
        <v>318</v>
      </c>
      <c r="Z224" s="379" t="str">
        <f t="shared" si="298"/>
        <v>CUMPLE</v>
      </c>
      <c r="AA224" s="383" t="str">
        <f t="shared" si="299"/>
        <v>CUMPLE</v>
      </c>
      <c r="AB224" s="379"/>
      <c r="AC224" s="967"/>
      <c r="AD224" s="969"/>
      <c r="AE224" s="383" t="str">
        <f t="shared" si="300"/>
        <v/>
      </c>
      <c r="AF224" s="388" t="str">
        <f>IF(AE224&lt;&gt;"",(SUMIFS($X222:$X232,$M222:$M232,F224,AA222:AA232,"CUMPLE")),"")</f>
        <v/>
      </c>
      <c r="AG224" s="388" t="str">
        <f>IF(AF224&lt;&gt;"",IF(G224&gt;0,(IF(AF224&gt;=($G224*$H222),"CUMPLE","NO CUMPLE")),""),"")</f>
        <v/>
      </c>
      <c r="AH224" s="387"/>
      <c r="AI224" s="973"/>
      <c r="AJ224" s="971"/>
    </row>
    <row r="225" spans="1:36" ht="66" x14ac:dyDescent="0.25">
      <c r="A225" s="963"/>
      <c r="B225" s="373">
        <v>4</v>
      </c>
      <c r="C225" s="220" t="str">
        <f>IF(Proponentes!H161="X",Proponentes!$B$158,"")</f>
        <v/>
      </c>
      <c r="D225" s="374" t="str">
        <f t="shared" si="256"/>
        <v/>
      </c>
      <c r="E225" s="375" t="str">
        <f>IF(D225="","",$AO$6)</f>
        <v/>
      </c>
      <c r="F225" s="220" t="str">
        <f>IF(Proponentes!D161&gt;0,Proponentes!D161,"")</f>
        <v/>
      </c>
      <c r="G225" s="376" t="str">
        <f>IF(Proponentes!F161&gt;0,Proponentes!F161,"")</f>
        <v/>
      </c>
      <c r="H225" s="965"/>
      <c r="I225" s="967"/>
      <c r="J225" s="389" t="s">
        <v>567</v>
      </c>
      <c r="K225" s="378">
        <v>4</v>
      </c>
      <c r="L225" s="380" t="s">
        <v>568</v>
      </c>
      <c r="M225" s="379" t="s">
        <v>68</v>
      </c>
      <c r="N225" s="380" t="s">
        <v>317</v>
      </c>
      <c r="O225" s="381">
        <v>0.25</v>
      </c>
      <c r="P225" s="382">
        <v>41974</v>
      </c>
      <c r="Q225" s="382">
        <v>42704</v>
      </c>
      <c r="R225" s="383" t="str">
        <f t="shared" si="258"/>
        <v>CUMPLE</v>
      </c>
      <c r="S225" s="379">
        <f t="shared" si="293"/>
        <v>24</v>
      </c>
      <c r="T225" s="384">
        <v>10455540671</v>
      </c>
      <c r="U225" s="375">
        <f t="shared" si="294"/>
        <v>2613885167.75</v>
      </c>
      <c r="V225" s="385">
        <f t="shared" si="295"/>
        <v>4243.3200775162341</v>
      </c>
      <c r="W225" s="386">
        <f t="shared" si="296"/>
        <v>3791.2338988766492</v>
      </c>
      <c r="X225" s="375">
        <f t="shared" si="297"/>
        <v>3444434569.2108064</v>
      </c>
      <c r="Y225" s="379" t="s">
        <v>318</v>
      </c>
      <c r="Z225" s="379" t="str">
        <f t="shared" si="298"/>
        <v>CUMPLE</v>
      </c>
      <c r="AA225" s="383" t="str">
        <f t="shared" si="299"/>
        <v>CUMPLE</v>
      </c>
      <c r="AB225" s="379"/>
      <c r="AC225" s="967"/>
      <c r="AD225" s="969"/>
      <c r="AE225" s="383" t="str">
        <f t="shared" si="300"/>
        <v/>
      </c>
      <c r="AF225" s="388" t="str">
        <f>IF(AE225&lt;&gt;"",(SUMIFS($X222:$X232,$M222:$M232,F225,AA222:AA232,"CUMPLE")),"")</f>
        <v/>
      </c>
      <c r="AG225" s="388" t="str">
        <f>IF(AF225&lt;&gt;"",IF(G225&gt;0,(IF(AF225&gt;=($G225*$H222),"CUMPLE","NO CUMPLE")),""),"")</f>
        <v/>
      </c>
      <c r="AH225" s="387"/>
      <c r="AI225" s="973"/>
      <c r="AJ225" s="971"/>
    </row>
    <row r="226" spans="1:36" ht="66" x14ac:dyDescent="0.25">
      <c r="A226" s="963"/>
      <c r="B226" s="373">
        <v>5</v>
      </c>
      <c r="C226" s="220" t="str">
        <f>IF(Proponentes!H162="X",Proponentes!$B$158,"")</f>
        <v/>
      </c>
      <c r="D226" s="374" t="str">
        <f t="shared" si="256"/>
        <v/>
      </c>
      <c r="E226" s="375" t="str">
        <f>IF(D226="","",$AO$7)</f>
        <v/>
      </c>
      <c r="F226" s="220" t="str">
        <f>IF(Proponentes!D162&gt;0,Proponentes!D162,"")</f>
        <v/>
      </c>
      <c r="G226" s="376" t="str">
        <f>IF(Proponentes!F162&gt;0,Proponentes!F162,"")</f>
        <v/>
      </c>
      <c r="H226" s="965"/>
      <c r="I226" s="967"/>
      <c r="J226" s="389" t="s">
        <v>569</v>
      </c>
      <c r="K226" s="380">
        <v>5</v>
      </c>
      <c r="L226" s="380" t="s">
        <v>570</v>
      </c>
      <c r="M226" s="379" t="s">
        <v>68</v>
      </c>
      <c r="N226" s="380" t="s">
        <v>317</v>
      </c>
      <c r="O226" s="381">
        <v>1</v>
      </c>
      <c r="P226" s="382">
        <v>42794</v>
      </c>
      <c r="Q226" s="382">
        <v>43251</v>
      </c>
      <c r="R226" s="383" t="str">
        <f t="shared" si="258"/>
        <v>CUMPLE</v>
      </c>
      <c r="S226" s="379">
        <f t="shared" si="293"/>
        <v>15</v>
      </c>
      <c r="T226" s="384">
        <v>1848501484</v>
      </c>
      <c r="U226" s="375">
        <f t="shared" si="294"/>
        <v>1848501484</v>
      </c>
      <c r="V226" s="385">
        <f t="shared" si="295"/>
        <v>2505.705418202373</v>
      </c>
      <c r="W226" s="386">
        <f t="shared" si="296"/>
        <v>2366.1061284467555</v>
      </c>
      <c r="X226" s="375">
        <f t="shared" si="297"/>
        <v>2149668936.453217</v>
      </c>
      <c r="Y226" s="379" t="s">
        <v>318</v>
      </c>
      <c r="Z226" s="379" t="str">
        <f t="shared" si="298"/>
        <v>CUMPLE</v>
      </c>
      <c r="AA226" s="383" t="str">
        <f t="shared" si="299"/>
        <v>CUMPLE</v>
      </c>
      <c r="AB226" s="379"/>
      <c r="AC226" s="967"/>
      <c r="AD226" s="969"/>
      <c r="AE226" s="383" t="str">
        <f t="shared" si="300"/>
        <v/>
      </c>
      <c r="AF226" s="388" t="str">
        <f>IF(AE226&lt;&gt;"",(SUMIFS($X226:$X234,$M226:$M234,F226,AA226:AA234,"CUMPLE")),"")</f>
        <v/>
      </c>
      <c r="AG226" s="388" t="str">
        <f>IF(AF226&lt;&gt;"",IF(G226&gt;0,(IF(AF226&gt;=($G226*$H222),"CUMPLE","NO CUMPLE")),""),"")</f>
        <v/>
      </c>
      <c r="AH226" s="379"/>
      <c r="AI226" s="973"/>
      <c r="AJ226" s="971"/>
    </row>
    <row r="227" spans="1:36" ht="33" x14ac:dyDescent="0.25">
      <c r="A227" s="963"/>
      <c r="B227" s="373">
        <v>6</v>
      </c>
      <c r="C227" s="220" t="str">
        <f>IF(Proponentes!H163="X",Proponentes!$B$158,"")</f>
        <v/>
      </c>
      <c r="D227" s="374" t="str">
        <f t="shared" si="256"/>
        <v/>
      </c>
      <c r="E227" s="375" t="str">
        <f>IF(D227="","",$AO$8)</f>
        <v/>
      </c>
      <c r="F227" s="220" t="str">
        <f>IF(Proponentes!D163&gt;0,Proponentes!D163,"")</f>
        <v/>
      </c>
      <c r="G227" s="376" t="str">
        <f>IF(Proponentes!F163&gt;0,Proponentes!F163,"")</f>
        <v/>
      </c>
      <c r="H227" s="965"/>
      <c r="I227" s="967"/>
      <c r="J227" s="389" t="s">
        <v>571</v>
      </c>
      <c r="K227" s="380">
        <v>6</v>
      </c>
      <c r="L227" s="380" t="s">
        <v>572</v>
      </c>
      <c r="M227" s="379" t="s">
        <v>68</v>
      </c>
      <c r="N227" s="380" t="s">
        <v>317</v>
      </c>
      <c r="O227" s="381">
        <v>0.7</v>
      </c>
      <c r="P227" s="382">
        <v>43099</v>
      </c>
      <c r="Q227" s="382">
        <v>43411</v>
      </c>
      <c r="R227" s="383" t="str">
        <f t="shared" si="258"/>
        <v>CUMPLE</v>
      </c>
      <c r="S227" s="379">
        <f t="shared" si="293"/>
        <v>10</v>
      </c>
      <c r="T227" s="384">
        <v>3873239692</v>
      </c>
      <c r="U227" s="375">
        <f t="shared" si="294"/>
        <v>2711267784.3999996</v>
      </c>
      <c r="V227" s="385">
        <f t="shared" si="295"/>
        <v>3675.2139159054213</v>
      </c>
      <c r="W227" s="386">
        <f t="shared" si="296"/>
        <v>3470.4583015250073</v>
      </c>
      <c r="X227" s="375">
        <f t="shared" si="297"/>
        <v>3153001598.8513088</v>
      </c>
      <c r="Y227" s="379" t="s">
        <v>318</v>
      </c>
      <c r="Z227" s="379" t="str">
        <f t="shared" si="298"/>
        <v>CUMPLE</v>
      </c>
      <c r="AA227" s="383" t="str">
        <f t="shared" si="299"/>
        <v>CUMPLE</v>
      </c>
      <c r="AB227" s="379"/>
      <c r="AC227" s="967"/>
      <c r="AD227" s="969"/>
      <c r="AE227" s="383" t="str">
        <f t="shared" si="300"/>
        <v/>
      </c>
      <c r="AF227" s="388" t="str">
        <f>IF(AE227&lt;&gt;"",(SUMIFS($X227:$X234,$M227:$M234,F227,AA227:AA234,"CUMPLE")),"")</f>
        <v/>
      </c>
      <c r="AG227" s="388" t="str">
        <f>IF(AF227&lt;&gt;"",IF(G227&gt;0,(IF(AF227&gt;=($G227*$H222),"CUMPLE","NO CUMPLE")),""),"")</f>
        <v/>
      </c>
      <c r="AH227" s="387"/>
      <c r="AI227" s="973"/>
      <c r="AJ227" s="971"/>
    </row>
    <row r="228" spans="1:36" ht="99" x14ac:dyDescent="0.25">
      <c r="A228" s="963"/>
      <c r="B228" s="373">
        <v>7</v>
      </c>
      <c r="C228" s="220" t="str">
        <f>IF(Proponentes!H164="X",Proponentes!$B$158,"")</f>
        <v/>
      </c>
      <c r="D228" s="374" t="str">
        <f t="shared" si="256"/>
        <v/>
      </c>
      <c r="E228" s="375" t="str">
        <f>IF(D228="","",$AO$9)</f>
        <v/>
      </c>
      <c r="F228" s="220" t="str">
        <f>IF(Proponentes!D164&gt;0,Proponentes!D164,"")</f>
        <v/>
      </c>
      <c r="G228" s="376" t="str">
        <f>IF(Proponentes!F164&gt;0,Proponentes!F164,"")</f>
        <v/>
      </c>
      <c r="H228" s="965"/>
      <c r="I228" s="967"/>
      <c r="J228" s="389" t="s">
        <v>573</v>
      </c>
      <c r="K228" s="378">
        <v>7</v>
      </c>
      <c r="L228" s="380" t="s">
        <v>574</v>
      </c>
      <c r="M228" s="379" t="s">
        <v>68</v>
      </c>
      <c r="N228" s="380" t="s">
        <v>317</v>
      </c>
      <c r="O228" s="381">
        <v>0.4</v>
      </c>
      <c r="P228" s="382">
        <v>43559</v>
      </c>
      <c r="Q228" s="382">
        <v>43924</v>
      </c>
      <c r="R228" s="383" t="str">
        <f t="shared" si="258"/>
        <v>CUMPLE</v>
      </c>
      <c r="S228" s="379">
        <f t="shared" si="293"/>
        <v>12</v>
      </c>
      <c r="T228" s="391">
        <v>5459130180</v>
      </c>
      <c r="U228" s="375">
        <f t="shared" si="294"/>
        <v>2183652072</v>
      </c>
      <c r="V228" s="385">
        <f t="shared" si="295"/>
        <v>2636.891536934439</v>
      </c>
      <c r="W228" s="386">
        <f t="shared" si="296"/>
        <v>2487.6334120525903</v>
      </c>
      <c r="X228" s="375">
        <f t="shared" si="297"/>
        <v>2260079633.3184915</v>
      </c>
      <c r="Y228" s="379" t="s">
        <v>318</v>
      </c>
      <c r="Z228" s="379" t="str">
        <f t="shared" si="298"/>
        <v>CUMPLE</v>
      </c>
      <c r="AA228" s="383" t="str">
        <f t="shared" si="299"/>
        <v>CUMPLE</v>
      </c>
      <c r="AB228" s="379"/>
      <c r="AC228" s="967"/>
      <c r="AD228" s="969"/>
      <c r="AE228" s="383" t="str">
        <f t="shared" si="300"/>
        <v/>
      </c>
      <c r="AF228" s="388" t="str">
        <f>IF(AE228&lt;&gt;"",(SUMIFS($X228:$X234,$M228:$M234,F228,AA228:AA234,"CUMPLE")),"")</f>
        <v/>
      </c>
      <c r="AG228" s="388" t="str">
        <f>IF(AF228&lt;&gt;"",IF(G228&gt;0,(IF(AF228&gt;=($G228*$H222),"CUMPLE","NO CUMPLE")),""),"")</f>
        <v/>
      </c>
      <c r="AH228" s="379"/>
      <c r="AI228" s="973"/>
      <c r="AJ228" s="971"/>
    </row>
    <row r="229" spans="1:36" x14ac:dyDescent="0.25">
      <c r="A229" s="963"/>
      <c r="B229" s="373">
        <v>8</v>
      </c>
      <c r="C229" s="220" t="str">
        <f>IF(Proponentes!H165="X",Proponentes!$B$158,"")</f>
        <v/>
      </c>
      <c r="D229" s="374" t="str">
        <f t="shared" si="256"/>
        <v/>
      </c>
      <c r="E229" s="375" t="str">
        <f>IF(D229="","",$AO$10)</f>
        <v/>
      </c>
      <c r="F229" s="220"/>
      <c r="G229" s="376"/>
      <c r="H229" s="965"/>
      <c r="I229" s="967"/>
      <c r="J229" s="389"/>
      <c r="K229" s="380"/>
      <c r="L229" s="380"/>
      <c r="M229" s="379"/>
      <c r="N229" s="380"/>
      <c r="O229" s="381"/>
      <c r="P229" s="382"/>
      <c r="Q229" s="382"/>
      <c r="R229" s="383" t="str">
        <f t="shared" si="258"/>
        <v/>
      </c>
      <c r="S229" s="379"/>
      <c r="T229" s="391"/>
      <c r="U229" s="375" t="str">
        <f t="shared" si="294"/>
        <v/>
      </c>
      <c r="V229" s="385"/>
      <c r="W229" s="386" t="str">
        <f t="shared" si="296"/>
        <v/>
      </c>
      <c r="X229" s="375" t="str">
        <f t="shared" si="297"/>
        <v/>
      </c>
      <c r="Y229" s="379"/>
      <c r="Z229" s="379" t="str">
        <f t="shared" si="298"/>
        <v/>
      </c>
      <c r="AA229" s="383" t="str">
        <f t="shared" si="299"/>
        <v/>
      </c>
      <c r="AB229" s="379"/>
      <c r="AC229" s="967"/>
      <c r="AD229" s="969"/>
      <c r="AE229" s="383"/>
      <c r="AF229" s="388"/>
      <c r="AG229" s="388" t="str">
        <f>IF(AF229&lt;&gt;"",IF(G229&gt;0,(IF(AF229&gt;=($G229*$H222),"CUMPLE","NO CUMPLE")),""),"")</f>
        <v/>
      </c>
      <c r="AH229" s="387"/>
      <c r="AI229" s="973"/>
      <c r="AJ229" s="971"/>
    </row>
    <row r="230" spans="1:36" x14ac:dyDescent="0.25">
      <c r="A230" s="963"/>
      <c r="B230" s="373">
        <v>9</v>
      </c>
      <c r="C230" s="220" t="str">
        <f>IF(Proponentes!H166="X",Proponentes!$B$158,"")</f>
        <v/>
      </c>
      <c r="D230" s="374" t="str">
        <f t="shared" si="256"/>
        <v/>
      </c>
      <c r="E230" s="375" t="str">
        <f>IF(D230="","",$AO$11)</f>
        <v/>
      </c>
      <c r="F230" s="220"/>
      <c r="G230" s="376"/>
      <c r="H230" s="965"/>
      <c r="I230" s="967"/>
      <c r="J230" s="389"/>
      <c r="K230" s="380"/>
      <c r="L230" s="380"/>
      <c r="M230" s="379"/>
      <c r="N230" s="380"/>
      <c r="O230" s="381"/>
      <c r="P230" s="382"/>
      <c r="Q230" s="382"/>
      <c r="R230" s="383" t="str">
        <f t="shared" si="258"/>
        <v/>
      </c>
      <c r="S230" s="383"/>
      <c r="T230" s="391"/>
      <c r="U230" s="375" t="str">
        <f t="shared" si="294"/>
        <v/>
      </c>
      <c r="V230" s="392"/>
      <c r="W230" s="386" t="str">
        <f t="shared" si="296"/>
        <v/>
      </c>
      <c r="X230" s="375" t="str">
        <f t="shared" si="297"/>
        <v/>
      </c>
      <c r="Y230" s="379"/>
      <c r="Z230" s="379" t="str">
        <f t="shared" si="298"/>
        <v/>
      </c>
      <c r="AA230" s="383" t="str">
        <f t="shared" si="299"/>
        <v/>
      </c>
      <c r="AB230" s="379"/>
      <c r="AC230" s="967"/>
      <c r="AD230" s="969"/>
      <c r="AE230" s="383"/>
      <c r="AF230" s="388"/>
      <c r="AG230" s="388" t="str">
        <f>IF(AF230&lt;&gt;"",IF(G230&gt;0,(IF(AF230&gt;=($G230*$H222),"CUMPLE","NO CUMPLE")),""),"")</f>
        <v/>
      </c>
      <c r="AH230" s="393"/>
      <c r="AI230" s="973"/>
      <c r="AJ230" s="971"/>
    </row>
    <row r="231" spans="1:36" x14ac:dyDescent="0.25">
      <c r="A231" s="963"/>
      <c r="B231" s="373">
        <v>10</v>
      </c>
      <c r="C231" s="220" t="str">
        <f>IF(Proponentes!H167="X",Proponentes!$B$158,"")</f>
        <v/>
      </c>
      <c r="D231" s="374" t="str">
        <f t="shared" si="256"/>
        <v/>
      </c>
      <c r="E231" s="375" t="str">
        <f>IF(D231="","",$AO$12)</f>
        <v/>
      </c>
      <c r="F231" s="220"/>
      <c r="G231" s="376"/>
      <c r="H231" s="965"/>
      <c r="I231" s="967"/>
      <c r="J231" s="389"/>
      <c r="K231" s="378"/>
      <c r="L231" s="380"/>
      <c r="M231" s="379"/>
      <c r="N231" s="380"/>
      <c r="O231" s="381"/>
      <c r="P231" s="382"/>
      <c r="Q231" s="382"/>
      <c r="R231" s="383" t="str">
        <f t="shared" si="258"/>
        <v/>
      </c>
      <c r="S231" s="383"/>
      <c r="T231" s="391"/>
      <c r="U231" s="375" t="str">
        <f t="shared" si="294"/>
        <v/>
      </c>
      <c r="V231" s="392"/>
      <c r="W231" s="386" t="str">
        <f t="shared" si="296"/>
        <v/>
      </c>
      <c r="X231" s="375" t="str">
        <f t="shared" si="297"/>
        <v/>
      </c>
      <c r="Y231" s="379"/>
      <c r="Z231" s="379" t="str">
        <f t="shared" si="298"/>
        <v/>
      </c>
      <c r="AA231" s="383" t="str">
        <f t="shared" si="299"/>
        <v/>
      </c>
      <c r="AB231" s="387"/>
      <c r="AC231" s="967"/>
      <c r="AD231" s="969"/>
      <c r="AE231" s="383"/>
      <c r="AF231" s="388"/>
      <c r="AG231" s="388" t="str">
        <f>IF(AF231&lt;&gt;"",IF(G231&gt;0,(IF(AF231&gt;=($G231*$H222),"CUMPLE","NO CUMPLE")),""),"")</f>
        <v/>
      </c>
      <c r="AH231" s="393"/>
      <c r="AI231" s="973"/>
      <c r="AJ231" s="971"/>
    </row>
    <row r="232" spans="1:36" x14ac:dyDescent="0.25">
      <c r="A232" s="963"/>
      <c r="B232" s="373">
        <v>11</v>
      </c>
      <c r="C232" s="220" t="str">
        <f>IF(Proponentes!H168="X",Proponentes!$B$158,"")</f>
        <v/>
      </c>
      <c r="D232" s="374" t="str">
        <f t="shared" si="256"/>
        <v/>
      </c>
      <c r="E232" s="375" t="str">
        <f>IF(D232="","",$AO$13)</f>
        <v/>
      </c>
      <c r="F232" s="220" t="str">
        <f>IF(Proponentes!D168&gt;0,Proponentes!D168,"")</f>
        <v/>
      </c>
      <c r="G232" s="376" t="str">
        <f>IF(Proponentes!F168&gt;0,Proponentes!F168,"")</f>
        <v/>
      </c>
      <c r="H232" s="965"/>
      <c r="I232" s="967"/>
      <c r="J232" s="389"/>
      <c r="K232" s="380"/>
      <c r="L232" s="380"/>
      <c r="M232" s="379"/>
      <c r="N232" s="380"/>
      <c r="O232" s="381"/>
      <c r="P232" s="382"/>
      <c r="Q232" s="382"/>
      <c r="R232" s="383" t="str">
        <f t="shared" si="258"/>
        <v/>
      </c>
      <c r="S232" s="383" t="str">
        <f t="shared" ref="S232:S233" si="301">IF(P232&gt;0,ROUND(((YEAR(Q232)-YEAR($P232))*12)+(MONTH(Q232)-MONTH($P232))+((DAY(Q232)-DAY($P232)+1)/30),0),"")</f>
        <v/>
      </c>
      <c r="T232" s="391"/>
      <c r="U232" s="375" t="str">
        <f t="shared" si="294"/>
        <v/>
      </c>
      <c r="V232" s="392" t="str">
        <f>IFERROR(U232/VLOOKUP(YEAR(P232),$AQ$2:$AR$11,2,FALSE),"")</f>
        <v/>
      </c>
      <c r="W232" s="386" t="str">
        <f t="shared" si="296"/>
        <v/>
      </c>
      <c r="X232" s="375" t="str">
        <f t="shared" si="297"/>
        <v/>
      </c>
      <c r="Y232" s="379"/>
      <c r="Z232" s="379" t="str">
        <f t="shared" si="298"/>
        <v/>
      </c>
      <c r="AA232" s="383" t="str">
        <f t="shared" si="299"/>
        <v/>
      </c>
      <c r="AB232" s="387"/>
      <c r="AC232" s="967"/>
      <c r="AD232" s="969"/>
      <c r="AE232" s="383" t="str">
        <f>IF(F232&lt;&gt;"",F232,"")</f>
        <v/>
      </c>
      <c r="AF232" s="388" t="str">
        <f>IF(AE232&lt;&gt;"",(SUMIFS($X232:$X234,$M232:$M234,F232,AA232:AA234,"CUMPLE")),"")</f>
        <v/>
      </c>
      <c r="AG232" s="388" t="str">
        <f>IF(AF232&lt;&gt;"",IF(G232&gt;0,(IF(AF232&gt;=($G232*$H222),"CUMPLE","NO CUMPLE")),""),"")</f>
        <v/>
      </c>
      <c r="AH232" s="393"/>
      <c r="AI232" s="973"/>
      <c r="AJ232" s="971"/>
    </row>
    <row r="233" spans="1:36" x14ac:dyDescent="0.25">
      <c r="A233" s="963"/>
      <c r="B233" s="373">
        <v>12</v>
      </c>
      <c r="C233" s="220" t="str">
        <f>IF(Proponentes!H169="X",Proponentes!$B$158,"")</f>
        <v/>
      </c>
      <c r="D233" s="374" t="str">
        <f t="shared" si="256"/>
        <v/>
      </c>
      <c r="E233" s="375" t="str">
        <f>IF(D233="","",$AO$14)</f>
        <v/>
      </c>
      <c r="F233" s="220" t="str">
        <f>IF(Proponentes!D169&gt;0,Proponentes!D169,"")</f>
        <v/>
      </c>
      <c r="G233" s="376" t="str">
        <f>IF(Proponentes!F169&gt;0,Proponentes!F169,"")</f>
        <v/>
      </c>
      <c r="H233" s="965"/>
      <c r="I233" s="967"/>
      <c r="J233" s="389"/>
      <c r="K233" s="380"/>
      <c r="L233" s="380"/>
      <c r="M233" s="379"/>
      <c r="N233" s="380"/>
      <c r="O233" s="381"/>
      <c r="P233" s="382"/>
      <c r="Q233" s="382"/>
      <c r="R233" s="383" t="str">
        <f t="shared" si="258"/>
        <v/>
      </c>
      <c r="S233" s="383" t="str">
        <f t="shared" si="301"/>
        <v/>
      </c>
      <c r="T233" s="391"/>
      <c r="U233" s="375" t="str">
        <f t="shared" si="294"/>
        <v/>
      </c>
      <c r="V233" s="392" t="str">
        <f>IFERROR(U233/VLOOKUP(YEAR(P233),$AQ$2:$AR$11,2,FALSE),"")</f>
        <v/>
      </c>
      <c r="W233" s="386" t="str">
        <f t="shared" si="296"/>
        <v/>
      </c>
      <c r="X233" s="375" t="str">
        <f t="shared" si="297"/>
        <v/>
      </c>
      <c r="Y233" s="379"/>
      <c r="Z233" s="379" t="str">
        <f t="shared" si="298"/>
        <v/>
      </c>
      <c r="AA233" s="383" t="str">
        <f t="shared" si="299"/>
        <v/>
      </c>
      <c r="AB233" s="387"/>
      <c r="AC233" s="967"/>
      <c r="AD233" s="969"/>
      <c r="AE233" s="383" t="str">
        <f>IF(F233&lt;&gt;"",F233,"")</f>
        <v/>
      </c>
      <c r="AF233" s="388" t="str">
        <f>IF(AE233&lt;&gt;"",(SUMIFS($X233:$X234,$M233:$M234,F233,AA233:AA234,"CUMPLE")),"")</f>
        <v/>
      </c>
      <c r="AG233" s="388" t="str">
        <f>IF(AF233&lt;&gt;"",IF(G233&gt;0,(IF(AF233&gt;=($G233*$H222),"CUMPLE","NO CUMPLE")),""),"")</f>
        <v/>
      </c>
      <c r="AH233" s="393"/>
      <c r="AI233" s="973"/>
      <c r="AJ233" s="971"/>
    </row>
    <row r="234" spans="1:36" x14ac:dyDescent="0.25">
      <c r="A234" s="69">
        <v>13</v>
      </c>
      <c r="B234" s="394"/>
      <c r="C234" s="222"/>
      <c r="D234" s="395" t="s">
        <v>270</v>
      </c>
      <c r="E234" s="396">
        <f t="shared" ref="E234" si="302">SUM(E222:E233)</f>
        <v>22660325900</v>
      </c>
      <c r="F234" s="394"/>
      <c r="G234" s="397">
        <f t="shared" ref="G234" si="303">IF((SUM(G222:G233))&gt;1,"ERROR &gt; 100%",SUM(G222:G233))</f>
        <v>1</v>
      </c>
      <c r="H234" s="396">
        <f t="shared" ref="H234:I234" si="304">SUM(H222:H233)</f>
        <v>22660325900</v>
      </c>
      <c r="I234" s="398">
        <f t="shared" si="304"/>
        <v>24941.857360163605</v>
      </c>
      <c r="J234" s="399"/>
      <c r="K234" s="399"/>
      <c r="L234" s="399"/>
      <c r="M234" s="400"/>
      <c r="N234" s="400"/>
      <c r="O234" s="400"/>
      <c r="P234" s="400"/>
      <c r="Q234" s="400"/>
      <c r="R234" s="394">
        <f t="shared" ref="R234" si="305">COUNTIF(R222:R233,"NO CUMPLE")</f>
        <v>0</v>
      </c>
      <c r="S234" s="400">
        <f t="shared" ref="S234:X234" si="306">SUM(S222:S233)</f>
        <v>106</v>
      </c>
      <c r="T234" s="401"/>
      <c r="U234" s="396">
        <f t="shared" si="306"/>
        <v>18073670339.75</v>
      </c>
      <c r="V234" s="402">
        <f t="shared" si="306"/>
        <v>28101.156229591332</v>
      </c>
      <c r="W234" s="403">
        <f t="shared" si="306"/>
        <v>26327.610616756949</v>
      </c>
      <c r="X234" s="401">
        <f t="shared" si="306"/>
        <v>23919318763.199726</v>
      </c>
      <c r="Y234" s="400"/>
      <c r="Z234" s="400"/>
      <c r="AA234" s="394"/>
      <c r="AB234" s="400"/>
      <c r="AC234" s="394"/>
      <c r="AD234" s="394">
        <f t="shared" ref="AD234" si="307">COUNTIF(AD222:AD233,"NO CUMPLE")</f>
        <v>0</v>
      </c>
      <c r="AE234" s="394"/>
      <c r="AF234" s="394"/>
      <c r="AG234" s="394"/>
      <c r="AH234" s="400"/>
      <c r="AI234" s="400"/>
      <c r="AJ234" s="404"/>
    </row>
    <row r="235" spans="1:36" ht="132" x14ac:dyDescent="0.25">
      <c r="A235" s="962">
        <f t="shared" ref="A235" si="308">A247</f>
        <v>14</v>
      </c>
      <c r="B235" s="373">
        <v>1</v>
      </c>
      <c r="C235" s="220" t="str">
        <f>IF(Proponentes!H171="X",Proponentes!$B$171,"")</f>
        <v>COOPERATIVA AUTONOMA DE SEGURIDAD C.T.A. COAUTONOMA C.T.A</v>
      </c>
      <c r="D235" s="374" t="str">
        <f t="shared" si="256"/>
        <v>COOPERATIVA AUTONOMA DE SEGURIDAD C.T.A. COAUTONOMA C.T.A</v>
      </c>
      <c r="E235" s="375">
        <f>IF(D235="","",$AO$3)</f>
        <v>20036397801</v>
      </c>
      <c r="F235" s="220" t="str">
        <f>IF(Proponentes!D171&gt;0,Proponentes!D171,"")</f>
        <v>COOPERATIVA AUTONOMA DE SEGURIDAD C.T.A. COAUTONOMA C.T.A</v>
      </c>
      <c r="G235" s="376">
        <f>IF(Proponentes!F171&gt;0,Proponentes!F171,"")</f>
        <v>1</v>
      </c>
      <c r="H235" s="964">
        <f t="shared" ref="H235" si="309">SUM(E235:E246)</f>
        <v>28690651063</v>
      </c>
      <c r="I235" s="966">
        <f>IF($F235&gt;0,(G247*H235)/$AR$13,"")</f>
        <v>31579.339570909364</v>
      </c>
      <c r="J235" s="377" t="s">
        <v>575</v>
      </c>
      <c r="K235" s="378">
        <v>1</v>
      </c>
      <c r="L235" s="380" t="s">
        <v>576</v>
      </c>
      <c r="M235" s="379" t="s">
        <v>69</v>
      </c>
      <c r="N235" s="380" t="s">
        <v>317</v>
      </c>
      <c r="O235" s="381">
        <v>1</v>
      </c>
      <c r="P235" s="382">
        <v>41105</v>
      </c>
      <c r="Q235" s="382">
        <v>41333</v>
      </c>
      <c r="R235" s="383" t="str">
        <f t="shared" si="258"/>
        <v>CUMPLE</v>
      </c>
      <c r="S235" s="379">
        <f t="shared" ref="S235:S241" si="310">IF(P235&gt;0,ROUND(((YEAR(Q235)-YEAR($P235))*12)+(MONTH(Q235)-MONTH($P235))+((DAY(Q235)-DAY($P235)+1)/30),0),"")</f>
        <v>7</v>
      </c>
      <c r="T235" s="384">
        <v>1437348508</v>
      </c>
      <c r="U235" s="375">
        <f t="shared" ref="U235:U246" si="311">IF(T235&gt;0,T235*O235,"")</f>
        <v>1437348508</v>
      </c>
      <c r="V235" s="385">
        <f t="shared" ref="V235:V241" si="312">IFERROR(U235/VLOOKUP(YEAR(P235),$AQ$2:$AR$11,2,FALSE),"")</f>
        <v>2536.3481701076407</v>
      </c>
      <c r="W235" s="386">
        <f t="shared" ref="W235:W246" si="313">IF(R235="CUMPLE",IFERROR(U235/VLOOKUP(YEAR(Q235),$AQ$3:$AR$13,2,FALSE),""),"")</f>
        <v>2438.2502256149278</v>
      </c>
      <c r="X235" s="375">
        <f t="shared" ref="X235:X246" si="314">IFERROR(W235*$AR$13,"")</f>
        <v>2215213724.4770279</v>
      </c>
      <c r="Y235" s="379" t="s">
        <v>318</v>
      </c>
      <c r="Z235" s="379" t="str">
        <f t="shared" ref="Z235:Z246" si="315">IF(T235&gt;0,IF(X235&gt;=$Z$18,"CUMPLE","NO CUMPLE"),"")</f>
        <v>CUMPLE</v>
      </c>
      <c r="AA235" s="383" t="str">
        <f t="shared" ref="AA235:AA246" si="316">IF(N235&gt;0,IF(N235="CUMPLE",IF(R235="CUMPLE",IF(Y235="INCLUIDA",IF(Z235="CUMPLE","CUMPLE","NO CUMPLE"),"NO CUMPLE"),"NO CUMPLE"),"NO CUMPLE"),"")</f>
        <v>CUMPLE</v>
      </c>
      <c r="AB235" s="379"/>
      <c r="AC235" s="966">
        <f>IF(F235&gt;0,SUMIFS(W235:W246,AA235:AA246,"CUMPLE"),"")</f>
        <v>42237.778378036179</v>
      </c>
      <c r="AD235" s="968" t="str">
        <f>IF($F235&gt;0,IF(AC235&lt;I235,"NO CUMPLE","CUMPLE"),"")</f>
        <v>CUMPLE</v>
      </c>
      <c r="AE235" s="383" t="str">
        <f t="shared" ref="AE235:AE241" si="317">IF(F235&lt;&gt;"",F235,"")</f>
        <v>COOPERATIVA AUTONOMA DE SEGURIDAD C.T.A. COAUTONOMA C.T.A</v>
      </c>
      <c r="AF235" s="388">
        <f>IF(AE235&lt;&gt;"",(SUMIFS($X235:$X245,$M235:$M245,F235,AA235:AA245,"CUMPLE")),"")</f>
        <v>38374119838.683693</v>
      </c>
      <c r="AG235" s="388" t="str">
        <f>IF(AF235&lt;&gt;"",IF(G235&gt;0,(IF(AF235&gt;=($G235*$H235),"CUMPLE","NO CUMPLE")),""),"")</f>
        <v>CUMPLE</v>
      </c>
      <c r="AH235" s="387"/>
      <c r="AI235" s="972" t="str">
        <f>IF(AC235&gt;I235,IF((COUNTIF(AG235:AG245,"NO CUMPLE"))&lt;1,"HABILITADO","RECHAZADO"),"RECHAZADO")</f>
        <v>HABILITADO</v>
      </c>
      <c r="AJ235" s="970"/>
    </row>
    <row r="236" spans="1:36" ht="99" x14ac:dyDescent="0.25">
      <c r="A236" s="963"/>
      <c r="B236" s="373">
        <v>2</v>
      </c>
      <c r="C236" s="220" t="str">
        <f>IF(Proponentes!H172="X",Proponentes!$B$171,"")</f>
        <v/>
      </c>
      <c r="D236" s="374" t="str">
        <f t="shared" si="256"/>
        <v/>
      </c>
      <c r="E236" s="375" t="str">
        <f>IF(D236="","",$AO$4)</f>
        <v/>
      </c>
      <c r="F236" s="220" t="str">
        <f>IF(Proponentes!D172&gt;0,Proponentes!D172,"")</f>
        <v/>
      </c>
      <c r="G236" s="376" t="str">
        <f>IF(Proponentes!F172&gt;0,Proponentes!F172,"")</f>
        <v/>
      </c>
      <c r="H236" s="965"/>
      <c r="I236" s="967"/>
      <c r="J236" s="389" t="s">
        <v>575</v>
      </c>
      <c r="K236" s="380">
        <v>2</v>
      </c>
      <c r="L236" s="380" t="s">
        <v>577</v>
      </c>
      <c r="M236" s="379" t="s">
        <v>69</v>
      </c>
      <c r="N236" s="380" t="s">
        <v>317</v>
      </c>
      <c r="O236" s="381">
        <v>1</v>
      </c>
      <c r="P236" s="382">
        <v>40645</v>
      </c>
      <c r="Q236" s="382">
        <v>41101</v>
      </c>
      <c r="R236" s="383" t="str">
        <f t="shared" si="258"/>
        <v>CUMPLE</v>
      </c>
      <c r="S236" s="379">
        <f t="shared" si="310"/>
        <v>15</v>
      </c>
      <c r="T236" s="384">
        <v>1504461205</v>
      </c>
      <c r="U236" s="375">
        <f t="shared" si="311"/>
        <v>1504461205</v>
      </c>
      <c r="V236" s="385">
        <f t="shared" si="312"/>
        <v>2808.9268203883494</v>
      </c>
      <c r="W236" s="386">
        <f t="shared" si="313"/>
        <v>2654.7753749779426</v>
      </c>
      <c r="X236" s="375">
        <f t="shared" si="314"/>
        <v>2411932452.3272104</v>
      </c>
      <c r="Y236" s="379" t="s">
        <v>318</v>
      </c>
      <c r="Z236" s="379" t="str">
        <f t="shared" si="315"/>
        <v>CUMPLE</v>
      </c>
      <c r="AA236" s="383" t="str">
        <f t="shared" si="316"/>
        <v>CUMPLE</v>
      </c>
      <c r="AB236" s="379"/>
      <c r="AC236" s="967"/>
      <c r="AD236" s="969"/>
      <c r="AE236" s="383" t="str">
        <f t="shared" si="317"/>
        <v/>
      </c>
      <c r="AF236" s="388" t="str">
        <f>IF(AE236&lt;&gt;"",(SUMIFS($X235:$X245,$M235:$M245,F236,AA235:AA245,"CUMPLE")),"")</f>
        <v/>
      </c>
      <c r="AG236" s="388" t="str">
        <f>IF(AF236&lt;&gt;"",IF(G236&gt;0,(IF(AF236&gt;=($G236*$H235),"CUMPLE","NO CUMPLE")),""),"")</f>
        <v/>
      </c>
      <c r="AH236" s="387"/>
      <c r="AI236" s="973"/>
      <c r="AJ236" s="971"/>
    </row>
    <row r="237" spans="1:36" ht="99" x14ac:dyDescent="0.25">
      <c r="A237" s="963"/>
      <c r="B237" s="373">
        <v>3</v>
      </c>
      <c r="C237" s="220" t="str">
        <f>IF(Proponentes!H173="X",Proponentes!$B$171,"")</f>
        <v/>
      </c>
      <c r="D237" s="374" t="str">
        <f t="shared" si="256"/>
        <v/>
      </c>
      <c r="E237" s="375" t="str">
        <f>IF(D237="","",$AO$5)</f>
        <v/>
      </c>
      <c r="F237" s="220" t="str">
        <f>IF(Proponentes!D173&gt;0,Proponentes!D173,"")</f>
        <v/>
      </c>
      <c r="G237" s="376" t="str">
        <f>IF(Proponentes!F173&gt;0,Proponentes!F173,"")</f>
        <v/>
      </c>
      <c r="H237" s="965"/>
      <c r="I237" s="967"/>
      <c r="J237" s="389" t="s">
        <v>578</v>
      </c>
      <c r="K237" s="380">
        <v>3</v>
      </c>
      <c r="L237" s="380" t="s">
        <v>579</v>
      </c>
      <c r="M237" s="379" t="s">
        <v>69</v>
      </c>
      <c r="N237" s="380" t="s">
        <v>317</v>
      </c>
      <c r="O237" s="381">
        <v>1</v>
      </c>
      <c r="P237" s="382">
        <v>41334</v>
      </c>
      <c r="Q237" s="382">
        <v>41578</v>
      </c>
      <c r="R237" s="383" t="str">
        <f t="shared" si="258"/>
        <v>CUMPLE</v>
      </c>
      <c r="S237" s="379">
        <f t="shared" si="310"/>
        <v>8</v>
      </c>
      <c r="T237" s="384">
        <v>1928230848</v>
      </c>
      <c r="U237" s="375">
        <f t="shared" si="311"/>
        <v>1928230848</v>
      </c>
      <c r="V237" s="385">
        <f t="shared" si="312"/>
        <v>3270.9598778625955</v>
      </c>
      <c r="W237" s="386">
        <f t="shared" si="313"/>
        <v>3270.9598778625955</v>
      </c>
      <c r="X237" s="375">
        <f t="shared" si="314"/>
        <v>2971752093.9949923</v>
      </c>
      <c r="Y237" s="379" t="s">
        <v>318</v>
      </c>
      <c r="Z237" s="379" t="str">
        <f t="shared" si="315"/>
        <v>CUMPLE</v>
      </c>
      <c r="AA237" s="383" t="str">
        <f t="shared" si="316"/>
        <v>CUMPLE</v>
      </c>
      <c r="AB237" s="379"/>
      <c r="AC237" s="967"/>
      <c r="AD237" s="969"/>
      <c r="AE237" s="383" t="str">
        <f t="shared" si="317"/>
        <v/>
      </c>
      <c r="AF237" s="388" t="str">
        <f>IF(AE237&lt;&gt;"",(SUMIFS($X235:$X245,$M235:$M245,F237,AA235:AA245,"CUMPLE")),"")</f>
        <v/>
      </c>
      <c r="AG237" s="388" t="str">
        <f>IF(AF237&lt;&gt;"",IF(G237&gt;0,(IF(AF237&gt;=($G237*$H235),"CUMPLE","NO CUMPLE")),""),"")</f>
        <v/>
      </c>
      <c r="AH237" s="387"/>
      <c r="AI237" s="973"/>
      <c r="AJ237" s="971"/>
    </row>
    <row r="238" spans="1:36" ht="99" x14ac:dyDescent="0.25">
      <c r="A238" s="963"/>
      <c r="B238" s="373">
        <v>4</v>
      </c>
      <c r="C238" s="220" t="str">
        <f>IF(Proponentes!H174="X",Proponentes!$B$171,"")</f>
        <v/>
      </c>
      <c r="D238" s="374" t="str">
        <f t="shared" si="256"/>
        <v/>
      </c>
      <c r="E238" s="375" t="str">
        <f>IF(D238="","",$AO$6)</f>
        <v/>
      </c>
      <c r="F238" s="220" t="str">
        <f>IF(Proponentes!D174&gt;0,Proponentes!D174,"")</f>
        <v/>
      </c>
      <c r="G238" s="376" t="str">
        <f>IF(Proponentes!F174&gt;0,Proponentes!F174,"")</f>
        <v/>
      </c>
      <c r="H238" s="965"/>
      <c r="I238" s="967"/>
      <c r="J238" s="389" t="s">
        <v>580</v>
      </c>
      <c r="K238" s="378">
        <v>4</v>
      </c>
      <c r="L238" s="380" t="s">
        <v>581</v>
      </c>
      <c r="M238" s="379" t="s">
        <v>69</v>
      </c>
      <c r="N238" s="380" t="s">
        <v>317</v>
      </c>
      <c r="O238" s="381">
        <v>1</v>
      </c>
      <c r="P238" s="382">
        <v>41579</v>
      </c>
      <c r="Q238" s="382">
        <v>41940</v>
      </c>
      <c r="R238" s="383" t="str">
        <f t="shared" si="258"/>
        <v>CUMPLE</v>
      </c>
      <c r="S238" s="379">
        <f t="shared" si="310"/>
        <v>12</v>
      </c>
      <c r="T238" s="384">
        <v>2984834315</v>
      </c>
      <c r="U238" s="375">
        <f t="shared" si="311"/>
        <v>2984834315</v>
      </c>
      <c r="V238" s="385">
        <f t="shared" si="312"/>
        <v>5063.3321713316373</v>
      </c>
      <c r="W238" s="386">
        <f t="shared" si="313"/>
        <v>4845.5102516233765</v>
      </c>
      <c r="X238" s="375">
        <f t="shared" si="314"/>
        <v>4402272046.8663797</v>
      </c>
      <c r="Y238" s="379" t="s">
        <v>318</v>
      </c>
      <c r="Z238" s="379" t="str">
        <f t="shared" si="315"/>
        <v>CUMPLE</v>
      </c>
      <c r="AA238" s="383" t="str">
        <f t="shared" si="316"/>
        <v>CUMPLE</v>
      </c>
      <c r="AB238" s="379"/>
      <c r="AC238" s="967"/>
      <c r="AD238" s="969"/>
      <c r="AE238" s="383" t="str">
        <f t="shared" si="317"/>
        <v/>
      </c>
      <c r="AF238" s="388" t="str">
        <f>IF(AE238&lt;&gt;"",(SUMIFS($X235:$X245,$M235:$M245,F238,AA235:AA245,"CUMPLE")),"")</f>
        <v/>
      </c>
      <c r="AG238" s="388" t="str">
        <f>IF(AF238&lt;&gt;"",IF(G238&gt;0,(IF(AF238&gt;=($G238*$H235),"CUMPLE","NO CUMPLE")),""),"")</f>
        <v/>
      </c>
      <c r="AH238" s="387"/>
      <c r="AI238" s="973"/>
      <c r="AJ238" s="971"/>
    </row>
    <row r="239" spans="1:36" ht="99" x14ac:dyDescent="0.25">
      <c r="A239" s="963"/>
      <c r="B239" s="373">
        <v>5</v>
      </c>
      <c r="C239" s="220" t="str">
        <f>IF(Proponentes!H175="X",Proponentes!$B$171,"")</f>
        <v/>
      </c>
      <c r="D239" s="374" t="str">
        <f t="shared" si="256"/>
        <v/>
      </c>
      <c r="E239" s="375" t="str">
        <f>IF(D239="","",$AO$7)</f>
        <v/>
      </c>
      <c r="F239" s="220" t="str">
        <f>IF(Proponentes!D175&gt;0,Proponentes!D175,"")</f>
        <v/>
      </c>
      <c r="G239" s="376" t="str">
        <f>IF(Proponentes!F175&gt;0,Proponentes!F175,"")</f>
        <v/>
      </c>
      <c r="H239" s="965"/>
      <c r="I239" s="967"/>
      <c r="J239" s="389" t="s">
        <v>582</v>
      </c>
      <c r="K239" s="380">
        <v>5</v>
      </c>
      <c r="L239" s="380" t="s">
        <v>583</v>
      </c>
      <c r="M239" s="379" t="s">
        <v>69</v>
      </c>
      <c r="N239" s="380" t="s">
        <v>317</v>
      </c>
      <c r="O239" s="381">
        <v>1</v>
      </c>
      <c r="P239" s="382">
        <v>42158</v>
      </c>
      <c r="Q239" s="382">
        <v>42456</v>
      </c>
      <c r="R239" s="383" t="str">
        <f t="shared" si="258"/>
        <v>CUMPLE</v>
      </c>
      <c r="S239" s="379">
        <f t="shared" si="310"/>
        <v>10</v>
      </c>
      <c r="T239" s="384">
        <v>7384781563</v>
      </c>
      <c r="U239" s="375">
        <f t="shared" si="311"/>
        <v>7384781563</v>
      </c>
      <c r="V239" s="385">
        <f t="shared" si="312"/>
        <v>11460.823408085667</v>
      </c>
      <c r="W239" s="386">
        <f t="shared" si="313"/>
        <v>10711.042146332973</v>
      </c>
      <c r="X239" s="375">
        <f t="shared" si="314"/>
        <v>9731260277.0393105</v>
      </c>
      <c r="Y239" s="379" t="s">
        <v>318</v>
      </c>
      <c r="Z239" s="379" t="str">
        <f t="shared" si="315"/>
        <v>CUMPLE</v>
      </c>
      <c r="AA239" s="383" t="str">
        <f t="shared" si="316"/>
        <v>CUMPLE</v>
      </c>
      <c r="AB239" s="387"/>
      <c r="AC239" s="967"/>
      <c r="AD239" s="969"/>
      <c r="AE239" s="383" t="str">
        <f t="shared" si="317"/>
        <v/>
      </c>
      <c r="AF239" s="388" t="str">
        <f>IF(AE239&lt;&gt;"",(SUMIFS($X239:$X247,$M239:$M247,F239,AA239:AA247,"CUMPLE")),"")</f>
        <v/>
      </c>
      <c r="AG239" s="388" t="str">
        <f>IF(AF239&lt;&gt;"",IF(G239&gt;0,(IF(AF239&gt;=($G239*$H235),"CUMPLE","NO CUMPLE")),""),"")</f>
        <v/>
      </c>
      <c r="AH239" s="387"/>
      <c r="AI239" s="973"/>
      <c r="AJ239" s="971"/>
    </row>
    <row r="240" spans="1:36" ht="99" x14ac:dyDescent="0.25">
      <c r="A240" s="963"/>
      <c r="B240" s="430">
        <v>6</v>
      </c>
      <c r="C240" s="220" t="str">
        <f>IF(Proponentes!H176="X",Proponentes!$B$171,"")</f>
        <v/>
      </c>
      <c r="D240" s="374" t="str">
        <f t="shared" si="256"/>
        <v/>
      </c>
      <c r="E240" s="375" t="str">
        <f>IF(D240="","",$AO$8)</f>
        <v/>
      </c>
      <c r="F240" s="220" t="str">
        <f>IF(Proponentes!D176&gt;0,Proponentes!D176,"")</f>
        <v/>
      </c>
      <c r="G240" s="376" t="str">
        <f>IF(Proponentes!F176&gt;0,Proponentes!F176,"")</f>
        <v/>
      </c>
      <c r="H240" s="965"/>
      <c r="I240" s="967"/>
      <c r="J240" s="389" t="s">
        <v>584</v>
      </c>
      <c r="K240" s="380">
        <v>6</v>
      </c>
      <c r="L240" s="380" t="s">
        <v>566</v>
      </c>
      <c r="M240" s="379" t="s">
        <v>69</v>
      </c>
      <c r="N240" s="380" t="s">
        <v>317</v>
      </c>
      <c r="O240" s="381">
        <v>0.5</v>
      </c>
      <c r="P240" s="382">
        <v>42036</v>
      </c>
      <c r="Q240" s="382">
        <v>42277</v>
      </c>
      <c r="R240" s="383" t="str">
        <f t="shared" si="258"/>
        <v>CUMPLE</v>
      </c>
      <c r="S240" s="379">
        <f t="shared" si="310"/>
        <v>8</v>
      </c>
      <c r="T240" s="384">
        <v>3206091504</v>
      </c>
      <c r="U240" s="375">
        <f t="shared" si="311"/>
        <v>1603045752</v>
      </c>
      <c r="V240" s="385">
        <f t="shared" si="312"/>
        <v>2487.8493862031505</v>
      </c>
      <c r="W240" s="386">
        <f t="shared" si="313"/>
        <v>2487.8493862031505</v>
      </c>
      <c r="X240" s="375">
        <f t="shared" si="314"/>
        <v>2260275851.4496036</v>
      </c>
      <c r="Y240" s="379" t="s">
        <v>318</v>
      </c>
      <c r="Z240" s="379" t="str">
        <f t="shared" si="315"/>
        <v>CUMPLE</v>
      </c>
      <c r="AA240" s="383" t="str">
        <f t="shared" si="316"/>
        <v>CUMPLE</v>
      </c>
      <c r="AB240" s="387"/>
      <c r="AC240" s="967"/>
      <c r="AD240" s="969"/>
      <c r="AE240" s="383" t="str">
        <f t="shared" si="317"/>
        <v/>
      </c>
      <c r="AF240" s="388" t="str">
        <f>IF(AE240&lt;&gt;"",(SUMIFS($X240:$X247,$M240:$M247,F240,AA240:AA247,"CUMPLE")),"")</f>
        <v/>
      </c>
      <c r="AG240" s="388" t="str">
        <f>IF(AF240&lt;&gt;"",IF(G240&gt;0,(IF(AF240&gt;=($G240*$H235),"CUMPLE","NO CUMPLE")),""),"")</f>
        <v/>
      </c>
      <c r="AH240" s="387"/>
      <c r="AI240" s="973"/>
      <c r="AJ240" s="971"/>
    </row>
    <row r="241" spans="1:36" ht="99" x14ac:dyDescent="0.25">
      <c r="A241" s="963"/>
      <c r="B241" s="430">
        <v>7</v>
      </c>
      <c r="C241" s="220" t="str">
        <f>IF(Proponentes!H177="X",Proponentes!$B$171,"")</f>
        <v/>
      </c>
      <c r="D241" s="374" t="str">
        <f t="shared" si="256"/>
        <v/>
      </c>
      <c r="E241" s="375" t="str">
        <f>IF(D241="","",$AO$9)</f>
        <v/>
      </c>
      <c r="F241" s="220" t="str">
        <f>IF(Proponentes!D177&gt;0,Proponentes!D177,"")</f>
        <v/>
      </c>
      <c r="G241" s="376" t="str">
        <f>IF(Proponentes!F177&gt;0,Proponentes!F177,"")</f>
        <v/>
      </c>
      <c r="H241" s="965"/>
      <c r="I241" s="967"/>
      <c r="J241" s="389" t="s">
        <v>451</v>
      </c>
      <c r="K241" s="378">
        <v>7</v>
      </c>
      <c r="L241" s="380" t="s">
        <v>585</v>
      </c>
      <c r="M241" s="379" t="s">
        <v>69</v>
      </c>
      <c r="N241" s="380" t="s">
        <v>317</v>
      </c>
      <c r="O241" s="381">
        <v>1</v>
      </c>
      <c r="P241" s="382">
        <v>42733</v>
      </c>
      <c r="Q241" s="382">
        <v>43159</v>
      </c>
      <c r="R241" s="383" t="str">
        <f t="shared" si="258"/>
        <v>CUMPLE</v>
      </c>
      <c r="S241" s="379">
        <f t="shared" si="310"/>
        <v>14</v>
      </c>
      <c r="T241" s="391">
        <v>1757226368</v>
      </c>
      <c r="U241" s="375">
        <f t="shared" si="311"/>
        <v>1757226368</v>
      </c>
      <c r="V241" s="385">
        <f t="shared" si="312"/>
        <v>2548.7179989992096</v>
      </c>
      <c r="W241" s="386">
        <f t="shared" si="313"/>
        <v>2249.2727835933042</v>
      </c>
      <c r="X241" s="375">
        <f t="shared" si="314"/>
        <v>2043522804.9868903</v>
      </c>
      <c r="Y241" s="379" t="s">
        <v>318</v>
      </c>
      <c r="Z241" s="379" t="str">
        <f t="shared" si="315"/>
        <v>CUMPLE</v>
      </c>
      <c r="AA241" s="383" t="str">
        <f t="shared" si="316"/>
        <v>CUMPLE</v>
      </c>
      <c r="AB241" s="387"/>
      <c r="AC241" s="967"/>
      <c r="AD241" s="969"/>
      <c r="AE241" s="383" t="str">
        <f t="shared" si="317"/>
        <v/>
      </c>
      <c r="AF241" s="388" t="str">
        <f>IF(AE241&lt;&gt;"",(SUMIFS($X241:$X247,$M241:$M247,F241,AA241:AA247,"CUMPLE")),"")</f>
        <v/>
      </c>
      <c r="AG241" s="388" t="str">
        <f>IF(AF241&lt;&gt;"",IF(G241&gt;0,(IF(AF241&gt;=($G241*$H235),"CUMPLE","NO CUMPLE")),""),"")</f>
        <v/>
      </c>
      <c r="AH241" s="387"/>
      <c r="AI241" s="973"/>
      <c r="AJ241" s="971"/>
    </row>
    <row r="242" spans="1:36" ht="124.5" customHeight="1" x14ac:dyDescent="0.25">
      <c r="A242" s="963"/>
      <c r="B242" s="373">
        <v>8</v>
      </c>
      <c r="C242" s="220" t="str">
        <f>IF(Proponentes!H178="X",Proponentes!$B$171,"")</f>
        <v/>
      </c>
      <c r="D242" s="374" t="str">
        <f t="shared" si="256"/>
        <v/>
      </c>
      <c r="E242" s="375" t="str">
        <f>IF(D242="","",$AO$10)</f>
        <v/>
      </c>
      <c r="F242" s="220"/>
      <c r="G242" s="376"/>
      <c r="H242" s="965"/>
      <c r="I242" s="967"/>
      <c r="J242" s="389" t="s">
        <v>586</v>
      </c>
      <c r="K242" s="380">
        <v>8</v>
      </c>
      <c r="L242" s="380" t="s">
        <v>587</v>
      </c>
      <c r="M242" s="379" t="s">
        <v>69</v>
      </c>
      <c r="N242" s="380" t="s">
        <v>317</v>
      </c>
      <c r="O242" s="381">
        <v>0.34</v>
      </c>
      <c r="P242" s="382">
        <v>42367</v>
      </c>
      <c r="Q242" s="382">
        <v>43690</v>
      </c>
      <c r="R242" s="383" t="str">
        <f t="shared" si="258"/>
        <v>CUMPLE</v>
      </c>
      <c r="S242" s="379"/>
      <c r="T242" s="391">
        <v>26822846872</v>
      </c>
      <c r="U242" s="375">
        <f>IF(T242&gt;0,T242*O242,"")</f>
        <v>9119767936.4800014</v>
      </c>
      <c r="V242" s="385"/>
      <c r="W242" s="386">
        <f t="shared" si="313"/>
        <v>11012.669645895021</v>
      </c>
      <c r="X242" s="375">
        <f t="shared" si="314"/>
        <v>10005296702.706419</v>
      </c>
      <c r="Y242" s="379" t="s">
        <v>318</v>
      </c>
      <c r="Z242" s="379" t="str">
        <f t="shared" si="315"/>
        <v>CUMPLE</v>
      </c>
      <c r="AA242" s="383" t="str">
        <f t="shared" si="316"/>
        <v>CUMPLE</v>
      </c>
      <c r="AB242" s="387"/>
      <c r="AC242" s="967"/>
      <c r="AD242" s="969"/>
      <c r="AE242" s="383"/>
      <c r="AF242" s="388"/>
      <c r="AG242" s="388" t="str">
        <f>IF(AF242&lt;&gt;"",IF(G242&gt;0,(IF(AF242&gt;=($G242*$H235),"CUMPLE","NO CUMPLE")),""),"")</f>
        <v/>
      </c>
      <c r="AH242" s="387"/>
      <c r="AI242" s="973"/>
      <c r="AJ242" s="971"/>
    </row>
    <row r="243" spans="1:36" ht="99" x14ac:dyDescent="0.25">
      <c r="A243" s="963"/>
      <c r="B243" s="373">
        <v>9</v>
      </c>
      <c r="C243" s="220" t="str">
        <f>IF(Proponentes!H179="X",Proponentes!$B$171,"")</f>
        <v/>
      </c>
      <c r="D243" s="374" t="str">
        <f t="shared" si="256"/>
        <v/>
      </c>
      <c r="E243" s="375" t="str">
        <f>IF(D243="","",$AO$11)</f>
        <v/>
      </c>
      <c r="F243" s="220"/>
      <c r="G243" s="376"/>
      <c r="H243" s="965"/>
      <c r="I243" s="967"/>
      <c r="J243" s="389" t="s">
        <v>588</v>
      </c>
      <c r="K243" s="380">
        <v>9</v>
      </c>
      <c r="L243" s="380" t="s">
        <v>589</v>
      </c>
      <c r="M243" s="379" t="s">
        <v>69</v>
      </c>
      <c r="N243" s="380" t="s">
        <v>317</v>
      </c>
      <c r="O243" s="381">
        <v>1</v>
      </c>
      <c r="P243" s="382">
        <v>43244</v>
      </c>
      <c r="Q243" s="382">
        <v>43670</v>
      </c>
      <c r="R243" s="383" t="str">
        <f t="shared" si="258"/>
        <v>CUMPLE</v>
      </c>
      <c r="S243" s="383"/>
      <c r="T243" s="391">
        <v>2126145336</v>
      </c>
      <c r="U243" s="375">
        <f t="shared" si="311"/>
        <v>2126145336</v>
      </c>
      <c r="V243" s="392"/>
      <c r="W243" s="386">
        <f t="shared" si="313"/>
        <v>2567.4486859328886</v>
      </c>
      <c r="X243" s="375">
        <f t="shared" si="314"/>
        <v>2332593884.8358636</v>
      </c>
      <c r="Y243" s="379" t="s">
        <v>318</v>
      </c>
      <c r="Z243" s="379" t="str">
        <f t="shared" si="315"/>
        <v>CUMPLE</v>
      </c>
      <c r="AA243" s="383" t="str">
        <f t="shared" si="316"/>
        <v>CUMPLE</v>
      </c>
      <c r="AB243" s="387"/>
      <c r="AC243" s="967"/>
      <c r="AD243" s="969"/>
      <c r="AE243" s="383"/>
      <c r="AF243" s="388"/>
      <c r="AG243" s="388" t="str">
        <f>IF(AF243&lt;&gt;"",IF(G243&gt;0,(IF(AF243&gt;=($G243*$H235),"CUMPLE","NO CUMPLE")),""),"")</f>
        <v/>
      </c>
      <c r="AH243" s="393"/>
      <c r="AI243" s="973"/>
      <c r="AJ243" s="971"/>
    </row>
    <row r="244" spans="1:36" x14ac:dyDescent="0.25">
      <c r="A244" s="963"/>
      <c r="B244" s="373">
        <v>10</v>
      </c>
      <c r="C244" s="220" t="str">
        <f>IF(Proponentes!H180="X",Proponentes!$B$171,"")</f>
        <v/>
      </c>
      <c r="D244" s="374" t="str">
        <f t="shared" si="256"/>
        <v/>
      </c>
      <c r="E244" s="375" t="str">
        <f>IF(D244="","",$AO$12)</f>
        <v/>
      </c>
      <c r="F244" s="220"/>
      <c r="G244" s="376"/>
      <c r="H244" s="965"/>
      <c r="I244" s="967"/>
      <c r="J244" s="389"/>
      <c r="K244" s="378"/>
      <c r="L244" s="380"/>
      <c r="M244" s="379"/>
      <c r="N244" s="380"/>
      <c r="O244" s="381"/>
      <c r="P244" s="382"/>
      <c r="Q244" s="382"/>
      <c r="R244" s="383" t="str">
        <f t="shared" si="258"/>
        <v/>
      </c>
      <c r="S244" s="383"/>
      <c r="T244" s="391"/>
      <c r="U244" s="375" t="str">
        <f t="shared" si="311"/>
        <v/>
      </c>
      <c r="V244" s="392"/>
      <c r="W244" s="386" t="str">
        <f t="shared" si="313"/>
        <v/>
      </c>
      <c r="X244" s="375" t="str">
        <f t="shared" si="314"/>
        <v/>
      </c>
      <c r="Y244" s="379"/>
      <c r="Z244" s="379" t="str">
        <f t="shared" si="315"/>
        <v/>
      </c>
      <c r="AA244" s="383" t="str">
        <f t="shared" si="316"/>
        <v/>
      </c>
      <c r="AB244" s="387"/>
      <c r="AC244" s="967"/>
      <c r="AD244" s="969"/>
      <c r="AE244" s="383"/>
      <c r="AF244" s="388"/>
      <c r="AG244" s="388" t="str">
        <f>IF(AF244&lt;&gt;"",IF(G244&gt;0,(IF(AF244&gt;=($G244*$H235),"CUMPLE","NO CUMPLE")),""),"")</f>
        <v/>
      </c>
      <c r="AH244" s="393"/>
      <c r="AI244" s="973"/>
      <c r="AJ244" s="971"/>
    </row>
    <row r="245" spans="1:36" x14ac:dyDescent="0.25">
      <c r="A245" s="963"/>
      <c r="B245" s="373">
        <v>11</v>
      </c>
      <c r="C245" s="220" t="str">
        <f>IF(Proponentes!H181="X",Proponentes!$B$171,"")</f>
        <v/>
      </c>
      <c r="D245" s="374" t="str">
        <f t="shared" si="256"/>
        <v/>
      </c>
      <c r="E245" s="375" t="str">
        <f>IF(D245="","",$AO$13)</f>
        <v/>
      </c>
      <c r="F245" s="220" t="str">
        <f>IF(Proponentes!D181&gt;0,Proponentes!D181,"")</f>
        <v/>
      </c>
      <c r="G245" s="376" t="str">
        <f>IF(Proponentes!F181&gt;0,Proponentes!F181,"")</f>
        <v/>
      </c>
      <c r="H245" s="965"/>
      <c r="I245" s="967"/>
      <c r="J245" s="389"/>
      <c r="K245" s="380"/>
      <c r="L245" s="380"/>
      <c r="M245" s="379"/>
      <c r="N245" s="380"/>
      <c r="O245" s="381"/>
      <c r="P245" s="382"/>
      <c r="Q245" s="382"/>
      <c r="R245" s="383" t="str">
        <f t="shared" si="258"/>
        <v/>
      </c>
      <c r="S245" s="383" t="str">
        <f t="shared" ref="S245:S246" si="318">IF(P245&gt;0,ROUND(((YEAR(Q245)-YEAR($P245))*12)+(MONTH(Q245)-MONTH($P245))+((DAY(Q245)-DAY($P245)+1)/30),0),"")</f>
        <v/>
      </c>
      <c r="T245" s="391"/>
      <c r="U245" s="375" t="str">
        <f t="shared" si="311"/>
        <v/>
      </c>
      <c r="V245" s="392" t="str">
        <f>IFERROR(U245/VLOOKUP(YEAR(P245),$AQ$2:$AR$11,2,FALSE),"")</f>
        <v/>
      </c>
      <c r="W245" s="386" t="str">
        <f t="shared" si="313"/>
        <v/>
      </c>
      <c r="X245" s="375" t="str">
        <f t="shared" si="314"/>
        <v/>
      </c>
      <c r="Y245" s="379"/>
      <c r="Z245" s="379" t="str">
        <f t="shared" si="315"/>
        <v/>
      </c>
      <c r="AA245" s="383" t="str">
        <f t="shared" si="316"/>
        <v/>
      </c>
      <c r="AB245" s="387"/>
      <c r="AC245" s="967"/>
      <c r="AD245" s="969"/>
      <c r="AE245" s="383" t="str">
        <f>IF(F245&lt;&gt;"",F245,"")</f>
        <v/>
      </c>
      <c r="AF245" s="388" t="str">
        <f>IF(AE245&lt;&gt;"",(SUMIFS($X245:$X247,$M245:$M247,F245,AA245:AA247,"CUMPLE")),"")</f>
        <v/>
      </c>
      <c r="AG245" s="388" t="str">
        <f>IF(AF245&lt;&gt;"",IF(G245&gt;0,(IF(AF245&gt;=($G245*$H235),"CUMPLE","NO CUMPLE")),""),"")</f>
        <v/>
      </c>
      <c r="AH245" s="393"/>
      <c r="AI245" s="973"/>
      <c r="AJ245" s="971"/>
    </row>
    <row r="246" spans="1:36" ht="132" x14ac:dyDescent="0.25">
      <c r="A246" s="963"/>
      <c r="B246" s="373">
        <v>12</v>
      </c>
      <c r="C246" s="220" t="str">
        <f>IF(Proponentes!H182="X",Proponentes!$B$171,"")</f>
        <v>COOPERATIVA AUTONOMA DE SEGURIDAD C.T.A. COAUTONOMA C.T.A</v>
      </c>
      <c r="D246" s="374" t="str">
        <f t="shared" si="256"/>
        <v>COOPERATIVA AUTONOMA DE SEGURIDAD C.T.A. COAUTONOMA C.T.A</v>
      </c>
      <c r="E246" s="375">
        <f>IF(D246="","",$AO$14)</f>
        <v>8654253262</v>
      </c>
      <c r="F246" s="220" t="str">
        <f>IF(Proponentes!D182&gt;0,Proponentes!D182,"")</f>
        <v/>
      </c>
      <c r="G246" s="376" t="str">
        <f>IF(Proponentes!F182&gt;0,Proponentes!F182,"")</f>
        <v/>
      </c>
      <c r="H246" s="965"/>
      <c r="I246" s="967"/>
      <c r="J246" s="389"/>
      <c r="K246" s="380"/>
      <c r="L246" s="380"/>
      <c r="M246" s="379"/>
      <c r="N246" s="380"/>
      <c r="O246" s="381"/>
      <c r="P246" s="382"/>
      <c r="Q246" s="382"/>
      <c r="R246" s="383" t="str">
        <f t="shared" si="258"/>
        <v/>
      </c>
      <c r="S246" s="383" t="str">
        <f t="shared" si="318"/>
        <v/>
      </c>
      <c r="T246" s="391"/>
      <c r="U246" s="375" t="str">
        <f t="shared" si="311"/>
        <v/>
      </c>
      <c r="V246" s="392" t="str">
        <f>IFERROR(U246/VLOOKUP(YEAR(P246),$AQ$2:$AR$11,2,FALSE),"")</f>
        <v/>
      </c>
      <c r="W246" s="386" t="str">
        <f t="shared" si="313"/>
        <v/>
      </c>
      <c r="X246" s="375" t="str">
        <f t="shared" si="314"/>
        <v/>
      </c>
      <c r="Y246" s="379"/>
      <c r="Z246" s="379" t="str">
        <f t="shared" si="315"/>
        <v/>
      </c>
      <c r="AA246" s="383" t="str">
        <f t="shared" si="316"/>
        <v/>
      </c>
      <c r="AB246" s="387"/>
      <c r="AC246" s="967"/>
      <c r="AD246" s="969"/>
      <c r="AE246" s="383" t="str">
        <f>IF(F246&lt;&gt;"",F246,"")</f>
        <v/>
      </c>
      <c r="AF246" s="388" t="str">
        <f>IF(AE246&lt;&gt;"",(SUMIFS($X246:$X247,$M246:$M247,F246,AA246:AA247,"CUMPLE")),"")</f>
        <v/>
      </c>
      <c r="AG246" s="388" t="str">
        <f>IF(AF246&lt;&gt;"",IF(G246&gt;0,(IF(AF246&gt;=($G246*$H235),"CUMPLE","NO CUMPLE")),""),"")</f>
        <v/>
      </c>
      <c r="AH246" s="393"/>
      <c r="AI246" s="973"/>
      <c r="AJ246" s="971"/>
    </row>
    <row r="247" spans="1:36" x14ac:dyDescent="0.25">
      <c r="A247" s="69">
        <v>14</v>
      </c>
      <c r="B247" s="394"/>
      <c r="C247" s="222"/>
      <c r="D247" s="395" t="s">
        <v>270</v>
      </c>
      <c r="E247" s="396">
        <f t="shared" ref="E247" si="319">SUM(E235:E246)</f>
        <v>28690651063</v>
      </c>
      <c r="F247" s="394"/>
      <c r="G247" s="397">
        <f t="shared" ref="G247" si="320">IF((SUM(G235:G246))&gt;1,"ERROR &gt; 100%",SUM(G235:G246))</f>
        <v>1</v>
      </c>
      <c r="H247" s="396">
        <f t="shared" ref="H247:I247" si="321">SUM(H235:H246)</f>
        <v>28690651063</v>
      </c>
      <c r="I247" s="398">
        <f t="shared" si="321"/>
        <v>31579.339570909364</v>
      </c>
      <c r="J247" s="399"/>
      <c r="K247" s="399"/>
      <c r="L247" s="399"/>
      <c r="M247" s="400"/>
      <c r="N247" s="400"/>
      <c r="O247" s="400"/>
      <c r="P247" s="400"/>
      <c r="Q247" s="400"/>
      <c r="R247" s="394">
        <f t="shared" ref="R247" si="322">COUNTIF(R235:R246,"NO CUMPLE")</f>
        <v>0</v>
      </c>
      <c r="S247" s="400">
        <f t="shared" ref="S247:X247" si="323">SUM(S235:S246)</f>
        <v>74</v>
      </c>
      <c r="T247" s="401"/>
      <c r="U247" s="396">
        <f t="shared" si="323"/>
        <v>29845841831.480003</v>
      </c>
      <c r="V247" s="402">
        <f t="shared" si="323"/>
        <v>30176.957832978253</v>
      </c>
      <c r="W247" s="403">
        <f t="shared" si="323"/>
        <v>42237.778378036179</v>
      </c>
      <c r="X247" s="401">
        <f t="shared" si="323"/>
        <v>38374119838.683693</v>
      </c>
      <c r="Y247" s="400"/>
      <c r="Z247" s="400"/>
      <c r="AA247" s="394"/>
      <c r="AB247" s="400"/>
      <c r="AC247" s="394"/>
      <c r="AD247" s="394">
        <f t="shared" ref="AD247" si="324">COUNTIF(AD235:AD246,"NO CUMPLE")</f>
        <v>0</v>
      </c>
      <c r="AE247" s="394"/>
      <c r="AF247" s="394"/>
      <c r="AG247" s="394"/>
      <c r="AH247" s="400"/>
      <c r="AI247" s="400"/>
      <c r="AJ247" s="404"/>
    </row>
    <row r="248" spans="1:36" ht="49.5" x14ac:dyDescent="0.25">
      <c r="A248" s="962">
        <f t="shared" ref="A248" si="325">A260</f>
        <v>15</v>
      </c>
      <c r="B248" s="430">
        <v>1</v>
      </c>
      <c r="C248" s="220" t="str">
        <f>IF(Proponentes!H184="X",Proponentes!$B$184,"")</f>
        <v/>
      </c>
      <c r="D248" s="374" t="str">
        <f t="shared" si="256"/>
        <v/>
      </c>
      <c r="E248" s="375" t="str">
        <f>IF(D248="","",$AO$3)</f>
        <v/>
      </c>
      <c r="F248" s="220" t="str">
        <f>IF(Proponentes!D184&gt;0,Proponentes!D184,"")</f>
        <v>ZONA  DE SEGURIDAD  LTDA</v>
      </c>
      <c r="G248" s="376">
        <f>IF(Proponentes!F184&gt;0,Proponentes!F184,"")</f>
        <v>0.7</v>
      </c>
      <c r="H248" s="964">
        <f t="shared" ref="H248" si="326">SUM(E248:E259)</f>
        <v>8654253262</v>
      </c>
      <c r="I248" s="966">
        <f>IF($F248&gt;0,(G260*H248)/$AR$13,"")</f>
        <v>9525.5977946696075</v>
      </c>
      <c r="J248" s="377" t="s">
        <v>332</v>
      </c>
      <c r="K248" s="378">
        <v>1</v>
      </c>
      <c r="L248" s="378" t="s">
        <v>590</v>
      </c>
      <c r="M248" s="379" t="s">
        <v>72</v>
      </c>
      <c r="N248" s="380" t="s">
        <v>317</v>
      </c>
      <c r="O248" s="381">
        <v>1</v>
      </c>
      <c r="P248" s="382">
        <v>42221</v>
      </c>
      <c r="Q248" s="382">
        <v>42464</v>
      </c>
      <c r="R248" s="383" t="str">
        <f t="shared" si="258"/>
        <v>CUMPLE</v>
      </c>
      <c r="S248" s="379">
        <f t="shared" ref="S248:S254" si="327">IF(P248&gt;0,ROUND(((YEAR(Q248)-YEAR($P248))*12)+(MONTH(Q248)-MONTH($P248))+((DAY(Q248)-DAY($P248)+1)/30),0),"")</f>
        <v>8</v>
      </c>
      <c r="T248" s="384">
        <v>1622797812</v>
      </c>
      <c r="U248" s="375">
        <f t="shared" ref="U248:U259" si="328">IF(T248&gt;0,T248*O248,"")</f>
        <v>1622797812</v>
      </c>
      <c r="V248" s="385">
        <f t="shared" ref="V248:V254" si="329">IFERROR(U248/VLOOKUP(YEAR(P248),$AQ$2:$AR$11,2,FALSE),"")</f>
        <v>2518.5036269108405</v>
      </c>
      <c r="W248" s="386">
        <f t="shared" ref="W248:W259" si="330">IF(R248="CUMPLE",IFERROR(U248/VLOOKUP(YEAR(Q248),$AQ$3:$AR$13,2,FALSE),""),"")</f>
        <v>2353.7400004351261</v>
      </c>
      <c r="X248" s="375">
        <f t="shared" ref="X248:X259" si="331">IFERROR(W248*$AR$13,"")</f>
        <v>2138433987.6353235</v>
      </c>
      <c r="Y248" s="379" t="s">
        <v>318</v>
      </c>
      <c r="Z248" s="379" t="str">
        <f t="shared" ref="Z248:Z259" si="332">IF(T248&gt;0,IF(X248&gt;=$Z$18,"CUMPLE","NO CUMPLE"),"")</f>
        <v>CUMPLE</v>
      </c>
      <c r="AA248" s="383" t="str">
        <f t="shared" ref="AA248:AA259" si="333">IF(N248&gt;0,IF(N248="CUMPLE",IF(R248="CUMPLE",IF(Y248="INCLUIDA",IF(Z248="CUMPLE","CUMPLE","NO CUMPLE"),"NO CUMPLE"),"NO CUMPLE"),"NO CUMPLE"),"")</f>
        <v>CUMPLE</v>
      </c>
      <c r="AB248" s="379"/>
      <c r="AC248" s="966">
        <f>IF(F248&gt;0,SUMIFS(W248:W259,AA248:AA259,"CUMPLE"),"")</f>
        <v>13793.337117743376</v>
      </c>
      <c r="AD248" s="968" t="str">
        <f>IF($F248&gt;0,IF(AC248&lt;I248,"NO CUMPLE","CUMPLE"),"")</f>
        <v>CUMPLE</v>
      </c>
      <c r="AE248" s="383" t="str">
        <f t="shared" ref="AE248:AE254" si="334">IF(F248&lt;&gt;"",F248,"")</f>
        <v>ZONA  DE SEGURIDAD  LTDA</v>
      </c>
      <c r="AF248" s="388">
        <f>IF(AE248&lt;&gt;"",(SUMIFS($X248:$X258,$M248:$M258,F248,AA248:AA258,"CUMPLE")),"")</f>
        <v>7665403093.827323</v>
      </c>
      <c r="AG248" s="388" t="str">
        <f>IF(AF248&lt;&gt;"",IF(G248&gt;0,(IF(AF248&gt;=($G248*$H248),"CUMPLE","NO CUMPLE")),""),"")</f>
        <v>CUMPLE</v>
      </c>
      <c r="AH248" s="379"/>
      <c r="AI248" s="972" t="str">
        <f>IF(AC248&gt;I248,IF((COUNTIF(AG248:AG258,"NO CUMPLE"))&lt;1,"HABILITADO","RECHAZADO"),"")</f>
        <v>HABILITADO</v>
      </c>
      <c r="AJ248" s="970"/>
    </row>
    <row r="249" spans="1:36" ht="49.5" x14ac:dyDescent="0.25">
      <c r="A249" s="963"/>
      <c r="B249" s="373">
        <v>2</v>
      </c>
      <c r="C249" s="220" t="str">
        <f>IF(Proponentes!H185="X",Proponentes!$B$184,"")</f>
        <v/>
      </c>
      <c r="D249" s="374" t="str">
        <f t="shared" si="256"/>
        <v/>
      </c>
      <c r="E249" s="375" t="str">
        <f>IF(D249="","",$AO$4)</f>
        <v/>
      </c>
      <c r="F249" s="220" t="str">
        <f>IF(Proponentes!D185&gt;0,Proponentes!D185,"")</f>
        <v>SEGURIDAD  MONTEVIDEO  LTDA</v>
      </c>
      <c r="G249" s="376">
        <f>IF(Proponentes!F185&gt;0,Proponentes!F185,"")</f>
        <v>0.3</v>
      </c>
      <c r="H249" s="965"/>
      <c r="I249" s="967"/>
      <c r="J249" s="377" t="s">
        <v>315</v>
      </c>
      <c r="K249" s="380">
        <v>2</v>
      </c>
      <c r="L249" s="378" t="s">
        <v>590</v>
      </c>
      <c r="M249" s="379" t="s">
        <v>72</v>
      </c>
      <c r="N249" s="380" t="s">
        <v>317</v>
      </c>
      <c r="O249" s="381">
        <v>1</v>
      </c>
      <c r="P249" s="382">
        <v>42491</v>
      </c>
      <c r="Q249" s="382">
        <v>43539</v>
      </c>
      <c r="R249" s="383" t="str">
        <f t="shared" si="258"/>
        <v>CUMPLE</v>
      </c>
      <c r="S249" s="379">
        <f t="shared" si="327"/>
        <v>35</v>
      </c>
      <c r="T249" s="384">
        <v>3037923386</v>
      </c>
      <c r="U249" s="375">
        <f t="shared" si="328"/>
        <v>3037923386</v>
      </c>
      <c r="V249" s="385">
        <f t="shared" si="329"/>
        <v>4406.2678289373489</v>
      </c>
      <c r="W249" s="386">
        <f t="shared" si="330"/>
        <v>3668.4756555844833</v>
      </c>
      <c r="X249" s="375">
        <f t="shared" si="331"/>
        <v>3332905513.4655485</v>
      </c>
      <c r="Y249" s="379" t="s">
        <v>318</v>
      </c>
      <c r="Z249" s="379" t="str">
        <f t="shared" si="332"/>
        <v>CUMPLE</v>
      </c>
      <c r="AA249" s="383" t="str">
        <f t="shared" si="333"/>
        <v>CUMPLE</v>
      </c>
      <c r="AB249" s="387"/>
      <c r="AC249" s="967"/>
      <c r="AD249" s="969"/>
      <c r="AE249" s="383" t="str">
        <f t="shared" si="334"/>
        <v>SEGURIDAD  MONTEVIDEO  LTDA</v>
      </c>
      <c r="AF249" s="388">
        <f>IF(AE249&lt;&gt;"",(SUMIFS($X248:$X258,$M248:$M258,F249,AA248:AA258,"CUMPLE")),"")</f>
        <v>4866202304.4075966</v>
      </c>
      <c r="AG249" s="388" t="str">
        <f>IF(AF249&lt;&gt;"",IF(G249&gt;0,(IF(AF249&gt;=($G249*$H248),"CUMPLE","NO CUMPLE")),""),"")</f>
        <v>CUMPLE</v>
      </c>
      <c r="AH249" s="387"/>
      <c r="AI249" s="973"/>
      <c r="AJ249" s="971"/>
    </row>
    <row r="250" spans="1:36" ht="49.5" x14ac:dyDescent="0.25">
      <c r="A250" s="963"/>
      <c r="B250" s="373">
        <v>3</v>
      </c>
      <c r="C250" s="220" t="str">
        <f>IF(Proponentes!H186="X",Proponentes!$B$184,"")</f>
        <v/>
      </c>
      <c r="D250" s="374" t="str">
        <f t="shared" si="256"/>
        <v/>
      </c>
      <c r="E250" s="375" t="str">
        <f>IF(D250="","",$AO$5)</f>
        <v/>
      </c>
      <c r="F250" s="220" t="str">
        <f>IF(Proponentes!D186&gt;0,Proponentes!D186,"")</f>
        <v/>
      </c>
      <c r="G250" s="376" t="str">
        <f>IF(Proponentes!F186&gt;0,Proponentes!F186,"")</f>
        <v/>
      </c>
      <c r="H250" s="965"/>
      <c r="I250" s="967"/>
      <c r="J250" s="389" t="s">
        <v>332</v>
      </c>
      <c r="K250" s="380">
        <v>3</v>
      </c>
      <c r="L250" s="380" t="s">
        <v>591</v>
      </c>
      <c r="M250" s="379" t="s">
        <v>72</v>
      </c>
      <c r="N250" s="380" t="s">
        <v>317</v>
      </c>
      <c r="O250" s="381">
        <v>1</v>
      </c>
      <c r="P250" s="382">
        <v>42821</v>
      </c>
      <c r="Q250" s="382">
        <v>43220</v>
      </c>
      <c r="R250" s="383" t="str">
        <f t="shared" si="258"/>
        <v>CUMPLE</v>
      </c>
      <c r="S250" s="379">
        <f t="shared" si="327"/>
        <v>13</v>
      </c>
      <c r="T250" s="384">
        <v>1886676473</v>
      </c>
      <c r="U250" s="375">
        <f t="shared" si="328"/>
        <v>1886676473</v>
      </c>
      <c r="V250" s="385">
        <f t="shared" si="329"/>
        <v>2557.4528891160162</v>
      </c>
      <c r="W250" s="386">
        <f t="shared" si="330"/>
        <v>2414.9706147390948</v>
      </c>
      <c r="X250" s="375">
        <f t="shared" si="331"/>
        <v>2194063592.7264509</v>
      </c>
      <c r="Y250" s="379" t="s">
        <v>318</v>
      </c>
      <c r="Z250" s="379" t="str">
        <f t="shared" si="332"/>
        <v>CUMPLE</v>
      </c>
      <c r="AA250" s="383" t="str">
        <f t="shared" si="333"/>
        <v>CUMPLE</v>
      </c>
      <c r="AB250" s="387"/>
      <c r="AC250" s="967"/>
      <c r="AD250" s="969"/>
      <c r="AE250" s="383" t="str">
        <f t="shared" si="334"/>
        <v/>
      </c>
      <c r="AF250" s="388" t="str">
        <f>IF(AE250&lt;&gt;"",(SUMIFS($X248:$X258,$M248:$M258,F250,AA248:AA258,"CUMPLE")),"")</f>
        <v/>
      </c>
      <c r="AG250" s="388" t="str">
        <f>IF(AF250&lt;&gt;"",IF(G250&gt;0,(IF(AF250&gt;=($G250*$H248),"CUMPLE","NO CUMPLE")),""),"")</f>
        <v/>
      </c>
      <c r="AH250" s="387"/>
      <c r="AI250" s="973"/>
      <c r="AJ250" s="971"/>
    </row>
    <row r="251" spans="1:36" ht="49.5" x14ac:dyDescent="0.25">
      <c r="A251" s="963"/>
      <c r="B251" s="373">
        <v>4</v>
      </c>
      <c r="C251" s="220" t="str">
        <f>IF(Proponentes!H187="X",Proponentes!$B$184,"")</f>
        <v/>
      </c>
      <c r="D251" s="374" t="str">
        <f t="shared" si="256"/>
        <v/>
      </c>
      <c r="E251" s="375" t="str">
        <f>IF(D251="","",$AO$6)</f>
        <v/>
      </c>
      <c r="F251" s="220" t="str">
        <f>IF(Proponentes!D187&gt;0,Proponentes!D187,"")</f>
        <v/>
      </c>
      <c r="G251" s="376" t="str">
        <f>IF(Proponentes!F187&gt;0,Proponentes!F187,"")</f>
        <v/>
      </c>
      <c r="H251" s="965"/>
      <c r="I251" s="967"/>
      <c r="J251" s="389" t="s">
        <v>332</v>
      </c>
      <c r="K251" s="378">
        <v>4</v>
      </c>
      <c r="L251" s="380" t="s">
        <v>592</v>
      </c>
      <c r="M251" s="379" t="s">
        <v>74</v>
      </c>
      <c r="N251" s="380" t="s">
        <v>317</v>
      </c>
      <c r="O251" s="381">
        <v>1</v>
      </c>
      <c r="P251" s="382">
        <v>42036</v>
      </c>
      <c r="Q251" s="382">
        <v>43343</v>
      </c>
      <c r="R251" s="383" t="str">
        <f t="shared" si="258"/>
        <v>CUMPLE</v>
      </c>
      <c r="S251" s="379">
        <f t="shared" si="327"/>
        <v>43</v>
      </c>
      <c r="T251" s="384">
        <v>2139450000</v>
      </c>
      <c r="U251" s="375">
        <f t="shared" si="328"/>
        <v>2139450000</v>
      </c>
      <c r="V251" s="385">
        <f t="shared" si="329"/>
        <v>3320.3228059284552</v>
      </c>
      <c r="W251" s="386">
        <f t="shared" si="330"/>
        <v>2738.524042486195</v>
      </c>
      <c r="X251" s="375">
        <f t="shared" si="331"/>
        <v>2488020294.2238126</v>
      </c>
      <c r="Y251" s="379" t="s">
        <v>318</v>
      </c>
      <c r="Z251" s="379" t="str">
        <f t="shared" si="332"/>
        <v>CUMPLE</v>
      </c>
      <c r="AA251" s="383" t="str">
        <f t="shared" si="333"/>
        <v>CUMPLE</v>
      </c>
      <c r="AB251" s="387"/>
      <c r="AC251" s="967"/>
      <c r="AD251" s="969"/>
      <c r="AE251" s="383" t="str">
        <f t="shared" si="334"/>
        <v/>
      </c>
      <c r="AF251" s="388" t="str">
        <f>IF(AE251&lt;&gt;"",(SUMIFS($X248:$X258,$M248:$M258,F251,AA248:AA258,"CUMPLE")),"")</f>
        <v/>
      </c>
      <c r="AG251" s="388" t="str">
        <f>IF(AF251&lt;&gt;"",IF(G251&gt;0,(IF(AF251&gt;=($G251*$H248),"CUMPLE","NO CUMPLE")),""),"")</f>
        <v/>
      </c>
      <c r="AH251" s="387"/>
      <c r="AI251" s="973"/>
      <c r="AJ251" s="971"/>
    </row>
    <row r="252" spans="1:36" ht="49.5" x14ac:dyDescent="0.25">
      <c r="A252" s="963"/>
      <c r="B252" s="373">
        <v>5</v>
      </c>
      <c r="C252" s="220" t="str">
        <f>IF(Proponentes!H188="X",Proponentes!$B$184,"")</f>
        <v/>
      </c>
      <c r="D252" s="374" t="str">
        <f t="shared" si="256"/>
        <v/>
      </c>
      <c r="E252" s="375" t="str">
        <f>IF(D252="","",$AO$7)</f>
        <v/>
      </c>
      <c r="F252" s="220" t="str">
        <f>IF(Proponentes!D188&gt;0,Proponentes!D188,"")</f>
        <v/>
      </c>
      <c r="G252" s="376" t="str">
        <f>IF(Proponentes!F188&gt;0,Proponentes!F188,"")</f>
        <v/>
      </c>
      <c r="H252" s="965"/>
      <c r="I252" s="967"/>
      <c r="J252" s="389" t="s">
        <v>332</v>
      </c>
      <c r="K252" s="380">
        <v>5</v>
      </c>
      <c r="L252" s="380" t="s">
        <v>592</v>
      </c>
      <c r="M252" s="379" t="s">
        <v>74</v>
      </c>
      <c r="N252" s="380" t="s">
        <v>317</v>
      </c>
      <c r="O252" s="381">
        <v>1</v>
      </c>
      <c r="P252" s="382">
        <v>41944</v>
      </c>
      <c r="Q252" s="382">
        <v>43434</v>
      </c>
      <c r="R252" s="383" t="str">
        <f t="shared" si="258"/>
        <v>CUMPLE</v>
      </c>
      <c r="S252" s="379">
        <f t="shared" si="327"/>
        <v>49</v>
      </c>
      <c r="T252" s="384">
        <v>2045000000</v>
      </c>
      <c r="U252" s="375">
        <f t="shared" si="328"/>
        <v>2045000000</v>
      </c>
      <c r="V252" s="385">
        <f t="shared" si="329"/>
        <v>3319.8051948051948</v>
      </c>
      <c r="W252" s="386">
        <f t="shared" si="330"/>
        <v>2617.6268044984781</v>
      </c>
      <c r="X252" s="375">
        <f t="shared" si="331"/>
        <v>2378182010.1837845</v>
      </c>
      <c r="Y252" s="379" t="s">
        <v>318</v>
      </c>
      <c r="Z252" s="379" t="str">
        <f t="shared" si="332"/>
        <v>CUMPLE</v>
      </c>
      <c r="AA252" s="383" t="str">
        <f t="shared" si="333"/>
        <v>CUMPLE</v>
      </c>
      <c r="AB252" s="387"/>
      <c r="AC252" s="967"/>
      <c r="AD252" s="969"/>
      <c r="AE252" s="383" t="str">
        <f t="shared" si="334"/>
        <v/>
      </c>
      <c r="AF252" s="388" t="str">
        <f>IF(AE252&lt;&gt;"",(SUMIFS($X252:$X260,$M252:$M260,F252,AA252:AA260,"CUMPLE")),"")</f>
        <v/>
      </c>
      <c r="AG252" s="388" t="str">
        <f>IF(AF252&lt;&gt;"",IF(G252&gt;0,(IF(AF252&gt;=($G252*$H248),"CUMPLE","NO CUMPLE")),""),"")</f>
        <v/>
      </c>
      <c r="AH252" s="387"/>
      <c r="AI252" s="973"/>
      <c r="AJ252" s="971"/>
    </row>
    <row r="253" spans="1:36" x14ac:dyDescent="0.25">
      <c r="A253" s="963"/>
      <c r="B253" s="373">
        <v>6</v>
      </c>
      <c r="C253" s="220" t="str">
        <f>IF(Proponentes!H189="X",Proponentes!$B$184,"")</f>
        <v/>
      </c>
      <c r="D253" s="374" t="str">
        <f t="shared" si="256"/>
        <v/>
      </c>
      <c r="E253" s="375" t="str">
        <f>IF(D253="","",$AO$8)</f>
        <v/>
      </c>
      <c r="F253" s="220" t="str">
        <f>IF(Proponentes!D189&gt;0,Proponentes!D189,"")</f>
        <v/>
      </c>
      <c r="G253" s="376" t="str">
        <f>IF(Proponentes!F189&gt;0,Proponentes!F189,"")</f>
        <v/>
      </c>
      <c r="H253" s="965"/>
      <c r="I253" s="967"/>
      <c r="J253" s="389"/>
      <c r="K253" s="380"/>
      <c r="L253" s="380"/>
      <c r="M253" s="379"/>
      <c r="N253" s="380"/>
      <c r="O253" s="381"/>
      <c r="P253" s="382"/>
      <c r="Q253" s="382"/>
      <c r="R253" s="383" t="str">
        <f t="shared" si="258"/>
        <v/>
      </c>
      <c r="S253" s="379" t="str">
        <f t="shared" si="327"/>
        <v/>
      </c>
      <c r="T253" s="384"/>
      <c r="U253" s="375" t="str">
        <f t="shared" si="328"/>
        <v/>
      </c>
      <c r="V253" s="385" t="str">
        <f t="shared" si="329"/>
        <v/>
      </c>
      <c r="W253" s="386" t="str">
        <f t="shared" si="330"/>
        <v/>
      </c>
      <c r="X253" s="375" t="str">
        <f t="shared" si="331"/>
        <v/>
      </c>
      <c r="Y253" s="379"/>
      <c r="Z253" s="379" t="str">
        <f t="shared" si="332"/>
        <v/>
      </c>
      <c r="AA253" s="383" t="str">
        <f t="shared" si="333"/>
        <v/>
      </c>
      <c r="AB253" s="387"/>
      <c r="AC253" s="967"/>
      <c r="AD253" s="969"/>
      <c r="AE253" s="383" t="str">
        <f t="shared" si="334"/>
        <v/>
      </c>
      <c r="AF253" s="388" t="str">
        <f>IF(AE253&lt;&gt;"",(SUMIFS($X253:$X260,$M253:$M260,F253,AA253:AA260,"CUMPLE")),"")</f>
        <v/>
      </c>
      <c r="AG253" s="388" t="str">
        <f>IF(AF253&lt;&gt;"",IF(G253&gt;0,(IF(AF253&gt;=($G253*$H248),"CUMPLE","NO CUMPLE")),""),"")</f>
        <v/>
      </c>
      <c r="AH253" s="387"/>
      <c r="AI253" s="973"/>
      <c r="AJ253" s="971"/>
    </row>
    <row r="254" spans="1:36" x14ac:dyDescent="0.25">
      <c r="A254" s="963"/>
      <c r="B254" s="373">
        <v>7</v>
      </c>
      <c r="C254" s="220" t="str">
        <f>IF(Proponentes!H190="X",Proponentes!$B$184,"")</f>
        <v/>
      </c>
      <c r="D254" s="374" t="str">
        <f t="shared" si="256"/>
        <v/>
      </c>
      <c r="E254" s="375" t="str">
        <f>IF(D254="","",$AO$9)</f>
        <v/>
      </c>
      <c r="F254" s="220" t="str">
        <f>IF(Proponentes!D190&gt;0,Proponentes!D190,"")</f>
        <v/>
      </c>
      <c r="G254" s="376" t="str">
        <f>IF(Proponentes!F190&gt;0,Proponentes!F190,"")</f>
        <v/>
      </c>
      <c r="H254" s="965"/>
      <c r="I254" s="967"/>
      <c r="J254" s="389"/>
      <c r="K254" s="378"/>
      <c r="L254" s="380"/>
      <c r="M254" s="379"/>
      <c r="N254" s="380"/>
      <c r="O254" s="381"/>
      <c r="P254" s="382"/>
      <c r="Q254" s="382"/>
      <c r="R254" s="383" t="str">
        <f t="shared" si="258"/>
        <v/>
      </c>
      <c r="S254" s="379" t="str">
        <f t="shared" si="327"/>
        <v/>
      </c>
      <c r="T254" s="391"/>
      <c r="U254" s="375" t="str">
        <f t="shared" si="328"/>
        <v/>
      </c>
      <c r="V254" s="385" t="str">
        <f t="shared" si="329"/>
        <v/>
      </c>
      <c r="W254" s="386" t="str">
        <f t="shared" si="330"/>
        <v/>
      </c>
      <c r="X254" s="375" t="str">
        <f t="shared" si="331"/>
        <v/>
      </c>
      <c r="Y254" s="379"/>
      <c r="Z254" s="379" t="str">
        <f t="shared" si="332"/>
        <v/>
      </c>
      <c r="AA254" s="383" t="str">
        <f t="shared" si="333"/>
        <v/>
      </c>
      <c r="AB254" s="387"/>
      <c r="AC254" s="967"/>
      <c r="AD254" s="969"/>
      <c r="AE254" s="383" t="str">
        <f t="shared" si="334"/>
        <v/>
      </c>
      <c r="AF254" s="388" t="str">
        <f>IF(AE254&lt;&gt;"",(SUMIFS($X254:$X260,$M254:$M260,F254,AA254:AA260,"CUMPLE")),"")</f>
        <v/>
      </c>
      <c r="AG254" s="388" t="str">
        <f>IF(AF254&lt;&gt;"",IF(G254&gt;0,(IF(AF254&gt;=($G254*$H248),"CUMPLE","NO CUMPLE")),""),"")</f>
        <v/>
      </c>
      <c r="AH254" s="387"/>
      <c r="AI254" s="973"/>
      <c r="AJ254" s="971"/>
    </row>
    <row r="255" spans="1:36" x14ac:dyDescent="0.25">
      <c r="A255" s="963"/>
      <c r="B255" s="373">
        <v>8</v>
      </c>
      <c r="C255" s="220" t="str">
        <f>IF(Proponentes!H191="X",Proponentes!$B$184,"")</f>
        <v/>
      </c>
      <c r="D255" s="374" t="str">
        <f t="shared" si="256"/>
        <v/>
      </c>
      <c r="E255" s="375" t="str">
        <f>IF(D255="","",$AO$10)</f>
        <v/>
      </c>
      <c r="F255" s="220"/>
      <c r="G255" s="376"/>
      <c r="H255" s="965"/>
      <c r="I255" s="967"/>
      <c r="J255" s="389"/>
      <c r="K255" s="380"/>
      <c r="L255" s="380"/>
      <c r="M255" s="379"/>
      <c r="N255" s="380"/>
      <c r="O255" s="381"/>
      <c r="P255" s="382"/>
      <c r="Q255" s="382"/>
      <c r="R255" s="383" t="str">
        <f t="shared" si="258"/>
        <v/>
      </c>
      <c r="S255" s="379"/>
      <c r="T255" s="391"/>
      <c r="U255" s="375" t="str">
        <f t="shared" si="328"/>
        <v/>
      </c>
      <c r="V255" s="385"/>
      <c r="W255" s="386" t="str">
        <f t="shared" si="330"/>
        <v/>
      </c>
      <c r="X255" s="375" t="str">
        <f t="shared" si="331"/>
        <v/>
      </c>
      <c r="Y255" s="379"/>
      <c r="Z255" s="379" t="str">
        <f t="shared" si="332"/>
        <v/>
      </c>
      <c r="AA255" s="383" t="str">
        <f t="shared" si="333"/>
        <v/>
      </c>
      <c r="AB255" s="387"/>
      <c r="AC255" s="967"/>
      <c r="AD255" s="969"/>
      <c r="AE255" s="383"/>
      <c r="AF255" s="388"/>
      <c r="AG255" s="388" t="str">
        <f>IF(AF255&lt;&gt;"",IF(G255&gt;0,(IF(AF255&gt;=($G255*$H248),"CUMPLE","NO CUMPLE")),""),"")</f>
        <v/>
      </c>
      <c r="AH255" s="387"/>
      <c r="AI255" s="973"/>
      <c r="AJ255" s="971"/>
    </row>
    <row r="256" spans="1:36" x14ac:dyDescent="0.25">
      <c r="A256" s="963"/>
      <c r="B256" s="373">
        <v>9</v>
      </c>
      <c r="C256" s="220" t="str">
        <f>IF(Proponentes!H192="X",Proponentes!$B$184,"")</f>
        <v/>
      </c>
      <c r="D256" s="374" t="str">
        <f t="shared" si="256"/>
        <v/>
      </c>
      <c r="E256" s="375" t="str">
        <f>IF(D256="","",$AO$11)</f>
        <v/>
      </c>
      <c r="F256" s="220"/>
      <c r="G256" s="376"/>
      <c r="H256" s="965"/>
      <c r="I256" s="967"/>
      <c r="J256" s="389"/>
      <c r="K256" s="380"/>
      <c r="L256" s="380"/>
      <c r="M256" s="379"/>
      <c r="N256" s="380"/>
      <c r="O256" s="381"/>
      <c r="P256" s="382"/>
      <c r="Q256" s="382"/>
      <c r="R256" s="383" t="str">
        <f t="shared" si="258"/>
        <v/>
      </c>
      <c r="S256" s="383"/>
      <c r="T256" s="391"/>
      <c r="U256" s="375" t="str">
        <f t="shared" si="328"/>
        <v/>
      </c>
      <c r="V256" s="392"/>
      <c r="W256" s="386" t="str">
        <f t="shared" si="330"/>
        <v/>
      </c>
      <c r="X256" s="375" t="str">
        <f t="shared" si="331"/>
        <v/>
      </c>
      <c r="Y256" s="379"/>
      <c r="Z256" s="379" t="str">
        <f t="shared" si="332"/>
        <v/>
      </c>
      <c r="AA256" s="383" t="str">
        <f t="shared" si="333"/>
        <v/>
      </c>
      <c r="AB256" s="387"/>
      <c r="AC256" s="967"/>
      <c r="AD256" s="969"/>
      <c r="AE256" s="383"/>
      <c r="AF256" s="388"/>
      <c r="AG256" s="388" t="str">
        <f>IF(AF256&lt;&gt;"",IF(G256&gt;0,(IF(AF256&gt;=($G256*$H248),"CUMPLE","NO CUMPLE")),""),"")</f>
        <v/>
      </c>
      <c r="AH256" s="393"/>
      <c r="AI256" s="973"/>
      <c r="AJ256" s="971"/>
    </row>
    <row r="257" spans="1:36" x14ac:dyDescent="0.25">
      <c r="A257" s="963"/>
      <c r="B257" s="373">
        <v>10</v>
      </c>
      <c r="C257" s="220" t="str">
        <f>IF(Proponentes!H193="X",Proponentes!$B$184,"")</f>
        <v/>
      </c>
      <c r="D257" s="374" t="str">
        <f t="shared" si="256"/>
        <v/>
      </c>
      <c r="E257" s="375" t="str">
        <f>IF(D257="","",$AO$12)</f>
        <v/>
      </c>
      <c r="F257" s="220"/>
      <c r="G257" s="376"/>
      <c r="H257" s="965"/>
      <c r="I257" s="967"/>
      <c r="J257" s="389"/>
      <c r="K257" s="378"/>
      <c r="L257" s="380"/>
      <c r="M257" s="379"/>
      <c r="N257" s="380"/>
      <c r="O257" s="381"/>
      <c r="P257" s="382"/>
      <c r="Q257" s="382"/>
      <c r="R257" s="383" t="str">
        <f t="shared" si="258"/>
        <v/>
      </c>
      <c r="S257" s="383"/>
      <c r="T257" s="391"/>
      <c r="U257" s="375" t="str">
        <f t="shared" si="328"/>
        <v/>
      </c>
      <c r="V257" s="392"/>
      <c r="W257" s="386" t="str">
        <f t="shared" si="330"/>
        <v/>
      </c>
      <c r="X257" s="375" t="str">
        <f t="shared" si="331"/>
        <v/>
      </c>
      <c r="Y257" s="379"/>
      <c r="Z257" s="379" t="str">
        <f t="shared" si="332"/>
        <v/>
      </c>
      <c r="AA257" s="383" t="str">
        <f t="shared" si="333"/>
        <v/>
      </c>
      <c r="AC257" s="967"/>
      <c r="AD257" s="969"/>
      <c r="AE257" s="383"/>
      <c r="AF257" s="388"/>
      <c r="AG257" s="388" t="str">
        <f>IF(AF257&lt;&gt;"",IF(G257&gt;0,(IF(AF257&gt;=($G257*$H248),"CUMPLE","NO CUMPLE")),""),"")</f>
        <v/>
      </c>
      <c r="AH257" s="393"/>
      <c r="AI257" s="973"/>
      <c r="AJ257" s="971"/>
    </row>
    <row r="258" spans="1:36" x14ac:dyDescent="0.25">
      <c r="A258" s="963"/>
      <c r="B258" s="373">
        <v>11</v>
      </c>
      <c r="C258" s="220" t="str">
        <f>IF(Proponentes!H194="X",Proponentes!$B$184,"")</f>
        <v/>
      </c>
      <c r="D258" s="374" t="str">
        <f t="shared" si="256"/>
        <v/>
      </c>
      <c r="E258" s="375" t="str">
        <f>IF(D258="","",$AO$13)</f>
        <v/>
      </c>
      <c r="F258" s="220" t="str">
        <f>IF(Proponentes!D194&gt;0,Proponentes!D194,"")</f>
        <v/>
      </c>
      <c r="G258" s="376" t="str">
        <f>IF(Proponentes!F194&gt;0,Proponentes!F194,"")</f>
        <v/>
      </c>
      <c r="H258" s="965"/>
      <c r="I258" s="967"/>
      <c r="J258" s="389"/>
      <c r="K258" s="380"/>
      <c r="L258" s="380"/>
      <c r="M258" s="379"/>
      <c r="N258" s="380"/>
      <c r="O258" s="381"/>
      <c r="P258" s="382"/>
      <c r="Q258" s="382"/>
      <c r="R258" s="383" t="str">
        <f t="shared" si="258"/>
        <v/>
      </c>
      <c r="S258" s="383" t="str">
        <f t="shared" ref="S258:S259" si="335">IF(P258&gt;0,ROUND(((YEAR(Q258)-YEAR($P258))*12)+(MONTH(Q258)-MONTH($P258))+((DAY(Q258)-DAY($P258)+1)/30),0),"")</f>
        <v/>
      </c>
      <c r="T258" s="391"/>
      <c r="U258" s="375" t="str">
        <f t="shared" si="328"/>
        <v/>
      </c>
      <c r="V258" s="392" t="str">
        <f>IFERROR(U258/VLOOKUP(YEAR(P258),$AQ$2:$AR$11,2,FALSE),"")</f>
        <v/>
      </c>
      <c r="W258" s="386" t="str">
        <f t="shared" si="330"/>
        <v/>
      </c>
      <c r="X258" s="375" t="str">
        <f t="shared" si="331"/>
        <v/>
      </c>
      <c r="Y258" s="379"/>
      <c r="Z258" s="379" t="str">
        <f t="shared" si="332"/>
        <v/>
      </c>
      <c r="AA258" s="383" t="str">
        <f t="shared" si="333"/>
        <v/>
      </c>
      <c r="AB258" s="387"/>
      <c r="AC258" s="967"/>
      <c r="AD258" s="969"/>
      <c r="AE258" s="383" t="str">
        <f>IF(F258&lt;&gt;"",F258,"")</f>
        <v/>
      </c>
      <c r="AF258" s="388" t="str">
        <f>IF(AE258&lt;&gt;"",(SUMIFS($X258:$X260,$M258:$M260,F258,AA258:AA260,"CUMPLE")),"")</f>
        <v/>
      </c>
      <c r="AG258" s="388" t="str">
        <f>IF(AF258&lt;&gt;"",IF(G258&gt;0,(IF(AF258&gt;=($G258*$H248),"CUMPLE","NO CUMPLE")),""),"")</f>
        <v/>
      </c>
      <c r="AH258" s="393"/>
      <c r="AI258" s="973"/>
      <c r="AJ258" s="971"/>
    </row>
    <row r="259" spans="1:36" ht="49.5" x14ac:dyDescent="0.25">
      <c r="A259" s="963"/>
      <c r="B259" s="373">
        <v>12</v>
      </c>
      <c r="C259" s="220" t="str">
        <f>IF(Proponentes!H195="X",Proponentes!$B$184,"")</f>
        <v xml:space="preserve"> UNIÓN TEMPORAL ZM 2021E</v>
      </c>
      <c r="D259" s="374" t="str">
        <f t="shared" si="256"/>
        <v xml:space="preserve"> UNIÓN TEMPORAL ZM 2021E</v>
      </c>
      <c r="E259" s="375">
        <f>IF(D259="","",$AO$14)</f>
        <v>8654253262</v>
      </c>
      <c r="F259" s="220" t="str">
        <f>IF(Proponentes!D195&gt;0,Proponentes!D195,"")</f>
        <v/>
      </c>
      <c r="G259" s="376" t="str">
        <f>IF(Proponentes!F195&gt;0,Proponentes!F195,"")</f>
        <v/>
      </c>
      <c r="H259" s="965"/>
      <c r="I259" s="967"/>
      <c r="J259" s="389"/>
      <c r="K259" s="380"/>
      <c r="L259" s="380"/>
      <c r="M259" s="379"/>
      <c r="N259" s="380"/>
      <c r="O259" s="381"/>
      <c r="P259" s="382"/>
      <c r="Q259" s="382"/>
      <c r="R259" s="383" t="str">
        <f t="shared" si="258"/>
        <v/>
      </c>
      <c r="S259" s="383" t="str">
        <f t="shared" si="335"/>
        <v/>
      </c>
      <c r="T259" s="391"/>
      <c r="U259" s="375" t="str">
        <f t="shared" si="328"/>
        <v/>
      </c>
      <c r="V259" s="392" t="str">
        <f>IFERROR(U259/VLOOKUP(YEAR(P259),$AQ$2:$AR$11,2,FALSE),"")</f>
        <v/>
      </c>
      <c r="W259" s="386" t="str">
        <f t="shared" si="330"/>
        <v/>
      </c>
      <c r="X259" s="375" t="str">
        <f t="shared" si="331"/>
        <v/>
      </c>
      <c r="Y259" s="379"/>
      <c r="Z259" s="379" t="str">
        <f t="shared" si="332"/>
        <v/>
      </c>
      <c r="AA259" s="383" t="str">
        <f t="shared" si="333"/>
        <v/>
      </c>
      <c r="AB259" s="387"/>
      <c r="AC259" s="967"/>
      <c r="AD259" s="969"/>
      <c r="AE259" s="383" t="str">
        <f>IF(F259&lt;&gt;"",F259,"")</f>
        <v/>
      </c>
      <c r="AF259" s="388" t="str">
        <f>IF(AE259&lt;&gt;"",(SUMIFS($X259:$X260,$M259:$M260,F259,AA259:AA260,"CUMPLE")),"")</f>
        <v/>
      </c>
      <c r="AG259" s="388" t="str">
        <f>IF(AF259&lt;&gt;"",IF(G259&gt;0,(IF(AF259&gt;=($G259*$H248),"CUMPLE","NO CUMPLE")),""),"")</f>
        <v/>
      </c>
      <c r="AH259" s="393"/>
      <c r="AI259" s="973"/>
      <c r="AJ259" s="971"/>
    </row>
    <row r="260" spans="1:36" x14ac:dyDescent="0.25">
      <c r="A260" s="69">
        <v>15</v>
      </c>
      <c r="B260" s="394"/>
      <c r="C260" s="222"/>
      <c r="D260" s="395" t="s">
        <v>270</v>
      </c>
      <c r="E260" s="396">
        <f t="shared" ref="E260" si="336">SUM(E248:E259)</f>
        <v>8654253262</v>
      </c>
      <c r="F260" s="394"/>
      <c r="G260" s="397">
        <f t="shared" ref="G260" si="337">IF((SUM(G248:G259))&gt;1,"ERROR &gt; 100%",SUM(G248:G259))</f>
        <v>1</v>
      </c>
      <c r="H260" s="396">
        <f t="shared" ref="H260:I260" si="338">SUM(H248:H259)</f>
        <v>8654253262</v>
      </c>
      <c r="I260" s="398">
        <f t="shared" si="338"/>
        <v>9525.5977946696075</v>
      </c>
      <c r="J260" s="399"/>
      <c r="K260" s="399"/>
      <c r="L260" s="399"/>
      <c r="M260" s="400"/>
      <c r="N260" s="400"/>
      <c r="O260" s="400"/>
      <c r="P260" s="400"/>
      <c r="Q260" s="400"/>
      <c r="R260" s="394">
        <f t="shared" ref="R260" si="339">COUNTIF(R248:R259,"NO CUMPLE")</f>
        <v>0</v>
      </c>
      <c r="S260" s="400">
        <f t="shared" ref="S260:X260" si="340">SUM(S248:S259)</f>
        <v>148</v>
      </c>
      <c r="T260" s="401"/>
      <c r="U260" s="396">
        <f t="shared" si="340"/>
        <v>10731847671</v>
      </c>
      <c r="V260" s="402">
        <f t="shared" si="340"/>
        <v>16122.352345697855</v>
      </c>
      <c r="W260" s="403">
        <f t="shared" si="340"/>
        <v>13793.337117743376</v>
      </c>
      <c r="X260" s="401">
        <f t="shared" si="340"/>
        <v>12531605398.234921</v>
      </c>
      <c r="Y260" s="400"/>
      <c r="Z260" s="400"/>
      <c r="AA260" s="394"/>
      <c r="AB260" s="400"/>
      <c r="AC260" s="394"/>
      <c r="AD260" s="394">
        <f t="shared" ref="AD260" si="341">COUNTIF(AD248:AD259,"NO CUMPLE")</f>
        <v>0</v>
      </c>
      <c r="AE260" s="394"/>
      <c r="AF260" s="394"/>
      <c r="AG260" s="394"/>
      <c r="AH260" s="400"/>
      <c r="AI260" s="400"/>
      <c r="AJ260" s="404"/>
    </row>
    <row r="261" spans="1:36" ht="82.5" x14ac:dyDescent="0.25">
      <c r="A261" s="962">
        <f t="shared" ref="A261" si="342">A278</f>
        <v>16</v>
      </c>
      <c r="B261" s="373">
        <v>1</v>
      </c>
      <c r="C261" s="220" t="str">
        <f>IF(Proponentes!H197="X",Proponentes!$B$197,"")</f>
        <v/>
      </c>
      <c r="D261" s="374" t="str">
        <f t="shared" ref="D261:D266" si="343">C261</f>
        <v/>
      </c>
      <c r="E261" s="375" t="str">
        <f>IF(D261="","",$AO$3)</f>
        <v/>
      </c>
      <c r="F261" s="220" t="str">
        <f>IF(Proponentes!D197&gt;0,Proponentes!D197,"")</f>
        <v>SEGURIDAD EL PENTAGONO COLOMBIANO LIMITADA SEPECOL LTDA</v>
      </c>
      <c r="G261" s="376">
        <f>IF(Proponentes!F197&gt;0,Proponentes!F197,"")</f>
        <v>0.5</v>
      </c>
      <c r="H261" s="964">
        <f t="shared" ref="H261" si="344">SUM(E261:E277)</f>
        <v>168153715785</v>
      </c>
      <c r="I261" s="966">
        <f>IF($F261&gt;0,(G278*H261)/$AR$13,"")</f>
        <v>185084.09862238396</v>
      </c>
      <c r="J261" s="377" t="s">
        <v>593</v>
      </c>
      <c r="K261" s="378">
        <v>1</v>
      </c>
      <c r="L261" s="431" t="s">
        <v>594</v>
      </c>
      <c r="M261" s="379" t="s">
        <v>77</v>
      </c>
      <c r="N261" s="380" t="s">
        <v>317</v>
      </c>
      <c r="O261" s="381">
        <v>0.7</v>
      </c>
      <c r="P261" s="382">
        <v>40816</v>
      </c>
      <c r="Q261" s="382">
        <v>41517</v>
      </c>
      <c r="R261" s="383" t="str">
        <f t="shared" ref="R261:R396" si="345">IF(Q261&lt;&gt;"",IF(P261&gt;0,IF(P261&gt;=$P$18,IF(Q261&lt;=$Q$18,"CUMPLE","NO CUMPLE"),"NO CUMPLE"),""),"")</f>
        <v>CUMPLE</v>
      </c>
      <c r="S261" s="379">
        <f t="shared" ref="S261:S267" si="346">IF(P261&gt;0,ROUND(((YEAR(Q261)-YEAR($P261))*12)+(MONTH(Q261)-MONTH($P261))+((DAY(Q261)-DAY($P261)+1)/30),0),"")</f>
        <v>23</v>
      </c>
      <c r="T261" s="384">
        <v>12210209412</v>
      </c>
      <c r="U261" s="375">
        <f t="shared" ref="U261:U277" si="347">IF(T261&gt;0,T261*O261,"")</f>
        <v>8547146588.3999996</v>
      </c>
      <c r="V261" s="385">
        <f t="shared" ref="V261:V267" si="348">IFERROR(U261/VLOOKUP(YEAR(P261),$AQ$2:$AR$11,2,FALSE),"")</f>
        <v>15958.078021657953</v>
      </c>
      <c r="W261" s="386">
        <f t="shared" ref="W261:W277" si="349">IF(R261="CUMPLE",IFERROR(U261/VLOOKUP(YEAR(Q261),$AQ$3:$AR$13,2,FALSE),""),"")</f>
        <v>14498.976401017811</v>
      </c>
      <c r="X261" s="375">
        <f t="shared" ref="X261:X277" si="350">IFERROR(W261*$AR$13,"")</f>
        <v>13172697033.711107</v>
      </c>
      <c r="Y261" s="379" t="s">
        <v>318</v>
      </c>
      <c r="Z261" s="379" t="str">
        <f t="shared" ref="Z261:Z277" si="351">IF(T261&gt;0,IF(X261&gt;=$Z$18,"CUMPLE","NO CUMPLE"),"")</f>
        <v>CUMPLE</v>
      </c>
      <c r="AA261" s="383" t="str">
        <f t="shared" ref="AA261:AA277" si="352">IF(N261&gt;0,IF(N261="CUMPLE",IF(R261="CUMPLE",IF(Y261="INCLUIDA",IF(Z261="CUMPLE","CUMPLE","NO CUMPLE"),"NO CUMPLE"),"NO CUMPLE"),"NO CUMPLE"),"")</f>
        <v>CUMPLE</v>
      </c>
      <c r="AB261" s="379"/>
      <c r="AC261" s="966">
        <f>IF(F261&gt;0,SUMIFS(W261:W277,AA261:AA277,"CUMPLE"),"")</f>
        <v>248211.10794645478</v>
      </c>
      <c r="AD261" s="968" t="str">
        <f>IF($F261&gt;0,IF(AC261&lt;I261,"NO CUMPLE","CUMPLE"),"")</f>
        <v>CUMPLE</v>
      </c>
      <c r="AE261" s="383" t="str">
        <f t="shared" ref="AE261:AE267" si="353">IF(F261&lt;&gt;"",F261,"")</f>
        <v>SEGURIDAD EL PENTAGONO COLOMBIANO LIMITADA SEPECOL LTDA</v>
      </c>
      <c r="AF261" s="388">
        <f>IF(AE261&lt;&gt;"",(SUMIFS($X261:$X277,$M261:$M277,F261,AA261:AA277,"CUMPLE")),"")</f>
        <v>120408688692.17911</v>
      </c>
      <c r="AG261" s="388" t="str">
        <f>IF(AF261&lt;&gt;"",IF(G261&gt;0,(IF(AF261&gt;=($G261*$H261),"CUMPLE","NO CUMPLE")),""),"")</f>
        <v>CUMPLE</v>
      </c>
      <c r="AH261" s="379"/>
      <c r="AI261" s="972" t="str">
        <f>IF(AC261&gt;I261,IF((COUNTIF(AG261:AG276,"NO CUMPLE"))&lt;1,"HABILITADO","RECHAZADO"),"")</f>
        <v>HABILITADO</v>
      </c>
      <c r="AJ261" s="970"/>
    </row>
    <row r="262" spans="1:36" ht="82.5" x14ac:dyDescent="0.25">
      <c r="A262" s="963"/>
      <c r="B262" s="373">
        <v>2</v>
      </c>
      <c r="C262" s="220" t="str">
        <f>IF(Proponentes!H198="X",Proponentes!$B$197,"")</f>
        <v/>
      </c>
      <c r="D262" s="374" t="str">
        <f t="shared" si="343"/>
        <v/>
      </c>
      <c r="E262" s="375" t="str">
        <f>IF(D262="","",$AO$4)</f>
        <v/>
      </c>
      <c r="F262" s="220" t="str">
        <f>IF(Proponentes!D198&gt;0,Proponentes!D198,"")</f>
        <v>COMPAÑÍA ANDINA DE SEGURIDAD PRIVADA LTDA – ANDISEG LTDA</v>
      </c>
      <c r="G262" s="376">
        <f>IF(Proponentes!F198&gt;0,Proponentes!F198,"")</f>
        <v>0.5</v>
      </c>
      <c r="H262" s="965"/>
      <c r="I262" s="967"/>
      <c r="J262" s="389" t="s">
        <v>595</v>
      </c>
      <c r="K262" s="380">
        <v>2</v>
      </c>
      <c r="L262" s="378" t="s">
        <v>596</v>
      </c>
      <c r="M262" s="379" t="s">
        <v>77</v>
      </c>
      <c r="N262" s="380" t="s">
        <v>317</v>
      </c>
      <c r="O262" s="381">
        <v>0.6</v>
      </c>
      <c r="P262" s="382">
        <v>41705</v>
      </c>
      <c r="Q262" s="382">
        <v>42004</v>
      </c>
      <c r="R262" s="383" t="str">
        <f t="shared" si="345"/>
        <v>CUMPLE</v>
      </c>
      <c r="S262" s="379">
        <f t="shared" si="346"/>
        <v>10</v>
      </c>
      <c r="T262" s="384">
        <v>23753616120</v>
      </c>
      <c r="U262" s="375">
        <f t="shared" si="347"/>
        <v>14252169672</v>
      </c>
      <c r="V262" s="385">
        <f t="shared" si="348"/>
        <v>23136.639077922078</v>
      </c>
      <c r="W262" s="386">
        <f t="shared" si="349"/>
        <v>23136.639077922078</v>
      </c>
      <c r="X262" s="375">
        <f t="shared" si="350"/>
        <v>21020238154.908234</v>
      </c>
      <c r="Y262" s="379" t="s">
        <v>318</v>
      </c>
      <c r="Z262" s="379" t="str">
        <f t="shared" si="351"/>
        <v>CUMPLE</v>
      </c>
      <c r="AA262" s="383" t="str">
        <f t="shared" si="352"/>
        <v>CUMPLE</v>
      </c>
      <c r="AB262" s="387"/>
      <c r="AC262" s="967"/>
      <c r="AD262" s="969"/>
      <c r="AE262" s="383" t="str">
        <f t="shared" si="353"/>
        <v>COMPAÑÍA ANDINA DE SEGURIDAD PRIVADA LTDA – ANDISEG LTDA</v>
      </c>
      <c r="AF262" s="388">
        <f>IF(AE262&lt;&gt;"",(SUMIFS($X261:$X277,$M261:$M277,F262,AA261:AA277,"CUMPLE")),"")</f>
        <v>105097556365.98167</v>
      </c>
      <c r="AG262" s="388" t="str">
        <f>IF(AF262&lt;&gt;"",IF(G262&gt;0,(IF(AF262&gt;=($G262*$H261),"CUMPLE","NO CUMPLE")),""),"")</f>
        <v>CUMPLE</v>
      </c>
      <c r="AH262" s="387"/>
      <c r="AI262" s="973"/>
      <c r="AJ262" s="971"/>
    </row>
    <row r="263" spans="1:36" ht="82.5" x14ac:dyDescent="0.25">
      <c r="A263" s="963"/>
      <c r="B263" s="373">
        <v>3</v>
      </c>
      <c r="C263" s="220" t="str">
        <f>IF(Proponentes!H199="X",Proponentes!$B$197,"")</f>
        <v/>
      </c>
      <c r="D263" s="374" t="str">
        <f t="shared" si="343"/>
        <v/>
      </c>
      <c r="E263" s="375" t="str">
        <f>IF(D263="","",$AO$5)</f>
        <v/>
      </c>
      <c r="F263" s="220" t="str">
        <f>IF(Proponentes!D199&gt;0,Proponentes!D199,"")</f>
        <v/>
      </c>
      <c r="G263" s="376" t="str">
        <f>IF(Proponentes!F199&gt;0,Proponentes!F199,"")</f>
        <v/>
      </c>
      <c r="H263" s="965"/>
      <c r="I263" s="967"/>
      <c r="J263" s="389" t="s">
        <v>597</v>
      </c>
      <c r="K263" s="378">
        <v>3</v>
      </c>
      <c r="L263" s="380" t="s">
        <v>598</v>
      </c>
      <c r="M263" s="379" t="s">
        <v>77</v>
      </c>
      <c r="N263" s="380" t="s">
        <v>317</v>
      </c>
      <c r="O263" s="381">
        <v>0.33</v>
      </c>
      <c r="P263" s="382">
        <v>41733</v>
      </c>
      <c r="Q263" s="382">
        <v>42002</v>
      </c>
      <c r="R263" s="383" t="str">
        <f t="shared" si="345"/>
        <v>CUMPLE</v>
      </c>
      <c r="S263" s="379">
        <f t="shared" si="346"/>
        <v>9</v>
      </c>
      <c r="T263" s="384">
        <v>5310733842</v>
      </c>
      <c r="U263" s="375">
        <f t="shared" si="347"/>
        <v>1752542167.8600001</v>
      </c>
      <c r="V263" s="385">
        <f t="shared" si="348"/>
        <v>2845.0359867857146</v>
      </c>
      <c r="W263" s="386">
        <f t="shared" si="349"/>
        <v>2845.0359867857146</v>
      </c>
      <c r="X263" s="375">
        <f t="shared" si="350"/>
        <v>2584789164.9304781</v>
      </c>
      <c r="Y263" s="379" t="s">
        <v>318</v>
      </c>
      <c r="Z263" s="379" t="str">
        <f t="shared" si="351"/>
        <v>CUMPLE</v>
      </c>
      <c r="AA263" s="383" t="str">
        <f t="shared" si="352"/>
        <v>CUMPLE</v>
      </c>
      <c r="AB263" s="387"/>
      <c r="AC263" s="967"/>
      <c r="AD263" s="969"/>
      <c r="AE263" s="383" t="str">
        <f t="shared" si="353"/>
        <v/>
      </c>
      <c r="AF263" s="388" t="str">
        <f>IF(AE263&lt;&gt;"",(SUMIFS($X261:$X276,$M261:$M276,F263,AA261:AA276,"CUMPLE")),"")</f>
        <v/>
      </c>
      <c r="AG263" s="388" t="str">
        <f>IF(AF263&lt;&gt;"",IF(G263&gt;0,(IF(AF263&gt;=($G263*$H261),"CUMPLE","NO CUMPLE")),""),"")</f>
        <v/>
      </c>
      <c r="AH263" s="387"/>
      <c r="AI263" s="973"/>
      <c r="AJ263" s="971"/>
    </row>
    <row r="264" spans="1:36" ht="24.75" customHeight="1" x14ac:dyDescent="0.25">
      <c r="A264" s="963"/>
      <c r="B264" s="373">
        <v>4</v>
      </c>
      <c r="C264" s="220" t="str">
        <f>IF(Proponentes!H200="X",Proponentes!$B$197,"")</f>
        <v>UNIÓN TEMPORAL SEANSED 2021</v>
      </c>
      <c r="D264" s="374" t="str">
        <f t="shared" si="343"/>
        <v>UNIÓN TEMPORAL SEANSED 2021</v>
      </c>
      <c r="E264" s="375">
        <f>IF(D264="","",$AO$6)</f>
        <v>32291205642</v>
      </c>
      <c r="F264" s="220" t="str">
        <f>IF(Proponentes!D200&gt;0,Proponentes!D200,"")</f>
        <v/>
      </c>
      <c r="G264" s="376" t="str">
        <f>IF(Proponentes!F200&gt;0,Proponentes!F200,"")</f>
        <v/>
      </c>
      <c r="H264" s="965"/>
      <c r="I264" s="967"/>
      <c r="J264" s="389" t="s">
        <v>599</v>
      </c>
      <c r="K264" s="380">
        <v>4</v>
      </c>
      <c r="L264" s="427" t="s">
        <v>600</v>
      </c>
      <c r="M264" s="379" t="s">
        <v>77</v>
      </c>
      <c r="N264" s="380" t="s">
        <v>317</v>
      </c>
      <c r="O264" s="381">
        <v>0.95</v>
      </c>
      <c r="P264" s="382">
        <v>41516</v>
      </c>
      <c r="Q264" s="382">
        <v>41973</v>
      </c>
      <c r="R264" s="383" t="str">
        <f t="shared" si="345"/>
        <v>CUMPLE</v>
      </c>
      <c r="S264" s="379">
        <f t="shared" si="346"/>
        <v>15</v>
      </c>
      <c r="T264" s="384">
        <v>12217804713</v>
      </c>
      <c r="U264" s="375">
        <f t="shared" si="347"/>
        <v>11606914477.35</v>
      </c>
      <c r="V264" s="385">
        <f t="shared" si="348"/>
        <v>19689.422353435115</v>
      </c>
      <c r="W264" s="386">
        <f t="shared" si="349"/>
        <v>18842.393632061689</v>
      </c>
      <c r="X264" s="375">
        <f t="shared" si="350"/>
        <v>17118804516.962477</v>
      </c>
      <c r="Y264" s="379" t="s">
        <v>318</v>
      </c>
      <c r="Z264" s="379" t="str">
        <f t="shared" si="351"/>
        <v>CUMPLE</v>
      </c>
      <c r="AA264" s="383" t="str">
        <f t="shared" si="352"/>
        <v>CUMPLE</v>
      </c>
      <c r="AB264" s="387"/>
      <c r="AC264" s="967"/>
      <c r="AD264" s="969"/>
      <c r="AE264" s="383" t="str">
        <f t="shared" si="353"/>
        <v/>
      </c>
      <c r="AF264" s="388" t="str">
        <f>IF(AE264&lt;&gt;"",(SUMIFS($X261:$X276,$M261:$M276,F264,AA261:AA276,"CUMPLE")),"")</f>
        <v/>
      </c>
      <c r="AG264" s="388" t="str">
        <f>IF(AF264&lt;&gt;"",IF(G264&gt;0,(IF(AF264&gt;=($G264*$H261),"CUMPLE","NO CUMPLE")),""),"")</f>
        <v/>
      </c>
      <c r="AH264" s="387"/>
      <c r="AI264" s="973"/>
      <c r="AJ264" s="971"/>
    </row>
    <row r="265" spans="1:36" ht="24.75" customHeight="1" x14ac:dyDescent="0.25">
      <c r="A265" s="963"/>
      <c r="B265" s="373">
        <v>5</v>
      </c>
      <c r="C265" s="220" t="str">
        <f>IF(Proponentes!H201="X",Proponentes!$B$197,"")</f>
        <v>UNIÓN TEMPORAL SEANSED 2021</v>
      </c>
      <c r="D265" s="374" t="str">
        <f t="shared" si="343"/>
        <v>UNIÓN TEMPORAL SEANSED 2021</v>
      </c>
      <c r="E265" s="375">
        <f>IF(D265="","",$AO$7)</f>
        <v>31011375408</v>
      </c>
      <c r="F265" s="220" t="str">
        <f>IF(Proponentes!D201&gt;0,Proponentes!D201,"")</f>
        <v/>
      </c>
      <c r="G265" s="376" t="str">
        <f>IF(Proponentes!F201&gt;0,Proponentes!F201,"")</f>
        <v/>
      </c>
      <c r="H265" s="965"/>
      <c r="I265" s="967"/>
      <c r="J265" s="389" t="s">
        <v>601</v>
      </c>
      <c r="K265" s="378">
        <v>5</v>
      </c>
      <c r="L265" s="378" t="s">
        <v>602</v>
      </c>
      <c r="M265" s="379" t="s">
        <v>77</v>
      </c>
      <c r="N265" s="380" t="s">
        <v>317</v>
      </c>
      <c r="O265" s="381">
        <v>1</v>
      </c>
      <c r="P265" s="382">
        <v>41269</v>
      </c>
      <c r="Q265" s="382">
        <v>41989</v>
      </c>
      <c r="R265" s="383" t="str">
        <f t="shared" si="345"/>
        <v>CUMPLE</v>
      </c>
      <c r="S265" s="379">
        <f t="shared" si="346"/>
        <v>24</v>
      </c>
      <c r="T265" s="384">
        <v>3535543325</v>
      </c>
      <c r="U265" s="375">
        <f t="shared" si="347"/>
        <v>3535543325</v>
      </c>
      <c r="V265" s="385">
        <f t="shared" si="348"/>
        <v>6238.8271131109932</v>
      </c>
      <c r="W265" s="386">
        <f t="shared" si="349"/>
        <v>5739.5183847402595</v>
      </c>
      <c r="X265" s="375">
        <f t="shared" si="350"/>
        <v>5214501680.0145292</v>
      </c>
      <c r="Y265" s="379" t="s">
        <v>318</v>
      </c>
      <c r="Z265" s="379" t="str">
        <f t="shared" si="351"/>
        <v>CUMPLE</v>
      </c>
      <c r="AA265" s="383" t="str">
        <f t="shared" si="352"/>
        <v>CUMPLE</v>
      </c>
      <c r="AB265" s="387"/>
      <c r="AC265" s="967"/>
      <c r="AD265" s="969"/>
      <c r="AE265" s="383" t="str">
        <f t="shared" si="353"/>
        <v/>
      </c>
      <c r="AF265" s="388" t="str">
        <f>IF(AE265&lt;&gt;"",(SUMIFS($X265:$X278,$M265:$M278,F265,AA265:AA278,"CUMPLE")),"")</f>
        <v/>
      </c>
      <c r="AG265" s="388" t="str">
        <f>IF(AF265&lt;&gt;"",IF(G265&gt;0,(IF(AF265&gt;=($G265*$H261),"CUMPLE","NO CUMPLE")),""),"")</f>
        <v/>
      </c>
      <c r="AH265" s="387"/>
      <c r="AI265" s="973"/>
      <c r="AJ265" s="971"/>
    </row>
    <row r="266" spans="1:36" ht="24.75" customHeight="1" x14ac:dyDescent="0.25">
      <c r="A266" s="963"/>
      <c r="B266" s="373">
        <v>6</v>
      </c>
      <c r="C266" s="220" t="str">
        <f>IF(Proponentes!H202="X",Proponentes!$B$197,"")</f>
        <v/>
      </c>
      <c r="D266" s="374" t="str">
        <f t="shared" si="343"/>
        <v/>
      </c>
      <c r="E266" s="375" t="str">
        <f>IF(D266="","",$AO$8)</f>
        <v/>
      </c>
      <c r="F266" s="220" t="str">
        <f>IF(Proponentes!D202&gt;0,Proponentes!D202,"")</f>
        <v/>
      </c>
      <c r="G266" s="376" t="str">
        <f>IF(Proponentes!F202&gt;0,Proponentes!F202,"")</f>
        <v/>
      </c>
      <c r="H266" s="965"/>
      <c r="I266" s="967"/>
      <c r="J266" s="389" t="s">
        <v>603</v>
      </c>
      <c r="K266" s="380">
        <v>6</v>
      </c>
      <c r="L266" s="380" t="s">
        <v>604</v>
      </c>
      <c r="M266" s="379" t="s">
        <v>77</v>
      </c>
      <c r="N266" s="380" t="s">
        <v>317</v>
      </c>
      <c r="O266" s="381">
        <v>0.94</v>
      </c>
      <c r="P266" s="382">
        <v>41824</v>
      </c>
      <c r="Q266" s="382">
        <v>42154</v>
      </c>
      <c r="R266" s="383" t="str">
        <f t="shared" si="345"/>
        <v>CUMPLE</v>
      </c>
      <c r="S266" s="379">
        <f t="shared" si="346"/>
        <v>11</v>
      </c>
      <c r="T266" s="384">
        <v>9472138456.7199993</v>
      </c>
      <c r="U266" s="375">
        <f t="shared" si="347"/>
        <v>8903810149.3167992</v>
      </c>
      <c r="V266" s="385">
        <f t="shared" si="348"/>
        <v>14454.237255384414</v>
      </c>
      <c r="W266" s="386">
        <f t="shared" si="349"/>
        <v>13818.282221334366</v>
      </c>
      <c r="X266" s="375">
        <f t="shared" si="350"/>
        <v>12554268673.420027</v>
      </c>
      <c r="Y266" s="379" t="s">
        <v>318</v>
      </c>
      <c r="Z266" s="379" t="str">
        <f t="shared" si="351"/>
        <v>CUMPLE</v>
      </c>
      <c r="AA266" s="383" t="str">
        <f t="shared" si="352"/>
        <v>CUMPLE</v>
      </c>
      <c r="AB266" s="387"/>
      <c r="AC266" s="967"/>
      <c r="AD266" s="969"/>
      <c r="AE266" s="383" t="str">
        <f t="shared" si="353"/>
        <v/>
      </c>
      <c r="AF266" s="388" t="str">
        <f>IF(AE266&lt;&gt;"",(SUMIFS($X266:$X278,$M266:$M278,F266,AA266:AA278,"CUMPLE")),"")</f>
        <v/>
      </c>
      <c r="AG266" s="388" t="str">
        <f>IF(AF266&lt;&gt;"",IF(G266&gt;0,(IF(AF266&gt;=($G266*$H261),"CUMPLE","NO CUMPLE")),""),"")</f>
        <v/>
      </c>
      <c r="AH266" s="387"/>
      <c r="AI266" s="973"/>
      <c r="AJ266" s="971"/>
    </row>
    <row r="267" spans="1:36" ht="51.75" customHeight="1" x14ac:dyDescent="0.25">
      <c r="A267" s="963"/>
      <c r="B267" s="373">
        <v>7</v>
      </c>
      <c r="C267" s="220" t="str">
        <f>IF(Proponentes!H203="X",Proponentes!$B$197,"")</f>
        <v>UNIÓN TEMPORAL SEANSED 2021</v>
      </c>
      <c r="D267" s="374" t="str">
        <f t="shared" ref="D267:D369" si="354">C267</f>
        <v>UNIÓN TEMPORAL SEANSED 2021</v>
      </c>
      <c r="E267" s="375">
        <f>IF(D267="","",$AO$9)</f>
        <v>34957158037</v>
      </c>
      <c r="F267" s="220" t="str">
        <f>IF(Proponentes!D203&gt;0,Proponentes!D203,"")</f>
        <v/>
      </c>
      <c r="G267" s="376" t="str">
        <f>IF(Proponentes!F203&gt;0,Proponentes!F203,"")</f>
        <v/>
      </c>
      <c r="H267" s="965"/>
      <c r="I267" s="967"/>
      <c r="J267" s="389" t="s">
        <v>605</v>
      </c>
      <c r="K267" s="378">
        <v>7</v>
      </c>
      <c r="L267" s="427" t="s">
        <v>606</v>
      </c>
      <c r="M267" s="379" t="s">
        <v>77</v>
      </c>
      <c r="N267" s="380" t="s">
        <v>317</v>
      </c>
      <c r="O267" s="381">
        <v>1</v>
      </c>
      <c r="P267" s="382">
        <v>41821</v>
      </c>
      <c r="Q267" s="382">
        <v>42154</v>
      </c>
      <c r="R267" s="383" t="str">
        <f t="shared" si="345"/>
        <v>CUMPLE</v>
      </c>
      <c r="S267" s="379">
        <f t="shared" si="346"/>
        <v>11</v>
      </c>
      <c r="T267" s="391">
        <v>3948688543</v>
      </c>
      <c r="U267" s="375">
        <f t="shared" si="347"/>
        <v>3948688543</v>
      </c>
      <c r="V267" s="385">
        <f t="shared" si="348"/>
        <v>6410.2086737012987</v>
      </c>
      <c r="W267" s="386">
        <f t="shared" si="349"/>
        <v>6128.1734197253045</v>
      </c>
      <c r="X267" s="375">
        <f t="shared" si="350"/>
        <v>5567604884.3293524</v>
      </c>
      <c r="Y267" s="379" t="s">
        <v>318</v>
      </c>
      <c r="Z267" s="379" t="str">
        <f t="shared" si="351"/>
        <v>CUMPLE</v>
      </c>
      <c r="AA267" s="383" t="str">
        <f t="shared" si="352"/>
        <v>CUMPLE</v>
      </c>
      <c r="AB267" s="387"/>
      <c r="AC267" s="967"/>
      <c r="AD267" s="969"/>
      <c r="AE267" s="383" t="str">
        <f t="shared" si="353"/>
        <v/>
      </c>
      <c r="AF267" s="388" t="str">
        <f>IF(AE267&lt;&gt;"",(SUMIFS($X267:$X278,$M267:$M278,F267,AA267:AA278,"CUMPLE")),"")</f>
        <v/>
      </c>
      <c r="AG267" s="388" t="str">
        <f>IF(AF267&lt;&gt;"",IF(G267&gt;0,(IF(AF267&gt;=($G267*$H261),"CUMPLE","NO CUMPLE")),""),"")</f>
        <v/>
      </c>
      <c r="AH267" s="387"/>
      <c r="AI267" s="973"/>
      <c r="AJ267" s="971"/>
    </row>
    <row r="268" spans="1:36" ht="24.75" customHeight="1" x14ac:dyDescent="0.25">
      <c r="A268" s="963"/>
      <c r="B268" s="373">
        <v>8</v>
      </c>
      <c r="C268" s="220" t="str">
        <f>IF(Proponentes!H204="X",Proponentes!$B$197,"")</f>
        <v>UNIÓN TEMPORAL SEANSED 2021</v>
      </c>
      <c r="D268" s="374" t="str">
        <f>C268</f>
        <v>UNIÓN TEMPORAL SEANSED 2021</v>
      </c>
      <c r="E268" s="375">
        <f>IF(D268="","",$AO$10)</f>
        <v>19803878581</v>
      </c>
      <c r="F268" s="220"/>
      <c r="G268" s="376"/>
      <c r="H268" s="965"/>
      <c r="I268" s="967"/>
      <c r="J268" s="389" t="s">
        <v>607</v>
      </c>
      <c r="K268" s="380">
        <v>8</v>
      </c>
      <c r="L268" s="427" t="s">
        <v>608</v>
      </c>
      <c r="M268" s="379" t="s">
        <v>77</v>
      </c>
      <c r="N268" s="380" t="s">
        <v>317</v>
      </c>
      <c r="O268" s="381">
        <v>0.6</v>
      </c>
      <c r="P268" s="382">
        <v>42103</v>
      </c>
      <c r="Q268" s="382">
        <v>42510</v>
      </c>
      <c r="R268" s="383" t="str">
        <f t="shared" si="345"/>
        <v>CUMPLE</v>
      </c>
      <c r="S268" s="379"/>
      <c r="T268" s="391">
        <v>11809560641</v>
      </c>
      <c r="U268" s="375">
        <f t="shared" si="347"/>
        <v>7085736384.5999994</v>
      </c>
      <c r="V268" s="385"/>
      <c r="W268" s="386">
        <f t="shared" si="349"/>
        <v>10277.300744211007</v>
      </c>
      <c r="X268" s="375">
        <f t="shared" si="350"/>
        <v>9337194935.9350491</v>
      </c>
      <c r="Y268" s="379" t="s">
        <v>318</v>
      </c>
      <c r="Z268" s="379" t="str">
        <f t="shared" si="351"/>
        <v>CUMPLE</v>
      </c>
      <c r="AA268" s="383" t="str">
        <f t="shared" si="352"/>
        <v>CUMPLE</v>
      </c>
      <c r="AB268" s="387"/>
      <c r="AC268" s="967"/>
      <c r="AD268" s="969"/>
      <c r="AE268" s="383"/>
      <c r="AF268" s="388"/>
      <c r="AG268" s="388" t="str">
        <f>IF(AF268&lt;&gt;"",IF(G268&gt;0,(IF(AF268&gt;=($G268*$H261),"CUMPLE","NO CUMPLE")),""),"")</f>
        <v/>
      </c>
      <c r="AH268" s="387"/>
      <c r="AI268" s="973"/>
      <c r="AJ268" s="971"/>
    </row>
    <row r="269" spans="1:36" ht="24.75" customHeight="1" x14ac:dyDescent="0.25">
      <c r="A269" s="963"/>
      <c r="B269" s="373">
        <v>9</v>
      </c>
      <c r="C269" s="220" t="str">
        <f>IF(Proponentes!H205="X",Proponentes!$B$197,"")</f>
        <v>UNIÓN TEMPORAL SEANSED 2021</v>
      </c>
      <c r="D269" s="374" t="str">
        <f>C269</f>
        <v>UNIÓN TEMPORAL SEANSED 2021</v>
      </c>
      <c r="E269" s="375">
        <f>IF(D269="","",$AO$11)</f>
        <v>24629524096</v>
      </c>
      <c r="F269" s="220"/>
      <c r="G269" s="376"/>
      <c r="H269" s="965"/>
      <c r="I269" s="967"/>
      <c r="J269" s="389" t="s">
        <v>609</v>
      </c>
      <c r="K269" s="378">
        <v>9</v>
      </c>
      <c r="L269" s="870" t="s">
        <v>610</v>
      </c>
      <c r="M269" s="379" t="s">
        <v>77</v>
      </c>
      <c r="N269" s="380" t="s">
        <v>317</v>
      </c>
      <c r="O269" s="381">
        <v>0.5</v>
      </c>
      <c r="P269" s="432">
        <v>42003</v>
      </c>
      <c r="Q269" s="432">
        <v>42366</v>
      </c>
      <c r="R269" s="433" t="str">
        <f t="shared" si="345"/>
        <v>CUMPLE</v>
      </c>
      <c r="S269" s="433"/>
      <c r="T269" s="434">
        <v>9601016289</v>
      </c>
      <c r="U269" s="375">
        <f t="shared" si="347"/>
        <v>4800508144.5</v>
      </c>
      <c r="V269" s="392"/>
      <c r="W269" s="386">
        <f t="shared" si="349"/>
        <v>7450.1561953907039</v>
      </c>
      <c r="X269" s="375">
        <f t="shared" si="350"/>
        <v>6768660607.573535</v>
      </c>
      <c r="Y269" s="379" t="s">
        <v>318</v>
      </c>
      <c r="Z269" s="379" t="str">
        <f t="shared" si="351"/>
        <v>CUMPLE</v>
      </c>
      <c r="AA269" s="383" t="str">
        <f t="shared" si="352"/>
        <v>CUMPLE</v>
      </c>
      <c r="AB269" s="387"/>
      <c r="AC269" s="967"/>
      <c r="AD269" s="969"/>
      <c r="AE269" s="383"/>
      <c r="AF269" s="388"/>
      <c r="AG269" s="388" t="str">
        <f>IF(AF269&lt;&gt;"",IF(G269&gt;0,(IF(AF269&gt;=($G269*$H261),"CUMPLE","NO CUMPLE")),""),"")</f>
        <v/>
      </c>
      <c r="AH269" s="393"/>
      <c r="AI269" s="973"/>
      <c r="AJ269" s="971"/>
    </row>
    <row r="270" spans="1:36" ht="24.75" customHeight="1" x14ac:dyDescent="0.25">
      <c r="A270" s="963"/>
      <c r="B270" s="373">
        <v>10</v>
      </c>
      <c r="C270" s="220" t="str">
        <f>IF(Proponentes!H206="X",Proponentes!$B$197,"")</f>
        <v>UNIÓN TEMPORAL SEANSED 2021</v>
      </c>
      <c r="D270" s="374" t="str">
        <f>C270</f>
        <v>UNIÓN TEMPORAL SEANSED 2021</v>
      </c>
      <c r="E270" s="375">
        <f>IF(D270="","",$AO$12)</f>
        <v>25460574021</v>
      </c>
      <c r="F270" s="220"/>
      <c r="G270" s="376"/>
      <c r="H270" s="965"/>
      <c r="I270" s="967"/>
      <c r="J270" s="389" t="s">
        <v>611</v>
      </c>
      <c r="K270" s="380">
        <v>10</v>
      </c>
      <c r="L270" s="380" t="s">
        <v>612</v>
      </c>
      <c r="M270" s="379" t="s">
        <v>77</v>
      </c>
      <c r="N270" s="380" t="s">
        <v>317</v>
      </c>
      <c r="O270" s="381">
        <v>0.8</v>
      </c>
      <c r="P270" s="382">
        <v>42503</v>
      </c>
      <c r="Q270" s="382">
        <v>42940</v>
      </c>
      <c r="R270" s="383" t="str">
        <f t="shared" si="345"/>
        <v>CUMPLE</v>
      </c>
      <c r="S270" s="383"/>
      <c r="T270" s="391">
        <v>19940827303</v>
      </c>
      <c r="U270" s="375">
        <f t="shared" si="347"/>
        <v>15952661842.400002</v>
      </c>
      <c r="V270" s="392"/>
      <c r="W270" s="386">
        <f t="shared" si="349"/>
        <v>21624.365227316168</v>
      </c>
      <c r="X270" s="375">
        <f t="shared" si="350"/>
        <v>19646298042.51265</v>
      </c>
      <c r="Y270" s="379" t="s">
        <v>318</v>
      </c>
      <c r="Z270" s="379" t="str">
        <f t="shared" si="351"/>
        <v>CUMPLE</v>
      </c>
      <c r="AA270" s="383" t="str">
        <f t="shared" si="352"/>
        <v>CUMPLE</v>
      </c>
      <c r="AB270" s="387"/>
      <c r="AC270" s="967"/>
      <c r="AD270" s="969"/>
      <c r="AE270" s="383"/>
      <c r="AF270" s="388"/>
      <c r="AG270" s="388" t="str">
        <f>IF(AF270&lt;&gt;"",IF(G270&gt;0,(IF(AF270&gt;=($G270*$H261),"CUMPLE","NO CUMPLE")),""),"")</f>
        <v/>
      </c>
      <c r="AH270" s="393"/>
      <c r="AI270" s="973"/>
      <c r="AJ270" s="971"/>
    </row>
    <row r="271" spans="1:36" ht="82.5" x14ac:dyDescent="0.25">
      <c r="A271" s="963"/>
      <c r="B271" s="373">
        <v>11</v>
      </c>
      <c r="C271" s="220"/>
      <c r="D271" s="374"/>
      <c r="E271" s="375"/>
      <c r="F271" s="220" t="str">
        <f>IF(Proponentes!D205&gt;0,Proponentes!D205,"")</f>
        <v/>
      </c>
      <c r="G271" s="376" t="str">
        <f>IF(Proponentes!F205&gt;0,Proponentes!F205,"")</f>
        <v/>
      </c>
      <c r="H271" s="965"/>
      <c r="I271" s="967"/>
      <c r="J271" s="389" t="s">
        <v>613</v>
      </c>
      <c r="K271" s="378">
        <v>11</v>
      </c>
      <c r="L271" s="380" t="s">
        <v>614</v>
      </c>
      <c r="M271" s="379" t="s">
        <v>77</v>
      </c>
      <c r="N271" s="380" t="s">
        <v>317</v>
      </c>
      <c r="O271" s="381">
        <v>0.35</v>
      </c>
      <c r="P271" s="382">
        <v>43293</v>
      </c>
      <c r="Q271" s="382">
        <v>43596</v>
      </c>
      <c r="R271" s="383" t="str">
        <f t="shared" ref="R271:R275" si="355">IF(Q271&lt;&gt;"",IF(P271&gt;0,IF(P271&gt;=$P$18,IF(Q271&lt;=$Q$18,"CUMPLE","NO CUMPLE"),"NO CUMPLE"),""),"")</f>
        <v>CUMPLE</v>
      </c>
      <c r="S271" s="383">
        <f t="shared" ref="S271:S275" si="356">IF(P271&gt;0,ROUND(((YEAR(Q271)-YEAR($P271))*12)+(MONTH(Q271)-MONTH($P271))+((DAY(Q271)-DAY($P271)+1)/30),0),"")</f>
        <v>10</v>
      </c>
      <c r="T271" s="391">
        <f>13097988801+6235140143</f>
        <v>19333128944</v>
      </c>
      <c r="U271" s="375">
        <f t="shared" ref="U271:U275" si="357">IF(T271&gt;0,T271*O271,"")</f>
        <v>6766595130.3999996</v>
      </c>
      <c r="V271" s="392">
        <f t="shared" ref="V271:V277" si="358">IFERROR(U271/VLOOKUP(YEAR(P271),$AQ$2:$AR$11,2,FALSE),"")</f>
        <v>8661.3304589358995</v>
      </c>
      <c r="W271" s="386">
        <f t="shared" ref="W271:W275" si="359">IF(R271="CUMPLE",IFERROR(U271/VLOOKUP(YEAR(Q271),$AQ$3:$AR$13,2,FALSE),""),"")</f>
        <v>8171.071601563066</v>
      </c>
      <c r="X271" s="375">
        <f t="shared" ref="X271:X275" si="360">IFERROR(W271*$AR$13,"")</f>
        <v>7423630997.8816862</v>
      </c>
      <c r="Y271" s="379" t="s">
        <v>318</v>
      </c>
      <c r="Z271" s="379" t="str">
        <f t="shared" ref="Z271:Z275" si="361">IF(T271&gt;0,IF(X271&gt;=$Z$18,"CUMPLE","NO CUMPLE"),"")</f>
        <v>CUMPLE</v>
      </c>
      <c r="AA271" s="383" t="str">
        <f t="shared" ref="AA271:AA275" si="362">IF(N271&gt;0,IF(N271="CUMPLE",IF(R271="CUMPLE",IF(Y271="INCLUIDA",IF(Z271="CUMPLE","CUMPLE","NO CUMPLE"),"NO CUMPLE"),"NO CUMPLE"),"NO CUMPLE"),"")</f>
        <v>CUMPLE</v>
      </c>
      <c r="AB271" s="387"/>
      <c r="AC271" s="967"/>
      <c r="AD271" s="969"/>
      <c r="AE271" s="383" t="str">
        <f t="shared" ref="AE271:AE277" si="363">IF(F271&lt;&gt;"",F271,"")</f>
        <v/>
      </c>
      <c r="AF271" s="388" t="str">
        <f>IF(AE271&lt;&gt;"",(SUMIFS($X271:$X276,$M271:$M276,F271,AA271:AA276,"CUMPLE")),"")</f>
        <v/>
      </c>
      <c r="AG271" s="388" t="str">
        <f>IF(AF271&lt;&gt;"",IF(G271&gt;0,(IF(AF271&gt;=($G271*$H259),"CUMPLE","NO CUMPLE")),""),"")</f>
        <v/>
      </c>
      <c r="AH271" s="393"/>
      <c r="AI271" s="973"/>
      <c r="AJ271" s="971"/>
    </row>
    <row r="272" spans="1:36" ht="82.5" x14ac:dyDescent="0.25">
      <c r="A272" s="963"/>
      <c r="B272" s="373">
        <v>12</v>
      </c>
      <c r="C272" s="220"/>
      <c r="D272" s="374"/>
      <c r="E272" s="375"/>
      <c r="F272" s="220" t="str">
        <f>IF(Proponentes!D206&gt;0,Proponentes!D206,"")</f>
        <v/>
      </c>
      <c r="G272" s="376" t="str">
        <f>IF(Proponentes!F206&gt;0,Proponentes!F206,"")</f>
        <v/>
      </c>
      <c r="H272" s="965"/>
      <c r="I272" s="967"/>
      <c r="J272" s="389" t="s">
        <v>615</v>
      </c>
      <c r="K272" s="380">
        <v>12</v>
      </c>
      <c r="L272" s="380" t="s">
        <v>616</v>
      </c>
      <c r="M272" s="379" t="s">
        <v>79</v>
      </c>
      <c r="N272" s="380" t="s">
        <v>317</v>
      </c>
      <c r="O272" s="381">
        <v>0.33329999999999999</v>
      </c>
      <c r="P272" s="382">
        <v>42003</v>
      </c>
      <c r="Q272" s="382">
        <v>42947</v>
      </c>
      <c r="R272" s="383" t="str">
        <f t="shared" si="355"/>
        <v>CUMPLE</v>
      </c>
      <c r="S272" s="383">
        <f t="shared" si="356"/>
        <v>31</v>
      </c>
      <c r="T272" s="391">
        <v>60212084569</v>
      </c>
      <c r="U272" s="375">
        <f t="shared" si="357"/>
        <v>20068687786.847698</v>
      </c>
      <c r="V272" s="392">
        <f t="shared" si="358"/>
        <v>32579.038615012498</v>
      </c>
      <c r="W272" s="386">
        <f t="shared" si="359"/>
        <v>27203.775684778444</v>
      </c>
      <c r="X272" s="375">
        <f t="shared" si="360"/>
        <v>24715337507.789021</v>
      </c>
      <c r="Y272" s="379" t="s">
        <v>318</v>
      </c>
      <c r="Z272" s="379" t="str">
        <f t="shared" si="361"/>
        <v>CUMPLE</v>
      </c>
      <c r="AA272" s="383" t="str">
        <f t="shared" si="362"/>
        <v>CUMPLE</v>
      </c>
      <c r="AB272" s="387"/>
      <c r="AC272" s="967"/>
      <c r="AD272" s="969"/>
      <c r="AE272" s="383" t="str">
        <f t="shared" si="363"/>
        <v/>
      </c>
      <c r="AF272" s="388" t="str">
        <f>IF(AE272&lt;&gt;"",(SUMIFS($X272:$X276,$M272:$M276,F272,AA272:AA276,"CUMPLE")),"")</f>
        <v/>
      </c>
      <c r="AG272" s="388" t="str">
        <f>IF(AF272&lt;&gt;"",IF(G272&gt;0,(IF(AF272&gt;=($G272*$H259),"CUMPLE","NO CUMPLE")),""),"")</f>
        <v/>
      </c>
      <c r="AH272" s="393"/>
      <c r="AI272" s="973"/>
      <c r="AJ272" s="971"/>
    </row>
    <row r="273" spans="1:36" ht="82.5" x14ac:dyDescent="0.25">
      <c r="A273" s="963"/>
      <c r="B273" s="373"/>
      <c r="C273" s="220"/>
      <c r="D273" s="374"/>
      <c r="E273" s="375"/>
      <c r="F273" s="220" t="str">
        <f>IF(Proponentes!D205&gt;0,Proponentes!D205,"")</f>
        <v/>
      </c>
      <c r="G273" s="376" t="str">
        <f>IF(Proponentes!F205&gt;0,Proponentes!F205,"")</f>
        <v/>
      </c>
      <c r="H273" s="965"/>
      <c r="I273" s="967"/>
      <c r="J273" s="389" t="s">
        <v>617</v>
      </c>
      <c r="K273" s="378">
        <v>13</v>
      </c>
      <c r="L273" s="380" t="s">
        <v>618</v>
      </c>
      <c r="M273" s="379" t="s">
        <v>79</v>
      </c>
      <c r="N273" s="380" t="s">
        <v>317</v>
      </c>
      <c r="O273" s="381">
        <v>1</v>
      </c>
      <c r="P273" s="382">
        <v>42472</v>
      </c>
      <c r="Q273" s="382">
        <v>42830</v>
      </c>
      <c r="R273" s="383" t="str">
        <f t="shared" si="355"/>
        <v>CUMPLE</v>
      </c>
      <c r="S273" s="383">
        <f t="shared" si="356"/>
        <v>12</v>
      </c>
      <c r="T273" s="391">
        <v>7777678543</v>
      </c>
      <c r="U273" s="375">
        <f t="shared" si="357"/>
        <v>7777678543</v>
      </c>
      <c r="V273" s="392">
        <f t="shared" si="358"/>
        <v>11280.908170946617</v>
      </c>
      <c r="W273" s="386">
        <f t="shared" si="359"/>
        <v>10542.902688971517</v>
      </c>
      <c r="X273" s="375">
        <f t="shared" si="360"/>
        <v>9578501208.4005356</v>
      </c>
      <c r="Y273" s="379" t="s">
        <v>318</v>
      </c>
      <c r="Z273" s="379" t="str">
        <f t="shared" si="361"/>
        <v>CUMPLE</v>
      </c>
      <c r="AA273" s="383" t="str">
        <f t="shared" si="362"/>
        <v>CUMPLE</v>
      </c>
      <c r="AB273" s="387"/>
      <c r="AC273" s="967"/>
      <c r="AD273" s="969"/>
      <c r="AE273" s="383" t="str">
        <f t="shared" si="363"/>
        <v/>
      </c>
      <c r="AF273" s="388" t="str">
        <f>IF(AE273&lt;&gt;"",(SUMIFS($X273:$X276,$M273:$M276,F273,AA273:AA276,"CUMPLE")),"")</f>
        <v/>
      </c>
      <c r="AG273" s="388" t="str">
        <f>IF(AF273&lt;&gt;"",IF(G273&gt;0,(IF(AF273&gt;=($G273*$H259),"CUMPLE","NO CUMPLE")),""),"")</f>
        <v/>
      </c>
      <c r="AH273" s="393"/>
      <c r="AI273" s="973"/>
      <c r="AJ273" s="971"/>
    </row>
    <row r="274" spans="1:36" ht="82.5" x14ac:dyDescent="0.25">
      <c r="A274" s="963"/>
      <c r="B274" s="373"/>
      <c r="C274" s="220"/>
      <c r="D274" s="374"/>
      <c r="E274" s="375"/>
      <c r="F274" s="220" t="str">
        <f>IF(Proponentes!D206&gt;0,Proponentes!D206,"")</f>
        <v/>
      </c>
      <c r="G274" s="376" t="str">
        <f>IF(Proponentes!F206&gt;0,Proponentes!F206,"")</f>
        <v/>
      </c>
      <c r="H274" s="965"/>
      <c r="I274" s="967"/>
      <c r="J274" s="389" t="s">
        <v>619</v>
      </c>
      <c r="K274" s="380">
        <v>14</v>
      </c>
      <c r="L274" s="380" t="s">
        <v>620</v>
      </c>
      <c r="M274" s="379" t="s">
        <v>79</v>
      </c>
      <c r="N274" s="380" t="s">
        <v>317</v>
      </c>
      <c r="O274" s="381">
        <v>1</v>
      </c>
      <c r="P274" s="382">
        <v>42143</v>
      </c>
      <c r="Q274" s="382">
        <v>43049</v>
      </c>
      <c r="R274" s="383" t="str">
        <f t="shared" si="355"/>
        <v>CUMPLE</v>
      </c>
      <c r="S274" s="383">
        <f t="shared" si="356"/>
        <v>30</v>
      </c>
      <c r="T274" s="391">
        <v>14420535779</v>
      </c>
      <c r="U274" s="375">
        <f t="shared" si="357"/>
        <v>14420535779</v>
      </c>
      <c r="V274" s="392">
        <f t="shared" si="358"/>
        <v>22379.973273841857</v>
      </c>
      <c r="W274" s="386">
        <f t="shared" si="359"/>
        <v>19547.517244417573</v>
      </c>
      <c r="X274" s="375">
        <f t="shared" si="360"/>
        <v>17759427652.00172</v>
      </c>
      <c r="Y274" s="379" t="s">
        <v>318</v>
      </c>
      <c r="Z274" s="379" t="str">
        <f t="shared" si="361"/>
        <v>CUMPLE</v>
      </c>
      <c r="AA274" s="383" t="str">
        <f t="shared" si="362"/>
        <v>CUMPLE</v>
      </c>
      <c r="AB274" s="387"/>
      <c r="AC274" s="967"/>
      <c r="AD274" s="969"/>
      <c r="AE274" s="383" t="str">
        <f t="shared" si="363"/>
        <v/>
      </c>
      <c r="AF274" s="388" t="str">
        <f>IF(AE274&lt;&gt;"",(SUMIFS($X274:$X276,$M274:$M276,F274,AA274:AA276,"CUMPLE")),"")</f>
        <v/>
      </c>
      <c r="AG274" s="388" t="str">
        <f>IF(AF274&lt;&gt;"",IF(G274&gt;0,(IF(AF274&gt;=($G274*$H259),"CUMPLE","NO CUMPLE")),""),"")</f>
        <v/>
      </c>
      <c r="AH274" s="393"/>
      <c r="AI274" s="973"/>
      <c r="AJ274" s="971"/>
    </row>
    <row r="275" spans="1:36" ht="82.5" x14ac:dyDescent="0.25">
      <c r="A275" s="963"/>
      <c r="B275" s="373"/>
      <c r="C275" s="220"/>
      <c r="D275" s="374"/>
      <c r="E275" s="375"/>
      <c r="F275" s="220" t="str">
        <f>IF(Proponentes!D206&gt;0,Proponentes!D206,"")</f>
        <v/>
      </c>
      <c r="G275" s="376" t="str">
        <f>IF(Proponentes!F206&gt;0,Proponentes!F206,"")</f>
        <v/>
      </c>
      <c r="H275" s="965"/>
      <c r="I275" s="967"/>
      <c r="J275" s="389" t="s">
        <v>621</v>
      </c>
      <c r="K275" s="378">
        <v>15</v>
      </c>
      <c r="L275" s="380" t="s">
        <v>622</v>
      </c>
      <c r="M275" s="379" t="s">
        <v>79</v>
      </c>
      <c r="N275" s="380" t="s">
        <v>317</v>
      </c>
      <c r="O275" s="381">
        <v>0.25</v>
      </c>
      <c r="P275" s="382">
        <v>41791</v>
      </c>
      <c r="Q275" s="382">
        <v>42978</v>
      </c>
      <c r="R275" s="383" t="str">
        <f t="shared" si="355"/>
        <v>CUMPLE</v>
      </c>
      <c r="S275" s="383">
        <f t="shared" si="356"/>
        <v>39</v>
      </c>
      <c r="T275" s="391">
        <v>85116256686</v>
      </c>
      <c r="U275" s="375">
        <f t="shared" si="357"/>
        <v>21279064171.5</v>
      </c>
      <c r="V275" s="392">
        <f t="shared" si="358"/>
        <v>34543.935343344157</v>
      </c>
      <c r="W275" s="386">
        <f t="shared" si="359"/>
        <v>28844.481246196035</v>
      </c>
      <c r="X275" s="375">
        <f t="shared" si="360"/>
        <v>26205961168.681499</v>
      </c>
      <c r="Y275" s="379" t="s">
        <v>318</v>
      </c>
      <c r="Z275" s="379" t="str">
        <f t="shared" si="361"/>
        <v>CUMPLE</v>
      </c>
      <c r="AA275" s="383" t="str">
        <f t="shared" si="362"/>
        <v>CUMPLE</v>
      </c>
      <c r="AB275" s="387"/>
      <c r="AC275" s="967"/>
      <c r="AD275" s="969"/>
      <c r="AE275" s="383" t="str">
        <f t="shared" si="363"/>
        <v/>
      </c>
      <c r="AF275" s="388" t="str">
        <f>IF(AE275&lt;&gt;"",(SUMIFS($X275:$X277,$M275:$M277,F275,AA275:AA277,"CUMPLE")),"")</f>
        <v/>
      </c>
      <c r="AG275" s="388" t="str">
        <f>IF(AF275&lt;&gt;"",IF(G275&gt;0,(IF(AF275&gt;=($G275*$H260),"CUMPLE","NO CUMPLE")),""),"")</f>
        <v/>
      </c>
      <c r="AH275" s="393"/>
      <c r="AI275" s="973"/>
      <c r="AJ275" s="971"/>
    </row>
    <row r="276" spans="1:36" ht="82.5" x14ac:dyDescent="0.25">
      <c r="A276" s="963"/>
      <c r="B276" s="373"/>
      <c r="C276" s="220"/>
      <c r="D276" s="374"/>
      <c r="E276" s="375"/>
      <c r="F276" s="220" t="str">
        <f>IF(Proponentes!D207&gt;0,Proponentes!D207,"")</f>
        <v/>
      </c>
      <c r="G276" s="376" t="str">
        <f>IF(Proponentes!F207&gt;0,Proponentes!F207,"")</f>
        <v/>
      </c>
      <c r="H276" s="965"/>
      <c r="I276" s="967"/>
      <c r="J276" s="389" t="s">
        <v>623</v>
      </c>
      <c r="K276" s="380">
        <v>16</v>
      </c>
      <c r="L276" s="380" t="s">
        <v>624</v>
      </c>
      <c r="M276" s="379" t="s">
        <v>79</v>
      </c>
      <c r="N276" s="380" t="s">
        <v>317</v>
      </c>
      <c r="O276" s="381">
        <v>0.5</v>
      </c>
      <c r="P276" s="382">
        <v>42730</v>
      </c>
      <c r="Q276" s="382">
        <v>43312</v>
      </c>
      <c r="R276" s="383" t="str">
        <f t="shared" si="345"/>
        <v>CUMPLE</v>
      </c>
      <c r="S276" s="383">
        <f t="shared" ref="S276:S277" si="364">IF(P276&gt;0,ROUND(((YEAR(Q276)-YEAR($P276))*12)+(MONTH(Q276)-MONTH($P276))+((DAY(Q276)-DAY($P276)+1)/30),0),"")</f>
        <v>19</v>
      </c>
      <c r="T276" s="391">
        <v>36014729359</v>
      </c>
      <c r="U276" s="375">
        <f t="shared" si="347"/>
        <v>18007364679.5</v>
      </c>
      <c r="V276" s="392">
        <f t="shared" si="358"/>
        <v>26118.259610126839</v>
      </c>
      <c r="W276" s="386">
        <f t="shared" si="349"/>
        <v>23049.662818307261</v>
      </c>
      <c r="X276" s="375">
        <f t="shared" si="350"/>
        <v>20941217961.665421</v>
      </c>
      <c r="Y276" s="379" t="s">
        <v>318</v>
      </c>
      <c r="Z276" s="379" t="str">
        <f t="shared" si="351"/>
        <v>CUMPLE</v>
      </c>
      <c r="AA276" s="383" t="str">
        <f t="shared" si="352"/>
        <v>CUMPLE</v>
      </c>
      <c r="AB276" s="387"/>
      <c r="AC276" s="967"/>
      <c r="AD276" s="969"/>
      <c r="AE276" s="383" t="str">
        <f t="shared" si="363"/>
        <v/>
      </c>
      <c r="AF276" s="388" t="str">
        <f>IF(AE276&lt;&gt;"",(SUMIFS($X276:$X278,$M276:$M278,F276,AA276:AA278,"CUMPLE")),"")</f>
        <v/>
      </c>
      <c r="AG276" s="388" t="str">
        <f>IF(AF276&lt;&gt;"",IF(G276&gt;0,(IF(AF276&gt;=($G276*$H261),"CUMPLE","NO CUMPLE")),""),"")</f>
        <v/>
      </c>
      <c r="AH276" s="393"/>
      <c r="AI276" s="973"/>
      <c r="AJ276" s="971"/>
    </row>
    <row r="277" spans="1:36" ht="82.5" x14ac:dyDescent="0.25">
      <c r="A277" s="963"/>
      <c r="B277" s="373"/>
      <c r="C277" s="220" t="str">
        <f>IF(Proponentes!H208="X",Proponentes!$B$197,"")</f>
        <v/>
      </c>
      <c r="D277" s="374"/>
      <c r="E277" s="375" t="str">
        <f>IF(D277="","",$AO$14)</f>
        <v/>
      </c>
      <c r="F277" s="220" t="str">
        <f>IF(Proponentes!D208&gt;0,Proponentes!D208,"")</f>
        <v/>
      </c>
      <c r="G277" s="376" t="str">
        <f>IF(Proponentes!F208&gt;0,Proponentes!F208,"")</f>
        <v/>
      </c>
      <c r="H277" s="965"/>
      <c r="I277" s="967"/>
      <c r="J277" s="389" t="s">
        <v>625</v>
      </c>
      <c r="K277" s="378">
        <v>17</v>
      </c>
      <c r="L277" s="380" t="s">
        <v>626</v>
      </c>
      <c r="M277" s="379" t="s">
        <v>79</v>
      </c>
      <c r="N277" s="380" t="s">
        <v>317</v>
      </c>
      <c r="O277" s="381">
        <v>0.33</v>
      </c>
      <c r="P277" s="382">
        <v>42948</v>
      </c>
      <c r="Q277" s="382">
        <v>43463</v>
      </c>
      <c r="R277" s="383" t="str">
        <f t="shared" si="345"/>
        <v>CUMPLE</v>
      </c>
      <c r="S277" s="383">
        <f t="shared" si="364"/>
        <v>17</v>
      </c>
      <c r="T277" s="391">
        <v>15366451007</v>
      </c>
      <c r="U277" s="375">
        <f t="shared" si="347"/>
        <v>5070928832.3100004</v>
      </c>
      <c r="V277" s="392">
        <f t="shared" si="358"/>
        <v>6873.8131726800393</v>
      </c>
      <c r="W277" s="386">
        <f t="shared" si="349"/>
        <v>6490.8553717158065</v>
      </c>
      <c r="X277" s="375">
        <f t="shared" si="350"/>
        <v>5897110867.4434748</v>
      </c>
      <c r="Y277" s="379" t="s">
        <v>318</v>
      </c>
      <c r="Z277" s="379" t="str">
        <f t="shared" si="351"/>
        <v>CUMPLE</v>
      </c>
      <c r="AA277" s="383" t="str">
        <f t="shared" si="352"/>
        <v>CUMPLE</v>
      </c>
      <c r="AB277" s="387"/>
      <c r="AC277" s="967"/>
      <c r="AD277" s="969"/>
      <c r="AE277" s="383" t="str">
        <f t="shared" si="363"/>
        <v/>
      </c>
      <c r="AF277" s="388" t="str">
        <f>IF(AE277&lt;&gt;"",(SUMIFS($X277:$X278,$M277:$M278,F277,AA277:AA278,"CUMPLE")),"")</f>
        <v/>
      </c>
      <c r="AG277" s="388" t="str">
        <f>IF(AF277&lt;&gt;"",IF(G277&gt;0,(IF(AF277&gt;=($G277*$H261),"CUMPLE","NO CUMPLE")),""),"")</f>
        <v/>
      </c>
      <c r="AH277" s="393"/>
      <c r="AI277" s="973"/>
      <c r="AJ277" s="971"/>
    </row>
    <row r="278" spans="1:36" x14ac:dyDescent="0.25">
      <c r="A278" s="69">
        <v>16</v>
      </c>
      <c r="B278" s="394"/>
      <c r="C278" s="222"/>
      <c r="D278" s="395" t="s">
        <v>270</v>
      </c>
      <c r="E278" s="396">
        <f t="shared" ref="E278" si="365">SUM(E261:E277)</f>
        <v>168153715785</v>
      </c>
      <c r="F278" s="394"/>
      <c r="G278" s="397">
        <f t="shared" ref="G278" si="366">IF((SUM(G261:G277))&gt;1,"ERROR &gt; 100%",SUM(G261:G277))</f>
        <v>1</v>
      </c>
      <c r="H278" s="396">
        <f t="shared" ref="H278:I278" si="367">SUM(H261:H277)</f>
        <v>168153715785</v>
      </c>
      <c r="I278" s="398">
        <f t="shared" si="367"/>
        <v>185084.09862238396</v>
      </c>
      <c r="J278" s="399"/>
      <c r="K278" s="399"/>
      <c r="L278" s="399"/>
      <c r="M278" s="400"/>
      <c r="N278" s="400"/>
      <c r="O278" s="400"/>
      <c r="P278" s="400"/>
      <c r="Q278" s="400"/>
      <c r="R278" s="394">
        <f t="shared" ref="R278" si="368">COUNTIF(R261:R277,"NO CUMPLE")</f>
        <v>0</v>
      </c>
      <c r="S278" s="400">
        <f t="shared" ref="S278:X278" si="369">SUM(S261:S277)</f>
        <v>261</v>
      </c>
      <c r="T278" s="401"/>
      <c r="U278" s="396">
        <f t="shared" si="369"/>
        <v>173776576216.9845</v>
      </c>
      <c r="V278" s="402">
        <f t="shared" si="369"/>
        <v>231169.70712688548</v>
      </c>
      <c r="W278" s="403">
        <f t="shared" si="369"/>
        <v>248211.10794645478</v>
      </c>
      <c r="X278" s="401">
        <f t="shared" si="369"/>
        <v>225506245058.16077</v>
      </c>
      <c r="Y278" s="400"/>
      <c r="Z278" s="400"/>
      <c r="AA278" s="394"/>
      <c r="AB278" s="400"/>
      <c r="AC278" s="394"/>
      <c r="AD278" s="394">
        <f t="shared" ref="AD278" si="370">COUNTIF(AD261:AD277,"NO CUMPLE")</f>
        <v>0</v>
      </c>
      <c r="AE278" s="394"/>
      <c r="AF278" s="394"/>
      <c r="AG278" s="394"/>
      <c r="AH278" s="400"/>
      <c r="AI278" s="400"/>
      <c r="AJ278" s="404"/>
    </row>
    <row r="279" spans="1:36" ht="82.5" x14ac:dyDescent="0.25">
      <c r="A279" s="959">
        <f t="shared" ref="A279" si="371">A332</f>
        <v>17</v>
      </c>
      <c r="B279" s="373">
        <v>1</v>
      </c>
      <c r="C279" s="220" t="str">
        <f>IF(Proponentes!H210="X",Proponentes!$B$210,"")</f>
        <v>UNIÓN TEMPORAL VISE LTDA –VIGILANCIA ACOSTA LTDA</v>
      </c>
      <c r="D279" s="374" t="str">
        <f t="shared" si="354"/>
        <v>UNIÓN TEMPORAL VISE LTDA –VIGILANCIA ACOSTA LTDA</v>
      </c>
      <c r="E279" s="375">
        <f>IF(D279="","",$AO$3)</f>
        <v>20036397801</v>
      </c>
      <c r="F279" s="220" t="str">
        <f>IF(Proponentes!D210&gt;0,Proponentes!D210,"")</f>
        <v>VISE LTDA</v>
      </c>
      <c r="G279" s="376">
        <f>IF(Proponentes!F210&gt;0,Proponentes!F210,"")</f>
        <v>0.2</v>
      </c>
      <c r="H279" s="964">
        <f t="shared" ref="H279" si="372">SUM(E279:E290)</f>
        <v>296042500230</v>
      </c>
      <c r="I279" s="966">
        <v>6</v>
      </c>
      <c r="J279" s="377" t="s">
        <v>341</v>
      </c>
      <c r="K279" s="378">
        <v>1</v>
      </c>
      <c r="L279" s="378" t="s">
        <v>627</v>
      </c>
      <c r="M279" s="379" t="s">
        <v>84</v>
      </c>
      <c r="N279" s="380" t="s">
        <v>317</v>
      </c>
      <c r="O279" s="381">
        <v>1</v>
      </c>
      <c r="P279" s="382">
        <v>41473</v>
      </c>
      <c r="Q279" s="382">
        <v>41972</v>
      </c>
      <c r="R279" s="383" t="str">
        <f t="shared" si="345"/>
        <v>CUMPLE</v>
      </c>
      <c r="S279" s="379">
        <f t="shared" ref="S279:S285" si="373">IF(P279&gt;0,ROUND(((YEAR(Q279)-YEAR($P279))*12)+(MONTH(Q279)-MONTH($P279))+((DAY(Q279)-DAY($P279)+1)/30),0),"")</f>
        <v>16</v>
      </c>
      <c r="T279" s="384">
        <v>7730492394</v>
      </c>
      <c r="U279" s="375">
        <f t="shared" ref="U279:U299" si="374">IF(T279&gt;0,T279*O279,"")</f>
        <v>7730492394</v>
      </c>
      <c r="V279" s="385">
        <f t="shared" ref="V279:V285" si="375">IFERROR(U279/VLOOKUP(YEAR(P279),$AQ$2:$AR$11,2,FALSE),"")</f>
        <v>13113.642737913486</v>
      </c>
      <c r="W279" s="386">
        <f t="shared" ref="W279:W299" si="376">IF(R279="CUMPLE",IFERROR(U279/VLOOKUP(YEAR(Q279),$AQ$3:$AR$13,2,FALSE),""),"")</f>
        <v>12549.500639610389</v>
      </c>
      <c r="X279" s="375">
        <f t="shared" ref="X279:X299" si="377">IFERROR(W279*$AR$13,"")</f>
        <v>11401547618.102669</v>
      </c>
      <c r="Y279" s="379" t="s">
        <v>318</v>
      </c>
      <c r="Z279" s="379" t="str">
        <f t="shared" ref="Z279:Z299" si="378">IF(T279&gt;0,IF(X279&gt;=$Z$18,"CUMPLE","NO CUMPLE"),"")</f>
        <v>CUMPLE</v>
      </c>
      <c r="AA279" s="383" t="str">
        <f t="shared" ref="AA279:AA299" si="379">IF(N279&gt;0,IF(N279="CUMPLE",IF(R279="CUMPLE",IF(Y279="INCLUIDA",IF(Z279="CUMPLE","CUMPLE","NO CUMPLE"),"NO CUMPLE"),"NO CUMPLE"),"NO CUMPLE"),"")</f>
        <v>CUMPLE</v>
      </c>
      <c r="AB279" s="379"/>
      <c r="AC279" s="966">
        <f>IF(F279&gt;0,SUMIFS(W279:W331,AA279:AA331,"CUMPLE"),"")</f>
        <v>728868.19587278366</v>
      </c>
      <c r="AD279" s="968" t="str">
        <f>IF($F279&gt;0,IF(AC279&lt;I279,"NO CUMPLE","CUMPLE"),"")</f>
        <v>CUMPLE</v>
      </c>
      <c r="AE279" s="383" t="str">
        <f t="shared" ref="AE279:AE285" si="380">IF(F279&lt;&gt;"",F279,"")</f>
        <v>VISE LTDA</v>
      </c>
      <c r="AF279" s="388">
        <f>IF(AE279&lt;&gt;"",(SUMIFS($X279:$X331,$M279:$M331,F279,AA279:AA331,"CUMPLE")),"")</f>
        <v>420191810811.34131</v>
      </c>
      <c r="AG279" s="388" t="str">
        <f>IF(AF279&lt;&gt;"",IF(G279&gt;0,(IF(AF279&gt;=($G279*$H279),"CUMPLE","NO CUMPLE")),""),"")</f>
        <v>CUMPLE</v>
      </c>
      <c r="AH279" s="379"/>
      <c r="AI279" s="972" t="str">
        <f>IF(AC279&gt;I279,IF((COUNTIF(AG279:AG289,"NO CUMPLE"))&lt;1,"HABILITADO","RECHAZADO"),"")</f>
        <v>HABILITADO</v>
      </c>
      <c r="AJ279" s="970"/>
    </row>
    <row r="280" spans="1:36" ht="82.5" x14ac:dyDescent="0.25">
      <c r="A280" s="960"/>
      <c r="B280" s="373">
        <v>2</v>
      </c>
      <c r="C280" s="220" t="str">
        <f>IF(Proponentes!H211="X",Proponentes!$B$210,"")</f>
        <v>UNIÓN TEMPORAL VISE LTDA –VIGILANCIA ACOSTA LTDA</v>
      </c>
      <c r="D280" s="374" t="str">
        <f t="shared" si="354"/>
        <v>UNIÓN TEMPORAL VISE LTDA –VIGILANCIA ACOSTA LTDA</v>
      </c>
      <c r="E280" s="375">
        <f>IF(D280="","",$AO$4)</f>
        <v>17613055238</v>
      </c>
      <c r="F280" s="220" t="str">
        <f>IF(Proponentes!D211&gt;0,Proponentes!D211,"")</f>
        <v>VIGILANCIA ACOSTA LTDA</v>
      </c>
      <c r="G280" s="376">
        <f>IF(Proponentes!F211&gt;0,Proponentes!F211,"")</f>
        <v>0.8</v>
      </c>
      <c r="H280" s="965"/>
      <c r="I280" s="967"/>
      <c r="J280" s="389" t="s">
        <v>435</v>
      </c>
      <c r="K280" s="380">
        <v>2</v>
      </c>
      <c r="L280" s="378" t="s">
        <v>628</v>
      </c>
      <c r="M280" s="379" t="s">
        <v>82</v>
      </c>
      <c r="N280" s="380" t="s">
        <v>317</v>
      </c>
      <c r="O280" s="381">
        <v>1</v>
      </c>
      <c r="P280" s="382">
        <v>42416</v>
      </c>
      <c r="Q280" s="382">
        <v>42917</v>
      </c>
      <c r="R280" s="383" t="str">
        <f t="shared" si="345"/>
        <v>CUMPLE</v>
      </c>
      <c r="S280" s="379">
        <f t="shared" si="373"/>
        <v>17</v>
      </c>
      <c r="T280" s="384">
        <v>10266822486</v>
      </c>
      <c r="U280" s="375">
        <f t="shared" si="374"/>
        <v>10266822486</v>
      </c>
      <c r="V280" s="385">
        <f t="shared" si="375"/>
        <v>14891.214779789834</v>
      </c>
      <c r="W280" s="386">
        <f t="shared" si="376"/>
        <v>13917.020328933724</v>
      </c>
      <c r="X280" s="375">
        <f t="shared" si="377"/>
        <v>12643974811.364841</v>
      </c>
      <c r="Y280" s="379" t="s">
        <v>318</v>
      </c>
      <c r="Z280" s="379" t="str">
        <f t="shared" si="378"/>
        <v>CUMPLE</v>
      </c>
      <c r="AA280" s="383" t="str">
        <f t="shared" si="379"/>
        <v>CUMPLE</v>
      </c>
      <c r="AB280" s="387"/>
      <c r="AC280" s="967"/>
      <c r="AD280" s="969"/>
      <c r="AE280" s="383" t="str">
        <f t="shared" si="380"/>
        <v>VIGILANCIA ACOSTA LTDA</v>
      </c>
      <c r="AF280" s="388">
        <f>IF(AE280&lt;&gt;"",(SUMIFS($X279:$X331,$M279:$M331,F280,AA279:AA331,"CUMPLE")),"")</f>
        <v>242003895712.17523</v>
      </c>
      <c r="AG280" s="388" t="str">
        <f>IF(AF280&lt;&gt;"",IF(G280&gt;0,(IF(AF280&gt;=($G280*$H279),"CUMPLE","NO CUMPLE")),""),"")</f>
        <v>CUMPLE</v>
      </c>
      <c r="AH280" s="387"/>
      <c r="AI280" s="973"/>
      <c r="AJ280" s="971"/>
    </row>
    <row r="281" spans="1:36" ht="82.5" x14ac:dyDescent="0.25">
      <c r="A281" s="960"/>
      <c r="B281" s="373">
        <v>3</v>
      </c>
      <c r="C281" s="220" t="str">
        <f>IF(Proponentes!H212="X",Proponentes!$B$210,"")</f>
        <v>UNIÓN TEMPORAL VISE LTDA –VIGILANCIA ACOSTA LTDA</v>
      </c>
      <c r="D281" s="374" t="str">
        <f t="shared" si="354"/>
        <v>UNIÓN TEMPORAL VISE LTDA –VIGILANCIA ACOSTA LTDA</v>
      </c>
      <c r="E281" s="375">
        <f>IF(D281="","",$AO$5)</f>
        <v>22660325900</v>
      </c>
      <c r="F281" s="220" t="str">
        <f>IF(Proponentes!D212&gt;0,Proponentes!D212,"")</f>
        <v/>
      </c>
      <c r="G281" s="376" t="str">
        <f>IF(Proponentes!F212&gt;0,Proponentes!F212,"")</f>
        <v/>
      </c>
      <c r="H281" s="965"/>
      <c r="I281" s="967"/>
      <c r="J281" s="389" t="s">
        <v>437</v>
      </c>
      <c r="K281" s="378">
        <v>3</v>
      </c>
      <c r="L281" s="378" t="s">
        <v>629</v>
      </c>
      <c r="M281" s="379" t="s">
        <v>82</v>
      </c>
      <c r="N281" s="380" t="s">
        <v>317</v>
      </c>
      <c r="O281" s="381">
        <v>0.55000000000000004</v>
      </c>
      <c r="P281" s="382">
        <v>42156</v>
      </c>
      <c r="Q281" s="382">
        <v>42461</v>
      </c>
      <c r="R281" s="383" t="str">
        <f t="shared" si="345"/>
        <v>CUMPLE</v>
      </c>
      <c r="S281" s="379">
        <f t="shared" si="373"/>
        <v>10</v>
      </c>
      <c r="T281" s="384">
        <v>10499824286</v>
      </c>
      <c r="U281" s="375">
        <f t="shared" si="374"/>
        <v>5774903357.3000002</v>
      </c>
      <c r="V281" s="385">
        <f t="shared" si="375"/>
        <v>8962.3703845736018</v>
      </c>
      <c r="W281" s="386">
        <f t="shared" si="376"/>
        <v>8376.0410139893102</v>
      </c>
      <c r="X281" s="375">
        <f t="shared" si="377"/>
        <v>7609851038.2756519</v>
      </c>
      <c r="Y281" s="379" t="s">
        <v>318</v>
      </c>
      <c r="Z281" s="379" t="str">
        <f t="shared" si="378"/>
        <v>CUMPLE</v>
      </c>
      <c r="AA281" s="383" t="str">
        <f t="shared" si="379"/>
        <v>CUMPLE</v>
      </c>
      <c r="AB281" s="387"/>
      <c r="AC281" s="967"/>
      <c r="AD281" s="969"/>
      <c r="AE281" s="383" t="str">
        <f t="shared" si="380"/>
        <v/>
      </c>
      <c r="AF281" s="388" t="str">
        <f>IF(AE281&lt;&gt;"",(SUMIFS($X279:$X289,$M279:$M289,F281,AA279:AA289,"CUMPLE")),"")</f>
        <v/>
      </c>
      <c r="AG281" s="388" t="str">
        <f>IF(AF281&lt;&gt;"",IF(G281&gt;0,(IF(AF281&gt;=($G281*$H279),"CUMPLE","NO CUMPLE")),""),"")</f>
        <v/>
      </c>
      <c r="AH281" s="387"/>
      <c r="AI281" s="973"/>
      <c r="AJ281" s="971"/>
    </row>
    <row r="282" spans="1:36" ht="82.5" x14ac:dyDescent="0.25">
      <c r="A282" s="960"/>
      <c r="B282" s="373">
        <v>4</v>
      </c>
      <c r="C282" s="220" t="str">
        <f>IF(Proponentes!H213="X",Proponentes!$B$210,"")</f>
        <v>UNIÓN TEMPORAL VISE LTDA –VIGILANCIA ACOSTA LTDA</v>
      </c>
      <c r="D282" s="374" t="str">
        <f t="shared" si="354"/>
        <v>UNIÓN TEMPORAL VISE LTDA –VIGILANCIA ACOSTA LTDA</v>
      </c>
      <c r="E282" s="375">
        <f>IF(D282="","",$AO$6)</f>
        <v>32291205642</v>
      </c>
      <c r="F282" s="220" t="str">
        <f>IF(Proponentes!D213&gt;0,Proponentes!D213,"")</f>
        <v/>
      </c>
      <c r="G282" s="376" t="str">
        <f>IF(Proponentes!F213&gt;0,Proponentes!F213,"")</f>
        <v/>
      </c>
      <c r="H282" s="965"/>
      <c r="I282" s="967"/>
      <c r="J282" s="389" t="s">
        <v>437</v>
      </c>
      <c r="K282" s="380">
        <v>4</v>
      </c>
      <c r="L282" s="380" t="s">
        <v>629</v>
      </c>
      <c r="M282" s="379" t="s">
        <v>84</v>
      </c>
      <c r="N282" s="380" t="s">
        <v>317</v>
      </c>
      <c r="O282" s="381">
        <v>0.45</v>
      </c>
      <c r="P282" s="382">
        <v>42156</v>
      </c>
      <c r="Q282" s="382">
        <v>42461</v>
      </c>
      <c r="R282" s="383" t="str">
        <f t="shared" si="345"/>
        <v>CUMPLE</v>
      </c>
      <c r="S282" s="379">
        <f t="shared" si="373"/>
        <v>10</v>
      </c>
      <c r="T282" s="384">
        <v>10499824286</v>
      </c>
      <c r="U282" s="375">
        <f t="shared" si="374"/>
        <v>4724920928.6999998</v>
      </c>
      <c r="V282" s="385">
        <f t="shared" si="375"/>
        <v>7332.8484964693098</v>
      </c>
      <c r="W282" s="386">
        <f t="shared" si="376"/>
        <v>6853.1244659912536</v>
      </c>
      <c r="X282" s="375">
        <f t="shared" si="377"/>
        <v>6226241758.5891695</v>
      </c>
      <c r="Y282" s="379" t="s">
        <v>318</v>
      </c>
      <c r="Z282" s="379" t="str">
        <f t="shared" si="378"/>
        <v>CUMPLE</v>
      </c>
      <c r="AA282" s="383" t="str">
        <f t="shared" si="379"/>
        <v>CUMPLE</v>
      </c>
      <c r="AB282" s="387"/>
      <c r="AC282" s="967"/>
      <c r="AD282" s="969"/>
      <c r="AE282" s="383" t="str">
        <f t="shared" si="380"/>
        <v/>
      </c>
      <c r="AF282" s="388" t="str">
        <f>IF(AE282&lt;&gt;"",(SUMIFS($X279:$X289,$M279:$M289,F282,AA279:AA289,"CUMPLE")),"")</f>
        <v/>
      </c>
      <c r="AG282" s="388" t="str">
        <f>IF(AF282&lt;&gt;"",IF(G282&gt;0,(IF(AF282&gt;=($G282*$H279),"CUMPLE","NO CUMPLE")),""),"")</f>
        <v/>
      </c>
      <c r="AH282" s="387"/>
      <c r="AI282" s="973"/>
      <c r="AJ282" s="971"/>
    </row>
    <row r="283" spans="1:36" ht="82.5" x14ac:dyDescent="0.25">
      <c r="A283" s="960"/>
      <c r="B283" s="373">
        <v>5</v>
      </c>
      <c r="C283" s="220" t="str">
        <f>IF(Proponentes!H214="X",Proponentes!$B$210,"")</f>
        <v>UNIÓN TEMPORAL VISE LTDA –VIGILANCIA ACOSTA LTDA</v>
      </c>
      <c r="D283" s="374" t="str">
        <f t="shared" si="354"/>
        <v>UNIÓN TEMPORAL VISE LTDA –VIGILANCIA ACOSTA LTDA</v>
      </c>
      <c r="E283" s="375">
        <f>IF(D283="","",$AO$7)</f>
        <v>31011375408</v>
      </c>
      <c r="F283" s="220" t="str">
        <f>IF(Proponentes!D214&gt;0,Proponentes!D214,"")</f>
        <v/>
      </c>
      <c r="G283" s="376" t="str">
        <f>IF(Proponentes!F214&gt;0,Proponentes!F214,"")</f>
        <v/>
      </c>
      <c r="H283" s="965"/>
      <c r="I283" s="967"/>
      <c r="J283" s="389" t="s">
        <v>630</v>
      </c>
      <c r="K283" s="378">
        <v>5</v>
      </c>
      <c r="L283" s="380" t="s">
        <v>631</v>
      </c>
      <c r="M283" s="379" t="s">
        <v>84</v>
      </c>
      <c r="N283" s="380" t="s">
        <v>317</v>
      </c>
      <c r="O283" s="381">
        <v>0.6</v>
      </c>
      <c r="P283" s="382">
        <v>41733</v>
      </c>
      <c r="Q283" s="382">
        <v>42002</v>
      </c>
      <c r="R283" s="383" t="str">
        <f t="shared" si="345"/>
        <v>CUMPLE</v>
      </c>
      <c r="S283" s="379">
        <f t="shared" si="373"/>
        <v>9</v>
      </c>
      <c r="T283" s="384">
        <v>20940107316</v>
      </c>
      <c r="U283" s="375">
        <f t="shared" si="374"/>
        <v>12564064389.6</v>
      </c>
      <c r="V283" s="385">
        <f t="shared" si="375"/>
        <v>20396.208424675326</v>
      </c>
      <c r="W283" s="386">
        <f t="shared" si="376"/>
        <v>20396.208424675326</v>
      </c>
      <c r="X283" s="375">
        <f t="shared" si="377"/>
        <v>18530485655.236576</v>
      </c>
      <c r="Y283" s="379" t="s">
        <v>318</v>
      </c>
      <c r="Z283" s="379" t="str">
        <f t="shared" si="378"/>
        <v>CUMPLE</v>
      </c>
      <c r="AA283" s="383" t="str">
        <f t="shared" si="379"/>
        <v>CUMPLE</v>
      </c>
      <c r="AB283" s="387"/>
      <c r="AC283" s="967"/>
      <c r="AD283" s="969"/>
      <c r="AE283" s="383" t="str">
        <f t="shared" si="380"/>
        <v/>
      </c>
      <c r="AF283" s="388" t="str">
        <f>IF(AE283&lt;&gt;"",(SUMIFS($X283:$X332,$M283:$M332,F283,AA283:AA332,"CUMPLE")),"")</f>
        <v/>
      </c>
      <c r="AG283" s="388" t="str">
        <f>IF(AF283&lt;&gt;"",IF(G283&gt;0,(IF(AF283&gt;=($G283*$H279),"CUMPLE","NO CUMPLE")),""),"")</f>
        <v/>
      </c>
      <c r="AH283" s="387"/>
      <c r="AI283" s="973"/>
      <c r="AJ283" s="971"/>
    </row>
    <row r="284" spans="1:36" ht="82.5" x14ac:dyDescent="0.25">
      <c r="A284" s="960"/>
      <c r="B284" s="373">
        <v>6</v>
      </c>
      <c r="C284" s="220" t="str">
        <f>IF(Proponentes!H215="X",Proponentes!$B$210,"")</f>
        <v>UNIÓN TEMPORAL VISE LTDA –VIGILANCIA ACOSTA LTDA</v>
      </c>
      <c r="D284" s="374" t="str">
        <f t="shared" si="354"/>
        <v>UNIÓN TEMPORAL VISE LTDA –VIGILANCIA ACOSTA LTDA</v>
      </c>
      <c r="E284" s="375">
        <f>IF(D284="","",$AO$8)</f>
        <v>26104086008</v>
      </c>
      <c r="F284" s="220" t="str">
        <f>IF(Proponentes!D215&gt;0,Proponentes!D215,"")</f>
        <v/>
      </c>
      <c r="G284" s="376" t="str">
        <f>IF(Proponentes!F215&gt;0,Proponentes!F215,"")</f>
        <v/>
      </c>
      <c r="H284" s="965"/>
      <c r="I284" s="967"/>
      <c r="J284" s="389" t="s">
        <v>497</v>
      </c>
      <c r="K284" s="380">
        <v>6</v>
      </c>
      <c r="L284" s="380" t="s">
        <v>632</v>
      </c>
      <c r="M284" s="379" t="s">
        <v>82</v>
      </c>
      <c r="N284" s="380" t="s">
        <v>317</v>
      </c>
      <c r="O284" s="381">
        <v>0.3</v>
      </c>
      <c r="P284" s="382">
        <v>42003</v>
      </c>
      <c r="Q284" s="382">
        <v>42947</v>
      </c>
      <c r="R284" s="383" t="str">
        <f t="shared" si="345"/>
        <v>CUMPLE</v>
      </c>
      <c r="S284" s="379">
        <f t="shared" si="373"/>
        <v>31</v>
      </c>
      <c r="T284" s="384">
        <v>37026019990</v>
      </c>
      <c r="U284" s="375">
        <f t="shared" si="374"/>
        <v>11107805997</v>
      </c>
      <c r="V284" s="385">
        <f t="shared" si="375"/>
        <v>18032.152592532468</v>
      </c>
      <c r="W284" s="386">
        <f t="shared" si="376"/>
        <v>15057.001529041625</v>
      </c>
      <c r="X284" s="375">
        <f t="shared" si="377"/>
        <v>13679677371.174072</v>
      </c>
      <c r="Y284" s="379" t="s">
        <v>318</v>
      </c>
      <c r="Z284" s="379" t="str">
        <f t="shared" si="378"/>
        <v>CUMPLE</v>
      </c>
      <c r="AA284" s="383" t="str">
        <f t="shared" si="379"/>
        <v>CUMPLE</v>
      </c>
      <c r="AB284" s="387"/>
      <c r="AC284" s="967"/>
      <c r="AD284" s="969"/>
      <c r="AE284" s="383" t="str">
        <f t="shared" si="380"/>
        <v/>
      </c>
      <c r="AF284" s="388" t="str">
        <f>IF(AE284&lt;&gt;"",(SUMIFS($X284:$X332,$M284:$M332,F284,AA284:AA332,"CUMPLE")),"")</f>
        <v/>
      </c>
      <c r="AG284" s="388" t="str">
        <f>IF(AF284&lt;&gt;"",IF(G284&gt;0,(IF(AF284&gt;=($G284*$H279),"CUMPLE","NO CUMPLE")),""),"")</f>
        <v/>
      </c>
      <c r="AH284" s="387"/>
      <c r="AI284" s="973"/>
      <c r="AJ284" s="971"/>
    </row>
    <row r="285" spans="1:36" ht="82.5" x14ac:dyDescent="0.25">
      <c r="A285" s="960"/>
      <c r="B285" s="373">
        <v>7</v>
      </c>
      <c r="C285" s="220" t="str">
        <f>IF(Proponentes!H216="X",Proponentes!$B$210,"")</f>
        <v>UNIÓN TEMPORAL VISE LTDA –VIGILANCIA ACOSTA LTDA</v>
      </c>
      <c r="D285" s="374" t="str">
        <f t="shared" si="354"/>
        <v>UNIÓN TEMPORAL VISE LTDA –VIGILANCIA ACOSTA LTDA</v>
      </c>
      <c r="E285" s="375">
        <f>IF(D285="","",$AO$9)</f>
        <v>34957158037</v>
      </c>
      <c r="F285" s="220" t="str">
        <f>IF(Proponentes!D216&gt;0,Proponentes!D216,"")</f>
        <v/>
      </c>
      <c r="G285" s="376" t="str">
        <f>IF(Proponentes!F216&gt;0,Proponentes!F216,"")</f>
        <v/>
      </c>
      <c r="H285" s="965"/>
      <c r="I285" s="967"/>
      <c r="J285" s="389" t="s">
        <v>497</v>
      </c>
      <c r="K285" s="378">
        <v>7</v>
      </c>
      <c r="L285" s="380" t="s">
        <v>632</v>
      </c>
      <c r="M285" s="379" t="s">
        <v>84</v>
      </c>
      <c r="N285" s="380" t="s">
        <v>317</v>
      </c>
      <c r="O285" s="381">
        <v>0.6</v>
      </c>
      <c r="P285" s="382">
        <v>42003</v>
      </c>
      <c r="Q285" s="382">
        <v>42947</v>
      </c>
      <c r="R285" s="383" t="str">
        <f t="shared" si="345"/>
        <v>CUMPLE</v>
      </c>
      <c r="S285" s="379">
        <f t="shared" si="373"/>
        <v>31</v>
      </c>
      <c r="T285" s="391">
        <v>37026019990</v>
      </c>
      <c r="U285" s="375">
        <f t="shared" si="374"/>
        <v>22215611994</v>
      </c>
      <c r="V285" s="385">
        <f t="shared" si="375"/>
        <v>36064.305185064935</v>
      </c>
      <c r="W285" s="386">
        <f t="shared" si="376"/>
        <v>30114.00305808325</v>
      </c>
      <c r="X285" s="375">
        <f t="shared" si="377"/>
        <v>27359354742.348145</v>
      </c>
      <c r="Y285" s="379" t="s">
        <v>318</v>
      </c>
      <c r="Z285" s="379" t="str">
        <f t="shared" si="378"/>
        <v>CUMPLE</v>
      </c>
      <c r="AA285" s="383" t="str">
        <f t="shared" si="379"/>
        <v>CUMPLE</v>
      </c>
      <c r="AB285" s="387"/>
      <c r="AC285" s="967"/>
      <c r="AD285" s="969"/>
      <c r="AE285" s="383" t="str">
        <f t="shared" si="380"/>
        <v/>
      </c>
      <c r="AF285" s="388" t="str">
        <f>IF(AE285&lt;&gt;"",(SUMIFS($X285:$X332,$M285:$M332,F285,AA285:AA332,"CUMPLE")),"")</f>
        <v/>
      </c>
      <c r="AG285" s="388" t="str">
        <f>IF(AF285&lt;&gt;"",IF(G285&gt;0,(IF(AF285&gt;=($G285*$H279),"CUMPLE","NO CUMPLE")),""),"")</f>
        <v/>
      </c>
      <c r="AH285" s="387"/>
      <c r="AI285" s="973"/>
      <c r="AJ285" s="971"/>
    </row>
    <row r="286" spans="1:36" ht="82.5" x14ac:dyDescent="0.25">
      <c r="A286" s="960"/>
      <c r="B286" s="373">
        <v>8</v>
      </c>
      <c r="C286" s="220" t="str">
        <f>IF(Proponentes!H217="X",Proponentes!$B$210,"")</f>
        <v>UNIÓN TEMPORAL VISE LTDA –VIGILANCIA ACOSTA LTDA</v>
      </c>
      <c r="D286" s="374" t="str">
        <f t="shared" si="354"/>
        <v>UNIÓN TEMPORAL VISE LTDA –VIGILANCIA ACOSTA LTDA</v>
      </c>
      <c r="E286" s="375">
        <f>IF(D286="","",$AO$10)</f>
        <v>19803878581</v>
      </c>
      <c r="F286" s="220"/>
      <c r="G286" s="376"/>
      <c r="H286" s="965"/>
      <c r="I286" s="967"/>
      <c r="J286" s="389" t="s">
        <v>633</v>
      </c>
      <c r="K286" s="380">
        <v>8</v>
      </c>
      <c r="L286" s="380" t="s">
        <v>634</v>
      </c>
      <c r="M286" s="379" t="s">
        <v>82</v>
      </c>
      <c r="N286" s="380" t="s">
        <v>317</v>
      </c>
      <c r="O286" s="381">
        <v>0.3</v>
      </c>
      <c r="P286" s="435">
        <v>41400</v>
      </c>
      <c r="Q286" s="382">
        <v>41701</v>
      </c>
      <c r="R286" s="383" t="str">
        <f t="shared" si="345"/>
        <v>CUMPLE</v>
      </c>
      <c r="S286" s="379"/>
      <c r="T286" s="391">
        <v>19762067988</v>
      </c>
      <c r="U286" s="375">
        <f t="shared" si="374"/>
        <v>5928620396.3999996</v>
      </c>
      <c r="V286" s="385"/>
      <c r="W286" s="386">
        <f t="shared" si="376"/>
        <v>9624.38376038961</v>
      </c>
      <c r="X286" s="375">
        <f t="shared" si="377"/>
        <v>8744002880.2917309</v>
      </c>
      <c r="Y286" s="379" t="s">
        <v>318</v>
      </c>
      <c r="Z286" s="379" t="str">
        <f t="shared" si="378"/>
        <v>CUMPLE</v>
      </c>
      <c r="AA286" s="383" t="str">
        <f t="shared" si="379"/>
        <v>CUMPLE</v>
      </c>
      <c r="AB286" s="387"/>
      <c r="AC286" s="967"/>
      <c r="AD286" s="969"/>
      <c r="AE286" s="383"/>
      <c r="AF286" s="388"/>
      <c r="AG286" s="388" t="str">
        <f>IF(AF286&lt;&gt;"",IF(G286&gt;0,(IF(AF286&gt;=($G286*$H279),"CUMPLE","NO CUMPLE")),""),"")</f>
        <v/>
      </c>
      <c r="AH286" s="387"/>
      <c r="AI286" s="973"/>
      <c r="AJ286" s="971"/>
    </row>
    <row r="287" spans="1:36" ht="82.5" x14ac:dyDescent="0.25">
      <c r="A287" s="960"/>
      <c r="B287" s="373">
        <v>9</v>
      </c>
      <c r="C287" s="220" t="str">
        <f>IF(Proponentes!H218="X",Proponentes!$B$210,"")</f>
        <v>UNIÓN TEMPORAL VISE LTDA –VIGILANCIA ACOSTA LTDA</v>
      </c>
      <c r="D287" s="374" t="str">
        <f t="shared" si="354"/>
        <v>UNIÓN TEMPORAL VISE LTDA –VIGILANCIA ACOSTA LTDA</v>
      </c>
      <c r="E287" s="375">
        <f>IF(D287="","",$AO$11)</f>
        <v>24629524096</v>
      </c>
      <c r="F287" s="220"/>
      <c r="G287" s="376"/>
      <c r="H287" s="965"/>
      <c r="I287" s="967"/>
      <c r="J287" s="389" t="s">
        <v>633</v>
      </c>
      <c r="K287" s="378">
        <v>9</v>
      </c>
      <c r="L287" s="380" t="s">
        <v>634</v>
      </c>
      <c r="M287" s="379" t="s">
        <v>84</v>
      </c>
      <c r="N287" s="380" t="s">
        <v>317</v>
      </c>
      <c r="O287" s="436">
        <v>0.6</v>
      </c>
      <c r="P287" s="382">
        <v>41400</v>
      </c>
      <c r="Q287" s="437">
        <v>41701</v>
      </c>
      <c r="R287" s="383" t="str">
        <f t="shared" si="345"/>
        <v>CUMPLE</v>
      </c>
      <c r="S287" s="383"/>
      <c r="T287" s="391">
        <v>19762067988</v>
      </c>
      <c r="U287" s="375">
        <f t="shared" si="374"/>
        <v>11857240792.799999</v>
      </c>
      <c r="V287" s="392"/>
      <c r="W287" s="386">
        <f t="shared" si="376"/>
        <v>19248.76752077922</v>
      </c>
      <c r="X287" s="375">
        <f t="shared" si="377"/>
        <v>17488005760.583462</v>
      </c>
      <c r="Y287" s="379" t="s">
        <v>318</v>
      </c>
      <c r="Z287" s="379" t="str">
        <f t="shared" si="378"/>
        <v>CUMPLE</v>
      </c>
      <c r="AA287" s="383" t="str">
        <f t="shared" si="379"/>
        <v>CUMPLE</v>
      </c>
      <c r="AB287" s="387"/>
      <c r="AC287" s="967"/>
      <c r="AD287" s="969"/>
      <c r="AE287" s="383"/>
      <c r="AF287" s="388"/>
      <c r="AG287" s="388" t="str">
        <f>IF(AF287&lt;&gt;"",IF(G287&gt;0,(IF(AF287&gt;=($G287*$H279),"CUMPLE","NO CUMPLE")),""),"")</f>
        <v/>
      </c>
      <c r="AH287" s="393"/>
      <c r="AI287" s="973"/>
      <c r="AJ287" s="971"/>
    </row>
    <row r="288" spans="1:36" ht="82.5" x14ac:dyDescent="0.25">
      <c r="A288" s="960"/>
      <c r="B288" s="373">
        <v>10</v>
      </c>
      <c r="C288" s="220" t="str">
        <f>IF(Proponentes!H219="X",Proponentes!$B$210,"")</f>
        <v>UNIÓN TEMPORAL VISE LTDA –VIGILANCIA ACOSTA LTDA</v>
      </c>
      <c r="D288" s="374" t="str">
        <f t="shared" si="354"/>
        <v>UNIÓN TEMPORAL VISE LTDA –VIGILANCIA ACOSTA LTDA</v>
      </c>
      <c r="E288" s="375">
        <f>IF(D288="","",$AO$12)</f>
        <v>25460574021</v>
      </c>
      <c r="F288" s="220"/>
      <c r="G288" s="376"/>
      <c r="H288" s="965"/>
      <c r="I288" s="967"/>
      <c r="J288" s="389" t="s">
        <v>635</v>
      </c>
      <c r="K288" s="380">
        <v>10</v>
      </c>
      <c r="L288" s="380" t="s">
        <v>636</v>
      </c>
      <c r="M288" s="379" t="s">
        <v>84</v>
      </c>
      <c r="N288" s="380" t="s">
        <v>317</v>
      </c>
      <c r="O288" s="381">
        <v>0.6</v>
      </c>
      <c r="P288" s="382">
        <v>41438</v>
      </c>
      <c r="Q288" s="382">
        <v>41822</v>
      </c>
      <c r="R288" s="383" t="str">
        <f t="shared" si="345"/>
        <v>CUMPLE</v>
      </c>
      <c r="S288" s="383"/>
      <c r="T288" s="391">
        <v>8933293983</v>
      </c>
      <c r="U288" s="375">
        <f t="shared" si="374"/>
        <v>5359976389.8000002</v>
      </c>
      <c r="V288" s="392"/>
      <c r="W288" s="386">
        <f t="shared" si="376"/>
        <v>8701.2603730519477</v>
      </c>
      <c r="X288" s="375">
        <f t="shared" si="377"/>
        <v>7905321281.6873941</v>
      </c>
      <c r="Y288" s="379" t="s">
        <v>318</v>
      </c>
      <c r="Z288" s="379" t="str">
        <f t="shared" si="378"/>
        <v>CUMPLE</v>
      </c>
      <c r="AA288" s="383" t="str">
        <f t="shared" si="379"/>
        <v>CUMPLE</v>
      </c>
      <c r="AB288" s="387"/>
      <c r="AC288" s="967"/>
      <c r="AD288" s="969"/>
      <c r="AE288" s="383"/>
      <c r="AF288" s="388"/>
      <c r="AG288" s="388" t="str">
        <f>IF(AF288&lt;&gt;"",IF(G288&gt;0,(IF(AF288&gt;=($G288*$H279),"CUMPLE","NO CUMPLE")),""),"")</f>
        <v/>
      </c>
      <c r="AH288" s="393"/>
      <c r="AI288" s="973"/>
      <c r="AJ288" s="971"/>
    </row>
    <row r="289" spans="1:36" ht="82.5" x14ac:dyDescent="0.25">
      <c r="A289" s="960"/>
      <c r="B289" s="373">
        <v>11</v>
      </c>
      <c r="C289" s="220" t="str">
        <f>IF(Proponentes!H220="X",Proponentes!$B$210,"")</f>
        <v>UNIÓN TEMPORAL VISE LTDA –VIGILANCIA ACOSTA LTDA</v>
      </c>
      <c r="D289" s="374" t="str">
        <f t="shared" si="354"/>
        <v>UNIÓN TEMPORAL VISE LTDA –VIGILANCIA ACOSTA LTDA</v>
      </c>
      <c r="E289" s="375">
        <f>IF(D289="","",$AO$13)</f>
        <v>32820666236</v>
      </c>
      <c r="F289" s="220" t="str">
        <f>IF(Proponentes!D220&gt;0,Proponentes!D220,"")</f>
        <v/>
      </c>
      <c r="G289" s="376" t="str">
        <f>IF(Proponentes!F220&gt;0,Proponentes!F220,"")</f>
        <v/>
      </c>
      <c r="H289" s="965"/>
      <c r="I289" s="967"/>
      <c r="J289" s="389" t="s">
        <v>637</v>
      </c>
      <c r="K289" s="378">
        <v>11</v>
      </c>
      <c r="L289" s="380" t="s">
        <v>638</v>
      </c>
      <c r="M289" s="379" t="s">
        <v>82</v>
      </c>
      <c r="N289" s="380" t="s">
        <v>317</v>
      </c>
      <c r="O289" s="381">
        <v>0.5</v>
      </c>
      <c r="P289" s="382">
        <v>42832</v>
      </c>
      <c r="Q289" s="382">
        <v>43216</v>
      </c>
      <c r="R289" s="383" t="str">
        <f t="shared" si="345"/>
        <v>CUMPLE</v>
      </c>
      <c r="S289" s="383">
        <f t="shared" ref="S289:S306" si="381">IF(P289&gt;0,ROUND(((YEAR(Q289)-YEAR($P289))*12)+(MONTH(Q289)-MONTH($P289))+((DAY(Q289)-DAY($P289)+1)/30),0),"")</f>
        <v>13</v>
      </c>
      <c r="T289" s="391">
        <v>14557294463</v>
      </c>
      <c r="U289" s="375">
        <f t="shared" si="374"/>
        <v>7278647231.5</v>
      </c>
      <c r="V289" s="392">
        <f>IFERROR(U289/VLOOKUP(YEAR(P289),$AQ$2:$AR$11,2,FALSE),"")</f>
        <v>9866.4491010780548</v>
      </c>
      <c r="W289" s="386">
        <f t="shared" si="376"/>
        <v>9316.7638599819256</v>
      </c>
      <c r="X289" s="375">
        <f t="shared" si="377"/>
        <v>8464522202.6539392</v>
      </c>
      <c r="Y289" s="379" t="s">
        <v>318</v>
      </c>
      <c r="Z289" s="379" t="str">
        <f t="shared" si="378"/>
        <v>CUMPLE</v>
      </c>
      <c r="AA289" s="383" t="str">
        <f t="shared" si="379"/>
        <v>CUMPLE</v>
      </c>
      <c r="AB289" s="387"/>
      <c r="AC289" s="967"/>
      <c r="AD289" s="969"/>
      <c r="AE289" s="383" t="str">
        <f>IF(F289&lt;&gt;"",F289,"")</f>
        <v/>
      </c>
      <c r="AF289" s="388" t="str">
        <f>IF(AE289&lt;&gt;"",(SUMIFS($X289:$X332,$M289:$M332,F289,AA289:AA332,"CUMPLE")),"")</f>
        <v/>
      </c>
      <c r="AG289" s="388" t="str">
        <f>IF(AF289&lt;&gt;"",IF(G289&gt;0,(IF(AF289&gt;=($G289*$H279),"CUMPLE","NO CUMPLE")),""),"")</f>
        <v/>
      </c>
      <c r="AH289" s="393"/>
      <c r="AI289" s="973"/>
      <c r="AJ289" s="971"/>
    </row>
    <row r="290" spans="1:36" ht="82.5" x14ac:dyDescent="0.25">
      <c r="A290" s="960"/>
      <c r="B290" s="373">
        <v>12</v>
      </c>
      <c r="C290" s="220" t="str">
        <f>IF(Proponentes!H221="X",Proponentes!$B$210,"")</f>
        <v>UNIÓN TEMPORAL VISE LTDA –VIGILANCIA ACOSTA LTDA</v>
      </c>
      <c r="D290" s="374" t="str">
        <f t="shared" si="354"/>
        <v>UNIÓN TEMPORAL VISE LTDA –VIGILANCIA ACOSTA LTDA</v>
      </c>
      <c r="E290" s="375">
        <f>IF(D290="","",$AO$14)</f>
        <v>8654253262</v>
      </c>
      <c r="F290" s="220" t="str">
        <f>IF(Proponentes!D221&gt;0,Proponentes!D221,"")</f>
        <v/>
      </c>
      <c r="G290" s="376" t="str">
        <f>IF(Proponentes!F221&gt;0,Proponentes!F221,"")</f>
        <v/>
      </c>
      <c r="H290" s="965"/>
      <c r="I290" s="967"/>
      <c r="J290" s="389" t="s">
        <v>637</v>
      </c>
      <c r="K290" s="380">
        <v>12</v>
      </c>
      <c r="L290" s="380" t="s">
        <v>638</v>
      </c>
      <c r="M290" s="379" t="s">
        <v>84</v>
      </c>
      <c r="N290" s="380" t="s">
        <v>317</v>
      </c>
      <c r="O290" s="381">
        <v>0.5</v>
      </c>
      <c r="P290" s="382">
        <v>42832</v>
      </c>
      <c r="Q290" s="382">
        <v>43216</v>
      </c>
      <c r="R290" s="383" t="str">
        <f t="shared" si="345"/>
        <v>CUMPLE</v>
      </c>
      <c r="S290" s="383">
        <f t="shared" si="381"/>
        <v>13</v>
      </c>
      <c r="T290" s="391">
        <v>14557294463</v>
      </c>
      <c r="U290" s="375">
        <f t="shared" si="374"/>
        <v>7278647231.5</v>
      </c>
      <c r="V290" s="392">
        <f>IFERROR(U290/VLOOKUP(YEAR(P290),$AQ$2:$AR$11,2,FALSE),"")</f>
        <v>9866.4491010780548</v>
      </c>
      <c r="W290" s="386">
        <f t="shared" si="376"/>
        <v>9316.7638599819256</v>
      </c>
      <c r="X290" s="375">
        <f t="shared" si="377"/>
        <v>8464522202.6539392</v>
      </c>
      <c r="Y290" s="379" t="s">
        <v>318</v>
      </c>
      <c r="Z290" s="379" t="str">
        <f t="shared" si="378"/>
        <v>CUMPLE</v>
      </c>
      <c r="AA290" s="383" t="str">
        <f t="shared" si="379"/>
        <v>CUMPLE</v>
      </c>
      <c r="AB290" s="387"/>
      <c r="AC290" s="967"/>
      <c r="AD290" s="969"/>
      <c r="AE290" s="383" t="str">
        <f>IF(F290&lt;&gt;"",F290,"")</f>
        <v/>
      </c>
      <c r="AF290" s="388" t="str">
        <f>IF(AE290&lt;&gt;"",(SUMIFS($X290:$X332,$M290:$M332,F290,AA290:AA332,"CUMPLE")),"")</f>
        <v/>
      </c>
      <c r="AG290" s="388" t="str">
        <f>IF(AF290&lt;&gt;"",IF(G290&gt;0,(IF(AF290&gt;=($G290*$H279),"CUMPLE","NO CUMPLE")),""),"")</f>
        <v/>
      </c>
      <c r="AH290" s="393"/>
      <c r="AI290" s="973"/>
      <c r="AJ290" s="971"/>
    </row>
    <row r="291" spans="1:36" ht="191.25" customHeight="1" x14ac:dyDescent="0.25">
      <c r="A291" s="960"/>
      <c r="B291" s="373"/>
      <c r="C291" s="220"/>
      <c r="D291" s="374"/>
      <c r="E291" s="375"/>
      <c r="F291" s="220"/>
      <c r="G291" s="376"/>
      <c r="H291" s="965"/>
      <c r="I291" s="967"/>
      <c r="J291" s="377" t="s">
        <v>639</v>
      </c>
      <c r="K291" s="378">
        <v>13</v>
      </c>
      <c r="L291" s="380" t="s">
        <v>640</v>
      </c>
      <c r="M291" s="379" t="s">
        <v>82</v>
      </c>
      <c r="N291" s="380" t="s">
        <v>317</v>
      </c>
      <c r="O291" s="381">
        <v>0.65</v>
      </c>
      <c r="P291" s="382">
        <v>41270</v>
      </c>
      <c r="Q291" s="438">
        <v>41374</v>
      </c>
      <c r="R291" s="383" t="str">
        <f t="shared" si="345"/>
        <v>CUMPLE</v>
      </c>
      <c r="S291" s="379">
        <f t="shared" ref="S291:S297" si="382">IF(P291&gt;0,ROUND(((YEAR(Q291)-YEAR($P291))*12)+(MONTH(Q291)-MONTH($P291))+((DAY(Q291)-DAY($P291)+1)/30),0),"")</f>
        <v>3</v>
      </c>
      <c r="T291" s="384">
        <v>51672892200</v>
      </c>
      <c r="U291" s="375">
        <f t="shared" si="374"/>
        <v>33587379930</v>
      </c>
      <c r="V291" s="385">
        <f t="shared" ref="V291:V297" si="383">IFERROR(U291/VLOOKUP(YEAR(P291),$AQ$2:$AR$11,2,FALSE),"")</f>
        <v>59268.360561143461</v>
      </c>
      <c r="W291" s="386">
        <f t="shared" si="376"/>
        <v>56976.047379134863</v>
      </c>
      <c r="X291" s="375">
        <f t="shared" si="377"/>
        <v>51764220421.17588</v>
      </c>
      <c r="Y291" s="379" t="s">
        <v>318</v>
      </c>
      <c r="Z291" s="379" t="str">
        <f t="shared" si="378"/>
        <v>CUMPLE</v>
      </c>
      <c r="AA291" s="383" t="str">
        <f t="shared" si="379"/>
        <v>CUMPLE</v>
      </c>
      <c r="AB291" s="379"/>
      <c r="AC291" s="967"/>
      <c r="AD291" s="969"/>
      <c r="AE291" s="383" t="str">
        <f t="shared" ref="AE291:AE297" si="384">IF(F291&lt;&gt;"",F291,"")</f>
        <v/>
      </c>
      <c r="AF291" s="388" t="str">
        <f>IF(AE291&lt;&gt;"",(SUMIFS($X291:$X301,$M291:$M301,F291,AA291:AA301,"CUMPLE")),"")</f>
        <v/>
      </c>
      <c r="AG291" s="388" t="str">
        <f>IF(AF291&lt;&gt;"",IF(G291&gt;0,(IF(AF291&gt;=($G291*$H291),"CUMPLE","NO CUMPLE")),""),"")</f>
        <v/>
      </c>
      <c r="AH291" s="379"/>
      <c r="AI291" s="973"/>
      <c r="AJ291" s="422"/>
    </row>
    <row r="292" spans="1:36" ht="155.25" customHeight="1" x14ac:dyDescent="0.25">
      <c r="A292" s="960"/>
      <c r="B292" s="373"/>
      <c r="C292" s="220"/>
      <c r="D292" s="374"/>
      <c r="E292" s="375"/>
      <c r="F292" s="220"/>
      <c r="G292" s="376"/>
      <c r="H292" s="965"/>
      <c r="I292" s="967"/>
      <c r="J292" s="389" t="s">
        <v>639</v>
      </c>
      <c r="K292" s="380">
        <v>14</v>
      </c>
      <c r="L292" s="380" t="s">
        <v>640</v>
      </c>
      <c r="M292" s="379" t="s">
        <v>84</v>
      </c>
      <c r="N292" s="380" t="s">
        <v>317</v>
      </c>
      <c r="O292" s="381">
        <v>0.25</v>
      </c>
      <c r="P292" s="439">
        <v>41270</v>
      </c>
      <c r="Q292" s="438">
        <v>41374</v>
      </c>
      <c r="R292" s="440" t="str">
        <f t="shared" si="345"/>
        <v>CUMPLE</v>
      </c>
      <c r="S292" s="379">
        <f t="shared" si="382"/>
        <v>3</v>
      </c>
      <c r="T292" s="384">
        <v>51672892200</v>
      </c>
      <c r="U292" s="375">
        <f t="shared" si="374"/>
        <v>12918223050</v>
      </c>
      <c r="V292" s="385">
        <f t="shared" si="383"/>
        <v>22795.523292747486</v>
      </c>
      <c r="W292" s="386">
        <f t="shared" si="376"/>
        <v>21913.864376590333</v>
      </c>
      <c r="X292" s="375">
        <f t="shared" si="377"/>
        <v>19909315546.60611</v>
      </c>
      <c r="Y292" s="379" t="s">
        <v>318</v>
      </c>
      <c r="Z292" s="379" t="str">
        <f t="shared" si="378"/>
        <v>CUMPLE</v>
      </c>
      <c r="AA292" s="383" t="str">
        <f t="shared" si="379"/>
        <v>CUMPLE</v>
      </c>
      <c r="AB292" s="387"/>
      <c r="AC292" s="967"/>
      <c r="AD292" s="969"/>
      <c r="AE292" s="383" t="str">
        <f t="shared" si="384"/>
        <v/>
      </c>
      <c r="AF292" s="388" t="str">
        <f>IF(AE292&lt;&gt;"",(SUMIFS($X291:$X301,$M291:$M301,F292,AA291:AA301,"CUMPLE")),"")</f>
        <v/>
      </c>
      <c r="AG292" s="388" t="str">
        <f>IF(AF292&lt;&gt;"",IF(G292&gt;0,(IF(AF292&gt;=($G292*$H291),"CUMPLE","NO CUMPLE")),""),"")</f>
        <v/>
      </c>
      <c r="AH292" s="387"/>
      <c r="AI292" s="973"/>
      <c r="AJ292" s="422"/>
    </row>
    <row r="293" spans="1:36" ht="54" customHeight="1" x14ac:dyDescent="0.25">
      <c r="A293" s="960"/>
      <c r="B293" s="373"/>
      <c r="C293" s="220"/>
      <c r="D293" s="374"/>
      <c r="E293" s="375"/>
      <c r="F293" s="220"/>
      <c r="G293" s="376"/>
      <c r="H293" s="965"/>
      <c r="I293" s="967"/>
      <c r="J293" s="389" t="s">
        <v>641</v>
      </c>
      <c r="K293" s="378">
        <v>15</v>
      </c>
      <c r="L293" s="380" t="s">
        <v>642</v>
      </c>
      <c r="M293" s="379" t="s">
        <v>84</v>
      </c>
      <c r="N293" s="380" t="s">
        <v>317</v>
      </c>
      <c r="O293" s="381">
        <v>1</v>
      </c>
      <c r="P293" s="382">
        <v>41948</v>
      </c>
      <c r="Q293" s="382">
        <v>42460</v>
      </c>
      <c r="R293" s="383" t="str">
        <f t="shared" si="345"/>
        <v>CUMPLE</v>
      </c>
      <c r="S293" s="379">
        <f t="shared" si="382"/>
        <v>17</v>
      </c>
      <c r="T293" s="384">
        <v>11274637640</v>
      </c>
      <c r="U293" s="375">
        <f t="shared" si="374"/>
        <v>11274637640</v>
      </c>
      <c r="V293" s="385">
        <f t="shared" si="383"/>
        <v>18302.983181818181</v>
      </c>
      <c r="W293" s="386">
        <f t="shared" si="376"/>
        <v>16352.971027840831</v>
      </c>
      <c r="X293" s="375">
        <f t="shared" si="377"/>
        <v>14857099356.040119</v>
      </c>
      <c r="Y293" s="379" t="s">
        <v>318</v>
      </c>
      <c r="Z293" s="379" t="str">
        <f t="shared" si="378"/>
        <v>CUMPLE</v>
      </c>
      <c r="AA293" s="383" t="str">
        <f t="shared" si="379"/>
        <v>CUMPLE</v>
      </c>
      <c r="AB293" s="387"/>
      <c r="AC293" s="967"/>
      <c r="AD293" s="969"/>
      <c r="AE293" s="383" t="str">
        <f t="shared" si="384"/>
        <v/>
      </c>
      <c r="AF293" s="388" t="str">
        <f>IF(AE293&lt;&gt;"",(SUMIFS($X291:$X301,$M291:$M301,F293,AA291:AA301,"CUMPLE")),"")</f>
        <v/>
      </c>
      <c r="AG293" s="388" t="str">
        <f>IF(AF293&lt;&gt;"",IF(G293&gt;0,(IF(AF293&gt;=($G293*$H291),"CUMPLE","NO CUMPLE")),""),"")</f>
        <v/>
      </c>
      <c r="AH293" s="387"/>
      <c r="AI293" s="973"/>
      <c r="AJ293" s="422"/>
    </row>
    <row r="294" spans="1:36" ht="54" customHeight="1" x14ac:dyDescent="0.25">
      <c r="A294" s="960"/>
      <c r="B294" s="373"/>
      <c r="C294" s="220"/>
      <c r="D294" s="374"/>
      <c r="E294" s="375"/>
      <c r="F294" s="220"/>
      <c r="G294" s="376"/>
      <c r="H294" s="965"/>
      <c r="I294" s="967"/>
      <c r="J294" s="389" t="s">
        <v>643</v>
      </c>
      <c r="K294" s="380">
        <v>16</v>
      </c>
      <c r="L294" s="380" t="s">
        <v>644</v>
      </c>
      <c r="M294" s="379" t="s">
        <v>82</v>
      </c>
      <c r="N294" s="380" t="s">
        <v>317</v>
      </c>
      <c r="O294" s="381">
        <v>0.1</v>
      </c>
      <c r="P294" s="382">
        <v>42367</v>
      </c>
      <c r="Q294" s="382">
        <v>43690</v>
      </c>
      <c r="R294" s="383" t="str">
        <f t="shared" si="345"/>
        <v>CUMPLE</v>
      </c>
      <c r="S294" s="379">
        <f t="shared" si="382"/>
        <v>44</v>
      </c>
      <c r="T294" s="384">
        <v>22696970521</v>
      </c>
      <c r="U294" s="375">
        <f>IF(T294&gt;0,T294*O294,"")</f>
        <v>2269697052.0999999</v>
      </c>
      <c r="V294" s="385">
        <f t="shared" si="383"/>
        <v>3522.4599241095675</v>
      </c>
      <c r="W294" s="413">
        <f>IF(R294="CUMPLE",IFERROR(U294/VLOOKUP(YEAR(Q294),$AQ$3:$AR$13,2,FALSE),""),"")</f>
        <v>2740.7960383569452</v>
      </c>
      <c r="X294" s="375">
        <f>IFERROR(W294*$AR$13,"")</f>
        <v>2490084461.544282</v>
      </c>
      <c r="Y294" s="379" t="s">
        <v>318</v>
      </c>
      <c r="Z294" s="379" t="str">
        <f>IF(T294&gt;0,IF(X294&gt;=$Z$18,"CUMPLE","NO CUMPLE"),"")</f>
        <v>CUMPLE</v>
      </c>
      <c r="AA294" s="383" t="str">
        <f t="shared" si="379"/>
        <v>CUMPLE</v>
      </c>
      <c r="AB294" s="387"/>
      <c r="AC294" s="967"/>
      <c r="AD294" s="969"/>
      <c r="AE294" s="383" t="str">
        <f t="shared" si="384"/>
        <v/>
      </c>
      <c r="AF294" s="388" t="str">
        <f>IF(AE294&lt;&gt;"",(SUMIFS($X291:$X301,$M291:$M301,F294,AA291:AA301,"CUMPLE")),"")</f>
        <v/>
      </c>
      <c r="AG294" s="388" t="str">
        <f>IF(AF294&lt;&gt;"",IF(G294&gt;0,(IF(AF294&gt;=($G294*$H291),"CUMPLE","NO CUMPLE")),""),"")</f>
        <v/>
      </c>
      <c r="AH294" s="387"/>
      <c r="AI294" s="973"/>
      <c r="AJ294" s="422"/>
    </row>
    <row r="295" spans="1:36" ht="54" customHeight="1" x14ac:dyDescent="0.25">
      <c r="A295" s="960"/>
      <c r="B295" s="373"/>
      <c r="C295" s="220"/>
      <c r="D295" s="374"/>
      <c r="E295" s="375"/>
      <c r="F295" s="220"/>
      <c r="G295" s="376"/>
      <c r="H295" s="965"/>
      <c r="I295" s="967"/>
      <c r="J295" s="389" t="s">
        <v>643</v>
      </c>
      <c r="K295" s="378">
        <v>17</v>
      </c>
      <c r="L295" s="380" t="s">
        <v>645</v>
      </c>
      <c r="M295" s="379" t="s">
        <v>84</v>
      </c>
      <c r="N295" s="380" t="s">
        <v>317</v>
      </c>
      <c r="O295" s="381">
        <v>0.4</v>
      </c>
      <c r="P295" s="382">
        <v>42367</v>
      </c>
      <c r="Q295" s="382">
        <v>43690</v>
      </c>
      <c r="R295" s="383" t="str">
        <f t="shared" si="345"/>
        <v>CUMPLE</v>
      </c>
      <c r="S295" s="379">
        <f t="shared" si="382"/>
        <v>44</v>
      </c>
      <c r="T295" s="384">
        <v>22696970521</v>
      </c>
      <c r="U295" s="375">
        <f t="shared" si="374"/>
        <v>9078788208.3999996</v>
      </c>
      <c r="V295" s="385">
        <f t="shared" si="383"/>
        <v>14089.83969643827</v>
      </c>
      <c r="W295" s="386">
        <f t="shared" si="376"/>
        <v>10963.184153427781</v>
      </c>
      <c r="X295" s="375">
        <f t="shared" si="377"/>
        <v>9960337846.1771278</v>
      </c>
      <c r="Y295" s="379" t="s">
        <v>318</v>
      </c>
      <c r="Z295" s="379" t="str">
        <f t="shared" si="378"/>
        <v>CUMPLE</v>
      </c>
      <c r="AA295" s="383" t="str">
        <f t="shared" si="379"/>
        <v>CUMPLE</v>
      </c>
      <c r="AB295" s="387"/>
      <c r="AC295" s="967"/>
      <c r="AD295" s="969"/>
      <c r="AE295" s="383" t="str">
        <f t="shared" si="384"/>
        <v/>
      </c>
      <c r="AF295" s="388" t="str">
        <f>IF(AE295&lt;&gt;"",(SUMIFS($X295:$X335,$M295:$M335,F295,AA295:AA335,"CUMPLE")),"")</f>
        <v/>
      </c>
      <c r="AG295" s="388" t="str">
        <f>IF(AF295&lt;&gt;"",IF(G295&gt;0,(IF(AF295&gt;=($G295*$H291),"CUMPLE","NO CUMPLE")),""),"")</f>
        <v/>
      </c>
      <c r="AH295" s="387"/>
      <c r="AI295" s="973"/>
      <c r="AJ295" s="422"/>
    </row>
    <row r="296" spans="1:36" ht="54" customHeight="1" x14ac:dyDescent="0.25">
      <c r="A296" s="960"/>
      <c r="B296" s="373"/>
      <c r="C296" s="220"/>
      <c r="D296" s="374"/>
      <c r="E296" s="375"/>
      <c r="F296" s="220"/>
      <c r="G296" s="376"/>
      <c r="H296" s="965"/>
      <c r="I296" s="967"/>
      <c r="J296" s="389" t="s">
        <v>646</v>
      </c>
      <c r="K296" s="380">
        <v>18</v>
      </c>
      <c r="L296" s="380" t="s">
        <v>647</v>
      </c>
      <c r="M296" s="379" t="s">
        <v>82</v>
      </c>
      <c r="N296" s="380" t="s">
        <v>317</v>
      </c>
      <c r="O296" s="381">
        <v>0.15</v>
      </c>
      <c r="P296" s="382">
        <v>41993</v>
      </c>
      <c r="Q296" s="382">
        <v>43190</v>
      </c>
      <c r="R296" s="383" t="str">
        <f t="shared" si="345"/>
        <v>CUMPLE</v>
      </c>
      <c r="S296" s="379">
        <f t="shared" si="382"/>
        <v>39</v>
      </c>
      <c r="T296" s="384">
        <v>20947335909</v>
      </c>
      <c r="U296" s="375">
        <f t="shared" si="374"/>
        <v>3142100386.3499999</v>
      </c>
      <c r="V296" s="385">
        <f t="shared" si="383"/>
        <v>5100.8123155032463</v>
      </c>
      <c r="W296" s="386">
        <f t="shared" si="376"/>
        <v>4021.9296790879139</v>
      </c>
      <c r="X296" s="375">
        <f t="shared" si="377"/>
        <v>3654027683.6230259</v>
      </c>
      <c r="Y296" s="379" t="s">
        <v>318</v>
      </c>
      <c r="Z296" s="379" t="str">
        <f t="shared" si="378"/>
        <v>CUMPLE</v>
      </c>
      <c r="AA296" s="383" t="str">
        <f t="shared" si="379"/>
        <v>CUMPLE</v>
      </c>
      <c r="AB296" s="387"/>
      <c r="AC296" s="967"/>
      <c r="AD296" s="969"/>
      <c r="AE296" s="383" t="str">
        <f t="shared" si="384"/>
        <v/>
      </c>
      <c r="AF296" s="388" t="str">
        <f>IF(AE296&lt;&gt;"",(SUMIFS($X296:$X335,$M296:$M335,F296,AA296:AA335,"CUMPLE")),"")</f>
        <v/>
      </c>
      <c r="AG296" s="388" t="str">
        <f>IF(AF296&lt;&gt;"",IF(G296&gt;0,(IF(AF296&gt;=($G296*$H291),"CUMPLE","NO CUMPLE")),""),"")</f>
        <v/>
      </c>
      <c r="AH296" s="387"/>
      <c r="AI296" s="973"/>
      <c r="AJ296" s="422"/>
    </row>
    <row r="297" spans="1:36" ht="54" customHeight="1" x14ac:dyDescent="0.25">
      <c r="A297" s="960"/>
      <c r="B297" s="373"/>
      <c r="C297" s="220"/>
      <c r="D297" s="374"/>
      <c r="E297" s="375"/>
      <c r="F297" s="220"/>
      <c r="G297" s="376"/>
      <c r="H297" s="965"/>
      <c r="I297" s="967"/>
      <c r="J297" s="389" t="s">
        <v>648</v>
      </c>
      <c r="K297" s="378">
        <v>19</v>
      </c>
      <c r="L297" s="380" t="s">
        <v>647</v>
      </c>
      <c r="M297" s="379" t="s">
        <v>84</v>
      </c>
      <c r="N297" s="380" t="s">
        <v>317</v>
      </c>
      <c r="O297" s="381">
        <v>0.7</v>
      </c>
      <c r="P297" s="382">
        <v>41993</v>
      </c>
      <c r="Q297" s="382">
        <v>43190</v>
      </c>
      <c r="R297" s="383" t="str">
        <f t="shared" si="345"/>
        <v>CUMPLE</v>
      </c>
      <c r="S297" s="379">
        <f t="shared" si="382"/>
        <v>39</v>
      </c>
      <c r="T297" s="391">
        <v>20947335909</v>
      </c>
      <c r="U297" s="375">
        <f t="shared" si="374"/>
        <v>14663135136.299999</v>
      </c>
      <c r="V297" s="385">
        <f t="shared" si="383"/>
        <v>23803.790805681816</v>
      </c>
      <c r="W297" s="386">
        <f t="shared" si="376"/>
        <v>18769.005169076929</v>
      </c>
      <c r="X297" s="375">
        <f t="shared" si="377"/>
        <v>17052129190.240786</v>
      </c>
      <c r="Y297" s="379" t="s">
        <v>318</v>
      </c>
      <c r="Z297" s="379" t="str">
        <f t="shared" si="378"/>
        <v>CUMPLE</v>
      </c>
      <c r="AA297" s="383" t="str">
        <f t="shared" si="379"/>
        <v>CUMPLE</v>
      </c>
      <c r="AB297" s="387"/>
      <c r="AC297" s="967"/>
      <c r="AD297" s="969"/>
      <c r="AE297" s="383" t="str">
        <f t="shared" si="384"/>
        <v/>
      </c>
      <c r="AF297" s="388" t="str">
        <f>IF(AE297&lt;&gt;"",(SUMIFS($X297:$X335,$M297:$M335,F297,AA297:AA335,"CUMPLE")),"")</f>
        <v/>
      </c>
      <c r="AG297" s="388" t="str">
        <f>IF(AF297&lt;&gt;"",IF(G297&gt;0,(IF(AF297&gt;=($G297*$H291),"CUMPLE","NO CUMPLE")),""),"")</f>
        <v/>
      </c>
      <c r="AH297" s="387"/>
      <c r="AI297" s="973"/>
      <c r="AJ297" s="422"/>
    </row>
    <row r="298" spans="1:36" ht="54" customHeight="1" x14ac:dyDescent="0.25">
      <c r="A298" s="960"/>
      <c r="B298" s="373"/>
      <c r="C298" s="220"/>
      <c r="D298" s="374"/>
      <c r="E298" s="375"/>
      <c r="F298" s="220"/>
      <c r="G298" s="376"/>
      <c r="H298" s="965"/>
      <c r="I298" s="967"/>
      <c r="J298" s="389" t="s">
        <v>649</v>
      </c>
      <c r="K298" s="380">
        <v>20</v>
      </c>
      <c r="L298" s="380" t="s">
        <v>650</v>
      </c>
      <c r="M298" s="379" t="s">
        <v>84</v>
      </c>
      <c r="N298" s="380" t="s">
        <v>317</v>
      </c>
      <c r="O298" s="381">
        <v>1</v>
      </c>
      <c r="P298" s="382">
        <v>42517</v>
      </c>
      <c r="Q298" s="382">
        <v>42701</v>
      </c>
      <c r="R298" s="383" t="str">
        <f t="shared" si="345"/>
        <v>CUMPLE</v>
      </c>
      <c r="S298" s="379"/>
      <c r="T298" s="391">
        <v>4294857220</v>
      </c>
      <c r="U298" s="375">
        <f t="shared" si="374"/>
        <v>4294857220</v>
      </c>
      <c r="V298" s="385"/>
      <c r="W298" s="386">
        <f t="shared" si="376"/>
        <v>6229.3510381388196</v>
      </c>
      <c r="X298" s="375">
        <f t="shared" si="377"/>
        <v>5659527381.2761097</v>
      </c>
      <c r="Y298" s="379" t="s">
        <v>318</v>
      </c>
      <c r="Z298" s="379" t="str">
        <f t="shared" si="378"/>
        <v>CUMPLE</v>
      </c>
      <c r="AA298" s="383" t="str">
        <f t="shared" si="379"/>
        <v>CUMPLE</v>
      </c>
      <c r="AB298" s="387"/>
      <c r="AC298" s="967"/>
      <c r="AD298" s="969"/>
      <c r="AE298" s="383"/>
      <c r="AF298" s="388"/>
      <c r="AG298" s="388" t="str">
        <f>IF(AF298&lt;&gt;"",IF(G298&gt;0,(IF(AF298&gt;=($G298*$H291),"CUMPLE","NO CUMPLE")),""),"")</f>
        <v/>
      </c>
      <c r="AH298" s="387"/>
      <c r="AI298" s="973"/>
      <c r="AJ298" s="422"/>
    </row>
    <row r="299" spans="1:36" ht="54" customHeight="1" x14ac:dyDescent="0.25">
      <c r="A299" s="960"/>
      <c r="B299" s="373"/>
      <c r="C299" s="220"/>
      <c r="D299" s="374"/>
      <c r="E299" s="375"/>
      <c r="F299" s="220"/>
      <c r="G299" s="376"/>
      <c r="H299" s="965"/>
      <c r="I299" s="967"/>
      <c r="J299" s="389" t="s">
        <v>651</v>
      </c>
      <c r="K299" s="378">
        <v>21</v>
      </c>
      <c r="L299" s="380" t="s">
        <v>652</v>
      </c>
      <c r="M299" s="379" t="s">
        <v>84</v>
      </c>
      <c r="N299" s="380" t="s">
        <v>317</v>
      </c>
      <c r="O299" s="381">
        <v>1</v>
      </c>
      <c r="P299" s="382">
        <v>41984</v>
      </c>
      <c r="Q299" s="382">
        <v>42730</v>
      </c>
      <c r="R299" s="383" t="str">
        <f t="shared" si="345"/>
        <v>CUMPLE</v>
      </c>
      <c r="S299" s="383"/>
      <c r="T299" s="391">
        <v>5833907537</v>
      </c>
      <c r="U299" s="375">
        <f t="shared" si="374"/>
        <v>5833907537</v>
      </c>
      <c r="V299" s="392"/>
      <c r="W299" s="386">
        <f t="shared" si="376"/>
        <v>8461.6219144106581</v>
      </c>
      <c r="X299" s="375">
        <f t="shared" si="377"/>
        <v>7687603511.4118576</v>
      </c>
      <c r="Y299" s="379" t="s">
        <v>318</v>
      </c>
      <c r="Z299" s="379" t="str">
        <f t="shared" si="378"/>
        <v>CUMPLE</v>
      </c>
      <c r="AA299" s="383" t="str">
        <f t="shared" si="379"/>
        <v>CUMPLE</v>
      </c>
      <c r="AB299" s="387"/>
      <c r="AC299" s="967"/>
      <c r="AD299" s="969"/>
      <c r="AE299" s="383"/>
      <c r="AF299" s="388"/>
      <c r="AG299" s="388" t="str">
        <f>IF(AF299&lt;&gt;"",IF(G299&gt;0,(IF(AF299&gt;=($G299*$H291),"CUMPLE","NO CUMPLE")),""),"")</f>
        <v/>
      </c>
      <c r="AH299" s="393"/>
      <c r="AI299" s="973"/>
      <c r="AJ299" s="422"/>
    </row>
    <row r="300" spans="1:36" ht="54" customHeight="1" x14ac:dyDescent="0.25">
      <c r="A300" s="960"/>
      <c r="B300" s="373"/>
      <c r="C300" s="220"/>
      <c r="D300" s="374"/>
      <c r="E300" s="375"/>
      <c r="F300" s="220"/>
      <c r="G300" s="376"/>
      <c r="H300" s="965"/>
      <c r="I300" s="967"/>
      <c r="J300" s="377" t="s">
        <v>653</v>
      </c>
      <c r="K300" s="380">
        <v>22</v>
      </c>
      <c r="L300" s="378" t="s">
        <v>654</v>
      </c>
      <c r="M300" s="379" t="s">
        <v>82</v>
      </c>
      <c r="N300" s="380" t="s">
        <v>317</v>
      </c>
      <c r="O300" s="381">
        <v>0.9</v>
      </c>
      <c r="P300" s="382">
        <v>41038</v>
      </c>
      <c r="Q300" s="382">
        <v>41397</v>
      </c>
      <c r="R300" s="383" t="str">
        <f t="shared" ref="R300:R331" si="385">IF(Q300&lt;&gt;"",IF(P300&gt;0,IF(P300&gt;=$P$18,IF(Q300&lt;=$Q$18,"CUMPLE","NO CUMPLE"),"NO CUMPLE"),""),"")</f>
        <v>CUMPLE</v>
      </c>
      <c r="S300" s="379">
        <f t="shared" si="381"/>
        <v>12</v>
      </c>
      <c r="T300" s="384">
        <v>22255340414</v>
      </c>
      <c r="U300" s="375">
        <f t="shared" ref="U300:U331" si="386">IF(T300&gt;0,T300*O300,"")</f>
        <v>20029806372.600002</v>
      </c>
      <c r="V300" s="385">
        <f t="shared" ref="V300:V306" si="387">IFERROR(U300/VLOOKUP(YEAR(P300),$AQ$2:$AR$11,2,FALSE),"")</f>
        <v>35344.638031762843</v>
      </c>
      <c r="W300" s="386">
        <f t="shared" ref="W300:W331" si="388">IF(R300="CUMPLE",IFERROR(U300/VLOOKUP(YEAR(Q300),$AQ$3:$AR$13,2,FALSE),""),"")</f>
        <v>33977.618952671757</v>
      </c>
      <c r="X300" s="375">
        <f t="shared" ref="X300:X331" si="389">IFERROR(W300*$AR$13,"")</f>
        <v>30869550236.595062</v>
      </c>
      <c r="Y300" s="379" t="s">
        <v>318</v>
      </c>
      <c r="Z300" s="379" t="str">
        <f t="shared" ref="Z300:Z331" si="390">IF(T300&gt;0,IF(X300&gt;=$Z$18,"CUMPLE","NO CUMPLE"),"")</f>
        <v>CUMPLE</v>
      </c>
      <c r="AA300" s="383" t="str">
        <f t="shared" ref="AA300:AA331" si="391">IF(N300&gt;0,IF(N300="CUMPLE",IF(R300="CUMPLE",IF(Y300="INCLUIDA",IF(Z300="CUMPLE","CUMPLE","NO CUMPLE"),"NO CUMPLE"),"NO CUMPLE"),"NO CUMPLE"),"")</f>
        <v>CUMPLE</v>
      </c>
      <c r="AB300" s="379"/>
      <c r="AC300" s="967"/>
      <c r="AD300" s="969"/>
      <c r="AE300" s="383" t="str">
        <f t="shared" ref="AE300:AE306" si="392">IF(F300&lt;&gt;"",F300,"")</f>
        <v/>
      </c>
      <c r="AF300" s="388" t="str">
        <f>IF(AE300&lt;&gt;"",(SUMIFS($X300:$X330,$M300:$M330,F300,AA300:AA330,"CUMPLE")),"")</f>
        <v/>
      </c>
      <c r="AG300" s="388" t="str">
        <f>IF(AF300&lt;&gt;"",IF(G300&gt;0,(IF(AF300&gt;=($G300*$H300),"CUMPLE","NO CUMPLE")),""),"")</f>
        <v/>
      </c>
      <c r="AH300" s="379"/>
      <c r="AI300" s="973"/>
      <c r="AJ300" s="970"/>
    </row>
    <row r="301" spans="1:36" ht="54" customHeight="1" x14ac:dyDescent="0.25">
      <c r="A301" s="960"/>
      <c r="B301" s="373"/>
      <c r="C301" s="220"/>
      <c r="D301" s="374"/>
      <c r="E301" s="375"/>
      <c r="F301" s="220"/>
      <c r="G301" s="376"/>
      <c r="H301" s="965"/>
      <c r="I301" s="967"/>
      <c r="J301" s="389" t="s">
        <v>653</v>
      </c>
      <c r="K301" s="378">
        <v>23</v>
      </c>
      <c r="L301" s="378" t="s">
        <v>654</v>
      </c>
      <c r="M301" s="379" t="s">
        <v>84</v>
      </c>
      <c r="N301" s="380" t="s">
        <v>317</v>
      </c>
      <c r="O301" s="381">
        <v>0.1</v>
      </c>
      <c r="P301" s="382">
        <v>41038</v>
      </c>
      <c r="Q301" s="382">
        <v>41397</v>
      </c>
      <c r="R301" s="383" t="str">
        <f t="shared" si="385"/>
        <v>CUMPLE</v>
      </c>
      <c r="S301" s="379">
        <f t="shared" si="381"/>
        <v>12</v>
      </c>
      <c r="T301" s="384">
        <v>22255340414</v>
      </c>
      <c r="U301" s="375">
        <f t="shared" si="386"/>
        <v>2225534041.4000001</v>
      </c>
      <c r="V301" s="385">
        <f t="shared" si="387"/>
        <v>3927.1820035292044</v>
      </c>
      <c r="W301" s="386">
        <f t="shared" si="388"/>
        <v>3775.2909947413063</v>
      </c>
      <c r="X301" s="375">
        <f t="shared" si="389"/>
        <v>3429950026.2883401</v>
      </c>
      <c r="Y301" s="379" t="s">
        <v>318</v>
      </c>
      <c r="Z301" s="379" t="str">
        <f t="shared" si="390"/>
        <v>CUMPLE</v>
      </c>
      <c r="AA301" s="383" t="str">
        <f t="shared" si="391"/>
        <v>CUMPLE</v>
      </c>
      <c r="AB301" s="387"/>
      <c r="AC301" s="967"/>
      <c r="AD301" s="969"/>
      <c r="AE301" s="383" t="str">
        <f t="shared" si="392"/>
        <v/>
      </c>
      <c r="AF301" s="388" t="str">
        <f>IF(AE301&lt;&gt;"",(SUMIFS($X300:$X330,$M300:$M330,F301,AA300:AA330,"CUMPLE")),"")</f>
        <v/>
      </c>
      <c r="AG301" s="388" t="str">
        <f>IF(AF301&lt;&gt;"",IF(G301&gt;0,(IF(AF301&gt;=($G301*$H300),"CUMPLE","NO CUMPLE")),""),"")</f>
        <v/>
      </c>
      <c r="AH301" s="387"/>
      <c r="AI301" s="973"/>
      <c r="AJ301" s="971"/>
    </row>
    <row r="302" spans="1:36" ht="54" customHeight="1" x14ac:dyDescent="0.25">
      <c r="A302" s="960"/>
      <c r="B302" s="373"/>
      <c r="C302" s="220"/>
      <c r="D302" s="374"/>
      <c r="E302" s="375"/>
      <c r="F302" s="220"/>
      <c r="G302" s="376"/>
      <c r="H302" s="965"/>
      <c r="I302" s="967"/>
      <c r="J302" s="389" t="s">
        <v>655</v>
      </c>
      <c r="K302" s="380">
        <v>24</v>
      </c>
      <c r="L302" s="378" t="s">
        <v>656</v>
      </c>
      <c r="M302" s="379" t="s">
        <v>82</v>
      </c>
      <c r="N302" s="380" t="s">
        <v>317</v>
      </c>
      <c r="O302" s="381">
        <v>0.6</v>
      </c>
      <c r="P302" s="382">
        <v>40635</v>
      </c>
      <c r="Q302" s="382">
        <v>41096</v>
      </c>
      <c r="R302" s="383" t="str">
        <f t="shared" si="385"/>
        <v>CUMPLE</v>
      </c>
      <c r="S302" s="379">
        <f t="shared" si="381"/>
        <v>15</v>
      </c>
      <c r="T302" s="384">
        <v>5955269005</v>
      </c>
      <c r="U302" s="375">
        <f t="shared" si="386"/>
        <v>3573161403</v>
      </c>
      <c r="V302" s="385">
        <f t="shared" si="387"/>
        <v>6671.324501493652</v>
      </c>
      <c r="W302" s="386">
        <f t="shared" si="388"/>
        <v>6305.2080518793009</v>
      </c>
      <c r="X302" s="375">
        <f t="shared" si="389"/>
        <v>5728445450.5416937</v>
      </c>
      <c r="Y302" s="379" t="s">
        <v>318</v>
      </c>
      <c r="Z302" s="379" t="str">
        <f t="shared" si="390"/>
        <v>CUMPLE</v>
      </c>
      <c r="AA302" s="383" t="str">
        <f t="shared" si="391"/>
        <v>CUMPLE</v>
      </c>
      <c r="AB302" s="387"/>
      <c r="AC302" s="967"/>
      <c r="AD302" s="969"/>
      <c r="AE302" s="383" t="str">
        <f t="shared" si="392"/>
        <v/>
      </c>
      <c r="AF302" s="388" t="str">
        <f>IF(AE302&lt;&gt;"",(SUMIFS($X300:$X330,$M300:$M330,F302,AA300:AA330,"CUMPLE")),"")</f>
        <v/>
      </c>
      <c r="AG302" s="388" t="str">
        <f>IF(AF302&lt;&gt;"",IF(G302&gt;0,(IF(AF302&gt;=($G302*$H300),"CUMPLE","NO CUMPLE")),""),"")</f>
        <v/>
      </c>
      <c r="AH302" s="387"/>
      <c r="AI302" s="973"/>
      <c r="AJ302" s="971"/>
    </row>
    <row r="303" spans="1:36" ht="22.5" customHeight="1" x14ac:dyDescent="0.25">
      <c r="A303" s="960"/>
      <c r="B303" s="373"/>
      <c r="C303" s="220"/>
      <c r="D303" s="374"/>
      <c r="E303" s="375"/>
      <c r="F303" s="220"/>
      <c r="G303" s="376"/>
      <c r="H303" s="965"/>
      <c r="I303" s="967"/>
      <c r="J303" s="389" t="s">
        <v>655</v>
      </c>
      <c r="K303" s="378">
        <v>25</v>
      </c>
      <c r="L303" s="380" t="s">
        <v>656</v>
      </c>
      <c r="M303" s="379" t="s">
        <v>84</v>
      </c>
      <c r="N303" s="380" t="s">
        <v>317</v>
      </c>
      <c r="O303" s="381">
        <v>0.35</v>
      </c>
      <c r="P303" s="382">
        <v>40635</v>
      </c>
      <c r="Q303" s="382">
        <v>41096</v>
      </c>
      <c r="R303" s="383" t="str">
        <f t="shared" si="385"/>
        <v>CUMPLE</v>
      </c>
      <c r="S303" s="379">
        <f t="shared" si="381"/>
        <v>15</v>
      </c>
      <c r="T303" s="384">
        <v>5955269005.4700003</v>
      </c>
      <c r="U303" s="375">
        <f t="shared" si="386"/>
        <v>2084344151.9145</v>
      </c>
      <c r="V303" s="385">
        <f t="shared" si="387"/>
        <v>3891.6059595117626</v>
      </c>
      <c r="W303" s="386">
        <f t="shared" si="388"/>
        <v>3678.0380305532026</v>
      </c>
      <c r="X303" s="375">
        <f t="shared" si="389"/>
        <v>3341593179.7463789</v>
      </c>
      <c r="Y303" s="379" t="s">
        <v>318</v>
      </c>
      <c r="Z303" s="379" t="str">
        <f t="shared" si="390"/>
        <v>CUMPLE</v>
      </c>
      <c r="AA303" s="383" t="str">
        <f t="shared" si="391"/>
        <v>CUMPLE</v>
      </c>
      <c r="AB303" s="387"/>
      <c r="AC303" s="967"/>
      <c r="AD303" s="969"/>
      <c r="AE303" s="383" t="str">
        <f t="shared" si="392"/>
        <v/>
      </c>
      <c r="AF303" s="388" t="str">
        <f>IF(AE303&lt;&gt;"",(SUMIFS($X300:$X330,$M300:$M330,F303,AA300:AA330,"CUMPLE")),"")</f>
        <v/>
      </c>
      <c r="AG303" s="388" t="str">
        <f>IF(AF303&lt;&gt;"",IF(G303&gt;0,(IF(AF303&gt;=($G303*$H300),"CUMPLE","NO CUMPLE")),""),"")</f>
        <v/>
      </c>
      <c r="AH303" s="387"/>
      <c r="AI303" s="973"/>
      <c r="AJ303" s="971"/>
    </row>
    <row r="304" spans="1:36" ht="25.5" customHeight="1" x14ac:dyDescent="0.25">
      <c r="A304" s="960"/>
      <c r="B304" s="373"/>
      <c r="C304" s="220"/>
      <c r="D304" s="374"/>
      <c r="E304" s="375"/>
      <c r="F304" s="220"/>
      <c r="G304" s="376"/>
      <c r="H304" s="965"/>
      <c r="I304" s="967"/>
      <c r="J304" s="389" t="s">
        <v>657</v>
      </c>
      <c r="K304" s="380">
        <v>26</v>
      </c>
      <c r="L304" s="380" t="s">
        <v>658</v>
      </c>
      <c r="M304" s="379" t="s">
        <v>82</v>
      </c>
      <c r="N304" s="380" t="s">
        <v>317</v>
      </c>
      <c r="O304" s="381">
        <v>0.25</v>
      </c>
      <c r="P304" s="382">
        <v>40664</v>
      </c>
      <c r="Q304" s="382">
        <v>41162</v>
      </c>
      <c r="R304" s="383" t="str">
        <f t="shared" si="385"/>
        <v>CUMPLE</v>
      </c>
      <c r="S304" s="379">
        <f t="shared" si="381"/>
        <v>16</v>
      </c>
      <c r="T304" s="384">
        <v>9577584627</v>
      </c>
      <c r="U304" s="375">
        <f t="shared" si="386"/>
        <v>2394396156.75</v>
      </c>
      <c r="V304" s="385">
        <f t="shared" si="387"/>
        <v>4470.4931978155337</v>
      </c>
      <c r="W304" s="386">
        <f t="shared" si="388"/>
        <v>4225.156443885654</v>
      </c>
      <c r="X304" s="375">
        <f t="shared" si="389"/>
        <v>3838664483.3376575</v>
      </c>
      <c r="Y304" s="379" t="s">
        <v>318</v>
      </c>
      <c r="Z304" s="379" t="str">
        <f t="shared" si="390"/>
        <v>CUMPLE</v>
      </c>
      <c r="AA304" s="383" t="str">
        <f t="shared" si="391"/>
        <v>CUMPLE</v>
      </c>
      <c r="AB304" s="387"/>
      <c r="AC304" s="967"/>
      <c r="AD304" s="969"/>
      <c r="AE304" s="383" t="str">
        <f t="shared" si="392"/>
        <v/>
      </c>
      <c r="AF304" s="388" t="str">
        <f>IF(AE304&lt;&gt;"",(SUMIFS($X304:$X344,$M304:$M344,F304,AA304:AA344,"CUMPLE")),"")</f>
        <v/>
      </c>
      <c r="AG304" s="388" t="str">
        <f>IF(AF304&lt;&gt;"",IF(G304&gt;0,(IF(AF304&gt;=($G304*$H300),"CUMPLE","NO CUMPLE")),""),"")</f>
        <v/>
      </c>
      <c r="AH304" s="387"/>
      <c r="AI304" s="973"/>
      <c r="AJ304" s="971"/>
    </row>
    <row r="305" spans="1:44" ht="27" customHeight="1" x14ac:dyDescent="0.25">
      <c r="A305" s="960"/>
      <c r="B305" s="373"/>
      <c r="C305" s="220"/>
      <c r="D305" s="374"/>
      <c r="E305" s="375"/>
      <c r="F305" s="220"/>
      <c r="G305" s="376"/>
      <c r="H305" s="965"/>
      <c r="I305" s="967"/>
      <c r="J305" s="389" t="s">
        <v>657</v>
      </c>
      <c r="K305" s="378">
        <v>27</v>
      </c>
      <c r="L305" s="380" t="s">
        <v>658</v>
      </c>
      <c r="M305" s="379" t="s">
        <v>84</v>
      </c>
      <c r="N305" s="380" t="s">
        <v>317</v>
      </c>
      <c r="O305" s="381">
        <v>0.25</v>
      </c>
      <c r="P305" s="382">
        <v>40664</v>
      </c>
      <c r="Q305" s="382">
        <v>41162</v>
      </c>
      <c r="R305" s="383" t="str">
        <f t="shared" si="385"/>
        <v>CUMPLE</v>
      </c>
      <c r="S305" s="379">
        <f t="shared" si="381"/>
        <v>16</v>
      </c>
      <c r="T305" s="384">
        <v>9577584627</v>
      </c>
      <c r="U305" s="375">
        <f t="shared" si="386"/>
        <v>2394396156.75</v>
      </c>
      <c r="V305" s="385">
        <f t="shared" si="387"/>
        <v>4470.4931978155337</v>
      </c>
      <c r="W305" s="386">
        <f t="shared" si="388"/>
        <v>4225.156443885654</v>
      </c>
      <c r="X305" s="375">
        <f t="shared" si="389"/>
        <v>3838664483.3376575</v>
      </c>
      <c r="Y305" s="379" t="s">
        <v>318</v>
      </c>
      <c r="Z305" s="379" t="str">
        <f t="shared" si="390"/>
        <v>CUMPLE</v>
      </c>
      <c r="AA305" s="383" t="str">
        <f t="shared" si="391"/>
        <v>CUMPLE</v>
      </c>
      <c r="AB305" s="387"/>
      <c r="AC305" s="967"/>
      <c r="AD305" s="969"/>
      <c r="AE305" s="383" t="str">
        <f t="shared" si="392"/>
        <v/>
      </c>
      <c r="AF305" s="388" t="str">
        <f>IF(AE305&lt;&gt;"",(SUMIFS($X305:$X344,$M305:$M344,F305,AA305:AA344,"CUMPLE")),"")</f>
        <v/>
      </c>
      <c r="AG305" s="388" t="str">
        <f>IF(AF305&lt;&gt;"",IF(G305&gt;0,(IF(AF305&gt;=($G305*$H300),"CUMPLE","NO CUMPLE")),""),"")</f>
        <v/>
      </c>
      <c r="AH305" s="387"/>
      <c r="AI305" s="973"/>
      <c r="AJ305" s="971"/>
    </row>
    <row r="306" spans="1:44" ht="28.5" customHeight="1" x14ac:dyDescent="0.25">
      <c r="A306" s="960"/>
      <c r="B306" s="373"/>
      <c r="C306" s="220"/>
      <c r="D306" s="374"/>
      <c r="E306" s="375"/>
      <c r="F306" s="220"/>
      <c r="G306" s="376"/>
      <c r="H306" s="965"/>
      <c r="I306" s="967"/>
      <c r="J306" s="389" t="s">
        <v>659</v>
      </c>
      <c r="K306" s="380">
        <v>28</v>
      </c>
      <c r="L306" s="380" t="s">
        <v>660</v>
      </c>
      <c r="M306" s="379" t="s">
        <v>82</v>
      </c>
      <c r="N306" s="380" t="s">
        <v>317</v>
      </c>
      <c r="O306" s="381">
        <v>0.5</v>
      </c>
      <c r="P306" s="382">
        <v>41040</v>
      </c>
      <c r="Q306" s="382">
        <v>41409</v>
      </c>
      <c r="R306" s="383" t="str">
        <f t="shared" si="385"/>
        <v>CUMPLE</v>
      </c>
      <c r="S306" s="379">
        <f t="shared" si="381"/>
        <v>12</v>
      </c>
      <c r="T306" s="391">
        <v>5956722052</v>
      </c>
      <c r="U306" s="375">
        <f t="shared" si="386"/>
        <v>2978361026</v>
      </c>
      <c r="V306" s="385">
        <f t="shared" si="387"/>
        <v>5255.6220681136401</v>
      </c>
      <c r="W306" s="386">
        <f t="shared" si="388"/>
        <v>5052.3511891433418</v>
      </c>
      <c r="X306" s="375">
        <f t="shared" si="389"/>
        <v>4590192416.4676437</v>
      </c>
      <c r="Y306" s="379" t="s">
        <v>318</v>
      </c>
      <c r="Z306" s="379" t="str">
        <f t="shared" si="390"/>
        <v>CUMPLE</v>
      </c>
      <c r="AA306" s="383" t="str">
        <f t="shared" si="391"/>
        <v>CUMPLE</v>
      </c>
      <c r="AB306" s="387"/>
      <c r="AC306" s="967"/>
      <c r="AD306" s="969"/>
      <c r="AE306" s="383" t="str">
        <f t="shared" si="392"/>
        <v/>
      </c>
      <c r="AF306" s="388" t="str">
        <f>IF(AE306&lt;&gt;"",(SUMIFS($X306:$X344,$M306:$M344,F306,AA306:AA344,"CUMPLE")),"")</f>
        <v/>
      </c>
      <c r="AG306" s="388" t="str">
        <f>IF(AF306&lt;&gt;"",IF(G306&gt;0,(IF(AF306&gt;=($G306*$H300),"CUMPLE","NO CUMPLE")),""),"")</f>
        <v/>
      </c>
      <c r="AH306" s="387"/>
      <c r="AI306" s="973"/>
      <c r="AJ306" s="971"/>
    </row>
    <row r="307" spans="1:44" ht="25.5" customHeight="1" x14ac:dyDescent="0.25">
      <c r="A307" s="960"/>
      <c r="B307" s="408"/>
      <c r="C307" s="237"/>
      <c r="D307" s="374"/>
      <c r="E307" s="409"/>
      <c r="F307" s="237"/>
      <c r="G307" s="410"/>
      <c r="H307" s="965"/>
      <c r="I307" s="967"/>
      <c r="J307" s="389" t="s">
        <v>661</v>
      </c>
      <c r="K307" s="378">
        <v>29</v>
      </c>
      <c r="L307" s="380" t="s">
        <v>660</v>
      </c>
      <c r="M307" s="379" t="s">
        <v>84</v>
      </c>
      <c r="N307" s="380" t="s">
        <v>317</v>
      </c>
      <c r="O307" s="381">
        <v>0.5</v>
      </c>
      <c r="P307" s="382">
        <v>41040</v>
      </c>
      <c r="Q307" s="382">
        <v>41409</v>
      </c>
      <c r="R307" s="411" t="str">
        <f t="shared" ref="R307:R326" si="393">IF(Q307&lt;&gt;"",IF(P307&gt;0,IF(P307&gt;=$P$18,IF(Q307&lt;=$Q$18,"CUMPLE","NO CUMPLE"),"NO CUMPLE"),""),"")</f>
        <v>CUMPLE</v>
      </c>
      <c r="S307" s="379"/>
      <c r="T307" s="391">
        <v>5956722052</v>
      </c>
      <c r="U307" s="409">
        <f t="shared" ref="U307:U318" si="394">IF(T307&gt;0,T307*O307,"")</f>
        <v>2978361026</v>
      </c>
      <c r="V307" s="385"/>
      <c r="W307" s="413">
        <f t="shared" ref="W307:W326" si="395">IF(R307="CUMPLE",IFERROR(U307/VLOOKUP(YEAR(Q307),$AQ$3:$AR$13,2,FALSE),""),"")</f>
        <v>5052.3511891433418</v>
      </c>
      <c r="X307" s="409">
        <f t="shared" ref="X307:X326" si="396">IFERROR(W307*$AR$13,"")</f>
        <v>4590192416.4676437</v>
      </c>
      <c r="Y307" s="379" t="s">
        <v>318</v>
      </c>
      <c r="Z307" s="379" t="str">
        <f t="shared" ref="Z307:Z326" si="397">IF(T307&gt;0,IF(X307&gt;=$Z$18,"CUMPLE","NO CUMPLE"),"")</f>
        <v>CUMPLE</v>
      </c>
      <c r="AA307" s="411" t="str">
        <f t="shared" ref="AA307:AA326" si="398">IF(N307&gt;0,IF(N307="CUMPLE",IF(R307="CUMPLE",IF(Y307="INCLUIDA",IF(Z307="CUMPLE","CUMPLE","NO CUMPLE"),"NO CUMPLE"),"NO CUMPLE"),"NO CUMPLE"),"")</f>
        <v>CUMPLE</v>
      </c>
      <c r="AB307" s="387"/>
      <c r="AC307" s="967"/>
      <c r="AD307" s="969"/>
      <c r="AE307" s="411"/>
      <c r="AF307" s="414"/>
      <c r="AG307" s="414" t="str">
        <f>IF(AF307&lt;&gt;"",IF(G307&gt;0,(IF(AF307&gt;=($G307*$H280),"CUMPLE","NO CUMPLE")),""),"")</f>
        <v/>
      </c>
      <c r="AH307" s="387"/>
      <c r="AI307" s="973"/>
      <c r="AJ307" s="971"/>
      <c r="AK307" s="416"/>
      <c r="AL307" s="416"/>
      <c r="AM307" s="416"/>
      <c r="AN307" s="416"/>
      <c r="AO307" s="416"/>
      <c r="AP307" s="416"/>
      <c r="AQ307" s="416"/>
      <c r="AR307" s="416"/>
    </row>
    <row r="308" spans="1:44" ht="102.75" customHeight="1" x14ac:dyDescent="0.25">
      <c r="A308" s="960"/>
      <c r="B308" s="408"/>
      <c r="C308" s="237"/>
      <c r="D308" s="374"/>
      <c r="E308" s="409"/>
      <c r="F308" s="237"/>
      <c r="G308" s="410"/>
      <c r="H308" s="965"/>
      <c r="I308" s="967"/>
      <c r="J308" s="389" t="s">
        <v>662</v>
      </c>
      <c r="K308" s="380">
        <v>30</v>
      </c>
      <c r="L308" s="380" t="s">
        <v>663</v>
      </c>
      <c r="M308" s="379" t="s">
        <v>82</v>
      </c>
      <c r="N308" s="380" t="s">
        <v>317</v>
      </c>
      <c r="O308" s="381">
        <v>0.5</v>
      </c>
      <c r="P308" s="382">
        <v>41635</v>
      </c>
      <c r="Q308" s="382">
        <v>41973</v>
      </c>
      <c r="R308" s="411" t="str">
        <f t="shared" si="393"/>
        <v>CUMPLE</v>
      </c>
      <c r="S308" s="411"/>
      <c r="T308" s="391">
        <v>2312032992</v>
      </c>
      <c r="U308" s="409">
        <f t="shared" si="394"/>
        <v>1156016496</v>
      </c>
      <c r="V308" s="412"/>
      <c r="W308" s="413">
        <f t="shared" si="395"/>
        <v>1876.6501558441557</v>
      </c>
      <c r="X308" s="409">
        <f t="shared" si="396"/>
        <v>1704985459.4884675</v>
      </c>
      <c r="Y308" s="379" t="s">
        <v>318</v>
      </c>
      <c r="Z308" s="379" t="str">
        <f t="shared" si="397"/>
        <v>NO CUMPLE</v>
      </c>
      <c r="AA308" s="411" t="str">
        <f t="shared" si="398"/>
        <v>NO CUMPLE</v>
      </c>
      <c r="AB308" s="387"/>
      <c r="AC308" s="967"/>
      <c r="AD308" s="969"/>
      <c r="AE308" s="411"/>
      <c r="AF308" s="414"/>
      <c r="AG308" s="414" t="str">
        <f>IF(AF308&lt;&gt;"",IF(G308&gt;0,(IF(AF308&gt;=($G308*$H280),"CUMPLE","NO CUMPLE")),""),"")</f>
        <v/>
      </c>
      <c r="AH308" s="415"/>
      <c r="AI308" s="973"/>
      <c r="AJ308" s="971"/>
      <c r="AK308" s="416"/>
      <c r="AL308" s="416"/>
      <c r="AM308" s="416"/>
      <c r="AN308" s="416"/>
      <c r="AO308" s="416"/>
      <c r="AP308" s="416"/>
      <c r="AQ308" s="416"/>
      <c r="AR308" s="416"/>
    </row>
    <row r="309" spans="1:44" ht="107.25" customHeight="1" x14ac:dyDescent="0.25">
      <c r="A309" s="960"/>
      <c r="B309" s="408"/>
      <c r="C309" s="237"/>
      <c r="D309" s="374"/>
      <c r="E309" s="409"/>
      <c r="F309" s="237"/>
      <c r="G309" s="410"/>
      <c r="H309" s="965"/>
      <c r="I309" s="967"/>
      <c r="J309" s="389" t="s">
        <v>662</v>
      </c>
      <c r="K309" s="378">
        <v>31</v>
      </c>
      <c r="L309" s="380" t="s">
        <v>663</v>
      </c>
      <c r="M309" s="379" t="s">
        <v>84</v>
      </c>
      <c r="N309" s="380" t="s">
        <v>317</v>
      </c>
      <c r="O309" s="381">
        <v>0.5</v>
      </c>
      <c r="P309" s="382">
        <v>41635</v>
      </c>
      <c r="Q309" s="382">
        <v>41973</v>
      </c>
      <c r="R309" s="411" t="str">
        <f t="shared" si="393"/>
        <v>CUMPLE</v>
      </c>
      <c r="S309" s="411"/>
      <c r="T309" s="391">
        <v>2312032992</v>
      </c>
      <c r="U309" s="409">
        <f t="shared" si="394"/>
        <v>1156016496</v>
      </c>
      <c r="V309" s="412"/>
      <c r="W309" s="413">
        <f t="shared" si="395"/>
        <v>1876.6501558441557</v>
      </c>
      <c r="X309" s="409">
        <f t="shared" si="396"/>
        <v>1704985459.4884675</v>
      </c>
      <c r="Y309" s="379" t="s">
        <v>318</v>
      </c>
      <c r="Z309" s="379" t="str">
        <f t="shared" si="397"/>
        <v>NO CUMPLE</v>
      </c>
      <c r="AA309" s="411" t="str">
        <f t="shared" si="398"/>
        <v>NO CUMPLE</v>
      </c>
      <c r="AB309" s="387"/>
      <c r="AC309" s="967"/>
      <c r="AD309" s="969"/>
      <c r="AE309" s="411"/>
      <c r="AF309" s="414"/>
      <c r="AG309" s="414" t="str">
        <f>IF(AF309&lt;&gt;"",IF(G309&gt;0,(IF(AF309&gt;=($G309*$H280),"CUMPLE","NO CUMPLE")),""),"")</f>
        <v/>
      </c>
      <c r="AH309" s="415"/>
      <c r="AI309" s="973"/>
      <c r="AJ309" s="971"/>
      <c r="AK309" s="416"/>
      <c r="AL309" s="416"/>
      <c r="AM309" s="416"/>
      <c r="AN309" s="416"/>
      <c r="AO309" s="416"/>
      <c r="AP309" s="416"/>
      <c r="AQ309" s="416"/>
      <c r="AR309" s="416"/>
    </row>
    <row r="310" spans="1:44" ht="44.25" customHeight="1" x14ac:dyDescent="0.25">
      <c r="A310" s="960"/>
      <c r="B310" s="408"/>
      <c r="C310" s="237"/>
      <c r="D310" s="374"/>
      <c r="E310" s="409"/>
      <c r="F310" s="237"/>
      <c r="G310" s="410"/>
      <c r="H310" s="965"/>
      <c r="I310" s="967"/>
      <c r="J310" s="389" t="s">
        <v>664</v>
      </c>
      <c r="K310" s="380">
        <v>32</v>
      </c>
      <c r="L310" s="380" t="s">
        <v>665</v>
      </c>
      <c r="M310" s="379" t="s">
        <v>84</v>
      </c>
      <c r="N310" s="380" t="s">
        <v>317</v>
      </c>
      <c r="O310" s="381">
        <v>1</v>
      </c>
      <c r="P310" s="382">
        <v>41808</v>
      </c>
      <c r="Q310" s="382">
        <v>42240</v>
      </c>
      <c r="R310" s="411" t="str">
        <f t="shared" si="393"/>
        <v>CUMPLE</v>
      </c>
      <c r="S310" s="411">
        <f>IF(P310&gt;0,ROUND(((YEAR(Q310)-YEAR($P310))*12)+(MONTH(Q310)-MONTH($P310))+((DAY(Q310)-DAY($P310)+1)/30),0),"")</f>
        <v>14</v>
      </c>
      <c r="T310" s="391">
        <v>2635693879</v>
      </c>
      <c r="U310" s="409">
        <f t="shared" si="394"/>
        <v>2635693879</v>
      </c>
      <c r="V310" s="412">
        <f>IFERROR(U310/VLOOKUP(YEAR(P310),$AQ$2:$AR$11,2,FALSE),"")</f>
        <v>4278.7238295454545</v>
      </c>
      <c r="W310" s="413">
        <f t="shared" si="395"/>
        <v>4090.4692775665399</v>
      </c>
      <c r="X310" s="409">
        <f t="shared" si="396"/>
        <v>3716297690.8704181</v>
      </c>
      <c r="Y310" s="379" t="s">
        <v>318</v>
      </c>
      <c r="Z310" s="379" t="str">
        <f t="shared" si="397"/>
        <v>CUMPLE</v>
      </c>
      <c r="AA310" s="411" t="str">
        <f t="shared" si="398"/>
        <v>CUMPLE</v>
      </c>
      <c r="AB310" s="387"/>
      <c r="AC310" s="967"/>
      <c r="AD310" s="969"/>
      <c r="AE310" s="411" t="str">
        <f>IF(F310&lt;&gt;"",F310,"")</f>
        <v/>
      </c>
      <c r="AF310" s="414" t="str">
        <f>IF(AE310&lt;&gt;"",(SUMIFS($X310:$X324,$M310:$M324,F310,AA310:AA324,"CUMPLE")),"")</f>
        <v/>
      </c>
      <c r="AG310" s="414" t="str">
        <f>IF(AF310&lt;&gt;"",IF(G310&gt;0,(IF(AF310&gt;=($G310*$H280),"CUMPLE","NO CUMPLE")),""),"")</f>
        <v/>
      </c>
      <c r="AH310" s="415"/>
      <c r="AI310" s="973"/>
      <c r="AJ310" s="971"/>
      <c r="AK310" s="416"/>
      <c r="AL310" s="416"/>
      <c r="AM310" s="416"/>
      <c r="AN310" s="416"/>
      <c r="AO310" s="416"/>
      <c r="AP310" s="416"/>
      <c r="AQ310" s="416"/>
      <c r="AR310" s="416"/>
    </row>
    <row r="311" spans="1:44" ht="37.5" customHeight="1" x14ac:dyDescent="0.25">
      <c r="A311" s="960"/>
      <c r="B311" s="408"/>
      <c r="C311" s="237"/>
      <c r="D311" s="374"/>
      <c r="E311" s="409"/>
      <c r="F311" s="237"/>
      <c r="G311" s="410"/>
      <c r="H311" s="965"/>
      <c r="I311" s="967"/>
      <c r="J311" s="389" t="s">
        <v>666</v>
      </c>
      <c r="K311" s="378">
        <v>33</v>
      </c>
      <c r="L311" s="380" t="s">
        <v>667</v>
      </c>
      <c r="M311" s="379" t="s">
        <v>82</v>
      </c>
      <c r="N311" s="380" t="s">
        <v>317</v>
      </c>
      <c r="O311" s="381">
        <v>0.5</v>
      </c>
      <c r="P311" s="382">
        <v>41699</v>
      </c>
      <c r="Q311" s="382">
        <v>42246</v>
      </c>
      <c r="R311" s="411" t="str">
        <f t="shared" si="393"/>
        <v>CUMPLE</v>
      </c>
      <c r="S311" s="379"/>
      <c r="T311" s="391">
        <v>12077520509</v>
      </c>
      <c r="U311" s="409">
        <f t="shared" si="394"/>
        <v>6038760254.5</v>
      </c>
      <c r="V311" s="385"/>
      <c r="W311" s="413">
        <f t="shared" si="395"/>
        <v>9371.8635128423994</v>
      </c>
      <c r="X311" s="409">
        <f t="shared" si="396"/>
        <v>8514581669.8686533</v>
      </c>
      <c r="Y311" s="379" t="s">
        <v>318</v>
      </c>
      <c r="Z311" s="379" t="str">
        <f t="shared" si="397"/>
        <v>CUMPLE</v>
      </c>
      <c r="AA311" s="411" t="str">
        <f t="shared" si="398"/>
        <v>CUMPLE</v>
      </c>
      <c r="AB311" s="387"/>
      <c r="AC311" s="967"/>
      <c r="AD311" s="969"/>
      <c r="AE311" s="411"/>
      <c r="AF311" s="414"/>
      <c r="AG311" s="414" t="str">
        <f>IF(AF311&lt;&gt;"",IF(G311&gt;0,(IF(AF311&gt;=($G311*$H284),"CUMPLE","NO CUMPLE")),""),"")</f>
        <v/>
      </c>
      <c r="AH311" s="387"/>
      <c r="AI311" s="973"/>
      <c r="AJ311" s="971"/>
      <c r="AK311" s="416"/>
      <c r="AL311" s="416"/>
      <c r="AM311" s="416"/>
      <c r="AN311" s="416"/>
      <c r="AO311" s="416"/>
      <c r="AP311" s="416"/>
      <c r="AQ311" s="416"/>
      <c r="AR311" s="416"/>
    </row>
    <row r="312" spans="1:44" ht="37.5" customHeight="1" x14ac:dyDescent="0.25">
      <c r="A312" s="960"/>
      <c r="B312" s="408"/>
      <c r="C312" s="237"/>
      <c r="D312" s="374"/>
      <c r="E312" s="409"/>
      <c r="F312" s="237"/>
      <c r="G312" s="410"/>
      <c r="H312" s="965"/>
      <c r="I312" s="967"/>
      <c r="J312" s="389" t="s">
        <v>666</v>
      </c>
      <c r="K312" s="380">
        <v>34</v>
      </c>
      <c r="L312" s="380" t="s">
        <v>667</v>
      </c>
      <c r="M312" s="379" t="s">
        <v>84</v>
      </c>
      <c r="N312" s="380" t="s">
        <v>317</v>
      </c>
      <c r="O312" s="381">
        <v>0.5</v>
      </c>
      <c r="P312" s="382">
        <v>41699</v>
      </c>
      <c r="Q312" s="382">
        <v>42246</v>
      </c>
      <c r="R312" s="411" t="str">
        <f t="shared" si="393"/>
        <v>CUMPLE</v>
      </c>
      <c r="S312" s="411"/>
      <c r="T312" s="391">
        <v>12077520509</v>
      </c>
      <c r="U312" s="409">
        <f t="shared" si="394"/>
        <v>6038760254.5</v>
      </c>
      <c r="V312" s="412"/>
      <c r="W312" s="413">
        <f t="shared" si="395"/>
        <v>9371.8635128423994</v>
      </c>
      <c r="X312" s="409">
        <f t="shared" si="396"/>
        <v>8514581669.8686533</v>
      </c>
      <c r="Y312" s="379" t="s">
        <v>318</v>
      </c>
      <c r="Z312" s="379" t="str">
        <f t="shared" si="397"/>
        <v>CUMPLE</v>
      </c>
      <c r="AA312" s="411" t="str">
        <f t="shared" si="398"/>
        <v>CUMPLE</v>
      </c>
      <c r="AB312" s="387"/>
      <c r="AC312" s="967"/>
      <c r="AD312" s="969"/>
      <c r="AE312" s="411"/>
      <c r="AF312" s="414"/>
      <c r="AG312" s="414" t="str">
        <f>IF(AF312&lt;&gt;"",IF(G312&gt;0,(IF(AF312&gt;=($G312*$H284),"CUMPLE","NO CUMPLE")),""),"")</f>
        <v/>
      </c>
      <c r="AH312" s="415"/>
      <c r="AI312" s="973"/>
      <c r="AJ312" s="971"/>
      <c r="AK312" s="416"/>
      <c r="AL312" s="416"/>
      <c r="AM312" s="416"/>
      <c r="AN312" s="416"/>
      <c r="AO312" s="416"/>
      <c r="AP312" s="416"/>
      <c r="AQ312" s="416"/>
      <c r="AR312" s="416"/>
    </row>
    <row r="313" spans="1:44" ht="38.25" customHeight="1" x14ac:dyDescent="0.25">
      <c r="A313" s="960"/>
      <c r="B313" s="408"/>
      <c r="C313" s="237"/>
      <c r="D313" s="374"/>
      <c r="E313" s="409"/>
      <c r="F313" s="237"/>
      <c r="G313" s="410"/>
      <c r="H313" s="965"/>
      <c r="I313" s="967"/>
      <c r="J313" s="389" t="s">
        <v>668</v>
      </c>
      <c r="K313" s="378">
        <v>35</v>
      </c>
      <c r="L313" s="380" t="s">
        <v>669</v>
      </c>
      <c r="M313" s="379" t="s">
        <v>82</v>
      </c>
      <c r="N313" s="380" t="s">
        <v>317</v>
      </c>
      <c r="O313" s="381">
        <v>0.3</v>
      </c>
      <c r="P313" s="382">
        <v>42003</v>
      </c>
      <c r="Q313" s="382">
        <v>42366</v>
      </c>
      <c r="R313" s="411" t="str">
        <f t="shared" si="393"/>
        <v>CUMPLE</v>
      </c>
      <c r="S313" s="411"/>
      <c r="T313" s="391">
        <v>5014380455</v>
      </c>
      <c r="U313" s="409">
        <f t="shared" si="394"/>
        <v>1504314136.5</v>
      </c>
      <c r="V313" s="412"/>
      <c r="W313" s="413">
        <f t="shared" si="395"/>
        <v>2334.622699619772</v>
      </c>
      <c r="X313" s="409">
        <f t="shared" si="396"/>
        <v>2121065422.7947531</v>
      </c>
      <c r="Y313" s="379" t="s">
        <v>318</v>
      </c>
      <c r="Z313" s="379" t="str">
        <f t="shared" si="397"/>
        <v>CUMPLE</v>
      </c>
      <c r="AA313" s="411" t="str">
        <f t="shared" si="398"/>
        <v>CUMPLE</v>
      </c>
      <c r="AB313" s="387"/>
      <c r="AC313" s="967"/>
      <c r="AD313" s="969"/>
      <c r="AE313" s="411"/>
      <c r="AF313" s="414"/>
      <c r="AG313" s="414" t="str">
        <f>IF(AF313&lt;&gt;"",IF(G313&gt;0,(IF(AF313&gt;=($G313*$H284),"CUMPLE","NO CUMPLE")),""),"")</f>
        <v/>
      </c>
      <c r="AH313" s="415"/>
      <c r="AI313" s="973"/>
      <c r="AJ313" s="971"/>
      <c r="AK313" s="416"/>
      <c r="AL313" s="416"/>
      <c r="AM313" s="416"/>
      <c r="AN313" s="416"/>
      <c r="AO313" s="416"/>
      <c r="AP313" s="416"/>
      <c r="AQ313" s="416"/>
      <c r="AR313" s="416"/>
    </row>
    <row r="314" spans="1:44" ht="41.25" customHeight="1" x14ac:dyDescent="0.25">
      <c r="A314" s="960"/>
      <c r="B314" s="408"/>
      <c r="C314" s="237"/>
      <c r="D314" s="374"/>
      <c r="E314" s="409"/>
      <c r="F314" s="237"/>
      <c r="G314" s="410"/>
      <c r="H314" s="965"/>
      <c r="I314" s="967"/>
      <c r="J314" s="389" t="s">
        <v>668</v>
      </c>
      <c r="K314" s="380">
        <v>36</v>
      </c>
      <c r="L314" s="380" t="s">
        <v>669</v>
      </c>
      <c r="M314" s="379" t="s">
        <v>84</v>
      </c>
      <c r="N314" s="380" t="s">
        <v>317</v>
      </c>
      <c r="O314" s="381">
        <v>0.4</v>
      </c>
      <c r="P314" s="382">
        <v>42003</v>
      </c>
      <c r="Q314" s="382">
        <v>42366</v>
      </c>
      <c r="R314" s="411" t="str">
        <f t="shared" si="393"/>
        <v>CUMPLE</v>
      </c>
      <c r="S314" s="411">
        <f>IF(P314&gt;0,ROUND(((YEAR(Q314)-YEAR($P314))*12)+(MONTH(Q314)-MONTH($P314))+((DAY(Q314)-DAY($P314)+1)/30),0),"")</f>
        <v>12</v>
      </c>
      <c r="T314" s="391">
        <v>5014380455</v>
      </c>
      <c r="U314" s="409">
        <f t="shared" si="394"/>
        <v>2005752182</v>
      </c>
      <c r="V314" s="412">
        <f>IFERROR(U314/VLOOKUP(YEAR(P314),$AQ$2:$AR$11,2,FALSE),"")</f>
        <v>3256.0912045454547</v>
      </c>
      <c r="W314" s="413">
        <f t="shared" si="395"/>
        <v>3112.8302661596958</v>
      </c>
      <c r="X314" s="409">
        <f t="shared" si="396"/>
        <v>2828087230.3930039</v>
      </c>
      <c r="Y314" s="379" t="s">
        <v>318</v>
      </c>
      <c r="Z314" s="379" t="str">
        <f t="shared" si="397"/>
        <v>CUMPLE</v>
      </c>
      <c r="AA314" s="411" t="str">
        <f t="shared" si="398"/>
        <v>CUMPLE</v>
      </c>
      <c r="AB314" s="387"/>
      <c r="AC314" s="967"/>
      <c r="AD314" s="969"/>
      <c r="AE314" s="411" t="str">
        <f>IF(F314&lt;&gt;"",F314,"")</f>
        <v/>
      </c>
      <c r="AF314" s="414" t="str">
        <f>IF(AE314&lt;&gt;"",(SUMIFS($X314:$X328,$M314:$M328,F314,AA314:AA328,"CUMPLE")),"")</f>
        <v/>
      </c>
      <c r="AG314" s="414" t="str">
        <f>IF(AF314&lt;&gt;"",IF(G314&gt;0,(IF(AF314&gt;=($G314*$H284),"CUMPLE","NO CUMPLE")),""),"")</f>
        <v/>
      </c>
      <c r="AH314" s="415"/>
      <c r="AI314" s="973"/>
      <c r="AJ314" s="971"/>
      <c r="AK314" s="416"/>
      <c r="AL314" s="416"/>
      <c r="AM314" s="416"/>
      <c r="AN314" s="416"/>
      <c r="AO314" s="416"/>
      <c r="AP314" s="416"/>
      <c r="AQ314" s="416"/>
      <c r="AR314" s="416"/>
    </row>
    <row r="315" spans="1:44" ht="15" customHeight="1" x14ac:dyDescent="0.25">
      <c r="A315" s="960"/>
      <c r="B315" s="408"/>
      <c r="C315" s="237"/>
      <c r="D315" s="374"/>
      <c r="E315" s="409"/>
      <c r="F315" s="237"/>
      <c r="G315" s="410"/>
      <c r="H315" s="965"/>
      <c r="I315" s="967"/>
      <c r="J315" s="389" t="s">
        <v>670</v>
      </c>
      <c r="K315" s="378">
        <v>37</v>
      </c>
      <c r="L315" s="380" t="s">
        <v>671</v>
      </c>
      <c r="M315" s="379" t="s">
        <v>82</v>
      </c>
      <c r="N315" s="380" t="s">
        <v>317</v>
      </c>
      <c r="O315" s="381">
        <v>1</v>
      </c>
      <c r="P315" s="382">
        <v>40817</v>
      </c>
      <c r="Q315" s="382">
        <v>42094</v>
      </c>
      <c r="R315" s="411" t="str">
        <f t="shared" si="393"/>
        <v>CUMPLE</v>
      </c>
      <c r="S315" s="379"/>
      <c r="T315" s="391">
        <v>58881333125</v>
      </c>
      <c r="U315" s="409">
        <f t="shared" si="394"/>
        <v>58881333125</v>
      </c>
      <c r="V315" s="385"/>
      <c r="W315" s="413">
        <f t="shared" si="395"/>
        <v>91380.977923488783</v>
      </c>
      <c r="X315" s="409">
        <f t="shared" si="396"/>
        <v>83021994348.915573</v>
      </c>
      <c r="Y315" s="379" t="s">
        <v>318</v>
      </c>
      <c r="Z315" s="379" t="str">
        <f t="shared" si="397"/>
        <v>CUMPLE</v>
      </c>
      <c r="AA315" s="411" t="str">
        <f t="shared" si="398"/>
        <v>CUMPLE</v>
      </c>
      <c r="AB315" s="387"/>
      <c r="AC315" s="967"/>
      <c r="AD315" s="969"/>
      <c r="AE315" s="411"/>
      <c r="AF315" s="414"/>
      <c r="AG315" s="414" t="str">
        <f>IF(AF315&lt;&gt;"",IF(G315&gt;0,(IF(AF315&gt;=($G315*$H288),"CUMPLE","NO CUMPLE")),""),"")</f>
        <v/>
      </c>
      <c r="AH315" s="387"/>
      <c r="AI315" s="973"/>
      <c r="AJ315" s="971"/>
      <c r="AK315" s="416"/>
      <c r="AL315" s="416"/>
      <c r="AM315" s="416"/>
      <c r="AN315" s="416"/>
      <c r="AO315" s="416"/>
      <c r="AP315" s="416"/>
      <c r="AQ315" s="416"/>
      <c r="AR315" s="416"/>
    </row>
    <row r="316" spans="1:44" ht="56.25" customHeight="1" x14ac:dyDescent="0.25">
      <c r="A316" s="960"/>
      <c r="B316" s="408"/>
      <c r="C316" s="237"/>
      <c r="D316" s="374"/>
      <c r="E316" s="409"/>
      <c r="F316" s="237"/>
      <c r="G316" s="410"/>
      <c r="H316" s="965"/>
      <c r="I316" s="967"/>
      <c r="J316" s="389" t="s">
        <v>672</v>
      </c>
      <c r="K316" s="380">
        <v>38</v>
      </c>
      <c r="L316" s="380" t="s">
        <v>665</v>
      </c>
      <c r="M316" s="379" t="s">
        <v>84</v>
      </c>
      <c r="N316" s="380" t="s">
        <v>317</v>
      </c>
      <c r="O316" s="381">
        <v>1</v>
      </c>
      <c r="P316" s="382">
        <v>42241</v>
      </c>
      <c r="Q316" s="382">
        <v>42593</v>
      </c>
      <c r="R316" s="411" t="str">
        <f t="shared" si="393"/>
        <v>CUMPLE</v>
      </c>
      <c r="S316" s="411"/>
      <c r="T316" s="391">
        <v>2115312390</v>
      </c>
      <c r="U316" s="409">
        <f t="shared" si="394"/>
        <v>2115312390</v>
      </c>
      <c r="V316" s="412"/>
      <c r="W316" s="413">
        <f t="shared" si="395"/>
        <v>3068.0934796324632</v>
      </c>
      <c r="X316" s="409">
        <f t="shared" si="396"/>
        <v>2787442696.6765633</v>
      </c>
      <c r="Y316" s="379" t="s">
        <v>318</v>
      </c>
      <c r="Z316" s="379" t="str">
        <f t="shared" si="397"/>
        <v>CUMPLE</v>
      </c>
      <c r="AA316" s="411" t="str">
        <f t="shared" si="398"/>
        <v>CUMPLE</v>
      </c>
      <c r="AB316" s="387"/>
      <c r="AC316" s="967"/>
      <c r="AD316" s="969"/>
      <c r="AE316" s="411"/>
      <c r="AF316" s="414"/>
      <c r="AG316" s="414" t="str">
        <f>IF(AF316&lt;&gt;"",IF(G316&gt;0,(IF(AF316&gt;=($G316*$H288),"CUMPLE","NO CUMPLE")),""),"")</f>
        <v/>
      </c>
      <c r="AH316" s="415"/>
      <c r="AI316" s="973"/>
      <c r="AJ316" s="971"/>
      <c r="AK316" s="416"/>
      <c r="AL316" s="416"/>
      <c r="AM316" s="416"/>
      <c r="AN316" s="416"/>
      <c r="AO316" s="416"/>
      <c r="AP316" s="416"/>
      <c r="AQ316" s="416"/>
      <c r="AR316" s="416"/>
    </row>
    <row r="317" spans="1:44" ht="48" customHeight="1" x14ac:dyDescent="0.25">
      <c r="A317" s="960"/>
      <c r="B317" s="408"/>
      <c r="C317" s="237"/>
      <c r="D317" s="374"/>
      <c r="E317" s="409"/>
      <c r="F317" s="237"/>
      <c r="G317" s="410"/>
      <c r="H317" s="965"/>
      <c r="I317" s="967"/>
      <c r="J317" s="389" t="s">
        <v>673</v>
      </c>
      <c r="K317" s="378">
        <v>39</v>
      </c>
      <c r="L317" s="380" t="s">
        <v>674</v>
      </c>
      <c r="M317" s="379" t="s">
        <v>84</v>
      </c>
      <c r="N317" s="380" t="s">
        <v>317</v>
      </c>
      <c r="O317" s="381">
        <v>1</v>
      </c>
      <c r="P317" s="382">
        <v>41973</v>
      </c>
      <c r="Q317" s="382">
        <v>42106</v>
      </c>
      <c r="R317" s="411" t="str">
        <f t="shared" si="393"/>
        <v>CUMPLE</v>
      </c>
      <c r="S317" s="411"/>
      <c r="T317" s="391">
        <v>2192961353</v>
      </c>
      <c r="U317" s="409">
        <f t="shared" si="394"/>
        <v>2192961353</v>
      </c>
      <c r="V317" s="412"/>
      <c r="W317" s="413">
        <f t="shared" si="395"/>
        <v>3403.3698347171567</v>
      </c>
      <c r="X317" s="409">
        <f t="shared" si="396"/>
        <v>3092049982.4562397</v>
      </c>
      <c r="Y317" s="379" t="s">
        <v>318</v>
      </c>
      <c r="Z317" s="379" t="str">
        <f t="shared" si="397"/>
        <v>CUMPLE</v>
      </c>
      <c r="AA317" s="411" t="str">
        <f t="shared" si="398"/>
        <v>CUMPLE</v>
      </c>
      <c r="AB317" s="387"/>
      <c r="AC317" s="967"/>
      <c r="AD317" s="969"/>
      <c r="AE317" s="411"/>
      <c r="AF317" s="414"/>
      <c r="AG317" s="414" t="str">
        <f>IF(AF317&lt;&gt;"",IF(G317&gt;0,(IF(AF317&gt;=($G317*$H288),"CUMPLE","NO CUMPLE")),""),"")</f>
        <v/>
      </c>
      <c r="AH317" s="415"/>
      <c r="AI317" s="973"/>
      <c r="AJ317" s="971"/>
      <c r="AK317" s="416"/>
      <c r="AL317" s="416"/>
      <c r="AM317" s="416"/>
      <c r="AN317" s="416"/>
      <c r="AO317" s="416"/>
      <c r="AP317" s="416"/>
      <c r="AQ317" s="416"/>
      <c r="AR317" s="416"/>
    </row>
    <row r="318" spans="1:44" ht="45.75" customHeight="1" x14ac:dyDescent="0.25">
      <c r="A318" s="960"/>
      <c r="B318" s="408"/>
      <c r="C318" s="237"/>
      <c r="D318" s="374"/>
      <c r="E318" s="409"/>
      <c r="F318" s="237"/>
      <c r="G318" s="410"/>
      <c r="H318" s="965"/>
      <c r="I318" s="967"/>
      <c r="J318" s="389" t="s">
        <v>675</v>
      </c>
      <c r="K318" s="380">
        <v>40</v>
      </c>
      <c r="L318" s="380" t="s">
        <v>676</v>
      </c>
      <c r="M318" s="379" t="s">
        <v>84</v>
      </c>
      <c r="N318" s="380" t="s">
        <v>317</v>
      </c>
      <c r="O318" s="381">
        <v>1</v>
      </c>
      <c r="P318" s="382">
        <v>43235</v>
      </c>
      <c r="Q318" s="382">
        <v>43571</v>
      </c>
      <c r="R318" s="411" t="str">
        <f t="shared" si="393"/>
        <v>CUMPLE</v>
      </c>
      <c r="S318" s="411">
        <f>IF(P318&gt;0,ROUND(((YEAR(Q318)-YEAR($P318))*12)+(MONTH(Q318)-MONTH($P318))+((DAY(Q318)-DAY($P318)+1)/30),0),"")</f>
        <v>11</v>
      </c>
      <c r="T318" s="391">
        <v>6299279577</v>
      </c>
      <c r="U318" s="409">
        <f t="shared" si="394"/>
        <v>6299279577</v>
      </c>
      <c r="V318" s="412">
        <f>IFERROR(U318/VLOOKUP(YEAR(P318),$AQ$2:$AR$11,2,FALSE),"")</f>
        <v>8063.1604253227551</v>
      </c>
      <c r="W318" s="413">
        <f t="shared" si="395"/>
        <v>7606.7598947490451</v>
      </c>
      <c r="X318" s="409">
        <f t="shared" si="396"/>
        <v>6910939140.1367712</v>
      </c>
      <c r="Y318" s="379" t="s">
        <v>318</v>
      </c>
      <c r="Z318" s="379" t="str">
        <f t="shared" si="397"/>
        <v>CUMPLE</v>
      </c>
      <c r="AA318" s="411" t="str">
        <f t="shared" si="398"/>
        <v>CUMPLE</v>
      </c>
      <c r="AB318" s="387"/>
      <c r="AC318" s="967"/>
      <c r="AD318" s="969"/>
      <c r="AE318" s="411" t="str">
        <f>IF(F318&lt;&gt;"",F318,"")</f>
        <v/>
      </c>
      <c r="AF318" s="414" t="str">
        <f>IF(AE318&lt;&gt;"",(SUMIFS($X318:$X332,$M318:$M332,F318,AA318:AA332,"CUMPLE")),"")</f>
        <v/>
      </c>
      <c r="AG318" s="414" t="str">
        <f>IF(AF318&lt;&gt;"",IF(G318&gt;0,(IF(AF318&gt;=($G318*$H288),"CUMPLE","NO CUMPLE")),""),"")</f>
        <v/>
      </c>
      <c r="AH318" s="415"/>
      <c r="AI318" s="973"/>
      <c r="AJ318" s="971"/>
      <c r="AK318" s="416"/>
      <c r="AL318" s="416"/>
      <c r="AM318" s="416"/>
      <c r="AN318" s="416"/>
      <c r="AO318" s="416"/>
      <c r="AP318" s="416"/>
      <c r="AQ318" s="416"/>
      <c r="AR318" s="416"/>
    </row>
    <row r="319" spans="1:44" ht="31.5" customHeight="1" x14ac:dyDescent="0.25">
      <c r="A319" s="960"/>
      <c r="B319" s="408"/>
      <c r="C319" s="237"/>
      <c r="D319" s="374"/>
      <c r="E319" s="409"/>
      <c r="F319" s="237"/>
      <c r="G319" s="410"/>
      <c r="H319" s="965"/>
      <c r="I319" s="967"/>
      <c r="J319" s="389" t="s">
        <v>677</v>
      </c>
      <c r="K319" s="378">
        <v>41</v>
      </c>
      <c r="L319" s="380" t="s">
        <v>678</v>
      </c>
      <c r="M319" s="379" t="s">
        <v>82</v>
      </c>
      <c r="N319" s="380" t="s">
        <v>317</v>
      </c>
      <c r="O319" s="381">
        <v>0.7</v>
      </c>
      <c r="P319" s="382">
        <v>41822</v>
      </c>
      <c r="Q319" s="382">
        <v>42155</v>
      </c>
      <c r="R319" s="411" t="str">
        <f t="shared" si="393"/>
        <v>CUMPLE</v>
      </c>
      <c r="S319" s="379"/>
      <c r="T319" s="391">
        <v>10487190039</v>
      </c>
      <c r="U319" s="409">
        <f t="shared" ref="U319:U326" si="399">IF(T319&gt;0,T319*O319,"")</f>
        <v>7341033027.2999992</v>
      </c>
      <c r="V319" s="385"/>
      <c r="W319" s="413">
        <f t="shared" si="395"/>
        <v>11392.927799022269</v>
      </c>
      <c r="X319" s="409">
        <f t="shared" si="396"/>
        <v>10350771121.534506</v>
      </c>
      <c r="Y319" s="379" t="s">
        <v>318</v>
      </c>
      <c r="Z319" s="379" t="str">
        <f t="shared" si="397"/>
        <v>CUMPLE</v>
      </c>
      <c r="AA319" s="411" t="str">
        <f t="shared" si="398"/>
        <v>CUMPLE</v>
      </c>
      <c r="AB319" s="387"/>
      <c r="AC319" s="967"/>
      <c r="AD319" s="969"/>
      <c r="AE319" s="411"/>
      <c r="AF319" s="414"/>
      <c r="AG319" s="414" t="str">
        <f>IF(AF319&lt;&gt;"",IF(G319&gt;0,(IF(AF319&gt;=($G319*$H292),"CUMPLE","NO CUMPLE")),""),"")</f>
        <v/>
      </c>
      <c r="AH319" s="387"/>
      <c r="AI319" s="973"/>
      <c r="AJ319" s="971"/>
      <c r="AK319" s="416"/>
      <c r="AL319" s="416"/>
      <c r="AM319" s="416"/>
      <c r="AN319" s="416"/>
      <c r="AO319" s="416"/>
      <c r="AP319" s="416"/>
      <c r="AQ319" s="416"/>
      <c r="AR319" s="416"/>
    </row>
    <row r="320" spans="1:44" ht="34.5" customHeight="1" x14ac:dyDescent="0.25">
      <c r="A320" s="960"/>
      <c r="B320" s="408"/>
      <c r="C320" s="237"/>
      <c r="D320" s="374"/>
      <c r="E320" s="409"/>
      <c r="F320" s="237"/>
      <c r="G320" s="410"/>
      <c r="H320" s="965"/>
      <c r="I320" s="967"/>
      <c r="J320" s="389" t="s">
        <v>677</v>
      </c>
      <c r="K320" s="380">
        <v>42</v>
      </c>
      <c r="L320" s="380" t="s">
        <v>678</v>
      </c>
      <c r="M320" s="379" t="s">
        <v>84</v>
      </c>
      <c r="N320" s="380" t="s">
        <v>317</v>
      </c>
      <c r="O320" s="381">
        <v>0.3</v>
      </c>
      <c r="P320" s="382">
        <v>41822</v>
      </c>
      <c r="Q320" s="382">
        <v>42155</v>
      </c>
      <c r="R320" s="411" t="str">
        <f t="shared" si="393"/>
        <v>CUMPLE</v>
      </c>
      <c r="S320" s="411"/>
      <c r="T320" s="391">
        <v>10487190039</v>
      </c>
      <c r="U320" s="409">
        <f t="shared" si="399"/>
        <v>3146157011.6999998</v>
      </c>
      <c r="V320" s="412"/>
      <c r="W320" s="413">
        <f t="shared" si="395"/>
        <v>4882.6833424381157</v>
      </c>
      <c r="X320" s="409">
        <f t="shared" si="396"/>
        <v>4436044766.3719311</v>
      </c>
      <c r="Y320" s="379" t="s">
        <v>318</v>
      </c>
      <c r="Z320" s="379" t="str">
        <f t="shared" si="397"/>
        <v>CUMPLE</v>
      </c>
      <c r="AA320" s="411" t="str">
        <f t="shared" si="398"/>
        <v>CUMPLE</v>
      </c>
      <c r="AB320" s="387"/>
      <c r="AC320" s="967"/>
      <c r="AD320" s="969"/>
      <c r="AE320" s="411"/>
      <c r="AF320" s="414"/>
      <c r="AG320" s="414" t="str">
        <f>IF(AF320&lt;&gt;"",IF(G320&gt;0,(IF(AF320&gt;=($G320*$H292),"CUMPLE","NO CUMPLE")),""),"")</f>
        <v/>
      </c>
      <c r="AH320" s="415"/>
      <c r="AI320" s="973"/>
      <c r="AJ320" s="971"/>
      <c r="AK320" s="416"/>
      <c r="AL320" s="416"/>
      <c r="AM320" s="416"/>
      <c r="AN320" s="416"/>
      <c r="AO320" s="416"/>
      <c r="AP320" s="416"/>
      <c r="AQ320" s="416"/>
      <c r="AR320" s="416"/>
    </row>
    <row r="321" spans="1:44" ht="95.25" customHeight="1" x14ac:dyDescent="0.25">
      <c r="A321" s="960"/>
      <c r="B321" s="408"/>
      <c r="C321" s="237"/>
      <c r="D321" s="374"/>
      <c r="E321" s="409"/>
      <c r="F321" s="237"/>
      <c r="G321" s="410"/>
      <c r="H321" s="965"/>
      <c r="I321" s="967"/>
      <c r="J321" s="389" t="s">
        <v>679</v>
      </c>
      <c r="K321" s="378">
        <v>43</v>
      </c>
      <c r="L321" s="380" t="s">
        <v>680</v>
      </c>
      <c r="M321" s="379" t="s">
        <v>82</v>
      </c>
      <c r="N321" s="380" t="s">
        <v>317</v>
      </c>
      <c r="O321" s="381">
        <v>0.2</v>
      </c>
      <c r="P321" s="382">
        <v>41974</v>
      </c>
      <c r="Q321" s="382">
        <v>42338</v>
      </c>
      <c r="R321" s="411" t="str">
        <f t="shared" si="393"/>
        <v>CUMPLE</v>
      </c>
      <c r="S321" s="411"/>
      <c r="T321" s="391">
        <v>2272718161</v>
      </c>
      <c r="U321" s="409">
        <f t="shared" si="399"/>
        <v>454543632.20000005</v>
      </c>
      <c r="V321" s="412"/>
      <c r="W321" s="413">
        <f t="shared" si="395"/>
        <v>705.4297077675177</v>
      </c>
      <c r="X321" s="409">
        <f t="shared" si="396"/>
        <v>640901230.67919183</v>
      </c>
      <c r="Y321" s="379" t="s">
        <v>318</v>
      </c>
      <c r="Z321" s="379" t="str">
        <f t="shared" si="397"/>
        <v>NO CUMPLE</v>
      </c>
      <c r="AA321" s="411" t="str">
        <f t="shared" si="398"/>
        <v>NO CUMPLE</v>
      </c>
      <c r="AB321" s="387"/>
      <c r="AC321" s="967"/>
      <c r="AD321" s="969"/>
      <c r="AE321" s="411"/>
      <c r="AF321" s="414"/>
      <c r="AG321" s="414" t="str">
        <f>IF(AF321&lt;&gt;"",IF(G321&gt;0,(IF(AF321&gt;=($G321*$H292),"CUMPLE","NO CUMPLE")),""),"")</f>
        <v/>
      </c>
      <c r="AH321" s="415"/>
      <c r="AI321" s="973"/>
      <c r="AJ321" s="971"/>
      <c r="AK321" s="416"/>
      <c r="AL321" s="416"/>
      <c r="AM321" s="416"/>
      <c r="AN321" s="416"/>
      <c r="AO321" s="416"/>
      <c r="AP321" s="416"/>
      <c r="AQ321" s="416"/>
      <c r="AR321" s="416"/>
    </row>
    <row r="322" spans="1:44" ht="33.75" customHeight="1" x14ac:dyDescent="0.25">
      <c r="A322" s="960"/>
      <c r="B322" s="408"/>
      <c r="C322" s="237"/>
      <c r="D322" s="374"/>
      <c r="E322" s="409"/>
      <c r="F322" s="237"/>
      <c r="G322" s="410"/>
      <c r="H322" s="965"/>
      <c r="I322" s="967"/>
      <c r="J322" s="389" t="s">
        <v>679</v>
      </c>
      <c r="K322" s="380">
        <v>44</v>
      </c>
      <c r="L322" s="380" t="s">
        <v>680</v>
      </c>
      <c r="M322" s="379" t="s">
        <v>84</v>
      </c>
      <c r="N322" s="380" t="s">
        <v>317</v>
      </c>
      <c r="O322" s="381">
        <v>0.8</v>
      </c>
      <c r="P322" s="382">
        <v>41974</v>
      </c>
      <c r="Q322" s="382">
        <v>42338</v>
      </c>
      <c r="R322" s="411" t="str">
        <f t="shared" si="393"/>
        <v>CUMPLE</v>
      </c>
      <c r="S322" s="411">
        <f>IF(P322&gt;0,ROUND(((YEAR(Q322)-YEAR($P322))*12)+(MONTH(Q322)-MONTH($P322))+((DAY(Q322)-DAY($P322)+1)/30),0),"")</f>
        <v>12</v>
      </c>
      <c r="T322" s="391">
        <v>2272718161</v>
      </c>
      <c r="U322" s="409">
        <f t="shared" si="399"/>
        <v>1818174528.8000002</v>
      </c>
      <c r="V322" s="412">
        <f>IFERROR(U322/VLOOKUP(YEAR(P322),$AQ$2:$AR$11,2,FALSE),"")</f>
        <v>2951.5820272727274</v>
      </c>
      <c r="W322" s="413">
        <f t="shared" si="395"/>
        <v>2821.7188310700708</v>
      </c>
      <c r="X322" s="409">
        <f t="shared" si="396"/>
        <v>2563604922.7167673</v>
      </c>
      <c r="Y322" s="379" t="s">
        <v>318</v>
      </c>
      <c r="Z322" s="379" t="str">
        <f t="shared" si="397"/>
        <v>CUMPLE</v>
      </c>
      <c r="AA322" s="411" t="str">
        <f t="shared" si="398"/>
        <v>CUMPLE</v>
      </c>
      <c r="AB322" s="387"/>
      <c r="AC322" s="967"/>
      <c r="AD322" s="969"/>
      <c r="AE322" s="411" t="str">
        <f>IF(F322&lt;&gt;"",F322,"")</f>
        <v/>
      </c>
      <c r="AF322" s="414" t="str">
        <f>IF(AE322&lt;&gt;"",(SUMIFS($X322:$X336,$M322:$M336,F322,AA322:AA336,"CUMPLE")),"")</f>
        <v/>
      </c>
      <c r="AG322" s="414" t="str">
        <f>IF(AF322&lt;&gt;"",IF(G322&gt;0,(IF(AF322&gt;=($G322*$H292),"CUMPLE","NO CUMPLE")),""),"")</f>
        <v/>
      </c>
      <c r="AH322" s="415"/>
      <c r="AI322" s="973"/>
      <c r="AJ322" s="971"/>
      <c r="AK322" s="416"/>
      <c r="AL322" s="416"/>
      <c r="AM322" s="416"/>
      <c r="AN322" s="416"/>
      <c r="AO322" s="416"/>
      <c r="AP322" s="416"/>
      <c r="AQ322" s="416"/>
      <c r="AR322" s="416"/>
    </row>
    <row r="323" spans="1:44" ht="27" customHeight="1" x14ac:dyDescent="0.25">
      <c r="A323" s="960"/>
      <c r="B323" s="408"/>
      <c r="C323" s="237"/>
      <c r="D323" s="374"/>
      <c r="E323" s="409"/>
      <c r="F323" s="237"/>
      <c r="G323" s="410"/>
      <c r="H323" s="965"/>
      <c r="I323" s="967"/>
      <c r="J323" s="389" t="s">
        <v>681</v>
      </c>
      <c r="K323" s="378">
        <v>45</v>
      </c>
      <c r="L323" s="380" t="s">
        <v>682</v>
      </c>
      <c r="M323" s="379" t="s">
        <v>82</v>
      </c>
      <c r="N323" s="380" t="s">
        <v>317</v>
      </c>
      <c r="O323" s="381">
        <v>1</v>
      </c>
      <c r="P323" s="382">
        <v>41275</v>
      </c>
      <c r="Q323" s="382">
        <v>42613</v>
      </c>
      <c r="R323" s="411" t="str">
        <f t="shared" si="393"/>
        <v>CUMPLE</v>
      </c>
      <c r="S323" s="379"/>
      <c r="T323" s="391">
        <v>56799810669</v>
      </c>
      <c r="U323" s="409">
        <f t="shared" si="399"/>
        <v>56799810669</v>
      </c>
      <c r="V323" s="385"/>
      <c r="W323" s="413">
        <f t="shared" si="395"/>
        <v>82383.637320782364</v>
      </c>
      <c r="X323" s="409">
        <f t="shared" si="396"/>
        <v>74847676480.501114</v>
      </c>
      <c r="Y323" s="379" t="s">
        <v>318</v>
      </c>
      <c r="Z323" s="379" t="str">
        <f t="shared" si="397"/>
        <v>CUMPLE</v>
      </c>
      <c r="AA323" s="411" t="str">
        <f t="shared" si="398"/>
        <v>CUMPLE</v>
      </c>
      <c r="AB323" s="387"/>
      <c r="AC323" s="967"/>
      <c r="AD323" s="969"/>
      <c r="AE323" s="411"/>
      <c r="AF323" s="414"/>
      <c r="AG323" s="414" t="str">
        <f>IF(AF323&lt;&gt;"",IF(G323&gt;0,(IF(AF323&gt;=($G323*$H296),"CUMPLE","NO CUMPLE")),""),"")</f>
        <v/>
      </c>
      <c r="AH323" s="387"/>
      <c r="AI323" s="973"/>
      <c r="AJ323" s="971"/>
      <c r="AK323" s="416"/>
      <c r="AL323" s="416"/>
      <c r="AM323" s="416"/>
      <c r="AN323" s="416"/>
      <c r="AO323" s="416"/>
      <c r="AP323" s="416"/>
      <c r="AQ323" s="416"/>
      <c r="AR323" s="416"/>
    </row>
    <row r="324" spans="1:44" ht="94.5" customHeight="1" x14ac:dyDescent="0.25">
      <c r="A324" s="960"/>
      <c r="B324" s="408"/>
      <c r="C324" s="237"/>
      <c r="D324" s="374"/>
      <c r="E324" s="409"/>
      <c r="F324" s="237"/>
      <c r="G324" s="410"/>
      <c r="H324" s="965"/>
      <c r="I324" s="967"/>
      <c r="J324" s="389" t="s">
        <v>683</v>
      </c>
      <c r="K324" s="380">
        <v>46</v>
      </c>
      <c r="L324" s="380" t="s">
        <v>684</v>
      </c>
      <c r="M324" s="379" t="s">
        <v>82</v>
      </c>
      <c r="N324" s="380" t="s">
        <v>317</v>
      </c>
      <c r="O324" s="381">
        <v>0.4</v>
      </c>
      <c r="P324" s="382">
        <v>41429</v>
      </c>
      <c r="Q324" s="382">
        <v>41754</v>
      </c>
      <c r="R324" s="411" t="str">
        <f t="shared" si="393"/>
        <v>CUMPLE</v>
      </c>
      <c r="S324" s="411"/>
      <c r="T324" s="391">
        <v>3144521822</v>
      </c>
      <c r="U324" s="409">
        <f t="shared" si="399"/>
        <v>1257808728.8</v>
      </c>
      <c r="V324" s="412"/>
      <c r="W324" s="413">
        <f t="shared" si="395"/>
        <v>2041.8972870129869</v>
      </c>
      <c r="X324" s="409">
        <f t="shared" si="396"/>
        <v>1855116774.580761</v>
      </c>
      <c r="Y324" s="379" t="s">
        <v>318</v>
      </c>
      <c r="Z324" s="379" t="str">
        <f t="shared" si="397"/>
        <v>NO CUMPLE</v>
      </c>
      <c r="AA324" s="411" t="str">
        <f t="shared" si="398"/>
        <v>NO CUMPLE</v>
      </c>
      <c r="AB324" s="387"/>
      <c r="AC324" s="967"/>
      <c r="AD324" s="969"/>
      <c r="AE324" s="411"/>
      <c r="AF324" s="414"/>
      <c r="AG324" s="414" t="str">
        <f>IF(AF324&lt;&gt;"",IF(G324&gt;0,(IF(AF324&gt;=($G324*$H296),"CUMPLE","NO CUMPLE")),""),"")</f>
        <v/>
      </c>
      <c r="AH324" s="415"/>
      <c r="AI324" s="973"/>
      <c r="AJ324" s="971"/>
      <c r="AK324" s="416"/>
      <c r="AL324" s="416"/>
      <c r="AM324" s="416"/>
      <c r="AN324" s="416"/>
      <c r="AO324" s="416"/>
      <c r="AP324" s="416"/>
      <c r="AQ324" s="416"/>
      <c r="AR324" s="416"/>
    </row>
    <row r="325" spans="1:44" ht="33.75" customHeight="1" x14ac:dyDescent="0.25">
      <c r="A325" s="960"/>
      <c r="B325" s="408"/>
      <c r="C325" s="237"/>
      <c r="D325" s="374"/>
      <c r="E325" s="409"/>
      <c r="F325" s="237"/>
      <c r="G325" s="410"/>
      <c r="H325" s="965"/>
      <c r="I325" s="967"/>
      <c r="J325" s="389" t="s">
        <v>683</v>
      </c>
      <c r="K325" s="378">
        <v>47</v>
      </c>
      <c r="L325" s="380" t="s">
        <v>684</v>
      </c>
      <c r="M325" s="379" t="s">
        <v>84</v>
      </c>
      <c r="N325" s="380" t="s">
        <v>317</v>
      </c>
      <c r="O325" s="381">
        <v>0.5</v>
      </c>
      <c r="P325" s="382">
        <v>41429</v>
      </c>
      <c r="Q325" s="382">
        <v>41754</v>
      </c>
      <c r="R325" s="411" t="str">
        <f t="shared" si="393"/>
        <v>CUMPLE</v>
      </c>
      <c r="S325" s="411"/>
      <c r="T325" s="391">
        <v>3144521822</v>
      </c>
      <c r="U325" s="409">
        <f t="shared" si="399"/>
        <v>1572260911</v>
      </c>
      <c r="V325" s="412"/>
      <c r="W325" s="413">
        <f t="shared" si="395"/>
        <v>2552.3716087662337</v>
      </c>
      <c r="X325" s="409">
        <f t="shared" si="396"/>
        <v>2318895968.2259512</v>
      </c>
      <c r="Y325" s="379" t="s">
        <v>318</v>
      </c>
      <c r="Z325" s="379" t="str">
        <f t="shared" si="397"/>
        <v>CUMPLE</v>
      </c>
      <c r="AA325" s="411" t="str">
        <f t="shared" si="398"/>
        <v>CUMPLE</v>
      </c>
      <c r="AB325" s="387"/>
      <c r="AC325" s="967"/>
      <c r="AD325" s="969"/>
      <c r="AE325" s="411"/>
      <c r="AF325" s="414"/>
      <c r="AG325" s="414" t="str">
        <f>IF(AF325&lt;&gt;"",IF(G325&gt;0,(IF(AF325&gt;=($G325*$H296),"CUMPLE","NO CUMPLE")),""),"")</f>
        <v/>
      </c>
      <c r="AH325" s="415"/>
      <c r="AI325" s="973"/>
      <c r="AJ325" s="971"/>
      <c r="AK325" s="416"/>
      <c r="AL325" s="416"/>
      <c r="AM325" s="416"/>
      <c r="AN325" s="416"/>
      <c r="AO325" s="416"/>
      <c r="AP325" s="416"/>
      <c r="AQ325" s="416"/>
      <c r="AR325" s="416"/>
    </row>
    <row r="326" spans="1:44" ht="93.75" customHeight="1" x14ac:dyDescent="0.25">
      <c r="A326" s="960"/>
      <c r="B326" s="408"/>
      <c r="C326" s="237"/>
      <c r="D326" s="374"/>
      <c r="E326" s="409"/>
      <c r="F326" s="237"/>
      <c r="G326" s="410"/>
      <c r="H326" s="965"/>
      <c r="I326" s="967"/>
      <c r="J326" s="389" t="s">
        <v>685</v>
      </c>
      <c r="K326" s="380">
        <v>48</v>
      </c>
      <c r="L326" s="380" t="s">
        <v>686</v>
      </c>
      <c r="M326" s="379" t="s">
        <v>82</v>
      </c>
      <c r="N326" s="380" t="s">
        <v>317</v>
      </c>
      <c r="O326" s="381">
        <v>0.65</v>
      </c>
      <c r="P326" s="382">
        <v>41018</v>
      </c>
      <c r="Q326" s="382">
        <v>41134</v>
      </c>
      <c r="R326" s="411" t="str">
        <f t="shared" si="393"/>
        <v>CUMPLE</v>
      </c>
      <c r="S326" s="411">
        <f>IF(P326&gt;0,ROUND(((YEAR(Q326)-YEAR($P326))*12)+(MONTH(Q326)-MONTH($P326))+((DAY(Q326)-DAY($P326)+1)/30),0),"")</f>
        <v>4</v>
      </c>
      <c r="T326" s="391">
        <v>42750000000</v>
      </c>
      <c r="U326" s="409">
        <f t="shared" si="399"/>
        <v>27787500000</v>
      </c>
      <c r="V326" s="412">
        <f>IFERROR(U326/VLOOKUP(YEAR(P326),$AQ$2:$AR$11,2,FALSE),"")</f>
        <v>49033.880359978823</v>
      </c>
      <c r="W326" s="413">
        <f t="shared" si="395"/>
        <v>49033.880359978823</v>
      </c>
      <c r="X326" s="409">
        <f t="shared" si="396"/>
        <v>44548555187.930122</v>
      </c>
      <c r="Y326" s="379" t="s">
        <v>318</v>
      </c>
      <c r="Z326" s="379" t="str">
        <f t="shared" si="397"/>
        <v>CUMPLE</v>
      </c>
      <c r="AA326" s="411" t="str">
        <f t="shared" si="398"/>
        <v>CUMPLE</v>
      </c>
      <c r="AB326" s="387"/>
      <c r="AC326" s="967"/>
      <c r="AD326" s="969"/>
      <c r="AE326" s="411" t="str">
        <f>IF(F326&lt;&gt;"",F326,"")</f>
        <v/>
      </c>
      <c r="AF326" s="414" t="str">
        <f>IF(AE326&lt;&gt;"",(SUMIFS($X326:$X340,$M326:$M340,F326,AA326:AA340,"CUMPLE")),"")</f>
        <v/>
      </c>
      <c r="AG326" s="414" t="str">
        <f>IF(AF326&lt;&gt;"",IF(G326&gt;0,(IF(AF326&gt;=($G326*$H296),"CUMPLE","NO CUMPLE")),""),"")</f>
        <v/>
      </c>
      <c r="AH326" s="415"/>
      <c r="AI326" s="973"/>
      <c r="AJ326" s="971"/>
      <c r="AK326" s="416"/>
      <c r="AL326" s="416"/>
      <c r="AM326" s="416"/>
      <c r="AN326" s="416"/>
      <c r="AO326" s="416"/>
      <c r="AP326" s="416"/>
      <c r="AQ326" s="416"/>
      <c r="AR326" s="416"/>
    </row>
    <row r="327" spans="1:44" ht="93" customHeight="1" x14ac:dyDescent="0.25">
      <c r="A327" s="960"/>
      <c r="B327" s="373"/>
      <c r="C327" s="220"/>
      <c r="D327" s="374"/>
      <c r="E327" s="375"/>
      <c r="F327" s="220"/>
      <c r="G327" s="376"/>
      <c r="H327" s="965"/>
      <c r="I327" s="967"/>
      <c r="J327" s="389" t="s">
        <v>685</v>
      </c>
      <c r="K327" s="378">
        <v>49</v>
      </c>
      <c r="L327" s="380" t="s">
        <v>686</v>
      </c>
      <c r="M327" s="379" t="s">
        <v>84</v>
      </c>
      <c r="N327" s="380" t="s">
        <v>317</v>
      </c>
      <c r="O327" s="381">
        <v>0.25</v>
      </c>
      <c r="P327" s="382">
        <v>41018</v>
      </c>
      <c r="Q327" s="382">
        <v>41134</v>
      </c>
      <c r="R327" s="383" t="str">
        <f t="shared" si="385"/>
        <v>CUMPLE</v>
      </c>
      <c r="S327" s="379"/>
      <c r="T327" s="391">
        <v>42750000000</v>
      </c>
      <c r="U327" s="375">
        <f t="shared" si="386"/>
        <v>10687500000</v>
      </c>
      <c r="V327" s="385"/>
      <c r="W327" s="386">
        <f t="shared" si="388"/>
        <v>18859.18475383801</v>
      </c>
      <c r="X327" s="375">
        <f t="shared" si="389"/>
        <v>17134059687.665432</v>
      </c>
      <c r="Y327" s="379" t="s">
        <v>318</v>
      </c>
      <c r="Z327" s="379" t="str">
        <f t="shared" si="390"/>
        <v>CUMPLE</v>
      </c>
      <c r="AA327" s="383" t="str">
        <f t="shared" si="391"/>
        <v>CUMPLE</v>
      </c>
      <c r="AB327" s="387"/>
      <c r="AC327" s="967"/>
      <c r="AD327" s="969"/>
      <c r="AE327" s="383"/>
      <c r="AF327" s="388"/>
      <c r="AG327" s="388" t="str">
        <f>IF(AF327&lt;&gt;"",IF(G327&gt;0,(IF(AF327&gt;=($G327*$H300),"CUMPLE","NO CUMPLE")),""),"")</f>
        <v/>
      </c>
      <c r="AH327" s="387"/>
      <c r="AI327" s="973"/>
      <c r="AJ327" s="971"/>
    </row>
    <row r="328" spans="1:44" ht="15" customHeight="1" x14ac:dyDescent="0.25">
      <c r="A328" s="960"/>
      <c r="B328" s="373"/>
      <c r="C328" s="220"/>
      <c r="D328" s="374"/>
      <c r="E328" s="375"/>
      <c r="F328" s="220"/>
      <c r="G328" s="376"/>
      <c r="H328" s="965"/>
      <c r="I328" s="967"/>
      <c r="J328" s="389" t="s">
        <v>687</v>
      </c>
      <c r="K328" s="380">
        <v>50</v>
      </c>
      <c r="L328" s="380" t="s">
        <v>688</v>
      </c>
      <c r="M328" s="379" t="s">
        <v>82</v>
      </c>
      <c r="N328" s="380" t="s">
        <v>317</v>
      </c>
      <c r="O328" s="381">
        <v>1</v>
      </c>
      <c r="P328" s="382">
        <v>40725</v>
      </c>
      <c r="Q328" s="382">
        <v>41274</v>
      </c>
      <c r="R328" s="383" t="str">
        <f t="shared" si="385"/>
        <v>CUMPLE</v>
      </c>
      <c r="S328" s="383"/>
      <c r="T328" s="391">
        <v>26640657983</v>
      </c>
      <c r="U328" s="375">
        <f t="shared" si="386"/>
        <v>26640657983</v>
      </c>
      <c r="V328" s="392"/>
      <c r="W328" s="386">
        <f t="shared" si="388"/>
        <v>47010.160548791246</v>
      </c>
      <c r="X328" s="375">
        <f t="shared" si="389"/>
        <v>42709953122.751114</v>
      </c>
      <c r="Y328" s="379" t="s">
        <v>318</v>
      </c>
      <c r="Z328" s="379" t="str">
        <f t="shared" si="390"/>
        <v>CUMPLE</v>
      </c>
      <c r="AA328" s="383" t="str">
        <f t="shared" si="391"/>
        <v>CUMPLE</v>
      </c>
      <c r="AB328" s="387"/>
      <c r="AC328" s="967"/>
      <c r="AD328" s="969"/>
      <c r="AE328" s="383"/>
      <c r="AF328" s="388"/>
      <c r="AG328" s="388" t="str">
        <f>IF(AF328&lt;&gt;"",IF(G328&gt;0,(IF(AF328&gt;=($G328*$H300),"CUMPLE","NO CUMPLE")),""),"")</f>
        <v/>
      </c>
      <c r="AH328" s="393"/>
      <c r="AI328" s="973"/>
      <c r="AJ328" s="971"/>
    </row>
    <row r="329" spans="1:44" ht="15" customHeight="1" x14ac:dyDescent="0.25">
      <c r="A329" s="960"/>
      <c r="B329" s="373"/>
      <c r="C329" s="220"/>
      <c r="D329" s="374"/>
      <c r="E329" s="375"/>
      <c r="F329" s="220"/>
      <c r="G329" s="376"/>
      <c r="H329" s="965"/>
      <c r="I329" s="967"/>
      <c r="J329" s="389"/>
      <c r="K329" s="378">
        <v>51</v>
      </c>
      <c r="L329" s="380"/>
      <c r="M329" s="379"/>
      <c r="N329" s="380"/>
      <c r="O329" s="381"/>
      <c r="P329" s="382"/>
      <c r="Q329" s="382"/>
      <c r="R329" s="383" t="str">
        <f t="shared" si="385"/>
        <v/>
      </c>
      <c r="S329" s="383"/>
      <c r="T329" s="391"/>
      <c r="U329" s="375" t="str">
        <f t="shared" si="386"/>
        <v/>
      </c>
      <c r="V329" s="392"/>
      <c r="W329" s="386" t="str">
        <f t="shared" si="388"/>
        <v/>
      </c>
      <c r="X329" s="375" t="str">
        <f t="shared" si="389"/>
        <v/>
      </c>
      <c r="Y329" s="379"/>
      <c r="Z329" s="379" t="str">
        <f t="shared" si="390"/>
        <v/>
      </c>
      <c r="AA329" s="383" t="str">
        <f t="shared" si="391"/>
        <v/>
      </c>
      <c r="AB329" s="387"/>
      <c r="AC329" s="967"/>
      <c r="AD329" s="969"/>
      <c r="AE329" s="383"/>
      <c r="AF329" s="388"/>
      <c r="AG329" s="388" t="str">
        <f>IF(AF329&lt;&gt;"",IF(G329&gt;0,(IF(AF329&gt;=($G329*$H300),"CUMPLE","NO CUMPLE")),""),"")</f>
        <v/>
      </c>
      <c r="AH329" s="393"/>
      <c r="AI329" s="973"/>
      <c r="AJ329" s="971"/>
    </row>
    <row r="330" spans="1:44" ht="15" customHeight="1" x14ac:dyDescent="0.25">
      <c r="A330" s="960"/>
      <c r="B330" s="373"/>
      <c r="C330" s="220"/>
      <c r="D330" s="374"/>
      <c r="E330" s="375"/>
      <c r="F330" s="220"/>
      <c r="G330" s="376"/>
      <c r="H330" s="965"/>
      <c r="I330" s="967"/>
      <c r="J330" s="389"/>
      <c r="K330" s="380">
        <v>52</v>
      </c>
      <c r="L330" s="380"/>
      <c r="M330" s="379"/>
      <c r="N330" s="380"/>
      <c r="O330" s="381"/>
      <c r="P330" s="382"/>
      <c r="Q330" s="382"/>
      <c r="R330" s="383" t="str">
        <f t="shared" si="385"/>
        <v/>
      </c>
      <c r="S330" s="383" t="str">
        <f t="shared" ref="S330:S331" si="400">IF(P330&gt;0,ROUND(((YEAR(Q330)-YEAR($P330))*12)+(MONTH(Q330)-MONTH($P330))+((DAY(Q330)-DAY($P330)+1)/30),0),"")</f>
        <v/>
      </c>
      <c r="T330" s="391"/>
      <c r="U330" s="375" t="str">
        <f t="shared" si="386"/>
        <v/>
      </c>
      <c r="V330" s="392" t="str">
        <f>IFERROR(U330/VLOOKUP(YEAR(P330),$AQ$2:$AR$11,2,FALSE),"")</f>
        <v/>
      </c>
      <c r="W330" s="386" t="str">
        <f t="shared" si="388"/>
        <v/>
      </c>
      <c r="X330" s="375" t="str">
        <f t="shared" si="389"/>
        <v/>
      </c>
      <c r="Y330" s="379"/>
      <c r="Z330" s="379" t="str">
        <f t="shared" si="390"/>
        <v/>
      </c>
      <c r="AA330" s="383" t="str">
        <f t="shared" si="391"/>
        <v/>
      </c>
      <c r="AB330" s="387"/>
      <c r="AC330" s="967"/>
      <c r="AD330" s="969"/>
      <c r="AE330" s="383" t="str">
        <f>IF(F330&lt;&gt;"",F330,"")</f>
        <v/>
      </c>
      <c r="AF330" s="388" t="str">
        <f>IF(AE330&lt;&gt;"",(SUMIFS($X330:$X344,$M330:$M344,F330,AA330:AA344,"CUMPLE")),"")</f>
        <v/>
      </c>
      <c r="AG330" s="388" t="str">
        <f>IF(AF330&lt;&gt;"",IF(G330&gt;0,(IF(AF330&gt;=($G330*$H300),"CUMPLE","NO CUMPLE")),""),"")</f>
        <v/>
      </c>
      <c r="AH330" s="393"/>
      <c r="AI330" s="973"/>
      <c r="AJ330" s="971"/>
    </row>
    <row r="331" spans="1:44" ht="15.75" customHeight="1" x14ac:dyDescent="0.25">
      <c r="A331" s="961"/>
      <c r="B331" s="373"/>
      <c r="C331" s="220"/>
      <c r="D331" s="374"/>
      <c r="E331" s="375"/>
      <c r="F331" s="220"/>
      <c r="G331" s="376"/>
      <c r="H331" s="980"/>
      <c r="I331" s="981"/>
      <c r="J331" s="389"/>
      <c r="K331" s="378">
        <v>53</v>
      </c>
      <c r="L331" s="380"/>
      <c r="M331" s="379"/>
      <c r="N331" s="380"/>
      <c r="O331" s="381"/>
      <c r="P331" s="382"/>
      <c r="Q331" s="382"/>
      <c r="R331" s="383" t="str">
        <f t="shared" si="385"/>
        <v/>
      </c>
      <c r="S331" s="383" t="str">
        <f t="shared" si="400"/>
        <v/>
      </c>
      <c r="T331" s="391"/>
      <c r="U331" s="375" t="str">
        <f t="shared" si="386"/>
        <v/>
      </c>
      <c r="V331" s="392" t="str">
        <f>IFERROR(U331/VLOOKUP(YEAR(P331),$AQ$2:$AR$11,2,FALSE),"")</f>
        <v/>
      </c>
      <c r="W331" s="386" t="str">
        <f t="shared" si="388"/>
        <v/>
      </c>
      <c r="X331" s="375" t="str">
        <f t="shared" si="389"/>
        <v/>
      </c>
      <c r="Y331" s="379"/>
      <c r="Z331" s="379" t="str">
        <f t="shared" si="390"/>
        <v/>
      </c>
      <c r="AA331" s="383" t="str">
        <f t="shared" si="391"/>
        <v/>
      </c>
      <c r="AB331" s="387"/>
      <c r="AC331" s="981"/>
      <c r="AD331" s="982"/>
      <c r="AE331" s="383" t="str">
        <f>IF(F331&lt;&gt;"",F331,"")</f>
        <v/>
      </c>
      <c r="AF331" s="388" t="str">
        <f>IF(AE331&lt;&gt;"",(SUMIFS($X331:$X344,$M331:$M344,F331,AA331:AA344,"CUMPLE")),"")</f>
        <v/>
      </c>
      <c r="AG331" s="388" t="str">
        <f>IF(AF331&lt;&gt;"",IF(G331&gt;0,(IF(AF331&gt;=($G331*$H300),"CUMPLE","NO CUMPLE")),""),"")</f>
        <v/>
      </c>
      <c r="AH331" s="393"/>
      <c r="AI331" s="986"/>
      <c r="AJ331" s="971"/>
    </row>
    <row r="332" spans="1:44" x14ac:dyDescent="0.25">
      <c r="A332" s="69">
        <v>17</v>
      </c>
      <c r="B332" s="394"/>
      <c r="C332" s="222"/>
      <c r="D332" s="395" t="s">
        <v>270</v>
      </c>
      <c r="E332" s="396">
        <f t="shared" ref="E332" si="401">SUM(E279:E290)</f>
        <v>296042500230</v>
      </c>
      <c r="F332" s="394"/>
      <c r="G332" s="397">
        <f t="shared" ref="G332" si="402">IF((SUM(G279:G290))&gt;1,"ERROR &gt; 100%",SUM(G279:G290))</f>
        <v>1</v>
      </c>
      <c r="H332" s="396">
        <f t="shared" ref="H332:I332" si="403">SUM(H279:H290)</f>
        <v>296042500230</v>
      </c>
      <c r="I332" s="398">
        <f t="shared" si="403"/>
        <v>6</v>
      </c>
      <c r="J332" s="399"/>
      <c r="K332" s="399"/>
      <c r="L332" s="399"/>
      <c r="M332" s="400"/>
      <c r="N332" s="400"/>
      <c r="O332" s="400"/>
      <c r="P332" s="400"/>
      <c r="Q332" s="400"/>
      <c r="R332" s="394">
        <f t="shared" ref="R332" si="404">COUNTIF(R279:R290,"NO CUMPLE")</f>
        <v>0</v>
      </c>
      <c r="S332" s="400">
        <f t="shared" ref="S332:X332" si="405">SUM(S279:S290)</f>
        <v>150</v>
      </c>
      <c r="T332" s="401"/>
      <c r="U332" s="396">
        <f t="shared" si="405"/>
        <v>112087753588.60001</v>
      </c>
      <c r="V332" s="402">
        <f t="shared" si="405"/>
        <v>138525.64080317508</v>
      </c>
      <c r="W332" s="403">
        <f t="shared" si="405"/>
        <v>163470.83883450952</v>
      </c>
      <c r="X332" s="401">
        <f t="shared" si="405"/>
        <v>148517507322.96158</v>
      </c>
      <c r="Y332" s="400"/>
      <c r="Z332" s="400"/>
      <c r="AA332" s="394"/>
      <c r="AB332" s="400"/>
      <c r="AC332" s="394"/>
      <c r="AD332" s="394">
        <f t="shared" ref="AD332" si="406">COUNTIF(AD279:AD290,"NO CUMPLE")</f>
        <v>0</v>
      </c>
      <c r="AE332" s="394"/>
      <c r="AF332" s="394"/>
      <c r="AG332" s="394"/>
      <c r="AH332" s="400"/>
      <c r="AI332" s="400"/>
      <c r="AJ332" s="404"/>
    </row>
    <row r="333" spans="1:44" ht="49.5" x14ac:dyDescent="0.25">
      <c r="A333" s="962">
        <f t="shared" ref="A333" si="407">A345</f>
        <v>18</v>
      </c>
      <c r="B333" s="373">
        <v>1</v>
      </c>
      <c r="C333" s="220" t="str">
        <f>IF(Proponentes!H223="X",Proponentes!$B$223,"")</f>
        <v xml:space="preserve">UNION TEMPORAL PROVIG 2021  </v>
      </c>
      <c r="D333" s="374" t="str">
        <f t="shared" si="354"/>
        <v xml:space="preserve">UNION TEMPORAL PROVIG 2021  </v>
      </c>
      <c r="E333" s="375">
        <f>IF(D333="","",$AO$3)</f>
        <v>20036397801</v>
      </c>
      <c r="F333" s="220" t="str">
        <f>IF(Proponentes!D223&gt;0,Proponentes!D223,"")</f>
        <v xml:space="preserve">VIGILANCIA GUAJIRA LTDA </v>
      </c>
      <c r="G333" s="376">
        <f>IF(Proponentes!F223&gt;0,Proponentes!F223,"")</f>
        <v>0.77</v>
      </c>
      <c r="H333" s="964">
        <f t="shared" ref="H333" si="408">SUM(E333:E344)</f>
        <v>156242531301</v>
      </c>
      <c r="I333" s="966">
        <f>IF($F333&gt;0,(G345*H333)/$AR$13,"")</f>
        <v>171973.64885649944</v>
      </c>
      <c r="J333" s="377" t="s">
        <v>315</v>
      </c>
      <c r="K333" s="378">
        <v>1</v>
      </c>
      <c r="L333" s="378" t="s">
        <v>689</v>
      </c>
      <c r="M333" s="379" t="s">
        <v>87</v>
      </c>
      <c r="N333" s="380" t="s">
        <v>317</v>
      </c>
      <c r="O333" s="381">
        <v>1</v>
      </c>
      <c r="P333" s="382">
        <v>41251</v>
      </c>
      <c r="Q333" s="382">
        <v>41517</v>
      </c>
      <c r="R333" s="383" t="str">
        <f t="shared" si="345"/>
        <v>CUMPLE</v>
      </c>
      <c r="S333" s="379">
        <f t="shared" ref="S333:S339" si="409">IF(P333&gt;0,ROUND(((YEAR(Q333)-YEAR($P333))*12)+(MONTH(Q333)-MONTH($P333))+((DAY(Q333)-DAY($P333)+1)/30),0),"")</f>
        <v>9</v>
      </c>
      <c r="T333" s="384">
        <v>6093289314</v>
      </c>
      <c r="U333" s="375">
        <f t="shared" ref="U333:U344" si="410">IF(T333&gt;0,T333*O333,"")</f>
        <v>6093289314</v>
      </c>
      <c r="V333" s="385">
        <f t="shared" ref="V333:V339" si="411">IFERROR(U333/VLOOKUP(YEAR(P333),$AQ$2:$AR$11,2,FALSE),"")</f>
        <v>10752.231011116994</v>
      </c>
      <c r="W333" s="386">
        <f t="shared" ref="W333:W344" si="412">IF(R333="CUMPLE",IFERROR(U333/VLOOKUP(YEAR(Q333),$AQ$3:$AR$13,2,FALSE),""),"")</f>
        <v>10336.368641221374</v>
      </c>
      <c r="X333" s="375">
        <f t="shared" ref="X333:X344" si="413">IFERROR(W333*$AR$13,"")</f>
        <v>9390859656.1342907</v>
      </c>
      <c r="Y333" s="379" t="s">
        <v>318</v>
      </c>
      <c r="Z333" s="379" t="str">
        <f t="shared" ref="Z333:Z344" si="414">IF(T333&gt;0,IF(X333&gt;=$Z$18,"CUMPLE","NO CUMPLE"),"")</f>
        <v>CUMPLE</v>
      </c>
      <c r="AA333" s="383" t="str">
        <f t="shared" ref="AA333:AA344" si="415">IF(N333&gt;0,IF(N333="CUMPLE",IF(R333="CUMPLE",IF(Y333="INCLUIDA",IF(Z333="CUMPLE","CUMPLE","NO CUMPLE"),"NO CUMPLE"),"NO CUMPLE"),"NO CUMPLE"),"")</f>
        <v>CUMPLE</v>
      </c>
      <c r="AB333" s="379"/>
      <c r="AC333" s="966">
        <f>IF(F333&gt;0,SUMIFS(W333:W343,AA333:AA343,"CUMPLE"),"")</f>
        <v>274797.58311155712</v>
      </c>
      <c r="AD333" s="968" t="str">
        <f>IF($F333&gt;0,IF(AC333&lt;I333,"NO CUMPLE","CUMPLE"),"")</f>
        <v>CUMPLE</v>
      </c>
      <c r="AE333" s="383" t="str">
        <f t="shared" ref="AE333:AE339" si="416">IF(F333&lt;&gt;"",F333,"")</f>
        <v xml:space="preserve">VIGILANCIA GUAJIRA LTDA </v>
      </c>
      <c r="AF333" s="388">
        <f>IF(AE333&lt;&gt;"",(SUMIFS($X333:$X343,$M333:$M343,F333,AA333:AA343,"CUMPLE")),"")</f>
        <v>123719771288.03259</v>
      </c>
      <c r="AG333" s="388" t="str">
        <f>IF(AF333&lt;&gt;"",IF(G333&gt;0,(IF(AF333&gt;=($G333*$H333),"CUMPLE","NO CUMPLE")),""),"")</f>
        <v>CUMPLE</v>
      </c>
      <c r="AH333" s="379"/>
      <c r="AI333" s="972" t="str">
        <f>IF(AC333&gt;I333,IF((COUNTIF(AG333:AG343,"NO CUMPLE"))&lt;1,"HABILITADO","RECHAZADO"),"")</f>
        <v>HABILITADO</v>
      </c>
      <c r="AJ333" s="970"/>
    </row>
    <row r="334" spans="1:44" ht="66" x14ac:dyDescent="0.25">
      <c r="A334" s="963"/>
      <c r="B334" s="373">
        <v>2</v>
      </c>
      <c r="C334" s="220" t="str">
        <f>IF(Proponentes!H224="X",Proponentes!$B$223,"")</f>
        <v xml:space="preserve">UNION TEMPORAL PROVIG 2021  </v>
      </c>
      <c r="D334" s="374" t="str">
        <f t="shared" si="354"/>
        <v xml:space="preserve">UNION TEMPORAL PROVIG 2021  </v>
      </c>
      <c r="E334" s="375">
        <f>IF(D334="","",$AO$4)</f>
        <v>17613055238</v>
      </c>
      <c r="F334" s="220" t="str">
        <f>IF(Proponentes!D224&gt;0,Proponentes!D224,"")</f>
        <v xml:space="preserve">PROSEGUR VIGILANCIA Y SEGURIDAD PRIVADA LTDA </v>
      </c>
      <c r="G334" s="376">
        <f>IF(Proponentes!F224&gt;0,Proponentes!F224,"")</f>
        <v>0.23</v>
      </c>
      <c r="H334" s="965"/>
      <c r="I334" s="967"/>
      <c r="J334" s="389" t="s">
        <v>690</v>
      </c>
      <c r="K334" s="380">
        <v>2</v>
      </c>
      <c r="L334" s="378" t="s">
        <v>691</v>
      </c>
      <c r="M334" s="379" t="s">
        <v>87</v>
      </c>
      <c r="N334" s="380" t="s">
        <v>317</v>
      </c>
      <c r="O334" s="381">
        <v>1</v>
      </c>
      <c r="P334" s="382">
        <v>42156</v>
      </c>
      <c r="Q334" s="382">
        <v>42471</v>
      </c>
      <c r="R334" s="383" t="str">
        <f t="shared" si="345"/>
        <v>CUMPLE</v>
      </c>
      <c r="S334" s="379">
        <f t="shared" si="409"/>
        <v>10</v>
      </c>
      <c r="T334" s="384">
        <v>8693588547</v>
      </c>
      <c r="U334" s="375">
        <f t="shared" si="410"/>
        <v>8693588547</v>
      </c>
      <c r="V334" s="385">
        <f t="shared" si="411"/>
        <v>13492.028473655622</v>
      </c>
      <c r="W334" s="386">
        <f t="shared" si="412"/>
        <v>12609.363260836457</v>
      </c>
      <c r="X334" s="375">
        <f t="shared" si="413"/>
        <v>11455934365.914703</v>
      </c>
      <c r="Y334" s="379" t="s">
        <v>318</v>
      </c>
      <c r="Z334" s="379" t="str">
        <f t="shared" si="414"/>
        <v>CUMPLE</v>
      </c>
      <c r="AA334" s="383" t="str">
        <f t="shared" si="415"/>
        <v>CUMPLE</v>
      </c>
      <c r="AB334" s="387"/>
      <c r="AC334" s="967"/>
      <c r="AD334" s="969"/>
      <c r="AE334" s="383" t="str">
        <f t="shared" si="416"/>
        <v xml:space="preserve">PROSEGUR VIGILANCIA Y SEGURIDAD PRIVADA LTDA </v>
      </c>
      <c r="AF334" s="388">
        <f>IF(AE334&lt;&gt;"",(SUMIFS($X333:$X344,$M333:$M344,F334,AA333:AA344,"CUMPLE")),"")</f>
        <v>125940977705.97794</v>
      </c>
      <c r="AG334" s="388" t="str">
        <f>IF(AF334&lt;&gt;"",IF(G334&gt;0,(IF(AF334&gt;=($G334*$H333),"CUMPLE","NO CUMPLE")),""),"")</f>
        <v>CUMPLE</v>
      </c>
      <c r="AH334" s="387"/>
      <c r="AI334" s="973"/>
      <c r="AJ334" s="971"/>
    </row>
    <row r="335" spans="1:44" ht="49.5" x14ac:dyDescent="0.25">
      <c r="A335" s="963"/>
      <c r="B335" s="373">
        <v>3</v>
      </c>
      <c r="C335" s="220" t="str">
        <f>IF(Proponentes!H225="X",Proponentes!$B$223,"")</f>
        <v/>
      </c>
      <c r="D335" s="374" t="str">
        <f t="shared" si="354"/>
        <v/>
      </c>
      <c r="E335" s="375" t="str">
        <f>IF(D335="","",$AO$5)</f>
        <v/>
      </c>
      <c r="F335" s="220" t="str">
        <f>IF(Proponentes!D225&gt;0,Proponentes!D225,"")</f>
        <v/>
      </c>
      <c r="G335" s="376" t="str">
        <f>IF(Proponentes!F225&gt;0,Proponentes!F225,"")</f>
        <v/>
      </c>
      <c r="H335" s="965"/>
      <c r="I335" s="967"/>
      <c r="J335" s="389" t="s">
        <v>692</v>
      </c>
      <c r="K335" s="380">
        <v>3</v>
      </c>
      <c r="L335" s="380" t="s">
        <v>693</v>
      </c>
      <c r="M335" s="379" t="s">
        <v>87</v>
      </c>
      <c r="N335" s="380" t="s">
        <v>317</v>
      </c>
      <c r="O335" s="381">
        <v>1</v>
      </c>
      <c r="P335" s="382">
        <v>42469</v>
      </c>
      <c r="Q335" s="382">
        <v>42844</v>
      </c>
      <c r="R335" s="383" t="str">
        <f t="shared" si="345"/>
        <v>CUMPLE</v>
      </c>
      <c r="S335" s="379">
        <f t="shared" si="409"/>
        <v>12</v>
      </c>
      <c r="T335" s="384">
        <v>3794025260</v>
      </c>
      <c r="U335" s="375">
        <f t="shared" si="410"/>
        <v>3794025260</v>
      </c>
      <c r="V335" s="385">
        <f t="shared" si="411"/>
        <v>5502.9338535509933</v>
      </c>
      <c r="W335" s="386">
        <f t="shared" si="412"/>
        <v>5142.9277893826493</v>
      </c>
      <c r="X335" s="375">
        <f t="shared" si="413"/>
        <v>4672483612.7766609</v>
      </c>
      <c r="Y335" s="379" t="s">
        <v>318</v>
      </c>
      <c r="Z335" s="379" t="str">
        <f t="shared" si="414"/>
        <v>CUMPLE</v>
      </c>
      <c r="AA335" s="383" t="str">
        <f t="shared" si="415"/>
        <v>CUMPLE</v>
      </c>
      <c r="AB335" s="379"/>
      <c r="AC335" s="967"/>
      <c r="AD335" s="969"/>
      <c r="AE335" s="383" t="str">
        <f t="shared" si="416"/>
        <v/>
      </c>
      <c r="AF335" s="388" t="str">
        <f>IF(AE335&lt;&gt;"",(SUMIFS($X333:$X343,$M333:$M343,F335,AA333:AA343,"CUMPLE")),"")</f>
        <v/>
      </c>
      <c r="AG335" s="388" t="str">
        <f>IF(AF335&lt;&gt;"",IF(G335&gt;0,(IF(AF335&gt;=($G335*$H333),"CUMPLE","NO CUMPLE")),""),"")</f>
        <v/>
      </c>
      <c r="AH335" s="387"/>
      <c r="AI335" s="973"/>
      <c r="AJ335" s="971"/>
    </row>
    <row r="336" spans="1:44" ht="33" x14ac:dyDescent="0.25">
      <c r="A336" s="963"/>
      <c r="B336" s="373">
        <v>4</v>
      </c>
      <c r="C336" s="220" t="str">
        <f>IF(Proponentes!H226="X",Proponentes!$B$223,"")</f>
        <v/>
      </c>
      <c r="D336" s="374" t="str">
        <f t="shared" si="354"/>
        <v/>
      </c>
      <c r="E336" s="375" t="str">
        <f>IF(D336="","",$AO$6)</f>
        <v/>
      </c>
      <c r="F336" s="220" t="str">
        <f>IF(Proponentes!D226&gt;0,Proponentes!D226,"")</f>
        <v/>
      </c>
      <c r="G336" s="376" t="str">
        <f>IF(Proponentes!F226&gt;0,Proponentes!F226,"")</f>
        <v/>
      </c>
      <c r="H336" s="965"/>
      <c r="I336" s="967"/>
      <c r="J336" s="389" t="s">
        <v>376</v>
      </c>
      <c r="K336" s="378">
        <v>4</v>
      </c>
      <c r="L336" s="380" t="s">
        <v>694</v>
      </c>
      <c r="M336" s="379" t="s">
        <v>87</v>
      </c>
      <c r="N336" s="380" t="s">
        <v>317</v>
      </c>
      <c r="O336" s="381">
        <v>1</v>
      </c>
      <c r="P336" s="382">
        <v>41851</v>
      </c>
      <c r="Q336" s="382">
        <v>43645</v>
      </c>
      <c r="R336" s="383" t="str">
        <f t="shared" si="345"/>
        <v>CUMPLE</v>
      </c>
      <c r="S336" s="379">
        <f t="shared" si="409"/>
        <v>59</v>
      </c>
      <c r="T336" s="384">
        <v>71166286449.779999</v>
      </c>
      <c r="U336" s="375">
        <f t="shared" si="410"/>
        <v>71166286449.779999</v>
      </c>
      <c r="V336" s="385">
        <f t="shared" si="411"/>
        <v>115529.68579509739</v>
      </c>
      <c r="W336" s="386">
        <f t="shared" si="412"/>
        <v>85937.581751566206</v>
      </c>
      <c r="X336" s="375">
        <f t="shared" si="413"/>
        <v>78076527398.423431</v>
      </c>
      <c r="Y336" s="379" t="s">
        <v>318</v>
      </c>
      <c r="Z336" s="379" t="str">
        <f t="shared" si="414"/>
        <v>CUMPLE</v>
      </c>
      <c r="AA336" s="383" t="str">
        <f t="shared" si="415"/>
        <v>CUMPLE</v>
      </c>
      <c r="AB336" s="387"/>
      <c r="AC336" s="967"/>
      <c r="AD336" s="969"/>
      <c r="AE336" s="383" t="str">
        <f t="shared" si="416"/>
        <v/>
      </c>
      <c r="AF336" s="388" t="str">
        <f>IF(AE336&lt;&gt;"",(SUMIFS($X333:$X343,$M333:$M343,F336,AA333:AA343,"CUMPLE")),"")</f>
        <v/>
      </c>
      <c r="AG336" s="388" t="str">
        <f>IF(AF336&lt;&gt;"",IF(G336&gt;0,(IF(AF336&gt;=($G336*$H333),"CUMPLE","NO CUMPLE")),""),"")</f>
        <v/>
      </c>
      <c r="AH336" s="387"/>
      <c r="AI336" s="973"/>
      <c r="AJ336" s="971"/>
    </row>
    <row r="337" spans="1:36" ht="49.5" x14ac:dyDescent="0.25">
      <c r="A337" s="963"/>
      <c r="B337" s="373">
        <v>5</v>
      </c>
      <c r="C337" s="220" t="str">
        <f>IF(Proponentes!H227="X",Proponentes!$B$223,"")</f>
        <v xml:space="preserve">UNION TEMPORAL PROVIG 2021  </v>
      </c>
      <c r="D337" s="374" t="str">
        <f t="shared" si="354"/>
        <v xml:space="preserve">UNION TEMPORAL PROVIG 2021  </v>
      </c>
      <c r="E337" s="375">
        <f>IF(D337="","",$AO$7)</f>
        <v>31011375408</v>
      </c>
      <c r="F337" s="220" t="str">
        <f>IF(Proponentes!D227&gt;0,Proponentes!D227,"")</f>
        <v/>
      </c>
      <c r="G337" s="376" t="str">
        <f>IF(Proponentes!F227&gt;0,Proponentes!F227,"")</f>
        <v/>
      </c>
      <c r="H337" s="965"/>
      <c r="I337" s="967"/>
      <c r="J337" s="389" t="s">
        <v>630</v>
      </c>
      <c r="K337" s="380">
        <v>5</v>
      </c>
      <c r="L337" s="380" t="s">
        <v>695</v>
      </c>
      <c r="M337" s="379" t="s">
        <v>87</v>
      </c>
      <c r="N337" s="380" t="s">
        <v>317</v>
      </c>
      <c r="O337" s="381">
        <v>1</v>
      </c>
      <c r="P337" s="382">
        <v>43646</v>
      </c>
      <c r="Q337" s="382">
        <v>44164</v>
      </c>
      <c r="R337" s="383" t="str">
        <f t="shared" si="345"/>
        <v>CUMPLE</v>
      </c>
      <c r="S337" s="379">
        <f t="shared" si="409"/>
        <v>17</v>
      </c>
      <c r="T337" s="384">
        <v>19443447903.91</v>
      </c>
      <c r="U337" s="375">
        <f t="shared" si="410"/>
        <v>19443447903.91</v>
      </c>
      <c r="V337" s="385">
        <f t="shared" si="411"/>
        <v>23479.135657214691</v>
      </c>
      <c r="W337" s="386">
        <f t="shared" si="412"/>
        <v>22150.126969160505</v>
      </c>
      <c r="X337" s="375">
        <f t="shared" si="413"/>
        <v>20123966254.783516</v>
      </c>
      <c r="Y337" s="379" t="s">
        <v>318</v>
      </c>
      <c r="Z337" s="379" t="str">
        <f t="shared" si="414"/>
        <v>CUMPLE</v>
      </c>
      <c r="AA337" s="383" t="str">
        <f t="shared" si="415"/>
        <v>CUMPLE</v>
      </c>
      <c r="AB337" s="387"/>
      <c r="AC337" s="967"/>
      <c r="AD337" s="969"/>
      <c r="AE337" s="383" t="str">
        <f t="shared" si="416"/>
        <v/>
      </c>
      <c r="AF337" s="388" t="str">
        <f>IF(AE337&lt;&gt;"",(SUMIFS($X337:$X345,$M337:$M345,F337,AA337:AA345,"CUMPLE")),"")</f>
        <v/>
      </c>
      <c r="AG337" s="388" t="str">
        <f>IF(AF337&lt;&gt;"",IF(G337&gt;0,(IF(AF337&gt;=($G337*$H333),"CUMPLE","NO CUMPLE")),""),"")</f>
        <v/>
      </c>
      <c r="AH337" s="387"/>
      <c r="AI337" s="973"/>
      <c r="AJ337" s="971"/>
    </row>
    <row r="338" spans="1:36" ht="66" x14ac:dyDescent="0.25">
      <c r="A338" s="963"/>
      <c r="B338" s="373">
        <v>6</v>
      </c>
      <c r="C338" s="220" t="str">
        <f>IF(Proponentes!H228="X",Proponentes!$B$223,"")</f>
        <v/>
      </c>
      <c r="D338" s="374" t="str">
        <f t="shared" si="354"/>
        <v/>
      </c>
      <c r="E338" s="375" t="str">
        <f>IF(D338="","",$AO$8)</f>
        <v/>
      </c>
      <c r="F338" s="220" t="str">
        <f>IF(Proponentes!D228&gt;0,Proponentes!D228,"")</f>
        <v/>
      </c>
      <c r="G338" s="376" t="str">
        <f>IF(Proponentes!F228&gt;0,Proponentes!F228,"")</f>
        <v/>
      </c>
      <c r="H338" s="965"/>
      <c r="I338" s="967"/>
      <c r="J338" s="389" t="s">
        <v>696</v>
      </c>
      <c r="K338" s="380">
        <v>6</v>
      </c>
      <c r="L338" s="380" t="s">
        <v>697</v>
      </c>
      <c r="M338" s="379" t="s">
        <v>89</v>
      </c>
      <c r="N338" s="380" t="s">
        <v>317</v>
      </c>
      <c r="O338" s="381">
        <v>1</v>
      </c>
      <c r="P338" s="382">
        <v>41137</v>
      </c>
      <c r="Q338" s="382">
        <v>43799</v>
      </c>
      <c r="R338" s="383" t="str">
        <f t="shared" si="345"/>
        <v>CUMPLE</v>
      </c>
      <c r="S338" s="379">
        <f t="shared" si="409"/>
        <v>88</v>
      </c>
      <c r="T338" s="384">
        <v>114794445832</v>
      </c>
      <c r="U338" s="375">
        <f t="shared" si="410"/>
        <v>114794445832</v>
      </c>
      <c r="V338" s="385">
        <f t="shared" si="411"/>
        <v>202566.51814363862</v>
      </c>
      <c r="W338" s="386">
        <f t="shared" si="412"/>
        <v>138621.21469938994</v>
      </c>
      <c r="X338" s="375">
        <f t="shared" si="413"/>
        <v>125940977705.97794</v>
      </c>
      <c r="Y338" s="379" t="s">
        <v>318</v>
      </c>
      <c r="Z338" s="379" t="str">
        <f t="shared" si="414"/>
        <v>CUMPLE</v>
      </c>
      <c r="AA338" s="383" t="str">
        <f t="shared" si="415"/>
        <v>CUMPLE</v>
      </c>
      <c r="AB338" s="387"/>
      <c r="AC338" s="967"/>
      <c r="AD338" s="969"/>
      <c r="AE338" s="383" t="str">
        <f t="shared" si="416"/>
        <v/>
      </c>
      <c r="AF338" s="388" t="str">
        <f>IF(AE338&lt;&gt;"",(SUMIFS($X338:$X345,$M338:$M345,F338,AA338:AA345,"CUMPLE")),"")</f>
        <v/>
      </c>
      <c r="AG338" s="388" t="str">
        <f>IF(AF338&lt;&gt;"",IF(G338&gt;0,(IF(AF338&gt;=($G338*$H333),"CUMPLE","NO CUMPLE")),""),"")</f>
        <v/>
      </c>
      <c r="AH338" s="387"/>
      <c r="AI338" s="973"/>
      <c r="AJ338" s="971"/>
    </row>
    <row r="339" spans="1:36" ht="49.5" x14ac:dyDescent="0.25">
      <c r="A339" s="963"/>
      <c r="B339" s="373">
        <v>7</v>
      </c>
      <c r="C339" s="220" t="str">
        <f>IF(Proponentes!H229="X",Proponentes!$B$223,"")</f>
        <v xml:space="preserve">UNION TEMPORAL PROVIG 2021  </v>
      </c>
      <c r="D339" s="374" t="str">
        <f t="shared" si="354"/>
        <v xml:space="preserve">UNION TEMPORAL PROVIG 2021  </v>
      </c>
      <c r="E339" s="375">
        <f>IF(D339="","",$AO$9)</f>
        <v>34957158037</v>
      </c>
      <c r="F339" s="220" t="str">
        <f>IF(Proponentes!D229&gt;0,Proponentes!D229,"")</f>
        <v/>
      </c>
      <c r="G339" s="376" t="str">
        <f>IF(Proponentes!F229&gt;0,Proponentes!F229,"")</f>
        <v/>
      </c>
      <c r="H339" s="965"/>
      <c r="I339" s="967"/>
      <c r="J339" s="389"/>
      <c r="K339" s="378"/>
      <c r="L339" s="380"/>
      <c r="M339" s="379"/>
      <c r="N339" s="380"/>
      <c r="O339" s="381"/>
      <c r="P339" s="382"/>
      <c r="Q339" s="382"/>
      <c r="R339" s="383" t="str">
        <f t="shared" si="345"/>
        <v/>
      </c>
      <c r="S339" s="379" t="str">
        <f t="shared" si="409"/>
        <v/>
      </c>
      <c r="T339" s="391"/>
      <c r="U339" s="375" t="str">
        <f t="shared" si="410"/>
        <v/>
      </c>
      <c r="V339" s="385" t="str">
        <f t="shared" si="411"/>
        <v/>
      </c>
      <c r="W339" s="386" t="str">
        <f t="shared" si="412"/>
        <v/>
      </c>
      <c r="X339" s="375" t="str">
        <f t="shared" si="413"/>
        <v/>
      </c>
      <c r="Y339" s="379"/>
      <c r="Z339" s="379" t="str">
        <f t="shared" si="414"/>
        <v/>
      </c>
      <c r="AA339" s="383" t="str">
        <f t="shared" si="415"/>
        <v/>
      </c>
      <c r="AB339" s="387"/>
      <c r="AC339" s="967"/>
      <c r="AD339" s="969"/>
      <c r="AE339" s="383" t="str">
        <f t="shared" si="416"/>
        <v/>
      </c>
      <c r="AF339" s="388" t="str">
        <f>IF(AE339&lt;&gt;"",(SUMIFS($X339:$X345,$M339:$M345,F339,AA339:AA345,"CUMPLE")),"")</f>
        <v/>
      </c>
      <c r="AG339" s="388" t="str">
        <f>IF(AF339&lt;&gt;"",IF(G339&gt;0,(IF(AF339&gt;=($G339*$H333),"CUMPLE","NO CUMPLE")),""),"")</f>
        <v/>
      </c>
      <c r="AH339" s="387"/>
      <c r="AI339" s="973"/>
      <c r="AJ339" s="971"/>
    </row>
    <row r="340" spans="1:36" ht="49.5" x14ac:dyDescent="0.25">
      <c r="A340" s="963"/>
      <c r="B340" s="373">
        <v>8</v>
      </c>
      <c r="C340" s="220" t="str">
        <f>IF(Proponentes!H230="X",Proponentes!$B$223,"")</f>
        <v xml:space="preserve">UNION TEMPORAL PROVIG 2021  </v>
      </c>
      <c r="D340" s="374" t="str">
        <f t="shared" si="354"/>
        <v xml:space="preserve">UNION TEMPORAL PROVIG 2021  </v>
      </c>
      <c r="E340" s="375">
        <f>IF(D340="","",$AO$10)</f>
        <v>19803878581</v>
      </c>
      <c r="F340" s="220"/>
      <c r="G340" s="376"/>
      <c r="H340" s="965"/>
      <c r="I340" s="967"/>
      <c r="J340" s="389"/>
      <c r="K340" s="380"/>
      <c r="L340" s="380"/>
      <c r="M340" s="379"/>
      <c r="N340" s="380"/>
      <c r="O340" s="381"/>
      <c r="P340" s="382"/>
      <c r="Q340" s="382"/>
      <c r="R340" s="383" t="str">
        <f t="shared" si="345"/>
        <v/>
      </c>
      <c r="S340" s="379"/>
      <c r="T340" s="391"/>
      <c r="U340" s="375" t="str">
        <f t="shared" si="410"/>
        <v/>
      </c>
      <c r="V340" s="385"/>
      <c r="W340" s="386" t="str">
        <f t="shared" si="412"/>
        <v/>
      </c>
      <c r="X340" s="375" t="str">
        <f t="shared" si="413"/>
        <v/>
      </c>
      <c r="Y340" s="379"/>
      <c r="Z340" s="379" t="str">
        <f t="shared" si="414"/>
        <v/>
      </c>
      <c r="AA340" s="383" t="str">
        <f t="shared" si="415"/>
        <v/>
      </c>
      <c r="AB340" s="387"/>
      <c r="AC340" s="967"/>
      <c r="AD340" s="969"/>
      <c r="AE340" s="383"/>
      <c r="AF340" s="388"/>
      <c r="AG340" s="388" t="str">
        <f>IF(AF340&lt;&gt;"",IF(G340&gt;0,(IF(AF340&gt;=($G340*$H333),"CUMPLE","NO CUMPLE")),""),"")</f>
        <v/>
      </c>
      <c r="AH340" s="387"/>
      <c r="AI340" s="973"/>
      <c r="AJ340" s="971"/>
    </row>
    <row r="341" spans="1:36" x14ac:dyDescent="0.25">
      <c r="A341" s="963"/>
      <c r="B341" s="373">
        <v>9</v>
      </c>
      <c r="C341" s="220" t="str">
        <f>IF(Proponentes!H231="X",Proponentes!$B$223,"")</f>
        <v/>
      </c>
      <c r="D341" s="374" t="str">
        <f t="shared" si="354"/>
        <v/>
      </c>
      <c r="E341" s="375" t="str">
        <f>IF(D341="","",$AO$11)</f>
        <v/>
      </c>
      <c r="F341" s="220"/>
      <c r="G341" s="376"/>
      <c r="H341" s="965"/>
      <c r="I341" s="967"/>
      <c r="J341" s="389"/>
      <c r="K341" s="380"/>
      <c r="L341" s="380"/>
      <c r="M341" s="379"/>
      <c r="N341" s="380"/>
      <c r="O341" s="381"/>
      <c r="P341" s="382"/>
      <c r="Q341" s="382"/>
      <c r="R341" s="383" t="str">
        <f t="shared" si="345"/>
        <v/>
      </c>
      <c r="S341" s="383"/>
      <c r="T341" s="391"/>
      <c r="U341" s="375" t="str">
        <f t="shared" si="410"/>
        <v/>
      </c>
      <c r="V341" s="392"/>
      <c r="W341" s="386" t="str">
        <f t="shared" si="412"/>
        <v/>
      </c>
      <c r="X341" s="375" t="str">
        <f t="shared" si="413"/>
        <v/>
      </c>
      <c r="Y341" s="379"/>
      <c r="Z341" s="379" t="str">
        <f t="shared" si="414"/>
        <v/>
      </c>
      <c r="AA341" s="383" t="str">
        <f t="shared" si="415"/>
        <v/>
      </c>
      <c r="AB341" s="387"/>
      <c r="AC341" s="967"/>
      <c r="AD341" s="969"/>
      <c r="AE341" s="383"/>
      <c r="AF341" s="388"/>
      <c r="AG341" s="388" t="str">
        <f>IF(AF341&lt;&gt;"",IF(G341&gt;0,(IF(AF341&gt;=($G341*$H333),"CUMPLE","NO CUMPLE")),""),"")</f>
        <v/>
      </c>
      <c r="AH341" s="393"/>
      <c r="AI341" s="973"/>
      <c r="AJ341" s="971"/>
    </row>
    <row r="342" spans="1:36" x14ac:dyDescent="0.25">
      <c r="A342" s="963"/>
      <c r="B342" s="373">
        <v>10</v>
      </c>
      <c r="C342" s="220" t="str">
        <f>IF(Proponentes!H232="X",Proponentes!$B$223,"")</f>
        <v/>
      </c>
      <c r="D342" s="374" t="str">
        <f t="shared" si="354"/>
        <v/>
      </c>
      <c r="E342" s="375" t="str">
        <f>IF(D342="","",$AO$12)</f>
        <v/>
      </c>
      <c r="F342" s="220"/>
      <c r="G342" s="376"/>
      <c r="H342" s="965"/>
      <c r="I342" s="967"/>
      <c r="J342" s="389"/>
      <c r="K342" s="378"/>
      <c r="L342" s="380"/>
      <c r="M342" s="379"/>
      <c r="N342" s="380"/>
      <c r="O342" s="381"/>
      <c r="P342" s="382"/>
      <c r="Q342" s="382"/>
      <c r="R342" s="383" t="str">
        <f t="shared" si="345"/>
        <v/>
      </c>
      <c r="S342" s="383"/>
      <c r="T342" s="391"/>
      <c r="U342" s="375" t="str">
        <f t="shared" si="410"/>
        <v/>
      </c>
      <c r="V342" s="392"/>
      <c r="W342" s="386" t="str">
        <f t="shared" si="412"/>
        <v/>
      </c>
      <c r="X342" s="375" t="str">
        <f t="shared" si="413"/>
        <v/>
      </c>
      <c r="Y342" s="379"/>
      <c r="Z342" s="379" t="str">
        <f t="shared" si="414"/>
        <v/>
      </c>
      <c r="AA342" s="383" t="str">
        <f t="shared" si="415"/>
        <v/>
      </c>
      <c r="AB342" s="387"/>
      <c r="AC342" s="967"/>
      <c r="AD342" s="969"/>
      <c r="AE342" s="383"/>
      <c r="AF342" s="388"/>
      <c r="AG342" s="388" t="str">
        <f>IF(AF342&lt;&gt;"",IF(G342&gt;0,(IF(AF342&gt;=($G342*$H333),"CUMPLE","NO CUMPLE")),""),"")</f>
        <v/>
      </c>
      <c r="AH342" s="393"/>
      <c r="AI342" s="973"/>
      <c r="AJ342" s="971"/>
    </row>
    <row r="343" spans="1:36" ht="49.5" x14ac:dyDescent="0.25">
      <c r="A343" s="963"/>
      <c r="B343" s="373">
        <v>11</v>
      </c>
      <c r="C343" s="220" t="str">
        <f>IF(Proponentes!H233="X",Proponentes!$B$223,"")</f>
        <v xml:space="preserve">UNION TEMPORAL PROVIG 2021  </v>
      </c>
      <c r="D343" s="374" t="str">
        <f t="shared" si="354"/>
        <v xml:space="preserve">UNION TEMPORAL PROVIG 2021  </v>
      </c>
      <c r="E343" s="375">
        <f>IF(D343="","",$AO$13)</f>
        <v>32820666236</v>
      </c>
      <c r="F343" s="220" t="str">
        <f>IF(Proponentes!D233&gt;0,Proponentes!D233,"")</f>
        <v/>
      </c>
      <c r="G343" s="376" t="str">
        <f>IF(Proponentes!F233&gt;0,Proponentes!F233,"")</f>
        <v/>
      </c>
      <c r="H343" s="965"/>
      <c r="I343" s="967"/>
      <c r="J343" s="389"/>
      <c r="K343" s="380"/>
      <c r="L343" s="380"/>
      <c r="M343" s="379"/>
      <c r="N343" s="380"/>
      <c r="O343" s="381"/>
      <c r="P343" s="382"/>
      <c r="Q343" s="382"/>
      <c r="R343" s="383" t="str">
        <f t="shared" si="345"/>
        <v/>
      </c>
      <c r="S343" s="383" t="str">
        <f t="shared" ref="S343:S344" si="417">IF(P343&gt;0,ROUND(((YEAR(Q343)-YEAR($P343))*12)+(MONTH(Q343)-MONTH($P343))+((DAY(Q343)-DAY($P343)+1)/30),0),"")</f>
        <v/>
      </c>
      <c r="T343" s="391"/>
      <c r="U343" s="375" t="str">
        <f t="shared" si="410"/>
        <v/>
      </c>
      <c r="V343" s="392" t="str">
        <f>IFERROR(U343/VLOOKUP(YEAR(P343),$AQ$2:$AR$11,2,FALSE),"")</f>
        <v/>
      </c>
      <c r="W343" s="386" t="str">
        <f t="shared" si="412"/>
        <v/>
      </c>
      <c r="X343" s="375" t="str">
        <f t="shared" si="413"/>
        <v/>
      </c>
      <c r="Y343" s="379"/>
      <c r="Z343" s="379" t="str">
        <f t="shared" si="414"/>
        <v/>
      </c>
      <c r="AA343" s="383" t="str">
        <f t="shared" si="415"/>
        <v/>
      </c>
      <c r="AB343" s="387"/>
      <c r="AC343" s="967"/>
      <c r="AD343" s="969"/>
      <c r="AE343" s="383" t="str">
        <f>IF(F343&lt;&gt;"",F343,"")</f>
        <v/>
      </c>
      <c r="AF343" s="388" t="str">
        <f>IF(AE343&lt;&gt;"",(SUMIFS($X343:$X345,$M343:$M345,F343,AA343:AA345,"CUMPLE")),"")</f>
        <v/>
      </c>
      <c r="AG343" s="388" t="str">
        <f>IF(AF343&lt;&gt;"",IF(G343&gt;0,(IF(AF343&gt;=($G343*$H333),"CUMPLE","NO CUMPLE")),""),"")</f>
        <v/>
      </c>
      <c r="AH343" s="393"/>
      <c r="AI343" s="973"/>
      <c r="AJ343" s="971"/>
    </row>
    <row r="344" spans="1:36" x14ac:dyDescent="0.25">
      <c r="A344" s="963"/>
      <c r="B344" s="373">
        <v>12</v>
      </c>
      <c r="C344" s="220" t="str">
        <f>IF(Proponentes!H234="X",Proponentes!$B$223,"")</f>
        <v/>
      </c>
      <c r="D344" s="374" t="str">
        <f t="shared" si="354"/>
        <v/>
      </c>
      <c r="E344" s="375" t="str">
        <f>IF(D344="","",$AO$14)</f>
        <v/>
      </c>
      <c r="F344" s="220" t="str">
        <f>IF(Proponentes!D234&gt;0,Proponentes!D234,"")</f>
        <v/>
      </c>
      <c r="G344" s="376" t="str">
        <f>IF(Proponentes!F234&gt;0,Proponentes!F234,"")</f>
        <v/>
      </c>
      <c r="H344" s="965"/>
      <c r="I344" s="967"/>
      <c r="J344" s="389"/>
      <c r="K344" s="380"/>
      <c r="L344" s="380"/>
      <c r="M344" s="379"/>
      <c r="N344" s="380"/>
      <c r="O344" s="381"/>
      <c r="P344" s="382"/>
      <c r="Q344" s="382"/>
      <c r="R344" s="383" t="str">
        <f t="shared" si="345"/>
        <v/>
      </c>
      <c r="S344" s="383" t="str">
        <f t="shared" si="417"/>
        <v/>
      </c>
      <c r="T344" s="391"/>
      <c r="U344" s="375" t="str">
        <f t="shared" si="410"/>
        <v/>
      </c>
      <c r="V344" s="392" t="str">
        <f>IFERROR(U344/VLOOKUP(YEAR(P344),$AQ$2:$AR$11,2,FALSE),"")</f>
        <v/>
      </c>
      <c r="W344" s="386" t="str">
        <f t="shared" si="412"/>
        <v/>
      </c>
      <c r="X344" s="375" t="str">
        <f t="shared" si="413"/>
        <v/>
      </c>
      <c r="Y344" s="379"/>
      <c r="Z344" s="379" t="str">
        <f t="shared" si="414"/>
        <v/>
      </c>
      <c r="AA344" s="383" t="str">
        <f t="shared" si="415"/>
        <v/>
      </c>
      <c r="AB344" s="387"/>
      <c r="AC344" s="967"/>
      <c r="AD344" s="969"/>
      <c r="AE344" s="383" t="str">
        <f>IF(F344&lt;&gt;"",F344,"")</f>
        <v/>
      </c>
      <c r="AF344" s="388" t="str">
        <f>IF(AE344&lt;&gt;"",(SUMIFS($X344:$X345,$M344:$M345,F344,AA344:AA345,"CUMPLE")),"")</f>
        <v/>
      </c>
      <c r="AG344" s="388" t="str">
        <f>IF(AF344&lt;&gt;"",IF(G344&gt;0,(IF(AF344&gt;=($G344*$H333),"CUMPLE","NO CUMPLE")),""),"")</f>
        <v/>
      </c>
      <c r="AH344" s="393"/>
      <c r="AI344" s="973"/>
      <c r="AJ344" s="971"/>
    </row>
    <row r="345" spans="1:36" x14ac:dyDescent="0.25">
      <c r="A345" s="69">
        <v>18</v>
      </c>
      <c r="B345" s="394"/>
      <c r="C345" s="222"/>
      <c r="D345" s="395" t="s">
        <v>270</v>
      </c>
      <c r="E345" s="396">
        <f t="shared" ref="E345" si="418">SUM(E333:E344)</f>
        <v>156242531301</v>
      </c>
      <c r="F345" s="394"/>
      <c r="G345" s="397">
        <f t="shared" ref="G345" si="419">IF((SUM(G333:G344))&gt;1,"ERROR &gt; 100%",SUM(G333:G344))</f>
        <v>1</v>
      </c>
      <c r="H345" s="396">
        <f t="shared" ref="H345:I345" si="420">SUM(H333:H344)</f>
        <v>156242531301</v>
      </c>
      <c r="I345" s="398">
        <f t="shared" si="420"/>
        <v>171973.64885649944</v>
      </c>
      <c r="J345" s="399"/>
      <c r="K345" s="399"/>
      <c r="L345" s="399"/>
      <c r="M345" s="400"/>
      <c r="N345" s="400"/>
      <c r="O345" s="400"/>
      <c r="P345" s="400"/>
      <c r="Q345" s="400"/>
      <c r="R345" s="394">
        <f t="shared" ref="R345" si="421">COUNTIF(R333:R344,"NO CUMPLE")</f>
        <v>0</v>
      </c>
      <c r="S345" s="400">
        <f t="shared" ref="S345:X345" si="422">SUM(S333:S344)</f>
        <v>195</v>
      </c>
      <c r="T345" s="401"/>
      <c r="U345" s="396">
        <f t="shared" si="422"/>
        <v>223985083306.69</v>
      </c>
      <c r="V345" s="402">
        <f t="shared" si="422"/>
        <v>371322.53293427429</v>
      </c>
      <c r="W345" s="403">
        <f t="shared" si="422"/>
        <v>274797.58311155712</v>
      </c>
      <c r="X345" s="401">
        <f t="shared" si="422"/>
        <v>249660748994.01053</v>
      </c>
      <c r="Y345" s="400"/>
      <c r="Z345" s="400"/>
      <c r="AA345" s="394"/>
      <c r="AB345" s="400"/>
      <c r="AC345" s="394"/>
      <c r="AD345" s="394">
        <f t="shared" ref="AD345" si="423">COUNTIF(AD333:AD344,"NO CUMPLE")</f>
        <v>0</v>
      </c>
      <c r="AE345" s="394"/>
      <c r="AF345" s="394"/>
      <c r="AG345" s="394"/>
      <c r="AH345" s="400"/>
      <c r="AI345" s="400"/>
      <c r="AJ345" s="404"/>
    </row>
    <row r="346" spans="1:36" ht="66" x14ac:dyDescent="0.25">
      <c r="A346" s="990">
        <f t="shared" ref="A346" si="424">A358</f>
        <v>19</v>
      </c>
      <c r="B346" s="373">
        <v>1</v>
      </c>
      <c r="C346" s="220" t="str">
        <f>IF(Proponentes!H236="X",Proponentes!$B$236,"")</f>
        <v>UNION TEMPORAL EDUCACION PSC 2021</v>
      </c>
      <c r="D346" s="374" t="str">
        <f t="shared" si="354"/>
        <v>UNION TEMPORAL EDUCACION PSC 2021</v>
      </c>
      <c r="E346" s="375">
        <f>IF(D346="","",$AO$3)</f>
        <v>20036397801</v>
      </c>
      <c r="F346" s="220" t="str">
        <f>IF(Proponentes!D236&gt;0,Proponentes!D236,"")</f>
        <v xml:space="preserve">VIGILANCIA Y SEGURIDAD CELTA LTDA </v>
      </c>
      <c r="G346" s="376">
        <f>IF(Proponentes!F236&gt;0,Proponentes!F236,"")</f>
        <v>0.14000000000000001</v>
      </c>
      <c r="H346" s="964">
        <f t="shared" ref="H346" si="425">SUM(E346:E357)</f>
        <v>20036397801</v>
      </c>
      <c r="I346" s="966">
        <f>IF($F346&gt;0,(G358*H346)/$AR$13,"")</f>
        <v>22053.741776239756</v>
      </c>
      <c r="J346" s="377" t="s">
        <v>332</v>
      </c>
      <c r="K346" s="378">
        <v>1</v>
      </c>
      <c r="L346" s="377" t="s">
        <v>698</v>
      </c>
      <c r="M346" s="379" t="s">
        <v>94</v>
      </c>
      <c r="N346" s="380" t="s">
        <v>317</v>
      </c>
      <c r="O346" s="381">
        <v>1</v>
      </c>
      <c r="P346" s="382">
        <v>40695</v>
      </c>
      <c r="Q346" s="382">
        <v>44196</v>
      </c>
      <c r="R346" s="383" t="str">
        <f t="shared" si="345"/>
        <v>CUMPLE</v>
      </c>
      <c r="S346" s="379">
        <f t="shared" ref="S346:S352" si="426">IF(P346&gt;0,ROUND(((YEAR(Q346)-YEAR($P346))*12)+(MONTH(Q346)-MONTH($P346))+((DAY(Q346)-DAY($P346)+1)/30),0),"")</f>
        <v>115</v>
      </c>
      <c r="T346" s="384">
        <v>5873210554</v>
      </c>
      <c r="U346" s="375">
        <f t="shared" ref="U346:U357" si="427">IF(T346&gt;0,T346*O346,"")</f>
        <v>5873210554</v>
      </c>
      <c r="V346" s="385">
        <f t="shared" ref="V346:V352" si="428">IFERROR(U346/VLOOKUP(YEAR(P346),$AQ$2:$AR$11,2,FALSE),"")</f>
        <v>10965.665709484691</v>
      </c>
      <c r="W346" s="386">
        <f t="shared" ref="W346:W357" si="429">IF(R346="CUMPLE",IFERROR(U346/VLOOKUP(YEAR(Q346),$AQ$3:$AR$13,2,FALSE),""),"")</f>
        <v>6690.8071104792307</v>
      </c>
      <c r="X346" s="375">
        <f t="shared" ref="X346:X357" si="430">IFERROR(W346*$AR$13,"")</f>
        <v>6078772220.8552532</v>
      </c>
      <c r="Y346" s="379" t="s">
        <v>318</v>
      </c>
      <c r="Z346" s="379" t="str">
        <f t="shared" ref="Z346:Z357" si="431">IF(T346&gt;0,IF(X346&gt;=$Z$18,"CUMPLE","NO CUMPLE"),"")</f>
        <v>CUMPLE</v>
      </c>
      <c r="AA346" s="383" t="str">
        <f t="shared" ref="AA346:AA357" si="432">IF(N346&gt;0,IF(N346="CUMPLE",IF(R346="CUMPLE",IF(Y346="INCLUIDA",IF(Z346="CUMPLE","CUMPLE","NO CUMPLE"),"NO CUMPLE"),"NO CUMPLE"),"NO CUMPLE"),"")</f>
        <v>CUMPLE</v>
      </c>
      <c r="AB346" s="379"/>
      <c r="AC346" s="966">
        <f>IF(F346&gt;0,SUMIFS(W346:W356,AA346:AA356,"CUMPLE"),"")</f>
        <v>23735.063601133494</v>
      </c>
      <c r="AD346" s="968" t="str">
        <f>IF($F346&gt;0,IF(AC346&lt;I346,"NO CUMPLE","CUMPLE"),"")</f>
        <v>CUMPLE</v>
      </c>
      <c r="AE346" s="383" t="str">
        <f t="shared" ref="AE346:AE352" si="433">IF(F346&lt;&gt;"",F346,"")</f>
        <v xml:space="preserve">VIGILANCIA Y SEGURIDAD CELTA LTDA </v>
      </c>
      <c r="AF346" s="388">
        <f>IF(AE346&lt;&gt;"",(SUMIFS($X346:$X356,$M346:$M356,F346,AA346:AA356,"CUMPLE")),"")</f>
        <v>2967064209.9223199</v>
      </c>
      <c r="AG346" s="388" t="str">
        <f>IF(AF346&lt;&gt;"",IF(G346&gt;0,(IF(AF346&gt;=($G346*$H346),"CUMPLE","NO CUMPLE")),""),"")</f>
        <v>CUMPLE</v>
      </c>
      <c r="AH346" s="379"/>
      <c r="AI346" s="972" t="str">
        <f>IF(AC346&gt;I346,IF((COUNTIF(AG346:AG356,"NO CUMPLE"))&lt;1,"HABILITADO","RECHAZADO"),"")</f>
        <v>HABILITADO</v>
      </c>
      <c r="AJ346" s="970"/>
    </row>
    <row r="347" spans="1:36" ht="49.5" x14ac:dyDescent="0.25">
      <c r="A347" s="991"/>
      <c r="B347" s="373">
        <v>2</v>
      </c>
      <c r="C347" s="220" t="str">
        <f>IF(Proponentes!H237="X",Proponentes!$B$236,"")</f>
        <v/>
      </c>
      <c r="D347" s="374" t="str">
        <f t="shared" si="354"/>
        <v/>
      </c>
      <c r="E347" s="375" t="str">
        <f>IF(D347="","",$AO$4)</f>
        <v/>
      </c>
      <c r="F347" s="220" t="str">
        <f>IF(Proponentes!D237&gt;0,Proponentes!D237,"")</f>
        <v>SEGURIDAD SURAMERICANA LTDA</v>
      </c>
      <c r="G347" s="376">
        <f>IF(Proponentes!F237&gt;0,Proponentes!F237,"")</f>
        <v>0.43</v>
      </c>
      <c r="H347" s="965"/>
      <c r="I347" s="967"/>
      <c r="J347" s="389" t="s">
        <v>332</v>
      </c>
      <c r="K347" s="380">
        <v>2</v>
      </c>
      <c r="L347" s="378" t="s">
        <v>699</v>
      </c>
      <c r="M347" s="379" t="s">
        <v>94</v>
      </c>
      <c r="N347" s="380" t="s">
        <v>317</v>
      </c>
      <c r="O347" s="381">
        <v>1</v>
      </c>
      <c r="P347" s="382">
        <v>41275</v>
      </c>
      <c r="Q347" s="382">
        <v>43100</v>
      </c>
      <c r="R347" s="383" t="str">
        <f t="shared" si="345"/>
        <v>CUMPLE</v>
      </c>
      <c r="S347" s="379">
        <f t="shared" si="426"/>
        <v>60</v>
      </c>
      <c r="T347" s="384">
        <v>2560349207</v>
      </c>
      <c r="U347" s="375">
        <f t="shared" si="427"/>
        <v>2560349207</v>
      </c>
      <c r="V347" s="385">
        <f t="shared" si="428"/>
        <v>4343.255652247668</v>
      </c>
      <c r="W347" s="386">
        <f t="shared" si="429"/>
        <v>3470.6387503609108</v>
      </c>
      <c r="X347" s="375">
        <f t="shared" si="430"/>
        <v>3153165541.3103967</v>
      </c>
      <c r="Y347" s="379" t="s">
        <v>318</v>
      </c>
      <c r="Z347" s="379" t="str">
        <f t="shared" si="431"/>
        <v>CUMPLE</v>
      </c>
      <c r="AA347" s="383" t="str">
        <f t="shared" si="432"/>
        <v>CUMPLE</v>
      </c>
      <c r="AB347" s="387"/>
      <c r="AC347" s="967"/>
      <c r="AD347" s="969"/>
      <c r="AE347" s="383" t="str">
        <f t="shared" si="433"/>
        <v>SEGURIDAD SURAMERICANA LTDA</v>
      </c>
      <c r="AF347" s="388">
        <f>IF(AE347&lt;&gt;"",(SUMIFS($X346:$X356,$M346:$M356,F347,AA346:AA356,"CUMPLE")),"")</f>
        <v>9231937762.1656494</v>
      </c>
      <c r="AG347" s="388" t="str">
        <f>IF(AF347&lt;&gt;"",IF(G347&gt;0,(IF(AF347&gt;=($G347*$H346),"CUMPLE","NO CUMPLE")),""),"")</f>
        <v>CUMPLE</v>
      </c>
      <c r="AH347" s="387"/>
      <c r="AI347" s="973"/>
      <c r="AJ347" s="971"/>
    </row>
    <row r="348" spans="1:36" ht="49.5" x14ac:dyDescent="0.25">
      <c r="A348" s="991"/>
      <c r="B348" s="373">
        <v>3</v>
      </c>
      <c r="C348" s="220" t="str">
        <f>IF(Proponentes!H238="X",Proponentes!$B$236,"")</f>
        <v/>
      </c>
      <c r="D348" s="374" t="str">
        <f t="shared" si="354"/>
        <v/>
      </c>
      <c r="E348" s="375" t="str">
        <f>IF(D348="","",$AO$5)</f>
        <v/>
      </c>
      <c r="F348" s="220" t="str">
        <f>IF(Proponentes!D238&gt;0,Proponentes!D238,"")</f>
        <v>PRISMA COMPAÑÍA DE SEGURIDAD LTDA</v>
      </c>
      <c r="G348" s="376">
        <f>IF(Proponentes!F238&gt;0,Proponentes!F238,"")</f>
        <v>0.43</v>
      </c>
      <c r="H348" s="965"/>
      <c r="I348" s="967"/>
      <c r="J348" s="389" t="s">
        <v>332</v>
      </c>
      <c r="K348" s="380">
        <v>3</v>
      </c>
      <c r="L348" s="380" t="s">
        <v>700</v>
      </c>
      <c r="M348" s="379" t="s">
        <v>96</v>
      </c>
      <c r="N348" s="380" t="s">
        <v>317</v>
      </c>
      <c r="O348" s="381">
        <v>0.8</v>
      </c>
      <c r="P348" s="382">
        <v>42103</v>
      </c>
      <c r="Q348" s="382">
        <v>42508</v>
      </c>
      <c r="R348" s="383" t="str">
        <f t="shared" si="345"/>
        <v>CUMPLE</v>
      </c>
      <c r="S348" s="379">
        <f t="shared" si="426"/>
        <v>13</v>
      </c>
      <c r="T348" s="384">
        <v>8883470601</v>
      </c>
      <c r="U348" s="375">
        <f t="shared" si="427"/>
        <v>7106776480.8000002</v>
      </c>
      <c r="V348" s="385">
        <f t="shared" si="428"/>
        <v>11029.372981764569</v>
      </c>
      <c r="W348" s="386">
        <f t="shared" si="429"/>
        <v>10307.817741259401</v>
      </c>
      <c r="X348" s="375">
        <f t="shared" si="430"/>
        <v>9364920421.1954384</v>
      </c>
      <c r="Y348" s="379" t="s">
        <v>318</v>
      </c>
      <c r="Z348" s="379" t="str">
        <f t="shared" si="431"/>
        <v>CUMPLE</v>
      </c>
      <c r="AA348" s="383" t="str">
        <f t="shared" si="432"/>
        <v>CUMPLE</v>
      </c>
      <c r="AB348" s="387"/>
      <c r="AC348" s="967"/>
      <c r="AD348" s="969"/>
      <c r="AE348" s="383" t="str">
        <f t="shared" si="433"/>
        <v>PRISMA COMPAÑÍA DE SEGURIDAD LTDA</v>
      </c>
      <c r="AF348" s="388">
        <f>IF(AE348&lt;&gt;"",(SUMIFS($X346:$X356,$M346:$M356,F348,AA346:AA356,"CUMPLE")),"")</f>
        <v>9364920421.1954384</v>
      </c>
      <c r="AG348" s="388" t="str">
        <f>IF(AF348&lt;&gt;"",IF(G348&gt;0,(IF(AF348&gt;=($G348*$H346),"CUMPLE","NO CUMPLE")),""),"")</f>
        <v>CUMPLE</v>
      </c>
      <c r="AH348" s="387"/>
      <c r="AI348" s="973"/>
      <c r="AJ348" s="971"/>
    </row>
    <row r="349" spans="1:36" ht="49.5" x14ac:dyDescent="0.25">
      <c r="A349" s="991"/>
      <c r="B349" s="373">
        <v>4</v>
      </c>
      <c r="C349" s="220" t="str">
        <f>IF(Proponentes!H239="X",Proponentes!$B$236,"")</f>
        <v/>
      </c>
      <c r="D349" s="374" t="str">
        <f t="shared" si="354"/>
        <v/>
      </c>
      <c r="E349" s="375" t="str">
        <f>IF(D349="","",$AO$6)</f>
        <v/>
      </c>
      <c r="F349" s="220" t="str">
        <f>IF(Proponentes!D239&gt;0,Proponentes!D239,"")</f>
        <v/>
      </c>
      <c r="G349" s="376" t="str">
        <f>IF(Proponentes!F239&gt;0,Proponentes!F239,"")</f>
        <v/>
      </c>
      <c r="H349" s="965"/>
      <c r="I349" s="967"/>
      <c r="J349" s="389"/>
      <c r="K349" s="378">
        <v>4</v>
      </c>
      <c r="L349" s="380" t="s">
        <v>701</v>
      </c>
      <c r="M349" s="379" t="s">
        <v>92</v>
      </c>
      <c r="N349" s="380" t="s">
        <v>317</v>
      </c>
      <c r="O349" s="381">
        <v>1</v>
      </c>
      <c r="P349" s="382">
        <v>42036</v>
      </c>
      <c r="Q349" s="382">
        <v>43496</v>
      </c>
      <c r="R349" s="383" t="str">
        <f t="shared" si="345"/>
        <v>CUMPLE</v>
      </c>
      <c r="S349" s="379">
        <f t="shared" si="426"/>
        <v>48</v>
      </c>
      <c r="T349" s="384">
        <v>2704461232</v>
      </c>
      <c r="U349" s="375">
        <f t="shared" si="427"/>
        <v>2704461232</v>
      </c>
      <c r="V349" s="385">
        <f t="shared" si="428"/>
        <v>4197.1928796461552</v>
      </c>
      <c r="W349" s="386">
        <f t="shared" si="429"/>
        <v>3265.7999990339517</v>
      </c>
      <c r="X349" s="375">
        <f t="shared" si="430"/>
        <v>2967064209.9223199</v>
      </c>
      <c r="Y349" s="379" t="s">
        <v>318</v>
      </c>
      <c r="Z349" s="379" t="str">
        <f t="shared" si="431"/>
        <v>CUMPLE</v>
      </c>
      <c r="AA349" s="383" t="str">
        <f t="shared" si="432"/>
        <v>CUMPLE</v>
      </c>
      <c r="AB349" s="387"/>
      <c r="AC349" s="967"/>
      <c r="AD349" s="969"/>
      <c r="AE349" s="383" t="str">
        <f t="shared" si="433"/>
        <v/>
      </c>
      <c r="AF349" s="388" t="str">
        <f>IF(AE349&lt;&gt;"",(SUMIFS($X346:$X356,$M346:$M356,F349,AA346:AA356,"CUMPLE")),"")</f>
        <v/>
      </c>
      <c r="AG349" s="388" t="str">
        <f>IF(AF349&lt;&gt;"",IF(G349&gt;0,(IF(AF349&gt;=($G349*$H346),"CUMPLE","NO CUMPLE")),""),"")</f>
        <v/>
      </c>
      <c r="AH349" s="387"/>
      <c r="AI349" s="973"/>
      <c r="AJ349" s="971"/>
    </row>
    <row r="350" spans="1:36" x14ac:dyDescent="0.25">
      <c r="A350" s="991"/>
      <c r="B350" s="373">
        <v>5</v>
      </c>
      <c r="C350" s="220" t="str">
        <f>IF(Proponentes!H240="X",Proponentes!$B$236,"")</f>
        <v/>
      </c>
      <c r="D350" s="374" t="str">
        <f t="shared" si="354"/>
        <v/>
      </c>
      <c r="E350" s="375" t="str">
        <f>IF(D350="","",$AO$7)</f>
        <v/>
      </c>
      <c r="F350" s="220" t="str">
        <f>IF(Proponentes!D240&gt;0,Proponentes!D240,"")</f>
        <v/>
      </c>
      <c r="G350" s="376" t="str">
        <f>IF(Proponentes!F240&gt;0,Proponentes!F240,"")</f>
        <v/>
      </c>
      <c r="H350" s="965"/>
      <c r="I350" s="967"/>
      <c r="J350" s="389"/>
      <c r="K350" s="380"/>
      <c r="L350" s="380"/>
      <c r="M350" s="379"/>
      <c r="N350" s="380"/>
      <c r="O350" s="381"/>
      <c r="P350" s="382"/>
      <c r="Q350" s="382"/>
      <c r="R350" s="383" t="str">
        <f t="shared" si="345"/>
        <v/>
      </c>
      <c r="S350" s="379" t="str">
        <f t="shared" si="426"/>
        <v/>
      </c>
      <c r="T350" s="384"/>
      <c r="U350" s="375" t="str">
        <f t="shared" si="427"/>
        <v/>
      </c>
      <c r="V350" s="385" t="str">
        <f t="shared" si="428"/>
        <v/>
      </c>
      <c r="W350" s="386" t="str">
        <f t="shared" si="429"/>
        <v/>
      </c>
      <c r="X350" s="375" t="str">
        <f t="shared" si="430"/>
        <v/>
      </c>
      <c r="Y350" s="379"/>
      <c r="Z350" s="379" t="str">
        <f t="shared" si="431"/>
        <v/>
      </c>
      <c r="AA350" s="383" t="str">
        <f t="shared" si="432"/>
        <v/>
      </c>
      <c r="AB350" s="387"/>
      <c r="AC350" s="967"/>
      <c r="AD350" s="969"/>
      <c r="AE350" s="383" t="str">
        <f t="shared" si="433"/>
        <v/>
      </c>
      <c r="AF350" s="388" t="str">
        <f>IF(AE350&lt;&gt;"",(SUMIFS($X350:$X358,$M350:$M358,F350,AA350:AA358,"CUMPLE")),"")</f>
        <v/>
      </c>
      <c r="AG350" s="388" t="str">
        <f>IF(AF350&lt;&gt;"",IF(G350&gt;0,(IF(AF350&gt;=($G350*$H346),"CUMPLE","NO CUMPLE")),""),"")</f>
        <v/>
      </c>
      <c r="AH350" s="387"/>
      <c r="AI350" s="973"/>
      <c r="AJ350" s="971"/>
    </row>
    <row r="351" spans="1:36" x14ac:dyDescent="0.25">
      <c r="A351" s="991"/>
      <c r="B351" s="373">
        <v>6</v>
      </c>
      <c r="C351" s="220" t="str">
        <f>IF(Proponentes!H241="X",Proponentes!$B$236,"")</f>
        <v/>
      </c>
      <c r="D351" s="374" t="str">
        <f t="shared" si="354"/>
        <v/>
      </c>
      <c r="E351" s="375" t="str">
        <f>IF(D351="","",$AO$8)</f>
        <v/>
      </c>
      <c r="F351" s="220" t="str">
        <f>IF(Proponentes!D241&gt;0,Proponentes!D241,"")</f>
        <v/>
      </c>
      <c r="G351" s="376" t="str">
        <f>IF(Proponentes!F241&gt;0,Proponentes!F241,"")</f>
        <v/>
      </c>
      <c r="H351" s="965"/>
      <c r="I351" s="967"/>
      <c r="J351" s="389"/>
      <c r="K351" s="380"/>
      <c r="L351" s="380"/>
      <c r="M351" s="379"/>
      <c r="N351" s="380"/>
      <c r="O351" s="381"/>
      <c r="P351" s="382"/>
      <c r="Q351" s="382"/>
      <c r="R351" s="383" t="str">
        <f t="shared" si="345"/>
        <v/>
      </c>
      <c r="S351" s="379" t="str">
        <f t="shared" si="426"/>
        <v/>
      </c>
      <c r="T351" s="384"/>
      <c r="U351" s="375" t="str">
        <f t="shared" si="427"/>
        <v/>
      </c>
      <c r="V351" s="385" t="str">
        <f t="shared" si="428"/>
        <v/>
      </c>
      <c r="W351" s="386" t="str">
        <f t="shared" si="429"/>
        <v/>
      </c>
      <c r="X351" s="375" t="str">
        <f t="shared" si="430"/>
        <v/>
      </c>
      <c r="Y351" s="379"/>
      <c r="Z351" s="379" t="str">
        <f t="shared" si="431"/>
        <v/>
      </c>
      <c r="AA351" s="383" t="str">
        <f t="shared" si="432"/>
        <v/>
      </c>
      <c r="AB351" s="387"/>
      <c r="AC351" s="967"/>
      <c r="AD351" s="969"/>
      <c r="AE351" s="383" t="str">
        <f t="shared" si="433"/>
        <v/>
      </c>
      <c r="AF351" s="388" t="str">
        <f>IF(AE351&lt;&gt;"",(SUMIFS($X351:$X358,$M351:$M358,F351,AA351:AA358,"CUMPLE")),"")</f>
        <v/>
      </c>
      <c r="AG351" s="388" t="str">
        <f>IF(AF351&lt;&gt;"",IF(G351&gt;0,(IF(AF351&gt;=($G351*$H346),"CUMPLE","NO CUMPLE")),""),"")</f>
        <v/>
      </c>
      <c r="AH351" s="387"/>
      <c r="AI351" s="973"/>
      <c r="AJ351" s="971"/>
    </row>
    <row r="352" spans="1:36" x14ac:dyDescent="0.25">
      <c r="A352" s="991"/>
      <c r="B352" s="373">
        <v>7</v>
      </c>
      <c r="C352" s="220" t="str">
        <f>IF(Proponentes!H242="X",Proponentes!$B$236,"")</f>
        <v/>
      </c>
      <c r="D352" s="374" t="str">
        <f t="shared" si="354"/>
        <v/>
      </c>
      <c r="E352" s="375" t="str">
        <f>IF(D352="","",$AO$9)</f>
        <v/>
      </c>
      <c r="F352" s="220" t="str">
        <f>IF(Proponentes!D242&gt;0,Proponentes!D242,"")</f>
        <v/>
      </c>
      <c r="G352" s="376" t="str">
        <f>IF(Proponentes!F242&gt;0,Proponentes!F242,"")</f>
        <v/>
      </c>
      <c r="H352" s="965"/>
      <c r="I352" s="967"/>
      <c r="J352" s="389"/>
      <c r="K352" s="378"/>
      <c r="L352" s="380"/>
      <c r="M352" s="379"/>
      <c r="N352" s="380"/>
      <c r="O352" s="381"/>
      <c r="P352" s="382"/>
      <c r="Q352" s="382"/>
      <c r="R352" s="383" t="str">
        <f t="shared" si="345"/>
        <v/>
      </c>
      <c r="S352" s="379" t="str">
        <f t="shared" si="426"/>
        <v/>
      </c>
      <c r="T352" s="391"/>
      <c r="U352" s="375" t="str">
        <f t="shared" si="427"/>
        <v/>
      </c>
      <c r="V352" s="385" t="str">
        <f t="shared" si="428"/>
        <v/>
      </c>
      <c r="W352" s="386" t="str">
        <f t="shared" si="429"/>
        <v/>
      </c>
      <c r="X352" s="375" t="str">
        <f t="shared" si="430"/>
        <v/>
      </c>
      <c r="Y352" s="379"/>
      <c r="Z352" s="379" t="str">
        <f t="shared" si="431"/>
        <v/>
      </c>
      <c r="AA352" s="383" t="str">
        <f t="shared" si="432"/>
        <v/>
      </c>
      <c r="AB352" s="387"/>
      <c r="AC352" s="967"/>
      <c r="AD352" s="969"/>
      <c r="AE352" s="383" t="str">
        <f t="shared" si="433"/>
        <v/>
      </c>
      <c r="AF352" s="388" t="str">
        <f>IF(AE352&lt;&gt;"",(SUMIFS($X352:$X358,$M352:$M358,F352,AA352:AA358,"CUMPLE")),"")</f>
        <v/>
      </c>
      <c r="AG352" s="388" t="str">
        <f>IF(AF352&lt;&gt;"",IF(G352&gt;0,(IF(AF352&gt;=($G352*$H346),"CUMPLE","NO CUMPLE")),""),"")</f>
        <v/>
      </c>
      <c r="AH352" s="387"/>
      <c r="AI352" s="973"/>
      <c r="AJ352" s="971"/>
    </row>
    <row r="353" spans="1:36" x14ac:dyDescent="0.25">
      <c r="A353" s="991"/>
      <c r="B353" s="373">
        <v>8</v>
      </c>
      <c r="C353" s="220" t="str">
        <f>IF(Proponentes!H243="X",Proponentes!$B$236,"")</f>
        <v/>
      </c>
      <c r="D353" s="374" t="str">
        <f t="shared" si="354"/>
        <v/>
      </c>
      <c r="E353" s="375" t="str">
        <f>IF(D353="","",$AO$10)</f>
        <v/>
      </c>
      <c r="F353" s="220"/>
      <c r="G353" s="376"/>
      <c r="H353" s="965"/>
      <c r="I353" s="967"/>
      <c r="J353" s="389"/>
      <c r="K353" s="380"/>
      <c r="L353" s="380"/>
      <c r="M353" s="379"/>
      <c r="N353" s="380"/>
      <c r="O353" s="381"/>
      <c r="P353" s="382"/>
      <c r="Q353" s="382"/>
      <c r="R353" s="383" t="str">
        <f t="shared" si="345"/>
        <v/>
      </c>
      <c r="S353" s="379"/>
      <c r="T353" s="391"/>
      <c r="U353" s="375" t="str">
        <f t="shared" si="427"/>
        <v/>
      </c>
      <c r="V353" s="385"/>
      <c r="W353" s="386" t="str">
        <f t="shared" si="429"/>
        <v/>
      </c>
      <c r="X353" s="375" t="str">
        <f t="shared" si="430"/>
        <v/>
      </c>
      <c r="Y353" s="379"/>
      <c r="Z353" s="379" t="str">
        <f t="shared" si="431"/>
        <v/>
      </c>
      <c r="AA353" s="383" t="str">
        <f t="shared" si="432"/>
        <v/>
      </c>
      <c r="AB353" s="387"/>
      <c r="AC353" s="967"/>
      <c r="AD353" s="969"/>
      <c r="AE353" s="383"/>
      <c r="AF353" s="388"/>
      <c r="AG353" s="388" t="str">
        <f>IF(AF353&lt;&gt;"",IF(G353&gt;0,(IF(AF353&gt;=($G353*$H346),"CUMPLE","NO CUMPLE")),""),"")</f>
        <v/>
      </c>
      <c r="AH353" s="387"/>
      <c r="AI353" s="973"/>
      <c r="AJ353" s="971"/>
    </row>
    <row r="354" spans="1:36" x14ac:dyDescent="0.25">
      <c r="A354" s="991"/>
      <c r="B354" s="373">
        <v>9</v>
      </c>
      <c r="C354" s="220" t="str">
        <f>IF(Proponentes!H244="X",Proponentes!$B$236,"")</f>
        <v/>
      </c>
      <c r="D354" s="374" t="str">
        <f t="shared" si="354"/>
        <v/>
      </c>
      <c r="E354" s="375" t="str">
        <f>IF(D354="","",$AO$11)</f>
        <v/>
      </c>
      <c r="F354" s="220"/>
      <c r="G354" s="376"/>
      <c r="H354" s="965"/>
      <c r="I354" s="967"/>
      <c r="J354" s="389"/>
      <c r="K354" s="380"/>
      <c r="L354" s="380"/>
      <c r="M354" s="379"/>
      <c r="N354" s="380"/>
      <c r="O354" s="381"/>
      <c r="P354" s="382"/>
      <c r="Q354" s="382"/>
      <c r="R354" s="383" t="str">
        <f t="shared" si="345"/>
        <v/>
      </c>
      <c r="S354" s="383"/>
      <c r="T354" s="391"/>
      <c r="U354" s="375" t="str">
        <f t="shared" si="427"/>
        <v/>
      </c>
      <c r="V354" s="392"/>
      <c r="W354" s="386" t="str">
        <f t="shared" si="429"/>
        <v/>
      </c>
      <c r="X354" s="375" t="str">
        <f t="shared" si="430"/>
        <v/>
      </c>
      <c r="Y354" s="379"/>
      <c r="Z354" s="379" t="str">
        <f t="shared" si="431"/>
        <v/>
      </c>
      <c r="AA354" s="383" t="str">
        <f t="shared" si="432"/>
        <v/>
      </c>
      <c r="AB354" s="387"/>
      <c r="AC354" s="967"/>
      <c r="AD354" s="969"/>
      <c r="AE354" s="383"/>
      <c r="AF354" s="388"/>
      <c r="AG354" s="388" t="str">
        <f>IF(AF354&lt;&gt;"",IF(G354&gt;0,(IF(AF354&gt;=($G354*$H346),"CUMPLE","NO CUMPLE")),""),"")</f>
        <v/>
      </c>
      <c r="AH354" s="393"/>
      <c r="AI354" s="973"/>
      <c r="AJ354" s="971"/>
    </row>
    <row r="355" spans="1:36" x14ac:dyDescent="0.25">
      <c r="A355" s="991"/>
      <c r="B355" s="373">
        <v>10</v>
      </c>
      <c r="C355" s="220" t="str">
        <f>IF(Proponentes!H245="X",Proponentes!$B$236,"")</f>
        <v/>
      </c>
      <c r="D355" s="374" t="str">
        <f t="shared" si="354"/>
        <v/>
      </c>
      <c r="E355" s="375" t="str">
        <f>IF(D355="","",$AO$12)</f>
        <v/>
      </c>
      <c r="F355" s="220"/>
      <c r="G355" s="376"/>
      <c r="H355" s="965"/>
      <c r="I355" s="967"/>
      <c r="J355" s="389"/>
      <c r="K355" s="378"/>
      <c r="L355" s="380"/>
      <c r="M355" s="379"/>
      <c r="N355" s="380"/>
      <c r="O355" s="381"/>
      <c r="P355" s="382"/>
      <c r="Q355" s="382"/>
      <c r="R355" s="383" t="str">
        <f t="shared" si="345"/>
        <v/>
      </c>
      <c r="S355" s="383"/>
      <c r="T355" s="391"/>
      <c r="U355" s="375" t="str">
        <f t="shared" si="427"/>
        <v/>
      </c>
      <c r="V355" s="392"/>
      <c r="W355" s="386" t="str">
        <f t="shared" si="429"/>
        <v/>
      </c>
      <c r="X355" s="375" t="str">
        <f t="shared" si="430"/>
        <v/>
      </c>
      <c r="Y355" s="379"/>
      <c r="Z355" s="379" t="str">
        <f t="shared" si="431"/>
        <v/>
      </c>
      <c r="AA355" s="383" t="str">
        <f t="shared" si="432"/>
        <v/>
      </c>
      <c r="AB355" s="387"/>
      <c r="AC355" s="967"/>
      <c r="AD355" s="969"/>
      <c r="AE355" s="383"/>
      <c r="AF355" s="388"/>
      <c r="AG355" s="388" t="str">
        <f>IF(AF355&lt;&gt;"",IF(G355&gt;0,(IF(AF355&gt;=($G355*$H346),"CUMPLE","NO CUMPLE")),""),"")</f>
        <v/>
      </c>
      <c r="AH355" s="393"/>
      <c r="AI355" s="973"/>
      <c r="AJ355" s="971"/>
    </row>
    <row r="356" spans="1:36" x14ac:dyDescent="0.25">
      <c r="A356" s="991"/>
      <c r="B356" s="373">
        <v>11</v>
      </c>
      <c r="C356" s="220" t="str">
        <f>IF(Proponentes!H246="X",Proponentes!$B$236,"")</f>
        <v/>
      </c>
      <c r="D356" s="374" t="str">
        <f t="shared" si="354"/>
        <v/>
      </c>
      <c r="E356" s="375" t="str">
        <f>IF(D356="","",$AO$13)</f>
        <v/>
      </c>
      <c r="F356" s="220" t="str">
        <f>IF(Proponentes!D246&gt;0,Proponentes!D246,"")</f>
        <v/>
      </c>
      <c r="G356" s="376" t="str">
        <f>IF(Proponentes!F246&gt;0,Proponentes!F246,"")</f>
        <v/>
      </c>
      <c r="H356" s="965"/>
      <c r="I356" s="967"/>
      <c r="J356" s="389"/>
      <c r="K356" s="380"/>
      <c r="L356" s="380"/>
      <c r="M356" s="379"/>
      <c r="N356" s="380"/>
      <c r="O356" s="381"/>
      <c r="P356" s="382"/>
      <c r="Q356" s="382"/>
      <c r="R356" s="383" t="str">
        <f t="shared" si="345"/>
        <v/>
      </c>
      <c r="S356" s="383" t="str">
        <f t="shared" ref="S356:S357" si="434">IF(P356&gt;0,ROUND(((YEAR(Q356)-YEAR($P356))*12)+(MONTH(Q356)-MONTH($P356))+((DAY(Q356)-DAY($P356)+1)/30),0),"")</f>
        <v/>
      </c>
      <c r="T356" s="391"/>
      <c r="U356" s="375" t="str">
        <f t="shared" si="427"/>
        <v/>
      </c>
      <c r="V356" s="392" t="str">
        <f>IFERROR(U356/VLOOKUP(YEAR(P356),$AQ$2:$AR$11,2,FALSE),"")</f>
        <v/>
      </c>
      <c r="W356" s="386" t="str">
        <f t="shared" si="429"/>
        <v/>
      </c>
      <c r="X356" s="375" t="str">
        <f t="shared" si="430"/>
        <v/>
      </c>
      <c r="Y356" s="379"/>
      <c r="Z356" s="379" t="str">
        <f t="shared" si="431"/>
        <v/>
      </c>
      <c r="AA356" s="383" t="str">
        <f t="shared" si="432"/>
        <v/>
      </c>
      <c r="AB356" s="387"/>
      <c r="AC356" s="967"/>
      <c r="AD356" s="969"/>
      <c r="AE356" s="383" t="str">
        <f>IF(F356&lt;&gt;"",F356,"")</f>
        <v/>
      </c>
      <c r="AF356" s="388" t="str">
        <f>IF(AE356&lt;&gt;"",(SUMIFS($X356:$X358,$M356:$M358,F356,AA356:AA358,"CUMPLE")),"")</f>
        <v/>
      </c>
      <c r="AG356" s="388" t="str">
        <f>IF(AF356&lt;&gt;"",IF(G356&gt;0,(IF(AF356&gt;=($G356*$H346),"CUMPLE","NO CUMPLE")),""),"")</f>
        <v/>
      </c>
      <c r="AH356" s="393"/>
      <c r="AI356" s="973"/>
      <c r="AJ356" s="971"/>
    </row>
    <row r="357" spans="1:36" x14ac:dyDescent="0.25">
      <c r="A357" s="991"/>
      <c r="B357" s="373">
        <v>12</v>
      </c>
      <c r="C357" s="220" t="str">
        <f>IF(Proponentes!H247="X",Proponentes!$B$236,"")</f>
        <v/>
      </c>
      <c r="D357" s="374" t="str">
        <f t="shared" si="354"/>
        <v/>
      </c>
      <c r="E357" s="375" t="str">
        <f>IF(D357="","",$AO$14)</f>
        <v/>
      </c>
      <c r="F357" s="220" t="str">
        <f>IF(Proponentes!D247&gt;0,Proponentes!D247,"")</f>
        <v/>
      </c>
      <c r="G357" s="376" t="str">
        <f>IF(Proponentes!F247&gt;0,Proponentes!F247,"")</f>
        <v/>
      </c>
      <c r="H357" s="965"/>
      <c r="I357" s="967"/>
      <c r="J357" s="389"/>
      <c r="K357" s="380"/>
      <c r="L357" s="380"/>
      <c r="M357" s="379"/>
      <c r="N357" s="380"/>
      <c r="O357" s="381"/>
      <c r="P357" s="382"/>
      <c r="Q357" s="382"/>
      <c r="R357" s="383" t="str">
        <f t="shared" si="345"/>
        <v/>
      </c>
      <c r="S357" s="383" t="str">
        <f t="shared" si="434"/>
        <v/>
      </c>
      <c r="T357" s="391"/>
      <c r="U357" s="375" t="str">
        <f t="shared" si="427"/>
        <v/>
      </c>
      <c r="V357" s="392" t="str">
        <f>IFERROR(U357/VLOOKUP(YEAR(P357),$AQ$2:$AR$11,2,FALSE),"")</f>
        <v/>
      </c>
      <c r="W357" s="386" t="str">
        <f t="shared" si="429"/>
        <v/>
      </c>
      <c r="X357" s="375" t="str">
        <f t="shared" si="430"/>
        <v/>
      </c>
      <c r="Y357" s="379"/>
      <c r="Z357" s="379" t="str">
        <f t="shared" si="431"/>
        <v/>
      </c>
      <c r="AA357" s="383" t="str">
        <f t="shared" si="432"/>
        <v/>
      </c>
      <c r="AB357" s="387"/>
      <c r="AC357" s="967"/>
      <c r="AD357" s="969"/>
      <c r="AE357" s="383" t="str">
        <f>IF(F357&lt;&gt;"",F357,"")</f>
        <v/>
      </c>
      <c r="AF357" s="388" t="str">
        <f>IF(AE357&lt;&gt;"",(SUMIFS($X357:$X358,$M357:$M358,F357,AA357:AA358,"CUMPLE")),"")</f>
        <v/>
      </c>
      <c r="AG357" s="388" t="str">
        <f>IF(AF357&lt;&gt;"",IF(G357&gt;0,(IF(AF357&gt;=($G357*$H346),"CUMPLE","NO CUMPLE")),""),"")</f>
        <v/>
      </c>
      <c r="AH357" s="393"/>
      <c r="AI357" s="973"/>
      <c r="AJ357" s="971"/>
    </row>
    <row r="358" spans="1:36" x14ac:dyDescent="0.25">
      <c r="A358" s="69">
        <v>19</v>
      </c>
      <c r="B358" s="394"/>
      <c r="C358" s="222"/>
      <c r="D358" s="395" t="s">
        <v>270</v>
      </c>
      <c r="E358" s="396">
        <f t="shared" ref="E358" si="435">SUM(E346:E357)</f>
        <v>20036397801</v>
      </c>
      <c r="F358" s="394"/>
      <c r="G358" s="397">
        <f t="shared" ref="G358" si="436">IF((SUM(G346:G357))&gt;1,"ERROR &gt; 100%",SUM(G346:G357))</f>
        <v>1</v>
      </c>
      <c r="H358" s="396">
        <f t="shared" ref="H358:I358" si="437">SUM(H346:H357)</f>
        <v>20036397801</v>
      </c>
      <c r="I358" s="398">
        <f t="shared" si="437"/>
        <v>22053.741776239756</v>
      </c>
      <c r="J358" s="399"/>
      <c r="K358" s="399"/>
      <c r="L358" s="399"/>
      <c r="M358" s="400"/>
      <c r="N358" s="400"/>
      <c r="O358" s="400"/>
      <c r="P358" s="400"/>
      <c r="Q358" s="400"/>
      <c r="R358" s="394">
        <f t="shared" ref="R358" si="438">COUNTIF(R346:R357,"NO CUMPLE")</f>
        <v>0</v>
      </c>
      <c r="S358" s="400">
        <f t="shared" ref="S358:X358" si="439">SUM(S346:S357)</f>
        <v>236</v>
      </c>
      <c r="T358" s="401"/>
      <c r="U358" s="396">
        <f t="shared" si="439"/>
        <v>18244797473.799999</v>
      </c>
      <c r="V358" s="402">
        <f t="shared" si="439"/>
        <v>30535.487223143082</v>
      </c>
      <c r="W358" s="403">
        <f t="shared" si="439"/>
        <v>23735.063601133494</v>
      </c>
      <c r="X358" s="401">
        <f t="shared" si="439"/>
        <v>21563922393.283409</v>
      </c>
      <c r="Y358" s="400"/>
      <c r="Z358" s="400"/>
      <c r="AA358" s="394"/>
      <c r="AB358" s="400"/>
      <c r="AC358" s="394"/>
      <c r="AD358" s="394">
        <f t="shared" ref="AD358" si="440">COUNTIF(AD346:AD357,"NO CUMPLE")</f>
        <v>0</v>
      </c>
      <c r="AE358" s="394"/>
      <c r="AF358" s="394"/>
      <c r="AG358" s="394"/>
      <c r="AH358" s="400"/>
      <c r="AI358" s="400"/>
      <c r="AJ358" s="404"/>
    </row>
    <row r="359" spans="1:36" ht="49.5" x14ac:dyDescent="0.25">
      <c r="A359" s="962">
        <f>A397</f>
        <v>20</v>
      </c>
      <c r="B359" s="373">
        <v>1</v>
      </c>
      <c r="C359" s="220" t="str">
        <f>IF(Proponentes!H249="X",Proponentes!$B$249,"")</f>
        <v/>
      </c>
      <c r="D359" s="374" t="str">
        <f t="shared" si="354"/>
        <v/>
      </c>
      <c r="E359" s="375" t="str">
        <f>IF(D359="","",$AO$3)</f>
        <v/>
      </c>
      <c r="F359" s="220" t="str">
        <f>IF(Proponentes!D249&gt;0,Proponentes!D249,"")</f>
        <v>CUSTODIAR LIMITADA</v>
      </c>
      <c r="G359" s="376">
        <f>IF(Proponentes!F249&gt;0,Proponentes!F249,"")</f>
        <v>0.15</v>
      </c>
      <c r="H359" s="964">
        <f t="shared" ref="H359" si="441">SUM(E359:E396)</f>
        <v>251376578333</v>
      </c>
      <c r="I359" s="966">
        <f>IF($F359&gt;0,(G397*H359)/$AR$13,"")</f>
        <v>276686.16895168659</v>
      </c>
      <c r="J359" s="377" t="s">
        <v>341</v>
      </c>
      <c r="K359" s="378">
        <v>1</v>
      </c>
      <c r="L359" s="431" t="s">
        <v>702</v>
      </c>
      <c r="M359" s="379" t="s">
        <v>99</v>
      </c>
      <c r="N359" s="379" t="s">
        <v>317</v>
      </c>
      <c r="O359" s="381">
        <v>0.3</v>
      </c>
      <c r="P359" s="382">
        <v>41242</v>
      </c>
      <c r="Q359" s="382">
        <v>41732</v>
      </c>
      <c r="R359" s="383" t="str">
        <f t="shared" si="345"/>
        <v>CUMPLE</v>
      </c>
      <c r="S359" s="379">
        <f t="shared" ref="S359:S365" si="442">IF(P359&gt;0,ROUND(((YEAR(Q359)-YEAR($P359))*12)+(MONTH(Q359)-MONTH($P359))+((DAY(Q359)-DAY($P359)+1)/30),0),"")</f>
        <v>16</v>
      </c>
      <c r="T359" s="384">
        <v>14796918428</v>
      </c>
      <c r="U359" s="375">
        <f>IF(T359&gt;0,T359*O359,"")</f>
        <v>4439075528.3999996</v>
      </c>
      <c r="V359" s="385">
        <f t="shared" ref="V359:V365" si="443">IFERROR(U359/VLOOKUP(YEAR(P359),$AQ$2:$AR$11,2,FALSE),"")</f>
        <v>7833.2019205929055</v>
      </c>
      <c r="W359" s="386">
        <f t="shared" ref="W359:W396" si="444">IF(R359="CUMPLE",IFERROR(U359/VLOOKUP(YEAR(Q359),$AQ$3:$AR$13,2,FALSE),""),"")</f>
        <v>7206.291442207792</v>
      </c>
      <c r="X359" s="375">
        <f t="shared" ref="X359:X396" si="445">IFERROR(W359*$AR$13,"")</f>
        <v>6547103138.8232765</v>
      </c>
      <c r="Y359" s="379" t="s">
        <v>318</v>
      </c>
      <c r="Z359" s="379" t="str">
        <f t="shared" ref="Z359:Z396" si="446">IF(T359&gt;0,IF(X359&gt;=$Z$18,"CUMPLE","NO CUMPLE"),"")</f>
        <v>CUMPLE</v>
      </c>
      <c r="AA359" s="383" t="str">
        <f t="shared" ref="AA359:AA396" si="447">IF(N359&gt;0,IF(N359="CUMPLE",IF(R359="CUMPLE",IF(Y359="INCLUIDA",IF(Z359="CUMPLE","CUMPLE","NO CUMPLE"),"NO CUMPLE"),"NO CUMPLE"),"NO CUMPLE"),"")</f>
        <v>CUMPLE</v>
      </c>
      <c r="AB359" s="379"/>
      <c r="AC359" s="966">
        <f>IF(F359&gt;0,SUMIFS(W359:W396,AA359:AA396,"CUMPLE"),"")</f>
        <v>491544.64075071574</v>
      </c>
      <c r="AD359" s="968" t="str">
        <f>IF($F359&gt;0,IF(AC359&lt;I359,"NO CUMPLE","CUMPLE"),"")</f>
        <v>CUMPLE</v>
      </c>
      <c r="AE359" s="383" t="str">
        <f t="shared" ref="AE359:AE365" si="448">IF(F359&lt;&gt;"",F359,"")</f>
        <v>CUSTODIAR LIMITADA</v>
      </c>
      <c r="AF359" s="388">
        <f>IF(AE359&lt;&gt;"",(SUMIFS($X359:$X396,$M359:$M396,F359,AA359:AA396,"CUMPLE")),"")</f>
        <v>47733397660.611885</v>
      </c>
      <c r="AG359" s="388" t="str">
        <f>IF(AF359&lt;&gt;"",IF(G359&gt;0,(IF(AF359&gt;=($G359*$H359),"CUMPLE","NO CUMPLE")),""),"")</f>
        <v>CUMPLE</v>
      </c>
      <c r="AH359" s="379"/>
      <c r="AI359" s="972" t="str">
        <f>IF(AC359&gt;I359,IF((COUNTIF(AG359:AG369,"NO CUMPLE"))&lt;1,"HABILITADO","RECHAZADO"),"")</f>
        <v>HABILITADO</v>
      </c>
      <c r="AJ359" s="970"/>
    </row>
    <row r="360" spans="1:36" ht="82.5" x14ac:dyDescent="0.25">
      <c r="A360" s="963"/>
      <c r="B360" s="373">
        <v>2</v>
      </c>
      <c r="C360" s="220" t="str">
        <f>IF(Proponentes!H250="X",Proponentes!$B$249,"")</f>
        <v>UNION TEMPORAL SED DE SEGURIDAD</v>
      </c>
      <c r="D360" s="374" t="str">
        <f t="shared" si="354"/>
        <v>UNION TEMPORAL SED DE SEGURIDAD</v>
      </c>
      <c r="E360" s="375">
        <f>IF(D360="","",$AO$4)</f>
        <v>17613055238</v>
      </c>
      <c r="F360" s="220" t="str">
        <f>IF(Proponentes!D250&gt;0,Proponentes!D250,"")</f>
        <v>COLVISEG COLOMBIANA  DE VIGILANCIA Y SEGURIDAD LIMITADA</v>
      </c>
      <c r="G360" s="376">
        <f>IF(Proponentes!F250&gt;0,Proponentes!F250,"")</f>
        <v>0.52</v>
      </c>
      <c r="H360" s="965"/>
      <c r="I360" s="967"/>
      <c r="J360" s="389" t="s">
        <v>315</v>
      </c>
      <c r="K360" s="380">
        <v>2</v>
      </c>
      <c r="L360" s="431" t="s">
        <v>703</v>
      </c>
      <c r="M360" s="379" t="s">
        <v>99</v>
      </c>
      <c r="N360" s="380" t="s">
        <v>317</v>
      </c>
      <c r="O360" s="381">
        <v>0.65</v>
      </c>
      <c r="P360" s="382">
        <v>41438</v>
      </c>
      <c r="Q360" s="382">
        <v>41822</v>
      </c>
      <c r="R360" s="383" t="str">
        <f t="shared" si="345"/>
        <v>CUMPLE</v>
      </c>
      <c r="S360" s="379">
        <f t="shared" si="442"/>
        <v>13</v>
      </c>
      <c r="T360" s="384">
        <v>3425677188</v>
      </c>
      <c r="U360" s="375">
        <f t="shared" ref="U360:U396" si="449">IF(T360&gt;0,T360*O360,"")</f>
        <v>2226690172.2000003</v>
      </c>
      <c r="V360" s="385">
        <f t="shared" si="443"/>
        <v>3777.2522005089063</v>
      </c>
      <c r="W360" s="386">
        <f t="shared" si="444"/>
        <v>3614.7567730519486</v>
      </c>
      <c r="X360" s="375">
        <f t="shared" si="445"/>
        <v>3284100511.9937944</v>
      </c>
      <c r="Y360" s="379" t="s">
        <v>318</v>
      </c>
      <c r="Z360" s="379" t="str">
        <f t="shared" si="446"/>
        <v>CUMPLE</v>
      </c>
      <c r="AA360" s="383" t="str">
        <f t="shared" si="447"/>
        <v>CUMPLE</v>
      </c>
      <c r="AB360" s="387"/>
      <c r="AC360" s="967"/>
      <c r="AD360" s="969"/>
      <c r="AE360" s="383" t="str">
        <f t="shared" si="448"/>
        <v>COLVISEG COLOMBIANA  DE VIGILANCIA Y SEGURIDAD LIMITADA</v>
      </c>
      <c r="AF360" s="388">
        <f>IF(AE360&lt;&gt;"",(SUMIFS($X359:$X396,$M359:$M396,F360,AA359:AA396,"CUMPLE")),"")</f>
        <v>255762367427.81006</v>
      </c>
      <c r="AG360" s="388" t="str">
        <f>IF(AF360&lt;&gt;"",IF(G360&gt;0,(IF(AF360&gt;=($G360*$H359),"CUMPLE","NO CUMPLE")),""),"")</f>
        <v>CUMPLE</v>
      </c>
      <c r="AH360" s="387"/>
      <c r="AI360" s="973"/>
      <c r="AJ360" s="971"/>
    </row>
    <row r="361" spans="1:36" ht="66" x14ac:dyDescent="0.25">
      <c r="A361" s="963"/>
      <c r="B361" s="373">
        <v>3</v>
      </c>
      <c r="C361" s="220" t="str">
        <f>IF(Proponentes!H251="X",Proponentes!$B$249,"")</f>
        <v>UNION TEMPORAL SED DE SEGURIDAD</v>
      </c>
      <c r="D361" s="374" t="str">
        <f t="shared" si="354"/>
        <v>UNION TEMPORAL SED DE SEGURIDAD</v>
      </c>
      <c r="E361" s="375">
        <f>IF(D361="","",$AO$5)</f>
        <v>22660325900</v>
      </c>
      <c r="F361" s="220" t="str">
        <f>IF(Proponentes!D251&gt;0,Proponentes!D251,"")</f>
        <v>GRANADINA DE VIGILANCIA LIMITADA</v>
      </c>
      <c r="G361" s="376">
        <f>IF(Proponentes!F251&gt;0,Proponentes!F251,"")</f>
        <v>0.33</v>
      </c>
      <c r="H361" s="965"/>
      <c r="I361" s="967"/>
      <c r="J361" s="389" t="s">
        <v>319</v>
      </c>
      <c r="K361" s="380">
        <v>3</v>
      </c>
      <c r="L361" s="427" t="s">
        <v>704</v>
      </c>
      <c r="M361" s="379" t="s">
        <v>99</v>
      </c>
      <c r="N361" s="380" t="s">
        <v>317</v>
      </c>
      <c r="O361" s="381">
        <v>0.92</v>
      </c>
      <c r="P361" s="382">
        <v>41791</v>
      </c>
      <c r="Q361" s="382">
        <v>42159</v>
      </c>
      <c r="R361" s="383" t="str">
        <f t="shared" si="345"/>
        <v>CUMPLE</v>
      </c>
      <c r="S361" s="379">
        <f t="shared" si="442"/>
        <v>12</v>
      </c>
      <c r="T361" s="384">
        <v>5081558340</v>
      </c>
      <c r="U361" s="375">
        <f>IF(T361&gt;0,T361*O361,"")</f>
        <v>4675033672.8000002</v>
      </c>
      <c r="V361" s="385">
        <f t="shared" si="443"/>
        <v>7589.340377922078</v>
      </c>
      <c r="W361" s="386">
        <f t="shared" si="444"/>
        <v>7255.4258908978045</v>
      </c>
      <c r="X361" s="375">
        <f t="shared" si="445"/>
        <v>6591743062.9538183</v>
      </c>
      <c r="Y361" s="379" t="s">
        <v>318</v>
      </c>
      <c r="Z361" s="379" t="str">
        <f t="shared" si="446"/>
        <v>CUMPLE</v>
      </c>
      <c r="AA361" s="383" t="str">
        <f t="shared" si="447"/>
        <v>CUMPLE</v>
      </c>
      <c r="AB361" s="387"/>
      <c r="AC361" s="967"/>
      <c r="AD361" s="969"/>
      <c r="AE361" s="383" t="str">
        <f t="shared" si="448"/>
        <v>GRANADINA DE VIGILANCIA LIMITADA</v>
      </c>
      <c r="AF361" s="388">
        <f>IF(AE361&lt;&gt;"",(SUMIFS($X359:$X396,$M359:$M396,F361,AA359:AA396,"CUMPLE")),"")</f>
        <v>143085321194.26273</v>
      </c>
      <c r="AG361" s="388" t="str">
        <f>IF(AF361&lt;&gt;"",IF(G361&gt;0,(IF(AF361&gt;=($G361*$H359),"CUMPLE","NO CUMPLE")),""),"")</f>
        <v>CUMPLE</v>
      </c>
      <c r="AH361" s="387"/>
      <c r="AI361" s="973"/>
      <c r="AJ361" s="971"/>
    </row>
    <row r="362" spans="1:36" ht="66" x14ac:dyDescent="0.25">
      <c r="A362" s="963"/>
      <c r="B362" s="373">
        <v>4</v>
      </c>
      <c r="C362" s="220" t="str">
        <f>IF(Proponentes!H252="X",Proponentes!$B$249,"")</f>
        <v>UNION TEMPORAL SED DE SEGURIDAD</v>
      </c>
      <c r="D362" s="374" t="str">
        <f t="shared" si="354"/>
        <v>UNION TEMPORAL SED DE SEGURIDAD</v>
      </c>
      <c r="E362" s="375">
        <f>IF(D362="","",$AO$6)</f>
        <v>32291205642</v>
      </c>
      <c r="F362" s="220" t="str">
        <f>IF(Proponentes!D252&gt;0,Proponentes!D252,"")</f>
        <v/>
      </c>
      <c r="G362" s="376" t="str">
        <f>IF(Proponentes!F252&gt;0,Proponentes!F252,"")</f>
        <v/>
      </c>
      <c r="H362" s="965"/>
      <c r="I362" s="967"/>
      <c r="J362" s="389" t="s">
        <v>315</v>
      </c>
      <c r="K362" s="378">
        <v>4</v>
      </c>
      <c r="L362" s="427" t="s">
        <v>705</v>
      </c>
      <c r="M362" s="379" t="s">
        <v>99</v>
      </c>
      <c r="N362" s="380" t="s">
        <v>317</v>
      </c>
      <c r="O362" s="381">
        <v>0.3</v>
      </c>
      <c r="P362" s="382">
        <v>42003</v>
      </c>
      <c r="Q362" s="382">
        <v>42366</v>
      </c>
      <c r="R362" s="383" t="str">
        <f t="shared" si="345"/>
        <v>CUMPLE</v>
      </c>
      <c r="S362" s="379">
        <f t="shared" si="442"/>
        <v>12</v>
      </c>
      <c r="T362" s="384">
        <v>9601016289</v>
      </c>
      <c r="U362" s="375">
        <f t="shared" si="449"/>
        <v>2880304886.6999998</v>
      </c>
      <c r="V362" s="385">
        <f t="shared" si="443"/>
        <v>4675.8196212662333</v>
      </c>
      <c r="W362" s="386">
        <f t="shared" si="444"/>
        <v>4470.093717234422</v>
      </c>
      <c r="X362" s="375">
        <f t="shared" si="445"/>
        <v>4061196364.5441203</v>
      </c>
      <c r="Y362" s="379" t="s">
        <v>318</v>
      </c>
      <c r="Z362" s="379" t="str">
        <f t="shared" si="446"/>
        <v>CUMPLE</v>
      </c>
      <c r="AA362" s="383" t="str">
        <f t="shared" si="447"/>
        <v>CUMPLE</v>
      </c>
      <c r="AB362" s="387"/>
      <c r="AC362" s="967"/>
      <c r="AD362" s="969"/>
      <c r="AE362" s="383" t="str">
        <f t="shared" si="448"/>
        <v/>
      </c>
      <c r="AF362" s="388" t="str">
        <f>IF(AE362&lt;&gt;"",(SUMIFS($X359:$X369,$M359:$M369,F362,AA359:AA369,"CUMPLE")),"")</f>
        <v/>
      </c>
      <c r="AG362" s="388" t="str">
        <f>IF(AF362&lt;&gt;"",IF(G362&gt;0,(IF(AF362&gt;=($G362*$H359),"CUMPLE","NO CUMPLE")),""),"")</f>
        <v/>
      </c>
      <c r="AH362" s="387"/>
      <c r="AI362" s="973"/>
      <c r="AJ362" s="971"/>
    </row>
    <row r="363" spans="1:36" ht="66" x14ac:dyDescent="0.25">
      <c r="A363" s="963"/>
      <c r="B363" s="373">
        <v>5</v>
      </c>
      <c r="C363" s="220" t="str">
        <f>IF(Proponentes!H253="X",Proponentes!$B$249,"")</f>
        <v>UNION TEMPORAL SED DE SEGURIDAD</v>
      </c>
      <c r="D363" s="374" t="str">
        <f t="shared" si="354"/>
        <v>UNION TEMPORAL SED DE SEGURIDAD</v>
      </c>
      <c r="E363" s="375">
        <f>IF(D363="","",$AO$7)</f>
        <v>31011375408</v>
      </c>
      <c r="F363" s="220" t="str">
        <f>IF(Proponentes!D253&gt;0,Proponentes!D253,"")</f>
        <v/>
      </c>
      <c r="G363" s="376" t="str">
        <f>IF(Proponentes!F253&gt;0,Proponentes!F253,"")</f>
        <v/>
      </c>
      <c r="H363" s="965"/>
      <c r="I363" s="967"/>
      <c r="J363" s="389" t="s">
        <v>494</v>
      </c>
      <c r="K363" s="380">
        <v>5</v>
      </c>
      <c r="L363" s="427" t="s">
        <v>706</v>
      </c>
      <c r="M363" s="379" t="s">
        <v>99</v>
      </c>
      <c r="N363" s="380" t="s">
        <v>317</v>
      </c>
      <c r="O363" s="381">
        <v>0.4</v>
      </c>
      <c r="P363" s="382">
        <v>42103</v>
      </c>
      <c r="Q363" s="382">
        <v>42510</v>
      </c>
      <c r="R363" s="383" t="str">
        <f t="shared" si="345"/>
        <v>CUMPLE</v>
      </c>
      <c r="S363" s="379">
        <f t="shared" si="442"/>
        <v>13</v>
      </c>
      <c r="T363" s="384">
        <v>11809560641</v>
      </c>
      <c r="U363" s="375">
        <f t="shared" si="449"/>
        <v>4723824256.4000006</v>
      </c>
      <c r="V363" s="385">
        <f t="shared" si="443"/>
        <v>7331.146514161559</v>
      </c>
      <c r="W363" s="386">
        <f t="shared" si="444"/>
        <v>6851.5338294740059</v>
      </c>
      <c r="X363" s="375">
        <f t="shared" si="445"/>
        <v>6224796623.9567003</v>
      </c>
      <c r="Y363" s="379" t="s">
        <v>318</v>
      </c>
      <c r="Z363" s="379" t="str">
        <f t="shared" si="446"/>
        <v>CUMPLE</v>
      </c>
      <c r="AA363" s="383" t="str">
        <f t="shared" si="447"/>
        <v>CUMPLE</v>
      </c>
      <c r="AB363" s="387"/>
      <c r="AC363" s="967"/>
      <c r="AD363" s="969"/>
      <c r="AE363" s="383" t="str">
        <f t="shared" si="448"/>
        <v/>
      </c>
      <c r="AF363" s="388" t="str">
        <f>IF(AE363&lt;&gt;"",(SUMIFS($X363:$X397,$M363:$M397,F363,AA363:AA397,"CUMPLE")),"")</f>
        <v/>
      </c>
      <c r="AG363" s="388" t="str">
        <f>IF(AF363&lt;&gt;"",IF(G363&gt;0,(IF(AF363&gt;=($G363*$H359),"CUMPLE","NO CUMPLE")),""),"")</f>
        <v/>
      </c>
      <c r="AH363" s="387"/>
      <c r="AI363" s="973"/>
      <c r="AJ363" s="971"/>
    </row>
    <row r="364" spans="1:36" ht="66" x14ac:dyDescent="0.25">
      <c r="A364" s="963"/>
      <c r="B364" s="373">
        <v>6</v>
      </c>
      <c r="C364" s="220" t="str">
        <f>IF(Proponentes!H254="X",Proponentes!$B$249,"")</f>
        <v>UNION TEMPORAL SED DE SEGURIDAD</v>
      </c>
      <c r="D364" s="374" t="str">
        <f t="shared" si="354"/>
        <v>UNION TEMPORAL SED DE SEGURIDAD</v>
      </c>
      <c r="E364" s="375">
        <f>IF(D364="","",$AO$8)</f>
        <v>26104086008</v>
      </c>
      <c r="F364" s="220" t="str">
        <f>IF(Proponentes!D254&gt;0,Proponentes!D254,"")</f>
        <v/>
      </c>
      <c r="G364" s="376" t="str">
        <f>IF(Proponentes!F254&gt;0,Proponentes!F254,"")</f>
        <v/>
      </c>
      <c r="H364" s="965"/>
      <c r="I364" s="967"/>
      <c r="J364" s="389" t="s">
        <v>341</v>
      </c>
      <c r="K364" s="380">
        <v>6</v>
      </c>
      <c r="L364" s="427" t="s">
        <v>707</v>
      </c>
      <c r="M364" s="379" t="s">
        <v>99</v>
      </c>
      <c r="N364" s="380" t="s">
        <v>317</v>
      </c>
      <c r="O364" s="381">
        <v>0.5</v>
      </c>
      <c r="P364" s="382">
        <v>42491</v>
      </c>
      <c r="Q364" s="382">
        <v>42921</v>
      </c>
      <c r="R364" s="383" t="str">
        <f t="shared" si="345"/>
        <v>CUMPLE</v>
      </c>
      <c r="S364" s="379">
        <f t="shared" si="442"/>
        <v>14</v>
      </c>
      <c r="T364" s="384">
        <v>5207336479</v>
      </c>
      <c r="U364" s="375">
        <f t="shared" si="449"/>
        <v>2603668239.5</v>
      </c>
      <c r="V364" s="385">
        <f t="shared" si="443"/>
        <v>3776.4150517437688</v>
      </c>
      <c r="W364" s="386">
        <f t="shared" si="444"/>
        <v>3529.3591438180224</v>
      </c>
      <c r="X364" s="375">
        <f t="shared" si="445"/>
        <v>3206514545.4964128</v>
      </c>
      <c r="Y364" s="379" t="s">
        <v>318</v>
      </c>
      <c r="Z364" s="379" t="str">
        <f t="shared" si="446"/>
        <v>CUMPLE</v>
      </c>
      <c r="AA364" s="383" t="str">
        <f t="shared" si="447"/>
        <v>CUMPLE</v>
      </c>
      <c r="AB364" s="387"/>
      <c r="AC364" s="967"/>
      <c r="AD364" s="969"/>
      <c r="AE364" s="383" t="str">
        <f t="shared" si="448"/>
        <v/>
      </c>
      <c r="AF364" s="388" t="str">
        <f>IF(AE364&lt;&gt;"",(SUMIFS($X364:$X397,$M364:$M397,F364,AA364:AA397,"CUMPLE")),"")</f>
        <v/>
      </c>
      <c r="AG364" s="388" t="str">
        <f>IF(AF364&lt;&gt;"",IF(G364&gt;0,(IF(AF364&gt;=($G364*$H359),"CUMPLE","NO CUMPLE")),""),"")</f>
        <v/>
      </c>
      <c r="AH364" s="387"/>
      <c r="AI364" s="973"/>
      <c r="AJ364" s="971"/>
    </row>
    <row r="365" spans="1:36" ht="66" x14ac:dyDescent="0.25">
      <c r="A365" s="963"/>
      <c r="B365" s="373">
        <v>7</v>
      </c>
      <c r="C365" s="220" t="str">
        <f>IF(Proponentes!H255="X",Proponentes!$B$249,"")</f>
        <v>UNION TEMPORAL SED DE SEGURIDAD</v>
      </c>
      <c r="D365" s="374" t="str">
        <f t="shared" si="354"/>
        <v>UNION TEMPORAL SED DE SEGURIDAD</v>
      </c>
      <c r="E365" s="375">
        <f>IF(D365="","",$AO$9)</f>
        <v>34957158037</v>
      </c>
      <c r="F365" s="220" t="str">
        <f>IF(Proponentes!D255&gt;0,Proponentes!D255,"")</f>
        <v/>
      </c>
      <c r="G365" s="376" t="str">
        <f>IF(Proponentes!F255&gt;0,Proponentes!F255,"")</f>
        <v/>
      </c>
      <c r="H365" s="965"/>
      <c r="I365" s="967"/>
      <c r="J365" s="389" t="s">
        <v>332</v>
      </c>
      <c r="K365" s="378">
        <v>7</v>
      </c>
      <c r="L365" s="427" t="s">
        <v>708</v>
      </c>
      <c r="M365" s="379" t="s">
        <v>99</v>
      </c>
      <c r="N365" s="380" t="s">
        <v>317</v>
      </c>
      <c r="O365" s="381">
        <v>0.8</v>
      </c>
      <c r="P365" s="382">
        <v>42675</v>
      </c>
      <c r="Q365" s="382">
        <v>43069</v>
      </c>
      <c r="R365" s="383" t="str">
        <f t="shared" si="345"/>
        <v>CUMPLE</v>
      </c>
      <c r="S365" s="379">
        <f t="shared" si="442"/>
        <v>13</v>
      </c>
      <c r="T365" s="391">
        <v>2975734534</v>
      </c>
      <c r="U365" s="375">
        <f t="shared" si="449"/>
        <v>2380587627.2000003</v>
      </c>
      <c r="V365" s="385">
        <f t="shared" si="443"/>
        <v>3452.854250386175</v>
      </c>
      <c r="W365" s="386">
        <f t="shared" si="444"/>
        <v>3226.9659330068307</v>
      </c>
      <c r="X365" s="375">
        <f t="shared" si="445"/>
        <v>2931782451.2509637</v>
      </c>
      <c r="Y365" s="379" t="s">
        <v>318</v>
      </c>
      <c r="Z365" s="379" t="str">
        <f t="shared" si="446"/>
        <v>CUMPLE</v>
      </c>
      <c r="AA365" s="383" t="str">
        <f t="shared" si="447"/>
        <v>CUMPLE</v>
      </c>
      <c r="AB365" s="387"/>
      <c r="AC365" s="967"/>
      <c r="AD365" s="969"/>
      <c r="AE365" s="383" t="str">
        <f t="shared" si="448"/>
        <v/>
      </c>
      <c r="AF365" s="388" t="str">
        <f>IF(AE365&lt;&gt;"",(SUMIFS($X365:$X397,$M365:$M397,F365,AA365:AA397,"CUMPLE")),"")</f>
        <v/>
      </c>
      <c r="AG365" s="388" t="str">
        <f>IF(AF365&lt;&gt;"",IF(G365&gt;0,(IF(AF365&gt;=($G365*$H359),"CUMPLE","NO CUMPLE")),""),"")</f>
        <v/>
      </c>
      <c r="AH365" s="387"/>
      <c r="AI365" s="973"/>
      <c r="AJ365" s="971"/>
    </row>
    <row r="366" spans="1:36" ht="66" x14ac:dyDescent="0.25">
      <c r="A366" s="963"/>
      <c r="B366" s="373">
        <v>8</v>
      </c>
      <c r="C366" s="220" t="str">
        <f>IF(Proponentes!H256="X",Proponentes!$B$249,"")</f>
        <v>UNION TEMPORAL SED DE SEGURIDAD</v>
      </c>
      <c r="D366" s="374" t="str">
        <f t="shared" si="354"/>
        <v>UNION TEMPORAL SED DE SEGURIDAD</v>
      </c>
      <c r="E366" s="375">
        <f>IF(D366="","",$AO$10)</f>
        <v>19803878581</v>
      </c>
      <c r="F366" s="220"/>
      <c r="G366" s="376"/>
      <c r="H366" s="965"/>
      <c r="I366" s="967"/>
      <c r="J366" s="389" t="s">
        <v>494</v>
      </c>
      <c r="K366" s="380">
        <v>8</v>
      </c>
      <c r="L366" s="427" t="s">
        <v>709</v>
      </c>
      <c r="M366" s="379" t="s">
        <v>99</v>
      </c>
      <c r="N366" s="380" t="s">
        <v>317</v>
      </c>
      <c r="O366" s="381">
        <v>0.3</v>
      </c>
      <c r="P366" s="382">
        <v>43293</v>
      </c>
      <c r="Q366" s="382">
        <v>43649</v>
      </c>
      <c r="R366" s="383" t="str">
        <f t="shared" si="345"/>
        <v>CUMPLE</v>
      </c>
      <c r="S366" s="379"/>
      <c r="T366" s="391">
        <v>19333128944</v>
      </c>
      <c r="U366" s="375">
        <f t="shared" si="449"/>
        <v>5799938683.1999998</v>
      </c>
      <c r="V366" s="385"/>
      <c r="W366" s="386">
        <f t="shared" si="444"/>
        <v>7003.7756584826275</v>
      </c>
      <c r="X366" s="375">
        <f t="shared" si="445"/>
        <v>6363112283.8985872</v>
      </c>
      <c r="Y366" s="379" t="s">
        <v>318</v>
      </c>
      <c r="Z366" s="379" t="str">
        <f t="shared" si="446"/>
        <v>CUMPLE</v>
      </c>
      <c r="AA366" s="383" t="str">
        <f t="shared" si="447"/>
        <v>CUMPLE</v>
      </c>
      <c r="AB366" s="387"/>
      <c r="AC366" s="967"/>
      <c r="AD366" s="969"/>
      <c r="AE366" s="383"/>
      <c r="AF366" s="388"/>
      <c r="AG366" s="388" t="str">
        <f>IF(AF366&lt;&gt;"",IF(G366&gt;0,(IF(AF366&gt;=($G366*$H359),"CUMPLE","NO CUMPLE")),""),"")</f>
        <v/>
      </c>
      <c r="AH366" s="387"/>
      <c r="AI366" s="973"/>
      <c r="AJ366" s="971"/>
    </row>
    <row r="367" spans="1:36" ht="49.5" x14ac:dyDescent="0.3">
      <c r="A367" s="963"/>
      <c r="B367" s="373">
        <v>9</v>
      </c>
      <c r="C367" s="220" t="str">
        <f>IF(Proponentes!H257="X",Proponentes!$B$249,"")</f>
        <v/>
      </c>
      <c r="D367" s="374" t="str">
        <f t="shared" si="354"/>
        <v/>
      </c>
      <c r="E367" s="375" t="str">
        <f>IF(D367="","",$AO$11)</f>
        <v/>
      </c>
      <c r="F367" s="220"/>
      <c r="G367" s="376"/>
      <c r="H367" s="965"/>
      <c r="I367" s="967"/>
      <c r="J367" s="389" t="s">
        <v>321</v>
      </c>
      <c r="K367" s="380">
        <v>9</v>
      </c>
      <c r="L367" s="427" t="s">
        <v>710</v>
      </c>
      <c r="M367" s="379" t="s">
        <v>99</v>
      </c>
      <c r="N367" s="380" t="s">
        <v>317</v>
      </c>
      <c r="O367" s="381">
        <v>0.33</v>
      </c>
      <c r="P367" s="382">
        <v>42948</v>
      </c>
      <c r="Q367" s="382">
        <v>43463</v>
      </c>
      <c r="R367" s="383" t="str">
        <f t="shared" si="345"/>
        <v>CUMPLE</v>
      </c>
      <c r="S367" s="383"/>
      <c r="T367" s="391">
        <v>22209012664</v>
      </c>
      <c r="U367" s="375">
        <f t="shared" si="449"/>
        <v>7328974179.1199999</v>
      </c>
      <c r="V367" s="392"/>
      <c r="W367" s="386">
        <f t="shared" si="444"/>
        <v>9381.1830125876495</v>
      </c>
      <c r="X367" s="375">
        <f t="shared" si="445"/>
        <v>8523048677.6942072</v>
      </c>
      <c r="Y367" s="379" t="s">
        <v>318</v>
      </c>
      <c r="Z367" s="379" t="str">
        <f t="shared" si="446"/>
        <v>CUMPLE</v>
      </c>
      <c r="AA367" s="383" t="str">
        <f t="shared" si="447"/>
        <v>CUMPLE</v>
      </c>
      <c r="AB367" s="32"/>
      <c r="AC367" s="967"/>
      <c r="AD367" s="969"/>
      <c r="AE367" s="383"/>
      <c r="AF367" s="388"/>
      <c r="AG367" s="388" t="str">
        <f>IF(AF367&lt;&gt;"",IF(G367&gt;0,(IF(AF367&gt;=($G367*$H359),"CUMPLE","NO CUMPLE")),""),"")</f>
        <v/>
      </c>
      <c r="AH367" s="393"/>
      <c r="AI367" s="973"/>
      <c r="AJ367" s="971"/>
    </row>
    <row r="368" spans="1:36" ht="82.5" x14ac:dyDescent="0.25">
      <c r="A368" s="963"/>
      <c r="B368" s="373">
        <v>10</v>
      </c>
      <c r="C368" s="220" t="str">
        <f>IF(Proponentes!H258="X",Proponentes!$B$249,"")</f>
        <v>UNION TEMPORAL SED DE SEGURIDAD</v>
      </c>
      <c r="D368" s="374" t="str">
        <f t="shared" si="354"/>
        <v>UNION TEMPORAL SED DE SEGURIDAD</v>
      </c>
      <c r="E368" s="375">
        <f>IF(D368="","",$AO$12)</f>
        <v>25460574021</v>
      </c>
      <c r="F368" s="220"/>
      <c r="G368" s="376"/>
      <c r="H368" s="965"/>
      <c r="I368" s="967"/>
      <c r="J368" s="389" t="s">
        <v>321</v>
      </c>
      <c r="K368" s="378">
        <v>10</v>
      </c>
      <c r="L368" s="427" t="s">
        <v>711</v>
      </c>
      <c r="M368" s="379" t="s">
        <v>101</v>
      </c>
      <c r="N368" s="380" t="s">
        <v>317</v>
      </c>
      <c r="O368" s="381">
        <v>1</v>
      </c>
      <c r="P368" s="382">
        <v>41465</v>
      </c>
      <c r="Q368" s="382">
        <v>42560</v>
      </c>
      <c r="R368" s="383" t="str">
        <f t="shared" si="345"/>
        <v>CUMPLE</v>
      </c>
      <c r="S368" s="383"/>
      <c r="T368" s="391">
        <v>17511585011</v>
      </c>
      <c r="U368" s="375">
        <f t="shared" si="449"/>
        <v>17511585011</v>
      </c>
      <c r="V368" s="392"/>
      <c r="W368" s="386">
        <f t="shared" si="444"/>
        <v>25399.170375151389</v>
      </c>
      <c r="X368" s="375">
        <f t="shared" si="445"/>
        <v>23075806664.254791</v>
      </c>
      <c r="Y368" s="379" t="s">
        <v>318</v>
      </c>
      <c r="Z368" s="379" t="str">
        <f t="shared" si="446"/>
        <v>CUMPLE</v>
      </c>
      <c r="AA368" s="383" t="str">
        <f t="shared" si="447"/>
        <v>CUMPLE</v>
      </c>
      <c r="AB368" s="387"/>
      <c r="AC368" s="967"/>
      <c r="AD368" s="969"/>
      <c r="AE368" s="383"/>
      <c r="AF368" s="388"/>
      <c r="AG368" s="388" t="str">
        <f>IF(AF368&lt;&gt;"",IF(G368&gt;0,(IF(AF368&gt;=($G368*$H359),"CUMPLE","NO CUMPLE")),""),"")</f>
        <v/>
      </c>
      <c r="AH368" s="393"/>
      <c r="AI368" s="973"/>
      <c r="AJ368" s="971"/>
    </row>
    <row r="369" spans="1:36" ht="82.5" x14ac:dyDescent="0.25">
      <c r="A369" s="963"/>
      <c r="B369" s="373">
        <v>11</v>
      </c>
      <c r="C369" s="220" t="str">
        <f>IF(Proponentes!H259="X",Proponentes!$B$249,"")</f>
        <v>UNION TEMPORAL SED DE SEGURIDAD</v>
      </c>
      <c r="D369" s="374" t="str">
        <f t="shared" si="354"/>
        <v>UNION TEMPORAL SED DE SEGURIDAD</v>
      </c>
      <c r="E369" s="375">
        <f>IF(D369="","",$AO$13)</f>
        <v>32820666236</v>
      </c>
      <c r="F369" s="220" t="str">
        <f>IF(Proponentes!D259&gt;0,Proponentes!D259,"")</f>
        <v/>
      </c>
      <c r="G369" s="376" t="str">
        <f>IF(Proponentes!F259&gt;0,Proponentes!F259,"")</f>
        <v/>
      </c>
      <c r="H369" s="965"/>
      <c r="I369" s="967"/>
      <c r="J369" s="389" t="s">
        <v>712</v>
      </c>
      <c r="K369" s="380">
        <v>11</v>
      </c>
      <c r="L369" s="427" t="s">
        <v>713</v>
      </c>
      <c r="M369" s="379" t="s">
        <v>101</v>
      </c>
      <c r="N369" s="380" t="s">
        <v>317</v>
      </c>
      <c r="O369" s="381">
        <v>1</v>
      </c>
      <c r="P369" s="382">
        <v>41791</v>
      </c>
      <c r="Q369" s="382">
        <v>42978</v>
      </c>
      <c r="R369" s="383" t="str">
        <f t="shared" si="345"/>
        <v>CUMPLE</v>
      </c>
      <c r="S369" s="383">
        <f t="shared" ref="S369:S396" si="450">IF(P369&gt;0,ROUND(((YEAR(Q369)-YEAR($P369))*12)+(MONTH(Q369)-MONTH($P369))+((DAY(Q369)-DAY($P369)+1)/30),0),"")</f>
        <v>39</v>
      </c>
      <c r="T369" s="391">
        <v>188939921969</v>
      </c>
      <c r="U369" s="375">
        <f t="shared" si="449"/>
        <v>188939921969</v>
      </c>
      <c r="V369" s="392">
        <f t="shared" ref="V369:V396" si="451">IFERROR(U369/VLOOKUP(YEAR(P369),$AQ$2:$AR$11,2,FALSE),"")</f>
        <v>306720.65254707792</v>
      </c>
      <c r="W369" s="386">
        <f t="shared" si="444"/>
        <v>256114.36630713404</v>
      </c>
      <c r="X369" s="375">
        <f t="shared" si="445"/>
        <v>232686560763.55527</v>
      </c>
      <c r="Y369" s="379" t="s">
        <v>318</v>
      </c>
      <c r="Z369" s="379" t="str">
        <f t="shared" si="446"/>
        <v>CUMPLE</v>
      </c>
      <c r="AA369" s="383" t="str">
        <f t="shared" si="447"/>
        <v>CUMPLE</v>
      </c>
      <c r="AB369" s="387"/>
      <c r="AC369" s="967"/>
      <c r="AD369" s="969"/>
      <c r="AE369" s="383" t="str">
        <f t="shared" ref="AE369:AE396" si="452">IF(F369&lt;&gt;"",F369,"")</f>
        <v/>
      </c>
      <c r="AF369" s="388" t="str">
        <f>IF(AE369&lt;&gt;"",(SUMIFS($X369:$X397,$M369:$M397,F369,AA369:AA397,"CUMPLE")),"")</f>
        <v/>
      </c>
      <c r="AG369" s="388" t="str">
        <f>IF(AF369&lt;&gt;"",IF(G369&gt;0,(IF(AF369&gt;=($G369*$H359),"CUMPLE","NO CUMPLE")),""),"")</f>
        <v/>
      </c>
      <c r="AH369" s="393"/>
      <c r="AI369" s="973"/>
      <c r="AJ369" s="971"/>
    </row>
    <row r="370" spans="1:36" ht="66" x14ac:dyDescent="0.25">
      <c r="A370" s="963"/>
      <c r="B370" s="373">
        <v>12</v>
      </c>
      <c r="C370" s="220" t="str">
        <f>IF(Proponentes!H259="X",Proponentes!$B$249,"")</f>
        <v>UNION TEMPORAL SED DE SEGURIDAD</v>
      </c>
      <c r="D370" s="374" t="str">
        <f t="shared" ref="D370" si="453">C370</f>
        <v>UNION TEMPORAL SED DE SEGURIDAD</v>
      </c>
      <c r="E370" s="375">
        <f>IF(D370="","",$AO$14)</f>
        <v>8654253262</v>
      </c>
      <c r="F370" s="220" t="str">
        <f>IF(Proponentes!D259&gt;0,Proponentes!D259,"")</f>
        <v/>
      </c>
      <c r="G370" s="376" t="str">
        <f>IF(Proponentes!F259&gt;0,Proponentes!F259,"")</f>
        <v/>
      </c>
      <c r="H370" s="965"/>
      <c r="I370" s="967"/>
      <c r="J370" s="389" t="s">
        <v>332</v>
      </c>
      <c r="K370" s="380">
        <v>12</v>
      </c>
      <c r="L370" s="441" t="s">
        <v>714</v>
      </c>
      <c r="M370" s="379" t="s">
        <v>103</v>
      </c>
      <c r="N370" s="380" t="s">
        <v>317</v>
      </c>
      <c r="O370" s="381">
        <v>1</v>
      </c>
      <c r="P370" s="382">
        <v>41015</v>
      </c>
      <c r="Q370" s="382">
        <v>41320</v>
      </c>
      <c r="R370" s="383" t="str">
        <f t="shared" ref="R370:R388" si="454">IF(Q370&lt;&gt;"",IF(P370&gt;0,IF(P370&gt;=$P$18,IF(Q370&lt;=$Q$18,"CUMPLE","NO CUMPLE"),"NO CUMPLE"),""),"")</f>
        <v>CUMPLE</v>
      </c>
      <c r="S370" s="383">
        <f t="shared" ref="S370:S388" si="455">IF(P370&gt;0,ROUND(((YEAR(Q370)-YEAR($P370))*12)+(MONTH(Q370)-MONTH($P370))+((DAY(Q370)-DAY($P370)+1)/30),0),"")</f>
        <v>10</v>
      </c>
      <c r="T370" s="391">
        <v>1404214220</v>
      </c>
      <c r="U370" s="375">
        <f t="shared" ref="U370:U388" si="456">IF(T370&gt;0,T370*O370,"")</f>
        <v>1404214220</v>
      </c>
      <c r="V370" s="392">
        <f t="shared" si="451"/>
        <v>2477.8793365096171</v>
      </c>
      <c r="W370" s="386">
        <f t="shared" ref="W370:W388" si="457">IF(R370="CUMPLE",IFERROR(U370/VLOOKUP(YEAR(Q370),$AQ$3:$AR$13,2,FALSE),""),"")</f>
        <v>2382.0427820186601</v>
      </c>
      <c r="X370" s="375">
        <f t="shared" ref="X370:X388" si="458">IFERROR(W370*$AR$13,"")</f>
        <v>2164147800.5762854</v>
      </c>
      <c r="Y370" s="379" t="s">
        <v>318</v>
      </c>
      <c r="Z370" s="379" t="str">
        <f t="shared" ref="Z370:Z388" si="459">IF(T370&gt;0,IF(X370&gt;=$Z$18,"CUMPLE","NO CUMPLE"),"")</f>
        <v>CUMPLE</v>
      </c>
      <c r="AA370" s="383" t="str">
        <f t="shared" ref="AA370:AA388" si="460">IF(N370&gt;0,IF(N370="CUMPLE",IF(R370="CUMPLE",IF(Y370="INCLUIDA",IF(Z370="CUMPLE","CUMPLE","NO CUMPLE"),"NO CUMPLE"),"NO CUMPLE"),"NO CUMPLE"),"")</f>
        <v>CUMPLE</v>
      </c>
      <c r="AB370" s="387"/>
      <c r="AC370" s="967"/>
      <c r="AD370" s="969"/>
      <c r="AE370" s="383" t="str">
        <f t="shared" si="452"/>
        <v/>
      </c>
      <c r="AF370" s="388" t="str">
        <f>IF(AE370&lt;&gt;"",(SUMIFS($X370:$X396,$M370:$M396,F370,AA370:AA396,"CUMPLE")),"")</f>
        <v/>
      </c>
      <c r="AG370" s="388" t="str">
        <f>IF(AF370&lt;&gt;"",IF(G370&gt;0,(IF(AF370&gt;=($G370*$H358),"CUMPLE","NO CUMPLE")),""),"")</f>
        <v/>
      </c>
      <c r="AH370" s="393"/>
      <c r="AI370" s="973"/>
      <c r="AJ370" s="971"/>
    </row>
    <row r="371" spans="1:36" ht="49.5" x14ac:dyDescent="0.25">
      <c r="A371" s="963"/>
      <c r="B371" s="373">
        <v>13</v>
      </c>
      <c r="C371" s="220"/>
      <c r="D371" s="374"/>
      <c r="E371" s="375"/>
      <c r="F371" s="220"/>
      <c r="G371" s="376"/>
      <c r="H371" s="965"/>
      <c r="I371" s="967"/>
      <c r="J371" s="389" t="s">
        <v>332</v>
      </c>
      <c r="K371" s="378">
        <v>13</v>
      </c>
      <c r="L371" s="427" t="s">
        <v>715</v>
      </c>
      <c r="M371" s="379" t="s">
        <v>103</v>
      </c>
      <c r="N371" s="380" t="s">
        <v>317</v>
      </c>
      <c r="O371" s="381">
        <v>0.4</v>
      </c>
      <c r="P371" s="382">
        <v>42969</v>
      </c>
      <c r="Q371" s="382">
        <v>43100</v>
      </c>
      <c r="R371" s="383" t="str">
        <f t="shared" ref="R371:R381" si="461">IF(Q371&lt;&gt;"",IF(P371&gt;0,IF(P371&gt;=$P$18,IF(Q371&lt;=$Q$18,"CUMPLE","NO CUMPLE"),"NO CUMPLE"),""),"")</f>
        <v>CUMPLE</v>
      </c>
      <c r="S371" s="383">
        <f t="shared" ref="S371:S381" si="462">IF(P371&gt;0,ROUND(((YEAR(Q371)-YEAR($P371))*12)+(MONTH(Q371)-MONTH($P371))+((DAY(Q371)-DAY($P371)+1)/30),0),"")</f>
        <v>4</v>
      </c>
      <c r="T371" s="391">
        <v>5241807810</v>
      </c>
      <c r="U371" s="375">
        <f t="shared" ref="U371:U381" si="463">IF(T371&gt;0,T371*O371,"")</f>
        <v>2096723124</v>
      </c>
      <c r="V371" s="392">
        <f t="shared" si="451"/>
        <v>2842.1781306381718</v>
      </c>
      <c r="W371" s="386">
        <f t="shared" ref="W371:W381" si="464">IF(R371="CUMPLE",IFERROR(U371/VLOOKUP(YEAR(Q371),$AQ$3:$AR$13,2,FALSE),""),"")</f>
        <v>2842.1781306381718</v>
      </c>
      <c r="X371" s="375">
        <f t="shared" ref="X371:X381" si="465">IFERROR(W371*$AR$13,"")</f>
        <v>2582192728.3161755</v>
      </c>
      <c r="Y371" s="379" t="s">
        <v>318</v>
      </c>
      <c r="Z371" s="379" t="str">
        <f t="shared" ref="Z371:Z381" si="466">IF(T371&gt;0,IF(X371&gt;=$Z$18,"CUMPLE","NO CUMPLE"),"")</f>
        <v>CUMPLE</v>
      </c>
      <c r="AA371" s="383" t="str">
        <f t="shared" ref="AA371:AA381" si="467">IF(N371&gt;0,IF(N371="CUMPLE",IF(R371="CUMPLE",IF(Y371="INCLUIDA",IF(Z371="CUMPLE","CUMPLE","NO CUMPLE"),"NO CUMPLE"),"NO CUMPLE"),"NO CUMPLE"),"")</f>
        <v>CUMPLE</v>
      </c>
      <c r="AB371" s="387"/>
      <c r="AC371" s="967"/>
      <c r="AD371" s="969"/>
      <c r="AE371" s="383" t="str">
        <f t="shared" si="452"/>
        <v/>
      </c>
      <c r="AF371" s="388" t="str">
        <f>IF(AE371&lt;&gt;"",(SUMIFS($X371:$X372,$M371:$M372,F371,AA371:AA372,"CUMPLE")),"")</f>
        <v/>
      </c>
      <c r="AG371" s="388" t="str">
        <f>IF(AF371&lt;&gt;"",IF(G371&gt;0,(IF(AF371&gt;=($G371*$H344),"CUMPLE","NO CUMPLE")),""),"")</f>
        <v/>
      </c>
      <c r="AH371" s="393"/>
      <c r="AI371" s="973"/>
      <c r="AJ371" s="971"/>
    </row>
    <row r="372" spans="1:36" ht="49.5" x14ac:dyDescent="0.25">
      <c r="A372" s="963"/>
      <c r="B372" s="373">
        <v>14</v>
      </c>
      <c r="C372" s="220"/>
      <c r="D372" s="374"/>
      <c r="E372" s="375"/>
      <c r="F372" s="220"/>
      <c r="G372" s="376"/>
      <c r="H372" s="965"/>
      <c r="I372" s="967"/>
      <c r="J372" s="389" t="s">
        <v>332</v>
      </c>
      <c r="K372" s="380">
        <v>14</v>
      </c>
      <c r="L372" s="427" t="s">
        <v>716</v>
      </c>
      <c r="M372" s="379" t="s">
        <v>103</v>
      </c>
      <c r="N372" s="380" t="s">
        <v>317</v>
      </c>
      <c r="O372" s="381">
        <v>1</v>
      </c>
      <c r="P372" s="382">
        <v>42805</v>
      </c>
      <c r="Q372" s="382">
        <v>43192</v>
      </c>
      <c r="R372" s="383" t="str">
        <f t="shared" si="461"/>
        <v>CUMPLE</v>
      </c>
      <c r="S372" s="383">
        <f t="shared" si="462"/>
        <v>13</v>
      </c>
      <c r="T372" s="391">
        <v>1940807058</v>
      </c>
      <c r="U372" s="375">
        <f t="shared" si="463"/>
        <v>1940807058</v>
      </c>
      <c r="V372" s="392">
        <f t="shared" si="451"/>
        <v>2630.8287026054709</v>
      </c>
      <c r="W372" s="386">
        <f t="shared" si="464"/>
        <v>2484.2584730467638</v>
      </c>
      <c r="X372" s="375">
        <f t="shared" si="465"/>
        <v>2257013413.483284</v>
      </c>
      <c r="Y372" s="379" t="s">
        <v>318</v>
      </c>
      <c r="Z372" s="379" t="str">
        <f t="shared" si="466"/>
        <v>CUMPLE</v>
      </c>
      <c r="AA372" s="383" t="str">
        <f t="shared" si="467"/>
        <v>CUMPLE</v>
      </c>
      <c r="AB372" s="387"/>
      <c r="AC372" s="967"/>
      <c r="AD372" s="969"/>
      <c r="AE372" s="383" t="str">
        <f t="shared" si="452"/>
        <v/>
      </c>
      <c r="AF372" s="388" t="str">
        <f>IF(AE372&lt;&gt;"",(SUMIFS($X372:$X373,$M372:$M373,F372,AA372:AA373,"CUMPLE")),"")</f>
        <v/>
      </c>
      <c r="AG372" s="388" t="str">
        <f>IF(AF372&lt;&gt;"",IF(G372&gt;0,(IF(AF372&gt;=($G372*$H345),"CUMPLE","NO CUMPLE")),""),"")</f>
        <v/>
      </c>
      <c r="AH372" s="393"/>
      <c r="AI372" s="973"/>
      <c r="AJ372" s="971"/>
    </row>
    <row r="373" spans="1:36" ht="49.5" x14ac:dyDescent="0.25">
      <c r="A373" s="963"/>
      <c r="B373" s="373">
        <v>15</v>
      </c>
      <c r="C373" s="220"/>
      <c r="D373" s="374"/>
      <c r="E373" s="375"/>
      <c r="F373" s="220"/>
      <c r="G373" s="376"/>
      <c r="H373" s="965"/>
      <c r="I373" s="967"/>
      <c r="J373" s="389" t="s">
        <v>321</v>
      </c>
      <c r="K373" s="380">
        <v>15</v>
      </c>
      <c r="L373" s="427" t="s">
        <v>710</v>
      </c>
      <c r="M373" s="379" t="s">
        <v>103</v>
      </c>
      <c r="N373" s="380" t="s">
        <v>317</v>
      </c>
      <c r="O373" s="381">
        <v>0.34</v>
      </c>
      <c r="P373" s="382">
        <v>42948</v>
      </c>
      <c r="Q373" s="382">
        <v>43463</v>
      </c>
      <c r="R373" s="383" t="str">
        <f t="shared" si="461"/>
        <v>CUMPLE</v>
      </c>
      <c r="S373" s="383">
        <f t="shared" si="462"/>
        <v>17</v>
      </c>
      <c r="T373" s="391">
        <v>22209012664</v>
      </c>
      <c r="U373" s="375">
        <f t="shared" si="463"/>
        <v>7551064305.7600002</v>
      </c>
      <c r="V373" s="392">
        <f t="shared" si="451"/>
        <v>10235.719531690336</v>
      </c>
      <c r="W373" s="386">
        <f t="shared" si="464"/>
        <v>9665.4612856963649</v>
      </c>
      <c r="X373" s="375">
        <f t="shared" si="465"/>
        <v>8781322880.0485764</v>
      </c>
      <c r="Y373" s="379" t="s">
        <v>318</v>
      </c>
      <c r="Z373" s="379" t="str">
        <f t="shared" si="466"/>
        <v>CUMPLE</v>
      </c>
      <c r="AA373" s="383" t="str">
        <f t="shared" si="467"/>
        <v>CUMPLE</v>
      </c>
      <c r="AB373" s="387"/>
      <c r="AC373" s="967"/>
      <c r="AD373" s="969"/>
      <c r="AE373" s="383" t="str">
        <f t="shared" si="452"/>
        <v/>
      </c>
      <c r="AF373" s="388" t="str">
        <f>IF(AE373&lt;&gt;"",(SUMIFS($X373:$X374,$M373:$M374,F373,AA373:AA374,"CUMPLE")),"")</f>
        <v/>
      </c>
      <c r="AG373" s="388" t="str">
        <f>IF(AF373&lt;&gt;"",IF(G373&gt;0,(IF(AF373&gt;=($G373*$H346),"CUMPLE","NO CUMPLE")),""),"")</f>
        <v/>
      </c>
      <c r="AH373" s="393"/>
      <c r="AI373" s="973"/>
      <c r="AJ373" s="971"/>
    </row>
    <row r="374" spans="1:36" ht="66" x14ac:dyDescent="0.25">
      <c r="A374" s="963"/>
      <c r="B374" s="373">
        <v>16</v>
      </c>
      <c r="C374" s="220"/>
      <c r="D374" s="374"/>
      <c r="E374" s="375"/>
      <c r="F374" s="220"/>
      <c r="G374" s="376"/>
      <c r="H374" s="965"/>
      <c r="I374" s="967"/>
      <c r="J374" s="389" t="s">
        <v>341</v>
      </c>
      <c r="K374" s="378">
        <v>16</v>
      </c>
      <c r="L374" s="427" t="s">
        <v>717</v>
      </c>
      <c r="M374" s="379" t="s">
        <v>103</v>
      </c>
      <c r="N374" s="380" t="s">
        <v>317</v>
      </c>
      <c r="O374" s="381">
        <v>1</v>
      </c>
      <c r="P374" s="382">
        <v>42720</v>
      </c>
      <c r="Q374" s="382">
        <v>43454</v>
      </c>
      <c r="R374" s="383" t="str">
        <f t="shared" si="461"/>
        <v>CUMPLE</v>
      </c>
      <c r="S374" s="383">
        <f t="shared" si="462"/>
        <v>24</v>
      </c>
      <c r="T374" s="391">
        <v>3012103498</v>
      </c>
      <c r="U374" s="375">
        <f t="shared" si="463"/>
        <v>3012103498</v>
      </c>
      <c r="V374" s="392">
        <f t="shared" si="451"/>
        <v>4368.8181215597824</v>
      </c>
      <c r="W374" s="386">
        <f t="shared" si="464"/>
        <v>3855.5319580872506</v>
      </c>
      <c r="X374" s="375">
        <f t="shared" si="465"/>
        <v>3502851027.7531776</v>
      </c>
      <c r="Y374" s="379" t="s">
        <v>318</v>
      </c>
      <c r="Z374" s="379" t="str">
        <f t="shared" si="466"/>
        <v>CUMPLE</v>
      </c>
      <c r="AA374" s="383" t="str">
        <f t="shared" si="467"/>
        <v>CUMPLE</v>
      </c>
      <c r="AB374" s="387"/>
      <c r="AC374" s="967"/>
      <c r="AD374" s="969"/>
      <c r="AE374" s="383" t="str">
        <f t="shared" si="452"/>
        <v/>
      </c>
      <c r="AF374" s="388" t="str">
        <f>IF(AE374&lt;&gt;"",(SUMIFS($X374:$X375,$M374:$M375,F374,AA374:AA375,"CUMPLE")),"")</f>
        <v/>
      </c>
      <c r="AG374" s="388" t="str">
        <f>IF(AF374&lt;&gt;"",IF(G374&gt;0,(IF(AF374&gt;=($G374*$H347),"CUMPLE","NO CUMPLE")),""),"")</f>
        <v/>
      </c>
      <c r="AH374" s="393"/>
      <c r="AI374" s="973"/>
      <c r="AJ374" s="971"/>
    </row>
    <row r="375" spans="1:36" ht="66" x14ac:dyDescent="0.25">
      <c r="A375" s="963"/>
      <c r="B375" s="373">
        <v>17</v>
      </c>
      <c r="C375" s="220"/>
      <c r="D375" s="374"/>
      <c r="E375" s="375"/>
      <c r="F375" s="220"/>
      <c r="G375" s="376"/>
      <c r="H375" s="965"/>
      <c r="I375" s="967"/>
      <c r="J375" s="389" t="s">
        <v>358</v>
      </c>
      <c r="K375" s="380">
        <v>17</v>
      </c>
      <c r="L375" s="427" t="s">
        <v>718</v>
      </c>
      <c r="M375" s="379" t="s">
        <v>103</v>
      </c>
      <c r="N375" s="380" t="s">
        <v>317</v>
      </c>
      <c r="O375" s="381">
        <v>0.45</v>
      </c>
      <c r="P375" s="382">
        <v>43435</v>
      </c>
      <c r="Q375" s="382">
        <v>44165</v>
      </c>
      <c r="R375" s="383" t="str">
        <f t="shared" si="461"/>
        <v>CUMPLE</v>
      </c>
      <c r="S375" s="383">
        <f t="shared" si="462"/>
        <v>24</v>
      </c>
      <c r="T375" s="391">
        <v>13514202375</v>
      </c>
      <c r="U375" s="375">
        <f t="shared" si="463"/>
        <v>6081391068.75</v>
      </c>
      <c r="V375" s="392">
        <f t="shared" si="451"/>
        <v>7784.2602788252552</v>
      </c>
      <c r="W375" s="386">
        <f t="shared" si="464"/>
        <v>6927.9679708886842</v>
      </c>
      <c r="X375" s="375">
        <f t="shared" si="465"/>
        <v>6294239028.7196131</v>
      </c>
      <c r="Y375" s="379" t="s">
        <v>318</v>
      </c>
      <c r="Z375" s="379" t="str">
        <f t="shared" si="466"/>
        <v>CUMPLE</v>
      </c>
      <c r="AA375" s="383" t="str">
        <f t="shared" si="467"/>
        <v>CUMPLE</v>
      </c>
      <c r="AB375" s="387"/>
      <c r="AC375" s="967"/>
      <c r="AD375" s="969"/>
      <c r="AE375" s="383" t="str">
        <f t="shared" si="452"/>
        <v/>
      </c>
      <c r="AF375" s="388" t="str">
        <f>IF(AE375&lt;&gt;"",(SUMIFS($X375:$X379,$M375:$M379,F375,AA375:AA379,"CUMPLE")),"")</f>
        <v/>
      </c>
      <c r="AG375" s="388" t="str">
        <f>IF(AF375&lt;&gt;"",IF(G375&gt;0,(IF(AF375&gt;=($G375*$H348),"CUMPLE","NO CUMPLE")),""),"")</f>
        <v/>
      </c>
      <c r="AH375" s="393"/>
      <c r="AI375" s="973"/>
      <c r="AJ375" s="971"/>
    </row>
    <row r="376" spans="1:36" ht="49.5" x14ac:dyDescent="0.25">
      <c r="A376" s="963"/>
      <c r="B376" s="373">
        <v>18</v>
      </c>
      <c r="C376" s="220"/>
      <c r="D376" s="374"/>
      <c r="E376" s="375"/>
      <c r="F376" s="220"/>
      <c r="G376" s="376"/>
      <c r="H376" s="965"/>
      <c r="I376" s="967"/>
      <c r="J376" s="389" t="s">
        <v>315</v>
      </c>
      <c r="K376" s="380">
        <v>18</v>
      </c>
      <c r="L376" s="427" t="s">
        <v>719</v>
      </c>
      <c r="M376" s="379" t="s">
        <v>103</v>
      </c>
      <c r="N376" s="380" t="s">
        <v>317</v>
      </c>
      <c r="O376" s="381">
        <v>0.3</v>
      </c>
      <c r="P376" s="382">
        <v>43622</v>
      </c>
      <c r="Q376" s="382">
        <v>43951</v>
      </c>
      <c r="R376" s="383" t="str">
        <f t="shared" ref="R376:R378" si="468">IF(Q376&lt;&gt;"",IF(P376&gt;0,IF(P376&gt;=$P$18,IF(Q376&lt;=$Q$18,"CUMPLE","NO CUMPLE"),"NO CUMPLE"),""),"")</f>
        <v>CUMPLE</v>
      </c>
      <c r="S376" s="383">
        <f t="shared" ref="S376:S378" si="469">IF(P376&gt;0,ROUND(((YEAR(Q376)-YEAR($P376))*12)+(MONTH(Q376)-MONTH($P376))+((DAY(Q376)-DAY($P376)+1)/30),0),"")</f>
        <v>11</v>
      </c>
      <c r="T376" s="391">
        <v>26308196283</v>
      </c>
      <c r="U376" s="375">
        <f t="shared" ref="U376:U378" si="470">IF(T376&gt;0,T376*O376,"")</f>
        <v>7892458884.8999996</v>
      </c>
      <c r="V376" s="392">
        <f t="shared" si="451"/>
        <v>9530.6199673717201</v>
      </c>
      <c r="W376" s="386">
        <f t="shared" ref="W376:W378" si="471">IF(R376="CUMPLE",IFERROR(U376/VLOOKUP(YEAR(Q376),$AQ$3:$AR$13,2,FALSE),""),"")</f>
        <v>8991.1505029032705</v>
      </c>
      <c r="X376" s="375">
        <f t="shared" ref="X376:X378" si="472">IFERROR(W376*$AR$13,"")</f>
        <v>8168694001.8006964</v>
      </c>
      <c r="Y376" s="379" t="s">
        <v>318</v>
      </c>
      <c r="Z376" s="379" t="str">
        <f t="shared" ref="Z376:Z378" si="473">IF(T376&gt;0,IF(X376&gt;=$Z$18,"CUMPLE","NO CUMPLE"),"")</f>
        <v>CUMPLE</v>
      </c>
      <c r="AA376" s="383" t="str">
        <f t="shared" ref="AA376:AA378" si="474">IF(N376&gt;0,IF(N376="CUMPLE",IF(R376="CUMPLE",IF(Y376="INCLUIDA",IF(Z376="CUMPLE","CUMPLE","NO CUMPLE"),"NO CUMPLE"),"NO CUMPLE"),"NO CUMPLE"),"")</f>
        <v>CUMPLE</v>
      </c>
      <c r="AB376" s="387"/>
      <c r="AC376" s="967"/>
      <c r="AD376" s="969"/>
      <c r="AE376" s="383" t="str">
        <f t="shared" si="452"/>
        <v/>
      </c>
      <c r="AF376" s="388" t="str">
        <f t="shared" ref="AF376:AF387" si="475">IF(AE376&lt;&gt;"",(SUMIFS($X376:$X377,$M376:$M377,F376,AA376:AA377,"CUMPLE")),"")</f>
        <v/>
      </c>
      <c r="AG376" s="388" t="str">
        <f t="shared" ref="AG376:AG388" si="476">IF(AF376&lt;&gt;"",IF(G376&gt;0,(IF(AF376&gt;=($G376*$H346),"CUMPLE","NO CUMPLE")),""),"")</f>
        <v/>
      </c>
      <c r="AH376" s="393"/>
      <c r="AI376" s="973"/>
      <c r="AJ376" s="971"/>
    </row>
    <row r="377" spans="1:36" ht="49.5" x14ac:dyDescent="0.25">
      <c r="A377" s="963"/>
      <c r="B377" s="373">
        <v>19</v>
      </c>
      <c r="C377" s="220"/>
      <c r="D377" s="374"/>
      <c r="E377" s="375"/>
      <c r="F377" s="220"/>
      <c r="G377" s="376"/>
      <c r="H377" s="965"/>
      <c r="I377" s="967"/>
      <c r="J377" s="389" t="s">
        <v>321</v>
      </c>
      <c r="K377" s="378">
        <v>19</v>
      </c>
      <c r="L377" s="427" t="s">
        <v>720</v>
      </c>
      <c r="M377" s="379" t="s">
        <v>103</v>
      </c>
      <c r="N377" s="380" t="s">
        <v>317</v>
      </c>
      <c r="O377" s="381">
        <v>1</v>
      </c>
      <c r="P377" s="382">
        <v>43607</v>
      </c>
      <c r="Q377" s="382">
        <v>44012</v>
      </c>
      <c r="R377" s="383" t="str">
        <f t="shared" si="468"/>
        <v>CUMPLE</v>
      </c>
      <c r="S377" s="383">
        <f t="shared" si="469"/>
        <v>13</v>
      </c>
      <c r="T377" s="391">
        <v>3084366187</v>
      </c>
      <c r="U377" s="375">
        <f t="shared" si="470"/>
        <v>3084366187</v>
      </c>
      <c r="V377" s="392">
        <f t="shared" si="451"/>
        <v>3724.5581379903297</v>
      </c>
      <c r="W377" s="386">
        <f t="shared" si="471"/>
        <v>3513.7339323287797</v>
      </c>
      <c r="X377" s="375">
        <f t="shared" si="472"/>
        <v>3192318634.6029367</v>
      </c>
      <c r="Y377" s="379" t="s">
        <v>318</v>
      </c>
      <c r="Z377" s="379" t="str">
        <f t="shared" si="473"/>
        <v>CUMPLE</v>
      </c>
      <c r="AA377" s="383" t="str">
        <f t="shared" si="474"/>
        <v>CUMPLE</v>
      </c>
      <c r="AB377" s="387"/>
      <c r="AC377" s="967"/>
      <c r="AD377" s="969"/>
      <c r="AE377" s="383" t="str">
        <f t="shared" si="452"/>
        <v/>
      </c>
      <c r="AF377" s="388" t="str">
        <f t="shared" si="475"/>
        <v/>
      </c>
      <c r="AG377" s="388" t="str">
        <f t="shared" si="476"/>
        <v/>
      </c>
      <c r="AH377" s="393"/>
      <c r="AI377" s="973"/>
      <c r="AJ377" s="971"/>
    </row>
    <row r="378" spans="1:36" ht="49.5" x14ac:dyDescent="0.25">
      <c r="A378" s="963"/>
      <c r="B378" s="373">
        <v>20</v>
      </c>
      <c r="C378" s="220"/>
      <c r="D378" s="374"/>
      <c r="E378" s="375"/>
      <c r="F378" s="220"/>
      <c r="G378" s="376"/>
      <c r="H378" s="965"/>
      <c r="I378" s="967"/>
      <c r="J378" s="389" t="s">
        <v>358</v>
      </c>
      <c r="K378" s="380">
        <v>20</v>
      </c>
      <c r="L378" s="427" t="s">
        <v>721</v>
      </c>
      <c r="M378" s="379" t="s">
        <v>103</v>
      </c>
      <c r="N378" s="380" t="s">
        <v>317</v>
      </c>
      <c r="O378" s="381">
        <v>0.25</v>
      </c>
      <c r="P378" s="382">
        <v>43004</v>
      </c>
      <c r="Q378" s="382">
        <v>43982</v>
      </c>
      <c r="R378" s="383" t="str">
        <f t="shared" si="468"/>
        <v>CUMPLE</v>
      </c>
      <c r="S378" s="383">
        <f t="shared" si="469"/>
        <v>32</v>
      </c>
      <c r="T378" s="391">
        <v>25097106106</v>
      </c>
      <c r="U378" s="375">
        <f t="shared" si="470"/>
        <v>6274276526.5</v>
      </c>
      <c r="V378" s="392">
        <f t="shared" si="451"/>
        <v>8504.9911097344921</v>
      </c>
      <c r="W378" s="386">
        <f t="shared" si="471"/>
        <v>7147.7045834885503</v>
      </c>
      <c r="X378" s="375">
        <f t="shared" si="472"/>
        <v>6493875454.418519</v>
      </c>
      <c r="Y378" s="379" t="s">
        <v>318</v>
      </c>
      <c r="Z378" s="379" t="str">
        <f t="shared" si="473"/>
        <v>CUMPLE</v>
      </c>
      <c r="AA378" s="383" t="str">
        <f t="shared" si="474"/>
        <v>CUMPLE</v>
      </c>
      <c r="AB378" s="387"/>
      <c r="AC378" s="967"/>
      <c r="AD378" s="969"/>
      <c r="AE378" s="383" t="str">
        <f t="shared" si="452"/>
        <v/>
      </c>
      <c r="AF378" s="388" t="str">
        <f t="shared" si="475"/>
        <v/>
      </c>
      <c r="AG378" s="388" t="str">
        <f t="shared" si="476"/>
        <v/>
      </c>
      <c r="AH378" s="393"/>
      <c r="AI378" s="973"/>
      <c r="AJ378" s="971"/>
    </row>
    <row r="379" spans="1:36" ht="66" x14ac:dyDescent="0.25">
      <c r="A379" s="963"/>
      <c r="B379" s="373">
        <v>21</v>
      </c>
      <c r="C379" s="220"/>
      <c r="D379" s="374"/>
      <c r="E379" s="375"/>
      <c r="F379" s="220"/>
      <c r="G379" s="376"/>
      <c r="H379" s="965"/>
      <c r="I379" s="967"/>
      <c r="J379" s="389" t="s">
        <v>319</v>
      </c>
      <c r="K379" s="380">
        <v>21</v>
      </c>
      <c r="L379" s="427" t="s">
        <v>722</v>
      </c>
      <c r="M379" s="379" t="s">
        <v>103</v>
      </c>
      <c r="N379" s="380" t="s">
        <v>317</v>
      </c>
      <c r="O379" s="381">
        <v>0.33</v>
      </c>
      <c r="P379" s="382">
        <v>41733</v>
      </c>
      <c r="Q379" s="382">
        <v>42002</v>
      </c>
      <c r="R379" s="383" t="str">
        <f t="shared" si="461"/>
        <v>CUMPLE</v>
      </c>
      <c r="S379" s="383">
        <f t="shared" si="462"/>
        <v>9</v>
      </c>
      <c r="T379" s="391">
        <v>5310733842</v>
      </c>
      <c r="U379" s="375">
        <f t="shared" si="463"/>
        <v>1752542167.8600001</v>
      </c>
      <c r="V379" s="392">
        <f t="shared" si="451"/>
        <v>2845.0359867857146</v>
      </c>
      <c r="W379" s="386">
        <f t="shared" si="464"/>
        <v>2845.0359867857146</v>
      </c>
      <c r="X379" s="375">
        <f t="shared" si="465"/>
        <v>2584789164.9304781</v>
      </c>
      <c r="Y379" s="379" t="s">
        <v>318</v>
      </c>
      <c r="Z379" s="379" t="str">
        <f t="shared" si="466"/>
        <v>CUMPLE</v>
      </c>
      <c r="AA379" s="383" t="str">
        <f t="shared" si="467"/>
        <v>CUMPLE</v>
      </c>
      <c r="AB379" s="387"/>
      <c r="AC379" s="967"/>
      <c r="AD379" s="969"/>
      <c r="AE379" s="383" t="str">
        <f t="shared" si="452"/>
        <v/>
      </c>
      <c r="AF379" s="388" t="str">
        <f t="shared" si="475"/>
        <v/>
      </c>
      <c r="AG379" s="388" t="str">
        <f t="shared" si="476"/>
        <v/>
      </c>
      <c r="AH379" s="393"/>
      <c r="AI379" s="973"/>
      <c r="AJ379" s="971"/>
    </row>
    <row r="380" spans="1:36" ht="49.5" x14ac:dyDescent="0.25">
      <c r="A380" s="963"/>
      <c r="B380" s="373">
        <v>22</v>
      </c>
      <c r="C380" s="220"/>
      <c r="D380" s="374"/>
      <c r="E380" s="375"/>
      <c r="F380" s="220"/>
      <c r="G380" s="376"/>
      <c r="H380" s="965"/>
      <c r="I380" s="967"/>
      <c r="J380" s="389" t="s">
        <v>341</v>
      </c>
      <c r="K380" s="378">
        <v>22</v>
      </c>
      <c r="L380" s="427" t="s">
        <v>723</v>
      </c>
      <c r="M380" s="379" t="s">
        <v>103</v>
      </c>
      <c r="N380" s="380" t="s">
        <v>317</v>
      </c>
      <c r="O380" s="381">
        <v>1</v>
      </c>
      <c r="P380" s="382">
        <v>41242</v>
      </c>
      <c r="Q380" s="382">
        <v>41732</v>
      </c>
      <c r="R380" s="383" t="str">
        <f t="shared" si="461"/>
        <v>CUMPLE</v>
      </c>
      <c r="S380" s="383">
        <f t="shared" si="462"/>
        <v>16</v>
      </c>
      <c r="T380" s="391">
        <v>14800384910</v>
      </c>
      <c r="U380" s="375">
        <f t="shared" si="463"/>
        <v>14800384910</v>
      </c>
      <c r="V380" s="392">
        <f t="shared" si="451"/>
        <v>26116.790029998236</v>
      </c>
      <c r="W380" s="386">
        <f t="shared" si="464"/>
        <v>24026.598879870129</v>
      </c>
      <c r="X380" s="375">
        <f t="shared" si="465"/>
        <v>21828789773.932888</v>
      </c>
      <c r="Y380" s="379" t="s">
        <v>318</v>
      </c>
      <c r="Z380" s="379" t="str">
        <f t="shared" si="466"/>
        <v>CUMPLE</v>
      </c>
      <c r="AA380" s="383" t="str">
        <f t="shared" si="467"/>
        <v>CUMPLE</v>
      </c>
      <c r="AB380" s="387"/>
      <c r="AC380" s="967"/>
      <c r="AD380" s="969"/>
      <c r="AE380" s="383" t="str">
        <f t="shared" si="452"/>
        <v/>
      </c>
      <c r="AF380" s="388" t="str">
        <f t="shared" si="475"/>
        <v/>
      </c>
      <c r="AG380" s="388" t="str">
        <f t="shared" si="476"/>
        <v/>
      </c>
      <c r="AH380" s="393"/>
      <c r="AI380" s="973"/>
      <c r="AJ380" s="971"/>
    </row>
    <row r="381" spans="1:36" ht="82.5" x14ac:dyDescent="0.25">
      <c r="A381" s="963"/>
      <c r="B381" s="373">
        <v>23</v>
      </c>
      <c r="C381" s="220"/>
      <c r="D381" s="374"/>
      <c r="E381" s="375"/>
      <c r="F381" s="220"/>
      <c r="G381" s="376"/>
      <c r="H381" s="965"/>
      <c r="I381" s="967"/>
      <c r="J381" s="389" t="s">
        <v>315</v>
      </c>
      <c r="K381" s="442">
        <v>23</v>
      </c>
      <c r="L381" s="427" t="s">
        <v>724</v>
      </c>
      <c r="M381" s="379" t="s">
        <v>103</v>
      </c>
      <c r="N381" s="380" t="s">
        <v>317</v>
      </c>
      <c r="O381" s="381">
        <v>1</v>
      </c>
      <c r="P381" s="382">
        <v>41557</v>
      </c>
      <c r="Q381" s="382">
        <v>41851</v>
      </c>
      <c r="R381" s="383" t="str">
        <f t="shared" si="461"/>
        <v>CUMPLE</v>
      </c>
      <c r="S381" s="383">
        <f t="shared" si="462"/>
        <v>10</v>
      </c>
      <c r="T381" s="391">
        <v>1489099294</v>
      </c>
      <c r="U381" s="375">
        <f t="shared" si="463"/>
        <v>1489099294</v>
      </c>
      <c r="V381" s="392">
        <f t="shared" si="451"/>
        <v>2526.0378184902461</v>
      </c>
      <c r="W381" s="386">
        <f t="shared" si="464"/>
        <v>2417.3689837662337</v>
      </c>
      <c r="X381" s="375">
        <f t="shared" si="465"/>
        <v>2196242573.345201</v>
      </c>
      <c r="Y381" s="379" t="s">
        <v>318</v>
      </c>
      <c r="Z381" s="379" t="str">
        <f t="shared" si="466"/>
        <v>CUMPLE</v>
      </c>
      <c r="AA381" s="383" t="str">
        <f t="shared" si="467"/>
        <v>CUMPLE</v>
      </c>
      <c r="AB381" s="387"/>
      <c r="AC381" s="967"/>
      <c r="AD381" s="969"/>
      <c r="AE381" s="383" t="str">
        <f t="shared" si="452"/>
        <v/>
      </c>
      <c r="AF381" s="388" t="str">
        <f t="shared" si="475"/>
        <v/>
      </c>
      <c r="AG381" s="388" t="str">
        <f t="shared" si="476"/>
        <v/>
      </c>
      <c r="AH381" s="393"/>
      <c r="AI381" s="973"/>
      <c r="AJ381" s="971"/>
    </row>
    <row r="382" spans="1:36" ht="66" x14ac:dyDescent="0.25">
      <c r="A382" s="963"/>
      <c r="B382" s="373">
        <v>24</v>
      </c>
      <c r="C382" s="220"/>
      <c r="D382" s="374"/>
      <c r="E382" s="375"/>
      <c r="F382" s="220"/>
      <c r="G382" s="376"/>
      <c r="H382" s="965"/>
      <c r="I382" s="967"/>
      <c r="J382" s="389" t="s">
        <v>332</v>
      </c>
      <c r="K382" s="380">
        <v>24</v>
      </c>
      <c r="L382" s="427" t="s">
        <v>725</v>
      </c>
      <c r="M382" s="379" t="s">
        <v>103</v>
      </c>
      <c r="N382" s="380" t="s">
        <v>317</v>
      </c>
      <c r="O382" s="381">
        <v>1</v>
      </c>
      <c r="P382" s="382">
        <v>41528</v>
      </c>
      <c r="Q382" s="382">
        <v>41973</v>
      </c>
      <c r="R382" s="383" t="str">
        <f t="shared" si="454"/>
        <v>CUMPLE</v>
      </c>
      <c r="S382" s="383">
        <f t="shared" si="455"/>
        <v>15</v>
      </c>
      <c r="T382" s="391">
        <v>3015049355</v>
      </c>
      <c r="U382" s="375">
        <f t="shared" si="456"/>
        <v>3015049355</v>
      </c>
      <c r="V382" s="392">
        <f t="shared" si="451"/>
        <v>5114.5875402883803</v>
      </c>
      <c r="W382" s="386">
        <f t="shared" si="457"/>
        <v>4894.5606412337665</v>
      </c>
      <c r="X382" s="375">
        <f t="shared" si="458"/>
        <v>4446835601.1375494</v>
      </c>
      <c r="Y382" s="379" t="s">
        <v>318</v>
      </c>
      <c r="Z382" s="379" t="str">
        <f t="shared" si="459"/>
        <v>CUMPLE</v>
      </c>
      <c r="AA382" s="383" t="str">
        <f t="shared" si="460"/>
        <v>CUMPLE</v>
      </c>
      <c r="AB382" s="387"/>
      <c r="AC382" s="967"/>
      <c r="AD382" s="969"/>
      <c r="AE382" s="383" t="str">
        <f t="shared" si="452"/>
        <v/>
      </c>
      <c r="AF382" s="388" t="str">
        <f t="shared" si="475"/>
        <v/>
      </c>
      <c r="AG382" s="388" t="str">
        <f t="shared" si="476"/>
        <v/>
      </c>
      <c r="AH382" s="393"/>
      <c r="AI382" s="973"/>
      <c r="AJ382" s="971"/>
    </row>
    <row r="383" spans="1:36" ht="66" x14ac:dyDescent="0.25">
      <c r="A383" s="963"/>
      <c r="B383" s="373">
        <v>25</v>
      </c>
      <c r="C383" s="220"/>
      <c r="D383" s="374"/>
      <c r="E383" s="375"/>
      <c r="F383" s="220"/>
      <c r="G383" s="376"/>
      <c r="H383" s="965"/>
      <c r="I383" s="967"/>
      <c r="J383" s="389" t="s">
        <v>332</v>
      </c>
      <c r="K383" s="378">
        <v>25</v>
      </c>
      <c r="L383" s="427" t="s">
        <v>726</v>
      </c>
      <c r="M383" s="379" t="s">
        <v>103</v>
      </c>
      <c r="N383" s="380" t="s">
        <v>317</v>
      </c>
      <c r="O383" s="381">
        <v>1</v>
      </c>
      <c r="P383" s="382">
        <v>41579</v>
      </c>
      <c r="Q383" s="382">
        <v>41943</v>
      </c>
      <c r="R383" s="383" t="str">
        <f t="shared" si="454"/>
        <v>CUMPLE</v>
      </c>
      <c r="S383" s="383">
        <f t="shared" si="455"/>
        <v>12</v>
      </c>
      <c r="T383" s="391">
        <v>2442954574</v>
      </c>
      <c r="U383" s="375">
        <f t="shared" si="456"/>
        <v>2442954574</v>
      </c>
      <c r="V383" s="392">
        <f t="shared" si="451"/>
        <v>4144.1129329940632</v>
      </c>
      <c r="W383" s="386">
        <f t="shared" si="457"/>
        <v>3965.8353474025976</v>
      </c>
      <c r="X383" s="375">
        <f t="shared" si="458"/>
        <v>3603064524.8342924</v>
      </c>
      <c r="Y383" s="379" t="s">
        <v>318</v>
      </c>
      <c r="Z383" s="379" t="str">
        <f t="shared" si="459"/>
        <v>CUMPLE</v>
      </c>
      <c r="AA383" s="383" t="str">
        <f t="shared" si="460"/>
        <v>CUMPLE</v>
      </c>
      <c r="AB383" s="387"/>
      <c r="AC383" s="967"/>
      <c r="AD383" s="969"/>
      <c r="AE383" s="383" t="str">
        <f t="shared" si="452"/>
        <v/>
      </c>
      <c r="AF383" s="388" t="str">
        <f t="shared" si="475"/>
        <v/>
      </c>
      <c r="AG383" s="388" t="str">
        <f t="shared" si="476"/>
        <v/>
      </c>
      <c r="AH383" s="393"/>
      <c r="AI383" s="973"/>
      <c r="AJ383" s="971"/>
    </row>
    <row r="384" spans="1:36" ht="49.5" x14ac:dyDescent="0.25">
      <c r="A384" s="963"/>
      <c r="B384" s="373">
        <v>26</v>
      </c>
      <c r="C384" s="220"/>
      <c r="D384" s="374"/>
      <c r="E384" s="375"/>
      <c r="F384" s="220"/>
      <c r="G384" s="376"/>
      <c r="H384" s="965"/>
      <c r="I384" s="967"/>
      <c r="J384" s="389" t="s">
        <v>315</v>
      </c>
      <c r="K384" s="380">
        <v>26</v>
      </c>
      <c r="L384" s="427" t="s">
        <v>727</v>
      </c>
      <c r="M384" s="379" t="s">
        <v>103</v>
      </c>
      <c r="N384" s="380" t="s">
        <v>317</v>
      </c>
      <c r="O384" s="381">
        <v>0.34</v>
      </c>
      <c r="P384" s="382">
        <v>41755</v>
      </c>
      <c r="Q384" s="382">
        <v>42121</v>
      </c>
      <c r="R384" s="383" t="str">
        <f t="shared" ref="R384:R385" si="477">IF(Q384&lt;&gt;"",IF(P384&gt;0,IF(P384&gt;=$P$18,IF(Q384&lt;=$Q$18,"CUMPLE","NO CUMPLE"),"NO CUMPLE"),""),"")</f>
        <v>CUMPLE</v>
      </c>
      <c r="S384" s="383">
        <f t="shared" ref="S384:S385" si="478">IF(P384&gt;0,ROUND(((YEAR(Q384)-YEAR($P384))*12)+(MONTH(Q384)-MONTH($P384))+((DAY(Q384)-DAY($P384)+1)/30),0),"")</f>
        <v>12</v>
      </c>
      <c r="T384" s="391">
        <v>4212653500</v>
      </c>
      <c r="U384" s="375">
        <f t="shared" ref="U384:U385" si="479">IF(T384&gt;0,T384*O384,"")</f>
        <v>1432302190</v>
      </c>
      <c r="V384" s="392">
        <f t="shared" si="451"/>
        <v>2325.1658928571428</v>
      </c>
      <c r="W384" s="386">
        <f t="shared" ref="W384:W385" si="480">IF(R384="CUMPLE",IFERROR(U384/VLOOKUP(YEAR(Q384),$AQ$3:$AR$13,2,FALSE),""),"")</f>
        <v>2222.8636455342594</v>
      </c>
      <c r="X384" s="375">
        <f t="shared" ref="X384:X385" si="481">IFERROR(W384*$AR$13,"")</f>
        <v>2019529416.4226584</v>
      </c>
      <c r="Y384" s="379" t="s">
        <v>318</v>
      </c>
      <c r="Z384" s="379" t="str">
        <f t="shared" ref="Z384:Z385" si="482">IF(T384&gt;0,IF(X384&gt;=$Z$18,"CUMPLE","NO CUMPLE"),"")</f>
        <v>CUMPLE</v>
      </c>
      <c r="AA384" s="383" t="str">
        <f t="shared" ref="AA384:AA385" si="483">IF(N384&gt;0,IF(N384="CUMPLE",IF(R384="CUMPLE",IF(Y384="INCLUIDA",IF(Z384="CUMPLE","CUMPLE","NO CUMPLE"),"NO CUMPLE"),"NO CUMPLE"),"NO CUMPLE"),"")</f>
        <v>CUMPLE</v>
      </c>
      <c r="AB384" s="387"/>
      <c r="AC384" s="967"/>
      <c r="AD384" s="969"/>
      <c r="AE384" s="383" t="str">
        <f t="shared" si="452"/>
        <v/>
      </c>
      <c r="AF384" s="388" t="str">
        <f t="shared" si="475"/>
        <v/>
      </c>
      <c r="AG384" s="388" t="str">
        <f t="shared" si="476"/>
        <v/>
      </c>
      <c r="AH384" s="393"/>
      <c r="AI384" s="973"/>
      <c r="AJ384" s="971"/>
    </row>
    <row r="385" spans="1:44" ht="49.5" x14ac:dyDescent="0.25">
      <c r="A385" s="963"/>
      <c r="B385" s="373">
        <v>27</v>
      </c>
      <c r="C385" s="220"/>
      <c r="D385" s="374"/>
      <c r="E385" s="375"/>
      <c r="F385" s="220"/>
      <c r="G385" s="376"/>
      <c r="H385" s="965"/>
      <c r="I385" s="967"/>
      <c r="J385" s="389" t="s">
        <v>437</v>
      </c>
      <c r="K385" s="380">
        <v>27</v>
      </c>
      <c r="L385" s="427" t="s">
        <v>728</v>
      </c>
      <c r="M385" s="379" t="s">
        <v>103</v>
      </c>
      <c r="N385" s="380" t="s">
        <v>317</v>
      </c>
      <c r="O385" s="381">
        <v>1</v>
      </c>
      <c r="P385" s="382">
        <v>41821</v>
      </c>
      <c r="Q385" s="382">
        <v>42154</v>
      </c>
      <c r="R385" s="383" t="str">
        <f t="shared" si="477"/>
        <v>CUMPLE</v>
      </c>
      <c r="S385" s="383">
        <f t="shared" si="478"/>
        <v>11</v>
      </c>
      <c r="T385" s="391">
        <v>2311656582</v>
      </c>
      <c r="U385" s="375">
        <f t="shared" si="479"/>
        <v>2311656582</v>
      </c>
      <c r="V385" s="392">
        <f t="shared" si="451"/>
        <v>3752.6892564935065</v>
      </c>
      <c r="W385" s="386">
        <f t="shared" si="480"/>
        <v>3587.5790827966166</v>
      </c>
      <c r="X385" s="375">
        <f t="shared" si="481"/>
        <v>3259408873.7768788</v>
      </c>
      <c r="Y385" s="379" t="s">
        <v>318</v>
      </c>
      <c r="Z385" s="379" t="str">
        <f t="shared" si="482"/>
        <v>CUMPLE</v>
      </c>
      <c r="AA385" s="383" t="str">
        <f t="shared" si="483"/>
        <v>CUMPLE</v>
      </c>
      <c r="AB385" s="387"/>
      <c r="AC385" s="967"/>
      <c r="AD385" s="969"/>
      <c r="AE385" s="383" t="str">
        <f t="shared" si="452"/>
        <v/>
      </c>
      <c r="AF385" s="388" t="str">
        <f t="shared" si="475"/>
        <v/>
      </c>
      <c r="AG385" s="388" t="str">
        <f t="shared" si="476"/>
        <v/>
      </c>
      <c r="AH385" s="393"/>
      <c r="AI385" s="973"/>
      <c r="AJ385" s="971"/>
    </row>
    <row r="386" spans="1:44" ht="49.5" x14ac:dyDescent="0.25">
      <c r="A386" s="963"/>
      <c r="B386" s="373">
        <v>28</v>
      </c>
      <c r="C386" s="220"/>
      <c r="D386" s="374"/>
      <c r="E386" s="375"/>
      <c r="F386" s="220"/>
      <c r="G386" s="376"/>
      <c r="H386" s="965"/>
      <c r="I386" s="967"/>
      <c r="J386" s="389" t="s">
        <v>332</v>
      </c>
      <c r="K386" s="378">
        <v>28</v>
      </c>
      <c r="L386" s="427" t="s">
        <v>729</v>
      </c>
      <c r="M386" s="379" t="s">
        <v>103</v>
      </c>
      <c r="N386" s="380" t="s">
        <v>317</v>
      </c>
      <c r="O386" s="381">
        <v>1</v>
      </c>
      <c r="P386" s="382">
        <v>41944</v>
      </c>
      <c r="Q386" s="382">
        <v>42704</v>
      </c>
      <c r="R386" s="383" t="str">
        <f t="shared" ref="R386:R387" si="484">IF(Q386&lt;&gt;"",IF(P386&gt;0,IF(P386&gt;=$P$18,IF(Q386&lt;=$Q$18,"CUMPLE","NO CUMPLE"),"NO CUMPLE"),""),"")</f>
        <v>CUMPLE</v>
      </c>
      <c r="S386" s="383">
        <f t="shared" ref="S386:S387" si="485">IF(P386&gt;0,ROUND(((YEAR(Q386)-YEAR($P386))*12)+(MONTH(Q386)-MONTH($P386))+((DAY(Q386)-DAY($P386)+1)/30),0),"")</f>
        <v>25</v>
      </c>
      <c r="T386" s="391">
        <v>2501220874</v>
      </c>
      <c r="U386" s="375">
        <f t="shared" ref="U386:U387" si="486">IF(T386&gt;0,T386*O386,"")</f>
        <v>2501220874</v>
      </c>
      <c r="V386" s="392">
        <f t="shared" si="451"/>
        <v>4060.4234967532466</v>
      </c>
      <c r="W386" s="386">
        <f t="shared" ref="W386:W387" si="487">IF(R386="CUMPLE",IFERROR(U386/VLOOKUP(YEAR(Q386),$AQ$3:$AR$13,2,FALSE),""),"")</f>
        <v>3627.8232429962795</v>
      </c>
      <c r="X386" s="375">
        <f t="shared" ref="X386:X387" si="488">IFERROR(W386*$AR$13,"")</f>
        <v>3295971739.6664376</v>
      </c>
      <c r="Y386" s="379" t="s">
        <v>318</v>
      </c>
      <c r="Z386" s="379" t="str">
        <f t="shared" ref="Z386:Z387" si="489">IF(T386&gt;0,IF(X386&gt;=$Z$18,"CUMPLE","NO CUMPLE"),"")</f>
        <v>CUMPLE</v>
      </c>
      <c r="AA386" s="383" t="str">
        <f t="shared" ref="AA386:AA387" si="490">IF(N386&gt;0,IF(N386="CUMPLE",IF(R386="CUMPLE",IF(Y386="INCLUIDA",IF(Z386="CUMPLE","CUMPLE","NO CUMPLE"),"NO CUMPLE"),"NO CUMPLE"),"NO CUMPLE"),"")</f>
        <v>CUMPLE</v>
      </c>
      <c r="AB386" s="387"/>
      <c r="AC386" s="967"/>
      <c r="AD386" s="969"/>
      <c r="AE386" s="383" t="str">
        <f t="shared" si="452"/>
        <v/>
      </c>
      <c r="AF386" s="388" t="str">
        <f t="shared" si="475"/>
        <v/>
      </c>
      <c r="AG386" s="388" t="str">
        <f t="shared" si="476"/>
        <v/>
      </c>
      <c r="AH386" s="393"/>
      <c r="AI386" s="973"/>
      <c r="AJ386" s="971"/>
    </row>
    <row r="387" spans="1:44" ht="49.5" x14ac:dyDescent="0.25">
      <c r="A387" s="963"/>
      <c r="B387" s="373">
        <v>29</v>
      </c>
      <c r="C387" s="220"/>
      <c r="D387" s="374"/>
      <c r="E387" s="375"/>
      <c r="F387" s="220"/>
      <c r="G387" s="376"/>
      <c r="H387" s="965"/>
      <c r="I387" s="967"/>
      <c r="J387" s="389" t="s">
        <v>358</v>
      </c>
      <c r="K387" s="380">
        <v>29</v>
      </c>
      <c r="L387" s="427" t="s">
        <v>730</v>
      </c>
      <c r="M387" s="379" t="s">
        <v>103</v>
      </c>
      <c r="N387" s="380" t="s">
        <v>317</v>
      </c>
      <c r="O387" s="381">
        <v>0.35</v>
      </c>
      <c r="P387" s="382">
        <v>41984</v>
      </c>
      <c r="Q387" s="382">
        <v>42733</v>
      </c>
      <c r="R387" s="383" t="str">
        <f t="shared" si="484"/>
        <v>CUMPLE</v>
      </c>
      <c r="S387" s="383">
        <f t="shared" si="485"/>
        <v>25</v>
      </c>
      <c r="T387" s="391">
        <v>18091069439</v>
      </c>
      <c r="U387" s="375">
        <f t="shared" si="486"/>
        <v>6331874303.6499996</v>
      </c>
      <c r="V387" s="392">
        <f t="shared" si="451"/>
        <v>10279.016726704545</v>
      </c>
      <c r="W387" s="386">
        <f t="shared" si="487"/>
        <v>9183.8833624384479</v>
      </c>
      <c r="X387" s="375">
        <f t="shared" si="488"/>
        <v>8343796815.742753</v>
      </c>
      <c r="Y387" s="379" t="s">
        <v>318</v>
      </c>
      <c r="Z387" s="379" t="str">
        <f t="shared" si="489"/>
        <v>CUMPLE</v>
      </c>
      <c r="AA387" s="383" t="str">
        <f t="shared" si="490"/>
        <v>CUMPLE</v>
      </c>
      <c r="AB387" s="387"/>
      <c r="AC387" s="967"/>
      <c r="AD387" s="969"/>
      <c r="AE387" s="383" t="str">
        <f t="shared" si="452"/>
        <v/>
      </c>
      <c r="AF387" s="388" t="str">
        <f t="shared" si="475"/>
        <v/>
      </c>
      <c r="AG387" s="388" t="str">
        <f t="shared" si="476"/>
        <v/>
      </c>
      <c r="AH387" s="393"/>
      <c r="AI387" s="973"/>
      <c r="AJ387" s="971"/>
    </row>
    <row r="388" spans="1:44" ht="49.5" x14ac:dyDescent="0.25">
      <c r="A388" s="963"/>
      <c r="B388" s="373">
        <v>30</v>
      </c>
      <c r="C388" s="220"/>
      <c r="D388" s="374"/>
      <c r="E388" s="375"/>
      <c r="F388" s="220"/>
      <c r="G388" s="376"/>
      <c r="H388" s="965"/>
      <c r="I388" s="967"/>
      <c r="J388" s="389" t="s">
        <v>315</v>
      </c>
      <c r="K388" s="380">
        <v>30</v>
      </c>
      <c r="L388" s="427" t="s">
        <v>731</v>
      </c>
      <c r="M388" s="379" t="s">
        <v>103</v>
      </c>
      <c r="N388" s="380" t="s">
        <v>317</v>
      </c>
      <c r="O388" s="381">
        <v>1</v>
      </c>
      <c r="P388" s="382">
        <v>41000</v>
      </c>
      <c r="Q388" s="382">
        <v>42643</v>
      </c>
      <c r="R388" s="383" t="str">
        <f t="shared" si="454"/>
        <v>CUMPLE</v>
      </c>
      <c r="S388" s="383">
        <f t="shared" si="455"/>
        <v>54</v>
      </c>
      <c r="T388" s="391">
        <v>5164680479</v>
      </c>
      <c r="U388" s="375">
        <f t="shared" si="456"/>
        <v>5164680479</v>
      </c>
      <c r="V388" s="392">
        <f t="shared" si="451"/>
        <v>9113.6059272983948</v>
      </c>
      <c r="W388" s="386">
        <f t="shared" si="457"/>
        <v>7490.9609459645662</v>
      </c>
      <c r="X388" s="375">
        <f t="shared" si="458"/>
        <v>6805732784.3934031</v>
      </c>
      <c r="Y388" s="379" t="s">
        <v>318</v>
      </c>
      <c r="Z388" s="379" t="str">
        <f t="shared" si="459"/>
        <v>CUMPLE</v>
      </c>
      <c r="AA388" s="383" t="str">
        <f t="shared" si="460"/>
        <v>CUMPLE</v>
      </c>
      <c r="AB388" s="387"/>
      <c r="AC388" s="967"/>
      <c r="AD388" s="969"/>
      <c r="AE388" s="383" t="str">
        <f t="shared" si="452"/>
        <v/>
      </c>
      <c r="AF388" s="388" t="str">
        <f>IF(AE388&lt;&gt;"",(SUMIFS($X388:$X396,$M388:$M396,F388,AA388:AA396,"CUMPLE")),"")</f>
        <v/>
      </c>
      <c r="AG388" s="388" t="str">
        <f t="shared" si="476"/>
        <v/>
      </c>
      <c r="AH388" s="393"/>
      <c r="AI388" s="973"/>
      <c r="AJ388" s="971"/>
    </row>
    <row r="389" spans="1:44" ht="66" x14ac:dyDescent="0.25">
      <c r="A389" s="963"/>
      <c r="B389" s="408">
        <v>31</v>
      </c>
      <c r="C389" s="237"/>
      <c r="D389" s="374"/>
      <c r="E389" s="409"/>
      <c r="F389" s="237"/>
      <c r="G389" s="410"/>
      <c r="H389" s="965"/>
      <c r="I389" s="967"/>
      <c r="J389" s="389" t="s">
        <v>315</v>
      </c>
      <c r="K389" s="378">
        <v>31</v>
      </c>
      <c r="L389" s="427" t="s">
        <v>732</v>
      </c>
      <c r="M389" s="379" t="s">
        <v>103</v>
      </c>
      <c r="N389" s="380" t="s">
        <v>317</v>
      </c>
      <c r="O389" s="381">
        <v>1</v>
      </c>
      <c r="P389" s="382">
        <v>41974</v>
      </c>
      <c r="Q389" s="382">
        <v>42490</v>
      </c>
      <c r="R389" s="411" t="str">
        <f t="shared" ref="R389:R395" si="491">IF(Q389&lt;&gt;"",IF(P389&gt;0,IF(P389&gt;=$P$18,IF(Q389&lt;=$Q$18,"CUMPLE","NO CUMPLE"),"NO CUMPLE"),""),"")</f>
        <v>CUMPLE</v>
      </c>
      <c r="S389" s="411">
        <f t="shared" ref="S389:S395" si="492">IF(P389&gt;0,ROUND(((YEAR(Q389)-YEAR($P389))*12)+(MONTH(Q389)-MONTH($P389))+((DAY(Q389)-DAY($P389)+1)/30),0),"")</f>
        <v>17</v>
      </c>
      <c r="T389" s="391">
        <v>2331189132</v>
      </c>
      <c r="U389" s="409">
        <f t="shared" ref="U389:U395" si="493">IF(T389&gt;0,T389*O389,"")</f>
        <v>2331189132</v>
      </c>
      <c r="V389" s="412">
        <f t="shared" si="451"/>
        <v>3784.3979415584417</v>
      </c>
      <c r="W389" s="413">
        <f t="shared" ref="W389:W395" si="494">IF(R389="CUMPLE",IFERROR(U389/VLOOKUP(YEAR(Q389),$AQ$3:$AR$13,2,FALSE),""),"")</f>
        <v>3381.2056363359466</v>
      </c>
      <c r="X389" s="409">
        <f t="shared" ref="X389:X395" si="495">IFERROR(W389*$AR$13,"")</f>
        <v>3071913231.9577522</v>
      </c>
      <c r="Y389" s="379" t="s">
        <v>318</v>
      </c>
      <c r="Z389" s="379" t="str">
        <f t="shared" ref="Z389:Z395" si="496">IF(T389&gt;0,IF(X389&gt;=$Z$18,"CUMPLE","NO CUMPLE"),"")</f>
        <v>CUMPLE</v>
      </c>
      <c r="AA389" s="411" t="str">
        <f t="shared" ref="AA389:AA395" si="497">IF(N389&gt;0,IF(N389="CUMPLE",IF(R389="CUMPLE",IF(Y389="INCLUIDA",IF(Z389="CUMPLE","CUMPLE","NO CUMPLE"),"NO CUMPLE"),"NO CUMPLE"),"NO CUMPLE"),"")</f>
        <v>CUMPLE</v>
      </c>
      <c r="AB389" s="387"/>
      <c r="AC389" s="967"/>
      <c r="AD389" s="969"/>
      <c r="AE389" s="411" t="str">
        <f t="shared" si="452"/>
        <v/>
      </c>
      <c r="AF389" s="414" t="str">
        <f>IF(AE389&lt;&gt;"",(SUMIFS($X389:$X396,$M389:$M396,F389,AA389:AA396,"CUMPLE")),"")</f>
        <v/>
      </c>
      <c r="AG389" s="414" t="str">
        <f>IF(AF389&lt;&gt;"",IF(G389&gt;0,(IF(AF389&gt;=($G389*$H358),"CUMPLE","NO CUMPLE")),""),"")</f>
        <v/>
      </c>
      <c r="AH389" s="415"/>
      <c r="AI389" s="973"/>
      <c r="AJ389" s="971"/>
      <c r="AK389" s="416"/>
      <c r="AL389" s="416"/>
      <c r="AM389" s="416"/>
      <c r="AN389" s="416"/>
      <c r="AO389" s="416"/>
      <c r="AP389" s="416"/>
      <c r="AQ389" s="416"/>
      <c r="AR389" s="416"/>
    </row>
    <row r="390" spans="1:44" ht="49.5" x14ac:dyDescent="0.25">
      <c r="A390" s="963"/>
      <c r="B390" s="408">
        <v>32</v>
      </c>
      <c r="C390" s="237"/>
      <c r="D390" s="374"/>
      <c r="E390" s="409"/>
      <c r="F390" s="237"/>
      <c r="G390" s="410"/>
      <c r="H390" s="965"/>
      <c r="I390" s="967"/>
      <c r="J390" s="389" t="s">
        <v>315</v>
      </c>
      <c r="K390" s="380">
        <v>32</v>
      </c>
      <c r="L390" s="427" t="s">
        <v>733</v>
      </c>
      <c r="M390" s="379" t="s">
        <v>103</v>
      </c>
      <c r="N390" s="380" t="s">
        <v>317</v>
      </c>
      <c r="O390" s="381">
        <v>0.4</v>
      </c>
      <c r="P390" s="382">
        <v>41974</v>
      </c>
      <c r="Q390" s="382">
        <v>42551</v>
      </c>
      <c r="R390" s="411" t="str">
        <f t="shared" si="491"/>
        <v>CUMPLE</v>
      </c>
      <c r="S390" s="411">
        <f t="shared" si="492"/>
        <v>19</v>
      </c>
      <c r="T390" s="391">
        <v>5388733014</v>
      </c>
      <c r="U390" s="409">
        <f t="shared" si="493"/>
        <v>2155493205.5999999</v>
      </c>
      <c r="V390" s="412">
        <f t="shared" si="451"/>
        <v>3499.1772818181817</v>
      </c>
      <c r="W390" s="413">
        <f t="shared" si="494"/>
        <v>3126.3725777606951</v>
      </c>
      <c r="X390" s="409">
        <f t="shared" si="495"/>
        <v>2840390772.5826135</v>
      </c>
      <c r="Y390" s="379" t="s">
        <v>318</v>
      </c>
      <c r="Z390" s="379" t="str">
        <f t="shared" si="496"/>
        <v>CUMPLE</v>
      </c>
      <c r="AA390" s="411" t="str">
        <f t="shared" si="497"/>
        <v>CUMPLE</v>
      </c>
      <c r="AB390" s="387"/>
      <c r="AC390" s="967"/>
      <c r="AD390" s="969"/>
      <c r="AE390" s="411" t="str">
        <f t="shared" si="452"/>
        <v/>
      </c>
      <c r="AF390" s="414" t="str">
        <f t="shared" ref="AF390:AF396" si="498">IF(AE390&lt;&gt;"",(SUMIFS($X390:$X391,$M390:$M391,F390,AA390:AA391,"CUMPLE")),"")</f>
        <v/>
      </c>
      <c r="AG390" s="414" t="str">
        <f t="shared" ref="AG390:AG396" si="499">IF(AF390&lt;&gt;"",IF(G390&gt;0,(IF(AF390&gt;=($G390*$H353),"CUMPLE","NO CUMPLE")),""),"")</f>
        <v/>
      </c>
      <c r="AH390" s="415"/>
      <c r="AI390" s="973"/>
      <c r="AJ390" s="971"/>
      <c r="AK390" s="416"/>
      <c r="AL390" s="416"/>
      <c r="AM390" s="416"/>
      <c r="AN390" s="416"/>
      <c r="AO390" s="416"/>
      <c r="AP390" s="416"/>
      <c r="AQ390" s="416"/>
      <c r="AR390" s="416"/>
    </row>
    <row r="391" spans="1:44" ht="49.5" x14ac:dyDescent="0.25">
      <c r="A391" s="963"/>
      <c r="B391" s="408">
        <v>33</v>
      </c>
      <c r="C391" s="237"/>
      <c r="D391" s="374"/>
      <c r="E391" s="409"/>
      <c r="F391" s="237"/>
      <c r="G391" s="410"/>
      <c r="H391" s="965"/>
      <c r="I391" s="967"/>
      <c r="J391" s="389" t="s">
        <v>315</v>
      </c>
      <c r="K391" s="378">
        <v>33</v>
      </c>
      <c r="L391" s="427" t="s">
        <v>734</v>
      </c>
      <c r="M391" s="379" t="s">
        <v>103</v>
      </c>
      <c r="N391" s="380" t="s">
        <v>317</v>
      </c>
      <c r="O391" s="381">
        <v>1</v>
      </c>
      <c r="P391" s="382">
        <v>42277</v>
      </c>
      <c r="Q391" s="382">
        <v>42704</v>
      </c>
      <c r="R391" s="411" t="str">
        <f t="shared" si="491"/>
        <v>CUMPLE</v>
      </c>
      <c r="S391" s="411">
        <f t="shared" si="492"/>
        <v>14</v>
      </c>
      <c r="T391" s="391">
        <v>2242236289</v>
      </c>
      <c r="U391" s="409">
        <f t="shared" si="493"/>
        <v>2242236289</v>
      </c>
      <c r="V391" s="412">
        <f t="shared" si="451"/>
        <v>3479.8421494529371</v>
      </c>
      <c r="W391" s="413">
        <f t="shared" si="494"/>
        <v>3252.1865662008399</v>
      </c>
      <c r="X391" s="409">
        <f t="shared" si="495"/>
        <v>2954696052.2441845</v>
      </c>
      <c r="Y391" s="379" t="s">
        <v>318</v>
      </c>
      <c r="Z391" s="379" t="str">
        <f t="shared" si="496"/>
        <v>CUMPLE</v>
      </c>
      <c r="AA391" s="411" t="str">
        <f t="shared" si="497"/>
        <v>CUMPLE</v>
      </c>
      <c r="AB391" s="387"/>
      <c r="AC391" s="967"/>
      <c r="AD391" s="969"/>
      <c r="AE391" s="411" t="str">
        <f t="shared" si="452"/>
        <v/>
      </c>
      <c r="AF391" s="414" t="str">
        <f t="shared" si="498"/>
        <v/>
      </c>
      <c r="AG391" s="414" t="str">
        <f t="shared" si="499"/>
        <v/>
      </c>
      <c r="AH391" s="415"/>
      <c r="AI391" s="973"/>
      <c r="AJ391" s="971"/>
      <c r="AK391" s="416"/>
      <c r="AL391" s="416"/>
      <c r="AM391" s="416"/>
      <c r="AN391" s="416"/>
      <c r="AO391" s="416"/>
      <c r="AP391" s="416"/>
      <c r="AQ391" s="416"/>
      <c r="AR391" s="416"/>
    </row>
    <row r="392" spans="1:44" ht="49.5" x14ac:dyDescent="0.25">
      <c r="A392" s="963"/>
      <c r="B392" s="408">
        <v>34</v>
      </c>
      <c r="C392" s="237"/>
      <c r="D392" s="374"/>
      <c r="E392" s="409"/>
      <c r="F392" s="237"/>
      <c r="G392" s="410"/>
      <c r="H392" s="965"/>
      <c r="I392" s="967"/>
      <c r="J392" s="389" t="s">
        <v>735</v>
      </c>
      <c r="K392" s="380">
        <v>34</v>
      </c>
      <c r="L392" s="427" t="s">
        <v>736</v>
      </c>
      <c r="M392" s="379" t="s">
        <v>103</v>
      </c>
      <c r="N392" s="380" t="s">
        <v>317</v>
      </c>
      <c r="O392" s="381">
        <v>0.5</v>
      </c>
      <c r="P392" s="382">
        <v>42614</v>
      </c>
      <c r="Q392" s="382">
        <v>42915</v>
      </c>
      <c r="R392" s="411" t="str">
        <f t="shared" si="491"/>
        <v>CUMPLE</v>
      </c>
      <c r="S392" s="411">
        <f t="shared" si="492"/>
        <v>10</v>
      </c>
      <c r="T392" s="391">
        <v>3758458957</v>
      </c>
      <c r="U392" s="409">
        <f t="shared" si="493"/>
        <v>1879229478.5</v>
      </c>
      <c r="V392" s="412">
        <f t="shared" si="451"/>
        <v>2725.6738706659607</v>
      </c>
      <c r="W392" s="413">
        <f t="shared" si="494"/>
        <v>2547.3582396772745</v>
      </c>
      <c r="X392" s="409">
        <f t="shared" si="495"/>
        <v>2314341192.0610356</v>
      </c>
      <c r="Y392" s="379" t="s">
        <v>318</v>
      </c>
      <c r="Z392" s="379" t="str">
        <f t="shared" si="496"/>
        <v>CUMPLE</v>
      </c>
      <c r="AA392" s="411" t="str">
        <f t="shared" si="497"/>
        <v>CUMPLE</v>
      </c>
      <c r="AB392" s="387"/>
      <c r="AC392" s="967"/>
      <c r="AD392" s="969"/>
      <c r="AE392" s="411" t="str">
        <f t="shared" si="452"/>
        <v/>
      </c>
      <c r="AF392" s="414" t="str">
        <f t="shared" si="498"/>
        <v/>
      </c>
      <c r="AG392" s="414" t="str">
        <f t="shared" si="499"/>
        <v/>
      </c>
      <c r="AH392" s="415"/>
      <c r="AI392" s="973"/>
      <c r="AJ392" s="971"/>
      <c r="AK392" s="416"/>
      <c r="AL392" s="416"/>
      <c r="AM392" s="416"/>
      <c r="AN392" s="416"/>
      <c r="AO392" s="416"/>
      <c r="AP392" s="416"/>
      <c r="AQ392" s="416"/>
      <c r="AR392" s="416"/>
    </row>
    <row r="393" spans="1:44" ht="82.5" x14ac:dyDescent="0.25">
      <c r="A393" s="963"/>
      <c r="B393" s="408">
        <v>35</v>
      </c>
      <c r="C393" s="237"/>
      <c r="D393" s="374"/>
      <c r="E393" s="409"/>
      <c r="F393" s="237"/>
      <c r="G393" s="410"/>
      <c r="H393" s="965"/>
      <c r="I393" s="967"/>
      <c r="J393" s="389" t="s">
        <v>418</v>
      </c>
      <c r="K393" s="378">
        <v>35</v>
      </c>
      <c r="L393" s="427" t="s">
        <v>737</v>
      </c>
      <c r="M393" s="379" t="s">
        <v>103</v>
      </c>
      <c r="N393" s="380" t="s">
        <v>317</v>
      </c>
      <c r="O393" s="381">
        <v>1</v>
      </c>
      <c r="P393" s="382">
        <v>42264</v>
      </c>
      <c r="Q393" s="382">
        <v>42704</v>
      </c>
      <c r="R393" s="411" t="str">
        <f t="shared" si="491"/>
        <v>CUMPLE</v>
      </c>
      <c r="S393" s="411">
        <f t="shared" si="492"/>
        <v>14</v>
      </c>
      <c r="T393" s="391">
        <v>3787192717</v>
      </c>
      <c r="U393" s="409">
        <f t="shared" si="493"/>
        <v>3787192717</v>
      </c>
      <c r="V393" s="412">
        <f t="shared" si="451"/>
        <v>5877.5397175448124</v>
      </c>
      <c r="W393" s="413">
        <f t="shared" si="494"/>
        <v>5493.0237898049909</v>
      </c>
      <c r="X393" s="409">
        <f t="shared" si="495"/>
        <v>4990554931.6563692</v>
      </c>
      <c r="Y393" s="379" t="s">
        <v>318</v>
      </c>
      <c r="Z393" s="379" t="str">
        <f t="shared" si="496"/>
        <v>CUMPLE</v>
      </c>
      <c r="AA393" s="411" t="str">
        <f t="shared" si="497"/>
        <v>CUMPLE</v>
      </c>
      <c r="AB393" s="387"/>
      <c r="AC393" s="967"/>
      <c r="AD393" s="969"/>
      <c r="AE393" s="411" t="str">
        <f t="shared" si="452"/>
        <v/>
      </c>
      <c r="AF393" s="414" t="str">
        <f t="shared" si="498"/>
        <v/>
      </c>
      <c r="AG393" s="414" t="str">
        <f t="shared" si="499"/>
        <v/>
      </c>
      <c r="AH393" s="415"/>
      <c r="AI393" s="973"/>
      <c r="AJ393" s="971"/>
      <c r="AK393" s="416"/>
      <c r="AL393" s="416"/>
      <c r="AM393" s="416"/>
      <c r="AN393" s="416"/>
      <c r="AO393" s="416"/>
      <c r="AP393" s="416"/>
      <c r="AQ393" s="416"/>
      <c r="AR393" s="416"/>
    </row>
    <row r="394" spans="1:44" ht="66" x14ac:dyDescent="0.25">
      <c r="A394" s="963"/>
      <c r="B394" s="408">
        <v>36</v>
      </c>
      <c r="C394" s="237"/>
      <c r="D394" s="374"/>
      <c r="E394" s="409"/>
      <c r="F394" s="237"/>
      <c r="G394" s="410"/>
      <c r="H394" s="965"/>
      <c r="I394" s="967"/>
      <c r="J394" s="389" t="s">
        <v>358</v>
      </c>
      <c r="K394" s="380">
        <v>36</v>
      </c>
      <c r="L394" s="427" t="s">
        <v>738</v>
      </c>
      <c r="M394" s="379" t="s">
        <v>103</v>
      </c>
      <c r="N394" s="380" t="s">
        <v>317</v>
      </c>
      <c r="O394" s="381">
        <v>0.34</v>
      </c>
      <c r="P394" s="382">
        <v>42734</v>
      </c>
      <c r="Q394" s="382">
        <v>43041</v>
      </c>
      <c r="R394" s="411" t="str">
        <f t="shared" si="491"/>
        <v>CUMPLE</v>
      </c>
      <c r="S394" s="411">
        <f t="shared" si="492"/>
        <v>10</v>
      </c>
      <c r="T394" s="391">
        <v>9914415921</v>
      </c>
      <c r="U394" s="409">
        <f t="shared" si="493"/>
        <v>3370901413.1400003</v>
      </c>
      <c r="V394" s="412">
        <f t="shared" si="451"/>
        <v>4889.2261469421501</v>
      </c>
      <c r="W394" s="413">
        <f t="shared" si="494"/>
        <v>4569.3693016969928</v>
      </c>
      <c r="X394" s="409">
        <f t="shared" si="495"/>
        <v>4151390814.193562</v>
      </c>
      <c r="Y394" s="379" t="s">
        <v>318</v>
      </c>
      <c r="Z394" s="379" t="str">
        <f t="shared" si="496"/>
        <v>CUMPLE</v>
      </c>
      <c r="AA394" s="411" t="str">
        <f t="shared" si="497"/>
        <v>CUMPLE</v>
      </c>
      <c r="AB394" s="387"/>
      <c r="AC394" s="967"/>
      <c r="AD394" s="969"/>
      <c r="AE394" s="411" t="str">
        <f t="shared" si="452"/>
        <v/>
      </c>
      <c r="AF394" s="414" t="str">
        <f t="shared" si="498"/>
        <v/>
      </c>
      <c r="AG394" s="414" t="str">
        <f t="shared" si="499"/>
        <v/>
      </c>
      <c r="AH394" s="415"/>
      <c r="AI394" s="973"/>
      <c r="AJ394" s="971"/>
      <c r="AK394" s="416"/>
      <c r="AL394" s="416"/>
      <c r="AM394" s="416"/>
      <c r="AN394" s="416"/>
      <c r="AO394" s="416"/>
      <c r="AP394" s="416"/>
      <c r="AQ394" s="416"/>
      <c r="AR394" s="416"/>
    </row>
    <row r="395" spans="1:44" ht="66" x14ac:dyDescent="0.25">
      <c r="A395" s="963"/>
      <c r="B395" s="408">
        <v>37</v>
      </c>
      <c r="C395" s="237"/>
      <c r="D395" s="374"/>
      <c r="E395" s="409"/>
      <c r="F395" s="237"/>
      <c r="G395" s="410"/>
      <c r="H395" s="965"/>
      <c r="I395" s="967"/>
      <c r="J395" s="389" t="s">
        <v>332</v>
      </c>
      <c r="K395" s="378">
        <v>37</v>
      </c>
      <c r="L395" s="427" t="s">
        <v>739</v>
      </c>
      <c r="M395" s="379" t="s">
        <v>103</v>
      </c>
      <c r="N395" s="380" t="s">
        <v>317</v>
      </c>
      <c r="O395" s="381">
        <v>0.5</v>
      </c>
      <c r="P395" s="382">
        <v>42730</v>
      </c>
      <c r="Q395" s="382">
        <v>43312</v>
      </c>
      <c r="R395" s="411" t="str">
        <f t="shared" si="491"/>
        <v>CUMPLE</v>
      </c>
      <c r="S395" s="411">
        <f t="shared" si="492"/>
        <v>19</v>
      </c>
      <c r="T395" s="391">
        <v>36014729359</v>
      </c>
      <c r="U395" s="409">
        <f t="shared" si="493"/>
        <v>18007364679.5</v>
      </c>
      <c r="V395" s="412">
        <f t="shared" si="451"/>
        <v>26118.259610126839</v>
      </c>
      <c r="W395" s="413">
        <f t="shared" si="494"/>
        <v>23049.662818307261</v>
      </c>
      <c r="X395" s="409">
        <f t="shared" si="495"/>
        <v>20941217961.665421</v>
      </c>
      <c r="Y395" s="379" t="s">
        <v>318</v>
      </c>
      <c r="Z395" s="379" t="str">
        <f t="shared" si="496"/>
        <v>CUMPLE</v>
      </c>
      <c r="AA395" s="411" t="str">
        <f t="shared" si="497"/>
        <v>CUMPLE</v>
      </c>
      <c r="AB395" s="387"/>
      <c r="AC395" s="967"/>
      <c r="AD395" s="969"/>
      <c r="AE395" s="411" t="str">
        <f t="shared" si="452"/>
        <v/>
      </c>
      <c r="AF395" s="414" t="str">
        <f t="shared" si="498"/>
        <v/>
      </c>
      <c r="AG395" s="414" t="str">
        <f t="shared" si="499"/>
        <v/>
      </c>
      <c r="AH395" s="415"/>
      <c r="AI395" s="973"/>
      <c r="AJ395" s="971"/>
      <c r="AK395" s="416"/>
      <c r="AL395" s="416"/>
      <c r="AM395" s="416"/>
      <c r="AN395" s="416"/>
      <c r="AO395" s="416"/>
      <c r="AP395" s="416"/>
      <c r="AQ395" s="416"/>
      <c r="AR395" s="416"/>
    </row>
    <row r="396" spans="1:44" x14ac:dyDescent="0.25">
      <c r="A396" s="963"/>
      <c r="B396" s="373">
        <v>38</v>
      </c>
      <c r="C396" s="220"/>
      <c r="D396" s="374"/>
      <c r="E396" s="375"/>
      <c r="F396" s="220"/>
      <c r="G396" s="376"/>
      <c r="H396" s="965"/>
      <c r="I396" s="967"/>
      <c r="J396" s="389"/>
      <c r="K396" s="380">
        <v>38</v>
      </c>
      <c r="L396" s="380"/>
      <c r="M396" s="379"/>
      <c r="N396" s="380"/>
      <c r="O396" s="381"/>
      <c r="P396" s="382"/>
      <c r="Q396" s="382"/>
      <c r="R396" s="383" t="str">
        <f t="shared" si="345"/>
        <v/>
      </c>
      <c r="S396" s="383" t="str">
        <f t="shared" si="450"/>
        <v/>
      </c>
      <c r="T396" s="391"/>
      <c r="U396" s="375" t="str">
        <f t="shared" si="449"/>
        <v/>
      </c>
      <c r="V396" s="392" t="str">
        <f t="shared" si="451"/>
        <v/>
      </c>
      <c r="W396" s="386" t="str">
        <f t="shared" si="444"/>
        <v/>
      </c>
      <c r="X396" s="375" t="str">
        <f t="shared" si="445"/>
        <v/>
      </c>
      <c r="Y396" s="379"/>
      <c r="Z396" s="379" t="str">
        <f t="shared" si="446"/>
        <v/>
      </c>
      <c r="AA396" s="383" t="str">
        <f t="shared" si="447"/>
        <v/>
      </c>
      <c r="AB396" s="387"/>
      <c r="AC396" s="967"/>
      <c r="AD396" s="969"/>
      <c r="AE396" s="383" t="str">
        <f t="shared" si="452"/>
        <v/>
      </c>
      <c r="AF396" s="388" t="str">
        <f t="shared" si="498"/>
        <v/>
      </c>
      <c r="AG396" s="388" t="str">
        <f t="shared" si="499"/>
        <v/>
      </c>
      <c r="AH396" s="393"/>
      <c r="AI396" s="973"/>
      <c r="AJ396" s="971"/>
    </row>
    <row r="397" spans="1:44" x14ac:dyDescent="0.25">
      <c r="A397" s="69">
        <v>20</v>
      </c>
      <c r="B397" s="394"/>
      <c r="C397" s="222"/>
      <c r="D397" s="395" t="s">
        <v>270</v>
      </c>
      <c r="E397" s="396">
        <f t="shared" ref="E397" si="500">SUM(E359:E396)</f>
        <v>251376578333</v>
      </c>
      <c r="F397" s="394"/>
      <c r="G397" s="397">
        <f t="shared" ref="G397" si="501">IF((SUM(G359:G396))&gt;1,"ERROR &gt; 100%",SUM(G359:G396))</f>
        <v>1</v>
      </c>
      <c r="H397" s="396">
        <f t="shared" ref="H397:I397" si="502">SUM(H359:H396)</f>
        <v>251376578333</v>
      </c>
      <c r="I397" s="398">
        <f t="shared" si="502"/>
        <v>276686.16895168659</v>
      </c>
      <c r="J397" s="399"/>
      <c r="K397" s="399"/>
      <c r="L397" s="399"/>
      <c r="M397" s="400"/>
      <c r="N397" s="400"/>
      <c r="O397" s="400"/>
      <c r="P397" s="400"/>
      <c r="Q397" s="400"/>
      <c r="R397" s="394">
        <f t="shared" ref="R397" si="503">COUNTIF(R359:R396,"NO CUMPLE")</f>
        <v>0</v>
      </c>
      <c r="S397" s="400">
        <f t="shared" ref="S397:X397" si="504">SUM(S359:S396)</f>
        <v>572</v>
      </c>
      <c r="T397" s="401"/>
      <c r="U397" s="396">
        <f t="shared" si="504"/>
        <v>357862380742.68005</v>
      </c>
      <c r="V397" s="402">
        <f t="shared" si="504"/>
        <v>517908.11812735756</v>
      </c>
      <c r="W397" s="403">
        <f t="shared" si="504"/>
        <v>491544.64075071574</v>
      </c>
      <c r="X397" s="401">
        <f t="shared" si="504"/>
        <v>446581086282.68475</v>
      </c>
      <c r="Y397" s="400"/>
      <c r="Z397" s="400"/>
      <c r="AA397" s="394"/>
      <c r="AB397" s="400"/>
      <c r="AC397" s="394"/>
      <c r="AD397" s="394">
        <f t="shared" ref="AD397" si="505">COUNTIF(AD359:AD396,"NO CUMPLE")</f>
        <v>0</v>
      </c>
      <c r="AE397" s="394"/>
      <c r="AF397" s="394"/>
      <c r="AG397" s="394"/>
      <c r="AH397" s="400"/>
      <c r="AI397" s="400"/>
      <c r="AJ397" s="404"/>
    </row>
    <row r="398" spans="1:44" ht="66" x14ac:dyDescent="0.25">
      <c r="A398" s="962">
        <f t="shared" ref="A398" si="506">A419</f>
        <v>21</v>
      </c>
      <c r="B398" s="373">
        <v>1</v>
      </c>
      <c r="C398" s="220" t="str">
        <f>IF(Proponentes!H262="X",Proponentes!$B$262,"")</f>
        <v>UNION TEMPORAL TECNISERACIS</v>
      </c>
      <c r="D398" s="374" t="str">
        <f t="shared" ref="D398:D486" si="507">C398</f>
        <v>UNION TEMPORAL TECNISERACIS</v>
      </c>
      <c r="E398" s="375">
        <f>IF(D398="","",$AO$3)</f>
        <v>20036397801</v>
      </c>
      <c r="F398" s="220" t="str">
        <f>IF(Proponentes!D262&gt;0,Proponentes!D262,"")</f>
        <v>TECNISEG DE COLOMBIA LTDA</v>
      </c>
      <c r="G398" s="376">
        <f>IF(Proponentes!F262&gt;0,Proponentes!F262,"")</f>
        <v>0.5</v>
      </c>
      <c r="H398" s="964">
        <f t="shared" ref="H398" si="508">SUM(E398:E418)</f>
        <v>147349039669</v>
      </c>
      <c r="I398" s="966">
        <f>IF($F398&gt;0,(G419*H398)/$AR$13,"")</f>
        <v>162184.7252241543</v>
      </c>
      <c r="J398" s="377" t="s">
        <v>740</v>
      </c>
      <c r="K398" s="378">
        <v>1</v>
      </c>
      <c r="L398" s="431" t="s">
        <v>741</v>
      </c>
      <c r="M398" s="379" t="s">
        <v>106</v>
      </c>
      <c r="N398" s="380" t="s">
        <v>317</v>
      </c>
      <c r="O398" s="381">
        <v>0.35</v>
      </c>
      <c r="P398" s="382">
        <v>43293</v>
      </c>
      <c r="Q398" s="382">
        <v>43649</v>
      </c>
      <c r="R398" s="383" t="str">
        <f t="shared" ref="R398:R486" si="509">IF(Q398&lt;&gt;"",IF(P398&gt;0,IF(P398&gt;=$P$18,IF(Q398&lt;=$Q$18,"CUMPLE","NO CUMPLE"),"NO CUMPLE"),""),"")</f>
        <v>CUMPLE</v>
      </c>
      <c r="S398" s="379">
        <f t="shared" ref="S398:S404" si="510">IF(P398&gt;0,ROUND(((YEAR(Q398)-YEAR($P398))*12)+(MONTH(Q398)-MONTH($P398))+((DAY(Q398)-DAY($P398)+1)/30),0),"")</f>
        <v>12</v>
      </c>
      <c r="T398" s="384">
        <v>19333128944</v>
      </c>
      <c r="U398" s="375">
        <f t="shared" ref="U398:U418" si="511">IF(T398&gt;0,T398*O398,"")</f>
        <v>6766595130.3999996</v>
      </c>
      <c r="V398" s="385">
        <f t="shared" ref="V398:V404" si="512">IFERROR(U398/VLOOKUP(YEAR(P398),$AQ$2:$AR$11,2,FALSE),"")</f>
        <v>8661.3304589358995</v>
      </c>
      <c r="W398" s="386">
        <f t="shared" ref="W398:W418" si="513">IF(R398="CUMPLE",IFERROR(U398/VLOOKUP(YEAR(Q398),$AQ$3:$AR$13,2,FALSE),""),"")</f>
        <v>8171.071601563066</v>
      </c>
      <c r="X398" s="375">
        <f t="shared" ref="X398:X418" si="514">IFERROR(W398*$AR$13,"")</f>
        <v>7423630997.8816862</v>
      </c>
      <c r="Y398" s="379" t="s">
        <v>318</v>
      </c>
      <c r="Z398" s="379" t="str">
        <f t="shared" ref="Z398:Z418" si="515">IF(T398&gt;0,IF(X398&gt;=$Z$18,"CUMPLE","NO CUMPLE"),"")</f>
        <v>CUMPLE</v>
      </c>
      <c r="AA398" s="383" t="str">
        <f t="shared" ref="AA398:AA418" si="516">IF(N398&gt;0,IF(N398="CUMPLE",IF(R398="CUMPLE",IF(Y398="INCLUIDA",IF(Z398="CUMPLE","CUMPLE","NO CUMPLE"),"NO CUMPLE"),"NO CUMPLE"),"NO CUMPLE"),"")</f>
        <v>CUMPLE</v>
      </c>
      <c r="AB398" s="379"/>
      <c r="AC398" s="966">
        <f>IF(F398&gt;0,SUMIFS(W398:W418,AA398:AA418,"CUMPLE"),"")</f>
        <v>240067.31129031282</v>
      </c>
      <c r="AD398" s="968" t="str">
        <f>IF($F398&gt;0,IF(AC398&lt;I398,"NO CUMPLE","CUMPLE"),"")</f>
        <v>CUMPLE</v>
      </c>
      <c r="AE398" s="383" t="str">
        <f t="shared" ref="AE398:AE404" si="517">IF(F398&lt;&gt;"",F398,"")</f>
        <v>TECNISEG DE COLOMBIA LTDA</v>
      </c>
      <c r="AF398" s="388">
        <f>IF(AE398&lt;&gt;"",(SUMIFS($X398:$X418,$M398:$M418,F398,AA398:AA418,"CUMPLE")),"")</f>
        <v>112040918032.67181</v>
      </c>
      <c r="AG398" s="388" t="str">
        <f>IF(AF398&lt;&gt;"",IF(G398&gt;0,(IF(AF398&gt;=($G398*$H398),"CUMPLE","NO CUMPLE")),""),"")</f>
        <v>CUMPLE</v>
      </c>
      <c r="AH398" s="379"/>
      <c r="AI398" s="972" t="str">
        <f>IF(AC398&gt;I398,IF((COUNTIF(AG398:AG408,"NO CUMPLE"))&lt;1,"HABILITADO","RECHAZADO"),"")</f>
        <v>HABILITADO</v>
      </c>
      <c r="AJ398" s="970"/>
    </row>
    <row r="399" spans="1:44" ht="33" x14ac:dyDescent="0.25">
      <c r="A399" s="963"/>
      <c r="B399" s="373">
        <v>2</v>
      </c>
      <c r="C399" s="220" t="str">
        <f>IF(Proponentes!H263="X",Proponentes!$B$262,"")</f>
        <v/>
      </c>
      <c r="D399" s="374" t="str">
        <f t="shared" si="507"/>
        <v/>
      </c>
      <c r="E399" s="375" t="str">
        <f>IF(D399="","",$AO$4)</f>
        <v/>
      </c>
      <c r="F399" s="220" t="str">
        <f>IF(Proponentes!D263&gt;0,Proponentes!D263,"")</f>
        <v>SERACIS LTDA</v>
      </c>
      <c r="G399" s="376">
        <f>IF(Proponentes!F263&gt;0,Proponentes!F263,"")</f>
        <v>0.5</v>
      </c>
      <c r="H399" s="965"/>
      <c r="I399" s="967"/>
      <c r="J399" s="389" t="s">
        <v>742</v>
      </c>
      <c r="K399" s="380">
        <v>2</v>
      </c>
      <c r="L399" s="431" t="s">
        <v>743</v>
      </c>
      <c r="M399" s="379" t="s">
        <v>106</v>
      </c>
      <c r="N399" s="380" t="s">
        <v>317</v>
      </c>
      <c r="O399" s="381">
        <v>1</v>
      </c>
      <c r="P399" s="382">
        <v>41699</v>
      </c>
      <c r="Q399" s="382">
        <v>43827</v>
      </c>
      <c r="R399" s="383" t="str">
        <f t="shared" si="509"/>
        <v>CUMPLE</v>
      </c>
      <c r="S399" s="379">
        <f t="shared" si="510"/>
        <v>70</v>
      </c>
      <c r="T399" s="384">
        <v>14527187555</v>
      </c>
      <c r="U399" s="375">
        <f t="shared" si="511"/>
        <v>14527187555</v>
      </c>
      <c r="V399" s="385">
        <f t="shared" si="512"/>
        <v>23583.096680194805</v>
      </c>
      <c r="W399" s="386">
        <f t="shared" si="513"/>
        <v>17542.454867434029</v>
      </c>
      <c r="X399" s="375">
        <f t="shared" si="514"/>
        <v>15937776350.890369</v>
      </c>
      <c r="Y399" s="379" t="s">
        <v>318</v>
      </c>
      <c r="Z399" s="379" t="str">
        <f t="shared" si="515"/>
        <v>CUMPLE</v>
      </c>
      <c r="AA399" s="383" t="str">
        <f t="shared" si="516"/>
        <v>CUMPLE</v>
      </c>
      <c r="AB399" s="379"/>
      <c r="AC399" s="967"/>
      <c r="AD399" s="969"/>
      <c r="AE399" s="383" t="str">
        <f t="shared" si="517"/>
        <v>SERACIS LTDA</v>
      </c>
      <c r="AF399" s="388">
        <f>IF(AE399&lt;&gt;"",(SUMIFS($X398:$X418,$M398:$M418,F399,AA398:AA418,"CUMPLE")),"")</f>
        <v>106066476024.67093</v>
      </c>
      <c r="AG399" s="388" t="str">
        <f>IF(AF399&lt;&gt;"",IF(G399&gt;0,(IF(AF399&gt;=($G399*$H398),"CUMPLE","NO CUMPLE")),""),"")</f>
        <v>CUMPLE</v>
      </c>
      <c r="AH399" s="387"/>
      <c r="AI399" s="973"/>
      <c r="AJ399" s="971"/>
    </row>
    <row r="400" spans="1:44" ht="40.5" customHeight="1" x14ac:dyDescent="0.25">
      <c r="A400" s="963"/>
      <c r="B400" s="373">
        <v>3</v>
      </c>
      <c r="C400" s="220" t="str">
        <f>IF(Proponentes!H264="X",Proponentes!$B$262,"")</f>
        <v>UNION TEMPORAL TECNISERACIS</v>
      </c>
      <c r="D400" s="374" t="str">
        <f t="shared" si="507"/>
        <v>UNION TEMPORAL TECNISERACIS</v>
      </c>
      <c r="E400" s="375">
        <f>IF(D400="","",$AO$5)</f>
        <v>22660325900</v>
      </c>
      <c r="F400" s="220" t="str">
        <f>IF(Proponentes!D264&gt;0,Proponentes!D264,"")</f>
        <v/>
      </c>
      <c r="G400" s="376" t="str">
        <f>IF(Proponentes!F264&gt;0,Proponentes!F264,"")</f>
        <v/>
      </c>
      <c r="H400" s="965"/>
      <c r="I400" s="967"/>
      <c r="J400" s="389" t="s">
        <v>744</v>
      </c>
      <c r="K400" s="380">
        <v>3</v>
      </c>
      <c r="L400" s="431" t="s">
        <v>745</v>
      </c>
      <c r="M400" s="379" t="s">
        <v>106</v>
      </c>
      <c r="N400" s="380" t="s">
        <v>317</v>
      </c>
      <c r="O400" s="381">
        <v>1</v>
      </c>
      <c r="P400" s="382">
        <v>41554</v>
      </c>
      <c r="Q400" s="382">
        <v>42463</v>
      </c>
      <c r="R400" s="383" t="str">
        <f t="shared" si="509"/>
        <v>CUMPLE</v>
      </c>
      <c r="S400" s="379">
        <f t="shared" si="510"/>
        <v>30</v>
      </c>
      <c r="T400" s="384">
        <v>23401950797</v>
      </c>
      <c r="U400" s="375">
        <f t="shared" si="511"/>
        <v>23401950797</v>
      </c>
      <c r="V400" s="385">
        <f t="shared" si="512"/>
        <v>39697.965728583542</v>
      </c>
      <c r="W400" s="386">
        <f t="shared" si="513"/>
        <v>33942.680518670546</v>
      </c>
      <c r="X400" s="375">
        <f t="shared" si="514"/>
        <v>30837807760.905678</v>
      </c>
      <c r="Y400" s="379" t="s">
        <v>318</v>
      </c>
      <c r="Z400" s="379" t="str">
        <f t="shared" si="515"/>
        <v>CUMPLE</v>
      </c>
      <c r="AA400" s="383" t="str">
        <f t="shared" si="516"/>
        <v>CUMPLE</v>
      </c>
      <c r="AB400" s="379"/>
      <c r="AC400" s="967"/>
      <c r="AD400" s="969"/>
      <c r="AE400" s="383" t="str">
        <f t="shared" si="517"/>
        <v/>
      </c>
      <c r="AF400" s="388" t="str">
        <f>IF(AE400&lt;&gt;"",(SUMIFS($X398:$X408,$M398:$M408,F400,AA398:AA408,"CUMPLE")),"")</f>
        <v/>
      </c>
      <c r="AG400" s="388" t="str">
        <f>IF(AF400&lt;&gt;"",IF(G400&gt;0,(IF(AF400&gt;=($G400*$H398),"CUMPLE","NO CUMPLE")),""),"")</f>
        <v/>
      </c>
      <c r="AH400" s="387"/>
      <c r="AI400" s="973"/>
      <c r="AJ400" s="971"/>
    </row>
    <row r="401" spans="1:36" ht="49.5" x14ac:dyDescent="0.25">
      <c r="A401" s="963"/>
      <c r="B401" s="373">
        <v>4</v>
      </c>
      <c r="C401" s="220" t="str">
        <f>IF(Proponentes!H265="X",Proponentes!$B$262,"")</f>
        <v/>
      </c>
      <c r="D401" s="374" t="str">
        <f t="shared" si="507"/>
        <v/>
      </c>
      <c r="E401" s="375" t="str">
        <f>IF(D401="","",$AO$6)</f>
        <v/>
      </c>
      <c r="F401" s="220" t="str">
        <f>IF(Proponentes!D265&gt;0,Proponentes!D265,"")</f>
        <v/>
      </c>
      <c r="G401" s="376" t="str">
        <f>IF(Proponentes!F265&gt;0,Proponentes!F265,"")</f>
        <v/>
      </c>
      <c r="H401" s="965"/>
      <c r="I401" s="967"/>
      <c r="J401" s="389" t="s">
        <v>332</v>
      </c>
      <c r="K401" s="378">
        <v>4</v>
      </c>
      <c r="L401" s="427" t="s">
        <v>746</v>
      </c>
      <c r="M401" s="379" t="s">
        <v>106</v>
      </c>
      <c r="N401" s="380" t="s">
        <v>317</v>
      </c>
      <c r="O401" s="381">
        <v>1</v>
      </c>
      <c r="P401" s="382">
        <v>41082</v>
      </c>
      <c r="Q401" s="382">
        <v>41330</v>
      </c>
      <c r="R401" s="383" t="str">
        <f t="shared" si="509"/>
        <v>CUMPLE</v>
      </c>
      <c r="S401" s="379">
        <f t="shared" si="510"/>
        <v>8</v>
      </c>
      <c r="T401" s="384">
        <v>4250871470</v>
      </c>
      <c r="U401" s="375">
        <f t="shared" si="511"/>
        <v>4250871470</v>
      </c>
      <c r="V401" s="385">
        <f t="shared" si="512"/>
        <v>7501.096647256044</v>
      </c>
      <c r="W401" s="386">
        <f t="shared" si="513"/>
        <v>7210.9778965224768</v>
      </c>
      <c r="X401" s="375">
        <f t="shared" si="514"/>
        <v>6551360904.4159794</v>
      </c>
      <c r="Y401" s="379" t="s">
        <v>318</v>
      </c>
      <c r="Z401" s="379" t="str">
        <f t="shared" si="515"/>
        <v>CUMPLE</v>
      </c>
      <c r="AA401" s="383" t="str">
        <f t="shared" si="516"/>
        <v>CUMPLE</v>
      </c>
      <c r="AB401" s="379"/>
      <c r="AC401" s="967"/>
      <c r="AD401" s="969"/>
      <c r="AE401" s="383" t="str">
        <f t="shared" si="517"/>
        <v/>
      </c>
      <c r="AF401" s="388" t="str">
        <f>IF(AE401&lt;&gt;"",(SUMIFS($X398:$X408,$M398:$M408,F401,AA398:AA408,"CUMPLE")),"")</f>
        <v/>
      </c>
      <c r="AG401" s="388" t="str">
        <f>IF(AF401&lt;&gt;"",IF(G401&gt;0,(IF(AF401&gt;=($G401*$H398),"CUMPLE","NO CUMPLE")),""),"")</f>
        <v/>
      </c>
      <c r="AH401" s="387"/>
      <c r="AI401" s="973"/>
      <c r="AJ401" s="971"/>
    </row>
    <row r="402" spans="1:36" ht="33" x14ac:dyDescent="0.25">
      <c r="A402" s="963"/>
      <c r="B402" s="373">
        <v>5</v>
      </c>
      <c r="C402" s="220" t="str">
        <f>IF(Proponentes!H266="X",Proponentes!$B$262,"")</f>
        <v/>
      </c>
      <c r="D402" s="374" t="str">
        <f t="shared" si="507"/>
        <v/>
      </c>
      <c r="E402" s="375" t="str">
        <f>IF(D402="","",$AO$7)</f>
        <v/>
      </c>
      <c r="F402" s="220" t="str">
        <f>IF(Proponentes!D266&gt;0,Proponentes!D266,"")</f>
        <v/>
      </c>
      <c r="G402" s="376" t="str">
        <f>IF(Proponentes!F266&gt;0,Proponentes!F266,"")</f>
        <v/>
      </c>
      <c r="H402" s="965"/>
      <c r="I402" s="967"/>
      <c r="J402" s="389" t="s">
        <v>747</v>
      </c>
      <c r="K402" s="380">
        <v>5</v>
      </c>
      <c r="L402" s="427" t="s">
        <v>748</v>
      </c>
      <c r="M402" s="379" t="s">
        <v>106</v>
      </c>
      <c r="N402" s="380" t="s">
        <v>317</v>
      </c>
      <c r="O402" s="381">
        <v>1</v>
      </c>
      <c r="P402" s="382">
        <v>43466</v>
      </c>
      <c r="Q402" s="382">
        <v>43830</v>
      </c>
      <c r="R402" s="383" t="str">
        <f t="shared" si="509"/>
        <v>CUMPLE</v>
      </c>
      <c r="S402" s="379">
        <f t="shared" si="510"/>
        <v>12</v>
      </c>
      <c r="T402" s="384">
        <v>4435918797</v>
      </c>
      <c r="U402" s="375">
        <f t="shared" si="511"/>
        <v>4435918797</v>
      </c>
      <c r="V402" s="385">
        <f t="shared" si="512"/>
        <v>5356.6394043829605</v>
      </c>
      <c r="W402" s="386">
        <f t="shared" si="513"/>
        <v>5356.6394043829605</v>
      </c>
      <c r="X402" s="375">
        <f t="shared" si="514"/>
        <v>4866646171.5064335</v>
      </c>
      <c r="Y402" s="379" t="s">
        <v>318</v>
      </c>
      <c r="Z402" s="379" t="str">
        <f t="shared" si="515"/>
        <v>CUMPLE</v>
      </c>
      <c r="AA402" s="383" t="str">
        <f t="shared" si="516"/>
        <v>CUMPLE</v>
      </c>
      <c r="AB402" s="379"/>
      <c r="AC402" s="967"/>
      <c r="AD402" s="969"/>
      <c r="AE402" s="383" t="str">
        <f t="shared" si="517"/>
        <v/>
      </c>
      <c r="AF402" s="388" t="str">
        <f>IF(AE402&lt;&gt;"",(SUMIFS($X402:$X419,$M402:$M419,F402,AA402:AA419,"CUMPLE")),"")</f>
        <v/>
      </c>
      <c r="AG402" s="388" t="str">
        <f>IF(AF402&lt;&gt;"",IF(G402&gt;0,(IF(AF402&gt;=($G402*$H398),"CUMPLE","NO CUMPLE")),""),"")</f>
        <v/>
      </c>
      <c r="AH402" s="387"/>
      <c r="AI402" s="973"/>
      <c r="AJ402" s="971"/>
    </row>
    <row r="403" spans="1:36" ht="36.75" customHeight="1" x14ac:dyDescent="0.25">
      <c r="A403" s="963"/>
      <c r="B403" s="373">
        <v>6</v>
      </c>
      <c r="C403" s="220" t="str">
        <f>IF(Proponentes!H267="X",Proponentes!$B$262,"")</f>
        <v>UNION TEMPORAL TECNISERACIS</v>
      </c>
      <c r="D403" s="374" t="str">
        <f t="shared" si="507"/>
        <v>UNION TEMPORAL TECNISERACIS</v>
      </c>
      <c r="E403" s="375">
        <f>IF(D403="","",$AO$8)</f>
        <v>26104086008</v>
      </c>
      <c r="F403" s="220" t="str">
        <f>IF(Proponentes!D267&gt;0,Proponentes!D267,"")</f>
        <v/>
      </c>
      <c r="G403" s="376" t="str">
        <f>IF(Proponentes!F267&gt;0,Proponentes!F267,"")</f>
        <v/>
      </c>
      <c r="H403" s="965"/>
      <c r="I403" s="967"/>
      <c r="J403" s="389" t="s">
        <v>742</v>
      </c>
      <c r="K403" s="380">
        <v>6</v>
      </c>
      <c r="L403" s="431" t="s">
        <v>749</v>
      </c>
      <c r="M403" s="379" t="s">
        <v>106</v>
      </c>
      <c r="N403" s="380" t="s">
        <v>317</v>
      </c>
      <c r="O403" s="381">
        <v>1</v>
      </c>
      <c r="P403" s="382">
        <v>42736</v>
      </c>
      <c r="Q403" s="382">
        <v>42962</v>
      </c>
      <c r="R403" s="383" t="str">
        <f t="shared" si="509"/>
        <v>CUMPLE</v>
      </c>
      <c r="S403" s="379">
        <f t="shared" si="510"/>
        <v>8</v>
      </c>
      <c r="T403" s="384">
        <v>6817460503</v>
      </c>
      <c r="U403" s="375">
        <f t="shared" si="511"/>
        <v>6817460503</v>
      </c>
      <c r="V403" s="385">
        <f t="shared" si="512"/>
        <v>9241.2951077445687</v>
      </c>
      <c r="W403" s="386">
        <f t="shared" si="513"/>
        <v>9241.2951077445687</v>
      </c>
      <c r="X403" s="375">
        <f t="shared" si="514"/>
        <v>8395956879.0587416</v>
      </c>
      <c r="Y403" s="379" t="s">
        <v>318</v>
      </c>
      <c r="Z403" s="379" t="str">
        <f t="shared" si="515"/>
        <v>CUMPLE</v>
      </c>
      <c r="AA403" s="383" t="str">
        <f t="shared" si="516"/>
        <v>CUMPLE</v>
      </c>
      <c r="AB403" s="379"/>
      <c r="AC403" s="967"/>
      <c r="AD403" s="969"/>
      <c r="AE403" s="383" t="str">
        <f t="shared" si="517"/>
        <v/>
      </c>
      <c r="AF403" s="388" t="str">
        <f>IF(AE403&lt;&gt;"",(SUMIFS($X403:$X419,$M403:$M419,F403,AA403:AA419,"CUMPLE")),"")</f>
        <v/>
      </c>
      <c r="AG403" s="388" t="str">
        <f>IF(AF403&lt;&gt;"",IF(G403&gt;0,(IF(AF403&gt;=($G403*$H398),"CUMPLE","NO CUMPLE")),""),"")</f>
        <v/>
      </c>
      <c r="AH403" s="387"/>
      <c r="AI403" s="973"/>
      <c r="AJ403" s="971"/>
    </row>
    <row r="404" spans="1:36" ht="49.5" x14ac:dyDescent="0.25">
      <c r="A404" s="963"/>
      <c r="B404" s="373">
        <v>7</v>
      </c>
      <c r="C404" s="220" t="str">
        <f>IF(Proponentes!H268="X",Proponentes!$B$262,"")</f>
        <v/>
      </c>
      <c r="D404" s="374" t="str">
        <f t="shared" si="507"/>
        <v/>
      </c>
      <c r="E404" s="375" t="str">
        <f>IF(D404="","",$AO$9)</f>
        <v/>
      </c>
      <c r="F404" s="220" t="str">
        <f>IF(Proponentes!D268&gt;0,Proponentes!D268,"")</f>
        <v/>
      </c>
      <c r="G404" s="376" t="str">
        <f>IF(Proponentes!F268&gt;0,Proponentes!F268,"")</f>
        <v/>
      </c>
      <c r="H404" s="965"/>
      <c r="I404" s="967"/>
      <c r="J404" s="389" t="s">
        <v>750</v>
      </c>
      <c r="K404" s="378">
        <v>7</v>
      </c>
      <c r="L404" s="427" t="s">
        <v>751</v>
      </c>
      <c r="M404" s="379" t="s">
        <v>106</v>
      </c>
      <c r="N404" s="380" t="s">
        <v>317</v>
      </c>
      <c r="O404" s="381">
        <v>0.33</v>
      </c>
      <c r="P404" s="382">
        <v>42948</v>
      </c>
      <c r="Q404" s="382">
        <v>43463</v>
      </c>
      <c r="R404" s="383" t="str">
        <f t="shared" si="509"/>
        <v>CUMPLE</v>
      </c>
      <c r="S404" s="379">
        <f t="shared" si="510"/>
        <v>17</v>
      </c>
      <c r="T404" s="391">
        <v>22209012664</v>
      </c>
      <c r="U404" s="375">
        <f t="shared" si="511"/>
        <v>7328974179.1199999</v>
      </c>
      <c r="V404" s="385">
        <f t="shared" si="512"/>
        <v>9934.668957228856</v>
      </c>
      <c r="W404" s="386">
        <f t="shared" si="513"/>
        <v>9381.1830125876495</v>
      </c>
      <c r="X404" s="375">
        <f t="shared" si="514"/>
        <v>8523048677.6942072</v>
      </c>
      <c r="Y404" s="379" t="s">
        <v>318</v>
      </c>
      <c r="Z404" s="379" t="str">
        <f t="shared" si="515"/>
        <v>CUMPLE</v>
      </c>
      <c r="AA404" s="383" t="str">
        <f t="shared" si="516"/>
        <v>CUMPLE</v>
      </c>
      <c r="AB404" s="379"/>
      <c r="AC404" s="967"/>
      <c r="AD404" s="969"/>
      <c r="AE404" s="383" t="str">
        <f t="shared" si="517"/>
        <v/>
      </c>
      <c r="AF404" s="388" t="str">
        <f>IF(AE404&lt;&gt;"",(SUMIFS($X404:$X419,$M404:$M419,F404,AA404:AA419,"CUMPLE")),"")</f>
        <v/>
      </c>
      <c r="AG404" s="388" t="str">
        <f>IF(AF404&lt;&gt;"",IF(G404&gt;0,(IF(AF404&gt;=($G404*$H398),"CUMPLE","NO CUMPLE")),""),"")</f>
        <v/>
      </c>
      <c r="AH404" s="387"/>
      <c r="AI404" s="973"/>
      <c r="AJ404" s="971"/>
    </row>
    <row r="405" spans="1:36" ht="36.75" customHeight="1" x14ac:dyDescent="0.25">
      <c r="A405" s="963"/>
      <c r="B405" s="373">
        <v>8</v>
      </c>
      <c r="C405" s="220" t="str">
        <f>IF(Proponentes!H269="X",Proponentes!$B$262,"")</f>
        <v>UNION TEMPORAL TECNISERACIS</v>
      </c>
      <c r="D405" s="374" t="str">
        <f t="shared" si="507"/>
        <v>UNION TEMPORAL TECNISERACIS</v>
      </c>
      <c r="E405" s="375">
        <f>IF(D405="","",$AO$10)</f>
        <v>19803878581</v>
      </c>
      <c r="F405" s="220"/>
      <c r="G405" s="376"/>
      <c r="H405" s="965"/>
      <c r="I405" s="967"/>
      <c r="J405" s="389" t="s">
        <v>742</v>
      </c>
      <c r="K405" s="380">
        <v>8</v>
      </c>
      <c r="L405" s="441" t="s">
        <v>752</v>
      </c>
      <c r="M405" s="379" t="s">
        <v>106</v>
      </c>
      <c r="N405" s="380" t="s">
        <v>317</v>
      </c>
      <c r="O405" s="381">
        <v>1</v>
      </c>
      <c r="P405" s="382">
        <v>42829</v>
      </c>
      <c r="Q405" s="382">
        <v>43182</v>
      </c>
      <c r="R405" s="383" t="str">
        <f t="shared" si="509"/>
        <v>CUMPLE</v>
      </c>
      <c r="S405" s="379"/>
      <c r="T405" s="391">
        <v>5148733823</v>
      </c>
      <c r="U405" s="375">
        <f t="shared" si="511"/>
        <v>5148733823</v>
      </c>
      <c r="V405" s="385"/>
      <c r="W405" s="386">
        <f t="shared" si="513"/>
        <v>6590.4467796150229</v>
      </c>
      <c r="X405" s="375">
        <f t="shared" si="514"/>
        <v>5987592250.8965187</v>
      </c>
      <c r="Y405" s="379" t="s">
        <v>318</v>
      </c>
      <c r="Z405" s="379" t="str">
        <f t="shared" si="515"/>
        <v>CUMPLE</v>
      </c>
      <c r="AA405" s="383" t="str">
        <f t="shared" si="516"/>
        <v>CUMPLE</v>
      </c>
      <c r="AB405" s="387"/>
      <c r="AC405" s="967"/>
      <c r="AD405" s="969"/>
      <c r="AE405" s="383"/>
      <c r="AF405" s="388"/>
      <c r="AG405" s="388" t="str">
        <f>IF(AF405&lt;&gt;"",IF(G405&gt;0,(IF(AF405&gt;=($G405*$H398),"CUMPLE","NO CUMPLE")),""),"")</f>
        <v/>
      </c>
      <c r="AH405" s="387"/>
      <c r="AI405" s="973"/>
      <c r="AJ405" s="971"/>
    </row>
    <row r="406" spans="1:36" ht="66" x14ac:dyDescent="0.25">
      <c r="A406" s="963"/>
      <c r="B406" s="373">
        <v>9</v>
      </c>
      <c r="C406" s="220" t="str">
        <f>IF(Proponentes!H270="X",Proponentes!$B$262,"")</f>
        <v>UNION TEMPORAL TECNISERACIS</v>
      </c>
      <c r="D406" s="374" t="str">
        <f t="shared" si="507"/>
        <v>UNION TEMPORAL TECNISERACIS</v>
      </c>
      <c r="E406" s="375">
        <f>IF(D406="","",$AO$11)</f>
        <v>24629524096</v>
      </c>
      <c r="F406" s="220"/>
      <c r="G406" s="376"/>
      <c r="H406" s="965"/>
      <c r="I406" s="967"/>
      <c r="J406" s="389" t="s">
        <v>753</v>
      </c>
      <c r="K406" s="380">
        <v>9</v>
      </c>
      <c r="L406" s="427" t="s">
        <v>754</v>
      </c>
      <c r="M406" s="379" t="s">
        <v>106</v>
      </c>
      <c r="N406" s="380" t="s">
        <v>317</v>
      </c>
      <c r="O406" s="381">
        <v>1</v>
      </c>
      <c r="P406" s="382">
        <v>42796</v>
      </c>
      <c r="Q406" s="382">
        <v>43223</v>
      </c>
      <c r="R406" s="383" t="str">
        <f t="shared" si="509"/>
        <v>CUMPLE</v>
      </c>
      <c r="S406" s="383"/>
      <c r="T406" s="391">
        <v>3298892701</v>
      </c>
      <c r="U406" s="375">
        <f t="shared" si="511"/>
        <v>3298892701</v>
      </c>
      <c r="V406" s="392"/>
      <c r="W406" s="386">
        <f t="shared" si="513"/>
        <v>4222.6258969691853</v>
      </c>
      <c r="X406" s="375">
        <f t="shared" si="514"/>
        <v>3836365415.669826</v>
      </c>
      <c r="Y406" s="379" t="s">
        <v>318</v>
      </c>
      <c r="Z406" s="379" t="str">
        <f t="shared" si="515"/>
        <v>CUMPLE</v>
      </c>
      <c r="AA406" s="383" t="str">
        <f t="shared" si="516"/>
        <v>CUMPLE</v>
      </c>
      <c r="AB406" s="387"/>
      <c r="AC406" s="967"/>
      <c r="AD406" s="969"/>
      <c r="AE406" s="383"/>
      <c r="AF406" s="388"/>
      <c r="AG406" s="388" t="str">
        <f>IF(AF406&lt;&gt;"",IF(G406&gt;0,(IF(AF406&gt;=($G406*$H398),"CUMPLE","NO CUMPLE")),""),"")</f>
        <v/>
      </c>
      <c r="AH406" s="393"/>
      <c r="AI406" s="973"/>
      <c r="AJ406" s="971"/>
    </row>
    <row r="407" spans="1:36" ht="42.75" customHeight="1" x14ac:dyDescent="0.25">
      <c r="A407" s="963"/>
      <c r="B407" s="373">
        <v>10</v>
      </c>
      <c r="C407" s="220" t="str">
        <f>IF(Proponentes!H271="X",Proponentes!$B$262,"")</f>
        <v>UNION TEMPORAL TECNISERACIS</v>
      </c>
      <c r="D407" s="374" t="str">
        <f t="shared" si="507"/>
        <v>UNION TEMPORAL TECNISERACIS</v>
      </c>
      <c r="E407" s="375">
        <f>IF(D407="","",$AO$12)</f>
        <v>25460574021</v>
      </c>
      <c r="F407" s="220"/>
      <c r="G407" s="376"/>
      <c r="H407" s="965"/>
      <c r="I407" s="967"/>
      <c r="J407" s="389" t="s">
        <v>742</v>
      </c>
      <c r="K407" s="378">
        <v>10</v>
      </c>
      <c r="L407" s="427" t="s">
        <v>755</v>
      </c>
      <c r="M407" s="379" t="s">
        <v>106</v>
      </c>
      <c r="N407" s="380" t="s">
        <v>317</v>
      </c>
      <c r="O407" s="381">
        <v>1</v>
      </c>
      <c r="P407" s="382">
        <v>43183</v>
      </c>
      <c r="Q407" s="382">
        <v>43523</v>
      </c>
      <c r="R407" s="383" t="str">
        <f t="shared" si="509"/>
        <v>CUMPLE</v>
      </c>
      <c r="S407" s="383"/>
      <c r="T407" s="391">
        <v>5164646990</v>
      </c>
      <c r="U407" s="375">
        <f t="shared" si="511"/>
        <v>5164646990</v>
      </c>
      <c r="V407" s="392"/>
      <c r="W407" s="386">
        <f>IF(R407="CUMPLE",IFERROR(U407/VLOOKUP(YEAR(Q407),$AQ$3:$AR$13,2,FALSE),""),"")</f>
        <v>6236.6226349931649</v>
      </c>
      <c r="X407" s="375">
        <f t="shared" si="514"/>
        <v>5666133816.0797997</v>
      </c>
      <c r="Y407" s="379" t="s">
        <v>318</v>
      </c>
      <c r="Z407" s="379" t="str">
        <f t="shared" si="515"/>
        <v>CUMPLE</v>
      </c>
      <c r="AA407" s="383" t="str">
        <f t="shared" si="516"/>
        <v>CUMPLE</v>
      </c>
      <c r="AB407" s="379"/>
      <c r="AC407" s="967"/>
      <c r="AD407" s="969"/>
      <c r="AE407" s="383"/>
      <c r="AF407" s="388"/>
      <c r="AG407" s="388" t="str">
        <f>IF(AF407&lt;&gt;"",IF(G407&gt;0,(IF(AF407&gt;=($G407*$H398),"CUMPLE","NO CUMPLE")),""),"")</f>
        <v/>
      </c>
      <c r="AH407" s="393"/>
      <c r="AI407" s="973"/>
      <c r="AJ407" s="971"/>
    </row>
    <row r="408" spans="1:36" ht="49.5" x14ac:dyDescent="0.25">
      <c r="A408" s="963"/>
      <c r="B408" s="373">
        <v>11</v>
      </c>
      <c r="C408" s="220" t="str">
        <f>IF(Proponentes!H272="X",Proponentes!$B$262,"")</f>
        <v/>
      </c>
      <c r="D408" s="374" t="str">
        <f t="shared" si="507"/>
        <v/>
      </c>
      <c r="E408" s="375" t="str">
        <f>IF(D408="","",$AO$13)</f>
        <v/>
      </c>
      <c r="F408" s="220" t="str">
        <f>IF(Proponentes!D272&gt;0,Proponentes!D272,"")</f>
        <v/>
      </c>
      <c r="G408" s="376" t="str">
        <f>IF(Proponentes!F272&gt;0,Proponentes!F272,"")</f>
        <v/>
      </c>
      <c r="H408" s="965"/>
      <c r="I408" s="967"/>
      <c r="J408" s="389" t="s">
        <v>756</v>
      </c>
      <c r="K408" s="380">
        <v>11</v>
      </c>
      <c r="L408" s="427" t="s">
        <v>757</v>
      </c>
      <c r="M408" s="379" t="s">
        <v>106</v>
      </c>
      <c r="N408" s="380" t="s">
        <v>317</v>
      </c>
      <c r="O408" s="381">
        <v>0.5</v>
      </c>
      <c r="P408" s="382">
        <v>43313</v>
      </c>
      <c r="Q408" s="382">
        <v>43465</v>
      </c>
      <c r="R408" s="383" t="str">
        <f t="shared" si="509"/>
        <v>CUMPLE</v>
      </c>
      <c r="S408" s="383">
        <f t="shared" ref="S408:S418" si="518">IF(P408&gt;0,ROUND(((YEAR(Q408)-YEAR($P408))*12)+(MONTH(Q408)-MONTH($P408))+((DAY(Q408)-DAY($P408)+1)/30),0),"")</f>
        <v>5</v>
      </c>
      <c r="T408" s="391">
        <v>5377412816</v>
      </c>
      <c r="U408" s="375">
        <f t="shared" si="511"/>
        <v>2688706408</v>
      </c>
      <c r="V408" s="392">
        <f t="shared" ref="V408:V418" si="519">IFERROR(U408/VLOOKUP(YEAR(P408),$AQ$2:$AR$11,2,FALSE),"")</f>
        <v>3441.5794440135069</v>
      </c>
      <c r="W408" s="386">
        <f t="shared" si="513"/>
        <v>3441.5794440135069</v>
      </c>
      <c r="X408" s="375">
        <f t="shared" si="514"/>
        <v>3126764405.9518151</v>
      </c>
      <c r="Y408" s="379" t="s">
        <v>318</v>
      </c>
      <c r="Z408" s="379" t="str">
        <f t="shared" si="515"/>
        <v>CUMPLE</v>
      </c>
      <c r="AA408" s="383" t="str">
        <f t="shared" si="516"/>
        <v>CUMPLE</v>
      </c>
      <c r="AB408" s="387"/>
      <c r="AC408" s="967"/>
      <c r="AD408" s="969"/>
      <c r="AE408" s="383" t="str">
        <f t="shared" ref="AE408:AE418" si="520">IF(F408&lt;&gt;"",F408,"")</f>
        <v/>
      </c>
      <c r="AF408" s="388" t="str">
        <f>IF(AE408&lt;&gt;"",(SUMIFS($X408:$X419,$M408:$M419,F408,AA408:AA419,"CUMPLE")),"")</f>
        <v/>
      </c>
      <c r="AG408" s="388" t="str">
        <f>IF(AF408&lt;&gt;"",IF(G408&gt;0,(IF(AF408&gt;=($G408*$H398),"CUMPLE","NO CUMPLE")),""),"")</f>
        <v/>
      </c>
      <c r="AH408" s="393"/>
      <c r="AI408" s="973"/>
      <c r="AJ408" s="971"/>
    </row>
    <row r="409" spans="1:36" ht="66" x14ac:dyDescent="0.25">
      <c r="A409" s="963"/>
      <c r="B409" s="373">
        <v>12</v>
      </c>
      <c r="C409" s="220" t="str">
        <f>IF(Proponentes!H273="X",Proponentes!$B$262,"")</f>
        <v>UNION TEMPORAL TECNISERACIS</v>
      </c>
      <c r="D409" s="374" t="str">
        <f t="shared" ref="D409" si="521">C409</f>
        <v>UNION TEMPORAL TECNISERACIS</v>
      </c>
      <c r="E409" s="375">
        <f>IF(D409="","",$AO$14)</f>
        <v>8654253262</v>
      </c>
      <c r="F409" s="220" t="str">
        <f>IF(Proponentes!D272&gt;0,Proponentes!D272,"")</f>
        <v/>
      </c>
      <c r="G409" s="376" t="str">
        <f>IF(Proponentes!F272&gt;0,Proponentes!F272,"")</f>
        <v/>
      </c>
      <c r="H409" s="965"/>
      <c r="I409" s="967"/>
      <c r="J409" s="389" t="s">
        <v>744</v>
      </c>
      <c r="K409" s="380">
        <v>12</v>
      </c>
      <c r="L409" s="427" t="s">
        <v>758</v>
      </c>
      <c r="M409" s="379" t="s">
        <v>106</v>
      </c>
      <c r="N409" s="380" t="s">
        <v>317</v>
      </c>
      <c r="O409" s="381">
        <v>0.35</v>
      </c>
      <c r="P409" s="382">
        <v>40753</v>
      </c>
      <c r="Q409" s="382">
        <v>41101</v>
      </c>
      <c r="R409" s="383" t="str">
        <f t="shared" ref="R409:R417" si="522">IF(Q409&lt;&gt;"",IF(P409&gt;0,IF(P409&gt;=$P$18,IF(Q409&lt;=$Q$18,"CUMPLE","NO CUMPLE"),"NO CUMPLE"),""),"")</f>
        <v>CUMPLE</v>
      </c>
      <c r="S409" s="383">
        <f t="shared" ref="S409:S417" si="523">IF(P409&gt;0,ROUND(((YEAR(Q409)-YEAR($P409))*12)+(MONTH(Q409)-MONTH($P409))+((DAY(Q409)-DAY($P409)+1)/30),0),"")</f>
        <v>11</v>
      </c>
      <c r="T409" s="391">
        <v>7377258807</v>
      </c>
      <c r="U409" s="375">
        <f t="shared" ref="U409:U417" si="524">IF(T409&gt;0,T409*O409,"")</f>
        <v>2582040582.4499998</v>
      </c>
      <c r="V409" s="392">
        <f t="shared" si="519"/>
        <v>4820.8375325802836</v>
      </c>
      <c r="W409" s="386">
        <f t="shared" ref="W409:W417" si="525">IF(R409="CUMPLE",IFERROR(U409/VLOOKUP(YEAR(Q409),$AQ$3:$AR$13,2,FALSE),""),"")</f>
        <v>4556.2741881948114</v>
      </c>
      <c r="X409" s="375">
        <f t="shared" ref="X409:X417" si="526">IFERROR(W409*$AR$13,"")</f>
        <v>4139493563.103879</v>
      </c>
      <c r="Y409" s="379" t="s">
        <v>318</v>
      </c>
      <c r="Z409" s="379" t="str">
        <f t="shared" ref="Z409:Z417" si="527">IF(T409&gt;0,IF(X409&gt;=$Z$18,"CUMPLE","NO CUMPLE"),"")</f>
        <v>CUMPLE</v>
      </c>
      <c r="AA409" s="383" t="str">
        <f t="shared" ref="AA409:AA417" si="528">IF(N409&gt;0,IF(N409="CUMPLE",IF(R409="CUMPLE",IF(Y409="INCLUIDA",IF(Z409="CUMPLE","CUMPLE","NO CUMPLE"),"NO CUMPLE"),"NO CUMPLE"),"NO CUMPLE"),"")</f>
        <v>CUMPLE</v>
      </c>
      <c r="AB409" s="387"/>
      <c r="AC409" s="967"/>
      <c r="AD409" s="969"/>
      <c r="AE409" s="383" t="str">
        <f t="shared" si="520"/>
        <v/>
      </c>
      <c r="AF409" s="388" t="str">
        <f>IF(AE409&lt;&gt;"",(SUMIFS($X409:$X418,$M409:$M418,F409,AA409:AA418,"CUMPLE")),"")</f>
        <v/>
      </c>
      <c r="AG409" s="388" t="str">
        <f>IF(AF409&lt;&gt;"",IF(G409&gt;0,(IF(AF409&gt;=($G409*$H397),"CUMPLE","NO CUMPLE")),""),"")</f>
        <v/>
      </c>
      <c r="AH409" s="393"/>
      <c r="AI409" s="973"/>
      <c r="AJ409" s="971"/>
    </row>
    <row r="410" spans="1:36" ht="49.5" x14ac:dyDescent="0.25">
      <c r="A410" s="963"/>
      <c r="B410" s="373">
        <v>13</v>
      </c>
      <c r="C410" s="220"/>
      <c r="D410" s="374"/>
      <c r="E410" s="375"/>
      <c r="F410" s="220" t="str">
        <f>IF(Proponentes!D266&gt;0,Proponentes!D266,"")</f>
        <v/>
      </c>
      <c r="G410" s="376" t="str">
        <f>IF(Proponentes!F266&gt;0,Proponentes!F266,"")</f>
        <v/>
      </c>
      <c r="H410" s="965"/>
      <c r="I410" s="967"/>
      <c r="J410" s="389" t="s">
        <v>744</v>
      </c>
      <c r="K410" s="380">
        <v>13</v>
      </c>
      <c r="L410" s="427" t="s">
        <v>759</v>
      </c>
      <c r="M410" s="379" t="s">
        <v>106</v>
      </c>
      <c r="N410" s="380" t="s">
        <v>317</v>
      </c>
      <c r="O410" s="381">
        <v>0.35</v>
      </c>
      <c r="P410" s="382">
        <v>40753</v>
      </c>
      <c r="Q410" s="382">
        <v>41101</v>
      </c>
      <c r="R410" s="383" t="s">
        <v>487</v>
      </c>
      <c r="S410" s="383">
        <f t="shared" si="523"/>
        <v>11</v>
      </c>
      <c r="T410" s="391">
        <v>6833755052</v>
      </c>
      <c r="U410" s="375">
        <f t="shared" si="524"/>
        <v>2391814268.1999998</v>
      </c>
      <c r="V410" s="392">
        <f t="shared" si="519"/>
        <v>4465.6726441374158</v>
      </c>
      <c r="W410" s="386">
        <f t="shared" si="525"/>
        <v>4220.6004379742362</v>
      </c>
      <c r="X410" s="375">
        <f t="shared" si="526"/>
        <v>3834525233.5109811</v>
      </c>
      <c r="Y410" s="379" t="s">
        <v>318</v>
      </c>
      <c r="Z410" s="379" t="str">
        <f t="shared" si="527"/>
        <v>CUMPLE</v>
      </c>
      <c r="AA410" s="383" t="str">
        <f t="shared" si="528"/>
        <v>CUMPLE</v>
      </c>
      <c r="AB410" s="387"/>
      <c r="AC410" s="967"/>
      <c r="AD410" s="969"/>
      <c r="AE410" s="383" t="str">
        <f t="shared" si="520"/>
        <v/>
      </c>
      <c r="AF410" s="388" t="str">
        <f>IF(AE410&lt;&gt;"",(SUMIFS($X410:$X411,$M410:$M411,F410,AA410:AA411,"CUMPLE")),"")</f>
        <v/>
      </c>
      <c r="AG410" s="388" t="str">
        <f>IF(AF410&lt;&gt;"",IF(G410&gt;0,(IF(AF410&gt;=($G410*$H384),"CUMPLE","NO CUMPLE")),""),"")</f>
        <v/>
      </c>
      <c r="AH410" s="393"/>
      <c r="AI410" s="973"/>
      <c r="AJ410" s="971"/>
    </row>
    <row r="411" spans="1:36" ht="49.5" x14ac:dyDescent="0.25">
      <c r="A411" s="963"/>
      <c r="B411" s="373">
        <v>14</v>
      </c>
      <c r="C411" s="220"/>
      <c r="D411" s="374"/>
      <c r="E411" s="375"/>
      <c r="F411" s="220" t="str">
        <f>IF(Proponentes!D267&gt;0,Proponentes!D267,"")</f>
        <v/>
      </c>
      <c r="G411" s="376" t="str">
        <f>IF(Proponentes!F267&gt;0,Proponentes!F267,"")</f>
        <v/>
      </c>
      <c r="H411" s="965"/>
      <c r="I411" s="967"/>
      <c r="J411" s="389" t="s">
        <v>756</v>
      </c>
      <c r="K411" s="380">
        <v>14</v>
      </c>
      <c r="L411" s="427" t="s">
        <v>760</v>
      </c>
      <c r="M411" s="379" t="s">
        <v>106</v>
      </c>
      <c r="N411" s="380" t="s">
        <v>317</v>
      </c>
      <c r="O411" s="381">
        <v>1</v>
      </c>
      <c r="P411" s="382">
        <v>42675</v>
      </c>
      <c r="Q411" s="382">
        <v>43066</v>
      </c>
      <c r="R411" s="383" t="str">
        <f t="shared" si="522"/>
        <v>CUMPLE</v>
      </c>
      <c r="S411" s="383">
        <f t="shared" si="523"/>
        <v>13</v>
      </c>
      <c r="T411" s="391">
        <v>2365998669</v>
      </c>
      <c r="U411" s="375">
        <f t="shared" si="524"/>
        <v>2365998669</v>
      </c>
      <c r="V411" s="392">
        <f t="shared" si="519"/>
        <v>3431.6941192681174</v>
      </c>
      <c r="W411" s="386">
        <f t="shared" si="525"/>
        <v>3207.1901135530293</v>
      </c>
      <c r="X411" s="375">
        <f t="shared" si="526"/>
        <v>2913815605.1058793</v>
      </c>
      <c r="Y411" s="379" t="s">
        <v>318</v>
      </c>
      <c r="Z411" s="379" t="str">
        <f t="shared" si="527"/>
        <v>CUMPLE</v>
      </c>
      <c r="AA411" s="383" t="str">
        <f t="shared" si="528"/>
        <v>CUMPLE</v>
      </c>
      <c r="AB411" s="387"/>
      <c r="AC411" s="967"/>
      <c r="AD411" s="969"/>
      <c r="AE411" s="383" t="str">
        <f t="shared" si="520"/>
        <v/>
      </c>
      <c r="AF411" s="388" t="str">
        <f>IF(AE411&lt;&gt;"",(SUMIFS($X411:$X412,$M411:$M412,F411,AA411:AA412,"CUMPLE")),"")</f>
        <v/>
      </c>
      <c r="AG411" s="388" t="str">
        <f>IF(AF411&lt;&gt;"",IF(G411&gt;0,(IF(AF411&gt;=($G411*$H385),"CUMPLE","NO CUMPLE")),""),"")</f>
        <v/>
      </c>
      <c r="AH411" s="393"/>
      <c r="AI411" s="973"/>
      <c r="AJ411" s="971"/>
    </row>
    <row r="412" spans="1:36" ht="33" x14ac:dyDescent="0.25">
      <c r="A412" s="963"/>
      <c r="B412" s="373">
        <v>15</v>
      </c>
      <c r="C412" s="220"/>
      <c r="D412" s="374"/>
      <c r="E412" s="375"/>
      <c r="F412" s="220" t="str">
        <f>IF(Proponentes!D268&gt;0,Proponentes!D268,"")</f>
        <v/>
      </c>
      <c r="G412" s="376" t="str">
        <f>IF(Proponentes!F268&gt;0,Proponentes!F268,"")</f>
        <v/>
      </c>
      <c r="H412" s="965"/>
      <c r="I412" s="967"/>
      <c r="J412" s="389" t="s">
        <v>744</v>
      </c>
      <c r="K412" s="380">
        <v>15</v>
      </c>
      <c r="L412" s="427" t="s">
        <v>761</v>
      </c>
      <c r="M412" s="379" t="s">
        <v>108</v>
      </c>
      <c r="N412" s="380" t="s">
        <v>317</v>
      </c>
      <c r="O412" s="381">
        <v>1</v>
      </c>
      <c r="P412" s="382">
        <v>40909</v>
      </c>
      <c r="Q412" s="382">
        <v>42369</v>
      </c>
      <c r="R412" s="383" t="str">
        <f t="shared" ref="R412:R414" si="529">IF(Q412&lt;&gt;"",IF(P412&gt;0,IF(P412&gt;=$P$18,IF(Q412&lt;=$Q$18,"CUMPLE","NO CUMPLE"),"NO CUMPLE"),""),"")</f>
        <v>CUMPLE</v>
      </c>
      <c r="S412" s="383">
        <f t="shared" ref="S412:S414" si="530">IF(P412&gt;0,ROUND(((YEAR(Q412)-YEAR($P412))*12)+(MONTH(Q412)-MONTH($P412))+((DAY(Q412)-DAY($P412)+1)/30),0),"")</f>
        <v>48</v>
      </c>
      <c r="T412" s="391">
        <v>17983937494</v>
      </c>
      <c r="U412" s="375">
        <f t="shared" ref="U412:U414" si="531">IF(T412&gt;0,T412*O412,"")</f>
        <v>17983937494</v>
      </c>
      <c r="V412" s="392">
        <f t="shared" si="519"/>
        <v>31734.493548614788</v>
      </c>
      <c r="W412" s="386">
        <f t="shared" ref="W412:W414" si="532">IF(R412="CUMPLE",IFERROR(U412/VLOOKUP(YEAR(Q412),$AQ$3:$AR$13,2,FALSE),""),"")</f>
        <v>27910.200192441996</v>
      </c>
      <c r="X412" s="375">
        <f t="shared" ref="X412:X414" si="533">IFERROR(W412*$AR$13,"")</f>
        <v>25357142540.038559</v>
      </c>
      <c r="Y412" s="379" t="s">
        <v>318</v>
      </c>
      <c r="Z412" s="379" t="str">
        <f t="shared" ref="Z412:Z414" si="534">IF(T412&gt;0,IF(X412&gt;=$Z$18,"CUMPLE","NO CUMPLE"),"")</f>
        <v>CUMPLE</v>
      </c>
      <c r="AA412" s="383" t="str">
        <f t="shared" ref="AA412:AA414" si="535">IF(N412&gt;0,IF(N412="CUMPLE",IF(R412="CUMPLE",IF(Y412="INCLUIDA",IF(Z412="CUMPLE","CUMPLE","NO CUMPLE"),"NO CUMPLE"),"NO CUMPLE"),"NO CUMPLE"),"")</f>
        <v>CUMPLE</v>
      </c>
      <c r="AB412" s="379"/>
      <c r="AC412" s="967"/>
      <c r="AD412" s="969"/>
      <c r="AE412" s="383" t="str">
        <f t="shared" si="520"/>
        <v/>
      </c>
      <c r="AF412" s="388" t="str">
        <f>IF(AE412&lt;&gt;"",(SUMIFS($X412:$X413,$M412:$M413,F412,AA412:AA413,"CUMPLE")),"")</f>
        <v/>
      </c>
      <c r="AG412" s="388" t="str">
        <f>IF(AF412&lt;&gt;"",IF(G412&gt;0,(IF(AF412&gt;=($G412*$H386),"CUMPLE","NO CUMPLE")),""),"")</f>
        <v/>
      </c>
      <c r="AH412" s="393"/>
      <c r="AI412" s="973"/>
      <c r="AJ412" s="971"/>
    </row>
    <row r="413" spans="1:36" ht="49.5" x14ac:dyDescent="0.25">
      <c r="A413" s="963"/>
      <c r="B413" s="373">
        <v>16</v>
      </c>
      <c r="C413" s="220"/>
      <c r="D413" s="374"/>
      <c r="E413" s="375"/>
      <c r="F413" s="220" t="str">
        <f>IF(Proponentes!D269&gt;0,Proponentes!D269,"")</f>
        <v/>
      </c>
      <c r="G413" s="376" t="str">
        <f>IF(Proponentes!F269&gt;0,Proponentes!F269,"")</f>
        <v/>
      </c>
      <c r="H413" s="965"/>
      <c r="I413" s="967"/>
      <c r="J413" s="389" t="s">
        <v>747</v>
      </c>
      <c r="K413" s="380">
        <v>16</v>
      </c>
      <c r="L413" s="427" t="s">
        <v>762</v>
      </c>
      <c r="M413" s="379" t="s">
        <v>108</v>
      </c>
      <c r="N413" s="380" t="s">
        <v>317</v>
      </c>
      <c r="O413" s="381">
        <v>1</v>
      </c>
      <c r="P413" s="382">
        <v>42493</v>
      </c>
      <c r="Q413" s="382">
        <v>42845</v>
      </c>
      <c r="R413" s="383" t="str">
        <f t="shared" si="529"/>
        <v>CUMPLE</v>
      </c>
      <c r="S413" s="383">
        <f t="shared" si="530"/>
        <v>12</v>
      </c>
      <c r="T413" s="391">
        <v>8665416697</v>
      </c>
      <c r="U413" s="375">
        <f t="shared" si="531"/>
        <v>8665416697</v>
      </c>
      <c r="V413" s="392">
        <f t="shared" si="519"/>
        <v>12568.502218418897</v>
      </c>
      <c r="W413" s="386">
        <f t="shared" si="532"/>
        <v>11746.261367163832</v>
      </c>
      <c r="X413" s="375">
        <f t="shared" si="533"/>
        <v>10671783854.863888</v>
      </c>
      <c r="Y413" s="379" t="s">
        <v>318</v>
      </c>
      <c r="Z413" s="379" t="str">
        <f t="shared" si="534"/>
        <v>CUMPLE</v>
      </c>
      <c r="AA413" s="383" t="str">
        <f t="shared" si="535"/>
        <v>CUMPLE</v>
      </c>
      <c r="AB413" s="379"/>
      <c r="AC413" s="967"/>
      <c r="AD413" s="969"/>
      <c r="AE413" s="383" t="str">
        <f t="shared" si="520"/>
        <v/>
      </c>
      <c r="AF413" s="388" t="str">
        <f>IF(AE413&lt;&gt;"",(SUMIFS($X413:$X415,$M413:$M415,F413,AA413:AA415,"CUMPLE")),"")</f>
        <v/>
      </c>
      <c r="AG413" s="388" t="str">
        <f>IF(AF413&lt;&gt;"",IF(G413&gt;0,(IF(AF413&gt;=($G413*$H387),"CUMPLE","NO CUMPLE")),""),"")</f>
        <v/>
      </c>
      <c r="AH413" s="393"/>
      <c r="AI413" s="973"/>
      <c r="AJ413" s="971"/>
    </row>
    <row r="414" spans="1:36" ht="33" x14ac:dyDescent="0.25">
      <c r="A414" s="963"/>
      <c r="B414" s="373">
        <v>17</v>
      </c>
      <c r="C414" s="220"/>
      <c r="D414" s="374"/>
      <c r="E414" s="375"/>
      <c r="F414" s="220" t="str">
        <f>IF(Proponentes!D269&gt;0,Proponentes!D269,"")</f>
        <v/>
      </c>
      <c r="G414" s="376" t="str">
        <f>IF(Proponentes!F269&gt;0,Proponentes!F269,"")</f>
        <v/>
      </c>
      <c r="H414" s="965"/>
      <c r="I414" s="967"/>
      <c r="J414" s="389" t="s">
        <v>742</v>
      </c>
      <c r="K414" s="380">
        <v>17</v>
      </c>
      <c r="L414" s="427" t="s">
        <v>763</v>
      </c>
      <c r="M414" s="379" t="s">
        <v>108</v>
      </c>
      <c r="N414" s="380" t="s">
        <v>317</v>
      </c>
      <c r="O414" s="381">
        <v>1</v>
      </c>
      <c r="P414" s="382">
        <v>42370</v>
      </c>
      <c r="Q414" s="382">
        <v>43100</v>
      </c>
      <c r="R414" s="383" t="str">
        <f t="shared" si="529"/>
        <v>CUMPLE</v>
      </c>
      <c r="S414" s="383">
        <f t="shared" si="530"/>
        <v>24</v>
      </c>
      <c r="T414" s="391">
        <v>6246093162</v>
      </c>
      <c r="U414" s="375">
        <f t="shared" si="531"/>
        <v>6246093162</v>
      </c>
      <c r="V414" s="392">
        <f t="shared" si="519"/>
        <v>9059.4645944985532</v>
      </c>
      <c r="W414" s="386">
        <f t="shared" si="532"/>
        <v>8466.7876191005489</v>
      </c>
      <c r="X414" s="375">
        <f t="shared" si="533"/>
        <v>7692296688.4309454</v>
      </c>
      <c r="Y414" s="379" t="s">
        <v>318</v>
      </c>
      <c r="Z414" s="379" t="str">
        <f t="shared" si="534"/>
        <v>CUMPLE</v>
      </c>
      <c r="AA414" s="383" t="str">
        <f t="shared" si="535"/>
        <v>CUMPLE</v>
      </c>
      <c r="AB414" s="379"/>
      <c r="AC414" s="967"/>
      <c r="AD414" s="969"/>
      <c r="AE414" s="383" t="str">
        <f t="shared" si="520"/>
        <v/>
      </c>
      <c r="AF414" s="388" t="str">
        <f>IF(AE414&lt;&gt;"",(SUMIFS($X414:$X415,$M414:$M415,F414,AA414:AA415,"CUMPLE")),"")</f>
        <v/>
      </c>
      <c r="AG414" s="388" t="str">
        <f>IF(AF414&lt;&gt;"",IF(G414&gt;0,(IF(AF414&gt;=($G414*$H387),"CUMPLE","NO CUMPLE")),""),"")</f>
        <v/>
      </c>
      <c r="AH414" s="393"/>
      <c r="AI414" s="973"/>
      <c r="AJ414" s="971"/>
    </row>
    <row r="415" spans="1:36" ht="49.5" x14ac:dyDescent="0.25">
      <c r="A415" s="963"/>
      <c r="B415" s="373">
        <v>18</v>
      </c>
      <c r="C415" s="220"/>
      <c r="D415" s="374"/>
      <c r="E415" s="375"/>
      <c r="F415" s="220" t="str">
        <f>IF(Proponentes!D270&gt;0,Proponentes!D270,"")</f>
        <v/>
      </c>
      <c r="G415" s="376" t="str">
        <f>IF(Proponentes!F270&gt;0,Proponentes!F270,"")</f>
        <v/>
      </c>
      <c r="H415" s="965"/>
      <c r="I415" s="967"/>
      <c r="J415" s="389" t="s">
        <v>764</v>
      </c>
      <c r="K415" s="380">
        <v>18</v>
      </c>
      <c r="L415" s="427" t="s">
        <v>765</v>
      </c>
      <c r="M415" s="379" t="s">
        <v>108</v>
      </c>
      <c r="N415" s="380" t="s">
        <v>317</v>
      </c>
      <c r="O415" s="381">
        <v>0.73</v>
      </c>
      <c r="P415" s="382">
        <v>42953</v>
      </c>
      <c r="Q415" s="382">
        <v>43198</v>
      </c>
      <c r="R415" s="383" t="str">
        <f t="shared" ref="R415:R416" si="536">IF(Q415&lt;&gt;"",IF(P415&gt;0,IF(P415&gt;=$P$18,IF(Q415&lt;=$Q$18,"CUMPLE","NO CUMPLE"),"NO CUMPLE"),""),"")</f>
        <v>CUMPLE</v>
      </c>
      <c r="S415" s="383">
        <f t="shared" ref="S415:S416" si="537">IF(P415&gt;0,ROUND(((YEAR(Q415)-YEAR($P415))*12)+(MONTH(Q415)-MONTH($P415))+((DAY(Q415)-DAY($P415)+1)/30),0),"")</f>
        <v>8</v>
      </c>
      <c r="T415" s="391">
        <v>16913768331</v>
      </c>
      <c r="U415" s="375">
        <f t="shared" ref="U415:U416" si="538">IF(T415&gt;0,T415*O415,"")</f>
        <v>12347050881.629999</v>
      </c>
      <c r="V415" s="392">
        <f t="shared" si="519"/>
        <v>16736.839305085825</v>
      </c>
      <c r="W415" s="386">
        <f t="shared" ref="W415:W416" si="539">IF(R415="CUMPLE",IFERROR(U415/VLOOKUP(YEAR(Q415),$AQ$3:$AR$13,2,FALSE),""),"")</f>
        <v>15804.386965408925</v>
      </c>
      <c r="X415" s="375">
        <f t="shared" ref="X415:X416" si="540">IFERROR(W415*$AR$13,"")</f>
        <v>14358696472.135109</v>
      </c>
      <c r="Y415" s="379" t="s">
        <v>318</v>
      </c>
      <c r="Z415" s="379" t="str">
        <f t="shared" ref="Z415:Z416" si="541">IF(T415&gt;0,IF(X415&gt;=$Z$18,"CUMPLE","NO CUMPLE"),"")</f>
        <v>CUMPLE</v>
      </c>
      <c r="AA415" s="383" t="str">
        <f t="shared" ref="AA415:AA416" si="542">IF(N415&gt;0,IF(N415="CUMPLE",IF(R415="CUMPLE",IF(Y415="INCLUIDA",IF(Z415="CUMPLE","CUMPLE","NO CUMPLE"),"NO CUMPLE"),"NO CUMPLE"),"NO CUMPLE"),"")</f>
        <v>CUMPLE</v>
      </c>
      <c r="AB415" s="387"/>
      <c r="AC415" s="967"/>
      <c r="AD415" s="969"/>
      <c r="AE415" s="383" t="str">
        <f t="shared" si="520"/>
        <v/>
      </c>
      <c r="AF415" s="388" t="str">
        <f>IF(AE415&lt;&gt;"",(SUMIFS($X415:$X416,$M415:$M416,F415,AA415:AA416,"CUMPLE")),"")</f>
        <v/>
      </c>
      <c r="AG415" s="388" t="str">
        <f>IF(AF415&lt;&gt;"",IF(G415&gt;0,(IF(AF415&gt;=($G415*$H388),"CUMPLE","NO CUMPLE")),""),"")</f>
        <v/>
      </c>
      <c r="AH415" s="393"/>
      <c r="AI415" s="973"/>
      <c r="AJ415" s="971"/>
    </row>
    <row r="416" spans="1:36" ht="33" x14ac:dyDescent="0.25">
      <c r="A416" s="963"/>
      <c r="B416" s="373">
        <v>19</v>
      </c>
      <c r="C416" s="220"/>
      <c r="D416" s="374"/>
      <c r="E416" s="375"/>
      <c r="F416" s="220" t="str">
        <f>IF(Proponentes!D271&gt;0,Proponentes!D271,"")</f>
        <v/>
      </c>
      <c r="G416" s="376" t="str">
        <f>IF(Proponentes!F271&gt;0,Proponentes!F271,"")</f>
        <v/>
      </c>
      <c r="H416" s="965"/>
      <c r="I416" s="967"/>
      <c r="J416" s="389" t="s">
        <v>742</v>
      </c>
      <c r="K416" s="380">
        <v>19</v>
      </c>
      <c r="L416" s="427" t="s">
        <v>766</v>
      </c>
      <c r="M416" s="379" t="s">
        <v>108</v>
      </c>
      <c r="N416" s="380" t="s">
        <v>317</v>
      </c>
      <c r="O416" s="381">
        <v>1</v>
      </c>
      <c r="P416" s="382">
        <v>42370</v>
      </c>
      <c r="Q416" s="382">
        <v>43465</v>
      </c>
      <c r="R416" s="383" t="str">
        <f t="shared" si="536"/>
        <v>CUMPLE</v>
      </c>
      <c r="S416" s="383">
        <f t="shared" si="537"/>
        <v>36</v>
      </c>
      <c r="T416" s="391">
        <v>13265136293</v>
      </c>
      <c r="U416" s="375">
        <f t="shared" si="538"/>
        <v>13265136293</v>
      </c>
      <c r="V416" s="392">
        <f t="shared" si="519"/>
        <v>19240.032044150816</v>
      </c>
      <c r="W416" s="386">
        <f t="shared" si="539"/>
        <v>16979.548325614855</v>
      </c>
      <c r="X416" s="375">
        <f t="shared" si="540"/>
        <v>15426361122.07756</v>
      </c>
      <c r="Y416" s="379" t="s">
        <v>318</v>
      </c>
      <c r="Z416" s="379" t="str">
        <f t="shared" si="541"/>
        <v>CUMPLE</v>
      </c>
      <c r="AA416" s="383" t="str">
        <f t="shared" si="542"/>
        <v>CUMPLE</v>
      </c>
      <c r="AB416" s="379"/>
      <c r="AC416" s="967"/>
      <c r="AD416" s="969"/>
      <c r="AE416" s="383" t="str">
        <f t="shared" si="520"/>
        <v/>
      </c>
      <c r="AF416" s="388" t="str">
        <f>IF(AE416&lt;&gt;"",(SUMIFS($X416:$X417,$M416:$M417,F416,AA416:AA417,"CUMPLE")),"")</f>
        <v/>
      </c>
      <c r="AG416" s="388" t="str">
        <f>IF(AF416&lt;&gt;"",IF(G416&gt;0,(IF(AF416&gt;=($G416*$H396),"CUMPLE","NO CUMPLE")),""),"")</f>
        <v/>
      </c>
      <c r="AH416" s="393"/>
      <c r="AI416" s="973"/>
      <c r="AJ416" s="971"/>
    </row>
    <row r="417" spans="1:36" ht="33" x14ac:dyDescent="0.25">
      <c r="A417" s="963"/>
      <c r="B417" s="373">
        <v>20</v>
      </c>
      <c r="C417" s="220"/>
      <c r="D417" s="374"/>
      <c r="E417" s="375"/>
      <c r="F417" s="220" t="str">
        <f>IF(Proponentes!D272&gt;0,Proponentes!D272,"")</f>
        <v/>
      </c>
      <c r="G417" s="376" t="str">
        <f>IF(Proponentes!F272&gt;0,Proponentes!F272,"")</f>
        <v/>
      </c>
      <c r="H417" s="965"/>
      <c r="I417" s="967"/>
      <c r="J417" s="389" t="s">
        <v>744</v>
      </c>
      <c r="K417" s="380">
        <v>20</v>
      </c>
      <c r="L417" s="427" t="s">
        <v>767</v>
      </c>
      <c r="M417" s="379" t="s">
        <v>108</v>
      </c>
      <c r="N417" s="380" t="s">
        <v>317</v>
      </c>
      <c r="O417" s="381">
        <v>1</v>
      </c>
      <c r="P417" s="382">
        <v>42907</v>
      </c>
      <c r="Q417" s="382">
        <v>43637</v>
      </c>
      <c r="R417" s="383" t="str">
        <f t="shared" si="522"/>
        <v>CUMPLE</v>
      </c>
      <c r="S417" s="383">
        <f t="shared" si="523"/>
        <v>24</v>
      </c>
      <c r="T417" s="391">
        <v>22373856595</v>
      </c>
      <c r="U417" s="375">
        <f t="shared" si="524"/>
        <v>22373856595</v>
      </c>
      <c r="V417" s="392">
        <f t="shared" si="519"/>
        <v>30328.508892976573</v>
      </c>
      <c r="W417" s="386">
        <f t="shared" si="525"/>
        <v>27017.780836259655</v>
      </c>
      <c r="X417" s="375">
        <f t="shared" si="526"/>
        <v>24546356352.04364</v>
      </c>
      <c r="Y417" s="379" t="s">
        <v>318</v>
      </c>
      <c r="Z417" s="379" t="str">
        <f t="shared" si="527"/>
        <v>CUMPLE</v>
      </c>
      <c r="AA417" s="383" t="str">
        <f t="shared" si="528"/>
        <v>CUMPLE</v>
      </c>
      <c r="AB417" s="379"/>
      <c r="AC417" s="967"/>
      <c r="AD417" s="969"/>
      <c r="AE417" s="383" t="str">
        <f t="shared" si="520"/>
        <v/>
      </c>
      <c r="AF417" s="388" t="str">
        <f>IF(AE417&lt;&gt;"",(SUMIFS($X417:$X418,$M417:$M418,F417,AA417:AA418,"CUMPLE")),"")</f>
        <v/>
      </c>
      <c r="AG417" s="388" t="str">
        <f>IF(AF417&lt;&gt;"",IF(G417&gt;0,(IF(AF417&gt;=($G417*$H397),"CUMPLE","NO CUMPLE")),""),"")</f>
        <v/>
      </c>
      <c r="AH417" s="393"/>
      <c r="AI417" s="973"/>
      <c r="AJ417" s="971"/>
    </row>
    <row r="418" spans="1:36" ht="33" x14ac:dyDescent="0.25">
      <c r="A418" s="963"/>
      <c r="B418" s="373">
        <v>21</v>
      </c>
      <c r="C418" s="220"/>
      <c r="D418" s="374"/>
      <c r="E418" s="375"/>
      <c r="F418" s="220" t="str">
        <f>IF(Proponentes!D273&gt;0,Proponentes!D273,"")</f>
        <v/>
      </c>
      <c r="G418" s="376" t="str">
        <f>IF(Proponentes!F273&gt;0,Proponentes!F273,"")</f>
        <v/>
      </c>
      <c r="H418" s="965"/>
      <c r="I418" s="967"/>
      <c r="J418" s="389" t="s">
        <v>768</v>
      </c>
      <c r="K418" s="380">
        <v>21</v>
      </c>
      <c r="L418" s="380" t="s">
        <v>769</v>
      </c>
      <c r="M418" s="379" t="s">
        <v>108</v>
      </c>
      <c r="N418" s="380" t="s">
        <v>317</v>
      </c>
      <c r="O418" s="381">
        <v>1</v>
      </c>
      <c r="P418" s="382">
        <v>43070</v>
      </c>
      <c r="Q418" s="382">
        <v>43585</v>
      </c>
      <c r="R418" s="383" t="str">
        <f t="shared" si="509"/>
        <v>CUMPLE</v>
      </c>
      <c r="S418" s="383">
        <f t="shared" si="518"/>
        <v>17</v>
      </c>
      <c r="T418" s="391">
        <v>7304566180</v>
      </c>
      <c r="U418" s="375">
        <f t="shared" si="511"/>
        <v>7304566180</v>
      </c>
      <c r="V418" s="392">
        <f t="shared" si="519"/>
        <v>9901.5831002945579</v>
      </c>
      <c r="W418" s="386">
        <f t="shared" si="513"/>
        <v>8820.7040801047187</v>
      </c>
      <c r="X418" s="375">
        <f t="shared" si="514"/>
        <v>8013838995.0812197</v>
      </c>
      <c r="Y418" s="379" t="s">
        <v>318</v>
      </c>
      <c r="Z418" s="379" t="str">
        <f t="shared" si="515"/>
        <v>CUMPLE</v>
      </c>
      <c r="AA418" s="383" t="str">
        <f t="shared" si="516"/>
        <v>CUMPLE</v>
      </c>
      <c r="AB418" s="387"/>
      <c r="AC418" s="967"/>
      <c r="AD418" s="969"/>
      <c r="AE418" s="383" t="str">
        <f t="shared" si="520"/>
        <v/>
      </c>
      <c r="AF418" s="388" t="str">
        <f>IF(AE418&lt;&gt;"",(SUMIFS($X418:$X419,$M418:$M419,F418,AA418:AA419,"CUMPLE")),"")</f>
        <v/>
      </c>
      <c r="AG418" s="388" t="str">
        <f>IF(AF418&lt;&gt;"",IF(G418&gt;0,(IF(AF418&gt;=($G418*$H398),"CUMPLE","NO CUMPLE")),""),"")</f>
        <v/>
      </c>
      <c r="AH418" s="393"/>
      <c r="AI418" s="973"/>
      <c r="AJ418" s="971"/>
    </row>
    <row r="419" spans="1:36" x14ac:dyDescent="0.25">
      <c r="A419" s="69">
        <v>21</v>
      </c>
      <c r="B419" s="394"/>
      <c r="C419" s="222"/>
      <c r="D419" s="395" t="s">
        <v>270</v>
      </c>
      <c r="E419" s="396">
        <f t="shared" ref="E419" si="543">SUM(E398:E418)</f>
        <v>147349039669</v>
      </c>
      <c r="F419" s="394"/>
      <c r="G419" s="397">
        <f t="shared" ref="G419" si="544">IF((SUM(G398:G418))&gt;1,"ERROR &gt; 100%",SUM(G398:G418))</f>
        <v>1</v>
      </c>
      <c r="H419" s="396">
        <f t="shared" ref="H419:I419" si="545">SUM(H398:H418)</f>
        <v>147349039669</v>
      </c>
      <c r="I419" s="398">
        <f t="shared" si="545"/>
        <v>162184.7252241543</v>
      </c>
      <c r="J419" s="399"/>
      <c r="K419" s="399"/>
      <c r="L419" s="399"/>
      <c r="M419" s="400"/>
      <c r="N419" s="400"/>
      <c r="O419" s="400"/>
      <c r="P419" s="400"/>
      <c r="Q419" s="400"/>
      <c r="R419" s="394">
        <f t="shared" ref="R419" si="546">COUNTIF(R398:R418,"NO CUMPLE")</f>
        <v>0</v>
      </c>
      <c r="S419" s="400">
        <f t="shared" ref="S419:X419" si="547">SUM(S398:S418)</f>
        <v>366</v>
      </c>
      <c r="T419" s="401"/>
      <c r="U419" s="396">
        <f t="shared" si="547"/>
        <v>179355849175.79999</v>
      </c>
      <c r="V419" s="402">
        <f t="shared" si="547"/>
        <v>249705.30042836597</v>
      </c>
      <c r="W419" s="403">
        <f t="shared" si="547"/>
        <v>240067.31129031282</v>
      </c>
      <c r="X419" s="401">
        <f t="shared" si="547"/>
        <v>218107394057.34268</v>
      </c>
      <c r="Y419" s="400"/>
      <c r="Z419" s="400"/>
      <c r="AA419" s="394"/>
      <c r="AB419" s="400"/>
      <c r="AC419" s="394"/>
      <c r="AD419" s="394">
        <f t="shared" ref="AD419" si="548">COUNTIF(AD398:AD418,"NO CUMPLE")</f>
        <v>0</v>
      </c>
      <c r="AE419" s="394"/>
      <c r="AF419" s="394"/>
      <c r="AG419" s="394"/>
      <c r="AH419" s="400"/>
      <c r="AI419" s="400"/>
      <c r="AJ419" s="404"/>
    </row>
    <row r="420" spans="1:36" ht="62.25" customHeight="1" x14ac:dyDescent="0.25">
      <c r="A420" s="962">
        <f t="shared" ref="A420" si="549">A435</f>
        <v>22</v>
      </c>
      <c r="B420" s="373">
        <v>1</v>
      </c>
      <c r="C420" s="220" t="str">
        <f>IF(Proponentes!H275="X",Proponentes!$B$275,"")</f>
        <v/>
      </c>
      <c r="D420" s="374" t="str">
        <f t="shared" si="507"/>
        <v/>
      </c>
      <c r="E420" s="375" t="str">
        <f>IF(D420="","",$AO$3)</f>
        <v/>
      </c>
      <c r="F420" s="220" t="str">
        <f>IF(Proponentes!D275&gt;0,Proponentes!D275,"")</f>
        <v>COOPERATIVA DE VIGILANCIA Y SERVICIOS DE BUCARAMANGA CTA – COOVIAM CTA</v>
      </c>
      <c r="G420" s="376">
        <f>IF(Proponentes!F275&gt;0,Proponentes!F275,"")</f>
        <v>1</v>
      </c>
      <c r="H420" s="964">
        <f t="shared" ref="H420" si="550">SUM(E420:E434)</f>
        <v>80865122626</v>
      </c>
      <c r="I420" s="966">
        <f>IF($F420&gt;0,(G435*H420)/$AR$13,"")</f>
        <v>89006.943803479488</v>
      </c>
      <c r="J420" s="377" t="s">
        <v>770</v>
      </c>
      <c r="K420" s="378">
        <v>1</v>
      </c>
      <c r="L420" s="431" t="s">
        <v>771</v>
      </c>
      <c r="M420" s="379" t="s">
        <v>110</v>
      </c>
      <c r="N420" s="380" t="s">
        <v>317</v>
      </c>
      <c r="O420" s="381">
        <v>1</v>
      </c>
      <c r="P420" s="382">
        <v>42160</v>
      </c>
      <c r="Q420" s="382">
        <v>42538</v>
      </c>
      <c r="R420" s="383" t="str">
        <f t="shared" si="509"/>
        <v>CUMPLE</v>
      </c>
      <c r="S420" s="379">
        <f t="shared" ref="S420:S426" si="551">IF(P420&gt;0,ROUND(((YEAR(Q420)-YEAR($P420))*12)+(MONTH(Q420)-MONTH($P420))+((DAY(Q420)-DAY($P420)+1)/30),0),"")</f>
        <v>12</v>
      </c>
      <c r="T420" s="384">
        <v>5442114464</v>
      </c>
      <c r="U420" s="375">
        <f t="shared" ref="U420:U434" si="552">IF(T420&gt;0,T420*O420,"")</f>
        <v>5442114464</v>
      </c>
      <c r="V420" s="385">
        <f t="shared" ref="V420:V426" si="553">IFERROR(U420/VLOOKUP(YEAR(P420),$AQ$2:$AR$11,2,FALSE),"")</f>
        <v>8445.8981361061542</v>
      </c>
      <c r="W420" s="386">
        <f t="shared" ref="W420:W434" si="554">IF(R420="CUMPLE",IFERROR(U420/VLOOKUP(YEAR(Q420),$AQ$3:$AR$13,2,FALSE),""),"")</f>
        <v>7893.3570196749606</v>
      </c>
      <c r="X420" s="375">
        <f t="shared" ref="X420:X434" si="555">IFERROR(W420*$AR$13,"")</f>
        <v>7171320079.6572132</v>
      </c>
      <c r="Y420" s="379" t="s">
        <v>318</v>
      </c>
      <c r="Z420" s="379" t="str">
        <f t="shared" ref="Z420:Z434" si="556">IF(T420&gt;0,IF(X420&gt;=$Z$18,"CUMPLE","NO CUMPLE"),"")</f>
        <v>CUMPLE</v>
      </c>
      <c r="AA420" s="383" t="str">
        <f t="shared" ref="AA420:AA434" si="557">IF(N420&gt;0,IF(N420="CUMPLE",IF(R420="CUMPLE",IF(Y420="INCLUIDA",IF(Z420="CUMPLE","CUMPLE","NO CUMPLE"),"NO CUMPLE"),"NO CUMPLE"),"NO CUMPLE"),"")</f>
        <v>CUMPLE</v>
      </c>
      <c r="AB420" s="379"/>
      <c r="AC420" s="966">
        <f>IF(F420&gt;0,SUMIFS(W420:W434,AA420:AA434,"CUMPLE"),"")</f>
        <v>135156.98794928164</v>
      </c>
      <c r="AD420" s="968" t="str">
        <f>IF($F420&gt;0,IF(AC420&lt;I420,"NO CUMPLE","CUMPLE"),"")</f>
        <v>CUMPLE</v>
      </c>
      <c r="AE420" s="383" t="str">
        <f t="shared" ref="AE420:AE426" si="558">IF(F420&lt;&gt;"",F420,"")</f>
        <v>COOPERATIVA DE VIGILANCIA Y SERVICIOS DE BUCARAMANGA CTA – COOVIAM CTA</v>
      </c>
      <c r="AF420" s="388">
        <f>IF(AE420&lt;&gt;"",(SUMIFS($X420:$X434,$M420:$M434,F420,AA420:AA434,"CUMPLE")),"")</f>
        <v>122793637633.60904</v>
      </c>
      <c r="AG420" s="388" t="str">
        <f>IF(AF420&lt;&gt;"",IF(G420&gt;0,(IF(AF420&gt;=($G420*$H420),"CUMPLE","NO CUMPLE")),""),"")</f>
        <v>CUMPLE</v>
      </c>
      <c r="AH420" s="379"/>
      <c r="AI420" s="972" t="str">
        <f>IF(AC420&gt;I420,IF((COUNTIF(AG420:AG430,"NO CUMPLE"))&lt;1,"HABILITADO","RECHAZADO"),"")</f>
        <v>HABILITADO</v>
      </c>
      <c r="AJ420" s="970"/>
    </row>
    <row r="421" spans="1:36" ht="62.25" customHeight="1" x14ac:dyDescent="0.25">
      <c r="A421" s="963"/>
      <c r="B421" s="373">
        <v>2</v>
      </c>
      <c r="C421" s="220" t="str">
        <f>IF(Proponentes!H276="X",Proponentes!$B$275,"")</f>
        <v/>
      </c>
      <c r="D421" s="374" t="str">
        <f t="shared" si="507"/>
        <v/>
      </c>
      <c r="E421" s="375" t="str">
        <f>IF(D421="","",$AO$4)</f>
        <v/>
      </c>
      <c r="F421" s="220" t="str">
        <f>IF(Proponentes!D276&gt;0,Proponentes!D276,"")</f>
        <v/>
      </c>
      <c r="G421" s="376" t="str">
        <f>IF(Proponentes!F276&gt;0,Proponentes!F276,"")</f>
        <v/>
      </c>
      <c r="H421" s="965"/>
      <c r="I421" s="967"/>
      <c r="J421" s="389" t="s">
        <v>435</v>
      </c>
      <c r="K421" s="380">
        <v>2</v>
      </c>
      <c r="L421" s="431" t="s">
        <v>772</v>
      </c>
      <c r="M421" s="379" t="s">
        <v>110</v>
      </c>
      <c r="N421" s="380" t="s">
        <v>317</v>
      </c>
      <c r="O421" s="381">
        <v>1</v>
      </c>
      <c r="P421" s="382">
        <v>42156</v>
      </c>
      <c r="Q421" s="382">
        <v>42466</v>
      </c>
      <c r="R421" s="383" t="str">
        <f t="shared" si="509"/>
        <v>CUMPLE</v>
      </c>
      <c r="S421" s="379">
        <f t="shared" si="551"/>
        <v>10</v>
      </c>
      <c r="T421" s="384">
        <v>8606491802</v>
      </c>
      <c r="U421" s="375">
        <f t="shared" si="552"/>
        <v>8606491802</v>
      </c>
      <c r="V421" s="385">
        <f t="shared" si="553"/>
        <v>13356.858542717468</v>
      </c>
      <c r="W421" s="386">
        <f t="shared" si="554"/>
        <v>12483.036314190194</v>
      </c>
      <c r="X421" s="375">
        <f t="shared" si="555"/>
        <v>11341163050.38596</v>
      </c>
      <c r="Y421" s="379" t="s">
        <v>318</v>
      </c>
      <c r="Z421" s="379" t="str">
        <f t="shared" si="556"/>
        <v>CUMPLE</v>
      </c>
      <c r="AA421" s="383" t="str">
        <f t="shared" si="557"/>
        <v>CUMPLE</v>
      </c>
      <c r="AB421" s="379"/>
      <c r="AC421" s="967"/>
      <c r="AD421" s="969"/>
      <c r="AE421" s="383" t="str">
        <f t="shared" si="558"/>
        <v/>
      </c>
      <c r="AF421" s="388" t="str">
        <f>IF(AE421&lt;&gt;"",(SUMIFS($X420:$X430,$M420:$M430,F421,AA420:AA430,"CUMPLE")),"")</f>
        <v/>
      </c>
      <c r="AG421" s="388" t="str">
        <f>IF(AF421&lt;&gt;"",IF(G421&gt;0,(IF(AF421&gt;=($G421*$H420),"CUMPLE","NO CUMPLE")),""),"")</f>
        <v/>
      </c>
      <c r="AH421" s="387"/>
      <c r="AI421" s="973"/>
      <c r="AJ421" s="971"/>
    </row>
    <row r="422" spans="1:36" ht="65.25" customHeight="1" x14ac:dyDescent="0.25">
      <c r="A422" s="963"/>
      <c r="B422" s="373">
        <v>3</v>
      </c>
      <c r="C422" s="220" t="str">
        <f>IF(Proponentes!H277="X",Proponentes!$B$275,"")</f>
        <v/>
      </c>
      <c r="D422" s="374" t="str">
        <f t="shared" si="507"/>
        <v/>
      </c>
      <c r="E422" s="375" t="str">
        <f>IF(D422="","",$AO$5)</f>
        <v/>
      </c>
      <c r="F422" s="220" t="str">
        <f>IF(Proponentes!D277&gt;0,Proponentes!D277,"")</f>
        <v/>
      </c>
      <c r="G422" s="376" t="str">
        <f>IF(Proponentes!F277&gt;0,Proponentes!F277,"")</f>
        <v/>
      </c>
      <c r="H422" s="965"/>
      <c r="I422" s="967"/>
      <c r="J422" s="389" t="s">
        <v>773</v>
      </c>
      <c r="K422" s="380">
        <v>3</v>
      </c>
      <c r="L422" s="427" t="s">
        <v>774</v>
      </c>
      <c r="M422" s="379" t="s">
        <v>110</v>
      </c>
      <c r="N422" s="380" t="s">
        <v>317</v>
      </c>
      <c r="O422" s="381">
        <v>0.3</v>
      </c>
      <c r="P422" s="382">
        <v>42768</v>
      </c>
      <c r="Q422" s="382">
        <v>43003</v>
      </c>
      <c r="R422" s="383" t="str">
        <f t="shared" si="509"/>
        <v>CUMPLE</v>
      </c>
      <c r="S422" s="379">
        <f t="shared" si="551"/>
        <v>8</v>
      </c>
      <c r="T422" s="384">
        <v>18000271258</v>
      </c>
      <c r="U422" s="375">
        <f t="shared" si="552"/>
        <v>5400081377.3999996</v>
      </c>
      <c r="V422" s="385">
        <f t="shared" si="553"/>
        <v>7319.9904264101269</v>
      </c>
      <c r="W422" s="386">
        <f t="shared" si="554"/>
        <v>7319.9904264101269</v>
      </c>
      <c r="X422" s="375">
        <f t="shared" si="555"/>
        <v>6650401622.1446867</v>
      </c>
      <c r="Y422" s="379" t="s">
        <v>318</v>
      </c>
      <c r="Z422" s="379" t="str">
        <f t="shared" si="556"/>
        <v>CUMPLE</v>
      </c>
      <c r="AA422" s="383" t="str">
        <f t="shared" si="557"/>
        <v>CUMPLE</v>
      </c>
      <c r="AB422" s="387"/>
      <c r="AC422" s="967"/>
      <c r="AD422" s="969"/>
      <c r="AE422" s="383" t="str">
        <f t="shared" si="558"/>
        <v/>
      </c>
      <c r="AF422" s="388" t="str">
        <f>IF(AE422&lt;&gt;"",(SUMIFS($X420:$X430,$M420:$M430,F422,AA420:AA430,"CUMPLE")),"")</f>
        <v/>
      </c>
      <c r="AG422" s="388" t="str">
        <f>IF(AF422&lt;&gt;"",IF(G422&gt;0,(IF(AF422&gt;=($G422*$H420),"CUMPLE","NO CUMPLE")),""),"")</f>
        <v/>
      </c>
      <c r="AH422" s="387"/>
      <c r="AI422" s="973"/>
      <c r="AJ422" s="971"/>
    </row>
    <row r="423" spans="1:36" ht="65.25" customHeight="1" x14ac:dyDescent="0.25">
      <c r="A423" s="963"/>
      <c r="B423" s="373">
        <v>4</v>
      </c>
      <c r="C423" s="220" t="str">
        <f>IF(Proponentes!H278="X",Proponentes!$B$275,"")</f>
        <v/>
      </c>
      <c r="D423" s="374" t="str">
        <f t="shared" si="507"/>
        <v/>
      </c>
      <c r="E423" s="375" t="str">
        <f>IF(D423="","",$AO$6)</f>
        <v/>
      </c>
      <c r="F423" s="220" t="str">
        <f>IF(Proponentes!D278&gt;0,Proponentes!D278,"")</f>
        <v/>
      </c>
      <c r="G423" s="376" t="str">
        <f>IF(Proponentes!F278&gt;0,Proponentes!F278,"")</f>
        <v/>
      </c>
      <c r="H423" s="965"/>
      <c r="I423" s="967"/>
      <c r="J423" s="389" t="s">
        <v>775</v>
      </c>
      <c r="K423" s="378">
        <v>4</v>
      </c>
      <c r="L423" s="427" t="s">
        <v>776</v>
      </c>
      <c r="M423" s="379" t="s">
        <v>110</v>
      </c>
      <c r="N423" s="380" t="s">
        <v>317</v>
      </c>
      <c r="O423" s="381">
        <v>1</v>
      </c>
      <c r="P423" s="382">
        <v>43202</v>
      </c>
      <c r="Q423" s="382">
        <v>43565</v>
      </c>
      <c r="R423" s="383" t="str">
        <f t="shared" si="509"/>
        <v>CUMPLE</v>
      </c>
      <c r="S423" s="379">
        <f t="shared" si="551"/>
        <v>12</v>
      </c>
      <c r="T423" s="384">
        <v>11447657437</v>
      </c>
      <c r="U423" s="375">
        <f t="shared" si="552"/>
        <v>11447657437</v>
      </c>
      <c r="V423" s="385">
        <f t="shared" si="553"/>
        <v>14653.151567632052</v>
      </c>
      <c r="W423" s="386">
        <f t="shared" si="554"/>
        <v>13823.736574344657</v>
      </c>
      <c r="X423" s="375">
        <f t="shared" si="555"/>
        <v>12559224094.943054</v>
      </c>
      <c r="Y423" s="379" t="s">
        <v>318</v>
      </c>
      <c r="Z423" s="379" t="str">
        <f t="shared" si="556"/>
        <v>CUMPLE</v>
      </c>
      <c r="AA423" s="383" t="str">
        <f t="shared" si="557"/>
        <v>CUMPLE</v>
      </c>
      <c r="AB423" s="379"/>
      <c r="AC423" s="967"/>
      <c r="AD423" s="969"/>
      <c r="AE423" s="383" t="str">
        <f t="shared" si="558"/>
        <v/>
      </c>
      <c r="AF423" s="388" t="str">
        <f>IF(AE423&lt;&gt;"",(SUMIFS($X420:$X430,$M420:$M430,F423,AA420:AA430,"CUMPLE")),"")</f>
        <v/>
      </c>
      <c r="AG423" s="388" t="str">
        <f>IF(AF423&lt;&gt;"",IF(G423&gt;0,(IF(AF423&gt;=($G423*$H420),"CUMPLE","NO CUMPLE")),""),"")</f>
        <v/>
      </c>
      <c r="AH423" s="387"/>
      <c r="AI423" s="973"/>
      <c r="AJ423" s="971"/>
    </row>
    <row r="424" spans="1:36" ht="65.25" customHeight="1" x14ac:dyDescent="0.25">
      <c r="A424" s="963"/>
      <c r="B424" s="373">
        <v>5</v>
      </c>
      <c r="C424" s="220" t="str">
        <f>IF(Proponentes!H279="X",Proponentes!$B$275,"")</f>
        <v/>
      </c>
      <c r="D424" s="374" t="str">
        <f t="shared" si="507"/>
        <v/>
      </c>
      <c r="E424" s="375" t="str">
        <f>IF(D424="","",$AO$7)</f>
        <v/>
      </c>
      <c r="F424" s="220" t="str">
        <f>IF(Proponentes!D279&gt;0,Proponentes!D279,"")</f>
        <v/>
      </c>
      <c r="G424" s="376" t="str">
        <f>IF(Proponentes!F279&gt;0,Proponentes!F279,"")</f>
        <v/>
      </c>
      <c r="H424" s="965"/>
      <c r="I424" s="967"/>
      <c r="J424" s="389" t="s">
        <v>777</v>
      </c>
      <c r="K424" s="380">
        <v>5</v>
      </c>
      <c r="L424" s="427" t="s">
        <v>778</v>
      </c>
      <c r="M424" s="379" t="s">
        <v>110</v>
      </c>
      <c r="N424" s="380" t="s">
        <v>317</v>
      </c>
      <c r="O424" s="381">
        <v>0.7</v>
      </c>
      <c r="P424" s="382">
        <v>42496</v>
      </c>
      <c r="Q424" s="382">
        <v>42816</v>
      </c>
      <c r="R424" s="383" t="str">
        <f t="shared" si="509"/>
        <v>CUMPLE</v>
      </c>
      <c r="S424" s="379">
        <f t="shared" si="551"/>
        <v>11</v>
      </c>
      <c r="T424" s="384">
        <v>6221641232</v>
      </c>
      <c r="U424" s="375">
        <f t="shared" si="552"/>
        <v>4355148862.3999996</v>
      </c>
      <c r="V424" s="385">
        <f t="shared" si="553"/>
        <v>6316.7993014772528</v>
      </c>
      <c r="W424" s="386">
        <f t="shared" si="554"/>
        <v>5903.5495486751688</v>
      </c>
      <c r="X424" s="375">
        <f t="shared" si="555"/>
        <v>5363528257.259656</v>
      </c>
      <c r="Y424" s="379" t="s">
        <v>318</v>
      </c>
      <c r="Z424" s="379" t="str">
        <f t="shared" si="556"/>
        <v>CUMPLE</v>
      </c>
      <c r="AA424" s="383" t="str">
        <f t="shared" si="557"/>
        <v>CUMPLE</v>
      </c>
      <c r="AB424" s="387"/>
      <c r="AC424" s="967"/>
      <c r="AD424" s="969"/>
      <c r="AE424" s="383" t="str">
        <f t="shared" si="558"/>
        <v/>
      </c>
      <c r="AF424" s="388" t="str">
        <f>IF(AE424&lt;&gt;"",(SUMIFS($X424:$X435,$M424:$M435,F424,AA424:AA435,"CUMPLE")),"")</f>
        <v/>
      </c>
      <c r="AG424" s="388" t="str">
        <f>IF(AF424&lt;&gt;"",IF(G424&gt;0,(IF(AF424&gt;=($G424*$H420),"CUMPLE","NO CUMPLE")),""),"")</f>
        <v/>
      </c>
      <c r="AH424" s="387"/>
      <c r="AI424" s="973"/>
      <c r="AJ424" s="971"/>
    </row>
    <row r="425" spans="1:36" ht="82.5" customHeight="1" x14ac:dyDescent="0.25">
      <c r="A425" s="963"/>
      <c r="B425" s="373">
        <v>6</v>
      </c>
      <c r="C425" s="220" t="str">
        <f>IF(Proponentes!H280="X",Proponentes!$B$275,"")</f>
        <v>COOPERATIVA DE VIGILANCIA Y SERVICIOS DE BUCARAMANGA CTA – COOVIAM CTA</v>
      </c>
      <c r="D425" s="374" t="str">
        <f t="shared" si="507"/>
        <v>COOPERATIVA DE VIGILANCIA Y SERVICIOS DE BUCARAMANGA CTA – COOVIAM CTA</v>
      </c>
      <c r="E425" s="375">
        <f>IF(D425="","",$AO$8)</f>
        <v>26104086008</v>
      </c>
      <c r="F425" s="220" t="str">
        <f>IF(Proponentes!D280&gt;0,Proponentes!D280,"")</f>
        <v/>
      </c>
      <c r="G425" s="376" t="str">
        <f>IF(Proponentes!F280&gt;0,Proponentes!F280,"")</f>
        <v/>
      </c>
      <c r="H425" s="965"/>
      <c r="I425" s="967"/>
      <c r="J425" s="389" t="s">
        <v>779</v>
      </c>
      <c r="K425" s="380">
        <v>6</v>
      </c>
      <c r="L425" s="427" t="s">
        <v>780</v>
      </c>
      <c r="M425" s="379" t="s">
        <v>110</v>
      </c>
      <c r="N425" s="380" t="s">
        <v>317</v>
      </c>
      <c r="O425" s="381">
        <v>0.5</v>
      </c>
      <c r="P425" s="382">
        <v>42367</v>
      </c>
      <c r="Q425" s="382">
        <v>43690</v>
      </c>
      <c r="R425" s="383" t="str">
        <f t="shared" si="509"/>
        <v>CUMPLE</v>
      </c>
      <c r="S425" s="379">
        <f t="shared" si="551"/>
        <v>44</v>
      </c>
      <c r="T425" s="384">
        <v>26729079138</v>
      </c>
      <c r="U425" s="375">
        <f t="shared" si="552"/>
        <v>13364539569</v>
      </c>
      <c r="V425" s="385">
        <f t="shared" si="553"/>
        <v>20741.118288197409</v>
      </c>
      <c r="W425" s="386">
        <f t="shared" si="554"/>
        <v>16138.487324239599</v>
      </c>
      <c r="X425" s="375">
        <f t="shared" si="555"/>
        <v>14662235334.742105</v>
      </c>
      <c r="Y425" s="379" t="s">
        <v>318</v>
      </c>
      <c r="Z425" s="379" t="str">
        <f t="shared" si="556"/>
        <v>CUMPLE</v>
      </c>
      <c r="AA425" s="383" t="str">
        <f t="shared" si="557"/>
        <v>CUMPLE</v>
      </c>
      <c r="AB425" s="379"/>
      <c r="AC425" s="967"/>
      <c r="AD425" s="969"/>
      <c r="AE425" s="383" t="str">
        <f t="shared" si="558"/>
        <v/>
      </c>
      <c r="AF425" s="388" t="str">
        <f>IF(AE425&lt;&gt;"",(SUMIFS($X425:$X435,$M425:$M435,F425,AA425:AA435,"CUMPLE")),"")</f>
        <v/>
      </c>
      <c r="AG425" s="388" t="str">
        <f>IF(AF425&lt;&gt;"",IF(G425&gt;0,(IF(AF425&gt;=($G425*$H420),"CUMPLE","NO CUMPLE")),""),"")</f>
        <v/>
      </c>
      <c r="AH425" s="387"/>
      <c r="AI425" s="973"/>
      <c r="AJ425" s="971"/>
    </row>
    <row r="426" spans="1:36" ht="82.5" customHeight="1" x14ac:dyDescent="0.25">
      <c r="A426" s="963"/>
      <c r="B426" s="373">
        <v>7</v>
      </c>
      <c r="C426" s="220" t="str">
        <f>IF(Proponentes!H281="X",Proponentes!$B$275,"")</f>
        <v>COOPERATIVA DE VIGILANCIA Y SERVICIOS DE BUCARAMANGA CTA – COOVIAM CTA</v>
      </c>
      <c r="D426" s="374" t="str">
        <f t="shared" si="507"/>
        <v>COOPERATIVA DE VIGILANCIA Y SERVICIOS DE BUCARAMANGA CTA – COOVIAM CTA</v>
      </c>
      <c r="E426" s="375">
        <f>IF(D426="","",$AO$9)</f>
        <v>34957158037</v>
      </c>
      <c r="F426" s="220" t="str">
        <f>IF(Proponentes!D281&gt;0,Proponentes!D281,"")</f>
        <v/>
      </c>
      <c r="G426" s="376" t="str">
        <f>IF(Proponentes!F281&gt;0,Proponentes!F281,"")</f>
        <v/>
      </c>
      <c r="H426" s="965"/>
      <c r="I426" s="967"/>
      <c r="J426" s="389" t="s">
        <v>781</v>
      </c>
      <c r="K426" s="378">
        <v>7</v>
      </c>
      <c r="L426" s="427" t="s">
        <v>782</v>
      </c>
      <c r="M426" s="379" t="s">
        <v>110</v>
      </c>
      <c r="N426" s="380" t="s">
        <v>317</v>
      </c>
      <c r="O426" s="381">
        <v>0.5</v>
      </c>
      <c r="P426" s="382">
        <v>42367</v>
      </c>
      <c r="Q426" s="382">
        <v>43690</v>
      </c>
      <c r="R426" s="383" t="str">
        <f t="shared" si="509"/>
        <v>CUMPLE</v>
      </c>
      <c r="S426" s="379">
        <f t="shared" si="551"/>
        <v>44</v>
      </c>
      <c r="T426" s="391">
        <v>45506852168</v>
      </c>
      <c r="U426" s="375">
        <f t="shared" si="552"/>
        <v>22753426084</v>
      </c>
      <c r="V426" s="385">
        <f t="shared" si="553"/>
        <v>35312.215541243117</v>
      </c>
      <c r="W426" s="386">
        <f t="shared" si="554"/>
        <v>27476.133879794619</v>
      </c>
      <c r="X426" s="375">
        <f t="shared" si="555"/>
        <v>24962782009.274284</v>
      </c>
      <c r="Y426" s="379" t="s">
        <v>318</v>
      </c>
      <c r="Z426" s="379" t="str">
        <f t="shared" si="556"/>
        <v>CUMPLE</v>
      </c>
      <c r="AA426" s="383" t="str">
        <f t="shared" si="557"/>
        <v>CUMPLE</v>
      </c>
      <c r="AB426" s="387"/>
      <c r="AC426" s="967"/>
      <c r="AD426" s="969"/>
      <c r="AE426" s="383" t="str">
        <f t="shared" si="558"/>
        <v/>
      </c>
      <c r="AF426" s="388" t="str">
        <f>IF(AE426&lt;&gt;"",(SUMIFS($X426:$X435,$M426:$M435,F426,AA426:AA435,"CUMPLE")),"")</f>
        <v/>
      </c>
      <c r="AG426" s="388" t="str">
        <f>IF(AF426&lt;&gt;"",IF(G426&gt;0,(IF(AF426&gt;=($G426*$H420),"CUMPLE","NO CUMPLE")),""),"")</f>
        <v/>
      </c>
      <c r="AH426" s="387"/>
      <c r="AI426" s="973"/>
      <c r="AJ426" s="971"/>
    </row>
    <row r="427" spans="1:36" ht="82.5" customHeight="1" x14ac:dyDescent="0.25">
      <c r="A427" s="963"/>
      <c r="B427" s="373">
        <v>8</v>
      </c>
      <c r="C427" s="220" t="str">
        <f>IF(Proponentes!H282="X",Proponentes!$B$275,"")</f>
        <v>COOPERATIVA DE VIGILANCIA Y SERVICIOS DE BUCARAMANGA CTA – COOVIAM CTA</v>
      </c>
      <c r="D427" s="374" t="str">
        <f t="shared" si="507"/>
        <v>COOPERATIVA DE VIGILANCIA Y SERVICIOS DE BUCARAMANGA CTA – COOVIAM CTA</v>
      </c>
      <c r="E427" s="375">
        <f>IF(D427="","",$AO$10)</f>
        <v>19803878581</v>
      </c>
      <c r="F427" s="220"/>
      <c r="G427" s="376"/>
      <c r="H427" s="965"/>
      <c r="I427" s="967"/>
      <c r="J427" s="389" t="s">
        <v>783</v>
      </c>
      <c r="K427" s="378">
        <v>8</v>
      </c>
      <c r="L427" s="427" t="s">
        <v>784</v>
      </c>
      <c r="M427" s="379" t="s">
        <v>110</v>
      </c>
      <c r="N427" s="380" t="s">
        <v>317</v>
      </c>
      <c r="O427" s="381">
        <v>0.5</v>
      </c>
      <c r="P427" s="382">
        <v>43519</v>
      </c>
      <c r="Q427" s="382">
        <v>43828</v>
      </c>
      <c r="R427" s="383" t="str">
        <f t="shared" si="509"/>
        <v>CUMPLE</v>
      </c>
      <c r="S427" s="379"/>
      <c r="T427" s="391">
        <v>9061429377</v>
      </c>
      <c r="U427" s="375">
        <f t="shared" si="552"/>
        <v>4530714688.5</v>
      </c>
      <c r="V427" s="385"/>
      <c r="W427" s="386">
        <f t="shared" si="554"/>
        <v>5471.1111589439161</v>
      </c>
      <c r="X427" s="375">
        <f t="shared" si="555"/>
        <v>4970646736.7906799</v>
      </c>
      <c r="Y427" s="379" t="s">
        <v>318</v>
      </c>
      <c r="Z427" s="379" t="str">
        <f t="shared" si="556"/>
        <v>CUMPLE</v>
      </c>
      <c r="AA427" s="383" t="str">
        <f t="shared" si="557"/>
        <v>CUMPLE</v>
      </c>
      <c r="AB427" s="387"/>
      <c r="AC427" s="967"/>
      <c r="AD427" s="969"/>
      <c r="AE427" s="383"/>
      <c r="AF427" s="388"/>
      <c r="AG427" s="388" t="str">
        <f>IF(AF427&lt;&gt;"",IF(G427&gt;0,(IF(AF427&gt;=($G427*$H420),"CUMPLE","NO CUMPLE")),""),"")</f>
        <v/>
      </c>
      <c r="AH427" s="387"/>
      <c r="AI427" s="973"/>
      <c r="AJ427" s="971"/>
    </row>
    <row r="428" spans="1:36" ht="63" customHeight="1" x14ac:dyDescent="0.25">
      <c r="A428" s="963"/>
      <c r="B428" s="373">
        <v>9</v>
      </c>
      <c r="C428" s="220" t="str">
        <f>IF(Proponentes!H283="X",Proponentes!$B$275,"")</f>
        <v/>
      </c>
      <c r="D428" s="374" t="str">
        <f t="shared" si="507"/>
        <v/>
      </c>
      <c r="E428" s="375" t="str">
        <f>IF(D428="","",$AO$11)</f>
        <v/>
      </c>
      <c r="F428" s="220"/>
      <c r="G428" s="376"/>
      <c r="H428" s="965"/>
      <c r="I428" s="967"/>
      <c r="J428" s="389" t="s">
        <v>785</v>
      </c>
      <c r="K428" s="380">
        <v>9</v>
      </c>
      <c r="L428" s="427" t="s">
        <v>786</v>
      </c>
      <c r="M428" s="379" t="s">
        <v>110</v>
      </c>
      <c r="N428" s="380" t="s">
        <v>317</v>
      </c>
      <c r="O428" s="381">
        <v>1</v>
      </c>
      <c r="P428" s="382">
        <v>43187</v>
      </c>
      <c r="Q428" s="382">
        <v>43564</v>
      </c>
      <c r="R428" s="383" t="str">
        <f t="shared" si="509"/>
        <v>CUMPLE</v>
      </c>
      <c r="S428" s="383"/>
      <c r="T428" s="391">
        <v>3765732389</v>
      </c>
      <c r="U428" s="375">
        <f t="shared" si="552"/>
        <v>3765732389</v>
      </c>
      <c r="V428" s="392"/>
      <c r="W428" s="386">
        <f t="shared" si="554"/>
        <v>4547.3489088485185</v>
      </c>
      <c r="X428" s="375">
        <f t="shared" si="555"/>
        <v>4131384714.760509</v>
      </c>
      <c r="Y428" s="379" t="s">
        <v>318</v>
      </c>
      <c r="Z428" s="379" t="str">
        <f t="shared" si="556"/>
        <v>CUMPLE</v>
      </c>
      <c r="AA428" s="383" t="str">
        <f t="shared" si="557"/>
        <v>CUMPLE</v>
      </c>
      <c r="AB428" s="379"/>
      <c r="AC428" s="967"/>
      <c r="AD428" s="969"/>
      <c r="AE428" s="383"/>
      <c r="AF428" s="388"/>
      <c r="AG428" s="388" t="str">
        <f>IF(AF428&lt;&gt;"",IF(G428&gt;0,(IF(AF428&gt;=($G428*$H420),"CUMPLE","NO CUMPLE")),""),"")</f>
        <v/>
      </c>
      <c r="AH428" s="393"/>
      <c r="AI428" s="973"/>
      <c r="AJ428" s="971"/>
    </row>
    <row r="429" spans="1:36" ht="63" customHeight="1" x14ac:dyDescent="0.25">
      <c r="A429" s="963"/>
      <c r="B429" s="373">
        <v>10</v>
      </c>
      <c r="C429" s="220" t="str">
        <f>IF(Proponentes!H284="X",Proponentes!$B$275,"")</f>
        <v/>
      </c>
      <c r="D429" s="374" t="str">
        <f t="shared" si="507"/>
        <v/>
      </c>
      <c r="E429" s="375" t="str">
        <f>IF(D429="","",$AO$12)</f>
        <v/>
      </c>
      <c r="F429" s="220"/>
      <c r="G429" s="376"/>
      <c r="H429" s="965"/>
      <c r="I429" s="967"/>
      <c r="J429" s="389" t="s">
        <v>787</v>
      </c>
      <c r="K429" s="378">
        <v>10</v>
      </c>
      <c r="L429" s="427" t="s">
        <v>788</v>
      </c>
      <c r="M429" s="379" t="s">
        <v>110</v>
      </c>
      <c r="N429" s="380" t="s">
        <v>317</v>
      </c>
      <c r="O429" s="381">
        <v>0.25</v>
      </c>
      <c r="P429" s="382">
        <v>41765</v>
      </c>
      <c r="Q429" s="382">
        <v>42092</v>
      </c>
      <c r="R429" s="383" t="str">
        <f t="shared" si="509"/>
        <v>CUMPLE</v>
      </c>
      <c r="S429" s="383"/>
      <c r="T429" s="391">
        <v>7295283901</v>
      </c>
      <c r="U429" s="375">
        <v>7615592574</v>
      </c>
      <c r="V429" s="392"/>
      <c r="W429" s="386">
        <f t="shared" si="554"/>
        <v>11819.030921083262</v>
      </c>
      <c r="X429" s="375">
        <f t="shared" si="555"/>
        <v>10737896886.608091</v>
      </c>
      <c r="Y429" s="379" t="s">
        <v>318</v>
      </c>
      <c r="Z429" s="379" t="str">
        <f t="shared" si="556"/>
        <v>CUMPLE</v>
      </c>
      <c r="AA429" s="383" t="str">
        <f t="shared" si="557"/>
        <v>CUMPLE</v>
      </c>
      <c r="AB429" s="387"/>
      <c r="AC429" s="967"/>
      <c r="AD429" s="969"/>
      <c r="AE429" s="383"/>
      <c r="AF429" s="388"/>
      <c r="AG429" s="388" t="str">
        <f>IF(AF429&lt;&gt;"",IF(G429&gt;0,(IF(AF429&gt;=($G429*$H420),"CUMPLE","NO CUMPLE")),""),"")</f>
        <v/>
      </c>
      <c r="AH429" s="393"/>
      <c r="AI429" s="973"/>
      <c r="AJ429" s="971"/>
    </row>
    <row r="430" spans="1:36" ht="63" customHeight="1" x14ac:dyDescent="0.25">
      <c r="A430" s="963"/>
      <c r="B430" s="373">
        <v>11</v>
      </c>
      <c r="C430" s="220" t="str">
        <f>IF(Proponentes!H285="X",Proponentes!$B$275,"")</f>
        <v/>
      </c>
      <c r="D430" s="374" t="str">
        <f t="shared" si="507"/>
        <v/>
      </c>
      <c r="E430" s="375" t="str">
        <f>IF(D430="","",$AO$13)</f>
        <v/>
      </c>
      <c r="F430" s="220" t="str">
        <f>IF(Proponentes!D285&gt;0,Proponentes!D285,"")</f>
        <v/>
      </c>
      <c r="G430" s="376" t="str">
        <f>IF(Proponentes!F285&gt;0,Proponentes!F285,"")</f>
        <v/>
      </c>
      <c r="H430" s="965"/>
      <c r="I430" s="967"/>
      <c r="J430" s="389" t="s">
        <v>789</v>
      </c>
      <c r="K430" s="380">
        <v>11</v>
      </c>
      <c r="L430" s="427" t="s">
        <v>790</v>
      </c>
      <c r="M430" s="379" t="s">
        <v>110</v>
      </c>
      <c r="N430" s="380" t="s">
        <v>317</v>
      </c>
      <c r="O430" s="381">
        <v>1</v>
      </c>
      <c r="P430" s="382">
        <v>43090</v>
      </c>
      <c r="Q430" s="382">
        <v>43435</v>
      </c>
      <c r="R430" s="383" t="str">
        <f t="shared" si="509"/>
        <v>CUMPLE</v>
      </c>
      <c r="S430" s="383">
        <f t="shared" ref="S430:S434" si="559">IF(P430&gt;0,ROUND(((YEAR(Q430)-YEAR($P430))*12)+(MONTH(Q430)-MONTH($P430))+((DAY(Q430)-DAY($P430)+1)/30),0),"")</f>
        <v>11</v>
      </c>
      <c r="T430" s="391">
        <v>2302447909</v>
      </c>
      <c r="U430" s="375">
        <f t="shared" si="552"/>
        <v>2302447909</v>
      </c>
      <c r="V430" s="392">
        <f>IFERROR(U430/VLOOKUP(YEAR(P430),$AQ$2:$AR$11,2,FALSE),"")</f>
        <v>3121.0449386417827</v>
      </c>
      <c r="W430" s="386">
        <f t="shared" si="554"/>
        <v>2947.1635024742654</v>
      </c>
      <c r="X430" s="375">
        <f t="shared" si="555"/>
        <v>2677574668.2489343</v>
      </c>
      <c r="Y430" s="379" t="s">
        <v>318</v>
      </c>
      <c r="Z430" s="379" t="str">
        <f t="shared" si="556"/>
        <v>CUMPLE</v>
      </c>
      <c r="AA430" s="383" t="str">
        <f t="shared" si="557"/>
        <v>CUMPLE</v>
      </c>
      <c r="AB430" s="387"/>
      <c r="AC430" s="967"/>
      <c r="AD430" s="969"/>
      <c r="AE430" s="383" t="str">
        <f>IF(F430&lt;&gt;"",F430,"")</f>
        <v/>
      </c>
      <c r="AF430" s="388" t="str">
        <f>IF(AE430&lt;&gt;"",(SUMIFS($X430:$X435,$M430:$M435,F430,AA430:AA435,"CUMPLE")),"")</f>
        <v/>
      </c>
      <c r="AG430" s="388" t="str">
        <f>IF(AF430&lt;&gt;"",IF(G430&gt;0,(IF(AF430&gt;=($G430*$H420),"CUMPLE","NO CUMPLE")),""),"")</f>
        <v/>
      </c>
      <c r="AH430" s="393"/>
      <c r="AI430" s="973"/>
      <c r="AJ430" s="971"/>
    </row>
    <row r="431" spans="1:36" ht="63" customHeight="1" x14ac:dyDescent="0.25">
      <c r="A431" s="963"/>
      <c r="B431" s="373">
        <v>12</v>
      </c>
      <c r="C431" s="220" t="str">
        <f>IF(Proponentes!H285="X",Proponentes!$B$275,"")</f>
        <v/>
      </c>
      <c r="D431" s="374"/>
      <c r="E431" s="375"/>
      <c r="F431" s="220" t="str">
        <f>IF(Proponentes!D285&gt;0,Proponentes!D285,"")</f>
        <v/>
      </c>
      <c r="G431" s="376" t="str">
        <f>IF(Proponentes!F285&gt;0,Proponentes!F285,"")</f>
        <v/>
      </c>
      <c r="H431" s="965"/>
      <c r="I431" s="967"/>
      <c r="J431" s="389" t="s">
        <v>791</v>
      </c>
      <c r="K431" s="380">
        <v>12</v>
      </c>
      <c r="L431" s="427" t="s">
        <v>792</v>
      </c>
      <c r="M431" s="379" t="s">
        <v>110</v>
      </c>
      <c r="N431" s="380" t="s">
        <v>317</v>
      </c>
      <c r="O431" s="381">
        <v>0.2</v>
      </c>
      <c r="P431" s="382">
        <v>41214</v>
      </c>
      <c r="Q431" s="382">
        <v>41973</v>
      </c>
      <c r="R431" s="383" t="str">
        <f t="shared" ref="R431:R433" si="560">IF(Q431&lt;&gt;"",IF(P431&gt;0,IF(P431&gt;=$P$18,IF(Q431&lt;=$Q$18,"CUMPLE","NO CUMPLE"),"NO CUMPLE"),""),"")</f>
        <v>CUMPLE</v>
      </c>
      <c r="S431" s="383">
        <f t="shared" ref="S431:S433" si="561">IF(P431&gt;0,ROUND(((YEAR(Q431)-YEAR($P431))*12)+(MONTH(Q431)-MONTH($P431))+((DAY(Q431)-DAY($P431)+1)/30),0),"")</f>
        <v>25</v>
      </c>
      <c r="T431" s="391">
        <v>7945954392</v>
      </c>
      <c r="U431" s="375">
        <f t="shared" ref="U431:U433" si="562">IF(T431&gt;0,T431*O431,"")</f>
        <v>1589190878.4000001</v>
      </c>
      <c r="V431" s="392">
        <f>IFERROR(U431/VLOOKUP(YEAR(P431),$AQ$2:$AR$11,2,FALSE),"")</f>
        <v>2804.2895330862893</v>
      </c>
      <c r="W431" s="386">
        <f t="shared" ref="W431:W433" si="563">IF(R431="CUMPLE",IFERROR(U431/VLOOKUP(YEAR(Q431),$AQ$3:$AR$13,2,FALSE),""),"")</f>
        <v>2579.8553220779222</v>
      </c>
      <c r="X431" s="375">
        <f t="shared" ref="X431:X433" si="564">IFERROR(W431*$AR$13,"")</f>
        <v>2343865636.3461661</v>
      </c>
      <c r="Y431" s="379" t="s">
        <v>318</v>
      </c>
      <c r="Z431" s="379" t="str">
        <f t="shared" ref="Z431:Z433" si="565">IF(T431&gt;0,IF(X431&gt;=$Z$18,"CUMPLE","NO CUMPLE"),"")</f>
        <v>CUMPLE</v>
      </c>
      <c r="AA431" s="383" t="str">
        <f t="shared" ref="AA431:AA433" si="566">IF(N431&gt;0,IF(N431="CUMPLE",IF(R431="CUMPLE",IF(Y431="INCLUIDA",IF(Z431="CUMPLE","CUMPLE","NO CUMPLE"),"NO CUMPLE"),"NO CUMPLE"),"NO CUMPLE"),"")</f>
        <v>CUMPLE</v>
      </c>
      <c r="AB431" s="387"/>
      <c r="AC431" s="967"/>
      <c r="AD431" s="969"/>
      <c r="AE431" s="383" t="str">
        <f>IF(F431&lt;&gt;"",F431,"")</f>
        <v/>
      </c>
      <c r="AF431" s="388" t="str">
        <f>IF(AE431&lt;&gt;"",(SUMIFS($X431:$X434,$M431:$M434,F431,AA431:AA434,"CUMPLE")),"")</f>
        <v/>
      </c>
      <c r="AG431" s="388" t="str">
        <f>IF(AF431&lt;&gt;"",IF(G431&gt;0,(IF(AF431&gt;=($G431*$H419),"CUMPLE","NO CUMPLE")),""),"")</f>
        <v/>
      </c>
      <c r="AH431" s="393"/>
      <c r="AI431" s="973"/>
      <c r="AJ431" s="971"/>
    </row>
    <row r="432" spans="1:36" ht="63" customHeight="1" x14ac:dyDescent="0.25">
      <c r="A432" s="963"/>
      <c r="B432" s="373">
        <v>13</v>
      </c>
      <c r="C432" s="220" t="str">
        <f>IF(Proponentes!H284="X",Proponentes!$B$275,"")</f>
        <v/>
      </c>
      <c r="D432" s="374"/>
      <c r="E432" s="375"/>
      <c r="F432" s="220" t="str">
        <f>IF(Proponentes!D284&gt;0,Proponentes!D284,"")</f>
        <v/>
      </c>
      <c r="G432" s="376" t="str">
        <f>IF(Proponentes!F284&gt;0,Proponentes!F284,"")</f>
        <v/>
      </c>
      <c r="H432" s="965"/>
      <c r="I432" s="967"/>
      <c r="J432" s="389" t="s">
        <v>793</v>
      </c>
      <c r="K432" s="380">
        <v>13</v>
      </c>
      <c r="L432" s="427" t="s">
        <v>794</v>
      </c>
      <c r="M432" s="379" t="s">
        <v>110</v>
      </c>
      <c r="N432" s="380" t="s">
        <v>317</v>
      </c>
      <c r="O432" s="381">
        <v>0.25</v>
      </c>
      <c r="P432" s="382">
        <v>41733</v>
      </c>
      <c r="Q432" s="382">
        <v>42002</v>
      </c>
      <c r="R432" s="383" t="str">
        <f t="shared" ref="R432" si="567">IF(Q432&lt;&gt;"",IF(P432&gt;0,IF(P432&gt;=$P$18,IF(Q432&lt;=$Q$18,"CUMPLE","NO CUMPLE"),"NO CUMPLE"),""),"")</f>
        <v>CUMPLE</v>
      </c>
      <c r="S432" s="383">
        <f t="shared" ref="S432" si="568">IF(P432&gt;0,ROUND(((YEAR(Q432)-YEAR($P432))*12)+(MONTH(Q432)-MONTH($P432))+((DAY(Q432)-DAY($P432)+1)/30),0),"")</f>
        <v>9</v>
      </c>
      <c r="T432" s="391">
        <v>8265594880</v>
      </c>
      <c r="U432" s="375">
        <f t="shared" ref="U432" si="569">IF(T432&gt;0,T432*O432,"")</f>
        <v>2066398720</v>
      </c>
      <c r="V432" s="392">
        <f>IFERROR(U432/VLOOKUP(YEAR(P432),$AQ$2:$AR$11,2,FALSE),"")</f>
        <v>3354.5433766233768</v>
      </c>
      <c r="W432" s="386">
        <f t="shared" ref="W432" si="570">IF(R432="CUMPLE",IFERROR(U432/VLOOKUP(YEAR(Q432),$AQ$3:$AR$13,2,FALSE),""),"")</f>
        <v>3354.5433766233768</v>
      </c>
      <c r="X432" s="375">
        <f t="shared" ref="X432" si="571">IFERROR(W432*$AR$13,"")</f>
        <v>3047689875.7901301</v>
      </c>
      <c r="Y432" s="379" t="s">
        <v>318</v>
      </c>
      <c r="Z432" s="379" t="str">
        <f t="shared" ref="Z432" si="572">IF(T432&gt;0,IF(X432&gt;=$Z$18,"CUMPLE","NO CUMPLE"),"")</f>
        <v>CUMPLE</v>
      </c>
      <c r="AA432" s="383" t="str">
        <f t="shared" ref="AA432" si="573">IF(N432&gt;0,IF(N432="CUMPLE",IF(R432="CUMPLE",IF(Y432="INCLUIDA",IF(Z432="CUMPLE","CUMPLE","NO CUMPLE"),"NO CUMPLE"),"NO CUMPLE"),"NO CUMPLE"),"")</f>
        <v>CUMPLE</v>
      </c>
      <c r="AB432" s="379"/>
      <c r="AC432" s="967"/>
      <c r="AD432" s="969"/>
      <c r="AE432" s="383" t="str">
        <f>IF(F432&lt;&gt;"",F432,"")</f>
        <v/>
      </c>
      <c r="AF432" s="388" t="str">
        <f>IF(AE432&lt;&gt;"",(SUMIFS($X432:$X433,$M432:$M433,F432,AA432:AA433,"CUMPLE")),"")</f>
        <v/>
      </c>
      <c r="AG432" s="388" t="str">
        <f>IF(AF432&lt;&gt;"",IF(G432&gt;0,(IF(AF432&gt;=($G432*$H418),"CUMPLE","NO CUMPLE")),""),"")</f>
        <v/>
      </c>
      <c r="AH432" s="393"/>
      <c r="AI432" s="973"/>
      <c r="AJ432" s="971"/>
    </row>
    <row r="433" spans="1:36" ht="63" customHeight="1" x14ac:dyDescent="0.25">
      <c r="A433" s="963"/>
      <c r="B433" s="373">
        <v>14</v>
      </c>
      <c r="C433" s="220" t="str">
        <f>IF(Proponentes!H285="X",Proponentes!$B$275,"")</f>
        <v/>
      </c>
      <c r="D433" s="374"/>
      <c r="E433" s="375"/>
      <c r="F433" s="220" t="str">
        <f>IF(Proponentes!D285&gt;0,Proponentes!D285,"")</f>
        <v/>
      </c>
      <c r="G433" s="376" t="str">
        <f>IF(Proponentes!F285&gt;0,Proponentes!F285,"")</f>
        <v/>
      </c>
      <c r="H433" s="965"/>
      <c r="I433" s="967"/>
      <c r="J433" s="389" t="s">
        <v>795</v>
      </c>
      <c r="K433" s="380">
        <v>14</v>
      </c>
      <c r="L433" s="427" t="s">
        <v>796</v>
      </c>
      <c r="M433" s="379" t="s">
        <v>110</v>
      </c>
      <c r="N433" s="380" t="s">
        <v>317</v>
      </c>
      <c r="O433" s="381">
        <v>1</v>
      </c>
      <c r="P433" s="382">
        <v>43185</v>
      </c>
      <c r="Q433" s="382">
        <v>43531</v>
      </c>
      <c r="R433" s="383" t="str">
        <f t="shared" si="560"/>
        <v>CUMPLE</v>
      </c>
      <c r="S433" s="383">
        <f t="shared" si="561"/>
        <v>11</v>
      </c>
      <c r="T433" s="391">
        <v>8471413419</v>
      </c>
      <c r="U433" s="375">
        <f t="shared" si="562"/>
        <v>8471413419</v>
      </c>
      <c r="V433" s="392">
        <f>IFERROR(U433/VLOOKUP(YEAR(P433),$AQ$2:$AR$11,2,FALSE),"")</f>
        <v>10843.520213966991</v>
      </c>
      <c r="W433" s="386">
        <f t="shared" si="563"/>
        <v>10229.74247448425</v>
      </c>
      <c r="X433" s="375">
        <f t="shared" si="564"/>
        <v>9293987011.3732777</v>
      </c>
      <c r="Y433" s="379" t="s">
        <v>318</v>
      </c>
      <c r="Z433" s="379" t="str">
        <f t="shared" si="565"/>
        <v>CUMPLE</v>
      </c>
      <c r="AA433" s="383" t="str">
        <f t="shared" si="566"/>
        <v>CUMPLE</v>
      </c>
      <c r="AB433" s="379"/>
      <c r="AC433" s="967"/>
      <c r="AD433" s="969"/>
      <c r="AE433" s="383" t="str">
        <f>IF(F433&lt;&gt;"",F433,"")</f>
        <v/>
      </c>
      <c r="AF433" s="388" t="str">
        <f>IF(AE433&lt;&gt;"",(SUMIFS($X433:$X434,$M433:$M434,F433,AA433:AA434,"CUMPLE")),"")</f>
        <v/>
      </c>
      <c r="AG433" s="388" t="str">
        <f>IF(AF433&lt;&gt;"",IF(G433&gt;0,(IF(AF433&gt;=($G433*$H419),"CUMPLE","NO CUMPLE")),""),"")</f>
        <v/>
      </c>
      <c r="AH433" s="393"/>
      <c r="AI433" s="973"/>
      <c r="AJ433" s="971"/>
    </row>
    <row r="434" spans="1:36" ht="99" x14ac:dyDescent="0.25">
      <c r="A434" s="963"/>
      <c r="B434" s="373">
        <v>15</v>
      </c>
      <c r="C434" s="220" t="str">
        <f>IF(Proponentes!H286="X",Proponentes!$B$275,"")</f>
        <v/>
      </c>
      <c r="D434" s="374"/>
      <c r="E434" s="375"/>
      <c r="F434" s="220" t="str">
        <f>IF(Proponentes!D286&gt;0,Proponentes!D286,"")</f>
        <v/>
      </c>
      <c r="G434" s="376" t="str">
        <f>IF(Proponentes!F286&gt;0,Proponentes!F286,"")</f>
        <v/>
      </c>
      <c r="H434" s="965"/>
      <c r="I434" s="967"/>
      <c r="J434" s="389" t="s">
        <v>797</v>
      </c>
      <c r="K434" s="380">
        <v>15</v>
      </c>
      <c r="L434" s="380" t="s">
        <v>798</v>
      </c>
      <c r="M434" s="379" t="s">
        <v>110</v>
      </c>
      <c r="N434" s="380" t="s">
        <v>317</v>
      </c>
      <c r="O434" s="381">
        <v>1</v>
      </c>
      <c r="P434" s="382">
        <v>43164</v>
      </c>
      <c r="Q434" s="382">
        <v>43561</v>
      </c>
      <c r="R434" s="383" t="str">
        <f t="shared" si="509"/>
        <v>CUMPLE</v>
      </c>
      <c r="S434" s="383">
        <f t="shared" si="559"/>
        <v>13</v>
      </c>
      <c r="T434" s="391">
        <v>2625045900</v>
      </c>
      <c r="U434" s="375">
        <f t="shared" si="552"/>
        <v>2625045900</v>
      </c>
      <c r="V434" s="392">
        <f>IFERROR(U434/VLOOKUP(YEAR(P434),$AQ$2:$AR$11,2,FALSE),"")</f>
        <v>3360.0931593539517</v>
      </c>
      <c r="W434" s="386">
        <f t="shared" si="554"/>
        <v>3169.901197416787</v>
      </c>
      <c r="X434" s="375">
        <f t="shared" si="555"/>
        <v>2879937655.2842836</v>
      </c>
      <c r="Y434" s="379" t="s">
        <v>318</v>
      </c>
      <c r="Z434" s="379" t="str">
        <f t="shared" si="556"/>
        <v>CUMPLE</v>
      </c>
      <c r="AA434" s="383" t="str">
        <f t="shared" si="557"/>
        <v>CUMPLE</v>
      </c>
      <c r="AB434" s="387"/>
      <c r="AC434" s="967"/>
      <c r="AD434" s="969"/>
      <c r="AE434" s="383" t="str">
        <f>IF(F434&lt;&gt;"",F434,"")</f>
        <v/>
      </c>
      <c r="AF434" s="388" t="str">
        <f>IF(AE434&lt;&gt;"",(SUMIFS($X434:$X435,$M434:$M435,F434,AA434:AA435,"CUMPLE")),"")</f>
        <v/>
      </c>
      <c r="AG434" s="388" t="str">
        <f>IF(AF434&lt;&gt;"",IF(G434&gt;0,(IF(AF434&gt;=($G434*$H420),"CUMPLE","NO CUMPLE")),""),"")</f>
        <v/>
      </c>
      <c r="AH434" s="393"/>
      <c r="AI434" s="973"/>
      <c r="AJ434" s="971"/>
    </row>
    <row r="435" spans="1:36" x14ac:dyDescent="0.25">
      <c r="A435" s="69">
        <v>22</v>
      </c>
      <c r="B435" s="394"/>
      <c r="C435" s="222"/>
      <c r="D435" s="395" t="s">
        <v>270</v>
      </c>
      <c r="E435" s="396">
        <f t="shared" ref="E435" si="574">SUM(E420:E434)</f>
        <v>80865122626</v>
      </c>
      <c r="F435" s="394"/>
      <c r="G435" s="397">
        <f t="shared" ref="G435" si="575">IF((SUM(G420:G434))&gt;1,"ERROR &gt; 100%",SUM(G420:G434))</f>
        <v>1</v>
      </c>
      <c r="H435" s="396">
        <f t="shared" ref="H435:I435" si="576">SUM(H420:H434)</f>
        <v>80865122626</v>
      </c>
      <c r="I435" s="398">
        <f t="shared" si="576"/>
        <v>89006.943803479488</v>
      </c>
      <c r="J435" s="399"/>
      <c r="K435" s="399"/>
      <c r="L435" s="399"/>
      <c r="M435" s="400"/>
      <c r="N435" s="400"/>
      <c r="O435" s="400"/>
      <c r="P435" s="400"/>
      <c r="Q435" s="400"/>
      <c r="R435" s="394">
        <f t="shared" ref="R435" si="577">COUNTIF(R420:R434,"NO CUMPLE")</f>
        <v>0</v>
      </c>
      <c r="S435" s="400">
        <f t="shared" ref="S435:X435" si="578">SUM(S420:S434)</f>
        <v>210</v>
      </c>
      <c r="T435" s="401"/>
      <c r="U435" s="396">
        <f t="shared" si="578"/>
        <v>104335996073.7</v>
      </c>
      <c r="V435" s="402">
        <f t="shared" si="578"/>
        <v>129629.52302545599</v>
      </c>
      <c r="W435" s="403">
        <f t="shared" si="578"/>
        <v>135156.98794928164</v>
      </c>
      <c r="X435" s="401">
        <f t="shared" si="578"/>
        <v>122793637633.60904</v>
      </c>
      <c r="Y435" s="400"/>
      <c r="Z435" s="400"/>
      <c r="AA435" s="394"/>
      <c r="AB435" s="400"/>
      <c r="AC435" s="394"/>
      <c r="AD435" s="394">
        <f t="shared" ref="AD435" si="579">COUNTIF(AD420:AD434,"NO CUMPLE")</f>
        <v>0</v>
      </c>
      <c r="AE435" s="394"/>
      <c r="AF435" s="394"/>
      <c r="AG435" s="394"/>
      <c r="AH435" s="400"/>
      <c r="AI435" s="400"/>
      <c r="AJ435" s="404"/>
    </row>
    <row r="436" spans="1:36" ht="45" customHeight="1" x14ac:dyDescent="0.25">
      <c r="A436" s="962">
        <f t="shared" ref="A436" si="580">A448</f>
        <v>23</v>
      </c>
      <c r="B436" s="373">
        <v>1</v>
      </c>
      <c r="C436" s="220" t="str">
        <f>IF(Proponentes!H288="X",Proponentes!$B$288,"")</f>
        <v/>
      </c>
      <c r="D436" s="374" t="str">
        <f t="shared" si="507"/>
        <v/>
      </c>
      <c r="E436" s="375" t="str">
        <f>IF(D436="","",$AO$3)</f>
        <v/>
      </c>
      <c r="F436" s="220" t="str">
        <f>IF(Proponentes!D288&gt;0,Proponentes!D288,"")</f>
        <v>SERVICIOS TECNICOS DE VIGILANCIA LTDA - SERVIGTEC</v>
      </c>
      <c r="G436" s="376">
        <f>IF(Proponentes!F288&gt;0,Proponentes!F288,"")</f>
        <v>0.5</v>
      </c>
      <c r="H436" s="964">
        <f t="shared" ref="H436" si="581">SUM(E436:E447)</f>
        <v>17613055238</v>
      </c>
      <c r="I436" s="966">
        <f>IF($F436&gt;0,(G448*H436)/$AR$13,"")</f>
        <v>19386.407475405216</v>
      </c>
      <c r="J436" s="377" t="s">
        <v>799</v>
      </c>
      <c r="K436" s="378">
        <v>1</v>
      </c>
      <c r="L436" s="431" t="s">
        <v>800</v>
      </c>
      <c r="M436" s="379" t="s">
        <v>113</v>
      </c>
      <c r="N436" s="380" t="s">
        <v>317</v>
      </c>
      <c r="O436" s="381">
        <v>1</v>
      </c>
      <c r="P436" s="382">
        <v>42826</v>
      </c>
      <c r="Q436" s="382">
        <v>43554</v>
      </c>
      <c r="R436" s="383" t="str">
        <f t="shared" si="509"/>
        <v>CUMPLE</v>
      </c>
      <c r="S436" s="379">
        <f t="shared" ref="S436:S442" si="582">IF(P436&gt;0,ROUND(((YEAR(Q436)-YEAR($P436))*12)+(MONTH(Q436)-MONTH($P436))+((DAY(Q436)-DAY($P436)+1)/30),0),"")</f>
        <v>24</v>
      </c>
      <c r="T436" s="384">
        <v>2492517096</v>
      </c>
      <c r="U436" s="375">
        <f t="shared" ref="U436:U447" si="583">IF(T436&gt;0,T436*O436,"")</f>
        <v>2492517096</v>
      </c>
      <c r="V436" s="385">
        <f t="shared" ref="V436:V442" si="584">IFERROR(U436/VLOOKUP(YEAR(P436),$AQ$2:$AR$11,2,FALSE),"")</f>
        <v>3378.690061364995</v>
      </c>
      <c r="W436" s="386">
        <f t="shared" ref="W436:W447" si="585">IF(R436="CUMPLE",IFERROR(U436/VLOOKUP(YEAR(Q436),$AQ$3:$AR$13,2,FALSE),""),"")</f>
        <v>3009.8646759632707</v>
      </c>
      <c r="X436" s="375">
        <f t="shared" ref="X436:X447" si="586">IFERROR(W436*$AR$13,"")</f>
        <v>2734540314.5942063</v>
      </c>
      <c r="Y436" s="379" t="s">
        <v>318</v>
      </c>
      <c r="Z436" s="379" t="str">
        <f t="shared" ref="Z436:Z447" si="587">IF(T436&gt;0,IF(X436&gt;=$Z$18,"CUMPLE","NO CUMPLE"),"")</f>
        <v>CUMPLE</v>
      </c>
      <c r="AA436" s="383" t="str">
        <f t="shared" ref="AA436:AA447" si="588">IF(N436&gt;0,IF(N436="CUMPLE",IF(R436="CUMPLE",IF(Y436="INCLUIDA",IF(Z436="CUMPLE","CUMPLE","NO CUMPLE"),"NO CUMPLE"),"NO CUMPLE"),"NO CUMPLE"),"")</f>
        <v>CUMPLE</v>
      </c>
      <c r="AB436" s="379"/>
      <c r="AC436" s="966">
        <f>IF(F436&gt;0,SUMIFS(W436:W446,AA436:AA446,"CUMPLE"),"")</f>
        <v>26704.310395298624</v>
      </c>
      <c r="AD436" s="968" t="str">
        <f>IF($F436&gt;0,IF(AC436&lt;I436,"NO CUMPLE","CUMPLE"),"")</f>
        <v>CUMPLE</v>
      </c>
      <c r="AE436" s="383" t="str">
        <f t="shared" ref="AE436:AE442" si="589">IF(F436&lt;&gt;"",F436,"")</f>
        <v>SERVICIOS TECNICOS DE VIGILANCIA LTDA - SERVIGTEC</v>
      </c>
      <c r="AF436" s="388">
        <f>IF(AE436&lt;&gt;"",(SUMIFS($X436:$X446,$M436:$M446,F436,AA436:AA446,"CUMPLE")),"")</f>
        <v>9098480126.9635696</v>
      </c>
      <c r="AG436" s="388" t="str">
        <f>IF(AF436&lt;&gt;"",IF(G436&gt;0,(IF(AF436&gt;=($G436*$H436),"CUMPLE","NO CUMPLE")),""),"")</f>
        <v>CUMPLE</v>
      </c>
      <c r="AH436" s="379"/>
      <c r="AI436" s="972" t="str">
        <f>IF(AC436&gt;I436,IF((COUNTIF(AG436:AG446,"NO CUMPLE"))&lt;1,"HABILITADO","RECHAZADO"),"")</f>
        <v>HABILITADO</v>
      </c>
      <c r="AJ436" s="970"/>
    </row>
    <row r="437" spans="1:36" ht="66" x14ac:dyDescent="0.25">
      <c r="A437" s="963"/>
      <c r="B437" s="373">
        <v>2</v>
      </c>
      <c r="C437" s="220" t="str">
        <f>IF(Proponentes!H289="X",Proponentes!$B$288,"")</f>
        <v xml:space="preserve">UNION  TEMPORAL SERVIGLOBAL SED 2021 </v>
      </c>
      <c r="D437" s="374" t="str">
        <f t="shared" si="507"/>
        <v xml:space="preserve">UNION  TEMPORAL SERVIGLOBAL SED 2021 </v>
      </c>
      <c r="E437" s="375">
        <f>IF(D437="","",$AO$4)</f>
        <v>17613055238</v>
      </c>
      <c r="F437" s="220" t="str">
        <f>IF(Proponentes!D289&gt;0,Proponentes!D289,"")</f>
        <v xml:space="preserve">INTERGLOBAL SEGURIDAD Y VIGILANCIA LTDA </v>
      </c>
      <c r="G437" s="376">
        <f>IF(Proponentes!F289&gt;0,Proponentes!F289,"")</f>
        <v>0.5</v>
      </c>
      <c r="H437" s="965"/>
      <c r="I437" s="967"/>
      <c r="J437" s="389" t="s">
        <v>801</v>
      </c>
      <c r="K437" s="380">
        <v>2</v>
      </c>
      <c r="L437" s="431" t="s">
        <v>802</v>
      </c>
      <c r="M437" s="379" t="s">
        <v>115</v>
      </c>
      <c r="N437" s="380" t="s">
        <v>317</v>
      </c>
      <c r="O437" s="381">
        <v>0.5</v>
      </c>
      <c r="P437" s="382">
        <v>42948</v>
      </c>
      <c r="Q437" s="382">
        <v>43463</v>
      </c>
      <c r="R437" s="383" t="str">
        <f t="shared" si="509"/>
        <v>CUMPLE</v>
      </c>
      <c r="S437" s="379">
        <f t="shared" si="582"/>
        <v>17</v>
      </c>
      <c r="T437" s="384">
        <v>26077481735</v>
      </c>
      <c r="U437" s="375">
        <f t="shared" si="583"/>
        <v>13038740867.5</v>
      </c>
      <c r="V437" s="385">
        <f t="shared" si="584"/>
        <v>17674.448152204706</v>
      </c>
      <c r="W437" s="386">
        <f t="shared" si="585"/>
        <v>16689.759213534348</v>
      </c>
      <c r="X437" s="375">
        <f t="shared" si="586"/>
        <v>15163080179.235506</v>
      </c>
      <c r="Y437" s="379" t="s">
        <v>318</v>
      </c>
      <c r="Z437" s="379" t="str">
        <f t="shared" si="587"/>
        <v>CUMPLE</v>
      </c>
      <c r="AA437" s="383" t="str">
        <f t="shared" si="588"/>
        <v>CUMPLE</v>
      </c>
      <c r="AB437" s="387"/>
      <c r="AC437" s="967"/>
      <c r="AD437" s="969"/>
      <c r="AE437" s="383" t="str">
        <f t="shared" si="589"/>
        <v xml:space="preserve">INTERGLOBAL SEGURIDAD Y VIGILANCIA LTDA </v>
      </c>
      <c r="AF437" s="388">
        <f>IF(AE437&lt;&gt;"",(SUMIFS($X436:$X446,$M436:$M446,F437,AA436:AA446,"CUMPLE")),"")</f>
        <v>15163080179.235506</v>
      </c>
      <c r="AG437" s="388" t="str">
        <f>IF(AF437&lt;&gt;"",IF(G437&gt;0,(IF(AF437&gt;=($G437*$H436),"CUMPLE","NO CUMPLE")),""),"")</f>
        <v>CUMPLE</v>
      </c>
      <c r="AH437" s="387"/>
      <c r="AI437" s="973"/>
      <c r="AJ437" s="971"/>
    </row>
    <row r="438" spans="1:36" ht="66" x14ac:dyDescent="0.25">
      <c r="A438" s="963"/>
      <c r="B438" s="373">
        <v>3</v>
      </c>
      <c r="C438" s="220" t="str">
        <f>IF(Proponentes!H290="X",Proponentes!$B$288,"")</f>
        <v/>
      </c>
      <c r="D438" s="374" t="str">
        <f t="shared" si="507"/>
        <v/>
      </c>
      <c r="E438" s="375" t="str">
        <f>IF(D438="","",$AO$5)</f>
        <v/>
      </c>
      <c r="F438" s="220" t="str">
        <f>IF(Proponentes!D290&gt;0,Proponentes!D290,"")</f>
        <v/>
      </c>
      <c r="G438" s="376" t="str">
        <f>IF(Proponentes!F290&gt;0,Proponentes!F290,"")</f>
        <v/>
      </c>
      <c r="H438" s="965"/>
      <c r="I438" s="967"/>
      <c r="J438" s="389" t="s">
        <v>803</v>
      </c>
      <c r="K438" s="380">
        <v>3</v>
      </c>
      <c r="L438" s="427" t="s">
        <v>804</v>
      </c>
      <c r="M438" s="379" t="s">
        <v>113</v>
      </c>
      <c r="N438" s="380" t="s">
        <v>317</v>
      </c>
      <c r="O438" s="381">
        <v>1</v>
      </c>
      <c r="P438" s="382">
        <v>42662</v>
      </c>
      <c r="Q438" s="382">
        <v>42826</v>
      </c>
      <c r="R438" s="383" t="str">
        <f t="shared" si="509"/>
        <v>CUMPLE</v>
      </c>
      <c r="S438" s="379">
        <f t="shared" si="582"/>
        <v>5</v>
      </c>
      <c r="T438" s="384">
        <v>5167476315</v>
      </c>
      <c r="U438" s="375">
        <f t="shared" si="583"/>
        <v>5167476315</v>
      </c>
      <c r="V438" s="385">
        <f t="shared" si="584"/>
        <v>7495.0160851687206</v>
      </c>
      <c r="W438" s="386">
        <f t="shared" si="585"/>
        <v>7004.6865058010053</v>
      </c>
      <c r="X438" s="375">
        <f t="shared" si="586"/>
        <v>6363939812.3693638</v>
      </c>
      <c r="Y438" s="379" t="s">
        <v>318</v>
      </c>
      <c r="Z438" s="379" t="str">
        <f t="shared" si="587"/>
        <v>CUMPLE</v>
      </c>
      <c r="AA438" s="383" t="str">
        <f t="shared" si="588"/>
        <v>CUMPLE</v>
      </c>
      <c r="AB438" s="387"/>
      <c r="AC438" s="967"/>
      <c r="AD438" s="969"/>
      <c r="AE438" s="383" t="str">
        <f t="shared" si="589"/>
        <v/>
      </c>
      <c r="AF438" s="388" t="str">
        <f>IF(AE438&lt;&gt;"",(SUMIFS($X436:$X446,$M436:$M446,F438,AA436:AA446,"CUMPLE")),"")</f>
        <v/>
      </c>
      <c r="AG438" s="388" t="str">
        <f>IF(AF438&lt;&gt;"",IF(G438&gt;0,(IF(AF438&gt;=($G438*$H436),"CUMPLE","NO CUMPLE")),""),"")</f>
        <v/>
      </c>
      <c r="AH438" s="387"/>
      <c r="AI438" s="973"/>
      <c r="AJ438" s="971"/>
    </row>
    <row r="439" spans="1:36" x14ac:dyDescent="0.25">
      <c r="A439" s="963"/>
      <c r="B439" s="373">
        <v>4</v>
      </c>
      <c r="C439" s="220" t="str">
        <f>IF(Proponentes!H291="X",Proponentes!$B$288,"")</f>
        <v/>
      </c>
      <c r="D439" s="374" t="str">
        <f t="shared" si="507"/>
        <v/>
      </c>
      <c r="E439" s="375" t="str">
        <f>IF(D439="","",$AO$6)</f>
        <v/>
      </c>
      <c r="F439" s="220" t="str">
        <f>IF(Proponentes!D291&gt;0,Proponentes!D291,"")</f>
        <v/>
      </c>
      <c r="G439" s="376" t="str">
        <f>IF(Proponentes!F291&gt;0,Proponentes!F291,"")</f>
        <v/>
      </c>
      <c r="H439" s="965"/>
      <c r="I439" s="967"/>
      <c r="J439" s="389"/>
      <c r="K439" s="378"/>
      <c r="L439" s="380"/>
      <c r="M439" s="379"/>
      <c r="N439" s="380"/>
      <c r="O439" s="381"/>
      <c r="P439" s="382"/>
      <c r="Q439" s="382"/>
      <c r="R439" s="383" t="str">
        <f t="shared" si="509"/>
        <v/>
      </c>
      <c r="S439" s="379" t="str">
        <f t="shared" si="582"/>
        <v/>
      </c>
      <c r="T439" s="384"/>
      <c r="U439" s="375" t="str">
        <f t="shared" si="583"/>
        <v/>
      </c>
      <c r="V439" s="385" t="str">
        <f t="shared" si="584"/>
        <v/>
      </c>
      <c r="W439" s="386" t="str">
        <f t="shared" si="585"/>
        <v/>
      </c>
      <c r="X439" s="375" t="str">
        <f t="shared" si="586"/>
        <v/>
      </c>
      <c r="Y439" s="379"/>
      <c r="Z439" s="379" t="str">
        <f t="shared" si="587"/>
        <v/>
      </c>
      <c r="AA439" s="383" t="str">
        <f t="shared" si="588"/>
        <v/>
      </c>
      <c r="AB439" s="387"/>
      <c r="AC439" s="967"/>
      <c r="AD439" s="969"/>
      <c r="AE439" s="383" t="str">
        <f t="shared" si="589"/>
        <v/>
      </c>
      <c r="AF439" s="388" t="str">
        <f>IF(AE439&lt;&gt;"",(SUMIFS($X436:$X446,$M436:$M446,F439,AA436:AA446,"CUMPLE")),"")</f>
        <v/>
      </c>
      <c r="AG439" s="388" t="str">
        <f>IF(AF439&lt;&gt;"",IF(G439&gt;0,(IF(AF439&gt;=($G439*$H436),"CUMPLE","NO CUMPLE")),""),"")</f>
        <v/>
      </c>
      <c r="AH439" s="387"/>
      <c r="AI439" s="973"/>
      <c r="AJ439" s="971"/>
    </row>
    <row r="440" spans="1:36" x14ac:dyDescent="0.25">
      <c r="A440" s="963"/>
      <c r="B440" s="373">
        <v>5</v>
      </c>
      <c r="C440" s="220" t="str">
        <f>IF(Proponentes!H292="X",Proponentes!$B$288,"")</f>
        <v/>
      </c>
      <c r="D440" s="374" t="str">
        <f t="shared" si="507"/>
        <v/>
      </c>
      <c r="E440" s="375" t="str">
        <f>IF(D440="","",$AO$7)</f>
        <v/>
      </c>
      <c r="F440" s="220" t="str">
        <f>IF(Proponentes!D292&gt;0,Proponentes!D292,"")</f>
        <v/>
      </c>
      <c r="G440" s="376" t="str">
        <f>IF(Proponentes!F292&gt;0,Proponentes!F292,"")</f>
        <v/>
      </c>
      <c r="H440" s="965"/>
      <c r="I440" s="967"/>
      <c r="J440" s="389"/>
      <c r="K440" s="380"/>
      <c r="L440" s="380"/>
      <c r="M440" s="379"/>
      <c r="N440" s="380"/>
      <c r="O440" s="381"/>
      <c r="P440" s="382"/>
      <c r="Q440" s="382"/>
      <c r="R440" s="383" t="str">
        <f t="shared" si="509"/>
        <v/>
      </c>
      <c r="S440" s="379" t="str">
        <f t="shared" si="582"/>
        <v/>
      </c>
      <c r="T440" s="384"/>
      <c r="U440" s="375" t="str">
        <f t="shared" si="583"/>
        <v/>
      </c>
      <c r="V440" s="385" t="str">
        <f t="shared" si="584"/>
        <v/>
      </c>
      <c r="W440" s="386" t="str">
        <f t="shared" si="585"/>
        <v/>
      </c>
      <c r="X440" s="375" t="str">
        <f t="shared" si="586"/>
        <v/>
      </c>
      <c r="Y440" s="379"/>
      <c r="Z440" s="379" t="str">
        <f t="shared" si="587"/>
        <v/>
      </c>
      <c r="AA440" s="383" t="str">
        <f t="shared" si="588"/>
        <v/>
      </c>
      <c r="AB440" s="387"/>
      <c r="AC440" s="967"/>
      <c r="AD440" s="969"/>
      <c r="AE440" s="383" t="str">
        <f t="shared" si="589"/>
        <v/>
      </c>
      <c r="AF440" s="388" t="str">
        <f>IF(AE440&lt;&gt;"",(SUMIFS($X440:$X448,$M440:$M448,F440,AA440:AA448,"CUMPLE")),"")</f>
        <v/>
      </c>
      <c r="AG440" s="388" t="str">
        <f>IF(AF440&lt;&gt;"",IF(G440&gt;0,(IF(AF440&gt;=($G440*$H436),"CUMPLE","NO CUMPLE")),""),"")</f>
        <v/>
      </c>
      <c r="AH440" s="387"/>
      <c r="AI440" s="973"/>
      <c r="AJ440" s="971"/>
    </row>
    <row r="441" spans="1:36" x14ac:dyDescent="0.25">
      <c r="A441" s="963"/>
      <c r="B441" s="373">
        <v>6</v>
      </c>
      <c r="C441" s="220" t="str">
        <f>IF(Proponentes!H293="X",Proponentes!$B$288,"")</f>
        <v/>
      </c>
      <c r="D441" s="374" t="str">
        <f t="shared" si="507"/>
        <v/>
      </c>
      <c r="E441" s="375" t="str">
        <f>IF(D441="","",$AO$8)</f>
        <v/>
      </c>
      <c r="F441" s="220" t="str">
        <f>IF(Proponentes!D293&gt;0,Proponentes!D293,"")</f>
        <v/>
      </c>
      <c r="G441" s="376" t="str">
        <f>IF(Proponentes!F293&gt;0,Proponentes!F293,"")</f>
        <v/>
      </c>
      <c r="H441" s="965"/>
      <c r="I441" s="967"/>
      <c r="J441" s="389"/>
      <c r="K441" s="380"/>
      <c r="L441" s="380"/>
      <c r="M441" s="379"/>
      <c r="N441" s="380"/>
      <c r="O441" s="381"/>
      <c r="P441" s="382"/>
      <c r="Q441" s="382"/>
      <c r="R441" s="383" t="str">
        <f t="shared" si="509"/>
        <v/>
      </c>
      <c r="S441" s="379" t="str">
        <f t="shared" si="582"/>
        <v/>
      </c>
      <c r="T441" s="384"/>
      <c r="U441" s="375" t="str">
        <f t="shared" si="583"/>
        <v/>
      </c>
      <c r="V441" s="385" t="str">
        <f t="shared" si="584"/>
        <v/>
      </c>
      <c r="W441" s="386" t="str">
        <f t="shared" si="585"/>
        <v/>
      </c>
      <c r="X441" s="375" t="str">
        <f t="shared" si="586"/>
        <v/>
      </c>
      <c r="Y441" s="379"/>
      <c r="Z441" s="379" t="str">
        <f t="shared" si="587"/>
        <v/>
      </c>
      <c r="AA441" s="383" t="str">
        <f t="shared" si="588"/>
        <v/>
      </c>
      <c r="AB441" s="387"/>
      <c r="AC441" s="967"/>
      <c r="AD441" s="969"/>
      <c r="AE441" s="383" t="str">
        <f t="shared" si="589"/>
        <v/>
      </c>
      <c r="AF441" s="388" t="str">
        <f>IF(AE441&lt;&gt;"",(SUMIFS($X441:$X448,$M441:$M448,F441,AA441:AA448,"CUMPLE")),"")</f>
        <v/>
      </c>
      <c r="AG441" s="388" t="str">
        <f>IF(AF441&lt;&gt;"",IF(G441&gt;0,(IF(AF441&gt;=($G441*$H436),"CUMPLE","NO CUMPLE")),""),"")</f>
        <v/>
      </c>
      <c r="AH441" s="387"/>
      <c r="AI441" s="973"/>
      <c r="AJ441" s="971"/>
    </row>
    <row r="442" spans="1:36" x14ac:dyDescent="0.25">
      <c r="A442" s="963"/>
      <c r="B442" s="373">
        <v>7</v>
      </c>
      <c r="C442" s="220" t="str">
        <f>IF(Proponentes!H294="X",Proponentes!$B$288,"")</f>
        <v/>
      </c>
      <c r="D442" s="374" t="str">
        <f t="shared" si="507"/>
        <v/>
      </c>
      <c r="E442" s="375" t="str">
        <f>IF(D442="","",$AO$9)</f>
        <v/>
      </c>
      <c r="F442" s="220" t="str">
        <f>IF(Proponentes!D294&gt;0,Proponentes!D294,"")</f>
        <v/>
      </c>
      <c r="G442" s="376" t="str">
        <f>IF(Proponentes!F294&gt;0,Proponentes!F294,"")</f>
        <v/>
      </c>
      <c r="H442" s="965"/>
      <c r="I442" s="967"/>
      <c r="J442" s="389"/>
      <c r="K442" s="378"/>
      <c r="L442" s="380"/>
      <c r="M442" s="379"/>
      <c r="N442" s="380"/>
      <c r="O442" s="381"/>
      <c r="P442" s="382"/>
      <c r="Q442" s="382"/>
      <c r="R442" s="383" t="str">
        <f t="shared" si="509"/>
        <v/>
      </c>
      <c r="S442" s="379" t="str">
        <f t="shared" si="582"/>
        <v/>
      </c>
      <c r="T442" s="391"/>
      <c r="U442" s="375" t="str">
        <f t="shared" si="583"/>
        <v/>
      </c>
      <c r="V442" s="385" t="str">
        <f t="shared" si="584"/>
        <v/>
      </c>
      <c r="W442" s="386" t="str">
        <f t="shared" si="585"/>
        <v/>
      </c>
      <c r="X442" s="375" t="str">
        <f t="shared" si="586"/>
        <v/>
      </c>
      <c r="Y442" s="379"/>
      <c r="Z442" s="379" t="str">
        <f t="shared" si="587"/>
        <v/>
      </c>
      <c r="AA442" s="383" t="str">
        <f t="shared" si="588"/>
        <v/>
      </c>
      <c r="AB442" s="387"/>
      <c r="AC442" s="967"/>
      <c r="AD442" s="969"/>
      <c r="AE442" s="383" t="str">
        <f t="shared" si="589"/>
        <v/>
      </c>
      <c r="AF442" s="388" t="str">
        <f>IF(AE442&lt;&gt;"",(SUMIFS($X442:$X448,$M442:$M448,F442,AA442:AA448,"CUMPLE")),"")</f>
        <v/>
      </c>
      <c r="AG442" s="388" t="str">
        <f>IF(AF442&lt;&gt;"",IF(G442&gt;0,(IF(AF442&gt;=($G442*$H436),"CUMPLE","NO CUMPLE")),""),"")</f>
        <v/>
      </c>
      <c r="AH442" s="387"/>
      <c r="AI442" s="973"/>
      <c r="AJ442" s="971"/>
    </row>
    <row r="443" spans="1:36" x14ac:dyDescent="0.25">
      <c r="A443" s="963"/>
      <c r="B443" s="373">
        <v>8</v>
      </c>
      <c r="C443" s="220" t="str">
        <f>IF(Proponentes!H295="X",Proponentes!$B$288,"")</f>
        <v/>
      </c>
      <c r="D443" s="374" t="str">
        <f t="shared" si="507"/>
        <v/>
      </c>
      <c r="E443" s="375" t="str">
        <f>IF(D443="","",$AO$10)</f>
        <v/>
      </c>
      <c r="F443" s="220"/>
      <c r="G443" s="376"/>
      <c r="H443" s="965"/>
      <c r="I443" s="967"/>
      <c r="J443" s="389"/>
      <c r="K443" s="380"/>
      <c r="L443" s="380"/>
      <c r="M443" s="379"/>
      <c r="N443" s="380"/>
      <c r="O443" s="381"/>
      <c r="P443" s="382"/>
      <c r="Q443" s="382"/>
      <c r="R443" s="383" t="str">
        <f t="shared" si="509"/>
        <v/>
      </c>
      <c r="S443" s="379"/>
      <c r="T443" s="391"/>
      <c r="U443" s="375" t="str">
        <f t="shared" si="583"/>
        <v/>
      </c>
      <c r="V443" s="385"/>
      <c r="W443" s="386" t="str">
        <f t="shared" si="585"/>
        <v/>
      </c>
      <c r="X443" s="375" t="str">
        <f t="shared" si="586"/>
        <v/>
      </c>
      <c r="Y443" s="379"/>
      <c r="Z443" s="379" t="str">
        <f t="shared" si="587"/>
        <v/>
      </c>
      <c r="AA443" s="383" t="str">
        <f t="shared" si="588"/>
        <v/>
      </c>
      <c r="AB443" s="387"/>
      <c r="AC443" s="967"/>
      <c r="AD443" s="969"/>
      <c r="AE443" s="383"/>
      <c r="AF443" s="388"/>
      <c r="AG443" s="388" t="str">
        <f>IF(AF443&lt;&gt;"",IF(G443&gt;0,(IF(AF443&gt;=($G443*$H436),"CUMPLE","NO CUMPLE")),""),"")</f>
        <v/>
      </c>
      <c r="AH443" s="387"/>
      <c r="AI443" s="973"/>
      <c r="AJ443" s="971"/>
    </row>
    <row r="444" spans="1:36" x14ac:dyDescent="0.25">
      <c r="A444" s="963"/>
      <c r="B444" s="373">
        <v>9</v>
      </c>
      <c r="C444" s="220" t="str">
        <f>IF(Proponentes!H296="X",Proponentes!$B$288,"")</f>
        <v/>
      </c>
      <c r="D444" s="374" t="str">
        <f t="shared" si="507"/>
        <v/>
      </c>
      <c r="E444" s="375" t="str">
        <f>IF(D444="","",$AO$11)</f>
        <v/>
      </c>
      <c r="F444" s="220"/>
      <c r="G444" s="376"/>
      <c r="H444" s="965"/>
      <c r="I444" s="967"/>
      <c r="J444" s="389"/>
      <c r="K444" s="380"/>
      <c r="L444" s="380"/>
      <c r="M444" s="379"/>
      <c r="N444" s="380"/>
      <c r="O444" s="381"/>
      <c r="P444" s="382"/>
      <c r="Q444" s="382"/>
      <c r="R444" s="383" t="str">
        <f t="shared" si="509"/>
        <v/>
      </c>
      <c r="S444" s="383"/>
      <c r="T444" s="391"/>
      <c r="U444" s="375" t="str">
        <f t="shared" si="583"/>
        <v/>
      </c>
      <c r="V444" s="392"/>
      <c r="W444" s="386" t="str">
        <f t="shared" si="585"/>
        <v/>
      </c>
      <c r="X444" s="375" t="str">
        <f t="shared" si="586"/>
        <v/>
      </c>
      <c r="Y444" s="379"/>
      <c r="Z444" s="379" t="str">
        <f t="shared" si="587"/>
        <v/>
      </c>
      <c r="AA444" s="383" t="str">
        <f t="shared" si="588"/>
        <v/>
      </c>
      <c r="AB444" s="387"/>
      <c r="AC444" s="967"/>
      <c r="AD444" s="969"/>
      <c r="AE444" s="383"/>
      <c r="AF444" s="388"/>
      <c r="AG444" s="388" t="str">
        <f>IF(AF444&lt;&gt;"",IF(G444&gt;0,(IF(AF444&gt;=($G444*$H436),"CUMPLE","NO CUMPLE")),""),"")</f>
        <v/>
      </c>
      <c r="AH444" s="393"/>
      <c r="AI444" s="973"/>
      <c r="AJ444" s="971"/>
    </row>
    <row r="445" spans="1:36" x14ac:dyDescent="0.25">
      <c r="A445" s="963"/>
      <c r="B445" s="373">
        <v>10</v>
      </c>
      <c r="C445" s="220" t="str">
        <f>IF(Proponentes!H297="X",Proponentes!$B$288,"")</f>
        <v/>
      </c>
      <c r="D445" s="374" t="str">
        <f t="shared" si="507"/>
        <v/>
      </c>
      <c r="E445" s="375" t="str">
        <f>IF(D445="","",$AO$12)</f>
        <v/>
      </c>
      <c r="F445" s="220"/>
      <c r="G445" s="376"/>
      <c r="H445" s="965"/>
      <c r="I445" s="967"/>
      <c r="J445" s="389"/>
      <c r="K445" s="378"/>
      <c r="L445" s="380"/>
      <c r="M445" s="379"/>
      <c r="N445" s="380"/>
      <c r="O445" s="381"/>
      <c r="P445" s="382"/>
      <c r="Q445" s="382"/>
      <c r="R445" s="383" t="str">
        <f t="shared" si="509"/>
        <v/>
      </c>
      <c r="S445" s="383"/>
      <c r="T445" s="391"/>
      <c r="U445" s="375" t="str">
        <f t="shared" si="583"/>
        <v/>
      </c>
      <c r="V445" s="392"/>
      <c r="W445" s="386" t="str">
        <f t="shared" si="585"/>
        <v/>
      </c>
      <c r="X445" s="375" t="str">
        <f t="shared" si="586"/>
        <v/>
      </c>
      <c r="Y445" s="379"/>
      <c r="Z445" s="379" t="str">
        <f t="shared" si="587"/>
        <v/>
      </c>
      <c r="AA445" s="383" t="str">
        <f t="shared" si="588"/>
        <v/>
      </c>
      <c r="AB445" s="387"/>
      <c r="AC445" s="967"/>
      <c r="AD445" s="969"/>
      <c r="AE445" s="383"/>
      <c r="AF445" s="388"/>
      <c r="AG445" s="388" t="str">
        <f>IF(AF445&lt;&gt;"",IF(G445&gt;0,(IF(AF445&gt;=($G445*$H436),"CUMPLE","NO CUMPLE")),""),"")</f>
        <v/>
      </c>
      <c r="AH445" s="393"/>
      <c r="AI445" s="973"/>
      <c r="AJ445" s="971"/>
    </row>
    <row r="446" spans="1:36" x14ac:dyDescent="0.25">
      <c r="A446" s="963"/>
      <c r="B446" s="373">
        <v>11</v>
      </c>
      <c r="C446" s="220" t="str">
        <f>IF(Proponentes!H298="X",Proponentes!$B$288,"")</f>
        <v/>
      </c>
      <c r="D446" s="374" t="str">
        <f t="shared" si="507"/>
        <v/>
      </c>
      <c r="E446" s="375" t="str">
        <f>IF(D446="","",$AO$13)</f>
        <v/>
      </c>
      <c r="F446" s="220" t="str">
        <f>IF(Proponentes!D298&gt;0,Proponentes!D298,"")</f>
        <v/>
      </c>
      <c r="G446" s="376" t="str">
        <f>IF(Proponentes!F298&gt;0,Proponentes!F298,"")</f>
        <v/>
      </c>
      <c r="H446" s="965"/>
      <c r="I446" s="967"/>
      <c r="J446" s="389"/>
      <c r="K446" s="380"/>
      <c r="L446" s="380"/>
      <c r="M446" s="379"/>
      <c r="N446" s="380"/>
      <c r="O446" s="381"/>
      <c r="P446" s="382"/>
      <c r="Q446" s="382"/>
      <c r="R446" s="383" t="str">
        <f t="shared" si="509"/>
        <v/>
      </c>
      <c r="S446" s="383" t="str">
        <f t="shared" ref="S446:S447" si="590">IF(P446&gt;0,ROUND(((YEAR(Q446)-YEAR($P446))*12)+(MONTH(Q446)-MONTH($P446))+((DAY(Q446)-DAY($P446)+1)/30),0),"")</f>
        <v/>
      </c>
      <c r="T446" s="391"/>
      <c r="U446" s="375" t="str">
        <f t="shared" si="583"/>
        <v/>
      </c>
      <c r="V446" s="392" t="str">
        <f>IFERROR(U446/VLOOKUP(YEAR(P446),$AQ$2:$AR$11,2,FALSE),"")</f>
        <v/>
      </c>
      <c r="W446" s="386" t="str">
        <f t="shared" si="585"/>
        <v/>
      </c>
      <c r="X446" s="375" t="str">
        <f t="shared" si="586"/>
        <v/>
      </c>
      <c r="Y446" s="379"/>
      <c r="Z446" s="379" t="str">
        <f t="shared" si="587"/>
        <v/>
      </c>
      <c r="AA446" s="383" t="str">
        <f t="shared" si="588"/>
        <v/>
      </c>
      <c r="AB446" s="387"/>
      <c r="AC446" s="967"/>
      <c r="AD446" s="969"/>
      <c r="AE446" s="383" t="str">
        <f>IF(F446&lt;&gt;"",F446,"")</f>
        <v/>
      </c>
      <c r="AF446" s="388" t="str">
        <f>IF(AE446&lt;&gt;"",(SUMIFS($X446:$X448,$M446:$M448,F446,AA446:AA448,"CUMPLE")),"")</f>
        <v/>
      </c>
      <c r="AG446" s="388" t="str">
        <f>IF(AF446&lt;&gt;"",IF(G446&gt;0,(IF(AF446&gt;=($G446*$H436),"CUMPLE","NO CUMPLE")),""),"")</f>
        <v/>
      </c>
      <c r="AH446" s="393"/>
      <c r="AI446" s="973"/>
      <c r="AJ446" s="971"/>
    </row>
    <row r="447" spans="1:36" x14ac:dyDescent="0.25">
      <c r="A447" s="963"/>
      <c r="B447" s="373">
        <v>12</v>
      </c>
      <c r="C447" s="220" t="str">
        <f>IF(Proponentes!H299="X",Proponentes!$B$288,"")</f>
        <v/>
      </c>
      <c r="D447" s="374" t="str">
        <f t="shared" si="507"/>
        <v/>
      </c>
      <c r="E447" s="375" t="str">
        <f>IF(D447="","",$AO$14)</f>
        <v/>
      </c>
      <c r="F447" s="220" t="str">
        <f>IF(Proponentes!D299&gt;0,Proponentes!D299,"")</f>
        <v/>
      </c>
      <c r="G447" s="376" t="str">
        <f>IF(Proponentes!F299&gt;0,Proponentes!F299,"")</f>
        <v/>
      </c>
      <c r="H447" s="965"/>
      <c r="I447" s="967"/>
      <c r="J447" s="389"/>
      <c r="K447" s="380"/>
      <c r="L447" s="380"/>
      <c r="M447" s="379"/>
      <c r="N447" s="380"/>
      <c r="O447" s="381"/>
      <c r="P447" s="382"/>
      <c r="Q447" s="382"/>
      <c r="R447" s="383" t="str">
        <f t="shared" si="509"/>
        <v/>
      </c>
      <c r="S447" s="383" t="str">
        <f t="shared" si="590"/>
        <v/>
      </c>
      <c r="T447" s="391"/>
      <c r="U447" s="375" t="str">
        <f t="shared" si="583"/>
        <v/>
      </c>
      <c r="V447" s="392" t="str">
        <f>IFERROR(U447/VLOOKUP(YEAR(P447),$AQ$2:$AR$11,2,FALSE),"")</f>
        <v/>
      </c>
      <c r="W447" s="386" t="str">
        <f t="shared" si="585"/>
        <v/>
      </c>
      <c r="X447" s="375" t="str">
        <f t="shared" si="586"/>
        <v/>
      </c>
      <c r="Y447" s="379"/>
      <c r="Z447" s="379" t="str">
        <f t="shared" si="587"/>
        <v/>
      </c>
      <c r="AA447" s="383" t="str">
        <f t="shared" si="588"/>
        <v/>
      </c>
      <c r="AB447" s="387"/>
      <c r="AC447" s="967"/>
      <c r="AD447" s="969"/>
      <c r="AE447" s="383" t="str">
        <f>IF(F447&lt;&gt;"",F447,"")</f>
        <v/>
      </c>
      <c r="AF447" s="388" t="str">
        <f>IF(AE447&lt;&gt;"",(SUMIFS($X447:$X448,$M447:$M448,F447,AA447:AA448,"CUMPLE")),"")</f>
        <v/>
      </c>
      <c r="AG447" s="388" t="str">
        <f>IF(AF447&lt;&gt;"",IF(G447&gt;0,(IF(AF447&gt;=($G447*$H436),"CUMPLE","NO CUMPLE")),""),"")</f>
        <v/>
      </c>
      <c r="AH447" s="393"/>
      <c r="AI447" s="973"/>
      <c r="AJ447" s="971"/>
    </row>
    <row r="448" spans="1:36" x14ac:dyDescent="0.25">
      <c r="A448" s="69">
        <v>23</v>
      </c>
      <c r="B448" s="394"/>
      <c r="C448" s="222"/>
      <c r="D448" s="395" t="s">
        <v>270</v>
      </c>
      <c r="E448" s="396">
        <f t="shared" ref="E448" si="591">SUM(E436:E447)</f>
        <v>17613055238</v>
      </c>
      <c r="F448" s="394"/>
      <c r="G448" s="397">
        <f t="shared" ref="G448" si="592">IF((SUM(G436:G447))&gt;1,"ERROR &gt; 100%",SUM(G436:G447))</f>
        <v>1</v>
      </c>
      <c r="H448" s="396">
        <f t="shared" ref="H448:I448" si="593">SUM(H436:H447)</f>
        <v>17613055238</v>
      </c>
      <c r="I448" s="398">
        <f t="shared" si="593"/>
        <v>19386.407475405216</v>
      </c>
      <c r="J448" s="399"/>
      <c r="K448" s="399"/>
      <c r="L448" s="399"/>
      <c r="M448" s="400"/>
      <c r="N448" s="400"/>
      <c r="O448" s="400"/>
      <c r="P448" s="400"/>
      <c r="Q448" s="400"/>
      <c r="R448" s="394">
        <f t="shared" ref="R448" si="594">COUNTIF(R436:R447,"NO CUMPLE")</f>
        <v>0</v>
      </c>
      <c r="S448" s="400">
        <f t="shared" ref="S448:X448" si="595">SUM(S436:S447)</f>
        <v>46</v>
      </c>
      <c r="T448" s="401"/>
      <c r="U448" s="396">
        <f t="shared" si="595"/>
        <v>20698734278.5</v>
      </c>
      <c r="V448" s="402">
        <f t="shared" si="595"/>
        <v>28548.154298738424</v>
      </c>
      <c r="W448" s="403">
        <f t="shared" si="595"/>
        <v>26704.310395298624</v>
      </c>
      <c r="X448" s="401">
        <f t="shared" si="595"/>
        <v>24261560306.199074</v>
      </c>
      <c r="Y448" s="400"/>
      <c r="Z448" s="400"/>
      <c r="AA448" s="394"/>
      <c r="AB448" s="400"/>
      <c r="AC448" s="394"/>
      <c r="AD448" s="394">
        <f t="shared" ref="AD448" si="596">COUNTIF(AD436:AD447,"NO CUMPLE")</f>
        <v>0</v>
      </c>
      <c r="AE448" s="394"/>
      <c r="AF448" s="394"/>
      <c r="AG448" s="394"/>
      <c r="AH448" s="400"/>
      <c r="AI448" s="400"/>
      <c r="AJ448" s="404"/>
    </row>
    <row r="449" spans="1:36" ht="66" x14ac:dyDescent="0.25">
      <c r="A449" s="962">
        <f t="shared" ref="A449" si="597">A474</f>
        <v>24</v>
      </c>
      <c r="B449" s="373">
        <v>1</v>
      </c>
      <c r="C449" s="220" t="str">
        <f>IF(Proponentes!H301="X",Proponentes!$B$301,"")</f>
        <v>UNION TEMPORAL PROGRESEMOS</v>
      </c>
      <c r="D449" s="374" t="str">
        <f t="shared" si="507"/>
        <v>UNION TEMPORAL PROGRESEMOS</v>
      </c>
      <c r="E449" s="375">
        <f>IF(D449="","",$AO$3)</f>
        <v>20036397801</v>
      </c>
      <c r="F449" s="220" t="str">
        <f>IF(Proponentes!D301&gt;0,Proponentes!D301,"")</f>
        <v>MIRO SEGURIDAD LTDA</v>
      </c>
      <c r="G449" s="376">
        <f>IF(Proponentes!F301&gt;0,Proponentes!F301,"")</f>
        <v>0.41</v>
      </c>
      <c r="H449" s="964">
        <f>SUM(E449:E473)</f>
        <v>248752650234</v>
      </c>
      <c r="I449" s="966">
        <f>IF($F449&gt;0,(G474*H449)/$AR$13,"")</f>
        <v>273798.05336776271</v>
      </c>
      <c r="J449" s="377" t="s">
        <v>805</v>
      </c>
      <c r="K449" s="378">
        <v>1</v>
      </c>
      <c r="L449" s="431" t="s">
        <v>806</v>
      </c>
      <c r="M449" s="379" t="s">
        <v>118</v>
      </c>
      <c r="N449" s="380" t="s">
        <v>317</v>
      </c>
      <c r="O449" s="381">
        <v>1</v>
      </c>
      <c r="P449" s="382">
        <v>42339</v>
      </c>
      <c r="Q449" s="382">
        <v>42906</v>
      </c>
      <c r="R449" s="383" t="str">
        <f t="shared" si="509"/>
        <v>CUMPLE</v>
      </c>
      <c r="S449" s="379">
        <f t="shared" ref="S449:S455" si="598">IF(P449&gt;0,ROUND(((YEAR(Q449)-YEAR($P449))*12)+(MONTH(Q449)-MONTH($P449))+((DAY(Q449)-DAY($P449)+1)/30),0),"")</f>
        <v>19</v>
      </c>
      <c r="T449" s="384">
        <v>19706572244</v>
      </c>
      <c r="U449" s="375">
        <f t="shared" ref="U449:U473" si="599">IF(T449&gt;0,T449*O449,"")</f>
        <v>19706572244</v>
      </c>
      <c r="V449" s="385">
        <f t="shared" ref="V449:V455" si="600">IFERROR(U449/VLOOKUP(YEAR(P449),$AQ$2:$AR$11,2,FALSE),"")</f>
        <v>30583.645912935517</v>
      </c>
      <c r="W449" s="386">
        <f t="shared" ref="W449:W473" si="601">IF(R449="CUMPLE",IFERROR(U449/VLOOKUP(YEAR(Q449),$AQ$3:$AR$13,2,FALSE),""),"")</f>
        <v>26712.91598810926</v>
      </c>
      <c r="X449" s="375">
        <f t="shared" ref="X449:X473" si="602">IFERROR(W449*$AR$13,"")</f>
        <v>24269378711.012955</v>
      </c>
      <c r="Y449" s="379" t="s">
        <v>318</v>
      </c>
      <c r="Z449" s="379" t="str">
        <f t="shared" ref="Z449:Z473" si="603">IF(T449&gt;0,IF(X449&gt;=$Z$18,"CUMPLE","NO CUMPLE"),"")</f>
        <v>CUMPLE</v>
      </c>
      <c r="AA449" s="383" t="str">
        <f t="shared" ref="AA449:AA473" si="604">IF(N449&gt;0,IF(N449="CUMPLE",IF(R449="CUMPLE",IF(Y449="INCLUIDA",IF(Z449="CUMPLE","CUMPLE","NO CUMPLE"),"NO CUMPLE"),"NO CUMPLE"),"NO CUMPLE"),"")</f>
        <v>CUMPLE</v>
      </c>
      <c r="AB449" s="379"/>
      <c r="AC449" s="966">
        <f>IF(F449&gt;0,SUMIFS(W449:W473,AA449:AA473,"CUMPLE"),"")</f>
        <v>280631.0126859587</v>
      </c>
      <c r="AD449" s="968" t="str">
        <f>IF($F449&gt;0,IF(AC449&lt;I449,"NO CUMPLE","CUMPLE"),"")</f>
        <v>CUMPLE</v>
      </c>
      <c r="AE449" s="383" t="str">
        <f t="shared" ref="AE449:AE455" si="605">IF(F449&lt;&gt;"",F449,"")</f>
        <v>MIRO SEGURIDAD LTDA</v>
      </c>
      <c r="AF449" s="388">
        <f>IF(AE449&lt;&gt;"",(SUMIFS($X449:$X473,$M449:$M473,F449,AA449:AA473,"CUMPLE")),"")</f>
        <v>102944992068.26939</v>
      </c>
      <c r="AG449" s="388" t="str">
        <f>IF(AF449&lt;&gt;"",IF(G449&gt;0,(IF(AF449&gt;=($G449*$H449),"CUMPLE","NO CUMPLE")),""),"")</f>
        <v>CUMPLE</v>
      </c>
      <c r="AH449" s="379"/>
      <c r="AI449" s="972" t="str">
        <f>IF(AC449&gt;I449,IF((COUNTIF(AG449:AG459,"NO CUMPLE"))&lt;1,"HABILITADO","RECHAZADO"),"")</f>
        <v>HABILITADO</v>
      </c>
      <c r="AJ449" s="970"/>
    </row>
    <row r="450" spans="1:36" ht="66" x14ac:dyDescent="0.25">
      <c r="A450" s="963"/>
      <c r="B450" s="373">
        <v>2</v>
      </c>
      <c r="C450" s="220" t="str">
        <f>IF(Proponentes!H302="X",Proponentes!$B$301,"")</f>
        <v>UNION TEMPORAL PROGRESEMOS</v>
      </c>
      <c r="D450" s="374" t="str">
        <f t="shared" si="507"/>
        <v>UNION TEMPORAL PROGRESEMOS</v>
      </c>
      <c r="E450" s="375">
        <f>IF(D450="","",$AO$4)</f>
        <v>17613055238</v>
      </c>
      <c r="F450" s="220" t="str">
        <f>IF(Proponentes!D302&gt;0,Proponentes!D302,"")</f>
        <v>SEGURIDAD OCCIDENTE LTDA</v>
      </c>
      <c r="G450" s="376">
        <f>IF(Proponentes!F302&gt;0,Proponentes!F302,"")</f>
        <v>0.4</v>
      </c>
      <c r="H450" s="965"/>
      <c r="I450" s="967"/>
      <c r="J450" s="389" t="s">
        <v>807</v>
      </c>
      <c r="K450" s="380">
        <v>2</v>
      </c>
      <c r="L450" s="431" t="s">
        <v>808</v>
      </c>
      <c r="M450" s="379" t="s">
        <v>118</v>
      </c>
      <c r="N450" s="380" t="s">
        <v>317</v>
      </c>
      <c r="O450" s="381">
        <v>1</v>
      </c>
      <c r="P450" s="382">
        <v>41817</v>
      </c>
      <c r="Q450" s="382">
        <v>42338</v>
      </c>
      <c r="R450" s="383" t="str">
        <f t="shared" si="509"/>
        <v>CUMPLE</v>
      </c>
      <c r="S450" s="379">
        <f t="shared" si="598"/>
        <v>17</v>
      </c>
      <c r="T450" s="384">
        <v>11093937434</v>
      </c>
      <c r="U450" s="375">
        <f t="shared" si="599"/>
        <v>11093937434</v>
      </c>
      <c r="V450" s="385">
        <f t="shared" si="600"/>
        <v>18009.638691558441</v>
      </c>
      <c r="W450" s="386">
        <f t="shared" si="601"/>
        <v>17217.253719251959</v>
      </c>
      <c r="X450" s="375">
        <f t="shared" si="602"/>
        <v>15642322652.537106</v>
      </c>
      <c r="Y450" s="379" t="s">
        <v>318</v>
      </c>
      <c r="Z450" s="379" t="str">
        <f t="shared" si="603"/>
        <v>CUMPLE</v>
      </c>
      <c r="AA450" s="383" t="str">
        <f t="shared" si="604"/>
        <v>CUMPLE</v>
      </c>
      <c r="AB450" s="387"/>
      <c r="AC450" s="967"/>
      <c r="AD450" s="969"/>
      <c r="AE450" s="383" t="str">
        <f t="shared" si="605"/>
        <v>SEGURIDAD OCCIDENTE LTDA</v>
      </c>
      <c r="AF450" s="388">
        <f>IF(AE450&lt;&gt;"",(SUMIFS($X449:$X473,$M449:$M473,F450,AA449:AA473,"CUMPLE")),"")</f>
        <v>100947677614.39679</v>
      </c>
      <c r="AG450" s="388" t="str">
        <f>IF(AF450&lt;&gt;"",IF(G450&gt;0,(IF(AF450&gt;=($G450*$H449),"CUMPLE","NO CUMPLE")),""),"")</f>
        <v>CUMPLE</v>
      </c>
      <c r="AH450" s="387"/>
      <c r="AI450" s="973"/>
      <c r="AJ450" s="971"/>
    </row>
    <row r="451" spans="1:36" ht="49.5" x14ac:dyDescent="0.25">
      <c r="A451" s="963"/>
      <c r="B451" s="373">
        <v>3</v>
      </c>
      <c r="C451" s="220" t="str">
        <f>IF(Proponentes!H303="X",Proponentes!$B$301,"")</f>
        <v/>
      </c>
      <c r="D451" s="374" t="str">
        <f t="shared" si="507"/>
        <v/>
      </c>
      <c r="E451" s="375" t="str">
        <f>IF(D451="","",$AO$5)</f>
        <v/>
      </c>
      <c r="F451" s="220" t="str">
        <f>IF(Proponentes!D303&gt;0,Proponentes!D303,"")</f>
        <v>SERVAGRO SEGURIDAD PRIVADA LTDA</v>
      </c>
      <c r="G451" s="376">
        <f>IF(Proponentes!F303&gt;0,Proponentes!F303,"")</f>
        <v>0.19</v>
      </c>
      <c r="H451" s="965"/>
      <c r="I451" s="967"/>
      <c r="J451" s="389" t="s">
        <v>807</v>
      </c>
      <c r="K451" s="378">
        <v>3</v>
      </c>
      <c r="L451" s="431" t="s">
        <v>809</v>
      </c>
      <c r="M451" s="379" t="s">
        <v>118</v>
      </c>
      <c r="N451" s="380" t="s">
        <v>317</v>
      </c>
      <c r="O451" s="381">
        <v>1</v>
      </c>
      <c r="P451" s="382">
        <v>41091</v>
      </c>
      <c r="Q451" s="382">
        <v>41816</v>
      </c>
      <c r="R451" s="383" t="str">
        <f t="shared" si="509"/>
        <v>CUMPLE</v>
      </c>
      <c r="S451" s="379">
        <f t="shared" si="598"/>
        <v>24</v>
      </c>
      <c r="T451" s="384">
        <v>17257196462</v>
      </c>
      <c r="U451" s="375">
        <f t="shared" si="599"/>
        <v>17257196462</v>
      </c>
      <c r="V451" s="385">
        <f t="shared" si="600"/>
        <v>30452.084810305278</v>
      </c>
      <c r="W451" s="386">
        <f t="shared" si="601"/>
        <v>28014.929321428572</v>
      </c>
      <c r="X451" s="375">
        <f t="shared" si="602"/>
        <v>25452291676.680214</v>
      </c>
      <c r="Y451" s="379" t="s">
        <v>318</v>
      </c>
      <c r="Z451" s="379" t="str">
        <f t="shared" si="603"/>
        <v>CUMPLE</v>
      </c>
      <c r="AA451" s="383" t="str">
        <f t="shared" si="604"/>
        <v>CUMPLE</v>
      </c>
      <c r="AB451" s="387"/>
      <c r="AC451" s="967"/>
      <c r="AD451" s="969"/>
      <c r="AE451" s="383" t="str">
        <f t="shared" si="605"/>
        <v>SERVAGRO SEGURIDAD PRIVADA LTDA</v>
      </c>
      <c r="AF451" s="388">
        <f>IF(AE451&lt;&gt;"",(SUMIFS($X449:$X473,$M449:$M473,F451,AA449:AA473,"CUMPLE")),"")</f>
        <v>51067901748.857132</v>
      </c>
      <c r="AG451" s="388" t="str">
        <f>IF(AF451&lt;&gt;"",IF(G451&gt;0,(IF(AF451&gt;=($G451*$H449),"CUMPLE","NO CUMPLE")),""),"")</f>
        <v>CUMPLE</v>
      </c>
      <c r="AH451" s="387"/>
      <c r="AI451" s="973"/>
      <c r="AJ451" s="971"/>
    </row>
    <row r="452" spans="1:36" ht="66" x14ac:dyDescent="0.25">
      <c r="A452" s="963"/>
      <c r="B452" s="373">
        <v>4</v>
      </c>
      <c r="C452" s="220" t="str">
        <f>IF(Proponentes!H304="X",Proponentes!$B$301,"")</f>
        <v>UNION TEMPORAL PROGRESEMOS</v>
      </c>
      <c r="D452" s="374" t="str">
        <f t="shared" si="507"/>
        <v>UNION TEMPORAL PROGRESEMOS</v>
      </c>
      <c r="E452" s="375">
        <f>IF(D452="","",$AO$6)</f>
        <v>32291205642</v>
      </c>
      <c r="F452" s="220" t="str">
        <f>IF(Proponentes!D304&gt;0,Proponentes!D304,"")</f>
        <v/>
      </c>
      <c r="G452" s="376" t="str">
        <f>IF(Proponentes!F304&gt;0,Proponentes!F304,"")</f>
        <v/>
      </c>
      <c r="H452" s="965"/>
      <c r="I452" s="967"/>
      <c r="J452" s="389" t="s">
        <v>332</v>
      </c>
      <c r="K452" s="380">
        <v>4</v>
      </c>
      <c r="L452" s="427" t="s">
        <v>810</v>
      </c>
      <c r="M452" s="379" t="s">
        <v>118</v>
      </c>
      <c r="N452" s="380" t="s">
        <v>317</v>
      </c>
      <c r="O452" s="381">
        <v>1</v>
      </c>
      <c r="P452" s="382">
        <v>41991</v>
      </c>
      <c r="Q452" s="382">
        <v>42765</v>
      </c>
      <c r="R452" s="383" t="str">
        <f t="shared" si="509"/>
        <v>CUMPLE</v>
      </c>
      <c r="S452" s="379">
        <f t="shared" si="598"/>
        <v>25</v>
      </c>
      <c r="T452" s="384">
        <v>16197068862</v>
      </c>
      <c r="U452" s="375">
        <f t="shared" si="599"/>
        <v>16197068862</v>
      </c>
      <c r="V452" s="385">
        <f t="shared" si="600"/>
        <v>26293.942957792209</v>
      </c>
      <c r="W452" s="386">
        <f t="shared" si="601"/>
        <v>21955.667094563363</v>
      </c>
      <c r="X452" s="375">
        <f t="shared" si="602"/>
        <v>19947294402.755276</v>
      </c>
      <c r="Y452" s="379" t="s">
        <v>318</v>
      </c>
      <c r="Z452" s="379" t="str">
        <f t="shared" si="603"/>
        <v>CUMPLE</v>
      </c>
      <c r="AA452" s="383" t="str">
        <f t="shared" si="604"/>
        <v>CUMPLE</v>
      </c>
      <c r="AB452" s="387"/>
      <c r="AC452" s="967"/>
      <c r="AD452" s="969"/>
      <c r="AE452" s="383" t="str">
        <f t="shared" si="605"/>
        <v/>
      </c>
      <c r="AF452" s="388" t="str">
        <f>IF(AE452&lt;&gt;"",(SUMIFS($X449:$X459,$M449:$M459,F452,AA449:AA459,"CUMPLE")),"")</f>
        <v/>
      </c>
      <c r="AG452" s="388" t="str">
        <f>IF(AF452&lt;&gt;"",IF(G452&gt;0,(IF(AF452&gt;=($G452*$H449),"CUMPLE","NO CUMPLE")),""),"")</f>
        <v/>
      </c>
      <c r="AH452" s="387"/>
      <c r="AI452" s="973"/>
      <c r="AJ452" s="971"/>
    </row>
    <row r="453" spans="1:36" ht="66" x14ac:dyDescent="0.25">
      <c r="A453" s="963"/>
      <c r="B453" s="373">
        <v>5</v>
      </c>
      <c r="C453" s="220" t="str">
        <f>IF(Proponentes!H305="X",Proponentes!$B$301,"")</f>
        <v>UNION TEMPORAL PROGRESEMOS</v>
      </c>
      <c r="D453" s="374" t="str">
        <f t="shared" si="507"/>
        <v>UNION TEMPORAL PROGRESEMOS</v>
      </c>
      <c r="E453" s="375">
        <f>IF(D453="","",$AO$7)</f>
        <v>31011375408</v>
      </c>
      <c r="F453" s="220" t="str">
        <f>IF(Proponentes!D305&gt;0,Proponentes!D305,"")</f>
        <v/>
      </c>
      <c r="G453" s="376" t="str">
        <f>IF(Proponentes!F305&gt;0,Proponentes!F305,"")</f>
        <v/>
      </c>
      <c r="H453" s="965"/>
      <c r="I453" s="967"/>
      <c r="J453" s="389" t="s">
        <v>332</v>
      </c>
      <c r="K453" s="378">
        <v>5</v>
      </c>
      <c r="L453" s="427" t="s">
        <v>811</v>
      </c>
      <c r="M453" s="379" t="s">
        <v>118</v>
      </c>
      <c r="N453" s="380" t="s">
        <v>317</v>
      </c>
      <c r="O453" s="381">
        <v>0.4</v>
      </c>
      <c r="P453" s="382">
        <v>42593</v>
      </c>
      <c r="Q453" s="382">
        <v>43661</v>
      </c>
      <c r="R453" s="383" t="str">
        <f t="shared" si="509"/>
        <v>CUMPLE</v>
      </c>
      <c r="S453" s="379">
        <f t="shared" si="598"/>
        <v>35</v>
      </c>
      <c r="T453" s="384">
        <v>23104213375</v>
      </c>
      <c r="U453" s="375">
        <f t="shared" si="599"/>
        <v>9241685350</v>
      </c>
      <c r="V453" s="385">
        <f t="shared" si="600"/>
        <v>13404.334365549601</v>
      </c>
      <c r="W453" s="386">
        <f t="shared" si="601"/>
        <v>11159.892273546218</v>
      </c>
      <c r="X453" s="375">
        <f t="shared" si="602"/>
        <v>10139052287.715851</v>
      </c>
      <c r="Y453" s="379" t="s">
        <v>318</v>
      </c>
      <c r="Z453" s="379" t="str">
        <f t="shared" si="603"/>
        <v>CUMPLE</v>
      </c>
      <c r="AA453" s="383" t="str">
        <f t="shared" si="604"/>
        <v>CUMPLE</v>
      </c>
      <c r="AB453" s="387"/>
      <c r="AC453" s="967"/>
      <c r="AD453" s="969"/>
      <c r="AE453" s="383" t="str">
        <f t="shared" si="605"/>
        <v/>
      </c>
      <c r="AF453" s="388" t="str">
        <f>IF(AE453&lt;&gt;"",(SUMIFS($X453:$X474,$M453:$M474,F453,AA453:AA474,"CUMPLE")),"")</f>
        <v/>
      </c>
      <c r="AG453" s="388" t="str">
        <f>IF(AF453&lt;&gt;"",IF(G453&gt;0,(IF(AF453&gt;=($G453*$H449),"CUMPLE","NO CUMPLE")),""),"")</f>
        <v/>
      </c>
      <c r="AH453" s="387"/>
      <c r="AI453" s="973"/>
      <c r="AJ453" s="971"/>
    </row>
    <row r="454" spans="1:36" ht="66" x14ac:dyDescent="0.25">
      <c r="A454" s="963"/>
      <c r="B454" s="373">
        <v>6</v>
      </c>
      <c r="C454" s="220" t="str">
        <f>IF(Proponentes!H306="X",Proponentes!$B$301,"")</f>
        <v>UNION TEMPORAL PROGRESEMOS</v>
      </c>
      <c r="D454" s="374" t="str">
        <f t="shared" si="507"/>
        <v>UNION TEMPORAL PROGRESEMOS</v>
      </c>
      <c r="E454" s="375">
        <f>IF(D454="","",$AO$8)</f>
        <v>26104086008</v>
      </c>
      <c r="F454" s="220" t="str">
        <f>IF(Proponentes!D306&gt;0,Proponentes!D306,"")</f>
        <v/>
      </c>
      <c r="G454" s="376" t="str">
        <f>IF(Proponentes!F306&gt;0,Proponentes!F306,"")</f>
        <v/>
      </c>
      <c r="H454" s="965"/>
      <c r="I454" s="967"/>
      <c r="J454" s="389" t="s">
        <v>332</v>
      </c>
      <c r="K454" s="380">
        <v>6</v>
      </c>
      <c r="L454" s="427" t="s">
        <v>812</v>
      </c>
      <c r="M454" s="379" t="s">
        <v>118</v>
      </c>
      <c r="N454" s="380" t="s">
        <v>317</v>
      </c>
      <c r="O454" s="381">
        <v>1</v>
      </c>
      <c r="P454" s="382">
        <v>43070</v>
      </c>
      <c r="Q454" s="382">
        <v>43356</v>
      </c>
      <c r="R454" s="383" t="str">
        <f t="shared" si="509"/>
        <v>CUMPLE</v>
      </c>
      <c r="S454" s="379">
        <f t="shared" si="598"/>
        <v>9</v>
      </c>
      <c r="T454" s="384">
        <v>3495457121</v>
      </c>
      <c r="U454" s="375">
        <f t="shared" si="599"/>
        <v>3495457121</v>
      </c>
      <c r="V454" s="385">
        <f t="shared" si="600"/>
        <v>4738.2087182483256</v>
      </c>
      <c r="W454" s="386">
        <f t="shared" si="601"/>
        <v>4474.2309310047331</v>
      </c>
      <c r="X454" s="375">
        <f t="shared" si="602"/>
        <v>4064955130.8220062</v>
      </c>
      <c r="Y454" s="379" t="s">
        <v>318</v>
      </c>
      <c r="Z454" s="379" t="str">
        <f t="shared" si="603"/>
        <v>CUMPLE</v>
      </c>
      <c r="AA454" s="383" t="str">
        <f t="shared" si="604"/>
        <v>CUMPLE</v>
      </c>
      <c r="AB454" s="387"/>
      <c r="AC454" s="967"/>
      <c r="AD454" s="969"/>
      <c r="AE454" s="383" t="str">
        <f t="shared" si="605"/>
        <v/>
      </c>
      <c r="AF454" s="388" t="str">
        <f>IF(AE454&lt;&gt;"",(SUMIFS($X454:$X474,$M454:$M474,F454,AA454:AA474,"CUMPLE")),"")</f>
        <v/>
      </c>
      <c r="AG454" s="388" t="str">
        <f>IF(AF454&lt;&gt;"",IF(G454&gt;0,(IF(AF454&gt;=($G454*$H449),"CUMPLE","NO CUMPLE")),""),"")</f>
        <v/>
      </c>
      <c r="AH454" s="387"/>
      <c r="AI454" s="973"/>
      <c r="AJ454" s="971"/>
    </row>
    <row r="455" spans="1:36" ht="66" x14ac:dyDescent="0.25">
      <c r="A455" s="963"/>
      <c r="B455" s="373">
        <v>7</v>
      </c>
      <c r="C455" s="220" t="str">
        <f>IF(Proponentes!H307="X",Proponentes!$B$301,"")</f>
        <v>UNION TEMPORAL PROGRESEMOS</v>
      </c>
      <c r="D455" s="374" t="str">
        <f t="shared" si="507"/>
        <v>UNION TEMPORAL PROGRESEMOS</v>
      </c>
      <c r="E455" s="375">
        <f>IF(D455="","",$AO$9)</f>
        <v>34957158037</v>
      </c>
      <c r="F455" s="220" t="str">
        <f>IF(Proponentes!D307&gt;0,Proponentes!D307,"")</f>
        <v/>
      </c>
      <c r="G455" s="376" t="str">
        <f>IF(Proponentes!F307&gt;0,Proponentes!F307,"")</f>
        <v/>
      </c>
      <c r="H455" s="965"/>
      <c r="I455" s="967"/>
      <c r="J455" s="389" t="s">
        <v>332</v>
      </c>
      <c r="K455" s="378">
        <v>7</v>
      </c>
      <c r="L455" s="427" t="s">
        <v>813</v>
      </c>
      <c r="M455" s="379" t="s">
        <v>120</v>
      </c>
      <c r="N455" s="380" t="s">
        <v>317</v>
      </c>
      <c r="O455" s="381">
        <v>1</v>
      </c>
      <c r="P455" s="382">
        <v>43048</v>
      </c>
      <c r="Q455" s="382">
        <v>44179</v>
      </c>
      <c r="R455" s="383" t="str">
        <f t="shared" si="509"/>
        <v>CUMPLE</v>
      </c>
      <c r="S455" s="379">
        <f t="shared" si="598"/>
        <v>37</v>
      </c>
      <c r="T455" s="391">
        <v>29777079925</v>
      </c>
      <c r="U455" s="375">
        <f t="shared" si="599"/>
        <v>29777079925</v>
      </c>
      <c r="V455" s="385">
        <f t="shared" si="600"/>
        <v>40363.825050798616</v>
      </c>
      <c r="W455" s="386">
        <f t="shared" si="601"/>
        <v>33922.280881929088</v>
      </c>
      <c r="X455" s="375">
        <f t="shared" si="602"/>
        <v>30819274160.535507</v>
      </c>
      <c r="Y455" s="379" t="s">
        <v>318</v>
      </c>
      <c r="Z455" s="379" t="str">
        <f t="shared" si="603"/>
        <v>CUMPLE</v>
      </c>
      <c r="AA455" s="383" t="str">
        <f t="shared" si="604"/>
        <v>CUMPLE</v>
      </c>
      <c r="AB455" s="387"/>
      <c r="AC455" s="967"/>
      <c r="AD455" s="969"/>
      <c r="AE455" s="383" t="str">
        <f t="shared" si="605"/>
        <v/>
      </c>
      <c r="AF455" s="388" t="str">
        <f>IF(AE455&lt;&gt;"",(SUMIFS($X455:$X474,$M455:$M474,F455,AA455:AA474,"CUMPLE")),"")</f>
        <v/>
      </c>
      <c r="AG455" s="388" t="str">
        <f>IF(AF455&lt;&gt;"",IF(G455&gt;0,(IF(AF455&gt;=($G455*$H449),"CUMPLE","NO CUMPLE")),""),"")</f>
        <v/>
      </c>
      <c r="AH455" s="387"/>
      <c r="AI455" s="973"/>
      <c r="AJ455" s="971"/>
    </row>
    <row r="456" spans="1:36" ht="66" x14ac:dyDescent="0.25">
      <c r="A456" s="963"/>
      <c r="B456" s="373">
        <v>8</v>
      </c>
      <c r="C456" s="220" t="str">
        <f>IF(Proponentes!H308="X",Proponentes!$B$301,"")</f>
        <v>UNION TEMPORAL PROGRESEMOS</v>
      </c>
      <c r="D456" s="374" t="str">
        <f t="shared" si="507"/>
        <v>UNION TEMPORAL PROGRESEMOS</v>
      </c>
      <c r="E456" s="375">
        <f>IF(D456="","",$AO$10)</f>
        <v>19803878581</v>
      </c>
      <c r="F456" s="220"/>
      <c r="G456" s="376"/>
      <c r="H456" s="965"/>
      <c r="I456" s="967"/>
      <c r="J456" s="389" t="s">
        <v>814</v>
      </c>
      <c r="K456" s="380">
        <v>8</v>
      </c>
      <c r="L456" s="427" t="s">
        <v>815</v>
      </c>
      <c r="M456" s="379" t="s">
        <v>120</v>
      </c>
      <c r="N456" s="380" t="s">
        <v>317</v>
      </c>
      <c r="O456" s="381">
        <v>0.5</v>
      </c>
      <c r="P456" s="382">
        <v>40785</v>
      </c>
      <c r="Q456" s="382">
        <v>41253</v>
      </c>
      <c r="R456" s="383" t="str">
        <f t="shared" si="509"/>
        <v>CUMPLE</v>
      </c>
      <c r="S456" s="379"/>
      <c r="T456" s="391">
        <v>2608511770</v>
      </c>
      <c r="U456" s="375">
        <f t="shared" si="599"/>
        <v>1304255885</v>
      </c>
      <c r="V456" s="385"/>
      <c r="W456" s="386">
        <f t="shared" si="601"/>
        <v>2301.4926504323275</v>
      </c>
      <c r="X456" s="375">
        <f t="shared" si="602"/>
        <v>2090965911.7266808</v>
      </c>
      <c r="Y456" s="379" t="s">
        <v>318</v>
      </c>
      <c r="Z456" s="379" t="str">
        <f t="shared" si="603"/>
        <v>CUMPLE</v>
      </c>
      <c r="AA456" s="383" t="str">
        <f t="shared" si="604"/>
        <v>CUMPLE</v>
      </c>
      <c r="AB456" s="387"/>
      <c r="AC456" s="967"/>
      <c r="AD456" s="969"/>
      <c r="AE456" s="383"/>
      <c r="AF456" s="388"/>
      <c r="AG456" s="388" t="str">
        <f>IF(AF456&lt;&gt;"",IF(G456&gt;0,(IF(AF456&gt;=($G456*$H449),"CUMPLE","NO CUMPLE")),""),"")</f>
        <v/>
      </c>
      <c r="AH456" s="387"/>
      <c r="AI456" s="973"/>
      <c r="AJ456" s="971"/>
    </row>
    <row r="457" spans="1:36" ht="33" x14ac:dyDescent="0.25">
      <c r="A457" s="963"/>
      <c r="B457" s="373">
        <v>9</v>
      </c>
      <c r="C457" s="220" t="str">
        <f>IF(Proponentes!H309="X",Proponentes!$B$301,"")</f>
        <v/>
      </c>
      <c r="D457" s="374" t="str">
        <f t="shared" si="507"/>
        <v/>
      </c>
      <c r="E457" s="375" t="str">
        <f>IF(D457="","",$AO$11)</f>
        <v/>
      </c>
      <c r="F457" s="220"/>
      <c r="G457" s="376"/>
      <c r="H457" s="965"/>
      <c r="I457" s="967"/>
      <c r="J457" s="389" t="s">
        <v>332</v>
      </c>
      <c r="K457" s="378">
        <v>9</v>
      </c>
      <c r="L457" s="427" t="s">
        <v>811</v>
      </c>
      <c r="M457" s="379" t="s">
        <v>120</v>
      </c>
      <c r="N457" s="380" t="s">
        <v>317</v>
      </c>
      <c r="O457" s="381">
        <v>0.4</v>
      </c>
      <c r="P457" s="382">
        <v>42593</v>
      </c>
      <c r="Q457" s="382">
        <v>43661</v>
      </c>
      <c r="R457" s="383" t="str">
        <f t="shared" si="509"/>
        <v>CUMPLE</v>
      </c>
      <c r="S457" s="383"/>
      <c r="T457" s="391">
        <v>23104213375</v>
      </c>
      <c r="U457" s="375">
        <f t="shared" si="599"/>
        <v>9241685350</v>
      </c>
      <c r="V457" s="392"/>
      <c r="W457" s="386">
        <f t="shared" si="601"/>
        <v>11159.892273546218</v>
      </c>
      <c r="X457" s="375">
        <f t="shared" si="602"/>
        <v>10139052287.715851</v>
      </c>
      <c r="Y457" s="379" t="s">
        <v>318</v>
      </c>
      <c r="Z457" s="379" t="str">
        <f t="shared" si="603"/>
        <v>CUMPLE</v>
      </c>
      <c r="AA457" s="383" t="str">
        <f t="shared" si="604"/>
        <v>CUMPLE</v>
      </c>
      <c r="AB457" s="387"/>
      <c r="AC457" s="967"/>
      <c r="AD457" s="969"/>
      <c r="AE457" s="383"/>
      <c r="AF457" s="388"/>
      <c r="AG457" s="388" t="str">
        <f>IF(AF457&lt;&gt;"",IF(G457&gt;0,(IF(AF457&gt;=($G457*$H449),"CUMPLE","NO CUMPLE")),""),"")</f>
        <v/>
      </c>
      <c r="AH457" s="393"/>
      <c r="AI457" s="973"/>
      <c r="AJ457" s="971"/>
    </row>
    <row r="458" spans="1:36" ht="66" x14ac:dyDescent="0.25">
      <c r="A458" s="963"/>
      <c r="B458" s="373">
        <v>10</v>
      </c>
      <c r="C458" s="220" t="str">
        <f>IF(Proponentes!H310="X",Proponentes!$B$301,"")</f>
        <v>UNION TEMPORAL PROGRESEMOS</v>
      </c>
      <c r="D458" s="374" t="str">
        <f t="shared" si="507"/>
        <v>UNION TEMPORAL PROGRESEMOS</v>
      </c>
      <c r="E458" s="375">
        <f>IF(D458="","",$AO$12)</f>
        <v>25460574021</v>
      </c>
      <c r="F458" s="220"/>
      <c r="G458" s="376"/>
      <c r="H458" s="965"/>
      <c r="I458" s="967"/>
      <c r="J458" s="389" t="s">
        <v>332</v>
      </c>
      <c r="K458" s="380">
        <v>10</v>
      </c>
      <c r="L458" s="427" t="s">
        <v>816</v>
      </c>
      <c r="M458" s="379" t="s">
        <v>120</v>
      </c>
      <c r="N458" s="380" t="s">
        <v>317</v>
      </c>
      <c r="O458" s="381">
        <v>1</v>
      </c>
      <c r="P458" s="382">
        <v>40909</v>
      </c>
      <c r="Q458" s="382">
        <v>41578</v>
      </c>
      <c r="R458" s="383" t="str">
        <f t="shared" si="509"/>
        <v>CUMPLE</v>
      </c>
      <c r="S458" s="383"/>
      <c r="T458" s="391">
        <v>5437948469</v>
      </c>
      <c r="U458" s="375">
        <f t="shared" si="599"/>
        <v>5437948469</v>
      </c>
      <c r="V458" s="392"/>
      <c r="W458" s="386">
        <f t="shared" si="601"/>
        <v>9224.6793367260398</v>
      </c>
      <c r="X458" s="375">
        <f t="shared" si="602"/>
        <v>8380861019.0783625</v>
      </c>
      <c r="Y458" s="379" t="s">
        <v>318</v>
      </c>
      <c r="Z458" s="379" t="str">
        <f t="shared" si="603"/>
        <v>CUMPLE</v>
      </c>
      <c r="AA458" s="383" t="str">
        <f t="shared" si="604"/>
        <v>CUMPLE</v>
      </c>
      <c r="AB458" s="387"/>
      <c r="AC458" s="967"/>
      <c r="AD458" s="969"/>
      <c r="AE458" s="383"/>
      <c r="AF458" s="388"/>
      <c r="AG458" s="388" t="str">
        <f>IF(AF458&lt;&gt;"",IF(G458&gt;0,(IF(AF458&gt;=($G458*$H449),"CUMPLE","NO CUMPLE")),""),"")</f>
        <v/>
      </c>
      <c r="AH458" s="393"/>
      <c r="AI458" s="973"/>
      <c r="AJ458" s="971"/>
    </row>
    <row r="459" spans="1:36" ht="66" x14ac:dyDescent="0.25">
      <c r="A459" s="963"/>
      <c r="B459" s="373">
        <v>11</v>
      </c>
      <c r="C459" s="220" t="str">
        <f>IF(Proponentes!H311="X",Proponentes!$B$301,"")</f>
        <v>UNION TEMPORAL PROGRESEMOS</v>
      </c>
      <c r="D459" s="374" t="str">
        <f t="shared" si="507"/>
        <v>UNION TEMPORAL PROGRESEMOS</v>
      </c>
      <c r="E459" s="375">
        <f>IF(D459="","",$AO$13)</f>
        <v>32820666236</v>
      </c>
      <c r="F459" s="220" t="str">
        <f>IF(Proponentes!D311&gt;0,Proponentes!D311,"")</f>
        <v/>
      </c>
      <c r="G459" s="376" t="str">
        <f>IF(Proponentes!F311&gt;0,Proponentes!F311,"")</f>
        <v/>
      </c>
      <c r="H459" s="965"/>
      <c r="I459" s="967"/>
      <c r="J459" s="389" t="s">
        <v>332</v>
      </c>
      <c r="K459" s="378">
        <v>11</v>
      </c>
      <c r="L459" s="427" t="s">
        <v>817</v>
      </c>
      <c r="M459" s="379" t="s">
        <v>120</v>
      </c>
      <c r="N459" s="380" t="s">
        <v>317</v>
      </c>
      <c r="O459" s="381">
        <v>0.65</v>
      </c>
      <c r="P459" s="382">
        <v>41609</v>
      </c>
      <c r="Q459" s="382">
        <v>41957</v>
      </c>
      <c r="R459" s="383" t="str">
        <f t="shared" si="509"/>
        <v>CUMPLE</v>
      </c>
      <c r="S459" s="383">
        <f t="shared" ref="S459:S473" si="606">IF(P459&gt;0,ROUND(((YEAR(Q459)-YEAR($P459))*12)+(MONTH(Q459)-MONTH($P459))+((DAY(Q459)-DAY($P459)+1)/30),0),"")</f>
        <v>11</v>
      </c>
      <c r="T459" s="391">
        <v>3194992903</v>
      </c>
      <c r="U459" s="375">
        <f t="shared" si="599"/>
        <v>2076745386.95</v>
      </c>
      <c r="V459" s="392">
        <f t="shared" ref="V459:V473" si="607">IFERROR(U459/VLOOKUP(YEAR(P459),$AQ$2:$AR$11,2,FALSE),"")</f>
        <v>3522.8929379983038</v>
      </c>
      <c r="W459" s="386">
        <f t="shared" si="601"/>
        <v>3371.33991387987</v>
      </c>
      <c r="X459" s="375">
        <f t="shared" si="602"/>
        <v>3062949966.5976229</v>
      </c>
      <c r="Y459" s="379" t="s">
        <v>318</v>
      </c>
      <c r="Z459" s="379" t="str">
        <f t="shared" si="603"/>
        <v>CUMPLE</v>
      </c>
      <c r="AA459" s="383" t="str">
        <f t="shared" si="604"/>
        <v>CUMPLE</v>
      </c>
      <c r="AB459" s="387"/>
      <c r="AC459" s="967"/>
      <c r="AD459" s="969"/>
      <c r="AE459" s="383" t="str">
        <f t="shared" ref="AE459:AE473" si="608">IF(F459&lt;&gt;"",F459,"")</f>
        <v/>
      </c>
      <c r="AF459" s="388" t="str">
        <f>IF(AE459&lt;&gt;"",(SUMIFS($X459:$X474,$M459:$M474,F459,AA459:AA474,"CUMPLE")),"")</f>
        <v/>
      </c>
      <c r="AG459" s="388" t="str">
        <f>IF(AF459&lt;&gt;"",IF(G459&gt;0,(IF(AF459&gt;=($G459*$H449),"CUMPLE","NO CUMPLE")),""),"")</f>
        <v/>
      </c>
      <c r="AH459" s="393"/>
      <c r="AI459" s="973"/>
      <c r="AJ459" s="971"/>
    </row>
    <row r="460" spans="1:36" ht="21.75" customHeight="1" x14ac:dyDescent="0.25">
      <c r="A460" s="963"/>
      <c r="B460" s="373">
        <v>12</v>
      </c>
      <c r="C460" s="220" t="str">
        <f>IF(Proponentes!H312="X",Proponentes!$B$301,"")</f>
        <v>UNION TEMPORAL PROGRESEMOS</v>
      </c>
      <c r="D460" s="374" t="str">
        <f t="shared" ref="D460" si="609">C460</f>
        <v>UNION TEMPORAL PROGRESEMOS</v>
      </c>
      <c r="E460" s="375">
        <f>IF(D460="","",$AO$14)</f>
        <v>8654253262</v>
      </c>
      <c r="F460" s="220" t="str">
        <f>IF(Proponentes!D309&gt;0,Proponentes!D309,"")</f>
        <v/>
      </c>
      <c r="G460" s="376" t="str">
        <f>IF(Proponentes!F309&gt;0,Proponentes!F309,"")</f>
        <v/>
      </c>
      <c r="H460" s="965"/>
      <c r="I460" s="967"/>
      <c r="J460" s="389"/>
      <c r="K460" s="380">
        <v>12</v>
      </c>
      <c r="L460" s="427" t="s">
        <v>818</v>
      </c>
      <c r="M460" s="379" t="s">
        <v>120</v>
      </c>
      <c r="N460" s="380" t="s">
        <v>317</v>
      </c>
      <c r="O460" s="381">
        <v>1</v>
      </c>
      <c r="P460" s="382">
        <v>40848</v>
      </c>
      <c r="Q460" s="382">
        <v>41578</v>
      </c>
      <c r="R460" s="383" t="str">
        <f t="shared" ref="R460:R472" si="610">IF(Q460&lt;&gt;"",IF(P460&gt;0,IF(P460&gt;=$P$18,IF(Q460&lt;=$Q$18,"CUMPLE","NO CUMPLE"),"NO CUMPLE"),""),"")</f>
        <v>CUMPLE</v>
      </c>
      <c r="S460" s="383">
        <f t="shared" ref="S460:S472" si="611">IF(P460&gt;0,ROUND(((YEAR(Q460)-YEAR($P460))*12)+(MONTH(Q460)-MONTH($P460))+((DAY(Q460)-DAY($P460)+1)/30),0),"")</f>
        <v>24</v>
      </c>
      <c r="T460" s="391">
        <v>3804452356</v>
      </c>
      <c r="U460" s="375">
        <f t="shared" ref="U460:U472" si="612">IF(T460&gt;0,T460*O460,"")</f>
        <v>3804452356</v>
      </c>
      <c r="V460" s="392">
        <f t="shared" si="607"/>
        <v>7103.1597386109033</v>
      </c>
      <c r="W460" s="386">
        <f t="shared" ref="W460:W472" si="613">IF(R460="CUMPLE",IFERROR(U460/VLOOKUP(YEAR(Q460),$AQ$3:$AR$13,2,FALSE),""),"")</f>
        <v>6453.6935640373194</v>
      </c>
      <c r="X460" s="375">
        <f t="shared" ref="X460:X472" si="614">IFERROR(W460*$AR$13,"")</f>
        <v>5863348398.9605694</v>
      </c>
      <c r="Y460" s="379" t="s">
        <v>318</v>
      </c>
      <c r="Z460" s="379" t="str">
        <f t="shared" ref="Z460:Z472" si="615">IF(T460&gt;0,IF(X460&gt;=$Z$18,"CUMPLE","NO CUMPLE"),"")</f>
        <v>CUMPLE</v>
      </c>
      <c r="AA460" s="383" t="str">
        <f t="shared" ref="AA460:AA472" si="616">IF(N460&gt;0,IF(N460="CUMPLE",IF(R460="CUMPLE",IF(Y460="INCLUIDA",IF(Z460="CUMPLE","CUMPLE","NO CUMPLE"),"NO CUMPLE"),"NO CUMPLE"),"NO CUMPLE"),"")</f>
        <v>CUMPLE</v>
      </c>
      <c r="AB460" s="387"/>
      <c r="AC460" s="967"/>
      <c r="AD460" s="969"/>
      <c r="AE460" s="383" t="str">
        <f t="shared" si="608"/>
        <v/>
      </c>
      <c r="AF460" s="388" t="str">
        <f t="shared" ref="AF460:AF473" si="617">IF(AE460&lt;&gt;"",(SUMIFS($X460:$X460,$M460:$M460,F460,AA460:AA460,"CUMPLE")),"")</f>
        <v/>
      </c>
      <c r="AG460" s="388" t="str">
        <f>IF(AF460&lt;&gt;"",IF(G460&gt;0,(IF(AF460&gt;=($G460*$H446),"CUMPLE","NO CUMPLE")),""),"")</f>
        <v/>
      </c>
      <c r="AH460" s="393"/>
      <c r="AI460" s="973"/>
      <c r="AJ460" s="971"/>
    </row>
    <row r="461" spans="1:36" ht="33" x14ac:dyDescent="0.25">
      <c r="A461" s="963"/>
      <c r="B461" s="373"/>
      <c r="C461" s="220"/>
      <c r="D461" s="374"/>
      <c r="E461" s="375"/>
      <c r="F461" s="220"/>
      <c r="G461" s="376"/>
      <c r="H461" s="965"/>
      <c r="I461" s="967"/>
      <c r="J461" s="389" t="s">
        <v>332</v>
      </c>
      <c r="K461" s="378">
        <v>13</v>
      </c>
      <c r="L461" s="427" t="s">
        <v>819</v>
      </c>
      <c r="M461" s="379" t="s">
        <v>120</v>
      </c>
      <c r="N461" s="380" t="s">
        <v>317</v>
      </c>
      <c r="O461" s="381">
        <v>1</v>
      </c>
      <c r="P461" s="382">
        <v>41275</v>
      </c>
      <c r="Q461" s="382">
        <v>43100</v>
      </c>
      <c r="R461" s="383" t="str">
        <f t="shared" ref="R461:R465" si="618">IF(Q461&lt;&gt;"",IF(P461&gt;0,IF(P461&gt;=$P$18,IF(Q461&lt;=$Q$18,"CUMPLE","NO CUMPLE"),"NO CUMPLE"),""),"")</f>
        <v>CUMPLE</v>
      </c>
      <c r="S461" s="383">
        <f t="shared" ref="S461:S465" si="619">IF(P461&gt;0,ROUND(((YEAR(Q461)-YEAR($P461))*12)+(MONTH(Q461)-MONTH($P461))+((DAY(Q461)-DAY($P461)+1)/30),0),"")</f>
        <v>60</v>
      </c>
      <c r="T461" s="391">
        <v>12215809659</v>
      </c>
      <c r="U461" s="375">
        <f t="shared" ref="U461:U465" si="620">IF(T461&gt;0,T461*O461,"")</f>
        <v>12215809659</v>
      </c>
      <c r="V461" s="392">
        <f t="shared" si="607"/>
        <v>20722.323424936385</v>
      </c>
      <c r="W461" s="386">
        <f t="shared" ref="W461:W465" si="621">IF(R461="CUMPLE",IFERROR(U461/VLOOKUP(YEAR(Q461),$AQ$3:$AR$13,2,FALSE),""),"")</f>
        <v>16558.93745026887</v>
      </c>
      <c r="X461" s="375">
        <f t="shared" ref="X461:X465" si="622">IFERROR(W461*$AR$13,"")</f>
        <v>15044225205.942976</v>
      </c>
      <c r="Y461" s="379" t="s">
        <v>318</v>
      </c>
      <c r="Z461" s="379" t="str">
        <f t="shared" ref="Z461:Z465" si="623">IF(T461&gt;0,IF(X461&gt;=$Z$18,"CUMPLE","NO CUMPLE"),"")</f>
        <v>CUMPLE</v>
      </c>
      <c r="AA461" s="383" t="str">
        <f t="shared" ref="AA461:AA465" si="624">IF(N461&gt;0,IF(N461="CUMPLE",IF(R461="CUMPLE",IF(Y461="INCLUIDA",IF(Z461="CUMPLE","CUMPLE","NO CUMPLE"),"NO CUMPLE"),"NO CUMPLE"),"NO CUMPLE"),"")</f>
        <v>CUMPLE</v>
      </c>
      <c r="AB461" s="387"/>
      <c r="AC461" s="967"/>
      <c r="AD461" s="969"/>
      <c r="AE461" s="383" t="str">
        <f t="shared" si="608"/>
        <v/>
      </c>
      <c r="AF461" s="388" t="str">
        <f t="shared" si="617"/>
        <v/>
      </c>
      <c r="AG461" s="388" t="str">
        <f t="shared" ref="AG461:AG473" si="625">IF(AF461&lt;&gt;"",IF(G461&gt;0,(IF(AF461&gt;=($G461*$H435),"CUMPLE","NO CUMPLE")),""),"")</f>
        <v/>
      </c>
      <c r="AH461" s="393"/>
      <c r="AI461" s="973"/>
      <c r="AJ461" s="971"/>
    </row>
    <row r="462" spans="1:36" ht="66" x14ac:dyDescent="0.25">
      <c r="A462" s="963"/>
      <c r="B462" s="373"/>
      <c r="C462" s="220"/>
      <c r="D462" s="374"/>
      <c r="E462" s="375"/>
      <c r="F462" s="220"/>
      <c r="G462" s="376"/>
      <c r="H462" s="965"/>
      <c r="I462" s="967"/>
      <c r="J462" s="389" t="s">
        <v>332</v>
      </c>
      <c r="K462" s="380">
        <v>14</v>
      </c>
      <c r="L462" s="427" t="s">
        <v>820</v>
      </c>
      <c r="M462" s="379" t="s">
        <v>120</v>
      </c>
      <c r="N462" s="380" t="s">
        <v>317</v>
      </c>
      <c r="O462" s="381">
        <v>1</v>
      </c>
      <c r="P462" s="382">
        <v>41821</v>
      </c>
      <c r="Q462" s="382">
        <v>42216</v>
      </c>
      <c r="R462" s="383" t="str">
        <f t="shared" si="618"/>
        <v>CUMPLE</v>
      </c>
      <c r="S462" s="383">
        <f t="shared" si="619"/>
        <v>13</v>
      </c>
      <c r="T462" s="391">
        <v>3013722073</v>
      </c>
      <c r="U462" s="375">
        <f t="shared" si="620"/>
        <v>3013722073</v>
      </c>
      <c r="V462" s="392">
        <f t="shared" si="607"/>
        <v>4892.4059626623375</v>
      </c>
      <c r="W462" s="386">
        <f t="shared" si="621"/>
        <v>4677.1507301932179</v>
      </c>
      <c r="X462" s="375">
        <f t="shared" si="622"/>
        <v>4249313044.2995234</v>
      </c>
      <c r="Y462" s="379" t="s">
        <v>318</v>
      </c>
      <c r="Z462" s="379" t="str">
        <f t="shared" si="623"/>
        <v>CUMPLE</v>
      </c>
      <c r="AA462" s="383" t="str">
        <f t="shared" si="624"/>
        <v>CUMPLE</v>
      </c>
      <c r="AB462" s="387"/>
      <c r="AC462" s="967"/>
      <c r="AD462" s="969"/>
      <c r="AE462" s="383" t="str">
        <f t="shared" si="608"/>
        <v/>
      </c>
      <c r="AF462" s="388" t="str">
        <f t="shared" si="617"/>
        <v/>
      </c>
      <c r="AG462" s="388" t="str">
        <f t="shared" si="625"/>
        <v/>
      </c>
      <c r="AH462" s="393"/>
      <c r="AI462" s="973"/>
      <c r="AJ462" s="971"/>
    </row>
    <row r="463" spans="1:36" ht="33" x14ac:dyDescent="0.25">
      <c r="A463" s="963"/>
      <c r="B463" s="373"/>
      <c r="C463" s="220"/>
      <c r="D463" s="374"/>
      <c r="E463" s="375"/>
      <c r="F463" s="220"/>
      <c r="G463" s="376"/>
      <c r="H463" s="965"/>
      <c r="I463" s="967"/>
      <c r="J463" s="389" t="s">
        <v>805</v>
      </c>
      <c r="K463" s="378">
        <v>15</v>
      </c>
      <c r="L463" s="427" t="s">
        <v>821</v>
      </c>
      <c r="M463" s="379" t="s">
        <v>120</v>
      </c>
      <c r="N463" s="380" t="s">
        <v>317</v>
      </c>
      <c r="O463" s="381">
        <v>1</v>
      </c>
      <c r="P463" s="382">
        <v>41438</v>
      </c>
      <c r="Q463" s="382">
        <v>41824</v>
      </c>
      <c r="R463" s="383" t="str">
        <f t="shared" si="618"/>
        <v>CUMPLE</v>
      </c>
      <c r="S463" s="383">
        <f t="shared" si="619"/>
        <v>13</v>
      </c>
      <c r="T463" s="391">
        <v>11110932222</v>
      </c>
      <c r="U463" s="375">
        <f t="shared" si="620"/>
        <v>11110932222</v>
      </c>
      <c r="V463" s="392">
        <f t="shared" si="607"/>
        <v>18848.06144529262</v>
      </c>
      <c r="W463" s="386">
        <f t="shared" si="621"/>
        <v>18037.227633116883</v>
      </c>
      <c r="X463" s="375">
        <f t="shared" si="622"/>
        <v>16387290272.60515</v>
      </c>
      <c r="Y463" s="379" t="s">
        <v>318</v>
      </c>
      <c r="Z463" s="379" t="str">
        <f t="shared" si="623"/>
        <v>CUMPLE</v>
      </c>
      <c r="AA463" s="383" t="str">
        <f t="shared" si="624"/>
        <v>CUMPLE</v>
      </c>
      <c r="AB463" s="387"/>
      <c r="AC463" s="967"/>
      <c r="AD463" s="969"/>
      <c r="AE463" s="383" t="str">
        <f t="shared" si="608"/>
        <v/>
      </c>
      <c r="AF463" s="388" t="str">
        <f t="shared" si="617"/>
        <v/>
      </c>
      <c r="AG463" s="388" t="str">
        <f t="shared" si="625"/>
        <v/>
      </c>
      <c r="AH463" s="393"/>
      <c r="AI463" s="973"/>
      <c r="AJ463" s="971"/>
    </row>
    <row r="464" spans="1:36" ht="33" x14ac:dyDescent="0.25">
      <c r="A464" s="963"/>
      <c r="B464" s="373"/>
      <c r="C464" s="220"/>
      <c r="D464" s="374"/>
      <c r="E464" s="375"/>
      <c r="F464" s="220"/>
      <c r="G464" s="376"/>
      <c r="H464" s="965"/>
      <c r="I464" s="967"/>
      <c r="J464" s="389" t="s">
        <v>805</v>
      </c>
      <c r="K464" s="380">
        <v>16</v>
      </c>
      <c r="L464" s="427" t="s">
        <v>822</v>
      </c>
      <c r="M464" s="379" t="s">
        <v>120</v>
      </c>
      <c r="N464" s="380" t="s">
        <v>317</v>
      </c>
      <c r="O464" s="381">
        <v>0.4</v>
      </c>
      <c r="P464" s="382">
        <v>42430</v>
      </c>
      <c r="Q464" s="382">
        <v>42825</v>
      </c>
      <c r="R464" s="383" t="str">
        <f t="shared" si="618"/>
        <v>CUMPLE</v>
      </c>
      <c r="S464" s="383">
        <f t="shared" si="619"/>
        <v>13</v>
      </c>
      <c r="T464" s="391">
        <v>9968024029</v>
      </c>
      <c r="U464" s="375">
        <f t="shared" si="620"/>
        <v>3987209611.6000004</v>
      </c>
      <c r="V464" s="392">
        <f t="shared" si="607"/>
        <v>5783.1324910255207</v>
      </c>
      <c r="W464" s="386">
        <f t="shared" si="621"/>
        <v>5404.7956216272642</v>
      </c>
      <c r="X464" s="375">
        <f t="shared" si="622"/>
        <v>4910397346.9345322</v>
      </c>
      <c r="Y464" s="379" t="s">
        <v>318</v>
      </c>
      <c r="Z464" s="379" t="str">
        <f t="shared" si="623"/>
        <v>CUMPLE</v>
      </c>
      <c r="AA464" s="383" t="str">
        <f t="shared" si="624"/>
        <v>CUMPLE</v>
      </c>
      <c r="AB464" s="387"/>
      <c r="AC464" s="967"/>
      <c r="AD464" s="969"/>
      <c r="AE464" s="383" t="str">
        <f t="shared" si="608"/>
        <v/>
      </c>
      <c r="AF464" s="388" t="str">
        <f t="shared" si="617"/>
        <v/>
      </c>
      <c r="AG464" s="388" t="str">
        <f t="shared" si="625"/>
        <v/>
      </c>
      <c r="AH464" s="393"/>
      <c r="AI464" s="973"/>
      <c r="AJ464" s="971"/>
    </row>
    <row r="465" spans="1:36" ht="49.5" x14ac:dyDescent="0.25">
      <c r="A465" s="963"/>
      <c r="B465" s="373"/>
      <c r="C465" s="220"/>
      <c r="D465" s="374"/>
      <c r="E465" s="375"/>
      <c r="F465" s="220"/>
      <c r="G465" s="376"/>
      <c r="H465" s="965"/>
      <c r="I465" s="967"/>
      <c r="J465" s="389" t="s">
        <v>823</v>
      </c>
      <c r="K465" s="378">
        <v>17</v>
      </c>
      <c r="L465" s="427" t="s">
        <v>824</v>
      </c>
      <c r="M465" s="379" t="s">
        <v>122</v>
      </c>
      <c r="N465" s="380" t="s">
        <v>317</v>
      </c>
      <c r="O465" s="381">
        <v>0.42</v>
      </c>
      <c r="P465" s="382">
        <v>43004</v>
      </c>
      <c r="Q465" s="382">
        <v>43982</v>
      </c>
      <c r="R465" s="383" t="str">
        <f t="shared" si="618"/>
        <v>CUMPLE</v>
      </c>
      <c r="S465" s="383">
        <f t="shared" si="619"/>
        <v>32</v>
      </c>
      <c r="T465" s="391">
        <v>31198573408</v>
      </c>
      <c r="U465" s="375">
        <f t="shared" si="620"/>
        <v>13103400831.359999</v>
      </c>
      <c r="V465" s="392">
        <f t="shared" si="607"/>
        <v>17762.096889945602</v>
      </c>
      <c r="W465" s="386">
        <f t="shared" si="621"/>
        <v>14927.496068434488</v>
      </c>
      <c r="X465" s="375">
        <f t="shared" si="622"/>
        <v>13562018293.070511</v>
      </c>
      <c r="Y465" s="379" t="s">
        <v>318</v>
      </c>
      <c r="Z465" s="379" t="str">
        <f t="shared" si="623"/>
        <v>CUMPLE</v>
      </c>
      <c r="AA465" s="383" t="str">
        <f t="shared" si="624"/>
        <v>CUMPLE</v>
      </c>
      <c r="AB465" s="387"/>
      <c r="AC465" s="967"/>
      <c r="AD465" s="969"/>
      <c r="AE465" s="383" t="str">
        <f t="shared" si="608"/>
        <v/>
      </c>
      <c r="AF465" s="388" t="str">
        <f t="shared" si="617"/>
        <v/>
      </c>
      <c r="AG465" s="388" t="str">
        <f t="shared" si="625"/>
        <v/>
      </c>
      <c r="AH465" s="393"/>
      <c r="AI465" s="973"/>
      <c r="AJ465" s="971"/>
    </row>
    <row r="466" spans="1:36" ht="66" x14ac:dyDescent="0.25">
      <c r="A466" s="963"/>
      <c r="B466" s="373"/>
      <c r="C466" s="220"/>
      <c r="D466" s="374"/>
      <c r="E466" s="375"/>
      <c r="F466" s="220"/>
      <c r="G466" s="376"/>
      <c r="H466" s="965"/>
      <c r="I466" s="967"/>
      <c r="J466" s="389" t="s">
        <v>332</v>
      </c>
      <c r="K466" s="380">
        <v>18</v>
      </c>
      <c r="L466" s="427" t="s">
        <v>825</v>
      </c>
      <c r="M466" s="379" t="s">
        <v>122</v>
      </c>
      <c r="N466" s="380" t="s">
        <v>317</v>
      </c>
      <c r="O466" s="381">
        <v>1</v>
      </c>
      <c r="P466" s="382">
        <v>42552</v>
      </c>
      <c r="Q466" s="382">
        <v>42816</v>
      </c>
      <c r="R466" s="383" t="str">
        <f t="shared" si="610"/>
        <v>CUMPLE</v>
      </c>
      <c r="S466" s="383">
        <f t="shared" si="611"/>
        <v>9</v>
      </c>
      <c r="T466" s="391">
        <v>11386511314</v>
      </c>
      <c r="U466" s="375">
        <f t="shared" si="612"/>
        <v>11386511314</v>
      </c>
      <c r="V466" s="392">
        <f t="shared" si="607"/>
        <v>16515.234952244889</v>
      </c>
      <c r="W466" s="386">
        <f t="shared" si="613"/>
        <v>15434.795882431881</v>
      </c>
      <c r="X466" s="375">
        <f t="shared" si="614"/>
        <v>14022913363.882307</v>
      </c>
      <c r="Y466" s="379" t="s">
        <v>318</v>
      </c>
      <c r="Z466" s="379" t="str">
        <f t="shared" si="615"/>
        <v>CUMPLE</v>
      </c>
      <c r="AA466" s="383" t="str">
        <f t="shared" si="616"/>
        <v>CUMPLE</v>
      </c>
      <c r="AB466" s="387"/>
      <c r="AC466" s="967"/>
      <c r="AD466" s="969"/>
      <c r="AE466" s="383" t="str">
        <f t="shared" si="608"/>
        <v/>
      </c>
      <c r="AF466" s="388" t="str">
        <f t="shared" si="617"/>
        <v/>
      </c>
      <c r="AG466" s="388" t="str">
        <f t="shared" si="625"/>
        <v/>
      </c>
      <c r="AH466" s="393"/>
      <c r="AI466" s="973"/>
      <c r="AJ466" s="971"/>
    </row>
    <row r="467" spans="1:36" ht="49.5" x14ac:dyDescent="0.25">
      <c r="A467" s="963"/>
      <c r="B467" s="373"/>
      <c r="C467" s="220"/>
      <c r="D467" s="374"/>
      <c r="E467" s="375"/>
      <c r="F467" s="220"/>
      <c r="G467" s="376"/>
      <c r="H467" s="965"/>
      <c r="I467" s="967"/>
      <c r="J467" s="389" t="s">
        <v>332</v>
      </c>
      <c r="K467" s="378">
        <v>19</v>
      </c>
      <c r="L467" s="427" t="s">
        <v>826</v>
      </c>
      <c r="M467" s="379" t="s">
        <v>122</v>
      </c>
      <c r="N467" s="380" t="s">
        <v>317</v>
      </c>
      <c r="O467" s="381">
        <v>0.3</v>
      </c>
      <c r="P467" s="382">
        <v>42430</v>
      </c>
      <c r="Q467" s="382">
        <v>42825</v>
      </c>
      <c r="R467" s="383" t="str">
        <f t="shared" si="610"/>
        <v>CUMPLE</v>
      </c>
      <c r="S467" s="383">
        <f t="shared" si="611"/>
        <v>13</v>
      </c>
      <c r="T467" s="391">
        <v>9968024029</v>
      </c>
      <c r="U467" s="375">
        <f t="shared" si="612"/>
        <v>2990407208.6999998</v>
      </c>
      <c r="V467" s="392">
        <f t="shared" si="607"/>
        <v>4337.3493682691396</v>
      </c>
      <c r="W467" s="386">
        <f t="shared" si="613"/>
        <v>4053.5967162204474</v>
      </c>
      <c r="X467" s="375">
        <f t="shared" si="614"/>
        <v>3682798010.2008982</v>
      </c>
      <c r="Y467" s="379" t="s">
        <v>318</v>
      </c>
      <c r="Z467" s="379" t="str">
        <f t="shared" si="615"/>
        <v>CUMPLE</v>
      </c>
      <c r="AA467" s="383" t="str">
        <f t="shared" si="616"/>
        <v>CUMPLE</v>
      </c>
      <c r="AB467" s="387"/>
      <c r="AC467" s="967"/>
      <c r="AD467" s="969"/>
      <c r="AE467" s="383" t="str">
        <f t="shared" si="608"/>
        <v/>
      </c>
      <c r="AF467" s="388" t="str">
        <f t="shared" si="617"/>
        <v/>
      </c>
      <c r="AG467" s="388" t="str">
        <f t="shared" si="625"/>
        <v/>
      </c>
      <c r="AH467" s="393"/>
      <c r="AI467" s="973"/>
      <c r="AJ467" s="971"/>
    </row>
    <row r="468" spans="1:36" ht="49.5" x14ac:dyDescent="0.25">
      <c r="A468" s="963"/>
      <c r="B468" s="373"/>
      <c r="C468" s="220"/>
      <c r="D468" s="374"/>
      <c r="E468" s="375"/>
      <c r="F468" s="220"/>
      <c r="G468" s="376"/>
      <c r="H468" s="965"/>
      <c r="I468" s="967"/>
      <c r="J468" s="389" t="s">
        <v>332</v>
      </c>
      <c r="K468" s="380">
        <v>20</v>
      </c>
      <c r="L468" s="427" t="s">
        <v>827</v>
      </c>
      <c r="M468" s="379" t="s">
        <v>122</v>
      </c>
      <c r="N468" s="380" t="s">
        <v>317</v>
      </c>
      <c r="O468" s="381">
        <v>1</v>
      </c>
      <c r="P468" s="382">
        <v>41974</v>
      </c>
      <c r="Q468" s="382">
        <v>42704</v>
      </c>
      <c r="R468" s="383" t="str">
        <f t="shared" ref="R468:R469" si="626">IF(Q468&lt;&gt;"",IF(P468&gt;0,IF(P468&gt;=$P$18,IF(Q468&lt;=$Q$18,"CUMPLE","NO CUMPLE"),"NO CUMPLE"),""),"")</f>
        <v>CUMPLE</v>
      </c>
      <c r="S468" s="383">
        <f t="shared" ref="S468:S469" si="627">IF(P468&gt;0,ROUND(((YEAR(Q468)-YEAR($P468))*12)+(MONTH(Q468)-MONTH($P468))+((DAY(Q468)-DAY($P468)+1)/30),0),"")</f>
        <v>24</v>
      </c>
      <c r="T468" s="391">
        <v>3619543497</v>
      </c>
      <c r="U468" s="375">
        <f t="shared" ref="U468:U469" si="628">IF(T468&gt;0,T468*O468,"")</f>
        <v>3619543497</v>
      </c>
      <c r="V468" s="392">
        <f t="shared" si="607"/>
        <v>5875.8823003246753</v>
      </c>
      <c r="W468" s="386">
        <f t="shared" ref="W468:W469" si="629">IF(R468="CUMPLE",IFERROR(U468/VLOOKUP(YEAR(Q468),$AQ$3:$AR$13,2,FALSE),""),"")</f>
        <v>5249.8618430499455</v>
      </c>
      <c r="X468" s="375">
        <f t="shared" ref="X468:X469" si="630">IFERROR(W468*$AR$13,"")</f>
        <v>4769635980.8187952</v>
      </c>
      <c r="Y468" s="379" t="s">
        <v>318</v>
      </c>
      <c r="Z468" s="379" t="str">
        <f t="shared" ref="Z468:Z469" si="631">IF(T468&gt;0,IF(X468&gt;=$Z$18,"CUMPLE","NO CUMPLE"),"")</f>
        <v>CUMPLE</v>
      </c>
      <c r="AA468" s="383" t="str">
        <f t="shared" ref="AA468:AA469" si="632">IF(N468&gt;0,IF(N468="CUMPLE",IF(R468="CUMPLE",IF(Y468="INCLUIDA",IF(Z468="CUMPLE","CUMPLE","NO CUMPLE"),"NO CUMPLE"),"NO CUMPLE"),"NO CUMPLE"),"")</f>
        <v>CUMPLE</v>
      </c>
      <c r="AB468" s="387"/>
      <c r="AC468" s="967"/>
      <c r="AD468" s="969"/>
      <c r="AE468" s="383" t="str">
        <f t="shared" si="608"/>
        <v/>
      </c>
      <c r="AF468" s="388" t="str">
        <f t="shared" si="617"/>
        <v/>
      </c>
      <c r="AG468" s="388" t="str">
        <f t="shared" si="625"/>
        <v/>
      </c>
      <c r="AH468" s="393"/>
      <c r="AI468" s="973"/>
      <c r="AJ468" s="971"/>
    </row>
    <row r="469" spans="1:36" ht="49.5" x14ac:dyDescent="0.25">
      <c r="A469" s="963"/>
      <c r="B469" s="373"/>
      <c r="C469" s="220"/>
      <c r="D469" s="374"/>
      <c r="E469" s="375"/>
      <c r="F469" s="220"/>
      <c r="G469" s="376"/>
      <c r="H469" s="965"/>
      <c r="I469" s="967"/>
      <c r="J469" s="389" t="s">
        <v>332</v>
      </c>
      <c r="K469" s="378">
        <v>21</v>
      </c>
      <c r="L469" s="427" t="s">
        <v>828</v>
      </c>
      <c r="M469" s="379" t="s">
        <v>122</v>
      </c>
      <c r="N469" s="380" t="s">
        <v>317</v>
      </c>
      <c r="O469" s="381">
        <v>1</v>
      </c>
      <c r="P469" s="382">
        <v>40878</v>
      </c>
      <c r="Q469" s="382">
        <v>41608</v>
      </c>
      <c r="R469" s="383" t="str">
        <f t="shared" si="626"/>
        <v>CUMPLE</v>
      </c>
      <c r="S469" s="383">
        <f t="shared" si="627"/>
        <v>24</v>
      </c>
      <c r="T469" s="391">
        <v>2223091292</v>
      </c>
      <c r="U469" s="375">
        <f t="shared" si="628"/>
        <v>2223091292</v>
      </c>
      <c r="V469" s="392">
        <f t="shared" si="607"/>
        <v>4150.6558849887979</v>
      </c>
      <c r="W469" s="386">
        <f t="shared" si="629"/>
        <v>3771.1472298558101</v>
      </c>
      <c r="X469" s="375">
        <f t="shared" si="630"/>
        <v>3426185308.1519799</v>
      </c>
      <c r="Y469" s="379" t="s">
        <v>318</v>
      </c>
      <c r="Z469" s="379" t="str">
        <f t="shared" si="631"/>
        <v>CUMPLE</v>
      </c>
      <c r="AA469" s="383" t="str">
        <f t="shared" si="632"/>
        <v>CUMPLE</v>
      </c>
      <c r="AB469" s="387"/>
      <c r="AC469" s="967"/>
      <c r="AD469" s="969"/>
      <c r="AE469" s="383" t="str">
        <f t="shared" si="608"/>
        <v/>
      </c>
      <c r="AF469" s="388" t="str">
        <f t="shared" si="617"/>
        <v/>
      </c>
      <c r="AG469" s="388" t="str">
        <f t="shared" si="625"/>
        <v/>
      </c>
      <c r="AH469" s="393"/>
      <c r="AI469" s="973"/>
      <c r="AJ469" s="971"/>
    </row>
    <row r="470" spans="1:36" ht="33" x14ac:dyDescent="0.25">
      <c r="A470" s="963"/>
      <c r="B470" s="373"/>
      <c r="C470" s="220"/>
      <c r="D470" s="374"/>
      <c r="E470" s="375"/>
      <c r="F470" s="220"/>
      <c r="G470" s="376"/>
      <c r="H470" s="965"/>
      <c r="I470" s="967"/>
      <c r="J470" s="389" t="s">
        <v>332</v>
      </c>
      <c r="K470" s="380">
        <v>22</v>
      </c>
      <c r="L470" s="427" t="s">
        <v>829</v>
      </c>
      <c r="M470" s="379" t="s">
        <v>118</v>
      </c>
      <c r="N470" s="380" t="s">
        <v>317</v>
      </c>
      <c r="O470" s="381">
        <v>1</v>
      </c>
      <c r="P470" s="382">
        <v>42705</v>
      </c>
      <c r="Q470" s="382">
        <v>42977</v>
      </c>
      <c r="R470" s="383" t="str">
        <f t="shared" ref="R470:R471" si="633">IF(Q470&lt;&gt;"",IF(P470&gt;0,IF(P470&gt;=$P$18,IF(Q470&lt;=$Q$18,"CUMPLE","NO CUMPLE"),"NO CUMPLE"),""),"")</f>
        <v>CUMPLE</v>
      </c>
      <c r="S470" s="383">
        <f t="shared" ref="S470:S471" si="634">IF(P470&gt;0,ROUND(((YEAR(Q470)-YEAR($P470))*12)+(MONTH(Q470)-MONTH($P470))+((DAY(Q470)-DAY($P470)+1)/30),0),"")</f>
        <v>9</v>
      </c>
      <c r="T470" s="391">
        <v>2784891059</v>
      </c>
      <c r="U470" s="375">
        <f t="shared" ref="U470:U471" si="635">IF(T470&gt;0,T470*O470,"")</f>
        <v>2784891059</v>
      </c>
      <c r="V470" s="392">
        <f t="shared" si="607"/>
        <v>4039.2644320514028</v>
      </c>
      <c r="W470" s="386">
        <f t="shared" ref="W470:W471" si="636">IF(R470="CUMPLE",IFERROR(U470/VLOOKUP(YEAR(Q470),$AQ$3:$AR$13,2,FALSE),""),"")</f>
        <v>3775.0127203250026</v>
      </c>
      <c r="X470" s="375">
        <f t="shared" ref="X470:X471" si="637">IFERROR(W470*$AR$13,"")</f>
        <v>3429697206.7459931</v>
      </c>
      <c r="Y470" s="379" t="s">
        <v>318</v>
      </c>
      <c r="Z470" s="379" t="str">
        <f t="shared" ref="Z470:Z471" si="638">IF(T470&gt;0,IF(X470&gt;=$Z$18,"CUMPLE","NO CUMPLE"),"")</f>
        <v>CUMPLE</v>
      </c>
      <c r="AA470" s="383" t="str">
        <f t="shared" ref="AA470:AA471" si="639">IF(N470&gt;0,IF(N470="CUMPLE",IF(R470="CUMPLE",IF(Y470="INCLUIDA",IF(Z470="CUMPLE","CUMPLE","NO CUMPLE"),"NO CUMPLE"),"NO CUMPLE"),"NO CUMPLE"),"")</f>
        <v>CUMPLE</v>
      </c>
      <c r="AB470" s="387"/>
      <c r="AC470" s="967"/>
      <c r="AD470" s="969"/>
      <c r="AE470" s="383" t="str">
        <f t="shared" si="608"/>
        <v/>
      </c>
      <c r="AF470" s="388" t="str">
        <f t="shared" si="617"/>
        <v/>
      </c>
      <c r="AG470" s="388" t="str">
        <f t="shared" si="625"/>
        <v/>
      </c>
      <c r="AH470" s="393"/>
      <c r="AI470" s="973"/>
      <c r="AJ470" s="971"/>
    </row>
    <row r="471" spans="1:36" ht="49.5" x14ac:dyDescent="0.25">
      <c r="A471" s="963"/>
      <c r="B471" s="373"/>
      <c r="C471" s="220"/>
      <c r="D471" s="374"/>
      <c r="E471" s="375"/>
      <c r="F471" s="220" t="str">
        <f>IF(Proponentes!D308&gt;0,Proponentes!D308,"")</f>
        <v/>
      </c>
      <c r="G471" s="376" t="str">
        <f>IF(Proponentes!F308&gt;0,Proponentes!F308,"")</f>
        <v/>
      </c>
      <c r="H471" s="965"/>
      <c r="I471" s="967"/>
      <c r="J471" s="389" t="s">
        <v>332</v>
      </c>
      <c r="K471" s="378">
        <v>23</v>
      </c>
      <c r="L471" s="427" t="s">
        <v>811</v>
      </c>
      <c r="M471" s="379" t="s">
        <v>122</v>
      </c>
      <c r="N471" s="380" t="s">
        <v>317</v>
      </c>
      <c r="O471" s="381">
        <v>0.2</v>
      </c>
      <c r="P471" s="382">
        <v>42593</v>
      </c>
      <c r="Q471" s="382">
        <v>43661</v>
      </c>
      <c r="R471" s="383" t="str">
        <f t="shared" si="633"/>
        <v>CUMPLE</v>
      </c>
      <c r="S471" s="383">
        <f t="shared" si="634"/>
        <v>35</v>
      </c>
      <c r="T471" s="391">
        <v>23104213375</v>
      </c>
      <c r="U471" s="375">
        <f t="shared" si="635"/>
        <v>4620842675</v>
      </c>
      <c r="V471" s="392">
        <f t="shared" si="607"/>
        <v>6702.1671827748005</v>
      </c>
      <c r="W471" s="386">
        <f t="shared" si="636"/>
        <v>5579.9461367731092</v>
      </c>
      <c r="X471" s="375">
        <f t="shared" si="637"/>
        <v>5069526143.8579254</v>
      </c>
      <c r="Y471" s="379" t="s">
        <v>318</v>
      </c>
      <c r="Z471" s="379" t="str">
        <f t="shared" si="638"/>
        <v>CUMPLE</v>
      </c>
      <c r="AA471" s="383" t="str">
        <f t="shared" si="639"/>
        <v>CUMPLE</v>
      </c>
      <c r="AB471" s="387"/>
      <c r="AC471" s="967"/>
      <c r="AD471" s="969"/>
      <c r="AE471" s="383" t="str">
        <f t="shared" si="608"/>
        <v/>
      </c>
      <c r="AF471" s="388" t="str">
        <f t="shared" si="617"/>
        <v/>
      </c>
      <c r="AG471" s="388" t="str">
        <f t="shared" si="625"/>
        <v/>
      </c>
      <c r="AH471" s="393"/>
      <c r="AI471" s="973"/>
      <c r="AJ471" s="971"/>
    </row>
    <row r="472" spans="1:36" ht="49.5" x14ac:dyDescent="0.25">
      <c r="A472" s="963"/>
      <c r="B472" s="373"/>
      <c r="C472" s="220"/>
      <c r="D472" s="374"/>
      <c r="E472" s="375"/>
      <c r="F472" s="220" t="str">
        <f>IF(Proponentes!D309&gt;0,Proponentes!D309,"")</f>
        <v/>
      </c>
      <c r="G472" s="376" t="str">
        <f>IF(Proponentes!F309&gt;0,Proponentes!F309,"")</f>
        <v/>
      </c>
      <c r="H472" s="965"/>
      <c r="I472" s="967"/>
      <c r="J472" s="389" t="s">
        <v>830</v>
      </c>
      <c r="K472" s="380">
        <v>24</v>
      </c>
      <c r="L472" s="427" t="s">
        <v>831</v>
      </c>
      <c r="M472" s="379" t="s">
        <v>122</v>
      </c>
      <c r="N472" s="380" t="s">
        <v>317</v>
      </c>
      <c r="O472" s="381">
        <v>0.4</v>
      </c>
      <c r="P472" s="382">
        <v>41944</v>
      </c>
      <c r="Q472" s="382">
        <v>42308</v>
      </c>
      <c r="R472" s="383" t="str">
        <f t="shared" si="610"/>
        <v>CUMPLE</v>
      </c>
      <c r="S472" s="383">
        <f t="shared" si="611"/>
        <v>12</v>
      </c>
      <c r="T472" s="391">
        <v>5396988650</v>
      </c>
      <c r="U472" s="375">
        <f t="shared" si="612"/>
        <v>2158795460</v>
      </c>
      <c r="V472" s="392">
        <f t="shared" si="607"/>
        <v>3504.5380844155843</v>
      </c>
      <c r="W472" s="386">
        <f t="shared" si="613"/>
        <v>3350.3460231240783</v>
      </c>
      <c r="X472" s="375">
        <f t="shared" si="614"/>
        <v>3043876471.0048265</v>
      </c>
      <c r="Y472" s="379" t="s">
        <v>318</v>
      </c>
      <c r="Z472" s="379" t="str">
        <f t="shared" si="615"/>
        <v>CUMPLE</v>
      </c>
      <c r="AA472" s="383" t="str">
        <f t="shared" si="616"/>
        <v>CUMPLE</v>
      </c>
      <c r="AB472" s="387"/>
      <c r="AC472" s="967"/>
      <c r="AD472" s="969"/>
      <c r="AE472" s="383" t="str">
        <f t="shared" si="608"/>
        <v/>
      </c>
      <c r="AF472" s="388" t="str">
        <f t="shared" si="617"/>
        <v/>
      </c>
      <c r="AG472" s="388" t="str">
        <f t="shared" si="625"/>
        <v/>
      </c>
      <c r="AH472" s="393"/>
      <c r="AI472" s="973"/>
      <c r="AJ472" s="971"/>
    </row>
    <row r="473" spans="1:36" ht="49.5" x14ac:dyDescent="0.25">
      <c r="A473" s="963"/>
      <c r="B473" s="373"/>
      <c r="C473" s="220"/>
      <c r="D473" s="374"/>
      <c r="E473" s="375"/>
      <c r="F473" s="220" t="str">
        <f>IF(Proponentes!D310&gt;0,Proponentes!D310,"")</f>
        <v/>
      </c>
      <c r="G473" s="376" t="str">
        <f>IF(Proponentes!F310&gt;0,Proponentes!F310,"")</f>
        <v/>
      </c>
      <c r="H473" s="965"/>
      <c r="I473" s="967"/>
      <c r="J473" s="389" t="s">
        <v>332</v>
      </c>
      <c r="K473" s="378">
        <v>25</v>
      </c>
      <c r="L473" s="427" t="s">
        <v>832</v>
      </c>
      <c r="M473" s="379" t="s">
        <v>122</v>
      </c>
      <c r="N473" s="380" t="s">
        <v>317</v>
      </c>
      <c r="O473" s="381">
        <v>1</v>
      </c>
      <c r="P473" s="382">
        <v>41487</v>
      </c>
      <c r="Q473" s="382">
        <v>42216</v>
      </c>
      <c r="R473" s="383" t="str">
        <f t="shared" si="509"/>
        <v>CUMPLE</v>
      </c>
      <c r="S473" s="383">
        <f t="shared" si="606"/>
        <v>24</v>
      </c>
      <c r="T473" s="391">
        <v>2475870210</v>
      </c>
      <c r="U473" s="375">
        <f t="shared" si="599"/>
        <v>2475870210</v>
      </c>
      <c r="V473" s="392">
        <f t="shared" si="607"/>
        <v>4199.949465648855</v>
      </c>
      <c r="W473" s="386">
        <f t="shared" si="601"/>
        <v>3842.4306820827192</v>
      </c>
      <c r="X473" s="375">
        <f t="shared" si="602"/>
        <v>3490948177.8698845</v>
      </c>
      <c r="Y473" s="379" t="s">
        <v>318</v>
      </c>
      <c r="Z473" s="379" t="str">
        <f t="shared" si="603"/>
        <v>CUMPLE</v>
      </c>
      <c r="AA473" s="383" t="str">
        <f t="shared" si="604"/>
        <v>CUMPLE</v>
      </c>
      <c r="AB473" s="387"/>
      <c r="AC473" s="967"/>
      <c r="AD473" s="969"/>
      <c r="AE473" s="383" t="str">
        <f t="shared" si="608"/>
        <v/>
      </c>
      <c r="AF473" s="388" t="str">
        <f t="shared" si="617"/>
        <v/>
      </c>
      <c r="AG473" s="388" t="str">
        <f t="shared" si="625"/>
        <v/>
      </c>
      <c r="AH473" s="393"/>
      <c r="AI473" s="973"/>
      <c r="AJ473" s="971"/>
    </row>
    <row r="474" spans="1:36" x14ac:dyDescent="0.25">
      <c r="A474" s="69">
        <v>24</v>
      </c>
      <c r="B474" s="394"/>
      <c r="C474" s="222"/>
      <c r="D474" s="395" t="s">
        <v>270</v>
      </c>
      <c r="E474" s="396">
        <f>SUM(E449:E473)</f>
        <v>248752650234</v>
      </c>
      <c r="F474" s="394"/>
      <c r="G474" s="397">
        <f>IF((SUM(G449:G473))&gt;1,"ERROR &gt; 100%",SUM(G449:G473))</f>
        <v>1</v>
      </c>
      <c r="H474" s="396">
        <f>SUM(H449:H473)</f>
        <v>248752650234</v>
      </c>
      <c r="I474" s="398">
        <f>SUM(I449:I473)</f>
        <v>273798.05336776271</v>
      </c>
      <c r="J474" s="399"/>
      <c r="K474" s="399"/>
      <c r="L474" s="399"/>
      <c r="M474" s="400"/>
      <c r="N474" s="400"/>
      <c r="O474" s="400"/>
      <c r="P474" s="400"/>
      <c r="Q474" s="400"/>
      <c r="R474" s="394">
        <f>COUNTIF(R449:R473,"NO CUMPLE")</f>
        <v>0</v>
      </c>
      <c r="S474" s="400">
        <f>SUM(S449:S473)</f>
        <v>482</v>
      </c>
      <c r="T474" s="401"/>
      <c r="U474" s="396">
        <f>SUM(U449:U473)</f>
        <v>204325111957.61002</v>
      </c>
      <c r="V474" s="402">
        <f>SUM(V449:V473)</f>
        <v>291804.7950683778</v>
      </c>
      <c r="W474" s="403">
        <f>SUM(W449:W473)</f>
        <v>280631.0126859587</v>
      </c>
      <c r="X474" s="401">
        <f>SUM(X449:X473)</f>
        <v>254960571431.52332</v>
      </c>
      <c r="Y474" s="400"/>
      <c r="Z474" s="400"/>
      <c r="AA474" s="394"/>
      <c r="AB474" s="400"/>
      <c r="AC474" s="394"/>
      <c r="AD474" s="394">
        <f>COUNTIF(AD449:AD473,"NO CUMPLE")</f>
        <v>0</v>
      </c>
      <c r="AE474" s="394"/>
      <c r="AF474" s="394"/>
      <c r="AG474" s="394"/>
      <c r="AH474" s="400"/>
      <c r="AI474" s="400"/>
      <c r="AJ474" s="404"/>
    </row>
    <row r="475" spans="1:36" ht="49.5" x14ac:dyDescent="0.25">
      <c r="A475" s="962">
        <f t="shared" ref="A475" si="640">A487</f>
        <v>25</v>
      </c>
      <c r="B475" s="373">
        <v>1</v>
      </c>
      <c r="C475" s="220" t="str">
        <f>IF(Proponentes!H314="X",Proponentes!$B$314,"")</f>
        <v/>
      </c>
      <c r="D475" s="374"/>
      <c r="E475" s="375"/>
      <c r="F475" s="220" t="str">
        <f>IF(Proponentes!D314&gt;0,Proponentes!D314,"")</f>
        <v>SERVICIOS TECNICOS DE VIGILANCIA LTDA - SERVIGTEC</v>
      </c>
      <c r="G475" s="376">
        <f>IF(Proponentes!F314&gt;0,Proponentes!F314,"")</f>
        <v>1</v>
      </c>
      <c r="H475" s="964">
        <f t="shared" ref="H475" si="641">SUM(E475:E486)</f>
        <v>8654253262</v>
      </c>
      <c r="I475" s="966">
        <f>IF($F475&gt;0,(G487*H475)/$AR$13,"")</f>
        <v>9525.5977946696075</v>
      </c>
      <c r="J475" s="377"/>
      <c r="K475" s="378"/>
      <c r="L475" s="378"/>
      <c r="M475" s="379"/>
      <c r="N475" s="380"/>
      <c r="O475" s="381"/>
      <c r="P475" s="382"/>
      <c r="Q475" s="382"/>
      <c r="R475" s="383" t="str">
        <f t="shared" si="509"/>
        <v/>
      </c>
      <c r="S475" s="379" t="str">
        <f t="shared" ref="S475:S481" si="642">IF(P475&gt;0,ROUND(((YEAR(Q475)-YEAR($P475))*12)+(MONTH(Q475)-MONTH($P475))+((DAY(Q475)-DAY($P475)+1)/30),0),"")</f>
        <v/>
      </c>
      <c r="T475" s="384"/>
      <c r="U475" s="375" t="str">
        <f t="shared" ref="U475:U486" si="643">IF(T475&gt;0,T475*O475,"")</f>
        <v/>
      </c>
      <c r="V475" s="385" t="str">
        <f t="shared" ref="V475:V481" si="644">IFERROR(U475/VLOOKUP(YEAR(P475),$AQ$2:$AR$11,2,FALSE),"")</f>
        <v/>
      </c>
      <c r="W475" s="386" t="str">
        <f t="shared" ref="W475:W486" si="645">IF(R475="CUMPLE",IFERROR(U475/VLOOKUP(YEAR(Q475),$AQ$3:$AR$13,2,FALSE),""),"")</f>
        <v/>
      </c>
      <c r="X475" s="375" t="str">
        <f t="shared" ref="X475:X486" si="646">IFERROR(W475*$AR$13,"")</f>
        <v/>
      </c>
      <c r="Y475" s="379"/>
      <c r="Z475" s="379" t="str">
        <f t="shared" ref="Z475:Z486" si="647">IF(T475&gt;0,IF(X475&gt;=$Z$18,"CUMPLE","NO CUMPLE"),"")</f>
        <v/>
      </c>
      <c r="AA475" s="383" t="str">
        <f t="shared" ref="AA475:AA486" si="648">IF(N475&gt;0,IF(N475="CUMPLE",IF(R475="CUMPLE",IF(Y475="INCLUIDA",IF(Z475="CUMPLE","CUMPLE","NO CUMPLE"),"NO CUMPLE"),"NO CUMPLE"),"NO CUMPLE"),"")</f>
        <v/>
      </c>
      <c r="AB475" s="379"/>
      <c r="AC475" s="966">
        <f>IF(F475&gt;0,SUMIFS(W475:W485,AA475:AA485,"CUMPLE"),"")</f>
        <v>17240.324142982499</v>
      </c>
      <c r="AD475" s="968" t="str">
        <f>IF($F475&gt;0,IF(AC475&lt;I475,"NO CUMPLE","CUMPLE"),"")</f>
        <v>CUMPLE</v>
      </c>
      <c r="AE475" s="383" t="str">
        <f t="shared" ref="AE475:AE481" si="649">IF(F475&lt;&gt;"",F475,"")</f>
        <v>SERVICIOS TECNICOS DE VIGILANCIA LTDA - SERVIGTEC</v>
      </c>
      <c r="AF475" s="388">
        <f>IF(AE475&lt;&gt;"",(SUMIFS($X475:$X485,$M475:$M485,F475,AA475:AA485,"CUMPLE")),"")</f>
        <v>15663282732.327318</v>
      </c>
      <c r="AG475" s="388" t="str">
        <f>IF(AF475&lt;&gt;"",IF(G475&gt;0,(IF(AF475&gt;=($G475*$H475),"CUMPLE","NO CUMPLE")),""),"")</f>
        <v>CUMPLE</v>
      </c>
      <c r="AH475" s="379"/>
      <c r="AI475" s="972" t="str">
        <f>IF(AC475&gt;I475,IF((COUNTIF(AG475:AG485,"NO CUMPLE"))&lt;1,"HABILITADO","RECHAZADO"),"")</f>
        <v>HABILITADO</v>
      </c>
      <c r="AJ475" s="970"/>
    </row>
    <row r="476" spans="1:36" x14ac:dyDescent="0.25">
      <c r="A476" s="963"/>
      <c r="B476" s="373">
        <v>2</v>
      </c>
      <c r="C476" s="220" t="str">
        <f>IF(Proponentes!H315="X",Proponentes!$B$314,"")</f>
        <v/>
      </c>
      <c r="D476" s="374" t="str">
        <f t="shared" si="507"/>
        <v/>
      </c>
      <c r="E476" s="375" t="str">
        <f>IF(D476="","",$AO$4)</f>
        <v/>
      </c>
      <c r="F476" s="220" t="str">
        <f>IF(Proponentes!D315&gt;0,Proponentes!D315,"")</f>
        <v/>
      </c>
      <c r="G476" s="376" t="str">
        <f>IF(Proponentes!F315&gt;0,Proponentes!F315,"")</f>
        <v/>
      </c>
      <c r="H476" s="965"/>
      <c r="I476" s="967"/>
      <c r="J476" s="389"/>
      <c r="K476" s="380"/>
      <c r="L476" s="378"/>
      <c r="M476" s="379"/>
      <c r="N476" s="380"/>
      <c r="O476" s="381"/>
      <c r="P476" s="382"/>
      <c r="Q476" s="382"/>
      <c r="R476" s="383" t="str">
        <f t="shared" si="509"/>
        <v/>
      </c>
      <c r="S476" s="379" t="str">
        <f t="shared" si="642"/>
        <v/>
      </c>
      <c r="T476" s="384"/>
      <c r="U476" s="375" t="str">
        <f t="shared" si="643"/>
        <v/>
      </c>
      <c r="V476" s="385" t="str">
        <f t="shared" si="644"/>
        <v/>
      </c>
      <c r="W476" s="386" t="str">
        <f t="shared" si="645"/>
        <v/>
      </c>
      <c r="X476" s="375" t="str">
        <f t="shared" si="646"/>
        <v/>
      </c>
      <c r="Y476" s="379"/>
      <c r="Z476" s="379" t="str">
        <f t="shared" si="647"/>
        <v/>
      </c>
      <c r="AA476" s="383" t="str">
        <f t="shared" si="648"/>
        <v/>
      </c>
      <c r="AB476" s="379"/>
      <c r="AC476" s="967"/>
      <c r="AD476" s="969"/>
      <c r="AE476" s="383" t="str">
        <f t="shared" si="649"/>
        <v/>
      </c>
      <c r="AF476" s="388" t="str">
        <f>IF(AE476&lt;&gt;"",(SUMIFS($X475:$X485,$M475:$M485,F476,AA475:AA485,"CUMPLE")),"")</f>
        <v/>
      </c>
      <c r="AG476" s="388" t="str">
        <f>IF(AF476&lt;&gt;"",IF(G476&gt;0,(IF(AF476&gt;=($G476*$H475),"CUMPLE","NO CUMPLE")),""),"")</f>
        <v/>
      </c>
      <c r="AH476" s="387"/>
      <c r="AI476" s="973"/>
      <c r="AJ476" s="971"/>
    </row>
    <row r="477" spans="1:36" x14ac:dyDescent="0.25">
      <c r="A477" s="963"/>
      <c r="B477" s="373">
        <v>3</v>
      </c>
      <c r="C477" s="220" t="str">
        <f>IF(Proponentes!H316="X",Proponentes!$B$314,"")</f>
        <v/>
      </c>
      <c r="D477" s="374" t="str">
        <f t="shared" si="507"/>
        <v/>
      </c>
      <c r="E477" s="375" t="str">
        <f>IF(D477="","",$AO$5)</f>
        <v/>
      </c>
      <c r="F477" s="220" t="str">
        <f>IF(Proponentes!D316&gt;0,Proponentes!D316,"")</f>
        <v/>
      </c>
      <c r="G477" s="376" t="str">
        <f>IF(Proponentes!F316&gt;0,Proponentes!F316,"")</f>
        <v/>
      </c>
      <c r="H477" s="965"/>
      <c r="I477" s="967"/>
      <c r="J477" s="389"/>
      <c r="K477" s="380"/>
      <c r="L477" s="380"/>
      <c r="M477" s="379"/>
      <c r="N477" s="380"/>
      <c r="O477" s="381"/>
      <c r="P477" s="382"/>
      <c r="Q477" s="382"/>
      <c r="R477" s="383" t="str">
        <f t="shared" si="509"/>
        <v/>
      </c>
      <c r="S477" s="379" t="str">
        <f t="shared" si="642"/>
        <v/>
      </c>
      <c r="T477" s="384"/>
      <c r="U477" s="375" t="str">
        <f t="shared" si="643"/>
        <v/>
      </c>
      <c r="V477" s="385" t="str">
        <f t="shared" si="644"/>
        <v/>
      </c>
      <c r="W477" s="386" t="str">
        <f t="shared" si="645"/>
        <v/>
      </c>
      <c r="X477" s="375" t="str">
        <f t="shared" si="646"/>
        <v/>
      </c>
      <c r="Y477" s="379"/>
      <c r="Z477" s="379" t="str">
        <f t="shared" si="647"/>
        <v/>
      </c>
      <c r="AA477" s="383" t="str">
        <f t="shared" si="648"/>
        <v/>
      </c>
      <c r="AB477" s="379"/>
      <c r="AC477" s="967"/>
      <c r="AD477" s="969"/>
      <c r="AE477" s="383" t="str">
        <f t="shared" si="649"/>
        <v/>
      </c>
      <c r="AF477" s="388" t="str">
        <f>IF(AE477&lt;&gt;"",(SUMIFS($X475:$X485,$M475:$M485,F477,AA475:AA485,"CUMPLE")),"")</f>
        <v/>
      </c>
      <c r="AG477" s="388" t="str">
        <f>IF(AF477&lt;&gt;"",IF(G477&gt;0,(IF(AF477&gt;=($G477*$H475),"CUMPLE","NO CUMPLE")),""),"")</f>
        <v/>
      </c>
      <c r="AH477" s="387"/>
      <c r="AI477" s="973"/>
      <c r="AJ477" s="971"/>
    </row>
    <row r="478" spans="1:36" ht="122.25" customHeight="1" x14ac:dyDescent="0.25">
      <c r="A478" s="963"/>
      <c r="B478" s="373">
        <v>4</v>
      </c>
      <c r="C478" s="220" t="str">
        <f>IF(Proponentes!H317="X",Proponentes!$B$314,"")</f>
        <v/>
      </c>
      <c r="D478" s="374" t="str">
        <f t="shared" si="507"/>
        <v/>
      </c>
      <c r="E478" s="375" t="str">
        <f>IF(D478="","",$AO$6)</f>
        <v/>
      </c>
      <c r="F478" s="220" t="str">
        <f>IF(Proponentes!D317&gt;0,Proponentes!D317,"")</f>
        <v/>
      </c>
      <c r="G478" s="376" t="str">
        <f>IF(Proponentes!F317&gt;0,Proponentes!F317,"")</f>
        <v/>
      </c>
      <c r="H478" s="965"/>
      <c r="I478" s="967"/>
      <c r="J478" s="389"/>
      <c r="K478" s="378"/>
      <c r="L478" s="380"/>
      <c r="M478" s="379"/>
      <c r="N478" s="380"/>
      <c r="O478" s="381"/>
      <c r="P478" s="382"/>
      <c r="Q478" s="382"/>
      <c r="R478" s="383" t="str">
        <f t="shared" si="509"/>
        <v/>
      </c>
      <c r="S478" s="379" t="str">
        <f t="shared" si="642"/>
        <v/>
      </c>
      <c r="T478" s="384"/>
      <c r="U478" s="375" t="str">
        <f t="shared" si="643"/>
        <v/>
      </c>
      <c r="V478" s="385" t="str">
        <f t="shared" si="644"/>
        <v/>
      </c>
      <c r="W478" s="386" t="str">
        <f t="shared" si="645"/>
        <v/>
      </c>
      <c r="X478" s="375" t="str">
        <f t="shared" si="646"/>
        <v/>
      </c>
      <c r="Y478" s="379"/>
      <c r="Z478" s="379" t="str">
        <f t="shared" si="647"/>
        <v/>
      </c>
      <c r="AA478" s="383" t="str">
        <f t="shared" si="648"/>
        <v/>
      </c>
      <c r="AB478" s="379"/>
      <c r="AC478" s="967"/>
      <c r="AD478" s="969"/>
      <c r="AE478" s="383" t="str">
        <f t="shared" si="649"/>
        <v/>
      </c>
      <c r="AF478" s="388" t="str">
        <f>IF(AE478&lt;&gt;"",(SUMIFS($X475:$X485,$M475:$M485,F478,AA475:AA485,"CUMPLE")),"")</f>
        <v/>
      </c>
      <c r="AG478" s="388" t="str">
        <f>IF(AF478&lt;&gt;"",IF(G478&gt;0,(IF(AF478&gt;=($G478*$H475),"CUMPLE","NO CUMPLE")),""),"")</f>
        <v/>
      </c>
      <c r="AH478" s="387"/>
      <c r="AI478" s="973"/>
      <c r="AJ478" s="971"/>
    </row>
    <row r="479" spans="1:36" ht="102" customHeight="1" x14ac:dyDescent="0.25">
      <c r="A479" s="963"/>
      <c r="B479" s="373">
        <v>5</v>
      </c>
      <c r="C479" s="220" t="str">
        <f>IF(Proponentes!H318="X",Proponentes!$B$314,"")</f>
        <v/>
      </c>
      <c r="D479" s="374" t="str">
        <f t="shared" si="507"/>
        <v/>
      </c>
      <c r="E479" s="375" t="str">
        <f>IF(D479="","",$AO$7)</f>
        <v/>
      </c>
      <c r="F479" s="220" t="str">
        <f>IF(Proponentes!D318&gt;0,Proponentes!D318,"")</f>
        <v/>
      </c>
      <c r="G479" s="376" t="str">
        <f>IF(Proponentes!F318&gt;0,Proponentes!F318,"")</f>
        <v/>
      </c>
      <c r="H479" s="965"/>
      <c r="I479" s="967"/>
      <c r="J479" s="389" t="s">
        <v>319</v>
      </c>
      <c r="K479" s="380">
        <v>1</v>
      </c>
      <c r="L479" s="380" t="s">
        <v>833</v>
      </c>
      <c r="M479" s="379" t="s">
        <v>113</v>
      </c>
      <c r="N479" s="380" t="s">
        <v>317</v>
      </c>
      <c r="O479" s="381">
        <v>1</v>
      </c>
      <c r="P479" s="382">
        <v>41125</v>
      </c>
      <c r="Q479" s="382">
        <v>42585</v>
      </c>
      <c r="R479" s="383" t="str">
        <f t="shared" si="509"/>
        <v>CUMPLE</v>
      </c>
      <c r="S479" s="379">
        <f t="shared" si="642"/>
        <v>48</v>
      </c>
      <c r="T479" s="384">
        <v>11886427682</v>
      </c>
      <c r="U479" s="375">
        <f t="shared" si="643"/>
        <v>11886427682</v>
      </c>
      <c r="V479" s="385">
        <f t="shared" si="644"/>
        <v>20974.815037938944</v>
      </c>
      <c r="W479" s="386">
        <f t="shared" si="645"/>
        <v>17240.324142982499</v>
      </c>
      <c r="X479" s="375">
        <f t="shared" si="646"/>
        <v>15663282732.327318</v>
      </c>
      <c r="Y479" s="379" t="s">
        <v>318</v>
      </c>
      <c r="Z479" s="379" t="str">
        <f t="shared" si="647"/>
        <v>CUMPLE</v>
      </c>
      <c r="AA479" s="383" t="str">
        <f t="shared" si="648"/>
        <v>CUMPLE</v>
      </c>
      <c r="AB479" s="387"/>
      <c r="AC479" s="967"/>
      <c r="AD479" s="969"/>
      <c r="AE479" s="383" t="str">
        <f t="shared" si="649"/>
        <v/>
      </c>
      <c r="AF479" s="388" t="str">
        <f>IF(AE479&lt;&gt;"",(SUMIFS($X479:$X487,$M479:$M487,F479,AA479:AA487,"CUMPLE")),"")</f>
        <v/>
      </c>
      <c r="AG479" s="388" t="str">
        <f>IF(AF479&lt;&gt;"",IF(G479&gt;0,(IF(AF479&gt;=($G479*$H475),"CUMPLE","NO CUMPLE")),""),"")</f>
        <v/>
      </c>
      <c r="AH479" s="387"/>
      <c r="AI479" s="973"/>
      <c r="AJ479" s="971"/>
    </row>
    <row r="480" spans="1:36" ht="137.25" customHeight="1" x14ac:dyDescent="0.25">
      <c r="A480" s="963"/>
      <c r="B480" s="373">
        <v>6</v>
      </c>
      <c r="C480" s="220" t="str">
        <f>IF(Proponentes!H319="X",Proponentes!$B$314,"")</f>
        <v/>
      </c>
      <c r="D480" s="374" t="str">
        <f t="shared" si="507"/>
        <v/>
      </c>
      <c r="E480" s="375" t="str">
        <f>IF(D480="","",$AO$8)</f>
        <v/>
      </c>
      <c r="F480" s="220" t="str">
        <f>IF(Proponentes!D319&gt;0,Proponentes!D319,"")</f>
        <v/>
      </c>
      <c r="G480" s="376" t="str">
        <f>IF(Proponentes!F319&gt;0,Proponentes!F319,"")</f>
        <v/>
      </c>
      <c r="H480" s="965"/>
      <c r="I480" s="967"/>
      <c r="J480" s="389"/>
      <c r="K480" s="380"/>
      <c r="L480" s="380"/>
      <c r="M480" s="379"/>
      <c r="N480" s="380"/>
      <c r="O480" s="381"/>
      <c r="P480" s="382"/>
      <c r="Q480" s="382"/>
      <c r="R480" s="383" t="str">
        <f t="shared" si="509"/>
        <v/>
      </c>
      <c r="S480" s="379" t="str">
        <f t="shared" si="642"/>
        <v/>
      </c>
      <c r="T480" s="384"/>
      <c r="U480" s="375" t="str">
        <f t="shared" si="643"/>
        <v/>
      </c>
      <c r="V480" s="385" t="str">
        <f t="shared" si="644"/>
        <v/>
      </c>
      <c r="W480" s="386" t="str">
        <f t="shared" si="645"/>
        <v/>
      </c>
      <c r="X480" s="375" t="str">
        <f t="shared" si="646"/>
        <v/>
      </c>
      <c r="Y480" s="379"/>
      <c r="Z480" s="379" t="str">
        <f t="shared" si="647"/>
        <v/>
      </c>
      <c r="AA480" s="383" t="str">
        <f t="shared" si="648"/>
        <v/>
      </c>
      <c r="AB480" s="387"/>
      <c r="AC480" s="967"/>
      <c r="AD480" s="969"/>
      <c r="AE480" s="383" t="str">
        <f t="shared" si="649"/>
        <v/>
      </c>
      <c r="AF480" s="388" t="str">
        <f>IF(AE480&lt;&gt;"",(SUMIFS($X480:$X487,$M480:$M487,F480,AA480:AA487,"CUMPLE")),"")</f>
        <v/>
      </c>
      <c r="AG480" s="388" t="str">
        <f>IF(AF480&lt;&gt;"",IF(G480&gt;0,(IF(AF480&gt;=($G480*$H475),"CUMPLE","NO CUMPLE")),""),"")</f>
        <v/>
      </c>
      <c r="AH480" s="387"/>
      <c r="AI480" s="973"/>
      <c r="AJ480" s="971"/>
    </row>
    <row r="481" spans="1:36" x14ac:dyDescent="0.25">
      <c r="A481" s="963"/>
      <c r="B481" s="373">
        <v>7</v>
      </c>
      <c r="C481" s="220" t="str">
        <f>IF(Proponentes!H320="X",Proponentes!$B$314,"")</f>
        <v/>
      </c>
      <c r="D481" s="374" t="str">
        <f t="shared" si="507"/>
        <v/>
      </c>
      <c r="E481" s="375" t="str">
        <f>IF(D481="","",$AO$9)</f>
        <v/>
      </c>
      <c r="F481" s="220" t="str">
        <f>IF(Proponentes!D320&gt;0,Proponentes!D320,"")</f>
        <v/>
      </c>
      <c r="G481" s="376" t="str">
        <f>IF(Proponentes!F320&gt;0,Proponentes!F320,"")</f>
        <v/>
      </c>
      <c r="H481" s="965"/>
      <c r="I481" s="967"/>
      <c r="J481" s="389"/>
      <c r="K481" s="378"/>
      <c r="L481" s="380"/>
      <c r="M481" s="379"/>
      <c r="N481" s="380"/>
      <c r="O481" s="381"/>
      <c r="P481" s="382"/>
      <c r="Q481" s="382"/>
      <c r="R481" s="383" t="str">
        <f t="shared" si="509"/>
        <v/>
      </c>
      <c r="S481" s="379" t="str">
        <f t="shared" si="642"/>
        <v/>
      </c>
      <c r="T481" s="391"/>
      <c r="U481" s="375" t="str">
        <f t="shared" si="643"/>
        <v/>
      </c>
      <c r="V481" s="385" t="str">
        <f t="shared" si="644"/>
        <v/>
      </c>
      <c r="W481" s="386" t="str">
        <f t="shared" si="645"/>
        <v/>
      </c>
      <c r="X481" s="375" t="str">
        <f t="shared" si="646"/>
        <v/>
      </c>
      <c r="Y481" s="379"/>
      <c r="Z481" s="379" t="str">
        <f t="shared" si="647"/>
        <v/>
      </c>
      <c r="AA481" s="383" t="str">
        <f t="shared" si="648"/>
        <v/>
      </c>
      <c r="AB481" s="387"/>
      <c r="AC481" s="967"/>
      <c r="AD481" s="969"/>
      <c r="AE481" s="383" t="str">
        <f t="shared" si="649"/>
        <v/>
      </c>
      <c r="AF481" s="388" t="str">
        <f>IF(AE481&lt;&gt;"",(SUMIFS($X481:$X487,$M481:$M487,F481,AA481:AA487,"CUMPLE")),"")</f>
        <v/>
      </c>
      <c r="AG481" s="388" t="str">
        <f>IF(AF481&lt;&gt;"",IF(G481&gt;0,(IF(AF481&gt;=($G481*$H475),"CUMPLE","NO CUMPLE")),""),"")</f>
        <v/>
      </c>
      <c r="AH481" s="387"/>
      <c r="AI481" s="973"/>
      <c r="AJ481" s="971"/>
    </row>
    <row r="482" spans="1:36" x14ac:dyDescent="0.25">
      <c r="A482" s="963"/>
      <c r="B482" s="373">
        <v>8</v>
      </c>
      <c r="C482" s="220" t="str">
        <f>IF(Proponentes!H321="X",Proponentes!$B$314,"")</f>
        <v/>
      </c>
      <c r="D482" s="374"/>
      <c r="E482" s="375"/>
      <c r="F482" s="220"/>
      <c r="G482" s="376"/>
      <c r="H482" s="965"/>
      <c r="I482" s="967"/>
      <c r="J482" s="389"/>
      <c r="K482" s="380"/>
      <c r="L482" s="380"/>
      <c r="M482" s="379"/>
      <c r="N482" s="380"/>
      <c r="O482" s="381"/>
      <c r="P482" s="382"/>
      <c r="Q482" s="382"/>
      <c r="R482" s="383" t="str">
        <f t="shared" si="509"/>
        <v/>
      </c>
      <c r="S482" s="379"/>
      <c r="T482" s="391"/>
      <c r="U482" s="375" t="str">
        <f t="shared" si="643"/>
        <v/>
      </c>
      <c r="V482" s="385"/>
      <c r="W482" s="386" t="str">
        <f t="shared" si="645"/>
        <v/>
      </c>
      <c r="X482" s="375" t="str">
        <f t="shared" si="646"/>
        <v/>
      </c>
      <c r="Y482" s="379"/>
      <c r="Z482" s="379" t="str">
        <f t="shared" si="647"/>
        <v/>
      </c>
      <c r="AA482" s="383" t="str">
        <f t="shared" si="648"/>
        <v/>
      </c>
      <c r="AB482" s="387"/>
      <c r="AC482" s="967"/>
      <c r="AD482" s="969"/>
      <c r="AE482" s="383"/>
      <c r="AF482" s="388"/>
      <c r="AG482" s="388" t="str">
        <f>IF(AF482&lt;&gt;"",IF(G482&gt;0,(IF(AF482&gt;=($G482*$H475),"CUMPLE","NO CUMPLE")),""),"")</f>
        <v/>
      </c>
      <c r="AH482" s="387"/>
      <c r="AI482" s="973"/>
      <c r="AJ482" s="971"/>
    </row>
    <row r="483" spans="1:36" x14ac:dyDescent="0.25">
      <c r="A483" s="963"/>
      <c r="B483" s="373">
        <v>9</v>
      </c>
      <c r="C483" s="220" t="str">
        <f>IF(Proponentes!H322="X",Proponentes!$B$314,"")</f>
        <v/>
      </c>
      <c r="D483" s="374" t="str">
        <f t="shared" si="507"/>
        <v/>
      </c>
      <c r="E483" s="375" t="str">
        <f>IF(D483="","",$AO$11)</f>
        <v/>
      </c>
      <c r="F483" s="220"/>
      <c r="G483" s="376"/>
      <c r="H483" s="965"/>
      <c r="I483" s="967"/>
      <c r="J483" s="389"/>
      <c r="K483" s="380"/>
      <c r="L483" s="380"/>
      <c r="M483" s="379"/>
      <c r="N483" s="380"/>
      <c r="O483" s="381"/>
      <c r="P483" s="382"/>
      <c r="Q483" s="382"/>
      <c r="R483" s="383" t="str">
        <f t="shared" si="509"/>
        <v/>
      </c>
      <c r="S483" s="383"/>
      <c r="T483" s="391"/>
      <c r="U483" s="375" t="str">
        <f t="shared" si="643"/>
        <v/>
      </c>
      <c r="V483" s="392"/>
      <c r="W483" s="386" t="str">
        <f t="shared" si="645"/>
        <v/>
      </c>
      <c r="X483" s="375" t="str">
        <f t="shared" si="646"/>
        <v/>
      </c>
      <c r="Y483" s="379"/>
      <c r="Z483" s="379" t="str">
        <f t="shared" si="647"/>
        <v/>
      </c>
      <c r="AA483" s="383" t="str">
        <f t="shared" si="648"/>
        <v/>
      </c>
      <c r="AB483" s="387"/>
      <c r="AC483" s="967"/>
      <c r="AD483" s="969"/>
      <c r="AE483" s="383"/>
      <c r="AF483" s="388"/>
      <c r="AG483" s="388" t="str">
        <f>IF(AF483&lt;&gt;"",IF(G483&gt;0,(IF(AF483&gt;=($G483*$H475),"CUMPLE","NO CUMPLE")),""),"")</f>
        <v/>
      </c>
      <c r="AH483" s="393"/>
      <c r="AI483" s="973"/>
      <c r="AJ483" s="971"/>
    </row>
    <row r="484" spans="1:36" x14ac:dyDescent="0.25">
      <c r="A484" s="963"/>
      <c r="B484" s="373">
        <v>10</v>
      </c>
      <c r="C484" s="220" t="str">
        <f>IF(Proponentes!H323="X",Proponentes!$B$314,"")</f>
        <v/>
      </c>
      <c r="D484" s="374" t="str">
        <f t="shared" si="507"/>
        <v/>
      </c>
      <c r="E484" s="375" t="str">
        <f>IF(D484="","",$AO$12)</f>
        <v/>
      </c>
      <c r="F484" s="220"/>
      <c r="G484" s="376"/>
      <c r="H484" s="965"/>
      <c r="I484" s="967"/>
      <c r="J484" s="389"/>
      <c r="K484" s="378"/>
      <c r="L484" s="380"/>
      <c r="M484" s="379"/>
      <c r="N484" s="380"/>
      <c r="O484" s="381"/>
      <c r="P484" s="382"/>
      <c r="Q484" s="382"/>
      <c r="R484" s="383" t="str">
        <f t="shared" si="509"/>
        <v/>
      </c>
      <c r="S484" s="383"/>
      <c r="T484" s="391"/>
      <c r="U484" s="375" t="str">
        <f t="shared" si="643"/>
        <v/>
      </c>
      <c r="V484" s="392"/>
      <c r="W484" s="386" t="str">
        <f t="shared" si="645"/>
        <v/>
      </c>
      <c r="X484" s="375" t="str">
        <f t="shared" si="646"/>
        <v/>
      </c>
      <c r="Y484" s="379"/>
      <c r="Z484" s="379" t="str">
        <f t="shared" si="647"/>
        <v/>
      </c>
      <c r="AA484" s="383" t="str">
        <f t="shared" si="648"/>
        <v/>
      </c>
      <c r="AB484" s="387"/>
      <c r="AC484" s="967"/>
      <c r="AD484" s="969"/>
      <c r="AE484" s="383"/>
      <c r="AF484" s="388"/>
      <c r="AG484" s="388" t="str">
        <f>IF(AF484&lt;&gt;"",IF(G484&gt;0,(IF(AF484&gt;=($G484*$H475),"CUMPLE","NO CUMPLE")),""),"")</f>
        <v/>
      </c>
      <c r="AH484" s="393"/>
      <c r="AI484" s="973"/>
      <c r="AJ484" s="971"/>
    </row>
    <row r="485" spans="1:36" x14ac:dyDescent="0.25">
      <c r="A485" s="963"/>
      <c r="B485" s="373">
        <v>11</v>
      </c>
      <c r="C485" s="220" t="str">
        <f>IF(Proponentes!H324="X",Proponentes!$B$314,"")</f>
        <v/>
      </c>
      <c r="D485" s="374" t="str">
        <f t="shared" si="507"/>
        <v/>
      </c>
      <c r="E485" s="375" t="str">
        <f>IF(D485="","",$AO$13)</f>
        <v/>
      </c>
      <c r="F485" s="220" t="str">
        <f>IF(Proponentes!D324&gt;0,Proponentes!D324,"")</f>
        <v/>
      </c>
      <c r="G485" s="376" t="str">
        <f>IF(Proponentes!F324&gt;0,Proponentes!F324,"")</f>
        <v/>
      </c>
      <c r="H485" s="965"/>
      <c r="I485" s="967"/>
      <c r="J485" s="389"/>
      <c r="K485" s="380"/>
      <c r="L485" s="380"/>
      <c r="M485" s="379"/>
      <c r="N485" s="380"/>
      <c r="O485" s="381"/>
      <c r="P485" s="382"/>
      <c r="Q485" s="382"/>
      <c r="R485" s="383" t="str">
        <f t="shared" si="509"/>
        <v/>
      </c>
      <c r="S485" s="383" t="str">
        <f t="shared" ref="S485:S486" si="650">IF(P485&gt;0,ROUND(((YEAR(Q485)-YEAR($P485))*12)+(MONTH(Q485)-MONTH($P485))+((DAY(Q485)-DAY($P485)+1)/30),0),"")</f>
        <v/>
      </c>
      <c r="T485" s="391"/>
      <c r="U485" s="375" t="str">
        <f t="shared" si="643"/>
        <v/>
      </c>
      <c r="V485" s="392" t="str">
        <f>IFERROR(U485/VLOOKUP(YEAR(P485),$AQ$2:$AR$11,2,FALSE),"")</f>
        <v/>
      </c>
      <c r="W485" s="386" t="str">
        <f t="shared" si="645"/>
        <v/>
      </c>
      <c r="X485" s="375" t="str">
        <f t="shared" si="646"/>
        <v/>
      </c>
      <c r="Y485" s="379"/>
      <c r="Z485" s="379" t="str">
        <f t="shared" si="647"/>
        <v/>
      </c>
      <c r="AA485" s="383" t="str">
        <f t="shared" si="648"/>
        <v/>
      </c>
      <c r="AB485" s="387"/>
      <c r="AC485" s="967"/>
      <c r="AD485" s="969"/>
      <c r="AE485" s="383" t="str">
        <f>IF(F485&lt;&gt;"",F485,"")</f>
        <v/>
      </c>
      <c r="AF485" s="388" t="str">
        <f>IF(AE485&lt;&gt;"",(SUMIFS($X485:$X487,$M485:$M487,F485,AA485:AA487,"CUMPLE")),"")</f>
        <v/>
      </c>
      <c r="AG485" s="388" t="str">
        <f>IF(AF485&lt;&gt;"",IF(G485&gt;0,(IF(AF485&gt;=($G485*$H475),"CUMPLE","NO CUMPLE")),""),"")</f>
        <v/>
      </c>
      <c r="AH485" s="393"/>
      <c r="AI485" s="973"/>
      <c r="AJ485" s="971"/>
    </row>
    <row r="486" spans="1:36" ht="82.5" x14ac:dyDescent="0.25">
      <c r="A486" s="963"/>
      <c r="B486" s="373">
        <v>12</v>
      </c>
      <c r="C486" s="220" t="str">
        <f>IF(Proponentes!H325="X",Proponentes!$B$314,"")</f>
        <v>SERVICIOS TECNICOS DE VIGILANCIA LTDA - SERVIGTEC</v>
      </c>
      <c r="D486" s="374" t="str">
        <f t="shared" si="507"/>
        <v>SERVICIOS TECNICOS DE VIGILANCIA LTDA - SERVIGTEC</v>
      </c>
      <c r="E486" s="375">
        <f>IF(D486="","",$AO$14)</f>
        <v>8654253262</v>
      </c>
      <c r="F486" s="220" t="str">
        <f>IF(Proponentes!D325&gt;0,Proponentes!D325,"")</f>
        <v/>
      </c>
      <c r="G486" s="376" t="str">
        <f>IF(Proponentes!F325&gt;0,Proponentes!F325,"")</f>
        <v/>
      </c>
      <c r="H486" s="965"/>
      <c r="I486" s="967"/>
      <c r="J486" s="389"/>
      <c r="K486" s="380"/>
      <c r="L486" s="380"/>
      <c r="M486" s="379"/>
      <c r="N486" s="380"/>
      <c r="O486" s="381"/>
      <c r="P486" s="382"/>
      <c r="Q486" s="382"/>
      <c r="R486" s="383" t="str">
        <f t="shared" si="509"/>
        <v/>
      </c>
      <c r="S486" s="383" t="str">
        <f t="shared" si="650"/>
        <v/>
      </c>
      <c r="T486" s="391"/>
      <c r="U486" s="375" t="str">
        <f t="shared" si="643"/>
        <v/>
      </c>
      <c r="V486" s="392" t="str">
        <f>IFERROR(U486/VLOOKUP(YEAR(P486),$AQ$2:$AR$11,2,FALSE),"")</f>
        <v/>
      </c>
      <c r="W486" s="386" t="str">
        <f t="shared" si="645"/>
        <v/>
      </c>
      <c r="X486" s="375" t="str">
        <f t="shared" si="646"/>
        <v/>
      </c>
      <c r="Y486" s="379"/>
      <c r="Z486" s="379" t="str">
        <f t="shared" si="647"/>
        <v/>
      </c>
      <c r="AA486" s="383" t="str">
        <f t="shared" si="648"/>
        <v/>
      </c>
      <c r="AB486" s="387"/>
      <c r="AC486" s="967"/>
      <c r="AD486" s="969"/>
      <c r="AE486" s="383" t="str">
        <f>IF(F486&lt;&gt;"",F486,"")</f>
        <v/>
      </c>
      <c r="AF486" s="388" t="str">
        <f>IF(AE486&lt;&gt;"",(SUMIFS($X486:$X487,$M486:$M487,F486,AA486:AA487,"CUMPLE")),"")</f>
        <v/>
      </c>
      <c r="AG486" s="388" t="str">
        <f>IF(AF486&lt;&gt;"",IF(G486&gt;0,(IF(AF486&gt;=($G486*$H475),"CUMPLE","NO CUMPLE")),""),"")</f>
        <v/>
      </c>
      <c r="AH486" s="393"/>
      <c r="AI486" s="973"/>
      <c r="AJ486" s="971"/>
    </row>
    <row r="487" spans="1:36" x14ac:dyDescent="0.25">
      <c r="A487" s="69">
        <v>25</v>
      </c>
      <c r="B487" s="394"/>
      <c r="C487" s="222"/>
      <c r="D487" s="395" t="s">
        <v>270</v>
      </c>
      <c r="E487" s="396">
        <f t="shared" ref="E487" si="651">SUM(E475:E486)</f>
        <v>8654253262</v>
      </c>
      <c r="F487" s="394"/>
      <c r="G487" s="397">
        <f t="shared" ref="G487" si="652">IF((SUM(G475:G486))&gt;1,"ERROR &gt; 100%",SUM(G475:G486))</f>
        <v>1</v>
      </c>
      <c r="H487" s="396">
        <f t="shared" ref="H487:I487" si="653">SUM(H475:H486)</f>
        <v>8654253262</v>
      </c>
      <c r="I487" s="398">
        <f t="shared" si="653"/>
        <v>9525.5977946696075</v>
      </c>
      <c r="J487" s="399"/>
      <c r="K487" s="399"/>
      <c r="L487" s="399"/>
      <c r="M487" s="400"/>
      <c r="N487" s="400"/>
      <c r="O487" s="400"/>
      <c r="P487" s="400"/>
      <c r="Q487" s="400"/>
      <c r="R487" s="394">
        <f t="shared" ref="R487" si="654">COUNTIF(R475:R486,"NO CUMPLE")</f>
        <v>0</v>
      </c>
      <c r="S487" s="400">
        <f t="shared" ref="S487:X487" si="655">SUM(S475:S486)</f>
        <v>48</v>
      </c>
      <c r="T487" s="401"/>
      <c r="U487" s="396">
        <f t="shared" si="655"/>
        <v>11886427682</v>
      </c>
      <c r="V487" s="402">
        <f t="shared" si="655"/>
        <v>20974.815037938944</v>
      </c>
      <c r="W487" s="403">
        <f t="shared" si="655"/>
        <v>17240.324142982499</v>
      </c>
      <c r="X487" s="401">
        <f t="shared" si="655"/>
        <v>15663282732.327318</v>
      </c>
      <c r="Y487" s="400"/>
      <c r="Z487" s="400"/>
      <c r="AA487" s="394"/>
      <c r="AB487" s="400"/>
      <c r="AC487" s="394"/>
      <c r="AD487" s="394">
        <f t="shared" ref="AD487" si="656">COUNTIF(AD475:AD486,"NO CUMPLE")</f>
        <v>0</v>
      </c>
      <c r="AE487" s="394"/>
      <c r="AF487" s="394"/>
      <c r="AG487" s="394"/>
      <c r="AH487" s="400"/>
      <c r="AI487" s="400"/>
      <c r="AJ487" s="404"/>
    </row>
    <row r="488" spans="1:36" ht="49.5" x14ac:dyDescent="0.25">
      <c r="A488" s="987">
        <f>A532</f>
        <v>26</v>
      </c>
      <c r="B488" s="373">
        <v>1</v>
      </c>
      <c r="C488" s="220" t="str">
        <f>IF(Proponentes!H327="X",Proponentes!$B$327,"")</f>
        <v>UNION TEMPORAL SAC</v>
      </c>
      <c r="D488" s="374" t="str">
        <f t="shared" ref="D488:D624" si="657">C488</f>
        <v>UNION TEMPORAL SAC</v>
      </c>
      <c r="E488" s="375">
        <f>IF(D488="","",$AO$3)</f>
        <v>20036397801</v>
      </c>
      <c r="F488" s="220" t="str">
        <f>IF(Proponentes!D327&gt;0,Proponentes!D327,"")</f>
        <v>AVIZOR SEGURIDAD LTDA</v>
      </c>
      <c r="G488" s="376">
        <f>IF(Proponentes!F327&gt;0,Proponentes!F327,"")</f>
        <v>0.45</v>
      </c>
      <c r="H488" s="964">
        <f t="shared" ref="H488" si="658">SUM(E488:E531)</f>
        <v>199919252944</v>
      </c>
      <c r="I488" s="966">
        <f>IF($F488&gt;0,(G532*H488)/$AR$13,"")</f>
        <v>220047.91601341072</v>
      </c>
      <c r="J488" s="423" t="s">
        <v>834</v>
      </c>
      <c r="K488" s="378">
        <v>1</v>
      </c>
      <c r="L488" s="167" t="s">
        <v>835</v>
      </c>
      <c r="M488" s="379" t="s">
        <v>126</v>
      </c>
      <c r="N488" s="380" t="s">
        <v>317</v>
      </c>
      <c r="O488" s="381">
        <v>1</v>
      </c>
      <c r="P488" s="364">
        <v>41401</v>
      </c>
      <c r="Q488" s="382">
        <v>41599</v>
      </c>
      <c r="R488" s="383" t="str">
        <f>IF(Q488&lt;&gt;"",IF(P488&gt;0,IF(P488&gt;=$P$18,IF(Q488&lt;=$Q$18,"CUMPLE","NO CUMPLE"),"NO CUMPLE"),""),"")</f>
        <v>CUMPLE</v>
      </c>
      <c r="S488" s="379" t="str">
        <f>IF(P489&gt;0,ROUND(((YEAR(Q488)-YEAR($P489))*12)+(MONTH(Q488)-MONTH($P489))+((DAY(Q488)-DAY($P489)+1)/30),0),"")</f>
        <v/>
      </c>
      <c r="T488" s="384">
        <v>3299940018</v>
      </c>
      <c r="U488" s="375">
        <f t="shared" ref="U488:U498" si="659">IF(T488&gt;0,T488*O488,"")</f>
        <v>3299940018</v>
      </c>
      <c r="V488" s="385" t="str">
        <f>IFERROR(U488/VLOOKUP(YEAR(P489),$AQ$2:$AR$11,2,FALSE),"")</f>
        <v/>
      </c>
      <c r="W488" s="386">
        <f t="shared" ref="W488:W531" si="660">IF(R488="CUMPLE",IFERROR(U488/VLOOKUP(YEAR(Q488),$AQ$3:$AR$13,2,FALSE),""),"")</f>
        <v>5597.8626259541988</v>
      </c>
      <c r="X488" s="375">
        <f t="shared" ref="X488:X531" si="661">IFERROR(W488*$AR$13,"")</f>
        <v>5085803740.1076641</v>
      </c>
      <c r="Y488" s="379" t="s">
        <v>318</v>
      </c>
      <c r="Z488" s="379" t="str">
        <f t="shared" ref="Z488:Z531" si="662">IF(T488&gt;0,IF(X488&gt;=$Z$18,"CUMPLE","NO CUMPLE"),"")</f>
        <v>CUMPLE</v>
      </c>
      <c r="AA488" s="383" t="str">
        <f t="shared" ref="AA488:AA531" si="663">IF(N488&gt;0,IF(N488="CUMPLE",IF(R488="CUMPLE",IF(Y488="INCLUIDA",IF(Z488="CUMPLE","CUMPLE","NO CUMPLE"),"NO CUMPLE"),"NO CUMPLE"),"NO CUMPLE"),"")</f>
        <v>CUMPLE</v>
      </c>
      <c r="AB488" s="379"/>
      <c r="AC488" s="966">
        <f>IF(F488&gt;0,SUMIFS(W488:W531,AA488:AA531,"CUMPLE"),"")</f>
        <v>244587.31688948593</v>
      </c>
      <c r="AD488" s="968" t="str">
        <f>IF($F488&gt;0,IF(AC488&lt;I488,"NO CUMPLE","CUMPLE"),"")</f>
        <v>CUMPLE</v>
      </c>
      <c r="AE488" s="383" t="str">
        <f t="shared" ref="AE488:AE494" si="664">IF(F488&lt;&gt;"",F488,"")</f>
        <v>AVIZOR SEGURIDAD LTDA</v>
      </c>
      <c r="AF488" s="388">
        <f>IF(AE488&lt;&gt;"",(SUMIFS($X488:$X531,$M488:$M531,F488,AA488:AA531,"CUMPLE")),"")</f>
        <v>98287477498.368347</v>
      </c>
      <c r="AG488" s="388" t="str">
        <f>IF(AF488&lt;&gt;"",IF(G488&gt;0,(IF(AF488&gt;=($G488*$H488),"CUMPLE","NO CUMPLE")),""),"")</f>
        <v>CUMPLE</v>
      </c>
      <c r="AH488" s="379"/>
      <c r="AI488" s="972" t="str">
        <f>IF(AC488&gt;I488,IF((COUNTIF(AG488:AG498,"NO CUMPLE"))&lt;1,"HABILITADO","RECHAZADO"),"")</f>
        <v>HABILITADO</v>
      </c>
      <c r="AJ488" s="989"/>
    </row>
    <row r="489" spans="1:36" ht="49.5" x14ac:dyDescent="0.25">
      <c r="A489" s="988"/>
      <c r="B489" s="373">
        <v>2</v>
      </c>
      <c r="C489" s="220" t="str">
        <f>IF(Proponentes!H328="X",Proponentes!$B$327,"")</f>
        <v>UNION TEMPORAL SAC</v>
      </c>
      <c r="D489" s="374" t="str">
        <f t="shared" si="657"/>
        <v>UNION TEMPORAL SAC</v>
      </c>
      <c r="E489" s="375">
        <f>IF(D489="","",$AO$4)</f>
        <v>17613055238</v>
      </c>
      <c r="F489" s="220" t="str">
        <f>IF(Proponentes!D328&gt;0,Proponentes!D328,"")</f>
        <v xml:space="preserve">COSEQUIN LTDA </v>
      </c>
      <c r="G489" s="376">
        <f>IF(Proponentes!F328&gt;0,Proponentes!F328,"")</f>
        <v>0.12</v>
      </c>
      <c r="H489" s="965"/>
      <c r="I489" s="967"/>
      <c r="J489" s="424" t="s">
        <v>830</v>
      </c>
      <c r="K489" s="380">
        <v>2</v>
      </c>
      <c r="L489" s="167" t="s">
        <v>836</v>
      </c>
      <c r="M489" s="379" t="s">
        <v>126</v>
      </c>
      <c r="N489" s="380"/>
      <c r="O489" s="381"/>
      <c r="P489" s="382"/>
      <c r="Q489" s="382"/>
      <c r="R489" s="383" t="str">
        <f>IF(Q489&lt;&gt;"",IF(P489&gt;0,IF(P489&gt;=$P$18,IF(Q489&lt;=$Q$18,"CUMPLE","NO CUMPLE"),"NO CUMPLE"),""),"")</f>
        <v/>
      </c>
      <c r="S489" s="379" t="e">
        <f>IF(#REF!&gt;0,ROUND(((YEAR(Q489)-YEAR(#REF!))*12)+(MONTH(Q489)-MONTH(#REF!))+((DAY(Q489)-DAY(#REF!)+1)/30),0),"")</f>
        <v>#REF!</v>
      </c>
      <c r="T489" s="384"/>
      <c r="U489" s="375" t="str">
        <f t="shared" si="659"/>
        <v/>
      </c>
      <c r="V489" s="385" t="str">
        <f>IFERROR(U489/VLOOKUP(YEAR(#REF!),$AQ$2:$AR$11,2,FALSE),"")</f>
        <v/>
      </c>
      <c r="W489" s="386" t="str">
        <f t="shared" si="660"/>
        <v/>
      </c>
      <c r="X489" s="375" t="str">
        <f t="shared" si="661"/>
        <v/>
      </c>
      <c r="Y489" s="379"/>
      <c r="Z489" s="379" t="str">
        <f t="shared" si="662"/>
        <v/>
      </c>
      <c r="AA489" s="383" t="str">
        <f t="shared" si="663"/>
        <v/>
      </c>
      <c r="AB489" s="425"/>
      <c r="AC489" s="967"/>
      <c r="AD489" s="969"/>
      <c r="AE489" s="383" t="str">
        <f t="shared" si="664"/>
        <v xml:space="preserve">COSEQUIN LTDA </v>
      </c>
      <c r="AF489" s="388">
        <f>IF(AE489&lt;&gt;"",(SUMIFS($X488:$X531,$M488:$M531,F489,AA488:AA531,"CUMPLE")),"")</f>
        <v>25021444244.967339</v>
      </c>
      <c r="AG489" s="388" t="str">
        <f>IF(AF489&lt;&gt;"",IF(G489&gt;0,(IF(AF489&gt;=($G489*$H488),"CUMPLE","NO CUMPLE")),""),"")</f>
        <v>CUMPLE</v>
      </c>
      <c r="AH489" s="387"/>
      <c r="AI489" s="973"/>
      <c r="AJ489" s="971"/>
    </row>
    <row r="490" spans="1:36" ht="66" x14ac:dyDescent="0.25">
      <c r="A490" s="988"/>
      <c r="B490" s="373">
        <v>3</v>
      </c>
      <c r="C490" s="220" t="str">
        <f>IF(Proponentes!H329="X",Proponentes!$B$327,"")</f>
        <v>UNION TEMPORAL SAC</v>
      </c>
      <c r="D490" s="374" t="str">
        <f t="shared" si="657"/>
        <v>UNION TEMPORAL SAC</v>
      </c>
      <c r="E490" s="375">
        <f>IF(D490="","",$AO$5)</f>
        <v>22660325900</v>
      </c>
      <c r="F490" s="220" t="str">
        <f>IF(Proponentes!D329&gt;0,Proponentes!D329,"")</f>
        <v>SOCIETY PROTECTION TECHNIC COLOMBIA LTDA - SOPROTECO LTDA</v>
      </c>
      <c r="G490" s="376">
        <f>IF(Proponentes!F329&gt;0,Proponentes!F329,"")</f>
        <v>0.43</v>
      </c>
      <c r="H490" s="965"/>
      <c r="I490" s="967"/>
      <c r="J490" s="424" t="s">
        <v>332</v>
      </c>
      <c r="K490" s="378">
        <v>3</v>
      </c>
      <c r="L490" s="870" t="s">
        <v>837</v>
      </c>
      <c r="M490" s="379" t="s">
        <v>126</v>
      </c>
      <c r="N490" s="380" t="s">
        <v>317</v>
      </c>
      <c r="O490" s="381">
        <v>1</v>
      </c>
      <c r="P490" s="382">
        <v>41671</v>
      </c>
      <c r="Q490" s="382">
        <v>42004</v>
      </c>
      <c r="R490" s="383" t="str">
        <f>IF(Q490&lt;&gt;"",IF(P490&gt;0,IF(P490&gt;=$P$18,IF(Q490&lt;=$Q$18,"CUMPLE","NO CUMPLE"),"NO CUMPLE"),""),"")</f>
        <v>CUMPLE</v>
      </c>
      <c r="S490" s="379">
        <f t="shared" ref="S490:S494" si="665">IF(P490&gt;0,ROUND(((YEAR(Q490)-YEAR($P490))*12)+(MONTH(Q490)-MONTH($P490))+((DAY(Q490)-DAY($P490)+1)/30),0),"")</f>
        <v>11</v>
      </c>
      <c r="T490" s="384">
        <v>5651318618</v>
      </c>
      <c r="U490" s="375">
        <f t="shared" si="659"/>
        <v>5651318618</v>
      </c>
      <c r="V490" s="385">
        <f>IFERROR(U490/VLOOKUP(YEAR(P490),$AQ$2:$AR$11,2,FALSE),"")</f>
        <v>9174.2185357142862</v>
      </c>
      <c r="W490" s="386">
        <f t="shared" si="660"/>
        <v>9174.2185357142862</v>
      </c>
      <c r="X490" s="375">
        <f t="shared" si="661"/>
        <v>8335016069.3783579</v>
      </c>
      <c r="Y490" s="379" t="s">
        <v>318</v>
      </c>
      <c r="Z490" s="379" t="str">
        <f t="shared" si="662"/>
        <v>CUMPLE</v>
      </c>
      <c r="AA490" s="383" t="str">
        <f t="shared" si="663"/>
        <v>CUMPLE</v>
      </c>
      <c r="AB490" s="387"/>
      <c r="AC490" s="967"/>
      <c r="AD490" s="969"/>
      <c r="AE490" s="383" t="str">
        <f t="shared" si="664"/>
        <v>SOCIETY PROTECTION TECHNIC COLOMBIA LTDA - SOPROTECO LTDA</v>
      </c>
      <c r="AF490" s="388">
        <f>IF(AE490&lt;&gt;"",(SUMIFS($X488:$X531,$M488:$M531,F490,AA488:AA531,"CUMPLE")),"")</f>
        <v>98905014921.001328</v>
      </c>
      <c r="AG490" s="388" t="str">
        <f>IF(AF490&lt;&gt;"",IF(G490&gt;0,(IF(AF490&gt;=($G490*$H488),"CUMPLE","NO CUMPLE")),""),"")</f>
        <v>CUMPLE</v>
      </c>
      <c r="AH490" s="387"/>
      <c r="AI490" s="973"/>
      <c r="AJ490" s="971"/>
    </row>
    <row r="491" spans="1:36" ht="116.25" customHeight="1" x14ac:dyDescent="0.3">
      <c r="A491" s="988"/>
      <c r="B491" s="373">
        <v>4</v>
      </c>
      <c r="C491" s="220" t="str">
        <f>IF(Proponentes!H330="X",Proponentes!$B$327,"")</f>
        <v/>
      </c>
      <c r="D491" s="374" t="str">
        <f t="shared" si="657"/>
        <v/>
      </c>
      <c r="E491" s="375" t="str">
        <f>IF(D491="","",$AO$6)</f>
        <v/>
      </c>
      <c r="F491" s="220" t="str">
        <f>IF(Proponentes!D330&gt;0,Proponentes!D330,"")</f>
        <v/>
      </c>
      <c r="G491" s="376" t="str">
        <f>IF(Proponentes!F330&gt;0,Proponentes!F330,"")</f>
        <v/>
      </c>
      <c r="H491" s="965"/>
      <c r="I491" s="967"/>
      <c r="J491" s="424" t="s">
        <v>838</v>
      </c>
      <c r="K491" s="380">
        <v>4</v>
      </c>
      <c r="L491" s="870" t="s">
        <v>839</v>
      </c>
      <c r="M491" s="379" t="s">
        <v>126</v>
      </c>
      <c r="N491" s="380" t="s">
        <v>317</v>
      </c>
      <c r="O491" s="381">
        <v>1</v>
      </c>
      <c r="P491" s="382">
        <v>41292</v>
      </c>
      <c r="Q491" s="382">
        <v>41670</v>
      </c>
      <c r="R491" s="383" t="str">
        <f t="shared" ref="R491:R624" si="666">IF(Q491&lt;&gt;"",IF(P491&gt;0,IF(P491&gt;=$P$18,IF(Q491&lt;=$Q$18,"CUMPLE","NO CUMPLE"),"NO CUMPLE"),""),"")</f>
        <v>CUMPLE</v>
      </c>
      <c r="S491" s="379">
        <f t="shared" si="665"/>
        <v>12</v>
      </c>
      <c r="T491" s="384">
        <v>4409228665</v>
      </c>
      <c r="U491" s="375">
        <f t="shared" si="659"/>
        <v>4409228665</v>
      </c>
      <c r="V491" s="385">
        <f>IFERROR(U491/VLOOKUP(YEAR(P491),$AQ$2:$AR$11,2,FALSE),"")</f>
        <v>7479.6075742154371</v>
      </c>
      <c r="W491" s="386">
        <f t="shared" si="660"/>
        <v>7157.8387418831171</v>
      </c>
      <c r="X491" s="375">
        <f t="shared" si="661"/>
        <v>6503082600.8081007</v>
      </c>
      <c r="Y491" s="379"/>
      <c r="Z491" s="379" t="str">
        <f t="shared" si="662"/>
        <v>CUMPLE</v>
      </c>
      <c r="AA491" s="383" t="str">
        <f t="shared" si="663"/>
        <v>NO CUMPLE</v>
      </c>
      <c r="AB491" s="338"/>
      <c r="AC491" s="967"/>
      <c r="AD491" s="969"/>
      <c r="AE491" s="383" t="str">
        <f t="shared" si="664"/>
        <v/>
      </c>
      <c r="AF491" s="388" t="str">
        <f>IF(AE491&lt;&gt;"",(SUMIFS($X488:$X498,$M488:$M498,F491,AA488:AA498,"CUMPLE")),"")</f>
        <v/>
      </c>
      <c r="AG491" s="388" t="str">
        <f>IF(AF491&lt;&gt;"",IF(G491&gt;0,(IF(AF491&gt;=($G491*$H488),"CUMPLE","NO CUMPLE")),""),"")</f>
        <v/>
      </c>
      <c r="AH491" s="387"/>
      <c r="AI491" s="973"/>
      <c r="AJ491" s="971"/>
    </row>
    <row r="492" spans="1:36" ht="33" x14ac:dyDescent="0.25">
      <c r="A492" s="988"/>
      <c r="B492" s="373">
        <v>5</v>
      </c>
      <c r="C492" s="220" t="str">
        <f>IF(Proponentes!H331="X",Proponentes!$B$327,"")</f>
        <v/>
      </c>
      <c r="D492" s="374" t="str">
        <f t="shared" si="657"/>
        <v/>
      </c>
      <c r="E492" s="375" t="str">
        <f>IF(D492="","",$AO$7)</f>
        <v/>
      </c>
      <c r="F492" s="220" t="str">
        <f>IF(Proponentes!D331&gt;0,Proponentes!D331,"")</f>
        <v/>
      </c>
      <c r="G492" s="376" t="str">
        <f>IF(Proponentes!F331&gt;0,Proponentes!F331,"")</f>
        <v/>
      </c>
      <c r="H492" s="965"/>
      <c r="I492" s="967"/>
      <c r="J492" s="424" t="s">
        <v>332</v>
      </c>
      <c r="K492" s="378">
        <v>5</v>
      </c>
      <c r="L492" s="870" t="s">
        <v>840</v>
      </c>
      <c r="M492" s="379" t="s">
        <v>126</v>
      </c>
      <c r="N492" s="380" t="s">
        <v>317</v>
      </c>
      <c r="O492" s="381">
        <v>1</v>
      </c>
      <c r="P492" s="382">
        <v>40638</v>
      </c>
      <c r="Q492" s="339">
        <v>40938</v>
      </c>
      <c r="R492" s="383" t="str">
        <f t="shared" si="666"/>
        <v>CUMPLE</v>
      </c>
      <c r="S492" s="379">
        <f t="shared" si="665"/>
        <v>10</v>
      </c>
      <c r="T492" s="384">
        <v>2085779438</v>
      </c>
      <c r="U492" s="375">
        <f t="shared" si="659"/>
        <v>2085779438</v>
      </c>
      <c r="V492" s="385">
        <f>IFERROR(U492/VLOOKUP(YEAR(P492),$AQ$2:$AR$11,2,FALSE),"")</f>
        <v>3894.2857318894698</v>
      </c>
      <c r="W492" s="386">
        <f t="shared" si="660"/>
        <v>3680.5707393682724</v>
      </c>
      <c r="X492" s="375">
        <f t="shared" si="661"/>
        <v>3343894211.5552988</v>
      </c>
      <c r="Y492" s="379" t="s">
        <v>318</v>
      </c>
      <c r="Z492" s="379" t="str">
        <f t="shared" si="662"/>
        <v>CUMPLE</v>
      </c>
      <c r="AA492" s="383" t="str">
        <f t="shared" si="663"/>
        <v>CUMPLE</v>
      </c>
      <c r="AB492" s="387"/>
      <c r="AC492" s="967"/>
      <c r="AD492" s="969"/>
      <c r="AE492" s="383" t="str">
        <f t="shared" si="664"/>
        <v/>
      </c>
      <c r="AF492" s="388" t="str">
        <f>IF(AE492&lt;&gt;"",(SUMIFS($X492:$X532,$M492:$M532,F492,AA492:AA532,"CUMPLE")),"")</f>
        <v/>
      </c>
      <c r="AG492" s="388" t="str">
        <f>IF(AF492&lt;&gt;"",IF(G492&gt;0,(IF(AF492&gt;=($G492*$H488),"CUMPLE","NO CUMPLE")),""),"")</f>
        <v/>
      </c>
      <c r="AH492" s="387"/>
      <c r="AI492" s="973"/>
      <c r="AJ492" s="971"/>
    </row>
    <row r="493" spans="1:36" ht="49.5" x14ac:dyDescent="0.25">
      <c r="A493" s="988"/>
      <c r="B493" s="373">
        <v>6</v>
      </c>
      <c r="C493" s="220" t="str">
        <f>IF(Proponentes!H332="X",Proponentes!$B$327,"")</f>
        <v>UNION TEMPORAL SAC</v>
      </c>
      <c r="D493" s="374" t="str">
        <f t="shared" si="657"/>
        <v>UNION TEMPORAL SAC</v>
      </c>
      <c r="E493" s="375">
        <f>IF(D493="","",$AO$8)</f>
        <v>26104086008</v>
      </c>
      <c r="F493" s="220" t="str">
        <f>IF(Proponentes!D332&gt;0,Proponentes!D332,"")</f>
        <v/>
      </c>
      <c r="G493" s="376" t="str">
        <f>IF(Proponentes!F332&gt;0,Proponentes!F332,"")</f>
        <v/>
      </c>
      <c r="H493" s="965"/>
      <c r="I493" s="967"/>
      <c r="J493" s="424" t="s">
        <v>805</v>
      </c>
      <c r="K493" s="380">
        <v>6</v>
      </c>
      <c r="L493" s="870" t="s">
        <v>841</v>
      </c>
      <c r="M493" s="379" t="s">
        <v>126</v>
      </c>
      <c r="N493" s="380" t="s">
        <v>317</v>
      </c>
      <c r="O493" s="381">
        <v>1</v>
      </c>
      <c r="P493" s="382">
        <v>41596</v>
      </c>
      <c r="Q493" s="382">
        <v>41752</v>
      </c>
      <c r="R493" s="383" t="str">
        <f t="shared" si="666"/>
        <v>CUMPLE</v>
      </c>
      <c r="S493" s="379">
        <f t="shared" si="665"/>
        <v>5</v>
      </c>
      <c r="T493" s="384">
        <v>3062338664</v>
      </c>
      <c r="U493" s="375">
        <f t="shared" si="659"/>
        <v>3062338664</v>
      </c>
      <c r="V493" s="385">
        <f>IFERROR(U493/VLOOKUP(YEAR(P493),$AQ$2:$AR$11,2,FALSE),"")</f>
        <v>5194.8068939779478</v>
      </c>
      <c r="W493" s="386">
        <f t="shared" si="660"/>
        <v>4971.3289999999997</v>
      </c>
      <c r="X493" s="375">
        <f t="shared" si="661"/>
        <v>4516581651.0539999</v>
      </c>
      <c r="Y493" s="379" t="s">
        <v>318</v>
      </c>
      <c r="Z493" s="379" t="str">
        <f t="shared" si="662"/>
        <v>CUMPLE</v>
      </c>
      <c r="AA493" s="383" t="str">
        <f t="shared" si="663"/>
        <v>CUMPLE</v>
      </c>
      <c r="AB493" s="387"/>
      <c r="AC493" s="967"/>
      <c r="AD493" s="969"/>
      <c r="AE493" s="383" t="str">
        <f t="shared" si="664"/>
        <v/>
      </c>
      <c r="AF493" s="388" t="str">
        <f>IF(AE493&lt;&gt;"",(SUMIFS($X493:$X532,$M493:$M532,F493,AA493:AA532,"CUMPLE")),"")</f>
        <v/>
      </c>
      <c r="AG493" s="388" t="str">
        <f>IF(AF493&lt;&gt;"",IF(G493&gt;0,(IF(AF493&gt;=($G493*$H488),"CUMPLE","NO CUMPLE")),""),"")</f>
        <v/>
      </c>
      <c r="AH493" s="387"/>
      <c r="AI493" s="973"/>
      <c r="AJ493" s="971"/>
    </row>
    <row r="494" spans="1:36" ht="49.5" x14ac:dyDescent="0.25">
      <c r="A494" s="988"/>
      <c r="B494" s="373">
        <v>7</v>
      </c>
      <c r="C494" s="220" t="str">
        <f>IF(Proponentes!H333="X",Proponentes!$B$327,"")</f>
        <v>UNION TEMPORAL SAC</v>
      </c>
      <c r="D494" s="374" t="str">
        <f t="shared" si="657"/>
        <v>UNION TEMPORAL SAC</v>
      </c>
      <c r="E494" s="375">
        <f>IF(D494="","",$AO$9)</f>
        <v>34957158037</v>
      </c>
      <c r="F494" s="220" t="str">
        <f>IF(Proponentes!D333&gt;0,Proponentes!D333,"")</f>
        <v/>
      </c>
      <c r="G494" s="376" t="str">
        <f>IF(Proponentes!F333&gt;0,Proponentes!F333,"")</f>
        <v/>
      </c>
      <c r="H494" s="965"/>
      <c r="I494" s="967"/>
      <c r="J494" s="424" t="s">
        <v>842</v>
      </c>
      <c r="K494" s="378">
        <v>7</v>
      </c>
      <c r="L494" s="870" t="s">
        <v>843</v>
      </c>
      <c r="M494" s="379" t="s">
        <v>126</v>
      </c>
      <c r="N494" s="380" t="s">
        <v>317</v>
      </c>
      <c r="O494" s="381">
        <v>1</v>
      </c>
      <c r="P494" s="382">
        <v>41193</v>
      </c>
      <c r="Q494" s="382">
        <v>41393</v>
      </c>
      <c r="R494" s="383" t="str">
        <f t="shared" si="666"/>
        <v>CUMPLE</v>
      </c>
      <c r="S494" s="379">
        <f t="shared" si="665"/>
        <v>7</v>
      </c>
      <c r="T494" s="391">
        <v>4620985394</v>
      </c>
      <c r="U494" s="375">
        <f t="shared" si="659"/>
        <v>4620985394</v>
      </c>
      <c r="V494" s="385">
        <f>IFERROR(U494/VLOOKUP(YEAR(P494),$AQ$2:$AR$11,2,FALSE),"")</f>
        <v>8154.2004482089287</v>
      </c>
      <c r="W494" s="386">
        <f t="shared" si="660"/>
        <v>7838.8217031382528</v>
      </c>
      <c r="X494" s="375">
        <f t="shared" si="661"/>
        <v>7121773326.6653843</v>
      </c>
      <c r="Y494" s="379" t="s">
        <v>276</v>
      </c>
      <c r="Z494" s="379" t="str">
        <f t="shared" si="662"/>
        <v>CUMPLE</v>
      </c>
      <c r="AA494" s="383" t="str">
        <f t="shared" si="663"/>
        <v>NO CUMPLE</v>
      </c>
      <c r="AB494" s="387"/>
      <c r="AC494" s="967"/>
      <c r="AD494" s="969"/>
      <c r="AE494" s="383" t="str">
        <f t="shared" si="664"/>
        <v/>
      </c>
      <c r="AF494" s="388" t="str">
        <f>IF(AE494&lt;&gt;"",(SUMIFS($X494:$X532,$M494:$M532,F494,AA494:AA532,"CUMPLE")),"")</f>
        <v/>
      </c>
      <c r="AG494" s="388" t="str">
        <f>IF(AF494&lt;&gt;"",IF(G494&gt;0,(IF(AF494&gt;=($G494*$H488),"CUMPLE","NO CUMPLE")),""),"")</f>
        <v/>
      </c>
      <c r="AH494" s="387"/>
      <c r="AI494" s="973"/>
      <c r="AJ494" s="971"/>
    </row>
    <row r="495" spans="1:36" ht="49.5" x14ac:dyDescent="0.25">
      <c r="A495" s="988"/>
      <c r="B495" s="373">
        <v>8</v>
      </c>
      <c r="C495" s="220" t="str">
        <f>IF(Proponentes!H334="X",Proponentes!$B$327,"")</f>
        <v>UNION TEMPORAL SAC</v>
      </c>
      <c r="D495" s="374" t="str">
        <f t="shared" si="657"/>
        <v>UNION TEMPORAL SAC</v>
      </c>
      <c r="E495" s="375">
        <f>IF(D495="","",$AO$10)</f>
        <v>19803878581</v>
      </c>
      <c r="F495" s="220"/>
      <c r="G495" s="376"/>
      <c r="H495" s="965"/>
      <c r="I495" s="967"/>
      <c r="J495" s="424" t="s">
        <v>844</v>
      </c>
      <c r="K495" s="380">
        <v>8</v>
      </c>
      <c r="L495" s="870" t="s">
        <v>845</v>
      </c>
      <c r="M495" s="379" t="s">
        <v>126</v>
      </c>
      <c r="N495" s="380" t="s">
        <v>317</v>
      </c>
      <c r="O495" s="381">
        <v>1</v>
      </c>
      <c r="P495" s="382">
        <v>41816</v>
      </c>
      <c r="Q495" s="382"/>
      <c r="R495" s="383" t="str">
        <f t="shared" si="666"/>
        <v/>
      </c>
      <c r="S495" s="379"/>
      <c r="T495" s="391">
        <v>5510379541</v>
      </c>
      <c r="U495" s="375">
        <f t="shared" si="659"/>
        <v>5510379541</v>
      </c>
      <c r="V495" s="385"/>
      <c r="W495" s="386" t="str">
        <f t="shared" si="660"/>
        <v/>
      </c>
      <c r="X495" s="375" t="str">
        <f t="shared" si="661"/>
        <v/>
      </c>
      <c r="Y495" s="379" t="s">
        <v>318</v>
      </c>
      <c r="Z495" s="379" t="str">
        <f t="shared" si="662"/>
        <v>CUMPLE</v>
      </c>
      <c r="AA495" s="383" t="str">
        <f t="shared" si="663"/>
        <v>NO CUMPLE</v>
      </c>
      <c r="AB495" s="387"/>
      <c r="AC495" s="967"/>
      <c r="AD495" s="969"/>
      <c r="AE495" s="383"/>
      <c r="AF495" s="388"/>
      <c r="AG495" s="388" t="str">
        <f>IF(AF495&lt;&gt;"",IF(G495&gt;0,(IF(AF495&gt;=($G495*$H488),"CUMPLE","NO CUMPLE")),""),"")</f>
        <v/>
      </c>
      <c r="AH495" s="387"/>
      <c r="AI495" s="973"/>
      <c r="AJ495" s="971"/>
    </row>
    <row r="496" spans="1:36" ht="49.5" x14ac:dyDescent="0.25">
      <c r="A496" s="988"/>
      <c r="B496" s="373">
        <v>9</v>
      </c>
      <c r="C496" s="220" t="str">
        <f>IF(Proponentes!H335="X",Proponentes!$B$327,"")</f>
        <v>UNION TEMPORAL SAC</v>
      </c>
      <c r="D496" s="374" t="str">
        <f t="shared" si="657"/>
        <v>UNION TEMPORAL SAC</v>
      </c>
      <c r="E496" s="375">
        <f>IF(D496="","",$AO$11)</f>
        <v>24629524096</v>
      </c>
      <c r="F496" s="220"/>
      <c r="G496" s="376"/>
      <c r="H496" s="965"/>
      <c r="I496" s="967"/>
      <c r="J496" s="424" t="s">
        <v>332</v>
      </c>
      <c r="K496" s="378">
        <v>9</v>
      </c>
      <c r="L496" s="443" t="s">
        <v>846</v>
      </c>
      <c r="M496" s="379" t="s">
        <v>126</v>
      </c>
      <c r="N496" s="380" t="s">
        <v>317</v>
      </c>
      <c r="O496" s="381">
        <v>1</v>
      </c>
      <c r="P496" s="382">
        <v>42045</v>
      </c>
      <c r="Q496" s="382">
        <v>42207</v>
      </c>
      <c r="R496" s="383" t="str">
        <f t="shared" si="666"/>
        <v>CUMPLE</v>
      </c>
      <c r="S496" s="383"/>
      <c r="T496" s="391">
        <v>2959084093</v>
      </c>
      <c r="U496" s="375">
        <f t="shared" si="659"/>
        <v>2959084093</v>
      </c>
      <c r="V496" s="392"/>
      <c r="W496" s="386">
        <f t="shared" si="660"/>
        <v>4592.3552308527978</v>
      </c>
      <c r="X496" s="375">
        <f t="shared" si="661"/>
        <v>4172274128.4657688</v>
      </c>
      <c r="Y496" s="379" t="s">
        <v>318</v>
      </c>
      <c r="Z496" s="379" t="str">
        <f t="shared" si="662"/>
        <v>CUMPLE</v>
      </c>
      <c r="AA496" s="383" t="str">
        <f t="shared" si="663"/>
        <v>CUMPLE</v>
      </c>
      <c r="AB496" s="387"/>
      <c r="AC496" s="967"/>
      <c r="AD496" s="969"/>
      <c r="AE496" s="383"/>
      <c r="AF496" s="388"/>
      <c r="AG496" s="388" t="str">
        <f>IF(AF496&lt;&gt;"",IF(G496&gt;0,(IF(AF496&gt;=($G496*$H488),"CUMPLE","NO CUMPLE")),""),"")</f>
        <v/>
      </c>
      <c r="AH496" s="393"/>
      <c r="AI496" s="973"/>
      <c r="AJ496" s="971"/>
    </row>
    <row r="497" spans="1:36" ht="49.5" x14ac:dyDescent="0.25">
      <c r="A497" s="988"/>
      <c r="B497" s="373">
        <v>10</v>
      </c>
      <c r="C497" s="220" t="str">
        <f>IF(Proponentes!H336="X",Proponentes!$B$327,"")</f>
        <v>UNION TEMPORAL SAC</v>
      </c>
      <c r="D497" s="374" t="str">
        <f t="shared" si="657"/>
        <v>UNION TEMPORAL SAC</v>
      </c>
      <c r="E497" s="375">
        <f>IF(D497="","",$AO$12)</f>
        <v>25460574021</v>
      </c>
      <c r="F497" s="220"/>
      <c r="G497" s="376"/>
      <c r="H497" s="965"/>
      <c r="I497" s="967"/>
      <c r="J497" s="424" t="s">
        <v>332</v>
      </c>
      <c r="K497" s="380">
        <v>10</v>
      </c>
      <c r="L497" s="443" t="s">
        <v>847</v>
      </c>
      <c r="M497" s="379" t="s">
        <v>126</v>
      </c>
      <c r="N497" s="380" t="s">
        <v>317</v>
      </c>
      <c r="O497" s="381">
        <v>1</v>
      </c>
      <c r="P497" s="382">
        <v>41740</v>
      </c>
      <c r="Q497" s="382">
        <v>42153</v>
      </c>
      <c r="R497" s="383" t="str">
        <f t="shared" si="666"/>
        <v>CUMPLE</v>
      </c>
      <c r="S497" s="383"/>
      <c r="T497" s="391">
        <v>3648990050</v>
      </c>
      <c r="U497" s="375">
        <f t="shared" si="659"/>
        <v>3648990050</v>
      </c>
      <c r="V497" s="392"/>
      <c r="W497" s="386">
        <f t="shared" si="660"/>
        <v>5663.0558702568478</v>
      </c>
      <c r="X497" s="375">
        <f t="shared" si="661"/>
        <v>5145033497.5809727</v>
      </c>
      <c r="Y497" s="379" t="s">
        <v>318</v>
      </c>
      <c r="Z497" s="379" t="str">
        <f t="shared" si="662"/>
        <v>CUMPLE</v>
      </c>
      <c r="AA497" s="383" t="str">
        <f t="shared" si="663"/>
        <v>CUMPLE</v>
      </c>
      <c r="AB497" s="387"/>
      <c r="AC497" s="967"/>
      <c r="AD497" s="969"/>
      <c r="AE497" s="383"/>
      <c r="AF497" s="388"/>
      <c r="AG497" s="388" t="str">
        <f>IF(AF497&lt;&gt;"",IF(G497&gt;0,(IF(AF497&gt;=($G497*$H488),"CUMPLE","NO CUMPLE")),""),"")</f>
        <v/>
      </c>
      <c r="AH497" s="393"/>
      <c r="AI497" s="973"/>
      <c r="AJ497" s="971"/>
    </row>
    <row r="498" spans="1:36" ht="33" x14ac:dyDescent="0.25">
      <c r="A498" s="988"/>
      <c r="B498" s="373">
        <v>11</v>
      </c>
      <c r="C498" s="220" t="str">
        <f>IF(Proponentes!H337="X",Proponentes!$B$327,"")</f>
        <v/>
      </c>
      <c r="D498" s="374" t="str">
        <f t="shared" si="657"/>
        <v/>
      </c>
      <c r="E498" s="375" t="str">
        <f>IF(D498="","",$AO$13)</f>
        <v/>
      </c>
      <c r="F498" s="220" t="str">
        <f>IF(Proponentes!D337&gt;0,Proponentes!D337,"")</f>
        <v/>
      </c>
      <c r="G498" s="376" t="str">
        <f>IF(Proponentes!F337&gt;0,Proponentes!F337,"")</f>
        <v/>
      </c>
      <c r="H498" s="965"/>
      <c r="I498" s="967"/>
      <c r="J498" s="424" t="s">
        <v>332</v>
      </c>
      <c r="K498" s="378">
        <v>11</v>
      </c>
      <c r="L498" s="443" t="s">
        <v>848</v>
      </c>
      <c r="M498" s="379" t="s">
        <v>126</v>
      </c>
      <c r="N498" s="380" t="s">
        <v>317</v>
      </c>
      <c r="O498" s="381">
        <v>1</v>
      </c>
      <c r="P498" s="382">
        <v>42024</v>
      </c>
      <c r="Q498" s="382">
        <v>42275</v>
      </c>
      <c r="R498" s="383" t="str">
        <f t="shared" si="666"/>
        <v>CUMPLE</v>
      </c>
      <c r="S498" s="383">
        <f t="shared" ref="S498:S531" si="667">IF(P498&gt;0,ROUND(((YEAR(Q498)-YEAR($P498))*12)+(MONTH(Q498)-MONTH($P498))+((DAY(Q498)-DAY($P498)+1)/30),0),"")</f>
        <v>8</v>
      </c>
      <c r="T498" s="444">
        <v>2221594299</v>
      </c>
      <c r="U498" s="375">
        <f t="shared" si="659"/>
        <v>2221594299</v>
      </c>
      <c r="V498" s="392">
        <f t="shared" ref="V498:V531" si="668">IFERROR(U498/VLOOKUP(YEAR(P498),$AQ$2:$AR$11,2,FALSE),"")</f>
        <v>3447.8067804764491</v>
      </c>
      <c r="W498" s="386">
        <f t="shared" si="660"/>
        <v>3447.8067804764491</v>
      </c>
      <c r="X498" s="375">
        <f t="shared" si="661"/>
        <v>3132422103.0391464</v>
      </c>
      <c r="Y498" s="379" t="s">
        <v>318</v>
      </c>
      <c r="Z498" s="379" t="str">
        <f t="shared" si="662"/>
        <v>CUMPLE</v>
      </c>
      <c r="AA498" s="383" t="str">
        <f t="shared" si="663"/>
        <v>CUMPLE</v>
      </c>
      <c r="AB498" s="387"/>
      <c r="AC498" s="967"/>
      <c r="AD498" s="969"/>
      <c r="AE498" s="383" t="str">
        <f t="shared" ref="AE498:AE531" si="669">IF(F498&lt;&gt;"",F498,"")</f>
        <v/>
      </c>
      <c r="AF498" s="388" t="str">
        <f>IF(AE498&lt;&gt;"",(SUMIFS($X498:$X532,$M498:$M532,F498,AA498:AA532,"CUMPLE")),"")</f>
        <v/>
      </c>
      <c r="AG498" s="388" t="str">
        <f>IF(AF498&lt;&gt;"",IF(G498&gt;0,(IF(AF498&gt;=($G498*$H488),"CUMPLE","NO CUMPLE")),""),"")</f>
        <v/>
      </c>
      <c r="AH498" s="393"/>
      <c r="AI498" s="973"/>
      <c r="AJ498" s="971"/>
    </row>
    <row r="499" spans="1:36" ht="49.5" x14ac:dyDescent="0.25">
      <c r="A499" s="988"/>
      <c r="B499" s="373">
        <v>12</v>
      </c>
      <c r="C499" s="220" t="str">
        <f>IF(Proponentes!H338="X",Proponentes!$B$327,"")</f>
        <v>UNION TEMPORAL SAC</v>
      </c>
      <c r="D499" s="374" t="str">
        <f t="shared" ref="D499" si="670">C499</f>
        <v>UNION TEMPORAL SAC</v>
      </c>
      <c r="E499" s="375">
        <f>IF(D499="","",$AO$14)</f>
        <v>8654253262</v>
      </c>
      <c r="F499" s="220" t="str">
        <f>IF(Proponentes!D337&gt;0,Proponentes!D337,"")</f>
        <v/>
      </c>
      <c r="G499" s="376" t="str">
        <f>IF(Proponentes!F337&gt;0,Proponentes!F337,"")</f>
        <v/>
      </c>
      <c r="H499" s="965"/>
      <c r="I499" s="967"/>
      <c r="J499" s="424" t="s">
        <v>849</v>
      </c>
      <c r="K499" s="380">
        <v>12</v>
      </c>
      <c r="L499" s="443" t="s">
        <v>850</v>
      </c>
      <c r="M499" s="379" t="s">
        <v>126</v>
      </c>
      <c r="N499" s="380" t="s">
        <v>317</v>
      </c>
      <c r="O499" s="381">
        <v>1</v>
      </c>
      <c r="P499" s="382">
        <v>41996</v>
      </c>
      <c r="Q499" s="382">
        <v>42320</v>
      </c>
      <c r="R499" s="383" t="str">
        <f t="shared" ref="R499:R530" si="671">IF(Q499&lt;&gt;"",IF(P499&gt;0,IF(P499&gt;=$P$18,IF(Q499&lt;=$Q$18,"CUMPLE","NO CUMPLE"),"NO CUMPLE"),""),"")</f>
        <v>CUMPLE</v>
      </c>
      <c r="S499" s="383">
        <f t="shared" ref="S499:S530" si="672">IF(P499&gt;0,ROUND(((YEAR(Q499)-YEAR($P499))*12)+(MONTH(Q499)-MONTH($P499))+((DAY(Q499)-DAY($P499)+1)/30),0),"")</f>
        <v>11</v>
      </c>
      <c r="T499" s="391">
        <v>3632005756</v>
      </c>
      <c r="U499" s="375">
        <f t="shared" ref="U499:U530" si="673">IF(T499&gt;0,T499*O499,"")</f>
        <v>3632005756</v>
      </c>
      <c r="V499" s="392">
        <f t="shared" si="668"/>
        <v>5896.1132402597405</v>
      </c>
      <c r="W499" s="386">
        <f t="shared" ref="W499:W530" si="674">IF(R499="CUMPLE",IFERROR(U499/VLOOKUP(YEAR(Q499),$AQ$3:$AR$13,2,FALSE),""),"")</f>
        <v>5636.6970683634672</v>
      </c>
      <c r="X499" s="375">
        <f t="shared" ref="X499:X530" si="675">IFERROR(W499*$AR$13,"")</f>
        <v>5121085840.731987</v>
      </c>
      <c r="Y499" s="379" t="s">
        <v>318</v>
      </c>
      <c r="Z499" s="379" t="str">
        <f t="shared" ref="Z499:Z530" si="676">IF(T499&gt;0,IF(X499&gt;=$Z$18,"CUMPLE","NO CUMPLE"),"")</f>
        <v>CUMPLE</v>
      </c>
      <c r="AA499" s="383" t="str">
        <f t="shared" ref="AA499:AA530" si="677">IF(N499&gt;0,IF(N499="CUMPLE",IF(R499="CUMPLE",IF(Y499="INCLUIDA",IF(Z499="CUMPLE","CUMPLE","NO CUMPLE"),"NO CUMPLE"),"NO CUMPLE"),"NO CUMPLE"),"")</f>
        <v>CUMPLE</v>
      </c>
      <c r="AB499" s="387"/>
      <c r="AC499" s="967"/>
      <c r="AD499" s="969"/>
      <c r="AE499" s="383" t="str">
        <f t="shared" si="669"/>
        <v/>
      </c>
      <c r="AF499" s="388" t="str">
        <f>IF(AE499&lt;&gt;"",(SUMIFS($X499:$X531,$M499:$M531,F499,AA499:AA531,"CUMPLE")),"")</f>
        <v/>
      </c>
      <c r="AG499" s="388" t="str">
        <f>IF(AF499&lt;&gt;"",IF(G499&gt;0,(IF(AF499&gt;=($G499*$H487),"CUMPLE","NO CUMPLE")),""),"")</f>
        <v/>
      </c>
      <c r="AH499" s="393"/>
      <c r="AI499" s="973"/>
      <c r="AJ499" s="971"/>
    </row>
    <row r="500" spans="1:36" ht="33" x14ac:dyDescent="0.25">
      <c r="A500" s="988"/>
      <c r="B500" s="373"/>
      <c r="C500" s="220"/>
      <c r="D500" s="374"/>
      <c r="E500" s="375"/>
      <c r="F500" s="220" t="str">
        <f>IF(Proponentes!D307&gt;0,Proponentes!D307,"")</f>
        <v/>
      </c>
      <c r="G500" s="376" t="str">
        <f>IF(Proponentes!F307&gt;0,Proponentes!F307,"")</f>
        <v/>
      </c>
      <c r="H500" s="965"/>
      <c r="I500" s="967"/>
      <c r="J500" s="424" t="s">
        <v>851</v>
      </c>
      <c r="K500" s="378">
        <v>13</v>
      </c>
      <c r="L500" s="443" t="s">
        <v>852</v>
      </c>
      <c r="M500" s="379" t="s">
        <v>126</v>
      </c>
      <c r="N500" s="380" t="s">
        <v>317</v>
      </c>
      <c r="O500" s="381">
        <v>1</v>
      </c>
      <c r="P500" s="382">
        <v>42174</v>
      </c>
      <c r="Q500" s="382">
        <v>42356</v>
      </c>
      <c r="R500" s="383" t="str">
        <f t="shared" si="671"/>
        <v>CUMPLE</v>
      </c>
      <c r="S500" s="383">
        <f t="shared" si="672"/>
        <v>6</v>
      </c>
      <c r="T500" s="391">
        <v>3844212960</v>
      </c>
      <c r="U500" s="375">
        <f t="shared" si="673"/>
        <v>3844212960</v>
      </c>
      <c r="V500" s="392">
        <f t="shared" si="668"/>
        <v>5966.0323737099407</v>
      </c>
      <c r="W500" s="386">
        <f t="shared" si="674"/>
        <v>5966.0323737099407</v>
      </c>
      <c r="X500" s="375">
        <f t="shared" si="675"/>
        <v>5420295528.3571978</v>
      </c>
      <c r="Y500" s="379" t="s">
        <v>318</v>
      </c>
      <c r="Z500" s="379" t="str">
        <f t="shared" si="676"/>
        <v>CUMPLE</v>
      </c>
      <c r="AA500" s="383" t="str">
        <f t="shared" si="677"/>
        <v>CUMPLE</v>
      </c>
      <c r="AB500" s="387"/>
      <c r="AC500" s="967"/>
      <c r="AD500" s="969"/>
      <c r="AE500" s="383" t="str">
        <f t="shared" si="669"/>
        <v/>
      </c>
      <c r="AF500" s="388" t="str">
        <f t="shared" ref="AF500:AF531" si="678">IF(AE500&lt;&gt;"",(SUMIFS($X500:$X501,$M500:$M501,F500,AA500:AA501,"CUMPLE")),"")</f>
        <v/>
      </c>
      <c r="AG500" s="388" t="str">
        <f t="shared" ref="AG500:AG531" si="679">IF(AF500&lt;&gt;"",IF(G500&gt;0,(IF(AF500&gt;=($G500*$H457),"CUMPLE","NO CUMPLE")),""),"")</f>
        <v/>
      </c>
      <c r="AH500" s="393"/>
      <c r="AI500" s="973"/>
      <c r="AJ500" s="971"/>
    </row>
    <row r="501" spans="1:36" ht="33" x14ac:dyDescent="0.25">
      <c r="A501" s="988"/>
      <c r="B501" s="373"/>
      <c r="C501" s="220"/>
      <c r="D501" s="374"/>
      <c r="E501" s="375"/>
      <c r="F501" s="220" t="str">
        <f>IF(Proponentes!D308&gt;0,Proponentes!D308,"")</f>
        <v/>
      </c>
      <c r="G501" s="376" t="str">
        <f>IF(Proponentes!F308&gt;0,Proponentes!F308,"")</f>
        <v/>
      </c>
      <c r="H501" s="965"/>
      <c r="I501" s="967"/>
      <c r="J501" s="424" t="s">
        <v>853</v>
      </c>
      <c r="K501" s="380">
        <v>14</v>
      </c>
      <c r="L501" s="443" t="s">
        <v>854</v>
      </c>
      <c r="M501" s="379" t="s">
        <v>126</v>
      </c>
      <c r="N501" s="380" t="s">
        <v>317</v>
      </c>
      <c r="O501" s="381">
        <v>1</v>
      </c>
      <c r="P501" s="382">
        <v>42208</v>
      </c>
      <c r="Q501" s="382">
        <v>42357</v>
      </c>
      <c r="R501" s="383" t="str">
        <f t="shared" si="671"/>
        <v>CUMPLE</v>
      </c>
      <c r="S501" s="383">
        <f t="shared" si="672"/>
        <v>5</v>
      </c>
      <c r="T501" s="391">
        <v>2724881309</v>
      </c>
      <c r="U501" s="375">
        <f t="shared" si="673"/>
        <v>2724881309</v>
      </c>
      <c r="V501" s="392">
        <f t="shared" si="668"/>
        <v>4228.8838503918678</v>
      </c>
      <c r="W501" s="386">
        <f t="shared" si="674"/>
        <v>4228.8838503918678</v>
      </c>
      <c r="X501" s="375">
        <f t="shared" si="675"/>
        <v>3842050929.0611219</v>
      </c>
      <c r="Y501" s="379" t="s">
        <v>273</v>
      </c>
      <c r="Z501" s="379" t="str">
        <f t="shared" si="676"/>
        <v>CUMPLE</v>
      </c>
      <c r="AA501" s="383" t="str">
        <f t="shared" si="677"/>
        <v>NO CUMPLE</v>
      </c>
      <c r="AB501" s="387"/>
      <c r="AC501" s="967"/>
      <c r="AD501" s="969"/>
      <c r="AE501" s="383" t="str">
        <f t="shared" si="669"/>
        <v/>
      </c>
      <c r="AF501" s="388" t="str">
        <f t="shared" si="678"/>
        <v/>
      </c>
      <c r="AG501" s="388" t="str">
        <f t="shared" si="679"/>
        <v/>
      </c>
      <c r="AH501" s="393"/>
      <c r="AI501" s="973"/>
      <c r="AJ501" s="971"/>
    </row>
    <row r="502" spans="1:36" ht="33" x14ac:dyDescent="0.2">
      <c r="A502" s="988"/>
      <c r="B502" s="373"/>
      <c r="C502" s="220"/>
      <c r="D502" s="374"/>
      <c r="E502" s="375"/>
      <c r="F502" s="220" t="str">
        <f>IF(Proponentes!D309&gt;0,Proponentes!D309,"")</f>
        <v/>
      </c>
      <c r="G502" s="376" t="str">
        <f>IF(Proponentes!F309&gt;0,Proponentes!F309,"")</f>
        <v/>
      </c>
      <c r="H502" s="965"/>
      <c r="I502" s="967"/>
      <c r="J502" s="424" t="s">
        <v>332</v>
      </c>
      <c r="K502" s="378">
        <v>15</v>
      </c>
      <c r="L502" s="443" t="s">
        <v>855</v>
      </c>
      <c r="M502" s="379" t="s">
        <v>126</v>
      </c>
      <c r="N502" s="380" t="s">
        <v>317</v>
      </c>
      <c r="O502" s="381">
        <v>1</v>
      </c>
      <c r="P502" s="382">
        <v>42494</v>
      </c>
      <c r="Q502" s="382">
        <v>42836</v>
      </c>
      <c r="R502" s="383" t="str">
        <f t="shared" si="671"/>
        <v>CUMPLE</v>
      </c>
      <c r="S502" s="383">
        <f t="shared" si="672"/>
        <v>11</v>
      </c>
      <c r="T502" s="391">
        <v>3077991760</v>
      </c>
      <c r="U502" s="375">
        <f t="shared" si="673"/>
        <v>3077991760</v>
      </c>
      <c r="V502" s="392">
        <f t="shared" si="668"/>
        <v>4464.3838394093882</v>
      </c>
      <c r="W502" s="386">
        <f t="shared" si="674"/>
        <v>4172.3204968843065</v>
      </c>
      <c r="X502" s="375">
        <f t="shared" si="675"/>
        <v>3790661651.7523112</v>
      </c>
      <c r="Y502" s="379" t="s">
        <v>318</v>
      </c>
      <c r="Z502" s="379" t="str">
        <f t="shared" si="676"/>
        <v>CUMPLE</v>
      </c>
      <c r="AA502" s="383" t="str">
        <f t="shared" si="677"/>
        <v>CUMPLE</v>
      </c>
      <c r="AB502" s="23"/>
      <c r="AC502" s="967"/>
      <c r="AD502" s="969"/>
      <c r="AE502" s="383" t="str">
        <f t="shared" si="669"/>
        <v/>
      </c>
      <c r="AF502" s="388" t="str">
        <f t="shared" si="678"/>
        <v/>
      </c>
      <c r="AG502" s="388" t="str">
        <f t="shared" si="679"/>
        <v/>
      </c>
      <c r="AH502" s="393"/>
      <c r="AI502" s="973"/>
      <c r="AJ502" s="971"/>
    </row>
    <row r="503" spans="1:36" ht="33" x14ac:dyDescent="0.25">
      <c r="A503" s="988"/>
      <c r="B503" s="373"/>
      <c r="C503" s="220"/>
      <c r="D503" s="374"/>
      <c r="E503" s="375"/>
      <c r="F503" s="220"/>
      <c r="G503" s="376"/>
      <c r="H503" s="965"/>
      <c r="I503" s="967"/>
      <c r="J503" s="424" t="s">
        <v>332</v>
      </c>
      <c r="K503" s="380">
        <v>16</v>
      </c>
      <c r="L503" s="443" t="s">
        <v>856</v>
      </c>
      <c r="M503" s="379" t="s">
        <v>126</v>
      </c>
      <c r="N503" s="380" t="s">
        <v>317</v>
      </c>
      <c r="O503" s="381">
        <v>1</v>
      </c>
      <c r="P503" s="382">
        <v>41275</v>
      </c>
      <c r="Q503" s="382">
        <v>43281</v>
      </c>
      <c r="R503" s="383" t="str">
        <f t="shared" si="671"/>
        <v>CUMPLE</v>
      </c>
      <c r="S503" s="383">
        <f t="shared" si="672"/>
        <v>66</v>
      </c>
      <c r="T503" s="391">
        <v>18412780073</v>
      </c>
      <c r="U503" s="375">
        <f t="shared" si="673"/>
        <v>18412780073</v>
      </c>
      <c r="V503" s="392">
        <f t="shared" si="668"/>
        <v>31234.571794741307</v>
      </c>
      <c r="W503" s="386">
        <f t="shared" si="674"/>
        <v>23568.599835902318</v>
      </c>
      <c r="X503" s="375">
        <f t="shared" si="675"/>
        <v>21412685734.512989</v>
      </c>
      <c r="Y503" s="379" t="s">
        <v>318</v>
      </c>
      <c r="Z503" s="379" t="str">
        <f t="shared" si="676"/>
        <v>CUMPLE</v>
      </c>
      <c r="AA503" s="383" t="str">
        <f t="shared" si="677"/>
        <v>CUMPLE</v>
      </c>
      <c r="AB503" s="425"/>
      <c r="AC503" s="967"/>
      <c r="AD503" s="969"/>
      <c r="AE503" s="383" t="str">
        <f t="shared" si="669"/>
        <v/>
      </c>
      <c r="AF503" s="388" t="str">
        <f t="shared" si="678"/>
        <v/>
      </c>
      <c r="AG503" s="388" t="str">
        <f t="shared" si="679"/>
        <v/>
      </c>
      <c r="AH503" s="393"/>
      <c r="AI503" s="973"/>
      <c r="AJ503" s="971"/>
    </row>
    <row r="504" spans="1:36" ht="33" x14ac:dyDescent="0.25">
      <c r="A504" s="988"/>
      <c r="B504" s="373"/>
      <c r="C504" s="220"/>
      <c r="D504" s="374"/>
      <c r="E504" s="375"/>
      <c r="F504" s="220"/>
      <c r="G504" s="376"/>
      <c r="H504" s="965"/>
      <c r="I504" s="967"/>
      <c r="J504" s="424" t="s">
        <v>332</v>
      </c>
      <c r="K504" s="378">
        <v>17</v>
      </c>
      <c r="L504" s="443" t="s">
        <v>857</v>
      </c>
      <c r="M504" s="379" t="s">
        <v>126</v>
      </c>
      <c r="N504" s="380" t="s">
        <v>317</v>
      </c>
      <c r="O504" s="381">
        <v>1</v>
      </c>
      <c r="P504" s="382">
        <v>42846</v>
      </c>
      <c r="Q504" s="382">
        <v>43256</v>
      </c>
      <c r="R504" s="383" t="str">
        <f t="shared" si="671"/>
        <v>CUMPLE</v>
      </c>
      <c r="S504" s="383">
        <f t="shared" si="672"/>
        <v>14</v>
      </c>
      <c r="T504" s="391">
        <v>4710220203</v>
      </c>
      <c r="U504" s="375">
        <f t="shared" si="673"/>
        <v>4710220203</v>
      </c>
      <c r="V504" s="392">
        <f t="shared" si="668"/>
        <v>6384.8605942387121</v>
      </c>
      <c r="W504" s="386">
        <f t="shared" si="674"/>
        <v>6029.1435982704461</v>
      </c>
      <c r="X504" s="375">
        <f t="shared" si="675"/>
        <v>5477633716.7622557</v>
      </c>
      <c r="Y504" s="379" t="s">
        <v>318</v>
      </c>
      <c r="Z504" s="379" t="str">
        <f t="shared" si="676"/>
        <v>CUMPLE</v>
      </c>
      <c r="AA504" s="383" t="str">
        <f t="shared" si="677"/>
        <v>CUMPLE</v>
      </c>
      <c r="AB504" s="387"/>
      <c r="AC504" s="967"/>
      <c r="AD504" s="969"/>
      <c r="AE504" s="383" t="str">
        <f t="shared" si="669"/>
        <v/>
      </c>
      <c r="AF504" s="388" t="str">
        <f t="shared" si="678"/>
        <v/>
      </c>
      <c r="AG504" s="388" t="str">
        <f t="shared" si="679"/>
        <v/>
      </c>
      <c r="AH504" s="393"/>
      <c r="AI504" s="973"/>
      <c r="AJ504" s="971"/>
    </row>
    <row r="505" spans="1:36" ht="33" x14ac:dyDescent="0.25">
      <c r="A505" s="988"/>
      <c r="B505" s="373"/>
      <c r="C505" s="220"/>
      <c r="D505" s="374"/>
      <c r="E505" s="375"/>
      <c r="F505" s="220"/>
      <c r="G505" s="376"/>
      <c r="H505" s="965"/>
      <c r="I505" s="967"/>
      <c r="J505" s="424" t="s">
        <v>332</v>
      </c>
      <c r="K505" s="380">
        <v>18</v>
      </c>
      <c r="L505" s="870" t="s">
        <v>858</v>
      </c>
      <c r="M505" s="379" t="s">
        <v>126</v>
      </c>
      <c r="N505" s="380" t="s">
        <v>317</v>
      </c>
      <c r="O505" s="381">
        <v>1</v>
      </c>
      <c r="P505" s="382">
        <v>42832</v>
      </c>
      <c r="Q505" s="382">
        <v>43251</v>
      </c>
      <c r="R505" s="383" t="str">
        <f t="shared" si="671"/>
        <v>CUMPLE</v>
      </c>
      <c r="S505" s="383">
        <f t="shared" si="672"/>
        <v>14</v>
      </c>
      <c r="T505" s="391">
        <v>2866969928</v>
      </c>
      <c r="U505" s="375">
        <f t="shared" si="673"/>
        <v>2866969928</v>
      </c>
      <c r="V505" s="392">
        <f t="shared" si="668"/>
        <v>3886.2733649895558</v>
      </c>
      <c r="W505" s="445">
        <f t="shared" si="674"/>
        <v>3669.7590861730423</v>
      </c>
      <c r="X505" s="375">
        <f t="shared" si="675"/>
        <v>3334071543.5244493</v>
      </c>
      <c r="Y505" s="379" t="s">
        <v>318</v>
      </c>
      <c r="Z505" s="379" t="str">
        <f t="shared" si="676"/>
        <v>CUMPLE</v>
      </c>
      <c r="AA505" s="383" t="str">
        <f t="shared" si="677"/>
        <v>CUMPLE</v>
      </c>
      <c r="AB505" s="387"/>
      <c r="AC505" s="967"/>
      <c r="AD505" s="969"/>
      <c r="AE505" s="383" t="str">
        <f t="shared" si="669"/>
        <v/>
      </c>
      <c r="AF505" s="388" t="str">
        <f t="shared" si="678"/>
        <v/>
      </c>
      <c r="AG505" s="388" t="str">
        <f t="shared" si="679"/>
        <v/>
      </c>
      <c r="AH505" s="393"/>
      <c r="AI505" s="973"/>
      <c r="AJ505" s="971"/>
    </row>
    <row r="506" spans="1:36" ht="33" x14ac:dyDescent="0.25">
      <c r="A506" s="988"/>
      <c r="B506" s="373"/>
      <c r="C506" s="220"/>
      <c r="D506" s="374"/>
      <c r="E506" s="375"/>
      <c r="F506" s="220"/>
      <c r="G506" s="376"/>
      <c r="H506" s="965"/>
      <c r="I506" s="967"/>
      <c r="J506" s="424" t="s">
        <v>332</v>
      </c>
      <c r="K506" s="378">
        <v>19</v>
      </c>
      <c r="L506" s="443" t="s">
        <v>859</v>
      </c>
      <c r="M506" s="379" t="s">
        <v>126</v>
      </c>
      <c r="N506" s="380" t="s">
        <v>317</v>
      </c>
      <c r="O506" s="381">
        <v>1</v>
      </c>
      <c r="P506" s="382">
        <v>42874</v>
      </c>
      <c r="Q506" s="382">
        <v>43063</v>
      </c>
      <c r="R506" s="383" t="str">
        <f t="shared" si="671"/>
        <v>CUMPLE</v>
      </c>
      <c r="S506" s="383">
        <f t="shared" si="672"/>
        <v>6</v>
      </c>
      <c r="T506" s="391">
        <v>3472491596</v>
      </c>
      <c r="U506" s="375">
        <f t="shared" si="673"/>
        <v>3472491596</v>
      </c>
      <c r="V506" s="392">
        <f t="shared" si="668"/>
        <v>4707.0781830973128</v>
      </c>
      <c r="W506" s="386">
        <f t="shared" si="674"/>
        <v>4707.0781830973128</v>
      </c>
      <c r="X506" s="375">
        <f t="shared" si="675"/>
        <v>4276502913.3766694</v>
      </c>
      <c r="Y506" s="379" t="s">
        <v>318</v>
      </c>
      <c r="Z506" s="379" t="str">
        <f t="shared" si="676"/>
        <v>CUMPLE</v>
      </c>
      <c r="AA506" s="383" t="str">
        <f t="shared" si="677"/>
        <v>CUMPLE</v>
      </c>
      <c r="AB506" s="387"/>
      <c r="AC506" s="967"/>
      <c r="AD506" s="969"/>
      <c r="AE506" s="383" t="str">
        <f t="shared" si="669"/>
        <v/>
      </c>
      <c r="AF506" s="388" t="str">
        <f t="shared" si="678"/>
        <v/>
      </c>
      <c r="AG506" s="388" t="str">
        <f t="shared" si="679"/>
        <v/>
      </c>
      <c r="AH506" s="393"/>
      <c r="AI506" s="973"/>
      <c r="AJ506" s="971"/>
    </row>
    <row r="507" spans="1:36" ht="33" x14ac:dyDescent="0.25">
      <c r="A507" s="988"/>
      <c r="B507" s="373"/>
      <c r="C507" s="220"/>
      <c r="D507" s="374"/>
      <c r="E507" s="375"/>
      <c r="F507" s="220"/>
      <c r="G507" s="376"/>
      <c r="H507" s="965"/>
      <c r="I507" s="967"/>
      <c r="J507" s="424" t="s">
        <v>849</v>
      </c>
      <c r="K507" s="380">
        <v>20</v>
      </c>
      <c r="L507" s="443" t="s">
        <v>860</v>
      </c>
      <c r="M507" s="379" t="s">
        <v>126</v>
      </c>
      <c r="N507" s="380" t="s">
        <v>317</v>
      </c>
      <c r="O507" s="381">
        <v>1</v>
      </c>
      <c r="P507" s="382">
        <v>42831</v>
      </c>
      <c r="Q507" s="382">
        <v>43215</v>
      </c>
      <c r="R507" s="383" t="str">
        <f t="shared" si="671"/>
        <v>CUMPLE</v>
      </c>
      <c r="S507" s="383">
        <f t="shared" si="672"/>
        <v>13</v>
      </c>
      <c r="T507" s="391">
        <v>19337601243</v>
      </c>
      <c r="U507" s="375">
        <f t="shared" si="673"/>
        <v>19337601243</v>
      </c>
      <c r="V507" s="392">
        <f t="shared" si="668"/>
        <v>26212.763489251298</v>
      </c>
      <c r="W507" s="386">
        <f t="shared" si="674"/>
        <v>24752.383055442489</v>
      </c>
      <c r="X507" s="375">
        <f t="shared" si="675"/>
        <v>22488183567.828941</v>
      </c>
      <c r="Y507" s="379" t="s">
        <v>276</v>
      </c>
      <c r="Z507" s="379" t="str">
        <f t="shared" si="676"/>
        <v>CUMPLE</v>
      </c>
      <c r="AA507" s="383" t="str">
        <f t="shared" si="677"/>
        <v>NO CUMPLE</v>
      </c>
      <c r="AB507" s="387"/>
      <c r="AC507" s="967"/>
      <c r="AD507" s="969"/>
      <c r="AE507" s="383" t="str">
        <f t="shared" si="669"/>
        <v/>
      </c>
      <c r="AF507" s="388" t="str">
        <f t="shared" si="678"/>
        <v/>
      </c>
      <c r="AG507" s="388" t="str">
        <f t="shared" si="679"/>
        <v/>
      </c>
      <c r="AH507" s="393"/>
      <c r="AI507" s="973"/>
      <c r="AJ507" s="971"/>
    </row>
    <row r="508" spans="1:36" ht="33" x14ac:dyDescent="0.25">
      <c r="A508" s="988"/>
      <c r="B508" s="373"/>
      <c r="C508" s="220"/>
      <c r="D508" s="374"/>
      <c r="E508" s="375"/>
      <c r="F508" s="220" t="str">
        <f>IF(Proponentes!D315&gt;0,Proponentes!D315,"")</f>
        <v/>
      </c>
      <c r="G508" s="376" t="str">
        <f>IF(Proponentes!F315&gt;0,Proponentes!F315,"")</f>
        <v/>
      </c>
      <c r="H508" s="965"/>
      <c r="I508" s="967"/>
      <c r="J508" s="424" t="s">
        <v>807</v>
      </c>
      <c r="K508" s="378">
        <v>21</v>
      </c>
      <c r="L508" s="443" t="s">
        <v>861</v>
      </c>
      <c r="M508" s="379" t="s">
        <v>126</v>
      </c>
      <c r="N508" s="380" t="s">
        <v>317</v>
      </c>
      <c r="O508" s="381">
        <v>1</v>
      </c>
      <c r="P508" s="382">
        <v>42917</v>
      </c>
      <c r="Q508" s="339">
        <v>43404</v>
      </c>
      <c r="R508" s="383" t="str">
        <f t="shared" ref="R508:R515" si="680">IF(Q508&lt;&gt;"",IF(P508&gt;0,IF(P508&gt;=$P$18,IF(Q508&lt;=$Q$18,"CUMPLE","NO CUMPLE"),"NO CUMPLE"),""),"")</f>
        <v>CUMPLE</v>
      </c>
      <c r="S508" s="383">
        <f t="shared" ref="S508:S515" si="681">IF(P508&gt;0,ROUND(((YEAR(Q508)-YEAR($P508))*12)+(MONTH(Q508)-MONTH($P508))+((DAY(Q508)-DAY($P508)+1)/30),0),"")</f>
        <v>16</v>
      </c>
      <c r="T508" s="391">
        <v>3479909701</v>
      </c>
      <c r="U508" s="375">
        <f t="shared" ref="U508:U515" si="682">IF(T508&gt;0,T508*O508,"")</f>
        <v>3479909701</v>
      </c>
      <c r="V508" s="392">
        <f t="shared" si="668"/>
        <v>4717.1336718551966</v>
      </c>
      <c r="W508" s="386">
        <f t="shared" ref="W508:W515" si="683">IF(R508="CUMPLE",IFERROR(U508/VLOOKUP(YEAR(Q508),$AQ$3:$AR$13,2,FALSE),""),"")</f>
        <v>4454.330029619503</v>
      </c>
      <c r="X508" s="375">
        <f t="shared" ref="X508:X515" si="684">IFERROR(W508*$AR$13,"")</f>
        <v>4046874644.4900885</v>
      </c>
      <c r="Y508" s="379" t="s">
        <v>318</v>
      </c>
      <c r="Z508" s="379" t="str">
        <f t="shared" ref="Z508:Z515" si="685">IF(T508&gt;0,IF(X508&gt;=$Z$18,"CUMPLE","NO CUMPLE"),"")</f>
        <v>CUMPLE</v>
      </c>
      <c r="AA508" s="383" t="str">
        <f t="shared" ref="AA508:AA515" si="686">IF(N508&gt;0,IF(N508="CUMPLE",IF(R508="CUMPLE",IF(Y508="INCLUIDA",IF(Z508="CUMPLE","CUMPLE","NO CUMPLE"),"NO CUMPLE"),"NO CUMPLE"),"NO CUMPLE"),"")</f>
        <v>CUMPLE</v>
      </c>
      <c r="AB508" s="387"/>
      <c r="AC508" s="967"/>
      <c r="AD508" s="969"/>
      <c r="AE508" s="383" t="str">
        <f t="shared" si="669"/>
        <v/>
      </c>
      <c r="AF508" s="388" t="str">
        <f t="shared" si="678"/>
        <v/>
      </c>
      <c r="AG508" s="388" t="str">
        <f t="shared" si="679"/>
        <v/>
      </c>
      <c r="AH508" s="393"/>
      <c r="AI508" s="973"/>
      <c r="AJ508" s="971"/>
    </row>
    <row r="509" spans="1:36" ht="33" x14ac:dyDescent="0.25">
      <c r="A509" s="988"/>
      <c r="B509" s="373"/>
      <c r="C509" s="220"/>
      <c r="D509" s="374"/>
      <c r="E509" s="375"/>
      <c r="F509" s="220" t="str">
        <f>IF(Proponentes!D316&gt;0,Proponentes!D316,"")</f>
        <v/>
      </c>
      <c r="G509" s="376" t="str">
        <f>IF(Proponentes!F316&gt;0,Proponentes!F316,"")</f>
        <v/>
      </c>
      <c r="H509" s="965"/>
      <c r="I509" s="967"/>
      <c r="J509" s="424" t="s">
        <v>849</v>
      </c>
      <c r="K509" s="380">
        <v>22</v>
      </c>
      <c r="L509" s="443" t="s">
        <v>862</v>
      </c>
      <c r="M509" s="379" t="s">
        <v>126</v>
      </c>
      <c r="N509" s="380" t="s">
        <v>317</v>
      </c>
      <c r="O509" s="381">
        <v>0.5</v>
      </c>
      <c r="P509" s="382">
        <v>42644</v>
      </c>
      <c r="Q509" s="382">
        <v>43434</v>
      </c>
      <c r="R509" s="383" t="str">
        <f t="shared" si="680"/>
        <v>CUMPLE</v>
      </c>
      <c r="S509" s="383">
        <f t="shared" si="681"/>
        <v>26</v>
      </c>
      <c r="T509" s="391">
        <v>43913563218</v>
      </c>
      <c r="U509" s="375">
        <f t="shared" si="682"/>
        <v>21956781609</v>
      </c>
      <c r="V509" s="392">
        <f t="shared" si="668"/>
        <v>31846.57680196677</v>
      </c>
      <c r="W509" s="386">
        <f t="shared" si="683"/>
        <v>28104.968254394924</v>
      </c>
      <c r="X509" s="375">
        <f>IFERROR(W509*$AR$13,"")</f>
        <v>25534094388.292404</v>
      </c>
      <c r="Y509" s="379" t="s">
        <v>276</v>
      </c>
      <c r="Z509" s="379" t="str">
        <f t="shared" si="685"/>
        <v>CUMPLE</v>
      </c>
      <c r="AA509" s="383" t="str">
        <f t="shared" si="686"/>
        <v>NO CUMPLE</v>
      </c>
      <c r="AB509" s="387"/>
      <c r="AC509" s="967"/>
      <c r="AD509" s="969"/>
      <c r="AE509" s="383" t="str">
        <f t="shared" si="669"/>
        <v/>
      </c>
      <c r="AF509" s="388" t="str">
        <f t="shared" si="678"/>
        <v/>
      </c>
      <c r="AG509" s="388" t="str">
        <f t="shared" si="679"/>
        <v/>
      </c>
      <c r="AH509" s="393"/>
      <c r="AI509" s="973"/>
      <c r="AJ509" s="971"/>
    </row>
    <row r="510" spans="1:36" ht="33" x14ac:dyDescent="0.25">
      <c r="A510" s="988"/>
      <c r="B510" s="373"/>
      <c r="C510" s="220"/>
      <c r="D510" s="374"/>
      <c r="E510" s="375"/>
      <c r="F510" s="220" t="str">
        <f>IF(Proponentes!D317&gt;0,Proponentes!D317,"")</f>
        <v/>
      </c>
      <c r="G510" s="376" t="str">
        <f>IF(Proponentes!F317&gt;0,Proponentes!F317,"")</f>
        <v/>
      </c>
      <c r="H510" s="965"/>
      <c r="I510" s="967"/>
      <c r="J510" s="424" t="s">
        <v>863</v>
      </c>
      <c r="K510" s="378">
        <v>23</v>
      </c>
      <c r="L510" s="443" t="s">
        <v>864</v>
      </c>
      <c r="M510" s="379" t="s">
        <v>126</v>
      </c>
      <c r="N510" s="380" t="s">
        <v>317</v>
      </c>
      <c r="O510" s="381">
        <v>0.6</v>
      </c>
      <c r="P510" s="382">
        <v>43221</v>
      </c>
      <c r="Q510" s="382">
        <v>43585</v>
      </c>
      <c r="R510" s="383" t="str">
        <f t="shared" si="680"/>
        <v>CUMPLE</v>
      </c>
      <c r="S510" s="383">
        <f t="shared" si="681"/>
        <v>12</v>
      </c>
      <c r="T510" s="391">
        <v>11433527577</v>
      </c>
      <c r="U510" s="375">
        <f t="shared" si="682"/>
        <v>6860116546.1999998</v>
      </c>
      <c r="V510" s="392">
        <f t="shared" si="668"/>
        <v>8781.0390969763521</v>
      </c>
      <c r="W510" s="386">
        <f t="shared" si="683"/>
        <v>8284.0043498736886</v>
      </c>
      <c r="X510" s="375">
        <f t="shared" si="684"/>
        <v>7526233335.9733429</v>
      </c>
      <c r="Y510" s="379" t="s">
        <v>318</v>
      </c>
      <c r="Z510" s="379" t="str">
        <f t="shared" si="685"/>
        <v>CUMPLE</v>
      </c>
      <c r="AA510" s="383" t="str">
        <f t="shared" si="686"/>
        <v>CUMPLE</v>
      </c>
      <c r="AB510" s="387"/>
      <c r="AC510" s="967"/>
      <c r="AD510" s="969"/>
      <c r="AE510" s="383" t="str">
        <f t="shared" si="669"/>
        <v/>
      </c>
      <c r="AF510" s="388" t="str">
        <f t="shared" si="678"/>
        <v/>
      </c>
      <c r="AG510" s="388" t="str">
        <f t="shared" si="679"/>
        <v/>
      </c>
      <c r="AH510" s="393"/>
      <c r="AI510" s="973"/>
      <c r="AJ510" s="971"/>
    </row>
    <row r="511" spans="1:36" ht="33" x14ac:dyDescent="0.25">
      <c r="A511" s="988"/>
      <c r="B511" s="373"/>
      <c r="C511" s="220"/>
      <c r="D511" s="374"/>
      <c r="E511" s="375"/>
      <c r="F511" s="220" t="str">
        <f>IF(Proponentes!D318&gt;0,Proponentes!D318,"")</f>
        <v/>
      </c>
      <c r="G511" s="376" t="str">
        <f>IF(Proponentes!F318&gt;0,Proponentes!F318,"")</f>
        <v/>
      </c>
      <c r="H511" s="965"/>
      <c r="I511" s="967"/>
      <c r="J511" s="424" t="s">
        <v>865</v>
      </c>
      <c r="K511" s="380">
        <v>24</v>
      </c>
      <c r="L511" s="443" t="s">
        <v>866</v>
      </c>
      <c r="M511" s="379" t="s">
        <v>126</v>
      </c>
      <c r="N511" s="380" t="s">
        <v>317</v>
      </c>
      <c r="O511" s="381">
        <v>1</v>
      </c>
      <c r="P511" s="382">
        <v>42593</v>
      </c>
      <c r="Q511" s="382">
        <v>43312</v>
      </c>
      <c r="R511" s="383" t="str">
        <f t="shared" si="680"/>
        <v>CUMPLE</v>
      </c>
      <c r="S511" s="383">
        <f t="shared" si="681"/>
        <v>24</v>
      </c>
      <c r="T511" s="391">
        <v>6439469238</v>
      </c>
      <c r="U511" s="375">
        <f t="shared" si="682"/>
        <v>6439469238</v>
      </c>
      <c r="V511" s="392">
        <f t="shared" si="668"/>
        <v>9339.9413130661178</v>
      </c>
      <c r="W511" s="386">
        <f t="shared" si="683"/>
        <v>8242.6050289154955</v>
      </c>
      <c r="X511" s="375">
        <f t="shared" si="684"/>
        <v>7488620976.5004797</v>
      </c>
      <c r="Y511" s="379" t="s">
        <v>276</v>
      </c>
      <c r="Z511" s="379" t="str">
        <f t="shared" si="685"/>
        <v>CUMPLE</v>
      </c>
      <c r="AA511" s="383" t="str">
        <f t="shared" si="686"/>
        <v>NO CUMPLE</v>
      </c>
      <c r="AB511" s="387"/>
      <c r="AC511" s="967"/>
      <c r="AD511" s="969"/>
      <c r="AE511" s="383" t="str">
        <f t="shared" si="669"/>
        <v/>
      </c>
      <c r="AF511" s="388" t="str">
        <f t="shared" si="678"/>
        <v/>
      </c>
      <c r="AG511" s="388" t="str">
        <f t="shared" si="679"/>
        <v/>
      </c>
      <c r="AH511" s="393"/>
      <c r="AI511" s="973"/>
      <c r="AJ511" s="971"/>
    </row>
    <row r="512" spans="1:36" ht="49.5" x14ac:dyDescent="0.25">
      <c r="A512" s="988"/>
      <c r="B512" s="373"/>
      <c r="C512" s="220"/>
      <c r="D512" s="374"/>
      <c r="E512" s="375"/>
      <c r="F512" s="220" t="str">
        <f>IF(Proponentes!D319&gt;0,Proponentes!D319,"")</f>
        <v/>
      </c>
      <c r="G512" s="376" t="str">
        <f>IF(Proponentes!F319&gt;0,Proponentes!F319,"")</f>
        <v/>
      </c>
      <c r="H512" s="965"/>
      <c r="I512" s="967"/>
      <c r="J512" s="389" t="s">
        <v>863</v>
      </c>
      <c r="K512" s="378">
        <v>25</v>
      </c>
      <c r="L512" s="442" t="s">
        <v>867</v>
      </c>
      <c r="M512" s="379" t="s">
        <v>126</v>
      </c>
      <c r="N512" s="380" t="s">
        <v>317</v>
      </c>
      <c r="O512" s="381">
        <v>0.5</v>
      </c>
      <c r="P512" s="382">
        <v>43191</v>
      </c>
      <c r="Q512" s="382">
        <v>43631</v>
      </c>
      <c r="R512" s="383" t="str">
        <f t="shared" si="680"/>
        <v>CUMPLE</v>
      </c>
      <c r="S512" s="383">
        <f t="shared" si="681"/>
        <v>15</v>
      </c>
      <c r="T512" s="391">
        <v>7566142518</v>
      </c>
      <c r="U512" s="375">
        <f t="shared" si="682"/>
        <v>3783071259</v>
      </c>
      <c r="V512" s="392">
        <f t="shared" si="668"/>
        <v>4842.3807974993661</v>
      </c>
      <c r="W512" s="386">
        <f t="shared" si="683"/>
        <v>4568.2866397944254</v>
      </c>
      <c r="X512" s="375">
        <f t="shared" si="684"/>
        <v>4150407187.7058702</v>
      </c>
      <c r="Y512" s="379" t="s">
        <v>318</v>
      </c>
      <c r="Z512" s="379" t="str">
        <f t="shared" si="685"/>
        <v>CUMPLE</v>
      </c>
      <c r="AA512" s="383" t="str">
        <f t="shared" si="686"/>
        <v>CUMPLE</v>
      </c>
      <c r="AB512" s="387"/>
      <c r="AC512" s="967"/>
      <c r="AD512" s="969"/>
      <c r="AE512" s="383" t="str">
        <f t="shared" si="669"/>
        <v/>
      </c>
      <c r="AF512" s="388" t="str">
        <f t="shared" si="678"/>
        <v/>
      </c>
      <c r="AG512" s="388" t="str">
        <f t="shared" si="679"/>
        <v/>
      </c>
      <c r="AH512" s="393"/>
      <c r="AI512" s="973"/>
      <c r="AJ512" s="971"/>
    </row>
    <row r="513" spans="1:36" ht="33" x14ac:dyDescent="0.25">
      <c r="A513" s="988"/>
      <c r="B513" s="373"/>
      <c r="C513" s="220"/>
      <c r="D513" s="374"/>
      <c r="E513" s="375"/>
      <c r="F513" s="220" t="str">
        <f>IF(Proponentes!D320&gt;0,Proponentes!D320,"")</f>
        <v/>
      </c>
      <c r="G513" s="376" t="str">
        <f>IF(Proponentes!F320&gt;0,Proponentes!F320,"")</f>
        <v/>
      </c>
      <c r="H513" s="965"/>
      <c r="I513" s="967"/>
      <c r="J513" s="389" t="s">
        <v>332</v>
      </c>
      <c r="K513" s="380">
        <v>26</v>
      </c>
      <c r="L513" s="442" t="s">
        <v>868</v>
      </c>
      <c r="M513" s="379" t="s">
        <v>126</v>
      </c>
      <c r="N513" s="380" t="s">
        <v>317</v>
      </c>
      <c r="O513" s="381">
        <v>1</v>
      </c>
      <c r="P513" s="382">
        <v>42846</v>
      </c>
      <c r="Q513" s="446">
        <v>43555</v>
      </c>
      <c r="R513" s="383" t="str">
        <f t="shared" si="680"/>
        <v>CUMPLE</v>
      </c>
      <c r="S513" s="383">
        <f t="shared" si="681"/>
        <v>23</v>
      </c>
      <c r="T513" s="391">
        <v>4298818824</v>
      </c>
      <c r="U513" s="375">
        <f t="shared" si="682"/>
        <v>4298818824</v>
      </c>
      <c r="V513" s="392">
        <f t="shared" si="668"/>
        <v>5827.1923027393977</v>
      </c>
      <c r="W513" s="386">
        <f t="shared" si="683"/>
        <v>5191.0829207502329</v>
      </c>
      <c r="X513" s="375">
        <f t="shared" si="684"/>
        <v>4716233801.657526</v>
      </c>
      <c r="Y513" s="379" t="s">
        <v>276</v>
      </c>
      <c r="Z513" s="379" t="str">
        <f t="shared" si="685"/>
        <v>CUMPLE</v>
      </c>
      <c r="AA513" s="383" t="str">
        <f t="shared" si="686"/>
        <v>NO CUMPLE</v>
      </c>
      <c r="AB513" s="387"/>
      <c r="AC513" s="967"/>
      <c r="AD513" s="969"/>
      <c r="AE513" s="383" t="str">
        <f t="shared" si="669"/>
        <v/>
      </c>
      <c r="AF513" s="388" t="str">
        <f t="shared" si="678"/>
        <v/>
      </c>
      <c r="AG513" s="388" t="str">
        <f t="shared" si="679"/>
        <v/>
      </c>
      <c r="AH513" s="393"/>
      <c r="AI513" s="973"/>
      <c r="AJ513" s="971"/>
    </row>
    <row r="514" spans="1:36" ht="82.5" x14ac:dyDescent="0.25">
      <c r="A514" s="988"/>
      <c r="B514" s="373"/>
      <c r="C514" s="220"/>
      <c r="D514" s="374"/>
      <c r="E514" s="375"/>
      <c r="F514" s="220" t="str">
        <f>IF(Proponentes!D321&gt;0,Proponentes!D321,"")</f>
        <v/>
      </c>
      <c r="G514" s="376" t="str">
        <f>IF(Proponentes!F321&gt;0,Proponentes!F321,"")</f>
        <v/>
      </c>
      <c r="H514" s="965"/>
      <c r="I514" s="967"/>
      <c r="J514" s="389" t="s">
        <v>332</v>
      </c>
      <c r="K514" s="378">
        <v>27</v>
      </c>
      <c r="L514" s="442" t="s">
        <v>869</v>
      </c>
      <c r="M514" s="379" t="s">
        <v>130</v>
      </c>
      <c r="N514" s="380" t="s">
        <v>317</v>
      </c>
      <c r="O514" s="381">
        <v>1</v>
      </c>
      <c r="P514" s="382">
        <v>41045</v>
      </c>
      <c r="Q514" s="382">
        <v>41386</v>
      </c>
      <c r="R514" s="383" t="str">
        <f t="shared" si="680"/>
        <v>CUMPLE</v>
      </c>
      <c r="S514" s="383">
        <f t="shared" si="681"/>
        <v>11</v>
      </c>
      <c r="T514" s="391">
        <f>5262000000+441066666+1323200000+661600000</f>
        <v>7687866666</v>
      </c>
      <c r="U514" s="375">
        <f t="shared" si="682"/>
        <v>7687866666</v>
      </c>
      <c r="V514" s="392">
        <f t="shared" si="668"/>
        <v>13566.025526733722</v>
      </c>
      <c r="W514" s="386">
        <f t="shared" si="683"/>
        <v>13041.334463104326</v>
      </c>
      <c r="X514" s="375">
        <f t="shared" si="684"/>
        <v>11848391434.426321</v>
      </c>
      <c r="Y514" s="379" t="s">
        <v>318</v>
      </c>
      <c r="Z514" s="379" t="str">
        <f t="shared" si="685"/>
        <v>CUMPLE</v>
      </c>
      <c r="AA514" s="383" t="str">
        <f t="shared" si="686"/>
        <v>CUMPLE</v>
      </c>
      <c r="AB514" s="387"/>
      <c r="AC514" s="967"/>
      <c r="AD514" s="969"/>
      <c r="AE514" s="383" t="str">
        <f t="shared" si="669"/>
        <v/>
      </c>
      <c r="AF514" s="388" t="str">
        <f t="shared" si="678"/>
        <v/>
      </c>
      <c r="AG514" s="388" t="str">
        <f t="shared" si="679"/>
        <v/>
      </c>
      <c r="AH514" s="393"/>
      <c r="AI514" s="973"/>
      <c r="AJ514" s="971"/>
    </row>
    <row r="515" spans="1:36" ht="82.5" x14ac:dyDescent="0.25">
      <c r="A515" s="988"/>
      <c r="B515" s="373"/>
      <c r="C515" s="220"/>
      <c r="D515" s="374"/>
      <c r="E515" s="375"/>
      <c r="F515" s="220" t="str">
        <f>IF(Proponentes!D322&gt;0,Proponentes!D322,"")</f>
        <v/>
      </c>
      <c r="G515" s="376" t="str">
        <f>IF(Proponentes!F322&gt;0,Proponentes!F322,"")</f>
        <v/>
      </c>
      <c r="H515" s="965"/>
      <c r="I515" s="967"/>
      <c r="J515" s="389" t="s">
        <v>332</v>
      </c>
      <c r="K515" s="380">
        <v>28</v>
      </c>
      <c r="L515" s="442" t="s">
        <v>870</v>
      </c>
      <c r="M515" s="379" t="s">
        <v>130</v>
      </c>
      <c r="N515" s="380" t="s">
        <v>317</v>
      </c>
      <c r="O515" s="381">
        <v>1</v>
      </c>
      <c r="P515" s="382">
        <v>41450</v>
      </c>
      <c r="Q515" s="382">
        <v>41748</v>
      </c>
      <c r="R515" s="383" t="str">
        <f t="shared" si="680"/>
        <v>CUMPLE</v>
      </c>
      <c r="S515" s="383">
        <f t="shared" si="681"/>
        <v>10</v>
      </c>
      <c r="T515" s="391">
        <v>8763389433</v>
      </c>
      <c r="U515" s="375">
        <f t="shared" si="682"/>
        <v>8763389433</v>
      </c>
      <c r="V515" s="392">
        <f t="shared" si="668"/>
        <v>14865.800564885496</v>
      </c>
      <c r="W515" s="386">
        <f t="shared" si="683"/>
        <v>14226.281547077922</v>
      </c>
      <c r="X515" s="375">
        <f t="shared" si="684"/>
        <v>12924946668.840517</v>
      </c>
      <c r="Y515" s="379" t="s">
        <v>318</v>
      </c>
      <c r="Z515" s="379" t="str">
        <f t="shared" si="685"/>
        <v>CUMPLE</v>
      </c>
      <c r="AA515" s="383" t="str">
        <f t="shared" si="686"/>
        <v>CUMPLE</v>
      </c>
      <c r="AB515" s="387"/>
      <c r="AC515" s="967"/>
      <c r="AD515" s="969"/>
      <c r="AE515" s="383" t="str">
        <f t="shared" si="669"/>
        <v/>
      </c>
      <c r="AF515" s="388" t="str">
        <f t="shared" si="678"/>
        <v/>
      </c>
      <c r="AG515" s="388" t="str">
        <f t="shared" si="679"/>
        <v/>
      </c>
      <c r="AH515" s="393"/>
      <c r="AI515" s="973"/>
      <c r="AJ515" s="971"/>
    </row>
    <row r="516" spans="1:36" ht="82.5" x14ac:dyDescent="0.25">
      <c r="A516" s="988"/>
      <c r="B516" s="373"/>
      <c r="C516" s="220"/>
      <c r="D516" s="374"/>
      <c r="E516" s="375"/>
      <c r="F516" s="220" t="str">
        <f>IF(Proponentes!D323&gt;0,Proponentes!D323,"")</f>
        <v/>
      </c>
      <c r="G516" s="376" t="str">
        <f>IF(Proponentes!F323&gt;0,Proponentes!F323,"")</f>
        <v/>
      </c>
      <c r="H516" s="965"/>
      <c r="I516" s="967"/>
      <c r="J516" s="389" t="s">
        <v>332</v>
      </c>
      <c r="K516" s="378">
        <v>29</v>
      </c>
      <c r="L516" s="442" t="s">
        <v>871</v>
      </c>
      <c r="M516" s="379" t="s">
        <v>130</v>
      </c>
      <c r="N516" s="380" t="s">
        <v>317</v>
      </c>
      <c r="O516" s="381">
        <v>1</v>
      </c>
      <c r="P516" s="382">
        <v>41934</v>
      </c>
      <c r="Q516" s="382">
        <v>42040</v>
      </c>
      <c r="R516" s="383" t="str">
        <f t="shared" ref="R516:R523" si="687">IF(Q516&lt;&gt;"",IF(P516&gt;0,IF(P516&gt;=$P$18,IF(Q516&lt;=$Q$18,"CUMPLE","NO CUMPLE"),"NO CUMPLE"),""),"")</f>
        <v>CUMPLE</v>
      </c>
      <c r="S516" s="383">
        <f t="shared" ref="S516:S523" si="688">IF(P516&gt;0,ROUND(((YEAR(Q516)-YEAR($P516))*12)+(MONTH(Q516)-MONTH($P516))+((DAY(Q516)-DAY($P516)+1)/30),0),"")</f>
        <v>3</v>
      </c>
      <c r="T516" s="391">
        <v>3254002623</v>
      </c>
      <c r="U516" s="375">
        <f t="shared" ref="U516:U523" si="689">IF(T516&gt;0,T516*O516,"")</f>
        <v>3254002623</v>
      </c>
      <c r="V516" s="392">
        <f t="shared" si="668"/>
        <v>5282.4717905844154</v>
      </c>
      <c r="W516" s="386">
        <f t="shared" ref="W516:W523" si="690">IF(R516="CUMPLE",IFERROR(U516/VLOOKUP(YEAR(Q516),$AQ$3:$AR$13,2,FALSE),""),"")</f>
        <v>5050.0545091953127</v>
      </c>
      <c r="X516" s="375">
        <f t="shared" ref="X516:X523" si="691">IFERROR(W516*$AR$13,"")</f>
        <v>4588105823.0211811</v>
      </c>
      <c r="Y516" s="379" t="s">
        <v>318</v>
      </c>
      <c r="Z516" s="379" t="str">
        <f t="shared" ref="Z516:Z523" si="692">IF(T516&gt;0,IF(X516&gt;=$Z$18,"CUMPLE","NO CUMPLE"),"")</f>
        <v>CUMPLE</v>
      </c>
      <c r="AA516" s="383" t="str">
        <f t="shared" ref="AA516:AA523" si="693">IF(N516&gt;0,IF(N516="CUMPLE",IF(R516="CUMPLE",IF(Y516="INCLUIDA",IF(Z516="CUMPLE","CUMPLE","NO CUMPLE"),"NO CUMPLE"),"NO CUMPLE"),"NO CUMPLE"),"")</f>
        <v>CUMPLE</v>
      </c>
      <c r="AB516" s="387"/>
      <c r="AC516" s="967"/>
      <c r="AD516" s="969"/>
      <c r="AE516" s="383" t="str">
        <f t="shared" si="669"/>
        <v/>
      </c>
      <c r="AF516" s="388" t="str">
        <f t="shared" si="678"/>
        <v/>
      </c>
      <c r="AG516" s="388" t="str">
        <f t="shared" si="679"/>
        <v/>
      </c>
      <c r="AH516" s="393"/>
      <c r="AI516" s="973"/>
      <c r="AJ516" s="971"/>
    </row>
    <row r="517" spans="1:36" ht="82.5" x14ac:dyDescent="0.25">
      <c r="A517" s="988"/>
      <c r="B517" s="373"/>
      <c r="C517" s="220"/>
      <c r="D517" s="374"/>
      <c r="E517" s="375"/>
      <c r="F517" s="220" t="str">
        <f>IF(Proponentes!D324&gt;0,Proponentes!D324,"")</f>
        <v/>
      </c>
      <c r="G517" s="376" t="str">
        <f>IF(Proponentes!F324&gt;0,Proponentes!F324,"")</f>
        <v/>
      </c>
      <c r="H517" s="965"/>
      <c r="I517" s="967"/>
      <c r="J517" s="389" t="s">
        <v>744</v>
      </c>
      <c r="K517" s="380">
        <v>30</v>
      </c>
      <c r="L517" s="442" t="s">
        <v>872</v>
      </c>
      <c r="M517" s="379" t="s">
        <v>130</v>
      </c>
      <c r="N517" s="380" t="s">
        <v>317</v>
      </c>
      <c r="O517" s="381">
        <v>1</v>
      </c>
      <c r="P517" s="382">
        <v>42466</v>
      </c>
      <c r="Q517" s="382">
        <v>42869</v>
      </c>
      <c r="R517" s="383" t="str">
        <f t="shared" si="687"/>
        <v>CUMPLE</v>
      </c>
      <c r="S517" s="383">
        <f t="shared" si="688"/>
        <v>13</v>
      </c>
      <c r="T517" s="391">
        <v>3771924480</v>
      </c>
      <c r="U517" s="375">
        <f t="shared" si="689"/>
        <v>3771924480</v>
      </c>
      <c r="V517" s="392">
        <f t="shared" si="668"/>
        <v>5470.8784184609585</v>
      </c>
      <c r="W517" s="386">
        <f t="shared" si="690"/>
        <v>5112.9694449226463</v>
      </c>
      <c r="X517" s="375">
        <f t="shared" si="691"/>
        <v>4645265677.9177923</v>
      </c>
      <c r="Y517" s="379" t="s">
        <v>318</v>
      </c>
      <c r="Z517" s="379" t="str">
        <f t="shared" si="692"/>
        <v>CUMPLE</v>
      </c>
      <c r="AA517" s="383" t="str">
        <f t="shared" si="693"/>
        <v>CUMPLE</v>
      </c>
      <c r="AB517" s="387"/>
      <c r="AC517" s="967"/>
      <c r="AD517" s="969"/>
      <c r="AE517" s="383" t="str">
        <f t="shared" si="669"/>
        <v/>
      </c>
      <c r="AF517" s="388" t="str">
        <f t="shared" si="678"/>
        <v/>
      </c>
      <c r="AG517" s="388" t="str">
        <f t="shared" si="679"/>
        <v/>
      </c>
      <c r="AH517" s="393"/>
      <c r="AI517" s="973"/>
      <c r="AJ517" s="971"/>
    </row>
    <row r="518" spans="1:36" ht="82.5" x14ac:dyDescent="0.25">
      <c r="A518" s="988"/>
      <c r="B518" s="373"/>
      <c r="C518" s="220"/>
      <c r="D518" s="374"/>
      <c r="E518" s="375"/>
      <c r="F518" s="220" t="str">
        <f>IF(Proponentes!D325&gt;0,Proponentes!D325,"")</f>
        <v/>
      </c>
      <c r="G518" s="376" t="str">
        <f>IF(Proponentes!F325&gt;0,Proponentes!F325,"")</f>
        <v/>
      </c>
      <c r="H518" s="965"/>
      <c r="I518" s="967"/>
      <c r="J518" s="389" t="s">
        <v>332</v>
      </c>
      <c r="K518" s="378">
        <v>31</v>
      </c>
      <c r="L518" s="442" t="s">
        <v>873</v>
      </c>
      <c r="M518" s="379" t="s">
        <v>130</v>
      </c>
      <c r="N518" s="380" t="s">
        <v>317</v>
      </c>
      <c r="O518" s="381">
        <v>1</v>
      </c>
      <c r="P518" s="382">
        <v>42111</v>
      </c>
      <c r="Q518" s="382">
        <v>43100</v>
      </c>
      <c r="R518" s="383" t="str">
        <f t="shared" si="687"/>
        <v>CUMPLE</v>
      </c>
      <c r="S518" s="383">
        <f t="shared" si="688"/>
        <v>33</v>
      </c>
      <c r="T518" s="391">
        <v>2342223551</v>
      </c>
      <c r="U518" s="375">
        <f t="shared" si="689"/>
        <v>2342223551</v>
      </c>
      <c r="V518" s="392">
        <f t="shared" si="668"/>
        <v>3635.0175386047954</v>
      </c>
      <c r="W518" s="386">
        <f t="shared" si="690"/>
        <v>3174.9621480865967</v>
      </c>
      <c r="X518" s="375">
        <f t="shared" si="691"/>
        <v>2884535660.5525231</v>
      </c>
      <c r="Y518" s="379" t="s">
        <v>318</v>
      </c>
      <c r="Z518" s="379" t="str">
        <f t="shared" si="692"/>
        <v>CUMPLE</v>
      </c>
      <c r="AA518" s="383" t="str">
        <f t="shared" si="693"/>
        <v>CUMPLE</v>
      </c>
      <c r="AB518" s="387"/>
      <c r="AC518" s="967"/>
      <c r="AD518" s="969"/>
      <c r="AE518" s="383" t="str">
        <f t="shared" si="669"/>
        <v/>
      </c>
      <c r="AF518" s="388" t="str">
        <f t="shared" si="678"/>
        <v/>
      </c>
      <c r="AG518" s="388" t="str">
        <f t="shared" si="679"/>
        <v/>
      </c>
      <c r="AH518" s="393"/>
      <c r="AI518" s="973"/>
      <c r="AJ518" s="971"/>
    </row>
    <row r="519" spans="1:36" ht="82.5" x14ac:dyDescent="0.25">
      <c r="A519" s="988"/>
      <c r="B519" s="373"/>
      <c r="C519" s="220"/>
      <c r="D519" s="374"/>
      <c r="E519" s="375"/>
      <c r="F519" s="220"/>
      <c r="G519" s="376"/>
      <c r="H519" s="965"/>
      <c r="I519" s="967"/>
      <c r="J519" s="389" t="s">
        <v>332</v>
      </c>
      <c r="K519" s="380">
        <v>32</v>
      </c>
      <c r="L519" s="442" t="s">
        <v>874</v>
      </c>
      <c r="M519" s="379" t="s">
        <v>130</v>
      </c>
      <c r="N519" s="380" t="s">
        <v>317</v>
      </c>
      <c r="O519" s="381">
        <v>1</v>
      </c>
      <c r="P519" s="382">
        <v>42166</v>
      </c>
      <c r="Q519" s="382">
        <v>42481</v>
      </c>
      <c r="R519" s="383" t="str">
        <f t="shared" si="687"/>
        <v>CUMPLE</v>
      </c>
      <c r="S519" s="383">
        <f t="shared" si="688"/>
        <v>10</v>
      </c>
      <c r="T519" s="391">
        <v>5790000000</v>
      </c>
      <c r="U519" s="375">
        <f t="shared" si="689"/>
        <v>5790000000</v>
      </c>
      <c r="V519" s="392">
        <f t="shared" si="668"/>
        <v>8985.7996430511375</v>
      </c>
      <c r="W519" s="386">
        <f t="shared" si="690"/>
        <v>8397.9375013597692</v>
      </c>
      <c r="X519" s="375">
        <f t="shared" si="691"/>
        <v>7629744566.3603859</v>
      </c>
      <c r="Y519" s="379" t="s">
        <v>318</v>
      </c>
      <c r="Z519" s="379" t="str">
        <f t="shared" si="692"/>
        <v>CUMPLE</v>
      </c>
      <c r="AA519" s="383" t="str">
        <f t="shared" si="693"/>
        <v>CUMPLE</v>
      </c>
      <c r="AB519" s="387"/>
      <c r="AC519" s="967"/>
      <c r="AD519" s="969"/>
      <c r="AE519" s="383" t="str">
        <f t="shared" si="669"/>
        <v/>
      </c>
      <c r="AF519" s="388" t="str">
        <f t="shared" si="678"/>
        <v/>
      </c>
      <c r="AG519" s="388" t="str">
        <f t="shared" si="679"/>
        <v/>
      </c>
      <c r="AH519" s="393"/>
      <c r="AI519" s="973"/>
      <c r="AJ519" s="971"/>
    </row>
    <row r="520" spans="1:36" ht="82.5" x14ac:dyDescent="0.25">
      <c r="A520" s="988"/>
      <c r="B520" s="373"/>
      <c r="C520" s="220"/>
      <c r="D520" s="374"/>
      <c r="E520" s="375"/>
      <c r="F520" s="220"/>
      <c r="G520" s="376"/>
      <c r="H520" s="965"/>
      <c r="I520" s="967"/>
      <c r="J520" s="389" t="s">
        <v>332</v>
      </c>
      <c r="K520" s="378">
        <v>33</v>
      </c>
      <c r="L520" s="442" t="s">
        <v>875</v>
      </c>
      <c r="M520" s="379" t="s">
        <v>130</v>
      </c>
      <c r="N520" s="380" t="s">
        <v>317</v>
      </c>
      <c r="O520" s="381">
        <v>1</v>
      </c>
      <c r="P520" s="382">
        <v>41034</v>
      </c>
      <c r="Q520" s="382">
        <v>43070</v>
      </c>
      <c r="R520" s="383" t="str">
        <f t="shared" si="687"/>
        <v>CUMPLE</v>
      </c>
      <c r="S520" s="383">
        <f t="shared" si="688"/>
        <v>67</v>
      </c>
      <c r="T520" s="391">
        <v>6366308910</v>
      </c>
      <c r="U520" s="375">
        <f t="shared" si="689"/>
        <v>6366308910</v>
      </c>
      <c r="V520" s="392">
        <f t="shared" si="668"/>
        <v>11234.001958708312</v>
      </c>
      <c r="W520" s="386">
        <f t="shared" si="690"/>
        <v>8629.7440753025894</v>
      </c>
      <c r="X520" s="375">
        <f t="shared" si="691"/>
        <v>7840346865.7583599</v>
      </c>
      <c r="Y520" s="379" t="s">
        <v>318</v>
      </c>
      <c r="Z520" s="379" t="str">
        <f t="shared" si="692"/>
        <v>CUMPLE</v>
      </c>
      <c r="AA520" s="383" t="str">
        <f t="shared" si="693"/>
        <v>CUMPLE</v>
      </c>
      <c r="AB520" s="387"/>
      <c r="AC520" s="967"/>
      <c r="AD520" s="969"/>
      <c r="AE520" s="383" t="str">
        <f t="shared" si="669"/>
        <v/>
      </c>
      <c r="AF520" s="388" t="str">
        <f t="shared" si="678"/>
        <v/>
      </c>
      <c r="AG520" s="388" t="str">
        <f t="shared" si="679"/>
        <v/>
      </c>
      <c r="AH520" s="393"/>
      <c r="AI520" s="973"/>
      <c r="AJ520" s="971"/>
    </row>
    <row r="521" spans="1:36" ht="82.5" x14ac:dyDescent="0.25">
      <c r="A521" s="988"/>
      <c r="B521" s="373"/>
      <c r="C521" s="220"/>
      <c r="D521" s="374"/>
      <c r="E521" s="375"/>
      <c r="F521" s="220"/>
      <c r="G521" s="376"/>
      <c r="H521" s="965"/>
      <c r="I521" s="967"/>
      <c r="J521" s="389" t="s">
        <v>744</v>
      </c>
      <c r="K521" s="380">
        <v>34</v>
      </c>
      <c r="L521" s="442" t="s">
        <v>876</v>
      </c>
      <c r="M521" s="379" t="s">
        <v>130</v>
      </c>
      <c r="N521" s="380" t="s">
        <v>317</v>
      </c>
      <c r="O521" s="381">
        <v>1</v>
      </c>
      <c r="P521" s="382">
        <v>42887</v>
      </c>
      <c r="Q521" s="382">
        <v>43131</v>
      </c>
      <c r="R521" s="383" t="str">
        <f t="shared" si="687"/>
        <v>CUMPLE</v>
      </c>
      <c r="S521" s="383">
        <f t="shared" si="688"/>
        <v>8</v>
      </c>
      <c r="T521" s="391">
        <v>4012080909</v>
      </c>
      <c r="U521" s="375">
        <f t="shared" si="689"/>
        <v>4012080909</v>
      </c>
      <c r="V521" s="392">
        <f t="shared" si="668"/>
        <v>5438.5094948333845</v>
      </c>
      <c r="W521" s="386">
        <f t="shared" si="690"/>
        <v>5135.5161512053883</v>
      </c>
      <c r="X521" s="375">
        <f t="shared" si="691"/>
        <v>4665749946.7900267</v>
      </c>
      <c r="Y521" s="379" t="s">
        <v>318</v>
      </c>
      <c r="Z521" s="379" t="str">
        <f t="shared" si="692"/>
        <v>CUMPLE</v>
      </c>
      <c r="AA521" s="383" t="str">
        <f t="shared" si="693"/>
        <v>CUMPLE</v>
      </c>
      <c r="AB521" s="387"/>
      <c r="AC521" s="967"/>
      <c r="AD521" s="969"/>
      <c r="AE521" s="383" t="str">
        <f t="shared" si="669"/>
        <v/>
      </c>
      <c r="AF521" s="388" t="str">
        <f t="shared" si="678"/>
        <v/>
      </c>
      <c r="AG521" s="388" t="str">
        <f t="shared" si="679"/>
        <v/>
      </c>
      <c r="AH521" s="393"/>
      <c r="AI521" s="973"/>
      <c r="AJ521" s="971"/>
    </row>
    <row r="522" spans="1:36" ht="82.5" x14ac:dyDescent="0.25">
      <c r="A522" s="988"/>
      <c r="B522" s="373"/>
      <c r="C522" s="220"/>
      <c r="D522" s="374"/>
      <c r="E522" s="375"/>
      <c r="F522" s="220"/>
      <c r="G522" s="376"/>
      <c r="H522" s="965"/>
      <c r="I522" s="967"/>
      <c r="J522" s="389" t="s">
        <v>744</v>
      </c>
      <c r="K522" s="378">
        <v>35</v>
      </c>
      <c r="L522" s="442" t="s">
        <v>877</v>
      </c>
      <c r="M522" s="379" t="s">
        <v>130</v>
      </c>
      <c r="N522" s="380" t="s">
        <v>317</v>
      </c>
      <c r="O522" s="381">
        <v>1</v>
      </c>
      <c r="P522" s="382">
        <v>42870</v>
      </c>
      <c r="Q522" s="382">
        <v>43190</v>
      </c>
      <c r="R522" s="383" t="str">
        <f t="shared" si="687"/>
        <v>CUMPLE</v>
      </c>
      <c r="S522" s="383">
        <f t="shared" si="688"/>
        <v>11</v>
      </c>
      <c r="T522" s="391">
        <v>3174912535</v>
      </c>
      <c r="U522" s="375">
        <f t="shared" si="689"/>
        <v>3174912535</v>
      </c>
      <c r="V522" s="392">
        <f t="shared" si="668"/>
        <v>4303.6998401826177</v>
      </c>
      <c r="W522" s="386">
        <f t="shared" si="690"/>
        <v>4063.9296594397129</v>
      </c>
      <c r="X522" s="375">
        <f t="shared" si="691"/>
        <v>3692185757.7721248</v>
      </c>
      <c r="Y522" s="379" t="s">
        <v>318</v>
      </c>
      <c r="Z522" s="379" t="str">
        <f t="shared" si="692"/>
        <v>CUMPLE</v>
      </c>
      <c r="AA522" s="383" t="str">
        <f t="shared" si="693"/>
        <v>CUMPLE</v>
      </c>
      <c r="AB522" s="387"/>
      <c r="AC522" s="967"/>
      <c r="AD522" s="969"/>
      <c r="AE522" s="383" t="str">
        <f t="shared" si="669"/>
        <v/>
      </c>
      <c r="AF522" s="388" t="str">
        <f t="shared" si="678"/>
        <v/>
      </c>
      <c r="AG522" s="388" t="str">
        <f t="shared" si="679"/>
        <v/>
      </c>
      <c r="AH522" s="393"/>
      <c r="AI522" s="973"/>
      <c r="AJ522" s="971"/>
    </row>
    <row r="523" spans="1:36" ht="82.5" x14ac:dyDescent="0.25">
      <c r="A523" s="988"/>
      <c r="B523" s="373"/>
      <c r="C523" s="220"/>
      <c r="D523" s="374"/>
      <c r="E523" s="375"/>
      <c r="F523" s="220"/>
      <c r="G523" s="376"/>
      <c r="H523" s="965"/>
      <c r="I523" s="967"/>
      <c r="J523" s="389" t="s">
        <v>744</v>
      </c>
      <c r="K523" s="380">
        <v>36</v>
      </c>
      <c r="L523" s="442" t="s">
        <v>878</v>
      </c>
      <c r="M523" s="379" t="s">
        <v>130</v>
      </c>
      <c r="N523" s="380" t="s">
        <v>317</v>
      </c>
      <c r="O523" s="381">
        <v>1</v>
      </c>
      <c r="P523" s="382">
        <v>43191</v>
      </c>
      <c r="Q523" s="382">
        <v>43544</v>
      </c>
      <c r="R523" s="383" t="str">
        <f t="shared" si="687"/>
        <v>CUMPLE</v>
      </c>
      <c r="S523" s="383">
        <f t="shared" si="688"/>
        <v>12</v>
      </c>
      <c r="T523" s="391">
        <v>3772174864</v>
      </c>
      <c r="U523" s="375">
        <f t="shared" si="689"/>
        <v>3772174864</v>
      </c>
      <c r="V523" s="392">
        <f t="shared" si="668"/>
        <v>4828.4332690766751</v>
      </c>
      <c r="W523" s="386">
        <f t="shared" si="690"/>
        <v>4555.1285858502915</v>
      </c>
      <c r="X523" s="375">
        <f t="shared" si="691"/>
        <v>4138452753.588222</v>
      </c>
      <c r="Y523" s="379" t="s">
        <v>318</v>
      </c>
      <c r="Z523" s="379" t="str">
        <f t="shared" si="692"/>
        <v>CUMPLE</v>
      </c>
      <c r="AA523" s="383" t="str">
        <f t="shared" si="693"/>
        <v>CUMPLE</v>
      </c>
      <c r="AB523" s="387"/>
      <c r="AC523" s="967"/>
      <c r="AD523" s="969"/>
      <c r="AE523" s="383" t="str">
        <f t="shared" si="669"/>
        <v/>
      </c>
      <c r="AF523" s="388" t="str">
        <f t="shared" si="678"/>
        <v/>
      </c>
      <c r="AG523" s="388" t="str">
        <f t="shared" si="679"/>
        <v/>
      </c>
      <c r="AH523" s="393"/>
      <c r="AI523" s="973"/>
      <c r="AJ523" s="971"/>
    </row>
    <row r="524" spans="1:36" ht="82.5" x14ac:dyDescent="0.25">
      <c r="A524" s="988"/>
      <c r="B524" s="373"/>
      <c r="C524" s="220"/>
      <c r="D524" s="374"/>
      <c r="E524" s="375"/>
      <c r="F524" s="220" t="str">
        <f>IF(Proponentes!D331&gt;0,Proponentes!D331,"")</f>
        <v/>
      </c>
      <c r="G524" s="376" t="str">
        <f>IF(Proponentes!F331&gt;0,Proponentes!F331,"")</f>
        <v/>
      </c>
      <c r="H524" s="965"/>
      <c r="I524" s="967"/>
      <c r="J524" s="389" t="s">
        <v>879</v>
      </c>
      <c r="K524" s="378">
        <v>37</v>
      </c>
      <c r="L524" s="442" t="s">
        <v>880</v>
      </c>
      <c r="M524" s="379" t="s">
        <v>130</v>
      </c>
      <c r="N524" s="380" t="s">
        <v>317</v>
      </c>
      <c r="O524" s="381">
        <v>1</v>
      </c>
      <c r="P524" s="382">
        <v>42824</v>
      </c>
      <c r="Q524" s="382">
        <v>43966</v>
      </c>
      <c r="R524" s="383" t="str">
        <f t="shared" si="671"/>
        <v>CUMPLE</v>
      </c>
      <c r="S524" s="383">
        <f t="shared" si="672"/>
        <v>38</v>
      </c>
      <c r="T524" s="391">
        <v>29574763869</v>
      </c>
      <c r="U524" s="375">
        <f t="shared" si="673"/>
        <v>29574763869</v>
      </c>
      <c r="V524" s="392">
        <f t="shared" si="668"/>
        <v>40089.578888652424</v>
      </c>
      <c r="W524" s="386">
        <f t="shared" si="674"/>
        <v>33691.800858506977</v>
      </c>
      <c r="X524" s="375">
        <f t="shared" si="675"/>
        <v>30609877066.775909</v>
      </c>
      <c r="Y524" s="379" t="s">
        <v>318</v>
      </c>
      <c r="Z524" s="379" t="str">
        <f t="shared" si="676"/>
        <v>CUMPLE</v>
      </c>
      <c r="AA524" s="383" t="str">
        <f t="shared" si="677"/>
        <v>CUMPLE</v>
      </c>
      <c r="AB524" s="387"/>
      <c r="AC524" s="967"/>
      <c r="AD524" s="969"/>
      <c r="AE524" s="383" t="str">
        <f t="shared" si="669"/>
        <v/>
      </c>
      <c r="AF524" s="388" t="str">
        <f t="shared" si="678"/>
        <v/>
      </c>
      <c r="AG524" s="388" t="str">
        <f t="shared" si="679"/>
        <v/>
      </c>
      <c r="AH524" s="393"/>
      <c r="AI524" s="973"/>
      <c r="AJ524" s="971"/>
    </row>
    <row r="525" spans="1:36" ht="82.5" x14ac:dyDescent="0.25">
      <c r="A525" s="988"/>
      <c r="B525" s="447">
        <v>44228</v>
      </c>
      <c r="C525" s="220"/>
      <c r="D525" s="374"/>
      <c r="E525" s="375"/>
      <c r="F525" s="220" t="str">
        <f>IF(Proponentes!D332&gt;0,Proponentes!D332,"")</f>
        <v/>
      </c>
      <c r="G525" s="376" t="str">
        <f>IF(Proponentes!F332&gt;0,Proponentes!F332,"")</f>
        <v/>
      </c>
      <c r="H525" s="965"/>
      <c r="I525" s="967"/>
      <c r="J525" s="389" t="s">
        <v>744</v>
      </c>
      <c r="K525" s="380">
        <v>38</v>
      </c>
      <c r="L525" s="442" t="s">
        <v>881</v>
      </c>
      <c r="M525" s="379" t="s">
        <v>130</v>
      </c>
      <c r="N525" s="380" t="s">
        <v>317</v>
      </c>
      <c r="O525" s="381">
        <v>1</v>
      </c>
      <c r="P525" s="382">
        <v>43545</v>
      </c>
      <c r="Q525" s="382">
        <v>43829</v>
      </c>
      <c r="R525" s="383" t="str">
        <f t="shared" si="671"/>
        <v>CUMPLE</v>
      </c>
      <c r="S525" s="383">
        <f t="shared" si="672"/>
        <v>9</v>
      </c>
      <c r="T525" s="391">
        <v>3133181059</v>
      </c>
      <c r="U525" s="375">
        <f t="shared" si="673"/>
        <v>3133181059</v>
      </c>
      <c r="V525" s="392">
        <f t="shared" si="668"/>
        <v>3783.5050391491045</v>
      </c>
      <c r="W525" s="386">
        <f t="shared" si="674"/>
        <v>3783.5050391491045</v>
      </c>
      <c r="X525" s="375">
        <f t="shared" si="675"/>
        <v>3437412699.1979795</v>
      </c>
      <c r="Y525" s="379" t="s">
        <v>318</v>
      </c>
      <c r="Z525" s="379" t="str">
        <f t="shared" si="676"/>
        <v>CUMPLE</v>
      </c>
      <c r="AA525" s="383" t="str">
        <f t="shared" si="677"/>
        <v>CUMPLE</v>
      </c>
      <c r="AB525" s="387"/>
      <c r="AC525" s="967"/>
      <c r="AD525" s="969"/>
      <c r="AE525" s="383" t="str">
        <f t="shared" si="669"/>
        <v/>
      </c>
      <c r="AF525" s="388" t="str">
        <f t="shared" si="678"/>
        <v/>
      </c>
      <c r="AG525" s="388" t="str">
        <f t="shared" si="679"/>
        <v/>
      </c>
      <c r="AH525" s="393"/>
      <c r="AI525" s="973"/>
      <c r="AJ525" s="971"/>
    </row>
    <row r="526" spans="1:36" ht="49.5" x14ac:dyDescent="0.25">
      <c r="A526" s="988"/>
      <c r="B526" s="373"/>
      <c r="C526" s="220"/>
      <c r="D526" s="374"/>
      <c r="E526" s="375"/>
      <c r="F526" s="220" t="str">
        <f>IF(Proponentes!D333&gt;0,Proponentes!D333,"")</f>
        <v/>
      </c>
      <c r="G526" s="376" t="str">
        <f>IF(Proponentes!F333&gt;0,Proponentes!F333,"")</f>
        <v/>
      </c>
      <c r="H526" s="965"/>
      <c r="I526" s="967"/>
      <c r="J526" s="389" t="s">
        <v>332</v>
      </c>
      <c r="K526" s="378">
        <v>39</v>
      </c>
      <c r="L526" s="442" t="s">
        <v>882</v>
      </c>
      <c r="M526" s="379" t="s">
        <v>128</v>
      </c>
      <c r="N526" s="380" t="s">
        <v>317</v>
      </c>
      <c r="O526" s="381">
        <v>0.2</v>
      </c>
      <c r="P526" s="382">
        <v>41438</v>
      </c>
      <c r="Q526" s="382">
        <v>41822</v>
      </c>
      <c r="R526" s="383" t="str">
        <f t="shared" ref="R526:R527" si="694">IF(Q526&lt;&gt;"",IF(P526&gt;0,IF(P526&gt;=$P$18,IF(Q526&lt;=$Q$18,"CUMPLE","NO CUMPLE"),"NO CUMPLE"),""),"")</f>
        <v>CUMPLE</v>
      </c>
      <c r="S526" s="383">
        <f t="shared" ref="S526:S527" si="695">IF(P526&gt;0,ROUND(((YEAR(Q526)-YEAR($P526))*12)+(MONTH(Q526)-MONTH($P526))+((DAY(Q526)-DAY($P526)+1)/30),0),"")</f>
        <v>13</v>
      </c>
      <c r="T526" s="391">
        <v>10382943841</v>
      </c>
      <c r="U526" s="375">
        <f t="shared" ref="U526:U527" si="696">IF(T526&gt;0,T526*O526,"")</f>
        <v>2076588768.2</v>
      </c>
      <c r="V526" s="392">
        <f t="shared" si="668"/>
        <v>3522.627257336726</v>
      </c>
      <c r="W526" s="386">
        <f t="shared" ref="W526:W527" si="697">IF(R526="CUMPLE",IFERROR(U526/VLOOKUP(YEAR(Q526),$AQ$3:$AR$13,2,FALSE),""),"")</f>
        <v>3371.0856626623377</v>
      </c>
      <c r="X526" s="375">
        <f t="shared" ref="X526:X527" si="698">IFERROR(W526*$AR$13,"")</f>
        <v>3062718972.7559628</v>
      </c>
      <c r="Y526" s="379" t="s">
        <v>318</v>
      </c>
      <c r="Z526" s="379" t="str">
        <f t="shared" ref="Z526:Z527" si="699">IF(T526&gt;0,IF(X526&gt;=$Z$18,"CUMPLE","NO CUMPLE"),"")</f>
        <v>CUMPLE</v>
      </c>
      <c r="AA526" s="383" t="str">
        <f t="shared" ref="AA526:AA527" si="700">IF(N526&gt;0,IF(N526="CUMPLE",IF(R526="CUMPLE",IF(Y526="INCLUIDA",IF(Z526="CUMPLE","CUMPLE","NO CUMPLE"),"NO CUMPLE"),"NO CUMPLE"),"NO CUMPLE"),"")</f>
        <v>CUMPLE</v>
      </c>
      <c r="AB526" s="387"/>
      <c r="AC526" s="967"/>
      <c r="AD526" s="969"/>
      <c r="AE526" s="383" t="str">
        <f t="shared" si="669"/>
        <v/>
      </c>
      <c r="AF526" s="388" t="str">
        <f t="shared" si="678"/>
        <v/>
      </c>
      <c r="AG526" s="388" t="str">
        <f t="shared" si="679"/>
        <v/>
      </c>
      <c r="AH526" s="393"/>
      <c r="AI526" s="973"/>
      <c r="AJ526" s="971"/>
    </row>
    <row r="527" spans="1:36" x14ac:dyDescent="0.25">
      <c r="A527" s="988"/>
      <c r="B527" s="373"/>
      <c r="C527" s="220"/>
      <c r="D527" s="374"/>
      <c r="E527" s="375"/>
      <c r="F527" s="220" t="str">
        <f>IF(Proponentes!D334&gt;0,Proponentes!D334,"")</f>
        <v/>
      </c>
      <c r="G527" s="376" t="str">
        <f>IF(Proponentes!F334&gt;0,Proponentes!F334,"")</f>
        <v/>
      </c>
      <c r="H527" s="965"/>
      <c r="I527" s="967"/>
      <c r="J527" s="389" t="s">
        <v>883</v>
      </c>
      <c r="K527" s="380">
        <v>40</v>
      </c>
      <c r="L527" s="442" t="s">
        <v>884</v>
      </c>
      <c r="M527" s="379" t="s">
        <v>128</v>
      </c>
      <c r="N527" s="380" t="s">
        <v>317</v>
      </c>
      <c r="O527" s="381">
        <v>0.4</v>
      </c>
      <c r="P527" s="382">
        <v>41436</v>
      </c>
      <c r="Q527" s="382">
        <v>42165</v>
      </c>
      <c r="R527" s="383" t="str">
        <f t="shared" si="694"/>
        <v>CUMPLE</v>
      </c>
      <c r="S527" s="383">
        <f t="shared" si="695"/>
        <v>24</v>
      </c>
      <c r="T527" s="391">
        <v>5040455202</v>
      </c>
      <c r="U527" s="375">
        <f t="shared" si="696"/>
        <v>2016182080.8000002</v>
      </c>
      <c r="V527" s="392">
        <f t="shared" si="668"/>
        <v>3420.1562015267177</v>
      </c>
      <c r="W527" s="386">
        <f t="shared" si="697"/>
        <v>3129.0169640723211</v>
      </c>
      <c r="X527" s="375">
        <f t="shared" si="698"/>
        <v>2842793266.3007698</v>
      </c>
      <c r="Y527" s="379" t="s">
        <v>318</v>
      </c>
      <c r="Z527" s="379" t="str">
        <f t="shared" si="699"/>
        <v>CUMPLE</v>
      </c>
      <c r="AA527" s="383" t="str">
        <f t="shared" si="700"/>
        <v>CUMPLE</v>
      </c>
      <c r="AB527" s="387"/>
      <c r="AC527" s="967"/>
      <c r="AD527" s="969"/>
      <c r="AE527" s="383" t="str">
        <f t="shared" si="669"/>
        <v/>
      </c>
      <c r="AF527" s="388" t="str">
        <f t="shared" si="678"/>
        <v/>
      </c>
      <c r="AG527" s="388" t="str">
        <f t="shared" si="679"/>
        <v/>
      </c>
      <c r="AH527" s="393"/>
      <c r="AI527" s="973"/>
      <c r="AJ527" s="971"/>
    </row>
    <row r="528" spans="1:36" x14ac:dyDescent="0.25">
      <c r="A528" s="988"/>
      <c r="B528" s="373"/>
      <c r="C528" s="220"/>
      <c r="D528" s="374"/>
      <c r="E528" s="375"/>
      <c r="F528" s="220" t="str">
        <f>IF(Proponentes!D335&gt;0,Proponentes!D335,"")</f>
        <v/>
      </c>
      <c r="G528" s="376" t="str">
        <f>IF(Proponentes!F335&gt;0,Proponentes!F335,"")</f>
        <v/>
      </c>
      <c r="H528" s="965"/>
      <c r="I528" s="967"/>
      <c r="J528" s="389" t="s">
        <v>768</v>
      </c>
      <c r="K528" s="378">
        <v>41</v>
      </c>
      <c r="L528" s="442" t="s">
        <v>885</v>
      </c>
      <c r="M528" s="379" t="s">
        <v>128</v>
      </c>
      <c r="N528" s="380" t="s">
        <v>317</v>
      </c>
      <c r="O528" s="381">
        <v>0.5</v>
      </c>
      <c r="P528" s="382">
        <v>42178</v>
      </c>
      <c r="Q528" s="382">
        <v>42613</v>
      </c>
      <c r="R528" s="383" t="str">
        <f t="shared" ref="R528:R529" si="701">IF(Q528&lt;&gt;"",IF(P528&gt;0,IF(P528&gt;=$P$18,IF(Q528&lt;=$Q$18,"CUMPLE","NO CUMPLE"),"NO CUMPLE"),""),"")</f>
        <v>CUMPLE</v>
      </c>
      <c r="S528" s="383">
        <f t="shared" ref="S528:S529" si="702">IF(P528&gt;0,ROUND(((YEAR(Q528)-YEAR($P528))*12)+(MONTH(Q528)-MONTH($P528))+((DAY(Q528)-DAY($P528)+1)/30),0),"")</f>
        <v>14</v>
      </c>
      <c r="T528" s="391">
        <v>5683328312</v>
      </c>
      <c r="U528" s="375">
        <f t="shared" ref="U528" si="703">IF(T528&gt;0,T528*O528,"")</f>
        <v>2841664156</v>
      </c>
      <c r="V528" s="392">
        <f t="shared" si="668"/>
        <v>4410.1251742065651</v>
      </c>
      <c r="W528" s="386">
        <f t="shared" ref="W528" si="704">IF(R528="CUMPLE",IFERROR(U528/VLOOKUP(YEAR(Q528),$AQ$3:$AR$13,2,FALSE),""),"")</f>
        <v>4121.6093233060892</v>
      </c>
      <c r="X528" s="375">
        <f t="shared" ref="X528:X529" si="705">IFERROR(W528*$AR$13,"")</f>
        <v>3744589232.0659881</v>
      </c>
      <c r="Y528" s="379" t="s">
        <v>318</v>
      </c>
      <c r="Z528" s="379" t="str">
        <f t="shared" ref="Z528:Z529" si="706">IF(T528&gt;0,IF(X528&gt;=$Z$18,"CUMPLE","NO CUMPLE"),"")</f>
        <v>CUMPLE</v>
      </c>
      <c r="AA528" s="383" t="str">
        <f t="shared" ref="AA528:AA529" si="707">IF(N528&gt;0,IF(N528="CUMPLE",IF(R528="CUMPLE",IF(Y528="INCLUIDA",IF(Z528="CUMPLE","CUMPLE","NO CUMPLE"),"NO CUMPLE"),"NO CUMPLE"),"NO CUMPLE"),"")</f>
        <v>CUMPLE</v>
      </c>
      <c r="AB528" s="387"/>
      <c r="AC528" s="967"/>
      <c r="AD528" s="969"/>
      <c r="AE528" s="383" t="str">
        <f t="shared" si="669"/>
        <v/>
      </c>
      <c r="AF528" s="388" t="str">
        <f t="shared" si="678"/>
        <v/>
      </c>
      <c r="AG528" s="388" t="str">
        <f t="shared" si="679"/>
        <v/>
      </c>
      <c r="AH528" s="393"/>
      <c r="AI528" s="973"/>
      <c r="AJ528" s="971"/>
    </row>
    <row r="529" spans="1:36" x14ac:dyDescent="0.25">
      <c r="A529" s="988"/>
      <c r="B529" s="373"/>
      <c r="C529" s="220"/>
      <c r="D529" s="374"/>
      <c r="E529" s="375"/>
      <c r="F529" s="220" t="str">
        <f>IF(Proponentes!D336&gt;0,Proponentes!D336,"")</f>
        <v/>
      </c>
      <c r="G529" s="376" t="str">
        <f>IF(Proponentes!F336&gt;0,Proponentes!F336,"")</f>
        <v/>
      </c>
      <c r="H529" s="965"/>
      <c r="I529" s="967"/>
      <c r="J529" s="389" t="s">
        <v>756</v>
      </c>
      <c r="K529" s="380">
        <v>42</v>
      </c>
      <c r="L529" s="442" t="s">
        <v>886</v>
      </c>
      <c r="M529" s="379" t="s">
        <v>128</v>
      </c>
      <c r="N529" s="380" t="s">
        <v>317</v>
      </c>
      <c r="O529" s="381">
        <v>0.4</v>
      </c>
      <c r="P529" s="382">
        <v>43201</v>
      </c>
      <c r="Q529" s="382">
        <v>43518</v>
      </c>
      <c r="R529" s="383" t="str">
        <f t="shared" si="701"/>
        <v>CUMPLE</v>
      </c>
      <c r="S529" s="383">
        <f t="shared" si="702"/>
        <v>10</v>
      </c>
      <c r="T529" s="391">
        <v>6676503750</v>
      </c>
      <c r="U529" s="375">
        <f>IF(T529&gt;0,T529*O529,"")</f>
        <v>2670601500</v>
      </c>
      <c r="V529" s="392">
        <f t="shared" si="668"/>
        <v>3418.4049244664266</v>
      </c>
      <c r="W529" s="386">
        <f>IF(R529="CUMPLE",IFERROR(U529/VLOOKUP(YEAR(Q529),$AQ$3:$AR$13,2,FALSE),""),"")</f>
        <v>3224.9123311226931</v>
      </c>
      <c r="X529" s="375">
        <f t="shared" si="705"/>
        <v>2929916700.5455761</v>
      </c>
      <c r="Y529" s="379" t="s">
        <v>318</v>
      </c>
      <c r="Z529" s="379" t="str">
        <f t="shared" si="706"/>
        <v>CUMPLE</v>
      </c>
      <c r="AA529" s="383" t="str">
        <f t="shared" si="707"/>
        <v>CUMPLE</v>
      </c>
      <c r="AB529" s="387"/>
      <c r="AC529" s="967"/>
      <c r="AD529" s="969"/>
      <c r="AE529" s="383" t="str">
        <f t="shared" si="669"/>
        <v/>
      </c>
      <c r="AF529" s="388" t="str">
        <f t="shared" si="678"/>
        <v/>
      </c>
      <c r="AG529" s="388" t="str">
        <f t="shared" si="679"/>
        <v/>
      </c>
      <c r="AH529" s="393"/>
      <c r="AI529" s="973"/>
      <c r="AJ529" s="971"/>
    </row>
    <row r="530" spans="1:36" x14ac:dyDescent="0.25">
      <c r="A530" s="988"/>
      <c r="B530" s="373"/>
      <c r="C530" s="220"/>
      <c r="D530" s="374"/>
      <c r="E530" s="375"/>
      <c r="F530" s="220" t="str">
        <f>IF(Proponentes!D337&gt;0,Proponentes!D337,"")</f>
        <v/>
      </c>
      <c r="G530" s="376" t="str">
        <f>IF(Proponentes!F337&gt;0,Proponentes!F337,"")</f>
        <v/>
      </c>
      <c r="H530" s="965"/>
      <c r="I530" s="967"/>
      <c r="J530" s="389" t="s">
        <v>801</v>
      </c>
      <c r="K530" s="378">
        <v>43</v>
      </c>
      <c r="L530" s="442" t="s">
        <v>887</v>
      </c>
      <c r="M530" s="379" t="s">
        <v>128</v>
      </c>
      <c r="N530" s="380" t="s">
        <v>317</v>
      </c>
      <c r="O530" s="381">
        <v>0.33</v>
      </c>
      <c r="P530" s="382">
        <v>43572</v>
      </c>
      <c r="Q530" s="382">
        <v>44015</v>
      </c>
      <c r="R530" s="383" t="str">
        <f t="shared" si="671"/>
        <v>CUMPLE</v>
      </c>
      <c r="S530" s="383">
        <f t="shared" si="672"/>
        <v>15</v>
      </c>
      <c r="T530" s="391">
        <v>8606982175</v>
      </c>
      <c r="U530" s="375">
        <f t="shared" si="673"/>
        <v>2840304117.75</v>
      </c>
      <c r="V530" s="392">
        <f t="shared" si="668"/>
        <v>3429.8384740181327</v>
      </c>
      <c r="W530" s="386">
        <f t="shared" si="674"/>
        <v>3235.6965261567802</v>
      </c>
      <c r="X530" s="375">
        <f t="shared" si="675"/>
        <v>2939714422.1231151</v>
      </c>
      <c r="Y530" s="379" t="s">
        <v>318</v>
      </c>
      <c r="Z530" s="379" t="str">
        <f t="shared" si="676"/>
        <v>CUMPLE</v>
      </c>
      <c r="AA530" s="383" t="str">
        <f t="shared" si="677"/>
        <v>CUMPLE</v>
      </c>
      <c r="AB530" s="387"/>
      <c r="AC530" s="967"/>
      <c r="AD530" s="969"/>
      <c r="AE530" s="383" t="str">
        <f t="shared" si="669"/>
        <v/>
      </c>
      <c r="AF530" s="388" t="str">
        <f t="shared" si="678"/>
        <v/>
      </c>
      <c r="AG530" s="388" t="str">
        <f t="shared" si="679"/>
        <v/>
      </c>
      <c r="AH530" s="393"/>
      <c r="AI530" s="973"/>
      <c r="AJ530" s="971"/>
    </row>
    <row r="531" spans="1:36" ht="49.5" x14ac:dyDescent="0.25">
      <c r="A531" s="988"/>
      <c r="B531" s="373"/>
      <c r="C531" s="220"/>
      <c r="D531" s="374"/>
      <c r="E531" s="375"/>
      <c r="F531" s="220" t="str">
        <f>IF(Proponentes!D338&gt;0,Proponentes!D338,"")</f>
        <v/>
      </c>
      <c r="G531" s="376" t="str">
        <f>IF(Proponentes!F338&gt;0,Proponentes!F338,"")</f>
        <v/>
      </c>
      <c r="H531" s="965"/>
      <c r="I531" s="967"/>
      <c r="J531" s="389" t="s">
        <v>768</v>
      </c>
      <c r="K531" s="380">
        <v>44</v>
      </c>
      <c r="L531" s="442" t="s">
        <v>888</v>
      </c>
      <c r="M531" s="379" t="s">
        <v>128</v>
      </c>
      <c r="N531" s="380" t="s">
        <v>317</v>
      </c>
      <c r="O531" s="381">
        <v>0.4</v>
      </c>
      <c r="P531" s="382">
        <v>43548</v>
      </c>
      <c r="Q531" s="382">
        <v>44143</v>
      </c>
      <c r="R531" s="383" t="str">
        <f t="shared" si="666"/>
        <v>CUMPLE</v>
      </c>
      <c r="S531" s="383">
        <f t="shared" si="667"/>
        <v>20</v>
      </c>
      <c r="T531" s="391">
        <v>22950996979</v>
      </c>
      <c r="U531" s="375">
        <f>IF(T531&gt;0,T531*O531,"")</f>
        <v>9180398791.6000004</v>
      </c>
      <c r="V531" s="392">
        <f t="shared" si="668"/>
        <v>11085.885059098002</v>
      </c>
      <c r="W531" s="386">
        <f t="shared" si="660"/>
        <v>10458.381654653722</v>
      </c>
      <c r="X531" s="375">
        <f t="shared" si="661"/>
        <v>9501711651.1759281</v>
      </c>
      <c r="Y531" s="379" t="s">
        <v>318</v>
      </c>
      <c r="Z531" s="379" t="str">
        <f t="shared" si="662"/>
        <v>CUMPLE</v>
      </c>
      <c r="AA531" s="383" t="str">
        <f t="shared" si="663"/>
        <v>CUMPLE</v>
      </c>
      <c r="AB531" s="387"/>
      <c r="AC531" s="967"/>
      <c r="AD531" s="969"/>
      <c r="AE531" s="383" t="str">
        <f t="shared" si="669"/>
        <v/>
      </c>
      <c r="AF531" s="388" t="str">
        <f t="shared" si="678"/>
        <v/>
      </c>
      <c r="AG531" s="388" t="str">
        <f t="shared" si="679"/>
        <v/>
      </c>
      <c r="AH531" s="393"/>
      <c r="AI531" s="973"/>
      <c r="AJ531" s="971"/>
    </row>
    <row r="532" spans="1:36" x14ac:dyDescent="0.25">
      <c r="A532" s="69">
        <v>26</v>
      </c>
      <c r="B532" s="394"/>
      <c r="C532" s="222"/>
      <c r="D532" s="395" t="s">
        <v>270</v>
      </c>
      <c r="E532" s="396">
        <f t="shared" ref="E532" si="708">SUM(E488:E531)</f>
        <v>199919252944</v>
      </c>
      <c r="F532" s="394"/>
      <c r="G532" s="397">
        <f t="shared" ref="G532" si="709">IF((SUM(G488:G531))&gt;1,"ERROR &gt; 100%",SUM(G488:G531))</f>
        <v>1</v>
      </c>
      <c r="H532" s="396">
        <f t="shared" ref="H532:I532" si="710">SUM(H488:H531)</f>
        <v>199919252944</v>
      </c>
      <c r="I532" s="398">
        <f t="shared" si="710"/>
        <v>220047.91601341072</v>
      </c>
      <c r="J532" s="399"/>
      <c r="K532" s="399"/>
      <c r="L532" s="399"/>
      <c r="M532" s="400"/>
      <c r="N532" s="400"/>
      <c r="O532" s="400"/>
      <c r="P532" s="400"/>
      <c r="Q532" s="400"/>
      <c r="R532" s="394">
        <f t="shared" ref="R532" si="711">COUNTIF(R488:R531,"NO CUMPLE")</f>
        <v>0</v>
      </c>
      <c r="S532" s="400" t="e">
        <f t="shared" ref="S532:X532" si="712">SUM(S488:S531)</f>
        <v>#REF!</v>
      </c>
      <c r="T532" s="401"/>
      <c r="U532" s="396">
        <f t="shared" si="712"/>
        <v>249635529098.55002</v>
      </c>
      <c r="V532" s="402">
        <f t="shared" si="712"/>
        <v>346450.90974225046</v>
      </c>
      <c r="W532" s="403">
        <f t="shared" si="712"/>
        <v>330103.90044440213</v>
      </c>
      <c r="X532" s="401">
        <f t="shared" si="712"/>
        <v>299907976255.151</v>
      </c>
      <c r="Y532" s="400"/>
      <c r="Z532" s="400"/>
      <c r="AA532" s="394"/>
      <c r="AB532" s="400"/>
      <c r="AC532" s="394"/>
      <c r="AD532" s="394">
        <f t="shared" ref="AD532" si="713">COUNTIF(AD488:AD531,"NO CUMPLE")</f>
        <v>0</v>
      </c>
      <c r="AE532" s="394"/>
      <c r="AF532" s="394"/>
      <c r="AG532" s="394"/>
      <c r="AH532" s="400"/>
      <c r="AI532" s="400"/>
      <c r="AJ532" s="404"/>
    </row>
    <row r="533" spans="1:36" ht="45.75" customHeight="1" x14ac:dyDescent="0.25">
      <c r="A533" s="959">
        <f t="shared" ref="A533" si="714">A558</f>
        <v>27</v>
      </c>
      <c r="B533" s="373">
        <v>1</v>
      </c>
      <c r="C533" s="220" t="str">
        <f>IF(Proponentes!H340="X",Proponentes!$B$340,"")</f>
        <v xml:space="preserve"> UNION TEMPORAL AG 2021</v>
      </c>
      <c r="D533" s="374" t="str">
        <f>C533</f>
        <v xml:space="preserve"> UNION TEMPORAL AG 2021</v>
      </c>
      <c r="E533" s="375">
        <f>IF(D533="","",$AO$3)</f>
        <v>20036397801</v>
      </c>
      <c r="F533" s="220" t="str">
        <f>IF(Proponentes!D340&gt;0,Proponentes!D340,"")</f>
        <v>ATALAYA 1 SECURITY GROUP LTDA EN REORGANIZACION</v>
      </c>
      <c r="G533" s="376">
        <f>IF(Proponentes!F340&gt;0,Proponentes!F340,"")</f>
        <v>0.5</v>
      </c>
      <c r="H533" s="964">
        <f t="shared" ref="H533" si="715">SUM(E533:E544)</f>
        <v>116197682999</v>
      </c>
      <c r="I533" s="964">
        <f>IF($F533&gt;0,(G558*H533)/$AR$13,"")</f>
        <v>127896.92644899541</v>
      </c>
      <c r="J533" s="377" t="s">
        <v>889</v>
      </c>
      <c r="K533" s="378">
        <v>1</v>
      </c>
      <c r="L533" s="448" t="s">
        <v>890</v>
      </c>
      <c r="M533" s="379" t="s">
        <v>133</v>
      </c>
      <c r="N533" s="380" t="s">
        <v>317</v>
      </c>
      <c r="O533" s="381">
        <v>0.3</v>
      </c>
      <c r="P533" s="382">
        <v>41163</v>
      </c>
      <c r="Q533" s="382">
        <v>41527</v>
      </c>
      <c r="R533" s="383" t="str">
        <f t="shared" si="666"/>
        <v>CUMPLE</v>
      </c>
      <c r="S533" s="379">
        <f t="shared" ref="S533:S539" si="716">IF(P533&gt;0,ROUND(((YEAR(Q533)-YEAR($P533))*12)+(MONTH(Q533)-MONTH($P533))+((DAY(Q533)-DAY($P533)+1)/30),0),"")</f>
        <v>12</v>
      </c>
      <c r="T533" s="384">
        <v>7758253762</v>
      </c>
      <c r="U533" s="375">
        <f t="shared" ref="U533:U557" si="717">IF(T533&gt;0,T533*O533,"")</f>
        <v>2327476128.5999999</v>
      </c>
      <c r="V533" s="385">
        <f t="shared" ref="V533:V539" si="718">IFERROR(U533/VLOOKUP(YEAR(P533),$AQ$2:$AR$11,2,FALSE),"")</f>
        <v>4107.0692228692424</v>
      </c>
      <c r="W533" s="386">
        <f t="shared" ref="W533:W557" si="719">IF(R533="CUMPLE",IFERROR(U533/VLOOKUP(YEAR(Q533),$AQ$3:$AR$13,2,FALSE),""),"")</f>
        <v>3948.2207440203561</v>
      </c>
      <c r="X533" s="375">
        <f t="shared" ref="X533:X557" si="720">IFERROR(W533*$AR$13,"")</f>
        <v>3587061199.681838</v>
      </c>
      <c r="Y533" s="379" t="s">
        <v>318</v>
      </c>
      <c r="Z533" s="379" t="str">
        <f t="shared" ref="Z533:Z557" si="721">IF(T533&gt;0,IF(X533&gt;=$Z$18,"CUMPLE","NO CUMPLE"),"")</f>
        <v>CUMPLE</v>
      </c>
      <c r="AA533" s="383" t="str">
        <f t="shared" ref="AA533:AA557" si="722">IF(N533&gt;0,IF(N533="CUMPLE",IF(R533="CUMPLE",IF(Y533="INCLUIDA",IF(Z533="CUMPLE","CUMPLE","NO CUMPLE"),"NO CUMPLE"),"NO CUMPLE"),"NO CUMPLE"),"")</f>
        <v>CUMPLE</v>
      </c>
      <c r="AB533" s="379"/>
      <c r="AC533" s="966">
        <f>IF(F533&gt;0,SUMIFS(W533:W557,AA533:AA557,"CUMPLE"),"")</f>
        <v>167508.75101817379</v>
      </c>
      <c r="AD533" s="968" t="str">
        <f>IF($F533&gt;0,IF(AC533&lt;I533,"NO CUMPLE","CUMPLE"),"")</f>
        <v>CUMPLE</v>
      </c>
      <c r="AE533" s="383" t="str">
        <f t="shared" ref="AE533:AE539" si="723">IF(F533&lt;&gt;"",F533,"")</f>
        <v>ATALAYA 1 SECURITY GROUP LTDA EN REORGANIZACION</v>
      </c>
      <c r="AF533" s="388">
        <f>IF(AE533&lt;&gt;"",(SUMIFS($X533:$X557,$M533:$M557,F533,AA533:AA557,"CUMPLE")),"")</f>
        <v>83316020563.393555</v>
      </c>
      <c r="AG533" s="388" t="str">
        <f>IF(AF533&lt;&gt;"",IF(G533&gt;0,(IF(AF533&gt;=($G533*$H533),"CUMPLE","NO CUMPLE")),""),"")</f>
        <v>CUMPLE</v>
      </c>
      <c r="AH533" s="379"/>
      <c r="AI533" s="972" t="str">
        <f>IF(AC533&gt;I533,IF((COUNTIF(AG533:AG543,"NO CUMPLE"))&lt;1,"HABILITADO","RECHAZADO"),"")</f>
        <v>HABILITADO</v>
      </c>
      <c r="AJ533" s="970"/>
    </row>
    <row r="534" spans="1:36" ht="82.5" x14ac:dyDescent="0.25">
      <c r="A534" s="960"/>
      <c r="B534" s="373">
        <v>2</v>
      </c>
      <c r="C534" s="220" t="str">
        <f>IF(Proponentes!H341="X",Proponentes!$B$340,"")</f>
        <v xml:space="preserve"> UNION TEMPORAL AG 2021</v>
      </c>
      <c r="D534" s="374" t="str">
        <f>C534</f>
        <v xml:space="preserve"> UNION TEMPORAL AG 2021</v>
      </c>
      <c r="E534" s="375">
        <f>IF(D534="","",$AO$4)</f>
        <v>17613055238</v>
      </c>
      <c r="F534" s="220" t="str">
        <f>IF(Proponentes!D341&gt;0,Proponentes!D341,"")</f>
        <v>GCSI GRUPO COLOMBIANO DE SEGURIDAD INTEGRAL LTDA.</v>
      </c>
      <c r="G534" s="376">
        <f>IF(Proponentes!F341&gt;0,Proponentes!F341,"")</f>
        <v>0.5</v>
      </c>
      <c r="H534" s="965"/>
      <c r="I534" s="965"/>
      <c r="J534" s="389" t="s">
        <v>891</v>
      </c>
      <c r="K534" s="380">
        <v>2</v>
      </c>
      <c r="L534" s="448" t="s">
        <v>892</v>
      </c>
      <c r="M534" s="449" t="s">
        <v>133</v>
      </c>
      <c r="N534" s="380" t="s">
        <v>317</v>
      </c>
      <c r="O534" s="381">
        <v>1</v>
      </c>
      <c r="P534" s="382">
        <v>42213</v>
      </c>
      <c r="Q534" s="382">
        <v>42365</v>
      </c>
      <c r="R534" s="383" t="str">
        <f t="shared" si="666"/>
        <v>CUMPLE</v>
      </c>
      <c r="S534" s="379">
        <f t="shared" si="716"/>
        <v>5</v>
      </c>
      <c r="T534" s="384">
        <v>2126652501.8900001</v>
      </c>
      <c r="U534" s="375">
        <f t="shared" si="717"/>
        <v>2126652501.8900001</v>
      </c>
      <c r="V534" s="385">
        <f t="shared" si="718"/>
        <v>3300.4617085279742</v>
      </c>
      <c r="W534" s="386">
        <f t="shared" si="719"/>
        <v>3300.4617085279742</v>
      </c>
      <c r="X534" s="375">
        <f t="shared" si="720"/>
        <v>2998555274.2020864</v>
      </c>
      <c r="Y534" s="379" t="s">
        <v>318</v>
      </c>
      <c r="Z534" s="379" t="str">
        <f t="shared" si="721"/>
        <v>CUMPLE</v>
      </c>
      <c r="AA534" s="383" t="str">
        <f t="shared" si="722"/>
        <v>CUMPLE</v>
      </c>
      <c r="AB534" s="387"/>
      <c r="AC534" s="967"/>
      <c r="AD534" s="969"/>
      <c r="AE534" s="383" t="str">
        <f t="shared" si="723"/>
        <v>GCSI GRUPO COLOMBIANO DE SEGURIDAD INTEGRAL LTDA.</v>
      </c>
      <c r="AF534" s="388">
        <f>IF(AE534&lt;&gt;"",(SUMIFS($X533:$X557,$M533:$M557,F534,AA533:AA557,"CUMPLE")),"")</f>
        <v>68870034964.143784</v>
      </c>
      <c r="AG534" s="388" t="str">
        <f>IF(AF534&lt;&gt;"",IF(G534&gt;0,(IF(AF534&gt;=($G534*$H533),"CUMPLE","NO CUMPLE")),""),"")</f>
        <v>CUMPLE</v>
      </c>
      <c r="AH534" s="387"/>
      <c r="AI534" s="973"/>
      <c r="AJ534" s="971"/>
    </row>
    <row r="535" spans="1:36" ht="36" customHeight="1" x14ac:dyDescent="0.25">
      <c r="A535" s="960"/>
      <c r="B535" s="373">
        <v>3</v>
      </c>
      <c r="C535" s="220" t="str">
        <f>IF(Proponentes!H342="X",Proponentes!$B$340,"")</f>
        <v/>
      </c>
      <c r="D535" s="374" t="str">
        <f t="shared" si="657"/>
        <v/>
      </c>
      <c r="E535" s="375" t="str">
        <f>IF(D535="","",$AO$5)</f>
        <v/>
      </c>
      <c r="F535" s="220" t="str">
        <f>IF(Proponentes!D342&gt;0,Proponentes!D342,"")</f>
        <v/>
      </c>
      <c r="G535" s="376" t="str">
        <f>IF(Proponentes!F342&gt;0,Proponentes!F342,"")</f>
        <v/>
      </c>
      <c r="H535" s="965"/>
      <c r="I535" s="965"/>
      <c r="J535" s="389" t="s">
        <v>893</v>
      </c>
      <c r="K535" s="378">
        <v>3</v>
      </c>
      <c r="L535" s="448" t="s">
        <v>894</v>
      </c>
      <c r="M535" s="379" t="s">
        <v>133</v>
      </c>
      <c r="N535" s="380" t="s">
        <v>317</v>
      </c>
      <c r="O535" s="381">
        <v>1</v>
      </c>
      <c r="P535" s="382">
        <v>41096</v>
      </c>
      <c r="Q535" s="382">
        <v>41429</v>
      </c>
      <c r="R535" s="383" t="str">
        <f t="shared" si="666"/>
        <v>CUMPLE</v>
      </c>
      <c r="S535" s="379">
        <f t="shared" si="716"/>
        <v>11</v>
      </c>
      <c r="T535" s="384">
        <v>2440984321</v>
      </c>
      <c r="U535" s="375">
        <f t="shared" si="717"/>
        <v>2440984321</v>
      </c>
      <c r="V535" s="385">
        <f t="shared" si="718"/>
        <v>4307.3660155284979</v>
      </c>
      <c r="W535" s="386">
        <f t="shared" si="719"/>
        <v>4140.7706887192535</v>
      </c>
      <c r="X535" s="375">
        <f t="shared" si="720"/>
        <v>3761997830.7393484</v>
      </c>
      <c r="Y535" s="379" t="s">
        <v>318</v>
      </c>
      <c r="Z535" s="379" t="str">
        <f t="shared" si="721"/>
        <v>CUMPLE</v>
      </c>
      <c r="AA535" s="383" t="str">
        <f t="shared" si="722"/>
        <v>CUMPLE</v>
      </c>
      <c r="AB535" s="387"/>
      <c r="AC535" s="967"/>
      <c r="AD535" s="969"/>
      <c r="AE535" s="383" t="str">
        <f t="shared" si="723"/>
        <v/>
      </c>
      <c r="AF535" s="388" t="str">
        <f>IF(AE535&lt;&gt;"",(SUMIFS($X533:$X543,$M533:$M543,F535,AA533:AA543,"CUMPLE")),"")</f>
        <v/>
      </c>
      <c r="AG535" s="388" t="str">
        <f>IF(AF535&lt;&gt;"",IF(G535&gt;0,(IF(AF535&gt;=($G535*$H533),"CUMPLE","NO CUMPLE")),""),"")</f>
        <v/>
      </c>
      <c r="AH535" s="387"/>
      <c r="AI535" s="973"/>
      <c r="AJ535" s="971"/>
    </row>
    <row r="536" spans="1:36" ht="56.25" customHeight="1" x14ac:dyDescent="0.25">
      <c r="A536" s="960"/>
      <c r="B536" s="373">
        <v>4</v>
      </c>
      <c r="C536" s="220" t="str">
        <f>IF(Proponentes!H343="X",Proponentes!$B$340,"")</f>
        <v/>
      </c>
      <c r="D536" s="374" t="str">
        <f t="shared" si="657"/>
        <v/>
      </c>
      <c r="E536" s="375" t="str">
        <f>IF(D536="","",$AO$6)</f>
        <v/>
      </c>
      <c r="F536" s="220" t="str">
        <f>IF(Proponentes!D343&gt;0,Proponentes!D343,"")</f>
        <v/>
      </c>
      <c r="G536" s="376" t="str">
        <f>IF(Proponentes!F343&gt;0,Proponentes!F343,"")</f>
        <v/>
      </c>
      <c r="H536" s="965"/>
      <c r="I536" s="965"/>
      <c r="J536" s="389" t="s">
        <v>895</v>
      </c>
      <c r="K536" s="380">
        <v>4</v>
      </c>
      <c r="L536" s="448" t="s">
        <v>896</v>
      </c>
      <c r="M536" s="379" t="s">
        <v>133</v>
      </c>
      <c r="N536" s="380" t="s">
        <v>317</v>
      </c>
      <c r="O536" s="381">
        <v>1</v>
      </c>
      <c r="P536" s="382">
        <v>41760</v>
      </c>
      <c r="Q536" s="382">
        <v>42004</v>
      </c>
      <c r="R536" s="383" t="str">
        <f t="shared" si="666"/>
        <v>CUMPLE</v>
      </c>
      <c r="S536" s="379">
        <f t="shared" si="716"/>
        <v>8</v>
      </c>
      <c r="T536" s="384">
        <v>2658864619</v>
      </c>
      <c r="U536" s="375">
        <f t="shared" si="717"/>
        <v>2658864619</v>
      </c>
      <c r="V536" s="385">
        <f t="shared" si="718"/>
        <v>4316.3386672077922</v>
      </c>
      <c r="W536" s="386">
        <f t="shared" si="719"/>
        <v>4316.3386672077922</v>
      </c>
      <c r="X536" s="375">
        <f t="shared" si="720"/>
        <v>3921505903.9636269</v>
      </c>
      <c r="Y536" s="379" t="s">
        <v>318</v>
      </c>
      <c r="Z536" s="379" t="str">
        <f t="shared" si="721"/>
        <v>CUMPLE</v>
      </c>
      <c r="AA536" s="383" t="str">
        <f t="shared" si="722"/>
        <v>CUMPLE</v>
      </c>
      <c r="AB536" s="387"/>
      <c r="AC536" s="967"/>
      <c r="AD536" s="969"/>
      <c r="AE536" s="383" t="str">
        <f t="shared" si="723"/>
        <v/>
      </c>
      <c r="AF536" s="388" t="str">
        <f>IF(AE536&lt;&gt;"",(SUMIFS($X533:$X543,$M533:$M543,F536,AA533:AA543,"CUMPLE")),"")</f>
        <v/>
      </c>
      <c r="AG536" s="388" t="str">
        <f>IF(AF536&lt;&gt;"",IF(G536&gt;0,(IF(AF536&gt;=($G536*$H533),"CUMPLE","NO CUMPLE")),""),"")</f>
        <v/>
      </c>
      <c r="AH536" s="387"/>
      <c r="AI536" s="973"/>
      <c r="AJ536" s="971"/>
    </row>
    <row r="537" spans="1:36" ht="36" customHeight="1" x14ac:dyDescent="0.25">
      <c r="A537" s="960"/>
      <c r="B537" s="373">
        <v>5</v>
      </c>
      <c r="C537" s="220" t="str">
        <f>IF(Proponentes!H344="X",Proponentes!$B$340,"")</f>
        <v/>
      </c>
      <c r="D537" s="374" t="str">
        <f>C537</f>
        <v/>
      </c>
      <c r="E537" s="375" t="str">
        <f>IF(D537="","",$AO$7)</f>
        <v/>
      </c>
      <c r="F537" s="220" t="str">
        <f>IF(Proponentes!D344&gt;0,Proponentes!D344,"")</f>
        <v/>
      </c>
      <c r="G537" s="376" t="str">
        <f>IF(Proponentes!F344&gt;0,Proponentes!F344,"")</f>
        <v/>
      </c>
      <c r="H537" s="965"/>
      <c r="I537" s="965"/>
      <c r="J537" s="389" t="s">
        <v>433</v>
      </c>
      <c r="K537" s="378">
        <v>5</v>
      </c>
      <c r="L537" s="442" t="s">
        <v>897</v>
      </c>
      <c r="M537" s="379" t="s">
        <v>133</v>
      </c>
      <c r="N537" s="380" t="s">
        <v>317</v>
      </c>
      <c r="O537" s="381">
        <v>0.5</v>
      </c>
      <c r="P537" s="382">
        <v>42114</v>
      </c>
      <c r="Q537" s="382">
        <v>42489</v>
      </c>
      <c r="R537" s="383" t="str">
        <f t="shared" si="666"/>
        <v>CUMPLE</v>
      </c>
      <c r="S537" s="379">
        <f t="shared" si="716"/>
        <v>12</v>
      </c>
      <c r="T537" s="384">
        <v>12887036880</v>
      </c>
      <c r="U537" s="375">
        <f t="shared" si="717"/>
        <v>6443518440</v>
      </c>
      <c r="V537" s="385">
        <f t="shared" si="718"/>
        <v>10000.028617987118</v>
      </c>
      <c r="W537" s="386">
        <f t="shared" si="719"/>
        <v>9345.8143606181693</v>
      </c>
      <c r="X537" s="375">
        <f t="shared" si="720"/>
        <v>8490915337.7949829</v>
      </c>
      <c r="Y537" s="379" t="s">
        <v>318</v>
      </c>
      <c r="Z537" s="379" t="str">
        <f t="shared" si="721"/>
        <v>CUMPLE</v>
      </c>
      <c r="AA537" s="383" t="str">
        <f t="shared" si="722"/>
        <v>CUMPLE</v>
      </c>
      <c r="AB537" s="387"/>
      <c r="AC537" s="967"/>
      <c r="AD537" s="969"/>
      <c r="AE537" s="383" t="str">
        <f t="shared" si="723"/>
        <v/>
      </c>
      <c r="AF537" s="388" t="str">
        <f>IF(AE537&lt;&gt;"",(SUMIFS($X537:$X558,$M537:$M558,F537,AA537:AA558,"CUMPLE")),"")</f>
        <v/>
      </c>
      <c r="AG537" s="388" t="str">
        <f>IF(AF537&lt;&gt;"",IF(G537&gt;0,(IF(AF537&gt;=($G537*$H533),"CUMPLE","NO CUMPLE")),""),"")</f>
        <v/>
      </c>
      <c r="AH537" s="387"/>
      <c r="AI537" s="973"/>
      <c r="AJ537" s="971"/>
    </row>
    <row r="538" spans="1:36" ht="40.5" customHeight="1" x14ac:dyDescent="0.25">
      <c r="A538" s="960"/>
      <c r="B538" s="373">
        <v>6</v>
      </c>
      <c r="C538" s="220" t="str">
        <f>IF(Proponentes!H345="X",Proponentes!$B$340,"")</f>
        <v/>
      </c>
      <c r="D538" s="374" t="str">
        <f t="shared" si="657"/>
        <v/>
      </c>
      <c r="E538" s="375" t="str">
        <f>IF(D538="","",$AO$8)</f>
        <v/>
      </c>
      <c r="F538" s="220" t="str">
        <f>IF(Proponentes!D345&gt;0,Proponentes!D345,"")</f>
        <v/>
      </c>
      <c r="G538" s="376" t="str">
        <f>IF(Proponentes!F345&gt;0,Proponentes!F345,"")</f>
        <v/>
      </c>
      <c r="H538" s="965"/>
      <c r="I538" s="965"/>
      <c r="J538" s="389" t="s">
        <v>898</v>
      </c>
      <c r="K538" s="380">
        <v>6</v>
      </c>
      <c r="L538" s="442" t="s">
        <v>899</v>
      </c>
      <c r="M538" s="379" t="s">
        <v>133</v>
      </c>
      <c r="N538" s="380" t="s">
        <v>317</v>
      </c>
      <c r="O538" s="381">
        <v>0.3</v>
      </c>
      <c r="P538" s="382">
        <v>42003</v>
      </c>
      <c r="Q538" s="382">
        <v>42366</v>
      </c>
      <c r="R538" s="383" t="str">
        <f t="shared" si="666"/>
        <v>CUMPLE</v>
      </c>
      <c r="S538" s="379">
        <f t="shared" si="716"/>
        <v>12</v>
      </c>
      <c r="T538" s="384">
        <v>5863566916</v>
      </c>
      <c r="U538" s="375">
        <f t="shared" si="717"/>
        <v>1759070074.8</v>
      </c>
      <c r="V538" s="385">
        <f t="shared" si="718"/>
        <v>2855.6332383116883</v>
      </c>
      <c r="W538" s="386">
        <f t="shared" si="719"/>
        <v>2729.9915803522931</v>
      </c>
      <c r="X538" s="375">
        <f t="shared" si="720"/>
        <v>2480268330.5311475</v>
      </c>
      <c r="Y538" s="379" t="s">
        <v>318</v>
      </c>
      <c r="Z538" s="379" t="str">
        <f t="shared" si="721"/>
        <v>CUMPLE</v>
      </c>
      <c r="AA538" s="383" t="str">
        <f t="shared" si="722"/>
        <v>CUMPLE</v>
      </c>
      <c r="AB538" s="387"/>
      <c r="AC538" s="967"/>
      <c r="AD538" s="969"/>
      <c r="AE538" s="383" t="str">
        <f t="shared" si="723"/>
        <v/>
      </c>
      <c r="AF538" s="388" t="str">
        <f>IF(AE538&lt;&gt;"",(SUMIFS($X538:$X558,$M538:$M558,F538,AA538:AA558,"CUMPLE")),"")</f>
        <v/>
      </c>
      <c r="AG538" s="388" t="str">
        <f>IF(AF538&lt;&gt;"",IF(G538&gt;0,(IF(AF538&gt;=($G538*$H533),"CUMPLE","NO CUMPLE")),""),"")</f>
        <v/>
      </c>
      <c r="AH538" s="387"/>
      <c r="AI538" s="973"/>
      <c r="AJ538" s="971"/>
    </row>
    <row r="539" spans="1:36" ht="51.75" customHeight="1" x14ac:dyDescent="0.25">
      <c r="A539" s="960"/>
      <c r="B539" s="373">
        <v>7</v>
      </c>
      <c r="C539" s="220" t="str">
        <f>IF(Proponentes!H346="X",Proponentes!$B$340,"")</f>
        <v/>
      </c>
      <c r="D539" s="374" t="str">
        <f t="shared" si="657"/>
        <v/>
      </c>
      <c r="E539" s="375" t="str">
        <f>IF(D539="","",$AO$9)</f>
        <v/>
      </c>
      <c r="F539" s="220" t="str">
        <f>IF(Proponentes!D346&gt;0,Proponentes!D346,"")</f>
        <v/>
      </c>
      <c r="G539" s="376" t="str">
        <f>IF(Proponentes!F346&gt;0,Proponentes!F346,"")</f>
        <v/>
      </c>
      <c r="H539" s="965"/>
      <c r="I539" s="965"/>
      <c r="J539" s="389" t="s">
        <v>900</v>
      </c>
      <c r="K539" s="378">
        <v>7</v>
      </c>
      <c r="L539" s="442" t="s">
        <v>901</v>
      </c>
      <c r="M539" s="379" t="s">
        <v>133</v>
      </c>
      <c r="N539" s="380" t="s">
        <v>317</v>
      </c>
      <c r="O539" s="381">
        <v>1</v>
      </c>
      <c r="P539" s="382">
        <v>42388</v>
      </c>
      <c r="Q539" s="382">
        <v>42853</v>
      </c>
      <c r="R539" s="383" t="str">
        <f t="shared" si="666"/>
        <v>CUMPLE</v>
      </c>
      <c r="S539" s="379">
        <f t="shared" si="716"/>
        <v>15</v>
      </c>
      <c r="T539" s="450">
        <v>1646009383</v>
      </c>
      <c r="U539" s="375">
        <f t="shared" si="717"/>
        <v>1646009383</v>
      </c>
      <c r="V539" s="385">
        <f t="shared" si="718"/>
        <v>2387.4065501011669</v>
      </c>
      <c r="W539" s="386">
        <f t="shared" si="719"/>
        <v>2231.2206211867151</v>
      </c>
      <c r="X539" s="409">
        <f>IFERROR(W539*$AR$13,"")</f>
        <v>2027121946.0842814</v>
      </c>
      <c r="Y539" s="379" t="s">
        <v>318</v>
      </c>
      <c r="Z539" s="379" t="str">
        <f t="shared" si="721"/>
        <v>CUMPLE</v>
      </c>
      <c r="AA539" s="383" t="str">
        <f t="shared" si="722"/>
        <v>CUMPLE</v>
      </c>
      <c r="AB539" s="387"/>
      <c r="AC539" s="967"/>
      <c r="AD539" s="969"/>
      <c r="AE539" s="383" t="str">
        <f t="shared" si="723"/>
        <v/>
      </c>
      <c r="AF539" s="388" t="str">
        <f>IF(AE539&lt;&gt;"",(SUMIFS($X539:$X558,$M539:$M558,F539,AA539:AA558,"CUMPLE")),"")</f>
        <v/>
      </c>
      <c r="AG539" s="388" t="str">
        <f>IF(AF539&lt;&gt;"",IF(G539&gt;0,(IF(AF539&gt;=($G539*$H533),"CUMPLE","NO CUMPLE")),""),"")</f>
        <v/>
      </c>
      <c r="AH539" s="387"/>
      <c r="AI539" s="973"/>
      <c r="AJ539" s="971"/>
    </row>
    <row r="540" spans="1:36" ht="82.5" x14ac:dyDescent="0.25">
      <c r="A540" s="960"/>
      <c r="B540" s="373">
        <v>8</v>
      </c>
      <c r="C540" s="220" t="str">
        <f>IF(Proponentes!H347="X",Proponentes!$B$340,"")</f>
        <v xml:space="preserve"> UNION TEMPORAL AG 2021</v>
      </c>
      <c r="D540" s="374" t="str">
        <f t="shared" si="657"/>
        <v xml:space="preserve"> UNION TEMPORAL AG 2021</v>
      </c>
      <c r="E540" s="375">
        <f>IF(D540="","",$AO$10)</f>
        <v>19803878581</v>
      </c>
      <c r="F540" s="220" t="str">
        <f>IF(Proponentes!D347&gt;0,Proponentes!D347,"")</f>
        <v/>
      </c>
      <c r="G540" s="376" t="str">
        <f>IF(Proponentes!F347&gt;0,Proponentes!F347,"")</f>
        <v/>
      </c>
      <c r="H540" s="965"/>
      <c r="I540" s="965"/>
      <c r="J540" s="389" t="s">
        <v>902</v>
      </c>
      <c r="K540" s="380">
        <v>8</v>
      </c>
      <c r="L540" s="442" t="s">
        <v>903</v>
      </c>
      <c r="M540" s="379" t="s">
        <v>133</v>
      </c>
      <c r="N540" s="380" t="s">
        <v>317</v>
      </c>
      <c r="O540" s="381">
        <v>1</v>
      </c>
      <c r="P540" s="382">
        <v>42434</v>
      </c>
      <c r="Q540" s="382">
        <v>42786</v>
      </c>
      <c r="R540" s="383" t="str">
        <f t="shared" si="666"/>
        <v>CUMPLE</v>
      </c>
      <c r="S540" s="379"/>
      <c r="T540" s="391">
        <v>2585006866</v>
      </c>
      <c r="U540" s="375">
        <f t="shared" si="717"/>
        <v>2585006866</v>
      </c>
      <c r="V540" s="385"/>
      <c r="W540" s="386">
        <f t="shared" si="719"/>
        <v>3504.0630295899377</v>
      </c>
      <c r="X540" s="375">
        <f t="shared" si="720"/>
        <v>3183532368.0212278</v>
      </c>
      <c r="Y540" s="379" t="s">
        <v>318</v>
      </c>
      <c r="Z540" s="379" t="str">
        <f t="shared" si="721"/>
        <v>CUMPLE</v>
      </c>
      <c r="AA540" s="383" t="str">
        <f t="shared" si="722"/>
        <v>CUMPLE</v>
      </c>
      <c r="AB540" s="387"/>
      <c r="AC540" s="967"/>
      <c r="AD540" s="969"/>
      <c r="AE540" s="383"/>
      <c r="AF540" s="388"/>
      <c r="AG540" s="388" t="str">
        <f>IF(AF540&lt;&gt;"",IF(G540&gt;0,(IF(AF540&gt;=($G540*$H533),"CUMPLE","NO CUMPLE")),""),"")</f>
        <v/>
      </c>
      <c r="AH540" s="387"/>
      <c r="AI540" s="973"/>
      <c r="AJ540" s="971"/>
    </row>
    <row r="541" spans="1:36" ht="82.5" x14ac:dyDescent="0.25">
      <c r="A541" s="960"/>
      <c r="B541" s="373">
        <v>9</v>
      </c>
      <c r="C541" s="220" t="str">
        <f>IF(Proponentes!H348="X",Proponentes!$B$340,"")</f>
        <v xml:space="preserve"> UNION TEMPORAL AG 2021</v>
      </c>
      <c r="D541" s="374" t="str">
        <f t="shared" si="657"/>
        <v xml:space="preserve"> UNION TEMPORAL AG 2021</v>
      </c>
      <c r="E541" s="375">
        <f>IF(D541="","",$AO$11)</f>
        <v>24629524096</v>
      </c>
      <c r="F541" s="220" t="str">
        <f>IF(Proponentes!D348&gt;0,Proponentes!D348,"")</f>
        <v/>
      </c>
      <c r="G541" s="376" t="str">
        <f>IF(Proponentes!F348&gt;0,Proponentes!F348,"")</f>
        <v/>
      </c>
      <c r="H541" s="965"/>
      <c r="I541" s="965"/>
      <c r="J541" s="389" t="s">
        <v>904</v>
      </c>
      <c r="K541" s="378">
        <v>9</v>
      </c>
      <c r="L541" s="442" t="s">
        <v>905</v>
      </c>
      <c r="M541" s="379" t="s">
        <v>133</v>
      </c>
      <c r="N541" s="380" t="s">
        <v>317</v>
      </c>
      <c r="O541" s="381">
        <v>1</v>
      </c>
      <c r="P541" s="382">
        <v>42787</v>
      </c>
      <c r="Q541" s="382">
        <v>43102</v>
      </c>
      <c r="R541" s="383" t="str">
        <f t="shared" si="666"/>
        <v>CUMPLE</v>
      </c>
      <c r="S541" s="383"/>
      <c r="T541" s="391">
        <v>2676938403.4400001</v>
      </c>
      <c r="U541" s="375">
        <f t="shared" si="717"/>
        <v>2676938403.4400001</v>
      </c>
      <c r="V541" s="392"/>
      <c r="W541" s="386">
        <f t="shared" si="719"/>
        <v>3426.5162439295377</v>
      </c>
      <c r="X541" s="375">
        <f t="shared" si="720"/>
        <v>3113079097.0323272</v>
      </c>
      <c r="Y541" s="379" t="s">
        <v>318</v>
      </c>
      <c r="Z541" s="379" t="str">
        <f t="shared" si="721"/>
        <v>CUMPLE</v>
      </c>
      <c r="AA541" s="383" t="str">
        <f t="shared" si="722"/>
        <v>CUMPLE</v>
      </c>
      <c r="AB541" s="387"/>
      <c r="AC541" s="967"/>
      <c r="AD541" s="969"/>
      <c r="AE541" s="383"/>
      <c r="AF541" s="388"/>
      <c r="AG541" s="388" t="str">
        <f>IF(AF541&lt;&gt;"",IF(G541&gt;0,(IF(AF541&gt;=($G541*$H533),"CUMPLE","NO CUMPLE")),""),"")</f>
        <v/>
      </c>
      <c r="AH541" s="393"/>
      <c r="AI541" s="973"/>
      <c r="AJ541" s="971"/>
    </row>
    <row r="542" spans="1:36" ht="82.5" x14ac:dyDescent="0.25">
      <c r="A542" s="960"/>
      <c r="B542" s="373">
        <v>10</v>
      </c>
      <c r="C542" s="220" t="str">
        <f>IF(Proponentes!H349="X",Proponentes!$B$340,"")</f>
        <v xml:space="preserve"> UNION TEMPORAL AG 2021</v>
      </c>
      <c r="D542" s="374" t="str">
        <f t="shared" si="657"/>
        <v xml:space="preserve"> UNION TEMPORAL AG 2021</v>
      </c>
      <c r="E542" s="375">
        <f>IF(D542="","",$AO$12)</f>
        <v>25460574021</v>
      </c>
      <c r="F542" s="220" t="str">
        <f>IF(Proponentes!D349&gt;0,Proponentes!D349,"")</f>
        <v/>
      </c>
      <c r="G542" s="376" t="str">
        <f>IF(Proponentes!F349&gt;0,Proponentes!F349,"")</f>
        <v/>
      </c>
      <c r="H542" s="965"/>
      <c r="I542" s="965"/>
      <c r="J542" s="389" t="s">
        <v>906</v>
      </c>
      <c r="K542" s="380">
        <v>12</v>
      </c>
      <c r="L542" s="442" t="s">
        <v>907</v>
      </c>
      <c r="M542" s="379" t="s">
        <v>133</v>
      </c>
      <c r="N542" s="380" t="s">
        <v>317</v>
      </c>
      <c r="O542" s="381">
        <v>1</v>
      </c>
      <c r="P542" s="382">
        <v>43103</v>
      </c>
      <c r="Q542" s="382">
        <v>43469</v>
      </c>
      <c r="R542" s="383" t="str">
        <f t="shared" ref="R542:R552" si="724">IF(Q542&lt;&gt;"",IF(P542&gt;0,IF(P542&gt;=$P$18,IF(Q542&lt;=$Q$18,"CUMPLE","NO CUMPLE"),"NO CUMPLE"),""),"")</f>
        <v>CUMPLE</v>
      </c>
      <c r="S542" s="383">
        <f t="shared" ref="S542:S552" si="725">IF(P542&gt;0,ROUND(((YEAR(Q542)-YEAR($P542))*12)+(MONTH(Q542)-MONTH($P542))+((DAY(Q542)-DAY($P542)+1)/30),0),"")</f>
        <v>12</v>
      </c>
      <c r="T542" s="391">
        <v>2910013316.73</v>
      </c>
      <c r="U542" s="375">
        <f t="shared" ref="U542:U552" si="726">IF(T542&gt;0,T542*O542,"")</f>
        <v>2910013316.73</v>
      </c>
      <c r="V542" s="392">
        <f t="shared" ref="V542:V552" si="727">IFERROR(U542/VLOOKUP(YEAR(P542),$AQ$2:$AR$11,2,FALSE),"")</f>
        <v>3724.8551879315246</v>
      </c>
      <c r="W542" s="386">
        <f t="shared" ref="W542:W552" si="728">IF(R542="CUMPLE",IFERROR(U542/VLOOKUP(YEAR(Q542),$AQ$3:$AR$13,2,FALSE),""),"")</f>
        <v>3514.0165347970574</v>
      </c>
      <c r="X542" s="375">
        <f t="shared" ref="X542:X552" si="729">IFERROR(W542*$AR$13,"")</f>
        <v>3192575386.2930312</v>
      </c>
      <c r="Y542" s="379" t="s">
        <v>318</v>
      </c>
      <c r="Z542" s="379" t="str">
        <f t="shared" ref="Z542:Z552" si="730">IF(T542&gt;0,IF(X542&gt;=$Z$18,"CUMPLE","NO CUMPLE"),"")</f>
        <v>CUMPLE</v>
      </c>
      <c r="AA542" s="383" t="str">
        <f t="shared" ref="AA542:AA552" si="731">IF(N542&gt;0,IF(N542="CUMPLE",IF(R542="CUMPLE",IF(Y542="INCLUIDA",IF(Z542="CUMPLE","CUMPLE","NO CUMPLE"),"NO CUMPLE"),"NO CUMPLE"),"NO CUMPLE"),"")</f>
        <v>CUMPLE</v>
      </c>
      <c r="AB542" s="387"/>
      <c r="AC542" s="967"/>
      <c r="AD542" s="969"/>
      <c r="AE542" s="383"/>
      <c r="AF542" s="388"/>
      <c r="AG542" s="388" t="str">
        <f>IF(AF542&lt;&gt;"",IF(G542&gt;0,(IF(AF542&gt;=($G542*$H533),"CUMPLE","NO CUMPLE")),""),"")</f>
        <v/>
      </c>
      <c r="AH542" s="393"/>
      <c r="AI542" s="973"/>
      <c r="AJ542" s="971"/>
    </row>
    <row r="543" spans="1:36" ht="39" customHeight="1" x14ac:dyDescent="0.25">
      <c r="A543" s="960"/>
      <c r="B543" s="373">
        <v>11</v>
      </c>
      <c r="C543" s="220" t="str">
        <f>IF(Proponentes!H350="X",Proponentes!$B$340,"")</f>
        <v/>
      </c>
      <c r="D543" s="374" t="str">
        <f t="shared" si="657"/>
        <v/>
      </c>
      <c r="E543" s="375" t="str">
        <f>IF(D543="","",$AO$13)</f>
        <v/>
      </c>
      <c r="F543" s="220" t="str">
        <f>IF(Proponentes!D350&gt;0,Proponentes!D350,"")</f>
        <v/>
      </c>
      <c r="G543" s="376" t="str">
        <f>IF(Proponentes!F350&gt;0,Proponentes!F350,"")</f>
        <v/>
      </c>
      <c r="H543" s="965"/>
      <c r="I543" s="965"/>
      <c r="J543" s="389" t="s">
        <v>908</v>
      </c>
      <c r="K543" s="378">
        <v>13</v>
      </c>
      <c r="L543" s="442" t="s">
        <v>909</v>
      </c>
      <c r="M543" s="379" t="s">
        <v>133</v>
      </c>
      <c r="N543" s="380" t="s">
        <v>317</v>
      </c>
      <c r="O543" s="381">
        <v>0.25</v>
      </c>
      <c r="P543" s="382">
        <v>43463</v>
      </c>
      <c r="Q543" s="382">
        <v>43830</v>
      </c>
      <c r="R543" s="383" t="str">
        <f t="shared" si="724"/>
        <v>CUMPLE</v>
      </c>
      <c r="S543" s="383">
        <f t="shared" si="725"/>
        <v>12</v>
      </c>
      <c r="T543" s="391">
        <v>39505582284</v>
      </c>
      <c r="U543" s="375">
        <f t="shared" si="726"/>
        <v>9876395571</v>
      </c>
      <c r="V543" s="392">
        <f t="shared" si="727"/>
        <v>12641.91578409763</v>
      </c>
      <c r="W543" s="386">
        <f t="shared" si="728"/>
        <v>11926.343134295195</v>
      </c>
      <c r="X543" s="375">
        <f t="shared" si="729"/>
        <v>10835392822.428677</v>
      </c>
      <c r="Y543" s="379" t="s">
        <v>318</v>
      </c>
      <c r="Z543" s="379" t="str">
        <f t="shared" si="730"/>
        <v>CUMPLE</v>
      </c>
      <c r="AA543" s="383" t="str">
        <f t="shared" si="731"/>
        <v>CUMPLE</v>
      </c>
      <c r="AB543" s="387"/>
      <c r="AC543" s="967"/>
      <c r="AD543" s="969"/>
      <c r="AE543" s="383" t="str">
        <f t="shared" ref="AE543:AE557" si="732">IF(F543&lt;&gt;"",F543,"")</f>
        <v/>
      </c>
      <c r="AF543" s="388" t="str">
        <f>IF(AE543&lt;&gt;"",(SUMIFS($X543:$X558,$M543:$M558,F543,AA543:AA558,"CUMPLE")),"")</f>
        <v/>
      </c>
      <c r="AG543" s="388" t="str">
        <f>IF(AF543&lt;&gt;"",IF(G543&gt;0,(IF(AF543&gt;=($G543*$H533),"CUMPLE","NO CUMPLE")),""),"")</f>
        <v/>
      </c>
      <c r="AH543" s="393"/>
      <c r="AI543" s="973"/>
      <c r="AJ543" s="971"/>
    </row>
    <row r="544" spans="1:36" ht="82.5" x14ac:dyDescent="0.25">
      <c r="A544" s="960"/>
      <c r="B544" s="373">
        <v>12</v>
      </c>
      <c r="C544" s="220" t="str">
        <f>IF(Proponentes!H351="X",Proponentes!$B$340,"")</f>
        <v xml:space="preserve"> UNION TEMPORAL AG 2021</v>
      </c>
      <c r="D544" s="374" t="str">
        <f t="shared" si="657"/>
        <v xml:space="preserve"> UNION TEMPORAL AG 2021</v>
      </c>
      <c r="E544" s="375">
        <f>IF(D544="","",$AO$14)</f>
        <v>8654253262</v>
      </c>
      <c r="F544" s="220" t="str">
        <f>IF(Proponentes!D351&gt;0,Proponentes!D351,"")</f>
        <v/>
      </c>
      <c r="G544" s="376" t="str">
        <f>IF(Proponentes!F351&gt;0,Proponentes!F351,"")</f>
        <v/>
      </c>
      <c r="H544" s="965"/>
      <c r="I544" s="965"/>
      <c r="J544" s="389" t="s">
        <v>910</v>
      </c>
      <c r="K544" s="380">
        <v>14</v>
      </c>
      <c r="L544" s="442" t="s">
        <v>911</v>
      </c>
      <c r="M544" s="379" t="s">
        <v>133</v>
      </c>
      <c r="N544" s="380" t="s">
        <v>317</v>
      </c>
      <c r="O544" s="381">
        <v>0.33</v>
      </c>
      <c r="P544" s="382">
        <v>43464</v>
      </c>
      <c r="Q544" s="382">
        <v>44043</v>
      </c>
      <c r="R544" s="383" t="str">
        <f t="shared" si="724"/>
        <v>CUMPLE</v>
      </c>
      <c r="S544" s="383">
        <f t="shared" si="725"/>
        <v>19</v>
      </c>
      <c r="T544" s="391">
        <v>31490855491.099998</v>
      </c>
      <c r="U544" s="375">
        <f t="shared" si="726"/>
        <v>10391982312.063</v>
      </c>
      <c r="V544" s="392">
        <f t="shared" si="727"/>
        <v>13301.873570626003</v>
      </c>
      <c r="W544" s="386">
        <f t="shared" si="728"/>
        <v>11838.627017751136</v>
      </c>
      <c r="X544" s="375">
        <f t="shared" si="729"/>
        <v>10755700449.929369</v>
      </c>
      <c r="Y544" s="379" t="s">
        <v>318</v>
      </c>
      <c r="Z544" s="379" t="str">
        <f t="shared" si="730"/>
        <v>CUMPLE</v>
      </c>
      <c r="AA544" s="383" t="str">
        <f t="shared" si="731"/>
        <v>CUMPLE</v>
      </c>
      <c r="AB544" s="387"/>
      <c r="AC544" s="967"/>
      <c r="AD544" s="969"/>
      <c r="AE544" s="383" t="str">
        <f t="shared" si="732"/>
        <v/>
      </c>
      <c r="AF544" s="388" t="str">
        <f>IF(AE544&lt;&gt;"",(SUMIFS($X544:$X558,$M544:$M558,F544,AA544:AA558,"CUMPLE")),"")</f>
        <v/>
      </c>
      <c r="AG544" s="388" t="str">
        <f>IF(AF544&lt;&gt;"",IF(G544&gt;0,(IF(AF544&gt;=($G544*$H533),"CUMPLE","NO CUMPLE")),""),"")</f>
        <v/>
      </c>
      <c r="AH544" s="393"/>
      <c r="AI544" s="973"/>
      <c r="AJ544" s="971"/>
    </row>
    <row r="545" spans="1:44" ht="51.75" customHeight="1" x14ac:dyDescent="0.25">
      <c r="A545" s="960"/>
      <c r="B545" s="373"/>
      <c r="C545" s="220"/>
      <c r="D545" s="374"/>
      <c r="E545" s="375"/>
      <c r="F545" s="220" t="str">
        <f>IF(Proponentes!D352&gt;0,Proponentes!D352,"")</f>
        <v/>
      </c>
      <c r="G545" s="376" t="str">
        <f>IF(Proponentes!F352&gt;0,Proponentes!F352,"")</f>
        <v/>
      </c>
      <c r="H545" s="965"/>
      <c r="I545" s="965"/>
      <c r="J545" s="389" t="s">
        <v>910</v>
      </c>
      <c r="K545" s="378">
        <v>15</v>
      </c>
      <c r="L545" s="442" t="s">
        <v>911</v>
      </c>
      <c r="M545" s="379" t="s">
        <v>135</v>
      </c>
      <c r="N545" s="380" t="s">
        <v>317</v>
      </c>
      <c r="O545" s="381">
        <v>0.34</v>
      </c>
      <c r="P545" s="382">
        <v>43464</v>
      </c>
      <c r="Q545" s="382">
        <v>44043</v>
      </c>
      <c r="R545" s="383" t="str">
        <f t="shared" si="724"/>
        <v>CUMPLE</v>
      </c>
      <c r="S545" s="383">
        <f t="shared" si="725"/>
        <v>19</v>
      </c>
      <c r="T545" s="391">
        <v>31490855491.099998</v>
      </c>
      <c r="U545" s="375">
        <f t="shared" si="726"/>
        <v>10706890866.974001</v>
      </c>
      <c r="V545" s="392">
        <f t="shared" si="727"/>
        <v>13704.960648523762</v>
      </c>
      <c r="W545" s="386">
        <f t="shared" si="728"/>
        <v>12197.373291016322</v>
      </c>
      <c r="X545" s="375">
        <f t="shared" si="729"/>
        <v>11081630766.593895</v>
      </c>
      <c r="Y545" s="379" t="s">
        <v>318</v>
      </c>
      <c r="Z545" s="379" t="str">
        <f t="shared" si="730"/>
        <v>CUMPLE</v>
      </c>
      <c r="AA545" s="383" t="str">
        <f t="shared" si="731"/>
        <v>CUMPLE</v>
      </c>
      <c r="AB545" s="387"/>
      <c r="AC545" s="967"/>
      <c r="AD545" s="969"/>
      <c r="AE545" s="383" t="str">
        <f t="shared" si="732"/>
        <v/>
      </c>
      <c r="AF545" s="388" t="str">
        <f t="shared" ref="AF545:AF557" si="733">IF(AE545&lt;&gt;"",(SUMIFS($X545:$X546,$M545:$M546,F545,AA545:AA546,"CUMPLE")),"")</f>
        <v/>
      </c>
      <c r="AG545" s="388" t="str">
        <f t="shared" ref="AG545:AG554" si="734">IF(AF545&lt;&gt;"",IF(G545&gt;0,(IF(AF545&gt;=($G545*$H502),"CUMPLE","NO CUMPLE")),""),"")</f>
        <v/>
      </c>
      <c r="AH545" s="393"/>
      <c r="AI545" s="973"/>
      <c r="AJ545" s="422"/>
    </row>
    <row r="546" spans="1:44" ht="38.25" customHeight="1" x14ac:dyDescent="0.25">
      <c r="A546" s="960"/>
      <c r="B546" s="373"/>
      <c r="C546" s="220"/>
      <c r="D546" s="374"/>
      <c r="E546" s="375"/>
      <c r="F546" s="220"/>
      <c r="G546" s="376"/>
      <c r="H546" s="965"/>
      <c r="I546" s="965"/>
      <c r="J546" s="389" t="s">
        <v>912</v>
      </c>
      <c r="K546" s="380">
        <v>16</v>
      </c>
      <c r="L546" s="442" t="s">
        <v>913</v>
      </c>
      <c r="M546" s="379" t="s">
        <v>133</v>
      </c>
      <c r="N546" s="380" t="s">
        <v>317</v>
      </c>
      <c r="O546" s="381">
        <v>0.6</v>
      </c>
      <c r="P546" s="382">
        <v>42827</v>
      </c>
      <c r="Q546" s="382">
        <v>43966</v>
      </c>
      <c r="R546" s="383" t="str">
        <f t="shared" si="724"/>
        <v>CUMPLE</v>
      </c>
      <c r="S546" s="383">
        <f t="shared" si="725"/>
        <v>37</v>
      </c>
      <c r="T546" s="391">
        <v>35828400157</v>
      </c>
      <c r="U546" s="375">
        <f t="shared" si="726"/>
        <v>21497040094.200001</v>
      </c>
      <c r="V546" s="392">
        <f t="shared" si="727"/>
        <v>29139.954879987854</v>
      </c>
      <c r="W546" s="386">
        <f t="shared" si="728"/>
        <v>24489.595153126615</v>
      </c>
      <c r="X546" s="375">
        <f t="shared" si="729"/>
        <v>22249433926.089512</v>
      </c>
      <c r="Y546" s="379" t="s">
        <v>318</v>
      </c>
      <c r="Z546" s="379" t="str">
        <f t="shared" si="730"/>
        <v>CUMPLE</v>
      </c>
      <c r="AA546" s="383" t="str">
        <f t="shared" si="731"/>
        <v>CUMPLE</v>
      </c>
      <c r="AB546" s="387"/>
      <c r="AC546" s="967"/>
      <c r="AD546" s="969"/>
      <c r="AE546" s="383" t="str">
        <f t="shared" si="732"/>
        <v/>
      </c>
      <c r="AF546" s="388" t="str">
        <f t="shared" si="733"/>
        <v/>
      </c>
      <c r="AG546" s="388" t="str">
        <f t="shared" si="734"/>
        <v/>
      </c>
      <c r="AH546" s="393"/>
      <c r="AI546" s="973"/>
      <c r="AJ546" s="422"/>
    </row>
    <row r="547" spans="1:44" ht="51.75" customHeight="1" x14ac:dyDescent="0.25">
      <c r="A547" s="960"/>
      <c r="B547" s="373"/>
      <c r="C547" s="220"/>
      <c r="D547" s="374"/>
      <c r="E547" s="375"/>
      <c r="F547" s="220"/>
      <c r="G547" s="376"/>
      <c r="H547" s="965"/>
      <c r="I547" s="965"/>
      <c r="J547" s="389" t="s">
        <v>914</v>
      </c>
      <c r="K547" s="378">
        <v>17</v>
      </c>
      <c r="L547" s="442" t="s">
        <v>915</v>
      </c>
      <c r="M547" s="379" t="s">
        <v>133</v>
      </c>
      <c r="N547" s="380" t="s">
        <v>317</v>
      </c>
      <c r="O547" s="381">
        <v>1</v>
      </c>
      <c r="P547" s="382">
        <v>42514</v>
      </c>
      <c r="Q547" s="382">
        <v>42697</v>
      </c>
      <c r="R547" s="383" t="str">
        <f t="shared" si="724"/>
        <v>CUMPLE</v>
      </c>
      <c r="S547" s="383">
        <f t="shared" si="725"/>
        <v>6</v>
      </c>
      <c r="T547" s="391">
        <v>2063282599</v>
      </c>
      <c r="U547" s="375">
        <f t="shared" si="726"/>
        <v>2063282599</v>
      </c>
      <c r="V547" s="392">
        <f t="shared" si="727"/>
        <v>2992.6283789369863</v>
      </c>
      <c r="W547" s="386">
        <f t="shared" si="728"/>
        <v>2992.6283789369863</v>
      </c>
      <c r="X547" s="375">
        <f t="shared" si="729"/>
        <v>2718880690.6021047</v>
      </c>
      <c r="Y547" s="379" t="s">
        <v>318</v>
      </c>
      <c r="Z547" s="379" t="str">
        <f t="shared" si="730"/>
        <v>CUMPLE</v>
      </c>
      <c r="AA547" s="383" t="str">
        <f t="shared" si="731"/>
        <v>CUMPLE</v>
      </c>
      <c r="AB547" s="387"/>
      <c r="AC547" s="967"/>
      <c r="AD547" s="969"/>
      <c r="AE547" s="383" t="str">
        <f t="shared" si="732"/>
        <v/>
      </c>
      <c r="AF547" s="388" t="str">
        <f t="shared" si="733"/>
        <v/>
      </c>
      <c r="AG547" s="388" t="str">
        <f t="shared" si="734"/>
        <v/>
      </c>
      <c r="AH547" s="393"/>
      <c r="AI547" s="973"/>
      <c r="AJ547" s="422"/>
    </row>
    <row r="548" spans="1:44" ht="49.5" customHeight="1" x14ac:dyDescent="0.25">
      <c r="A548" s="960"/>
      <c r="B548" s="373"/>
      <c r="C548" s="220"/>
      <c r="D548" s="374"/>
      <c r="E548" s="375"/>
      <c r="F548" s="220"/>
      <c r="G548" s="376"/>
      <c r="H548" s="965"/>
      <c r="I548" s="965"/>
      <c r="J548" s="389" t="s">
        <v>912</v>
      </c>
      <c r="K548" s="380">
        <v>18</v>
      </c>
      <c r="L548" s="442" t="s">
        <v>913</v>
      </c>
      <c r="M548" s="379" t="s">
        <v>135</v>
      </c>
      <c r="N548" s="380" t="s">
        <v>317</v>
      </c>
      <c r="O548" s="381">
        <v>0.4</v>
      </c>
      <c r="P548" s="382">
        <v>42827</v>
      </c>
      <c r="Q548" s="382">
        <v>43966</v>
      </c>
      <c r="R548" s="383" t="str">
        <f t="shared" si="724"/>
        <v>CUMPLE</v>
      </c>
      <c r="S548" s="383">
        <f t="shared" si="725"/>
        <v>37</v>
      </c>
      <c r="T548" s="450">
        <v>35828400157</v>
      </c>
      <c r="U548" s="375">
        <f t="shared" si="726"/>
        <v>14331360062.800001</v>
      </c>
      <c r="V548" s="392">
        <f t="shared" si="727"/>
        <v>19426.636586658573</v>
      </c>
      <c r="W548" s="386">
        <f t="shared" si="728"/>
        <v>16326.396768751076</v>
      </c>
      <c r="X548" s="375">
        <f t="shared" si="729"/>
        <v>14832955950.726339</v>
      </c>
      <c r="Y548" s="379" t="s">
        <v>318</v>
      </c>
      <c r="Z548" s="379" t="str">
        <f t="shared" si="730"/>
        <v>CUMPLE</v>
      </c>
      <c r="AA548" s="383" t="str">
        <f t="shared" si="731"/>
        <v>CUMPLE</v>
      </c>
      <c r="AB548" s="387"/>
      <c r="AC548" s="967"/>
      <c r="AD548" s="969"/>
      <c r="AE548" s="383" t="str">
        <f t="shared" si="732"/>
        <v/>
      </c>
      <c r="AF548" s="388" t="str">
        <f t="shared" si="733"/>
        <v/>
      </c>
      <c r="AG548" s="388" t="str">
        <f t="shared" si="734"/>
        <v/>
      </c>
      <c r="AH548" s="393"/>
      <c r="AI548" s="973"/>
      <c r="AJ548" s="422"/>
    </row>
    <row r="549" spans="1:44" ht="47.25" customHeight="1" x14ac:dyDescent="0.25">
      <c r="A549" s="960"/>
      <c r="B549" s="373"/>
      <c r="C549" s="220"/>
      <c r="D549" s="374"/>
      <c r="E549" s="375"/>
      <c r="F549" s="220"/>
      <c r="G549" s="376"/>
      <c r="H549" s="965"/>
      <c r="I549" s="965"/>
      <c r="J549" s="389" t="s">
        <v>916</v>
      </c>
      <c r="K549" s="378">
        <v>19</v>
      </c>
      <c r="L549" s="442" t="s">
        <v>917</v>
      </c>
      <c r="M549" s="379" t="s">
        <v>135</v>
      </c>
      <c r="N549" s="380" t="s">
        <v>317</v>
      </c>
      <c r="O549" s="381">
        <v>0.7</v>
      </c>
      <c r="P549" s="382">
        <v>42003</v>
      </c>
      <c r="Q549" s="382">
        <v>42366</v>
      </c>
      <c r="R549" s="383" t="str">
        <f t="shared" si="724"/>
        <v>CUMPLE</v>
      </c>
      <c r="S549" s="383">
        <f t="shared" si="725"/>
        <v>12</v>
      </c>
      <c r="T549" s="391">
        <v>5863566916</v>
      </c>
      <c r="U549" s="375">
        <f t="shared" si="726"/>
        <v>4104496841.1999998</v>
      </c>
      <c r="V549" s="392">
        <f t="shared" si="727"/>
        <v>6663.1442227272728</v>
      </c>
      <c r="W549" s="386">
        <f t="shared" si="728"/>
        <v>6369.9803541553501</v>
      </c>
      <c r="X549" s="375">
        <f t="shared" si="729"/>
        <v>5787292771.2393436</v>
      </c>
      <c r="Y549" s="379" t="s">
        <v>318</v>
      </c>
      <c r="Z549" s="379" t="str">
        <f t="shared" si="730"/>
        <v>CUMPLE</v>
      </c>
      <c r="AA549" s="383" t="str">
        <f t="shared" si="731"/>
        <v>CUMPLE</v>
      </c>
      <c r="AB549" s="387"/>
      <c r="AC549" s="967"/>
      <c r="AD549" s="969"/>
      <c r="AE549" s="383" t="str">
        <f t="shared" si="732"/>
        <v/>
      </c>
      <c r="AF549" s="388" t="str">
        <f t="shared" si="733"/>
        <v/>
      </c>
      <c r="AG549" s="388" t="str">
        <f t="shared" si="734"/>
        <v/>
      </c>
      <c r="AH549" s="393"/>
      <c r="AI549" s="973"/>
      <c r="AJ549" s="422"/>
    </row>
    <row r="550" spans="1:44" ht="50.25" customHeight="1" x14ac:dyDescent="0.25">
      <c r="A550" s="960"/>
      <c r="B550" s="373"/>
      <c r="C550" s="220"/>
      <c r="D550" s="374"/>
      <c r="E550" s="375"/>
      <c r="F550" s="220"/>
      <c r="G550" s="376"/>
      <c r="H550" s="965"/>
      <c r="I550" s="965"/>
      <c r="J550" s="389" t="s">
        <v>918</v>
      </c>
      <c r="K550" s="380">
        <v>20</v>
      </c>
      <c r="L550" s="442" t="s">
        <v>919</v>
      </c>
      <c r="M550" s="379" t="s">
        <v>135</v>
      </c>
      <c r="N550" s="380" t="s">
        <v>317</v>
      </c>
      <c r="O550" s="381">
        <v>1</v>
      </c>
      <c r="P550" s="382">
        <v>43831</v>
      </c>
      <c r="Q550" s="382">
        <v>44196</v>
      </c>
      <c r="R550" s="383" t="str">
        <f t="shared" si="724"/>
        <v>CUMPLE</v>
      </c>
      <c r="S550" s="383">
        <f t="shared" si="725"/>
        <v>12</v>
      </c>
      <c r="T550" s="391">
        <v>5831000022</v>
      </c>
      <c r="U550" s="375">
        <f t="shared" si="726"/>
        <v>5831000022</v>
      </c>
      <c r="V550" s="392" t="str">
        <f t="shared" si="727"/>
        <v/>
      </c>
      <c r="W550" s="386">
        <f t="shared" si="728"/>
        <v>6642.7205443590419</v>
      </c>
      <c r="X550" s="375">
        <f t="shared" si="729"/>
        <v>6035084325.2843428</v>
      </c>
      <c r="Y550" s="379" t="s">
        <v>318</v>
      </c>
      <c r="Z550" s="379" t="str">
        <f t="shared" si="730"/>
        <v>CUMPLE</v>
      </c>
      <c r="AA550" s="383" t="str">
        <f t="shared" si="731"/>
        <v>CUMPLE</v>
      </c>
      <c r="AB550" s="387"/>
      <c r="AC550" s="967"/>
      <c r="AD550" s="969"/>
      <c r="AE550" s="383" t="str">
        <f t="shared" si="732"/>
        <v/>
      </c>
      <c r="AF550" s="388" t="str">
        <f t="shared" si="733"/>
        <v/>
      </c>
      <c r="AG550" s="388" t="str">
        <f t="shared" si="734"/>
        <v/>
      </c>
      <c r="AH550" s="393"/>
      <c r="AI550" s="973"/>
      <c r="AJ550" s="422"/>
    </row>
    <row r="551" spans="1:44" ht="54" customHeight="1" x14ac:dyDescent="0.25">
      <c r="A551" s="960"/>
      <c r="B551" s="373"/>
      <c r="C551" s="220"/>
      <c r="D551" s="374"/>
      <c r="E551" s="375"/>
      <c r="F551" s="220"/>
      <c r="G551" s="376"/>
      <c r="H551" s="965"/>
      <c r="I551" s="965"/>
      <c r="J551" s="389" t="s">
        <v>421</v>
      </c>
      <c r="K551" s="378">
        <v>21</v>
      </c>
      <c r="L551" s="442" t="s">
        <v>920</v>
      </c>
      <c r="M551" s="379" t="s">
        <v>135</v>
      </c>
      <c r="N551" s="380" t="s">
        <v>317</v>
      </c>
      <c r="O551" s="381">
        <v>1</v>
      </c>
      <c r="P551" s="382">
        <v>42370</v>
      </c>
      <c r="Q551" s="382">
        <v>42735</v>
      </c>
      <c r="R551" s="383" t="str">
        <f t="shared" si="724"/>
        <v>CUMPLE</v>
      </c>
      <c r="S551" s="383">
        <f t="shared" si="725"/>
        <v>12</v>
      </c>
      <c r="T551" s="391">
        <v>3522147111</v>
      </c>
      <c r="U551" s="375">
        <f t="shared" si="726"/>
        <v>3522147111</v>
      </c>
      <c r="V551" s="392">
        <f t="shared" si="727"/>
        <v>5108.5960809624994</v>
      </c>
      <c r="W551" s="386">
        <f t="shared" si="728"/>
        <v>5108.5960809624994</v>
      </c>
      <c r="X551" s="375">
        <f t="shared" si="729"/>
        <v>4641292363.052536</v>
      </c>
      <c r="Y551" s="379" t="s">
        <v>318</v>
      </c>
      <c r="Z551" s="379" t="str">
        <f t="shared" si="730"/>
        <v>CUMPLE</v>
      </c>
      <c r="AA551" s="383" t="str">
        <f t="shared" si="731"/>
        <v>CUMPLE</v>
      </c>
      <c r="AB551" s="387"/>
      <c r="AC551" s="967"/>
      <c r="AD551" s="969"/>
      <c r="AE551" s="383" t="str">
        <f t="shared" si="732"/>
        <v/>
      </c>
      <c r="AF551" s="388" t="str">
        <f t="shared" si="733"/>
        <v/>
      </c>
      <c r="AG551" s="388" t="str">
        <f t="shared" si="734"/>
        <v/>
      </c>
      <c r="AH551" s="393"/>
      <c r="AI551" s="973"/>
      <c r="AJ551" s="422"/>
    </row>
    <row r="552" spans="1:44" ht="50.25" customHeight="1" x14ac:dyDescent="0.25">
      <c r="A552" s="960"/>
      <c r="B552" s="373"/>
      <c r="C552" s="220"/>
      <c r="D552" s="374"/>
      <c r="E552" s="375"/>
      <c r="F552" s="220"/>
      <c r="G552" s="376"/>
      <c r="H552" s="965"/>
      <c r="I552" s="965"/>
      <c r="J552" s="389" t="s">
        <v>423</v>
      </c>
      <c r="K552" s="380">
        <v>22</v>
      </c>
      <c r="L552" s="442" t="s">
        <v>921</v>
      </c>
      <c r="M552" s="379" t="s">
        <v>135</v>
      </c>
      <c r="N552" s="380" t="s">
        <v>317</v>
      </c>
      <c r="O552" s="381">
        <v>1</v>
      </c>
      <c r="P552" s="382">
        <v>42736</v>
      </c>
      <c r="Q552" s="382">
        <v>43100</v>
      </c>
      <c r="R552" s="383" t="str">
        <f t="shared" si="724"/>
        <v>CUMPLE</v>
      </c>
      <c r="S552" s="383">
        <f t="shared" si="725"/>
        <v>12</v>
      </c>
      <c r="T552" s="391">
        <v>5068157502</v>
      </c>
      <c r="U552" s="375">
        <f t="shared" si="726"/>
        <v>5068157502</v>
      </c>
      <c r="V552" s="392">
        <f t="shared" si="727"/>
        <v>6870.0565420073008</v>
      </c>
      <c r="W552" s="386">
        <f t="shared" si="728"/>
        <v>6870.0565420073008</v>
      </c>
      <c r="X552" s="375">
        <f t="shared" si="729"/>
        <v>6241624989.8837252</v>
      </c>
      <c r="Y552" s="379" t="s">
        <v>318</v>
      </c>
      <c r="Z552" s="379" t="str">
        <f t="shared" si="730"/>
        <v>CUMPLE</v>
      </c>
      <c r="AA552" s="383" t="str">
        <f t="shared" si="731"/>
        <v>CUMPLE</v>
      </c>
      <c r="AB552" s="387"/>
      <c r="AC552" s="967"/>
      <c r="AD552" s="969"/>
      <c r="AE552" s="383" t="str">
        <f t="shared" si="732"/>
        <v/>
      </c>
      <c r="AF552" s="388" t="str">
        <f t="shared" si="733"/>
        <v/>
      </c>
      <c r="AG552" s="388" t="str">
        <f t="shared" si="734"/>
        <v/>
      </c>
      <c r="AH552" s="393"/>
      <c r="AI552" s="973"/>
      <c r="AJ552" s="422"/>
    </row>
    <row r="553" spans="1:44" ht="45.75" customHeight="1" x14ac:dyDescent="0.25">
      <c r="A553" s="960"/>
      <c r="B553" s="373"/>
      <c r="C553" s="220"/>
      <c r="D553" s="374"/>
      <c r="E553" s="375"/>
      <c r="F553" s="220" t="str">
        <f>IF(Proponentes!D360&gt;0,Proponentes!D360,"")</f>
        <v/>
      </c>
      <c r="G553" s="376" t="str">
        <f>IF(Proponentes!F360&gt;0,Proponentes!F360,"")</f>
        <v/>
      </c>
      <c r="H553" s="965"/>
      <c r="I553" s="965"/>
      <c r="J553" s="389" t="s">
        <v>425</v>
      </c>
      <c r="K553" s="378">
        <v>23</v>
      </c>
      <c r="L553" s="442" t="s">
        <v>922</v>
      </c>
      <c r="M553" s="379" t="s">
        <v>135</v>
      </c>
      <c r="N553" s="380" t="s">
        <v>317</v>
      </c>
      <c r="O553" s="381">
        <v>1</v>
      </c>
      <c r="P553" s="382">
        <v>43101</v>
      </c>
      <c r="Q553" s="382">
        <v>43465</v>
      </c>
      <c r="R553" s="411" t="str">
        <f>IF(Q553&lt;&gt;"",IF(P553&gt;0,IF(P553&gt;=$P$18,IF(Q553&lt;=$Q$18,"CUMPLE","NO CUMPLE"),"NO CUMPLE"),""),"")</f>
        <v>CUMPLE</v>
      </c>
      <c r="S553" s="411">
        <f>IF(P553&gt;0,ROUND(((YEAR(Q553)-YEAR($P553))*12)+(MONTH(Q553)-MONTH($P553))+((DAY(Q553)-DAY($P553)+1)/30),0),"")</f>
        <v>12</v>
      </c>
      <c r="T553" s="391">
        <v>5309971476</v>
      </c>
      <c r="U553" s="409">
        <f>IF(T553&gt;0,T553*O553,"")</f>
        <v>5309971476</v>
      </c>
      <c r="V553" s="412">
        <f>IFERROR(U553/VLOOKUP(YEAR(P553),$AQ$2:$AR$11,2,FALSE),"")</f>
        <v>6796.8330888508299</v>
      </c>
      <c r="W553" s="413">
        <f>IF(R553="CUMPLE",IFERROR(U553/VLOOKUP(YEAR(Q553),$AQ$3:$AR$13,2,FALSE),""),"")</f>
        <v>6796.8330888508299</v>
      </c>
      <c r="X553" s="409">
        <f>IFERROR(W553*$AR$13,"")</f>
        <v>6175099578.8812895</v>
      </c>
      <c r="Y553" s="379" t="s">
        <v>318</v>
      </c>
      <c r="Z553" s="379" t="str">
        <f>IF(T553&gt;0,IF(X553&gt;=$Z$18,"CUMPLE","NO CUMPLE"),"")</f>
        <v>CUMPLE</v>
      </c>
      <c r="AA553" s="411" t="str">
        <f>IF(N553&gt;0,IF(N553="CUMPLE",IF(R553="CUMPLE",IF(Y553="INCLUIDA",IF(Z553="CUMPLE","CUMPLE","NO CUMPLE"),"NO CUMPLE"),"NO CUMPLE"),"NO CUMPLE"),"")</f>
        <v>CUMPLE</v>
      </c>
      <c r="AB553" s="387"/>
      <c r="AC553" s="967"/>
      <c r="AD553" s="969"/>
      <c r="AE553" s="383" t="str">
        <f t="shared" si="732"/>
        <v/>
      </c>
      <c r="AF553" s="388" t="str">
        <f t="shared" si="733"/>
        <v/>
      </c>
      <c r="AG553" s="388" t="str">
        <f t="shared" si="734"/>
        <v/>
      </c>
      <c r="AH553" s="393"/>
      <c r="AI553" s="973"/>
      <c r="AJ553" s="422"/>
    </row>
    <row r="554" spans="1:44" ht="40.5" customHeight="1" x14ac:dyDescent="0.25">
      <c r="A554" s="960"/>
      <c r="B554" s="373"/>
      <c r="C554" s="220"/>
      <c r="D554" s="374"/>
      <c r="E554" s="375"/>
      <c r="F554" s="220" t="str">
        <f>IF(Proponentes!D361&gt;0,Proponentes!D361,"")</f>
        <v/>
      </c>
      <c r="G554" s="376" t="str">
        <f>IF(Proponentes!F361&gt;0,Proponentes!F361,"")</f>
        <v/>
      </c>
      <c r="H554" s="965"/>
      <c r="I554" s="965"/>
      <c r="J554" s="389" t="s">
        <v>427</v>
      </c>
      <c r="K554" s="380">
        <v>24</v>
      </c>
      <c r="L554" s="442" t="s">
        <v>923</v>
      </c>
      <c r="M554" s="379" t="s">
        <v>135</v>
      </c>
      <c r="N554" s="380" t="s">
        <v>317</v>
      </c>
      <c r="O554" s="381">
        <v>1</v>
      </c>
      <c r="P554" s="382">
        <v>43466</v>
      </c>
      <c r="Q554" s="382">
        <v>43830</v>
      </c>
      <c r="R554" s="411" t="str">
        <f>IF(Q554&lt;&gt;"",IF(P554&gt;0,IF(P554&gt;=$P$18,IF(Q554&lt;=$Q$18,"CUMPLE","NO CUMPLE"),"NO CUMPLE"),""),"")</f>
        <v>CUMPLE</v>
      </c>
      <c r="S554" s="411">
        <f>IF(P554&gt;0,ROUND(((YEAR(Q554)-YEAR($P554))*12)+(MONTH(Q554)-MONTH($P554))+((DAY(Q554)-DAY($P554)+1)/30),0),"")</f>
        <v>12</v>
      </c>
      <c r="T554" s="391">
        <v>5753215462</v>
      </c>
      <c r="U554" s="409">
        <f>IF(T554&gt;0,T554*O554,"")</f>
        <v>5753215462</v>
      </c>
      <c r="V554" s="412">
        <f>IFERROR(U554/VLOOKUP(YEAR(P554),$AQ$2:$AR$11,2,FALSE),"")</f>
        <v>6947.3545517777702</v>
      </c>
      <c r="W554" s="413">
        <f>IF(R554="CUMPLE",IFERROR(U554/VLOOKUP(YEAR(Q554),$AQ$3:$AR$13,2,FALSE),""),"")</f>
        <v>6947.3545517777702</v>
      </c>
      <c r="X554" s="409">
        <f>IFERROR(W554*$AR$13,"")</f>
        <v>6311852241.5084505</v>
      </c>
      <c r="Y554" s="379" t="s">
        <v>318</v>
      </c>
      <c r="Z554" s="379" t="str">
        <f>IF(T554&gt;0,IF(X554&gt;=$Z$18,"CUMPLE","NO CUMPLE"),"")</f>
        <v>CUMPLE</v>
      </c>
      <c r="AA554" s="411" t="str">
        <f>IF(N554&gt;0,IF(N554="CUMPLE",IF(R554="CUMPLE",IF(Y554="INCLUIDA",IF(Z554="CUMPLE","CUMPLE","NO CUMPLE"),"NO CUMPLE"),"NO CUMPLE"),"NO CUMPLE"),"")</f>
        <v>CUMPLE</v>
      </c>
      <c r="AB554" s="387"/>
      <c r="AC554" s="967"/>
      <c r="AD554" s="969"/>
      <c r="AE554" s="383" t="str">
        <f t="shared" si="732"/>
        <v/>
      </c>
      <c r="AF554" s="388" t="str">
        <f>IF(AE554&lt;&gt;"",(SUMIFS($X554:$X557,$M554:$M557,F554,AA554:AA557,"CUMPLE")),"")</f>
        <v/>
      </c>
      <c r="AG554" s="388" t="str">
        <f t="shared" si="734"/>
        <v/>
      </c>
      <c r="AH554" s="393"/>
      <c r="AI554" s="973"/>
      <c r="AJ554" s="422"/>
    </row>
    <row r="555" spans="1:44" ht="40.5" customHeight="1" x14ac:dyDescent="0.25">
      <c r="A555" s="960"/>
      <c r="B555" s="408"/>
      <c r="C555" s="237"/>
      <c r="D555" s="374"/>
      <c r="E555" s="409"/>
      <c r="F555" s="237" t="str">
        <f>IF(Proponentes!D361&gt;0,Proponentes!D361,"")</f>
        <v/>
      </c>
      <c r="G555" s="410" t="str">
        <f>IF(Proponentes!F361&gt;0,Proponentes!F361,"")</f>
        <v/>
      </c>
      <c r="H555" s="965"/>
      <c r="I555" s="965"/>
      <c r="J555" s="389" t="s">
        <v>924</v>
      </c>
      <c r="K555" s="378">
        <v>25</v>
      </c>
      <c r="L555" s="442" t="s">
        <v>925</v>
      </c>
      <c r="M555" s="379" t="s">
        <v>135</v>
      </c>
      <c r="N555" s="380" t="s">
        <v>317</v>
      </c>
      <c r="O555" s="381">
        <v>0.49</v>
      </c>
      <c r="P555" s="382">
        <v>42490</v>
      </c>
      <c r="Q555" s="382">
        <v>42842</v>
      </c>
      <c r="R555" s="383" t="str">
        <f t="shared" ref="R555" si="735">IF(Q555&lt;&gt;"",IF(P555&gt;0,IF(P555&gt;=$P$18,IF(Q555&lt;=$Q$18,"CUMPLE","NO CUMPLE"),"NO CUMPLE"),""),"")</f>
        <v>CUMPLE</v>
      </c>
      <c r="S555" s="383">
        <f t="shared" ref="S555" si="736">IF(P555&gt;0,ROUND(((YEAR(Q555)-YEAR($P555))*12)+(MONTH(Q555)-MONTH($P555))+((DAY(Q555)-DAY($P555)+1)/30),0),"")</f>
        <v>12</v>
      </c>
      <c r="T555" s="391">
        <v>12864628121</v>
      </c>
      <c r="U555" s="375">
        <f t="shared" ref="U555" si="737">IF(T555&gt;0,T555*O555,"")</f>
        <v>6303667779.29</v>
      </c>
      <c r="V555" s="392">
        <f t="shared" ref="V555" si="738">IFERROR(U555/VLOOKUP(YEAR(P555),$AQ$2:$AR$11,2,FALSE),"")</f>
        <v>9142.9720276015105</v>
      </c>
      <c r="W555" s="386">
        <f t="shared" ref="W555" si="739">IF(R555="CUMPLE",IFERROR(U555/VLOOKUP(YEAR(Q555),$AQ$3:$AR$13,2,FALSE),""),"")</f>
        <v>8544.83193323456</v>
      </c>
      <c r="X555" s="375">
        <f t="shared" ref="X555" si="740">IFERROR(W555*$AR$13,"")</f>
        <v>7763201976.9738617</v>
      </c>
      <c r="Y555" s="379" t="s">
        <v>318</v>
      </c>
      <c r="Z555" s="379" t="str">
        <f t="shared" ref="Z555" si="741">IF(T555&gt;0,IF(X555&gt;=$Z$18,"CUMPLE","NO CUMPLE"),"")</f>
        <v>CUMPLE</v>
      </c>
      <c r="AA555" s="383" t="str">
        <f t="shared" ref="AA555" si="742">IF(N555&gt;0,IF(N555="CUMPLE",IF(R555="CUMPLE",IF(Y555="INCLUIDA",IF(Z555="CUMPLE","CUMPLE","NO CUMPLE"),"NO CUMPLE"),"NO CUMPLE"),"NO CUMPLE"),"")</f>
        <v>CUMPLE</v>
      </c>
      <c r="AB555" s="387"/>
      <c r="AC555" s="967"/>
      <c r="AD555" s="969"/>
      <c r="AE555" s="411" t="str">
        <f>IF(F555&lt;&gt;"",F555,"")</f>
        <v/>
      </c>
      <c r="AF555" s="414" t="str">
        <f>IF(AE555&lt;&gt;"",(SUMIFS($X555:$X557,$M555:$M557,F555,AA555:AA557,"CUMPLE")),"")</f>
        <v/>
      </c>
      <c r="AG555" s="414" t="str">
        <f>IF(AF555&lt;&gt;"",IF(G555&gt;0,(IF(AF555&gt;=($G555*$H511),"CUMPLE","NO CUMPLE")),""),"")</f>
        <v/>
      </c>
      <c r="AH555" s="415"/>
      <c r="AI555" s="973"/>
      <c r="AJ555" s="422"/>
      <c r="AK555" s="416"/>
      <c r="AL555" s="416"/>
      <c r="AM555" s="416"/>
      <c r="AN555" s="416"/>
      <c r="AO555" s="416"/>
      <c r="AP555" s="416"/>
      <c r="AQ555" s="416"/>
      <c r="AR555" s="416"/>
    </row>
    <row r="556" spans="1:44" ht="40.5" customHeight="1" x14ac:dyDescent="0.25">
      <c r="A556" s="960"/>
      <c r="B556" s="408"/>
      <c r="C556" s="237"/>
      <c r="D556" s="374"/>
      <c r="E556" s="409"/>
      <c r="F556" s="237" t="str">
        <f>IF(Proponentes!D361&gt;0,Proponentes!D361,"")</f>
        <v/>
      </c>
      <c r="G556" s="410" t="str">
        <f>IF(Proponentes!F361&gt;0,Proponentes!F361,"")</f>
        <v/>
      </c>
      <c r="H556" s="965"/>
      <c r="I556" s="965"/>
      <c r="J556" s="389"/>
      <c r="K556" s="380"/>
      <c r="L556" s="380"/>
      <c r="M556" s="379"/>
      <c r="N556" s="380"/>
      <c r="O556" s="381"/>
      <c r="P556" s="382"/>
      <c r="Q556" s="382"/>
      <c r="R556" s="411" t="str">
        <f>IF(Q556&lt;&gt;"",IF(P556&gt;0,IF(P556&gt;=$P$18,IF(Q556&lt;=$Q$18,"CUMPLE","NO CUMPLE"),"NO CUMPLE"),""),"")</f>
        <v/>
      </c>
      <c r="S556" s="411" t="str">
        <f>IF(P556&gt;0,ROUND(((YEAR(Q556)-YEAR($P556))*12)+(MONTH(Q556)-MONTH($P556))+((DAY(Q556)-DAY($P556)+1)/30),0),"")</f>
        <v/>
      </c>
      <c r="T556" s="391"/>
      <c r="U556" s="409" t="str">
        <f>IF(T556&gt;0,T556*O556,"")</f>
        <v/>
      </c>
      <c r="V556" s="412" t="str">
        <f>IFERROR(U556/VLOOKUP(YEAR(P556),$AQ$2:$AR$11,2,FALSE),"")</f>
        <v/>
      </c>
      <c r="W556" s="413" t="str">
        <f>IF(R556="CUMPLE",IFERROR(U556/VLOOKUP(YEAR(Q556),$AQ$3:$AR$13,2,FALSE),""),"")</f>
        <v/>
      </c>
      <c r="X556" s="409" t="str">
        <f>IFERROR(W556*$AR$13,"")</f>
        <v/>
      </c>
      <c r="Y556" s="379"/>
      <c r="Z556" s="379" t="str">
        <f>IF(T556&gt;0,IF(X556&gt;=$Z$18,"CUMPLE","NO CUMPLE"),"")</f>
        <v/>
      </c>
      <c r="AA556" s="411" t="str">
        <f>IF(N556&gt;0,IF(N556="CUMPLE",IF(R556="CUMPLE",IF(Y556="INCLUIDA",IF(Z556="CUMPLE","CUMPLE","NO CUMPLE"),"NO CUMPLE"),"NO CUMPLE"),"NO CUMPLE"),"")</f>
        <v/>
      </c>
      <c r="AB556" s="387"/>
      <c r="AC556" s="967"/>
      <c r="AD556" s="969"/>
      <c r="AE556" s="411" t="str">
        <f>IF(F556&lt;&gt;"",F556,"")</f>
        <v/>
      </c>
      <c r="AF556" s="414" t="str">
        <f>IF(AE556&lt;&gt;"",(SUMIFS($X556:$X557,$M556:$M557,F556,AA556:AA557,"CUMPLE")),"")</f>
        <v/>
      </c>
      <c r="AG556" s="414" t="str">
        <f>IF(AF556&lt;&gt;"",IF(G556&gt;0,(IF(AF556&gt;=($G556*$H511),"CUMPLE","NO CUMPLE")),""),"")</f>
        <v/>
      </c>
      <c r="AH556" s="415"/>
      <c r="AI556" s="973"/>
      <c r="AJ556" s="422"/>
      <c r="AK556" s="416"/>
      <c r="AL556" s="416"/>
      <c r="AM556" s="416"/>
      <c r="AN556" s="416"/>
      <c r="AO556" s="416"/>
      <c r="AP556" s="416"/>
      <c r="AQ556" s="416"/>
      <c r="AR556" s="416"/>
    </row>
    <row r="557" spans="1:44" ht="58.5" customHeight="1" x14ac:dyDescent="0.25">
      <c r="A557" s="961"/>
      <c r="B557" s="373"/>
      <c r="C557" s="220"/>
      <c r="D557" s="374"/>
      <c r="E557" s="375"/>
      <c r="F557" s="220" t="str">
        <f>IF(Proponentes!D362&gt;0,Proponentes!D362,"")</f>
        <v/>
      </c>
      <c r="G557" s="376" t="str">
        <f>IF(Proponentes!F362&gt;0,Proponentes!F362,"")</f>
        <v/>
      </c>
      <c r="H557" s="980"/>
      <c r="I557" s="980"/>
      <c r="J557" s="389"/>
      <c r="K557" s="378"/>
      <c r="L557" s="380"/>
      <c r="M557" s="379"/>
      <c r="N557" s="380"/>
      <c r="O557" s="381"/>
      <c r="P557" s="382"/>
      <c r="Q557" s="382"/>
      <c r="R557" s="383" t="str">
        <f t="shared" si="666"/>
        <v/>
      </c>
      <c r="S557" s="383" t="str">
        <f t="shared" ref="S557" si="743">IF(P557&gt;0,ROUND(((YEAR(Q557)-YEAR($P557))*12)+(MONTH(Q557)-MONTH($P557))+((DAY(Q557)-DAY($P557)+1)/30),0),"")</f>
        <v/>
      </c>
      <c r="T557" s="391"/>
      <c r="U557" s="375" t="str">
        <f t="shared" si="717"/>
        <v/>
      </c>
      <c r="V557" s="392" t="str">
        <f t="shared" ref="V557" si="744">IFERROR(U557/VLOOKUP(YEAR(P557),$AQ$2:$AR$11,2,FALSE),"")</f>
        <v/>
      </c>
      <c r="W557" s="386" t="str">
        <f t="shared" si="719"/>
        <v/>
      </c>
      <c r="X557" s="375" t="str">
        <f t="shared" si="720"/>
        <v/>
      </c>
      <c r="Y557" s="379"/>
      <c r="Z557" s="379" t="str">
        <f t="shared" si="721"/>
        <v/>
      </c>
      <c r="AA557" s="383" t="str">
        <f t="shared" si="722"/>
        <v/>
      </c>
      <c r="AB557" s="387"/>
      <c r="AC557" s="981"/>
      <c r="AD557" s="982"/>
      <c r="AE557" s="383" t="str">
        <f t="shared" si="732"/>
        <v/>
      </c>
      <c r="AF557" s="388" t="str">
        <f t="shared" si="733"/>
        <v/>
      </c>
      <c r="AG557" s="388" t="str">
        <f>IF(AF557&lt;&gt;"",IF(G557&gt;0,(IF(AF557&gt;=($G557*$H512),"CUMPLE","NO CUMPLE")),""),"")</f>
        <v/>
      </c>
      <c r="AH557" s="393"/>
      <c r="AI557" s="986"/>
      <c r="AJ557" s="422"/>
    </row>
    <row r="558" spans="1:44" x14ac:dyDescent="0.25">
      <c r="A558" s="69">
        <v>27</v>
      </c>
      <c r="B558" s="394"/>
      <c r="C558" s="222"/>
      <c r="D558" s="395" t="s">
        <v>270</v>
      </c>
      <c r="E558" s="396">
        <f t="shared" ref="E558" si="745">SUM(E533:E544)</f>
        <v>116197682999</v>
      </c>
      <c r="F558" s="394"/>
      <c r="G558" s="397">
        <f t="shared" ref="G558" si="746">IF((SUM(G533:G544))&gt;1,"ERROR &gt; 100%",SUM(G533:G544))</f>
        <v>1</v>
      </c>
      <c r="H558" s="396">
        <f t="shared" ref="H558:I558" si="747">SUM(H533:H544)</f>
        <v>116197682999</v>
      </c>
      <c r="I558" s="398">
        <f t="shared" si="747"/>
        <v>127896.92644899541</v>
      </c>
      <c r="J558" s="399"/>
      <c r="K558" s="399"/>
      <c r="L558" s="399"/>
      <c r="M558" s="400"/>
      <c r="N558" s="400"/>
      <c r="O558" s="400"/>
      <c r="P558" s="400"/>
      <c r="Q558" s="400"/>
      <c r="R558" s="394">
        <f t="shared" ref="R558" si="748">COUNTIF(R533:R544,"NO CUMPLE")</f>
        <v>0</v>
      </c>
      <c r="S558" s="400">
        <f t="shared" ref="S558:X558" si="749">SUM(S533:S544)</f>
        <v>118</v>
      </c>
      <c r="T558" s="401"/>
      <c r="U558" s="396">
        <f t="shared" si="749"/>
        <v>47842911937.522995</v>
      </c>
      <c r="V558" s="402">
        <f t="shared" si="749"/>
        <v>60942.948563188635</v>
      </c>
      <c r="W558" s="403">
        <f t="shared" si="749"/>
        <v>64222.38433099541</v>
      </c>
      <c r="X558" s="401">
        <f t="shared" si="749"/>
        <v>58347705946.701935</v>
      </c>
      <c r="Y558" s="400"/>
      <c r="Z558" s="400"/>
      <c r="AA558" s="394"/>
      <c r="AB558" s="400"/>
      <c r="AC558" s="394"/>
      <c r="AD558" s="394">
        <f t="shared" ref="AD558" si="750">COUNTIF(AD533:AD544,"NO CUMPLE")</f>
        <v>0</v>
      </c>
      <c r="AE558" s="394"/>
      <c r="AF558" s="394"/>
      <c r="AG558" s="394"/>
      <c r="AH558" s="400"/>
      <c r="AI558" s="400"/>
      <c r="AJ558" s="404"/>
    </row>
    <row r="559" spans="1:44" ht="97.5" customHeight="1" x14ac:dyDescent="0.25">
      <c r="A559" s="959">
        <f>A583</f>
        <v>28</v>
      </c>
      <c r="B559" s="373">
        <v>1</v>
      </c>
      <c r="C559" s="220" t="str">
        <f>IF(Proponentes!H353="X",Proponentes!$B$353,"")</f>
        <v>UNIÓN TEMPORAL PROTECCION ANP 2021</v>
      </c>
      <c r="D559" s="374" t="str">
        <f t="shared" si="657"/>
        <v>UNIÓN TEMPORAL PROTECCION ANP 2021</v>
      </c>
      <c r="E559" s="375">
        <f>IF(D559="","",$AO$3)</f>
        <v>20036397801</v>
      </c>
      <c r="F559" s="220" t="str">
        <f>IF(Proponentes!D353&gt;0,Proponentes!D353,"")</f>
        <v>SEGURIDAD PENTA LTDA</v>
      </c>
      <c r="G559" s="376">
        <f>IF(Proponentes!F353&gt;0,Proponentes!F353,"")</f>
        <v>0.4</v>
      </c>
      <c r="H559" s="964">
        <f t="shared" ref="H559" si="751">SUM(E559:E570)</f>
        <v>70470119275</v>
      </c>
      <c r="I559" s="966">
        <f>IF($F559&gt;0,(G583*H559)/$AR$13,"")</f>
        <v>77565.330298747635</v>
      </c>
      <c r="J559" s="377" t="s">
        <v>332</v>
      </c>
      <c r="K559" s="378">
        <v>1</v>
      </c>
      <c r="L559" s="378" t="s">
        <v>926</v>
      </c>
      <c r="M559" s="379" t="s">
        <v>142</v>
      </c>
      <c r="N559" s="380" t="s">
        <v>317</v>
      </c>
      <c r="O559" s="381">
        <v>0.6</v>
      </c>
      <c r="P559" s="382">
        <v>42827</v>
      </c>
      <c r="Q559" s="382">
        <v>43861</v>
      </c>
      <c r="R559" s="383" t="str">
        <f t="shared" si="666"/>
        <v>CUMPLE</v>
      </c>
      <c r="S559" s="379">
        <f t="shared" ref="S559:S561" si="752">IF(P559&gt;0,ROUND(((YEAR(Q559)-YEAR($P559))*12)+(MONTH(Q559)-MONTH($P559))+((DAY(Q559)-DAY($P559)+1)/30),0),"")</f>
        <v>34</v>
      </c>
      <c r="T559" s="451">
        <v>29932892324</v>
      </c>
      <c r="U559" s="375">
        <f t="shared" ref="U559:U582" si="753">IF(T559&gt;0,T559*O559,"")</f>
        <v>17959735394.399998</v>
      </c>
      <c r="V559" s="385">
        <f t="shared" ref="V559:V564" si="754">IFERROR(U559/VLOOKUP(YEAR(P559),$AQ$2:$AR$11,2,FALSE),"")</f>
        <v>24345.020372853003</v>
      </c>
      <c r="W559" s="386">
        <f t="shared" ref="W559:W564" si="755">IF(R559="CUMPLE",IFERROR(U559/VLOOKUP(YEAR(Q559),$AQ$3:$AR$13,2,FALSE),""),"")</f>
        <v>20459.870146718567</v>
      </c>
      <c r="X559" s="375">
        <f t="shared" ref="X559:X582" si="756">IFERROR(W559*$AR$13,"")</f>
        <v>18588323984.917633</v>
      </c>
      <c r="Y559" s="379" t="s">
        <v>318</v>
      </c>
      <c r="Z559" s="379" t="str">
        <f t="shared" ref="Z559:Z582" si="757">IF(T559&gt;0,IF(X559&gt;=$Z$18,"CUMPLE","NO CUMPLE"),"")</f>
        <v>CUMPLE</v>
      </c>
      <c r="AA559" s="383" t="str">
        <f t="shared" ref="AA559:AA582" si="758">IF(N559&gt;0,IF(N559="CUMPLE",IF(R559="CUMPLE",IF(Y559="INCLUIDA",IF(Z559="CUMPLE","CUMPLE","NO CUMPLE"),"NO CUMPLE"),"NO CUMPLE"),"NO CUMPLE"),"")</f>
        <v>CUMPLE</v>
      </c>
      <c r="AB559" s="452"/>
      <c r="AC559" s="966">
        <f>IF(F559&gt;0,SUMIFS(W559:W582,AA559:AA582,"CUMPLE"),"")</f>
        <v>91483.8579545104</v>
      </c>
      <c r="AD559" s="968" t="str">
        <f>IF($F559&gt;0,IF(AC559&lt;I559,"NO CUMPLE","CUMPLE"),"")</f>
        <v>CUMPLE</v>
      </c>
      <c r="AE559" s="383" t="str">
        <f t="shared" ref="AE559:AE565" si="759">IF(F559&lt;&gt;"",F559,"")</f>
        <v>SEGURIDAD PENTA LTDA</v>
      </c>
      <c r="AF559" s="388">
        <f>IF(AE559&lt;&gt;"",(SUMIFS($X559:$X582,$M559:$M582,F559,AA559:AA582,"CUMPLE")),"")</f>
        <v>35592771663.097557</v>
      </c>
      <c r="AG559" s="388" t="str">
        <f>IF(AF559&lt;&gt;"",IF(G559&gt;0,(IF(AF559&gt;=($G559*$H559),"CUMPLE","NO CUMPLE")),""),"")</f>
        <v>CUMPLE</v>
      </c>
      <c r="AH559" s="379"/>
      <c r="AI559" s="972" t="str">
        <f>IF(AC559&gt;I559,IF((COUNTIF(AG559:AG569,"NO CUMPLE"))&lt;1,"HABILITADO","RECHAZADO"),"RECHAZADO")</f>
        <v>HABILITADO</v>
      </c>
      <c r="AJ559" s="970"/>
    </row>
    <row r="560" spans="1:44" ht="45" customHeight="1" x14ac:dyDescent="0.25">
      <c r="A560" s="960"/>
      <c r="B560" s="373">
        <v>2</v>
      </c>
      <c r="C560" s="220" t="str">
        <f>IF(Proponentes!H354="X",Proponentes!$B$353,"")</f>
        <v>UNIÓN TEMPORAL PROTECCION ANP 2021</v>
      </c>
      <c r="D560" s="374" t="str">
        <f t="shared" si="657"/>
        <v>UNIÓN TEMPORAL PROTECCION ANP 2021</v>
      </c>
      <c r="E560" s="375">
        <f>IF(D560="","",$AO$4)</f>
        <v>17613055238</v>
      </c>
      <c r="F560" s="220" t="str">
        <f>IF(Proponentes!D354&gt;0,Proponentes!D354,"")</f>
        <v>AGENCIA NACIONAL DE SEGURIDAD PRIVADA ANSE LTDA</v>
      </c>
      <c r="G560" s="376">
        <f>IF(Proponentes!F354&gt;0,Proponentes!F354,"")</f>
        <v>0.4</v>
      </c>
      <c r="H560" s="965"/>
      <c r="I560" s="967"/>
      <c r="J560" s="389" t="s">
        <v>332</v>
      </c>
      <c r="K560" s="380">
        <v>2</v>
      </c>
      <c r="L560" s="378" t="s">
        <v>927</v>
      </c>
      <c r="M560" s="379" t="s">
        <v>138</v>
      </c>
      <c r="N560" s="380" t="s">
        <v>317</v>
      </c>
      <c r="O560" s="381">
        <v>0.15</v>
      </c>
      <c r="P560" s="382">
        <v>42003</v>
      </c>
      <c r="Q560" s="382">
        <v>42947</v>
      </c>
      <c r="R560" s="383" t="str">
        <f t="shared" si="666"/>
        <v>CUMPLE</v>
      </c>
      <c r="S560" s="379">
        <f t="shared" si="752"/>
        <v>31</v>
      </c>
      <c r="T560" s="384">
        <v>61173131422</v>
      </c>
      <c r="U560" s="375">
        <f t="shared" si="753"/>
        <v>9175969713.2999992</v>
      </c>
      <c r="V560" s="385">
        <f t="shared" si="754"/>
        <v>14896.054729383115</v>
      </c>
      <c r="W560" s="386">
        <f t="shared" si="755"/>
        <v>12438.333010219365</v>
      </c>
      <c r="X560" s="375">
        <f t="shared" si="756"/>
        <v>11300548936.442558</v>
      </c>
      <c r="Y560" s="379" t="s">
        <v>318</v>
      </c>
      <c r="Z560" s="379" t="str">
        <f t="shared" si="757"/>
        <v>CUMPLE</v>
      </c>
      <c r="AA560" s="383" t="str">
        <f t="shared" si="758"/>
        <v>CUMPLE</v>
      </c>
      <c r="AB560" s="387"/>
      <c r="AC560" s="967"/>
      <c r="AD560" s="969"/>
      <c r="AE560" s="383" t="str">
        <f t="shared" si="759"/>
        <v>AGENCIA NACIONAL DE SEGURIDAD PRIVADA ANSE LTDA</v>
      </c>
      <c r="AF560" s="388">
        <f>IF(AE560&lt;&gt;"",(SUMIFS($X559:$X582,$M559:$M582,F560,AA559:AA582,"CUMPLE")),"")</f>
        <v>28934367883.964333</v>
      </c>
      <c r="AG560" s="388" t="str">
        <f>IF(AF560&lt;&gt;"",IF(G560&gt;0,(IF(AF560&gt;=($G560*$H559),"CUMPLE","NO CUMPLE")),""),"")</f>
        <v>CUMPLE</v>
      </c>
      <c r="AH560" s="387"/>
      <c r="AI560" s="973"/>
      <c r="AJ560" s="971"/>
    </row>
    <row r="561" spans="1:36" ht="54" customHeight="1" x14ac:dyDescent="0.25">
      <c r="A561" s="960"/>
      <c r="B561" s="373">
        <v>3</v>
      </c>
      <c r="C561" s="220" t="str">
        <f>IF(Proponentes!H355="X",Proponentes!$B$353,"")</f>
        <v/>
      </c>
      <c r="D561" s="374" t="str">
        <f t="shared" si="657"/>
        <v/>
      </c>
      <c r="E561" s="375" t="str">
        <f>IF(D561="","",$AO$5)</f>
        <v/>
      </c>
      <c r="F561" s="220" t="str">
        <f>IF(Proponentes!D355&gt;0,Proponentes!D355,"")</f>
        <v>EMPRESA DE VIGILANCIA Y SEGURIDAD PRIVADA CARIMAR LTDA</v>
      </c>
      <c r="G561" s="376">
        <f>IF(Proponentes!F355&gt;0,Proponentes!F355,"")</f>
        <v>0.2</v>
      </c>
      <c r="H561" s="965"/>
      <c r="I561" s="967"/>
      <c r="J561" s="389" t="s">
        <v>744</v>
      </c>
      <c r="K561" s="378">
        <v>3</v>
      </c>
      <c r="L561" s="380" t="s">
        <v>928</v>
      </c>
      <c r="M561" s="379" t="s">
        <v>138</v>
      </c>
      <c r="N561" s="380" t="s">
        <v>317</v>
      </c>
      <c r="O561" s="381">
        <v>1</v>
      </c>
      <c r="P561" s="382">
        <v>42370</v>
      </c>
      <c r="Q561" s="382">
        <v>43159</v>
      </c>
      <c r="R561" s="383" t="str">
        <f t="shared" si="666"/>
        <v>CUMPLE</v>
      </c>
      <c r="S561" s="379">
        <f t="shared" si="752"/>
        <v>26</v>
      </c>
      <c r="T561" s="384">
        <v>7113905628</v>
      </c>
      <c r="U561" s="375">
        <f t="shared" si="753"/>
        <v>7113905628</v>
      </c>
      <c r="V561" s="385">
        <f t="shared" si="754"/>
        <v>10318.15800596123</v>
      </c>
      <c r="W561" s="386">
        <f t="shared" si="755"/>
        <v>9105.8924481786689</v>
      </c>
      <c r="X561" s="375">
        <f t="shared" si="756"/>
        <v>8272940042.3739729</v>
      </c>
      <c r="Y561" s="379" t="s">
        <v>318</v>
      </c>
      <c r="Z561" s="379" t="str">
        <f t="shared" si="757"/>
        <v>CUMPLE</v>
      </c>
      <c r="AA561" s="383" t="str">
        <f t="shared" si="758"/>
        <v>CUMPLE</v>
      </c>
      <c r="AB561" s="453"/>
      <c r="AC561" s="967"/>
      <c r="AD561" s="969"/>
      <c r="AE561" s="383" t="str">
        <f t="shared" si="759"/>
        <v>EMPRESA DE VIGILANCIA Y SEGURIDAD PRIVADA CARIMAR LTDA</v>
      </c>
      <c r="AF561" s="388">
        <f>IF(AE561&lt;&gt;"",(SUMIFS($X559:$X582,$M559:$M582,F561,AA559:AA582,"CUMPLE")),"")</f>
        <v>18588323984.917633</v>
      </c>
      <c r="AG561" s="388" t="str">
        <f>IF(AF561&lt;&gt;"",IF(G561&gt;0,(IF(AF561&gt;=($G561*$H559),"CUMPLE","NO CUMPLE")),""),"")</f>
        <v>CUMPLE</v>
      </c>
      <c r="AH561" s="387"/>
      <c r="AI561" s="973"/>
      <c r="AJ561" s="971"/>
    </row>
    <row r="562" spans="1:36" ht="33" x14ac:dyDescent="0.25">
      <c r="A562" s="960"/>
      <c r="B562" s="373">
        <v>4</v>
      </c>
      <c r="C562" s="220" t="str">
        <f>IF(Proponentes!H356="X",Proponentes!$B$353,"")</f>
        <v/>
      </c>
      <c r="D562" s="374" t="str">
        <f t="shared" si="657"/>
        <v/>
      </c>
      <c r="E562" s="375" t="str">
        <f>IF(D562="","",$AO$6)</f>
        <v/>
      </c>
      <c r="F562" s="220" t="str">
        <f>IF(Proponentes!D356&gt;0,Proponentes!D356,"")</f>
        <v/>
      </c>
      <c r="G562" s="376" t="str">
        <f>IF(Proponentes!F356&gt;0,Proponentes!F356,"")</f>
        <v/>
      </c>
      <c r="H562" s="965"/>
      <c r="I562" s="967"/>
      <c r="J562" s="389" t="s">
        <v>332</v>
      </c>
      <c r="K562" s="380">
        <v>4</v>
      </c>
      <c r="L562" s="380" t="s">
        <v>928</v>
      </c>
      <c r="M562" s="379" t="s">
        <v>138</v>
      </c>
      <c r="N562" s="380" t="s">
        <v>317</v>
      </c>
      <c r="O562" s="381">
        <v>1</v>
      </c>
      <c r="P562" s="382">
        <v>40940</v>
      </c>
      <c r="Q562" s="382">
        <v>42735</v>
      </c>
      <c r="R562" s="383" t="str">
        <f>IF(Q562&lt;&gt;"",IF(P562&gt;0,IF(P562&gt;=$P$18,IF(Q562&lt;=$Q$18,"CUMPLE","NO CUMPLE"),"NO CUMPLE"),""),"")</f>
        <v>CUMPLE</v>
      </c>
      <c r="S562" s="379">
        <f>IF(P562&gt;0,ROUND(((YEAR(Q562)-YEAR($P562))*12)+(MONTH(Q562)-MONTH($P562))+((DAY(Q562)-DAY($P562)+1)/30),0),"")</f>
        <v>59</v>
      </c>
      <c r="T562" s="391">
        <v>4854134528</v>
      </c>
      <c r="U562" s="375">
        <f t="shared" ref="U562:U572" si="760">IF(T562&gt;0,T562*O562,"")</f>
        <v>4854134528</v>
      </c>
      <c r="V562" s="385">
        <f t="shared" si="754"/>
        <v>8565.6158955355568</v>
      </c>
      <c r="W562" s="386">
        <f>IF(R562="CUMPLE",IFERROR(U562/VLOOKUP(YEAR(Q562),$AQ$3:$AR$13,2,FALSE),""),"")</f>
        <v>7040.5385819234034</v>
      </c>
      <c r="X562" s="375">
        <f t="shared" ref="X562:X572" si="761">IFERROR(W562*$AR$13,"")</f>
        <v>6396512355.680542</v>
      </c>
      <c r="Y562" s="379" t="s">
        <v>318</v>
      </c>
      <c r="Z562" s="379" t="str">
        <f t="shared" si="757"/>
        <v>CUMPLE</v>
      </c>
      <c r="AA562" s="383" t="str">
        <f t="shared" si="758"/>
        <v>CUMPLE</v>
      </c>
      <c r="AB562" s="387"/>
      <c r="AC562" s="967"/>
      <c r="AD562" s="969"/>
      <c r="AE562" s="383" t="str">
        <f t="shared" si="759"/>
        <v/>
      </c>
      <c r="AF562" s="388" t="str">
        <f>IF(AE562&lt;&gt;"",(SUMIFS($X559:$X569,$M559:$M569,F562,AA559:AA569,"CUMPLE")),"")</f>
        <v/>
      </c>
      <c r="AG562" s="388" t="str">
        <f>IF(AF562&lt;&gt;"",IF(G562&gt;0,(IF(AF562&gt;=($G562*$H559),"CUMPLE","NO CUMPLE")),""),"")</f>
        <v/>
      </c>
      <c r="AH562" s="387"/>
      <c r="AI562" s="973"/>
      <c r="AJ562" s="971"/>
    </row>
    <row r="563" spans="1:36" ht="35.25" customHeight="1" x14ac:dyDescent="0.25">
      <c r="A563" s="960"/>
      <c r="B563" s="373">
        <v>5</v>
      </c>
      <c r="C563" s="220" t="str">
        <f>IF(Proponentes!H357="X",Proponentes!$B$353,"")</f>
        <v/>
      </c>
      <c r="D563" s="374" t="str">
        <f t="shared" si="657"/>
        <v/>
      </c>
      <c r="E563" s="375" t="str">
        <f>IF(D563="","",$AO$7)</f>
        <v/>
      </c>
      <c r="F563" s="220" t="str">
        <f>IF(Proponentes!D357&gt;0,Proponentes!D357,"")</f>
        <v/>
      </c>
      <c r="G563" s="376" t="str">
        <f>IF(Proponentes!F357&gt;0,Proponentes!F357,"")</f>
        <v/>
      </c>
      <c r="H563" s="965"/>
      <c r="I563" s="967"/>
      <c r="J563" s="389" t="s">
        <v>332</v>
      </c>
      <c r="K563" s="378">
        <v>5</v>
      </c>
      <c r="L563" s="380" t="s">
        <v>929</v>
      </c>
      <c r="M563" s="379" t="s">
        <v>138</v>
      </c>
      <c r="N563" s="380" t="s">
        <v>317</v>
      </c>
      <c r="O563" s="381">
        <v>1</v>
      </c>
      <c r="P563" s="382">
        <v>42705</v>
      </c>
      <c r="Q563" s="382">
        <v>43434</v>
      </c>
      <c r="R563" s="383" t="str">
        <f>IF(Q563&lt;&gt;"",IF(P563&gt;0,IF(P563&gt;=$P$18,IF(Q563&lt;=$Q$18,"CUMPLE","NO CUMPLE"),"NO CUMPLE"),""),"")</f>
        <v>CUMPLE</v>
      </c>
      <c r="S563" s="379">
        <f>IF(P563&gt;0,ROUND(((YEAR(Q563)-YEAR($P563))*12)+(MONTH(Q563)-MONTH($P563))+((DAY(Q563)-DAY($P563)+1)/30),0),"")</f>
        <v>24</v>
      </c>
      <c r="T563" s="384">
        <v>2724857329</v>
      </c>
      <c r="U563" s="375">
        <f t="shared" si="760"/>
        <v>2724857329</v>
      </c>
      <c r="V563" s="385">
        <f t="shared" si="754"/>
        <v>3952.190250270141</v>
      </c>
      <c r="W563" s="386">
        <f t="shared" si="755"/>
        <v>3487.8530967357106</v>
      </c>
      <c r="X563" s="375">
        <f t="shared" si="761"/>
        <v>3168805222.564908</v>
      </c>
      <c r="Y563" s="449" t="s">
        <v>318</v>
      </c>
      <c r="Z563" s="379" t="str">
        <f t="shared" si="757"/>
        <v>CUMPLE</v>
      </c>
      <c r="AA563" s="383" t="str">
        <f t="shared" si="758"/>
        <v>CUMPLE</v>
      </c>
      <c r="AB563" s="454"/>
      <c r="AC563" s="967"/>
      <c r="AD563" s="969"/>
      <c r="AE563" s="383" t="str">
        <f t="shared" si="759"/>
        <v/>
      </c>
      <c r="AF563" s="388" t="str">
        <f>IF(AE563&lt;&gt;"",(SUMIFS($X562:$X583,$M562:$M583,F563,AA562:AA583,"CUMPLE")),"")</f>
        <v/>
      </c>
      <c r="AG563" s="388" t="str">
        <f>IF(AF563&lt;&gt;"",IF(G563&gt;0,(IF(AF563&gt;=($G563*$H559),"CUMPLE","NO CUMPLE")),""),"")</f>
        <v/>
      </c>
      <c r="AH563" s="387"/>
      <c r="AI563" s="973"/>
      <c r="AJ563" s="971"/>
    </row>
    <row r="564" spans="1:36" ht="35.25" customHeight="1" x14ac:dyDescent="0.25">
      <c r="A564" s="960"/>
      <c r="B564" s="373">
        <v>6</v>
      </c>
      <c r="C564" s="220" t="str">
        <f>IF(Proponentes!H358="X",Proponentes!$B$353,"")</f>
        <v/>
      </c>
      <c r="D564" s="374" t="str">
        <f t="shared" si="657"/>
        <v/>
      </c>
      <c r="E564" s="375" t="str">
        <f>IF(D564="","",$AO$8)</f>
        <v/>
      </c>
      <c r="F564" s="220" t="str">
        <f>IF(Proponentes!D358&gt;0,Proponentes!D358,"")</f>
        <v/>
      </c>
      <c r="G564" s="376" t="str">
        <f>IF(Proponentes!F358&gt;0,Proponentes!F358,"")</f>
        <v/>
      </c>
      <c r="H564" s="965"/>
      <c r="I564" s="967"/>
      <c r="J564" s="389" t="s">
        <v>332</v>
      </c>
      <c r="K564" s="380">
        <v>6</v>
      </c>
      <c r="L564" s="380" t="s">
        <v>930</v>
      </c>
      <c r="M564" s="379" t="s">
        <v>138</v>
      </c>
      <c r="N564" s="380" t="s">
        <v>317</v>
      </c>
      <c r="O564" s="381">
        <v>1</v>
      </c>
      <c r="P564" s="382">
        <v>42370</v>
      </c>
      <c r="Q564" s="382">
        <v>43434</v>
      </c>
      <c r="R564" s="383" t="str">
        <f>IF(Q564&lt;&gt;"",IF(P564&gt;0,IF(P564&gt;=$P$18,IF(Q564&lt;=$Q$18,"CUMPLE","NO CUMPLE"),"NO CUMPLE"),""),"")</f>
        <v>CUMPLE</v>
      </c>
      <c r="S564" s="379">
        <f>IF(P564&gt;0,ROUND(((YEAR(Q564)-YEAR($P564))*12)+(MONTH(Q564)-MONTH($P564))+((DAY(Q564)-DAY($P564)+1)/30),0),"")</f>
        <v>35</v>
      </c>
      <c r="T564" s="391">
        <v>5549768094</v>
      </c>
      <c r="U564" s="375">
        <f t="shared" si="760"/>
        <v>5549768094</v>
      </c>
      <c r="V564" s="385">
        <f t="shared" si="754"/>
        <v>8049.5001037051006</v>
      </c>
      <c r="W564" s="386">
        <f t="shared" si="755"/>
        <v>7103.7759029852468</v>
      </c>
      <c r="X564" s="375">
        <f t="shared" si="761"/>
        <v>6453965106.035574</v>
      </c>
      <c r="Y564" s="449" t="s">
        <v>318</v>
      </c>
      <c r="Z564" s="379" t="str">
        <f t="shared" si="757"/>
        <v>CUMPLE</v>
      </c>
      <c r="AA564" s="383" t="str">
        <f t="shared" si="758"/>
        <v>CUMPLE</v>
      </c>
      <c r="AB564" s="454"/>
      <c r="AC564" s="967"/>
      <c r="AD564" s="969"/>
      <c r="AE564" s="383" t="str">
        <f t="shared" si="759"/>
        <v/>
      </c>
      <c r="AF564" s="388" t="str">
        <f>IF(AE564&lt;&gt;"",(SUMIFS($X563:$X583,$M563:$M583,F564,AA563:AA583,"CUMPLE")),"")</f>
        <v/>
      </c>
      <c r="AG564" s="388" t="str">
        <f>IF(AF564&lt;&gt;"",IF(G564&gt;0,(IF(AF564&gt;=($G564*$H559),"CUMPLE","NO CUMPLE")),""),"")</f>
        <v/>
      </c>
      <c r="AH564" s="387"/>
      <c r="AI564" s="973"/>
      <c r="AJ564" s="971"/>
    </row>
    <row r="565" spans="1:36" ht="35.25" customHeight="1" x14ac:dyDescent="0.25">
      <c r="A565" s="960"/>
      <c r="B565" s="373">
        <v>7</v>
      </c>
      <c r="C565" s="220" t="str">
        <f>IF(Proponentes!H359="X",Proponentes!$B$353,"")</f>
        <v/>
      </c>
      <c r="D565" s="374" t="str">
        <f t="shared" si="657"/>
        <v/>
      </c>
      <c r="E565" s="375" t="str">
        <f>IF(D565="","",$AO$9)</f>
        <v/>
      </c>
      <c r="F565" s="220" t="str">
        <f>IF(Proponentes!D359&gt;0,Proponentes!D359,"")</f>
        <v/>
      </c>
      <c r="G565" s="376" t="str">
        <f>IF(Proponentes!F359&gt;0,Proponentes!F359,"")</f>
        <v/>
      </c>
      <c r="H565" s="965"/>
      <c r="I565" s="967"/>
      <c r="J565" s="389" t="s">
        <v>332</v>
      </c>
      <c r="K565" s="378">
        <v>7</v>
      </c>
      <c r="L565" s="455" t="s">
        <v>931</v>
      </c>
      <c r="M565" s="379" t="s">
        <v>140</v>
      </c>
      <c r="N565" s="380" t="s">
        <v>317</v>
      </c>
      <c r="O565" s="381">
        <v>0.5</v>
      </c>
      <c r="P565" s="382">
        <v>42309</v>
      </c>
      <c r="Q565" s="382">
        <v>42674</v>
      </c>
      <c r="R565" s="383" t="str">
        <f>IF(Q565&lt;&gt;"",IF(P565&gt;0,IF(P565&gt;=$P$18,IF(Q565&lt;=$Q$18,"CUMPLE","NO CUMPLE"),"NO CUMPLE"),""),"")</f>
        <v>CUMPLE</v>
      </c>
      <c r="S565" s="379"/>
      <c r="T565" s="391">
        <v>5566578214</v>
      </c>
      <c r="U565" s="375">
        <f t="shared" si="760"/>
        <v>2783289107</v>
      </c>
      <c r="V565" s="385">
        <f t="shared" ref="V565:V572" si="762">IFERROR(U565/VLOOKUP(YEAR(P565),$AQ$2:$AR$11,2,FALSE),"")</f>
        <v>4319.5299247303483</v>
      </c>
      <c r="W565" s="386">
        <f t="shared" ref="W565:W572" si="763">IF(R565="CUMPLE",IFERROR(U565/VLOOKUP(YEAR(Q565),$AQ$3:$AR$13,2,FALSE),""),"")</f>
        <v>4036.9409272541357</v>
      </c>
      <c r="X565" s="375">
        <f t="shared" si="761"/>
        <v>3667665792.8744907</v>
      </c>
      <c r="Y565" s="379" t="s">
        <v>318</v>
      </c>
      <c r="Z565" s="379" t="str">
        <f t="shared" ref="Z565:Z572" si="764">IF(T565&gt;0,IF(X565&gt;=$Z$18,"CUMPLE","NO CUMPLE"),"")</f>
        <v>CUMPLE</v>
      </c>
      <c r="AA565" s="383" t="str">
        <f t="shared" si="758"/>
        <v>CUMPLE</v>
      </c>
      <c r="AB565" s="387"/>
      <c r="AC565" s="967"/>
      <c r="AD565" s="969"/>
      <c r="AE565" s="383" t="str">
        <f t="shared" si="759"/>
        <v/>
      </c>
      <c r="AF565" s="388" t="str">
        <f>IF(AE565&lt;&gt;"",(SUMIFS($X564:$X583,$M564:$M583,F565,AA564:AA583,"CUMPLE")),"")</f>
        <v/>
      </c>
      <c r="AG565" s="388" t="str">
        <f>IF(AF565&lt;&gt;"",IF(G565&gt;0,(IF(AF565&gt;=($G565*$H559),"CUMPLE","NO CUMPLE")),""),"")</f>
        <v/>
      </c>
      <c r="AH565" s="387"/>
      <c r="AI565" s="973"/>
      <c r="AJ565" s="971"/>
    </row>
    <row r="566" spans="1:36" ht="35.25" customHeight="1" x14ac:dyDescent="0.25">
      <c r="A566" s="960"/>
      <c r="B566" s="373">
        <v>8</v>
      </c>
      <c r="C566" s="220" t="str">
        <f>IF(Proponentes!H360="X",Proponentes!$B$353,"")</f>
        <v/>
      </c>
      <c r="D566" s="374" t="str">
        <f t="shared" si="657"/>
        <v/>
      </c>
      <c r="E566" s="375" t="str">
        <f>IF(D566="","",$AO$10)</f>
        <v/>
      </c>
      <c r="F566" s="220"/>
      <c r="G566" s="376"/>
      <c r="H566" s="965"/>
      <c r="I566" s="967"/>
      <c r="J566" s="389" t="s">
        <v>332</v>
      </c>
      <c r="K566" s="456">
        <v>8</v>
      </c>
      <c r="L566" s="457" t="s">
        <v>932</v>
      </c>
      <c r="M566" s="458" t="s">
        <v>140</v>
      </c>
      <c r="N566" s="380" t="s">
        <v>317</v>
      </c>
      <c r="O566" s="381">
        <v>1</v>
      </c>
      <c r="P566" s="382">
        <v>41640</v>
      </c>
      <c r="Q566" s="382">
        <v>43830</v>
      </c>
      <c r="R566" s="383" t="str">
        <f t="shared" si="666"/>
        <v>CUMPLE</v>
      </c>
      <c r="S566" s="379"/>
      <c r="T566" s="391">
        <v>10962577800</v>
      </c>
      <c r="U566" s="375">
        <f t="shared" si="760"/>
        <v>10962577800</v>
      </c>
      <c r="V566" s="385">
        <f t="shared" si="762"/>
        <v>17796.392532467533</v>
      </c>
      <c r="W566" s="386">
        <f t="shared" si="763"/>
        <v>13237.97366552512</v>
      </c>
      <c r="X566" s="375">
        <f t="shared" si="761"/>
        <v>12027043262.444876</v>
      </c>
      <c r="Y566" s="379" t="s">
        <v>318</v>
      </c>
      <c r="Z566" s="379" t="str">
        <f t="shared" si="764"/>
        <v>CUMPLE</v>
      </c>
      <c r="AA566" s="383" t="str">
        <f t="shared" si="758"/>
        <v>CUMPLE</v>
      </c>
      <c r="AB566" s="453"/>
      <c r="AC566" s="967"/>
      <c r="AD566" s="969"/>
      <c r="AE566" s="383"/>
      <c r="AF566" s="388"/>
      <c r="AG566" s="388" t="str">
        <f>IF(AF566&lt;&gt;"",IF(G566&gt;0,(IF(AF566&gt;=($G566*$H559),"CUMPLE","NO CUMPLE")),""),"")</f>
        <v/>
      </c>
      <c r="AH566" s="387"/>
      <c r="AI566" s="973"/>
      <c r="AJ566" s="971"/>
    </row>
    <row r="567" spans="1:36" ht="35.25" customHeight="1" x14ac:dyDescent="0.25">
      <c r="A567" s="960"/>
      <c r="B567" s="373">
        <v>9</v>
      </c>
      <c r="C567" s="220" t="str">
        <f>IF(Proponentes!H361="X",Proponentes!$B$353,"")</f>
        <v/>
      </c>
      <c r="D567" s="374" t="str">
        <f t="shared" si="657"/>
        <v/>
      </c>
      <c r="E567" s="375" t="str">
        <f>IF(D567="","",$AO$11)</f>
        <v/>
      </c>
      <c r="F567" s="220"/>
      <c r="G567" s="376"/>
      <c r="H567" s="965"/>
      <c r="I567" s="967"/>
      <c r="J567" s="389" t="s">
        <v>332</v>
      </c>
      <c r="K567" s="459">
        <v>9</v>
      </c>
      <c r="L567" s="457" t="s">
        <v>933</v>
      </c>
      <c r="M567" s="458" t="s">
        <v>140</v>
      </c>
      <c r="N567" s="380" t="s">
        <v>317</v>
      </c>
      <c r="O567" s="381">
        <v>1</v>
      </c>
      <c r="P567" s="382">
        <v>43468</v>
      </c>
      <c r="Q567" s="382">
        <v>43832</v>
      </c>
      <c r="R567" s="383" t="str">
        <f t="shared" si="666"/>
        <v>CUMPLE</v>
      </c>
      <c r="S567" s="383"/>
      <c r="T567" s="391">
        <v>2617793146</v>
      </c>
      <c r="U567" s="375">
        <f t="shared" si="760"/>
        <v>2617793146</v>
      </c>
      <c r="V567" s="385">
        <f t="shared" si="762"/>
        <v>3161.1430596679693</v>
      </c>
      <c r="W567" s="386">
        <f t="shared" si="763"/>
        <v>2982.2102977547356</v>
      </c>
      <c r="X567" s="375">
        <f t="shared" si="761"/>
        <v>2709415592.9779191</v>
      </c>
      <c r="Y567" s="379" t="s">
        <v>318</v>
      </c>
      <c r="Z567" s="379" t="str">
        <f t="shared" si="764"/>
        <v>CUMPLE</v>
      </c>
      <c r="AA567" s="383" t="str">
        <f t="shared" si="758"/>
        <v>CUMPLE</v>
      </c>
      <c r="AB567" s="387"/>
      <c r="AC567" s="967"/>
      <c r="AD567" s="969"/>
      <c r="AE567" s="383"/>
      <c r="AF567" s="388"/>
      <c r="AG567" s="388" t="str">
        <f>IF(AF567&lt;&gt;"",IF(G567&gt;0,(IF(AF567&gt;=($G567*$H559),"CUMPLE","NO CUMPLE")),""),"")</f>
        <v/>
      </c>
      <c r="AH567" s="393"/>
      <c r="AI567" s="973"/>
      <c r="AJ567" s="971"/>
    </row>
    <row r="568" spans="1:36" ht="35.25" customHeight="1" x14ac:dyDescent="0.25">
      <c r="A568" s="960"/>
      <c r="B568" s="373">
        <v>10</v>
      </c>
      <c r="C568" s="220" t="str">
        <f>IF(Proponentes!H362="X",Proponentes!$B$353,"")</f>
        <v/>
      </c>
      <c r="D568" s="374" t="str">
        <f t="shared" si="657"/>
        <v/>
      </c>
      <c r="E568" s="375" t="str">
        <f>IF(D568="","",$AO$12)</f>
        <v/>
      </c>
      <c r="F568" s="220"/>
      <c r="G568" s="376"/>
      <c r="H568" s="965"/>
      <c r="I568" s="967"/>
      <c r="J568" s="389" t="s">
        <v>332</v>
      </c>
      <c r="K568" s="456">
        <v>10</v>
      </c>
      <c r="L568" s="457" t="s">
        <v>934</v>
      </c>
      <c r="M568" s="458" t="s">
        <v>140</v>
      </c>
      <c r="N568" s="380" t="s">
        <v>317</v>
      </c>
      <c r="O568" s="381">
        <v>1</v>
      </c>
      <c r="P568" s="382">
        <v>41509</v>
      </c>
      <c r="Q568" s="382">
        <v>41973</v>
      </c>
      <c r="R568" s="383" t="str">
        <f t="shared" si="666"/>
        <v>CUMPLE</v>
      </c>
      <c r="S568" s="383"/>
      <c r="T568" s="391">
        <v>2564121534</v>
      </c>
      <c r="U568" s="375">
        <f t="shared" si="760"/>
        <v>2564121534</v>
      </c>
      <c r="V568" s="385">
        <f t="shared" si="762"/>
        <v>4349.6548498727734</v>
      </c>
      <c r="W568" s="386">
        <f t="shared" si="763"/>
        <v>4162.5349577922079</v>
      </c>
      <c r="X568" s="375">
        <f t="shared" si="761"/>
        <v>3781771235.0631237</v>
      </c>
      <c r="Y568" s="379" t="s">
        <v>318</v>
      </c>
      <c r="Z568" s="379" t="str">
        <f t="shared" si="764"/>
        <v>CUMPLE</v>
      </c>
      <c r="AA568" s="383" t="str">
        <f t="shared" si="758"/>
        <v>CUMPLE</v>
      </c>
      <c r="AB568" s="387"/>
      <c r="AC568" s="967"/>
      <c r="AD568" s="969"/>
      <c r="AE568" s="383"/>
      <c r="AF568" s="388"/>
      <c r="AG568" s="388" t="str">
        <f>IF(AF568&lt;&gt;"",IF(G568&gt;0,(IF(AF568&gt;=($G568*$H559),"CUMPLE","NO CUMPLE")),""),"")</f>
        <v/>
      </c>
      <c r="AH568" s="393"/>
      <c r="AI568" s="973"/>
      <c r="AJ568" s="971"/>
    </row>
    <row r="569" spans="1:36" ht="35.25" customHeight="1" x14ac:dyDescent="0.25">
      <c r="A569" s="960"/>
      <c r="B569" s="373">
        <v>11</v>
      </c>
      <c r="C569" s="220" t="str">
        <f>IF(Proponentes!H363="X",Proponentes!$B$353,"")</f>
        <v>UNIÓN TEMPORAL PROTECCION ANP 2021</v>
      </c>
      <c r="D569" s="374" t="str">
        <f t="shared" si="657"/>
        <v>UNIÓN TEMPORAL PROTECCION ANP 2021</v>
      </c>
      <c r="E569" s="375">
        <f>IF(D569="","",$AO$13)</f>
        <v>32820666236</v>
      </c>
      <c r="F569" s="220" t="str">
        <f>IF(Proponentes!D363&gt;0,Proponentes!D363,"")</f>
        <v/>
      </c>
      <c r="G569" s="376" t="str">
        <f>IF(Proponentes!F363&gt;0,Proponentes!F363,"")</f>
        <v/>
      </c>
      <c r="H569" s="965"/>
      <c r="I569" s="967"/>
      <c r="J569" s="389" t="s">
        <v>332</v>
      </c>
      <c r="K569" s="459">
        <v>11</v>
      </c>
      <c r="L569" s="457" t="s">
        <v>935</v>
      </c>
      <c r="M569" s="458" t="s">
        <v>140</v>
      </c>
      <c r="N569" s="380" t="s">
        <v>317</v>
      </c>
      <c r="O569" s="381">
        <v>1</v>
      </c>
      <c r="P569" s="382">
        <v>41069</v>
      </c>
      <c r="Q569" s="382">
        <v>41496</v>
      </c>
      <c r="R569" s="383" t="str">
        <f t="shared" si="666"/>
        <v>CUMPLE</v>
      </c>
      <c r="S569" s="383">
        <f t="shared" ref="S569:S582" si="765">IF(P569&gt;0,ROUND(((YEAR(Q569)-YEAR($P569))*12)+(MONTH(Q569)-MONTH($P569))+((DAY(Q569)-DAY($P569)+1)/30),0),"")</f>
        <v>14</v>
      </c>
      <c r="T569" s="391">
        <v>2154442655</v>
      </c>
      <c r="U569" s="375">
        <f t="shared" si="760"/>
        <v>2154442655</v>
      </c>
      <c r="V569" s="385">
        <f t="shared" si="762"/>
        <v>3801.733995059114</v>
      </c>
      <c r="W569" s="386">
        <f t="shared" si="763"/>
        <v>3654.6949194232402</v>
      </c>
      <c r="X569" s="375">
        <f t="shared" si="761"/>
        <v>3320385356.3639188</v>
      </c>
      <c r="Y569" s="379" t="s">
        <v>318</v>
      </c>
      <c r="Z569" s="379" t="str">
        <f t="shared" si="764"/>
        <v>CUMPLE</v>
      </c>
      <c r="AA569" s="383" t="str">
        <f t="shared" si="758"/>
        <v>CUMPLE</v>
      </c>
      <c r="AB569" s="387"/>
      <c r="AC569" s="967"/>
      <c r="AD569" s="969"/>
      <c r="AE569" s="383" t="str">
        <f t="shared" ref="AE569:AE582" si="766">IF(F569&lt;&gt;"",F569,"")</f>
        <v/>
      </c>
      <c r="AF569" s="388" t="str">
        <f>IF(AE569&lt;&gt;"",(SUMIFS($X569:$X583,$M569:$M583,F569,AA569:AA583,"CUMPLE")),"")</f>
        <v/>
      </c>
      <c r="AG569" s="388" t="str">
        <f>IF(AF569&lt;&gt;"",IF(G569&gt;0,(IF(AF569&gt;=($G569*$H559),"CUMPLE","NO CUMPLE")),""),"")</f>
        <v/>
      </c>
      <c r="AH569" s="393"/>
      <c r="AI569" s="973"/>
      <c r="AJ569" s="971"/>
    </row>
    <row r="570" spans="1:36" ht="12.75" customHeight="1" x14ac:dyDescent="0.25">
      <c r="A570" s="960"/>
      <c r="B570" s="373">
        <v>12</v>
      </c>
      <c r="C570" s="220" t="str">
        <f>IF(Proponentes!H364="X",Proponentes!$B$353,"")</f>
        <v/>
      </c>
      <c r="D570" s="374" t="str">
        <f t="shared" si="657"/>
        <v/>
      </c>
      <c r="E570" s="375" t="str">
        <f>IF(D570="","",$AO$14)</f>
        <v/>
      </c>
      <c r="F570" s="220" t="str">
        <f>IF(Proponentes!D364&gt;0,Proponentes!D364,"")</f>
        <v/>
      </c>
      <c r="G570" s="376" t="str">
        <f>IF(Proponentes!F364&gt;0,Proponentes!F364,"")</f>
        <v/>
      </c>
      <c r="H570" s="965"/>
      <c r="I570" s="967"/>
      <c r="J570" s="389" t="s">
        <v>332</v>
      </c>
      <c r="K570" s="456">
        <v>12</v>
      </c>
      <c r="L570" s="457" t="s">
        <v>936</v>
      </c>
      <c r="M570" s="458" t="s">
        <v>140</v>
      </c>
      <c r="N570" s="380" t="s">
        <v>317</v>
      </c>
      <c r="O570" s="381">
        <v>1</v>
      </c>
      <c r="P570" s="382">
        <v>40909</v>
      </c>
      <c r="Q570" s="382">
        <v>41274</v>
      </c>
      <c r="R570" s="383" t="str">
        <f>IF(Q570&lt;&gt;"",IF(P570&gt;0,IF(P570&gt;=$P$18,IF(Q570&lt;=$Q$18,"CUMPLE","NO CUMPLE"),"NO CUMPLE"),""),"")</f>
        <v>CUMPLE</v>
      </c>
      <c r="S570" s="383">
        <f t="shared" si="765"/>
        <v>12</v>
      </c>
      <c r="T570" s="391">
        <v>2138295108</v>
      </c>
      <c r="U570" s="375">
        <f t="shared" si="760"/>
        <v>2138295108</v>
      </c>
      <c r="V570" s="385">
        <f t="shared" si="762"/>
        <v>3773.24</v>
      </c>
      <c r="W570" s="386">
        <f t="shared" si="763"/>
        <v>3773.24</v>
      </c>
      <c r="X570" s="375">
        <f t="shared" si="761"/>
        <v>3428086644.2399998</v>
      </c>
      <c r="Y570" s="379" t="s">
        <v>318</v>
      </c>
      <c r="Z570" s="379" t="str">
        <f t="shared" si="764"/>
        <v>CUMPLE</v>
      </c>
      <c r="AA570" s="383" t="str">
        <f t="shared" si="758"/>
        <v>CUMPLE</v>
      </c>
      <c r="AB570" s="387"/>
      <c r="AC570" s="967"/>
      <c r="AD570" s="969"/>
      <c r="AE570" s="383" t="str">
        <f t="shared" si="766"/>
        <v/>
      </c>
      <c r="AF570" s="388" t="str">
        <f>IF(AE570&lt;&gt;"",(SUMIFS($X570:$X583,$M570:$M583,F570,AA570:AA583,"CUMPLE")),"")</f>
        <v/>
      </c>
      <c r="AG570" s="388" t="str">
        <f>IF(AF570&lt;&gt;"",IF(G570&gt;0,(IF(AF570&gt;=($G570*$H559),"CUMPLE","NO CUMPLE")),""),"")</f>
        <v/>
      </c>
      <c r="AH570" s="393"/>
      <c r="AI570" s="973"/>
      <c r="AJ570" s="971"/>
    </row>
    <row r="571" spans="1:36" ht="16.5" customHeight="1" x14ac:dyDescent="0.3">
      <c r="A571" s="960"/>
      <c r="B571" s="373"/>
      <c r="C571" s="220"/>
      <c r="D571" s="374"/>
      <c r="E571" s="375"/>
      <c r="F571" s="220" t="str">
        <f>IF(Proponentes!D376&gt;0,Proponentes!D376,"")</f>
        <v/>
      </c>
      <c r="G571" s="376" t="str">
        <f>IF(Proponentes!F376&gt;0,Proponentes!F376,"")</f>
        <v/>
      </c>
      <c r="H571" s="965"/>
      <c r="I571" s="967"/>
      <c r="J571" s="389"/>
      <c r="K571" s="459"/>
      <c r="L571" s="58"/>
      <c r="M571" s="458"/>
      <c r="N571" s="380"/>
      <c r="O571" s="381"/>
      <c r="P571" s="382"/>
      <c r="Q571" s="382"/>
      <c r="R571" s="383" t="str">
        <f t="shared" ref="R571:R582" si="767">IF(Q571&lt;&gt;"",IF(P571&gt;0,IF(P571&gt;=$P$18,IF(Q571&lt;=$Q$18,"CUMPLE","NO CUMPLE"),"NO CUMPLE"),""),"")</f>
        <v/>
      </c>
      <c r="S571" s="383" t="str">
        <f t="shared" si="765"/>
        <v/>
      </c>
      <c r="T571" s="391"/>
      <c r="U571" s="375" t="str">
        <f t="shared" si="760"/>
        <v/>
      </c>
      <c r="V571" s="385" t="str">
        <f t="shared" si="762"/>
        <v/>
      </c>
      <c r="W571" s="386" t="str">
        <f t="shared" si="763"/>
        <v/>
      </c>
      <c r="X571" s="375" t="str">
        <f t="shared" si="761"/>
        <v/>
      </c>
      <c r="Y571" s="379"/>
      <c r="Z571" s="379" t="str">
        <f t="shared" si="764"/>
        <v/>
      </c>
      <c r="AA571" s="383" t="str">
        <f t="shared" si="758"/>
        <v/>
      </c>
      <c r="AB571" s="387"/>
      <c r="AC571" s="967"/>
      <c r="AD571" s="969"/>
      <c r="AE571" s="383" t="str">
        <f t="shared" si="766"/>
        <v/>
      </c>
      <c r="AF571" s="388" t="str">
        <f t="shared" ref="AF571:AF579" si="768">IF(AE571&lt;&gt;"",(SUMIFS($X571:$X572,$M571:$M572,F571,AA571:AA572,"CUMPLE")),"")</f>
        <v/>
      </c>
      <c r="AG571" s="388" t="str">
        <f t="shared" ref="AG571:AG580" si="769">IF(AF571&lt;&gt;"",IF(G571&gt;0,(IF(AF571&gt;=($G571*$H526),"CUMPLE","NO CUMPLE")),""),"")</f>
        <v/>
      </c>
      <c r="AH571" s="393"/>
      <c r="AI571" s="421"/>
      <c r="AJ571" s="422"/>
    </row>
    <row r="572" spans="1:36" ht="16.5" customHeight="1" x14ac:dyDescent="0.3">
      <c r="A572" s="960"/>
      <c r="B572" s="373"/>
      <c r="C572" s="220"/>
      <c r="D572" s="374"/>
      <c r="E572" s="375"/>
      <c r="F572" s="220"/>
      <c r="G572" s="376"/>
      <c r="H572" s="965"/>
      <c r="I572" s="967"/>
      <c r="J572" s="389"/>
      <c r="K572" s="456"/>
      <c r="L572" s="58"/>
      <c r="M572" s="458"/>
      <c r="N572" s="380"/>
      <c r="O572" s="381"/>
      <c r="P572" s="382"/>
      <c r="Q572" s="382"/>
      <c r="R572" s="383" t="str">
        <f t="shared" si="767"/>
        <v/>
      </c>
      <c r="S572" s="383" t="str">
        <f t="shared" si="765"/>
        <v/>
      </c>
      <c r="T572" s="391"/>
      <c r="U572" s="375" t="str">
        <f t="shared" si="760"/>
        <v/>
      </c>
      <c r="V572" s="385" t="str">
        <f t="shared" si="762"/>
        <v/>
      </c>
      <c r="W572" s="386" t="str">
        <f t="shared" si="763"/>
        <v/>
      </c>
      <c r="X572" s="375" t="str">
        <f t="shared" si="761"/>
        <v/>
      </c>
      <c r="Y572" s="379"/>
      <c r="Z572" s="379" t="str">
        <f t="shared" si="764"/>
        <v/>
      </c>
      <c r="AA572" s="383" t="str">
        <f t="shared" si="758"/>
        <v/>
      </c>
      <c r="AB572" s="387"/>
      <c r="AC572" s="967"/>
      <c r="AD572" s="969"/>
      <c r="AE572" s="383" t="str">
        <f t="shared" si="766"/>
        <v/>
      </c>
      <c r="AF572" s="388" t="str">
        <f t="shared" si="768"/>
        <v/>
      </c>
      <c r="AG572" s="388" t="str">
        <f t="shared" si="769"/>
        <v/>
      </c>
      <c r="AH572" s="393"/>
      <c r="AI572" s="421"/>
      <c r="AJ572" s="422"/>
    </row>
    <row r="573" spans="1:36" ht="16.5" customHeight="1" x14ac:dyDescent="0.3">
      <c r="A573" s="960"/>
      <c r="B573" s="373"/>
      <c r="C573" s="220"/>
      <c r="D573" s="374"/>
      <c r="E573" s="375"/>
      <c r="F573" s="220"/>
      <c r="G573" s="376"/>
      <c r="H573" s="965"/>
      <c r="I573" s="967"/>
      <c r="J573" s="389"/>
      <c r="K573" s="459"/>
      <c r="L573" s="58"/>
      <c r="M573" s="458"/>
      <c r="N573" s="380"/>
      <c r="O573" s="381"/>
      <c r="P573" s="382"/>
      <c r="Q573" s="382"/>
      <c r="R573" s="383" t="str">
        <f t="shared" si="767"/>
        <v/>
      </c>
      <c r="S573" s="383" t="str">
        <f t="shared" si="765"/>
        <v/>
      </c>
      <c r="T573" s="391"/>
      <c r="U573" s="375" t="str">
        <f t="shared" si="753"/>
        <v/>
      </c>
      <c r="V573" s="392" t="str">
        <f t="shared" ref="V573:V582" si="770">IFERROR(U573/VLOOKUP(YEAR(P573),$AQ$2:$AR$11,2,FALSE),"")</f>
        <v/>
      </c>
      <c r="W573" s="386" t="str">
        <f t="shared" ref="W573:W582" si="771">IF(R573="CUMPLE",IFERROR(U573/VLOOKUP(YEAR(Q573),$AQ$3:$AR$13,2,FALSE),""),"")</f>
        <v/>
      </c>
      <c r="X573" s="375" t="str">
        <f t="shared" si="756"/>
        <v/>
      </c>
      <c r="Y573" s="379"/>
      <c r="Z573" s="379" t="str">
        <f t="shared" si="757"/>
        <v/>
      </c>
      <c r="AA573" s="383" t="str">
        <f t="shared" si="758"/>
        <v/>
      </c>
      <c r="AB573" s="387"/>
      <c r="AC573" s="967"/>
      <c r="AD573" s="969"/>
      <c r="AE573" s="383" t="str">
        <f t="shared" si="766"/>
        <v/>
      </c>
      <c r="AF573" s="388" t="str">
        <f t="shared" si="768"/>
        <v/>
      </c>
      <c r="AG573" s="388" t="str">
        <f t="shared" si="769"/>
        <v/>
      </c>
      <c r="AH573" s="393"/>
      <c r="AI573" s="421"/>
      <c r="AJ573" s="422"/>
    </row>
    <row r="574" spans="1:36" ht="16.5" customHeight="1" x14ac:dyDescent="0.25">
      <c r="A574" s="960"/>
      <c r="B574" s="373"/>
      <c r="C574" s="220"/>
      <c r="D574" s="374"/>
      <c r="E574" s="375"/>
      <c r="F574" s="220"/>
      <c r="G574" s="376"/>
      <c r="H574" s="965"/>
      <c r="I574" s="967"/>
      <c r="J574" s="389"/>
      <c r="K574" s="380"/>
      <c r="L574" s="378"/>
      <c r="M574" s="379"/>
      <c r="N574" s="380"/>
      <c r="O574" s="381"/>
      <c r="P574" s="382"/>
      <c r="Q574" s="382"/>
      <c r="R574" s="383" t="str">
        <f t="shared" si="767"/>
        <v/>
      </c>
      <c r="S574" s="383" t="str">
        <f t="shared" si="765"/>
        <v/>
      </c>
      <c r="T574" s="391"/>
      <c r="U574" s="375" t="str">
        <f t="shared" si="753"/>
        <v/>
      </c>
      <c r="V574" s="392" t="str">
        <f t="shared" si="770"/>
        <v/>
      </c>
      <c r="W574" s="386" t="str">
        <f t="shared" si="771"/>
        <v/>
      </c>
      <c r="X574" s="375" t="str">
        <f t="shared" si="756"/>
        <v/>
      </c>
      <c r="Y574" s="379"/>
      <c r="Z574" s="379" t="str">
        <f t="shared" si="757"/>
        <v/>
      </c>
      <c r="AA574" s="383" t="str">
        <f t="shared" si="758"/>
        <v/>
      </c>
      <c r="AB574" s="387"/>
      <c r="AC574" s="967"/>
      <c r="AD574" s="969"/>
      <c r="AE574" s="383" t="str">
        <f t="shared" si="766"/>
        <v/>
      </c>
      <c r="AF574" s="388" t="str">
        <f t="shared" si="768"/>
        <v/>
      </c>
      <c r="AG574" s="388" t="str">
        <f t="shared" si="769"/>
        <v/>
      </c>
      <c r="AH574" s="393"/>
      <c r="AI574" s="421"/>
      <c r="AJ574" s="422"/>
    </row>
    <row r="575" spans="1:36" ht="16.5" customHeight="1" x14ac:dyDescent="0.25">
      <c r="A575" s="960"/>
      <c r="B575" s="373"/>
      <c r="C575" s="220"/>
      <c r="D575" s="374"/>
      <c r="E575" s="375"/>
      <c r="F575" s="220"/>
      <c r="G575" s="376"/>
      <c r="H575" s="965"/>
      <c r="I575" s="967"/>
      <c r="J575" s="389"/>
      <c r="K575" s="378"/>
      <c r="L575" s="380"/>
      <c r="M575" s="379"/>
      <c r="N575" s="380"/>
      <c r="O575" s="381"/>
      <c r="P575" s="382"/>
      <c r="Q575" s="382"/>
      <c r="R575" s="383" t="str">
        <f t="shared" si="767"/>
        <v/>
      </c>
      <c r="S575" s="383" t="str">
        <f t="shared" si="765"/>
        <v/>
      </c>
      <c r="T575" s="391"/>
      <c r="U575" s="375" t="str">
        <f t="shared" si="753"/>
        <v/>
      </c>
      <c r="V575" s="392" t="str">
        <f t="shared" si="770"/>
        <v/>
      </c>
      <c r="W575" s="386" t="str">
        <f t="shared" si="771"/>
        <v/>
      </c>
      <c r="X575" s="375" t="str">
        <f t="shared" si="756"/>
        <v/>
      </c>
      <c r="Y575" s="379"/>
      <c r="Z575" s="379" t="str">
        <f t="shared" si="757"/>
        <v/>
      </c>
      <c r="AA575" s="383" t="str">
        <f t="shared" si="758"/>
        <v/>
      </c>
      <c r="AB575" s="387"/>
      <c r="AC575" s="967"/>
      <c r="AD575" s="969"/>
      <c r="AE575" s="383" t="str">
        <f t="shared" si="766"/>
        <v/>
      </c>
      <c r="AF575" s="388" t="str">
        <f t="shared" si="768"/>
        <v/>
      </c>
      <c r="AG575" s="388" t="str">
        <f t="shared" si="769"/>
        <v/>
      </c>
      <c r="AH575" s="393"/>
      <c r="AI575" s="421"/>
      <c r="AJ575" s="422"/>
    </row>
    <row r="576" spans="1:36" ht="16.5" customHeight="1" x14ac:dyDescent="0.25">
      <c r="A576" s="960"/>
      <c r="B576" s="373"/>
      <c r="C576" s="220"/>
      <c r="D576" s="374"/>
      <c r="E576" s="375"/>
      <c r="F576" s="220"/>
      <c r="G576" s="376"/>
      <c r="H576" s="965"/>
      <c r="I576" s="967"/>
      <c r="J576" s="389"/>
      <c r="K576" s="380"/>
      <c r="L576" s="380"/>
      <c r="M576" s="379"/>
      <c r="N576" s="380"/>
      <c r="O576" s="381"/>
      <c r="P576" s="382"/>
      <c r="Q576" s="382"/>
      <c r="R576" s="383" t="str">
        <f t="shared" si="767"/>
        <v/>
      </c>
      <c r="S576" s="383" t="str">
        <f t="shared" si="765"/>
        <v/>
      </c>
      <c r="T576" s="391"/>
      <c r="U576" s="375" t="str">
        <f t="shared" si="753"/>
        <v/>
      </c>
      <c r="V576" s="392" t="str">
        <f t="shared" si="770"/>
        <v/>
      </c>
      <c r="W576" s="386" t="str">
        <f t="shared" si="771"/>
        <v/>
      </c>
      <c r="X576" s="375" t="str">
        <f t="shared" si="756"/>
        <v/>
      </c>
      <c r="Y576" s="379"/>
      <c r="Z576" s="379" t="str">
        <f t="shared" si="757"/>
        <v/>
      </c>
      <c r="AA576" s="383" t="str">
        <f t="shared" si="758"/>
        <v/>
      </c>
      <c r="AB576" s="387"/>
      <c r="AC576" s="967"/>
      <c r="AD576" s="969"/>
      <c r="AE576" s="383" t="str">
        <f t="shared" si="766"/>
        <v/>
      </c>
      <c r="AF576" s="388" t="str">
        <f t="shared" si="768"/>
        <v/>
      </c>
      <c r="AG576" s="388" t="str">
        <f t="shared" si="769"/>
        <v/>
      </c>
      <c r="AH576" s="393"/>
      <c r="AI576" s="421"/>
      <c r="AJ576" s="422"/>
    </row>
    <row r="577" spans="1:36" ht="16.5" customHeight="1" x14ac:dyDescent="0.25">
      <c r="A577" s="960"/>
      <c r="B577" s="373"/>
      <c r="C577" s="220"/>
      <c r="D577" s="374"/>
      <c r="E577" s="375"/>
      <c r="F577" s="220"/>
      <c r="G577" s="376"/>
      <c r="H577" s="965"/>
      <c r="I577" s="967"/>
      <c r="J577" s="389"/>
      <c r="K577" s="378"/>
      <c r="L577" s="380"/>
      <c r="M577" s="379"/>
      <c r="N577" s="380"/>
      <c r="O577" s="381"/>
      <c r="P577" s="382"/>
      <c r="Q577" s="382"/>
      <c r="R577" s="383" t="str">
        <f t="shared" si="767"/>
        <v/>
      </c>
      <c r="S577" s="383" t="str">
        <f t="shared" si="765"/>
        <v/>
      </c>
      <c r="T577" s="391"/>
      <c r="U577" s="375" t="str">
        <f t="shared" si="753"/>
        <v/>
      </c>
      <c r="V577" s="392" t="str">
        <f t="shared" si="770"/>
        <v/>
      </c>
      <c r="W577" s="386" t="str">
        <f t="shared" si="771"/>
        <v/>
      </c>
      <c r="X577" s="375" t="str">
        <f t="shared" si="756"/>
        <v/>
      </c>
      <c r="Y577" s="379"/>
      <c r="Z577" s="379" t="str">
        <f t="shared" si="757"/>
        <v/>
      </c>
      <c r="AA577" s="383" t="str">
        <f t="shared" si="758"/>
        <v/>
      </c>
      <c r="AB577" s="387"/>
      <c r="AC577" s="967"/>
      <c r="AD577" s="969"/>
      <c r="AE577" s="383" t="str">
        <f t="shared" si="766"/>
        <v/>
      </c>
      <c r="AF577" s="388" t="str">
        <f t="shared" si="768"/>
        <v/>
      </c>
      <c r="AG577" s="388" t="str">
        <f t="shared" si="769"/>
        <v/>
      </c>
      <c r="AH577" s="393"/>
      <c r="AI577" s="421"/>
      <c r="AJ577" s="422"/>
    </row>
    <row r="578" spans="1:36" ht="16.5" customHeight="1" x14ac:dyDescent="0.25">
      <c r="A578" s="960"/>
      <c r="B578" s="373"/>
      <c r="C578" s="220"/>
      <c r="D578" s="374"/>
      <c r="E578" s="375"/>
      <c r="F578" s="220"/>
      <c r="G578" s="376"/>
      <c r="H578" s="965"/>
      <c r="I578" s="967"/>
      <c r="J578" s="389"/>
      <c r="K578" s="380"/>
      <c r="L578" s="380"/>
      <c r="M578" s="379"/>
      <c r="N578" s="380"/>
      <c r="O578" s="381"/>
      <c r="P578" s="382"/>
      <c r="Q578" s="382"/>
      <c r="R578" s="383" t="str">
        <f t="shared" si="767"/>
        <v/>
      </c>
      <c r="S578" s="383" t="str">
        <f t="shared" si="765"/>
        <v/>
      </c>
      <c r="T578" s="391"/>
      <c r="U578" s="375" t="str">
        <f t="shared" si="753"/>
        <v/>
      </c>
      <c r="V578" s="392" t="str">
        <f t="shared" si="770"/>
        <v/>
      </c>
      <c r="W578" s="386" t="str">
        <f t="shared" si="771"/>
        <v/>
      </c>
      <c r="X578" s="375" t="str">
        <f t="shared" si="756"/>
        <v/>
      </c>
      <c r="Y578" s="379"/>
      <c r="Z578" s="379" t="str">
        <f t="shared" si="757"/>
        <v/>
      </c>
      <c r="AA578" s="383" t="str">
        <f t="shared" si="758"/>
        <v/>
      </c>
      <c r="AB578" s="387"/>
      <c r="AC578" s="967"/>
      <c r="AD578" s="969"/>
      <c r="AE578" s="383" t="str">
        <f t="shared" si="766"/>
        <v/>
      </c>
      <c r="AF578" s="388" t="str">
        <f t="shared" si="768"/>
        <v/>
      </c>
      <c r="AG578" s="388" t="str">
        <f t="shared" si="769"/>
        <v/>
      </c>
      <c r="AH578" s="393"/>
      <c r="AI578" s="421"/>
      <c r="AJ578" s="422"/>
    </row>
    <row r="579" spans="1:36" ht="16.5" customHeight="1" x14ac:dyDescent="0.25">
      <c r="A579" s="960"/>
      <c r="B579" s="373"/>
      <c r="C579" s="220"/>
      <c r="D579" s="374"/>
      <c r="E579" s="375"/>
      <c r="F579" s="220" t="str">
        <f>IF(Proponentes!D384&gt;0,Proponentes!D384,"")</f>
        <v/>
      </c>
      <c r="G579" s="376" t="str">
        <f>IF(Proponentes!F384&gt;0,Proponentes!F384,"")</f>
        <v/>
      </c>
      <c r="H579" s="965"/>
      <c r="I579" s="967"/>
      <c r="J579" s="389"/>
      <c r="K579" s="378"/>
      <c r="L579" s="380"/>
      <c r="M579" s="379"/>
      <c r="N579" s="380"/>
      <c r="O579" s="381"/>
      <c r="P579" s="382"/>
      <c r="Q579" s="382"/>
      <c r="R579" s="383" t="str">
        <f t="shared" si="767"/>
        <v/>
      </c>
      <c r="S579" s="383" t="str">
        <f t="shared" si="765"/>
        <v/>
      </c>
      <c r="T579" s="391"/>
      <c r="U579" s="375" t="str">
        <f t="shared" si="753"/>
        <v/>
      </c>
      <c r="V579" s="392" t="str">
        <f t="shared" si="770"/>
        <v/>
      </c>
      <c r="W579" s="386" t="str">
        <f t="shared" si="771"/>
        <v/>
      </c>
      <c r="X579" s="375" t="str">
        <f t="shared" si="756"/>
        <v/>
      </c>
      <c r="Y579" s="379"/>
      <c r="Z579" s="379" t="str">
        <f t="shared" si="757"/>
        <v/>
      </c>
      <c r="AA579" s="383" t="str">
        <f t="shared" si="758"/>
        <v/>
      </c>
      <c r="AB579" s="387"/>
      <c r="AC579" s="967"/>
      <c r="AD579" s="969"/>
      <c r="AE579" s="383" t="str">
        <f t="shared" si="766"/>
        <v/>
      </c>
      <c r="AF579" s="388" t="str">
        <f t="shared" si="768"/>
        <v/>
      </c>
      <c r="AG579" s="388" t="str">
        <f t="shared" si="769"/>
        <v/>
      </c>
      <c r="AH579" s="393"/>
      <c r="AI579" s="421"/>
      <c r="AJ579" s="422"/>
    </row>
    <row r="580" spans="1:36" ht="16.5" customHeight="1" x14ac:dyDescent="0.25">
      <c r="A580" s="960"/>
      <c r="B580" s="373"/>
      <c r="C580" s="220"/>
      <c r="D580" s="374"/>
      <c r="E580" s="375"/>
      <c r="F580" s="220" t="str">
        <f>IF(Proponentes!D385&gt;0,Proponentes!D385,"")</f>
        <v/>
      </c>
      <c r="G580" s="376" t="str">
        <f>IF(Proponentes!F385&gt;0,Proponentes!F385,"")</f>
        <v/>
      </c>
      <c r="H580" s="965"/>
      <c r="I580" s="967"/>
      <c r="J580" s="389"/>
      <c r="K580" s="380"/>
      <c r="L580" s="380"/>
      <c r="M580" s="379"/>
      <c r="N580" s="380"/>
      <c r="O580" s="381"/>
      <c r="P580" s="382"/>
      <c r="Q580" s="382"/>
      <c r="R580" s="383" t="str">
        <f t="shared" si="767"/>
        <v/>
      </c>
      <c r="S580" s="383" t="str">
        <f t="shared" si="765"/>
        <v/>
      </c>
      <c r="T580" s="391"/>
      <c r="U580" s="375" t="str">
        <f t="shared" si="753"/>
        <v/>
      </c>
      <c r="V580" s="392" t="str">
        <f t="shared" si="770"/>
        <v/>
      </c>
      <c r="W580" s="386" t="str">
        <f t="shared" si="771"/>
        <v/>
      </c>
      <c r="X580" s="375" t="str">
        <f t="shared" si="756"/>
        <v/>
      </c>
      <c r="Y580" s="379"/>
      <c r="Z580" s="379" t="str">
        <f t="shared" si="757"/>
        <v/>
      </c>
      <c r="AA580" s="383" t="str">
        <f t="shared" si="758"/>
        <v/>
      </c>
      <c r="AB580" s="387"/>
      <c r="AC580" s="967"/>
      <c r="AD580" s="969"/>
      <c r="AE580" s="383" t="str">
        <f t="shared" si="766"/>
        <v/>
      </c>
      <c r="AF580" s="388" t="str">
        <f>IF(AE580&lt;&gt;"",(SUMIFS($X580:$X582,$M580:$M582,F580,AA580:AA582,"CUMPLE")),"")</f>
        <v/>
      </c>
      <c r="AG580" s="388" t="str">
        <f t="shared" si="769"/>
        <v/>
      </c>
      <c r="AH580" s="393"/>
      <c r="AI580" s="421"/>
      <c r="AJ580" s="422"/>
    </row>
    <row r="581" spans="1:36" ht="16.5" customHeight="1" x14ac:dyDescent="0.25">
      <c r="A581" s="960"/>
      <c r="B581" s="373"/>
      <c r="C581" s="220"/>
      <c r="D581" s="374"/>
      <c r="E581" s="375"/>
      <c r="F581" s="220" t="str">
        <f>IF(Proponentes!D385&gt;0,Proponentes!D385,"")</f>
        <v/>
      </c>
      <c r="G581" s="376" t="str">
        <f>IF(Proponentes!F385&gt;0,Proponentes!F385,"")</f>
        <v/>
      </c>
      <c r="H581" s="965"/>
      <c r="I581" s="967"/>
      <c r="J581" s="389"/>
      <c r="K581" s="378"/>
      <c r="L581" s="380"/>
      <c r="M581" s="379"/>
      <c r="N581" s="380"/>
      <c r="O581" s="381"/>
      <c r="P581" s="382"/>
      <c r="Q581" s="382"/>
      <c r="R581" s="383" t="str">
        <f t="shared" ref="R581" si="772">IF(Q581&lt;&gt;"",IF(P581&gt;0,IF(P581&gt;=$P$18,IF(Q581&lt;=$Q$18,"CUMPLE","NO CUMPLE"),"NO CUMPLE"),""),"")</f>
        <v/>
      </c>
      <c r="S581" s="383" t="str">
        <f t="shared" ref="S581" si="773">IF(P581&gt;0,ROUND(((YEAR(Q581)-YEAR($P581))*12)+(MONTH(Q581)-MONTH($P581))+((DAY(Q581)-DAY($P581)+1)/30),0),"")</f>
        <v/>
      </c>
      <c r="T581" s="391"/>
      <c r="U581" s="375" t="str">
        <f t="shared" ref="U581" si="774">IF(T581&gt;0,T581*O581,"")</f>
        <v/>
      </c>
      <c r="V581" s="392" t="str">
        <f t="shared" si="770"/>
        <v/>
      </c>
      <c r="W581" s="386" t="str">
        <f t="shared" ref="W581" si="775">IF(R581="CUMPLE",IFERROR(U581/VLOOKUP(YEAR(Q581),$AQ$3:$AR$13,2,FALSE),""),"")</f>
        <v/>
      </c>
      <c r="X581" s="375" t="str">
        <f t="shared" ref="X581" si="776">IFERROR(W581*$AR$13,"")</f>
        <v/>
      </c>
      <c r="Y581" s="379"/>
      <c r="Z581" s="379" t="str">
        <f t="shared" ref="Z581" si="777">IF(T581&gt;0,IF(X581&gt;=$Z$18,"CUMPLE","NO CUMPLE"),"")</f>
        <v/>
      </c>
      <c r="AA581" s="383" t="str">
        <f t="shared" ref="AA581" si="778">IF(N581&gt;0,IF(N581="CUMPLE",IF(R581="CUMPLE",IF(Y581="INCLUIDA",IF(Z581="CUMPLE","CUMPLE","NO CUMPLE"),"NO CUMPLE"),"NO CUMPLE"),"NO CUMPLE"),"")</f>
        <v/>
      </c>
      <c r="AB581" s="387"/>
      <c r="AC581" s="967"/>
      <c r="AD581" s="969"/>
      <c r="AE581" s="383" t="str">
        <f t="shared" si="766"/>
        <v/>
      </c>
      <c r="AF581" s="388" t="str">
        <f>IF(AE581&lt;&gt;"",(SUMIFS($X581:$X582,$M581:$M582,F581,AA581:AA582,"CUMPLE")),"")</f>
        <v/>
      </c>
      <c r="AG581" s="388" t="str">
        <f>IF(AF581&lt;&gt;"",IF(G581&gt;0,(IF(AF581&gt;=($G581*$H535),"CUMPLE","NO CUMPLE")),""),"")</f>
        <v/>
      </c>
      <c r="AH581" s="393"/>
      <c r="AI581" s="421"/>
      <c r="AJ581" s="422"/>
    </row>
    <row r="582" spans="1:36" ht="17.25" customHeight="1" thickBot="1" x14ac:dyDescent="0.3">
      <c r="A582" s="961"/>
      <c r="B582" s="373"/>
      <c r="C582" s="220"/>
      <c r="D582" s="374"/>
      <c r="E582" s="375"/>
      <c r="F582" s="220" t="str">
        <f>IF(Proponentes!D386&gt;0,Proponentes!D386,"")</f>
        <v/>
      </c>
      <c r="G582" s="376" t="str">
        <f>IF(Proponentes!F386&gt;0,Proponentes!F386,"")</f>
        <v/>
      </c>
      <c r="H582" s="980"/>
      <c r="I582" s="981"/>
      <c r="J582" s="389"/>
      <c r="K582" s="380"/>
      <c r="L582" s="380"/>
      <c r="M582" s="379"/>
      <c r="N582" s="380"/>
      <c r="O582" s="381"/>
      <c r="P582" s="382"/>
      <c r="Q582" s="382"/>
      <c r="R582" s="383" t="str">
        <f t="shared" si="767"/>
        <v/>
      </c>
      <c r="S582" s="383" t="str">
        <f t="shared" si="765"/>
        <v/>
      </c>
      <c r="T582" s="391"/>
      <c r="U582" s="375" t="str">
        <f t="shared" si="753"/>
        <v/>
      </c>
      <c r="V582" s="392" t="str">
        <f t="shared" si="770"/>
        <v/>
      </c>
      <c r="W582" s="386" t="str">
        <f t="shared" si="771"/>
        <v/>
      </c>
      <c r="X582" s="375" t="str">
        <f t="shared" si="756"/>
        <v/>
      </c>
      <c r="Y582" s="379"/>
      <c r="Z582" s="379" t="str">
        <f t="shared" si="757"/>
        <v/>
      </c>
      <c r="AA582" s="383" t="str">
        <f t="shared" si="758"/>
        <v/>
      </c>
      <c r="AB582" s="387"/>
      <c r="AC582" s="981"/>
      <c r="AD582" s="982"/>
      <c r="AE582" s="383" t="str">
        <f t="shared" si="766"/>
        <v/>
      </c>
      <c r="AF582" s="388" t="str">
        <f>IF(AE582&lt;&gt;"",(SUMIFS($X582:$X583,$M582:$M583,F582,AA582:AA583,"CUMPLE")),"")</f>
        <v/>
      </c>
      <c r="AG582" s="388" t="str">
        <f>IF(AF582&lt;&gt;"",IF(G582&gt;0,(IF(AF582&gt;=($G582*$H536),"CUMPLE","NO CUMPLE")),""),"")</f>
        <v/>
      </c>
      <c r="AH582" s="393"/>
      <c r="AI582" s="421"/>
      <c r="AJ582" s="422"/>
    </row>
    <row r="583" spans="1:36" ht="17.25" thickBot="1" x14ac:dyDescent="0.3">
      <c r="A583" s="69">
        <v>28</v>
      </c>
      <c r="B583" s="394"/>
      <c r="C583" s="222"/>
      <c r="D583" s="395" t="s">
        <v>270</v>
      </c>
      <c r="E583" s="396">
        <f t="shared" ref="E583" si="779">SUM(E559:E570)</f>
        <v>70470119275</v>
      </c>
      <c r="F583" s="394"/>
      <c r="G583" s="397">
        <f t="shared" ref="G583" si="780">IF((SUM(G559:G570))&gt;1,"ERROR &gt; 100%",SUM(G559:G570))</f>
        <v>1</v>
      </c>
      <c r="H583" s="396">
        <f t="shared" ref="H583:I583" si="781">SUM(H559:H570)</f>
        <v>70470119275</v>
      </c>
      <c r="I583" s="398">
        <f t="shared" si="781"/>
        <v>77565.330298747635</v>
      </c>
      <c r="J583" s="399"/>
      <c r="K583" s="399"/>
      <c r="L583" s="399"/>
      <c r="M583" s="400"/>
      <c r="N583" s="400"/>
      <c r="O583" s="400"/>
      <c r="P583" s="400"/>
      <c r="Q583" s="400"/>
      <c r="R583" s="394">
        <f t="shared" ref="R583" si="782">COUNTIF(R559:R570,"NO CUMPLE")</f>
        <v>0</v>
      </c>
      <c r="S583" s="400">
        <f t="shared" ref="S583:X583" si="783">SUM(S559:S570)</f>
        <v>235</v>
      </c>
      <c r="T583" s="401"/>
      <c r="U583" s="396">
        <f t="shared" si="783"/>
        <v>70598890036.699997</v>
      </c>
      <c r="V583" s="402">
        <f t="shared" si="783"/>
        <v>107328.23371950591</v>
      </c>
      <c r="W583" s="403">
        <f t="shared" si="783"/>
        <v>91483.8579545104</v>
      </c>
      <c r="X583" s="401">
        <f t="shared" si="783"/>
        <v>83115463531.979523</v>
      </c>
      <c r="Y583" s="400"/>
      <c r="Z583" s="400"/>
      <c r="AA583" s="394"/>
      <c r="AB583" s="400"/>
      <c r="AC583" s="394"/>
      <c r="AD583" s="394">
        <f t="shared" ref="AD583" si="784">COUNTIF(AD559:AD570,"NO CUMPLE")</f>
        <v>0</v>
      </c>
      <c r="AE583" s="394"/>
      <c r="AF583" s="394"/>
      <c r="AG583" s="394"/>
      <c r="AH583" s="400"/>
      <c r="AI583" s="400"/>
      <c r="AJ583" s="404"/>
    </row>
    <row r="584" spans="1:36" ht="99" x14ac:dyDescent="0.25">
      <c r="A584" s="959">
        <f t="shared" ref="A584" si="785">A612</f>
        <v>29</v>
      </c>
      <c r="B584" s="373">
        <v>1</v>
      </c>
      <c r="C584" s="220" t="str">
        <f>IF(Proponentes!H366="X",Proponentes!$B$366,"")</f>
        <v>UNION TEMPORAL SED21 P&amp;S</v>
      </c>
      <c r="D584" s="374" t="str">
        <f t="shared" si="657"/>
        <v>UNION TEMPORAL SED21 P&amp;S</v>
      </c>
      <c r="E584" s="375">
        <f>IF(D584="","",$AO$3)</f>
        <v>20036397801</v>
      </c>
      <c r="F584" s="220" t="str">
        <f>IF(Proponentes!D366&gt;0,Proponentes!D366,"")</f>
        <v xml:space="preserve">PROTEVIS LTDA PROTECCION VIGILANCIA SEGURIDAD EN REORGANIZACION </v>
      </c>
      <c r="G584" s="376">
        <f>IF(Proponentes!F366&gt;0,Proponentes!F366,"")</f>
        <v>0.5</v>
      </c>
      <c r="H584" s="964">
        <f t="shared" ref="H584" si="786">SUM(E584:E595)</f>
        <v>188520755413</v>
      </c>
      <c r="I584" s="966">
        <f>IF($F584&gt;0,(G612*H584)/$AR$13,"")</f>
        <v>207501.77255576616</v>
      </c>
      <c r="J584" s="460" t="s">
        <v>768</v>
      </c>
      <c r="K584" s="378">
        <v>1</v>
      </c>
      <c r="L584" s="452" t="s">
        <v>937</v>
      </c>
      <c r="M584" s="379" t="s">
        <v>145</v>
      </c>
      <c r="N584" s="380" t="s">
        <v>317</v>
      </c>
      <c r="O584" s="461">
        <v>0.63</v>
      </c>
      <c r="P584" s="462">
        <v>41438</v>
      </c>
      <c r="Q584" s="462">
        <v>41821</v>
      </c>
      <c r="R584" s="383" t="str">
        <f t="shared" si="666"/>
        <v>CUMPLE</v>
      </c>
      <c r="S584" s="379">
        <f t="shared" ref="S584:S588" si="787">IF(P584&gt;0,ROUND(((YEAR(Q584)-YEAR($P584))*12)+(MONTH(Q584)-MONTH($P584))+((DAY(Q584)-DAY($P584)+1)/30),0),"")</f>
        <v>13</v>
      </c>
      <c r="T584" s="463">
        <v>7915075099</v>
      </c>
      <c r="U584" s="375">
        <f t="shared" ref="U584:U611" si="788">IF(T584&gt;0,T584*O584,"")</f>
        <v>4986497312.3699999</v>
      </c>
      <c r="V584" s="385">
        <f>IFERROR(U584/VLOOKUP(YEAR(P584),$AQ$2:$AR$11,2,FALSE),"")</f>
        <v>8458.85888442748</v>
      </c>
      <c r="W584" s="386">
        <f t="shared" ref="W584:W611" si="789">IF(R584="CUMPLE",IFERROR(U584/VLOOKUP(YEAR(Q584),$AQ$3:$AR$13,2,FALSE),""),"")</f>
        <v>8094.9631694318177</v>
      </c>
      <c r="X584" s="375">
        <f t="shared" ref="X584:X611" si="790">IFERROR(W584*$AR$13,"")</f>
        <v>7354484508.4712114</v>
      </c>
      <c r="Y584" s="379" t="s">
        <v>318</v>
      </c>
      <c r="Z584" s="379" t="str">
        <f t="shared" ref="Z584:Z611" si="791">IF(T584&gt;0,IF(X584&gt;=$Z$18,"CUMPLE","NO CUMPLE"),"")</f>
        <v>CUMPLE</v>
      </c>
      <c r="AA584" s="383" t="str">
        <f t="shared" ref="AA584:AA611" si="792">IF(N584&gt;0,IF(N584="CUMPLE",IF(R584="CUMPLE",IF(Y584="INCLUIDA",IF(Z584="CUMPLE","CUMPLE","NO CUMPLE"),"NO CUMPLE"),"NO CUMPLE"),"NO CUMPLE"),"")</f>
        <v>CUMPLE</v>
      </c>
      <c r="AB584" s="452"/>
      <c r="AC584" s="966">
        <f>IF(F584&gt;0,SUMIFS(W584:W611,AA584:AA611,"CUMPLE"),"")</f>
        <v>382488.03537436639</v>
      </c>
      <c r="AD584" s="968" t="str">
        <f>IF($F584&gt;0,IF(AC584&lt;I584,"NO CUMPLE","CUMPLE"),"")</f>
        <v>CUMPLE</v>
      </c>
      <c r="AE584" s="383" t="str">
        <f t="shared" ref="AE584:AE590" si="793">IF(F584&lt;&gt;"",F584,"")</f>
        <v xml:space="preserve">PROTEVIS LTDA PROTECCION VIGILANCIA SEGURIDAD EN REORGANIZACION </v>
      </c>
      <c r="AF584" s="388">
        <f>IF(AE584&lt;&gt;"",(SUMIFS($X584:$X611,$M584:$M611,F584,AA584:AA611,"CUMPLE")),"")</f>
        <v>193235437441.45911</v>
      </c>
      <c r="AG584" s="388" t="str">
        <f>IF(AF584&lt;&gt;"",IF(G584&gt;0,(IF(AF584&gt;=($G584*$H584),"CUMPLE","NO CUMPLE")),""),"")</f>
        <v>CUMPLE</v>
      </c>
      <c r="AH584" s="379"/>
      <c r="AI584" s="972" t="str">
        <f>IF(AC584&gt;I584,IF((COUNTIF(AG584:AG594,"NO CUMPLE"))&lt;1,"HABILITADO","RECHAZADO"),"")</f>
        <v>HABILITADO</v>
      </c>
      <c r="AJ584" s="970"/>
    </row>
    <row r="585" spans="1:36" ht="99" x14ac:dyDescent="0.25">
      <c r="A585" s="960"/>
      <c r="B585" s="373">
        <v>2</v>
      </c>
      <c r="C585" s="220" t="str">
        <f>IF(Proponentes!H367="X",Proponentes!$B$366,"")</f>
        <v/>
      </c>
      <c r="D585" s="374" t="str">
        <f t="shared" si="657"/>
        <v/>
      </c>
      <c r="E585" s="375" t="str">
        <f>IF(D585="","",$AO$4)</f>
        <v/>
      </c>
      <c r="F585" s="220" t="str">
        <f>IF(Proponentes!D367&gt;0,Proponentes!D367,"")</f>
        <v>SERVISION DE COLOMBIA Y CIA LTDA</v>
      </c>
      <c r="G585" s="376">
        <f>IF(Proponentes!F367&gt;0,Proponentes!F367,"")</f>
        <v>0.5</v>
      </c>
      <c r="H585" s="965"/>
      <c r="I585" s="967"/>
      <c r="J585" s="460" t="s">
        <v>768</v>
      </c>
      <c r="K585" s="380">
        <v>2</v>
      </c>
      <c r="L585" s="452" t="s">
        <v>938</v>
      </c>
      <c r="M585" s="379" t="s">
        <v>145</v>
      </c>
      <c r="N585" s="380" t="s">
        <v>317</v>
      </c>
      <c r="O585" s="461">
        <v>1</v>
      </c>
      <c r="P585" s="462">
        <v>42158</v>
      </c>
      <c r="Q585" s="462">
        <v>42486</v>
      </c>
      <c r="R585" s="383" t="str">
        <f t="shared" si="666"/>
        <v>CUMPLE</v>
      </c>
      <c r="S585" s="379">
        <f t="shared" si="787"/>
        <v>11</v>
      </c>
      <c r="T585" s="464">
        <v>11256852609</v>
      </c>
      <c r="U585" s="375">
        <f t="shared" si="788"/>
        <v>11256852609</v>
      </c>
      <c r="V585" s="385">
        <f>IFERROR(U585/VLOOKUP(YEAR(P585),$AQ$2:$AR$11,2,FALSE),"")</f>
        <v>17470.09018235431</v>
      </c>
      <c r="W585" s="386">
        <f t="shared" si="789"/>
        <v>16327.175245665054</v>
      </c>
      <c r="X585" s="375">
        <f t="shared" si="790"/>
        <v>14833663217.243088</v>
      </c>
      <c r="Y585" s="379" t="s">
        <v>318</v>
      </c>
      <c r="Z585" s="379" t="str">
        <f t="shared" si="791"/>
        <v>CUMPLE</v>
      </c>
      <c r="AA585" s="383" t="str">
        <f t="shared" si="792"/>
        <v>CUMPLE</v>
      </c>
      <c r="AB585" s="387"/>
      <c r="AC585" s="967"/>
      <c r="AD585" s="969"/>
      <c r="AE585" s="383" t="str">
        <f t="shared" si="793"/>
        <v>SERVISION DE COLOMBIA Y CIA LTDA</v>
      </c>
      <c r="AF585" s="388">
        <f>IF(AE585&lt;&gt;"",(SUMIFS($X584:$X611,$M584:$M611,F585,AA584:AA611,"CUMPLE")),"")</f>
        <v>154264887385.0726</v>
      </c>
      <c r="AG585" s="388" t="str">
        <f>IF(AF585&lt;&gt;"",IF(G585&gt;0,(IF(AF585&gt;=($G585*$H584),"CUMPLE","NO CUMPLE")),""),"")</f>
        <v>CUMPLE</v>
      </c>
      <c r="AH585" s="387"/>
      <c r="AI585" s="973"/>
      <c r="AJ585" s="971"/>
    </row>
    <row r="586" spans="1:36" ht="48.75" customHeight="1" x14ac:dyDescent="0.25">
      <c r="A586" s="960"/>
      <c r="B586" s="373">
        <v>3</v>
      </c>
      <c r="C586" s="220" t="str">
        <f>IF(Proponentes!H368="X",Proponentes!$B$366,"")</f>
        <v/>
      </c>
      <c r="D586" s="374" t="str">
        <f t="shared" si="657"/>
        <v/>
      </c>
      <c r="E586" s="375" t="str">
        <f>IF(D586="","",$AO$5)</f>
        <v/>
      </c>
      <c r="F586" s="220" t="str">
        <f>IF(Proponentes!D368&gt;0,Proponentes!D368,"")</f>
        <v/>
      </c>
      <c r="G586" s="376" t="str">
        <f>IF(Proponentes!F368&gt;0,Proponentes!F368,"")</f>
        <v/>
      </c>
      <c r="H586" s="965"/>
      <c r="I586" s="967"/>
      <c r="J586" s="460" t="s">
        <v>744</v>
      </c>
      <c r="K586" s="378">
        <v>3</v>
      </c>
      <c r="L586" s="452" t="s">
        <v>939</v>
      </c>
      <c r="M586" s="379" t="s">
        <v>145</v>
      </c>
      <c r="N586" s="380" t="s">
        <v>317</v>
      </c>
      <c r="O586" s="461">
        <v>1</v>
      </c>
      <c r="P586" s="462">
        <v>42160</v>
      </c>
      <c r="Q586" s="462">
        <v>42492</v>
      </c>
      <c r="R586" s="383" t="str">
        <f t="shared" si="666"/>
        <v>CUMPLE</v>
      </c>
      <c r="S586" s="379">
        <f t="shared" si="787"/>
        <v>11</v>
      </c>
      <c r="T586" s="464">
        <v>8221356205</v>
      </c>
      <c r="U586" s="375">
        <f t="shared" si="788"/>
        <v>8221356205</v>
      </c>
      <c r="V586" s="385">
        <f>IFERROR(U586/VLOOKUP(YEAR(P586),$AQ$2:$AR$11,2,FALSE),"")</f>
        <v>12759.146744781563</v>
      </c>
      <c r="W586" s="386">
        <f t="shared" si="789"/>
        <v>11924.427562349973</v>
      </c>
      <c r="X586" s="375">
        <f t="shared" si="790"/>
        <v>10833652475.511572</v>
      </c>
      <c r="Y586" s="379" t="s">
        <v>318</v>
      </c>
      <c r="Z586" s="379" t="str">
        <f t="shared" si="791"/>
        <v>CUMPLE</v>
      </c>
      <c r="AA586" s="383" t="str">
        <f t="shared" si="792"/>
        <v>CUMPLE</v>
      </c>
      <c r="AB586" s="387"/>
      <c r="AC586" s="967"/>
      <c r="AD586" s="969"/>
      <c r="AE586" s="383" t="str">
        <f t="shared" si="793"/>
        <v/>
      </c>
      <c r="AF586" s="388" t="str">
        <f>IF(AE586&lt;&gt;"",(SUMIFS($X584:$X594,$M584:$M594,F586,AA584:AA594,"CUMPLE")),"")</f>
        <v/>
      </c>
      <c r="AG586" s="388" t="str">
        <f>IF(AF586&lt;&gt;"",IF(G586&gt;0,(IF(AF586&gt;=($G586*$H584),"CUMPLE","NO CUMPLE")),""),"")</f>
        <v/>
      </c>
      <c r="AH586" s="387"/>
      <c r="AI586" s="973"/>
      <c r="AJ586" s="971"/>
    </row>
    <row r="587" spans="1:36" ht="43.5" customHeight="1" x14ac:dyDescent="0.25">
      <c r="A587" s="960"/>
      <c r="B587" s="373">
        <v>4</v>
      </c>
      <c r="C587" s="220" t="str">
        <f>IF(Proponentes!H369="X",Proponentes!$B$366,"")</f>
        <v/>
      </c>
      <c r="D587" s="374" t="str">
        <f t="shared" si="657"/>
        <v/>
      </c>
      <c r="E587" s="375" t="str">
        <f>IF(D587="","",$AO$6)</f>
        <v/>
      </c>
      <c r="F587" s="220" t="str">
        <f>IF(Proponentes!D369&gt;0,Proponentes!D369,"")</f>
        <v/>
      </c>
      <c r="G587" s="376" t="str">
        <f>IF(Proponentes!F369&gt;0,Proponentes!F369,"")</f>
        <v/>
      </c>
      <c r="H587" s="965"/>
      <c r="I587" s="967"/>
      <c r="J587" s="460" t="s">
        <v>438</v>
      </c>
      <c r="K587" s="380">
        <v>4</v>
      </c>
      <c r="L587" s="452" t="s">
        <v>940</v>
      </c>
      <c r="M587" s="379" t="s">
        <v>145</v>
      </c>
      <c r="N587" s="380" t="s">
        <v>317</v>
      </c>
      <c r="O587" s="461">
        <v>0.3</v>
      </c>
      <c r="P587" s="465">
        <v>41994</v>
      </c>
      <c r="Q587" s="465">
        <v>42732</v>
      </c>
      <c r="R587" s="383" t="str">
        <f t="shared" si="666"/>
        <v>CUMPLE</v>
      </c>
      <c r="S587" s="379">
        <f t="shared" si="787"/>
        <v>24</v>
      </c>
      <c r="T587" s="464">
        <v>70174187782</v>
      </c>
      <c r="U587" s="375">
        <f t="shared" si="788"/>
        <v>21052256334.599998</v>
      </c>
      <c r="V587" s="385">
        <f>IFERROR(U587/VLOOKUP(YEAR(P587),$AQ$2:$AR$11,2,FALSE),"")</f>
        <v>34175.740802922075</v>
      </c>
      <c r="W587" s="386">
        <f t="shared" si="789"/>
        <v>30534.6343627938</v>
      </c>
      <c r="X587" s="375">
        <f t="shared" si="790"/>
        <v>27741509219.091599</v>
      </c>
      <c r="Y587" s="379" t="s">
        <v>318</v>
      </c>
      <c r="Z587" s="379" t="str">
        <f t="shared" si="791"/>
        <v>CUMPLE</v>
      </c>
      <c r="AA587" s="383" t="str">
        <f t="shared" si="792"/>
        <v>CUMPLE</v>
      </c>
      <c r="AB587" s="452"/>
      <c r="AC587" s="967"/>
      <c r="AD587" s="969"/>
      <c r="AE587" s="383" t="str">
        <f t="shared" si="793"/>
        <v/>
      </c>
      <c r="AF587" s="388" t="str">
        <f>IF(AE587&lt;&gt;"",(SUMIFS($X584:$X594,$M584:$M594,F587,AA584:AA594,"CUMPLE")),"")</f>
        <v/>
      </c>
      <c r="AG587" s="388" t="str">
        <f>IF(AF587&lt;&gt;"",IF(G587&gt;0,(IF(AF587&gt;=($G587*$H584),"CUMPLE","NO CUMPLE")),""),"")</f>
        <v/>
      </c>
      <c r="AH587" s="387"/>
      <c r="AI587" s="973"/>
      <c r="AJ587" s="971"/>
    </row>
    <row r="588" spans="1:36" ht="99" x14ac:dyDescent="0.25">
      <c r="A588" s="960"/>
      <c r="B588" s="373">
        <v>5</v>
      </c>
      <c r="C588" s="220" t="str">
        <f>IF(Proponentes!H370="X",Proponentes!$B$366,"")</f>
        <v>UNION TEMPORAL SED21 P&amp;S</v>
      </c>
      <c r="D588" s="374" t="str">
        <f t="shared" si="657"/>
        <v>UNION TEMPORAL SED21 P&amp;S</v>
      </c>
      <c r="E588" s="375">
        <f>IF(D588="","",$AO$7)</f>
        <v>31011375408</v>
      </c>
      <c r="F588" s="220" t="str">
        <f>IF(Proponentes!D370&gt;0,Proponentes!D370,"")</f>
        <v/>
      </c>
      <c r="G588" s="376" t="str">
        <f>IF(Proponentes!F370&gt;0,Proponentes!F370,"")</f>
        <v/>
      </c>
      <c r="H588" s="965"/>
      <c r="I588" s="967"/>
      <c r="J588" s="460" t="s">
        <v>753</v>
      </c>
      <c r="K588" s="378">
        <v>5</v>
      </c>
      <c r="L588" s="452" t="s">
        <v>941</v>
      </c>
      <c r="M588" s="379" t="s">
        <v>145</v>
      </c>
      <c r="N588" s="380" t="s">
        <v>317</v>
      </c>
      <c r="O588" s="466">
        <v>0.7</v>
      </c>
      <c r="P588" s="467">
        <v>42767</v>
      </c>
      <c r="Q588" s="467">
        <v>43055</v>
      </c>
      <c r="R588" s="440" t="str">
        <f>IF(Q588&lt;&gt;"",IF(P588&gt;0,IF(P588&gt;=$P$18,IF(Q588&lt;=$Q$18,"CUMPLE","NO CUMPLE"),"NO CUMPLE"),""),"")</f>
        <v>CUMPLE</v>
      </c>
      <c r="S588" s="379">
        <f t="shared" si="787"/>
        <v>10</v>
      </c>
      <c r="T588" s="464">
        <v>18000271258</v>
      </c>
      <c r="U588" s="375">
        <f>IF(T588&gt;0,T588*O588,"")</f>
        <v>12600189880.599998</v>
      </c>
      <c r="V588" s="385">
        <f>IFERROR(U588/VLOOKUP(YEAR(P588),$AQ$2:$AR$11,2,FALSE),"")</f>
        <v>17079.97766162363</v>
      </c>
      <c r="W588" s="386">
        <f t="shared" si="789"/>
        <v>17079.97766162363</v>
      </c>
      <c r="X588" s="375">
        <f t="shared" si="790"/>
        <v>15517603785.004271</v>
      </c>
      <c r="Y588" s="379" t="s">
        <v>318</v>
      </c>
      <c r="Z588" s="379" t="str">
        <f t="shared" si="791"/>
        <v>CUMPLE</v>
      </c>
      <c r="AA588" s="383" t="str">
        <f t="shared" si="792"/>
        <v>CUMPLE</v>
      </c>
      <c r="AB588" s="387"/>
      <c r="AC588" s="967"/>
      <c r="AD588" s="969"/>
      <c r="AE588" s="383" t="str">
        <f t="shared" si="793"/>
        <v/>
      </c>
      <c r="AF588" s="388" t="str">
        <f>IF(AE588&lt;&gt;"",(SUMIFS($X588:$X612,$M588:$M612,F588,AA588:AA612,"CUMPLE")),"")</f>
        <v/>
      </c>
      <c r="AG588" s="388" t="str">
        <f>IF(AF588&lt;&gt;"",IF(G588&gt;0,(IF(AF588&gt;=($G588*$H584),"CUMPLE","NO CUMPLE")),""),"")</f>
        <v/>
      </c>
      <c r="AH588" s="387"/>
      <c r="AI588" s="973"/>
      <c r="AJ588" s="971"/>
    </row>
    <row r="589" spans="1:36" ht="99" x14ac:dyDescent="0.25">
      <c r="A589" s="960"/>
      <c r="B589" s="373">
        <v>6</v>
      </c>
      <c r="C589" s="220" t="str">
        <f>IF(Proponentes!H371="X",Proponentes!$B$366,"")</f>
        <v>UNION TEMPORAL SED21 P&amp;S</v>
      </c>
      <c r="D589" s="374" t="str">
        <f t="shared" si="657"/>
        <v>UNION TEMPORAL SED21 P&amp;S</v>
      </c>
      <c r="E589" s="375">
        <f>IF(D589="","",$AO$8)</f>
        <v>26104086008</v>
      </c>
      <c r="F589" s="220" t="str">
        <f>IF(Proponentes!D371&gt;0,Proponentes!D371,"")</f>
        <v/>
      </c>
      <c r="G589" s="376" t="str">
        <f>IF(Proponentes!F371&gt;0,Proponentes!F371,"")</f>
        <v/>
      </c>
      <c r="H589" s="965"/>
      <c r="I589" s="967"/>
      <c r="J589" s="460" t="s">
        <v>756</v>
      </c>
      <c r="K589" s="380">
        <v>6</v>
      </c>
      <c r="L589" s="452" t="s">
        <v>942</v>
      </c>
      <c r="M589" s="379" t="s">
        <v>145</v>
      </c>
      <c r="N589" s="380" t="s">
        <v>317</v>
      </c>
      <c r="O589" s="466">
        <v>1</v>
      </c>
      <c r="P589" s="468">
        <v>42514</v>
      </c>
      <c r="Q589" s="468">
        <v>42661</v>
      </c>
      <c r="R589" s="440" t="str">
        <f t="shared" ref="R589:R590" si="794">IF(Q589&lt;&gt;"",IF(P589&gt;0,IF(P589&gt;=$P$18,IF(Q589&lt;=$Q$18,"CUMPLE","NO CUMPLE"),"NO CUMPLE"),""),"")</f>
        <v>CUMPLE</v>
      </c>
      <c r="S589" s="379">
        <f>IF(P590&gt;0,ROUND(((YEAR(Q590)-YEAR($P590))*12)+(MONTH(Q590)-MONTH($P590))+((DAY(Q590)-DAY($P590)+1)/30),0),"")</f>
        <v>31</v>
      </c>
      <c r="T589" s="463">
        <v>3120033696</v>
      </c>
      <c r="U589" s="375">
        <f t="shared" ref="U589:U592" si="795">IF(T589&gt;0,T589*O589,"")</f>
        <v>3120033696</v>
      </c>
      <c r="V589" s="385">
        <f>IFERROR(U589/VLOOKUP(YEAR(P590),$AQ$2:$AR$11,2,FALSE),"")</f>
        <v>4525.3623456208161</v>
      </c>
      <c r="W589" s="386">
        <f t="shared" si="789"/>
        <v>4525.3623456208161</v>
      </c>
      <c r="X589" s="375">
        <f t="shared" si="790"/>
        <v>4111409350.4174976</v>
      </c>
      <c r="Y589" s="379" t="s">
        <v>318</v>
      </c>
      <c r="Z589" s="379" t="str">
        <f t="shared" si="791"/>
        <v>CUMPLE</v>
      </c>
      <c r="AA589" s="383" t="str">
        <f t="shared" si="792"/>
        <v>CUMPLE</v>
      </c>
      <c r="AB589" s="387"/>
      <c r="AC589" s="967"/>
      <c r="AD589" s="969"/>
      <c r="AE589" s="383" t="str">
        <f t="shared" si="793"/>
        <v/>
      </c>
      <c r="AF589" s="388" t="str">
        <f>IF(AE589&lt;&gt;"",(SUMIFS($X589:$X612,$M590:$M612,F589,AA589:AA612,"CUMPLE")),"")</f>
        <v/>
      </c>
      <c r="AG589" s="388" t="str">
        <f>IF(AF589&lt;&gt;"",IF(G589&gt;0,(IF(AF589&gt;=($G589*$H584),"CUMPLE","NO CUMPLE")),""),"")</f>
        <v/>
      </c>
      <c r="AH589" s="387"/>
      <c r="AI589" s="973"/>
      <c r="AJ589" s="971"/>
    </row>
    <row r="590" spans="1:36" ht="51.75" customHeight="1" x14ac:dyDescent="0.25">
      <c r="A590" s="960"/>
      <c r="B590" s="373">
        <v>7</v>
      </c>
      <c r="C590" s="220" t="str">
        <f>IF(Proponentes!H372="X",Proponentes!$B$366,"")</f>
        <v/>
      </c>
      <c r="D590" s="374" t="str">
        <f t="shared" si="657"/>
        <v/>
      </c>
      <c r="E590" s="375" t="str">
        <f>IF(D590="","",$AO$9)</f>
        <v/>
      </c>
      <c r="F590" s="220" t="str">
        <f>IF(Proponentes!D372&gt;0,Proponentes!D372,"")</f>
        <v/>
      </c>
      <c r="G590" s="376" t="str">
        <f>IF(Proponentes!F372&gt;0,Proponentes!F372,"")</f>
        <v/>
      </c>
      <c r="H590" s="965"/>
      <c r="I590" s="967"/>
      <c r="J590" s="460" t="s">
        <v>332</v>
      </c>
      <c r="K590" s="378">
        <v>7</v>
      </c>
      <c r="L590" s="452" t="s">
        <v>943</v>
      </c>
      <c r="M590" s="379" t="s">
        <v>145</v>
      </c>
      <c r="N590" s="380" t="s">
        <v>317</v>
      </c>
      <c r="O590" s="466">
        <v>0.5</v>
      </c>
      <c r="P590" s="468">
        <v>42489</v>
      </c>
      <c r="Q590" s="468">
        <v>43434</v>
      </c>
      <c r="R590" s="440" t="str">
        <f t="shared" si="794"/>
        <v>CUMPLE</v>
      </c>
      <c r="S590" s="379" t="e">
        <f>IF(#REF!&gt;0,ROUND(((YEAR(#REF!)-YEAR(#REF!))*12)+(MONTH(#REF!)-MONTH(#REF!))+((DAY(#REF!)-DAY(#REF!)+1)/30),0),"")</f>
        <v>#REF!</v>
      </c>
      <c r="T590" s="464">
        <v>7657637988</v>
      </c>
      <c r="U590" s="375">
        <f t="shared" si="795"/>
        <v>3828818994</v>
      </c>
      <c r="V590" s="385" t="str">
        <f>IFERROR(U590/VLOOKUP(YEAR(#REF!),$AQ$2:$AR$11,2,FALSE),"")</f>
        <v/>
      </c>
      <c r="W590" s="386">
        <f t="shared" si="789"/>
        <v>4900.9384979302185</v>
      </c>
      <c r="X590" s="375">
        <f t="shared" si="790"/>
        <v>4452630049.7705498</v>
      </c>
      <c r="Y590" s="379" t="s">
        <v>318</v>
      </c>
      <c r="Z590" s="379" t="str">
        <f t="shared" si="791"/>
        <v>CUMPLE</v>
      </c>
      <c r="AA590" s="383" t="str">
        <f t="shared" si="792"/>
        <v>CUMPLE</v>
      </c>
      <c r="AB590" s="452"/>
      <c r="AC590" s="967"/>
      <c r="AD590" s="969"/>
      <c r="AE590" s="383" t="str">
        <f t="shared" si="793"/>
        <v/>
      </c>
      <c r="AF590" s="388" t="str">
        <f>IF(AE590&lt;&gt;"",(SUMIFS($X590:$X612,$M590:$M612,F590,AA590:AA612,"CUMPLE")),"")</f>
        <v/>
      </c>
      <c r="AG590" s="388" t="str">
        <f>IF(AF590&lt;&gt;"",IF(G590&gt;0,(IF(AF590&gt;=($G590*$H584),"CUMPLE","NO CUMPLE")),""),"")</f>
        <v/>
      </c>
      <c r="AH590" s="387"/>
      <c r="AI590" s="973"/>
      <c r="AJ590" s="971"/>
    </row>
    <row r="591" spans="1:36" ht="99" x14ac:dyDescent="0.25">
      <c r="A591" s="960"/>
      <c r="B591" s="373">
        <v>8</v>
      </c>
      <c r="C591" s="220" t="str">
        <f>IF(Proponentes!H373="X",Proponentes!$B$366,"")</f>
        <v>UNION TEMPORAL SED21 P&amp;S</v>
      </c>
      <c r="D591" s="374" t="str">
        <f t="shared" si="657"/>
        <v>UNION TEMPORAL SED21 P&amp;S</v>
      </c>
      <c r="E591" s="375">
        <f>IF(D591="","",$AO$10)</f>
        <v>19803878581</v>
      </c>
      <c r="F591" s="220"/>
      <c r="G591" s="376"/>
      <c r="H591" s="965"/>
      <c r="I591" s="967"/>
      <c r="J591" s="460" t="s">
        <v>753</v>
      </c>
      <c r="K591" s="380">
        <v>8</v>
      </c>
      <c r="L591" s="452" t="s">
        <v>944</v>
      </c>
      <c r="M591" s="379" t="s">
        <v>145</v>
      </c>
      <c r="N591" s="380" t="s">
        <v>317</v>
      </c>
      <c r="O591" s="461">
        <v>1</v>
      </c>
      <c r="P591" s="462">
        <v>42487</v>
      </c>
      <c r="Q591" s="462">
        <v>42845</v>
      </c>
      <c r="R591" s="383" t="str">
        <f t="shared" si="666"/>
        <v>CUMPLE</v>
      </c>
      <c r="S591" s="379"/>
      <c r="T591" s="464">
        <v>12819864292</v>
      </c>
      <c r="U591" s="375">
        <f t="shared" si="795"/>
        <v>12819864292</v>
      </c>
      <c r="V591" s="385"/>
      <c r="W591" s="386">
        <f t="shared" si="789"/>
        <v>17377.753653501273</v>
      </c>
      <c r="X591" s="375">
        <f t="shared" si="790"/>
        <v>15788141015.800898</v>
      </c>
      <c r="Y591" s="379" t="s">
        <v>318</v>
      </c>
      <c r="Z591" s="379" t="str">
        <f t="shared" si="791"/>
        <v>CUMPLE</v>
      </c>
      <c r="AA591" s="383" t="str">
        <f t="shared" si="792"/>
        <v>CUMPLE</v>
      </c>
      <c r="AB591" s="452"/>
      <c r="AC591" s="967"/>
      <c r="AD591" s="969"/>
      <c r="AE591" s="383"/>
      <c r="AF591" s="388"/>
      <c r="AG591" s="388" t="str">
        <f>IF(AF591&lt;&gt;"",IF(G591&gt;0,(IF(AF591&gt;=($G591*$H584),"CUMPLE","NO CUMPLE")),""),"")</f>
        <v/>
      </c>
      <c r="AH591" s="387"/>
      <c r="AI591" s="973"/>
      <c r="AJ591" s="971"/>
    </row>
    <row r="592" spans="1:36" ht="99" x14ac:dyDescent="0.25">
      <c r="A592" s="960"/>
      <c r="B592" s="373">
        <v>9</v>
      </c>
      <c r="C592" s="220" t="str">
        <f>IF(Proponentes!H374="X",Proponentes!$B$366,"")</f>
        <v>UNION TEMPORAL SED21 P&amp;S</v>
      </c>
      <c r="D592" s="374" t="str">
        <f t="shared" si="657"/>
        <v>UNION TEMPORAL SED21 P&amp;S</v>
      </c>
      <c r="E592" s="375">
        <f>IF(D592="","",$AO$11)</f>
        <v>24629524096</v>
      </c>
      <c r="F592" s="220"/>
      <c r="G592" s="376"/>
      <c r="H592" s="965"/>
      <c r="I592" s="967"/>
      <c r="J592" s="460" t="s">
        <v>945</v>
      </c>
      <c r="K592" s="378">
        <v>9</v>
      </c>
      <c r="L592" s="452" t="s">
        <v>946</v>
      </c>
      <c r="M592" s="379" t="s">
        <v>145</v>
      </c>
      <c r="N592" s="380" t="s">
        <v>317</v>
      </c>
      <c r="O592" s="461">
        <v>1</v>
      </c>
      <c r="P592" s="462">
        <v>42865</v>
      </c>
      <c r="Q592" s="462">
        <v>43184</v>
      </c>
      <c r="R592" s="383" t="str">
        <f t="shared" si="666"/>
        <v>CUMPLE</v>
      </c>
      <c r="S592" s="383"/>
      <c r="T592" s="464">
        <v>3119573124</v>
      </c>
      <c r="U592" s="375">
        <f t="shared" si="795"/>
        <v>3119573124</v>
      </c>
      <c r="V592" s="392"/>
      <c r="W592" s="386">
        <f t="shared" si="789"/>
        <v>3993.0944880075572</v>
      </c>
      <c r="X592" s="375">
        <f t="shared" si="790"/>
        <v>3627830162.811554</v>
      </c>
      <c r="Y592" s="379" t="s">
        <v>318</v>
      </c>
      <c r="Z592" s="379" t="str">
        <f t="shared" si="791"/>
        <v>CUMPLE</v>
      </c>
      <c r="AA592" s="383" t="str">
        <f t="shared" si="792"/>
        <v>CUMPLE</v>
      </c>
      <c r="AB592" s="452"/>
      <c r="AC592" s="967"/>
      <c r="AD592" s="969"/>
      <c r="AE592" s="383"/>
      <c r="AF592" s="388"/>
      <c r="AG592" s="388" t="str">
        <f>IF(AF592&lt;&gt;"",IF(G592&gt;0,(IF(AF592&gt;=($G592*$H584),"CUMPLE","NO CUMPLE")),""),"")</f>
        <v/>
      </c>
      <c r="AH592" s="393"/>
      <c r="AI592" s="973"/>
      <c r="AJ592" s="971"/>
    </row>
    <row r="593" spans="1:36" ht="99" x14ac:dyDescent="0.25">
      <c r="A593" s="960"/>
      <c r="B593" s="373">
        <v>10</v>
      </c>
      <c r="C593" s="220" t="str">
        <f>IF(Proponentes!H375="X",Proponentes!$B$366,"")</f>
        <v>UNION TEMPORAL SED21 P&amp;S</v>
      </c>
      <c r="D593" s="374" t="str">
        <f t="shared" si="657"/>
        <v>UNION TEMPORAL SED21 P&amp;S</v>
      </c>
      <c r="E593" s="375">
        <f>IF(D593="","",$AO$12)</f>
        <v>25460574021</v>
      </c>
      <c r="F593" s="220"/>
      <c r="G593" s="376"/>
      <c r="H593" s="965"/>
      <c r="I593" s="967"/>
      <c r="J593" s="460" t="s">
        <v>947</v>
      </c>
      <c r="K593" s="380">
        <v>10</v>
      </c>
      <c r="L593" s="452" t="s">
        <v>948</v>
      </c>
      <c r="M593" s="379" t="s">
        <v>145</v>
      </c>
      <c r="N593" s="380" t="s">
        <v>317</v>
      </c>
      <c r="O593" s="461">
        <v>0.7</v>
      </c>
      <c r="P593" s="462">
        <v>42999</v>
      </c>
      <c r="Q593" s="462">
        <v>44012</v>
      </c>
      <c r="R593" s="383" t="str">
        <f t="shared" si="666"/>
        <v>CUMPLE</v>
      </c>
      <c r="S593" s="383"/>
      <c r="T593" s="464">
        <v>36127982193</v>
      </c>
      <c r="U593" s="375">
        <f t="shared" si="788"/>
        <v>25289587535.099998</v>
      </c>
      <c r="V593" s="392"/>
      <c r="W593" s="386">
        <f t="shared" si="789"/>
        <v>28810.094673975822</v>
      </c>
      <c r="X593" s="375">
        <f t="shared" si="790"/>
        <v>26174720073.768559</v>
      </c>
      <c r="Y593" s="379" t="s">
        <v>318</v>
      </c>
      <c r="Z593" s="379" t="str">
        <f t="shared" si="791"/>
        <v>CUMPLE</v>
      </c>
      <c r="AA593" s="383" t="str">
        <f t="shared" si="792"/>
        <v>CUMPLE</v>
      </c>
      <c r="AB593" s="387"/>
      <c r="AC593" s="967"/>
      <c r="AD593" s="969"/>
      <c r="AE593" s="383"/>
      <c r="AF593" s="388"/>
      <c r="AG593" s="388" t="str">
        <f>IF(AF593&lt;&gt;"",IF(G593&gt;0,(IF(AF593&gt;=($G593*$H584),"CUMPLE","NO CUMPLE")),""),"")</f>
        <v/>
      </c>
      <c r="AH593" s="393"/>
      <c r="AI593" s="973"/>
      <c r="AJ593" s="971"/>
    </row>
    <row r="594" spans="1:36" ht="99" x14ac:dyDescent="0.25">
      <c r="A594" s="960"/>
      <c r="B594" s="373">
        <v>11</v>
      </c>
      <c r="C594" s="220" t="str">
        <f>IF(Proponentes!H376="X",Proponentes!$B$366,"")</f>
        <v>UNION TEMPORAL SED21 P&amp;S</v>
      </c>
      <c r="D594" s="374" t="str">
        <f t="shared" si="657"/>
        <v>UNION TEMPORAL SED21 P&amp;S</v>
      </c>
      <c r="E594" s="375">
        <f>IF(D594="","",$AO$13)</f>
        <v>32820666236</v>
      </c>
      <c r="F594" s="220" t="str">
        <f>IF(Proponentes!D376&gt;0,Proponentes!D376,"")</f>
        <v/>
      </c>
      <c r="G594" s="376" t="str">
        <f>IF(Proponentes!F376&gt;0,Proponentes!F376,"")</f>
        <v/>
      </c>
      <c r="H594" s="965"/>
      <c r="I594" s="967"/>
      <c r="J594" s="460" t="s">
        <v>949</v>
      </c>
      <c r="K594" s="378">
        <v>11</v>
      </c>
      <c r="L594" s="452" t="s">
        <v>950</v>
      </c>
      <c r="M594" s="379" t="s">
        <v>145</v>
      </c>
      <c r="N594" s="380" t="s">
        <v>317</v>
      </c>
      <c r="O594" s="461">
        <v>1</v>
      </c>
      <c r="P594" s="462">
        <v>43560</v>
      </c>
      <c r="Q594" s="462">
        <v>43956</v>
      </c>
      <c r="R594" s="383" t="str">
        <f t="shared" si="666"/>
        <v>CUMPLE</v>
      </c>
      <c r="S594" s="383">
        <f t="shared" ref="S594:S611" si="796">IF(P594&gt;0,ROUND(((YEAR(Q594)-YEAR($P594))*12)+(MONTH(Q594)-MONTH($P594))+((DAY(Q594)-DAY($P594)+1)/30),0),"")</f>
        <v>13</v>
      </c>
      <c r="T594" s="464">
        <v>17689639485</v>
      </c>
      <c r="U594" s="375">
        <f t="shared" si="788"/>
        <v>17689639485</v>
      </c>
      <c r="V594" s="392">
        <f t="shared" ref="V594:V611" si="797">IFERROR(U594/VLOOKUP(YEAR(P594),$AQ$2:$AR$11,2,FALSE),"")</f>
        <v>21361.306248158471</v>
      </c>
      <c r="W594" s="386">
        <f t="shared" si="789"/>
        <v>20152.17478750927</v>
      </c>
      <c r="X594" s="375">
        <f t="shared" si="790"/>
        <v>18308774750.996647</v>
      </c>
      <c r="Y594" s="379" t="s">
        <v>318</v>
      </c>
      <c r="Z594" s="379" t="str">
        <f t="shared" si="791"/>
        <v>CUMPLE</v>
      </c>
      <c r="AA594" s="383" t="str">
        <f t="shared" si="792"/>
        <v>CUMPLE</v>
      </c>
      <c r="AB594" s="452"/>
      <c r="AC594" s="967"/>
      <c r="AD594" s="969"/>
      <c r="AE594" s="383" t="str">
        <f t="shared" ref="AE594:AE611" si="798">IF(F594&lt;&gt;"",F594,"")</f>
        <v/>
      </c>
      <c r="AF594" s="388" t="str">
        <f>IF(AE594&lt;&gt;"",(SUMIFS($X594:$X612,$M594:$M612,F594,AA594:AA612,"CUMPLE")),"")</f>
        <v/>
      </c>
      <c r="AG594" s="388" t="str">
        <f>IF(AF594&lt;&gt;"",IF(G594&gt;0,(IF(AF594&gt;=($G594*$H584),"CUMPLE","NO CUMPLE")),""),"")</f>
        <v/>
      </c>
      <c r="AH594" s="393"/>
      <c r="AI594" s="973"/>
      <c r="AJ594" s="971"/>
    </row>
    <row r="595" spans="1:36" ht="99" x14ac:dyDescent="0.25">
      <c r="A595" s="960"/>
      <c r="B595" s="373">
        <v>12</v>
      </c>
      <c r="C595" s="220" t="str">
        <f>IF(Proponentes!H377="X",Proponentes!$B$366,"")</f>
        <v>UNION TEMPORAL SED21 P&amp;S</v>
      </c>
      <c r="D595" s="374" t="str">
        <f t="shared" si="657"/>
        <v>UNION TEMPORAL SED21 P&amp;S</v>
      </c>
      <c r="E595" s="375">
        <f>IF(D595="","",$AO$14)</f>
        <v>8654253262</v>
      </c>
      <c r="F595" s="220" t="str">
        <f>IF(Proponentes!D377&gt;0,Proponentes!D377,"")</f>
        <v/>
      </c>
      <c r="G595" s="376" t="str">
        <f>IF(Proponentes!F377&gt;0,Proponentes!F377,"")</f>
        <v/>
      </c>
      <c r="H595" s="965"/>
      <c r="I595" s="967"/>
      <c r="J595" s="460" t="s">
        <v>744</v>
      </c>
      <c r="K595" s="380">
        <v>12</v>
      </c>
      <c r="L595" s="452" t="s">
        <v>951</v>
      </c>
      <c r="M595" s="379" t="s">
        <v>145</v>
      </c>
      <c r="N595" s="380" t="s">
        <v>317</v>
      </c>
      <c r="O595" s="461">
        <v>0.99</v>
      </c>
      <c r="P595" s="462">
        <v>43237</v>
      </c>
      <c r="Q595" s="462">
        <v>44079</v>
      </c>
      <c r="R595" s="383" t="str">
        <f t="shared" si="666"/>
        <v>CUMPLE</v>
      </c>
      <c r="S595" s="383">
        <f t="shared" si="796"/>
        <v>28</v>
      </c>
      <c r="T595" s="464">
        <v>43420703630</v>
      </c>
      <c r="U595" s="375">
        <f t="shared" si="788"/>
        <v>42986496593.699997</v>
      </c>
      <c r="V595" s="392">
        <f t="shared" si="797"/>
        <v>55023.279078313761</v>
      </c>
      <c r="W595" s="386">
        <f t="shared" si="789"/>
        <v>48970.551016230289</v>
      </c>
      <c r="X595" s="375">
        <f t="shared" si="790"/>
        <v>44491018832.57164</v>
      </c>
      <c r="Y595" s="379" t="s">
        <v>318</v>
      </c>
      <c r="Z595" s="379" t="str">
        <f t="shared" si="791"/>
        <v>CUMPLE</v>
      </c>
      <c r="AA595" s="383" t="str">
        <f t="shared" si="792"/>
        <v>CUMPLE</v>
      </c>
      <c r="AB595" s="387"/>
      <c r="AC595" s="967"/>
      <c r="AD595" s="969"/>
      <c r="AE595" s="383" t="str">
        <f t="shared" si="798"/>
        <v/>
      </c>
      <c r="AF595" s="388" t="str">
        <f>IF(AE595&lt;&gt;"",(SUMIFS($X595:$X612,$M595:$M612,F595,AA595:AA612,"CUMPLE")),"")</f>
        <v/>
      </c>
      <c r="AG595" s="388" t="str">
        <f>IF(AF595&lt;&gt;"",IF(G595&gt;0,(IF(AF595&gt;=($G595*$H584),"CUMPLE","NO CUMPLE")),""),"")</f>
        <v/>
      </c>
      <c r="AH595" s="393"/>
      <c r="AI595" s="973"/>
      <c r="AJ595" s="971"/>
    </row>
    <row r="596" spans="1:36" ht="31.5" customHeight="1" x14ac:dyDescent="0.25">
      <c r="A596" s="960"/>
      <c r="B596" s="373"/>
      <c r="C596" s="220"/>
      <c r="D596" s="374"/>
      <c r="E596" s="375"/>
      <c r="F596" s="220" t="str">
        <f>IF(Proponentes!D401&gt;0,Proponentes!D401,"")</f>
        <v/>
      </c>
      <c r="G596" s="376" t="str">
        <f>IF(Proponentes!F401&gt;0,Proponentes!F401,"")</f>
        <v/>
      </c>
      <c r="H596" s="965"/>
      <c r="I596" s="967"/>
      <c r="J596" s="460" t="s">
        <v>332</v>
      </c>
      <c r="K596" s="378">
        <v>13</v>
      </c>
      <c r="L596" s="452" t="s">
        <v>952</v>
      </c>
      <c r="M596" s="379" t="s">
        <v>147</v>
      </c>
      <c r="N596" s="380" t="s">
        <v>317</v>
      </c>
      <c r="O596" s="461">
        <v>1</v>
      </c>
      <c r="P596" s="462">
        <v>41334</v>
      </c>
      <c r="Q596" s="462">
        <v>41789</v>
      </c>
      <c r="R596" s="383" t="str">
        <f t="shared" si="666"/>
        <v>CUMPLE</v>
      </c>
      <c r="S596" s="383">
        <f t="shared" si="796"/>
        <v>15</v>
      </c>
      <c r="T596" s="464">
        <v>2925335000</v>
      </c>
      <c r="U596" s="375">
        <f t="shared" si="788"/>
        <v>2925335000</v>
      </c>
      <c r="V596" s="392">
        <f t="shared" si="797"/>
        <v>4962.4003392705681</v>
      </c>
      <c r="W596" s="386">
        <f t="shared" si="789"/>
        <v>4748.920454545455</v>
      </c>
      <c r="X596" s="375">
        <f t="shared" si="790"/>
        <v>4314517704.886364</v>
      </c>
      <c r="Y596" s="379" t="s">
        <v>318</v>
      </c>
      <c r="Z596" s="379" t="str">
        <f t="shared" si="791"/>
        <v>CUMPLE</v>
      </c>
      <c r="AA596" s="383" t="str">
        <f t="shared" si="792"/>
        <v>CUMPLE</v>
      </c>
      <c r="AB596" s="387"/>
      <c r="AC596" s="967"/>
      <c r="AD596" s="969"/>
      <c r="AE596" s="383" t="str">
        <f t="shared" si="798"/>
        <v/>
      </c>
      <c r="AF596" s="388" t="str">
        <f t="shared" ref="AF596:AF602" si="799">IF(AE596&lt;&gt;"",(SUMIFS($X596:$X597,$M596:$M597,F596,AA596:AA597,"CUMPLE")),"")</f>
        <v/>
      </c>
      <c r="AG596" s="388" t="str">
        <f>IF(AF596&lt;&gt;"",IF(G596&gt;0,(IF(AF596&gt;=($G596*$H551),"CUMPLE","NO CUMPLE")),""),"")</f>
        <v/>
      </c>
      <c r="AH596" s="393"/>
      <c r="AI596" s="421"/>
      <c r="AJ596" s="422"/>
    </row>
    <row r="597" spans="1:36" ht="31.5" customHeight="1" x14ac:dyDescent="0.25">
      <c r="A597" s="960"/>
      <c r="B597" s="373"/>
      <c r="C597" s="220"/>
      <c r="D597" s="374"/>
      <c r="E597" s="375"/>
      <c r="F597" s="220"/>
      <c r="G597" s="376"/>
      <c r="H597" s="965"/>
      <c r="I597" s="967"/>
      <c r="J597" s="460" t="s">
        <v>332</v>
      </c>
      <c r="K597" s="380">
        <v>14</v>
      </c>
      <c r="L597" s="452" t="s">
        <v>953</v>
      </c>
      <c r="M597" s="379" t="s">
        <v>147</v>
      </c>
      <c r="N597" s="380" t="s">
        <v>317</v>
      </c>
      <c r="O597" s="461">
        <v>1</v>
      </c>
      <c r="P597" s="462">
        <v>41685</v>
      </c>
      <c r="Q597" s="462">
        <v>41935</v>
      </c>
      <c r="R597" s="383" t="str">
        <f t="shared" si="666"/>
        <v>CUMPLE</v>
      </c>
      <c r="S597" s="383">
        <f t="shared" si="796"/>
        <v>8</v>
      </c>
      <c r="T597" s="464">
        <v>4490907988</v>
      </c>
      <c r="U597" s="375">
        <f t="shared" si="788"/>
        <v>4490907988</v>
      </c>
      <c r="V597" s="392">
        <f t="shared" si="797"/>
        <v>7290.4350454545456</v>
      </c>
      <c r="W597" s="386">
        <f t="shared" si="789"/>
        <v>7290.4350454545456</v>
      </c>
      <c r="X597" s="375">
        <f t="shared" si="790"/>
        <v>6623549790.106636</v>
      </c>
      <c r="Y597" s="379" t="s">
        <v>318</v>
      </c>
      <c r="Z597" s="379" t="str">
        <f t="shared" si="791"/>
        <v>CUMPLE</v>
      </c>
      <c r="AA597" s="383" t="str">
        <f t="shared" si="792"/>
        <v>CUMPLE</v>
      </c>
      <c r="AB597" s="452"/>
      <c r="AC597" s="967"/>
      <c r="AD597" s="969"/>
      <c r="AE597" s="383" t="str">
        <f t="shared" si="798"/>
        <v/>
      </c>
      <c r="AF597" s="388" t="str">
        <f t="shared" si="799"/>
        <v/>
      </c>
      <c r="AG597" s="388" t="str">
        <f>IF(AF597&lt;&gt;"",IF(G597&gt;0,(IF(AF597&gt;=($G597*$H552),"CUMPLE","NO CUMPLE")),""),"")</f>
        <v/>
      </c>
      <c r="AH597" s="393"/>
      <c r="AI597" s="421"/>
      <c r="AJ597" s="422"/>
    </row>
    <row r="598" spans="1:36" ht="31.5" customHeight="1" x14ac:dyDescent="0.25">
      <c r="A598" s="960"/>
      <c r="B598" s="373"/>
      <c r="C598" s="220"/>
      <c r="D598" s="374"/>
      <c r="E598" s="375"/>
      <c r="F598" s="220"/>
      <c r="G598" s="376"/>
      <c r="H598" s="965"/>
      <c r="I598" s="967"/>
      <c r="J598" s="460" t="s">
        <v>744</v>
      </c>
      <c r="K598" s="378">
        <v>15</v>
      </c>
      <c r="L598" s="452" t="s">
        <v>954</v>
      </c>
      <c r="M598" s="379" t="s">
        <v>147</v>
      </c>
      <c r="N598" s="380" t="s">
        <v>317</v>
      </c>
      <c r="O598" s="461">
        <v>1</v>
      </c>
      <c r="P598" s="462">
        <v>41960</v>
      </c>
      <c r="Q598" s="462">
        <v>42477</v>
      </c>
      <c r="R598" s="383" t="str">
        <f t="shared" si="666"/>
        <v>CUMPLE</v>
      </c>
      <c r="S598" s="383">
        <f t="shared" si="796"/>
        <v>17</v>
      </c>
      <c r="T598" s="464">
        <v>11468219012</v>
      </c>
      <c r="U598" s="375">
        <f t="shared" si="788"/>
        <v>11468219012</v>
      </c>
      <c r="V598" s="392">
        <f t="shared" si="797"/>
        <v>18617.238655844158</v>
      </c>
      <c r="W598" s="386">
        <f t="shared" si="789"/>
        <v>16633.745512034868</v>
      </c>
      <c r="X598" s="375">
        <f t="shared" si="790"/>
        <v>15112190275.06699</v>
      </c>
      <c r="Y598" s="379" t="s">
        <v>318</v>
      </c>
      <c r="Z598" s="379" t="str">
        <f t="shared" si="791"/>
        <v>CUMPLE</v>
      </c>
      <c r="AA598" s="383" t="str">
        <f t="shared" si="792"/>
        <v>CUMPLE</v>
      </c>
      <c r="AB598" s="452"/>
      <c r="AC598" s="967"/>
      <c r="AD598" s="969"/>
      <c r="AE598" s="383" t="str">
        <f t="shared" si="798"/>
        <v/>
      </c>
      <c r="AF598" s="388" t="str">
        <f t="shared" si="799"/>
        <v/>
      </c>
      <c r="AG598" s="388" t="str">
        <f>IF(AF598&lt;&gt;"",IF(G598&gt;0,(IF(AF598&gt;=($G598*$H553),"CUMPLE","NO CUMPLE")),""),"")</f>
        <v/>
      </c>
      <c r="AH598" s="393"/>
      <c r="AI598" s="421"/>
      <c r="AJ598" s="422"/>
    </row>
    <row r="599" spans="1:36" ht="31.5" customHeight="1" x14ac:dyDescent="0.25">
      <c r="A599" s="960"/>
      <c r="B599" s="373"/>
      <c r="C599" s="220"/>
      <c r="D599" s="374"/>
      <c r="E599" s="375"/>
      <c r="F599" s="220"/>
      <c r="G599" s="376"/>
      <c r="H599" s="965"/>
      <c r="I599" s="967"/>
      <c r="J599" s="460" t="s">
        <v>332</v>
      </c>
      <c r="K599" s="380">
        <v>16</v>
      </c>
      <c r="L599" s="452" t="s">
        <v>955</v>
      </c>
      <c r="M599" s="379" t="s">
        <v>147</v>
      </c>
      <c r="N599" s="380" t="s">
        <v>317</v>
      </c>
      <c r="O599" s="461">
        <v>1</v>
      </c>
      <c r="P599" s="462">
        <v>42005</v>
      </c>
      <c r="Q599" s="462">
        <v>42735</v>
      </c>
      <c r="R599" s="383" t="str">
        <f t="shared" si="666"/>
        <v>CUMPLE</v>
      </c>
      <c r="S599" s="383">
        <f t="shared" si="796"/>
        <v>24</v>
      </c>
      <c r="T599" s="464">
        <v>7436512696</v>
      </c>
      <c r="U599" s="375">
        <f t="shared" si="788"/>
        <v>7436512696</v>
      </c>
      <c r="V599" s="392">
        <f t="shared" si="797"/>
        <v>11541.107621634204</v>
      </c>
      <c r="W599" s="386">
        <f t="shared" si="789"/>
        <v>10786.074067198004</v>
      </c>
      <c r="X599" s="375">
        <f t="shared" si="790"/>
        <v>9799428727.9751339</v>
      </c>
      <c r="Y599" s="379" t="s">
        <v>318</v>
      </c>
      <c r="Z599" s="379" t="str">
        <f t="shared" si="791"/>
        <v>CUMPLE</v>
      </c>
      <c r="AA599" s="383" t="str">
        <f t="shared" si="792"/>
        <v>CUMPLE</v>
      </c>
      <c r="AB599" s="387"/>
      <c r="AC599" s="967"/>
      <c r="AD599" s="969"/>
      <c r="AE599" s="383" t="str">
        <f t="shared" si="798"/>
        <v/>
      </c>
      <c r="AF599" s="388" t="str">
        <f t="shared" si="799"/>
        <v/>
      </c>
      <c r="AG599" s="388" t="str">
        <f>IF(AF599&lt;&gt;"",IF(G599&gt;0,(IF(AF599&gt;=($G599*$H554),"CUMPLE","NO CUMPLE")),""),"")</f>
        <v/>
      </c>
      <c r="AH599" s="393"/>
      <c r="AI599" s="421"/>
      <c r="AJ599" s="422"/>
    </row>
    <row r="600" spans="1:36" ht="31.5" customHeight="1" x14ac:dyDescent="0.25">
      <c r="A600" s="960"/>
      <c r="B600" s="373"/>
      <c r="C600" s="220"/>
      <c r="D600" s="374"/>
      <c r="E600" s="375"/>
      <c r="F600" s="220"/>
      <c r="G600" s="376"/>
      <c r="H600" s="965"/>
      <c r="I600" s="967"/>
      <c r="J600" s="460" t="s">
        <v>438</v>
      </c>
      <c r="K600" s="378">
        <v>17</v>
      </c>
      <c r="L600" s="452" t="s">
        <v>940</v>
      </c>
      <c r="M600" s="379" t="s">
        <v>147</v>
      </c>
      <c r="N600" s="380" t="s">
        <v>317</v>
      </c>
      <c r="O600" s="461">
        <v>0.12</v>
      </c>
      <c r="P600" s="462">
        <v>41994</v>
      </c>
      <c r="Q600" s="462">
        <v>42732</v>
      </c>
      <c r="R600" s="383" t="str">
        <f t="shared" si="666"/>
        <v>CUMPLE</v>
      </c>
      <c r="S600" s="383">
        <f t="shared" si="796"/>
        <v>24</v>
      </c>
      <c r="T600" s="464">
        <v>70174187782</v>
      </c>
      <c r="U600" s="375">
        <f t="shared" si="788"/>
        <v>8420902533.8400002</v>
      </c>
      <c r="V600" s="392">
        <f t="shared" si="797"/>
        <v>13670.296321168831</v>
      </c>
      <c r="W600" s="386">
        <f t="shared" si="789"/>
        <v>12213.85374511752</v>
      </c>
      <c r="X600" s="375">
        <f t="shared" si="790"/>
        <v>11096603687.636641</v>
      </c>
      <c r="Y600" s="379" t="s">
        <v>318</v>
      </c>
      <c r="Z600" s="379" t="str">
        <f t="shared" si="791"/>
        <v>CUMPLE</v>
      </c>
      <c r="AA600" s="383" t="str">
        <f t="shared" si="792"/>
        <v>CUMPLE</v>
      </c>
      <c r="AB600" s="452"/>
      <c r="AC600" s="967"/>
      <c r="AD600" s="969"/>
      <c r="AE600" s="383" t="str">
        <f t="shared" si="798"/>
        <v/>
      </c>
      <c r="AF600" s="388" t="str">
        <f t="shared" si="799"/>
        <v/>
      </c>
      <c r="AG600" s="388" t="str">
        <f t="shared" ref="AG600:AG603" si="800">IF(AF600&lt;&gt;"",IF(G600&gt;0,(IF(AF600&gt;=($G600*$H557),"CUMPLE","NO CUMPLE")),""),"")</f>
        <v/>
      </c>
      <c r="AH600" s="393"/>
      <c r="AI600" s="421"/>
      <c r="AJ600" s="422"/>
    </row>
    <row r="601" spans="1:36" ht="31.5" customHeight="1" x14ac:dyDescent="0.25">
      <c r="A601" s="960"/>
      <c r="B601" s="373"/>
      <c r="C601" s="220"/>
      <c r="D601" s="374"/>
      <c r="E601" s="375"/>
      <c r="F601" s="220"/>
      <c r="G601" s="376"/>
      <c r="H601" s="965"/>
      <c r="I601" s="967"/>
      <c r="J601" s="460" t="s">
        <v>744</v>
      </c>
      <c r="K601" s="380">
        <v>18</v>
      </c>
      <c r="L601" s="452" t="s">
        <v>956</v>
      </c>
      <c r="M601" s="379" t="s">
        <v>147</v>
      </c>
      <c r="N601" s="380" t="s">
        <v>317</v>
      </c>
      <c r="O601" s="461">
        <v>1</v>
      </c>
      <c r="P601" s="462">
        <v>42842</v>
      </c>
      <c r="Q601" s="462">
        <v>43024</v>
      </c>
      <c r="R601" s="383" t="str">
        <f t="shared" si="666"/>
        <v>CUMPLE</v>
      </c>
      <c r="S601" s="383">
        <f t="shared" si="796"/>
        <v>6</v>
      </c>
      <c r="T601" s="464">
        <v>4160374092</v>
      </c>
      <c r="U601" s="375">
        <f t="shared" si="788"/>
        <v>4160374092</v>
      </c>
      <c r="V601" s="392">
        <f t="shared" si="797"/>
        <v>5639.5258506988448</v>
      </c>
      <c r="W601" s="386">
        <f t="shared" si="789"/>
        <v>5639.5258506988448</v>
      </c>
      <c r="X601" s="375">
        <f t="shared" si="790"/>
        <v>5123655863.0320187</v>
      </c>
      <c r="Y601" s="379" t="s">
        <v>318</v>
      </c>
      <c r="Z601" s="379" t="str">
        <f t="shared" si="791"/>
        <v>CUMPLE</v>
      </c>
      <c r="AA601" s="383" t="str">
        <f t="shared" si="792"/>
        <v>CUMPLE</v>
      </c>
      <c r="AB601" s="387"/>
      <c r="AC601" s="967"/>
      <c r="AD601" s="969"/>
      <c r="AE601" s="383" t="str">
        <f t="shared" si="798"/>
        <v/>
      </c>
      <c r="AF601" s="388" t="str">
        <f t="shared" si="799"/>
        <v/>
      </c>
      <c r="AG601" s="388" t="str">
        <f t="shared" si="800"/>
        <v/>
      </c>
      <c r="AH601" s="393"/>
      <c r="AI601" s="421"/>
      <c r="AJ601" s="422"/>
    </row>
    <row r="602" spans="1:36" ht="31.5" customHeight="1" x14ac:dyDescent="0.25">
      <c r="A602" s="960"/>
      <c r="B602" s="373"/>
      <c r="C602" s="220"/>
      <c r="D602" s="374"/>
      <c r="E602" s="375"/>
      <c r="F602" s="220"/>
      <c r="G602" s="376"/>
      <c r="H602" s="965"/>
      <c r="I602" s="967"/>
      <c r="J602" s="460" t="s">
        <v>744</v>
      </c>
      <c r="K602" s="378">
        <v>19</v>
      </c>
      <c r="L602" s="452" t="s">
        <v>957</v>
      </c>
      <c r="M602" s="379" t="s">
        <v>147</v>
      </c>
      <c r="N602" s="380" t="s">
        <v>317</v>
      </c>
      <c r="O602" s="461">
        <v>1</v>
      </c>
      <c r="P602" s="462">
        <v>42698</v>
      </c>
      <c r="Q602" s="462">
        <v>42978</v>
      </c>
      <c r="R602" s="383" t="str">
        <f t="shared" si="666"/>
        <v>CUMPLE</v>
      </c>
      <c r="S602" s="383">
        <f t="shared" si="796"/>
        <v>9</v>
      </c>
      <c r="T602" s="464">
        <v>7014011706</v>
      </c>
      <c r="U602" s="375">
        <f t="shared" si="788"/>
        <v>7014011706</v>
      </c>
      <c r="V602" s="392">
        <f t="shared" si="797"/>
        <v>10173.269765249364</v>
      </c>
      <c r="W602" s="386">
        <f t="shared" si="789"/>
        <v>9507.7268193629807</v>
      </c>
      <c r="X602" s="375">
        <f t="shared" si="790"/>
        <v>8638017016.2885723</v>
      </c>
      <c r="Y602" s="379" t="s">
        <v>318</v>
      </c>
      <c r="Z602" s="379" t="str">
        <f t="shared" si="791"/>
        <v>CUMPLE</v>
      </c>
      <c r="AA602" s="383" t="str">
        <f t="shared" si="792"/>
        <v>CUMPLE</v>
      </c>
      <c r="AB602" s="452"/>
      <c r="AC602" s="967"/>
      <c r="AD602" s="969"/>
      <c r="AE602" s="383" t="str">
        <f t="shared" si="798"/>
        <v/>
      </c>
      <c r="AF602" s="388" t="str">
        <f t="shared" si="799"/>
        <v/>
      </c>
      <c r="AG602" s="388" t="str">
        <f t="shared" si="800"/>
        <v/>
      </c>
      <c r="AH602" s="393"/>
      <c r="AI602" s="421"/>
      <c r="AJ602" s="422"/>
    </row>
    <row r="603" spans="1:36" ht="31.5" customHeight="1" x14ac:dyDescent="0.25">
      <c r="A603" s="960"/>
      <c r="B603" s="373"/>
      <c r="C603" s="220"/>
      <c r="D603" s="374"/>
      <c r="E603" s="375"/>
      <c r="F603" s="220"/>
      <c r="G603" s="376"/>
      <c r="H603" s="965"/>
      <c r="I603" s="967"/>
      <c r="J603" s="460" t="s">
        <v>332</v>
      </c>
      <c r="K603" s="380">
        <v>20</v>
      </c>
      <c r="L603" s="452" t="s">
        <v>958</v>
      </c>
      <c r="M603" s="379" t="s">
        <v>147</v>
      </c>
      <c r="N603" s="380" t="s">
        <v>317</v>
      </c>
      <c r="O603" s="461">
        <v>1</v>
      </c>
      <c r="P603" s="462">
        <v>42309</v>
      </c>
      <c r="Q603" s="462">
        <v>43069</v>
      </c>
      <c r="R603" s="383" t="str">
        <f t="shared" si="666"/>
        <v>CUMPLE</v>
      </c>
      <c r="S603" s="383">
        <f t="shared" si="796"/>
        <v>25</v>
      </c>
      <c r="T603" s="464">
        <v>12948285976</v>
      </c>
      <c r="U603" s="375">
        <f t="shared" si="788"/>
        <v>12948285976</v>
      </c>
      <c r="V603" s="392">
        <f t="shared" si="797"/>
        <v>20095.112867230542</v>
      </c>
      <c r="W603" s="386">
        <f t="shared" si="789"/>
        <v>17551.833529659747</v>
      </c>
      <c r="X603" s="375">
        <f t="shared" si="790"/>
        <v>15946297109.367651</v>
      </c>
      <c r="Y603" s="379" t="s">
        <v>318</v>
      </c>
      <c r="Z603" s="379" t="str">
        <f t="shared" si="791"/>
        <v>CUMPLE</v>
      </c>
      <c r="AA603" s="383" t="str">
        <f t="shared" si="792"/>
        <v>CUMPLE</v>
      </c>
      <c r="AB603" s="452"/>
      <c r="AC603" s="967"/>
      <c r="AD603" s="969"/>
      <c r="AE603" s="383" t="str">
        <f t="shared" si="798"/>
        <v/>
      </c>
      <c r="AF603" s="388" t="str">
        <f>IF(AE603&lt;&gt;"",(SUMIFS($X603:$X608,$M603:$M608,F603,AA603:AA608,"CUMPLE")),"")</f>
        <v/>
      </c>
      <c r="AG603" s="388" t="str">
        <f t="shared" si="800"/>
        <v/>
      </c>
      <c r="AH603" s="393"/>
      <c r="AI603" s="421"/>
      <c r="AJ603" s="422"/>
    </row>
    <row r="604" spans="1:36" ht="31.5" customHeight="1" x14ac:dyDescent="0.25">
      <c r="A604" s="960"/>
      <c r="B604" s="373"/>
      <c r="C604" s="220"/>
      <c r="D604" s="374"/>
      <c r="E604" s="375"/>
      <c r="F604" s="220"/>
      <c r="G604" s="376"/>
      <c r="H604" s="965"/>
      <c r="I604" s="967"/>
      <c r="J604" s="460" t="s">
        <v>947</v>
      </c>
      <c r="K604" s="378">
        <v>21</v>
      </c>
      <c r="L604" s="452" t="s">
        <v>959</v>
      </c>
      <c r="M604" s="379" t="s">
        <v>147</v>
      </c>
      <c r="N604" s="380" t="s">
        <v>317</v>
      </c>
      <c r="O604" s="461">
        <v>1</v>
      </c>
      <c r="P604" s="462">
        <v>42478</v>
      </c>
      <c r="Q604" s="462">
        <v>43570</v>
      </c>
      <c r="R604" s="383" t="str">
        <f t="shared" si="666"/>
        <v>CUMPLE</v>
      </c>
      <c r="S604" s="383">
        <f t="shared" si="796"/>
        <v>36</v>
      </c>
      <c r="T604" s="464">
        <v>26137954438</v>
      </c>
      <c r="U604" s="375">
        <f t="shared" si="788"/>
        <v>26137954438</v>
      </c>
      <c r="V604" s="392">
        <f t="shared" si="797"/>
        <v>37911.037613767396</v>
      </c>
      <c r="W604" s="386">
        <f t="shared" si="789"/>
        <v>31563.155932260699</v>
      </c>
      <c r="X604" s="375">
        <f t="shared" si="790"/>
        <v>28675947806.513084</v>
      </c>
      <c r="Y604" s="379" t="s">
        <v>318</v>
      </c>
      <c r="Z604" s="379" t="str">
        <f t="shared" si="791"/>
        <v>CUMPLE</v>
      </c>
      <c r="AA604" s="383" t="str">
        <f t="shared" si="792"/>
        <v>CUMPLE</v>
      </c>
      <c r="AB604" s="452"/>
      <c r="AC604" s="967"/>
      <c r="AD604" s="969"/>
      <c r="AE604" s="383" t="str">
        <f t="shared" si="798"/>
        <v/>
      </c>
      <c r="AF604" s="388" t="str">
        <f>IF(AE604&lt;&gt;"",(SUMIFS($X604:$X605,$M604:$M605,F604,AA604:AA605,"CUMPLE")),"")</f>
        <v/>
      </c>
      <c r="AG604" s="388" t="str">
        <f t="shared" ref="AG604:AG609" si="801">IF(AF604&lt;&gt;"",IF(G604&gt;0,(IF(AF604&gt;=($G604*$H557),"CUMPLE","NO CUMPLE")),""),"")</f>
        <v/>
      </c>
      <c r="AH604" s="393"/>
      <c r="AI604" s="421"/>
      <c r="AJ604" s="422"/>
    </row>
    <row r="605" spans="1:36" ht="31.5" customHeight="1" x14ac:dyDescent="0.25">
      <c r="A605" s="960"/>
      <c r="B605" s="373"/>
      <c r="C605" s="220"/>
      <c r="D605" s="374"/>
      <c r="E605" s="375"/>
      <c r="F605" s="220"/>
      <c r="G605" s="376"/>
      <c r="H605" s="965"/>
      <c r="I605" s="967"/>
      <c r="J605" s="460" t="s">
        <v>332</v>
      </c>
      <c r="K605" s="380">
        <v>22</v>
      </c>
      <c r="L605" s="452" t="s">
        <v>960</v>
      </c>
      <c r="M605" s="379" t="s">
        <v>147</v>
      </c>
      <c r="N605" s="380" t="s">
        <v>317</v>
      </c>
      <c r="O605" s="461">
        <v>1</v>
      </c>
      <c r="P605" s="462">
        <v>42736</v>
      </c>
      <c r="Q605" s="462">
        <v>43100</v>
      </c>
      <c r="R605" s="383" t="str">
        <f t="shared" si="666"/>
        <v>CUMPLE</v>
      </c>
      <c r="S605" s="383">
        <f t="shared" si="796"/>
        <v>12</v>
      </c>
      <c r="T605" s="464">
        <v>4113073824</v>
      </c>
      <c r="U605" s="375">
        <f t="shared" si="788"/>
        <v>4113073824</v>
      </c>
      <c r="V605" s="392">
        <f t="shared" si="797"/>
        <v>5575.4087597276466</v>
      </c>
      <c r="W605" s="386">
        <f t="shared" si="789"/>
        <v>5575.4087597276466</v>
      </c>
      <c r="X605" s="375">
        <f t="shared" si="790"/>
        <v>5065403818.8403196</v>
      </c>
      <c r="Y605" s="379" t="s">
        <v>318</v>
      </c>
      <c r="Z605" s="379" t="str">
        <f t="shared" si="791"/>
        <v>CUMPLE</v>
      </c>
      <c r="AA605" s="383" t="str">
        <f t="shared" si="792"/>
        <v>CUMPLE</v>
      </c>
      <c r="AB605" s="387"/>
      <c r="AC605" s="967"/>
      <c r="AD605" s="969"/>
      <c r="AE605" s="383" t="str">
        <f t="shared" si="798"/>
        <v/>
      </c>
      <c r="AF605" s="388" t="str">
        <f>IF(AE605&lt;&gt;"",(SUMIFS($X605:$X607,$M605:$M607,F605,AA605:AA607,"CUMPLE")),"")</f>
        <v/>
      </c>
      <c r="AG605" s="388" t="str">
        <f t="shared" si="801"/>
        <v/>
      </c>
      <c r="AH605" s="393"/>
      <c r="AI605" s="421"/>
      <c r="AJ605" s="422"/>
    </row>
    <row r="606" spans="1:36" ht="31.5" customHeight="1" x14ac:dyDescent="0.25">
      <c r="A606" s="960"/>
      <c r="B606" s="373"/>
      <c r="C606" s="220"/>
      <c r="D606" s="374"/>
      <c r="E606" s="375"/>
      <c r="F606" s="220"/>
      <c r="G606" s="376"/>
      <c r="H606" s="965"/>
      <c r="I606" s="967"/>
      <c r="J606" s="460" t="s">
        <v>332</v>
      </c>
      <c r="K606" s="378">
        <v>23</v>
      </c>
      <c r="L606" s="452" t="s">
        <v>961</v>
      </c>
      <c r="M606" s="379" t="s">
        <v>147</v>
      </c>
      <c r="N606" s="380" t="s">
        <v>317</v>
      </c>
      <c r="O606" s="461">
        <v>1</v>
      </c>
      <c r="P606" s="462">
        <v>43101</v>
      </c>
      <c r="Q606" s="462">
        <v>43465</v>
      </c>
      <c r="R606" s="383" t="str">
        <f t="shared" ref="R606:R607" si="802">IF(Q606&lt;&gt;"",IF(P606&gt;0,IF(P606&gt;=$P$18,IF(Q606&lt;=$Q$18,"CUMPLE","NO CUMPLE"),"NO CUMPLE"),""),"")</f>
        <v>CUMPLE</v>
      </c>
      <c r="S606" s="383">
        <f t="shared" ref="S606:S607" si="803">IF(P606&gt;0,ROUND(((YEAR(Q606)-YEAR($P606))*12)+(MONTH(Q606)-MONTH($P606))+((DAY(Q606)-DAY($P606)+1)/30),0),"")</f>
        <v>12</v>
      </c>
      <c r="T606" s="464">
        <v>4355745180</v>
      </c>
      <c r="U606" s="375">
        <f t="shared" ref="U606:U607" si="804">IF(T606&gt;0,T606*O606,"")</f>
        <v>4355745180</v>
      </c>
      <c r="V606" s="392">
        <f t="shared" si="797"/>
        <v>5575.4109226078472</v>
      </c>
      <c r="W606" s="386">
        <f t="shared" ref="W606:W607" si="805">IF(R606="CUMPLE",IFERROR(U606/VLOOKUP(YEAR(Q606),$AQ$3:$AR$13,2,FALSE),""),"")</f>
        <v>5575.4109226078472</v>
      </c>
      <c r="X606" s="375">
        <f t="shared" ref="X606:X607" si="806">IFERROR(W606*$AR$13,"")</f>
        <v>5065405783.8732166</v>
      </c>
      <c r="Y606" s="379" t="s">
        <v>318</v>
      </c>
      <c r="Z606" s="379" t="str">
        <f t="shared" ref="Z606:Z607" si="807">IF(T606&gt;0,IF(X606&gt;=$Z$18,"CUMPLE","NO CUMPLE"),"")</f>
        <v>CUMPLE</v>
      </c>
      <c r="AA606" s="383" t="str">
        <f t="shared" ref="AA606:AA607" si="808">IF(N606&gt;0,IF(N606="CUMPLE",IF(R606="CUMPLE",IF(Y606="INCLUIDA",IF(Z606="CUMPLE","CUMPLE","NO CUMPLE"),"NO CUMPLE"),"NO CUMPLE"),"NO CUMPLE"),"")</f>
        <v>CUMPLE</v>
      </c>
      <c r="AB606" s="387"/>
      <c r="AC606" s="967"/>
      <c r="AD606" s="969"/>
      <c r="AE606" s="383" t="str">
        <f t="shared" si="798"/>
        <v/>
      </c>
      <c r="AF606" s="388" t="str">
        <f>IF(AE606&lt;&gt;"",(SUMIFS($X606:$X607,$M606:$M607,F606,AA606:AA607,"CUMPLE")),"")</f>
        <v/>
      </c>
      <c r="AG606" s="388" t="str">
        <f t="shared" si="801"/>
        <v/>
      </c>
      <c r="AH606" s="393"/>
      <c r="AI606" s="421"/>
      <c r="AJ606" s="422"/>
    </row>
    <row r="607" spans="1:36" ht="31.5" customHeight="1" x14ac:dyDescent="0.25">
      <c r="A607" s="960"/>
      <c r="B607" s="373"/>
      <c r="C607" s="220"/>
      <c r="D607" s="374"/>
      <c r="E607" s="375"/>
      <c r="F607" s="220" t="str">
        <f>IF(Proponentes!D408&gt;0,Proponentes!D408,"")</f>
        <v/>
      </c>
      <c r="G607" s="376" t="str">
        <f>IF(Proponentes!F408&gt;0,Proponentes!F408,"")</f>
        <v/>
      </c>
      <c r="H607" s="965"/>
      <c r="I607" s="967"/>
      <c r="J607" s="460" t="s">
        <v>962</v>
      </c>
      <c r="K607" s="380">
        <v>24</v>
      </c>
      <c r="L607" s="452" t="s">
        <v>963</v>
      </c>
      <c r="M607" s="379" t="s">
        <v>147</v>
      </c>
      <c r="N607" s="380" t="s">
        <v>317</v>
      </c>
      <c r="O607" s="461">
        <v>1</v>
      </c>
      <c r="P607" s="462">
        <v>43217</v>
      </c>
      <c r="Q607" s="462">
        <v>43565</v>
      </c>
      <c r="R607" s="383" t="str">
        <f t="shared" si="802"/>
        <v>CUMPLE</v>
      </c>
      <c r="S607" s="383">
        <f t="shared" si="803"/>
        <v>11</v>
      </c>
      <c r="T607" s="464">
        <v>13999458647</v>
      </c>
      <c r="U607" s="375">
        <f t="shared" si="804"/>
        <v>13999458647</v>
      </c>
      <c r="V607" s="392">
        <f t="shared" si="797"/>
        <v>17919.490563743373</v>
      </c>
      <c r="W607" s="386">
        <f t="shared" si="805"/>
        <v>16905.190392408793</v>
      </c>
      <c r="X607" s="375">
        <f t="shared" si="806"/>
        <v>15358805006.45359</v>
      </c>
      <c r="Y607" s="379" t="s">
        <v>318</v>
      </c>
      <c r="Z607" s="379" t="str">
        <f t="shared" si="807"/>
        <v>CUMPLE</v>
      </c>
      <c r="AA607" s="383" t="str">
        <f t="shared" si="808"/>
        <v>CUMPLE</v>
      </c>
      <c r="AB607" s="452"/>
      <c r="AC607" s="967"/>
      <c r="AD607" s="969"/>
      <c r="AE607" s="383" t="str">
        <f t="shared" si="798"/>
        <v/>
      </c>
      <c r="AF607" s="388" t="str">
        <f>IF(AE607&lt;&gt;"",(SUMIFS($X607:$X609,$M607:$M609,F607,AA607:AA609,"CUMPLE")),"")</f>
        <v/>
      </c>
      <c r="AG607" s="388" t="str">
        <f t="shared" si="801"/>
        <v/>
      </c>
      <c r="AH607" s="393"/>
      <c r="AI607" s="421"/>
      <c r="AJ607" s="422"/>
    </row>
    <row r="608" spans="1:36" ht="31.5" customHeight="1" x14ac:dyDescent="0.25">
      <c r="A608" s="960"/>
      <c r="B608" s="373"/>
      <c r="C608" s="220"/>
      <c r="D608" s="374"/>
      <c r="E608" s="375"/>
      <c r="F608" s="220" t="str">
        <f>IF(Proponentes!D409&gt;0,Proponentes!D409,"")</f>
        <v/>
      </c>
      <c r="G608" s="376" t="str">
        <f>IF(Proponentes!F409&gt;0,Proponentes!F409,"")</f>
        <v/>
      </c>
      <c r="H608" s="965"/>
      <c r="I608" s="967"/>
      <c r="J608" s="460" t="s">
        <v>332</v>
      </c>
      <c r="K608" s="378">
        <v>25</v>
      </c>
      <c r="L608" s="452" t="s">
        <v>964</v>
      </c>
      <c r="M608" s="379" t="s">
        <v>147</v>
      </c>
      <c r="N608" s="380" t="s">
        <v>317</v>
      </c>
      <c r="O608" s="461">
        <v>1</v>
      </c>
      <c r="P608" s="462">
        <v>43040</v>
      </c>
      <c r="Q608" s="462">
        <v>43404</v>
      </c>
      <c r="R608" s="383" t="str">
        <f t="shared" si="666"/>
        <v>CUMPLE</v>
      </c>
      <c r="S608" s="383">
        <f t="shared" si="796"/>
        <v>12</v>
      </c>
      <c r="T608" s="464">
        <v>5683497056</v>
      </c>
      <c r="U608" s="375">
        <f t="shared" si="788"/>
        <v>5683497056</v>
      </c>
      <c r="V608" s="392">
        <f t="shared" si="797"/>
        <v>7704.169832062973</v>
      </c>
      <c r="W608" s="386">
        <f t="shared" si="789"/>
        <v>7274.9507271754464</v>
      </c>
      <c r="X608" s="375">
        <f t="shared" si="790"/>
        <v>6609481884.3577995</v>
      </c>
      <c r="Y608" s="379" t="s">
        <v>318</v>
      </c>
      <c r="Z608" s="379" t="str">
        <f t="shared" si="791"/>
        <v>CUMPLE</v>
      </c>
      <c r="AA608" s="383" t="str">
        <f t="shared" si="792"/>
        <v>CUMPLE</v>
      </c>
      <c r="AB608" s="452"/>
      <c r="AC608" s="967"/>
      <c r="AD608" s="969"/>
      <c r="AE608" s="383" t="str">
        <f t="shared" si="798"/>
        <v/>
      </c>
      <c r="AF608" s="388" t="str">
        <f>IF(AE608&lt;&gt;"",(SUMIFS($X608:$X609,$M608:$M609,F608,AA608:AA609,"CUMPLE")),"")</f>
        <v/>
      </c>
      <c r="AG608" s="388" t="str">
        <f t="shared" si="801"/>
        <v/>
      </c>
      <c r="AH608" s="393"/>
      <c r="AI608" s="421"/>
      <c r="AJ608" s="422"/>
    </row>
    <row r="609" spans="1:36" ht="31.5" customHeight="1" x14ac:dyDescent="0.3">
      <c r="A609" s="960"/>
      <c r="B609" s="373"/>
      <c r="C609" s="220"/>
      <c r="D609" s="374"/>
      <c r="E609" s="375"/>
      <c r="F609" s="220" t="str">
        <f>IF(Proponentes!D410&gt;0,Proponentes!D410,"")</f>
        <v/>
      </c>
      <c r="G609" s="376" t="str">
        <f>IF(Proponentes!F410&gt;0,Proponentes!F410,"")</f>
        <v/>
      </c>
      <c r="H609" s="965"/>
      <c r="I609" s="967"/>
      <c r="J609" s="460" t="s">
        <v>744</v>
      </c>
      <c r="K609" s="380">
        <v>26</v>
      </c>
      <c r="L609" s="452" t="s">
        <v>965</v>
      </c>
      <c r="M609" s="379" t="s">
        <v>147</v>
      </c>
      <c r="N609" s="380" t="s">
        <v>317</v>
      </c>
      <c r="O609" s="461">
        <v>1</v>
      </c>
      <c r="P609" s="462">
        <v>43268</v>
      </c>
      <c r="Q609" s="462">
        <v>43621</v>
      </c>
      <c r="R609" s="383" t="str">
        <f t="shared" si="666"/>
        <v>CUMPLE</v>
      </c>
      <c r="S609" s="383">
        <f t="shared" si="796"/>
        <v>12</v>
      </c>
      <c r="T609" s="464">
        <v>7831143000</v>
      </c>
      <c r="U609" s="375">
        <f t="shared" si="788"/>
        <v>7831143000</v>
      </c>
      <c r="V609" s="392">
        <f t="shared" si="797"/>
        <v>10023.965685408619</v>
      </c>
      <c r="W609" s="386">
        <f t="shared" si="789"/>
        <v>9456.5773394065563</v>
      </c>
      <c r="X609" s="375">
        <f t="shared" si="790"/>
        <v>8591546383.861681</v>
      </c>
      <c r="Y609" s="379" t="s">
        <v>318</v>
      </c>
      <c r="Z609" s="379" t="str">
        <f t="shared" si="791"/>
        <v>CUMPLE</v>
      </c>
      <c r="AA609" s="383" t="str">
        <f t="shared" si="792"/>
        <v>CUMPLE</v>
      </c>
      <c r="AB609" s="32"/>
      <c r="AC609" s="967"/>
      <c r="AD609" s="969"/>
      <c r="AE609" s="383" t="str">
        <f t="shared" si="798"/>
        <v/>
      </c>
      <c r="AF609" s="388" t="str">
        <f>IF(AE609&lt;&gt;"",(SUMIFS($X609:$X611,$M609:$M611,F609,AA609:AA611,"CUMPLE")),"")</f>
        <v/>
      </c>
      <c r="AG609" s="388" t="str">
        <f t="shared" si="801"/>
        <v/>
      </c>
      <c r="AH609" s="393"/>
      <c r="AI609" s="421"/>
      <c r="AJ609" s="422"/>
    </row>
    <row r="610" spans="1:36" ht="31.5" customHeight="1" x14ac:dyDescent="0.3">
      <c r="A610" s="960"/>
      <c r="B610" s="373"/>
      <c r="C610" s="220"/>
      <c r="D610" s="374"/>
      <c r="E610" s="375"/>
      <c r="F610" s="220" t="str">
        <f>IF(Proponentes!D410&gt;0,Proponentes!D410,"")</f>
        <v/>
      </c>
      <c r="G610" s="376" t="str">
        <f>IF(Proponentes!F410&gt;0,Proponentes!F410,"")</f>
        <v/>
      </c>
      <c r="H610" s="965"/>
      <c r="I610" s="967"/>
      <c r="J610" s="460" t="s">
        <v>744</v>
      </c>
      <c r="K610" s="378">
        <v>27</v>
      </c>
      <c r="L610" s="452" t="s">
        <v>966</v>
      </c>
      <c r="M610" s="379" t="s">
        <v>147</v>
      </c>
      <c r="N610" s="380" t="s">
        <v>317</v>
      </c>
      <c r="O610" s="461">
        <v>1</v>
      </c>
      <c r="P610" s="462">
        <v>43148</v>
      </c>
      <c r="Q610" s="462">
        <v>43267</v>
      </c>
      <c r="R610" s="383" t="str">
        <f t="shared" si="666"/>
        <v>CUMPLE</v>
      </c>
      <c r="S610" s="383">
        <f t="shared" si="796"/>
        <v>4</v>
      </c>
      <c r="T610" s="464">
        <v>2733303564</v>
      </c>
      <c r="U610" s="375">
        <f t="shared" si="788"/>
        <v>2733303564</v>
      </c>
      <c r="V610" s="392">
        <f t="shared" si="797"/>
        <v>3498.6643882433355</v>
      </c>
      <c r="W610" s="386">
        <f t="shared" si="789"/>
        <v>3498.6643882433355</v>
      </c>
      <c r="X610" s="375">
        <f t="shared" si="790"/>
        <v>3178627561.9931645</v>
      </c>
      <c r="Y610" s="379" t="s">
        <v>318</v>
      </c>
      <c r="Z610" s="379" t="str">
        <f t="shared" si="791"/>
        <v>CUMPLE</v>
      </c>
      <c r="AA610" s="383" t="str">
        <f t="shared" si="792"/>
        <v>CUMPLE</v>
      </c>
      <c r="AB610" s="32"/>
      <c r="AC610" s="967"/>
      <c r="AD610" s="969"/>
      <c r="AE610" s="383" t="str">
        <f t="shared" si="798"/>
        <v/>
      </c>
      <c r="AF610" s="388" t="str">
        <f>IF(AE610&lt;&gt;"",(SUMIFS($X610:$X611,$M610:$M611,F610,AA610:AA611,"CUMPLE")),"")</f>
        <v/>
      </c>
      <c r="AG610" s="388" t="str">
        <f>IF(AF610&lt;&gt;"",IF(G610&gt;0,(IF(AF610&gt;=($G610*$H562),"CUMPLE","NO CUMPLE")),""),"")</f>
        <v/>
      </c>
      <c r="AH610" s="393"/>
      <c r="AI610" s="421"/>
      <c r="AJ610" s="422"/>
    </row>
    <row r="611" spans="1:36" ht="31.5" customHeight="1" x14ac:dyDescent="0.3">
      <c r="A611" s="961"/>
      <c r="B611" s="373"/>
      <c r="C611" s="220"/>
      <c r="D611" s="374"/>
      <c r="E611" s="375"/>
      <c r="F611" s="220" t="str">
        <f>IF(Proponentes!D411&gt;0,Proponentes!D411,"")</f>
        <v/>
      </c>
      <c r="G611" s="376" t="str">
        <f>IF(Proponentes!F411&gt;0,Proponentes!F411,"")</f>
        <v/>
      </c>
      <c r="H611" s="980"/>
      <c r="I611" s="981"/>
      <c r="J611" s="460" t="s">
        <v>332</v>
      </c>
      <c r="K611" s="380">
        <v>28</v>
      </c>
      <c r="L611" s="452" t="s">
        <v>967</v>
      </c>
      <c r="M611" s="379" t="s">
        <v>147</v>
      </c>
      <c r="N611" s="380" t="s">
        <v>317</v>
      </c>
      <c r="O611" s="461">
        <v>1</v>
      </c>
      <c r="P611" s="462">
        <v>43466</v>
      </c>
      <c r="Q611" s="462">
        <v>43830</v>
      </c>
      <c r="R611" s="383" t="str">
        <f t="shared" si="666"/>
        <v>CUMPLE</v>
      </c>
      <c r="S611" s="383">
        <f t="shared" si="796"/>
        <v>12</v>
      </c>
      <c r="T611" s="464">
        <v>4617089891</v>
      </c>
      <c r="U611" s="375">
        <f t="shared" si="788"/>
        <v>4617089891</v>
      </c>
      <c r="V611" s="392">
        <f t="shared" si="797"/>
        <v>5575.4144238246818</v>
      </c>
      <c r="W611" s="386">
        <f t="shared" si="789"/>
        <v>5575.4144238246818</v>
      </c>
      <c r="X611" s="375">
        <f t="shared" si="790"/>
        <v>5065408964.8197432</v>
      </c>
      <c r="Y611" s="379" t="s">
        <v>318</v>
      </c>
      <c r="Z611" s="379" t="str">
        <f t="shared" si="791"/>
        <v>CUMPLE</v>
      </c>
      <c r="AA611" s="383" t="str">
        <f t="shared" si="792"/>
        <v>CUMPLE</v>
      </c>
      <c r="AB611" s="32"/>
      <c r="AC611" s="981"/>
      <c r="AD611" s="982"/>
      <c r="AE611" s="383" t="str">
        <f t="shared" si="798"/>
        <v/>
      </c>
      <c r="AF611" s="388" t="str">
        <f>IF(AE611&lt;&gt;"",(SUMIFS($X611:$X612,$M611:$M612,F611,AA611:AA612,"CUMPLE")),"")</f>
        <v/>
      </c>
      <c r="AG611" s="388" t="str">
        <f>IF(AF611&lt;&gt;"",IF(G611&gt;0,(IF(AF611&gt;=($G611*$H563),"CUMPLE","NO CUMPLE")),""),"")</f>
        <v/>
      </c>
      <c r="AH611" s="393"/>
      <c r="AI611" s="421"/>
      <c r="AJ611" s="422"/>
    </row>
    <row r="612" spans="1:36" ht="17.25" thickBot="1" x14ac:dyDescent="0.3">
      <c r="A612" s="69">
        <v>29</v>
      </c>
      <c r="B612" s="394"/>
      <c r="C612" s="222"/>
      <c r="D612" s="395" t="s">
        <v>270</v>
      </c>
      <c r="E612" s="396">
        <f t="shared" ref="E612" si="809">SUM(E584:E595)</f>
        <v>188520755413</v>
      </c>
      <c r="F612" s="394"/>
      <c r="G612" s="397">
        <f>IF((SUM(G584:G595))&gt;1,"ERROR &gt; 100%",SUM(G584:G595))</f>
        <v>1</v>
      </c>
      <c r="H612" s="396">
        <f t="shared" ref="H612:I612" si="810">SUM(H584:H595)</f>
        <v>188520755413</v>
      </c>
      <c r="I612" s="398">
        <f t="shared" si="810"/>
        <v>207501.77255576616</v>
      </c>
      <c r="J612" s="399"/>
      <c r="K612" s="399"/>
      <c r="L612" s="399"/>
      <c r="M612" s="400"/>
      <c r="N612" s="400"/>
      <c r="O612" s="400"/>
      <c r="P612" s="400"/>
      <c r="Q612" s="400"/>
      <c r="R612" s="394">
        <f t="shared" ref="R612" si="811">COUNTIF(R584:R595,"NO CUMPLE")</f>
        <v>0</v>
      </c>
      <c r="S612" s="400" t="e">
        <f t="shared" ref="S612:X612" si="812">SUM(S584:S595)</f>
        <v>#REF!</v>
      </c>
      <c r="T612" s="401"/>
      <c r="U612" s="396">
        <f t="shared" si="812"/>
        <v>166971166061.37</v>
      </c>
      <c r="V612" s="402">
        <f t="shared" si="812"/>
        <v>170853.7619482021</v>
      </c>
      <c r="W612" s="403">
        <f t="shared" si="812"/>
        <v>212691.14746463948</v>
      </c>
      <c r="X612" s="401">
        <f t="shared" si="812"/>
        <v>193235437441.45911</v>
      </c>
      <c r="Y612" s="400"/>
      <c r="Z612" s="400"/>
      <c r="AA612" s="394"/>
      <c r="AB612" s="400"/>
      <c r="AC612" s="394"/>
      <c r="AD612" s="394">
        <f t="shared" ref="AD612" si="813">COUNTIF(AD584:AD595,"NO CUMPLE")</f>
        <v>0</v>
      </c>
      <c r="AE612" s="394"/>
      <c r="AF612" s="394"/>
      <c r="AG612" s="394"/>
      <c r="AH612" s="400"/>
      <c r="AI612" s="400"/>
      <c r="AJ612" s="404"/>
    </row>
    <row r="613" spans="1:36" ht="30" customHeight="1" x14ac:dyDescent="0.25">
      <c r="A613" s="962">
        <f t="shared" ref="A613" si="814">A626</f>
        <v>30</v>
      </c>
      <c r="B613" s="373">
        <v>1</v>
      </c>
      <c r="C613" s="220" t="str">
        <f>IF(Proponentes!H379="X",Proponentes!$B$379,"")</f>
        <v>UNION TEMPORAL MSC EDUCACION 2021</v>
      </c>
      <c r="D613" s="374" t="str">
        <f t="shared" si="657"/>
        <v>UNION TEMPORAL MSC EDUCACION 2021</v>
      </c>
      <c r="E613" s="375">
        <f>IF(D613="","",$AO$3)</f>
        <v>20036397801</v>
      </c>
      <c r="F613" s="220" t="str">
        <f>IF(Proponentes!D379&gt;0,Proponentes!D379,"")</f>
        <v>SEGURIDAD CANINA DE COLOMBIA LTDA SECANCOL LTDA</v>
      </c>
      <c r="G613" s="376">
        <f>IF(Proponentes!F379&gt;0,Proponentes!F379,"")</f>
        <v>0.54</v>
      </c>
      <c r="H613" s="964">
        <f t="shared" ref="H613" si="815">SUM(E613:E624)</f>
        <v>48494529644</v>
      </c>
      <c r="I613" s="966">
        <f>IF($F613&gt;0,(G626*H613)/$AR$13,"")</f>
        <v>53377.15117013712</v>
      </c>
      <c r="J613" s="389"/>
      <c r="K613" s="380"/>
      <c r="L613" s="380"/>
      <c r="M613" s="379"/>
      <c r="N613" s="380"/>
      <c r="O613" s="381"/>
      <c r="P613" s="382"/>
      <c r="Q613" s="382"/>
      <c r="R613" s="383"/>
      <c r="S613" s="379" t="str">
        <f t="shared" ref="S613:S619" si="816">IF(P613&gt;0,ROUND(((YEAR(Q613)-YEAR($P613))*12)+(MONTH(Q613)-MONTH($P613))+((DAY(Q613)-DAY($P613)+1)/30),0),"")</f>
        <v/>
      </c>
      <c r="T613" s="384"/>
      <c r="U613" s="375" t="str">
        <f t="shared" ref="U613:U625" si="817">IF(T613&gt;0,T613*O613,"")</f>
        <v/>
      </c>
      <c r="V613" s="385" t="str">
        <f t="shared" ref="V613:V619" si="818">IFERROR(U613/VLOOKUP(YEAR(P613),$AQ$2:$AR$11,2,FALSE),"")</f>
        <v/>
      </c>
      <c r="W613" s="386" t="str">
        <f t="shared" ref="W613:W625" si="819">IF(R613="CUMPLE",IFERROR(U613/VLOOKUP(YEAR(Q613),$AQ$3:$AR$13,2,FALSE),""),"")</f>
        <v/>
      </c>
      <c r="X613" s="375" t="str">
        <f>IFERROR(W613*$AR$13,"")</f>
        <v/>
      </c>
      <c r="Y613" s="379"/>
      <c r="Z613" s="379" t="str">
        <f t="shared" ref="Z613:Z625" si="820">IF(T613&gt;0,IF(X613&gt;=$Z$18,"CUMPLE","NO CUMPLE"),"")</f>
        <v/>
      </c>
      <c r="AA613" s="383" t="str">
        <f t="shared" ref="AA613:AA625" si="821">IF(N613&gt;0,IF(N613="CUMPLE",IF(R613="CUMPLE",IF(Y613="INCLUIDA",IF(Z613="CUMPLE","CUMPLE","NO CUMPLE"),"NO CUMPLE"),"NO CUMPLE"),"NO CUMPLE"),"")</f>
        <v/>
      </c>
      <c r="AB613" s="379"/>
      <c r="AC613" s="983">
        <f>IF(F613&gt;0,SUMIFS(W613:W625,AA613:AA625,"CUMPLE"),"")</f>
        <v>96264.475316801196</v>
      </c>
      <c r="AD613" s="968" t="str">
        <f>IF($F613&gt;0,IF(AC613&lt;I613,"NO CUMPLE","CUMPLE"),"")</f>
        <v>CUMPLE</v>
      </c>
      <c r="AE613" s="383" t="str">
        <f t="shared" ref="AE613:AE619" si="822">IF(F613&lt;&gt;"",F613,"")</f>
        <v>SEGURIDAD CANINA DE COLOMBIA LTDA SECANCOL LTDA</v>
      </c>
      <c r="AF613" s="388">
        <f>IF(AE613&lt;&gt;"",(SUMIFS($X613:$X625,$M613:$M625,F613,AA613:AA625,"CUMPLE")),"")</f>
        <v>47635638405.036667</v>
      </c>
      <c r="AG613" s="388" t="str">
        <f>IF(AF613&lt;&gt;"",IF(G613&gt;0,(IF(AF613&gt;=($G613*$H613),"CUMPLE","NO CUMPLE")),""),"")</f>
        <v>CUMPLE</v>
      </c>
      <c r="AH613" s="379"/>
      <c r="AI613" s="972" t="str">
        <f>IF(AC613&gt;I613,IF((COUNTIF(AG613:AG623,"NO CUMPLE"))&lt;1,"HABILITADO","RECHAZADO"),"")</f>
        <v>HABILITADO</v>
      </c>
      <c r="AJ613" s="970"/>
    </row>
    <row r="614" spans="1:36" ht="49.5" x14ac:dyDescent="0.25">
      <c r="A614" s="963"/>
      <c r="B614" s="373">
        <v>2</v>
      </c>
      <c r="C614" s="220" t="str">
        <f>IF(Proponentes!H380="X",Proponentes!$B$379,"")</f>
        <v/>
      </c>
      <c r="D614" s="374" t="str">
        <f t="shared" si="657"/>
        <v/>
      </c>
      <c r="E614" s="375" t="str">
        <f>IF(D614="","",$AO$4)</f>
        <v/>
      </c>
      <c r="F614" s="220" t="str">
        <f>IF(Proponentes!D380&gt;0,Proponentes!D380,"")</f>
        <v>SEGURIDAD SAN CARLOS LTDA</v>
      </c>
      <c r="G614" s="376">
        <f>IF(Proponentes!F380&gt;0,Proponentes!F380,"")</f>
        <v>0.06</v>
      </c>
      <c r="H614" s="965"/>
      <c r="I614" s="967"/>
      <c r="J614" s="389" t="s">
        <v>968</v>
      </c>
      <c r="K614" s="380">
        <v>1</v>
      </c>
      <c r="L614" s="378" t="s">
        <v>969</v>
      </c>
      <c r="M614" s="379" t="s">
        <v>152</v>
      </c>
      <c r="N614" s="380" t="s">
        <v>317</v>
      </c>
      <c r="O614" s="381">
        <v>0.2</v>
      </c>
      <c r="P614" s="382">
        <v>42842</v>
      </c>
      <c r="Q614" s="382">
        <v>43237</v>
      </c>
      <c r="R614" s="383" t="str">
        <f t="shared" si="666"/>
        <v>CUMPLE</v>
      </c>
      <c r="S614" s="379">
        <f t="shared" si="816"/>
        <v>13</v>
      </c>
      <c r="T614" s="384">
        <v>17610042924</v>
      </c>
      <c r="U614" s="375">
        <f t="shared" si="817"/>
        <v>3522008584.8000002</v>
      </c>
      <c r="V614" s="385">
        <f t="shared" si="818"/>
        <v>4774.2001130514818</v>
      </c>
      <c r="W614" s="386">
        <f t="shared" si="819"/>
        <v>4508.2171526876436</v>
      </c>
      <c r="X614" s="375">
        <f t="shared" ref="X614:X625" si="823">IFERROR(W614*$AR$13,"")</f>
        <v>4095832496.8626943</v>
      </c>
      <c r="Y614" s="379" t="s">
        <v>318</v>
      </c>
      <c r="Z614" s="379" t="str">
        <f t="shared" si="820"/>
        <v>CUMPLE</v>
      </c>
      <c r="AA614" s="383" t="str">
        <f t="shared" si="821"/>
        <v>CUMPLE</v>
      </c>
      <c r="AB614" s="469"/>
      <c r="AC614" s="984"/>
      <c r="AD614" s="969"/>
      <c r="AE614" s="383" t="str">
        <f t="shared" si="822"/>
        <v>SEGURIDAD SAN CARLOS LTDA</v>
      </c>
      <c r="AF614" s="388">
        <f>IF(AE614&lt;&gt;"",(SUMIFS($X613:$X625,$M613:$M625,F614,AA613:AA625,"CUMPLE")),"")</f>
        <v>4095832496.8626943</v>
      </c>
      <c r="AG614" s="388" t="str">
        <f>IF(AF614&lt;&gt;"",IF(G614&gt;0,(IF(AF614&gt;=($G614*$H613),"CUMPLE","NO CUMPLE")),""),"")</f>
        <v>CUMPLE</v>
      </c>
      <c r="AH614" s="387"/>
      <c r="AI614" s="973"/>
      <c r="AJ614" s="971"/>
    </row>
    <row r="615" spans="1:36" ht="66" x14ac:dyDescent="0.3">
      <c r="A615" s="963"/>
      <c r="B615" s="373">
        <v>3</v>
      </c>
      <c r="C615" s="220" t="str">
        <f>IF(Proponentes!H381="X",Proponentes!$B$379,"")</f>
        <v/>
      </c>
      <c r="D615" s="374" t="str">
        <f t="shared" si="657"/>
        <v/>
      </c>
      <c r="E615" s="375" t="str">
        <f>IF(D615="","",$AO$5)</f>
        <v/>
      </c>
      <c r="F615" s="220" t="str">
        <f>IF(Proponentes!D381&gt;0,Proponentes!D381,"")</f>
        <v>SEGURIDAD SAN MARTIN LTDA</v>
      </c>
      <c r="G615" s="376">
        <f>IF(Proponentes!F381&gt;0,Proponentes!F381,"")</f>
        <v>0.4</v>
      </c>
      <c r="H615" s="965"/>
      <c r="I615" s="967"/>
      <c r="J615" s="389" t="s">
        <v>970</v>
      </c>
      <c r="K615" s="380">
        <v>1</v>
      </c>
      <c r="L615" s="427" t="s">
        <v>971</v>
      </c>
      <c r="M615" s="379" t="s">
        <v>154</v>
      </c>
      <c r="N615" s="380" t="s">
        <v>317</v>
      </c>
      <c r="O615" s="381">
        <v>1</v>
      </c>
      <c r="P615" s="382">
        <v>42539</v>
      </c>
      <c r="Q615" s="382">
        <v>42836</v>
      </c>
      <c r="R615" s="383" t="str">
        <f t="shared" si="666"/>
        <v>CUMPLE</v>
      </c>
      <c r="S615" s="379">
        <f t="shared" si="816"/>
        <v>10</v>
      </c>
      <c r="T615" s="384">
        <v>4991749298</v>
      </c>
      <c r="U615" s="375">
        <f t="shared" si="817"/>
        <v>4991749298</v>
      </c>
      <c r="V615" s="385">
        <f t="shared" si="818"/>
        <v>7240.1379321348022</v>
      </c>
      <c r="W615" s="386">
        <f t="shared" si="819"/>
        <v>6766.482672894891</v>
      </c>
      <c r="X615" s="375">
        <f t="shared" si="823"/>
        <v>6147525436.8745041</v>
      </c>
      <c r="Y615" s="379" t="s">
        <v>318</v>
      </c>
      <c r="Z615" s="379" t="str">
        <f t="shared" si="820"/>
        <v>CUMPLE</v>
      </c>
      <c r="AA615" s="470" t="str">
        <f t="shared" si="821"/>
        <v>CUMPLE</v>
      </c>
      <c r="AB615" s="59"/>
      <c r="AC615" s="984"/>
      <c r="AD615" s="969"/>
      <c r="AE615" s="383" t="str">
        <f t="shared" si="822"/>
        <v>SEGURIDAD SAN MARTIN LTDA</v>
      </c>
      <c r="AF615" s="388">
        <f>IF(AE615&lt;&gt;"",(SUMIFS($X613:$X625,$M613:$M625,F615,AA613:AA625,"CUMPLE")),"")</f>
        <v>35727307799.772797</v>
      </c>
      <c r="AG615" s="388" t="str">
        <f>IF(AF615&lt;&gt;"",IF(G615&gt;0,(IF(AF615&gt;=($G615*$H613),"CUMPLE","NO CUMPLE")),""),"")</f>
        <v>CUMPLE</v>
      </c>
      <c r="AH615" s="387"/>
      <c r="AI615" s="973"/>
      <c r="AJ615" s="971"/>
    </row>
    <row r="616" spans="1:36" ht="33" x14ac:dyDescent="0.3">
      <c r="A616" s="963"/>
      <c r="B616" s="373">
        <v>4</v>
      </c>
      <c r="C616" s="220" t="str">
        <f>IF(Proponentes!H382="X",Proponentes!$B$379,"")</f>
        <v/>
      </c>
      <c r="D616" s="374" t="str">
        <f t="shared" si="657"/>
        <v/>
      </c>
      <c r="E616" s="375" t="str">
        <f>IF(D616="","",$AO$6)</f>
        <v/>
      </c>
      <c r="F616" s="220" t="str">
        <f>IF(Proponentes!D382&gt;0,Proponentes!D382,"")</f>
        <v/>
      </c>
      <c r="G616" s="376" t="str">
        <f>IF(Proponentes!F382&gt;0,Proponentes!F382,"")</f>
        <v/>
      </c>
      <c r="H616" s="965"/>
      <c r="I616" s="967"/>
      <c r="J616" s="389" t="s">
        <v>972</v>
      </c>
      <c r="K616" s="378">
        <v>2</v>
      </c>
      <c r="L616" s="427" t="s">
        <v>973</v>
      </c>
      <c r="M616" s="379" t="s">
        <v>154</v>
      </c>
      <c r="N616" s="380" t="s">
        <v>317</v>
      </c>
      <c r="O616" s="381">
        <v>1</v>
      </c>
      <c r="P616" s="382">
        <v>42160</v>
      </c>
      <c r="Q616" s="382">
        <v>42435</v>
      </c>
      <c r="R616" s="383" t="str">
        <f t="shared" si="666"/>
        <v>CUMPLE</v>
      </c>
      <c r="S616" s="379">
        <f t="shared" si="816"/>
        <v>9</v>
      </c>
      <c r="T616" s="384">
        <v>2353045512</v>
      </c>
      <c r="U616" s="375">
        <f t="shared" si="817"/>
        <v>2353045512</v>
      </c>
      <c r="V616" s="385">
        <f t="shared" si="818"/>
        <v>3651.8126980678203</v>
      </c>
      <c r="W616" s="386">
        <f t="shared" si="819"/>
        <v>3412.9065885373229</v>
      </c>
      <c r="X616" s="409">
        <f>IFERROR(W616*$AR$13,"")</f>
        <v>3100714371.2574596</v>
      </c>
      <c r="Y616" s="379" t="s">
        <v>318</v>
      </c>
      <c r="Z616" s="379" t="str">
        <f t="shared" si="820"/>
        <v>CUMPLE</v>
      </c>
      <c r="AA616" s="470" t="str">
        <f t="shared" si="821"/>
        <v>CUMPLE</v>
      </c>
      <c r="AB616" s="59"/>
      <c r="AC616" s="984"/>
      <c r="AD616" s="969"/>
      <c r="AE616" s="383" t="str">
        <f t="shared" si="822"/>
        <v/>
      </c>
      <c r="AF616" s="388" t="str">
        <f>IF(AE616&lt;&gt;"",(SUMIFS($X613:$X623,$M613:$M623,F616,AA613:AA623,"CUMPLE")),"")</f>
        <v/>
      </c>
      <c r="AG616" s="388" t="str">
        <f>IF(AF616&lt;&gt;"",IF(G616&gt;0,(IF(AF616&gt;=($G616*$H613),"CUMPLE","NO CUMPLE")),""),"")</f>
        <v/>
      </c>
      <c r="AH616" s="387"/>
      <c r="AI616" s="973"/>
      <c r="AJ616" s="971"/>
    </row>
    <row r="617" spans="1:36" ht="33" x14ac:dyDescent="0.3">
      <c r="A617" s="963"/>
      <c r="B617" s="373">
        <v>5</v>
      </c>
      <c r="C617" s="220" t="str">
        <f>IF(Proponentes!H383="X",Proponentes!$B$379,"")</f>
        <v/>
      </c>
      <c r="D617" s="374" t="str">
        <f t="shared" si="657"/>
        <v/>
      </c>
      <c r="E617" s="375" t="str">
        <f>IF(D617="","",$AO$7)</f>
        <v/>
      </c>
      <c r="F617" s="220" t="str">
        <f>IF(Proponentes!D383&gt;0,Proponentes!D383,"")</f>
        <v/>
      </c>
      <c r="G617" s="376" t="str">
        <f>IF(Proponentes!F383&gt;0,Proponentes!F383,"")</f>
        <v/>
      </c>
      <c r="H617" s="965"/>
      <c r="I617" s="967"/>
      <c r="J617" s="389" t="s">
        <v>974</v>
      </c>
      <c r="K617" s="380">
        <v>3</v>
      </c>
      <c r="L617" s="427" t="s">
        <v>975</v>
      </c>
      <c r="M617" s="379" t="s">
        <v>154</v>
      </c>
      <c r="N617" s="380" t="s">
        <v>317</v>
      </c>
      <c r="O617" s="381">
        <v>1</v>
      </c>
      <c r="P617" s="382">
        <v>41438</v>
      </c>
      <c r="Q617" s="382">
        <v>41826</v>
      </c>
      <c r="R617" s="383" t="str">
        <f t="shared" si="666"/>
        <v>CUMPLE</v>
      </c>
      <c r="S617" s="379">
        <f t="shared" si="816"/>
        <v>13</v>
      </c>
      <c r="T617" s="409">
        <v>2625805601</v>
      </c>
      <c r="U617" s="375">
        <f t="shared" si="817"/>
        <v>2625805601</v>
      </c>
      <c r="V617" s="385">
        <f t="shared" si="818"/>
        <v>4454.2927921967766</v>
      </c>
      <c r="W617" s="386">
        <f>IF(R617="CUMPLE",IFERROR(U617/VLOOKUP(YEAR(Q617),$AQ$3:$AR$13,2,FALSE),""),"")</f>
        <v>4262.671430194805</v>
      </c>
      <c r="X617" s="375">
        <f>IFERROR(W617*$AR$13,"")</f>
        <v>3872747823.7891655</v>
      </c>
      <c r="Y617" s="379" t="s">
        <v>318</v>
      </c>
      <c r="Z617" s="379" t="str">
        <f t="shared" si="820"/>
        <v>CUMPLE</v>
      </c>
      <c r="AA617" s="470" t="str">
        <f t="shared" si="821"/>
        <v>CUMPLE</v>
      </c>
      <c r="AB617" s="59"/>
      <c r="AC617" s="984"/>
      <c r="AD617" s="969"/>
      <c r="AE617" s="383" t="str">
        <f t="shared" si="822"/>
        <v/>
      </c>
      <c r="AF617" s="388" t="str">
        <f>IF(AE617&lt;&gt;"",(SUMIFS($X617:$X626,$M617:$M626,F617,AA617:AA626,"CUMPLE")),"")</f>
        <v/>
      </c>
      <c r="AG617" s="388" t="str">
        <f>IF(AF617&lt;&gt;"",IF(G617&gt;0,(IF(AF617&gt;=($G617*$H613),"CUMPLE","NO CUMPLE")),""),"")</f>
        <v/>
      </c>
      <c r="AH617" s="387"/>
      <c r="AI617" s="973"/>
      <c r="AJ617" s="971"/>
    </row>
    <row r="618" spans="1:36" ht="33" x14ac:dyDescent="0.3">
      <c r="A618" s="963"/>
      <c r="B618" s="373">
        <v>6</v>
      </c>
      <c r="C618" s="220" t="str">
        <f>IF(Proponentes!H384="X",Proponentes!$B$379,"")</f>
        <v/>
      </c>
      <c r="D618" s="374" t="str">
        <f t="shared" si="657"/>
        <v/>
      </c>
      <c r="E618" s="375" t="str">
        <f>IF(D618="","",$AO$8)</f>
        <v/>
      </c>
      <c r="F618" s="220" t="str">
        <f>IF(Proponentes!D384&gt;0,Proponentes!D384,"")</f>
        <v/>
      </c>
      <c r="G618" s="376" t="str">
        <f>IF(Proponentes!F384&gt;0,Proponentes!F384,"")</f>
        <v/>
      </c>
      <c r="H618" s="965"/>
      <c r="I618" s="967"/>
      <c r="J618" s="389" t="s">
        <v>976</v>
      </c>
      <c r="K618" s="471">
        <v>4</v>
      </c>
      <c r="L618" s="472" t="s">
        <v>977</v>
      </c>
      <c r="M618" s="379" t="s">
        <v>154</v>
      </c>
      <c r="N618" s="380" t="s">
        <v>317</v>
      </c>
      <c r="O618" s="381">
        <v>1</v>
      </c>
      <c r="P618" s="473">
        <v>41438</v>
      </c>
      <c r="Q618" s="474">
        <v>41824</v>
      </c>
      <c r="R618" s="383" t="str">
        <f t="shared" si="666"/>
        <v>CUMPLE</v>
      </c>
      <c r="S618" s="379">
        <f t="shared" si="816"/>
        <v>13</v>
      </c>
      <c r="T618" s="475">
        <v>2977751662</v>
      </c>
      <c r="U618" s="375">
        <f t="shared" si="817"/>
        <v>2977751662</v>
      </c>
      <c r="V618" s="385">
        <f t="shared" si="818"/>
        <v>5051.3174927905002</v>
      </c>
      <c r="W618" s="386">
        <f t="shared" si="819"/>
        <v>4834.0124383116881</v>
      </c>
      <c r="X618" s="375">
        <f t="shared" si="823"/>
        <v>4391825984.5295649</v>
      </c>
      <c r="Y618" s="379" t="s">
        <v>318</v>
      </c>
      <c r="Z618" s="379" t="str">
        <f t="shared" si="820"/>
        <v>CUMPLE</v>
      </c>
      <c r="AA618" s="383" t="str">
        <f t="shared" si="821"/>
        <v>CUMPLE</v>
      </c>
      <c r="AB618" s="379"/>
      <c r="AC618" s="984"/>
      <c r="AD618" s="969"/>
      <c r="AE618" s="383" t="str">
        <f t="shared" si="822"/>
        <v/>
      </c>
      <c r="AF618" s="388" t="str">
        <f>IF(AE618&lt;&gt;"",(SUMIFS($X618:$X626,$M618:$M626,F618,AA618:AA626,"CUMPLE")),"")</f>
        <v/>
      </c>
      <c r="AG618" s="388" t="str">
        <f>IF(AF618&lt;&gt;"",IF(G618&gt;0,(IF(AF618&gt;=($G618*$H613),"CUMPLE","NO CUMPLE")),""),"")</f>
        <v/>
      </c>
      <c r="AH618" s="387"/>
      <c r="AI618" s="973"/>
      <c r="AJ618" s="971"/>
    </row>
    <row r="619" spans="1:36" ht="49.5" x14ac:dyDescent="0.3">
      <c r="A619" s="963"/>
      <c r="B619" s="373">
        <v>7</v>
      </c>
      <c r="C619" s="220" t="str">
        <f>IF(Proponentes!H385="X",Proponentes!$B$379,"")</f>
        <v/>
      </c>
      <c r="D619" s="374" t="str">
        <f t="shared" si="657"/>
        <v/>
      </c>
      <c r="E619" s="375" t="str">
        <f>IF(D619="","",$AO$9)</f>
        <v/>
      </c>
      <c r="F619" s="220" t="str">
        <f>IF(Proponentes!D385&gt;0,Proponentes!D385,"")</f>
        <v/>
      </c>
      <c r="G619" s="376" t="str">
        <f>IF(Proponentes!F385&gt;0,Proponentes!F385,"")</f>
        <v/>
      </c>
      <c r="H619" s="965"/>
      <c r="I619" s="967"/>
      <c r="J619" s="476" t="s">
        <v>978</v>
      </c>
      <c r="K619" s="477">
        <v>5</v>
      </c>
      <c r="L619" s="478" t="s">
        <v>979</v>
      </c>
      <c r="M619" s="379" t="s">
        <v>154</v>
      </c>
      <c r="N619" s="380" t="s">
        <v>317</v>
      </c>
      <c r="O619" s="381">
        <v>1</v>
      </c>
      <c r="P619" s="479">
        <v>41061</v>
      </c>
      <c r="Q619" s="480">
        <v>41790</v>
      </c>
      <c r="R619" s="383" t="str">
        <f t="shared" si="666"/>
        <v>CUMPLE</v>
      </c>
      <c r="S619" s="379">
        <f t="shared" si="816"/>
        <v>24</v>
      </c>
      <c r="T619" s="475">
        <v>6000000000</v>
      </c>
      <c r="U619" s="375">
        <f t="shared" si="817"/>
        <v>6000000000</v>
      </c>
      <c r="V619" s="385">
        <f t="shared" si="818"/>
        <v>10587.612493382741</v>
      </c>
      <c r="W619" s="386">
        <f t="shared" si="819"/>
        <v>9740.2597402597403</v>
      </c>
      <c r="X619" s="375">
        <f t="shared" si="823"/>
        <v>8849279220.7792206</v>
      </c>
      <c r="Y619" s="379" t="s">
        <v>318</v>
      </c>
      <c r="Z619" s="379" t="str">
        <f t="shared" si="820"/>
        <v>CUMPLE</v>
      </c>
      <c r="AA619" s="383" t="str">
        <f t="shared" si="821"/>
        <v>CUMPLE</v>
      </c>
      <c r="AB619" s="387"/>
      <c r="AC619" s="984"/>
      <c r="AD619" s="969"/>
      <c r="AE619" s="383" t="str">
        <f t="shared" si="822"/>
        <v/>
      </c>
      <c r="AF619" s="388" t="str">
        <f>IF(AE619&lt;&gt;"",(SUMIFS($X619:$X626,$M619:$M626,F619,AA619:AA626,"CUMPLE")),"")</f>
        <v/>
      </c>
      <c r="AG619" s="388" t="str">
        <f>IF(AF619&lt;&gt;"",IF(G619&gt;0,(IF(AF619&gt;=($G619*$H613),"CUMPLE","NO CUMPLE")),""),"")</f>
        <v/>
      </c>
      <c r="AH619" s="387"/>
      <c r="AI619" s="973"/>
      <c r="AJ619" s="971"/>
    </row>
    <row r="620" spans="1:36" ht="82.5" x14ac:dyDescent="0.3">
      <c r="A620" s="963"/>
      <c r="B620" s="373">
        <v>8</v>
      </c>
      <c r="C620" s="220" t="str">
        <f>IF(Proponentes!H386="X",Proponentes!$B$379,"")</f>
        <v>UNION TEMPORAL MSC EDUCACION 2021</v>
      </c>
      <c r="D620" s="374" t="str">
        <f t="shared" si="657"/>
        <v>UNION TEMPORAL MSC EDUCACION 2021</v>
      </c>
      <c r="E620" s="375">
        <f>IF(D620="","",$AO$10)</f>
        <v>19803878581</v>
      </c>
      <c r="F620" s="220"/>
      <c r="G620" s="376"/>
      <c r="H620" s="965"/>
      <c r="I620" s="967"/>
      <c r="J620" s="476" t="s">
        <v>980</v>
      </c>
      <c r="K620" s="477">
        <v>6</v>
      </c>
      <c r="L620" s="478" t="s">
        <v>981</v>
      </c>
      <c r="M620" s="379" t="s">
        <v>154</v>
      </c>
      <c r="N620" s="380" t="s">
        <v>317</v>
      </c>
      <c r="O620" s="381">
        <v>1</v>
      </c>
      <c r="P620" s="479">
        <v>41791</v>
      </c>
      <c r="Q620" s="480">
        <v>42521</v>
      </c>
      <c r="R620" s="383" t="str">
        <f t="shared" si="666"/>
        <v>CUMPLE</v>
      </c>
      <c r="S620" s="379"/>
      <c r="T620" s="475">
        <v>7107000000</v>
      </c>
      <c r="U620" s="375">
        <f t="shared" si="817"/>
        <v>7107000000</v>
      </c>
      <c r="V620" s="385"/>
      <c r="W620" s="386">
        <f t="shared" si="819"/>
        <v>10308.141938197561</v>
      </c>
      <c r="X620" s="375">
        <f t="shared" si="823"/>
        <v>9365214962.5428772</v>
      </c>
      <c r="Y620" s="379" t="s">
        <v>318</v>
      </c>
      <c r="Z620" s="379" t="str">
        <f t="shared" si="820"/>
        <v>CUMPLE</v>
      </c>
      <c r="AA620" s="383" t="str">
        <f t="shared" si="821"/>
        <v>CUMPLE</v>
      </c>
      <c r="AB620" s="387"/>
      <c r="AC620" s="984"/>
      <c r="AD620" s="969"/>
      <c r="AE620" s="383"/>
      <c r="AF620" s="388"/>
      <c r="AG620" s="388" t="str">
        <f>IF(AF620&lt;&gt;"",IF(G620&gt;0,(IF(AF620&gt;=($G620*$H613),"CUMPLE","NO CUMPLE")),""),"")</f>
        <v/>
      </c>
      <c r="AH620" s="387"/>
      <c r="AI620" s="973"/>
      <c r="AJ620" s="971"/>
    </row>
    <row r="621" spans="1:36" ht="66" x14ac:dyDescent="0.3">
      <c r="A621" s="963"/>
      <c r="B621" s="373">
        <v>9</v>
      </c>
      <c r="C621" s="220" t="str">
        <f>IF(Proponentes!H387="X",Proponentes!$B$379,"")</f>
        <v/>
      </c>
      <c r="D621" s="374" t="str">
        <f t="shared" si="657"/>
        <v/>
      </c>
      <c r="E621" s="375" t="str">
        <f>IF(D621="","",$AO$11)</f>
        <v/>
      </c>
      <c r="F621" s="220"/>
      <c r="G621" s="376"/>
      <c r="H621" s="965"/>
      <c r="I621" s="967"/>
      <c r="J621" s="389" t="s">
        <v>982</v>
      </c>
      <c r="K621" s="380">
        <v>1</v>
      </c>
      <c r="L621" s="427" t="s">
        <v>983</v>
      </c>
      <c r="M621" s="379" t="s">
        <v>150</v>
      </c>
      <c r="N621" s="380" t="s">
        <v>317</v>
      </c>
      <c r="O621" s="381">
        <v>1</v>
      </c>
      <c r="P621" s="479">
        <v>42522</v>
      </c>
      <c r="Q621" s="480">
        <v>43465</v>
      </c>
      <c r="R621" s="383" t="str">
        <f t="shared" si="666"/>
        <v>CUMPLE</v>
      </c>
      <c r="S621" s="383"/>
      <c r="T621" s="391">
        <v>20788063040</v>
      </c>
      <c r="U621" s="375">
        <f t="shared" si="817"/>
        <v>20788063040</v>
      </c>
      <c r="V621" s="392"/>
      <c r="W621" s="386">
        <f t="shared" si="819"/>
        <v>26608.993167290035</v>
      </c>
      <c r="X621" s="375">
        <f t="shared" si="823"/>
        <v>24174962126.305347</v>
      </c>
      <c r="Y621" s="379" t="s">
        <v>318</v>
      </c>
      <c r="Z621" s="379" t="str">
        <f t="shared" si="820"/>
        <v>CUMPLE</v>
      </c>
      <c r="AA621" s="383" t="str">
        <f t="shared" si="821"/>
        <v>CUMPLE</v>
      </c>
      <c r="AB621" s="387"/>
      <c r="AC621" s="984"/>
      <c r="AD621" s="969"/>
      <c r="AE621" s="383"/>
      <c r="AF621" s="388"/>
      <c r="AG621" s="388" t="str">
        <f>IF(AF621&lt;&gt;"",IF(G621&gt;0,(IF(AF621&gt;=($G621*$H613),"CUMPLE","NO CUMPLE")),""),"")</f>
        <v/>
      </c>
      <c r="AH621" s="393"/>
      <c r="AI621" s="973"/>
      <c r="AJ621" s="971"/>
    </row>
    <row r="622" spans="1:36" ht="66" x14ac:dyDescent="0.3">
      <c r="A622" s="963"/>
      <c r="B622" s="373">
        <v>10</v>
      </c>
      <c r="C622" s="220" t="str">
        <f>IF(Proponentes!H388="X",Proponentes!$B$379,"")</f>
        <v/>
      </c>
      <c r="D622" s="374" t="str">
        <f t="shared" si="657"/>
        <v/>
      </c>
      <c r="E622" s="375" t="str">
        <f>IF(D622="","",$AO$12)</f>
        <v/>
      </c>
      <c r="F622" s="220"/>
      <c r="G622" s="376"/>
      <c r="H622" s="965"/>
      <c r="I622" s="967"/>
      <c r="J622" s="389" t="s">
        <v>984</v>
      </c>
      <c r="K622" s="378">
        <v>2</v>
      </c>
      <c r="L622" s="427" t="s">
        <v>985</v>
      </c>
      <c r="M622" s="481" t="s">
        <v>150</v>
      </c>
      <c r="N622" s="380" t="s">
        <v>317</v>
      </c>
      <c r="O622" s="381">
        <v>1</v>
      </c>
      <c r="P622" s="479">
        <v>41944</v>
      </c>
      <c r="Q622" s="480">
        <v>42674</v>
      </c>
      <c r="R622" s="383" t="str">
        <f t="shared" si="666"/>
        <v>CUMPLE</v>
      </c>
      <c r="S622" s="383"/>
      <c r="T622" s="391">
        <v>12672537422</v>
      </c>
      <c r="U622" s="375">
        <f t="shared" si="817"/>
        <v>12672537422</v>
      </c>
      <c r="V622" s="392"/>
      <c r="W622" s="386">
        <f t="shared" si="819"/>
        <v>18380.514206148335</v>
      </c>
      <c r="X622" s="375">
        <f t="shared" si="823"/>
        <v>16699175049.655123</v>
      </c>
      <c r="Y622" s="379" t="s">
        <v>318</v>
      </c>
      <c r="Z622" s="379" t="str">
        <f t="shared" si="820"/>
        <v>CUMPLE</v>
      </c>
      <c r="AA622" s="383" t="str">
        <f t="shared" si="821"/>
        <v>CUMPLE</v>
      </c>
      <c r="AB622" s="59"/>
      <c r="AC622" s="984"/>
      <c r="AD622" s="969"/>
      <c r="AE622" s="383"/>
      <c r="AF622" s="388"/>
      <c r="AG622" s="388" t="str">
        <f>IF(AF622&lt;&gt;"",IF(G622&gt;0,(IF(AF622&gt;=($G622*$H613),"CUMPLE","NO CUMPLE")),""),"")</f>
        <v/>
      </c>
      <c r="AH622" s="393"/>
      <c r="AI622" s="973"/>
      <c r="AJ622" s="971"/>
    </row>
    <row r="623" spans="1:36" ht="90.75" customHeight="1" x14ac:dyDescent="0.25">
      <c r="A623" s="963"/>
      <c r="B623" s="373">
        <v>11</v>
      </c>
      <c r="C623" s="220" t="str">
        <f>IF(Proponentes!H389="X",Proponentes!$B$379,"")</f>
        <v/>
      </c>
      <c r="D623" s="374" t="str">
        <f t="shared" si="657"/>
        <v/>
      </c>
      <c r="E623" s="375" t="str">
        <f>IF(D623="","",$AO$13)</f>
        <v/>
      </c>
      <c r="F623" s="220" t="str">
        <f>IF(Proponentes!D389&gt;0,Proponentes!D389,"")</f>
        <v/>
      </c>
      <c r="G623" s="376" t="str">
        <f>IF(Proponentes!F389&gt;0,Proponentes!F389,"")</f>
        <v/>
      </c>
      <c r="H623" s="965"/>
      <c r="I623" s="967"/>
      <c r="J623" s="389" t="s">
        <v>986</v>
      </c>
      <c r="K623" s="380">
        <v>3</v>
      </c>
      <c r="L623" s="427" t="s">
        <v>987</v>
      </c>
      <c r="M623" s="379" t="s">
        <v>150</v>
      </c>
      <c r="N623" s="380" t="s">
        <v>317</v>
      </c>
      <c r="O623" s="381">
        <v>1</v>
      </c>
      <c r="P623" s="382">
        <v>42736</v>
      </c>
      <c r="Q623" s="432">
        <v>43131</v>
      </c>
      <c r="R623" s="383" t="str">
        <f t="shared" si="666"/>
        <v>CUMPLE</v>
      </c>
      <c r="S623" s="383">
        <f t="shared" ref="S623:S625" si="824">IF(P623&gt;0,ROUND(((YEAR(Q623)-YEAR($P623))*12)+(MONTH(Q623)-MONTH($P623))+((DAY(Q623)-DAY($P623)+1)/30),0),"")</f>
        <v>13</v>
      </c>
      <c r="T623" s="391">
        <v>3854083512</v>
      </c>
      <c r="U623" s="375">
        <f t="shared" si="817"/>
        <v>3854083512</v>
      </c>
      <c r="V623" s="392">
        <f>IFERROR(U623/VLOOKUP(YEAR(P623),$AQ$2:$AR$11,2,FALSE),"")</f>
        <v>5224.3387532075312</v>
      </c>
      <c r="W623" s="386">
        <f t="shared" si="819"/>
        <v>4933.2774121207003</v>
      </c>
      <c r="X623" s="375">
        <f t="shared" si="823"/>
        <v>4482010794.1243715</v>
      </c>
      <c r="Y623" s="379" t="s">
        <v>273</v>
      </c>
      <c r="Z623" s="379" t="str">
        <f t="shared" si="820"/>
        <v>CUMPLE</v>
      </c>
      <c r="AA623" s="383" t="str">
        <f t="shared" si="821"/>
        <v>NO CUMPLE</v>
      </c>
      <c r="AB623" s="387"/>
      <c r="AC623" s="984"/>
      <c r="AD623" s="969"/>
      <c r="AE623" s="383" t="str">
        <f>IF(F623&lt;&gt;"",F623,"")</f>
        <v/>
      </c>
      <c r="AF623" s="388" t="str">
        <f>IF(AE623&lt;&gt;"",(SUMIFS($X623:$X626,$M623:$M626,F623,AA623:AA626,"CUMPLE")),"")</f>
        <v/>
      </c>
      <c r="AG623" s="388" t="str">
        <f>IF(AF623&lt;&gt;"",IF(G623&gt;0,(IF(AF623&gt;=($G623*$H613),"CUMPLE","NO CUMPLE")),""),"")</f>
        <v/>
      </c>
      <c r="AH623" s="393"/>
      <c r="AI623" s="973"/>
      <c r="AJ623" s="971"/>
    </row>
    <row r="624" spans="1:36" ht="82.5" x14ac:dyDescent="0.3">
      <c r="A624" s="963"/>
      <c r="B624" s="373">
        <v>12</v>
      </c>
      <c r="C624" s="220" t="str">
        <f>IF(Proponentes!H390="X",Proponentes!$B$379,"")</f>
        <v>UNION TEMPORAL MSC EDUCACION 2021</v>
      </c>
      <c r="D624" s="374" t="str">
        <f t="shared" si="657"/>
        <v>UNION TEMPORAL MSC EDUCACION 2021</v>
      </c>
      <c r="E624" s="375">
        <f>IF(D624="","",$AO$14)</f>
        <v>8654253262</v>
      </c>
      <c r="F624" s="220" t="str">
        <f>IF(Proponentes!D390&gt;0,Proponentes!D390,"")</f>
        <v/>
      </c>
      <c r="G624" s="376" t="str">
        <f>IF(Proponentes!F390&gt;0,Proponentes!F390,"")</f>
        <v/>
      </c>
      <c r="H624" s="965"/>
      <c r="I624" s="967"/>
      <c r="J624" s="389" t="s">
        <v>988</v>
      </c>
      <c r="K624" s="380">
        <v>4</v>
      </c>
      <c r="L624" s="427" t="s">
        <v>989</v>
      </c>
      <c r="M624" s="379" t="s">
        <v>150</v>
      </c>
      <c r="N624" s="380" t="s">
        <v>317</v>
      </c>
      <c r="O624" s="381">
        <v>1</v>
      </c>
      <c r="P624" s="480">
        <v>40664</v>
      </c>
      <c r="Q624" s="480">
        <v>42735</v>
      </c>
      <c r="R624" s="383" t="str">
        <f t="shared" si="666"/>
        <v>CUMPLE</v>
      </c>
      <c r="S624" s="383">
        <f t="shared" si="824"/>
        <v>68</v>
      </c>
      <c r="T624" s="391">
        <v>2305808988</v>
      </c>
      <c r="U624" s="375">
        <f t="shared" si="817"/>
        <v>2305808988</v>
      </c>
      <c r="V624" s="392">
        <f>IFERROR(U624/VLOOKUP(YEAR(P624),$AQ$2:$AR$11,2,FALSE),"")</f>
        <v>4305.0951979088868</v>
      </c>
      <c r="W624" s="386">
        <f t="shared" si="819"/>
        <v>3344.3937428838722</v>
      </c>
      <c r="X624" s="375">
        <f t="shared" si="823"/>
        <v>3038468669.6473126</v>
      </c>
      <c r="Y624" s="379" t="s">
        <v>318</v>
      </c>
      <c r="Z624" s="379" t="str">
        <f t="shared" si="820"/>
        <v>CUMPLE</v>
      </c>
      <c r="AA624" s="383" t="str">
        <f t="shared" si="821"/>
        <v>CUMPLE</v>
      </c>
      <c r="AB624" s="387"/>
      <c r="AC624" s="984"/>
      <c r="AD624" s="969"/>
      <c r="AE624" s="383" t="str">
        <f>IF(F624&lt;&gt;"",F624,"")</f>
        <v/>
      </c>
      <c r="AF624" s="388" t="str">
        <f>IF(AE624&lt;&gt;"",(SUMIFS($X624:$X626,$M624:$M626,F624,AA624:AA626,"CUMPLE")),"")</f>
        <v/>
      </c>
      <c r="AG624" s="388" t="str">
        <f>IF(AF624&lt;&gt;"",IF(G624&gt;0,(IF(AF624&gt;=($G624*$H613),"CUMPLE","NO CUMPLE")),""),"")</f>
        <v/>
      </c>
      <c r="AH624" s="393"/>
      <c r="AI624" s="973"/>
      <c r="AJ624" s="971"/>
    </row>
    <row r="625" spans="1:36" ht="33.75" customHeight="1" thickBot="1" x14ac:dyDescent="0.3">
      <c r="A625" s="60"/>
      <c r="B625" s="373"/>
      <c r="C625" s="220"/>
      <c r="D625" s="374"/>
      <c r="E625" s="375"/>
      <c r="F625" s="220" t="str">
        <f>IF(Proponentes!D425&gt;0,Proponentes!D425,"")</f>
        <v/>
      </c>
      <c r="G625" s="376" t="str">
        <f>IF(Proponentes!F425&gt;0,Proponentes!F425,"")</f>
        <v/>
      </c>
      <c r="H625" s="419"/>
      <c r="I625" s="420"/>
      <c r="J625" s="389" t="s">
        <v>990</v>
      </c>
      <c r="K625" s="380">
        <v>5</v>
      </c>
      <c r="L625" s="427" t="s">
        <v>991</v>
      </c>
      <c r="M625" s="379" t="s">
        <v>150</v>
      </c>
      <c r="N625" s="380" t="s">
        <v>317</v>
      </c>
      <c r="O625" s="381">
        <v>1</v>
      </c>
      <c r="P625" s="382">
        <v>40635</v>
      </c>
      <c r="Q625" s="382">
        <v>42855</v>
      </c>
      <c r="R625" s="383" t="str">
        <f t="shared" ref="R625" si="825">IF(Q625&lt;&gt;"",IF(P625&gt;0,IF(P625&gt;=$P$18,IF(Q625&lt;=$Q$18,"CUMPLE","NO CUMPLE"),"NO CUMPLE"),""),"")</f>
        <v>CUMPLE</v>
      </c>
      <c r="S625" s="383">
        <f t="shared" si="824"/>
        <v>73</v>
      </c>
      <c r="T625" s="391">
        <v>3023077392</v>
      </c>
      <c r="U625" s="375">
        <f t="shared" si="817"/>
        <v>3023077392</v>
      </c>
      <c r="V625" s="392">
        <f>IFERROR(U625/VLOOKUP(YEAR(P625),$AQ$2:$AR$11,2,FALSE),"")</f>
        <v>5644.2819118745329</v>
      </c>
      <c r="W625" s="386">
        <f t="shared" si="819"/>
        <v>4097.8822393953233</v>
      </c>
      <c r="X625" s="375">
        <f t="shared" si="823"/>
        <v>3723032559.4288754</v>
      </c>
      <c r="Y625" s="379" t="s">
        <v>318</v>
      </c>
      <c r="Z625" s="379" t="str">
        <f t="shared" si="820"/>
        <v>CUMPLE</v>
      </c>
      <c r="AA625" s="383" t="str">
        <f t="shared" si="821"/>
        <v>CUMPLE</v>
      </c>
      <c r="AB625" s="387"/>
      <c r="AC625" s="985"/>
      <c r="AD625" s="982"/>
      <c r="AE625" s="383" t="str">
        <f>IF(F625&lt;&gt;"",F625,"")</f>
        <v/>
      </c>
      <c r="AF625" s="388" t="str">
        <f>IF(AE625&lt;&gt;"",(SUMIFS($X625:$X626,$M625:$M626,F625,AA625:AA626,"CUMPLE")),"")</f>
        <v/>
      </c>
      <c r="AG625" s="388" t="str">
        <f>IF(AF625&lt;&gt;"",IF(G625&gt;0,(IF(AF625&gt;=($G625*$H577),"CUMPLE","NO CUMPLE")),""),"")</f>
        <v/>
      </c>
      <c r="AH625" s="393"/>
      <c r="AI625" s="421"/>
      <c r="AJ625" s="422"/>
    </row>
    <row r="626" spans="1:36" ht="17.25" thickBot="1" x14ac:dyDescent="0.3">
      <c r="A626" s="69">
        <v>30</v>
      </c>
      <c r="B626" s="394"/>
      <c r="C626" s="222"/>
      <c r="D626" s="395" t="s">
        <v>270</v>
      </c>
      <c r="E626" s="396">
        <f t="shared" ref="E626" si="826">SUM(E613:E624)</f>
        <v>48494529644</v>
      </c>
      <c r="F626" s="394"/>
      <c r="G626" s="397">
        <f t="shared" ref="G626" si="827">IF((SUM(G613:G624))&gt;1,"ERROR &gt; 100%",SUM(G613:G624))</f>
        <v>1</v>
      </c>
      <c r="H626" s="396">
        <f t="shared" ref="H626:I626" si="828">SUM(H613:H624)</f>
        <v>48494529644</v>
      </c>
      <c r="I626" s="398">
        <f t="shared" si="828"/>
        <v>53377.15117013712</v>
      </c>
      <c r="J626" s="399"/>
      <c r="K626" s="399"/>
      <c r="L626" s="399"/>
      <c r="M626" s="400"/>
      <c r="N626" s="400"/>
      <c r="O626" s="400"/>
      <c r="P626" s="400"/>
      <c r="Q626" s="400"/>
      <c r="R626" s="394">
        <f t="shared" ref="R626" si="829">COUNTIF(R613:R624,"NO CUMPLE")</f>
        <v>0</v>
      </c>
      <c r="S626" s="400">
        <f t="shared" ref="S626:X626" si="830">SUM(S613:S624)</f>
        <v>163</v>
      </c>
      <c r="T626" s="401"/>
      <c r="U626" s="396">
        <f t="shared" si="830"/>
        <v>69197853619.800003</v>
      </c>
      <c r="V626" s="402">
        <f t="shared" si="830"/>
        <v>45288.807472740533</v>
      </c>
      <c r="W626" s="403">
        <f t="shared" si="830"/>
        <v>97099.870489526584</v>
      </c>
      <c r="X626" s="401">
        <f t="shared" si="830"/>
        <v>88217756936.36763</v>
      </c>
      <c r="Y626" s="400"/>
      <c r="Z626" s="400"/>
      <c r="AA626" s="394"/>
      <c r="AB626" s="400"/>
      <c r="AC626" s="394"/>
      <c r="AD626" s="394">
        <f t="shared" ref="AD626" si="831">COUNTIF(AD613:AD624,"NO CUMPLE")</f>
        <v>0</v>
      </c>
      <c r="AE626" s="394"/>
      <c r="AF626" s="394"/>
      <c r="AG626" s="394"/>
      <c r="AH626" s="400"/>
      <c r="AI626" s="400"/>
      <c r="AJ626" s="404"/>
    </row>
    <row r="627" spans="1:36" ht="26.25" customHeight="1" x14ac:dyDescent="0.25">
      <c r="A627" s="959">
        <f t="shared" ref="A627" si="832">A650</f>
        <v>31</v>
      </c>
      <c r="B627" s="373">
        <v>1</v>
      </c>
      <c r="C627" s="220" t="str">
        <f>IF(Proponentes!H392="X",Proponentes!$B$392,"")</f>
        <v>UNIÓN TEMPORAL  AHS  2021</v>
      </c>
      <c r="D627" s="374" t="str">
        <f t="shared" ref="D627:D707" si="833">C627</f>
        <v>UNIÓN TEMPORAL  AHS  2021</v>
      </c>
      <c r="E627" s="375">
        <f>IF(D627="","",$AO$3)</f>
        <v>20036397801</v>
      </c>
      <c r="F627" s="220" t="str">
        <f>IF(Proponentes!D392&gt;0,Proponentes!D392,"")</f>
        <v>Compañía de Vigilancia y Seguridad Privada ÁGUILA DE ORO DE COLOMBIA LTDA.</v>
      </c>
      <c r="G627" s="376">
        <f>IF(Proponentes!F392&gt;0,Proponentes!F392,"")</f>
        <v>0.68</v>
      </c>
      <c r="H627" s="964">
        <f t="shared" ref="H627" si="834">SUM(E627:E638)</f>
        <v>151182113468</v>
      </c>
      <c r="I627" s="966">
        <f>IF($F627&gt;0,(G650*H627)/$AR$13,"")</f>
        <v>166403.72809143603</v>
      </c>
      <c r="J627" s="377" t="s">
        <v>992</v>
      </c>
      <c r="K627" s="378">
        <v>1</v>
      </c>
      <c r="L627" s="482" t="s">
        <v>993</v>
      </c>
      <c r="M627" s="379" t="s">
        <v>157</v>
      </c>
      <c r="N627" s="380" t="s">
        <v>317</v>
      </c>
      <c r="O627" s="381">
        <v>0.4</v>
      </c>
      <c r="P627" s="382">
        <v>42156</v>
      </c>
      <c r="Q627" s="382">
        <v>42490</v>
      </c>
      <c r="R627" s="383" t="str">
        <f t="shared" ref="R627:R707" si="835">IF(Q627&lt;&gt;"",IF(P627&gt;0,IF(P627&gt;=$P$18,IF(Q627&lt;=$Q$18,"CUMPLE","NO CUMPLE"),"NO CUMPLE"),""),"")</f>
        <v>CUMPLE</v>
      </c>
      <c r="S627" s="379">
        <f t="shared" ref="S627:S633" si="836">IF(P627&gt;0,ROUND(((YEAR(Q627)-YEAR($P627))*12)+(MONTH(Q627)-MONTH($P627))+((DAY(Q627)-DAY($P627)+1)/30),0),"")</f>
        <v>11</v>
      </c>
      <c r="T627" s="384">
        <v>4140150253</v>
      </c>
      <c r="U627" s="375">
        <f t="shared" ref="U627:U649" si="837">IF(T627&gt;0,T627*O627,"")</f>
        <v>1656060101.2</v>
      </c>
      <c r="V627" s="385">
        <f t="shared" ref="V627:V633" si="838">IFERROR(U627/VLOOKUP(YEAR(P627),$AQ$2:$AR$11,2,FALSE),"")</f>
        <v>2570.1250891596183</v>
      </c>
      <c r="W627" s="386">
        <f t="shared" ref="W627:W649" si="839">IF(R627="CUMPLE",IFERROR(U627/VLOOKUP(YEAR(Q627),$AQ$3:$AR$13,2,FALSE),""),"")</f>
        <v>2401.9843226896605</v>
      </c>
      <c r="X627" s="375">
        <f t="shared" ref="X627:X649" si="840">IFERROR(W627*$AR$13,"")</f>
        <v>2182265208.7559466</v>
      </c>
      <c r="Y627" s="379" t="s">
        <v>318</v>
      </c>
      <c r="Z627" s="379" t="str">
        <f t="shared" ref="Z627:Z649" si="841">IF(T627&gt;0,IF(X627&gt;=$Z$18,"CUMPLE","NO CUMPLE"),"")</f>
        <v>CUMPLE</v>
      </c>
      <c r="AA627" s="383" t="str">
        <f t="shared" ref="AA627:AA649" si="842">IF(N627&gt;0,IF(N627="CUMPLE",IF(R627="CUMPLE",IF(Y627="INCLUIDA",IF(Z627="CUMPLE","CUMPLE","NO CUMPLE"),"NO CUMPLE"),"NO CUMPLE"),"NO CUMPLE"),"")</f>
        <v>CUMPLE</v>
      </c>
      <c r="AB627" s="379"/>
      <c r="AC627" s="966">
        <f>IF(F627&gt;0,SUMIFS(W627:W649,AA627:AA649,"CUMPLE"),"")</f>
        <v>189217.9052937775</v>
      </c>
      <c r="AD627" s="968" t="str">
        <f>IF($F627&gt;0,IF(AC627&lt;I627,"NO CUMPLE","CUMPLE"),"")</f>
        <v>CUMPLE</v>
      </c>
      <c r="AE627" s="383" t="str">
        <f t="shared" ref="AE627:AE633" si="843">IF(F627&lt;&gt;"",F627,"")</f>
        <v>Compañía de Vigilancia y Seguridad Privada ÁGUILA DE ORO DE COLOMBIA LTDA.</v>
      </c>
      <c r="AF627" s="388">
        <f>IF(AE627&lt;&gt;"",(SUMIFS($X627:$X649,$M627:$M649,F627,AA627:AA649,"CUMPLE")),"")</f>
        <v>114772282804.54817</v>
      </c>
      <c r="AG627" s="388" t="str">
        <f>IF(AF627&lt;&gt;"",IF(G627&gt;0,(IF(AF627&gt;=($H627*$G627),"CUMPLE","NO CUMPLE")),""),"")</f>
        <v>CUMPLE</v>
      </c>
      <c r="AH627" s="379"/>
      <c r="AI627" s="972" t="str">
        <f>IF(AC627&gt;I627,IF((COUNTIF(AG627:AG637,"NO CUMPLE"))&lt;1,"HABILITADO","RECHAZADO"),"RECHAZADO")</f>
        <v>HABILITADO</v>
      </c>
      <c r="AJ627" s="970" t="s">
        <v>2254</v>
      </c>
    </row>
    <row r="628" spans="1:36" ht="66" x14ac:dyDescent="0.25">
      <c r="A628" s="960"/>
      <c r="B628" s="373">
        <v>2</v>
      </c>
      <c r="C628" s="220" t="str">
        <f>IF(Proponentes!H393="X",Proponentes!$B$392,"")</f>
        <v>UNIÓN TEMPORAL  AHS  2021</v>
      </c>
      <c r="D628" s="374"/>
      <c r="E628" s="375" t="str">
        <f>IF(D628="","",$AO$4)</f>
        <v/>
      </c>
      <c r="F628" s="220" t="str">
        <f>IF(Proponentes!D393&gt;0,Proponentes!D393,"")</f>
        <v>HELAM SEGURIDAD LTDA.</v>
      </c>
      <c r="G628" s="376">
        <f>IF(Proponentes!F393&gt;0,Proponentes!F393,"")</f>
        <v>0.32</v>
      </c>
      <c r="H628" s="965"/>
      <c r="I628" s="967"/>
      <c r="J628" s="389" t="s">
        <v>992</v>
      </c>
      <c r="K628" s="380">
        <v>2</v>
      </c>
      <c r="L628" s="482" t="s">
        <v>993</v>
      </c>
      <c r="M628" s="379" t="s">
        <v>159</v>
      </c>
      <c r="N628" s="380" t="s">
        <v>317</v>
      </c>
      <c r="O628" s="381">
        <v>0.6</v>
      </c>
      <c r="P628" s="382">
        <v>42156</v>
      </c>
      <c r="Q628" s="382">
        <v>42490</v>
      </c>
      <c r="R628" s="383" t="str">
        <f t="shared" si="835"/>
        <v>CUMPLE</v>
      </c>
      <c r="S628" s="379">
        <f t="shared" si="836"/>
        <v>11</v>
      </c>
      <c r="T628" s="384">
        <v>4140150253</v>
      </c>
      <c r="U628" s="375">
        <f t="shared" si="837"/>
        <v>2484090151.7999997</v>
      </c>
      <c r="V628" s="385">
        <f t="shared" si="838"/>
        <v>3855.1876337394269</v>
      </c>
      <c r="W628" s="386">
        <f t="shared" si="839"/>
        <v>3602.9764840344906</v>
      </c>
      <c r="X628" s="375">
        <f t="shared" si="840"/>
        <v>3273397813.1339197</v>
      </c>
      <c r="Y628" s="379" t="s">
        <v>318</v>
      </c>
      <c r="Z628" s="379" t="str">
        <f t="shared" si="841"/>
        <v>CUMPLE</v>
      </c>
      <c r="AA628" s="383" t="str">
        <f t="shared" si="842"/>
        <v>CUMPLE</v>
      </c>
      <c r="AB628" s="387"/>
      <c r="AC628" s="967"/>
      <c r="AD628" s="969"/>
      <c r="AE628" s="383" t="str">
        <f t="shared" si="843"/>
        <v>HELAM SEGURIDAD LTDA.</v>
      </c>
      <c r="AF628" s="388">
        <f>IF(AE628&lt;&gt;"",(SUMIFS($X627:$X649,$M627:$M649,F628,AA627:AA649,"CUMPLE")),"")</f>
        <v>57137103820.386284</v>
      </c>
      <c r="AG628" s="388" t="str">
        <f>IF(AF628&lt;&gt;"",IF(G628&gt;0,(IF(AF628&gt;=($G628*$H627),"CUMPLE","NO CUMPLE")),""),"")</f>
        <v>CUMPLE</v>
      </c>
      <c r="AH628" s="387"/>
      <c r="AI628" s="973"/>
      <c r="AJ628" s="971"/>
    </row>
    <row r="629" spans="1:36" ht="99" x14ac:dyDescent="0.25">
      <c r="A629" s="960"/>
      <c r="B629" s="373">
        <v>3</v>
      </c>
      <c r="C629" s="220" t="str">
        <f>IF(Proponentes!H394="X",Proponentes!$B$392,"")</f>
        <v>UNIÓN TEMPORAL  AHS  2021</v>
      </c>
      <c r="D629" s="374" t="str">
        <f t="shared" si="833"/>
        <v>UNIÓN TEMPORAL  AHS  2021</v>
      </c>
      <c r="E629" s="375">
        <f>IF(D629="","",$AO$5)</f>
        <v>22660325900</v>
      </c>
      <c r="F629" s="220" t="str">
        <f>IF(Proponentes!D394&gt;0,Proponentes!D394,"")</f>
        <v/>
      </c>
      <c r="G629" s="376" t="str">
        <f>IF(Proponentes!F394&gt;0,Proponentes!F394,"")</f>
        <v/>
      </c>
      <c r="H629" s="965"/>
      <c r="I629" s="967"/>
      <c r="J629" s="389" t="s">
        <v>994</v>
      </c>
      <c r="K629" s="378">
        <v>3</v>
      </c>
      <c r="L629" s="427" t="s">
        <v>995</v>
      </c>
      <c r="M629" s="379" t="s">
        <v>157</v>
      </c>
      <c r="N629" s="380" t="s">
        <v>317</v>
      </c>
      <c r="O629" s="381">
        <v>1</v>
      </c>
      <c r="P629" s="382">
        <v>42173</v>
      </c>
      <c r="Q629" s="382">
        <v>42569</v>
      </c>
      <c r="R629" s="383" t="str">
        <f t="shared" si="835"/>
        <v>CUMPLE</v>
      </c>
      <c r="S629" s="379">
        <f t="shared" si="836"/>
        <v>13</v>
      </c>
      <c r="T629" s="384">
        <v>6286499958</v>
      </c>
      <c r="U629" s="375">
        <f t="shared" si="837"/>
        <v>6286499958</v>
      </c>
      <c r="V629" s="385">
        <f t="shared" si="838"/>
        <v>9756.3435368976479</v>
      </c>
      <c r="W629" s="386">
        <f t="shared" si="839"/>
        <v>9118.0714593410739</v>
      </c>
      <c r="X629" s="375">
        <f t="shared" si="840"/>
        <v>8284004990.6693087</v>
      </c>
      <c r="Y629" s="379" t="s">
        <v>318</v>
      </c>
      <c r="Z629" s="379" t="str">
        <f t="shared" si="841"/>
        <v>CUMPLE</v>
      </c>
      <c r="AA629" s="383" t="str">
        <f t="shared" si="842"/>
        <v>CUMPLE</v>
      </c>
      <c r="AB629" s="387"/>
      <c r="AC629" s="967"/>
      <c r="AD629" s="969"/>
      <c r="AE629" s="383" t="str">
        <f t="shared" si="843"/>
        <v/>
      </c>
      <c r="AF629" s="388" t="str">
        <f>IF(AE629&lt;&gt;"",(SUMIFS($X627:$X637,$M627:$M637,F629,AA627:AA637,"CUMPLE")),"")</f>
        <v/>
      </c>
      <c r="AG629" s="388" t="str">
        <f>IF(AF629&lt;&gt;"",IF(G629&gt;0,(IF(AF629&gt;=($G629*$H627),"CUMPLE","NO CUMPLE")),""),"")</f>
        <v/>
      </c>
      <c r="AH629" s="387"/>
      <c r="AI629" s="973"/>
      <c r="AJ629" s="971"/>
    </row>
    <row r="630" spans="1:36" ht="99" x14ac:dyDescent="0.25">
      <c r="A630" s="960"/>
      <c r="B630" s="373">
        <v>4</v>
      </c>
      <c r="C630" s="220" t="str">
        <f>IF(Proponentes!H395="X",Proponentes!$B$392,"")</f>
        <v>UNIÓN TEMPORAL  AHS  2021</v>
      </c>
      <c r="D630" s="374" t="str">
        <f t="shared" si="833"/>
        <v>UNIÓN TEMPORAL  AHS  2021</v>
      </c>
      <c r="E630" s="375">
        <f>IF(D630="","",$AO$6)</f>
        <v>32291205642</v>
      </c>
      <c r="F630" s="220" t="str">
        <f>IF(Proponentes!D395&gt;0,Proponentes!D395,"")</f>
        <v/>
      </c>
      <c r="G630" s="376" t="str">
        <f>IF(Proponentes!F395&gt;0,Proponentes!F395,"")</f>
        <v/>
      </c>
      <c r="H630" s="965"/>
      <c r="I630" s="967"/>
      <c r="J630" s="389" t="s">
        <v>996</v>
      </c>
      <c r="K630" s="380">
        <v>4</v>
      </c>
      <c r="L630" s="427" t="s">
        <v>997</v>
      </c>
      <c r="M630" s="379" t="s">
        <v>157</v>
      </c>
      <c r="N630" s="380" t="s">
        <v>317</v>
      </c>
      <c r="O630" s="381">
        <v>1</v>
      </c>
      <c r="P630" s="382">
        <v>40756</v>
      </c>
      <c r="Q630" s="382">
        <v>41106</v>
      </c>
      <c r="R630" s="383" t="str">
        <f t="shared" si="835"/>
        <v>CUMPLE</v>
      </c>
      <c r="S630" s="379">
        <f t="shared" si="836"/>
        <v>12</v>
      </c>
      <c r="T630" s="384">
        <v>8054490926</v>
      </c>
      <c r="U630" s="375">
        <f t="shared" si="837"/>
        <v>8054490926</v>
      </c>
      <c r="V630" s="385">
        <f t="shared" si="838"/>
        <v>15038.257890216579</v>
      </c>
      <c r="W630" s="386">
        <f t="shared" si="839"/>
        <v>14212.971459325921</v>
      </c>
      <c r="X630" s="375">
        <f t="shared" si="840"/>
        <v>12912854108.055542</v>
      </c>
      <c r="Y630" s="379" t="s">
        <v>318</v>
      </c>
      <c r="Z630" s="379" t="str">
        <f t="shared" si="841"/>
        <v>CUMPLE</v>
      </c>
      <c r="AA630" s="383" t="str">
        <f t="shared" si="842"/>
        <v>CUMPLE</v>
      </c>
      <c r="AB630" s="387"/>
      <c r="AC630" s="967"/>
      <c r="AD630" s="969"/>
      <c r="AE630" s="383" t="str">
        <f t="shared" si="843"/>
        <v/>
      </c>
      <c r="AF630" s="388" t="str">
        <f>IF(AE630&lt;&gt;"",(SUMIFS($X627:$X637,$M627:$M637,F630,AA627:AA637,"CUMPLE")),"")</f>
        <v/>
      </c>
      <c r="AG630" s="388" t="str">
        <f>IF(AF630&lt;&gt;"",IF(G630&gt;0,(IF(AF630&gt;=($G630*$H627),"CUMPLE","NO CUMPLE")),""),"")</f>
        <v/>
      </c>
      <c r="AH630" s="387"/>
      <c r="AI630" s="973"/>
      <c r="AJ630" s="971"/>
    </row>
    <row r="631" spans="1:36" ht="23.25" customHeight="1" x14ac:dyDescent="0.25">
      <c r="A631" s="960"/>
      <c r="B631" s="373">
        <v>5</v>
      </c>
      <c r="C631" s="220" t="str">
        <f>IF(Proponentes!H396="X",Proponentes!$B$392,"")</f>
        <v/>
      </c>
      <c r="D631" s="374" t="str">
        <f t="shared" si="833"/>
        <v/>
      </c>
      <c r="E631" s="375" t="str">
        <f>IF(D631="","",$AO$7)</f>
        <v/>
      </c>
      <c r="F631" s="220" t="str">
        <f>IF(Proponentes!D396&gt;0,Proponentes!D396,"")</f>
        <v/>
      </c>
      <c r="G631" s="376" t="str">
        <f>IF(Proponentes!F396&gt;0,Proponentes!F396,"")</f>
        <v/>
      </c>
      <c r="H631" s="965"/>
      <c r="I631" s="967"/>
      <c r="J631" s="389" t="s">
        <v>998</v>
      </c>
      <c r="K631" s="378">
        <v>5</v>
      </c>
      <c r="L631" s="427" t="s">
        <v>999</v>
      </c>
      <c r="M631" s="379" t="s">
        <v>157</v>
      </c>
      <c r="N631" s="380" t="s">
        <v>317</v>
      </c>
      <c r="O631" s="381">
        <v>1</v>
      </c>
      <c r="P631" s="382">
        <v>42856</v>
      </c>
      <c r="Q631" s="382">
        <v>43511</v>
      </c>
      <c r="R631" s="383" t="str">
        <f t="shared" si="835"/>
        <v>CUMPLE</v>
      </c>
      <c r="S631" s="379">
        <f t="shared" si="836"/>
        <v>22</v>
      </c>
      <c r="T631" s="384">
        <v>4483728000</v>
      </c>
      <c r="U631" s="375">
        <f t="shared" si="837"/>
        <v>4483728000</v>
      </c>
      <c r="V631" s="385">
        <f t="shared" si="838"/>
        <v>6077.8428584402964</v>
      </c>
      <c r="W631" s="386">
        <f t="shared" si="839"/>
        <v>5414.3718995889467</v>
      </c>
      <c r="X631" s="375">
        <f t="shared" si="840"/>
        <v>4919097644.4459476</v>
      </c>
      <c r="Y631" s="379" t="s">
        <v>318</v>
      </c>
      <c r="Z631" s="379" t="str">
        <f t="shared" si="841"/>
        <v>CUMPLE</v>
      </c>
      <c r="AA631" s="383" t="str">
        <f t="shared" si="842"/>
        <v>CUMPLE</v>
      </c>
      <c r="AB631" s="387"/>
      <c r="AC631" s="967"/>
      <c r="AD631" s="969"/>
      <c r="AE631" s="383" t="str">
        <f t="shared" si="843"/>
        <v/>
      </c>
      <c r="AF631" s="388" t="str">
        <f>IF(AE631&lt;&gt;"",(SUMIFS($X631:$X650,$M631:$M650,F631,AA631:AA650,"CUMPLE")),"")</f>
        <v/>
      </c>
      <c r="AG631" s="388" t="str">
        <f>IF(AF631&lt;&gt;"",IF(G631&gt;0,(IF(AF631&gt;=($G631*$H627),"CUMPLE","NO CUMPLE")),""),"")</f>
        <v/>
      </c>
      <c r="AH631" s="387"/>
      <c r="AI631" s="973"/>
      <c r="AJ631" s="971"/>
    </row>
    <row r="632" spans="1:36" ht="99" x14ac:dyDescent="0.25">
      <c r="A632" s="960"/>
      <c r="B632" s="373">
        <v>6</v>
      </c>
      <c r="C632" s="220" t="str">
        <f>IF(Proponentes!H397="X",Proponentes!$B$392,"")</f>
        <v>UNIÓN TEMPORAL  AHS  2021</v>
      </c>
      <c r="D632" s="374" t="str">
        <f t="shared" si="833"/>
        <v>UNIÓN TEMPORAL  AHS  2021</v>
      </c>
      <c r="E632" s="375">
        <f>IF(D632="","",$AO$8)</f>
        <v>26104086008</v>
      </c>
      <c r="F632" s="220" t="str">
        <f>IF(Proponentes!D397&gt;0,Proponentes!D397,"")</f>
        <v/>
      </c>
      <c r="G632" s="376" t="str">
        <f>IF(Proponentes!F397&gt;0,Proponentes!F397,"")</f>
        <v/>
      </c>
      <c r="H632" s="965"/>
      <c r="I632" s="967"/>
      <c r="J632" s="389" t="s">
        <v>1000</v>
      </c>
      <c r="K632" s="380">
        <v>6</v>
      </c>
      <c r="L632" s="427" t="s">
        <v>2240</v>
      </c>
      <c r="M632" s="379" t="s">
        <v>157</v>
      </c>
      <c r="N632" s="380" t="s">
        <v>317</v>
      </c>
      <c r="O632" s="381">
        <v>0.5</v>
      </c>
      <c r="P632" s="382">
        <v>43252</v>
      </c>
      <c r="Q632" s="382">
        <v>43616</v>
      </c>
      <c r="R632" s="383" t="str">
        <f t="shared" si="835"/>
        <v>CUMPLE</v>
      </c>
      <c r="S632" s="379">
        <f t="shared" si="836"/>
        <v>12</v>
      </c>
      <c r="T632" s="384">
        <v>5762984522</v>
      </c>
      <c r="U632" s="375">
        <f t="shared" si="837"/>
        <v>2881492261</v>
      </c>
      <c r="V632" s="385">
        <f t="shared" si="838"/>
        <v>3688.3478627621148</v>
      </c>
      <c r="W632" s="386">
        <f t="shared" si="839"/>
        <v>3479.5756403692235</v>
      </c>
      <c r="X632" s="375">
        <f t="shared" si="840"/>
        <v>3161284938.2420893</v>
      </c>
      <c r="Y632" s="379" t="s">
        <v>318</v>
      </c>
      <c r="Z632" s="379" t="str">
        <f t="shared" si="841"/>
        <v>CUMPLE</v>
      </c>
      <c r="AA632" s="383" t="str">
        <f t="shared" si="842"/>
        <v>CUMPLE</v>
      </c>
      <c r="AB632" s="387"/>
      <c r="AC632" s="967"/>
      <c r="AD632" s="969"/>
      <c r="AE632" s="383" t="str">
        <f t="shared" si="843"/>
        <v/>
      </c>
      <c r="AF632" s="388" t="str">
        <f>IF(AE632&lt;&gt;"",(SUMIFS($X632:$X650,$M632:$M650,F632,AA632:AA650,"CUMPLE")),"")</f>
        <v/>
      </c>
      <c r="AG632" s="388" t="str">
        <f>IF(AF632&lt;&gt;"",IF(G632&gt;0,(IF(AF632&gt;=($G632*$H627),"CUMPLE","NO CUMPLE")),""),"")</f>
        <v/>
      </c>
      <c r="AH632" s="387"/>
      <c r="AI632" s="973"/>
      <c r="AJ632" s="971"/>
    </row>
    <row r="633" spans="1:36" ht="54.75" customHeight="1" x14ac:dyDescent="0.25">
      <c r="A633" s="960"/>
      <c r="B633" s="373">
        <v>7</v>
      </c>
      <c r="C633" s="220" t="str">
        <f>IF(Proponentes!H398="X",Proponentes!$B$392,"")</f>
        <v/>
      </c>
      <c r="D633" s="374" t="str">
        <f t="shared" si="833"/>
        <v/>
      </c>
      <c r="E633" s="375" t="str">
        <f>IF(D633="","",$AO$9)</f>
        <v/>
      </c>
      <c r="F633" s="220" t="str">
        <f>IF(Proponentes!D398&gt;0,Proponentes!D398,"")</f>
        <v/>
      </c>
      <c r="G633" s="376" t="str">
        <f>IF(Proponentes!F398&gt;0,Proponentes!F398,"")</f>
        <v/>
      </c>
      <c r="H633" s="965"/>
      <c r="I633" s="967"/>
      <c r="J633" s="389" t="s">
        <v>1001</v>
      </c>
      <c r="K633" s="378">
        <v>7</v>
      </c>
      <c r="L633" s="380" t="s">
        <v>1002</v>
      </c>
      <c r="M633" s="379" t="s">
        <v>157</v>
      </c>
      <c r="N633" s="380" t="s">
        <v>317</v>
      </c>
      <c r="O633" s="381">
        <v>0.6</v>
      </c>
      <c r="P633" s="382">
        <v>41795</v>
      </c>
      <c r="Q633" s="382">
        <v>42113</v>
      </c>
      <c r="R633" s="383" t="str">
        <f t="shared" si="835"/>
        <v>CUMPLE</v>
      </c>
      <c r="S633" s="379">
        <f t="shared" si="836"/>
        <v>11</v>
      </c>
      <c r="T633" s="391">
        <v>9732427859</v>
      </c>
      <c r="U633" s="375">
        <f>IF(T633&gt;0,T633*O633,"")</f>
        <v>5839456715.3999996</v>
      </c>
      <c r="V633" s="385">
        <f t="shared" si="838"/>
        <v>9479.6375250000001</v>
      </c>
      <c r="W633" s="386">
        <f t="shared" si="839"/>
        <v>9062.5540706137963</v>
      </c>
      <c r="X633" s="375">
        <f t="shared" si="840"/>
        <v>8233565999.5584698</v>
      </c>
      <c r="Y633" s="379" t="s">
        <v>318</v>
      </c>
      <c r="Z633" s="379" t="str">
        <f t="shared" si="841"/>
        <v>CUMPLE</v>
      </c>
      <c r="AA633" s="383" t="str">
        <f t="shared" si="842"/>
        <v>CUMPLE</v>
      </c>
      <c r="AB633" s="387"/>
      <c r="AC633" s="967"/>
      <c r="AD633" s="969"/>
      <c r="AE633" s="383" t="str">
        <f t="shared" si="843"/>
        <v/>
      </c>
      <c r="AF633" s="388" t="str">
        <f>IF(AE633&lt;&gt;"",(SUMIFS($X633:$X650,$M633:$M650,F633,AA633:AA650,"CUMPLE")),"")</f>
        <v/>
      </c>
      <c r="AG633" s="388" t="str">
        <f>IF(AF633&lt;&gt;"",IF(G633&gt;0,(IF(AF633&gt;=($G633*$H627),"CUMPLE","NO CUMPLE")),""),"")</f>
        <v/>
      </c>
      <c r="AH633" s="387"/>
      <c r="AI633" s="973"/>
      <c r="AJ633" s="971"/>
    </row>
    <row r="634" spans="1:36" ht="49.5" customHeight="1" x14ac:dyDescent="0.25">
      <c r="A634" s="960"/>
      <c r="B634" s="373">
        <v>8</v>
      </c>
      <c r="C634" s="220" t="str">
        <f>IF(Proponentes!H399="X",Proponentes!$B$392,"")</f>
        <v/>
      </c>
      <c r="D634" s="374" t="str">
        <f t="shared" si="833"/>
        <v/>
      </c>
      <c r="E634" s="375" t="str">
        <f>IF(D634="","",$AO$10)</f>
        <v/>
      </c>
      <c r="F634" s="220"/>
      <c r="G634" s="376"/>
      <c r="H634" s="965"/>
      <c r="I634" s="967"/>
      <c r="J634" s="389" t="s">
        <v>1001</v>
      </c>
      <c r="K634" s="380">
        <v>8</v>
      </c>
      <c r="L634" s="380" t="s">
        <v>1002</v>
      </c>
      <c r="M634" s="379" t="s">
        <v>159</v>
      </c>
      <c r="N634" s="380" t="s">
        <v>317</v>
      </c>
      <c r="O634" s="381">
        <v>0.4</v>
      </c>
      <c r="P634" s="382">
        <v>41795</v>
      </c>
      <c r="Q634" s="382">
        <v>42113</v>
      </c>
      <c r="R634" s="383" t="s">
        <v>487</v>
      </c>
      <c r="S634" s="379">
        <f>IF(P634&gt;0,ROUND(((YEAR(Q634)-YEAR($P634))*12)+(MONTH(Q634)-MONTH($P634))+((DAY(Q634)-DAY($P634)+1)/30),0),"")</f>
        <v>11</v>
      </c>
      <c r="T634" s="391">
        <v>9732427859</v>
      </c>
      <c r="U634" s="375">
        <f>IF(T634&gt;0,T634*O634,"")</f>
        <v>3892971143.6000004</v>
      </c>
      <c r="V634" s="385">
        <f>IFERROR(U634/VLOOKUP(YEAR(P634),$AQ$2:$AR$11,2,FALSE),"")</f>
        <v>6319.758350000001</v>
      </c>
      <c r="W634" s="386">
        <f>IF(R634="CUMPLE",IFERROR(U634/VLOOKUP(YEAR(Q634),$AQ$3:$AR$13,2,FALSE),""),"")</f>
        <v>6041.7027137425321</v>
      </c>
      <c r="X634" s="375">
        <f>IFERROR(W634*$AR$13,"")</f>
        <v>5489043999.7056475</v>
      </c>
      <c r="Y634" s="379" t="s">
        <v>318</v>
      </c>
      <c r="Z634" s="379" t="str">
        <f t="shared" si="841"/>
        <v>CUMPLE</v>
      </c>
      <c r="AA634" s="383" t="str">
        <f t="shared" si="842"/>
        <v>CUMPLE</v>
      </c>
      <c r="AB634" s="387"/>
      <c r="AC634" s="967"/>
      <c r="AD634" s="969"/>
      <c r="AE634" s="383"/>
      <c r="AF634" s="388"/>
      <c r="AG634" s="388" t="str">
        <f>IF(AF634&lt;&gt;"",IF(G634&gt;0,(IF(AF634&gt;=($G634*$H627),"CUMPLE","NO CUMPLE")),""),"")</f>
        <v/>
      </c>
      <c r="AH634" s="387"/>
      <c r="AI634" s="973"/>
      <c r="AJ634" s="971"/>
    </row>
    <row r="635" spans="1:36" ht="99" x14ac:dyDescent="0.25">
      <c r="A635" s="960"/>
      <c r="B635" s="373">
        <v>9</v>
      </c>
      <c r="C635" s="220" t="str">
        <f>IF(Proponentes!H400="X",Proponentes!$B$392,"")</f>
        <v>UNIÓN TEMPORAL  AHS  2021</v>
      </c>
      <c r="D635" s="374" t="str">
        <f t="shared" si="833"/>
        <v>UNIÓN TEMPORAL  AHS  2021</v>
      </c>
      <c r="E635" s="375">
        <f>IF(D635="","",$AO$11)</f>
        <v>24629524096</v>
      </c>
      <c r="F635" s="220"/>
      <c r="G635" s="376"/>
      <c r="H635" s="965"/>
      <c r="I635" s="967"/>
      <c r="J635" s="389" t="s">
        <v>1003</v>
      </c>
      <c r="K635" s="378">
        <v>9</v>
      </c>
      <c r="L635" s="380" t="s">
        <v>1004</v>
      </c>
      <c r="M635" s="379" t="s">
        <v>157</v>
      </c>
      <c r="N635" s="380" t="s">
        <v>317</v>
      </c>
      <c r="O635" s="381">
        <v>0.6</v>
      </c>
      <c r="P635" s="382">
        <v>41990</v>
      </c>
      <c r="Q635" s="382">
        <v>42724</v>
      </c>
      <c r="R635" s="383" t="str">
        <f t="shared" si="835"/>
        <v>CUMPLE</v>
      </c>
      <c r="S635" s="383"/>
      <c r="T635" s="391">
        <v>12121033127</v>
      </c>
      <c r="U635" s="375">
        <f t="shared" si="837"/>
        <v>7272619876.1999998</v>
      </c>
      <c r="V635" s="392"/>
      <c r="W635" s="386">
        <f t="shared" si="839"/>
        <v>10548.360482119935</v>
      </c>
      <c r="X635" s="375">
        <f t="shared" si="840"/>
        <v>9583459755.3784962</v>
      </c>
      <c r="Y635" s="379" t="s">
        <v>318</v>
      </c>
      <c r="Z635" s="379" t="str">
        <f t="shared" si="841"/>
        <v>CUMPLE</v>
      </c>
      <c r="AA635" s="383" t="str">
        <f t="shared" si="842"/>
        <v>CUMPLE</v>
      </c>
      <c r="AB635" s="387"/>
      <c r="AC635" s="967"/>
      <c r="AD635" s="969"/>
      <c r="AE635" s="383"/>
      <c r="AF635" s="388"/>
      <c r="AG635" s="388" t="str">
        <f>IF(AF635&lt;&gt;"",IF(G635&gt;0,(IF(AF635&gt;=($G635*$H627),"CUMPLE","NO CUMPLE")),""),"")</f>
        <v/>
      </c>
      <c r="AH635" s="393"/>
      <c r="AI635" s="973"/>
      <c r="AJ635" s="971"/>
    </row>
    <row r="636" spans="1:36" ht="49.5" x14ac:dyDescent="0.25">
      <c r="A636" s="960"/>
      <c r="B636" s="373">
        <v>10</v>
      </c>
      <c r="C636" s="220" t="str">
        <f>IF(Proponentes!H401="X",Proponentes!$B$392,"")</f>
        <v>UNIÓN TEMPORAL  AHS  2021</v>
      </c>
      <c r="D636" s="374" t="str">
        <f t="shared" si="833"/>
        <v>UNIÓN TEMPORAL  AHS  2021</v>
      </c>
      <c r="E636" s="375">
        <f>IF(D636="","",$AO$12)</f>
        <v>25460574021</v>
      </c>
      <c r="F636" s="220"/>
      <c r="G636" s="376"/>
      <c r="H636" s="965"/>
      <c r="I636" s="967"/>
      <c r="J636" s="389" t="s">
        <v>1003</v>
      </c>
      <c r="K636" s="380">
        <v>10</v>
      </c>
      <c r="L636" s="380" t="s">
        <v>1004</v>
      </c>
      <c r="M636" s="379" t="s">
        <v>159</v>
      </c>
      <c r="N636" s="380" t="s">
        <v>317</v>
      </c>
      <c r="O636" s="381">
        <v>0.4</v>
      </c>
      <c r="P636" s="382">
        <v>41990</v>
      </c>
      <c r="Q636" s="382">
        <v>42724</v>
      </c>
      <c r="R636" s="383" t="str">
        <f t="shared" si="835"/>
        <v>CUMPLE</v>
      </c>
      <c r="S636" s="383"/>
      <c r="T636" s="391">
        <v>12121033127</v>
      </c>
      <c r="U636" s="375">
        <f t="shared" si="837"/>
        <v>4848413250.8000002</v>
      </c>
      <c r="V636" s="392"/>
      <c r="W636" s="386">
        <f t="shared" si="839"/>
        <v>7032.2403214132901</v>
      </c>
      <c r="X636" s="375">
        <f t="shared" si="840"/>
        <v>6388973170.2523308</v>
      </c>
      <c r="Y636" s="379" t="s">
        <v>318</v>
      </c>
      <c r="Z636" s="379" t="str">
        <f t="shared" si="841"/>
        <v>CUMPLE</v>
      </c>
      <c r="AA636" s="383" t="str">
        <f t="shared" si="842"/>
        <v>CUMPLE</v>
      </c>
      <c r="AB636" s="387"/>
      <c r="AC636" s="967"/>
      <c r="AD636" s="969"/>
      <c r="AE636" s="383"/>
      <c r="AF636" s="388"/>
      <c r="AG636" s="388" t="str">
        <f>IF(AF636&lt;&gt;"",IF(G636&gt;0,(IF(AF636&gt;=($G636*$H627),"CUMPLE","NO CUMPLE")),""),"")</f>
        <v/>
      </c>
      <c r="AH636" s="393"/>
      <c r="AI636" s="973"/>
      <c r="AJ636" s="971"/>
    </row>
    <row r="637" spans="1:36" ht="45" customHeight="1" x14ac:dyDescent="0.25">
      <c r="A637" s="960"/>
      <c r="B637" s="373">
        <v>11</v>
      </c>
      <c r="C637" s="220" t="str">
        <f>IF(Proponentes!H402="X",Proponentes!$B$392,"")</f>
        <v/>
      </c>
      <c r="D637" s="374" t="str">
        <f t="shared" si="833"/>
        <v/>
      </c>
      <c r="E637" s="375" t="str">
        <f>IF(D637="","",$AO$13)</f>
        <v/>
      </c>
      <c r="F637" s="220" t="str">
        <f>IF(Proponentes!D402&gt;0,Proponentes!D402,"")</f>
        <v/>
      </c>
      <c r="G637" s="376" t="str">
        <f>IF(Proponentes!F402&gt;0,Proponentes!F402,"")</f>
        <v/>
      </c>
      <c r="H637" s="965"/>
      <c r="I637" s="967"/>
      <c r="J637" s="389" t="s">
        <v>1005</v>
      </c>
      <c r="K637" s="378">
        <v>11</v>
      </c>
      <c r="L637" s="377" t="s">
        <v>1006</v>
      </c>
      <c r="M637" s="379" t="s">
        <v>157</v>
      </c>
      <c r="N637" s="380" t="s">
        <v>317</v>
      </c>
      <c r="O637" s="381">
        <v>0.7</v>
      </c>
      <c r="P637" s="382">
        <v>41944</v>
      </c>
      <c r="Q637" s="382">
        <v>42916</v>
      </c>
      <c r="R637" s="383" t="str">
        <f t="shared" si="835"/>
        <v>CUMPLE</v>
      </c>
      <c r="S637" s="383">
        <f t="shared" ref="S637:S649" si="844">IF(P637&gt;0,ROUND(((YEAR(Q637)-YEAR($P637))*12)+(MONTH(Q637)-MONTH($P637))+((DAY(Q637)-DAY($P637)+1)/30),0),"")</f>
        <v>32</v>
      </c>
      <c r="T637" s="391">
        <v>3806260209</v>
      </c>
      <c r="U637" s="375">
        <f t="shared" si="837"/>
        <v>2664382146.2999997</v>
      </c>
      <c r="V637" s="392">
        <f t="shared" ref="V637:V649" si="845">IFERROR(U637/VLOOKUP(YEAR(P637),$AQ$2:$AR$11,2,FALSE),"")</f>
        <v>4325.2956920454544</v>
      </c>
      <c r="W637" s="386">
        <f t="shared" si="839"/>
        <v>3611.6588695936243</v>
      </c>
      <c r="X637" s="375">
        <f t="shared" si="840"/>
        <v>3281285986.1564174</v>
      </c>
      <c r="Y637" s="379" t="s">
        <v>318</v>
      </c>
      <c r="Z637" s="379" t="str">
        <f t="shared" si="841"/>
        <v>CUMPLE</v>
      </c>
      <c r="AA637" s="383" t="str">
        <f t="shared" si="842"/>
        <v>CUMPLE</v>
      </c>
      <c r="AB637" s="387"/>
      <c r="AC637" s="967"/>
      <c r="AD637" s="969"/>
      <c r="AE637" s="383" t="str">
        <f t="shared" ref="AE637:AE649" si="846">IF(F637&lt;&gt;"",F637,"")</f>
        <v/>
      </c>
      <c r="AF637" s="388" t="str">
        <f>IF(AE637&lt;&gt;"",(SUMIFS($X637:$X650,$M637:$M650,F637,AA637:AA650,"CUMPLE")),"")</f>
        <v/>
      </c>
      <c r="AG637" s="388" t="str">
        <f>IF(AF637&lt;&gt;"",IF(G637&gt;0,(IF(AF637&gt;=($G637*$H627),"CUMPLE","NO CUMPLE")),""),"")</f>
        <v/>
      </c>
      <c r="AH637" s="393"/>
      <c r="AI637" s="973"/>
      <c r="AJ637" s="971"/>
    </row>
    <row r="638" spans="1:36" ht="57.75" customHeight="1" x14ac:dyDescent="0.25">
      <c r="A638" s="960"/>
      <c r="B638" s="373">
        <v>12</v>
      </c>
      <c r="C638" s="220" t="str">
        <f>IF(Proponentes!H403="X",Proponentes!$B$392,"")</f>
        <v/>
      </c>
      <c r="D638" s="374" t="str">
        <f t="shared" si="833"/>
        <v/>
      </c>
      <c r="E638" s="375" t="str">
        <f>IF(D638="","",$AO$14)</f>
        <v/>
      </c>
      <c r="F638" s="220" t="str">
        <f>IF(Proponentes!D403&gt;0,Proponentes!D403,"")</f>
        <v/>
      </c>
      <c r="G638" s="376" t="str">
        <f>IF(Proponentes!F403&gt;0,Proponentes!F403,"")</f>
        <v/>
      </c>
      <c r="H638" s="965"/>
      <c r="I638" s="967"/>
      <c r="J638" s="389" t="s">
        <v>1007</v>
      </c>
      <c r="K638" s="380">
        <v>12</v>
      </c>
      <c r="L638" s="380" t="s">
        <v>1008</v>
      </c>
      <c r="M638" s="379" t="s">
        <v>157</v>
      </c>
      <c r="N638" s="380" t="s">
        <v>317</v>
      </c>
      <c r="O638" s="381">
        <v>1</v>
      </c>
      <c r="P638" s="382">
        <v>42846</v>
      </c>
      <c r="Q638" s="382">
        <v>43215</v>
      </c>
      <c r="R638" s="383" t="str">
        <f t="shared" si="835"/>
        <v>CUMPLE</v>
      </c>
      <c r="S638" s="383">
        <f t="shared" si="844"/>
        <v>12</v>
      </c>
      <c r="T638" s="391">
        <v>19090346209</v>
      </c>
      <c r="U638" s="375">
        <f t="shared" si="837"/>
        <v>19090346209</v>
      </c>
      <c r="V638" s="392">
        <f t="shared" si="845"/>
        <v>25877.601043489576</v>
      </c>
      <c r="W638" s="386">
        <f t="shared" si="839"/>
        <v>24435.893371068119</v>
      </c>
      <c r="X638" s="375">
        <f t="shared" si="840"/>
        <v>22200644460.843033</v>
      </c>
      <c r="Y638" s="379" t="s">
        <v>318</v>
      </c>
      <c r="Z638" s="379" t="str">
        <f t="shared" si="841"/>
        <v>CUMPLE</v>
      </c>
      <c r="AA638" s="383" t="str">
        <f t="shared" si="842"/>
        <v>CUMPLE</v>
      </c>
      <c r="AB638" s="387"/>
      <c r="AC638" s="967"/>
      <c r="AD638" s="969"/>
      <c r="AE638" s="383" t="str">
        <f t="shared" si="846"/>
        <v/>
      </c>
      <c r="AF638" s="388" t="str">
        <f>IF(AE638&lt;&gt;"",(SUMIFS($X638:$X650,$M638:$M650,F638,AA638:AA650,"CUMPLE")),"")</f>
        <v/>
      </c>
      <c r="AG638" s="388" t="str">
        <f>IF(AF638&lt;&gt;"",IF(G638&gt;0,(IF(AF638&gt;=($G638*$H627),"CUMPLE","NO CUMPLE")),""),"")</f>
        <v/>
      </c>
      <c r="AH638" s="393"/>
      <c r="AI638" s="973"/>
      <c r="AJ638" s="971"/>
    </row>
    <row r="639" spans="1:36" ht="51" customHeight="1" x14ac:dyDescent="0.25">
      <c r="A639" s="960"/>
      <c r="B639" s="373"/>
      <c r="C639" s="220"/>
      <c r="D639" s="374"/>
      <c r="E639" s="375"/>
      <c r="F639" s="220"/>
      <c r="G639" s="376"/>
      <c r="H639" s="965"/>
      <c r="I639" s="967"/>
      <c r="J639" s="389" t="s">
        <v>1009</v>
      </c>
      <c r="K639" s="378">
        <v>13</v>
      </c>
      <c r="L639" s="380" t="s">
        <v>1010</v>
      </c>
      <c r="M639" s="379" t="s">
        <v>157</v>
      </c>
      <c r="N639" s="380" t="s">
        <v>317</v>
      </c>
      <c r="O639" s="381">
        <v>1</v>
      </c>
      <c r="P639" s="382">
        <v>42552</v>
      </c>
      <c r="Q639" s="382">
        <v>43616</v>
      </c>
      <c r="R639" s="383" t="str">
        <f t="shared" si="835"/>
        <v>CUMPLE</v>
      </c>
      <c r="S639" s="383">
        <f t="shared" si="844"/>
        <v>35</v>
      </c>
      <c r="T639" s="391">
        <v>13857429684</v>
      </c>
      <c r="U639" s="375">
        <f t="shared" si="837"/>
        <v>13857429684</v>
      </c>
      <c r="V639" s="392">
        <f t="shared" si="845"/>
        <v>20099.106807550892</v>
      </c>
      <c r="W639" s="386">
        <f t="shared" si="839"/>
        <v>16733.68185616508</v>
      </c>
      <c r="X639" s="375">
        <f t="shared" si="840"/>
        <v>15202985042.054235</v>
      </c>
      <c r="Y639" s="379" t="s">
        <v>318</v>
      </c>
      <c r="Z639" s="379" t="str">
        <f t="shared" si="841"/>
        <v>CUMPLE</v>
      </c>
      <c r="AA639" s="383" t="str">
        <f t="shared" si="842"/>
        <v>CUMPLE</v>
      </c>
      <c r="AB639" s="387"/>
      <c r="AC639" s="967"/>
      <c r="AD639" s="969"/>
      <c r="AE639" s="383" t="str">
        <f t="shared" si="846"/>
        <v/>
      </c>
      <c r="AF639" s="388" t="str">
        <f>IF(AE639&lt;&gt;"",(SUMIFS($X639:$X640,$M639:$M640,F639,AA639:AA640,"CUMPLE")),"")</f>
        <v/>
      </c>
      <c r="AG639" s="388" t="str">
        <f>IF(AF639&lt;&gt;"",IF(G639&gt;0,(IF(AF639&gt;=($G639*$H592),"CUMPLE","NO CUMPLE")),""),"")</f>
        <v/>
      </c>
      <c r="AH639" s="393"/>
      <c r="AI639" s="421"/>
      <c r="AJ639" s="422"/>
    </row>
    <row r="640" spans="1:36" ht="48.75" customHeight="1" x14ac:dyDescent="0.25">
      <c r="A640" s="960"/>
      <c r="B640" s="373"/>
      <c r="C640" s="220"/>
      <c r="D640" s="374"/>
      <c r="E640" s="375"/>
      <c r="F640" s="220" t="str">
        <f>IF(Proponentes!D441&gt;0,Proponentes!D441,"")</f>
        <v/>
      </c>
      <c r="G640" s="376" t="str">
        <f>IF(Proponentes!F441&gt;0,Proponentes!F441,"")</f>
        <v/>
      </c>
      <c r="H640" s="965"/>
      <c r="I640" s="967"/>
      <c r="J640" s="389" t="s">
        <v>1011</v>
      </c>
      <c r="K640" s="380">
        <v>14</v>
      </c>
      <c r="L640" s="380" t="s">
        <v>1012</v>
      </c>
      <c r="M640" s="379" t="s">
        <v>157</v>
      </c>
      <c r="N640" s="380" t="s">
        <v>317</v>
      </c>
      <c r="O640" s="381">
        <v>0.6</v>
      </c>
      <c r="P640" s="382">
        <v>41483</v>
      </c>
      <c r="Q640" s="382">
        <v>41989</v>
      </c>
      <c r="R640" s="383" t="str">
        <f t="shared" si="835"/>
        <v>CUMPLE</v>
      </c>
      <c r="S640" s="383">
        <f t="shared" si="844"/>
        <v>17</v>
      </c>
      <c r="T640" s="391">
        <v>5902625863</v>
      </c>
      <c r="U640" s="375">
        <f t="shared" si="837"/>
        <v>3541575517.7999997</v>
      </c>
      <c r="V640" s="392">
        <f t="shared" si="845"/>
        <v>6007.7616926208648</v>
      </c>
      <c r="W640" s="386">
        <f t="shared" si="839"/>
        <v>5749.31090551948</v>
      </c>
      <c r="X640" s="375">
        <f t="shared" si="840"/>
        <v>5223398439.7479916</v>
      </c>
      <c r="Y640" s="379" t="s">
        <v>318</v>
      </c>
      <c r="Z640" s="379" t="str">
        <f t="shared" si="841"/>
        <v>CUMPLE</v>
      </c>
      <c r="AA640" s="383" t="str">
        <f t="shared" si="842"/>
        <v>CUMPLE</v>
      </c>
      <c r="AB640" s="387"/>
      <c r="AC640" s="967"/>
      <c r="AD640" s="969"/>
      <c r="AE640" s="383" t="str">
        <f t="shared" si="846"/>
        <v/>
      </c>
      <c r="AF640" s="388" t="str">
        <f>IF(AE640&lt;&gt;"",(SUMIFS($X640:$X642,$M640:$M642,F640,AA640:AA642,"CUMPLE")),"")</f>
        <v/>
      </c>
      <c r="AG640" s="388" t="str">
        <f>IF(AF640&lt;&gt;"",IF(G640&gt;0,(IF(AF640&gt;=($G640*$H593),"CUMPLE","NO CUMPLE")),""),"")</f>
        <v/>
      </c>
      <c r="AH640" s="393"/>
      <c r="AI640" s="421"/>
      <c r="AJ640" s="422"/>
    </row>
    <row r="641" spans="1:44" ht="49.5" customHeight="1" x14ac:dyDescent="0.25">
      <c r="A641" s="960"/>
      <c r="B641" s="373"/>
      <c r="C641" s="220"/>
      <c r="D641" s="374"/>
      <c r="E641" s="375"/>
      <c r="F641" s="220" t="str">
        <f>IF(Proponentes!D442&gt;0,Proponentes!D442,"")</f>
        <v/>
      </c>
      <c r="G641" s="376" t="str">
        <f>IF(Proponentes!F442&gt;0,Proponentes!F442,"")</f>
        <v/>
      </c>
      <c r="H641" s="965"/>
      <c r="I641" s="967"/>
      <c r="J641" s="389" t="s">
        <v>1011</v>
      </c>
      <c r="K641" s="378">
        <v>15</v>
      </c>
      <c r="L641" s="380" t="s">
        <v>1012</v>
      </c>
      <c r="M641" s="379" t="s">
        <v>159</v>
      </c>
      <c r="N641" s="380" t="s">
        <v>317</v>
      </c>
      <c r="O641" s="381">
        <v>0.4</v>
      </c>
      <c r="P641" s="382">
        <v>41483</v>
      </c>
      <c r="Q641" s="382">
        <v>41989</v>
      </c>
      <c r="R641" s="383" t="str">
        <f t="shared" si="835"/>
        <v>CUMPLE</v>
      </c>
      <c r="S641" s="383">
        <f t="shared" si="844"/>
        <v>17</v>
      </c>
      <c r="T641" s="391">
        <v>5902625863</v>
      </c>
      <c r="U641" s="375">
        <f t="shared" si="837"/>
        <v>2361050345.2000003</v>
      </c>
      <c r="V641" s="392">
        <f t="shared" si="845"/>
        <v>4005.1744617472441</v>
      </c>
      <c r="W641" s="386">
        <f t="shared" si="839"/>
        <v>3832.8739370129874</v>
      </c>
      <c r="X641" s="375">
        <f t="shared" si="840"/>
        <v>3482265626.4986615</v>
      </c>
      <c r="Y641" s="379" t="s">
        <v>318</v>
      </c>
      <c r="Z641" s="379" t="str">
        <f t="shared" si="841"/>
        <v>CUMPLE</v>
      </c>
      <c r="AA641" s="383" t="str">
        <f t="shared" si="842"/>
        <v>CUMPLE</v>
      </c>
      <c r="AB641" s="387"/>
      <c r="AC641" s="967"/>
      <c r="AD641" s="969"/>
      <c r="AE641" s="383" t="str">
        <f t="shared" si="846"/>
        <v/>
      </c>
      <c r="AF641" s="388" t="str">
        <f>IF(AE641&lt;&gt;"",(SUMIFS($X641:$X642,$M641:$M642,F641,AA641:AA642,"CUMPLE")),"")</f>
        <v/>
      </c>
      <c r="AG641" s="388" t="str">
        <f>IF(AF641&lt;&gt;"",IF(G641&gt;0,(IF(AF641&gt;=($G641*$H594),"CUMPLE","NO CUMPLE")),""),"")</f>
        <v/>
      </c>
      <c r="AH641" s="393"/>
      <c r="AI641" s="421"/>
      <c r="AJ641" s="422"/>
    </row>
    <row r="642" spans="1:44" ht="55.5" customHeight="1" x14ac:dyDescent="0.25">
      <c r="A642" s="960"/>
      <c r="B642" s="373"/>
      <c r="C642" s="220"/>
      <c r="D642" s="374"/>
      <c r="E642" s="375"/>
      <c r="F642" s="220" t="str">
        <f>IF(Proponentes!D443&gt;0,Proponentes!D443,"")</f>
        <v/>
      </c>
      <c r="G642" s="376" t="str">
        <f>IF(Proponentes!F443&gt;0,Proponentes!F443,"")</f>
        <v/>
      </c>
      <c r="H642" s="965"/>
      <c r="I642" s="967"/>
      <c r="J642" s="389" t="s">
        <v>1013</v>
      </c>
      <c r="K642" s="380">
        <v>16</v>
      </c>
      <c r="L642" s="380" t="s">
        <v>1014</v>
      </c>
      <c r="M642" s="379" t="s">
        <v>159</v>
      </c>
      <c r="N642" s="380" t="s">
        <v>317</v>
      </c>
      <c r="O642" s="381">
        <v>0.4</v>
      </c>
      <c r="P642" s="382">
        <v>41974</v>
      </c>
      <c r="Q642" s="382">
        <v>42551</v>
      </c>
      <c r="R642" s="383" t="str">
        <f t="shared" si="835"/>
        <v>CUMPLE</v>
      </c>
      <c r="S642" s="383">
        <f t="shared" si="844"/>
        <v>19</v>
      </c>
      <c r="T642" s="391">
        <v>5856198370</v>
      </c>
      <c r="U642" s="375">
        <f t="shared" si="837"/>
        <v>2342479348</v>
      </c>
      <c r="V642" s="392">
        <f t="shared" si="845"/>
        <v>3802.7262142857144</v>
      </c>
      <c r="W642" s="386">
        <f t="shared" si="839"/>
        <v>3397.5812025440382</v>
      </c>
      <c r="X642" s="375">
        <f t="shared" si="840"/>
        <v>3086790859.6225247</v>
      </c>
      <c r="Y642" s="379" t="s">
        <v>318</v>
      </c>
      <c r="Z642" s="379" t="str">
        <f t="shared" si="841"/>
        <v>CUMPLE</v>
      </c>
      <c r="AA642" s="383" t="str">
        <f t="shared" si="842"/>
        <v>CUMPLE</v>
      </c>
      <c r="AB642" s="387"/>
      <c r="AC642" s="967"/>
      <c r="AD642" s="969"/>
      <c r="AE642" s="383" t="str">
        <f t="shared" si="846"/>
        <v/>
      </c>
      <c r="AF642" s="388" t="str">
        <f>IF(AE642&lt;&gt;"",(SUMIFS($X642:$X650,$M642:$M650,F642,AA642:AA650,"CUMPLE")),"")</f>
        <v/>
      </c>
      <c r="AG642" s="388" t="str">
        <f>IF(AF642&lt;&gt;"",IF(G642&gt;0,(IF(AF642&gt;=($G642*$H595),"CUMPLE","NO CUMPLE")),""),"")</f>
        <v/>
      </c>
      <c r="AH642" s="393"/>
      <c r="AI642" s="421"/>
      <c r="AJ642" s="422"/>
    </row>
    <row r="643" spans="1:44" ht="55.5" customHeight="1" x14ac:dyDescent="0.25">
      <c r="A643" s="960"/>
      <c r="B643" s="408"/>
      <c r="C643" s="237"/>
      <c r="D643" s="374"/>
      <c r="E643" s="409"/>
      <c r="F643" s="237" t="str">
        <f>IF(Proponentes!D442&gt;0,Proponentes!D442,"")</f>
        <v/>
      </c>
      <c r="G643" s="410" t="str">
        <f>IF(Proponentes!F442&gt;0,Proponentes!F442,"")</f>
        <v/>
      </c>
      <c r="H643" s="965"/>
      <c r="I643" s="967"/>
      <c r="J643" s="389" t="s">
        <v>1013</v>
      </c>
      <c r="K643" s="378">
        <v>17</v>
      </c>
      <c r="L643" s="380" t="s">
        <v>1014</v>
      </c>
      <c r="M643" s="379" t="s">
        <v>157</v>
      </c>
      <c r="N643" s="380" t="s">
        <v>317</v>
      </c>
      <c r="O643" s="381">
        <v>0.6</v>
      </c>
      <c r="P643" s="382">
        <v>41974</v>
      </c>
      <c r="Q643" s="382">
        <v>42551</v>
      </c>
      <c r="R643" s="411" t="str">
        <f t="shared" ref="R643:R648" si="847">IF(Q643&lt;&gt;"",IF(P643&gt;0,IF(P643&gt;=$P$18,IF(Q643&lt;=$Q$18,"CUMPLE","NO CUMPLE"),"NO CUMPLE"),""),"")</f>
        <v>CUMPLE</v>
      </c>
      <c r="S643" s="411">
        <f t="shared" ref="S643:S648" si="848">IF(P643&gt;0,ROUND(((YEAR(Q643)-YEAR($P643))*12)+(MONTH(Q643)-MONTH($P643))+((DAY(Q643)-DAY($P643)+1)/30),0),"")</f>
        <v>19</v>
      </c>
      <c r="T643" s="391">
        <v>5856198370</v>
      </c>
      <c r="U643" s="409">
        <f t="shared" ref="U643:U648" si="849">IF(T643&gt;0,T643*O643,"")</f>
        <v>3513719022</v>
      </c>
      <c r="V643" s="412">
        <f t="shared" ref="V643:V648" si="850">IFERROR(U643/VLOOKUP(YEAR(P643),$AQ$2:$AR$11,2,FALSE),"")</f>
        <v>5704.0893214285716</v>
      </c>
      <c r="W643" s="413">
        <f t="shared" ref="W643:W648" si="851">IF(R643="CUMPLE",IFERROR(U643/VLOOKUP(YEAR(Q643),$AQ$3:$AR$13,2,FALSE),""),"")</f>
        <v>5096.3718038160578</v>
      </c>
      <c r="X643" s="409">
        <f t="shared" ref="X643:X648" si="852">IFERROR(W643*$AR$13,"")</f>
        <v>4630186289.4337873</v>
      </c>
      <c r="Y643" s="379" t="s">
        <v>318</v>
      </c>
      <c r="Z643" s="379" t="str">
        <f t="shared" ref="Z643:Z648" si="853">IF(T643&gt;0,IF(X643&gt;=$Z$18,"CUMPLE","NO CUMPLE"),"")</f>
        <v>CUMPLE</v>
      </c>
      <c r="AA643" s="411" t="str">
        <f t="shared" ref="AA643:AA648" si="854">IF(N643&gt;0,IF(N643="CUMPLE",IF(R643="CUMPLE",IF(Y643="INCLUIDA",IF(Z643="CUMPLE","CUMPLE","NO CUMPLE"),"NO CUMPLE"),"NO CUMPLE"),"NO CUMPLE"),"")</f>
        <v>CUMPLE</v>
      </c>
      <c r="AB643" s="387"/>
      <c r="AC643" s="967"/>
      <c r="AD643" s="969"/>
      <c r="AE643" s="411" t="str">
        <f t="shared" ref="AE643:AE648" si="855">IF(F643&lt;&gt;"",F643,"")</f>
        <v/>
      </c>
      <c r="AF643" s="414" t="str">
        <f>IF(AE643&lt;&gt;"",(SUMIFS($X643:$X649,$M643:$M649,F643,AA643:AA649,"CUMPLE")),"")</f>
        <v/>
      </c>
      <c r="AG643" s="414" t="str">
        <f>IF(AF643&lt;&gt;"",IF(G643&gt;0,(IF(AF643&gt;=($G643*$H594),"CUMPLE","NO CUMPLE")),""),"")</f>
        <v/>
      </c>
      <c r="AH643" s="415"/>
      <c r="AI643" s="483"/>
      <c r="AJ643" s="422"/>
      <c r="AK643" s="416"/>
      <c r="AL643" s="416"/>
      <c r="AM643" s="416"/>
      <c r="AN643" s="416"/>
      <c r="AO643" s="416"/>
      <c r="AP643" s="416"/>
      <c r="AQ643" s="416"/>
      <c r="AR643" s="416"/>
    </row>
    <row r="644" spans="1:44" ht="57" customHeight="1" x14ac:dyDescent="0.25">
      <c r="A644" s="960"/>
      <c r="B644" s="408"/>
      <c r="C644" s="237"/>
      <c r="D644" s="374"/>
      <c r="E644" s="409"/>
      <c r="F644" s="237" t="str">
        <f>IF(Proponentes!D438&gt;0,Proponentes!D438,"")</f>
        <v/>
      </c>
      <c r="G644" s="410" t="str">
        <f>IF(Proponentes!F438&gt;0,Proponentes!F438,"")</f>
        <v/>
      </c>
      <c r="H644" s="965"/>
      <c r="I644" s="967"/>
      <c r="J644" s="389" t="s">
        <v>1015</v>
      </c>
      <c r="K644" s="378">
        <v>18</v>
      </c>
      <c r="L644" s="380" t="s">
        <v>1016</v>
      </c>
      <c r="M644" s="379" t="s">
        <v>159</v>
      </c>
      <c r="N644" s="380" t="s">
        <v>317</v>
      </c>
      <c r="O644" s="381">
        <v>0.3</v>
      </c>
      <c r="P644" s="382">
        <v>42003</v>
      </c>
      <c r="Q644" s="382">
        <v>42947</v>
      </c>
      <c r="R644" s="411" t="str">
        <f t="shared" si="847"/>
        <v>CUMPLE</v>
      </c>
      <c r="S644" s="411">
        <f t="shared" si="848"/>
        <v>31</v>
      </c>
      <c r="T644" s="391">
        <v>34700532369</v>
      </c>
      <c r="U644" s="409">
        <f t="shared" si="849"/>
        <v>10410159710.699999</v>
      </c>
      <c r="V644" s="412">
        <f t="shared" si="850"/>
        <v>16899.60991996753</v>
      </c>
      <c r="W644" s="413">
        <f t="shared" si="851"/>
        <v>14111.318718017883</v>
      </c>
      <c r="X644" s="409">
        <f t="shared" si="852"/>
        <v>12820499949.605915</v>
      </c>
      <c r="Y644" s="379" t="s">
        <v>318</v>
      </c>
      <c r="Z644" s="379" t="str">
        <f t="shared" si="853"/>
        <v>CUMPLE</v>
      </c>
      <c r="AA644" s="411" t="str">
        <f t="shared" si="854"/>
        <v>CUMPLE</v>
      </c>
      <c r="AB644" s="387"/>
      <c r="AC644" s="967"/>
      <c r="AD644" s="969"/>
      <c r="AE644" s="411" t="str">
        <f t="shared" si="855"/>
        <v/>
      </c>
      <c r="AF644" s="414" t="str">
        <f t="shared" ref="AF644:AF649" si="856">IF(AE644&lt;&gt;"",(SUMIFS($X644:$X645,$M644:$M645,F644,AA644:AA645,"CUMPLE")),"")</f>
        <v/>
      </c>
      <c r="AG644" s="414" t="str">
        <f t="shared" ref="AG644:AG649" si="857">IF(AF644&lt;&gt;"",IF(G644&gt;0,(IF(AF644&gt;=($G644*$H590),"CUMPLE","NO CUMPLE")),""),"")</f>
        <v/>
      </c>
      <c r="AH644" s="415"/>
      <c r="AI644" s="483"/>
      <c r="AJ644" s="422"/>
      <c r="AK644" s="416"/>
      <c r="AL644" s="416"/>
      <c r="AM644" s="416"/>
      <c r="AN644" s="416"/>
      <c r="AO644" s="416"/>
      <c r="AP644" s="416"/>
      <c r="AQ644" s="416"/>
      <c r="AR644" s="416"/>
    </row>
    <row r="645" spans="1:44" ht="57" customHeight="1" x14ac:dyDescent="0.25">
      <c r="A645" s="960"/>
      <c r="B645" s="408"/>
      <c r="C645" s="237"/>
      <c r="D645" s="374"/>
      <c r="E645" s="409"/>
      <c r="F645" s="237" t="str">
        <f>IF(Proponentes!D439&gt;0,Proponentes!D439,"")</f>
        <v/>
      </c>
      <c r="G645" s="410" t="str">
        <f>IF(Proponentes!F439&gt;0,Proponentes!F439,"")</f>
        <v/>
      </c>
      <c r="H645" s="965"/>
      <c r="I645" s="967"/>
      <c r="J645" s="389" t="s">
        <v>1015</v>
      </c>
      <c r="K645" s="378">
        <v>19</v>
      </c>
      <c r="L645" s="380" t="s">
        <v>1016</v>
      </c>
      <c r="M645" s="379" t="s">
        <v>157</v>
      </c>
      <c r="N645" s="380" t="s">
        <v>317</v>
      </c>
      <c r="O645" s="381">
        <v>0.35</v>
      </c>
      <c r="P645" s="382">
        <v>42003</v>
      </c>
      <c r="Q645" s="382">
        <v>42947</v>
      </c>
      <c r="R645" s="411" t="str">
        <f t="shared" si="847"/>
        <v>CUMPLE</v>
      </c>
      <c r="S645" s="411">
        <f t="shared" si="848"/>
        <v>31</v>
      </c>
      <c r="T645" s="391">
        <v>34700532369</v>
      </c>
      <c r="U645" s="409">
        <f t="shared" si="849"/>
        <v>12145186329.15</v>
      </c>
      <c r="V645" s="412">
        <f t="shared" si="850"/>
        <v>19716.211573295455</v>
      </c>
      <c r="W645" s="413">
        <f t="shared" si="851"/>
        <v>16463.205171020865</v>
      </c>
      <c r="X645" s="409">
        <f t="shared" si="852"/>
        <v>14957249941.206903</v>
      </c>
      <c r="Y645" s="379" t="s">
        <v>318</v>
      </c>
      <c r="Z645" s="379" t="str">
        <f t="shared" si="853"/>
        <v>CUMPLE</v>
      </c>
      <c r="AA645" s="411" t="str">
        <f t="shared" si="854"/>
        <v>CUMPLE</v>
      </c>
      <c r="AB645" s="387"/>
      <c r="AC645" s="967"/>
      <c r="AD645" s="969"/>
      <c r="AE645" s="411" t="str">
        <f t="shared" si="855"/>
        <v/>
      </c>
      <c r="AF645" s="414" t="str">
        <f t="shared" si="856"/>
        <v/>
      </c>
      <c r="AG645" s="414" t="str">
        <f t="shared" si="857"/>
        <v/>
      </c>
      <c r="AH645" s="415"/>
      <c r="AI645" s="483"/>
      <c r="AJ645" s="422"/>
      <c r="AK645" s="416"/>
      <c r="AL645" s="416"/>
      <c r="AM645" s="416"/>
      <c r="AN645" s="416"/>
      <c r="AO645" s="416"/>
      <c r="AP645" s="416"/>
      <c r="AQ645" s="416"/>
      <c r="AR645" s="416"/>
    </row>
    <row r="646" spans="1:44" ht="43.5" customHeight="1" x14ac:dyDescent="0.25">
      <c r="A646" s="960"/>
      <c r="B646" s="408"/>
      <c r="C646" s="237"/>
      <c r="D646" s="374"/>
      <c r="E646" s="409"/>
      <c r="F646" s="237" t="str">
        <f>IF(Proponentes!D440&gt;0,Proponentes!D440,"")</f>
        <v/>
      </c>
      <c r="G646" s="410" t="str">
        <f>IF(Proponentes!F440&gt;0,Proponentes!F440,"")</f>
        <v/>
      </c>
      <c r="H646" s="965"/>
      <c r="I646" s="967"/>
      <c r="J646" s="389" t="s">
        <v>1017</v>
      </c>
      <c r="K646" s="378">
        <v>20</v>
      </c>
      <c r="L646" s="380" t="s">
        <v>1018</v>
      </c>
      <c r="M646" s="379" t="s">
        <v>159</v>
      </c>
      <c r="N646" s="380" t="s">
        <v>317</v>
      </c>
      <c r="O646" s="381">
        <v>1</v>
      </c>
      <c r="P646" s="382">
        <v>42887</v>
      </c>
      <c r="Q646" s="382">
        <v>43677</v>
      </c>
      <c r="R646" s="411" t="str">
        <f t="shared" si="847"/>
        <v>CUMPLE</v>
      </c>
      <c r="S646" s="411">
        <f t="shared" si="848"/>
        <v>26</v>
      </c>
      <c r="T646" s="391">
        <v>4346866652</v>
      </c>
      <c r="U646" s="409">
        <f t="shared" si="849"/>
        <v>4346866652</v>
      </c>
      <c r="V646" s="412">
        <f t="shared" si="850"/>
        <v>5892.3227362254092</v>
      </c>
      <c r="W646" s="413">
        <f t="shared" si="851"/>
        <v>5249.1035700312514</v>
      </c>
      <c r="X646" s="409">
        <f t="shared" si="852"/>
        <v>4768947070.0662127</v>
      </c>
      <c r="Y646" s="379" t="s">
        <v>318</v>
      </c>
      <c r="Z646" s="379" t="str">
        <f t="shared" si="853"/>
        <v>CUMPLE</v>
      </c>
      <c r="AA646" s="411" t="str">
        <f t="shared" si="854"/>
        <v>CUMPLE</v>
      </c>
      <c r="AB646" s="387"/>
      <c r="AC646" s="967"/>
      <c r="AD646" s="969"/>
      <c r="AE646" s="411" t="str">
        <f t="shared" si="855"/>
        <v/>
      </c>
      <c r="AF646" s="414" t="str">
        <f t="shared" si="856"/>
        <v/>
      </c>
      <c r="AG646" s="414" t="str">
        <f t="shared" si="857"/>
        <v/>
      </c>
      <c r="AH646" s="415"/>
      <c r="AI646" s="483"/>
      <c r="AJ646" s="422"/>
      <c r="AK646" s="416"/>
      <c r="AL646" s="416"/>
      <c r="AM646" s="416"/>
      <c r="AN646" s="416"/>
      <c r="AO646" s="416"/>
      <c r="AP646" s="416"/>
      <c r="AQ646" s="416"/>
      <c r="AR646" s="416"/>
    </row>
    <row r="647" spans="1:44" ht="45.75" customHeight="1" x14ac:dyDescent="0.25">
      <c r="A647" s="960"/>
      <c r="B647" s="408"/>
      <c r="C647" s="237"/>
      <c r="D647" s="374"/>
      <c r="E647" s="409"/>
      <c r="F647" s="237" t="str">
        <f>IF(Proponentes!D441&gt;0,Proponentes!D441,"")</f>
        <v/>
      </c>
      <c r="G647" s="410" t="str">
        <f>IF(Proponentes!F441&gt;0,Proponentes!F441,"")</f>
        <v/>
      </c>
      <c r="H647" s="965"/>
      <c r="I647" s="967"/>
      <c r="J647" s="389" t="s">
        <v>1019</v>
      </c>
      <c r="K647" s="378">
        <v>21</v>
      </c>
      <c r="L647" s="380" t="s">
        <v>1020</v>
      </c>
      <c r="M647" s="379" t="s">
        <v>159</v>
      </c>
      <c r="N647" s="380" t="s">
        <v>317</v>
      </c>
      <c r="O647" s="381">
        <v>0.33</v>
      </c>
      <c r="P647" s="382">
        <v>41441</v>
      </c>
      <c r="Q647" s="382">
        <v>41764</v>
      </c>
      <c r="R647" s="411" t="str">
        <f t="shared" si="847"/>
        <v>CUMPLE</v>
      </c>
      <c r="S647" s="411">
        <f t="shared" si="848"/>
        <v>11</v>
      </c>
      <c r="T647" s="391">
        <v>7600495019</v>
      </c>
      <c r="U647" s="409">
        <f t="shared" si="849"/>
        <v>2508163356.27</v>
      </c>
      <c r="V647" s="412">
        <f t="shared" si="850"/>
        <v>4254.7300360814252</v>
      </c>
      <c r="W647" s="413">
        <f t="shared" si="851"/>
        <v>4071.6937601785712</v>
      </c>
      <c r="X647" s="409">
        <f t="shared" si="852"/>
        <v>3699239645.1599965</v>
      </c>
      <c r="Y647" s="379" t="s">
        <v>318</v>
      </c>
      <c r="Z647" s="379" t="str">
        <f t="shared" si="853"/>
        <v>CUMPLE</v>
      </c>
      <c r="AA647" s="411" t="str">
        <f t="shared" si="854"/>
        <v>CUMPLE</v>
      </c>
      <c r="AB647" s="387"/>
      <c r="AC647" s="967"/>
      <c r="AD647" s="969"/>
      <c r="AE647" s="411" t="str">
        <f t="shared" si="855"/>
        <v/>
      </c>
      <c r="AF647" s="414" t="str">
        <f t="shared" si="856"/>
        <v/>
      </c>
      <c r="AG647" s="414" t="str">
        <f t="shared" si="857"/>
        <v/>
      </c>
      <c r="AH647" s="415"/>
      <c r="AI647" s="483"/>
      <c r="AJ647" s="422"/>
      <c r="AK647" s="416"/>
      <c r="AL647" s="416"/>
      <c r="AM647" s="416"/>
      <c r="AN647" s="416"/>
      <c r="AO647" s="416"/>
      <c r="AP647" s="416"/>
      <c r="AQ647" s="416"/>
      <c r="AR647" s="416"/>
    </row>
    <row r="648" spans="1:44" ht="42.75" customHeight="1" x14ac:dyDescent="0.25">
      <c r="A648" s="960"/>
      <c r="B648" s="408"/>
      <c r="C648" s="237"/>
      <c r="D648" s="374"/>
      <c r="E648" s="409"/>
      <c r="F648" s="237" t="str">
        <f>IF(Proponentes!D442&gt;0,Proponentes!D442,"")</f>
        <v/>
      </c>
      <c r="G648" s="410" t="str">
        <f>IF(Proponentes!F442&gt;0,Proponentes!F442,"")</f>
        <v/>
      </c>
      <c r="H648" s="965"/>
      <c r="I648" s="967"/>
      <c r="J648" s="389" t="s">
        <v>1021</v>
      </c>
      <c r="K648" s="378">
        <v>22</v>
      </c>
      <c r="L648" s="380" t="s">
        <v>1022</v>
      </c>
      <c r="M648" s="379" t="s">
        <v>159</v>
      </c>
      <c r="N648" s="380" t="s">
        <v>317</v>
      </c>
      <c r="O648" s="381">
        <v>0.3</v>
      </c>
      <c r="P648" s="382">
        <v>41984</v>
      </c>
      <c r="Q648" s="382">
        <v>42500</v>
      </c>
      <c r="R648" s="411" t="str">
        <f t="shared" si="847"/>
        <v>CUMPLE</v>
      </c>
      <c r="S648" s="411">
        <f t="shared" si="848"/>
        <v>17</v>
      </c>
      <c r="T648" s="391">
        <v>18243866259</v>
      </c>
      <c r="U648" s="409">
        <f t="shared" si="849"/>
        <v>5473159877.6999998</v>
      </c>
      <c r="V648" s="412">
        <f t="shared" si="850"/>
        <v>8884.9998014610392</v>
      </c>
      <c r="W648" s="413">
        <f t="shared" si="851"/>
        <v>7938.3859391838478</v>
      </c>
      <c r="X648" s="409">
        <f t="shared" si="852"/>
        <v>7212230023.7829447</v>
      </c>
      <c r="Y648" s="379" t="s">
        <v>318</v>
      </c>
      <c r="Z648" s="379" t="str">
        <f t="shared" si="853"/>
        <v>CUMPLE</v>
      </c>
      <c r="AA648" s="411" t="str">
        <f t="shared" si="854"/>
        <v>CUMPLE</v>
      </c>
      <c r="AB648" s="387"/>
      <c r="AC648" s="967"/>
      <c r="AD648" s="969"/>
      <c r="AE648" s="411" t="str">
        <f t="shared" si="855"/>
        <v/>
      </c>
      <c r="AF648" s="414" t="str">
        <f t="shared" si="856"/>
        <v/>
      </c>
      <c r="AG648" s="414" t="str">
        <f t="shared" si="857"/>
        <v/>
      </c>
      <c r="AH648" s="415"/>
      <c r="AI648" s="483"/>
      <c r="AJ648" s="422"/>
      <c r="AK648" s="416"/>
      <c r="AL648" s="416"/>
      <c r="AM648" s="416"/>
      <c r="AN648" s="416"/>
      <c r="AO648" s="416"/>
      <c r="AP648" s="416"/>
      <c r="AQ648" s="416"/>
      <c r="AR648" s="416"/>
    </row>
    <row r="649" spans="1:44" ht="48.75" customHeight="1" thickBot="1" x14ac:dyDescent="0.3">
      <c r="A649" s="961"/>
      <c r="B649" s="373"/>
      <c r="C649" s="220"/>
      <c r="D649" s="374"/>
      <c r="E649" s="375"/>
      <c r="F649" s="220" t="str">
        <f>IF(Proponentes!D443&gt;0,Proponentes!D443,"")</f>
        <v/>
      </c>
      <c r="G649" s="376" t="str">
        <f>IF(Proponentes!F443&gt;0,Proponentes!F443,"")</f>
        <v/>
      </c>
      <c r="H649" s="980"/>
      <c r="I649" s="981"/>
      <c r="J649" s="389" t="s">
        <v>1023</v>
      </c>
      <c r="K649" s="378">
        <v>23</v>
      </c>
      <c r="L649" s="380" t="s">
        <v>1024</v>
      </c>
      <c r="M649" s="379" t="s">
        <v>159</v>
      </c>
      <c r="N649" s="380" t="s">
        <v>317</v>
      </c>
      <c r="O649" s="381">
        <v>0.6</v>
      </c>
      <c r="P649" s="382">
        <v>41106</v>
      </c>
      <c r="Q649" s="382">
        <v>41438</v>
      </c>
      <c r="R649" s="383" t="str">
        <f t="shared" si="835"/>
        <v>CUMPLE</v>
      </c>
      <c r="S649" s="383">
        <f t="shared" si="844"/>
        <v>11</v>
      </c>
      <c r="T649" s="391">
        <v>7478807033</v>
      </c>
      <c r="U649" s="375">
        <f t="shared" si="837"/>
        <v>4487284219.8000002</v>
      </c>
      <c r="V649" s="392">
        <f t="shared" si="845"/>
        <v>7918.2710778189521</v>
      </c>
      <c r="W649" s="386">
        <f t="shared" si="839"/>
        <v>7612.0173363867689</v>
      </c>
      <c r="X649" s="375">
        <f t="shared" si="840"/>
        <v>6915715662.5581255</v>
      </c>
      <c r="Y649" s="379" t="s">
        <v>318</v>
      </c>
      <c r="Z649" s="379" t="str">
        <f t="shared" si="841"/>
        <v>CUMPLE</v>
      </c>
      <c r="AA649" s="383" t="str">
        <f t="shared" si="842"/>
        <v>CUMPLE</v>
      </c>
      <c r="AB649" s="387"/>
      <c r="AC649" s="981"/>
      <c r="AD649" s="982"/>
      <c r="AE649" s="383" t="str">
        <f t="shared" si="846"/>
        <v/>
      </c>
      <c r="AF649" s="388" t="str">
        <f t="shared" si="856"/>
        <v/>
      </c>
      <c r="AG649" s="388" t="str">
        <f t="shared" si="857"/>
        <v/>
      </c>
      <c r="AH649" s="393"/>
      <c r="AI649" s="421"/>
      <c r="AJ649" s="422"/>
    </row>
    <row r="650" spans="1:44" ht="15.75" customHeight="1" thickBot="1" x14ac:dyDescent="0.3">
      <c r="A650" s="69">
        <v>31</v>
      </c>
      <c r="B650" s="394"/>
      <c r="C650" s="222"/>
      <c r="D650" s="395" t="s">
        <v>270</v>
      </c>
      <c r="E650" s="396">
        <f t="shared" ref="E650" si="858">SUM(E627:E638)</f>
        <v>151182113468</v>
      </c>
      <c r="F650" s="394"/>
      <c r="G650" s="397">
        <f t="shared" ref="G650" si="859">IF((SUM(G627:G638))&gt;1,"ERROR &gt; 100%",SUM(G627:G638))</f>
        <v>1</v>
      </c>
      <c r="H650" s="396">
        <f t="shared" ref="H650:I650" si="860">SUM(H627:H638)</f>
        <v>151182113468</v>
      </c>
      <c r="I650" s="398">
        <f t="shared" si="860"/>
        <v>166403.72809143603</v>
      </c>
      <c r="J650" s="399"/>
      <c r="K650" s="399"/>
      <c r="L650" s="399"/>
      <c r="M650" s="400"/>
      <c r="N650" s="400"/>
      <c r="O650" s="400"/>
      <c r="P650" s="400"/>
      <c r="Q650" s="400"/>
      <c r="R650" s="394">
        <f t="shared" ref="R650" si="861">COUNTIF(R627:R638,"NO CUMPLE")</f>
        <v>0</v>
      </c>
      <c r="S650" s="400">
        <f t="shared" ref="S650:X650" si="862">SUM(S627:S638)</f>
        <v>147</v>
      </c>
      <c r="T650" s="401"/>
      <c r="U650" s="396">
        <f t="shared" si="862"/>
        <v>69454550739.300003</v>
      </c>
      <c r="V650" s="402">
        <f t="shared" si="862"/>
        <v>86988.397481750711</v>
      </c>
      <c r="W650" s="403">
        <f t="shared" si="862"/>
        <v>98962.361093900603</v>
      </c>
      <c r="X650" s="401">
        <f t="shared" si="862"/>
        <v>89909878075.197144</v>
      </c>
      <c r="Y650" s="400"/>
      <c r="Z650" s="400"/>
      <c r="AA650" s="394"/>
      <c r="AB650" s="400"/>
      <c r="AC650" s="394"/>
      <c r="AD650" s="394">
        <f t="shared" ref="AD650" si="863">COUNTIF(AD627:AD638,"NO CUMPLE")</f>
        <v>0</v>
      </c>
      <c r="AE650" s="394"/>
      <c r="AF650" s="394"/>
      <c r="AG650" s="394"/>
      <c r="AH650" s="400"/>
      <c r="AI650" s="400"/>
      <c r="AJ650" s="404"/>
    </row>
    <row r="651" spans="1:44" ht="49.5" x14ac:dyDescent="0.3">
      <c r="A651" s="962">
        <f t="shared" ref="A651" si="864">A663</f>
        <v>32</v>
      </c>
      <c r="B651" s="373">
        <v>1</v>
      </c>
      <c r="C651" s="220" t="str">
        <f>IF(Proponentes!H405="X",Proponentes!$B$405,"")</f>
        <v/>
      </c>
      <c r="D651" s="374" t="str">
        <f t="shared" si="833"/>
        <v/>
      </c>
      <c r="E651" s="375" t="str">
        <f>IF(D651="","",$AO$3)</f>
        <v/>
      </c>
      <c r="F651" s="220" t="str">
        <f>IF(Proponentes!D405&gt;0,Proponentes!D405,"")</f>
        <v>ACON SECURITY LTDA</v>
      </c>
      <c r="G651" s="376">
        <f>IF(Proponentes!F405&gt;0,Proponentes!F405,"")</f>
        <v>0.7</v>
      </c>
      <c r="H651" s="964">
        <f t="shared" ref="H651" si="865">SUM(E651:E662)</f>
        <v>31314579162</v>
      </c>
      <c r="I651" s="966">
        <f>IF($F651&gt;0,(G663*H651)/$AR$13,"")</f>
        <v>34467.455154833217</v>
      </c>
      <c r="J651" s="377" t="s">
        <v>466</v>
      </c>
      <c r="K651" s="378">
        <v>1</v>
      </c>
      <c r="L651" s="378" t="s">
        <v>1025</v>
      </c>
      <c r="M651" s="379" t="s">
        <v>162</v>
      </c>
      <c r="N651" s="380" t="s">
        <v>317</v>
      </c>
      <c r="O651" s="381">
        <v>1</v>
      </c>
      <c r="P651" s="382">
        <v>42156</v>
      </c>
      <c r="Q651" s="382">
        <v>43951</v>
      </c>
      <c r="R651" s="383" t="str">
        <f t="shared" si="835"/>
        <v>CUMPLE</v>
      </c>
      <c r="S651" s="379">
        <f t="shared" ref="S651:S657" si="866">IF(P651&gt;0,ROUND(((YEAR(Q651)-YEAR($P651))*12)+(MONTH(Q651)-MONTH($P651))+((DAY(Q651)-DAY($P651)+1)/30),0),"")</f>
        <v>59</v>
      </c>
      <c r="T651" s="384">
        <v>2522306214</v>
      </c>
      <c r="U651" s="375">
        <f t="shared" ref="U651:U662" si="867">IF(T651&gt;0,T651*O651,"")</f>
        <v>2522306214</v>
      </c>
      <c r="V651" s="385">
        <f t="shared" ref="V651:V657" si="868">IFERROR(U651/VLOOKUP(YEAR(P651),$AQ$2:$AR$11,2,FALSE),"")</f>
        <v>3914.4971118181111</v>
      </c>
      <c r="W651" s="386">
        <f t="shared" ref="W651:W662" si="869">IF(R651="CUMPLE",IFERROR(U651/VLOOKUP(YEAR(Q651),$AQ$3:$AR$13,2,FALSE),""),"")</f>
        <v>2873.4308426833813</v>
      </c>
      <c r="X651" s="375">
        <f t="shared" ref="X651:X662" si="870">IFERROR(W651*$AR$13,"")</f>
        <v>2610586629.7797618</v>
      </c>
      <c r="Y651" s="379" t="s">
        <v>318</v>
      </c>
      <c r="Z651" s="379" t="str">
        <f t="shared" ref="Z651:Z662" si="871">IF(T651&gt;0,IF(X651&gt;=$Z$18,"CUMPLE","NO CUMPLE"),"")</f>
        <v>CUMPLE</v>
      </c>
      <c r="AA651" s="383" t="str">
        <f t="shared" ref="AA651:AA662" si="872">IF(N651&gt;0,IF(N651="CUMPLE",IF(R651="CUMPLE",IF(Y651="INCLUIDA",IF(Z651="CUMPLE","CUMPLE","NO CUMPLE"),"NO CUMPLE"),"NO CUMPLE"),"NO CUMPLE"),"")</f>
        <v>CUMPLE</v>
      </c>
      <c r="AB651" s="59"/>
      <c r="AC651" s="966">
        <f>IF(F651&gt;0,SUMIFS(W651:W661,AA651:AA661,"CUMPLE"),"")</f>
        <v>65504.191928686203</v>
      </c>
      <c r="AD651" s="968" t="str">
        <f>IF($F651&gt;0,IF(AC651&lt;I651,"NO CUMPLE","CUMPLE"),"")</f>
        <v>CUMPLE</v>
      </c>
      <c r="AE651" s="383" t="str">
        <f t="shared" ref="AE651:AE657" si="873">IF(F651&lt;&gt;"",F651,"")</f>
        <v>ACON SECURITY LTDA</v>
      </c>
      <c r="AF651" s="388">
        <f>IF(AE651&lt;&gt;"",(SUMIFS($X651:$X661,$M651:$M661,F651,AA651:AA661,"CUMPLE")),"")</f>
        <v>35432227477.232521</v>
      </c>
      <c r="AG651" s="388" t="str">
        <f>IF(AF651&lt;&gt;"",IF(G651&gt;0,(IF(AF651&gt;=($G651*$H651),"CUMPLE","NO CUMPLE")),""),"")</f>
        <v>CUMPLE</v>
      </c>
      <c r="AH651" s="379"/>
      <c r="AI651" s="972" t="str">
        <f>IF(AC651&gt;I651,IF((COUNTIF(AG651:AG661,"NO CUMPLE"))&lt;1,"HABILITADO","RECHAZADO"),"")</f>
        <v>HABILITADO</v>
      </c>
      <c r="AJ651" s="970"/>
    </row>
    <row r="652" spans="1:44" ht="33" x14ac:dyDescent="0.3">
      <c r="A652" s="963"/>
      <c r="B652" s="373">
        <v>2</v>
      </c>
      <c r="C652" s="220" t="str">
        <f>IF(Proponentes!H406="X",Proponentes!$B$405,"")</f>
        <v/>
      </c>
      <c r="D652" s="374" t="str">
        <f t="shared" si="833"/>
        <v/>
      </c>
      <c r="E652" s="375" t="str">
        <f>IF(D652="","",$AO$4)</f>
        <v/>
      </c>
      <c r="F652" s="220" t="str">
        <f>IF(Proponentes!D406&gt;0,Proponentes!D406,"")</f>
        <v>AFILCO SEGURIDAD LTDA</v>
      </c>
      <c r="G652" s="376">
        <f>IF(Proponentes!F406&gt;0,Proponentes!F406,"")</f>
        <v>0.3</v>
      </c>
      <c r="H652" s="965"/>
      <c r="I652" s="967"/>
      <c r="J652" s="389" t="s">
        <v>468</v>
      </c>
      <c r="K652" s="380">
        <v>2</v>
      </c>
      <c r="L652" s="378" t="s">
        <v>1026</v>
      </c>
      <c r="M652" s="379" t="s">
        <v>162</v>
      </c>
      <c r="N652" s="380" t="s">
        <v>317</v>
      </c>
      <c r="O652" s="381">
        <v>1</v>
      </c>
      <c r="P652" s="382">
        <v>42370</v>
      </c>
      <c r="Q652" s="382">
        <v>43884</v>
      </c>
      <c r="R652" s="383" t="str">
        <f t="shared" si="835"/>
        <v>CUMPLE</v>
      </c>
      <c r="S652" s="379">
        <f t="shared" si="866"/>
        <v>50</v>
      </c>
      <c r="T652" s="384">
        <v>8389565000</v>
      </c>
      <c r="U652" s="375">
        <f t="shared" si="867"/>
        <v>8389565000</v>
      </c>
      <c r="V652" s="385">
        <f t="shared" si="868"/>
        <v>12168.401128427526</v>
      </c>
      <c r="W652" s="386">
        <f t="shared" si="869"/>
        <v>9557.4576527990903</v>
      </c>
      <c r="X652" s="375">
        <f t="shared" si="870"/>
        <v>8683198771.4669456</v>
      </c>
      <c r="Y652" s="379" t="s">
        <v>318</v>
      </c>
      <c r="Z652" s="379" t="str">
        <f t="shared" si="871"/>
        <v>CUMPLE</v>
      </c>
      <c r="AA652" s="383" t="str">
        <f t="shared" si="872"/>
        <v>CUMPLE</v>
      </c>
      <c r="AB652" s="61"/>
      <c r="AC652" s="967"/>
      <c r="AD652" s="969"/>
      <c r="AE652" s="383" t="str">
        <f t="shared" si="873"/>
        <v>AFILCO SEGURIDAD LTDA</v>
      </c>
      <c r="AF652" s="388">
        <f>IF(AE652&lt;&gt;"",(SUMIFS($X651:$X661,$M651:$M661,F652,AA651:AA661,"CUMPLE")),"")</f>
        <v>24080033998.969036</v>
      </c>
      <c r="AG652" s="388" t="str">
        <f>IF(AF652&lt;&gt;"",IF(G652&gt;0,(IF(AF652&gt;=($G652*$H651),"CUMPLE","NO CUMPLE")),""),"")</f>
        <v>CUMPLE</v>
      </c>
      <c r="AH652" s="387"/>
      <c r="AI652" s="973"/>
      <c r="AJ652" s="971"/>
    </row>
    <row r="653" spans="1:44" ht="66" x14ac:dyDescent="0.3">
      <c r="A653" s="963"/>
      <c r="B653" s="373">
        <v>3</v>
      </c>
      <c r="C653" s="220" t="str">
        <f>IF(Proponentes!H407="X",Proponentes!$B$405,"")</f>
        <v>UNIÓN TEMPORAL SEGURIDAD DOBLE A</v>
      </c>
      <c r="D653" s="374" t="str">
        <f t="shared" si="833"/>
        <v>UNIÓN TEMPORAL SEGURIDAD DOBLE A</v>
      </c>
      <c r="E653" s="375">
        <f>IF(D653="","",$AO$5)</f>
        <v>22660325900</v>
      </c>
      <c r="F653" s="220" t="str">
        <f>IF(Proponentes!D407&gt;0,Proponentes!D407,"")</f>
        <v/>
      </c>
      <c r="G653" s="376" t="str">
        <f>IF(Proponentes!F407&gt;0,Proponentes!F407,"")</f>
        <v/>
      </c>
      <c r="H653" s="965"/>
      <c r="I653" s="967"/>
      <c r="J653" s="389" t="s">
        <v>1027</v>
      </c>
      <c r="K653" s="380">
        <v>3</v>
      </c>
      <c r="L653" s="380" t="s">
        <v>1028</v>
      </c>
      <c r="M653" s="379" t="s">
        <v>162</v>
      </c>
      <c r="N653" s="380" t="s">
        <v>317</v>
      </c>
      <c r="O653" s="381">
        <v>1</v>
      </c>
      <c r="P653" s="382">
        <v>42994</v>
      </c>
      <c r="Q653" s="382">
        <v>43905</v>
      </c>
      <c r="R653" s="383" t="str">
        <f t="shared" si="835"/>
        <v>CUMPLE</v>
      </c>
      <c r="S653" s="379">
        <f t="shared" si="866"/>
        <v>30</v>
      </c>
      <c r="T653" s="384">
        <v>7021741367</v>
      </c>
      <c r="U653" s="375">
        <f t="shared" si="867"/>
        <v>7021741367</v>
      </c>
      <c r="V653" s="385">
        <f t="shared" si="868"/>
        <v>9518.2046326707932</v>
      </c>
      <c r="W653" s="386">
        <f t="shared" si="869"/>
        <v>7999.2223391808866</v>
      </c>
      <c r="X653" s="375">
        <f t="shared" si="870"/>
        <v>7267501474.9266539</v>
      </c>
      <c r="Y653" s="379" t="s">
        <v>318</v>
      </c>
      <c r="Z653" s="379" t="str">
        <f t="shared" si="871"/>
        <v>CUMPLE</v>
      </c>
      <c r="AA653" s="383" t="str">
        <f t="shared" si="872"/>
        <v>CUMPLE</v>
      </c>
      <c r="AB653" s="59"/>
      <c r="AC653" s="967"/>
      <c r="AD653" s="969"/>
      <c r="AE653" s="383" t="str">
        <f t="shared" si="873"/>
        <v/>
      </c>
      <c r="AF653" s="388" t="str">
        <f>IF(AE653&lt;&gt;"",(SUMIFS($X651:$X661,$M651:$M661,F653,AA651:AA661,"CUMPLE")),"")</f>
        <v/>
      </c>
      <c r="AG653" s="388" t="str">
        <f>IF(AF653&lt;&gt;"",IF(G653&gt;0,(IF(AF653&gt;=($G653*$H651),"CUMPLE","NO CUMPLE")),""),"")</f>
        <v/>
      </c>
      <c r="AH653" s="387"/>
      <c r="AI653" s="973"/>
      <c r="AJ653" s="971"/>
    </row>
    <row r="654" spans="1:44" ht="33" x14ac:dyDescent="0.3">
      <c r="A654" s="963"/>
      <c r="B654" s="373">
        <v>4</v>
      </c>
      <c r="C654" s="220" t="str">
        <f>IF(Proponentes!H408="X",Proponentes!$B$405,"")</f>
        <v/>
      </c>
      <c r="D654" s="374" t="str">
        <f t="shared" si="833"/>
        <v/>
      </c>
      <c r="E654" s="375" t="str">
        <f>IF(D654="","",$AO$6)</f>
        <v/>
      </c>
      <c r="F654" s="220" t="str">
        <f>IF(Proponentes!D408&gt;0,Proponentes!D408,"")</f>
        <v/>
      </c>
      <c r="G654" s="376" t="str">
        <f>IF(Proponentes!F408&gt;0,Proponentes!F408,"")</f>
        <v/>
      </c>
      <c r="H654" s="965"/>
      <c r="I654" s="967"/>
      <c r="J654" s="389" t="s">
        <v>1029</v>
      </c>
      <c r="K654" s="378">
        <v>4</v>
      </c>
      <c r="L654" s="380" t="s">
        <v>1030</v>
      </c>
      <c r="M654" s="379" t="s">
        <v>162</v>
      </c>
      <c r="N654" s="380" t="s">
        <v>317</v>
      </c>
      <c r="O654" s="381">
        <v>1</v>
      </c>
      <c r="P654" s="382">
        <v>42410</v>
      </c>
      <c r="Q654" s="382">
        <v>43738</v>
      </c>
      <c r="R654" s="383" t="str">
        <f t="shared" si="835"/>
        <v>CUMPLE</v>
      </c>
      <c r="S654" s="379">
        <f t="shared" si="866"/>
        <v>44</v>
      </c>
      <c r="T654" s="384">
        <v>4297430130</v>
      </c>
      <c r="U654" s="375">
        <f t="shared" si="867"/>
        <v>4297430130</v>
      </c>
      <c r="V654" s="385">
        <f t="shared" si="868"/>
        <v>6233.082840794541</v>
      </c>
      <c r="W654" s="386">
        <f t="shared" si="869"/>
        <v>5189.4059890160315</v>
      </c>
      <c r="X654" s="375">
        <f t="shared" si="870"/>
        <v>4714710265.5767794</v>
      </c>
      <c r="Y654" s="379" t="s">
        <v>318</v>
      </c>
      <c r="Z654" s="379" t="str">
        <f t="shared" si="871"/>
        <v>CUMPLE</v>
      </c>
      <c r="AA654" s="383" t="str">
        <f t="shared" si="872"/>
        <v>CUMPLE</v>
      </c>
      <c r="AB654" s="59"/>
      <c r="AC654" s="967"/>
      <c r="AD654" s="969"/>
      <c r="AE654" s="383" t="str">
        <f t="shared" si="873"/>
        <v/>
      </c>
      <c r="AF654" s="388" t="str">
        <f>IF(AE654&lt;&gt;"",(SUMIFS($X651:$X661,$M651:$M661,F654,AA651:AA661,"CUMPLE")),"")</f>
        <v/>
      </c>
      <c r="AG654" s="388" t="str">
        <f>IF(AF654&lt;&gt;"",IF(G654&gt;0,(IF(AF654&gt;=($G654*$H651),"CUMPLE","NO CUMPLE")),""),"")</f>
        <v/>
      </c>
      <c r="AH654" s="387"/>
      <c r="AI654" s="973"/>
      <c r="AJ654" s="971"/>
    </row>
    <row r="655" spans="1:44" ht="33" x14ac:dyDescent="0.3">
      <c r="A655" s="963"/>
      <c r="B655" s="373">
        <v>5</v>
      </c>
      <c r="C655" s="220" t="str">
        <f>IF(Proponentes!H409="X",Proponentes!$B$405,"")</f>
        <v/>
      </c>
      <c r="D655" s="374" t="str">
        <f t="shared" si="833"/>
        <v/>
      </c>
      <c r="E655" s="375" t="str">
        <f>IF(D655="","",$AO$7)</f>
        <v/>
      </c>
      <c r="F655" s="220" t="str">
        <f>IF(Proponentes!D409&gt;0,Proponentes!D409,"")</f>
        <v/>
      </c>
      <c r="G655" s="376" t="str">
        <f>IF(Proponentes!F409&gt;0,Proponentes!F409,"")</f>
        <v/>
      </c>
      <c r="H655" s="965"/>
      <c r="I655" s="967"/>
      <c r="J655" s="389" t="s">
        <v>1031</v>
      </c>
      <c r="K655" s="380">
        <v>5</v>
      </c>
      <c r="L655" s="380" t="s">
        <v>1032</v>
      </c>
      <c r="M655" s="379" t="s">
        <v>162</v>
      </c>
      <c r="N655" s="380" t="s">
        <v>317</v>
      </c>
      <c r="O655" s="381">
        <v>1</v>
      </c>
      <c r="P655" s="382">
        <v>41852</v>
      </c>
      <c r="Q655" s="382">
        <v>43981</v>
      </c>
      <c r="R655" s="383" t="str">
        <f t="shared" si="835"/>
        <v>CUMPLE</v>
      </c>
      <c r="S655" s="379">
        <f t="shared" si="866"/>
        <v>70</v>
      </c>
      <c r="T655" s="384">
        <v>6027714960</v>
      </c>
      <c r="U655" s="375">
        <f t="shared" si="867"/>
        <v>6027714960</v>
      </c>
      <c r="V655" s="385">
        <f t="shared" si="868"/>
        <v>9785.2515584415578</v>
      </c>
      <c r="W655" s="386">
        <f t="shared" si="869"/>
        <v>6866.8197306229304</v>
      </c>
      <c r="X655" s="375">
        <f t="shared" si="870"/>
        <v>6238684262.5839281</v>
      </c>
      <c r="Y655" s="379" t="s">
        <v>318</v>
      </c>
      <c r="Z655" s="379" t="str">
        <f t="shared" si="871"/>
        <v>CUMPLE</v>
      </c>
      <c r="AA655" s="383" t="str">
        <f t="shared" si="872"/>
        <v>CUMPLE</v>
      </c>
      <c r="AB655" s="62"/>
      <c r="AC655" s="967"/>
      <c r="AD655" s="969"/>
      <c r="AE655" s="383" t="str">
        <f t="shared" si="873"/>
        <v/>
      </c>
      <c r="AF655" s="388" t="str">
        <f>IF(AE655&lt;&gt;"",(SUMIFS($X655:$X663,$M655:$M663,F655,AA655:AA663,"CUMPLE")),"")</f>
        <v/>
      </c>
      <c r="AG655" s="388" t="str">
        <f>IF(AF655&lt;&gt;"",IF(G655&gt;0,(IF(AF655&gt;=($G655*$H651),"CUMPLE","NO CUMPLE")),""),"")</f>
        <v/>
      </c>
      <c r="AH655" s="387"/>
      <c r="AI655" s="973"/>
      <c r="AJ655" s="971"/>
    </row>
    <row r="656" spans="1:44" ht="49.5" x14ac:dyDescent="0.25">
      <c r="A656" s="963"/>
      <c r="B656" s="373">
        <v>6</v>
      </c>
      <c r="C656" s="220" t="str">
        <f>IF(Proponentes!H410="X",Proponentes!$B$405,"")</f>
        <v/>
      </c>
      <c r="D656" s="374" t="str">
        <f t="shared" si="833"/>
        <v/>
      </c>
      <c r="E656" s="375" t="str">
        <f>IF(D656="","",$AO$8)</f>
        <v/>
      </c>
      <c r="F656" s="220" t="str">
        <f>IF(Proponentes!D410&gt;0,Proponentes!D410,"")</f>
        <v/>
      </c>
      <c r="G656" s="376" t="str">
        <f>IF(Proponentes!F410&gt;0,Proponentes!F410,"")</f>
        <v/>
      </c>
      <c r="H656" s="965"/>
      <c r="I656" s="967"/>
      <c r="J656" s="389" t="s">
        <v>1033</v>
      </c>
      <c r="K656" s="380">
        <v>6</v>
      </c>
      <c r="L656" s="380" t="s">
        <v>1034</v>
      </c>
      <c r="M656" s="379" t="s">
        <v>162</v>
      </c>
      <c r="N656" s="380" t="s">
        <v>317</v>
      </c>
      <c r="O656" s="381">
        <v>1</v>
      </c>
      <c r="P656" s="382">
        <v>41402</v>
      </c>
      <c r="Q656" s="382">
        <v>43981</v>
      </c>
      <c r="R656" s="383" t="str">
        <f t="shared" si="835"/>
        <v>CUMPLE</v>
      </c>
      <c r="S656" s="379">
        <f t="shared" si="866"/>
        <v>85</v>
      </c>
      <c r="T656" s="384">
        <v>5717436480</v>
      </c>
      <c r="U656" s="375">
        <f t="shared" si="867"/>
        <v>5717436480</v>
      </c>
      <c r="V656" s="385">
        <f t="shared" si="868"/>
        <v>9698.7896183206103</v>
      </c>
      <c r="W656" s="386">
        <f t="shared" si="869"/>
        <v>6513.348074681905</v>
      </c>
      <c r="X656" s="375">
        <f t="shared" si="870"/>
        <v>5917546072.8984528</v>
      </c>
      <c r="Y656" s="379" t="s">
        <v>318</v>
      </c>
      <c r="Z656" s="379" t="str">
        <f t="shared" si="871"/>
        <v>CUMPLE</v>
      </c>
      <c r="AA656" s="383" t="str">
        <f t="shared" si="872"/>
        <v>CUMPLE</v>
      </c>
      <c r="AB656" s="387"/>
      <c r="AC656" s="967"/>
      <c r="AD656" s="969"/>
      <c r="AE656" s="383" t="str">
        <f t="shared" si="873"/>
        <v/>
      </c>
      <c r="AF656" s="388" t="str">
        <f>IF(AE656&lt;&gt;"",(SUMIFS($X656:$X663,$M656:$M663,F656,AA656:AA663,"CUMPLE")),"")</f>
        <v/>
      </c>
      <c r="AG656" s="388" t="str">
        <f>IF(AF656&lt;&gt;"",IF(G656&gt;0,(IF(AF656&gt;=($G656*$H651),"CUMPLE","NO CUMPLE")),""),"")</f>
        <v/>
      </c>
      <c r="AH656" s="387"/>
      <c r="AI656" s="973"/>
      <c r="AJ656" s="971"/>
    </row>
    <row r="657" spans="1:36" ht="33" x14ac:dyDescent="0.25">
      <c r="A657" s="963"/>
      <c r="B657" s="373">
        <v>7</v>
      </c>
      <c r="C657" s="220" t="str">
        <f>IF(Proponentes!H411="X",Proponentes!$B$405,"")</f>
        <v/>
      </c>
      <c r="D657" s="374" t="str">
        <f t="shared" si="833"/>
        <v/>
      </c>
      <c r="E657" s="375" t="str">
        <f>IF(D657="","",$AO$9)</f>
        <v/>
      </c>
      <c r="F657" s="220" t="str">
        <f>IF(Proponentes!D411&gt;0,Proponentes!D411,"")</f>
        <v/>
      </c>
      <c r="G657" s="376" t="str">
        <f>IF(Proponentes!F411&gt;0,Proponentes!F411,"")</f>
        <v/>
      </c>
      <c r="H657" s="965"/>
      <c r="I657" s="967"/>
      <c r="J657" s="389" t="s">
        <v>1035</v>
      </c>
      <c r="K657" s="378">
        <v>7</v>
      </c>
      <c r="L657" s="380" t="s">
        <v>1036</v>
      </c>
      <c r="M657" s="379" t="s">
        <v>164</v>
      </c>
      <c r="N657" s="380" t="s">
        <v>317</v>
      </c>
      <c r="O657" s="381">
        <v>1</v>
      </c>
      <c r="P657" s="382">
        <v>41164</v>
      </c>
      <c r="Q657" s="382">
        <v>43830</v>
      </c>
      <c r="R657" s="383" t="str">
        <f t="shared" si="835"/>
        <v>CUMPLE</v>
      </c>
      <c r="S657" s="379">
        <f t="shared" si="866"/>
        <v>88</v>
      </c>
      <c r="T657" s="391">
        <v>15165126328</v>
      </c>
      <c r="U657" s="375">
        <f t="shared" si="867"/>
        <v>15165126328</v>
      </c>
      <c r="V657" s="385">
        <f t="shared" si="868"/>
        <v>26760.413495676727</v>
      </c>
      <c r="W657" s="386">
        <f t="shared" si="869"/>
        <v>18312.804399383662</v>
      </c>
      <c r="X657" s="375">
        <f t="shared" si="870"/>
        <v>16637658929.75444</v>
      </c>
      <c r="Y657" s="379" t="s">
        <v>318</v>
      </c>
      <c r="Z657" s="379" t="str">
        <f t="shared" si="871"/>
        <v>CUMPLE</v>
      </c>
      <c r="AA657" s="383" t="str">
        <f t="shared" si="872"/>
        <v>CUMPLE</v>
      </c>
      <c r="AB657" s="387"/>
      <c r="AC657" s="967"/>
      <c r="AD657" s="969"/>
      <c r="AE657" s="383" t="str">
        <f t="shared" si="873"/>
        <v/>
      </c>
      <c r="AF657" s="388" t="str">
        <f>IF(AE657&lt;&gt;"",(SUMIFS($X657:$X663,$M657:$M663,F657,AA657:AA663,"CUMPLE")),"")</f>
        <v/>
      </c>
      <c r="AG657" s="388" t="str">
        <f>IF(AF657&lt;&gt;"",IF(G657&gt;0,(IF(AF657&gt;=($G657*$H651),"CUMPLE","NO CUMPLE")),""),"")</f>
        <v/>
      </c>
      <c r="AH657" s="387"/>
      <c r="AI657" s="973"/>
      <c r="AJ657" s="971"/>
    </row>
    <row r="658" spans="1:36" ht="33" x14ac:dyDescent="0.3">
      <c r="A658" s="963"/>
      <c r="B658" s="373">
        <v>8</v>
      </c>
      <c r="C658" s="220" t="str">
        <f>IF(Proponentes!H412="X",Proponentes!$B$405,"")</f>
        <v/>
      </c>
      <c r="D658" s="374" t="str">
        <f t="shared" si="833"/>
        <v/>
      </c>
      <c r="E658" s="375" t="str">
        <f>IF(D658="","",$AO$10)</f>
        <v/>
      </c>
      <c r="F658" s="220"/>
      <c r="G658" s="376"/>
      <c r="H658" s="965"/>
      <c r="I658" s="967"/>
      <c r="J658" s="389" t="s">
        <v>1037</v>
      </c>
      <c r="K658" s="380">
        <v>8</v>
      </c>
      <c r="L658" s="380" t="s">
        <v>1038</v>
      </c>
      <c r="M658" s="379" t="s">
        <v>164</v>
      </c>
      <c r="N658" s="380" t="s">
        <v>317</v>
      </c>
      <c r="O658" s="381">
        <v>1</v>
      </c>
      <c r="P658" s="382">
        <v>40771</v>
      </c>
      <c r="Q658" s="382">
        <v>43830</v>
      </c>
      <c r="R658" s="383" t="str">
        <f t="shared" si="835"/>
        <v>CUMPLE</v>
      </c>
      <c r="S658" s="379"/>
      <c r="T658" s="391">
        <v>6783680239</v>
      </c>
      <c r="U658" s="375">
        <f t="shared" si="867"/>
        <v>6783680239</v>
      </c>
      <c r="V658" s="385"/>
      <c r="W658" s="386">
        <f t="shared" si="869"/>
        <v>8191.7029003183125</v>
      </c>
      <c r="X658" s="375">
        <f t="shared" si="870"/>
        <v>7442375069.2145948</v>
      </c>
      <c r="Y658" s="379" t="s">
        <v>318</v>
      </c>
      <c r="Z658" s="379" t="str">
        <f t="shared" si="871"/>
        <v>CUMPLE</v>
      </c>
      <c r="AA658" s="383" t="str">
        <f t="shared" si="872"/>
        <v>CUMPLE</v>
      </c>
      <c r="AB658" s="59"/>
      <c r="AC658" s="967"/>
      <c r="AD658" s="969"/>
      <c r="AE658" s="383"/>
      <c r="AF658" s="388"/>
      <c r="AG658" s="388" t="str">
        <f>IF(AF658&lt;&gt;"",IF(G658&gt;0,(IF(AF658&gt;=($G658*$H651),"CUMPLE","NO CUMPLE")),""),"")</f>
        <v/>
      </c>
      <c r="AH658" s="387"/>
      <c r="AI658" s="973"/>
      <c r="AJ658" s="971"/>
    </row>
    <row r="659" spans="1:36" x14ac:dyDescent="0.25">
      <c r="A659" s="963"/>
      <c r="B659" s="373">
        <v>9</v>
      </c>
      <c r="C659" s="220" t="str">
        <f>IF(Proponentes!H413="X",Proponentes!$B$405,"")</f>
        <v/>
      </c>
      <c r="D659" s="374" t="str">
        <f t="shared" si="833"/>
        <v/>
      </c>
      <c r="E659" s="375" t="str">
        <f>IF(D659="","",$AO$11)</f>
        <v/>
      </c>
      <c r="F659" s="220"/>
      <c r="G659" s="376"/>
      <c r="H659" s="965"/>
      <c r="I659" s="967"/>
      <c r="J659" s="389"/>
      <c r="K659" s="380"/>
      <c r="L659" s="380"/>
      <c r="M659" s="379"/>
      <c r="N659" s="380"/>
      <c r="O659" s="381"/>
      <c r="P659" s="382"/>
      <c r="Q659" s="382"/>
      <c r="R659" s="383" t="str">
        <f t="shared" si="835"/>
        <v/>
      </c>
      <c r="S659" s="383"/>
      <c r="T659" s="391"/>
      <c r="U659" s="375" t="str">
        <f t="shared" si="867"/>
        <v/>
      </c>
      <c r="V659" s="392"/>
      <c r="W659" s="386" t="str">
        <f t="shared" si="869"/>
        <v/>
      </c>
      <c r="X659" s="375" t="str">
        <f t="shared" si="870"/>
        <v/>
      </c>
      <c r="Y659" s="379"/>
      <c r="Z659" s="379" t="str">
        <f t="shared" si="871"/>
        <v/>
      </c>
      <c r="AA659" s="383" t="str">
        <f t="shared" si="872"/>
        <v/>
      </c>
      <c r="AB659" s="387"/>
      <c r="AC659" s="967"/>
      <c r="AD659" s="969"/>
      <c r="AE659" s="383"/>
      <c r="AF659" s="388"/>
      <c r="AG659" s="388" t="str">
        <f>IF(AF659&lt;&gt;"",IF(G659&gt;0,(IF(AF659&gt;=($G659*$H651),"CUMPLE","NO CUMPLE")),""),"")</f>
        <v/>
      </c>
      <c r="AH659" s="393"/>
      <c r="AI659" s="973"/>
      <c r="AJ659" s="971"/>
    </row>
    <row r="660" spans="1:36" x14ac:dyDescent="0.25">
      <c r="A660" s="963"/>
      <c r="B660" s="373">
        <v>10</v>
      </c>
      <c r="C660" s="220" t="str">
        <f>IF(Proponentes!H414="X",Proponentes!$B$405,"")</f>
        <v/>
      </c>
      <c r="D660" s="374" t="str">
        <f t="shared" si="833"/>
        <v/>
      </c>
      <c r="E660" s="375" t="str">
        <f>IF(D660="","",$AO$12)</f>
        <v/>
      </c>
      <c r="F660" s="220"/>
      <c r="G660" s="376"/>
      <c r="H660" s="965"/>
      <c r="I660" s="967"/>
      <c r="J660" s="389"/>
      <c r="K660" s="378"/>
      <c r="L660" s="380"/>
      <c r="M660" s="379"/>
      <c r="N660" s="380"/>
      <c r="O660" s="381"/>
      <c r="P660" s="382"/>
      <c r="Q660" s="382"/>
      <c r="R660" s="383" t="str">
        <f t="shared" si="835"/>
        <v/>
      </c>
      <c r="S660" s="383"/>
      <c r="T660" s="391"/>
      <c r="U660" s="375" t="str">
        <f t="shared" si="867"/>
        <v/>
      </c>
      <c r="V660" s="392"/>
      <c r="W660" s="386" t="str">
        <f t="shared" si="869"/>
        <v/>
      </c>
      <c r="X660" s="375" t="str">
        <f t="shared" si="870"/>
        <v/>
      </c>
      <c r="Y660" s="379"/>
      <c r="Z660" s="379" t="str">
        <f t="shared" si="871"/>
        <v/>
      </c>
      <c r="AA660" s="383" t="str">
        <f t="shared" si="872"/>
        <v/>
      </c>
      <c r="AB660" s="387"/>
      <c r="AC660" s="967"/>
      <c r="AD660" s="969"/>
      <c r="AE660" s="383"/>
      <c r="AF660" s="388"/>
      <c r="AG660" s="388" t="str">
        <f>IF(AF660&lt;&gt;"",IF(G660&gt;0,(IF(AF660&gt;=($G660*$H651),"CUMPLE","NO CUMPLE")),""),"")</f>
        <v/>
      </c>
      <c r="AH660" s="393"/>
      <c r="AI660" s="973"/>
      <c r="AJ660" s="971"/>
    </row>
    <row r="661" spans="1:36" x14ac:dyDescent="0.25">
      <c r="A661" s="963"/>
      <c r="B661" s="373">
        <v>11</v>
      </c>
      <c r="C661" s="220" t="str">
        <f>IF(Proponentes!H415="X",Proponentes!$B$405,"")</f>
        <v/>
      </c>
      <c r="D661" s="374" t="str">
        <f t="shared" si="833"/>
        <v/>
      </c>
      <c r="E661" s="375" t="str">
        <f>IF(D661="","",$AO$13)</f>
        <v/>
      </c>
      <c r="F661" s="220" t="str">
        <f>IF(Proponentes!D415&gt;0,Proponentes!D415,"")</f>
        <v/>
      </c>
      <c r="G661" s="376" t="str">
        <f>IF(Proponentes!F415&gt;0,Proponentes!F415,"")</f>
        <v/>
      </c>
      <c r="H661" s="965"/>
      <c r="I661" s="967"/>
      <c r="J661" s="389"/>
      <c r="K661" s="380"/>
      <c r="L661" s="380"/>
      <c r="M661" s="379"/>
      <c r="N661" s="380"/>
      <c r="O661" s="381"/>
      <c r="P661" s="382"/>
      <c r="Q661" s="382"/>
      <c r="R661" s="383" t="str">
        <f t="shared" si="835"/>
        <v/>
      </c>
      <c r="S661" s="383" t="str">
        <f t="shared" ref="S661:S662" si="874">IF(P661&gt;0,ROUND(((YEAR(Q661)-YEAR($P661))*12)+(MONTH(Q661)-MONTH($P661))+((DAY(Q661)-DAY($P661)+1)/30),0),"")</f>
        <v/>
      </c>
      <c r="T661" s="391"/>
      <c r="U661" s="375" t="str">
        <f t="shared" si="867"/>
        <v/>
      </c>
      <c r="V661" s="392" t="str">
        <f>IFERROR(U661/VLOOKUP(YEAR(P661),$AQ$2:$AR$11,2,FALSE),"")</f>
        <v/>
      </c>
      <c r="W661" s="386" t="str">
        <f t="shared" si="869"/>
        <v/>
      </c>
      <c r="X661" s="375" t="str">
        <f t="shared" si="870"/>
        <v/>
      </c>
      <c r="Y661" s="379"/>
      <c r="Z661" s="379" t="str">
        <f t="shared" si="871"/>
        <v/>
      </c>
      <c r="AA661" s="383" t="str">
        <f t="shared" si="872"/>
        <v/>
      </c>
      <c r="AB661" s="387"/>
      <c r="AC661" s="967"/>
      <c r="AD661" s="969"/>
      <c r="AE661" s="383" t="str">
        <f>IF(F661&lt;&gt;"",F661,"")</f>
        <v/>
      </c>
      <c r="AF661" s="388" t="str">
        <f>IF(AE661&lt;&gt;"",(SUMIFS($X661:$X663,$M661:$M663,F661,AA661:AA663,"CUMPLE")),"")</f>
        <v/>
      </c>
      <c r="AG661" s="388" t="str">
        <f>IF(AF661&lt;&gt;"",IF(G661&gt;0,(IF(AF661&gt;=($G661*$H651),"CUMPLE","NO CUMPLE")),""),"")</f>
        <v/>
      </c>
      <c r="AH661" s="393"/>
      <c r="AI661" s="973"/>
      <c r="AJ661" s="971"/>
    </row>
    <row r="662" spans="1:36" ht="66" x14ac:dyDescent="0.25">
      <c r="A662" s="963"/>
      <c r="B662" s="373">
        <v>12</v>
      </c>
      <c r="C662" s="220" t="str">
        <f>IF(Proponentes!H416="X",Proponentes!$B$405,"")</f>
        <v>UNIÓN TEMPORAL SEGURIDAD DOBLE A</v>
      </c>
      <c r="D662" s="374" t="str">
        <f t="shared" si="833"/>
        <v>UNIÓN TEMPORAL SEGURIDAD DOBLE A</v>
      </c>
      <c r="E662" s="375">
        <f>IF(D662="","",$AO$14)</f>
        <v>8654253262</v>
      </c>
      <c r="F662" s="220" t="str">
        <f>IF(Proponentes!D416&gt;0,Proponentes!D416,"")</f>
        <v/>
      </c>
      <c r="G662" s="376" t="str">
        <f>IF(Proponentes!F416&gt;0,Proponentes!F416,"")</f>
        <v/>
      </c>
      <c r="H662" s="965"/>
      <c r="I662" s="967"/>
      <c r="J662" s="389"/>
      <c r="K662" s="380"/>
      <c r="L662" s="380"/>
      <c r="M662" s="379"/>
      <c r="N662" s="380"/>
      <c r="O662" s="381"/>
      <c r="P662" s="382"/>
      <c r="Q662" s="382"/>
      <c r="R662" s="383" t="str">
        <f t="shared" si="835"/>
        <v/>
      </c>
      <c r="S662" s="383" t="str">
        <f t="shared" si="874"/>
        <v/>
      </c>
      <c r="T662" s="391"/>
      <c r="U662" s="375" t="str">
        <f t="shared" si="867"/>
        <v/>
      </c>
      <c r="V662" s="392" t="str">
        <f>IFERROR(U662/VLOOKUP(YEAR(P662),$AQ$2:$AR$11,2,FALSE),"")</f>
        <v/>
      </c>
      <c r="W662" s="386" t="str">
        <f t="shared" si="869"/>
        <v/>
      </c>
      <c r="X662" s="375" t="str">
        <f t="shared" si="870"/>
        <v/>
      </c>
      <c r="Y662" s="379"/>
      <c r="Z662" s="379" t="str">
        <f t="shared" si="871"/>
        <v/>
      </c>
      <c r="AA662" s="383" t="str">
        <f t="shared" si="872"/>
        <v/>
      </c>
      <c r="AB662" s="387"/>
      <c r="AC662" s="967"/>
      <c r="AD662" s="969"/>
      <c r="AE662" s="383" t="str">
        <f>IF(F662&lt;&gt;"",F662,"")</f>
        <v/>
      </c>
      <c r="AF662" s="388" t="str">
        <f>IF(AE662&lt;&gt;"",(SUMIFS($X662:$X663,$M662:$M663,F662,AA662:AA663,"CUMPLE")),"")</f>
        <v/>
      </c>
      <c r="AG662" s="388" t="str">
        <f>IF(AF662&lt;&gt;"",IF(G662&gt;0,(IF(AF662&gt;=($G662*$H651),"CUMPLE","NO CUMPLE")),""),"")</f>
        <v/>
      </c>
      <c r="AH662" s="393"/>
      <c r="AI662" s="973"/>
      <c r="AJ662" s="971"/>
    </row>
    <row r="663" spans="1:36" ht="17.25" thickBot="1" x14ac:dyDescent="0.3">
      <c r="A663" s="69">
        <v>32</v>
      </c>
      <c r="B663" s="394"/>
      <c r="C663" s="222"/>
      <c r="D663" s="395" t="s">
        <v>270</v>
      </c>
      <c r="E663" s="396">
        <f t="shared" ref="E663" si="875">SUM(E651:E662)</f>
        <v>31314579162</v>
      </c>
      <c r="F663" s="394"/>
      <c r="G663" s="397">
        <f t="shared" ref="G663" si="876">IF((SUM(G651:G662))&gt;1,"ERROR &gt; 100%",SUM(G651:G662))</f>
        <v>1</v>
      </c>
      <c r="H663" s="396">
        <f t="shared" ref="H663:I663" si="877">SUM(H651:H662)</f>
        <v>31314579162</v>
      </c>
      <c r="I663" s="398">
        <f t="shared" si="877"/>
        <v>34467.455154833217</v>
      </c>
      <c r="J663" s="399"/>
      <c r="K663" s="399"/>
      <c r="L663" s="399"/>
      <c r="M663" s="400"/>
      <c r="N663" s="400"/>
      <c r="O663" s="400"/>
      <c r="P663" s="400"/>
      <c r="Q663" s="400"/>
      <c r="R663" s="394">
        <f t="shared" ref="R663" si="878">COUNTIF(R651:R662,"NO CUMPLE")</f>
        <v>0</v>
      </c>
      <c r="S663" s="400">
        <f t="shared" ref="S663:X663" si="879">SUM(S651:S662)</f>
        <v>426</v>
      </c>
      <c r="T663" s="401"/>
      <c r="U663" s="396">
        <f t="shared" si="879"/>
        <v>55925000718</v>
      </c>
      <c r="V663" s="402">
        <f t="shared" si="879"/>
        <v>78078.640386149869</v>
      </c>
      <c r="W663" s="403">
        <f t="shared" si="879"/>
        <v>65504.191928686203</v>
      </c>
      <c r="X663" s="401">
        <f t="shared" si="879"/>
        <v>59512261476.201553</v>
      </c>
      <c r="Y663" s="400"/>
      <c r="Z663" s="400"/>
      <c r="AA663" s="394"/>
      <c r="AB663" s="400"/>
      <c r="AC663" s="394"/>
      <c r="AD663" s="394">
        <f t="shared" ref="AD663" si="880">COUNTIF(AD651:AD662,"NO CUMPLE")</f>
        <v>0</v>
      </c>
      <c r="AE663" s="394"/>
      <c r="AF663" s="394"/>
      <c r="AG663" s="394"/>
      <c r="AH663" s="400"/>
      <c r="AI663" s="400"/>
      <c r="AJ663" s="404"/>
    </row>
    <row r="664" spans="1:36" ht="82.5" x14ac:dyDescent="0.25">
      <c r="A664" s="959">
        <f t="shared" ref="A664" si="881">A682</f>
        <v>33</v>
      </c>
      <c r="B664" s="373">
        <v>1</v>
      </c>
      <c r="C664" s="220" t="str">
        <f>IF(Proponentes!H418="X",Proponentes!$B$418,"")</f>
        <v>SEGURIDAD Y VIGILANCIA COLOMBIANA SEVICOL LTDA</v>
      </c>
      <c r="D664" s="374" t="str">
        <f t="shared" si="833"/>
        <v>SEGURIDAD Y VIGILANCIA COLOMBIANA SEVICOL LTDA</v>
      </c>
      <c r="E664" s="375">
        <f>IF(D664="","",$AO$3)</f>
        <v>20036397801</v>
      </c>
      <c r="F664" s="220" t="str">
        <f>IF(Proponentes!D418&gt;0,Proponentes!D418,"")</f>
        <v>SEGURIDAD Y VIGILANCIA COLOMBIANA SEVICOL LTDA</v>
      </c>
      <c r="G664" s="376">
        <f>IF(Proponentes!F418&gt;0,Proponentes!F418,"")</f>
        <v>1</v>
      </c>
      <c r="H664" s="964">
        <f t="shared" ref="H664" si="882">SUM(E664:E675)</f>
        <v>296042500230</v>
      </c>
      <c r="I664" s="966">
        <f>IF($F664&gt;0,(G682*H664)/$AR$13,"")</f>
        <v>325849.23296636529</v>
      </c>
      <c r="J664" s="423" t="s">
        <v>332</v>
      </c>
      <c r="K664" s="378">
        <v>1</v>
      </c>
      <c r="L664" s="484" t="s">
        <v>1039</v>
      </c>
      <c r="M664" s="379" t="s">
        <v>166</v>
      </c>
      <c r="N664" s="380" t="s">
        <v>317</v>
      </c>
      <c r="O664" s="381">
        <v>1</v>
      </c>
      <c r="P664" s="339">
        <v>41426</v>
      </c>
      <c r="Q664" s="382">
        <v>41790</v>
      </c>
      <c r="R664" s="383" t="str">
        <f t="shared" si="835"/>
        <v>CUMPLE</v>
      </c>
      <c r="S664" s="379">
        <f t="shared" ref="S664:S670" si="883">IF(P664&gt;0,ROUND(((YEAR(Q664)-YEAR($P664))*12)+(MONTH(Q664)-MONTH($P664))+((DAY(Q664)-DAY($P664)+1)/30),0),"")</f>
        <v>12</v>
      </c>
      <c r="T664" s="384">
        <v>63070941687</v>
      </c>
      <c r="U664" s="375">
        <f t="shared" ref="U664:U681" si="884">IF(T664&gt;0,T664*O664,"")</f>
        <v>63070941687</v>
      </c>
      <c r="V664" s="385">
        <f t="shared" ref="V664:V670" si="885">IFERROR(U664/VLOOKUP(YEAR(P664),$AQ$2:$AR$11,2,FALSE),"")</f>
        <v>106990.57113994911</v>
      </c>
      <c r="W664" s="386">
        <f t="shared" ref="W664:W681" si="886">IF(R664="CUMPLE",IFERROR(U664/VLOOKUP(YEAR(Q664),$AQ$3:$AR$13,2,FALSE),""),"")</f>
        <v>102387.89234902598</v>
      </c>
      <c r="X664" s="375">
        <f t="shared" ref="X664:X681" si="887">IFERROR(W664*$AR$13,"")</f>
        <v>93022062284.291168</v>
      </c>
      <c r="Y664" s="379" t="s">
        <v>318</v>
      </c>
      <c r="Z664" s="379" t="str">
        <f t="shared" ref="Z664:Z681" si="888">IF(T664&gt;0,IF(X664&gt;=$Z$18,"CUMPLE","NO CUMPLE"),"")</f>
        <v>CUMPLE</v>
      </c>
      <c r="AA664" s="383" t="str">
        <f t="shared" ref="AA664:AA681" si="889">IF(N664&gt;0,IF(N664="CUMPLE",IF(R664="CUMPLE",IF(Y664="INCLUIDA",IF(Z664="CUMPLE","CUMPLE","NO CUMPLE"),"NO CUMPLE"),"NO CUMPLE"),"NO CUMPLE"),"")</f>
        <v>CUMPLE</v>
      </c>
      <c r="AB664" s="379"/>
      <c r="AC664" s="966">
        <f>IF(F664&gt;0,SUMIFS(W664:W681,AA664:AA681,"CUMPLE"),"")</f>
        <v>335093.35058616346</v>
      </c>
      <c r="AD664" s="968" t="str">
        <f>IF($F664&gt;0,IF(AC664&lt;I664,"NO CUMPLE","CUMPLE"),"")</f>
        <v>CUMPLE</v>
      </c>
      <c r="AE664" s="383" t="str">
        <f t="shared" ref="AE664:AE670" si="890">IF(F664&lt;&gt;"",F664,"")</f>
        <v>SEGURIDAD Y VIGILANCIA COLOMBIANA SEVICOL LTDA</v>
      </c>
      <c r="AF664" s="388">
        <f>IF(AE664&lt;&gt;"",(SUMIFS($X664:$X681,$M664:$M681,F664,AA664:AA681,"CUMPLE")),"")</f>
        <v>304441021434.64471</v>
      </c>
      <c r="AG664" s="388" t="str">
        <f>IF(AF664&lt;&gt;"",IF(G664&gt;0,(IF(AF664&gt;=($G664*$H664),"CUMPLE","NO CUMPLE")),""),"")</f>
        <v>CUMPLE</v>
      </c>
      <c r="AH664" s="379"/>
      <c r="AI664" s="972" t="str">
        <f>IF(AC664&gt;I664,IF((COUNTIF(AG664:AG674,"NO CUMPLE"))&lt;1,"HABILITADO","RECHAZADO"),"")</f>
        <v>HABILITADO</v>
      </c>
      <c r="AJ664" s="970"/>
    </row>
    <row r="665" spans="1:36" ht="82.5" x14ac:dyDescent="0.25">
      <c r="A665" s="960"/>
      <c r="B665" s="373">
        <v>2</v>
      </c>
      <c r="C665" s="220" t="str">
        <f>IF(Proponentes!H419="X",Proponentes!$B$418,"")</f>
        <v>SEGURIDAD Y VIGILANCIA COLOMBIANA SEVICOL LTDA</v>
      </c>
      <c r="D665" s="374" t="str">
        <f t="shared" si="833"/>
        <v>SEGURIDAD Y VIGILANCIA COLOMBIANA SEVICOL LTDA</v>
      </c>
      <c r="E665" s="375">
        <f>IF(D665="","",$AO$4)</f>
        <v>17613055238</v>
      </c>
      <c r="F665" s="220" t="str">
        <f>IF(Proponentes!D419&gt;0,Proponentes!D419,"")</f>
        <v/>
      </c>
      <c r="G665" s="376" t="str">
        <f>IF(Proponentes!F419&gt;0,Proponentes!F419,"")</f>
        <v/>
      </c>
      <c r="H665" s="965"/>
      <c r="I665" s="967"/>
      <c r="J665" s="424" t="s">
        <v>1040</v>
      </c>
      <c r="K665" s="380">
        <v>2</v>
      </c>
      <c r="L665" s="484" t="s">
        <v>1041</v>
      </c>
      <c r="M665" s="379" t="s">
        <v>166</v>
      </c>
      <c r="N665" s="380" t="s">
        <v>317</v>
      </c>
      <c r="O665" s="381">
        <v>1</v>
      </c>
      <c r="P665" s="382">
        <v>42462</v>
      </c>
      <c r="Q665" s="382">
        <v>42830</v>
      </c>
      <c r="R665" s="383" t="str">
        <f t="shared" si="835"/>
        <v>CUMPLE</v>
      </c>
      <c r="S665" s="379">
        <f t="shared" si="883"/>
        <v>12</v>
      </c>
      <c r="T665" s="384">
        <v>13450803033</v>
      </c>
      <c r="U665" s="375">
        <f t="shared" si="884"/>
        <v>13450803033</v>
      </c>
      <c r="V665" s="385">
        <f t="shared" si="885"/>
        <v>19509.326980005946</v>
      </c>
      <c r="W665" s="386">
        <f t="shared" si="886"/>
        <v>18233.012161845261</v>
      </c>
      <c r="X665" s="375">
        <f t="shared" si="887"/>
        <v>16565165607.352629</v>
      </c>
      <c r="Y665" s="379" t="s">
        <v>318</v>
      </c>
      <c r="Z665" s="379" t="str">
        <f t="shared" si="888"/>
        <v>CUMPLE</v>
      </c>
      <c r="AA665" s="383" t="str">
        <f t="shared" si="889"/>
        <v>CUMPLE</v>
      </c>
      <c r="AB665" s="387"/>
      <c r="AC665" s="967"/>
      <c r="AD665" s="969"/>
      <c r="AE665" s="383" t="str">
        <f t="shared" si="890"/>
        <v/>
      </c>
      <c r="AF665" s="388" t="str">
        <f>IF(AE665&lt;&gt;"",(SUMIFS($X664:$X674,$M664:$M674,F665,AA664:AA674,"CUMPLE")),"")</f>
        <v/>
      </c>
      <c r="AG665" s="388" t="str">
        <f>IF(AF665&lt;&gt;"",IF(G665&gt;0,(IF(AF665&gt;=($G665*$H664),"CUMPLE","NO CUMPLE")),""),"")</f>
        <v/>
      </c>
      <c r="AH665" s="387"/>
      <c r="AI665" s="973"/>
      <c r="AJ665" s="971"/>
    </row>
    <row r="666" spans="1:36" ht="82.5" x14ac:dyDescent="0.25">
      <c r="A666" s="960"/>
      <c r="B666" s="373">
        <v>3</v>
      </c>
      <c r="C666" s="220" t="str">
        <f>IF(Proponentes!H420="X",Proponentes!$B$418,"")</f>
        <v>SEGURIDAD Y VIGILANCIA COLOMBIANA SEVICOL LTDA</v>
      </c>
      <c r="D666" s="374" t="str">
        <f t="shared" si="833"/>
        <v>SEGURIDAD Y VIGILANCIA COLOMBIANA SEVICOL LTDA</v>
      </c>
      <c r="E666" s="375">
        <f>IF(D666="","",$AO$5)</f>
        <v>22660325900</v>
      </c>
      <c r="F666" s="220" t="str">
        <f>IF(Proponentes!D420&gt;0,Proponentes!D420,"")</f>
        <v/>
      </c>
      <c r="G666" s="376" t="str">
        <f>IF(Proponentes!F420&gt;0,Proponentes!F420,"")</f>
        <v/>
      </c>
      <c r="H666" s="965"/>
      <c r="I666" s="967"/>
      <c r="J666" s="424" t="s">
        <v>1042</v>
      </c>
      <c r="K666" s="378">
        <v>3</v>
      </c>
      <c r="L666" s="484" t="s">
        <v>1043</v>
      </c>
      <c r="M666" s="379" t="s">
        <v>166</v>
      </c>
      <c r="N666" s="380" t="s">
        <v>317</v>
      </c>
      <c r="O666" s="381">
        <v>1</v>
      </c>
      <c r="P666" s="382">
        <v>42467</v>
      </c>
      <c r="Q666" s="382">
        <v>42841</v>
      </c>
      <c r="R666" s="383" t="str">
        <f t="shared" si="835"/>
        <v>CUMPLE</v>
      </c>
      <c r="S666" s="379">
        <f t="shared" si="883"/>
        <v>12</v>
      </c>
      <c r="T666" s="384">
        <v>10421422110</v>
      </c>
      <c r="U666" s="375">
        <f t="shared" si="884"/>
        <v>10421422110</v>
      </c>
      <c r="V666" s="385">
        <f t="shared" si="885"/>
        <v>15115.449318664743</v>
      </c>
      <c r="W666" s="386">
        <f t="shared" si="886"/>
        <v>14126.585275925592</v>
      </c>
      <c r="X666" s="375">
        <f t="shared" si="887"/>
        <v>12834370014.395575</v>
      </c>
      <c r="Y666" s="379" t="s">
        <v>318</v>
      </c>
      <c r="Z666" s="379" t="str">
        <f t="shared" si="888"/>
        <v>CUMPLE</v>
      </c>
      <c r="AA666" s="383" t="str">
        <f t="shared" si="889"/>
        <v>CUMPLE</v>
      </c>
      <c r="AB666" s="387"/>
      <c r="AC666" s="967"/>
      <c r="AD666" s="969"/>
      <c r="AE666" s="383" t="str">
        <f t="shared" si="890"/>
        <v/>
      </c>
      <c r="AF666" s="388" t="str">
        <f>IF(AE666&lt;&gt;"",(SUMIFS($X664:$X674,$M664:$M674,F666,AA664:AA674,"CUMPLE")),"")</f>
        <v/>
      </c>
      <c r="AG666" s="388" t="str">
        <f>IF(AF666&lt;&gt;"",IF(G666&gt;0,(IF(AF666&gt;=($G666*$H664),"CUMPLE","NO CUMPLE")),""),"")</f>
        <v/>
      </c>
      <c r="AH666" s="387"/>
      <c r="AI666" s="973"/>
      <c r="AJ666" s="971"/>
    </row>
    <row r="667" spans="1:36" ht="82.5" x14ac:dyDescent="0.25">
      <c r="A667" s="960"/>
      <c r="B667" s="373">
        <v>4</v>
      </c>
      <c r="C667" s="220" t="str">
        <f>IF(Proponentes!H421="X",Proponentes!$B$418,"")</f>
        <v>SEGURIDAD Y VIGILANCIA COLOMBIANA SEVICOL LTDA</v>
      </c>
      <c r="D667" s="374" t="str">
        <f t="shared" si="833"/>
        <v>SEGURIDAD Y VIGILANCIA COLOMBIANA SEVICOL LTDA</v>
      </c>
      <c r="E667" s="375">
        <f>IF(D667="","",$AO$6)</f>
        <v>32291205642</v>
      </c>
      <c r="F667" s="220" t="str">
        <f>IF(Proponentes!D421&gt;0,Proponentes!D421,"")</f>
        <v/>
      </c>
      <c r="G667" s="376" t="str">
        <f>IF(Proponentes!F421&gt;0,Proponentes!F421,"")</f>
        <v/>
      </c>
      <c r="H667" s="965"/>
      <c r="I667" s="967"/>
      <c r="J667" s="424" t="s">
        <v>372</v>
      </c>
      <c r="K667" s="380">
        <v>4</v>
      </c>
      <c r="L667" s="484" t="s">
        <v>1044</v>
      </c>
      <c r="M667" s="379" t="s">
        <v>166</v>
      </c>
      <c r="N667" s="380" t="s">
        <v>317</v>
      </c>
      <c r="O667" s="381">
        <v>1</v>
      </c>
      <c r="P667" s="382">
        <v>41791</v>
      </c>
      <c r="Q667" s="382">
        <v>42978</v>
      </c>
      <c r="R667" s="383" t="str">
        <f t="shared" si="835"/>
        <v>CUMPLE</v>
      </c>
      <c r="S667" s="379">
        <f t="shared" si="883"/>
        <v>39</v>
      </c>
      <c r="T667" s="384">
        <v>71352159749</v>
      </c>
      <c r="U667" s="375">
        <f t="shared" si="884"/>
        <v>71352159749</v>
      </c>
      <c r="V667" s="385">
        <f t="shared" si="885"/>
        <v>115831.42816396104</v>
      </c>
      <c r="W667" s="386">
        <f t="shared" si="886"/>
        <v>96720.232486170178</v>
      </c>
      <c r="X667" s="375">
        <f t="shared" si="887"/>
        <v>87872845939.73024</v>
      </c>
      <c r="Y667" s="379" t="s">
        <v>318</v>
      </c>
      <c r="Z667" s="379" t="str">
        <f t="shared" si="888"/>
        <v>CUMPLE</v>
      </c>
      <c r="AA667" s="383" t="str">
        <f t="shared" si="889"/>
        <v>CUMPLE</v>
      </c>
      <c r="AB667" s="387"/>
      <c r="AC667" s="967"/>
      <c r="AD667" s="969"/>
      <c r="AE667" s="383" t="str">
        <f t="shared" si="890"/>
        <v/>
      </c>
      <c r="AF667" s="388" t="str">
        <f>IF(AE667&lt;&gt;"",(SUMIFS($X664:$X674,$M664:$M674,F667,AA664:AA674,"CUMPLE")),"")</f>
        <v/>
      </c>
      <c r="AG667" s="388" t="str">
        <f>IF(AF667&lt;&gt;"",IF(G667&gt;0,(IF(AF667&gt;=($G667*$H664),"CUMPLE","NO CUMPLE")),""),"")</f>
        <v/>
      </c>
      <c r="AH667" s="387"/>
      <c r="AI667" s="973"/>
      <c r="AJ667" s="971"/>
    </row>
    <row r="668" spans="1:36" ht="82.5" x14ac:dyDescent="0.25">
      <c r="A668" s="960"/>
      <c r="B668" s="373">
        <v>5</v>
      </c>
      <c r="C668" s="220" t="str">
        <f>IF(Proponentes!H422="X",Proponentes!$B$418,"")</f>
        <v>SEGURIDAD Y VIGILANCIA COLOMBIANA SEVICOL LTDA</v>
      </c>
      <c r="D668" s="374" t="str">
        <f t="shared" si="833"/>
        <v>SEGURIDAD Y VIGILANCIA COLOMBIANA SEVICOL LTDA</v>
      </c>
      <c r="E668" s="375">
        <f>IF(D668="","",$AO$7)</f>
        <v>31011375408</v>
      </c>
      <c r="F668" s="220" t="str">
        <f>IF(Proponentes!D422&gt;0,Proponentes!D422,"")</f>
        <v/>
      </c>
      <c r="G668" s="376" t="str">
        <f>IF(Proponentes!F422&gt;0,Proponentes!F422,"")</f>
        <v/>
      </c>
      <c r="H668" s="965"/>
      <c r="I668" s="967"/>
      <c r="J668" s="424" t="s">
        <v>374</v>
      </c>
      <c r="K668" s="378">
        <v>5</v>
      </c>
      <c r="L668" s="443" t="s">
        <v>1045</v>
      </c>
      <c r="M668" s="379" t="s">
        <v>166</v>
      </c>
      <c r="N668" s="380" t="s">
        <v>317</v>
      </c>
      <c r="O668" s="381">
        <v>1</v>
      </c>
      <c r="P668" s="382">
        <v>42593</v>
      </c>
      <c r="Q668" s="382">
        <v>43661</v>
      </c>
      <c r="R668" s="383" t="str">
        <f t="shared" si="835"/>
        <v>CUMPLE</v>
      </c>
      <c r="S668" s="379">
        <f t="shared" si="883"/>
        <v>35</v>
      </c>
      <c r="T668" s="384">
        <v>5173704456</v>
      </c>
      <c r="U668" s="375">
        <f t="shared" si="884"/>
        <v>5173704456</v>
      </c>
      <c r="V668" s="385">
        <f t="shared" si="885"/>
        <v>7504.0495115707336</v>
      </c>
      <c r="W668" s="386">
        <f t="shared" si="886"/>
        <v>6247.5600712943597</v>
      </c>
      <c r="X668" s="375">
        <f t="shared" si="887"/>
        <v>5676070761.3327789</v>
      </c>
      <c r="Y668" s="379" t="s">
        <v>318</v>
      </c>
      <c r="Z668" s="379" t="str">
        <f t="shared" si="888"/>
        <v>CUMPLE</v>
      </c>
      <c r="AA668" s="383" t="str">
        <f t="shared" si="889"/>
        <v>CUMPLE</v>
      </c>
      <c r="AB668" s="387"/>
      <c r="AC668" s="967"/>
      <c r="AD668" s="969"/>
      <c r="AE668" s="383" t="str">
        <f t="shared" si="890"/>
        <v/>
      </c>
      <c r="AF668" s="388" t="str">
        <f>IF(AE668&lt;&gt;"",(SUMIFS($X668:$X682,$M668:$M682,F668,AA668:AA682,"CUMPLE")),"")</f>
        <v/>
      </c>
      <c r="AG668" s="388" t="str">
        <f>IF(AF668&lt;&gt;"",IF(G668&gt;0,(IF(AF668&gt;=($G668*$H664),"CUMPLE","NO CUMPLE")),""),"")</f>
        <v/>
      </c>
      <c r="AH668" s="387"/>
      <c r="AI668" s="973"/>
      <c r="AJ668" s="971"/>
    </row>
    <row r="669" spans="1:36" ht="82.5" x14ac:dyDescent="0.25">
      <c r="A669" s="960"/>
      <c r="B669" s="373">
        <v>6</v>
      </c>
      <c r="C669" s="220" t="str">
        <f>IF(Proponentes!H423="X",Proponentes!$B$418,"")</f>
        <v>SEGURIDAD Y VIGILANCIA COLOMBIANA SEVICOL LTDA</v>
      </c>
      <c r="D669" s="374" t="str">
        <f t="shared" si="833"/>
        <v>SEGURIDAD Y VIGILANCIA COLOMBIANA SEVICOL LTDA</v>
      </c>
      <c r="E669" s="375">
        <f>IF(D669="","",$AO$8)</f>
        <v>26104086008</v>
      </c>
      <c r="F669" s="220" t="str">
        <f>IF(Proponentes!D423&gt;0,Proponentes!D423,"")</f>
        <v/>
      </c>
      <c r="G669" s="376" t="str">
        <f>IF(Proponentes!F423&gt;0,Proponentes!F423,"")</f>
        <v/>
      </c>
      <c r="H669" s="965"/>
      <c r="I669" s="967"/>
      <c r="J669" s="424" t="s">
        <v>1046</v>
      </c>
      <c r="K669" s="380">
        <v>6</v>
      </c>
      <c r="L669" s="443" t="s">
        <v>1047</v>
      </c>
      <c r="M669" s="379" t="s">
        <v>166</v>
      </c>
      <c r="N669" s="380" t="s">
        <v>317</v>
      </c>
      <c r="O669" s="381">
        <v>1</v>
      </c>
      <c r="P669" s="382">
        <v>42524</v>
      </c>
      <c r="Q669" s="382">
        <v>43527</v>
      </c>
      <c r="R669" s="383" t="str">
        <f t="shared" si="835"/>
        <v>CUMPLE</v>
      </c>
      <c r="S669" s="379">
        <f t="shared" si="883"/>
        <v>33</v>
      </c>
      <c r="T669" s="384">
        <v>3170358920.5900002</v>
      </c>
      <c r="U669" s="375">
        <f t="shared" si="884"/>
        <v>3170358920.5900002</v>
      </c>
      <c r="V669" s="385">
        <f t="shared" si="885"/>
        <v>4598.3551074254301</v>
      </c>
      <c r="W669" s="386">
        <f t="shared" si="886"/>
        <v>3828.3995486018871</v>
      </c>
      <c r="X669" s="375">
        <f t="shared" si="887"/>
        <v>3478200528.2930779</v>
      </c>
      <c r="Y669" s="379" t="s">
        <v>318</v>
      </c>
      <c r="Z669" s="379" t="str">
        <f t="shared" si="888"/>
        <v>CUMPLE</v>
      </c>
      <c r="AA669" s="383" t="str">
        <f t="shared" si="889"/>
        <v>CUMPLE</v>
      </c>
      <c r="AB669" s="387"/>
      <c r="AC669" s="967"/>
      <c r="AD669" s="969"/>
      <c r="AE669" s="383" t="str">
        <f t="shared" si="890"/>
        <v/>
      </c>
      <c r="AF669" s="388" t="str">
        <f>IF(AE669&lt;&gt;"",(SUMIFS($X669:$X682,$M669:$M682,F669,AA669:AA682,"CUMPLE")),"")</f>
        <v/>
      </c>
      <c r="AG669" s="388" t="str">
        <f>IF(AF669&lt;&gt;"",IF(G669&gt;0,(IF(AF669&gt;=($G669*$H664),"CUMPLE","NO CUMPLE")),""),"")</f>
        <v/>
      </c>
      <c r="AH669" s="387"/>
      <c r="AI669" s="973"/>
      <c r="AJ669" s="971"/>
    </row>
    <row r="670" spans="1:36" ht="82.5" x14ac:dyDescent="0.25">
      <c r="A670" s="960"/>
      <c r="B670" s="373">
        <v>7</v>
      </c>
      <c r="C670" s="220" t="str">
        <f>IF(Proponentes!H424="X",Proponentes!$B$418,"")</f>
        <v>SEGURIDAD Y VIGILANCIA COLOMBIANA SEVICOL LTDA</v>
      </c>
      <c r="D670" s="374" t="str">
        <f t="shared" si="833"/>
        <v>SEGURIDAD Y VIGILANCIA COLOMBIANA SEVICOL LTDA</v>
      </c>
      <c r="E670" s="375">
        <f>IF(D670="","",$AO$9)</f>
        <v>34957158037</v>
      </c>
      <c r="F670" s="220" t="str">
        <f>IF(Proponentes!D424&gt;0,Proponentes!D424,"")</f>
        <v/>
      </c>
      <c r="G670" s="376" t="str">
        <f>IF(Proponentes!F424&gt;0,Proponentes!F424,"")</f>
        <v/>
      </c>
      <c r="H670" s="965"/>
      <c r="I670" s="967"/>
      <c r="J670" s="424" t="s">
        <v>1048</v>
      </c>
      <c r="K670" s="378">
        <v>7</v>
      </c>
      <c r="L670" s="443" t="s">
        <v>1049</v>
      </c>
      <c r="M670" s="379" t="s">
        <v>166</v>
      </c>
      <c r="N670" s="380" t="s">
        <v>317</v>
      </c>
      <c r="O670" s="381">
        <v>1</v>
      </c>
      <c r="P670" s="382">
        <v>42287</v>
      </c>
      <c r="Q670" s="382">
        <v>43600</v>
      </c>
      <c r="R670" s="383" t="str">
        <f t="shared" si="835"/>
        <v>CUMPLE</v>
      </c>
      <c r="S670" s="379">
        <f t="shared" si="883"/>
        <v>43</v>
      </c>
      <c r="T670" s="391">
        <v>3751822329</v>
      </c>
      <c r="U670" s="375">
        <f t="shared" si="884"/>
        <v>3751822329</v>
      </c>
      <c r="V670" s="385">
        <f t="shared" si="885"/>
        <v>5822.6465880344531</v>
      </c>
      <c r="W670" s="386">
        <f t="shared" si="886"/>
        <v>4530.5516727125187</v>
      </c>
      <c r="X670" s="375">
        <f t="shared" si="887"/>
        <v>4116123989.0028138</v>
      </c>
      <c r="Y670" s="379" t="s">
        <v>318</v>
      </c>
      <c r="Z670" s="379" t="str">
        <f t="shared" si="888"/>
        <v>CUMPLE</v>
      </c>
      <c r="AA670" s="383" t="str">
        <f t="shared" si="889"/>
        <v>CUMPLE</v>
      </c>
      <c r="AB670" s="387"/>
      <c r="AC670" s="967"/>
      <c r="AD670" s="969"/>
      <c r="AE670" s="383" t="str">
        <f t="shared" si="890"/>
        <v/>
      </c>
      <c r="AF670" s="388" t="str">
        <f>IF(AE670&lt;&gt;"",(SUMIFS($X670:$X682,$M670:$M682,F670,AA670:AA682,"CUMPLE")),"")</f>
        <v/>
      </c>
      <c r="AG670" s="388" t="str">
        <f>IF(AF670&lt;&gt;"",IF(G670&gt;0,(IF(AF670&gt;=($G670*$H664),"CUMPLE","NO CUMPLE")),""),"")</f>
        <v/>
      </c>
      <c r="AH670" s="387"/>
      <c r="AI670" s="973"/>
      <c r="AJ670" s="971"/>
    </row>
    <row r="671" spans="1:36" ht="28.5" customHeight="1" x14ac:dyDescent="0.25">
      <c r="A671" s="960"/>
      <c r="B671" s="373">
        <v>8</v>
      </c>
      <c r="C671" s="220" t="str">
        <f>IF(Proponentes!H425="X",Proponentes!$B$418,"")</f>
        <v>SEGURIDAD Y VIGILANCIA COLOMBIANA SEVICOL LTDA</v>
      </c>
      <c r="D671" s="374" t="str">
        <f t="shared" si="833"/>
        <v>SEGURIDAD Y VIGILANCIA COLOMBIANA SEVICOL LTDA</v>
      </c>
      <c r="E671" s="375">
        <f>IF(D671="","",$AO$10)</f>
        <v>19803878581</v>
      </c>
      <c r="F671" s="220"/>
      <c r="G671" s="376"/>
      <c r="H671" s="965"/>
      <c r="I671" s="967"/>
      <c r="J671" s="424" t="s">
        <v>332</v>
      </c>
      <c r="K671" s="380">
        <v>8</v>
      </c>
      <c r="L671" s="443" t="s">
        <v>1050</v>
      </c>
      <c r="M671" s="379" t="s">
        <v>166</v>
      </c>
      <c r="N671" s="380" t="s">
        <v>317</v>
      </c>
      <c r="O671" s="381">
        <v>1</v>
      </c>
      <c r="P671" s="382">
        <v>40816</v>
      </c>
      <c r="Q671" s="382">
        <v>41517</v>
      </c>
      <c r="R671" s="383" t="str">
        <f t="shared" si="835"/>
        <v>CUMPLE</v>
      </c>
      <c r="S671" s="379"/>
      <c r="T671" s="391">
        <v>3754991386</v>
      </c>
      <c r="U671" s="375">
        <f t="shared" si="884"/>
        <v>3754991386</v>
      </c>
      <c r="V671" s="385"/>
      <c r="W671" s="386">
        <f t="shared" si="886"/>
        <v>6369.7903070398643</v>
      </c>
      <c r="X671" s="375">
        <f t="shared" si="887"/>
        <v>5787120108.4937</v>
      </c>
      <c r="Y671" s="379" t="s">
        <v>318</v>
      </c>
      <c r="Z671" s="379" t="str">
        <f t="shared" si="888"/>
        <v>CUMPLE</v>
      </c>
      <c r="AA671" s="383" t="str">
        <f t="shared" si="889"/>
        <v>CUMPLE</v>
      </c>
      <c r="AB671" s="387"/>
      <c r="AC671" s="967"/>
      <c r="AD671" s="969"/>
      <c r="AE671" s="383"/>
      <c r="AF671" s="388"/>
      <c r="AG671" s="388" t="str">
        <f>IF(AF671&lt;&gt;"",IF(G671&gt;0,(IF(AF671&gt;=($G671*$H664),"CUMPLE","NO CUMPLE")),""),"")</f>
        <v/>
      </c>
      <c r="AH671" s="387"/>
      <c r="AI671" s="973"/>
      <c r="AJ671" s="971"/>
    </row>
    <row r="672" spans="1:36" ht="82.5" x14ac:dyDescent="0.25">
      <c r="A672" s="960"/>
      <c r="B672" s="373">
        <v>9</v>
      </c>
      <c r="C672" s="220" t="str">
        <f>IF(Proponentes!H426="X",Proponentes!$B$418,"")</f>
        <v>SEGURIDAD Y VIGILANCIA COLOMBIANA SEVICOL LTDA</v>
      </c>
      <c r="D672" s="374" t="str">
        <f t="shared" si="833"/>
        <v>SEGURIDAD Y VIGILANCIA COLOMBIANA SEVICOL LTDA</v>
      </c>
      <c r="E672" s="375">
        <f>IF(D672="","",$AO$11)</f>
        <v>24629524096</v>
      </c>
      <c r="F672" s="220"/>
      <c r="G672" s="376"/>
      <c r="H672" s="965"/>
      <c r="I672" s="967"/>
      <c r="J672" s="424" t="s">
        <v>332</v>
      </c>
      <c r="K672" s="378">
        <v>9</v>
      </c>
      <c r="L672" s="443" t="s">
        <v>1051</v>
      </c>
      <c r="M672" s="379" t="s">
        <v>166</v>
      </c>
      <c r="N672" s="870" t="s">
        <v>317</v>
      </c>
      <c r="O672" s="381">
        <v>0.8</v>
      </c>
      <c r="P672" s="382">
        <v>40817</v>
      </c>
      <c r="Q672" s="382">
        <v>41213</v>
      </c>
      <c r="R672" s="383" t="str">
        <f t="shared" si="835"/>
        <v>CUMPLE</v>
      </c>
      <c r="S672" s="383"/>
      <c r="T672" s="391">
        <v>3853722410</v>
      </c>
      <c r="U672" s="375">
        <f t="shared" si="884"/>
        <v>3082977928</v>
      </c>
      <c r="V672" s="392"/>
      <c r="W672" s="386">
        <f t="shared" si="886"/>
        <v>5440.2292712193403</v>
      </c>
      <c r="X672" s="375">
        <f t="shared" si="887"/>
        <v>4942589738.863822</v>
      </c>
      <c r="Y672" s="379" t="s">
        <v>318</v>
      </c>
      <c r="Z672" s="379" t="str">
        <f t="shared" si="888"/>
        <v>CUMPLE</v>
      </c>
      <c r="AA672" s="383" t="str">
        <f t="shared" si="889"/>
        <v>CUMPLE</v>
      </c>
      <c r="AB672" s="387"/>
      <c r="AC672" s="967"/>
      <c r="AD672" s="969"/>
      <c r="AE672" s="383"/>
      <c r="AF672" s="388"/>
      <c r="AG672" s="388" t="str">
        <f>IF(AF672&lt;&gt;"",IF(G672&gt;0,(IF(AF672&gt;=($G672*$H664),"CUMPLE","NO CUMPLE")),""),"")</f>
        <v/>
      </c>
      <c r="AH672" s="393"/>
      <c r="AI672" s="973"/>
      <c r="AJ672" s="971"/>
    </row>
    <row r="673" spans="1:36" ht="82.5" x14ac:dyDescent="0.25">
      <c r="A673" s="960"/>
      <c r="B673" s="373">
        <v>10</v>
      </c>
      <c r="C673" s="220" t="str">
        <f>IF(Proponentes!H427="X",Proponentes!$B$418,"")</f>
        <v>SEGURIDAD Y VIGILANCIA COLOMBIANA SEVICOL LTDA</v>
      </c>
      <c r="D673" s="374" t="str">
        <f t="shared" si="833"/>
        <v>SEGURIDAD Y VIGILANCIA COLOMBIANA SEVICOL LTDA</v>
      </c>
      <c r="E673" s="375">
        <f>IF(D673="","",$AO$12)</f>
        <v>25460574021</v>
      </c>
      <c r="F673" s="220"/>
      <c r="G673" s="376"/>
      <c r="H673" s="965"/>
      <c r="I673" s="967"/>
      <c r="J673" s="424" t="s">
        <v>744</v>
      </c>
      <c r="K673" s="380">
        <v>10</v>
      </c>
      <c r="L673" s="443" t="s">
        <v>1052</v>
      </c>
      <c r="M673" s="379" t="s">
        <v>166</v>
      </c>
      <c r="N673" s="870" t="s">
        <v>317</v>
      </c>
      <c r="O673" s="381">
        <v>1</v>
      </c>
      <c r="P673" s="382">
        <v>41520</v>
      </c>
      <c r="Q673" s="382">
        <v>41813</v>
      </c>
      <c r="R673" s="383" t="str">
        <f t="shared" si="835"/>
        <v>CUMPLE</v>
      </c>
      <c r="S673" s="383"/>
      <c r="T673" s="391">
        <v>8507143197</v>
      </c>
      <c r="U673" s="375">
        <f t="shared" si="884"/>
        <v>8507143197</v>
      </c>
      <c r="V673" s="392"/>
      <c r="W673" s="386">
        <f t="shared" si="886"/>
        <v>13810.297397727272</v>
      </c>
      <c r="X673" s="375">
        <f t="shared" si="887"/>
        <v>12547014253.567568</v>
      </c>
      <c r="Y673" s="379" t="s">
        <v>318</v>
      </c>
      <c r="Z673" s="379" t="str">
        <f t="shared" si="888"/>
        <v>CUMPLE</v>
      </c>
      <c r="AA673" s="383" t="str">
        <f t="shared" si="889"/>
        <v>CUMPLE</v>
      </c>
      <c r="AB673" s="387"/>
      <c r="AC673" s="967"/>
      <c r="AD673" s="969"/>
      <c r="AE673" s="383"/>
      <c r="AF673" s="388"/>
      <c r="AG673" s="388" t="str">
        <f>IF(AF673&lt;&gt;"",IF(G673&gt;0,(IF(AF673&gt;=($G673*$H664),"CUMPLE","NO CUMPLE")),""),"")</f>
        <v/>
      </c>
      <c r="AH673" s="393"/>
      <c r="AI673" s="973"/>
      <c r="AJ673" s="971"/>
    </row>
    <row r="674" spans="1:36" ht="82.5" x14ac:dyDescent="0.25">
      <c r="A674" s="960"/>
      <c r="B674" s="373">
        <v>11</v>
      </c>
      <c r="C674" s="220" t="str">
        <f>IF(Proponentes!H428="X",Proponentes!$B$418,"")</f>
        <v>SEGURIDAD Y VIGILANCIA COLOMBIANA SEVICOL LTDA</v>
      </c>
      <c r="D674" s="374" t="str">
        <f t="shared" si="833"/>
        <v>SEGURIDAD Y VIGILANCIA COLOMBIANA SEVICOL LTDA</v>
      </c>
      <c r="E674" s="375">
        <f>IF(D674="","",$AO$13)</f>
        <v>32820666236</v>
      </c>
      <c r="F674" s="220" t="str">
        <f>IF(Proponentes!D428&gt;0,Proponentes!D428,"")</f>
        <v/>
      </c>
      <c r="G674" s="376" t="str">
        <f>IF(Proponentes!F428&gt;0,Proponentes!F428,"")</f>
        <v/>
      </c>
      <c r="H674" s="965"/>
      <c r="I674" s="967"/>
      <c r="J674" s="424" t="s">
        <v>744</v>
      </c>
      <c r="K674" s="378">
        <v>11</v>
      </c>
      <c r="L674" s="443" t="s">
        <v>1053</v>
      </c>
      <c r="M674" s="379" t="s">
        <v>166</v>
      </c>
      <c r="N674" s="380" t="s">
        <v>317</v>
      </c>
      <c r="O674" s="381">
        <v>0.7</v>
      </c>
      <c r="P674" s="382">
        <v>40884</v>
      </c>
      <c r="Q674" s="382">
        <v>42185</v>
      </c>
      <c r="R674" s="383" t="str">
        <f t="shared" si="835"/>
        <v>CUMPLE</v>
      </c>
      <c r="S674" s="383">
        <f t="shared" ref="S674:S681" si="891">IF(P674&gt;0,ROUND(((YEAR(Q674)-YEAR($P674))*12)+(MONTH(Q674)-MONTH($P674))+((DAY(Q674)-DAY($P674)+1)/30),0),"")</f>
        <v>43</v>
      </c>
      <c r="T674" s="391">
        <v>5928408394</v>
      </c>
      <c r="U674" s="375">
        <f t="shared" si="884"/>
        <v>4149885875.7999997</v>
      </c>
      <c r="V674" s="392">
        <f t="shared" ref="V674:V681" si="892">IFERROR(U674/VLOOKUP(YEAR(P674),$AQ$2:$AR$11,2,FALSE),"")</f>
        <v>7748.1065642270341</v>
      </c>
      <c r="W674" s="386">
        <f t="shared" si="886"/>
        <v>6440.4219380771319</v>
      </c>
      <c r="X674" s="375">
        <f t="shared" si="887"/>
        <v>5851290781.7134647</v>
      </c>
      <c r="Y674" s="379" t="s">
        <v>318</v>
      </c>
      <c r="Z674" s="379" t="str">
        <f t="shared" si="888"/>
        <v>CUMPLE</v>
      </c>
      <c r="AA674" s="383" t="str">
        <f t="shared" si="889"/>
        <v>CUMPLE</v>
      </c>
      <c r="AB674" s="387"/>
      <c r="AC674" s="967"/>
      <c r="AD674" s="969"/>
      <c r="AE674" s="383" t="str">
        <f t="shared" ref="AE674:AE681" si="893">IF(F674&lt;&gt;"",F674,"")</f>
        <v/>
      </c>
      <c r="AF674" s="388" t="str">
        <f>IF(AE674&lt;&gt;"",(SUMIFS($X674:$X682,$M674:$M682,F674,AA674:AA682,"CUMPLE")),"")</f>
        <v/>
      </c>
      <c r="AG674" s="388" t="str">
        <f>IF(AF674&lt;&gt;"",IF(G674&gt;0,(IF(AF674&gt;=($G674*$H664),"CUMPLE","NO CUMPLE")),""),"")</f>
        <v/>
      </c>
      <c r="AH674" s="393"/>
      <c r="AI674" s="973"/>
      <c r="AJ674" s="971"/>
    </row>
    <row r="675" spans="1:36" ht="82.5" x14ac:dyDescent="0.25">
      <c r="A675" s="960"/>
      <c r="B675" s="373">
        <v>12</v>
      </c>
      <c r="C675" s="220" t="str">
        <f>IF(Proponentes!H429="X",Proponentes!$B$418,"")</f>
        <v>SEGURIDAD Y VIGILANCIA COLOMBIANA SEVICOL LTDA</v>
      </c>
      <c r="D675" s="374" t="str">
        <f t="shared" si="833"/>
        <v>SEGURIDAD Y VIGILANCIA COLOMBIANA SEVICOL LTDA</v>
      </c>
      <c r="E675" s="375">
        <f>IF(D675="","",$AO$14)</f>
        <v>8654253262</v>
      </c>
      <c r="F675" s="220" t="str">
        <f>IF(Proponentes!D429&gt;0,Proponentes!D429,"")</f>
        <v/>
      </c>
      <c r="G675" s="376" t="str">
        <f>IF(Proponentes!F429&gt;0,Proponentes!F429,"")</f>
        <v/>
      </c>
      <c r="H675" s="965"/>
      <c r="I675" s="967"/>
      <c r="J675" s="424" t="s">
        <v>768</v>
      </c>
      <c r="K675" s="380">
        <v>12</v>
      </c>
      <c r="L675" s="443" t="s">
        <v>1054</v>
      </c>
      <c r="M675" s="379" t="s">
        <v>166</v>
      </c>
      <c r="N675" s="380" t="s">
        <v>317</v>
      </c>
      <c r="O675" s="381">
        <v>1</v>
      </c>
      <c r="P675" s="382">
        <v>40969</v>
      </c>
      <c r="Q675" s="382">
        <v>42523</v>
      </c>
      <c r="R675" s="383" t="str">
        <f t="shared" si="835"/>
        <v>CUMPLE</v>
      </c>
      <c r="S675" s="383">
        <f t="shared" si="891"/>
        <v>51</v>
      </c>
      <c r="T675" s="391">
        <v>4461192872</v>
      </c>
      <c r="U675" s="375">
        <f t="shared" si="884"/>
        <v>4461192872</v>
      </c>
      <c r="V675" s="392">
        <f t="shared" si="892"/>
        <v>7872.2302311628728</v>
      </c>
      <c r="W675" s="386">
        <f t="shared" si="886"/>
        <v>6470.6077583018468</v>
      </c>
      <c r="X675" s="375">
        <f t="shared" si="887"/>
        <v>5878715384.2189436</v>
      </c>
      <c r="Y675" s="379" t="s">
        <v>318</v>
      </c>
      <c r="Z675" s="379" t="str">
        <f t="shared" si="888"/>
        <v>CUMPLE</v>
      </c>
      <c r="AA675" s="383" t="str">
        <f t="shared" si="889"/>
        <v>CUMPLE</v>
      </c>
      <c r="AB675" s="387"/>
      <c r="AC675" s="967"/>
      <c r="AD675" s="969"/>
      <c r="AE675" s="383" t="str">
        <f t="shared" si="893"/>
        <v/>
      </c>
      <c r="AF675" s="388" t="str">
        <f>IF(AE675&lt;&gt;"",(SUMIFS($X675:$X682,$M675:$M682,F675,AA675:AA682,"CUMPLE")),"")</f>
        <v/>
      </c>
      <c r="AG675" s="388" t="str">
        <f>IF(AF675&lt;&gt;"",IF(G675&gt;0,(IF(AF675&gt;=($G675*$H664),"CUMPLE","NO CUMPLE")),""),"")</f>
        <v/>
      </c>
      <c r="AH675" s="393"/>
      <c r="AI675" s="973"/>
      <c r="AJ675" s="971"/>
    </row>
    <row r="676" spans="1:36" ht="27.75" customHeight="1" x14ac:dyDescent="0.25">
      <c r="A676" s="960"/>
      <c r="B676" s="373"/>
      <c r="C676" s="220"/>
      <c r="D676" s="374"/>
      <c r="E676" s="375"/>
      <c r="F676" s="220"/>
      <c r="G676" s="376"/>
      <c r="H676" s="965"/>
      <c r="I676" s="967"/>
      <c r="J676" s="424" t="s">
        <v>332</v>
      </c>
      <c r="K676" s="378">
        <v>13</v>
      </c>
      <c r="L676" s="443" t="s">
        <v>1055</v>
      </c>
      <c r="M676" s="379" t="s">
        <v>166</v>
      </c>
      <c r="N676" s="380" t="s">
        <v>317</v>
      </c>
      <c r="O676" s="381">
        <v>1</v>
      </c>
      <c r="P676" s="382">
        <v>41365</v>
      </c>
      <c r="Q676" s="382">
        <v>42460</v>
      </c>
      <c r="R676" s="383" t="str">
        <f t="shared" si="835"/>
        <v>CUMPLE</v>
      </c>
      <c r="S676" s="383">
        <f t="shared" si="891"/>
        <v>36</v>
      </c>
      <c r="T676" s="391">
        <v>14467767432</v>
      </c>
      <c r="U676" s="375">
        <f t="shared" si="884"/>
        <v>14467767432</v>
      </c>
      <c r="V676" s="392">
        <f t="shared" si="892"/>
        <v>24542.438391857508</v>
      </c>
      <c r="W676" s="386">
        <f t="shared" si="886"/>
        <v>20984.353484999021</v>
      </c>
      <c r="X676" s="375">
        <f t="shared" si="887"/>
        <v>19064830734.312222</v>
      </c>
      <c r="Y676" s="379" t="s">
        <v>318</v>
      </c>
      <c r="Z676" s="379" t="str">
        <f t="shared" si="888"/>
        <v>CUMPLE</v>
      </c>
      <c r="AA676" s="383" t="str">
        <f t="shared" si="889"/>
        <v>CUMPLE</v>
      </c>
      <c r="AB676" s="387"/>
      <c r="AC676" s="967"/>
      <c r="AD676" s="969"/>
      <c r="AE676" s="383" t="str">
        <f t="shared" si="893"/>
        <v/>
      </c>
      <c r="AF676" s="388" t="str">
        <f>IF(AE676&lt;&gt;"",(SUMIFS($X676:$X681,$M676:$M681,F676,AA676:AA681,"CUMPLE")),"")</f>
        <v/>
      </c>
      <c r="AG676" s="388" t="str">
        <f>IF(AF676&lt;&gt;"",IF(G676&gt;0,(IF(AF676&gt;=($G676*$H627),"CUMPLE","NO CUMPLE")),""),"")</f>
        <v/>
      </c>
      <c r="AH676" s="393"/>
      <c r="AI676" s="421"/>
      <c r="AJ676" s="422"/>
    </row>
    <row r="677" spans="1:36" ht="33.75" customHeight="1" x14ac:dyDescent="0.25">
      <c r="A677" s="960"/>
      <c r="B677" s="373"/>
      <c r="C677" s="220"/>
      <c r="D677" s="374"/>
      <c r="E677" s="375"/>
      <c r="F677" s="220"/>
      <c r="G677" s="376"/>
      <c r="H677" s="965"/>
      <c r="I677" s="967"/>
      <c r="J677" s="424" t="s">
        <v>756</v>
      </c>
      <c r="K677" s="380">
        <v>14</v>
      </c>
      <c r="L677" s="443" t="s">
        <v>1056</v>
      </c>
      <c r="M677" s="379" t="s">
        <v>166</v>
      </c>
      <c r="N677" s="380" t="s">
        <v>317</v>
      </c>
      <c r="O677" s="381">
        <v>1</v>
      </c>
      <c r="P677" s="382">
        <v>42826</v>
      </c>
      <c r="Q677" s="339">
        <v>43616</v>
      </c>
      <c r="R677" s="383" t="str">
        <f t="shared" si="835"/>
        <v>CUMPLE</v>
      </c>
      <c r="S677" s="383">
        <f t="shared" si="891"/>
        <v>26</v>
      </c>
      <c r="T677" s="391">
        <v>9395418526</v>
      </c>
      <c r="U677" s="375">
        <f t="shared" si="884"/>
        <v>9395418526</v>
      </c>
      <c r="V677" s="392">
        <f t="shared" si="892"/>
        <v>12735.80319553433</v>
      </c>
      <c r="W677" s="386">
        <f t="shared" si="886"/>
        <v>11345.534352675229</v>
      </c>
      <c r="X677" s="375">
        <f t="shared" si="887"/>
        <v>10307712943.298616</v>
      </c>
      <c r="Y677" s="379" t="s">
        <v>318</v>
      </c>
      <c r="Z677" s="379" t="str">
        <f t="shared" si="888"/>
        <v>CUMPLE</v>
      </c>
      <c r="AA677" s="383" t="str">
        <f t="shared" si="889"/>
        <v>CUMPLE</v>
      </c>
      <c r="AB677" s="387"/>
      <c r="AC677" s="967"/>
      <c r="AD677" s="969"/>
      <c r="AE677" s="383" t="str">
        <f t="shared" si="893"/>
        <v/>
      </c>
      <c r="AF677" s="388" t="str">
        <f>IF(AE677&lt;&gt;"",(SUMIFS($X677:$X678,$M677:$M678,F677,AA677:AA678,"CUMPLE")),"")</f>
        <v/>
      </c>
      <c r="AG677" s="388" t="str">
        <f>IF(AF677&lt;&gt;"",IF(G677&gt;0,(IF(AF677&gt;=($G677*$H624),"CUMPLE","NO CUMPLE")),""),"")</f>
        <v/>
      </c>
      <c r="AH677" s="393"/>
      <c r="AI677" s="421"/>
      <c r="AJ677" s="422"/>
    </row>
    <row r="678" spans="1:36" ht="33" customHeight="1" x14ac:dyDescent="0.25">
      <c r="A678" s="960"/>
      <c r="B678" s="373"/>
      <c r="C678" s="220"/>
      <c r="D678" s="374"/>
      <c r="E678" s="375"/>
      <c r="F678" s="220"/>
      <c r="G678" s="376"/>
      <c r="H678" s="965"/>
      <c r="I678" s="967"/>
      <c r="J678" s="424" t="s">
        <v>438</v>
      </c>
      <c r="K678" s="378">
        <v>15</v>
      </c>
      <c r="L678" s="443" t="s">
        <v>1057</v>
      </c>
      <c r="M678" s="379" t="s">
        <v>166</v>
      </c>
      <c r="N678" s="380" t="s">
        <v>317</v>
      </c>
      <c r="O678" s="381">
        <v>0.5</v>
      </c>
      <c r="P678" s="382">
        <v>43195</v>
      </c>
      <c r="Q678" s="382">
        <v>43564</v>
      </c>
      <c r="R678" s="383" t="str">
        <f t="shared" si="835"/>
        <v>CUMPLE</v>
      </c>
      <c r="S678" s="383">
        <f t="shared" si="891"/>
        <v>12</v>
      </c>
      <c r="T678" s="391">
        <v>10755399450</v>
      </c>
      <c r="U678" s="375">
        <f t="shared" si="884"/>
        <v>5377699725</v>
      </c>
      <c r="V678" s="392">
        <f t="shared" si="892"/>
        <v>6883.5261353076257</v>
      </c>
      <c r="W678" s="386">
        <f t="shared" si="886"/>
        <v>6493.8966581976438</v>
      </c>
      <c r="X678" s="375">
        <f t="shared" si="887"/>
        <v>5899873955.2856722</v>
      </c>
      <c r="Y678" s="379" t="s">
        <v>318</v>
      </c>
      <c r="Z678" s="379" t="str">
        <f t="shared" si="888"/>
        <v>CUMPLE</v>
      </c>
      <c r="AA678" s="383" t="str">
        <f t="shared" si="889"/>
        <v>CUMPLE</v>
      </c>
      <c r="AB678" s="387"/>
      <c r="AC678" s="967"/>
      <c r="AD678" s="969"/>
      <c r="AE678" s="383" t="str">
        <f t="shared" si="893"/>
        <v/>
      </c>
      <c r="AF678" s="388" t="str">
        <f>IF(AE678&lt;&gt;"",(SUMIFS($X678:$X680,$M678:$M680,F678,AA678:AA680,"CUMPLE")),"")</f>
        <v/>
      </c>
      <c r="AG678" s="388" t="str">
        <f>IF(AF678&lt;&gt;"",IF(G678&gt;0,(IF(AF678&gt;=($G678*$H625),"CUMPLE","NO CUMPLE")),""),"")</f>
        <v/>
      </c>
      <c r="AH678" s="393"/>
      <c r="AI678" s="421"/>
      <c r="AJ678" s="422"/>
    </row>
    <row r="679" spans="1:36" ht="33" customHeight="1" x14ac:dyDescent="0.25">
      <c r="A679" s="960"/>
      <c r="B679" s="373"/>
      <c r="C679" s="220"/>
      <c r="D679" s="374"/>
      <c r="E679" s="375"/>
      <c r="F679" s="220"/>
      <c r="G679" s="376"/>
      <c r="H679" s="965"/>
      <c r="I679" s="967"/>
      <c r="J679" s="424" t="s">
        <v>753</v>
      </c>
      <c r="K679" s="380">
        <v>16</v>
      </c>
      <c r="L679" s="443" t="s">
        <v>1058</v>
      </c>
      <c r="M679" s="379" t="s">
        <v>166</v>
      </c>
      <c r="N679" s="380" t="s">
        <v>317</v>
      </c>
      <c r="O679" s="381">
        <v>0.5</v>
      </c>
      <c r="P679" s="382">
        <v>43216</v>
      </c>
      <c r="Q679" s="382">
        <v>43563</v>
      </c>
      <c r="R679" s="383" t="str">
        <f t="shared" si="835"/>
        <v>CUMPLE</v>
      </c>
      <c r="S679" s="383">
        <f t="shared" si="891"/>
        <v>11</v>
      </c>
      <c r="T679" s="391">
        <v>9863717781</v>
      </c>
      <c r="U679" s="375">
        <f t="shared" si="884"/>
        <v>4931858890.5</v>
      </c>
      <c r="V679" s="392">
        <f t="shared" si="892"/>
        <v>6312.8440233627989</v>
      </c>
      <c r="W679" s="386">
        <f t="shared" si="886"/>
        <v>5955.5169692410245</v>
      </c>
      <c r="X679" s="375">
        <f t="shared" si="887"/>
        <v>5410742009.9966707</v>
      </c>
      <c r="Y679" s="379" t="s">
        <v>318</v>
      </c>
      <c r="Z679" s="379" t="str">
        <f t="shared" si="888"/>
        <v>CUMPLE</v>
      </c>
      <c r="AA679" s="383" t="str">
        <f t="shared" si="889"/>
        <v>CUMPLE</v>
      </c>
      <c r="AB679" s="387"/>
      <c r="AC679" s="967"/>
      <c r="AD679" s="969"/>
      <c r="AE679" s="383" t="str">
        <f t="shared" si="893"/>
        <v/>
      </c>
      <c r="AF679" s="388" t="str">
        <f>IF(AE679&lt;&gt;"",(SUMIFS($X679:$X680,$M679:$M680,F679,AA679:AA680,"CUMPLE")),"")</f>
        <v/>
      </c>
      <c r="AG679" s="388" t="str">
        <f>IF(AF679&lt;&gt;"",IF(G679&gt;0,(IF(AF679&gt;=($G679*$H626),"CUMPLE","NO CUMPLE")),""),"")</f>
        <v/>
      </c>
      <c r="AH679" s="393"/>
      <c r="AI679" s="421"/>
      <c r="AJ679" s="422"/>
    </row>
    <row r="680" spans="1:36" ht="32.25" customHeight="1" x14ac:dyDescent="0.25">
      <c r="A680" s="960"/>
      <c r="B680" s="373"/>
      <c r="C680" s="220"/>
      <c r="D680" s="374"/>
      <c r="E680" s="375"/>
      <c r="F680" s="220" t="str">
        <f>IF(Proponentes!D475&gt;0,Proponentes!D475,"")</f>
        <v/>
      </c>
      <c r="G680" s="376" t="str">
        <f>IF(Proponentes!F475&gt;0,Proponentes!F475,"")</f>
        <v/>
      </c>
      <c r="H680" s="965"/>
      <c r="I680" s="967"/>
      <c r="J680" s="389"/>
      <c r="K680" s="378">
        <v>17</v>
      </c>
      <c r="L680" s="443" t="s">
        <v>1059</v>
      </c>
      <c r="M680" s="379" t="s">
        <v>166</v>
      </c>
      <c r="N680" s="380" t="s">
        <v>317</v>
      </c>
      <c r="O680" s="381">
        <v>0.5</v>
      </c>
      <c r="P680" s="382">
        <v>43578</v>
      </c>
      <c r="Q680" s="382">
        <v>43957</v>
      </c>
      <c r="R680" s="383" t="str">
        <f t="shared" si="835"/>
        <v>CUMPLE</v>
      </c>
      <c r="S680" s="383">
        <f t="shared" si="891"/>
        <v>12</v>
      </c>
      <c r="T680" s="391">
        <v>10021822222</v>
      </c>
      <c r="U680" s="375">
        <f>IF(T680&gt;0,T680*O680,"")</f>
        <v>5010911111</v>
      </c>
      <c r="V680" s="392">
        <f t="shared" si="892"/>
        <v>6050.9772918286808</v>
      </c>
      <c r="W680" s="386">
        <f t="shared" si="886"/>
        <v>5708.4688831093081</v>
      </c>
      <c r="X680" s="375">
        <f t="shared" si="887"/>
        <v>5186292400.4957676</v>
      </c>
      <c r="Y680" s="379" t="s">
        <v>318</v>
      </c>
      <c r="Z680" s="379" t="str">
        <f t="shared" si="888"/>
        <v>CUMPLE</v>
      </c>
      <c r="AA680" s="383" t="str">
        <f t="shared" si="889"/>
        <v>CUMPLE</v>
      </c>
      <c r="AB680" s="387"/>
      <c r="AC680" s="967"/>
      <c r="AD680" s="969"/>
      <c r="AE680" s="383" t="str">
        <f t="shared" si="893"/>
        <v/>
      </c>
      <c r="AF680" s="388" t="str">
        <f>IF(AE680&lt;&gt;"",(SUMIFS($X680:$X682,$M680:$M682,F680,AA680:AA682,"CUMPLE")),"")</f>
        <v/>
      </c>
      <c r="AG680" s="388" t="str">
        <f>IF(AF680&lt;&gt;"",IF(G680&gt;0,(IF(AF680&gt;=($G680*$H627),"CUMPLE","NO CUMPLE")),""),"")</f>
        <v/>
      </c>
      <c r="AH680" s="393"/>
      <c r="AI680" s="421"/>
      <c r="AJ680" s="422"/>
    </row>
    <row r="681" spans="1:36" ht="16.5" customHeight="1" thickBot="1" x14ac:dyDescent="0.3">
      <c r="A681" s="961"/>
      <c r="B681" s="373"/>
      <c r="C681" s="220"/>
      <c r="D681" s="374"/>
      <c r="E681" s="375"/>
      <c r="F681" s="220" t="str">
        <f>IF(Proponentes!D476&gt;0,Proponentes!D476,"")</f>
        <v/>
      </c>
      <c r="G681" s="376" t="str">
        <f>IF(Proponentes!F476&gt;0,Proponentes!F476,"")</f>
        <v/>
      </c>
      <c r="H681" s="980"/>
      <c r="I681" s="981"/>
      <c r="J681" s="389"/>
      <c r="K681" s="380">
        <v>18</v>
      </c>
      <c r="L681" s="380"/>
      <c r="M681" s="379"/>
      <c r="N681" s="380"/>
      <c r="O681" s="381"/>
      <c r="P681" s="382"/>
      <c r="Q681" s="382"/>
      <c r="R681" s="383" t="str">
        <f t="shared" si="835"/>
        <v/>
      </c>
      <c r="S681" s="383" t="str">
        <f t="shared" si="891"/>
        <v/>
      </c>
      <c r="T681" s="391"/>
      <c r="U681" s="375" t="str">
        <f t="shared" si="884"/>
        <v/>
      </c>
      <c r="V681" s="392" t="str">
        <f t="shared" si="892"/>
        <v/>
      </c>
      <c r="W681" s="386" t="str">
        <f t="shared" si="886"/>
        <v/>
      </c>
      <c r="X681" s="375" t="str">
        <f t="shared" si="887"/>
        <v/>
      </c>
      <c r="Y681" s="379"/>
      <c r="Z681" s="379" t="str">
        <f t="shared" si="888"/>
        <v/>
      </c>
      <c r="AA681" s="383" t="str">
        <f t="shared" si="889"/>
        <v/>
      </c>
      <c r="AB681" s="387"/>
      <c r="AC681" s="981"/>
      <c r="AD681" s="982"/>
      <c r="AE681" s="383" t="str">
        <f t="shared" si="893"/>
        <v/>
      </c>
      <c r="AF681" s="388" t="str">
        <f>IF(AE681&lt;&gt;"",(SUMIFS($X681:$X682,$M681:$M682,F681,AA681:AA682,"CUMPLE")),"")</f>
        <v/>
      </c>
      <c r="AG681" s="388" t="str">
        <f>IF(AF681&lt;&gt;"",IF(G681&gt;0,(IF(AF681&gt;=($G681*$H628),"CUMPLE","NO CUMPLE")),""),"")</f>
        <v/>
      </c>
      <c r="AH681" s="393"/>
      <c r="AI681" s="421"/>
      <c r="AJ681" s="422"/>
    </row>
    <row r="682" spans="1:36" ht="17.25" thickBot="1" x14ac:dyDescent="0.3">
      <c r="A682" s="69">
        <v>33</v>
      </c>
      <c r="B682" s="394"/>
      <c r="C682" s="222"/>
      <c r="D682" s="395" t="s">
        <v>270</v>
      </c>
      <c r="E682" s="396">
        <f t="shared" ref="E682" si="894">SUM(E664:E675)</f>
        <v>296042500230</v>
      </c>
      <c r="F682" s="394"/>
      <c r="G682" s="397">
        <f t="shared" ref="G682" si="895">IF((SUM(G664:G675))&gt;1,"ERROR &gt; 100%",SUM(G664:G675))</f>
        <v>1</v>
      </c>
      <c r="H682" s="396">
        <f t="shared" ref="H682:I682" si="896">SUM(H664:H675)</f>
        <v>296042500230</v>
      </c>
      <c r="I682" s="398">
        <f t="shared" si="896"/>
        <v>325849.23296636529</v>
      </c>
      <c r="J682" s="399"/>
      <c r="K682" s="399"/>
      <c r="L682" s="399"/>
      <c r="M682" s="400"/>
      <c r="N682" s="400"/>
      <c r="O682" s="400"/>
      <c r="P682" s="400"/>
      <c r="Q682" s="400"/>
      <c r="R682" s="394">
        <f t="shared" ref="R682" si="897">COUNTIF(R664:R675,"NO CUMPLE")</f>
        <v>0</v>
      </c>
      <c r="S682" s="400">
        <f t="shared" ref="S682:X682" si="898">SUM(S664:S675)</f>
        <v>280</v>
      </c>
      <c r="T682" s="401"/>
      <c r="U682" s="396">
        <f t="shared" si="898"/>
        <v>194347403543.38998</v>
      </c>
      <c r="V682" s="402">
        <f t="shared" si="898"/>
        <v>290992.16360500135</v>
      </c>
      <c r="W682" s="403">
        <f t="shared" si="898"/>
        <v>284605.58023794123</v>
      </c>
      <c r="X682" s="401">
        <f t="shared" si="898"/>
        <v>258571569391.25577</v>
      </c>
      <c r="Y682" s="400"/>
      <c r="Z682" s="400"/>
      <c r="AA682" s="394"/>
      <c r="AB682" s="400"/>
      <c r="AC682" s="394"/>
      <c r="AD682" s="394">
        <f t="shared" ref="AD682" si="899">COUNTIF(AD664:AD675,"NO CUMPLE")</f>
        <v>0</v>
      </c>
      <c r="AE682" s="394"/>
      <c r="AF682" s="394"/>
      <c r="AG682" s="394"/>
      <c r="AH682" s="400"/>
      <c r="AI682" s="400"/>
      <c r="AJ682" s="404"/>
    </row>
    <row r="683" spans="1:36" ht="49.5" x14ac:dyDescent="0.25">
      <c r="A683" s="962">
        <f t="shared" ref="A683" si="900">A695</f>
        <v>34</v>
      </c>
      <c r="B683" s="373">
        <v>1</v>
      </c>
      <c r="C683" s="220" t="str">
        <f>IF(Proponentes!H431="X",Proponentes!$B$431,"")</f>
        <v/>
      </c>
      <c r="D683" s="374" t="str">
        <f t="shared" si="833"/>
        <v/>
      </c>
      <c r="E683" s="375" t="str">
        <f>IF(D683="","",$AO$3)</f>
        <v/>
      </c>
      <c r="F683" s="220" t="str">
        <f>IF(Proponentes!D431&gt;0,Proponentes!D431,"")</f>
        <v>TAC SEGURIDAD LTDA</v>
      </c>
      <c r="G683" s="376">
        <f>IF(Proponentes!F431&gt;0,Proponentes!F431,"")</f>
        <v>0.05</v>
      </c>
      <c r="H683" s="964">
        <f t="shared" ref="H683" si="901">SUM(E683:E694)</f>
        <v>77082562489</v>
      </c>
      <c r="I683" s="966">
        <f>IF($F683&gt;0,(G695*H683)/$AR$13,"")</f>
        <v>84843.540513975386</v>
      </c>
      <c r="J683" s="389" t="s">
        <v>1060</v>
      </c>
      <c r="K683" s="378">
        <v>1</v>
      </c>
      <c r="L683" s="448" t="s">
        <v>1061</v>
      </c>
      <c r="M683" s="379" t="s">
        <v>171</v>
      </c>
      <c r="N683" s="380" t="s">
        <v>317</v>
      </c>
      <c r="O683" s="381">
        <v>0.5</v>
      </c>
      <c r="P683" s="382">
        <v>43519</v>
      </c>
      <c r="Q683" s="382">
        <v>43828</v>
      </c>
      <c r="R683" s="383" t="str">
        <f t="shared" si="835"/>
        <v>CUMPLE</v>
      </c>
      <c r="S683" s="379">
        <f t="shared" ref="S683:S688" si="902">IF(P683&gt;0,ROUND(((YEAR(Q683)-YEAR($P683))*12)+(MONTH(Q683)-MONTH($P683))+((DAY(Q683)-DAY($P683)+1)/30),0),"")</f>
        <v>10</v>
      </c>
      <c r="T683" s="384">
        <v>9061429377</v>
      </c>
      <c r="U683" s="375">
        <f t="shared" ref="U683:U694" si="903">IF(T683&gt;0,T683*O683,"")</f>
        <v>4530714688.5</v>
      </c>
      <c r="V683" s="385">
        <f t="shared" ref="V683:V689" si="904">IFERROR(U683/VLOOKUP(YEAR(P683),$AQ$2:$AR$11,2,FALSE),"")</f>
        <v>5471.1111589439161</v>
      </c>
      <c r="W683" s="386">
        <f t="shared" ref="W683:W694" si="905">IF(R683="CUMPLE",IFERROR(U683/VLOOKUP(YEAR(Q683),$AQ$3:$AR$13,2,FALSE),""),"")</f>
        <v>5471.1111589439161</v>
      </c>
      <c r="X683" s="375">
        <f t="shared" ref="X683:X694" si="906">IFERROR(W683*$AR$13,"")</f>
        <v>4970646736.7906799</v>
      </c>
      <c r="Y683" s="379" t="s">
        <v>318</v>
      </c>
      <c r="Z683" s="379" t="str">
        <f t="shared" ref="Z683:Z694" si="907">IF(T683&gt;0,IF(X683&gt;=$Z$18,"CUMPLE","NO CUMPLE"),"")</f>
        <v>CUMPLE</v>
      </c>
      <c r="AA683" s="383" t="str">
        <f t="shared" ref="AA683:AA694" si="908">IF(N683&gt;0,IF(N683="CUMPLE",IF(R683="CUMPLE",IF(Y683="INCLUIDA",IF(Z683="CUMPLE","CUMPLE","NO CUMPLE"),"NO CUMPLE"),"NO CUMPLE"),"NO CUMPLE"),"")</f>
        <v>CUMPLE</v>
      </c>
      <c r="AB683" s="387"/>
      <c r="AC683" s="966">
        <f>IF(F683&gt;0,SUMIFS(W683:W693,AA683:AA693,"CUMPLE"),"")</f>
        <v>104029.2950651758</v>
      </c>
      <c r="AD683" s="968" t="str">
        <f>IF($F683&gt;0,IF(AC683&lt;I683,"NO CUMPLE","CUMPLE"),"")</f>
        <v>CUMPLE</v>
      </c>
      <c r="AE683" s="383" t="str">
        <f t="shared" ref="AE683:AE689" si="909">IF(F683&lt;&gt;"",F683,"")</f>
        <v>TAC SEGURIDAD LTDA</v>
      </c>
      <c r="AF683" s="388">
        <f>IF(AE683&lt;&gt;"",(SUMIFS($X683:$X693,$M683:$M693,F683,AA683:AA693,"CUMPLE")),"")</f>
        <v>5128713889.1309614</v>
      </c>
      <c r="AG683" s="388" t="str">
        <f>IF(AF683&lt;&gt;"",IF(G683&gt;0,(IF(AF683&gt;=($G683*$H683),"CUMPLE","NO CUMPLE")),""),"")</f>
        <v>CUMPLE</v>
      </c>
      <c r="AH683" s="379"/>
      <c r="AI683" s="972" t="str">
        <f>IF(AC683&gt;I683,IF((COUNTIF(AG683:AG693,"NO CUMPLE"))&lt;1,"HABILITADO","RECHAZADO"),"")</f>
        <v>HABILITADO</v>
      </c>
      <c r="AJ683" s="970"/>
    </row>
    <row r="684" spans="1:36" ht="49.5" x14ac:dyDescent="0.25">
      <c r="A684" s="963"/>
      <c r="B684" s="373">
        <v>2</v>
      </c>
      <c r="C684" s="220" t="str">
        <f>IF(Proponentes!H432="X",Proponentes!$B$431,"")</f>
        <v xml:space="preserve">UNIÓN TEMPORAL TAC CENTRAL </v>
      </c>
      <c r="D684" s="374" t="str">
        <f t="shared" si="833"/>
        <v xml:space="preserve">UNIÓN TEMPORAL TAC CENTRAL </v>
      </c>
      <c r="E684" s="375">
        <f>IF(D684="","",$AO$4)</f>
        <v>17613055238</v>
      </c>
      <c r="F684" s="220" t="str">
        <f>IF(Proponentes!D432&gt;0,Proponentes!D432,"")</f>
        <v>SEGURIDAD CENTRAL LIMITADA</v>
      </c>
      <c r="G684" s="376">
        <f>IF(Proponentes!F432&gt;0,Proponentes!F432,"")</f>
        <v>0.95</v>
      </c>
      <c r="H684" s="965"/>
      <c r="I684" s="967"/>
      <c r="J684" s="389" t="s">
        <v>332</v>
      </c>
      <c r="K684" s="380">
        <v>2</v>
      </c>
      <c r="L684" s="448" t="s">
        <v>1062</v>
      </c>
      <c r="M684" s="379" t="s">
        <v>171</v>
      </c>
      <c r="N684" s="380" t="s">
        <v>317</v>
      </c>
      <c r="O684" s="381">
        <v>0.7</v>
      </c>
      <c r="P684" s="382">
        <v>41259</v>
      </c>
      <c r="Q684" s="382">
        <v>41993</v>
      </c>
      <c r="R684" s="383" t="str">
        <f t="shared" si="835"/>
        <v>CUMPLE</v>
      </c>
      <c r="S684" s="379">
        <f t="shared" si="902"/>
        <v>24</v>
      </c>
      <c r="T684" s="391">
        <v>13117004295</v>
      </c>
      <c r="U684" s="375">
        <f t="shared" si="903"/>
        <v>9181903006.5</v>
      </c>
      <c r="V684" s="385">
        <f t="shared" si="904"/>
        <v>16202.405164107993</v>
      </c>
      <c r="W684" s="386">
        <f t="shared" si="905"/>
        <v>14905.686698863636</v>
      </c>
      <c r="X684" s="375">
        <f t="shared" si="906"/>
        <v>13542203913.771784</v>
      </c>
      <c r="Y684" s="379" t="s">
        <v>318</v>
      </c>
      <c r="Z684" s="379" t="str">
        <f t="shared" si="907"/>
        <v>CUMPLE</v>
      </c>
      <c r="AA684" s="383" t="str">
        <f t="shared" si="908"/>
        <v>CUMPLE</v>
      </c>
      <c r="AB684" s="387"/>
      <c r="AC684" s="967"/>
      <c r="AD684" s="969"/>
      <c r="AE684" s="383" t="str">
        <f t="shared" si="909"/>
        <v>SEGURIDAD CENTRAL LIMITADA</v>
      </c>
      <c r="AF684" s="388">
        <f>IF(AE684&lt;&gt;"",(SUMIFS($X683:$X693,$M683:$M693,F684,AA683:AA693,"CUMPLE")),"")</f>
        <v>89384605439.25293</v>
      </c>
      <c r="AG684" s="388" t="str">
        <f>IF(AF684&lt;&gt;"",IF(G684&gt;0,(IF(AF684&gt;=($G684*$H683),"CUMPLE","NO CUMPLE")),""),"")</f>
        <v>CUMPLE</v>
      </c>
      <c r="AH684" s="387"/>
      <c r="AI684" s="973"/>
      <c r="AJ684" s="971"/>
    </row>
    <row r="685" spans="1:36" ht="49.5" x14ac:dyDescent="0.25">
      <c r="A685" s="963"/>
      <c r="B685" s="373">
        <v>3</v>
      </c>
      <c r="C685" s="220" t="str">
        <f>IF(Proponentes!H433="X",Proponentes!$B$431,"")</f>
        <v/>
      </c>
      <c r="D685" s="374" t="str">
        <f t="shared" si="833"/>
        <v/>
      </c>
      <c r="E685" s="375" t="str">
        <f>IF(D685="","",$AO$5)</f>
        <v/>
      </c>
      <c r="F685" s="220"/>
      <c r="G685" s="376"/>
      <c r="H685" s="965"/>
      <c r="I685" s="967"/>
      <c r="J685" s="389" t="s">
        <v>575</v>
      </c>
      <c r="K685" s="380">
        <v>3</v>
      </c>
      <c r="L685" s="442" t="s">
        <v>1063</v>
      </c>
      <c r="M685" s="379" t="s">
        <v>171</v>
      </c>
      <c r="N685" s="380" t="s">
        <v>317</v>
      </c>
      <c r="O685" s="381">
        <v>0.75</v>
      </c>
      <c r="P685" s="382">
        <v>41847</v>
      </c>
      <c r="Q685" s="382">
        <v>42089</v>
      </c>
      <c r="R685" s="383" t="str">
        <f t="shared" si="835"/>
        <v>CUMPLE</v>
      </c>
      <c r="S685" s="379">
        <f t="shared" si="902"/>
        <v>8</v>
      </c>
      <c r="T685" s="391">
        <v>6747969379</v>
      </c>
      <c r="U685" s="375">
        <f t="shared" si="903"/>
        <v>5060977034.25</v>
      </c>
      <c r="V685" s="385">
        <f t="shared" si="904"/>
        <v>8215.8718088474034</v>
      </c>
      <c r="W685" s="386">
        <f t="shared" si="905"/>
        <v>7854.3913001474357</v>
      </c>
      <c r="X685" s="375">
        <f t="shared" si="906"/>
        <v>7135918710.357749</v>
      </c>
      <c r="Y685" s="379" t="s">
        <v>318</v>
      </c>
      <c r="Z685" s="379" t="str">
        <f t="shared" si="907"/>
        <v>CUMPLE</v>
      </c>
      <c r="AA685" s="383" t="str">
        <f t="shared" si="908"/>
        <v>CUMPLE</v>
      </c>
      <c r="AB685" s="387"/>
      <c r="AC685" s="967"/>
      <c r="AD685" s="969"/>
      <c r="AE685" s="383" t="str">
        <f t="shared" si="909"/>
        <v/>
      </c>
      <c r="AF685" s="388" t="str">
        <f>IF(AE685&lt;&gt;"",(SUMIFS($X683:$X693,$M683:$M693,F685,AA683:AA693,"CUMPLE")),"")</f>
        <v/>
      </c>
      <c r="AG685" s="388" t="str">
        <f>IF(AF685&lt;&gt;"",IF(G685&gt;0,(IF(AF685&gt;=($G685*$H683),"CUMPLE","NO CUMPLE")),""),"")</f>
        <v/>
      </c>
      <c r="AH685" s="387"/>
      <c r="AI685" s="973"/>
      <c r="AJ685" s="971"/>
    </row>
    <row r="686" spans="1:36" ht="49.5" x14ac:dyDescent="0.25">
      <c r="A686" s="963"/>
      <c r="B686" s="373">
        <v>4</v>
      </c>
      <c r="C686" s="220" t="str">
        <f>IF(Proponentes!H434="X",Proponentes!$B$431,"")</f>
        <v/>
      </c>
      <c r="D686" s="374" t="str">
        <f t="shared" si="833"/>
        <v/>
      </c>
      <c r="E686" s="375" t="str">
        <f>IF(D686="","",$AO$6)</f>
        <v/>
      </c>
      <c r="F686" s="220" t="str">
        <f>IF(Proponentes!D434&gt;0,Proponentes!D434,"")</f>
        <v/>
      </c>
      <c r="G686" s="376" t="str">
        <f>IF(Proponentes!F434&gt;0,Proponentes!F434,"")</f>
        <v/>
      </c>
      <c r="H686" s="965"/>
      <c r="I686" s="967"/>
      <c r="J686" s="389" t="s">
        <v>575</v>
      </c>
      <c r="K686" s="378">
        <v>4</v>
      </c>
      <c r="L686" s="442" t="s">
        <v>1063</v>
      </c>
      <c r="M686" s="379" t="s">
        <v>169</v>
      </c>
      <c r="N686" s="380" t="s">
        <v>317</v>
      </c>
      <c r="O686" s="381">
        <v>0.25</v>
      </c>
      <c r="P686" s="382">
        <v>41847</v>
      </c>
      <c r="Q686" s="382">
        <v>42089</v>
      </c>
      <c r="R686" s="383" t="str">
        <f>IF(Q686&lt;&gt;"",IF(P686&gt;0,IF(P686&gt;=$P$18,IF(Q686&lt;=$Q$18,"CUMPLE","NO CUMPLE"),"NO CUMPLE"),""),"")</f>
        <v>CUMPLE</v>
      </c>
      <c r="S686" s="379">
        <f>IF(P686&gt;0,ROUND(((YEAR(Q686)-YEAR($P686))*12)+(MONTH(Q686)-MONTH($P686))+((DAY(Q686)-DAY($P686)+1)/30),0),"")</f>
        <v>8</v>
      </c>
      <c r="T686" s="391">
        <v>6747969379</v>
      </c>
      <c r="U686" s="375">
        <f>IF(T686&gt;0,T686*O686,"")</f>
        <v>1686992344.75</v>
      </c>
      <c r="V686" s="385">
        <f t="shared" si="904"/>
        <v>2738.6239362824676</v>
      </c>
      <c r="W686" s="386">
        <f t="shared" si="905"/>
        <v>2618.1304333824783</v>
      </c>
      <c r="X686" s="375">
        <f t="shared" si="906"/>
        <v>2378639570.1192493</v>
      </c>
      <c r="Y686" s="379" t="s">
        <v>318</v>
      </c>
      <c r="Z686" s="379" t="str">
        <f t="shared" si="907"/>
        <v>CUMPLE</v>
      </c>
      <c r="AA686" s="383" t="str">
        <f t="shared" si="908"/>
        <v>CUMPLE</v>
      </c>
      <c r="AB686" s="387"/>
      <c r="AC686" s="967"/>
      <c r="AD686" s="969"/>
      <c r="AE686" s="383" t="str">
        <f t="shared" si="909"/>
        <v/>
      </c>
      <c r="AF686" s="388" t="str">
        <f>IF(AE686&lt;&gt;"",(SUMIFS($X683:$X693,$M683:$M693,F686,AA683:AA693,"CUMPLE")),"")</f>
        <v/>
      </c>
      <c r="AG686" s="388" t="str">
        <f>IF(AF686&lt;&gt;"",IF(G686&gt;0,(IF(AF686&gt;=($G686*$H683),"CUMPLE","NO CUMPLE")),""),"")</f>
        <v/>
      </c>
      <c r="AH686" s="387"/>
      <c r="AI686" s="973"/>
      <c r="AJ686" s="971"/>
    </row>
    <row r="687" spans="1:36" ht="49.5" x14ac:dyDescent="0.25">
      <c r="A687" s="963"/>
      <c r="B687" s="373">
        <v>5</v>
      </c>
      <c r="C687" s="220" t="str">
        <f>IF(Proponentes!H435="X",Proponentes!$B$431,"")</f>
        <v xml:space="preserve">UNIÓN TEMPORAL TAC CENTRAL </v>
      </c>
      <c r="D687" s="374" t="str">
        <f t="shared" si="833"/>
        <v xml:space="preserve">UNIÓN TEMPORAL TAC CENTRAL </v>
      </c>
      <c r="E687" s="375">
        <f>IF(D687="","",$AO$7)</f>
        <v>31011375408</v>
      </c>
      <c r="F687" s="220" t="str">
        <f>IF(Proponentes!D435&gt;0,Proponentes!D435,"")</f>
        <v/>
      </c>
      <c r="G687" s="376" t="str">
        <f>IF(Proponentes!F435&gt;0,Proponentes!F435,"")</f>
        <v/>
      </c>
      <c r="H687" s="965"/>
      <c r="I687" s="967"/>
      <c r="J687" s="389" t="s">
        <v>1064</v>
      </c>
      <c r="K687" s="380">
        <v>5</v>
      </c>
      <c r="L687" s="442" t="s">
        <v>1065</v>
      </c>
      <c r="M687" s="379" t="s">
        <v>171</v>
      </c>
      <c r="N687" s="380" t="s">
        <v>317</v>
      </c>
      <c r="O687" s="381">
        <v>0.5</v>
      </c>
      <c r="P687" s="382">
        <v>42367</v>
      </c>
      <c r="Q687" s="382">
        <v>43690</v>
      </c>
      <c r="R687" s="383" t="str">
        <f t="shared" si="835"/>
        <v>CUMPLE</v>
      </c>
      <c r="S687" s="379">
        <f t="shared" si="902"/>
        <v>44</v>
      </c>
      <c r="T687" s="384">
        <v>45506852168</v>
      </c>
      <c r="U687" s="375">
        <f t="shared" si="903"/>
        <v>22753426084</v>
      </c>
      <c r="V687" s="385">
        <f t="shared" si="904"/>
        <v>35312.215541243117</v>
      </c>
      <c r="W687" s="386">
        <f t="shared" si="905"/>
        <v>27476.133879794619</v>
      </c>
      <c r="X687" s="375">
        <f t="shared" si="906"/>
        <v>24962782009.274284</v>
      </c>
      <c r="Y687" s="379" t="s">
        <v>318</v>
      </c>
      <c r="Z687" s="379" t="str">
        <f t="shared" si="907"/>
        <v>CUMPLE</v>
      </c>
      <c r="AA687" s="383" t="str">
        <f t="shared" si="908"/>
        <v>CUMPLE</v>
      </c>
      <c r="AB687" s="379"/>
      <c r="AC687" s="967"/>
      <c r="AD687" s="969"/>
      <c r="AE687" s="383" t="str">
        <f t="shared" si="909"/>
        <v/>
      </c>
      <c r="AF687" s="388" t="str">
        <f>IF(AE687&lt;&gt;"",(SUMIFS($X687:$X695,$M687:$M695,F687,AA687:AA695,"CUMPLE")),"")</f>
        <v/>
      </c>
      <c r="AG687" s="388" t="str">
        <f>IF(AF687&lt;&gt;"",IF(G687&gt;0,(IF(AF687&gt;=($G687*$H683),"CUMPLE","NO CUMPLE")),""),"")</f>
        <v/>
      </c>
      <c r="AH687" s="387"/>
      <c r="AI687" s="973"/>
      <c r="AJ687" s="971"/>
    </row>
    <row r="688" spans="1:36" x14ac:dyDescent="0.25">
      <c r="A688" s="963"/>
      <c r="B688" s="373">
        <v>6</v>
      </c>
      <c r="C688" s="220" t="str">
        <f>IF(Proponentes!H436="X",Proponentes!$B$431,"")</f>
        <v/>
      </c>
      <c r="D688" s="374" t="str">
        <f t="shared" si="833"/>
        <v/>
      </c>
      <c r="E688" s="375" t="str">
        <f>IF(D688="","",$AO$8)</f>
        <v/>
      </c>
      <c r="F688" s="220" t="str">
        <f>IF(Proponentes!D436&gt;0,Proponentes!D436,"")</f>
        <v/>
      </c>
      <c r="G688" s="376" t="str">
        <f>IF(Proponentes!F436&gt;0,Proponentes!F436,"")</f>
        <v/>
      </c>
      <c r="H688" s="965"/>
      <c r="I688" s="967"/>
      <c r="J688" s="389"/>
      <c r="K688" s="380">
        <v>6</v>
      </c>
      <c r="L688" s="442"/>
      <c r="M688" s="379"/>
      <c r="N688" s="380"/>
      <c r="O688" s="381"/>
      <c r="P688" s="382"/>
      <c r="Q688" s="382"/>
      <c r="R688" s="383" t="str">
        <f t="shared" si="835"/>
        <v/>
      </c>
      <c r="S688" s="379" t="str">
        <f t="shared" si="902"/>
        <v/>
      </c>
      <c r="T688" s="384"/>
      <c r="U688" s="375" t="str">
        <f>IF(T688&gt;0,T688*O688,"")</f>
        <v/>
      </c>
      <c r="V688" s="385" t="str">
        <f t="shared" si="904"/>
        <v/>
      </c>
      <c r="W688" s="386" t="str">
        <f t="shared" si="905"/>
        <v/>
      </c>
      <c r="X688" s="375" t="str">
        <f t="shared" si="906"/>
        <v/>
      </c>
      <c r="Y688" s="379"/>
      <c r="Z688" s="379" t="str">
        <f>IF(T688&gt;0,IF(X688&gt;=$Z$18,"CUMPLE","NO CUMPLE"),"")</f>
        <v/>
      </c>
      <c r="AA688" s="383" t="str">
        <f t="shared" si="908"/>
        <v/>
      </c>
      <c r="AB688" s="387"/>
      <c r="AC688" s="967"/>
      <c r="AD688" s="969"/>
      <c r="AE688" s="383" t="str">
        <f t="shared" si="909"/>
        <v/>
      </c>
      <c r="AF688" s="388" t="str">
        <f>IF(AE688&lt;&gt;"",(SUMIFS($X688:$X695,$M688:$M695,F688,AA688:AA695,"CUMPLE")),"")</f>
        <v/>
      </c>
      <c r="AG688" s="388" t="str">
        <f>IF(AF688&lt;&gt;"",IF(G688&gt;0,(IF(AF688&gt;=($G688*$H683),"CUMPLE","NO CUMPLE")),""),"")</f>
        <v/>
      </c>
      <c r="AH688" s="387"/>
      <c r="AI688" s="973"/>
      <c r="AJ688" s="971"/>
    </row>
    <row r="689" spans="1:36" ht="49.5" x14ac:dyDescent="0.25">
      <c r="A689" s="963"/>
      <c r="B689" s="373">
        <v>7</v>
      </c>
      <c r="C689" s="220" t="str">
        <f>IF(Proponentes!H437="X",Proponentes!$B$431,"")</f>
        <v/>
      </c>
      <c r="D689" s="374" t="str">
        <f t="shared" si="833"/>
        <v/>
      </c>
      <c r="E689" s="375" t="str">
        <f>IF(D689="","",$AO$9)</f>
        <v/>
      </c>
      <c r="F689" s="220" t="str">
        <f>IF(Proponentes!D437&gt;0,Proponentes!D437,"")</f>
        <v/>
      </c>
      <c r="G689" s="376" t="str">
        <f>IF(Proponentes!F437&gt;0,Proponentes!F437,"")</f>
        <v/>
      </c>
      <c r="H689" s="965"/>
      <c r="I689" s="967"/>
      <c r="J689" s="389" t="s">
        <v>1067</v>
      </c>
      <c r="K689" s="378">
        <v>7</v>
      </c>
      <c r="L689" s="442" t="s">
        <v>1066</v>
      </c>
      <c r="M689" s="379" t="s">
        <v>171</v>
      </c>
      <c r="N689" s="380" t="s">
        <v>317</v>
      </c>
      <c r="O689" s="381">
        <v>0.75</v>
      </c>
      <c r="P689" s="382">
        <v>42309</v>
      </c>
      <c r="Q689" s="382">
        <v>42674</v>
      </c>
      <c r="R689" s="411" t="str">
        <f>IF(Q689&lt;&gt;"",IF(P689&gt;0,IF(P689&gt;=$P$18,IF(Q689&lt;=$Q$18,"CUMPLE","NO CUMPLE"),"NO CUMPLE"),""),"")</f>
        <v>CUMPLE</v>
      </c>
      <c r="S689" s="379">
        <f>IF(P689&gt;0,ROUND(((YEAR(Q689)-YEAR($P689))*12)+(MONTH(Q689)-MONTH($P689))+((DAY(Q689)-DAY($P689)+1)/30),0),"")</f>
        <v>12</v>
      </c>
      <c r="T689" s="384">
        <v>2756837017</v>
      </c>
      <c r="U689" s="375">
        <f t="shared" si="903"/>
        <v>2067627762.75</v>
      </c>
      <c r="V689" s="385">
        <f t="shared" si="904"/>
        <v>3208.8581714130519</v>
      </c>
      <c r="W689" s="386">
        <f t="shared" si="905"/>
        <v>2998.9306956219043</v>
      </c>
      <c r="X689" s="375">
        <f t="shared" si="906"/>
        <v>2724606509.1705861</v>
      </c>
      <c r="Y689" s="379" t="s">
        <v>318</v>
      </c>
      <c r="Z689" s="379" t="str">
        <f t="shared" si="907"/>
        <v>CUMPLE</v>
      </c>
      <c r="AA689" s="383" t="str">
        <f t="shared" si="908"/>
        <v>CUMPLE</v>
      </c>
      <c r="AB689" s="387"/>
      <c r="AC689" s="967"/>
      <c r="AD689" s="969"/>
      <c r="AE689" s="383" t="str">
        <f t="shared" si="909"/>
        <v/>
      </c>
      <c r="AF689" s="388" t="str">
        <f>IF(AE689&lt;&gt;"",(SUMIFS($X689:$X695,$M689:$M695,F689,AA689:AA695,"CUMPLE")),"")</f>
        <v/>
      </c>
      <c r="AG689" s="388" t="str">
        <f>IF(AF689&lt;&gt;"",IF(G689&gt;0,(IF(AF689&gt;=($G689*$H683),"CUMPLE","NO CUMPLE")),""),"")</f>
        <v/>
      </c>
      <c r="AH689" s="387"/>
      <c r="AI689" s="973"/>
      <c r="AJ689" s="971"/>
    </row>
    <row r="690" spans="1:36" ht="49.5" x14ac:dyDescent="0.25">
      <c r="A690" s="963"/>
      <c r="B690" s="373">
        <v>8</v>
      </c>
      <c r="C690" s="220" t="str">
        <f>IF(Proponentes!H438="X",Proponentes!$B$431,"")</f>
        <v xml:space="preserve">UNIÓN TEMPORAL TAC CENTRAL </v>
      </c>
      <c r="D690" s="374" t="str">
        <f t="shared" si="833"/>
        <v xml:space="preserve">UNIÓN TEMPORAL TAC CENTRAL </v>
      </c>
      <c r="E690" s="375">
        <f>IF(D690="","",$AO$10)</f>
        <v>19803878581</v>
      </c>
      <c r="F690" s="220"/>
      <c r="G690" s="376"/>
      <c r="H690" s="965"/>
      <c r="I690" s="967"/>
      <c r="J690" s="389" t="s">
        <v>1068</v>
      </c>
      <c r="K690" s="380">
        <v>8</v>
      </c>
      <c r="L690" s="442" t="s">
        <v>1069</v>
      </c>
      <c r="M690" s="379" t="s">
        <v>169</v>
      </c>
      <c r="N690" s="380" t="s">
        <v>317</v>
      </c>
      <c r="O690" s="381">
        <v>1</v>
      </c>
      <c r="P690" s="382">
        <v>42856</v>
      </c>
      <c r="Q690" s="382">
        <v>43268</v>
      </c>
      <c r="R690" s="411" t="str">
        <f>IF(Q690&lt;&gt;"",IF(P690&gt;0,IF(P690&gt;=$P$18,IF(Q690&lt;=$Q$18,"CUMPLE","NO CUMPLE"),"NO CUMPLE"),""),"")</f>
        <v>CUMPLE</v>
      </c>
      <c r="S690" s="379"/>
      <c r="T690" s="384">
        <v>2364790398</v>
      </c>
      <c r="U690" s="375">
        <f t="shared" si="903"/>
        <v>2364790398</v>
      </c>
      <c r="V690" s="385"/>
      <c r="W690" s="386">
        <f t="shared" si="905"/>
        <v>3026.9627055381047</v>
      </c>
      <c r="X690" s="375">
        <f t="shared" si="906"/>
        <v>2750074319.0117121</v>
      </c>
      <c r="Y690" s="379" t="s">
        <v>318</v>
      </c>
      <c r="Z690" s="379" t="str">
        <f t="shared" si="907"/>
        <v>CUMPLE</v>
      </c>
      <c r="AA690" s="383" t="str">
        <f t="shared" si="908"/>
        <v>CUMPLE</v>
      </c>
      <c r="AB690" s="387"/>
      <c r="AC690" s="967"/>
      <c r="AD690" s="969"/>
      <c r="AE690" s="383"/>
      <c r="AF690" s="388"/>
      <c r="AG690" s="388" t="str">
        <f>IF(AF690&lt;&gt;"",IF(G690&gt;0,(IF(AF690&gt;=($G690*$H683),"CUMPLE","NO CUMPLE")),""),"")</f>
        <v/>
      </c>
      <c r="AH690" s="387"/>
      <c r="AI690" s="973"/>
      <c r="AJ690" s="971"/>
    </row>
    <row r="691" spans="1:36" ht="49.5" x14ac:dyDescent="0.25">
      <c r="A691" s="963"/>
      <c r="B691" s="373">
        <v>9</v>
      </c>
      <c r="C691" s="220" t="str">
        <f>IF(Proponentes!H439="X",Proponentes!$B$431,"")</f>
        <v/>
      </c>
      <c r="D691" s="374" t="str">
        <f t="shared" si="833"/>
        <v/>
      </c>
      <c r="E691" s="375" t="str">
        <f>IF(D691="","",$AO$11)</f>
        <v/>
      </c>
      <c r="F691" s="220"/>
      <c r="G691" s="376"/>
      <c r="H691" s="965"/>
      <c r="I691" s="967"/>
      <c r="J691" s="389" t="s">
        <v>1070</v>
      </c>
      <c r="K691" s="380">
        <v>9</v>
      </c>
      <c r="L691" s="442" t="s">
        <v>1071</v>
      </c>
      <c r="M691" s="379" t="s">
        <v>171</v>
      </c>
      <c r="N691" s="380" t="s">
        <v>317</v>
      </c>
      <c r="O691" s="381">
        <v>0.5</v>
      </c>
      <c r="P691" s="382">
        <v>42367</v>
      </c>
      <c r="Q691" s="382">
        <v>43568</v>
      </c>
      <c r="R691" s="383" t="str">
        <f t="shared" si="835"/>
        <v>CUMPLE</v>
      </c>
      <c r="S691" s="383"/>
      <c r="T691" s="391">
        <v>26729079138</v>
      </c>
      <c r="U691" s="375">
        <f t="shared" si="903"/>
        <v>13364539569</v>
      </c>
      <c r="V691" s="392"/>
      <c r="W691" s="386">
        <f t="shared" si="905"/>
        <v>16138.487324239599</v>
      </c>
      <c r="X691" s="375">
        <f t="shared" si="906"/>
        <v>14662235334.742105</v>
      </c>
      <c r="Y691" s="379" t="s">
        <v>318</v>
      </c>
      <c r="Z691" s="379" t="str">
        <f t="shared" si="907"/>
        <v>CUMPLE</v>
      </c>
      <c r="AA691" s="383" t="str">
        <f t="shared" si="908"/>
        <v>CUMPLE</v>
      </c>
      <c r="AB691" s="387"/>
      <c r="AC691" s="967"/>
      <c r="AD691" s="969"/>
      <c r="AE691" s="383"/>
      <c r="AF691" s="388"/>
      <c r="AG691" s="388" t="str">
        <f>IF(AF691&lt;&gt;"",IF(G691&gt;0,(IF(AF691&gt;=($G691*$H683),"CUMPLE","NO CUMPLE")),""),"")</f>
        <v/>
      </c>
      <c r="AH691" s="393"/>
      <c r="AI691" s="973"/>
      <c r="AJ691" s="971"/>
    </row>
    <row r="692" spans="1:36" ht="66" x14ac:dyDescent="0.25">
      <c r="A692" s="963"/>
      <c r="B692" s="373">
        <v>10</v>
      </c>
      <c r="C692" s="220" t="str">
        <f>IF(Proponentes!H440="X",Proponentes!$B$431,"")</f>
        <v/>
      </c>
      <c r="D692" s="374" t="str">
        <f t="shared" si="833"/>
        <v/>
      </c>
      <c r="E692" s="375" t="str">
        <f>IF(D692="","",$AO$12)</f>
        <v/>
      </c>
      <c r="F692" s="220"/>
      <c r="G692" s="376"/>
      <c r="H692" s="965"/>
      <c r="I692" s="967"/>
      <c r="J692" s="389" t="s">
        <v>1072</v>
      </c>
      <c r="K692" s="378">
        <v>10</v>
      </c>
      <c r="L692" s="442" t="s">
        <v>1073</v>
      </c>
      <c r="M692" s="379" t="s">
        <v>171</v>
      </c>
      <c r="N692" s="380" t="s">
        <v>317</v>
      </c>
      <c r="O692" s="381">
        <v>1</v>
      </c>
      <c r="P692" s="382">
        <v>42705</v>
      </c>
      <c r="Q692" s="382">
        <v>43461</v>
      </c>
      <c r="R692" s="383" t="str">
        <f t="shared" si="835"/>
        <v>CUMPLE</v>
      </c>
      <c r="S692" s="383"/>
      <c r="T692" s="391">
        <v>11179669676</v>
      </c>
      <c r="U692" s="375">
        <f t="shared" si="903"/>
        <v>11179669676</v>
      </c>
      <c r="V692" s="392"/>
      <c r="W692" s="386">
        <f t="shared" si="905"/>
        <v>14310.123720946902</v>
      </c>
      <c r="X692" s="375">
        <f t="shared" si="906"/>
        <v>13001119463.697004</v>
      </c>
      <c r="Y692" s="379" t="s">
        <v>318</v>
      </c>
      <c r="Z692" s="379" t="str">
        <f t="shared" si="907"/>
        <v>CUMPLE</v>
      </c>
      <c r="AA692" s="383" t="str">
        <f t="shared" si="908"/>
        <v>CUMPLE</v>
      </c>
      <c r="AB692" s="387"/>
      <c r="AC692" s="967"/>
      <c r="AD692" s="969"/>
      <c r="AE692" s="383"/>
      <c r="AF692" s="388"/>
      <c r="AG692" s="388" t="str">
        <f>IF(AF692&lt;&gt;"",IF(G692&gt;0,(IF(AF692&gt;=($G692*$H683),"CUMPLE","NO CUMPLE")),""),"")</f>
        <v/>
      </c>
      <c r="AH692" s="393"/>
      <c r="AI692" s="973"/>
      <c r="AJ692" s="971"/>
    </row>
    <row r="693" spans="1:36" ht="66" x14ac:dyDescent="0.25">
      <c r="A693" s="963"/>
      <c r="B693" s="373">
        <v>11</v>
      </c>
      <c r="C693" s="220" t="str">
        <f>IF(Proponentes!H441="X",Proponentes!$B$431,"")</f>
        <v/>
      </c>
      <c r="D693" s="374" t="str">
        <f t="shared" si="833"/>
        <v/>
      </c>
      <c r="E693" s="375" t="str">
        <f>IF(D693="","",$AO$13)</f>
        <v/>
      </c>
      <c r="F693" s="220" t="str">
        <f>IF(Proponentes!D441&gt;0,Proponentes!D441,"")</f>
        <v/>
      </c>
      <c r="G693" s="376" t="str">
        <f>IF(Proponentes!F441&gt;0,Proponentes!F441,"")</f>
        <v/>
      </c>
      <c r="H693" s="965"/>
      <c r="I693" s="967"/>
      <c r="J693" s="389" t="s">
        <v>1060</v>
      </c>
      <c r="K693" s="380">
        <v>11</v>
      </c>
      <c r="L693" s="442" t="s">
        <v>1074</v>
      </c>
      <c r="M693" s="379" t="s">
        <v>171</v>
      </c>
      <c r="N693" s="380" t="s">
        <v>317</v>
      </c>
      <c r="O693" s="381">
        <v>0.8</v>
      </c>
      <c r="P693" s="382">
        <v>40634</v>
      </c>
      <c r="Q693" s="382">
        <v>41037</v>
      </c>
      <c r="R693" s="383" t="str">
        <f t="shared" si="835"/>
        <v>CUMPLE</v>
      </c>
      <c r="S693" s="383">
        <f t="shared" ref="S693:S694" si="910">IF(P693&gt;0,ROUND(((YEAR(Q693)-YEAR($P693))*12)+(MONTH(Q693)-MONTH($P693))+((DAY(Q693)-DAY($P693)+1)/30),0),"")</f>
        <v>13</v>
      </c>
      <c r="T693" s="391">
        <v>6537831702</v>
      </c>
      <c r="U693" s="375">
        <f t="shared" si="903"/>
        <v>5230265361.6000004</v>
      </c>
      <c r="V693" s="392">
        <f>IFERROR(U693/VLOOKUP(YEAR(P693),$AQ$2:$AR$11,2,FALSE),"")</f>
        <v>9765.2452606422703</v>
      </c>
      <c r="W693" s="386">
        <f t="shared" si="905"/>
        <v>9229.3371476971952</v>
      </c>
      <c r="X693" s="375">
        <f t="shared" si="906"/>
        <v>8385092761.4487419</v>
      </c>
      <c r="Y693" s="379" t="s">
        <v>318</v>
      </c>
      <c r="Z693" s="379" t="str">
        <f t="shared" si="907"/>
        <v>CUMPLE</v>
      </c>
      <c r="AA693" s="383" t="str">
        <f t="shared" si="908"/>
        <v>CUMPLE</v>
      </c>
      <c r="AB693" s="387"/>
      <c r="AC693" s="967"/>
      <c r="AD693" s="969"/>
      <c r="AE693" s="383" t="str">
        <f>IF(F693&lt;&gt;"",F693,"")</f>
        <v/>
      </c>
      <c r="AF693" s="388" t="str">
        <f>IF(AE693&lt;&gt;"",(SUMIFS($X693:$X695,$M693:$M695,F693,AA693:AA695,"CUMPLE")),"")</f>
        <v/>
      </c>
      <c r="AG693" s="388" t="str">
        <f>IF(AF693&lt;&gt;"",IF(G693&gt;0,(IF(AF693&gt;=($G693*$H683),"CUMPLE","NO CUMPLE")),""),"")</f>
        <v/>
      </c>
      <c r="AH693" s="393"/>
      <c r="AI693" s="973"/>
      <c r="AJ693" s="971"/>
    </row>
    <row r="694" spans="1:36" ht="49.5" x14ac:dyDescent="0.25">
      <c r="A694" s="963"/>
      <c r="B694" s="373">
        <v>12</v>
      </c>
      <c r="C694" s="220" t="str">
        <f>IF(Proponentes!H442="X",Proponentes!$B$431,"")</f>
        <v xml:space="preserve">UNIÓN TEMPORAL TAC CENTRAL </v>
      </c>
      <c r="D694" s="374" t="str">
        <f t="shared" si="833"/>
        <v xml:space="preserve">UNIÓN TEMPORAL TAC CENTRAL </v>
      </c>
      <c r="E694" s="375">
        <f>IF(D694="","",$AO$14)</f>
        <v>8654253262</v>
      </c>
      <c r="F694" s="220" t="str">
        <f>IF(Proponentes!D442&gt;0,Proponentes!D442,"")</f>
        <v/>
      </c>
      <c r="G694" s="376" t="str">
        <f>IF(Proponentes!F442&gt;0,Proponentes!F442,"")</f>
        <v/>
      </c>
      <c r="H694" s="965"/>
      <c r="I694" s="967"/>
      <c r="J694" s="389"/>
      <c r="K694" s="380"/>
      <c r="L694" s="380"/>
      <c r="M694" s="379"/>
      <c r="N694" s="380"/>
      <c r="O694" s="381"/>
      <c r="P694" s="382"/>
      <c r="Q694" s="382"/>
      <c r="R694" s="383" t="str">
        <f t="shared" si="835"/>
        <v/>
      </c>
      <c r="S694" s="383" t="str">
        <f t="shared" si="910"/>
        <v/>
      </c>
      <c r="T694" s="391"/>
      <c r="U694" s="375" t="str">
        <f t="shared" si="903"/>
        <v/>
      </c>
      <c r="V694" s="392" t="str">
        <f>IFERROR(U694/VLOOKUP(YEAR(P694),$AQ$2:$AR$11,2,FALSE),"")</f>
        <v/>
      </c>
      <c r="W694" s="386" t="str">
        <f t="shared" si="905"/>
        <v/>
      </c>
      <c r="X694" s="375" t="str">
        <f t="shared" si="906"/>
        <v/>
      </c>
      <c r="Y694" s="379"/>
      <c r="Z694" s="379" t="str">
        <f t="shared" si="907"/>
        <v/>
      </c>
      <c r="AA694" s="383" t="str">
        <f t="shared" si="908"/>
        <v/>
      </c>
      <c r="AB694" s="387"/>
      <c r="AC694" s="967"/>
      <c r="AD694" s="969"/>
      <c r="AE694" s="383" t="str">
        <f>IF(F694&lt;&gt;"",F694,"")</f>
        <v/>
      </c>
      <c r="AF694" s="388" t="str">
        <f>IF(AE694&lt;&gt;"",(SUMIFS($X694:$X695,$M694:$M695,F694,AA694:AA695,"CUMPLE")),"")</f>
        <v/>
      </c>
      <c r="AG694" s="388" t="str">
        <f>IF(AF694&lt;&gt;"",IF(G694&gt;0,(IF(AF694&gt;=($G694*$H683),"CUMPLE","NO CUMPLE")),""),"")</f>
        <v/>
      </c>
      <c r="AH694" s="393"/>
      <c r="AI694" s="973"/>
      <c r="AJ694" s="971"/>
    </row>
    <row r="695" spans="1:36" x14ac:dyDescent="0.25">
      <c r="A695" s="69">
        <v>34</v>
      </c>
      <c r="B695" s="394"/>
      <c r="C695" s="222"/>
      <c r="D695" s="395" t="s">
        <v>270</v>
      </c>
      <c r="E695" s="396">
        <f t="shared" ref="E695" si="911">SUM(E683:E694)</f>
        <v>77082562489</v>
      </c>
      <c r="F695" s="394"/>
      <c r="G695" s="397">
        <f t="shared" ref="G695" si="912">IF((SUM(G683:G694))&gt;1,"ERROR &gt; 100%",SUM(G683:G694))</f>
        <v>1</v>
      </c>
      <c r="H695" s="396">
        <f t="shared" ref="H695:I695" si="913">SUM(H683:H694)</f>
        <v>77082562489</v>
      </c>
      <c r="I695" s="398">
        <f t="shared" si="913"/>
        <v>84843.540513975386</v>
      </c>
      <c r="J695" s="399"/>
      <c r="K695" s="399"/>
      <c r="L695" s="399"/>
      <c r="M695" s="400"/>
      <c r="N695" s="400"/>
      <c r="O695" s="400"/>
      <c r="P695" s="400"/>
      <c r="Q695" s="400"/>
      <c r="R695" s="394">
        <f t="shared" ref="R695" si="914">COUNTIF(R683:R694,"NO CUMPLE")</f>
        <v>0</v>
      </c>
      <c r="S695" s="400">
        <f t="shared" ref="S695:X695" si="915">SUM(S683:S694)</f>
        <v>119</v>
      </c>
      <c r="T695" s="401"/>
      <c r="U695" s="396">
        <f t="shared" si="915"/>
        <v>77420905925.350006</v>
      </c>
      <c r="V695" s="402">
        <f t="shared" si="915"/>
        <v>80914.331041480225</v>
      </c>
      <c r="W695" s="403">
        <f t="shared" si="915"/>
        <v>104029.2950651758</v>
      </c>
      <c r="X695" s="401">
        <f t="shared" si="915"/>
        <v>94513319328.383896</v>
      </c>
      <c r="Y695" s="400"/>
      <c r="Z695" s="400"/>
      <c r="AA695" s="394"/>
      <c r="AB695" s="400"/>
      <c r="AC695" s="394"/>
      <c r="AD695" s="394">
        <f t="shared" ref="AD695" si="916">COUNTIF(AD683:AD694,"NO CUMPLE")</f>
        <v>0</v>
      </c>
      <c r="AE695" s="394"/>
      <c r="AF695" s="394"/>
      <c r="AG695" s="394"/>
      <c r="AH695" s="400"/>
      <c r="AI695" s="400"/>
      <c r="AJ695" s="404"/>
    </row>
    <row r="696" spans="1:36" ht="27" customHeight="1" x14ac:dyDescent="0.25">
      <c r="A696" s="959">
        <f t="shared" ref="A696" si="917">A746</f>
        <v>35</v>
      </c>
      <c r="B696" s="373">
        <v>1</v>
      </c>
      <c r="C696" s="220" t="str">
        <f>IF(Proponentes!H444="X",Proponentes!$B$444,"")</f>
        <v xml:space="preserve">UNION TEMPORAL SAS </v>
      </c>
      <c r="D696" s="374" t="str">
        <f t="shared" si="833"/>
        <v xml:space="preserve">UNION TEMPORAL SAS </v>
      </c>
      <c r="E696" s="375">
        <f>IF(D696="","",$AO$3)</f>
        <v>20036397801</v>
      </c>
      <c r="F696" s="220" t="str">
        <f>IF(Proponentes!D444&gt;0,Proponentes!D444,"")</f>
        <v>SEGURIDAD LAS AMERICAS LTDA</v>
      </c>
      <c r="G696" s="376">
        <f>IF(Proponentes!F444&gt;0,Proponentes!F444,"")</f>
        <v>0.4</v>
      </c>
      <c r="H696" s="964">
        <f t="shared" ref="H696" si="918">SUM(E696:E707)</f>
        <v>296042500230</v>
      </c>
      <c r="I696" s="966">
        <f>IF($F696&gt;0,(G746*H696)/$AR$13,"")</f>
        <v>325849.23296636529</v>
      </c>
      <c r="J696" s="377" t="s">
        <v>1075</v>
      </c>
      <c r="K696" s="378">
        <v>1</v>
      </c>
      <c r="L696" s="378" t="s">
        <v>1076</v>
      </c>
      <c r="M696" s="379" t="s">
        <v>176</v>
      </c>
      <c r="N696" s="380" t="s">
        <v>317</v>
      </c>
      <c r="O696" s="381">
        <v>1</v>
      </c>
      <c r="P696" s="382">
        <v>40740</v>
      </c>
      <c r="Q696" s="382">
        <v>42308</v>
      </c>
      <c r="R696" s="383" t="str">
        <f t="shared" si="835"/>
        <v>CUMPLE</v>
      </c>
      <c r="S696" s="379">
        <f t="shared" ref="S696:S703" si="919">IF(P696&gt;0,ROUND(((YEAR(Q696)-YEAR($P696))*12)+(MONTH(Q696)-MONTH($P696))+((DAY(Q696)-DAY($P696)+1)/30),0),"")</f>
        <v>52</v>
      </c>
      <c r="T696" s="384">
        <v>9270618451</v>
      </c>
      <c r="U696" s="375">
        <f t="shared" ref="U696:U745" si="920">IF(T696&gt;0,T696*O696,"")</f>
        <v>9270618451</v>
      </c>
      <c r="V696" s="385">
        <f t="shared" ref="V696:V703" si="921">IFERROR(U696/VLOOKUP(YEAR(P696),$AQ$2:$AR$11,2,FALSE),"")</f>
        <v>17308.846995892458</v>
      </c>
      <c r="W696" s="386">
        <f t="shared" ref="W696:W745" si="922">IF(R696="CUMPLE",IFERROR(U696/VLOOKUP(YEAR(Q696),$AQ$3:$AR$13,2,FALSE),""),"")</f>
        <v>14387.550944362536</v>
      </c>
      <c r="X696" s="375">
        <f t="shared" ref="X696:X745" si="923">IFERROR(W696*$AR$13,"")</f>
        <v>13071464109.277918</v>
      </c>
      <c r="Y696" s="379" t="s">
        <v>318</v>
      </c>
      <c r="Z696" s="379" t="str">
        <f t="shared" ref="Z696:Z745" si="924">IF(T696&gt;0,IF(X696&gt;=$Z$18,"CUMPLE","NO CUMPLE"),"")</f>
        <v>CUMPLE</v>
      </c>
      <c r="AA696" s="383" t="str">
        <f t="shared" ref="AA696:AA745" si="925">IF(N696&gt;0,IF(N696="CUMPLE",IF(R696="CUMPLE",IF(Y696="INCLUIDA",IF(Z696="CUMPLE","CUMPLE","NO CUMPLE"),"NO CUMPLE"),"NO CUMPLE"),"NO CUMPLE"),"")</f>
        <v>CUMPLE</v>
      </c>
      <c r="AB696" s="379"/>
      <c r="AC696" s="974">
        <f>IF(F696&gt;0,SUMIFS(W696:W745,AA696:AA745,"CUMPLE"),"")</f>
        <v>439149.78747277416</v>
      </c>
      <c r="AD696" s="977" t="str">
        <f>IF($F696&gt;0,IF(AC696&lt;I696,"NO CUMPLE","CUMPLE"),"")</f>
        <v>CUMPLE</v>
      </c>
      <c r="AE696" s="383" t="str">
        <f t="shared" ref="AE696:AE702" si="926">IF(F696&lt;&gt;"",F696,"")</f>
        <v>SEGURIDAD LAS AMERICAS LTDA</v>
      </c>
      <c r="AF696" s="388">
        <f>IF(AE696&lt;&gt;"",(SUMIFS($X696:$X745,$M696:$M745,F696,AA696:AA745,"CUMPLE")),"")</f>
        <v>167552299143.6908</v>
      </c>
      <c r="AG696" s="388" t="str">
        <f>IF(AF696&lt;&gt;"",IF(G696&gt;0,(IF(AF696&gt;=($G696*$H696),"CUMPLE","NO CUMPLE")),""),"")</f>
        <v>CUMPLE</v>
      </c>
      <c r="AH696" s="379"/>
      <c r="AI696" s="972" t="str">
        <f>IF(AC696&gt;I696,IF((COUNTIF(AG696:AG706,"NO CUMPLE"))&lt;1,"HABILITADO","RECHAZADO"),"")</f>
        <v>HABILITADO</v>
      </c>
      <c r="AJ696" s="970"/>
    </row>
    <row r="697" spans="1:36" ht="114.75" customHeight="1" x14ac:dyDescent="0.25">
      <c r="A697" s="960"/>
      <c r="B697" s="373">
        <v>2</v>
      </c>
      <c r="C697" s="220" t="str">
        <f>IF(Proponentes!H445="X",Proponentes!$B$444,"")</f>
        <v xml:space="preserve">UNION TEMPORAL SAS </v>
      </c>
      <c r="D697" s="374" t="str">
        <f t="shared" si="833"/>
        <v xml:space="preserve">UNION TEMPORAL SAS </v>
      </c>
      <c r="E697" s="375">
        <f>IF(D697="","",$AO$4)</f>
        <v>17613055238</v>
      </c>
      <c r="F697" s="220" t="str">
        <f>IF(Proponentes!D445&gt;0,Proponentes!D445,"")</f>
        <v>SEGURIDAD ATLAS LTDA</v>
      </c>
      <c r="G697" s="376">
        <f>IF(Proponentes!F445&gt;0,Proponentes!F445,"")</f>
        <v>0.35</v>
      </c>
      <c r="H697" s="965"/>
      <c r="I697" s="967"/>
      <c r="J697" s="389" t="s">
        <v>1077</v>
      </c>
      <c r="K697" s="380">
        <v>2</v>
      </c>
      <c r="L697" s="378" t="s">
        <v>1078</v>
      </c>
      <c r="M697" s="379" t="s">
        <v>176</v>
      </c>
      <c r="N697" s="380" t="s">
        <v>317</v>
      </c>
      <c r="O697" s="381">
        <v>1</v>
      </c>
      <c r="P697" s="485">
        <v>40863</v>
      </c>
      <c r="Q697" s="382">
        <v>42703</v>
      </c>
      <c r="R697" s="383" t="str">
        <f t="shared" si="835"/>
        <v>CUMPLE</v>
      </c>
      <c r="S697" s="379">
        <f t="shared" si="919"/>
        <v>60</v>
      </c>
      <c r="T697" s="384">
        <v>6982465971</v>
      </c>
      <c r="U697" s="375">
        <f t="shared" si="920"/>
        <v>6982465971</v>
      </c>
      <c r="V697" s="385">
        <f t="shared" si="921"/>
        <v>13036.717645631068</v>
      </c>
      <c r="W697" s="386">
        <f t="shared" si="922"/>
        <v>10127.515169227869</v>
      </c>
      <c r="X697" s="375">
        <f t="shared" si="923"/>
        <v>9201110846.6379185</v>
      </c>
      <c r="Y697" s="379" t="s">
        <v>276</v>
      </c>
      <c r="Z697" s="379" t="str">
        <f t="shared" si="924"/>
        <v>CUMPLE</v>
      </c>
      <c r="AA697" s="383" t="str">
        <f t="shared" si="925"/>
        <v>NO CUMPLE</v>
      </c>
      <c r="AB697" s="387"/>
      <c r="AC697" s="975"/>
      <c r="AD697" s="978"/>
      <c r="AE697" s="383" t="str">
        <f t="shared" si="926"/>
        <v>SEGURIDAD ATLAS LTDA</v>
      </c>
      <c r="AF697" s="388">
        <f>IF(AE697&lt;&gt;"",(SUMIFS($X696:$X745,$M696:$M745,F697,AA696:AA745,"CUMPLE")),"")</f>
        <v>151249684102.09763</v>
      </c>
      <c r="AG697" s="388" t="str">
        <f>IF(AF697&lt;&gt;"",IF(G697&gt;0,(IF(AF697&gt;=($G697*$H696),"CUMPLE","NO CUMPLE")),""),"")</f>
        <v>CUMPLE</v>
      </c>
      <c r="AH697" s="387"/>
      <c r="AI697" s="973"/>
      <c r="AJ697" s="971"/>
    </row>
    <row r="698" spans="1:36" ht="37.5" customHeight="1" x14ac:dyDescent="0.25">
      <c r="A698" s="960"/>
      <c r="B698" s="373">
        <v>3</v>
      </c>
      <c r="C698" s="220" t="str">
        <f>IF(Proponentes!H446="X",Proponentes!$B$444,"")</f>
        <v xml:space="preserve">UNION TEMPORAL SAS </v>
      </c>
      <c r="D698" s="374" t="str">
        <f t="shared" si="833"/>
        <v xml:space="preserve">UNION TEMPORAL SAS </v>
      </c>
      <c r="E698" s="375">
        <f>IF(D698="","",$AO$5)</f>
        <v>22660325900</v>
      </c>
      <c r="F698" s="220" t="str">
        <f>IF(Proponentes!D446&gt;0,Proponentes!D446,"")</f>
        <v xml:space="preserve">SERVICONI LTDA </v>
      </c>
      <c r="G698" s="376">
        <f>IF(Proponentes!F446&gt;0,Proponentes!F446,"")</f>
        <v>0.25</v>
      </c>
      <c r="H698" s="965"/>
      <c r="I698" s="967"/>
      <c r="J698" s="389" t="s">
        <v>1079</v>
      </c>
      <c r="K698" s="378">
        <v>3</v>
      </c>
      <c r="L698" s="380" t="s">
        <v>1080</v>
      </c>
      <c r="M698" s="379" t="s">
        <v>176</v>
      </c>
      <c r="N698" s="380" t="s">
        <v>317</v>
      </c>
      <c r="O698" s="381">
        <v>1</v>
      </c>
      <c r="P698" s="382">
        <v>41198</v>
      </c>
      <c r="Q698" s="382">
        <v>42704</v>
      </c>
      <c r="R698" s="383" t="str">
        <f t="shared" si="835"/>
        <v>CUMPLE</v>
      </c>
      <c r="S698" s="379">
        <f t="shared" si="919"/>
        <v>50</v>
      </c>
      <c r="T698" s="384">
        <v>22412785912</v>
      </c>
      <c r="U698" s="375">
        <f t="shared" si="920"/>
        <v>22412785912</v>
      </c>
      <c r="V698" s="385">
        <f t="shared" si="921"/>
        <v>39549.648688900656</v>
      </c>
      <c r="W698" s="386">
        <f t="shared" si="922"/>
        <v>32507.975012147275</v>
      </c>
      <c r="X698" s="375">
        <f t="shared" si="923"/>
        <v>29534340505.886116</v>
      </c>
      <c r="Y698" s="379" t="s">
        <v>318</v>
      </c>
      <c r="Z698" s="379" t="str">
        <f t="shared" si="924"/>
        <v>CUMPLE</v>
      </c>
      <c r="AA698" s="383" t="str">
        <f t="shared" si="925"/>
        <v>CUMPLE</v>
      </c>
      <c r="AB698" s="387"/>
      <c r="AC698" s="975"/>
      <c r="AD698" s="978"/>
      <c r="AE698" s="383" t="str">
        <f t="shared" si="926"/>
        <v xml:space="preserve">SERVICONI LTDA </v>
      </c>
      <c r="AF698" s="388">
        <f>IF(AE698&lt;&gt;"",(SUMIFS($X696:$X745,$M696:$M745,F698,AA696:AA745,"CUMPLE")),"")</f>
        <v>80177016567.701065</v>
      </c>
      <c r="AG698" s="388" t="str">
        <f>IF(AF698&lt;&gt;"",IF(G698&gt;0,(IF(AF698&gt;=($G698*$H696),"CUMPLE","NO CUMPLE")),""),"")</f>
        <v>CUMPLE</v>
      </c>
      <c r="AH698" s="387"/>
      <c r="AI698" s="973"/>
      <c r="AJ698" s="971"/>
    </row>
    <row r="699" spans="1:36" ht="27" customHeight="1" x14ac:dyDescent="0.25">
      <c r="A699" s="960"/>
      <c r="B699" s="373">
        <v>4</v>
      </c>
      <c r="C699" s="220" t="str">
        <f>IF(Proponentes!H447="X",Proponentes!$B$444,"")</f>
        <v xml:space="preserve">UNION TEMPORAL SAS </v>
      </c>
      <c r="D699" s="374" t="str">
        <f t="shared" si="833"/>
        <v xml:space="preserve">UNION TEMPORAL SAS </v>
      </c>
      <c r="E699" s="375">
        <f>IF(D699="","",$AO$6)</f>
        <v>32291205642</v>
      </c>
      <c r="F699" s="220" t="str">
        <f>IF(Proponentes!D447&gt;0,Proponentes!D447,"")</f>
        <v/>
      </c>
      <c r="G699" s="376" t="str">
        <f>IF(Proponentes!F447&gt;0,Proponentes!F447,"")</f>
        <v/>
      </c>
      <c r="H699" s="965"/>
      <c r="I699" s="967"/>
      <c r="J699" s="389" t="s">
        <v>1081</v>
      </c>
      <c r="K699" s="380">
        <v>4</v>
      </c>
      <c r="L699" s="380" t="s">
        <v>1082</v>
      </c>
      <c r="M699" s="379" t="s">
        <v>176</v>
      </c>
      <c r="N699" s="380" t="s">
        <v>317</v>
      </c>
      <c r="O699" s="381">
        <v>1</v>
      </c>
      <c r="P699" s="382">
        <v>41487</v>
      </c>
      <c r="Q699" s="382">
        <v>42947</v>
      </c>
      <c r="R699" s="383" t="str">
        <f t="shared" si="835"/>
        <v>CUMPLE</v>
      </c>
      <c r="S699" s="379">
        <f t="shared" si="919"/>
        <v>48</v>
      </c>
      <c r="T699" s="384">
        <v>7590000000</v>
      </c>
      <c r="U699" s="375">
        <f t="shared" si="920"/>
        <v>7590000000</v>
      </c>
      <c r="V699" s="385">
        <f t="shared" si="921"/>
        <v>12875.318066157761</v>
      </c>
      <c r="W699" s="386">
        <f t="shared" si="922"/>
        <v>10288.498163930071</v>
      </c>
      <c r="X699" s="375">
        <f t="shared" si="923"/>
        <v>9347368082.8827324</v>
      </c>
      <c r="Y699" s="379" t="s">
        <v>318</v>
      </c>
      <c r="Z699" s="379" t="str">
        <f t="shared" si="924"/>
        <v>CUMPLE</v>
      </c>
      <c r="AA699" s="383" t="str">
        <f t="shared" si="925"/>
        <v>CUMPLE</v>
      </c>
      <c r="AB699" s="387"/>
      <c r="AC699" s="975"/>
      <c r="AD699" s="978"/>
      <c r="AE699" s="383" t="str">
        <f t="shared" si="926"/>
        <v/>
      </c>
      <c r="AF699" s="388" t="str">
        <f>IF(AE699&lt;&gt;"",(SUMIFS($X696:$X706,$M696:$M706,F699,AA696:AA706,"CUMPLE")),"")</f>
        <v/>
      </c>
      <c r="AG699" s="388" t="str">
        <f>IF(AF699&lt;&gt;"",IF(G699&gt;0,(IF(AF699&gt;=($G699*$H696),"CUMPLE","NO CUMPLE")),""),"")</f>
        <v/>
      </c>
      <c r="AH699" s="387"/>
      <c r="AI699" s="973"/>
      <c r="AJ699" s="971"/>
    </row>
    <row r="700" spans="1:36" ht="27" customHeight="1" x14ac:dyDescent="0.25">
      <c r="A700" s="960"/>
      <c r="B700" s="373">
        <v>5</v>
      </c>
      <c r="C700" s="220" t="str">
        <f>IF(Proponentes!H448="X",Proponentes!$B$444,"")</f>
        <v xml:space="preserve">UNION TEMPORAL SAS </v>
      </c>
      <c r="D700" s="374" t="str">
        <f t="shared" si="833"/>
        <v xml:space="preserve">UNION TEMPORAL SAS </v>
      </c>
      <c r="E700" s="375">
        <f>IF(D700="","",$AO$7)</f>
        <v>31011375408</v>
      </c>
      <c r="F700" s="220" t="str">
        <f>IF(Proponentes!D448&gt;0,Proponentes!D448,"")</f>
        <v/>
      </c>
      <c r="G700" s="376" t="str">
        <f>IF(Proponentes!F448&gt;0,Proponentes!F448,"")</f>
        <v/>
      </c>
      <c r="H700" s="965"/>
      <c r="I700" s="967"/>
      <c r="J700" s="389" t="s">
        <v>1083</v>
      </c>
      <c r="K700" s="378">
        <v>5</v>
      </c>
      <c r="L700" s="380" t="s">
        <v>1084</v>
      </c>
      <c r="M700" s="379" t="s">
        <v>176</v>
      </c>
      <c r="N700" s="380" t="s">
        <v>317</v>
      </c>
      <c r="O700" s="381">
        <v>1</v>
      </c>
      <c r="P700" s="382">
        <v>41334</v>
      </c>
      <c r="Q700" s="382">
        <v>42063</v>
      </c>
      <c r="R700" s="383" t="str">
        <f t="shared" si="835"/>
        <v>CUMPLE</v>
      </c>
      <c r="S700" s="379">
        <f t="shared" si="919"/>
        <v>24</v>
      </c>
      <c r="T700" s="384">
        <v>4285434380</v>
      </c>
      <c r="U700" s="375">
        <f t="shared" si="920"/>
        <v>4285434380</v>
      </c>
      <c r="V700" s="385">
        <f t="shared" si="921"/>
        <v>7269.6087871077189</v>
      </c>
      <c r="W700" s="386">
        <f t="shared" si="922"/>
        <v>6650.7866532164198</v>
      </c>
      <c r="X700" s="375">
        <f t="shared" si="923"/>
        <v>6042412594.9001007</v>
      </c>
      <c r="Y700" s="379" t="s">
        <v>318</v>
      </c>
      <c r="Z700" s="379" t="str">
        <f t="shared" si="924"/>
        <v>CUMPLE</v>
      </c>
      <c r="AA700" s="383" t="str">
        <f t="shared" si="925"/>
        <v>CUMPLE</v>
      </c>
      <c r="AB700" s="387"/>
      <c r="AC700" s="975"/>
      <c r="AD700" s="978"/>
      <c r="AE700" s="383" t="str">
        <f t="shared" si="926"/>
        <v/>
      </c>
      <c r="AF700" s="388" t="str">
        <f>IF(AE700&lt;&gt;"",(SUMIFS($X700:$X746,$M700:$M746,F700,AA700:AA746,"CUMPLE")),"")</f>
        <v/>
      </c>
      <c r="AG700" s="388" t="str">
        <f>IF(AF700&lt;&gt;"",IF(G700&gt;0,(IF(AF700&gt;=($G700*$H696),"CUMPLE","NO CUMPLE")),""),"")</f>
        <v/>
      </c>
      <c r="AH700" s="387"/>
      <c r="AI700" s="973"/>
      <c r="AJ700" s="971"/>
    </row>
    <row r="701" spans="1:36" ht="27" customHeight="1" x14ac:dyDescent="0.25">
      <c r="A701" s="960"/>
      <c r="B701" s="373">
        <v>6</v>
      </c>
      <c r="C701" s="220" t="str">
        <f>IF(Proponentes!H449="X",Proponentes!$B$444,"")</f>
        <v xml:space="preserve">UNION TEMPORAL SAS </v>
      </c>
      <c r="D701" s="374" t="str">
        <f t="shared" si="833"/>
        <v xml:space="preserve">UNION TEMPORAL SAS </v>
      </c>
      <c r="E701" s="375">
        <f>IF(D701="","",$AO$8)</f>
        <v>26104086008</v>
      </c>
      <c r="F701" s="220" t="str">
        <f>IF(Proponentes!D449&gt;0,Proponentes!D449,"")</f>
        <v/>
      </c>
      <c r="G701" s="376" t="str">
        <f>IF(Proponentes!F449&gt;0,Proponentes!F449,"")</f>
        <v/>
      </c>
      <c r="H701" s="965"/>
      <c r="I701" s="967"/>
      <c r="J701" s="389" t="s">
        <v>1085</v>
      </c>
      <c r="K701" s="380">
        <v>6</v>
      </c>
      <c r="L701" s="380" t="s">
        <v>1086</v>
      </c>
      <c r="M701" s="379" t="s">
        <v>176</v>
      </c>
      <c r="N701" s="380" t="s">
        <v>317</v>
      </c>
      <c r="O701" s="381">
        <v>1</v>
      </c>
      <c r="P701" s="382">
        <v>42629</v>
      </c>
      <c r="Q701" s="382">
        <v>43434</v>
      </c>
      <c r="R701" s="383" t="str">
        <f t="shared" si="835"/>
        <v>CUMPLE</v>
      </c>
      <c r="S701" s="379">
        <f t="shared" si="919"/>
        <v>27</v>
      </c>
      <c r="T701" s="384">
        <v>42874205765</v>
      </c>
      <c r="U701" s="375">
        <f t="shared" si="920"/>
        <v>42874205765</v>
      </c>
      <c r="V701" s="385">
        <f t="shared" si="921"/>
        <v>62185.64774350755</v>
      </c>
      <c r="W701" s="386">
        <f t="shared" si="922"/>
        <v>54879.545345744344</v>
      </c>
      <c r="X701" s="375">
        <f t="shared" si="923"/>
        <v>49859493814.787727</v>
      </c>
      <c r="Y701" s="379" t="s">
        <v>318</v>
      </c>
      <c r="Z701" s="379" t="str">
        <f t="shared" si="924"/>
        <v>CUMPLE</v>
      </c>
      <c r="AA701" s="383" t="str">
        <f t="shared" si="925"/>
        <v>CUMPLE</v>
      </c>
      <c r="AB701" s="387"/>
      <c r="AC701" s="975"/>
      <c r="AD701" s="978"/>
      <c r="AE701" s="383" t="str">
        <f t="shared" si="926"/>
        <v/>
      </c>
      <c r="AF701" s="388" t="str">
        <f>IF(AE701&lt;&gt;"",(SUMIFS($X701:$X746,$M701:$M746,F701,AA701:AA746,"CUMPLE")),"")</f>
        <v/>
      </c>
      <c r="AG701" s="388" t="str">
        <f>IF(AF701&lt;&gt;"",IF(G701&gt;0,(IF(AF701&gt;=($G701*$H696),"CUMPLE","NO CUMPLE")),""),"")</f>
        <v/>
      </c>
      <c r="AH701" s="387"/>
      <c r="AI701" s="973"/>
      <c r="AJ701" s="971"/>
    </row>
    <row r="702" spans="1:36" ht="27" customHeight="1" x14ac:dyDescent="0.25">
      <c r="A702" s="960"/>
      <c r="B702" s="373">
        <v>7</v>
      </c>
      <c r="C702" s="220" t="str">
        <f>IF(Proponentes!H450="X",Proponentes!$B$444,"")</f>
        <v xml:space="preserve">UNION TEMPORAL SAS </v>
      </c>
      <c r="D702" s="374" t="str">
        <f t="shared" si="833"/>
        <v xml:space="preserve">UNION TEMPORAL SAS </v>
      </c>
      <c r="E702" s="375">
        <f>IF(D702="","",$AO$9)</f>
        <v>34957158037</v>
      </c>
      <c r="F702" s="220" t="str">
        <f>IF(Proponentes!D450&gt;0,Proponentes!D450,"")</f>
        <v/>
      </c>
      <c r="G702" s="376" t="str">
        <f>IF(Proponentes!F450&gt;0,Proponentes!F450,"")</f>
        <v/>
      </c>
      <c r="H702" s="965"/>
      <c r="I702" s="967"/>
      <c r="J702" s="389" t="s">
        <v>1087</v>
      </c>
      <c r="K702" s="378">
        <v>7</v>
      </c>
      <c r="L702" s="380" t="s">
        <v>1088</v>
      </c>
      <c r="M702" s="379" t="s">
        <v>176</v>
      </c>
      <c r="N702" s="380" t="s">
        <v>317</v>
      </c>
      <c r="O702" s="381">
        <v>1</v>
      </c>
      <c r="P702" s="382">
        <v>42705</v>
      </c>
      <c r="Q702" s="382">
        <v>43434</v>
      </c>
      <c r="R702" s="383" t="str">
        <f t="shared" si="835"/>
        <v>CUMPLE</v>
      </c>
      <c r="S702" s="379">
        <f t="shared" si="919"/>
        <v>24</v>
      </c>
      <c r="T702" s="384">
        <v>7684276776</v>
      </c>
      <c r="U702" s="375">
        <f t="shared" si="920"/>
        <v>7684276776</v>
      </c>
      <c r="V702" s="385">
        <f t="shared" si="921"/>
        <v>11145.436288082616</v>
      </c>
      <c r="W702" s="386">
        <f t="shared" si="922"/>
        <v>9835.9749936639346</v>
      </c>
      <c r="X702" s="375">
        <f t="shared" si="923"/>
        <v>8936239017.0935192</v>
      </c>
      <c r="Y702" s="379" t="s">
        <v>318</v>
      </c>
      <c r="Z702" s="379" t="str">
        <f t="shared" si="924"/>
        <v>CUMPLE</v>
      </c>
      <c r="AA702" s="383" t="str">
        <f t="shared" si="925"/>
        <v>CUMPLE</v>
      </c>
      <c r="AB702" s="387"/>
      <c r="AC702" s="975"/>
      <c r="AD702" s="978"/>
      <c r="AE702" s="383" t="str">
        <f t="shared" si="926"/>
        <v/>
      </c>
      <c r="AF702" s="388" t="str">
        <f>IF(AE702&lt;&gt;"",(SUMIFS($X702:$X746,$M702:$M746,F702,AA702:AA746,"CUMPLE")),"")</f>
        <v/>
      </c>
      <c r="AG702" s="388" t="str">
        <f>IF(AF702&lt;&gt;"",IF(G702&gt;0,(IF(AF702&gt;=($G702*$H696),"CUMPLE","NO CUMPLE")),""),"")</f>
        <v/>
      </c>
      <c r="AH702" s="387"/>
      <c r="AI702" s="973"/>
      <c r="AJ702" s="971"/>
    </row>
    <row r="703" spans="1:36" ht="27" customHeight="1" x14ac:dyDescent="0.25">
      <c r="A703" s="960"/>
      <c r="B703" s="373">
        <v>8</v>
      </c>
      <c r="C703" s="220" t="str">
        <f>IF(Proponentes!H451="X",Proponentes!$B$444,"")</f>
        <v xml:space="preserve">UNION TEMPORAL SAS </v>
      </c>
      <c r="D703" s="374" t="str">
        <f t="shared" si="833"/>
        <v xml:space="preserve">UNION TEMPORAL SAS </v>
      </c>
      <c r="E703" s="375">
        <f>IF(D703="","",$AO$10)</f>
        <v>19803878581</v>
      </c>
      <c r="F703" s="220"/>
      <c r="G703" s="376"/>
      <c r="H703" s="965"/>
      <c r="I703" s="967"/>
      <c r="J703" s="389" t="s">
        <v>1089</v>
      </c>
      <c r="K703" s="380">
        <v>8</v>
      </c>
      <c r="L703" s="380" t="s">
        <v>1090</v>
      </c>
      <c r="M703" s="379" t="s">
        <v>176</v>
      </c>
      <c r="N703" s="380" t="s">
        <v>317</v>
      </c>
      <c r="O703" s="381">
        <v>1</v>
      </c>
      <c r="P703" s="382">
        <v>41638</v>
      </c>
      <c r="Q703" s="382">
        <v>41881</v>
      </c>
      <c r="R703" s="383" t="str">
        <f t="shared" si="835"/>
        <v>CUMPLE</v>
      </c>
      <c r="S703" s="379">
        <f t="shared" si="919"/>
        <v>8</v>
      </c>
      <c r="T703" s="384">
        <v>4119564552</v>
      </c>
      <c r="U703" s="375">
        <f t="shared" si="920"/>
        <v>4119564552</v>
      </c>
      <c r="V703" s="385">
        <f t="shared" si="921"/>
        <v>6988.2350330788804</v>
      </c>
      <c r="W703" s="386">
        <f t="shared" si="922"/>
        <v>6687.6047922077923</v>
      </c>
      <c r="X703" s="375">
        <f t="shared" si="923"/>
        <v>6075862831.4453764</v>
      </c>
      <c r="Y703" s="379" t="s">
        <v>318</v>
      </c>
      <c r="Z703" s="379" t="str">
        <f t="shared" si="924"/>
        <v>CUMPLE</v>
      </c>
      <c r="AA703" s="383" t="str">
        <f t="shared" si="925"/>
        <v>CUMPLE</v>
      </c>
      <c r="AB703" s="387"/>
      <c r="AC703" s="975"/>
      <c r="AD703" s="978"/>
      <c r="AE703" s="383"/>
      <c r="AF703" s="388"/>
      <c r="AG703" s="388" t="str">
        <f>IF(AF703&lt;&gt;"",IF(G703&gt;0,(IF(AF703&gt;=($G703*$H696),"CUMPLE","NO CUMPLE")),""),"")</f>
        <v/>
      </c>
      <c r="AH703" s="387"/>
      <c r="AI703" s="973"/>
      <c r="AJ703" s="971"/>
    </row>
    <row r="704" spans="1:36" ht="27" customHeight="1" x14ac:dyDescent="0.25">
      <c r="A704" s="960"/>
      <c r="B704" s="373">
        <v>9</v>
      </c>
      <c r="C704" s="220" t="str">
        <f>IF(Proponentes!H452="X",Proponentes!$B$444,"")</f>
        <v xml:space="preserve">UNION TEMPORAL SAS </v>
      </c>
      <c r="D704" s="374" t="str">
        <f t="shared" si="833"/>
        <v xml:space="preserve">UNION TEMPORAL SAS </v>
      </c>
      <c r="E704" s="375">
        <f>IF(D704="","",$AO$11)</f>
        <v>24629524096</v>
      </c>
      <c r="F704" s="220"/>
      <c r="G704" s="376"/>
      <c r="H704" s="965"/>
      <c r="I704" s="967"/>
      <c r="J704" s="389" t="s">
        <v>1091</v>
      </c>
      <c r="K704" s="378">
        <v>9</v>
      </c>
      <c r="L704" s="380" t="s">
        <v>1092</v>
      </c>
      <c r="M704" s="379" t="s">
        <v>176</v>
      </c>
      <c r="N704" s="380" t="s">
        <v>317</v>
      </c>
      <c r="O704" s="381">
        <v>1</v>
      </c>
      <c r="P704" s="382">
        <v>42706</v>
      </c>
      <c r="Q704" s="382">
        <v>43449</v>
      </c>
      <c r="R704" s="383" t="str">
        <f t="shared" si="835"/>
        <v>CUMPLE</v>
      </c>
      <c r="S704" s="383"/>
      <c r="T704" s="391">
        <v>24406129844</v>
      </c>
      <c r="U704" s="375">
        <f t="shared" si="920"/>
        <v>24406129844</v>
      </c>
      <c r="V704" s="392"/>
      <c r="W704" s="386">
        <f t="shared" si="922"/>
        <v>31240.166099620859</v>
      </c>
      <c r="X704" s="375">
        <f t="shared" si="923"/>
        <v>28382503145.824142</v>
      </c>
      <c r="Y704" s="379" t="s">
        <v>318</v>
      </c>
      <c r="Z704" s="379" t="str">
        <f t="shared" si="924"/>
        <v>CUMPLE</v>
      </c>
      <c r="AA704" s="383" t="str">
        <f t="shared" si="925"/>
        <v>CUMPLE</v>
      </c>
      <c r="AB704" s="387"/>
      <c r="AC704" s="975"/>
      <c r="AD704" s="978"/>
      <c r="AE704" s="383"/>
      <c r="AF704" s="388"/>
      <c r="AG704" s="388" t="str">
        <f>IF(AF704&lt;&gt;"",IF(G704&gt;0,(IF(AF704&gt;=($G704*$H696),"CUMPLE","NO CUMPLE")),""),"")</f>
        <v/>
      </c>
      <c r="AH704" s="393"/>
      <c r="AI704" s="973"/>
      <c r="AJ704" s="971"/>
    </row>
    <row r="705" spans="1:36" ht="27" customHeight="1" x14ac:dyDescent="0.25">
      <c r="A705" s="960"/>
      <c r="B705" s="373">
        <v>10</v>
      </c>
      <c r="C705" s="220" t="str">
        <f>IF(Proponentes!H453="X",Proponentes!$B$444,"")</f>
        <v xml:space="preserve">UNION TEMPORAL SAS </v>
      </c>
      <c r="D705" s="374" t="str">
        <f t="shared" si="833"/>
        <v xml:space="preserve">UNION TEMPORAL SAS </v>
      </c>
      <c r="E705" s="375">
        <f>IF(D705="","",$AO$12)</f>
        <v>25460574021</v>
      </c>
      <c r="F705" s="220"/>
      <c r="G705" s="376"/>
      <c r="H705" s="965"/>
      <c r="I705" s="967"/>
      <c r="J705" s="389" t="s">
        <v>1093</v>
      </c>
      <c r="K705" s="380">
        <v>10</v>
      </c>
      <c r="L705" s="380" t="s">
        <v>1094</v>
      </c>
      <c r="M705" s="379" t="s">
        <v>174</v>
      </c>
      <c r="N705" s="380" t="s">
        <v>317</v>
      </c>
      <c r="O705" s="381">
        <v>1</v>
      </c>
      <c r="P705" s="382">
        <v>42593</v>
      </c>
      <c r="Q705" s="382">
        <v>43661</v>
      </c>
      <c r="R705" s="383" t="str">
        <f t="shared" si="835"/>
        <v>CUMPLE</v>
      </c>
      <c r="S705" s="383"/>
      <c r="T705" s="391">
        <v>15469116018</v>
      </c>
      <c r="U705" s="375">
        <f t="shared" si="920"/>
        <v>15469116018</v>
      </c>
      <c r="V705" s="392"/>
      <c r="W705" s="386">
        <f t="shared" si="922"/>
        <v>18679.890278656614</v>
      </c>
      <c r="X705" s="375">
        <f t="shared" si="923"/>
        <v>16971165995.30678</v>
      </c>
      <c r="Y705" s="379" t="s">
        <v>318</v>
      </c>
      <c r="Z705" s="379" t="str">
        <f t="shared" si="924"/>
        <v>CUMPLE</v>
      </c>
      <c r="AA705" s="383" t="str">
        <f t="shared" si="925"/>
        <v>CUMPLE</v>
      </c>
      <c r="AB705" s="387"/>
      <c r="AC705" s="975"/>
      <c r="AD705" s="978"/>
      <c r="AE705" s="383"/>
      <c r="AF705" s="388"/>
      <c r="AG705" s="388" t="str">
        <f>IF(AF705&lt;&gt;"",IF(G705&gt;0,(IF(AF705&gt;=($G705*$H696),"CUMPLE","NO CUMPLE")),""),"")</f>
        <v/>
      </c>
      <c r="AH705" s="393"/>
      <c r="AI705" s="973"/>
      <c r="AJ705" s="971"/>
    </row>
    <row r="706" spans="1:36" ht="27" customHeight="1" x14ac:dyDescent="0.25">
      <c r="A706" s="960"/>
      <c r="B706" s="373">
        <v>11</v>
      </c>
      <c r="C706" s="220" t="str">
        <f>IF(Proponentes!H454="X",Proponentes!$B$444,"")</f>
        <v xml:space="preserve">UNION TEMPORAL SAS </v>
      </c>
      <c r="D706" s="374" t="str">
        <f t="shared" si="833"/>
        <v xml:space="preserve">UNION TEMPORAL SAS </v>
      </c>
      <c r="E706" s="375">
        <f>IF(D706="","",$AO$13)</f>
        <v>32820666236</v>
      </c>
      <c r="F706" s="220" t="str">
        <f>IF(Proponentes!D454&gt;0,Proponentes!D454,"")</f>
        <v/>
      </c>
      <c r="G706" s="376" t="str">
        <f>IF(Proponentes!F454&gt;0,Proponentes!F454,"")</f>
        <v/>
      </c>
      <c r="H706" s="965"/>
      <c r="I706" s="967"/>
      <c r="J706" s="389" t="s">
        <v>1095</v>
      </c>
      <c r="K706" s="378">
        <v>11</v>
      </c>
      <c r="L706" s="380" t="s">
        <v>1096</v>
      </c>
      <c r="M706" s="379" t="s">
        <v>174</v>
      </c>
      <c r="N706" s="380" t="s">
        <v>317</v>
      </c>
      <c r="O706" s="381">
        <v>1</v>
      </c>
      <c r="P706" s="382">
        <v>42907</v>
      </c>
      <c r="Q706" s="382">
        <v>43637</v>
      </c>
      <c r="R706" s="383" t="str">
        <f t="shared" si="835"/>
        <v>CUMPLE</v>
      </c>
      <c r="S706" s="383">
        <f t="shared" ref="S706:S745" si="927">IF(P706&gt;0,ROUND(((YEAR(Q706)-YEAR($P706))*12)+(MONTH(Q706)-MONTH($P706))+((DAY(Q706)-DAY($P706)+1)/30),0),"")</f>
        <v>24</v>
      </c>
      <c r="T706" s="391">
        <v>22406085629</v>
      </c>
      <c r="U706" s="375">
        <f t="shared" si="920"/>
        <v>22406085629</v>
      </c>
      <c r="V706" s="392">
        <f t="shared" ref="V706:V745" si="928">IFERROR(U706/VLOOKUP(YEAR(P706),$AQ$2:$AR$11,2,FALSE),"")</f>
        <v>30372.196423560796</v>
      </c>
      <c r="W706" s="386">
        <f t="shared" si="922"/>
        <v>27056.699338015445</v>
      </c>
      <c r="X706" s="375">
        <f t="shared" si="923"/>
        <v>24581714822.769821</v>
      </c>
      <c r="Y706" s="379" t="s">
        <v>318</v>
      </c>
      <c r="Z706" s="379" t="str">
        <f t="shared" si="924"/>
        <v>CUMPLE</v>
      </c>
      <c r="AA706" s="383" t="str">
        <f t="shared" si="925"/>
        <v>CUMPLE</v>
      </c>
      <c r="AB706" s="387"/>
      <c r="AC706" s="975"/>
      <c r="AD706" s="978"/>
      <c r="AE706" s="383" t="str">
        <f t="shared" ref="AE706:AE745" si="929">IF(F706&lt;&gt;"",F706,"")</f>
        <v/>
      </c>
      <c r="AF706" s="388" t="str">
        <f>IF(AE706&lt;&gt;"",(SUMIFS($X706:$X746,$M706:$M746,F706,AA706:AA746,"CUMPLE")),"")</f>
        <v/>
      </c>
      <c r="AG706" s="388" t="str">
        <f>IF(AF706&lt;&gt;"",IF(G706&gt;0,(IF(AF706&gt;=($G706*$H696),"CUMPLE","NO CUMPLE")),""),"")</f>
        <v/>
      </c>
      <c r="AH706" s="393"/>
      <c r="AI706" s="973"/>
      <c r="AJ706" s="971"/>
    </row>
    <row r="707" spans="1:36" ht="27" customHeight="1" x14ac:dyDescent="0.25">
      <c r="A707" s="960"/>
      <c r="B707" s="373">
        <v>12</v>
      </c>
      <c r="C707" s="220" t="str">
        <f>IF(Proponentes!H455="X",Proponentes!$B$444,"")</f>
        <v xml:space="preserve">UNION TEMPORAL SAS </v>
      </c>
      <c r="D707" s="374" t="str">
        <f t="shared" si="833"/>
        <v xml:space="preserve">UNION TEMPORAL SAS </v>
      </c>
      <c r="E707" s="375">
        <f>IF(D707="","",$AO$14)</f>
        <v>8654253262</v>
      </c>
      <c r="F707" s="220" t="str">
        <f>IF(Proponentes!D455&gt;0,Proponentes!D455,"")</f>
        <v/>
      </c>
      <c r="G707" s="376" t="str">
        <f>IF(Proponentes!F455&gt;0,Proponentes!F455,"")</f>
        <v/>
      </c>
      <c r="H707" s="965"/>
      <c r="I707" s="967"/>
      <c r="J707" s="389" t="s">
        <v>1097</v>
      </c>
      <c r="K707" s="380">
        <v>12</v>
      </c>
      <c r="L707" s="380" t="s">
        <v>1098</v>
      </c>
      <c r="M707" s="379" t="s">
        <v>174</v>
      </c>
      <c r="N707" s="380" t="s">
        <v>317</v>
      </c>
      <c r="O707" s="381">
        <v>1</v>
      </c>
      <c r="P707" s="382">
        <v>43374</v>
      </c>
      <c r="Q707" s="382">
        <v>44104</v>
      </c>
      <c r="R707" s="383" t="str">
        <f t="shared" si="835"/>
        <v>CUMPLE</v>
      </c>
      <c r="S707" s="383">
        <f t="shared" si="927"/>
        <v>24</v>
      </c>
      <c r="T707" s="391">
        <v>2500120082</v>
      </c>
      <c r="U707" s="375">
        <f t="shared" si="920"/>
        <v>2500120082</v>
      </c>
      <c r="V707" s="392">
        <f t="shared" si="928"/>
        <v>3200.1864748695025</v>
      </c>
      <c r="W707" s="386">
        <f t="shared" si="922"/>
        <v>2848.1562286754547</v>
      </c>
      <c r="X707" s="375">
        <f t="shared" si="923"/>
        <v>2587623985.8135962</v>
      </c>
      <c r="Y707" s="379" t="s">
        <v>318</v>
      </c>
      <c r="Z707" s="379" t="str">
        <f t="shared" si="924"/>
        <v>CUMPLE</v>
      </c>
      <c r="AA707" s="383" t="str">
        <f t="shared" si="925"/>
        <v>CUMPLE</v>
      </c>
      <c r="AB707" s="387"/>
      <c r="AC707" s="975"/>
      <c r="AD707" s="978"/>
      <c r="AE707" s="383" t="str">
        <f t="shared" si="929"/>
        <v/>
      </c>
      <c r="AF707" s="388" t="str">
        <f>IF(AE707&lt;&gt;"",(SUMIFS($X707:$X746,$M707:$M746,F707,AA707:AA746,"CUMPLE")),"")</f>
        <v/>
      </c>
      <c r="AG707" s="388" t="str">
        <f>IF(AF707&lt;&gt;"",IF(G707&gt;0,(IF(AF707&gt;=($G707*$H696),"CUMPLE","NO CUMPLE")),""),"")</f>
        <v/>
      </c>
      <c r="AH707" s="393"/>
      <c r="AI707" s="973"/>
      <c r="AJ707" s="971"/>
    </row>
    <row r="708" spans="1:36" ht="27" customHeight="1" x14ac:dyDescent="0.25">
      <c r="A708" s="960"/>
      <c r="B708" s="373"/>
      <c r="C708" s="220"/>
      <c r="D708" s="374"/>
      <c r="E708" s="375"/>
      <c r="F708" s="220"/>
      <c r="G708" s="376"/>
      <c r="H708" s="965"/>
      <c r="I708" s="967"/>
      <c r="J708" s="389" t="s">
        <v>1099</v>
      </c>
      <c r="K708" s="378">
        <v>13</v>
      </c>
      <c r="L708" s="380" t="s">
        <v>1100</v>
      </c>
      <c r="M708" s="379" t="s">
        <v>174</v>
      </c>
      <c r="N708" s="380" t="s">
        <v>317</v>
      </c>
      <c r="O708" s="381">
        <v>1</v>
      </c>
      <c r="P708" s="382">
        <v>43546</v>
      </c>
      <c r="Q708" s="382">
        <v>44135</v>
      </c>
      <c r="R708" s="383" t="str">
        <f t="shared" ref="R708:R745" si="930">IF(Q708&lt;&gt;"",IF(P708&gt;0,IF(P708&gt;=$P$18,IF(Q708&lt;=$Q$18,"CUMPLE","NO CUMPLE"),"NO CUMPLE"),""),"")</f>
        <v>CUMPLE</v>
      </c>
      <c r="S708" s="383">
        <f t="shared" si="927"/>
        <v>19</v>
      </c>
      <c r="T708" s="391">
        <v>12363543000</v>
      </c>
      <c r="U708" s="375">
        <f t="shared" si="920"/>
        <v>12363543000</v>
      </c>
      <c r="V708" s="392">
        <f t="shared" si="928"/>
        <v>14929.723613600027</v>
      </c>
      <c r="W708" s="386">
        <f t="shared" si="922"/>
        <v>14084.644276677112</v>
      </c>
      <c r="X708" s="375">
        <f t="shared" si="923"/>
        <v>12796265526.11235</v>
      </c>
      <c r="Y708" s="379" t="s">
        <v>318</v>
      </c>
      <c r="Z708" s="379" t="str">
        <f t="shared" si="924"/>
        <v>CUMPLE</v>
      </c>
      <c r="AA708" s="383" t="str">
        <f t="shared" si="925"/>
        <v>CUMPLE</v>
      </c>
      <c r="AB708" s="387"/>
      <c r="AC708" s="975"/>
      <c r="AD708" s="978"/>
      <c r="AE708" s="383" t="str">
        <f t="shared" si="929"/>
        <v/>
      </c>
      <c r="AF708" s="388" t="str">
        <f t="shared" ref="AF708:AF730" si="931">IF(AE708&lt;&gt;"",(SUMIFS($X708:$X709,$M708:$M709,F708,AA708:AA709,"CUMPLE")),"")</f>
        <v/>
      </c>
      <c r="AG708" s="388" t="str">
        <f t="shared" ref="AG708:AG731" si="932">IF(AF708&lt;&gt;"",IF(G708&gt;0,(IF(AF708&gt;=($G708*$H665),"CUMPLE","NO CUMPLE")),""),"")</f>
        <v/>
      </c>
      <c r="AH708" s="393"/>
      <c r="AI708" s="421"/>
      <c r="AJ708" s="422"/>
    </row>
    <row r="709" spans="1:36" ht="27" customHeight="1" x14ac:dyDescent="0.25">
      <c r="A709" s="960"/>
      <c r="B709" s="373"/>
      <c r="C709" s="220"/>
      <c r="D709" s="374"/>
      <c r="E709" s="375"/>
      <c r="F709" s="220"/>
      <c r="G709" s="376"/>
      <c r="H709" s="965"/>
      <c r="I709" s="967"/>
      <c r="J709" s="389" t="s">
        <v>1101</v>
      </c>
      <c r="K709" s="380">
        <v>14</v>
      </c>
      <c r="L709" s="380" t="s">
        <v>713</v>
      </c>
      <c r="M709" s="379" t="s">
        <v>174</v>
      </c>
      <c r="N709" s="380" t="s">
        <v>317</v>
      </c>
      <c r="O709" s="381">
        <v>0.5</v>
      </c>
      <c r="P709" s="382">
        <v>42552</v>
      </c>
      <c r="Q709" s="382">
        <v>43100</v>
      </c>
      <c r="R709" s="383" t="str">
        <f t="shared" si="930"/>
        <v>CUMPLE</v>
      </c>
      <c r="S709" s="383">
        <f t="shared" si="927"/>
        <v>18</v>
      </c>
      <c r="T709" s="391">
        <v>9259214534</v>
      </c>
      <c r="U709" s="375">
        <f t="shared" si="920"/>
        <v>4629607267</v>
      </c>
      <c r="V709" s="392">
        <f t="shared" si="928"/>
        <v>6714.8795309338539</v>
      </c>
      <c r="W709" s="386">
        <f t="shared" si="922"/>
        <v>6275.5870706517544</v>
      </c>
      <c r="X709" s="375">
        <f t="shared" si="923"/>
        <v>5701534018.9509554</v>
      </c>
      <c r="Y709" s="379" t="s">
        <v>318</v>
      </c>
      <c r="Z709" s="379" t="str">
        <f t="shared" si="924"/>
        <v>CUMPLE</v>
      </c>
      <c r="AA709" s="383" t="str">
        <f t="shared" si="925"/>
        <v>CUMPLE</v>
      </c>
      <c r="AB709" s="387"/>
      <c r="AC709" s="975"/>
      <c r="AD709" s="978"/>
      <c r="AE709" s="383" t="str">
        <f t="shared" si="929"/>
        <v/>
      </c>
      <c r="AF709" s="388" t="str">
        <f t="shared" si="931"/>
        <v/>
      </c>
      <c r="AG709" s="388" t="str">
        <f t="shared" si="932"/>
        <v/>
      </c>
      <c r="AH709" s="393"/>
      <c r="AI709" s="421"/>
      <c r="AJ709" s="422"/>
    </row>
    <row r="710" spans="1:36" ht="27" customHeight="1" x14ac:dyDescent="0.25">
      <c r="A710" s="960"/>
      <c r="B710" s="373"/>
      <c r="C710" s="220"/>
      <c r="D710" s="374"/>
      <c r="E710" s="375"/>
      <c r="F710" s="220"/>
      <c r="G710" s="376"/>
      <c r="H710" s="965"/>
      <c r="I710" s="967"/>
      <c r="J710" s="389" t="s">
        <v>1102</v>
      </c>
      <c r="K710" s="378">
        <v>15</v>
      </c>
      <c r="L710" s="380" t="s">
        <v>1103</v>
      </c>
      <c r="M710" s="379" t="s">
        <v>174</v>
      </c>
      <c r="N710" s="380" t="s">
        <v>317</v>
      </c>
      <c r="O710" s="381">
        <v>1</v>
      </c>
      <c r="P710" s="382">
        <v>40909</v>
      </c>
      <c r="Q710" s="382">
        <v>41090</v>
      </c>
      <c r="R710" s="383" t="str">
        <f t="shared" si="930"/>
        <v>CUMPLE</v>
      </c>
      <c r="S710" s="383">
        <f t="shared" si="927"/>
        <v>6</v>
      </c>
      <c r="T710" s="391">
        <v>4048513587</v>
      </c>
      <c r="U710" s="375">
        <f t="shared" si="920"/>
        <v>4048513587</v>
      </c>
      <c r="V710" s="392">
        <f t="shared" si="928"/>
        <v>7144.0155055584964</v>
      </c>
      <c r="W710" s="386">
        <f t="shared" si="922"/>
        <v>7144.0155055584964</v>
      </c>
      <c r="X710" s="375">
        <f t="shared" si="923"/>
        <v>6490523831.2030382</v>
      </c>
      <c r="Y710" s="379" t="s">
        <v>318</v>
      </c>
      <c r="Z710" s="379" t="str">
        <f t="shared" si="924"/>
        <v>CUMPLE</v>
      </c>
      <c r="AA710" s="383" t="str">
        <f t="shared" si="925"/>
        <v>CUMPLE</v>
      </c>
      <c r="AB710" s="387"/>
      <c r="AC710" s="975"/>
      <c r="AD710" s="978"/>
      <c r="AE710" s="383" t="str">
        <f t="shared" si="929"/>
        <v/>
      </c>
      <c r="AF710" s="388" t="str">
        <f t="shared" si="931"/>
        <v/>
      </c>
      <c r="AG710" s="388" t="str">
        <f t="shared" si="932"/>
        <v/>
      </c>
      <c r="AH710" s="393"/>
      <c r="AI710" s="421"/>
      <c r="AJ710" s="422"/>
    </row>
    <row r="711" spans="1:36" ht="27" customHeight="1" x14ac:dyDescent="0.25">
      <c r="A711" s="960"/>
      <c r="B711" s="373"/>
      <c r="C711" s="220"/>
      <c r="D711" s="374"/>
      <c r="E711" s="375"/>
      <c r="F711" s="220"/>
      <c r="G711" s="376"/>
      <c r="H711" s="965"/>
      <c r="I711" s="967"/>
      <c r="J711" s="389" t="s">
        <v>1104</v>
      </c>
      <c r="K711" s="380">
        <v>16</v>
      </c>
      <c r="L711" s="380" t="s">
        <v>1105</v>
      </c>
      <c r="M711" s="379" t="s">
        <v>174</v>
      </c>
      <c r="N711" s="380" t="s">
        <v>317</v>
      </c>
      <c r="O711" s="381">
        <v>1</v>
      </c>
      <c r="P711" s="382">
        <v>41043</v>
      </c>
      <c r="Q711" s="382">
        <v>41440</v>
      </c>
      <c r="R711" s="383" t="str">
        <f t="shared" si="930"/>
        <v>CUMPLE</v>
      </c>
      <c r="S711" s="383">
        <f t="shared" si="927"/>
        <v>13</v>
      </c>
      <c r="T711" s="391">
        <v>5680771517</v>
      </c>
      <c r="U711" s="375">
        <f t="shared" si="920"/>
        <v>5680771517</v>
      </c>
      <c r="V711" s="392">
        <f t="shared" si="928"/>
        <v>10024.301247573672</v>
      </c>
      <c r="W711" s="386">
        <f t="shared" si="922"/>
        <v>9636.5929041560648</v>
      </c>
      <c r="X711" s="375">
        <f t="shared" si="923"/>
        <v>8755095204.8412933</v>
      </c>
      <c r="Y711" s="379" t="s">
        <v>318</v>
      </c>
      <c r="Z711" s="379" t="str">
        <f t="shared" si="924"/>
        <v>CUMPLE</v>
      </c>
      <c r="AA711" s="383" t="str">
        <f t="shared" si="925"/>
        <v>CUMPLE</v>
      </c>
      <c r="AB711" s="387"/>
      <c r="AC711" s="975"/>
      <c r="AD711" s="978"/>
      <c r="AE711" s="383" t="str">
        <f t="shared" si="929"/>
        <v/>
      </c>
      <c r="AF711" s="388" t="str">
        <f t="shared" si="931"/>
        <v/>
      </c>
      <c r="AG711" s="388" t="str">
        <f t="shared" si="932"/>
        <v/>
      </c>
      <c r="AH711" s="393"/>
      <c r="AI711" s="421"/>
      <c r="AJ711" s="422"/>
    </row>
    <row r="712" spans="1:36" ht="138" customHeight="1" x14ac:dyDescent="0.25">
      <c r="A712" s="960"/>
      <c r="B712" s="373"/>
      <c r="C712" s="220"/>
      <c r="D712" s="374"/>
      <c r="E712" s="375"/>
      <c r="F712" s="220"/>
      <c r="G712" s="376"/>
      <c r="H712" s="965"/>
      <c r="I712" s="967"/>
      <c r="J712" s="389" t="s">
        <v>1106</v>
      </c>
      <c r="K712" s="378">
        <v>17</v>
      </c>
      <c r="L712" s="380" t="s">
        <v>1107</v>
      </c>
      <c r="M712" s="379" t="s">
        <v>174</v>
      </c>
      <c r="N712" s="380" t="s">
        <v>317</v>
      </c>
      <c r="O712" s="381">
        <v>1</v>
      </c>
      <c r="P712" s="382">
        <v>41390</v>
      </c>
      <c r="Q712" s="382">
        <v>41687</v>
      </c>
      <c r="R712" s="383" t="str">
        <f t="shared" si="930"/>
        <v>CUMPLE</v>
      </c>
      <c r="S712" s="383">
        <f t="shared" si="927"/>
        <v>10</v>
      </c>
      <c r="T712" s="391">
        <v>1516544832</v>
      </c>
      <c r="U712" s="375">
        <f t="shared" si="920"/>
        <v>1516544832</v>
      </c>
      <c r="V712" s="392">
        <f t="shared" si="928"/>
        <v>2572.5951348600511</v>
      </c>
      <c r="W712" s="386">
        <f t="shared" si="922"/>
        <v>2461.9234285714288</v>
      </c>
      <c r="X712" s="375">
        <f t="shared" si="923"/>
        <v>2236721444.8662858</v>
      </c>
      <c r="Y712" s="379" t="s">
        <v>276</v>
      </c>
      <c r="Z712" s="379" t="str">
        <f t="shared" si="924"/>
        <v>CUMPLE</v>
      </c>
      <c r="AA712" s="383" t="str">
        <f t="shared" si="925"/>
        <v>NO CUMPLE</v>
      </c>
      <c r="AB712" s="387"/>
      <c r="AC712" s="975"/>
      <c r="AD712" s="978"/>
      <c r="AE712" s="383" t="str">
        <f t="shared" si="929"/>
        <v/>
      </c>
      <c r="AF712" s="388" t="str">
        <f t="shared" si="931"/>
        <v/>
      </c>
      <c r="AG712" s="388" t="str">
        <f t="shared" si="932"/>
        <v/>
      </c>
      <c r="AH712" s="393"/>
      <c r="AI712" s="421"/>
      <c r="AJ712" s="422"/>
    </row>
    <row r="713" spans="1:36" ht="30.75" customHeight="1" x14ac:dyDescent="0.25">
      <c r="A713" s="960"/>
      <c r="B713" s="373"/>
      <c r="C713" s="220"/>
      <c r="D713" s="374"/>
      <c r="E713" s="375"/>
      <c r="F713" s="220"/>
      <c r="G713" s="376"/>
      <c r="H713" s="965"/>
      <c r="I713" s="967"/>
      <c r="J713" s="389" t="s">
        <v>1108</v>
      </c>
      <c r="K713" s="380">
        <v>18</v>
      </c>
      <c r="L713" s="380" t="s">
        <v>1109</v>
      </c>
      <c r="M713" s="379" t="s">
        <v>174</v>
      </c>
      <c r="N713" s="380" t="s">
        <v>317</v>
      </c>
      <c r="O713" s="381">
        <v>1</v>
      </c>
      <c r="P713" s="382">
        <v>41061</v>
      </c>
      <c r="Q713" s="382">
        <v>41816</v>
      </c>
      <c r="R713" s="383" t="str">
        <f t="shared" si="930"/>
        <v>CUMPLE</v>
      </c>
      <c r="S713" s="383">
        <f t="shared" si="927"/>
        <v>25</v>
      </c>
      <c r="T713" s="391">
        <v>16303406600</v>
      </c>
      <c r="U713" s="375">
        <f t="shared" si="920"/>
        <v>16303406600</v>
      </c>
      <c r="V713" s="392">
        <f t="shared" si="928"/>
        <v>28769.025233809774</v>
      </c>
      <c r="W713" s="386">
        <f t="shared" si="922"/>
        <v>26466.569155844158</v>
      </c>
      <c r="X713" s="375">
        <f t="shared" si="923"/>
        <v>24045566208.882469</v>
      </c>
      <c r="Y713" s="379" t="s">
        <v>318</v>
      </c>
      <c r="Z713" s="379" t="str">
        <f t="shared" si="924"/>
        <v>CUMPLE</v>
      </c>
      <c r="AA713" s="383" t="str">
        <f t="shared" si="925"/>
        <v>CUMPLE</v>
      </c>
      <c r="AB713" s="387"/>
      <c r="AC713" s="975"/>
      <c r="AD713" s="978"/>
      <c r="AE713" s="383" t="str">
        <f t="shared" si="929"/>
        <v/>
      </c>
      <c r="AF713" s="388" t="str">
        <f t="shared" si="931"/>
        <v/>
      </c>
      <c r="AG713" s="388" t="str">
        <f t="shared" si="932"/>
        <v/>
      </c>
      <c r="AH713" s="393"/>
      <c r="AI713" s="421"/>
      <c r="AJ713" s="422"/>
    </row>
    <row r="714" spans="1:36" ht="132" customHeight="1" x14ac:dyDescent="0.25">
      <c r="A714" s="960"/>
      <c r="B714" s="373"/>
      <c r="C714" s="220"/>
      <c r="D714" s="374"/>
      <c r="E714" s="375"/>
      <c r="F714" s="220"/>
      <c r="G714" s="376"/>
      <c r="H714" s="965"/>
      <c r="I714" s="967"/>
      <c r="J714" s="389" t="s">
        <v>1110</v>
      </c>
      <c r="K714" s="378">
        <v>19</v>
      </c>
      <c r="L714" s="380" t="s">
        <v>1111</v>
      </c>
      <c r="M714" s="379" t="s">
        <v>174</v>
      </c>
      <c r="N714" s="380" t="s">
        <v>317</v>
      </c>
      <c r="O714" s="381">
        <v>0.9</v>
      </c>
      <c r="P714" s="382">
        <v>41518</v>
      </c>
      <c r="Q714" s="382">
        <v>41973</v>
      </c>
      <c r="R714" s="383" t="str">
        <f t="shared" si="930"/>
        <v>CUMPLE</v>
      </c>
      <c r="S714" s="383">
        <f t="shared" si="927"/>
        <v>15</v>
      </c>
      <c r="T714" s="391">
        <v>2070147863</v>
      </c>
      <c r="U714" s="375">
        <f t="shared" si="920"/>
        <v>1863133076.7</v>
      </c>
      <c r="V714" s="392">
        <f t="shared" si="928"/>
        <v>3160.5310885496183</v>
      </c>
      <c r="W714" s="386">
        <f t="shared" si="922"/>
        <v>3024.5666829545457</v>
      </c>
      <c r="X714" s="375">
        <f t="shared" si="923"/>
        <v>2747897470.1979618</v>
      </c>
      <c r="Y714" s="379" t="s">
        <v>276</v>
      </c>
      <c r="Z714" s="379" t="str">
        <f t="shared" si="924"/>
        <v>CUMPLE</v>
      </c>
      <c r="AA714" s="383" t="str">
        <f t="shared" si="925"/>
        <v>NO CUMPLE</v>
      </c>
      <c r="AB714" s="387"/>
      <c r="AC714" s="975"/>
      <c r="AD714" s="978"/>
      <c r="AE714" s="383" t="str">
        <f t="shared" si="929"/>
        <v/>
      </c>
      <c r="AF714" s="388" t="str">
        <f t="shared" si="931"/>
        <v/>
      </c>
      <c r="AG714" s="388" t="str">
        <f t="shared" si="932"/>
        <v/>
      </c>
      <c r="AH714" s="393"/>
      <c r="AI714" s="421"/>
      <c r="AJ714" s="422"/>
    </row>
    <row r="715" spans="1:36" ht="30.75" customHeight="1" x14ac:dyDescent="0.25">
      <c r="A715" s="960"/>
      <c r="B715" s="373"/>
      <c r="C715" s="220"/>
      <c r="D715" s="374"/>
      <c r="E715" s="375"/>
      <c r="F715" s="220"/>
      <c r="G715" s="376"/>
      <c r="H715" s="965"/>
      <c r="I715" s="967"/>
      <c r="J715" s="389" t="s">
        <v>1112</v>
      </c>
      <c r="K715" s="380">
        <v>20</v>
      </c>
      <c r="L715" s="380" t="s">
        <v>1113</v>
      </c>
      <c r="M715" s="379" t="s">
        <v>174</v>
      </c>
      <c r="N715" s="380" t="s">
        <v>317</v>
      </c>
      <c r="O715" s="381">
        <v>1</v>
      </c>
      <c r="P715" s="382">
        <v>41572</v>
      </c>
      <c r="Q715" s="382">
        <v>41973</v>
      </c>
      <c r="R715" s="383" t="str">
        <f t="shared" si="930"/>
        <v>CUMPLE</v>
      </c>
      <c r="S715" s="383">
        <f t="shared" si="927"/>
        <v>13</v>
      </c>
      <c r="T715" s="391">
        <v>1821663169</v>
      </c>
      <c r="U715" s="375">
        <f t="shared" si="920"/>
        <v>1821663169</v>
      </c>
      <c r="V715" s="392">
        <f t="shared" si="928"/>
        <v>3090.1834927905006</v>
      </c>
      <c r="W715" s="386">
        <f t="shared" si="922"/>
        <v>2957.2454042207792</v>
      </c>
      <c r="X715" s="375">
        <f t="shared" si="923"/>
        <v>2686734338.1150875</v>
      </c>
      <c r="Y715" s="379" t="s">
        <v>318</v>
      </c>
      <c r="Z715" s="379" t="str">
        <f t="shared" si="924"/>
        <v>CUMPLE</v>
      </c>
      <c r="AA715" s="383" t="str">
        <f t="shared" si="925"/>
        <v>CUMPLE</v>
      </c>
      <c r="AB715" s="387"/>
      <c r="AC715" s="975"/>
      <c r="AD715" s="978"/>
      <c r="AE715" s="383" t="str">
        <f t="shared" si="929"/>
        <v/>
      </c>
      <c r="AF715" s="388" t="str">
        <f t="shared" si="931"/>
        <v/>
      </c>
      <c r="AG715" s="388" t="str">
        <f t="shared" si="932"/>
        <v/>
      </c>
      <c r="AH715" s="393"/>
      <c r="AI715" s="421"/>
      <c r="AJ715" s="422"/>
    </row>
    <row r="716" spans="1:36" ht="30.75" customHeight="1" x14ac:dyDescent="0.25">
      <c r="A716" s="960"/>
      <c r="B716" s="373"/>
      <c r="C716" s="220"/>
      <c r="D716" s="374"/>
      <c r="E716" s="375"/>
      <c r="F716" s="220"/>
      <c r="G716" s="376"/>
      <c r="H716" s="965"/>
      <c r="I716" s="967"/>
      <c r="J716" s="389" t="s">
        <v>1114</v>
      </c>
      <c r="K716" s="378">
        <v>21</v>
      </c>
      <c r="L716" s="380" t="s">
        <v>1115</v>
      </c>
      <c r="M716" s="379" t="s">
        <v>174</v>
      </c>
      <c r="N716" s="380" t="s">
        <v>317</v>
      </c>
      <c r="O716" s="381">
        <v>1</v>
      </c>
      <c r="P716" s="382">
        <v>41487</v>
      </c>
      <c r="Q716" s="382">
        <v>42063</v>
      </c>
      <c r="R716" s="383" t="str">
        <f t="shared" si="930"/>
        <v>CUMPLE</v>
      </c>
      <c r="S716" s="383">
        <f t="shared" si="927"/>
        <v>19</v>
      </c>
      <c r="T716" s="391">
        <v>1788821071.4000001</v>
      </c>
      <c r="U716" s="375">
        <f t="shared" si="920"/>
        <v>1788821071.4000001</v>
      </c>
      <c r="V716" s="392">
        <f t="shared" si="928"/>
        <v>3034.4717072094995</v>
      </c>
      <c r="W716" s="386">
        <f t="shared" si="922"/>
        <v>2776.1636865057812</v>
      </c>
      <c r="X716" s="375">
        <f t="shared" si="923"/>
        <v>2522216889.4463515</v>
      </c>
      <c r="Y716" s="379" t="s">
        <v>318</v>
      </c>
      <c r="Z716" s="379" t="str">
        <f t="shared" si="924"/>
        <v>CUMPLE</v>
      </c>
      <c r="AA716" s="383" t="str">
        <f t="shared" si="925"/>
        <v>CUMPLE</v>
      </c>
      <c r="AB716" s="387"/>
      <c r="AC716" s="975"/>
      <c r="AD716" s="978"/>
      <c r="AE716" s="383" t="str">
        <f t="shared" si="929"/>
        <v/>
      </c>
      <c r="AF716" s="388" t="str">
        <f t="shared" si="931"/>
        <v/>
      </c>
      <c r="AG716" s="388" t="str">
        <f t="shared" si="932"/>
        <v/>
      </c>
      <c r="AH716" s="393"/>
      <c r="AI716" s="421"/>
      <c r="AJ716" s="422"/>
    </row>
    <row r="717" spans="1:36" ht="30.75" customHeight="1" x14ac:dyDescent="0.25">
      <c r="A717" s="960"/>
      <c r="B717" s="373"/>
      <c r="C717" s="220"/>
      <c r="D717" s="374"/>
      <c r="E717" s="375"/>
      <c r="F717" s="220"/>
      <c r="G717" s="376"/>
      <c r="H717" s="965"/>
      <c r="I717" s="967"/>
      <c r="J717" s="389" t="s">
        <v>1116</v>
      </c>
      <c r="K717" s="380">
        <v>22</v>
      </c>
      <c r="L717" s="380" t="s">
        <v>1117</v>
      </c>
      <c r="M717" s="379" t="s">
        <v>174</v>
      </c>
      <c r="N717" s="380" t="s">
        <v>317</v>
      </c>
      <c r="O717" s="428">
        <v>1</v>
      </c>
      <c r="P717" s="382">
        <v>41791</v>
      </c>
      <c r="Q717" s="382">
        <v>42063</v>
      </c>
      <c r="R717" s="383" t="str">
        <f t="shared" si="930"/>
        <v>CUMPLE</v>
      </c>
      <c r="S717" s="383">
        <f t="shared" si="927"/>
        <v>9</v>
      </c>
      <c r="T717" s="391">
        <v>1488478815.98</v>
      </c>
      <c r="U717" s="375">
        <f t="shared" si="920"/>
        <v>1488478815.98</v>
      </c>
      <c r="V717" s="392">
        <f t="shared" si="928"/>
        <v>2416.3617142532466</v>
      </c>
      <c r="W717" s="386">
        <f t="shared" si="922"/>
        <v>2310.0470489330332</v>
      </c>
      <c r="X717" s="375">
        <f t="shared" si="923"/>
        <v>2098737805.1789329</v>
      </c>
      <c r="Y717" s="379" t="s">
        <v>318</v>
      </c>
      <c r="Z717" s="379" t="str">
        <f t="shared" si="924"/>
        <v>CUMPLE</v>
      </c>
      <c r="AA717" s="383" t="str">
        <f t="shared" si="925"/>
        <v>CUMPLE</v>
      </c>
      <c r="AB717" s="387"/>
      <c r="AC717" s="975"/>
      <c r="AD717" s="978"/>
      <c r="AE717" s="383" t="str">
        <f t="shared" si="929"/>
        <v/>
      </c>
      <c r="AF717" s="388" t="str">
        <f t="shared" si="931"/>
        <v/>
      </c>
      <c r="AG717" s="388" t="str">
        <f t="shared" si="932"/>
        <v/>
      </c>
      <c r="AH717" s="393"/>
      <c r="AI717" s="421"/>
      <c r="AJ717" s="422"/>
    </row>
    <row r="718" spans="1:36" ht="30.75" customHeight="1" x14ac:dyDescent="0.25">
      <c r="A718" s="960"/>
      <c r="B718" s="373"/>
      <c r="C718" s="220"/>
      <c r="D718" s="374"/>
      <c r="E718" s="375"/>
      <c r="F718" s="220"/>
      <c r="G718" s="376"/>
      <c r="H718" s="965"/>
      <c r="I718" s="967"/>
      <c r="J718" s="389" t="s">
        <v>1118</v>
      </c>
      <c r="K718" s="378">
        <v>23</v>
      </c>
      <c r="L718" s="380" t="s">
        <v>1119</v>
      </c>
      <c r="M718" s="379" t="s">
        <v>174</v>
      </c>
      <c r="N718" s="380" t="s">
        <v>317</v>
      </c>
      <c r="O718" s="381">
        <v>1</v>
      </c>
      <c r="P718" s="382">
        <v>41817</v>
      </c>
      <c r="Q718" s="382">
        <v>42338</v>
      </c>
      <c r="R718" s="383" t="str">
        <f t="shared" si="930"/>
        <v>CUMPLE</v>
      </c>
      <c r="S718" s="383">
        <f t="shared" si="927"/>
        <v>17</v>
      </c>
      <c r="T718" s="391">
        <v>10135023543</v>
      </c>
      <c r="U718" s="375">
        <f t="shared" si="920"/>
        <v>10135023543</v>
      </c>
      <c r="V718" s="392">
        <f t="shared" si="928"/>
        <v>16452.960297077923</v>
      </c>
      <c r="W718" s="386">
        <f t="shared" si="922"/>
        <v>15729.065791883293</v>
      </c>
      <c r="X718" s="375">
        <f t="shared" si="923"/>
        <v>14290265227.63656</v>
      </c>
      <c r="Y718" s="379" t="s">
        <v>318</v>
      </c>
      <c r="Z718" s="379" t="str">
        <f t="shared" si="924"/>
        <v>CUMPLE</v>
      </c>
      <c r="AA718" s="383" t="str">
        <f t="shared" si="925"/>
        <v>CUMPLE</v>
      </c>
      <c r="AB718" s="387"/>
      <c r="AC718" s="975"/>
      <c r="AD718" s="978"/>
      <c r="AE718" s="383" t="str">
        <f t="shared" si="929"/>
        <v/>
      </c>
      <c r="AF718" s="388" t="str">
        <f t="shared" si="931"/>
        <v/>
      </c>
      <c r="AG718" s="388" t="str">
        <f t="shared" si="932"/>
        <v/>
      </c>
      <c r="AH718" s="393"/>
      <c r="AI718" s="421"/>
      <c r="AJ718" s="422"/>
    </row>
    <row r="719" spans="1:36" ht="30.75" customHeight="1" x14ac:dyDescent="0.25">
      <c r="A719" s="960"/>
      <c r="B719" s="373"/>
      <c r="C719" s="220"/>
      <c r="D719" s="374"/>
      <c r="E719" s="375"/>
      <c r="F719" s="220"/>
      <c r="G719" s="376"/>
      <c r="H719" s="965"/>
      <c r="I719" s="967"/>
      <c r="J719" s="389" t="s">
        <v>1120</v>
      </c>
      <c r="K719" s="380">
        <v>24</v>
      </c>
      <c r="L719" s="380" t="s">
        <v>1121</v>
      </c>
      <c r="M719" s="379" t="s">
        <v>174</v>
      </c>
      <c r="N719" s="380" t="s">
        <v>317</v>
      </c>
      <c r="O719" s="381">
        <v>0.96</v>
      </c>
      <c r="P719" s="382">
        <v>41974</v>
      </c>
      <c r="Q719" s="382">
        <v>42592</v>
      </c>
      <c r="R719" s="383" t="str">
        <f t="shared" si="930"/>
        <v>CUMPLE</v>
      </c>
      <c r="S719" s="383">
        <f t="shared" si="927"/>
        <v>20</v>
      </c>
      <c r="T719" s="391">
        <v>4547847454</v>
      </c>
      <c r="U719" s="375">
        <f t="shared" si="920"/>
        <v>4365933555.8400002</v>
      </c>
      <c r="V719" s="392">
        <f t="shared" si="928"/>
        <v>7087.554473766234</v>
      </c>
      <c r="W719" s="386">
        <f t="shared" si="922"/>
        <v>6332.4416471560871</v>
      </c>
      <c r="X719" s="375">
        <f t="shared" si="923"/>
        <v>5753187879.9241314</v>
      </c>
      <c r="Y719" s="379" t="s">
        <v>318</v>
      </c>
      <c r="Z719" s="379" t="str">
        <f t="shared" si="924"/>
        <v>CUMPLE</v>
      </c>
      <c r="AA719" s="383" t="str">
        <f t="shared" si="925"/>
        <v>CUMPLE</v>
      </c>
      <c r="AB719" s="387"/>
      <c r="AC719" s="975"/>
      <c r="AD719" s="978"/>
      <c r="AE719" s="383" t="str">
        <f t="shared" si="929"/>
        <v/>
      </c>
      <c r="AF719" s="388" t="str">
        <f t="shared" si="931"/>
        <v/>
      </c>
      <c r="AG719" s="388" t="str">
        <f t="shared" si="932"/>
        <v/>
      </c>
      <c r="AH719" s="393"/>
      <c r="AI719" s="421"/>
      <c r="AJ719" s="422"/>
    </row>
    <row r="720" spans="1:36" ht="30.75" customHeight="1" x14ac:dyDescent="0.25">
      <c r="A720" s="960"/>
      <c r="B720" s="373"/>
      <c r="C720" s="220"/>
      <c r="D720" s="374"/>
      <c r="E720" s="375"/>
      <c r="F720" s="220"/>
      <c r="G720" s="376"/>
      <c r="H720" s="965"/>
      <c r="I720" s="967"/>
      <c r="J720" s="389" t="s">
        <v>1122</v>
      </c>
      <c r="K720" s="378">
        <v>25</v>
      </c>
      <c r="L720" s="380" t="s">
        <v>1123</v>
      </c>
      <c r="M720" s="379" t="s">
        <v>174</v>
      </c>
      <c r="N720" s="380" t="s">
        <v>317</v>
      </c>
      <c r="O720" s="381">
        <v>1</v>
      </c>
      <c r="P720" s="382">
        <v>42495</v>
      </c>
      <c r="Q720" s="382">
        <v>42709</v>
      </c>
      <c r="R720" s="383" t="str">
        <f t="shared" si="930"/>
        <v>CUMPLE</v>
      </c>
      <c r="S720" s="383">
        <f t="shared" si="927"/>
        <v>7</v>
      </c>
      <c r="T720" s="391">
        <v>2114099038</v>
      </c>
      <c r="U720" s="375">
        <f t="shared" si="920"/>
        <v>2114099038</v>
      </c>
      <c r="V720" s="392">
        <f t="shared" si="928"/>
        <v>3066.3336084298467</v>
      </c>
      <c r="W720" s="386">
        <f t="shared" si="922"/>
        <v>3066.3336084298467</v>
      </c>
      <c r="X720" s="375">
        <f t="shared" si="923"/>
        <v>2785843807.9323349</v>
      </c>
      <c r="Y720" s="379" t="s">
        <v>318</v>
      </c>
      <c r="Z720" s="379" t="str">
        <f t="shared" si="924"/>
        <v>CUMPLE</v>
      </c>
      <c r="AA720" s="383" t="str">
        <f t="shared" si="925"/>
        <v>CUMPLE</v>
      </c>
      <c r="AB720" s="387"/>
      <c r="AC720" s="975"/>
      <c r="AD720" s="978"/>
      <c r="AE720" s="383" t="str">
        <f t="shared" si="929"/>
        <v/>
      </c>
      <c r="AF720" s="388" t="str">
        <f t="shared" si="931"/>
        <v/>
      </c>
      <c r="AG720" s="388" t="str">
        <f t="shared" si="932"/>
        <v/>
      </c>
      <c r="AH720" s="393"/>
      <c r="AI720" s="421"/>
      <c r="AJ720" s="422"/>
    </row>
    <row r="721" spans="1:36" ht="30.75" customHeight="1" x14ac:dyDescent="0.25">
      <c r="A721" s="960"/>
      <c r="B721" s="373"/>
      <c r="C721" s="220"/>
      <c r="D721" s="374"/>
      <c r="E721" s="375"/>
      <c r="F721" s="220"/>
      <c r="G721" s="376"/>
      <c r="H721" s="965"/>
      <c r="I721" s="967"/>
      <c r="J721" s="389" t="s">
        <v>1124</v>
      </c>
      <c r="K721" s="380">
        <v>26</v>
      </c>
      <c r="L721" s="380" t="s">
        <v>1125</v>
      </c>
      <c r="M721" s="379" t="s">
        <v>174</v>
      </c>
      <c r="N721" s="380" t="s">
        <v>317</v>
      </c>
      <c r="O721" s="381">
        <v>1</v>
      </c>
      <c r="P721" s="382">
        <v>42248</v>
      </c>
      <c r="Q721" s="382">
        <v>42704</v>
      </c>
      <c r="R721" s="383" t="str">
        <f t="shared" si="930"/>
        <v>CUMPLE</v>
      </c>
      <c r="S721" s="383">
        <f t="shared" si="927"/>
        <v>15</v>
      </c>
      <c r="T721" s="391">
        <v>1640966627.9400001</v>
      </c>
      <c r="U721" s="375">
        <f t="shared" si="920"/>
        <v>1640966627.9400001</v>
      </c>
      <c r="V721" s="392">
        <f t="shared" si="928"/>
        <v>2546.7007494994955</v>
      </c>
      <c r="W721" s="386">
        <f t="shared" si="922"/>
        <v>2380.092432341487</v>
      </c>
      <c r="X721" s="375">
        <f t="shared" si="923"/>
        <v>2162375857.185482</v>
      </c>
      <c r="Y721" s="379" t="s">
        <v>318</v>
      </c>
      <c r="Z721" s="379" t="str">
        <f t="shared" si="924"/>
        <v>CUMPLE</v>
      </c>
      <c r="AA721" s="383" t="str">
        <f t="shared" si="925"/>
        <v>CUMPLE</v>
      </c>
      <c r="AB721" s="387"/>
      <c r="AC721" s="975"/>
      <c r="AD721" s="978"/>
      <c r="AE721" s="383" t="str">
        <f t="shared" si="929"/>
        <v/>
      </c>
      <c r="AF721" s="388" t="str">
        <f t="shared" si="931"/>
        <v/>
      </c>
      <c r="AG721" s="388" t="str">
        <f t="shared" si="932"/>
        <v/>
      </c>
      <c r="AH721" s="393"/>
      <c r="AI721" s="421"/>
      <c r="AJ721" s="422"/>
    </row>
    <row r="722" spans="1:36" ht="30.75" customHeight="1" x14ac:dyDescent="0.25">
      <c r="A722" s="960"/>
      <c r="B722" s="373"/>
      <c r="C722" s="220"/>
      <c r="D722" s="374"/>
      <c r="E722" s="375"/>
      <c r="F722" s="220"/>
      <c r="G722" s="376"/>
      <c r="H722" s="965"/>
      <c r="I722" s="967"/>
      <c r="J722" s="389" t="s">
        <v>1126</v>
      </c>
      <c r="K722" s="378">
        <v>27</v>
      </c>
      <c r="L722" s="380" t="s">
        <v>1127</v>
      </c>
      <c r="M722" s="379" t="s">
        <v>174</v>
      </c>
      <c r="N722" s="380" t="s">
        <v>317</v>
      </c>
      <c r="O722" s="381">
        <v>0.6</v>
      </c>
      <c r="P722" s="382">
        <v>42552</v>
      </c>
      <c r="Q722" s="382">
        <v>42811</v>
      </c>
      <c r="R722" s="383" t="str">
        <f t="shared" si="930"/>
        <v>CUMPLE</v>
      </c>
      <c r="S722" s="383">
        <f t="shared" si="927"/>
        <v>9</v>
      </c>
      <c r="T722" s="391">
        <v>2708881926</v>
      </c>
      <c r="U722" s="375">
        <f t="shared" si="920"/>
        <v>1625329155.5999999</v>
      </c>
      <c r="V722" s="392">
        <f t="shared" si="928"/>
        <v>2357.4115143120289</v>
      </c>
      <c r="W722" s="386">
        <f t="shared" si="922"/>
        <v>2203.1878831584468</v>
      </c>
      <c r="X722" s="375">
        <f t="shared" si="923"/>
        <v>2001653474.734411</v>
      </c>
      <c r="Y722" s="379" t="s">
        <v>318</v>
      </c>
      <c r="Z722" s="379" t="str">
        <f t="shared" si="924"/>
        <v>CUMPLE</v>
      </c>
      <c r="AA722" s="383" t="str">
        <f t="shared" si="925"/>
        <v>CUMPLE</v>
      </c>
      <c r="AB722" s="387"/>
      <c r="AC722" s="975"/>
      <c r="AD722" s="978"/>
      <c r="AE722" s="383" t="str">
        <f t="shared" si="929"/>
        <v/>
      </c>
      <c r="AF722" s="388" t="str">
        <f t="shared" si="931"/>
        <v/>
      </c>
      <c r="AG722" s="388" t="str">
        <f t="shared" si="932"/>
        <v/>
      </c>
      <c r="AH722" s="393"/>
      <c r="AI722" s="421"/>
      <c r="AJ722" s="422"/>
    </row>
    <row r="723" spans="1:36" ht="144.75" customHeight="1" x14ac:dyDescent="0.25">
      <c r="A723" s="960"/>
      <c r="B723" s="373"/>
      <c r="C723" s="220"/>
      <c r="D723" s="374"/>
      <c r="E723" s="375"/>
      <c r="F723" s="220"/>
      <c r="G723" s="376"/>
      <c r="H723" s="965"/>
      <c r="I723" s="967"/>
      <c r="J723" s="389" t="s">
        <v>1128</v>
      </c>
      <c r="K723" s="380">
        <v>28</v>
      </c>
      <c r="L723" s="380" t="s">
        <v>1129</v>
      </c>
      <c r="M723" s="379" t="s">
        <v>174</v>
      </c>
      <c r="N723" s="380" t="s">
        <v>317</v>
      </c>
      <c r="O723" s="381">
        <v>1</v>
      </c>
      <c r="P723" s="382">
        <v>42339</v>
      </c>
      <c r="Q723" s="382">
        <v>42906</v>
      </c>
      <c r="R723" s="383"/>
      <c r="S723" s="383">
        <f t="shared" si="927"/>
        <v>19</v>
      </c>
      <c r="T723" s="391">
        <v>17774261277</v>
      </c>
      <c r="U723" s="375">
        <f t="shared" si="920"/>
        <v>17774261277</v>
      </c>
      <c r="V723" s="392">
        <f t="shared" si="928"/>
        <v>27584.792856366883</v>
      </c>
      <c r="W723" s="386" t="str">
        <f>IF(R723="CUMPLE",IFERROR(U723/VLOOKUP(YEAR(Q723),$AQ$3:$AR$13,2,FALSE),""),"")</f>
        <v/>
      </c>
      <c r="X723" s="375" t="str">
        <f t="shared" si="923"/>
        <v/>
      </c>
      <c r="Y723" s="379" t="s">
        <v>318</v>
      </c>
      <c r="Z723" s="379" t="str">
        <f t="shared" si="924"/>
        <v>CUMPLE</v>
      </c>
      <c r="AA723" s="383" t="str">
        <f t="shared" si="925"/>
        <v>NO CUMPLE</v>
      </c>
      <c r="AB723" s="387"/>
      <c r="AC723" s="975"/>
      <c r="AD723" s="978"/>
      <c r="AE723" s="383" t="str">
        <f t="shared" si="929"/>
        <v/>
      </c>
      <c r="AF723" s="388" t="str">
        <f t="shared" si="931"/>
        <v/>
      </c>
      <c r="AG723" s="388" t="str">
        <f t="shared" si="932"/>
        <v/>
      </c>
      <c r="AH723" s="393"/>
      <c r="AI723" s="421"/>
      <c r="AJ723" s="422"/>
    </row>
    <row r="724" spans="1:36" ht="30.75" customHeight="1" x14ac:dyDescent="0.25">
      <c r="A724" s="960"/>
      <c r="B724" s="373"/>
      <c r="C724" s="220"/>
      <c r="D724" s="374"/>
      <c r="E724" s="375"/>
      <c r="F724" s="220"/>
      <c r="G724" s="376"/>
      <c r="H724" s="965"/>
      <c r="I724" s="967"/>
      <c r="J724" s="389" t="s">
        <v>1130</v>
      </c>
      <c r="K724" s="378">
        <v>29</v>
      </c>
      <c r="L724" s="380" t="s">
        <v>1131</v>
      </c>
      <c r="M724" s="379" t="s">
        <v>174</v>
      </c>
      <c r="N724" s="380" t="s">
        <v>317</v>
      </c>
      <c r="O724" s="381">
        <v>0.5</v>
      </c>
      <c r="P724" s="382">
        <v>41791</v>
      </c>
      <c r="Q724" s="382">
        <v>42978</v>
      </c>
      <c r="R724" s="383" t="str">
        <f t="shared" si="930"/>
        <v>CUMPLE</v>
      </c>
      <c r="S724" s="383">
        <f t="shared" si="927"/>
        <v>39</v>
      </c>
      <c r="T724" s="391">
        <v>43595645974</v>
      </c>
      <c r="U724" s="375">
        <f t="shared" si="920"/>
        <v>21797822987</v>
      </c>
      <c r="V724" s="392">
        <f t="shared" si="928"/>
        <v>35386.0762775974</v>
      </c>
      <c r="W724" s="386">
        <f t="shared" si="922"/>
        <v>29547.676123771038</v>
      </c>
      <c r="X724" s="375">
        <f t="shared" si="923"/>
        <v>26844831998.025208</v>
      </c>
      <c r="Y724" s="379" t="s">
        <v>318</v>
      </c>
      <c r="Z724" s="379" t="str">
        <f t="shared" si="924"/>
        <v>CUMPLE</v>
      </c>
      <c r="AA724" s="383" t="str">
        <f t="shared" si="925"/>
        <v>CUMPLE</v>
      </c>
      <c r="AB724" s="387"/>
      <c r="AC724" s="975"/>
      <c r="AD724" s="978"/>
      <c r="AE724" s="383" t="str">
        <f t="shared" si="929"/>
        <v/>
      </c>
      <c r="AF724" s="388" t="str">
        <f t="shared" si="931"/>
        <v/>
      </c>
      <c r="AG724" s="388" t="str">
        <f t="shared" si="932"/>
        <v/>
      </c>
      <c r="AH724" s="393"/>
      <c r="AI724" s="421"/>
      <c r="AJ724" s="422"/>
    </row>
    <row r="725" spans="1:36" ht="30.75" customHeight="1" x14ac:dyDescent="0.25">
      <c r="A725" s="960"/>
      <c r="B725" s="373"/>
      <c r="C725" s="220"/>
      <c r="D725" s="374"/>
      <c r="E725" s="375"/>
      <c r="F725" s="220"/>
      <c r="G725" s="376"/>
      <c r="H725" s="965"/>
      <c r="I725" s="967"/>
      <c r="J725" s="389" t="s">
        <v>1132</v>
      </c>
      <c r="K725" s="380">
        <v>30</v>
      </c>
      <c r="L725" s="380" t="s">
        <v>1133</v>
      </c>
      <c r="M725" s="379" t="s">
        <v>174</v>
      </c>
      <c r="N725" s="380" t="s">
        <v>317</v>
      </c>
      <c r="O725" s="381">
        <v>1</v>
      </c>
      <c r="P725" s="382">
        <v>42644</v>
      </c>
      <c r="Q725" s="382">
        <v>43374</v>
      </c>
      <c r="R725" s="383" t="str">
        <f t="shared" si="930"/>
        <v>CUMPLE</v>
      </c>
      <c r="S725" s="383">
        <f t="shared" si="927"/>
        <v>24</v>
      </c>
      <c r="T725" s="391">
        <v>2044085000</v>
      </c>
      <c r="U725" s="375">
        <f t="shared" si="920"/>
        <v>2044085000</v>
      </c>
      <c r="V725" s="392">
        <f t="shared" si="928"/>
        <v>2964.7837784917074</v>
      </c>
      <c r="W725" s="386">
        <f t="shared" si="922"/>
        <v>2616.4555925052673</v>
      </c>
      <c r="X725" s="375">
        <f t="shared" si="923"/>
        <v>2377117933.6364403</v>
      </c>
      <c r="Y725" s="379" t="s">
        <v>318</v>
      </c>
      <c r="Z725" s="379" t="str">
        <f t="shared" si="924"/>
        <v>CUMPLE</v>
      </c>
      <c r="AA725" s="383" t="str">
        <f t="shared" si="925"/>
        <v>CUMPLE</v>
      </c>
      <c r="AB725" s="387"/>
      <c r="AC725" s="975"/>
      <c r="AD725" s="978"/>
      <c r="AE725" s="383" t="str">
        <f t="shared" si="929"/>
        <v/>
      </c>
      <c r="AF725" s="388" t="str">
        <f t="shared" si="931"/>
        <v/>
      </c>
      <c r="AG725" s="388" t="str">
        <f t="shared" si="932"/>
        <v/>
      </c>
      <c r="AH725" s="393"/>
      <c r="AI725" s="421"/>
      <c r="AJ725" s="422"/>
    </row>
    <row r="726" spans="1:36" ht="30.75" customHeight="1" x14ac:dyDescent="0.25">
      <c r="A726" s="960"/>
      <c r="B726" s="373"/>
      <c r="C726" s="220"/>
      <c r="D726" s="374"/>
      <c r="E726" s="375"/>
      <c r="F726" s="220"/>
      <c r="G726" s="376"/>
      <c r="H726" s="965"/>
      <c r="I726" s="967"/>
      <c r="J726" s="389" t="s">
        <v>1134</v>
      </c>
      <c r="K726" s="378">
        <v>31</v>
      </c>
      <c r="L726" s="380" t="s">
        <v>1135</v>
      </c>
      <c r="M726" s="379" t="s">
        <v>174</v>
      </c>
      <c r="N726" s="380" t="s">
        <v>317</v>
      </c>
      <c r="O726" s="381">
        <v>1</v>
      </c>
      <c r="P726" s="382">
        <v>43282</v>
      </c>
      <c r="Q726" s="382">
        <v>43475</v>
      </c>
      <c r="R726" s="383" t="str">
        <f t="shared" si="930"/>
        <v>CUMPLE</v>
      </c>
      <c r="S726" s="383">
        <f t="shared" si="927"/>
        <v>6</v>
      </c>
      <c r="T726" s="391">
        <v>1913995520</v>
      </c>
      <c r="U726" s="375">
        <f t="shared" si="920"/>
        <v>1913995520</v>
      </c>
      <c r="V726" s="392">
        <f t="shared" si="928"/>
        <v>2449.9393529789745</v>
      </c>
      <c r="W726" s="386">
        <f t="shared" si="922"/>
        <v>2311.2649918610437</v>
      </c>
      <c r="X726" s="375">
        <f t="shared" si="923"/>
        <v>2099844337.9955466</v>
      </c>
      <c r="Y726" s="379" t="s">
        <v>318</v>
      </c>
      <c r="Z726" s="379" t="str">
        <f t="shared" si="924"/>
        <v>CUMPLE</v>
      </c>
      <c r="AA726" s="383" t="str">
        <f t="shared" si="925"/>
        <v>CUMPLE</v>
      </c>
      <c r="AB726" s="387"/>
      <c r="AC726" s="975"/>
      <c r="AD726" s="978"/>
      <c r="AE726" s="383" t="str">
        <f t="shared" si="929"/>
        <v/>
      </c>
      <c r="AF726" s="388" t="str">
        <f t="shared" si="931"/>
        <v/>
      </c>
      <c r="AG726" s="388" t="str">
        <f t="shared" si="932"/>
        <v/>
      </c>
      <c r="AH726" s="393"/>
      <c r="AI726" s="421"/>
      <c r="AJ726" s="422"/>
    </row>
    <row r="727" spans="1:36" ht="30.75" customHeight="1" x14ac:dyDescent="0.25">
      <c r="A727" s="960"/>
      <c r="B727" s="373"/>
      <c r="C727" s="220"/>
      <c r="D727" s="374"/>
      <c r="E727" s="375"/>
      <c r="F727" s="220"/>
      <c r="G727" s="376"/>
      <c r="H727" s="965"/>
      <c r="I727" s="967"/>
      <c r="J727" s="389" t="s">
        <v>1136</v>
      </c>
      <c r="K727" s="380">
        <v>32</v>
      </c>
      <c r="L727" s="380" t="s">
        <v>1137</v>
      </c>
      <c r="M727" s="379" t="s">
        <v>178</v>
      </c>
      <c r="N727" s="380" t="s">
        <v>317</v>
      </c>
      <c r="O727" s="381">
        <v>1</v>
      </c>
      <c r="P727" s="382">
        <v>41168</v>
      </c>
      <c r="Q727" s="382">
        <v>41274</v>
      </c>
      <c r="R727" s="383" t="str">
        <f t="shared" si="930"/>
        <v>CUMPLE</v>
      </c>
      <c r="S727" s="383">
        <f t="shared" si="927"/>
        <v>4</v>
      </c>
      <c r="T727" s="391">
        <v>2595200154</v>
      </c>
      <c r="U727" s="375">
        <f t="shared" si="920"/>
        <v>2595200154</v>
      </c>
      <c r="V727" s="392">
        <f t="shared" si="928"/>
        <v>4579.4955955532032</v>
      </c>
      <c r="W727" s="386">
        <f t="shared" si="922"/>
        <v>4579.4955955532032</v>
      </c>
      <c r="X727" s="375">
        <f t="shared" si="923"/>
        <v>4160590815.4455695</v>
      </c>
      <c r="Y727" s="379" t="s">
        <v>318</v>
      </c>
      <c r="Z727" s="379" t="str">
        <f t="shared" si="924"/>
        <v>CUMPLE</v>
      </c>
      <c r="AA727" s="383" t="str">
        <f t="shared" si="925"/>
        <v>CUMPLE</v>
      </c>
      <c r="AB727" s="387"/>
      <c r="AC727" s="975"/>
      <c r="AD727" s="978"/>
      <c r="AE727" s="383" t="str">
        <f t="shared" si="929"/>
        <v/>
      </c>
      <c r="AF727" s="388" t="str">
        <f t="shared" si="931"/>
        <v/>
      </c>
      <c r="AG727" s="388" t="str">
        <f t="shared" si="932"/>
        <v/>
      </c>
      <c r="AH727" s="393"/>
      <c r="AI727" s="421"/>
      <c r="AJ727" s="422"/>
    </row>
    <row r="728" spans="1:36" ht="30.75" customHeight="1" x14ac:dyDescent="0.25">
      <c r="A728" s="960"/>
      <c r="B728" s="373"/>
      <c r="C728" s="220"/>
      <c r="D728" s="374"/>
      <c r="E728" s="375"/>
      <c r="F728" s="220"/>
      <c r="G728" s="376"/>
      <c r="H728" s="965"/>
      <c r="I728" s="967"/>
      <c r="J728" s="389" t="s">
        <v>1138</v>
      </c>
      <c r="K728" s="378">
        <v>33</v>
      </c>
      <c r="L728" s="380" t="s">
        <v>1139</v>
      </c>
      <c r="M728" s="379" t="s">
        <v>178</v>
      </c>
      <c r="N728" s="380" t="s">
        <v>317</v>
      </c>
      <c r="O728" s="381">
        <v>1</v>
      </c>
      <c r="P728" s="382">
        <v>41380</v>
      </c>
      <c r="Q728" s="382">
        <v>41470</v>
      </c>
      <c r="R728" s="383" t="str">
        <f t="shared" si="930"/>
        <v>CUMPLE</v>
      </c>
      <c r="S728" s="383">
        <f t="shared" si="927"/>
        <v>3</v>
      </c>
      <c r="T728" s="391">
        <v>2090270898</v>
      </c>
      <c r="U728" s="375">
        <f t="shared" si="920"/>
        <v>2090270898</v>
      </c>
      <c r="V728" s="392">
        <f t="shared" si="928"/>
        <v>3545.8369770992367</v>
      </c>
      <c r="W728" s="386">
        <f t="shared" si="922"/>
        <v>3545.8369770992367</v>
      </c>
      <c r="X728" s="375">
        <f t="shared" si="923"/>
        <v>3221485085.4560614</v>
      </c>
      <c r="Y728" s="379" t="s">
        <v>318</v>
      </c>
      <c r="Z728" s="379" t="str">
        <f t="shared" si="924"/>
        <v>CUMPLE</v>
      </c>
      <c r="AA728" s="383" t="str">
        <f t="shared" si="925"/>
        <v>CUMPLE</v>
      </c>
      <c r="AB728" s="387"/>
      <c r="AC728" s="975"/>
      <c r="AD728" s="978"/>
      <c r="AE728" s="383" t="str">
        <f t="shared" si="929"/>
        <v/>
      </c>
      <c r="AF728" s="388" t="str">
        <f t="shared" si="931"/>
        <v/>
      </c>
      <c r="AG728" s="388" t="str">
        <f t="shared" si="932"/>
        <v/>
      </c>
      <c r="AH728" s="393"/>
      <c r="AI728" s="421"/>
      <c r="AJ728" s="422"/>
    </row>
    <row r="729" spans="1:36" ht="30.75" customHeight="1" x14ac:dyDescent="0.25">
      <c r="A729" s="960"/>
      <c r="B729" s="373"/>
      <c r="C729" s="220"/>
      <c r="D729" s="374"/>
      <c r="E729" s="375"/>
      <c r="F729" s="220"/>
      <c r="G729" s="376"/>
      <c r="H729" s="965"/>
      <c r="I729" s="967"/>
      <c r="J729" s="389" t="s">
        <v>1140</v>
      </c>
      <c r="K729" s="380">
        <v>34</v>
      </c>
      <c r="L729" s="380" t="s">
        <v>1141</v>
      </c>
      <c r="M729" s="379" t="s">
        <v>178</v>
      </c>
      <c r="N729" s="380" t="s">
        <v>317</v>
      </c>
      <c r="O729" s="381">
        <v>1</v>
      </c>
      <c r="P729" s="382">
        <v>41244</v>
      </c>
      <c r="Q729" s="382">
        <v>41547</v>
      </c>
      <c r="R729" s="383" t="str">
        <f t="shared" si="930"/>
        <v>CUMPLE</v>
      </c>
      <c r="S729" s="383">
        <f t="shared" si="927"/>
        <v>10</v>
      </c>
      <c r="T729" s="391">
        <v>1465531634</v>
      </c>
      <c r="U729" s="375">
        <f t="shared" si="920"/>
        <v>1465531634</v>
      </c>
      <c r="V729" s="392">
        <f t="shared" si="928"/>
        <v>2586.0801729310042</v>
      </c>
      <c r="W729" s="386">
        <f t="shared" si="922"/>
        <v>2486.0587514843087</v>
      </c>
      <c r="X729" s="375">
        <f t="shared" si="923"/>
        <v>2258649013.2510328</v>
      </c>
      <c r="Y729" s="379" t="s">
        <v>318</v>
      </c>
      <c r="Z729" s="379" t="str">
        <f t="shared" si="924"/>
        <v>CUMPLE</v>
      </c>
      <c r="AA729" s="383" t="str">
        <f t="shared" si="925"/>
        <v>CUMPLE</v>
      </c>
      <c r="AB729" s="387"/>
      <c r="AC729" s="975"/>
      <c r="AD729" s="978"/>
      <c r="AE729" s="383" t="str">
        <f t="shared" si="929"/>
        <v/>
      </c>
      <c r="AF729" s="388" t="str">
        <f t="shared" si="931"/>
        <v/>
      </c>
      <c r="AG729" s="388" t="str">
        <f t="shared" si="932"/>
        <v/>
      </c>
      <c r="AH729" s="393"/>
      <c r="AI729" s="421"/>
      <c r="AJ729" s="422"/>
    </row>
    <row r="730" spans="1:36" ht="30.75" customHeight="1" x14ac:dyDescent="0.25">
      <c r="A730" s="960"/>
      <c r="B730" s="373"/>
      <c r="C730" s="220"/>
      <c r="D730" s="374"/>
      <c r="E730" s="375"/>
      <c r="F730" s="220"/>
      <c r="G730" s="376"/>
      <c r="H730" s="965"/>
      <c r="I730" s="967"/>
      <c r="J730" s="389" t="s">
        <v>1142</v>
      </c>
      <c r="K730" s="378">
        <v>35</v>
      </c>
      <c r="L730" s="442" t="s">
        <v>1143</v>
      </c>
      <c r="M730" s="379" t="s">
        <v>178</v>
      </c>
      <c r="N730" s="380" t="s">
        <v>317</v>
      </c>
      <c r="O730" s="381">
        <v>1</v>
      </c>
      <c r="P730" s="382">
        <v>40817</v>
      </c>
      <c r="Q730" s="382">
        <v>41182</v>
      </c>
      <c r="R730" s="383" t="str">
        <f t="shared" si="930"/>
        <v>CUMPLE</v>
      </c>
      <c r="S730" s="383">
        <f t="shared" si="927"/>
        <v>12</v>
      </c>
      <c r="T730" s="391">
        <v>1392903123</v>
      </c>
      <c r="U730" s="375">
        <f t="shared" si="920"/>
        <v>1392903123</v>
      </c>
      <c r="V730" s="392">
        <f t="shared" si="928"/>
        <v>2600.6406329350261</v>
      </c>
      <c r="W730" s="386">
        <f t="shared" si="922"/>
        <v>2457.9197511911066</v>
      </c>
      <c r="X730" s="375">
        <f t="shared" si="923"/>
        <v>2233083999.8706512</v>
      </c>
      <c r="Y730" s="379" t="s">
        <v>318</v>
      </c>
      <c r="Z730" s="379" t="str">
        <f t="shared" si="924"/>
        <v>CUMPLE</v>
      </c>
      <c r="AA730" s="383" t="str">
        <f t="shared" si="925"/>
        <v>CUMPLE</v>
      </c>
      <c r="AB730" s="387"/>
      <c r="AC730" s="975"/>
      <c r="AD730" s="978"/>
      <c r="AE730" s="383" t="str">
        <f t="shared" si="929"/>
        <v/>
      </c>
      <c r="AF730" s="388" t="str">
        <f t="shared" si="931"/>
        <v/>
      </c>
      <c r="AG730" s="388" t="str">
        <f t="shared" si="932"/>
        <v/>
      </c>
      <c r="AH730" s="393"/>
      <c r="AI730" s="421"/>
      <c r="AJ730" s="422"/>
    </row>
    <row r="731" spans="1:36" ht="30.75" customHeight="1" x14ac:dyDescent="0.25">
      <c r="A731" s="960"/>
      <c r="B731" s="373"/>
      <c r="C731" s="220"/>
      <c r="D731" s="374"/>
      <c r="E731" s="375"/>
      <c r="F731" s="220"/>
      <c r="G731" s="376"/>
      <c r="H731" s="965"/>
      <c r="I731" s="967"/>
      <c r="J731" s="389" t="s">
        <v>1144</v>
      </c>
      <c r="K731" s="380">
        <v>36</v>
      </c>
      <c r="L731" s="442" t="s">
        <v>1145</v>
      </c>
      <c r="M731" s="379" t="s">
        <v>178</v>
      </c>
      <c r="N731" s="380" t="s">
        <v>317</v>
      </c>
      <c r="O731" s="381">
        <v>0.33</v>
      </c>
      <c r="P731" s="382">
        <v>41272</v>
      </c>
      <c r="Q731" s="382">
        <v>41732</v>
      </c>
      <c r="R731" s="383" t="str">
        <f t="shared" si="930"/>
        <v>CUMPLE</v>
      </c>
      <c r="S731" s="383">
        <f t="shared" si="927"/>
        <v>15</v>
      </c>
      <c r="T731" s="391">
        <v>11774856538</v>
      </c>
      <c r="U731" s="375">
        <f t="shared" si="920"/>
        <v>3885702657.54</v>
      </c>
      <c r="V731" s="392">
        <f t="shared" si="928"/>
        <v>6856.7190004235044</v>
      </c>
      <c r="W731" s="386">
        <f t="shared" si="922"/>
        <v>6307.9588596428575</v>
      </c>
      <c r="X731" s="375">
        <f t="shared" si="923"/>
        <v>5730944630.9158869</v>
      </c>
      <c r="Y731" s="379" t="s">
        <v>318</v>
      </c>
      <c r="Z731" s="379" t="str">
        <f t="shared" si="924"/>
        <v>CUMPLE</v>
      </c>
      <c r="AA731" s="383" t="str">
        <f t="shared" si="925"/>
        <v>CUMPLE</v>
      </c>
      <c r="AB731" s="387"/>
      <c r="AC731" s="975"/>
      <c r="AD731" s="978"/>
      <c r="AE731" s="383" t="str">
        <f t="shared" si="929"/>
        <v/>
      </c>
      <c r="AF731" s="388" t="str">
        <f>IF(AE731&lt;&gt;"",(SUMIFS($X731:$X738,$M731:$M738,F731,AA731:AA738,"CUMPLE")),"")</f>
        <v/>
      </c>
      <c r="AG731" s="388" t="str">
        <f t="shared" si="932"/>
        <v/>
      </c>
      <c r="AH731" s="393"/>
      <c r="AI731" s="421"/>
      <c r="AJ731" s="422"/>
    </row>
    <row r="732" spans="1:36" ht="30.75" customHeight="1" x14ac:dyDescent="0.25">
      <c r="A732" s="960"/>
      <c r="B732" s="373"/>
      <c r="C732" s="220"/>
      <c r="D732" s="374"/>
      <c r="E732" s="375"/>
      <c r="F732" s="220"/>
      <c r="G732" s="376"/>
      <c r="H732" s="965"/>
      <c r="I732" s="967"/>
      <c r="J732" s="389" t="s">
        <v>1146</v>
      </c>
      <c r="K732" s="378">
        <v>37</v>
      </c>
      <c r="L732" s="442" t="s">
        <v>1147</v>
      </c>
      <c r="M732" s="379" t="s">
        <v>178</v>
      </c>
      <c r="N732" s="380" t="s">
        <v>317</v>
      </c>
      <c r="O732" s="381">
        <v>1</v>
      </c>
      <c r="P732" s="382">
        <v>41568</v>
      </c>
      <c r="Q732" s="382">
        <v>41973</v>
      </c>
      <c r="R732" s="383" t="str">
        <f t="shared" ref="R732:R737" si="933">IF(Q732&lt;&gt;"",IF(P732&gt;0,IF(P732&gt;=$P$18,IF(Q732&lt;=$Q$18,"CUMPLE","NO CUMPLE"),"NO CUMPLE"),""),"")</f>
        <v>CUMPLE</v>
      </c>
      <c r="S732" s="383">
        <f t="shared" ref="S732:S737" si="934">IF(P732&gt;0,ROUND(((YEAR(Q732)-YEAR($P732))*12)+(MONTH(Q732)-MONTH($P732))+((DAY(Q732)-DAY($P732)+1)/30),0),"")</f>
        <v>13</v>
      </c>
      <c r="T732" s="391">
        <v>2062069728.8399999</v>
      </c>
      <c r="U732" s="375">
        <f t="shared" ref="U732:U737" si="935">IF(T732&gt;0,T732*O732,"")</f>
        <v>2062069728.8399999</v>
      </c>
      <c r="V732" s="392">
        <f t="shared" si="928"/>
        <v>3497.9978436641218</v>
      </c>
      <c r="W732" s="386">
        <f t="shared" ref="W732:W737" si="936">IF(R732="CUMPLE",IFERROR(U732/VLOOKUP(YEAR(Q732),$AQ$3:$AR$13,2,FALSE),""),"")</f>
        <v>3347.5157935714283</v>
      </c>
      <c r="X732" s="375">
        <f t="shared" ref="X732:X737" si="937">IFERROR(W732*$AR$13,"")</f>
        <v>3041305133.8702755</v>
      </c>
      <c r="Y732" s="379" t="s">
        <v>318</v>
      </c>
      <c r="Z732" s="379" t="str">
        <f t="shared" ref="Z732:Z737" si="938">IF(T732&gt;0,IF(X732&gt;=$Z$18,"CUMPLE","NO CUMPLE"),"")</f>
        <v>CUMPLE</v>
      </c>
      <c r="AA732" s="383" t="str">
        <f t="shared" ref="AA732:AA737" si="939">IF(N732&gt;0,IF(N732="CUMPLE",IF(R732="CUMPLE",IF(Y732="INCLUIDA",IF(Z732="CUMPLE","CUMPLE","NO CUMPLE"),"NO CUMPLE"),"NO CUMPLE"),"NO CUMPLE"),"")</f>
        <v>CUMPLE</v>
      </c>
      <c r="AB732" s="387"/>
      <c r="AC732" s="975"/>
      <c r="AD732" s="978"/>
      <c r="AE732" s="383" t="str">
        <f t="shared" si="929"/>
        <v/>
      </c>
      <c r="AF732" s="388" t="str">
        <f t="shared" ref="AF732:AF745" si="940">IF(AE732&lt;&gt;"",(SUMIFS($X732:$X733,$M732:$M733,F732,AA732:AA733,"CUMPLE")),"")</f>
        <v/>
      </c>
      <c r="AG732" s="388" t="str">
        <f t="shared" ref="AG732:AG745" si="941">IF(AF732&lt;&gt;"",IF(G732&gt;0,(IF(AF732&gt;=($G732*$H683),"CUMPLE","NO CUMPLE")),""),"")</f>
        <v/>
      </c>
      <c r="AH732" s="393"/>
      <c r="AI732" s="421"/>
      <c r="AJ732" s="422"/>
    </row>
    <row r="733" spans="1:36" ht="16.5" customHeight="1" x14ac:dyDescent="0.25">
      <c r="A733" s="960"/>
      <c r="B733" s="373"/>
      <c r="C733" s="220"/>
      <c r="D733" s="374"/>
      <c r="E733" s="375"/>
      <c r="F733" s="220"/>
      <c r="G733" s="376"/>
      <c r="H733" s="965"/>
      <c r="I733" s="967"/>
      <c r="J733" s="389" t="s">
        <v>1148</v>
      </c>
      <c r="K733" s="380">
        <v>38</v>
      </c>
      <c r="L733" s="442" t="s">
        <v>1149</v>
      </c>
      <c r="M733" s="379" t="s">
        <v>178</v>
      </c>
      <c r="N733" s="380" t="s">
        <v>317</v>
      </c>
      <c r="O733" s="381">
        <v>0.33</v>
      </c>
      <c r="P733" s="382">
        <v>41733</v>
      </c>
      <c r="Q733" s="382">
        <v>42002</v>
      </c>
      <c r="R733" s="383" t="str">
        <f t="shared" si="933"/>
        <v>CUMPLE</v>
      </c>
      <c r="S733" s="383">
        <f t="shared" si="934"/>
        <v>9</v>
      </c>
      <c r="T733" s="391">
        <v>8393128559</v>
      </c>
      <c r="U733" s="375">
        <f t="shared" si="935"/>
        <v>2769732424.4700003</v>
      </c>
      <c r="V733" s="392">
        <f t="shared" si="928"/>
        <v>4496.3188708928574</v>
      </c>
      <c r="W733" s="386">
        <f t="shared" si="936"/>
        <v>4496.3188708928574</v>
      </c>
      <c r="X733" s="375">
        <f t="shared" si="937"/>
        <v>4085022598.4968042</v>
      </c>
      <c r="Y733" s="379" t="s">
        <v>318</v>
      </c>
      <c r="Z733" s="379" t="str">
        <f t="shared" si="938"/>
        <v>CUMPLE</v>
      </c>
      <c r="AA733" s="383" t="str">
        <f t="shared" si="939"/>
        <v>CUMPLE</v>
      </c>
      <c r="AB733" s="387"/>
      <c r="AC733" s="975"/>
      <c r="AD733" s="978"/>
      <c r="AE733" s="383" t="str">
        <f t="shared" si="929"/>
        <v/>
      </c>
      <c r="AF733" s="388" t="str">
        <f t="shared" si="940"/>
        <v/>
      </c>
      <c r="AG733" s="388" t="str">
        <f t="shared" si="941"/>
        <v/>
      </c>
      <c r="AH733" s="393"/>
      <c r="AI733" s="421"/>
      <c r="AJ733" s="422"/>
    </row>
    <row r="734" spans="1:36" ht="32.25" customHeight="1" x14ac:dyDescent="0.25">
      <c r="A734" s="960"/>
      <c r="B734" s="373"/>
      <c r="C734" s="220"/>
      <c r="D734" s="374"/>
      <c r="E734" s="375"/>
      <c r="F734" s="220"/>
      <c r="G734" s="376"/>
      <c r="H734" s="965"/>
      <c r="I734" s="967"/>
      <c r="J734" s="389" t="s">
        <v>1150</v>
      </c>
      <c r="K734" s="378">
        <v>39</v>
      </c>
      <c r="L734" s="442" t="s">
        <v>1151</v>
      </c>
      <c r="M734" s="379" t="s">
        <v>178</v>
      </c>
      <c r="N734" s="380" t="s">
        <v>317</v>
      </c>
      <c r="O734" s="381">
        <v>1</v>
      </c>
      <c r="P734" s="382">
        <v>41944</v>
      </c>
      <c r="Q734" s="382">
        <v>42308</v>
      </c>
      <c r="R734" s="383" t="str">
        <f t="shared" si="933"/>
        <v>CUMPLE</v>
      </c>
      <c r="S734" s="383">
        <f t="shared" si="934"/>
        <v>12</v>
      </c>
      <c r="T734" s="391">
        <v>1462753709</v>
      </c>
      <c r="U734" s="375">
        <f t="shared" si="935"/>
        <v>1462753709</v>
      </c>
      <c r="V734" s="392">
        <f t="shared" si="928"/>
        <v>2374.6001769480517</v>
      </c>
      <c r="W734" s="386">
        <f t="shared" si="936"/>
        <v>2270.1229285326299</v>
      </c>
      <c r="X734" s="375">
        <f t="shared" si="937"/>
        <v>2062465703.7680361</v>
      </c>
      <c r="Y734" s="379" t="s">
        <v>318</v>
      </c>
      <c r="Z734" s="379" t="str">
        <f t="shared" si="938"/>
        <v>CUMPLE</v>
      </c>
      <c r="AA734" s="383" t="str">
        <f t="shared" si="939"/>
        <v>CUMPLE</v>
      </c>
      <c r="AB734" s="387"/>
      <c r="AC734" s="975"/>
      <c r="AD734" s="978"/>
      <c r="AE734" s="383" t="str">
        <f t="shared" si="929"/>
        <v/>
      </c>
      <c r="AF734" s="388" t="str">
        <f t="shared" si="940"/>
        <v/>
      </c>
      <c r="AG734" s="388" t="str">
        <f t="shared" si="941"/>
        <v/>
      </c>
      <c r="AH734" s="393"/>
      <c r="AI734" s="421"/>
      <c r="AJ734" s="422"/>
    </row>
    <row r="735" spans="1:36" ht="32.25" customHeight="1" x14ac:dyDescent="0.25">
      <c r="A735" s="960"/>
      <c r="B735" s="373"/>
      <c r="C735" s="220"/>
      <c r="D735" s="374"/>
      <c r="E735" s="375"/>
      <c r="F735" s="220"/>
      <c r="G735" s="376"/>
      <c r="H735" s="965"/>
      <c r="I735" s="967"/>
      <c r="J735" s="389" t="s">
        <v>1152</v>
      </c>
      <c r="K735" s="380">
        <v>40</v>
      </c>
      <c r="L735" s="442" t="s">
        <v>1153</v>
      </c>
      <c r="M735" s="379" t="s">
        <v>178</v>
      </c>
      <c r="N735" s="380" t="s">
        <v>317</v>
      </c>
      <c r="O735" s="381">
        <v>0.7</v>
      </c>
      <c r="P735" s="382">
        <v>41824</v>
      </c>
      <c r="Q735" s="382">
        <v>42155</v>
      </c>
      <c r="R735" s="383" t="str">
        <f t="shared" si="933"/>
        <v>CUMPLE</v>
      </c>
      <c r="S735" s="383">
        <f t="shared" si="934"/>
        <v>11</v>
      </c>
      <c r="T735" s="391">
        <v>2628106417</v>
      </c>
      <c r="U735" s="375">
        <f t="shared" si="935"/>
        <v>1839674491.8999999</v>
      </c>
      <c r="V735" s="392">
        <f t="shared" si="928"/>
        <v>2986.484564772727</v>
      </c>
      <c r="W735" s="386">
        <f t="shared" si="936"/>
        <v>2855.0857327539379</v>
      </c>
      <c r="X735" s="375">
        <f t="shared" si="937"/>
        <v>2593919620.4360042</v>
      </c>
      <c r="Y735" s="379" t="s">
        <v>318</v>
      </c>
      <c r="Z735" s="379" t="str">
        <f t="shared" si="938"/>
        <v>CUMPLE</v>
      </c>
      <c r="AA735" s="383" t="str">
        <f t="shared" si="939"/>
        <v>CUMPLE</v>
      </c>
      <c r="AB735" s="387"/>
      <c r="AC735" s="975"/>
      <c r="AD735" s="978"/>
      <c r="AE735" s="383" t="str">
        <f t="shared" si="929"/>
        <v/>
      </c>
      <c r="AF735" s="388" t="str">
        <f t="shared" si="940"/>
        <v/>
      </c>
      <c r="AG735" s="388" t="str">
        <f t="shared" si="941"/>
        <v/>
      </c>
      <c r="AH735" s="393"/>
      <c r="AI735" s="421"/>
      <c r="AJ735" s="422"/>
    </row>
    <row r="736" spans="1:36" ht="32.25" customHeight="1" x14ac:dyDescent="0.25">
      <c r="A736" s="960"/>
      <c r="B736" s="373"/>
      <c r="C736" s="220"/>
      <c r="D736" s="374"/>
      <c r="E736" s="375"/>
      <c r="F736" s="220"/>
      <c r="G736" s="376"/>
      <c r="H736" s="965"/>
      <c r="I736" s="967"/>
      <c r="J736" s="389" t="s">
        <v>1154</v>
      </c>
      <c r="K736" s="378">
        <v>41</v>
      </c>
      <c r="L736" s="442" t="s">
        <v>1155</v>
      </c>
      <c r="M736" s="379" t="s">
        <v>178</v>
      </c>
      <c r="N736" s="380" t="s">
        <v>317</v>
      </c>
      <c r="O736" s="381">
        <v>0.7</v>
      </c>
      <c r="P736" s="382">
        <v>41823</v>
      </c>
      <c r="Q736" s="382">
        <v>42155</v>
      </c>
      <c r="R736" s="383" t="str">
        <f t="shared" si="933"/>
        <v>CUMPLE</v>
      </c>
      <c r="S736" s="383">
        <f t="shared" si="934"/>
        <v>11</v>
      </c>
      <c r="T736" s="391">
        <v>3459294856</v>
      </c>
      <c r="U736" s="375">
        <f t="shared" si="935"/>
        <v>2421506399.1999998</v>
      </c>
      <c r="V736" s="392">
        <f t="shared" si="928"/>
        <v>3931.0168818181814</v>
      </c>
      <c r="W736" s="386">
        <f t="shared" si="936"/>
        <v>3758.0606800651817</v>
      </c>
      <c r="X736" s="375">
        <f t="shared" si="937"/>
        <v>3414295837.4168992</v>
      </c>
      <c r="Y736" s="379" t="s">
        <v>318</v>
      </c>
      <c r="Z736" s="379" t="str">
        <f t="shared" si="938"/>
        <v>CUMPLE</v>
      </c>
      <c r="AA736" s="383" t="str">
        <f t="shared" si="939"/>
        <v>CUMPLE</v>
      </c>
      <c r="AB736" s="387"/>
      <c r="AC736" s="975"/>
      <c r="AD736" s="978"/>
      <c r="AE736" s="383" t="str">
        <f t="shared" si="929"/>
        <v/>
      </c>
      <c r="AF736" s="388" t="str">
        <f t="shared" si="940"/>
        <v/>
      </c>
      <c r="AG736" s="388" t="str">
        <f t="shared" si="941"/>
        <v/>
      </c>
      <c r="AH736" s="393"/>
      <c r="AI736" s="421"/>
      <c r="AJ736" s="422"/>
    </row>
    <row r="737" spans="1:36" ht="32.25" customHeight="1" x14ac:dyDescent="0.25">
      <c r="A737" s="960"/>
      <c r="B737" s="373"/>
      <c r="C737" s="220"/>
      <c r="D737" s="374"/>
      <c r="E737" s="375"/>
      <c r="F737" s="220"/>
      <c r="G737" s="376"/>
      <c r="H737" s="965"/>
      <c r="I737" s="967"/>
      <c r="J737" s="389" t="s">
        <v>1156</v>
      </c>
      <c r="K737" s="380">
        <v>42</v>
      </c>
      <c r="L737" s="442" t="s">
        <v>1157</v>
      </c>
      <c r="M737" s="379" t="s">
        <v>178</v>
      </c>
      <c r="N737" s="380" t="s">
        <v>317</v>
      </c>
      <c r="O737" s="381">
        <v>1</v>
      </c>
      <c r="P737" s="382">
        <v>41275</v>
      </c>
      <c r="Q737" s="382">
        <v>42185</v>
      </c>
      <c r="R737" s="383" t="str">
        <f t="shared" si="933"/>
        <v>CUMPLE</v>
      </c>
      <c r="S737" s="383">
        <f t="shared" si="934"/>
        <v>30</v>
      </c>
      <c r="T737" s="391">
        <v>2150639625</v>
      </c>
      <c r="U737" s="375">
        <f t="shared" si="935"/>
        <v>2150639625</v>
      </c>
      <c r="V737" s="392">
        <f t="shared" si="928"/>
        <v>3648.243638676845</v>
      </c>
      <c r="W737" s="386">
        <f t="shared" si="936"/>
        <v>3337.6885621168622</v>
      </c>
      <c r="X737" s="375">
        <f t="shared" si="937"/>
        <v>3032376838.5857844</v>
      </c>
      <c r="Y737" s="379" t="s">
        <v>318</v>
      </c>
      <c r="Z737" s="379" t="str">
        <f t="shared" si="938"/>
        <v>CUMPLE</v>
      </c>
      <c r="AA737" s="383" t="str">
        <f t="shared" si="939"/>
        <v>CUMPLE</v>
      </c>
      <c r="AB737" s="387"/>
      <c r="AC737" s="975"/>
      <c r="AD737" s="978"/>
      <c r="AE737" s="383" t="str">
        <f t="shared" si="929"/>
        <v/>
      </c>
      <c r="AF737" s="388" t="str">
        <f t="shared" si="940"/>
        <v/>
      </c>
      <c r="AG737" s="388" t="str">
        <f t="shared" si="941"/>
        <v/>
      </c>
      <c r="AH737" s="393"/>
      <c r="AI737" s="421"/>
      <c r="AJ737" s="422"/>
    </row>
    <row r="738" spans="1:36" ht="32.25" customHeight="1" x14ac:dyDescent="0.25">
      <c r="A738" s="960"/>
      <c r="B738" s="373"/>
      <c r="C738" s="220"/>
      <c r="D738" s="374"/>
      <c r="E738" s="375"/>
      <c r="F738" s="220"/>
      <c r="G738" s="376"/>
      <c r="H738" s="965"/>
      <c r="I738" s="967"/>
      <c r="J738" s="389" t="s">
        <v>1158</v>
      </c>
      <c r="K738" s="378">
        <v>43</v>
      </c>
      <c r="L738" s="442" t="s">
        <v>1159</v>
      </c>
      <c r="M738" s="379" t="s">
        <v>178</v>
      </c>
      <c r="N738" s="380" t="s">
        <v>317</v>
      </c>
      <c r="O738" s="381">
        <v>1</v>
      </c>
      <c r="P738" s="382">
        <v>41974</v>
      </c>
      <c r="Q738" s="382">
        <v>42308</v>
      </c>
      <c r="R738" s="383" t="str">
        <f t="shared" si="930"/>
        <v>CUMPLE</v>
      </c>
      <c r="S738" s="383">
        <f t="shared" si="927"/>
        <v>11</v>
      </c>
      <c r="T738" s="391">
        <v>2063328769.4400001</v>
      </c>
      <c r="U738" s="375">
        <f t="shared" si="920"/>
        <v>2063328769.4400001</v>
      </c>
      <c r="V738" s="392">
        <f t="shared" si="928"/>
        <v>3349.5596906493506</v>
      </c>
      <c r="W738" s="386">
        <f t="shared" si="922"/>
        <v>3202.1863419570109</v>
      </c>
      <c r="X738" s="375">
        <f t="shared" si="923"/>
        <v>2909269548.5128355</v>
      </c>
      <c r="Y738" s="379" t="s">
        <v>318</v>
      </c>
      <c r="Z738" s="379" t="str">
        <f t="shared" si="924"/>
        <v>CUMPLE</v>
      </c>
      <c r="AA738" s="383" t="str">
        <f t="shared" si="925"/>
        <v>CUMPLE</v>
      </c>
      <c r="AB738" s="387"/>
      <c r="AC738" s="975"/>
      <c r="AD738" s="978"/>
      <c r="AE738" s="383" t="str">
        <f t="shared" si="929"/>
        <v/>
      </c>
      <c r="AF738" s="388" t="str">
        <f t="shared" si="940"/>
        <v/>
      </c>
      <c r="AG738" s="388" t="str">
        <f t="shared" si="941"/>
        <v/>
      </c>
      <c r="AH738" s="393"/>
      <c r="AI738" s="421"/>
      <c r="AJ738" s="422"/>
    </row>
    <row r="739" spans="1:36" ht="32.25" customHeight="1" x14ac:dyDescent="0.25">
      <c r="A739" s="960"/>
      <c r="B739" s="373"/>
      <c r="C739" s="220"/>
      <c r="D739" s="374"/>
      <c r="E739" s="375"/>
      <c r="F739" s="220"/>
      <c r="G739" s="376"/>
      <c r="H739" s="965"/>
      <c r="I739" s="967"/>
      <c r="J739" s="389" t="s">
        <v>1160</v>
      </c>
      <c r="K739" s="380">
        <v>44</v>
      </c>
      <c r="L739" s="442" t="s">
        <v>1161</v>
      </c>
      <c r="M739" s="379" t="s">
        <v>178</v>
      </c>
      <c r="N739" s="380" t="s">
        <v>317</v>
      </c>
      <c r="O739" s="381">
        <v>1</v>
      </c>
      <c r="P739" s="382">
        <v>42309</v>
      </c>
      <c r="Q739" s="382">
        <v>42674</v>
      </c>
      <c r="R739" s="383" t="str">
        <f t="shared" si="930"/>
        <v>CUMPLE</v>
      </c>
      <c r="S739" s="383">
        <f t="shared" si="927"/>
        <v>12</v>
      </c>
      <c r="T739" s="391">
        <v>2423378375.8099999</v>
      </c>
      <c r="U739" s="375">
        <f t="shared" si="920"/>
        <v>2423378375.8099999</v>
      </c>
      <c r="V739" s="392">
        <f t="shared" si="928"/>
        <v>3760.9658971211297</v>
      </c>
      <c r="W739" s="386">
        <f t="shared" si="922"/>
        <v>3514.9188501207473</v>
      </c>
      <c r="X739" s="375">
        <f t="shared" si="923"/>
        <v>3193395163.224802</v>
      </c>
      <c r="Y739" s="379" t="s">
        <v>318</v>
      </c>
      <c r="Z739" s="379" t="str">
        <f t="shared" si="924"/>
        <v>CUMPLE</v>
      </c>
      <c r="AA739" s="383" t="str">
        <f t="shared" si="925"/>
        <v>CUMPLE</v>
      </c>
      <c r="AB739" s="387"/>
      <c r="AC739" s="975"/>
      <c r="AD739" s="978"/>
      <c r="AE739" s="383" t="str">
        <f t="shared" si="929"/>
        <v/>
      </c>
      <c r="AF739" s="388" t="str">
        <f t="shared" si="940"/>
        <v/>
      </c>
      <c r="AG739" s="388" t="str">
        <f t="shared" si="941"/>
        <v/>
      </c>
      <c r="AH739" s="393"/>
      <c r="AI739" s="421"/>
      <c r="AJ739" s="422"/>
    </row>
    <row r="740" spans="1:36" ht="32.25" customHeight="1" x14ac:dyDescent="0.25">
      <c r="A740" s="960"/>
      <c r="B740" s="373"/>
      <c r="C740" s="220"/>
      <c r="D740" s="374"/>
      <c r="E740" s="375"/>
      <c r="F740" s="220"/>
      <c r="G740" s="376"/>
      <c r="H740" s="965"/>
      <c r="I740" s="967"/>
      <c r="J740" s="389" t="s">
        <v>1162</v>
      </c>
      <c r="K740" s="378">
        <v>45</v>
      </c>
      <c r="L740" s="442" t="s">
        <v>1163</v>
      </c>
      <c r="M740" s="379" t="s">
        <v>178</v>
      </c>
      <c r="N740" s="380" t="s">
        <v>317</v>
      </c>
      <c r="O740" s="381">
        <v>0.2</v>
      </c>
      <c r="P740" s="382">
        <v>42103</v>
      </c>
      <c r="Q740" s="382">
        <v>42510</v>
      </c>
      <c r="R740" s="383" t="str">
        <f t="shared" si="930"/>
        <v>CUMPLE</v>
      </c>
      <c r="S740" s="383">
        <f t="shared" si="927"/>
        <v>13</v>
      </c>
      <c r="T740" s="391">
        <v>10315058361</v>
      </c>
      <c r="U740" s="375">
        <f t="shared" si="920"/>
        <v>2063011672.2</v>
      </c>
      <c r="V740" s="392">
        <f t="shared" si="928"/>
        <v>3201.6942223946612</v>
      </c>
      <c r="W740" s="386">
        <f t="shared" si="922"/>
        <v>2992.2354210209514</v>
      </c>
      <c r="X740" s="375">
        <f t="shared" si="923"/>
        <v>2718523678.1184812</v>
      </c>
      <c r="Y740" s="379" t="s">
        <v>318</v>
      </c>
      <c r="Z740" s="379" t="str">
        <f t="shared" si="924"/>
        <v>CUMPLE</v>
      </c>
      <c r="AA740" s="383" t="str">
        <f t="shared" si="925"/>
        <v>CUMPLE</v>
      </c>
      <c r="AB740" s="387"/>
      <c r="AC740" s="975"/>
      <c r="AD740" s="978"/>
      <c r="AE740" s="383" t="str">
        <f t="shared" si="929"/>
        <v/>
      </c>
      <c r="AF740" s="388" t="str">
        <f t="shared" si="940"/>
        <v/>
      </c>
      <c r="AG740" s="388" t="str">
        <f t="shared" si="941"/>
        <v/>
      </c>
      <c r="AH740" s="393"/>
      <c r="AI740" s="421"/>
      <c r="AJ740" s="422"/>
    </row>
    <row r="741" spans="1:36" ht="32.25" customHeight="1" x14ac:dyDescent="0.25">
      <c r="A741" s="960"/>
      <c r="B741" s="373"/>
      <c r="C741" s="220"/>
      <c r="D741" s="374"/>
      <c r="E741" s="375"/>
      <c r="F741" s="220"/>
      <c r="G741" s="376"/>
      <c r="H741" s="965"/>
      <c r="I741" s="967"/>
      <c r="J741" s="389" t="s">
        <v>1164</v>
      </c>
      <c r="K741" s="380">
        <v>46</v>
      </c>
      <c r="L741" s="442" t="s">
        <v>1165</v>
      </c>
      <c r="M741" s="379" t="s">
        <v>178</v>
      </c>
      <c r="N741" s="380" t="s">
        <v>317</v>
      </c>
      <c r="O741" s="381">
        <v>0.95</v>
      </c>
      <c r="P741" s="382">
        <v>42467</v>
      </c>
      <c r="Q741" s="382">
        <v>42831</v>
      </c>
      <c r="R741" s="383" t="str">
        <f t="shared" si="930"/>
        <v>CUMPLE</v>
      </c>
      <c r="S741" s="383">
        <f t="shared" si="927"/>
        <v>12</v>
      </c>
      <c r="T741" s="391">
        <v>12670192017</v>
      </c>
      <c r="U741" s="375">
        <f t="shared" si="920"/>
        <v>12036682416.15</v>
      </c>
      <c r="V741" s="392">
        <f t="shared" si="928"/>
        <v>17458.256762442797</v>
      </c>
      <c r="W741" s="386">
        <f t="shared" si="922"/>
        <v>16316.12449780878</v>
      </c>
      <c r="X741" s="375">
        <f t="shared" si="923"/>
        <v>14823623325.49622</v>
      </c>
      <c r="Y741" s="379" t="s">
        <v>318</v>
      </c>
      <c r="Z741" s="379" t="str">
        <f t="shared" si="924"/>
        <v>CUMPLE</v>
      </c>
      <c r="AA741" s="383" t="str">
        <f t="shared" si="925"/>
        <v>CUMPLE</v>
      </c>
      <c r="AB741" s="387"/>
      <c r="AC741" s="975"/>
      <c r="AD741" s="978"/>
      <c r="AE741" s="383" t="str">
        <f t="shared" si="929"/>
        <v/>
      </c>
      <c r="AF741" s="388" t="str">
        <f t="shared" si="940"/>
        <v/>
      </c>
      <c r="AG741" s="388" t="str">
        <f t="shared" si="941"/>
        <v/>
      </c>
      <c r="AH741" s="393"/>
      <c r="AI741" s="421"/>
      <c r="AJ741" s="422"/>
    </row>
    <row r="742" spans="1:36" ht="32.25" customHeight="1" x14ac:dyDescent="0.25">
      <c r="A742" s="960"/>
      <c r="B742" s="373"/>
      <c r="C742" s="220"/>
      <c r="D742" s="374"/>
      <c r="E742" s="375"/>
      <c r="F742" s="220"/>
      <c r="G742" s="376"/>
      <c r="H742" s="965"/>
      <c r="I742" s="967"/>
      <c r="J742" s="389" t="s">
        <v>1166</v>
      </c>
      <c r="K742" s="378">
        <v>47</v>
      </c>
      <c r="L742" s="380" t="s">
        <v>1167</v>
      </c>
      <c r="M742" s="379" t="s">
        <v>178</v>
      </c>
      <c r="N742" s="380" t="s">
        <v>317</v>
      </c>
      <c r="O742" s="381">
        <v>1</v>
      </c>
      <c r="P742" s="382">
        <v>43070</v>
      </c>
      <c r="Q742" s="382">
        <v>43419</v>
      </c>
      <c r="R742" s="383" t="str">
        <f t="shared" si="930"/>
        <v>CUMPLE</v>
      </c>
      <c r="S742" s="383">
        <f t="shared" si="927"/>
        <v>12</v>
      </c>
      <c r="T742" s="391">
        <v>2770179329</v>
      </c>
      <c r="U742" s="375">
        <f t="shared" si="920"/>
        <v>2770179329</v>
      </c>
      <c r="V742" s="392">
        <f t="shared" si="928"/>
        <v>3755.0704796012565</v>
      </c>
      <c r="W742" s="386">
        <f t="shared" si="922"/>
        <v>3545.865850786312</v>
      </c>
      <c r="X742" s="375">
        <f t="shared" si="923"/>
        <v>3221511317.9514847</v>
      </c>
      <c r="Y742" s="379" t="s">
        <v>318</v>
      </c>
      <c r="Z742" s="379" t="str">
        <f t="shared" si="924"/>
        <v>CUMPLE</v>
      </c>
      <c r="AA742" s="383" t="str">
        <f t="shared" si="925"/>
        <v>CUMPLE</v>
      </c>
      <c r="AB742" s="387"/>
      <c r="AC742" s="975"/>
      <c r="AD742" s="978"/>
      <c r="AE742" s="383" t="str">
        <f t="shared" si="929"/>
        <v/>
      </c>
      <c r="AF742" s="388" t="str">
        <f t="shared" si="940"/>
        <v/>
      </c>
      <c r="AG742" s="388" t="str">
        <f t="shared" si="941"/>
        <v/>
      </c>
      <c r="AH742" s="393"/>
      <c r="AI742" s="421"/>
      <c r="AJ742" s="422"/>
    </row>
    <row r="743" spans="1:36" ht="32.25" customHeight="1" x14ac:dyDescent="0.25">
      <c r="A743" s="960"/>
      <c r="B743" s="373"/>
      <c r="C743" s="220"/>
      <c r="D743" s="374"/>
      <c r="E743" s="375"/>
      <c r="F743" s="220"/>
      <c r="G743" s="376"/>
      <c r="H743" s="965"/>
      <c r="I743" s="967"/>
      <c r="J743" s="389" t="s">
        <v>1168</v>
      </c>
      <c r="K743" s="380">
        <v>48</v>
      </c>
      <c r="L743" s="380" t="s">
        <v>1169</v>
      </c>
      <c r="M743" s="379" t="s">
        <v>178</v>
      </c>
      <c r="N743" s="380" t="s">
        <v>317</v>
      </c>
      <c r="O743" s="381">
        <v>1</v>
      </c>
      <c r="P743" s="382">
        <v>42078</v>
      </c>
      <c r="Q743" s="382">
        <v>43616</v>
      </c>
      <c r="R743" s="383" t="str">
        <f t="shared" si="930"/>
        <v>CUMPLE</v>
      </c>
      <c r="S743" s="383">
        <f t="shared" si="927"/>
        <v>51</v>
      </c>
      <c r="T743" s="391">
        <v>10846584491</v>
      </c>
      <c r="U743" s="375">
        <f t="shared" si="920"/>
        <v>10846584491</v>
      </c>
      <c r="V743" s="392">
        <f t="shared" si="928"/>
        <v>16833.373928765421</v>
      </c>
      <c r="W743" s="386">
        <f t="shared" si="922"/>
        <v>13097.904751266731</v>
      </c>
      <c r="X743" s="375">
        <f t="shared" si="923"/>
        <v>11899787012.049358</v>
      </c>
      <c r="Y743" s="379" t="s">
        <v>318</v>
      </c>
      <c r="Z743" s="379" t="str">
        <f t="shared" si="924"/>
        <v>CUMPLE</v>
      </c>
      <c r="AA743" s="383" t="str">
        <f t="shared" si="925"/>
        <v>CUMPLE</v>
      </c>
      <c r="AB743" s="387"/>
      <c r="AC743" s="975"/>
      <c r="AD743" s="978"/>
      <c r="AE743" s="383" t="str">
        <f t="shared" si="929"/>
        <v/>
      </c>
      <c r="AF743" s="388" t="str">
        <f t="shared" si="940"/>
        <v/>
      </c>
      <c r="AG743" s="388" t="str">
        <f t="shared" si="941"/>
        <v/>
      </c>
      <c r="AH743" s="393"/>
      <c r="AI743" s="421"/>
      <c r="AJ743" s="422"/>
    </row>
    <row r="744" spans="1:36" ht="32.25" customHeight="1" x14ac:dyDescent="0.25">
      <c r="A744" s="960"/>
      <c r="B744" s="373"/>
      <c r="C744" s="220"/>
      <c r="D744" s="374"/>
      <c r="E744" s="375"/>
      <c r="F744" s="220"/>
      <c r="G744" s="376"/>
      <c r="H744" s="965"/>
      <c r="I744" s="967"/>
      <c r="J744" s="389" t="s">
        <v>1170</v>
      </c>
      <c r="K744" s="378">
        <v>49</v>
      </c>
      <c r="L744" s="380" t="s">
        <v>1171</v>
      </c>
      <c r="M744" s="379" t="s">
        <v>178</v>
      </c>
      <c r="N744" s="380" t="s">
        <v>317</v>
      </c>
      <c r="O744" s="381">
        <v>1</v>
      </c>
      <c r="P744" s="382">
        <v>43420</v>
      </c>
      <c r="Q744" s="382">
        <v>43753</v>
      </c>
      <c r="R744" s="383" t="str">
        <f t="shared" si="930"/>
        <v>CUMPLE</v>
      </c>
      <c r="S744" s="383">
        <f t="shared" si="927"/>
        <v>11</v>
      </c>
      <c r="T744" s="391">
        <v>3169987214</v>
      </c>
      <c r="U744" s="375">
        <f t="shared" si="920"/>
        <v>3169987214</v>
      </c>
      <c r="V744" s="392">
        <f t="shared" si="928"/>
        <v>4057.625184001884</v>
      </c>
      <c r="W744" s="386">
        <f t="shared" si="922"/>
        <v>3827.9506904829759</v>
      </c>
      <c r="X744" s="375">
        <f t="shared" si="923"/>
        <v>3477792729.0217361</v>
      </c>
      <c r="Y744" s="379" t="s">
        <v>318</v>
      </c>
      <c r="Z744" s="379" t="str">
        <f t="shared" si="924"/>
        <v>CUMPLE</v>
      </c>
      <c r="AA744" s="383" t="str">
        <f t="shared" si="925"/>
        <v>CUMPLE</v>
      </c>
      <c r="AB744" s="387"/>
      <c r="AC744" s="975"/>
      <c r="AD744" s="978"/>
      <c r="AE744" s="383" t="str">
        <f t="shared" si="929"/>
        <v/>
      </c>
      <c r="AF744" s="388" t="str">
        <f t="shared" si="940"/>
        <v/>
      </c>
      <c r="AG744" s="388" t="str">
        <f t="shared" si="941"/>
        <v/>
      </c>
      <c r="AH744" s="393"/>
      <c r="AI744" s="421"/>
      <c r="AJ744" s="422"/>
    </row>
    <row r="745" spans="1:36" ht="32.25" customHeight="1" x14ac:dyDescent="0.25">
      <c r="A745" s="961"/>
      <c r="B745" s="373"/>
      <c r="C745" s="220"/>
      <c r="D745" s="374"/>
      <c r="E745" s="375"/>
      <c r="F745" s="220"/>
      <c r="G745" s="376"/>
      <c r="H745" s="980"/>
      <c r="I745" s="981"/>
      <c r="J745" s="389" t="s">
        <v>1172</v>
      </c>
      <c r="K745" s="380">
        <v>50</v>
      </c>
      <c r="L745" s="380" t="s">
        <v>1173</v>
      </c>
      <c r="M745" s="379" t="s">
        <v>178</v>
      </c>
      <c r="N745" s="380" t="s">
        <v>317</v>
      </c>
      <c r="O745" s="381">
        <v>1</v>
      </c>
      <c r="P745" s="382">
        <v>41589</v>
      </c>
      <c r="Q745" s="382">
        <v>41943</v>
      </c>
      <c r="R745" s="383" t="str">
        <f t="shared" si="930"/>
        <v>CUMPLE</v>
      </c>
      <c r="S745" s="383">
        <f t="shared" si="927"/>
        <v>12</v>
      </c>
      <c r="T745" s="391">
        <v>1423149477</v>
      </c>
      <c r="U745" s="375">
        <f t="shared" si="920"/>
        <v>1423149477</v>
      </c>
      <c r="V745" s="392">
        <f t="shared" si="928"/>
        <v>2414.1636590330791</v>
      </c>
      <c r="W745" s="386">
        <f t="shared" si="922"/>
        <v>2310.3075925324674</v>
      </c>
      <c r="X745" s="375">
        <f t="shared" si="923"/>
        <v>2098974515.8131526</v>
      </c>
      <c r="Y745" s="379" t="s">
        <v>318</v>
      </c>
      <c r="Z745" s="379" t="str">
        <f t="shared" si="924"/>
        <v>CUMPLE</v>
      </c>
      <c r="AA745" s="383" t="str">
        <f t="shared" si="925"/>
        <v>CUMPLE</v>
      </c>
      <c r="AB745" s="387"/>
      <c r="AC745" s="976"/>
      <c r="AD745" s="979"/>
      <c r="AE745" s="383" t="str">
        <f t="shared" si="929"/>
        <v/>
      </c>
      <c r="AF745" s="388" t="str">
        <f t="shared" si="940"/>
        <v/>
      </c>
      <c r="AG745" s="388" t="str">
        <f t="shared" si="941"/>
        <v/>
      </c>
      <c r="AH745" s="393"/>
      <c r="AI745" s="421"/>
      <c r="AJ745" s="422"/>
    </row>
    <row r="746" spans="1:36" x14ac:dyDescent="0.25">
      <c r="A746" s="69">
        <v>35</v>
      </c>
      <c r="B746" s="394"/>
      <c r="C746" s="222"/>
      <c r="D746" s="395" t="s">
        <v>270</v>
      </c>
      <c r="E746" s="396">
        <f t="shared" ref="E746" si="942">SUM(E696:E707)</f>
        <v>296042500230</v>
      </c>
      <c r="F746" s="394"/>
      <c r="G746" s="397">
        <f t="shared" ref="G746" si="943">IF((SUM(G696:G707))&gt;1,"ERROR &gt; 100%",SUM(G696:G707))</f>
        <v>1</v>
      </c>
      <c r="H746" s="396">
        <f t="shared" ref="H746:I746" si="944">SUM(H696:H707)</f>
        <v>296042500230</v>
      </c>
      <c r="I746" s="398">
        <f t="shared" si="944"/>
        <v>325849.23296636529</v>
      </c>
      <c r="J746" s="399"/>
      <c r="K746" s="399"/>
      <c r="L746" s="399"/>
      <c r="M746" s="400"/>
      <c r="N746" s="400"/>
      <c r="O746" s="400"/>
      <c r="P746" s="400"/>
      <c r="Q746" s="400"/>
      <c r="R746" s="394">
        <f t="shared" ref="R746" si="945">COUNTIF(R696:R707,"NO CUMPLE")</f>
        <v>0</v>
      </c>
      <c r="S746" s="400">
        <f t="shared" ref="S746:X746" si="946">SUM(S696:S707)</f>
        <v>341</v>
      </c>
      <c r="T746" s="401"/>
      <c r="U746" s="396">
        <f t="shared" si="946"/>
        <v>170000803380</v>
      </c>
      <c r="V746" s="402">
        <f t="shared" si="946"/>
        <v>203931.84214678901</v>
      </c>
      <c r="W746" s="403">
        <f t="shared" si="946"/>
        <v>225190.36301946861</v>
      </c>
      <c r="X746" s="401">
        <f t="shared" si="946"/>
        <v>204591299752.62579</v>
      </c>
      <c r="Y746" s="400"/>
      <c r="Z746" s="400"/>
      <c r="AA746" s="394"/>
      <c r="AB746" s="400"/>
      <c r="AC746" s="394"/>
      <c r="AD746" s="394">
        <f t="shared" ref="AD746" si="947">COUNTIF(AD696:AD707,"NO CUMPLE")</f>
        <v>0</v>
      </c>
      <c r="AE746" s="394"/>
      <c r="AF746" s="394"/>
      <c r="AG746" s="394"/>
      <c r="AH746" s="400"/>
      <c r="AI746" s="400"/>
      <c r="AJ746" s="404"/>
    </row>
    <row r="747" spans="1:36" ht="49.5" x14ac:dyDescent="0.25">
      <c r="A747" s="959">
        <f t="shared" ref="A747" si="948">A778</f>
        <v>36</v>
      </c>
      <c r="B747" s="373">
        <v>1</v>
      </c>
      <c r="C747" s="220" t="str">
        <f>IF(Proponentes!H457="X",Proponentes!$B$457,"")</f>
        <v>SEGURIDAD SUPERIOR LTDA</v>
      </c>
      <c r="D747" s="374" t="str">
        <f t="shared" ref="D747:D830" si="949">C747</f>
        <v>SEGURIDAD SUPERIOR LTDA</v>
      </c>
      <c r="E747" s="375">
        <f>IF(D747="","",$AO$3)</f>
        <v>20036397801</v>
      </c>
      <c r="F747" s="220" t="str">
        <f>IF(Proponentes!D457&gt;0,Proponentes!D457,"")</f>
        <v>SEGURIDAD SUPERIOR LTDA</v>
      </c>
      <c r="G747" s="376">
        <f>IF(Proponentes!F457&gt;0,Proponentes!F457,"")</f>
        <v>1</v>
      </c>
      <c r="H747" s="964">
        <f t="shared" ref="H747" si="950">SUM(E747:E758)</f>
        <v>249971313149</v>
      </c>
      <c r="I747" s="966">
        <f>IF($F747&gt;0,(G778*H747)/$AR$13,"")</f>
        <v>275139.4160970627</v>
      </c>
      <c r="J747" s="377" t="s">
        <v>332</v>
      </c>
      <c r="K747" s="378">
        <v>1</v>
      </c>
      <c r="L747" s="378" t="s">
        <v>1174</v>
      </c>
      <c r="M747" s="379" t="s">
        <v>180</v>
      </c>
      <c r="N747" s="380" t="s">
        <v>317</v>
      </c>
      <c r="O747" s="381">
        <v>1</v>
      </c>
      <c r="P747" s="382">
        <v>41929</v>
      </c>
      <c r="Q747" s="382">
        <v>43453</v>
      </c>
      <c r="R747" s="383" t="str">
        <f t="shared" ref="R747:R831" si="951">IF(Q747&lt;&gt;"",IF(P747&gt;0,IF(P747&gt;=$P$18,IF(Q747&lt;=$Q$18,"CUMPLE","NO CUMPLE"),"NO CUMPLE"),""),"")</f>
        <v>CUMPLE</v>
      </c>
      <c r="S747" s="379">
        <f t="shared" ref="S747:S753" si="952">IF(P747&gt;0,ROUND(((YEAR(Q747)-YEAR($P747))*12)+(MONTH(Q747)-MONTH($P747))+((DAY(Q747)-DAY($P747)+1)/30),0),"")</f>
        <v>50</v>
      </c>
      <c r="T747" s="384">
        <v>10067895453</v>
      </c>
      <c r="U747" s="375">
        <f t="shared" ref="U747:U774" si="953">IF(T747&gt;0,T747*O747,"")</f>
        <v>10067895453</v>
      </c>
      <c r="V747" s="385">
        <f t="shared" ref="V747:V753" si="954">IFERROR(U747/VLOOKUP(YEAR(P747),$AQ$2:$AR$11,2,FALSE),"")</f>
        <v>16343.986124999999</v>
      </c>
      <c r="W747" s="386">
        <f t="shared" ref="W747:W777" si="955">IF(R747="CUMPLE",IFERROR(U747/VLOOKUP(YEAR(Q747),$AQ$3:$AR$13,2,FALSE),""),"")</f>
        <v>12887.038143110585</v>
      </c>
      <c r="X747" s="375">
        <f t="shared" ref="X747:X777" si="956">IFERROR(W747*$AR$13,"")</f>
        <v>11708209216.007687</v>
      </c>
      <c r="Y747" s="379" t="s">
        <v>318</v>
      </c>
      <c r="Z747" s="379" t="str">
        <f t="shared" ref="Z747:Z777" si="957">IF(T747&gt;0,IF(X747&gt;=$Z$18,"CUMPLE","NO CUMPLE"),"")</f>
        <v>CUMPLE</v>
      </c>
      <c r="AA747" s="383" t="str">
        <f t="shared" ref="AA747:AA777" si="958">IF(N747&gt;0,IF(N747="CUMPLE",IF(R747="CUMPLE",IF(Y747="INCLUIDA",IF(Z747="CUMPLE","CUMPLE","NO CUMPLE"),"NO CUMPLE"),"NO CUMPLE"),"NO CUMPLE"),"")</f>
        <v>CUMPLE</v>
      </c>
      <c r="AB747" s="379"/>
      <c r="AC747" s="966">
        <f>IF(F747&gt;0,SUMIFS(W747:W777,AA747:AA777,"CUMPLE"),"")</f>
        <v>289523.07575831522</v>
      </c>
      <c r="AD747" s="968" t="str">
        <f>IF($F747&gt;0,IF(AC747&lt;I747,"NO CUMPLE","CUMPLE"),"")</f>
        <v>CUMPLE</v>
      </c>
      <c r="AE747" s="383" t="str">
        <f t="shared" ref="AE747:AE753" si="959">IF(F747&lt;&gt;"",F747,"")</f>
        <v>SEGURIDAD SUPERIOR LTDA</v>
      </c>
      <c r="AF747" s="388">
        <f>IF(AE747&lt;&gt;"",(SUMIFS($X747:$X777,$M747:$M777,F747,AA747:AA777,"CUMPLE")),"")</f>
        <v>263039241926.39908</v>
      </c>
      <c r="AG747" s="388" t="str">
        <f>IF(AF747&lt;&gt;"",IF(G747&gt;0,(IF(AF747&gt;=($G747*$H747),"CUMPLE","NO CUMPLE")),""),"")</f>
        <v>CUMPLE</v>
      </c>
      <c r="AH747" s="379"/>
      <c r="AI747" s="972" t="str">
        <f>IF(AC747&gt;I747,IF((COUNTIF(AG747:AG757,"NO CUMPLE"))&lt;1,"HABILITADO","RECHAZADO"),"RECHAZADO")</f>
        <v>HABILITADO</v>
      </c>
      <c r="AJ747" s="970" t="s">
        <v>2255</v>
      </c>
    </row>
    <row r="748" spans="1:36" ht="33" x14ac:dyDescent="0.25">
      <c r="A748" s="960"/>
      <c r="B748" s="373">
        <v>2</v>
      </c>
      <c r="C748" s="220" t="str">
        <f>IF(Proponentes!H458="X",Proponentes!$B$457,"")</f>
        <v>SEGURIDAD SUPERIOR LTDA</v>
      </c>
      <c r="D748" s="374"/>
      <c r="E748" s="375" t="str">
        <f>IF(D748="","",$AO$4)</f>
        <v/>
      </c>
      <c r="F748" s="220" t="str">
        <f>IF(Proponentes!D458&gt;0,Proponentes!D458,"")</f>
        <v/>
      </c>
      <c r="G748" s="376" t="str">
        <f>IF(Proponentes!F458&gt;0,Proponentes!F458,"")</f>
        <v/>
      </c>
      <c r="H748" s="965"/>
      <c r="I748" s="967"/>
      <c r="J748" s="389" t="s">
        <v>332</v>
      </c>
      <c r="K748" s="380">
        <v>2</v>
      </c>
      <c r="L748" s="378" t="s">
        <v>1175</v>
      </c>
      <c r="M748" s="379" t="s">
        <v>180</v>
      </c>
      <c r="N748" s="380" t="s">
        <v>317</v>
      </c>
      <c r="O748" s="381">
        <v>1</v>
      </c>
      <c r="P748" s="382">
        <v>41751</v>
      </c>
      <c r="Q748" s="382">
        <v>42142</v>
      </c>
      <c r="R748" s="383" t="str">
        <f t="shared" si="951"/>
        <v>CUMPLE</v>
      </c>
      <c r="S748" s="379">
        <f t="shared" si="952"/>
        <v>13</v>
      </c>
      <c r="T748" s="384">
        <v>6270416449</v>
      </c>
      <c r="U748" s="375">
        <f t="shared" si="953"/>
        <v>6270416449</v>
      </c>
      <c r="V748" s="385">
        <f t="shared" si="954"/>
        <v>10179.247482142857</v>
      </c>
      <c r="W748" s="386">
        <f t="shared" si="955"/>
        <v>9731.3827097074573</v>
      </c>
      <c r="X748" s="375">
        <f t="shared" si="956"/>
        <v>8841214207.719677</v>
      </c>
      <c r="Y748" s="379" t="s">
        <v>318</v>
      </c>
      <c r="Z748" s="379" t="str">
        <f t="shared" si="957"/>
        <v>CUMPLE</v>
      </c>
      <c r="AA748" s="383" t="str">
        <f t="shared" si="958"/>
        <v>CUMPLE</v>
      </c>
      <c r="AB748" s="387"/>
      <c r="AC748" s="967"/>
      <c r="AD748" s="969"/>
      <c r="AE748" s="383" t="str">
        <f t="shared" si="959"/>
        <v/>
      </c>
      <c r="AF748" s="388" t="str">
        <f>IF(AE748&lt;&gt;"",(SUMIFS($X747:$X757,$M747:$M757,F748,AA747:AA757,"CUMPLE")),"")</f>
        <v/>
      </c>
      <c r="AG748" s="388" t="str">
        <f>IF(AF748&lt;&gt;"",IF(G748&gt;0,(IF(AF748&gt;=($G748*$H747),"CUMPLE","NO CUMPLE")),""),"")</f>
        <v/>
      </c>
      <c r="AH748" s="387"/>
      <c r="AI748" s="973"/>
      <c r="AJ748" s="971"/>
    </row>
    <row r="749" spans="1:36" ht="49.5" x14ac:dyDescent="0.25">
      <c r="A749" s="960"/>
      <c r="B749" s="373">
        <v>3</v>
      </c>
      <c r="C749" s="220" t="str">
        <f>IF(Proponentes!H459="X",Proponentes!$B$457,"")</f>
        <v>SEGURIDAD SUPERIOR LTDA</v>
      </c>
      <c r="D749" s="374" t="str">
        <f t="shared" si="949"/>
        <v>SEGURIDAD SUPERIOR LTDA</v>
      </c>
      <c r="E749" s="375">
        <f>IF(D749="","",$AO$5)</f>
        <v>22660325900</v>
      </c>
      <c r="F749" s="220" t="str">
        <f>IF(Proponentes!D459&gt;0,Proponentes!D459,"")</f>
        <v/>
      </c>
      <c r="G749" s="376" t="str">
        <f>IF(Proponentes!F459&gt;0,Proponentes!F459,"")</f>
        <v/>
      </c>
      <c r="H749" s="965"/>
      <c r="I749" s="967"/>
      <c r="J749" s="389" t="s">
        <v>332</v>
      </c>
      <c r="K749" s="378">
        <v>3</v>
      </c>
      <c r="L749" s="380" t="s">
        <v>1176</v>
      </c>
      <c r="M749" s="379" t="s">
        <v>180</v>
      </c>
      <c r="N749" s="380" t="s">
        <v>317</v>
      </c>
      <c r="O749" s="381">
        <v>1</v>
      </c>
      <c r="P749" s="382">
        <v>41274</v>
      </c>
      <c r="Q749" s="382">
        <v>41729</v>
      </c>
      <c r="R749" s="383" t="str">
        <f t="shared" si="951"/>
        <v>CUMPLE</v>
      </c>
      <c r="S749" s="379">
        <f t="shared" si="952"/>
        <v>15</v>
      </c>
      <c r="T749" s="384">
        <v>10559639322</v>
      </c>
      <c r="U749" s="375">
        <f t="shared" si="953"/>
        <v>10559639322</v>
      </c>
      <c r="V749" s="385">
        <f t="shared" si="954"/>
        <v>18633.561535203811</v>
      </c>
      <c r="W749" s="386">
        <f t="shared" si="955"/>
        <v>17142.271626623377</v>
      </c>
      <c r="X749" s="375">
        <f t="shared" si="956"/>
        <v>15574199471.84963</v>
      </c>
      <c r="Y749" s="379" t="s">
        <v>318</v>
      </c>
      <c r="Z749" s="379" t="str">
        <f t="shared" si="957"/>
        <v>CUMPLE</v>
      </c>
      <c r="AA749" s="383" t="str">
        <f t="shared" si="958"/>
        <v>CUMPLE</v>
      </c>
      <c r="AB749" s="387"/>
      <c r="AC749" s="967"/>
      <c r="AD749" s="969"/>
      <c r="AE749" s="383" t="str">
        <f t="shared" si="959"/>
        <v/>
      </c>
      <c r="AF749" s="388" t="str">
        <f>IF(AE749&lt;&gt;"",(SUMIFS($X747:$X757,$M747:$M757,F749,AA747:AA757,"CUMPLE")),"")</f>
        <v/>
      </c>
      <c r="AG749" s="388" t="str">
        <f>IF(AF749&lt;&gt;"",IF(G749&gt;0,(IF(AF749&gt;=($G749*$H747),"CUMPLE","NO CUMPLE")),""),"")</f>
        <v/>
      </c>
      <c r="AH749" s="387"/>
      <c r="AI749" s="973"/>
      <c r="AJ749" s="971"/>
    </row>
    <row r="750" spans="1:36" ht="49.5" x14ac:dyDescent="0.25">
      <c r="A750" s="960"/>
      <c r="B750" s="373">
        <v>4</v>
      </c>
      <c r="C750" s="220" t="str">
        <f>IF(Proponentes!H460="X",Proponentes!$B$457,"")</f>
        <v>SEGURIDAD SUPERIOR LTDA</v>
      </c>
      <c r="D750" s="374" t="str">
        <f t="shared" si="949"/>
        <v>SEGURIDAD SUPERIOR LTDA</v>
      </c>
      <c r="E750" s="375">
        <f>IF(D750="","",$AO$6)</f>
        <v>32291205642</v>
      </c>
      <c r="F750" s="220" t="str">
        <f>IF(Proponentes!D460&gt;0,Proponentes!D460,"")</f>
        <v/>
      </c>
      <c r="G750" s="376" t="str">
        <f>IF(Proponentes!F460&gt;0,Proponentes!F460,"")</f>
        <v/>
      </c>
      <c r="H750" s="965"/>
      <c r="I750" s="967"/>
      <c r="J750" s="389" t="s">
        <v>1064</v>
      </c>
      <c r="K750" s="380">
        <v>4</v>
      </c>
      <c r="L750" s="380" t="s">
        <v>1177</v>
      </c>
      <c r="M750" s="379" t="s">
        <v>180</v>
      </c>
      <c r="N750" s="380" t="s">
        <v>317</v>
      </c>
      <c r="O750" s="381">
        <v>0.33339999999999997</v>
      </c>
      <c r="P750" s="382">
        <v>42003</v>
      </c>
      <c r="Q750" s="382">
        <v>42947</v>
      </c>
      <c r="R750" s="383" t="str">
        <f t="shared" si="951"/>
        <v>CUMPLE</v>
      </c>
      <c r="S750" s="379">
        <f t="shared" si="952"/>
        <v>31</v>
      </c>
      <c r="T750" s="384">
        <v>60212084569</v>
      </c>
      <c r="U750" s="375">
        <f t="shared" si="953"/>
        <v>20074708995.3046</v>
      </c>
      <c r="V750" s="385">
        <f t="shared" si="954"/>
        <v>32588.813304065909</v>
      </c>
      <c r="W750" s="386">
        <f t="shared" si="955"/>
        <v>27211.937633678768</v>
      </c>
      <c r="X750" s="375">
        <f t="shared" si="956"/>
        <v>24722752850.575638</v>
      </c>
      <c r="Y750" s="379" t="s">
        <v>318</v>
      </c>
      <c r="Z750" s="379" t="str">
        <f t="shared" si="957"/>
        <v>CUMPLE</v>
      </c>
      <c r="AA750" s="383" t="str">
        <f t="shared" si="958"/>
        <v>CUMPLE</v>
      </c>
      <c r="AB750" s="387"/>
      <c r="AC750" s="967"/>
      <c r="AD750" s="969"/>
      <c r="AE750" s="383" t="str">
        <f t="shared" si="959"/>
        <v/>
      </c>
      <c r="AF750" s="388" t="str">
        <f>IF(AE750&lt;&gt;"",(SUMIFS($X747:$X757,$M747:$M757,F750,AA747:AA757,"CUMPLE")),"")</f>
        <v/>
      </c>
      <c r="AG750" s="388" t="str">
        <f>IF(AF750&lt;&gt;"",IF(G750&gt;0,(IF(AF750&gt;=($G750*$H747),"CUMPLE","NO CUMPLE")),""),"")</f>
        <v/>
      </c>
      <c r="AH750" s="387"/>
      <c r="AI750" s="973"/>
      <c r="AJ750" s="971"/>
    </row>
    <row r="751" spans="1:36" ht="49.5" x14ac:dyDescent="0.25">
      <c r="A751" s="960"/>
      <c r="B751" s="373">
        <v>5</v>
      </c>
      <c r="C751" s="220" t="str">
        <f>IF(Proponentes!H461="X",Proponentes!$B$457,"")</f>
        <v>SEGURIDAD SUPERIOR LTDA</v>
      </c>
      <c r="D751" s="374" t="str">
        <f t="shared" si="949"/>
        <v>SEGURIDAD SUPERIOR LTDA</v>
      </c>
      <c r="E751" s="375">
        <f>IF(D751="","",$AO$7)</f>
        <v>31011375408</v>
      </c>
      <c r="F751" s="220" t="str">
        <f>IF(Proponentes!D461&gt;0,Proponentes!D461,"")</f>
        <v/>
      </c>
      <c r="G751" s="376" t="str">
        <f>IF(Proponentes!F461&gt;0,Proponentes!F461,"")</f>
        <v/>
      </c>
      <c r="H751" s="965"/>
      <c r="I751" s="967"/>
      <c r="J751" s="389" t="s">
        <v>1064</v>
      </c>
      <c r="K751" s="378">
        <v>5</v>
      </c>
      <c r="L751" s="380" t="s">
        <v>1178</v>
      </c>
      <c r="M751" s="379" t="s">
        <v>180</v>
      </c>
      <c r="N751" s="380" t="s">
        <v>317</v>
      </c>
      <c r="O751" s="381">
        <v>0.25</v>
      </c>
      <c r="P751" s="382">
        <v>41791</v>
      </c>
      <c r="Q751" s="382">
        <v>42978</v>
      </c>
      <c r="R751" s="383" t="str">
        <f t="shared" si="951"/>
        <v>CUMPLE</v>
      </c>
      <c r="S751" s="379">
        <f t="shared" si="952"/>
        <v>39</v>
      </c>
      <c r="T751" s="384">
        <v>85116256686</v>
      </c>
      <c r="U751" s="375">
        <f t="shared" si="953"/>
        <v>21279064171.5</v>
      </c>
      <c r="V751" s="385">
        <f t="shared" si="954"/>
        <v>34543.935343344157</v>
      </c>
      <c r="W751" s="386">
        <f t="shared" si="955"/>
        <v>28844.481246196035</v>
      </c>
      <c r="X751" s="375">
        <f t="shared" si="956"/>
        <v>26205961168.681499</v>
      </c>
      <c r="Y751" s="379" t="s">
        <v>318</v>
      </c>
      <c r="Z751" s="379" t="str">
        <f t="shared" si="957"/>
        <v>CUMPLE</v>
      </c>
      <c r="AA751" s="383" t="str">
        <f t="shared" si="958"/>
        <v>CUMPLE</v>
      </c>
      <c r="AB751" s="387"/>
      <c r="AC751" s="967"/>
      <c r="AD751" s="969"/>
      <c r="AE751" s="383" t="str">
        <f t="shared" si="959"/>
        <v/>
      </c>
      <c r="AF751" s="388" t="str">
        <f>IF(AE751&lt;&gt;"",(SUMIFS($X751:$X778,$M751:$M778,F751,AA751:AA778,"CUMPLE")),"")</f>
        <v/>
      </c>
      <c r="AG751" s="388" t="str">
        <f>IF(AF751&lt;&gt;"",IF(G751&gt;0,(IF(AF751&gt;=($G751*$H747),"CUMPLE","NO CUMPLE")),""),"")</f>
        <v/>
      </c>
      <c r="AH751" s="387"/>
      <c r="AI751" s="973"/>
      <c r="AJ751" s="971"/>
    </row>
    <row r="752" spans="1:36" ht="49.5" x14ac:dyDescent="0.25">
      <c r="A752" s="960"/>
      <c r="B752" s="373">
        <v>6</v>
      </c>
      <c r="C752" s="220" t="str">
        <f>IF(Proponentes!H462="X",Proponentes!$B$457,"")</f>
        <v>SEGURIDAD SUPERIOR LTDA</v>
      </c>
      <c r="D752" s="374" t="str">
        <f t="shared" si="949"/>
        <v>SEGURIDAD SUPERIOR LTDA</v>
      </c>
      <c r="E752" s="375">
        <f>IF(D752="","",$AO$8)</f>
        <v>26104086008</v>
      </c>
      <c r="F752" s="220" t="str">
        <f>IF(Proponentes!D462&gt;0,Proponentes!D462,"")</f>
        <v/>
      </c>
      <c r="G752" s="376" t="str">
        <f>IF(Proponentes!F462&gt;0,Proponentes!F462,"")</f>
        <v/>
      </c>
      <c r="H752" s="965"/>
      <c r="I752" s="967"/>
      <c r="J752" s="389" t="s">
        <v>575</v>
      </c>
      <c r="K752" s="380">
        <v>6</v>
      </c>
      <c r="L752" s="380" t="s">
        <v>1179</v>
      </c>
      <c r="M752" s="379" t="s">
        <v>180</v>
      </c>
      <c r="N752" s="380" t="s">
        <v>317</v>
      </c>
      <c r="O752" s="381">
        <v>1</v>
      </c>
      <c r="P752" s="382">
        <v>42186</v>
      </c>
      <c r="Q752" s="382">
        <v>43039</v>
      </c>
      <c r="R752" s="383" t="str">
        <f t="shared" si="951"/>
        <v>CUMPLE</v>
      </c>
      <c r="S752" s="379">
        <f t="shared" si="952"/>
        <v>28</v>
      </c>
      <c r="T752" s="384">
        <v>7385691968</v>
      </c>
      <c r="U752" s="375">
        <f t="shared" si="953"/>
        <v>7385691968</v>
      </c>
      <c r="V752" s="385">
        <f t="shared" si="954"/>
        <v>11462.236312563047</v>
      </c>
      <c r="W752" s="386">
        <f t="shared" si="955"/>
        <v>10011.551811873658</v>
      </c>
      <c r="X752" s="375">
        <f t="shared" si="956"/>
        <v>9095755121.4343281</v>
      </c>
      <c r="Y752" s="379" t="s">
        <v>318</v>
      </c>
      <c r="Z752" s="379" t="str">
        <f t="shared" si="957"/>
        <v>CUMPLE</v>
      </c>
      <c r="AA752" s="383" t="str">
        <f t="shared" si="958"/>
        <v>CUMPLE</v>
      </c>
      <c r="AB752" s="387"/>
      <c r="AC752" s="967"/>
      <c r="AD752" s="969"/>
      <c r="AE752" s="383" t="str">
        <f t="shared" si="959"/>
        <v/>
      </c>
      <c r="AF752" s="388" t="str">
        <f>IF(AE752&lt;&gt;"",(SUMIFS($X752:$X778,$M752:$M778,F752,AA752:AA778,"CUMPLE")),"")</f>
        <v/>
      </c>
      <c r="AG752" s="388" t="str">
        <f>IF(AF752&lt;&gt;"",IF(G752&gt;0,(IF(AF752&gt;=($G752*$H747),"CUMPLE","NO CUMPLE")),""),"")</f>
        <v/>
      </c>
      <c r="AH752" s="387"/>
      <c r="AI752" s="973"/>
      <c r="AJ752" s="971"/>
    </row>
    <row r="753" spans="1:36" ht="49.5" x14ac:dyDescent="0.25">
      <c r="A753" s="960"/>
      <c r="B753" s="373">
        <v>7</v>
      </c>
      <c r="C753" s="220" t="str">
        <f>IF(Proponentes!H463="X",Proponentes!$B$457,"")</f>
        <v>SEGURIDAD SUPERIOR LTDA</v>
      </c>
      <c r="D753" s="374" t="str">
        <f t="shared" si="949"/>
        <v>SEGURIDAD SUPERIOR LTDA</v>
      </c>
      <c r="E753" s="375">
        <f>IF(D753="","",$AO$9)</f>
        <v>34957158037</v>
      </c>
      <c r="F753" s="220" t="str">
        <f>IF(Proponentes!D463&gt;0,Proponentes!D463,"")</f>
        <v/>
      </c>
      <c r="G753" s="376" t="str">
        <f>IF(Proponentes!F463&gt;0,Proponentes!F463,"")</f>
        <v/>
      </c>
      <c r="H753" s="965"/>
      <c r="I753" s="967"/>
      <c r="J753" s="389" t="s">
        <v>315</v>
      </c>
      <c r="K753" s="378">
        <v>7</v>
      </c>
      <c r="L753" s="380" t="s">
        <v>1180</v>
      </c>
      <c r="M753" s="379" t="s">
        <v>180</v>
      </c>
      <c r="N753" s="380" t="s">
        <v>317</v>
      </c>
      <c r="O753" s="381">
        <v>1</v>
      </c>
      <c r="P753" s="382">
        <v>42095</v>
      </c>
      <c r="Q753" s="382">
        <v>42515</v>
      </c>
      <c r="R753" s="383" t="str">
        <f t="shared" si="951"/>
        <v>CUMPLE</v>
      </c>
      <c r="S753" s="379">
        <f t="shared" si="952"/>
        <v>14</v>
      </c>
      <c r="T753" s="391">
        <v>14609221090</v>
      </c>
      <c r="U753" s="375">
        <f t="shared" si="953"/>
        <v>14609221090</v>
      </c>
      <c r="V753" s="385">
        <f t="shared" si="954"/>
        <v>22672.803740203304</v>
      </c>
      <c r="W753" s="386">
        <f t="shared" si="955"/>
        <v>21189.520838923498</v>
      </c>
      <c r="X753" s="375">
        <f t="shared" si="956"/>
        <v>19251230609.703808</v>
      </c>
      <c r="Y753" s="379" t="s">
        <v>318</v>
      </c>
      <c r="Z753" s="379" t="str">
        <f t="shared" si="957"/>
        <v>CUMPLE</v>
      </c>
      <c r="AA753" s="383" t="str">
        <f t="shared" si="958"/>
        <v>CUMPLE</v>
      </c>
      <c r="AB753" s="387"/>
      <c r="AC753" s="967"/>
      <c r="AD753" s="969"/>
      <c r="AE753" s="383" t="str">
        <f t="shared" si="959"/>
        <v/>
      </c>
      <c r="AF753" s="388" t="str">
        <f>IF(AE753&lt;&gt;"",(SUMIFS($X753:$X778,$M753:$M778,F753,AA753:AA778,"CUMPLE")),"")</f>
        <v/>
      </c>
      <c r="AG753" s="388" t="str">
        <f>IF(AF753&lt;&gt;"",IF(G753&gt;0,(IF(AF753&gt;=($G753*$H747),"CUMPLE","NO CUMPLE")),""),"")</f>
        <v/>
      </c>
      <c r="AH753" s="387"/>
      <c r="AI753" s="973"/>
      <c r="AJ753" s="971"/>
    </row>
    <row r="754" spans="1:36" ht="33" x14ac:dyDescent="0.25">
      <c r="A754" s="960"/>
      <c r="B754" s="373">
        <v>8</v>
      </c>
      <c r="C754" s="220" t="str">
        <f>IF(Proponentes!H464="X",Proponentes!$B$457,"")</f>
        <v>SEGURIDAD SUPERIOR LTDA</v>
      </c>
      <c r="D754" s="374"/>
      <c r="E754" s="375" t="str">
        <f>IF(D754="","",$AO$10)</f>
        <v/>
      </c>
      <c r="F754" s="220"/>
      <c r="G754" s="376"/>
      <c r="H754" s="965"/>
      <c r="I754" s="967"/>
      <c r="J754" s="389" t="s">
        <v>1181</v>
      </c>
      <c r="K754" s="380">
        <v>8</v>
      </c>
      <c r="L754" s="486" t="s">
        <v>1182</v>
      </c>
      <c r="M754" s="379" t="s">
        <v>180</v>
      </c>
      <c r="N754" s="380" t="s">
        <v>317</v>
      </c>
      <c r="O754" s="381">
        <v>0.37</v>
      </c>
      <c r="P754" s="382">
        <v>42832</v>
      </c>
      <c r="Q754" s="382">
        <v>43198</v>
      </c>
      <c r="R754" s="383" t="str">
        <f t="shared" si="951"/>
        <v>CUMPLE</v>
      </c>
      <c r="S754" s="379"/>
      <c r="T754" s="391">
        <v>15344047176</v>
      </c>
      <c r="U754" s="375">
        <f t="shared" si="953"/>
        <v>5677297455.1199999</v>
      </c>
      <c r="V754" s="385"/>
      <c r="W754" s="386">
        <f t="shared" si="955"/>
        <v>7267.0151567888051</v>
      </c>
      <c r="X754" s="375">
        <f t="shared" si="956"/>
        <v>6602272212.3367062</v>
      </c>
      <c r="Y754" s="379" t="s">
        <v>318</v>
      </c>
      <c r="Z754" s="379" t="str">
        <f t="shared" si="957"/>
        <v>CUMPLE</v>
      </c>
      <c r="AA754" s="383" t="str">
        <f t="shared" si="958"/>
        <v>CUMPLE</v>
      </c>
      <c r="AB754" s="387"/>
      <c r="AC754" s="967"/>
      <c r="AD754" s="969"/>
      <c r="AE754" s="383"/>
      <c r="AF754" s="388"/>
      <c r="AG754" s="388" t="str">
        <f>IF(AF754&lt;&gt;"",IF(G754&gt;0,(IF(AF754&gt;=($G754*$H747),"CUMPLE","NO CUMPLE")),""),"")</f>
        <v/>
      </c>
      <c r="AH754" s="387"/>
      <c r="AI754" s="973"/>
      <c r="AJ754" s="971"/>
    </row>
    <row r="755" spans="1:36" ht="49.5" x14ac:dyDescent="0.25">
      <c r="A755" s="960"/>
      <c r="B755" s="373">
        <v>9</v>
      </c>
      <c r="C755" s="220" t="str">
        <f>IF(Proponentes!H465="X",Proponentes!$B$457,"")</f>
        <v>SEGURIDAD SUPERIOR LTDA</v>
      </c>
      <c r="D755" s="374" t="str">
        <f t="shared" si="949"/>
        <v>SEGURIDAD SUPERIOR LTDA</v>
      </c>
      <c r="E755" s="375">
        <f>IF(D755="","",$AO$11)</f>
        <v>24629524096</v>
      </c>
      <c r="F755" s="220"/>
      <c r="G755" s="376"/>
      <c r="H755" s="965"/>
      <c r="I755" s="967"/>
      <c r="J755" s="389" t="s">
        <v>1183</v>
      </c>
      <c r="K755" s="378">
        <v>9</v>
      </c>
      <c r="L755" s="378" t="s">
        <v>1184</v>
      </c>
      <c r="M755" s="379" t="s">
        <v>180</v>
      </c>
      <c r="N755" s="380" t="s">
        <v>317</v>
      </c>
      <c r="O755" s="381">
        <v>0.5</v>
      </c>
      <c r="P755" s="382">
        <v>43108</v>
      </c>
      <c r="Q755" s="382">
        <v>43577</v>
      </c>
      <c r="R755" s="383" t="str">
        <f t="shared" si="951"/>
        <v>CUMPLE</v>
      </c>
      <c r="S755" s="383"/>
      <c r="T755" s="391">
        <v>9274314088</v>
      </c>
      <c r="U755" s="375">
        <f t="shared" si="953"/>
        <v>4637157044</v>
      </c>
      <c r="V755" s="392"/>
      <c r="W755" s="386">
        <f t="shared" si="955"/>
        <v>5599.6467209907787</v>
      </c>
      <c r="X755" s="375">
        <f t="shared" si="956"/>
        <v>5087424636.8348684</v>
      </c>
      <c r="Y755" s="379" t="s">
        <v>318</v>
      </c>
      <c r="Z755" s="379" t="str">
        <f t="shared" si="957"/>
        <v>CUMPLE</v>
      </c>
      <c r="AA755" s="383" t="str">
        <f t="shared" si="958"/>
        <v>CUMPLE</v>
      </c>
      <c r="AB755" s="387"/>
      <c r="AC755" s="967"/>
      <c r="AD755" s="969"/>
      <c r="AE755" s="383"/>
      <c r="AF755" s="388"/>
      <c r="AG755" s="388" t="str">
        <f>IF(AF755&lt;&gt;"",IF(G755&gt;0,(IF(AF755&gt;=($G755*$H747),"CUMPLE","NO CUMPLE")),""),"")</f>
        <v/>
      </c>
      <c r="AH755" s="393"/>
      <c r="AI755" s="973"/>
      <c r="AJ755" s="971"/>
    </row>
    <row r="756" spans="1:36" ht="49.5" x14ac:dyDescent="0.25">
      <c r="A756" s="960"/>
      <c r="B756" s="373">
        <v>10</v>
      </c>
      <c r="C756" s="220" t="str">
        <f>IF(Proponentes!H466="X",Proponentes!$B$457,"")</f>
        <v>SEGURIDAD SUPERIOR LTDA</v>
      </c>
      <c r="D756" s="374" t="str">
        <f t="shared" si="949"/>
        <v>SEGURIDAD SUPERIOR LTDA</v>
      </c>
      <c r="E756" s="375">
        <f>IF(D756="","",$AO$12)</f>
        <v>25460574021</v>
      </c>
      <c r="F756" s="220"/>
      <c r="G756" s="376"/>
      <c r="H756" s="965"/>
      <c r="I756" s="967"/>
      <c r="J756" s="389" t="s">
        <v>1185</v>
      </c>
      <c r="K756" s="380">
        <v>10</v>
      </c>
      <c r="L756" s="380" t="s">
        <v>1186</v>
      </c>
      <c r="M756" s="379" t="s">
        <v>180</v>
      </c>
      <c r="N756" s="380" t="s">
        <v>317</v>
      </c>
      <c r="O756" s="381">
        <v>0.85</v>
      </c>
      <c r="P756" s="382">
        <v>42359</v>
      </c>
      <c r="Q756" s="382">
        <v>42735</v>
      </c>
      <c r="R756" s="383" t="str">
        <f t="shared" si="951"/>
        <v>CUMPLE</v>
      </c>
      <c r="S756" s="383"/>
      <c r="T756" s="391">
        <v>9011097671</v>
      </c>
      <c r="U756" s="375">
        <f t="shared" si="953"/>
        <v>7659433020.3499994</v>
      </c>
      <c r="V756" s="392"/>
      <c r="W756" s="386">
        <f t="shared" si="955"/>
        <v>11109.402383549324</v>
      </c>
      <c r="X756" s="375">
        <f t="shared" si="956"/>
        <v>10093180909.916534</v>
      </c>
      <c r="Y756" s="379" t="s">
        <v>318</v>
      </c>
      <c r="Z756" s="379" t="str">
        <f t="shared" si="957"/>
        <v>CUMPLE</v>
      </c>
      <c r="AA756" s="383" t="str">
        <f t="shared" si="958"/>
        <v>CUMPLE</v>
      </c>
      <c r="AB756" s="387"/>
      <c r="AC756" s="967"/>
      <c r="AD756" s="969"/>
      <c r="AE756" s="383"/>
      <c r="AF756" s="388"/>
      <c r="AG756" s="388" t="str">
        <f>IF(AF756&lt;&gt;"",IF(G756&gt;0,(IF(AF756&gt;=($G756*$H747),"CUMPLE","NO CUMPLE")),""),"")</f>
        <v/>
      </c>
      <c r="AH756" s="393"/>
      <c r="AI756" s="973"/>
      <c r="AJ756" s="971"/>
    </row>
    <row r="757" spans="1:36" ht="49.5" x14ac:dyDescent="0.25">
      <c r="A757" s="960"/>
      <c r="B757" s="373">
        <v>11</v>
      </c>
      <c r="C757" s="220" t="str">
        <f>IF(Proponentes!H467="X",Proponentes!$B$457,"")</f>
        <v>SEGURIDAD SUPERIOR LTDA</v>
      </c>
      <c r="D757" s="374" t="str">
        <f t="shared" si="949"/>
        <v>SEGURIDAD SUPERIOR LTDA</v>
      </c>
      <c r="E757" s="375">
        <f>IF(D757="","",$AO$13)</f>
        <v>32820666236</v>
      </c>
      <c r="F757" s="220" t="str">
        <f>IF(Proponentes!D467&gt;0,Proponentes!D467,"")</f>
        <v/>
      </c>
      <c r="G757" s="376" t="str">
        <f>IF(Proponentes!F467&gt;0,Proponentes!F467,"")</f>
        <v/>
      </c>
      <c r="H757" s="965"/>
      <c r="I757" s="967"/>
      <c r="J757" s="389" t="s">
        <v>1067</v>
      </c>
      <c r="K757" s="378">
        <v>11</v>
      </c>
      <c r="L757" s="380" t="s">
        <v>1187</v>
      </c>
      <c r="M757" s="379" t="s">
        <v>180</v>
      </c>
      <c r="N757" s="380" t="s">
        <v>317</v>
      </c>
      <c r="O757" s="381">
        <v>1</v>
      </c>
      <c r="P757" s="382">
        <v>43532</v>
      </c>
      <c r="Q757" s="382">
        <v>43911</v>
      </c>
      <c r="R757" s="383" t="str">
        <f t="shared" si="951"/>
        <v>CUMPLE</v>
      </c>
      <c r="S757" s="383">
        <f t="shared" ref="S757:S777" si="960">IF(P757&gt;0,ROUND(((YEAR(Q757)-YEAR($P757))*12)+(MONTH(Q757)-MONTH($P757))+((DAY(Q757)-DAY($P757)+1)/30),0),"")</f>
        <v>12</v>
      </c>
      <c r="T757" s="391">
        <v>10510600002</v>
      </c>
      <c r="U757" s="375">
        <f t="shared" si="953"/>
        <v>10510600002</v>
      </c>
      <c r="V757" s="392">
        <f t="shared" ref="V757:V777" si="961">IFERROR(U757/VLOOKUP(YEAR(P757),$AQ$2:$AR$11,2,FALSE),"")</f>
        <v>12692.183223123331</v>
      </c>
      <c r="W757" s="386">
        <f t="shared" si="955"/>
        <v>11973.757212039603</v>
      </c>
      <c r="X757" s="375">
        <f t="shared" si="956"/>
        <v>10878469744.825493</v>
      </c>
      <c r="Y757" s="379" t="s">
        <v>318</v>
      </c>
      <c r="Z757" s="379" t="str">
        <f t="shared" si="957"/>
        <v>CUMPLE</v>
      </c>
      <c r="AA757" s="383" t="str">
        <f t="shared" si="958"/>
        <v>CUMPLE</v>
      </c>
      <c r="AB757" s="387"/>
      <c r="AC757" s="967"/>
      <c r="AD757" s="969"/>
      <c r="AE757" s="383" t="str">
        <f t="shared" ref="AE757:AE777" si="962">IF(F757&lt;&gt;"",F757,"")</f>
        <v/>
      </c>
      <c r="AF757" s="388" t="str">
        <f>IF(AE757&lt;&gt;"",(SUMIFS($X757:$X778,$M757:$M778,F757,AA757:AA778,"CUMPLE")),"")</f>
        <v/>
      </c>
      <c r="AG757" s="388" t="str">
        <f>IF(AF757&lt;&gt;"",IF(G757&gt;0,(IF(AF757&gt;=($G757*$H747),"CUMPLE","NO CUMPLE")),""),"")</f>
        <v/>
      </c>
      <c r="AH757" s="393"/>
      <c r="AI757" s="973"/>
      <c r="AJ757" s="971"/>
    </row>
    <row r="758" spans="1:36" ht="142.5" customHeight="1" x14ac:dyDescent="0.25">
      <c r="A758" s="960"/>
      <c r="B758" s="373">
        <v>12</v>
      </c>
      <c r="C758" s="220" t="str">
        <f>IF(Proponentes!H468="X",Proponentes!$B$457,"")</f>
        <v>SEGURIDAD SUPERIOR LTDA</v>
      </c>
      <c r="D758" s="374"/>
      <c r="E758" s="375" t="str">
        <f>IF(D758="","",$AO$14)</f>
        <v/>
      </c>
      <c r="F758" s="220" t="str">
        <f>IF(Proponentes!D468&gt;0,Proponentes!D468,"")</f>
        <v/>
      </c>
      <c r="G758" s="376" t="str">
        <f>IF(Proponentes!F468&gt;0,Proponentes!F468,"")</f>
        <v/>
      </c>
      <c r="H758" s="965"/>
      <c r="I758" s="967"/>
      <c r="J758" s="389" t="s">
        <v>1067</v>
      </c>
      <c r="K758" s="380">
        <v>12</v>
      </c>
      <c r="L758" s="380" t="s">
        <v>1188</v>
      </c>
      <c r="M758" s="379" t="s">
        <v>180</v>
      </c>
      <c r="N758" s="380" t="s">
        <v>317</v>
      </c>
      <c r="O758" s="381">
        <v>1</v>
      </c>
      <c r="P758" s="382"/>
      <c r="Q758" s="382">
        <v>43920</v>
      </c>
      <c r="R758" s="383" t="str">
        <f t="shared" si="951"/>
        <v/>
      </c>
      <c r="S758" s="383" t="str">
        <f t="shared" si="960"/>
        <v/>
      </c>
      <c r="T758" s="391">
        <v>18058365775</v>
      </c>
      <c r="U758" s="375">
        <f t="shared" si="953"/>
        <v>18058365775</v>
      </c>
      <c r="V758" s="392" t="str">
        <f t="shared" si="961"/>
        <v/>
      </c>
      <c r="W758" s="386" t="str">
        <f t="shared" si="955"/>
        <v/>
      </c>
      <c r="X758" s="375" t="str">
        <f t="shared" si="956"/>
        <v/>
      </c>
      <c r="Y758" s="379" t="s">
        <v>318</v>
      </c>
      <c r="Z758" s="379" t="str">
        <f t="shared" si="957"/>
        <v>CUMPLE</v>
      </c>
      <c r="AA758" s="383" t="str">
        <f t="shared" si="958"/>
        <v>NO CUMPLE</v>
      </c>
      <c r="AB758" s="487"/>
      <c r="AC758" s="967"/>
      <c r="AD758" s="969"/>
      <c r="AE758" s="383" t="str">
        <f t="shared" si="962"/>
        <v/>
      </c>
      <c r="AF758" s="388" t="str">
        <f>IF(AE758&lt;&gt;"",(SUMIFS($X758:$X778,$M758:$M778,F758,AA758:AA778,"CUMPLE")),"")</f>
        <v/>
      </c>
      <c r="AG758" s="388" t="str">
        <f>IF(AF758&lt;&gt;"",IF(G758&gt;0,(IF(AF758&gt;=($G758*$H747),"CUMPLE","NO CUMPLE")),""),"")</f>
        <v/>
      </c>
      <c r="AH758" s="393"/>
      <c r="AI758" s="973"/>
      <c r="AJ758" s="971"/>
    </row>
    <row r="759" spans="1:36" ht="66" x14ac:dyDescent="0.25">
      <c r="A759" s="960"/>
      <c r="B759" s="373"/>
      <c r="C759" s="220"/>
      <c r="D759" s="374"/>
      <c r="E759" s="375"/>
      <c r="F759" s="220"/>
      <c r="G759" s="376"/>
      <c r="H759" s="965"/>
      <c r="I759" s="967"/>
      <c r="J759" s="389" t="s">
        <v>1067</v>
      </c>
      <c r="K759" s="378">
        <v>13</v>
      </c>
      <c r="L759" s="380" t="s">
        <v>1189</v>
      </c>
      <c r="M759" s="379" t="s">
        <v>180</v>
      </c>
      <c r="N759" s="380" t="s">
        <v>317</v>
      </c>
      <c r="O759" s="381">
        <v>1</v>
      </c>
      <c r="P759" s="382">
        <v>43210</v>
      </c>
      <c r="Q759" s="382">
        <v>43496</v>
      </c>
      <c r="R759" s="383" t="str">
        <f t="shared" si="951"/>
        <v>CUMPLE</v>
      </c>
      <c r="S759" s="383">
        <f t="shared" si="960"/>
        <v>9</v>
      </c>
      <c r="T759" s="391">
        <v>18531892860</v>
      </c>
      <c r="U759" s="375">
        <f t="shared" si="953"/>
        <v>18531892860</v>
      </c>
      <c r="V759" s="392">
        <f t="shared" si="961"/>
        <v>23721.065764513427</v>
      </c>
      <c r="W759" s="386">
        <f t="shared" si="955"/>
        <v>22378.377980862584</v>
      </c>
      <c r="X759" s="375">
        <f t="shared" si="956"/>
        <v>20331338233.441158</v>
      </c>
      <c r="Y759" s="379" t="s">
        <v>318</v>
      </c>
      <c r="Z759" s="379" t="str">
        <f t="shared" si="957"/>
        <v>CUMPLE</v>
      </c>
      <c r="AA759" s="383" t="str">
        <f t="shared" si="958"/>
        <v>CUMPLE</v>
      </c>
      <c r="AB759" s="387"/>
      <c r="AC759" s="967"/>
      <c r="AD759" s="969"/>
      <c r="AE759" s="383" t="str">
        <f t="shared" si="962"/>
        <v/>
      </c>
      <c r="AF759" s="388" t="str">
        <f>IF(AE759&lt;&gt;"",(SUMIFS($X759:$X760,$M759:$M760,F759,AA759:AA760,"CUMPLE")),"")</f>
        <v/>
      </c>
      <c r="AG759" s="388" t="str">
        <f>IF(AF759&lt;&gt;"",IF(G759&gt;0,(IF(AF759&gt;=($G759*$H695),"CUMPLE","NO CUMPLE")),""),"")</f>
        <v/>
      </c>
      <c r="AH759" s="393"/>
      <c r="AI759" s="421"/>
      <c r="AJ759" s="422"/>
    </row>
    <row r="760" spans="1:36" ht="66" x14ac:dyDescent="0.25">
      <c r="A760" s="960"/>
      <c r="B760" s="373"/>
      <c r="C760" s="220"/>
      <c r="D760" s="374"/>
      <c r="E760" s="375"/>
      <c r="F760" s="220"/>
      <c r="G760" s="376"/>
      <c r="H760" s="965"/>
      <c r="I760" s="967"/>
      <c r="J760" s="389" t="s">
        <v>1067</v>
      </c>
      <c r="K760" s="380">
        <v>14</v>
      </c>
      <c r="L760" s="380" t="s">
        <v>1190</v>
      </c>
      <c r="M760" s="379" t="s">
        <v>180</v>
      </c>
      <c r="N760" s="380" t="s">
        <v>317</v>
      </c>
      <c r="O760" s="381">
        <v>1</v>
      </c>
      <c r="P760" s="382"/>
      <c r="Q760" s="382">
        <v>43920</v>
      </c>
      <c r="R760" s="383" t="str">
        <f t="shared" si="951"/>
        <v/>
      </c>
      <c r="S760" s="383" t="str">
        <f t="shared" si="960"/>
        <v/>
      </c>
      <c r="T760" s="391">
        <v>25797614000</v>
      </c>
      <c r="U760" s="375">
        <f t="shared" si="953"/>
        <v>25797614000</v>
      </c>
      <c r="V760" s="392" t="str">
        <f t="shared" si="961"/>
        <v/>
      </c>
      <c r="W760" s="386" t="str">
        <f t="shared" si="955"/>
        <v/>
      </c>
      <c r="X760" s="375" t="str">
        <f t="shared" si="956"/>
        <v/>
      </c>
      <c r="Y760" s="379" t="s">
        <v>276</v>
      </c>
      <c r="Z760" s="379" t="str">
        <f t="shared" si="957"/>
        <v>CUMPLE</v>
      </c>
      <c r="AA760" s="383" t="str">
        <f t="shared" si="958"/>
        <v>NO CUMPLE</v>
      </c>
      <c r="AB760" s="487"/>
      <c r="AC760" s="967"/>
      <c r="AD760" s="969"/>
      <c r="AE760" s="383" t="str">
        <f t="shared" si="962"/>
        <v/>
      </c>
      <c r="AF760" s="388" t="str">
        <f>IF(AE760&lt;&gt;"",(SUMIFS($X760:$X764,$M760:$M764,F760,AA760:AA764,"CUMPLE")),"")</f>
        <v/>
      </c>
      <c r="AG760" s="388" t="str">
        <f>IF(AF760&lt;&gt;"",IF(G760&gt;0,(IF(AF760&gt;=($G760*$H696),"CUMPLE","NO CUMPLE")),""),"")</f>
        <v/>
      </c>
      <c r="AH760" s="393"/>
      <c r="AI760" s="421"/>
      <c r="AJ760" s="422"/>
    </row>
    <row r="761" spans="1:36" ht="33" x14ac:dyDescent="0.25">
      <c r="A761" s="960"/>
      <c r="B761" s="373"/>
      <c r="C761" s="220"/>
      <c r="D761" s="374"/>
      <c r="E761" s="375"/>
      <c r="F761" s="220"/>
      <c r="G761" s="376"/>
      <c r="H761" s="965"/>
      <c r="I761" s="967"/>
      <c r="J761" s="389" t="s">
        <v>315</v>
      </c>
      <c r="K761" s="378">
        <v>15</v>
      </c>
      <c r="L761" s="380" t="s">
        <v>1191</v>
      </c>
      <c r="M761" s="379" t="s">
        <v>180</v>
      </c>
      <c r="N761" s="380" t="s">
        <v>317</v>
      </c>
      <c r="O761" s="381">
        <v>1</v>
      </c>
      <c r="P761" s="382">
        <v>43040</v>
      </c>
      <c r="Q761" s="382">
        <v>43769</v>
      </c>
      <c r="R761" s="383" t="str">
        <f t="shared" ref="R761:R763" si="963">IF(Q761&lt;&gt;"",IF(P761&gt;0,IF(P761&gt;=$P$18,IF(Q761&lt;=$Q$18,"CUMPLE","NO CUMPLE"),"NO CUMPLE"),""),"")</f>
        <v>CUMPLE</v>
      </c>
      <c r="S761" s="383">
        <f t="shared" ref="S761:S763" si="964">IF(P761&gt;0,ROUND(((YEAR(Q761)-YEAR($P761))*12)+(MONTH(Q761)-MONTH($P761))+((DAY(Q761)-DAY($P761)+1)/30),0),"")</f>
        <v>24</v>
      </c>
      <c r="T761" s="391">
        <v>3308122855</v>
      </c>
      <c r="U761" s="375">
        <f t="shared" ref="U761:U763" si="965">IF(T761&gt;0,T761*O761,"")</f>
        <v>3308122855</v>
      </c>
      <c r="V761" s="392">
        <f t="shared" si="961"/>
        <v>4484.2708721637155</v>
      </c>
      <c r="W761" s="386">
        <f t="shared" ref="W761:W763" si="966">IF(R761="CUMPLE",IFERROR(U761/VLOOKUP(YEAR(Q761),$AQ$3:$AR$13,2,FALSE),""),"")</f>
        <v>3994.7578056697371</v>
      </c>
      <c r="X761" s="375">
        <f t="shared" ref="X761:X762" si="967">IFERROR(W761*$AR$13,"")</f>
        <v>3629341330.1539035</v>
      </c>
      <c r="Y761" s="379" t="s">
        <v>318</v>
      </c>
      <c r="Z761" s="379" t="str">
        <f t="shared" ref="Z761:Z763" si="968">IF(T761&gt;0,IF(X761&gt;=$Z$18,"CUMPLE","NO CUMPLE"),"")</f>
        <v>CUMPLE</v>
      </c>
      <c r="AA761" s="383" t="str">
        <f t="shared" ref="AA761:AA763" si="969">IF(N761&gt;0,IF(N761="CUMPLE",IF(R761="CUMPLE",IF(Y761="INCLUIDA",IF(Z761="CUMPLE","CUMPLE","NO CUMPLE"),"NO CUMPLE"),"NO CUMPLE"),"NO CUMPLE"),"")</f>
        <v>CUMPLE</v>
      </c>
      <c r="AB761" s="387"/>
      <c r="AC761" s="967"/>
      <c r="AD761" s="969"/>
      <c r="AE761" s="383" t="str">
        <f t="shared" si="962"/>
        <v/>
      </c>
      <c r="AF761" s="388" t="str">
        <f t="shared" ref="AF761:AF777" si="970">IF(AE761&lt;&gt;"",(SUMIFS($X761:$X762,$M761:$M762,F761,AA761:AA762,"CUMPLE")),"")</f>
        <v/>
      </c>
      <c r="AG761" s="388" t="str">
        <f t="shared" ref="AG761:AG777" si="971">IF(AF761&lt;&gt;"",IF(G761&gt;0,(IF(AF761&gt;=($G761*$H694),"CUMPLE","NO CUMPLE")),""),"")</f>
        <v/>
      </c>
      <c r="AH761" s="393"/>
      <c r="AI761" s="421"/>
      <c r="AJ761" s="422"/>
    </row>
    <row r="762" spans="1:36" ht="33" x14ac:dyDescent="0.25">
      <c r="A762" s="960"/>
      <c r="B762" s="373"/>
      <c r="C762" s="220"/>
      <c r="D762" s="374"/>
      <c r="E762" s="375"/>
      <c r="F762" s="220"/>
      <c r="G762" s="376"/>
      <c r="H762" s="965"/>
      <c r="I762" s="967"/>
      <c r="J762" s="389" t="s">
        <v>1192</v>
      </c>
      <c r="K762" s="380">
        <v>16</v>
      </c>
      <c r="L762" s="380" t="s">
        <v>1193</v>
      </c>
      <c r="M762" s="379" t="s">
        <v>180</v>
      </c>
      <c r="N762" s="380" t="s">
        <v>317</v>
      </c>
      <c r="O762" s="381">
        <v>1</v>
      </c>
      <c r="P762" s="382">
        <v>43448</v>
      </c>
      <c r="Q762" s="382">
        <v>43808</v>
      </c>
      <c r="R762" s="383" t="str">
        <f t="shared" si="963"/>
        <v>CUMPLE</v>
      </c>
      <c r="S762" s="383">
        <f t="shared" si="964"/>
        <v>12</v>
      </c>
      <c r="T762" s="391">
        <v>3884193322</v>
      </c>
      <c r="U762" s="375">
        <f t="shared" si="965"/>
        <v>3884193322</v>
      </c>
      <c r="V762" s="392">
        <f t="shared" si="961"/>
        <v>4971.8183635800433</v>
      </c>
      <c r="W762" s="386">
        <f t="shared" si="966"/>
        <v>4690.3976278685595</v>
      </c>
      <c r="X762" s="375">
        <f t="shared" si="967"/>
        <v>4261348195.2569108</v>
      </c>
      <c r="Y762" s="379" t="s">
        <v>318</v>
      </c>
      <c r="Z762" s="379" t="str">
        <f t="shared" si="968"/>
        <v>CUMPLE</v>
      </c>
      <c r="AA762" s="383" t="str">
        <f t="shared" si="969"/>
        <v>CUMPLE</v>
      </c>
      <c r="AB762" s="387"/>
      <c r="AC762" s="967"/>
      <c r="AD762" s="969"/>
      <c r="AE762" s="383" t="str">
        <f t="shared" si="962"/>
        <v/>
      </c>
      <c r="AF762" s="388" t="str">
        <f t="shared" si="970"/>
        <v/>
      </c>
      <c r="AG762" s="388" t="str">
        <f t="shared" si="971"/>
        <v/>
      </c>
      <c r="AH762" s="393"/>
      <c r="AI762" s="421"/>
      <c r="AJ762" s="422"/>
    </row>
    <row r="763" spans="1:36" ht="33" x14ac:dyDescent="0.25">
      <c r="A763" s="960"/>
      <c r="B763" s="373"/>
      <c r="C763" s="220"/>
      <c r="D763" s="374"/>
      <c r="E763" s="375"/>
      <c r="F763" s="220"/>
      <c r="G763" s="376"/>
      <c r="H763" s="965"/>
      <c r="I763" s="967"/>
      <c r="J763" s="389" t="s">
        <v>575</v>
      </c>
      <c r="K763" s="378">
        <v>17</v>
      </c>
      <c r="L763" s="380" t="s">
        <v>1194</v>
      </c>
      <c r="M763" s="379" t="s">
        <v>180</v>
      </c>
      <c r="N763" s="380" t="s">
        <v>317</v>
      </c>
      <c r="O763" s="381">
        <v>1</v>
      </c>
      <c r="P763" s="382">
        <v>43181</v>
      </c>
      <c r="Q763" s="382">
        <v>43606</v>
      </c>
      <c r="R763" s="383" t="str">
        <f t="shared" si="963"/>
        <v>CUMPLE</v>
      </c>
      <c r="S763" s="383">
        <f t="shared" si="964"/>
        <v>14</v>
      </c>
      <c r="T763" s="391">
        <v>3140285972</v>
      </c>
      <c r="U763" s="375">
        <f t="shared" si="965"/>
        <v>3140285972</v>
      </c>
      <c r="V763" s="392">
        <f t="shared" si="961"/>
        <v>4019.6072049377785</v>
      </c>
      <c r="W763" s="386">
        <f t="shared" si="966"/>
        <v>3792.0846499765735</v>
      </c>
      <c r="X763" s="375">
        <f>IFERROR(W763*$AR$13,"")</f>
        <v>3445207498.7046165</v>
      </c>
      <c r="Y763" s="379" t="s">
        <v>318</v>
      </c>
      <c r="Z763" s="379" t="str">
        <f t="shared" si="968"/>
        <v>CUMPLE</v>
      </c>
      <c r="AA763" s="383" t="str">
        <f t="shared" si="969"/>
        <v>CUMPLE</v>
      </c>
      <c r="AB763" s="387"/>
      <c r="AC763" s="967"/>
      <c r="AD763" s="969"/>
      <c r="AE763" s="383" t="str">
        <f t="shared" si="962"/>
        <v/>
      </c>
      <c r="AF763" s="388" t="str">
        <f t="shared" si="970"/>
        <v/>
      </c>
      <c r="AG763" s="388" t="str">
        <f t="shared" si="971"/>
        <v/>
      </c>
      <c r="AH763" s="393"/>
      <c r="AI763" s="421"/>
      <c r="AJ763" s="422"/>
    </row>
    <row r="764" spans="1:36" ht="49.5" x14ac:dyDescent="0.25">
      <c r="A764" s="960"/>
      <c r="B764" s="373"/>
      <c r="C764" s="220"/>
      <c r="D764" s="374"/>
      <c r="E764" s="375"/>
      <c r="F764" s="220"/>
      <c r="G764" s="376"/>
      <c r="H764" s="965"/>
      <c r="I764" s="967"/>
      <c r="J764" s="389" t="s">
        <v>575</v>
      </c>
      <c r="K764" s="380">
        <v>18</v>
      </c>
      <c r="L764" s="380" t="s">
        <v>1195</v>
      </c>
      <c r="M764" s="379" t="s">
        <v>180</v>
      </c>
      <c r="N764" s="380" t="s">
        <v>317</v>
      </c>
      <c r="O764" s="381">
        <v>1</v>
      </c>
      <c r="P764" s="382">
        <v>41244</v>
      </c>
      <c r="Q764" s="382">
        <v>41634</v>
      </c>
      <c r="R764" s="383" t="str">
        <f t="shared" si="951"/>
        <v>CUMPLE</v>
      </c>
      <c r="S764" s="383">
        <f t="shared" si="960"/>
        <v>13</v>
      </c>
      <c r="T764" s="391">
        <v>6045402337</v>
      </c>
      <c r="U764" s="375">
        <f t="shared" si="953"/>
        <v>6045402337</v>
      </c>
      <c r="V764" s="392">
        <f t="shared" si="961"/>
        <v>10667.729551791072</v>
      </c>
      <c r="W764" s="386">
        <f t="shared" si="955"/>
        <v>10255.135431721797</v>
      </c>
      <c r="X764" s="375">
        <f t="shared" si="956"/>
        <v>9317057173.2404785</v>
      </c>
      <c r="Y764" s="379" t="s">
        <v>318</v>
      </c>
      <c r="Z764" s="379" t="str">
        <f t="shared" si="957"/>
        <v>CUMPLE</v>
      </c>
      <c r="AA764" s="383" t="str">
        <f t="shared" si="958"/>
        <v>CUMPLE</v>
      </c>
      <c r="AB764" s="387"/>
      <c r="AC764" s="967"/>
      <c r="AD764" s="969"/>
      <c r="AE764" s="383" t="str">
        <f t="shared" si="962"/>
        <v/>
      </c>
      <c r="AF764" s="388" t="str">
        <f t="shared" si="970"/>
        <v/>
      </c>
      <c r="AG764" s="388" t="str">
        <f t="shared" si="971"/>
        <v/>
      </c>
      <c r="AH764" s="393"/>
      <c r="AI764" s="421"/>
      <c r="AJ764" s="422"/>
    </row>
    <row r="765" spans="1:36" ht="49.5" x14ac:dyDescent="0.25">
      <c r="A765" s="960"/>
      <c r="B765" s="373"/>
      <c r="C765" s="220"/>
      <c r="D765" s="374"/>
      <c r="E765" s="375"/>
      <c r="F765" s="220"/>
      <c r="G765" s="376"/>
      <c r="H765" s="965"/>
      <c r="I765" s="967"/>
      <c r="J765" s="389" t="s">
        <v>575</v>
      </c>
      <c r="K765" s="378">
        <v>19</v>
      </c>
      <c r="L765" s="380" t="s">
        <v>1196</v>
      </c>
      <c r="M765" s="379" t="s">
        <v>180</v>
      </c>
      <c r="N765" s="380" t="s">
        <v>317</v>
      </c>
      <c r="O765" s="381">
        <v>0.85</v>
      </c>
      <c r="P765" s="382">
        <v>41441</v>
      </c>
      <c r="Q765" s="382">
        <v>41764</v>
      </c>
      <c r="R765" s="383" t="str">
        <f t="shared" si="951"/>
        <v>CUMPLE</v>
      </c>
      <c r="S765" s="383">
        <f t="shared" si="960"/>
        <v>11</v>
      </c>
      <c r="T765" s="391">
        <v>7428248665</v>
      </c>
      <c r="U765" s="375">
        <f t="shared" si="953"/>
        <v>6314011365.25</v>
      </c>
      <c r="V765" s="392">
        <f t="shared" si="961"/>
        <v>10710.791120016964</v>
      </c>
      <c r="W765" s="386">
        <f t="shared" si="955"/>
        <v>10250.018450081168</v>
      </c>
      <c r="X765" s="375">
        <f t="shared" si="956"/>
        <v>9312408262.3784428</v>
      </c>
      <c r="Y765" s="379" t="s">
        <v>318</v>
      </c>
      <c r="Z765" s="379" t="str">
        <f t="shared" si="957"/>
        <v>CUMPLE</v>
      </c>
      <c r="AA765" s="383" t="str">
        <f t="shared" si="958"/>
        <v>CUMPLE</v>
      </c>
      <c r="AB765" s="387"/>
      <c r="AC765" s="967"/>
      <c r="AD765" s="969"/>
      <c r="AE765" s="383" t="str">
        <f t="shared" si="962"/>
        <v/>
      </c>
      <c r="AF765" s="388" t="str">
        <f t="shared" si="970"/>
        <v/>
      </c>
      <c r="AG765" s="388" t="str">
        <f t="shared" si="971"/>
        <v/>
      </c>
      <c r="AH765" s="393"/>
      <c r="AI765" s="421"/>
      <c r="AJ765" s="422"/>
    </row>
    <row r="766" spans="1:36" ht="49.5" x14ac:dyDescent="0.25">
      <c r="A766" s="960"/>
      <c r="B766" s="373"/>
      <c r="C766" s="220"/>
      <c r="D766" s="374"/>
      <c r="E766" s="375"/>
      <c r="F766" s="220"/>
      <c r="G766" s="376"/>
      <c r="H766" s="965"/>
      <c r="I766" s="967"/>
      <c r="J766" s="389" t="s">
        <v>575</v>
      </c>
      <c r="K766" s="380">
        <v>20</v>
      </c>
      <c r="L766" s="380" t="s">
        <v>1197</v>
      </c>
      <c r="M766" s="379" t="s">
        <v>180</v>
      </c>
      <c r="N766" s="380" t="s">
        <v>317</v>
      </c>
      <c r="O766" s="381">
        <v>0.85</v>
      </c>
      <c r="P766" s="382">
        <v>41441</v>
      </c>
      <c r="Q766" s="382">
        <v>41764</v>
      </c>
      <c r="R766" s="383" t="str">
        <f t="shared" ref="R766:R769" si="972">IF(Q766&lt;&gt;"",IF(P766&gt;0,IF(P766&gt;=$P$18,IF(Q766&lt;=$Q$18,"CUMPLE","NO CUMPLE"),"NO CUMPLE"),""),"")</f>
        <v>CUMPLE</v>
      </c>
      <c r="S766" s="383">
        <f t="shared" ref="S766:S769" si="973">IF(P766&gt;0,ROUND(((YEAR(Q766)-YEAR($P766))*12)+(MONTH(Q766)-MONTH($P766))+((DAY(Q766)-DAY($P766)+1)/30),0),"")</f>
        <v>11</v>
      </c>
      <c r="T766" s="391">
        <v>7433624773</v>
      </c>
      <c r="U766" s="375">
        <f t="shared" ref="U766:U769" si="974">IF(T766&gt;0,T766*O766,"")</f>
        <v>6318581057.0500002</v>
      </c>
      <c r="V766" s="392">
        <f t="shared" si="961"/>
        <v>10718.542929686175</v>
      </c>
      <c r="W766" s="386">
        <f t="shared" ref="W766:W769" si="975">IF(R766="CUMPLE",IFERROR(U766/VLOOKUP(YEAR(Q766),$AQ$3:$AR$13,2,FALSE),""),"")</f>
        <v>10257.436780925325</v>
      </c>
      <c r="X766" s="375">
        <f t="shared" ref="X766:X769" si="976">IFERROR(W766*$AR$13,"")</f>
        <v>9319148008.8269615</v>
      </c>
      <c r="Y766" s="379" t="s">
        <v>318</v>
      </c>
      <c r="Z766" s="379" t="str">
        <f t="shared" ref="Z766:Z769" si="977">IF(T766&gt;0,IF(X766&gt;=$Z$18,"CUMPLE","NO CUMPLE"),"")</f>
        <v>CUMPLE</v>
      </c>
      <c r="AA766" s="383" t="str">
        <f t="shared" ref="AA766:AA769" si="978">IF(N766&gt;0,IF(N766="CUMPLE",IF(R766="CUMPLE",IF(Y766="INCLUIDA",IF(Z766="CUMPLE","CUMPLE","NO CUMPLE"),"NO CUMPLE"),"NO CUMPLE"),"NO CUMPLE"),"")</f>
        <v>CUMPLE</v>
      </c>
      <c r="AB766" s="387"/>
      <c r="AC766" s="967"/>
      <c r="AD766" s="969"/>
      <c r="AE766" s="383" t="str">
        <f t="shared" si="962"/>
        <v/>
      </c>
      <c r="AF766" s="388" t="str">
        <f t="shared" si="970"/>
        <v/>
      </c>
      <c r="AG766" s="388" t="str">
        <f t="shared" si="971"/>
        <v/>
      </c>
      <c r="AH766" s="393"/>
      <c r="AI766" s="421"/>
      <c r="AJ766" s="422"/>
    </row>
    <row r="767" spans="1:36" ht="49.5" x14ac:dyDescent="0.25">
      <c r="A767" s="960"/>
      <c r="B767" s="373"/>
      <c r="C767" s="220"/>
      <c r="D767" s="374"/>
      <c r="E767" s="375"/>
      <c r="F767" s="220"/>
      <c r="G767" s="376"/>
      <c r="H767" s="965"/>
      <c r="I767" s="967"/>
      <c r="J767" s="389" t="s">
        <v>575</v>
      </c>
      <c r="K767" s="378">
        <v>21</v>
      </c>
      <c r="L767" s="380" t="s">
        <v>1198</v>
      </c>
      <c r="M767" s="379" t="s">
        <v>180</v>
      </c>
      <c r="N767" s="380" t="s">
        <v>317</v>
      </c>
      <c r="O767" s="381">
        <v>1</v>
      </c>
      <c r="P767" s="382">
        <v>41899</v>
      </c>
      <c r="Q767" s="382">
        <v>42026</v>
      </c>
      <c r="R767" s="383" t="str">
        <f t="shared" si="972"/>
        <v>CUMPLE</v>
      </c>
      <c r="S767" s="383">
        <f t="shared" si="973"/>
        <v>4</v>
      </c>
      <c r="T767" s="391">
        <v>4708451863</v>
      </c>
      <c r="U767" s="375">
        <f t="shared" si="974"/>
        <v>4708451863</v>
      </c>
      <c r="V767" s="392">
        <f t="shared" si="961"/>
        <v>7643.5906866883115</v>
      </c>
      <c r="W767" s="386">
        <f t="shared" si="975"/>
        <v>7307.2893039497167</v>
      </c>
      <c r="X767" s="375">
        <f t="shared" si="976"/>
        <v>6638862322.1602201</v>
      </c>
      <c r="Y767" s="379" t="s">
        <v>318</v>
      </c>
      <c r="Z767" s="379" t="str">
        <f t="shared" si="977"/>
        <v>CUMPLE</v>
      </c>
      <c r="AA767" s="383" t="str">
        <f t="shared" si="978"/>
        <v>CUMPLE</v>
      </c>
      <c r="AB767" s="387"/>
      <c r="AC767" s="967"/>
      <c r="AD767" s="969"/>
      <c r="AE767" s="383" t="str">
        <f t="shared" si="962"/>
        <v/>
      </c>
      <c r="AF767" s="388" t="str">
        <f t="shared" si="970"/>
        <v/>
      </c>
      <c r="AG767" s="388" t="str">
        <f t="shared" si="971"/>
        <v/>
      </c>
      <c r="AH767" s="393"/>
      <c r="AI767" s="421"/>
      <c r="AJ767" s="422"/>
    </row>
    <row r="768" spans="1:36" ht="33" x14ac:dyDescent="0.25">
      <c r="A768" s="960"/>
      <c r="B768" s="373"/>
      <c r="C768" s="220"/>
      <c r="D768" s="374"/>
      <c r="E768" s="375"/>
      <c r="F768" s="220"/>
      <c r="G768" s="376"/>
      <c r="H768" s="965"/>
      <c r="I768" s="967"/>
      <c r="J768" s="389" t="s">
        <v>575</v>
      </c>
      <c r="K768" s="380">
        <v>22</v>
      </c>
      <c r="L768" s="380" t="s">
        <v>1199</v>
      </c>
      <c r="M768" s="379" t="s">
        <v>180</v>
      </c>
      <c r="N768" s="380" t="s">
        <v>317</v>
      </c>
      <c r="O768" s="381">
        <v>1</v>
      </c>
      <c r="P768" s="382">
        <v>41226</v>
      </c>
      <c r="Q768" s="382">
        <v>41956</v>
      </c>
      <c r="R768" s="383" t="str">
        <f t="shared" si="972"/>
        <v>CUMPLE</v>
      </c>
      <c r="S768" s="383">
        <f t="shared" si="973"/>
        <v>24</v>
      </c>
      <c r="T768" s="391">
        <v>4834443122</v>
      </c>
      <c r="U768" s="375">
        <f t="shared" si="974"/>
        <v>4834443122</v>
      </c>
      <c r="V768" s="392">
        <f t="shared" si="961"/>
        <v>8530.8683995059109</v>
      </c>
      <c r="W768" s="386">
        <f t="shared" si="975"/>
        <v>7848.1219512987009</v>
      </c>
      <c r="X768" s="375">
        <f t="shared" si="976"/>
        <v>7130222843.9256039</v>
      </c>
      <c r="Y768" s="379" t="s">
        <v>318</v>
      </c>
      <c r="Z768" s="379" t="str">
        <f t="shared" si="977"/>
        <v>CUMPLE</v>
      </c>
      <c r="AA768" s="383" t="str">
        <f t="shared" si="978"/>
        <v>CUMPLE</v>
      </c>
      <c r="AB768" s="387"/>
      <c r="AC768" s="967"/>
      <c r="AD768" s="969"/>
      <c r="AE768" s="383" t="str">
        <f t="shared" si="962"/>
        <v/>
      </c>
      <c r="AF768" s="388" t="str">
        <f t="shared" si="970"/>
        <v/>
      </c>
      <c r="AG768" s="388" t="str">
        <f t="shared" si="971"/>
        <v/>
      </c>
      <c r="AH768" s="393"/>
      <c r="AI768" s="421"/>
      <c r="AJ768" s="422"/>
    </row>
    <row r="769" spans="1:36" ht="49.5" x14ac:dyDescent="0.25">
      <c r="A769" s="960"/>
      <c r="B769" s="373"/>
      <c r="C769" s="220"/>
      <c r="D769" s="374"/>
      <c r="E769" s="375"/>
      <c r="F769" s="220"/>
      <c r="G769" s="376"/>
      <c r="H769" s="965"/>
      <c r="I769" s="967"/>
      <c r="J769" s="389" t="s">
        <v>1070</v>
      </c>
      <c r="K769" s="378">
        <v>23</v>
      </c>
      <c r="L769" s="380" t="s">
        <v>1200</v>
      </c>
      <c r="M769" s="379" t="s">
        <v>180</v>
      </c>
      <c r="N769" s="380" t="s">
        <v>317</v>
      </c>
      <c r="O769" s="381">
        <v>1</v>
      </c>
      <c r="P769" s="382">
        <v>42509</v>
      </c>
      <c r="Q769" s="382">
        <v>42661</v>
      </c>
      <c r="R769" s="383" t="str">
        <f t="shared" si="972"/>
        <v>CUMPLE</v>
      </c>
      <c r="S769" s="383">
        <f t="shared" si="973"/>
        <v>5</v>
      </c>
      <c r="T769" s="391">
        <v>2866554756</v>
      </c>
      <c r="U769" s="375">
        <f t="shared" si="974"/>
        <v>2866554756</v>
      </c>
      <c r="V769" s="392">
        <f t="shared" si="961"/>
        <v>4157.7111718676342</v>
      </c>
      <c r="W769" s="386">
        <f t="shared" si="975"/>
        <v>4157.7111718676342</v>
      </c>
      <c r="X769" s="375">
        <f t="shared" si="976"/>
        <v>3777388700.1322141</v>
      </c>
      <c r="Y769" s="379" t="s">
        <v>318</v>
      </c>
      <c r="Z769" s="379" t="str">
        <f t="shared" si="977"/>
        <v>CUMPLE</v>
      </c>
      <c r="AA769" s="383" t="str">
        <f t="shared" si="978"/>
        <v>CUMPLE</v>
      </c>
      <c r="AB769" s="387"/>
      <c r="AC769" s="967"/>
      <c r="AD769" s="969"/>
      <c r="AE769" s="383" t="str">
        <f t="shared" si="962"/>
        <v/>
      </c>
      <c r="AF769" s="388" t="str">
        <f t="shared" si="970"/>
        <v/>
      </c>
      <c r="AG769" s="388" t="str">
        <f t="shared" si="971"/>
        <v/>
      </c>
      <c r="AH769" s="393"/>
      <c r="AI769" s="421"/>
      <c r="AJ769" s="422"/>
    </row>
    <row r="770" spans="1:36" ht="49.5" x14ac:dyDescent="0.25">
      <c r="A770" s="960"/>
      <c r="B770" s="373"/>
      <c r="C770" s="220"/>
      <c r="D770" s="374"/>
      <c r="E770" s="375"/>
      <c r="F770" s="220"/>
      <c r="G770" s="376"/>
      <c r="H770" s="965"/>
      <c r="I770" s="967"/>
      <c r="J770" s="389" t="s">
        <v>1060</v>
      </c>
      <c r="K770" s="380">
        <v>24</v>
      </c>
      <c r="L770" s="380" t="s">
        <v>1201</v>
      </c>
      <c r="M770" s="379" t="s">
        <v>180</v>
      </c>
      <c r="N770" s="380" t="s">
        <v>317</v>
      </c>
      <c r="O770" s="381">
        <v>0.5</v>
      </c>
      <c r="P770" s="382">
        <v>42442</v>
      </c>
      <c r="Q770" s="382">
        <v>42766</v>
      </c>
      <c r="R770" s="383" t="str">
        <f t="shared" ref="R770:R773" si="979">IF(Q770&lt;&gt;"",IF(P770&gt;0,IF(P770&gt;=$P$18,IF(Q770&lt;=$Q$18,"CUMPLE","NO CUMPLE"),"NO CUMPLE"),""),"")</f>
        <v>CUMPLE</v>
      </c>
      <c r="S770" s="383">
        <f t="shared" ref="S770:S773" si="980">IF(P770&gt;0,ROUND(((YEAR(Q770)-YEAR($P770))*12)+(MONTH(Q770)-MONTH($P770))+((DAY(Q770)-DAY($P770)+1)/30),0),"")</f>
        <v>11</v>
      </c>
      <c r="T770" s="391">
        <v>7535214787</v>
      </c>
      <c r="U770" s="375">
        <f t="shared" ref="U770:U773" si="981">IF(T770&gt;0,T770*O770,"")</f>
        <v>3767607393.5</v>
      </c>
      <c r="V770" s="392">
        <f t="shared" si="961"/>
        <v>5464.616825608633</v>
      </c>
      <c r="W770" s="386">
        <f t="shared" ref="W770:W773" si="982">IF(R770="CUMPLE",IFERROR(U770/VLOOKUP(YEAR(Q770),$AQ$3:$AR$13,2,FALSE),""),"")</f>
        <v>5107.1174901757722</v>
      </c>
      <c r="X770" s="375">
        <f t="shared" ref="X770:X773" si="983">IFERROR(W770*$AR$13,"")</f>
        <v>4639949024.8794336</v>
      </c>
      <c r="Y770" s="379" t="s">
        <v>318</v>
      </c>
      <c r="Z770" s="379" t="str">
        <f t="shared" ref="Z770:Z773" si="984">IF(T770&gt;0,IF(X770&gt;=$Z$18,"CUMPLE","NO CUMPLE"),"")</f>
        <v>CUMPLE</v>
      </c>
      <c r="AA770" s="383" t="str">
        <f t="shared" ref="AA770:AA773" si="985">IF(N770&gt;0,IF(N770="CUMPLE",IF(R770="CUMPLE",IF(Y770="INCLUIDA",IF(Z770="CUMPLE","CUMPLE","NO CUMPLE"),"NO CUMPLE"),"NO CUMPLE"),"NO CUMPLE"),"")</f>
        <v>CUMPLE</v>
      </c>
      <c r="AB770" s="387"/>
      <c r="AC770" s="967"/>
      <c r="AD770" s="969"/>
      <c r="AE770" s="383" t="str">
        <f t="shared" si="962"/>
        <v/>
      </c>
      <c r="AF770" s="388" t="str">
        <f t="shared" si="970"/>
        <v/>
      </c>
      <c r="AG770" s="388" t="str">
        <f t="shared" si="971"/>
        <v/>
      </c>
      <c r="AH770" s="393"/>
      <c r="AI770" s="421"/>
      <c r="AJ770" s="422"/>
    </row>
    <row r="771" spans="1:36" ht="66" x14ac:dyDescent="0.25">
      <c r="A771" s="960"/>
      <c r="B771" s="373"/>
      <c r="C771" s="220"/>
      <c r="D771" s="374"/>
      <c r="E771" s="375"/>
      <c r="F771" s="220"/>
      <c r="G771" s="376"/>
      <c r="H771" s="965"/>
      <c r="I771" s="967"/>
      <c r="J771" s="389" t="s">
        <v>1072</v>
      </c>
      <c r="K771" s="378">
        <v>25</v>
      </c>
      <c r="L771" s="380" t="s">
        <v>1202</v>
      </c>
      <c r="M771" s="379" t="s">
        <v>180</v>
      </c>
      <c r="N771" s="380" t="s">
        <v>317</v>
      </c>
      <c r="O771" s="381">
        <v>0.5</v>
      </c>
      <c r="P771" s="382">
        <v>42720</v>
      </c>
      <c r="Q771" s="382">
        <v>43434</v>
      </c>
      <c r="R771" s="383" t="str">
        <f t="shared" si="979"/>
        <v>CUMPLE</v>
      </c>
      <c r="S771" s="383">
        <f t="shared" si="980"/>
        <v>24</v>
      </c>
      <c r="T771" s="391">
        <v>10383727113</v>
      </c>
      <c r="U771" s="375">
        <f t="shared" si="981"/>
        <v>5191863556.5</v>
      </c>
      <c r="V771" s="392">
        <f t="shared" si="961"/>
        <v>7530.3878519990431</v>
      </c>
      <c r="W771" s="386">
        <f t="shared" si="982"/>
        <v>6645.6534038108548</v>
      </c>
      <c r="X771" s="375">
        <f t="shared" si="983"/>
        <v>6037748904.3506603</v>
      </c>
      <c r="Y771" s="379" t="s">
        <v>318</v>
      </c>
      <c r="Z771" s="379" t="str">
        <f t="shared" si="984"/>
        <v>CUMPLE</v>
      </c>
      <c r="AA771" s="383" t="str">
        <f t="shared" si="985"/>
        <v>CUMPLE</v>
      </c>
      <c r="AB771" s="387"/>
      <c r="AC771" s="967"/>
      <c r="AD771" s="969"/>
      <c r="AE771" s="383" t="str">
        <f t="shared" si="962"/>
        <v/>
      </c>
      <c r="AF771" s="388" t="str">
        <f t="shared" si="970"/>
        <v/>
      </c>
      <c r="AG771" s="388" t="str">
        <f t="shared" si="971"/>
        <v/>
      </c>
      <c r="AH771" s="393"/>
      <c r="AI771" s="421"/>
      <c r="AJ771" s="422"/>
    </row>
    <row r="772" spans="1:36" ht="71.25" customHeight="1" x14ac:dyDescent="0.25">
      <c r="A772" s="960"/>
      <c r="B772" s="373"/>
      <c r="C772" s="220"/>
      <c r="D772" s="374"/>
      <c r="E772" s="375"/>
      <c r="F772" s="220"/>
      <c r="G772" s="376"/>
      <c r="H772" s="965"/>
      <c r="I772" s="967"/>
      <c r="J772" s="389" t="s">
        <v>1060</v>
      </c>
      <c r="K772" s="380">
        <v>26</v>
      </c>
      <c r="L772" s="380" t="s">
        <v>1203</v>
      </c>
      <c r="M772" s="379" t="s">
        <v>180</v>
      </c>
      <c r="N772" s="380" t="s">
        <v>317</v>
      </c>
      <c r="O772" s="381">
        <v>1</v>
      </c>
      <c r="P772" s="382">
        <v>41913</v>
      </c>
      <c r="Q772" s="382">
        <v>42674</v>
      </c>
      <c r="R772" s="383" t="str">
        <f t="shared" si="979"/>
        <v>CUMPLE</v>
      </c>
      <c r="S772" s="383">
        <f t="shared" si="980"/>
        <v>25</v>
      </c>
      <c r="T772" s="391">
        <v>6145548191</v>
      </c>
      <c r="U772" s="375">
        <f t="shared" si="981"/>
        <v>6145548191</v>
      </c>
      <c r="V772" s="392">
        <f t="shared" si="961"/>
        <v>9976.5392711038967</v>
      </c>
      <c r="W772" s="386">
        <f t="shared" si="982"/>
        <v>8913.6320586550246</v>
      </c>
      <c r="X772" s="375">
        <f t="shared" si="983"/>
        <v>8098266479.7216148</v>
      </c>
      <c r="Y772" s="379" t="s">
        <v>318</v>
      </c>
      <c r="Z772" s="379" t="str">
        <f t="shared" si="984"/>
        <v>CUMPLE</v>
      </c>
      <c r="AA772" s="383" t="str">
        <f t="shared" si="985"/>
        <v>CUMPLE</v>
      </c>
      <c r="AB772" s="387"/>
      <c r="AC772" s="967"/>
      <c r="AD772" s="969"/>
      <c r="AE772" s="383" t="str">
        <f t="shared" si="962"/>
        <v/>
      </c>
      <c r="AF772" s="388" t="str">
        <f t="shared" si="970"/>
        <v/>
      </c>
      <c r="AG772" s="388" t="str">
        <f t="shared" si="971"/>
        <v/>
      </c>
      <c r="AH772" s="393"/>
      <c r="AI772" s="421"/>
      <c r="AJ772" s="422"/>
    </row>
    <row r="773" spans="1:36" ht="57.75" customHeight="1" x14ac:dyDescent="0.25">
      <c r="A773" s="960"/>
      <c r="B773" s="373"/>
      <c r="C773" s="220"/>
      <c r="D773" s="374"/>
      <c r="E773" s="375"/>
      <c r="F773" s="220"/>
      <c r="G773" s="376"/>
      <c r="H773" s="965"/>
      <c r="I773" s="967"/>
      <c r="J773" s="389" t="s">
        <v>1070</v>
      </c>
      <c r="K773" s="378">
        <v>27</v>
      </c>
      <c r="L773" s="380" t="s">
        <v>1204</v>
      </c>
      <c r="M773" s="379" t="s">
        <v>180</v>
      </c>
      <c r="N773" s="380" t="s">
        <v>317</v>
      </c>
      <c r="O773" s="381">
        <v>1</v>
      </c>
      <c r="P773" s="382">
        <v>42795</v>
      </c>
      <c r="Q773" s="382">
        <v>43100</v>
      </c>
      <c r="R773" s="383" t="str">
        <f t="shared" si="979"/>
        <v>CUMPLE</v>
      </c>
      <c r="S773" s="383">
        <f t="shared" si="980"/>
        <v>10</v>
      </c>
      <c r="T773" s="391">
        <v>5432721313</v>
      </c>
      <c r="U773" s="375">
        <f t="shared" si="981"/>
        <v>5432721313</v>
      </c>
      <c r="V773" s="392">
        <f t="shared" si="961"/>
        <v>7364.2349478187434</v>
      </c>
      <c r="W773" s="386">
        <f t="shared" si="982"/>
        <v>7364.2349478187434</v>
      </c>
      <c r="X773" s="375">
        <f t="shared" si="983"/>
        <v>6690598920.201972</v>
      </c>
      <c r="Y773" s="379" t="s">
        <v>318</v>
      </c>
      <c r="Z773" s="379" t="str">
        <f t="shared" si="984"/>
        <v>CUMPLE</v>
      </c>
      <c r="AA773" s="383" t="str">
        <f t="shared" si="985"/>
        <v>CUMPLE</v>
      </c>
      <c r="AB773" s="387"/>
      <c r="AC773" s="967"/>
      <c r="AD773" s="969"/>
      <c r="AE773" s="383" t="str">
        <f t="shared" si="962"/>
        <v/>
      </c>
      <c r="AF773" s="388" t="str">
        <f t="shared" si="970"/>
        <v/>
      </c>
      <c r="AG773" s="388" t="str">
        <f t="shared" si="971"/>
        <v/>
      </c>
      <c r="AH773" s="393"/>
      <c r="AI773" s="421"/>
      <c r="AJ773" s="422"/>
    </row>
    <row r="774" spans="1:36" ht="51.75" customHeight="1" x14ac:dyDescent="0.25">
      <c r="A774" s="960"/>
      <c r="B774" s="373"/>
      <c r="C774" s="220"/>
      <c r="D774" s="374"/>
      <c r="E774" s="375"/>
      <c r="F774" s="220"/>
      <c r="G774" s="376"/>
      <c r="H774" s="965"/>
      <c r="I774" s="967"/>
      <c r="J774" s="389" t="s">
        <v>1060</v>
      </c>
      <c r="K774" s="380">
        <v>28</v>
      </c>
      <c r="L774" s="380" t="s">
        <v>1205</v>
      </c>
      <c r="M774" s="379" t="s">
        <v>180</v>
      </c>
      <c r="N774" s="380" t="s">
        <v>317</v>
      </c>
      <c r="O774" s="381">
        <v>0.5</v>
      </c>
      <c r="P774" s="382">
        <v>42817</v>
      </c>
      <c r="Q774" s="382">
        <v>43192</v>
      </c>
      <c r="R774" s="383" t="str">
        <f t="shared" si="951"/>
        <v>CUMPLE</v>
      </c>
      <c r="S774" s="383">
        <f t="shared" si="960"/>
        <v>12</v>
      </c>
      <c r="T774" s="391">
        <v>8713227152</v>
      </c>
      <c r="U774" s="375">
        <f t="shared" si="953"/>
        <v>4356613576</v>
      </c>
      <c r="V774" s="392">
        <f t="shared" si="961"/>
        <v>5905.5350168153909</v>
      </c>
      <c r="W774" s="386">
        <f t="shared" si="955"/>
        <v>5576.5224808702042</v>
      </c>
      <c r="X774" s="375">
        <f t="shared" si="956"/>
        <v>5066415663.4550829</v>
      </c>
      <c r="Y774" s="379" t="s">
        <v>318</v>
      </c>
      <c r="Z774" s="379" t="str">
        <f t="shared" si="957"/>
        <v>CUMPLE</v>
      </c>
      <c r="AA774" s="383" t="str">
        <f t="shared" si="958"/>
        <v>CUMPLE</v>
      </c>
      <c r="AB774" s="387"/>
      <c r="AC774" s="967"/>
      <c r="AD774" s="969"/>
      <c r="AE774" s="383" t="str">
        <f t="shared" si="962"/>
        <v/>
      </c>
      <c r="AF774" s="388" t="str">
        <f t="shared" si="970"/>
        <v/>
      </c>
      <c r="AG774" s="388" t="str">
        <f t="shared" si="971"/>
        <v/>
      </c>
      <c r="AH774" s="393"/>
      <c r="AI774" s="421"/>
      <c r="AJ774" s="422"/>
    </row>
    <row r="775" spans="1:36" ht="49.5" x14ac:dyDescent="0.25">
      <c r="A775" s="960"/>
      <c r="B775" s="373"/>
      <c r="C775" s="220"/>
      <c r="D775" s="374"/>
      <c r="E775" s="375"/>
      <c r="F775" s="220"/>
      <c r="G775" s="376"/>
      <c r="H775" s="965"/>
      <c r="I775" s="967"/>
      <c r="J775" s="389" t="s">
        <v>1060</v>
      </c>
      <c r="K775" s="378">
        <v>29</v>
      </c>
      <c r="L775" s="380" t="s">
        <v>1206</v>
      </c>
      <c r="M775" s="379" t="s">
        <v>180</v>
      </c>
      <c r="N775" s="380" t="s">
        <v>317</v>
      </c>
      <c r="O775" s="381">
        <v>0.6</v>
      </c>
      <c r="P775" s="382">
        <v>42720</v>
      </c>
      <c r="Q775" s="382">
        <v>43434</v>
      </c>
      <c r="R775" s="383" t="str">
        <f t="shared" ref="R775" si="986">IF(Q775&lt;&gt;"",IF(P775&gt;0,IF(P775&gt;=$P$18,IF(Q775&lt;=$Q$18,"CUMPLE","NO CUMPLE"),"NO CUMPLE"),""),"")</f>
        <v>CUMPLE</v>
      </c>
      <c r="S775" s="383">
        <f t="shared" ref="S775" si="987">IF(P775&gt;0,ROUND(((YEAR(Q775)-YEAR($P775))*12)+(MONTH(Q775)-MONTH($P775))+((DAY(Q775)-DAY($P775)+1)/30),0),"")</f>
        <v>24</v>
      </c>
      <c r="T775" s="391">
        <v>2150531480</v>
      </c>
      <c r="U775" s="375">
        <f t="shared" ref="U775" si="988">IF(T775&gt;0,T775*O775,"")</f>
        <v>1290318888</v>
      </c>
      <c r="V775" s="392">
        <f t="shared" si="961"/>
        <v>1871.5055920981065</v>
      </c>
      <c r="W775" s="386">
        <f t="shared" ref="W775" si="989">IF(R775="CUMPLE",IFERROR(U775/VLOOKUP(YEAR(Q775),$AQ$3:$AR$13,2,FALSE),""),"")</f>
        <v>1651.6250892809142</v>
      </c>
      <c r="X775" s="375">
        <f t="shared" ref="X775" si="990">IFERROR(W775*$AR$13,"")</f>
        <v>1500544335.8640318</v>
      </c>
      <c r="Y775" s="379" t="s">
        <v>318</v>
      </c>
      <c r="Z775" s="379" t="str">
        <f t="shared" ref="Z775" si="991">IF(T775&gt;0,IF(X775&gt;=$Z$18,"CUMPLE","NO CUMPLE"),"")</f>
        <v>NO CUMPLE</v>
      </c>
      <c r="AA775" s="383" t="str">
        <f t="shared" ref="AA775" si="992">IF(N775&gt;0,IF(N775="CUMPLE",IF(R775="CUMPLE",IF(Y775="INCLUIDA",IF(Z775="CUMPLE","CUMPLE","NO CUMPLE"),"NO CUMPLE"),"NO CUMPLE"),"NO CUMPLE"),"")</f>
        <v>NO CUMPLE</v>
      </c>
      <c r="AB775" s="387"/>
      <c r="AC775" s="967"/>
      <c r="AD775" s="969"/>
      <c r="AE775" s="383" t="str">
        <f t="shared" si="962"/>
        <v/>
      </c>
      <c r="AF775" s="388" t="str">
        <f t="shared" si="970"/>
        <v/>
      </c>
      <c r="AG775" s="388" t="str">
        <f t="shared" si="971"/>
        <v/>
      </c>
      <c r="AH775" s="393"/>
      <c r="AI775" s="421"/>
      <c r="AJ775" s="422"/>
    </row>
    <row r="776" spans="1:36" ht="50.25" customHeight="1" x14ac:dyDescent="0.25">
      <c r="A776" s="960"/>
      <c r="B776" s="373"/>
      <c r="C776" s="220"/>
      <c r="D776" s="374"/>
      <c r="E776" s="375"/>
      <c r="F776" s="220"/>
      <c r="G776" s="376"/>
      <c r="H776" s="965"/>
      <c r="I776" s="967"/>
      <c r="J776" s="389" t="s">
        <v>1207</v>
      </c>
      <c r="K776" s="380">
        <v>30</v>
      </c>
      <c r="L776" s="380" t="s">
        <v>1208</v>
      </c>
      <c r="M776" s="379" t="s">
        <v>180</v>
      </c>
      <c r="N776" s="380" t="s">
        <v>317</v>
      </c>
      <c r="O776" s="381">
        <v>0.5</v>
      </c>
      <c r="P776" s="382">
        <v>43070</v>
      </c>
      <c r="Q776" s="382">
        <v>43434</v>
      </c>
      <c r="R776" s="383" t="str">
        <f t="shared" ref="R776" si="993">IF(Q776&lt;&gt;"",IF(P776&gt;0,IF(P776&gt;=$P$18,IF(Q776&lt;=$Q$18,"CUMPLE","NO CUMPLE"),"NO CUMPLE"),""),"")</f>
        <v>CUMPLE</v>
      </c>
      <c r="S776" s="383">
        <f t="shared" ref="S776" si="994">IF(P776&gt;0,ROUND(((YEAR(Q776)-YEAR($P776))*12)+(MONTH(Q776)-MONTH($P776))+((DAY(Q776)-DAY($P776)+1)/30),0),"")</f>
        <v>12</v>
      </c>
      <c r="T776" s="391">
        <v>7088994750</v>
      </c>
      <c r="U776" s="375">
        <f t="shared" ref="U776" si="995">IF(T776&gt;0,T776*O776,"")</f>
        <v>3544497375</v>
      </c>
      <c r="V776" s="392">
        <f t="shared" si="961"/>
        <v>4804.6844182796385</v>
      </c>
      <c r="W776" s="386">
        <f t="shared" ref="W776" si="996">IF(R776="CUMPLE",IFERROR(U776/VLOOKUP(YEAR(Q776),$AQ$3:$AR$13,2,FALSE),""),"")</f>
        <v>4537.0030989117331</v>
      </c>
      <c r="X776" s="375">
        <f t="shared" ref="X776" si="997">IFERROR(W776*$AR$13,"")</f>
        <v>4121985277.4418812</v>
      </c>
      <c r="Y776" s="379" t="s">
        <v>318</v>
      </c>
      <c r="Z776" s="379" t="str">
        <f t="shared" ref="Z776" si="998">IF(T776&gt;0,IF(X776&gt;=$Z$18,"CUMPLE","NO CUMPLE"),"")</f>
        <v>CUMPLE</v>
      </c>
      <c r="AA776" s="383" t="str">
        <f t="shared" ref="AA776" si="999">IF(N776&gt;0,IF(N776="CUMPLE",IF(R776="CUMPLE",IF(Y776="INCLUIDA",IF(Z776="CUMPLE","CUMPLE","NO CUMPLE"),"NO CUMPLE"),"NO CUMPLE"),"NO CUMPLE"),"")</f>
        <v>CUMPLE</v>
      </c>
      <c r="AB776" s="387"/>
      <c r="AC776" s="967"/>
      <c r="AD776" s="969"/>
      <c r="AE776" s="383" t="str">
        <f t="shared" si="962"/>
        <v/>
      </c>
      <c r="AF776" s="388" t="str">
        <f t="shared" si="970"/>
        <v/>
      </c>
      <c r="AG776" s="388" t="str">
        <f t="shared" si="971"/>
        <v/>
      </c>
      <c r="AH776" s="393"/>
      <c r="AI776" s="421"/>
      <c r="AJ776" s="422"/>
    </row>
    <row r="777" spans="1:36" ht="55.5" customHeight="1" x14ac:dyDescent="0.25">
      <c r="A777" s="961"/>
      <c r="B777" s="373"/>
      <c r="C777" s="220"/>
      <c r="D777" s="374"/>
      <c r="E777" s="375"/>
      <c r="F777" s="220"/>
      <c r="G777" s="376"/>
      <c r="H777" s="980"/>
      <c r="I777" s="981"/>
      <c r="J777" s="389" t="s">
        <v>1072</v>
      </c>
      <c r="K777" s="378">
        <v>31</v>
      </c>
      <c r="L777" s="380" t="s">
        <v>1209</v>
      </c>
      <c r="M777" s="379" t="s">
        <v>180</v>
      </c>
      <c r="N777" s="380" t="s">
        <v>317</v>
      </c>
      <c r="O777" s="381">
        <v>0.5</v>
      </c>
      <c r="P777" s="382">
        <v>43252</v>
      </c>
      <c r="Q777" s="382">
        <v>43616</v>
      </c>
      <c r="R777" s="383" t="str">
        <f t="shared" si="951"/>
        <v>CUMPLE</v>
      </c>
      <c r="S777" s="383">
        <f t="shared" si="960"/>
        <v>12</v>
      </c>
      <c r="T777" s="409">
        <v>5762984522</v>
      </c>
      <c r="U777" s="375">
        <f>IF(T777&gt;0,T777*O777,"")</f>
        <v>2881492261</v>
      </c>
      <c r="V777" s="392">
        <f t="shared" si="961"/>
        <v>3688.3478627621148</v>
      </c>
      <c r="W777" s="386">
        <f t="shared" si="955"/>
        <v>3479.5756403692235</v>
      </c>
      <c r="X777" s="375">
        <f t="shared" si="956"/>
        <v>3161284938.2420893</v>
      </c>
      <c r="Y777" s="379" t="s">
        <v>318</v>
      </c>
      <c r="Z777" s="379" t="str">
        <f t="shared" si="957"/>
        <v>CUMPLE</v>
      </c>
      <c r="AA777" s="383" t="str">
        <f t="shared" si="958"/>
        <v>CUMPLE</v>
      </c>
      <c r="AB777" s="387"/>
      <c r="AC777" s="981"/>
      <c r="AD777" s="982"/>
      <c r="AE777" s="383" t="str">
        <f t="shared" si="962"/>
        <v/>
      </c>
      <c r="AF777" s="388" t="str">
        <f t="shared" si="970"/>
        <v/>
      </c>
      <c r="AG777" s="388" t="str">
        <f t="shared" si="971"/>
        <v/>
      </c>
      <c r="AH777" s="393"/>
      <c r="AI777" s="421"/>
      <c r="AJ777" s="422"/>
    </row>
    <row r="778" spans="1:36" x14ac:dyDescent="0.25">
      <c r="A778" s="69">
        <v>36</v>
      </c>
      <c r="B778" s="394"/>
      <c r="C778" s="222"/>
      <c r="D778" s="395" t="s">
        <v>270</v>
      </c>
      <c r="E778" s="396">
        <f t="shared" ref="E778" si="1000">SUM(E747:E758)</f>
        <v>249971313149</v>
      </c>
      <c r="F778" s="394"/>
      <c r="G778" s="397">
        <f t="shared" ref="G778" si="1001">IF((SUM(G747:G758))&gt;1,"ERROR &gt; 100%",SUM(G747:G758))</f>
        <v>1</v>
      </c>
      <c r="H778" s="396">
        <f t="shared" ref="H778:I778" si="1002">SUM(H747:H758)</f>
        <v>249971313149</v>
      </c>
      <c r="I778" s="398">
        <f t="shared" si="1002"/>
        <v>275139.4160970627</v>
      </c>
      <c r="J778" s="399"/>
      <c r="K778" s="399"/>
      <c r="L778" s="399"/>
      <c r="M778" s="400"/>
      <c r="N778" s="400"/>
      <c r="O778" s="400"/>
      <c r="P778" s="400"/>
      <c r="Q778" s="400"/>
      <c r="R778" s="394">
        <f t="shared" ref="R778" si="1003">COUNTIF(R747:R758,"NO CUMPLE")</f>
        <v>0</v>
      </c>
      <c r="S778" s="400">
        <f t="shared" ref="S778:X778" si="1004">SUM(S747:S758)</f>
        <v>202</v>
      </c>
      <c r="T778" s="401"/>
      <c r="U778" s="396">
        <f t="shared" si="1004"/>
        <v>136789490745.2746</v>
      </c>
      <c r="V778" s="402">
        <f t="shared" si="1004"/>
        <v>159116.76706564642</v>
      </c>
      <c r="W778" s="403">
        <f t="shared" si="1004"/>
        <v>162968.00548348189</v>
      </c>
      <c r="X778" s="401">
        <f t="shared" si="1004"/>
        <v>148060670149.88586</v>
      </c>
      <c r="Y778" s="400"/>
      <c r="Z778" s="400"/>
      <c r="AA778" s="394"/>
      <c r="AB778" s="400"/>
      <c r="AC778" s="394"/>
      <c r="AD778" s="394">
        <f t="shared" ref="AD778" si="1005">COUNTIF(AD747:AD758,"NO CUMPLE")</f>
        <v>0</v>
      </c>
      <c r="AE778" s="394"/>
      <c r="AF778" s="394"/>
      <c r="AG778" s="394"/>
      <c r="AH778" s="400"/>
      <c r="AI778" s="400"/>
      <c r="AJ778" s="404"/>
    </row>
    <row r="779" spans="1:36" ht="99" x14ac:dyDescent="0.25">
      <c r="A779" s="962">
        <f t="shared" ref="A779" si="1006">A793</f>
        <v>37</v>
      </c>
      <c r="B779" s="373">
        <v>1</v>
      </c>
      <c r="C779" s="220" t="str">
        <f>IF(Proponentes!H470="X",Proponentes!$B$470,"")</f>
        <v/>
      </c>
      <c r="D779" s="374" t="str">
        <f t="shared" si="949"/>
        <v/>
      </c>
      <c r="E779" s="375" t="str">
        <f>IF(D779="","",$AO$3)</f>
        <v/>
      </c>
      <c r="F779" s="220" t="str">
        <f>IF(Proponentes!D470&gt;0,Proponentes!D470,"")</f>
        <v xml:space="preserve">SEGURIDAD PRIVADA Y VIGILANCIA P OLIMPO  SEGURIDAD LTDA Y VIGILANCIA </v>
      </c>
      <c r="G779" s="376">
        <f>IF(Proponentes!F470&gt;0,Proponentes!F470,"")</f>
        <v>0.23</v>
      </c>
      <c r="H779" s="964">
        <f t="shared" ref="H779" si="1007">SUM(E779:E792)</f>
        <v>57418665170</v>
      </c>
      <c r="I779" s="966">
        <f>IF($F779&gt;0,(G793*H779)/$AR$13,"")</f>
        <v>63199.804045233708</v>
      </c>
      <c r="J779" s="377" t="s">
        <v>358</v>
      </c>
      <c r="K779" s="378">
        <v>1</v>
      </c>
      <c r="L779" s="378" t="s">
        <v>1210</v>
      </c>
      <c r="M779" s="379" t="s">
        <v>187</v>
      </c>
      <c r="N779" s="380" t="s">
        <v>317</v>
      </c>
      <c r="O779" s="381">
        <v>1</v>
      </c>
      <c r="P779" s="382">
        <v>40735</v>
      </c>
      <c r="Q779" s="382">
        <v>42349</v>
      </c>
      <c r="R779" s="383" t="str">
        <f t="shared" si="951"/>
        <v>CUMPLE</v>
      </c>
      <c r="S779" s="379">
        <f t="shared" ref="S779:S786" si="1008">IF(P779&gt;0,ROUND(((YEAR(Q779)-YEAR($P779))*12)+(MONTH(Q779)-MONTH($P779))+((DAY(Q779)-DAY($P779)+1)/30),0),"")</f>
        <v>53</v>
      </c>
      <c r="T779" s="384">
        <v>3846033665</v>
      </c>
      <c r="U779" s="375">
        <f t="shared" ref="U779:U792" si="1009">IF(T779&gt;0,T779*O779,"")</f>
        <v>3846033665</v>
      </c>
      <c r="V779" s="385">
        <f t="shared" ref="V779:V786" si="1010">IFERROR(U779/VLOOKUP(YEAR(P779),$AQ$2:$AR$11,2,FALSE),"")</f>
        <v>7180.7947442120985</v>
      </c>
      <c r="W779" s="386">
        <f t="shared" ref="W779:W789" si="1011">IF(R779="CUMPLE",IFERROR(U779/VLOOKUP(YEAR(Q779),$AQ$3:$AR$13,2,FALSE),""),"")</f>
        <v>5968.8580197097854</v>
      </c>
      <c r="X779" s="375">
        <f t="shared" ref="X779:X792" si="1012">IFERROR(W779*$AR$13,"")</f>
        <v>5422862701.2148523</v>
      </c>
      <c r="Y779" s="379" t="s">
        <v>318</v>
      </c>
      <c r="Z779" s="379" t="str">
        <f t="shared" ref="Z779:Z792" si="1013">IF(T779&gt;0,IF(X779&gt;=$Z$18,"CUMPLE","NO CUMPLE"),"")</f>
        <v>CUMPLE</v>
      </c>
      <c r="AA779" s="383" t="str">
        <f t="shared" ref="AA779:AA792" si="1014">IF(N779&gt;0,IF(N779="CUMPLE",IF(R779="CUMPLE",IF(Y779="INCLUIDA",IF(Z779="CUMPLE","CUMPLE","NO CUMPLE"),"NO CUMPLE"),"NO CUMPLE"),"NO CUMPLE"),"")</f>
        <v>CUMPLE</v>
      </c>
      <c r="AB779" s="379"/>
      <c r="AC779" s="966">
        <f>IF(F779&gt;0,SUMIFS(W779:W792,AA779:AA792,"CUMPLE"),"")</f>
        <v>70418.204693721709</v>
      </c>
      <c r="AD779" s="968" t="str">
        <f>IF($F779&gt;0,IF(AC779&lt;I779,"NO CUMPLE","CUMPLE"),"")</f>
        <v>CUMPLE</v>
      </c>
      <c r="AE779" s="383" t="str">
        <f t="shared" ref="AE779:AE785" si="1015">IF(F779&lt;&gt;"",F779,"")</f>
        <v xml:space="preserve">SEGURIDAD PRIVADA Y VIGILANCIA P OLIMPO  SEGURIDAD LTDA Y VIGILANCIA </v>
      </c>
      <c r="AF779" s="388">
        <f>IF(AE779&lt;&gt;"",(SUMIFS($X779:$X792,$M779:$M792,F779,AA779:AA792,"CUMPLE")),"")</f>
        <v>13968963076.52964</v>
      </c>
      <c r="AG779" s="388" t="str">
        <f>IF(AF779&lt;&gt;"",IF(G779&gt;0,(IF(AF779&gt;=($G779*$H779),"CUMPLE","NO CUMPLE")),""),"")</f>
        <v>CUMPLE</v>
      </c>
      <c r="AH779" s="379"/>
      <c r="AI779" s="972" t="str">
        <f>IF(AC779&gt;I779,IF((COUNTIF(AG779:AG789,"NO CUMPLE"))&lt;1,"HABILITADO","RECHAZADO"),"RECHAZADO")</f>
        <v>HABILITADO</v>
      </c>
      <c r="AJ779" s="970"/>
    </row>
    <row r="780" spans="1:36" ht="66" x14ac:dyDescent="0.25">
      <c r="A780" s="963"/>
      <c r="B780" s="373">
        <v>2</v>
      </c>
      <c r="C780" s="220" t="str">
        <f>IF(Proponentes!H471="X",Proponentes!$B$470,"")</f>
        <v/>
      </c>
      <c r="D780" s="374" t="str">
        <f t="shared" si="949"/>
        <v/>
      </c>
      <c r="E780" s="375" t="str">
        <f>IF(D780="","",$AO$4)</f>
        <v/>
      </c>
      <c r="F780" s="220" t="str">
        <f>IF(Proponentes!D471&gt;0,Proponentes!D471,"")</f>
        <v>COLOMBIANA DE VIGILANCIA TECNICA COVITEC LTDA</v>
      </c>
      <c r="G780" s="376">
        <f>IF(Proponentes!F471&gt;0,Proponentes!F471,"")</f>
        <v>0.22</v>
      </c>
      <c r="H780" s="965"/>
      <c r="I780" s="967"/>
      <c r="J780" s="389" t="s">
        <v>341</v>
      </c>
      <c r="K780" s="380">
        <v>2</v>
      </c>
      <c r="L780" s="378" t="s">
        <v>1211</v>
      </c>
      <c r="M780" s="379" t="s">
        <v>187</v>
      </c>
      <c r="N780" s="380" t="s">
        <v>317</v>
      </c>
      <c r="O780" s="381">
        <v>1</v>
      </c>
      <c r="P780" s="382">
        <v>41974</v>
      </c>
      <c r="Q780" s="382">
        <v>44089</v>
      </c>
      <c r="R780" s="383" t="str">
        <f t="shared" si="951"/>
        <v>CUMPLE</v>
      </c>
      <c r="S780" s="379">
        <f t="shared" si="1008"/>
        <v>70</v>
      </c>
      <c r="T780" s="384">
        <v>2058676115</v>
      </c>
      <c r="U780" s="375">
        <f t="shared" si="1009"/>
        <v>2058676115</v>
      </c>
      <c r="V780" s="385">
        <f t="shared" si="1010"/>
        <v>3342.0066801948051</v>
      </c>
      <c r="W780" s="386">
        <f t="shared" si="1011"/>
        <v>2345.2598305086676</v>
      </c>
      <c r="X780" s="375">
        <f t="shared" si="1012"/>
        <v>2130729532.7727177</v>
      </c>
      <c r="Y780" s="379" t="s">
        <v>318</v>
      </c>
      <c r="Z780" s="379" t="str">
        <f t="shared" si="1013"/>
        <v>CUMPLE</v>
      </c>
      <c r="AA780" s="383" t="str">
        <f t="shared" si="1014"/>
        <v>CUMPLE</v>
      </c>
      <c r="AB780" s="387"/>
      <c r="AC780" s="967"/>
      <c r="AD780" s="969"/>
      <c r="AE780" s="383" t="str">
        <f t="shared" si="1015"/>
        <v>COLOMBIANA DE VIGILANCIA TECNICA COVITEC LTDA</v>
      </c>
      <c r="AF780" s="388">
        <f>IF(AE780&lt;&gt;"",(SUMIFS($X779:$X792,$M779:$M792,F780,AA779:AA792,"CUMPLE")),"")</f>
        <v>12825801484.774904</v>
      </c>
      <c r="AG780" s="388" t="str">
        <f>IF(AF780&lt;&gt;"",IF(G780&gt;0,(IF(AF780&gt;=($G780*$H779),"CUMPLE","NO CUMPLE")),""),"")</f>
        <v>CUMPLE</v>
      </c>
      <c r="AH780" s="387"/>
      <c r="AI780" s="973"/>
      <c r="AJ780" s="971"/>
    </row>
    <row r="781" spans="1:36" ht="49.5" x14ac:dyDescent="0.25">
      <c r="A781" s="963"/>
      <c r="B781" s="373">
        <v>3</v>
      </c>
      <c r="C781" s="220" t="str">
        <f>IF(Proponentes!H472="X",Proponentes!$B$470,"")</f>
        <v>UNION TEMPORAL COL-CX-2021</v>
      </c>
      <c r="D781" s="374" t="str">
        <f t="shared" si="949"/>
        <v>UNION TEMPORAL COL-CX-2021</v>
      </c>
      <c r="E781" s="375">
        <f>IF(D781="","",$AO$5)</f>
        <v>22660325900</v>
      </c>
      <c r="F781" s="220" t="str">
        <f>IF(Proponentes!D472&gt;0,Proponentes!D472,"")</f>
        <v xml:space="preserve">SEGURIDAD ELECTRONICA CAXAR LTDA </v>
      </c>
      <c r="G781" s="376">
        <f>IF(Proponentes!F472&gt;0,Proponentes!F472,"")</f>
        <v>0.55000000000000004</v>
      </c>
      <c r="H781" s="965"/>
      <c r="I781" s="967"/>
      <c r="J781" s="389" t="s">
        <v>1042</v>
      </c>
      <c r="K781" s="380">
        <v>3</v>
      </c>
      <c r="L781" s="380" t="s">
        <v>1212</v>
      </c>
      <c r="M781" s="379" t="s">
        <v>187</v>
      </c>
      <c r="N781" s="380" t="s">
        <v>317</v>
      </c>
      <c r="O781" s="381">
        <v>1</v>
      </c>
      <c r="P781" s="382">
        <v>43132</v>
      </c>
      <c r="Q781" s="382">
        <v>44196</v>
      </c>
      <c r="R781" s="383" t="str">
        <f t="shared" si="951"/>
        <v>CUMPLE</v>
      </c>
      <c r="S781" s="379">
        <f t="shared" si="1008"/>
        <v>35</v>
      </c>
      <c r="T781" s="384">
        <v>14980159217</v>
      </c>
      <c r="U781" s="375">
        <f t="shared" si="1009"/>
        <v>14980159217</v>
      </c>
      <c r="V781" s="385">
        <f t="shared" si="1010"/>
        <v>19174.800147713511</v>
      </c>
      <c r="W781" s="386">
        <f t="shared" si="1011"/>
        <v>17065.513807767802</v>
      </c>
      <c r="X781" s="375">
        <f t="shared" si="1012"/>
        <v>15504462997.716049</v>
      </c>
      <c r="Y781" s="379" t="s">
        <v>318</v>
      </c>
      <c r="Z781" s="379" t="str">
        <f t="shared" si="1013"/>
        <v>CUMPLE</v>
      </c>
      <c r="AA781" s="383" t="str">
        <f t="shared" si="1014"/>
        <v>CUMPLE</v>
      </c>
      <c r="AB781" s="387"/>
      <c r="AC781" s="967"/>
      <c r="AD781" s="969"/>
      <c r="AE781" s="383" t="str">
        <f t="shared" si="1015"/>
        <v xml:space="preserve">SEGURIDAD ELECTRONICA CAXAR LTDA </v>
      </c>
      <c r="AF781" s="388">
        <f>IF(AE781&lt;&gt;"",(SUMIFS($X779:$X792,$M779:$M792,F781,AA779:AA792,"CUMPLE")),"")</f>
        <v>37182005276.263672</v>
      </c>
      <c r="AG781" s="388" t="str">
        <f>IF(AF781&lt;&gt;"",IF(G781&gt;0,(IF(AF781&gt;=($G781*$H779),"CUMPLE","NO CUMPLE")),""),"")</f>
        <v>CUMPLE</v>
      </c>
      <c r="AH781" s="387"/>
      <c r="AI781" s="973"/>
      <c r="AJ781" s="971"/>
    </row>
    <row r="782" spans="1:36" ht="49.5" x14ac:dyDescent="0.25">
      <c r="A782" s="963"/>
      <c r="B782" s="373">
        <v>4</v>
      </c>
      <c r="C782" s="220" t="str">
        <f>IF(Proponentes!H473="X",Proponentes!$B$470,"")</f>
        <v/>
      </c>
      <c r="D782" s="374" t="str">
        <f t="shared" si="949"/>
        <v/>
      </c>
      <c r="E782" s="375" t="str">
        <f>IF(D782="","",$AO$6)</f>
        <v/>
      </c>
      <c r="F782" s="220" t="str">
        <f>IF(Proponentes!D473&gt;0,Proponentes!D473,"")</f>
        <v/>
      </c>
      <c r="G782" s="376" t="str">
        <f>IF(Proponentes!F473&gt;0,Proponentes!F473,"")</f>
        <v/>
      </c>
      <c r="H782" s="965"/>
      <c r="I782" s="967"/>
      <c r="J782" s="389" t="s">
        <v>494</v>
      </c>
      <c r="K782" s="378">
        <v>4</v>
      </c>
      <c r="L782" s="380" t="s">
        <v>1213</v>
      </c>
      <c r="M782" s="379" t="s">
        <v>187</v>
      </c>
      <c r="N782" s="380" t="s">
        <v>317</v>
      </c>
      <c r="O782" s="381">
        <v>1</v>
      </c>
      <c r="P782" s="382">
        <v>42064</v>
      </c>
      <c r="Q782" s="382">
        <v>43100</v>
      </c>
      <c r="R782" s="383" t="str">
        <f t="shared" si="951"/>
        <v>CUMPLE</v>
      </c>
      <c r="S782" s="379">
        <f t="shared" si="1008"/>
        <v>34</v>
      </c>
      <c r="T782" s="384">
        <v>1673121717</v>
      </c>
      <c r="U782" s="375">
        <f t="shared" si="1009"/>
        <v>1673121717</v>
      </c>
      <c r="V782" s="385">
        <f t="shared" si="1010"/>
        <v>2596.6038907426087</v>
      </c>
      <c r="W782" s="386">
        <f t="shared" si="1011"/>
        <v>2267.9722942537587</v>
      </c>
      <c r="X782" s="375">
        <f t="shared" si="1012"/>
        <v>2060511796.6091905</v>
      </c>
      <c r="Y782" s="379" t="s">
        <v>318</v>
      </c>
      <c r="Z782" s="379" t="str">
        <f t="shared" si="1013"/>
        <v>CUMPLE</v>
      </c>
      <c r="AA782" s="383" t="str">
        <f t="shared" si="1014"/>
        <v>CUMPLE</v>
      </c>
      <c r="AB782" s="387"/>
      <c r="AC782" s="967"/>
      <c r="AD782" s="969"/>
      <c r="AE782" s="383" t="str">
        <f t="shared" si="1015"/>
        <v/>
      </c>
      <c r="AF782" s="388" t="str">
        <f>IF(AE782&lt;&gt;"",(SUMIFS($X779:$X789,$M779:$M789,F782,AA779:AA789,"CUMPLE")),"")</f>
        <v/>
      </c>
      <c r="AG782" s="388" t="str">
        <f>IF(AF782&lt;&gt;"",IF(G782&gt;0,(IF(AF782&gt;=($G782*$H779),"CUMPLE","NO CUMPLE")),""),"")</f>
        <v/>
      </c>
      <c r="AH782" s="387"/>
      <c r="AI782" s="973"/>
      <c r="AJ782" s="971"/>
    </row>
    <row r="783" spans="1:36" ht="49.5" x14ac:dyDescent="0.25">
      <c r="A783" s="963"/>
      <c r="B783" s="373">
        <v>5</v>
      </c>
      <c r="C783" s="220" t="str">
        <f>IF(Proponentes!H474="X",Proponentes!$B$470,"")</f>
        <v/>
      </c>
      <c r="D783" s="374" t="str">
        <f t="shared" si="949"/>
        <v/>
      </c>
      <c r="E783" s="375" t="str">
        <f>IF(D783="","",$AO$7)</f>
        <v/>
      </c>
      <c r="F783" s="220" t="str">
        <f>IF(Proponentes!D474&gt;0,Proponentes!D474,"")</f>
        <v/>
      </c>
      <c r="G783" s="376" t="str">
        <f>IF(Proponentes!F474&gt;0,Proponentes!F474,"")</f>
        <v/>
      </c>
      <c r="H783" s="965"/>
      <c r="I783" s="967"/>
      <c r="J783" s="389" t="s">
        <v>372</v>
      </c>
      <c r="K783" s="380">
        <v>5</v>
      </c>
      <c r="L783" s="380" t="s">
        <v>1214</v>
      </c>
      <c r="M783" s="379" t="s">
        <v>187</v>
      </c>
      <c r="N783" s="380" t="s">
        <v>317</v>
      </c>
      <c r="O783" s="381">
        <v>1</v>
      </c>
      <c r="P783" s="382">
        <v>40909</v>
      </c>
      <c r="Q783" s="382">
        <v>42735</v>
      </c>
      <c r="R783" s="383" t="str">
        <f t="shared" si="951"/>
        <v>CUMPLE</v>
      </c>
      <c r="S783" s="379">
        <f t="shared" si="1008"/>
        <v>60</v>
      </c>
      <c r="T783" s="384">
        <v>4040855421</v>
      </c>
      <c r="U783" s="375">
        <f t="shared" si="1009"/>
        <v>4040855421</v>
      </c>
      <c r="V783" s="385">
        <f t="shared" si="1010"/>
        <v>7130.5018898888302</v>
      </c>
      <c r="W783" s="386">
        <f t="shared" si="1011"/>
        <v>5860.9414987200034</v>
      </c>
      <c r="X783" s="375">
        <f t="shared" si="1012"/>
        <v>5324817736.0660896</v>
      </c>
      <c r="Y783" s="379" t="s">
        <v>318</v>
      </c>
      <c r="Z783" s="379" t="str">
        <f t="shared" si="1013"/>
        <v>CUMPLE</v>
      </c>
      <c r="AA783" s="383" t="str">
        <f t="shared" si="1014"/>
        <v>CUMPLE</v>
      </c>
      <c r="AB783" s="387"/>
      <c r="AC783" s="967"/>
      <c r="AD783" s="969"/>
      <c r="AE783" s="383" t="str">
        <f t="shared" si="1015"/>
        <v/>
      </c>
      <c r="AF783" s="388" t="str">
        <f>IF(AE783&lt;&gt;"",(SUMIFS($X783:$X793,$M783:$M793,F783,AA783:AA793,"CUMPLE")),"")</f>
        <v/>
      </c>
      <c r="AG783" s="388" t="str">
        <f>IF(AF783&lt;&gt;"",IF(G783&gt;0,(IF(AF783&gt;=($G783*$H779),"CUMPLE","NO CUMPLE")),""),"")</f>
        <v/>
      </c>
      <c r="AH783" s="387"/>
      <c r="AI783" s="973"/>
      <c r="AJ783" s="971"/>
    </row>
    <row r="784" spans="1:36" ht="49.5" x14ac:dyDescent="0.25">
      <c r="A784" s="963"/>
      <c r="B784" s="373">
        <v>6</v>
      </c>
      <c r="C784" s="220" t="str">
        <f>IF(Proponentes!H475="X",Proponentes!$B$470,"")</f>
        <v>UNION TEMPORAL COL-CX-2021</v>
      </c>
      <c r="D784" s="374" t="str">
        <f t="shared" si="949"/>
        <v>UNION TEMPORAL COL-CX-2021</v>
      </c>
      <c r="E784" s="375">
        <f t="shared" ref="E784:E789" si="1016">IF(D784="","",$AO$8)</f>
        <v>26104086008</v>
      </c>
      <c r="F784" s="220" t="str">
        <f>IF(Proponentes!D475&gt;0,Proponentes!D475,"")</f>
        <v/>
      </c>
      <c r="G784" s="376" t="str">
        <f>IF(Proponentes!F475&gt;0,Proponentes!F475,"")</f>
        <v/>
      </c>
      <c r="H784" s="965"/>
      <c r="I784" s="967"/>
      <c r="J784" s="389" t="s">
        <v>374</v>
      </c>
      <c r="K784" s="380">
        <v>6</v>
      </c>
      <c r="L784" s="380" t="s">
        <v>1215</v>
      </c>
      <c r="M784" s="379" t="s">
        <v>187</v>
      </c>
      <c r="N784" s="380" t="s">
        <v>317</v>
      </c>
      <c r="O784" s="381">
        <v>1</v>
      </c>
      <c r="P784" s="382">
        <v>41699</v>
      </c>
      <c r="Q784" s="382">
        <v>42856</v>
      </c>
      <c r="R784" s="383" t="str">
        <f t="shared" si="951"/>
        <v>CUMPLE</v>
      </c>
      <c r="S784" s="379">
        <f t="shared" si="1008"/>
        <v>38</v>
      </c>
      <c r="T784" s="384">
        <v>2965313245</v>
      </c>
      <c r="U784" s="375">
        <f t="shared" si="1009"/>
        <v>2965313245</v>
      </c>
      <c r="V784" s="385">
        <f t="shared" si="1010"/>
        <v>4813.8202029220784</v>
      </c>
      <c r="W784" s="386">
        <f t="shared" si="1011"/>
        <v>4019.5810114176575</v>
      </c>
      <c r="X784" s="375">
        <f t="shared" si="1012"/>
        <v>3651893857.9792385</v>
      </c>
      <c r="Y784" s="379" t="s">
        <v>318</v>
      </c>
      <c r="Z784" s="379" t="str">
        <f t="shared" si="1013"/>
        <v>CUMPLE</v>
      </c>
      <c r="AA784" s="383" t="str">
        <f t="shared" si="1014"/>
        <v>CUMPLE</v>
      </c>
      <c r="AB784" s="387"/>
      <c r="AC784" s="967"/>
      <c r="AD784" s="969"/>
      <c r="AE784" s="383" t="str">
        <f t="shared" si="1015"/>
        <v/>
      </c>
      <c r="AF784" s="388" t="str">
        <f>IF(AE784&lt;&gt;"",(SUMIFS($X784:$X793,$M784:$M793,F784,AA784:AA793,"CUMPLE")),"")</f>
        <v/>
      </c>
      <c r="AG784" s="388" t="str">
        <f>IF(AF784&lt;&gt;"",IF(G784&gt;0,(IF(AF784&gt;=($G784*$H779),"CUMPLE","NO CUMPLE")),""),"")</f>
        <v/>
      </c>
      <c r="AH784" s="387"/>
      <c r="AI784" s="973"/>
      <c r="AJ784" s="971"/>
    </row>
    <row r="785" spans="1:44" ht="49.5" x14ac:dyDescent="0.25">
      <c r="A785" s="963"/>
      <c r="B785" s="373">
        <v>7</v>
      </c>
      <c r="C785" s="220" t="str">
        <f>IF(Proponentes!H476="X",Proponentes!$B$470,"")</f>
        <v/>
      </c>
      <c r="D785" s="374" t="str">
        <f t="shared" si="949"/>
        <v/>
      </c>
      <c r="E785" s="375" t="str">
        <f t="shared" si="1016"/>
        <v/>
      </c>
      <c r="F785" s="220" t="str">
        <f>IF(Proponentes!D476&gt;0,Proponentes!D476,"")</f>
        <v/>
      </c>
      <c r="G785" s="376" t="str">
        <f>IF(Proponentes!F476&gt;0,Proponentes!F476,"")</f>
        <v/>
      </c>
      <c r="H785" s="965"/>
      <c r="I785" s="967"/>
      <c r="J785" s="389" t="s">
        <v>376</v>
      </c>
      <c r="K785" s="378">
        <v>7</v>
      </c>
      <c r="L785" s="380" t="s">
        <v>1216</v>
      </c>
      <c r="M785" s="379" t="s">
        <v>187</v>
      </c>
      <c r="N785" s="380" t="s">
        <v>317</v>
      </c>
      <c r="O785" s="381">
        <v>1</v>
      </c>
      <c r="P785" s="382">
        <v>42887</v>
      </c>
      <c r="Q785" s="382">
        <v>43677</v>
      </c>
      <c r="R785" s="383" t="str">
        <f t="shared" si="951"/>
        <v>CUMPLE</v>
      </c>
      <c r="S785" s="379">
        <f t="shared" si="1008"/>
        <v>26</v>
      </c>
      <c r="T785" s="391">
        <v>2813532832</v>
      </c>
      <c r="U785" s="375">
        <f t="shared" si="1009"/>
        <v>2813532832</v>
      </c>
      <c r="V785" s="385">
        <f t="shared" si="1010"/>
        <v>3813.8375989708793</v>
      </c>
      <c r="W785" s="386">
        <f t="shared" si="1011"/>
        <v>3397.5105323408798</v>
      </c>
      <c r="X785" s="375">
        <f t="shared" si="1012"/>
        <v>3086726653.90553</v>
      </c>
      <c r="Y785" s="379" t="s">
        <v>318</v>
      </c>
      <c r="Z785" s="379" t="str">
        <f t="shared" si="1013"/>
        <v>CUMPLE</v>
      </c>
      <c r="AA785" s="383" t="str">
        <f t="shared" si="1014"/>
        <v>CUMPLE</v>
      </c>
      <c r="AB785" s="387"/>
      <c r="AC785" s="967"/>
      <c r="AD785" s="969"/>
      <c r="AE785" s="383" t="str">
        <f t="shared" si="1015"/>
        <v/>
      </c>
      <c r="AF785" s="388" t="str">
        <f>IF(AE785&lt;&gt;"",(SUMIFS($X785:$X793,$M785:$M793,F785,AA785:AA793,"CUMPLE")),"")</f>
        <v/>
      </c>
      <c r="AG785" s="388" t="str">
        <f>IF(AF785&lt;&gt;"",IF(G785&gt;0,(IF(AF785&gt;=($G785*$H779),"CUMPLE","NO CUMPLE")),""),"")</f>
        <v/>
      </c>
      <c r="AH785" s="387"/>
      <c r="AI785" s="973"/>
      <c r="AJ785" s="971"/>
    </row>
    <row r="786" spans="1:44" ht="66" x14ac:dyDescent="0.25">
      <c r="A786" s="963"/>
      <c r="B786" s="373">
        <v>8</v>
      </c>
      <c r="C786" s="220" t="str">
        <f>IF(Proponentes!H477="X",Proponentes!$B$470,"")</f>
        <v/>
      </c>
      <c r="D786" s="374" t="str">
        <f t="shared" si="949"/>
        <v/>
      </c>
      <c r="E786" s="375" t="str">
        <f t="shared" si="1016"/>
        <v/>
      </c>
      <c r="F786" s="220"/>
      <c r="G786" s="376"/>
      <c r="H786" s="965"/>
      <c r="I786" s="967"/>
      <c r="J786" s="389" t="s">
        <v>1217</v>
      </c>
      <c r="K786" s="380">
        <v>8</v>
      </c>
      <c r="L786" s="380" t="s">
        <v>1218</v>
      </c>
      <c r="M786" s="379" t="s">
        <v>185</v>
      </c>
      <c r="N786" s="380" t="s">
        <v>317</v>
      </c>
      <c r="O786" s="381">
        <v>1</v>
      </c>
      <c r="P786" s="382" t="s">
        <v>1219</v>
      </c>
      <c r="Q786" s="382">
        <v>43830</v>
      </c>
      <c r="R786" s="383" t="str">
        <f t="shared" si="951"/>
        <v>CUMPLE</v>
      </c>
      <c r="S786" s="379" t="e">
        <f t="shared" si="1008"/>
        <v>#VALUE!</v>
      </c>
      <c r="T786" s="391">
        <v>9082789271</v>
      </c>
      <c r="U786" s="375">
        <f t="shared" si="1009"/>
        <v>9082789271</v>
      </c>
      <c r="V786" s="385" t="str">
        <f t="shared" si="1010"/>
        <v/>
      </c>
      <c r="W786" s="386">
        <f t="shared" si="1011"/>
        <v>10968.015677755291</v>
      </c>
      <c r="X786" s="375">
        <f t="shared" si="1012"/>
        <v>9964727411.648304</v>
      </c>
      <c r="Y786" s="379" t="s">
        <v>318</v>
      </c>
      <c r="Z786" s="379" t="str">
        <f t="shared" si="1013"/>
        <v>CUMPLE</v>
      </c>
      <c r="AA786" s="383" t="str">
        <f t="shared" si="1014"/>
        <v>CUMPLE</v>
      </c>
      <c r="AB786" s="387"/>
      <c r="AC786" s="967"/>
      <c r="AD786" s="969"/>
      <c r="AE786" s="383"/>
      <c r="AF786" s="388"/>
      <c r="AG786" s="388" t="str">
        <f>IF(AF786&lt;&gt;"",IF(G786&gt;0,(IF(AF786&gt;=($G786*$H779),"CUMPLE","NO CUMPLE")),""),"")</f>
        <v/>
      </c>
      <c r="AH786" s="387"/>
      <c r="AI786" s="973"/>
      <c r="AJ786" s="971"/>
    </row>
    <row r="787" spans="1:44" ht="66" x14ac:dyDescent="0.25">
      <c r="A787" s="963"/>
      <c r="B787" s="373">
        <v>9</v>
      </c>
      <c r="C787" s="220" t="str">
        <f>IF(Proponentes!H478="X",Proponentes!$B$470,"")</f>
        <v/>
      </c>
      <c r="D787" s="374" t="str">
        <f t="shared" si="949"/>
        <v/>
      </c>
      <c r="E787" s="375" t="str">
        <f t="shared" si="1016"/>
        <v/>
      </c>
      <c r="F787" s="220"/>
      <c r="G787" s="376"/>
      <c r="H787" s="965"/>
      <c r="I787" s="967"/>
      <c r="J787" s="389" t="s">
        <v>1220</v>
      </c>
      <c r="K787" s="380">
        <v>9</v>
      </c>
      <c r="L787" s="380" t="s">
        <v>1221</v>
      </c>
      <c r="M787" s="379" t="s">
        <v>185</v>
      </c>
      <c r="N787" s="380" t="s">
        <v>317</v>
      </c>
      <c r="O787" s="381">
        <v>1</v>
      </c>
      <c r="P787" s="382">
        <v>41060</v>
      </c>
      <c r="Q787" s="382">
        <v>43830</v>
      </c>
      <c r="R787" s="383" t="str">
        <f t="shared" si="951"/>
        <v>CUMPLE</v>
      </c>
      <c r="S787" s="383"/>
      <c r="T787" s="391">
        <v>2607851858</v>
      </c>
      <c r="U787" s="375">
        <f t="shared" si="1009"/>
        <v>2607851858</v>
      </c>
      <c r="V787" s="392"/>
      <c r="W787" s="386">
        <f t="shared" si="1011"/>
        <v>3149.1383550130658</v>
      </c>
      <c r="X787" s="375">
        <f t="shared" si="1012"/>
        <v>2861074073.1266007</v>
      </c>
      <c r="Y787" s="379" t="s">
        <v>318</v>
      </c>
      <c r="Z787" s="379" t="str">
        <f t="shared" si="1013"/>
        <v>CUMPLE</v>
      </c>
      <c r="AA787" s="383" t="str">
        <f t="shared" si="1014"/>
        <v>CUMPLE</v>
      </c>
      <c r="AB787" s="387"/>
      <c r="AC787" s="967"/>
      <c r="AD787" s="969"/>
      <c r="AE787" s="383"/>
      <c r="AF787" s="388"/>
      <c r="AG787" s="388" t="str">
        <f>IF(AF787&lt;&gt;"",IF(G787&gt;0,(IF(AF787&gt;=($G787*$H779),"CUMPLE","NO CUMPLE")),""),"")</f>
        <v/>
      </c>
      <c r="AH787" s="393"/>
      <c r="AI787" s="973"/>
      <c r="AJ787" s="971"/>
    </row>
    <row r="788" spans="1:44" ht="99" x14ac:dyDescent="0.25">
      <c r="A788" s="963"/>
      <c r="B788" s="373">
        <v>10</v>
      </c>
      <c r="C788" s="220" t="str">
        <f>IF(Proponentes!H479="X",Proponentes!$B$470,"")</f>
        <v/>
      </c>
      <c r="D788" s="374" t="str">
        <f t="shared" si="949"/>
        <v/>
      </c>
      <c r="E788" s="375" t="str">
        <f t="shared" si="1016"/>
        <v/>
      </c>
      <c r="F788" s="220"/>
      <c r="G788" s="376"/>
      <c r="H788" s="965"/>
      <c r="I788" s="967"/>
      <c r="J788" s="389" t="s">
        <v>712</v>
      </c>
      <c r="K788" s="378">
        <v>10</v>
      </c>
      <c r="L788" s="380" t="s">
        <v>1222</v>
      </c>
      <c r="M788" s="379" t="s">
        <v>183</v>
      </c>
      <c r="N788" s="380" t="s">
        <v>317</v>
      </c>
      <c r="O788" s="381">
        <v>1</v>
      </c>
      <c r="P788" s="382">
        <v>40719</v>
      </c>
      <c r="Q788" s="382">
        <v>41084</v>
      </c>
      <c r="R788" s="383" t="str">
        <f t="shared" si="951"/>
        <v>CUMPLE</v>
      </c>
      <c r="S788" s="383"/>
      <c r="T788" s="391">
        <v>1369374516</v>
      </c>
      <c r="U788" s="375">
        <f t="shared" si="1009"/>
        <v>1369374516</v>
      </c>
      <c r="V788" s="392"/>
      <c r="W788" s="386">
        <f t="shared" si="1011"/>
        <v>2416.4011222869244</v>
      </c>
      <c r="X788" s="375">
        <f t="shared" si="1012"/>
        <v>2195363246.0268502</v>
      </c>
      <c r="Y788" s="379" t="s">
        <v>318</v>
      </c>
      <c r="Z788" s="379" t="str">
        <f t="shared" si="1013"/>
        <v>CUMPLE</v>
      </c>
      <c r="AA788" s="383" t="str">
        <f t="shared" si="1014"/>
        <v>CUMPLE</v>
      </c>
      <c r="AB788" s="387"/>
      <c r="AC788" s="967"/>
      <c r="AD788" s="969"/>
      <c r="AE788" s="383"/>
      <c r="AF788" s="388"/>
      <c r="AG788" s="388" t="str">
        <f>IF(AF788&lt;&gt;"",IF(G788&gt;0,(IF(AF788&gt;=($G788*$H779),"CUMPLE","NO CUMPLE")),""),"")</f>
        <v/>
      </c>
      <c r="AH788" s="393"/>
      <c r="AI788" s="973"/>
      <c r="AJ788" s="971"/>
    </row>
    <row r="789" spans="1:44" ht="99" x14ac:dyDescent="0.25">
      <c r="A789" s="963"/>
      <c r="B789" s="373">
        <v>11</v>
      </c>
      <c r="C789" s="220" t="str">
        <f>IF(Proponentes!H480="X",Proponentes!$B$470,"")</f>
        <v/>
      </c>
      <c r="D789" s="374" t="str">
        <f t="shared" si="949"/>
        <v/>
      </c>
      <c r="E789" s="375" t="str">
        <f t="shared" si="1016"/>
        <v/>
      </c>
      <c r="F789" s="220" t="str">
        <f>IF(Proponentes!D480&gt;0,Proponentes!D480,"")</f>
        <v/>
      </c>
      <c r="G789" s="376" t="str">
        <f>IF(Proponentes!F480&gt;0,Proponentes!F480,"")</f>
        <v/>
      </c>
      <c r="H789" s="965"/>
      <c r="I789" s="967"/>
      <c r="J789" s="389" t="s">
        <v>1223</v>
      </c>
      <c r="K789" s="380">
        <v>11</v>
      </c>
      <c r="L789" s="380" t="s">
        <v>1224</v>
      </c>
      <c r="M789" s="379" t="s">
        <v>183</v>
      </c>
      <c r="N789" s="380" t="s">
        <v>317</v>
      </c>
      <c r="O789" s="381">
        <v>0.83</v>
      </c>
      <c r="P789" s="382">
        <v>42465</v>
      </c>
      <c r="Q789" s="382">
        <v>42829</v>
      </c>
      <c r="R789" s="383" t="str">
        <f t="shared" si="951"/>
        <v>CUMPLE</v>
      </c>
      <c r="S789" s="383">
        <f t="shared" ref="S789:S792" si="1017">IF(P789&gt;0,ROUND(((YEAR(Q789)-YEAR($P789))*12)+(MONTH(Q789)-MONTH($P789))+((DAY(Q789)-DAY($P789)+1)/30),0),"")</f>
        <v>12</v>
      </c>
      <c r="T789" s="391">
        <v>3692250487</v>
      </c>
      <c r="U789" s="375">
        <f t="shared" si="1009"/>
        <v>3064567904.21</v>
      </c>
      <c r="V789" s="392">
        <f>IFERROR(U789/VLOOKUP(YEAR(P789),$AQ$2:$AR$11,2,FALSE),"")</f>
        <v>4444.9135972761096</v>
      </c>
      <c r="W789" s="386">
        <f t="shared" si="1011"/>
        <v>4154.1240126091716</v>
      </c>
      <c r="X789" s="375">
        <f t="shared" si="1012"/>
        <v>3774129672.6797605</v>
      </c>
      <c r="Y789" s="379" t="s">
        <v>318</v>
      </c>
      <c r="Z789" s="379" t="str">
        <f t="shared" si="1013"/>
        <v>CUMPLE</v>
      </c>
      <c r="AA789" s="383" t="str">
        <f t="shared" si="1014"/>
        <v>CUMPLE</v>
      </c>
      <c r="AB789" s="387"/>
      <c r="AC789" s="967"/>
      <c r="AD789" s="969"/>
      <c r="AE789" s="383" t="str">
        <f>IF(F789&lt;&gt;"",F789,"")</f>
        <v/>
      </c>
      <c r="AF789" s="388" t="str">
        <f>IF(AE789&lt;&gt;"",(SUMIFS($X789:$X793,$M789:$M793,F789,AA789:AA793,"CUMPLE")),"")</f>
        <v/>
      </c>
      <c r="AG789" s="388" t="str">
        <f>IF(AF789&lt;&gt;"",IF(G789&gt;0,(IF(AF789&gt;=($G789*$H779),"CUMPLE","NO CUMPLE")),""),"")</f>
        <v/>
      </c>
      <c r="AH789" s="393"/>
      <c r="AI789" s="973"/>
      <c r="AJ789" s="971"/>
    </row>
    <row r="790" spans="1:44" ht="99" x14ac:dyDescent="0.25">
      <c r="A790" s="963"/>
      <c r="B790" s="408">
        <v>12</v>
      </c>
      <c r="C790" s="237" t="str">
        <f>IF(Proponentes!H481="X",Proponentes!$B$470,"")</f>
        <v>UNION TEMPORAL COL-CX-2021</v>
      </c>
      <c r="D790" s="374" t="str">
        <f t="shared" si="949"/>
        <v>UNION TEMPORAL COL-CX-2021</v>
      </c>
      <c r="E790" s="409">
        <f>IF(D790="","",$AO$14)</f>
        <v>8654253262</v>
      </c>
      <c r="F790" s="237" t="str">
        <f>IF(Proponentes!D480&gt;0,Proponentes!D480,"")</f>
        <v/>
      </c>
      <c r="G790" s="410" t="str">
        <f>IF(Proponentes!F480&gt;0,Proponentes!F480,"")</f>
        <v/>
      </c>
      <c r="H790" s="965"/>
      <c r="I790" s="967"/>
      <c r="J790" s="389" t="s">
        <v>1225</v>
      </c>
      <c r="K790" s="380">
        <v>12</v>
      </c>
      <c r="L790" s="380" t="s">
        <v>1226</v>
      </c>
      <c r="M790" s="379" t="s">
        <v>183</v>
      </c>
      <c r="N790" s="380" t="s">
        <v>317</v>
      </c>
      <c r="O790" s="381">
        <v>0.33</v>
      </c>
      <c r="P790" s="382">
        <v>43461</v>
      </c>
      <c r="Q790" s="382">
        <v>43769</v>
      </c>
      <c r="R790" s="411" t="str">
        <f>IF(Q790&lt;&gt;"",IF(P790&gt;0,IF(P790&gt;=$P$18,IF(Q790&lt;=$Q$18,"CUMPLE","NO CUMPLE"),"NO CUMPLE"),""),"")</f>
        <v>CUMPLE</v>
      </c>
      <c r="S790" s="411">
        <f>IF(P790&gt;0,ROUND(((YEAR(Q790)-YEAR($P790))*12)+(MONTH(Q790)-MONTH($P790))+((DAY(Q790)-DAY($P790)+1)/30),0),"")</f>
        <v>10</v>
      </c>
      <c r="T790" s="391">
        <v>7905409844</v>
      </c>
      <c r="U790" s="409">
        <f>IF(T790&gt;0,T790*O790,"")</f>
        <v>2608785248.52</v>
      </c>
      <c r="V790" s="412">
        <f>IFERROR(U790/VLOOKUP(YEAR(P790),$AQ$2:$AR$11,2,FALSE),"")</f>
        <v>3339.2793123257584</v>
      </c>
      <c r="W790" s="413">
        <f>IF(R790="CUMPLE",IFERROR(U790/VLOOKUP(YEAR(Q790),$AQ$3:$AR$13,2,FALSE),""),"")</f>
        <v>3150.2654803433334</v>
      </c>
      <c r="X790" s="409">
        <f>IFERROR(W790*$AR$13,"")</f>
        <v>2862098095.7944074</v>
      </c>
      <c r="Y790" s="379" t="s">
        <v>318</v>
      </c>
      <c r="Z790" s="379" t="str">
        <f>IF(T790&gt;0,IF(X790&gt;=$Z$18,"CUMPLE","NO CUMPLE"),"")</f>
        <v>CUMPLE</v>
      </c>
      <c r="AA790" s="411" t="str">
        <f>IF(N790&gt;0,IF(N790="CUMPLE",IF(R790="CUMPLE",IF(Y790="INCLUIDA",IF(Z790="CUMPLE","CUMPLE","NO CUMPLE"),"NO CUMPLE"),"NO CUMPLE"),"NO CUMPLE"),"")</f>
        <v>CUMPLE</v>
      </c>
      <c r="AB790" s="387"/>
      <c r="AC790" s="967"/>
      <c r="AD790" s="969"/>
      <c r="AE790" s="411" t="str">
        <f>IF(F790&lt;&gt;"",F790,"")</f>
        <v/>
      </c>
      <c r="AF790" s="414" t="str">
        <f>IF(AE790&lt;&gt;"",(SUMIFS($X790:$X792,$M790:$M792,F790,AA790:AA792,"CUMPLE")),"")</f>
        <v/>
      </c>
      <c r="AG790" s="414" t="str">
        <f>IF(AF790&lt;&gt;"",IF(G790&gt;0,(IF(AF790&gt;=($G790*$H778),"CUMPLE","NO CUMPLE")),""),"")</f>
        <v/>
      </c>
      <c r="AH790" s="415"/>
      <c r="AI790" s="973"/>
      <c r="AJ790" s="971"/>
      <c r="AK790" s="416"/>
      <c r="AL790" s="416"/>
      <c r="AM790" s="416"/>
      <c r="AN790" s="416"/>
      <c r="AO790" s="416"/>
      <c r="AP790" s="416"/>
      <c r="AQ790" s="416"/>
      <c r="AR790" s="416"/>
    </row>
    <row r="791" spans="1:44" ht="99" x14ac:dyDescent="0.25">
      <c r="A791" s="963"/>
      <c r="B791" s="408"/>
      <c r="C791" s="237"/>
      <c r="D791" s="374"/>
      <c r="E791" s="409"/>
      <c r="F791" s="237" t="str">
        <f>IF(Proponentes!D480&gt;0,Proponentes!D480,"")</f>
        <v/>
      </c>
      <c r="G791" s="410" t="str">
        <f>IF(Proponentes!F480&gt;0,Proponentes!F480,"")</f>
        <v/>
      </c>
      <c r="H791" s="965"/>
      <c r="I791" s="967"/>
      <c r="J791" s="389" t="s">
        <v>1227</v>
      </c>
      <c r="K791" s="380">
        <v>13</v>
      </c>
      <c r="L791" s="380" t="s">
        <v>1228</v>
      </c>
      <c r="M791" s="379" t="s">
        <v>183</v>
      </c>
      <c r="N791" s="380" t="s">
        <v>317</v>
      </c>
      <c r="O791" s="381">
        <v>0.75</v>
      </c>
      <c r="P791" s="382">
        <v>42102</v>
      </c>
      <c r="Q791" s="382">
        <v>42421</v>
      </c>
      <c r="R791" s="411" t="str">
        <f>IF(Q791&lt;&gt;"",IF(P791&gt;0,IF(P791&gt;=$P$18,IF(Q791&lt;=$Q$18,"CUMPLE","NO CUMPLE"),"NO CUMPLE"),""),"")</f>
        <v>CUMPLE</v>
      </c>
      <c r="S791" s="411">
        <f>IF(P791&gt;0,ROUND(((YEAR(Q791)-YEAR($P791))*12)+(MONTH(Q791)-MONTH($P791))+((DAY(Q791)-DAY($P791)+1)/30),0),"")</f>
        <v>10</v>
      </c>
      <c r="T791" s="391">
        <v>3090237162</v>
      </c>
      <c r="U791" s="409">
        <f>IF(T791&gt;0,T791*O791,"")</f>
        <v>2317677871.5</v>
      </c>
      <c r="V791" s="412">
        <f>IFERROR(U791/VLOOKUP(YEAR(P791),$AQ$2:$AR$11,2,FALSE),"")</f>
        <v>3596.9238325444248</v>
      </c>
      <c r="W791" s="413">
        <f>IF(R791="CUMPLE",IFERROR(U791/VLOOKUP(YEAR(Q791),$AQ$3:$AR$13,2,FALSE),""),"")</f>
        <v>3361.6086205771226</v>
      </c>
      <c r="X791" s="409">
        <f>IFERROR(W791*$AR$13,"")</f>
        <v>3054108833.6184506</v>
      </c>
      <c r="Y791" s="379" t="s">
        <v>318</v>
      </c>
      <c r="Z791" s="379" t="str">
        <f>IF(T791&gt;0,IF(X791&gt;=$Z$18,"CUMPLE","NO CUMPLE"),"")</f>
        <v>CUMPLE</v>
      </c>
      <c r="AA791" s="411" t="str">
        <f>IF(N791&gt;0,IF(N791="CUMPLE",IF(R791="CUMPLE",IF(Y791="INCLUIDA",IF(Z791="CUMPLE","CUMPLE","NO CUMPLE"),"NO CUMPLE"),"NO CUMPLE"),"NO CUMPLE"),"")</f>
        <v>CUMPLE</v>
      </c>
      <c r="AB791" s="387"/>
      <c r="AC791" s="967"/>
      <c r="AD791" s="969"/>
      <c r="AE791" s="411" t="str">
        <f>IF(F791&lt;&gt;"",F791,"")</f>
        <v/>
      </c>
      <c r="AF791" s="414" t="str">
        <f>IF(AE791&lt;&gt;"",(SUMIFS($X791:$X792,$M791:$M792,F791,AA791:AA792,"CUMPLE")),"")</f>
        <v/>
      </c>
      <c r="AG791" s="414" t="str">
        <f>IF(AF791&lt;&gt;"",IF(G791&gt;0,(IF(AF791&gt;=($G791*$H778),"CUMPLE","NO CUMPLE")),""),"")</f>
        <v/>
      </c>
      <c r="AH791" s="415"/>
      <c r="AI791" s="973"/>
      <c r="AJ791" s="971"/>
      <c r="AK791" s="416"/>
      <c r="AL791" s="416"/>
      <c r="AM791" s="416"/>
      <c r="AN791" s="416"/>
      <c r="AO791" s="416"/>
      <c r="AP791" s="416"/>
      <c r="AQ791" s="416"/>
      <c r="AR791" s="416"/>
    </row>
    <row r="792" spans="1:44" ht="99" x14ac:dyDescent="0.25">
      <c r="A792" s="963"/>
      <c r="B792" s="373"/>
      <c r="C792" s="220"/>
      <c r="D792" s="374"/>
      <c r="E792" s="375"/>
      <c r="F792" s="220" t="str">
        <f>IF(Proponentes!D481&gt;0,Proponentes!D481,"")</f>
        <v/>
      </c>
      <c r="G792" s="376" t="str">
        <f>IF(Proponentes!F481&gt;0,Proponentes!F481,"")</f>
        <v/>
      </c>
      <c r="H792" s="965"/>
      <c r="I792" s="967"/>
      <c r="J792" s="389" t="s">
        <v>1229</v>
      </c>
      <c r="K792" s="380">
        <v>14</v>
      </c>
      <c r="L792" s="380" t="s">
        <v>1230</v>
      </c>
      <c r="M792" s="379" t="s">
        <v>183</v>
      </c>
      <c r="N792" s="380" t="s">
        <v>317</v>
      </c>
      <c r="O792" s="381">
        <v>0.98</v>
      </c>
      <c r="P792" s="382">
        <v>41794</v>
      </c>
      <c r="Q792" s="382">
        <v>42127</v>
      </c>
      <c r="R792" s="383" t="str">
        <f t="shared" si="951"/>
        <v>CUMPLE</v>
      </c>
      <c r="S792" s="383">
        <f t="shared" si="1017"/>
        <v>11</v>
      </c>
      <c r="T792" s="391">
        <v>1507656988</v>
      </c>
      <c r="U792" s="375">
        <f t="shared" si="1009"/>
        <v>1477503848.24</v>
      </c>
      <c r="V792" s="392">
        <f>IFERROR(U792/VLOOKUP(YEAR(P792),$AQ$2:$AR$11,2,FALSE),"")</f>
        <v>2398.545208181818</v>
      </c>
      <c r="W792" s="386">
        <f>IF(R792="CUMPLE",IFERROR(U792/VLOOKUP(YEAR(Q792),$AQ$3:$AR$13,2,FALSE),""),"")</f>
        <v>2293.0144304182509</v>
      </c>
      <c r="X792" s="375">
        <f t="shared" si="1012"/>
        <v>2083263228.4101717</v>
      </c>
      <c r="Y792" s="379" t="s">
        <v>318</v>
      </c>
      <c r="Z792" s="379" t="str">
        <f t="shared" si="1013"/>
        <v>CUMPLE</v>
      </c>
      <c r="AA792" s="383" t="str">
        <f t="shared" si="1014"/>
        <v>CUMPLE</v>
      </c>
      <c r="AB792" s="387"/>
      <c r="AC792" s="967"/>
      <c r="AD792" s="969"/>
      <c r="AE792" s="383" t="str">
        <f>IF(F792&lt;&gt;"",F792,"")</f>
        <v/>
      </c>
      <c r="AF792" s="388" t="str">
        <f>IF(AE792&lt;&gt;"",(SUMIFS($X792:$X793,$M792:$M793,F792,AA792:AA793,"CUMPLE")),"")</f>
        <v/>
      </c>
      <c r="AG792" s="388" t="str">
        <f>IF(AF792&lt;&gt;"",IF(G792&gt;0,(IF(AF792&gt;=($G792*$H779),"CUMPLE","NO CUMPLE")),""),"")</f>
        <v/>
      </c>
      <c r="AH792" s="393"/>
      <c r="AI792" s="973"/>
      <c r="AJ792" s="971"/>
    </row>
    <row r="793" spans="1:44" x14ac:dyDescent="0.25">
      <c r="A793" s="69">
        <v>37</v>
      </c>
      <c r="B793" s="394"/>
      <c r="C793" s="250"/>
      <c r="D793" s="395" t="s">
        <v>270</v>
      </c>
      <c r="E793" s="488">
        <f>SUM(E779:E792)</f>
        <v>57418665170</v>
      </c>
      <c r="F793" s="394"/>
      <c r="G793" s="397">
        <f t="shared" ref="G793" si="1018">IF((SUM(G779:G792))&gt;1,"ERROR &gt; 100%",SUM(G779:G792))</f>
        <v>1</v>
      </c>
      <c r="H793" s="396">
        <f t="shared" ref="H793:I793" si="1019">SUM(H779:H792)</f>
        <v>57418665170</v>
      </c>
      <c r="I793" s="398">
        <f t="shared" si="1019"/>
        <v>63199.804045233708</v>
      </c>
      <c r="J793" s="399"/>
      <c r="K793" s="399"/>
      <c r="L793" s="399"/>
      <c r="M793" s="400"/>
      <c r="N793" s="400"/>
      <c r="O793" s="400"/>
      <c r="P793" s="400"/>
      <c r="Q793" s="400"/>
      <c r="R793" s="394">
        <f t="shared" ref="R793" si="1020">COUNTIF(R779:R792,"NO CUMPLE")</f>
        <v>0</v>
      </c>
      <c r="S793" s="400" t="e">
        <f t="shared" ref="S793:X793" si="1021">SUM(S779:S792)</f>
        <v>#VALUE!</v>
      </c>
      <c r="T793" s="401"/>
      <c r="U793" s="396">
        <f t="shared" si="1021"/>
        <v>54906242729.469994</v>
      </c>
      <c r="V793" s="402">
        <f t="shared" si="1021"/>
        <v>61832.027104972913</v>
      </c>
      <c r="W793" s="403">
        <f t="shared" si="1021"/>
        <v>70418.204693721709</v>
      </c>
      <c r="X793" s="401">
        <f t="shared" si="1021"/>
        <v>63976769837.568222</v>
      </c>
      <c r="Y793" s="400"/>
      <c r="Z793" s="400"/>
      <c r="AA793" s="394"/>
      <c r="AB793" s="400"/>
      <c r="AC793" s="394"/>
      <c r="AD793" s="394">
        <f t="shared" ref="AD793" si="1022">COUNTIF(AD779:AD792,"NO CUMPLE")</f>
        <v>0</v>
      </c>
      <c r="AE793" s="394"/>
      <c r="AF793" s="394"/>
      <c r="AG793" s="394"/>
      <c r="AH793" s="400"/>
      <c r="AI793" s="400"/>
      <c r="AJ793" s="404"/>
    </row>
    <row r="794" spans="1:44" ht="66" x14ac:dyDescent="0.25">
      <c r="A794" s="962">
        <f t="shared" ref="A794" si="1023">A806</f>
        <v>38</v>
      </c>
      <c r="B794" s="373">
        <v>1</v>
      </c>
      <c r="C794" s="220" t="str">
        <f>IF(Proponentes!H483="X",Proponentes!$B$483,"")</f>
        <v>UNIÓN TEMPORAL FISE 2021</v>
      </c>
      <c r="D794" s="374" t="str">
        <f t="shared" si="949"/>
        <v>UNIÓN TEMPORAL FISE 2021</v>
      </c>
      <c r="E794" s="375">
        <f>IF(D794="","",$AO$3)</f>
        <v>20036397801</v>
      </c>
      <c r="F794" s="220" t="str">
        <f>IF(Proponentes!D483&gt;0,Proponentes!D483,"")</f>
        <v>FIDELITY SECURITY COMPANY LTDA</v>
      </c>
      <c r="G794" s="376">
        <f>IF(Proponentes!F483&gt;0,Proponentes!F483,"")</f>
        <v>0.55000000000000004</v>
      </c>
      <c r="H794" s="964">
        <f t="shared" ref="H794" si="1024">SUM(E794:E805)</f>
        <v>68800809709</v>
      </c>
      <c r="I794" s="966">
        <f>IF($F794&gt;0,(G806*H794)/$AR$13,"")</f>
        <v>75727.948026803861</v>
      </c>
      <c r="J794" s="423" t="s">
        <v>823</v>
      </c>
      <c r="K794" s="378">
        <v>1</v>
      </c>
      <c r="L794" s="167" t="s">
        <v>1231</v>
      </c>
      <c r="M794" s="379" t="s">
        <v>192</v>
      </c>
      <c r="N794" s="380" t="s">
        <v>317</v>
      </c>
      <c r="O794" s="381">
        <v>1</v>
      </c>
      <c r="P794" s="382">
        <v>41438</v>
      </c>
      <c r="Q794" s="382">
        <v>41817</v>
      </c>
      <c r="R794" s="383" t="str">
        <f t="shared" si="951"/>
        <v>CUMPLE</v>
      </c>
      <c r="S794" s="379">
        <f t="shared" ref="S794:S800" si="1025">IF(P794&gt;0,ROUND(((YEAR(Q794)-YEAR($P794))*12)+(MONTH(Q794)-MONTH($P794))+((DAY(Q794)-DAY($P794)+1)/30),0),"")</f>
        <v>13</v>
      </c>
      <c r="T794" s="384">
        <v>2323130154</v>
      </c>
      <c r="U794" s="375">
        <f t="shared" ref="U794:U805" si="1026">IF(T794&gt;0,T794*O794,"")</f>
        <v>2323130154</v>
      </c>
      <c r="V794" s="385">
        <f t="shared" ref="V794:V800" si="1027">IFERROR(U794/VLOOKUP(YEAR(P794),$AQ$2:$AR$11,2,FALSE),"")</f>
        <v>3940.8484376590332</v>
      </c>
      <c r="W794" s="386">
        <f t="shared" ref="W794:W805" si="1028">IF(R794="CUMPLE",IFERROR(U794/VLOOKUP(YEAR(Q794),$AQ$3:$AR$13,2,FALSE),""),"")</f>
        <v>3771.3151850649351</v>
      </c>
      <c r="X794" s="375">
        <f t="shared" ref="X794:X805" si="1029">IFERROR(W794*$AR$13,"")</f>
        <v>3426337899.8263054</v>
      </c>
      <c r="Y794" s="379" t="s">
        <v>318</v>
      </c>
      <c r="Z794" s="379" t="str">
        <f t="shared" ref="Z794:Z805" si="1030">IF(T794&gt;0,IF(X794&gt;=$Z$18,"CUMPLE","NO CUMPLE"),"")</f>
        <v>CUMPLE</v>
      </c>
      <c r="AA794" s="383" t="str">
        <f t="shared" ref="AA794:AA805" si="1031">IF(N794&gt;0,IF(N794="CUMPLE",IF(R794="CUMPLE",IF(Y794="INCLUIDA",IF(Z794="CUMPLE","CUMPLE","NO CUMPLE"),"NO CUMPLE"),"NO CUMPLE"),"NO CUMPLE"),"")</f>
        <v>CUMPLE</v>
      </c>
      <c r="AB794" s="387"/>
      <c r="AC794" s="966">
        <f>IF(F794&gt;0,SUMIFS(W794:W804,AA794:AA804,"CUMPLE"),"")</f>
        <v>133229.20399115735</v>
      </c>
      <c r="AD794" s="968" t="str">
        <f>IF($F794&gt;0,IF(AC794&lt;I794,"NO CUMPLE","CUMPLE"),"")</f>
        <v>CUMPLE</v>
      </c>
      <c r="AE794" s="383" t="str">
        <f t="shared" ref="AE794:AE800" si="1032">IF(F794&lt;&gt;"",F794,"")</f>
        <v>FIDELITY SECURITY COMPANY LTDA</v>
      </c>
      <c r="AF794" s="388">
        <f>IF(AE794&lt;&gt;"",(SUMIFS($X794:$X805,$M794:$M805,F794,AA794:AA805,"CUMPLE")),"")</f>
        <v>63060240792.495865</v>
      </c>
      <c r="AG794" s="388" t="str">
        <f>IF(AF794&lt;&gt;"",IF(G794&gt;0,(IF(AF794&gt;=($G794*$H794),"CUMPLE","NO CUMPLE")),""),"")</f>
        <v>CUMPLE</v>
      </c>
      <c r="AH794" s="379"/>
      <c r="AI794" s="972" t="str">
        <f>IF(AC794&gt;I794,IF((COUNTIF(AG794:AG804,"NO CUMPLE"))&lt;1,"HABILITADO","RECHAZADO"),"")</f>
        <v>HABILITADO</v>
      </c>
      <c r="AJ794" s="970"/>
    </row>
    <row r="795" spans="1:44" ht="66" x14ac:dyDescent="0.25">
      <c r="A795" s="963"/>
      <c r="B795" s="373">
        <v>2</v>
      </c>
      <c r="C795" s="220" t="str">
        <f>IF(Proponentes!H484="X",Proponentes!$B$483,"")</f>
        <v/>
      </c>
      <c r="D795" s="374" t="str">
        <f t="shared" si="949"/>
        <v/>
      </c>
      <c r="E795" s="375" t="str">
        <f>IF(D795="","",$AO$4)</f>
        <v/>
      </c>
      <c r="F795" s="220" t="str">
        <f>IF(Proponentes!D484&gt;0,Proponentes!D484,"")</f>
        <v>SEGURIDAD Y VIGILANCIA SERVICONCEL LTDA</v>
      </c>
      <c r="G795" s="376">
        <f>IF(Proponentes!F484&gt;0,Proponentes!F484,"")</f>
        <v>0.45</v>
      </c>
      <c r="H795" s="965"/>
      <c r="I795" s="967"/>
      <c r="J795" s="424" t="s">
        <v>1232</v>
      </c>
      <c r="K795" s="380">
        <v>2</v>
      </c>
      <c r="L795" s="167" t="s">
        <v>1233</v>
      </c>
      <c r="M795" s="379" t="s">
        <v>192</v>
      </c>
      <c r="N795" s="380" t="s">
        <v>317</v>
      </c>
      <c r="O795" s="381">
        <v>0.27</v>
      </c>
      <c r="P795" s="382">
        <v>42831</v>
      </c>
      <c r="Q795" s="382">
        <v>43198</v>
      </c>
      <c r="R795" s="383" t="str">
        <f t="shared" si="951"/>
        <v>CUMPLE</v>
      </c>
      <c r="S795" s="379">
        <f t="shared" si="1025"/>
        <v>12</v>
      </c>
      <c r="T795" s="384">
        <v>16913768331</v>
      </c>
      <c r="U795" s="375">
        <f t="shared" si="1026"/>
        <v>4566717449.3699999</v>
      </c>
      <c r="V795" s="385">
        <f t="shared" si="1027"/>
        <v>6190.33782516873</v>
      </c>
      <c r="W795" s="386">
        <f t="shared" si="1028"/>
        <v>5845.4581926854926</v>
      </c>
      <c r="X795" s="375">
        <f t="shared" si="1029"/>
        <v>5310750749.9677801</v>
      </c>
      <c r="Y795" s="379" t="s">
        <v>318</v>
      </c>
      <c r="Z795" s="379" t="str">
        <f t="shared" si="1030"/>
        <v>CUMPLE</v>
      </c>
      <c r="AA795" s="383" t="str">
        <f t="shared" si="1031"/>
        <v>CUMPLE</v>
      </c>
      <c r="AB795" s="387"/>
      <c r="AC795" s="967"/>
      <c r="AD795" s="969"/>
      <c r="AE795" s="383" t="str">
        <f t="shared" si="1032"/>
        <v>SEGURIDAD Y VIGILANCIA SERVICONCEL LTDA</v>
      </c>
      <c r="AF795" s="388">
        <f>IF(AE795&lt;&gt;"",(SUMIFS($X794:$X804,$M794:$M804,F795,AA794:AA804,"CUMPLE")),"")</f>
        <v>57981954992.774384</v>
      </c>
      <c r="AG795" s="388" t="str">
        <f>IF(AF795&lt;&gt;"",IF(G795&gt;0,(IF(AF795&gt;=($G795*$H794),"CUMPLE","NO CUMPLE")),""),"")</f>
        <v>CUMPLE</v>
      </c>
      <c r="AH795" s="387"/>
      <c r="AI795" s="973"/>
      <c r="AJ795" s="971"/>
    </row>
    <row r="796" spans="1:44" ht="66" x14ac:dyDescent="0.25">
      <c r="A796" s="963"/>
      <c r="B796" s="373">
        <v>3</v>
      </c>
      <c r="C796" s="220" t="str">
        <f>IF(Proponentes!H485="X",Proponentes!$B$483,"")</f>
        <v>UNIÓN TEMPORAL FISE 2021</v>
      </c>
      <c r="D796" s="374" t="str">
        <f t="shared" si="949"/>
        <v>UNIÓN TEMPORAL FISE 2021</v>
      </c>
      <c r="E796" s="375">
        <f>IF(D796="","",$AO$5)</f>
        <v>22660325900</v>
      </c>
      <c r="F796" s="220" t="str">
        <f>IF(Proponentes!D485&gt;0,Proponentes!D485,"")</f>
        <v/>
      </c>
      <c r="G796" s="376" t="str">
        <f>IF(Proponentes!F485&gt;0,Proponentes!F485,"")</f>
        <v/>
      </c>
      <c r="H796" s="965"/>
      <c r="I796" s="967"/>
      <c r="J796" s="424" t="s">
        <v>814</v>
      </c>
      <c r="K796" s="380">
        <v>3</v>
      </c>
      <c r="L796" s="870" t="s">
        <v>1234</v>
      </c>
      <c r="M796" s="379" t="s">
        <v>192</v>
      </c>
      <c r="N796" s="380" t="s">
        <v>317</v>
      </c>
      <c r="O796" s="381">
        <v>0.35</v>
      </c>
      <c r="P796" s="382">
        <v>43042</v>
      </c>
      <c r="Q796" s="382">
        <v>43302</v>
      </c>
      <c r="R796" s="383" t="str">
        <f t="shared" si="951"/>
        <v>CUMPLE</v>
      </c>
      <c r="S796" s="379">
        <f t="shared" si="1025"/>
        <v>9</v>
      </c>
      <c r="T796" s="384">
        <v>9174004453</v>
      </c>
      <c r="U796" s="375">
        <f t="shared" si="1026"/>
        <v>3210901558.5499997</v>
      </c>
      <c r="V796" s="385">
        <f t="shared" si="1027"/>
        <v>4352.4841620160569</v>
      </c>
      <c r="W796" s="386">
        <f t="shared" si="1028"/>
        <v>4109.9960813038724</v>
      </c>
      <c r="X796" s="375">
        <f t="shared" si="1029"/>
        <v>3734038299.762682</v>
      </c>
      <c r="Y796" s="379" t="s">
        <v>318</v>
      </c>
      <c r="Z796" s="379" t="str">
        <f t="shared" si="1030"/>
        <v>CUMPLE</v>
      </c>
      <c r="AA796" s="383" t="str">
        <f t="shared" si="1031"/>
        <v>CUMPLE</v>
      </c>
      <c r="AB796" s="387"/>
      <c r="AC796" s="967"/>
      <c r="AD796" s="969"/>
      <c r="AE796" s="383" t="str">
        <f t="shared" si="1032"/>
        <v/>
      </c>
      <c r="AF796" s="388" t="str">
        <f>IF(AE796&lt;&gt;"",(SUMIFS($X794:$X804,$M794:$M804,F796,AA794:AA804,"CUMPLE")),"")</f>
        <v/>
      </c>
      <c r="AG796" s="388" t="str">
        <f>IF(AF796&lt;&gt;"",IF(G796&gt;0,(IF(AF796&gt;=($G796*$H794),"CUMPLE","NO CUMPLE")),""),"")</f>
        <v/>
      </c>
      <c r="AH796" s="387"/>
      <c r="AI796" s="973"/>
      <c r="AJ796" s="971"/>
    </row>
    <row r="797" spans="1:44" ht="66" x14ac:dyDescent="0.25">
      <c r="A797" s="963"/>
      <c r="B797" s="373">
        <v>4</v>
      </c>
      <c r="C797" s="220" t="str">
        <f>IF(Proponentes!H486="X",Proponentes!$B$483,"")</f>
        <v/>
      </c>
      <c r="D797" s="374" t="str">
        <f t="shared" si="949"/>
        <v/>
      </c>
      <c r="E797" s="375" t="str">
        <f>IF(D797="","",$AO$6)</f>
        <v/>
      </c>
      <c r="F797" s="220" t="str">
        <f>IF(Proponentes!D486&gt;0,Proponentes!D486,"")</f>
        <v/>
      </c>
      <c r="G797" s="376" t="str">
        <f>IF(Proponentes!F486&gt;0,Proponentes!F486,"")</f>
        <v/>
      </c>
      <c r="H797" s="965"/>
      <c r="I797" s="967"/>
      <c r="J797" s="424" t="s">
        <v>823</v>
      </c>
      <c r="K797" s="378">
        <v>4</v>
      </c>
      <c r="L797" s="489" t="s">
        <v>1235</v>
      </c>
      <c r="M797" s="379" t="s">
        <v>192</v>
      </c>
      <c r="N797" s="380" t="s">
        <v>317</v>
      </c>
      <c r="O797" s="381">
        <v>1</v>
      </c>
      <c r="P797" s="382">
        <v>42101</v>
      </c>
      <c r="Q797" s="382">
        <v>42466</v>
      </c>
      <c r="R797" s="383" t="str">
        <f t="shared" si="951"/>
        <v>CUMPLE</v>
      </c>
      <c r="S797" s="379">
        <f t="shared" si="1025"/>
        <v>12</v>
      </c>
      <c r="T797" s="384">
        <v>2294598532</v>
      </c>
      <c r="U797" s="375">
        <f t="shared" si="1026"/>
        <v>2294598532</v>
      </c>
      <c r="V797" s="385">
        <f t="shared" si="1027"/>
        <v>3561.1058151625671</v>
      </c>
      <c r="W797" s="386">
        <f t="shared" si="1028"/>
        <v>3328.1338622535191</v>
      </c>
      <c r="X797" s="375">
        <f t="shared" si="1029"/>
        <v>3023696145.3377404</v>
      </c>
      <c r="Y797" s="379" t="s">
        <v>318</v>
      </c>
      <c r="Z797" s="379" t="str">
        <f t="shared" si="1030"/>
        <v>CUMPLE</v>
      </c>
      <c r="AA797" s="383" t="str">
        <f t="shared" si="1031"/>
        <v>CUMPLE</v>
      </c>
      <c r="AB797" s="387"/>
      <c r="AC797" s="967"/>
      <c r="AD797" s="969"/>
      <c r="AE797" s="383" t="str">
        <f t="shared" si="1032"/>
        <v/>
      </c>
      <c r="AF797" s="388" t="str">
        <f>IF(AE797&lt;&gt;"",(SUMIFS($X794:$X804,$M794:$M804,F797,AA794:AA804,"CUMPLE")),"")</f>
        <v/>
      </c>
      <c r="AG797" s="388" t="str">
        <f>IF(AF797&lt;&gt;"",IF(G797&gt;0,(IF(AF797&gt;=($G797*$H794),"CUMPLE","NO CUMPLE")),""),"")</f>
        <v/>
      </c>
      <c r="AH797" s="387"/>
      <c r="AI797" s="973"/>
      <c r="AJ797" s="971"/>
    </row>
    <row r="798" spans="1:44" ht="66" x14ac:dyDescent="0.25">
      <c r="A798" s="963"/>
      <c r="B798" s="373">
        <v>5</v>
      </c>
      <c r="C798" s="220" t="str">
        <f>IF(Proponentes!H487="X",Proponentes!$B$483,"")</f>
        <v/>
      </c>
      <c r="D798" s="374" t="str">
        <f t="shared" si="949"/>
        <v/>
      </c>
      <c r="E798" s="375" t="str">
        <f>IF(D798="","",$AO$7)</f>
        <v/>
      </c>
      <c r="F798" s="220" t="str">
        <f>IF(Proponentes!D487&gt;0,Proponentes!D487,"")</f>
        <v/>
      </c>
      <c r="G798" s="376" t="str">
        <f>IF(Proponentes!F487&gt;0,Proponentes!F487,"")</f>
        <v/>
      </c>
      <c r="H798" s="965"/>
      <c r="I798" s="967"/>
      <c r="J798" s="424" t="s">
        <v>823</v>
      </c>
      <c r="K798" s="380">
        <v>5</v>
      </c>
      <c r="L798" s="489" t="s">
        <v>1236</v>
      </c>
      <c r="M798" s="379" t="s">
        <v>192</v>
      </c>
      <c r="N798" s="380" t="s">
        <v>317</v>
      </c>
      <c r="O798" s="381">
        <v>0.33</v>
      </c>
      <c r="P798" s="382">
        <v>42826</v>
      </c>
      <c r="Q798" s="339">
        <v>43966</v>
      </c>
      <c r="R798" s="383" t="str">
        <f t="shared" si="951"/>
        <v>CUMPLE</v>
      </c>
      <c r="S798" s="379">
        <f t="shared" si="1025"/>
        <v>38</v>
      </c>
      <c r="T798" s="384">
        <v>19500128156</v>
      </c>
      <c r="U798" s="375">
        <v>31619224569</v>
      </c>
      <c r="V798" s="385">
        <f t="shared" si="1027"/>
        <v>42860.913560349021</v>
      </c>
      <c r="W798" s="386">
        <f t="shared" si="1028"/>
        <v>36020.866377763574</v>
      </c>
      <c r="X798" s="375">
        <f>IFERROR(W798*$AR$13,"")</f>
        <v>32725893646.72403</v>
      </c>
      <c r="Y798" s="379" t="s">
        <v>318</v>
      </c>
      <c r="Z798" s="379" t="str">
        <f t="shared" si="1030"/>
        <v>CUMPLE</v>
      </c>
      <c r="AA798" s="383" t="str">
        <f t="shared" si="1031"/>
        <v>CUMPLE</v>
      </c>
      <c r="AB798" s="387"/>
      <c r="AC798" s="967"/>
      <c r="AD798" s="969"/>
      <c r="AE798" s="383" t="str">
        <f t="shared" si="1032"/>
        <v/>
      </c>
      <c r="AF798" s="388" t="str">
        <f>IF(AE798&lt;&gt;"",(SUMIFS($X798:$X806,$M798:$M806,F798,AA798:AA806,"CUMPLE")),"")</f>
        <v/>
      </c>
      <c r="AG798" s="388" t="str">
        <f>IF(AF798&lt;&gt;"",IF(G798&gt;0,(IF(AF798&gt;=($G798*$H794),"CUMPLE","NO CUMPLE")),""),"")</f>
        <v/>
      </c>
      <c r="AH798" s="387"/>
      <c r="AI798" s="973"/>
      <c r="AJ798" s="971"/>
    </row>
    <row r="799" spans="1:44" ht="66" x14ac:dyDescent="0.25">
      <c r="A799" s="963"/>
      <c r="B799" s="373">
        <v>6</v>
      </c>
      <c r="C799" s="220" t="str">
        <f>IF(Proponentes!H488="X",Proponentes!$B$483,"")</f>
        <v>UNIÓN TEMPORAL FISE 2021</v>
      </c>
      <c r="D799" s="374" t="str">
        <f t="shared" si="949"/>
        <v>UNIÓN TEMPORAL FISE 2021</v>
      </c>
      <c r="E799" s="375">
        <f>IF(D799="","",$AO$8)</f>
        <v>26104086008</v>
      </c>
      <c r="F799" s="220" t="str">
        <f>IF(Proponentes!D488&gt;0,Proponentes!D488,"")</f>
        <v/>
      </c>
      <c r="G799" s="376" t="str">
        <f>IF(Proponentes!F488&gt;0,Proponentes!F488,"")</f>
        <v/>
      </c>
      <c r="H799" s="965"/>
      <c r="I799" s="967"/>
      <c r="J799" s="424" t="s">
        <v>805</v>
      </c>
      <c r="K799" s="380">
        <v>6</v>
      </c>
      <c r="L799" s="167" t="s">
        <v>1237</v>
      </c>
      <c r="M799" s="379" t="s">
        <v>192</v>
      </c>
      <c r="N799" s="380" t="s">
        <v>317</v>
      </c>
      <c r="O799" s="381">
        <v>1</v>
      </c>
      <c r="P799" s="339">
        <v>41260</v>
      </c>
      <c r="Q799" s="382">
        <v>42720</v>
      </c>
      <c r="R799" s="383" t="str">
        <f t="shared" si="951"/>
        <v>CUMPLE</v>
      </c>
      <c r="S799" s="379">
        <f t="shared" si="1025"/>
        <v>48</v>
      </c>
      <c r="T799" s="384">
        <v>2065572532</v>
      </c>
      <c r="U799" s="375">
        <f t="shared" si="1026"/>
        <v>2065572532</v>
      </c>
      <c r="V799" s="385">
        <f t="shared" si="1027"/>
        <v>3644.9135909652373</v>
      </c>
      <c r="W799" s="386">
        <f t="shared" si="1028"/>
        <v>2995.9497458137225</v>
      </c>
      <c r="X799" s="375">
        <f t="shared" si="1029"/>
        <v>2721898238.7651582</v>
      </c>
      <c r="Y799" s="379" t="s">
        <v>318</v>
      </c>
      <c r="Z799" s="379" t="str">
        <f t="shared" si="1030"/>
        <v>CUMPLE</v>
      </c>
      <c r="AA799" s="383" t="str">
        <f t="shared" si="1031"/>
        <v>CUMPLE</v>
      </c>
      <c r="AB799" s="387"/>
      <c r="AC799" s="967"/>
      <c r="AD799" s="969"/>
      <c r="AE799" s="383" t="str">
        <f t="shared" si="1032"/>
        <v/>
      </c>
      <c r="AF799" s="388" t="str">
        <f>IF(AE799&lt;&gt;"",(SUMIFS($X799:$X806,$M799:$M806,F799,AA799:AA806,"CUMPLE")),"")</f>
        <v/>
      </c>
      <c r="AG799" s="388" t="str">
        <f>IF(AF799&lt;&gt;"",IF(G799&gt;0,(IF(AF799&gt;=($G799*$H794),"CUMPLE","NO CUMPLE")),""),"")</f>
        <v/>
      </c>
      <c r="AH799" s="387"/>
      <c r="AI799" s="973"/>
      <c r="AJ799" s="971"/>
    </row>
    <row r="800" spans="1:44" ht="66" x14ac:dyDescent="0.25">
      <c r="A800" s="963"/>
      <c r="B800" s="373">
        <v>7</v>
      </c>
      <c r="C800" s="220" t="str">
        <f>IF(Proponentes!H489="X",Proponentes!$B$483,"")</f>
        <v/>
      </c>
      <c r="D800" s="374" t="str">
        <f t="shared" si="949"/>
        <v/>
      </c>
      <c r="E800" s="375" t="str">
        <f>IF(D800="","",$AO$9)</f>
        <v/>
      </c>
      <c r="F800" s="220" t="str">
        <f>IF(Proponentes!D489&gt;0,Proponentes!D489,"")</f>
        <v/>
      </c>
      <c r="G800" s="376" t="str">
        <f>IF(Proponentes!F489&gt;0,Proponentes!F489,"")</f>
        <v/>
      </c>
      <c r="H800" s="965"/>
      <c r="I800" s="967"/>
      <c r="J800" s="389"/>
      <c r="K800" s="378">
        <v>7</v>
      </c>
      <c r="L800" s="870" t="s">
        <v>1238</v>
      </c>
      <c r="M800" s="379" t="s">
        <v>192</v>
      </c>
      <c r="N800" s="380" t="s">
        <v>317</v>
      </c>
      <c r="O800" s="381">
        <v>1</v>
      </c>
      <c r="P800" s="382">
        <v>43435</v>
      </c>
      <c r="Q800" s="382">
        <v>44166</v>
      </c>
      <c r="R800" s="383" t="str">
        <f t="shared" si="951"/>
        <v>CUMPLE</v>
      </c>
      <c r="S800" s="379">
        <f t="shared" si="1025"/>
        <v>24</v>
      </c>
      <c r="T800" s="391">
        <v>6801295484</v>
      </c>
      <c r="U800" s="375">
        <f t="shared" si="1026"/>
        <v>6801295484</v>
      </c>
      <c r="V800" s="385">
        <f t="shared" si="1027"/>
        <v>8705.7473663730325</v>
      </c>
      <c r="W800" s="386">
        <f t="shared" si="1028"/>
        <v>7748.0886759329824</v>
      </c>
      <c r="X800" s="375">
        <f t="shared" si="1029"/>
        <v>7039340012.3906889</v>
      </c>
      <c r="Y800" s="379" t="s">
        <v>318</v>
      </c>
      <c r="Z800" s="379" t="str">
        <f t="shared" si="1030"/>
        <v>CUMPLE</v>
      </c>
      <c r="AA800" s="383" t="str">
        <f t="shared" si="1031"/>
        <v>CUMPLE</v>
      </c>
      <c r="AB800" s="387"/>
      <c r="AC800" s="967"/>
      <c r="AD800" s="969"/>
      <c r="AE800" s="383" t="str">
        <f t="shared" si="1032"/>
        <v/>
      </c>
      <c r="AF800" s="388" t="str">
        <f>IF(AE800&lt;&gt;"",(SUMIFS($X800:$X806,$M800:$M806,F800,AA800:AA806,"CUMPLE")),"")</f>
        <v/>
      </c>
      <c r="AG800" s="388" t="str">
        <f>IF(AF800&lt;&gt;"",IF(G800&gt;0,(IF(AF800&gt;=($G800*$H794),"CUMPLE","NO CUMPLE")),""),"")</f>
        <v/>
      </c>
      <c r="AH800" s="387"/>
      <c r="AI800" s="973"/>
      <c r="AJ800" s="971"/>
    </row>
    <row r="801" spans="1:36" ht="33" x14ac:dyDescent="0.25">
      <c r="A801" s="963"/>
      <c r="B801" s="373">
        <v>8</v>
      </c>
      <c r="C801" s="220" t="str">
        <f>IF(Proponentes!H490="X",Proponentes!$B$483,"")</f>
        <v/>
      </c>
      <c r="D801" s="374" t="str">
        <f t="shared" si="949"/>
        <v/>
      </c>
      <c r="E801" s="375" t="str">
        <f>IF(D801="","",$AO$10)</f>
        <v/>
      </c>
      <c r="F801" s="220"/>
      <c r="G801" s="376"/>
      <c r="H801" s="965"/>
      <c r="I801" s="967"/>
      <c r="J801" s="424" t="s">
        <v>1239</v>
      </c>
      <c r="K801" s="380">
        <v>8</v>
      </c>
      <c r="L801" s="489" t="s">
        <v>1240</v>
      </c>
      <c r="M801" s="379" t="s">
        <v>190</v>
      </c>
      <c r="N801" s="380" t="s">
        <v>317</v>
      </c>
      <c r="O801" s="381">
        <v>0.42499999999999999</v>
      </c>
      <c r="P801" s="382">
        <v>41791</v>
      </c>
      <c r="Q801" s="382">
        <v>42978</v>
      </c>
      <c r="R801" s="383" t="str">
        <f t="shared" si="951"/>
        <v>CUMPLE</v>
      </c>
      <c r="S801" s="379"/>
      <c r="T801" s="391">
        <v>36123627331</v>
      </c>
      <c r="U801" s="375">
        <f t="shared" si="1026"/>
        <v>15352541615.674999</v>
      </c>
      <c r="V801" s="385"/>
      <c r="W801" s="386">
        <f t="shared" si="1028"/>
        <v>20810.882243021373</v>
      </c>
      <c r="X801" s="375">
        <f t="shared" si="1029"/>
        <v>18907227600.723236</v>
      </c>
      <c r="Y801" s="379" t="s">
        <v>318</v>
      </c>
      <c r="Z801" s="379" t="str">
        <f t="shared" si="1030"/>
        <v>CUMPLE</v>
      </c>
      <c r="AA801" s="383" t="str">
        <f t="shared" si="1031"/>
        <v>CUMPLE</v>
      </c>
      <c r="AB801" s="387"/>
      <c r="AC801" s="967"/>
      <c r="AD801" s="969"/>
      <c r="AE801" s="383"/>
      <c r="AF801" s="388"/>
      <c r="AG801" s="388" t="str">
        <f>IF(AF801&lt;&gt;"",IF(G801&gt;0,(IF(AF801&gt;=($G801*$H794),"CUMPLE","NO CUMPLE")),""),"")</f>
        <v/>
      </c>
      <c r="AH801" s="387"/>
      <c r="AI801" s="973"/>
      <c r="AJ801" s="971"/>
    </row>
    <row r="802" spans="1:36" ht="33" x14ac:dyDescent="0.25">
      <c r="A802" s="963"/>
      <c r="B802" s="373">
        <v>9</v>
      </c>
      <c r="C802" s="220" t="str">
        <f>IF(Proponentes!H491="X",Proponentes!$B$483,"")</f>
        <v/>
      </c>
      <c r="D802" s="374" t="str">
        <f t="shared" si="949"/>
        <v/>
      </c>
      <c r="E802" s="375" t="str">
        <f>IF(D802="","",$AO$11)</f>
        <v/>
      </c>
      <c r="F802" s="220"/>
      <c r="G802" s="376"/>
      <c r="H802" s="965"/>
      <c r="I802" s="967"/>
      <c r="J802" s="424" t="s">
        <v>805</v>
      </c>
      <c r="K802" s="380">
        <v>9</v>
      </c>
      <c r="L802" s="870" t="s">
        <v>1241</v>
      </c>
      <c r="M802" s="379" t="s">
        <v>190</v>
      </c>
      <c r="N802" s="380" t="s">
        <v>317</v>
      </c>
      <c r="O802" s="381">
        <v>1</v>
      </c>
      <c r="P802" s="382">
        <v>41699</v>
      </c>
      <c r="Q802" s="382">
        <v>43830</v>
      </c>
      <c r="R802" s="383" t="str">
        <f t="shared" si="951"/>
        <v>CUMPLE</v>
      </c>
      <c r="S802" s="383"/>
      <c r="T802" s="391">
        <v>40245206711</v>
      </c>
      <c r="U802" s="375">
        <f t="shared" si="1026"/>
        <v>40245206711</v>
      </c>
      <c r="V802" s="392"/>
      <c r="W802" s="386">
        <f t="shared" si="1028"/>
        <v>48598.513627317909</v>
      </c>
      <c r="X802" s="375">
        <f t="shared" si="1029"/>
        <v>44153013191.772629</v>
      </c>
      <c r="Y802" s="379" t="s">
        <v>318</v>
      </c>
      <c r="Z802" s="379" t="str">
        <f t="shared" si="1030"/>
        <v>CUMPLE</v>
      </c>
      <c r="AA802" s="383" t="str">
        <f t="shared" si="1031"/>
        <v>CUMPLE</v>
      </c>
      <c r="AB802" s="387"/>
      <c r="AC802" s="967"/>
      <c r="AD802" s="969"/>
      <c r="AE802" s="383"/>
      <c r="AF802" s="388"/>
      <c r="AG802" s="388" t="str">
        <f>IF(AF802&lt;&gt;"",IF(G802&gt;0,(IF(AF802&gt;=($G802*$H794),"CUMPLE","NO CUMPLE")),""),"")</f>
        <v/>
      </c>
      <c r="AH802" s="393"/>
      <c r="AI802" s="973"/>
      <c r="AJ802" s="971"/>
    </row>
    <row r="803" spans="1:36" x14ac:dyDescent="0.25">
      <c r="A803" s="963"/>
      <c r="B803" s="373">
        <v>10</v>
      </c>
      <c r="C803" s="220" t="str">
        <f>IF(Proponentes!H492="X",Proponentes!$B$483,"")</f>
        <v/>
      </c>
      <c r="D803" s="374" t="str">
        <f t="shared" si="949"/>
        <v/>
      </c>
      <c r="E803" s="375" t="str">
        <f>IF(D803="","",$AO$12)</f>
        <v/>
      </c>
      <c r="F803" s="220"/>
      <c r="G803" s="376"/>
      <c r="H803" s="965"/>
      <c r="I803" s="967"/>
      <c r="J803" s="389"/>
      <c r="K803" s="378"/>
      <c r="L803" s="380"/>
      <c r="M803" s="379"/>
      <c r="N803" s="380"/>
      <c r="O803" s="381"/>
      <c r="P803" s="382"/>
      <c r="Q803" s="382"/>
      <c r="R803" s="383" t="str">
        <f t="shared" si="951"/>
        <v/>
      </c>
      <c r="S803" s="383"/>
      <c r="T803" s="391"/>
      <c r="U803" s="375" t="str">
        <f t="shared" si="1026"/>
        <v/>
      </c>
      <c r="V803" s="392"/>
      <c r="W803" s="386" t="str">
        <f t="shared" si="1028"/>
        <v/>
      </c>
      <c r="X803" s="375" t="str">
        <f t="shared" si="1029"/>
        <v/>
      </c>
      <c r="Y803" s="379"/>
      <c r="Z803" s="379" t="str">
        <f t="shared" si="1030"/>
        <v/>
      </c>
      <c r="AA803" s="383" t="str">
        <f t="shared" si="1031"/>
        <v/>
      </c>
      <c r="AB803" s="387"/>
      <c r="AC803" s="967"/>
      <c r="AD803" s="969"/>
      <c r="AE803" s="383"/>
      <c r="AF803" s="388"/>
      <c r="AG803" s="388" t="str">
        <f>IF(AF803&lt;&gt;"",IF(G803&gt;0,(IF(AF803&gt;=($G803*$H794),"CUMPLE","NO CUMPLE")),""),"")</f>
        <v/>
      </c>
      <c r="AH803" s="393"/>
      <c r="AI803" s="973"/>
      <c r="AJ803" s="971"/>
    </row>
    <row r="804" spans="1:36" x14ac:dyDescent="0.25">
      <c r="A804" s="963"/>
      <c r="B804" s="373">
        <v>11</v>
      </c>
      <c r="C804" s="220" t="str">
        <f>IF(Proponentes!H493="X",Proponentes!$B$483,"")</f>
        <v/>
      </c>
      <c r="D804" s="374" t="str">
        <f t="shared" si="949"/>
        <v/>
      </c>
      <c r="E804" s="375" t="str">
        <f>IF(D804="","",$AO$13)</f>
        <v/>
      </c>
      <c r="F804" s="220" t="str">
        <f>IF(Proponentes!D493&gt;0,Proponentes!D493,"")</f>
        <v/>
      </c>
      <c r="G804" s="376" t="str">
        <f>IF(Proponentes!F493&gt;0,Proponentes!F493,"")</f>
        <v/>
      </c>
      <c r="H804" s="965"/>
      <c r="I804" s="967"/>
      <c r="J804" s="389"/>
      <c r="K804" s="380"/>
      <c r="L804" s="380"/>
      <c r="M804" s="379"/>
      <c r="N804" s="380"/>
      <c r="O804" s="381"/>
      <c r="P804" s="382"/>
      <c r="Q804" s="382"/>
      <c r="R804" s="383" t="str">
        <f t="shared" si="951"/>
        <v/>
      </c>
      <c r="S804" s="383" t="str">
        <f t="shared" ref="S804:S805" si="1033">IF(P804&gt;0,ROUND(((YEAR(Q804)-YEAR($P804))*12)+(MONTH(Q804)-MONTH($P804))+((DAY(Q804)-DAY($P804)+1)/30),0),"")</f>
        <v/>
      </c>
      <c r="T804" s="391"/>
      <c r="U804" s="375" t="str">
        <f t="shared" si="1026"/>
        <v/>
      </c>
      <c r="V804" s="392" t="str">
        <f>IFERROR(U804/VLOOKUP(YEAR(P804),$AQ$2:$AR$11,2,FALSE),"")</f>
        <v/>
      </c>
      <c r="W804" s="386" t="str">
        <f t="shared" si="1028"/>
        <v/>
      </c>
      <c r="X804" s="375" t="str">
        <f t="shared" si="1029"/>
        <v/>
      </c>
      <c r="Y804" s="379"/>
      <c r="Z804" s="379" t="str">
        <f t="shared" si="1030"/>
        <v/>
      </c>
      <c r="AA804" s="383" t="str">
        <f t="shared" si="1031"/>
        <v/>
      </c>
      <c r="AB804" s="387"/>
      <c r="AC804" s="967"/>
      <c r="AD804" s="969"/>
      <c r="AE804" s="383" t="str">
        <f>IF(F804&lt;&gt;"",F804,"")</f>
        <v/>
      </c>
      <c r="AF804" s="388" t="str">
        <f>IF(AE804&lt;&gt;"",(SUMIFS($X804:$X806,$M804:$M806,F804,AA804:AA806,"CUMPLE")),"")</f>
        <v/>
      </c>
      <c r="AG804" s="388" t="str">
        <f>IF(AF804&lt;&gt;"",IF(G804&gt;0,(IF(AF804&gt;=($G804*$H794),"CUMPLE","NO CUMPLE")),""),"")</f>
        <v/>
      </c>
      <c r="AH804" s="393"/>
      <c r="AI804" s="973"/>
      <c r="AJ804" s="971"/>
    </row>
    <row r="805" spans="1:36" x14ac:dyDescent="0.25">
      <c r="A805" s="963"/>
      <c r="B805" s="373">
        <v>12</v>
      </c>
      <c r="C805" s="220" t="str">
        <f>IF(Proponentes!H494="X",Proponentes!$B$483,"")</f>
        <v/>
      </c>
      <c r="D805" s="374" t="str">
        <f t="shared" si="949"/>
        <v/>
      </c>
      <c r="E805" s="375" t="str">
        <f>IF(D805="","",$AO$14)</f>
        <v/>
      </c>
      <c r="F805" s="220" t="str">
        <f>IF(Proponentes!D494&gt;0,Proponentes!D494,"")</f>
        <v/>
      </c>
      <c r="G805" s="376" t="str">
        <f>IF(Proponentes!F494&gt;0,Proponentes!F494,"")</f>
        <v/>
      </c>
      <c r="H805" s="965"/>
      <c r="I805" s="967"/>
      <c r="J805" s="389"/>
      <c r="K805" s="380"/>
      <c r="L805" s="380"/>
      <c r="M805" s="379"/>
      <c r="N805" s="380"/>
      <c r="O805" s="381"/>
      <c r="P805" s="382"/>
      <c r="Q805" s="382"/>
      <c r="R805" s="383" t="str">
        <f t="shared" si="951"/>
        <v/>
      </c>
      <c r="S805" s="383" t="str">
        <f t="shared" si="1033"/>
        <v/>
      </c>
      <c r="T805" s="391"/>
      <c r="U805" s="375" t="str">
        <f t="shared" si="1026"/>
        <v/>
      </c>
      <c r="V805" s="392" t="str">
        <f>IFERROR(U805/VLOOKUP(YEAR(P805),$AQ$2:$AR$11,2,FALSE),"")</f>
        <v/>
      </c>
      <c r="W805" s="386" t="str">
        <f t="shared" si="1028"/>
        <v/>
      </c>
      <c r="X805" s="375" t="str">
        <f t="shared" si="1029"/>
        <v/>
      </c>
      <c r="Y805" s="379"/>
      <c r="Z805" s="379" t="str">
        <f t="shared" si="1030"/>
        <v/>
      </c>
      <c r="AA805" s="383" t="str">
        <f t="shared" si="1031"/>
        <v/>
      </c>
      <c r="AB805" s="387"/>
      <c r="AC805" s="967"/>
      <c r="AD805" s="969"/>
      <c r="AE805" s="383" t="str">
        <f>IF(F805&lt;&gt;"",F805,"")</f>
        <v/>
      </c>
      <c r="AF805" s="388" t="str">
        <f>IF(AE805&lt;&gt;"",(SUMIFS($X805:$X806,$M805:$M806,F805,AA805:AA806,"CUMPLE")),"")</f>
        <v/>
      </c>
      <c r="AG805" s="388" t="str">
        <f>IF(AF805&lt;&gt;"",IF(G805&gt;0,(IF(AF805&gt;=($G805*$H794),"CUMPLE","NO CUMPLE")),""),"")</f>
        <v/>
      </c>
      <c r="AH805" s="393"/>
      <c r="AI805" s="973"/>
      <c r="AJ805" s="971"/>
    </row>
    <row r="806" spans="1:36" x14ac:dyDescent="0.25">
      <c r="A806" s="69">
        <v>38</v>
      </c>
      <c r="B806" s="394"/>
      <c r="C806" s="222"/>
      <c r="D806" s="395" t="s">
        <v>270</v>
      </c>
      <c r="E806" s="396">
        <f t="shared" ref="E806" si="1034">SUM(E794:E805)</f>
        <v>68800809709</v>
      </c>
      <c r="F806" s="394"/>
      <c r="G806" s="397">
        <f t="shared" ref="G806" si="1035">IF((SUM(G794:G805))&gt;1,"ERROR &gt; 100%",SUM(G794:G805))</f>
        <v>1</v>
      </c>
      <c r="H806" s="396">
        <f t="shared" ref="H806:I806" si="1036">SUM(H794:H805)</f>
        <v>68800809709</v>
      </c>
      <c r="I806" s="398">
        <f t="shared" si="1036"/>
        <v>75727.948026803861</v>
      </c>
      <c r="J806" s="399"/>
      <c r="K806" s="399"/>
      <c r="L806" s="399"/>
      <c r="M806" s="400"/>
      <c r="N806" s="400"/>
      <c r="O806" s="400"/>
      <c r="P806" s="400"/>
      <c r="Q806" s="400"/>
      <c r="R806" s="394">
        <f t="shared" ref="R806" si="1037">COUNTIF(R794:R805,"NO CUMPLE")</f>
        <v>0</v>
      </c>
      <c r="S806" s="400">
        <f t="shared" ref="S806:X806" si="1038">SUM(S794:S805)</f>
        <v>156</v>
      </c>
      <c r="T806" s="401"/>
      <c r="U806" s="396">
        <f t="shared" si="1038"/>
        <v>108479188605.595</v>
      </c>
      <c r="V806" s="402">
        <f t="shared" si="1038"/>
        <v>73256.350757693683</v>
      </c>
      <c r="W806" s="403">
        <f t="shared" si="1038"/>
        <v>133229.20399115735</v>
      </c>
      <c r="X806" s="401">
        <f t="shared" si="1038"/>
        <v>121042195785.27025</v>
      </c>
      <c r="Y806" s="400"/>
      <c r="Z806" s="400"/>
      <c r="AA806" s="394"/>
      <c r="AB806" s="400"/>
      <c r="AC806" s="394"/>
      <c r="AD806" s="394">
        <f t="shared" ref="AD806" si="1039">COUNTIF(AD794:AD805,"NO CUMPLE")</f>
        <v>0</v>
      </c>
      <c r="AE806" s="394"/>
      <c r="AF806" s="394"/>
      <c r="AG806" s="394"/>
      <c r="AH806" s="400"/>
      <c r="AI806" s="400"/>
      <c r="AJ806" s="404"/>
    </row>
    <row r="807" spans="1:36" ht="49.5" x14ac:dyDescent="0.25">
      <c r="A807" s="962">
        <f t="shared" ref="A807" si="1040">A819</f>
        <v>39</v>
      </c>
      <c r="B807" s="373">
        <v>1</v>
      </c>
      <c r="C807" s="220" t="str">
        <f>IF(Proponentes!H496="X",Proponentes!$B$496,"")</f>
        <v>UNIÓN TEMPORAL SB-SS 2021</v>
      </c>
      <c r="D807" s="374" t="str">
        <f t="shared" si="949"/>
        <v>UNIÓN TEMPORAL SB-SS 2021</v>
      </c>
      <c r="E807" s="375">
        <f>IF(D807="","",$AO$3)</f>
        <v>20036397801</v>
      </c>
      <c r="F807" s="220" t="str">
        <f>IF(Proponentes!D496&gt;0,Proponentes!D496,"")</f>
        <v>SEGURIDAD BOLIVAR LTDA.</v>
      </c>
      <c r="G807" s="376">
        <f>IF(Proponentes!F496&gt;0,Proponentes!F496,"")</f>
        <v>0.5</v>
      </c>
      <c r="H807" s="964">
        <f t="shared" ref="H807" si="1041">SUM(E807:E818)</f>
        <v>20036397801</v>
      </c>
      <c r="I807" s="966">
        <f>IF($F807&gt;0,(G819*H807)/$AR$13,"")</f>
        <v>22053.741776239756</v>
      </c>
      <c r="J807" s="423" t="s">
        <v>332</v>
      </c>
      <c r="K807" s="378">
        <v>1</v>
      </c>
      <c r="L807" s="167" t="s">
        <v>1242</v>
      </c>
      <c r="M807" s="379" t="s">
        <v>195</v>
      </c>
      <c r="N807" s="380" t="s">
        <v>317</v>
      </c>
      <c r="O807" s="381">
        <v>1</v>
      </c>
      <c r="P807" s="382">
        <v>41106</v>
      </c>
      <c r="Q807" s="382">
        <v>41438</v>
      </c>
      <c r="R807" s="383" t="str">
        <f t="shared" si="951"/>
        <v>CUMPLE</v>
      </c>
      <c r="S807" s="379">
        <f t="shared" ref="S807:S813" si="1042">IF(P807&gt;0,ROUND(((YEAR(Q807)-YEAR($P807))*12)+(MONTH(Q807)-MONTH($P807))+((DAY(Q807)-DAY($P807)+1)/30),0),"")</f>
        <v>11</v>
      </c>
      <c r="T807" s="384">
        <v>2193558125</v>
      </c>
      <c r="U807" s="375">
        <f t="shared" ref="U807:U818" si="1043">IF(T807&gt;0,T807*O807,"")</f>
        <v>2193558125</v>
      </c>
      <c r="V807" s="385">
        <f t="shared" ref="V807:V813" si="1044">IFERROR(U807/VLOOKUP(YEAR(P807),$AQ$2:$AR$11,2,FALSE),"")</f>
        <v>3870.7572348685371</v>
      </c>
      <c r="W807" s="386">
        <f t="shared" ref="W807:W818" si="1045">IF(R807="CUMPLE",IFERROR(U807/VLOOKUP(YEAR(Q807),$AQ$3:$AR$13,2,FALSE),""),"")</f>
        <v>3721.0485581000848</v>
      </c>
      <c r="X807" s="375">
        <f t="shared" ref="X807:X818" si="1046">IFERROR(W807*$AR$13,"")</f>
        <v>3380669362.2964377</v>
      </c>
      <c r="Y807" s="379" t="s">
        <v>318</v>
      </c>
      <c r="Z807" s="379" t="str">
        <f t="shared" ref="Z807:Z818" si="1047">IF(T807&gt;0,IF(X807&gt;=$Z$18,"CUMPLE","NO CUMPLE"),"")</f>
        <v>CUMPLE</v>
      </c>
      <c r="AA807" s="383" t="str">
        <f t="shared" ref="AA807:AA818" si="1048">IF(N807&gt;0,IF(N807="CUMPLE",IF(R807="CUMPLE",IF(Y807="INCLUIDA",IF(Z807="CUMPLE","CUMPLE","NO CUMPLE"),"NO CUMPLE"),"NO CUMPLE"),"NO CUMPLE"),"")</f>
        <v>CUMPLE</v>
      </c>
      <c r="AB807" s="379"/>
      <c r="AC807" s="966">
        <f>IF(F807&gt;0,SUMIFS(W807:W817,AA807:AA817,"CUMPLE"),"")</f>
        <v>39016.684357776285</v>
      </c>
      <c r="AD807" s="968" t="str">
        <f>IF($F807&gt;0,IF(AC807&lt;I807,"NO CUMPLE","CUMPLE"),"")</f>
        <v>CUMPLE</v>
      </c>
      <c r="AE807" s="383" t="str">
        <f t="shared" ref="AE807:AE813" si="1049">IF(F807&lt;&gt;"",F807,"")</f>
        <v>SEGURIDAD BOLIVAR LTDA.</v>
      </c>
      <c r="AF807" s="388">
        <f>IF(AE807&lt;&gt;"",(SUMIFS($X807:$X817,$M807:$M817,F807,AA807:AA817,"CUMPLE")),"")</f>
        <v>20659264605.871143</v>
      </c>
      <c r="AG807" s="388" t="str">
        <f>IF(AF807&lt;&gt;"",IF(G807&gt;0,(IF(AF807&gt;=($G807*$H807),"CUMPLE","NO CUMPLE")),""),"")</f>
        <v>CUMPLE</v>
      </c>
      <c r="AH807" s="379"/>
      <c r="AI807" s="972" t="str">
        <f>IF(AC807&gt;I807,IF((COUNTIF(AG807:AG817,"NO CUMPLE"))&lt;1,"HABILITADO","RECHAZADO"),"RECHAZADO")</f>
        <v>HABILITADO</v>
      </c>
      <c r="AJ807" s="970" t="s">
        <v>2256</v>
      </c>
    </row>
    <row r="808" spans="1:36" ht="49.5" x14ac:dyDescent="0.25">
      <c r="A808" s="963"/>
      <c r="B808" s="373">
        <v>2</v>
      </c>
      <c r="C808" s="220" t="str">
        <f>IF(Proponentes!H497="X",Proponentes!$B$496,"")</f>
        <v/>
      </c>
      <c r="D808" s="374" t="str">
        <f t="shared" si="949"/>
        <v/>
      </c>
      <c r="E808" s="375" t="str">
        <f>IF(D808="","",$AO$4)</f>
        <v/>
      </c>
      <c r="F808" s="220" t="str">
        <f>IF(Proponentes!D497&gt;0,Proponentes!D497,"")</f>
        <v>SEGURIDAD SECURBEL LTDA</v>
      </c>
      <c r="G808" s="376">
        <f>IF(Proponentes!F497&gt;0,Proponentes!F497,"")</f>
        <v>0.5</v>
      </c>
      <c r="H808" s="965"/>
      <c r="I808" s="967"/>
      <c r="J808" s="424" t="s">
        <v>744</v>
      </c>
      <c r="K808" s="380">
        <v>2</v>
      </c>
      <c r="L808" s="167" t="s">
        <v>1243</v>
      </c>
      <c r="M808" s="379" t="s">
        <v>195</v>
      </c>
      <c r="N808" s="380" t="s">
        <v>317</v>
      </c>
      <c r="O808" s="381">
        <v>1</v>
      </c>
      <c r="P808" s="382">
        <v>41106</v>
      </c>
      <c r="Q808" s="382">
        <v>41438</v>
      </c>
      <c r="R808" s="383" t="str">
        <f t="shared" si="951"/>
        <v>CUMPLE</v>
      </c>
      <c r="S808" s="379">
        <f t="shared" si="1042"/>
        <v>11</v>
      </c>
      <c r="T808" s="384">
        <v>2403357630</v>
      </c>
      <c r="U808" s="375">
        <f t="shared" si="1043"/>
        <v>2403357630</v>
      </c>
      <c r="V808" s="385">
        <f t="shared" si="1044"/>
        <v>4240.9698782424566</v>
      </c>
      <c r="W808" s="386">
        <f t="shared" si="1045"/>
        <v>4076.9425445292622</v>
      </c>
      <c r="X808" s="375">
        <f t="shared" si="1046"/>
        <v>3704008302.2109923</v>
      </c>
      <c r="Y808" s="379" t="s">
        <v>318</v>
      </c>
      <c r="Z808" s="379" t="str">
        <f t="shared" si="1047"/>
        <v>CUMPLE</v>
      </c>
      <c r="AA808" s="383" t="str">
        <f t="shared" si="1048"/>
        <v>CUMPLE</v>
      </c>
      <c r="AB808" s="387"/>
      <c r="AC808" s="967"/>
      <c r="AD808" s="969"/>
      <c r="AE808" s="383" t="str">
        <f t="shared" si="1049"/>
        <v>SEGURIDAD SECURBEL LTDA</v>
      </c>
      <c r="AF808" s="388">
        <f>IF(AE808&lt;&gt;"",(SUMIFS($X807:$X817,$M807:$M817,F808,AA807:AA817,"CUMPLE")),"")</f>
        <v>14788407566.961916</v>
      </c>
      <c r="AG808" s="388" t="str">
        <f>IF(AF808&lt;&gt;"",IF(G808&gt;0,(IF(AF808&gt;=($G808*$H807),"CUMPLE","NO CUMPLE")),""),"")</f>
        <v>CUMPLE</v>
      </c>
      <c r="AH808" s="387"/>
      <c r="AI808" s="973"/>
      <c r="AJ808" s="971"/>
    </row>
    <row r="809" spans="1:36" ht="33" x14ac:dyDescent="0.25">
      <c r="A809" s="963"/>
      <c r="B809" s="373">
        <v>3</v>
      </c>
      <c r="C809" s="220" t="str">
        <f>IF(Proponentes!H498="X",Proponentes!$B$496,"")</f>
        <v/>
      </c>
      <c r="D809" s="374" t="str">
        <f t="shared" si="949"/>
        <v/>
      </c>
      <c r="E809" s="375" t="str">
        <f>IF(D809="","",$AO$5)</f>
        <v/>
      </c>
      <c r="F809" s="220" t="str">
        <f>IF(Proponentes!D498&gt;0,Proponentes!D498,"")</f>
        <v/>
      </c>
      <c r="G809" s="376" t="str">
        <f>IF(Proponentes!F498&gt;0,Proponentes!F498,"")</f>
        <v/>
      </c>
      <c r="H809" s="965"/>
      <c r="I809" s="967"/>
      <c r="J809" s="424" t="s">
        <v>332</v>
      </c>
      <c r="K809" s="380">
        <v>3</v>
      </c>
      <c r="L809" s="167" t="s">
        <v>1244</v>
      </c>
      <c r="M809" s="379" t="s">
        <v>195</v>
      </c>
      <c r="N809" s="380" t="s">
        <v>317</v>
      </c>
      <c r="O809" s="381">
        <v>1</v>
      </c>
      <c r="P809" s="382">
        <v>42736</v>
      </c>
      <c r="Q809" s="382">
        <v>43465</v>
      </c>
      <c r="R809" s="383" t="str">
        <f t="shared" si="951"/>
        <v>CUMPLE</v>
      </c>
      <c r="S809" s="379">
        <f t="shared" si="1042"/>
        <v>24</v>
      </c>
      <c r="T809" s="384">
        <v>1798524459</v>
      </c>
      <c r="U809" s="375">
        <f t="shared" si="1043"/>
        <v>1798524459</v>
      </c>
      <c r="V809" s="385">
        <f t="shared" si="1044"/>
        <v>2437.9598938346276</v>
      </c>
      <c r="W809" s="386">
        <f t="shared" si="1045"/>
        <v>2302.1348813811856</v>
      </c>
      <c r="X809" s="375">
        <f t="shared" si="1046"/>
        <v>2091549395.2417231</v>
      </c>
      <c r="Y809" s="379" t="s">
        <v>318</v>
      </c>
      <c r="Z809" s="379" t="str">
        <f t="shared" si="1047"/>
        <v>CUMPLE</v>
      </c>
      <c r="AA809" s="383" t="str">
        <f t="shared" si="1048"/>
        <v>CUMPLE</v>
      </c>
      <c r="AB809" s="387"/>
      <c r="AC809" s="967"/>
      <c r="AD809" s="969"/>
      <c r="AE809" s="383" t="str">
        <f t="shared" si="1049"/>
        <v/>
      </c>
      <c r="AF809" s="388" t="str">
        <f>IF(AE809&lt;&gt;"",(SUMIFS($X807:$X817,$M807:$M817,F809,AA807:AA817,"CUMPLE")),"")</f>
        <v/>
      </c>
      <c r="AG809" s="388" t="str">
        <f>IF(AF809&lt;&gt;"",IF(G809&gt;0,(IF(AF809&gt;=($G809*$H807),"CUMPLE","NO CUMPLE")),""),"")</f>
        <v/>
      </c>
      <c r="AH809" s="387"/>
      <c r="AI809" s="973"/>
      <c r="AJ809" s="971"/>
    </row>
    <row r="810" spans="1:36" ht="33" x14ac:dyDescent="0.25">
      <c r="A810" s="963"/>
      <c r="B810" s="373">
        <v>4</v>
      </c>
      <c r="C810" s="220" t="str">
        <f>IF(Proponentes!H499="X",Proponentes!$B$496,"")</f>
        <v/>
      </c>
      <c r="D810" s="374" t="str">
        <f t="shared" si="949"/>
        <v/>
      </c>
      <c r="E810" s="375" t="str">
        <f>IF(D810="","",$AO$6)</f>
        <v/>
      </c>
      <c r="F810" s="220" t="str">
        <f>IF(Proponentes!D499&gt;0,Proponentes!D499,"")</f>
        <v/>
      </c>
      <c r="G810" s="376" t="str">
        <f>IF(Proponentes!F499&gt;0,Proponentes!F499,"")</f>
        <v/>
      </c>
      <c r="H810" s="965"/>
      <c r="I810" s="967"/>
      <c r="J810" s="424" t="s">
        <v>332</v>
      </c>
      <c r="K810" s="378">
        <v>4</v>
      </c>
      <c r="L810" s="167" t="s">
        <v>1245</v>
      </c>
      <c r="M810" s="379" t="s">
        <v>195</v>
      </c>
      <c r="N810" s="380" t="s">
        <v>317</v>
      </c>
      <c r="O810" s="381">
        <v>0.1</v>
      </c>
      <c r="P810" s="382">
        <v>41258</v>
      </c>
      <c r="Q810" s="382">
        <v>41993</v>
      </c>
      <c r="R810" s="383" t="str">
        <f t="shared" si="951"/>
        <v>CUMPLE</v>
      </c>
      <c r="S810" s="379">
        <f t="shared" si="1042"/>
        <v>24</v>
      </c>
      <c r="T810" s="384">
        <v>18909253266</v>
      </c>
      <c r="U810" s="375">
        <f t="shared" si="1043"/>
        <v>1890925326.6000001</v>
      </c>
      <c r="V810" s="385">
        <f t="shared" si="1044"/>
        <v>3336.7307686606673</v>
      </c>
      <c r="W810" s="386">
        <f t="shared" si="1045"/>
        <v>3069.6839717532471</v>
      </c>
      <c r="X810" s="375">
        <f t="shared" si="1046"/>
        <v>2788887700.1210904</v>
      </c>
      <c r="Y810" s="379" t="s">
        <v>318</v>
      </c>
      <c r="Z810" s="379" t="str">
        <f t="shared" si="1047"/>
        <v>CUMPLE</v>
      </c>
      <c r="AA810" s="383" t="str">
        <f t="shared" si="1048"/>
        <v>CUMPLE</v>
      </c>
      <c r="AB810" s="425"/>
      <c r="AC810" s="967"/>
      <c r="AD810" s="969"/>
      <c r="AE810" s="383" t="str">
        <f t="shared" si="1049"/>
        <v/>
      </c>
      <c r="AF810" s="388" t="str">
        <f>IF(AE810&lt;&gt;"",(SUMIFS($X807:$X817,$M807:$M817,F810,AA807:AA817,"CUMPLE")),"")</f>
        <v/>
      </c>
      <c r="AG810" s="388" t="str">
        <f>IF(AF810&lt;&gt;"",IF(G810&gt;0,(IF(AF810&gt;=($G810*$H807),"CUMPLE","NO CUMPLE")),""),"")</f>
        <v/>
      </c>
      <c r="AH810" s="387"/>
      <c r="AI810" s="973"/>
      <c r="AJ810" s="971"/>
    </row>
    <row r="811" spans="1:36" ht="49.5" x14ac:dyDescent="0.25">
      <c r="A811" s="963"/>
      <c r="B811" s="373">
        <v>5</v>
      </c>
      <c r="C811" s="220" t="str">
        <f>IF(Proponentes!H500="X",Proponentes!$B$496,"")</f>
        <v/>
      </c>
      <c r="D811" s="374" t="str">
        <f t="shared" si="949"/>
        <v/>
      </c>
      <c r="E811" s="375" t="str">
        <f>IF(D811="","",$AO$7)</f>
        <v/>
      </c>
      <c r="F811" s="220" t="str">
        <f>IF(Proponentes!D500&gt;0,Proponentes!D500,"")</f>
        <v/>
      </c>
      <c r="G811" s="376" t="str">
        <f>IF(Proponentes!F500&gt;0,Proponentes!F500,"")</f>
        <v/>
      </c>
      <c r="H811" s="965"/>
      <c r="I811" s="967"/>
      <c r="J811" s="424" t="s">
        <v>332</v>
      </c>
      <c r="K811" s="380">
        <v>5</v>
      </c>
      <c r="L811" s="870" t="s">
        <v>1246</v>
      </c>
      <c r="M811" s="379" t="s">
        <v>195</v>
      </c>
      <c r="N811" s="380" t="s">
        <v>317</v>
      </c>
      <c r="O811" s="381">
        <v>1</v>
      </c>
      <c r="P811" s="382">
        <v>41950</v>
      </c>
      <c r="Q811" s="382">
        <v>42582</v>
      </c>
      <c r="R811" s="383" t="str">
        <f t="shared" si="951"/>
        <v>CUMPLE</v>
      </c>
      <c r="S811" s="379">
        <f t="shared" si="1042"/>
        <v>21</v>
      </c>
      <c r="T811" s="384">
        <v>3681531083</v>
      </c>
      <c r="U811" s="375">
        <f t="shared" si="1043"/>
        <v>3681531083</v>
      </c>
      <c r="V811" s="385">
        <f t="shared" si="1044"/>
        <v>5976.5114983766234</v>
      </c>
      <c r="W811" s="386">
        <f t="shared" si="1045"/>
        <v>5339.769938574671</v>
      </c>
      <c r="X811" s="375">
        <f t="shared" si="1046"/>
        <v>4851319823.2134914</v>
      </c>
      <c r="Y811" s="379" t="s">
        <v>318</v>
      </c>
      <c r="Z811" s="379" t="str">
        <f t="shared" si="1047"/>
        <v>CUMPLE</v>
      </c>
      <c r="AA811" s="383" t="str">
        <f t="shared" si="1048"/>
        <v>CUMPLE</v>
      </c>
      <c r="AB811" s="387"/>
      <c r="AC811" s="967"/>
      <c r="AD811" s="969"/>
      <c r="AE811" s="383" t="str">
        <f t="shared" si="1049"/>
        <v/>
      </c>
      <c r="AF811" s="388" t="str">
        <f>IF(AE811&lt;&gt;"",(SUMIFS($X811:$X819,$M811:$M819,F811,AA811:AA819,"CUMPLE")),"")</f>
        <v/>
      </c>
      <c r="AG811" s="388" t="str">
        <f>IF(AF811&lt;&gt;"",IF(G811&gt;0,(IF(AF811&gt;=($G811*$H807),"CUMPLE","NO CUMPLE")),""),"")</f>
        <v/>
      </c>
      <c r="AH811" s="387"/>
      <c r="AI811" s="973"/>
      <c r="AJ811" s="971"/>
    </row>
    <row r="812" spans="1:36" ht="49.5" x14ac:dyDescent="0.25">
      <c r="A812" s="963"/>
      <c r="B812" s="373">
        <v>6</v>
      </c>
      <c r="C812" s="220" t="str">
        <f>IF(Proponentes!H501="X",Proponentes!$B$496,"")</f>
        <v/>
      </c>
      <c r="D812" s="374" t="str">
        <f t="shared" si="949"/>
        <v/>
      </c>
      <c r="E812" s="375" t="str">
        <f>IF(D812="","",$AO$8)</f>
        <v/>
      </c>
      <c r="F812" s="220" t="str">
        <f>IF(Proponentes!D501&gt;0,Proponentes!D501,"")</f>
        <v/>
      </c>
      <c r="G812" s="376" t="str">
        <f>IF(Proponentes!F501&gt;0,Proponentes!F501,"")</f>
        <v/>
      </c>
      <c r="H812" s="965"/>
      <c r="I812" s="967"/>
      <c r="J812" s="424" t="s">
        <v>744</v>
      </c>
      <c r="K812" s="380">
        <v>6</v>
      </c>
      <c r="L812" s="167" t="s">
        <v>1247</v>
      </c>
      <c r="M812" s="379" t="s">
        <v>195</v>
      </c>
      <c r="N812" s="380" t="s">
        <v>317</v>
      </c>
      <c r="O812" s="381">
        <v>1</v>
      </c>
      <c r="P812" s="382">
        <v>41438</v>
      </c>
      <c r="Q812" s="382">
        <v>41823</v>
      </c>
      <c r="R812" s="383" t="str">
        <f t="shared" si="951"/>
        <v>CUMPLE</v>
      </c>
      <c r="S812" s="379">
        <f t="shared" si="1042"/>
        <v>13</v>
      </c>
      <c r="T812" s="384">
        <v>2605520694</v>
      </c>
      <c r="U812" s="375">
        <f t="shared" si="1043"/>
        <v>2605520694</v>
      </c>
      <c r="V812" s="385">
        <f t="shared" si="1044"/>
        <v>4419.8824325699743</v>
      </c>
      <c r="W812" s="386">
        <f t="shared" si="1045"/>
        <v>4229.7413863636366</v>
      </c>
      <c r="X812" s="375">
        <f t="shared" si="1046"/>
        <v>3842830022.7874093</v>
      </c>
      <c r="Y812" s="379" t="s">
        <v>318</v>
      </c>
      <c r="Z812" s="379" t="str">
        <f t="shared" si="1047"/>
        <v>CUMPLE</v>
      </c>
      <c r="AA812" s="383" t="str">
        <f t="shared" si="1048"/>
        <v>CUMPLE</v>
      </c>
      <c r="AB812" s="387"/>
      <c r="AC812" s="967"/>
      <c r="AD812" s="969"/>
      <c r="AE812" s="383" t="str">
        <f t="shared" si="1049"/>
        <v/>
      </c>
      <c r="AF812" s="388" t="str">
        <f>IF(AE812&lt;&gt;"",(SUMIFS($X812:$X819,$M812:$M819,F812,AA812:AA819,"CUMPLE")),"")</f>
        <v/>
      </c>
      <c r="AG812" s="388" t="str">
        <f>IF(AF812&lt;&gt;"",IF(G812&gt;0,(IF(AF812&gt;=($G812*$H807),"CUMPLE","NO CUMPLE")),""),"")</f>
        <v/>
      </c>
      <c r="AH812" s="387"/>
      <c r="AI812" s="973"/>
      <c r="AJ812" s="971"/>
    </row>
    <row r="813" spans="1:36" ht="33" x14ac:dyDescent="0.25">
      <c r="A813" s="963"/>
      <c r="B813" s="373">
        <v>7</v>
      </c>
      <c r="C813" s="220" t="str">
        <f>IF(Proponentes!H502="X",Proponentes!$B$496,"")</f>
        <v/>
      </c>
      <c r="D813" s="374" t="str">
        <f t="shared" si="949"/>
        <v/>
      </c>
      <c r="E813" s="375" t="str">
        <f>IF(D813="","",$AO$9)</f>
        <v/>
      </c>
      <c r="F813" s="220" t="str">
        <f>IF(Proponentes!D502&gt;0,Proponentes!D502,"")</f>
        <v/>
      </c>
      <c r="G813" s="376" t="str">
        <f>IF(Proponentes!F502&gt;0,Proponentes!F502,"")</f>
        <v/>
      </c>
      <c r="H813" s="965"/>
      <c r="I813" s="967"/>
      <c r="J813" s="389"/>
      <c r="K813" s="378">
        <v>7</v>
      </c>
      <c r="L813" s="167" t="s">
        <v>1248</v>
      </c>
      <c r="M813" s="379" t="s">
        <v>197</v>
      </c>
      <c r="N813" s="380" t="s">
        <v>317</v>
      </c>
      <c r="O813" s="381">
        <v>1</v>
      </c>
      <c r="P813" s="382">
        <v>43166</v>
      </c>
      <c r="Q813" s="382">
        <v>43624</v>
      </c>
      <c r="R813" s="383" t="str">
        <f t="shared" si="951"/>
        <v>CUMPLE</v>
      </c>
      <c r="S813" s="379">
        <f t="shared" si="1042"/>
        <v>15</v>
      </c>
      <c r="T813" s="391">
        <v>6423847776</v>
      </c>
      <c r="U813" s="375">
        <f t="shared" si="1043"/>
        <v>6423847776</v>
      </c>
      <c r="V813" s="385">
        <f t="shared" si="1044"/>
        <v>8222.6093527997728</v>
      </c>
      <c r="W813" s="386">
        <f t="shared" si="1045"/>
        <v>7757.1835056924392</v>
      </c>
      <c r="X813" s="375">
        <f t="shared" si="1046"/>
        <v>7047602901.692729</v>
      </c>
      <c r="Y813" s="379" t="s">
        <v>318</v>
      </c>
      <c r="Z813" s="379" t="str">
        <f t="shared" si="1047"/>
        <v>CUMPLE</v>
      </c>
      <c r="AA813" s="383" t="str">
        <f t="shared" si="1048"/>
        <v>CUMPLE</v>
      </c>
      <c r="AB813" s="425"/>
      <c r="AC813" s="967"/>
      <c r="AD813" s="969"/>
      <c r="AE813" s="383" t="str">
        <f t="shared" si="1049"/>
        <v/>
      </c>
      <c r="AF813" s="388" t="str">
        <f>IF(AE813&lt;&gt;"",(SUMIFS($X813:$X819,$M813:$M819,F813,AA813:AA819,"CUMPLE")),"")</f>
        <v/>
      </c>
      <c r="AG813" s="388" t="str">
        <f>IF(AF813&lt;&gt;"",IF(G813&gt;0,(IF(AF813&gt;=($G813*$H807),"CUMPLE","NO CUMPLE")),""),"")</f>
        <v/>
      </c>
      <c r="AH813" s="387"/>
      <c r="AI813" s="973"/>
      <c r="AJ813" s="971"/>
    </row>
    <row r="814" spans="1:36" ht="49.5" x14ac:dyDescent="0.25">
      <c r="A814" s="963"/>
      <c r="B814" s="373">
        <v>8</v>
      </c>
      <c r="C814" s="220" t="str">
        <f>IF(Proponentes!H503="X",Proponentes!$B$496,"")</f>
        <v>UNIÓN TEMPORAL SB-SS 2021</v>
      </c>
      <c r="D814" s="374"/>
      <c r="E814" s="375" t="str">
        <f>IF(D814="","",$AO$10)</f>
        <v/>
      </c>
      <c r="F814" s="220"/>
      <c r="G814" s="376"/>
      <c r="H814" s="965"/>
      <c r="I814" s="967"/>
      <c r="J814" s="424" t="s">
        <v>332</v>
      </c>
      <c r="K814" s="380">
        <v>8</v>
      </c>
      <c r="L814" s="870" t="s">
        <v>1249</v>
      </c>
      <c r="M814" s="379" t="s">
        <v>197</v>
      </c>
      <c r="N814" s="380" t="s">
        <v>317</v>
      </c>
      <c r="O814" s="381">
        <v>1</v>
      </c>
      <c r="P814" s="382">
        <v>43101</v>
      </c>
      <c r="Q814" s="382">
        <v>43830</v>
      </c>
      <c r="R814" s="383" t="str">
        <f t="shared" si="951"/>
        <v>CUMPLE</v>
      </c>
      <c r="S814" s="379"/>
      <c r="T814" s="391">
        <v>2455399329</v>
      </c>
      <c r="U814" s="375">
        <f t="shared" si="1043"/>
        <v>2455399329</v>
      </c>
      <c r="V814" s="385"/>
      <c r="W814" s="386">
        <f t="shared" si="1045"/>
        <v>2965.042734351226</v>
      </c>
      <c r="X814" s="375">
        <f t="shared" si="1046"/>
        <v>2693818415.2691822</v>
      </c>
      <c r="Y814" s="379" t="s">
        <v>318</v>
      </c>
      <c r="Z814" s="379" t="str">
        <f t="shared" si="1047"/>
        <v>CUMPLE</v>
      </c>
      <c r="AA814" s="383" t="str">
        <f t="shared" si="1048"/>
        <v>CUMPLE</v>
      </c>
      <c r="AB814" s="425"/>
      <c r="AC814" s="967"/>
      <c r="AD814" s="969"/>
      <c r="AE814" s="383"/>
      <c r="AF814" s="388"/>
      <c r="AG814" s="388" t="str">
        <f>IF(AF814&lt;&gt;"",IF(G814&gt;0,(IF(AF814&gt;=($G814*$H807),"CUMPLE","NO CUMPLE")),""),"")</f>
        <v/>
      </c>
      <c r="AH814" s="387"/>
      <c r="AI814" s="973"/>
      <c r="AJ814" s="971"/>
    </row>
    <row r="815" spans="1:36" ht="33" x14ac:dyDescent="0.25">
      <c r="A815" s="963"/>
      <c r="B815" s="373">
        <v>9</v>
      </c>
      <c r="C815" s="220" t="str">
        <f>IF(Proponentes!H504="X",Proponentes!$B$496,"")</f>
        <v/>
      </c>
      <c r="D815" s="374" t="str">
        <f t="shared" si="949"/>
        <v/>
      </c>
      <c r="E815" s="375" t="str">
        <f>IF(D815="","",$AO$11)</f>
        <v/>
      </c>
      <c r="F815" s="220"/>
      <c r="G815" s="376"/>
      <c r="H815" s="965"/>
      <c r="I815" s="967"/>
      <c r="J815" s="424" t="s">
        <v>1896</v>
      </c>
      <c r="K815" s="442">
        <v>9</v>
      </c>
      <c r="L815" s="870" t="s">
        <v>2241</v>
      </c>
      <c r="M815" s="379" t="s">
        <v>197</v>
      </c>
      <c r="N815" s="380" t="s">
        <v>317</v>
      </c>
      <c r="O815" s="381">
        <v>0.5</v>
      </c>
      <c r="P815" s="382">
        <v>42832</v>
      </c>
      <c r="Q815" s="382">
        <v>43168</v>
      </c>
      <c r="R815" s="383" t="str">
        <f t="shared" si="951"/>
        <v>CUMPLE</v>
      </c>
      <c r="S815" s="383"/>
      <c r="T815" s="391">
        <v>3972433541.46</v>
      </c>
      <c r="U815" s="375">
        <f t="shared" si="1043"/>
        <v>1986216770.73</v>
      </c>
      <c r="V815" s="392"/>
      <c r="W815" s="386">
        <f t="shared" si="1045"/>
        <v>2542.3835005414458</v>
      </c>
      <c r="X815" s="375">
        <f t="shared" si="1046"/>
        <v>2309821512.2129173</v>
      </c>
      <c r="Y815" s="379" t="s">
        <v>318</v>
      </c>
      <c r="Z815" s="379" t="str">
        <f t="shared" si="1047"/>
        <v>CUMPLE</v>
      </c>
      <c r="AA815" s="383" t="str">
        <f t="shared" si="1048"/>
        <v>CUMPLE</v>
      </c>
      <c r="AB815" s="425"/>
      <c r="AC815" s="967"/>
      <c r="AD815" s="969"/>
      <c r="AE815" s="383"/>
      <c r="AF815" s="388"/>
      <c r="AG815" s="388" t="str">
        <f>IF(AF815&lt;&gt;"",IF(G815&gt;0,(IF(AF815&gt;=($G815*$H807),"CUMPLE","NO CUMPLE")),""),"")</f>
        <v/>
      </c>
      <c r="AH815" s="393"/>
      <c r="AI815" s="973"/>
      <c r="AJ815" s="971"/>
    </row>
    <row r="816" spans="1:36" ht="33" x14ac:dyDescent="0.25">
      <c r="A816" s="963"/>
      <c r="B816" s="373">
        <v>10</v>
      </c>
      <c r="C816" s="220" t="str">
        <f>IF(Proponentes!H505="X",Proponentes!$B$496,"")</f>
        <v/>
      </c>
      <c r="D816" s="374" t="str">
        <f t="shared" si="949"/>
        <v/>
      </c>
      <c r="E816" s="375" t="str">
        <f>IF(D816="","",$AO$12)</f>
        <v/>
      </c>
      <c r="F816" s="220"/>
      <c r="G816" s="376"/>
      <c r="H816" s="965"/>
      <c r="I816" s="967"/>
      <c r="J816" s="424" t="s">
        <v>744</v>
      </c>
      <c r="K816" s="378">
        <v>10</v>
      </c>
      <c r="L816" s="870" t="s">
        <v>1250</v>
      </c>
      <c r="M816" s="379" t="s">
        <v>195</v>
      </c>
      <c r="N816" s="380" t="s">
        <v>317</v>
      </c>
      <c r="O816" s="381">
        <v>1</v>
      </c>
      <c r="P816" s="382">
        <v>43623</v>
      </c>
      <c r="Q816" s="382">
        <v>43791</v>
      </c>
      <c r="R816" s="383" t="str">
        <f t="shared" si="951"/>
        <v>CUMPLE</v>
      </c>
      <c r="S816" s="383"/>
      <c r="T816" s="391">
        <v>4128726603</v>
      </c>
      <c r="U816" s="375">
        <f t="shared" si="1043"/>
        <v>4128726603</v>
      </c>
      <c r="V816" s="392"/>
      <c r="W816" s="386">
        <f t="shared" si="1045"/>
        <v>4985.6863084398801</v>
      </c>
      <c r="X816" s="375">
        <f t="shared" si="1046"/>
        <v>4529625639.0616503</v>
      </c>
      <c r="Y816" s="379" t="s">
        <v>274</v>
      </c>
      <c r="Z816" s="379" t="str">
        <f t="shared" si="1047"/>
        <v>CUMPLE</v>
      </c>
      <c r="AA816" s="383" t="str">
        <f t="shared" si="1048"/>
        <v>NO CUMPLE</v>
      </c>
      <c r="AB816" s="425"/>
      <c r="AC816" s="967"/>
      <c r="AD816" s="969"/>
      <c r="AE816" s="383"/>
      <c r="AF816" s="388"/>
      <c r="AG816" s="388" t="str">
        <f>IF(AF816&lt;&gt;"",IF(G816&gt;0,(IF(AF816&gt;=($G816*$H807),"CUMPLE","NO CUMPLE")),""),"")</f>
        <v/>
      </c>
      <c r="AH816" s="393"/>
      <c r="AI816" s="973"/>
      <c r="AJ816" s="971"/>
    </row>
    <row r="817" spans="1:36" ht="33" x14ac:dyDescent="0.25">
      <c r="A817" s="963"/>
      <c r="B817" s="373">
        <v>11</v>
      </c>
      <c r="C817" s="220" t="str">
        <f>IF(Proponentes!H506="X",Proponentes!$B$496,"")</f>
        <v/>
      </c>
      <c r="D817" s="374" t="str">
        <f t="shared" si="949"/>
        <v/>
      </c>
      <c r="E817" s="375" t="str">
        <f>IF(D817="","",$AO$13)</f>
        <v/>
      </c>
      <c r="F817" s="220" t="str">
        <f>IF(Proponentes!D506&gt;0,Proponentes!D506,"")</f>
        <v/>
      </c>
      <c r="G817" s="376" t="str">
        <f>IF(Proponentes!F506&gt;0,Proponentes!F506,"")</f>
        <v/>
      </c>
      <c r="H817" s="965"/>
      <c r="I817" s="967"/>
      <c r="J817" s="424" t="s">
        <v>332</v>
      </c>
      <c r="K817" s="380">
        <v>11</v>
      </c>
      <c r="L817" s="870" t="s">
        <v>1251</v>
      </c>
      <c r="M817" s="379" t="s">
        <v>197</v>
      </c>
      <c r="N817" s="380" t="s">
        <v>317</v>
      </c>
      <c r="O817" s="381">
        <v>1</v>
      </c>
      <c r="P817" s="382">
        <v>42370</v>
      </c>
      <c r="Q817" s="382">
        <v>43830</v>
      </c>
      <c r="R817" s="383" t="str">
        <f t="shared" si="951"/>
        <v>CUMPLE</v>
      </c>
      <c r="S817" s="383">
        <f t="shared" ref="S817:S818" si="1050">IF(P817&gt;0,ROUND(((YEAR(Q817)-YEAR($P817))*12)+(MONTH(Q817)-MONTH($P817))+((DAY(Q817)-DAY($P817)+1)/30),0),"")</f>
        <v>48</v>
      </c>
      <c r="T817" s="391">
        <v>2494909242</v>
      </c>
      <c r="U817" s="375">
        <f t="shared" si="1043"/>
        <v>2494909242</v>
      </c>
      <c r="V817" s="392">
        <f>IFERROR(U817/VLOOKUP(YEAR(P817),$AQ$2:$AR$11,2,FALSE),"")</f>
        <v>3618.6687194958336</v>
      </c>
      <c r="W817" s="386">
        <f t="shared" si="1045"/>
        <v>3012.753336489091</v>
      </c>
      <c r="X817" s="375">
        <f t="shared" si="1046"/>
        <v>2737164737.7870879</v>
      </c>
      <c r="Y817" s="379" t="s">
        <v>318</v>
      </c>
      <c r="Z817" s="379" t="str">
        <f t="shared" si="1047"/>
        <v>CUMPLE</v>
      </c>
      <c r="AA817" s="383" t="str">
        <f t="shared" si="1048"/>
        <v>CUMPLE</v>
      </c>
      <c r="AB817" s="425"/>
      <c r="AC817" s="967"/>
      <c r="AD817" s="969"/>
      <c r="AE817" s="383" t="str">
        <f>IF(F817&lt;&gt;"",F817,"")</f>
        <v/>
      </c>
      <c r="AF817" s="388" t="str">
        <f>IF(AE817&lt;&gt;"",(SUMIFS($X817:$X819,$M817:$M819,F817,AA817:AA819,"CUMPLE")),"")</f>
        <v/>
      </c>
      <c r="AG817" s="388" t="str">
        <f>IF(AF817&lt;&gt;"",IF(G817&gt;0,(IF(AF817&gt;=($G817*$H807),"CUMPLE","NO CUMPLE")),""),"")</f>
        <v/>
      </c>
      <c r="AH817" s="393"/>
      <c r="AI817" s="973"/>
      <c r="AJ817" s="971"/>
    </row>
    <row r="818" spans="1:36" x14ac:dyDescent="0.25">
      <c r="A818" s="963"/>
      <c r="B818" s="373">
        <v>12</v>
      </c>
      <c r="C818" s="220" t="str">
        <f>IF(Proponentes!H507="X",Proponentes!$B$496,"")</f>
        <v/>
      </c>
      <c r="D818" s="374" t="str">
        <f t="shared" si="949"/>
        <v/>
      </c>
      <c r="E818" s="375" t="str">
        <f>IF(D818="","",$AO$14)</f>
        <v/>
      </c>
      <c r="F818" s="220" t="str">
        <f>IF(Proponentes!D507&gt;0,Proponentes!D507,"")</f>
        <v/>
      </c>
      <c r="G818" s="376" t="str">
        <f>IF(Proponentes!F507&gt;0,Proponentes!F507,"")</f>
        <v/>
      </c>
      <c r="H818" s="965"/>
      <c r="I818" s="967"/>
      <c r="J818" s="389"/>
      <c r="K818" s="380"/>
      <c r="L818" s="380"/>
      <c r="M818" s="379"/>
      <c r="N818" s="380"/>
      <c r="O818" s="381"/>
      <c r="P818" s="382"/>
      <c r="Q818" s="382"/>
      <c r="R818" s="383" t="str">
        <f t="shared" si="951"/>
        <v/>
      </c>
      <c r="S818" s="383" t="str">
        <f t="shared" si="1050"/>
        <v/>
      </c>
      <c r="T818" s="391"/>
      <c r="U818" s="375" t="str">
        <f t="shared" si="1043"/>
        <v/>
      </c>
      <c r="V818" s="392" t="str">
        <f>IFERROR(U818/VLOOKUP(YEAR(P818),$AQ$2:$AR$11,2,FALSE),"")</f>
        <v/>
      </c>
      <c r="W818" s="386" t="str">
        <f t="shared" si="1045"/>
        <v/>
      </c>
      <c r="X818" s="375" t="str">
        <f t="shared" si="1046"/>
        <v/>
      </c>
      <c r="Y818" s="379"/>
      <c r="Z818" s="379" t="str">
        <f t="shared" si="1047"/>
        <v/>
      </c>
      <c r="AA818" s="383" t="str">
        <f t="shared" si="1048"/>
        <v/>
      </c>
      <c r="AB818" s="387"/>
      <c r="AC818" s="967"/>
      <c r="AD818" s="969"/>
      <c r="AE818" s="383" t="str">
        <f>IF(F818&lt;&gt;"",F818,"")</f>
        <v/>
      </c>
      <c r="AF818" s="388" t="str">
        <f>IF(AE818&lt;&gt;"",(SUMIFS($X818:$X819,$M818:$M819,F818,AA818:AA819,"CUMPLE")),"")</f>
        <v/>
      </c>
      <c r="AG818" s="388" t="str">
        <f>IF(AF818&lt;&gt;"",IF(G818&gt;0,(IF(AF818&gt;=($G818*$H807),"CUMPLE","NO CUMPLE")),""),"")</f>
        <v/>
      </c>
      <c r="AH818" s="393"/>
      <c r="AI818" s="973"/>
      <c r="AJ818" s="971"/>
    </row>
    <row r="819" spans="1:36" x14ac:dyDescent="0.25">
      <c r="A819" s="69">
        <v>39</v>
      </c>
      <c r="B819" s="394"/>
      <c r="C819" s="222"/>
      <c r="D819" s="395" t="s">
        <v>270</v>
      </c>
      <c r="E819" s="396">
        <f t="shared" ref="E819" si="1051">SUM(E807:E818)</f>
        <v>20036397801</v>
      </c>
      <c r="F819" s="394"/>
      <c r="G819" s="397">
        <f t="shared" ref="G819" si="1052">IF((SUM(G807:G818))&gt;1,"ERROR &gt; 100%",SUM(G807:G818))</f>
        <v>1</v>
      </c>
      <c r="H819" s="396">
        <f t="shared" ref="H819:I819" si="1053">SUM(H807:H818)</f>
        <v>20036397801</v>
      </c>
      <c r="I819" s="398">
        <f t="shared" si="1053"/>
        <v>22053.741776239756</v>
      </c>
      <c r="J819" s="399"/>
      <c r="K819" s="399"/>
      <c r="L819" s="399"/>
      <c r="M819" s="400"/>
      <c r="N819" s="400"/>
      <c r="O819" s="400"/>
      <c r="P819" s="400"/>
      <c r="Q819" s="400"/>
      <c r="R819" s="394">
        <f t="shared" ref="R819" si="1054">COUNTIF(R807:R818,"NO CUMPLE")</f>
        <v>0</v>
      </c>
      <c r="S819" s="400">
        <f t="shared" ref="S819:X819" si="1055">SUM(S807:S818)</f>
        <v>167</v>
      </c>
      <c r="T819" s="401"/>
      <c r="U819" s="396">
        <f t="shared" si="1055"/>
        <v>32062517038.329998</v>
      </c>
      <c r="V819" s="402">
        <f t="shared" si="1055"/>
        <v>36124.089778848494</v>
      </c>
      <c r="W819" s="403">
        <f t="shared" si="1055"/>
        <v>44002.370666216164</v>
      </c>
      <c r="X819" s="401">
        <f t="shared" si="1055"/>
        <v>39977297811.894707</v>
      </c>
      <c r="Y819" s="400"/>
      <c r="Z819" s="400"/>
      <c r="AA819" s="394"/>
      <c r="AB819" s="400"/>
      <c r="AC819" s="394"/>
      <c r="AD819" s="394">
        <f t="shared" ref="AD819" si="1056">COUNTIF(AD807:AD818,"NO CUMPLE")</f>
        <v>0</v>
      </c>
      <c r="AE819" s="394"/>
      <c r="AF819" s="394"/>
      <c r="AG819" s="394"/>
      <c r="AH819" s="400"/>
      <c r="AI819" s="400"/>
      <c r="AJ819" s="404"/>
    </row>
    <row r="820" spans="1:36" ht="99.75" customHeight="1" x14ac:dyDescent="0.25">
      <c r="A820" s="962">
        <f t="shared" ref="A820" si="1057">A832</f>
        <v>40</v>
      </c>
      <c r="B820" s="373">
        <v>1</v>
      </c>
      <c r="C820" s="220" t="str">
        <f>IF(Proponentes!H509="X",Proponentes!$B$509,"")</f>
        <v>SECURITAS COLOMBIA S.A.</v>
      </c>
      <c r="D820" s="374" t="str">
        <f t="shared" si="949"/>
        <v>SECURITAS COLOMBIA S.A.</v>
      </c>
      <c r="E820" s="375">
        <f>IF(D820="","",$AO$3)</f>
        <v>20036397801</v>
      </c>
      <c r="F820" s="220" t="str">
        <f>IF(Proponentes!D509&gt;0,Proponentes!D509,"")</f>
        <v>SECURITAS COLOMBIA S.A.</v>
      </c>
      <c r="G820" s="376">
        <f>IF(Proponentes!F509&gt;0,Proponentes!F509,"")</f>
        <v>1</v>
      </c>
      <c r="H820" s="964">
        <f t="shared" ref="H820" si="1058">SUM(E820:E831)</f>
        <v>57453331620</v>
      </c>
      <c r="I820" s="966">
        <f>IF($F820&gt;0,(G832*H820)/$AR$13,"")</f>
        <v>63237.960850872732</v>
      </c>
      <c r="J820" s="377" t="s">
        <v>332</v>
      </c>
      <c r="K820" s="378">
        <v>1</v>
      </c>
      <c r="L820" s="378" t="s">
        <v>1252</v>
      </c>
      <c r="M820" s="379" t="s">
        <v>199</v>
      </c>
      <c r="N820" s="380" t="s">
        <v>317</v>
      </c>
      <c r="O820" s="381">
        <v>1</v>
      </c>
      <c r="P820" s="382">
        <v>41760</v>
      </c>
      <c r="Q820" s="382">
        <v>42490</v>
      </c>
      <c r="R820" s="383" t="str">
        <f t="shared" si="951"/>
        <v>CUMPLE</v>
      </c>
      <c r="S820" s="379">
        <f t="shared" ref="S820:S826" si="1059">IF(P820&gt;0,ROUND(((YEAR(Q820)-YEAR($P820))*12)+(MONTH(Q820)-MONTH($P820))+((DAY(Q820)-DAY($P820)+1)/30),0),"")</f>
        <v>24</v>
      </c>
      <c r="T820" s="384">
        <v>6530619462</v>
      </c>
      <c r="U820" s="375">
        <f t="shared" ref="U820:U831" si="1060">IF(T820&gt;0,T820*O820,"")</f>
        <v>6530619462</v>
      </c>
      <c r="V820" s="385">
        <f t="shared" ref="V820:V826" si="1061">IFERROR(U820/VLOOKUP(YEAR(P820),$AQ$2:$AR$11,2,FALSE),"")</f>
        <v>10601.65497077922</v>
      </c>
      <c r="W820" s="386">
        <f t="shared" ref="W820:W831" si="1062">IF(R820="CUMPLE",IFERROR(U820/VLOOKUP(YEAR(Q820),$AQ$3:$AR$13,2,FALSE),""),"")</f>
        <v>9472.1475107149854</v>
      </c>
      <c r="X820" s="375">
        <f t="shared" ref="X820:X831" si="1063">IFERROR(W820*$AR$13,"")</f>
        <v>8605692289.3198433</v>
      </c>
      <c r="Y820" s="379" t="s">
        <v>318</v>
      </c>
      <c r="Z820" s="379" t="str">
        <f t="shared" ref="Z820:Z831" si="1064">IF(T820&gt;0,IF(X820&gt;=$Z$18,"CUMPLE","NO CUMPLE"),"")</f>
        <v>CUMPLE</v>
      </c>
      <c r="AA820" s="383" t="str">
        <f t="shared" ref="AA820:AA831" si="1065">IF(N820&gt;0,IF(N820="CUMPLE",IF(R820="CUMPLE",IF(Y820="INCLUIDA",IF(Z820="CUMPLE","CUMPLE","NO CUMPLE"),"NO CUMPLE"),"NO CUMPLE"),"NO CUMPLE"),"")</f>
        <v>CUMPLE</v>
      </c>
      <c r="AB820" s="387"/>
      <c r="AC820" s="966">
        <f>IF(F820&gt;0,SUMIFS(W820:W830,AA820:AA830,"CUMPLE"),"")</f>
        <v>72428.264765258748</v>
      </c>
      <c r="AD820" s="968" t="str">
        <f>IF($F820&gt;0,IF(AC820&lt;I820,"NO CUMPLE","CUMPLE"),"")</f>
        <v>CUMPLE</v>
      </c>
      <c r="AE820" s="383" t="str">
        <f t="shared" ref="AE820:AE826" si="1066">IF(F820&lt;&gt;"",F820,"")</f>
        <v>SECURITAS COLOMBIA S.A.</v>
      </c>
      <c r="AF820" s="388">
        <f>IF(AE820&lt;&gt;"",(SUMIFS($X820:$X830,$M820:$M830,F820,AA820:AA830,"CUMPLE")),"")</f>
        <v>65802961674.121475</v>
      </c>
      <c r="AG820" s="388" t="str">
        <f>IF(AF820&lt;&gt;"",IF(G820&gt;0,(IF(AF820&gt;=($G820*$H820),"CUMPLE","NO CUMPLE")),""),"")</f>
        <v>CUMPLE</v>
      </c>
      <c r="AH820" s="379"/>
      <c r="AI820" s="972" t="str">
        <f>IF(AC820&gt;I820,IF((COUNTIF(AG820:AG830,"NO CUMPLE"))&lt;1,"HABILITADO","RECHAZADO"),"RECHAZADO")</f>
        <v>HABILITADO</v>
      </c>
      <c r="AJ820" s="970" t="s">
        <v>2257</v>
      </c>
    </row>
    <row r="821" spans="1:36" ht="99.75" customHeight="1" x14ac:dyDescent="0.25">
      <c r="A821" s="963"/>
      <c r="B821" s="373">
        <v>2</v>
      </c>
      <c r="C821" s="220" t="str">
        <f>IF(Proponentes!H510="X",Proponentes!$B$509,"")</f>
        <v>SECURITAS COLOMBIA S.A.</v>
      </c>
      <c r="D821" s="374" t="str">
        <f t="shared" si="949"/>
        <v>SECURITAS COLOMBIA S.A.</v>
      </c>
      <c r="E821" s="375">
        <f>IF(D821="","",$AO$4)</f>
        <v>17613055238</v>
      </c>
      <c r="F821" s="220" t="str">
        <f>IF(Proponentes!D510&gt;0,Proponentes!D510,"")</f>
        <v/>
      </c>
      <c r="G821" s="376" t="str">
        <f>IF(Proponentes!F510&gt;0,Proponentes!F510,"")</f>
        <v/>
      </c>
      <c r="H821" s="965"/>
      <c r="I821" s="967"/>
      <c r="J821" s="389" t="s">
        <v>744</v>
      </c>
      <c r="K821" s="380">
        <v>2</v>
      </c>
      <c r="L821" s="378" t="s">
        <v>1253</v>
      </c>
      <c r="M821" s="379" t="s">
        <v>199</v>
      </c>
      <c r="N821" s="380" t="s">
        <v>317</v>
      </c>
      <c r="O821" s="381">
        <v>1</v>
      </c>
      <c r="P821" s="382">
        <v>40725</v>
      </c>
      <c r="Q821" s="382">
        <v>41821</v>
      </c>
      <c r="R821" s="383" t="str">
        <f t="shared" si="951"/>
        <v>CUMPLE</v>
      </c>
      <c r="S821" s="379">
        <f t="shared" si="1059"/>
        <v>36</v>
      </c>
      <c r="T821" s="384">
        <v>10083147293</v>
      </c>
      <c r="U821" s="375">
        <f t="shared" si="1060"/>
        <v>10083147293</v>
      </c>
      <c r="V821" s="385">
        <f t="shared" si="1061"/>
        <v>18825.89113704257</v>
      </c>
      <c r="W821" s="386">
        <f t="shared" si="1062"/>
        <v>16368.74560551948</v>
      </c>
      <c r="X821" s="375">
        <f t="shared" si="1063"/>
        <v>14871430970.000191</v>
      </c>
      <c r="Y821" s="379" t="s">
        <v>318</v>
      </c>
      <c r="Z821" s="379" t="str">
        <f t="shared" si="1064"/>
        <v>CUMPLE</v>
      </c>
      <c r="AA821" s="383" t="str">
        <f t="shared" si="1065"/>
        <v>CUMPLE</v>
      </c>
      <c r="AB821" s="387"/>
      <c r="AC821" s="967"/>
      <c r="AD821" s="969"/>
      <c r="AE821" s="383" t="str">
        <f t="shared" si="1066"/>
        <v/>
      </c>
      <c r="AF821" s="388" t="str">
        <f>IF(AE821&lt;&gt;"",(SUMIFS($X820:$X830,$M820:$M830,F821,AA820:AA830,"CUMPLE")),"")</f>
        <v/>
      </c>
      <c r="AG821" s="388" t="str">
        <f>IF(AF821&lt;&gt;"",IF(G821&gt;0,(IF(AF821&gt;=($G821*$H820),"CUMPLE","NO CUMPLE")),""),"")</f>
        <v/>
      </c>
      <c r="AH821" s="387"/>
      <c r="AI821" s="973"/>
      <c r="AJ821" s="971"/>
    </row>
    <row r="822" spans="1:36" ht="99.75" customHeight="1" x14ac:dyDescent="0.25">
      <c r="A822" s="963"/>
      <c r="B822" s="373">
        <v>3</v>
      </c>
      <c r="C822" s="220" t="str">
        <f>IF(Proponentes!H511="X",Proponentes!$B$509,"")</f>
        <v/>
      </c>
      <c r="D822" s="374" t="str">
        <f t="shared" si="949"/>
        <v/>
      </c>
      <c r="E822" s="375" t="str">
        <f>IF(D822="","",$AO$5)</f>
        <v/>
      </c>
      <c r="F822" s="220" t="str">
        <f>IF(Proponentes!D511&gt;0,Proponentes!D511,"")</f>
        <v/>
      </c>
      <c r="G822" s="376" t="str">
        <f>IF(Proponentes!F511&gt;0,Proponentes!F511,"")</f>
        <v/>
      </c>
      <c r="H822" s="965"/>
      <c r="I822" s="967"/>
      <c r="J822" s="389" t="s">
        <v>332</v>
      </c>
      <c r="K822" s="380">
        <v>3</v>
      </c>
      <c r="L822" s="380" t="s">
        <v>1254</v>
      </c>
      <c r="M822" s="379" t="s">
        <v>199</v>
      </c>
      <c r="N822" s="380" t="s">
        <v>317</v>
      </c>
      <c r="O822" s="381">
        <v>1</v>
      </c>
      <c r="P822" s="382">
        <v>41320</v>
      </c>
      <c r="Q822" s="382">
        <v>42781</v>
      </c>
      <c r="R822" s="383" t="str">
        <f t="shared" si="951"/>
        <v>CUMPLE</v>
      </c>
      <c r="S822" s="379">
        <f t="shared" si="1059"/>
        <v>48</v>
      </c>
      <c r="T822" s="384">
        <v>3345303048</v>
      </c>
      <c r="U822" s="375">
        <f t="shared" si="1060"/>
        <v>3345303048</v>
      </c>
      <c r="V822" s="385">
        <f t="shared" si="1061"/>
        <v>5674.814330788804</v>
      </c>
      <c r="W822" s="386">
        <f t="shared" si="1062"/>
        <v>4534.6698639180067</v>
      </c>
      <c r="X822" s="375">
        <f t="shared" si="1063"/>
        <v>4119865472.7859712</v>
      </c>
      <c r="Y822" s="379" t="s">
        <v>318</v>
      </c>
      <c r="Z822" s="379" t="str">
        <f t="shared" si="1064"/>
        <v>CUMPLE</v>
      </c>
      <c r="AA822" s="383" t="str">
        <f t="shared" si="1065"/>
        <v>CUMPLE</v>
      </c>
      <c r="AB822" s="490"/>
      <c r="AC822" s="967"/>
      <c r="AD822" s="969"/>
      <c r="AE822" s="383" t="str">
        <f t="shared" si="1066"/>
        <v/>
      </c>
      <c r="AF822" s="388" t="str">
        <f>IF(AE822&lt;&gt;"",(SUMIFS($X820:$X830,$M820:$M830,F822,AA820:AA830,"CUMPLE")),"")</f>
        <v/>
      </c>
      <c r="AG822" s="388" t="str">
        <f>IF(AF822&lt;&gt;"",IF(G822&gt;0,(IF(AF822&gt;=($G822*$H820),"CUMPLE","NO CUMPLE")),""),"")</f>
        <v/>
      </c>
      <c r="AH822" s="387"/>
      <c r="AI822" s="973"/>
      <c r="AJ822" s="971"/>
    </row>
    <row r="823" spans="1:36" ht="99.75" customHeight="1" x14ac:dyDescent="0.25">
      <c r="A823" s="963"/>
      <c r="B823" s="373">
        <v>4</v>
      </c>
      <c r="C823" s="220" t="str">
        <f>IF(Proponentes!H512="X",Proponentes!$B$509,"")</f>
        <v/>
      </c>
      <c r="D823" s="374" t="str">
        <f t="shared" si="949"/>
        <v/>
      </c>
      <c r="E823" s="375" t="str">
        <f>IF(D823="","",$AO$6)</f>
        <v/>
      </c>
      <c r="F823" s="220" t="str">
        <f>IF(Proponentes!D512&gt;0,Proponentes!D512,"")</f>
        <v/>
      </c>
      <c r="G823" s="376" t="str">
        <f>IF(Proponentes!F512&gt;0,Proponentes!F512,"")</f>
        <v/>
      </c>
      <c r="H823" s="965"/>
      <c r="I823" s="967"/>
      <c r="J823" s="389" t="s">
        <v>332</v>
      </c>
      <c r="K823" s="378">
        <v>4</v>
      </c>
      <c r="L823" s="380" t="s">
        <v>1255</v>
      </c>
      <c r="M823" s="379" t="s">
        <v>199</v>
      </c>
      <c r="N823" s="380" t="s">
        <v>317</v>
      </c>
      <c r="O823" s="381">
        <v>1</v>
      </c>
      <c r="P823" s="382">
        <v>42064</v>
      </c>
      <c r="Q823" s="382">
        <v>43159</v>
      </c>
      <c r="R823" s="383" t="str">
        <f t="shared" si="951"/>
        <v>CUMPLE</v>
      </c>
      <c r="S823" s="379">
        <f t="shared" si="1059"/>
        <v>36</v>
      </c>
      <c r="T823" s="384">
        <v>17853336848</v>
      </c>
      <c r="U823" s="375">
        <f t="shared" si="1060"/>
        <v>17853336848</v>
      </c>
      <c r="V823" s="385">
        <f t="shared" si="1061"/>
        <v>27707.514313649415</v>
      </c>
      <c r="W823" s="386">
        <f t="shared" si="1062"/>
        <v>22852.505175092992</v>
      </c>
      <c r="X823" s="375">
        <f t="shared" si="1063"/>
        <v>20762095116.706535</v>
      </c>
      <c r="Y823" s="379" t="s">
        <v>318</v>
      </c>
      <c r="Z823" s="379" t="str">
        <f t="shared" si="1064"/>
        <v>CUMPLE</v>
      </c>
      <c r="AA823" s="383" t="str">
        <f t="shared" si="1065"/>
        <v>CUMPLE</v>
      </c>
      <c r="AB823" s="387"/>
      <c r="AC823" s="967"/>
      <c r="AD823" s="969"/>
      <c r="AE823" s="383" t="str">
        <f t="shared" si="1066"/>
        <v/>
      </c>
      <c r="AF823" s="388" t="str">
        <f>IF(AE823&lt;&gt;"",(SUMIFS($X820:$X830,$M820:$M830,F823,AA820:AA830,"CUMPLE")),"")</f>
        <v/>
      </c>
      <c r="AG823" s="388" t="str">
        <f>IF(AF823&lt;&gt;"",IF(G823&gt;0,(IF(AF823&gt;=($G823*$H820),"CUMPLE","NO CUMPLE")),""),"")</f>
        <v/>
      </c>
      <c r="AH823" s="387"/>
      <c r="AI823" s="973"/>
      <c r="AJ823" s="971"/>
    </row>
    <row r="824" spans="1:36" ht="139.5" customHeight="1" x14ac:dyDescent="0.25">
      <c r="A824" s="963"/>
      <c r="B824" s="373">
        <v>5</v>
      </c>
      <c r="C824" s="220" t="str">
        <f>IF(Proponentes!H513="X",Proponentes!$B$509,"")</f>
        <v/>
      </c>
      <c r="D824" s="374" t="str">
        <f t="shared" si="949"/>
        <v/>
      </c>
      <c r="E824" s="375" t="str">
        <f>IF(D824="","",$AO$7)</f>
        <v/>
      </c>
      <c r="F824" s="220" t="str">
        <f>IF(Proponentes!D513&gt;0,Proponentes!D513,"")</f>
        <v/>
      </c>
      <c r="G824" s="376" t="str">
        <f>IF(Proponentes!F513&gt;0,Proponentes!F513,"")</f>
        <v/>
      </c>
      <c r="H824" s="965"/>
      <c r="I824" s="967"/>
      <c r="J824" s="389" t="s">
        <v>332</v>
      </c>
      <c r="K824" s="380">
        <v>5</v>
      </c>
      <c r="L824" s="380" t="s">
        <v>1256</v>
      </c>
      <c r="M824" s="379" t="s">
        <v>199</v>
      </c>
      <c r="N824" s="380" t="s">
        <v>317</v>
      </c>
      <c r="O824" s="381">
        <v>1</v>
      </c>
      <c r="P824" s="382">
        <v>41249</v>
      </c>
      <c r="Q824" s="382">
        <v>42710</v>
      </c>
      <c r="R824" s="383" t="str">
        <f t="shared" si="951"/>
        <v>CUMPLE</v>
      </c>
      <c r="S824" s="379">
        <f t="shared" si="1059"/>
        <v>48</v>
      </c>
      <c r="T824" s="384">
        <v>1142568648</v>
      </c>
      <c r="U824" s="375">
        <f t="shared" si="1060"/>
        <v>1142568648</v>
      </c>
      <c r="V824" s="385">
        <f t="shared" si="1061"/>
        <v>2016.179015352038</v>
      </c>
      <c r="W824" s="386">
        <f t="shared" si="1062"/>
        <v>1657.2055435090035</v>
      </c>
      <c r="X824" s="375">
        <f t="shared" si="1063"/>
        <v>1505614323.622061</v>
      </c>
      <c r="Y824" s="379" t="s">
        <v>318</v>
      </c>
      <c r="Z824" s="379" t="str">
        <f t="shared" si="1064"/>
        <v>NO CUMPLE</v>
      </c>
      <c r="AA824" s="383" t="str">
        <f t="shared" si="1065"/>
        <v>NO CUMPLE</v>
      </c>
      <c r="AB824" s="425"/>
      <c r="AC824" s="967"/>
      <c r="AD824" s="969"/>
      <c r="AE824" s="383" t="str">
        <f t="shared" si="1066"/>
        <v/>
      </c>
      <c r="AF824" s="388" t="str">
        <f>IF(AE824&lt;&gt;"",(SUMIFS($X824:$X832,$M824:$M832,F824,AA824:AA832,"CUMPLE")),"")</f>
        <v/>
      </c>
      <c r="AG824" s="388" t="str">
        <f>IF(AF824&lt;&gt;"",IF(G824&gt;0,(IF(AF824&gt;=($G824*$H820),"CUMPLE","NO CUMPLE")),""),"")</f>
        <v/>
      </c>
      <c r="AH824" s="387"/>
      <c r="AI824" s="973"/>
      <c r="AJ824" s="971"/>
    </row>
    <row r="825" spans="1:36" ht="99.75" customHeight="1" x14ac:dyDescent="0.25">
      <c r="A825" s="963"/>
      <c r="B825" s="373">
        <v>6</v>
      </c>
      <c r="C825" s="220" t="str">
        <f>IF(Proponentes!H514="X",Proponentes!$B$509,"")</f>
        <v/>
      </c>
      <c r="D825" s="374" t="str">
        <f t="shared" si="949"/>
        <v/>
      </c>
      <c r="E825" s="375" t="str">
        <f>IF(D825="","",$AO$8)</f>
        <v/>
      </c>
      <c r="F825" s="220" t="str">
        <f>IF(Proponentes!D514&gt;0,Proponentes!D514,"")</f>
        <v/>
      </c>
      <c r="G825" s="376" t="str">
        <f>IF(Proponentes!F514&gt;0,Proponentes!F514,"")</f>
        <v/>
      </c>
      <c r="H825" s="965"/>
      <c r="I825" s="967"/>
      <c r="J825" s="389" t="s">
        <v>332</v>
      </c>
      <c r="K825" s="380">
        <v>6</v>
      </c>
      <c r="L825" s="380" t="s">
        <v>1257</v>
      </c>
      <c r="M825" s="379" t="s">
        <v>199</v>
      </c>
      <c r="N825" s="380" t="s">
        <v>317</v>
      </c>
      <c r="O825" s="381">
        <v>1</v>
      </c>
      <c r="P825" s="382">
        <v>42095</v>
      </c>
      <c r="Q825" s="382">
        <v>43190</v>
      </c>
      <c r="R825" s="383" t="str">
        <f t="shared" si="951"/>
        <v>CUMPLE</v>
      </c>
      <c r="S825" s="379">
        <f t="shared" si="1059"/>
        <v>36</v>
      </c>
      <c r="T825" s="384">
        <v>15000000000</v>
      </c>
      <c r="U825" s="375">
        <f t="shared" si="1060"/>
        <v>15000000000</v>
      </c>
      <c r="V825" s="385">
        <f t="shared" si="1061"/>
        <v>23279.273686660978</v>
      </c>
      <c r="W825" s="386">
        <f t="shared" si="1062"/>
        <v>19200.196610013285</v>
      </c>
      <c r="X825" s="375">
        <f t="shared" si="1063"/>
        <v>17443877825.308929</v>
      </c>
      <c r="Y825" s="379" t="s">
        <v>318</v>
      </c>
      <c r="Z825" s="379" t="str">
        <f t="shared" si="1064"/>
        <v>CUMPLE</v>
      </c>
      <c r="AA825" s="383" t="str">
        <f t="shared" si="1065"/>
        <v>CUMPLE</v>
      </c>
      <c r="AB825" s="490"/>
      <c r="AC825" s="967"/>
      <c r="AD825" s="969"/>
      <c r="AE825" s="383" t="str">
        <f t="shared" si="1066"/>
        <v/>
      </c>
      <c r="AF825" s="388" t="str">
        <f>IF(AE825&lt;&gt;"",(SUMIFS($X825:$X832,$M825:$M832,F825,AA825:AA832,"CUMPLE")),"")</f>
        <v/>
      </c>
      <c r="AG825" s="388" t="str">
        <f>IF(AF825&lt;&gt;"",IF(G825&gt;0,(IF(AF825&gt;=($G825*$H820),"CUMPLE","NO CUMPLE")),""),"")</f>
        <v/>
      </c>
      <c r="AH825" s="387"/>
      <c r="AI825" s="973"/>
      <c r="AJ825" s="971"/>
    </row>
    <row r="826" spans="1:36" x14ac:dyDescent="0.25">
      <c r="A826" s="963"/>
      <c r="B826" s="373">
        <v>7</v>
      </c>
      <c r="C826" s="220" t="str">
        <f>IF(Proponentes!H515="X",Proponentes!$B$509,"")</f>
        <v/>
      </c>
      <c r="D826" s="374" t="str">
        <f t="shared" si="949"/>
        <v/>
      </c>
      <c r="E826" s="375" t="str">
        <f>IF(D826="","",$AO$9)</f>
        <v/>
      </c>
      <c r="F826" s="220" t="str">
        <f>IF(Proponentes!D515&gt;0,Proponentes!D515,"")</f>
        <v/>
      </c>
      <c r="G826" s="376" t="str">
        <f>IF(Proponentes!F515&gt;0,Proponentes!F515,"")</f>
        <v/>
      </c>
      <c r="H826" s="965"/>
      <c r="I826" s="967"/>
      <c r="J826" s="389"/>
      <c r="K826" s="378"/>
      <c r="L826" s="380"/>
      <c r="M826" s="379"/>
      <c r="N826" s="380"/>
      <c r="O826" s="381"/>
      <c r="P826" s="382"/>
      <c r="Q826" s="382"/>
      <c r="R826" s="383" t="str">
        <f t="shared" si="951"/>
        <v/>
      </c>
      <c r="S826" s="379" t="str">
        <f t="shared" si="1059"/>
        <v/>
      </c>
      <c r="T826" s="391"/>
      <c r="U826" s="375" t="str">
        <f t="shared" si="1060"/>
        <v/>
      </c>
      <c r="V826" s="385" t="str">
        <f t="shared" si="1061"/>
        <v/>
      </c>
      <c r="W826" s="386" t="str">
        <f t="shared" si="1062"/>
        <v/>
      </c>
      <c r="X826" s="375" t="str">
        <f t="shared" si="1063"/>
        <v/>
      </c>
      <c r="Y826" s="379"/>
      <c r="Z826" s="379" t="str">
        <f t="shared" si="1064"/>
        <v/>
      </c>
      <c r="AA826" s="383" t="str">
        <f t="shared" si="1065"/>
        <v/>
      </c>
      <c r="AB826" s="387"/>
      <c r="AC826" s="967"/>
      <c r="AD826" s="969"/>
      <c r="AE826" s="383" t="str">
        <f t="shared" si="1066"/>
        <v/>
      </c>
      <c r="AF826" s="388" t="str">
        <f>IF(AE826&lt;&gt;"",(SUMIFS($X826:$X832,$M826:$M832,F826,AA826:AA832,"CUMPLE")),"")</f>
        <v/>
      </c>
      <c r="AG826" s="388" t="str">
        <f>IF(AF826&lt;&gt;"",IF(G826&gt;0,(IF(AF826&gt;=($G826*$H820),"CUMPLE","NO CUMPLE")),""),"")</f>
        <v/>
      </c>
      <c r="AH826" s="387"/>
      <c r="AI826" s="973"/>
      <c r="AJ826" s="971"/>
    </row>
    <row r="827" spans="1:36" ht="49.5" x14ac:dyDescent="0.25">
      <c r="A827" s="963"/>
      <c r="B827" s="373">
        <v>8</v>
      </c>
      <c r="C827" s="220" t="str">
        <f>IF(Proponentes!H516="X",Proponentes!$B$509,"")</f>
        <v>SECURITAS COLOMBIA S.A.</v>
      </c>
      <c r="D827" s="374" t="str">
        <f t="shared" si="949"/>
        <v>SECURITAS COLOMBIA S.A.</v>
      </c>
      <c r="E827" s="375">
        <f>IF(D827="","",$AO$10)</f>
        <v>19803878581</v>
      </c>
      <c r="F827" s="220"/>
      <c r="G827" s="376"/>
      <c r="H827" s="965"/>
      <c r="I827" s="967"/>
      <c r="J827" s="389"/>
      <c r="K827" s="380"/>
      <c r="L827" s="380"/>
      <c r="M827" s="379"/>
      <c r="N827" s="380"/>
      <c r="O827" s="381"/>
      <c r="P827" s="382"/>
      <c r="Q827" s="382"/>
      <c r="R827" s="383" t="str">
        <f t="shared" si="951"/>
        <v/>
      </c>
      <c r="S827" s="379"/>
      <c r="T827" s="391"/>
      <c r="U827" s="375" t="str">
        <f t="shared" si="1060"/>
        <v/>
      </c>
      <c r="V827" s="385"/>
      <c r="W827" s="386" t="str">
        <f t="shared" si="1062"/>
        <v/>
      </c>
      <c r="X827" s="375" t="str">
        <f t="shared" si="1063"/>
        <v/>
      </c>
      <c r="Y827" s="379"/>
      <c r="Z827" s="379" t="str">
        <f t="shared" si="1064"/>
        <v/>
      </c>
      <c r="AA827" s="383" t="str">
        <f t="shared" si="1065"/>
        <v/>
      </c>
      <c r="AB827" s="387"/>
      <c r="AC827" s="967"/>
      <c r="AD827" s="969"/>
      <c r="AE827" s="383"/>
      <c r="AF827" s="388"/>
      <c r="AG827" s="388" t="str">
        <f>IF(AF827&lt;&gt;"",IF(G827&gt;0,(IF(AF827&gt;=($G827*$H820),"CUMPLE","NO CUMPLE")),""),"")</f>
        <v/>
      </c>
      <c r="AH827" s="387"/>
      <c r="AI827" s="973"/>
      <c r="AJ827" s="971"/>
    </row>
    <row r="828" spans="1:36" x14ac:dyDescent="0.25">
      <c r="A828" s="963"/>
      <c r="B828" s="373">
        <v>9</v>
      </c>
      <c r="C828" s="220" t="str">
        <f>IF(Proponentes!H517="X",Proponentes!$B$509,"")</f>
        <v/>
      </c>
      <c r="D828" s="374" t="str">
        <f t="shared" si="949"/>
        <v/>
      </c>
      <c r="E828" s="375" t="str">
        <f>IF(D828="","",$AO$11)</f>
        <v/>
      </c>
      <c r="F828" s="220"/>
      <c r="G828" s="376"/>
      <c r="H828" s="965"/>
      <c r="I828" s="967"/>
      <c r="J828" s="389"/>
      <c r="K828" s="380"/>
      <c r="L828" s="380"/>
      <c r="M828" s="379"/>
      <c r="N828" s="380"/>
      <c r="O828" s="381"/>
      <c r="P828" s="382"/>
      <c r="Q828" s="382"/>
      <c r="R828" s="383" t="str">
        <f t="shared" si="951"/>
        <v/>
      </c>
      <c r="S828" s="383"/>
      <c r="T828" s="391"/>
      <c r="U828" s="375" t="str">
        <f t="shared" si="1060"/>
        <v/>
      </c>
      <c r="V828" s="392"/>
      <c r="W828" s="386" t="str">
        <f t="shared" si="1062"/>
        <v/>
      </c>
      <c r="X828" s="375" t="str">
        <f t="shared" si="1063"/>
        <v/>
      </c>
      <c r="Y828" s="379"/>
      <c r="Z828" s="379" t="str">
        <f t="shared" si="1064"/>
        <v/>
      </c>
      <c r="AA828" s="383" t="str">
        <f t="shared" si="1065"/>
        <v/>
      </c>
      <c r="AB828" s="387"/>
      <c r="AC828" s="967"/>
      <c r="AD828" s="969"/>
      <c r="AE828" s="383"/>
      <c r="AF828" s="388"/>
      <c r="AG828" s="388" t="str">
        <f>IF(AF828&lt;&gt;"",IF(G828&gt;0,(IF(AF828&gt;=($G828*$H820),"CUMPLE","NO CUMPLE")),""),"")</f>
        <v/>
      </c>
      <c r="AH828" s="393"/>
      <c r="AI828" s="973"/>
      <c r="AJ828" s="971"/>
    </row>
    <row r="829" spans="1:36" x14ac:dyDescent="0.25">
      <c r="A829" s="963"/>
      <c r="B829" s="373">
        <v>10</v>
      </c>
      <c r="C829" s="220" t="str">
        <f>IF(Proponentes!H518="X",Proponentes!$B$509,"")</f>
        <v/>
      </c>
      <c r="D829" s="374" t="str">
        <f t="shared" si="949"/>
        <v/>
      </c>
      <c r="E829" s="375" t="str">
        <f>IF(D829="","",$AO$12)</f>
        <v/>
      </c>
      <c r="F829" s="220"/>
      <c r="G829" s="376"/>
      <c r="H829" s="965"/>
      <c r="I829" s="967"/>
      <c r="J829" s="389"/>
      <c r="K829" s="378"/>
      <c r="L829" s="380"/>
      <c r="M829" s="379"/>
      <c r="N829" s="380"/>
      <c r="O829" s="381"/>
      <c r="P829" s="382"/>
      <c r="Q829" s="382"/>
      <c r="R829" s="383" t="str">
        <f t="shared" si="951"/>
        <v/>
      </c>
      <c r="S829" s="383"/>
      <c r="T829" s="391"/>
      <c r="U829" s="375" t="str">
        <f t="shared" si="1060"/>
        <v/>
      </c>
      <c r="V829" s="392"/>
      <c r="W829" s="386" t="str">
        <f t="shared" si="1062"/>
        <v/>
      </c>
      <c r="X829" s="375" t="str">
        <f t="shared" si="1063"/>
        <v/>
      </c>
      <c r="Y829" s="379"/>
      <c r="Z829" s="379" t="str">
        <f t="shared" si="1064"/>
        <v/>
      </c>
      <c r="AA829" s="383" t="str">
        <f t="shared" si="1065"/>
        <v/>
      </c>
      <c r="AB829" s="387"/>
      <c r="AC829" s="967"/>
      <c r="AD829" s="969"/>
      <c r="AE829" s="383"/>
      <c r="AF829" s="388"/>
      <c r="AG829" s="388" t="str">
        <f>IF(AF829&lt;&gt;"",IF(G829&gt;0,(IF(AF829&gt;=($G829*$H820),"CUMPLE","NO CUMPLE")),""),"")</f>
        <v/>
      </c>
      <c r="AH829" s="393"/>
      <c r="AI829" s="973"/>
      <c r="AJ829" s="971"/>
    </row>
    <row r="830" spans="1:36" x14ac:dyDescent="0.25">
      <c r="A830" s="963"/>
      <c r="B830" s="373">
        <v>11</v>
      </c>
      <c r="C830" s="220" t="str">
        <f>IF(Proponentes!H519="X",Proponentes!$B$509,"")</f>
        <v/>
      </c>
      <c r="D830" s="374" t="str">
        <f t="shared" si="949"/>
        <v/>
      </c>
      <c r="E830" s="375" t="str">
        <f>IF(D830="","",$AO$13)</f>
        <v/>
      </c>
      <c r="F830" s="220" t="str">
        <f>IF(Proponentes!D519&gt;0,Proponentes!D519,"")</f>
        <v/>
      </c>
      <c r="G830" s="376" t="str">
        <f>IF(Proponentes!F519&gt;0,Proponentes!F519,"")</f>
        <v/>
      </c>
      <c r="H830" s="965"/>
      <c r="I830" s="967"/>
      <c r="J830" s="389"/>
      <c r="K830" s="380"/>
      <c r="L830" s="380"/>
      <c r="M830" s="379"/>
      <c r="N830" s="380"/>
      <c r="O830" s="381"/>
      <c r="P830" s="382"/>
      <c r="Q830" s="382"/>
      <c r="R830" s="383" t="str">
        <f t="shared" si="951"/>
        <v/>
      </c>
      <c r="S830" s="383" t="str">
        <f t="shared" ref="S830:S831" si="1067">IF(P830&gt;0,ROUND(((YEAR(Q830)-YEAR($P830))*12)+(MONTH(Q830)-MONTH($P830))+((DAY(Q830)-DAY($P830)+1)/30),0),"")</f>
        <v/>
      </c>
      <c r="T830" s="391"/>
      <c r="U830" s="375" t="str">
        <f t="shared" si="1060"/>
        <v/>
      </c>
      <c r="V830" s="392" t="str">
        <f>IFERROR(U830/VLOOKUP(YEAR(P830),$AQ$2:$AR$11,2,FALSE),"")</f>
        <v/>
      </c>
      <c r="W830" s="386" t="str">
        <f t="shared" si="1062"/>
        <v/>
      </c>
      <c r="X830" s="375" t="str">
        <f t="shared" si="1063"/>
        <v/>
      </c>
      <c r="Y830" s="379"/>
      <c r="Z830" s="379" t="str">
        <f t="shared" si="1064"/>
        <v/>
      </c>
      <c r="AA830" s="383" t="str">
        <f t="shared" si="1065"/>
        <v/>
      </c>
      <c r="AB830" s="387"/>
      <c r="AC830" s="967"/>
      <c r="AD830" s="969"/>
      <c r="AE830" s="383" t="str">
        <f>IF(F830&lt;&gt;"",F830,"")</f>
        <v/>
      </c>
      <c r="AF830" s="388" t="str">
        <f>IF(AE830&lt;&gt;"",(SUMIFS($X830:$X832,$M830:$M832,F830,AA830:AA832,"CUMPLE")),"")</f>
        <v/>
      </c>
      <c r="AG830" s="388" t="str">
        <f>IF(AF830&lt;&gt;"",IF(G830&gt;0,(IF(AF830&gt;=($G830*$H820),"CUMPLE","NO CUMPLE")),""),"")</f>
        <v/>
      </c>
      <c r="AH830" s="393"/>
      <c r="AI830" s="973"/>
      <c r="AJ830" s="971"/>
    </row>
    <row r="831" spans="1:36" ht="49.5" x14ac:dyDescent="0.25">
      <c r="A831" s="963"/>
      <c r="B831" s="373">
        <v>12</v>
      </c>
      <c r="C831" s="220" t="str">
        <f>IF(Proponentes!H520="X",Proponentes!$B$509,"")</f>
        <v>SECURITAS COLOMBIA S.A.</v>
      </c>
      <c r="D831" s="374"/>
      <c r="E831" s="375" t="str">
        <f>IF(D831="","",$AO$14)</f>
        <v/>
      </c>
      <c r="F831" s="220" t="str">
        <f>IF(Proponentes!D520&gt;0,Proponentes!D520,"")</f>
        <v/>
      </c>
      <c r="G831" s="376" t="str">
        <f>IF(Proponentes!F520&gt;0,Proponentes!F520,"")</f>
        <v/>
      </c>
      <c r="H831" s="965"/>
      <c r="I831" s="967"/>
      <c r="J831" s="389"/>
      <c r="K831" s="380"/>
      <c r="L831" s="380"/>
      <c r="M831" s="379"/>
      <c r="N831" s="380"/>
      <c r="O831" s="381"/>
      <c r="P831" s="382"/>
      <c r="Q831" s="382"/>
      <c r="R831" s="383" t="str">
        <f t="shared" si="951"/>
        <v/>
      </c>
      <c r="S831" s="383" t="str">
        <f t="shared" si="1067"/>
        <v/>
      </c>
      <c r="T831" s="391"/>
      <c r="U831" s="375" t="str">
        <f t="shared" si="1060"/>
        <v/>
      </c>
      <c r="V831" s="392" t="str">
        <f>IFERROR(U831/VLOOKUP(YEAR(P831),$AQ$2:$AR$11,2,FALSE),"")</f>
        <v/>
      </c>
      <c r="W831" s="386" t="str">
        <f t="shared" si="1062"/>
        <v/>
      </c>
      <c r="X831" s="375" t="str">
        <f t="shared" si="1063"/>
        <v/>
      </c>
      <c r="Y831" s="379"/>
      <c r="Z831" s="379" t="str">
        <f t="shared" si="1064"/>
        <v/>
      </c>
      <c r="AA831" s="383" t="str">
        <f t="shared" si="1065"/>
        <v/>
      </c>
      <c r="AB831" s="387"/>
      <c r="AC831" s="967"/>
      <c r="AD831" s="969"/>
      <c r="AE831" s="383" t="str">
        <f>IF(F831&lt;&gt;"",F831,"")</f>
        <v/>
      </c>
      <c r="AF831" s="388" t="str">
        <f>IF(AE831&lt;&gt;"",(SUMIFS($X831:$X832,$M831:$M832,F831,AA831:AA832,"CUMPLE")),"")</f>
        <v/>
      </c>
      <c r="AG831" s="388" t="str">
        <f>IF(AF831&lt;&gt;"",IF(G831&gt;0,(IF(AF831&gt;=($G831*$H820),"CUMPLE","NO CUMPLE")),""),"")</f>
        <v/>
      </c>
      <c r="AH831" s="393"/>
      <c r="AI831" s="973"/>
      <c r="AJ831" s="971"/>
    </row>
    <row r="832" spans="1:36" x14ac:dyDescent="0.25">
      <c r="A832" s="69">
        <v>40</v>
      </c>
      <c r="B832" s="394"/>
      <c r="C832" s="222"/>
      <c r="D832" s="395" t="s">
        <v>270</v>
      </c>
      <c r="E832" s="396">
        <f t="shared" ref="E832" si="1068">SUM(E820:E831)</f>
        <v>57453331620</v>
      </c>
      <c r="F832" s="394"/>
      <c r="G832" s="397">
        <f t="shared" ref="G832" si="1069">IF((SUM(G820:G831))&gt;1,"ERROR &gt; 100%",SUM(G820:G831))</f>
        <v>1</v>
      </c>
      <c r="H832" s="396">
        <f t="shared" ref="H832:I832" si="1070">SUM(H820:H831)</f>
        <v>57453331620</v>
      </c>
      <c r="I832" s="398">
        <f t="shared" si="1070"/>
        <v>63237.960850872732</v>
      </c>
      <c r="J832" s="399"/>
      <c r="K832" s="399"/>
      <c r="L832" s="399"/>
      <c r="M832" s="400"/>
      <c r="N832" s="400"/>
      <c r="O832" s="400"/>
      <c r="P832" s="400"/>
      <c r="Q832" s="400"/>
      <c r="R832" s="394">
        <f t="shared" ref="R832" si="1071">COUNTIF(R820:R831,"NO CUMPLE")</f>
        <v>0</v>
      </c>
      <c r="S832" s="400">
        <f t="shared" ref="S832:X832" si="1072">SUM(S820:S831)</f>
        <v>228</v>
      </c>
      <c r="T832" s="401"/>
      <c r="U832" s="396">
        <f t="shared" si="1072"/>
        <v>53954975299</v>
      </c>
      <c r="V832" s="402">
        <f t="shared" si="1072"/>
        <v>88105.327454273036</v>
      </c>
      <c r="W832" s="403">
        <f t="shared" si="1072"/>
        <v>74085.470308767748</v>
      </c>
      <c r="X832" s="401">
        <f t="shared" si="1072"/>
        <v>67308575997.743538</v>
      </c>
      <c r="Y832" s="400"/>
      <c r="Z832" s="400"/>
      <c r="AA832" s="394"/>
      <c r="AB832" s="400"/>
      <c r="AC832" s="394"/>
      <c r="AD832" s="394">
        <f t="shared" ref="AD832" si="1073">COUNTIF(AD820:AD831,"NO CUMPLE")</f>
        <v>0</v>
      </c>
      <c r="AE832" s="394"/>
      <c r="AF832" s="394"/>
      <c r="AG832" s="394"/>
      <c r="AH832" s="400"/>
      <c r="AI832" s="400"/>
      <c r="AJ832" s="404"/>
    </row>
    <row r="833" spans="1:44" ht="106.5" customHeight="1" x14ac:dyDescent="0.25">
      <c r="A833" s="959">
        <f t="shared" ref="A833" si="1074">A866</f>
        <v>41</v>
      </c>
      <c r="B833" s="373">
        <v>1</v>
      </c>
      <c r="C833" s="220" t="str">
        <f>IF(Proponentes!H522="X",Proponentes!$B$522,"")</f>
        <v>UNION TEMPORAL CD SEGURIDAD</v>
      </c>
      <c r="D833" s="374" t="str">
        <f t="shared" ref="D833:D916" si="1075">C833</f>
        <v>UNION TEMPORAL CD SEGURIDAD</v>
      </c>
      <c r="E833" s="375">
        <f>IF(D833="","",$AO$3)</f>
        <v>20036397801</v>
      </c>
      <c r="F833" s="220" t="str">
        <f>IF(Proponentes!D522&gt;0,Proponentes!D522,"")</f>
        <v>DELTHAC 1 SEGURIDAD LTDA</v>
      </c>
      <c r="G833" s="376">
        <f>IF(Proponentes!F522&gt;0,Proponentes!F522,"")</f>
        <v>0.5</v>
      </c>
      <c r="H833" s="964">
        <f t="shared" ref="H833" si="1076">SUM(E833:E844)</f>
        <v>296042500230</v>
      </c>
      <c r="I833" s="966">
        <f>IF($F833&gt;0,(G866*H833)/$AR$13,"")</f>
        <v>325849.23296636529</v>
      </c>
      <c r="J833" s="377" t="s">
        <v>1258</v>
      </c>
      <c r="K833" s="378">
        <v>1</v>
      </c>
      <c r="L833" s="378" t="s">
        <v>1259</v>
      </c>
      <c r="M833" s="379" t="s">
        <v>202</v>
      </c>
      <c r="N833" s="380" t="s">
        <v>317</v>
      </c>
      <c r="O833" s="381">
        <v>1</v>
      </c>
      <c r="P833" s="382">
        <v>42850</v>
      </c>
      <c r="Q833" s="382">
        <v>44135</v>
      </c>
      <c r="R833" s="383" t="str">
        <f t="shared" ref="R833:R904" si="1077">IF(Q833&lt;&gt;"",IF(P833&gt;0,IF(P833&gt;=$P$18,IF(Q833&lt;=$Q$18,"CUMPLE","NO CUMPLE"),"NO CUMPLE"),""),"")</f>
        <v>CUMPLE</v>
      </c>
      <c r="S833" s="379">
        <f t="shared" ref="S833:S839" si="1078">IF(P833&gt;0,ROUND(((YEAR(Q833)-YEAR($P833))*12)+(MONTH(Q833)-MONTH($P833))+((DAY(Q833)-DAY($P833)+1)/30),0),"")</f>
        <v>42</v>
      </c>
      <c r="T833" s="384">
        <v>17813863876</v>
      </c>
      <c r="U833" s="375">
        <f t="shared" ref="U833:U865" si="1079">IF(T833&gt;0,T833*O833,"")</f>
        <v>17813863876</v>
      </c>
      <c r="V833" s="385">
        <f t="shared" ref="V833:V839" si="1080">IFERROR(U833/VLOOKUP(YEAR(P833),$AQ$2:$AR$11,2,FALSE),"")</f>
        <v>24147.286664127299</v>
      </c>
      <c r="W833" s="386">
        <f t="shared" ref="W833:W865" si="1081">IF(R833="CUMPLE",IFERROR(U833/VLOOKUP(YEAR(Q833),$AQ$3:$AR$13,2,FALSE),""),"")</f>
        <v>20293.692179224723</v>
      </c>
      <c r="X833" s="375">
        <f t="shared" ref="X833:X865" si="1082">IFERROR(W833*$AR$13,"")</f>
        <v>18437346980.822319</v>
      </c>
      <c r="Y833" s="379" t="s">
        <v>318</v>
      </c>
      <c r="Z833" s="379" t="str">
        <f t="shared" ref="Z833:Z865" si="1083">IF(T833&gt;0,IF(X833&gt;=$Z$18,"CUMPLE","NO CUMPLE"),"")</f>
        <v>CUMPLE</v>
      </c>
      <c r="AA833" s="383" t="str">
        <f t="shared" ref="AA833:AA865" si="1084">IF(N833&gt;0,IF(N833="CUMPLE",IF(R833="CUMPLE",IF(Y833="INCLUIDA",IF(Z833="CUMPLE","CUMPLE","NO CUMPLE"),"NO CUMPLE"),"NO CUMPLE"),"NO CUMPLE"),"")</f>
        <v>CUMPLE</v>
      </c>
      <c r="AB833" s="340"/>
      <c r="AC833" s="974">
        <f>IF(F833&gt;0,SUMIFS(W833:W865,AA833:AA865,"CUMPLE"),"")</f>
        <v>494889.28131187271</v>
      </c>
      <c r="AD833" s="977" t="str">
        <f>IF($F833&gt;0,IF(AC833&lt;I833,"NO CUMPLE","CUMPLE"),"")</f>
        <v>CUMPLE</v>
      </c>
      <c r="AE833" s="383" t="str">
        <f t="shared" ref="AE833:AE839" si="1085">IF(F833&lt;&gt;"",F833,"")</f>
        <v>DELTHAC 1 SEGURIDAD LTDA</v>
      </c>
      <c r="AF833" s="388">
        <f>IF(AE833&lt;&gt;"",(SUMIFS($X833:$X865,$M833:$M865,F833,AA833:AA865,"CUMPLE")),"")</f>
        <v>221002508748.2027</v>
      </c>
      <c r="AG833" s="388" t="str">
        <f>IF(AF833&lt;&gt;"",IF(G833&gt;0,(IF(AF833&gt;=($G833*$H833),"CUMPLE","NO CUMPLE")),""),"")</f>
        <v>CUMPLE</v>
      </c>
      <c r="AH833" s="379"/>
      <c r="AI833" s="972" t="str">
        <f>IF(AC833&gt;I833,IF((COUNTIF(AG833:AG843,"NO CUMPLE"))&lt;1,"HABILITADO","RECHAZADO"),"")</f>
        <v>HABILITADO</v>
      </c>
      <c r="AJ833" s="970"/>
    </row>
    <row r="834" spans="1:44" ht="99" x14ac:dyDescent="0.25">
      <c r="A834" s="960"/>
      <c r="B834" s="373">
        <v>2</v>
      </c>
      <c r="C834" s="220" t="str">
        <f>IF(Proponentes!H523="X",Proponentes!$B$522,"")</f>
        <v>UNION TEMPORAL CD SEGURIDAD</v>
      </c>
      <c r="D834" s="374" t="str">
        <f t="shared" si="1075"/>
        <v>UNION TEMPORAL CD SEGURIDAD</v>
      </c>
      <c r="E834" s="375">
        <f>IF(D834="","",$AO$4)</f>
        <v>17613055238</v>
      </c>
      <c r="F834" s="220" t="str">
        <f>IF(Proponentes!D523&gt;0,Proponentes!D523,"")</f>
        <v>COMPAÑÍA   DE   SERVICIOS   DE   VIGILANCIA   PRIVADA PORTILLA Y PORTILLA LTDA. COSERVIPP LTDA.</v>
      </c>
      <c r="G834" s="376">
        <f>IF(Proponentes!F523&gt;0,Proponentes!F523,"")</f>
        <v>0.5</v>
      </c>
      <c r="H834" s="965"/>
      <c r="I834" s="967"/>
      <c r="J834" s="389" t="s">
        <v>332</v>
      </c>
      <c r="K834" s="380">
        <v>2</v>
      </c>
      <c r="L834" s="378" t="s">
        <v>1260</v>
      </c>
      <c r="M834" s="379" t="s">
        <v>202</v>
      </c>
      <c r="N834" s="380" t="s">
        <v>317</v>
      </c>
      <c r="O834" s="381">
        <v>1</v>
      </c>
      <c r="P834" s="382">
        <v>41823</v>
      </c>
      <c r="Q834" s="382">
        <v>42157</v>
      </c>
      <c r="R834" s="383" t="str">
        <f t="shared" si="1077"/>
        <v>CUMPLE</v>
      </c>
      <c r="S834" s="379">
        <f t="shared" si="1078"/>
        <v>11</v>
      </c>
      <c r="T834" s="384">
        <v>9992318200</v>
      </c>
      <c r="U834" s="375">
        <f t="shared" si="1079"/>
        <v>9992318200</v>
      </c>
      <c r="V834" s="385">
        <f t="shared" si="1080"/>
        <v>16221.29577922078</v>
      </c>
      <c r="W834" s="386">
        <f t="shared" si="1081"/>
        <v>15507.594009466904</v>
      </c>
      <c r="X834" s="375">
        <f t="shared" si="1082"/>
        <v>14089052355.044928</v>
      </c>
      <c r="Y834" s="379" t="s">
        <v>318</v>
      </c>
      <c r="Z834" s="379" t="str">
        <f t="shared" si="1083"/>
        <v>CUMPLE</v>
      </c>
      <c r="AA834" s="383" t="str">
        <f t="shared" si="1084"/>
        <v>CUMPLE</v>
      </c>
      <c r="AB834" s="387"/>
      <c r="AC834" s="975"/>
      <c r="AD834" s="978"/>
      <c r="AE834" s="383" t="str">
        <f t="shared" si="1085"/>
        <v>COMPAÑÍA   DE   SERVICIOS   DE   VIGILANCIA   PRIVADA PORTILLA Y PORTILLA LTDA. COSERVIPP LTDA.</v>
      </c>
      <c r="AF834" s="388">
        <f>IF(AE834&lt;&gt;"",(SUMIFS($X833:$X865,$M833:$M865,F834,AA833:AA865,"CUMPLE")),"")</f>
        <v>228617270444.94769</v>
      </c>
      <c r="AG834" s="388" t="str">
        <f>IF(AF834&lt;&gt;"",IF(G834&gt;0,(IF(AF834&gt;=($G834*$H833),"CUMPLE","NO CUMPLE")),""),"")</f>
        <v>CUMPLE</v>
      </c>
      <c r="AH834" s="387"/>
      <c r="AI834" s="973"/>
      <c r="AJ834" s="971"/>
    </row>
    <row r="835" spans="1:44" ht="66" x14ac:dyDescent="0.25">
      <c r="A835" s="960"/>
      <c r="B835" s="373">
        <v>3</v>
      </c>
      <c r="C835" s="220" t="str">
        <f>IF(Proponentes!H524="X",Proponentes!$B$522,"")</f>
        <v>UNION TEMPORAL CD SEGURIDAD</v>
      </c>
      <c r="D835" s="374" t="str">
        <f t="shared" si="1075"/>
        <v>UNION TEMPORAL CD SEGURIDAD</v>
      </c>
      <c r="E835" s="375">
        <f>IF(D835="","",$AO$5)</f>
        <v>22660325900</v>
      </c>
      <c r="F835" s="220" t="str">
        <f>IF(Proponentes!D524&gt;0,Proponentes!D524,"")</f>
        <v/>
      </c>
      <c r="G835" s="376" t="str">
        <f>IF(Proponentes!F524&gt;0,Proponentes!F524,"")</f>
        <v/>
      </c>
      <c r="H835" s="965"/>
      <c r="I835" s="967"/>
      <c r="J835" s="389" t="s">
        <v>332</v>
      </c>
      <c r="K835" s="378">
        <v>3</v>
      </c>
      <c r="L835" s="380" t="s">
        <v>1261</v>
      </c>
      <c r="M835" s="379" t="s">
        <v>202</v>
      </c>
      <c r="N835" s="380" t="s">
        <v>317</v>
      </c>
      <c r="O835" s="381">
        <v>1</v>
      </c>
      <c r="P835" s="382">
        <v>41824</v>
      </c>
      <c r="Q835" s="382">
        <v>42187</v>
      </c>
      <c r="R835" s="383" t="str">
        <f t="shared" si="1077"/>
        <v>CUMPLE</v>
      </c>
      <c r="S835" s="379">
        <f t="shared" si="1078"/>
        <v>12</v>
      </c>
      <c r="T835" s="384">
        <v>6466331326</v>
      </c>
      <c r="U835" s="375">
        <f t="shared" si="1079"/>
        <v>6466331326</v>
      </c>
      <c r="V835" s="385">
        <f t="shared" si="1080"/>
        <v>10497.291113636364</v>
      </c>
      <c r="W835" s="386">
        <f t="shared" si="1081"/>
        <v>10035.433112438892</v>
      </c>
      <c r="X835" s="375">
        <f t="shared" si="1082"/>
        <v>9117451903.9116573</v>
      </c>
      <c r="Y835" s="379" t="s">
        <v>318</v>
      </c>
      <c r="Z835" s="379" t="str">
        <f t="shared" si="1083"/>
        <v>CUMPLE</v>
      </c>
      <c r="AA835" s="383" t="str">
        <f t="shared" si="1084"/>
        <v>CUMPLE</v>
      </c>
      <c r="AB835" s="387"/>
      <c r="AC835" s="975"/>
      <c r="AD835" s="978"/>
      <c r="AE835" s="383" t="str">
        <f t="shared" si="1085"/>
        <v/>
      </c>
      <c r="AF835" s="388" t="str">
        <f>IF(AE835&lt;&gt;"",(SUMIFS($X833:$X843,$M833:$M843,F835,AA833:AA843,"CUMPLE")),"")</f>
        <v/>
      </c>
      <c r="AG835" s="388" t="str">
        <f>IF(AF835&lt;&gt;"",IF(G835&gt;0,(IF(AF835&gt;=($G835*$H833),"CUMPLE","NO CUMPLE")),""),"")</f>
        <v/>
      </c>
      <c r="AH835" s="387"/>
      <c r="AI835" s="973"/>
      <c r="AJ835" s="971"/>
    </row>
    <row r="836" spans="1:44" ht="66" x14ac:dyDescent="0.25">
      <c r="A836" s="960"/>
      <c r="B836" s="373">
        <v>4</v>
      </c>
      <c r="C836" s="220" t="str">
        <f>IF(Proponentes!H525="X",Proponentes!$B$522,"")</f>
        <v>UNION TEMPORAL CD SEGURIDAD</v>
      </c>
      <c r="D836" s="374" t="str">
        <f t="shared" si="1075"/>
        <v>UNION TEMPORAL CD SEGURIDAD</v>
      </c>
      <c r="E836" s="375">
        <f>IF(D836="","",$AO$6)</f>
        <v>32291205642</v>
      </c>
      <c r="F836" s="220" t="str">
        <f>IF(Proponentes!D525&gt;0,Proponentes!D525,"")</f>
        <v/>
      </c>
      <c r="G836" s="376" t="str">
        <f>IF(Proponentes!F525&gt;0,Proponentes!F525,"")</f>
        <v/>
      </c>
      <c r="H836" s="965"/>
      <c r="I836" s="967"/>
      <c r="J836" s="389" t="s">
        <v>1262</v>
      </c>
      <c r="K836" s="380">
        <v>4</v>
      </c>
      <c r="L836" s="380" t="s">
        <v>1263</v>
      </c>
      <c r="M836" s="379" t="s">
        <v>202</v>
      </c>
      <c r="N836" s="380" t="s">
        <v>317</v>
      </c>
      <c r="O836" s="381">
        <v>1</v>
      </c>
      <c r="P836" s="382">
        <v>43216</v>
      </c>
      <c r="Q836" s="382">
        <v>43559</v>
      </c>
      <c r="R836" s="383" t="str">
        <f t="shared" si="1077"/>
        <v>CUMPLE</v>
      </c>
      <c r="S836" s="379">
        <f t="shared" si="1078"/>
        <v>11</v>
      </c>
      <c r="T836" s="384">
        <v>14087671224</v>
      </c>
      <c r="U836" s="375">
        <f t="shared" si="1079"/>
        <v>14087671224</v>
      </c>
      <c r="V836" s="385">
        <f t="shared" si="1080"/>
        <v>18032.403818535102</v>
      </c>
      <c r="W836" s="386">
        <f t="shared" si="1081"/>
        <v>17011.712397780022</v>
      </c>
      <c r="X836" s="375">
        <f t="shared" si="1082"/>
        <v>15455583017.905493</v>
      </c>
      <c r="Y836" s="379" t="s">
        <v>318</v>
      </c>
      <c r="Z836" s="379" t="str">
        <f t="shared" si="1083"/>
        <v>CUMPLE</v>
      </c>
      <c r="AA836" s="383" t="str">
        <f t="shared" si="1084"/>
        <v>CUMPLE</v>
      </c>
      <c r="AB836" s="387"/>
      <c r="AC836" s="975"/>
      <c r="AD836" s="978"/>
      <c r="AE836" s="383" t="str">
        <f t="shared" si="1085"/>
        <v/>
      </c>
      <c r="AF836" s="388" t="str">
        <f>IF(AE836&lt;&gt;"",(SUMIFS($X833:$X843,$M833:$M843,F836,AA833:AA843,"CUMPLE")),"")</f>
        <v/>
      </c>
      <c r="AG836" s="388" t="str">
        <f>IF(AF836&lt;&gt;"",IF(G836&gt;0,(IF(AF836&gt;=($G836*$H833),"CUMPLE","NO CUMPLE")),""),"")</f>
        <v/>
      </c>
      <c r="AH836" s="387"/>
      <c r="AI836" s="973"/>
      <c r="AJ836" s="971"/>
    </row>
    <row r="837" spans="1:44" ht="66" x14ac:dyDescent="0.25">
      <c r="A837" s="960"/>
      <c r="B837" s="373">
        <v>5</v>
      </c>
      <c r="C837" s="220" t="str">
        <f>IF(Proponentes!H526="X",Proponentes!$B$522,"")</f>
        <v>UNION TEMPORAL CD SEGURIDAD</v>
      </c>
      <c r="D837" s="374" t="str">
        <f t="shared" si="1075"/>
        <v>UNION TEMPORAL CD SEGURIDAD</v>
      </c>
      <c r="E837" s="375">
        <f>IF(D837="","",$AO$7)</f>
        <v>31011375408</v>
      </c>
      <c r="F837" s="220" t="str">
        <f>IF(Proponentes!D526&gt;0,Proponentes!D526,"")</f>
        <v/>
      </c>
      <c r="G837" s="376" t="str">
        <f>IF(Proponentes!F526&gt;0,Proponentes!F526,"")</f>
        <v/>
      </c>
      <c r="H837" s="965"/>
      <c r="I837" s="967"/>
      <c r="J837" s="389" t="s">
        <v>1262</v>
      </c>
      <c r="K837" s="378">
        <v>5</v>
      </c>
      <c r="L837" s="380" t="s">
        <v>1264</v>
      </c>
      <c r="M837" s="379" t="s">
        <v>202</v>
      </c>
      <c r="N837" s="380" t="s">
        <v>317</v>
      </c>
      <c r="O837" s="381">
        <v>1</v>
      </c>
      <c r="P837" s="382">
        <v>43199</v>
      </c>
      <c r="Q837" s="382">
        <v>43580</v>
      </c>
      <c r="R837" s="383" t="str">
        <f t="shared" si="1077"/>
        <v>CUMPLE</v>
      </c>
      <c r="S837" s="379">
        <f t="shared" si="1078"/>
        <v>13</v>
      </c>
      <c r="T837" s="384">
        <v>17172219200</v>
      </c>
      <c r="U837" s="375">
        <f t="shared" si="1079"/>
        <v>17172219200</v>
      </c>
      <c r="V837" s="385">
        <f t="shared" si="1080"/>
        <v>21980.66565801634</v>
      </c>
      <c r="W837" s="386">
        <f t="shared" si="1081"/>
        <v>20736.490056948543</v>
      </c>
      <c r="X837" s="375">
        <f t="shared" si="1082"/>
        <v>18839640365.479233</v>
      </c>
      <c r="Y837" s="379" t="s">
        <v>318</v>
      </c>
      <c r="Z837" s="379" t="str">
        <f t="shared" si="1083"/>
        <v>CUMPLE</v>
      </c>
      <c r="AA837" s="383" t="str">
        <f t="shared" si="1084"/>
        <v>CUMPLE</v>
      </c>
      <c r="AB837" s="387"/>
      <c r="AC837" s="975"/>
      <c r="AD837" s="978"/>
      <c r="AE837" s="383" t="str">
        <f t="shared" si="1085"/>
        <v/>
      </c>
      <c r="AF837" s="388" t="str">
        <f>IF(AE837&lt;&gt;"",(SUMIFS($X837:$X866,$M837:$M866,F837,AA837:AA866,"CUMPLE")),"")</f>
        <v/>
      </c>
      <c r="AG837" s="388" t="str">
        <f>IF(AF837&lt;&gt;"",IF(G837&gt;0,(IF(AF837&gt;=($G837*$H833),"CUMPLE","NO CUMPLE")),""),"")</f>
        <v/>
      </c>
      <c r="AH837" s="387"/>
      <c r="AI837" s="973"/>
      <c r="AJ837" s="971"/>
    </row>
    <row r="838" spans="1:44" ht="66" x14ac:dyDescent="0.25">
      <c r="A838" s="960"/>
      <c r="B838" s="373">
        <v>6</v>
      </c>
      <c r="C838" s="220" t="str">
        <f>IF(Proponentes!H527="X",Proponentes!$B$522,"")</f>
        <v>UNION TEMPORAL CD SEGURIDAD</v>
      </c>
      <c r="D838" s="374" t="str">
        <f t="shared" si="1075"/>
        <v>UNION TEMPORAL CD SEGURIDAD</v>
      </c>
      <c r="E838" s="375">
        <f>IF(D838="","",$AO$8)</f>
        <v>26104086008</v>
      </c>
      <c r="F838" s="220" t="str">
        <f>IF(Proponentes!D527&gt;0,Proponentes!D527,"")</f>
        <v/>
      </c>
      <c r="G838" s="376" t="str">
        <f>IF(Proponentes!F527&gt;0,Proponentes!F527,"")</f>
        <v/>
      </c>
      <c r="H838" s="965"/>
      <c r="I838" s="967"/>
      <c r="J838" s="389" t="s">
        <v>1265</v>
      </c>
      <c r="K838" s="380">
        <v>6</v>
      </c>
      <c r="L838" s="380" t="s">
        <v>1266</v>
      </c>
      <c r="M838" s="379" t="s">
        <v>202</v>
      </c>
      <c r="N838" s="380" t="s">
        <v>317</v>
      </c>
      <c r="O838" s="381">
        <v>1</v>
      </c>
      <c r="P838" s="382">
        <v>42467</v>
      </c>
      <c r="Q838" s="382">
        <v>42830</v>
      </c>
      <c r="R838" s="383" t="str">
        <f t="shared" si="1077"/>
        <v>CUMPLE</v>
      </c>
      <c r="S838" s="379">
        <f t="shared" si="1078"/>
        <v>12</v>
      </c>
      <c r="T838" s="384">
        <v>10496246023</v>
      </c>
      <c r="U838" s="375">
        <f t="shared" si="1079"/>
        <v>10496246023</v>
      </c>
      <c r="V838" s="385">
        <f t="shared" si="1080"/>
        <v>15223.975492236621</v>
      </c>
      <c r="W838" s="386">
        <f t="shared" si="1081"/>
        <v>14228.011585743585</v>
      </c>
      <c r="X838" s="375">
        <f t="shared" si="1082"/>
        <v>12926518453.949276</v>
      </c>
      <c r="Y838" s="379" t="s">
        <v>318</v>
      </c>
      <c r="Z838" s="379" t="str">
        <f t="shared" si="1083"/>
        <v>CUMPLE</v>
      </c>
      <c r="AA838" s="383" t="str">
        <f t="shared" si="1084"/>
        <v>CUMPLE</v>
      </c>
      <c r="AB838" s="340"/>
      <c r="AC838" s="975"/>
      <c r="AD838" s="978"/>
      <c r="AE838" s="383" t="str">
        <f t="shared" si="1085"/>
        <v/>
      </c>
      <c r="AF838" s="388" t="str">
        <f>IF(AE838&lt;&gt;"",(SUMIFS($X838:$X866,$M838:$M866,F838,AA838:AA866,"CUMPLE")),"")</f>
        <v/>
      </c>
      <c r="AG838" s="388" t="str">
        <f>IF(AF838&lt;&gt;"",IF(G838&gt;0,(IF(AF838&gt;=($G838*$H833),"CUMPLE","NO CUMPLE")),""),"")</f>
        <v/>
      </c>
      <c r="AH838" s="387"/>
      <c r="AI838" s="973"/>
      <c r="AJ838" s="971"/>
    </row>
    <row r="839" spans="1:44" ht="66" x14ac:dyDescent="0.25">
      <c r="A839" s="960"/>
      <c r="B839" s="373">
        <v>7</v>
      </c>
      <c r="C839" s="220" t="str">
        <f>IF(Proponentes!H528="X",Proponentes!$B$522,"")</f>
        <v>UNION TEMPORAL CD SEGURIDAD</v>
      </c>
      <c r="D839" s="374" t="str">
        <f t="shared" si="1075"/>
        <v>UNION TEMPORAL CD SEGURIDAD</v>
      </c>
      <c r="E839" s="375">
        <f>IF(D839="","",$AO$9)</f>
        <v>34957158037</v>
      </c>
      <c r="F839" s="220" t="str">
        <f>IF(Proponentes!D528&gt;0,Proponentes!D528,"")</f>
        <v/>
      </c>
      <c r="G839" s="376" t="str">
        <f>IF(Proponentes!F528&gt;0,Proponentes!F528,"")</f>
        <v/>
      </c>
      <c r="H839" s="965"/>
      <c r="I839" s="967"/>
      <c r="J839" s="389" t="s">
        <v>575</v>
      </c>
      <c r="K839" s="378">
        <v>7</v>
      </c>
      <c r="L839" s="380" t="s">
        <v>1267</v>
      </c>
      <c r="M839" s="379" t="s">
        <v>202</v>
      </c>
      <c r="N839" s="380" t="s">
        <v>317</v>
      </c>
      <c r="O839" s="381">
        <v>1</v>
      </c>
      <c r="P839" s="382">
        <v>41760</v>
      </c>
      <c r="Q839" s="382">
        <v>42643</v>
      </c>
      <c r="R839" s="383" t="str">
        <f t="shared" si="1077"/>
        <v>CUMPLE</v>
      </c>
      <c r="S839" s="379">
        <f t="shared" si="1078"/>
        <v>29</v>
      </c>
      <c r="T839" s="391">
        <v>9249730351</v>
      </c>
      <c r="U839" s="375">
        <f t="shared" si="1079"/>
        <v>9249730351</v>
      </c>
      <c r="V839" s="385">
        <f t="shared" si="1080"/>
        <v>15015.79602435065</v>
      </c>
      <c r="W839" s="386">
        <f t="shared" si="1081"/>
        <v>13416.003003821859</v>
      </c>
      <c r="X839" s="375">
        <f t="shared" si="1082"/>
        <v>12188787545.050259</v>
      </c>
      <c r="Y839" s="379" t="s">
        <v>318</v>
      </c>
      <c r="Z839" s="379" t="str">
        <f t="shared" si="1083"/>
        <v>CUMPLE</v>
      </c>
      <c r="AA839" s="383" t="str">
        <f t="shared" si="1084"/>
        <v>CUMPLE</v>
      </c>
      <c r="AB839" s="387"/>
      <c r="AC839" s="975"/>
      <c r="AD839" s="978"/>
      <c r="AE839" s="383" t="str">
        <f t="shared" si="1085"/>
        <v/>
      </c>
      <c r="AF839" s="388" t="str">
        <f>IF(AE839&lt;&gt;"",(SUMIFS($X839:$X866,$M839:$M866,F839,AA839:AA866,"CUMPLE")),"")</f>
        <v/>
      </c>
      <c r="AG839" s="388" t="str">
        <f>IF(AF839&lt;&gt;"",IF(G839&gt;0,(IF(AF839&gt;=($G839*$H833),"CUMPLE","NO CUMPLE")),""),"")</f>
        <v/>
      </c>
      <c r="AH839" s="387"/>
      <c r="AI839" s="973"/>
      <c r="AJ839" s="971"/>
    </row>
    <row r="840" spans="1:44" ht="66" x14ac:dyDescent="0.25">
      <c r="A840" s="960"/>
      <c r="B840" s="373">
        <v>8</v>
      </c>
      <c r="C840" s="220" t="str">
        <f>IF(Proponentes!H529="X",Proponentes!$B$522,"")</f>
        <v>UNION TEMPORAL CD SEGURIDAD</v>
      </c>
      <c r="D840" s="374" t="str">
        <f t="shared" si="1075"/>
        <v>UNION TEMPORAL CD SEGURIDAD</v>
      </c>
      <c r="E840" s="375">
        <f>IF(D840="","",$AO$10)</f>
        <v>19803878581</v>
      </c>
      <c r="F840" s="220"/>
      <c r="G840" s="376"/>
      <c r="H840" s="965"/>
      <c r="I840" s="967"/>
      <c r="J840" s="389" t="s">
        <v>1268</v>
      </c>
      <c r="K840" s="380">
        <v>8</v>
      </c>
      <c r="L840" s="380" t="s">
        <v>1269</v>
      </c>
      <c r="M840" s="379" t="s">
        <v>202</v>
      </c>
      <c r="N840" s="380" t="s">
        <v>317</v>
      </c>
      <c r="O840" s="381">
        <v>1</v>
      </c>
      <c r="P840" s="382">
        <v>40662</v>
      </c>
      <c r="Q840" s="382">
        <v>41008</v>
      </c>
      <c r="R840" s="383" t="str">
        <f t="shared" si="1077"/>
        <v>CUMPLE</v>
      </c>
      <c r="S840" s="379"/>
      <c r="T840" s="391">
        <v>6251972747</v>
      </c>
      <c r="U840" s="375">
        <f t="shared" si="1079"/>
        <v>6251972747</v>
      </c>
      <c r="V840" s="385"/>
      <c r="W840" s="386">
        <f t="shared" si="1081"/>
        <v>11032.24412740427</v>
      </c>
      <c r="X840" s="375">
        <f t="shared" si="1082"/>
        <v>10023080628.094091</v>
      </c>
      <c r="Y840" s="379" t="s">
        <v>318</v>
      </c>
      <c r="Z840" s="379" t="str">
        <f t="shared" si="1083"/>
        <v>CUMPLE</v>
      </c>
      <c r="AA840" s="383" t="str">
        <f t="shared" si="1084"/>
        <v>CUMPLE</v>
      </c>
      <c r="AB840" s="387"/>
      <c r="AC840" s="975"/>
      <c r="AD840" s="978"/>
      <c r="AE840" s="383"/>
      <c r="AF840" s="388"/>
      <c r="AG840" s="388" t="str">
        <f>IF(AF840&lt;&gt;"",IF(G840&gt;0,(IF(AF840&gt;=($G840*$H833),"CUMPLE","NO CUMPLE")),""),"")</f>
        <v/>
      </c>
      <c r="AH840" s="387"/>
      <c r="AI840" s="973"/>
      <c r="AJ840" s="971"/>
    </row>
    <row r="841" spans="1:44" ht="66" x14ac:dyDescent="0.25">
      <c r="A841" s="960"/>
      <c r="B841" s="373">
        <v>9</v>
      </c>
      <c r="C841" s="220" t="str">
        <f>IF(Proponentes!H530="X",Proponentes!$B$522,"")</f>
        <v>UNION TEMPORAL CD SEGURIDAD</v>
      </c>
      <c r="D841" s="374" t="str">
        <f t="shared" si="1075"/>
        <v>UNION TEMPORAL CD SEGURIDAD</v>
      </c>
      <c r="E841" s="375">
        <f>IF(D841="","",$AO$11)</f>
        <v>24629524096</v>
      </c>
      <c r="F841" s="220"/>
      <c r="G841" s="376"/>
      <c r="H841" s="965"/>
      <c r="I841" s="967"/>
      <c r="J841" s="389" t="s">
        <v>1270</v>
      </c>
      <c r="K841" s="378">
        <v>9</v>
      </c>
      <c r="L841" s="380" t="s">
        <v>1271</v>
      </c>
      <c r="M841" s="379" t="s">
        <v>202</v>
      </c>
      <c r="N841" s="380" t="s">
        <v>317</v>
      </c>
      <c r="O841" s="381">
        <v>1</v>
      </c>
      <c r="P841" s="382">
        <v>43602</v>
      </c>
      <c r="Q841" s="382">
        <v>43799</v>
      </c>
      <c r="R841" s="383" t="str">
        <f t="shared" si="1077"/>
        <v>CUMPLE</v>
      </c>
      <c r="S841" s="383"/>
      <c r="T841" s="391">
        <v>6661717464</v>
      </c>
      <c r="U841" s="375">
        <f t="shared" si="1079"/>
        <v>6661717464</v>
      </c>
      <c r="V841" s="392"/>
      <c r="W841" s="386">
        <f t="shared" si="1081"/>
        <v>8044.4254959450127</v>
      </c>
      <c r="X841" s="375">
        <f t="shared" si="1082"/>
        <v>7308569718.1289387</v>
      </c>
      <c r="Y841" s="379" t="s">
        <v>318</v>
      </c>
      <c r="Z841" s="379" t="str">
        <f t="shared" si="1083"/>
        <v>CUMPLE</v>
      </c>
      <c r="AA841" s="383" t="str">
        <f t="shared" si="1084"/>
        <v>CUMPLE</v>
      </c>
      <c r="AB841" s="340"/>
      <c r="AC841" s="975"/>
      <c r="AD841" s="978"/>
      <c r="AE841" s="383"/>
      <c r="AF841" s="388"/>
      <c r="AG841" s="388" t="str">
        <f>IF(AF841&lt;&gt;"",IF(G841&gt;0,(IF(AF841&gt;=($G841*$H833),"CUMPLE","NO CUMPLE")),""),"")</f>
        <v/>
      </c>
      <c r="AH841" s="393"/>
      <c r="AI841" s="973"/>
      <c r="AJ841" s="971"/>
    </row>
    <row r="842" spans="1:44" ht="66" x14ac:dyDescent="0.25">
      <c r="A842" s="960"/>
      <c r="B842" s="373">
        <v>10</v>
      </c>
      <c r="C842" s="220" t="str">
        <f>IF(Proponentes!H531="X",Proponentes!$B$522,"")</f>
        <v>UNION TEMPORAL CD SEGURIDAD</v>
      </c>
      <c r="D842" s="374" t="str">
        <f t="shared" si="1075"/>
        <v>UNION TEMPORAL CD SEGURIDAD</v>
      </c>
      <c r="E842" s="375">
        <f>IF(D842="","",$AO$12)</f>
        <v>25460574021</v>
      </c>
      <c r="F842" s="220"/>
      <c r="G842" s="376"/>
      <c r="H842" s="965"/>
      <c r="I842" s="967"/>
      <c r="J842" s="389" t="s">
        <v>575</v>
      </c>
      <c r="K842" s="380">
        <v>10</v>
      </c>
      <c r="L842" s="380" t="s">
        <v>1272</v>
      </c>
      <c r="M842" s="379" t="s">
        <v>202</v>
      </c>
      <c r="N842" s="380" t="s">
        <v>317</v>
      </c>
      <c r="O842" s="381">
        <v>1</v>
      </c>
      <c r="P842" s="382">
        <v>43220</v>
      </c>
      <c r="Q842" s="382">
        <v>43531</v>
      </c>
      <c r="R842" s="383" t="str">
        <f t="shared" si="1077"/>
        <v>CUMPLE</v>
      </c>
      <c r="S842" s="383"/>
      <c r="T842" s="391">
        <v>3361611911</v>
      </c>
      <c r="U842" s="375">
        <f t="shared" si="1079"/>
        <v>3361611911</v>
      </c>
      <c r="V842" s="392"/>
      <c r="W842" s="386">
        <f t="shared" si="1081"/>
        <v>4059.3490658313572</v>
      </c>
      <c r="X842" s="375">
        <f t="shared" si="1082"/>
        <v>3688024169.3834996</v>
      </c>
      <c r="Y842" s="379" t="s">
        <v>318</v>
      </c>
      <c r="Z842" s="379" t="str">
        <f t="shared" si="1083"/>
        <v>CUMPLE</v>
      </c>
      <c r="AA842" s="383" t="str">
        <f t="shared" si="1084"/>
        <v>CUMPLE</v>
      </c>
      <c r="AB842" s="387"/>
      <c r="AC842" s="975"/>
      <c r="AD842" s="978"/>
      <c r="AE842" s="383"/>
      <c r="AF842" s="388"/>
      <c r="AG842" s="388" t="str">
        <f>IF(AF842&lt;&gt;"",IF(G842&gt;0,(IF(AF842&gt;=($G842*$H833),"CUMPLE","NO CUMPLE")),""),"")</f>
        <v/>
      </c>
      <c r="AH842" s="393"/>
      <c r="AI842" s="973"/>
      <c r="AJ842" s="971"/>
    </row>
    <row r="843" spans="1:44" ht="66" x14ac:dyDescent="0.25">
      <c r="A843" s="960"/>
      <c r="B843" s="373">
        <v>11</v>
      </c>
      <c r="C843" s="220" t="str">
        <f>IF(Proponentes!H532="X",Proponentes!$B$522,"")</f>
        <v>UNION TEMPORAL CD SEGURIDAD</v>
      </c>
      <c r="D843" s="374" t="str">
        <f t="shared" si="1075"/>
        <v>UNION TEMPORAL CD SEGURIDAD</v>
      </c>
      <c r="E843" s="375">
        <f>IF(D843="","",$AO$13)</f>
        <v>32820666236</v>
      </c>
      <c r="F843" s="220" t="str">
        <f>IF(Proponentes!D532&gt;0,Proponentes!D532,"")</f>
        <v/>
      </c>
      <c r="G843" s="376" t="str">
        <f>IF(Proponentes!F532&gt;0,Proponentes!F532,"")</f>
        <v/>
      </c>
      <c r="H843" s="965"/>
      <c r="I843" s="967"/>
      <c r="J843" s="389" t="s">
        <v>332</v>
      </c>
      <c r="K843" s="378">
        <v>11</v>
      </c>
      <c r="L843" s="380" t="s">
        <v>1273</v>
      </c>
      <c r="M843" s="379" t="s">
        <v>202</v>
      </c>
      <c r="N843" s="380" t="s">
        <v>317</v>
      </c>
      <c r="O843" s="381">
        <v>1</v>
      </c>
      <c r="P843" s="382">
        <v>43215</v>
      </c>
      <c r="Q843" s="382">
        <v>43572</v>
      </c>
      <c r="R843" s="383" t="str">
        <f t="shared" si="1077"/>
        <v>CUMPLE</v>
      </c>
      <c r="S843" s="383">
        <f t="shared" ref="S843:S865" si="1086">IF(P843&gt;0,ROUND(((YEAR(Q843)-YEAR($P843))*12)+(MONTH(Q843)-MONTH($P843))+((DAY(Q843)-DAY($P843)+1)/30),0),"")</f>
        <v>12</v>
      </c>
      <c r="T843" s="391">
        <v>4252153853</v>
      </c>
      <c r="U843" s="375">
        <f t="shared" si="1079"/>
        <v>4252153853</v>
      </c>
      <c r="V843" s="392">
        <f t="shared" ref="V843:V865" si="1087">IFERROR(U843/VLOOKUP(YEAR(P843),$AQ$2:$AR$11,2,FALSE),"")</f>
        <v>5442.8126662417026</v>
      </c>
      <c r="W843" s="386">
        <f t="shared" si="1081"/>
        <v>5134.7321546739831</v>
      </c>
      <c r="X843" s="375">
        <f t="shared" si="1082"/>
        <v>4665037665.5573349</v>
      </c>
      <c r="Y843" s="379" t="s">
        <v>318</v>
      </c>
      <c r="Z843" s="379" t="str">
        <f t="shared" si="1083"/>
        <v>CUMPLE</v>
      </c>
      <c r="AA843" s="383" t="str">
        <f t="shared" si="1084"/>
        <v>CUMPLE</v>
      </c>
      <c r="AB843" s="387"/>
      <c r="AC843" s="975"/>
      <c r="AD843" s="978"/>
      <c r="AE843" s="383" t="str">
        <f t="shared" ref="AE843:AE865" si="1088">IF(F843&lt;&gt;"",F843,"")</f>
        <v/>
      </c>
      <c r="AF843" s="388" t="str">
        <f>IF(AE843&lt;&gt;"",(SUMIFS($X843:$X866,$M843:$M866,F843,AA843:AA866,"CUMPLE")),"")</f>
        <v/>
      </c>
      <c r="AG843" s="388" t="str">
        <f>IF(AF843&lt;&gt;"",IF(G843&gt;0,(IF(AF843&gt;=($G843*$H833),"CUMPLE","NO CUMPLE")),""),"")</f>
        <v/>
      </c>
      <c r="AH843" s="393"/>
      <c r="AI843" s="973"/>
      <c r="AJ843" s="971"/>
    </row>
    <row r="844" spans="1:44" ht="70.5" customHeight="1" x14ac:dyDescent="0.25">
      <c r="A844" s="960"/>
      <c r="B844" s="373">
        <v>12</v>
      </c>
      <c r="C844" s="220" t="str">
        <f>IF(Proponentes!H533="X",Proponentes!$B$522,"")</f>
        <v>UNION TEMPORAL CD SEGURIDAD</v>
      </c>
      <c r="D844" s="374" t="str">
        <f t="shared" si="1075"/>
        <v>UNION TEMPORAL CD SEGURIDAD</v>
      </c>
      <c r="E844" s="375">
        <f>IF(D844="","",$AO$14)</f>
        <v>8654253262</v>
      </c>
      <c r="F844" s="220" t="str">
        <f>IF(Proponentes!D533&gt;0,Proponentes!D533,"")</f>
        <v/>
      </c>
      <c r="G844" s="376" t="str">
        <f>IF(Proponentes!F533&gt;0,Proponentes!F533,"")</f>
        <v/>
      </c>
      <c r="H844" s="965"/>
      <c r="I844" s="967"/>
      <c r="J844" s="389" t="s">
        <v>332</v>
      </c>
      <c r="K844" s="380">
        <v>12</v>
      </c>
      <c r="L844" s="380" t="s">
        <v>1274</v>
      </c>
      <c r="M844" s="379" t="s">
        <v>202</v>
      </c>
      <c r="N844" s="380" t="s">
        <v>317</v>
      </c>
      <c r="O844" s="381">
        <v>1</v>
      </c>
      <c r="P844" s="382">
        <v>42481</v>
      </c>
      <c r="Q844" s="382">
        <v>42873</v>
      </c>
      <c r="R844" s="383" t="str">
        <f t="shared" si="1077"/>
        <v>CUMPLE</v>
      </c>
      <c r="S844" s="383">
        <f t="shared" si="1086"/>
        <v>13</v>
      </c>
      <c r="T844" s="391">
        <v>3286948472</v>
      </c>
      <c r="U844" s="375">
        <f t="shared" si="1079"/>
        <v>3286948472</v>
      </c>
      <c r="V844" s="392">
        <f t="shared" si="1087"/>
        <v>4767.4590393861818</v>
      </c>
      <c r="W844" s="386">
        <f t="shared" si="1081"/>
        <v>4455.5682897371216</v>
      </c>
      <c r="X844" s="375">
        <f t="shared" si="1082"/>
        <v>4047999636.001708</v>
      </c>
      <c r="Y844" s="379" t="s">
        <v>318</v>
      </c>
      <c r="Z844" s="379" t="str">
        <f t="shared" si="1083"/>
        <v>CUMPLE</v>
      </c>
      <c r="AA844" s="383" t="str">
        <f t="shared" si="1084"/>
        <v>CUMPLE</v>
      </c>
      <c r="AB844" s="387"/>
      <c r="AC844" s="975"/>
      <c r="AD844" s="978"/>
      <c r="AE844" s="383" t="str">
        <f t="shared" si="1088"/>
        <v/>
      </c>
      <c r="AF844" s="388" t="str">
        <f>IF(AE844&lt;&gt;"",(SUMIFS($X844:$X866,$M844:$M866,F844,AA844:AA866,"CUMPLE")),"")</f>
        <v/>
      </c>
      <c r="AG844" s="388" t="str">
        <f>IF(AF844&lt;&gt;"",IF(G844&gt;0,(IF(AF844&gt;=($G844*$H833),"CUMPLE","NO CUMPLE")),""),"")</f>
        <v/>
      </c>
      <c r="AH844" s="393"/>
      <c r="AI844" s="973"/>
      <c r="AJ844" s="971"/>
    </row>
    <row r="845" spans="1:44" ht="70.5" customHeight="1" x14ac:dyDescent="0.25">
      <c r="A845" s="960"/>
      <c r="B845" s="373"/>
      <c r="C845" s="220"/>
      <c r="D845" s="374"/>
      <c r="E845" s="375"/>
      <c r="F845" s="220"/>
      <c r="G845" s="376"/>
      <c r="H845" s="965"/>
      <c r="I845" s="967"/>
      <c r="J845" s="389" t="s">
        <v>1072</v>
      </c>
      <c r="K845" s="378">
        <v>13</v>
      </c>
      <c r="L845" s="380" t="s">
        <v>1275</v>
      </c>
      <c r="M845" s="379" t="s">
        <v>202</v>
      </c>
      <c r="N845" s="380" t="s">
        <v>317</v>
      </c>
      <c r="O845" s="381">
        <v>1</v>
      </c>
      <c r="P845" s="382">
        <v>43187</v>
      </c>
      <c r="Q845" s="382">
        <v>43581</v>
      </c>
      <c r="R845" s="383" t="str">
        <f t="shared" si="1077"/>
        <v>CUMPLE</v>
      </c>
      <c r="S845" s="383">
        <f t="shared" si="1086"/>
        <v>13</v>
      </c>
      <c r="T845" s="391">
        <v>5794157761</v>
      </c>
      <c r="U845" s="375">
        <f t="shared" si="1079"/>
        <v>5794157761</v>
      </c>
      <c r="V845" s="392">
        <f t="shared" si="1087"/>
        <v>7416.5978800422918</v>
      </c>
      <c r="W845" s="386">
        <f t="shared" si="1081"/>
        <v>6996.7948463741795</v>
      </c>
      <c r="X845" s="375">
        <f t="shared" si="1082"/>
        <v>6356770034.5969477</v>
      </c>
      <c r="Y845" s="379" t="s">
        <v>318</v>
      </c>
      <c r="Z845" s="379" t="str">
        <f t="shared" si="1083"/>
        <v>CUMPLE</v>
      </c>
      <c r="AA845" s="383" t="str">
        <f t="shared" si="1084"/>
        <v>CUMPLE</v>
      </c>
      <c r="AB845" s="340"/>
      <c r="AC845" s="975"/>
      <c r="AD845" s="978"/>
      <c r="AE845" s="383" t="str">
        <f t="shared" si="1088"/>
        <v/>
      </c>
      <c r="AF845" s="388" t="str">
        <f t="shared" ref="AF845:AF864" si="1089">IF(AE845&lt;&gt;"",(SUMIFS($X845:$X846,$M845:$M846,F845,AA845:AA846,"CUMPLE")),"")</f>
        <v/>
      </c>
      <c r="AG845" s="388" t="str">
        <f t="shared" ref="AG845:AG846" si="1090">IF(AF845&lt;&gt;"",IF(G845&gt;0,(IF(AF845&gt;=($G845*$H796),"CUMPLE","NO CUMPLE")),""),"")</f>
        <v/>
      </c>
      <c r="AH845" s="393"/>
      <c r="AI845" s="421"/>
      <c r="AJ845" s="422"/>
    </row>
    <row r="846" spans="1:44" ht="70.5" customHeight="1" x14ac:dyDescent="0.25">
      <c r="A846" s="960"/>
      <c r="B846" s="373"/>
      <c r="C846" s="220"/>
      <c r="D846" s="374"/>
      <c r="E846" s="375"/>
      <c r="F846" s="220"/>
      <c r="G846" s="376"/>
      <c r="H846" s="965"/>
      <c r="I846" s="967"/>
      <c r="J846" s="389" t="s">
        <v>332</v>
      </c>
      <c r="K846" s="380">
        <v>14</v>
      </c>
      <c r="L846" s="380" t="s">
        <v>1276</v>
      </c>
      <c r="M846" s="379" t="s">
        <v>202</v>
      </c>
      <c r="N846" s="380" t="s">
        <v>317</v>
      </c>
      <c r="O846" s="381">
        <v>1</v>
      </c>
      <c r="P846" s="382">
        <v>42467</v>
      </c>
      <c r="Q846" s="382">
        <v>42923</v>
      </c>
      <c r="R846" s="383" t="str">
        <f t="shared" si="1077"/>
        <v>CUMPLE</v>
      </c>
      <c r="S846" s="383">
        <f t="shared" si="1086"/>
        <v>15</v>
      </c>
      <c r="T846" s="391">
        <v>3267850484</v>
      </c>
      <c r="U846" s="375">
        <f t="shared" si="1079"/>
        <v>3267850484</v>
      </c>
      <c r="V846" s="392">
        <f t="shared" si="1087"/>
        <v>4739.758916825609</v>
      </c>
      <c r="W846" s="386">
        <f t="shared" si="1081"/>
        <v>4429.6803299910398</v>
      </c>
      <c r="X846" s="375">
        <f t="shared" si="1082"/>
        <v>4024479751.4854393</v>
      </c>
      <c r="Y846" s="379" t="s">
        <v>318</v>
      </c>
      <c r="Z846" s="379" t="str">
        <f t="shared" si="1083"/>
        <v>CUMPLE</v>
      </c>
      <c r="AA846" s="383" t="str">
        <f t="shared" si="1084"/>
        <v>CUMPLE</v>
      </c>
      <c r="AB846" s="387"/>
      <c r="AC846" s="975"/>
      <c r="AD846" s="978"/>
      <c r="AE846" s="383" t="str">
        <f t="shared" si="1088"/>
        <v/>
      </c>
      <c r="AF846" s="388" t="str">
        <f>IF(AE846&lt;&gt;"",(SUMIFS($X846:$X860,$M846:$M860,F846,AA846:AA860,"CUMPLE")),"")</f>
        <v/>
      </c>
      <c r="AG846" s="388" t="str">
        <f t="shared" si="1090"/>
        <v/>
      </c>
      <c r="AH846" s="393"/>
      <c r="AI846" s="421"/>
      <c r="AJ846" s="422"/>
    </row>
    <row r="847" spans="1:44" ht="70.5" customHeight="1" x14ac:dyDescent="0.25">
      <c r="A847" s="960"/>
      <c r="B847" s="408"/>
      <c r="C847" s="237"/>
      <c r="D847" s="374"/>
      <c r="E847" s="409"/>
      <c r="F847" s="237"/>
      <c r="G847" s="410"/>
      <c r="H847" s="965"/>
      <c r="I847" s="967"/>
      <c r="J847" s="389" t="s">
        <v>1070</v>
      </c>
      <c r="K847" s="378">
        <v>15</v>
      </c>
      <c r="L847" s="380" t="s">
        <v>1277</v>
      </c>
      <c r="M847" s="379" t="s">
        <v>202</v>
      </c>
      <c r="N847" s="380" t="s">
        <v>317</v>
      </c>
      <c r="O847" s="381">
        <v>1</v>
      </c>
      <c r="P847" s="382">
        <v>43574</v>
      </c>
      <c r="Q847" s="382">
        <v>43910</v>
      </c>
      <c r="R847" s="411" t="str">
        <f t="shared" ref="R847:R859" si="1091">IF(Q847&lt;&gt;"",IF(P847&gt;0,IF(P847&gt;=$P$18,IF(Q847&lt;=$Q$18,"CUMPLE","NO CUMPLE"),"NO CUMPLE"),""),"")</f>
        <v>CUMPLE</v>
      </c>
      <c r="S847" s="411">
        <f t="shared" ref="S847:S859" si="1092">IF(P847&gt;0,ROUND(((YEAR(Q847)-YEAR($P847))*12)+(MONTH(Q847)-MONTH($P847))+((DAY(Q847)-DAY($P847)+1)/30),0),"")</f>
        <v>11</v>
      </c>
      <c r="T847" s="391">
        <v>3991139435</v>
      </c>
      <c r="U847" s="409">
        <f t="shared" ref="U847:U859" si="1093">IF(T847&gt;0,T847*O847,"")</f>
        <v>3991139435</v>
      </c>
      <c r="V847" s="412">
        <f t="shared" ref="V847:V859" si="1094">IFERROR(U847/VLOOKUP(YEAR(P847),$AQ$2:$AR$11,2,FALSE),"")</f>
        <v>4819.5415074699677</v>
      </c>
      <c r="W847" s="413">
        <f t="shared" ref="W847:W859" si="1095">IF(R847="CUMPLE",IFERROR(U847/VLOOKUP(YEAR(Q847),$AQ$3:$AR$13,2,FALSE),""),"")</f>
        <v>4546.7370640109457</v>
      </c>
      <c r="X847" s="409">
        <f t="shared" ref="X847:X859" si="1096">IFERROR(W847*$AR$13,"")</f>
        <v>4130828837.8176084</v>
      </c>
      <c r="Y847" s="379" t="s">
        <v>318</v>
      </c>
      <c r="Z847" s="379" t="str">
        <f t="shared" ref="Z847:Z859" si="1097">IF(T847&gt;0,IF(X847&gt;=$Z$18,"CUMPLE","NO CUMPLE"),"")</f>
        <v>CUMPLE</v>
      </c>
      <c r="AA847" s="411" t="str">
        <f t="shared" ref="AA847:AA859" si="1098">IF(N847&gt;0,IF(N847="CUMPLE",IF(R847="CUMPLE",IF(Y847="INCLUIDA",IF(Z847="CUMPLE","CUMPLE","NO CUMPLE"),"NO CUMPLE"),"NO CUMPLE"),"NO CUMPLE"),"")</f>
        <v>CUMPLE</v>
      </c>
      <c r="AB847" s="340"/>
      <c r="AC847" s="975"/>
      <c r="AD847" s="978"/>
      <c r="AE847" s="411" t="str">
        <f t="shared" ref="AE847:AE859" si="1099">IF(F847&lt;&gt;"",F847,"")</f>
        <v/>
      </c>
      <c r="AF847" s="414" t="str">
        <f>IF(AE847&lt;&gt;"",(SUMIFS($X847:$X849,$M847:$M849,F847,AA847:AA849,"CUMPLE")),"")</f>
        <v/>
      </c>
      <c r="AG847" s="414" t="str">
        <f>IF(AF847&lt;&gt;"",IF(G847&gt;0,(IF(AF847&gt;=($G847*$H784),"CUMPLE","NO CUMPLE")),""),"")</f>
        <v/>
      </c>
      <c r="AH847" s="415"/>
      <c r="AI847" s="483"/>
      <c r="AJ847" s="422"/>
      <c r="AK847" s="416"/>
      <c r="AL847" s="416"/>
      <c r="AM847" s="416"/>
      <c r="AN847" s="416"/>
      <c r="AO847" s="416"/>
      <c r="AP847" s="416"/>
      <c r="AQ847" s="416"/>
      <c r="AR847" s="416"/>
    </row>
    <row r="848" spans="1:44" ht="70.5" customHeight="1" x14ac:dyDescent="0.25">
      <c r="A848" s="960"/>
      <c r="B848" s="408"/>
      <c r="C848" s="237"/>
      <c r="D848" s="374"/>
      <c r="E848" s="409"/>
      <c r="F848" s="237"/>
      <c r="G848" s="410"/>
      <c r="H848" s="965"/>
      <c r="I848" s="967"/>
      <c r="J848" s="389" t="s">
        <v>1278</v>
      </c>
      <c r="K848" s="380">
        <v>16</v>
      </c>
      <c r="L848" s="380" t="s">
        <v>1279</v>
      </c>
      <c r="M848" s="379" t="s">
        <v>202</v>
      </c>
      <c r="N848" s="380" t="s">
        <v>317</v>
      </c>
      <c r="O848" s="381">
        <v>1</v>
      </c>
      <c r="P848" s="382">
        <v>40634</v>
      </c>
      <c r="Q848" s="382">
        <v>40908</v>
      </c>
      <c r="R848" s="411" t="str">
        <f t="shared" si="1091"/>
        <v>CUMPLE</v>
      </c>
      <c r="S848" s="411">
        <f t="shared" si="1092"/>
        <v>9</v>
      </c>
      <c r="T848" s="391">
        <v>8595734159</v>
      </c>
      <c r="U848" s="409">
        <f t="shared" si="1093"/>
        <v>8595734159</v>
      </c>
      <c r="V848" s="412">
        <f t="shared" si="1094"/>
        <v>16048.794172890217</v>
      </c>
      <c r="W848" s="413">
        <f t="shared" si="1095"/>
        <v>16048.794172890217</v>
      </c>
      <c r="X848" s="409">
        <f t="shared" si="1096"/>
        <v>14580746774.719257</v>
      </c>
      <c r="Y848" s="379" t="s">
        <v>318</v>
      </c>
      <c r="Z848" s="379" t="str">
        <f t="shared" si="1097"/>
        <v>CUMPLE</v>
      </c>
      <c r="AA848" s="411" t="str">
        <f t="shared" si="1098"/>
        <v>CUMPLE</v>
      </c>
      <c r="AB848" s="387"/>
      <c r="AC848" s="975"/>
      <c r="AD848" s="978"/>
      <c r="AE848" s="411" t="str">
        <f t="shared" si="1099"/>
        <v/>
      </c>
      <c r="AF848" s="414" t="str">
        <f>IF(AE848&lt;&gt;"",(SUMIFS($X848:$X849,$M848:$M849,F848,AA848:AA849,"CUMPLE")),"")</f>
        <v/>
      </c>
      <c r="AG848" s="414" t="str">
        <f t="shared" ref="AG848:AG853" si="1100">IF(AF848&lt;&gt;"",IF(G848&gt;0,(IF(AF848&gt;=($G848*$H784),"CUMPLE","NO CUMPLE")),""),"")</f>
        <v/>
      </c>
      <c r="AH848" s="415"/>
      <c r="AI848" s="483"/>
      <c r="AJ848" s="422"/>
      <c r="AK848" s="416"/>
      <c r="AL848" s="416"/>
      <c r="AM848" s="416"/>
      <c r="AN848" s="416"/>
      <c r="AO848" s="416"/>
      <c r="AP848" s="416"/>
      <c r="AQ848" s="416"/>
      <c r="AR848" s="416"/>
    </row>
    <row r="849" spans="1:44" ht="70.5" customHeight="1" x14ac:dyDescent="0.25">
      <c r="A849" s="960"/>
      <c r="B849" s="408"/>
      <c r="C849" s="237"/>
      <c r="D849" s="374"/>
      <c r="E849" s="409"/>
      <c r="F849" s="237"/>
      <c r="G849" s="410"/>
      <c r="H849" s="965"/>
      <c r="I849" s="967"/>
      <c r="J849" s="389" t="s">
        <v>332</v>
      </c>
      <c r="K849" s="378">
        <v>17</v>
      </c>
      <c r="L849" s="380" t="s">
        <v>1280</v>
      </c>
      <c r="M849" s="379" t="s">
        <v>202</v>
      </c>
      <c r="N849" s="380" t="s">
        <v>317</v>
      </c>
      <c r="O849" s="381">
        <v>1</v>
      </c>
      <c r="P849" s="382">
        <v>40820</v>
      </c>
      <c r="Q849" s="382">
        <v>41719</v>
      </c>
      <c r="R849" s="411" t="str">
        <f t="shared" si="1091"/>
        <v>CUMPLE</v>
      </c>
      <c r="S849" s="411">
        <f t="shared" si="1092"/>
        <v>30</v>
      </c>
      <c r="T849" s="391">
        <v>12122013198</v>
      </c>
      <c r="U849" s="409">
        <f t="shared" si="1093"/>
        <v>12122013198</v>
      </c>
      <c r="V849" s="412">
        <f t="shared" si="1094"/>
        <v>22632.586254667662</v>
      </c>
      <c r="W849" s="413">
        <f t="shared" si="1095"/>
        <v>19678.592853896105</v>
      </c>
      <c r="X849" s="409">
        <f t="shared" si="1096"/>
        <v>17878513251.178814</v>
      </c>
      <c r="Y849" s="379" t="s">
        <v>318</v>
      </c>
      <c r="Z849" s="379" t="str">
        <f t="shared" si="1097"/>
        <v>CUMPLE</v>
      </c>
      <c r="AA849" s="411" t="str">
        <f t="shared" si="1098"/>
        <v>CUMPLE</v>
      </c>
      <c r="AB849" s="387"/>
      <c r="AC849" s="975"/>
      <c r="AD849" s="978"/>
      <c r="AE849" s="411" t="str">
        <f t="shared" si="1099"/>
        <v/>
      </c>
      <c r="AF849" s="414" t="str">
        <f>IF(AE849&lt;&gt;"",(SUMIFS($X849:$X850,$M849:$M850,F849,AA849:AA850,"CUMPLE")),"")</f>
        <v/>
      </c>
      <c r="AG849" s="414" t="str">
        <f t="shared" si="1100"/>
        <v/>
      </c>
      <c r="AH849" s="415"/>
      <c r="AI849" s="483"/>
      <c r="AJ849" s="422"/>
      <c r="AK849" s="416"/>
      <c r="AL849" s="416"/>
      <c r="AM849" s="416"/>
      <c r="AN849" s="416"/>
      <c r="AO849" s="416"/>
      <c r="AP849" s="416"/>
      <c r="AQ849" s="416"/>
      <c r="AR849" s="416"/>
    </row>
    <row r="850" spans="1:44" ht="70.5" customHeight="1" x14ac:dyDescent="0.25">
      <c r="A850" s="960"/>
      <c r="B850" s="408"/>
      <c r="C850" s="237"/>
      <c r="D850" s="374"/>
      <c r="E850" s="409"/>
      <c r="F850" s="237"/>
      <c r="G850" s="410"/>
      <c r="H850" s="965"/>
      <c r="I850" s="967"/>
      <c r="J850" s="389" t="s">
        <v>575</v>
      </c>
      <c r="K850" s="380">
        <v>18</v>
      </c>
      <c r="L850" s="380" t="s">
        <v>1281</v>
      </c>
      <c r="M850" s="379" t="s">
        <v>202</v>
      </c>
      <c r="N850" s="380" t="s">
        <v>317</v>
      </c>
      <c r="O850" s="381">
        <v>1</v>
      </c>
      <c r="P850" s="382">
        <v>43101</v>
      </c>
      <c r="Q850" s="382">
        <v>43465</v>
      </c>
      <c r="R850" s="411" t="str">
        <f t="shared" si="1091"/>
        <v>CUMPLE</v>
      </c>
      <c r="S850" s="411">
        <f t="shared" si="1092"/>
        <v>12</v>
      </c>
      <c r="T850" s="391">
        <v>7478401707</v>
      </c>
      <c r="U850" s="409">
        <f t="shared" si="1093"/>
        <v>7478401707</v>
      </c>
      <c r="V850" s="412">
        <f t="shared" si="1094"/>
        <v>9572.4522068705992</v>
      </c>
      <c r="W850" s="413">
        <f t="shared" si="1095"/>
        <v>9572.4522068705992</v>
      </c>
      <c r="X850" s="409">
        <f t="shared" si="1096"/>
        <v>8696821713.6993179</v>
      </c>
      <c r="Y850" s="379" t="s">
        <v>273</v>
      </c>
      <c r="Z850" s="379" t="str">
        <f t="shared" si="1097"/>
        <v>CUMPLE</v>
      </c>
      <c r="AA850" s="411" t="str">
        <f t="shared" si="1098"/>
        <v>NO CUMPLE</v>
      </c>
      <c r="AB850" s="340"/>
      <c r="AC850" s="975"/>
      <c r="AD850" s="978"/>
      <c r="AE850" s="411" t="str">
        <f t="shared" si="1099"/>
        <v/>
      </c>
      <c r="AF850" s="414" t="str">
        <f>IF(AE850&lt;&gt;"",(SUMIFS($X850:$X851,$M850:$M851,F850,AA850:AA851,"CUMPLE")),"")</f>
        <v/>
      </c>
      <c r="AG850" s="414" t="str">
        <f t="shared" si="1100"/>
        <v/>
      </c>
      <c r="AH850" s="415"/>
      <c r="AI850" s="483"/>
      <c r="AJ850" s="422"/>
      <c r="AK850" s="416"/>
      <c r="AL850" s="416"/>
      <c r="AM850" s="416"/>
      <c r="AN850" s="416"/>
      <c r="AO850" s="416"/>
      <c r="AP850" s="416"/>
      <c r="AQ850" s="416"/>
      <c r="AR850" s="416"/>
    </row>
    <row r="851" spans="1:44" ht="70.5" customHeight="1" x14ac:dyDescent="0.25">
      <c r="A851" s="960"/>
      <c r="B851" s="408"/>
      <c r="C851" s="237"/>
      <c r="D851" s="374"/>
      <c r="E851" s="409"/>
      <c r="F851" s="237"/>
      <c r="G851" s="410"/>
      <c r="H851" s="965"/>
      <c r="I851" s="967"/>
      <c r="J851" s="389" t="s">
        <v>575</v>
      </c>
      <c r="K851" s="378">
        <v>19</v>
      </c>
      <c r="L851" s="380" t="s">
        <v>1282</v>
      </c>
      <c r="M851" s="379" t="s">
        <v>202</v>
      </c>
      <c r="N851" s="380" t="s">
        <v>317</v>
      </c>
      <c r="O851" s="381">
        <v>1</v>
      </c>
      <c r="P851" s="382">
        <v>42523</v>
      </c>
      <c r="Q851" s="382">
        <v>42736</v>
      </c>
      <c r="R851" s="411" t="str">
        <f t="shared" si="1091"/>
        <v>CUMPLE</v>
      </c>
      <c r="S851" s="411">
        <f t="shared" si="1092"/>
        <v>7</v>
      </c>
      <c r="T851" s="391">
        <v>3918005592</v>
      </c>
      <c r="U851" s="409">
        <f t="shared" si="1093"/>
        <v>3918005592</v>
      </c>
      <c r="V851" s="412">
        <f t="shared" si="1094"/>
        <v>5682.7575287727259</v>
      </c>
      <c r="W851" s="413">
        <f t="shared" si="1095"/>
        <v>5310.9872647641305</v>
      </c>
      <c r="X851" s="409">
        <f t="shared" si="1096"/>
        <v>4825170015.7070961</v>
      </c>
      <c r="Y851" s="379" t="s">
        <v>273</v>
      </c>
      <c r="Z851" s="379" t="str">
        <f t="shared" si="1097"/>
        <v>CUMPLE</v>
      </c>
      <c r="AA851" s="411" t="str">
        <f t="shared" si="1098"/>
        <v>NO CUMPLE</v>
      </c>
      <c r="AB851" s="340"/>
      <c r="AC851" s="975"/>
      <c r="AD851" s="978"/>
      <c r="AE851" s="411" t="str">
        <f t="shared" si="1099"/>
        <v/>
      </c>
      <c r="AF851" s="414" t="str">
        <f>IF(AE851&lt;&gt;"",(SUMIFS($X851:$X852,$M851:$M852,F851,AA851:AA852,"CUMPLE")),"")</f>
        <v/>
      </c>
      <c r="AG851" s="414" t="str">
        <f t="shared" si="1100"/>
        <v/>
      </c>
      <c r="AH851" s="415"/>
      <c r="AI851" s="483"/>
      <c r="AJ851" s="422"/>
      <c r="AK851" s="416"/>
      <c r="AL851" s="416"/>
      <c r="AM851" s="416"/>
      <c r="AN851" s="416"/>
      <c r="AO851" s="416"/>
      <c r="AP851" s="416"/>
      <c r="AQ851" s="416"/>
      <c r="AR851" s="416"/>
    </row>
    <row r="852" spans="1:44" ht="114.75" customHeight="1" x14ac:dyDescent="0.25">
      <c r="A852" s="960"/>
      <c r="B852" s="408"/>
      <c r="C852" s="237"/>
      <c r="D852" s="374"/>
      <c r="E852" s="409"/>
      <c r="F852" s="237"/>
      <c r="G852" s="410"/>
      <c r="H852" s="965"/>
      <c r="I852" s="967"/>
      <c r="J852" s="389" t="s">
        <v>332</v>
      </c>
      <c r="K852" s="380">
        <v>20</v>
      </c>
      <c r="L852" s="380" t="s">
        <v>1283</v>
      </c>
      <c r="M852" s="379" t="s">
        <v>202</v>
      </c>
      <c r="N852" s="380" t="s">
        <v>317</v>
      </c>
      <c r="O852" s="381">
        <v>1</v>
      </c>
      <c r="P852" s="382">
        <v>41655</v>
      </c>
      <c r="Q852" s="382">
        <v>42621</v>
      </c>
      <c r="R852" s="411" t="str">
        <f t="shared" si="1091"/>
        <v>CUMPLE</v>
      </c>
      <c r="S852" s="411">
        <f t="shared" si="1092"/>
        <v>32</v>
      </c>
      <c r="T852" s="391">
        <v>26373204000</v>
      </c>
      <c r="U852" s="409">
        <f t="shared" si="1093"/>
        <v>26373204000</v>
      </c>
      <c r="V852" s="412">
        <f t="shared" si="1094"/>
        <v>42813.642857142855</v>
      </c>
      <c r="W852" s="413">
        <f t="shared" si="1095"/>
        <v>38252.24851513152</v>
      </c>
      <c r="X852" s="409">
        <f t="shared" si="1096"/>
        <v>34753162334.458382</v>
      </c>
      <c r="Y852" s="379" t="s">
        <v>318</v>
      </c>
      <c r="Z852" s="379" t="str">
        <f t="shared" si="1097"/>
        <v>CUMPLE</v>
      </c>
      <c r="AA852" s="411" t="str">
        <f t="shared" si="1098"/>
        <v>CUMPLE</v>
      </c>
      <c r="AB852" s="491"/>
      <c r="AC852" s="975"/>
      <c r="AD852" s="978"/>
      <c r="AE852" s="411" t="str">
        <f t="shared" si="1099"/>
        <v/>
      </c>
      <c r="AF852" s="414" t="str">
        <f>IF(AE852&lt;&gt;"",(SUMIFS($X852:$X853,$M852:$M853,F852,AA852:AA853,"CUMPLE")),"")</f>
        <v/>
      </c>
      <c r="AG852" s="414" t="str">
        <f t="shared" si="1100"/>
        <v/>
      </c>
      <c r="AH852" s="415"/>
      <c r="AI852" s="483"/>
      <c r="AJ852" s="422"/>
      <c r="AK852" s="416"/>
      <c r="AL852" s="416"/>
      <c r="AM852" s="416"/>
      <c r="AN852" s="416"/>
      <c r="AO852" s="416"/>
      <c r="AP852" s="416"/>
      <c r="AQ852" s="416"/>
      <c r="AR852" s="416"/>
    </row>
    <row r="853" spans="1:44" ht="70.5" customHeight="1" x14ac:dyDescent="0.25">
      <c r="A853" s="960"/>
      <c r="B853" s="408"/>
      <c r="C853" s="237"/>
      <c r="D853" s="374"/>
      <c r="E853" s="409"/>
      <c r="F853" s="237"/>
      <c r="G853" s="410"/>
      <c r="H853" s="965"/>
      <c r="I853" s="967"/>
      <c r="J853" s="389" t="s">
        <v>332</v>
      </c>
      <c r="K853" s="378">
        <v>21</v>
      </c>
      <c r="L853" s="380" t="s">
        <v>1284</v>
      </c>
      <c r="M853" s="379" t="s">
        <v>202</v>
      </c>
      <c r="N853" s="380" t="s">
        <v>317</v>
      </c>
      <c r="O853" s="381">
        <v>0.5</v>
      </c>
      <c r="P853" s="382">
        <v>42114</v>
      </c>
      <c r="Q853" s="382">
        <v>42489</v>
      </c>
      <c r="R853" s="411" t="str">
        <f t="shared" si="1091"/>
        <v>CUMPLE</v>
      </c>
      <c r="S853" s="411">
        <f t="shared" si="1092"/>
        <v>12</v>
      </c>
      <c r="T853" s="391">
        <v>12887036860</v>
      </c>
      <c r="U853" s="409">
        <f t="shared" si="1093"/>
        <v>6443518430</v>
      </c>
      <c r="V853" s="412">
        <f t="shared" si="1094"/>
        <v>10000.028602467602</v>
      </c>
      <c r="W853" s="413">
        <f t="shared" si="1095"/>
        <v>9345.8143461139589</v>
      </c>
      <c r="X853" s="409">
        <f t="shared" si="1096"/>
        <v>8490915324.6175308</v>
      </c>
      <c r="Y853" s="379" t="s">
        <v>318</v>
      </c>
      <c r="Z853" s="379" t="str">
        <f t="shared" si="1097"/>
        <v>CUMPLE</v>
      </c>
      <c r="AA853" s="411" t="str">
        <f t="shared" si="1098"/>
        <v>CUMPLE</v>
      </c>
      <c r="AB853" s="387"/>
      <c r="AC853" s="975"/>
      <c r="AD853" s="978"/>
      <c r="AE853" s="411" t="str">
        <f t="shared" si="1099"/>
        <v/>
      </c>
      <c r="AF853" s="414" t="str">
        <f>IF(AE853&lt;&gt;"",(SUMIFS($X853:$X853,$M853:$M853,F853,AA853:AA853,"CUMPLE")),"")</f>
        <v/>
      </c>
      <c r="AG853" s="414" t="str">
        <f t="shared" si="1100"/>
        <v/>
      </c>
      <c r="AH853" s="415"/>
      <c r="AI853" s="483"/>
      <c r="AJ853" s="422"/>
      <c r="AK853" s="416"/>
      <c r="AL853" s="416"/>
      <c r="AM853" s="416"/>
      <c r="AN853" s="416"/>
      <c r="AO853" s="416"/>
      <c r="AP853" s="416"/>
      <c r="AQ853" s="416"/>
      <c r="AR853" s="416"/>
    </row>
    <row r="854" spans="1:44" ht="78" customHeight="1" x14ac:dyDescent="0.25">
      <c r="A854" s="960"/>
      <c r="B854" s="408"/>
      <c r="C854" s="237"/>
      <c r="D854" s="374"/>
      <c r="E854" s="409"/>
      <c r="F854" s="237"/>
      <c r="G854" s="410"/>
      <c r="H854" s="965"/>
      <c r="I854" s="967"/>
      <c r="J854" s="389" t="s">
        <v>1285</v>
      </c>
      <c r="K854" s="380">
        <v>22</v>
      </c>
      <c r="L854" s="380" t="s">
        <v>1286</v>
      </c>
      <c r="M854" s="379" t="s">
        <v>204</v>
      </c>
      <c r="N854" s="380" t="s">
        <v>317</v>
      </c>
      <c r="O854" s="381">
        <v>0.6</v>
      </c>
      <c r="P854" s="382">
        <v>43564</v>
      </c>
      <c r="Q854" s="382">
        <v>43949</v>
      </c>
      <c r="R854" s="411" t="str">
        <f t="shared" si="1091"/>
        <v>CUMPLE</v>
      </c>
      <c r="S854" s="411">
        <f t="shared" si="1092"/>
        <v>13</v>
      </c>
      <c r="T854" s="391">
        <v>11945251117</v>
      </c>
      <c r="U854" s="409">
        <f t="shared" si="1093"/>
        <v>7167150670.1999998</v>
      </c>
      <c r="V854" s="412">
        <f t="shared" si="1094"/>
        <v>8654.7665667611782</v>
      </c>
      <c r="W854" s="413">
        <f t="shared" si="1095"/>
        <v>8164.8737475264952</v>
      </c>
      <c r="X854" s="409">
        <f t="shared" si="1096"/>
        <v>7418000086.3452568</v>
      </c>
      <c r="Y854" s="379" t="s">
        <v>318</v>
      </c>
      <c r="Z854" s="379" t="str">
        <f t="shared" si="1097"/>
        <v>CUMPLE</v>
      </c>
      <c r="AA854" s="411" t="str">
        <f t="shared" si="1098"/>
        <v>CUMPLE</v>
      </c>
      <c r="AB854" s="387"/>
      <c r="AC854" s="975"/>
      <c r="AD854" s="978"/>
      <c r="AE854" s="411" t="str">
        <f t="shared" si="1099"/>
        <v/>
      </c>
      <c r="AF854" s="414" t="str">
        <f>IF(AE854&lt;&gt;"",(SUMIFS($X854:$X855,$M854:$M855,F854,AA854:AA855,"CUMPLE")),"")</f>
        <v/>
      </c>
      <c r="AG854" s="414" t="str">
        <f t="shared" ref="AG854:AG865" si="1101">IF(AF854&lt;&gt;"",IF(G854&gt;0,(IF(AF854&gt;=($G854*$H792),"CUMPLE","NO CUMPLE")),""),"")</f>
        <v/>
      </c>
      <c r="AH854" s="415"/>
      <c r="AI854" s="483"/>
      <c r="AJ854" s="422"/>
      <c r="AK854" s="416"/>
      <c r="AL854" s="416"/>
      <c r="AM854" s="416"/>
      <c r="AN854" s="416"/>
      <c r="AO854" s="416"/>
      <c r="AP854" s="416"/>
      <c r="AQ854" s="416"/>
      <c r="AR854" s="416"/>
    </row>
    <row r="855" spans="1:44" ht="78" customHeight="1" x14ac:dyDescent="0.25">
      <c r="A855" s="960"/>
      <c r="B855" s="408"/>
      <c r="C855" s="237"/>
      <c r="D855" s="374"/>
      <c r="E855" s="409"/>
      <c r="F855" s="237"/>
      <c r="G855" s="410"/>
      <c r="H855" s="965"/>
      <c r="I855" s="967"/>
      <c r="J855" s="389" t="s">
        <v>1285</v>
      </c>
      <c r="K855" s="378">
        <v>23</v>
      </c>
      <c r="L855" s="380" t="s">
        <v>1287</v>
      </c>
      <c r="M855" s="379" t="s">
        <v>204</v>
      </c>
      <c r="N855" s="380" t="s">
        <v>317</v>
      </c>
      <c r="O855" s="381">
        <v>0.6</v>
      </c>
      <c r="P855" s="382">
        <v>43566</v>
      </c>
      <c r="Q855" s="382">
        <v>43948</v>
      </c>
      <c r="R855" s="411" t="str">
        <f t="shared" si="1091"/>
        <v>CUMPLE</v>
      </c>
      <c r="S855" s="411">
        <f t="shared" si="1092"/>
        <v>13</v>
      </c>
      <c r="T855" s="391">
        <v>16365513793</v>
      </c>
      <c r="U855" s="409">
        <f t="shared" si="1093"/>
        <v>9819308275.7999992</v>
      </c>
      <c r="V855" s="412">
        <f t="shared" si="1094"/>
        <v>11857.406783349192</v>
      </c>
      <c r="W855" s="413">
        <f t="shared" si="1095"/>
        <v>11186.232304742634</v>
      </c>
      <c r="X855" s="409">
        <f t="shared" si="1096"/>
        <v>10162982890.898607</v>
      </c>
      <c r="Y855" s="379" t="s">
        <v>318</v>
      </c>
      <c r="Z855" s="379" t="str">
        <f t="shared" si="1097"/>
        <v>CUMPLE</v>
      </c>
      <c r="AA855" s="411" t="str">
        <f t="shared" si="1098"/>
        <v>CUMPLE</v>
      </c>
      <c r="AB855" s="387"/>
      <c r="AC855" s="975"/>
      <c r="AD855" s="978"/>
      <c r="AE855" s="411" t="str">
        <f t="shared" si="1099"/>
        <v/>
      </c>
      <c r="AF855" s="414" t="str">
        <f>IF(AE855&lt;&gt;"",(SUMIFS($X855:$X856,$M855:$M856,F855,AA855:AA856,"CUMPLE")),"")</f>
        <v/>
      </c>
      <c r="AG855" s="414" t="str">
        <f t="shared" si="1101"/>
        <v/>
      </c>
      <c r="AH855" s="415"/>
      <c r="AI855" s="483"/>
      <c r="AJ855" s="422"/>
      <c r="AK855" s="416"/>
      <c r="AL855" s="416"/>
      <c r="AM855" s="416"/>
      <c r="AN855" s="416"/>
      <c r="AO855" s="416"/>
      <c r="AP855" s="416"/>
      <c r="AQ855" s="416"/>
      <c r="AR855" s="416"/>
    </row>
    <row r="856" spans="1:44" ht="78" customHeight="1" x14ac:dyDescent="0.25">
      <c r="A856" s="960"/>
      <c r="B856" s="408"/>
      <c r="C856" s="237"/>
      <c r="D856" s="374"/>
      <c r="E856" s="409"/>
      <c r="F856" s="237"/>
      <c r="G856" s="410"/>
      <c r="H856" s="965"/>
      <c r="I856" s="967"/>
      <c r="J856" s="389" t="s">
        <v>1288</v>
      </c>
      <c r="K856" s="380">
        <v>24</v>
      </c>
      <c r="L856" s="380" t="s">
        <v>1289</v>
      </c>
      <c r="M856" s="379" t="s">
        <v>204</v>
      </c>
      <c r="N856" s="380" t="s">
        <v>317</v>
      </c>
      <c r="O856" s="381">
        <v>0.42499999999999999</v>
      </c>
      <c r="P856" s="382">
        <v>43216</v>
      </c>
      <c r="Q856" s="382">
        <v>43566</v>
      </c>
      <c r="R856" s="411" t="str">
        <f t="shared" si="1091"/>
        <v>CUMPLE</v>
      </c>
      <c r="S856" s="411">
        <f t="shared" si="1092"/>
        <v>12</v>
      </c>
      <c r="T856" s="391">
        <v>13725463435</v>
      </c>
      <c r="U856" s="409">
        <f t="shared" si="1093"/>
        <v>5833321959.875</v>
      </c>
      <c r="V856" s="412">
        <f t="shared" si="1094"/>
        <v>7466.7285679405359</v>
      </c>
      <c r="W856" s="413">
        <f t="shared" si="1095"/>
        <v>7044.0879778617973</v>
      </c>
      <c r="X856" s="409">
        <f t="shared" si="1096"/>
        <v>6399737074.1748676</v>
      </c>
      <c r="Y856" s="379" t="s">
        <v>318</v>
      </c>
      <c r="Z856" s="379" t="str">
        <f t="shared" si="1097"/>
        <v>CUMPLE</v>
      </c>
      <c r="AA856" s="411" t="str">
        <f t="shared" si="1098"/>
        <v>CUMPLE</v>
      </c>
      <c r="AB856" s="387"/>
      <c r="AC856" s="975"/>
      <c r="AD856" s="978"/>
      <c r="AE856" s="411" t="str">
        <f t="shared" si="1099"/>
        <v/>
      </c>
      <c r="AF856" s="414" t="str">
        <f>IF(AE856&lt;&gt;"",(SUMIFS($X856:$X857,$M856:$M857,F856,AA856:AA857,"CUMPLE")),"")</f>
        <v/>
      </c>
      <c r="AG856" s="414" t="str">
        <f t="shared" si="1101"/>
        <v/>
      </c>
      <c r="AH856" s="415"/>
      <c r="AI856" s="483"/>
      <c r="AJ856" s="422"/>
      <c r="AK856" s="416"/>
      <c r="AL856" s="416"/>
      <c r="AM856" s="416"/>
      <c r="AN856" s="416"/>
      <c r="AO856" s="416"/>
      <c r="AP856" s="416"/>
      <c r="AQ856" s="416"/>
      <c r="AR856" s="416"/>
    </row>
    <row r="857" spans="1:44" ht="78" customHeight="1" x14ac:dyDescent="0.25">
      <c r="A857" s="960"/>
      <c r="B857" s="408"/>
      <c r="C857" s="237"/>
      <c r="D857" s="374"/>
      <c r="E857" s="409"/>
      <c r="F857" s="237"/>
      <c r="G857" s="410"/>
      <c r="H857" s="965"/>
      <c r="I857" s="967"/>
      <c r="J857" s="389" t="s">
        <v>1290</v>
      </c>
      <c r="K857" s="378">
        <v>25</v>
      </c>
      <c r="L857" s="380" t="s">
        <v>1291</v>
      </c>
      <c r="M857" s="379" t="s">
        <v>204</v>
      </c>
      <c r="N857" s="380" t="s">
        <v>317</v>
      </c>
      <c r="O857" s="381">
        <v>0.95</v>
      </c>
      <c r="P857" s="382">
        <v>42842</v>
      </c>
      <c r="Q857" s="382">
        <v>43198</v>
      </c>
      <c r="R857" s="411" t="str">
        <f t="shared" si="1091"/>
        <v>CUMPLE</v>
      </c>
      <c r="S857" s="411">
        <f t="shared" si="1092"/>
        <v>12</v>
      </c>
      <c r="T857" s="391">
        <v>13670095727</v>
      </c>
      <c r="U857" s="409">
        <f t="shared" si="1093"/>
        <v>12986590940.65</v>
      </c>
      <c r="V857" s="412">
        <f t="shared" si="1094"/>
        <v>17603.757186902294</v>
      </c>
      <c r="W857" s="413">
        <f t="shared" si="1095"/>
        <v>16623.006623619825</v>
      </c>
      <c r="X857" s="409">
        <f t="shared" si="1096"/>
        <v>15102433715.730825</v>
      </c>
      <c r="Y857" s="379" t="s">
        <v>318</v>
      </c>
      <c r="Z857" s="379" t="str">
        <f t="shared" si="1097"/>
        <v>CUMPLE</v>
      </c>
      <c r="AA857" s="411" t="str">
        <f t="shared" si="1098"/>
        <v>CUMPLE</v>
      </c>
      <c r="AB857" s="387"/>
      <c r="AC857" s="975"/>
      <c r="AD857" s="978"/>
      <c r="AE857" s="411" t="str">
        <f t="shared" si="1099"/>
        <v/>
      </c>
      <c r="AF857" s="414" t="str">
        <f>IF(AE857&lt;&gt;"",(SUMIFS($X857:$X858,$M857:$M858,F857,AA857:AA858,"CUMPLE")),"")</f>
        <v/>
      </c>
      <c r="AG857" s="414" t="str">
        <f t="shared" si="1101"/>
        <v/>
      </c>
      <c r="AH857" s="415"/>
      <c r="AI857" s="483"/>
      <c r="AJ857" s="422"/>
      <c r="AK857" s="416"/>
      <c r="AL857" s="416"/>
      <c r="AM857" s="416"/>
      <c r="AN857" s="416"/>
      <c r="AO857" s="416"/>
      <c r="AP857" s="416"/>
      <c r="AQ857" s="416"/>
      <c r="AR857" s="416"/>
    </row>
    <row r="858" spans="1:44" ht="78" customHeight="1" x14ac:dyDescent="0.25">
      <c r="A858" s="960"/>
      <c r="B858" s="408"/>
      <c r="C858" s="237"/>
      <c r="D858" s="374"/>
      <c r="E858" s="409"/>
      <c r="F858" s="237"/>
      <c r="G858" s="410"/>
      <c r="H858" s="965"/>
      <c r="I858" s="967"/>
      <c r="J858" s="389" t="s">
        <v>575</v>
      </c>
      <c r="K858" s="380">
        <v>26</v>
      </c>
      <c r="L858" s="380" t="s">
        <v>1292</v>
      </c>
      <c r="M858" s="379" t="s">
        <v>204</v>
      </c>
      <c r="N858" s="380" t="s">
        <v>317</v>
      </c>
      <c r="O858" s="381">
        <v>1</v>
      </c>
      <c r="P858" s="382">
        <v>41791</v>
      </c>
      <c r="Q858" s="382">
        <v>43159</v>
      </c>
      <c r="R858" s="411" t="str">
        <f t="shared" si="1091"/>
        <v>CUMPLE</v>
      </c>
      <c r="S858" s="411">
        <f t="shared" si="1092"/>
        <v>45</v>
      </c>
      <c r="T858" s="391">
        <v>75927677799</v>
      </c>
      <c r="U858" s="409">
        <f t="shared" si="1093"/>
        <v>75927677799</v>
      </c>
      <c r="V858" s="412">
        <f t="shared" si="1094"/>
        <v>123259.21720616883</v>
      </c>
      <c r="W858" s="413">
        <f t="shared" si="1095"/>
        <v>97188.422792169396</v>
      </c>
      <c r="X858" s="409">
        <f t="shared" si="1096"/>
        <v>88298209005.678497</v>
      </c>
      <c r="Y858" s="379" t="s">
        <v>318</v>
      </c>
      <c r="Z858" s="379" t="str">
        <f t="shared" si="1097"/>
        <v>CUMPLE</v>
      </c>
      <c r="AA858" s="411" t="str">
        <f t="shared" si="1098"/>
        <v>CUMPLE</v>
      </c>
      <c r="AB858" s="387"/>
      <c r="AC858" s="975"/>
      <c r="AD858" s="978"/>
      <c r="AE858" s="411" t="str">
        <f t="shared" si="1099"/>
        <v/>
      </c>
      <c r="AF858" s="414" t="str">
        <f>IF(AE858&lt;&gt;"",(SUMIFS($X858:$X859,$M858:$M859,F858,AA858:AA859,"CUMPLE")),"")</f>
        <v/>
      </c>
      <c r="AG858" s="414" t="str">
        <f t="shared" si="1101"/>
        <v/>
      </c>
      <c r="AH858" s="415"/>
      <c r="AI858" s="483"/>
      <c r="AJ858" s="422"/>
      <c r="AK858" s="416"/>
      <c r="AL858" s="416"/>
      <c r="AM858" s="416"/>
      <c r="AN858" s="416"/>
      <c r="AO858" s="416"/>
      <c r="AP858" s="416"/>
      <c r="AQ858" s="416"/>
      <c r="AR858" s="416"/>
    </row>
    <row r="859" spans="1:44" ht="121.5" customHeight="1" x14ac:dyDescent="0.25">
      <c r="A859" s="960"/>
      <c r="B859" s="408"/>
      <c r="C859" s="237"/>
      <c r="D859" s="374"/>
      <c r="E859" s="409"/>
      <c r="F859" s="237"/>
      <c r="G859" s="410"/>
      <c r="H859" s="965"/>
      <c r="I859" s="967"/>
      <c r="J859" s="389" t="s">
        <v>575</v>
      </c>
      <c r="K859" s="378">
        <v>27</v>
      </c>
      <c r="L859" s="380" t="s">
        <v>1293</v>
      </c>
      <c r="M859" s="379" t="s">
        <v>204</v>
      </c>
      <c r="N859" s="380" t="s">
        <v>317</v>
      </c>
      <c r="O859" s="381">
        <v>0.57499999999999996</v>
      </c>
      <c r="P859" s="382">
        <v>41791</v>
      </c>
      <c r="Q859" s="382">
        <v>42978</v>
      </c>
      <c r="R859" s="411" t="str">
        <f t="shared" si="1091"/>
        <v>CUMPLE</v>
      </c>
      <c r="S859" s="411">
        <f t="shared" si="1092"/>
        <v>39</v>
      </c>
      <c r="T859" s="391">
        <v>35577502546</v>
      </c>
      <c r="U859" s="409">
        <f t="shared" si="1093"/>
        <v>20457063963.949997</v>
      </c>
      <c r="V859" s="412">
        <f t="shared" si="1094"/>
        <v>33209.519421996745</v>
      </c>
      <c r="W859" s="413">
        <f t="shared" si="1095"/>
        <v>27730.23254710139</v>
      </c>
      <c r="X859" s="409">
        <f t="shared" si="1096"/>
        <v>25193637255.087837</v>
      </c>
      <c r="Y859" s="379" t="s">
        <v>318</v>
      </c>
      <c r="Z859" s="379" t="str">
        <f t="shared" si="1097"/>
        <v>CUMPLE</v>
      </c>
      <c r="AA859" s="411" t="str">
        <f t="shared" si="1098"/>
        <v>CUMPLE</v>
      </c>
      <c r="AB859" s="340"/>
      <c r="AC859" s="975"/>
      <c r="AD859" s="978"/>
      <c r="AE859" s="411" t="str">
        <f t="shared" si="1099"/>
        <v/>
      </c>
      <c r="AF859" s="414" t="str">
        <f>IF(AE859&lt;&gt;"",(SUMIFS($X859:$X859,$M859:$M859,F859,AA859:AA859,"CUMPLE")),"")</f>
        <v/>
      </c>
      <c r="AG859" s="414" t="str">
        <f t="shared" si="1101"/>
        <v/>
      </c>
      <c r="AH859" s="415"/>
      <c r="AI859" s="483"/>
      <c r="AJ859" s="422"/>
      <c r="AK859" s="416"/>
      <c r="AL859" s="416"/>
      <c r="AM859" s="416"/>
      <c r="AN859" s="416"/>
      <c r="AO859" s="416"/>
      <c r="AP859" s="416"/>
      <c r="AQ859" s="416"/>
      <c r="AR859" s="416"/>
    </row>
    <row r="860" spans="1:44" ht="86.25" customHeight="1" x14ac:dyDescent="0.25">
      <c r="A860" s="960"/>
      <c r="B860" s="373"/>
      <c r="C860" s="220"/>
      <c r="D860" s="374"/>
      <c r="E860" s="375"/>
      <c r="F860" s="220"/>
      <c r="G860" s="376"/>
      <c r="H860" s="965"/>
      <c r="I860" s="967"/>
      <c r="J860" s="389" t="s">
        <v>1294</v>
      </c>
      <c r="K860" s="380">
        <v>28</v>
      </c>
      <c r="L860" s="380" t="s">
        <v>1295</v>
      </c>
      <c r="M860" s="379" t="s">
        <v>204</v>
      </c>
      <c r="N860" s="380" t="s">
        <v>317</v>
      </c>
      <c r="O860" s="381">
        <v>0.5</v>
      </c>
      <c r="P860" s="382">
        <v>42948</v>
      </c>
      <c r="Q860" s="382">
        <v>43463</v>
      </c>
      <c r="R860" s="383" t="str">
        <f t="shared" si="1077"/>
        <v>CUMPLE</v>
      </c>
      <c r="S860" s="383">
        <f t="shared" si="1086"/>
        <v>17</v>
      </c>
      <c r="T860" s="391">
        <v>42500223507</v>
      </c>
      <c r="U860" s="375">
        <f t="shared" si="1079"/>
        <v>21250111753.5</v>
      </c>
      <c r="V860" s="392">
        <f t="shared" si="1087"/>
        <v>28805.235277891115</v>
      </c>
      <c r="W860" s="386">
        <f t="shared" si="1081"/>
        <v>27200.421576796947</v>
      </c>
      <c r="X860" s="375">
        <f t="shared" si="1082"/>
        <v>24712290213.481022</v>
      </c>
      <c r="Y860" s="379" t="s">
        <v>318</v>
      </c>
      <c r="Z860" s="379" t="str">
        <f t="shared" si="1083"/>
        <v>CUMPLE</v>
      </c>
      <c r="AA860" s="383" t="str">
        <f t="shared" si="1084"/>
        <v>CUMPLE</v>
      </c>
      <c r="AB860" s="387"/>
      <c r="AC860" s="975"/>
      <c r="AD860" s="978"/>
      <c r="AE860" s="383" t="str">
        <f t="shared" si="1088"/>
        <v/>
      </c>
      <c r="AF860" s="388" t="str">
        <f t="shared" si="1089"/>
        <v/>
      </c>
      <c r="AG860" s="388" t="str">
        <f t="shared" si="1101"/>
        <v/>
      </c>
      <c r="AH860" s="393"/>
      <c r="AI860" s="421"/>
      <c r="AJ860" s="422"/>
    </row>
    <row r="861" spans="1:44" ht="86.25" customHeight="1" x14ac:dyDescent="0.25">
      <c r="A861" s="960"/>
      <c r="B861" s="373"/>
      <c r="C861" s="220"/>
      <c r="D861" s="374"/>
      <c r="E861" s="375"/>
      <c r="F861" s="220"/>
      <c r="G861" s="376"/>
      <c r="H861" s="965"/>
      <c r="I861" s="967"/>
      <c r="J861" s="389" t="s">
        <v>1060</v>
      </c>
      <c r="K861" s="378">
        <v>29</v>
      </c>
      <c r="L861" s="380" t="s">
        <v>1296</v>
      </c>
      <c r="M861" s="379" t="s">
        <v>204</v>
      </c>
      <c r="N861" s="380" t="s">
        <v>317</v>
      </c>
      <c r="O861" s="381">
        <v>0.33329999999999999</v>
      </c>
      <c r="P861" s="382">
        <v>41733</v>
      </c>
      <c r="Q861" s="382">
        <v>42002</v>
      </c>
      <c r="R861" s="383" t="str">
        <f t="shared" si="1077"/>
        <v>CUMPLE</v>
      </c>
      <c r="S861" s="383">
        <f t="shared" si="1086"/>
        <v>9</v>
      </c>
      <c r="T861" s="391">
        <v>8393128559</v>
      </c>
      <c r="U861" s="375">
        <f t="shared" si="1079"/>
        <v>2797429748.7146997</v>
      </c>
      <c r="V861" s="392">
        <f t="shared" si="1087"/>
        <v>4541.2820596017855</v>
      </c>
      <c r="W861" s="386">
        <f t="shared" si="1081"/>
        <v>4541.2820596017855</v>
      </c>
      <c r="X861" s="375">
        <f t="shared" si="1082"/>
        <v>4125872824.4817719</v>
      </c>
      <c r="Y861" s="379" t="s">
        <v>318</v>
      </c>
      <c r="Z861" s="379" t="str">
        <f t="shared" si="1083"/>
        <v>CUMPLE</v>
      </c>
      <c r="AA861" s="383" t="str">
        <f t="shared" si="1084"/>
        <v>CUMPLE</v>
      </c>
      <c r="AB861" s="387"/>
      <c r="AC861" s="975"/>
      <c r="AD861" s="978"/>
      <c r="AE861" s="383" t="str">
        <f t="shared" si="1088"/>
        <v/>
      </c>
      <c r="AF861" s="388" t="str">
        <f t="shared" si="1089"/>
        <v/>
      </c>
      <c r="AG861" s="388" t="str">
        <f t="shared" si="1101"/>
        <v/>
      </c>
      <c r="AH861" s="393"/>
      <c r="AI861" s="421"/>
      <c r="AJ861" s="422"/>
    </row>
    <row r="862" spans="1:44" ht="86.25" customHeight="1" x14ac:dyDescent="0.25">
      <c r="A862" s="960"/>
      <c r="B862" s="373"/>
      <c r="C862" s="220"/>
      <c r="D862" s="374"/>
      <c r="E862" s="375"/>
      <c r="F862" s="220"/>
      <c r="G862" s="376"/>
      <c r="H862" s="965"/>
      <c r="I862" s="967"/>
      <c r="J862" s="389" t="s">
        <v>1060</v>
      </c>
      <c r="K862" s="380">
        <v>30</v>
      </c>
      <c r="L862" s="380" t="s">
        <v>1297</v>
      </c>
      <c r="M862" s="379" t="s">
        <v>204</v>
      </c>
      <c r="N862" s="380" t="s">
        <v>317</v>
      </c>
      <c r="O862" s="381">
        <v>0.33339999999999997</v>
      </c>
      <c r="P862" s="382">
        <v>41441</v>
      </c>
      <c r="Q862" s="382">
        <v>41764</v>
      </c>
      <c r="R862" s="383" t="str">
        <f t="shared" si="1077"/>
        <v>CUMPLE</v>
      </c>
      <c r="S862" s="383">
        <f t="shared" si="1086"/>
        <v>11</v>
      </c>
      <c r="T862" s="391">
        <v>7600495019</v>
      </c>
      <c r="U862" s="375">
        <f t="shared" si="1079"/>
        <v>2534005039.3346</v>
      </c>
      <c r="V862" s="392">
        <f t="shared" si="1087"/>
        <v>4298.566648574385</v>
      </c>
      <c r="W862" s="386">
        <f t="shared" si="1081"/>
        <v>4113.6445443743505</v>
      </c>
      <c r="X862" s="375">
        <f t="shared" si="1082"/>
        <v>3737353023.3222513</v>
      </c>
      <c r="Y862" s="379" t="s">
        <v>318</v>
      </c>
      <c r="Z862" s="379" t="str">
        <f t="shared" si="1083"/>
        <v>CUMPLE</v>
      </c>
      <c r="AA862" s="383" t="str">
        <f t="shared" si="1084"/>
        <v>CUMPLE</v>
      </c>
      <c r="AB862" s="387"/>
      <c r="AC862" s="975"/>
      <c r="AD862" s="978"/>
      <c r="AE862" s="383" t="str">
        <f t="shared" si="1088"/>
        <v/>
      </c>
      <c r="AF862" s="388" t="str">
        <f t="shared" si="1089"/>
        <v/>
      </c>
      <c r="AG862" s="388" t="str">
        <f t="shared" si="1101"/>
        <v/>
      </c>
      <c r="AH862" s="393"/>
      <c r="AI862" s="421"/>
      <c r="AJ862" s="422"/>
    </row>
    <row r="863" spans="1:44" ht="86.25" customHeight="1" x14ac:dyDescent="0.25">
      <c r="A863" s="960"/>
      <c r="B863" s="373"/>
      <c r="C863" s="220"/>
      <c r="D863" s="374"/>
      <c r="E863" s="375"/>
      <c r="F863" s="220"/>
      <c r="G863" s="376"/>
      <c r="H863" s="965"/>
      <c r="I863" s="967"/>
      <c r="J863" s="389" t="s">
        <v>1060</v>
      </c>
      <c r="K863" s="378">
        <v>31</v>
      </c>
      <c r="L863" s="380" t="s">
        <v>1298</v>
      </c>
      <c r="M863" s="379" t="s">
        <v>204</v>
      </c>
      <c r="N863" s="380" t="s">
        <v>317</v>
      </c>
      <c r="O863" s="381">
        <v>0.33329999999999999</v>
      </c>
      <c r="P863" s="382">
        <v>41244</v>
      </c>
      <c r="Q863" s="382">
        <v>41732</v>
      </c>
      <c r="R863" s="383" t="str">
        <f t="shared" si="1077"/>
        <v>CUMPLE</v>
      </c>
      <c r="S863" s="383">
        <f t="shared" si="1086"/>
        <v>16</v>
      </c>
      <c r="T863" s="391">
        <v>11774856538</v>
      </c>
      <c r="U863" s="375">
        <f t="shared" si="1079"/>
        <v>3924559684.1153998</v>
      </c>
      <c r="V863" s="392">
        <f t="shared" si="1087"/>
        <v>6925.2861904277397</v>
      </c>
      <c r="W863" s="386">
        <f t="shared" si="1081"/>
        <v>6371.0384482392856</v>
      </c>
      <c r="X863" s="375">
        <f t="shared" si="1082"/>
        <v>5788254077.2250452</v>
      </c>
      <c r="Y863" s="379" t="s">
        <v>318</v>
      </c>
      <c r="Z863" s="379" t="str">
        <f t="shared" si="1083"/>
        <v>CUMPLE</v>
      </c>
      <c r="AA863" s="383" t="str">
        <f t="shared" si="1084"/>
        <v>CUMPLE</v>
      </c>
      <c r="AB863" s="387"/>
      <c r="AC863" s="975"/>
      <c r="AD863" s="978"/>
      <c r="AE863" s="383" t="str">
        <f t="shared" si="1088"/>
        <v/>
      </c>
      <c r="AF863" s="388" t="str">
        <f t="shared" si="1089"/>
        <v/>
      </c>
      <c r="AG863" s="388" t="str">
        <f t="shared" si="1101"/>
        <v/>
      </c>
      <c r="AH863" s="393"/>
      <c r="AI863" s="421"/>
      <c r="AJ863" s="422"/>
    </row>
    <row r="864" spans="1:44" ht="86.25" customHeight="1" x14ac:dyDescent="0.25">
      <c r="A864" s="960"/>
      <c r="B864" s="373"/>
      <c r="C864" s="220"/>
      <c r="D864" s="374"/>
      <c r="E864" s="375"/>
      <c r="F864" s="220"/>
      <c r="G864" s="376"/>
      <c r="H864" s="965"/>
      <c r="I864" s="967"/>
      <c r="J864" s="389" t="s">
        <v>1070</v>
      </c>
      <c r="K864" s="380">
        <v>32</v>
      </c>
      <c r="L864" s="380" t="s">
        <v>1299</v>
      </c>
      <c r="M864" s="379" t="s">
        <v>204</v>
      </c>
      <c r="N864" s="380" t="s">
        <v>317</v>
      </c>
      <c r="O864" s="381">
        <v>0.4</v>
      </c>
      <c r="P864" s="382">
        <v>42103</v>
      </c>
      <c r="Q864" s="382">
        <v>42510</v>
      </c>
      <c r="R864" s="383" t="str">
        <f t="shared" si="1077"/>
        <v>CUMPLE</v>
      </c>
      <c r="S864" s="383">
        <f t="shared" si="1086"/>
        <v>13</v>
      </c>
      <c r="T864" s="391">
        <v>8419508874</v>
      </c>
      <c r="U864" s="375">
        <f t="shared" si="1079"/>
        <v>3367803549.6000004</v>
      </c>
      <c r="V864" s="392">
        <f t="shared" si="1087"/>
        <v>5226.6680369364485</v>
      </c>
      <c r="W864" s="386">
        <f t="shared" si="1081"/>
        <v>4884.7329406560257</v>
      </c>
      <c r="X864" s="375">
        <f t="shared" si="1082"/>
        <v>4437906879.6424561</v>
      </c>
      <c r="Y864" s="379" t="s">
        <v>318</v>
      </c>
      <c r="Z864" s="379" t="str">
        <f t="shared" si="1083"/>
        <v>CUMPLE</v>
      </c>
      <c r="AA864" s="383" t="str">
        <f t="shared" si="1084"/>
        <v>CUMPLE</v>
      </c>
      <c r="AB864" s="387"/>
      <c r="AC864" s="975"/>
      <c r="AD864" s="978"/>
      <c r="AE864" s="383" t="str">
        <f t="shared" si="1088"/>
        <v/>
      </c>
      <c r="AF864" s="388" t="str">
        <f t="shared" si="1089"/>
        <v/>
      </c>
      <c r="AG864" s="388" t="str">
        <f t="shared" si="1101"/>
        <v/>
      </c>
      <c r="AH864" s="393"/>
      <c r="AI864" s="421"/>
      <c r="AJ864" s="422"/>
    </row>
    <row r="865" spans="1:36" ht="86.25" customHeight="1" x14ac:dyDescent="0.25">
      <c r="A865" s="960"/>
      <c r="B865" s="373"/>
      <c r="C865" s="220"/>
      <c r="D865" s="374"/>
      <c r="E865" s="375"/>
      <c r="F865" s="220"/>
      <c r="G865" s="376"/>
      <c r="H865" s="965"/>
      <c r="I865" s="967"/>
      <c r="J865" s="389" t="s">
        <v>1067</v>
      </c>
      <c r="K865" s="378">
        <v>33</v>
      </c>
      <c r="L865" s="380" t="s">
        <v>1300</v>
      </c>
      <c r="M865" s="379" t="s">
        <v>204</v>
      </c>
      <c r="N865" s="380" t="s">
        <v>317</v>
      </c>
      <c r="O865" s="381">
        <v>1</v>
      </c>
      <c r="P865" s="382">
        <v>42979</v>
      </c>
      <c r="Q865" s="382">
        <v>44074</v>
      </c>
      <c r="R865" s="383" t="str">
        <f t="shared" si="1077"/>
        <v>CUMPLE</v>
      </c>
      <c r="S865" s="383">
        <f t="shared" si="1086"/>
        <v>36</v>
      </c>
      <c r="T865" s="391">
        <v>32116519073</v>
      </c>
      <c r="U865" s="375">
        <f t="shared" si="1079"/>
        <v>32116519073</v>
      </c>
      <c r="V865" s="392">
        <f t="shared" si="1087"/>
        <v>43535.012847745136</v>
      </c>
      <c r="W865" s="386">
        <f t="shared" si="1081"/>
        <v>36587.388141758456</v>
      </c>
      <c r="X865" s="375">
        <f t="shared" si="1082"/>
        <v>33240593398.879242</v>
      </c>
      <c r="Y865" s="379" t="s">
        <v>318</v>
      </c>
      <c r="Z865" s="379" t="str">
        <f t="shared" si="1083"/>
        <v>CUMPLE</v>
      </c>
      <c r="AA865" s="383" t="str">
        <f t="shared" si="1084"/>
        <v>CUMPLE</v>
      </c>
      <c r="AB865" s="387"/>
      <c r="AC865" s="976"/>
      <c r="AD865" s="979"/>
      <c r="AE865" s="383" t="str">
        <f t="shared" si="1088"/>
        <v/>
      </c>
      <c r="AF865" s="388" t="str">
        <f>IF(AE865&lt;&gt;"",(SUMIFS($X865:$X865,$M865:$M865,F865,AA865:AA865,"CUMPLE")),"")</f>
        <v/>
      </c>
      <c r="AG865" s="388" t="str">
        <f t="shared" si="1101"/>
        <v/>
      </c>
      <c r="AH865" s="393"/>
      <c r="AI865" s="421"/>
      <c r="AJ865" s="422"/>
    </row>
    <row r="866" spans="1:36" x14ac:dyDescent="0.25">
      <c r="A866" s="69">
        <v>41</v>
      </c>
      <c r="B866" s="394"/>
      <c r="C866" s="222"/>
      <c r="D866" s="395" t="s">
        <v>270</v>
      </c>
      <c r="E866" s="396">
        <f>SUM(E833:E844)</f>
        <v>296042500230</v>
      </c>
      <c r="F866" s="394"/>
      <c r="G866" s="397">
        <f>IF((SUM(G833:G844))&gt;1,"ERROR &gt; 100%",SUM(G833:G844))</f>
        <v>1</v>
      </c>
      <c r="H866" s="396">
        <f>SUM(H833:H844)</f>
        <v>296042500230</v>
      </c>
      <c r="I866" s="398">
        <f>SUM(I833:I844)</f>
        <v>325849.23296636529</v>
      </c>
      <c r="J866" s="399"/>
      <c r="K866" s="399"/>
      <c r="L866" s="399"/>
      <c r="M866" s="400"/>
      <c r="N866" s="400"/>
      <c r="O866" s="400"/>
      <c r="P866" s="400"/>
      <c r="Q866" s="400"/>
      <c r="R866" s="394">
        <f>COUNTIF(R833:R844,"NO CUMPLE")</f>
        <v>0</v>
      </c>
      <c r="S866" s="400">
        <f>SUM(S833:S844)</f>
        <v>155</v>
      </c>
      <c r="T866" s="401"/>
      <c r="U866" s="396">
        <f>SUM(U833:U844)</f>
        <v>109092784647</v>
      </c>
      <c r="V866" s="402">
        <f>SUM(V833:V844)</f>
        <v>131328.98625575105</v>
      </c>
      <c r="W866" s="403">
        <f>SUM(W833:W844)</f>
        <v>143955.25547901628</v>
      </c>
      <c r="X866" s="401">
        <f>SUM(X833:X844)</f>
        <v>130787092439.32874</v>
      </c>
      <c r="Y866" s="400"/>
      <c r="Z866" s="400"/>
      <c r="AA866" s="394"/>
      <c r="AB866" s="400"/>
      <c r="AC866" s="394"/>
      <c r="AD866" s="394">
        <f>COUNTIF(AD833:AD844,"NO CUMPLE")</f>
        <v>0</v>
      </c>
      <c r="AE866" s="394"/>
      <c r="AF866" s="394"/>
      <c r="AG866" s="394"/>
      <c r="AH866" s="400"/>
      <c r="AI866" s="400"/>
      <c r="AJ866" s="404"/>
    </row>
    <row r="867" spans="1:36" ht="33" x14ac:dyDescent="0.25">
      <c r="A867" s="962">
        <f>A879</f>
        <v>42</v>
      </c>
      <c r="B867" s="373">
        <v>1</v>
      </c>
      <c r="C867" s="220" t="str">
        <f>IF(Proponentes!H535="X",Proponentes!$B$535,"")</f>
        <v/>
      </c>
      <c r="D867" s="374" t="str">
        <f t="shared" si="1075"/>
        <v/>
      </c>
      <c r="E867" s="375" t="str">
        <f>IF(D867="","",$AO$3)</f>
        <v/>
      </c>
      <c r="F867" s="220" t="str">
        <f>IF(Proponentes!D535&gt;0,Proponentes!D535,"")</f>
        <v>SEGURIDAD ORIENTAL LTDA</v>
      </c>
      <c r="G867" s="376">
        <v>1</v>
      </c>
      <c r="H867" s="964">
        <f t="shared" ref="H867" si="1102">SUM(E867:E878)</f>
        <v>28458131843</v>
      </c>
      <c r="I867" s="966">
        <f>IF($F867&gt;0,(G879*H867)/$AR$13,"")</f>
        <v>31323.409393897367</v>
      </c>
      <c r="J867" s="377" t="s">
        <v>332</v>
      </c>
      <c r="K867" s="378">
        <v>1</v>
      </c>
      <c r="L867" s="378" t="s">
        <v>1301</v>
      </c>
      <c r="M867" s="379" t="s">
        <v>206</v>
      </c>
      <c r="N867" s="380" t="s">
        <v>317</v>
      </c>
      <c r="O867" s="381">
        <v>1</v>
      </c>
      <c r="P867" s="382">
        <v>43282</v>
      </c>
      <c r="Q867" s="382">
        <v>43861</v>
      </c>
      <c r="R867" s="383" t="str">
        <f t="shared" si="1077"/>
        <v>CUMPLE</v>
      </c>
      <c r="S867" s="379">
        <f t="shared" ref="S867:S873" si="1103">IF(P867&gt;0,ROUND(((YEAR(Q867)-YEAR($P867))*12)+(MONTH(Q867)-MONTH($P867))+((DAY(Q867)-DAY($P867)+1)/30),0),"")</f>
        <v>19</v>
      </c>
      <c r="T867" s="384">
        <v>2926073895</v>
      </c>
      <c r="U867" s="375">
        <f t="shared" ref="U867:U878" si="1104">IF(T867&gt;0,T867*O867,"")</f>
        <v>2926073895</v>
      </c>
      <c r="V867" s="385">
        <f t="shared" ref="V867:V873" si="1105">IFERROR(U867/VLOOKUP(YEAR(P867),$AQ$2:$AR$11,2,FALSE),"")</f>
        <v>3745.4129386284917</v>
      </c>
      <c r="W867" s="386">
        <f t="shared" ref="W867:W878" si="1106">IF(R867="CUMPLE",IFERROR(U867/VLOOKUP(YEAR(Q867),$AQ$3:$AR$13,2,FALSE),""),"")</f>
        <v>3333.4061230139337</v>
      </c>
      <c r="X867" s="375">
        <f t="shared" ref="X867:X878" si="1107">IFERROR(W867*$AR$13,"")</f>
        <v>3028486131.3173571</v>
      </c>
      <c r="Y867" s="379" t="s">
        <v>318</v>
      </c>
      <c r="Z867" s="379" t="str">
        <f t="shared" ref="Z867:Z878" si="1108">IF(T867&gt;0,IF(X867&gt;=$Z$18,"CUMPLE","NO CUMPLE"),"")</f>
        <v>CUMPLE</v>
      </c>
      <c r="AA867" s="383" t="str">
        <f t="shared" ref="AA867:AA878" si="1109">IF(N867&gt;0,IF(N867="CUMPLE",IF(R867="CUMPLE",IF(Y867="INCLUIDA",IF(Z867="CUMPLE","CUMPLE","NO CUMPLE"),"NO CUMPLE"),"NO CUMPLE"),"NO CUMPLE"),"")</f>
        <v>CUMPLE</v>
      </c>
      <c r="AB867" s="379"/>
      <c r="AC867" s="966">
        <f>IF(F867&gt;0,SUMIFS(W867:W877,AA867:AA877,"CUMPLE"),"")</f>
        <v>42265.000477588088</v>
      </c>
      <c r="AD867" s="968" t="str">
        <f>IF($F867&gt;0,IF(AC867&lt;I867,"NO CUMPLE","CUMPLE"),"")</f>
        <v>CUMPLE</v>
      </c>
      <c r="AE867" s="383" t="str">
        <f t="shared" ref="AE867:AE873" si="1110">IF(F867&lt;&gt;"",F867,"")</f>
        <v>SEGURIDAD ORIENTAL LTDA</v>
      </c>
      <c r="AF867" s="388">
        <f>IF(AE867&lt;&gt;"",(SUMIFS($X867:$X877,$M867:$M877,F867,AA867:AA877,"CUMPLE")),"")</f>
        <v>38398851823.901199</v>
      </c>
      <c r="AG867" s="388" t="str">
        <f>IF(AF867&lt;&gt;"",IF(G867&gt;0,(IF(AF867&gt;=($G867*$H867),"CUMPLE","NO CUMPLE")),""),"")</f>
        <v>CUMPLE</v>
      </c>
      <c r="AH867" s="379"/>
      <c r="AI867" s="972" t="str">
        <f>IF(AC867&gt;I867,IF((COUNTIF(AG867:AG877,"NO CUMPLE"))&lt;1,"HABILITADO","RECHAZADO"),"")</f>
        <v>HABILITADO</v>
      </c>
      <c r="AJ867" s="970"/>
    </row>
    <row r="868" spans="1:36" ht="33" x14ac:dyDescent="0.25">
      <c r="A868" s="963"/>
      <c r="B868" s="373">
        <v>2</v>
      </c>
      <c r="C868" s="220" t="str">
        <f>IF(Proponentes!H536="X",Proponentes!$B$535,"")</f>
        <v/>
      </c>
      <c r="D868" s="374" t="str">
        <f t="shared" si="1075"/>
        <v/>
      </c>
      <c r="E868" s="375" t="str">
        <f>IF(D868="","",$AO$4)</f>
        <v/>
      </c>
      <c r="F868" s="220" t="str">
        <f>IF(Proponentes!D536&gt;0,Proponentes!D536,"")</f>
        <v/>
      </c>
      <c r="G868" s="376" t="str">
        <f>IF(Proponentes!F536&gt;0,Proponentes!F536,"")</f>
        <v/>
      </c>
      <c r="H868" s="965"/>
      <c r="I868" s="967"/>
      <c r="J868" s="389" t="s">
        <v>332</v>
      </c>
      <c r="K868" s="380">
        <v>2</v>
      </c>
      <c r="L868" s="378" t="s">
        <v>1302</v>
      </c>
      <c r="M868" s="379" t="s">
        <v>206</v>
      </c>
      <c r="N868" s="380" t="s">
        <v>317</v>
      </c>
      <c r="O868" s="381">
        <v>1</v>
      </c>
      <c r="P868" s="382">
        <v>43282</v>
      </c>
      <c r="Q868" s="382">
        <v>43861</v>
      </c>
      <c r="R868" s="383" t="str">
        <f t="shared" si="1077"/>
        <v>CUMPLE</v>
      </c>
      <c r="S868" s="379">
        <f t="shared" si="1103"/>
        <v>19</v>
      </c>
      <c r="T868" s="384">
        <v>14968315271</v>
      </c>
      <c r="U868" s="375">
        <f t="shared" si="1104"/>
        <v>14968315271</v>
      </c>
      <c r="V868" s="385">
        <f t="shared" si="1105"/>
        <v>19159.639741590952</v>
      </c>
      <c r="W868" s="386">
        <f t="shared" si="1106"/>
        <v>17052.0210924319</v>
      </c>
      <c r="X868" s="375">
        <f t="shared" si="1107"/>
        <v>15492204515.022785</v>
      </c>
      <c r="Y868" s="379" t="s">
        <v>318</v>
      </c>
      <c r="Z868" s="379" t="str">
        <f t="shared" si="1108"/>
        <v>CUMPLE</v>
      </c>
      <c r="AA868" s="383" t="str">
        <f t="shared" si="1109"/>
        <v>CUMPLE</v>
      </c>
      <c r="AB868" s="387"/>
      <c r="AC868" s="967"/>
      <c r="AD868" s="969"/>
      <c r="AE868" s="383" t="str">
        <f t="shared" si="1110"/>
        <v/>
      </c>
      <c r="AF868" s="388" t="str">
        <f>IF(AE868&lt;&gt;"",(SUMIFS($X867:$X877,$M867:$M877,F868,AA867:AA877,"CUMPLE")),"")</f>
        <v/>
      </c>
      <c r="AG868" s="388" t="str">
        <f>IF(AF868&lt;&gt;"",IF(G868&gt;0,(IF(AF868&gt;=($G868*$H867),"CUMPLE","NO CUMPLE")),""),"")</f>
        <v/>
      </c>
      <c r="AH868" s="387"/>
      <c r="AI868" s="973"/>
      <c r="AJ868" s="971"/>
    </row>
    <row r="869" spans="1:36" ht="33" x14ac:dyDescent="0.25">
      <c r="A869" s="963"/>
      <c r="B869" s="373">
        <v>3</v>
      </c>
      <c r="C869" s="220" t="str">
        <f>IF(Proponentes!H537="X",Proponentes!$B$535,"")</f>
        <v/>
      </c>
      <c r="D869" s="374" t="str">
        <f t="shared" si="1075"/>
        <v/>
      </c>
      <c r="E869" s="375" t="str">
        <f>IF(D869="","",$AO$5)</f>
        <v/>
      </c>
      <c r="F869" s="220" t="str">
        <f>IF(Proponentes!D537&gt;0,Proponentes!D537,"")</f>
        <v/>
      </c>
      <c r="G869" s="376" t="str">
        <f>IF(Proponentes!F537&gt;0,Proponentes!F537,"")</f>
        <v/>
      </c>
      <c r="H869" s="965"/>
      <c r="I869" s="967"/>
      <c r="J869" s="389" t="s">
        <v>332</v>
      </c>
      <c r="K869" s="380">
        <v>3</v>
      </c>
      <c r="L869" s="378" t="s">
        <v>1303</v>
      </c>
      <c r="M869" s="379" t="s">
        <v>206</v>
      </c>
      <c r="N869" s="380" t="s">
        <v>317</v>
      </c>
      <c r="O869" s="381">
        <v>1</v>
      </c>
      <c r="P869" s="382">
        <v>41535</v>
      </c>
      <c r="Q869" s="382">
        <v>43830</v>
      </c>
      <c r="R869" s="383" t="str">
        <f t="shared" si="1077"/>
        <v>CUMPLE</v>
      </c>
      <c r="S869" s="379">
        <f t="shared" si="1103"/>
        <v>75</v>
      </c>
      <c r="T869" s="384">
        <v>3962311185</v>
      </c>
      <c r="U869" s="375">
        <f t="shared" si="1104"/>
        <v>3962311185</v>
      </c>
      <c r="V869" s="385">
        <f t="shared" si="1105"/>
        <v>6721.477837150127</v>
      </c>
      <c r="W869" s="386">
        <f t="shared" si="1106"/>
        <v>4784.7296574392958</v>
      </c>
      <c r="X869" s="375">
        <f t="shared" si="1107"/>
        <v>4347051296.754694</v>
      </c>
      <c r="Y869" s="379" t="s">
        <v>318</v>
      </c>
      <c r="Z869" s="379" t="str">
        <f t="shared" si="1108"/>
        <v>CUMPLE</v>
      </c>
      <c r="AA869" s="383" t="str">
        <f t="shared" si="1109"/>
        <v>CUMPLE</v>
      </c>
      <c r="AB869" s="387"/>
      <c r="AC869" s="967"/>
      <c r="AD869" s="969"/>
      <c r="AE869" s="383" t="str">
        <f t="shared" si="1110"/>
        <v/>
      </c>
      <c r="AF869" s="388" t="str">
        <f>IF(AE869&lt;&gt;"",(SUMIFS($X867:$X877,$M867:$M877,F869,AA867:AA877,"CUMPLE")),"")</f>
        <v/>
      </c>
      <c r="AG869" s="388" t="str">
        <f>IF(AF869&lt;&gt;"",IF(G869&gt;0,(IF(AF869&gt;=($G869*$H867),"CUMPLE","NO CUMPLE")),""),"")</f>
        <v/>
      </c>
      <c r="AH869" s="387"/>
      <c r="AI869" s="973"/>
      <c r="AJ869" s="971"/>
    </row>
    <row r="870" spans="1:36" ht="49.5" x14ac:dyDescent="0.25">
      <c r="A870" s="963"/>
      <c r="B870" s="373">
        <v>4</v>
      </c>
      <c r="C870" s="220" t="str">
        <f>IF(Proponentes!H538="X",Proponentes!$B$535,"")</f>
        <v/>
      </c>
      <c r="D870" s="374" t="str">
        <f t="shared" si="1075"/>
        <v/>
      </c>
      <c r="E870" s="375" t="str">
        <f>IF(D870="","",$AO$6)</f>
        <v/>
      </c>
      <c r="F870" s="220" t="str">
        <f>IF(Proponentes!D538&gt;0,Proponentes!D538,"")</f>
        <v/>
      </c>
      <c r="G870" s="376" t="str">
        <f>IF(Proponentes!F538&gt;0,Proponentes!F538,"")</f>
        <v/>
      </c>
      <c r="H870" s="965"/>
      <c r="I870" s="967"/>
      <c r="J870" s="389" t="s">
        <v>332</v>
      </c>
      <c r="K870" s="378">
        <v>4</v>
      </c>
      <c r="L870" s="380" t="s">
        <v>1304</v>
      </c>
      <c r="M870" s="379" t="s">
        <v>206</v>
      </c>
      <c r="N870" s="380" t="s">
        <v>317</v>
      </c>
      <c r="O870" s="381">
        <v>0.54</v>
      </c>
      <c r="P870" s="382">
        <v>43133</v>
      </c>
      <c r="Q870" s="382">
        <v>43505</v>
      </c>
      <c r="R870" s="383" t="str">
        <f t="shared" si="1077"/>
        <v>CUMPLE</v>
      </c>
      <c r="S870" s="379">
        <f t="shared" si="1103"/>
        <v>12</v>
      </c>
      <c r="T870" s="384">
        <v>7099888135</v>
      </c>
      <c r="U870" s="375">
        <f t="shared" si="1104"/>
        <v>3833939592.9000001</v>
      </c>
      <c r="V870" s="385">
        <f t="shared" si="1105"/>
        <v>4907.4929316396201</v>
      </c>
      <c r="W870" s="386">
        <f t="shared" si="1106"/>
        <v>4629.7132200078249</v>
      </c>
      <c r="X870" s="375">
        <f t="shared" si="1107"/>
        <v>4206214832.9208293</v>
      </c>
      <c r="Y870" s="379" t="s">
        <v>318</v>
      </c>
      <c r="Z870" s="379" t="str">
        <f t="shared" si="1108"/>
        <v>CUMPLE</v>
      </c>
      <c r="AA870" s="383" t="str">
        <f t="shared" si="1109"/>
        <v>CUMPLE</v>
      </c>
      <c r="AB870" s="387"/>
      <c r="AC870" s="967"/>
      <c r="AD870" s="969"/>
      <c r="AE870" s="383" t="str">
        <f t="shared" si="1110"/>
        <v/>
      </c>
      <c r="AF870" s="388" t="str">
        <f>IF(AE870&lt;&gt;"",(SUMIFS($X867:$X877,$M867:$M877,F870,AA867:AA877,"CUMPLE")),"")</f>
        <v/>
      </c>
      <c r="AG870" s="388" t="str">
        <f>IF(AF870&lt;&gt;"",IF(G870&gt;0,(IF(AF870&gt;=($G870*$H867),"CUMPLE","NO CUMPLE")),""),"")</f>
        <v/>
      </c>
      <c r="AH870" s="387"/>
      <c r="AI870" s="973"/>
      <c r="AJ870" s="971"/>
    </row>
    <row r="871" spans="1:36" ht="66.75" customHeight="1" x14ac:dyDescent="0.25">
      <c r="A871" s="963"/>
      <c r="B871" s="373">
        <v>5</v>
      </c>
      <c r="C871" s="220" t="str">
        <f>IF(Proponentes!H539="X",Proponentes!$B$535,"")</f>
        <v/>
      </c>
      <c r="D871" s="374" t="str">
        <f t="shared" si="1075"/>
        <v/>
      </c>
      <c r="E871" s="375" t="str">
        <f>IF(D871="","",$AO$7)</f>
        <v/>
      </c>
      <c r="F871" s="220" t="str">
        <f>IF(Proponentes!D539&gt;0,Proponentes!D539,"")</f>
        <v/>
      </c>
      <c r="G871" s="376" t="str">
        <f>IF(Proponentes!F539&gt;0,Proponentes!F539,"")</f>
        <v/>
      </c>
      <c r="H871" s="965"/>
      <c r="I871" s="967"/>
      <c r="J871" s="424" t="s">
        <v>332</v>
      </c>
      <c r="K871" s="380">
        <v>5</v>
      </c>
      <c r="L871" s="870" t="s">
        <v>1305</v>
      </c>
      <c r="M871" s="379" t="s">
        <v>206</v>
      </c>
      <c r="N871" s="380" t="s">
        <v>317</v>
      </c>
      <c r="O871" s="381">
        <v>0.54</v>
      </c>
      <c r="P871" s="382">
        <v>43862</v>
      </c>
      <c r="Q871" s="382"/>
      <c r="R871" s="383" t="str">
        <f t="shared" si="1077"/>
        <v/>
      </c>
      <c r="S871" s="379">
        <f t="shared" si="1103"/>
        <v>-1441</v>
      </c>
      <c r="T871" s="384">
        <v>5840656321</v>
      </c>
      <c r="U871" s="375">
        <f t="shared" si="1104"/>
        <v>3153954413.3400002</v>
      </c>
      <c r="V871" s="385" t="str">
        <f t="shared" si="1105"/>
        <v/>
      </c>
      <c r="W871" s="386" t="str">
        <f t="shared" si="1106"/>
        <v/>
      </c>
      <c r="X871" s="375" t="str">
        <f t="shared" si="1107"/>
        <v/>
      </c>
      <c r="Y871" s="379" t="s">
        <v>318</v>
      </c>
      <c r="Z871" s="379" t="str">
        <f t="shared" si="1108"/>
        <v>CUMPLE</v>
      </c>
      <c r="AA871" s="383" t="str">
        <f t="shared" si="1109"/>
        <v>NO CUMPLE</v>
      </c>
      <c r="AB871" s="425"/>
      <c r="AC871" s="967"/>
      <c r="AD871" s="969"/>
      <c r="AE871" s="383" t="str">
        <f t="shared" si="1110"/>
        <v/>
      </c>
      <c r="AF871" s="388" t="str">
        <f>IF(AE871&lt;&gt;"",(SUMIFS($X871:$X879,$M871:$M879,F871,AA871:AA879,"CUMPLE")),"")</f>
        <v/>
      </c>
      <c r="AG871" s="388" t="str">
        <f>IF(AF871&lt;&gt;"",IF(G871&gt;0,(IF(AF871&gt;=($G871*$H867),"CUMPLE","NO CUMPLE")),""),"")</f>
        <v/>
      </c>
      <c r="AH871" s="387"/>
      <c r="AI871" s="973"/>
      <c r="AJ871" s="971"/>
    </row>
    <row r="872" spans="1:36" ht="33" x14ac:dyDescent="0.25">
      <c r="A872" s="963"/>
      <c r="B872" s="373">
        <v>6</v>
      </c>
      <c r="C872" s="220" t="str">
        <f>IF(Proponentes!H540="X",Proponentes!$B$535,"")</f>
        <v/>
      </c>
      <c r="D872" s="374" t="str">
        <f t="shared" si="1075"/>
        <v/>
      </c>
      <c r="E872" s="375" t="str">
        <f>IF(D872="","",$AO$8)</f>
        <v/>
      </c>
      <c r="F872" s="220" t="str">
        <f>IF(Proponentes!D540&gt;0,Proponentes!D540,"")</f>
        <v/>
      </c>
      <c r="G872" s="376" t="str">
        <f>IF(Proponentes!F540&gt;0,Proponentes!F540,"")</f>
        <v/>
      </c>
      <c r="H872" s="965"/>
      <c r="I872" s="967"/>
      <c r="J872" s="424" t="s">
        <v>332</v>
      </c>
      <c r="K872" s="380">
        <v>6</v>
      </c>
      <c r="L872" s="870" t="s">
        <v>1306</v>
      </c>
      <c r="M872" s="379" t="s">
        <v>206</v>
      </c>
      <c r="N872" s="380" t="s">
        <v>317</v>
      </c>
      <c r="O872" s="381">
        <v>1</v>
      </c>
      <c r="P872" s="382">
        <v>42051</v>
      </c>
      <c r="Q872" s="382">
        <v>43465</v>
      </c>
      <c r="R872" s="383" t="str">
        <f t="shared" si="1077"/>
        <v>CUMPLE</v>
      </c>
      <c r="S872" s="379">
        <f t="shared" si="1103"/>
        <v>47</v>
      </c>
      <c r="T872" s="384">
        <v>3521556854</v>
      </c>
      <c r="U872" s="375">
        <f t="shared" si="1104"/>
        <v>3521556854</v>
      </c>
      <c r="V872" s="385">
        <f t="shared" si="1105"/>
        <v>5465.2857204935208</v>
      </c>
      <c r="W872" s="386">
        <f t="shared" si="1106"/>
        <v>4507.6389313426571</v>
      </c>
      <c r="X872" s="375">
        <f t="shared" si="1107"/>
        <v>4095307167.7370191</v>
      </c>
      <c r="Y872" s="379" t="s">
        <v>318</v>
      </c>
      <c r="Z872" s="379" t="str">
        <f t="shared" si="1108"/>
        <v>CUMPLE</v>
      </c>
      <c r="AA872" s="383" t="str">
        <f t="shared" si="1109"/>
        <v>CUMPLE</v>
      </c>
      <c r="AB872" s="387"/>
      <c r="AC872" s="967"/>
      <c r="AD872" s="969"/>
      <c r="AE872" s="383" t="str">
        <f t="shared" si="1110"/>
        <v/>
      </c>
      <c r="AF872" s="388" t="str">
        <f>IF(AE872&lt;&gt;"",(SUMIFS($X872:$X879,$M872:$M879,F872,AA872:AA879,"CUMPLE")),"")</f>
        <v/>
      </c>
      <c r="AG872" s="388" t="str">
        <f>IF(AF872&lt;&gt;"",IF(G872&gt;0,(IF(AF872&gt;=($G872*$H867),"CUMPLE","NO CUMPLE")),""),"")</f>
        <v/>
      </c>
      <c r="AH872" s="387"/>
      <c r="AI872" s="973"/>
      <c r="AJ872" s="971"/>
    </row>
    <row r="873" spans="1:36" ht="33" x14ac:dyDescent="0.25">
      <c r="A873" s="963"/>
      <c r="B873" s="373">
        <v>7</v>
      </c>
      <c r="C873" s="220" t="str">
        <f>IF(Proponentes!H541="X",Proponentes!$B$535,"")</f>
        <v/>
      </c>
      <c r="D873" s="374" t="str">
        <f t="shared" si="1075"/>
        <v/>
      </c>
      <c r="E873" s="375" t="str">
        <f>IF(D873="","",$AO$9)</f>
        <v/>
      </c>
      <c r="F873" s="220" t="str">
        <f>IF(Proponentes!D541&gt;0,Proponentes!D541,"")</f>
        <v/>
      </c>
      <c r="G873" s="376" t="str">
        <f>IF(Proponentes!F541&gt;0,Proponentes!F541,"")</f>
        <v/>
      </c>
      <c r="H873" s="965"/>
      <c r="I873" s="967"/>
      <c r="J873" s="424" t="s">
        <v>332</v>
      </c>
      <c r="K873" s="378">
        <v>7</v>
      </c>
      <c r="L873" s="870" t="s">
        <v>1307</v>
      </c>
      <c r="M873" s="379" t="s">
        <v>206</v>
      </c>
      <c r="N873" s="380" t="s">
        <v>317</v>
      </c>
      <c r="O873" s="381">
        <v>1</v>
      </c>
      <c r="P873" s="382">
        <v>42140</v>
      </c>
      <c r="Q873" s="382">
        <v>43465</v>
      </c>
      <c r="R873" s="383" t="str">
        <f t="shared" si="1077"/>
        <v>CUMPLE</v>
      </c>
      <c r="S873" s="379">
        <f t="shared" si="1103"/>
        <v>44</v>
      </c>
      <c r="T873" s="384">
        <v>3531158681</v>
      </c>
      <c r="U873" s="375">
        <f t="shared" si="1104"/>
        <v>3531158681</v>
      </c>
      <c r="V873" s="385">
        <f t="shared" si="1105"/>
        <v>5480.1872910685188</v>
      </c>
      <c r="W873" s="386">
        <f t="shared" si="1106"/>
        <v>4519.9293957570126</v>
      </c>
      <c r="X873" s="375">
        <f t="shared" si="1107"/>
        <v>4106473374.2095356</v>
      </c>
      <c r="Y873" s="379" t="s">
        <v>318</v>
      </c>
      <c r="Z873" s="379" t="str">
        <f t="shared" si="1108"/>
        <v>CUMPLE</v>
      </c>
      <c r="AA873" s="383" t="str">
        <f t="shared" si="1109"/>
        <v>CUMPLE</v>
      </c>
      <c r="AB873" s="387"/>
      <c r="AC873" s="967"/>
      <c r="AD873" s="969"/>
      <c r="AE873" s="383" t="str">
        <f t="shared" si="1110"/>
        <v/>
      </c>
      <c r="AF873" s="388" t="str">
        <f>IF(AE873&lt;&gt;"",(SUMIFS($X873:$X879,$M873:$M879,F873,AA873:AA879,"CUMPLE")),"")</f>
        <v/>
      </c>
      <c r="AG873" s="388" t="str">
        <f>IF(AF873&lt;&gt;"",IF(G873&gt;0,(IF(AF873&gt;=($G873*$H867),"CUMPLE","NO CUMPLE")),""),"")</f>
        <v/>
      </c>
      <c r="AH873" s="387"/>
      <c r="AI873" s="973"/>
      <c r="AJ873" s="971"/>
    </row>
    <row r="874" spans="1:36" ht="17.25" customHeight="1" x14ac:dyDescent="0.25">
      <c r="A874" s="963"/>
      <c r="B874" s="373">
        <v>8</v>
      </c>
      <c r="C874" s="220" t="str">
        <f>IF(Proponentes!H542="X",Proponentes!$B$535,"")</f>
        <v>SEGURIDAD ORIENTAL LTDA</v>
      </c>
      <c r="D874" s="374" t="str">
        <f t="shared" si="1075"/>
        <v>SEGURIDAD ORIENTAL LTDA</v>
      </c>
      <c r="E874" s="375">
        <f>IF(D874="","",$AO$10)</f>
        <v>19803878581</v>
      </c>
      <c r="F874" s="220"/>
      <c r="G874" s="376"/>
      <c r="H874" s="965"/>
      <c r="I874" s="967"/>
      <c r="J874" s="389"/>
      <c r="K874" s="380">
        <v>8</v>
      </c>
      <c r="L874" s="870" t="s">
        <v>1306</v>
      </c>
      <c r="M874" s="379" t="s">
        <v>206</v>
      </c>
      <c r="N874" s="380" t="s">
        <v>317</v>
      </c>
      <c r="O874" s="381">
        <v>1</v>
      </c>
      <c r="P874" s="382">
        <v>41805</v>
      </c>
      <c r="Q874" s="382">
        <v>43465</v>
      </c>
      <c r="R874" s="383" t="str">
        <f t="shared" si="1077"/>
        <v>CUMPLE</v>
      </c>
      <c r="S874" s="379"/>
      <c r="T874" s="391">
        <v>2685567857</v>
      </c>
      <c r="U874" s="375">
        <f t="shared" si="1104"/>
        <v>2685567857</v>
      </c>
      <c r="V874" s="385"/>
      <c r="W874" s="386">
        <f t="shared" si="1106"/>
        <v>3437.5620575954699</v>
      </c>
      <c r="X874" s="375">
        <f t="shared" si="1107"/>
        <v>3123114505.938982</v>
      </c>
      <c r="Y874" s="379" t="s">
        <v>318</v>
      </c>
      <c r="Z874" s="379" t="str">
        <f t="shared" si="1108"/>
        <v>CUMPLE</v>
      </c>
      <c r="AA874" s="383" t="str">
        <f t="shared" si="1109"/>
        <v>CUMPLE</v>
      </c>
      <c r="AB874" s="387"/>
      <c r="AC874" s="967"/>
      <c r="AD874" s="969"/>
      <c r="AE874" s="383"/>
      <c r="AF874" s="388"/>
      <c r="AG874" s="388" t="str">
        <f>IF(AF874&lt;&gt;"",IF(G874&gt;0,(IF(AF874&gt;=($G874*$H867),"CUMPLE","NO CUMPLE")),""),"")</f>
        <v/>
      </c>
      <c r="AH874" s="387"/>
      <c r="AI874" s="973"/>
      <c r="AJ874" s="971"/>
    </row>
    <row r="875" spans="1:36" x14ac:dyDescent="0.25">
      <c r="A875" s="963"/>
      <c r="B875" s="373">
        <v>9</v>
      </c>
      <c r="C875" s="220" t="str">
        <f>IF(Proponentes!H543="X",Proponentes!$B$535,"")</f>
        <v/>
      </c>
      <c r="D875" s="374" t="str">
        <f t="shared" si="1075"/>
        <v/>
      </c>
      <c r="E875" s="375" t="str">
        <f>IF(D875="","",$AO$11)</f>
        <v/>
      </c>
      <c r="F875" s="220"/>
      <c r="G875" s="376"/>
      <c r="H875" s="965"/>
      <c r="I875" s="967"/>
      <c r="J875" s="389"/>
      <c r="K875" s="380"/>
      <c r="L875" s="380"/>
      <c r="M875" s="379"/>
      <c r="N875" s="380"/>
      <c r="O875" s="381"/>
      <c r="P875" s="382"/>
      <c r="Q875" s="382"/>
      <c r="R875" s="383" t="str">
        <f t="shared" si="1077"/>
        <v/>
      </c>
      <c r="S875" s="383"/>
      <c r="T875" s="391"/>
      <c r="U875" s="375" t="str">
        <f t="shared" si="1104"/>
        <v/>
      </c>
      <c r="V875" s="392"/>
      <c r="W875" s="386" t="str">
        <f t="shared" si="1106"/>
        <v/>
      </c>
      <c r="X875" s="375" t="str">
        <f t="shared" si="1107"/>
        <v/>
      </c>
      <c r="Y875" s="379"/>
      <c r="Z875" s="379" t="str">
        <f t="shared" si="1108"/>
        <v/>
      </c>
      <c r="AA875" s="383" t="str">
        <f t="shared" si="1109"/>
        <v/>
      </c>
      <c r="AB875" s="387"/>
      <c r="AC875" s="967"/>
      <c r="AD875" s="969"/>
      <c r="AE875" s="383"/>
      <c r="AF875" s="388"/>
      <c r="AG875" s="388" t="str">
        <f>IF(AF875&lt;&gt;"",IF(G875&gt;0,(IF(AF875&gt;=($G875*$H867),"CUMPLE","NO CUMPLE")),""),"")</f>
        <v/>
      </c>
      <c r="AH875" s="393"/>
      <c r="AI875" s="973"/>
      <c r="AJ875" s="971"/>
    </row>
    <row r="876" spans="1:36" x14ac:dyDescent="0.25">
      <c r="A876" s="963"/>
      <c r="B876" s="373">
        <v>10</v>
      </c>
      <c r="C876" s="220" t="str">
        <f>IF(Proponentes!H544="X",Proponentes!$B$535,"")</f>
        <v/>
      </c>
      <c r="D876" s="374" t="str">
        <f t="shared" si="1075"/>
        <v/>
      </c>
      <c r="E876" s="375" t="str">
        <f>IF(D876="","",$AO$12)</f>
        <v/>
      </c>
      <c r="F876" s="220"/>
      <c r="G876" s="376"/>
      <c r="H876" s="965"/>
      <c r="I876" s="967"/>
      <c r="J876" s="389"/>
      <c r="K876" s="378"/>
      <c r="L876" s="380"/>
      <c r="M876" s="379"/>
      <c r="N876" s="380"/>
      <c r="O876" s="381"/>
      <c r="P876" s="382"/>
      <c r="Q876" s="382"/>
      <c r="R876" s="383" t="str">
        <f t="shared" si="1077"/>
        <v/>
      </c>
      <c r="S876" s="383"/>
      <c r="T876" s="391"/>
      <c r="U876" s="375" t="str">
        <f t="shared" si="1104"/>
        <v/>
      </c>
      <c r="V876" s="392"/>
      <c r="W876" s="386" t="str">
        <f t="shared" si="1106"/>
        <v/>
      </c>
      <c r="X876" s="375" t="str">
        <f t="shared" si="1107"/>
        <v/>
      </c>
      <c r="Y876" s="379"/>
      <c r="Z876" s="379" t="str">
        <f t="shared" si="1108"/>
        <v/>
      </c>
      <c r="AA876" s="383" t="str">
        <f t="shared" si="1109"/>
        <v/>
      </c>
      <c r="AB876" s="387"/>
      <c r="AC876" s="967"/>
      <c r="AD876" s="969"/>
      <c r="AE876" s="383"/>
      <c r="AF876" s="388"/>
      <c r="AG876" s="388" t="str">
        <f>IF(AF876&lt;&gt;"",IF(G876&gt;0,(IF(AF876&gt;=($G876*$H867),"CUMPLE","NO CUMPLE")),""),"")</f>
        <v/>
      </c>
      <c r="AH876" s="393"/>
      <c r="AI876" s="973"/>
      <c r="AJ876" s="971"/>
    </row>
    <row r="877" spans="1:36" x14ac:dyDescent="0.25">
      <c r="A877" s="963"/>
      <c r="B877" s="373">
        <v>11</v>
      </c>
      <c r="C877" s="220" t="str">
        <f>IF(Proponentes!H545="X",Proponentes!$B$535,"")</f>
        <v/>
      </c>
      <c r="D877" s="374" t="str">
        <f t="shared" si="1075"/>
        <v/>
      </c>
      <c r="E877" s="375" t="str">
        <f>IF(D877="","",$AO$13)</f>
        <v/>
      </c>
      <c r="F877" s="220" t="str">
        <f>IF(Proponentes!D545&gt;0,Proponentes!D545,"")</f>
        <v/>
      </c>
      <c r="G877" s="376" t="str">
        <f>IF(Proponentes!F545&gt;0,Proponentes!F545,"")</f>
        <v/>
      </c>
      <c r="H877" s="965"/>
      <c r="I877" s="967"/>
      <c r="J877" s="389"/>
      <c r="K877" s="380"/>
      <c r="L877" s="380"/>
      <c r="M877" s="379"/>
      <c r="N877" s="380"/>
      <c r="O877" s="381"/>
      <c r="P877" s="382"/>
      <c r="Q877" s="382"/>
      <c r="R877" s="383" t="str">
        <f t="shared" si="1077"/>
        <v/>
      </c>
      <c r="S877" s="383" t="str">
        <f t="shared" ref="S877:S878" si="1111">IF(P877&gt;0,ROUND(((YEAR(Q877)-YEAR($P877))*12)+(MONTH(Q877)-MONTH($P877))+((DAY(Q877)-DAY($P877)+1)/30),0),"")</f>
        <v/>
      </c>
      <c r="T877" s="391"/>
      <c r="U877" s="375" t="str">
        <f t="shared" si="1104"/>
        <v/>
      </c>
      <c r="V877" s="392" t="str">
        <f>IFERROR(U877/VLOOKUP(YEAR(P877),$AQ$2:$AR$11,2,FALSE),"")</f>
        <v/>
      </c>
      <c r="W877" s="386" t="str">
        <f t="shared" si="1106"/>
        <v/>
      </c>
      <c r="X877" s="375" t="str">
        <f t="shared" si="1107"/>
        <v/>
      </c>
      <c r="Y877" s="379"/>
      <c r="Z877" s="379" t="str">
        <f t="shared" si="1108"/>
        <v/>
      </c>
      <c r="AA877" s="383" t="str">
        <f t="shared" si="1109"/>
        <v/>
      </c>
      <c r="AB877" s="387"/>
      <c r="AC877" s="967"/>
      <c r="AD877" s="969"/>
      <c r="AE877" s="383" t="str">
        <f>IF(F877&lt;&gt;"",F877,"")</f>
        <v/>
      </c>
      <c r="AF877" s="388" t="str">
        <f>IF(AE877&lt;&gt;"",(SUMIFS($X877:$X879,$M877:$M879,F877,AA877:AA879,"CUMPLE")),"")</f>
        <v/>
      </c>
      <c r="AG877" s="388" t="str">
        <f>IF(AF877&lt;&gt;"",IF(G877&gt;0,(IF(AF877&gt;=($G877*$H867),"CUMPLE","NO CUMPLE")),""),"")</f>
        <v/>
      </c>
      <c r="AH877" s="393"/>
      <c r="AI877" s="973"/>
      <c r="AJ877" s="971"/>
    </row>
    <row r="878" spans="1:36" ht="49.5" x14ac:dyDescent="0.25">
      <c r="A878" s="963"/>
      <c r="B878" s="373">
        <v>12</v>
      </c>
      <c r="C878" s="220" t="str">
        <f>IF(Proponentes!H546="X",Proponentes!$B$535,"")</f>
        <v>SEGURIDAD ORIENTAL LTDA</v>
      </c>
      <c r="D878" s="374" t="str">
        <f t="shared" si="1075"/>
        <v>SEGURIDAD ORIENTAL LTDA</v>
      </c>
      <c r="E878" s="375">
        <f>IF(D878="","",$AO$14)</f>
        <v>8654253262</v>
      </c>
      <c r="F878" s="220" t="str">
        <f>IF(Proponentes!D546&gt;0,Proponentes!D546,"")</f>
        <v/>
      </c>
      <c r="G878" s="376" t="str">
        <f>IF(Proponentes!F546&gt;0,Proponentes!F546,"")</f>
        <v/>
      </c>
      <c r="H878" s="965"/>
      <c r="I878" s="967"/>
      <c r="J878" s="389"/>
      <c r="K878" s="380">
        <v>11</v>
      </c>
      <c r="L878" s="380"/>
      <c r="M878" s="379"/>
      <c r="N878" s="380"/>
      <c r="O878" s="381"/>
      <c r="P878" s="382"/>
      <c r="Q878" s="382"/>
      <c r="R878" s="383" t="str">
        <f t="shared" si="1077"/>
        <v/>
      </c>
      <c r="S878" s="383" t="str">
        <f t="shared" si="1111"/>
        <v/>
      </c>
      <c r="T878" s="391"/>
      <c r="U878" s="375" t="str">
        <f t="shared" si="1104"/>
        <v/>
      </c>
      <c r="V878" s="392" t="str">
        <f>IFERROR(U878/VLOOKUP(YEAR(P878),$AQ$2:$AR$11,2,FALSE),"")</f>
        <v/>
      </c>
      <c r="W878" s="386" t="str">
        <f t="shared" si="1106"/>
        <v/>
      </c>
      <c r="X878" s="375" t="str">
        <f t="shared" si="1107"/>
        <v/>
      </c>
      <c r="Y878" s="379"/>
      <c r="Z878" s="379" t="str">
        <f t="shared" si="1108"/>
        <v/>
      </c>
      <c r="AA878" s="383" t="str">
        <f t="shared" si="1109"/>
        <v/>
      </c>
      <c r="AB878" s="387"/>
      <c r="AC878" s="967"/>
      <c r="AD878" s="969"/>
      <c r="AE878" s="383" t="str">
        <f>IF(F878&lt;&gt;"",F878,"")</f>
        <v/>
      </c>
      <c r="AF878" s="388" t="str">
        <f>IF(AE878&lt;&gt;"",(SUMIFS($X878:$X879,$M878:$M879,F878,AA878:AA879,"CUMPLE")),"")</f>
        <v/>
      </c>
      <c r="AG878" s="388" t="str">
        <f>IF(AF878&lt;&gt;"",IF(G878&gt;0,(IF(AF878&gt;=($G878*$H867),"CUMPLE","NO CUMPLE")),""),"")</f>
        <v/>
      </c>
      <c r="AH878" s="393"/>
      <c r="AI878" s="973"/>
      <c r="AJ878" s="971"/>
    </row>
    <row r="879" spans="1:36" x14ac:dyDescent="0.25">
      <c r="A879" s="69">
        <v>42</v>
      </c>
      <c r="B879" s="394"/>
      <c r="C879" s="222"/>
      <c r="D879" s="395" t="s">
        <v>270</v>
      </c>
      <c r="E879" s="396">
        <f t="shared" ref="E879" si="1112">SUM(E867:E878)</f>
        <v>28458131843</v>
      </c>
      <c r="F879" s="394"/>
      <c r="G879" s="397">
        <f t="shared" ref="G879" si="1113">IF((SUM(G867:G878))&gt;1,"ERROR &gt; 100%",SUM(G867:G878))</f>
        <v>1</v>
      </c>
      <c r="H879" s="396">
        <f t="shared" ref="H879:I879" si="1114">SUM(H867:H878)</f>
        <v>28458131843</v>
      </c>
      <c r="I879" s="398">
        <f t="shared" si="1114"/>
        <v>31323.409393897367</v>
      </c>
      <c r="J879" s="399"/>
      <c r="K879" s="399"/>
      <c r="L879" s="399"/>
      <c r="M879" s="400"/>
      <c r="N879" s="400"/>
      <c r="O879" s="400"/>
      <c r="P879" s="400"/>
      <c r="Q879" s="400"/>
      <c r="R879" s="394">
        <f t="shared" ref="R879" si="1115">COUNTIF(R867:R878,"NO CUMPLE")</f>
        <v>0</v>
      </c>
      <c r="S879" s="400">
        <f t="shared" ref="S879:X879" si="1116">SUM(S867:S878)</f>
        <v>-1225</v>
      </c>
      <c r="T879" s="401"/>
      <c r="U879" s="396">
        <f t="shared" si="1116"/>
        <v>38582877749.240005</v>
      </c>
      <c r="V879" s="402">
        <f t="shared" si="1116"/>
        <v>45479.49646057123</v>
      </c>
      <c r="W879" s="403">
        <f t="shared" si="1116"/>
        <v>42265.000477588088</v>
      </c>
      <c r="X879" s="401">
        <f t="shared" si="1116"/>
        <v>38398851823.901199</v>
      </c>
      <c r="Y879" s="400"/>
      <c r="Z879" s="400"/>
      <c r="AA879" s="394"/>
      <c r="AB879" s="400"/>
      <c r="AC879" s="394"/>
      <c r="AD879" s="394">
        <f t="shared" ref="AD879" si="1117">COUNTIF(AD867:AD878,"NO CUMPLE")</f>
        <v>0</v>
      </c>
      <c r="AE879" s="394"/>
      <c r="AF879" s="394"/>
      <c r="AG879" s="394"/>
      <c r="AH879" s="400"/>
      <c r="AI879" s="400"/>
      <c r="AJ879" s="404"/>
    </row>
    <row r="880" spans="1:36" ht="15.75" customHeight="1" x14ac:dyDescent="0.25">
      <c r="A880" s="962">
        <f t="shared" ref="A880" si="1118">A892</f>
        <v>43</v>
      </c>
      <c r="B880" s="373">
        <v>1</v>
      </c>
      <c r="C880" s="220" t="str">
        <f>IF(Proponentes!H548="X",Proponentes!$B$548,"")</f>
        <v>SERVICONFOR LTDA</v>
      </c>
      <c r="D880" s="374" t="str">
        <f t="shared" si="1075"/>
        <v>SERVICONFOR LTDA</v>
      </c>
      <c r="E880" s="375"/>
      <c r="F880" s="220" t="str">
        <f>IF(Proponentes!D548&gt;0,Proponentes!D548,"")</f>
        <v>SERVICONFOR LTDA</v>
      </c>
      <c r="G880" s="376">
        <f>IF(Proponentes!F548&gt;0,Proponentes!F548,"")</f>
        <v>1</v>
      </c>
      <c r="H880" s="964">
        <f t="shared" ref="H880" si="1119">SUM(E880:E891)</f>
        <v>78548229960</v>
      </c>
      <c r="I880" s="966">
        <f>IF($F880&gt;0,(G892*H880)/$AR$13,"")</f>
        <v>86456.777197350428</v>
      </c>
      <c r="J880" s="377" t="s">
        <v>740</v>
      </c>
      <c r="K880" s="378">
        <v>1</v>
      </c>
      <c r="L880" s="378" t="s">
        <v>1308</v>
      </c>
      <c r="M880" s="379" t="s">
        <v>208</v>
      </c>
      <c r="N880" s="380" t="s">
        <v>317</v>
      </c>
      <c r="O880" s="381">
        <v>1</v>
      </c>
      <c r="P880" s="382">
        <v>41992</v>
      </c>
      <c r="Q880" s="382">
        <v>42889</v>
      </c>
      <c r="R880" s="383" t="str">
        <f t="shared" si="1077"/>
        <v>CUMPLE</v>
      </c>
      <c r="S880" s="379">
        <f t="shared" ref="S880:S886" si="1120">IF(P880&gt;0,ROUND(((YEAR(Q880)-YEAR($P880))*12)+(MONTH(Q880)-MONTH($P880))+((DAY(Q880)-DAY($P880)+1)/30),0),"")</f>
        <v>30</v>
      </c>
      <c r="T880" s="384">
        <v>9607164458</v>
      </c>
      <c r="U880" s="375">
        <f t="shared" ref="U880:U891" si="1121">IF(T880&gt;0,T880*O880,"")</f>
        <v>9607164458</v>
      </c>
      <c r="V880" s="385">
        <f t="shared" ref="V880:V886" si="1122">IFERROR(U880/VLOOKUP(YEAR(P880),$AQ$2:$AR$11,2,FALSE),"")</f>
        <v>15596.046198051949</v>
      </c>
      <c r="W880" s="386">
        <f t="shared" ref="W880:W891" si="1123">IF(R880="CUMPLE",IFERROR(U880/VLOOKUP(YEAR(Q880),$AQ$3:$AR$13,2,FALSE),""),"")</f>
        <v>13022.831869131387</v>
      </c>
      <c r="X880" s="375">
        <f t="shared" ref="X880:X891" si="1124">IFERROR(W880*$AR$13,"")</f>
        <v>11831581346.734463</v>
      </c>
      <c r="Y880" s="379" t="s">
        <v>318</v>
      </c>
      <c r="Z880" s="379" t="str">
        <f t="shared" ref="Z880:Z891" si="1125">IF(T880&gt;0,IF(X880&gt;=$Z$18,"CUMPLE","NO CUMPLE"),"")</f>
        <v>CUMPLE</v>
      </c>
      <c r="AA880" s="383" t="str">
        <f t="shared" ref="AA880:AA891" si="1126">IF(N880&gt;0,IF(N880="CUMPLE",IF(R880="CUMPLE",IF(Y880="INCLUIDA",IF(Z880="CUMPLE","CUMPLE","NO CUMPLE"),"NO CUMPLE"),"NO CUMPLE"),"NO CUMPLE"),"")</f>
        <v>CUMPLE</v>
      </c>
      <c r="AB880" s="379"/>
      <c r="AC880" s="966">
        <f>IF(F880&gt;0,SUMIFS(W880:W890,AA880:AA890,"CUMPLE"),"")</f>
        <v>154224.32443518005</v>
      </c>
      <c r="AD880" s="968" t="str">
        <f>IF($F880&gt;0,IF(AC880&lt;I880,"NO CUMPLE","CUMPLE"),"")</f>
        <v>CUMPLE</v>
      </c>
      <c r="AE880" s="383" t="str">
        <f t="shared" ref="AE880:AE886" si="1127">IF(F880&lt;&gt;"",F880,"")</f>
        <v>SERVICONFOR LTDA</v>
      </c>
      <c r="AF880" s="388">
        <f>IF(AE880&lt;&gt;"",(SUMIFS($X880:$X890,$M880:$M890,F880,AA880:AA890,"CUMPLE")),"")</f>
        <v>140116808581.79639</v>
      </c>
      <c r="AG880" s="388" t="str">
        <f>IF(AF880&lt;&gt;"",IF(G880&gt;0,(IF(AF880&gt;=($G880*$H878),"CUMPLE","NO CUMPLE")),""),"")</f>
        <v>CUMPLE</v>
      </c>
      <c r="AH880" s="379"/>
      <c r="AI880" s="972" t="str">
        <f>IF(AC880&gt;I880,IF((COUNTIF(AG880:AG890,"NO CUMPLE"))&lt;1,"HABILITADO","RECHAZADO"),"")</f>
        <v>HABILITADO</v>
      </c>
      <c r="AJ880" s="970"/>
    </row>
    <row r="881" spans="1:36" ht="49.5" x14ac:dyDescent="0.25">
      <c r="A881" s="963"/>
      <c r="B881" s="373">
        <v>2</v>
      </c>
      <c r="C881" s="220" t="str">
        <f>IF(Proponentes!H549="X",Proponentes!$B$548,"")</f>
        <v/>
      </c>
      <c r="D881" s="374" t="str">
        <f t="shared" si="1075"/>
        <v/>
      </c>
      <c r="E881" s="375" t="str">
        <f>IF(D881="","",$AO$4)</f>
        <v/>
      </c>
      <c r="F881" s="220" t="str">
        <f>IF(Proponentes!D549&gt;0,Proponentes!D549,"")</f>
        <v/>
      </c>
      <c r="G881" s="376" t="str">
        <f>IF(Proponentes!F549&gt;0,Proponentes!F549,"")</f>
        <v/>
      </c>
      <c r="H881" s="965"/>
      <c r="I881" s="967"/>
      <c r="J881" s="389" t="s">
        <v>742</v>
      </c>
      <c r="K881" s="380">
        <v>2</v>
      </c>
      <c r="L881" s="378" t="s">
        <v>1309</v>
      </c>
      <c r="M881" s="379" t="s">
        <v>208</v>
      </c>
      <c r="N881" s="380" t="s">
        <v>317</v>
      </c>
      <c r="O881" s="381">
        <v>1</v>
      </c>
      <c r="P881" s="382">
        <v>42517</v>
      </c>
      <c r="Q881" s="382">
        <v>42902</v>
      </c>
      <c r="R881" s="383" t="str">
        <f t="shared" si="1077"/>
        <v>CUMPLE</v>
      </c>
      <c r="S881" s="379">
        <f t="shared" si="1120"/>
        <v>13</v>
      </c>
      <c r="T881" s="384">
        <v>3723242485</v>
      </c>
      <c r="U881" s="375">
        <f t="shared" si="1121"/>
        <v>3723242485</v>
      </c>
      <c r="V881" s="385">
        <f t="shared" si="1122"/>
        <v>5400.2690313363455</v>
      </c>
      <c r="W881" s="386">
        <f t="shared" si="1123"/>
        <v>5046.9793769155385</v>
      </c>
      <c r="X881" s="375">
        <f t="shared" si="1124"/>
        <v>4585311985.3915663</v>
      </c>
      <c r="Y881" s="379" t="s">
        <v>318</v>
      </c>
      <c r="Z881" s="379" t="str">
        <f t="shared" si="1125"/>
        <v>CUMPLE</v>
      </c>
      <c r="AA881" s="383" t="str">
        <f t="shared" si="1126"/>
        <v>CUMPLE</v>
      </c>
      <c r="AB881" s="387"/>
      <c r="AC881" s="967"/>
      <c r="AD881" s="969"/>
      <c r="AE881" s="383" t="str">
        <f t="shared" si="1127"/>
        <v/>
      </c>
      <c r="AF881" s="388" t="str">
        <f>IF(AE881&lt;&gt;"",(SUMIFS($X880:$X890,$M880:$M890,F881,AA880:AA890,"CUMPLE")),"")</f>
        <v/>
      </c>
      <c r="AG881" s="388" t="str">
        <f>IF(AF881&lt;&gt;"",IF(G881&gt;0,(IF(AF881&gt;=($G881*$H880),"CUMPLE","NO CUMPLE")),""),"")</f>
        <v/>
      </c>
      <c r="AH881" s="387"/>
      <c r="AI881" s="973"/>
      <c r="AJ881" s="971"/>
    </row>
    <row r="882" spans="1:36" ht="33" x14ac:dyDescent="0.25">
      <c r="A882" s="963"/>
      <c r="B882" s="373">
        <v>3</v>
      </c>
      <c r="C882" s="220" t="str">
        <f>IF(Proponentes!H550="X",Proponentes!$B$548,"")</f>
        <v/>
      </c>
      <c r="D882" s="374" t="str">
        <f t="shared" si="1075"/>
        <v/>
      </c>
      <c r="E882" s="375" t="str">
        <f>IF(D882="","",$AO$5)</f>
        <v/>
      </c>
      <c r="F882" s="220" t="str">
        <f>IF(Proponentes!D550&gt;0,Proponentes!D550,"")</f>
        <v/>
      </c>
      <c r="G882" s="376" t="str">
        <f>IF(Proponentes!F550&gt;0,Proponentes!F550,"")</f>
        <v/>
      </c>
      <c r="H882" s="965"/>
      <c r="I882" s="967"/>
      <c r="J882" s="389" t="s">
        <v>742</v>
      </c>
      <c r="K882" s="380">
        <v>3</v>
      </c>
      <c r="L882" s="378" t="s">
        <v>1310</v>
      </c>
      <c r="M882" s="379" t="s">
        <v>208</v>
      </c>
      <c r="N882" s="380" t="s">
        <v>317</v>
      </c>
      <c r="O882" s="381">
        <v>0.95</v>
      </c>
      <c r="P882" s="382">
        <v>41964</v>
      </c>
      <c r="Q882" s="382">
        <v>43089</v>
      </c>
      <c r="R882" s="383" t="str">
        <f t="shared" si="1077"/>
        <v>CUMPLE</v>
      </c>
      <c r="S882" s="379">
        <f t="shared" si="1120"/>
        <v>37</v>
      </c>
      <c r="T882" s="451">
        <v>25034866503</v>
      </c>
      <c r="U882" s="375">
        <f t="shared" si="1121"/>
        <v>23783123177.849998</v>
      </c>
      <c r="V882" s="385">
        <f t="shared" si="1122"/>
        <v>38608.96619780844</v>
      </c>
      <c r="W882" s="386">
        <f t="shared" si="1123"/>
        <v>32238.81675202008</v>
      </c>
      <c r="X882" s="375">
        <f t="shared" si="1124"/>
        <v>29289803228.445797</v>
      </c>
      <c r="Y882" s="379" t="s">
        <v>318</v>
      </c>
      <c r="Z882" s="379" t="str">
        <f t="shared" si="1125"/>
        <v>CUMPLE</v>
      </c>
      <c r="AA882" s="383" t="str">
        <f t="shared" si="1126"/>
        <v>CUMPLE</v>
      </c>
      <c r="AB882" s="387"/>
      <c r="AC882" s="967"/>
      <c r="AD882" s="969"/>
      <c r="AE882" s="383" t="str">
        <f t="shared" si="1127"/>
        <v/>
      </c>
      <c r="AF882" s="388" t="str">
        <f>IF(AE882&lt;&gt;"",(SUMIFS($X880:$X890,$M880:$M890,F882,AA880:AA890,"CUMPLE")),"")</f>
        <v/>
      </c>
      <c r="AG882" s="388" t="str">
        <f>IF(AF882&lt;&gt;"",IF(G882&gt;0,(IF(AF882&gt;=($G882*$H880),"CUMPLE","NO CUMPLE")),""),"")</f>
        <v/>
      </c>
      <c r="AH882" s="387"/>
      <c r="AI882" s="973"/>
      <c r="AJ882" s="971"/>
    </row>
    <row r="883" spans="1:36" ht="33" x14ac:dyDescent="0.25">
      <c r="A883" s="963"/>
      <c r="B883" s="373">
        <v>4</v>
      </c>
      <c r="C883" s="220" t="str">
        <f>IF(Proponentes!H551="X",Proponentes!$B$548,"")</f>
        <v/>
      </c>
      <c r="D883" s="374" t="str">
        <f t="shared" si="1075"/>
        <v/>
      </c>
      <c r="E883" s="375" t="str">
        <f>IF(D883="","",$AO$6)</f>
        <v/>
      </c>
      <c r="F883" s="220" t="str">
        <f>IF(Proponentes!D551&gt;0,Proponentes!D551,"")</f>
        <v/>
      </c>
      <c r="G883" s="376" t="str">
        <f>IF(Proponentes!F551&gt;0,Proponentes!F551,"")</f>
        <v/>
      </c>
      <c r="H883" s="965"/>
      <c r="I883" s="967"/>
      <c r="J883" s="389" t="s">
        <v>742</v>
      </c>
      <c r="K883" s="378">
        <v>4</v>
      </c>
      <c r="L883" s="378" t="s">
        <v>1311</v>
      </c>
      <c r="M883" s="379" t="s">
        <v>208</v>
      </c>
      <c r="N883" s="380" t="s">
        <v>317</v>
      </c>
      <c r="O883" s="381">
        <v>0.65</v>
      </c>
      <c r="P883" s="382">
        <v>42003</v>
      </c>
      <c r="Q883" s="382">
        <v>42947</v>
      </c>
      <c r="R883" s="383" t="str">
        <f t="shared" si="1077"/>
        <v>CUMPLE</v>
      </c>
      <c r="S883" s="379">
        <f t="shared" si="1120"/>
        <v>31</v>
      </c>
      <c r="T883" s="384">
        <v>61173131422</v>
      </c>
      <c r="U883" s="375">
        <f t="shared" si="1121"/>
        <v>39762535424.300003</v>
      </c>
      <c r="V883" s="385">
        <f t="shared" si="1122"/>
        <v>64549.570493993509</v>
      </c>
      <c r="W883" s="386">
        <f t="shared" si="1123"/>
        <v>53899.443044283922</v>
      </c>
      <c r="X883" s="375">
        <f t="shared" si="1124"/>
        <v>48969045391.251091</v>
      </c>
      <c r="Y883" s="379" t="s">
        <v>318</v>
      </c>
      <c r="Z883" s="379" t="str">
        <f t="shared" si="1125"/>
        <v>CUMPLE</v>
      </c>
      <c r="AA883" s="383" t="str">
        <f t="shared" si="1126"/>
        <v>CUMPLE</v>
      </c>
      <c r="AB883" s="387"/>
      <c r="AC883" s="967"/>
      <c r="AD883" s="969"/>
      <c r="AE883" s="383" t="str">
        <f t="shared" si="1127"/>
        <v/>
      </c>
      <c r="AF883" s="388" t="str">
        <f>IF(AE883&lt;&gt;"",(SUMIFS($X880:$X890,$M880:$M890,F883,AA880:AA890,"CUMPLE")),"")</f>
        <v/>
      </c>
      <c r="AG883" s="388" t="str">
        <f>IF(AF883&lt;&gt;"",IF(G883&gt;0,(IF(AF883&gt;=($G883*$H880),"CUMPLE","NO CUMPLE")),""),"")</f>
        <v/>
      </c>
      <c r="AH883" s="387"/>
      <c r="AI883" s="973"/>
      <c r="AJ883" s="971"/>
    </row>
    <row r="884" spans="1:36" ht="49.5" x14ac:dyDescent="0.25">
      <c r="A884" s="963"/>
      <c r="B884" s="373">
        <v>5</v>
      </c>
      <c r="C884" s="220" t="str">
        <f>IF(Proponentes!H552="X",Proponentes!$B$548,"")</f>
        <v/>
      </c>
      <c r="D884" s="374" t="str">
        <f t="shared" si="1075"/>
        <v/>
      </c>
      <c r="E884" s="375" t="str">
        <f>IF(D884="","",$AO$7)</f>
        <v/>
      </c>
      <c r="F884" s="220" t="str">
        <f>IF(Proponentes!D552&gt;0,Proponentes!D552,"")</f>
        <v/>
      </c>
      <c r="G884" s="376" t="str">
        <f>IF(Proponentes!F552&gt;0,Proponentes!F552,"")</f>
        <v/>
      </c>
      <c r="H884" s="965"/>
      <c r="I884" s="967"/>
      <c r="J884" s="389" t="s">
        <v>742</v>
      </c>
      <c r="K884" s="380">
        <v>5</v>
      </c>
      <c r="L884" s="380" t="s">
        <v>1312</v>
      </c>
      <c r="M884" s="379" t="s">
        <v>208</v>
      </c>
      <c r="N884" s="380" t="s">
        <v>317</v>
      </c>
      <c r="O884" s="381">
        <v>1</v>
      </c>
      <c r="P884" s="382">
        <v>42903</v>
      </c>
      <c r="Q884" s="382">
        <v>43174</v>
      </c>
      <c r="R884" s="383" t="str">
        <f t="shared" si="1077"/>
        <v>CUMPLE</v>
      </c>
      <c r="S884" s="379">
        <f t="shared" si="1120"/>
        <v>9</v>
      </c>
      <c r="T884" s="384">
        <v>3283442193</v>
      </c>
      <c r="U884" s="375">
        <f t="shared" si="1121"/>
        <v>3283442193</v>
      </c>
      <c r="V884" s="385">
        <f t="shared" si="1122"/>
        <v>4450.8154116009255</v>
      </c>
      <c r="W884" s="386">
        <f t="shared" si="1123"/>
        <v>4202.8490442142129</v>
      </c>
      <c r="X884" s="375">
        <f t="shared" si="1124"/>
        <v>3818397630.743762</v>
      </c>
      <c r="Y884" s="379" t="s">
        <v>318</v>
      </c>
      <c r="Z884" s="379" t="str">
        <f t="shared" si="1125"/>
        <v>CUMPLE</v>
      </c>
      <c r="AA884" s="383" t="str">
        <f t="shared" si="1126"/>
        <v>CUMPLE</v>
      </c>
      <c r="AB884" s="387"/>
      <c r="AC884" s="967"/>
      <c r="AD884" s="969"/>
      <c r="AE884" s="383" t="str">
        <f t="shared" si="1127"/>
        <v/>
      </c>
      <c r="AF884" s="388" t="str">
        <f>IF(AE884&lt;&gt;"",(SUMIFS($X884:$X892,$M884:$M892,F884,AA884:AA892,"CUMPLE")),"")</f>
        <v/>
      </c>
      <c r="AG884" s="388" t="str">
        <f>IF(AF884&lt;&gt;"",IF(G884&gt;0,(IF(AF884&gt;=($G884*$H880),"CUMPLE","NO CUMPLE")),""),"")</f>
        <v/>
      </c>
      <c r="AH884" s="387"/>
      <c r="AI884" s="973"/>
      <c r="AJ884" s="971"/>
    </row>
    <row r="885" spans="1:36" ht="33" x14ac:dyDescent="0.25">
      <c r="A885" s="963"/>
      <c r="B885" s="373">
        <v>6</v>
      </c>
      <c r="C885" s="220" t="str">
        <f>IF(Proponentes!H553="X",Proponentes!$B$548,"")</f>
        <v/>
      </c>
      <c r="D885" s="374" t="str">
        <f t="shared" si="1075"/>
        <v/>
      </c>
      <c r="E885" s="375" t="str">
        <f>IF(D885="","",$AO$8)</f>
        <v/>
      </c>
      <c r="F885" s="220" t="str">
        <f>IF(Proponentes!D553&gt;0,Proponentes!D553,"")</f>
        <v/>
      </c>
      <c r="G885" s="376" t="str">
        <f>IF(Proponentes!F553&gt;0,Proponentes!F553,"")</f>
        <v/>
      </c>
      <c r="H885" s="965"/>
      <c r="I885" s="967"/>
      <c r="J885" s="389" t="s">
        <v>744</v>
      </c>
      <c r="K885" s="380">
        <v>6</v>
      </c>
      <c r="L885" s="380" t="s">
        <v>1313</v>
      </c>
      <c r="M885" s="379" t="s">
        <v>208</v>
      </c>
      <c r="N885" s="380" t="s">
        <v>317</v>
      </c>
      <c r="O885" s="381">
        <v>1</v>
      </c>
      <c r="P885" s="382">
        <v>42736</v>
      </c>
      <c r="Q885" s="382">
        <v>43465</v>
      </c>
      <c r="R885" s="383" t="str">
        <f t="shared" si="1077"/>
        <v>CUMPLE</v>
      </c>
      <c r="S885" s="379">
        <f t="shared" si="1120"/>
        <v>24</v>
      </c>
      <c r="T885" s="384">
        <v>3993890683</v>
      </c>
      <c r="U885" s="375">
        <f t="shared" si="1121"/>
        <v>3993890683</v>
      </c>
      <c r="V885" s="385">
        <f t="shared" si="1122"/>
        <v>5413.8520367566425</v>
      </c>
      <c r="W885" s="386">
        <f t="shared" si="1123"/>
        <v>5112.2324235000169</v>
      </c>
      <c r="X885" s="375">
        <f t="shared" si="1124"/>
        <v>4644596074.7927761</v>
      </c>
      <c r="Y885" s="379" t="s">
        <v>318</v>
      </c>
      <c r="Z885" s="379" t="str">
        <f t="shared" si="1125"/>
        <v>CUMPLE</v>
      </c>
      <c r="AA885" s="383" t="str">
        <f t="shared" si="1126"/>
        <v>CUMPLE</v>
      </c>
      <c r="AB885" s="387"/>
      <c r="AC885" s="967"/>
      <c r="AD885" s="969"/>
      <c r="AE885" s="383" t="str">
        <f t="shared" si="1127"/>
        <v/>
      </c>
      <c r="AF885" s="388" t="str">
        <f>IF(AE885&lt;&gt;"",(SUMIFS($X885:$X892,$M885:$M892,F885,AA885:AA892,"CUMPLE")),"")</f>
        <v/>
      </c>
      <c r="AG885" s="388" t="str">
        <f>IF(AF885&lt;&gt;"",IF(G885&gt;0,(IF(AF885&gt;=($G885*$H880),"CUMPLE","NO CUMPLE")),""),"")</f>
        <v/>
      </c>
      <c r="AH885" s="387"/>
      <c r="AI885" s="973"/>
      <c r="AJ885" s="971"/>
    </row>
    <row r="886" spans="1:36" ht="33" x14ac:dyDescent="0.25">
      <c r="A886" s="963"/>
      <c r="B886" s="373">
        <v>7</v>
      </c>
      <c r="C886" s="220" t="str">
        <f>IF(Proponentes!H554="X",Proponentes!$B$548,"")</f>
        <v/>
      </c>
      <c r="D886" s="374" t="str">
        <f t="shared" si="1075"/>
        <v/>
      </c>
      <c r="E886" s="375" t="str">
        <f>IF(D886="","",$AO$9)</f>
        <v/>
      </c>
      <c r="F886" s="220" t="str">
        <f>IF(Proponentes!D554&gt;0,Proponentes!D554,"")</f>
        <v/>
      </c>
      <c r="G886" s="376" t="str">
        <f>IF(Proponentes!F554&gt;0,Proponentes!F554,"")</f>
        <v/>
      </c>
      <c r="H886" s="965"/>
      <c r="I886" s="967"/>
      <c r="J886" s="389" t="s">
        <v>753</v>
      </c>
      <c r="K886" s="378">
        <v>7</v>
      </c>
      <c r="L886" s="380" t="s">
        <v>1314</v>
      </c>
      <c r="M886" s="379" t="s">
        <v>208</v>
      </c>
      <c r="N886" s="380" t="s">
        <v>317</v>
      </c>
      <c r="O886" s="381">
        <v>1</v>
      </c>
      <c r="P886" s="382">
        <v>42692</v>
      </c>
      <c r="Q886" s="382">
        <v>43461</v>
      </c>
      <c r="R886" s="383" t="str">
        <f t="shared" si="1077"/>
        <v>CUMPLE</v>
      </c>
      <c r="S886" s="379">
        <f t="shared" si="1120"/>
        <v>25</v>
      </c>
      <c r="T886" s="391">
        <v>6287216377</v>
      </c>
      <c r="U886" s="375">
        <f t="shared" si="1121"/>
        <v>6287216377</v>
      </c>
      <c r="V886" s="385">
        <f t="shared" si="1122"/>
        <v>9119.1105684925042</v>
      </c>
      <c r="W886" s="386">
        <f t="shared" si="1123"/>
        <v>8047.7193712063608</v>
      </c>
      <c r="X886" s="375">
        <f t="shared" si="1124"/>
        <v>7311562289.4446306</v>
      </c>
      <c r="Y886" s="379" t="s">
        <v>318</v>
      </c>
      <c r="Z886" s="379" t="str">
        <f t="shared" si="1125"/>
        <v>CUMPLE</v>
      </c>
      <c r="AA886" s="383" t="str">
        <f t="shared" si="1126"/>
        <v>CUMPLE</v>
      </c>
      <c r="AB886" s="387"/>
      <c r="AC886" s="967"/>
      <c r="AD886" s="969"/>
      <c r="AE886" s="383" t="str">
        <f t="shared" si="1127"/>
        <v/>
      </c>
      <c r="AF886" s="388" t="str">
        <f>IF(AE886&lt;&gt;"",(SUMIFS($X886:$X892,$M886:$M892,F886,AA886:AA892,"CUMPLE")),"")</f>
        <v/>
      </c>
      <c r="AG886" s="388" t="str">
        <f>IF(AF886&lt;&gt;"",IF(G886&gt;0,(IF(AF886&gt;=($G886*$H880),"CUMPLE","NO CUMPLE")),""),"")</f>
        <v/>
      </c>
      <c r="AH886" s="387"/>
      <c r="AI886" s="973"/>
      <c r="AJ886" s="971"/>
    </row>
    <row r="887" spans="1:36" ht="33" x14ac:dyDescent="0.25">
      <c r="A887" s="963"/>
      <c r="B887" s="373">
        <v>8</v>
      </c>
      <c r="C887" s="220" t="str">
        <f>IF(Proponentes!H555="X",Proponentes!$B$548,"")</f>
        <v>SERVICONFOR LTDA</v>
      </c>
      <c r="D887" s="374" t="str">
        <f t="shared" si="1075"/>
        <v>SERVICONFOR LTDA</v>
      </c>
      <c r="E887" s="375">
        <f>IF(D887="","",$AO$10)</f>
        <v>19803878581</v>
      </c>
      <c r="F887" s="220"/>
      <c r="G887" s="376"/>
      <c r="H887" s="965"/>
      <c r="I887" s="967"/>
      <c r="J887" s="389" t="s">
        <v>1315</v>
      </c>
      <c r="K887" s="380">
        <v>8</v>
      </c>
      <c r="L887" s="380" t="s">
        <v>1316</v>
      </c>
      <c r="M887" s="379" t="s">
        <v>208</v>
      </c>
      <c r="N887" s="380" t="s">
        <v>317</v>
      </c>
      <c r="O887" s="381">
        <v>1</v>
      </c>
      <c r="P887" s="382">
        <v>43090</v>
      </c>
      <c r="Q887" s="382">
        <v>43460</v>
      </c>
      <c r="R887" s="383" t="str">
        <f t="shared" si="1077"/>
        <v>CUMPLE</v>
      </c>
      <c r="S887" s="379"/>
      <c r="T887" s="391">
        <v>9284786760</v>
      </c>
      <c r="U887" s="375">
        <f t="shared" si="1121"/>
        <v>9284786760</v>
      </c>
      <c r="V887" s="385"/>
      <c r="W887" s="386">
        <f t="shared" si="1123"/>
        <v>11884.648751603216</v>
      </c>
      <c r="X887" s="375">
        <f t="shared" si="1124"/>
        <v>10797512391.699062</v>
      </c>
      <c r="Y887" s="379" t="s">
        <v>318</v>
      </c>
      <c r="Z887" s="379" t="str">
        <f t="shared" si="1125"/>
        <v>CUMPLE</v>
      </c>
      <c r="AA887" s="383" t="str">
        <f t="shared" si="1126"/>
        <v>CUMPLE</v>
      </c>
      <c r="AB887" s="387"/>
      <c r="AC887" s="967"/>
      <c r="AD887" s="969"/>
      <c r="AE887" s="383"/>
      <c r="AF887" s="388"/>
      <c r="AG887" s="388" t="str">
        <f>IF(AF887&lt;&gt;"",IF(G887&gt;0,(IF(AF887&gt;=($G887*$H880),"CUMPLE","NO CUMPLE")),""),"")</f>
        <v/>
      </c>
      <c r="AH887" s="387"/>
      <c r="AI887" s="973"/>
      <c r="AJ887" s="971"/>
    </row>
    <row r="888" spans="1:36" ht="33" x14ac:dyDescent="0.25">
      <c r="A888" s="963"/>
      <c r="B888" s="373">
        <v>9</v>
      </c>
      <c r="C888" s="220" t="str">
        <f>IF(Proponentes!H556="X",Proponentes!$B$548,"")</f>
        <v>SERVICONFOR LTDA</v>
      </c>
      <c r="D888" s="374" t="str">
        <f t="shared" si="1075"/>
        <v>SERVICONFOR LTDA</v>
      </c>
      <c r="E888" s="375">
        <f>IF(D888="","",$AO$11)</f>
        <v>24629524096</v>
      </c>
      <c r="F888" s="220"/>
      <c r="G888" s="376"/>
      <c r="H888" s="965"/>
      <c r="I888" s="967"/>
      <c r="J888" s="389" t="s">
        <v>764</v>
      </c>
      <c r="K888" s="380">
        <v>9</v>
      </c>
      <c r="L888" s="380" t="s">
        <v>1317</v>
      </c>
      <c r="M888" s="379" t="s">
        <v>208</v>
      </c>
      <c r="N888" s="380" t="s">
        <v>317</v>
      </c>
      <c r="O888" s="381">
        <v>1</v>
      </c>
      <c r="P888" s="382">
        <v>43009</v>
      </c>
      <c r="Q888" s="382">
        <v>43746</v>
      </c>
      <c r="R888" s="383" t="str">
        <f t="shared" si="1077"/>
        <v>CUMPLE</v>
      </c>
      <c r="S888" s="383"/>
      <c r="T888" s="391">
        <v>6217584834</v>
      </c>
      <c r="U888" s="375">
        <f t="shared" si="1121"/>
        <v>6217584834</v>
      </c>
      <c r="V888" s="392"/>
      <c r="W888" s="386">
        <f t="shared" si="1123"/>
        <v>7508.1085669157465</v>
      </c>
      <c r="X888" s="375">
        <f t="shared" si="1124"/>
        <v>6821311843.865695</v>
      </c>
      <c r="Y888" s="379" t="s">
        <v>318</v>
      </c>
      <c r="Z888" s="379" t="str">
        <f t="shared" si="1125"/>
        <v>CUMPLE</v>
      </c>
      <c r="AA888" s="383" t="str">
        <f t="shared" si="1126"/>
        <v>CUMPLE</v>
      </c>
      <c r="AB888" s="387"/>
      <c r="AC888" s="967"/>
      <c r="AD888" s="969"/>
      <c r="AE888" s="383"/>
      <c r="AF888" s="388"/>
      <c r="AG888" s="388" t="str">
        <f>IF(AF888&lt;&gt;"",IF(G888&gt;0,(IF(AF888&gt;=($G888*$H880),"CUMPLE","NO CUMPLE")),""),"")</f>
        <v/>
      </c>
      <c r="AH888" s="393"/>
      <c r="AI888" s="973"/>
      <c r="AJ888" s="971"/>
    </row>
    <row r="889" spans="1:36" ht="33" x14ac:dyDescent="0.25">
      <c r="A889" s="963"/>
      <c r="B889" s="373">
        <v>10</v>
      </c>
      <c r="C889" s="220" t="str">
        <f>IF(Proponentes!H557="X",Proponentes!$B$548,"")</f>
        <v>SERVICONFOR LTDA</v>
      </c>
      <c r="D889" s="374" t="str">
        <f t="shared" si="1075"/>
        <v>SERVICONFOR LTDA</v>
      </c>
      <c r="E889" s="375">
        <f>IF(D889="","",$AO$12)</f>
        <v>25460574021</v>
      </c>
      <c r="F889" s="220"/>
      <c r="G889" s="376"/>
      <c r="H889" s="965"/>
      <c r="I889" s="967"/>
      <c r="J889" s="389" t="s">
        <v>744</v>
      </c>
      <c r="K889" s="378">
        <v>10</v>
      </c>
      <c r="L889" s="380" t="s">
        <v>1318</v>
      </c>
      <c r="M889" s="379" t="s">
        <v>208</v>
      </c>
      <c r="N889" s="380" t="s">
        <v>317</v>
      </c>
      <c r="O889" s="381">
        <v>1</v>
      </c>
      <c r="P889" s="382">
        <v>41395</v>
      </c>
      <c r="Q889" s="382">
        <v>41845</v>
      </c>
      <c r="R889" s="383" t="str">
        <f t="shared" si="1077"/>
        <v>CUMPLE</v>
      </c>
      <c r="S889" s="383"/>
      <c r="T889" s="391">
        <v>8168588265</v>
      </c>
      <c r="U889" s="375">
        <f t="shared" si="1121"/>
        <v>8168588265</v>
      </c>
      <c r="V889" s="392"/>
      <c r="W889" s="386">
        <f t="shared" si="1123"/>
        <v>13260.69523538961</v>
      </c>
      <c r="X889" s="375">
        <f t="shared" si="1124"/>
        <v>12047686399.427582</v>
      </c>
      <c r="Y889" s="379" t="s">
        <v>318</v>
      </c>
      <c r="Z889" s="379" t="str">
        <f t="shared" si="1125"/>
        <v>CUMPLE</v>
      </c>
      <c r="AA889" s="383" t="str">
        <f t="shared" si="1126"/>
        <v>CUMPLE</v>
      </c>
      <c r="AB889" s="387"/>
      <c r="AC889" s="967"/>
      <c r="AD889" s="969"/>
      <c r="AE889" s="383"/>
      <c r="AF889" s="388"/>
      <c r="AG889" s="388" t="str">
        <f>IF(AF889&lt;&gt;"",IF(G889&gt;0,(IF(AF889&gt;=($G889*$H880),"CUMPLE","NO CUMPLE")),""),"")</f>
        <v/>
      </c>
      <c r="AH889" s="393"/>
      <c r="AI889" s="973"/>
      <c r="AJ889" s="971"/>
    </row>
    <row r="890" spans="1:36" x14ac:dyDescent="0.25">
      <c r="A890" s="963"/>
      <c r="B890" s="373">
        <v>11</v>
      </c>
      <c r="C890" s="220" t="str">
        <f>IF(Proponentes!H558="X",Proponentes!$B$548,"")</f>
        <v/>
      </c>
      <c r="D890" s="374" t="str">
        <f t="shared" si="1075"/>
        <v/>
      </c>
      <c r="E890" s="375" t="str">
        <f>IF(D890="","",$AO$13)</f>
        <v/>
      </c>
      <c r="F890" s="220" t="str">
        <f>IF(Proponentes!D558&gt;0,Proponentes!D558,"")</f>
        <v/>
      </c>
      <c r="G890" s="376" t="str">
        <f>IF(Proponentes!F558&gt;0,Proponentes!F558,"")</f>
        <v/>
      </c>
      <c r="H890" s="965"/>
      <c r="I890" s="967"/>
      <c r="J890" s="389"/>
      <c r="K890" s="380"/>
      <c r="L890" s="380"/>
      <c r="M890" s="379"/>
      <c r="N890" s="380"/>
      <c r="O890" s="381"/>
      <c r="P890" s="382"/>
      <c r="Q890" s="382"/>
      <c r="R890" s="383" t="str">
        <f t="shared" si="1077"/>
        <v/>
      </c>
      <c r="S890" s="383" t="str">
        <f t="shared" ref="S890:S891" si="1128">IF(P890&gt;0,ROUND(((YEAR(Q890)-YEAR($P890))*12)+(MONTH(Q890)-MONTH($P890))+((DAY(Q890)-DAY($P890)+1)/30),0),"")</f>
        <v/>
      </c>
      <c r="T890" s="391"/>
      <c r="U890" s="375" t="str">
        <f t="shared" si="1121"/>
        <v/>
      </c>
      <c r="V890" s="392" t="str">
        <f>IFERROR(U890/VLOOKUP(YEAR(P890),$AQ$2:$AR$11,2,FALSE),"")</f>
        <v/>
      </c>
      <c r="W890" s="386" t="str">
        <f t="shared" si="1123"/>
        <v/>
      </c>
      <c r="X890" s="375" t="str">
        <f t="shared" si="1124"/>
        <v/>
      </c>
      <c r="Y890" s="379"/>
      <c r="Z890" s="379" t="str">
        <f t="shared" si="1125"/>
        <v/>
      </c>
      <c r="AA890" s="383" t="str">
        <f t="shared" si="1126"/>
        <v/>
      </c>
      <c r="AB890" s="387"/>
      <c r="AC890" s="967"/>
      <c r="AD890" s="969"/>
      <c r="AE890" s="383" t="str">
        <f>IF(F890&lt;&gt;"",F890,"")</f>
        <v/>
      </c>
      <c r="AF890" s="388" t="str">
        <f>IF(AE890&lt;&gt;"",(SUMIFS($X890:$X892,$M890:$M892,F890,AA890:AA892,"CUMPLE")),"")</f>
        <v/>
      </c>
      <c r="AG890" s="388" t="str">
        <f>IF(AF890&lt;&gt;"",IF(G890&gt;0,(IF(AF890&gt;=($G890*$H880),"CUMPLE","NO CUMPLE")),""),"")</f>
        <v/>
      </c>
      <c r="AH890" s="393"/>
      <c r="AI890" s="973"/>
      <c r="AJ890" s="971"/>
    </row>
    <row r="891" spans="1:36" ht="33" x14ac:dyDescent="0.25">
      <c r="A891" s="963"/>
      <c r="B891" s="373">
        <v>12</v>
      </c>
      <c r="C891" s="220" t="str">
        <f>IF(Proponentes!H559="X",Proponentes!$B$548,"")</f>
        <v>SERVICONFOR LTDA</v>
      </c>
      <c r="D891" s="374" t="str">
        <f t="shared" si="1075"/>
        <v>SERVICONFOR LTDA</v>
      </c>
      <c r="E891" s="375">
        <f>IF(D891="","",$AO$14)</f>
        <v>8654253262</v>
      </c>
      <c r="F891" s="220" t="str">
        <f>IF(Proponentes!D559&gt;0,Proponentes!D559,"")</f>
        <v/>
      </c>
      <c r="G891" s="376" t="str">
        <f>IF(Proponentes!F559&gt;0,Proponentes!F559,"")</f>
        <v/>
      </c>
      <c r="H891" s="965"/>
      <c r="I891" s="967"/>
      <c r="J891" s="389"/>
      <c r="K891" s="380"/>
      <c r="L891" s="380"/>
      <c r="M891" s="379"/>
      <c r="N891" s="380"/>
      <c r="O891" s="381"/>
      <c r="P891" s="382"/>
      <c r="Q891" s="382"/>
      <c r="R891" s="383" t="str">
        <f t="shared" si="1077"/>
        <v/>
      </c>
      <c r="S891" s="383" t="str">
        <f t="shared" si="1128"/>
        <v/>
      </c>
      <c r="T891" s="391"/>
      <c r="U891" s="375" t="str">
        <f t="shared" si="1121"/>
        <v/>
      </c>
      <c r="V891" s="392" t="str">
        <f>IFERROR(U891/VLOOKUP(YEAR(P891),$AQ$2:$AR$11,2,FALSE),"")</f>
        <v/>
      </c>
      <c r="W891" s="386" t="str">
        <f t="shared" si="1123"/>
        <v/>
      </c>
      <c r="X891" s="375" t="str">
        <f t="shared" si="1124"/>
        <v/>
      </c>
      <c r="Y891" s="379"/>
      <c r="Z891" s="379" t="str">
        <f t="shared" si="1125"/>
        <v/>
      </c>
      <c r="AA891" s="383" t="str">
        <f t="shared" si="1126"/>
        <v/>
      </c>
      <c r="AB891" s="387"/>
      <c r="AC891" s="967"/>
      <c r="AD891" s="969"/>
      <c r="AE891" s="383" t="str">
        <f>IF(F891&lt;&gt;"",F891,"")</f>
        <v/>
      </c>
      <c r="AF891" s="388" t="str">
        <f>IF(AE891&lt;&gt;"",(SUMIFS($X891:$X892,$M891:$M892,F891,AA891:AA892,"CUMPLE")),"")</f>
        <v/>
      </c>
      <c r="AG891" s="388" t="str">
        <f>IF(AF891&lt;&gt;"",IF(G891&gt;0,(IF(AF891&gt;=($G891*$H880),"CUMPLE","NO CUMPLE")),""),"")</f>
        <v/>
      </c>
      <c r="AH891" s="393"/>
      <c r="AI891" s="973"/>
      <c r="AJ891" s="971"/>
    </row>
    <row r="892" spans="1:36" x14ac:dyDescent="0.25">
      <c r="A892" s="69">
        <v>43</v>
      </c>
      <c r="B892" s="394"/>
      <c r="C892" s="222"/>
      <c r="D892" s="395" t="s">
        <v>270</v>
      </c>
      <c r="E892" s="396">
        <f t="shared" ref="E892" si="1129">SUM(E880:E891)</f>
        <v>78548229960</v>
      </c>
      <c r="F892" s="394"/>
      <c r="G892" s="397">
        <f t="shared" ref="G892" si="1130">IF((SUM(G880:G891))&gt;1,"ERROR &gt; 100%",SUM(G880:G891))</f>
        <v>1</v>
      </c>
      <c r="H892" s="396">
        <f t="shared" ref="H892:I892" si="1131">SUM(H880:H891)</f>
        <v>78548229960</v>
      </c>
      <c r="I892" s="398">
        <f t="shared" si="1131"/>
        <v>86456.777197350428</v>
      </c>
      <c r="J892" s="399"/>
      <c r="K892" s="399"/>
      <c r="L892" s="399"/>
      <c r="M892" s="400"/>
      <c r="N892" s="400"/>
      <c r="O892" s="400"/>
      <c r="P892" s="400"/>
      <c r="Q892" s="400"/>
      <c r="R892" s="394">
        <f t="shared" ref="R892" si="1132">COUNTIF(R880:R891,"NO CUMPLE")</f>
        <v>0</v>
      </c>
      <c r="S892" s="400">
        <f t="shared" ref="S892:X892" si="1133">SUM(S880:S891)</f>
        <v>169</v>
      </c>
      <c r="T892" s="401"/>
      <c r="U892" s="396">
        <f t="shared" si="1133"/>
        <v>114111574657.14999</v>
      </c>
      <c r="V892" s="402">
        <f t="shared" si="1133"/>
        <v>143138.62993804031</v>
      </c>
      <c r="W892" s="403">
        <f t="shared" si="1133"/>
        <v>154224.32443518005</v>
      </c>
      <c r="X892" s="401">
        <f t="shared" si="1133"/>
        <v>140116808581.79639</v>
      </c>
      <c r="Y892" s="400"/>
      <c r="Z892" s="400"/>
      <c r="AA892" s="394"/>
      <c r="AB892" s="400"/>
      <c r="AC892" s="394"/>
      <c r="AD892" s="394">
        <f t="shared" ref="AD892" si="1134">COUNTIF(AD880:AD891,"NO CUMPLE")</f>
        <v>0</v>
      </c>
      <c r="AE892" s="394"/>
      <c r="AF892" s="394"/>
      <c r="AG892" s="394"/>
      <c r="AH892" s="400"/>
      <c r="AI892" s="400"/>
      <c r="AJ892" s="404"/>
    </row>
    <row r="893" spans="1:36" ht="33" x14ac:dyDescent="0.25">
      <c r="A893" s="962">
        <f>A905</f>
        <v>44</v>
      </c>
      <c r="B893" s="373">
        <v>1</v>
      </c>
      <c r="C893" s="220" t="str">
        <f>IF(Proponentes!H561="X",Proponentes!$B$561,"")</f>
        <v/>
      </c>
      <c r="D893" s="374" t="str">
        <f t="shared" si="1075"/>
        <v/>
      </c>
      <c r="E893" s="375" t="str">
        <f>IF(D893="","",$AO$3)</f>
        <v/>
      </c>
      <c r="F893" s="220" t="str">
        <f>IF(Proponentes!D561&gt;0,Proponentes!D561,"")</f>
        <v>JM SECURITY LTDA</v>
      </c>
      <c r="G893" s="376">
        <f>IF(Proponentes!F561&gt;0,Proponentes!F561,"")</f>
        <v>0.7</v>
      </c>
      <c r="H893" s="964">
        <f t="shared" ref="H893" si="1135">SUM(E893:E904)</f>
        <v>34758339270</v>
      </c>
      <c r="I893" s="966">
        <f>IF($F893&gt;0,(G905*H893)/$AR$13,"")</f>
        <v>38257.946685070099</v>
      </c>
      <c r="J893" s="423" t="s">
        <v>315</v>
      </c>
      <c r="K893" s="378">
        <v>1</v>
      </c>
      <c r="L893" s="167" t="s">
        <v>1319</v>
      </c>
      <c r="M893" s="379" t="s">
        <v>211</v>
      </c>
      <c r="N893" s="380" t="s">
        <v>317</v>
      </c>
      <c r="O893" s="381">
        <v>1</v>
      </c>
      <c r="P893" s="382">
        <v>42036</v>
      </c>
      <c r="Q893" s="382">
        <v>42855</v>
      </c>
      <c r="R893" s="383" t="str">
        <f t="shared" si="1077"/>
        <v>CUMPLE</v>
      </c>
      <c r="S893" s="379">
        <f t="shared" ref="S893:S899" si="1136">IF(P893&gt;0,ROUND(((YEAR(Q893)-YEAR($P893))*12)+(MONTH(Q893)-MONTH($P893))+((DAY(Q893)-DAY($P893)+1)/30),0),"")</f>
        <v>27</v>
      </c>
      <c r="T893" s="384">
        <v>9655358130</v>
      </c>
      <c r="U893" s="375">
        <f t="shared" ref="U893:U904" si="1137">IF(T893&gt;0,T893*O893,"")</f>
        <v>9655358130</v>
      </c>
      <c r="V893" s="385">
        <f t="shared" ref="V893:V899" si="1138">IFERROR(U893/VLOOKUP(YEAR(P893),$AQ$2:$AR$11,2,FALSE),"")</f>
        <v>14984.648296733141</v>
      </c>
      <c r="W893" s="386">
        <f t="shared" ref="W893:W904" si="1139">IF(R893="CUMPLE",IFERROR(U893/VLOOKUP(YEAR(Q893),$AQ$3:$AR$13,2,FALSE),""),"")</f>
        <v>13088.159999024016</v>
      </c>
      <c r="X893" s="375">
        <f t="shared" ref="X893:X904" si="1140">IFERROR(W893*$AR$13,"")</f>
        <v>11890933651.273293</v>
      </c>
      <c r="Y893" s="379" t="s">
        <v>318</v>
      </c>
      <c r="Z893" s="379" t="str">
        <f t="shared" ref="Z893:Z904" si="1141">IF(T893&gt;0,IF(X893&gt;=$Z$18,"CUMPLE","NO CUMPLE"),"")</f>
        <v>CUMPLE</v>
      </c>
      <c r="AA893" s="383" t="str">
        <f t="shared" ref="AA893:AA904" si="1142">IF(N893&gt;0,IF(N893="CUMPLE",IF(R893="CUMPLE",IF(Y893="INCLUIDA",IF(Z893="CUMPLE","CUMPLE","NO CUMPLE"),"NO CUMPLE"),"NO CUMPLE"),"NO CUMPLE"),"")</f>
        <v>CUMPLE</v>
      </c>
      <c r="AB893" s="379"/>
      <c r="AC893" s="966">
        <f>IF(F893&gt;0,SUMIFS(W893:W903,AA893:AA903,"CUMPLE"),"")</f>
        <v>49120.625463312048</v>
      </c>
      <c r="AD893" s="968" t="str">
        <f>IF($F893&gt;0,IF(AC893&lt;I893,"NO CUMPLE","CUMPLE"),"")</f>
        <v>CUMPLE</v>
      </c>
      <c r="AE893" s="383" t="str">
        <f t="shared" ref="AE893:AE899" si="1143">IF(F893&lt;&gt;"",F893,"")</f>
        <v>JM SECURITY LTDA</v>
      </c>
      <c r="AF893" s="388">
        <f>IF(AE893&lt;&gt;"",(SUMIFS($X893:$X903,$M893:$M903,F893,AA893:AA903,"CUMPLE")),"")</f>
        <v>32633675709.261276</v>
      </c>
      <c r="AG893" s="388" t="str">
        <f>IF(AF893&lt;&gt;"",IF(G893&gt;0,(IF(AF893&gt;=($G893*$H893),"CUMPLE","NO CUMPLE")),""),"")</f>
        <v>CUMPLE</v>
      </c>
      <c r="AH893" s="379"/>
      <c r="AI893" s="972" t="str">
        <f>IF(AC893&gt;I893,IF((COUNTIF(AG893:AG903,"NO CUMPLE"))&lt;1,"HABILITADO","RECHAZADO"),"")</f>
        <v>HABILITADO</v>
      </c>
      <c r="AJ893" s="970"/>
    </row>
    <row r="894" spans="1:36" ht="33" x14ac:dyDescent="0.25">
      <c r="A894" s="963"/>
      <c r="B894" s="373">
        <v>2</v>
      </c>
      <c r="C894" s="220" t="str">
        <f>IF(Proponentes!H562="X",Proponentes!$B$561,"")</f>
        <v/>
      </c>
      <c r="D894" s="374" t="str">
        <f t="shared" si="1075"/>
        <v/>
      </c>
      <c r="E894" s="375" t="str">
        <f>IF(D894="","",$AO$4)</f>
        <v/>
      </c>
      <c r="F894" s="220" t="str">
        <f>IF(Proponentes!D562&gt;0,Proponentes!D562,"")</f>
        <v>SEGURIDAD VIRTUAL LTDA</v>
      </c>
      <c r="G894" s="376">
        <f>IF(Proponentes!F562&gt;0,Proponentes!F562,"")</f>
        <v>7.0000000000000007E-2</v>
      </c>
      <c r="H894" s="965"/>
      <c r="I894" s="967"/>
      <c r="J894" s="424" t="s">
        <v>319</v>
      </c>
      <c r="K894" s="380">
        <v>2</v>
      </c>
      <c r="L894" s="167" t="s">
        <v>1320</v>
      </c>
      <c r="M894" s="379" t="s">
        <v>211</v>
      </c>
      <c r="N894" s="380" t="s">
        <v>317</v>
      </c>
      <c r="O894" s="381">
        <v>1</v>
      </c>
      <c r="P894" s="382">
        <v>42036</v>
      </c>
      <c r="Q894" s="382">
        <v>42855</v>
      </c>
      <c r="R894" s="383" t="str">
        <f t="shared" si="1077"/>
        <v>CUMPLE</v>
      </c>
      <c r="S894" s="379">
        <f t="shared" si="1136"/>
        <v>27</v>
      </c>
      <c r="T894" s="384">
        <v>10325640420</v>
      </c>
      <c r="U894" s="375">
        <f t="shared" si="1137"/>
        <v>10325640420</v>
      </c>
      <c r="V894" s="385">
        <f t="shared" si="1138"/>
        <v>16024.8939551486</v>
      </c>
      <c r="W894" s="386">
        <f t="shared" si="1139"/>
        <v>13996.750000338883</v>
      </c>
      <c r="X894" s="375">
        <f t="shared" si="1140"/>
        <v>12716411290.807884</v>
      </c>
      <c r="Y894" s="379" t="s">
        <v>318</v>
      </c>
      <c r="Z894" s="379" t="str">
        <f t="shared" si="1141"/>
        <v>CUMPLE</v>
      </c>
      <c r="AA894" s="383" t="str">
        <f t="shared" si="1142"/>
        <v>CUMPLE</v>
      </c>
      <c r="AB894" s="387"/>
      <c r="AC894" s="967"/>
      <c r="AD894" s="969"/>
      <c r="AE894" s="383" t="str">
        <f t="shared" si="1143"/>
        <v>SEGURIDAD VIRTUAL LTDA</v>
      </c>
      <c r="AF894" s="388">
        <f>IF(AE894&lt;&gt;"",(SUMIFS($X893:$X903,$M893:$M903,F894,AA893:AA903,"CUMPLE")),"")</f>
        <v>3041897123.1515608</v>
      </c>
      <c r="AG894" s="388" t="str">
        <f>IF(AF894&lt;&gt;"",IF(G894&gt;0,(IF(AF894&gt;=($G894*$H893),"CUMPLE","NO CUMPLE")),""),"")</f>
        <v>CUMPLE</v>
      </c>
      <c r="AH894" s="387"/>
      <c r="AI894" s="973"/>
      <c r="AJ894" s="971"/>
    </row>
    <row r="895" spans="1:36" ht="33" x14ac:dyDescent="0.25">
      <c r="A895" s="963"/>
      <c r="B895" s="373">
        <v>3</v>
      </c>
      <c r="C895" s="220" t="str">
        <f>IF(Proponentes!H563="X",Proponentes!$B$561,"")</f>
        <v/>
      </c>
      <c r="D895" s="374" t="str">
        <f t="shared" si="1075"/>
        <v/>
      </c>
      <c r="E895" s="375" t="str">
        <f>IF(D895="","",$AO$5)</f>
        <v/>
      </c>
      <c r="F895" s="220" t="str">
        <f>IF(Proponentes!D563&gt;0,Proponentes!D563,"")</f>
        <v>SEGURIDAD SHALOM LTDA</v>
      </c>
      <c r="G895" s="376">
        <f>IF(Proponentes!F563&gt;0,Proponentes!F563,"")</f>
        <v>0.23</v>
      </c>
      <c r="H895" s="965"/>
      <c r="I895" s="967"/>
      <c r="J895" s="424" t="s">
        <v>1321</v>
      </c>
      <c r="K895" s="380">
        <v>3</v>
      </c>
      <c r="L895" s="870" t="s">
        <v>1322</v>
      </c>
      <c r="M895" s="379" t="s">
        <v>211</v>
      </c>
      <c r="N895" s="380" t="s">
        <v>317</v>
      </c>
      <c r="O895" s="381">
        <v>1</v>
      </c>
      <c r="P895" s="382">
        <v>42217</v>
      </c>
      <c r="Q895" s="382">
        <v>43404</v>
      </c>
      <c r="R895" s="383" t="str">
        <f t="shared" si="1077"/>
        <v>CUMPLE</v>
      </c>
      <c r="S895" s="379">
        <f t="shared" si="1136"/>
        <v>39</v>
      </c>
      <c r="T895" s="384">
        <v>3689894620</v>
      </c>
      <c r="U895" s="375">
        <f t="shared" si="1137"/>
        <v>3689894620</v>
      </c>
      <c r="V895" s="385">
        <f t="shared" si="1138"/>
        <v>5726.5377822611936</v>
      </c>
      <c r="W895" s="386">
        <f t="shared" si="1139"/>
        <v>4723.1134782820172</v>
      </c>
      <c r="X895" s="375">
        <f t="shared" si="1140"/>
        <v>4291071395.9696479</v>
      </c>
      <c r="Y895" s="379" t="s">
        <v>318</v>
      </c>
      <c r="Z895" s="379" t="str">
        <f t="shared" si="1141"/>
        <v>CUMPLE</v>
      </c>
      <c r="AA895" s="383" t="str">
        <f t="shared" si="1142"/>
        <v>CUMPLE</v>
      </c>
      <c r="AB895" s="379"/>
      <c r="AC895" s="967"/>
      <c r="AD895" s="969"/>
      <c r="AE895" s="383" t="str">
        <f t="shared" si="1143"/>
        <v>SEGURIDAD SHALOM LTDA</v>
      </c>
      <c r="AF895" s="388">
        <f>IF(AE895&lt;&gt;"",(SUMIFS($X893:$X903,$M893:$M903,F895,AA893:AA903,"CUMPLE")),"")</f>
        <v>8951792537.2682076</v>
      </c>
      <c r="AG895" s="388" t="str">
        <f>IF(AF895&lt;&gt;"",IF(G895&gt;0,(IF(AF895&gt;=($G895*$H893),"CUMPLE","NO CUMPLE")),""),"")</f>
        <v>CUMPLE</v>
      </c>
      <c r="AH895" s="387"/>
      <c r="AI895" s="973"/>
      <c r="AJ895" s="971"/>
    </row>
    <row r="896" spans="1:36" ht="33" x14ac:dyDescent="0.25">
      <c r="A896" s="963"/>
      <c r="B896" s="373">
        <v>4</v>
      </c>
      <c r="C896" s="220" t="str">
        <f>IF(Proponentes!H564="X",Proponentes!$B$561,"")</f>
        <v/>
      </c>
      <c r="D896" s="374" t="str">
        <f t="shared" si="1075"/>
        <v/>
      </c>
      <c r="E896" s="375" t="str">
        <f>IF(D896="","",$AO$6)</f>
        <v/>
      </c>
      <c r="F896" s="220" t="str">
        <f>IF(Proponentes!D564&gt;0,Proponentes!D564,"")</f>
        <v/>
      </c>
      <c r="G896" s="376" t="str">
        <f>IF(Proponentes!F564&gt;0,Proponentes!F564,"")</f>
        <v/>
      </c>
      <c r="H896" s="965"/>
      <c r="I896" s="967"/>
      <c r="J896" s="424" t="s">
        <v>1323</v>
      </c>
      <c r="K896" s="378">
        <v>4</v>
      </c>
      <c r="L896" s="870" t="s">
        <v>1324</v>
      </c>
      <c r="M896" s="379" t="s">
        <v>211</v>
      </c>
      <c r="N896" s="380" t="s">
        <v>317</v>
      </c>
      <c r="O896" s="381">
        <v>0.35</v>
      </c>
      <c r="P896" s="339">
        <v>43042</v>
      </c>
      <c r="Q896" s="382">
        <v>43302</v>
      </c>
      <c r="R896" s="383" t="str">
        <f t="shared" si="1077"/>
        <v>CUMPLE</v>
      </c>
      <c r="S896" s="379">
        <f t="shared" si="1136"/>
        <v>9</v>
      </c>
      <c r="T896" s="384">
        <v>9177004453</v>
      </c>
      <c r="U896" s="375">
        <f t="shared" si="1137"/>
        <v>3211951558.5499997</v>
      </c>
      <c r="V896" s="385">
        <f t="shared" si="1138"/>
        <v>4353.9074720387352</v>
      </c>
      <c r="W896" s="386">
        <f t="shared" si="1139"/>
        <v>4111.3400950665728</v>
      </c>
      <c r="X896" s="375">
        <f t="shared" si="1140"/>
        <v>3735259371.210453</v>
      </c>
      <c r="Y896" s="379" t="s">
        <v>318</v>
      </c>
      <c r="Z896" s="379" t="str">
        <f t="shared" si="1141"/>
        <v>CUMPLE</v>
      </c>
      <c r="AA896" s="383" t="str">
        <f t="shared" si="1142"/>
        <v>CUMPLE</v>
      </c>
      <c r="AB896" s="387"/>
      <c r="AC896" s="967"/>
      <c r="AD896" s="969"/>
      <c r="AE896" s="383" t="str">
        <f t="shared" si="1143"/>
        <v/>
      </c>
      <c r="AF896" s="388" t="str">
        <f>IF(AE896&lt;&gt;"",(SUMIFS($X893:$X903,$M893:$M903,F896,AA893:AA903,"CUMPLE")),"")</f>
        <v/>
      </c>
      <c r="AG896" s="388" t="str">
        <f>IF(AF896&lt;&gt;"",IF(G896&gt;0,(IF(AF896&gt;=($G896*$H893),"CUMPLE","NO CUMPLE")),""),"")</f>
        <v/>
      </c>
      <c r="AH896" s="387"/>
      <c r="AI896" s="973"/>
      <c r="AJ896" s="971"/>
    </row>
    <row r="897" spans="1:36" ht="33" x14ac:dyDescent="0.25">
      <c r="A897" s="963"/>
      <c r="B897" s="373">
        <v>5</v>
      </c>
      <c r="C897" s="220" t="str">
        <f>IF(Proponentes!H565="X",Proponentes!$B$561,"")</f>
        <v/>
      </c>
      <c r="D897" s="374" t="str">
        <f t="shared" si="1075"/>
        <v/>
      </c>
      <c r="E897" s="375" t="str">
        <f>IF(D897="","",$AO$7)</f>
        <v/>
      </c>
      <c r="F897" s="220" t="str">
        <f>IF(Proponentes!D565&gt;0,Proponentes!D565,"")</f>
        <v/>
      </c>
      <c r="G897" s="376" t="str">
        <f>IF(Proponentes!F565&gt;0,Proponentes!F565,"")</f>
        <v/>
      </c>
      <c r="H897" s="965"/>
      <c r="I897" s="967"/>
      <c r="J897" s="424" t="s">
        <v>433</v>
      </c>
      <c r="K897" s="380">
        <v>5</v>
      </c>
      <c r="L897" s="870" t="s">
        <v>1325</v>
      </c>
      <c r="M897" s="379" t="s">
        <v>213</v>
      </c>
      <c r="N897" s="380" t="s">
        <v>317</v>
      </c>
      <c r="O897" s="381">
        <v>1</v>
      </c>
      <c r="P897" s="382">
        <v>42572</v>
      </c>
      <c r="Q897" s="382">
        <v>42825</v>
      </c>
      <c r="R897" s="383" t="str">
        <f t="shared" si="1077"/>
        <v>CUMPLE</v>
      </c>
      <c r="S897" s="379">
        <f t="shared" si="1136"/>
        <v>8</v>
      </c>
      <c r="T897" s="384">
        <v>2470000000</v>
      </c>
      <c r="U897" s="375">
        <f t="shared" si="1137"/>
        <v>2470000000</v>
      </c>
      <c r="V897" s="385">
        <f t="shared" si="1138"/>
        <v>3582.5398321862922</v>
      </c>
      <c r="W897" s="386">
        <f t="shared" si="1139"/>
        <v>3348.1673866808005</v>
      </c>
      <c r="X897" s="375">
        <f t="shared" si="1140"/>
        <v>3041897123.1515608</v>
      </c>
      <c r="Y897" s="379" t="s">
        <v>318</v>
      </c>
      <c r="Z897" s="379" t="str">
        <f t="shared" si="1141"/>
        <v>CUMPLE</v>
      </c>
      <c r="AA897" s="383" t="str">
        <f t="shared" si="1142"/>
        <v>CUMPLE</v>
      </c>
      <c r="AB897" s="387"/>
      <c r="AC897" s="967"/>
      <c r="AD897" s="969"/>
      <c r="AE897" s="383" t="str">
        <f t="shared" si="1143"/>
        <v/>
      </c>
      <c r="AF897" s="388" t="str">
        <f>IF(AE897&lt;&gt;"",(SUMIFS($X897:$X905,$M897:$M905,F897,AA897:AA905,"CUMPLE")),"")</f>
        <v/>
      </c>
      <c r="AG897" s="388" t="str">
        <f>IF(AF897&lt;&gt;"",IF(G897&gt;0,(IF(AF897&gt;=($G897*$H893),"CUMPLE","NO CUMPLE")),""),"")</f>
        <v/>
      </c>
      <c r="AH897" s="387"/>
      <c r="AI897" s="973"/>
      <c r="AJ897" s="971"/>
    </row>
    <row r="898" spans="1:36" ht="66" x14ac:dyDescent="0.25">
      <c r="A898" s="963"/>
      <c r="B898" s="373">
        <v>6</v>
      </c>
      <c r="C898" s="220" t="str">
        <f>IF(Proponentes!H566="X",Proponentes!$B$561,"")</f>
        <v>UNIÓN TEMPORAL
SEGURIDAD JVS 2021</v>
      </c>
      <c r="D898" s="374" t="str">
        <f t="shared" si="1075"/>
        <v>UNIÓN TEMPORAL
SEGURIDAD JVS 2021</v>
      </c>
      <c r="E898" s="375">
        <f>IF(D898="","",$AO$8)</f>
        <v>26104086008</v>
      </c>
      <c r="F898" s="220" t="str">
        <f>IF(Proponentes!D566&gt;0,Proponentes!D566,"")</f>
        <v/>
      </c>
      <c r="G898" s="376" t="str">
        <f>IF(Proponentes!F566&gt;0,Proponentes!F566,"")</f>
        <v/>
      </c>
      <c r="H898" s="965"/>
      <c r="I898" s="967"/>
      <c r="J898" s="424" t="s">
        <v>1326</v>
      </c>
      <c r="K898" s="380">
        <v>6</v>
      </c>
      <c r="L898" s="870" t="s">
        <v>1327</v>
      </c>
      <c r="M898" s="379" t="s">
        <v>215</v>
      </c>
      <c r="N898" s="380" t="s">
        <v>317</v>
      </c>
      <c r="O898" s="381">
        <v>0.8</v>
      </c>
      <c r="P898" s="382">
        <v>42103</v>
      </c>
      <c r="Q898" s="382">
        <v>42513</v>
      </c>
      <c r="R898" s="383" t="str">
        <f t="shared" si="1077"/>
        <v>CUMPLE</v>
      </c>
      <c r="S898" s="379">
        <f t="shared" si="1136"/>
        <v>14</v>
      </c>
      <c r="T898" s="384">
        <v>8491581589</v>
      </c>
      <c r="U898" s="375">
        <f t="shared" si="1137"/>
        <v>6793265271.2000008</v>
      </c>
      <c r="V898" s="385">
        <f t="shared" si="1138"/>
        <v>10542.818764956935</v>
      </c>
      <c r="W898" s="386">
        <f t="shared" si="1139"/>
        <v>9853.0945039197632</v>
      </c>
      <c r="X898" s="375">
        <f t="shared" si="1140"/>
        <v>8951792537.2682076</v>
      </c>
      <c r="Y898" s="379" t="s">
        <v>318</v>
      </c>
      <c r="Z898" s="379" t="str">
        <f t="shared" si="1141"/>
        <v>CUMPLE</v>
      </c>
      <c r="AA898" s="383" t="str">
        <f t="shared" si="1142"/>
        <v>CUMPLE</v>
      </c>
      <c r="AB898" s="387"/>
      <c r="AC898" s="967"/>
      <c r="AD898" s="969"/>
      <c r="AE898" s="383" t="str">
        <f t="shared" si="1143"/>
        <v/>
      </c>
      <c r="AF898" s="388" t="str">
        <f>IF(AE898&lt;&gt;"",(SUMIFS($X898:$X905,$M898:$M905,F898,AA898:AA905,"CUMPLE")),"")</f>
        <v/>
      </c>
      <c r="AG898" s="388" t="str">
        <f>IF(AF898&lt;&gt;"",IF(G898&gt;0,(IF(AF898&gt;=($G898*$H893),"CUMPLE","NO CUMPLE")),""),"")</f>
        <v/>
      </c>
      <c r="AH898" s="387"/>
      <c r="AI898" s="973"/>
      <c r="AJ898" s="971"/>
    </row>
    <row r="899" spans="1:36" x14ac:dyDescent="0.25">
      <c r="A899" s="963"/>
      <c r="B899" s="373">
        <v>7</v>
      </c>
      <c r="C899" s="220" t="str">
        <f>IF(Proponentes!H567="X",Proponentes!$B$561,"")</f>
        <v/>
      </c>
      <c r="D899" s="374" t="str">
        <f t="shared" si="1075"/>
        <v/>
      </c>
      <c r="E899" s="375" t="str">
        <f>IF(D899="","",$AO$9)</f>
        <v/>
      </c>
      <c r="F899" s="220" t="str">
        <f>IF(Proponentes!D567&gt;0,Proponentes!D567,"")</f>
        <v/>
      </c>
      <c r="G899" s="376" t="str">
        <f>IF(Proponentes!F567&gt;0,Proponentes!F567,"")</f>
        <v/>
      </c>
      <c r="H899" s="965"/>
      <c r="I899" s="967"/>
      <c r="J899" s="389"/>
      <c r="K899" s="378"/>
      <c r="L899" s="380"/>
      <c r="M899" s="379"/>
      <c r="N899" s="380"/>
      <c r="O899" s="381"/>
      <c r="P899" s="382"/>
      <c r="Q899" s="382"/>
      <c r="R899" s="383" t="str">
        <f t="shared" si="1077"/>
        <v/>
      </c>
      <c r="S899" s="379" t="str">
        <f t="shared" si="1136"/>
        <v/>
      </c>
      <c r="T899" s="391"/>
      <c r="U899" s="375" t="str">
        <f t="shared" si="1137"/>
        <v/>
      </c>
      <c r="V899" s="385" t="str">
        <f t="shared" si="1138"/>
        <v/>
      </c>
      <c r="W899" s="386" t="str">
        <f t="shared" si="1139"/>
        <v/>
      </c>
      <c r="X899" s="375" t="str">
        <f t="shared" si="1140"/>
        <v/>
      </c>
      <c r="Y899" s="379"/>
      <c r="Z899" s="379" t="str">
        <f t="shared" si="1141"/>
        <v/>
      </c>
      <c r="AA899" s="383" t="str">
        <f t="shared" si="1142"/>
        <v/>
      </c>
      <c r="AB899" s="387"/>
      <c r="AC899" s="967"/>
      <c r="AD899" s="969"/>
      <c r="AE899" s="383" t="str">
        <f t="shared" si="1143"/>
        <v/>
      </c>
      <c r="AF899" s="388" t="str">
        <f>IF(AE899&lt;&gt;"",(SUMIFS($X899:$X905,$M899:$M905,F899,AA899:AA905,"CUMPLE")),"")</f>
        <v/>
      </c>
      <c r="AG899" s="388" t="str">
        <f>IF(AF899&lt;&gt;"",IF(G899&gt;0,(IF(AF899&gt;=($G899*$H893),"CUMPLE","NO CUMPLE")),""),"")</f>
        <v/>
      </c>
      <c r="AH899" s="387"/>
      <c r="AI899" s="973"/>
      <c r="AJ899" s="971"/>
    </row>
    <row r="900" spans="1:36" x14ac:dyDescent="0.25">
      <c r="A900" s="963"/>
      <c r="B900" s="373">
        <v>8</v>
      </c>
      <c r="C900" s="220" t="str">
        <f>IF(Proponentes!H568="X",Proponentes!$B$561,"")</f>
        <v/>
      </c>
      <c r="D900" s="374" t="str">
        <f t="shared" si="1075"/>
        <v/>
      </c>
      <c r="E900" s="375" t="str">
        <f>IF(D900="","",$AO$10)</f>
        <v/>
      </c>
      <c r="F900" s="220"/>
      <c r="G900" s="376"/>
      <c r="H900" s="965"/>
      <c r="I900" s="967"/>
      <c r="J900" s="389"/>
      <c r="K900" s="380"/>
      <c r="L900" s="380"/>
      <c r="M900" s="379"/>
      <c r="N900" s="380"/>
      <c r="O900" s="381"/>
      <c r="P900" s="382"/>
      <c r="Q900" s="382"/>
      <c r="R900" s="383" t="str">
        <f t="shared" si="1077"/>
        <v/>
      </c>
      <c r="S900" s="379"/>
      <c r="T900" s="391"/>
      <c r="U900" s="375" t="str">
        <f t="shared" si="1137"/>
        <v/>
      </c>
      <c r="V900" s="385"/>
      <c r="W900" s="386" t="str">
        <f t="shared" si="1139"/>
        <v/>
      </c>
      <c r="X900" s="375" t="str">
        <f t="shared" si="1140"/>
        <v/>
      </c>
      <c r="Y900" s="379"/>
      <c r="Z900" s="379" t="str">
        <f t="shared" si="1141"/>
        <v/>
      </c>
      <c r="AA900" s="383" t="str">
        <f t="shared" si="1142"/>
        <v/>
      </c>
      <c r="AB900" s="387"/>
      <c r="AC900" s="967"/>
      <c r="AD900" s="969"/>
      <c r="AE900" s="383"/>
      <c r="AF900" s="388"/>
      <c r="AG900" s="388" t="str">
        <f>IF(AF900&lt;&gt;"",IF(G900&gt;0,(IF(AF900&gt;=($G900*$H893),"CUMPLE","NO CUMPLE")),""),"")</f>
        <v/>
      </c>
      <c r="AH900" s="387"/>
      <c r="AI900" s="973"/>
      <c r="AJ900" s="971"/>
    </row>
    <row r="901" spans="1:36" x14ac:dyDescent="0.25">
      <c r="A901" s="963"/>
      <c r="B901" s="373">
        <v>9</v>
      </c>
      <c r="C901" s="220" t="str">
        <f>IF(Proponentes!H569="X",Proponentes!$B$561,"")</f>
        <v/>
      </c>
      <c r="D901" s="374" t="str">
        <f t="shared" si="1075"/>
        <v/>
      </c>
      <c r="E901" s="375" t="str">
        <f>IF(D901="","",$AO$11)</f>
        <v/>
      </c>
      <c r="F901" s="220"/>
      <c r="G901" s="376"/>
      <c r="H901" s="965"/>
      <c r="I901" s="967"/>
      <c r="J901" s="389"/>
      <c r="K901" s="380"/>
      <c r="L901" s="380"/>
      <c r="M901" s="379"/>
      <c r="N901" s="380"/>
      <c r="O901" s="381"/>
      <c r="P901" s="382"/>
      <c r="Q901" s="382"/>
      <c r="R901" s="383" t="str">
        <f t="shared" si="1077"/>
        <v/>
      </c>
      <c r="S901" s="383"/>
      <c r="T901" s="391"/>
      <c r="U901" s="375" t="str">
        <f t="shared" si="1137"/>
        <v/>
      </c>
      <c r="V901" s="392"/>
      <c r="W901" s="386" t="str">
        <f t="shared" si="1139"/>
        <v/>
      </c>
      <c r="X901" s="375" t="str">
        <f t="shared" si="1140"/>
        <v/>
      </c>
      <c r="Y901" s="379"/>
      <c r="Z901" s="379" t="str">
        <f t="shared" si="1141"/>
        <v/>
      </c>
      <c r="AA901" s="383" t="str">
        <f t="shared" si="1142"/>
        <v/>
      </c>
      <c r="AB901" s="387"/>
      <c r="AC901" s="967"/>
      <c r="AD901" s="969"/>
      <c r="AE901" s="383"/>
      <c r="AF901" s="388"/>
      <c r="AG901" s="388" t="str">
        <f>IF(AF901&lt;&gt;"",IF(G901&gt;0,(IF(AF901&gt;=($G901*$H893),"CUMPLE","NO CUMPLE")),""),"")</f>
        <v/>
      </c>
      <c r="AH901" s="393"/>
      <c r="AI901" s="973"/>
      <c r="AJ901" s="971"/>
    </row>
    <row r="902" spans="1:36" x14ac:dyDescent="0.25">
      <c r="A902" s="963"/>
      <c r="B902" s="373">
        <v>10</v>
      </c>
      <c r="C902" s="220" t="str">
        <f>IF(Proponentes!H570="X",Proponentes!$B$561,"")</f>
        <v/>
      </c>
      <c r="D902" s="374" t="str">
        <f t="shared" si="1075"/>
        <v/>
      </c>
      <c r="E902" s="375" t="str">
        <f>IF(D902="","",$AO$12)</f>
        <v/>
      </c>
      <c r="F902" s="220"/>
      <c r="G902" s="376"/>
      <c r="H902" s="965"/>
      <c r="I902" s="967"/>
      <c r="J902" s="389"/>
      <c r="K902" s="378"/>
      <c r="L902" s="380"/>
      <c r="M902" s="379"/>
      <c r="N902" s="380"/>
      <c r="O902" s="381"/>
      <c r="P902" s="382"/>
      <c r="Q902" s="382"/>
      <c r="R902" s="383" t="str">
        <f t="shared" si="1077"/>
        <v/>
      </c>
      <c r="S902" s="383"/>
      <c r="T902" s="391"/>
      <c r="U902" s="375" t="str">
        <f t="shared" si="1137"/>
        <v/>
      </c>
      <c r="V902" s="392"/>
      <c r="W902" s="386" t="str">
        <f t="shared" si="1139"/>
        <v/>
      </c>
      <c r="X902" s="375" t="str">
        <f t="shared" si="1140"/>
        <v/>
      </c>
      <c r="Y902" s="379"/>
      <c r="Z902" s="379" t="str">
        <f t="shared" si="1141"/>
        <v/>
      </c>
      <c r="AA902" s="383" t="str">
        <f t="shared" si="1142"/>
        <v/>
      </c>
      <c r="AB902" s="387"/>
      <c r="AC902" s="967"/>
      <c r="AD902" s="969"/>
      <c r="AE902" s="383"/>
      <c r="AF902" s="388"/>
      <c r="AG902" s="388" t="str">
        <f>IF(AF902&lt;&gt;"",IF(G902&gt;0,(IF(AF902&gt;=($G902*$H893),"CUMPLE","NO CUMPLE")),""),"")</f>
        <v/>
      </c>
      <c r="AH902" s="393"/>
      <c r="AI902" s="973"/>
      <c r="AJ902" s="971"/>
    </row>
    <row r="903" spans="1:36" x14ac:dyDescent="0.25">
      <c r="A903" s="963"/>
      <c r="B903" s="373">
        <v>11</v>
      </c>
      <c r="C903" s="220" t="str">
        <f>IF(Proponentes!H571="X",Proponentes!$B$561,"")</f>
        <v/>
      </c>
      <c r="D903" s="374" t="str">
        <f t="shared" si="1075"/>
        <v/>
      </c>
      <c r="E903" s="375" t="str">
        <f>IF(D903="","",$AO$13)</f>
        <v/>
      </c>
      <c r="F903" s="220" t="str">
        <f>IF(Proponentes!D571&gt;0,Proponentes!D571,"")</f>
        <v/>
      </c>
      <c r="G903" s="376" t="str">
        <f>IF(Proponentes!F571&gt;0,Proponentes!F571,"")</f>
        <v/>
      </c>
      <c r="H903" s="965"/>
      <c r="I903" s="967"/>
      <c r="J903" s="389"/>
      <c r="K903" s="380"/>
      <c r="L903" s="380"/>
      <c r="M903" s="379"/>
      <c r="N903" s="380"/>
      <c r="O903" s="381"/>
      <c r="P903" s="382"/>
      <c r="Q903" s="382"/>
      <c r="R903" s="383" t="str">
        <f t="shared" si="1077"/>
        <v/>
      </c>
      <c r="S903" s="383" t="str">
        <f t="shared" ref="S903:S904" si="1144">IF(P903&gt;0,ROUND(((YEAR(Q903)-YEAR($P903))*12)+(MONTH(Q903)-MONTH($P903))+((DAY(Q903)-DAY($P903)+1)/30),0),"")</f>
        <v/>
      </c>
      <c r="T903" s="391"/>
      <c r="U903" s="375" t="str">
        <f t="shared" si="1137"/>
        <v/>
      </c>
      <c r="V903" s="392" t="str">
        <f>IFERROR(U903/VLOOKUP(YEAR(P903),$AQ$2:$AR$11,2,FALSE),"")</f>
        <v/>
      </c>
      <c r="W903" s="386" t="str">
        <f t="shared" si="1139"/>
        <v/>
      </c>
      <c r="X903" s="375" t="str">
        <f t="shared" si="1140"/>
        <v/>
      </c>
      <c r="Y903" s="379"/>
      <c r="Z903" s="379" t="str">
        <f t="shared" si="1141"/>
        <v/>
      </c>
      <c r="AA903" s="383" t="str">
        <f t="shared" si="1142"/>
        <v/>
      </c>
      <c r="AB903" s="387"/>
      <c r="AC903" s="967"/>
      <c r="AD903" s="969"/>
      <c r="AE903" s="383" t="str">
        <f>IF(F903&lt;&gt;"",F903,"")</f>
        <v/>
      </c>
      <c r="AF903" s="388" t="str">
        <f>IF(AE903&lt;&gt;"",(SUMIFS($X903:$X905,$M903:$M905,F903,AA903:AA905,"CUMPLE")),"")</f>
        <v/>
      </c>
      <c r="AG903" s="388" t="str">
        <f>IF(AF903&lt;&gt;"",IF(G903&gt;0,(IF(AF903&gt;=($G903*$H893),"CUMPLE","NO CUMPLE")),""),"")</f>
        <v/>
      </c>
      <c r="AH903" s="393"/>
      <c r="AI903" s="973"/>
      <c r="AJ903" s="971"/>
    </row>
    <row r="904" spans="1:36" ht="66" x14ac:dyDescent="0.25">
      <c r="A904" s="963"/>
      <c r="B904" s="373">
        <v>12</v>
      </c>
      <c r="C904" s="220" t="str">
        <f>IF(Proponentes!H572="X",Proponentes!$B$561,"")</f>
        <v>UNIÓN TEMPORAL
SEGURIDAD JVS 2021</v>
      </c>
      <c r="D904" s="374" t="str">
        <f t="shared" si="1075"/>
        <v>UNIÓN TEMPORAL
SEGURIDAD JVS 2021</v>
      </c>
      <c r="E904" s="375">
        <f>IF(D904="","",$AO$14)</f>
        <v>8654253262</v>
      </c>
      <c r="F904" s="220" t="str">
        <f>IF(Proponentes!D572&gt;0,Proponentes!D572,"")</f>
        <v/>
      </c>
      <c r="G904" s="376" t="str">
        <f>IF(Proponentes!F572&gt;0,Proponentes!F572,"")</f>
        <v/>
      </c>
      <c r="H904" s="965"/>
      <c r="I904" s="967"/>
      <c r="J904" s="389"/>
      <c r="K904" s="380"/>
      <c r="L904" s="380"/>
      <c r="M904" s="379"/>
      <c r="N904" s="380"/>
      <c r="O904" s="381"/>
      <c r="P904" s="382"/>
      <c r="Q904" s="382"/>
      <c r="R904" s="383" t="str">
        <f t="shared" si="1077"/>
        <v/>
      </c>
      <c r="S904" s="383" t="str">
        <f t="shared" si="1144"/>
        <v/>
      </c>
      <c r="T904" s="391"/>
      <c r="U904" s="375" t="str">
        <f t="shared" si="1137"/>
        <v/>
      </c>
      <c r="V904" s="392" t="str">
        <f>IFERROR(U904/VLOOKUP(YEAR(P904),$AQ$2:$AR$11,2,FALSE),"")</f>
        <v/>
      </c>
      <c r="W904" s="386" t="str">
        <f t="shared" si="1139"/>
        <v/>
      </c>
      <c r="X904" s="375" t="str">
        <f t="shared" si="1140"/>
        <v/>
      </c>
      <c r="Y904" s="379"/>
      <c r="Z904" s="379" t="str">
        <f t="shared" si="1141"/>
        <v/>
      </c>
      <c r="AA904" s="383" t="str">
        <f t="shared" si="1142"/>
        <v/>
      </c>
      <c r="AB904" s="387"/>
      <c r="AC904" s="967"/>
      <c r="AD904" s="969"/>
      <c r="AE904" s="383" t="str">
        <f>IF(F904&lt;&gt;"",F904,"")</f>
        <v/>
      </c>
      <c r="AF904" s="388" t="str">
        <f>IF(AE904&lt;&gt;"",(SUMIFS($X904:$X905,$M904:$M905,F904,AA904:AA905,"CUMPLE")),"")</f>
        <v/>
      </c>
      <c r="AG904" s="388" t="str">
        <f>IF(AF904&lt;&gt;"",IF(G904&gt;0,(IF(AF904&gt;=($G904*$H893),"CUMPLE","NO CUMPLE")),""),"")</f>
        <v/>
      </c>
      <c r="AH904" s="393"/>
      <c r="AI904" s="973"/>
      <c r="AJ904" s="971"/>
    </row>
    <row r="905" spans="1:36" x14ac:dyDescent="0.25">
      <c r="A905" s="69">
        <v>44</v>
      </c>
      <c r="B905" s="394"/>
      <c r="C905" s="222"/>
      <c r="D905" s="395" t="s">
        <v>270</v>
      </c>
      <c r="E905" s="396">
        <f t="shared" ref="E905" si="1145">SUM(E893:E904)</f>
        <v>34758339270</v>
      </c>
      <c r="F905" s="394"/>
      <c r="G905" s="397">
        <f t="shared" ref="G905" si="1146">IF((SUM(G893:G904))&gt;1,"ERROR &gt; 100%",SUM(G893:G904))</f>
        <v>1</v>
      </c>
      <c r="H905" s="396">
        <f t="shared" ref="H905:I905" si="1147">SUM(H893:H904)</f>
        <v>34758339270</v>
      </c>
      <c r="I905" s="398">
        <f t="shared" si="1147"/>
        <v>38257.946685070099</v>
      </c>
      <c r="J905" s="399"/>
      <c r="K905" s="399"/>
      <c r="L905" s="399"/>
      <c r="M905" s="400"/>
      <c r="N905" s="400"/>
      <c r="O905" s="400"/>
      <c r="P905" s="400"/>
      <c r="Q905" s="400"/>
      <c r="R905" s="394">
        <f t="shared" ref="R905" si="1148">COUNTIF(R893:R904,"NO CUMPLE")</f>
        <v>0</v>
      </c>
      <c r="S905" s="400">
        <f t="shared" ref="S905:X905" si="1149">SUM(S893:S904)</f>
        <v>124</v>
      </c>
      <c r="T905" s="401"/>
      <c r="U905" s="396">
        <f t="shared" si="1149"/>
        <v>36146109999.75</v>
      </c>
      <c r="V905" s="402">
        <f t="shared" si="1149"/>
        <v>55215.346103324897</v>
      </c>
      <c r="W905" s="403">
        <f t="shared" si="1149"/>
        <v>49120.625463312048</v>
      </c>
      <c r="X905" s="401">
        <f t="shared" si="1149"/>
        <v>44627365369.681046</v>
      </c>
      <c r="Y905" s="400"/>
      <c r="Z905" s="400"/>
      <c r="AA905" s="394"/>
      <c r="AB905" s="400"/>
      <c r="AC905" s="394"/>
      <c r="AD905" s="394">
        <f t="shared" ref="AD905" si="1150">COUNTIF(AD893:AD904,"NO CUMPLE")</f>
        <v>0</v>
      </c>
      <c r="AE905" s="394"/>
      <c r="AF905" s="394"/>
      <c r="AG905" s="394"/>
      <c r="AH905" s="400"/>
      <c r="AI905" s="400"/>
      <c r="AJ905" s="404"/>
    </row>
    <row r="906" spans="1:36" ht="99" x14ac:dyDescent="0.25">
      <c r="A906" s="962">
        <f>A922</f>
        <v>45</v>
      </c>
      <c r="B906" s="373">
        <v>1</v>
      </c>
      <c r="C906" s="220" t="str">
        <f>IF(Proponentes!H574="X",Proponentes!$B$574,"")</f>
        <v xml:space="preserve">UNIÓN TEMPORAL 
SE TO SE EDUCACIÓN 1600 </v>
      </c>
      <c r="D906" s="374" t="str">
        <f t="shared" si="1075"/>
        <v xml:space="preserve">UNIÓN TEMPORAL 
SE TO SE EDUCACIÓN 1600 </v>
      </c>
      <c r="E906" s="375">
        <f>IF(D906="","",$AO$3)</f>
        <v>20036397801</v>
      </c>
      <c r="F906" s="220" t="str">
        <f>IF(Proponentes!D574&gt;0,Proponentes!D574,"")</f>
        <v>SEGURIDAD Y VIGILANCIA INDUSTRIAL COMERCIAL Y BANCARIA - SEVIN LTDA</v>
      </c>
      <c r="G906" s="417">
        <f>IF(Proponentes!F574&gt;0,Proponentes!F574,"")</f>
        <v>0.26</v>
      </c>
      <c r="H906" s="964">
        <f t="shared" ref="H906" si="1151">SUM(E906:E921)</f>
        <v>230272785552</v>
      </c>
      <c r="I906" s="966">
        <f>IF($F906&gt;0,(G922*H906)/$AR$13,"")</f>
        <v>253457.5626366224</v>
      </c>
      <c r="J906" s="377" t="s">
        <v>315</v>
      </c>
      <c r="K906" s="378">
        <v>1</v>
      </c>
      <c r="L906" s="378" t="s">
        <v>1328</v>
      </c>
      <c r="M906" s="379" t="s">
        <v>218</v>
      </c>
      <c r="N906" s="380" t="s">
        <v>317</v>
      </c>
      <c r="O906" s="381">
        <v>1</v>
      </c>
      <c r="P906" s="382">
        <v>40996</v>
      </c>
      <c r="Q906" s="382">
        <v>43186</v>
      </c>
      <c r="R906" s="383" t="str">
        <f t="shared" ref="R906:R921" si="1152">IF(Q906&lt;&gt;"",IF(P906&gt;0,IF(P906&gt;=$P$18,IF(Q906&lt;=$Q$18,"CUMPLE","NO CUMPLE"),"NO CUMPLE"),""),"")</f>
        <v>CUMPLE</v>
      </c>
      <c r="S906" s="379">
        <f t="shared" ref="S906:S912" si="1153">IF(P906&gt;0,ROUND(((YEAR(Q906)-YEAR($P906))*12)+(MONTH(Q906)-MONTH($P906))+((DAY(Q906)-DAY($P906)+1)/30),0),"")</f>
        <v>72</v>
      </c>
      <c r="T906" s="384">
        <v>25659570303</v>
      </c>
      <c r="U906" s="375">
        <f t="shared" ref="U906:U921" si="1154">IF(T906&gt;0,T906*O906,"")</f>
        <v>25659570303</v>
      </c>
      <c r="V906" s="385">
        <f t="shared" ref="V906:V912" si="1155">IFERROR(U906/VLOOKUP(YEAR(P906),$AQ$2:$AR$11,2,FALSE),"")</f>
        <v>45278.931185812602</v>
      </c>
      <c r="W906" s="386">
        <f t="shared" ref="W906:W921" si="1156">IF(R906="CUMPLE",IFERROR(U906/VLOOKUP(YEAR(Q906),$AQ$3:$AR$13,2,FALSE),""),"")</f>
        <v>32844.586316403882</v>
      </c>
      <c r="X906" s="375">
        <f t="shared" ref="X906:X921" si="1157">IFERROR(W906*$AR$13,"")</f>
        <v>29840160627.697155</v>
      </c>
      <c r="Y906" s="379" t="s">
        <v>318</v>
      </c>
      <c r="Z906" s="379" t="str">
        <f t="shared" ref="Z906:Z921" si="1158">IF(T906&gt;0,IF(X906&gt;=$Z$18,"CUMPLE","NO CUMPLE"),"")</f>
        <v>CUMPLE</v>
      </c>
      <c r="AA906" s="383" t="str">
        <f t="shared" ref="AA906:AA921" si="1159">IF(N906&gt;0,IF(N906="CUMPLE",IF(R906="CUMPLE",IF(Y906="INCLUIDA",IF(Z906="CUMPLE","CUMPLE","NO CUMPLE"),"NO CUMPLE"),"NO CUMPLE"),"NO CUMPLE"),"")</f>
        <v>CUMPLE</v>
      </c>
      <c r="AB906" s="387"/>
      <c r="AC906" s="966">
        <f>IF(F906&gt;0,SUMIFS(W906:W921,AA906:AA921,"CUMPLE"),"")</f>
        <v>312371.41706896963</v>
      </c>
      <c r="AD906" s="968" t="str">
        <f>IF($F906&gt;0,IF(AC906&lt;I906,"NO CUMPLE","CUMPLE"),"")</f>
        <v>CUMPLE</v>
      </c>
      <c r="AE906" s="383" t="str">
        <f t="shared" ref="AE906:AE912" si="1160">IF(F906&lt;&gt;"",F906,"")</f>
        <v>SEGURIDAD Y VIGILANCIA INDUSTRIAL COMERCIAL Y BANCARIA - SEVIN LTDA</v>
      </c>
      <c r="AF906" s="388">
        <f>IF(AE906&lt;&gt;"",(SUMIFS($X906:$X921,$M906:$M921,F906,AA906:AA921,"CUMPLE")),"")</f>
        <v>66994752945.382301</v>
      </c>
      <c r="AG906" s="388" t="str">
        <f>IF(AF906&lt;&gt;"",IF(G906&gt;0,(IF(AF906&gt;=($G906*$H906),"CUMPLE","NO CUMPLE")),""),"")</f>
        <v>CUMPLE</v>
      </c>
      <c r="AH906" s="379"/>
      <c r="AI906" s="972" t="str">
        <f>IF(AC906&gt;I906,IF((COUNTIF(AG906:AG916,"NO CUMPLE"))&lt;1,"HABILITADO","RECHAZADO"),"")</f>
        <v>HABILITADO</v>
      </c>
      <c r="AJ906" s="970"/>
    </row>
    <row r="907" spans="1:36" ht="99" x14ac:dyDescent="0.25">
      <c r="A907" s="963"/>
      <c r="B907" s="373">
        <v>2</v>
      </c>
      <c r="C907" s="220" t="str">
        <f>IF(Proponentes!H575="X",Proponentes!$B$574,"")</f>
        <v xml:space="preserve">UNIÓN TEMPORAL 
SE TO SE EDUCACIÓN 1600 </v>
      </c>
      <c r="D907" s="374" t="str">
        <f t="shared" si="1075"/>
        <v xml:space="preserve">UNIÓN TEMPORAL 
SE TO SE EDUCACIÓN 1600 </v>
      </c>
      <c r="E907" s="375">
        <f>IF(D907="","",$AO$4)</f>
        <v>17613055238</v>
      </c>
      <c r="F907" s="220" t="str">
        <f>IF(Proponentes!D575&gt;0,Proponentes!D575,"")</f>
        <v>SEGURIDAD RECORD DE COLOMBIA LTDA SEGURCOL,</v>
      </c>
      <c r="G907" s="417">
        <f>IF(Proponentes!F575&gt;0,Proponentes!F575,"")</f>
        <v>0.7</v>
      </c>
      <c r="H907" s="965"/>
      <c r="I907" s="967"/>
      <c r="J907" s="389" t="s">
        <v>1329</v>
      </c>
      <c r="K907" s="380">
        <v>2</v>
      </c>
      <c r="L907" s="378" t="s">
        <v>1330</v>
      </c>
      <c r="M907" s="379" t="s">
        <v>218</v>
      </c>
      <c r="N907" s="380" t="s">
        <v>317</v>
      </c>
      <c r="O907" s="381">
        <v>1</v>
      </c>
      <c r="P907" s="382">
        <v>43050</v>
      </c>
      <c r="Q907" s="382">
        <v>43418</v>
      </c>
      <c r="R907" s="383" t="str">
        <f t="shared" si="1152"/>
        <v>CUMPLE</v>
      </c>
      <c r="S907" s="379">
        <f t="shared" si="1153"/>
        <v>12</v>
      </c>
      <c r="T907" s="384">
        <v>6264787700</v>
      </c>
      <c r="U907" s="375">
        <f t="shared" si="1154"/>
        <v>6264787700</v>
      </c>
      <c r="V907" s="385">
        <f t="shared" si="1155"/>
        <v>8492.1286889145831</v>
      </c>
      <c r="W907" s="386">
        <f t="shared" si="1156"/>
        <v>8019.0103706661957</v>
      </c>
      <c r="X907" s="375">
        <f t="shared" si="1157"/>
        <v>7285479416.0198765</v>
      </c>
      <c r="Y907" s="379" t="s">
        <v>318</v>
      </c>
      <c r="Z907" s="379" t="str">
        <f t="shared" si="1158"/>
        <v>CUMPLE</v>
      </c>
      <c r="AA907" s="383" t="str">
        <f t="shared" si="1159"/>
        <v>CUMPLE</v>
      </c>
      <c r="AB907" s="387"/>
      <c r="AC907" s="967"/>
      <c r="AD907" s="969"/>
      <c r="AE907" s="383" t="str">
        <f t="shared" si="1160"/>
        <v>SEGURIDAD RECORD DE COLOMBIA LTDA SEGURCOL,</v>
      </c>
      <c r="AF907" s="388">
        <f>IF(AE907&lt;&gt;"",(SUMIFS($X906:$X921,$M906:$M921,F907,AA906:AA921,"CUMPLE")),"")</f>
        <v>203738724183.4664</v>
      </c>
      <c r="AG907" s="388" t="str">
        <f>IF(AF907&lt;&gt;"",IF(G907&gt;0,(IF(AF907&gt;=($G907*$H906),"CUMPLE","NO CUMPLE")),""),"")</f>
        <v>CUMPLE</v>
      </c>
      <c r="AH907" s="387"/>
      <c r="AI907" s="973"/>
      <c r="AJ907" s="971"/>
    </row>
    <row r="908" spans="1:36" ht="99" x14ac:dyDescent="0.25">
      <c r="A908" s="963"/>
      <c r="B908" s="373">
        <v>3</v>
      </c>
      <c r="C908" s="220" t="str">
        <f>IF(Proponentes!H576="X",Proponentes!$B$574,"")</f>
        <v xml:space="preserve">UNIÓN TEMPORAL 
SE TO SE EDUCACIÓN 1600 </v>
      </c>
      <c r="D908" s="374" t="str">
        <f t="shared" si="1075"/>
        <v xml:space="preserve">UNIÓN TEMPORAL 
SE TO SE EDUCACIÓN 1600 </v>
      </c>
      <c r="E908" s="375">
        <f>IF(D908="","",$AO$5)</f>
        <v>22660325900</v>
      </c>
      <c r="F908" s="220" t="str">
        <f>IF(Proponentes!D576&gt;0,Proponentes!D576,"")</f>
        <v>TORONTO DE COLOMBIA LIMITADA</v>
      </c>
      <c r="G908" s="417">
        <f>IF(Proponentes!F576&gt;0,Proponentes!F576,"")</f>
        <v>0.04</v>
      </c>
      <c r="H908" s="965"/>
      <c r="I908" s="967"/>
      <c r="J908" s="389" t="s">
        <v>1331</v>
      </c>
      <c r="K908" s="380">
        <v>3</v>
      </c>
      <c r="L908" s="380" t="s">
        <v>1332</v>
      </c>
      <c r="M908" s="379" t="s">
        <v>218</v>
      </c>
      <c r="N908" s="380" t="s">
        <v>317</v>
      </c>
      <c r="O908" s="381">
        <v>0.6</v>
      </c>
      <c r="P908" s="382">
        <v>42713</v>
      </c>
      <c r="Q908" s="382">
        <v>43434</v>
      </c>
      <c r="R908" s="383" t="str">
        <f t="shared" si="1152"/>
        <v>CUMPLE</v>
      </c>
      <c r="S908" s="379">
        <f t="shared" si="1153"/>
        <v>24</v>
      </c>
      <c r="T908" s="384">
        <v>8636811539</v>
      </c>
      <c r="U908" s="375">
        <f t="shared" si="1154"/>
        <v>5182086923.3999996</v>
      </c>
      <c r="V908" s="385">
        <f t="shared" si="1155"/>
        <v>7516.2076181911798</v>
      </c>
      <c r="W908" s="386">
        <f t="shared" si="1156"/>
        <v>6633.1391852972565</v>
      </c>
      <c r="X908" s="375">
        <f t="shared" si="1157"/>
        <v>6026379411.4613752</v>
      </c>
      <c r="Y908" s="379" t="s">
        <v>318</v>
      </c>
      <c r="Z908" s="379" t="str">
        <f t="shared" si="1158"/>
        <v>CUMPLE</v>
      </c>
      <c r="AA908" s="383" t="str">
        <f t="shared" si="1159"/>
        <v>CUMPLE</v>
      </c>
      <c r="AB908" s="387"/>
      <c r="AC908" s="967"/>
      <c r="AD908" s="969"/>
      <c r="AE908" s="383" t="str">
        <f t="shared" si="1160"/>
        <v>TORONTO DE COLOMBIA LIMITADA</v>
      </c>
      <c r="AF908" s="388">
        <f>IF(AE908&lt;&gt;"",(SUMIFS($X906:$X921,$M906:$M921,F908,AA906:AA921,"CUMPLE")),"")</f>
        <v>13064076935.153992</v>
      </c>
      <c r="AG908" s="388" t="str">
        <f>IF(AF908&lt;&gt;"",IF(G908&gt;0,(IF(AF908&gt;=($G908*$H906),"CUMPLE","NO CUMPLE")),""),"")</f>
        <v>CUMPLE</v>
      </c>
      <c r="AH908" s="387"/>
      <c r="AI908" s="973"/>
      <c r="AJ908" s="971"/>
    </row>
    <row r="909" spans="1:36" ht="99" x14ac:dyDescent="0.25">
      <c r="A909" s="963"/>
      <c r="B909" s="373">
        <v>4</v>
      </c>
      <c r="C909" s="220" t="str">
        <f>IF(Proponentes!H577="X",Proponentes!$B$574,"")</f>
        <v xml:space="preserve">UNIÓN TEMPORAL 
SE TO SE EDUCACIÓN 1600 </v>
      </c>
      <c r="D909" s="374" t="str">
        <f t="shared" si="1075"/>
        <v xml:space="preserve">UNIÓN TEMPORAL 
SE TO SE EDUCACIÓN 1600 </v>
      </c>
      <c r="E909" s="375">
        <f>IF(D909="","",$AO$6)</f>
        <v>32291205642</v>
      </c>
      <c r="F909" s="220" t="str">
        <f>IF(Proponentes!D577&gt;0,Proponentes!D577,"")</f>
        <v/>
      </c>
      <c r="G909" s="376" t="str">
        <f>IF(Proponentes!F577&gt;0,Proponentes!F577,"")</f>
        <v/>
      </c>
      <c r="H909" s="965"/>
      <c r="I909" s="967"/>
      <c r="J909" s="389" t="s">
        <v>1333</v>
      </c>
      <c r="K909" s="378">
        <v>4</v>
      </c>
      <c r="L909" s="380" t="s">
        <v>1334</v>
      </c>
      <c r="M909" s="379" t="s">
        <v>218</v>
      </c>
      <c r="N909" s="380" t="s">
        <v>317</v>
      </c>
      <c r="O909" s="381">
        <v>1</v>
      </c>
      <c r="P909" s="382">
        <v>42005</v>
      </c>
      <c r="Q909" s="382">
        <v>43465</v>
      </c>
      <c r="R909" s="383" t="str">
        <f t="shared" si="1152"/>
        <v>CUMPLE</v>
      </c>
      <c r="S909" s="379">
        <f t="shared" si="1153"/>
        <v>48</v>
      </c>
      <c r="T909" s="384">
        <v>5501510295</v>
      </c>
      <c r="U909" s="375">
        <f t="shared" si="1154"/>
        <v>5501510295</v>
      </c>
      <c r="V909" s="385">
        <f t="shared" si="1155"/>
        <v>8538.0775898191969</v>
      </c>
      <c r="W909" s="386">
        <f t="shared" si="1156"/>
        <v>7042.0052877341468</v>
      </c>
      <c r="X909" s="375">
        <f t="shared" si="1157"/>
        <v>6397844896.0439539</v>
      </c>
      <c r="Y909" s="379" t="s">
        <v>318</v>
      </c>
      <c r="Z909" s="379" t="str">
        <f t="shared" si="1158"/>
        <v>CUMPLE</v>
      </c>
      <c r="AA909" s="383" t="str">
        <f t="shared" si="1159"/>
        <v>CUMPLE</v>
      </c>
      <c r="AB909" s="387"/>
      <c r="AC909" s="967"/>
      <c r="AD909" s="969"/>
      <c r="AE909" s="383" t="str">
        <f t="shared" si="1160"/>
        <v/>
      </c>
      <c r="AF909" s="388" t="str">
        <f>IF(AE909&lt;&gt;"",(SUMIFS($X906:$X916,$M906:$M916,F909,AA906:AA916,"CUMPLE")),"")</f>
        <v/>
      </c>
      <c r="AG909" s="388" t="str">
        <f>IF(AF909&lt;&gt;"",IF(G909&gt;0,(IF(AF909&gt;=($G909*$H906),"CUMPLE","NO CUMPLE")),""),"")</f>
        <v/>
      </c>
      <c r="AH909" s="387"/>
      <c r="AI909" s="973"/>
      <c r="AJ909" s="971"/>
    </row>
    <row r="910" spans="1:36" ht="99" x14ac:dyDescent="0.25">
      <c r="A910" s="963"/>
      <c r="B910" s="373">
        <v>5</v>
      </c>
      <c r="C910" s="220" t="str">
        <f>IF(Proponentes!H578="X",Proponentes!$B$574,"")</f>
        <v/>
      </c>
      <c r="D910" s="374" t="str">
        <f t="shared" si="1075"/>
        <v/>
      </c>
      <c r="E910" s="375" t="str">
        <f>IF(D910="","",$AO$7)</f>
        <v/>
      </c>
      <c r="F910" s="220" t="str">
        <f>IF(Proponentes!D578&gt;0,Proponentes!D578,"")</f>
        <v/>
      </c>
      <c r="G910" s="376" t="str">
        <f>IF(Proponentes!F578&gt;0,Proponentes!F578,"")</f>
        <v/>
      </c>
      <c r="H910" s="965"/>
      <c r="I910" s="967"/>
      <c r="J910" s="389" t="s">
        <v>1335</v>
      </c>
      <c r="K910" s="380">
        <v>5</v>
      </c>
      <c r="L910" s="380" t="s">
        <v>1336</v>
      </c>
      <c r="M910" s="379" t="s">
        <v>218</v>
      </c>
      <c r="N910" s="380" t="s">
        <v>317</v>
      </c>
      <c r="O910" s="381">
        <v>1</v>
      </c>
      <c r="P910" s="382">
        <v>41275</v>
      </c>
      <c r="Q910" s="382">
        <v>42735</v>
      </c>
      <c r="R910" s="383" t="str">
        <f t="shared" si="1152"/>
        <v>CUMPLE</v>
      </c>
      <c r="S910" s="379">
        <f t="shared" si="1153"/>
        <v>48</v>
      </c>
      <c r="T910" s="384">
        <v>3205528892</v>
      </c>
      <c r="U910" s="375">
        <f t="shared" si="1154"/>
        <v>3205528892</v>
      </c>
      <c r="V910" s="385">
        <f t="shared" si="1155"/>
        <v>5437.7080441051739</v>
      </c>
      <c r="W910" s="386">
        <f t="shared" si="1156"/>
        <v>4649.3663719894703</v>
      </c>
      <c r="X910" s="375">
        <f t="shared" si="1157"/>
        <v>4224070232.4781055</v>
      </c>
      <c r="Y910" s="379" t="s">
        <v>318</v>
      </c>
      <c r="Z910" s="379" t="str">
        <f t="shared" si="1158"/>
        <v>CUMPLE</v>
      </c>
      <c r="AA910" s="383" t="str">
        <f t="shared" si="1159"/>
        <v>CUMPLE</v>
      </c>
      <c r="AB910" s="387"/>
      <c r="AC910" s="967"/>
      <c r="AD910" s="969"/>
      <c r="AE910" s="383" t="str">
        <f t="shared" si="1160"/>
        <v/>
      </c>
      <c r="AF910" s="388" t="str">
        <f>IF(AE910&lt;&gt;"",(SUMIFS($X910:$X922,$M910:$M922,F910,AA910:AA922,"CUMPLE")),"")</f>
        <v/>
      </c>
      <c r="AG910" s="388" t="str">
        <f>IF(AF910&lt;&gt;"",IF(G910&gt;0,(IF(AF910&gt;=($G910*$H906),"CUMPLE","NO CUMPLE")),""),"")</f>
        <v/>
      </c>
      <c r="AH910" s="387"/>
      <c r="AI910" s="973"/>
      <c r="AJ910" s="971"/>
    </row>
    <row r="911" spans="1:36" ht="99" x14ac:dyDescent="0.25">
      <c r="A911" s="963"/>
      <c r="B911" s="373">
        <v>6</v>
      </c>
      <c r="C911" s="220" t="str">
        <f>IF(Proponentes!H579="X",Proponentes!$B$574,"")</f>
        <v/>
      </c>
      <c r="D911" s="374" t="str">
        <f t="shared" si="1075"/>
        <v/>
      </c>
      <c r="E911" s="375" t="str">
        <f>IF(D911="","",$AO$8)</f>
        <v/>
      </c>
      <c r="F911" s="220" t="str">
        <f>IF(Proponentes!D579&gt;0,Proponentes!D579,"")</f>
        <v/>
      </c>
      <c r="G911" s="376" t="str">
        <f>IF(Proponentes!F579&gt;0,Proponentes!F579,"")</f>
        <v/>
      </c>
      <c r="H911" s="965"/>
      <c r="I911" s="967"/>
      <c r="J911" s="389" t="s">
        <v>374</v>
      </c>
      <c r="K911" s="380">
        <v>6</v>
      </c>
      <c r="L911" s="380" t="s">
        <v>1337</v>
      </c>
      <c r="M911" s="379" t="s">
        <v>218</v>
      </c>
      <c r="N911" s="380" t="s">
        <v>317</v>
      </c>
      <c r="O911" s="381">
        <v>1</v>
      </c>
      <c r="P911" s="382">
        <v>41487</v>
      </c>
      <c r="Q911" s="382">
        <v>42582</v>
      </c>
      <c r="R911" s="383" t="str">
        <f t="shared" si="1152"/>
        <v>CUMPLE</v>
      </c>
      <c r="S911" s="379">
        <f t="shared" si="1153"/>
        <v>36</v>
      </c>
      <c r="T911" s="384">
        <v>3667730760</v>
      </c>
      <c r="U911" s="375">
        <f t="shared" si="1154"/>
        <v>3667730760</v>
      </c>
      <c r="V911" s="385">
        <f t="shared" si="1155"/>
        <v>6221.7654961832059</v>
      </c>
      <c r="W911" s="386">
        <f t="shared" si="1156"/>
        <v>5319.7536604999605</v>
      </c>
      <c r="X911" s="375">
        <f t="shared" si="1157"/>
        <v>4833134514.1593866</v>
      </c>
      <c r="Y911" s="379" t="s">
        <v>318</v>
      </c>
      <c r="Z911" s="379" t="str">
        <f t="shared" si="1158"/>
        <v>CUMPLE</v>
      </c>
      <c r="AA911" s="383" t="str">
        <f t="shared" si="1159"/>
        <v>CUMPLE</v>
      </c>
      <c r="AB911" s="387"/>
      <c r="AC911" s="967"/>
      <c r="AD911" s="969"/>
      <c r="AE911" s="383" t="str">
        <f t="shared" si="1160"/>
        <v/>
      </c>
      <c r="AF911" s="388" t="str">
        <f>IF(AE911&lt;&gt;"",(SUMIFS($X911:$X922,$M911:$M922,F911,AA911:AA922,"CUMPLE")),"")</f>
        <v/>
      </c>
      <c r="AG911" s="388" t="str">
        <f>IF(AF911&lt;&gt;"",IF(G911&gt;0,(IF(AF911&gt;=($G911*$H906),"CUMPLE","NO CUMPLE")),""),"")</f>
        <v/>
      </c>
      <c r="AH911" s="387"/>
      <c r="AI911" s="973"/>
      <c r="AJ911" s="971"/>
    </row>
    <row r="912" spans="1:36" ht="99" x14ac:dyDescent="0.25">
      <c r="A912" s="963"/>
      <c r="B912" s="373">
        <v>7</v>
      </c>
      <c r="C912" s="220" t="str">
        <f>IF(Proponentes!H580="X",Proponentes!$B$574,"")</f>
        <v xml:space="preserve">UNIÓN TEMPORAL 
SE TO SE EDUCACIÓN 1600 </v>
      </c>
      <c r="D912" s="374" t="str">
        <f t="shared" si="1075"/>
        <v xml:space="preserve">UNIÓN TEMPORAL 
SE TO SE EDUCACIÓN 1600 </v>
      </c>
      <c r="E912" s="375">
        <f>IF(D912="","",$AO$9)</f>
        <v>34957158037</v>
      </c>
      <c r="F912" s="220" t="str">
        <f>IF(Proponentes!D580&gt;0,Proponentes!D580,"")</f>
        <v/>
      </c>
      <c r="G912" s="376" t="str">
        <f>IF(Proponentes!F580&gt;0,Proponentes!F580,"")</f>
        <v/>
      </c>
      <c r="H912" s="965"/>
      <c r="I912" s="967"/>
      <c r="J912" s="389" t="s">
        <v>376</v>
      </c>
      <c r="K912" s="378">
        <v>7</v>
      </c>
      <c r="L912" s="380" t="s">
        <v>1338</v>
      </c>
      <c r="M912" s="379" t="s">
        <v>218</v>
      </c>
      <c r="N912" s="380" t="s">
        <v>317</v>
      </c>
      <c r="O912" s="381">
        <v>1</v>
      </c>
      <c r="P912" s="382">
        <v>41334</v>
      </c>
      <c r="Q912" s="382">
        <v>42566</v>
      </c>
      <c r="R912" s="383" t="str">
        <f t="shared" si="1152"/>
        <v>CUMPLE</v>
      </c>
      <c r="S912" s="379">
        <f t="shared" si="1153"/>
        <v>41</v>
      </c>
      <c r="T912" s="391">
        <v>3778839252</v>
      </c>
      <c r="U912" s="375">
        <f t="shared" si="1154"/>
        <v>3778839252</v>
      </c>
      <c r="V912" s="385">
        <f t="shared" si="1155"/>
        <v>6410.244702290076</v>
      </c>
      <c r="W912" s="386">
        <f t="shared" si="1156"/>
        <v>5480.9077488741104</v>
      </c>
      <c r="X912" s="375">
        <f t="shared" si="1157"/>
        <v>4979547193.4535999</v>
      </c>
      <c r="Y912" s="379" t="s">
        <v>318</v>
      </c>
      <c r="Z912" s="379" t="str">
        <f t="shared" si="1158"/>
        <v>CUMPLE</v>
      </c>
      <c r="AA912" s="383" t="str">
        <f t="shared" si="1159"/>
        <v>CUMPLE</v>
      </c>
      <c r="AB912" s="387"/>
      <c r="AC912" s="967"/>
      <c r="AD912" s="969"/>
      <c r="AE912" s="383" t="str">
        <f t="shared" si="1160"/>
        <v/>
      </c>
      <c r="AF912" s="388" t="str">
        <f>IF(AE912&lt;&gt;"",(SUMIFS($X912:$X922,$M912:$M922,F912,AA912:AA922,"CUMPLE")),"")</f>
        <v/>
      </c>
      <c r="AG912" s="388" t="str">
        <f>IF(AF912&lt;&gt;"",IF(G912&gt;0,(IF(AF912&gt;=($G912*$H906),"CUMPLE","NO CUMPLE")),""),"")</f>
        <v/>
      </c>
      <c r="AH912" s="387"/>
      <c r="AI912" s="973"/>
      <c r="AJ912" s="971"/>
    </row>
    <row r="913" spans="1:44" ht="99" x14ac:dyDescent="0.25">
      <c r="A913" s="963"/>
      <c r="B913" s="373">
        <v>8</v>
      </c>
      <c r="C913" s="220" t="str">
        <f>IF(Proponentes!H581="X",Proponentes!$B$574,"")</f>
        <v xml:space="preserve">UNIÓN TEMPORAL 
SE TO SE EDUCACIÓN 1600 </v>
      </c>
      <c r="D913" s="374" t="str">
        <f t="shared" si="1075"/>
        <v xml:space="preserve">UNIÓN TEMPORAL 
SE TO SE EDUCACIÓN 1600 </v>
      </c>
      <c r="E913" s="375">
        <f>IF(D913="","",$AO$10)</f>
        <v>19803878581</v>
      </c>
      <c r="F913" s="220"/>
      <c r="G913" s="376"/>
      <c r="H913" s="965"/>
      <c r="I913" s="967"/>
      <c r="J913" s="389" t="s">
        <v>1339</v>
      </c>
      <c r="K913" s="380">
        <v>8</v>
      </c>
      <c r="L913" s="380" t="s">
        <v>1340</v>
      </c>
      <c r="M913" s="379" t="s">
        <v>218</v>
      </c>
      <c r="N913" s="380" t="s">
        <v>317</v>
      </c>
      <c r="O913" s="381">
        <v>1</v>
      </c>
      <c r="P913" s="382">
        <v>41275</v>
      </c>
      <c r="Q913" s="382">
        <v>42735</v>
      </c>
      <c r="R913" s="383" t="str">
        <f t="shared" si="1152"/>
        <v>CUMPLE</v>
      </c>
      <c r="S913" s="379"/>
      <c r="T913" s="391">
        <v>2586339694</v>
      </c>
      <c r="U913" s="375">
        <f t="shared" si="1154"/>
        <v>2586339694</v>
      </c>
      <c r="V913" s="385"/>
      <c r="W913" s="386">
        <f t="shared" si="1156"/>
        <v>3751.2813657163993</v>
      </c>
      <c r="X913" s="375">
        <f t="shared" si="1157"/>
        <v>3408136654.0688572</v>
      </c>
      <c r="Y913" s="379" t="s">
        <v>318</v>
      </c>
      <c r="Z913" s="379" t="str">
        <f t="shared" si="1158"/>
        <v>CUMPLE</v>
      </c>
      <c r="AA913" s="383" t="str">
        <f t="shared" si="1159"/>
        <v>CUMPLE</v>
      </c>
      <c r="AB913" s="387"/>
      <c r="AC913" s="967"/>
      <c r="AD913" s="969"/>
      <c r="AE913" s="383"/>
      <c r="AF913" s="388"/>
      <c r="AG913" s="388" t="str">
        <f>IF(AF913&lt;&gt;"",IF(G913&gt;0,(IF(AF913&gt;=($G913*$H906),"CUMPLE","NO CUMPLE")),""),"")</f>
        <v/>
      </c>
      <c r="AH913" s="387"/>
      <c r="AI913" s="973"/>
      <c r="AJ913" s="971"/>
    </row>
    <row r="914" spans="1:44" ht="82.5" x14ac:dyDescent="0.25">
      <c r="A914" s="963"/>
      <c r="B914" s="373">
        <v>9</v>
      </c>
      <c r="C914" s="220" t="str">
        <f>IF(Proponentes!H582="X",Proponentes!$B$574,"")</f>
        <v xml:space="preserve">UNIÓN TEMPORAL 
SE TO SE EDUCACIÓN 1600 </v>
      </c>
      <c r="D914" s="374" t="str">
        <f t="shared" si="1075"/>
        <v xml:space="preserve">UNIÓN TEMPORAL 
SE TO SE EDUCACIÓN 1600 </v>
      </c>
      <c r="E914" s="375">
        <f>IF(D914="","",$AO$11)</f>
        <v>24629524096</v>
      </c>
      <c r="F914" s="220"/>
      <c r="G914" s="376"/>
      <c r="H914" s="965"/>
      <c r="I914" s="967"/>
      <c r="J914" s="389" t="s">
        <v>1341</v>
      </c>
      <c r="K914" s="380">
        <v>9</v>
      </c>
      <c r="L914" s="380" t="s">
        <v>1342</v>
      </c>
      <c r="M914" s="379" t="s">
        <v>220</v>
      </c>
      <c r="N914" s="380" t="s">
        <v>317</v>
      </c>
      <c r="O914" s="381">
        <v>1</v>
      </c>
      <c r="P914" s="382">
        <v>41821</v>
      </c>
      <c r="Q914" s="382">
        <v>42429</v>
      </c>
      <c r="R914" s="383" t="str">
        <f t="shared" si="1152"/>
        <v>CUMPLE</v>
      </c>
      <c r="S914" s="383"/>
      <c r="T914" s="391">
        <v>28380556098</v>
      </c>
      <c r="U914" s="375">
        <f t="shared" si="1154"/>
        <v>28380556098</v>
      </c>
      <c r="V914" s="392"/>
      <c r="W914" s="386">
        <f t="shared" si="1156"/>
        <v>41163.754121733837</v>
      </c>
      <c r="X914" s="375">
        <f t="shared" si="1157"/>
        <v>37398340877.202354</v>
      </c>
      <c r="Y914" s="379" t="s">
        <v>318</v>
      </c>
      <c r="Z914" s="379" t="str">
        <f t="shared" si="1158"/>
        <v>CUMPLE</v>
      </c>
      <c r="AA914" s="383" t="str">
        <f t="shared" si="1159"/>
        <v>CUMPLE</v>
      </c>
      <c r="AB914" s="387"/>
      <c r="AC914" s="967"/>
      <c r="AD914" s="969"/>
      <c r="AE914" s="383"/>
      <c r="AF914" s="388"/>
      <c r="AG914" s="388" t="str">
        <f>IF(AF914&lt;&gt;"",IF(G914&gt;0,(IF(AF914&gt;=($G914*$H906),"CUMPLE","NO CUMPLE")),""),"")</f>
        <v/>
      </c>
      <c r="AH914" s="393"/>
      <c r="AI914" s="973"/>
      <c r="AJ914" s="971"/>
    </row>
    <row r="915" spans="1:44" ht="82.5" x14ac:dyDescent="0.25">
      <c r="A915" s="963"/>
      <c r="B915" s="373">
        <v>10</v>
      </c>
      <c r="C915" s="220" t="str">
        <f>IF(Proponentes!H583="X",Proponentes!$B$574,"")</f>
        <v xml:space="preserve">UNIÓN TEMPORAL 
SE TO SE EDUCACIÓN 1600 </v>
      </c>
      <c r="D915" s="374" t="str">
        <f t="shared" si="1075"/>
        <v xml:space="preserve">UNIÓN TEMPORAL 
SE TO SE EDUCACIÓN 1600 </v>
      </c>
      <c r="E915" s="375">
        <f>IF(D915="","",$AO$12)</f>
        <v>25460574021</v>
      </c>
      <c r="F915" s="220"/>
      <c r="G915" s="376"/>
      <c r="H915" s="965"/>
      <c r="I915" s="967"/>
      <c r="J915" s="389" t="s">
        <v>451</v>
      </c>
      <c r="K915" s="378">
        <v>10</v>
      </c>
      <c r="L915" s="380" t="s">
        <v>1343</v>
      </c>
      <c r="M915" s="379" t="s">
        <v>220</v>
      </c>
      <c r="N915" s="380" t="s">
        <v>317</v>
      </c>
      <c r="O915" s="381">
        <v>1</v>
      </c>
      <c r="P915" s="382">
        <v>41275</v>
      </c>
      <c r="Q915" s="382">
        <v>41820</v>
      </c>
      <c r="R915" s="383" t="str">
        <f t="shared" si="1152"/>
        <v>CUMPLE</v>
      </c>
      <c r="S915" s="383"/>
      <c r="T915" s="391">
        <v>25467836846</v>
      </c>
      <c r="U915" s="375">
        <f t="shared" si="1154"/>
        <v>25467836846</v>
      </c>
      <c r="V915" s="392"/>
      <c r="W915" s="386">
        <f t="shared" si="1156"/>
        <v>41343.890983766236</v>
      </c>
      <c r="X915" s="375">
        <f t="shared" si="1157"/>
        <v>37561999899.917206</v>
      </c>
      <c r="Y915" s="379" t="s">
        <v>318</v>
      </c>
      <c r="Z915" s="379" t="str">
        <f t="shared" si="1158"/>
        <v>CUMPLE</v>
      </c>
      <c r="AA915" s="383" t="str">
        <f t="shared" si="1159"/>
        <v>CUMPLE</v>
      </c>
      <c r="AB915" s="387"/>
      <c r="AC915" s="967"/>
      <c r="AD915" s="969"/>
      <c r="AE915" s="383"/>
      <c r="AF915" s="388"/>
      <c r="AG915" s="388" t="str">
        <f>IF(AF915&lt;&gt;"",IF(G915&gt;0,(IF(AF915&gt;=($G915*$H906),"CUMPLE","NO CUMPLE")),""),"")</f>
        <v/>
      </c>
      <c r="AH915" s="393"/>
      <c r="AI915" s="973"/>
      <c r="AJ915" s="971"/>
    </row>
    <row r="916" spans="1:44" ht="82.5" x14ac:dyDescent="0.25">
      <c r="A916" s="963"/>
      <c r="B916" s="373">
        <v>11</v>
      </c>
      <c r="C916" s="220" t="str">
        <f>IF(Proponentes!H584="X",Proponentes!$B$574,"")</f>
        <v xml:space="preserve">UNIÓN TEMPORAL 
SE TO SE EDUCACIÓN 1600 </v>
      </c>
      <c r="D916" s="374" t="str">
        <f t="shared" si="1075"/>
        <v xml:space="preserve">UNIÓN TEMPORAL 
SE TO SE EDUCACIÓN 1600 </v>
      </c>
      <c r="E916" s="375">
        <f>IF(D916="","",$AO$13)</f>
        <v>32820666236</v>
      </c>
      <c r="F916" s="220" t="str">
        <f>IF(Proponentes!D584&gt;0,Proponentes!D584,"")</f>
        <v/>
      </c>
      <c r="G916" s="376" t="str">
        <f>IF(Proponentes!F584&gt;0,Proponentes!F584,"")</f>
        <v/>
      </c>
      <c r="H916" s="965"/>
      <c r="I916" s="967"/>
      <c r="J916" s="389" t="s">
        <v>497</v>
      </c>
      <c r="K916" s="380">
        <v>11</v>
      </c>
      <c r="L916" s="380" t="s">
        <v>1344</v>
      </c>
      <c r="M916" s="379" t="s">
        <v>220</v>
      </c>
      <c r="N916" s="380" t="s">
        <v>317</v>
      </c>
      <c r="O916" s="381">
        <v>1</v>
      </c>
      <c r="P916" s="382">
        <v>41580</v>
      </c>
      <c r="Q916" s="382">
        <v>42705</v>
      </c>
      <c r="R916" s="383" t="str">
        <f t="shared" si="1152"/>
        <v>CUMPLE</v>
      </c>
      <c r="S916" s="383">
        <f t="shared" ref="S916:S921" si="1161">IF(P916&gt;0,ROUND(((YEAR(Q916)-YEAR($P916))*12)+(MONTH(Q916)-MONTH($P916))+((DAY(Q916)-DAY($P916)+1)/30),0),"")</f>
        <v>37</v>
      </c>
      <c r="T916" s="391">
        <v>20442500363</v>
      </c>
      <c r="U916" s="375">
        <f t="shared" si="1154"/>
        <v>20442500363</v>
      </c>
      <c r="V916" s="392">
        <f t="shared" ref="V916:V921" si="1162">IFERROR(U916/VLOOKUP(YEAR(P916),$AQ$2:$AR$11,2,FALSE),"")</f>
        <v>34677.693575911791</v>
      </c>
      <c r="W916" s="386">
        <f t="shared" si="1156"/>
        <v>29650.231506044631</v>
      </c>
      <c r="X916" s="375">
        <f t="shared" si="1157"/>
        <v>26938006229.260704</v>
      </c>
      <c r="Y916" s="379" t="s">
        <v>318</v>
      </c>
      <c r="Z916" s="379" t="str">
        <f t="shared" si="1158"/>
        <v>CUMPLE</v>
      </c>
      <c r="AA916" s="383" t="str">
        <f t="shared" si="1159"/>
        <v>CUMPLE</v>
      </c>
      <c r="AB916" s="387"/>
      <c r="AC916" s="967"/>
      <c r="AD916" s="969"/>
      <c r="AE916" s="383" t="str">
        <f t="shared" ref="AE916:AE921" si="1163">IF(F916&lt;&gt;"",F916,"")</f>
        <v/>
      </c>
      <c r="AF916" s="388" t="str">
        <f>IF(AE916&lt;&gt;"",(SUMIFS($X916:$X922,$M916:$M922,F916,AA916:AA922,"CUMPLE")),"")</f>
        <v/>
      </c>
      <c r="AG916" s="388" t="str">
        <f>IF(AF916&lt;&gt;"",IF(G916&gt;0,(IF(AF916&gt;=($G916*$H906),"CUMPLE","NO CUMPLE")),""),"")</f>
        <v/>
      </c>
      <c r="AH916" s="393"/>
      <c r="AI916" s="973"/>
      <c r="AJ916" s="971"/>
    </row>
    <row r="917" spans="1:44" ht="66" x14ac:dyDescent="0.25">
      <c r="A917" s="963"/>
      <c r="B917" s="408">
        <v>12</v>
      </c>
      <c r="C917" s="237" t="str">
        <f>IF(Proponentes!H585="X",Proponentes!$B$574,"")</f>
        <v/>
      </c>
      <c r="D917" s="374" t="str">
        <f>C917</f>
        <v/>
      </c>
      <c r="E917" s="409" t="str">
        <f>IF(D917="","",$AO$13)</f>
        <v/>
      </c>
      <c r="F917" s="237" t="str">
        <f>IF(Proponentes!D584&gt;0,Proponentes!D584,"")</f>
        <v/>
      </c>
      <c r="G917" s="410" t="str">
        <f>IF(Proponentes!F584&gt;0,Proponentes!F584,"")</f>
        <v/>
      </c>
      <c r="H917" s="965"/>
      <c r="I917" s="967"/>
      <c r="J917" s="389" t="s">
        <v>1345</v>
      </c>
      <c r="K917" s="380">
        <v>12</v>
      </c>
      <c r="L917" s="380" t="s">
        <v>1346</v>
      </c>
      <c r="M917" s="379" t="s">
        <v>220</v>
      </c>
      <c r="N917" s="380" t="s">
        <v>317</v>
      </c>
      <c r="O917" s="381">
        <v>0.5</v>
      </c>
      <c r="P917" s="382">
        <v>41791</v>
      </c>
      <c r="Q917" s="382">
        <v>42978</v>
      </c>
      <c r="R917" s="411" t="str">
        <f>IF(Q917&lt;&gt;"",IF(P917&gt;0,IF(P917&gt;=$P$18,IF(Q917&lt;=$Q$18,"CUMPLE","NO CUMPLE"),"NO CUMPLE"),""),"")</f>
        <v>CUMPLE</v>
      </c>
      <c r="S917" s="411">
        <f>IF(P917&gt;0,ROUND(((YEAR(Q917)-YEAR($P917))*12)+(MONTH(Q917)-MONTH($P917))+((DAY(Q917)-DAY($P917)+1)/30),0),"")</f>
        <v>39</v>
      </c>
      <c r="T917" s="391">
        <v>85116256686</v>
      </c>
      <c r="U917" s="409">
        <f>IF(T917&gt;0,T917*O917,"")</f>
        <v>42558128343</v>
      </c>
      <c r="V917" s="412">
        <f t="shared" si="1162"/>
        <v>69087.870686688315</v>
      </c>
      <c r="W917" s="413">
        <f>IF(R917="CUMPLE",IFERROR(U917/VLOOKUP(YEAR(Q917),$AQ$3:$AR$13,2,FALSE),""),"")</f>
        <v>57688.962492392071</v>
      </c>
      <c r="X917" s="409">
        <f>IFERROR(W917*$AR$13,"")</f>
        <v>52411922337.362999</v>
      </c>
      <c r="Y917" s="379" t="s">
        <v>318</v>
      </c>
      <c r="Z917" s="379" t="str">
        <f>IF(T917&gt;0,IF(X917&gt;=$Z$18,"CUMPLE","NO CUMPLE"),"")</f>
        <v>CUMPLE</v>
      </c>
      <c r="AA917" s="411" t="str">
        <f>IF(N917&gt;0,IF(N917="CUMPLE",IF(R917="CUMPLE",IF(Y917="INCLUIDA",IF(Z917="CUMPLE","CUMPLE","NO CUMPLE"),"NO CUMPLE"),"NO CUMPLE"),"NO CUMPLE"),"")</f>
        <v>CUMPLE</v>
      </c>
      <c r="AB917" s="387"/>
      <c r="AC917" s="967"/>
      <c r="AD917" s="969"/>
      <c r="AE917" s="411" t="str">
        <f t="shared" si="1163"/>
        <v/>
      </c>
      <c r="AF917" s="414" t="str">
        <f>IF(AE917&lt;&gt;"",(SUMIFS($X917:$X921,$M917:$M921,F917,AA917:AA921,"CUMPLE")),"")</f>
        <v/>
      </c>
      <c r="AG917" s="414" t="str">
        <f>IF(AF917&lt;&gt;"",IF(G917&gt;0,(IF(AF917&gt;=($G917*$H905),"CUMPLE","NO CUMPLE")),""),"")</f>
        <v/>
      </c>
      <c r="AH917" s="415"/>
      <c r="AI917" s="973"/>
      <c r="AJ917" s="971"/>
      <c r="AK917" s="416"/>
      <c r="AL917" s="416"/>
      <c r="AM917" s="416"/>
      <c r="AN917" s="416"/>
      <c r="AO917" s="416"/>
      <c r="AP917" s="416"/>
      <c r="AQ917" s="416"/>
      <c r="AR917" s="416"/>
    </row>
    <row r="918" spans="1:44" ht="66" x14ac:dyDescent="0.25">
      <c r="A918" s="963"/>
      <c r="B918" s="408">
        <v>13</v>
      </c>
      <c r="C918" s="237"/>
      <c r="D918" s="374"/>
      <c r="E918" s="409"/>
      <c r="F918" s="237" t="str">
        <f>IF(Proponentes!D582&gt;0,Proponentes!D582,"")</f>
        <v/>
      </c>
      <c r="G918" s="410" t="str">
        <f>IF(Proponentes!F582&gt;0,Proponentes!F582,"")</f>
        <v/>
      </c>
      <c r="H918" s="965"/>
      <c r="I918" s="967"/>
      <c r="J918" s="389" t="s">
        <v>1347</v>
      </c>
      <c r="K918" s="380">
        <v>13</v>
      </c>
      <c r="L918" s="380" t="s">
        <v>1348</v>
      </c>
      <c r="M918" s="379" t="s">
        <v>220</v>
      </c>
      <c r="N918" s="380" t="s">
        <v>317</v>
      </c>
      <c r="O918" s="381">
        <v>1</v>
      </c>
      <c r="P918" s="382">
        <v>42907</v>
      </c>
      <c r="Q918" s="382">
        <v>43637</v>
      </c>
      <c r="R918" s="411" t="str">
        <f>IF(Q918&lt;&gt;"",IF(P918&gt;0,IF(P918&gt;=$P$18,IF(Q918&lt;=$Q$18,"CUMPLE","NO CUMPLE"),"NO CUMPLE"),""),"")</f>
        <v>CUMPLE</v>
      </c>
      <c r="S918" s="411">
        <f>IF(P918&gt;0,ROUND(((YEAR(Q918)-YEAR($P918))*12)+(MONTH(Q918)-MONTH($P918))+((DAY(Q918)-DAY($P918)+1)/30),0),"")</f>
        <v>24</v>
      </c>
      <c r="T918" s="391">
        <v>22525858228</v>
      </c>
      <c r="U918" s="409">
        <f>IF(T918&gt;0,T918*O918,"")</f>
        <v>22525858228</v>
      </c>
      <c r="V918" s="412">
        <f t="shared" si="1162"/>
        <v>30534.55217651213</v>
      </c>
      <c r="W918" s="413">
        <f>IF(R918="CUMPLE",IFERROR(U918/VLOOKUP(YEAR(Q918),$AQ$3:$AR$13,2,FALSE),""),"")</f>
        <v>27201.331972815402</v>
      </c>
      <c r="X918" s="409">
        <f>IFERROR(W918*$AR$13,"")</f>
        <v>24713117331.934086</v>
      </c>
      <c r="Y918" s="379" t="s">
        <v>318</v>
      </c>
      <c r="Z918" s="379" t="str">
        <f>IF(T918&gt;0,IF(X918&gt;=$Z$18,"CUMPLE","NO CUMPLE"),"")</f>
        <v>CUMPLE</v>
      </c>
      <c r="AA918" s="411" t="str">
        <f>IF(N918&gt;0,IF(N918="CUMPLE",IF(R918="CUMPLE",IF(Y918="INCLUIDA",IF(Z918="CUMPLE","CUMPLE","NO CUMPLE"),"NO CUMPLE"),"NO CUMPLE"),"NO CUMPLE"),"")</f>
        <v>CUMPLE</v>
      </c>
      <c r="AB918" s="387"/>
      <c r="AC918" s="967"/>
      <c r="AD918" s="969"/>
      <c r="AE918" s="411" t="str">
        <f t="shared" si="1163"/>
        <v/>
      </c>
      <c r="AF918" s="414" t="str">
        <f>IF(AE918&lt;&gt;"",(SUMIFS($X918:$X919,$M918:$M919,F918,AA918:AA919,"CUMPLE")),"")</f>
        <v/>
      </c>
      <c r="AG918" s="414" t="str">
        <f>IF(AF918&lt;&gt;"",IF(G918&gt;0,(IF(AF918&gt;=($G918*$H903),"CUMPLE","NO CUMPLE")),""),"")</f>
        <v/>
      </c>
      <c r="AH918" s="415"/>
      <c r="AI918" s="973"/>
      <c r="AJ918" s="971"/>
      <c r="AK918" s="416"/>
      <c r="AL918" s="416"/>
      <c r="AM918" s="416"/>
      <c r="AN918" s="416"/>
      <c r="AO918" s="416"/>
      <c r="AP918" s="416"/>
      <c r="AQ918" s="416"/>
      <c r="AR918" s="416"/>
    </row>
    <row r="919" spans="1:44" ht="66" x14ac:dyDescent="0.25">
      <c r="A919" s="963"/>
      <c r="B919" s="408">
        <v>14</v>
      </c>
      <c r="C919" s="237"/>
      <c r="D919" s="374"/>
      <c r="E919" s="409"/>
      <c r="F919" s="237" t="str">
        <f>IF(Proponentes!D583&gt;0,Proponentes!D583,"")</f>
        <v/>
      </c>
      <c r="G919" s="410" t="str">
        <f>IF(Proponentes!F583&gt;0,Proponentes!F583,"")</f>
        <v/>
      </c>
      <c r="H919" s="965"/>
      <c r="I919" s="967"/>
      <c r="J919" s="389" t="s">
        <v>1349</v>
      </c>
      <c r="K919" s="380">
        <v>14</v>
      </c>
      <c r="L919" s="380" t="s">
        <v>1350</v>
      </c>
      <c r="M919" s="379" t="s">
        <v>220</v>
      </c>
      <c r="N919" s="380" t="s">
        <v>317</v>
      </c>
      <c r="O919" s="381">
        <v>0.33329999999999999</v>
      </c>
      <c r="P919" s="382">
        <v>42003</v>
      </c>
      <c r="Q919" s="382">
        <v>42947</v>
      </c>
      <c r="R919" s="411" t="str">
        <f>IF(Q919&lt;&gt;"",IF(P919&gt;0,IF(P919&gt;=$P$18,IF(Q919&lt;=$Q$18,"CUMPLE","NO CUMPLE"),"NO CUMPLE"),""),"")</f>
        <v>CUMPLE</v>
      </c>
      <c r="S919" s="411">
        <f>IF(P919&gt;0,ROUND(((YEAR(Q919)-YEAR($P919))*12)+(MONTH(Q919)-MONTH($P919))+((DAY(Q919)-DAY($P919)+1)/30),0),"")</f>
        <v>31</v>
      </c>
      <c r="T919" s="391">
        <v>60212084569</v>
      </c>
      <c r="U919" s="409">
        <f>IF(T919&gt;0,T919*O919,"")</f>
        <v>20068687786.847698</v>
      </c>
      <c r="V919" s="412">
        <f t="shared" si="1162"/>
        <v>32579.038615012498</v>
      </c>
      <c r="W919" s="413">
        <f>IF(R919="CUMPLE",IFERROR(U919/VLOOKUP(YEAR(Q919),$AQ$3:$AR$13,2,FALSE),""),"")</f>
        <v>27203.775684778444</v>
      </c>
      <c r="X919" s="409">
        <f>IFERROR(W919*$AR$13,"")</f>
        <v>24715337507.789021</v>
      </c>
      <c r="Y919" s="379" t="s">
        <v>318</v>
      </c>
      <c r="Z919" s="379" t="str">
        <f>IF(T919&gt;0,IF(X919&gt;=$Z$18,"CUMPLE","NO CUMPLE"),"")</f>
        <v>CUMPLE</v>
      </c>
      <c r="AA919" s="411" t="str">
        <f>IF(N919&gt;0,IF(N919="CUMPLE",IF(R919="CUMPLE",IF(Y919="INCLUIDA",IF(Z919="CUMPLE","CUMPLE","NO CUMPLE"),"NO CUMPLE"),"NO CUMPLE"),"NO CUMPLE"),"")</f>
        <v>CUMPLE</v>
      </c>
      <c r="AB919" s="387"/>
      <c r="AC919" s="967"/>
      <c r="AD919" s="969"/>
      <c r="AE919" s="411" t="str">
        <f t="shared" si="1163"/>
        <v/>
      </c>
      <c r="AF919" s="414" t="str">
        <f>IF(AE919&lt;&gt;"",(SUMIFS($X919:$X920,$M919:$M920,F919,AA919:AA920,"CUMPLE")),"")</f>
        <v/>
      </c>
      <c r="AG919" s="414" t="str">
        <f>IF(AF919&lt;&gt;"",IF(G919&gt;0,(IF(AF919&gt;=($G919*$H904),"CUMPLE","NO CUMPLE")),""),"")</f>
        <v/>
      </c>
      <c r="AH919" s="415"/>
      <c r="AI919" s="973"/>
      <c r="AJ919" s="971"/>
      <c r="AK919" s="416"/>
      <c r="AL919" s="416"/>
      <c r="AM919" s="416"/>
      <c r="AN919" s="416"/>
      <c r="AO919" s="416"/>
      <c r="AP919" s="416"/>
      <c r="AQ919" s="416"/>
      <c r="AR919" s="416"/>
    </row>
    <row r="920" spans="1:44" ht="49.5" x14ac:dyDescent="0.25">
      <c r="A920" s="963"/>
      <c r="B920" s="408">
        <v>15</v>
      </c>
      <c r="C920" s="237"/>
      <c r="D920" s="374"/>
      <c r="E920" s="409"/>
      <c r="F920" s="237" t="str">
        <f>IF(Proponentes!D584&gt;0,Proponentes!D584,"")</f>
        <v/>
      </c>
      <c r="G920" s="410" t="str">
        <f>IF(Proponentes!F584&gt;0,Proponentes!F584,"")</f>
        <v/>
      </c>
      <c r="H920" s="965"/>
      <c r="I920" s="967"/>
      <c r="J920" s="389" t="s">
        <v>595</v>
      </c>
      <c r="K920" s="380">
        <v>15</v>
      </c>
      <c r="L920" s="380" t="s">
        <v>1351</v>
      </c>
      <c r="M920" s="379" t="s">
        <v>222</v>
      </c>
      <c r="N920" s="380" t="s">
        <v>317</v>
      </c>
      <c r="O920" s="381">
        <v>1</v>
      </c>
      <c r="P920" s="382">
        <v>41214</v>
      </c>
      <c r="Q920" s="382">
        <v>41943</v>
      </c>
      <c r="R920" s="411" t="str">
        <f>IF(Q920&lt;&gt;"",IF(P920&gt;0,IF(P920&gt;=$P$18,IF(Q920&lt;=$Q$18,"CUMPLE","NO CUMPLE"),"NO CUMPLE"),""),"")</f>
        <v>CUMPLE</v>
      </c>
      <c r="S920" s="411">
        <f>IF(P920&gt;0,ROUND(((YEAR(Q920)-YEAR($P920))*12)+(MONTH(Q920)-MONTH($P920))+((DAY(Q920)-DAY($P920)+1)/30),0),"")</f>
        <v>24</v>
      </c>
      <c r="T920" s="391">
        <v>2532061840</v>
      </c>
      <c r="U920" s="409">
        <f>IF(T920&gt;0,T920*O920,"")</f>
        <v>2532061840</v>
      </c>
      <c r="V920" s="412">
        <f t="shared" si="1162"/>
        <v>4468.0815952002822</v>
      </c>
      <c r="W920" s="413">
        <f>IF(R920="CUMPLE",IFERROR(U920/VLOOKUP(YEAR(Q920),$AQ$3:$AR$13,2,FALSE),""),"")</f>
        <v>4110.49</v>
      </c>
      <c r="X920" s="409">
        <f>IFERROR(W920*$AR$13,"")</f>
        <v>3734487037.7399998</v>
      </c>
      <c r="Y920" s="379" t="s">
        <v>318</v>
      </c>
      <c r="Z920" s="379" t="str">
        <f>IF(T920&gt;0,IF(X920&gt;=$Z$18,"CUMPLE","NO CUMPLE"),"")</f>
        <v>CUMPLE</v>
      </c>
      <c r="AA920" s="411" t="str">
        <f>IF(N920&gt;0,IF(N920="CUMPLE",IF(R920="CUMPLE",IF(Y920="INCLUIDA",IF(Z920="CUMPLE","CUMPLE","NO CUMPLE"),"NO CUMPLE"),"NO CUMPLE"),"NO CUMPLE"),"")</f>
        <v>CUMPLE</v>
      </c>
      <c r="AB920" s="387"/>
      <c r="AC920" s="967"/>
      <c r="AD920" s="969"/>
      <c r="AE920" s="411" t="str">
        <f t="shared" si="1163"/>
        <v/>
      </c>
      <c r="AF920" s="414" t="str">
        <f>IF(AE920&lt;&gt;"",(SUMIFS($X920:$X921,$M920:$M921,F920,AA920:AA921,"CUMPLE")),"")</f>
        <v/>
      </c>
      <c r="AG920" s="414" t="str">
        <f>IF(AF920&lt;&gt;"",IF(G920&gt;0,(IF(AF920&gt;=($G920*$H905),"CUMPLE","NO CUMPLE")),""),"")</f>
        <v/>
      </c>
      <c r="AH920" s="415"/>
      <c r="AI920" s="973"/>
      <c r="AJ920" s="971"/>
      <c r="AK920" s="416"/>
      <c r="AL920" s="416"/>
      <c r="AM920" s="416"/>
      <c r="AN920" s="416"/>
      <c r="AO920" s="416"/>
      <c r="AP920" s="416"/>
      <c r="AQ920" s="416"/>
      <c r="AR920" s="416"/>
    </row>
    <row r="921" spans="1:44" ht="49.5" x14ac:dyDescent="0.25">
      <c r="A921" s="963"/>
      <c r="B921" s="373">
        <v>16</v>
      </c>
      <c r="C921" s="220"/>
      <c r="D921" s="374"/>
      <c r="E921" s="375"/>
      <c r="F921" s="220" t="str">
        <f>IF(Proponentes!D585&gt;0,Proponentes!D585,"")</f>
        <v/>
      </c>
      <c r="G921" s="376" t="str">
        <f>IF(Proponentes!F585&gt;0,Proponentes!F585,"")</f>
        <v/>
      </c>
      <c r="H921" s="965"/>
      <c r="I921" s="967"/>
      <c r="J921" s="389" t="s">
        <v>1352</v>
      </c>
      <c r="K921" s="380">
        <v>16</v>
      </c>
      <c r="L921" s="380" t="s">
        <v>1353</v>
      </c>
      <c r="M921" s="379" t="s">
        <v>222</v>
      </c>
      <c r="N921" s="380" t="s">
        <v>317</v>
      </c>
      <c r="O921" s="381">
        <v>1</v>
      </c>
      <c r="P921" s="382">
        <v>41944</v>
      </c>
      <c r="Q921" s="382">
        <v>43039</v>
      </c>
      <c r="R921" s="383" t="str">
        <f t="shared" si="1152"/>
        <v>CUMPLE</v>
      </c>
      <c r="S921" s="383">
        <f t="shared" si="1161"/>
        <v>36</v>
      </c>
      <c r="T921" s="391">
        <v>7575564233</v>
      </c>
      <c r="U921" s="375">
        <f t="shared" si="1154"/>
        <v>7575564233</v>
      </c>
      <c r="V921" s="392">
        <f t="shared" si="1162"/>
        <v>12297.993884740259</v>
      </c>
      <c r="W921" s="386">
        <f t="shared" si="1156"/>
        <v>10268.930000257551</v>
      </c>
      <c r="X921" s="375">
        <f t="shared" si="1157"/>
        <v>9329589897.4139919</v>
      </c>
      <c r="Y921" s="379" t="s">
        <v>318</v>
      </c>
      <c r="Z921" s="379" t="str">
        <f t="shared" si="1158"/>
        <v>CUMPLE</v>
      </c>
      <c r="AA921" s="383" t="str">
        <f t="shared" si="1159"/>
        <v>CUMPLE</v>
      </c>
      <c r="AB921" s="387"/>
      <c r="AC921" s="967"/>
      <c r="AD921" s="969"/>
      <c r="AE921" s="383" t="str">
        <f t="shared" si="1163"/>
        <v/>
      </c>
      <c r="AF921" s="388" t="str">
        <f>IF(AE921&lt;&gt;"",(SUMIFS($X921:$X922,$M921:$M922,F921,AA921:AA922,"CUMPLE")),"")</f>
        <v/>
      </c>
      <c r="AG921" s="388" t="str">
        <f>IF(AF921&lt;&gt;"",IF(G921&gt;0,(IF(AF921&gt;=($G921*$H906),"CUMPLE","NO CUMPLE")),""),"")</f>
        <v/>
      </c>
      <c r="AH921" s="393"/>
      <c r="AI921" s="973"/>
      <c r="AJ921" s="971"/>
    </row>
    <row r="922" spans="1:44" x14ac:dyDescent="0.25">
      <c r="A922" s="69">
        <v>45</v>
      </c>
      <c r="B922" s="394"/>
      <c r="C922" s="222"/>
      <c r="D922" s="395" t="s">
        <v>270</v>
      </c>
      <c r="E922" s="396">
        <f>SUM(E906:E921)</f>
        <v>230272785552</v>
      </c>
      <c r="F922" s="394"/>
      <c r="G922" s="397">
        <f>IF((SUM(G906:G921))&gt;1,"ERROR &gt; 100%",SUM(G906:G921))</f>
        <v>1</v>
      </c>
      <c r="H922" s="396">
        <f t="shared" ref="H922:I922" si="1164">SUM(H906:H921)</f>
        <v>230272785552</v>
      </c>
      <c r="I922" s="398">
        <f t="shared" si="1164"/>
        <v>253457.5626366224</v>
      </c>
      <c r="J922" s="399"/>
      <c r="K922" s="399"/>
      <c r="L922" s="399"/>
      <c r="M922" s="400"/>
      <c r="N922" s="400"/>
      <c r="O922" s="400"/>
      <c r="P922" s="400"/>
      <c r="Q922" s="400"/>
      <c r="R922" s="394">
        <f>COUNTIF(R906:R921,"NO CUMPLE")</f>
        <v>0</v>
      </c>
      <c r="S922" s="400">
        <f t="shared" ref="S922" si="1165">SUM(S906:S921)</f>
        <v>472</v>
      </c>
      <c r="T922" s="401"/>
      <c r="U922" s="396">
        <f t="shared" ref="U922:X922" si="1166">SUM(U906:U921)</f>
        <v>225397587557.24768</v>
      </c>
      <c r="V922" s="402">
        <f t="shared" si="1166"/>
        <v>271540.29385938135</v>
      </c>
      <c r="W922" s="403">
        <f t="shared" si="1166"/>
        <v>312371.41706896963</v>
      </c>
      <c r="X922" s="401">
        <f t="shared" si="1166"/>
        <v>283797554064.00269</v>
      </c>
      <c r="Y922" s="400"/>
      <c r="Z922" s="400"/>
      <c r="AA922" s="394"/>
      <c r="AB922" s="400"/>
      <c r="AC922" s="394"/>
      <c r="AD922" s="394">
        <f>COUNTIF(AD906:AD921,"NO CUMPLE")</f>
        <v>0</v>
      </c>
      <c r="AE922" s="394"/>
      <c r="AF922" s="394"/>
      <c r="AG922" s="394"/>
      <c r="AH922" s="400"/>
      <c r="AI922" s="400"/>
      <c r="AJ922" s="404"/>
    </row>
    <row r="923" spans="1:44" ht="66" x14ac:dyDescent="0.25">
      <c r="A923" s="962">
        <f>A935</f>
        <v>46</v>
      </c>
      <c r="B923" s="373">
        <v>1</v>
      </c>
      <c r="C923" s="220" t="str">
        <f>IF(Proponentes!H587="X",Proponentes!$B$587,"")</f>
        <v/>
      </c>
      <c r="D923" s="374" t="str">
        <f t="shared" ref="D923:D1007" si="1167">C923</f>
        <v/>
      </c>
      <c r="E923" s="375" t="str">
        <f>IF(D923="","",$AO$3)</f>
        <v/>
      </c>
      <c r="F923" s="220" t="str">
        <f>IF(Proponentes!D587&gt;0,Proponentes!D587,"")</f>
        <v>YALE SERVISSEG LIMITADA</v>
      </c>
      <c r="G923" s="376">
        <f>IF(Proponentes!F587&gt;0,Proponentes!F587,"")</f>
        <v>0.89</v>
      </c>
      <c r="H923" s="964">
        <f t="shared" ref="H923" si="1168">SUM(E923:E934)</f>
        <v>8654253262</v>
      </c>
      <c r="I923" s="966">
        <f>IF($F923&gt;0,(G935*H923)/$AR$13,"")</f>
        <v>9525.5977946696075</v>
      </c>
      <c r="J923" s="377" t="s">
        <v>1354</v>
      </c>
      <c r="K923" s="378">
        <v>1</v>
      </c>
      <c r="L923" s="378" t="s">
        <v>1355</v>
      </c>
      <c r="M923" s="379" t="s">
        <v>227</v>
      </c>
      <c r="N923" s="380" t="s">
        <v>317</v>
      </c>
      <c r="O923" s="381">
        <v>1</v>
      </c>
      <c r="P923" s="382">
        <v>42736</v>
      </c>
      <c r="Q923" s="492">
        <v>43830</v>
      </c>
      <c r="R923" s="383" t="str">
        <f t="shared" ref="R923:R934" si="1169">IF(Q923&lt;&gt;"",IF(P923&gt;0,IF(P923&gt;=$P$18,IF(Q923&lt;=$Q$18,"CUMPLE","NO CUMPLE"),"NO CUMPLE"),""),"")</f>
        <v>CUMPLE</v>
      </c>
      <c r="S923" s="379">
        <f t="shared" ref="S923:S929" si="1170">IF(P923&gt;0,ROUND(((YEAR(Q923)-YEAR($P923))*12)+(MONTH(Q923)-MONTH($P923))+((DAY(Q923)-DAY($P923)+1)/30),0),"")</f>
        <v>36</v>
      </c>
      <c r="T923" s="384">
        <v>2586262201</v>
      </c>
      <c r="U923" s="375">
        <f t="shared" ref="U923:U934" si="1171">IF(T923&gt;0,T923*O923,"")</f>
        <v>2586262201</v>
      </c>
      <c r="V923" s="385">
        <f t="shared" ref="V923:V929" si="1172">IFERROR(U923/VLOOKUP(YEAR(P923),$AQ$2:$AR$11,2,FALSE),"")</f>
        <v>3505.7646780540504</v>
      </c>
      <c r="W923" s="386">
        <f t="shared" ref="W923:W934" si="1173">IF(R923="CUMPLE",IFERROR(U923/VLOOKUP(YEAR(Q923),$AQ$3:$AR$13,2,FALSE),""),"")</f>
        <v>3123.0675424698957</v>
      </c>
      <c r="X923" s="375">
        <f t="shared" ref="X923:X934" si="1174">IFERROR(W923*$AR$13,"")</f>
        <v>2837388062.0900044</v>
      </c>
      <c r="Y923" s="481" t="s">
        <v>318</v>
      </c>
      <c r="Z923" s="379" t="str">
        <f t="shared" ref="Z923:Z934" si="1175">IF(T923&gt;0,IF(X923&gt;=$Z$18,"CUMPLE","NO CUMPLE"),"")</f>
        <v>CUMPLE</v>
      </c>
      <c r="AA923" s="383" t="str">
        <f t="shared" ref="AA923:AA934" si="1176">IF(N923&gt;0,IF(N923="CUMPLE",IF(R923="CUMPLE",IF(Y923="INCLUIDA",IF(Z923="CUMPLE","CUMPLE","NO CUMPLE"),"NO CUMPLE"),"NO CUMPLE"),"NO CUMPLE"),"")</f>
        <v>CUMPLE</v>
      </c>
      <c r="AB923" s="481"/>
      <c r="AC923" s="966">
        <f>IF(F923&gt;0,SUMIFS(W923:W933,AA923:AA933,"CUMPLE"),"")</f>
        <v>37842.007556974102</v>
      </c>
      <c r="AD923" s="968" t="str">
        <f>IF($F923&gt;0,IF(AC923&lt;I923,"NO CUMPLE","CUMPLE"),"")</f>
        <v>CUMPLE</v>
      </c>
      <c r="AE923" s="383" t="str">
        <f t="shared" ref="AE923:AE929" si="1177">IF(F923&lt;&gt;"",F923,"")</f>
        <v>YALE SERVISSEG LIMITADA</v>
      </c>
      <c r="AF923" s="388">
        <f>IF(AE923&lt;&gt;"",(SUMIFS($X923:$X938,$M923:$M938,F923,AA923:AA938,"CUMPLE")),"")</f>
        <v>31543059695.617447</v>
      </c>
      <c r="AG923" s="388" t="str">
        <f>IF(AF923&lt;&gt;"",IF(G923&gt;0,(IF(AF923&gt;=($G923*$H923),"CUMPLE","NO CUMPLE")),""),"")</f>
        <v>CUMPLE</v>
      </c>
      <c r="AH923" s="379"/>
      <c r="AI923" s="972" t="str">
        <f>IF(AC923&gt;I923,IF((COUNTIF(AG923:AG933,"NO CUMPLE"))&lt;1,"HABILITADO","RECHAZADO"),"")</f>
        <v>HABILITADO</v>
      </c>
      <c r="AJ923" s="970"/>
    </row>
    <row r="924" spans="1:44" ht="49.5" x14ac:dyDescent="0.25">
      <c r="A924" s="963"/>
      <c r="B924" s="373">
        <v>2</v>
      </c>
      <c r="C924" s="220" t="str">
        <f>IF(Proponentes!H588="X",Proponentes!$B$587,"")</f>
        <v/>
      </c>
      <c r="D924" s="374" t="str">
        <f t="shared" si="1167"/>
        <v/>
      </c>
      <c r="E924" s="375" t="str">
        <f>IF(D924="","",$AO$4)</f>
        <v/>
      </c>
      <c r="F924" s="220" t="str">
        <f>IF(Proponentes!D588&gt;0,Proponentes!D588,"")</f>
        <v>ADMEJORES SEGURIDADTDA</v>
      </c>
      <c r="G924" s="376">
        <f>IF(Proponentes!F588&gt;0,Proponentes!F588,"")</f>
        <v>0.11</v>
      </c>
      <c r="H924" s="965"/>
      <c r="I924" s="967"/>
      <c r="J924" s="377" t="s">
        <v>1354</v>
      </c>
      <c r="K924" s="380">
        <v>2</v>
      </c>
      <c r="L924" s="378" t="s">
        <v>1356</v>
      </c>
      <c r="M924" s="379" t="s">
        <v>225</v>
      </c>
      <c r="N924" s="380" t="s">
        <v>317</v>
      </c>
      <c r="O924" s="381">
        <v>1</v>
      </c>
      <c r="P924" s="382">
        <v>42095</v>
      </c>
      <c r="Q924" s="382">
        <v>42783</v>
      </c>
      <c r="R924" s="383" t="str">
        <f t="shared" si="1169"/>
        <v>CUMPLE</v>
      </c>
      <c r="S924" s="379">
        <f t="shared" si="1170"/>
        <v>23</v>
      </c>
      <c r="T924" s="384">
        <v>11541508704</v>
      </c>
      <c r="U924" s="375">
        <f t="shared" si="1171"/>
        <v>11541508704</v>
      </c>
      <c r="V924" s="385">
        <f t="shared" si="1172"/>
        <v>17911.862658493053</v>
      </c>
      <c r="W924" s="386">
        <f t="shared" si="1173"/>
        <v>15644.900014504206</v>
      </c>
      <c r="X924" s="375">
        <f t="shared" si="1174"/>
        <v>14213798430.577448</v>
      </c>
      <c r="Y924" s="379" t="s">
        <v>318</v>
      </c>
      <c r="Z924" s="379" t="str">
        <f t="shared" si="1175"/>
        <v>CUMPLE</v>
      </c>
      <c r="AA924" s="383" t="str">
        <f t="shared" si="1176"/>
        <v>CUMPLE</v>
      </c>
      <c r="AB924" s="387"/>
      <c r="AC924" s="967"/>
      <c r="AD924" s="969"/>
      <c r="AE924" s="383" t="str">
        <f t="shared" si="1177"/>
        <v>ADMEJORES SEGURIDADTDA</v>
      </c>
      <c r="AF924" s="388">
        <f>IF(AE924&lt;&gt;"",(SUMIFS($X923:$X938,$M923:$M938,F924,AA923:AA938,"CUMPLE")),"")</f>
        <v>2837388062.0900044</v>
      </c>
      <c r="AG924" s="388" t="str">
        <f>IF(AF924&lt;&gt;"",IF(G924&gt;0,(IF(AF924&gt;=($G924*$H923),"CUMPLE","NO CUMPLE")),""),"")</f>
        <v>CUMPLE</v>
      </c>
      <c r="AH924" s="387"/>
      <c r="AI924" s="973"/>
      <c r="AJ924" s="971"/>
    </row>
    <row r="925" spans="1:44" ht="49.5" x14ac:dyDescent="0.25">
      <c r="A925" s="963"/>
      <c r="B925" s="373">
        <v>3</v>
      </c>
      <c r="C925" s="220" t="str">
        <f>IF(Proponentes!H589="X",Proponentes!$B$587,"")</f>
        <v/>
      </c>
      <c r="D925" s="374" t="str">
        <f t="shared" si="1167"/>
        <v/>
      </c>
      <c r="E925" s="375" t="str">
        <f>IF(D925="","",$AO$5)</f>
        <v/>
      </c>
      <c r="F925" s="220" t="str">
        <f>IF(Proponentes!D589&gt;0,Proponentes!D589,"")</f>
        <v/>
      </c>
      <c r="G925" s="376" t="str">
        <f>IF(Proponentes!F589&gt;0,Proponentes!F589,"")</f>
        <v/>
      </c>
      <c r="H925" s="965"/>
      <c r="I925" s="967"/>
      <c r="J925" s="389" t="s">
        <v>332</v>
      </c>
      <c r="K925" s="380">
        <v>3</v>
      </c>
      <c r="L925" s="378" t="s">
        <v>1357</v>
      </c>
      <c r="M925" s="379" t="s">
        <v>225</v>
      </c>
      <c r="N925" s="380" t="s">
        <v>317</v>
      </c>
      <c r="O925" s="381">
        <v>1</v>
      </c>
      <c r="P925" s="382">
        <v>41325</v>
      </c>
      <c r="Q925" s="382">
        <v>42094</v>
      </c>
      <c r="R925" s="383" t="str">
        <f t="shared" si="1169"/>
        <v>CUMPLE</v>
      </c>
      <c r="S925" s="379">
        <f t="shared" si="1170"/>
        <v>25</v>
      </c>
      <c r="T925" s="384">
        <v>12290357674</v>
      </c>
      <c r="U925" s="375">
        <f t="shared" si="1171"/>
        <v>12290357674</v>
      </c>
      <c r="V925" s="385">
        <f t="shared" si="1172"/>
        <v>20848.783162001695</v>
      </c>
      <c r="W925" s="386">
        <f t="shared" si="1173"/>
        <v>19074.04</v>
      </c>
      <c r="X925" s="375">
        <f t="shared" si="1174"/>
        <v>17329261265.040001</v>
      </c>
      <c r="Y925" s="379" t="s">
        <v>318</v>
      </c>
      <c r="Z925" s="379" t="str">
        <f t="shared" si="1175"/>
        <v>CUMPLE</v>
      </c>
      <c r="AA925" s="383" t="str">
        <f t="shared" si="1176"/>
        <v>CUMPLE</v>
      </c>
      <c r="AB925" s="387"/>
      <c r="AC925" s="967"/>
      <c r="AD925" s="969"/>
      <c r="AE925" s="383" t="str">
        <f t="shared" si="1177"/>
        <v/>
      </c>
      <c r="AF925" s="388" t="str">
        <f>IF(AE925&lt;&gt;"",(SUMIFS($X923:$X933,$M924:$M933,F925,AA923:AA933,"CUMPLE")),"")</f>
        <v/>
      </c>
      <c r="AG925" s="388" t="str">
        <f>IF(AF925&lt;&gt;"",IF(G925&gt;0,(IF(AF925&gt;=($G925*$H923),"CUMPLE","NO CUMPLE")),""),"")</f>
        <v/>
      </c>
      <c r="AH925" s="387"/>
      <c r="AI925" s="973"/>
      <c r="AJ925" s="971"/>
    </row>
    <row r="926" spans="1:44" x14ac:dyDescent="0.25">
      <c r="A926" s="963"/>
      <c r="B926" s="373">
        <v>4</v>
      </c>
      <c r="C926" s="220" t="str">
        <f>IF(Proponentes!H590="X",Proponentes!$B$587,"")</f>
        <v/>
      </c>
      <c r="D926" s="374" t="str">
        <f t="shared" si="1167"/>
        <v/>
      </c>
      <c r="E926" s="375" t="str">
        <f>IF(D926="","",$AO$6)</f>
        <v/>
      </c>
      <c r="F926" s="220" t="str">
        <f>IF(Proponentes!D590&gt;0,Proponentes!D590,"")</f>
        <v/>
      </c>
      <c r="G926" s="376" t="str">
        <f>IF(Proponentes!F590&gt;0,Proponentes!F590,"")</f>
        <v/>
      </c>
      <c r="H926" s="965"/>
      <c r="I926" s="967"/>
      <c r="J926" s="389"/>
      <c r="K926" s="378"/>
      <c r="L926" s="380"/>
      <c r="M926" s="379"/>
      <c r="N926" s="380"/>
      <c r="O926" s="381"/>
      <c r="P926" s="382"/>
      <c r="Q926" s="382"/>
      <c r="R926" s="383" t="str">
        <f t="shared" si="1169"/>
        <v/>
      </c>
      <c r="S926" s="379" t="str">
        <f t="shared" si="1170"/>
        <v/>
      </c>
      <c r="T926" s="384"/>
      <c r="U926" s="375" t="str">
        <f t="shared" si="1171"/>
        <v/>
      </c>
      <c r="V926" s="385" t="str">
        <f t="shared" si="1172"/>
        <v/>
      </c>
      <c r="W926" s="386" t="str">
        <f t="shared" si="1173"/>
        <v/>
      </c>
      <c r="X926" s="375" t="str">
        <f t="shared" si="1174"/>
        <v/>
      </c>
      <c r="Y926" s="379"/>
      <c r="Z926" s="379" t="str">
        <f t="shared" si="1175"/>
        <v/>
      </c>
      <c r="AA926" s="383" t="str">
        <f t="shared" si="1176"/>
        <v/>
      </c>
      <c r="AB926" s="387"/>
      <c r="AC926" s="967"/>
      <c r="AD926" s="969"/>
      <c r="AE926" s="383" t="str">
        <f t="shared" si="1177"/>
        <v/>
      </c>
      <c r="AF926" s="388" t="str">
        <f>IF(AE926&lt;&gt;"",(SUMIFS($X923:$X933,$M924:$M933,F926,AA923:AA933,"CUMPLE")),"")</f>
        <v/>
      </c>
      <c r="AG926" s="388" t="str">
        <f>IF(AF926&lt;&gt;"",IF(G926&gt;0,(IF(AF926&gt;=($G926*$H923),"CUMPLE","NO CUMPLE")),""),"")</f>
        <v/>
      </c>
      <c r="AH926" s="387"/>
      <c r="AI926" s="973"/>
      <c r="AJ926" s="971"/>
    </row>
    <row r="927" spans="1:44" x14ac:dyDescent="0.25">
      <c r="A927" s="963"/>
      <c r="B927" s="373">
        <v>5</v>
      </c>
      <c r="C927" s="220" t="str">
        <f>IF(Proponentes!H591="X",Proponentes!$B$587,"")</f>
        <v/>
      </c>
      <c r="D927" s="374" t="str">
        <f t="shared" si="1167"/>
        <v/>
      </c>
      <c r="E927" s="375" t="str">
        <f>IF(D927="","",$AO$7)</f>
        <v/>
      </c>
      <c r="F927" s="220" t="str">
        <f>IF(Proponentes!D591&gt;0,Proponentes!D591,"")</f>
        <v/>
      </c>
      <c r="G927" s="376" t="str">
        <f>IF(Proponentes!F591&gt;0,Proponentes!F591,"")</f>
        <v/>
      </c>
      <c r="H927" s="965"/>
      <c r="I927" s="967"/>
      <c r="J927" s="389"/>
      <c r="K927" s="380"/>
      <c r="L927" s="380"/>
      <c r="M927" s="379"/>
      <c r="N927" s="380"/>
      <c r="O927" s="381"/>
      <c r="P927" s="382"/>
      <c r="Q927" s="382"/>
      <c r="R927" s="383" t="str">
        <f t="shared" si="1169"/>
        <v/>
      </c>
      <c r="S927" s="379" t="str">
        <f t="shared" si="1170"/>
        <v/>
      </c>
      <c r="T927" s="384"/>
      <c r="U927" s="375" t="str">
        <f t="shared" si="1171"/>
        <v/>
      </c>
      <c r="V927" s="385" t="str">
        <f t="shared" si="1172"/>
        <v/>
      </c>
      <c r="W927" s="386" t="str">
        <f t="shared" si="1173"/>
        <v/>
      </c>
      <c r="X927" s="375" t="str">
        <f t="shared" si="1174"/>
        <v/>
      </c>
      <c r="Y927" s="379"/>
      <c r="Z927" s="379" t="str">
        <f t="shared" si="1175"/>
        <v/>
      </c>
      <c r="AA927" s="383" t="str">
        <f t="shared" si="1176"/>
        <v/>
      </c>
      <c r="AB927" s="387"/>
      <c r="AC927" s="967"/>
      <c r="AD927" s="969"/>
      <c r="AE927" s="383" t="str">
        <f t="shared" si="1177"/>
        <v/>
      </c>
      <c r="AF927" s="388" t="str">
        <f>IF(AE927&lt;&gt;"",(SUMIFS($X927:$X935,$M927:$M935,F927,AA927:AA935,"CUMPLE")),"")</f>
        <v/>
      </c>
      <c r="AG927" s="388" t="str">
        <f>IF(AF927&lt;&gt;"",IF(G927&gt;0,(IF(AF927&gt;=($G927*$H923),"CUMPLE","NO CUMPLE")),""),"")</f>
        <v/>
      </c>
      <c r="AH927" s="387"/>
      <c r="AI927" s="973"/>
      <c r="AJ927" s="971"/>
    </row>
    <row r="928" spans="1:44" x14ac:dyDescent="0.25">
      <c r="A928" s="963"/>
      <c r="B928" s="373">
        <v>6</v>
      </c>
      <c r="C928" s="220" t="str">
        <f>IF(Proponentes!H592="X",Proponentes!$B$587,"")</f>
        <v/>
      </c>
      <c r="D928" s="374" t="str">
        <f t="shared" si="1167"/>
        <v/>
      </c>
      <c r="E928" s="375" t="str">
        <f>IF(D928="","",$AO$8)</f>
        <v/>
      </c>
      <c r="F928" s="220" t="str">
        <f>IF(Proponentes!D592&gt;0,Proponentes!D592,"")</f>
        <v/>
      </c>
      <c r="G928" s="376" t="str">
        <f>IF(Proponentes!F592&gt;0,Proponentes!F592,"")</f>
        <v/>
      </c>
      <c r="H928" s="965"/>
      <c r="I928" s="967"/>
      <c r="J928" s="389"/>
      <c r="K928" s="380"/>
      <c r="L928" s="380"/>
      <c r="M928" s="379"/>
      <c r="N928" s="380"/>
      <c r="O928" s="381"/>
      <c r="P928" s="382"/>
      <c r="Q928" s="382"/>
      <c r="R928" s="383" t="str">
        <f t="shared" si="1169"/>
        <v/>
      </c>
      <c r="S928" s="379" t="str">
        <f t="shared" si="1170"/>
        <v/>
      </c>
      <c r="T928" s="384"/>
      <c r="U928" s="375" t="str">
        <f t="shared" si="1171"/>
        <v/>
      </c>
      <c r="V928" s="385" t="str">
        <f t="shared" si="1172"/>
        <v/>
      </c>
      <c r="W928" s="386" t="str">
        <f t="shared" si="1173"/>
        <v/>
      </c>
      <c r="X928" s="375" t="str">
        <f t="shared" si="1174"/>
        <v/>
      </c>
      <c r="Y928" s="379"/>
      <c r="Z928" s="379" t="str">
        <f t="shared" si="1175"/>
        <v/>
      </c>
      <c r="AA928" s="383" t="str">
        <f t="shared" si="1176"/>
        <v/>
      </c>
      <c r="AB928" s="387"/>
      <c r="AC928" s="967"/>
      <c r="AD928" s="969"/>
      <c r="AE928" s="383" t="str">
        <f t="shared" si="1177"/>
        <v/>
      </c>
      <c r="AF928" s="388" t="str">
        <f>IF(AE928&lt;&gt;"",(SUMIFS($X928:$X935,$M928:$M935,F928,AA928:AA935,"CUMPLE")),"")</f>
        <v/>
      </c>
      <c r="AG928" s="388" t="str">
        <f>IF(AF928&lt;&gt;"",IF(G928&gt;0,(IF(AF928&gt;=($G928*$H923),"CUMPLE","NO CUMPLE")),""),"")</f>
        <v/>
      </c>
      <c r="AH928" s="387"/>
      <c r="AI928" s="973"/>
      <c r="AJ928" s="971"/>
    </row>
    <row r="929" spans="1:36" x14ac:dyDescent="0.25">
      <c r="A929" s="963"/>
      <c r="B929" s="373">
        <v>7</v>
      </c>
      <c r="C929" s="220" t="str">
        <f>IF(Proponentes!H593="X",Proponentes!$B$587,"")</f>
        <v/>
      </c>
      <c r="D929" s="374" t="str">
        <f t="shared" si="1167"/>
        <v/>
      </c>
      <c r="E929" s="375" t="str">
        <f>IF(D929="","",$AO$9)</f>
        <v/>
      </c>
      <c r="F929" s="220" t="str">
        <f>IF(Proponentes!D593&gt;0,Proponentes!D593,"")</f>
        <v/>
      </c>
      <c r="G929" s="376" t="str">
        <f>IF(Proponentes!F593&gt;0,Proponentes!F593,"")</f>
        <v/>
      </c>
      <c r="H929" s="965"/>
      <c r="I929" s="967"/>
      <c r="J929" s="389"/>
      <c r="K929" s="378"/>
      <c r="L929" s="380"/>
      <c r="M929" s="379"/>
      <c r="N929" s="380"/>
      <c r="O929" s="381"/>
      <c r="P929" s="382"/>
      <c r="Q929" s="382"/>
      <c r="R929" s="383" t="str">
        <f t="shared" si="1169"/>
        <v/>
      </c>
      <c r="S929" s="379" t="str">
        <f t="shared" si="1170"/>
        <v/>
      </c>
      <c r="T929" s="391"/>
      <c r="U929" s="375" t="str">
        <f t="shared" si="1171"/>
        <v/>
      </c>
      <c r="V929" s="385" t="str">
        <f t="shared" si="1172"/>
        <v/>
      </c>
      <c r="W929" s="386" t="str">
        <f t="shared" si="1173"/>
        <v/>
      </c>
      <c r="X929" s="375" t="str">
        <f t="shared" si="1174"/>
        <v/>
      </c>
      <c r="Y929" s="379"/>
      <c r="Z929" s="379" t="str">
        <f t="shared" si="1175"/>
        <v/>
      </c>
      <c r="AA929" s="383" t="str">
        <f t="shared" si="1176"/>
        <v/>
      </c>
      <c r="AB929" s="387"/>
      <c r="AC929" s="967"/>
      <c r="AD929" s="969"/>
      <c r="AE929" s="383" t="str">
        <f t="shared" si="1177"/>
        <v/>
      </c>
      <c r="AF929" s="388" t="str">
        <f>IF(AE929&lt;&gt;"",(SUMIFS($X929:$X935,$M929:$M935,F929,AA929:AA935,"CUMPLE")),"")</f>
        <v/>
      </c>
      <c r="AG929" s="388" t="str">
        <f>IF(AF929&lt;&gt;"",IF(G929&gt;0,(IF(AF929&gt;=($G929*$H923),"CUMPLE","NO CUMPLE")),""),"")</f>
        <v/>
      </c>
      <c r="AH929" s="387"/>
      <c r="AI929" s="973"/>
      <c r="AJ929" s="971"/>
    </row>
    <row r="930" spans="1:36" x14ac:dyDescent="0.25">
      <c r="A930" s="963"/>
      <c r="B930" s="373">
        <v>8</v>
      </c>
      <c r="C930" s="220" t="str">
        <f>IF(Proponentes!H594="X",Proponentes!$B$587,"")</f>
        <v/>
      </c>
      <c r="D930" s="374" t="str">
        <f t="shared" si="1167"/>
        <v/>
      </c>
      <c r="E930" s="375" t="str">
        <f>IF(D930="","",$AO$10)</f>
        <v/>
      </c>
      <c r="F930" s="220"/>
      <c r="G930" s="376"/>
      <c r="H930" s="965"/>
      <c r="I930" s="967"/>
      <c r="J930" s="389"/>
      <c r="K930" s="380"/>
      <c r="L930" s="380"/>
      <c r="M930" s="379"/>
      <c r="N930" s="380"/>
      <c r="O930" s="381"/>
      <c r="P930" s="382"/>
      <c r="Q930" s="382"/>
      <c r="R930" s="383" t="str">
        <f t="shared" si="1169"/>
        <v/>
      </c>
      <c r="S930" s="379"/>
      <c r="T930" s="391"/>
      <c r="U930" s="375" t="str">
        <f t="shared" si="1171"/>
        <v/>
      </c>
      <c r="V930" s="385"/>
      <c r="W930" s="386" t="str">
        <f t="shared" si="1173"/>
        <v/>
      </c>
      <c r="X930" s="375" t="str">
        <f t="shared" si="1174"/>
        <v/>
      </c>
      <c r="Y930" s="379"/>
      <c r="Z930" s="379" t="str">
        <f t="shared" si="1175"/>
        <v/>
      </c>
      <c r="AA930" s="383" t="str">
        <f t="shared" si="1176"/>
        <v/>
      </c>
      <c r="AB930" s="387"/>
      <c r="AC930" s="967"/>
      <c r="AD930" s="969"/>
      <c r="AE930" s="383"/>
      <c r="AF930" s="388"/>
      <c r="AG930" s="388" t="str">
        <f>IF(AF930&lt;&gt;"",IF(G930&gt;0,(IF(AF930&gt;=($G930*$H923),"CUMPLE","NO CUMPLE")),""),"")</f>
        <v/>
      </c>
      <c r="AH930" s="387"/>
      <c r="AI930" s="973"/>
      <c r="AJ930" s="971"/>
    </row>
    <row r="931" spans="1:36" x14ac:dyDescent="0.25">
      <c r="A931" s="963"/>
      <c r="B931" s="373">
        <v>9</v>
      </c>
      <c r="C931" s="220" t="str">
        <f>IF(Proponentes!H595="X",Proponentes!$B$587,"")</f>
        <v/>
      </c>
      <c r="D931" s="374" t="str">
        <f t="shared" si="1167"/>
        <v/>
      </c>
      <c r="E931" s="375" t="str">
        <f>IF(D931="","",$AO$11)</f>
        <v/>
      </c>
      <c r="F931" s="220"/>
      <c r="G931" s="376"/>
      <c r="H931" s="965"/>
      <c r="I931" s="967"/>
      <c r="J931" s="389"/>
      <c r="K931" s="380"/>
      <c r="L931" s="380"/>
      <c r="M931" s="379"/>
      <c r="N931" s="380"/>
      <c r="O931" s="381"/>
      <c r="P931" s="382"/>
      <c r="Q931" s="382"/>
      <c r="R931" s="383" t="str">
        <f t="shared" si="1169"/>
        <v/>
      </c>
      <c r="S931" s="383"/>
      <c r="T931" s="391"/>
      <c r="U931" s="375" t="str">
        <f t="shared" si="1171"/>
        <v/>
      </c>
      <c r="V931" s="392"/>
      <c r="W931" s="386" t="str">
        <f t="shared" si="1173"/>
        <v/>
      </c>
      <c r="X931" s="375" t="str">
        <f t="shared" si="1174"/>
        <v/>
      </c>
      <c r="Y931" s="379"/>
      <c r="Z931" s="379" t="str">
        <f t="shared" si="1175"/>
        <v/>
      </c>
      <c r="AA931" s="383" t="str">
        <f t="shared" si="1176"/>
        <v/>
      </c>
      <c r="AB931" s="387"/>
      <c r="AC931" s="967"/>
      <c r="AD931" s="969"/>
      <c r="AE931" s="383"/>
      <c r="AF931" s="388"/>
      <c r="AG931" s="388" t="str">
        <f>IF(AF931&lt;&gt;"",IF(G931&gt;0,(IF(AF931&gt;=($G931*$H923),"CUMPLE","NO CUMPLE")),""),"")</f>
        <v/>
      </c>
      <c r="AH931" s="393"/>
      <c r="AI931" s="973"/>
      <c r="AJ931" s="971"/>
    </row>
    <row r="932" spans="1:36" x14ac:dyDescent="0.25">
      <c r="A932" s="963"/>
      <c r="B932" s="373">
        <v>10</v>
      </c>
      <c r="C932" s="220" t="str">
        <f>IF(Proponentes!H596="X",Proponentes!$B$587,"")</f>
        <v/>
      </c>
      <c r="D932" s="374" t="str">
        <f t="shared" si="1167"/>
        <v/>
      </c>
      <c r="E932" s="375" t="str">
        <f>IF(D932="","",$AO$12)</f>
        <v/>
      </c>
      <c r="F932" s="220"/>
      <c r="G932" s="376"/>
      <c r="H932" s="965"/>
      <c r="I932" s="967"/>
      <c r="J932" s="389"/>
      <c r="K932" s="378"/>
      <c r="L932" s="380"/>
      <c r="M932" s="379"/>
      <c r="N932" s="380"/>
      <c r="O932" s="381"/>
      <c r="P932" s="382"/>
      <c r="Q932" s="382"/>
      <c r="R932" s="383" t="str">
        <f t="shared" si="1169"/>
        <v/>
      </c>
      <c r="S932" s="383"/>
      <c r="T932" s="391"/>
      <c r="U932" s="375" t="str">
        <f t="shared" si="1171"/>
        <v/>
      </c>
      <c r="V932" s="392"/>
      <c r="W932" s="386" t="str">
        <f t="shared" si="1173"/>
        <v/>
      </c>
      <c r="X932" s="375" t="str">
        <f t="shared" si="1174"/>
        <v/>
      </c>
      <c r="Y932" s="379"/>
      <c r="Z932" s="379" t="str">
        <f t="shared" si="1175"/>
        <v/>
      </c>
      <c r="AA932" s="383" t="str">
        <f t="shared" si="1176"/>
        <v/>
      </c>
      <c r="AB932" s="387"/>
      <c r="AC932" s="967"/>
      <c r="AD932" s="969"/>
      <c r="AE932" s="383"/>
      <c r="AF932" s="388"/>
      <c r="AG932" s="388" t="str">
        <f>IF(AF932&lt;&gt;"",IF(G932&gt;0,(IF(AF932&gt;=($G932*$H923),"CUMPLE","NO CUMPLE")),""),"")</f>
        <v/>
      </c>
      <c r="AH932" s="393"/>
      <c r="AI932" s="973"/>
      <c r="AJ932" s="971"/>
    </row>
    <row r="933" spans="1:36" x14ac:dyDescent="0.25">
      <c r="A933" s="963"/>
      <c r="B933" s="373">
        <v>11</v>
      </c>
      <c r="C933" s="220" t="str">
        <f>IF(Proponentes!H597="X",Proponentes!$B$587,"")</f>
        <v/>
      </c>
      <c r="D933" s="374" t="str">
        <f t="shared" si="1167"/>
        <v/>
      </c>
      <c r="E933" s="375" t="str">
        <f>IF(D933="","",$AO$13)</f>
        <v/>
      </c>
      <c r="F933" s="220" t="str">
        <f>IF(Proponentes!D597&gt;0,Proponentes!D597,"")</f>
        <v/>
      </c>
      <c r="G933" s="376" t="str">
        <f>IF(Proponentes!F597&gt;0,Proponentes!F597,"")</f>
        <v/>
      </c>
      <c r="H933" s="965"/>
      <c r="I933" s="967"/>
      <c r="J933" s="389"/>
      <c r="K933" s="380"/>
      <c r="L933" s="380"/>
      <c r="M933" s="379"/>
      <c r="N933" s="380"/>
      <c r="O933" s="381"/>
      <c r="P933" s="382"/>
      <c r="Q933" s="382"/>
      <c r="R933" s="383" t="str">
        <f t="shared" si="1169"/>
        <v/>
      </c>
      <c r="S933" s="383" t="str">
        <f t="shared" ref="S933:S934" si="1178">IF(P933&gt;0,ROUND(((YEAR(Q933)-YEAR($P933))*12)+(MONTH(Q933)-MONTH($P933))+((DAY(Q933)-DAY($P933)+1)/30),0),"")</f>
        <v/>
      </c>
      <c r="T933" s="391"/>
      <c r="U933" s="375" t="str">
        <f t="shared" si="1171"/>
        <v/>
      </c>
      <c r="V933" s="392" t="str">
        <f>IFERROR(U933/VLOOKUP(YEAR(P933),$AQ$2:$AR$11,2,FALSE),"")</f>
        <v/>
      </c>
      <c r="W933" s="386" t="str">
        <f t="shared" si="1173"/>
        <v/>
      </c>
      <c r="X933" s="375" t="str">
        <f t="shared" si="1174"/>
        <v/>
      </c>
      <c r="Y933" s="379"/>
      <c r="Z933" s="379" t="str">
        <f t="shared" si="1175"/>
        <v/>
      </c>
      <c r="AA933" s="383" t="str">
        <f t="shared" si="1176"/>
        <v/>
      </c>
      <c r="AB933" s="387"/>
      <c r="AC933" s="967"/>
      <c r="AD933" s="969"/>
      <c r="AE933" s="383" t="str">
        <f>IF(F933&lt;&gt;"",F933,"")</f>
        <v/>
      </c>
      <c r="AF933" s="388" t="str">
        <f>IF(AE933&lt;&gt;"",(SUMIFS($X933:$X935,$M933:$M935,F933,AA933:AA935,"CUMPLE")),"")</f>
        <v/>
      </c>
      <c r="AG933" s="388" t="str">
        <f>IF(AF933&lt;&gt;"",IF(G933&gt;0,(IF(AF933&gt;=($G933*$H923),"CUMPLE","NO CUMPLE")),""),"")</f>
        <v/>
      </c>
      <c r="AH933" s="393"/>
      <c r="AI933" s="973"/>
      <c r="AJ933" s="971"/>
    </row>
    <row r="934" spans="1:36" ht="33" x14ac:dyDescent="0.25">
      <c r="A934" s="963"/>
      <c r="B934" s="373">
        <v>12</v>
      </c>
      <c r="C934" s="220" t="str">
        <f>IF(Proponentes!H598="X",Proponentes!$B$587,"")</f>
        <v>YALE ADMEJORES</v>
      </c>
      <c r="D934" s="374" t="str">
        <f t="shared" si="1167"/>
        <v>YALE ADMEJORES</v>
      </c>
      <c r="E934" s="375">
        <f>IF(D934="","",$AO$14)</f>
        <v>8654253262</v>
      </c>
      <c r="F934" s="220" t="str">
        <f>IF(Proponentes!D598&gt;0,Proponentes!D598,"")</f>
        <v/>
      </c>
      <c r="G934" s="376" t="str">
        <f>IF(Proponentes!F598&gt;0,Proponentes!F598,"")</f>
        <v/>
      </c>
      <c r="H934" s="965"/>
      <c r="I934" s="967"/>
      <c r="J934" s="389"/>
      <c r="K934" s="380"/>
      <c r="L934" s="380"/>
      <c r="M934" s="379"/>
      <c r="N934" s="380"/>
      <c r="O934" s="381"/>
      <c r="P934" s="382"/>
      <c r="Q934" s="382"/>
      <c r="R934" s="383" t="str">
        <f t="shared" si="1169"/>
        <v/>
      </c>
      <c r="S934" s="383" t="str">
        <f t="shared" si="1178"/>
        <v/>
      </c>
      <c r="T934" s="391"/>
      <c r="U934" s="375" t="str">
        <f t="shared" si="1171"/>
        <v/>
      </c>
      <c r="V934" s="392" t="str">
        <f>IFERROR(U934/VLOOKUP(YEAR(P934),$AQ$2:$AR$11,2,FALSE),"")</f>
        <v/>
      </c>
      <c r="W934" s="386" t="str">
        <f t="shared" si="1173"/>
        <v/>
      </c>
      <c r="X934" s="375" t="str">
        <f t="shared" si="1174"/>
        <v/>
      </c>
      <c r="Y934" s="379"/>
      <c r="Z934" s="379" t="str">
        <f t="shared" si="1175"/>
        <v/>
      </c>
      <c r="AA934" s="383" t="str">
        <f t="shared" si="1176"/>
        <v/>
      </c>
      <c r="AB934" s="387"/>
      <c r="AC934" s="967"/>
      <c r="AD934" s="969"/>
      <c r="AE934" s="383" t="str">
        <f>IF(F934&lt;&gt;"",F934,"")</f>
        <v/>
      </c>
      <c r="AF934" s="388" t="str">
        <f>IF(AE934&lt;&gt;"",(SUMIFS($X934:$X935,$M934:$M935,F934,AA934:AA935,"CUMPLE")),"")</f>
        <v/>
      </c>
      <c r="AG934" s="388" t="str">
        <f>IF(AF934&lt;&gt;"",IF(G934&gt;0,(IF(AF934&gt;=($G934*$H923),"CUMPLE","NO CUMPLE")),""),"")</f>
        <v/>
      </c>
      <c r="AH934" s="393"/>
      <c r="AI934" s="973"/>
      <c r="AJ934" s="971"/>
    </row>
    <row r="935" spans="1:36" x14ac:dyDescent="0.25">
      <c r="A935" s="69">
        <v>46</v>
      </c>
      <c r="B935" s="394"/>
      <c r="C935" s="222"/>
      <c r="D935" s="395" t="s">
        <v>270</v>
      </c>
      <c r="E935" s="396">
        <f t="shared" ref="E935:E995" si="1179">SUM(E923:E934)</f>
        <v>8654253262</v>
      </c>
      <c r="F935" s="394"/>
      <c r="G935" s="397">
        <f t="shared" ref="G935:G995" si="1180">IF((SUM(G923:G934))&gt;1,"ERROR &gt; 100%",SUM(G923:G934))</f>
        <v>1</v>
      </c>
      <c r="H935" s="396">
        <f t="shared" ref="H935:I935" si="1181">SUM(H923:H934)</f>
        <v>8654253262</v>
      </c>
      <c r="I935" s="398">
        <f t="shared" si="1181"/>
        <v>9525.5977946696075</v>
      </c>
      <c r="J935" s="399"/>
      <c r="K935" s="399"/>
      <c r="L935" s="399"/>
      <c r="M935" s="400"/>
      <c r="N935" s="400"/>
      <c r="O935" s="400"/>
      <c r="P935" s="400"/>
      <c r="Q935" s="400"/>
      <c r="R935" s="394">
        <f t="shared" ref="R935:R995" si="1182">COUNTIF(R923:R934,"NO CUMPLE")</f>
        <v>0</v>
      </c>
      <c r="S935" s="400">
        <f t="shared" ref="S935" si="1183">SUM(S923:S934)</f>
        <v>84</v>
      </c>
      <c r="T935" s="401"/>
      <c r="U935" s="396">
        <f t="shared" ref="U935:X935" si="1184">SUM(U923:U934)</f>
        <v>26418128579</v>
      </c>
      <c r="V935" s="402">
        <f t="shared" si="1184"/>
        <v>42266.410498548794</v>
      </c>
      <c r="W935" s="403">
        <f t="shared" si="1184"/>
        <v>37842.007556974102</v>
      </c>
      <c r="X935" s="401">
        <f t="shared" si="1184"/>
        <v>34380447757.707451</v>
      </c>
      <c r="Y935" s="400"/>
      <c r="Z935" s="400"/>
      <c r="AA935" s="394"/>
      <c r="AB935" s="400"/>
      <c r="AC935" s="394"/>
      <c r="AD935" s="394">
        <f t="shared" ref="AD935:AD995" si="1185">COUNTIF(AD923:AD934,"NO CUMPLE")</f>
        <v>0</v>
      </c>
      <c r="AE935" s="394"/>
      <c r="AF935" s="394"/>
      <c r="AG935" s="394"/>
      <c r="AH935" s="400"/>
      <c r="AI935" s="400"/>
      <c r="AJ935" s="404"/>
    </row>
    <row r="936" spans="1:36" ht="42.75" customHeight="1" x14ac:dyDescent="0.25">
      <c r="A936" s="959">
        <f>A957</f>
        <v>47</v>
      </c>
      <c r="B936" s="373">
        <v>1</v>
      </c>
      <c r="C936" s="220" t="str">
        <f>IF(Proponentes!H600="X",Proponentes!$B$600,"")</f>
        <v>VIPERS LTDA.</v>
      </c>
      <c r="D936" s="374" t="str">
        <f t="shared" si="1167"/>
        <v>VIPERS LTDA.</v>
      </c>
      <c r="E936" s="375">
        <f>IF(D936="","",$AO$3)</f>
        <v>20036397801</v>
      </c>
      <c r="F936" s="220" t="str">
        <f>IF(Proponentes!D600&gt;0,Proponentes!D600,"")</f>
        <v>VIPERS LTDA.</v>
      </c>
      <c r="G936" s="376">
        <f>IF(Proponentes!F600&gt;0,Proponentes!F600,"")</f>
        <v>1</v>
      </c>
      <c r="H936" s="964">
        <f t="shared" ref="H936" si="1186">SUM(E936:E947)</f>
        <v>54993555838</v>
      </c>
      <c r="I936" s="966">
        <f>IF($F936&gt;0,(G957*H936)/$AR$13,"")</f>
        <v>60530.525090090981</v>
      </c>
      <c r="J936" s="423" t="s">
        <v>319</v>
      </c>
      <c r="K936" s="378">
        <v>1</v>
      </c>
      <c r="L936" s="167" t="s">
        <v>1358</v>
      </c>
      <c r="M936" s="379" t="s">
        <v>229</v>
      </c>
      <c r="N936" s="380" t="s">
        <v>317</v>
      </c>
      <c r="O936" s="381">
        <v>1</v>
      </c>
      <c r="P936" s="382">
        <v>41214</v>
      </c>
      <c r="Q936" s="382">
        <v>41578</v>
      </c>
      <c r="R936" s="383" t="str">
        <f t="shared" ref="R936:R956" si="1187">IF(Q936&lt;&gt;"",IF(P936&gt;0,IF(P936&gt;=$P$18,IF(Q936&lt;=$Q$18,"CUMPLE","NO CUMPLE"),"NO CUMPLE"),""),"")</f>
        <v>CUMPLE</v>
      </c>
      <c r="S936" s="379">
        <f t="shared" ref="S936:S942" si="1188">IF(P936&gt;0,ROUND(((YEAR(Q936)-YEAR($P936))*12)+(MONTH(Q936)-MONTH($P936))+((DAY(Q936)-DAY($P936)+1)/30),0),"")</f>
        <v>12</v>
      </c>
      <c r="T936" s="384">
        <v>1420307038</v>
      </c>
      <c r="U936" s="375">
        <f t="shared" ref="U936:U956" si="1189">IF(T936&gt;0,T936*O936,"")</f>
        <v>1420307038</v>
      </c>
      <c r="V936" s="385">
        <f t="shared" ref="V936:V942" si="1190">IFERROR(U936/VLOOKUP(YEAR(P936),$AQ$2:$AR$11,2,FALSE),"")</f>
        <v>2506.2767566613729</v>
      </c>
      <c r="W936" s="386">
        <f t="shared" ref="W936:W956" si="1191">IF(R936="CUMPLE",IFERROR(U936/VLOOKUP(YEAR(Q936),$AQ$3:$AR$13,2,FALSE),""),"")</f>
        <v>2409.3418795589482</v>
      </c>
      <c r="X936" s="375">
        <f t="shared" ref="X936:X956" si="1192">IFERROR(W936*$AR$13,"")</f>
        <v>2188949740.468173</v>
      </c>
      <c r="Y936" s="379" t="s">
        <v>318</v>
      </c>
      <c r="Z936" s="379" t="str">
        <f t="shared" ref="Z936:Z956" si="1193">IF(T936&gt;0,IF(X936&gt;=$Z$18,"CUMPLE","NO CUMPLE"),"")</f>
        <v>CUMPLE</v>
      </c>
      <c r="AA936" s="383" t="str">
        <f t="shared" ref="AA936:AA956" si="1194">IF(N936&gt;0,IF(N936="CUMPLE",IF(R936="CUMPLE",IF(Y936="INCLUIDA",IF(Z936="CUMPLE","CUMPLE","NO CUMPLE"),"NO CUMPLE"),"NO CUMPLE"),"NO CUMPLE"),"")</f>
        <v>CUMPLE</v>
      </c>
      <c r="AB936" s="379"/>
      <c r="AC936" s="974">
        <f>IF(F936&gt;0,SUMIFS(W936:W956,AA936:AA956,"CUMPLE"),"")</f>
        <v>80899.015835605736</v>
      </c>
      <c r="AD936" s="977" t="str">
        <f>IF($F936&gt;0,IF(AC936&lt;I936,"NO CUMPLE","CUMPLE"),"")</f>
        <v>CUMPLE</v>
      </c>
      <c r="AE936" s="383" t="str">
        <f t="shared" ref="AE936:AE942" si="1195">IF(F936&lt;&gt;"",F936,"")</f>
        <v>VIPERS LTDA.</v>
      </c>
      <c r="AF936" s="388">
        <f>IF(AE936&lt;&gt;"",(SUMIFS($X936:$X956,$M936:$M956,F936,AA936:AA956,"CUMPLE")),"")</f>
        <v>73498859261.059525</v>
      </c>
      <c r="AG936" s="388" t="str">
        <f>IF(AF936&lt;&gt;"",IF(G936&gt;0,(IF(AF936&gt;=($G936*$H936),"CUMPLE","NO CUMPLE")),""),"")</f>
        <v>CUMPLE</v>
      </c>
      <c r="AH936" s="379"/>
      <c r="AI936" s="972" t="str">
        <f>IF(AC936&gt;I936,IF((COUNTIF(AG936:AG946,"NO CUMPLE"))&lt;1,"HABILITADO","RECHAZADO"),"RECHAZADO")</f>
        <v>HABILITADO</v>
      </c>
      <c r="AJ936" s="970" t="s">
        <v>2256</v>
      </c>
    </row>
    <row r="937" spans="1:36" ht="26.25" customHeight="1" x14ac:dyDescent="0.25">
      <c r="A937" s="960"/>
      <c r="B937" s="373">
        <v>2</v>
      </c>
      <c r="C937" s="220" t="str">
        <f>IF(Proponentes!H601="X",Proponentes!$B$600,"")</f>
        <v/>
      </c>
      <c r="D937" s="374" t="str">
        <f t="shared" si="1167"/>
        <v/>
      </c>
      <c r="E937" s="375" t="str">
        <f>IF(D937="","",$AO$4)</f>
        <v/>
      </c>
      <c r="F937" s="220" t="str">
        <f>IF(Proponentes!D601&gt;0,Proponentes!D601,"")</f>
        <v/>
      </c>
      <c r="G937" s="376" t="str">
        <f>IF(Proponentes!F601&gt;0,Proponentes!F601,"")</f>
        <v/>
      </c>
      <c r="H937" s="965"/>
      <c r="I937" s="967"/>
      <c r="J937" s="424" t="s">
        <v>321</v>
      </c>
      <c r="K937" s="380">
        <v>2</v>
      </c>
      <c r="L937" s="167" t="s">
        <v>1359</v>
      </c>
      <c r="M937" s="379" t="s">
        <v>229</v>
      </c>
      <c r="N937" s="380" t="s">
        <v>317</v>
      </c>
      <c r="O937" s="381">
        <v>1</v>
      </c>
      <c r="P937" s="382">
        <v>40634</v>
      </c>
      <c r="Q937" s="382">
        <v>40909</v>
      </c>
      <c r="R937" s="383" t="str">
        <f t="shared" si="1187"/>
        <v>CUMPLE</v>
      </c>
      <c r="S937" s="379">
        <f t="shared" si="1188"/>
        <v>9</v>
      </c>
      <c r="T937" s="384">
        <v>4218237890</v>
      </c>
      <c r="U937" s="375">
        <f t="shared" si="1189"/>
        <v>4218237890</v>
      </c>
      <c r="V937" s="385">
        <f t="shared" si="1190"/>
        <v>7875.7242158327108</v>
      </c>
      <c r="W937" s="386">
        <f t="shared" si="1191"/>
        <v>7443.5113640374093</v>
      </c>
      <c r="X937" s="375">
        <f t="shared" si="1192"/>
        <v>6762623605.5234509</v>
      </c>
      <c r="Y937" s="379" t="s">
        <v>318</v>
      </c>
      <c r="Z937" s="379" t="str">
        <f t="shared" si="1193"/>
        <v>CUMPLE</v>
      </c>
      <c r="AA937" s="383" t="str">
        <f t="shared" si="1194"/>
        <v>CUMPLE</v>
      </c>
      <c r="AB937" s="387"/>
      <c r="AC937" s="975"/>
      <c r="AD937" s="978"/>
      <c r="AE937" s="383" t="str">
        <f t="shared" si="1195"/>
        <v/>
      </c>
      <c r="AF937" s="388" t="str">
        <f>IF(AE937&lt;&gt;"",(SUMIFS($X936:$X946,$M936:$M946,F937,AA936:AA946,"CUMPLE")),"")</f>
        <v/>
      </c>
      <c r="AG937" s="388" t="str">
        <f>IF(AF937&lt;&gt;"",IF(G937&gt;0,(IF(AF937&gt;=($G937*$H936),"CUMPLE","NO CUMPLE")),""),"")</f>
        <v/>
      </c>
      <c r="AH937" s="387"/>
      <c r="AI937" s="973"/>
      <c r="AJ937" s="971"/>
    </row>
    <row r="938" spans="1:36" ht="23.25" customHeight="1" x14ac:dyDescent="0.25">
      <c r="A938" s="960"/>
      <c r="B938" s="373">
        <v>3</v>
      </c>
      <c r="C938" s="220" t="str">
        <f>IF(Proponentes!H602="X",Proponentes!$B$600,"")</f>
        <v/>
      </c>
      <c r="D938" s="374" t="str">
        <f t="shared" si="1167"/>
        <v/>
      </c>
      <c r="E938" s="375" t="str">
        <f>IF(D938="","",$AO$5)</f>
        <v/>
      </c>
      <c r="F938" s="220" t="str">
        <f>IF(Proponentes!D602&gt;0,Proponentes!D602,"")</f>
        <v/>
      </c>
      <c r="G938" s="376" t="str">
        <f>IF(Proponentes!F602&gt;0,Proponentes!F602,"")</f>
        <v/>
      </c>
      <c r="H938" s="965"/>
      <c r="I938" s="967"/>
      <c r="J938" s="424" t="s">
        <v>358</v>
      </c>
      <c r="K938" s="378">
        <v>3</v>
      </c>
      <c r="L938" s="870" t="s">
        <v>1360</v>
      </c>
      <c r="M938" s="379" t="s">
        <v>229</v>
      </c>
      <c r="N938" s="380" t="s">
        <v>317</v>
      </c>
      <c r="O938" s="381">
        <v>1</v>
      </c>
      <c r="P938" s="382">
        <v>41275</v>
      </c>
      <c r="Q938" s="382">
        <v>42004</v>
      </c>
      <c r="R938" s="383" t="str">
        <f t="shared" si="1187"/>
        <v>CUMPLE</v>
      </c>
      <c r="S938" s="379">
        <f t="shared" si="1188"/>
        <v>24</v>
      </c>
      <c r="T938" s="384">
        <v>1689095808</v>
      </c>
      <c r="U938" s="375">
        <f t="shared" si="1189"/>
        <v>1689095808</v>
      </c>
      <c r="V938" s="385">
        <f t="shared" si="1190"/>
        <v>2865.3024732824429</v>
      </c>
      <c r="W938" s="386">
        <f t="shared" si="1191"/>
        <v>2742.0386493506494</v>
      </c>
      <c r="X938" s="375">
        <f t="shared" si="1192"/>
        <v>2491213405.9399481</v>
      </c>
      <c r="Y938" s="379" t="s">
        <v>318</v>
      </c>
      <c r="Z938" s="379" t="str">
        <f t="shared" si="1193"/>
        <v>CUMPLE</v>
      </c>
      <c r="AA938" s="383" t="str">
        <f t="shared" si="1194"/>
        <v>CUMPLE</v>
      </c>
      <c r="AB938" s="387"/>
      <c r="AC938" s="975"/>
      <c r="AD938" s="978"/>
      <c r="AE938" s="383" t="str">
        <f t="shared" si="1195"/>
        <v/>
      </c>
      <c r="AF938" s="388" t="str">
        <f>IF(AE938&lt;&gt;"",(SUMIFS($X936:$X946,$M936:$M946,F938,AA936:AA946,"CUMPLE")),"")</f>
        <v/>
      </c>
      <c r="AG938" s="388" t="str">
        <f>IF(AF938&lt;&gt;"",IF(G938&gt;0,(IF(AF938&gt;=($G938*$H936),"CUMPLE","NO CUMPLE")),""),"")</f>
        <v/>
      </c>
      <c r="AH938" s="387"/>
      <c r="AI938" s="973"/>
      <c r="AJ938" s="971"/>
    </row>
    <row r="939" spans="1:36" ht="44.25" customHeight="1" x14ac:dyDescent="0.25">
      <c r="A939" s="960"/>
      <c r="B939" s="373">
        <v>4</v>
      </c>
      <c r="C939" s="220" t="str">
        <f>IF(Proponentes!H603="X",Proponentes!$B$600,"")</f>
        <v/>
      </c>
      <c r="D939" s="374" t="str">
        <f t="shared" si="1167"/>
        <v/>
      </c>
      <c r="E939" s="375" t="str">
        <f>IF(D939="","",$AO$6)</f>
        <v/>
      </c>
      <c r="F939" s="220" t="str">
        <f>IF(Proponentes!D603&gt;0,Proponentes!D603,"")</f>
        <v/>
      </c>
      <c r="G939" s="376" t="str">
        <f>IF(Proponentes!F603&gt;0,Proponentes!F603,"")</f>
        <v/>
      </c>
      <c r="H939" s="965"/>
      <c r="I939" s="967"/>
      <c r="J939" s="424" t="s">
        <v>341</v>
      </c>
      <c r="K939" s="380">
        <v>4</v>
      </c>
      <c r="L939" s="167" t="s">
        <v>1361</v>
      </c>
      <c r="M939" s="379" t="s">
        <v>229</v>
      </c>
      <c r="N939" s="380" t="s">
        <v>317</v>
      </c>
      <c r="O939" s="381">
        <v>1</v>
      </c>
      <c r="P939" s="382">
        <v>42309</v>
      </c>
      <c r="Q939" s="382">
        <v>42674</v>
      </c>
      <c r="R939" s="383" t="str">
        <f t="shared" si="1187"/>
        <v>CUMPLE</v>
      </c>
      <c r="S939" s="379">
        <f t="shared" si="1188"/>
        <v>12</v>
      </c>
      <c r="T939" s="384">
        <v>2125319743</v>
      </c>
      <c r="U939" s="375">
        <v>2194435833</v>
      </c>
      <c r="V939" s="385">
        <f t="shared" si="1190"/>
        <v>3405.658156281524</v>
      </c>
      <c r="W939" s="386">
        <f>IF(R939="CUMPLE",IFERROR(U939/VLOOKUP(YEAR(Q939),$AQ$3:$AR$13,2,FALSE),""),"")</f>
        <v>3182.8557817406504</v>
      </c>
      <c r="X939" s="375">
        <f t="shared" si="1192"/>
        <v>2891707231.9617062</v>
      </c>
      <c r="Y939" s="379" t="s">
        <v>318</v>
      </c>
      <c r="Z939" s="379" t="str">
        <f t="shared" si="1193"/>
        <v>CUMPLE</v>
      </c>
      <c r="AA939" s="383" t="str">
        <f t="shared" si="1194"/>
        <v>CUMPLE</v>
      </c>
      <c r="AB939" s="418"/>
      <c r="AC939" s="975"/>
      <c r="AD939" s="978"/>
      <c r="AE939" s="383" t="str">
        <f t="shared" si="1195"/>
        <v/>
      </c>
      <c r="AF939" s="388" t="str">
        <f>IF(AE939&lt;&gt;"",(SUMIFS($X936:$X946,$M936:$M946,F939,AA936:AA946,"CUMPLE")),"")</f>
        <v/>
      </c>
      <c r="AG939" s="388" t="str">
        <f>IF(AF939&lt;&gt;"",IF(G939&gt;0,(IF(AF939&gt;=($G939*$H936),"CUMPLE","NO CUMPLE")),""),"")</f>
        <v/>
      </c>
      <c r="AH939" s="387"/>
      <c r="AI939" s="973"/>
      <c r="AJ939" s="971"/>
    </row>
    <row r="940" spans="1:36" ht="49.5" customHeight="1" x14ac:dyDescent="0.25">
      <c r="A940" s="960"/>
      <c r="B940" s="373">
        <v>5</v>
      </c>
      <c r="C940" s="220" t="str">
        <f>IF(Proponentes!H604="X",Proponentes!$B$600,"")</f>
        <v/>
      </c>
      <c r="D940" s="374" t="str">
        <f t="shared" si="1167"/>
        <v/>
      </c>
      <c r="E940" s="375" t="str">
        <f>IF(D940="","",$AO$7)</f>
        <v/>
      </c>
      <c r="F940" s="220" t="str">
        <f>IF(Proponentes!D604&gt;0,Proponentes!D604,"")</f>
        <v/>
      </c>
      <c r="G940" s="376" t="str">
        <f>IF(Proponentes!F604&gt;0,Proponentes!F604,"")</f>
        <v/>
      </c>
      <c r="H940" s="965"/>
      <c r="I940" s="967"/>
      <c r="J940" s="424" t="s">
        <v>735</v>
      </c>
      <c r="K940" s="378">
        <v>5</v>
      </c>
      <c r="L940" s="167" t="s">
        <v>1362</v>
      </c>
      <c r="M940" s="379" t="s">
        <v>229</v>
      </c>
      <c r="N940" s="380" t="s">
        <v>317</v>
      </c>
      <c r="O940" s="381">
        <v>1</v>
      </c>
      <c r="P940" s="382">
        <v>41944</v>
      </c>
      <c r="Q940" s="382">
        <v>42308</v>
      </c>
      <c r="R940" s="383" t="str">
        <f t="shared" si="1187"/>
        <v>CUMPLE</v>
      </c>
      <c r="S940" s="379">
        <f t="shared" si="1188"/>
        <v>12</v>
      </c>
      <c r="T940" s="384">
        <v>2176574954</v>
      </c>
      <c r="U940" s="375">
        <f t="shared" si="1189"/>
        <v>2176574954</v>
      </c>
      <c r="V940" s="385">
        <f t="shared" si="1190"/>
        <v>3533.4008993506495</v>
      </c>
      <c r="W940" s="386">
        <f t="shared" si="1191"/>
        <v>3377.9389369131682</v>
      </c>
      <c r="X940" s="375">
        <f t="shared" si="1192"/>
        <v>3068945350.5979729</v>
      </c>
      <c r="Y940" s="379" t="s">
        <v>276</v>
      </c>
      <c r="Z940" s="379" t="str">
        <f t="shared" si="1193"/>
        <v>CUMPLE</v>
      </c>
      <c r="AA940" s="383" t="str">
        <f t="shared" si="1194"/>
        <v>NO CUMPLE</v>
      </c>
      <c r="AB940" s="425"/>
      <c r="AC940" s="975"/>
      <c r="AD940" s="978"/>
      <c r="AE940" s="383" t="str">
        <f t="shared" si="1195"/>
        <v/>
      </c>
      <c r="AF940" s="388" t="str">
        <f>IF(AE940&lt;&gt;"",(SUMIFS($X940:$X957,$M940:$M957,F940,AA940:AA957,"CUMPLE")),"")</f>
        <v/>
      </c>
      <c r="AG940" s="388" t="str">
        <f>IF(AF940&lt;&gt;"",IF(G940&gt;0,(IF(AF940&gt;=($G940*$H936),"CUMPLE","NO CUMPLE")),""),"")</f>
        <v/>
      </c>
      <c r="AH940" s="387"/>
      <c r="AI940" s="973"/>
      <c r="AJ940" s="971"/>
    </row>
    <row r="941" spans="1:36" ht="32.25" customHeight="1" x14ac:dyDescent="0.25">
      <c r="A941" s="960"/>
      <c r="B941" s="373">
        <v>6</v>
      </c>
      <c r="C941" s="220" t="str">
        <f>IF(Proponentes!H605="X",Proponentes!$B$600,"")</f>
        <v/>
      </c>
      <c r="D941" s="374" t="str">
        <f t="shared" si="1167"/>
        <v/>
      </c>
      <c r="E941" s="375" t="str">
        <f>IF(D941="","",$AO$8)</f>
        <v/>
      </c>
      <c r="F941" s="220" t="str">
        <f>IF(Proponentes!D605&gt;0,Proponentes!D605,"")</f>
        <v/>
      </c>
      <c r="G941" s="376" t="str">
        <f>IF(Proponentes!F605&gt;0,Proponentes!F605,"")</f>
        <v/>
      </c>
      <c r="H941" s="965"/>
      <c r="I941" s="967"/>
      <c r="J941" s="424" t="s">
        <v>431</v>
      </c>
      <c r="K941" s="380">
        <v>6</v>
      </c>
      <c r="L941" s="870" t="s">
        <v>1363</v>
      </c>
      <c r="M941" s="379" t="s">
        <v>229</v>
      </c>
      <c r="N941" s="380" t="s">
        <v>317</v>
      </c>
      <c r="O941" s="381">
        <v>1</v>
      </c>
      <c r="P941" s="382">
        <v>42523</v>
      </c>
      <c r="Q941" s="382">
        <v>42735</v>
      </c>
      <c r="R941" s="383" t="str">
        <f t="shared" si="1187"/>
        <v>CUMPLE</v>
      </c>
      <c r="S941" s="379">
        <f t="shared" si="1188"/>
        <v>7</v>
      </c>
      <c r="T941" s="493">
        <v>2514877802</v>
      </c>
      <c r="U941" s="375">
        <f t="shared" si="1189"/>
        <v>2514877802</v>
      </c>
      <c r="V941" s="385">
        <f t="shared" si="1190"/>
        <v>3647.631537953891</v>
      </c>
      <c r="W941" s="386">
        <f t="shared" si="1191"/>
        <v>3647.631537953891</v>
      </c>
      <c r="X941" s="375">
        <f t="shared" si="1192"/>
        <v>3313968090.6510968</v>
      </c>
      <c r="Y941" s="379" t="s">
        <v>318</v>
      </c>
      <c r="Z941" s="379" t="str">
        <f t="shared" si="1193"/>
        <v>CUMPLE</v>
      </c>
      <c r="AA941" s="383" t="str">
        <f t="shared" si="1194"/>
        <v>CUMPLE</v>
      </c>
      <c r="AB941" s="387"/>
      <c r="AC941" s="975"/>
      <c r="AD941" s="978"/>
      <c r="AE941" s="383" t="str">
        <f t="shared" si="1195"/>
        <v/>
      </c>
      <c r="AF941" s="388" t="str">
        <f>IF(AE941&lt;&gt;"",(SUMIFS($X941:$X957,$M941:$M957,F941,AA941:AA957,"CUMPLE")),"")</f>
        <v/>
      </c>
      <c r="AG941" s="388" t="str">
        <f>IF(AF941&lt;&gt;"",IF(G941&gt;0,(IF(AF941&gt;=($G941*$H936),"CUMPLE","NO CUMPLE")),""),"")</f>
        <v/>
      </c>
      <c r="AH941" s="387"/>
      <c r="AI941" s="973"/>
      <c r="AJ941" s="971"/>
    </row>
    <row r="942" spans="1:36" ht="23.25" customHeight="1" x14ac:dyDescent="0.25">
      <c r="A942" s="960"/>
      <c r="B942" s="373">
        <v>7</v>
      </c>
      <c r="C942" s="220" t="str">
        <f>IF(Proponentes!H606="X",Proponentes!$B$600,"")</f>
        <v>VIPERS LTDA.</v>
      </c>
      <c r="D942" s="374" t="str">
        <f t="shared" si="1167"/>
        <v>VIPERS LTDA.</v>
      </c>
      <c r="E942" s="375">
        <f>IF(D942="","",$AO$9)</f>
        <v>34957158037</v>
      </c>
      <c r="F942" s="220" t="str">
        <f>IF(Proponentes!D606&gt;0,Proponentes!D606,"")</f>
        <v/>
      </c>
      <c r="G942" s="376" t="str">
        <f>IF(Proponentes!F606&gt;0,Proponentes!F606,"")</f>
        <v/>
      </c>
      <c r="H942" s="965"/>
      <c r="I942" s="967"/>
      <c r="J942" s="424" t="s">
        <v>362</v>
      </c>
      <c r="K942" s="378">
        <v>7</v>
      </c>
      <c r="L942" s="870" t="s">
        <v>1364</v>
      </c>
      <c r="M942" s="379" t="s">
        <v>229</v>
      </c>
      <c r="N942" s="380" t="s">
        <v>317</v>
      </c>
      <c r="O942" s="381">
        <v>1</v>
      </c>
      <c r="P942" s="339">
        <v>42424</v>
      </c>
      <c r="Q942" s="382">
        <v>42794</v>
      </c>
      <c r="R942" s="383" t="str">
        <f t="shared" si="1187"/>
        <v>CUMPLE</v>
      </c>
      <c r="S942" s="379">
        <f t="shared" si="1188"/>
        <v>12</v>
      </c>
      <c r="T942" s="391">
        <v>1849986127</v>
      </c>
      <c r="U942" s="375">
        <f t="shared" si="1189"/>
        <v>1849986127</v>
      </c>
      <c r="V942" s="385">
        <f t="shared" si="1190"/>
        <v>2683.2586999876712</v>
      </c>
      <c r="W942" s="386">
        <f t="shared" si="1191"/>
        <v>2507.7179013090386</v>
      </c>
      <c r="X942" s="375">
        <f t="shared" si="1192"/>
        <v>2278326914.0046954</v>
      </c>
      <c r="Y942" s="379" t="s">
        <v>318</v>
      </c>
      <c r="Z942" s="379" t="str">
        <f t="shared" si="1193"/>
        <v>CUMPLE</v>
      </c>
      <c r="AA942" s="383" t="str">
        <f t="shared" si="1194"/>
        <v>CUMPLE</v>
      </c>
      <c r="AB942" s="387"/>
      <c r="AC942" s="975"/>
      <c r="AD942" s="978"/>
      <c r="AE942" s="383" t="str">
        <f t="shared" si="1195"/>
        <v/>
      </c>
      <c r="AF942" s="388" t="str">
        <f>IF(AE942&lt;&gt;"",(SUMIFS($X942:$X957,$M942:$M957,F942,AA942:AA957,"CUMPLE")),"")</f>
        <v/>
      </c>
      <c r="AG942" s="388" t="str">
        <f>IF(AF942&lt;&gt;"",IF(G942&gt;0,(IF(AF942&gt;=($G942*$H936),"CUMPLE","NO CUMPLE")),""),"")</f>
        <v/>
      </c>
      <c r="AH942" s="387"/>
      <c r="AI942" s="973"/>
      <c r="AJ942" s="971"/>
    </row>
    <row r="943" spans="1:36" ht="25.5" customHeight="1" x14ac:dyDescent="0.25">
      <c r="A943" s="960"/>
      <c r="B943" s="373">
        <v>8</v>
      </c>
      <c r="C943" s="220" t="str">
        <f>IF(Proponentes!H607="X",Proponentes!$B$600,"")</f>
        <v>VIPERS LTDA.</v>
      </c>
      <c r="D943" s="374"/>
      <c r="E943" s="375" t="str">
        <f>IF(D943="","",$AO$10)</f>
        <v/>
      </c>
      <c r="F943" s="220"/>
      <c r="G943" s="376"/>
      <c r="H943" s="965"/>
      <c r="I943" s="967"/>
      <c r="J943" s="424" t="s">
        <v>433</v>
      </c>
      <c r="K943" s="380">
        <v>8</v>
      </c>
      <c r="L943" s="870" t="s">
        <v>1365</v>
      </c>
      <c r="M943" s="379" t="s">
        <v>229</v>
      </c>
      <c r="N943" s="380" t="s">
        <v>317</v>
      </c>
      <c r="O943" s="381">
        <v>1</v>
      </c>
      <c r="P943" s="382">
        <v>41944</v>
      </c>
      <c r="Q943" s="339">
        <v>42582</v>
      </c>
      <c r="R943" s="383" t="str">
        <f t="shared" si="1187"/>
        <v>CUMPLE</v>
      </c>
      <c r="S943" s="379"/>
      <c r="T943" s="391">
        <v>1531948538</v>
      </c>
      <c r="U943" s="375">
        <f t="shared" si="1189"/>
        <v>1531948538</v>
      </c>
      <c r="V943" s="385"/>
      <c r="W943" s="386">
        <f t="shared" si="1191"/>
        <v>2221.9703069816014</v>
      </c>
      <c r="X943" s="375">
        <f t="shared" si="1192"/>
        <v>2018717795.1207664</v>
      </c>
      <c r="Y943" s="379" t="s">
        <v>318</v>
      </c>
      <c r="Z943" s="379" t="str">
        <f t="shared" si="1193"/>
        <v>CUMPLE</v>
      </c>
      <c r="AA943" s="383" t="str">
        <f t="shared" si="1194"/>
        <v>CUMPLE</v>
      </c>
      <c r="AB943" s="387"/>
      <c r="AC943" s="975"/>
      <c r="AD943" s="978"/>
      <c r="AE943" s="383"/>
      <c r="AF943" s="388"/>
      <c r="AG943" s="388" t="str">
        <f>IF(AF943&lt;&gt;"",IF(G943&gt;0,(IF(AF943&gt;=($G943*$H936),"CUMPLE","NO CUMPLE")),""),"")</f>
        <v/>
      </c>
      <c r="AH943" s="387"/>
      <c r="AI943" s="973"/>
      <c r="AJ943" s="971"/>
    </row>
    <row r="944" spans="1:36" ht="12.75" customHeight="1" x14ac:dyDescent="0.25">
      <c r="A944" s="960"/>
      <c r="B944" s="373">
        <v>9</v>
      </c>
      <c r="C944" s="220" t="str">
        <f>IF(Proponentes!H608="X",Proponentes!$B$600,"")</f>
        <v/>
      </c>
      <c r="D944" s="374" t="str">
        <f t="shared" si="1167"/>
        <v/>
      </c>
      <c r="E944" s="375" t="str">
        <f>IF(D944="","",$AO$11)</f>
        <v/>
      </c>
      <c r="F944" s="220"/>
      <c r="G944" s="376"/>
      <c r="H944" s="965"/>
      <c r="I944" s="967"/>
      <c r="J944" s="424" t="s">
        <v>435</v>
      </c>
      <c r="K944" s="378">
        <v>9</v>
      </c>
      <c r="L944" s="870" t="s">
        <v>1366</v>
      </c>
      <c r="M944" s="379" t="s">
        <v>229</v>
      </c>
      <c r="N944" s="380" t="s">
        <v>317</v>
      </c>
      <c r="O944" s="381">
        <v>1</v>
      </c>
      <c r="P944" s="382">
        <v>42863</v>
      </c>
      <c r="Q944" s="382">
        <v>43100</v>
      </c>
      <c r="R944" s="383" t="str">
        <f t="shared" si="1187"/>
        <v>CUMPLE</v>
      </c>
      <c r="S944" s="383"/>
      <c r="T944" s="391">
        <v>4276781199</v>
      </c>
      <c r="U944" s="375">
        <f t="shared" si="1189"/>
        <v>4276781199</v>
      </c>
      <c r="V944" s="392"/>
      <c r="W944" s="386">
        <f t="shared" si="1191"/>
        <v>5797.3195669884253</v>
      </c>
      <c r="X944" s="375">
        <f t="shared" si="1192"/>
        <v>5267015556.9177265</v>
      </c>
      <c r="Y944" s="379" t="s">
        <v>318</v>
      </c>
      <c r="Z944" s="379" t="str">
        <f t="shared" si="1193"/>
        <v>CUMPLE</v>
      </c>
      <c r="AA944" s="383" t="str">
        <f t="shared" si="1194"/>
        <v>CUMPLE</v>
      </c>
      <c r="AB944" s="387"/>
      <c r="AC944" s="975"/>
      <c r="AD944" s="978"/>
      <c r="AE944" s="383"/>
      <c r="AF944" s="388"/>
      <c r="AG944" s="388" t="str">
        <f>IF(AF944&lt;&gt;"",IF(G944&gt;0,(IF(AF944&gt;=($G944*$H936),"CUMPLE","NO CUMPLE")),""),"")</f>
        <v/>
      </c>
      <c r="AH944" s="393"/>
      <c r="AI944" s="973"/>
      <c r="AJ944" s="971"/>
    </row>
    <row r="945" spans="1:36" ht="18" customHeight="1" x14ac:dyDescent="0.25">
      <c r="A945" s="960"/>
      <c r="B945" s="373">
        <v>10</v>
      </c>
      <c r="C945" s="220" t="str">
        <f>IF(Proponentes!H609="X",Proponentes!$B$600,"")</f>
        <v/>
      </c>
      <c r="D945" s="374" t="str">
        <f t="shared" si="1167"/>
        <v/>
      </c>
      <c r="E945" s="375" t="str">
        <f>IF(D945="","",$AO$12)</f>
        <v/>
      </c>
      <c r="F945" s="220"/>
      <c r="G945" s="376"/>
      <c r="H945" s="965"/>
      <c r="I945" s="967"/>
      <c r="J945" s="424" t="s">
        <v>437</v>
      </c>
      <c r="K945" s="380">
        <v>10</v>
      </c>
      <c r="L945" s="870" t="s">
        <v>1367</v>
      </c>
      <c r="M945" s="379" t="s">
        <v>229</v>
      </c>
      <c r="N945" s="380" t="s">
        <v>317</v>
      </c>
      <c r="O945" s="381">
        <v>1</v>
      </c>
      <c r="P945" s="382">
        <v>42005</v>
      </c>
      <c r="Q945" s="382">
        <v>43100</v>
      </c>
      <c r="R945" s="383" t="str">
        <f t="shared" si="1187"/>
        <v>CUMPLE</v>
      </c>
      <c r="S945" s="383"/>
      <c r="T945" s="391">
        <v>6654832255</v>
      </c>
      <c r="U945" s="375">
        <f t="shared" si="1189"/>
        <v>6654832255</v>
      </c>
      <c r="V945" s="392"/>
      <c r="W945" s="386">
        <f t="shared" si="1191"/>
        <v>9020.8470931264965</v>
      </c>
      <c r="X945" s="375">
        <f t="shared" si="1192"/>
        <v>8195674126.1298437</v>
      </c>
      <c r="Y945" s="379" t="s">
        <v>318</v>
      </c>
      <c r="Z945" s="379" t="str">
        <f t="shared" si="1193"/>
        <v>CUMPLE</v>
      </c>
      <c r="AA945" s="383" t="str">
        <f t="shared" si="1194"/>
        <v>CUMPLE</v>
      </c>
      <c r="AB945" s="387"/>
      <c r="AC945" s="975"/>
      <c r="AD945" s="978"/>
      <c r="AE945" s="383"/>
      <c r="AF945" s="388"/>
      <c r="AG945" s="388" t="str">
        <f>IF(AF945&lt;&gt;"",IF(G945&gt;0,(IF(AF945&gt;=($G945*$H936),"CUMPLE","NO CUMPLE")),""),"")</f>
        <v/>
      </c>
      <c r="AH945" s="393"/>
      <c r="AI945" s="973"/>
      <c r="AJ945" s="971"/>
    </row>
    <row r="946" spans="1:36" ht="12.75" customHeight="1" x14ac:dyDescent="0.25">
      <c r="A946" s="960"/>
      <c r="B946" s="373">
        <v>11</v>
      </c>
      <c r="C946" s="220" t="str">
        <f>IF(Proponentes!H610="X",Proponentes!$B$600,"")</f>
        <v/>
      </c>
      <c r="D946" s="374" t="str">
        <f t="shared" si="1167"/>
        <v/>
      </c>
      <c r="E946" s="375" t="str">
        <f>IF(D946="","",$AO$13)</f>
        <v/>
      </c>
      <c r="F946" s="220" t="str">
        <f>IF(Proponentes!D610&gt;0,Proponentes!D610,"")</f>
        <v/>
      </c>
      <c r="G946" s="376" t="str">
        <f>IF(Proponentes!F610&gt;0,Proponentes!F610,"")</f>
        <v/>
      </c>
      <c r="H946" s="965"/>
      <c r="I946" s="967"/>
      <c r="J946" s="424" t="s">
        <v>494</v>
      </c>
      <c r="K946" s="378">
        <v>11</v>
      </c>
      <c r="L946" s="870" t="s">
        <v>1368</v>
      </c>
      <c r="M946" s="379" t="s">
        <v>229</v>
      </c>
      <c r="N946" s="380" t="s">
        <v>317</v>
      </c>
      <c r="O946" s="381">
        <v>1</v>
      </c>
      <c r="P946" s="382">
        <v>42005</v>
      </c>
      <c r="Q946" s="382">
        <v>43100</v>
      </c>
      <c r="R946" s="383" t="str">
        <f t="shared" si="1187"/>
        <v>CUMPLE</v>
      </c>
      <c r="S946" s="383">
        <f t="shared" ref="S946:S956" si="1196">IF(P946&gt;0,ROUND(((YEAR(Q946)-YEAR($P946))*12)+(MONTH(Q946)-MONTH($P946))+((DAY(Q946)-DAY($P946)+1)/30),0),"")</f>
        <v>36</v>
      </c>
      <c r="T946" s="391">
        <v>2887406158</v>
      </c>
      <c r="U946" s="375">
        <f t="shared" si="1189"/>
        <v>2887406158</v>
      </c>
      <c r="V946" s="392">
        <f t="shared" ref="V946:V956" si="1197">IFERROR(U946/VLOOKUP(YEAR(P946),$AQ$2:$AR$11,2,FALSE),"")</f>
        <v>4481.1145464421506</v>
      </c>
      <c r="W946" s="386">
        <f t="shared" si="1191"/>
        <v>3913.9753564036073</v>
      </c>
      <c r="X946" s="375">
        <f t="shared" si="1192"/>
        <v>3555948374.6519437</v>
      </c>
      <c r="Y946" s="379" t="s">
        <v>318</v>
      </c>
      <c r="Z946" s="379" t="str">
        <f t="shared" si="1193"/>
        <v>CUMPLE</v>
      </c>
      <c r="AA946" s="383" t="str">
        <f t="shared" si="1194"/>
        <v>CUMPLE</v>
      </c>
      <c r="AB946" s="387"/>
      <c r="AC946" s="975"/>
      <c r="AD946" s="978"/>
      <c r="AE946" s="383" t="str">
        <f t="shared" ref="AE946:AE956" si="1198">IF(F946&lt;&gt;"",F946,"")</f>
        <v/>
      </c>
      <c r="AF946" s="388" t="str">
        <f>IF(AE946&lt;&gt;"",(SUMIFS($X946:$X957,$M946:$M957,F946,AA946:AA957,"CUMPLE")),"")</f>
        <v/>
      </c>
      <c r="AG946" s="388" t="str">
        <f>IF(AF946&lt;&gt;"",IF(G946&gt;0,(IF(AF946&gt;=($G946*$H936),"CUMPLE","NO CUMPLE")),""),"")</f>
        <v/>
      </c>
      <c r="AH946" s="393"/>
      <c r="AI946" s="973"/>
      <c r="AJ946" s="971"/>
    </row>
    <row r="947" spans="1:36" ht="12.75" customHeight="1" x14ac:dyDescent="0.25">
      <c r="A947" s="960"/>
      <c r="B947" s="373">
        <v>12</v>
      </c>
      <c r="C947" s="220" t="str">
        <f>IF(Proponentes!H611="X",Proponentes!$B$600,"")</f>
        <v/>
      </c>
      <c r="D947" s="374" t="str">
        <f t="shared" si="1167"/>
        <v/>
      </c>
      <c r="E947" s="375" t="str">
        <f>IF(D947="","",$AO$14)</f>
        <v/>
      </c>
      <c r="F947" s="220" t="str">
        <f>IF(Proponentes!D611&gt;0,Proponentes!D611,"")</f>
        <v/>
      </c>
      <c r="G947" s="376" t="str">
        <f>IF(Proponentes!F611&gt;0,Proponentes!F611,"")</f>
        <v/>
      </c>
      <c r="H947" s="965"/>
      <c r="I947" s="967"/>
      <c r="J947" s="424" t="s">
        <v>372</v>
      </c>
      <c r="K947" s="380">
        <v>12</v>
      </c>
      <c r="L947" s="870" t="s">
        <v>1369</v>
      </c>
      <c r="M947" s="379" t="s">
        <v>229</v>
      </c>
      <c r="N947" s="380" t="s">
        <v>317</v>
      </c>
      <c r="O947" s="381">
        <v>1</v>
      </c>
      <c r="P947" s="382">
        <v>42675</v>
      </c>
      <c r="Q947" s="382">
        <v>43039</v>
      </c>
      <c r="R947" s="383" t="str">
        <f t="shared" si="1187"/>
        <v>CUMPLE</v>
      </c>
      <c r="S947" s="383">
        <f t="shared" si="1196"/>
        <v>12</v>
      </c>
      <c r="T947" s="391">
        <v>2482530573</v>
      </c>
      <c r="U947" s="375">
        <f t="shared" si="1189"/>
        <v>2482530573</v>
      </c>
      <c r="V947" s="392">
        <f t="shared" si="1197"/>
        <v>3600.7144382156921</v>
      </c>
      <c r="W947" s="386">
        <f t="shared" si="1191"/>
        <v>3365.1529963387043</v>
      </c>
      <c r="X947" s="375">
        <f t="shared" si="1192"/>
        <v>3057328991.1516175</v>
      </c>
      <c r="Y947" s="379" t="s">
        <v>318</v>
      </c>
      <c r="Z947" s="379" t="str">
        <f t="shared" si="1193"/>
        <v>CUMPLE</v>
      </c>
      <c r="AA947" s="383" t="str">
        <f t="shared" si="1194"/>
        <v>CUMPLE</v>
      </c>
      <c r="AB947" s="387"/>
      <c r="AC947" s="975"/>
      <c r="AD947" s="978"/>
      <c r="AE947" s="383" t="str">
        <f t="shared" si="1198"/>
        <v/>
      </c>
      <c r="AF947" s="388" t="str">
        <f>IF(AE947&lt;&gt;"",(SUMIFS($X947:$X957,$M947:$M957,F947,AA947:AA957,"CUMPLE")),"")</f>
        <v/>
      </c>
      <c r="AG947" s="388" t="str">
        <f>IF(AF947&lt;&gt;"",IF(G947&gt;0,(IF(AF947&gt;=($G947*$H936),"CUMPLE","NO CUMPLE")),""),"")</f>
        <v/>
      </c>
      <c r="AH947" s="393"/>
      <c r="AI947" s="973"/>
      <c r="AJ947" s="971"/>
    </row>
    <row r="948" spans="1:36" ht="28.5" customHeight="1" x14ac:dyDescent="0.25">
      <c r="A948" s="960"/>
      <c r="B948" s="373">
        <v>13</v>
      </c>
      <c r="C948" s="220"/>
      <c r="D948" s="374"/>
      <c r="E948" s="375"/>
      <c r="F948" s="220"/>
      <c r="G948" s="376"/>
      <c r="H948" s="965"/>
      <c r="I948" s="967"/>
      <c r="J948" s="424" t="s">
        <v>374</v>
      </c>
      <c r="K948" s="378">
        <v>13</v>
      </c>
      <c r="L948" s="870" t="s">
        <v>1370</v>
      </c>
      <c r="M948" s="379" t="s">
        <v>229</v>
      </c>
      <c r="N948" s="380" t="s">
        <v>317</v>
      </c>
      <c r="O948" s="381">
        <v>1</v>
      </c>
      <c r="P948" s="382">
        <v>41620</v>
      </c>
      <c r="Q948" s="382">
        <v>43465</v>
      </c>
      <c r="R948" s="383" t="str">
        <f t="shared" si="1187"/>
        <v>CUMPLE</v>
      </c>
      <c r="S948" s="383">
        <f t="shared" si="1196"/>
        <v>61</v>
      </c>
      <c r="T948" s="391">
        <v>3426131332</v>
      </c>
      <c r="U948" s="375">
        <f t="shared" si="1189"/>
        <v>3426131332</v>
      </c>
      <c r="V948" s="392">
        <f t="shared" si="1197"/>
        <v>5811.9276200169634</v>
      </c>
      <c r="W948" s="386">
        <f t="shared" si="1191"/>
        <v>4385.4930124084467</v>
      </c>
      <c r="X948" s="375">
        <f t="shared" si="1192"/>
        <v>3984334424.5913963</v>
      </c>
      <c r="Y948" s="379" t="s">
        <v>318</v>
      </c>
      <c r="Z948" s="379" t="str">
        <f t="shared" si="1193"/>
        <v>CUMPLE</v>
      </c>
      <c r="AA948" s="383" t="str">
        <f t="shared" si="1194"/>
        <v>CUMPLE</v>
      </c>
      <c r="AB948" s="387"/>
      <c r="AC948" s="975"/>
      <c r="AD948" s="978"/>
      <c r="AE948" s="383" t="str">
        <f t="shared" si="1198"/>
        <v/>
      </c>
      <c r="AF948" s="388" t="str">
        <f t="shared" ref="AF948:AF953" si="1199">IF(AE948&lt;&gt;"",(SUMIFS($X948:$X949,$M948:$M949,F948,AA948:AA949,"CUMPLE")),"")</f>
        <v/>
      </c>
      <c r="AG948" s="388" t="str">
        <f t="shared" ref="AG948:AG954" si="1200">IF(AF948&lt;&gt;"",IF(G948&gt;0,(IF(AF948&gt;=($G948*$H895),"CUMPLE","NO CUMPLE")),""),"")</f>
        <v/>
      </c>
      <c r="AH948" s="393"/>
      <c r="AI948" s="421"/>
      <c r="AJ948" s="422"/>
    </row>
    <row r="949" spans="1:36" ht="16.5" customHeight="1" x14ac:dyDescent="0.25">
      <c r="A949" s="960"/>
      <c r="B949" s="373">
        <v>14</v>
      </c>
      <c r="C949" s="220"/>
      <c r="D949" s="374"/>
      <c r="E949" s="375"/>
      <c r="F949" s="220"/>
      <c r="G949" s="376"/>
      <c r="H949" s="965"/>
      <c r="I949" s="967"/>
      <c r="J949" s="424" t="s">
        <v>376</v>
      </c>
      <c r="K949" s="380">
        <v>14</v>
      </c>
      <c r="L949" s="870" t="s">
        <v>1371</v>
      </c>
      <c r="M949" s="379" t="s">
        <v>229</v>
      </c>
      <c r="N949" s="380" t="s">
        <v>317</v>
      </c>
      <c r="O949" s="381">
        <v>1</v>
      </c>
      <c r="P949" s="382">
        <v>43132</v>
      </c>
      <c r="Q949" s="382">
        <v>43443</v>
      </c>
      <c r="R949" s="383" t="str">
        <f t="shared" si="1187"/>
        <v>CUMPLE</v>
      </c>
      <c r="S949" s="383">
        <f t="shared" si="1196"/>
        <v>10</v>
      </c>
      <c r="T949" s="391">
        <v>5005706033</v>
      </c>
      <c r="U949" s="375">
        <f t="shared" si="1189"/>
        <v>5005706033</v>
      </c>
      <c r="V949" s="392">
        <f t="shared" si="1197"/>
        <v>6407.3693337019768</v>
      </c>
      <c r="W949" s="386">
        <f t="shared" si="1191"/>
        <v>6407.3693337019768</v>
      </c>
      <c r="X949" s="375">
        <f t="shared" si="1192"/>
        <v>5821261631.2709217</v>
      </c>
      <c r="Y949" s="379" t="s">
        <v>318</v>
      </c>
      <c r="Z949" s="379" t="str">
        <f t="shared" si="1193"/>
        <v>CUMPLE</v>
      </c>
      <c r="AA949" s="383" t="str">
        <f t="shared" si="1194"/>
        <v>CUMPLE</v>
      </c>
      <c r="AB949" s="387"/>
      <c r="AC949" s="975"/>
      <c r="AD949" s="978"/>
      <c r="AE949" s="383" t="str">
        <f t="shared" si="1198"/>
        <v/>
      </c>
      <c r="AF949" s="388" t="str">
        <f t="shared" si="1199"/>
        <v/>
      </c>
      <c r="AG949" s="388" t="str">
        <f t="shared" si="1200"/>
        <v/>
      </c>
      <c r="AH949" s="393"/>
      <c r="AI949" s="421"/>
      <c r="AJ949" s="422"/>
    </row>
    <row r="950" spans="1:36" ht="28.5" customHeight="1" x14ac:dyDescent="0.25">
      <c r="A950" s="960"/>
      <c r="B950" s="373">
        <v>15</v>
      </c>
      <c r="C950" s="220"/>
      <c r="D950" s="374"/>
      <c r="E950" s="375"/>
      <c r="F950" s="220"/>
      <c r="G950" s="376"/>
      <c r="H950" s="965"/>
      <c r="I950" s="967"/>
      <c r="J950" s="424" t="s">
        <v>378</v>
      </c>
      <c r="K950" s="378">
        <v>15</v>
      </c>
      <c r="L950" s="870" t="s">
        <v>1372</v>
      </c>
      <c r="M950" s="379" t="s">
        <v>229</v>
      </c>
      <c r="N950" s="380" t="s">
        <v>317</v>
      </c>
      <c r="O950" s="381">
        <v>1</v>
      </c>
      <c r="P950" s="382">
        <v>43060</v>
      </c>
      <c r="Q950" s="382">
        <v>43404</v>
      </c>
      <c r="R950" s="383" t="str">
        <f t="shared" si="1187"/>
        <v>CUMPLE</v>
      </c>
      <c r="S950" s="383">
        <f t="shared" si="1196"/>
        <v>11</v>
      </c>
      <c r="T950" s="391">
        <v>2375359688</v>
      </c>
      <c r="U950" s="375">
        <f t="shared" si="1189"/>
        <v>2375359688</v>
      </c>
      <c r="V950" s="392">
        <f t="shared" si="1197"/>
        <v>3219.8792870436764</v>
      </c>
      <c r="W950" s="386">
        <f t="shared" si="1191"/>
        <v>3040.491535273321</v>
      </c>
      <c r="X950" s="375">
        <f t="shared" si="1192"/>
        <v>2762365612.5757294</v>
      </c>
      <c r="Y950" s="379" t="s">
        <v>318</v>
      </c>
      <c r="Z950" s="379" t="str">
        <f t="shared" si="1193"/>
        <v>CUMPLE</v>
      </c>
      <c r="AA950" s="383" t="str">
        <f t="shared" si="1194"/>
        <v>CUMPLE</v>
      </c>
      <c r="AB950" s="387"/>
      <c r="AC950" s="975"/>
      <c r="AD950" s="978"/>
      <c r="AE950" s="383" t="str">
        <f t="shared" si="1198"/>
        <v/>
      </c>
      <c r="AF950" s="388" t="str">
        <f t="shared" si="1199"/>
        <v/>
      </c>
      <c r="AG950" s="388" t="str">
        <f t="shared" si="1200"/>
        <v/>
      </c>
      <c r="AH950" s="393"/>
      <c r="AI950" s="421"/>
      <c r="AJ950" s="422"/>
    </row>
    <row r="951" spans="1:36" ht="27.75" customHeight="1" x14ac:dyDescent="0.25">
      <c r="A951" s="960"/>
      <c r="B951" s="373">
        <v>16</v>
      </c>
      <c r="C951" s="220"/>
      <c r="D951" s="374"/>
      <c r="E951" s="375"/>
      <c r="F951" s="220"/>
      <c r="G951" s="376"/>
      <c r="H951" s="965"/>
      <c r="I951" s="967"/>
      <c r="J951" s="424" t="s">
        <v>630</v>
      </c>
      <c r="K951" s="380">
        <v>16</v>
      </c>
      <c r="L951" s="870" t="s">
        <v>1373</v>
      </c>
      <c r="M951" s="379" t="s">
        <v>229</v>
      </c>
      <c r="N951" s="380" t="s">
        <v>317</v>
      </c>
      <c r="O951" s="381">
        <v>1</v>
      </c>
      <c r="P951" s="339">
        <v>42931</v>
      </c>
      <c r="Q951" s="382">
        <v>43209</v>
      </c>
      <c r="R951" s="383" t="str">
        <f t="shared" si="1187"/>
        <v>CUMPLE</v>
      </c>
      <c r="S951" s="383">
        <f t="shared" si="1196"/>
        <v>9</v>
      </c>
      <c r="T951" s="391">
        <v>2401494625</v>
      </c>
      <c r="U951" s="375">
        <f t="shared" si="1189"/>
        <v>2401494625</v>
      </c>
      <c r="V951" s="392">
        <f t="shared" si="1197"/>
        <v>3255.3060658762101</v>
      </c>
      <c r="W951" s="386">
        <f t="shared" si="1191"/>
        <v>3073.9445971926752</v>
      </c>
      <c r="X951" s="375">
        <f t="shared" si="1192"/>
        <v>2792758589.1090727</v>
      </c>
      <c r="Y951" s="379" t="s">
        <v>318</v>
      </c>
      <c r="Z951" s="379" t="str">
        <f t="shared" si="1193"/>
        <v>CUMPLE</v>
      </c>
      <c r="AA951" s="383" t="str">
        <f t="shared" si="1194"/>
        <v>CUMPLE</v>
      </c>
      <c r="AB951" s="387"/>
      <c r="AC951" s="975"/>
      <c r="AD951" s="978"/>
      <c r="AE951" s="383" t="str">
        <f t="shared" si="1198"/>
        <v/>
      </c>
      <c r="AF951" s="388" t="str">
        <f t="shared" si="1199"/>
        <v/>
      </c>
      <c r="AG951" s="388" t="str">
        <f t="shared" si="1200"/>
        <v/>
      </c>
      <c r="AH951" s="393"/>
      <c r="AI951" s="421"/>
      <c r="AJ951" s="422"/>
    </row>
    <row r="952" spans="1:36" ht="30.75" customHeight="1" x14ac:dyDescent="0.25">
      <c r="A952" s="960"/>
      <c r="B952" s="373">
        <v>17</v>
      </c>
      <c r="C952" s="220"/>
      <c r="D952" s="374"/>
      <c r="E952" s="375"/>
      <c r="F952" s="220"/>
      <c r="G952" s="376"/>
      <c r="H952" s="965"/>
      <c r="I952" s="967"/>
      <c r="J952" s="424" t="s">
        <v>696</v>
      </c>
      <c r="K952" s="378">
        <v>17</v>
      </c>
      <c r="L952" s="870" t="s">
        <v>1374</v>
      </c>
      <c r="M952" s="379" t="s">
        <v>229</v>
      </c>
      <c r="N952" s="870" t="s">
        <v>317</v>
      </c>
      <c r="O952" s="381">
        <v>1</v>
      </c>
      <c r="P952" s="382">
        <v>43220</v>
      </c>
      <c r="Q952" s="382">
        <v>43585</v>
      </c>
      <c r="R952" s="383" t="str">
        <f t="shared" si="1187"/>
        <v>CUMPLE</v>
      </c>
      <c r="S952" s="383">
        <f t="shared" si="1196"/>
        <v>12</v>
      </c>
      <c r="T952" s="391">
        <v>1974620076</v>
      </c>
      <c r="U952" s="375">
        <f t="shared" si="1189"/>
        <v>1974620076</v>
      </c>
      <c r="V952" s="392">
        <f t="shared" si="1197"/>
        <v>2527.5395792852919</v>
      </c>
      <c r="W952" s="386">
        <f t="shared" si="1191"/>
        <v>2384.472798496829</v>
      </c>
      <c r="X952" s="375">
        <f t="shared" si="1192"/>
        <v>2166355533.7271299</v>
      </c>
      <c r="Y952" s="379" t="s">
        <v>318</v>
      </c>
      <c r="Z952" s="379" t="str">
        <f t="shared" si="1193"/>
        <v>CUMPLE</v>
      </c>
      <c r="AA952" s="383" t="str">
        <f t="shared" si="1194"/>
        <v>CUMPLE</v>
      </c>
      <c r="AB952" s="387"/>
      <c r="AC952" s="975"/>
      <c r="AD952" s="978"/>
      <c r="AE952" s="383" t="str">
        <f t="shared" si="1198"/>
        <v/>
      </c>
      <c r="AF952" s="388" t="str">
        <f t="shared" si="1199"/>
        <v/>
      </c>
      <c r="AG952" s="388" t="str">
        <f t="shared" si="1200"/>
        <v/>
      </c>
      <c r="AH952" s="393"/>
      <c r="AI952" s="421"/>
      <c r="AJ952" s="422"/>
    </row>
    <row r="953" spans="1:36" ht="16.5" customHeight="1" x14ac:dyDescent="0.25">
      <c r="A953" s="960"/>
      <c r="B953" s="373">
        <v>18</v>
      </c>
      <c r="C953" s="220"/>
      <c r="D953" s="374"/>
      <c r="E953" s="375"/>
      <c r="F953" s="220"/>
      <c r="G953" s="376"/>
      <c r="H953" s="965"/>
      <c r="I953" s="967"/>
      <c r="J953" s="424" t="s">
        <v>1341</v>
      </c>
      <c r="K953" s="380">
        <v>18</v>
      </c>
      <c r="L953" s="870" t="s">
        <v>1375</v>
      </c>
      <c r="M953" s="379" t="s">
        <v>229</v>
      </c>
      <c r="N953" s="380" t="s">
        <v>317</v>
      </c>
      <c r="O953" s="381">
        <v>1</v>
      </c>
      <c r="P953" s="382">
        <v>43210</v>
      </c>
      <c r="Q953" s="382">
        <v>43574</v>
      </c>
      <c r="R953" s="383" t="str">
        <f t="shared" si="1187"/>
        <v>CUMPLE</v>
      </c>
      <c r="S953" s="383">
        <f t="shared" si="1196"/>
        <v>12</v>
      </c>
      <c r="T953" s="391">
        <v>3291518222</v>
      </c>
      <c r="U953" s="375">
        <f t="shared" si="1189"/>
        <v>3291518222</v>
      </c>
      <c r="V953" s="392">
        <f t="shared" si="1197"/>
        <v>4213.1864671894236</v>
      </c>
      <c r="W953" s="386">
        <f t="shared" si="1191"/>
        <v>3974.706710171039</v>
      </c>
      <c r="X953" s="375">
        <f t="shared" si="1192"/>
        <v>3611124388.5648532</v>
      </c>
      <c r="Y953" s="379" t="s">
        <v>318</v>
      </c>
      <c r="Z953" s="379" t="str">
        <f t="shared" si="1193"/>
        <v>CUMPLE</v>
      </c>
      <c r="AA953" s="383" t="str">
        <f t="shared" si="1194"/>
        <v>CUMPLE</v>
      </c>
      <c r="AB953" s="387"/>
      <c r="AC953" s="975"/>
      <c r="AD953" s="978"/>
      <c r="AE953" s="383" t="str">
        <f t="shared" si="1198"/>
        <v/>
      </c>
      <c r="AF953" s="388" t="str">
        <f t="shared" si="1199"/>
        <v/>
      </c>
      <c r="AG953" s="388" t="str">
        <f t="shared" si="1200"/>
        <v/>
      </c>
      <c r="AH953" s="393"/>
      <c r="AI953" s="421"/>
      <c r="AJ953" s="422"/>
    </row>
    <row r="954" spans="1:36" ht="16.5" customHeight="1" x14ac:dyDescent="0.25">
      <c r="A954" s="960"/>
      <c r="B954" s="373">
        <v>19</v>
      </c>
      <c r="C954" s="220"/>
      <c r="D954" s="374"/>
      <c r="E954" s="375"/>
      <c r="F954" s="220"/>
      <c r="G954" s="376"/>
      <c r="H954" s="965"/>
      <c r="I954" s="967"/>
      <c r="J954" s="424" t="s">
        <v>451</v>
      </c>
      <c r="K954" s="378">
        <v>19</v>
      </c>
      <c r="L954" s="870" t="s">
        <v>1376</v>
      </c>
      <c r="M954" s="379" t="s">
        <v>229</v>
      </c>
      <c r="N954" s="380" t="s">
        <v>317</v>
      </c>
      <c r="O954" s="381">
        <v>1</v>
      </c>
      <c r="P954" s="382">
        <v>43570</v>
      </c>
      <c r="Q954" s="382">
        <v>43813</v>
      </c>
      <c r="R954" s="383" t="str">
        <f t="shared" si="1187"/>
        <v>CUMPLE</v>
      </c>
      <c r="S954" s="383">
        <f t="shared" si="1196"/>
        <v>8</v>
      </c>
      <c r="T954" s="391">
        <v>4831754884</v>
      </c>
      <c r="U954" s="375">
        <f t="shared" si="1189"/>
        <v>4831754884</v>
      </c>
      <c r="V954" s="392">
        <f t="shared" si="1197"/>
        <v>5834.6353457728146</v>
      </c>
      <c r="W954" s="386">
        <f t="shared" si="1191"/>
        <v>5834.6353457728146</v>
      </c>
      <c r="X954" s="375">
        <f t="shared" si="1192"/>
        <v>5300917912.1535921</v>
      </c>
      <c r="Y954" s="379" t="s">
        <v>318</v>
      </c>
      <c r="Z954" s="379" t="str">
        <f t="shared" si="1193"/>
        <v>CUMPLE</v>
      </c>
      <c r="AA954" s="383" t="str">
        <f t="shared" si="1194"/>
        <v>CUMPLE</v>
      </c>
      <c r="AB954" s="387"/>
      <c r="AC954" s="975"/>
      <c r="AD954" s="978"/>
      <c r="AE954" s="383" t="str">
        <f t="shared" si="1198"/>
        <v/>
      </c>
      <c r="AF954" s="388" t="str">
        <f>IF(AE954&lt;&gt;"",(SUMIFS($X954:$X956,$M954:$M956,F954,AA954:AA956,"CUMPLE")),"")</f>
        <v/>
      </c>
      <c r="AG954" s="388" t="str">
        <f t="shared" si="1200"/>
        <v/>
      </c>
      <c r="AH954" s="393"/>
      <c r="AI954" s="421"/>
      <c r="AJ954" s="422"/>
    </row>
    <row r="955" spans="1:36" ht="16.5" customHeight="1" x14ac:dyDescent="0.25">
      <c r="A955" s="960"/>
      <c r="B955" s="373">
        <v>20</v>
      </c>
      <c r="C955" s="220"/>
      <c r="D955" s="374"/>
      <c r="E955" s="375"/>
      <c r="F955" s="220"/>
      <c r="G955" s="376"/>
      <c r="H955" s="965"/>
      <c r="I955" s="967"/>
      <c r="J955" s="424" t="s">
        <v>497</v>
      </c>
      <c r="K955" s="380">
        <v>20</v>
      </c>
      <c r="L955" s="870" t="s">
        <v>1377</v>
      </c>
      <c r="M955" s="379" t="s">
        <v>229</v>
      </c>
      <c r="N955" s="380" t="s">
        <v>317</v>
      </c>
      <c r="O955" s="381">
        <v>1</v>
      </c>
      <c r="P955" s="382">
        <v>43585</v>
      </c>
      <c r="Q955" s="382">
        <v>43951</v>
      </c>
      <c r="R955" s="383" t="str">
        <f t="shared" ref="R955" si="1201">IF(Q955&lt;&gt;"",IF(P955&gt;0,IF(P955&gt;=$P$18,IF(Q955&lt;=$Q$18,"CUMPLE","NO CUMPLE"),"NO CUMPLE"),""),"")</f>
        <v>CUMPLE</v>
      </c>
      <c r="S955" s="383">
        <f t="shared" ref="S955" si="1202">IF(P955&gt;0,ROUND(((YEAR(Q955)-YEAR($P955))*12)+(MONTH(Q955)-MONTH($P955))+((DAY(Q955)-DAY($P955)+1)/30),0),"")</f>
        <v>12</v>
      </c>
      <c r="T955" s="391">
        <v>2074455920</v>
      </c>
      <c r="U955" s="375">
        <f t="shared" ref="U955" si="1203">IF(T955&gt;0,T955*O955,"")</f>
        <v>2074455920</v>
      </c>
      <c r="V955" s="392">
        <f t="shared" si="1197"/>
        <v>2505.0305995778367</v>
      </c>
      <c r="W955" s="386">
        <f t="shared" ref="W955" si="1204">IF(R955="CUMPLE",IFERROR(U955/VLOOKUP(YEAR(Q955),$AQ$3:$AR$13,2,FALSE),""),"")</f>
        <v>2363.2363070073811</v>
      </c>
      <c r="X955" s="375">
        <f t="shared" ref="X955" si="1205">IFERROR(W955*$AR$13,"")</f>
        <v>2147061629.0601881</v>
      </c>
      <c r="Y955" s="379" t="s">
        <v>318</v>
      </c>
      <c r="Z955" s="379" t="str">
        <f t="shared" ref="Z955" si="1206">IF(T955&gt;0,IF(X955&gt;=$Z$18,"CUMPLE","NO CUMPLE"),"")</f>
        <v>CUMPLE</v>
      </c>
      <c r="AA955" s="383" t="str">
        <f t="shared" ref="AA955" si="1207">IF(N955&gt;0,IF(N955="CUMPLE",IF(R955="CUMPLE",IF(Y955="INCLUIDA",IF(Z955="CUMPLE","CUMPLE","NO CUMPLE"),"NO CUMPLE"),"NO CUMPLE"),"NO CUMPLE"),"")</f>
        <v>CUMPLE</v>
      </c>
      <c r="AB955" s="387"/>
      <c r="AC955" s="975"/>
      <c r="AD955" s="978"/>
      <c r="AE955" s="383" t="str">
        <f t="shared" si="1198"/>
        <v/>
      </c>
      <c r="AF955" s="388" t="str">
        <f>IF(AE955&lt;&gt;"",(SUMIFS($X955:$X955,$M955:$M955,F955,AA955:AA955,"CUMPLE")),"")</f>
        <v/>
      </c>
      <c r="AG955" s="388" t="str">
        <f>IF(AF955&lt;&gt;"",IF(G955&gt;0,(IF(AF955&gt;=($G955*$H901),"CUMPLE","NO CUMPLE")),""),"")</f>
        <v/>
      </c>
      <c r="AH955" s="393"/>
      <c r="AI955" s="421"/>
      <c r="AJ955" s="422"/>
    </row>
    <row r="956" spans="1:36" ht="16.5" customHeight="1" x14ac:dyDescent="0.25">
      <c r="A956" s="961"/>
      <c r="B956" s="373">
        <v>21</v>
      </c>
      <c r="C956" s="220"/>
      <c r="D956" s="374"/>
      <c r="E956" s="375"/>
      <c r="F956" s="220"/>
      <c r="G956" s="376"/>
      <c r="H956" s="980"/>
      <c r="I956" s="981"/>
      <c r="J956" s="424" t="s">
        <v>1345</v>
      </c>
      <c r="K956" s="378">
        <v>21</v>
      </c>
      <c r="L956" s="870" t="s">
        <v>1378</v>
      </c>
      <c r="M956" s="379" t="s">
        <v>229</v>
      </c>
      <c r="N956" s="380" t="s">
        <v>317</v>
      </c>
      <c r="O956" s="381">
        <v>1</v>
      </c>
      <c r="P956" s="382">
        <v>43405</v>
      </c>
      <c r="Q956" s="382">
        <v>43776</v>
      </c>
      <c r="R956" s="383" t="str">
        <f t="shared" si="1187"/>
        <v>CUMPLE</v>
      </c>
      <c r="S956" s="383">
        <f t="shared" si="1196"/>
        <v>12</v>
      </c>
      <c r="T956" s="391">
        <v>2635316662</v>
      </c>
      <c r="U956" s="375">
        <f t="shared" si="1189"/>
        <v>2635316662</v>
      </c>
      <c r="V956" s="392">
        <f t="shared" si="1197"/>
        <v>3373.239869336262</v>
      </c>
      <c r="W956" s="386">
        <f t="shared" si="1191"/>
        <v>3182.3037617918262</v>
      </c>
      <c r="X956" s="375">
        <f t="shared" si="1192"/>
        <v>2891205707.4856806</v>
      </c>
      <c r="Y956" s="379" t="s">
        <v>318</v>
      </c>
      <c r="Z956" s="379" t="str">
        <f t="shared" si="1193"/>
        <v>CUMPLE</v>
      </c>
      <c r="AA956" s="383" t="str">
        <f t="shared" si="1194"/>
        <v>CUMPLE</v>
      </c>
      <c r="AB956" s="387"/>
      <c r="AC956" s="976"/>
      <c r="AD956" s="979"/>
      <c r="AE956" s="383" t="str">
        <f t="shared" si="1198"/>
        <v/>
      </c>
      <c r="AF956" s="388" t="str">
        <f>IF(AE956&lt;&gt;"",(SUMIFS($X956:$X956,$M956:$M956,F956,AA956:AA956,"CUMPLE")),"")</f>
        <v/>
      </c>
      <c r="AG956" s="388" t="str">
        <f>IF(AF956&lt;&gt;"",IF(G956&gt;0,(IF(AF956&gt;=($G956*$H902),"CUMPLE","NO CUMPLE")),""),"")</f>
        <v/>
      </c>
      <c r="AH956" s="393"/>
      <c r="AI956" s="421"/>
      <c r="AJ956" s="422"/>
    </row>
    <row r="957" spans="1:36" x14ac:dyDescent="0.25">
      <c r="A957" s="69">
        <v>47</v>
      </c>
      <c r="B957" s="394"/>
      <c r="C957" s="222"/>
      <c r="D957" s="395" t="s">
        <v>270</v>
      </c>
      <c r="E957" s="396">
        <f>SUM(E936:E947)</f>
        <v>54993555838</v>
      </c>
      <c r="F957" s="394"/>
      <c r="G957" s="397">
        <f>IF((SUM(G936:G947))&gt;1,"ERROR &gt; 100%",SUM(G936:G947))</f>
        <v>1</v>
      </c>
      <c r="H957" s="396">
        <f t="shared" ref="H957:I957" si="1208">SUM(H936:H947)</f>
        <v>54993555838</v>
      </c>
      <c r="I957" s="398">
        <f t="shared" si="1208"/>
        <v>60530.525090090981</v>
      </c>
      <c r="J957" s="399"/>
      <c r="K957" s="399"/>
      <c r="L957" s="399"/>
      <c r="M957" s="400"/>
      <c r="N957" s="400"/>
      <c r="O957" s="400"/>
      <c r="P957" s="400"/>
      <c r="Q957" s="400"/>
      <c r="R957" s="394">
        <f>COUNTIF(R936:R947,"NO CUMPLE")</f>
        <v>0</v>
      </c>
      <c r="S957" s="400">
        <f t="shared" ref="S957" si="1209">SUM(S936:S947)</f>
        <v>136</v>
      </c>
      <c r="T957" s="401"/>
      <c r="U957" s="396">
        <f t="shared" ref="U957:X957" si="1210">SUM(U936:U947)</f>
        <v>33897014175</v>
      </c>
      <c r="V957" s="402">
        <f t="shared" si="1210"/>
        <v>34599.081724008101</v>
      </c>
      <c r="W957" s="403">
        <f t="shared" si="1210"/>
        <v>49630.301370702589</v>
      </c>
      <c r="X957" s="401">
        <f t="shared" si="1210"/>
        <v>45090419183.118942</v>
      </c>
      <c r="Y957" s="400"/>
      <c r="Z957" s="400"/>
      <c r="AA957" s="394"/>
      <c r="AB957" s="400"/>
      <c r="AC957" s="394"/>
      <c r="AD957" s="394">
        <f>COUNTIF(AD936:AD947,"NO CUMPLE")</f>
        <v>0</v>
      </c>
      <c r="AE957" s="394"/>
      <c r="AF957" s="394"/>
      <c r="AG957" s="394"/>
      <c r="AH957" s="400"/>
      <c r="AI957" s="400"/>
      <c r="AJ957" s="404"/>
    </row>
    <row r="958" spans="1:36" ht="33" x14ac:dyDescent="0.25">
      <c r="A958" s="959">
        <f>A982</f>
        <v>48</v>
      </c>
      <c r="B958" s="373">
        <v>1</v>
      </c>
      <c r="C958" s="220" t="str">
        <f>IF(Proponentes!H613="X",Proponentes!$B$613,"")</f>
        <v/>
      </c>
      <c r="D958" s="374" t="str">
        <f t="shared" si="1167"/>
        <v/>
      </c>
      <c r="E958" s="375" t="str">
        <f>IF(D958="","",$AO$3)</f>
        <v/>
      </c>
      <c r="F958" s="220" t="str">
        <f>IF(Proponentes!D613&gt;0,Proponentes!D613,"")</f>
        <v>AMCOVIT LTDA</v>
      </c>
      <c r="G958" s="376">
        <f>IF(Proponentes!F613&gt;0,Proponentes!F613,"")</f>
        <v>0.5</v>
      </c>
      <c r="H958" s="964">
        <f t="shared" ref="H958" si="1211">SUM(E958:E981)</f>
        <v>247547970586</v>
      </c>
      <c r="I958" s="966">
        <f>IF($F958&gt;0,(G982*H958)/$AR$13,"")</f>
        <v>272472.08179622819</v>
      </c>
      <c r="J958" s="377" t="s">
        <v>332</v>
      </c>
      <c r="K958" s="378">
        <v>1</v>
      </c>
      <c r="L958" s="378" t="s">
        <v>1379</v>
      </c>
      <c r="M958" s="379" t="s">
        <v>232</v>
      </c>
      <c r="N958" s="380" t="s">
        <v>317</v>
      </c>
      <c r="O958" s="381">
        <v>1</v>
      </c>
      <c r="P958" s="382">
        <v>41438</v>
      </c>
      <c r="Q958" s="382">
        <v>41821</v>
      </c>
      <c r="R958" s="383" t="str">
        <f t="shared" ref="R958:R981" si="1212">IF(Q958&lt;&gt;"",IF(P958&gt;0,IF(P958&gt;=$P$18,IF(Q958&lt;=$Q$18,"CUMPLE","NO CUMPLE"),"NO CUMPLE"),""),"")</f>
        <v>CUMPLE</v>
      </c>
      <c r="S958" s="379">
        <f t="shared" ref="S958:S964" si="1213">IF(P958&gt;0,ROUND(((YEAR(Q958)-YEAR($P958))*12)+(MONTH(Q958)-MONTH($P958))+((DAY(Q958)-DAY($P958)+1)/30),0),"")</f>
        <v>13</v>
      </c>
      <c r="T958" s="384">
        <v>3535791388</v>
      </c>
      <c r="U958" s="375">
        <f t="shared" ref="U958:U968" si="1214">IF(T958&gt;0,T958*O958,"")</f>
        <v>3535791388</v>
      </c>
      <c r="V958" s="385">
        <f t="shared" ref="V958:V964" si="1215">IFERROR(U958/VLOOKUP(YEAR(P958),$AQ$2:$AR$11,2,FALSE),"")</f>
        <v>5997.9497675996608</v>
      </c>
      <c r="W958" s="386">
        <f t="shared" ref="W958:W981" si="1216">IF(R958="CUMPLE",IFERROR(U958/VLOOKUP(YEAR(Q958),$AQ$3:$AR$13,2,FALSE),""),"")</f>
        <v>5739.9210844155841</v>
      </c>
      <c r="X958" s="375">
        <f t="shared" ref="X958:X981" si="1217">IFERROR(W958*$AR$13,"")</f>
        <v>5214867543.1397533</v>
      </c>
      <c r="Y958" s="379" t="s">
        <v>318</v>
      </c>
      <c r="Z958" s="379" t="str">
        <f t="shared" ref="Z958:Z981" si="1218">IF(T958&gt;0,IF(X958&gt;=$Z$18,"CUMPLE","NO CUMPLE"),"")</f>
        <v>CUMPLE</v>
      </c>
      <c r="AA958" s="383" t="str">
        <f t="shared" ref="AA958:AA981" si="1219">IF(N958&gt;0,IF(N958="CUMPLE",IF(R958="CUMPLE",IF(Y958="INCLUIDA",IF(Z958="CUMPLE","CUMPLE","NO CUMPLE"),"NO CUMPLE"),"NO CUMPLE"),"NO CUMPLE"),"")</f>
        <v>CUMPLE</v>
      </c>
      <c r="AB958" s="379"/>
      <c r="AC958" s="966">
        <f>IF(F958&gt;0,SUMIFS(W958:W981,AA958:AA981,"CUMPLE"),"")</f>
        <v>415857.42671718478</v>
      </c>
      <c r="AD958" s="968" t="str">
        <f>IF($F958&gt;0,IF(AC958&lt;I958,"NO CUMPLE","CUMPLE"),"")</f>
        <v>CUMPLE</v>
      </c>
      <c r="AE958" s="383" t="str">
        <f t="shared" ref="AE958:AE964" si="1220">IF(F958&lt;&gt;"",F958,"")</f>
        <v>AMCOVIT LTDA</v>
      </c>
      <c r="AF958" s="388">
        <f>IF(AE958&lt;&gt;"",(SUMIFS($X958:$X981,$M958:$M981,F958,AA958:AA981,"CUMPLE")),"")</f>
        <v>146315632508.20483</v>
      </c>
      <c r="AG958" s="388" t="str">
        <f>IF(AF958&lt;&gt;"",IF(G958&gt;0,(IF(AF958&gt;=($G958*$H958),"CUMPLE","NO CUMPLE")),""),"")</f>
        <v>CUMPLE</v>
      </c>
      <c r="AH958" s="379"/>
      <c r="AI958" s="972" t="str">
        <f>IF(AC958&gt;I958,IF((COUNTIF(AG958:AG968,"NO CUMPLE"))&lt;1,"HABILITADO","RECHAZADO"),"RECHAZADO")</f>
        <v>HABILITADO</v>
      </c>
      <c r="AJ958" s="970"/>
    </row>
    <row r="959" spans="1:36" ht="49.5" x14ac:dyDescent="0.25">
      <c r="A959" s="960"/>
      <c r="B959" s="373">
        <v>2</v>
      </c>
      <c r="C959" s="220" t="str">
        <f>IF(Proponentes!H614="X",Proponentes!$B$613,"")</f>
        <v>UNION TEMPORAL A-O SED</v>
      </c>
      <c r="D959" s="374" t="str">
        <f t="shared" si="1167"/>
        <v>UNION TEMPORAL A-O SED</v>
      </c>
      <c r="E959" s="375">
        <f>IF(D959="","",$AO$4)</f>
        <v>17613055238</v>
      </c>
      <c r="F959" s="220" t="str">
        <f>IF(Proponentes!D614&gt;0,Proponentes!D614,"")</f>
        <v>SEGURIDAD ONCORL LTDA.</v>
      </c>
      <c r="G959" s="376">
        <f>IF(Proponentes!F614&gt;0,Proponentes!F614,"")</f>
        <v>0.5</v>
      </c>
      <c r="H959" s="965"/>
      <c r="I959" s="967"/>
      <c r="J959" s="389" t="s">
        <v>332</v>
      </c>
      <c r="K959" s="380">
        <v>2</v>
      </c>
      <c r="L959" s="378" t="s">
        <v>1380</v>
      </c>
      <c r="M959" s="379" t="s">
        <v>232</v>
      </c>
      <c r="N959" s="380" t="s">
        <v>317</v>
      </c>
      <c r="O959" s="381">
        <v>1</v>
      </c>
      <c r="P959" s="382">
        <v>41487</v>
      </c>
      <c r="Q959" s="382">
        <v>41949</v>
      </c>
      <c r="R959" s="383" t="str">
        <f t="shared" si="1212"/>
        <v>CUMPLE</v>
      </c>
      <c r="S959" s="379">
        <f t="shared" si="1213"/>
        <v>15</v>
      </c>
      <c r="T959" s="384">
        <v>2042339393</v>
      </c>
      <c r="U959" s="375">
        <f t="shared" si="1214"/>
        <v>2042339393</v>
      </c>
      <c r="V959" s="385">
        <f t="shared" si="1215"/>
        <v>3464.5282324003392</v>
      </c>
      <c r="W959" s="386">
        <f t="shared" si="1216"/>
        <v>3315.4860275974024</v>
      </c>
      <c r="X959" s="375">
        <f t="shared" si="1217"/>
        <v>3012205258.7089577</v>
      </c>
      <c r="Y959" s="379" t="s">
        <v>318</v>
      </c>
      <c r="Z959" s="379" t="str">
        <f t="shared" si="1218"/>
        <v>CUMPLE</v>
      </c>
      <c r="AA959" s="383" t="str">
        <f t="shared" si="1219"/>
        <v>CUMPLE</v>
      </c>
      <c r="AB959" s="387"/>
      <c r="AC959" s="967"/>
      <c r="AD959" s="969"/>
      <c r="AE959" s="383" t="str">
        <f t="shared" si="1220"/>
        <v>SEGURIDAD ONCORL LTDA.</v>
      </c>
      <c r="AF959" s="388">
        <f>IF(AE959&lt;&gt;"",(SUMIFS($X958:$X981,$M958:$M981,F959,AA958:AA981,"CUMPLE")),"")</f>
        <v>231501651957.45221</v>
      </c>
      <c r="AG959" s="388" t="str">
        <f>IF(AF959&lt;&gt;"",IF(G959&gt;0,(IF(AF959&gt;=($G959*$H959),"CUMPLE","NO CUMPLE")),""),"")</f>
        <v>CUMPLE</v>
      </c>
      <c r="AH959" s="387"/>
      <c r="AI959" s="973"/>
      <c r="AJ959" s="971"/>
    </row>
    <row r="960" spans="1:36" ht="12.75" customHeight="1" x14ac:dyDescent="0.25">
      <c r="A960" s="960"/>
      <c r="B960" s="373">
        <v>3</v>
      </c>
      <c r="C960" s="220" t="str">
        <f>IF(Proponentes!H615="X",Proponentes!$B$613,"")</f>
        <v>UNION TEMPORAL A-O SED</v>
      </c>
      <c r="D960" s="374" t="str">
        <f t="shared" si="1167"/>
        <v>UNION TEMPORAL A-O SED</v>
      </c>
      <c r="E960" s="375">
        <f>IF(D960="","",$AO$5)</f>
        <v>22660325900</v>
      </c>
      <c r="F960" s="220" t="str">
        <f>IF(Proponentes!D615&gt;0,Proponentes!D615,"")</f>
        <v/>
      </c>
      <c r="G960" s="376" t="str">
        <f>IF(Proponentes!F615&gt;0,Proponentes!F615,"")</f>
        <v/>
      </c>
      <c r="H960" s="965"/>
      <c r="I960" s="967"/>
      <c r="J960" s="389" t="s">
        <v>332</v>
      </c>
      <c r="K960" s="380">
        <v>3</v>
      </c>
      <c r="L960" s="380" t="s">
        <v>1381</v>
      </c>
      <c r="M960" s="379" t="s">
        <v>232</v>
      </c>
      <c r="N960" s="380" t="s">
        <v>317</v>
      </c>
      <c r="O960" s="381">
        <v>1</v>
      </c>
      <c r="P960" s="382">
        <v>41908</v>
      </c>
      <c r="Q960" s="382">
        <v>42368</v>
      </c>
      <c r="R960" s="383" t="str">
        <f t="shared" si="1212"/>
        <v>CUMPLE</v>
      </c>
      <c r="S960" s="379">
        <f t="shared" si="1213"/>
        <v>15</v>
      </c>
      <c r="T960" s="384">
        <v>4019605347</v>
      </c>
      <c r="U960" s="375">
        <f t="shared" si="1214"/>
        <v>4019605347</v>
      </c>
      <c r="V960" s="385">
        <f t="shared" si="1215"/>
        <v>6525.3333555194804</v>
      </c>
      <c r="W960" s="386">
        <f t="shared" si="1216"/>
        <v>6238.2328656785912</v>
      </c>
      <c r="X960" s="375">
        <f t="shared" si="1217"/>
        <v>5667596752.5235081</v>
      </c>
      <c r="Y960" s="379" t="s">
        <v>318</v>
      </c>
      <c r="Z960" s="379" t="str">
        <f t="shared" si="1218"/>
        <v>CUMPLE</v>
      </c>
      <c r="AA960" s="383" t="str">
        <f t="shared" si="1219"/>
        <v>CUMPLE</v>
      </c>
      <c r="AB960" s="387"/>
      <c r="AC960" s="967"/>
      <c r="AD960" s="969"/>
      <c r="AE960" s="383" t="str">
        <f t="shared" si="1220"/>
        <v/>
      </c>
      <c r="AF960" s="388" t="str">
        <f>IF(AE960&lt;&gt;"",(SUMIFS($X958:$X968,$M958:$M968,F960,AA958:AA968,"CUMPLE")),"")</f>
        <v/>
      </c>
      <c r="AG960" s="388" t="str">
        <f>IF(AF960&lt;&gt;"",IF(G960&gt;0,(IF(AF960&gt;=($G960*$H958),"CUMPLE","NO CUMPLE")),""),"")</f>
        <v/>
      </c>
      <c r="AH960" s="387"/>
      <c r="AI960" s="973"/>
      <c r="AJ960" s="971"/>
    </row>
    <row r="961" spans="1:44" ht="12.75" customHeight="1" x14ac:dyDescent="0.25">
      <c r="A961" s="960"/>
      <c r="B961" s="373">
        <v>4</v>
      </c>
      <c r="C961" s="220" t="str">
        <f>IF(Proponentes!H616="X",Proponentes!$B$613,"")</f>
        <v>UNION TEMPORAL A-O SED</v>
      </c>
      <c r="D961" s="374" t="str">
        <f t="shared" si="1167"/>
        <v>UNION TEMPORAL A-O SED</v>
      </c>
      <c r="E961" s="375">
        <f>IF(D961="","",$AO$6)</f>
        <v>32291205642</v>
      </c>
      <c r="F961" s="220" t="str">
        <f>IF(Proponentes!D616&gt;0,Proponentes!D616,"")</f>
        <v/>
      </c>
      <c r="G961" s="376" t="str">
        <f>IF(Proponentes!F616&gt;0,Proponentes!F616,"")</f>
        <v/>
      </c>
      <c r="H961" s="965"/>
      <c r="I961" s="967"/>
      <c r="J961" s="389" t="s">
        <v>332</v>
      </c>
      <c r="K961" s="378">
        <v>4</v>
      </c>
      <c r="L961" s="380" t="s">
        <v>1382</v>
      </c>
      <c r="M961" s="379" t="s">
        <v>232</v>
      </c>
      <c r="N961" s="380" t="s">
        <v>317</v>
      </c>
      <c r="O961" s="381">
        <v>1</v>
      </c>
      <c r="P961" s="382">
        <v>41908</v>
      </c>
      <c r="Q961" s="382">
        <v>42369</v>
      </c>
      <c r="R961" s="383" t="str">
        <f t="shared" si="1212"/>
        <v>CUMPLE</v>
      </c>
      <c r="S961" s="379">
        <f t="shared" si="1213"/>
        <v>15</v>
      </c>
      <c r="T961" s="384">
        <v>4385430580</v>
      </c>
      <c r="U961" s="375">
        <f t="shared" si="1214"/>
        <v>4385430580</v>
      </c>
      <c r="V961" s="385">
        <f t="shared" si="1215"/>
        <v>7119.2054870129869</v>
      </c>
      <c r="W961" s="386">
        <f t="shared" si="1216"/>
        <v>6805.9759137114925</v>
      </c>
      <c r="X961" s="375">
        <f t="shared" si="1217"/>
        <v>6183406072.9806471</v>
      </c>
      <c r="Y961" s="379" t="s">
        <v>318</v>
      </c>
      <c r="Z961" s="379" t="str">
        <f t="shared" si="1218"/>
        <v>CUMPLE</v>
      </c>
      <c r="AA961" s="383" t="str">
        <f t="shared" si="1219"/>
        <v>CUMPLE</v>
      </c>
      <c r="AB961" s="387"/>
      <c r="AC961" s="967"/>
      <c r="AD961" s="969"/>
      <c r="AE961" s="383" t="str">
        <f t="shared" si="1220"/>
        <v/>
      </c>
      <c r="AF961" s="388" t="str">
        <f>IF(AE961&lt;&gt;"",(SUMIFS($X958:$X968,$M958:$M968,F961,AA958:AA968,"CUMPLE")),"")</f>
        <v/>
      </c>
      <c r="AG961" s="388" t="str">
        <f>IF(AF961&lt;&gt;"",IF(G961&gt;0,(IF(AF961&gt;=($G961*$H958),"CUMPLE","NO CUMPLE")),""),"")</f>
        <v/>
      </c>
      <c r="AH961" s="387"/>
      <c r="AI961" s="973"/>
      <c r="AJ961" s="971"/>
    </row>
    <row r="962" spans="1:44" ht="49.5" x14ac:dyDescent="0.25">
      <c r="A962" s="960"/>
      <c r="B962" s="373">
        <v>5</v>
      </c>
      <c r="C962" s="220" t="str">
        <f>IF(Proponentes!H617="X",Proponentes!$B$613,"")</f>
        <v>UNION TEMPORAL A-O SED</v>
      </c>
      <c r="D962" s="374" t="str">
        <f t="shared" si="1167"/>
        <v>UNION TEMPORAL A-O SED</v>
      </c>
      <c r="E962" s="375">
        <f>IF(D962="","",$AO$7)</f>
        <v>31011375408</v>
      </c>
      <c r="F962" s="220" t="str">
        <f>IF(Proponentes!D617&gt;0,Proponentes!D617,"")</f>
        <v/>
      </c>
      <c r="G962" s="376" t="str">
        <f>IF(Proponentes!F617&gt;0,Proponentes!F617,"")</f>
        <v/>
      </c>
      <c r="H962" s="965"/>
      <c r="I962" s="967"/>
      <c r="J962" s="389" t="s">
        <v>814</v>
      </c>
      <c r="K962" s="380">
        <v>5</v>
      </c>
      <c r="L962" s="380" t="s">
        <v>1383</v>
      </c>
      <c r="M962" s="379" t="s">
        <v>232</v>
      </c>
      <c r="N962" s="380" t="s">
        <v>317</v>
      </c>
      <c r="O962" s="381">
        <v>1</v>
      </c>
      <c r="P962" s="382">
        <v>42321</v>
      </c>
      <c r="Q962" s="382">
        <v>42699</v>
      </c>
      <c r="R962" s="383" t="str">
        <f t="shared" si="1212"/>
        <v>CUMPLE</v>
      </c>
      <c r="S962" s="379">
        <f t="shared" si="1213"/>
        <v>12</v>
      </c>
      <c r="T962" s="384">
        <v>1902930915</v>
      </c>
      <c r="U962" s="375">
        <f t="shared" si="1214"/>
        <v>1902930915</v>
      </c>
      <c r="V962" s="385">
        <f t="shared" si="1215"/>
        <v>2953.2566384728798</v>
      </c>
      <c r="W962" s="386">
        <f t="shared" si="1216"/>
        <v>2760.0509315328773</v>
      </c>
      <c r="X962" s="375">
        <f t="shared" si="1217"/>
        <v>2507578032.621839</v>
      </c>
      <c r="Y962" s="379" t="s">
        <v>318</v>
      </c>
      <c r="Z962" s="379" t="str">
        <f t="shared" si="1218"/>
        <v>CUMPLE</v>
      </c>
      <c r="AA962" s="383" t="str">
        <f t="shared" si="1219"/>
        <v>CUMPLE</v>
      </c>
      <c r="AB962" s="387"/>
      <c r="AC962" s="967"/>
      <c r="AD962" s="969"/>
      <c r="AE962" s="383" t="str">
        <f t="shared" si="1220"/>
        <v/>
      </c>
      <c r="AF962" s="388" t="str">
        <f>IF(AE962&lt;&gt;"",(SUMIFS($X962:$X982,$M962:$M982,F962,AA962:AA982,"CUMPLE")),"")</f>
        <v/>
      </c>
      <c r="AG962" s="388" t="str">
        <f>IF(AF962&lt;&gt;"",IF(G962&gt;0,(IF(AF962&gt;=($G962*$H958),"CUMPLE","NO CUMPLE")),""),"")</f>
        <v/>
      </c>
      <c r="AH962" s="387"/>
      <c r="AI962" s="973"/>
      <c r="AJ962" s="971"/>
    </row>
    <row r="963" spans="1:44" ht="12.75" customHeight="1" x14ac:dyDescent="0.25">
      <c r="A963" s="960"/>
      <c r="B963" s="373">
        <v>6</v>
      </c>
      <c r="C963" s="220" t="str">
        <f>IF(Proponentes!H618="X",Proponentes!$B$613,"")</f>
        <v>UNION TEMPORAL A-O SED</v>
      </c>
      <c r="D963" s="374" t="str">
        <f t="shared" si="1167"/>
        <v>UNION TEMPORAL A-O SED</v>
      </c>
      <c r="E963" s="375">
        <f>IF(D963="","",$AO$8)</f>
        <v>26104086008</v>
      </c>
      <c r="F963" s="220" t="str">
        <f>IF(Proponentes!D618&gt;0,Proponentes!D618,"")</f>
        <v/>
      </c>
      <c r="G963" s="376" t="str">
        <f>IF(Proponentes!F618&gt;0,Proponentes!F618,"")</f>
        <v/>
      </c>
      <c r="H963" s="965"/>
      <c r="I963" s="967"/>
      <c r="J963" s="389" t="s">
        <v>865</v>
      </c>
      <c r="K963" s="380">
        <v>6</v>
      </c>
      <c r="L963" s="380" t="s">
        <v>1384</v>
      </c>
      <c r="M963" s="379" t="s">
        <v>232</v>
      </c>
      <c r="N963" s="380" t="s">
        <v>317</v>
      </c>
      <c r="O963" s="381">
        <v>1</v>
      </c>
      <c r="P963" s="382">
        <v>42662</v>
      </c>
      <c r="Q963" s="382">
        <v>42828</v>
      </c>
      <c r="R963" s="383" t="str">
        <f t="shared" si="1212"/>
        <v>CUMPLE</v>
      </c>
      <c r="S963" s="379">
        <f t="shared" si="1213"/>
        <v>6</v>
      </c>
      <c r="T963" s="384">
        <v>2404875031</v>
      </c>
      <c r="U963" s="375">
        <f t="shared" si="1214"/>
        <v>2404875031</v>
      </c>
      <c r="V963" s="385">
        <f t="shared" si="1215"/>
        <v>3488.081210521354</v>
      </c>
      <c r="W963" s="386">
        <f t="shared" si="1216"/>
        <v>3259.8883189624207</v>
      </c>
      <c r="X963" s="375">
        <f t="shared" si="1217"/>
        <v>2961693294.8736525</v>
      </c>
      <c r="Y963" s="379" t="s">
        <v>318</v>
      </c>
      <c r="Z963" s="379" t="str">
        <f t="shared" si="1218"/>
        <v>CUMPLE</v>
      </c>
      <c r="AA963" s="383" t="str">
        <f t="shared" si="1219"/>
        <v>CUMPLE</v>
      </c>
      <c r="AB963" s="387"/>
      <c r="AC963" s="967"/>
      <c r="AD963" s="969"/>
      <c r="AE963" s="383" t="str">
        <f t="shared" si="1220"/>
        <v/>
      </c>
      <c r="AF963" s="388" t="str">
        <f>IF(AE963&lt;&gt;"",(SUMIFS($X963:$X982,$M963:$M982,F963,AA963:AA982,"CUMPLE")),"")</f>
        <v/>
      </c>
      <c r="AG963" s="388" t="str">
        <f>IF(AF963&lt;&gt;"",IF(G963&gt;0,(IF(AF963&gt;=($G963*$H958),"CUMPLE","NO CUMPLE")),""),"")</f>
        <v/>
      </c>
      <c r="AH963" s="387"/>
      <c r="AI963" s="973"/>
      <c r="AJ963" s="971"/>
    </row>
    <row r="964" spans="1:44" ht="12.75" customHeight="1" x14ac:dyDescent="0.25">
      <c r="A964" s="960"/>
      <c r="B964" s="373">
        <v>7</v>
      </c>
      <c r="C964" s="220" t="str">
        <f>IF(Proponentes!H619="X",Proponentes!$B$613,"")</f>
        <v>UNION TEMPORAL A-O SED</v>
      </c>
      <c r="D964" s="374" t="str">
        <f t="shared" si="1167"/>
        <v>UNION TEMPORAL A-O SED</v>
      </c>
      <c r="E964" s="375">
        <f>IF(D964="","",$AO$9)</f>
        <v>34957158037</v>
      </c>
      <c r="F964" s="220" t="str">
        <f>IF(Proponentes!D619&gt;0,Proponentes!D619,"")</f>
        <v/>
      </c>
      <c r="G964" s="376" t="str">
        <f>IF(Proponentes!F619&gt;0,Proponentes!F619,"")</f>
        <v/>
      </c>
      <c r="H964" s="965"/>
      <c r="I964" s="967"/>
      <c r="J964" s="389" t="s">
        <v>814</v>
      </c>
      <c r="K964" s="378">
        <v>7</v>
      </c>
      <c r="L964" s="380" t="s">
        <v>1385</v>
      </c>
      <c r="M964" s="379" t="s">
        <v>232</v>
      </c>
      <c r="N964" s="380" t="s">
        <v>317</v>
      </c>
      <c r="O964" s="381">
        <v>1</v>
      </c>
      <c r="P964" s="382">
        <v>42461</v>
      </c>
      <c r="Q964" s="382">
        <v>42841</v>
      </c>
      <c r="R964" s="383" t="str">
        <f t="shared" si="1212"/>
        <v>CUMPLE</v>
      </c>
      <c r="S964" s="379">
        <f t="shared" si="1213"/>
        <v>13</v>
      </c>
      <c r="T964" s="391">
        <v>9434913554</v>
      </c>
      <c r="U964" s="375">
        <f t="shared" si="1214"/>
        <v>9434913554</v>
      </c>
      <c r="V964" s="385">
        <f t="shared" si="1215"/>
        <v>13684.596607465317</v>
      </c>
      <c r="W964" s="386">
        <f t="shared" si="1216"/>
        <v>12789.340023342284</v>
      </c>
      <c r="X964" s="375">
        <f t="shared" si="1217"/>
        <v>11619447934.047071</v>
      </c>
      <c r="Y964" s="379" t="s">
        <v>318</v>
      </c>
      <c r="Z964" s="379" t="str">
        <f t="shared" si="1218"/>
        <v>CUMPLE</v>
      </c>
      <c r="AA964" s="383" t="str">
        <f t="shared" si="1219"/>
        <v>CUMPLE</v>
      </c>
      <c r="AB964" s="387"/>
      <c r="AC964" s="967"/>
      <c r="AD964" s="969"/>
      <c r="AE964" s="383" t="str">
        <f t="shared" si="1220"/>
        <v/>
      </c>
      <c r="AF964" s="388" t="str">
        <f>IF(AE964&lt;&gt;"",(SUMIFS($X964:$X982,$M964:$M982,F964,AA964:AA982,"CUMPLE")),"")</f>
        <v/>
      </c>
      <c r="AG964" s="388" t="str">
        <f>IF(AF964&lt;&gt;"",IF(G964&gt;0,(IF(AF964&gt;=($G964*$H958),"CUMPLE","NO CUMPLE")),""),"")</f>
        <v/>
      </c>
      <c r="AH964" s="387"/>
      <c r="AI964" s="973"/>
      <c r="AJ964" s="971"/>
    </row>
    <row r="965" spans="1:44" ht="33" x14ac:dyDescent="0.25">
      <c r="A965" s="960"/>
      <c r="B965" s="373">
        <v>8</v>
      </c>
      <c r="C965" s="220" t="str">
        <f>IF(Proponentes!H620="X",Proponentes!$B$613,"")</f>
        <v/>
      </c>
      <c r="D965" s="374" t="str">
        <f t="shared" si="1167"/>
        <v/>
      </c>
      <c r="E965" s="375" t="str">
        <f>IF(D965="","",$AO$10)</f>
        <v/>
      </c>
      <c r="F965" s="220"/>
      <c r="G965" s="376"/>
      <c r="H965" s="965"/>
      <c r="I965" s="967"/>
      <c r="J965" s="389" t="s">
        <v>863</v>
      </c>
      <c r="K965" s="380">
        <v>8</v>
      </c>
      <c r="L965" s="380" t="s">
        <v>1386</v>
      </c>
      <c r="M965" s="379" t="s">
        <v>232</v>
      </c>
      <c r="N965" s="380" t="s">
        <v>317</v>
      </c>
      <c r="O965" s="381">
        <v>0.5</v>
      </c>
      <c r="P965" s="382">
        <v>42103</v>
      </c>
      <c r="Q965" s="382">
        <v>42513</v>
      </c>
      <c r="R965" s="383" t="str">
        <f t="shared" si="1212"/>
        <v>CUMPLE</v>
      </c>
      <c r="S965" s="379"/>
      <c r="T965" s="391">
        <v>9003828328</v>
      </c>
      <c r="U965" s="375">
        <f t="shared" si="1214"/>
        <v>4501914164</v>
      </c>
      <c r="V965" s="385"/>
      <c r="W965" s="386">
        <f t="shared" si="1216"/>
        <v>6529.6707747423688</v>
      </c>
      <c r="X965" s="375">
        <f t="shared" si="1217"/>
        <v>5932375670.2935858</v>
      </c>
      <c r="Y965" s="379" t="s">
        <v>318</v>
      </c>
      <c r="Z965" s="379" t="str">
        <f t="shared" si="1218"/>
        <v>CUMPLE</v>
      </c>
      <c r="AA965" s="383" t="str">
        <f t="shared" si="1219"/>
        <v>CUMPLE</v>
      </c>
      <c r="AB965" s="387"/>
      <c r="AC965" s="967"/>
      <c r="AD965" s="969"/>
      <c r="AE965" s="383"/>
      <c r="AF965" s="388"/>
      <c r="AG965" s="388" t="str">
        <f>IF(AF965&lt;&gt;"",IF(G965&gt;0,(IF(AF965&gt;=($G965*$H958),"CUMPLE","NO CUMPLE")),""),"")</f>
        <v/>
      </c>
      <c r="AH965" s="387"/>
      <c r="AI965" s="973"/>
      <c r="AJ965" s="971"/>
    </row>
    <row r="966" spans="1:44" ht="49.5" x14ac:dyDescent="0.25">
      <c r="A966" s="960"/>
      <c r="B966" s="373">
        <v>9</v>
      </c>
      <c r="C966" s="220" t="str">
        <f>IF(Proponentes!H621="X",Proponentes!$B$613,"")</f>
        <v>UNION TEMPORAL A-O SED</v>
      </c>
      <c r="D966" s="374" t="str">
        <f t="shared" si="1167"/>
        <v>UNION TEMPORAL A-O SED</v>
      </c>
      <c r="E966" s="375">
        <f>IF(D966="","",$AO$11)</f>
        <v>24629524096</v>
      </c>
      <c r="F966" s="220"/>
      <c r="G966" s="376"/>
      <c r="H966" s="965"/>
      <c r="I966" s="967"/>
      <c r="J966" s="389" t="s">
        <v>332</v>
      </c>
      <c r="K966" s="380">
        <v>9</v>
      </c>
      <c r="L966" s="380" t="s">
        <v>1387</v>
      </c>
      <c r="M966" s="379" t="s">
        <v>232</v>
      </c>
      <c r="N966" s="380" t="s">
        <v>317</v>
      </c>
      <c r="O966" s="381">
        <v>1</v>
      </c>
      <c r="P966" s="382">
        <v>42489</v>
      </c>
      <c r="Q966" s="382">
        <v>42876</v>
      </c>
      <c r="R966" s="383" t="str">
        <f t="shared" si="1212"/>
        <v>CUMPLE</v>
      </c>
      <c r="S966" s="383"/>
      <c r="T966" s="391">
        <v>3939492884</v>
      </c>
      <c r="U966" s="375">
        <f t="shared" si="1214"/>
        <v>3939492884</v>
      </c>
      <c r="V966" s="392"/>
      <c r="W966" s="386">
        <f t="shared" si="1216"/>
        <v>5340.1140057772827</v>
      </c>
      <c r="X966" s="375">
        <f t="shared" si="1217"/>
        <v>4851632417.2128115</v>
      </c>
      <c r="Y966" s="379" t="s">
        <v>318</v>
      </c>
      <c r="Z966" s="379" t="str">
        <f t="shared" si="1218"/>
        <v>CUMPLE</v>
      </c>
      <c r="AA966" s="383" t="str">
        <f t="shared" si="1219"/>
        <v>CUMPLE</v>
      </c>
      <c r="AB966" s="387"/>
      <c r="AC966" s="967"/>
      <c r="AD966" s="969"/>
      <c r="AE966" s="383"/>
      <c r="AF966" s="388"/>
      <c r="AG966" s="388" t="str">
        <f>IF(AF966&lt;&gt;"",IF(G966&gt;0,(IF(AF966&gt;=($G966*$H958),"CUMPLE","NO CUMPLE")),""),"")</f>
        <v/>
      </c>
      <c r="AH966" s="393"/>
      <c r="AI966" s="973"/>
      <c r="AJ966" s="971"/>
    </row>
    <row r="967" spans="1:44" ht="49.5" x14ac:dyDescent="0.25">
      <c r="A967" s="960"/>
      <c r="B967" s="373">
        <v>10</v>
      </c>
      <c r="C967" s="220" t="str">
        <f>IF(Proponentes!H622="X",Proponentes!$B$613,"")</f>
        <v>UNION TEMPORAL A-O SED</v>
      </c>
      <c r="D967" s="374" t="str">
        <f t="shared" si="1167"/>
        <v>UNION TEMPORAL A-O SED</v>
      </c>
      <c r="E967" s="375">
        <f>IF(D967="","",$AO$12)</f>
        <v>25460574021</v>
      </c>
      <c r="F967" s="220"/>
      <c r="G967" s="376"/>
      <c r="H967" s="965"/>
      <c r="I967" s="967"/>
      <c r="J967" s="389" t="s">
        <v>1232</v>
      </c>
      <c r="K967" s="378">
        <v>10</v>
      </c>
      <c r="L967" s="380" t="s">
        <v>1388</v>
      </c>
      <c r="M967" s="379" t="s">
        <v>232</v>
      </c>
      <c r="N967" s="380" t="s">
        <v>317</v>
      </c>
      <c r="O967" s="381">
        <v>1</v>
      </c>
      <c r="P967" s="382">
        <v>42822</v>
      </c>
      <c r="Q967" s="382">
        <v>43145</v>
      </c>
      <c r="R967" s="383" t="str">
        <f t="shared" si="1212"/>
        <v>CUMPLE</v>
      </c>
      <c r="S967" s="383"/>
      <c r="T967" s="391">
        <v>7130369526</v>
      </c>
      <c r="U967" s="375">
        <f t="shared" si="1214"/>
        <v>7130369526</v>
      </c>
      <c r="V967" s="392"/>
      <c r="W967" s="386">
        <f t="shared" si="1216"/>
        <v>9126.9664534164822</v>
      </c>
      <c r="X967" s="375">
        <f t="shared" si="1217"/>
        <v>8292086324.0566626</v>
      </c>
      <c r="Y967" s="379" t="s">
        <v>318</v>
      </c>
      <c r="Z967" s="379" t="str">
        <f t="shared" si="1218"/>
        <v>CUMPLE</v>
      </c>
      <c r="AA967" s="383" t="str">
        <f t="shared" si="1219"/>
        <v>CUMPLE</v>
      </c>
      <c r="AB967" s="387"/>
      <c r="AC967" s="967"/>
      <c r="AD967" s="969"/>
      <c r="AE967" s="383"/>
      <c r="AF967" s="388"/>
      <c r="AG967" s="388" t="str">
        <f>IF(AF967&lt;&gt;"",IF(G967&gt;0,(IF(AF967&gt;=($G967*$H958),"CUMPLE","NO CUMPLE")),""),"")</f>
        <v/>
      </c>
      <c r="AH967" s="393"/>
      <c r="AI967" s="973"/>
      <c r="AJ967" s="971"/>
    </row>
    <row r="968" spans="1:44" ht="27.75" customHeight="1" x14ac:dyDescent="0.25">
      <c r="A968" s="960"/>
      <c r="B968" s="373">
        <v>11</v>
      </c>
      <c r="C968" s="220" t="str">
        <f>IF(Proponentes!H623="X",Proponentes!$B$613,"")</f>
        <v>UNION TEMPORAL A-O SED</v>
      </c>
      <c r="D968" s="374" t="str">
        <f t="shared" si="1167"/>
        <v>UNION TEMPORAL A-O SED</v>
      </c>
      <c r="E968" s="375">
        <f>IF(D968="","",$AO$13)</f>
        <v>32820666236</v>
      </c>
      <c r="F968" s="220" t="str">
        <f>IF(Proponentes!D623&gt;0,Proponentes!D623,"")</f>
        <v/>
      </c>
      <c r="G968" s="376" t="str">
        <f>IF(Proponentes!F623&gt;0,Proponentes!F623,"")</f>
        <v/>
      </c>
      <c r="H968" s="965"/>
      <c r="I968" s="967"/>
      <c r="J968" s="389" t="s">
        <v>1389</v>
      </c>
      <c r="K968" s="380">
        <v>11</v>
      </c>
      <c r="L968" s="380" t="s">
        <v>1390</v>
      </c>
      <c r="M968" s="379" t="s">
        <v>232</v>
      </c>
      <c r="N968" s="380" t="s">
        <v>317</v>
      </c>
      <c r="O968" s="381">
        <v>1</v>
      </c>
      <c r="P968" s="382">
        <v>42278</v>
      </c>
      <c r="Q968" s="382">
        <v>43008</v>
      </c>
      <c r="R968" s="383" t="str">
        <f t="shared" si="1212"/>
        <v>CUMPLE</v>
      </c>
      <c r="S968" s="383">
        <f t="shared" ref="S968:S981" si="1221">IF(P968&gt;0,ROUND(((YEAR(Q968)-YEAR($P968))*12)+(MONTH(Q968)-MONTH($P968))+((DAY(Q968)-DAY($P968)+1)/30),0),"")</f>
        <v>24</v>
      </c>
      <c r="T968" s="391">
        <v>5222405269</v>
      </c>
      <c r="U968" s="375">
        <f t="shared" si="1214"/>
        <v>5222405269</v>
      </c>
      <c r="V968" s="392">
        <f t="shared" ref="V968:V981" si="1222">IFERROR(U968/VLOOKUP(YEAR(P968),$AQ$2:$AR$11,2,FALSE),"")</f>
        <v>8104.9201039807558</v>
      </c>
      <c r="W968" s="386">
        <f t="shared" si="1216"/>
        <v>7079.1445350995027</v>
      </c>
      <c r="X968" s="375">
        <f t="shared" si="1217"/>
        <v>6431586867.8958111</v>
      </c>
      <c r="Y968" s="379" t="s">
        <v>318</v>
      </c>
      <c r="Z968" s="379" t="str">
        <f t="shared" si="1218"/>
        <v>CUMPLE</v>
      </c>
      <c r="AA968" s="383" t="str">
        <f t="shared" si="1219"/>
        <v>CUMPLE</v>
      </c>
      <c r="AB968" s="387"/>
      <c r="AC968" s="967"/>
      <c r="AD968" s="969"/>
      <c r="AE968" s="383" t="str">
        <f t="shared" ref="AE968:AE981" si="1223">IF(F968&lt;&gt;"",F968,"")</f>
        <v/>
      </c>
      <c r="AF968" s="388" t="str">
        <f>IF(AE968&lt;&gt;"",(SUMIFS($X968:$X982,$M968:$M982,F968,AA968:AA982,"CUMPLE")),"")</f>
        <v/>
      </c>
      <c r="AG968" s="388" t="str">
        <f>IF(AF968&lt;&gt;"",IF(G968&gt;0,(IF(AF968&gt;=($G968*$H958),"CUMPLE","NO CUMPLE")),""),"")</f>
        <v/>
      </c>
      <c r="AH968" s="393"/>
      <c r="AI968" s="973"/>
      <c r="AJ968" s="971"/>
    </row>
    <row r="969" spans="1:44" ht="33" x14ac:dyDescent="0.25">
      <c r="A969" s="960"/>
      <c r="B969" s="408">
        <v>12</v>
      </c>
      <c r="C969" s="237" t="str">
        <f>IF(Proponentes!H624="X",Proponentes!$B$613,"")</f>
        <v/>
      </c>
      <c r="D969" s="374" t="str">
        <f>C969</f>
        <v/>
      </c>
      <c r="E969" s="409" t="str">
        <f t="shared" ref="E969:E981" si="1224">IF(D969="","",$AO$14)</f>
        <v/>
      </c>
      <c r="F969" s="237" t="str">
        <f>IF(Proponentes!D623&gt;0,Proponentes!D623,"")</f>
        <v/>
      </c>
      <c r="G969" s="410" t="str">
        <f>IF(Proponentes!F623&gt;0,Proponentes!F623,"")</f>
        <v/>
      </c>
      <c r="H969" s="965"/>
      <c r="I969" s="967"/>
      <c r="J969" s="389" t="s">
        <v>1391</v>
      </c>
      <c r="K969" s="380">
        <v>12</v>
      </c>
      <c r="L969" s="380" t="s">
        <v>1392</v>
      </c>
      <c r="M969" s="379" t="s">
        <v>232</v>
      </c>
      <c r="N969" s="380" t="s">
        <v>317</v>
      </c>
      <c r="O969" s="381">
        <v>0.5</v>
      </c>
      <c r="P969" s="382">
        <v>42614</v>
      </c>
      <c r="Q969" s="382">
        <v>42915</v>
      </c>
      <c r="R969" s="411" t="str">
        <f t="shared" ref="R969:R975" si="1225">IF(Q969&lt;&gt;"",IF(P969&gt;0,IF(P969&gt;=$P$18,IF(Q969&lt;=$Q$18,"CUMPLE","NO CUMPLE"),"NO CUMPLE"),""),"")</f>
        <v>CUMPLE</v>
      </c>
      <c r="S969" s="411">
        <f t="shared" ref="S969:S975" si="1226">IF(P969&gt;0,ROUND(((YEAR(Q969)-YEAR($P969))*12)+(MONTH(Q969)-MONTH($P969))+((DAY(Q969)-DAY($P969)+1)/30),0),"")</f>
        <v>10</v>
      </c>
      <c r="T969" s="391">
        <v>3758500945</v>
      </c>
      <c r="U969" s="409">
        <f t="shared" ref="U969:U975" si="1227">IF(T969&gt;0,T969*O969,"")</f>
        <v>1879250472.5</v>
      </c>
      <c r="V969" s="412">
        <f t="shared" si="1222"/>
        <v>2725.7043208041132</v>
      </c>
      <c r="W969" s="413">
        <f t="shared" ref="W969:W975" si="1228">IF(R969="CUMPLE",IFERROR(U969/VLOOKUP(YEAR(Q969),$AQ$3:$AR$13,2,FALSE),""),"")</f>
        <v>2547.3866977445282</v>
      </c>
      <c r="X969" s="409">
        <f t="shared" ref="X969:X975" si="1229">IFERROR(W969*$AR$13,"")</f>
        <v>2314367046.9550452</v>
      </c>
      <c r="Y969" s="379" t="s">
        <v>318</v>
      </c>
      <c r="Z969" s="379" t="str">
        <f t="shared" ref="Z969:Z975" si="1230">IF(T969&gt;0,IF(X969&gt;=$Z$18,"CUMPLE","NO CUMPLE"),"")</f>
        <v>CUMPLE</v>
      </c>
      <c r="AA969" s="411" t="str">
        <f t="shared" ref="AA969:AA975" si="1231">IF(N969&gt;0,IF(N969="CUMPLE",IF(R969="CUMPLE",IF(Y969="INCLUIDA",IF(Z969="CUMPLE","CUMPLE","NO CUMPLE"),"NO CUMPLE"),"NO CUMPLE"),"NO CUMPLE"),"")</f>
        <v>CUMPLE</v>
      </c>
      <c r="AB969" s="387"/>
      <c r="AC969" s="967"/>
      <c r="AD969" s="969"/>
      <c r="AE969" s="411" t="str">
        <f t="shared" si="1223"/>
        <v/>
      </c>
      <c r="AF969" s="414" t="str">
        <f>IF(AE969&lt;&gt;"",(SUMIFS($X969:$X981,$M969:$M981,F969,AA969:AA981,"CUMPLE")),"")</f>
        <v/>
      </c>
      <c r="AG969" s="414" t="str">
        <f>IF(AF969&lt;&gt;"",IF(G969&gt;0,(IF(AF969&gt;=($G969*$H957),"CUMPLE","NO CUMPLE")),""),"")</f>
        <v/>
      </c>
      <c r="AH969" s="415"/>
      <c r="AI969" s="973"/>
      <c r="AJ969" s="971"/>
      <c r="AK969" s="416"/>
      <c r="AL969" s="416"/>
      <c r="AM969" s="416"/>
      <c r="AN969" s="416"/>
      <c r="AO969" s="416"/>
      <c r="AP969" s="416"/>
      <c r="AQ969" s="416"/>
      <c r="AR969" s="416"/>
    </row>
    <row r="970" spans="1:44" ht="33" x14ac:dyDescent="0.25">
      <c r="A970" s="960"/>
      <c r="B970" s="408"/>
      <c r="C970" s="237"/>
      <c r="D970" s="374"/>
      <c r="E970" s="409" t="str">
        <f t="shared" si="1224"/>
        <v/>
      </c>
      <c r="F970" s="237"/>
      <c r="G970" s="410"/>
      <c r="H970" s="965"/>
      <c r="I970" s="967"/>
      <c r="J970" s="389" t="s">
        <v>1393</v>
      </c>
      <c r="K970" s="380">
        <v>13</v>
      </c>
      <c r="L970" s="380" t="s">
        <v>1394</v>
      </c>
      <c r="M970" s="379" t="s">
        <v>232</v>
      </c>
      <c r="N970" s="380" t="s">
        <v>317</v>
      </c>
      <c r="O970" s="381">
        <v>0.5</v>
      </c>
      <c r="P970" s="382">
        <v>42915</v>
      </c>
      <c r="Q970" s="382">
        <v>43251</v>
      </c>
      <c r="R970" s="411" t="str">
        <f t="shared" si="1225"/>
        <v>CUMPLE</v>
      </c>
      <c r="S970" s="411">
        <f t="shared" si="1226"/>
        <v>11</v>
      </c>
      <c r="T970" s="391">
        <v>4743529481</v>
      </c>
      <c r="U970" s="409">
        <f t="shared" si="1227"/>
        <v>2371764740.5</v>
      </c>
      <c r="V970" s="412">
        <f t="shared" si="1222"/>
        <v>3215.0062157981993</v>
      </c>
      <c r="W970" s="413">
        <f t="shared" si="1228"/>
        <v>3035.8899553531428</v>
      </c>
      <c r="X970" s="409">
        <f t="shared" si="1229"/>
        <v>2758184957.5771694</v>
      </c>
      <c r="Y970" s="379" t="s">
        <v>318</v>
      </c>
      <c r="Z970" s="379" t="str">
        <f t="shared" si="1230"/>
        <v>CUMPLE</v>
      </c>
      <c r="AA970" s="411" t="str">
        <f t="shared" si="1231"/>
        <v>CUMPLE</v>
      </c>
      <c r="AC970" s="967"/>
      <c r="AD970" s="969"/>
      <c r="AE970" s="411" t="str">
        <f t="shared" si="1223"/>
        <v/>
      </c>
      <c r="AF970" s="414" t="str">
        <f t="shared" ref="AF970:AF978" si="1232">IF(AE970&lt;&gt;"",(SUMIFS($X970:$X971,$M970:$M971,F970,AA970:AA971,"CUMPLE")),"")</f>
        <v/>
      </c>
      <c r="AG970" s="414" t="str">
        <f t="shared" ref="AG970:AG979" si="1233">IF(AF970&lt;&gt;"",IF(G970&gt;0,(IF(AF970&gt;=($G970*$H948),"CUMPLE","NO CUMPLE")),""),"")</f>
        <v/>
      </c>
      <c r="AH970" s="415"/>
      <c r="AI970" s="973"/>
      <c r="AJ970" s="971"/>
      <c r="AK970" s="416"/>
      <c r="AL970" s="416"/>
      <c r="AM970" s="416"/>
      <c r="AN970" s="416"/>
      <c r="AO970" s="416"/>
      <c r="AP970" s="416"/>
      <c r="AQ970" s="416"/>
      <c r="AR970" s="416"/>
    </row>
    <row r="971" spans="1:44" ht="33" x14ac:dyDescent="0.25">
      <c r="A971" s="960"/>
      <c r="B971" s="408"/>
      <c r="C971" s="237"/>
      <c r="D971" s="374"/>
      <c r="E971" s="409" t="str">
        <f t="shared" si="1224"/>
        <v/>
      </c>
      <c r="F971" s="237" t="str">
        <f>IF(Proponentes!D615&gt;0,Proponentes!D615,"")</f>
        <v/>
      </c>
      <c r="G971" s="410" t="str">
        <f>IF(Proponentes!F615&gt;0,Proponentes!F615,"")</f>
        <v/>
      </c>
      <c r="H971" s="965"/>
      <c r="I971" s="967"/>
      <c r="J971" s="389" t="s">
        <v>1395</v>
      </c>
      <c r="K971" s="380">
        <v>14</v>
      </c>
      <c r="L971" s="380" t="s">
        <v>1396</v>
      </c>
      <c r="M971" s="379" t="s">
        <v>232</v>
      </c>
      <c r="N971" s="380" t="s">
        <v>317</v>
      </c>
      <c r="O971" s="381">
        <v>1</v>
      </c>
      <c r="P971" s="382">
        <v>42836</v>
      </c>
      <c r="Q971" s="382">
        <v>43208</v>
      </c>
      <c r="R971" s="411" t="str">
        <f t="shared" si="1225"/>
        <v>CUMPLE</v>
      </c>
      <c r="S971" s="411">
        <f t="shared" si="1226"/>
        <v>12</v>
      </c>
      <c r="T971" s="391">
        <v>6883038880</v>
      </c>
      <c r="U971" s="409">
        <f t="shared" si="1227"/>
        <v>6883038880</v>
      </c>
      <c r="V971" s="412">
        <f t="shared" si="1222"/>
        <v>9330.1887851303418</v>
      </c>
      <c r="W971" s="413">
        <f t="shared" si="1228"/>
        <v>8810.3799846910424</v>
      </c>
      <c r="X971" s="409">
        <f t="shared" si="1229"/>
        <v>8004459285.9714136</v>
      </c>
      <c r="Y971" s="379" t="s">
        <v>318</v>
      </c>
      <c r="Z971" s="379" t="str">
        <f t="shared" si="1230"/>
        <v>CUMPLE</v>
      </c>
      <c r="AA971" s="411" t="str">
        <f t="shared" si="1231"/>
        <v>CUMPLE</v>
      </c>
      <c r="AB971" s="387"/>
      <c r="AC971" s="967"/>
      <c r="AD971" s="969"/>
      <c r="AE971" s="411" t="str">
        <f t="shared" si="1223"/>
        <v/>
      </c>
      <c r="AF971" s="414" t="str">
        <f t="shared" si="1232"/>
        <v/>
      </c>
      <c r="AG971" s="414" t="str">
        <f t="shared" si="1233"/>
        <v/>
      </c>
      <c r="AH971" s="415"/>
      <c r="AI971" s="973"/>
      <c r="AJ971" s="971"/>
      <c r="AK971" s="416"/>
      <c r="AL971" s="416"/>
      <c r="AM971" s="416"/>
      <c r="AN971" s="416"/>
      <c r="AO971" s="416"/>
      <c r="AP971" s="416"/>
      <c r="AQ971" s="416"/>
      <c r="AR971" s="416"/>
    </row>
    <row r="972" spans="1:44" ht="33" x14ac:dyDescent="0.25">
      <c r="A972" s="960"/>
      <c r="B972" s="408"/>
      <c r="C972" s="237"/>
      <c r="D972" s="374"/>
      <c r="E972" s="409" t="str">
        <f t="shared" si="1224"/>
        <v/>
      </c>
      <c r="F972" s="237" t="str">
        <f>IF(Proponentes!D616&gt;0,Proponentes!D616,"")</f>
        <v/>
      </c>
      <c r="G972" s="410" t="str">
        <f>IF(Proponentes!F616&gt;0,Proponentes!F616,"")</f>
        <v/>
      </c>
      <c r="H972" s="965"/>
      <c r="I972" s="967"/>
      <c r="J972" s="389" t="s">
        <v>1397</v>
      </c>
      <c r="K972" s="380">
        <v>15</v>
      </c>
      <c r="L972" s="380" t="s">
        <v>1398</v>
      </c>
      <c r="M972" s="379" t="s">
        <v>232</v>
      </c>
      <c r="N972" s="380" t="s">
        <v>317</v>
      </c>
      <c r="O972" s="381">
        <v>0.5</v>
      </c>
      <c r="P972" s="382">
        <v>43070</v>
      </c>
      <c r="Q972" s="382">
        <v>43434</v>
      </c>
      <c r="R972" s="411" t="str">
        <f t="shared" si="1225"/>
        <v>CUMPLE</v>
      </c>
      <c r="S972" s="411">
        <f t="shared" si="1226"/>
        <v>12</v>
      </c>
      <c r="T972" s="391">
        <v>7088994750</v>
      </c>
      <c r="U972" s="409">
        <f t="shared" si="1227"/>
        <v>3544497375</v>
      </c>
      <c r="V972" s="412">
        <f t="shared" si="1222"/>
        <v>4804.6844182796385</v>
      </c>
      <c r="W972" s="413">
        <f t="shared" si="1228"/>
        <v>4537.0030989117331</v>
      </c>
      <c r="X972" s="409">
        <f t="shared" si="1229"/>
        <v>4121985277.4418812</v>
      </c>
      <c r="Y972" s="379" t="s">
        <v>318</v>
      </c>
      <c r="Z972" s="379" t="str">
        <f t="shared" si="1230"/>
        <v>CUMPLE</v>
      </c>
      <c r="AA972" s="411" t="str">
        <f t="shared" si="1231"/>
        <v>CUMPLE</v>
      </c>
      <c r="AB972" s="387"/>
      <c r="AC972" s="967"/>
      <c r="AD972" s="969"/>
      <c r="AE972" s="411" t="str">
        <f t="shared" si="1223"/>
        <v/>
      </c>
      <c r="AF972" s="414" t="str">
        <f t="shared" si="1232"/>
        <v/>
      </c>
      <c r="AG972" s="414" t="str">
        <f t="shared" si="1233"/>
        <v/>
      </c>
      <c r="AH972" s="415"/>
      <c r="AI972" s="973"/>
      <c r="AJ972" s="971"/>
      <c r="AK972" s="416"/>
      <c r="AL972" s="416"/>
      <c r="AM972" s="416"/>
      <c r="AN972" s="416"/>
      <c r="AO972" s="416"/>
      <c r="AP972" s="416"/>
      <c r="AQ972" s="416"/>
      <c r="AR972" s="416"/>
    </row>
    <row r="973" spans="1:44" ht="49.5" x14ac:dyDescent="0.25">
      <c r="A973" s="960"/>
      <c r="B973" s="408"/>
      <c r="C973" s="237"/>
      <c r="D973" s="374"/>
      <c r="E973" s="409" t="str">
        <f t="shared" si="1224"/>
        <v/>
      </c>
      <c r="F973" s="237" t="str">
        <f>IF(Proponentes!D617&gt;0,Proponentes!D617,"")</f>
        <v/>
      </c>
      <c r="G973" s="410" t="str">
        <f>IF(Proponentes!F617&gt;0,Proponentes!F617,"")</f>
        <v/>
      </c>
      <c r="H973" s="965"/>
      <c r="I973" s="967"/>
      <c r="J973" s="389" t="s">
        <v>863</v>
      </c>
      <c r="K973" s="380">
        <v>16</v>
      </c>
      <c r="L973" s="380" t="s">
        <v>1399</v>
      </c>
      <c r="M973" s="379" t="s">
        <v>232</v>
      </c>
      <c r="N973" s="380" t="s">
        <v>317</v>
      </c>
      <c r="O973" s="381">
        <v>0.5</v>
      </c>
      <c r="P973" s="382">
        <v>42705</v>
      </c>
      <c r="Q973" s="382">
        <v>43434</v>
      </c>
      <c r="R973" s="411" t="str">
        <f t="shared" si="1225"/>
        <v>CUMPLE</v>
      </c>
      <c r="S973" s="411">
        <f t="shared" si="1226"/>
        <v>24</v>
      </c>
      <c r="T973" s="391">
        <v>3893556025</v>
      </c>
      <c r="U973" s="409">
        <f t="shared" si="1227"/>
        <v>1946778012.5</v>
      </c>
      <c r="V973" s="412">
        <f t="shared" si="1222"/>
        <v>2823.6476818646611</v>
      </c>
      <c r="W973" s="413">
        <f t="shared" si="1228"/>
        <v>2491.9013730700603</v>
      </c>
      <c r="X973" s="409">
        <f t="shared" si="1229"/>
        <v>2263957186.8698497</v>
      </c>
      <c r="Y973" s="379" t="s">
        <v>318</v>
      </c>
      <c r="Z973" s="379" t="str">
        <f t="shared" si="1230"/>
        <v>CUMPLE</v>
      </c>
      <c r="AA973" s="411" t="str">
        <f t="shared" si="1231"/>
        <v>CUMPLE</v>
      </c>
      <c r="AB973" s="387"/>
      <c r="AC973" s="967"/>
      <c r="AD973" s="969"/>
      <c r="AE973" s="411" t="str">
        <f t="shared" si="1223"/>
        <v/>
      </c>
      <c r="AF973" s="414" t="str">
        <f t="shared" si="1232"/>
        <v/>
      </c>
      <c r="AG973" s="414" t="str">
        <f t="shared" si="1233"/>
        <v/>
      </c>
      <c r="AH973" s="415"/>
      <c r="AI973" s="973"/>
      <c r="AJ973" s="971"/>
      <c r="AK973" s="416"/>
      <c r="AL973" s="416"/>
      <c r="AM973" s="416"/>
      <c r="AN973" s="416"/>
      <c r="AO973" s="416"/>
      <c r="AP973" s="416"/>
      <c r="AQ973" s="416"/>
      <c r="AR973" s="416"/>
    </row>
    <row r="974" spans="1:44" ht="12.75" customHeight="1" x14ac:dyDescent="0.25">
      <c r="A974" s="960"/>
      <c r="B974" s="408"/>
      <c r="C974" s="237"/>
      <c r="D974" s="374"/>
      <c r="E974" s="409" t="str">
        <f t="shared" si="1224"/>
        <v/>
      </c>
      <c r="F974" s="237" t="str">
        <f>IF(Proponentes!D618&gt;0,Proponentes!D618,"")</f>
        <v/>
      </c>
      <c r="G974" s="410" t="str">
        <f>IF(Proponentes!F618&gt;0,Proponentes!F618,"")</f>
        <v/>
      </c>
      <c r="H974" s="965"/>
      <c r="I974" s="967"/>
      <c r="J974" s="389" t="s">
        <v>805</v>
      </c>
      <c r="K974" s="380">
        <v>17</v>
      </c>
      <c r="L974" s="380" t="s">
        <v>1400</v>
      </c>
      <c r="M974" s="379" t="s">
        <v>232</v>
      </c>
      <c r="N974" s="380" t="s">
        <v>317</v>
      </c>
      <c r="O974" s="381">
        <v>0.5</v>
      </c>
      <c r="P974" s="382">
        <v>42370</v>
      </c>
      <c r="Q974" s="382">
        <v>43434</v>
      </c>
      <c r="R974" s="411" t="str">
        <f t="shared" si="1225"/>
        <v>CUMPLE</v>
      </c>
      <c r="S974" s="411">
        <f t="shared" si="1226"/>
        <v>35</v>
      </c>
      <c r="T974" s="391">
        <v>6006709088</v>
      </c>
      <c r="U974" s="409">
        <f t="shared" si="1227"/>
        <v>3003354544</v>
      </c>
      <c r="V974" s="412">
        <f t="shared" si="1222"/>
        <v>4356.1284550840883</v>
      </c>
      <c r="W974" s="413">
        <f t="shared" si="1228"/>
        <v>3844.3331822917867</v>
      </c>
      <c r="X974" s="409">
        <f t="shared" si="1229"/>
        <v>3492676648.774828</v>
      </c>
      <c r="Y974" s="379" t="s">
        <v>318</v>
      </c>
      <c r="Z974" s="379" t="str">
        <f t="shared" si="1230"/>
        <v>CUMPLE</v>
      </c>
      <c r="AA974" s="411" t="str">
        <f t="shared" si="1231"/>
        <v>CUMPLE</v>
      </c>
      <c r="AB974" s="387"/>
      <c r="AC974" s="967"/>
      <c r="AD974" s="969"/>
      <c r="AE974" s="411" t="str">
        <f t="shared" si="1223"/>
        <v/>
      </c>
      <c r="AF974" s="414" t="str">
        <f t="shared" si="1232"/>
        <v/>
      </c>
      <c r="AG974" s="414" t="str">
        <f t="shared" si="1233"/>
        <v/>
      </c>
      <c r="AH974" s="415"/>
      <c r="AI974" s="973"/>
      <c r="AJ974" s="971"/>
      <c r="AK974" s="416"/>
      <c r="AL974" s="416"/>
      <c r="AM974" s="416"/>
      <c r="AN974" s="416"/>
      <c r="AO974" s="416"/>
      <c r="AP974" s="416"/>
      <c r="AQ974" s="416"/>
      <c r="AR974" s="416"/>
    </row>
    <row r="975" spans="1:44" ht="33" x14ac:dyDescent="0.25">
      <c r="A975" s="960"/>
      <c r="B975" s="408"/>
      <c r="C975" s="237"/>
      <c r="D975" s="374"/>
      <c r="E975" s="409" t="str">
        <f t="shared" si="1224"/>
        <v/>
      </c>
      <c r="F975" s="237" t="str">
        <f>IF(Proponentes!D619&gt;0,Proponentes!D619,"")</f>
        <v/>
      </c>
      <c r="G975" s="410" t="str">
        <f>IF(Proponentes!F619&gt;0,Proponentes!F619,"")</f>
        <v/>
      </c>
      <c r="H975" s="965"/>
      <c r="I975" s="967"/>
      <c r="J975" s="389" t="s">
        <v>1395</v>
      </c>
      <c r="K975" s="380">
        <v>18</v>
      </c>
      <c r="L975" s="380" t="s">
        <v>1401</v>
      </c>
      <c r="M975" s="379" t="s">
        <v>232</v>
      </c>
      <c r="N975" s="380" t="s">
        <v>317</v>
      </c>
      <c r="O975" s="381">
        <v>1</v>
      </c>
      <c r="P975" s="382">
        <v>42643</v>
      </c>
      <c r="Q975" s="382">
        <v>43434</v>
      </c>
      <c r="R975" s="411" t="str">
        <f t="shared" si="1225"/>
        <v>CUMPLE</v>
      </c>
      <c r="S975" s="411">
        <f t="shared" si="1226"/>
        <v>26</v>
      </c>
      <c r="T975" s="391">
        <v>23878984007</v>
      </c>
      <c r="U975" s="409">
        <f t="shared" si="1227"/>
        <v>23878984007</v>
      </c>
      <c r="V975" s="412">
        <f t="shared" si="1222"/>
        <v>34634.579496848957</v>
      </c>
      <c r="W975" s="413">
        <f t="shared" si="1228"/>
        <v>30565.412518784193</v>
      </c>
      <c r="X975" s="409">
        <f t="shared" si="1229"/>
        <v>27769471974.040928</v>
      </c>
      <c r="Y975" s="379" t="s">
        <v>318</v>
      </c>
      <c r="Z975" s="379" t="str">
        <f t="shared" si="1230"/>
        <v>CUMPLE</v>
      </c>
      <c r="AA975" s="411" t="str">
        <f t="shared" si="1231"/>
        <v>CUMPLE</v>
      </c>
      <c r="AB975" s="387"/>
      <c r="AC975" s="967"/>
      <c r="AD975" s="969"/>
      <c r="AE975" s="411" t="str">
        <f t="shared" si="1223"/>
        <v/>
      </c>
      <c r="AF975" s="414" t="str">
        <f t="shared" si="1232"/>
        <v/>
      </c>
      <c r="AG975" s="414" t="str">
        <f t="shared" si="1233"/>
        <v/>
      </c>
      <c r="AH975" s="415"/>
      <c r="AI975" s="973"/>
      <c r="AJ975" s="971"/>
      <c r="AK975" s="416"/>
      <c r="AL975" s="416"/>
      <c r="AM975" s="416"/>
      <c r="AN975" s="416"/>
      <c r="AO975" s="416"/>
      <c r="AP975" s="416"/>
      <c r="AQ975" s="416"/>
      <c r="AR975" s="416"/>
    </row>
    <row r="976" spans="1:44" ht="49.5" x14ac:dyDescent="0.25">
      <c r="A976" s="960"/>
      <c r="B976" s="373"/>
      <c r="C976" s="220"/>
      <c r="D976" s="374"/>
      <c r="E976" s="375" t="str">
        <f t="shared" si="1224"/>
        <v/>
      </c>
      <c r="F976" s="220" t="str">
        <f>IF(Proponentes!D620&gt;0,Proponentes!D620,"")</f>
        <v/>
      </c>
      <c r="G976" s="376" t="str">
        <f>IF(Proponentes!F620&gt;0,Proponentes!F620,"")</f>
        <v/>
      </c>
      <c r="H976" s="965"/>
      <c r="I976" s="967"/>
      <c r="J976" s="389" t="s">
        <v>1391</v>
      </c>
      <c r="K976" s="380">
        <v>19</v>
      </c>
      <c r="L976" s="380" t="s">
        <v>1402</v>
      </c>
      <c r="M976" s="379" t="s">
        <v>232</v>
      </c>
      <c r="N976" s="380" t="s">
        <v>317</v>
      </c>
      <c r="O976" s="381">
        <v>1</v>
      </c>
      <c r="P976" s="382">
        <v>43175</v>
      </c>
      <c r="Q976" s="382">
        <v>43465</v>
      </c>
      <c r="R976" s="383" t="str">
        <f t="shared" ref="R976" si="1234">IF(Q976&lt;&gt;"",IF(P976&gt;0,IF(P976&gt;=$P$18,IF(Q976&lt;=$Q$18,"CUMPLE","NO CUMPLE"),"NO CUMPLE"),""),"")</f>
        <v>CUMPLE</v>
      </c>
      <c r="S976" s="383">
        <f t="shared" ref="S976" si="1235">IF(P976&gt;0,ROUND(((YEAR(Q976)-YEAR($P976))*12)+(MONTH(Q976)-MONTH($P976))+((DAY(Q976)-DAY($P976)+1)/30),0),"")</f>
        <v>10</v>
      </c>
      <c r="T976" s="391">
        <v>22353185869</v>
      </c>
      <c r="U976" s="375">
        <f t="shared" ref="U976" si="1236">IF(T976&gt;0,T976*O976,"")</f>
        <v>22353185869</v>
      </c>
      <c r="V976" s="392">
        <f t="shared" si="1222"/>
        <v>28612.370902998045</v>
      </c>
      <c r="W976" s="386">
        <f t="shared" ref="W976" si="1237">IF(R976="CUMPLE",IFERROR(U976/VLOOKUP(YEAR(Q976),$AQ$3:$AR$13,2,FALSE),""),"")</f>
        <v>28612.370902998045</v>
      </c>
      <c r="X976" s="375">
        <f t="shared" ref="X976" si="1238">IFERROR(W976*$AR$13,"")</f>
        <v>25995082887.0172</v>
      </c>
      <c r="Y976" s="379" t="s">
        <v>318</v>
      </c>
      <c r="Z976" s="379" t="str">
        <f t="shared" ref="Z976" si="1239">IF(T976&gt;0,IF(X976&gt;=$Z$18,"CUMPLE","NO CUMPLE"),"")</f>
        <v>CUMPLE</v>
      </c>
      <c r="AA976" s="383" t="str">
        <f t="shared" ref="AA976" si="1240">IF(N976&gt;0,IF(N976="CUMPLE",IF(R976="CUMPLE",IF(Y976="INCLUIDA",IF(Z976="CUMPLE","CUMPLE","NO CUMPLE"),"NO CUMPLE"),"NO CUMPLE"),"NO CUMPLE"),"")</f>
        <v>CUMPLE</v>
      </c>
      <c r="AB976" s="387"/>
      <c r="AC976" s="967"/>
      <c r="AD976" s="969"/>
      <c r="AE976" s="383" t="str">
        <f t="shared" si="1223"/>
        <v/>
      </c>
      <c r="AF976" s="388" t="str">
        <f t="shared" si="1232"/>
        <v/>
      </c>
      <c r="AG976" s="388" t="str">
        <f t="shared" si="1233"/>
        <v/>
      </c>
      <c r="AH976" s="393"/>
      <c r="AI976" s="973"/>
      <c r="AJ976" s="971"/>
    </row>
    <row r="977" spans="1:44" ht="49.5" x14ac:dyDescent="0.25">
      <c r="A977" s="960"/>
      <c r="B977" s="408"/>
      <c r="C977" s="237"/>
      <c r="D977" s="374"/>
      <c r="E977" s="409" t="str">
        <f t="shared" si="1224"/>
        <v/>
      </c>
      <c r="F977" s="237" t="str">
        <f>IF(Proponentes!D621&gt;0,Proponentes!D621,"")</f>
        <v/>
      </c>
      <c r="G977" s="410" t="str">
        <f>IF(Proponentes!F621&gt;0,Proponentes!F621,"")</f>
        <v/>
      </c>
      <c r="H977" s="965"/>
      <c r="I977" s="967"/>
      <c r="J977" s="389" t="s">
        <v>805</v>
      </c>
      <c r="K977" s="380">
        <v>20</v>
      </c>
      <c r="L977" s="380" t="s">
        <v>1403</v>
      </c>
      <c r="M977" s="379" t="s">
        <v>232</v>
      </c>
      <c r="N977" s="380" t="s">
        <v>317</v>
      </c>
      <c r="O977" s="381">
        <v>0.34</v>
      </c>
      <c r="P977" s="382">
        <v>43461</v>
      </c>
      <c r="Q977" s="382">
        <v>43816</v>
      </c>
      <c r="R977" s="411" t="str">
        <f>IF(Q977&lt;&gt;"",IF(P977&gt;0,IF(P977&gt;=$P$18,IF(Q977&lt;=$Q$18,"CUMPLE","NO CUMPLE"),"NO CUMPLE"),""),"")</f>
        <v>CUMPLE</v>
      </c>
      <c r="S977" s="411">
        <f>IF(P977&gt;0,ROUND(((YEAR(Q977)-YEAR($P977))*12)+(MONTH(Q977)-MONTH($P977))+((DAY(Q977)-DAY($P977)+1)/30),0),"")</f>
        <v>12</v>
      </c>
      <c r="T977" s="391">
        <v>9236262674</v>
      </c>
      <c r="U977" s="409">
        <f>IF(T977&gt;0,T977*O977,"")</f>
        <v>3140329309.1600003</v>
      </c>
      <c r="V977" s="412">
        <f t="shared" si="1222"/>
        <v>4019.6626770706134</v>
      </c>
      <c r="W977" s="413">
        <f>IF(R977="CUMPLE",IFERROR(U977/VLOOKUP(YEAR(Q977),$AQ$3:$AR$13,2,FALSE),""),"")</f>
        <v>3792.136982210222</v>
      </c>
      <c r="X977" s="409">
        <f>IFERROR(W977*$AR$13,"")</f>
        <v>3445255043.8995242</v>
      </c>
      <c r="Y977" s="379" t="s">
        <v>318</v>
      </c>
      <c r="Z977" s="379" t="str">
        <f>IF(T977&gt;0,IF(X977&gt;=$Z$18,"CUMPLE","NO CUMPLE"),"")</f>
        <v>CUMPLE</v>
      </c>
      <c r="AA977" s="411" t="str">
        <f>IF(N977&gt;0,IF(N977="CUMPLE",IF(R977="CUMPLE",IF(Y977="INCLUIDA",IF(Z977="CUMPLE","CUMPLE","NO CUMPLE"),"NO CUMPLE"),"NO CUMPLE"),"NO CUMPLE"),"")</f>
        <v>CUMPLE</v>
      </c>
      <c r="AB977" s="387"/>
      <c r="AC977" s="967"/>
      <c r="AD977" s="969"/>
      <c r="AE977" s="411" t="str">
        <f t="shared" si="1223"/>
        <v/>
      </c>
      <c r="AF977" s="414" t="str">
        <f t="shared" si="1232"/>
        <v/>
      </c>
      <c r="AG977" s="414" t="str">
        <f t="shared" si="1233"/>
        <v/>
      </c>
      <c r="AH977" s="415"/>
      <c r="AI977" s="973"/>
      <c r="AJ977" s="971"/>
      <c r="AK977" s="416"/>
      <c r="AL977" s="416"/>
      <c r="AM977" s="416"/>
      <c r="AN977" s="416"/>
      <c r="AO977" s="416"/>
      <c r="AP977" s="416"/>
      <c r="AQ977" s="416"/>
      <c r="AR977" s="416"/>
    </row>
    <row r="978" spans="1:44" ht="49.5" x14ac:dyDescent="0.25">
      <c r="A978" s="960"/>
      <c r="B978" s="408"/>
      <c r="C978" s="237"/>
      <c r="D978" s="374"/>
      <c r="E978" s="409" t="str">
        <f t="shared" si="1224"/>
        <v/>
      </c>
      <c r="F978" s="237" t="str">
        <f>IF(Proponentes!D622&gt;0,Proponentes!D622,"")</f>
        <v/>
      </c>
      <c r="G978" s="410" t="str">
        <f>IF(Proponentes!F622&gt;0,Proponentes!F622,"")</f>
        <v/>
      </c>
      <c r="H978" s="965"/>
      <c r="I978" s="967"/>
      <c r="J978" s="389" t="s">
        <v>805</v>
      </c>
      <c r="K978" s="380">
        <v>21</v>
      </c>
      <c r="L978" s="380" t="s">
        <v>1404</v>
      </c>
      <c r="M978" s="379" t="s">
        <v>232</v>
      </c>
      <c r="N978" s="380" t="s">
        <v>317</v>
      </c>
      <c r="O978" s="381">
        <v>0.5</v>
      </c>
      <c r="P978" s="382">
        <v>43116</v>
      </c>
      <c r="Q978" s="382">
        <v>43897</v>
      </c>
      <c r="R978" s="411" t="str">
        <f>IF(Q978&lt;&gt;"",IF(P978&gt;0,IF(P978&gt;=$P$18,IF(Q978&lt;=$Q$18,"CUMPLE","NO CUMPLE"),"NO CUMPLE"),""),"")</f>
        <v>CUMPLE</v>
      </c>
      <c r="S978" s="411">
        <f>IF(P978&gt;0,ROUND(((YEAR(Q978)-YEAR($P978))*12)+(MONTH(Q978)-MONTH($P978))+((DAY(Q978)-DAY($P978)+1)/30),0),"")</f>
        <v>26</v>
      </c>
      <c r="T978" s="391">
        <v>6716360257</v>
      </c>
      <c r="U978" s="409">
        <f>IF(T978&gt;0,T978*O978,"")</f>
        <v>3358180128.5</v>
      </c>
      <c r="V978" s="412">
        <f t="shared" si="1222"/>
        <v>4298.5145812693117</v>
      </c>
      <c r="W978" s="413">
        <f>IF(R978="CUMPLE",IFERROR(U978/VLOOKUP(YEAR(Q978),$AQ$3:$AR$13,2,FALSE),""),"")</f>
        <v>3825.6649026034315</v>
      </c>
      <c r="X978" s="409">
        <f>IFERROR(W978*$AR$13,"")</f>
        <v>3475716031.3026853</v>
      </c>
      <c r="Y978" s="379" t="s">
        <v>318</v>
      </c>
      <c r="Z978" s="379" t="str">
        <f>IF(T978&gt;0,IF(X978&gt;=$Z$18,"CUMPLE","NO CUMPLE"),"")</f>
        <v>CUMPLE</v>
      </c>
      <c r="AA978" s="411" t="str">
        <f>IF(N978&gt;0,IF(N978="CUMPLE",IF(R978="CUMPLE",IF(Y978="INCLUIDA",IF(Z978="CUMPLE","CUMPLE","NO CUMPLE"),"NO CUMPLE"),"NO CUMPLE"),"NO CUMPLE"),"")</f>
        <v>CUMPLE</v>
      </c>
      <c r="AB978" s="387"/>
      <c r="AC978" s="967"/>
      <c r="AD978" s="969"/>
      <c r="AE978" s="411" t="str">
        <f t="shared" si="1223"/>
        <v/>
      </c>
      <c r="AF978" s="414" t="str">
        <f t="shared" si="1232"/>
        <v/>
      </c>
      <c r="AG978" s="414" t="str">
        <f t="shared" si="1233"/>
        <v/>
      </c>
      <c r="AH978" s="415"/>
      <c r="AI978" s="973"/>
      <c r="AJ978" s="971"/>
      <c r="AK978" s="416"/>
      <c r="AL978" s="416"/>
      <c r="AM978" s="416"/>
      <c r="AN978" s="416"/>
      <c r="AO978" s="416"/>
      <c r="AP978" s="416"/>
      <c r="AQ978" s="416"/>
      <c r="AR978" s="416"/>
    </row>
    <row r="979" spans="1:44" ht="33" x14ac:dyDescent="0.25">
      <c r="A979" s="960"/>
      <c r="B979" s="494"/>
      <c r="C979" s="237"/>
      <c r="D979" s="374"/>
      <c r="E979" s="409" t="str">
        <f t="shared" si="1224"/>
        <v/>
      </c>
      <c r="F979" s="237" t="str">
        <f>IF(Proponentes!D623&gt;0,Proponentes!D623,"")</f>
        <v/>
      </c>
      <c r="G979" s="410" t="str">
        <f>IF(Proponentes!F623&gt;0,Proponentes!F623,"")</f>
        <v/>
      </c>
      <c r="H979" s="965"/>
      <c r="I979" s="967"/>
      <c r="J979" s="389" t="s">
        <v>1405</v>
      </c>
      <c r="K979" s="380">
        <v>22</v>
      </c>
      <c r="L979" s="380" t="s">
        <v>1406</v>
      </c>
      <c r="M979" s="379" t="s">
        <v>234</v>
      </c>
      <c r="N979" s="380" t="s">
        <v>317</v>
      </c>
      <c r="O979" s="381">
        <v>1</v>
      </c>
      <c r="P979" s="382">
        <v>41944</v>
      </c>
      <c r="Q979" s="382">
        <v>43404</v>
      </c>
      <c r="R979" s="411" t="str">
        <f>IF(Q979&lt;&gt;"",IF(P979&gt;0,IF(P979&gt;=$P$18,IF(Q979&lt;=$Q$18,"CUMPLE","NO CUMPLE"),"NO CUMPLE"),""),"")</f>
        <v>CUMPLE</v>
      </c>
      <c r="S979" s="411">
        <f>IF(P979&gt;0,ROUND(((YEAR(Q979)-YEAR($P979))*12)+(MONTH(Q979)-MONTH($P979))+((DAY(Q979)-DAY($P979)+1)/30),0),"")</f>
        <v>48</v>
      </c>
      <c r="T979" s="391">
        <v>125536820216</v>
      </c>
      <c r="U979" s="409">
        <f>IF(T979&gt;0,T979*O979,"")</f>
        <v>125536820216</v>
      </c>
      <c r="V979" s="412">
        <f t="shared" si="1222"/>
        <v>203793.53931168831</v>
      </c>
      <c r="W979" s="413">
        <f>IF(R979="CUMPLE",IFERROR(U979/VLOOKUP(YEAR(Q979),$AQ$3:$AR$13,2,FALSE),""),"")</f>
        <v>160688.77532953938</v>
      </c>
      <c r="X979" s="409">
        <f>IFERROR(W979*$AR$13,"")</f>
        <v>145989930295.0451</v>
      </c>
      <c r="Y979" s="379" t="s">
        <v>318</v>
      </c>
      <c r="Z979" s="379" t="str">
        <f>IF(T979&gt;0,IF(X979&gt;=$Z$18,"CUMPLE","NO CUMPLE"),"")</f>
        <v>CUMPLE</v>
      </c>
      <c r="AA979" s="411" t="str">
        <f>IF(N979&gt;0,IF(N979="CUMPLE",IF(R979="CUMPLE",IF(Y979="INCLUIDA",IF(Z979="CUMPLE","CUMPLE","NO CUMPLE"),"NO CUMPLE"),"NO CUMPLE"),"NO CUMPLE"),"")</f>
        <v>CUMPLE</v>
      </c>
      <c r="AB979" s="387"/>
      <c r="AC979" s="967"/>
      <c r="AD979" s="969"/>
      <c r="AE979" s="411" t="str">
        <f t="shared" si="1223"/>
        <v/>
      </c>
      <c r="AF979" s="414" t="str">
        <f>IF(AE979&lt;&gt;"",(SUMIFS($X979:$X981,$M979:$M981,F979,AA979:AA981,"CUMPLE")),"")</f>
        <v/>
      </c>
      <c r="AG979" s="414" t="str">
        <f t="shared" si="1233"/>
        <v/>
      </c>
      <c r="AH979" s="415"/>
      <c r="AI979" s="973"/>
      <c r="AJ979" s="971"/>
      <c r="AK979" s="416"/>
      <c r="AL979" s="416"/>
      <c r="AM979" s="416"/>
      <c r="AN979" s="416"/>
      <c r="AO979" s="416"/>
      <c r="AP979" s="416"/>
      <c r="AQ979" s="416"/>
      <c r="AR979" s="416"/>
    </row>
    <row r="980" spans="1:44" ht="49.5" x14ac:dyDescent="0.25">
      <c r="A980" s="960"/>
      <c r="B980" s="373"/>
      <c r="C980" s="220"/>
      <c r="D980" s="374"/>
      <c r="E980" s="375" t="str">
        <f t="shared" si="1224"/>
        <v/>
      </c>
      <c r="F980" s="220" t="str">
        <f>IF(Proponentes!D623&gt;0,Proponentes!D623,"")</f>
        <v/>
      </c>
      <c r="G980" s="376" t="str">
        <f>IF(Proponentes!F623&gt;0,Proponentes!F623,"")</f>
        <v/>
      </c>
      <c r="H980" s="965"/>
      <c r="I980" s="967"/>
      <c r="J980" s="389" t="s">
        <v>1407</v>
      </c>
      <c r="K980" s="380">
        <v>23</v>
      </c>
      <c r="L980" s="380" t="s">
        <v>1408</v>
      </c>
      <c r="M980" s="379" t="s">
        <v>234</v>
      </c>
      <c r="N980" s="380" t="s">
        <v>317</v>
      </c>
      <c r="O980" s="381">
        <v>1</v>
      </c>
      <c r="P980" s="382">
        <v>42796</v>
      </c>
      <c r="Q980" s="382">
        <v>43130</v>
      </c>
      <c r="R980" s="383" t="str">
        <f t="shared" ref="R980" si="1241">IF(Q980&lt;&gt;"",IF(P980&gt;0,IF(P980&gt;=$P$18,IF(Q980&lt;=$Q$18,"CUMPLE","NO CUMPLE"),"NO CUMPLE"),""),"")</f>
        <v>CUMPLE</v>
      </c>
      <c r="S980" s="383">
        <f t="shared" ref="S980" si="1242">IF(P980&gt;0,ROUND(((YEAR(Q980)-YEAR($P980))*12)+(MONTH(Q980)-MONTH($P980))+((DAY(Q980)-DAY($P980)+1)/30),0),"")</f>
        <v>11</v>
      </c>
      <c r="T980" s="391">
        <v>33292688212</v>
      </c>
      <c r="U980" s="375">
        <f>IF(T980&gt;0,T980*O980,"")</f>
        <v>33292688212</v>
      </c>
      <c r="V980" s="392">
        <f t="shared" si="1222"/>
        <v>45129.349346700699</v>
      </c>
      <c r="W980" s="386">
        <f t="shared" ref="W980" si="1243">IF(R980="CUMPLE",IFERROR(U980/VLOOKUP(YEAR(Q980),$AQ$3:$AR$13,2,FALSE),""),"")</f>
        <v>42615.077289751447</v>
      </c>
      <c r="X980" s="375">
        <f t="shared" ref="X980" si="1244">IFERROR(W980*$AR$13,"")</f>
        <v>38716905709.748726</v>
      </c>
      <c r="Y980" s="379" t="s">
        <v>318</v>
      </c>
      <c r="Z980" s="379" t="str">
        <f t="shared" ref="Z980" si="1245">IF(T980&gt;0,IF(X980&gt;=$Z$18,"CUMPLE","NO CUMPLE"),"")</f>
        <v>CUMPLE</v>
      </c>
      <c r="AA980" s="383" t="str">
        <f t="shared" ref="AA980" si="1246">IF(N980&gt;0,IF(N980="CUMPLE",IF(R980="CUMPLE",IF(Y980="INCLUIDA",IF(Z980="CUMPLE","CUMPLE","NO CUMPLE"),"NO CUMPLE"),"NO CUMPLE"),"NO CUMPLE"),"")</f>
        <v>CUMPLE</v>
      </c>
      <c r="AB980" s="387"/>
      <c r="AC980" s="967"/>
      <c r="AD980" s="969"/>
      <c r="AE980" s="383" t="str">
        <f t="shared" si="1223"/>
        <v/>
      </c>
      <c r="AF980" s="388" t="str">
        <f>IF(AE980&lt;&gt;"",(SUMIFS($X980:$X981,$M980:$M981,F980,AA980:AA981,"CUMPLE")),"")</f>
        <v/>
      </c>
      <c r="AG980" s="388" t="str">
        <f>IF(AF980&lt;&gt;"",IF(G980&gt;0,(IF(AF980&gt;=($G980*$H957),"CUMPLE","NO CUMPLE")),""),"")</f>
        <v/>
      </c>
      <c r="AH980" s="393"/>
      <c r="AI980" s="973"/>
      <c r="AJ980" s="971"/>
    </row>
    <row r="981" spans="1:44" ht="24" customHeight="1" x14ac:dyDescent="0.25">
      <c r="A981" s="961"/>
      <c r="B981" s="373"/>
      <c r="C981" s="220"/>
      <c r="D981" s="374"/>
      <c r="E981" s="375" t="str">
        <f t="shared" si="1224"/>
        <v/>
      </c>
      <c r="F981" s="220" t="str">
        <f>IF(Proponentes!D624&gt;0,Proponentes!D624,"")</f>
        <v/>
      </c>
      <c r="G981" s="376" t="str">
        <f>IF(Proponentes!F624&gt;0,Proponentes!F624,"")</f>
        <v/>
      </c>
      <c r="H981" s="965"/>
      <c r="I981" s="967"/>
      <c r="J981" s="389" t="s">
        <v>1409</v>
      </c>
      <c r="K981" s="380">
        <v>24</v>
      </c>
      <c r="L981" s="380" t="s">
        <v>1410</v>
      </c>
      <c r="M981" s="379" t="s">
        <v>234</v>
      </c>
      <c r="N981" s="380" t="s">
        <v>317</v>
      </c>
      <c r="O981" s="381">
        <v>1</v>
      </c>
      <c r="P981" s="382">
        <v>41258</v>
      </c>
      <c r="Q981" s="382">
        <v>43524</v>
      </c>
      <c r="R981" s="383" t="str">
        <f t="shared" si="1212"/>
        <v>CUMPLE</v>
      </c>
      <c r="S981" s="383">
        <f t="shared" si="1221"/>
        <v>74</v>
      </c>
      <c r="T981" s="391">
        <v>42653194083</v>
      </c>
      <c r="U981" s="375">
        <f>IF(T981&gt;0,T981*O981,"")</f>
        <v>42653194083</v>
      </c>
      <c r="V981" s="392">
        <f t="shared" si="1222"/>
        <v>75265.915092641604</v>
      </c>
      <c r="W981" s="386">
        <f t="shared" si="1216"/>
        <v>51506.303564959497</v>
      </c>
      <c r="X981" s="375">
        <f t="shared" si="1217"/>
        <v>46794815952.658394</v>
      </c>
      <c r="Y981" s="379" t="s">
        <v>318</v>
      </c>
      <c r="Z981" s="379" t="str">
        <f t="shared" si="1218"/>
        <v>CUMPLE</v>
      </c>
      <c r="AA981" s="383" t="str">
        <f t="shared" si="1219"/>
        <v>CUMPLE</v>
      </c>
      <c r="AB981" s="387"/>
      <c r="AC981" s="967"/>
      <c r="AD981" s="969"/>
      <c r="AE981" s="383" t="str">
        <f t="shared" si="1223"/>
        <v/>
      </c>
      <c r="AF981" s="388" t="str">
        <f>IF(AE981&lt;&gt;"",(SUMIFS($X981:$X982,$M981:$M982,F981,AA981:AA982,"CUMPLE")),"")</f>
        <v/>
      </c>
      <c r="AG981" s="388" t="str">
        <f>IF(AF981&lt;&gt;"",IF(G981&gt;0,(IF(AF981&gt;=($G981*$H958),"CUMPLE","NO CUMPLE")),""),"")</f>
        <v/>
      </c>
      <c r="AH981" s="393"/>
      <c r="AI981" s="973"/>
      <c r="AJ981" s="971"/>
    </row>
    <row r="982" spans="1:44" x14ac:dyDescent="0.25">
      <c r="A982" s="69">
        <v>48</v>
      </c>
      <c r="B982" s="394"/>
      <c r="C982" s="222"/>
      <c r="D982" s="395" t="s">
        <v>270</v>
      </c>
      <c r="E982" s="396">
        <f>SUM(E958:E981)</f>
        <v>247547970586</v>
      </c>
      <c r="F982" s="394"/>
      <c r="G982" s="397">
        <f>IF((SUM(G958:G981))&gt;1,"ERROR &gt; 100%",SUM(G958:G981))</f>
        <v>1</v>
      </c>
      <c r="H982" s="396">
        <f t="shared" ref="H982:I982" si="1247">SUM(H958:H981)</f>
        <v>247547970586</v>
      </c>
      <c r="I982" s="398">
        <f t="shared" si="1247"/>
        <v>272472.08179622819</v>
      </c>
      <c r="J982" s="399"/>
      <c r="K982" s="399"/>
      <c r="L982" s="399"/>
      <c r="M982" s="400"/>
      <c r="N982" s="400"/>
      <c r="O982" s="400"/>
      <c r="P982" s="400"/>
      <c r="Q982" s="400"/>
      <c r="R982" s="394">
        <f>COUNTIF(R958:R981,"NO CUMPLE")</f>
        <v>0</v>
      </c>
      <c r="S982" s="400">
        <f t="shared" ref="S982" si="1248">SUM(S958:S981)</f>
        <v>424</v>
      </c>
      <c r="T982" s="401"/>
      <c r="U982" s="396">
        <f t="shared" ref="U982:X982" si="1249">SUM(U958:U981)</f>
        <v>322362133900.16003</v>
      </c>
      <c r="V982" s="402">
        <f t="shared" si="1249"/>
        <v>474347.16268915136</v>
      </c>
      <c r="W982" s="403">
        <f t="shared" si="1249"/>
        <v>415857.42671718478</v>
      </c>
      <c r="X982" s="401">
        <f t="shared" si="1249"/>
        <v>377817284465.65704</v>
      </c>
      <c r="Y982" s="400"/>
      <c r="Z982" s="400"/>
      <c r="AA982" s="394"/>
      <c r="AB982" s="400"/>
      <c r="AC982" s="394"/>
      <c r="AD982" s="394">
        <f>COUNTIF(AD958:AD981,"NO CUMPLE")</f>
        <v>0</v>
      </c>
      <c r="AE982" s="394"/>
      <c r="AF982" s="394"/>
      <c r="AG982" s="394"/>
      <c r="AH982" s="400"/>
      <c r="AI982" s="400"/>
      <c r="AJ982" s="404"/>
    </row>
    <row r="983" spans="1:44" ht="49.5" x14ac:dyDescent="0.25">
      <c r="A983" s="962">
        <f>A995</f>
        <v>49</v>
      </c>
      <c r="B983" s="373">
        <v>1</v>
      </c>
      <c r="C983" s="220" t="str">
        <f>IF(Proponentes!H626="X",Proponentes!$B$626,"")</f>
        <v/>
      </c>
      <c r="D983" s="374" t="str">
        <f t="shared" si="1167"/>
        <v/>
      </c>
      <c r="E983" s="375" t="str">
        <f>IF(D983="","",$AO$3)</f>
        <v/>
      </c>
      <c r="F983" s="220" t="str">
        <f>IF(Proponentes!D626&gt;0,Proponentes!D626,"")</f>
        <v>BUHO SEGURIDAD LIMITADA</v>
      </c>
      <c r="G983" s="376">
        <f>IF(Proponentes!F626&gt;0,Proponentes!F626,"")</f>
        <v>1</v>
      </c>
      <c r="H983" s="964">
        <f t="shared" ref="H983" si="1250">SUM(E983:E994)</f>
        <v>28458131843</v>
      </c>
      <c r="I983" s="966">
        <f>IF($F983&gt;0,(G995*H983)/$AR$13,"")</f>
        <v>31323.409393897367</v>
      </c>
      <c r="J983" s="377" t="s">
        <v>1411</v>
      </c>
      <c r="K983" s="378">
        <v>1</v>
      </c>
      <c r="L983" s="378" t="s">
        <v>1412</v>
      </c>
      <c r="M983" s="379" t="s">
        <v>235</v>
      </c>
      <c r="N983" s="380" t="s">
        <v>317</v>
      </c>
      <c r="O983" s="381">
        <v>1</v>
      </c>
      <c r="P983" s="382">
        <v>41256</v>
      </c>
      <c r="Q983" s="382">
        <v>41851</v>
      </c>
      <c r="R983" s="383" t="str">
        <f t="shared" ref="R983:R994" si="1251">IF(Q983&lt;&gt;"",IF(P983&gt;0,IF(P983&gt;=$P$18,IF(Q983&lt;=$Q$18,"CUMPLE","NO CUMPLE"),"NO CUMPLE"),""),"")</f>
        <v>CUMPLE</v>
      </c>
      <c r="S983" s="379">
        <f t="shared" ref="S983:S989" si="1252">IF(P983&gt;0,ROUND(((YEAR(Q983)-YEAR($P983))*12)+(MONTH(Q983)-MONTH($P983))+((DAY(Q983)-DAY($P983)+1)/30),0),"")</f>
        <v>20</v>
      </c>
      <c r="T983" s="384">
        <v>1804899231</v>
      </c>
      <c r="U983" s="375">
        <f t="shared" ref="U983:U994" si="1253">IF(T983&gt;0,T983*O983,"")</f>
        <v>1804899231</v>
      </c>
      <c r="V983" s="385">
        <f t="shared" ref="V983:V989" si="1254">IFERROR(U983/VLOOKUP(YEAR(P983),$AQ$2:$AR$11,2,FALSE),"")</f>
        <v>3184.9289412387507</v>
      </c>
      <c r="W983" s="386">
        <f t="shared" ref="W983:W994" si="1255">IF(R983="CUMPLE",IFERROR(U983/VLOOKUP(YEAR(Q983),$AQ$3:$AR$13,2,FALSE),""),"")</f>
        <v>2930.0312191558442</v>
      </c>
      <c r="X983" s="375">
        <f t="shared" ref="X983:X994" si="1256">IFERROR(W983*$AR$13,"")</f>
        <v>2662009543.4147825</v>
      </c>
      <c r="Y983" s="379" t="s">
        <v>318</v>
      </c>
      <c r="Z983" s="379" t="str">
        <f t="shared" ref="Z983:Z994" si="1257">IF(T983&gt;0,IF(X983&gt;=$Z$18,"CUMPLE","NO CUMPLE"),"")</f>
        <v>CUMPLE</v>
      </c>
      <c r="AA983" s="383" t="str">
        <f t="shared" ref="AA983:AA994" si="1258">IF(N983&gt;0,IF(N983="CUMPLE",IF(R983="CUMPLE",IF(Y983="INCLUIDA",IF(Z983="CUMPLE","CUMPLE","NO CUMPLE"),"NO CUMPLE"),"NO CUMPLE"),"NO CUMPLE"),"")</f>
        <v>CUMPLE</v>
      </c>
      <c r="AB983" s="379"/>
      <c r="AC983" s="966">
        <f>IF(F983&gt;0,SUMIFS(W983:W993,AA983:AA993,"CUMPLE"),"")</f>
        <v>38582.419775900904</v>
      </c>
      <c r="AD983" s="968" t="str">
        <f>IF($F983&gt;0,IF(AC983&lt;I983,"NO CUMPLE","CUMPLE"),"")</f>
        <v>CUMPLE</v>
      </c>
      <c r="AE983" s="383" t="str">
        <f t="shared" ref="AE983:AE989" si="1259">IF(F983&lt;&gt;"",F983,"")</f>
        <v>BUHO SEGURIDAD LIMITADA</v>
      </c>
      <c r="AF983" s="388">
        <f>IF(AE983&lt;&gt;"",(SUMIFS($X983:$X993,$M983:$M993,F983,AA983:AA993,"CUMPLE")),"")</f>
        <v>35053131509.320145</v>
      </c>
      <c r="AG983" s="388" t="str">
        <f>IF(AF983&lt;&gt;"",IF(G983&gt;0,(IF(AF983&gt;=($G983*$H983),"CUMPLE","NO CUMPLE")),""),"")</f>
        <v>CUMPLE</v>
      </c>
      <c r="AH983" s="379"/>
      <c r="AI983" s="972" t="str">
        <f>IF(AC983&gt;I983,IF((COUNTIF(AG983:AG993,"NO CUMPLE"))&lt;1,"HABILITADO","RECHAZADO"),"")</f>
        <v>HABILITADO</v>
      </c>
      <c r="AJ983" s="970"/>
    </row>
    <row r="984" spans="1:44" ht="49.5" x14ac:dyDescent="0.25">
      <c r="A984" s="963"/>
      <c r="B984" s="373">
        <v>2</v>
      </c>
      <c r="C984" s="220" t="str">
        <f>IF(Proponentes!H627="X",Proponentes!$B$626,"")</f>
        <v/>
      </c>
      <c r="D984" s="374" t="str">
        <f t="shared" si="1167"/>
        <v/>
      </c>
      <c r="E984" s="375" t="str">
        <f>IF(D984="","",$AO$4)</f>
        <v/>
      </c>
      <c r="F984" s="220" t="str">
        <f>IF(Proponentes!D627&gt;0,Proponentes!D627,"")</f>
        <v/>
      </c>
      <c r="G984" s="376" t="str">
        <f>IF(Proponentes!F627&gt;0,Proponentes!F627,"")</f>
        <v/>
      </c>
      <c r="H984" s="965"/>
      <c r="I984" s="967"/>
      <c r="J984" s="389" t="s">
        <v>1413</v>
      </c>
      <c r="K984" s="380">
        <v>2</v>
      </c>
      <c r="L984" s="378" t="s">
        <v>1414</v>
      </c>
      <c r="M984" s="379" t="s">
        <v>235</v>
      </c>
      <c r="N984" s="380" t="s">
        <v>317</v>
      </c>
      <c r="O984" s="381">
        <v>1</v>
      </c>
      <c r="P984" s="382">
        <v>42017</v>
      </c>
      <c r="Q984" s="382">
        <v>42897</v>
      </c>
      <c r="R984" s="383" t="str">
        <f t="shared" si="1251"/>
        <v>CUMPLE</v>
      </c>
      <c r="S984" s="379">
        <f t="shared" si="1252"/>
        <v>29</v>
      </c>
      <c r="T984" s="384">
        <v>7488997004</v>
      </c>
      <c r="U984" s="375">
        <f t="shared" si="1253"/>
        <v>7488997004</v>
      </c>
      <c r="V984" s="385">
        <f t="shared" si="1254"/>
        <v>11622.560726313339</v>
      </c>
      <c r="W984" s="386">
        <f t="shared" si="1255"/>
        <v>10151.585233904058</v>
      </c>
      <c r="X984" s="375">
        <f t="shared" si="1256"/>
        <v>9222979126.2179184</v>
      </c>
      <c r="Y984" s="379" t="s">
        <v>318</v>
      </c>
      <c r="Z984" s="379" t="str">
        <f t="shared" si="1257"/>
        <v>CUMPLE</v>
      </c>
      <c r="AA984" s="383" t="str">
        <f t="shared" si="1258"/>
        <v>CUMPLE</v>
      </c>
      <c r="AB984" s="387"/>
      <c r="AC984" s="967"/>
      <c r="AD984" s="969"/>
      <c r="AE984" s="383" t="str">
        <f t="shared" si="1259"/>
        <v/>
      </c>
      <c r="AF984" s="388" t="str">
        <f>IF(AE984&lt;&gt;"",(SUMIFS($X983:$X993,$M983:$M993,F984,AA983:AA993,"CUMPLE")),"")</f>
        <v/>
      </c>
      <c r="AG984" s="388" t="str">
        <f>IF(AF984&lt;&gt;"",IF(G984&gt;0,(IF(AF984&gt;=($G984*$H983),"CUMPLE","NO CUMPLE")),""),"")</f>
        <v/>
      </c>
      <c r="AH984" s="387"/>
      <c r="AI984" s="973"/>
      <c r="AJ984" s="971"/>
    </row>
    <row r="985" spans="1:44" ht="49.5" x14ac:dyDescent="0.25">
      <c r="A985" s="963"/>
      <c r="B985" s="373">
        <v>3</v>
      </c>
      <c r="C985" s="220" t="str">
        <f>IF(Proponentes!H628="X",Proponentes!$B$626,"")</f>
        <v/>
      </c>
      <c r="D985" s="374" t="str">
        <f t="shared" si="1167"/>
        <v/>
      </c>
      <c r="E985" s="375" t="str">
        <f>IF(D985="","",$AO$5)</f>
        <v/>
      </c>
      <c r="F985" s="220" t="str">
        <f>IF(Proponentes!D628&gt;0,Proponentes!D628,"")</f>
        <v/>
      </c>
      <c r="G985" s="376" t="str">
        <f>IF(Proponentes!F628&gt;0,Proponentes!F628,"")</f>
        <v/>
      </c>
      <c r="H985" s="965"/>
      <c r="I985" s="967"/>
      <c r="J985" s="389"/>
      <c r="K985" s="380">
        <v>3</v>
      </c>
      <c r="L985" s="378" t="s">
        <v>1415</v>
      </c>
      <c r="M985" s="379" t="s">
        <v>235</v>
      </c>
      <c r="N985" s="380" t="s">
        <v>317</v>
      </c>
      <c r="O985" s="381">
        <v>1</v>
      </c>
      <c r="P985" s="382">
        <v>42898</v>
      </c>
      <c r="Q985" s="382">
        <v>43438</v>
      </c>
      <c r="R985" s="383" t="str">
        <f t="shared" si="1251"/>
        <v>CUMPLE</v>
      </c>
      <c r="S985" s="379">
        <f t="shared" si="1252"/>
        <v>18</v>
      </c>
      <c r="T985" s="384">
        <v>11498533400</v>
      </c>
      <c r="U985" s="375">
        <f t="shared" si="1253"/>
        <v>11498533400</v>
      </c>
      <c r="V985" s="385">
        <f t="shared" si="1254"/>
        <v>15586.645556493886</v>
      </c>
      <c r="W985" s="386">
        <f t="shared" si="1255"/>
        <v>14718.273467120303</v>
      </c>
      <c r="X985" s="375">
        <f t="shared" si="1256"/>
        <v>13371934119.988941</v>
      </c>
      <c r="Y985" s="379" t="s">
        <v>318</v>
      </c>
      <c r="Z985" s="379" t="str">
        <f t="shared" si="1257"/>
        <v>CUMPLE</v>
      </c>
      <c r="AA985" s="383" t="str">
        <f t="shared" si="1258"/>
        <v>CUMPLE</v>
      </c>
      <c r="AB985" s="387"/>
      <c r="AC985" s="967"/>
      <c r="AD985" s="969"/>
      <c r="AE985" s="383" t="str">
        <f t="shared" si="1259"/>
        <v/>
      </c>
      <c r="AF985" s="388" t="str">
        <f>IF(AE985&lt;&gt;"",(SUMIFS($X983:$X993,$M983:$M993,F985,AA983:AA993,"CUMPLE")),"")</f>
        <v/>
      </c>
      <c r="AG985" s="388" t="str">
        <f>IF(AF985&lt;&gt;"",IF(G985&gt;0,(IF(AF985&gt;=($G985*$H983),"CUMPLE","NO CUMPLE")),""),"")</f>
        <v/>
      </c>
      <c r="AH985" s="387"/>
      <c r="AI985" s="973"/>
      <c r="AJ985" s="971"/>
    </row>
    <row r="986" spans="1:44" ht="49.5" x14ac:dyDescent="0.25">
      <c r="A986" s="963"/>
      <c r="B986" s="373">
        <v>4</v>
      </c>
      <c r="C986" s="220" t="str">
        <f>IF(Proponentes!H629="X",Proponentes!$B$626,"")</f>
        <v/>
      </c>
      <c r="D986" s="374" t="str">
        <f t="shared" si="1167"/>
        <v/>
      </c>
      <c r="E986" s="375" t="str">
        <f>IF(D986="","",$AO$6)</f>
        <v/>
      </c>
      <c r="F986" s="220" t="str">
        <f>IF(Proponentes!D629&gt;0,Proponentes!D629,"")</f>
        <v/>
      </c>
      <c r="G986" s="376" t="str">
        <f>IF(Proponentes!F629&gt;0,Proponentes!F629,"")</f>
        <v/>
      </c>
      <c r="H986" s="965"/>
      <c r="I986" s="967"/>
      <c r="J986" s="389"/>
      <c r="K986" s="378">
        <v>4</v>
      </c>
      <c r="L986" s="380" t="s">
        <v>1416</v>
      </c>
      <c r="M986" s="379" t="s">
        <v>235</v>
      </c>
      <c r="N986" s="380" t="s">
        <v>317</v>
      </c>
      <c r="O986" s="381">
        <v>1</v>
      </c>
      <c r="P986" s="382">
        <v>43200</v>
      </c>
      <c r="Q986" s="382">
        <v>43577</v>
      </c>
      <c r="R986" s="383" t="str">
        <f t="shared" si="1251"/>
        <v>CUMPLE</v>
      </c>
      <c r="S986" s="379">
        <f t="shared" si="1252"/>
        <v>12</v>
      </c>
      <c r="T986" s="384">
        <v>4489499652</v>
      </c>
      <c r="U986" s="375">
        <f t="shared" si="1253"/>
        <v>4489499652</v>
      </c>
      <c r="V986" s="385">
        <f t="shared" si="1254"/>
        <v>5746.6183999324157</v>
      </c>
      <c r="W986" s="386">
        <f t="shared" si="1255"/>
        <v>5421.3415173719623</v>
      </c>
      <c r="X986" s="375">
        <f t="shared" si="1256"/>
        <v>4925429723.4118795</v>
      </c>
      <c r="Y986" s="379" t="s">
        <v>318</v>
      </c>
      <c r="Z986" s="379" t="str">
        <f t="shared" si="1257"/>
        <v>CUMPLE</v>
      </c>
      <c r="AA986" s="383" t="str">
        <f t="shared" si="1258"/>
        <v>CUMPLE</v>
      </c>
      <c r="AB986" s="387"/>
      <c r="AC986" s="967"/>
      <c r="AD986" s="969"/>
      <c r="AE986" s="383" t="str">
        <f t="shared" si="1259"/>
        <v/>
      </c>
      <c r="AF986" s="388" t="str">
        <f>IF(AE986&lt;&gt;"",(SUMIFS($X983:$X993,$M983:$M993,F986,AA983:AA993,"CUMPLE")),"")</f>
        <v/>
      </c>
      <c r="AG986" s="388" t="str">
        <f>IF(AF986&lt;&gt;"",IF(G986&gt;0,(IF(AF986&gt;=($G986*$H983),"CUMPLE","NO CUMPLE")),""),"")</f>
        <v/>
      </c>
      <c r="AH986" s="387"/>
      <c r="AI986" s="973"/>
      <c r="AJ986" s="971"/>
    </row>
    <row r="987" spans="1:44" ht="49.5" x14ac:dyDescent="0.25">
      <c r="A987" s="963"/>
      <c r="B987" s="373">
        <v>5</v>
      </c>
      <c r="C987" s="220" t="str">
        <f>IF(Proponentes!H630="X",Proponentes!$B$626,"")</f>
        <v/>
      </c>
      <c r="D987" s="374" t="str">
        <f t="shared" si="1167"/>
        <v/>
      </c>
      <c r="E987" s="375" t="str">
        <f>IF(D987="","",$AO$7)</f>
        <v/>
      </c>
      <c r="F987" s="220" t="str">
        <f>IF(Proponentes!D630&gt;0,Proponentes!D630,"")</f>
        <v/>
      </c>
      <c r="G987" s="376" t="str">
        <f>IF(Proponentes!F630&gt;0,Proponentes!F630,"")</f>
        <v/>
      </c>
      <c r="H987" s="965"/>
      <c r="I987" s="967"/>
      <c r="J987" s="389"/>
      <c r="K987" s="380">
        <v>5</v>
      </c>
      <c r="L987" s="380" t="s">
        <v>1417</v>
      </c>
      <c r="M987" s="379" t="s">
        <v>235</v>
      </c>
      <c r="N987" s="380" t="s">
        <v>317</v>
      </c>
      <c r="O987" s="381">
        <v>1</v>
      </c>
      <c r="P987" s="382">
        <v>43550</v>
      </c>
      <c r="Q987" s="382">
        <v>43753</v>
      </c>
      <c r="R987" s="383" t="str">
        <f t="shared" si="1251"/>
        <v>CUMPLE</v>
      </c>
      <c r="S987" s="379">
        <f t="shared" si="1252"/>
        <v>7</v>
      </c>
      <c r="T987" s="384">
        <v>4439685842</v>
      </c>
      <c r="U987" s="375">
        <f t="shared" si="1253"/>
        <v>4439685842</v>
      </c>
      <c r="V987" s="385">
        <f t="shared" si="1254"/>
        <v>5361.1883383487339</v>
      </c>
      <c r="W987" s="386">
        <f t="shared" si="1255"/>
        <v>5361.1883383487339</v>
      </c>
      <c r="X987" s="375">
        <f t="shared" si="1256"/>
        <v>4870778996.286622</v>
      </c>
      <c r="Y987" s="379" t="s">
        <v>318</v>
      </c>
      <c r="Z987" s="379" t="str">
        <f t="shared" si="1257"/>
        <v>CUMPLE</v>
      </c>
      <c r="AA987" s="383" t="str">
        <f t="shared" si="1258"/>
        <v>CUMPLE</v>
      </c>
      <c r="AB987" s="387"/>
      <c r="AC987" s="967"/>
      <c r="AD987" s="969"/>
      <c r="AE987" s="383" t="str">
        <f t="shared" si="1259"/>
        <v/>
      </c>
      <c r="AF987" s="388" t="str">
        <f>IF(AE987&lt;&gt;"",(SUMIFS($X987:$X995,$M987:$M995,F987,AA987:AA995,"CUMPLE")),"")</f>
        <v/>
      </c>
      <c r="AG987" s="388" t="str">
        <f>IF(AF987&lt;&gt;"",IF(G987&gt;0,(IF(AF987&gt;=($G987*$H983),"CUMPLE","NO CUMPLE")),""),"")</f>
        <v/>
      </c>
      <c r="AH987" s="387"/>
      <c r="AI987" s="973"/>
      <c r="AJ987" s="971"/>
    </row>
    <row r="988" spans="1:44" x14ac:dyDescent="0.25">
      <c r="A988" s="963"/>
      <c r="B988" s="373">
        <v>6</v>
      </c>
      <c r="C988" s="220" t="str">
        <f>IF(Proponentes!H631="X",Proponentes!$B$626,"")</f>
        <v/>
      </c>
      <c r="D988" s="374" t="str">
        <f t="shared" si="1167"/>
        <v/>
      </c>
      <c r="E988" s="375" t="str">
        <f>IF(D988="","",$AO$8)</f>
        <v/>
      </c>
      <c r="F988" s="220" t="str">
        <f>IF(Proponentes!D631&gt;0,Proponentes!D631,"")</f>
        <v/>
      </c>
      <c r="G988" s="376" t="str">
        <f>IF(Proponentes!F631&gt;0,Proponentes!F631,"")</f>
        <v/>
      </c>
      <c r="H988" s="965"/>
      <c r="I988" s="967"/>
      <c r="J988" s="389"/>
      <c r="K988" s="380"/>
      <c r="L988" s="380"/>
      <c r="M988" s="379"/>
      <c r="N988" s="380"/>
      <c r="O988" s="381"/>
      <c r="P988" s="382"/>
      <c r="Q988" s="382"/>
      <c r="R988" s="383" t="str">
        <f t="shared" si="1251"/>
        <v/>
      </c>
      <c r="S988" s="379" t="str">
        <f t="shared" si="1252"/>
        <v/>
      </c>
      <c r="T988" s="384"/>
      <c r="U988" s="375" t="str">
        <f t="shared" si="1253"/>
        <v/>
      </c>
      <c r="V988" s="385" t="str">
        <f t="shared" si="1254"/>
        <v/>
      </c>
      <c r="W988" s="386" t="str">
        <f t="shared" si="1255"/>
        <v/>
      </c>
      <c r="X988" s="375" t="str">
        <f t="shared" si="1256"/>
        <v/>
      </c>
      <c r="Y988" s="379"/>
      <c r="Z988" s="379" t="str">
        <f t="shared" si="1257"/>
        <v/>
      </c>
      <c r="AA988" s="383" t="str">
        <f t="shared" si="1258"/>
        <v/>
      </c>
      <c r="AB988" s="387"/>
      <c r="AC988" s="967"/>
      <c r="AD988" s="969"/>
      <c r="AE988" s="383" t="str">
        <f t="shared" si="1259"/>
        <v/>
      </c>
      <c r="AF988" s="388" t="str">
        <f>IF(AE988&lt;&gt;"",(SUMIFS($X988:$X995,$M988:$M995,F988,AA988:AA995,"CUMPLE")),"")</f>
        <v/>
      </c>
      <c r="AG988" s="388" t="str">
        <f>IF(AF988&lt;&gt;"",IF(G988&gt;0,(IF(AF988&gt;=($G988*$H983),"CUMPLE","NO CUMPLE")),""),"")</f>
        <v/>
      </c>
      <c r="AH988" s="387"/>
      <c r="AI988" s="973"/>
      <c r="AJ988" s="971"/>
    </row>
    <row r="989" spans="1:44" x14ac:dyDescent="0.25">
      <c r="A989" s="963"/>
      <c r="B989" s="373">
        <v>7</v>
      </c>
      <c r="C989" s="220" t="str">
        <f>IF(Proponentes!H632="X",Proponentes!$B$626,"")</f>
        <v/>
      </c>
      <c r="D989" s="374" t="str">
        <f t="shared" si="1167"/>
        <v/>
      </c>
      <c r="E989" s="375" t="str">
        <f>IF(D989="","",$AO$9)</f>
        <v/>
      </c>
      <c r="F989" s="220" t="str">
        <f>IF(Proponentes!D632&gt;0,Proponentes!D632,"")</f>
        <v/>
      </c>
      <c r="G989" s="376" t="str">
        <f>IF(Proponentes!F632&gt;0,Proponentes!F632,"")</f>
        <v/>
      </c>
      <c r="H989" s="965"/>
      <c r="I989" s="967"/>
      <c r="J989" s="389"/>
      <c r="K989" s="378"/>
      <c r="L989" s="380"/>
      <c r="M989" s="379"/>
      <c r="N989" s="380"/>
      <c r="O989" s="381"/>
      <c r="P989" s="382"/>
      <c r="Q989" s="382"/>
      <c r="R989" s="383" t="str">
        <f t="shared" si="1251"/>
        <v/>
      </c>
      <c r="S989" s="379" t="str">
        <f t="shared" si="1252"/>
        <v/>
      </c>
      <c r="T989" s="391"/>
      <c r="U989" s="375" t="str">
        <f t="shared" si="1253"/>
        <v/>
      </c>
      <c r="V989" s="385" t="str">
        <f t="shared" si="1254"/>
        <v/>
      </c>
      <c r="W989" s="386" t="str">
        <f t="shared" si="1255"/>
        <v/>
      </c>
      <c r="X989" s="375" t="str">
        <f t="shared" si="1256"/>
        <v/>
      </c>
      <c r="Y989" s="379"/>
      <c r="Z989" s="379" t="str">
        <f t="shared" si="1257"/>
        <v/>
      </c>
      <c r="AA989" s="383" t="str">
        <f t="shared" si="1258"/>
        <v/>
      </c>
      <c r="AB989" s="387"/>
      <c r="AC989" s="967"/>
      <c r="AD989" s="969"/>
      <c r="AE989" s="383" t="str">
        <f t="shared" si="1259"/>
        <v/>
      </c>
      <c r="AF989" s="388" t="str">
        <f>IF(AE989&lt;&gt;"",(SUMIFS($X989:$X995,$M989:$M995,F989,AA989:AA995,"CUMPLE")),"")</f>
        <v/>
      </c>
      <c r="AG989" s="388" t="str">
        <f>IF(AF989&lt;&gt;"",IF(G989&gt;0,(IF(AF989&gt;=($G989*$H983),"CUMPLE","NO CUMPLE")),""),"")</f>
        <v/>
      </c>
      <c r="AH989" s="387"/>
      <c r="AI989" s="973"/>
      <c r="AJ989" s="971"/>
    </row>
    <row r="990" spans="1:44" ht="49.5" x14ac:dyDescent="0.25">
      <c r="A990" s="963"/>
      <c r="B990" s="373">
        <v>8</v>
      </c>
      <c r="C990" s="220" t="str">
        <f>IF(Proponentes!H633="X",Proponentes!$B$626,"")</f>
        <v>BUHO SEGURIDAD LIMITADA</v>
      </c>
      <c r="D990" s="374" t="str">
        <f t="shared" si="1167"/>
        <v>BUHO SEGURIDAD LIMITADA</v>
      </c>
      <c r="E990" s="375">
        <f>IF(D990="","",$AO$10)</f>
        <v>19803878581</v>
      </c>
      <c r="F990" s="220"/>
      <c r="G990" s="376"/>
      <c r="H990" s="965"/>
      <c r="I990" s="967"/>
      <c r="J990" s="389"/>
      <c r="K990" s="380"/>
      <c r="L990" s="380"/>
      <c r="M990" s="379"/>
      <c r="N990" s="380"/>
      <c r="O990" s="381"/>
      <c r="P990" s="382"/>
      <c r="Q990" s="382"/>
      <c r="R990" s="383" t="str">
        <f t="shared" si="1251"/>
        <v/>
      </c>
      <c r="S990" s="379"/>
      <c r="T990" s="391"/>
      <c r="U990" s="375" t="str">
        <f t="shared" si="1253"/>
        <v/>
      </c>
      <c r="V990" s="385"/>
      <c r="W990" s="386" t="str">
        <f t="shared" si="1255"/>
        <v/>
      </c>
      <c r="X990" s="375" t="str">
        <f t="shared" si="1256"/>
        <v/>
      </c>
      <c r="Y990" s="379"/>
      <c r="Z990" s="379" t="str">
        <f t="shared" si="1257"/>
        <v/>
      </c>
      <c r="AA990" s="383" t="str">
        <f t="shared" si="1258"/>
        <v/>
      </c>
      <c r="AB990" s="387"/>
      <c r="AC990" s="967"/>
      <c r="AD990" s="969"/>
      <c r="AE990" s="383"/>
      <c r="AF990" s="388"/>
      <c r="AG990" s="388" t="str">
        <f>IF(AF990&lt;&gt;"",IF(G990&gt;0,(IF(AF990&gt;=($G990*$H983),"CUMPLE","NO CUMPLE")),""),"")</f>
        <v/>
      </c>
      <c r="AH990" s="387"/>
      <c r="AI990" s="973"/>
      <c r="AJ990" s="971"/>
    </row>
    <row r="991" spans="1:44" x14ac:dyDescent="0.25">
      <c r="A991" s="963"/>
      <c r="B991" s="373">
        <v>9</v>
      </c>
      <c r="C991" s="220" t="str">
        <f>IF(Proponentes!H634="X",Proponentes!$B$626,"")</f>
        <v/>
      </c>
      <c r="D991" s="374" t="str">
        <f t="shared" si="1167"/>
        <v/>
      </c>
      <c r="E991" s="375" t="str">
        <f>IF(D991="","",$AO$11)</f>
        <v/>
      </c>
      <c r="F991" s="220"/>
      <c r="G991" s="376"/>
      <c r="H991" s="965"/>
      <c r="I991" s="967"/>
      <c r="J991" s="389"/>
      <c r="K991" s="380"/>
      <c r="L991" s="380"/>
      <c r="M991" s="379"/>
      <c r="N991" s="380"/>
      <c r="O991" s="381"/>
      <c r="P991" s="382"/>
      <c r="Q991" s="382"/>
      <c r="R991" s="383" t="str">
        <f t="shared" si="1251"/>
        <v/>
      </c>
      <c r="S991" s="383"/>
      <c r="T991" s="391"/>
      <c r="U991" s="375" t="str">
        <f t="shared" si="1253"/>
        <v/>
      </c>
      <c r="V991" s="392"/>
      <c r="W991" s="386" t="str">
        <f t="shared" si="1255"/>
        <v/>
      </c>
      <c r="X991" s="375" t="str">
        <f t="shared" si="1256"/>
        <v/>
      </c>
      <c r="Y991" s="379"/>
      <c r="Z991" s="379" t="str">
        <f t="shared" si="1257"/>
        <v/>
      </c>
      <c r="AA991" s="383" t="str">
        <f t="shared" si="1258"/>
        <v/>
      </c>
      <c r="AB991" s="387"/>
      <c r="AC991" s="967"/>
      <c r="AD991" s="969"/>
      <c r="AE991" s="383"/>
      <c r="AF991" s="388"/>
      <c r="AG991" s="388" t="str">
        <f>IF(AF991&lt;&gt;"",IF(G991&gt;0,(IF(AF991&gt;=($G991*$H983),"CUMPLE","NO CUMPLE")),""),"")</f>
        <v/>
      </c>
      <c r="AH991" s="393"/>
      <c r="AI991" s="973"/>
      <c r="AJ991" s="971"/>
    </row>
    <row r="992" spans="1:44" x14ac:dyDescent="0.25">
      <c r="A992" s="963"/>
      <c r="B992" s="373">
        <v>10</v>
      </c>
      <c r="C992" s="220" t="str">
        <f>IF(Proponentes!H635="X",Proponentes!$B$626,"")</f>
        <v/>
      </c>
      <c r="D992" s="374" t="str">
        <f t="shared" si="1167"/>
        <v/>
      </c>
      <c r="E992" s="375" t="str">
        <f>IF(D992="","",$AO$12)</f>
        <v/>
      </c>
      <c r="F992" s="220"/>
      <c r="G992" s="376"/>
      <c r="H992" s="965"/>
      <c r="I992" s="967"/>
      <c r="J992" s="389"/>
      <c r="K992" s="378"/>
      <c r="L992" s="380"/>
      <c r="M992" s="379"/>
      <c r="N992" s="380"/>
      <c r="O992" s="381"/>
      <c r="P992" s="382"/>
      <c r="Q992" s="382"/>
      <c r="R992" s="383" t="str">
        <f t="shared" si="1251"/>
        <v/>
      </c>
      <c r="S992" s="383"/>
      <c r="T992" s="391"/>
      <c r="U992" s="375" t="str">
        <f t="shared" si="1253"/>
        <v/>
      </c>
      <c r="V992" s="392"/>
      <c r="W992" s="386" t="str">
        <f t="shared" si="1255"/>
        <v/>
      </c>
      <c r="X992" s="375" t="str">
        <f t="shared" si="1256"/>
        <v/>
      </c>
      <c r="Y992" s="379"/>
      <c r="Z992" s="379" t="str">
        <f t="shared" si="1257"/>
        <v/>
      </c>
      <c r="AA992" s="383" t="str">
        <f t="shared" si="1258"/>
        <v/>
      </c>
      <c r="AB992" s="387"/>
      <c r="AC992" s="967"/>
      <c r="AD992" s="969"/>
      <c r="AE992" s="383"/>
      <c r="AF992" s="388"/>
      <c r="AG992" s="388" t="str">
        <f>IF(AF992&lt;&gt;"",IF(G992&gt;0,(IF(AF992&gt;=($G992*$H983),"CUMPLE","NO CUMPLE")),""),"")</f>
        <v/>
      </c>
      <c r="AH992" s="393"/>
      <c r="AI992" s="973"/>
      <c r="AJ992" s="971"/>
    </row>
    <row r="993" spans="1:36" x14ac:dyDescent="0.25">
      <c r="A993" s="963"/>
      <c r="B993" s="373">
        <v>11</v>
      </c>
      <c r="C993" s="220" t="str">
        <f>IF(Proponentes!H636="X",Proponentes!$B$626,"")</f>
        <v/>
      </c>
      <c r="D993" s="374" t="str">
        <f t="shared" si="1167"/>
        <v/>
      </c>
      <c r="E993" s="375" t="str">
        <f>IF(D993="","",$AO$13)</f>
        <v/>
      </c>
      <c r="F993" s="220" t="str">
        <f>IF(Proponentes!D636&gt;0,Proponentes!D636,"")</f>
        <v/>
      </c>
      <c r="G993" s="376" t="str">
        <f>IF(Proponentes!F636&gt;0,Proponentes!F636,"")</f>
        <v/>
      </c>
      <c r="H993" s="965"/>
      <c r="I993" s="967"/>
      <c r="J993" s="389"/>
      <c r="K993" s="380"/>
      <c r="L993" s="380"/>
      <c r="M993" s="379"/>
      <c r="N993" s="380"/>
      <c r="O993" s="381"/>
      <c r="P993" s="382"/>
      <c r="Q993" s="382"/>
      <c r="R993" s="383" t="str">
        <f t="shared" si="1251"/>
        <v/>
      </c>
      <c r="S993" s="383" t="str">
        <f t="shared" ref="S993:S994" si="1260">IF(P993&gt;0,ROUND(((YEAR(Q993)-YEAR($P993))*12)+(MONTH(Q993)-MONTH($P993))+((DAY(Q993)-DAY($P993)+1)/30),0),"")</f>
        <v/>
      </c>
      <c r="T993" s="391"/>
      <c r="U993" s="375" t="str">
        <f t="shared" si="1253"/>
        <v/>
      </c>
      <c r="V993" s="392" t="str">
        <f>IFERROR(U993/VLOOKUP(YEAR(P993),$AQ$2:$AR$11,2,FALSE),"")</f>
        <v/>
      </c>
      <c r="W993" s="386" t="str">
        <f t="shared" si="1255"/>
        <v/>
      </c>
      <c r="X993" s="375" t="str">
        <f t="shared" si="1256"/>
        <v/>
      </c>
      <c r="Y993" s="379"/>
      <c r="Z993" s="379" t="str">
        <f t="shared" si="1257"/>
        <v/>
      </c>
      <c r="AA993" s="383" t="str">
        <f t="shared" si="1258"/>
        <v/>
      </c>
      <c r="AB993" s="387"/>
      <c r="AC993" s="967"/>
      <c r="AD993" s="969"/>
      <c r="AE993" s="383" t="str">
        <f>IF(F993&lt;&gt;"",F993,"")</f>
        <v/>
      </c>
      <c r="AF993" s="388" t="str">
        <f>IF(AE993&lt;&gt;"",(SUMIFS($X993:$X995,$M993:$M995,F993,AA993:AA995,"CUMPLE")),"")</f>
        <v/>
      </c>
      <c r="AG993" s="388" t="str">
        <f>IF(AF993&lt;&gt;"",IF(G993&gt;0,(IF(AF993&gt;=($G993*$H983),"CUMPLE","NO CUMPLE")),""),"")</f>
        <v/>
      </c>
      <c r="AH993" s="393"/>
      <c r="AI993" s="973"/>
      <c r="AJ993" s="971"/>
    </row>
    <row r="994" spans="1:36" ht="49.5" x14ac:dyDescent="0.25">
      <c r="A994" s="963"/>
      <c r="B994" s="373">
        <v>12</v>
      </c>
      <c r="C994" s="220" t="str">
        <f>IF(Proponentes!H637="X",Proponentes!$B$626,"")</f>
        <v>BUHO SEGURIDAD LIMITADA</v>
      </c>
      <c r="D994" s="374" t="str">
        <f t="shared" si="1167"/>
        <v>BUHO SEGURIDAD LIMITADA</v>
      </c>
      <c r="E994" s="375">
        <f>IF(D994="","",$AO$14)</f>
        <v>8654253262</v>
      </c>
      <c r="F994" s="220" t="str">
        <f>IF(Proponentes!D637&gt;0,Proponentes!D637,"")</f>
        <v/>
      </c>
      <c r="G994" s="376" t="str">
        <f>IF(Proponentes!F637&gt;0,Proponentes!F637,"")</f>
        <v/>
      </c>
      <c r="H994" s="965"/>
      <c r="I994" s="967"/>
      <c r="J994" s="389"/>
      <c r="K994" s="380"/>
      <c r="L994" s="380"/>
      <c r="M994" s="379"/>
      <c r="N994" s="380"/>
      <c r="O994" s="381"/>
      <c r="P994" s="382"/>
      <c r="Q994" s="382"/>
      <c r="R994" s="383" t="str">
        <f t="shared" si="1251"/>
        <v/>
      </c>
      <c r="S994" s="383" t="str">
        <f t="shared" si="1260"/>
        <v/>
      </c>
      <c r="T994" s="391"/>
      <c r="U994" s="375" t="str">
        <f t="shared" si="1253"/>
        <v/>
      </c>
      <c r="V994" s="392" t="str">
        <f>IFERROR(U994/VLOOKUP(YEAR(P994),$AQ$2:$AR$11,2,FALSE),"")</f>
        <v/>
      </c>
      <c r="W994" s="386" t="str">
        <f t="shared" si="1255"/>
        <v/>
      </c>
      <c r="X994" s="375" t="str">
        <f t="shared" si="1256"/>
        <v/>
      </c>
      <c r="Y994" s="379"/>
      <c r="Z994" s="379" t="str">
        <f t="shared" si="1257"/>
        <v/>
      </c>
      <c r="AA994" s="383" t="str">
        <f t="shared" si="1258"/>
        <v/>
      </c>
      <c r="AB994" s="387"/>
      <c r="AC994" s="967"/>
      <c r="AD994" s="969"/>
      <c r="AE994" s="383" t="str">
        <f>IF(F994&lt;&gt;"",F994,"")</f>
        <v/>
      </c>
      <c r="AF994" s="388" t="str">
        <f>IF(AE994&lt;&gt;"",(SUMIFS($X994:$X995,$M994:$M995,F994,AA994:AA995,"CUMPLE")),"")</f>
        <v/>
      </c>
      <c r="AG994" s="388" t="str">
        <f>IF(AF994&lt;&gt;"",IF(G994&gt;0,(IF(AF994&gt;=($G994*$H983),"CUMPLE","NO CUMPLE")),""),"")</f>
        <v/>
      </c>
      <c r="AH994" s="393"/>
      <c r="AI994" s="973"/>
      <c r="AJ994" s="971"/>
    </row>
    <row r="995" spans="1:36" x14ac:dyDescent="0.25">
      <c r="A995" s="69">
        <v>49</v>
      </c>
      <c r="B995" s="394"/>
      <c r="C995" s="222"/>
      <c r="D995" s="395" t="s">
        <v>270</v>
      </c>
      <c r="E995" s="396">
        <f t="shared" si="1179"/>
        <v>28458131843</v>
      </c>
      <c r="F995" s="394"/>
      <c r="G995" s="397">
        <f t="shared" si="1180"/>
        <v>1</v>
      </c>
      <c r="H995" s="396">
        <f t="shared" ref="H995:I995" si="1261">SUM(H983:H994)</f>
        <v>28458131843</v>
      </c>
      <c r="I995" s="398">
        <f t="shared" si="1261"/>
        <v>31323.409393897367</v>
      </c>
      <c r="J995" s="399"/>
      <c r="K995" s="399"/>
      <c r="L995" s="399"/>
      <c r="M995" s="400"/>
      <c r="N995" s="400"/>
      <c r="O995" s="400"/>
      <c r="P995" s="400"/>
      <c r="Q995" s="400"/>
      <c r="R995" s="394">
        <f t="shared" si="1182"/>
        <v>0</v>
      </c>
      <c r="S995" s="400">
        <f t="shared" ref="S995" si="1262">SUM(S983:S994)</f>
        <v>86</v>
      </c>
      <c r="T995" s="401"/>
      <c r="U995" s="396">
        <f t="shared" ref="U995:X995" si="1263">SUM(U983:U994)</f>
        <v>29721615129</v>
      </c>
      <c r="V995" s="402">
        <f t="shared" si="1263"/>
        <v>41501.941962327124</v>
      </c>
      <c r="W995" s="403">
        <f t="shared" si="1263"/>
        <v>38582.419775900904</v>
      </c>
      <c r="X995" s="401">
        <f t="shared" si="1263"/>
        <v>35053131509.320145</v>
      </c>
      <c r="Y995" s="400"/>
      <c r="Z995" s="400"/>
      <c r="AA995" s="394"/>
      <c r="AB995" s="400"/>
      <c r="AC995" s="394"/>
      <c r="AD995" s="394">
        <f t="shared" si="1185"/>
        <v>0</v>
      </c>
      <c r="AE995" s="394"/>
      <c r="AF995" s="394"/>
      <c r="AG995" s="394"/>
      <c r="AH995" s="400"/>
      <c r="AI995" s="400"/>
      <c r="AJ995" s="404"/>
    </row>
    <row r="996" spans="1:36" ht="82.5" x14ac:dyDescent="0.25">
      <c r="A996" s="962">
        <f>A1008</f>
        <v>50</v>
      </c>
      <c r="B996" s="373">
        <v>1</v>
      </c>
      <c r="C996" s="220" t="str">
        <f>IF(Proponentes!H639="X",Proponentes!$B$639,"")</f>
        <v/>
      </c>
      <c r="D996" s="374" t="str">
        <f t="shared" si="1167"/>
        <v/>
      </c>
      <c r="E996" s="375" t="str">
        <f>IF(D996="","",$AO$3)</f>
        <v/>
      </c>
      <c r="F996" s="220" t="str">
        <f>IF(Proponentes!D639&gt;0,Proponentes!D639,"")</f>
        <v>COMPAÑÍAANDINA DE SEGURIDAD PRIVADALTDA -ANDISEG</v>
      </c>
      <c r="G996" s="376">
        <f>IF(Proponentes!F639&gt;0,Proponentes!F639,"")</f>
        <v>0.04</v>
      </c>
      <c r="H996" s="964">
        <f t="shared" ref="H996" si="1264">SUM(E996:E1007)</f>
        <v>22660325900</v>
      </c>
      <c r="I996" s="966">
        <f>IF($F996&gt;0,(G1008*H996)/$AR$13,"")</f>
        <v>24941.857360163605</v>
      </c>
      <c r="J996" s="377" t="s">
        <v>315</v>
      </c>
      <c r="K996" s="378">
        <v>1</v>
      </c>
      <c r="L996" s="378" t="s">
        <v>1418</v>
      </c>
      <c r="M996" s="379" t="s">
        <v>238</v>
      </c>
      <c r="N996" s="380" t="s">
        <v>317</v>
      </c>
      <c r="O996" s="381">
        <v>0.5</v>
      </c>
      <c r="P996" s="382">
        <v>40664</v>
      </c>
      <c r="Q996" s="382">
        <v>41090</v>
      </c>
      <c r="R996" s="383" t="str">
        <f t="shared" ref="R996:R1007" si="1265">IF(Q996&lt;&gt;"",IF(P996&gt;0,IF(P996&gt;=$P$18,IF(Q996&lt;=$Q$18,"CUMPLE","NO CUMPLE"),"NO CUMPLE"),""),"")</f>
        <v>CUMPLE</v>
      </c>
      <c r="S996" s="379">
        <f t="shared" ref="S996:S1002" si="1266">IF(P996&gt;0,ROUND(((YEAR(Q996)-YEAR($P996))*12)+(MONTH(Q996)-MONTH($P996))+((DAY(Q996)-DAY($P996)+1)/30),0),"")</f>
        <v>14</v>
      </c>
      <c r="T996" s="384">
        <v>14217936548</v>
      </c>
      <c r="U996" s="375">
        <f t="shared" ref="U996:U1007" si="1267">IF(T996&gt;0,T996*O996,"")</f>
        <v>7108968274</v>
      </c>
      <c r="V996" s="385">
        <f t="shared" ref="V996:V1002" si="1268">IFERROR(U996/VLOOKUP(YEAR(P996),$AQ$2:$AR$11,2,FALSE),"")</f>
        <v>13272.905664675131</v>
      </c>
      <c r="W996" s="386">
        <f t="shared" ref="W996:W1007" si="1269">IF(R996="CUMPLE",IFERROR(U996/VLOOKUP(YEAR(Q996),$AQ$3:$AR$13,2,FALSE),""),"")</f>
        <v>12544.500218810657</v>
      </c>
      <c r="X996" s="375">
        <f t="shared" ref="X996:X1007" si="1270">IFERROR(W996*$AR$13,"")</f>
        <v>11397004605.795172</v>
      </c>
      <c r="Y996" s="379" t="s">
        <v>318</v>
      </c>
      <c r="Z996" s="379" t="str">
        <f t="shared" ref="Z996:Z1007" si="1271">IF(T996&gt;0,IF(X996&gt;=$Z$18,"CUMPLE","NO CUMPLE"),"")</f>
        <v>CUMPLE</v>
      </c>
      <c r="AA996" s="383" t="str">
        <f t="shared" ref="AA996:AA1007" si="1272">IF(N996&gt;0,IF(N996="CUMPLE",IF(R996="CUMPLE",IF(Y996="INCLUIDA",IF(Z996="CUMPLE","CUMPLE","NO CUMPLE"),"NO CUMPLE"),"NO CUMPLE"),"NO CUMPLE"),"")</f>
        <v>CUMPLE</v>
      </c>
      <c r="AB996" s="379"/>
      <c r="AC996" s="966">
        <f>IF(F996&gt;0,SUMIFS(W996:W1006,AA996:AA1006,"CUMPLE"),"")</f>
        <v>81277.972971591502</v>
      </c>
      <c r="AD996" s="968" t="str">
        <f>IF($F996&gt;0,IF(AC996&lt;I996,"NO CUMPLE","CUMPLE"),"")</f>
        <v>CUMPLE</v>
      </c>
      <c r="AE996" s="383" t="str">
        <f t="shared" ref="AE996:AE1002" si="1273">IF(F996&lt;&gt;"",F996,"")</f>
        <v>COMPAÑÍAANDINA DE SEGURIDAD PRIVADALTDA -ANDISEG</v>
      </c>
      <c r="AF996" s="388">
        <f>IF(AE996&lt;&gt;"",(SUMIFS($X996:$X1006,$M996:$M1006,F996,AA996:AA1006,"CUMPLE")),"")</f>
        <v>11397004605.795172</v>
      </c>
      <c r="AG996" s="388" t="str">
        <f>IF(AF996&lt;&gt;"",IF(G996&gt;0,(IF(AF996&gt;=($G996*$H996),"CUMPLE","NO CUMPLE")),""),"")</f>
        <v>CUMPLE</v>
      </c>
      <c r="AH996" s="379"/>
      <c r="AI996" s="972" t="str">
        <f>IF(AC996&gt;I996,IF((COUNTIF(AG996:AG1006,"NO CUMPLE"))&lt;1,"HABILITADO","RECHAZADO"),"")</f>
        <v>HABILITADO</v>
      </c>
      <c r="AJ996" s="970"/>
    </row>
    <row r="997" spans="1:36" ht="172.5" customHeight="1" x14ac:dyDescent="0.25">
      <c r="A997" s="963"/>
      <c r="B997" s="373">
        <v>2</v>
      </c>
      <c r="C997" s="220" t="str">
        <f>IF(Proponentes!H640="X",Proponentes!$B$639,"")</f>
        <v/>
      </c>
      <c r="D997" s="374" t="str">
        <f t="shared" si="1167"/>
        <v/>
      </c>
      <c r="E997" s="375" t="str">
        <f>IF(D997="","",$AO$4)</f>
        <v/>
      </c>
      <c r="F997" s="220" t="str">
        <f>IF(Proponentes!D640&gt;0,Proponentes!D640,"")</f>
        <v>INTERGLOBAL SEGURIDAD Y VIGILANCIA LTDA</v>
      </c>
      <c r="G997" s="376">
        <f>IF(Proponentes!F640&gt;0,Proponentes!F640,"")</f>
        <v>0.86</v>
      </c>
      <c r="H997" s="965"/>
      <c r="I997" s="967"/>
      <c r="J997" s="389" t="s">
        <v>1419</v>
      </c>
      <c r="K997" s="380">
        <v>2</v>
      </c>
      <c r="L997" s="378" t="s">
        <v>2246</v>
      </c>
      <c r="M997" s="379" t="s">
        <v>240</v>
      </c>
      <c r="N997" s="380" t="s">
        <v>317</v>
      </c>
      <c r="O997" s="381">
        <v>1</v>
      </c>
      <c r="P997" s="382">
        <v>42511</v>
      </c>
      <c r="Q997" s="382">
        <v>42661</v>
      </c>
      <c r="R997" s="383" t="str">
        <f>IF(Q997&lt;&gt;"",IF(P997&gt;0,IF(P997&gt;=$P$18,IF(Q997&lt;=$Q$18,"CUMPLE","NO CUMPLE"),"NO CUMPLE"),""),"")</f>
        <v>CUMPLE</v>
      </c>
      <c r="S997" s="379">
        <f t="shared" si="1266"/>
        <v>5</v>
      </c>
      <c r="T997" s="384">
        <v>4518536696</v>
      </c>
      <c r="U997" s="375">
        <f>IF(T997&gt;0,T997*O997,"")</f>
        <v>4518536696</v>
      </c>
      <c r="V997" s="385">
        <f t="shared" si="1268"/>
        <v>6553.7804439738638</v>
      </c>
      <c r="W997" s="386">
        <f>IF(R997="CUMPLE",IFERROR(U997/VLOOKUP(YEAR(Q997),$AQ$3:$AR$13,2,FALSE),""),"")</f>
        <v>6553.7804439738638</v>
      </c>
      <c r="X997" s="375">
        <f t="shared" si="1270"/>
        <v>5954279931.641799</v>
      </c>
      <c r="Y997" s="379" t="s">
        <v>318</v>
      </c>
      <c r="Z997" s="379" t="str">
        <f t="shared" si="1271"/>
        <v>CUMPLE</v>
      </c>
      <c r="AA997" s="383" t="str">
        <f t="shared" si="1272"/>
        <v>CUMPLE</v>
      </c>
      <c r="AB997" s="387"/>
      <c r="AC997" s="967"/>
      <c r="AD997" s="969"/>
      <c r="AE997" s="383" t="str">
        <f t="shared" si="1273"/>
        <v>INTERGLOBAL SEGURIDAD Y VIGILANCIA LTDA</v>
      </c>
      <c r="AF997" s="388">
        <f>IF(AE997&lt;&gt;"",(SUMIFS($X996:$X1006,$M996:$M1006,F997,AA996:AA1006,"CUMPLE")),"")</f>
        <v>56491867134.55117</v>
      </c>
      <c r="AG997" s="388" t="str">
        <f>IF(AF997&lt;&gt;"",IF(G997&gt;0,(IF(AF997&gt;=($G997*$H996),"CUMPLE","NO CUMPLE")),""),"")</f>
        <v>CUMPLE</v>
      </c>
      <c r="AH997" s="387"/>
      <c r="AI997" s="973"/>
      <c r="AJ997" s="971"/>
    </row>
    <row r="998" spans="1:36" ht="66" x14ac:dyDescent="0.25">
      <c r="A998" s="963"/>
      <c r="B998" s="373">
        <v>3</v>
      </c>
      <c r="C998" s="220" t="str">
        <f>IF(Proponentes!H641="X",Proponentes!$B$639,"")</f>
        <v>UNION TEMPORAL INTERDINATEC  2021</v>
      </c>
      <c r="D998" s="374" t="str">
        <f t="shared" si="1167"/>
        <v>UNION TEMPORAL INTERDINATEC  2021</v>
      </c>
      <c r="E998" s="375">
        <f>IF(D998="","",$AO$5)</f>
        <v>22660325900</v>
      </c>
      <c r="F998" s="220" t="str">
        <f>IF(Proponentes!D641&gt;0,Proponentes!D641,"")</f>
        <v>SERVICIODE VIGILANCIA TECNICOLTDA -SERVIGTECLTDA</v>
      </c>
      <c r="G998" s="376">
        <f>IF(Proponentes!F641&gt;0,Proponentes!F641,"")</f>
        <v>0.1</v>
      </c>
      <c r="H998" s="965"/>
      <c r="I998" s="967"/>
      <c r="J998" s="389" t="s">
        <v>433</v>
      </c>
      <c r="K998" s="380">
        <v>3</v>
      </c>
      <c r="L998" s="380" t="s">
        <v>1420</v>
      </c>
      <c r="M998" s="379" t="s">
        <v>239</v>
      </c>
      <c r="N998" s="380" t="s">
        <v>317</v>
      </c>
      <c r="O998" s="381">
        <v>1</v>
      </c>
      <c r="P998" s="382">
        <v>42370</v>
      </c>
      <c r="Q998" s="382">
        <v>43496</v>
      </c>
      <c r="R998" s="383" t="str">
        <f t="shared" si="1265"/>
        <v>CUMPLE</v>
      </c>
      <c r="S998" s="379">
        <f t="shared" si="1266"/>
        <v>37</v>
      </c>
      <c r="T998" s="384">
        <v>51491998076</v>
      </c>
      <c r="U998" s="375">
        <f t="shared" si="1267"/>
        <v>51491998076</v>
      </c>
      <c r="V998" s="385">
        <f t="shared" si="1268"/>
        <v>74685.074553089027</v>
      </c>
      <c r="W998" s="386">
        <f t="shared" si="1269"/>
        <v>62179.692308806982</v>
      </c>
      <c r="X998" s="375">
        <f t="shared" si="1270"/>
        <v>56491867134.55117</v>
      </c>
      <c r="Y998" s="379" t="s">
        <v>318</v>
      </c>
      <c r="Z998" s="379" t="str">
        <f t="shared" si="1271"/>
        <v>CUMPLE</v>
      </c>
      <c r="AA998" s="383" t="str">
        <f t="shared" si="1272"/>
        <v>CUMPLE</v>
      </c>
      <c r="AB998" s="387"/>
      <c r="AC998" s="967"/>
      <c r="AD998" s="969"/>
      <c r="AE998" s="383" t="str">
        <f t="shared" si="1273"/>
        <v>SERVICIODE VIGILANCIA TECNICOLTDA -SERVIGTECLTDA</v>
      </c>
      <c r="AF998" s="388">
        <f>IF(AE998&lt;&gt;"",(SUMIFS($X997:$X1007,$M997:$M1007,F998,AA997:AA1007,"CUMPLE")),"")</f>
        <v>5954279931.641799</v>
      </c>
      <c r="AG998" s="388" t="str">
        <f>IF(AF998&lt;&gt;"",IF(G998&gt;0,(IF(AF998&gt;=($G998*$H996),"CUMPLE","NO CUMPLE")),""),"")</f>
        <v>CUMPLE</v>
      </c>
      <c r="AH998" s="387"/>
      <c r="AI998" s="973"/>
      <c r="AJ998" s="971"/>
    </row>
    <row r="999" spans="1:36" x14ac:dyDescent="0.25">
      <c r="A999" s="963"/>
      <c r="B999" s="373">
        <v>4</v>
      </c>
      <c r="C999" s="220" t="str">
        <f>IF(Proponentes!H642="X",Proponentes!$B$639,"")</f>
        <v/>
      </c>
      <c r="D999" s="374" t="str">
        <f t="shared" si="1167"/>
        <v/>
      </c>
      <c r="E999" s="375" t="str">
        <f>IF(D999="","",$AO$6)</f>
        <v/>
      </c>
      <c r="F999" s="220" t="str">
        <f>IF(Proponentes!D642&gt;0,Proponentes!D642,"")</f>
        <v/>
      </c>
      <c r="G999" s="376" t="str">
        <f>IF(Proponentes!F642&gt;0,Proponentes!F642,"")</f>
        <v/>
      </c>
      <c r="H999" s="965"/>
      <c r="I999" s="967"/>
      <c r="J999" s="389"/>
      <c r="K999" s="378"/>
      <c r="L999" s="380"/>
      <c r="M999" s="379"/>
      <c r="N999" s="380"/>
      <c r="O999" s="381"/>
      <c r="P999" s="382"/>
      <c r="Q999" s="382"/>
      <c r="R999" s="383" t="str">
        <f t="shared" si="1265"/>
        <v/>
      </c>
      <c r="S999" s="379" t="str">
        <f t="shared" si="1266"/>
        <v/>
      </c>
      <c r="T999" s="384"/>
      <c r="U999" s="375" t="str">
        <f t="shared" si="1267"/>
        <v/>
      </c>
      <c r="V999" s="385" t="str">
        <f t="shared" si="1268"/>
        <v/>
      </c>
      <c r="W999" s="386" t="str">
        <f t="shared" si="1269"/>
        <v/>
      </c>
      <c r="X999" s="375" t="str">
        <f t="shared" si="1270"/>
        <v/>
      </c>
      <c r="Y999" s="379"/>
      <c r="Z999" s="379" t="str">
        <f t="shared" si="1271"/>
        <v/>
      </c>
      <c r="AA999" s="383" t="str">
        <f t="shared" si="1272"/>
        <v/>
      </c>
      <c r="AB999" s="387"/>
      <c r="AC999" s="967"/>
      <c r="AD999" s="969"/>
      <c r="AE999" s="383" t="str">
        <f t="shared" si="1273"/>
        <v/>
      </c>
      <c r="AF999" s="388" t="str">
        <f>IF(AE999&lt;&gt;"",(SUMIFS($X996:$X1006,$M996:$M1006,F999,AA996:AA1006,"CUMPLE")),"")</f>
        <v/>
      </c>
      <c r="AG999" s="388" t="str">
        <f>IF(AF999&lt;&gt;"",IF(G999&gt;0,(IF(AF999&gt;=($G999*$H996),"CUMPLE","NO CUMPLE")),""),"")</f>
        <v/>
      </c>
      <c r="AH999" s="387"/>
      <c r="AI999" s="973"/>
      <c r="AJ999" s="971"/>
    </row>
    <row r="1000" spans="1:36" x14ac:dyDescent="0.25">
      <c r="A1000" s="963"/>
      <c r="B1000" s="373">
        <v>5</v>
      </c>
      <c r="C1000" s="220" t="str">
        <f>IF(Proponentes!H643="X",Proponentes!$B$639,"")</f>
        <v/>
      </c>
      <c r="D1000" s="374" t="str">
        <f t="shared" si="1167"/>
        <v/>
      </c>
      <c r="E1000" s="375" t="str">
        <f>IF(D1000="","",$AO$7)</f>
        <v/>
      </c>
      <c r="F1000" s="220" t="str">
        <f>IF(Proponentes!D643&gt;0,Proponentes!D643,"")</f>
        <v/>
      </c>
      <c r="G1000" s="376" t="str">
        <f>IF(Proponentes!F643&gt;0,Proponentes!F643,"")</f>
        <v/>
      </c>
      <c r="H1000" s="965"/>
      <c r="I1000" s="967"/>
      <c r="J1000" s="389"/>
      <c r="K1000" s="380"/>
      <c r="L1000" s="380"/>
      <c r="M1000" s="379"/>
      <c r="N1000" s="380"/>
      <c r="O1000" s="381"/>
      <c r="P1000" s="382"/>
      <c r="Q1000" s="382"/>
      <c r="R1000" s="383" t="str">
        <f t="shared" si="1265"/>
        <v/>
      </c>
      <c r="S1000" s="379" t="str">
        <f t="shared" si="1266"/>
        <v/>
      </c>
      <c r="T1000" s="384"/>
      <c r="U1000" s="375" t="str">
        <f t="shared" si="1267"/>
        <v/>
      </c>
      <c r="V1000" s="385" t="str">
        <f t="shared" si="1268"/>
        <v/>
      </c>
      <c r="W1000" s="386" t="str">
        <f t="shared" si="1269"/>
        <v/>
      </c>
      <c r="X1000" s="375" t="str">
        <f t="shared" si="1270"/>
        <v/>
      </c>
      <c r="Y1000" s="379"/>
      <c r="Z1000" s="379" t="str">
        <f t="shared" si="1271"/>
        <v/>
      </c>
      <c r="AA1000" s="383" t="str">
        <f t="shared" si="1272"/>
        <v/>
      </c>
      <c r="AB1000" s="387"/>
      <c r="AC1000" s="967"/>
      <c r="AD1000" s="969"/>
      <c r="AE1000" s="383" t="str">
        <f t="shared" si="1273"/>
        <v/>
      </c>
      <c r="AF1000" s="388" t="str">
        <f>IF(AE1000&lt;&gt;"",(SUMIFS($X1000:$X1008,$M1000:$M1008,F1000,AA1000:AA1008,"CUMPLE")),"")</f>
        <v/>
      </c>
      <c r="AG1000" s="388" t="str">
        <f>IF(AF1000&lt;&gt;"",IF(G1000&gt;0,(IF(AF1000&gt;=($G1000*$H996),"CUMPLE","NO CUMPLE")),""),"")</f>
        <v/>
      </c>
      <c r="AH1000" s="387"/>
      <c r="AI1000" s="973"/>
      <c r="AJ1000" s="971"/>
    </row>
    <row r="1001" spans="1:36" x14ac:dyDescent="0.25">
      <c r="A1001" s="963"/>
      <c r="B1001" s="373">
        <v>6</v>
      </c>
      <c r="C1001" s="220" t="str">
        <f>IF(Proponentes!H644="X",Proponentes!$B$639,"")</f>
        <v/>
      </c>
      <c r="D1001" s="374" t="str">
        <f t="shared" si="1167"/>
        <v/>
      </c>
      <c r="E1001" s="375" t="str">
        <f>IF(D1001="","",$AO$8)</f>
        <v/>
      </c>
      <c r="F1001" s="220" t="str">
        <f>IF(Proponentes!D644&gt;0,Proponentes!D644,"")</f>
        <v/>
      </c>
      <c r="G1001" s="376" t="str">
        <f>IF(Proponentes!F644&gt;0,Proponentes!F644,"")</f>
        <v/>
      </c>
      <c r="H1001" s="965"/>
      <c r="I1001" s="967"/>
      <c r="J1001" s="389"/>
      <c r="K1001" s="380"/>
      <c r="L1001" s="380"/>
      <c r="M1001" s="379"/>
      <c r="N1001" s="380"/>
      <c r="O1001" s="381"/>
      <c r="P1001" s="382"/>
      <c r="Q1001" s="382"/>
      <c r="R1001" s="383" t="str">
        <f t="shared" si="1265"/>
        <v/>
      </c>
      <c r="S1001" s="379" t="str">
        <f t="shared" si="1266"/>
        <v/>
      </c>
      <c r="T1001" s="384"/>
      <c r="U1001" s="375" t="str">
        <f t="shared" si="1267"/>
        <v/>
      </c>
      <c r="V1001" s="385" t="str">
        <f t="shared" si="1268"/>
        <v/>
      </c>
      <c r="W1001" s="386" t="str">
        <f t="shared" si="1269"/>
        <v/>
      </c>
      <c r="X1001" s="375" t="str">
        <f t="shared" si="1270"/>
        <v/>
      </c>
      <c r="Y1001" s="379"/>
      <c r="Z1001" s="379" t="str">
        <f t="shared" si="1271"/>
        <v/>
      </c>
      <c r="AA1001" s="383" t="str">
        <f t="shared" si="1272"/>
        <v/>
      </c>
      <c r="AB1001" s="387"/>
      <c r="AC1001" s="967"/>
      <c r="AD1001" s="969"/>
      <c r="AE1001" s="383" t="str">
        <f t="shared" si="1273"/>
        <v/>
      </c>
      <c r="AF1001" s="388" t="str">
        <f>IF(AE1001&lt;&gt;"",(SUMIFS($X1001:$X1008,$M1001:$M1008,F1001,AA1001:AA1008,"CUMPLE")),"")</f>
        <v/>
      </c>
      <c r="AG1001" s="388" t="str">
        <f>IF(AF1001&lt;&gt;"",IF(G1001&gt;0,(IF(AF1001&gt;=($G1001*$H996),"CUMPLE","NO CUMPLE")),""),"")</f>
        <v/>
      </c>
      <c r="AH1001" s="387"/>
      <c r="AI1001" s="973"/>
      <c r="AJ1001" s="971"/>
    </row>
    <row r="1002" spans="1:36" x14ac:dyDescent="0.25">
      <c r="A1002" s="963"/>
      <c r="B1002" s="373">
        <v>7</v>
      </c>
      <c r="C1002" s="220" t="str">
        <f>IF(Proponentes!H645="X",Proponentes!$B$639,"")</f>
        <v/>
      </c>
      <c r="D1002" s="374" t="str">
        <f t="shared" si="1167"/>
        <v/>
      </c>
      <c r="E1002" s="375" t="str">
        <f>IF(D1002="","",$AO$9)</f>
        <v/>
      </c>
      <c r="F1002" s="220" t="str">
        <f>IF(Proponentes!D645&gt;0,Proponentes!D645,"")</f>
        <v/>
      </c>
      <c r="G1002" s="376" t="str">
        <f>IF(Proponentes!F645&gt;0,Proponentes!F645,"")</f>
        <v/>
      </c>
      <c r="H1002" s="965"/>
      <c r="I1002" s="967"/>
      <c r="J1002" s="389"/>
      <c r="K1002" s="378"/>
      <c r="L1002" s="380"/>
      <c r="M1002" s="379"/>
      <c r="N1002" s="380"/>
      <c r="O1002" s="381"/>
      <c r="P1002" s="382"/>
      <c r="Q1002" s="382"/>
      <c r="R1002" s="383" t="str">
        <f t="shared" si="1265"/>
        <v/>
      </c>
      <c r="S1002" s="379" t="str">
        <f t="shared" si="1266"/>
        <v/>
      </c>
      <c r="T1002" s="391"/>
      <c r="U1002" s="375" t="str">
        <f t="shared" si="1267"/>
        <v/>
      </c>
      <c r="V1002" s="385" t="str">
        <f t="shared" si="1268"/>
        <v/>
      </c>
      <c r="W1002" s="386" t="str">
        <f t="shared" si="1269"/>
        <v/>
      </c>
      <c r="X1002" s="375" t="str">
        <f t="shared" si="1270"/>
        <v/>
      </c>
      <c r="Y1002" s="379"/>
      <c r="Z1002" s="379" t="str">
        <f t="shared" si="1271"/>
        <v/>
      </c>
      <c r="AA1002" s="383" t="str">
        <f t="shared" si="1272"/>
        <v/>
      </c>
      <c r="AB1002" s="387"/>
      <c r="AC1002" s="967"/>
      <c r="AD1002" s="969"/>
      <c r="AE1002" s="383" t="str">
        <f t="shared" si="1273"/>
        <v/>
      </c>
      <c r="AF1002" s="388" t="str">
        <f>IF(AE1002&lt;&gt;"",(SUMIFS($X1002:$X1008,$M1002:$M1008,F1002,AA1002:AA1008,"CUMPLE")),"")</f>
        <v/>
      </c>
      <c r="AG1002" s="388" t="str">
        <f>IF(AF1002&lt;&gt;"",IF(G1002&gt;0,(IF(AF1002&gt;=($G1002*$H996),"CUMPLE","NO CUMPLE")),""),"")</f>
        <v/>
      </c>
      <c r="AH1002" s="387"/>
      <c r="AI1002" s="973"/>
      <c r="AJ1002" s="971"/>
    </row>
    <row r="1003" spans="1:36" x14ac:dyDescent="0.25">
      <c r="A1003" s="963"/>
      <c r="B1003" s="373">
        <v>8</v>
      </c>
      <c r="C1003" s="220" t="str">
        <f>IF(Proponentes!H646="X",Proponentes!$B$639,"")</f>
        <v/>
      </c>
      <c r="D1003" s="374" t="str">
        <f t="shared" si="1167"/>
        <v/>
      </c>
      <c r="E1003" s="375" t="str">
        <f>IF(D1003="","",$AO$10)</f>
        <v/>
      </c>
      <c r="F1003" s="220"/>
      <c r="G1003" s="376"/>
      <c r="H1003" s="965"/>
      <c r="I1003" s="967"/>
      <c r="J1003" s="389"/>
      <c r="K1003" s="380"/>
      <c r="L1003" s="380"/>
      <c r="M1003" s="379"/>
      <c r="N1003" s="380"/>
      <c r="O1003" s="381"/>
      <c r="P1003" s="382"/>
      <c r="Q1003" s="382"/>
      <c r="R1003" s="383" t="str">
        <f t="shared" si="1265"/>
        <v/>
      </c>
      <c r="S1003" s="379"/>
      <c r="T1003" s="391"/>
      <c r="U1003" s="375" t="str">
        <f t="shared" si="1267"/>
        <v/>
      </c>
      <c r="V1003" s="385"/>
      <c r="W1003" s="386" t="str">
        <f t="shared" si="1269"/>
        <v/>
      </c>
      <c r="X1003" s="375" t="str">
        <f t="shared" si="1270"/>
        <v/>
      </c>
      <c r="Y1003" s="379"/>
      <c r="Z1003" s="379" t="str">
        <f t="shared" si="1271"/>
        <v/>
      </c>
      <c r="AA1003" s="383" t="str">
        <f t="shared" si="1272"/>
        <v/>
      </c>
      <c r="AB1003" s="387"/>
      <c r="AC1003" s="967"/>
      <c r="AD1003" s="969"/>
      <c r="AE1003" s="383"/>
      <c r="AF1003" s="388"/>
      <c r="AG1003" s="388" t="str">
        <f>IF(AF1003&lt;&gt;"",IF(G1003&gt;0,(IF(AF1003&gt;=($G1003*$H996),"CUMPLE","NO CUMPLE")),""),"")</f>
        <v/>
      </c>
      <c r="AH1003" s="387"/>
      <c r="AI1003" s="973"/>
      <c r="AJ1003" s="971"/>
    </row>
    <row r="1004" spans="1:36" x14ac:dyDescent="0.25">
      <c r="A1004" s="963"/>
      <c r="B1004" s="373">
        <v>9</v>
      </c>
      <c r="C1004" s="220" t="str">
        <f>IF(Proponentes!H647="X",Proponentes!$B$639,"")</f>
        <v/>
      </c>
      <c r="D1004" s="374" t="str">
        <f t="shared" si="1167"/>
        <v/>
      </c>
      <c r="E1004" s="375" t="str">
        <f>IF(D1004="","",$AO$11)</f>
        <v/>
      </c>
      <c r="F1004" s="220"/>
      <c r="G1004" s="376"/>
      <c r="H1004" s="965"/>
      <c r="I1004" s="967"/>
      <c r="J1004" s="389"/>
      <c r="K1004" s="380"/>
      <c r="L1004" s="380"/>
      <c r="M1004" s="379"/>
      <c r="N1004" s="380"/>
      <c r="O1004" s="381"/>
      <c r="P1004" s="382"/>
      <c r="Q1004" s="382"/>
      <c r="R1004" s="383" t="str">
        <f t="shared" si="1265"/>
        <v/>
      </c>
      <c r="S1004" s="383"/>
      <c r="T1004" s="391"/>
      <c r="U1004" s="375" t="str">
        <f t="shared" si="1267"/>
        <v/>
      </c>
      <c r="V1004" s="392"/>
      <c r="W1004" s="386" t="str">
        <f t="shared" si="1269"/>
        <v/>
      </c>
      <c r="X1004" s="375" t="str">
        <f t="shared" si="1270"/>
        <v/>
      </c>
      <c r="Y1004" s="379"/>
      <c r="Z1004" s="379" t="str">
        <f t="shared" si="1271"/>
        <v/>
      </c>
      <c r="AA1004" s="383" t="str">
        <f t="shared" si="1272"/>
        <v/>
      </c>
      <c r="AB1004" s="387"/>
      <c r="AC1004" s="967"/>
      <c r="AD1004" s="969"/>
      <c r="AE1004" s="383"/>
      <c r="AF1004" s="388"/>
      <c r="AG1004" s="388" t="str">
        <f>IF(AF1004&lt;&gt;"",IF(G1004&gt;0,(IF(AF1004&gt;=($G1004*$H996),"CUMPLE","NO CUMPLE")),""),"")</f>
        <v/>
      </c>
      <c r="AH1004" s="393"/>
      <c r="AI1004" s="973"/>
      <c r="AJ1004" s="971"/>
    </row>
    <row r="1005" spans="1:36" x14ac:dyDescent="0.25">
      <c r="A1005" s="963"/>
      <c r="B1005" s="373">
        <v>10</v>
      </c>
      <c r="C1005" s="220" t="str">
        <f>IF(Proponentes!H648="X",Proponentes!$B$639,"")</f>
        <v/>
      </c>
      <c r="D1005" s="374" t="str">
        <f t="shared" si="1167"/>
        <v/>
      </c>
      <c r="E1005" s="375" t="str">
        <f>IF(D1005="","",$AO$12)</f>
        <v/>
      </c>
      <c r="F1005" s="220"/>
      <c r="G1005" s="376"/>
      <c r="H1005" s="965"/>
      <c r="I1005" s="967"/>
      <c r="J1005" s="389"/>
      <c r="K1005" s="378"/>
      <c r="L1005" s="380"/>
      <c r="M1005" s="379"/>
      <c r="N1005" s="380"/>
      <c r="O1005" s="381"/>
      <c r="P1005" s="382"/>
      <c r="Q1005" s="382"/>
      <c r="R1005" s="383" t="str">
        <f t="shared" si="1265"/>
        <v/>
      </c>
      <c r="S1005" s="383"/>
      <c r="T1005" s="391"/>
      <c r="U1005" s="375" t="str">
        <f t="shared" si="1267"/>
        <v/>
      </c>
      <c r="V1005" s="392"/>
      <c r="W1005" s="386" t="str">
        <f t="shared" si="1269"/>
        <v/>
      </c>
      <c r="X1005" s="375" t="str">
        <f t="shared" si="1270"/>
        <v/>
      </c>
      <c r="Y1005" s="379"/>
      <c r="Z1005" s="379" t="str">
        <f t="shared" si="1271"/>
        <v/>
      </c>
      <c r="AA1005" s="383" t="str">
        <f t="shared" si="1272"/>
        <v/>
      </c>
      <c r="AB1005" s="387"/>
      <c r="AC1005" s="967"/>
      <c r="AD1005" s="969"/>
      <c r="AE1005" s="383"/>
      <c r="AF1005" s="388"/>
      <c r="AG1005" s="388" t="str">
        <f>IF(AF1005&lt;&gt;"",IF(G1005&gt;0,(IF(AF1005&gt;=($G1005*$H996),"CUMPLE","NO CUMPLE")),""),"")</f>
        <v/>
      </c>
      <c r="AH1005" s="393"/>
      <c r="AI1005" s="973"/>
      <c r="AJ1005" s="971"/>
    </row>
    <row r="1006" spans="1:36" x14ac:dyDescent="0.25">
      <c r="A1006" s="963"/>
      <c r="B1006" s="373">
        <v>11</v>
      </c>
      <c r="C1006" s="220" t="str">
        <f>IF(Proponentes!H649="X",Proponentes!$B$639,"")</f>
        <v/>
      </c>
      <c r="D1006" s="374" t="str">
        <f t="shared" si="1167"/>
        <v/>
      </c>
      <c r="E1006" s="375" t="str">
        <f>IF(D1006="","",$AO$13)</f>
        <v/>
      </c>
      <c r="F1006" s="220" t="str">
        <f>IF(Proponentes!D649&gt;0,Proponentes!D649,"")</f>
        <v/>
      </c>
      <c r="G1006" s="376" t="str">
        <f>IF(Proponentes!F649&gt;0,Proponentes!F649,"")</f>
        <v/>
      </c>
      <c r="H1006" s="965"/>
      <c r="I1006" s="967"/>
      <c r="J1006" s="389"/>
      <c r="K1006" s="380"/>
      <c r="L1006" s="380"/>
      <c r="M1006" s="379"/>
      <c r="N1006" s="380"/>
      <c r="O1006" s="381"/>
      <c r="P1006" s="382"/>
      <c r="Q1006" s="382"/>
      <c r="R1006" s="383" t="str">
        <f t="shared" si="1265"/>
        <v/>
      </c>
      <c r="S1006" s="383" t="str">
        <f t="shared" ref="S1006:S1007" si="1274">IF(P1006&gt;0,ROUND(((YEAR(Q1006)-YEAR($P1006))*12)+(MONTH(Q1006)-MONTH($P1006))+((DAY(Q1006)-DAY($P1006)+1)/30),0),"")</f>
        <v/>
      </c>
      <c r="T1006" s="391"/>
      <c r="U1006" s="375" t="str">
        <f t="shared" si="1267"/>
        <v/>
      </c>
      <c r="V1006" s="392" t="str">
        <f>IFERROR(U1006/VLOOKUP(YEAR(P1006),$AQ$2:$AR$11,2,FALSE),"")</f>
        <v/>
      </c>
      <c r="W1006" s="386" t="str">
        <f t="shared" si="1269"/>
        <v/>
      </c>
      <c r="X1006" s="375" t="str">
        <f t="shared" si="1270"/>
        <v/>
      </c>
      <c r="Y1006" s="379"/>
      <c r="Z1006" s="379" t="str">
        <f t="shared" si="1271"/>
        <v/>
      </c>
      <c r="AA1006" s="383" t="str">
        <f t="shared" si="1272"/>
        <v/>
      </c>
      <c r="AB1006" s="387"/>
      <c r="AC1006" s="967"/>
      <c r="AD1006" s="969"/>
      <c r="AE1006" s="383" t="str">
        <f>IF(F1006&lt;&gt;"",F1006,"")</f>
        <v/>
      </c>
      <c r="AF1006" s="388" t="str">
        <f>IF(AE1006&lt;&gt;"",(SUMIFS($X1006:$X1008,$M1006:$M1008,F1006,AA1006:AA1008,"CUMPLE")),"")</f>
        <v/>
      </c>
      <c r="AG1006" s="388" t="str">
        <f>IF(AF1006&lt;&gt;"",IF(G1006&gt;0,(IF(AF1006&gt;=($G1006*$H996),"CUMPLE","NO CUMPLE")),""),"")</f>
        <v/>
      </c>
      <c r="AH1006" s="393"/>
      <c r="AI1006" s="973"/>
      <c r="AJ1006" s="971"/>
    </row>
    <row r="1007" spans="1:36" x14ac:dyDescent="0.25">
      <c r="A1007" s="963"/>
      <c r="B1007" s="373">
        <v>12</v>
      </c>
      <c r="C1007" s="220" t="str">
        <f>IF(Proponentes!H650="X",Proponentes!$B$639,"")</f>
        <v/>
      </c>
      <c r="D1007" s="374" t="str">
        <f t="shared" si="1167"/>
        <v/>
      </c>
      <c r="E1007" s="375" t="str">
        <f>IF(D1007="","",$AO$14)</f>
        <v/>
      </c>
      <c r="F1007" s="220" t="str">
        <f>IF(Proponentes!D650&gt;0,Proponentes!D650,"")</f>
        <v/>
      </c>
      <c r="G1007" s="376" t="str">
        <f>IF(Proponentes!F650&gt;0,Proponentes!F650,"")</f>
        <v/>
      </c>
      <c r="H1007" s="965"/>
      <c r="I1007" s="967"/>
      <c r="J1007" s="389"/>
      <c r="K1007" s="380"/>
      <c r="L1007" s="380"/>
      <c r="M1007" s="379"/>
      <c r="N1007" s="380"/>
      <c r="O1007" s="381"/>
      <c r="P1007" s="382"/>
      <c r="Q1007" s="382"/>
      <c r="R1007" s="383" t="str">
        <f t="shared" si="1265"/>
        <v/>
      </c>
      <c r="S1007" s="383" t="str">
        <f t="shared" si="1274"/>
        <v/>
      </c>
      <c r="T1007" s="391"/>
      <c r="U1007" s="375" t="str">
        <f t="shared" si="1267"/>
        <v/>
      </c>
      <c r="V1007" s="392" t="str">
        <f>IFERROR(U1007/VLOOKUP(YEAR(P1007),$AQ$2:$AR$11,2,FALSE),"")</f>
        <v/>
      </c>
      <c r="W1007" s="386" t="str">
        <f t="shared" si="1269"/>
        <v/>
      </c>
      <c r="X1007" s="375" t="str">
        <f t="shared" si="1270"/>
        <v/>
      </c>
      <c r="Y1007" s="379"/>
      <c r="Z1007" s="379" t="str">
        <f t="shared" si="1271"/>
        <v/>
      </c>
      <c r="AA1007" s="383" t="str">
        <f t="shared" si="1272"/>
        <v/>
      </c>
      <c r="AB1007" s="387"/>
      <c r="AC1007" s="967"/>
      <c r="AD1007" s="969"/>
      <c r="AE1007" s="383" t="str">
        <f>IF(F1007&lt;&gt;"",F1007,"")</f>
        <v/>
      </c>
      <c r="AF1007" s="388" t="str">
        <f>IF(AE1007&lt;&gt;"",(SUMIFS($X1007:$X1008,$M1007:$M1008,F1007,AA1007:AA1008,"CUMPLE")),"")</f>
        <v/>
      </c>
      <c r="AG1007" s="388" t="str">
        <f>IF(AF1007&lt;&gt;"",IF(G1007&gt;0,(IF(AF1007&gt;=($G1007*$H996),"CUMPLE","NO CUMPLE")),""),"")</f>
        <v/>
      </c>
      <c r="AH1007" s="393"/>
      <c r="AI1007" s="973"/>
      <c r="AJ1007" s="971"/>
    </row>
    <row r="1008" spans="1:36" x14ac:dyDescent="0.25">
      <c r="A1008" s="69">
        <v>50</v>
      </c>
      <c r="B1008" s="394"/>
      <c r="C1008" s="222"/>
      <c r="D1008" s="395" t="s">
        <v>270</v>
      </c>
      <c r="E1008" s="396">
        <f t="shared" ref="E1008:E1039" si="1275">SUM(E996:E1007)</f>
        <v>22660325900</v>
      </c>
      <c r="F1008" s="394"/>
      <c r="G1008" s="397">
        <f t="shared" ref="G1008:G1039" si="1276">IF((SUM(G996:G1007))&gt;1,"ERROR &gt; 100%",SUM(G996:G1007))</f>
        <v>1</v>
      </c>
      <c r="H1008" s="396">
        <f t="shared" ref="H1008:I1008" si="1277">SUM(H996:H1007)</f>
        <v>22660325900</v>
      </c>
      <c r="I1008" s="398">
        <f t="shared" si="1277"/>
        <v>24941.857360163605</v>
      </c>
      <c r="J1008" s="399"/>
      <c r="K1008" s="399"/>
      <c r="L1008" s="399"/>
      <c r="M1008" s="400"/>
      <c r="N1008" s="400"/>
      <c r="O1008" s="400"/>
      <c r="P1008" s="400"/>
      <c r="Q1008" s="400"/>
      <c r="R1008" s="394">
        <f t="shared" ref="R1008:R1039" si="1278">COUNTIF(R996:R1007,"NO CUMPLE")</f>
        <v>0</v>
      </c>
      <c r="S1008" s="400">
        <f t="shared" ref="S1008" si="1279">SUM(S996:S1007)</f>
        <v>56</v>
      </c>
      <c r="T1008" s="401"/>
      <c r="U1008" s="396">
        <f t="shared" ref="U1008:X1008" si="1280">SUM(U996:U1007)</f>
        <v>63119503046</v>
      </c>
      <c r="V1008" s="402">
        <f t="shared" si="1280"/>
        <v>94511.760661738022</v>
      </c>
      <c r="W1008" s="403">
        <f t="shared" si="1280"/>
        <v>81277.972971591502</v>
      </c>
      <c r="X1008" s="401">
        <f t="shared" si="1280"/>
        <v>73843151671.988144</v>
      </c>
      <c r="Y1008" s="400"/>
      <c r="Z1008" s="400"/>
      <c r="AA1008" s="394"/>
      <c r="AB1008" s="400"/>
      <c r="AC1008" s="394"/>
      <c r="AD1008" s="394">
        <f t="shared" ref="AD1008:AD1039" si="1281">COUNTIF(AD996:AD1007,"NO CUMPLE")</f>
        <v>0</v>
      </c>
      <c r="AE1008" s="394"/>
      <c r="AF1008" s="394"/>
      <c r="AG1008" s="394"/>
      <c r="AH1008" s="400"/>
      <c r="AI1008" s="400"/>
      <c r="AJ1008" s="404"/>
    </row>
    <row r="1009" spans="1:36" ht="82.5" x14ac:dyDescent="0.25">
      <c r="A1009" s="959">
        <f>A1026</f>
        <v>51</v>
      </c>
      <c r="B1009" s="373">
        <v>1</v>
      </c>
      <c r="C1009" s="220" t="str">
        <f>IF(Proponentes!H652="X",Proponentes!$B$652,"")</f>
        <v/>
      </c>
      <c r="D1009" s="374" t="str">
        <f t="shared" ref="D1009:D1050" si="1282">C1009</f>
        <v/>
      </c>
      <c r="E1009" s="375" t="str">
        <f>IF(D1009="","",$AO$3)</f>
        <v/>
      </c>
      <c r="F1009" s="220" t="str">
        <f>IF(Proponentes!D652&gt;0,Proponentes!D652,"")</f>
        <v>COMPAÑIA ANDINA DE SEGURIDAD PRIVADA LTDA - ANDISEC.</v>
      </c>
      <c r="G1009" s="376">
        <f>IF(Proponentes!F652&gt;0,Proponentes!F652,"")</f>
        <v>0.04</v>
      </c>
      <c r="H1009" s="964">
        <f t="shared" ref="H1009" si="1283">SUM(E1009:E1020)</f>
        <v>26104086008</v>
      </c>
      <c r="I1009" s="966">
        <f>IF($F1009&gt;0,(G1026*H1009)/$AR$13,"")</f>
        <v>28732.348890400495</v>
      </c>
      <c r="J1009" s="377" t="s">
        <v>1421</v>
      </c>
      <c r="K1009" s="378">
        <v>1</v>
      </c>
      <c r="L1009" s="378" t="s">
        <v>1422</v>
      </c>
      <c r="M1009" s="379" t="s">
        <v>242</v>
      </c>
      <c r="N1009" s="380" t="s">
        <v>317</v>
      </c>
      <c r="O1009" s="381">
        <v>0.375</v>
      </c>
      <c r="P1009" s="382">
        <v>41733</v>
      </c>
      <c r="Q1009" s="382">
        <v>42002</v>
      </c>
      <c r="R1009" s="383" t="str">
        <f t="shared" ref="R1009:R1025" si="1284">IF(Q1009&lt;&gt;"",IF(P1009&gt;0,IF(P1009&gt;=$P$18,IF(Q1009&lt;=$Q$18,"CUMPLE","NO CUMPLE"),"NO CUMPLE"),""),"")</f>
        <v>CUMPLE</v>
      </c>
      <c r="S1009" s="379">
        <f t="shared" ref="S1009:S1015" si="1285">IF(P1009&gt;0,ROUND(((YEAR(Q1009)-YEAR($P1009))*12)+(MONTH(Q1009)-MONTH($P1009))+((DAY(Q1009)-DAY($P1009)+1)/30),0),"")</f>
        <v>9</v>
      </c>
      <c r="T1009" s="384">
        <v>8265594880</v>
      </c>
      <c r="U1009" s="375">
        <f t="shared" ref="U1009:U1025" si="1286">IF(T1009&gt;0,T1009*O1009,"")</f>
        <v>3099598080</v>
      </c>
      <c r="V1009" s="385">
        <f t="shared" ref="V1009:V1015" si="1287">IFERROR(U1009/VLOOKUP(YEAR(P1009),$AQ$2:$AR$11,2,FALSE),"")</f>
        <v>5031.8150649350646</v>
      </c>
      <c r="W1009" s="386">
        <f t="shared" ref="W1009:W1025" si="1288">IF(R1009="CUMPLE",IFERROR(U1009/VLOOKUP(YEAR(Q1009),$AQ$3:$AR$13,2,FALSE),""),"")</f>
        <v>5031.8150649350646</v>
      </c>
      <c r="X1009" s="375">
        <f t="shared" ref="X1009:X1025" si="1289">IFERROR(W1009*$AR$13,"")</f>
        <v>4571534813.685194</v>
      </c>
      <c r="Y1009" s="379" t="s">
        <v>318</v>
      </c>
      <c r="Z1009" s="379" t="str">
        <f t="shared" ref="Z1009:Z1025" si="1290">IF(T1009&gt;0,IF(X1009&gt;=$Z$18,"CUMPLE","NO CUMPLE"),"")</f>
        <v>CUMPLE</v>
      </c>
      <c r="AA1009" s="383" t="str">
        <f t="shared" ref="AA1009:AA1025" si="1291">IF(N1009&gt;0,IF(N1009="CUMPLE",IF(R1009="CUMPLE",IF(Y1009="INCLUIDA",IF(Z1009="CUMPLE","CUMPLE","NO CUMPLE"),"NO CUMPLE"),"NO CUMPLE"),"NO CUMPLE"),"")</f>
        <v>CUMPLE</v>
      </c>
      <c r="AB1009" s="379"/>
      <c r="AC1009" s="966">
        <f>IF(F1009&gt;0,SUMIFS(W1009:W1025,AA1009:AA1025,"CUMPLE"),"")</f>
        <v>63305.666418400135</v>
      </c>
      <c r="AD1009" s="968" t="str">
        <f>IF($F1009&gt;0,IF(AC1009&lt;I1009,"NO CUMPLE","CUMPLE"),"")</f>
        <v>CUMPLE</v>
      </c>
      <c r="AE1009" s="383" t="str">
        <f t="shared" ref="AE1009:AE1015" si="1292">IF(F1009&lt;&gt;"",F1009,"")</f>
        <v>COMPAÑIA ANDINA DE SEGURIDAD PRIVADA LTDA - ANDISEC.</v>
      </c>
      <c r="AF1009" s="388">
        <f>IF(AE1009&lt;&gt;"",(SUMIFS($X1009:$X1025,$M1009:$M1025,F1009,AA1009:AA1025,"CUMPLE")),"")</f>
        <v>4571534813.685194</v>
      </c>
      <c r="AG1009" s="388" t="str">
        <f>IF(AF1009&lt;&gt;"",IF(G1009&gt;0,(IF(AF1009&gt;=($G1009*$H1009),"CUMPLE","NO CUMPLE")),""),"")</f>
        <v>CUMPLE</v>
      </c>
      <c r="AH1009" s="379"/>
      <c r="AI1009" s="972" t="str">
        <f>IF(AC1009&gt;I1009,IF((COUNTIF(AG1009:AG1019,"NO CUMPLE"))&lt;1,"HABILITADO","RECHAZADO"),"")</f>
        <v>HABILITADO</v>
      </c>
      <c r="AJ1009" s="495"/>
    </row>
    <row r="1010" spans="1:36" ht="61.5" customHeight="1" x14ac:dyDescent="0.25">
      <c r="A1010" s="960"/>
      <c r="B1010" s="373">
        <v>2</v>
      </c>
      <c r="C1010" s="220" t="str">
        <f>IF(Proponentes!H653="X",Proponentes!$B$652,"")</f>
        <v/>
      </c>
      <c r="D1010" s="374" t="str">
        <f t="shared" si="1282"/>
        <v/>
      </c>
      <c r="E1010" s="375" t="str">
        <f>IF(D1010="","",$AO$4)</f>
        <v/>
      </c>
      <c r="F1010" s="220" t="str">
        <f>IF(Proponentes!D653&gt;0,Proponentes!D653,"")</f>
        <v>INTERGLOBAL SEGURIDAD Y VIGILANCIA LTDA.</v>
      </c>
      <c r="G1010" s="376">
        <f>IF(Proponentes!F653&gt;0,Proponentes!F653,"")</f>
        <v>0.86</v>
      </c>
      <c r="H1010" s="965"/>
      <c r="I1010" s="967"/>
      <c r="J1010" s="389" t="s">
        <v>1423</v>
      </c>
      <c r="K1010" s="380">
        <v>2</v>
      </c>
      <c r="L1010" s="378" t="s">
        <v>1424</v>
      </c>
      <c r="M1010" s="379" t="s">
        <v>244</v>
      </c>
      <c r="N1010" s="380" t="s">
        <v>317</v>
      </c>
      <c r="O1010" s="381">
        <v>1</v>
      </c>
      <c r="P1010" s="382">
        <v>42157</v>
      </c>
      <c r="Q1010" s="382">
        <v>42458</v>
      </c>
      <c r="R1010" s="383" t="str">
        <f t="shared" si="1284"/>
        <v>CUMPLE</v>
      </c>
      <c r="S1010" s="379">
        <f t="shared" si="1285"/>
        <v>10</v>
      </c>
      <c r="T1010" s="384">
        <v>3476690484</v>
      </c>
      <c r="U1010" s="375">
        <f t="shared" si="1286"/>
        <v>3476690484</v>
      </c>
      <c r="V1010" s="385">
        <f t="shared" si="1287"/>
        <v>5395.6552867230539</v>
      </c>
      <c r="W1010" s="386">
        <f t="shared" si="1288"/>
        <v>5042.6648352684369</v>
      </c>
      <c r="X1010" s="375">
        <f t="shared" si="1289"/>
        <v>4581392112.1270924</v>
      </c>
      <c r="Y1010" s="379" t="s">
        <v>318</v>
      </c>
      <c r="Z1010" s="379" t="str">
        <f t="shared" si="1290"/>
        <v>CUMPLE</v>
      </c>
      <c r="AA1010" s="383" t="str">
        <f t="shared" si="1291"/>
        <v>CUMPLE</v>
      </c>
      <c r="AB1010" s="387"/>
      <c r="AC1010" s="967"/>
      <c r="AD1010" s="969"/>
      <c r="AE1010" s="383" t="str">
        <f t="shared" si="1292"/>
        <v>INTERGLOBAL SEGURIDAD Y VIGILANCIA LTDA.</v>
      </c>
      <c r="AF1010" s="388">
        <f>IF(AE1010&lt;&gt;"",(SUMIFS($X1009:$X1025,$M1009:$M1025,F1010,AA1009:AA1025,"CUMPLE")),"")</f>
        <v>48361916962.631119</v>
      </c>
      <c r="AG1010" s="388" t="str">
        <f>IF(AF1010&lt;&gt;"",IF(G1010&gt;0,(IF(AF1010&gt;=($G1010*$H1009),"CUMPLE","NO CUMPLE")),""),"")</f>
        <v>CUMPLE</v>
      </c>
      <c r="AH1010" s="387"/>
      <c r="AI1010" s="973"/>
      <c r="AJ1010" s="496"/>
    </row>
    <row r="1011" spans="1:36" ht="33.75" customHeight="1" x14ac:dyDescent="0.25">
      <c r="A1011" s="960"/>
      <c r="B1011" s="373">
        <v>3</v>
      </c>
      <c r="C1011" s="220" t="str">
        <f>IF(Proponentes!H654="X",Proponentes!$B$652,"")</f>
        <v/>
      </c>
      <c r="D1011" s="374" t="str">
        <f t="shared" si="1282"/>
        <v/>
      </c>
      <c r="E1011" s="375" t="str">
        <f>IF(D1011="","",$AO$5)</f>
        <v/>
      </c>
      <c r="F1011" s="220" t="str">
        <f>IF(Proponentes!D654&gt;0,Proponentes!D654,"")</f>
        <v>SERVICIO DE VIGILANCIA TECNICO LTDA. SERVIGTEC LTDA.</v>
      </c>
      <c r="G1011" s="376">
        <f>IF(Proponentes!F654&gt;0,Proponentes!F654,"")</f>
        <v>0.1</v>
      </c>
      <c r="H1011" s="965"/>
      <c r="I1011" s="967"/>
      <c r="J1011" s="389" t="s">
        <v>1425</v>
      </c>
      <c r="K1011" s="378">
        <v>3</v>
      </c>
      <c r="L1011" s="380" t="s">
        <v>1426</v>
      </c>
      <c r="M1011" s="379" t="s">
        <v>243</v>
      </c>
      <c r="N1011" s="380" t="s">
        <v>317</v>
      </c>
      <c r="O1011" s="381">
        <v>1</v>
      </c>
      <c r="P1011" s="382">
        <v>41365</v>
      </c>
      <c r="Q1011" s="382">
        <v>42369</v>
      </c>
      <c r="R1011" s="383" t="str">
        <f t="shared" si="1284"/>
        <v>CUMPLE</v>
      </c>
      <c r="S1011" s="379">
        <f t="shared" si="1285"/>
        <v>33</v>
      </c>
      <c r="T1011" s="384">
        <v>34299515033</v>
      </c>
      <c r="U1011" s="375">
        <f t="shared" si="1286"/>
        <v>34299515033</v>
      </c>
      <c r="V1011" s="385">
        <f t="shared" si="1287"/>
        <v>58184.07978456319</v>
      </c>
      <c r="W1011" s="386">
        <f t="shared" si="1288"/>
        <v>53231.186518196635</v>
      </c>
      <c r="X1011" s="375">
        <f t="shared" si="1289"/>
        <v>48361916962.631119</v>
      </c>
      <c r="Y1011" s="379" t="s">
        <v>318</v>
      </c>
      <c r="Z1011" s="379" t="str">
        <f t="shared" si="1290"/>
        <v>CUMPLE</v>
      </c>
      <c r="AA1011" s="383" t="str">
        <f t="shared" si="1291"/>
        <v>CUMPLE</v>
      </c>
      <c r="AB1011" s="387"/>
      <c r="AC1011" s="967"/>
      <c r="AD1011" s="969"/>
      <c r="AE1011" s="383" t="str">
        <f t="shared" si="1292"/>
        <v>SERVICIO DE VIGILANCIA TECNICO LTDA. SERVIGTEC LTDA.</v>
      </c>
      <c r="AF1011" s="388">
        <f>IF(AE1011&lt;&gt;"",(SUMIFS($X1009:$X1025,$M1009:$M1025,F1011,AA1009:AA1025,"CUMPLE")),"")</f>
        <v>4581392112.1270924</v>
      </c>
      <c r="AG1011" s="388" t="str">
        <f>IF(AF1011&lt;&gt;"",IF(G1011&gt;0,(IF(AF1011&gt;=($G1011*$H1009),"CUMPLE","NO CUMPLE")),""),"")</f>
        <v>CUMPLE</v>
      </c>
      <c r="AH1011" s="387"/>
      <c r="AI1011" s="973"/>
      <c r="AJ1011" s="497"/>
    </row>
    <row r="1012" spans="1:36" ht="12.75" customHeight="1" x14ac:dyDescent="0.25">
      <c r="A1012" s="960"/>
      <c r="B1012" s="373">
        <v>4</v>
      </c>
      <c r="C1012" s="220" t="str">
        <f>IF(Proponentes!H655="X",Proponentes!$B$652,"")</f>
        <v/>
      </c>
      <c r="D1012" s="374" t="str">
        <f t="shared" si="1282"/>
        <v/>
      </c>
      <c r="E1012" s="375" t="str">
        <f>IF(D1012="","",$AO$6)</f>
        <v/>
      </c>
      <c r="F1012" s="220" t="str">
        <f>IF(Proponentes!D655&gt;0,Proponentes!D655,"")</f>
        <v/>
      </c>
      <c r="G1012" s="376" t="str">
        <f>IF(Proponentes!F655&gt;0,Proponentes!F655,"")</f>
        <v/>
      </c>
      <c r="H1012" s="965"/>
      <c r="I1012" s="967"/>
      <c r="J1012" s="389"/>
      <c r="K1012" s="380">
        <v>4</v>
      </c>
      <c r="L1012" s="380"/>
      <c r="M1012" s="379"/>
      <c r="N1012" s="380"/>
      <c r="O1012" s="381"/>
      <c r="P1012" s="382"/>
      <c r="Q1012" s="382"/>
      <c r="R1012" s="383" t="str">
        <f t="shared" si="1284"/>
        <v/>
      </c>
      <c r="S1012" s="379" t="str">
        <f t="shared" si="1285"/>
        <v/>
      </c>
      <c r="T1012" s="384"/>
      <c r="U1012" s="375" t="str">
        <f t="shared" si="1286"/>
        <v/>
      </c>
      <c r="V1012" s="385" t="str">
        <f t="shared" si="1287"/>
        <v/>
      </c>
      <c r="W1012" s="386" t="str">
        <f t="shared" si="1288"/>
        <v/>
      </c>
      <c r="X1012" s="375" t="str">
        <f t="shared" si="1289"/>
        <v/>
      </c>
      <c r="Y1012" s="379"/>
      <c r="Z1012" s="379" t="str">
        <f t="shared" si="1290"/>
        <v/>
      </c>
      <c r="AA1012" s="383" t="str">
        <f t="shared" si="1291"/>
        <v/>
      </c>
      <c r="AB1012" s="387"/>
      <c r="AC1012" s="967"/>
      <c r="AD1012" s="969"/>
      <c r="AE1012" s="383" t="str">
        <f t="shared" si="1292"/>
        <v/>
      </c>
      <c r="AF1012" s="388" t="str">
        <f>IF(AE1012&lt;&gt;"",(SUMIFS($X1009:$X1019,$M1009:$M1019,F1012,AA1009:AA1019,"CUMPLE")),"")</f>
        <v/>
      </c>
      <c r="AG1012" s="388" t="str">
        <f>IF(AF1012&lt;&gt;"",IF(G1012&gt;0,(IF(AF1012&gt;=($G1012*$H1009),"CUMPLE","NO CUMPLE")),""),"")</f>
        <v/>
      </c>
      <c r="AH1012" s="387"/>
      <c r="AI1012" s="973"/>
      <c r="AJ1012" s="496"/>
    </row>
    <row r="1013" spans="1:36" ht="12.75" customHeight="1" x14ac:dyDescent="0.25">
      <c r="A1013" s="960"/>
      <c r="B1013" s="373">
        <v>5</v>
      </c>
      <c r="C1013" s="220" t="str">
        <f>IF(Proponentes!H656="X",Proponentes!$B$652,"")</f>
        <v/>
      </c>
      <c r="D1013" s="374" t="str">
        <f t="shared" si="1282"/>
        <v/>
      </c>
      <c r="E1013" s="375" t="str">
        <f>IF(D1013="","",$AO$7)</f>
        <v/>
      </c>
      <c r="F1013" s="220" t="str">
        <f>IF(Proponentes!D656&gt;0,Proponentes!D656,"")</f>
        <v/>
      </c>
      <c r="G1013" s="376" t="str">
        <f>IF(Proponentes!F656&gt;0,Proponentes!F656,"")</f>
        <v/>
      </c>
      <c r="H1013" s="965"/>
      <c r="I1013" s="967"/>
      <c r="J1013" s="389"/>
      <c r="K1013" s="378">
        <v>5</v>
      </c>
      <c r="L1013" s="380"/>
      <c r="M1013" s="379"/>
      <c r="N1013" s="380"/>
      <c r="O1013" s="381"/>
      <c r="P1013" s="382"/>
      <c r="Q1013" s="382"/>
      <c r="R1013" s="383" t="str">
        <f t="shared" si="1284"/>
        <v/>
      </c>
      <c r="S1013" s="379" t="str">
        <f t="shared" si="1285"/>
        <v/>
      </c>
      <c r="T1013" s="384"/>
      <c r="U1013" s="375" t="str">
        <f t="shared" si="1286"/>
        <v/>
      </c>
      <c r="V1013" s="385" t="str">
        <f t="shared" si="1287"/>
        <v/>
      </c>
      <c r="W1013" s="386" t="str">
        <f t="shared" si="1288"/>
        <v/>
      </c>
      <c r="X1013" s="375" t="str">
        <f t="shared" si="1289"/>
        <v/>
      </c>
      <c r="Y1013" s="379"/>
      <c r="Z1013" s="379" t="str">
        <f t="shared" si="1290"/>
        <v/>
      </c>
      <c r="AA1013" s="383" t="str">
        <f t="shared" si="1291"/>
        <v/>
      </c>
      <c r="AB1013" s="387"/>
      <c r="AC1013" s="967"/>
      <c r="AD1013" s="969"/>
      <c r="AE1013" s="383" t="str">
        <f t="shared" si="1292"/>
        <v/>
      </c>
      <c r="AF1013" s="388" t="str">
        <f>IF(AE1013&lt;&gt;"",(SUMIFS($X1013:$X1026,$M1013:$M1026,F1013,AA1013:AA1026,"CUMPLE")),"")</f>
        <v/>
      </c>
      <c r="AG1013" s="388" t="str">
        <f>IF(AF1013&lt;&gt;"",IF(G1013&gt;0,(IF(AF1013&gt;=($G1013*$H1009),"CUMPLE","NO CUMPLE")),""),"")</f>
        <v/>
      </c>
      <c r="AH1013" s="387"/>
      <c r="AI1013" s="973"/>
      <c r="AJ1013" s="496"/>
    </row>
    <row r="1014" spans="1:36" ht="66" x14ac:dyDescent="0.25">
      <c r="A1014" s="960"/>
      <c r="B1014" s="373">
        <v>6</v>
      </c>
      <c r="C1014" s="220" t="str">
        <f>IF(Proponentes!H657="X",Proponentes!$B$652,"")</f>
        <v xml:space="preserve">UNIÓN TEMPORAL ANDIGLOBALTEC SED 2021. </v>
      </c>
      <c r="D1014" s="374" t="str">
        <f t="shared" si="1282"/>
        <v xml:space="preserve">UNIÓN TEMPORAL ANDIGLOBALTEC SED 2021. </v>
      </c>
      <c r="E1014" s="375">
        <f>IF(D1014="","",$AO$8)</f>
        <v>26104086008</v>
      </c>
      <c r="F1014" s="220" t="str">
        <f>IF(Proponentes!D657&gt;0,Proponentes!D657,"")</f>
        <v/>
      </c>
      <c r="G1014" s="376" t="str">
        <f>IF(Proponentes!F657&gt;0,Proponentes!F657,"")</f>
        <v/>
      </c>
      <c r="H1014" s="965"/>
      <c r="I1014" s="967"/>
      <c r="J1014" s="389"/>
      <c r="K1014" s="380">
        <v>6</v>
      </c>
      <c r="L1014" s="380"/>
      <c r="M1014" s="379"/>
      <c r="N1014" s="380"/>
      <c r="O1014" s="381"/>
      <c r="P1014" s="382"/>
      <c r="Q1014" s="382"/>
      <c r="R1014" s="383" t="str">
        <f t="shared" si="1284"/>
        <v/>
      </c>
      <c r="S1014" s="379" t="str">
        <f t="shared" si="1285"/>
        <v/>
      </c>
      <c r="T1014" s="384"/>
      <c r="U1014" s="375" t="str">
        <f t="shared" si="1286"/>
        <v/>
      </c>
      <c r="V1014" s="385" t="str">
        <f t="shared" si="1287"/>
        <v/>
      </c>
      <c r="W1014" s="386" t="str">
        <f t="shared" si="1288"/>
        <v/>
      </c>
      <c r="X1014" s="375" t="str">
        <f t="shared" si="1289"/>
        <v/>
      </c>
      <c r="Y1014" s="379"/>
      <c r="Z1014" s="379" t="str">
        <f t="shared" si="1290"/>
        <v/>
      </c>
      <c r="AA1014" s="383" t="str">
        <f t="shared" si="1291"/>
        <v/>
      </c>
      <c r="AB1014" s="387"/>
      <c r="AC1014" s="967"/>
      <c r="AD1014" s="969"/>
      <c r="AE1014" s="383" t="str">
        <f t="shared" si="1292"/>
        <v/>
      </c>
      <c r="AF1014" s="388" t="str">
        <f>IF(AE1014&lt;&gt;"",(SUMIFS($X1014:$X1026,$M1014:$M1026,F1014,AA1014:AA1026,"CUMPLE")),"")</f>
        <v/>
      </c>
      <c r="AG1014" s="388" t="str">
        <f>IF(AF1014&lt;&gt;"",IF(G1014&gt;0,(IF(AF1014&gt;=($G1014*$H1009),"CUMPLE","NO CUMPLE")),""),"")</f>
        <v/>
      </c>
      <c r="AH1014" s="387"/>
      <c r="AI1014" s="973"/>
      <c r="AJ1014" s="496"/>
    </row>
    <row r="1015" spans="1:36" ht="12.75" customHeight="1" x14ac:dyDescent="0.25">
      <c r="A1015" s="960"/>
      <c r="B1015" s="373">
        <v>7</v>
      </c>
      <c r="C1015" s="220" t="str">
        <f>IF(Proponentes!H658="X",Proponentes!$B$652,"")</f>
        <v/>
      </c>
      <c r="D1015" s="374" t="str">
        <f t="shared" si="1282"/>
        <v/>
      </c>
      <c r="E1015" s="375" t="str">
        <f>IF(D1015="","",$AO$9)</f>
        <v/>
      </c>
      <c r="F1015" s="220" t="str">
        <f>IF(Proponentes!D658&gt;0,Proponentes!D658,"")</f>
        <v/>
      </c>
      <c r="G1015" s="376" t="str">
        <f>IF(Proponentes!F658&gt;0,Proponentes!F658,"")</f>
        <v/>
      </c>
      <c r="H1015" s="965"/>
      <c r="I1015" s="967"/>
      <c r="J1015" s="389"/>
      <c r="K1015" s="378">
        <v>7</v>
      </c>
      <c r="L1015" s="380"/>
      <c r="M1015" s="379"/>
      <c r="N1015" s="380"/>
      <c r="O1015" s="381"/>
      <c r="P1015" s="382"/>
      <c r="Q1015" s="382"/>
      <c r="R1015" s="383" t="str">
        <f t="shared" si="1284"/>
        <v/>
      </c>
      <c r="S1015" s="379" t="str">
        <f t="shared" si="1285"/>
        <v/>
      </c>
      <c r="T1015" s="391"/>
      <c r="U1015" s="375" t="str">
        <f t="shared" si="1286"/>
        <v/>
      </c>
      <c r="V1015" s="385" t="str">
        <f t="shared" si="1287"/>
        <v/>
      </c>
      <c r="W1015" s="386" t="str">
        <f t="shared" si="1288"/>
        <v/>
      </c>
      <c r="X1015" s="375" t="str">
        <f t="shared" si="1289"/>
        <v/>
      </c>
      <c r="Y1015" s="379"/>
      <c r="Z1015" s="379" t="str">
        <f t="shared" si="1290"/>
        <v/>
      </c>
      <c r="AA1015" s="383" t="str">
        <f t="shared" si="1291"/>
        <v/>
      </c>
      <c r="AB1015" s="387"/>
      <c r="AC1015" s="967"/>
      <c r="AD1015" s="969"/>
      <c r="AE1015" s="383" t="str">
        <f t="shared" si="1292"/>
        <v/>
      </c>
      <c r="AF1015" s="388" t="str">
        <f>IF(AE1015&lt;&gt;"",(SUMIFS($X1015:$X1026,$M1015:$M1026,F1015,AA1015:AA1026,"CUMPLE")),"")</f>
        <v/>
      </c>
      <c r="AG1015" s="388" t="str">
        <f>IF(AF1015&lt;&gt;"",IF(G1015&gt;0,(IF(AF1015&gt;=($G1015*$H1009),"CUMPLE","NO CUMPLE")),""),"")</f>
        <v/>
      </c>
      <c r="AH1015" s="387"/>
      <c r="AI1015" s="973"/>
      <c r="AJ1015" s="496"/>
    </row>
    <row r="1016" spans="1:36" ht="12.75" customHeight="1" x14ac:dyDescent="0.25">
      <c r="A1016" s="960"/>
      <c r="B1016" s="373">
        <v>8</v>
      </c>
      <c r="C1016" s="220" t="str">
        <f>IF(Proponentes!H659="X",Proponentes!$B$652,"")</f>
        <v/>
      </c>
      <c r="D1016" s="374" t="str">
        <f t="shared" si="1282"/>
        <v/>
      </c>
      <c r="E1016" s="375" t="str">
        <f>IF(D1016="","",$AO$10)</f>
        <v/>
      </c>
      <c r="F1016" s="220"/>
      <c r="G1016" s="376"/>
      <c r="H1016" s="965"/>
      <c r="I1016" s="967"/>
      <c r="J1016" s="389"/>
      <c r="K1016" s="380">
        <v>8</v>
      </c>
      <c r="L1016" s="380"/>
      <c r="M1016" s="379"/>
      <c r="N1016" s="380"/>
      <c r="O1016" s="381"/>
      <c r="P1016" s="382"/>
      <c r="Q1016" s="382"/>
      <c r="R1016" s="383" t="str">
        <f t="shared" si="1284"/>
        <v/>
      </c>
      <c r="S1016" s="379"/>
      <c r="T1016" s="391"/>
      <c r="U1016" s="375" t="str">
        <f t="shared" si="1286"/>
        <v/>
      </c>
      <c r="V1016" s="385"/>
      <c r="W1016" s="386" t="str">
        <f t="shared" si="1288"/>
        <v/>
      </c>
      <c r="X1016" s="375" t="str">
        <f t="shared" si="1289"/>
        <v/>
      </c>
      <c r="Y1016" s="379"/>
      <c r="Z1016" s="379" t="str">
        <f t="shared" si="1290"/>
        <v/>
      </c>
      <c r="AA1016" s="383" t="str">
        <f t="shared" si="1291"/>
        <v/>
      </c>
      <c r="AB1016" s="387"/>
      <c r="AC1016" s="967"/>
      <c r="AD1016" s="969"/>
      <c r="AE1016" s="383"/>
      <c r="AF1016" s="388"/>
      <c r="AG1016" s="388" t="str">
        <f>IF(AF1016&lt;&gt;"",IF(G1016&gt;0,(IF(AF1016&gt;=($G1016*$H1009),"CUMPLE","NO CUMPLE")),""),"")</f>
        <v/>
      </c>
      <c r="AH1016" s="387"/>
      <c r="AI1016" s="973"/>
      <c r="AJ1016" s="496"/>
    </row>
    <row r="1017" spans="1:36" ht="12.75" customHeight="1" x14ac:dyDescent="0.25">
      <c r="A1017" s="960"/>
      <c r="B1017" s="373">
        <v>9</v>
      </c>
      <c r="C1017" s="220" t="str">
        <f>IF(Proponentes!H660="X",Proponentes!$B$652,"")</f>
        <v/>
      </c>
      <c r="D1017" s="374" t="str">
        <f t="shared" si="1282"/>
        <v/>
      </c>
      <c r="E1017" s="375" t="str">
        <f>IF(D1017="","",$AO$11)</f>
        <v/>
      </c>
      <c r="F1017" s="220"/>
      <c r="G1017" s="376"/>
      <c r="H1017" s="965"/>
      <c r="I1017" s="967"/>
      <c r="J1017" s="389"/>
      <c r="K1017" s="378">
        <v>9</v>
      </c>
      <c r="L1017" s="380"/>
      <c r="M1017" s="379"/>
      <c r="N1017" s="380"/>
      <c r="O1017" s="381"/>
      <c r="P1017" s="382"/>
      <c r="Q1017" s="382"/>
      <c r="R1017" s="383" t="str">
        <f t="shared" si="1284"/>
        <v/>
      </c>
      <c r="S1017" s="383"/>
      <c r="T1017" s="391"/>
      <c r="U1017" s="375" t="str">
        <f t="shared" si="1286"/>
        <v/>
      </c>
      <c r="V1017" s="392"/>
      <c r="W1017" s="386" t="str">
        <f t="shared" si="1288"/>
        <v/>
      </c>
      <c r="X1017" s="375" t="str">
        <f t="shared" si="1289"/>
        <v/>
      </c>
      <c r="Y1017" s="379"/>
      <c r="Z1017" s="379" t="str">
        <f t="shared" si="1290"/>
        <v/>
      </c>
      <c r="AA1017" s="383" t="str">
        <f t="shared" si="1291"/>
        <v/>
      </c>
      <c r="AB1017" s="387"/>
      <c r="AC1017" s="967"/>
      <c r="AD1017" s="969"/>
      <c r="AE1017" s="383"/>
      <c r="AF1017" s="388"/>
      <c r="AG1017" s="388" t="str">
        <f>IF(AF1017&lt;&gt;"",IF(G1017&gt;0,(IF(AF1017&gt;=($G1017*$H1009),"CUMPLE","NO CUMPLE")),""),"")</f>
        <v/>
      </c>
      <c r="AH1017" s="393"/>
      <c r="AI1017" s="973"/>
      <c r="AJ1017" s="496"/>
    </row>
    <row r="1018" spans="1:36" ht="12.75" customHeight="1" x14ac:dyDescent="0.25">
      <c r="A1018" s="960"/>
      <c r="B1018" s="373">
        <v>10</v>
      </c>
      <c r="C1018" s="220" t="str">
        <f>IF(Proponentes!H661="X",Proponentes!$B$652,"")</f>
        <v/>
      </c>
      <c r="D1018" s="374" t="str">
        <f t="shared" si="1282"/>
        <v/>
      </c>
      <c r="E1018" s="375" t="str">
        <f>IF(D1018="","",$AO$12)</f>
        <v/>
      </c>
      <c r="F1018" s="220"/>
      <c r="G1018" s="376"/>
      <c r="H1018" s="965"/>
      <c r="I1018" s="967"/>
      <c r="J1018" s="389"/>
      <c r="K1018" s="380">
        <v>10</v>
      </c>
      <c r="L1018" s="380"/>
      <c r="M1018" s="379"/>
      <c r="N1018" s="380"/>
      <c r="O1018" s="381"/>
      <c r="P1018" s="382"/>
      <c r="Q1018" s="382"/>
      <c r="R1018" s="383" t="str">
        <f t="shared" si="1284"/>
        <v/>
      </c>
      <c r="S1018" s="383"/>
      <c r="T1018" s="391"/>
      <c r="U1018" s="375" t="str">
        <f t="shared" si="1286"/>
        <v/>
      </c>
      <c r="V1018" s="392"/>
      <c r="W1018" s="386" t="str">
        <f t="shared" si="1288"/>
        <v/>
      </c>
      <c r="X1018" s="375" t="str">
        <f t="shared" si="1289"/>
        <v/>
      </c>
      <c r="Y1018" s="379"/>
      <c r="Z1018" s="379" t="str">
        <f t="shared" si="1290"/>
        <v/>
      </c>
      <c r="AA1018" s="383" t="str">
        <f t="shared" si="1291"/>
        <v/>
      </c>
      <c r="AB1018" s="387"/>
      <c r="AC1018" s="967"/>
      <c r="AD1018" s="969"/>
      <c r="AE1018" s="383"/>
      <c r="AF1018" s="388"/>
      <c r="AG1018" s="388" t="str">
        <f>IF(AF1018&lt;&gt;"",IF(G1018&gt;0,(IF(AF1018&gt;=($G1018*$H1009),"CUMPLE","NO CUMPLE")),""),"")</f>
        <v/>
      </c>
      <c r="AH1018" s="393"/>
      <c r="AI1018" s="973"/>
      <c r="AJ1018" s="496"/>
    </row>
    <row r="1019" spans="1:36" ht="12.75" customHeight="1" x14ac:dyDescent="0.25">
      <c r="A1019" s="960"/>
      <c r="B1019" s="373">
        <v>11</v>
      </c>
      <c r="C1019" s="220" t="str">
        <f>IF(Proponentes!H662="X",Proponentes!$B$652,"")</f>
        <v/>
      </c>
      <c r="D1019" s="374" t="str">
        <f t="shared" si="1282"/>
        <v/>
      </c>
      <c r="E1019" s="375" t="str">
        <f>IF(D1019="","",$AO$13)</f>
        <v/>
      </c>
      <c r="F1019" s="220" t="str">
        <f>IF(Proponentes!D662&gt;0,Proponentes!D662,"")</f>
        <v/>
      </c>
      <c r="G1019" s="376" t="str">
        <f>IF(Proponentes!F662&gt;0,Proponentes!F662,"")</f>
        <v/>
      </c>
      <c r="H1019" s="965"/>
      <c r="I1019" s="967"/>
      <c r="J1019" s="389"/>
      <c r="K1019" s="378">
        <v>11</v>
      </c>
      <c r="L1019" s="380"/>
      <c r="M1019" s="379"/>
      <c r="N1019" s="380"/>
      <c r="O1019" s="381"/>
      <c r="P1019" s="382"/>
      <c r="Q1019" s="382"/>
      <c r="R1019" s="383" t="str">
        <f t="shared" si="1284"/>
        <v/>
      </c>
      <c r="S1019" s="383" t="str">
        <f t="shared" ref="S1019:S1025" si="1293">IF(P1019&gt;0,ROUND(((YEAR(Q1019)-YEAR($P1019))*12)+(MONTH(Q1019)-MONTH($P1019))+((DAY(Q1019)-DAY($P1019)+1)/30),0),"")</f>
        <v/>
      </c>
      <c r="T1019" s="391"/>
      <c r="U1019" s="375" t="str">
        <f t="shared" si="1286"/>
        <v/>
      </c>
      <c r="V1019" s="392" t="str">
        <f t="shared" ref="V1019:V1025" si="1294">IFERROR(U1019/VLOOKUP(YEAR(P1019),$AQ$2:$AR$11,2,FALSE),"")</f>
        <v/>
      </c>
      <c r="W1019" s="386" t="str">
        <f t="shared" si="1288"/>
        <v/>
      </c>
      <c r="X1019" s="375" t="str">
        <f t="shared" si="1289"/>
        <v/>
      </c>
      <c r="Y1019" s="379"/>
      <c r="Z1019" s="379" t="str">
        <f t="shared" si="1290"/>
        <v/>
      </c>
      <c r="AA1019" s="383" t="str">
        <f t="shared" si="1291"/>
        <v/>
      </c>
      <c r="AB1019" s="387"/>
      <c r="AC1019" s="967"/>
      <c r="AD1019" s="969"/>
      <c r="AE1019" s="383" t="str">
        <f t="shared" ref="AE1019:AE1025" si="1295">IF(F1019&lt;&gt;"",F1019,"")</f>
        <v/>
      </c>
      <c r="AF1019" s="388" t="str">
        <f>IF(AE1019&lt;&gt;"",(SUMIFS($X1019:$X1026,$M1019:$M1026,F1019,AA1019:AA1026,"CUMPLE")),"")</f>
        <v/>
      </c>
      <c r="AG1019" s="388" t="str">
        <f>IF(AF1019&lt;&gt;"",IF(G1019&gt;0,(IF(AF1019&gt;=($G1019*$H1009),"CUMPLE","NO CUMPLE")),""),"")</f>
        <v/>
      </c>
      <c r="AH1019" s="393"/>
      <c r="AI1019" s="973"/>
      <c r="AJ1019" s="496"/>
    </row>
    <row r="1020" spans="1:36" ht="12.75" customHeight="1" x14ac:dyDescent="0.25">
      <c r="A1020" s="960"/>
      <c r="B1020" s="373">
        <v>12</v>
      </c>
      <c r="C1020" s="220" t="str">
        <f>IF(Proponentes!H663="X",Proponentes!$B$652,"")</f>
        <v/>
      </c>
      <c r="D1020" s="374" t="str">
        <f t="shared" si="1282"/>
        <v/>
      </c>
      <c r="E1020" s="375" t="str">
        <f>IF(D1020="","",$AO$14)</f>
        <v/>
      </c>
      <c r="F1020" s="220" t="str">
        <f>IF(Proponentes!D663&gt;0,Proponentes!D663,"")</f>
        <v/>
      </c>
      <c r="G1020" s="376" t="str">
        <f>IF(Proponentes!F663&gt;0,Proponentes!F663,"")</f>
        <v/>
      </c>
      <c r="H1020" s="965"/>
      <c r="I1020" s="967"/>
      <c r="J1020" s="389"/>
      <c r="K1020" s="380">
        <v>12</v>
      </c>
      <c r="L1020" s="380"/>
      <c r="M1020" s="379"/>
      <c r="N1020" s="380"/>
      <c r="O1020" s="381"/>
      <c r="P1020" s="382"/>
      <c r="Q1020" s="382"/>
      <c r="R1020" s="383" t="str">
        <f t="shared" si="1284"/>
        <v/>
      </c>
      <c r="S1020" s="383" t="str">
        <f t="shared" si="1293"/>
        <v/>
      </c>
      <c r="T1020" s="391"/>
      <c r="U1020" s="375" t="str">
        <f t="shared" si="1286"/>
        <v/>
      </c>
      <c r="V1020" s="392" t="str">
        <f t="shared" si="1294"/>
        <v/>
      </c>
      <c r="W1020" s="386" t="str">
        <f t="shared" si="1288"/>
        <v/>
      </c>
      <c r="X1020" s="375" t="str">
        <f t="shared" si="1289"/>
        <v/>
      </c>
      <c r="Y1020" s="379"/>
      <c r="Z1020" s="379" t="str">
        <f t="shared" si="1290"/>
        <v/>
      </c>
      <c r="AA1020" s="383" t="str">
        <f t="shared" si="1291"/>
        <v/>
      </c>
      <c r="AB1020" s="387"/>
      <c r="AC1020" s="967"/>
      <c r="AD1020" s="969"/>
      <c r="AE1020" s="383" t="str">
        <f t="shared" si="1295"/>
        <v/>
      </c>
      <c r="AF1020" s="388" t="str">
        <f>IF(AE1020&lt;&gt;"",(SUMIFS($X1020:$X1026,$M1020:$M1026,F1020,AA1020:AA1026,"CUMPLE")),"")</f>
        <v/>
      </c>
      <c r="AG1020" s="388" t="str">
        <f>IF(AF1020&lt;&gt;"",IF(G1020&gt;0,(IF(AF1020&gt;=($G1020*$H1009),"CUMPLE","NO CUMPLE")),""),"")</f>
        <v/>
      </c>
      <c r="AH1020" s="393"/>
      <c r="AI1020" s="973"/>
      <c r="AJ1020" s="496"/>
    </row>
    <row r="1021" spans="1:36" ht="16.5" customHeight="1" x14ac:dyDescent="0.25">
      <c r="A1021" s="960"/>
      <c r="B1021" s="373"/>
      <c r="C1021" s="220"/>
      <c r="D1021" s="374"/>
      <c r="E1021" s="375"/>
      <c r="F1021" s="220"/>
      <c r="G1021" s="376"/>
      <c r="H1021" s="965"/>
      <c r="I1021" s="967"/>
      <c r="J1021" s="389"/>
      <c r="K1021" s="378">
        <v>13</v>
      </c>
      <c r="L1021" s="380"/>
      <c r="M1021" s="379"/>
      <c r="N1021" s="380"/>
      <c r="O1021" s="381"/>
      <c r="P1021" s="382"/>
      <c r="Q1021" s="382"/>
      <c r="R1021" s="383" t="str">
        <f t="shared" si="1284"/>
        <v/>
      </c>
      <c r="S1021" s="383" t="str">
        <f t="shared" si="1293"/>
        <v/>
      </c>
      <c r="T1021" s="391"/>
      <c r="U1021" s="375" t="str">
        <f t="shared" si="1286"/>
        <v/>
      </c>
      <c r="V1021" s="392" t="str">
        <f t="shared" si="1294"/>
        <v/>
      </c>
      <c r="W1021" s="386" t="str">
        <f t="shared" si="1288"/>
        <v/>
      </c>
      <c r="X1021" s="375" t="str">
        <f t="shared" si="1289"/>
        <v/>
      </c>
      <c r="Y1021" s="379"/>
      <c r="Z1021" s="379" t="str">
        <f t="shared" si="1290"/>
        <v/>
      </c>
      <c r="AA1021" s="383" t="str">
        <f t="shared" si="1291"/>
        <v/>
      </c>
      <c r="AB1021" s="387"/>
      <c r="AC1021" s="967"/>
      <c r="AD1021" s="969"/>
      <c r="AE1021" s="383" t="str">
        <f t="shared" si="1295"/>
        <v/>
      </c>
      <c r="AF1021" s="388" t="str">
        <f>IF(AE1021&lt;&gt;"",(SUMIFS($X1021:$X1022,$M1021:$M1022,F1021,AA1021:AA1022,"CUMPLE")),"")</f>
        <v/>
      </c>
      <c r="AG1021" s="388" t="str">
        <f>IF(AF1021&lt;&gt;"",IF(G1021&gt;0,(IF(AF1021&gt;=($G1021*$H960),"CUMPLE","NO CUMPLE")),""),"")</f>
        <v/>
      </c>
      <c r="AH1021" s="393"/>
      <c r="AI1021" s="421"/>
      <c r="AJ1021" s="422"/>
    </row>
    <row r="1022" spans="1:36" ht="16.5" customHeight="1" x14ac:dyDescent="0.25">
      <c r="A1022" s="960"/>
      <c r="B1022" s="373"/>
      <c r="C1022" s="220"/>
      <c r="D1022" s="374"/>
      <c r="E1022" s="375"/>
      <c r="F1022" s="220"/>
      <c r="G1022" s="376"/>
      <c r="H1022" s="965"/>
      <c r="I1022" s="967"/>
      <c r="J1022" s="389"/>
      <c r="K1022" s="380">
        <v>14</v>
      </c>
      <c r="L1022" s="380"/>
      <c r="M1022" s="379"/>
      <c r="N1022" s="380"/>
      <c r="O1022" s="381"/>
      <c r="P1022" s="382"/>
      <c r="Q1022" s="382"/>
      <c r="R1022" s="383" t="str">
        <f t="shared" si="1284"/>
        <v/>
      </c>
      <c r="S1022" s="383" t="str">
        <f t="shared" si="1293"/>
        <v/>
      </c>
      <c r="T1022" s="391"/>
      <c r="U1022" s="375" t="str">
        <f t="shared" si="1286"/>
        <v/>
      </c>
      <c r="V1022" s="392" t="str">
        <f t="shared" si="1294"/>
        <v/>
      </c>
      <c r="W1022" s="386" t="str">
        <f t="shared" si="1288"/>
        <v/>
      </c>
      <c r="X1022" s="375" t="str">
        <f t="shared" si="1289"/>
        <v/>
      </c>
      <c r="Y1022" s="379"/>
      <c r="Z1022" s="379" t="str">
        <f t="shared" si="1290"/>
        <v/>
      </c>
      <c r="AA1022" s="383" t="str">
        <f t="shared" si="1291"/>
        <v/>
      </c>
      <c r="AB1022" s="387"/>
      <c r="AC1022" s="967"/>
      <c r="AD1022" s="969"/>
      <c r="AE1022" s="383" t="str">
        <f t="shared" si="1295"/>
        <v/>
      </c>
      <c r="AF1022" s="388" t="str">
        <f>IF(AE1022&lt;&gt;"",(SUMIFS($X1022:$X1023,$M1022:$M1023,F1022,AA1022:AA1023,"CUMPLE")),"")</f>
        <v/>
      </c>
      <c r="AG1022" s="388" t="str">
        <f>IF(AF1022&lt;&gt;"",IF(G1022&gt;0,(IF(AF1022&gt;=($G1022*$H961),"CUMPLE","NO CUMPLE")),""),"")</f>
        <v/>
      </c>
      <c r="AH1022" s="393"/>
      <c r="AI1022" s="421"/>
      <c r="AJ1022" s="422"/>
    </row>
    <row r="1023" spans="1:36" ht="16.5" customHeight="1" x14ac:dyDescent="0.25">
      <c r="A1023" s="960"/>
      <c r="B1023" s="373"/>
      <c r="C1023" s="220"/>
      <c r="D1023" s="374"/>
      <c r="E1023" s="375"/>
      <c r="F1023" s="220"/>
      <c r="G1023" s="376"/>
      <c r="H1023" s="965"/>
      <c r="I1023" s="967"/>
      <c r="J1023" s="389"/>
      <c r="K1023" s="378">
        <v>15</v>
      </c>
      <c r="L1023" s="380"/>
      <c r="M1023" s="379"/>
      <c r="N1023" s="380"/>
      <c r="O1023" s="381"/>
      <c r="P1023" s="382"/>
      <c r="Q1023" s="382"/>
      <c r="R1023" s="383" t="str">
        <f t="shared" si="1284"/>
        <v/>
      </c>
      <c r="S1023" s="383" t="str">
        <f t="shared" si="1293"/>
        <v/>
      </c>
      <c r="T1023" s="391"/>
      <c r="U1023" s="375" t="str">
        <f t="shared" si="1286"/>
        <v/>
      </c>
      <c r="V1023" s="392" t="str">
        <f t="shared" si="1294"/>
        <v/>
      </c>
      <c r="W1023" s="386" t="str">
        <f t="shared" si="1288"/>
        <v/>
      </c>
      <c r="X1023" s="375" t="str">
        <f t="shared" si="1289"/>
        <v/>
      </c>
      <c r="Y1023" s="379"/>
      <c r="Z1023" s="379" t="str">
        <f t="shared" si="1290"/>
        <v/>
      </c>
      <c r="AA1023" s="383" t="str">
        <f t="shared" si="1291"/>
        <v/>
      </c>
      <c r="AB1023" s="387"/>
      <c r="AC1023" s="967"/>
      <c r="AD1023" s="969"/>
      <c r="AE1023" s="383" t="str">
        <f t="shared" si="1295"/>
        <v/>
      </c>
      <c r="AF1023" s="388" t="str">
        <f>IF(AE1023&lt;&gt;"",(SUMIFS($X1023:$X1024,$M1023:$M1024,F1023,AA1023:AA1024,"CUMPLE")),"")</f>
        <v/>
      </c>
      <c r="AG1023" s="388" t="str">
        <f>IF(AF1023&lt;&gt;"",IF(G1023&gt;0,(IF(AF1023&gt;=($G1023*$H962),"CUMPLE","NO CUMPLE")),""),"")</f>
        <v/>
      </c>
      <c r="AH1023" s="393"/>
      <c r="AI1023" s="421"/>
      <c r="AJ1023" s="422"/>
    </row>
    <row r="1024" spans="1:36" ht="16.5" customHeight="1" x14ac:dyDescent="0.25">
      <c r="A1024" s="960"/>
      <c r="B1024" s="373"/>
      <c r="C1024" s="220"/>
      <c r="D1024" s="374"/>
      <c r="E1024" s="375"/>
      <c r="F1024" s="220"/>
      <c r="G1024" s="376"/>
      <c r="H1024" s="965"/>
      <c r="I1024" s="967"/>
      <c r="J1024" s="389"/>
      <c r="K1024" s="380">
        <v>16</v>
      </c>
      <c r="L1024" s="380"/>
      <c r="M1024" s="379"/>
      <c r="N1024" s="380"/>
      <c r="O1024" s="381"/>
      <c r="P1024" s="382"/>
      <c r="Q1024" s="382"/>
      <c r="R1024" s="383" t="str">
        <f t="shared" si="1284"/>
        <v/>
      </c>
      <c r="S1024" s="383" t="str">
        <f t="shared" si="1293"/>
        <v/>
      </c>
      <c r="T1024" s="391"/>
      <c r="U1024" s="375" t="str">
        <f t="shared" si="1286"/>
        <v/>
      </c>
      <c r="V1024" s="392" t="str">
        <f t="shared" si="1294"/>
        <v/>
      </c>
      <c r="W1024" s="386" t="str">
        <f t="shared" si="1288"/>
        <v/>
      </c>
      <c r="X1024" s="375" t="str">
        <f t="shared" si="1289"/>
        <v/>
      </c>
      <c r="Y1024" s="379"/>
      <c r="Z1024" s="379" t="str">
        <f t="shared" si="1290"/>
        <v/>
      </c>
      <c r="AA1024" s="383" t="str">
        <f t="shared" si="1291"/>
        <v/>
      </c>
      <c r="AB1024" s="387"/>
      <c r="AC1024" s="967"/>
      <c r="AD1024" s="969"/>
      <c r="AE1024" s="383" t="str">
        <f t="shared" si="1295"/>
        <v/>
      </c>
      <c r="AF1024" s="388" t="str">
        <f>IF(AE1024&lt;&gt;"",(SUMIFS($X1024:$X1025,$M1024:$M1025,F1024,AA1024:AA1025,"CUMPLE")),"")</f>
        <v/>
      </c>
      <c r="AG1024" s="388" t="str">
        <f>IF(AF1024&lt;&gt;"",IF(G1024&gt;0,(IF(AF1024&gt;=($G1024*$H963),"CUMPLE","NO CUMPLE")),""),"")</f>
        <v/>
      </c>
      <c r="AH1024" s="393"/>
      <c r="AI1024" s="421"/>
      <c r="AJ1024" s="422"/>
    </row>
    <row r="1025" spans="1:36" ht="16.5" customHeight="1" x14ac:dyDescent="0.25">
      <c r="A1025" s="961"/>
      <c r="B1025" s="373"/>
      <c r="C1025" s="220"/>
      <c r="D1025" s="374"/>
      <c r="E1025" s="375"/>
      <c r="F1025" s="220"/>
      <c r="G1025" s="376"/>
      <c r="H1025" s="980"/>
      <c r="I1025" s="981"/>
      <c r="J1025" s="389"/>
      <c r="K1025" s="378">
        <v>17</v>
      </c>
      <c r="L1025" s="380"/>
      <c r="M1025" s="379"/>
      <c r="N1025" s="380"/>
      <c r="O1025" s="381"/>
      <c r="P1025" s="382"/>
      <c r="Q1025" s="382"/>
      <c r="R1025" s="383" t="str">
        <f t="shared" si="1284"/>
        <v/>
      </c>
      <c r="S1025" s="383" t="str">
        <f t="shared" si="1293"/>
        <v/>
      </c>
      <c r="T1025" s="391"/>
      <c r="U1025" s="375" t="str">
        <f t="shared" si="1286"/>
        <v/>
      </c>
      <c r="V1025" s="392" t="str">
        <f t="shared" si="1294"/>
        <v/>
      </c>
      <c r="W1025" s="386" t="str">
        <f t="shared" si="1288"/>
        <v/>
      </c>
      <c r="X1025" s="375" t="str">
        <f t="shared" si="1289"/>
        <v/>
      </c>
      <c r="Y1025" s="379"/>
      <c r="Z1025" s="379" t="str">
        <f t="shared" si="1290"/>
        <v/>
      </c>
      <c r="AA1025" s="383" t="str">
        <f t="shared" si="1291"/>
        <v/>
      </c>
      <c r="AB1025" s="387"/>
      <c r="AC1025" s="981"/>
      <c r="AD1025" s="982"/>
      <c r="AE1025" s="383" t="str">
        <f t="shared" si="1295"/>
        <v/>
      </c>
      <c r="AF1025" s="388" t="str">
        <f>IF(AE1025&lt;&gt;"",(SUMIFS($X1025:$X1027,$M1025:$M1027,F1025,AA1025:AA1027,"CUMPLE")),"")</f>
        <v/>
      </c>
      <c r="AG1025" s="388" t="str">
        <f>IF(AF1025&lt;&gt;"",IF(G1025&gt;0,(IF(AF1025&gt;=($G1025*$H964),"CUMPLE","NO CUMPLE")),""),"")</f>
        <v/>
      </c>
      <c r="AH1025" s="393"/>
      <c r="AI1025" s="421"/>
      <c r="AJ1025" s="422"/>
    </row>
    <row r="1026" spans="1:36" x14ac:dyDescent="0.25">
      <c r="A1026" s="69">
        <v>51</v>
      </c>
      <c r="B1026" s="394"/>
      <c r="C1026" s="222"/>
      <c r="D1026" s="395" t="s">
        <v>270</v>
      </c>
      <c r="E1026" s="396">
        <f>SUM(E1009:E1020)</f>
        <v>26104086008</v>
      </c>
      <c r="F1026" s="394"/>
      <c r="G1026" s="397">
        <f>IF((SUM(G1009:G1020))&gt;1,"ERROR &gt; 100%",SUM(G1009:G1020))</f>
        <v>1</v>
      </c>
      <c r="H1026" s="396">
        <f t="shared" ref="H1026:I1026" si="1296">SUM(H1009:H1020)</f>
        <v>26104086008</v>
      </c>
      <c r="I1026" s="398">
        <f t="shared" si="1296"/>
        <v>28732.348890400495</v>
      </c>
      <c r="J1026" s="399"/>
      <c r="K1026" s="399"/>
      <c r="L1026" s="399"/>
      <c r="M1026" s="400"/>
      <c r="N1026" s="400"/>
      <c r="O1026" s="400"/>
      <c r="P1026" s="400"/>
      <c r="Q1026" s="400"/>
      <c r="R1026" s="394">
        <f>COUNTIF(R1009:R1020,"NO CUMPLE")</f>
        <v>0</v>
      </c>
      <c r="S1026" s="400">
        <f t="shared" ref="S1026" si="1297">SUM(S1009:S1020)</f>
        <v>52</v>
      </c>
      <c r="T1026" s="401"/>
      <c r="U1026" s="396">
        <f t="shared" ref="U1026:X1026" si="1298">SUM(U1009:U1020)</f>
        <v>40875803597</v>
      </c>
      <c r="V1026" s="402">
        <f t="shared" si="1298"/>
        <v>68611.550136221311</v>
      </c>
      <c r="W1026" s="403">
        <f t="shared" si="1298"/>
        <v>63305.666418400135</v>
      </c>
      <c r="X1026" s="401">
        <f t="shared" si="1298"/>
        <v>57514843888.443405</v>
      </c>
      <c r="Y1026" s="400"/>
      <c r="Z1026" s="400"/>
      <c r="AA1026" s="394"/>
      <c r="AB1026" s="400"/>
      <c r="AC1026" s="394"/>
      <c r="AD1026" s="394">
        <f>COUNTIF(AD1009:AD1020,"NO CUMPLE")</f>
        <v>0</v>
      </c>
      <c r="AE1026" s="394"/>
      <c r="AF1026" s="394"/>
      <c r="AG1026" s="394"/>
      <c r="AH1026" s="400"/>
      <c r="AI1026" s="400"/>
      <c r="AJ1026" s="404"/>
    </row>
    <row r="1027" spans="1:36" ht="66" x14ac:dyDescent="0.25">
      <c r="A1027" s="962">
        <f>A1039</f>
        <v>52</v>
      </c>
      <c r="B1027" s="373">
        <v>1</v>
      </c>
      <c r="C1027" s="220" t="str">
        <f>IF(Proponentes!H665="X",Proponentes!$B$665,"")</f>
        <v>UNIÓN TEMPORAL SERVIG SED</v>
      </c>
      <c r="D1027" s="374" t="str">
        <f t="shared" si="1282"/>
        <v>UNIÓN TEMPORAL SERVIG SED</v>
      </c>
      <c r="E1027" s="375">
        <f>IF(D1027="","",$AO$3)</f>
        <v>20036397801</v>
      </c>
      <c r="F1027" s="220" t="str">
        <f>IF(Proponentes!D665&gt;0,Proponentes!D665,"")</f>
        <v>VIGIAS DE COLOMBIA SRL LTDA</v>
      </c>
      <c r="G1027" s="417">
        <f>IF(Proponentes!F665&gt;0,Proponentes!F665,"")</f>
        <v>0.8</v>
      </c>
      <c r="H1027" s="964">
        <f t="shared" ref="H1027" si="1299">SUM(E1027:E1038)</f>
        <v>66107584882</v>
      </c>
      <c r="I1027" s="966">
        <f>IF($F1027&gt;0,(G1039*H1027)/$AR$13,"")</f>
        <v>72763.558645542347</v>
      </c>
      <c r="J1027" s="377" t="s">
        <v>319</v>
      </c>
      <c r="K1027" s="378">
        <v>1</v>
      </c>
      <c r="L1027" s="378" t="s">
        <v>1427</v>
      </c>
      <c r="M1027" s="379" t="s">
        <v>248</v>
      </c>
      <c r="N1027" s="380" t="s">
        <v>317</v>
      </c>
      <c r="O1027" s="381">
        <v>1</v>
      </c>
      <c r="P1027" s="382">
        <v>43497</v>
      </c>
      <c r="Q1027" s="382">
        <v>43860</v>
      </c>
      <c r="R1027" s="383" t="str">
        <f t="shared" ref="R1027:R1038" si="1300">IF(Q1027&lt;&gt;"",IF(P1027&gt;0,IF(P1027&gt;=$P$18,IF(Q1027&lt;=$Q$18,"CUMPLE","NO CUMPLE"),"NO CUMPLE"),""),"")</f>
        <v>CUMPLE</v>
      </c>
      <c r="S1027" s="379">
        <f t="shared" ref="S1027:S1033" si="1301">IF(P1027&gt;0,ROUND(((YEAR(Q1027)-YEAR($P1027))*12)+(MONTH(Q1027)-MONTH($P1027))+((DAY(Q1027)-DAY($P1027)+1)/30),0),"")</f>
        <v>12</v>
      </c>
      <c r="T1027" s="384">
        <v>13466945914</v>
      </c>
      <c r="U1027" s="375">
        <f t="shared" ref="U1027:U1038" si="1302">IF(T1027&gt;0,T1027*O1027,"")</f>
        <v>13466945914</v>
      </c>
      <c r="V1027" s="385">
        <f t="shared" ref="V1027:V1033" si="1303">IFERROR(U1027/VLOOKUP(YEAR(P1027),$AQ$2:$AR$11,2,FALSE),"")</f>
        <v>16262.149160262572</v>
      </c>
      <c r="W1027" s="386">
        <f t="shared" ref="W1027:W1038" si="1304">IF(R1027="CUMPLE",IFERROR(U1027/VLOOKUP(YEAR(Q1027),$AQ$3:$AR$13,2,FALSE),""),"")</f>
        <v>15341.649452098021</v>
      </c>
      <c r="X1027" s="375">
        <f t="shared" ref="X1027:X1038" si="1305">IFERROR(W1027*$AR$13,"")</f>
        <v>13938287410.116806</v>
      </c>
      <c r="Y1027" s="379" t="s">
        <v>318</v>
      </c>
      <c r="Z1027" s="379" t="str">
        <f t="shared" ref="Z1027:Z1038" si="1306">IF(T1027&gt;0,IF(X1027&gt;=$Z$18,"CUMPLE","NO CUMPLE"),"")</f>
        <v>CUMPLE</v>
      </c>
      <c r="AA1027" s="383" t="str">
        <f t="shared" ref="AA1027:AA1038" si="1307">IF(N1027&gt;0,IF(N1027="CUMPLE",IF(R1027="CUMPLE",IF(Y1027="INCLUIDA",IF(Z1027="CUMPLE","CUMPLE","NO CUMPLE"),"NO CUMPLE"),"NO CUMPLE"),"NO CUMPLE"),"")</f>
        <v>CUMPLE</v>
      </c>
      <c r="AB1027" s="379"/>
      <c r="AC1027" s="966">
        <f>IF(F1027&gt;0,SUMIFS(W1027:W1037,AA1027:AA1037,"CUMPLE"),"")</f>
        <v>80186.967219474551</v>
      </c>
      <c r="AD1027" s="968" t="str">
        <f>IF($F1027&gt;0,IF(AC1027&lt;I1027,"NO CUMPLE","CUMPLE"),"")</f>
        <v>CUMPLE</v>
      </c>
      <c r="AE1027" s="383" t="str">
        <f t="shared" ref="AE1027:AE1033" si="1308">IF(F1027&lt;&gt;"",F1027,"")</f>
        <v>VIGIAS DE COLOMBIA SRL LTDA</v>
      </c>
      <c r="AF1027" s="388">
        <f>IF(AE1027&lt;&gt;"",(SUMIFS($X1027:$X1037,$M1027:$M1037,F1027,AA1027:AA1037,"CUMPLE")),"")</f>
        <v>58913657169.923523</v>
      </c>
      <c r="AG1027" s="388" t="str">
        <f>IF(AF1027&lt;&gt;"",IF(G1027&gt;0,(IF(AF1027&gt;=($G1027*$H1027),"CUMPLE","NO CUMPLE")),""),"")</f>
        <v>CUMPLE</v>
      </c>
      <c r="AH1027" s="379"/>
      <c r="AI1027" s="972" t="str">
        <f>IF(AC1027&gt;I1027,IF((COUNTIF(AG1027:AG1037,"NO CUMPLE"))&lt;1,"HABILITADO","RECHAZADO"),"")</f>
        <v>HABILITADO</v>
      </c>
      <c r="AJ1027" s="970"/>
    </row>
    <row r="1028" spans="1:36" ht="66" x14ac:dyDescent="0.25">
      <c r="A1028" s="963"/>
      <c r="B1028" s="373">
        <v>2</v>
      </c>
      <c r="C1028" s="220" t="str">
        <f>IF(Proponentes!H666="X",Proponentes!$B$665,"")</f>
        <v>UNIÓN TEMPORAL SERVIG SED</v>
      </c>
      <c r="D1028" s="374" t="str">
        <f t="shared" si="1282"/>
        <v>UNIÓN TEMPORAL SERVIG SED</v>
      </c>
      <c r="E1028" s="375">
        <f>IF(D1028="","",$AO$4)</f>
        <v>17613055238</v>
      </c>
      <c r="F1028" s="220" t="str">
        <f>IF(Proponentes!D666&gt;0,Proponentes!D666,"")</f>
        <v>COMPAÑIA DE VIGILANCIA PRIVADA SERSECOL LTDA</v>
      </c>
      <c r="G1028" s="417">
        <f>IF(Proponentes!F666&gt;0,Proponentes!F666,"")</f>
        <v>0.2</v>
      </c>
      <c r="H1028" s="965"/>
      <c r="I1028" s="967"/>
      <c r="J1028" s="389" t="s">
        <v>1428</v>
      </c>
      <c r="K1028" s="380">
        <v>2</v>
      </c>
      <c r="L1028" s="378" t="s">
        <v>1429</v>
      </c>
      <c r="M1028" s="379" t="s">
        <v>246</v>
      </c>
      <c r="N1028" s="380" t="s">
        <v>317</v>
      </c>
      <c r="O1028" s="381">
        <v>1</v>
      </c>
      <c r="P1028" s="382">
        <v>41752</v>
      </c>
      <c r="Q1028" s="382">
        <v>41996</v>
      </c>
      <c r="R1028" s="383" t="str">
        <f t="shared" si="1300"/>
        <v>CUMPLE</v>
      </c>
      <c r="S1028" s="379">
        <f t="shared" si="1301"/>
        <v>8</v>
      </c>
      <c r="T1028" s="384">
        <v>2717000218</v>
      </c>
      <c r="U1028" s="375">
        <f t="shared" si="1302"/>
        <v>2717000218</v>
      </c>
      <c r="V1028" s="385">
        <f t="shared" si="1303"/>
        <v>4410.7146396103899</v>
      </c>
      <c r="W1028" s="386">
        <f t="shared" si="1304"/>
        <v>4410.7146396103899</v>
      </c>
      <c r="X1028" s="375">
        <f t="shared" si="1305"/>
        <v>4007248928.6666689</v>
      </c>
      <c r="Y1028" s="379" t="s">
        <v>318</v>
      </c>
      <c r="Z1028" s="379" t="str">
        <f t="shared" si="1306"/>
        <v>CUMPLE</v>
      </c>
      <c r="AA1028" s="383" t="str">
        <f t="shared" si="1307"/>
        <v>CUMPLE</v>
      </c>
      <c r="AB1028" s="379"/>
      <c r="AC1028" s="967"/>
      <c r="AD1028" s="969"/>
      <c r="AE1028" s="383" t="str">
        <f t="shared" si="1308"/>
        <v>COMPAÑIA DE VIGILANCIA PRIVADA SERSECOL LTDA</v>
      </c>
      <c r="AF1028" s="388">
        <f>IF(AE1028&lt;&gt;"",(SUMIFS($X1027:$X1037,$M1027:$M1037,F1028,AA1027:AA1037,"CUMPLE")),"")</f>
        <v>13938287410.116806</v>
      </c>
      <c r="AG1028" s="388" t="str">
        <f>IF(AF1028&lt;&gt;"",IF(G1028&gt;0,(IF(AF1028&gt;=($G1028*$H1027),"CUMPLE","NO CUMPLE")),""),"")</f>
        <v>CUMPLE</v>
      </c>
      <c r="AH1028" s="387"/>
      <c r="AI1028" s="973"/>
      <c r="AJ1028" s="971"/>
    </row>
    <row r="1029" spans="1:36" ht="49.5" x14ac:dyDescent="0.25">
      <c r="A1029" s="963"/>
      <c r="B1029" s="373">
        <v>3</v>
      </c>
      <c r="C1029" s="220" t="str">
        <f>IF(Proponentes!H667="X",Proponentes!$B$665,"")</f>
        <v/>
      </c>
      <c r="D1029" s="374" t="str">
        <f t="shared" si="1282"/>
        <v/>
      </c>
      <c r="E1029" s="375" t="str">
        <f>IF(D1029="","",$AO$5)</f>
        <v/>
      </c>
      <c r="F1029" s="220" t="str">
        <f>IF(Proponentes!D667&gt;0,Proponentes!D667,"")</f>
        <v/>
      </c>
      <c r="G1029" s="417" t="str">
        <f>IF(Proponentes!F667&gt;0,Proponentes!F667,"")</f>
        <v/>
      </c>
      <c r="H1029" s="965"/>
      <c r="I1029" s="967"/>
      <c r="J1029" s="389" t="s">
        <v>1430</v>
      </c>
      <c r="K1029" s="380">
        <v>3</v>
      </c>
      <c r="L1029" s="380" t="s">
        <v>1431</v>
      </c>
      <c r="M1029" s="379" t="s">
        <v>246</v>
      </c>
      <c r="N1029" s="380" t="s">
        <v>317</v>
      </c>
      <c r="O1029" s="381">
        <v>1</v>
      </c>
      <c r="P1029" s="382">
        <v>40894</v>
      </c>
      <c r="Q1029" s="382">
        <v>42124</v>
      </c>
      <c r="R1029" s="383" t="str">
        <f t="shared" si="1300"/>
        <v>CUMPLE</v>
      </c>
      <c r="S1029" s="379">
        <f t="shared" si="1301"/>
        <v>40</v>
      </c>
      <c r="T1029" s="384">
        <v>2594567240</v>
      </c>
      <c r="U1029" s="375">
        <f t="shared" si="1302"/>
        <v>2594567240</v>
      </c>
      <c r="V1029" s="385">
        <f t="shared" si="1303"/>
        <v>4844.2256161314417</v>
      </c>
      <c r="W1029" s="386">
        <f t="shared" si="1304"/>
        <v>4026.6427252269727</v>
      </c>
      <c r="X1029" s="375">
        <f t="shared" si="1305"/>
        <v>3658309608.5795608</v>
      </c>
      <c r="Y1029" s="379" t="s">
        <v>318</v>
      </c>
      <c r="Z1029" s="379" t="str">
        <f t="shared" si="1306"/>
        <v>CUMPLE</v>
      </c>
      <c r="AA1029" s="383" t="str">
        <f t="shared" si="1307"/>
        <v>CUMPLE</v>
      </c>
      <c r="AB1029" s="379"/>
      <c r="AC1029" s="967"/>
      <c r="AD1029" s="969"/>
      <c r="AE1029" s="383" t="str">
        <f t="shared" si="1308"/>
        <v/>
      </c>
      <c r="AF1029" s="388" t="str">
        <f>IF(AE1029&lt;&gt;"",(SUMIFS($X1027:$X1037,$M1027:$M1037,F1029,AA1027:AA1037,"CUMPLE")),"")</f>
        <v/>
      </c>
      <c r="AG1029" s="388" t="str">
        <f>IF(AF1029&lt;&gt;"",IF(G1029&gt;0,(IF(AF1029&gt;=($G1029*$H1027),"CUMPLE","NO CUMPLE")),""),"")</f>
        <v/>
      </c>
      <c r="AH1029" s="387"/>
      <c r="AI1029" s="973"/>
      <c r="AJ1029" s="971"/>
    </row>
    <row r="1030" spans="1:36" ht="49.5" x14ac:dyDescent="0.25">
      <c r="A1030" s="963"/>
      <c r="B1030" s="373">
        <v>4</v>
      </c>
      <c r="C1030" s="220" t="str">
        <f>IF(Proponentes!H668="X",Proponentes!$B$665,"")</f>
        <v/>
      </c>
      <c r="D1030" s="374" t="str">
        <f t="shared" si="1282"/>
        <v/>
      </c>
      <c r="E1030" s="375" t="str">
        <f>IF(D1030="","",$AO$6)</f>
        <v/>
      </c>
      <c r="F1030" s="220" t="str">
        <f>IF(Proponentes!D668&gt;0,Proponentes!D668,"")</f>
        <v/>
      </c>
      <c r="G1030" s="417" t="str">
        <f>IF(Proponentes!F668&gt;0,Proponentes!F668,"")</f>
        <v/>
      </c>
      <c r="H1030" s="965"/>
      <c r="I1030" s="967"/>
      <c r="J1030" s="389" t="s">
        <v>466</v>
      </c>
      <c r="K1030" s="378">
        <v>4</v>
      </c>
      <c r="L1030" s="380" t="s">
        <v>1432</v>
      </c>
      <c r="M1030" s="379" t="s">
        <v>246</v>
      </c>
      <c r="N1030" s="380" t="s">
        <v>317</v>
      </c>
      <c r="O1030" s="381">
        <v>1</v>
      </c>
      <c r="P1030" s="382">
        <v>42036</v>
      </c>
      <c r="Q1030" s="382">
        <v>42400</v>
      </c>
      <c r="R1030" s="383" t="str">
        <f t="shared" si="1300"/>
        <v>CUMPLE</v>
      </c>
      <c r="S1030" s="379">
        <f t="shared" si="1301"/>
        <v>12</v>
      </c>
      <c r="T1030" s="384">
        <v>14123589110</v>
      </c>
      <c r="U1030" s="375">
        <f t="shared" si="1302"/>
        <v>14123589110</v>
      </c>
      <c r="V1030" s="385">
        <f t="shared" si="1303"/>
        <v>21919.126421975634</v>
      </c>
      <c r="W1030" s="386">
        <f t="shared" si="1304"/>
        <v>20485.150024294551</v>
      </c>
      <c r="X1030" s="375">
        <f t="shared" si="1305"/>
        <v>18611291410.972233</v>
      </c>
      <c r="Y1030" s="379" t="s">
        <v>318</v>
      </c>
      <c r="Z1030" s="379" t="str">
        <f t="shared" si="1306"/>
        <v>CUMPLE</v>
      </c>
      <c r="AA1030" s="383" t="str">
        <f t="shared" si="1307"/>
        <v>CUMPLE</v>
      </c>
      <c r="AB1030" s="387"/>
      <c r="AC1030" s="967"/>
      <c r="AD1030" s="969"/>
      <c r="AE1030" s="383" t="str">
        <f t="shared" si="1308"/>
        <v/>
      </c>
      <c r="AF1030" s="388" t="str">
        <f>IF(AE1030&lt;&gt;"",(SUMIFS($X1027:$X1037,$M1027:$M1037,F1030,AA1027:AA1037,"CUMPLE")),"")</f>
        <v/>
      </c>
      <c r="AG1030" s="388" t="str">
        <f>IF(AF1030&lt;&gt;"",IF(G1030&gt;0,(IF(AF1030&gt;=($G1030*$H1027),"CUMPLE","NO CUMPLE")),""),"")</f>
        <v/>
      </c>
      <c r="AH1030" s="387"/>
      <c r="AI1030" s="973"/>
      <c r="AJ1030" s="971"/>
    </row>
    <row r="1031" spans="1:36" ht="49.5" x14ac:dyDescent="0.25">
      <c r="A1031" s="963"/>
      <c r="B1031" s="373">
        <v>5</v>
      </c>
      <c r="C1031" s="220" t="str">
        <f>IF(Proponentes!H669="X",Proponentes!$B$665,"")</f>
        <v/>
      </c>
      <c r="D1031" s="374" t="str">
        <f t="shared" si="1282"/>
        <v/>
      </c>
      <c r="E1031" s="375" t="str">
        <f>IF(D1031="","",$AO$7)</f>
        <v/>
      </c>
      <c r="F1031" s="220" t="str">
        <f>IF(Proponentes!D669&gt;0,Proponentes!D669,"")</f>
        <v/>
      </c>
      <c r="G1031" s="376" t="str">
        <f>IF(Proponentes!F669&gt;0,Proponentes!F669,"")</f>
        <v/>
      </c>
      <c r="H1031" s="965"/>
      <c r="I1031" s="967"/>
      <c r="J1031" s="389" t="s">
        <v>468</v>
      </c>
      <c r="K1031" s="380">
        <v>5</v>
      </c>
      <c r="L1031" s="380" t="s">
        <v>1433</v>
      </c>
      <c r="M1031" s="379" t="s">
        <v>246</v>
      </c>
      <c r="N1031" s="380" t="s">
        <v>317</v>
      </c>
      <c r="O1031" s="381">
        <v>1</v>
      </c>
      <c r="P1031" s="382">
        <v>42401</v>
      </c>
      <c r="Q1031" s="382">
        <v>42766</v>
      </c>
      <c r="R1031" s="383" t="str">
        <f t="shared" si="1300"/>
        <v>CUMPLE</v>
      </c>
      <c r="S1031" s="379">
        <f t="shared" si="1301"/>
        <v>12</v>
      </c>
      <c r="T1031" s="384">
        <v>9956453116</v>
      </c>
      <c r="U1031" s="375">
        <f t="shared" si="1302"/>
        <v>9956453116</v>
      </c>
      <c r="V1031" s="385">
        <f t="shared" si="1303"/>
        <v>14441.048532536568</v>
      </c>
      <c r="W1031" s="386">
        <f t="shared" si="1304"/>
        <v>13496.304295549648</v>
      </c>
      <c r="X1031" s="375">
        <f t="shared" si="1305"/>
        <v>12261743356.418539</v>
      </c>
      <c r="Y1031" s="379" t="s">
        <v>318</v>
      </c>
      <c r="Z1031" s="379" t="str">
        <f t="shared" si="1306"/>
        <v>CUMPLE</v>
      </c>
      <c r="AA1031" s="383" t="str">
        <f t="shared" si="1307"/>
        <v>CUMPLE</v>
      </c>
      <c r="AB1031" s="387"/>
      <c r="AC1031" s="967"/>
      <c r="AD1031" s="969"/>
      <c r="AE1031" s="383" t="str">
        <f t="shared" si="1308"/>
        <v/>
      </c>
      <c r="AF1031" s="388" t="str">
        <f>IF(AE1031&lt;&gt;"",(SUMIFS($X1031:$X1039,$M1031:$M1039,F1031,AA1031:AA1039,"CUMPLE")),"")</f>
        <v/>
      </c>
      <c r="AG1031" s="388" t="str">
        <f>IF(AF1031&lt;&gt;"",IF(G1031&gt;0,(IF(AF1031&gt;=($G1031*$H1027),"CUMPLE","NO CUMPLE")),""),"")</f>
        <v/>
      </c>
      <c r="AH1031" s="387"/>
      <c r="AI1031" s="973"/>
      <c r="AJ1031" s="971"/>
    </row>
    <row r="1032" spans="1:36" ht="49.5" x14ac:dyDescent="0.25">
      <c r="A1032" s="963"/>
      <c r="B1032" s="373">
        <v>6</v>
      </c>
      <c r="C1032" s="220" t="str">
        <f>IF(Proponentes!H670="X",Proponentes!$B$665,"")</f>
        <v/>
      </c>
      <c r="D1032" s="374" t="str">
        <f t="shared" si="1282"/>
        <v/>
      </c>
      <c r="E1032" s="375" t="str">
        <f>IF(D1032="","",$AO$8)</f>
        <v/>
      </c>
      <c r="F1032" s="220" t="str">
        <f>IF(Proponentes!D670&gt;0,Proponentes!D670,"")</f>
        <v/>
      </c>
      <c r="G1032" s="376" t="str">
        <f>IF(Proponentes!F670&gt;0,Proponentes!F670,"")</f>
        <v/>
      </c>
      <c r="H1032" s="965"/>
      <c r="I1032" s="967"/>
      <c r="J1032" s="389" t="s">
        <v>1434</v>
      </c>
      <c r="K1032" s="380">
        <v>6</v>
      </c>
      <c r="L1032" s="380" t="s">
        <v>1435</v>
      </c>
      <c r="M1032" s="379" t="s">
        <v>246</v>
      </c>
      <c r="N1032" s="380" t="s">
        <v>317</v>
      </c>
      <c r="O1032" s="381">
        <v>1</v>
      </c>
      <c r="P1032" s="382">
        <v>40667</v>
      </c>
      <c r="Q1032" s="382">
        <v>41082</v>
      </c>
      <c r="R1032" s="383" t="str">
        <f t="shared" si="1300"/>
        <v>CUMPLE</v>
      </c>
      <c r="S1032" s="379">
        <f t="shared" si="1301"/>
        <v>14</v>
      </c>
      <c r="T1032" s="384">
        <v>2452125555</v>
      </c>
      <c r="U1032" s="375">
        <f t="shared" si="1302"/>
        <v>2452125555</v>
      </c>
      <c r="V1032" s="385">
        <f t="shared" si="1303"/>
        <v>4578.2777352501871</v>
      </c>
      <c r="W1032" s="386">
        <f t="shared" si="1304"/>
        <v>4327.0258602435151</v>
      </c>
      <c r="X1032" s="375">
        <f t="shared" si="1305"/>
        <v>3931215496.7035999</v>
      </c>
      <c r="Y1032" s="379" t="s">
        <v>318</v>
      </c>
      <c r="Z1032" s="379" t="str">
        <f t="shared" si="1306"/>
        <v>CUMPLE</v>
      </c>
      <c r="AA1032" s="383" t="str">
        <f t="shared" si="1307"/>
        <v>CUMPLE</v>
      </c>
      <c r="AB1032" s="379"/>
      <c r="AC1032" s="967"/>
      <c r="AD1032" s="969"/>
      <c r="AE1032" s="383" t="str">
        <f t="shared" si="1308"/>
        <v/>
      </c>
      <c r="AF1032" s="388" t="str">
        <f>IF(AE1032&lt;&gt;"",(SUMIFS($X1032:$X1039,$M1032:$M1039,F1032,AA1032:AA1039,"CUMPLE")),"")</f>
        <v/>
      </c>
      <c r="AG1032" s="388" t="str">
        <f>IF(AF1032&lt;&gt;"",IF(G1032&gt;0,(IF(AF1032&gt;=($G1032*$H1027),"CUMPLE","NO CUMPLE")),""),"")</f>
        <v/>
      </c>
      <c r="AH1032" s="387"/>
      <c r="AI1032" s="973"/>
      <c r="AJ1032" s="971"/>
    </row>
    <row r="1033" spans="1:36" ht="49.5" x14ac:dyDescent="0.25">
      <c r="A1033" s="963"/>
      <c r="B1033" s="373">
        <v>7</v>
      </c>
      <c r="C1033" s="220" t="str">
        <f>IF(Proponentes!H671="X",Proponentes!$B$665,"")</f>
        <v/>
      </c>
      <c r="D1033" s="374" t="str">
        <f t="shared" si="1282"/>
        <v/>
      </c>
      <c r="E1033" s="375" t="str">
        <f>IF(D1033="","",$AO$9)</f>
        <v/>
      </c>
      <c r="F1033" s="220" t="str">
        <f>IF(Proponentes!D671&gt;0,Proponentes!D671,"")</f>
        <v/>
      </c>
      <c r="G1033" s="376" t="str">
        <f>IF(Proponentes!F671&gt;0,Proponentes!F671,"")</f>
        <v/>
      </c>
      <c r="H1033" s="965"/>
      <c r="I1033" s="967"/>
      <c r="J1033" s="389" t="s">
        <v>1436</v>
      </c>
      <c r="K1033" s="378">
        <v>7</v>
      </c>
      <c r="L1033" s="380" t="s">
        <v>1437</v>
      </c>
      <c r="M1033" s="379" t="s">
        <v>246</v>
      </c>
      <c r="N1033" s="380" t="s">
        <v>317</v>
      </c>
      <c r="O1033" s="381">
        <v>1</v>
      </c>
      <c r="P1033" s="382">
        <v>42320</v>
      </c>
      <c r="Q1033" s="382">
        <v>42520</v>
      </c>
      <c r="R1033" s="383" t="str">
        <f t="shared" si="1300"/>
        <v>CUMPLE</v>
      </c>
      <c r="S1033" s="379">
        <f t="shared" si="1301"/>
        <v>7</v>
      </c>
      <c r="T1033" s="391">
        <v>3090000000</v>
      </c>
      <c r="U1033" s="375">
        <f t="shared" si="1302"/>
        <v>3090000000</v>
      </c>
      <c r="V1033" s="385">
        <f t="shared" si="1303"/>
        <v>4795.5303794521615</v>
      </c>
      <c r="W1033" s="386">
        <f t="shared" si="1304"/>
        <v>4481.8008426945917</v>
      </c>
      <c r="X1033" s="375">
        <f t="shared" si="1305"/>
        <v>4071832592.4099464</v>
      </c>
      <c r="Y1033" s="379" t="s">
        <v>318</v>
      </c>
      <c r="Z1033" s="379" t="str">
        <f t="shared" si="1306"/>
        <v>CUMPLE</v>
      </c>
      <c r="AA1033" s="383" t="str">
        <f t="shared" si="1307"/>
        <v>CUMPLE</v>
      </c>
      <c r="AB1033" s="387"/>
      <c r="AC1033" s="967"/>
      <c r="AD1033" s="969"/>
      <c r="AE1033" s="383" t="str">
        <f t="shared" si="1308"/>
        <v/>
      </c>
      <c r="AF1033" s="388" t="str">
        <f>IF(AE1033&lt;&gt;"",(SUMIFS($X1033:$X1039,$M1033:$M1039,F1033,AA1033:AA1039,"CUMPLE")),"")</f>
        <v/>
      </c>
      <c r="AG1033" s="388" t="str">
        <f>IF(AF1033&lt;&gt;"",IF(G1033&gt;0,(IF(AF1033&gt;=($G1033*$H1027),"CUMPLE","NO CUMPLE")),""),"")</f>
        <v/>
      </c>
      <c r="AH1033" s="387"/>
      <c r="AI1033" s="973"/>
      <c r="AJ1033" s="971"/>
    </row>
    <row r="1034" spans="1:36" ht="49.5" x14ac:dyDescent="0.25">
      <c r="A1034" s="963"/>
      <c r="B1034" s="373">
        <v>8</v>
      </c>
      <c r="C1034" s="220" t="str">
        <f>IF(Proponentes!H672="X",Proponentes!$B$665,"")</f>
        <v>UNIÓN TEMPORAL SERVIG SED</v>
      </c>
      <c r="D1034" s="374" t="str">
        <f t="shared" si="1282"/>
        <v>UNIÓN TEMPORAL SERVIG SED</v>
      </c>
      <c r="E1034" s="375">
        <f>IF(D1034="","",$AO$10)</f>
        <v>19803878581</v>
      </c>
      <c r="F1034" s="220"/>
      <c r="G1034" s="376"/>
      <c r="H1034" s="965"/>
      <c r="I1034" s="967"/>
      <c r="J1034" s="389" t="s">
        <v>1031</v>
      </c>
      <c r="K1034" s="380">
        <v>8</v>
      </c>
      <c r="L1034" s="380" t="s">
        <v>1438</v>
      </c>
      <c r="M1034" s="379" t="s">
        <v>246</v>
      </c>
      <c r="N1034" s="380" t="s">
        <v>317</v>
      </c>
      <c r="O1034" s="381">
        <v>1</v>
      </c>
      <c r="P1034" s="382">
        <v>42767</v>
      </c>
      <c r="Q1034" s="382">
        <v>43131</v>
      </c>
      <c r="R1034" s="383" t="str">
        <f t="shared" si="1300"/>
        <v>CUMPLE</v>
      </c>
      <c r="S1034" s="379"/>
      <c r="T1034" s="391">
        <v>10638703074</v>
      </c>
      <c r="U1034" s="375">
        <f t="shared" si="1302"/>
        <v>10638703074</v>
      </c>
      <c r="V1034" s="385"/>
      <c r="W1034" s="386">
        <f t="shared" si="1304"/>
        <v>13617.679379756848</v>
      </c>
      <c r="X1034" s="375">
        <f t="shared" si="1305"/>
        <v>12372015776.17297</v>
      </c>
      <c r="Y1034" s="379" t="s">
        <v>318</v>
      </c>
      <c r="Z1034" s="379" t="str">
        <f t="shared" si="1306"/>
        <v>CUMPLE</v>
      </c>
      <c r="AA1034" s="383" t="str">
        <f t="shared" si="1307"/>
        <v>CUMPLE</v>
      </c>
      <c r="AB1034" s="387"/>
      <c r="AC1034" s="967"/>
      <c r="AD1034" s="969"/>
      <c r="AE1034" s="383"/>
      <c r="AF1034" s="388"/>
      <c r="AG1034" s="388" t="str">
        <f>IF(AF1034&lt;&gt;"",IF(G1034&gt;0,(IF(AF1034&gt;=($G1034*$H1027),"CUMPLE","NO CUMPLE")),""),"")</f>
        <v/>
      </c>
      <c r="AH1034" s="387"/>
      <c r="AI1034" s="973"/>
      <c r="AJ1034" s="971"/>
    </row>
    <row r="1035" spans="1:36" x14ac:dyDescent="0.25">
      <c r="A1035" s="963"/>
      <c r="B1035" s="373">
        <v>9</v>
      </c>
      <c r="C1035" s="220" t="str">
        <f>IF(Proponentes!H673="X",Proponentes!$B$665,"")</f>
        <v/>
      </c>
      <c r="D1035" s="374" t="str">
        <f t="shared" si="1282"/>
        <v/>
      </c>
      <c r="E1035" s="375" t="str">
        <f>IF(D1035="","",$AO$11)</f>
        <v/>
      </c>
      <c r="F1035" s="220"/>
      <c r="G1035" s="376"/>
      <c r="H1035" s="965"/>
      <c r="I1035" s="967"/>
      <c r="J1035" s="389"/>
      <c r="K1035" s="380"/>
      <c r="L1035" s="380"/>
      <c r="M1035" s="379"/>
      <c r="N1035" s="380"/>
      <c r="O1035" s="381"/>
      <c r="P1035" s="382"/>
      <c r="Q1035" s="382"/>
      <c r="R1035" s="383" t="str">
        <f t="shared" si="1300"/>
        <v/>
      </c>
      <c r="S1035" s="383"/>
      <c r="T1035" s="391"/>
      <c r="U1035" s="375" t="str">
        <f t="shared" si="1302"/>
        <v/>
      </c>
      <c r="V1035" s="392"/>
      <c r="W1035" s="386" t="str">
        <f t="shared" si="1304"/>
        <v/>
      </c>
      <c r="X1035" s="375" t="str">
        <f t="shared" si="1305"/>
        <v/>
      </c>
      <c r="Y1035" s="379"/>
      <c r="Z1035" s="379" t="str">
        <f t="shared" si="1306"/>
        <v/>
      </c>
      <c r="AA1035" s="383" t="str">
        <f t="shared" si="1307"/>
        <v/>
      </c>
      <c r="AB1035" s="387"/>
      <c r="AC1035" s="967"/>
      <c r="AD1035" s="969"/>
      <c r="AE1035" s="383"/>
      <c r="AF1035" s="388"/>
      <c r="AG1035" s="388" t="str">
        <f>IF(AF1035&lt;&gt;"",IF(G1035&gt;0,(IF(AF1035&gt;=($G1035*$H1027),"CUMPLE","NO CUMPLE")),""),"")</f>
        <v/>
      </c>
      <c r="AH1035" s="393"/>
      <c r="AI1035" s="973"/>
      <c r="AJ1035" s="971"/>
    </row>
    <row r="1036" spans="1:36" x14ac:dyDescent="0.25">
      <c r="A1036" s="963"/>
      <c r="B1036" s="373">
        <v>10</v>
      </c>
      <c r="C1036" s="220" t="str">
        <f>IF(Proponentes!H674="X",Proponentes!$B$665,"")</f>
        <v/>
      </c>
      <c r="D1036" s="374" t="str">
        <f t="shared" si="1282"/>
        <v/>
      </c>
      <c r="E1036" s="375" t="str">
        <f>IF(D1036="","",$AO$12)</f>
        <v/>
      </c>
      <c r="F1036" s="220"/>
      <c r="G1036" s="376"/>
      <c r="H1036" s="965"/>
      <c r="I1036" s="967"/>
      <c r="J1036" s="389"/>
      <c r="K1036" s="378"/>
      <c r="L1036" s="380"/>
      <c r="M1036" s="379"/>
      <c r="N1036" s="380"/>
      <c r="O1036" s="381"/>
      <c r="P1036" s="382"/>
      <c r="Q1036" s="382"/>
      <c r="R1036" s="383" t="str">
        <f t="shared" si="1300"/>
        <v/>
      </c>
      <c r="S1036" s="383"/>
      <c r="T1036" s="391"/>
      <c r="U1036" s="375" t="str">
        <f t="shared" si="1302"/>
        <v/>
      </c>
      <c r="V1036" s="392"/>
      <c r="W1036" s="386" t="str">
        <f t="shared" si="1304"/>
        <v/>
      </c>
      <c r="X1036" s="375" t="str">
        <f t="shared" si="1305"/>
        <v/>
      </c>
      <c r="Y1036" s="379"/>
      <c r="Z1036" s="379" t="str">
        <f t="shared" si="1306"/>
        <v/>
      </c>
      <c r="AA1036" s="383" t="str">
        <f t="shared" si="1307"/>
        <v/>
      </c>
      <c r="AB1036" s="387"/>
      <c r="AC1036" s="967"/>
      <c r="AD1036" s="969"/>
      <c r="AE1036" s="383"/>
      <c r="AF1036" s="388"/>
      <c r="AG1036" s="388" t="str">
        <f>IF(AF1036&lt;&gt;"",IF(G1036&gt;0,(IF(AF1036&gt;=($G1036*$H1027),"CUMPLE","NO CUMPLE")),""),"")</f>
        <v/>
      </c>
      <c r="AH1036" s="393"/>
      <c r="AI1036" s="973"/>
      <c r="AJ1036" s="971"/>
    </row>
    <row r="1037" spans="1:36" x14ac:dyDescent="0.25">
      <c r="A1037" s="963"/>
      <c r="B1037" s="373">
        <v>11</v>
      </c>
      <c r="C1037" s="220" t="str">
        <f>IF(Proponentes!H675="X",Proponentes!$B$665,"")</f>
        <v/>
      </c>
      <c r="D1037" s="374" t="str">
        <f t="shared" si="1282"/>
        <v/>
      </c>
      <c r="E1037" s="375" t="str">
        <f>IF(D1037="","",$AO$13)</f>
        <v/>
      </c>
      <c r="F1037" s="220" t="str">
        <f>IF(Proponentes!D675&gt;0,Proponentes!D675,"")</f>
        <v/>
      </c>
      <c r="G1037" s="376" t="str">
        <f>IF(Proponentes!F675&gt;0,Proponentes!F675,"")</f>
        <v/>
      </c>
      <c r="H1037" s="965"/>
      <c r="I1037" s="967"/>
      <c r="J1037" s="389"/>
      <c r="K1037" s="380"/>
      <c r="L1037" s="380"/>
      <c r="M1037" s="379"/>
      <c r="N1037" s="380"/>
      <c r="O1037" s="381"/>
      <c r="P1037" s="382"/>
      <c r="Q1037" s="382"/>
      <c r="R1037" s="383" t="str">
        <f t="shared" si="1300"/>
        <v/>
      </c>
      <c r="S1037" s="383" t="str">
        <f t="shared" ref="S1037:S1038" si="1309">IF(P1037&gt;0,ROUND(((YEAR(Q1037)-YEAR($P1037))*12)+(MONTH(Q1037)-MONTH($P1037))+((DAY(Q1037)-DAY($P1037)+1)/30),0),"")</f>
        <v/>
      </c>
      <c r="T1037" s="391"/>
      <c r="U1037" s="375" t="str">
        <f t="shared" si="1302"/>
        <v/>
      </c>
      <c r="V1037" s="392" t="str">
        <f>IFERROR(U1037/VLOOKUP(YEAR(P1037),$AQ$2:$AR$11,2,FALSE),"")</f>
        <v/>
      </c>
      <c r="W1037" s="386" t="str">
        <f t="shared" si="1304"/>
        <v/>
      </c>
      <c r="X1037" s="375" t="str">
        <f t="shared" si="1305"/>
        <v/>
      </c>
      <c r="Y1037" s="379"/>
      <c r="Z1037" s="379" t="str">
        <f t="shared" si="1306"/>
        <v/>
      </c>
      <c r="AA1037" s="383" t="str">
        <f t="shared" si="1307"/>
        <v/>
      </c>
      <c r="AB1037" s="387"/>
      <c r="AC1037" s="967"/>
      <c r="AD1037" s="969"/>
      <c r="AE1037" s="383" t="str">
        <f>IF(F1037&lt;&gt;"",F1037,"")</f>
        <v/>
      </c>
      <c r="AF1037" s="388" t="str">
        <f>IF(AE1037&lt;&gt;"",(SUMIFS($X1037:$X1039,$M1037:$M1039,F1037,AA1037:AA1039,"CUMPLE")),"")</f>
        <v/>
      </c>
      <c r="AG1037" s="388" t="str">
        <f>IF(AF1037&lt;&gt;"",IF(G1037&gt;0,(IF(AF1037&gt;=($G1037*$H1027),"CUMPLE","NO CUMPLE")),""),"")</f>
        <v/>
      </c>
      <c r="AH1037" s="393"/>
      <c r="AI1037" s="973"/>
      <c r="AJ1037" s="971"/>
    </row>
    <row r="1038" spans="1:36" ht="49.5" x14ac:dyDescent="0.25">
      <c r="A1038" s="963"/>
      <c r="B1038" s="373">
        <v>12</v>
      </c>
      <c r="C1038" s="220" t="str">
        <f>IF(Proponentes!H676="X",Proponentes!$B$665,"")</f>
        <v>UNIÓN TEMPORAL SERVIG SED</v>
      </c>
      <c r="D1038" s="374" t="str">
        <f t="shared" si="1282"/>
        <v>UNIÓN TEMPORAL SERVIG SED</v>
      </c>
      <c r="E1038" s="375">
        <f>IF(D1038="","",$AO$14)</f>
        <v>8654253262</v>
      </c>
      <c r="F1038" s="220" t="str">
        <f>IF(Proponentes!D676&gt;0,Proponentes!D676,"")</f>
        <v/>
      </c>
      <c r="G1038" s="376" t="str">
        <f>IF(Proponentes!F676&gt;0,Proponentes!F676,"")</f>
        <v/>
      </c>
      <c r="H1038" s="965"/>
      <c r="I1038" s="967"/>
      <c r="J1038" s="389"/>
      <c r="K1038" s="380"/>
      <c r="L1038" s="380"/>
      <c r="M1038" s="379"/>
      <c r="N1038" s="380"/>
      <c r="O1038" s="381"/>
      <c r="P1038" s="382"/>
      <c r="Q1038" s="382"/>
      <c r="R1038" s="383" t="str">
        <f t="shared" si="1300"/>
        <v/>
      </c>
      <c r="S1038" s="383" t="str">
        <f t="shared" si="1309"/>
        <v/>
      </c>
      <c r="T1038" s="391"/>
      <c r="U1038" s="375" t="str">
        <f t="shared" si="1302"/>
        <v/>
      </c>
      <c r="V1038" s="392" t="str">
        <f>IFERROR(U1038/VLOOKUP(YEAR(P1038),$AQ$2:$AR$11,2,FALSE),"")</f>
        <v/>
      </c>
      <c r="W1038" s="386" t="str">
        <f t="shared" si="1304"/>
        <v/>
      </c>
      <c r="X1038" s="375" t="str">
        <f t="shared" si="1305"/>
        <v/>
      </c>
      <c r="Y1038" s="379"/>
      <c r="Z1038" s="379" t="str">
        <f t="shared" si="1306"/>
        <v/>
      </c>
      <c r="AA1038" s="383" t="str">
        <f t="shared" si="1307"/>
        <v/>
      </c>
      <c r="AB1038" s="387"/>
      <c r="AC1038" s="967"/>
      <c r="AD1038" s="969"/>
      <c r="AE1038" s="383" t="str">
        <f>IF(F1038&lt;&gt;"",F1038,"")</f>
        <v/>
      </c>
      <c r="AF1038" s="388" t="str">
        <f>IF(AE1038&lt;&gt;"",(SUMIFS($X1038:$X1039,$M1038:$M1039,F1038,AA1038:AA1039,"CUMPLE")),"")</f>
        <v/>
      </c>
      <c r="AG1038" s="388" t="str">
        <f>IF(AF1038&lt;&gt;"",IF(G1038&gt;0,(IF(AF1038&gt;=($G1038*$H1027),"CUMPLE","NO CUMPLE")),""),"")</f>
        <v/>
      </c>
      <c r="AH1038" s="393"/>
      <c r="AI1038" s="973"/>
      <c r="AJ1038" s="971"/>
    </row>
    <row r="1039" spans="1:36" x14ac:dyDescent="0.25">
      <c r="A1039" s="69">
        <v>52</v>
      </c>
      <c r="B1039" s="394"/>
      <c r="C1039" s="222"/>
      <c r="D1039" s="395" t="s">
        <v>270</v>
      </c>
      <c r="E1039" s="396">
        <f t="shared" si="1275"/>
        <v>66107584882</v>
      </c>
      <c r="F1039" s="394"/>
      <c r="G1039" s="397">
        <f t="shared" si="1276"/>
        <v>1</v>
      </c>
      <c r="H1039" s="396">
        <f t="shared" ref="H1039:I1039" si="1310">SUM(H1027:H1038)</f>
        <v>66107584882</v>
      </c>
      <c r="I1039" s="398">
        <f t="shared" si="1310"/>
        <v>72763.558645542347</v>
      </c>
      <c r="J1039" s="399"/>
      <c r="K1039" s="399"/>
      <c r="L1039" s="399"/>
      <c r="M1039" s="400"/>
      <c r="N1039" s="400"/>
      <c r="O1039" s="400"/>
      <c r="P1039" s="400"/>
      <c r="Q1039" s="400"/>
      <c r="R1039" s="394">
        <f t="shared" si="1278"/>
        <v>0</v>
      </c>
      <c r="S1039" s="400">
        <f t="shared" ref="S1039" si="1311">SUM(S1027:S1038)</f>
        <v>105</v>
      </c>
      <c r="T1039" s="401"/>
      <c r="U1039" s="396">
        <f t="shared" ref="U1039:X1039" si="1312">SUM(U1027:U1038)</f>
        <v>59039384227</v>
      </c>
      <c r="V1039" s="402">
        <f t="shared" si="1312"/>
        <v>71251.07248521896</v>
      </c>
      <c r="W1039" s="403">
        <f t="shared" si="1312"/>
        <v>80186.967219474551</v>
      </c>
      <c r="X1039" s="401">
        <f t="shared" si="1312"/>
        <v>72851944580.040329</v>
      </c>
      <c r="Y1039" s="400"/>
      <c r="Z1039" s="400"/>
      <c r="AA1039" s="394"/>
      <c r="AB1039" s="400"/>
      <c r="AC1039" s="394"/>
      <c r="AD1039" s="394">
        <f t="shared" si="1281"/>
        <v>0</v>
      </c>
      <c r="AE1039" s="394"/>
      <c r="AF1039" s="394"/>
      <c r="AG1039" s="394"/>
      <c r="AH1039" s="400"/>
      <c r="AI1039" s="400"/>
      <c r="AJ1039" s="404"/>
    </row>
    <row r="1040" spans="1:36" ht="115.5" x14ac:dyDescent="0.25">
      <c r="A1040" s="962">
        <f>A1062</f>
        <v>53</v>
      </c>
      <c r="B1040" s="373">
        <v>1</v>
      </c>
      <c r="C1040" s="220" t="str">
        <f>IF(Proponentes!H678="X",Proponentes!$B$678,"")</f>
        <v>UNIÓN TEMPORAL EDUCACIÓN GCE 2021</v>
      </c>
      <c r="D1040" s="374" t="str">
        <f t="shared" si="1282"/>
        <v>UNIÓN TEMPORAL EDUCACIÓN GCE 2021</v>
      </c>
      <c r="E1040" s="375">
        <f>IF(D1040="","",$AO$3)</f>
        <v>20036397801</v>
      </c>
      <c r="F1040" s="220" t="str">
        <f>IF(Proponentes!D678&gt;0,Proponentes!D678,"")</f>
        <v>GUARDIANES COMPAÑÍA LÍDER DE SEGURIDAD LIMITADA – EN REORGANIZACIÓN</v>
      </c>
      <c r="G1040" s="376">
        <f>IF(Proponentes!F678&gt;0,Proponentes!F678,"")</f>
        <v>0.34</v>
      </c>
      <c r="H1040" s="964">
        <f t="shared" ref="H1040" si="1313">SUM(E1040:E1061)</f>
        <v>173651944444</v>
      </c>
      <c r="I1040" s="966">
        <f>IF($F1040&gt;0,(G1062*H1040)/$AR$13,"")</f>
        <v>191135.9107433359</v>
      </c>
      <c r="J1040" s="377" t="s">
        <v>1439</v>
      </c>
      <c r="K1040" s="378">
        <v>1</v>
      </c>
      <c r="L1040" s="378" t="s">
        <v>1440</v>
      </c>
      <c r="M1040" s="379" t="s">
        <v>250</v>
      </c>
      <c r="N1040" s="380" t="s">
        <v>317</v>
      </c>
      <c r="O1040" s="381">
        <v>0.5</v>
      </c>
      <c r="P1040" s="382">
        <v>42846</v>
      </c>
      <c r="Q1040" s="382">
        <v>43198</v>
      </c>
      <c r="R1040" s="383" t="str">
        <f t="shared" ref="R1040:R1061" si="1314">IF(Q1040&lt;&gt;"",IF(P1040&gt;0,IF(P1040&gt;=$P$18,IF(Q1040&lt;=$Q$18,"CUMPLE","NO CUMPLE"),"NO CUMPLE"),""),"")</f>
        <v>CUMPLE</v>
      </c>
      <c r="S1040" s="379">
        <f t="shared" ref="S1040:S1046" si="1315">IF(P1040&gt;0,ROUND(((YEAR(Q1040)-YEAR($P1040))*12)+(MONTH(Q1040)-MONTH($P1040))+((DAY(Q1040)-DAY($P1040)+1)/30),0),"")</f>
        <v>12</v>
      </c>
      <c r="T1040" s="384">
        <v>12850571738</v>
      </c>
      <c r="U1040" s="375">
        <f t="shared" ref="U1040:U1061" si="1316">IF(T1040&gt;0,T1040*O1040,"")</f>
        <v>6425285869</v>
      </c>
      <c r="V1040" s="385">
        <f t="shared" ref="V1040:V1046" si="1317">IFERROR(U1040/VLOOKUP(YEAR(P1040),$AQ$2:$AR$11,2,FALSE),"")</f>
        <v>8709.6893103995171</v>
      </c>
      <c r="W1040" s="386">
        <f t="shared" ref="W1040:W1061" si="1318">IF(R1040="CUMPLE",IFERROR(U1040/VLOOKUP(YEAR(Q1040),$AQ$3:$AR$13,2,FALSE),""),"")</f>
        <v>8224.450130689338</v>
      </c>
      <c r="X1040" s="375">
        <f t="shared" ref="X1040:X1061" si="1319">IFERROR(W1040*$AR$13,"")</f>
        <v>7472126779.4346619</v>
      </c>
      <c r="Y1040" s="379" t="s">
        <v>318</v>
      </c>
      <c r="Z1040" s="379" t="str">
        <f t="shared" ref="Z1040:Z1061" si="1320">IF(T1040&gt;0,IF(X1040&gt;=$Z$18,"CUMPLE","NO CUMPLE"),"")</f>
        <v>CUMPLE</v>
      </c>
      <c r="AA1040" s="383" t="str">
        <f t="shared" ref="AA1040:AA1061" si="1321">IF(N1040&gt;0,IF(N1040="CUMPLE",IF(R1040="CUMPLE",IF(Y1040="INCLUIDA",IF(Z1040="CUMPLE","CUMPLE","NO CUMPLE"),"NO CUMPLE"),"NO CUMPLE"),"NO CUMPLE"),"")</f>
        <v>CUMPLE</v>
      </c>
      <c r="AB1040" s="379"/>
      <c r="AC1040" s="966">
        <f>IF(F1040&gt;0,SUMIFS(W1040:W1061,AA1040:AA1061,"CUMPLE"),"")</f>
        <v>290942.22782347142</v>
      </c>
      <c r="AD1040" s="968" t="str">
        <f>IF($F1040&gt;0,IF(AC1040&lt;I1040,"NO CUMPLE","CUMPLE"),"")</f>
        <v>CUMPLE</v>
      </c>
      <c r="AE1040" s="383" t="str">
        <f t="shared" ref="AE1040:AE1046" si="1322">IF(F1040&lt;&gt;"",F1040,"")</f>
        <v>GUARDIANES COMPAÑÍA LÍDER DE SEGURIDAD LIMITADA – EN REORGANIZACIÓN</v>
      </c>
      <c r="AF1040" s="388">
        <f>IF(AE1040&lt;&gt;"",(SUMIFS($X1040:$X1061,$M1040:$M1061,F1040,AA1040:AA1061,"CUMPLE")),"")</f>
        <v>86724000567.128082</v>
      </c>
      <c r="AG1040" s="388" t="str">
        <f>IF(AF1040&lt;&gt;"",IF(G1040&gt;0,(IF(AF1040&gt;=($G1040*$H1040),"CUMPLE","NO CUMPLE")),""),"")</f>
        <v>CUMPLE</v>
      </c>
      <c r="AH1040" s="379"/>
      <c r="AI1040" s="972" t="str">
        <f>IF(AC1040&gt;I1040,IF((COUNTIF(AG1040:AG1050,"NO CUMPLE"))&lt;1,"HABILITADO","RECHAZADO"),"")</f>
        <v>HABILITADO</v>
      </c>
      <c r="AJ1040" s="970"/>
    </row>
    <row r="1041" spans="1:44" ht="57.75" customHeight="1" x14ac:dyDescent="0.25">
      <c r="A1041" s="963"/>
      <c r="B1041" s="373">
        <v>2</v>
      </c>
      <c r="C1041" s="220" t="str">
        <f>IF(Proponentes!H679="X",Proponentes!$B$678,"")</f>
        <v/>
      </c>
      <c r="D1041" s="374" t="str">
        <f t="shared" si="1282"/>
        <v/>
      </c>
      <c r="E1041" s="375" t="str">
        <f>IF(D1041="","",$AO$4)</f>
        <v/>
      </c>
      <c r="F1041" s="220" t="str">
        <f>IF(Proponentes!D679&gt;0,Proponentes!D679,"")</f>
        <v>COBASEC LIMITADA EN REORGANIZACIÓN</v>
      </c>
      <c r="G1041" s="376">
        <f>IF(Proponentes!F679&gt;0,Proponentes!F679,"")</f>
        <v>0.32</v>
      </c>
      <c r="H1041" s="965"/>
      <c r="I1041" s="967"/>
      <c r="J1041" s="389" t="s">
        <v>1441</v>
      </c>
      <c r="K1041" s="380">
        <v>2</v>
      </c>
      <c r="L1041" s="378" t="s">
        <v>1442</v>
      </c>
      <c r="M1041" s="379" t="s">
        <v>250</v>
      </c>
      <c r="N1041" s="380" t="s">
        <v>317</v>
      </c>
      <c r="O1041" s="381">
        <v>0.33339999999999997</v>
      </c>
      <c r="P1041" s="382">
        <v>42732</v>
      </c>
      <c r="Q1041" s="382">
        <v>43454</v>
      </c>
      <c r="R1041" s="383" t="str">
        <f t="shared" si="1314"/>
        <v>CUMPLE</v>
      </c>
      <c r="S1041" s="379">
        <f t="shared" si="1315"/>
        <v>24</v>
      </c>
      <c r="T1041" s="384">
        <v>6194622499</v>
      </c>
      <c r="U1041" s="375">
        <f t="shared" si="1316"/>
        <v>2065287141.1665998</v>
      </c>
      <c r="V1041" s="385">
        <f t="shared" si="1317"/>
        <v>2995.5358089601204</v>
      </c>
      <c r="W1041" s="386">
        <f t="shared" si="1318"/>
        <v>2643.5946111020653</v>
      </c>
      <c r="X1041" s="375">
        <f t="shared" si="1319"/>
        <v>2401774437.6461148</v>
      </c>
      <c r="Y1041" s="379" t="s">
        <v>318</v>
      </c>
      <c r="Z1041" s="379" t="str">
        <f t="shared" si="1320"/>
        <v>CUMPLE</v>
      </c>
      <c r="AA1041" s="383" t="str">
        <f t="shared" si="1321"/>
        <v>CUMPLE</v>
      </c>
      <c r="AB1041" s="379"/>
      <c r="AC1041" s="967"/>
      <c r="AD1041" s="969"/>
      <c r="AE1041" s="383" t="str">
        <f t="shared" si="1322"/>
        <v>COBASEC LIMITADA EN REORGANIZACIÓN</v>
      </c>
      <c r="AF1041" s="388">
        <f>IF(AE1041&lt;&gt;"",(SUMIFS($X1040:$X1061,$M1040:$M1061,F1041,AA1040:AA1061,"CUMPLE")),"")</f>
        <v>81454461250.602417</v>
      </c>
      <c r="AG1041" s="388" t="str">
        <f>IF(AF1041&lt;&gt;"",IF(G1041&gt;0,(IF(AF1041&gt;=($G1041*$H1040),"CUMPLE","NO CUMPLE")),""),"")</f>
        <v>CUMPLE</v>
      </c>
      <c r="AH1041" s="387"/>
      <c r="AI1041" s="973"/>
      <c r="AJ1041" s="971"/>
    </row>
    <row r="1042" spans="1:44" ht="115.5" x14ac:dyDescent="0.25">
      <c r="A1042" s="963"/>
      <c r="B1042" s="373">
        <v>3</v>
      </c>
      <c r="C1042" s="220" t="str">
        <f>IF(Proponentes!H680="X",Proponentes!$B$678,"")</f>
        <v>UNIÓN TEMPORAL EDUCACIÓN GCE 2021</v>
      </c>
      <c r="D1042" s="374" t="str">
        <f t="shared" si="1282"/>
        <v>UNIÓN TEMPORAL EDUCACIÓN GCE 2021</v>
      </c>
      <c r="E1042" s="375">
        <f>IF(D1042="","",$AO$5)</f>
        <v>22660325900</v>
      </c>
      <c r="F1042" s="220" t="str">
        <f>IF(Proponentes!D680&gt;0,Proponentes!D680,"")</f>
        <v>EXPERTOS SEGURIDAD LTDA</v>
      </c>
      <c r="G1042" s="376">
        <f>IF(Proponentes!F680&gt;0,Proponentes!F680,"")</f>
        <v>0.34</v>
      </c>
      <c r="H1042" s="965"/>
      <c r="I1042" s="967"/>
      <c r="J1042" s="389" t="s">
        <v>1443</v>
      </c>
      <c r="K1042" s="380">
        <v>3</v>
      </c>
      <c r="L1042" s="380" t="s">
        <v>1444</v>
      </c>
      <c r="M1042" s="379" t="s">
        <v>250</v>
      </c>
      <c r="N1042" s="380" t="s">
        <v>317</v>
      </c>
      <c r="O1042" s="498">
        <v>0.5</v>
      </c>
      <c r="P1042" s="382">
        <v>41974</v>
      </c>
      <c r="Q1042" s="382">
        <v>42592</v>
      </c>
      <c r="R1042" s="383" t="str">
        <f t="shared" si="1314"/>
        <v>CUMPLE</v>
      </c>
      <c r="S1042" s="379">
        <f t="shared" si="1315"/>
        <v>20</v>
      </c>
      <c r="T1042" s="384">
        <v>4117523198</v>
      </c>
      <c r="U1042" s="375">
        <f t="shared" si="1316"/>
        <v>2058761599</v>
      </c>
      <c r="V1042" s="385">
        <f t="shared" si="1317"/>
        <v>3342.1454529220778</v>
      </c>
      <c r="W1042" s="386">
        <f t="shared" si="1318"/>
        <v>2986.0710256651992</v>
      </c>
      <c r="X1042" s="375">
        <f t="shared" si="1319"/>
        <v>2712923164.6635008</v>
      </c>
      <c r="Y1042" s="379" t="s">
        <v>318</v>
      </c>
      <c r="Z1042" s="379" t="str">
        <f t="shared" si="1320"/>
        <v>CUMPLE</v>
      </c>
      <c r="AA1042" s="383" t="str">
        <f t="shared" si="1321"/>
        <v>CUMPLE</v>
      </c>
      <c r="AB1042" s="379"/>
      <c r="AC1042" s="967"/>
      <c r="AD1042" s="969"/>
      <c r="AE1042" s="383" t="str">
        <f t="shared" si="1322"/>
        <v>EXPERTOS SEGURIDAD LTDA</v>
      </c>
      <c r="AF1042" s="388">
        <f>IF(AE1042&lt;&gt;"",(SUMIFS($X1040:$X1061,$M1040:$M1061,F1042,AA1040:AA1061,"CUMPLE")),"")</f>
        <v>96150116657.81665</v>
      </c>
      <c r="AG1042" s="388" t="str">
        <f>IF(AF1042&lt;&gt;"",IF(G1042&gt;0,(IF(AF1042&gt;=($G1042*$H1040),"CUMPLE","NO CUMPLE")),""),"")</f>
        <v>CUMPLE</v>
      </c>
      <c r="AH1042" s="387"/>
      <c r="AI1042" s="973"/>
      <c r="AJ1042" s="971"/>
    </row>
    <row r="1043" spans="1:44" ht="115.5" x14ac:dyDescent="0.25">
      <c r="A1043" s="963"/>
      <c r="B1043" s="373">
        <v>4</v>
      </c>
      <c r="C1043" s="220" t="str">
        <f>IF(Proponentes!H681="X",Proponentes!$B$678,"")</f>
        <v/>
      </c>
      <c r="D1043" s="374" t="str">
        <f t="shared" si="1282"/>
        <v/>
      </c>
      <c r="E1043" s="375" t="str">
        <f>IF(D1043="","",$AO$6)</f>
        <v/>
      </c>
      <c r="F1043" s="220" t="str">
        <f>IF(Proponentes!D681&gt;0,Proponentes!D681,"")</f>
        <v/>
      </c>
      <c r="G1043" s="376" t="str">
        <f>IF(Proponentes!F681&gt;0,Proponentes!F681,"")</f>
        <v/>
      </c>
      <c r="H1043" s="965"/>
      <c r="I1043" s="967"/>
      <c r="J1043" s="389" t="s">
        <v>1445</v>
      </c>
      <c r="K1043" s="378">
        <v>4</v>
      </c>
      <c r="L1043" s="380" t="s">
        <v>1446</v>
      </c>
      <c r="M1043" s="379" t="s">
        <v>250</v>
      </c>
      <c r="N1043" s="380" t="s">
        <v>317</v>
      </c>
      <c r="O1043" s="381">
        <v>1</v>
      </c>
      <c r="P1043" s="382">
        <v>41091</v>
      </c>
      <c r="Q1043" s="382">
        <v>41820</v>
      </c>
      <c r="R1043" s="383" t="str">
        <f t="shared" si="1314"/>
        <v>CUMPLE</v>
      </c>
      <c r="S1043" s="379">
        <f t="shared" si="1315"/>
        <v>24</v>
      </c>
      <c r="T1043" s="384">
        <v>30089373426</v>
      </c>
      <c r="U1043" s="375">
        <f t="shared" si="1316"/>
        <v>30089373426</v>
      </c>
      <c r="V1043" s="385">
        <f t="shared" si="1317"/>
        <v>53095.771000529377</v>
      </c>
      <c r="W1043" s="386">
        <f t="shared" si="1318"/>
        <v>48846.385431818184</v>
      </c>
      <c r="X1043" s="375">
        <f t="shared" si="1319"/>
        <v>44378211170.828049</v>
      </c>
      <c r="Y1043" s="379" t="s">
        <v>318</v>
      </c>
      <c r="Z1043" s="379" t="str">
        <f t="shared" si="1320"/>
        <v>CUMPLE</v>
      </c>
      <c r="AA1043" s="383" t="str">
        <f t="shared" si="1321"/>
        <v>CUMPLE</v>
      </c>
      <c r="AB1043" s="379"/>
      <c r="AC1043" s="967"/>
      <c r="AD1043" s="969"/>
      <c r="AE1043" s="383" t="str">
        <f t="shared" si="1322"/>
        <v/>
      </c>
      <c r="AF1043" s="388" t="str">
        <f>IF(AE1043&lt;&gt;"",(SUMIFS($X1040:$X1050,$M1040:$M1050,F1043,AA1040:AA1050,"CUMPLE")),"")</f>
        <v/>
      </c>
      <c r="AG1043" s="388" t="str">
        <f>IF(AF1043&lt;&gt;"",IF(G1043&gt;0,(IF(AF1043&gt;=($G1043*$H1040),"CUMPLE","NO CUMPLE")),""),"")</f>
        <v/>
      </c>
      <c r="AH1043" s="387"/>
      <c r="AI1043" s="973"/>
      <c r="AJ1043" s="971"/>
    </row>
    <row r="1044" spans="1:44" ht="115.5" x14ac:dyDescent="0.25">
      <c r="A1044" s="963"/>
      <c r="B1044" s="373">
        <v>5</v>
      </c>
      <c r="C1044" s="220" t="str">
        <f>IF(Proponentes!H682="X",Proponentes!$B$678,"")</f>
        <v/>
      </c>
      <c r="D1044" s="374" t="str">
        <f t="shared" si="1282"/>
        <v/>
      </c>
      <c r="E1044" s="375" t="str">
        <f>IF(D1044="","",$AO$7)</f>
        <v/>
      </c>
      <c r="F1044" s="220" t="str">
        <f>IF(Proponentes!D682&gt;0,Proponentes!D682,"")</f>
        <v/>
      </c>
      <c r="G1044" s="376" t="str">
        <f>IF(Proponentes!F682&gt;0,Proponentes!F682,"")</f>
        <v/>
      </c>
      <c r="H1044" s="965"/>
      <c r="I1044" s="967"/>
      <c r="J1044" s="389" t="s">
        <v>1447</v>
      </c>
      <c r="K1044" s="380">
        <v>5</v>
      </c>
      <c r="L1044" s="378" t="s">
        <v>1448</v>
      </c>
      <c r="M1044" s="379" t="s">
        <v>250</v>
      </c>
      <c r="N1044" s="380" t="s">
        <v>317</v>
      </c>
      <c r="O1044" s="381">
        <v>0.9</v>
      </c>
      <c r="P1044" s="382">
        <v>41076</v>
      </c>
      <c r="Q1044" s="382">
        <v>41438</v>
      </c>
      <c r="R1044" s="383" t="str">
        <f t="shared" si="1314"/>
        <v>CUMPLE</v>
      </c>
      <c r="S1044" s="379">
        <f t="shared" si="1315"/>
        <v>12</v>
      </c>
      <c r="T1044" s="384">
        <v>8936775292</v>
      </c>
      <c r="U1044" s="375">
        <f t="shared" si="1316"/>
        <v>8043097762.8000002</v>
      </c>
      <c r="V1044" s="385">
        <f t="shared" si="1317"/>
        <v>14192.867059820011</v>
      </c>
      <c r="W1044" s="386">
        <f t="shared" si="1318"/>
        <v>13643.93174351145</v>
      </c>
      <c r="X1044" s="375">
        <f t="shared" si="1319"/>
        <v>12395866731.205484</v>
      </c>
      <c r="Y1044" s="379" t="s">
        <v>318</v>
      </c>
      <c r="Z1044" s="379" t="str">
        <f t="shared" si="1320"/>
        <v>CUMPLE</v>
      </c>
      <c r="AA1044" s="383" t="str">
        <f t="shared" si="1321"/>
        <v>CUMPLE</v>
      </c>
      <c r="AB1044" s="379"/>
      <c r="AC1044" s="967"/>
      <c r="AD1044" s="969"/>
      <c r="AE1044" s="383" t="str">
        <f t="shared" si="1322"/>
        <v/>
      </c>
      <c r="AF1044" s="388" t="str">
        <f>IF(AE1044&lt;&gt;"",(SUMIFS($X1044:$X1062,$M1044:$M1062,F1044,AA1044:AA1062,"CUMPLE")),"")</f>
        <v/>
      </c>
      <c r="AG1044" s="388" t="str">
        <f>IF(AF1044&lt;&gt;"",IF(G1044&gt;0,(IF(AF1044&gt;=($G1044*$H1040),"CUMPLE","NO CUMPLE")),""),"")</f>
        <v/>
      </c>
      <c r="AH1044" s="387"/>
      <c r="AI1044" s="973"/>
      <c r="AJ1044" s="971"/>
    </row>
    <row r="1045" spans="1:44" ht="115.5" x14ac:dyDescent="0.25">
      <c r="A1045" s="963"/>
      <c r="B1045" s="373">
        <v>6</v>
      </c>
      <c r="C1045" s="220" t="str">
        <f>IF(Proponentes!H683="X",Proponentes!$B$678,"")</f>
        <v>UNIÓN TEMPORAL EDUCACIÓN GCE 2021</v>
      </c>
      <c r="D1045" s="374" t="str">
        <f t="shared" si="1282"/>
        <v>UNIÓN TEMPORAL EDUCACIÓN GCE 2021</v>
      </c>
      <c r="E1045" s="375">
        <f>IF(D1045="","",$AO$8)</f>
        <v>26104086008</v>
      </c>
      <c r="F1045" s="220" t="str">
        <f>IF(Proponentes!D683&gt;0,Proponentes!D683,"")</f>
        <v/>
      </c>
      <c r="G1045" s="376" t="str">
        <f>IF(Proponentes!F683&gt;0,Proponentes!F683,"")</f>
        <v/>
      </c>
      <c r="H1045" s="965"/>
      <c r="I1045" s="967"/>
      <c r="J1045" s="389" t="s">
        <v>1449</v>
      </c>
      <c r="K1045" s="380">
        <v>6</v>
      </c>
      <c r="L1045" s="380" t="s">
        <v>1450</v>
      </c>
      <c r="M1045" s="379" t="s">
        <v>250</v>
      </c>
      <c r="N1045" s="380" t="s">
        <v>317</v>
      </c>
      <c r="O1045" s="381">
        <v>0.5</v>
      </c>
      <c r="P1045" s="382">
        <v>41345</v>
      </c>
      <c r="Q1045" s="382">
        <v>41608</v>
      </c>
      <c r="R1045" s="383" t="str">
        <f t="shared" si="1314"/>
        <v>CUMPLE</v>
      </c>
      <c r="S1045" s="379">
        <f t="shared" si="1315"/>
        <v>9</v>
      </c>
      <c r="T1045" s="384">
        <v>4830938221</v>
      </c>
      <c r="U1045" s="375">
        <f t="shared" si="1316"/>
        <v>2415469110.5</v>
      </c>
      <c r="V1045" s="385">
        <f t="shared" si="1317"/>
        <v>4097.4878888888888</v>
      </c>
      <c r="W1045" s="386">
        <f t="shared" si="1318"/>
        <v>4097.4878888888888</v>
      </c>
      <c r="X1045" s="375">
        <f t="shared" si="1319"/>
        <v>3722674281.7406669</v>
      </c>
      <c r="Y1045" s="379" t="s">
        <v>318</v>
      </c>
      <c r="Z1045" s="379" t="str">
        <f t="shared" si="1320"/>
        <v>CUMPLE</v>
      </c>
      <c r="AA1045" s="383" t="str">
        <f t="shared" si="1321"/>
        <v>CUMPLE</v>
      </c>
      <c r="AB1045" s="387"/>
      <c r="AC1045" s="967"/>
      <c r="AD1045" s="969"/>
      <c r="AE1045" s="383" t="str">
        <f t="shared" si="1322"/>
        <v/>
      </c>
      <c r="AF1045" s="388" t="str">
        <f>IF(AE1045&lt;&gt;"",(SUMIFS($X1045:$X1062,$M1045:$M1062,F1045,AA1045:AA1062,"CUMPLE")),"")</f>
        <v/>
      </c>
      <c r="AG1045" s="388" t="str">
        <f>IF(AF1045&lt;&gt;"",IF(G1045&gt;0,(IF(AF1045&gt;=($G1045*$H1040),"CUMPLE","NO CUMPLE")),""),"")</f>
        <v/>
      </c>
      <c r="AH1045" s="387"/>
      <c r="AI1045" s="973"/>
      <c r="AJ1045" s="971"/>
    </row>
    <row r="1046" spans="1:44" ht="115.5" x14ac:dyDescent="0.25">
      <c r="A1046" s="963"/>
      <c r="B1046" s="373">
        <v>7</v>
      </c>
      <c r="C1046" s="220" t="str">
        <f>IF(Proponentes!H684="X",Proponentes!$B$678,"")</f>
        <v>UNIÓN TEMPORAL EDUCACIÓN GCE 2021</v>
      </c>
      <c r="D1046" s="374" t="str">
        <f t="shared" si="1282"/>
        <v>UNIÓN TEMPORAL EDUCACIÓN GCE 2021</v>
      </c>
      <c r="E1046" s="375">
        <f>IF(D1046="","",$AO$9)</f>
        <v>34957158037</v>
      </c>
      <c r="F1046" s="220" t="str">
        <f>IF(Proponentes!D684&gt;0,Proponentes!D684,"")</f>
        <v/>
      </c>
      <c r="G1046" s="376" t="str">
        <f>IF(Proponentes!F684&gt;0,Proponentes!F684,"")</f>
        <v/>
      </c>
      <c r="H1046" s="965"/>
      <c r="I1046" s="967"/>
      <c r="J1046" s="389" t="s">
        <v>1451</v>
      </c>
      <c r="K1046" s="378">
        <v>7</v>
      </c>
      <c r="L1046" s="380" t="s">
        <v>1452</v>
      </c>
      <c r="M1046" s="379" t="s">
        <v>250</v>
      </c>
      <c r="N1046" s="380" t="s">
        <v>317</v>
      </c>
      <c r="O1046" s="381">
        <v>0.3</v>
      </c>
      <c r="P1046" s="382">
        <v>41441</v>
      </c>
      <c r="Q1046" s="382">
        <v>41764</v>
      </c>
      <c r="R1046" s="383" t="str">
        <f t="shared" si="1314"/>
        <v>CUMPLE</v>
      </c>
      <c r="S1046" s="379">
        <f t="shared" si="1315"/>
        <v>11</v>
      </c>
      <c r="T1046" s="391">
        <v>6476108569</v>
      </c>
      <c r="U1046" s="375">
        <f t="shared" si="1316"/>
        <v>1942832570.6999998</v>
      </c>
      <c r="V1046" s="385">
        <f t="shared" si="1317"/>
        <v>3295.7295516539439</v>
      </c>
      <c r="W1046" s="386">
        <f t="shared" si="1318"/>
        <v>3153.9489784090906</v>
      </c>
      <c r="X1046" s="375">
        <f t="shared" si="1319"/>
        <v>2865444649.5580974</v>
      </c>
      <c r="Y1046" s="379" t="s">
        <v>318</v>
      </c>
      <c r="Z1046" s="379" t="str">
        <f t="shared" si="1320"/>
        <v>CUMPLE</v>
      </c>
      <c r="AA1046" s="383" t="str">
        <f t="shared" si="1321"/>
        <v>CUMPLE</v>
      </c>
      <c r="AB1046" s="379"/>
      <c r="AC1046" s="967"/>
      <c r="AD1046" s="969"/>
      <c r="AE1046" s="383" t="str">
        <f t="shared" si="1322"/>
        <v/>
      </c>
      <c r="AF1046" s="388" t="str">
        <f>IF(AE1046&lt;&gt;"",(SUMIFS($X1046:$X1062,$M1046:$M1062,F1046,AA1046:AA1062,"CUMPLE")),"")</f>
        <v/>
      </c>
      <c r="AG1046" s="388" t="str">
        <f>IF(AF1046&lt;&gt;"",IF(G1046&gt;0,(IF(AF1046&gt;=($G1046*$H1040),"CUMPLE","NO CUMPLE")),""),"")</f>
        <v/>
      </c>
      <c r="AH1046" s="387"/>
      <c r="AI1046" s="973"/>
      <c r="AJ1046" s="971"/>
    </row>
    <row r="1047" spans="1:44" ht="115.5" x14ac:dyDescent="0.25">
      <c r="A1047" s="963"/>
      <c r="B1047" s="373">
        <v>8</v>
      </c>
      <c r="C1047" s="220" t="str">
        <f>IF(Proponentes!H685="X",Proponentes!$B$678,"")</f>
        <v>UNIÓN TEMPORAL EDUCACIÓN GCE 2021</v>
      </c>
      <c r="D1047" s="374" t="str">
        <f t="shared" si="1282"/>
        <v>UNIÓN TEMPORAL EDUCACIÓN GCE 2021</v>
      </c>
      <c r="E1047" s="375">
        <f>IF(D1047="","",$AO$10)</f>
        <v>19803878581</v>
      </c>
      <c r="F1047" s="220"/>
      <c r="G1047" s="376"/>
      <c r="H1047" s="965"/>
      <c r="I1047" s="967"/>
      <c r="J1047" s="389" t="s">
        <v>1453</v>
      </c>
      <c r="K1047" s="380">
        <v>8</v>
      </c>
      <c r="L1047" s="380" t="s">
        <v>1454</v>
      </c>
      <c r="M1047" s="379" t="s">
        <v>250</v>
      </c>
      <c r="N1047" s="380" t="s">
        <v>317</v>
      </c>
      <c r="O1047" s="381">
        <v>1</v>
      </c>
      <c r="P1047" s="382">
        <v>41275</v>
      </c>
      <c r="Q1047" s="382">
        <v>42185</v>
      </c>
      <c r="R1047" s="383" t="str">
        <f t="shared" si="1314"/>
        <v>CUMPLE</v>
      </c>
      <c r="S1047" s="379"/>
      <c r="T1047" s="391">
        <v>4193498144</v>
      </c>
      <c r="U1047" s="375">
        <f t="shared" si="1316"/>
        <v>4193498144</v>
      </c>
      <c r="V1047" s="385"/>
      <c r="W1047" s="386">
        <f t="shared" si="1318"/>
        <v>6508.1060665787227</v>
      </c>
      <c r="X1047" s="375">
        <f t="shared" si="1319"/>
        <v>5912783572.2445002</v>
      </c>
      <c r="Y1047" s="379" t="s">
        <v>318</v>
      </c>
      <c r="Z1047" s="379" t="str">
        <f t="shared" si="1320"/>
        <v>CUMPLE</v>
      </c>
      <c r="AA1047" s="383" t="str">
        <f t="shared" si="1321"/>
        <v>CUMPLE</v>
      </c>
      <c r="AB1047" s="379"/>
      <c r="AC1047" s="967"/>
      <c r="AD1047" s="969"/>
      <c r="AE1047" s="383"/>
      <c r="AF1047" s="388"/>
      <c r="AG1047" s="388" t="str">
        <f>IF(AF1047&lt;&gt;"",IF(G1047&gt;0,(IF(AF1047&gt;=($G1047*$H1040),"CUMPLE","NO CUMPLE")),""),"")</f>
        <v/>
      </c>
      <c r="AH1047" s="387"/>
      <c r="AI1047" s="973"/>
      <c r="AJ1047" s="971"/>
    </row>
    <row r="1048" spans="1:44" ht="115.5" x14ac:dyDescent="0.25">
      <c r="A1048" s="963"/>
      <c r="B1048" s="373">
        <v>9</v>
      </c>
      <c r="C1048" s="220" t="str">
        <f>IF(Proponentes!H686="X",Proponentes!$B$678,"")</f>
        <v>UNIÓN TEMPORAL EDUCACIÓN GCE 2021</v>
      </c>
      <c r="D1048" s="374" t="str">
        <f t="shared" si="1282"/>
        <v>UNIÓN TEMPORAL EDUCACIÓN GCE 2021</v>
      </c>
      <c r="E1048" s="375">
        <f>IF(D1048="","",$AO$11)</f>
        <v>24629524096</v>
      </c>
      <c r="F1048" s="220"/>
      <c r="G1048" s="376"/>
      <c r="H1048" s="965"/>
      <c r="I1048" s="967"/>
      <c r="J1048" s="389" t="s">
        <v>1455</v>
      </c>
      <c r="K1048" s="380">
        <v>9</v>
      </c>
      <c r="L1048" s="380" t="s">
        <v>1456</v>
      </c>
      <c r="M1048" s="379" t="s">
        <v>250</v>
      </c>
      <c r="N1048" s="380" t="s">
        <v>317</v>
      </c>
      <c r="O1048" s="381">
        <v>1</v>
      </c>
      <c r="P1048" s="382">
        <v>40866</v>
      </c>
      <c r="Q1048" s="382">
        <v>41352</v>
      </c>
      <c r="R1048" s="383" t="str">
        <f t="shared" si="1314"/>
        <v>CUMPLE</v>
      </c>
      <c r="S1048" s="383"/>
      <c r="T1048" s="391">
        <v>3154851278</v>
      </c>
      <c r="U1048" s="375">
        <f t="shared" si="1316"/>
        <v>3154851278</v>
      </c>
      <c r="V1048" s="392"/>
      <c r="W1048" s="386">
        <f t="shared" si="1318"/>
        <v>5351.7409296013575</v>
      </c>
      <c r="X1048" s="375">
        <f t="shared" si="1319"/>
        <v>4862195779.807003</v>
      </c>
      <c r="Y1048" s="379" t="s">
        <v>318</v>
      </c>
      <c r="Z1048" s="379" t="str">
        <f t="shared" si="1320"/>
        <v>CUMPLE</v>
      </c>
      <c r="AA1048" s="383" t="str">
        <f t="shared" si="1321"/>
        <v>CUMPLE</v>
      </c>
      <c r="AB1048" s="387"/>
      <c r="AC1048" s="967"/>
      <c r="AD1048" s="969"/>
      <c r="AE1048" s="383"/>
      <c r="AF1048" s="388"/>
      <c r="AG1048" s="388" t="str">
        <f>IF(AF1048&lt;&gt;"",IF(G1048&gt;0,(IF(AF1048&gt;=($G1048*$H1040),"CUMPLE","NO CUMPLE")),""),"")</f>
        <v/>
      </c>
      <c r="AH1048" s="393"/>
      <c r="AI1048" s="973"/>
      <c r="AJ1048" s="971"/>
    </row>
    <row r="1049" spans="1:44" ht="66" x14ac:dyDescent="0.25">
      <c r="A1049" s="963"/>
      <c r="B1049" s="373">
        <v>10</v>
      </c>
      <c r="C1049" s="220" t="str">
        <f>IF(Proponentes!H687="X",Proponentes!$B$678,"")</f>
        <v>UNIÓN TEMPORAL EDUCACIÓN GCE 2021</v>
      </c>
      <c r="D1049" s="374" t="str">
        <f t="shared" si="1282"/>
        <v>UNIÓN TEMPORAL EDUCACIÓN GCE 2021</v>
      </c>
      <c r="E1049" s="375">
        <f>IF(D1049="","",$AO$12)</f>
        <v>25460574021</v>
      </c>
      <c r="F1049" s="220"/>
      <c r="G1049" s="376"/>
      <c r="H1049" s="965"/>
      <c r="I1049" s="967"/>
      <c r="J1049" s="389" t="s">
        <v>1457</v>
      </c>
      <c r="K1049" s="380">
        <v>10</v>
      </c>
      <c r="L1049" s="378" t="s">
        <v>1442</v>
      </c>
      <c r="M1049" s="379" t="s">
        <v>252</v>
      </c>
      <c r="N1049" s="380" t="s">
        <v>317</v>
      </c>
      <c r="O1049" s="381">
        <v>0.33329999999999999</v>
      </c>
      <c r="P1049" s="382">
        <v>42732</v>
      </c>
      <c r="Q1049" s="382">
        <v>43454</v>
      </c>
      <c r="R1049" s="383" t="str">
        <f>IF(Q1049&lt;&gt;"",IF(P1049&gt;0,IF(P1049&gt;=$P$18,IF(Q1049&lt;=$Q$18,"CUMPLE","NO CUMPLE"),"NO CUMPLE"),""),"")</f>
        <v>CUMPLE</v>
      </c>
      <c r="S1049" s="379">
        <f>IF(P1049&gt;0,ROUND(((YEAR(Q1049)-YEAR($P1049))*12)+(MONTH(Q1049)-MONTH($P1049))+((DAY(Q1049)-DAY($P1049)+1)/30),0),"")</f>
        <v>24</v>
      </c>
      <c r="T1049" s="384">
        <v>6194622499</v>
      </c>
      <c r="U1049" s="375">
        <f t="shared" si="1316"/>
        <v>2064667678.9166999</v>
      </c>
      <c r="V1049" s="392"/>
      <c r="W1049" s="386">
        <f t="shared" si="1318"/>
        <v>2642.801691302695</v>
      </c>
      <c r="X1049" s="375">
        <f t="shared" si="1319"/>
        <v>2401054049.3924723</v>
      </c>
      <c r="Y1049" s="379" t="s">
        <v>318</v>
      </c>
      <c r="Z1049" s="379" t="str">
        <f t="shared" si="1320"/>
        <v>CUMPLE</v>
      </c>
      <c r="AA1049" s="383" t="str">
        <f t="shared" si="1321"/>
        <v>CUMPLE</v>
      </c>
      <c r="AB1049" s="418"/>
      <c r="AC1049" s="967"/>
      <c r="AD1049" s="969"/>
      <c r="AE1049" s="383"/>
      <c r="AF1049" s="388"/>
      <c r="AG1049" s="388" t="str">
        <f>IF(AF1049&lt;&gt;"",IF(G1049&gt;0,(IF(AF1049&gt;=($G1049*$H1040),"CUMPLE","NO CUMPLE")),""),"")</f>
        <v/>
      </c>
      <c r="AH1049" s="393"/>
      <c r="AI1049" s="973"/>
      <c r="AJ1049" s="971"/>
    </row>
    <row r="1050" spans="1:44" ht="66" x14ac:dyDescent="0.25">
      <c r="A1050" s="963"/>
      <c r="B1050" s="373">
        <v>11</v>
      </c>
      <c r="C1050" s="220" t="str">
        <f>IF(Proponentes!H688="X",Proponentes!$B$678,"")</f>
        <v/>
      </c>
      <c r="D1050" s="374" t="str">
        <f t="shared" si="1282"/>
        <v/>
      </c>
      <c r="E1050" s="375" t="str">
        <f>IF(D1050="","",$AO$13)</f>
        <v/>
      </c>
      <c r="F1050" s="220" t="str">
        <f>IF(Proponentes!D688&gt;0,Proponentes!D688,"")</f>
        <v/>
      </c>
      <c r="G1050" s="376" t="str">
        <f>IF(Proponentes!F688&gt;0,Proponentes!F688,"")</f>
        <v/>
      </c>
      <c r="H1050" s="965"/>
      <c r="I1050" s="967"/>
      <c r="J1050" s="389" t="s">
        <v>1458</v>
      </c>
      <c r="K1050" s="380">
        <v>11</v>
      </c>
      <c r="L1050" s="380" t="s">
        <v>1459</v>
      </c>
      <c r="M1050" s="379" t="s">
        <v>252</v>
      </c>
      <c r="N1050" s="380" t="s">
        <v>317</v>
      </c>
      <c r="O1050" s="381">
        <v>0.7</v>
      </c>
      <c r="P1050" s="382">
        <v>41202</v>
      </c>
      <c r="Q1050" s="382">
        <v>41957</v>
      </c>
      <c r="R1050" s="383" t="str">
        <f t="shared" si="1314"/>
        <v>CUMPLE</v>
      </c>
      <c r="S1050" s="383">
        <f t="shared" ref="S1050:S1061" si="1323">IF(P1050&gt;0,ROUND(((YEAR(Q1050)-YEAR($P1050))*12)+(MONTH(Q1050)-MONTH($P1050))+((DAY(Q1050)-DAY($P1050)+1)/30),0),"")</f>
        <v>25</v>
      </c>
      <c r="T1050" s="391">
        <v>39545545940</v>
      </c>
      <c r="U1050" s="375">
        <f t="shared" si="1316"/>
        <v>27681882158</v>
      </c>
      <c r="V1050" s="392">
        <f t="shared" ref="V1050:V1061" si="1324">IFERROR(U1050/VLOOKUP(YEAR(P1050),$AQ$2:$AR$11,2,FALSE),"")</f>
        <v>48847.506896064937</v>
      </c>
      <c r="W1050" s="386">
        <f t="shared" si="1318"/>
        <v>44938.120386363633</v>
      </c>
      <c r="X1050" s="375">
        <f t="shared" si="1319"/>
        <v>40827450762.141403</v>
      </c>
      <c r="Y1050" s="379" t="s">
        <v>318</v>
      </c>
      <c r="Z1050" s="379" t="str">
        <f t="shared" si="1320"/>
        <v>CUMPLE</v>
      </c>
      <c r="AA1050" s="383" t="str">
        <f t="shared" si="1321"/>
        <v>CUMPLE</v>
      </c>
      <c r="AB1050" s="387"/>
      <c r="AC1050" s="967"/>
      <c r="AD1050" s="969"/>
      <c r="AE1050" s="383" t="str">
        <f t="shared" ref="AE1050:AE1061" si="1325">IF(F1050&lt;&gt;"",F1050,"")</f>
        <v/>
      </c>
      <c r="AF1050" s="388" t="str">
        <f>IF(AE1050&lt;&gt;"",(SUMIFS($X1050:$X1062,$M1050:$M1062,F1050,AA1050:AA1062,"CUMPLE")),"")</f>
        <v/>
      </c>
      <c r="AG1050" s="388" t="str">
        <f>IF(AF1050&lt;&gt;"",IF(G1050&gt;0,(IF(AF1050&gt;=($G1050*$H1040),"CUMPLE","NO CUMPLE")),""),"")</f>
        <v/>
      </c>
      <c r="AH1050" s="393"/>
      <c r="AI1050" s="973"/>
      <c r="AJ1050" s="971"/>
    </row>
    <row r="1051" spans="1:44" ht="66" x14ac:dyDescent="0.25">
      <c r="A1051" s="963"/>
      <c r="B1051" s="408">
        <v>12</v>
      </c>
      <c r="C1051" s="237" t="str">
        <f>IF(Proponentes!H689="X",Proponentes!$B$678,"")</f>
        <v/>
      </c>
      <c r="D1051" s="374" t="str">
        <f>C1051</f>
        <v/>
      </c>
      <c r="E1051" s="409" t="str">
        <f>IF(D1051="","",$AO$13)</f>
        <v/>
      </c>
      <c r="F1051" s="237" t="str">
        <f>IF(Proponentes!D688&gt;0,Proponentes!D688,"")</f>
        <v/>
      </c>
      <c r="G1051" s="410" t="str">
        <f>IF(Proponentes!F688&gt;0,Proponentes!F688,"")</f>
        <v/>
      </c>
      <c r="H1051" s="965"/>
      <c r="I1051" s="967"/>
      <c r="J1051" s="389" t="s">
        <v>1460</v>
      </c>
      <c r="K1051" s="380">
        <v>12</v>
      </c>
      <c r="L1051" s="380" t="s">
        <v>1450</v>
      </c>
      <c r="M1051" s="379" t="s">
        <v>252</v>
      </c>
      <c r="N1051" s="380" t="s">
        <v>317</v>
      </c>
      <c r="O1051" s="381">
        <v>0.3</v>
      </c>
      <c r="P1051" s="382">
        <v>41345</v>
      </c>
      <c r="Q1051" s="382">
        <v>41608</v>
      </c>
      <c r="R1051" s="411" t="str">
        <f>IF(Q1051&lt;&gt;"",IF(P1051&gt;0,IF(P1051&gt;=$P$18,IF(Q1051&lt;=$Q$18,"CUMPLE","NO CUMPLE"),"NO CUMPLE"),""),"")</f>
        <v>CUMPLE</v>
      </c>
      <c r="S1051" s="379">
        <f>IF(P1051&gt;0,ROUND(((YEAR(Q1051)-YEAR($P1051))*12)+(MONTH(Q1051)-MONTH($P1051))+((DAY(Q1051)-DAY($P1051)+1)/30),0),"")</f>
        <v>9</v>
      </c>
      <c r="T1051" s="384">
        <v>4830938221</v>
      </c>
      <c r="U1051" s="409">
        <f>IF(T1051&gt;0,T1051*O1051,"")</f>
        <v>1449281466.3</v>
      </c>
      <c r="V1051" s="412">
        <f t="shared" si="1324"/>
        <v>2458.492733333333</v>
      </c>
      <c r="W1051" s="413">
        <f>IF(R1051="CUMPLE",IFERROR(U1051/VLOOKUP(YEAR(Q1051),$AQ$3:$AR$13,2,FALSE),""),"")</f>
        <v>2458.492733333333</v>
      </c>
      <c r="X1051" s="409">
        <f>IFERROR(W1051*$AR$13,"")</f>
        <v>2233604569.0443997</v>
      </c>
      <c r="Y1051" s="379" t="s">
        <v>318</v>
      </c>
      <c r="Z1051" s="379" t="str">
        <f>IF(T1051&gt;0,IF(X1051&gt;=$Z$18,"CUMPLE","NO CUMPLE"),"")</f>
        <v>CUMPLE</v>
      </c>
      <c r="AA1051" s="411" t="str">
        <f>IF(N1051&gt;0,IF(N1051="CUMPLE",IF(R1051="CUMPLE",IF(Y1051="INCLUIDA",IF(Z1051="CUMPLE","CUMPLE","NO CUMPLE"),"NO CUMPLE"),"NO CUMPLE"),"NO CUMPLE"),"")</f>
        <v>CUMPLE</v>
      </c>
      <c r="AB1051" s="387"/>
      <c r="AC1051" s="967"/>
      <c r="AD1051" s="969"/>
      <c r="AE1051" s="411" t="str">
        <f t="shared" si="1325"/>
        <v/>
      </c>
      <c r="AF1051" s="414" t="str">
        <f>IF(AE1051&lt;&gt;"",(SUMIFS($X1051:$X1061,$M1051:$M1061,F1051,AA1051:AA1061,"CUMPLE")),"")</f>
        <v/>
      </c>
      <c r="AG1051" s="414" t="str">
        <f>IF(AF1051&lt;&gt;"",IF(G1051&gt;0,(IF(AF1051&gt;=($G1051*$H1039),"CUMPLE","NO CUMPLE")),""),"")</f>
        <v/>
      </c>
      <c r="AH1051" s="415"/>
      <c r="AI1051" s="973"/>
      <c r="AJ1051" s="971"/>
      <c r="AK1051" s="416"/>
      <c r="AL1051" s="416"/>
      <c r="AM1051" s="416"/>
      <c r="AN1051" s="416"/>
      <c r="AO1051" s="416"/>
      <c r="AP1051" s="416"/>
      <c r="AQ1051" s="416"/>
      <c r="AR1051" s="416"/>
    </row>
    <row r="1052" spans="1:44" ht="66" x14ac:dyDescent="0.25">
      <c r="A1052" s="963"/>
      <c r="B1052" s="408"/>
      <c r="C1052" s="237"/>
      <c r="D1052" s="374"/>
      <c r="E1052" s="409"/>
      <c r="F1052" s="237" t="str">
        <f>IF(Proponentes!D682&gt;0,Proponentes!D682,"")</f>
        <v/>
      </c>
      <c r="G1052" s="410" t="str">
        <f>IF(Proponentes!F682&gt;0,Proponentes!F682,"")</f>
        <v/>
      </c>
      <c r="H1052" s="965"/>
      <c r="I1052" s="967"/>
      <c r="J1052" s="389" t="s">
        <v>1461</v>
      </c>
      <c r="K1052" s="380">
        <v>13</v>
      </c>
      <c r="L1052" s="380" t="s">
        <v>1462</v>
      </c>
      <c r="M1052" s="379" t="s">
        <v>252</v>
      </c>
      <c r="N1052" s="380" t="s">
        <v>317</v>
      </c>
      <c r="O1052" s="381">
        <v>1</v>
      </c>
      <c r="P1052" s="382">
        <v>41974</v>
      </c>
      <c r="Q1052" s="382">
        <v>42490</v>
      </c>
      <c r="R1052" s="411" t="str">
        <f>IF(Q1052&lt;&gt;"",IF(P1052&gt;0,IF(P1052&gt;=$P$18,IF(Q1052&lt;=$Q$18,"CUMPLE","NO CUMPLE"),"NO CUMPLE"),""),"")</f>
        <v>CUMPLE</v>
      </c>
      <c r="S1052" s="411">
        <f>IF(P1052&gt;0,ROUND(((YEAR(Q1052)-YEAR($P1052))*12)+(MONTH(Q1052)-MONTH($P1052))+((DAY(Q1052)-DAY($P1052)+1)/30),0),"")</f>
        <v>17</v>
      </c>
      <c r="T1052" s="391">
        <v>11492030761</v>
      </c>
      <c r="U1052" s="409">
        <f>IF(T1052&gt;0,T1052*O1052,"")</f>
        <v>11492030761</v>
      </c>
      <c r="V1052" s="412">
        <f t="shared" si="1324"/>
        <v>18655.894092532468</v>
      </c>
      <c r="W1052" s="413">
        <f>IF(R1052="CUMPLE",IFERROR(U1052/VLOOKUP(YEAR(Q1052),$AQ$3:$AR$13,2,FALSE),""),"")</f>
        <v>16668.282572466658</v>
      </c>
      <c r="X1052" s="409">
        <f>IFERROR(W1052*$AR$13,"")</f>
        <v>15143568092.432842</v>
      </c>
      <c r="Y1052" s="379" t="s">
        <v>318</v>
      </c>
      <c r="Z1052" s="379" t="str">
        <f>IF(T1052&gt;0,IF(X1052&gt;=$Z$18,"CUMPLE","NO CUMPLE"),"")</f>
        <v>CUMPLE</v>
      </c>
      <c r="AA1052" s="411" t="str">
        <f>IF(N1052&gt;0,IF(N1052="CUMPLE",IF(R1052="CUMPLE",IF(Y1052="INCLUIDA",IF(Z1052="CUMPLE","CUMPLE","NO CUMPLE"),"NO CUMPLE"),"NO CUMPLE"),"NO CUMPLE"),"")</f>
        <v>CUMPLE</v>
      </c>
      <c r="AB1052" s="387"/>
      <c r="AC1052" s="967"/>
      <c r="AD1052" s="969"/>
      <c r="AE1052" s="411" t="str">
        <f t="shared" si="1325"/>
        <v/>
      </c>
      <c r="AF1052" s="414" t="str">
        <f>IF(AE1052&lt;&gt;"",(SUMIFS($X1052:$X1053,$M1052:$M1053,F1052,AA1052:AA1053,"CUMPLE")),"")</f>
        <v/>
      </c>
      <c r="AG1052" s="414" t="str">
        <f t="shared" ref="AG1052:AG1057" si="1326">IF(AF1052&lt;&gt;"",IF(G1052&gt;0,(IF(AF1052&gt;=($G1052*$H1033),"CUMPLE","NO CUMPLE")),""),"")</f>
        <v/>
      </c>
      <c r="AH1052" s="415"/>
      <c r="AI1052" s="973"/>
      <c r="AJ1052" s="971"/>
      <c r="AK1052" s="416"/>
      <c r="AL1052" s="416"/>
      <c r="AM1052" s="416"/>
      <c r="AN1052" s="416"/>
      <c r="AO1052" s="416"/>
      <c r="AP1052" s="416"/>
      <c r="AQ1052" s="416"/>
      <c r="AR1052" s="416"/>
    </row>
    <row r="1053" spans="1:44" ht="66" x14ac:dyDescent="0.25">
      <c r="A1053" s="963"/>
      <c r="B1053" s="408"/>
      <c r="C1053" s="237"/>
      <c r="D1053" s="374"/>
      <c r="E1053" s="409"/>
      <c r="F1053" s="237" t="str">
        <f>IF(Proponentes!D683&gt;0,Proponentes!D683,"")</f>
        <v/>
      </c>
      <c r="G1053" s="410" t="str">
        <f>IF(Proponentes!F683&gt;0,Proponentes!F683,"")</f>
        <v/>
      </c>
      <c r="H1053" s="965"/>
      <c r="I1053" s="967"/>
      <c r="J1053" s="389" t="s">
        <v>1463</v>
      </c>
      <c r="K1053" s="380">
        <v>14</v>
      </c>
      <c r="L1053" s="380" t="s">
        <v>1464</v>
      </c>
      <c r="M1053" s="379" t="s">
        <v>252</v>
      </c>
      <c r="N1053" s="380" t="s">
        <v>317</v>
      </c>
      <c r="O1053" s="381">
        <v>1</v>
      </c>
      <c r="P1053" s="382">
        <v>41822</v>
      </c>
      <c r="Q1053" s="382">
        <v>42155</v>
      </c>
      <c r="R1053" s="411" t="str">
        <f>IF(Q1053&lt;&gt;"",IF(P1053&gt;0,IF(P1053&gt;=$P$18,IF(Q1053&lt;=$Q$18,"CUMPLE","NO CUMPLE"),"NO CUMPLE"),""),"")</f>
        <v>CUMPLE</v>
      </c>
      <c r="S1053" s="411">
        <f>IF(P1053&gt;0,ROUND(((YEAR(Q1053)-YEAR($P1053))*12)+(MONTH(Q1053)-MONTH($P1053))+((DAY(Q1053)-DAY($P1053)+1)/30),0),"")</f>
        <v>11</v>
      </c>
      <c r="T1053" s="391">
        <v>7633309237</v>
      </c>
      <c r="U1053" s="409">
        <f>IF(T1053&gt;0,T1053*O1053,"")</f>
        <v>7633309237</v>
      </c>
      <c r="V1053" s="412">
        <f t="shared" si="1324"/>
        <v>12391.735774350649</v>
      </c>
      <c r="W1053" s="413">
        <f>IF(R1053="CUMPLE",IFERROR(U1053/VLOOKUP(YEAR(Q1053),$AQ$3:$AR$13,2,FALSE),""),"")</f>
        <v>11846.526324202685</v>
      </c>
      <c r="X1053" s="409">
        <f>IFERROR(W1053*$AR$13,"")</f>
        <v>10762877175.222569</v>
      </c>
      <c r="Y1053" s="379" t="s">
        <v>318</v>
      </c>
      <c r="Z1053" s="379" t="str">
        <f>IF(T1053&gt;0,IF(X1053&gt;=$Z$18,"CUMPLE","NO CUMPLE"),"")</f>
        <v>CUMPLE</v>
      </c>
      <c r="AA1053" s="411" t="str">
        <f>IF(N1053&gt;0,IF(N1053="CUMPLE",IF(R1053="CUMPLE",IF(Y1053="INCLUIDA",IF(Z1053="CUMPLE","CUMPLE","NO CUMPLE"),"NO CUMPLE"),"NO CUMPLE"),"NO CUMPLE"),"")</f>
        <v>CUMPLE</v>
      </c>
      <c r="AB1053" s="387"/>
      <c r="AC1053" s="967"/>
      <c r="AD1053" s="969"/>
      <c r="AE1053" s="411" t="str">
        <f t="shared" si="1325"/>
        <v/>
      </c>
      <c r="AF1053" s="414" t="str">
        <f>IF(AE1053&lt;&gt;"",(SUMIFS($X1053:$X1054,$M1053:$M1054,F1053,AA1053:AA1054,"CUMPLE")),"")</f>
        <v/>
      </c>
      <c r="AG1053" s="414" t="str">
        <f t="shared" si="1326"/>
        <v/>
      </c>
      <c r="AH1053" s="415"/>
      <c r="AI1053" s="973"/>
      <c r="AJ1053" s="971"/>
      <c r="AK1053" s="416"/>
      <c r="AL1053" s="416"/>
      <c r="AM1053" s="416"/>
      <c r="AN1053" s="416"/>
      <c r="AO1053" s="416"/>
      <c r="AP1053" s="416"/>
      <c r="AQ1053" s="416"/>
      <c r="AR1053" s="416"/>
    </row>
    <row r="1054" spans="1:44" ht="66" x14ac:dyDescent="0.25">
      <c r="A1054" s="963"/>
      <c r="B1054" s="408"/>
      <c r="C1054" s="237"/>
      <c r="D1054" s="374"/>
      <c r="E1054" s="409"/>
      <c r="F1054" s="237" t="str">
        <f>IF(Proponentes!D684&gt;0,Proponentes!D684,"")</f>
        <v/>
      </c>
      <c r="G1054" s="410" t="str">
        <f>IF(Proponentes!F684&gt;0,Proponentes!F684,"")</f>
        <v/>
      </c>
      <c r="H1054" s="965"/>
      <c r="I1054" s="967"/>
      <c r="J1054" s="389" t="s">
        <v>1465</v>
      </c>
      <c r="K1054" s="380">
        <v>15</v>
      </c>
      <c r="L1054" s="380" t="s">
        <v>1466</v>
      </c>
      <c r="M1054" s="379" t="s">
        <v>252</v>
      </c>
      <c r="N1054" s="380" t="s">
        <v>317</v>
      </c>
      <c r="O1054" s="498">
        <v>0.7</v>
      </c>
      <c r="P1054" s="382">
        <v>41479</v>
      </c>
      <c r="Q1054" s="382">
        <v>41751</v>
      </c>
      <c r="R1054" s="411" t="str">
        <f>IF(Q1054&lt;&gt;"",IF(P1054&gt;0,IF(P1054&gt;=$P$18,IF(Q1054&lt;=$Q$18,"CUMPLE","NO CUMPLE"),"NO CUMPLE"),""),"")</f>
        <v>CUMPLE</v>
      </c>
      <c r="S1054" s="411">
        <f>IF(P1054&gt;0,ROUND(((YEAR(Q1054)-YEAR($P1054))*12)+(MONTH(Q1054)-MONTH($P1054))+((DAY(Q1054)-DAY($P1054)+1)/30),0),"")</f>
        <v>9</v>
      </c>
      <c r="T1054" s="391">
        <v>2978435572</v>
      </c>
      <c r="U1054" s="409">
        <f>IF(T1054&gt;0,T1054*O1054,"")</f>
        <v>2084904900.3999999</v>
      </c>
      <c r="V1054" s="412">
        <f t="shared" si="1324"/>
        <v>3536.7343518235789</v>
      </c>
      <c r="W1054" s="413">
        <f>IF(R1054="CUMPLE",IFERROR(U1054/VLOOKUP(YEAR(Q1054),$AQ$3:$AR$13,2,FALSE),""),"")</f>
        <v>3384.585877272727</v>
      </c>
      <c r="X1054" s="409">
        <f>IFERROR(W1054*$AR$13,"")</f>
        <v>3074984268.7350817</v>
      </c>
      <c r="Y1054" s="379" t="s">
        <v>318</v>
      </c>
      <c r="Z1054" s="379" t="str">
        <f>IF(T1054&gt;0,IF(X1054&gt;=$Z$18,"CUMPLE","NO CUMPLE"),"")</f>
        <v>CUMPLE</v>
      </c>
      <c r="AA1054" s="411" t="str">
        <f>IF(N1054&gt;0,IF(N1054="CUMPLE",IF(R1054="CUMPLE",IF(Y1054="INCLUIDA",IF(Z1054="CUMPLE","CUMPLE","NO CUMPLE"),"NO CUMPLE"),"NO CUMPLE"),"NO CUMPLE"),"")</f>
        <v>CUMPLE</v>
      </c>
      <c r="AB1054" s="387"/>
      <c r="AC1054" s="967"/>
      <c r="AD1054" s="969"/>
      <c r="AE1054" s="411" t="str">
        <f t="shared" si="1325"/>
        <v/>
      </c>
      <c r="AF1054" s="414" t="str">
        <f>IF(AE1054&lt;&gt;"",(SUMIFS($X1054:$X1055,$M1054:$M1055,F1054,AA1054:AA1055,"CUMPLE")),"")</f>
        <v/>
      </c>
      <c r="AG1054" s="414" t="str">
        <f t="shared" si="1326"/>
        <v/>
      </c>
      <c r="AH1054" s="415"/>
      <c r="AI1054" s="973"/>
      <c r="AJ1054" s="971"/>
      <c r="AK1054" s="416"/>
      <c r="AL1054" s="416"/>
      <c r="AM1054" s="416"/>
      <c r="AN1054" s="416"/>
      <c r="AO1054" s="416"/>
      <c r="AP1054" s="416"/>
      <c r="AQ1054" s="416"/>
      <c r="AR1054" s="416"/>
    </row>
    <row r="1055" spans="1:44" ht="66" x14ac:dyDescent="0.25">
      <c r="A1055" s="963"/>
      <c r="B1055" s="373"/>
      <c r="C1055" s="220"/>
      <c r="D1055" s="374"/>
      <c r="E1055" s="375"/>
      <c r="F1055" s="220" t="str">
        <f>IF(Proponentes!D685&gt;0,Proponentes!D685,"")</f>
        <v/>
      </c>
      <c r="G1055" s="376" t="str">
        <f>IF(Proponentes!F685&gt;0,Proponentes!F685,"")</f>
        <v/>
      </c>
      <c r="H1055" s="965"/>
      <c r="I1055" s="967"/>
      <c r="J1055" s="389" t="s">
        <v>1467</v>
      </c>
      <c r="K1055" s="380">
        <v>16</v>
      </c>
      <c r="L1055" s="380" t="s">
        <v>1468</v>
      </c>
      <c r="M1055" s="379" t="s">
        <v>252</v>
      </c>
      <c r="N1055" s="380" t="s">
        <v>317</v>
      </c>
      <c r="O1055" s="498">
        <v>0.4</v>
      </c>
      <c r="P1055" s="382">
        <v>41609</v>
      </c>
      <c r="Q1055" s="382">
        <v>41935</v>
      </c>
      <c r="R1055" s="383" t="str">
        <f t="shared" ref="R1055" si="1327">IF(Q1055&lt;&gt;"",IF(P1055&gt;0,IF(P1055&gt;=$P$18,IF(Q1055&lt;=$Q$18,"CUMPLE","NO CUMPLE"),"NO CUMPLE"),""),"")</f>
        <v>CUMPLE</v>
      </c>
      <c r="S1055" s="383">
        <f t="shared" ref="S1055" si="1328">IF(P1055&gt;0,ROUND(((YEAR(Q1055)-YEAR($P1055))*12)+(MONTH(Q1055)-MONTH($P1055))+((DAY(Q1055)-DAY($P1055)+1)/30),0),"")</f>
        <v>11</v>
      </c>
      <c r="T1055" s="391">
        <v>6732571004</v>
      </c>
      <c r="U1055" s="375">
        <f t="shared" ref="U1055" si="1329">IF(T1055&gt;0,T1055*O1055,"")</f>
        <v>2693028401.6000004</v>
      </c>
      <c r="V1055" s="392">
        <f t="shared" si="1324"/>
        <v>4568.3263810008484</v>
      </c>
      <c r="W1055" s="386">
        <f t="shared" ref="W1055" si="1330">IF(R1055="CUMPLE",IFERROR(U1055/VLOOKUP(YEAR(Q1055),$AQ$3:$AR$13,2,FALSE),""),"")</f>
        <v>4371.7993532467535</v>
      </c>
      <c r="X1055" s="375">
        <f t="shared" ref="X1055" si="1331">IFERROR(W1055*$AR$13,"")</f>
        <v>3971893379.20786</v>
      </c>
      <c r="Y1055" s="379" t="s">
        <v>318</v>
      </c>
      <c r="Z1055" s="379" t="str">
        <f t="shared" ref="Z1055" si="1332">IF(T1055&gt;0,IF(X1055&gt;=$Z$18,"CUMPLE","NO CUMPLE"),"")</f>
        <v>CUMPLE</v>
      </c>
      <c r="AA1055" s="383" t="str">
        <f t="shared" ref="AA1055" si="1333">IF(N1055&gt;0,IF(N1055="CUMPLE",IF(R1055="CUMPLE",IF(Y1055="INCLUIDA",IF(Z1055="CUMPLE","CUMPLE","NO CUMPLE"),"NO CUMPLE"),"NO CUMPLE"),"NO CUMPLE"),"")</f>
        <v>CUMPLE</v>
      </c>
      <c r="AB1055" s="387"/>
      <c r="AC1055" s="967"/>
      <c r="AD1055" s="969"/>
      <c r="AE1055" s="383" t="str">
        <f t="shared" si="1325"/>
        <v/>
      </c>
      <c r="AF1055" s="388" t="str">
        <f>IF(AE1055&lt;&gt;"",(SUMIFS($X1055:$X1056,$M1055:$M1056,F1055,AA1055:AA1056,"CUMPLE")),"")</f>
        <v/>
      </c>
      <c r="AG1055" s="388" t="str">
        <f t="shared" si="1326"/>
        <v/>
      </c>
      <c r="AH1055" s="393"/>
      <c r="AI1055" s="973"/>
      <c r="AJ1055" s="971"/>
    </row>
    <row r="1056" spans="1:44" ht="66" x14ac:dyDescent="0.25">
      <c r="A1056" s="963"/>
      <c r="B1056" s="408"/>
      <c r="C1056" s="237"/>
      <c r="D1056" s="374"/>
      <c r="E1056" s="409"/>
      <c r="F1056" s="237" t="str">
        <f>IF(Proponentes!D686&gt;0,Proponentes!D686,"")</f>
        <v/>
      </c>
      <c r="G1056" s="410" t="str">
        <f>IF(Proponentes!F686&gt;0,Proponentes!F686,"")</f>
        <v/>
      </c>
      <c r="H1056" s="965"/>
      <c r="I1056" s="967"/>
      <c r="J1056" s="389" t="s">
        <v>1469</v>
      </c>
      <c r="K1056" s="380">
        <v>17</v>
      </c>
      <c r="L1056" s="870" t="s">
        <v>1470</v>
      </c>
      <c r="M1056" s="379" t="s">
        <v>252</v>
      </c>
      <c r="N1056" s="380" t="s">
        <v>317</v>
      </c>
      <c r="O1056" s="381">
        <v>1</v>
      </c>
      <c r="P1056" s="382">
        <v>41272</v>
      </c>
      <c r="Q1056" s="382">
        <v>41478</v>
      </c>
      <c r="R1056" s="411" t="str">
        <f>IF(Q1056&lt;&gt;"",IF(P1056&gt;0,IF(P1056&gt;=$P$18,IF(Q1056&lt;=$Q$18,"CUMPLE","NO CUMPLE"),"NO CUMPLE"),""),"")</f>
        <v>CUMPLE</v>
      </c>
      <c r="S1056" s="411">
        <f>IF(P1056&gt;0,ROUND(((YEAR(Q1056)-YEAR($P1056))*12)+(MONTH(Q1056)-MONTH($P1056))+((DAY(Q1056)-DAY($P1056)+1)/30),0),"")</f>
        <v>7</v>
      </c>
      <c r="T1056" s="391">
        <v>1971883654</v>
      </c>
      <c r="U1056" s="409">
        <f>IF(T1056&gt;0,T1056*O1056,"")</f>
        <v>1971883654</v>
      </c>
      <c r="V1056" s="412">
        <f t="shared" si="1324"/>
        <v>3479.5900017646022</v>
      </c>
      <c r="W1056" s="413">
        <f>IF(R1056="CUMPLE",IFERROR(U1056/VLOOKUP(YEAR(Q1056),$AQ$3:$AR$13,2,FALSE),""),"")</f>
        <v>3345.0104393553861</v>
      </c>
      <c r="X1056" s="409">
        <f>IFERROR(W1056*$AR$13,"")</f>
        <v>3039028954.4257917</v>
      </c>
      <c r="Y1056" s="379" t="s">
        <v>318</v>
      </c>
      <c r="Z1056" s="379" t="str">
        <f>IF(T1056&gt;0,IF(X1056&gt;=$Z$18,"CUMPLE","NO CUMPLE"),"")</f>
        <v>CUMPLE</v>
      </c>
      <c r="AA1056" s="411" t="str">
        <f>IF(N1056&gt;0,IF(N1056="CUMPLE",IF(R1056="CUMPLE",IF(Y1056="INCLUIDA",IF(Z1056="CUMPLE","CUMPLE","NO CUMPLE"),"NO CUMPLE"),"NO CUMPLE"),"NO CUMPLE"),"")</f>
        <v>CUMPLE</v>
      </c>
      <c r="AB1056" s="387"/>
      <c r="AC1056" s="967"/>
      <c r="AD1056" s="969"/>
      <c r="AE1056" s="411" t="str">
        <f t="shared" si="1325"/>
        <v/>
      </c>
      <c r="AF1056" s="414" t="str">
        <f>IF(AE1056&lt;&gt;"",(SUMIFS($X1056:$X1057,$M1056:$M1057,F1056,AA1056:AA1057,"CUMPLE")),"")</f>
        <v/>
      </c>
      <c r="AG1056" s="414" t="str">
        <f t="shared" si="1326"/>
        <v/>
      </c>
      <c r="AH1056" s="415"/>
      <c r="AI1056" s="973"/>
      <c r="AJ1056" s="971"/>
      <c r="AK1056" s="416"/>
      <c r="AL1056" s="416"/>
      <c r="AM1056" s="416"/>
      <c r="AN1056" s="416"/>
      <c r="AO1056" s="416"/>
      <c r="AP1056" s="416"/>
      <c r="AQ1056" s="416"/>
      <c r="AR1056" s="416"/>
    </row>
    <row r="1057" spans="1:44" ht="33" x14ac:dyDescent="0.25">
      <c r="A1057" s="963"/>
      <c r="B1057" s="408"/>
      <c r="C1057" s="237"/>
      <c r="D1057" s="374"/>
      <c r="E1057" s="409"/>
      <c r="F1057" s="237" t="str">
        <f>IF(Proponentes!D687&gt;0,Proponentes!D687,"")</f>
        <v/>
      </c>
      <c r="G1057" s="410" t="str">
        <f>IF(Proponentes!F687&gt;0,Proponentes!F687,"")</f>
        <v/>
      </c>
      <c r="H1057" s="965"/>
      <c r="I1057" s="967"/>
      <c r="J1057" s="389" t="s">
        <v>1471</v>
      </c>
      <c r="K1057" s="380">
        <v>18</v>
      </c>
      <c r="L1057" s="870" t="s">
        <v>1472</v>
      </c>
      <c r="M1057" s="379" t="s">
        <v>254</v>
      </c>
      <c r="N1057" s="380" t="s">
        <v>317</v>
      </c>
      <c r="O1057" s="381">
        <v>1</v>
      </c>
      <c r="P1057" s="382">
        <v>41091</v>
      </c>
      <c r="Q1057" s="382">
        <v>41816</v>
      </c>
      <c r="R1057" s="411" t="str">
        <f>IF(Q1057&lt;&gt;"",IF(P1057&gt;0,IF(P1057&gt;=$P$18,IF(Q1057&lt;=$Q$18,"CUMPLE","NO CUMPLE"),"NO CUMPLE"),""),"")</f>
        <v>CUMPLE</v>
      </c>
      <c r="S1057" s="411">
        <f>IF(P1057&gt;0,ROUND(((YEAR(Q1057)-YEAR($P1057))*12)+(MONTH(Q1057)-MONTH($P1057))+((DAY(Q1057)-DAY($P1057)+1)/30),0),"")</f>
        <v>24</v>
      </c>
      <c r="T1057" s="391">
        <v>16980912979</v>
      </c>
      <c r="U1057" s="409">
        <f>IF(T1057&gt;0,T1057*O1057,"")</f>
        <v>16980912979</v>
      </c>
      <c r="V1057" s="412">
        <f t="shared" si="1324"/>
        <v>29964.554400917594</v>
      </c>
      <c r="W1057" s="413">
        <f>IF(R1057="CUMPLE",IFERROR(U1057/VLOOKUP(YEAR(Q1057),$AQ$3:$AR$13,2,FALSE),""),"")</f>
        <v>27566.417173701298</v>
      </c>
      <c r="X1057" s="409">
        <f>IFERROR(W1057*$AR$13,"")</f>
        <v>25044806729.154144</v>
      </c>
      <c r="Y1057" s="379" t="s">
        <v>318</v>
      </c>
      <c r="Z1057" s="379" t="str">
        <f>IF(T1057&gt;0,IF(X1057&gt;=$Z$18,"CUMPLE","NO CUMPLE"),"")</f>
        <v>CUMPLE</v>
      </c>
      <c r="AA1057" s="411" t="str">
        <f>IF(N1057&gt;0,IF(N1057="CUMPLE",IF(R1057="CUMPLE",IF(Y1057="INCLUIDA",IF(Z1057="CUMPLE","CUMPLE","NO CUMPLE"),"NO CUMPLE"),"NO CUMPLE"),"NO CUMPLE"),"")</f>
        <v>CUMPLE</v>
      </c>
      <c r="AB1057" s="387"/>
      <c r="AC1057" s="967"/>
      <c r="AD1057" s="969"/>
      <c r="AE1057" s="411" t="str">
        <f t="shared" si="1325"/>
        <v/>
      </c>
      <c r="AF1057" s="414" t="str">
        <f>IF(AE1057&lt;&gt;"",(SUMIFS($X1057:$X1060,$M1057:$M1060,F1057,AA1057:AA1060,"CUMPLE")),"")</f>
        <v/>
      </c>
      <c r="AG1057" s="414" t="str">
        <f t="shared" si="1326"/>
        <v/>
      </c>
      <c r="AH1057" s="415"/>
      <c r="AI1057" s="973"/>
      <c r="AJ1057" s="971"/>
      <c r="AK1057" s="416"/>
      <c r="AL1057" s="416"/>
      <c r="AM1057" s="416"/>
      <c r="AN1057" s="416"/>
      <c r="AO1057" s="416"/>
      <c r="AP1057" s="416"/>
      <c r="AQ1057" s="416"/>
      <c r="AR1057" s="416"/>
    </row>
    <row r="1058" spans="1:44" ht="33" x14ac:dyDescent="0.25">
      <c r="A1058" s="963"/>
      <c r="B1058" s="408"/>
      <c r="C1058" s="237"/>
      <c r="D1058" s="374"/>
      <c r="E1058" s="409"/>
      <c r="F1058" s="237" t="str">
        <f>IF(Proponentes!D686&gt;0,Proponentes!D686,"")</f>
        <v/>
      </c>
      <c r="G1058" s="410" t="str">
        <f>IF(Proponentes!F686&gt;0,Proponentes!F686,"")</f>
        <v/>
      </c>
      <c r="H1058" s="965"/>
      <c r="I1058" s="967"/>
      <c r="J1058" s="389" t="s">
        <v>1473</v>
      </c>
      <c r="K1058" s="380">
        <v>19</v>
      </c>
      <c r="L1058" s="380" t="s">
        <v>1474</v>
      </c>
      <c r="M1058" s="379" t="s">
        <v>254</v>
      </c>
      <c r="N1058" s="380" t="s">
        <v>317</v>
      </c>
      <c r="O1058" s="381">
        <v>1</v>
      </c>
      <c r="P1058" s="382">
        <v>41817</v>
      </c>
      <c r="Q1058" s="382">
        <v>42338</v>
      </c>
      <c r="R1058" s="411" t="str">
        <f>IF(Q1058&lt;&gt;"",IF(P1058&gt;0,IF(P1058&gt;=$P$18,IF(Q1058&lt;=$Q$18,"CUMPLE","NO CUMPLE"),"NO CUMPLE"),""),"")</f>
        <v>CUMPLE</v>
      </c>
      <c r="S1058" s="411">
        <f>IF(P1058&gt;0,ROUND(((YEAR(Q1058)-YEAR($P1058))*12)+(MONTH(Q1058)-MONTH($P1058))+((DAY(Q1058)-DAY($P1058)+1)/30),0),"")</f>
        <v>17</v>
      </c>
      <c r="T1058" s="391">
        <v>10217007687</v>
      </c>
      <c r="U1058" s="409">
        <f>IF(T1058&gt;0,T1058*O1058,"")</f>
        <v>10217007687</v>
      </c>
      <c r="V1058" s="412">
        <f t="shared" si="1324"/>
        <v>16586.051439935065</v>
      </c>
      <c r="W1058" s="413">
        <f>IF(R1058="CUMPLE",IFERROR(U1058/VLOOKUP(YEAR(Q1058),$AQ$3:$AR$13,2,FALSE),""),"")</f>
        <v>15856.301213626135</v>
      </c>
      <c r="X1058" s="409">
        <f>IFERROR(W1058*$AR$13,"")</f>
        <v>14405861916.410898</v>
      </c>
      <c r="Y1058" s="379" t="s">
        <v>318</v>
      </c>
      <c r="Z1058" s="379" t="str">
        <f>IF(T1058&gt;0,IF(X1058&gt;=$Z$18,"CUMPLE","NO CUMPLE"),"")</f>
        <v>CUMPLE</v>
      </c>
      <c r="AA1058" s="411" t="str">
        <f>IF(N1058&gt;0,IF(N1058="CUMPLE",IF(R1058="CUMPLE",IF(Y1058="INCLUIDA",IF(Z1058="CUMPLE","CUMPLE","NO CUMPLE"),"NO CUMPLE"),"NO CUMPLE"),"NO CUMPLE"),"")</f>
        <v>CUMPLE</v>
      </c>
      <c r="AB1058" s="387"/>
      <c r="AC1058" s="967"/>
      <c r="AD1058" s="969"/>
      <c r="AE1058" s="411" t="str">
        <f t="shared" si="1325"/>
        <v/>
      </c>
      <c r="AF1058" s="414" t="str">
        <f>IF(AE1058&lt;&gt;"",(SUMIFS($X1058:$X1059,$M1058:$M1059,F1058,AA1058:AA1059,"CUMPLE")),"")</f>
        <v/>
      </c>
      <c r="AG1058" s="414" t="str">
        <f>IF(AF1058&lt;&gt;"",IF(G1058&gt;0,(IF(AF1058&gt;=($G1058*$H1037),"CUMPLE","NO CUMPLE")),""),"")</f>
        <v/>
      </c>
      <c r="AH1058" s="415"/>
      <c r="AI1058" s="973"/>
      <c r="AJ1058" s="971"/>
      <c r="AK1058" s="416"/>
      <c r="AL1058" s="416"/>
      <c r="AM1058" s="416"/>
      <c r="AN1058" s="416"/>
      <c r="AO1058" s="416"/>
      <c r="AP1058" s="416"/>
      <c r="AQ1058" s="416"/>
      <c r="AR1058" s="416"/>
    </row>
    <row r="1059" spans="1:44" ht="33" x14ac:dyDescent="0.25">
      <c r="A1059" s="963"/>
      <c r="B1059" s="408"/>
      <c r="C1059" s="237"/>
      <c r="D1059" s="374"/>
      <c r="E1059" s="409"/>
      <c r="F1059" s="237" t="str">
        <f>IF(Proponentes!D687&gt;0,Proponentes!D687,"")</f>
        <v/>
      </c>
      <c r="G1059" s="410" t="str">
        <f>IF(Proponentes!F687&gt;0,Proponentes!F687,"")</f>
        <v/>
      </c>
      <c r="H1059" s="965"/>
      <c r="I1059" s="967"/>
      <c r="J1059" s="389" t="s">
        <v>1475</v>
      </c>
      <c r="K1059" s="380">
        <v>20</v>
      </c>
      <c r="L1059" s="380" t="s">
        <v>1476</v>
      </c>
      <c r="M1059" s="379" t="s">
        <v>254</v>
      </c>
      <c r="N1059" s="380" t="s">
        <v>317</v>
      </c>
      <c r="O1059" s="381">
        <v>1</v>
      </c>
      <c r="P1059" s="382">
        <v>42907</v>
      </c>
      <c r="Q1059" s="382">
        <v>43637</v>
      </c>
      <c r="R1059" s="411" t="str">
        <f>IF(Q1059&lt;&gt;"",IF(P1059&gt;0,IF(P1059&gt;=$P$18,IF(Q1059&lt;=$Q$18,"CUMPLE","NO CUMPLE"),"NO CUMPLE"),""),"")</f>
        <v>CUMPLE</v>
      </c>
      <c r="S1059" s="411">
        <f>IF(P1059&gt;0,ROUND(((YEAR(Q1059)-YEAR($P1059))*12)+(MONTH(Q1059)-MONTH($P1059))+((DAY(Q1059)-DAY($P1059)+1)/30),0),"")</f>
        <v>24</v>
      </c>
      <c r="T1059" s="391">
        <v>23024564475</v>
      </c>
      <c r="U1059" s="409">
        <f>IF(T1059&gt;0,T1059*O1059,"")</f>
        <v>23024564475</v>
      </c>
      <c r="V1059" s="412">
        <f t="shared" si="1324"/>
        <v>31210.565128633338</v>
      </c>
      <c r="W1059" s="413">
        <f>IF(R1059="CUMPLE",IFERROR(U1059/VLOOKUP(YEAR(Q1059),$AQ$3:$AR$13,2,FALSE),""),"")</f>
        <v>27803.549834805752</v>
      </c>
      <c r="X1059" s="409">
        <f>IFERROR(W1059*$AR$13,"")</f>
        <v>25260247917.216732</v>
      </c>
      <c r="Y1059" s="379" t="s">
        <v>318</v>
      </c>
      <c r="Z1059" s="379" t="str">
        <f>IF(T1059&gt;0,IF(X1059&gt;=$Z$18,"CUMPLE","NO CUMPLE"),"")</f>
        <v>CUMPLE</v>
      </c>
      <c r="AA1059" s="411" t="str">
        <f>IF(N1059&gt;0,IF(N1059="CUMPLE",IF(R1059="CUMPLE",IF(Y1059="INCLUIDA",IF(Z1059="CUMPLE","CUMPLE","NO CUMPLE"),"NO CUMPLE"),"NO CUMPLE"),"NO CUMPLE"),"")</f>
        <v>CUMPLE</v>
      </c>
      <c r="AB1059" s="387"/>
      <c r="AC1059" s="967"/>
      <c r="AD1059" s="969"/>
      <c r="AE1059" s="411" t="str">
        <f t="shared" si="1325"/>
        <v/>
      </c>
      <c r="AF1059" s="414" t="str">
        <f>IF(AE1059&lt;&gt;"",(SUMIFS($X1059:$X1060,$M1059:$M1060,F1059,AA1059:AA1060,"CUMPLE")),"")</f>
        <v/>
      </c>
      <c r="AG1059" s="414" t="str">
        <f>IF(AF1059&lt;&gt;"",IF(G1059&gt;0,(IF(AF1059&gt;=($G1059*$H1038),"CUMPLE","NO CUMPLE")),""),"")</f>
        <v/>
      </c>
      <c r="AH1059" s="415"/>
      <c r="AI1059" s="973"/>
      <c r="AJ1059" s="971"/>
      <c r="AK1059" s="416"/>
      <c r="AL1059" s="416"/>
      <c r="AM1059" s="416"/>
      <c r="AN1059" s="416"/>
      <c r="AO1059" s="416"/>
      <c r="AP1059" s="416"/>
      <c r="AQ1059" s="416"/>
      <c r="AR1059" s="416"/>
    </row>
    <row r="1060" spans="1:44" ht="33" x14ac:dyDescent="0.25">
      <c r="A1060" s="963"/>
      <c r="B1060" s="408"/>
      <c r="C1060" s="237"/>
      <c r="D1060" s="374"/>
      <c r="E1060" s="409"/>
      <c r="F1060" s="237" t="str">
        <f>IF(Proponentes!D688&gt;0,Proponentes!D688,"")</f>
        <v/>
      </c>
      <c r="G1060" s="410" t="str">
        <f>IF(Proponentes!F688&gt;0,Proponentes!F688,"")</f>
        <v/>
      </c>
      <c r="H1060" s="965"/>
      <c r="I1060" s="967"/>
      <c r="J1060" s="389" t="s">
        <v>1477</v>
      </c>
      <c r="K1060" s="380">
        <v>21</v>
      </c>
      <c r="L1060" s="380" t="s">
        <v>1478</v>
      </c>
      <c r="M1060" s="379" t="s">
        <v>254</v>
      </c>
      <c r="N1060" s="380" t="s">
        <v>317</v>
      </c>
      <c r="O1060" s="381">
        <v>0.51</v>
      </c>
      <c r="P1060" s="382">
        <v>42490</v>
      </c>
      <c r="Q1060" s="382">
        <v>42842</v>
      </c>
      <c r="R1060" s="411" t="str">
        <f>IF(Q1060&lt;&gt;"",IF(P1060&gt;0,IF(P1060&gt;=$P$18,IF(Q1060&lt;=$Q$18,"CUMPLE","NO CUMPLE"),"NO CUMPLE"),""),"")</f>
        <v>CUMPLE</v>
      </c>
      <c r="S1060" s="411">
        <f>IF(P1060&gt;0,ROUND(((YEAR(Q1060)-YEAR($P1060))*12)+(MONTH(Q1060)-MONTH($P1060))+((DAY(Q1060)-DAY($P1060)+1)/30),0),"")</f>
        <v>12</v>
      </c>
      <c r="T1060" s="391">
        <v>12864628121</v>
      </c>
      <c r="U1060" s="409">
        <f>IF(T1060&gt;0,T1060*O1060,"")</f>
        <v>6560960341.71</v>
      </c>
      <c r="V1060" s="412">
        <f t="shared" si="1324"/>
        <v>9516.154559340348</v>
      </c>
      <c r="W1060" s="413">
        <f>IF(R1060="CUMPLE",IFERROR(U1060/VLOOKUP(YEAR(Q1060),$AQ$3:$AR$13,2,FALSE),""),"")</f>
        <v>8893.6005835706655</v>
      </c>
      <c r="X1060" s="409">
        <f>IFERROR(W1060*$AR$13,"")</f>
        <v>8080067363.7891226</v>
      </c>
      <c r="Y1060" s="379" t="s">
        <v>318</v>
      </c>
      <c r="Z1060" s="379" t="str">
        <f>IF(T1060&gt;0,IF(X1060&gt;=$Z$18,"CUMPLE","NO CUMPLE"),"")</f>
        <v>CUMPLE</v>
      </c>
      <c r="AA1060" s="411" t="str">
        <f>IF(N1060&gt;0,IF(N1060="CUMPLE",IF(R1060="CUMPLE",IF(Y1060="INCLUIDA",IF(Z1060="CUMPLE","CUMPLE","NO CUMPLE"),"NO CUMPLE"),"NO CUMPLE"),"NO CUMPLE"),"")</f>
        <v>CUMPLE</v>
      </c>
      <c r="AB1060" s="387"/>
      <c r="AC1060" s="967"/>
      <c r="AD1060" s="969"/>
      <c r="AE1060" s="411" t="str">
        <f t="shared" si="1325"/>
        <v/>
      </c>
      <c r="AF1060" s="414" t="str">
        <f>IF(AE1060&lt;&gt;"",(SUMIFS($X1060:$X1061,$M1060:$M1061,F1060,AA1060:AA1061,"CUMPLE")),"")</f>
        <v/>
      </c>
      <c r="AG1060" s="414" t="str">
        <f>IF(AF1060&lt;&gt;"",IF(G1060&gt;0,(IF(AF1060&gt;=($G1060*$H1039),"CUMPLE","NO CUMPLE")),""),"")</f>
        <v/>
      </c>
      <c r="AH1060" s="415"/>
      <c r="AI1060" s="973"/>
      <c r="AJ1060" s="971"/>
      <c r="AK1060" s="416"/>
      <c r="AL1060" s="416"/>
      <c r="AM1060" s="416"/>
      <c r="AN1060" s="416"/>
      <c r="AO1060" s="416"/>
      <c r="AP1060" s="416"/>
      <c r="AQ1060" s="416"/>
      <c r="AR1060" s="416"/>
    </row>
    <row r="1061" spans="1:44" ht="33" x14ac:dyDescent="0.25">
      <c r="A1061" s="963"/>
      <c r="B1061" s="373"/>
      <c r="C1061" s="220"/>
      <c r="D1061" s="374"/>
      <c r="E1061" s="375"/>
      <c r="F1061" s="220" t="str">
        <f>IF(Proponentes!D689&gt;0,Proponentes!D689,"")</f>
        <v/>
      </c>
      <c r="G1061" s="376" t="str">
        <f>IF(Proponentes!F689&gt;0,Proponentes!F689,"")</f>
        <v/>
      </c>
      <c r="H1061" s="965"/>
      <c r="I1061" s="967"/>
      <c r="J1061" s="389" t="s">
        <v>1479</v>
      </c>
      <c r="K1061" s="380">
        <v>22</v>
      </c>
      <c r="L1061" s="380" t="s">
        <v>1480</v>
      </c>
      <c r="M1061" s="379" t="s">
        <v>254</v>
      </c>
      <c r="N1061" s="380" t="s">
        <v>317</v>
      </c>
      <c r="O1061" s="381">
        <v>1</v>
      </c>
      <c r="P1061" s="382">
        <v>42339</v>
      </c>
      <c r="Q1061" s="382">
        <v>42906</v>
      </c>
      <c r="R1061" s="383" t="str">
        <f t="shared" si="1314"/>
        <v>CUMPLE</v>
      </c>
      <c r="S1061" s="383">
        <f t="shared" si="1323"/>
        <v>19</v>
      </c>
      <c r="T1061" s="391">
        <v>18967458632</v>
      </c>
      <c r="U1061" s="375">
        <f t="shared" si="1316"/>
        <v>18967458632</v>
      </c>
      <c r="V1061" s="392">
        <f t="shared" si="1324"/>
        <v>29436.577375649878</v>
      </c>
      <c r="W1061" s="386">
        <f t="shared" si="1318"/>
        <v>25711.022833959363</v>
      </c>
      <c r="X1061" s="375">
        <f t="shared" si="1319"/>
        <v>23359132731.245766</v>
      </c>
      <c r="Y1061" s="379" t="s">
        <v>318</v>
      </c>
      <c r="Z1061" s="379" t="str">
        <f t="shared" si="1320"/>
        <v>CUMPLE</v>
      </c>
      <c r="AA1061" s="383" t="str">
        <f t="shared" si="1321"/>
        <v>CUMPLE</v>
      </c>
      <c r="AB1061" s="387"/>
      <c r="AC1061" s="967"/>
      <c r="AD1061" s="969"/>
      <c r="AE1061" s="383" t="str">
        <f t="shared" si="1325"/>
        <v/>
      </c>
      <c r="AF1061" s="388" t="str">
        <f>IF(AE1061&lt;&gt;"",(SUMIFS($X1061:$X1062,$M1061:$M1062,F1061,AA1061:AA1062,"CUMPLE")),"")</f>
        <v/>
      </c>
      <c r="AG1061" s="388" t="str">
        <f>IF(AF1061&lt;&gt;"",IF(G1061&gt;0,(IF(AF1061&gt;=($G1061*$H1040),"CUMPLE","NO CUMPLE")),""),"")</f>
        <v/>
      </c>
      <c r="AH1061" s="393"/>
      <c r="AI1061" s="973"/>
      <c r="AJ1061" s="971"/>
    </row>
    <row r="1062" spans="1:44" x14ac:dyDescent="0.25">
      <c r="A1062" s="69">
        <v>53</v>
      </c>
      <c r="B1062" s="394"/>
      <c r="C1062" s="222"/>
      <c r="D1062" s="395" t="s">
        <v>270</v>
      </c>
      <c r="E1062" s="396">
        <f>SUM(E1040:E1061)</f>
        <v>173651944444</v>
      </c>
      <c r="F1062" s="394"/>
      <c r="G1062" s="397">
        <f>IF((SUM(G1040:G1061))&gt;1,"ERROR &gt; 100%",SUM(G1040:G1061))</f>
        <v>1</v>
      </c>
      <c r="H1062" s="396">
        <f t="shared" ref="H1062:I1062" si="1334">SUM(H1040:H1061)</f>
        <v>173651944444</v>
      </c>
      <c r="I1062" s="398">
        <f t="shared" si="1334"/>
        <v>191135.9107433359</v>
      </c>
      <c r="J1062" s="399"/>
      <c r="K1062" s="399"/>
      <c r="L1062" s="399"/>
      <c r="M1062" s="400"/>
      <c r="N1062" s="400"/>
      <c r="O1062" s="400"/>
      <c r="P1062" s="400"/>
      <c r="Q1062" s="400"/>
      <c r="R1062" s="394">
        <f>COUNTIF(R1040:R1061,"NO CUMPLE")</f>
        <v>0</v>
      </c>
      <c r="S1062" s="400">
        <f t="shared" ref="S1062" si="1335">SUM(S1040:S1061)</f>
        <v>321</v>
      </c>
      <c r="T1062" s="401"/>
      <c r="U1062" s="396">
        <f t="shared" ref="U1062:X1062" si="1336">SUM(U1040:U1061)</f>
        <v>193210349273.09329</v>
      </c>
      <c r="V1062" s="402">
        <f t="shared" si="1336"/>
        <v>300381.40920852055</v>
      </c>
      <c r="W1062" s="403">
        <f t="shared" si="1336"/>
        <v>290942.22782347142</v>
      </c>
      <c r="X1062" s="401">
        <f t="shared" si="1336"/>
        <v>264328578475.54712</v>
      </c>
      <c r="Y1062" s="400"/>
      <c r="Z1062" s="400"/>
      <c r="AA1062" s="394"/>
      <c r="AB1062" s="400"/>
      <c r="AC1062" s="394"/>
      <c r="AD1062" s="394">
        <f>COUNTIF(AD1040:AD1061,"NO CUMPLE")</f>
        <v>0</v>
      </c>
      <c r="AE1062" s="394"/>
      <c r="AF1062" s="394"/>
      <c r="AG1062" s="394"/>
      <c r="AH1062" s="400"/>
      <c r="AI1062" s="400"/>
      <c r="AJ1062" s="404"/>
    </row>
    <row r="1063" spans="1:44" ht="82.5" x14ac:dyDescent="0.25">
      <c r="A1063" s="962">
        <v>54</v>
      </c>
      <c r="B1063" s="373">
        <v>1</v>
      </c>
      <c r="C1063" s="220" t="str">
        <f>IF(Proponentes!H691="X",Proponentes!$B$691,"")</f>
        <v>UNION TEMPORAL SERVIDINAGLOBAL 2021</v>
      </c>
      <c r="D1063" s="374" t="str">
        <f t="shared" ref="D1063:D1074" si="1337">C1063</f>
        <v>UNION TEMPORAL SERVIDINAGLOBAL 2021</v>
      </c>
      <c r="E1063" s="375">
        <f>IF(D1063="","",$AO$3)</f>
        <v>20036397801</v>
      </c>
      <c r="F1063" s="220" t="str">
        <f>IF(Proponentes!D691&gt;0,Proponentes!D691,"")</f>
        <v>COMPAÑÍA ANDINA DE SEGURIDAD PRIVADA LTDA - ANDISEG</v>
      </c>
      <c r="G1063" s="376">
        <f>IF(Proponentes!F691&gt;0,Proponentes!F691,"")</f>
        <v>0.04</v>
      </c>
      <c r="H1063" s="964">
        <f t="shared" ref="H1063" si="1338">SUM(E1063:E1074)</f>
        <v>20036397801</v>
      </c>
      <c r="I1063" s="966">
        <f>IF($F1063&gt;0,(G1075*H1063)/$AR$13,"")</f>
        <v>22053.741776239756</v>
      </c>
      <c r="J1063" s="423" t="s">
        <v>1481</v>
      </c>
      <c r="K1063" s="378">
        <v>1</v>
      </c>
      <c r="L1063" s="167" t="s">
        <v>1482</v>
      </c>
      <c r="M1063" s="379" t="s">
        <v>257</v>
      </c>
      <c r="N1063" s="380" t="s">
        <v>317</v>
      </c>
      <c r="O1063" s="381">
        <v>1</v>
      </c>
      <c r="P1063" s="382">
        <v>41061</v>
      </c>
      <c r="Q1063" s="382">
        <v>41435</v>
      </c>
      <c r="R1063" s="383" t="str">
        <f t="shared" ref="R1063:R1074" si="1339">IF(Q1063&lt;&gt;"",IF(P1063&gt;0,IF(P1063&gt;=$P$18,IF(Q1063&lt;=$Q$18,"CUMPLE","NO CUMPLE"),"NO CUMPLE"),""),"")</f>
        <v>CUMPLE</v>
      </c>
      <c r="S1063" s="379">
        <f t="shared" ref="S1063:S1069" si="1340">IF(P1063&gt;0,ROUND(((YEAR(Q1063)-YEAR($P1063))*12)+(MONTH(Q1063)-MONTH($P1063))+((DAY(Q1063)-DAY($P1063)+1)/30),0),"")</f>
        <v>12</v>
      </c>
      <c r="T1063" s="384">
        <v>2499035248</v>
      </c>
      <c r="U1063" s="375">
        <f t="shared" ref="U1063:U1074" si="1341">IF(T1063&gt;0,T1063*O1063,"")</f>
        <v>2499035248</v>
      </c>
      <c r="V1063" s="385">
        <f t="shared" ref="V1063:V1069" si="1342">IFERROR(U1063/VLOOKUP(YEAR(P1063),$AQ$2:$AR$11,2,FALSE),"")</f>
        <v>4409.8028021881064</v>
      </c>
      <c r="W1063" s="386">
        <f t="shared" ref="W1063:W1074" si="1343">IF(R1063="CUMPLE",IFERROR(U1063/VLOOKUP(YEAR(Q1063),$AQ$3:$AR$13,2,FALSE),""),"")</f>
        <v>4239.245543681086</v>
      </c>
      <c r="X1063" s="375">
        <f t="shared" ref="X1063:X1074" si="1344">IFERROR(W1063*$AR$13,"")</f>
        <v>3851464796.8184023</v>
      </c>
      <c r="Y1063" s="379" t="s">
        <v>318</v>
      </c>
      <c r="Z1063" s="340" t="str">
        <f>IF(T1063&gt;0,IF(X1063&gt;=$Z$18,"CUMPLE","NO CUMPLE"),"")</f>
        <v>CUMPLE</v>
      </c>
      <c r="AA1063" s="383" t="str">
        <f t="shared" ref="AA1063:AA1074" si="1345">IF(N1063&gt;0,IF(N1063="CUMPLE",IF(R1063="CUMPLE",IF(Y1063="INCLUIDA",IF(Z1063="CUMPLE","CUMPLE","NO CUMPLE"),"NO CUMPLE"),"NO CUMPLE"),"NO CUMPLE"),"")</f>
        <v>CUMPLE</v>
      </c>
      <c r="AB1063" s="379"/>
      <c r="AC1063" s="966">
        <f>IF(F1063&gt;0,SUMIFS(W1063:W1073,AA1063:AA1073,"CUMPLE"),"")</f>
        <v>33577.666921829885</v>
      </c>
      <c r="AD1063" s="968" t="str">
        <f>IF($F1063&gt;0,IF(AC1063&lt;I1063,"NO CUMPLE","CUMPLE"),"")</f>
        <v>CUMPLE</v>
      </c>
      <c r="AE1063" s="383" t="str">
        <f t="shared" ref="AE1063:AE1069" si="1346">IF(F1063&lt;&gt;"",F1063,"")</f>
        <v>COMPAÑÍA ANDINA DE SEGURIDAD PRIVADA LTDA - ANDISEG</v>
      </c>
      <c r="AF1063" s="388">
        <f>IF(AE1063&lt;&gt;"",(SUMIFS($X1063:$X1073,$M1063:$M1073,F1063,AA1063:AA1073,"CUMPLE")),"")</f>
        <v>3851464796.8184023</v>
      </c>
      <c r="AG1063" s="388" t="str">
        <f>IF(AF1063&lt;&gt;"",IF(G1063&gt;0,(IF(AF1063&gt;=($G1063*$H1063),"CUMPLE","NO CUMPLE")),""),"")</f>
        <v>CUMPLE</v>
      </c>
      <c r="AH1063" s="379"/>
      <c r="AI1063" s="972" t="str">
        <f>IF(AC1063&gt;I1063,IF((COUNTIF(AG1063:AG1073,"NO CUMPLE"))&lt;1,"HABILITADO","RECHAZADO"),"")</f>
        <v>HABILITADO</v>
      </c>
      <c r="AJ1063" s="970"/>
    </row>
    <row r="1064" spans="1:44" ht="66" x14ac:dyDescent="0.25">
      <c r="A1064" s="963"/>
      <c r="B1064" s="373">
        <v>2</v>
      </c>
      <c r="C1064" s="220" t="str">
        <f>IF(Proponentes!H692="X",Proponentes!$B$691,"")</f>
        <v/>
      </c>
      <c r="D1064" s="374" t="str">
        <f t="shared" si="1337"/>
        <v/>
      </c>
      <c r="E1064" s="375" t="str">
        <f>IF(D1064="","",$AO$4)</f>
        <v/>
      </c>
      <c r="F1064" s="220" t="str">
        <f>IF(Proponentes!D692&gt;0,Proponentes!D692,"")</f>
        <v>INTERGLOBAL SEGURIDAD Y VIGILANCIA LTDA</v>
      </c>
      <c r="G1064" s="376">
        <f>IF(Proponentes!F692&gt;0,Proponentes!F692,"")</f>
        <v>0.86</v>
      </c>
      <c r="H1064" s="965"/>
      <c r="I1064" s="967"/>
      <c r="J1064" s="424" t="s">
        <v>1483</v>
      </c>
      <c r="K1064" s="380">
        <v>2</v>
      </c>
      <c r="L1064" s="167" t="s">
        <v>1484</v>
      </c>
      <c r="M1064" s="379" t="s">
        <v>258</v>
      </c>
      <c r="N1064" s="380" t="s">
        <v>317</v>
      </c>
      <c r="O1064" s="381">
        <v>0.5</v>
      </c>
      <c r="P1064" s="382">
        <v>41426</v>
      </c>
      <c r="Q1064" s="382">
        <v>41790</v>
      </c>
      <c r="R1064" s="383" t="str">
        <f t="shared" si="1339"/>
        <v>CUMPLE</v>
      </c>
      <c r="S1064" s="379">
        <f t="shared" si="1340"/>
        <v>12</v>
      </c>
      <c r="T1064" s="384">
        <v>4076559195</v>
      </c>
      <c r="U1064" s="375">
        <f t="shared" si="1341"/>
        <v>2038279597.5</v>
      </c>
      <c r="V1064" s="385">
        <f t="shared" si="1342"/>
        <v>3457.6413867684478</v>
      </c>
      <c r="W1064" s="386">
        <f t="shared" si="1343"/>
        <v>3308.895450487013</v>
      </c>
      <c r="X1064" s="375">
        <f t="shared" si="1344"/>
        <v>3006217548.0491638</v>
      </c>
      <c r="Y1064" s="379" t="s">
        <v>318</v>
      </c>
      <c r="Z1064" s="379" t="str">
        <f t="shared" ref="Z1064:Z1074" si="1347">IF(T1064&gt;0,IF(X1064&gt;=$Z$18,"CUMPLE","NO CUMPLE"),"")</f>
        <v>CUMPLE</v>
      </c>
      <c r="AA1064" s="383" t="str">
        <f t="shared" si="1345"/>
        <v>CUMPLE</v>
      </c>
      <c r="AB1064" s="387"/>
      <c r="AC1064" s="967"/>
      <c r="AD1064" s="969"/>
      <c r="AE1064" s="383" t="str">
        <f t="shared" si="1346"/>
        <v>INTERGLOBAL SEGURIDAD Y VIGILANCIA LTDA</v>
      </c>
      <c r="AF1064" s="388">
        <f>IF(AE1064&lt;&gt;"",(SUMIFS($X1063:$X1073,$M1063:$M1073,F1064,AA1063:AA1073,"CUMPLE")),"")</f>
        <v>23648501072.954849</v>
      </c>
      <c r="AG1064" s="388" t="str">
        <f>IF(AF1064&lt;&gt;"",IF(G1064&gt;0,(IF(AF1064&gt;=($G1064*$H1063),"CUMPLE","NO CUMPLE")),""),"")</f>
        <v>CUMPLE</v>
      </c>
      <c r="AH1064" s="387"/>
      <c r="AI1064" s="973"/>
      <c r="AJ1064" s="971"/>
    </row>
    <row r="1065" spans="1:44" ht="66" x14ac:dyDescent="0.25">
      <c r="A1065" s="963"/>
      <c r="B1065" s="373">
        <v>3</v>
      </c>
      <c r="C1065" s="220" t="str">
        <f>IF(Proponentes!H693="X",Proponentes!$B$691,"")</f>
        <v/>
      </c>
      <c r="D1065" s="374" t="str">
        <f t="shared" si="1337"/>
        <v/>
      </c>
      <c r="E1065" s="375" t="str">
        <f>IF(D1065="","",$AO$5)</f>
        <v/>
      </c>
      <c r="F1065" s="220" t="str">
        <f>IF(Proponentes!D693&gt;0,Proponentes!D693,"")</f>
        <v>SERVICIO DE VIGILANCIA TECNICO LTDA -SERVIGTEC LTDA</v>
      </c>
      <c r="G1065" s="376">
        <f>IF(Proponentes!F693&gt;0,Proponentes!F693,"")</f>
        <v>0.1</v>
      </c>
      <c r="H1065" s="965"/>
      <c r="I1065" s="967"/>
      <c r="J1065" s="424" t="s">
        <v>1485</v>
      </c>
      <c r="K1065" s="380">
        <v>3</v>
      </c>
      <c r="L1065" s="870" t="s">
        <v>1486</v>
      </c>
      <c r="M1065" s="379" t="s">
        <v>239</v>
      </c>
      <c r="N1065" s="380" t="s">
        <v>317</v>
      </c>
      <c r="O1065" s="381">
        <v>0.81</v>
      </c>
      <c r="P1065" s="382">
        <v>42852</v>
      </c>
      <c r="Q1065" s="382">
        <v>43201</v>
      </c>
      <c r="R1065" s="383" t="str">
        <f t="shared" si="1339"/>
        <v>CUMPLE</v>
      </c>
      <c r="S1065" s="379">
        <f t="shared" si="1340"/>
        <v>12</v>
      </c>
      <c r="T1065" s="384">
        <v>10713482404</v>
      </c>
      <c r="U1065" s="375">
        <f t="shared" si="1341"/>
        <v>8677920747.2399998</v>
      </c>
      <c r="V1065" s="385">
        <f t="shared" si="1342"/>
        <v>11763.211024335889</v>
      </c>
      <c r="W1065" s="386">
        <f t="shared" si="1343"/>
        <v>11107.852300874762</v>
      </c>
      <c r="X1065" s="375">
        <f t="shared" si="1344"/>
        <v>10091772619.504543</v>
      </c>
      <c r="Y1065" s="379" t="s">
        <v>318</v>
      </c>
      <c r="Z1065" s="379" t="str">
        <f t="shared" si="1347"/>
        <v>CUMPLE</v>
      </c>
      <c r="AA1065" s="383" t="str">
        <f t="shared" si="1345"/>
        <v>CUMPLE</v>
      </c>
      <c r="AB1065" s="387"/>
      <c r="AC1065" s="967"/>
      <c r="AD1065" s="969"/>
      <c r="AE1065" s="383" t="str">
        <f t="shared" si="1346"/>
        <v>SERVICIO DE VIGILANCIA TECNICO LTDA -SERVIGTEC LTDA</v>
      </c>
      <c r="AF1065" s="388">
        <f>IF(AE1065&lt;&gt;"",(SUMIFS($X1063:$X1073,$M1063:$M1073,F1065,AA1063:AA1073,"CUMPLE")),"")</f>
        <v>3006217548.0491638</v>
      </c>
      <c r="AG1065" s="388" t="str">
        <f>IF(AF1065&lt;&gt;"",IF(G1065&gt;0,(IF(AF1065&gt;=($G1065*$H1063),"CUMPLE","NO CUMPLE")),""),"")</f>
        <v>CUMPLE</v>
      </c>
      <c r="AH1065" s="387"/>
      <c r="AI1065" s="973"/>
      <c r="AJ1065" s="971"/>
    </row>
    <row r="1066" spans="1:44" ht="66" x14ac:dyDescent="0.25">
      <c r="A1066" s="963"/>
      <c r="B1066" s="373">
        <v>4</v>
      </c>
      <c r="C1066" s="220" t="str">
        <f>IF(Proponentes!H694="X",Proponentes!$B$691,"")</f>
        <v/>
      </c>
      <c r="D1066" s="374" t="str">
        <f t="shared" si="1337"/>
        <v/>
      </c>
      <c r="E1066" s="375" t="str">
        <f>IF(D1066="","",$AO$6)</f>
        <v/>
      </c>
      <c r="F1066" s="220" t="str">
        <f>IF(Proponentes!D694&gt;0,Proponentes!D694,"")</f>
        <v/>
      </c>
      <c r="G1066" s="376" t="str">
        <f>IF(Proponentes!F694&gt;0,Proponentes!F694,"")</f>
        <v/>
      </c>
      <c r="H1066" s="965"/>
      <c r="I1066" s="967"/>
      <c r="J1066" s="424" t="s">
        <v>633</v>
      </c>
      <c r="K1066" s="378">
        <v>4</v>
      </c>
      <c r="L1066" s="870" t="s">
        <v>1487</v>
      </c>
      <c r="M1066" s="379" t="s">
        <v>239</v>
      </c>
      <c r="N1066" s="380" t="s">
        <v>317</v>
      </c>
      <c r="O1066" s="381">
        <v>1</v>
      </c>
      <c r="P1066" s="382">
        <v>42705</v>
      </c>
      <c r="Q1066" s="382">
        <v>43434</v>
      </c>
      <c r="R1066" s="383" t="str">
        <f t="shared" si="1339"/>
        <v>CUMPLE</v>
      </c>
      <c r="S1066" s="379">
        <f t="shared" si="1340"/>
        <v>24</v>
      </c>
      <c r="T1066" s="384">
        <v>3574002838</v>
      </c>
      <c r="U1066" s="375">
        <f t="shared" si="1341"/>
        <v>3574002838</v>
      </c>
      <c r="V1066" s="385">
        <f t="shared" si="1342"/>
        <v>5183.8087155796966</v>
      </c>
      <c r="W1066" s="386">
        <f t="shared" si="1343"/>
        <v>4574.7704782896981</v>
      </c>
      <c r="X1066" s="375">
        <f t="shared" si="1344"/>
        <v>4156297923.5586262</v>
      </c>
      <c r="Y1066" s="379" t="s">
        <v>318</v>
      </c>
      <c r="Z1066" s="379" t="str">
        <f t="shared" si="1347"/>
        <v>CUMPLE</v>
      </c>
      <c r="AA1066" s="383" t="str">
        <f t="shared" si="1345"/>
        <v>CUMPLE</v>
      </c>
      <c r="AB1066" s="387"/>
      <c r="AC1066" s="967"/>
      <c r="AD1066" s="969"/>
      <c r="AE1066" s="383" t="str">
        <f t="shared" si="1346"/>
        <v/>
      </c>
      <c r="AF1066" s="388" t="str">
        <f>IF(AE1066&lt;&gt;"",(SUMIFS($X1063:$X1073,$M1063:$M1073,F1066,AA1063:AA1073,"CUMPLE")),"")</f>
        <v/>
      </c>
      <c r="AG1066" s="388" t="str">
        <f>IF(AF1066&lt;&gt;"",IF(G1066&gt;0,(IF(AF1066&gt;=($G1066*$H1063),"CUMPLE","NO CUMPLE")),""),"")</f>
        <v/>
      </c>
      <c r="AH1066" s="387"/>
      <c r="AI1066" s="973"/>
      <c r="AJ1066" s="971"/>
    </row>
    <row r="1067" spans="1:44" ht="66" x14ac:dyDescent="0.25">
      <c r="A1067" s="963"/>
      <c r="B1067" s="373">
        <v>5</v>
      </c>
      <c r="C1067" s="220" t="str">
        <f>IF(Proponentes!H695="X",Proponentes!$B$691,"")</f>
        <v/>
      </c>
      <c r="D1067" s="374" t="str">
        <f t="shared" si="1337"/>
        <v/>
      </c>
      <c r="E1067" s="375" t="str">
        <f>IF(D1067="","",$AO$7)</f>
        <v/>
      </c>
      <c r="F1067" s="220" t="str">
        <f>IF(Proponentes!D695&gt;0,Proponentes!D695,"")</f>
        <v/>
      </c>
      <c r="G1067" s="376" t="str">
        <f>IF(Proponentes!F695&gt;0,Proponentes!F695,"")</f>
        <v/>
      </c>
      <c r="H1067" s="965"/>
      <c r="I1067" s="967"/>
      <c r="J1067" s="424" t="s">
        <v>1488</v>
      </c>
      <c r="K1067" s="380">
        <v>5</v>
      </c>
      <c r="L1067" s="870" t="s">
        <v>1489</v>
      </c>
      <c r="M1067" s="379" t="s">
        <v>239</v>
      </c>
      <c r="N1067" s="380" t="s">
        <v>317</v>
      </c>
      <c r="O1067" s="381">
        <v>1</v>
      </c>
      <c r="P1067" s="382">
        <v>42468</v>
      </c>
      <c r="Q1067" s="382">
        <v>42885</v>
      </c>
      <c r="R1067" s="383" t="str">
        <f t="shared" si="1339"/>
        <v>CUMPLE</v>
      </c>
      <c r="S1067" s="379">
        <f t="shared" si="1340"/>
        <v>14</v>
      </c>
      <c r="T1067" s="384">
        <v>3034368364</v>
      </c>
      <c r="U1067" s="375">
        <f t="shared" si="1341"/>
        <v>3034368364</v>
      </c>
      <c r="V1067" s="385">
        <f t="shared" si="1342"/>
        <v>4401.1115504275112</v>
      </c>
      <c r="W1067" s="386">
        <f t="shared" si="1343"/>
        <v>4113.1875285509213</v>
      </c>
      <c r="X1067" s="375">
        <f t="shared" si="1344"/>
        <v>3736937812.5642543</v>
      </c>
      <c r="Y1067" s="379" t="s">
        <v>318</v>
      </c>
      <c r="Z1067" s="379" t="str">
        <f t="shared" si="1347"/>
        <v>CUMPLE</v>
      </c>
      <c r="AA1067" s="383" t="str">
        <f t="shared" si="1345"/>
        <v>CUMPLE</v>
      </c>
      <c r="AB1067" s="387"/>
      <c r="AC1067" s="967"/>
      <c r="AD1067" s="969"/>
      <c r="AE1067" s="383" t="str">
        <f t="shared" si="1346"/>
        <v/>
      </c>
      <c r="AF1067" s="388" t="str">
        <f>IF(AE1067&lt;&gt;"",(SUMIFS($X1067:$X1075,$M1067:$M1075,F1067,AA1067:AA1075,"CUMPLE")),"")</f>
        <v/>
      </c>
      <c r="AG1067" s="388" t="str">
        <f>IF(AF1067&lt;&gt;"",IF(G1067&gt;0,(IF(AF1067&gt;=($G1067*$H1063),"CUMPLE","NO CUMPLE")),""),"")</f>
        <v/>
      </c>
      <c r="AH1067" s="387"/>
      <c r="AI1067" s="973"/>
      <c r="AJ1067" s="971"/>
    </row>
    <row r="1068" spans="1:44" ht="66" x14ac:dyDescent="0.25">
      <c r="A1068" s="963"/>
      <c r="B1068" s="373">
        <v>6</v>
      </c>
      <c r="C1068" s="220" t="str">
        <f>IF(Proponentes!H696="X",Proponentes!$B$691,"")</f>
        <v/>
      </c>
      <c r="D1068" s="374" t="str">
        <f t="shared" si="1337"/>
        <v/>
      </c>
      <c r="E1068" s="375" t="str">
        <f>IF(D1068="","",$AO$8)</f>
        <v/>
      </c>
      <c r="F1068" s="220" t="str">
        <f>IF(Proponentes!D696&gt;0,Proponentes!D696,"")</f>
        <v/>
      </c>
      <c r="G1068" s="376" t="str">
        <f>IF(Proponentes!F696&gt;0,Proponentes!F696,"")</f>
        <v/>
      </c>
      <c r="H1068" s="965"/>
      <c r="I1068" s="967"/>
      <c r="J1068" s="424" t="s">
        <v>1490</v>
      </c>
      <c r="K1068" s="380">
        <v>6</v>
      </c>
      <c r="L1068" s="870" t="s">
        <v>1491</v>
      </c>
      <c r="M1068" s="379" t="s">
        <v>239</v>
      </c>
      <c r="N1068" s="380" t="s">
        <v>317</v>
      </c>
      <c r="O1068" s="381">
        <v>1</v>
      </c>
      <c r="P1068" s="382">
        <v>42476</v>
      </c>
      <c r="Q1068" s="382">
        <v>42845</v>
      </c>
      <c r="R1068" s="383" t="str">
        <f t="shared" si="1339"/>
        <v>CUMPLE</v>
      </c>
      <c r="S1068" s="379">
        <f t="shared" si="1340"/>
        <v>12</v>
      </c>
      <c r="T1068" s="384">
        <v>4598717986</v>
      </c>
      <c r="U1068" s="375">
        <f t="shared" si="1341"/>
        <v>4598717986</v>
      </c>
      <c r="V1068" s="385">
        <f t="shared" si="1342"/>
        <v>6670.0770695694428</v>
      </c>
      <c r="W1068" s="386">
        <f t="shared" si="1343"/>
        <v>6233.7156199464025</v>
      </c>
      <c r="X1068" s="375">
        <f t="shared" si="1344"/>
        <v>5663492717.327425</v>
      </c>
      <c r="Y1068" s="379" t="s">
        <v>318</v>
      </c>
      <c r="Z1068" s="379" t="str">
        <f t="shared" si="1347"/>
        <v>CUMPLE</v>
      </c>
      <c r="AA1068" s="383" t="str">
        <f t="shared" si="1345"/>
        <v>CUMPLE</v>
      </c>
      <c r="AB1068" s="387"/>
      <c r="AC1068" s="967"/>
      <c r="AD1068" s="969"/>
      <c r="AE1068" s="383" t="str">
        <f t="shared" si="1346"/>
        <v/>
      </c>
      <c r="AF1068" s="388" t="str">
        <f>IF(AE1068&lt;&gt;"",(SUMIFS($X1068:$X1075,$M1068:$M1075,F1068,AA1068:AA1075,"CUMPLE")),"")</f>
        <v/>
      </c>
      <c r="AG1068" s="388" t="str">
        <f>IF(AF1068&lt;&gt;"",IF(G1068&gt;0,(IF(AF1068&gt;=($G1068*$H1063),"CUMPLE","NO CUMPLE")),""),"")</f>
        <v/>
      </c>
      <c r="AH1068" s="387"/>
      <c r="AI1068" s="973"/>
      <c r="AJ1068" s="971"/>
    </row>
    <row r="1069" spans="1:44" x14ac:dyDescent="0.25">
      <c r="A1069" s="963"/>
      <c r="B1069" s="373">
        <v>7</v>
      </c>
      <c r="C1069" s="220" t="str">
        <f>IF(Proponentes!H697="X",Proponentes!$B$691,"")</f>
        <v/>
      </c>
      <c r="D1069" s="374" t="str">
        <f t="shared" si="1337"/>
        <v/>
      </c>
      <c r="E1069" s="375" t="str">
        <f>IF(D1069="","",$AO$9)</f>
        <v/>
      </c>
      <c r="F1069" s="220" t="str">
        <f>IF(Proponentes!D697&gt;0,Proponentes!D697,"")</f>
        <v/>
      </c>
      <c r="G1069" s="376" t="str">
        <f>IF(Proponentes!F697&gt;0,Proponentes!F697,"")</f>
        <v/>
      </c>
      <c r="H1069" s="965"/>
      <c r="I1069" s="967"/>
      <c r="J1069" s="389"/>
      <c r="K1069" s="378">
        <v>7</v>
      </c>
      <c r="L1069" s="380"/>
      <c r="M1069" s="379"/>
      <c r="N1069" s="380"/>
      <c r="O1069" s="381"/>
      <c r="P1069" s="382"/>
      <c r="Q1069" s="382"/>
      <c r="R1069" s="383" t="str">
        <f t="shared" si="1339"/>
        <v/>
      </c>
      <c r="S1069" s="379" t="str">
        <f t="shared" si="1340"/>
        <v/>
      </c>
      <c r="T1069" s="391"/>
      <c r="U1069" s="375" t="str">
        <f t="shared" si="1341"/>
        <v/>
      </c>
      <c r="V1069" s="385" t="str">
        <f t="shared" si="1342"/>
        <v/>
      </c>
      <c r="W1069" s="386" t="str">
        <f t="shared" si="1343"/>
        <v/>
      </c>
      <c r="X1069" s="375" t="str">
        <f t="shared" si="1344"/>
        <v/>
      </c>
      <c r="Y1069" s="379"/>
      <c r="Z1069" s="379" t="str">
        <f t="shared" si="1347"/>
        <v/>
      </c>
      <c r="AA1069" s="383" t="str">
        <f t="shared" si="1345"/>
        <v/>
      </c>
      <c r="AB1069" s="387"/>
      <c r="AC1069" s="967"/>
      <c r="AD1069" s="969"/>
      <c r="AE1069" s="383" t="str">
        <f t="shared" si="1346"/>
        <v/>
      </c>
      <c r="AF1069" s="388" t="str">
        <f>IF(AE1069&lt;&gt;"",(SUMIFS($X1069:$X1075,$M1069:$M1075,F1069,AA1069:AA1075,"CUMPLE")),"")</f>
        <v/>
      </c>
      <c r="AG1069" s="388" t="str">
        <f>IF(AF1069&lt;&gt;"",IF(G1069&gt;0,(IF(AF1069&gt;=($G1069*$H1063),"CUMPLE","NO CUMPLE")),""),"")</f>
        <v/>
      </c>
      <c r="AH1069" s="387"/>
      <c r="AI1069" s="973"/>
      <c r="AJ1069" s="971"/>
    </row>
    <row r="1070" spans="1:44" x14ac:dyDescent="0.25">
      <c r="A1070" s="963"/>
      <c r="B1070" s="373">
        <v>8</v>
      </c>
      <c r="C1070" s="220" t="str">
        <f>IF(Proponentes!H698="X",Proponentes!$B$691,"")</f>
        <v/>
      </c>
      <c r="D1070" s="374" t="str">
        <f t="shared" si="1337"/>
        <v/>
      </c>
      <c r="E1070" s="375" t="str">
        <f>IF(D1070="","",$AO$10)</f>
        <v/>
      </c>
      <c r="F1070" s="220"/>
      <c r="G1070" s="376"/>
      <c r="H1070" s="965"/>
      <c r="I1070" s="967"/>
      <c r="J1070" s="389"/>
      <c r="K1070" s="380"/>
      <c r="L1070" s="380"/>
      <c r="M1070" s="379"/>
      <c r="N1070" s="380"/>
      <c r="O1070" s="381"/>
      <c r="P1070" s="382"/>
      <c r="Q1070" s="382"/>
      <c r="R1070" s="383" t="str">
        <f t="shared" si="1339"/>
        <v/>
      </c>
      <c r="S1070" s="379"/>
      <c r="T1070" s="391"/>
      <c r="U1070" s="375" t="str">
        <f t="shared" si="1341"/>
        <v/>
      </c>
      <c r="V1070" s="385"/>
      <c r="W1070" s="386" t="str">
        <f t="shared" si="1343"/>
        <v/>
      </c>
      <c r="X1070" s="375" t="str">
        <f t="shared" si="1344"/>
        <v/>
      </c>
      <c r="Y1070" s="379"/>
      <c r="Z1070" s="379" t="str">
        <f t="shared" si="1347"/>
        <v/>
      </c>
      <c r="AA1070" s="383" t="str">
        <f t="shared" si="1345"/>
        <v/>
      </c>
      <c r="AB1070" s="387"/>
      <c r="AC1070" s="967"/>
      <c r="AD1070" s="969"/>
      <c r="AE1070" s="383"/>
      <c r="AF1070" s="388"/>
      <c r="AG1070" s="388" t="str">
        <f>IF(AF1070&lt;&gt;"",IF(G1070&gt;0,(IF(AF1070&gt;=($G1070*$H1063),"CUMPLE","NO CUMPLE")),""),"")</f>
        <v/>
      </c>
      <c r="AH1070" s="387"/>
      <c r="AI1070" s="973"/>
      <c r="AJ1070" s="971"/>
    </row>
    <row r="1071" spans="1:44" x14ac:dyDescent="0.25">
      <c r="A1071" s="963"/>
      <c r="B1071" s="373">
        <v>9</v>
      </c>
      <c r="C1071" s="220" t="str">
        <f>IF(Proponentes!H699="X",Proponentes!$B$691,"")</f>
        <v/>
      </c>
      <c r="D1071" s="374" t="str">
        <f t="shared" si="1337"/>
        <v/>
      </c>
      <c r="E1071" s="375" t="str">
        <f>IF(D1071="","",$AO$11)</f>
        <v/>
      </c>
      <c r="F1071" s="220"/>
      <c r="G1071" s="376"/>
      <c r="H1071" s="965"/>
      <c r="I1071" s="967"/>
      <c r="J1071" s="389"/>
      <c r="K1071" s="380"/>
      <c r="L1071" s="380"/>
      <c r="M1071" s="379"/>
      <c r="N1071" s="380"/>
      <c r="O1071" s="381"/>
      <c r="P1071" s="382"/>
      <c r="Q1071" s="382"/>
      <c r="R1071" s="383" t="str">
        <f t="shared" si="1339"/>
        <v/>
      </c>
      <c r="S1071" s="383"/>
      <c r="T1071" s="391"/>
      <c r="U1071" s="375" t="str">
        <f t="shared" si="1341"/>
        <v/>
      </c>
      <c r="V1071" s="392"/>
      <c r="W1071" s="386" t="str">
        <f t="shared" si="1343"/>
        <v/>
      </c>
      <c r="X1071" s="375" t="str">
        <f t="shared" si="1344"/>
        <v/>
      </c>
      <c r="Y1071" s="379"/>
      <c r="Z1071" s="379" t="str">
        <f t="shared" si="1347"/>
        <v/>
      </c>
      <c r="AA1071" s="383" t="str">
        <f t="shared" si="1345"/>
        <v/>
      </c>
      <c r="AB1071" s="387"/>
      <c r="AC1071" s="967"/>
      <c r="AD1071" s="969"/>
      <c r="AE1071" s="383"/>
      <c r="AF1071" s="388"/>
      <c r="AG1071" s="388" t="str">
        <f>IF(AF1071&lt;&gt;"",IF(G1071&gt;0,(IF(AF1071&gt;=($G1071*$H1063),"CUMPLE","NO CUMPLE")),""),"")</f>
        <v/>
      </c>
      <c r="AH1071" s="393"/>
      <c r="AI1071" s="973"/>
      <c r="AJ1071" s="971"/>
    </row>
    <row r="1072" spans="1:44" x14ac:dyDescent="0.25">
      <c r="A1072" s="963"/>
      <c r="B1072" s="373">
        <v>10</v>
      </c>
      <c r="C1072" s="220" t="str">
        <f>IF(Proponentes!H700="X",Proponentes!$B$691,"")</f>
        <v/>
      </c>
      <c r="D1072" s="374" t="str">
        <f t="shared" si="1337"/>
        <v/>
      </c>
      <c r="E1072" s="375" t="str">
        <f>IF(D1072="","",$AO$12)</f>
        <v/>
      </c>
      <c r="F1072" s="220"/>
      <c r="G1072" s="376"/>
      <c r="H1072" s="965"/>
      <c r="I1072" s="967"/>
      <c r="J1072" s="389"/>
      <c r="K1072" s="378"/>
      <c r="L1072" s="380"/>
      <c r="M1072" s="379"/>
      <c r="N1072" s="380"/>
      <c r="O1072" s="381"/>
      <c r="P1072" s="382"/>
      <c r="Q1072" s="382"/>
      <c r="R1072" s="383" t="str">
        <f t="shared" si="1339"/>
        <v/>
      </c>
      <c r="S1072" s="383"/>
      <c r="T1072" s="391"/>
      <c r="U1072" s="375" t="str">
        <f t="shared" si="1341"/>
        <v/>
      </c>
      <c r="V1072" s="392"/>
      <c r="W1072" s="386" t="str">
        <f t="shared" si="1343"/>
        <v/>
      </c>
      <c r="X1072" s="375" t="str">
        <f t="shared" si="1344"/>
        <v/>
      </c>
      <c r="Y1072" s="379"/>
      <c r="Z1072" s="379" t="str">
        <f t="shared" si="1347"/>
        <v/>
      </c>
      <c r="AA1072" s="383" t="str">
        <f t="shared" si="1345"/>
        <v/>
      </c>
      <c r="AB1072" s="387"/>
      <c r="AC1072" s="967"/>
      <c r="AD1072" s="969"/>
      <c r="AE1072" s="383"/>
      <c r="AF1072" s="388"/>
      <c r="AG1072" s="388" t="str">
        <f>IF(AF1072&lt;&gt;"",IF(G1072&gt;0,(IF(AF1072&gt;=($G1072*$H1063),"CUMPLE","NO CUMPLE")),""),"")</f>
        <v/>
      </c>
      <c r="AH1072" s="393"/>
      <c r="AI1072" s="973"/>
      <c r="AJ1072" s="971"/>
    </row>
    <row r="1073" spans="1:36" x14ac:dyDescent="0.25">
      <c r="A1073" s="963"/>
      <c r="B1073" s="373">
        <v>11</v>
      </c>
      <c r="C1073" s="220" t="str">
        <f>IF(Proponentes!H701="X",Proponentes!$B$691,"")</f>
        <v/>
      </c>
      <c r="D1073" s="374" t="str">
        <f t="shared" si="1337"/>
        <v/>
      </c>
      <c r="E1073" s="375" t="str">
        <f>IF(D1073="","",$AO$13)</f>
        <v/>
      </c>
      <c r="F1073" s="220" t="str">
        <f>IF(Proponentes!D701&gt;0,Proponentes!D701,"")</f>
        <v/>
      </c>
      <c r="G1073" s="376" t="str">
        <f>IF(Proponentes!F701&gt;0,Proponentes!F701,"")</f>
        <v/>
      </c>
      <c r="H1073" s="965"/>
      <c r="I1073" s="967"/>
      <c r="J1073" s="389"/>
      <c r="K1073" s="380"/>
      <c r="L1073" s="380"/>
      <c r="M1073" s="379"/>
      <c r="N1073" s="380"/>
      <c r="O1073" s="381"/>
      <c r="P1073" s="382"/>
      <c r="Q1073" s="382"/>
      <c r="R1073" s="383" t="str">
        <f t="shared" si="1339"/>
        <v/>
      </c>
      <c r="S1073" s="383" t="str">
        <f t="shared" ref="S1073:S1074" si="1348">IF(P1073&gt;0,ROUND(((YEAR(Q1073)-YEAR($P1073))*12)+(MONTH(Q1073)-MONTH($P1073))+((DAY(Q1073)-DAY($P1073)+1)/30),0),"")</f>
        <v/>
      </c>
      <c r="T1073" s="391"/>
      <c r="U1073" s="375" t="str">
        <f t="shared" si="1341"/>
        <v/>
      </c>
      <c r="V1073" s="392" t="str">
        <f>IFERROR(U1073/VLOOKUP(YEAR(P1073),$AQ$2:$AR$11,2,FALSE),"")</f>
        <v/>
      </c>
      <c r="W1073" s="386" t="str">
        <f t="shared" si="1343"/>
        <v/>
      </c>
      <c r="X1073" s="375" t="str">
        <f t="shared" si="1344"/>
        <v/>
      </c>
      <c r="Y1073" s="379"/>
      <c r="Z1073" s="379" t="str">
        <f t="shared" si="1347"/>
        <v/>
      </c>
      <c r="AA1073" s="383" t="str">
        <f t="shared" si="1345"/>
        <v/>
      </c>
      <c r="AB1073" s="387"/>
      <c r="AC1073" s="967"/>
      <c r="AD1073" s="969"/>
      <c r="AE1073" s="383" t="str">
        <f>IF(F1073&lt;&gt;"",F1073,"")</f>
        <v/>
      </c>
      <c r="AF1073" s="388" t="str">
        <f>IF(AE1073&lt;&gt;"",(SUMIFS($X1073:$X1075,$M1073:$M1075,F1073,AA1073:AA1075,"CUMPLE")),"")</f>
        <v/>
      </c>
      <c r="AG1073" s="388" t="str">
        <f>IF(AF1073&lt;&gt;"",IF(G1073&gt;0,(IF(AF1073&gt;=($G1073*$H1063),"CUMPLE","NO CUMPLE")),""),"")</f>
        <v/>
      </c>
      <c r="AH1073" s="393"/>
      <c r="AI1073" s="973"/>
      <c r="AJ1073" s="971"/>
    </row>
    <row r="1074" spans="1:36" x14ac:dyDescent="0.25">
      <c r="A1074" s="963"/>
      <c r="B1074" s="373">
        <v>12</v>
      </c>
      <c r="C1074" s="220" t="str">
        <f>IF(Proponentes!H702="X",Proponentes!$B$691,"")</f>
        <v/>
      </c>
      <c r="D1074" s="374" t="str">
        <f t="shared" si="1337"/>
        <v/>
      </c>
      <c r="E1074" s="375" t="str">
        <f>IF(D1074="","",$AO$14)</f>
        <v/>
      </c>
      <c r="F1074" s="220" t="str">
        <f>IF(Proponentes!D702&gt;0,Proponentes!D702,"")</f>
        <v/>
      </c>
      <c r="G1074" s="376" t="str">
        <f>IF(Proponentes!F702&gt;0,Proponentes!F702,"")</f>
        <v/>
      </c>
      <c r="H1074" s="965"/>
      <c r="I1074" s="967"/>
      <c r="J1074" s="389"/>
      <c r="K1074" s="380"/>
      <c r="L1074" s="380"/>
      <c r="M1074" s="379"/>
      <c r="N1074" s="380"/>
      <c r="O1074" s="381"/>
      <c r="P1074" s="382"/>
      <c r="Q1074" s="382"/>
      <c r="R1074" s="383" t="str">
        <f t="shared" si="1339"/>
        <v/>
      </c>
      <c r="S1074" s="383" t="str">
        <f t="shared" si="1348"/>
        <v/>
      </c>
      <c r="T1074" s="391"/>
      <c r="U1074" s="375" t="str">
        <f t="shared" si="1341"/>
        <v/>
      </c>
      <c r="V1074" s="392" t="str">
        <f>IFERROR(U1074/VLOOKUP(YEAR(P1074),$AQ$2:$AR$11,2,FALSE),"")</f>
        <v/>
      </c>
      <c r="W1074" s="386" t="str">
        <f t="shared" si="1343"/>
        <v/>
      </c>
      <c r="X1074" s="375" t="str">
        <f t="shared" si="1344"/>
        <v/>
      </c>
      <c r="Y1074" s="379"/>
      <c r="Z1074" s="379" t="str">
        <f t="shared" si="1347"/>
        <v/>
      </c>
      <c r="AA1074" s="383" t="str">
        <f t="shared" si="1345"/>
        <v/>
      </c>
      <c r="AB1074" s="387"/>
      <c r="AC1074" s="967"/>
      <c r="AD1074" s="969"/>
      <c r="AE1074" s="383" t="str">
        <f>IF(F1074&lt;&gt;"",F1074,"")</f>
        <v/>
      </c>
      <c r="AF1074" s="388" t="str">
        <f>IF(AE1074&lt;&gt;"",(SUMIFS($X1074:$X1075,$M1074:$M1075,F1074,AA1074:AA1075,"CUMPLE")),"")</f>
        <v/>
      </c>
      <c r="AG1074" s="388" t="str">
        <f>IF(AF1074&lt;&gt;"",IF(G1074&gt;0,(IF(AF1074&gt;=($G1074*$H1063),"CUMPLE","NO CUMPLE")),""),"")</f>
        <v/>
      </c>
      <c r="AH1074" s="393"/>
      <c r="AI1074" s="973"/>
      <c r="AJ1074" s="971"/>
    </row>
    <row r="1075" spans="1:36" x14ac:dyDescent="0.25">
      <c r="A1075" s="69">
        <v>53</v>
      </c>
      <c r="B1075" s="394"/>
      <c r="C1075" s="222"/>
      <c r="D1075" s="395" t="s">
        <v>270</v>
      </c>
      <c r="E1075" s="396">
        <f t="shared" ref="E1075" si="1349">SUM(E1063:E1074)</f>
        <v>20036397801</v>
      </c>
      <c r="F1075" s="394"/>
      <c r="G1075" s="397">
        <f t="shared" ref="G1075" si="1350">IF((SUM(G1063:G1074))&gt;1,"ERROR &gt; 100%",SUM(G1063:G1074))</f>
        <v>1</v>
      </c>
      <c r="H1075" s="396">
        <f t="shared" ref="H1075:I1075" si="1351">SUM(H1063:H1074)</f>
        <v>20036397801</v>
      </c>
      <c r="I1075" s="398">
        <f t="shared" si="1351"/>
        <v>22053.741776239756</v>
      </c>
      <c r="J1075" s="399"/>
      <c r="K1075" s="399"/>
      <c r="L1075" s="399"/>
      <c r="M1075" s="400"/>
      <c r="N1075" s="400"/>
      <c r="O1075" s="400"/>
      <c r="P1075" s="400"/>
      <c r="Q1075" s="400"/>
      <c r="R1075" s="394">
        <f t="shared" ref="R1075" si="1352">COUNTIF(R1063:R1074,"NO CUMPLE")</f>
        <v>0</v>
      </c>
      <c r="S1075" s="400">
        <f t="shared" ref="S1075" si="1353">SUM(S1063:S1074)</f>
        <v>86</v>
      </c>
      <c r="T1075" s="401"/>
      <c r="U1075" s="396">
        <f t="shared" ref="U1075:X1075" si="1354">SUM(U1063:U1074)</f>
        <v>24422324780.739998</v>
      </c>
      <c r="V1075" s="402">
        <f t="shared" si="1354"/>
        <v>35885.652548869097</v>
      </c>
      <c r="W1075" s="403">
        <f t="shared" si="1354"/>
        <v>33577.666921829885</v>
      </c>
      <c r="X1075" s="401">
        <f t="shared" si="1354"/>
        <v>30506183417.822411</v>
      </c>
      <c r="Y1075" s="400"/>
      <c r="Z1075" s="400"/>
      <c r="AA1075" s="394"/>
      <c r="AB1075" s="400"/>
      <c r="AC1075" s="394"/>
      <c r="AD1075" s="394">
        <f t="shared" ref="AD1075" si="1355">COUNTIF(AD1063:AD1074,"NO CUMPLE")</f>
        <v>0</v>
      </c>
      <c r="AE1075" s="394"/>
      <c r="AF1075" s="394"/>
      <c r="AG1075" s="394"/>
      <c r="AH1075" s="400"/>
      <c r="AI1075" s="400"/>
      <c r="AJ1075" s="404"/>
    </row>
    <row r="1076" spans="1:36" ht="29.25" customHeight="1" x14ac:dyDescent="0.25">
      <c r="A1076" s="962">
        <v>55</v>
      </c>
      <c r="B1076" s="373">
        <v>1</v>
      </c>
      <c r="C1076" s="220" t="str">
        <f>IF(Proponentes!H704="X",Proponentes!$B$704,"")</f>
        <v>UNIÓN TEMPORAL UT-EAAJ-2021</v>
      </c>
      <c r="D1076" s="374" t="str">
        <f t="shared" ref="D1076:D1084" si="1356">C1076</f>
        <v>UNIÓN TEMPORAL UT-EAAJ-2021</v>
      </c>
      <c r="E1076" s="375">
        <f>IF(D1076="","",$AO$3)</f>
        <v>20036397801</v>
      </c>
      <c r="F1076" s="220" t="str">
        <f>IF(Proponentes!D704&gt;0,Proponentes!D704,"")</f>
        <v>AINCA SEGURIDAD LTDA</v>
      </c>
      <c r="G1076" s="376">
        <f>IF(Proponentes!F704&gt;0,Proponentes!F704,"")</f>
        <v>0.41</v>
      </c>
      <c r="H1076" s="964">
        <f t="shared" ref="H1076" si="1357">SUM(E1076:E1105)</f>
        <v>223477913450</v>
      </c>
      <c r="I1076" s="966">
        <f>IF($F1076&gt;0,(G1106*H1076)/$AR$13,"")</f>
        <v>245978.55586961738</v>
      </c>
      <c r="J1076" s="377" t="s">
        <v>319</v>
      </c>
      <c r="K1076" s="378">
        <v>1</v>
      </c>
      <c r="L1076" s="378" t="s">
        <v>1492</v>
      </c>
      <c r="M1076" s="379" t="s">
        <v>260</v>
      </c>
      <c r="N1076" s="380" t="s">
        <v>317</v>
      </c>
      <c r="O1076" s="381">
        <v>1</v>
      </c>
      <c r="P1076" s="382">
        <v>41275</v>
      </c>
      <c r="Q1076" s="382">
        <v>41305</v>
      </c>
      <c r="R1076" s="383" t="str">
        <f t="shared" ref="R1076:R1105" si="1358">IF(Q1076&lt;&gt;"",IF(P1076&gt;0,IF(P1076&gt;=$P$18,IF(Q1076&lt;=$Q$18,"CUMPLE","NO CUMPLE"),"NO CUMPLE"),""),"")</f>
        <v>CUMPLE</v>
      </c>
      <c r="S1076" s="379">
        <f t="shared" ref="S1076:S1082" si="1359">IF(P1076&gt;0,ROUND(((YEAR(Q1076)-YEAR($P1076))*12)+(MONTH(Q1076)-MONTH($P1076))+((DAY(Q1076)-DAY($P1076)+1)/30),0),"")</f>
        <v>1</v>
      </c>
      <c r="T1076" s="384">
        <v>3053065198</v>
      </c>
      <c r="U1076" s="375">
        <f t="shared" ref="U1076:U1105" si="1360">IF(T1076&gt;0,T1076*O1076,"")</f>
        <v>3053065198</v>
      </c>
      <c r="V1076" s="385">
        <f t="shared" ref="V1076:V1082" si="1361">IFERROR(U1076/VLOOKUP(YEAR(P1076),$AQ$2:$AR$11,2,FALSE),"")</f>
        <v>5179.0758235793046</v>
      </c>
      <c r="W1076" s="386">
        <f t="shared" ref="W1076:W1105" si="1362">IF(R1076="CUMPLE",IFERROR(U1076/VLOOKUP(YEAR(Q1076),$AQ$3:$AR$13,2,FALSE),""),"")</f>
        <v>5179.0758235793046</v>
      </c>
      <c r="X1076" s="375">
        <f t="shared" ref="X1076:X1105" si="1363">IFERROR(W1076*$AR$13,"")</f>
        <v>4705325041.6932116</v>
      </c>
      <c r="Y1076" s="379" t="s">
        <v>318</v>
      </c>
      <c r="Z1076" s="379" t="str">
        <f t="shared" ref="Z1076:Z1105" si="1364">IF(T1076&gt;0,IF(X1076&gt;=$Z$18,"CUMPLE","NO CUMPLE"),"")</f>
        <v>CUMPLE</v>
      </c>
      <c r="AA1076" s="383" t="str">
        <f t="shared" ref="AA1076:AA1105" si="1365">IF(N1076&gt;0,IF(N1076="CUMPLE",IF(R1076="CUMPLE",IF(Y1076="INCLUIDA",IF(Z1076="CUMPLE","CUMPLE","NO CUMPLE"),"NO CUMPLE"),"NO CUMPLE"),"NO CUMPLE"),"")</f>
        <v>CUMPLE</v>
      </c>
      <c r="AB1076" s="379"/>
      <c r="AC1076" s="966">
        <f>IF(F1076&gt;0,SUMIFS(W1076:W1105,AA1076:AA1105,"CUMPLE"),"")</f>
        <v>310443.41848777892</v>
      </c>
      <c r="AD1076" s="968" t="str">
        <f>IF($F1076&gt;0,IF(AC1076&lt;I1076,"NO CUMPLE","CUMPLE"),"")</f>
        <v>CUMPLE</v>
      </c>
      <c r="AE1076" s="383" t="str">
        <f t="shared" ref="AE1076:AE1082" si="1366">IF(F1076&lt;&gt;"",F1076,"")</f>
        <v>AINCA SEGURIDAD LTDA</v>
      </c>
      <c r="AF1076" s="388">
        <f>IF(AE1076&lt;&gt;"",(SUMIFS($X1076:$X1105,$M1076:$M1105,F1076,AA1076:AA1105,"CUMPLE")),"")</f>
        <v>118222877121.17229</v>
      </c>
      <c r="AG1076" s="388" t="str">
        <f>IF(AF1076&lt;&gt;"",IF(G1076&gt;0,(IF(AF1076&gt;=($G1076*$H1076),"CUMPLE","NO CUMPLE")),""),"")</f>
        <v>CUMPLE</v>
      </c>
      <c r="AH1076" s="379"/>
      <c r="AI1076" s="972" t="str">
        <f>IF(AC1076&gt;I1076,IF((COUNTIF(AG1076:AG1104,"NO CUMPLE"))&lt;1,"HABILITADO","RECHAZADO"),"RECHAZADO")</f>
        <v>HABILITADO</v>
      </c>
      <c r="AJ1076" s="970"/>
    </row>
    <row r="1077" spans="1:36" ht="45" customHeight="1" x14ac:dyDescent="0.25">
      <c r="A1077" s="963"/>
      <c r="B1077" s="373">
        <v>2</v>
      </c>
      <c r="C1077" s="220" t="str">
        <f>IF(Proponentes!H705="X",Proponentes!$B$704,"")</f>
        <v/>
      </c>
      <c r="D1077" s="374" t="str">
        <f t="shared" si="1356"/>
        <v/>
      </c>
      <c r="E1077" s="375" t="str">
        <f>IF(D1077="","",$AO$4)</f>
        <v/>
      </c>
      <c r="F1077" s="220" t="str">
        <f>IF(Proponentes!D705&gt;0,Proponentes!D705,"")</f>
        <v>SEGURIDAD JANO LTDA</v>
      </c>
      <c r="G1077" s="376">
        <f>IF(Proponentes!F705&gt;0,Proponentes!F705,"")</f>
        <v>0.35</v>
      </c>
      <c r="H1077" s="965"/>
      <c r="I1077" s="967"/>
      <c r="J1077" s="389" t="s">
        <v>1493</v>
      </c>
      <c r="K1077" s="380">
        <v>2</v>
      </c>
      <c r="L1077" s="378" t="s">
        <v>1494</v>
      </c>
      <c r="M1077" s="379" t="s">
        <v>260</v>
      </c>
      <c r="N1077" s="380" t="s">
        <v>317</v>
      </c>
      <c r="O1077" s="381">
        <v>1</v>
      </c>
      <c r="P1077" s="382">
        <v>41183</v>
      </c>
      <c r="Q1077" s="382">
        <v>41912</v>
      </c>
      <c r="R1077" s="383" t="str">
        <f t="shared" si="1358"/>
        <v>CUMPLE</v>
      </c>
      <c r="S1077" s="379">
        <f t="shared" si="1359"/>
        <v>24</v>
      </c>
      <c r="T1077" s="384">
        <v>21212350000</v>
      </c>
      <c r="U1077" s="375">
        <f t="shared" si="1360"/>
        <v>21212350000</v>
      </c>
      <c r="V1077" s="385">
        <f t="shared" si="1361"/>
        <v>37431.356979001233</v>
      </c>
      <c r="W1077" s="386">
        <f t="shared" si="1362"/>
        <v>34435.633116883117</v>
      </c>
      <c r="X1077" s="375">
        <f t="shared" si="1363"/>
        <v>31285668013.149349</v>
      </c>
      <c r="Y1077" s="379" t="s">
        <v>318</v>
      </c>
      <c r="Z1077" s="379" t="str">
        <f t="shared" si="1364"/>
        <v>CUMPLE</v>
      </c>
      <c r="AA1077" s="383" t="str">
        <f t="shared" si="1365"/>
        <v>CUMPLE</v>
      </c>
      <c r="AB1077" s="387"/>
      <c r="AC1077" s="967"/>
      <c r="AD1077" s="969"/>
      <c r="AE1077" s="383" t="str">
        <f t="shared" si="1366"/>
        <v>SEGURIDAD JANO LTDA</v>
      </c>
      <c r="AF1077" s="388">
        <f>IF(AE1077&lt;&gt;"",(SUMIFS($X1076:$X1105,$M1076:$M1105,F1077,AA1076:AA1105,"CUMPLE")),"")</f>
        <v>91326200703.663986</v>
      </c>
      <c r="AG1077" s="388" t="str">
        <f>IF(AF1077&lt;&gt;"",IF(G1077&gt;0,(IF(AF1077&gt;=($G1077*$H1076),"CUMPLE","NO CUMPLE")),""),"")</f>
        <v>CUMPLE</v>
      </c>
      <c r="AH1077" s="387"/>
      <c r="AI1077" s="973"/>
      <c r="AJ1077" s="971"/>
    </row>
    <row r="1078" spans="1:36" ht="30.75" customHeight="1" x14ac:dyDescent="0.25">
      <c r="A1078" s="963"/>
      <c r="B1078" s="373">
        <v>3</v>
      </c>
      <c r="C1078" s="220" t="str">
        <f>IF(Proponentes!H706="X",Proponentes!$B$704,"")</f>
        <v/>
      </c>
      <c r="D1078" s="374" t="str">
        <f t="shared" si="1356"/>
        <v/>
      </c>
      <c r="E1078" s="375" t="str">
        <f>IF(D1078="","",$AO$5)</f>
        <v/>
      </c>
      <c r="F1078" s="220" t="str">
        <f>IF(Proponentes!D706&gt;0,Proponentes!D706,"")</f>
        <v>COMPAÑÍA DE VIGILANCIA Y SEGURIDAD PRIVADA AZIMUT LTDA</v>
      </c>
      <c r="G1078" s="376">
        <f>IF(Proponentes!F706&gt;0,Proponentes!F706,"")</f>
        <v>0.1</v>
      </c>
      <c r="H1078" s="965"/>
      <c r="I1078" s="967"/>
      <c r="J1078" s="389" t="s">
        <v>341</v>
      </c>
      <c r="K1078" s="380">
        <v>3</v>
      </c>
      <c r="L1078" s="380" t="s">
        <v>1495</v>
      </c>
      <c r="M1078" s="379" t="s">
        <v>260</v>
      </c>
      <c r="N1078" s="380" t="s">
        <v>317</v>
      </c>
      <c r="O1078" s="381">
        <v>1</v>
      </c>
      <c r="P1078" s="382">
        <v>41395</v>
      </c>
      <c r="Q1078" s="382">
        <v>42277</v>
      </c>
      <c r="R1078" s="383" t="str">
        <f t="shared" si="1358"/>
        <v>CUMPLE</v>
      </c>
      <c r="S1078" s="379">
        <f t="shared" si="1359"/>
        <v>29</v>
      </c>
      <c r="T1078" s="384">
        <v>3281662342</v>
      </c>
      <c r="U1078" s="375">
        <f t="shared" si="1360"/>
        <v>3281662342</v>
      </c>
      <c r="V1078" s="385">
        <f t="shared" si="1361"/>
        <v>5566.857238337574</v>
      </c>
      <c r="W1078" s="386">
        <f t="shared" si="1362"/>
        <v>5092.9810537751218</v>
      </c>
      <c r="X1078" s="375">
        <f t="shared" si="1363"/>
        <v>4627105704.8620968</v>
      </c>
      <c r="Y1078" s="379" t="s">
        <v>318</v>
      </c>
      <c r="Z1078" s="379" t="str">
        <f t="shared" si="1364"/>
        <v>CUMPLE</v>
      </c>
      <c r="AA1078" s="383" t="str">
        <f t="shared" si="1365"/>
        <v>CUMPLE</v>
      </c>
      <c r="AB1078" s="387"/>
      <c r="AC1078" s="967"/>
      <c r="AD1078" s="969"/>
      <c r="AE1078" s="383" t="str">
        <f t="shared" si="1366"/>
        <v>COMPAÑÍA DE VIGILANCIA Y SEGURIDAD PRIVADA AZIMUT LTDA</v>
      </c>
      <c r="AF1078" s="388">
        <f>IF(AE1078&lt;&gt;"",(SUMIFS($X1076:$X1105,$M1076:$M1105,F1078,AA1076:AA1105,"CUMPLE")),"")</f>
        <v>35122844530.084389</v>
      </c>
      <c r="AG1078" s="388" t="str">
        <f>IF(AF1078&lt;&gt;"",IF(G1078&gt;0,(IF(AF1078&gt;=($G1078*$H1076),"CUMPLE","NO CUMPLE")),""),"")</f>
        <v>CUMPLE</v>
      </c>
      <c r="AH1078" s="387"/>
      <c r="AI1078" s="973"/>
      <c r="AJ1078" s="971"/>
    </row>
    <row r="1079" spans="1:36" ht="33" x14ac:dyDescent="0.25">
      <c r="A1079" s="963"/>
      <c r="B1079" s="373">
        <v>4</v>
      </c>
      <c r="C1079" s="220" t="str">
        <f>IF(Proponentes!H707="X",Proponentes!$B$704,"")</f>
        <v/>
      </c>
      <c r="D1079" s="374" t="str">
        <f t="shared" si="1356"/>
        <v/>
      </c>
      <c r="E1079" s="375" t="str">
        <f>IF(D1079="","",$AO$6)</f>
        <v/>
      </c>
      <c r="F1079" s="220" t="str">
        <f>IF(Proponentes!D707&gt;0,Proponentes!D707,"")</f>
        <v>SEGURIDAD ESTELAR LIMITADA</v>
      </c>
      <c r="G1079" s="376">
        <f>IF(Proponentes!F707&gt;0,Proponentes!F707,"")</f>
        <v>0.14000000000000001</v>
      </c>
      <c r="H1079" s="965"/>
      <c r="I1079" s="967"/>
      <c r="J1079" s="389" t="s">
        <v>735</v>
      </c>
      <c r="K1079" s="378">
        <v>4</v>
      </c>
      <c r="L1079" s="380" t="s">
        <v>1496</v>
      </c>
      <c r="M1079" s="379" t="s">
        <v>260</v>
      </c>
      <c r="N1079" s="380" t="s">
        <v>317</v>
      </c>
      <c r="O1079" s="381">
        <v>1</v>
      </c>
      <c r="P1079" s="382">
        <v>42064</v>
      </c>
      <c r="Q1079" s="382">
        <v>42430</v>
      </c>
      <c r="R1079" s="383" t="str">
        <f t="shared" si="1358"/>
        <v>CUMPLE</v>
      </c>
      <c r="S1079" s="379">
        <f t="shared" si="1359"/>
        <v>12</v>
      </c>
      <c r="T1079" s="384">
        <v>6199200600</v>
      </c>
      <c r="U1079" s="375">
        <f t="shared" si="1360"/>
        <v>6199200600</v>
      </c>
      <c r="V1079" s="385">
        <f t="shared" si="1361"/>
        <v>9620.859160394195</v>
      </c>
      <c r="W1079" s="386">
        <f t="shared" si="1362"/>
        <v>8991.450638547838</v>
      </c>
      <c r="X1079" s="375">
        <f t="shared" si="1363"/>
        <v>8168966682.8373127</v>
      </c>
      <c r="Y1079" s="379" t="s">
        <v>318</v>
      </c>
      <c r="Z1079" s="379" t="str">
        <f t="shared" si="1364"/>
        <v>CUMPLE</v>
      </c>
      <c r="AA1079" s="383" t="str">
        <f t="shared" si="1365"/>
        <v>CUMPLE</v>
      </c>
      <c r="AB1079" s="379"/>
      <c r="AC1079" s="967"/>
      <c r="AD1079" s="969"/>
      <c r="AE1079" s="383" t="str">
        <f t="shared" si="1366"/>
        <v>SEGURIDAD ESTELAR LIMITADA</v>
      </c>
      <c r="AF1079" s="388">
        <f>IF(AE1079&lt;&gt;"",(SUMIFS($X1076:$X1105,$M1076:$M1105,F1079,AA1076:AA1105,"CUMPLE")),"")</f>
        <v>37373994870.107117</v>
      </c>
      <c r="AG1079" s="388" t="str">
        <f>IF(AF1079&lt;&gt;"",IF(G1079&gt;0,(IF(AF1079&gt;=($G1079*$H1076),"CUMPLE","NO CUMPLE")),""),"")</f>
        <v>CUMPLE</v>
      </c>
      <c r="AH1079" s="387"/>
      <c r="AI1079" s="973"/>
      <c r="AJ1079" s="971"/>
    </row>
    <row r="1080" spans="1:36" ht="102.75" customHeight="1" x14ac:dyDescent="0.25">
      <c r="A1080" s="963"/>
      <c r="B1080" s="373">
        <v>5</v>
      </c>
      <c r="C1080" s="220" t="str">
        <f>IF(Proponentes!H708="X",Proponentes!$B$704,"")</f>
        <v>UNIÓN TEMPORAL UT-EAAJ-2021</v>
      </c>
      <c r="D1080" s="374" t="str">
        <f t="shared" si="1356"/>
        <v>UNIÓN TEMPORAL UT-EAAJ-2021</v>
      </c>
      <c r="E1080" s="375">
        <f>IF(D1080="","",$AO$7)</f>
        <v>31011375408</v>
      </c>
      <c r="F1080" s="220" t="str">
        <f>IF(Proponentes!D708&gt;0,Proponentes!D708,"")</f>
        <v/>
      </c>
      <c r="G1080" s="376" t="str">
        <f>IF(Proponentes!F708&gt;0,Proponentes!F708,"")</f>
        <v/>
      </c>
      <c r="H1080" s="965"/>
      <c r="I1080" s="967"/>
      <c r="J1080" s="389" t="s">
        <v>1331</v>
      </c>
      <c r="K1080" s="380">
        <v>5</v>
      </c>
      <c r="L1080" s="378" t="s">
        <v>1497</v>
      </c>
      <c r="M1080" s="379" t="s">
        <v>260</v>
      </c>
      <c r="N1080" s="380" t="s">
        <v>317</v>
      </c>
      <c r="O1080" s="381">
        <v>1</v>
      </c>
      <c r="P1080" s="382">
        <v>42005</v>
      </c>
      <c r="Q1080" s="382">
        <v>42734</v>
      </c>
      <c r="R1080" s="383" t="str">
        <f t="shared" si="1358"/>
        <v>CUMPLE</v>
      </c>
      <c r="S1080" s="379">
        <f t="shared" si="1359"/>
        <v>24</v>
      </c>
      <c r="T1080" s="384">
        <v>21216769450</v>
      </c>
      <c r="U1080" s="375">
        <f t="shared" si="1360"/>
        <v>21216769450</v>
      </c>
      <c r="V1080" s="385">
        <f t="shared" si="1361"/>
        <v>32927.39885155583</v>
      </c>
      <c r="W1080" s="386">
        <f t="shared" si="1362"/>
        <v>30773.247637626821</v>
      </c>
      <c r="X1080" s="375">
        <f t="shared" si="1363"/>
        <v>27958295583.222546</v>
      </c>
      <c r="Y1080" s="379" t="s">
        <v>318</v>
      </c>
      <c r="Z1080" s="379" t="str">
        <f t="shared" si="1364"/>
        <v>CUMPLE</v>
      </c>
      <c r="AA1080" s="383" t="str">
        <f t="shared" si="1365"/>
        <v>CUMPLE</v>
      </c>
      <c r="AB1080" s="387"/>
      <c r="AC1080" s="967"/>
      <c r="AD1080" s="969"/>
      <c r="AE1080" s="383" t="str">
        <f t="shared" si="1366"/>
        <v/>
      </c>
      <c r="AF1080" s="388" t="str">
        <f>IF(AE1080&lt;&gt;"",(SUMIFS($X1080:$X1106,$M1080:$M1106,F1080,AA1080:AA1106,"CUMPLE")),"")</f>
        <v/>
      </c>
      <c r="AG1080" s="388" t="str">
        <f>IF(AF1080&lt;&gt;"",IF(G1080&gt;0,(IF(AF1080&gt;=($G1080*$H1076),"CUMPLE","NO CUMPLE")),""),"")</f>
        <v/>
      </c>
      <c r="AH1080" s="387"/>
      <c r="AI1080" s="973"/>
      <c r="AJ1080" s="971"/>
    </row>
    <row r="1081" spans="1:36" ht="49.5" x14ac:dyDescent="0.25">
      <c r="A1081" s="963"/>
      <c r="B1081" s="373">
        <v>6</v>
      </c>
      <c r="C1081" s="220" t="str">
        <f>IF(Proponentes!H709="X",Proponentes!$B$704,"")</f>
        <v>UNIÓN TEMPORAL UT-EAAJ-2021</v>
      </c>
      <c r="D1081" s="374" t="str">
        <f t="shared" si="1356"/>
        <v>UNIÓN TEMPORAL UT-EAAJ-2021</v>
      </c>
      <c r="E1081" s="375">
        <f>IF(D1081="","",$AO$8)</f>
        <v>26104086008</v>
      </c>
      <c r="F1081" s="220" t="str">
        <f>IF(Proponentes!D709&gt;0,Proponentes!D709,"")</f>
        <v/>
      </c>
      <c r="G1081" s="376" t="str">
        <f>IF(Proponentes!F709&gt;0,Proponentes!F709,"")</f>
        <v/>
      </c>
      <c r="H1081" s="965"/>
      <c r="I1081" s="967"/>
      <c r="J1081" s="389" t="s">
        <v>433</v>
      </c>
      <c r="K1081" s="380">
        <v>6</v>
      </c>
      <c r="L1081" s="380" t="s">
        <v>1498</v>
      </c>
      <c r="M1081" s="379" t="s">
        <v>260</v>
      </c>
      <c r="N1081" s="380" t="s">
        <v>317</v>
      </c>
      <c r="O1081" s="381">
        <v>1</v>
      </c>
      <c r="P1081" s="382">
        <v>42795</v>
      </c>
      <c r="Q1081" s="382">
        <v>43465</v>
      </c>
      <c r="R1081" s="383" t="str">
        <f t="shared" si="1358"/>
        <v>CUMPLE</v>
      </c>
      <c r="S1081" s="379">
        <f t="shared" si="1359"/>
        <v>22</v>
      </c>
      <c r="T1081" s="384">
        <v>3525840000</v>
      </c>
      <c r="U1081" s="375">
        <f t="shared" si="1360"/>
        <v>3525840000</v>
      </c>
      <c r="V1081" s="385">
        <f t="shared" si="1361"/>
        <v>4779.3937241516733</v>
      </c>
      <c r="W1081" s="386">
        <f t="shared" si="1362"/>
        <v>4513.1214143632833</v>
      </c>
      <c r="X1081" s="375">
        <f t="shared" si="1363"/>
        <v>4100288146.1058164</v>
      </c>
      <c r="Y1081" s="379" t="s">
        <v>318</v>
      </c>
      <c r="Z1081" s="379" t="str">
        <f t="shared" si="1364"/>
        <v>CUMPLE</v>
      </c>
      <c r="AA1081" s="383" t="str">
        <f t="shared" si="1365"/>
        <v>CUMPLE</v>
      </c>
      <c r="AB1081" s="379"/>
      <c r="AC1081" s="967"/>
      <c r="AD1081" s="969"/>
      <c r="AE1081" s="383" t="str">
        <f t="shared" si="1366"/>
        <v/>
      </c>
      <c r="AF1081" s="388" t="str">
        <f>IF(AE1081&lt;&gt;"",(SUMIFS($X1081:$X1106,$M1081:$M1106,F1081,AA1081:AA1106,"CUMPLE")),"")</f>
        <v/>
      </c>
      <c r="AG1081" s="388" t="str">
        <f>IF(AF1081&lt;&gt;"",IF(G1081&gt;0,(IF(AF1081&gt;=($G1081*$H1076),"CUMPLE","NO CUMPLE")),""),"")</f>
        <v/>
      </c>
      <c r="AH1081" s="387"/>
      <c r="AI1081" s="973"/>
      <c r="AJ1081" s="971"/>
    </row>
    <row r="1082" spans="1:36" ht="21.75" customHeight="1" x14ac:dyDescent="0.25">
      <c r="A1082" s="963"/>
      <c r="B1082" s="373">
        <v>7</v>
      </c>
      <c r="C1082" s="220" t="str">
        <f>IF(Proponentes!H710="X",Proponentes!$B$704,"")</f>
        <v>UNIÓN TEMPORAL UT-EAAJ-2021</v>
      </c>
      <c r="D1082" s="374" t="str">
        <f t="shared" si="1356"/>
        <v>UNIÓN TEMPORAL UT-EAAJ-2021</v>
      </c>
      <c r="E1082" s="375">
        <f>IF(D1082="","",$AO$9)</f>
        <v>34957158037</v>
      </c>
      <c r="F1082" s="220" t="str">
        <f>IF(Proponentes!D710&gt;0,Proponentes!D710,"")</f>
        <v/>
      </c>
      <c r="G1082" s="376" t="str">
        <f>IF(Proponentes!F710&gt;0,Proponentes!F710,"")</f>
        <v/>
      </c>
      <c r="H1082" s="965"/>
      <c r="I1082" s="967"/>
      <c r="J1082" s="389" t="s">
        <v>435</v>
      </c>
      <c r="K1082" s="378">
        <v>7</v>
      </c>
      <c r="L1082" s="380" t="s">
        <v>1499</v>
      </c>
      <c r="M1082" s="379" t="s">
        <v>260</v>
      </c>
      <c r="N1082" s="380" t="s">
        <v>317</v>
      </c>
      <c r="O1082" s="381">
        <v>1</v>
      </c>
      <c r="P1082" s="382">
        <v>42064</v>
      </c>
      <c r="Q1082" s="382">
        <v>43524</v>
      </c>
      <c r="R1082" s="383" t="str">
        <f t="shared" si="1358"/>
        <v>CUMPLE</v>
      </c>
      <c r="S1082" s="379">
        <f t="shared" si="1359"/>
        <v>48</v>
      </c>
      <c r="T1082" s="391">
        <v>28325955630</v>
      </c>
      <c r="U1082" s="375">
        <f t="shared" si="1360"/>
        <v>28325955630</v>
      </c>
      <c r="V1082" s="385">
        <f t="shared" si="1361"/>
        <v>43960.511569799026</v>
      </c>
      <c r="W1082" s="386">
        <f t="shared" si="1362"/>
        <v>34205.299293818738</v>
      </c>
      <c r="X1082" s="375">
        <f t="shared" si="1363"/>
        <v>31076403746.215961</v>
      </c>
      <c r="Y1082" s="379" t="s">
        <v>318</v>
      </c>
      <c r="Z1082" s="379" t="str">
        <f t="shared" si="1364"/>
        <v>CUMPLE</v>
      </c>
      <c r="AA1082" s="383" t="str">
        <f t="shared" si="1365"/>
        <v>CUMPLE</v>
      </c>
      <c r="AB1082" s="379"/>
      <c r="AC1082" s="967"/>
      <c r="AD1082" s="969"/>
      <c r="AE1082" s="383" t="str">
        <f t="shared" si="1366"/>
        <v/>
      </c>
      <c r="AF1082" s="388" t="str">
        <f>IF(AE1082&lt;&gt;"",(SUMIFS($X1082:$X1106,$M1082:$M1106,F1082,AA1082:AA1106,"CUMPLE")),"")</f>
        <v/>
      </c>
      <c r="AG1082" s="388" t="str">
        <f>IF(AF1082&lt;&gt;"",IF(G1082&gt;0,(IF(AF1082&gt;=($G1082*$H1076),"CUMPLE","NO CUMPLE")),""),"")</f>
        <v/>
      </c>
      <c r="AH1082" s="387"/>
      <c r="AI1082" s="973"/>
      <c r="AJ1082" s="971"/>
    </row>
    <row r="1083" spans="1:36" ht="49.5" x14ac:dyDescent="0.25">
      <c r="A1083" s="963"/>
      <c r="B1083" s="373">
        <v>8</v>
      </c>
      <c r="C1083" s="220" t="str">
        <f>IF(Proponentes!H711="X",Proponentes!$B$704,"")</f>
        <v>UNIÓN TEMPORAL UT-EAAJ-2021</v>
      </c>
      <c r="D1083" s="374" t="str">
        <f t="shared" si="1356"/>
        <v>UNIÓN TEMPORAL UT-EAAJ-2021</v>
      </c>
      <c r="E1083" s="375">
        <f>IF(D1083="","",$AO$10)</f>
        <v>19803878581</v>
      </c>
      <c r="F1083" s="220"/>
      <c r="G1083" s="376"/>
      <c r="H1083" s="965"/>
      <c r="I1083" s="967"/>
      <c r="J1083" s="389" t="s">
        <v>773</v>
      </c>
      <c r="K1083" s="378">
        <v>8</v>
      </c>
      <c r="L1083" s="380" t="s">
        <v>1500</v>
      </c>
      <c r="M1083" s="379" t="s">
        <v>260</v>
      </c>
      <c r="N1083" s="380" t="s">
        <v>317</v>
      </c>
      <c r="O1083" s="381">
        <v>0.68</v>
      </c>
      <c r="P1083" s="382">
        <v>43200</v>
      </c>
      <c r="Q1083" s="382">
        <v>43577</v>
      </c>
      <c r="R1083" s="383" t="str">
        <f t="shared" si="1358"/>
        <v>CUMPLE</v>
      </c>
      <c r="S1083" s="379"/>
      <c r="T1083" s="391">
        <v>8445828634</v>
      </c>
      <c r="U1083" s="375">
        <f t="shared" si="1360"/>
        <v>5743163471.1200008</v>
      </c>
      <c r="V1083" s="385"/>
      <c r="W1083" s="386">
        <f t="shared" si="1362"/>
        <v>6935.2161667206055</v>
      </c>
      <c r="X1083" s="375">
        <f t="shared" si="1363"/>
        <v>6300824203.0860052</v>
      </c>
      <c r="Y1083" s="379" t="s">
        <v>318</v>
      </c>
      <c r="Z1083" s="379" t="str">
        <f t="shared" si="1364"/>
        <v>CUMPLE</v>
      </c>
      <c r="AA1083" s="383" t="str">
        <f t="shared" si="1365"/>
        <v>CUMPLE</v>
      </c>
      <c r="AB1083" s="387"/>
      <c r="AC1083" s="967"/>
      <c r="AD1083" s="969"/>
      <c r="AE1083" s="383"/>
      <c r="AF1083" s="388"/>
      <c r="AG1083" s="388" t="str">
        <f>IF(AF1083&lt;&gt;"",IF(G1083&gt;0,(IF(AF1083&gt;=($G1083*$H1076),"CUMPLE","NO CUMPLE")),""),"")</f>
        <v/>
      </c>
      <c r="AH1083" s="387"/>
      <c r="AI1083" s="973"/>
      <c r="AJ1083" s="971"/>
    </row>
    <row r="1084" spans="1:36" ht="82.5" x14ac:dyDescent="0.25">
      <c r="A1084" s="963"/>
      <c r="B1084" s="373">
        <v>9</v>
      </c>
      <c r="C1084" s="220" t="str">
        <f>IF(Proponentes!H712="X",Proponentes!$B$704,"")</f>
        <v>UNIÓN TEMPORAL UT-EAAJ-2021</v>
      </c>
      <c r="D1084" s="374" t="str">
        <f t="shared" si="1356"/>
        <v>UNIÓN TEMPORAL UT-EAAJ-2021</v>
      </c>
      <c r="E1084" s="375">
        <f>IF(D1084="","",$AO$11)</f>
        <v>24629524096</v>
      </c>
      <c r="F1084" s="220"/>
      <c r="G1084" s="376"/>
      <c r="H1084" s="965"/>
      <c r="I1084" s="967"/>
      <c r="J1084" s="389" t="s">
        <v>484</v>
      </c>
      <c r="K1084" s="380">
        <v>9</v>
      </c>
      <c r="L1084" s="380" t="s">
        <v>1501</v>
      </c>
      <c r="M1084" s="379" t="s">
        <v>264</v>
      </c>
      <c r="N1084" s="380" t="s">
        <v>317</v>
      </c>
      <c r="O1084" s="381">
        <v>1</v>
      </c>
      <c r="P1084" s="382">
        <v>41395</v>
      </c>
      <c r="Q1084" s="382">
        <v>41837</v>
      </c>
      <c r="R1084" s="383" t="str">
        <f t="shared" si="1358"/>
        <v>CUMPLE</v>
      </c>
      <c r="S1084" s="383"/>
      <c r="T1084" s="391">
        <v>12095123040</v>
      </c>
      <c r="U1084" s="375">
        <f>IF(T1084&gt;0,T1084*O1084,"")</f>
        <v>12095123040</v>
      </c>
      <c r="V1084" s="392"/>
      <c r="W1084" s="386">
        <f>IF(R1084="CUMPLE",IFERROR(U1084/VLOOKUP(YEAR(Q1084),$AQ$3:$AR$13,2,FALSE),""),"")</f>
        <v>19634.939999999999</v>
      </c>
      <c r="X1084" s="375">
        <f t="shared" si="1363"/>
        <v>17838853498.439999</v>
      </c>
      <c r="Y1084" s="379" t="s">
        <v>318</v>
      </c>
      <c r="Z1084" s="379" t="str">
        <f t="shared" si="1364"/>
        <v>CUMPLE</v>
      </c>
      <c r="AA1084" s="383" t="str">
        <f t="shared" si="1365"/>
        <v>CUMPLE</v>
      </c>
      <c r="AB1084" s="379"/>
      <c r="AC1084" s="967"/>
      <c r="AD1084" s="969"/>
      <c r="AE1084" s="383"/>
      <c r="AF1084" s="388"/>
      <c r="AG1084" s="388" t="str">
        <f>IF(AF1084&lt;&gt;"",IF(G1084&gt;0,(IF(AF1084&gt;=($G1084*$H1076),"CUMPLE","NO CUMPLE")),""),"")</f>
        <v/>
      </c>
      <c r="AH1084" s="393"/>
      <c r="AI1084" s="973"/>
      <c r="AJ1084" s="971"/>
    </row>
    <row r="1085" spans="1:36" ht="82.5" x14ac:dyDescent="0.25">
      <c r="A1085" s="963"/>
      <c r="B1085" s="373">
        <v>10</v>
      </c>
      <c r="C1085" s="220" t="str">
        <f>IF(Proponentes!H713="X",Proponentes!$B$704,"")</f>
        <v>UNIÓN TEMPORAL UT-EAAJ-2021</v>
      </c>
      <c r="D1085" s="374" t="str">
        <f t="shared" ref="D1085:D1087" si="1367">C1085</f>
        <v>UNIÓN TEMPORAL UT-EAAJ-2021</v>
      </c>
      <c r="E1085" s="375">
        <f>IF(D1085="","",$AO$12)</f>
        <v>25460574021</v>
      </c>
      <c r="F1085" s="220"/>
      <c r="G1085" s="376"/>
      <c r="H1085" s="965"/>
      <c r="I1085" s="967"/>
      <c r="J1085" s="389" t="s">
        <v>945</v>
      </c>
      <c r="K1085" s="380">
        <v>10</v>
      </c>
      <c r="L1085" s="380" t="s">
        <v>1502</v>
      </c>
      <c r="M1085" s="379" t="s">
        <v>264</v>
      </c>
      <c r="N1085" s="380" t="s">
        <v>317</v>
      </c>
      <c r="O1085" s="381">
        <v>0.9</v>
      </c>
      <c r="P1085" s="382">
        <v>41438</v>
      </c>
      <c r="Q1085" s="382">
        <v>41821</v>
      </c>
      <c r="R1085" s="383" t="str">
        <f>IF(Q1085&lt;&gt;"",IF(P1085&gt;0,IF(P1085&gt;=$P$18,IF(Q1085&lt;=$Q$18,"CUMPLE","NO CUMPLE"),"NO CUMPLE"),""),"")</f>
        <v>CUMPLE</v>
      </c>
      <c r="S1085" s="383"/>
      <c r="T1085" s="391">
        <v>7077391252</v>
      </c>
      <c r="U1085" s="375">
        <f>IF(T1085&gt;0,T1085*O1085,"")</f>
        <v>6369652126.8000002</v>
      </c>
      <c r="V1085" s="392"/>
      <c r="W1085" s="386">
        <f t="shared" si="1362"/>
        <v>10340.344361688312</v>
      </c>
      <c r="X1085" s="375">
        <f t="shared" ref="X1085:X1102" si="1368">IFERROR(W1085*$AR$13,"")</f>
        <v>9394471701.5472355</v>
      </c>
      <c r="Y1085" s="379" t="s">
        <v>318</v>
      </c>
      <c r="Z1085" s="379" t="str">
        <f t="shared" si="1364"/>
        <v>CUMPLE</v>
      </c>
      <c r="AA1085" s="383" t="str">
        <f t="shared" si="1365"/>
        <v>CUMPLE</v>
      </c>
      <c r="AB1085" s="379"/>
      <c r="AC1085" s="967"/>
      <c r="AD1085" s="969"/>
      <c r="AE1085" s="383"/>
      <c r="AF1085" s="388"/>
      <c r="AG1085" s="388" t="str">
        <f>IF(AF1085&lt;&gt;"",IF(G1085&gt;0,(IF(AF1085&gt;=($G1085*$H1073),"CUMPLE","NO CUMPLE")),""),"")</f>
        <v/>
      </c>
      <c r="AH1085" s="393"/>
      <c r="AI1085" s="973"/>
      <c r="AJ1085" s="971"/>
    </row>
    <row r="1086" spans="1:36" ht="52.5" customHeight="1" x14ac:dyDescent="0.25">
      <c r="A1086" s="963"/>
      <c r="B1086" s="373">
        <v>11</v>
      </c>
      <c r="C1086" s="220" t="str">
        <f>IF(Proponentes!H714="X",Proponentes!$B$704,"")</f>
        <v>UNIÓN TEMPORAL UT-EAAJ-2021</v>
      </c>
      <c r="D1086" s="374" t="str">
        <f t="shared" si="1367"/>
        <v>UNIÓN TEMPORAL UT-EAAJ-2021</v>
      </c>
      <c r="E1086" s="375">
        <f>IF(D1086="","",$AO$13)</f>
        <v>32820666236</v>
      </c>
      <c r="F1086" s="220" t="str">
        <f>IF(Proponentes!D711&gt;0,Proponentes!D711,"")</f>
        <v/>
      </c>
      <c r="G1086" s="376" t="str">
        <f>IF(Proponentes!F711&gt;0,Proponentes!F711,"")</f>
        <v/>
      </c>
      <c r="H1086" s="965"/>
      <c r="I1086" s="967"/>
      <c r="J1086" s="389" t="s">
        <v>358</v>
      </c>
      <c r="K1086" s="378">
        <v>11</v>
      </c>
      <c r="L1086" s="380" t="s">
        <v>1503</v>
      </c>
      <c r="M1086" s="379" t="s">
        <v>264</v>
      </c>
      <c r="N1086" s="380" t="s">
        <v>317</v>
      </c>
      <c r="O1086" s="381">
        <v>0.9</v>
      </c>
      <c r="P1086" s="382">
        <v>41106</v>
      </c>
      <c r="Q1086" s="382">
        <v>41438</v>
      </c>
      <c r="R1086" s="383" t="str">
        <f t="shared" ref="R1086:R1102" si="1369">IF(Q1086&lt;&gt;"",IF(P1086&gt;0,IF(P1086&gt;=$P$18,IF(Q1086&lt;=$Q$18,"CUMPLE","NO CUMPLE"),"NO CUMPLE"),""),"")</f>
        <v>CUMPLE</v>
      </c>
      <c r="S1086" s="383">
        <f t="shared" ref="S1086:S1087" si="1370">IF(P1086&gt;0,ROUND(((YEAR(Q1086)-YEAR($P1086))*12)+(MONTH(Q1086)-MONTH($P1086))+((DAY(Q1086)-DAY($P1086)+1)/30),0),"")</f>
        <v>11</v>
      </c>
      <c r="T1086" s="391">
        <v>5687933159</v>
      </c>
      <c r="U1086" s="375">
        <f t="shared" ref="U1086:U1087" si="1371">IF(T1086&gt;0,T1086*O1086,"")</f>
        <v>5119139843.1000004</v>
      </c>
      <c r="V1086" s="392">
        <f>IFERROR(U1086/VLOOKUP(YEAR(P1086),$AQ$2:$AR$11,2,FALSE),"")</f>
        <v>9033.2448263631559</v>
      </c>
      <c r="W1086" s="386">
        <f t="shared" si="1362"/>
        <v>8683.8674183206113</v>
      </c>
      <c r="X1086" s="375">
        <f t="shared" si="1368"/>
        <v>7889519330.0971518</v>
      </c>
      <c r="Y1086" s="379" t="s">
        <v>318</v>
      </c>
      <c r="Z1086" s="379" t="str">
        <f t="shared" si="1364"/>
        <v>CUMPLE</v>
      </c>
      <c r="AA1086" s="383" t="str">
        <f t="shared" si="1365"/>
        <v>CUMPLE</v>
      </c>
      <c r="AB1086" s="379"/>
      <c r="AC1086" s="967"/>
      <c r="AD1086" s="969"/>
      <c r="AE1086" s="383" t="str">
        <f>IF(F1086&lt;&gt;"",F1086,"")</f>
        <v/>
      </c>
      <c r="AF1086" s="388" t="str">
        <f>IF(AE1086&lt;&gt;"",(SUMIFS($X1086:$X1103,$M1086:$M1103,F1086,AA1086:AA1103,"CUMPLE")),"")</f>
        <v/>
      </c>
      <c r="AG1086" s="388" t="str">
        <f>IF(AF1086&lt;&gt;"",IF(G1086&gt;0,(IF(AF1086&gt;=($G1086*$H1073),"CUMPLE","NO CUMPLE")),""),"")</f>
        <v/>
      </c>
      <c r="AH1086" s="393"/>
      <c r="AI1086" s="973"/>
      <c r="AJ1086" s="971"/>
    </row>
    <row r="1087" spans="1:36" ht="49.5" x14ac:dyDescent="0.25">
      <c r="A1087" s="963"/>
      <c r="B1087" s="373">
        <v>12</v>
      </c>
      <c r="C1087" s="220" t="str">
        <f>IF(Proponentes!H715="X",Proponentes!$B$704,"")</f>
        <v>UNIÓN TEMPORAL UT-EAAJ-2021</v>
      </c>
      <c r="D1087" s="374" t="str">
        <f t="shared" si="1367"/>
        <v>UNIÓN TEMPORAL UT-EAAJ-2021</v>
      </c>
      <c r="E1087" s="375">
        <f>IF(D1087="","",$AO$14)</f>
        <v>8654253262</v>
      </c>
      <c r="F1087" s="220" t="str">
        <f>IF(Proponentes!D712&gt;0,Proponentes!D712,"")</f>
        <v/>
      </c>
      <c r="G1087" s="376" t="str">
        <f>IF(Proponentes!F712&gt;0,Proponentes!F712,"")</f>
        <v/>
      </c>
      <c r="H1087" s="965"/>
      <c r="I1087" s="967"/>
      <c r="J1087" s="389" t="s">
        <v>319</v>
      </c>
      <c r="K1087" s="378">
        <v>12</v>
      </c>
      <c r="L1087" s="380" t="s">
        <v>1504</v>
      </c>
      <c r="M1087" s="379" t="s">
        <v>262</v>
      </c>
      <c r="N1087" s="380" t="s">
        <v>317</v>
      </c>
      <c r="O1087" s="381">
        <v>1</v>
      </c>
      <c r="P1087" s="382">
        <v>41663</v>
      </c>
      <c r="Q1087" s="382">
        <v>42004</v>
      </c>
      <c r="R1087" s="383" t="str">
        <f t="shared" si="1369"/>
        <v>CUMPLE</v>
      </c>
      <c r="S1087" s="383">
        <f t="shared" si="1370"/>
        <v>11</v>
      </c>
      <c r="T1087" s="391">
        <v>6156070676</v>
      </c>
      <c r="U1087" s="375">
        <f t="shared" si="1371"/>
        <v>6156070676</v>
      </c>
      <c r="V1087" s="392">
        <f>IFERROR(U1087/VLOOKUP(YEAR(P1087),$AQ$2:$AR$11,2,FALSE),"")</f>
        <v>9993.621227272728</v>
      </c>
      <c r="W1087" s="386">
        <f t="shared" si="1362"/>
        <v>9993.621227272728</v>
      </c>
      <c r="X1087" s="375">
        <f t="shared" si="1368"/>
        <v>9079464719.1291828</v>
      </c>
      <c r="Y1087" s="379" t="s">
        <v>318</v>
      </c>
      <c r="Z1087" s="379" t="str">
        <f t="shared" si="1364"/>
        <v>CUMPLE</v>
      </c>
      <c r="AA1087" s="383" t="str">
        <f t="shared" si="1365"/>
        <v>CUMPLE</v>
      </c>
      <c r="AB1087" s="387"/>
      <c r="AC1087" s="967"/>
      <c r="AD1087" s="969"/>
      <c r="AE1087" s="383" t="str">
        <f>IF(F1087&lt;&gt;"",F1087,"")</f>
        <v/>
      </c>
      <c r="AF1087" s="388" t="str">
        <f>IF(AE1087&lt;&gt;"",(SUMIFS($X1087:$X1103,$M1087:$M1103,F1087,AA1087:AA1103,"CUMPLE")),"")</f>
        <v/>
      </c>
      <c r="AG1087" s="388" t="str">
        <f>IF(AF1087&lt;&gt;"",IF(G1087&gt;0,(IF(AF1087&gt;=($G1087*$H1073),"CUMPLE","NO CUMPLE")),""),"")</f>
        <v/>
      </c>
      <c r="AH1087" s="393"/>
      <c r="AI1087" s="973"/>
      <c r="AJ1087" s="971"/>
    </row>
    <row r="1088" spans="1:36" ht="46.5" customHeight="1" x14ac:dyDescent="0.25">
      <c r="A1088" s="963"/>
      <c r="B1088" s="373">
        <v>13</v>
      </c>
      <c r="C1088" s="220"/>
      <c r="D1088" s="374"/>
      <c r="E1088" s="375"/>
      <c r="F1088" s="220"/>
      <c r="G1088" s="376"/>
      <c r="H1088" s="965"/>
      <c r="I1088" s="967"/>
      <c r="J1088" s="389" t="s">
        <v>321</v>
      </c>
      <c r="K1088" s="380">
        <v>13</v>
      </c>
      <c r="L1088" s="380" t="s">
        <v>1505</v>
      </c>
      <c r="M1088" s="379" t="s">
        <v>262</v>
      </c>
      <c r="N1088" s="380" t="s">
        <v>317</v>
      </c>
      <c r="O1088" s="381">
        <v>1</v>
      </c>
      <c r="P1088" s="382">
        <v>42360</v>
      </c>
      <c r="Q1088" s="382">
        <v>42400</v>
      </c>
      <c r="R1088" s="383" t="str">
        <f t="shared" ref="R1088:R1093" si="1372">IF(Q1088&lt;&gt;"",IF(P1088&gt;0,IF(P1088&gt;=$P$18,IF(Q1088&lt;=$Q$18,"CUMPLE","NO CUMPLE"),"NO CUMPLE"),""),"")</f>
        <v>CUMPLE</v>
      </c>
      <c r="S1088" s="383"/>
      <c r="T1088" s="391">
        <v>7458311965</v>
      </c>
      <c r="U1088" s="375">
        <v>7458311965</v>
      </c>
      <c r="V1088" s="392"/>
      <c r="W1088" s="386">
        <f t="shared" si="1362"/>
        <v>10817.692184406524</v>
      </c>
      <c r="X1088" s="375">
        <f t="shared" ref="X1088:X1093" si="1373">IFERROR(W1088*$AR$13,"")</f>
        <v>9828154609.5301208</v>
      </c>
      <c r="Y1088" s="379" t="s">
        <v>318</v>
      </c>
      <c r="Z1088" s="379" t="str">
        <f t="shared" si="1364"/>
        <v>CUMPLE</v>
      </c>
      <c r="AA1088" s="383" t="str">
        <f t="shared" si="1365"/>
        <v>CUMPLE</v>
      </c>
      <c r="AB1088" s="387"/>
      <c r="AC1088" s="967"/>
      <c r="AD1088" s="969"/>
      <c r="AE1088" s="383"/>
      <c r="AF1088" s="388"/>
      <c r="AG1088" s="388" t="str">
        <f>IF(AF1088&lt;&gt;"",IF(G1088&gt;0,(IF(AF1088&gt;=($G1088*$H1067),"CUMPLE","NO CUMPLE")),""),"")</f>
        <v/>
      </c>
      <c r="AH1088" s="393"/>
      <c r="AI1088" s="973"/>
      <c r="AJ1088" s="971"/>
    </row>
    <row r="1089" spans="1:36" ht="33" x14ac:dyDescent="0.25">
      <c r="A1089" s="963"/>
      <c r="B1089" s="373">
        <v>14</v>
      </c>
      <c r="C1089" s="220" t="str">
        <f>IF(Proponentes!H705="X",Proponentes!$B$678,"")</f>
        <v/>
      </c>
      <c r="D1089" s="374" t="str">
        <f t="shared" ref="D1089:D1091" si="1374">C1089</f>
        <v/>
      </c>
      <c r="E1089" s="375" t="str">
        <f>IF(D1089="","",$AO$13)</f>
        <v/>
      </c>
      <c r="F1089" s="220"/>
      <c r="G1089" s="376"/>
      <c r="H1089" s="965"/>
      <c r="I1089" s="967"/>
      <c r="J1089" s="389" t="s">
        <v>358</v>
      </c>
      <c r="K1089" s="380">
        <v>14</v>
      </c>
      <c r="L1089" s="380" t="s">
        <v>1506</v>
      </c>
      <c r="M1089" s="379" t="s">
        <v>262</v>
      </c>
      <c r="N1089" s="380" t="s">
        <v>317</v>
      </c>
      <c r="O1089" s="381">
        <v>1</v>
      </c>
      <c r="P1089" s="382">
        <v>42483</v>
      </c>
      <c r="Q1089" s="382">
        <v>42735</v>
      </c>
      <c r="R1089" s="383" t="str">
        <f t="shared" si="1372"/>
        <v>CUMPLE</v>
      </c>
      <c r="S1089" s="383">
        <f t="shared" ref="S1089:S1090" si="1375">IF(P1089&gt;0,ROUND(((YEAR(Q1089)-YEAR($P1089))*12)+(MONTH(Q1089)-MONTH($P1089))+((DAY(Q1089)-DAY($P1089)+1)/30),0),"")</f>
        <v>8</v>
      </c>
      <c r="T1089" s="391">
        <v>5377586317</v>
      </c>
      <c r="U1089" s="375">
        <f t="shared" ref="U1089:U1090" si="1376">IF(T1089&gt;0,T1089*O1089,"")</f>
        <v>5377586317</v>
      </c>
      <c r="V1089" s="392">
        <f>IFERROR(U1089/VLOOKUP(YEAR(P1089),$AQ$2:$AR$11,2,FALSE),"")</f>
        <v>7799.7640411629473</v>
      </c>
      <c r="W1089" s="386">
        <f t="shared" si="1362"/>
        <v>7799.7640411629473</v>
      </c>
      <c r="X1089" s="375">
        <f t="shared" si="1373"/>
        <v>7086288425.2616081</v>
      </c>
      <c r="Y1089" s="379" t="s">
        <v>318</v>
      </c>
      <c r="Z1089" s="379" t="str">
        <f t="shared" si="1364"/>
        <v>CUMPLE</v>
      </c>
      <c r="AA1089" s="383" t="str">
        <f t="shared" si="1365"/>
        <v>CUMPLE</v>
      </c>
      <c r="AB1089" s="387"/>
      <c r="AC1089" s="967"/>
      <c r="AD1089" s="969"/>
      <c r="AE1089" s="383" t="str">
        <f>IF(F1089&lt;&gt;"",F1089,"")</f>
        <v/>
      </c>
      <c r="AF1089" s="388" t="str">
        <f>IF(AE1089&lt;&gt;"",(SUMIFS($X1089:$X1091,$M1089:$M1091,F1089,AA1089:AA1091,"CUMPLE")),"")</f>
        <v/>
      </c>
      <c r="AG1089" s="388" t="str">
        <f>IF(AF1089&lt;&gt;"",IF(G1089&gt;0,(IF(AF1089&gt;=($G1089*$H1067),"CUMPLE","NO CUMPLE")),""),"")</f>
        <v/>
      </c>
      <c r="AH1089" s="393"/>
      <c r="AI1089" s="973"/>
      <c r="AJ1089" s="971"/>
    </row>
    <row r="1090" spans="1:36" ht="49.5" x14ac:dyDescent="0.25">
      <c r="A1090" s="963"/>
      <c r="B1090" s="373">
        <v>15</v>
      </c>
      <c r="C1090" s="220" t="str">
        <f>IF(Proponentes!H706="X",Proponentes!$B$678,"")</f>
        <v/>
      </c>
      <c r="D1090" s="374" t="str">
        <f t="shared" si="1374"/>
        <v/>
      </c>
      <c r="E1090" s="375" t="str">
        <f>IF(D1090="","",$AO$14)</f>
        <v/>
      </c>
      <c r="F1090" s="220"/>
      <c r="G1090" s="376"/>
      <c r="H1090" s="965"/>
      <c r="I1090" s="967"/>
      <c r="J1090" s="389" t="s">
        <v>362</v>
      </c>
      <c r="K1090" s="378">
        <v>15</v>
      </c>
      <c r="L1090" s="380" t="s">
        <v>1507</v>
      </c>
      <c r="M1090" s="379" t="s">
        <v>262</v>
      </c>
      <c r="N1090" s="380" t="s">
        <v>317</v>
      </c>
      <c r="O1090" s="381">
        <v>1</v>
      </c>
      <c r="P1090" s="382">
        <v>42736</v>
      </c>
      <c r="Q1090" s="382">
        <v>43100</v>
      </c>
      <c r="R1090" s="383" t="str">
        <f t="shared" si="1372"/>
        <v>CUMPLE</v>
      </c>
      <c r="S1090" s="383">
        <f t="shared" si="1375"/>
        <v>12</v>
      </c>
      <c r="T1090" s="391">
        <v>8633068496</v>
      </c>
      <c r="U1090" s="375">
        <f t="shared" si="1376"/>
        <v>8633068496</v>
      </c>
      <c r="V1090" s="392">
        <f>IFERROR(U1090/VLOOKUP(YEAR(P1090),$AQ$2:$AR$11,2,FALSE),"")</f>
        <v>11702.412301736304</v>
      </c>
      <c r="W1090" s="386">
        <f t="shared" si="1362"/>
        <v>11702.412301736304</v>
      </c>
      <c r="X1090" s="375">
        <f t="shared" si="1373"/>
        <v>10631945838.847277</v>
      </c>
      <c r="Y1090" s="379" t="s">
        <v>318</v>
      </c>
      <c r="Z1090" s="379" t="str">
        <f t="shared" si="1364"/>
        <v>CUMPLE</v>
      </c>
      <c r="AA1090" s="383" t="str">
        <f t="shared" si="1365"/>
        <v>CUMPLE</v>
      </c>
      <c r="AB1090" s="387"/>
      <c r="AC1090" s="967"/>
      <c r="AD1090" s="969"/>
      <c r="AE1090" s="383" t="str">
        <f>IF(F1090&lt;&gt;"",F1090,"")</f>
        <v/>
      </c>
      <c r="AF1090" s="388" t="str">
        <f>IF(AE1090&lt;&gt;"",(SUMIFS($X1090:$X1091,$M1090:$M1091,F1090,AA1090:AA1091,"CUMPLE")),"")</f>
        <v/>
      </c>
      <c r="AG1090" s="388" t="str">
        <f>IF(AF1090&lt;&gt;"",IF(G1090&gt;0,(IF(AF1090&gt;=($G1090*$H1067),"CUMPLE","NO CUMPLE")),""),"")</f>
        <v/>
      </c>
      <c r="AH1090" s="393"/>
      <c r="AI1090" s="973"/>
      <c r="AJ1090" s="971"/>
    </row>
    <row r="1091" spans="1:36" ht="49.5" x14ac:dyDescent="0.25">
      <c r="A1091" s="963"/>
      <c r="B1091" s="373">
        <v>16</v>
      </c>
      <c r="C1091" s="220" t="str">
        <f>IF(Proponentes!H707="X",Proponentes!$B$678,"")</f>
        <v/>
      </c>
      <c r="D1091" s="374" t="str">
        <f t="shared" si="1374"/>
        <v/>
      </c>
      <c r="E1091" s="375" t="str">
        <f>IF(D1091="","",$AO$12)</f>
        <v/>
      </c>
      <c r="F1091" s="220"/>
      <c r="G1091" s="376"/>
      <c r="H1091" s="965"/>
      <c r="I1091" s="967"/>
      <c r="J1091" s="389" t="s">
        <v>437</v>
      </c>
      <c r="K1091" s="378">
        <v>16</v>
      </c>
      <c r="L1091" s="380" t="s">
        <v>1508</v>
      </c>
      <c r="M1091" s="379" t="s">
        <v>262</v>
      </c>
      <c r="N1091" s="380" t="s">
        <v>317</v>
      </c>
      <c r="O1091" s="381">
        <v>1</v>
      </c>
      <c r="P1091" s="382">
        <v>42739</v>
      </c>
      <c r="Q1091" s="382">
        <v>43100</v>
      </c>
      <c r="R1091" s="383" t="str">
        <f t="shared" si="1372"/>
        <v>CUMPLE</v>
      </c>
      <c r="S1091" s="383"/>
      <c r="T1091" s="391">
        <v>8011308000</v>
      </c>
      <c r="U1091" s="375">
        <f>IF(T1091&gt;0,T1091*O1091,"")</f>
        <v>8011308000</v>
      </c>
      <c r="V1091" s="392"/>
      <c r="W1091" s="386">
        <f t="shared" si="1362"/>
        <v>10859.59521062955</v>
      </c>
      <c r="X1091" s="375">
        <f t="shared" si="1373"/>
        <v>9866224598.3324223</v>
      </c>
      <c r="Y1091" s="379" t="s">
        <v>318</v>
      </c>
      <c r="Z1091" s="379" t="str">
        <f t="shared" si="1364"/>
        <v>CUMPLE</v>
      </c>
      <c r="AA1091" s="383" t="str">
        <f t="shared" si="1365"/>
        <v>CUMPLE</v>
      </c>
      <c r="AB1091" s="387"/>
      <c r="AC1091" s="967"/>
      <c r="AD1091" s="969"/>
      <c r="AE1091" s="383"/>
      <c r="AF1091" s="388"/>
      <c r="AG1091" s="388" t="str">
        <f>IF(AF1091&lt;&gt;"",IF(G1091&gt;0,(IF(AF1091&gt;=($G1091*$H1070),"CUMPLE","NO CUMPLE")),""),"")</f>
        <v/>
      </c>
      <c r="AH1091" s="393"/>
      <c r="AI1091" s="973"/>
      <c r="AJ1091" s="971"/>
    </row>
    <row r="1092" spans="1:36" ht="99.75" customHeight="1" x14ac:dyDescent="0.25">
      <c r="A1092" s="963"/>
      <c r="B1092" s="373">
        <v>17</v>
      </c>
      <c r="C1092" s="220"/>
      <c r="D1092" s="374"/>
      <c r="E1092" s="375"/>
      <c r="F1092" s="220" t="str">
        <f>IF(Proponentes!D708&gt;0,Proponentes!D708,"")</f>
        <v/>
      </c>
      <c r="G1092" s="376" t="str">
        <f>IF(Proponentes!F708&gt;0,Proponentes!F708,"")</f>
        <v/>
      </c>
      <c r="H1092" s="965"/>
      <c r="I1092" s="967"/>
      <c r="J1092" s="389" t="s">
        <v>1509</v>
      </c>
      <c r="K1092" s="380">
        <v>17</v>
      </c>
      <c r="L1092" s="380" t="s">
        <v>2242</v>
      </c>
      <c r="M1092" s="379" t="s">
        <v>262</v>
      </c>
      <c r="N1092" s="380" t="s">
        <v>317</v>
      </c>
      <c r="O1092" s="381">
        <v>1</v>
      </c>
      <c r="P1092" s="382">
        <v>43047</v>
      </c>
      <c r="Q1092" s="382">
        <v>43406</v>
      </c>
      <c r="R1092" s="383" t="str">
        <f t="shared" si="1372"/>
        <v>CUMPLE</v>
      </c>
      <c r="S1092" s="383">
        <f t="shared" ref="S1092:S1093" si="1377">IF(P1092&gt;0,ROUND(((YEAR(Q1092)-YEAR($P1092))*12)+(MONTH(Q1092)-MONTH($P1092))+((DAY(Q1092)-DAY($P1092)+1)/30),0),"")</f>
        <v>12</v>
      </c>
      <c r="T1092" s="391">
        <v>5458155221</v>
      </c>
      <c r="U1092" s="375">
        <f t="shared" ref="U1092:U1093" si="1378">IF(T1092&gt;0,T1092*O1092,"")</f>
        <v>5458155221</v>
      </c>
      <c r="V1092" s="392">
        <f>IFERROR(U1092/VLOOKUP(YEAR(P1092),$AQ$2:$AR$11,2,FALSE),"")</f>
        <v>7398.7114584590026</v>
      </c>
      <c r="W1092" s="386">
        <f t="shared" si="1362"/>
        <v>6986.5102247447012</v>
      </c>
      <c r="X1092" s="375">
        <f t="shared" si="1373"/>
        <v>6347426188.4464045</v>
      </c>
      <c r="Y1092" s="379" t="s">
        <v>318</v>
      </c>
      <c r="Z1092" s="379" t="str">
        <f t="shared" si="1364"/>
        <v>CUMPLE</v>
      </c>
      <c r="AA1092" s="383" t="str">
        <f t="shared" si="1365"/>
        <v>CUMPLE</v>
      </c>
      <c r="AB1092" s="387"/>
      <c r="AC1092" s="967"/>
      <c r="AD1092" s="969"/>
      <c r="AE1092" s="383" t="str">
        <f>IF(F1092&lt;&gt;"",F1092,"")</f>
        <v/>
      </c>
      <c r="AF1092" s="388" t="str">
        <f>IF(AE1092&lt;&gt;"",(SUMIFS($X1092:$X1094,$M1092:$M1094,F1092,AA1092:AA1094,"CUMPLE")),"")</f>
        <v/>
      </c>
      <c r="AG1092" s="388" t="str">
        <f>IF(AF1092&lt;&gt;"",IF(G1092&gt;0,(IF(AF1092&gt;=($G1092*$H1070),"CUMPLE","NO CUMPLE")),""),"")</f>
        <v/>
      </c>
      <c r="AH1092" s="393"/>
      <c r="AI1092" s="973"/>
      <c r="AJ1092" s="971"/>
    </row>
    <row r="1093" spans="1:36" ht="49.5" x14ac:dyDescent="0.25">
      <c r="A1093" s="963"/>
      <c r="B1093" s="373">
        <v>18</v>
      </c>
      <c r="C1093" s="220"/>
      <c r="D1093" s="374"/>
      <c r="E1093" s="375"/>
      <c r="F1093" s="220" t="str">
        <f>IF(Proponentes!D709&gt;0,Proponentes!D709,"")</f>
        <v/>
      </c>
      <c r="G1093" s="376" t="str">
        <f>IF(Proponentes!F709&gt;0,Proponentes!F709,"")</f>
        <v/>
      </c>
      <c r="H1093" s="965"/>
      <c r="I1093" s="967"/>
      <c r="J1093" s="389" t="s">
        <v>1510</v>
      </c>
      <c r="K1093" s="380">
        <v>18</v>
      </c>
      <c r="L1093" s="380" t="s">
        <v>1511</v>
      </c>
      <c r="M1093" s="379" t="s">
        <v>262</v>
      </c>
      <c r="N1093" s="380" t="s">
        <v>317</v>
      </c>
      <c r="O1093" s="381">
        <v>1</v>
      </c>
      <c r="P1093" s="382">
        <v>43101</v>
      </c>
      <c r="Q1093" s="382">
        <v>43465</v>
      </c>
      <c r="R1093" s="383" t="str">
        <f t="shared" si="1372"/>
        <v>CUMPLE</v>
      </c>
      <c r="S1093" s="383">
        <f t="shared" si="1377"/>
        <v>12</v>
      </c>
      <c r="T1093" s="391">
        <v>9395333102</v>
      </c>
      <c r="U1093" s="375">
        <f t="shared" si="1378"/>
        <v>9395333102</v>
      </c>
      <c r="V1093" s="392">
        <f>IFERROR(U1093/VLOOKUP(YEAR(P1093),$AQ$2:$AR$11,2,FALSE),"")</f>
        <v>12026.149518331067</v>
      </c>
      <c r="W1093" s="386">
        <f t="shared" si="1362"/>
        <v>12026.149518331067</v>
      </c>
      <c r="X1093" s="375">
        <f t="shared" si="1373"/>
        <v>10926069517.29125</v>
      </c>
      <c r="Y1093" s="379" t="s">
        <v>318</v>
      </c>
      <c r="Z1093" s="379" t="str">
        <f t="shared" si="1364"/>
        <v>CUMPLE</v>
      </c>
      <c r="AA1093" s="383" t="str">
        <f t="shared" si="1365"/>
        <v>CUMPLE</v>
      </c>
      <c r="AB1093" s="387"/>
      <c r="AC1093" s="967"/>
      <c r="AD1093" s="969"/>
      <c r="AE1093" s="383" t="str">
        <f>IF(F1093&lt;&gt;"",F1093,"")</f>
        <v/>
      </c>
      <c r="AF1093" s="388" t="str">
        <f>IF(AE1093&lt;&gt;"",(SUMIFS($X1093:$X1094,$M1093:$M1094,F1093,AA1093:AA1094,"CUMPLE")),"")</f>
        <v/>
      </c>
      <c r="AG1093" s="388" t="str">
        <f>IF(AF1093&lt;&gt;"",IF(G1093&gt;0,(IF(AF1093&gt;=($G1093*$H1070),"CUMPLE","NO CUMPLE")),""),"")</f>
        <v/>
      </c>
      <c r="AH1093" s="393"/>
      <c r="AI1093" s="973"/>
      <c r="AJ1093" s="971"/>
    </row>
    <row r="1094" spans="1:36" ht="49.5" x14ac:dyDescent="0.25">
      <c r="A1094" s="963"/>
      <c r="B1094" s="373">
        <v>19</v>
      </c>
      <c r="C1094" s="220"/>
      <c r="D1094" s="374"/>
      <c r="E1094" s="375"/>
      <c r="F1094" s="220"/>
      <c r="G1094" s="376"/>
      <c r="H1094" s="965"/>
      <c r="I1094" s="967"/>
      <c r="J1094" s="389" t="s">
        <v>433</v>
      </c>
      <c r="K1094" s="378">
        <v>19</v>
      </c>
      <c r="L1094" s="380" t="s">
        <v>1512</v>
      </c>
      <c r="M1094" s="379" t="s">
        <v>262</v>
      </c>
      <c r="N1094" s="380" t="s">
        <v>317</v>
      </c>
      <c r="O1094" s="381">
        <v>1</v>
      </c>
      <c r="P1094" s="382">
        <v>43466</v>
      </c>
      <c r="Q1094" s="382">
        <v>43842</v>
      </c>
      <c r="R1094" s="383" t="str">
        <f t="shared" si="1369"/>
        <v>CUMPLE</v>
      </c>
      <c r="S1094" s="383"/>
      <c r="T1094" s="391">
        <v>10213717730</v>
      </c>
      <c r="U1094" s="375">
        <f>IF(T1094&gt;0,T1094*O1094,"")</f>
        <v>10213717730</v>
      </c>
      <c r="V1094" s="392"/>
      <c r="W1094" s="386">
        <f t="shared" si="1362"/>
        <v>11635.546620369263</v>
      </c>
      <c r="X1094" s="375">
        <f t="shared" si="1368"/>
        <v>10571196628.817606</v>
      </c>
      <c r="Y1094" s="379" t="s">
        <v>318</v>
      </c>
      <c r="Z1094" s="379" t="str">
        <f t="shared" si="1364"/>
        <v>CUMPLE</v>
      </c>
      <c r="AA1094" s="383" t="str">
        <f t="shared" si="1365"/>
        <v>CUMPLE</v>
      </c>
      <c r="AB1094" s="387"/>
      <c r="AC1094" s="967"/>
      <c r="AD1094" s="969"/>
      <c r="AE1094" s="383"/>
      <c r="AF1094" s="388"/>
      <c r="AG1094" s="388" t="str">
        <f>IF(AF1094&lt;&gt;"",IF(G1094&gt;0,(IF(AF1094&gt;=($G1094*$H1073),"CUMPLE","NO CUMPLE")),""),"")</f>
        <v/>
      </c>
      <c r="AH1094" s="393"/>
      <c r="AI1094" s="973"/>
      <c r="AJ1094" s="971"/>
    </row>
    <row r="1095" spans="1:36" ht="103.5" customHeight="1" x14ac:dyDescent="0.25">
      <c r="A1095" s="963"/>
      <c r="B1095" s="373">
        <v>20</v>
      </c>
      <c r="C1095" s="220"/>
      <c r="D1095" s="374"/>
      <c r="E1095" s="375"/>
      <c r="F1095" s="220" t="str">
        <f>IF(Proponentes!D711&gt;0,Proponentes!D711,"")</f>
        <v/>
      </c>
      <c r="G1095" s="376" t="str">
        <f>IF(Proponentes!F711&gt;0,Proponentes!F711,"")</f>
        <v/>
      </c>
      <c r="H1095" s="965"/>
      <c r="I1095" s="967"/>
      <c r="J1095" s="389" t="s">
        <v>1513</v>
      </c>
      <c r="K1095" s="378">
        <v>20</v>
      </c>
      <c r="L1095" s="380" t="s">
        <v>2243</v>
      </c>
      <c r="M1095" s="379" t="s">
        <v>262</v>
      </c>
      <c r="N1095" s="380" t="s">
        <v>317</v>
      </c>
      <c r="O1095" s="381">
        <v>1</v>
      </c>
      <c r="P1095" s="382">
        <v>43101</v>
      </c>
      <c r="Q1095" s="382">
        <v>43465</v>
      </c>
      <c r="R1095" s="383" t="str">
        <f t="shared" si="1369"/>
        <v>CUMPLE</v>
      </c>
      <c r="S1095" s="383">
        <f t="shared" ref="S1095:S1099" si="1379">IF(P1095&gt;0,ROUND(((YEAR(Q1095)-YEAR($P1095))*12)+(MONTH(Q1095)-MONTH($P1095))+((DAY(Q1095)-DAY($P1095)+1)/30),0),"")</f>
        <v>12</v>
      </c>
      <c r="T1095" s="391">
        <v>8595613124</v>
      </c>
      <c r="U1095" s="375">
        <f t="shared" ref="U1095:U1099" si="1380">IF(T1095&gt;0,T1095*O1095,"")</f>
        <v>8595613124</v>
      </c>
      <c r="V1095" s="392">
        <f>IFERROR(U1095/VLOOKUP(YEAR(P1095),$AQ$2:$AR$11,2,FALSE),"")</f>
        <v>11002.497464294034</v>
      </c>
      <c r="W1095" s="386">
        <f t="shared" si="1362"/>
        <v>11002.497464294034</v>
      </c>
      <c r="X1095" s="375">
        <f t="shared" si="1368"/>
        <v>9996055011.2452011</v>
      </c>
      <c r="Y1095" s="379" t="s">
        <v>318</v>
      </c>
      <c r="Z1095" s="379" t="str">
        <f t="shared" si="1364"/>
        <v>CUMPLE</v>
      </c>
      <c r="AA1095" s="383" t="str">
        <f t="shared" si="1365"/>
        <v>CUMPLE</v>
      </c>
      <c r="AB1095" s="387"/>
      <c r="AC1095" s="967"/>
      <c r="AD1095" s="969"/>
      <c r="AE1095" s="383" t="str">
        <f>IF(F1095&lt;&gt;"",F1095,"")</f>
        <v/>
      </c>
      <c r="AF1095" s="388" t="str">
        <f>IF(AE1095&lt;&gt;"",(SUMIFS($X1095:$X1103,$M1095:$M1103,F1095,AA1095:AA1103,"CUMPLE")),"")</f>
        <v/>
      </c>
      <c r="AG1095" s="388" t="str">
        <f>IF(AF1095&lt;&gt;"",IF(G1095&gt;0,(IF(AF1095&gt;=($G1095*$H1073),"CUMPLE","NO CUMPLE")),""),"")</f>
        <v/>
      </c>
      <c r="AH1095" s="393"/>
      <c r="AI1095" s="973"/>
      <c r="AJ1095" s="971"/>
    </row>
    <row r="1096" spans="1:36" ht="110.25" customHeight="1" x14ac:dyDescent="0.25">
      <c r="A1096" s="963"/>
      <c r="B1096" s="373">
        <v>21</v>
      </c>
      <c r="C1096" s="220"/>
      <c r="D1096" s="374"/>
      <c r="E1096" s="375"/>
      <c r="F1096" s="220" t="str">
        <f>IF(Proponentes!D709&gt;0,Proponentes!D709,"")</f>
        <v/>
      </c>
      <c r="G1096" s="376" t="str">
        <f>IF(Proponentes!F709&gt;0,Proponentes!F709,"")</f>
        <v/>
      </c>
      <c r="H1096" s="965"/>
      <c r="I1096" s="967"/>
      <c r="J1096" s="389" t="s">
        <v>1514</v>
      </c>
      <c r="K1096" s="380">
        <v>21</v>
      </c>
      <c r="L1096" s="380" t="s">
        <v>2245</v>
      </c>
      <c r="M1096" s="379" t="s">
        <v>262</v>
      </c>
      <c r="N1096" s="380" t="s">
        <v>317</v>
      </c>
      <c r="O1096" s="381">
        <v>1</v>
      </c>
      <c r="P1096" s="382" t="s">
        <v>2244</v>
      </c>
      <c r="Q1096" s="382">
        <v>43890</v>
      </c>
      <c r="R1096" s="383" t="str">
        <f t="shared" ref="R1096:R1098" si="1381">IF(Q1096&lt;&gt;"",IF(P1096&gt;0,IF(P1096&gt;=$P$18,IF(Q1096&lt;=$Q$18,"CUMPLE","NO CUMPLE"),"NO CUMPLE"),""),"")</f>
        <v>CUMPLE</v>
      </c>
      <c r="S1096" s="383" t="e">
        <f t="shared" ref="S1096" si="1382">IF(P1096&gt;0,ROUND(((YEAR(Q1096)-YEAR($P1096))*12)+(MONTH(Q1096)-MONTH($P1096))+((DAY(Q1096)-DAY($P1096)+1)/30),0),"")</f>
        <v>#VALUE!</v>
      </c>
      <c r="T1096" s="391">
        <v>6756885000</v>
      </c>
      <c r="U1096" s="375">
        <f t="shared" ref="U1096" si="1383">IF(T1096&gt;0,T1096*O1096,"")</f>
        <v>6756885000</v>
      </c>
      <c r="V1096" s="392" t="str">
        <f>IFERROR(U1096/VLOOKUP(YEAR(P1096),$AQ$2:$AR$11,2,FALSE),"")</f>
        <v/>
      </c>
      <c r="W1096" s="386">
        <f t="shared" si="1362"/>
        <v>7697.495907396079</v>
      </c>
      <c r="X1096" s="375">
        <f t="shared" ref="X1096:X1098" si="1384">IFERROR(W1096*$AR$13,"")</f>
        <v>6993375166.7629299</v>
      </c>
      <c r="Y1096" s="379" t="s">
        <v>318</v>
      </c>
      <c r="Z1096" s="379" t="str">
        <f t="shared" si="1364"/>
        <v>CUMPLE</v>
      </c>
      <c r="AA1096" s="383" t="str">
        <f t="shared" si="1365"/>
        <v>CUMPLE</v>
      </c>
      <c r="AB1096" s="387"/>
      <c r="AC1096" s="967"/>
      <c r="AD1096" s="969"/>
      <c r="AE1096" s="383" t="str">
        <f>IF(F1096&lt;&gt;"",F1096,"")</f>
        <v/>
      </c>
      <c r="AF1096" s="388" t="str">
        <f>IF(AE1096&lt;&gt;"",(SUMIFS($X1096:$X1097,$M1096:$M1097,F1096,AA1096:AA1097,"CUMPLE")),"")</f>
        <v/>
      </c>
      <c r="AG1096" s="388" t="str">
        <f>IF(AF1096&lt;&gt;"",IF(G1096&gt;0,(IF(AF1096&gt;=($G1096*$H1070),"CUMPLE","NO CUMPLE")),""),"")</f>
        <v/>
      </c>
      <c r="AH1096" s="393"/>
      <c r="AI1096" s="973"/>
      <c r="AJ1096" s="971"/>
    </row>
    <row r="1097" spans="1:36" ht="49.5" x14ac:dyDescent="0.25">
      <c r="A1097" s="963"/>
      <c r="B1097" s="373">
        <v>22</v>
      </c>
      <c r="C1097" s="220"/>
      <c r="D1097" s="374"/>
      <c r="E1097" s="375"/>
      <c r="F1097" s="220"/>
      <c r="G1097" s="376"/>
      <c r="H1097" s="965"/>
      <c r="I1097" s="967"/>
      <c r="J1097" s="389" t="s">
        <v>1515</v>
      </c>
      <c r="K1097" s="380">
        <v>22</v>
      </c>
      <c r="L1097" s="380" t="s">
        <v>1516</v>
      </c>
      <c r="M1097" s="379" t="s">
        <v>266</v>
      </c>
      <c r="N1097" s="380" t="s">
        <v>317</v>
      </c>
      <c r="O1097" s="381">
        <v>1</v>
      </c>
      <c r="P1097" s="382">
        <v>42467</v>
      </c>
      <c r="Q1097" s="382">
        <v>42735</v>
      </c>
      <c r="R1097" s="383" t="str">
        <f t="shared" si="1381"/>
        <v>CUMPLE</v>
      </c>
      <c r="S1097" s="383"/>
      <c r="T1097" s="391">
        <v>2663948588</v>
      </c>
      <c r="U1097" s="375">
        <f>IF(T1097&gt;0,T1097*O1097,"")</f>
        <v>2663948588</v>
      </c>
      <c r="V1097" s="392"/>
      <c r="W1097" s="386">
        <f t="shared" si="1362"/>
        <v>3863.8469341726436</v>
      </c>
      <c r="X1097" s="375">
        <f t="shared" si="1384"/>
        <v>3510405399.716135</v>
      </c>
      <c r="Y1097" s="379" t="s">
        <v>318</v>
      </c>
      <c r="Z1097" s="379" t="str">
        <f t="shared" si="1364"/>
        <v>CUMPLE</v>
      </c>
      <c r="AA1097" s="383" t="str">
        <f t="shared" si="1365"/>
        <v>CUMPLE</v>
      </c>
      <c r="AB1097" s="379"/>
      <c r="AC1097" s="967"/>
      <c r="AD1097" s="969"/>
      <c r="AE1097" s="383"/>
      <c r="AF1097" s="388"/>
      <c r="AG1097" s="388" t="str">
        <f>IF(AF1097&lt;&gt;"",IF(G1097&gt;0,(IF(AF1097&gt;=($G1097*$H1073),"CUMPLE","NO CUMPLE")),""),"")</f>
        <v/>
      </c>
      <c r="AH1097" s="393"/>
      <c r="AI1097" s="973"/>
      <c r="AJ1097" s="971"/>
    </row>
    <row r="1098" spans="1:36" ht="49.5" x14ac:dyDescent="0.25">
      <c r="A1098" s="963"/>
      <c r="B1098" s="373">
        <v>23</v>
      </c>
      <c r="C1098" s="220"/>
      <c r="D1098" s="374"/>
      <c r="E1098" s="375"/>
      <c r="F1098" s="220" t="str">
        <f>IF(Proponentes!D711&gt;0,Proponentes!D711,"")</f>
        <v/>
      </c>
      <c r="G1098" s="376" t="str">
        <f>IF(Proponentes!F711&gt;0,Proponentes!F711,"")</f>
        <v/>
      </c>
      <c r="H1098" s="965"/>
      <c r="I1098" s="967"/>
      <c r="J1098" s="389" t="s">
        <v>1517</v>
      </c>
      <c r="K1098" s="378">
        <v>23</v>
      </c>
      <c r="L1098" s="380" t="s">
        <v>1518</v>
      </c>
      <c r="M1098" s="379" t="s">
        <v>266</v>
      </c>
      <c r="N1098" s="380" t="s">
        <v>317</v>
      </c>
      <c r="O1098" s="381">
        <v>1</v>
      </c>
      <c r="P1098" s="382">
        <v>42824</v>
      </c>
      <c r="Q1098" s="382">
        <v>43182</v>
      </c>
      <c r="R1098" s="383" t="str">
        <f t="shared" si="1381"/>
        <v>CUMPLE</v>
      </c>
      <c r="S1098" s="383">
        <f t="shared" ref="S1098" si="1385">IF(P1098&gt;0,ROUND(((YEAR(Q1098)-YEAR($P1098))*12)+(MONTH(Q1098)-MONTH($P1098))+((DAY(Q1098)-DAY($P1098)+1)/30),0),"")</f>
        <v>12</v>
      </c>
      <c r="T1098" s="391">
        <v>4008624336</v>
      </c>
      <c r="U1098" s="375">
        <f t="shared" ref="U1098" si="1386">IF(T1098&gt;0,T1098*O1098,"")</f>
        <v>4008624336</v>
      </c>
      <c r="V1098" s="392">
        <f>IFERROR(U1098/VLOOKUP(YEAR(P1098),$AQ$2:$AR$11,2,FALSE),"")</f>
        <v>5433.8239948381288</v>
      </c>
      <c r="W1098" s="386">
        <f t="shared" si="1362"/>
        <v>5131.091692458931</v>
      </c>
      <c r="X1098" s="375">
        <f t="shared" si="1384"/>
        <v>4661730210.9829426</v>
      </c>
      <c r="Y1098" s="379" t="s">
        <v>318</v>
      </c>
      <c r="Z1098" s="379" t="str">
        <f t="shared" si="1364"/>
        <v>CUMPLE</v>
      </c>
      <c r="AA1098" s="383" t="str">
        <f t="shared" si="1365"/>
        <v>CUMPLE</v>
      </c>
      <c r="AB1098" s="379"/>
      <c r="AC1098" s="967"/>
      <c r="AD1098" s="969"/>
      <c r="AE1098" s="383" t="str">
        <f>IF(F1098&lt;&gt;"",F1098,"")</f>
        <v/>
      </c>
      <c r="AF1098" s="388" t="str">
        <f>IF(AE1098&lt;&gt;"",(SUMIFS($X1098:$X1103,$M1098:$M1103,F1098,AA1098:AA1103,"CUMPLE")),"")</f>
        <v/>
      </c>
      <c r="AG1098" s="388" t="str">
        <f>IF(AF1098&lt;&gt;"",IF(G1098&gt;0,(IF(AF1098&gt;=($G1098*$H1073),"CUMPLE","NO CUMPLE")),""),"")</f>
        <v/>
      </c>
      <c r="AH1098" s="393"/>
      <c r="AI1098" s="973"/>
      <c r="AJ1098" s="971"/>
    </row>
    <row r="1099" spans="1:36" ht="49.5" x14ac:dyDescent="0.25">
      <c r="A1099" s="963"/>
      <c r="B1099" s="373">
        <v>24</v>
      </c>
      <c r="C1099" s="220"/>
      <c r="D1099" s="374"/>
      <c r="E1099" s="375"/>
      <c r="F1099" s="220" t="str">
        <f>IF(Proponentes!D712&gt;0,Proponentes!D712,"")</f>
        <v/>
      </c>
      <c r="G1099" s="376" t="str">
        <f>IF(Proponentes!F712&gt;0,Proponentes!F712,"")</f>
        <v/>
      </c>
      <c r="H1099" s="965"/>
      <c r="I1099" s="967"/>
      <c r="J1099" s="389" t="s">
        <v>1519</v>
      </c>
      <c r="K1099" s="378">
        <v>24</v>
      </c>
      <c r="L1099" s="380" t="s">
        <v>1520</v>
      </c>
      <c r="M1099" s="379" t="s">
        <v>266</v>
      </c>
      <c r="N1099" s="380" t="s">
        <v>317</v>
      </c>
      <c r="O1099" s="381">
        <v>1</v>
      </c>
      <c r="P1099" s="382">
        <v>43183</v>
      </c>
      <c r="Q1099" s="382">
        <v>43536</v>
      </c>
      <c r="R1099" s="383" t="str">
        <f t="shared" si="1369"/>
        <v>CUMPLE</v>
      </c>
      <c r="S1099" s="383">
        <f t="shared" si="1379"/>
        <v>12</v>
      </c>
      <c r="T1099" s="391">
        <v>3855466682</v>
      </c>
      <c r="U1099" s="375">
        <f t="shared" si="1380"/>
        <v>3855466682</v>
      </c>
      <c r="V1099" s="392">
        <f>IFERROR(U1099/VLOOKUP(YEAR(P1099),$AQ$2:$AR$11,2,FALSE),"")</f>
        <v>4935.0478878503718</v>
      </c>
      <c r="W1099" s="386">
        <f t="shared" si="1362"/>
        <v>4655.7084780393088</v>
      </c>
      <c r="X1099" s="375">
        <f t="shared" si="1368"/>
        <v>4229832200.719141</v>
      </c>
      <c r="Y1099" s="379" t="s">
        <v>318</v>
      </c>
      <c r="Z1099" s="379" t="str">
        <f t="shared" si="1364"/>
        <v>CUMPLE</v>
      </c>
      <c r="AA1099" s="383" t="str">
        <f t="shared" si="1365"/>
        <v>CUMPLE</v>
      </c>
      <c r="AB1099" s="379"/>
      <c r="AC1099" s="967"/>
      <c r="AD1099" s="969"/>
      <c r="AE1099" s="383" t="str">
        <f>IF(F1099&lt;&gt;"",F1099,"")</f>
        <v/>
      </c>
      <c r="AF1099" s="388" t="str">
        <f>IF(AE1099&lt;&gt;"",(SUMIFS($X1099:$X1103,$M1099:$M1103,F1099,AA1099:AA1103,"CUMPLE")),"")</f>
        <v/>
      </c>
      <c r="AG1099" s="388" t="str">
        <f>IF(AF1099&lt;&gt;"",IF(G1099&gt;0,(IF(AF1099&gt;=($G1099*$H1073),"CUMPLE","NO CUMPLE")),""),"")</f>
        <v/>
      </c>
      <c r="AH1099" s="393"/>
      <c r="AI1099" s="973"/>
      <c r="AJ1099" s="971"/>
    </row>
    <row r="1100" spans="1:36" ht="49.5" x14ac:dyDescent="0.25">
      <c r="A1100" s="963"/>
      <c r="B1100" s="373">
        <v>25</v>
      </c>
      <c r="C1100" s="220"/>
      <c r="D1100" s="374"/>
      <c r="E1100" s="375"/>
      <c r="F1100" s="220"/>
      <c r="G1100" s="376"/>
      <c r="H1100" s="965"/>
      <c r="I1100" s="967"/>
      <c r="J1100" s="389" t="s">
        <v>1521</v>
      </c>
      <c r="K1100" s="380">
        <v>25</v>
      </c>
      <c r="L1100" s="380" t="s">
        <v>1522</v>
      </c>
      <c r="M1100" s="379" t="s">
        <v>266</v>
      </c>
      <c r="N1100" s="380" t="s">
        <v>317</v>
      </c>
      <c r="O1100" s="381">
        <v>1</v>
      </c>
      <c r="P1100" s="382">
        <v>43537</v>
      </c>
      <c r="Q1100" s="382">
        <v>43853</v>
      </c>
      <c r="R1100" s="383" t="str">
        <f t="shared" si="1369"/>
        <v>CUMPLE</v>
      </c>
      <c r="S1100" s="383"/>
      <c r="T1100" s="391">
        <v>3566957880</v>
      </c>
      <c r="U1100" s="375">
        <f>IF(T1100&gt;0,T1100*O1100,"")</f>
        <v>3566957880</v>
      </c>
      <c r="V1100" s="392"/>
      <c r="W1100" s="386">
        <f t="shared" ref="W1100:W1102" si="1387">IF(R1100="CUMPLE",IFERROR(U1100/VLOOKUP(YEAR(Q1100),$AQ$3:$AR$13,2,FALSE),""),"")</f>
        <v>4063.5061397602881</v>
      </c>
      <c r="X1100" s="375">
        <f t="shared" si="1368"/>
        <v>3691800979.1318555</v>
      </c>
      <c r="Y1100" s="379" t="s">
        <v>318</v>
      </c>
      <c r="Z1100" s="379" t="str">
        <f t="shared" ref="Z1100:Z1102" si="1388">IF(T1100&gt;0,IF(X1100&gt;=$Z$18,"CUMPLE","NO CUMPLE"),"")</f>
        <v>CUMPLE</v>
      </c>
      <c r="AA1100" s="383" t="str">
        <f t="shared" ref="AA1100:AA1102" si="1389">IF(N1100&gt;0,IF(N1100="CUMPLE",IF(R1100="CUMPLE",IF(Y1100="INCLUIDA",IF(Z1100="CUMPLE","CUMPLE","NO CUMPLE"),"NO CUMPLE"),"NO CUMPLE"),"NO CUMPLE"),"")</f>
        <v>CUMPLE</v>
      </c>
      <c r="AB1100" s="387"/>
      <c r="AC1100" s="967"/>
      <c r="AD1100" s="969"/>
      <c r="AE1100" s="383"/>
      <c r="AF1100" s="388"/>
      <c r="AG1100" s="388" t="str">
        <f>IF(AF1100&lt;&gt;"",IF(G1100&gt;0,(IF(AF1100&gt;=($G1100*$H1073),"CUMPLE","NO CUMPLE")),""),"")</f>
        <v/>
      </c>
      <c r="AH1100" s="393"/>
      <c r="AI1100" s="973"/>
      <c r="AJ1100" s="971"/>
    </row>
    <row r="1101" spans="1:36" ht="49.5" x14ac:dyDescent="0.25">
      <c r="A1101" s="963"/>
      <c r="B1101" s="373">
        <v>26</v>
      </c>
      <c r="C1101" s="220"/>
      <c r="D1101" s="374"/>
      <c r="E1101" s="375"/>
      <c r="F1101" s="220" t="str">
        <f>IF(Proponentes!D711&gt;0,Proponentes!D711,"")</f>
        <v/>
      </c>
      <c r="G1101" s="376" t="str">
        <f>IF(Proponentes!F711&gt;0,Proponentes!F711,"")</f>
        <v/>
      </c>
      <c r="H1101" s="965"/>
      <c r="I1101" s="967"/>
      <c r="J1101" s="389" t="s">
        <v>1523</v>
      </c>
      <c r="K1101" s="380">
        <v>26</v>
      </c>
      <c r="L1101" s="380" t="s">
        <v>1524</v>
      </c>
      <c r="M1101" s="379" t="s">
        <v>266</v>
      </c>
      <c r="N1101" s="380" t="s">
        <v>317</v>
      </c>
      <c r="O1101" s="381">
        <v>1</v>
      </c>
      <c r="P1101" s="382">
        <v>41000</v>
      </c>
      <c r="Q1101" s="382">
        <v>42094</v>
      </c>
      <c r="R1101" s="383" t="str">
        <f t="shared" si="1369"/>
        <v>CUMPLE</v>
      </c>
      <c r="S1101" s="383">
        <f t="shared" ref="S1101:S1102" si="1390">IF(P1101&gt;0,ROUND(((YEAR(Q1101)-YEAR($P1101))*12)+(MONTH(Q1101)-MONTH($P1101))+((DAY(Q1101)-DAY($P1101)+1)/30),0),"")</f>
        <v>36</v>
      </c>
      <c r="T1101" s="391">
        <v>3265964207</v>
      </c>
      <c r="U1101" s="375">
        <f t="shared" ref="U1101:U1102" si="1391">IF(T1101&gt;0,T1101*O1101,"")</f>
        <v>3265964207</v>
      </c>
      <c r="V1101" s="392">
        <f>IFERROR(U1101/VLOOKUP(YEAR(P1101),$AQ$2:$AR$11,2,FALSE),"")</f>
        <v>5763.1272401623437</v>
      </c>
      <c r="W1101" s="386">
        <f t="shared" si="1387"/>
        <v>5068.6183083727792</v>
      </c>
      <c r="X1101" s="375">
        <f t="shared" si="1368"/>
        <v>4604971517.232688</v>
      </c>
      <c r="Y1101" s="379" t="s">
        <v>318</v>
      </c>
      <c r="Z1101" s="379" t="str">
        <f t="shared" si="1388"/>
        <v>CUMPLE</v>
      </c>
      <c r="AA1101" s="383" t="str">
        <f t="shared" si="1389"/>
        <v>CUMPLE</v>
      </c>
      <c r="AB1101" s="379"/>
      <c r="AC1101" s="967"/>
      <c r="AD1101" s="969"/>
      <c r="AE1101" s="383" t="str">
        <f>IF(F1101&lt;&gt;"",F1101,"")</f>
        <v/>
      </c>
      <c r="AF1101" s="388" t="str">
        <f>IF(AE1101&lt;&gt;"",(SUMIFS($X1101:$X1103,$M1101:$M1103,F1101,AA1101:AA1103,"CUMPLE")),"")</f>
        <v/>
      </c>
      <c r="AG1101" s="388" t="str">
        <f>IF(AF1101&lt;&gt;"",IF(G1101&gt;0,(IF(AF1101&gt;=($G1101*$H1073),"CUMPLE","NO CUMPLE")),""),"")</f>
        <v/>
      </c>
      <c r="AH1101" s="393"/>
      <c r="AI1101" s="973"/>
      <c r="AJ1101" s="971"/>
    </row>
    <row r="1102" spans="1:36" ht="49.5" x14ac:dyDescent="0.25">
      <c r="A1102" s="963"/>
      <c r="B1102" s="373">
        <v>27</v>
      </c>
      <c r="C1102" s="220"/>
      <c r="D1102" s="374"/>
      <c r="E1102" s="375"/>
      <c r="F1102" s="220" t="str">
        <f>IF(Proponentes!D712&gt;0,Proponentes!D712,"")</f>
        <v/>
      </c>
      <c r="G1102" s="376" t="str">
        <f>IF(Proponentes!F712&gt;0,Proponentes!F712,"")</f>
        <v/>
      </c>
      <c r="H1102" s="965"/>
      <c r="I1102" s="967"/>
      <c r="J1102" s="389" t="s">
        <v>1525</v>
      </c>
      <c r="K1102" s="378">
        <v>27</v>
      </c>
      <c r="L1102" s="380" t="s">
        <v>1526</v>
      </c>
      <c r="M1102" s="379" t="s">
        <v>266</v>
      </c>
      <c r="N1102" s="380" t="s">
        <v>317</v>
      </c>
      <c r="O1102" s="381">
        <v>1</v>
      </c>
      <c r="P1102" s="382">
        <v>42095</v>
      </c>
      <c r="Q1102" s="382">
        <v>44024</v>
      </c>
      <c r="R1102" s="383" t="str">
        <f t="shared" si="1369"/>
        <v>CUMPLE</v>
      </c>
      <c r="S1102" s="383">
        <f t="shared" si="1390"/>
        <v>63</v>
      </c>
      <c r="T1102" s="391">
        <v>7762290612</v>
      </c>
      <c r="U1102" s="375">
        <f t="shared" si="1391"/>
        <v>7762290612</v>
      </c>
      <c r="V1102" s="392">
        <f>IFERROR(U1102/VLOOKUP(YEAR(P1102),$AQ$2:$AR$11,2,FALSE),"")</f>
        <v>12046.699172809809</v>
      </c>
      <c r="W1102" s="386">
        <f t="shared" si="1387"/>
        <v>8842.8617947307084</v>
      </c>
      <c r="X1102" s="375">
        <f t="shared" si="1368"/>
        <v>8033969854.9195118</v>
      </c>
      <c r="Y1102" s="379" t="s">
        <v>318</v>
      </c>
      <c r="Z1102" s="379" t="str">
        <f t="shared" si="1388"/>
        <v>CUMPLE</v>
      </c>
      <c r="AA1102" s="383" t="str">
        <f t="shared" si="1389"/>
        <v>CUMPLE</v>
      </c>
      <c r="AB1102" s="379"/>
      <c r="AC1102" s="967"/>
      <c r="AD1102" s="969"/>
      <c r="AE1102" s="383" t="str">
        <f>IF(F1102&lt;&gt;"",F1102,"")</f>
        <v/>
      </c>
      <c r="AF1102" s="388" t="str">
        <f>IF(AE1102&lt;&gt;"",(SUMIFS($X1102:$X1103,$M1102:$M1103,F1102,AA1102:AA1103,"CUMPLE")),"")</f>
        <v/>
      </c>
      <c r="AG1102" s="388" t="str">
        <f>IF(AF1102&lt;&gt;"",IF(G1102&gt;0,(IF(AF1102&gt;=($G1102*$H1073),"CUMPLE","NO CUMPLE")),""),"")</f>
        <v/>
      </c>
      <c r="AH1102" s="393"/>
      <c r="AI1102" s="973"/>
      <c r="AJ1102" s="971"/>
    </row>
    <row r="1103" spans="1:36" ht="49.5" x14ac:dyDescent="0.25">
      <c r="A1103" s="963"/>
      <c r="B1103" s="373">
        <v>28</v>
      </c>
      <c r="C1103" s="220"/>
      <c r="D1103" s="374"/>
      <c r="E1103" s="375"/>
      <c r="F1103" s="220"/>
      <c r="G1103" s="376"/>
      <c r="H1103" s="965"/>
      <c r="I1103" s="967"/>
      <c r="J1103" s="389" t="s">
        <v>1527</v>
      </c>
      <c r="K1103" s="380">
        <v>28</v>
      </c>
      <c r="L1103" s="380" t="s">
        <v>1528</v>
      </c>
      <c r="M1103" s="379" t="s">
        <v>266</v>
      </c>
      <c r="N1103" s="380" t="s">
        <v>317</v>
      </c>
      <c r="O1103" s="381">
        <v>1</v>
      </c>
      <c r="P1103" s="382">
        <v>42736</v>
      </c>
      <c r="Q1103" s="382">
        <v>43100</v>
      </c>
      <c r="R1103" s="383" t="str">
        <f t="shared" si="1358"/>
        <v>CUMPLE</v>
      </c>
      <c r="S1103" s="383"/>
      <c r="T1103" s="391">
        <v>2329508847</v>
      </c>
      <c r="U1103" s="375">
        <f>IF(T1103&gt;0,T1103*O1103,"")</f>
        <v>2329508847</v>
      </c>
      <c r="V1103" s="392"/>
      <c r="W1103" s="386">
        <f t="shared" si="1362"/>
        <v>3157.7269427165161</v>
      </c>
      <c r="X1103" s="375">
        <f t="shared" si="1363"/>
        <v>2868877028.3584657</v>
      </c>
      <c r="Y1103" s="379" t="s">
        <v>318</v>
      </c>
      <c r="Z1103" s="379" t="str">
        <f t="shared" si="1364"/>
        <v>CUMPLE</v>
      </c>
      <c r="AA1103" s="383" t="str">
        <f t="shared" si="1365"/>
        <v>CUMPLE</v>
      </c>
      <c r="AB1103" s="379"/>
      <c r="AC1103" s="967"/>
      <c r="AD1103" s="969"/>
      <c r="AE1103" s="383"/>
      <c r="AF1103" s="388"/>
      <c r="AG1103" s="388" t="str">
        <f>IF(AF1103&lt;&gt;"",IF(G1103&gt;0,(IF(AF1103&gt;=($G1103*$H1076),"CUMPLE","NO CUMPLE")),""),"")</f>
        <v/>
      </c>
      <c r="AH1103" s="393"/>
      <c r="AI1103" s="973"/>
      <c r="AJ1103" s="971"/>
    </row>
    <row r="1104" spans="1:36" ht="49.5" x14ac:dyDescent="0.25">
      <c r="A1104" s="963"/>
      <c r="B1104" s="373">
        <v>29</v>
      </c>
      <c r="C1104" s="220"/>
      <c r="D1104" s="374"/>
      <c r="E1104" s="375"/>
      <c r="F1104" s="220" t="str">
        <f>IF(Proponentes!D714&gt;0,Proponentes!D714,"")</f>
        <v/>
      </c>
      <c r="G1104" s="376" t="str">
        <f>IF(Proponentes!F714&gt;0,Proponentes!F714,"")</f>
        <v/>
      </c>
      <c r="H1104" s="965"/>
      <c r="I1104" s="967"/>
      <c r="J1104" s="389" t="s">
        <v>1529</v>
      </c>
      <c r="K1104" s="380">
        <v>29</v>
      </c>
      <c r="L1104" s="380" t="s">
        <v>1530</v>
      </c>
      <c r="M1104" s="379" t="s">
        <v>266</v>
      </c>
      <c r="N1104" s="380" t="s">
        <v>317</v>
      </c>
      <c r="O1104" s="381">
        <v>1</v>
      </c>
      <c r="P1104" s="382">
        <v>43101</v>
      </c>
      <c r="Q1104" s="382">
        <v>43465</v>
      </c>
      <c r="R1104" s="383" t="str">
        <f t="shared" si="1358"/>
        <v>CUMPLE</v>
      </c>
      <c r="S1104" s="383">
        <f t="shared" ref="S1104:S1105" si="1392">IF(P1104&gt;0,ROUND(((YEAR(Q1104)-YEAR($P1104))*12)+(MONTH(Q1104)-MONTH($P1104))+((DAY(Q1104)-DAY($P1104)+1)/30),0),"")</f>
        <v>12</v>
      </c>
      <c r="T1104" s="391">
        <v>2484915878</v>
      </c>
      <c r="U1104" s="375">
        <f t="shared" si="1360"/>
        <v>2484915878</v>
      </c>
      <c r="V1104" s="392">
        <f>IFERROR(U1104/VLOOKUP(YEAR(P1104),$AQ$2:$AR$11,2,FALSE),"")</f>
        <v>3180.7248944629191</v>
      </c>
      <c r="W1104" s="386">
        <f t="shared" si="1362"/>
        <v>3180.7248944629191</v>
      </c>
      <c r="X1104" s="375">
        <f t="shared" si="1363"/>
        <v>2889771265.4668179</v>
      </c>
      <c r="Y1104" s="379" t="s">
        <v>318</v>
      </c>
      <c r="Z1104" s="379" t="str">
        <f t="shared" si="1364"/>
        <v>CUMPLE</v>
      </c>
      <c r="AA1104" s="383" t="str">
        <f t="shared" si="1365"/>
        <v>CUMPLE</v>
      </c>
      <c r="AB1104" s="379"/>
      <c r="AC1104" s="967"/>
      <c r="AD1104" s="969"/>
      <c r="AE1104" s="383" t="str">
        <f>IF(F1104&lt;&gt;"",F1104,"")</f>
        <v/>
      </c>
      <c r="AF1104" s="388" t="str">
        <f>IF(AE1104&lt;&gt;"",(SUMIFS($X1104:$X1106,$M1104:$M1106,F1104,AA1104:AA1106,"CUMPLE")),"")</f>
        <v/>
      </c>
      <c r="AG1104" s="388" t="str">
        <f>IF(AF1104&lt;&gt;"",IF(G1104&gt;0,(IF(AF1104&gt;=($G1104*$H1076),"CUMPLE","NO CUMPLE")),""),"")</f>
        <v/>
      </c>
      <c r="AH1104" s="393"/>
      <c r="AI1104" s="973"/>
      <c r="AJ1104" s="971"/>
    </row>
    <row r="1105" spans="1:36" ht="49.5" x14ac:dyDescent="0.25">
      <c r="A1105" s="963"/>
      <c r="B1105" s="373">
        <v>30</v>
      </c>
      <c r="C1105" s="220"/>
      <c r="D1105" s="374"/>
      <c r="E1105" s="375"/>
      <c r="F1105" s="220" t="str">
        <f>IF(Proponentes!D715&gt;0,Proponentes!D715,"")</f>
        <v/>
      </c>
      <c r="G1105" s="376" t="str">
        <f>IF(Proponentes!F715&gt;0,Proponentes!F715,"")</f>
        <v/>
      </c>
      <c r="H1105" s="965"/>
      <c r="I1105" s="967"/>
      <c r="J1105" s="389" t="s">
        <v>1531</v>
      </c>
      <c r="K1105" s="378">
        <v>30</v>
      </c>
      <c r="L1105" s="380" t="s">
        <v>1532</v>
      </c>
      <c r="M1105" s="379" t="s">
        <v>266</v>
      </c>
      <c r="N1105" s="380" t="s">
        <v>317</v>
      </c>
      <c r="O1105" s="381">
        <v>1</v>
      </c>
      <c r="P1105" s="382">
        <v>43466</v>
      </c>
      <c r="Q1105" s="382">
        <v>43830</v>
      </c>
      <c r="R1105" s="383" t="str">
        <f t="shared" si="1358"/>
        <v>CUMPLE</v>
      </c>
      <c r="S1105" s="383">
        <f t="shared" si="1392"/>
        <v>12</v>
      </c>
      <c r="T1105" s="391">
        <v>2627505802</v>
      </c>
      <c r="U1105" s="375">
        <f t="shared" si="1360"/>
        <v>2627505802</v>
      </c>
      <c r="V1105" s="392">
        <f>IFERROR(U1105/VLOOKUP(YEAR(P1105),$AQ$2:$AR$11,2,FALSE),"")</f>
        <v>3172.8716773978526</v>
      </c>
      <c r="W1105" s="386">
        <f t="shared" si="1362"/>
        <v>3172.8716773978526</v>
      </c>
      <c r="X1105" s="375">
        <f t="shared" si="1363"/>
        <v>2882636413.5795612</v>
      </c>
      <c r="Y1105" s="379" t="s">
        <v>318</v>
      </c>
      <c r="Z1105" s="379" t="str">
        <f t="shared" si="1364"/>
        <v>CUMPLE</v>
      </c>
      <c r="AA1105" s="383" t="str">
        <f t="shared" si="1365"/>
        <v>CUMPLE</v>
      </c>
      <c r="AB1105" s="379"/>
      <c r="AC1105" s="967"/>
      <c r="AD1105" s="969"/>
      <c r="AE1105" s="383" t="str">
        <f>IF(F1105&lt;&gt;"",F1105,"")</f>
        <v/>
      </c>
      <c r="AF1105" s="388" t="str">
        <f>IF(AE1105&lt;&gt;"",(SUMIFS($X1105:$X1106,$M1105:$M1106,F1105,AA1105:AA1106,"CUMPLE")),"")</f>
        <v/>
      </c>
      <c r="AG1105" s="388" t="str">
        <f>IF(AF1105&lt;&gt;"",IF(G1105&gt;0,(IF(AF1105&gt;=($G1105*$H1076),"CUMPLE","NO CUMPLE")),""),"")</f>
        <v/>
      </c>
      <c r="AH1105" s="393"/>
      <c r="AI1105" s="973"/>
      <c r="AJ1105" s="971"/>
    </row>
    <row r="1106" spans="1:36" x14ac:dyDescent="0.25">
      <c r="A1106" s="69">
        <v>53</v>
      </c>
      <c r="B1106" s="394"/>
      <c r="C1106" s="222"/>
      <c r="D1106" s="395" t="s">
        <v>270</v>
      </c>
      <c r="E1106" s="396">
        <f t="shared" ref="E1106" si="1393">SUM(E1076:E1105)</f>
        <v>223477913450</v>
      </c>
      <c r="F1106" s="394"/>
      <c r="G1106" s="397">
        <f t="shared" ref="G1106" si="1394">IF((SUM(G1076:G1105))&gt;1,"ERROR &gt; 100%",SUM(G1076:G1105))</f>
        <v>1</v>
      </c>
      <c r="H1106" s="396">
        <f t="shared" ref="H1106:I1106" si="1395">SUM(H1076:H1105)</f>
        <v>223477913450</v>
      </c>
      <c r="I1106" s="398">
        <f t="shared" si="1395"/>
        <v>245978.55586961738</v>
      </c>
      <c r="J1106" s="399"/>
      <c r="K1106" s="399"/>
      <c r="L1106" s="399"/>
      <c r="M1106" s="400"/>
      <c r="N1106" s="400"/>
      <c r="O1106" s="400"/>
      <c r="P1106" s="400"/>
      <c r="Q1106" s="400"/>
      <c r="R1106" s="394">
        <f t="shared" ref="R1106" si="1396">COUNTIF(R1076:R1105,"NO CUMPLE")</f>
        <v>0</v>
      </c>
      <c r="S1106" s="400" t="e">
        <f t="shared" ref="S1106" si="1397">SUM(S1076:S1105)</f>
        <v>#VALUE!</v>
      </c>
      <c r="T1106" s="401"/>
      <c r="U1106" s="396">
        <f t="shared" ref="U1106:X1106" si="1398">SUM(U1076:U1105)</f>
        <v>224763154164.02002</v>
      </c>
      <c r="V1106" s="402">
        <f t="shared" si="1398"/>
        <v>242954.14905195951</v>
      </c>
      <c r="W1106" s="403">
        <f t="shared" si="1398"/>
        <v>310443.41848777892</v>
      </c>
      <c r="X1106" s="401">
        <f t="shared" si="1398"/>
        <v>282045917225.02783</v>
      </c>
      <c r="Y1106" s="400"/>
      <c r="Z1106" s="400"/>
      <c r="AA1106" s="394"/>
      <c r="AB1106" s="400"/>
      <c r="AC1106" s="394"/>
      <c r="AD1106" s="394">
        <f t="shared" ref="AD1106" si="1399">COUNTIF(AD1076:AD1105,"NO CUMPLE")</f>
        <v>0</v>
      </c>
      <c r="AE1106" s="394"/>
      <c r="AF1106" s="394"/>
      <c r="AG1106" s="394"/>
      <c r="AH1106" s="400"/>
      <c r="AI1106" s="400"/>
      <c r="AJ1106" s="404"/>
    </row>
  </sheetData>
  <sheetProtection algorithmName="SHA-512" hashValue="Hya0ZwpsrewwC2AZ47RVzxwFgPJzbuz5OB4rMVwh/glitpOmYZt++g4et1pjvNxk24IAq67HYNERc0RGgz73jA==" saltValue="PfGlwWCX3H/xVeHKakITMg==" spinCount="100000" sheet="1" selectLockedCells="1"/>
  <autoFilter ref="AD1:AD1106" xr:uid="{99C5E49A-4CE3-4BCE-9A16-7CE278C0AC95}"/>
  <customSheetViews>
    <customSheetView guid="{E2A2C7DB-9947-49F3-A282-EFE301E739A4}" scale="80" showPageBreaks="1" printArea="1" showAutoFilter="1" hiddenRows="1" topLeftCell="A16">
      <pane xSplit="4" ySplit="2" topLeftCell="AD1194" activePane="bottomRight" state="frozen"/>
      <selection pane="bottomRight" activeCell="AI18" sqref="AI18:AI30"/>
      <pageMargins left="0" right="0" top="0" bottom="0" header="0" footer="0"/>
      <printOptions horizontalCentered="1"/>
      <pageSetup pageOrder="overThenDown" orientation="landscape" r:id="rId1"/>
      <headerFooter>
        <oddHeader>&amp;L&amp;G&amp;CSECRETARIA DE EDUCACIÓN DEL DISTRITO
DIR. DE SERVICIOS ADMINISTRATIVOS
LICITACION PÚBLICA SED - SED-LP-DSA-005-2016
INFORME DE EVALUACIÓN FINAL
EXPERIENCIA ESPECÌFICA DEL PROPONENTE
MARZO 14 DE 2016&amp;R&amp;G</oddHeader>
        <oddFooter>&amp;C&amp;P de &amp;N
Informe de Evaluación Final  
Experiencia Especìfica del Proponente</oddFooter>
      </headerFooter>
      <autoFilter ref="A17:AQ1221" xr:uid="{00000000-0000-0000-0000-000000000000}"/>
    </customSheetView>
    <customSheetView guid="{12163528-AE75-4A4E-AF46-AB6BC72BC431}" showPageBreaks="1" printArea="1" hiddenRows="1" topLeftCell="A16">
      <pane xSplit="4" ySplit="2" topLeftCell="AD1026" activePane="bottomRight" state="frozen"/>
      <selection pane="bottomRight" activeCell="AH1026" sqref="AH1026:AH1038"/>
      <pageMargins left="0" right="0" top="0" bottom="0" header="0" footer="0"/>
      <printOptions horizontalCentered="1"/>
      <pageSetup pageOrder="overThenDown" orientation="landscape" r:id="rId2"/>
      <headerFooter>
        <oddHeader>&amp;L&amp;G&amp;CSECRETARIA DE EDUCACIÓN DEL DISTRITO
DIR. DE SERVICIOS ADMINISTRATIVOS
LICITACION PÚBLICA SED - SED-LP-DSA-005-2016
INFORME DE EVALUACIÓN
EXPERIENCIA ESPECÌFICA DEL PROPONENTE
FEBRERO 29 DE 2016&amp;R&amp;G</oddHeader>
        <oddFooter>&amp;C&amp;P de &amp;N
Informe de Evaluación   
Experiencia Especìfica del Proponente</oddFooter>
      </headerFooter>
    </customSheetView>
    <customSheetView guid="{C7BD7581-978D-4952-BB44-34D9F81A17A1}" hiddenRows="1" topLeftCell="A16">
      <pane xSplit="4" ySplit="2" topLeftCell="AD1026" activePane="bottomRight" state="frozen"/>
      <selection pane="bottomRight" activeCell="AH1026" sqref="AH1026:AH1038"/>
      <pageMargins left="0" right="0" top="0" bottom="0" header="0" footer="0"/>
      <printOptions horizontalCentered="1"/>
      <pageSetup pageOrder="overThenDown" orientation="landscape" r:id="rId3"/>
      <headerFooter>
        <oddHeader>&amp;L&amp;G&amp;CSECRETARIA DE EDUCACIÓN DEL DISTRITO
DIR. DE SERVICIOS ADMINISTRATIVOS
LICITACION PÚBLICA SED - SED-LP-DSA-005-2016
INFORME DE EVALUACIÓN
EXPERIENCIA ESPECÌFICA DEL PROPONENTE
FEBRERO 29 DE 2016&amp;R&amp;G</oddHeader>
        <oddFooter>&amp;C&amp;P de &amp;N
Informe de Evaluación   
Experiencia Especìfica del Proponente</oddFooter>
      </headerFooter>
    </customSheetView>
    <customSheetView guid="{2E6E9C88-08B8-4F9F-855B-E155574AADA6}" hiddenRows="1" topLeftCell="A16">
      <pane xSplit="4" ySplit="2" topLeftCell="AD1026" activePane="bottomRight" state="frozen"/>
      <selection pane="bottomRight" activeCell="AH1026" sqref="AH1026:AH1038"/>
      <pageMargins left="0" right="0" top="0" bottom="0" header="0" footer="0"/>
      <printOptions horizontalCentered="1"/>
      <pageSetup pageOrder="overThenDown" orientation="landscape" r:id="rId4"/>
      <headerFooter>
        <oddHeader>&amp;L&amp;G&amp;CSECRETARIA DE EDUCACIÓN DEL DISTRITO
DIR. DE SERVICIOS ADMINISTRATIVOS
LICITACION PÚBLICA SED - SED-LP-DSA-005-2016
INFORME DE EVALUACIÓN
EXPERIENCIA ESPECÌFICA DEL PROPONENTE
FEBRERO 29 DE 2016&amp;R&amp;G</oddHeader>
        <oddFooter>&amp;C&amp;P de &amp;N
Informe de Evaluación   
Experiencia Especìfica del Proponente</oddFooter>
      </headerFooter>
    </customSheetView>
    <customSheetView guid="{05019090-B387-4185-B9D6-2989E4430EE7}" hiddenRows="1" topLeftCell="A16">
      <pane xSplit="4" ySplit="2" topLeftCell="AD1026" activePane="bottomRight" state="frozen"/>
      <selection pane="bottomRight" activeCell="AH1026" sqref="AH1026:AH1038"/>
      <pageMargins left="0" right="0" top="0" bottom="0" header="0" footer="0"/>
      <printOptions horizontalCentered="1"/>
      <pageSetup pageOrder="overThenDown" orientation="landscape" r:id="rId5"/>
      <headerFooter>
        <oddHeader>&amp;L&amp;G&amp;CSECRETARIA DE EDUCACIÓN DEL DISTRITO
DIR. DE SERVICIOS ADMINISTRATIVOS
LICITACION PÚBLICA SED - SED-LP-DSA-005-2016
INFORME DE EVALUACIÓN
EXPERIENCIA ESPECÌFICA DEL PROPONENTE
FEBRERO 29 DE 2016&amp;R&amp;G</oddHeader>
        <oddFooter>&amp;C&amp;P de &amp;N
Informe de Evaluación   
Experiencia Especìfica del Proponente</oddFooter>
      </headerFooter>
    </customSheetView>
    <customSheetView guid="{CC132B87-6F95-42DD-82B4-8B8A320375C1}" hiddenRows="1" topLeftCell="A16">
      <pane xSplit="4" ySplit="2" topLeftCell="AD1026" activePane="bottomRight" state="frozen"/>
      <selection pane="bottomRight" activeCell="AH1026" sqref="AH1026:AH1038"/>
      <pageMargins left="0" right="0" top="0" bottom="0" header="0" footer="0"/>
      <printOptions horizontalCentered="1"/>
      <pageSetup pageOrder="overThenDown" orientation="landscape" r:id="rId6"/>
      <headerFooter>
        <oddHeader>&amp;L&amp;G&amp;CSECRETARIA DE EDUCACIÓN DEL DISTRITO
DIR. DE SERVICIOS ADMINISTRATIVOS
LICITACION PÚBLICA SED - SED-LP-DSA-005-2016
INFORME DE EVALUACIÓN
EXPERIENCIA ESPECÌFICA DEL PROPONENTE
FEBRERO 29 DE 2016&amp;R&amp;G</oddHeader>
        <oddFooter>&amp;C&amp;P de &amp;N
Informe de Evaluación   
Experiencia Especìfica del Proponente</oddFooter>
      </headerFooter>
    </customSheetView>
    <customSheetView guid="{3747B44A-1B0F-476A-97A2-F90ADAC85B61}" hiddenRows="1" topLeftCell="A16">
      <pane xSplit="4" ySplit="2" topLeftCell="E194" activePane="bottomRight" state="frozen"/>
      <selection pane="bottomRight" activeCell="E202" sqref="E202"/>
      <pageMargins left="0" right="0" top="0" bottom="0" header="0" footer="0"/>
      <printOptions horizontalCentered="1"/>
      <pageSetup pageOrder="overThenDown" orientation="landscape" r:id="rId7"/>
      <headerFooter>
        <oddHeader>&amp;L&amp;G&amp;CSECRETARIA DE EDUCACIÓN DEL DISTRITO
DIR. DE SERVICIOS ADMINISTRATIVOS
LICITACION PÚBLICA SED - SED-LP-DSA-005-2016
INFORME DE EVALUACIÓN
EXPERIENCIA ESPECÌFICA DEL PROPONENTE
FEBRERO 29 DE 2016&amp;R&amp;G</oddHeader>
        <oddFooter>&amp;C&amp;P de &amp;N
Informe de Evaluación   
Experiencia Especìfica del Proponente</oddFooter>
      </headerFooter>
    </customSheetView>
    <customSheetView guid="{DBDCABA7-1761-490F-B561-FF40CAB5B60B}" hiddenRows="1" topLeftCell="A17">
      <pane xSplit="3" ySplit="16" topLeftCell="D992" activePane="bottomRight" state="frozen"/>
      <selection pane="bottomRight" activeCell="G1208" sqref="G1208"/>
      <pageMargins left="0" right="0" top="0" bottom="0" header="0" footer="0"/>
      <pageSetup orientation="portrait" r:id="rId8"/>
    </customSheetView>
    <customSheetView guid="{22E058B7-4FD3-40B5-A493-EE97C812424B}" scale="50" topLeftCell="U1025">
      <selection activeCell="AF1028" sqref="AF1028"/>
      <pageMargins left="0" right="0" top="0" bottom="0" header="0" footer="0"/>
      <pageSetup orientation="portrait" r:id="rId9"/>
    </customSheetView>
  </customSheetViews>
  <mergeCells count="386">
    <mergeCell ref="A1040:A1061"/>
    <mergeCell ref="H1040:H1061"/>
    <mergeCell ref="I1040:I1061"/>
    <mergeCell ref="AC1040:AC1061"/>
    <mergeCell ref="AD1040:AD1061"/>
    <mergeCell ref="AI1040:AI1061"/>
    <mergeCell ref="AJ1040:AJ1061"/>
    <mergeCell ref="AI1009:AI1020"/>
    <mergeCell ref="A1027:A1038"/>
    <mergeCell ref="H1027:H1038"/>
    <mergeCell ref="I1027:I1038"/>
    <mergeCell ref="AC1027:AC1038"/>
    <mergeCell ref="AD1027:AD1038"/>
    <mergeCell ref="AI1027:AI1038"/>
    <mergeCell ref="AJ1027:AJ1038"/>
    <mergeCell ref="A1009:A1025"/>
    <mergeCell ref="H1009:H1025"/>
    <mergeCell ref="I1009:I1025"/>
    <mergeCell ref="AD1009:AD1025"/>
    <mergeCell ref="AC1009:AC1025"/>
    <mergeCell ref="A983:A994"/>
    <mergeCell ref="H983:H994"/>
    <mergeCell ref="I983:I994"/>
    <mergeCell ref="AC983:AC994"/>
    <mergeCell ref="AD983:AD994"/>
    <mergeCell ref="AI983:AI994"/>
    <mergeCell ref="AJ983:AJ994"/>
    <mergeCell ref="A996:A1007"/>
    <mergeCell ref="H996:H1007"/>
    <mergeCell ref="I996:I1007"/>
    <mergeCell ref="AC996:AC1007"/>
    <mergeCell ref="AD996:AD1007"/>
    <mergeCell ref="AI996:AI1007"/>
    <mergeCell ref="AJ996:AJ1007"/>
    <mergeCell ref="AI936:AI947"/>
    <mergeCell ref="AJ936:AJ947"/>
    <mergeCell ref="A958:A981"/>
    <mergeCell ref="H958:H981"/>
    <mergeCell ref="I958:I981"/>
    <mergeCell ref="AC958:AC981"/>
    <mergeCell ref="AD958:AD981"/>
    <mergeCell ref="AI958:AI981"/>
    <mergeCell ref="AJ958:AJ981"/>
    <mergeCell ref="A936:A956"/>
    <mergeCell ref="H936:H956"/>
    <mergeCell ref="I936:I956"/>
    <mergeCell ref="AC936:AC956"/>
    <mergeCell ref="AD936:AD956"/>
    <mergeCell ref="A70:A91"/>
    <mergeCell ref="A906:A921"/>
    <mergeCell ref="H906:H921"/>
    <mergeCell ref="I906:I921"/>
    <mergeCell ref="AC906:AC921"/>
    <mergeCell ref="AD906:AD921"/>
    <mergeCell ref="AI906:AI921"/>
    <mergeCell ref="AJ906:AJ921"/>
    <mergeCell ref="A923:A934"/>
    <mergeCell ref="H923:H934"/>
    <mergeCell ref="I923:I934"/>
    <mergeCell ref="AC923:AC934"/>
    <mergeCell ref="AD923:AD934"/>
    <mergeCell ref="AI923:AI934"/>
    <mergeCell ref="AJ923:AJ934"/>
    <mergeCell ref="AC747:AC777"/>
    <mergeCell ref="AD747:AD777"/>
    <mergeCell ref="A696:A745"/>
    <mergeCell ref="AI115:AI126"/>
    <mergeCell ref="AJ115:AJ126"/>
    <mergeCell ref="H115:H126"/>
    <mergeCell ref="I115:I126"/>
    <mergeCell ref="AI161:AI172"/>
    <mergeCell ref="AJ161:AJ172"/>
    <mergeCell ref="A20:A31"/>
    <mergeCell ref="H20:H31"/>
    <mergeCell ref="I20:I31"/>
    <mergeCell ref="AC20:AC31"/>
    <mergeCell ref="AD20:AD31"/>
    <mergeCell ref="AI20:AI31"/>
    <mergeCell ref="AI51:AI68"/>
    <mergeCell ref="AJ51:AJ68"/>
    <mergeCell ref="A33:A49"/>
    <mergeCell ref="H33:H49"/>
    <mergeCell ref="I33:I49"/>
    <mergeCell ref="AC33:AC49"/>
    <mergeCell ref="AD33:AD49"/>
    <mergeCell ref="A51:A68"/>
    <mergeCell ref="H51:H68"/>
    <mergeCell ref="I51:I68"/>
    <mergeCell ref="AD51:AD68"/>
    <mergeCell ref="AC51:AC68"/>
    <mergeCell ref="AI183:AI194"/>
    <mergeCell ref="AJ183:AJ194"/>
    <mergeCell ref="H161:H172"/>
    <mergeCell ref="I161:I172"/>
    <mergeCell ref="AD183:AD194"/>
    <mergeCell ref="AN1:AO1"/>
    <mergeCell ref="AJ20:AJ31"/>
    <mergeCell ref="AI33:AI49"/>
    <mergeCell ref="AJ33:AJ49"/>
    <mergeCell ref="AI70:AI81"/>
    <mergeCell ref="AJ70:AJ81"/>
    <mergeCell ref="H93:H104"/>
    <mergeCell ref="I93:I104"/>
    <mergeCell ref="AC93:AC104"/>
    <mergeCell ref="AD93:AD104"/>
    <mergeCell ref="AI93:AI104"/>
    <mergeCell ref="AJ93:AJ104"/>
    <mergeCell ref="H70:H81"/>
    <mergeCell ref="I70:I81"/>
    <mergeCell ref="AC70:AC91"/>
    <mergeCell ref="AD70:AD91"/>
    <mergeCell ref="AI132:AI146"/>
    <mergeCell ref="AJ132:AJ146"/>
    <mergeCell ref="AD161:AD181"/>
    <mergeCell ref="A148:A159"/>
    <mergeCell ref="H148:H159"/>
    <mergeCell ref="I148:I159"/>
    <mergeCell ref="AC148:AC159"/>
    <mergeCell ref="AD148:AD159"/>
    <mergeCell ref="AI148:AI159"/>
    <mergeCell ref="AJ148:AJ159"/>
    <mergeCell ref="A132:A146"/>
    <mergeCell ref="H132:H146"/>
    <mergeCell ref="I132:I146"/>
    <mergeCell ref="AC132:AC146"/>
    <mergeCell ref="AD132:AD146"/>
    <mergeCell ref="AJ196:AJ207"/>
    <mergeCell ref="A209:A220"/>
    <mergeCell ref="H209:H220"/>
    <mergeCell ref="I209:I220"/>
    <mergeCell ref="AC209:AC220"/>
    <mergeCell ref="AD209:AD220"/>
    <mergeCell ref="AI209:AI220"/>
    <mergeCell ref="AJ209:AJ220"/>
    <mergeCell ref="A196:A207"/>
    <mergeCell ref="H196:H207"/>
    <mergeCell ref="I196:I207"/>
    <mergeCell ref="AC196:AC207"/>
    <mergeCell ref="AD196:AD207"/>
    <mergeCell ref="AI333:AI344"/>
    <mergeCell ref="AJ333:AJ344"/>
    <mergeCell ref="AI248:AI259"/>
    <mergeCell ref="AJ248:AJ259"/>
    <mergeCell ref="A261:A277"/>
    <mergeCell ref="H261:H277"/>
    <mergeCell ref="I261:I277"/>
    <mergeCell ref="AC261:AC277"/>
    <mergeCell ref="AD261:AD277"/>
    <mergeCell ref="AI261:AI277"/>
    <mergeCell ref="AJ261:AJ277"/>
    <mergeCell ref="A248:A259"/>
    <mergeCell ref="H248:H259"/>
    <mergeCell ref="I248:I259"/>
    <mergeCell ref="AC248:AC259"/>
    <mergeCell ref="AD248:AD259"/>
    <mergeCell ref="AJ300:AJ331"/>
    <mergeCell ref="H279:H331"/>
    <mergeCell ref="I279:I331"/>
    <mergeCell ref="A279:A331"/>
    <mergeCell ref="AD279:AD331"/>
    <mergeCell ref="AC279:AC331"/>
    <mergeCell ref="AI279:AI331"/>
    <mergeCell ref="AI346:AI357"/>
    <mergeCell ref="AJ346:AJ357"/>
    <mergeCell ref="A359:A396"/>
    <mergeCell ref="H359:H396"/>
    <mergeCell ref="I359:I396"/>
    <mergeCell ref="AC359:AC396"/>
    <mergeCell ref="AD359:AD396"/>
    <mergeCell ref="AI359:AI396"/>
    <mergeCell ref="AJ359:AJ396"/>
    <mergeCell ref="A346:A357"/>
    <mergeCell ref="H346:H357"/>
    <mergeCell ref="I346:I357"/>
    <mergeCell ref="AC346:AC357"/>
    <mergeCell ref="AD346:AD357"/>
    <mergeCell ref="AI398:AI418"/>
    <mergeCell ref="AJ398:AJ418"/>
    <mergeCell ref="A420:A434"/>
    <mergeCell ref="H420:H434"/>
    <mergeCell ref="I420:I434"/>
    <mergeCell ref="AC420:AC434"/>
    <mergeCell ref="AD420:AD434"/>
    <mergeCell ref="AI420:AI434"/>
    <mergeCell ref="AJ420:AJ434"/>
    <mergeCell ref="A398:A418"/>
    <mergeCell ref="H398:H418"/>
    <mergeCell ref="I398:I418"/>
    <mergeCell ref="AC398:AC418"/>
    <mergeCell ref="AD398:AD418"/>
    <mergeCell ref="AI436:AI447"/>
    <mergeCell ref="AJ436:AJ447"/>
    <mergeCell ref="A449:A473"/>
    <mergeCell ref="H449:H473"/>
    <mergeCell ref="I449:I473"/>
    <mergeCell ref="AC449:AC473"/>
    <mergeCell ref="AD449:AD473"/>
    <mergeCell ref="AI449:AI473"/>
    <mergeCell ref="AJ449:AJ473"/>
    <mergeCell ref="A436:A447"/>
    <mergeCell ref="H436:H447"/>
    <mergeCell ref="I436:I447"/>
    <mergeCell ref="AC436:AC447"/>
    <mergeCell ref="AD436:AD447"/>
    <mergeCell ref="AI475:AI486"/>
    <mergeCell ref="AJ475:AJ486"/>
    <mergeCell ref="A488:A531"/>
    <mergeCell ref="H488:H531"/>
    <mergeCell ref="I488:I531"/>
    <mergeCell ref="AC488:AC531"/>
    <mergeCell ref="AD488:AD531"/>
    <mergeCell ref="AI488:AI531"/>
    <mergeCell ref="AJ488:AJ531"/>
    <mergeCell ref="A475:A486"/>
    <mergeCell ref="H475:H486"/>
    <mergeCell ref="I475:I486"/>
    <mergeCell ref="AC475:AC486"/>
    <mergeCell ref="AD475:AD486"/>
    <mergeCell ref="AJ533:AJ544"/>
    <mergeCell ref="AI559:AI570"/>
    <mergeCell ref="AJ559:AJ570"/>
    <mergeCell ref="H533:H557"/>
    <mergeCell ref="I533:I557"/>
    <mergeCell ref="A559:A582"/>
    <mergeCell ref="H559:H582"/>
    <mergeCell ref="I559:I582"/>
    <mergeCell ref="A533:A557"/>
    <mergeCell ref="AD533:AD557"/>
    <mergeCell ref="AC533:AC557"/>
    <mergeCell ref="AD559:AD582"/>
    <mergeCell ref="AC559:AC582"/>
    <mergeCell ref="AI533:AI557"/>
    <mergeCell ref="AI584:AI595"/>
    <mergeCell ref="AJ584:AJ595"/>
    <mergeCell ref="A613:A624"/>
    <mergeCell ref="H613:H624"/>
    <mergeCell ref="I613:I624"/>
    <mergeCell ref="AI613:AI624"/>
    <mergeCell ref="AJ613:AJ624"/>
    <mergeCell ref="A584:A611"/>
    <mergeCell ref="H584:H611"/>
    <mergeCell ref="I584:I611"/>
    <mergeCell ref="AD584:AD611"/>
    <mergeCell ref="AC584:AC611"/>
    <mergeCell ref="AD613:AD625"/>
    <mergeCell ref="AC613:AC625"/>
    <mergeCell ref="AI627:AI638"/>
    <mergeCell ref="AJ627:AJ638"/>
    <mergeCell ref="A651:A662"/>
    <mergeCell ref="H651:H662"/>
    <mergeCell ref="I651:I662"/>
    <mergeCell ref="AC651:AC662"/>
    <mergeCell ref="AD651:AD662"/>
    <mergeCell ref="AI651:AI662"/>
    <mergeCell ref="AJ651:AJ662"/>
    <mergeCell ref="H627:H649"/>
    <mergeCell ref="I627:I649"/>
    <mergeCell ref="A627:A649"/>
    <mergeCell ref="AD627:AD649"/>
    <mergeCell ref="AC627:AC649"/>
    <mergeCell ref="AI696:AI707"/>
    <mergeCell ref="AJ696:AJ707"/>
    <mergeCell ref="AI747:AI758"/>
    <mergeCell ref="AJ747:AJ758"/>
    <mergeCell ref="H696:H745"/>
    <mergeCell ref="I696:I745"/>
    <mergeCell ref="I747:I777"/>
    <mergeCell ref="H747:H777"/>
    <mergeCell ref="AI664:AI675"/>
    <mergeCell ref="AJ664:AJ675"/>
    <mergeCell ref="H683:H694"/>
    <mergeCell ref="I683:I694"/>
    <mergeCell ref="AC683:AC694"/>
    <mergeCell ref="AD683:AD694"/>
    <mergeCell ref="AI683:AI694"/>
    <mergeCell ref="AJ683:AJ694"/>
    <mergeCell ref="H664:H681"/>
    <mergeCell ref="I664:I681"/>
    <mergeCell ref="AD664:AD681"/>
    <mergeCell ref="AC664:AC681"/>
    <mergeCell ref="AC696:AC745"/>
    <mergeCell ref="AD696:AD745"/>
    <mergeCell ref="AI779:AI792"/>
    <mergeCell ref="AJ779:AJ792"/>
    <mergeCell ref="A794:A805"/>
    <mergeCell ref="H794:H805"/>
    <mergeCell ref="I794:I805"/>
    <mergeCell ref="AC794:AC805"/>
    <mergeCell ref="AD794:AD805"/>
    <mergeCell ref="AI794:AI805"/>
    <mergeCell ref="AJ794:AJ805"/>
    <mergeCell ref="A779:A792"/>
    <mergeCell ref="H779:H792"/>
    <mergeCell ref="I779:I792"/>
    <mergeCell ref="AC779:AC792"/>
    <mergeCell ref="AD779:AD792"/>
    <mergeCell ref="AI807:AI818"/>
    <mergeCell ref="AJ807:AJ818"/>
    <mergeCell ref="A820:A831"/>
    <mergeCell ref="H820:H831"/>
    <mergeCell ref="I820:I831"/>
    <mergeCell ref="AC820:AC831"/>
    <mergeCell ref="AD820:AD831"/>
    <mergeCell ref="AI820:AI831"/>
    <mergeCell ref="AJ820:AJ831"/>
    <mergeCell ref="A807:A818"/>
    <mergeCell ref="H807:H818"/>
    <mergeCell ref="I807:I818"/>
    <mergeCell ref="AC807:AC818"/>
    <mergeCell ref="AD807:AD818"/>
    <mergeCell ref="AI833:AI844"/>
    <mergeCell ref="AJ833:AJ844"/>
    <mergeCell ref="A867:A878"/>
    <mergeCell ref="H867:H878"/>
    <mergeCell ref="I867:I878"/>
    <mergeCell ref="AC867:AC878"/>
    <mergeCell ref="AD867:AD878"/>
    <mergeCell ref="AI867:AI878"/>
    <mergeCell ref="AJ867:AJ878"/>
    <mergeCell ref="A833:A865"/>
    <mergeCell ref="H833:H865"/>
    <mergeCell ref="I833:I865"/>
    <mergeCell ref="AC833:AC865"/>
    <mergeCell ref="AD833:AD865"/>
    <mergeCell ref="AI880:AI891"/>
    <mergeCell ref="AJ880:AJ891"/>
    <mergeCell ref="A893:A904"/>
    <mergeCell ref="H893:H904"/>
    <mergeCell ref="I893:I904"/>
    <mergeCell ref="AC893:AC904"/>
    <mergeCell ref="AD893:AD904"/>
    <mergeCell ref="AI893:AI904"/>
    <mergeCell ref="AJ893:AJ904"/>
    <mergeCell ref="A880:A891"/>
    <mergeCell ref="H880:H891"/>
    <mergeCell ref="I880:I891"/>
    <mergeCell ref="AC880:AC891"/>
    <mergeCell ref="AD880:AD891"/>
    <mergeCell ref="A1063:A1074"/>
    <mergeCell ref="H1063:H1074"/>
    <mergeCell ref="I1063:I1074"/>
    <mergeCell ref="AC1063:AC1074"/>
    <mergeCell ref="AD1063:AD1074"/>
    <mergeCell ref="AI1063:AI1074"/>
    <mergeCell ref="AJ1063:AJ1074"/>
    <mergeCell ref="A1076:A1105"/>
    <mergeCell ref="H1076:H1105"/>
    <mergeCell ref="I1076:I1105"/>
    <mergeCell ref="AC1076:AC1105"/>
    <mergeCell ref="AD1076:AD1105"/>
    <mergeCell ref="AI1076:AI1105"/>
    <mergeCell ref="AJ1076:AJ1105"/>
    <mergeCell ref="A93:A113"/>
    <mergeCell ref="A115:A130"/>
    <mergeCell ref="A161:A181"/>
    <mergeCell ref="AJ279:AJ290"/>
    <mergeCell ref="AI222:AI233"/>
    <mergeCell ref="AJ222:AJ233"/>
    <mergeCell ref="A235:A246"/>
    <mergeCell ref="H235:H246"/>
    <mergeCell ref="I235:I246"/>
    <mergeCell ref="AC235:AC246"/>
    <mergeCell ref="AD235:AD246"/>
    <mergeCell ref="AI235:AI246"/>
    <mergeCell ref="AJ235:AJ246"/>
    <mergeCell ref="A222:A233"/>
    <mergeCell ref="H222:H233"/>
    <mergeCell ref="I222:I233"/>
    <mergeCell ref="AC115:AC130"/>
    <mergeCell ref="AD115:AD130"/>
    <mergeCell ref="AC161:AC181"/>
    <mergeCell ref="AC183:AC194"/>
    <mergeCell ref="H183:H194"/>
    <mergeCell ref="I183:I194"/>
    <mergeCell ref="AC222:AC233"/>
    <mergeCell ref="AI196:AI207"/>
    <mergeCell ref="A183:A194"/>
    <mergeCell ref="A747:A777"/>
    <mergeCell ref="A683:A694"/>
    <mergeCell ref="A664:A681"/>
    <mergeCell ref="A333:A344"/>
    <mergeCell ref="H333:H344"/>
    <mergeCell ref="I333:I344"/>
    <mergeCell ref="AC333:AC344"/>
    <mergeCell ref="AD333:AD344"/>
    <mergeCell ref="AD222:AD233"/>
  </mergeCells>
  <conditionalFormatting sqref="N49 N68 N81 N104 N126 N146 N172 N194 N207 N220 N233 N246 N259 N277 N290 N344 N357 N396 N418 N434 N447 N486 N531 N544 N570 N624 N638 N662 N675 N694 N707 N758 N792 N805 N818 N831 N878 N891 N904 N31 N398:N407 N566:N568 N562:N564 N921 N934 N947 N981 N994 N1007 N1020 N1038 N1061 N584:N593 N595:N611">
    <cfRule type="cellIs" dxfId="8068" priority="3892" operator="equal">
      <formula>"No Cumple"</formula>
    </cfRule>
  </conditionalFormatting>
  <conditionalFormatting sqref="AD20 AD33 AD51 AD70 AD93 AD115 AD132 AD148 AD161 AD183 AD196 AD209 AD222 AD235 AD248 AD261 AD279 AD333 AD346 AD359 AD398 AD420 AD436 AD449 AD475 AD488 AD533 AD559 AD584 AD613 AD627 AD651 AD664 AD683 AD696 AD747 AD779 AD794 AD807 AD820 AD833 AD867 AD880 AD893 AD906 AD923 AD936 AD958 AD983 AD996 AD1009 AD1027 AD1040">
    <cfRule type="cellIs" dxfId="8067" priority="3889" operator="equal">
      <formula>$AD$18</formula>
    </cfRule>
  </conditionalFormatting>
  <conditionalFormatting sqref="AE51:AG61 AE70:AG81 AE93:AG104 AE115:AG126 AE132:AG140 AE148:AG156 AE161:AG172 AE183:AG194 AE196:AG207 AE209:AG220 AE222:AG233 AE235:AG246 AE248:AG259 AE261:AG270 AE279:AG290 AE333:AG344 AE346:AG357 AE359:AG369 AE398:AG408 AE436:AG447 AE475:AG486 AE488:AG498 AE533:AG544 AE559:AG570 AE584:AG595 AE613:AG624 AE627:AG638 AE651:AG662 AE664:AG675 AE683:AG694 AE696:AG707 AE747:AG758 AE779:AG789 AE794:AG805 AE807:AG818 AE820:AG831 AE833:AG844 AE867:AG878 AE893:AG904 AE880:AG891 AE20:AG31 AE906:AG916 AE936:AG947 AE983:AG994 AE1009:AG1020 AE1027:AG1038 AE1040:AG1050 AE449:AG459 AA20:AA31 AA33:AA43 AA51:AA61 AA70:AA81 AA93:AA104 AA115:AA126 AA132:AA140 AA148:AA156 AA161:AA172 AA183:AA194 AA196:AA207 AA209:AA220 AA222:AA233 AA235:AA246 AA248:AA259 AA261:AA270 AA279:AA290 AA333:AA344 AA346:AA357 AA359:AA369 AA398:AA408 AA420:AA430 AA436:AA447 AA449:AA459 AA475:AA486 AA488:AA498 AA559:AA570 AA584:AA595 AA613:AA624 AA627:AA638 AA651:AA662 AA664:AA675 AA683:AA694 AA696:AA707 AA747:AA758 AA779:AA789 AA794:AA805 AA807:AA818 AA820:AA831 AA833:AA844 AA867:AA878 AA880:AA891 AA893:AA904 AA906:AA916 AA923:AA934 AA936:AA947 AA958:AA968 AA983:AA994 AA996:AA1007 AA1009:AA1020 AA1027:AA1038 AA1040:AA1050 AA49 AE49:AF49 AA68 AE68:AG68 AE33:AF43 AA144:AA146 AE144:AG146 AA276:AA277 AE276:AG277 AA396 AE396:AG396 AA418 AE418:AG418 AA434 AE434:AG434 AA473 AE473:AF473 AA531 AE531:AG531 AE420:AG430 AA1061 AE1061:AG1061 AA921 AE921:AG921 AA792 AE792:AG792 AA981 AE981:AG981 AA533:AA544 AE996:AG1007 AE923:AG934 AE958:AG968">
    <cfRule type="cellIs" dxfId="8066" priority="3992" operator="equal">
      <formula>$AA$18</formula>
    </cfRule>
  </conditionalFormatting>
  <conditionalFormatting sqref="G32 G50 G69 G92 G114 G131 G147 G160 G182 G195 G208 G221 G234 G247 G260 G278 G332 G345 G358 G397 G419 G435 G448 G474 G487 G532 G558 G583 G612 G626 G650 G663 G682 G695 G746 G778 G793 G806 G819 G832 G866 G879 G892 G905 G922 G935 G957 G982 G995 G1008 G1026 G1039 G1062">
    <cfRule type="cellIs" dxfId="8065" priority="3865" operator="lessThan">
      <formula>1</formula>
    </cfRule>
    <cfRule type="cellIs" dxfId="8064" priority="3888" operator="equal">
      <formula>"ERROR &gt; 100%"</formula>
    </cfRule>
  </conditionalFormatting>
  <conditionalFormatting sqref="R33:R43 R51:R61 R70:R81 R93:R104 R115 R132:R140 R148:R156 R161:R172 R183:R194 R209:R220 R222:R233 R235:R246 R248:R259 R261:R270 R279:R290 R333:R344 R346:R357 R359:R369 R398:R408 R420:R430 R436:R447 R449:R459 R475:R486 R533:R536 R613:R624 R627:R633 R651:R662 R664:R675 R683:R685 R696:R707 R747:R758 R779:R789 R794:R805 R807:R818 R833:R844 R867:R878 R880:R891 R893:R904 R584:R595 R566:R570 R559:R564 R906:R916 R923:R934 R936:R947 R958:R968 R983:R994 R1009:R1020 R1027:R1038 R1040:R1048 R691:R694 R20:R31 R117 R119:R126 R49 R68 R144:R146 R276:R277 R396 R418 R434 R531 R687:R688 R488:R498 S200 R196:R207 R1061 R1050 R820:R831 R921 R996:R1007 R635:R638 R792 R981 R538:R544">
    <cfRule type="cellIs" dxfId="8063" priority="3876" operator="equal">
      <formula>$R$18</formula>
    </cfRule>
  </conditionalFormatting>
  <conditionalFormatting sqref="N20:N29 N33:N42 N51:N60 N70:N79 N93:N102 N115 N132:N140 N148:N156 N161:N170 N183:N192 N196:N205 N209:N218 N222:N231 N248:N257 N261:N270 N279:N288 N333:N342 N346:N355 N359:N368 N420:N426 N436:N445 N449:N458 N475:N478 N488:N497 N533:N536 N559:N561 N613:N622 N627:N636 N651:N660 N664:N673 N683:N685 N747:N756 N779:N788 N794:N803 N807:N816 N820:N829 N833:N842 N880:N889 N893:N902 N235:N244 N480:N484 N688 N867:N876 N906:N915 N923:N932 N936:N945 N958:N967 N983:N992 N996:N1005 N1009:N1018 N1027:N1036 N1040:N1048 N696:N705 N538:N542 N691:N692 N117 N119:N124 N428:N429 N144">
    <cfRule type="cellIs" dxfId="8062" priority="3875" operator="equal">
      <formula>"No Cumple"</formula>
    </cfRule>
  </conditionalFormatting>
  <conditionalFormatting sqref="O20 O566:O570 O562:O564">
    <cfRule type="cellIs" dxfId="8061" priority="3874" operator="greaterThan">
      <formula>1</formula>
    </cfRule>
  </conditionalFormatting>
  <conditionalFormatting sqref="N30 N43 N61 N80 N103 N125 N145 N171 N193 N206 N219 N232 N245 N258 N276 N289 N343 N356 N369 N408 N430 N446 N459 N485 N498 N543 N569 N594 N623 N637 N661 N674 N693 N706 N757 N789 N804 N817 N830 N843 N877 N890 N903 N916 N933 N946 N968 N993 N1006 N1019 N1037 N1050">
    <cfRule type="cellIs" dxfId="8060" priority="3873" operator="equal">
      <formula>"No Cumple"</formula>
    </cfRule>
  </conditionalFormatting>
  <conditionalFormatting sqref="AI1:AI20 AI474:AI498 AI32:AI43 AI1107:AI1048576 AI49:AI61 AI68:AI81 AI92:AI104 AI131:AI140 AI144:AI156 AI182:AI270 AI160:AI172 AI276:AI279 AI332:AI369 AI396:AI408 AI418:AI430 AI434:AI459 AI531:AI533 AI558:AI570 AI583:AI595 AI612:AI624 AI626:AI638 AI650:AI675 AI682:AI707 AI746:AI758 AI778:AI789 AI866:AI916 AI957:AI968 AI1026:AI1050 AI1061:AI1062 AI921:AI947 AI792:AI844 AI981:AI1020 AI114:AI126">
    <cfRule type="cellIs" dxfId="8059" priority="3867" operator="equal">
      <formula>"NO HABILITADO"</formula>
    </cfRule>
  </conditionalFormatting>
  <conditionalFormatting sqref="AG49 AG33:AG43">
    <cfRule type="cellIs" dxfId="8058" priority="3866" operator="equal">
      <formula>$AA$18</formula>
    </cfRule>
  </conditionalFormatting>
  <conditionalFormatting sqref="O33 O51 O70 O93 O115 O132 O148 O161 O183 O196 O209 O222 O235 O248 O261 O279 O333 O346 O398 O420 O436 O449 O475 O488 O533 O559 O613 O651 O664 O696 O747 O779 O794 O807 O820 O833 O867 O880 O893 O906 O923 O936 O958 O983 O996 O1009 O1027 O1040">
    <cfRule type="cellIs" dxfId="8057" priority="3857" operator="greaterThan">
      <formula>1</formula>
    </cfRule>
  </conditionalFormatting>
  <conditionalFormatting sqref="O21:O31">
    <cfRule type="cellIs" dxfId="8056" priority="3858" operator="greaterThan">
      <formula>1</formula>
    </cfRule>
  </conditionalFormatting>
  <conditionalFormatting sqref="O34:O43 O52:O61 O71:O81 O94:O104 O117 O133:O140 O149:O156 O162:O172 O184:O194 O197:O207 O210:O220 O236:O246 O249:O259 O262:O270 O280:O290 O334:O344 O347:O357 O421:O426 O437:O447 O450:O459 O476:O478 O489:O498 O534:O536 O560:O561 O630:O638 O652:O662 O669:O675 O684:O685 O748:O758 O780:O789 O808:O818 O834:O844 O881:O891 O894:O904 O795:O805 O480:O486 O688 O223:O226 O230:O233 O868:O878 O907:O916 O924:O934 O937:O947 O959:O968 O984:O994 O997:O1007 O1010:O1020 O1028:O1038 O1041:O1048 O360:O369 O697:O707 O821:O831 O399:O408 O691:O694 O119:O126 O428:O430 O49 O68 O144:O146 O276:O277 O396 O418 O434 O531 O614:O624 O1061 O1050 O921 O792 O981 O538:O544">
    <cfRule type="cellIs" dxfId="8055" priority="3856" operator="greaterThan">
      <formula>1</formula>
    </cfRule>
  </conditionalFormatting>
  <conditionalFormatting sqref="N479">
    <cfRule type="cellIs" dxfId="8054" priority="3845" operator="equal">
      <formula>"No Cumple"</formula>
    </cfRule>
  </conditionalFormatting>
  <conditionalFormatting sqref="O479">
    <cfRule type="cellIs" dxfId="8053" priority="3844" operator="greaterThan">
      <formula>1</formula>
    </cfRule>
  </conditionalFormatting>
  <conditionalFormatting sqref="N687">
    <cfRule type="cellIs" dxfId="8052" priority="3842" operator="equal">
      <formula>"No Cumple"</formula>
    </cfRule>
  </conditionalFormatting>
  <conditionalFormatting sqref="O687">
    <cfRule type="cellIs" dxfId="8051" priority="3841" operator="greaterThan">
      <formula>1</formula>
    </cfRule>
  </conditionalFormatting>
  <conditionalFormatting sqref="O683">
    <cfRule type="cellIs" dxfId="8050" priority="3840" operator="greaterThan">
      <formula>1</formula>
    </cfRule>
  </conditionalFormatting>
  <conditionalFormatting sqref="O227">
    <cfRule type="cellIs" dxfId="8049" priority="3839" operator="greaterThan">
      <formula>1</formula>
    </cfRule>
  </conditionalFormatting>
  <conditionalFormatting sqref="O565">
    <cfRule type="cellIs" dxfId="8048" priority="3831" operator="greaterThan">
      <formula>1</formula>
    </cfRule>
  </conditionalFormatting>
  <conditionalFormatting sqref="Y474:Z498 Y1:Z43 Y1107:Z1048576 Y49:Z61 Y68:Z81 Y92:Z104 Y114:Z126 Y131:Z140 Y144:Z156 Y182:Z270 Y160:Z172 Y276:Z290 Y332:Z369 Y396:Z408 Y418:Z430 Y434:Z459 Z473:Z498 Y558:Z564 Y583:Z585 Y612:Z624 Y626:Z633 Y650:Z675 Y682:Z707 Y746:Z758 Y778:Z789 Y866:Z916 Y1026:Z1050 Y957:Z968 Y1061:Z1062 Y921:Z947 Z586:Z595 Y586:Y611 Y635:Z638 Z634 Y792:Z844 Y981:Z1020 Y531:Z544">
    <cfRule type="cellIs" dxfId="8047" priority="3827" operator="equal">
      <formula>$Y$10</formula>
    </cfRule>
    <cfRule type="cellIs" dxfId="8046" priority="3828" operator="equal">
      <formula>$Y$9</formula>
    </cfRule>
    <cfRule type="cellIs" dxfId="8045" priority="3829" operator="equal">
      <formula>$Y$8</formula>
    </cfRule>
    <cfRule type="cellIs" dxfId="8044" priority="3830" operator="equal">
      <formula>$Y$7</formula>
    </cfRule>
  </conditionalFormatting>
  <conditionalFormatting sqref="A20:A43 A195:A270 A474:A498 A49:A61 A68:A70 A92:A93 A114:A115 A131:A140 A144:A156 A182:A183 A160:A161 A276:A279 A332:A369 A396:A408 A418:A430 A434:A459 A531:A533 A558:A559 A583:A584 A612:A624 A626:A627 A650:A664 A682:A696 A746:A747 A778:A789 A866:A916 A957:A958 A1026:A1050 A1061:A1062 A921:A936 A792:A833 A982:A1009">
    <cfRule type="cellIs" dxfId="8043" priority="3826" operator="equal">
      <formula>"RECHAZADO"</formula>
    </cfRule>
  </conditionalFormatting>
  <conditionalFormatting sqref="O665:O668">
    <cfRule type="cellIs" dxfId="8042" priority="3825" operator="greaterThan">
      <formula>1</formula>
    </cfRule>
  </conditionalFormatting>
  <conditionalFormatting sqref="O627">
    <cfRule type="cellIs" dxfId="8041" priority="3820" operator="greaterThan">
      <formula>1</formula>
    </cfRule>
  </conditionalFormatting>
  <conditionalFormatting sqref="O629">
    <cfRule type="cellIs" dxfId="8040" priority="3819" operator="greaterThan">
      <formula>1</formula>
    </cfRule>
  </conditionalFormatting>
  <conditionalFormatting sqref="O628">
    <cfRule type="cellIs" dxfId="8039" priority="3818" operator="greaterThan">
      <formula>1</formula>
    </cfRule>
  </conditionalFormatting>
  <conditionalFormatting sqref="N473">
    <cfRule type="cellIs" dxfId="8038" priority="3805" operator="equal">
      <formula>"No Cumple"</formula>
    </cfRule>
  </conditionalFormatting>
  <conditionalFormatting sqref="R473">
    <cfRule type="cellIs" dxfId="8037" priority="3804" operator="equal">
      <formula>$R$18</formula>
    </cfRule>
  </conditionalFormatting>
  <conditionalFormatting sqref="AI473">
    <cfRule type="cellIs" dxfId="8036" priority="3803" operator="equal">
      <formula>"NO HABILITADO"</formula>
    </cfRule>
  </conditionalFormatting>
  <conditionalFormatting sqref="AG473">
    <cfRule type="cellIs" dxfId="8035" priority="3802" operator="equal">
      <formula>$AA$18</formula>
    </cfRule>
  </conditionalFormatting>
  <conditionalFormatting sqref="O473">
    <cfRule type="cellIs" dxfId="8034" priority="3801" operator="greaterThan">
      <formula>1</formula>
    </cfRule>
  </conditionalFormatting>
  <conditionalFormatting sqref="Y473:Z473">
    <cfRule type="cellIs" dxfId="8033" priority="3797" operator="equal">
      <formula>$Y$10</formula>
    </cfRule>
    <cfRule type="cellIs" dxfId="8032" priority="3798" operator="equal">
      <formula>$Y$9</formula>
    </cfRule>
    <cfRule type="cellIs" dxfId="8031" priority="3799" operator="equal">
      <formula>$Y$8</formula>
    </cfRule>
    <cfRule type="cellIs" dxfId="8030" priority="3800" operator="equal">
      <formula>$Y$7</formula>
    </cfRule>
  </conditionalFormatting>
  <conditionalFormatting sqref="A473">
    <cfRule type="cellIs" dxfId="8029" priority="3796" operator="equal">
      <formula>"RECHAZADO"</formula>
    </cfRule>
  </conditionalFormatting>
  <conditionalFormatting sqref="O228">
    <cfRule type="cellIs" dxfId="8028" priority="3793" operator="greaterThan">
      <formula>1</formula>
    </cfRule>
  </conditionalFormatting>
  <conditionalFormatting sqref="O229">
    <cfRule type="cellIs" dxfId="8027" priority="3791" operator="greaterThan">
      <formula>1</formula>
    </cfRule>
  </conditionalFormatting>
  <conditionalFormatting sqref="O359">
    <cfRule type="cellIs" dxfId="8026" priority="3786" operator="greaterThan">
      <formula>1</formula>
    </cfRule>
  </conditionalFormatting>
  <conditionalFormatting sqref="O702">
    <cfRule type="cellIs" dxfId="8025" priority="3763" operator="greaterThan">
      <formula>1</formula>
    </cfRule>
  </conditionalFormatting>
  <conditionalFormatting sqref="O703">
    <cfRule type="cellIs" dxfId="8024" priority="3762" operator="greaterThan">
      <formula>1</formula>
    </cfRule>
  </conditionalFormatting>
  <conditionalFormatting sqref="R537">
    <cfRule type="cellIs" dxfId="8023" priority="3761" operator="equal">
      <formula>$R$18</formula>
    </cfRule>
  </conditionalFormatting>
  <conditionalFormatting sqref="N537">
    <cfRule type="cellIs" dxfId="8022" priority="3760" operator="equal">
      <formula>"No Cumple"</formula>
    </cfRule>
  </conditionalFormatting>
  <conditionalFormatting sqref="O537">
    <cfRule type="cellIs" dxfId="8021" priority="3759" operator="greaterThan">
      <formula>1</formula>
    </cfRule>
  </conditionalFormatting>
  <conditionalFormatting sqref="N689:N690">
    <cfRule type="cellIs" dxfId="8020" priority="3758" operator="equal">
      <formula>"No Cumple"</formula>
    </cfRule>
  </conditionalFormatting>
  <conditionalFormatting sqref="O689:O690">
    <cfRule type="cellIs" dxfId="8019" priority="3757" operator="greaterThan">
      <formula>1</formula>
    </cfRule>
  </conditionalFormatting>
  <conditionalFormatting sqref="Z1:Z43 Z1107:Z1048576 Z49:Z61 Z68:Z81 Z92:Z104 Z114:Z126 Z131:Z140 Z144:Z156 Z182:Z270 Z160:Z172 Z276:Z290 Z332:Z369 Z396:Z408 Z418:Z430 Z434:Z459 Z473:Z498 Z558:Z564 Z583:Z595 Z612:Z624 Z626:Z638 Z650:Z675 Z682:Z707 Z746:Z758 Z778:Z789 Z866:Z916 Z957:Z968 Z1026:Z1050 Z1061:Z1062 Z921:Z947 Z792:Z844 Z981:Z1020 Z531:Z544">
    <cfRule type="cellIs" dxfId="8018" priority="3756" operator="equal">
      <formula>"NO CUMPLE"</formula>
    </cfRule>
  </conditionalFormatting>
  <conditionalFormatting sqref="N1074">
    <cfRule type="cellIs" dxfId="8017" priority="3754" operator="equal">
      <formula>"No Cumple"</formula>
    </cfRule>
  </conditionalFormatting>
  <conditionalFormatting sqref="AD1063">
    <cfRule type="cellIs" dxfId="8016" priority="3753" operator="equal">
      <formula>$AD$18</formula>
    </cfRule>
  </conditionalFormatting>
  <conditionalFormatting sqref="AE1063:AG1074 AA1063:AA1074">
    <cfRule type="cellIs" dxfId="8015" priority="3755" operator="equal">
      <formula>$AA$18</formula>
    </cfRule>
  </conditionalFormatting>
  <conditionalFormatting sqref="G1075">
    <cfRule type="cellIs" dxfId="8014" priority="3747" operator="lessThan">
      <formula>1</formula>
    </cfRule>
    <cfRule type="cellIs" dxfId="8013" priority="3752" operator="equal">
      <formula>"ERROR &gt; 100%"</formula>
    </cfRule>
  </conditionalFormatting>
  <conditionalFormatting sqref="R1063:R1074">
    <cfRule type="cellIs" dxfId="8012" priority="3751" operator="equal">
      <formula>$R$18</formula>
    </cfRule>
  </conditionalFormatting>
  <conditionalFormatting sqref="N1063:N1072">
    <cfRule type="cellIs" dxfId="8011" priority="3750" operator="equal">
      <formula>"No Cumple"</formula>
    </cfRule>
  </conditionalFormatting>
  <conditionalFormatting sqref="N1073">
    <cfRule type="cellIs" dxfId="8010" priority="3749" operator="equal">
      <formula>"No Cumple"</formula>
    </cfRule>
  </conditionalFormatting>
  <conditionalFormatting sqref="AI1063:AI1075">
    <cfRule type="cellIs" dxfId="8009" priority="3748" operator="equal">
      <formula>"NO HABILITADO"</formula>
    </cfRule>
  </conditionalFormatting>
  <conditionalFormatting sqref="O1063">
    <cfRule type="cellIs" dxfId="8008" priority="3746" operator="greaterThan">
      <formula>1</formula>
    </cfRule>
  </conditionalFormatting>
  <conditionalFormatting sqref="O1064:O1074">
    <cfRule type="cellIs" dxfId="8007" priority="3745" operator="greaterThan">
      <formula>1</formula>
    </cfRule>
  </conditionalFormatting>
  <conditionalFormatting sqref="Y1063:Z1075">
    <cfRule type="cellIs" dxfId="8006" priority="3741" operator="equal">
      <formula>$Y$10</formula>
    </cfRule>
    <cfRule type="cellIs" dxfId="8005" priority="3742" operator="equal">
      <formula>$Y$9</formula>
    </cfRule>
    <cfRule type="cellIs" dxfId="8004" priority="3743" operator="equal">
      <formula>$Y$8</formula>
    </cfRule>
    <cfRule type="cellIs" dxfId="8003" priority="3744" operator="equal">
      <formula>$Y$7</formula>
    </cfRule>
  </conditionalFormatting>
  <conditionalFormatting sqref="A1063:A1075">
    <cfRule type="cellIs" dxfId="8002" priority="3740" operator="equal">
      <formula>"RECHAZADO"</formula>
    </cfRule>
  </conditionalFormatting>
  <conditionalFormatting sqref="Z1063:Z1075">
    <cfRule type="cellIs" dxfId="8001" priority="3739" operator="equal">
      <formula>"NO CUMPLE"</formula>
    </cfRule>
  </conditionalFormatting>
  <conditionalFormatting sqref="N1105">
    <cfRule type="cellIs" dxfId="8000" priority="3737" operator="equal">
      <formula>"No Cumple"</formula>
    </cfRule>
  </conditionalFormatting>
  <conditionalFormatting sqref="AD1076">
    <cfRule type="cellIs" dxfId="7999" priority="3736" operator="equal">
      <formula>$AD$18</formula>
    </cfRule>
  </conditionalFormatting>
  <conditionalFormatting sqref="AA1076:AA1084 AA1103:AA1105 AE1103:AG1105 AE1076:AG1084">
    <cfRule type="cellIs" dxfId="7998" priority="3738" operator="equal">
      <formula>$AA$18</formula>
    </cfRule>
  </conditionalFormatting>
  <conditionalFormatting sqref="G1106">
    <cfRule type="cellIs" dxfId="7997" priority="3730" operator="lessThan">
      <formula>1</formula>
    </cfRule>
    <cfRule type="cellIs" dxfId="7996" priority="3735" operator="equal">
      <formula>"ERROR &gt; 100%"</formula>
    </cfRule>
  </conditionalFormatting>
  <conditionalFormatting sqref="R1076:R1084 R1103:R1105">
    <cfRule type="cellIs" dxfId="7995" priority="3734" operator="equal">
      <formula>$R$18</formula>
    </cfRule>
  </conditionalFormatting>
  <conditionalFormatting sqref="N1076:N1082 N1084 N1103">
    <cfRule type="cellIs" dxfId="7994" priority="3733" operator="equal">
      <formula>"No Cumple"</formula>
    </cfRule>
  </conditionalFormatting>
  <conditionalFormatting sqref="N1104">
    <cfRule type="cellIs" dxfId="7993" priority="3732" operator="equal">
      <formula>"No Cumple"</formula>
    </cfRule>
  </conditionalFormatting>
  <conditionalFormatting sqref="AI1076:AI1084 AI1103:AI1106">
    <cfRule type="cellIs" dxfId="7992" priority="3731" operator="equal">
      <formula>"NO HABILITADO"</formula>
    </cfRule>
  </conditionalFormatting>
  <conditionalFormatting sqref="O1076">
    <cfRule type="cellIs" dxfId="7991" priority="3729" operator="greaterThan">
      <formula>1</formula>
    </cfRule>
  </conditionalFormatting>
  <conditionalFormatting sqref="O1077:O1082 O1084 O1103:O1105">
    <cfRule type="cellIs" dxfId="7990" priority="3728" operator="greaterThan">
      <formula>1</formula>
    </cfRule>
  </conditionalFormatting>
  <conditionalFormatting sqref="Y1076:Z1084 Y1103:Z1106">
    <cfRule type="cellIs" dxfId="7989" priority="3724" operator="equal">
      <formula>$Y$10</formula>
    </cfRule>
    <cfRule type="cellIs" dxfId="7988" priority="3725" operator="equal">
      <formula>$Y$9</formula>
    </cfRule>
    <cfRule type="cellIs" dxfId="7987" priority="3726" operator="equal">
      <formula>$Y$8</formula>
    </cfRule>
    <cfRule type="cellIs" dxfId="7986" priority="3727" operator="equal">
      <formula>$Y$7</formula>
    </cfRule>
  </conditionalFormatting>
  <conditionalFormatting sqref="A1076:A1084 A1103:A1106">
    <cfRule type="cellIs" dxfId="7985" priority="3723" operator="equal">
      <formula>"RECHAZADO"</formula>
    </cfRule>
  </conditionalFormatting>
  <conditionalFormatting sqref="Z1076:Z1084 Z1103:Z1106">
    <cfRule type="cellIs" dxfId="7984" priority="3722" operator="equal">
      <formula>"NO CUMPLE"</formula>
    </cfRule>
  </conditionalFormatting>
  <conditionalFormatting sqref="R116">
    <cfRule type="cellIs" dxfId="7983" priority="3721" operator="equal">
      <formula>$R$18</formula>
    </cfRule>
  </conditionalFormatting>
  <conditionalFormatting sqref="N116">
    <cfRule type="cellIs" dxfId="7982" priority="3720" operator="equal">
      <formula>"No Cumple"</formula>
    </cfRule>
  </conditionalFormatting>
  <conditionalFormatting sqref="O116">
    <cfRule type="cellIs" dxfId="7981" priority="3719" operator="greaterThan">
      <formula>1</formula>
    </cfRule>
  </conditionalFormatting>
  <conditionalFormatting sqref="R118">
    <cfRule type="cellIs" dxfId="7980" priority="3718" operator="equal">
      <formula>$R$18</formula>
    </cfRule>
  </conditionalFormatting>
  <conditionalFormatting sqref="N118">
    <cfRule type="cellIs" dxfId="7979" priority="3717" operator="equal">
      <formula>"No Cumple"</formula>
    </cfRule>
  </conditionalFormatting>
  <conditionalFormatting sqref="O118">
    <cfRule type="cellIs" dxfId="7978" priority="3716" operator="greaterThan">
      <formula>1</formula>
    </cfRule>
  </conditionalFormatting>
  <conditionalFormatting sqref="N1083">
    <cfRule type="cellIs" dxfId="7977" priority="3715" operator="equal">
      <formula>"No Cumple"</formula>
    </cfRule>
  </conditionalFormatting>
  <conditionalFormatting sqref="O1083">
    <cfRule type="cellIs" dxfId="7976" priority="3714" operator="greaterThan">
      <formula>1</formula>
    </cfRule>
  </conditionalFormatting>
  <conditionalFormatting sqref="N427">
    <cfRule type="cellIs" dxfId="7975" priority="3713" operator="equal">
      <formula>"No Cumple"</formula>
    </cfRule>
  </conditionalFormatting>
  <conditionalFormatting sqref="O427">
    <cfRule type="cellIs" dxfId="7974" priority="3712" operator="greaterThan">
      <formula>1</formula>
    </cfRule>
  </conditionalFormatting>
  <conditionalFormatting sqref="N44">
    <cfRule type="cellIs" dxfId="7973" priority="3710" operator="equal">
      <formula>"No Cumple"</formula>
    </cfRule>
  </conditionalFormatting>
  <conditionalFormatting sqref="AA44 AE44:AF44">
    <cfRule type="cellIs" dxfId="7972" priority="3711" operator="equal">
      <formula>$AA$18</formula>
    </cfRule>
  </conditionalFormatting>
  <conditionalFormatting sqref="R44">
    <cfRule type="cellIs" dxfId="7971" priority="3709" operator="equal">
      <formula>$R$18</formula>
    </cfRule>
  </conditionalFormatting>
  <conditionalFormatting sqref="AI44">
    <cfRule type="cellIs" dxfId="7970" priority="3708" operator="equal">
      <formula>"NO HABILITADO"</formula>
    </cfRule>
  </conditionalFormatting>
  <conditionalFormatting sqref="AG44">
    <cfRule type="cellIs" dxfId="7969" priority="3707" operator="equal">
      <formula>$AA$18</formula>
    </cfRule>
  </conditionalFormatting>
  <conditionalFormatting sqref="O44">
    <cfRule type="cellIs" dxfId="7968" priority="3706" operator="greaterThan">
      <formula>1</formula>
    </cfRule>
  </conditionalFormatting>
  <conditionalFormatting sqref="Y44:Z44">
    <cfRule type="cellIs" dxfId="7967" priority="3702" operator="equal">
      <formula>$Y$10</formula>
    </cfRule>
    <cfRule type="cellIs" dxfId="7966" priority="3703" operator="equal">
      <formula>$Y$9</formula>
    </cfRule>
    <cfRule type="cellIs" dxfId="7965" priority="3704" operator="equal">
      <formula>$Y$8</formula>
    </cfRule>
    <cfRule type="cellIs" dxfId="7964" priority="3705" operator="equal">
      <formula>$Y$7</formula>
    </cfRule>
  </conditionalFormatting>
  <conditionalFormatting sqref="A44">
    <cfRule type="cellIs" dxfId="7963" priority="3701" operator="equal">
      <formula>"RECHAZADO"</formula>
    </cfRule>
  </conditionalFormatting>
  <conditionalFormatting sqref="Z44">
    <cfRule type="cellIs" dxfId="7962" priority="3700" operator="equal">
      <formula>"NO CUMPLE"</formula>
    </cfRule>
  </conditionalFormatting>
  <conditionalFormatting sqref="N45">
    <cfRule type="cellIs" dxfId="7961" priority="3698" operator="equal">
      <formula>"No Cumple"</formula>
    </cfRule>
  </conditionalFormatting>
  <conditionalFormatting sqref="AA45 AE45:AF45">
    <cfRule type="cellIs" dxfId="7960" priority="3699" operator="equal">
      <formula>$AA$18</formula>
    </cfRule>
  </conditionalFormatting>
  <conditionalFormatting sqref="R45">
    <cfRule type="cellIs" dxfId="7959" priority="3697" operator="equal">
      <formula>$R$18</formula>
    </cfRule>
  </conditionalFormatting>
  <conditionalFormatting sqref="AI45">
    <cfRule type="cellIs" dxfId="7958" priority="3696" operator="equal">
      <formula>"NO HABILITADO"</formula>
    </cfRule>
  </conditionalFormatting>
  <conditionalFormatting sqref="AG45">
    <cfRule type="cellIs" dxfId="7957" priority="3695" operator="equal">
      <formula>$AA$18</formula>
    </cfRule>
  </conditionalFormatting>
  <conditionalFormatting sqref="O45">
    <cfRule type="cellIs" dxfId="7956" priority="3694" operator="greaterThan">
      <formula>1</formula>
    </cfRule>
  </conditionalFormatting>
  <conditionalFormatting sqref="Y45:Z45">
    <cfRule type="cellIs" dxfId="7955" priority="3690" operator="equal">
      <formula>$Y$10</formula>
    </cfRule>
    <cfRule type="cellIs" dxfId="7954" priority="3691" operator="equal">
      <formula>$Y$9</formula>
    </cfRule>
    <cfRule type="cellIs" dxfId="7953" priority="3692" operator="equal">
      <formula>$Y$8</formula>
    </cfRule>
    <cfRule type="cellIs" dxfId="7952" priority="3693" operator="equal">
      <formula>$Y$7</formula>
    </cfRule>
  </conditionalFormatting>
  <conditionalFormatting sqref="A45">
    <cfRule type="cellIs" dxfId="7951" priority="3689" operator="equal">
      <formula>"RECHAZADO"</formula>
    </cfRule>
  </conditionalFormatting>
  <conditionalFormatting sqref="Z45">
    <cfRule type="cellIs" dxfId="7950" priority="3688" operator="equal">
      <formula>"NO CUMPLE"</formula>
    </cfRule>
  </conditionalFormatting>
  <conditionalFormatting sqref="N48">
    <cfRule type="cellIs" dxfId="7949" priority="3686" operator="equal">
      <formula>"No Cumple"</formula>
    </cfRule>
  </conditionalFormatting>
  <conditionalFormatting sqref="AA48 AE48:AF48">
    <cfRule type="cellIs" dxfId="7948" priority="3687" operator="equal">
      <formula>$AA$18</formula>
    </cfRule>
  </conditionalFormatting>
  <conditionalFormatting sqref="R48">
    <cfRule type="cellIs" dxfId="7947" priority="3685" operator="equal">
      <formula>$R$18</formula>
    </cfRule>
  </conditionalFormatting>
  <conditionalFormatting sqref="AI48">
    <cfRule type="cellIs" dxfId="7946" priority="3684" operator="equal">
      <formula>"NO HABILITADO"</formula>
    </cfRule>
  </conditionalFormatting>
  <conditionalFormatting sqref="AG48">
    <cfRule type="cellIs" dxfId="7945" priority="3683" operator="equal">
      <formula>$AA$18</formula>
    </cfRule>
  </conditionalFormatting>
  <conditionalFormatting sqref="O48">
    <cfRule type="cellIs" dxfId="7944" priority="3682" operator="greaterThan">
      <formula>1</formula>
    </cfRule>
  </conditionalFormatting>
  <conditionalFormatting sqref="Y48:Z48">
    <cfRule type="cellIs" dxfId="7943" priority="3678" operator="equal">
      <formula>$Y$10</formula>
    </cfRule>
    <cfRule type="cellIs" dxfId="7942" priority="3679" operator="equal">
      <formula>$Y$9</formula>
    </cfRule>
    <cfRule type="cellIs" dxfId="7941" priority="3680" operator="equal">
      <formula>$Y$8</formula>
    </cfRule>
    <cfRule type="cellIs" dxfId="7940" priority="3681" operator="equal">
      <formula>$Y$7</formula>
    </cfRule>
  </conditionalFormatting>
  <conditionalFormatting sqref="A48">
    <cfRule type="cellIs" dxfId="7939" priority="3677" operator="equal">
      <formula>"RECHAZADO"</formula>
    </cfRule>
  </conditionalFormatting>
  <conditionalFormatting sqref="Z48">
    <cfRule type="cellIs" dxfId="7938" priority="3676" operator="equal">
      <formula>"NO CUMPLE"</formula>
    </cfRule>
  </conditionalFormatting>
  <conditionalFormatting sqref="N47">
    <cfRule type="cellIs" dxfId="7937" priority="3674" operator="equal">
      <formula>"No Cumple"</formula>
    </cfRule>
  </conditionalFormatting>
  <conditionalFormatting sqref="AA47 AE47:AF47">
    <cfRule type="cellIs" dxfId="7936" priority="3675" operator="equal">
      <formula>$AA$18</formula>
    </cfRule>
  </conditionalFormatting>
  <conditionalFormatting sqref="R47">
    <cfRule type="cellIs" dxfId="7935" priority="3673" operator="equal">
      <formula>$R$18</formula>
    </cfRule>
  </conditionalFormatting>
  <conditionalFormatting sqref="AI47">
    <cfRule type="cellIs" dxfId="7934" priority="3672" operator="equal">
      <formula>"NO HABILITADO"</formula>
    </cfRule>
  </conditionalFormatting>
  <conditionalFormatting sqref="AG47">
    <cfRule type="cellIs" dxfId="7933" priority="3671" operator="equal">
      <formula>$AA$18</formula>
    </cfRule>
  </conditionalFormatting>
  <conditionalFormatting sqref="O47">
    <cfRule type="cellIs" dxfId="7932" priority="3670" operator="greaterThan">
      <formula>1</formula>
    </cfRule>
  </conditionalFormatting>
  <conditionalFormatting sqref="Y47:Z47">
    <cfRule type="cellIs" dxfId="7931" priority="3666" operator="equal">
      <formula>$Y$10</formula>
    </cfRule>
    <cfRule type="cellIs" dxfId="7930" priority="3667" operator="equal">
      <formula>$Y$9</formula>
    </cfRule>
    <cfRule type="cellIs" dxfId="7929" priority="3668" operator="equal">
      <formula>$Y$8</formula>
    </cfRule>
    <cfRule type="cellIs" dxfId="7928" priority="3669" operator="equal">
      <formula>$Y$7</formula>
    </cfRule>
  </conditionalFormatting>
  <conditionalFormatting sqref="A47">
    <cfRule type="cellIs" dxfId="7927" priority="3665" operator="equal">
      <formula>"RECHAZADO"</formula>
    </cfRule>
  </conditionalFormatting>
  <conditionalFormatting sqref="Z47">
    <cfRule type="cellIs" dxfId="7926" priority="3664" operator="equal">
      <formula>"NO CUMPLE"</formula>
    </cfRule>
  </conditionalFormatting>
  <conditionalFormatting sqref="N46">
    <cfRule type="cellIs" dxfId="7925" priority="3662" operator="equal">
      <formula>"No Cumple"</formula>
    </cfRule>
  </conditionalFormatting>
  <conditionalFormatting sqref="AA46 AE46:AF46">
    <cfRule type="cellIs" dxfId="7924" priority="3663" operator="equal">
      <formula>$AA$18</formula>
    </cfRule>
  </conditionalFormatting>
  <conditionalFormatting sqref="R46">
    <cfRule type="cellIs" dxfId="7923" priority="3661" operator="equal">
      <formula>$R$18</formula>
    </cfRule>
  </conditionalFormatting>
  <conditionalFormatting sqref="AI46">
    <cfRule type="cellIs" dxfId="7922" priority="3660" operator="equal">
      <formula>"NO HABILITADO"</formula>
    </cfRule>
  </conditionalFormatting>
  <conditionalFormatting sqref="AG46">
    <cfRule type="cellIs" dxfId="7921" priority="3659" operator="equal">
      <formula>$AA$18</formula>
    </cfRule>
  </conditionalFormatting>
  <conditionalFormatting sqref="O46">
    <cfRule type="cellIs" dxfId="7920" priority="3658" operator="greaterThan">
      <formula>1</formula>
    </cfRule>
  </conditionalFormatting>
  <conditionalFormatting sqref="Y46:Z46">
    <cfRule type="cellIs" dxfId="7919" priority="3654" operator="equal">
      <formula>$Y$10</formula>
    </cfRule>
    <cfRule type="cellIs" dxfId="7918" priority="3655" operator="equal">
      <formula>$Y$9</formula>
    </cfRule>
    <cfRule type="cellIs" dxfId="7917" priority="3656" operator="equal">
      <formula>$Y$8</formula>
    </cfRule>
    <cfRule type="cellIs" dxfId="7916" priority="3657" operator="equal">
      <formula>$Y$7</formula>
    </cfRule>
  </conditionalFormatting>
  <conditionalFormatting sqref="A46">
    <cfRule type="cellIs" dxfId="7915" priority="3653" operator="equal">
      <formula>"RECHAZADO"</formula>
    </cfRule>
  </conditionalFormatting>
  <conditionalFormatting sqref="Z46">
    <cfRule type="cellIs" dxfId="7914" priority="3652" operator="equal">
      <formula>"NO CUMPLE"</formula>
    </cfRule>
  </conditionalFormatting>
  <conditionalFormatting sqref="N1087">
    <cfRule type="cellIs" dxfId="7913" priority="3650" operator="equal">
      <formula>"No Cumple"</formula>
    </cfRule>
  </conditionalFormatting>
  <conditionalFormatting sqref="AA1085:AA1087 AE1085:AG1087">
    <cfRule type="cellIs" dxfId="7912" priority="3651" operator="equal">
      <formula>$AA$18</formula>
    </cfRule>
  </conditionalFormatting>
  <conditionalFormatting sqref="R1086:R1087">
    <cfRule type="cellIs" dxfId="7911" priority="3649" operator="equal">
      <formula>$R$18</formula>
    </cfRule>
  </conditionalFormatting>
  <conditionalFormatting sqref="N1085">
    <cfRule type="cellIs" dxfId="7910" priority="3648" operator="equal">
      <formula>"No Cumple"</formula>
    </cfRule>
  </conditionalFormatting>
  <conditionalFormatting sqref="N1086">
    <cfRule type="cellIs" dxfId="7909" priority="3647" operator="equal">
      <formula>"No Cumple"</formula>
    </cfRule>
  </conditionalFormatting>
  <conditionalFormatting sqref="AI1085:AI1087">
    <cfRule type="cellIs" dxfId="7908" priority="3646" operator="equal">
      <formula>"NO HABILITADO"</formula>
    </cfRule>
  </conditionalFormatting>
  <conditionalFormatting sqref="O1085:O1087">
    <cfRule type="cellIs" dxfId="7907" priority="3645" operator="greaterThan">
      <formula>1</formula>
    </cfRule>
  </conditionalFormatting>
  <conditionalFormatting sqref="Y1085:Z1087">
    <cfRule type="cellIs" dxfId="7906" priority="3641" operator="equal">
      <formula>$Y$10</formula>
    </cfRule>
    <cfRule type="cellIs" dxfId="7905" priority="3642" operator="equal">
      <formula>$Y$9</formula>
    </cfRule>
    <cfRule type="cellIs" dxfId="7904" priority="3643" operator="equal">
      <formula>$Y$8</formula>
    </cfRule>
    <cfRule type="cellIs" dxfId="7903" priority="3644" operator="equal">
      <formula>$Y$7</formula>
    </cfRule>
  </conditionalFormatting>
  <conditionalFormatting sqref="A1085:A1087">
    <cfRule type="cellIs" dxfId="7902" priority="3640" operator="equal">
      <formula>"RECHAZADO"</formula>
    </cfRule>
  </conditionalFormatting>
  <conditionalFormatting sqref="Z1085:Z1087">
    <cfRule type="cellIs" dxfId="7901" priority="3639" operator="equal">
      <formula>"NO CUMPLE"</formula>
    </cfRule>
  </conditionalFormatting>
  <conditionalFormatting sqref="N1099">
    <cfRule type="cellIs" dxfId="7900" priority="3637" operator="equal">
      <formula>"No Cumple"</formula>
    </cfRule>
  </conditionalFormatting>
  <conditionalFormatting sqref="AA1094:AA1095 AE1094:AG1095 AE1099:AG1099 AA1099">
    <cfRule type="cellIs" dxfId="7899" priority="3638" operator="equal">
      <formula>$AA$18</formula>
    </cfRule>
  </conditionalFormatting>
  <conditionalFormatting sqref="R1094:R1095 R1099">
    <cfRule type="cellIs" dxfId="7898" priority="3636" operator="equal">
      <formula>$R$18</formula>
    </cfRule>
  </conditionalFormatting>
  <conditionalFormatting sqref="N1094">
    <cfRule type="cellIs" dxfId="7897" priority="3635" operator="equal">
      <formula>"No Cumple"</formula>
    </cfRule>
  </conditionalFormatting>
  <conditionalFormatting sqref="N1095">
    <cfRule type="cellIs" dxfId="7896" priority="3634" operator="equal">
      <formula>"No Cumple"</formula>
    </cfRule>
  </conditionalFormatting>
  <conditionalFormatting sqref="AI1094:AI1095 AI1099">
    <cfRule type="cellIs" dxfId="7895" priority="3633" operator="equal">
      <formula>"NO HABILITADO"</formula>
    </cfRule>
  </conditionalFormatting>
  <conditionalFormatting sqref="O1094:O1095 O1099">
    <cfRule type="cellIs" dxfId="7894" priority="3632" operator="greaterThan">
      <formula>1</formula>
    </cfRule>
  </conditionalFormatting>
  <conditionalFormatting sqref="Y1094:Z1095 Y1099:Z1099">
    <cfRule type="cellIs" dxfId="7893" priority="3628" operator="equal">
      <formula>$Y$10</formula>
    </cfRule>
    <cfRule type="cellIs" dxfId="7892" priority="3629" operator="equal">
      <formula>$Y$9</formula>
    </cfRule>
    <cfRule type="cellIs" dxfId="7891" priority="3630" operator="equal">
      <formula>$Y$8</formula>
    </cfRule>
    <cfRule type="cellIs" dxfId="7890" priority="3631" operator="equal">
      <formula>$Y$7</formula>
    </cfRule>
  </conditionalFormatting>
  <conditionalFormatting sqref="A1094:A1095 A1099">
    <cfRule type="cellIs" dxfId="7889" priority="3627" operator="equal">
      <formula>"RECHAZADO"</formula>
    </cfRule>
  </conditionalFormatting>
  <conditionalFormatting sqref="Z1094:Z1095 Z1099">
    <cfRule type="cellIs" dxfId="7888" priority="3626" operator="equal">
      <formula>"NO CUMPLE"</formula>
    </cfRule>
  </conditionalFormatting>
  <conditionalFormatting sqref="N1093">
    <cfRule type="cellIs" dxfId="7887" priority="3624" operator="equal">
      <formula>"No Cumple"</formula>
    </cfRule>
  </conditionalFormatting>
  <conditionalFormatting sqref="AA1091:AA1093 AE1091:AG1093">
    <cfRule type="cellIs" dxfId="7886" priority="3625" operator="equal">
      <formula>$AA$18</formula>
    </cfRule>
  </conditionalFormatting>
  <conditionalFormatting sqref="R1091:R1093">
    <cfRule type="cellIs" dxfId="7885" priority="3623" operator="equal">
      <formula>$R$18</formula>
    </cfRule>
  </conditionalFormatting>
  <conditionalFormatting sqref="N1091">
    <cfRule type="cellIs" dxfId="7884" priority="3622" operator="equal">
      <formula>"No Cumple"</formula>
    </cfRule>
  </conditionalFormatting>
  <conditionalFormatting sqref="N1092">
    <cfRule type="cellIs" dxfId="7883" priority="3621" operator="equal">
      <formula>"No Cumple"</formula>
    </cfRule>
  </conditionalFormatting>
  <conditionalFormatting sqref="AI1091:AI1093">
    <cfRule type="cellIs" dxfId="7882" priority="3620" operator="equal">
      <formula>"NO HABILITADO"</formula>
    </cfRule>
  </conditionalFormatting>
  <conditionalFormatting sqref="O1091:O1093">
    <cfRule type="cellIs" dxfId="7881" priority="3619" operator="greaterThan">
      <formula>1</formula>
    </cfRule>
  </conditionalFormatting>
  <conditionalFormatting sqref="Y1091:Z1093">
    <cfRule type="cellIs" dxfId="7880" priority="3615" operator="equal">
      <formula>$Y$10</formula>
    </cfRule>
    <cfRule type="cellIs" dxfId="7879" priority="3616" operator="equal">
      <formula>$Y$9</formula>
    </cfRule>
    <cfRule type="cellIs" dxfId="7878" priority="3617" operator="equal">
      <formula>$Y$8</formula>
    </cfRule>
    <cfRule type="cellIs" dxfId="7877" priority="3618" operator="equal">
      <formula>$Y$7</formula>
    </cfRule>
  </conditionalFormatting>
  <conditionalFormatting sqref="A1091:A1093">
    <cfRule type="cellIs" dxfId="7876" priority="3614" operator="equal">
      <formula>"RECHAZADO"</formula>
    </cfRule>
  </conditionalFormatting>
  <conditionalFormatting sqref="Z1091:Z1093">
    <cfRule type="cellIs" dxfId="7875" priority="3613" operator="equal">
      <formula>"NO CUMPLE"</formula>
    </cfRule>
  </conditionalFormatting>
  <conditionalFormatting sqref="N1090">
    <cfRule type="cellIs" dxfId="7874" priority="3611" operator="equal">
      <formula>"No Cumple"</formula>
    </cfRule>
  </conditionalFormatting>
  <conditionalFormatting sqref="AA1088:AA1090 AE1088:AG1090">
    <cfRule type="cellIs" dxfId="7873" priority="3612" operator="equal">
      <formula>$AA$18</formula>
    </cfRule>
  </conditionalFormatting>
  <conditionalFormatting sqref="R1088:R1090">
    <cfRule type="cellIs" dxfId="7872" priority="3610" operator="equal">
      <formula>$R$18</formula>
    </cfRule>
  </conditionalFormatting>
  <conditionalFormatting sqref="N1088">
    <cfRule type="cellIs" dxfId="7871" priority="3609" operator="equal">
      <formula>"No Cumple"</formula>
    </cfRule>
  </conditionalFormatting>
  <conditionalFormatting sqref="N1089">
    <cfRule type="cellIs" dxfId="7870" priority="3608" operator="equal">
      <formula>"No Cumple"</formula>
    </cfRule>
  </conditionalFormatting>
  <conditionalFormatting sqref="AI1088:AI1090">
    <cfRule type="cellIs" dxfId="7869" priority="3607" operator="equal">
      <formula>"NO HABILITADO"</formula>
    </cfRule>
  </conditionalFormatting>
  <conditionalFormatting sqref="O1088:O1090">
    <cfRule type="cellIs" dxfId="7868" priority="3606" operator="greaterThan">
      <formula>1</formula>
    </cfRule>
  </conditionalFormatting>
  <conditionalFormatting sqref="Y1088:Z1090">
    <cfRule type="cellIs" dxfId="7867" priority="3602" operator="equal">
      <formula>$Y$10</formula>
    </cfRule>
    <cfRule type="cellIs" dxfId="7866" priority="3603" operator="equal">
      <formula>$Y$9</formula>
    </cfRule>
    <cfRule type="cellIs" dxfId="7865" priority="3604" operator="equal">
      <formula>$Y$8</formula>
    </cfRule>
    <cfRule type="cellIs" dxfId="7864" priority="3605" operator="equal">
      <formula>$Y$7</formula>
    </cfRule>
  </conditionalFormatting>
  <conditionalFormatting sqref="A1088:A1090">
    <cfRule type="cellIs" dxfId="7863" priority="3601" operator="equal">
      <formula>"RECHAZADO"</formula>
    </cfRule>
  </conditionalFormatting>
  <conditionalFormatting sqref="Z1088:Z1090">
    <cfRule type="cellIs" dxfId="7862" priority="3600" operator="equal">
      <formula>"NO CUMPLE"</formula>
    </cfRule>
  </conditionalFormatting>
  <conditionalFormatting sqref="AA1097:AA1098 AE1097:AG1098">
    <cfRule type="cellIs" dxfId="7861" priority="3599" operator="equal">
      <formula>$AA$18</formula>
    </cfRule>
  </conditionalFormatting>
  <conditionalFormatting sqref="R1097:R1098">
    <cfRule type="cellIs" dxfId="7860" priority="3598" operator="equal">
      <formula>$R$18</formula>
    </cfRule>
  </conditionalFormatting>
  <conditionalFormatting sqref="N1097">
    <cfRule type="cellIs" dxfId="7859" priority="3597" operator="equal">
      <formula>"No Cumple"</formula>
    </cfRule>
  </conditionalFormatting>
  <conditionalFormatting sqref="N1098">
    <cfRule type="cellIs" dxfId="7858" priority="3596" operator="equal">
      <formula>"No Cumple"</formula>
    </cfRule>
  </conditionalFormatting>
  <conditionalFormatting sqref="AI1097:AI1098">
    <cfRule type="cellIs" dxfId="7857" priority="3595" operator="equal">
      <formula>"NO HABILITADO"</formula>
    </cfRule>
  </conditionalFormatting>
  <conditionalFormatting sqref="O1097:O1098">
    <cfRule type="cellIs" dxfId="7856" priority="3594" operator="greaterThan">
      <formula>1</formula>
    </cfRule>
  </conditionalFormatting>
  <conditionalFormatting sqref="Y1097:Z1098">
    <cfRule type="cellIs" dxfId="7855" priority="3590" operator="equal">
      <formula>$Y$10</formula>
    </cfRule>
    <cfRule type="cellIs" dxfId="7854" priority="3591" operator="equal">
      <formula>$Y$9</formula>
    </cfRule>
    <cfRule type="cellIs" dxfId="7853" priority="3592" operator="equal">
      <formula>$Y$8</formula>
    </cfRule>
    <cfRule type="cellIs" dxfId="7852" priority="3593" operator="equal">
      <formula>$Y$7</formula>
    </cfRule>
  </conditionalFormatting>
  <conditionalFormatting sqref="A1097:A1098">
    <cfRule type="cellIs" dxfId="7851" priority="3589" operator="equal">
      <formula>"RECHAZADO"</formula>
    </cfRule>
  </conditionalFormatting>
  <conditionalFormatting sqref="Z1097:Z1098">
    <cfRule type="cellIs" dxfId="7850" priority="3588" operator="equal">
      <formula>"NO CUMPLE"</formula>
    </cfRule>
  </conditionalFormatting>
  <conditionalFormatting sqref="N1096">
    <cfRule type="cellIs" dxfId="7849" priority="3586" operator="equal">
      <formula>"No Cumple"</formula>
    </cfRule>
  </conditionalFormatting>
  <conditionalFormatting sqref="AE1096:AG1096 AA1096">
    <cfRule type="cellIs" dxfId="7848" priority="3587" operator="equal">
      <formula>$AA$18</formula>
    </cfRule>
  </conditionalFormatting>
  <conditionalFormatting sqref="R1096">
    <cfRule type="cellIs" dxfId="7847" priority="3585" operator="equal">
      <formula>$R$18</formula>
    </cfRule>
  </conditionalFormatting>
  <conditionalFormatting sqref="AI1096">
    <cfRule type="cellIs" dxfId="7846" priority="3584" operator="equal">
      <formula>"NO HABILITADO"</formula>
    </cfRule>
  </conditionalFormatting>
  <conditionalFormatting sqref="O1096">
    <cfRule type="cellIs" dxfId="7845" priority="3583" operator="greaterThan">
      <formula>1</formula>
    </cfRule>
  </conditionalFormatting>
  <conditionalFormatting sqref="Y1096:Z1096">
    <cfRule type="cellIs" dxfId="7844" priority="3579" operator="equal">
      <formula>$Y$10</formula>
    </cfRule>
    <cfRule type="cellIs" dxfId="7843" priority="3580" operator="equal">
      <formula>$Y$9</formula>
    </cfRule>
    <cfRule type="cellIs" dxfId="7842" priority="3581" operator="equal">
      <formula>$Y$8</formula>
    </cfRule>
    <cfRule type="cellIs" dxfId="7841" priority="3582" operator="equal">
      <formula>$Y$7</formula>
    </cfRule>
  </conditionalFormatting>
  <conditionalFormatting sqref="A1096">
    <cfRule type="cellIs" dxfId="7840" priority="3578" operator="equal">
      <formula>"RECHAZADO"</formula>
    </cfRule>
  </conditionalFormatting>
  <conditionalFormatting sqref="Z1096">
    <cfRule type="cellIs" dxfId="7839" priority="3577" operator="equal">
      <formula>"NO CUMPLE"</formula>
    </cfRule>
  </conditionalFormatting>
  <conditionalFormatting sqref="N62">
    <cfRule type="cellIs" dxfId="7838" priority="3575" operator="equal">
      <formula>"No Cumple"</formula>
    </cfRule>
  </conditionalFormatting>
  <conditionalFormatting sqref="AA62 AE62:AG62">
    <cfRule type="cellIs" dxfId="7837" priority="3576" operator="equal">
      <formula>$AA$18</formula>
    </cfRule>
  </conditionalFormatting>
  <conditionalFormatting sqref="R62">
    <cfRule type="cellIs" dxfId="7836" priority="3574" operator="equal">
      <formula>$R$18</formula>
    </cfRule>
  </conditionalFormatting>
  <conditionalFormatting sqref="AI62">
    <cfRule type="cellIs" dxfId="7835" priority="3573" operator="equal">
      <formula>"NO HABILITADO"</formula>
    </cfRule>
  </conditionalFormatting>
  <conditionalFormatting sqref="O62">
    <cfRule type="cellIs" dxfId="7834" priority="3572" operator="greaterThan">
      <formula>1</formula>
    </cfRule>
  </conditionalFormatting>
  <conditionalFormatting sqref="Y62:Z62">
    <cfRule type="cellIs" dxfId="7833" priority="3568" operator="equal">
      <formula>$Y$10</formula>
    </cfRule>
    <cfRule type="cellIs" dxfId="7832" priority="3569" operator="equal">
      <formula>$Y$9</formula>
    </cfRule>
    <cfRule type="cellIs" dxfId="7831" priority="3570" operator="equal">
      <formula>$Y$8</formula>
    </cfRule>
    <cfRule type="cellIs" dxfId="7830" priority="3571" operator="equal">
      <formula>$Y$7</formula>
    </cfRule>
  </conditionalFormatting>
  <conditionalFormatting sqref="A62">
    <cfRule type="cellIs" dxfId="7829" priority="3567" operator="equal">
      <formula>"RECHAZADO"</formula>
    </cfRule>
  </conditionalFormatting>
  <conditionalFormatting sqref="Z62">
    <cfRule type="cellIs" dxfId="7828" priority="3566" operator="equal">
      <formula>"NO CUMPLE"</formula>
    </cfRule>
  </conditionalFormatting>
  <conditionalFormatting sqref="N67">
    <cfRule type="cellIs" dxfId="7827" priority="3564" operator="equal">
      <formula>"No Cumple"</formula>
    </cfRule>
  </conditionalFormatting>
  <conditionalFormatting sqref="AA67 AE67:AG67">
    <cfRule type="cellIs" dxfId="7826" priority="3565" operator="equal">
      <formula>$AA$18</formula>
    </cfRule>
  </conditionalFormatting>
  <conditionalFormatting sqref="R67">
    <cfRule type="cellIs" dxfId="7825" priority="3563" operator="equal">
      <formula>$R$18</formula>
    </cfRule>
  </conditionalFormatting>
  <conditionalFormatting sqref="AI67">
    <cfRule type="cellIs" dxfId="7824" priority="3562" operator="equal">
      <formula>"NO HABILITADO"</formula>
    </cfRule>
  </conditionalFormatting>
  <conditionalFormatting sqref="O67">
    <cfRule type="cellIs" dxfId="7823" priority="3561" operator="greaterThan">
      <formula>1</formula>
    </cfRule>
  </conditionalFormatting>
  <conditionalFormatting sqref="Y67:Z67">
    <cfRule type="cellIs" dxfId="7822" priority="3557" operator="equal">
      <formula>$Y$10</formula>
    </cfRule>
    <cfRule type="cellIs" dxfId="7821" priority="3558" operator="equal">
      <formula>$Y$9</formula>
    </cfRule>
    <cfRule type="cellIs" dxfId="7820" priority="3559" operator="equal">
      <formula>$Y$8</formula>
    </cfRule>
    <cfRule type="cellIs" dxfId="7819" priority="3560" operator="equal">
      <formula>$Y$7</formula>
    </cfRule>
  </conditionalFormatting>
  <conditionalFormatting sqref="A67">
    <cfRule type="cellIs" dxfId="7818" priority="3556" operator="equal">
      <formula>"RECHAZADO"</formula>
    </cfRule>
  </conditionalFormatting>
  <conditionalFormatting sqref="Z67">
    <cfRule type="cellIs" dxfId="7817" priority="3555" operator="equal">
      <formula>"NO CUMPLE"</formula>
    </cfRule>
  </conditionalFormatting>
  <conditionalFormatting sqref="N66">
    <cfRule type="cellIs" dxfId="7816" priority="3553" operator="equal">
      <formula>"No Cumple"</formula>
    </cfRule>
  </conditionalFormatting>
  <conditionalFormatting sqref="AA66 AE66:AG66">
    <cfRule type="cellIs" dxfId="7815" priority="3554" operator="equal">
      <formula>$AA$18</formula>
    </cfRule>
  </conditionalFormatting>
  <conditionalFormatting sqref="R66">
    <cfRule type="cellIs" dxfId="7814" priority="3552" operator="equal">
      <formula>$R$18</formula>
    </cfRule>
  </conditionalFormatting>
  <conditionalFormatting sqref="AI66">
    <cfRule type="cellIs" dxfId="7813" priority="3551" operator="equal">
      <formula>"NO HABILITADO"</formula>
    </cfRule>
  </conditionalFormatting>
  <conditionalFormatting sqref="O66">
    <cfRule type="cellIs" dxfId="7812" priority="3550" operator="greaterThan">
      <formula>1</formula>
    </cfRule>
  </conditionalFormatting>
  <conditionalFormatting sqref="Y66:Z66">
    <cfRule type="cellIs" dxfId="7811" priority="3546" operator="equal">
      <formula>$Y$10</formula>
    </cfRule>
    <cfRule type="cellIs" dxfId="7810" priority="3547" operator="equal">
      <formula>$Y$9</formula>
    </cfRule>
    <cfRule type="cellIs" dxfId="7809" priority="3548" operator="equal">
      <formula>$Y$8</formula>
    </cfRule>
    <cfRule type="cellIs" dxfId="7808" priority="3549" operator="equal">
      <formula>$Y$7</formula>
    </cfRule>
  </conditionalFormatting>
  <conditionalFormatting sqref="A66">
    <cfRule type="cellIs" dxfId="7807" priority="3545" operator="equal">
      <formula>"RECHAZADO"</formula>
    </cfRule>
  </conditionalFormatting>
  <conditionalFormatting sqref="Z66">
    <cfRule type="cellIs" dxfId="7806" priority="3544" operator="equal">
      <formula>"NO CUMPLE"</formula>
    </cfRule>
  </conditionalFormatting>
  <conditionalFormatting sqref="N65">
    <cfRule type="cellIs" dxfId="7805" priority="3542" operator="equal">
      <formula>"No Cumple"</formula>
    </cfRule>
  </conditionalFormatting>
  <conditionalFormatting sqref="AA65 AE65:AG65">
    <cfRule type="cellIs" dxfId="7804" priority="3543" operator="equal">
      <formula>$AA$18</formula>
    </cfRule>
  </conditionalFormatting>
  <conditionalFormatting sqref="R65">
    <cfRule type="cellIs" dxfId="7803" priority="3541" operator="equal">
      <formula>$R$18</formula>
    </cfRule>
  </conditionalFormatting>
  <conditionalFormatting sqref="AI65">
    <cfRule type="cellIs" dxfId="7802" priority="3540" operator="equal">
      <formula>"NO HABILITADO"</formula>
    </cfRule>
  </conditionalFormatting>
  <conditionalFormatting sqref="O65">
    <cfRule type="cellIs" dxfId="7801" priority="3539" operator="greaterThan">
      <formula>1</formula>
    </cfRule>
  </conditionalFormatting>
  <conditionalFormatting sqref="Y65:Z65">
    <cfRule type="cellIs" dxfId="7800" priority="3535" operator="equal">
      <formula>$Y$10</formula>
    </cfRule>
    <cfRule type="cellIs" dxfId="7799" priority="3536" operator="equal">
      <formula>$Y$9</formula>
    </cfRule>
    <cfRule type="cellIs" dxfId="7798" priority="3537" operator="equal">
      <formula>$Y$8</formula>
    </cfRule>
    <cfRule type="cellIs" dxfId="7797" priority="3538" operator="equal">
      <formula>$Y$7</formula>
    </cfRule>
  </conditionalFormatting>
  <conditionalFormatting sqref="A65">
    <cfRule type="cellIs" dxfId="7796" priority="3534" operator="equal">
      <formula>"RECHAZADO"</formula>
    </cfRule>
  </conditionalFormatting>
  <conditionalFormatting sqref="Z65">
    <cfRule type="cellIs" dxfId="7795" priority="3533" operator="equal">
      <formula>"NO CUMPLE"</formula>
    </cfRule>
  </conditionalFormatting>
  <conditionalFormatting sqref="N64">
    <cfRule type="cellIs" dxfId="7794" priority="3531" operator="equal">
      <formula>"No Cumple"</formula>
    </cfRule>
  </conditionalFormatting>
  <conditionalFormatting sqref="AA64 AE64:AG64">
    <cfRule type="cellIs" dxfId="7793" priority="3532" operator="equal">
      <formula>$AA$18</formula>
    </cfRule>
  </conditionalFormatting>
  <conditionalFormatting sqref="R64">
    <cfRule type="cellIs" dxfId="7792" priority="3530" operator="equal">
      <formula>$R$18</formula>
    </cfRule>
  </conditionalFormatting>
  <conditionalFormatting sqref="AI64">
    <cfRule type="cellIs" dxfId="7791" priority="3529" operator="equal">
      <formula>"NO HABILITADO"</formula>
    </cfRule>
  </conditionalFormatting>
  <conditionalFormatting sqref="O64">
    <cfRule type="cellIs" dxfId="7790" priority="3528" operator="greaterThan">
      <formula>1</formula>
    </cfRule>
  </conditionalFormatting>
  <conditionalFormatting sqref="Y64:Z64">
    <cfRule type="cellIs" dxfId="7789" priority="3524" operator="equal">
      <formula>$Y$10</formula>
    </cfRule>
    <cfRule type="cellIs" dxfId="7788" priority="3525" operator="equal">
      <formula>$Y$9</formula>
    </cfRule>
    <cfRule type="cellIs" dxfId="7787" priority="3526" operator="equal">
      <formula>$Y$8</formula>
    </cfRule>
    <cfRule type="cellIs" dxfId="7786" priority="3527" operator="equal">
      <formula>$Y$7</formula>
    </cfRule>
  </conditionalFormatting>
  <conditionalFormatting sqref="A64">
    <cfRule type="cellIs" dxfId="7785" priority="3523" operator="equal">
      <formula>"RECHAZADO"</formula>
    </cfRule>
  </conditionalFormatting>
  <conditionalFormatting sqref="Z64">
    <cfRule type="cellIs" dxfId="7784" priority="3522" operator="equal">
      <formula>"NO CUMPLE"</formula>
    </cfRule>
  </conditionalFormatting>
  <conditionalFormatting sqref="N63">
    <cfRule type="cellIs" dxfId="7783" priority="3520" operator="equal">
      <formula>"No Cumple"</formula>
    </cfRule>
  </conditionalFormatting>
  <conditionalFormatting sqref="AA63 AE63:AG63">
    <cfRule type="cellIs" dxfId="7782" priority="3521" operator="equal">
      <formula>$AA$18</formula>
    </cfRule>
  </conditionalFormatting>
  <conditionalFormatting sqref="R63">
    <cfRule type="cellIs" dxfId="7781" priority="3519" operator="equal">
      <formula>$R$18</formula>
    </cfRule>
  </conditionalFormatting>
  <conditionalFormatting sqref="AI63">
    <cfRule type="cellIs" dxfId="7780" priority="3518" operator="equal">
      <formula>"NO HABILITADO"</formula>
    </cfRule>
  </conditionalFormatting>
  <conditionalFormatting sqref="O63">
    <cfRule type="cellIs" dxfId="7779" priority="3517" operator="greaterThan">
      <formula>1</formula>
    </cfRule>
  </conditionalFormatting>
  <conditionalFormatting sqref="Y63:Z63">
    <cfRule type="cellIs" dxfId="7778" priority="3513" operator="equal">
      <formula>$Y$10</formula>
    </cfRule>
    <cfRule type="cellIs" dxfId="7777" priority="3514" operator="equal">
      <formula>$Y$9</formula>
    </cfRule>
    <cfRule type="cellIs" dxfId="7776" priority="3515" operator="equal">
      <formula>$Y$8</formula>
    </cfRule>
    <cfRule type="cellIs" dxfId="7775" priority="3516" operator="equal">
      <formula>$Y$7</formula>
    </cfRule>
  </conditionalFormatting>
  <conditionalFormatting sqref="A63">
    <cfRule type="cellIs" dxfId="7774" priority="3512" operator="equal">
      <formula>"RECHAZADO"</formula>
    </cfRule>
  </conditionalFormatting>
  <conditionalFormatting sqref="Z63">
    <cfRule type="cellIs" dxfId="7773" priority="3511" operator="equal">
      <formula>"NO CUMPLE"</formula>
    </cfRule>
  </conditionalFormatting>
  <conditionalFormatting sqref="N1102">
    <cfRule type="cellIs" dxfId="7772" priority="3509" operator="equal">
      <formula>"No Cumple"</formula>
    </cfRule>
  </conditionalFormatting>
  <conditionalFormatting sqref="AA1100:AA1102 AE1100:AG1102">
    <cfRule type="cellIs" dxfId="7771" priority="3510" operator="equal">
      <formula>$AA$18</formula>
    </cfRule>
  </conditionalFormatting>
  <conditionalFormatting sqref="R1100:R1102">
    <cfRule type="cellIs" dxfId="7770" priority="3508" operator="equal">
      <formula>$R$18</formula>
    </cfRule>
  </conditionalFormatting>
  <conditionalFormatting sqref="N1100">
    <cfRule type="cellIs" dxfId="7769" priority="3507" operator="equal">
      <formula>"No Cumple"</formula>
    </cfRule>
  </conditionalFormatting>
  <conditionalFormatting sqref="N1101">
    <cfRule type="cellIs" dxfId="7768" priority="3506" operator="equal">
      <formula>"No Cumple"</formula>
    </cfRule>
  </conditionalFormatting>
  <conditionalFormatting sqref="AI1100:AI1102">
    <cfRule type="cellIs" dxfId="7767" priority="3505" operator="equal">
      <formula>"NO HABILITADO"</formula>
    </cfRule>
  </conditionalFormatting>
  <conditionalFormatting sqref="O1100:O1102">
    <cfRule type="cellIs" dxfId="7766" priority="3504" operator="greaterThan">
      <formula>1</formula>
    </cfRule>
  </conditionalFormatting>
  <conditionalFormatting sqref="Y1100:Z1102">
    <cfRule type="cellIs" dxfId="7765" priority="3500" operator="equal">
      <formula>$Y$10</formula>
    </cfRule>
    <cfRule type="cellIs" dxfId="7764" priority="3501" operator="equal">
      <formula>$Y$9</formula>
    </cfRule>
    <cfRule type="cellIs" dxfId="7763" priority="3502" operator="equal">
      <formula>$Y$8</formula>
    </cfRule>
    <cfRule type="cellIs" dxfId="7762" priority="3503" operator="equal">
      <formula>$Y$7</formula>
    </cfRule>
  </conditionalFormatting>
  <conditionalFormatting sqref="A1100:A1102">
    <cfRule type="cellIs" dxfId="7761" priority="3499" operator="equal">
      <formula>"RECHAZADO"</formula>
    </cfRule>
  </conditionalFormatting>
  <conditionalFormatting sqref="Z1100:Z1102">
    <cfRule type="cellIs" dxfId="7760" priority="3498" operator="equal">
      <formula>"NO CUMPLE"</formula>
    </cfRule>
  </conditionalFormatting>
  <conditionalFormatting sqref="N91">
    <cfRule type="cellIs" dxfId="7759" priority="3496" operator="equal">
      <formula>"No Cumple"</formula>
    </cfRule>
  </conditionalFormatting>
  <conditionalFormatting sqref="AE91:AG91 AA91">
    <cfRule type="cellIs" dxfId="7758" priority="3497" operator="equal">
      <formula>$AA$18</formula>
    </cfRule>
  </conditionalFormatting>
  <conditionalFormatting sqref="R91">
    <cfRule type="cellIs" dxfId="7757" priority="3495" operator="equal">
      <formula>$R$18</formula>
    </cfRule>
  </conditionalFormatting>
  <conditionalFormatting sqref="AI91">
    <cfRule type="cellIs" dxfId="7756" priority="3494" operator="equal">
      <formula>"NO HABILITADO"</formula>
    </cfRule>
  </conditionalFormatting>
  <conditionalFormatting sqref="O91">
    <cfRule type="cellIs" dxfId="7755" priority="3493" operator="greaterThan">
      <formula>1</formula>
    </cfRule>
  </conditionalFormatting>
  <conditionalFormatting sqref="Y91:Z91">
    <cfRule type="cellIs" dxfId="7754" priority="3489" operator="equal">
      <formula>$Y$10</formula>
    </cfRule>
    <cfRule type="cellIs" dxfId="7753" priority="3490" operator="equal">
      <formula>$Y$9</formula>
    </cfRule>
    <cfRule type="cellIs" dxfId="7752" priority="3491" operator="equal">
      <formula>$Y$8</formula>
    </cfRule>
    <cfRule type="cellIs" dxfId="7751" priority="3492" operator="equal">
      <formula>$Y$7</formula>
    </cfRule>
  </conditionalFormatting>
  <conditionalFormatting sqref="Z91">
    <cfRule type="cellIs" dxfId="7750" priority="3487" operator="equal">
      <formula>"NO CUMPLE"</formula>
    </cfRule>
  </conditionalFormatting>
  <conditionalFormatting sqref="N90">
    <cfRule type="cellIs" dxfId="7749" priority="3485" operator="equal">
      <formula>"No Cumple"</formula>
    </cfRule>
  </conditionalFormatting>
  <conditionalFormatting sqref="AE90:AG90 AA90">
    <cfRule type="cellIs" dxfId="7748" priority="3486" operator="equal">
      <formula>$AA$18</formula>
    </cfRule>
  </conditionalFormatting>
  <conditionalFormatting sqref="R90">
    <cfRule type="cellIs" dxfId="7747" priority="3484" operator="equal">
      <formula>$R$18</formula>
    </cfRule>
  </conditionalFormatting>
  <conditionalFormatting sqref="AI90">
    <cfRule type="cellIs" dxfId="7746" priority="3483" operator="equal">
      <formula>"NO HABILITADO"</formula>
    </cfRule>
  </conditionalFormatting>
  <conditionalFormatting sqref="O90">
    <cfRule type="cellIs" dxfId="7745" priority="3482" operator="greaterThan">
      <formula>1</formula>
    </cfRule>
  </conditionalFormatting>
  <conditionalFormatting sqref="Y90:Z90">
    <cfRule type="cellIs" dxfId="7744" priority="3478" operator="equal">
      <formula>$Y$10</formula>
    </cfRule>
    <cfRule type="cellIs" dxfId="7743" priority="3479" operator="equal">
      <formula>$Y$9</formula>
    </cfRule>
    <cfRule type="cellIs" dxfId="7742" priority="3480" operator="equal">
      <formula>$Y$8</formula>
    </cfRule>
    <cfRule type="cellIs" dxfId="7741" priority="3481" operator="equal">
      <formula>$Y$7</formula>
    </cfRule>
  </conditionalFormatting>
  <conditionalFormatting sqref="Z90">
    <cfRule type="cellIs" dxfId="7740" priority="3476" operator="equal">
      <formula>"NO CUMPLE"</formula>
    </cfRule>
  </conditionalFormatting>
  <conditionalFormatting sqref="AE88:AG88 AA88">
    <cfRule type="cellIs" dxfId="7739" priority="3475" operator="equal">
      <formula>$AA$18</formula>
    </cfRule>
  </conditionalFormatting>
  <conditionalFormatting sqref="R88">
    <cfRule type="cellIs" dxfId="7738" priority="3473" operator="equal">
      <formula>$R$18</formula>
    </cfRule>
  </conditionalFormatting>
  <conditionalFormatting sqref="AI88">
    <cfRule type="cellIs" dxfId="7737" priority="3472" operator="equal">
      <formula>"NO HABILITADO"</formula>
    </cfRule>
  </conditionalFormatting>
  <conditionalFormatting sqref="O88">
    <cfRule type="cellIs" dxfId="7736" priority="3471" operator="greaterThan">
      <formula>1</formula>
    </cfRule>
  </conditionalFormatting>
  <conditionalFormatting sqref="Y88:Z88">
    <cfRule type="cellIs" dxfId="7735" priority="3467" operator="equal">
      <formula>$Y$10</formula>
    </cfRule>
    <cfRule type="cellIs" dxfId="7734" priority="3468" operator="equal">
      <formula>$Y$9</formula>
    </cfRule>
    <cfRule type="cellIs" dxfId="7733" priority="3469" operator="equal">
      <formula>$Y$8</formula>
    </cfRule>
    <cfRule type="cellIs" dxfId="7732" priority="3470" operator="equal">
      <formula>$Y$7</formula>
    </cfRule>
  </conditionalFormatting>
  <conditionalFormatting sqref="Z88">
    <cfRule type="cellIs" dxfId="7731" priority="3465" operator="equal">
      <formula>"NO CUMPLE"</formula>
    </cfRule>
  </conditionalFormatting>
  <conditionalFormatting sqref="N89">
    <cfRule type="cellIs" dxfId="7730" priority="3463" operator="equal">
      <formula>"No Cumple"</formula>
    </cfRule>
  </conditionalFormatting>
  <conditionalFormatting sqref="AE89:AG89 AA89">
    <cfRule type="cellIs" dxfId="7729" priority="3464" operator="equal">
      <formula>$AA$18</formula>
    </cfRule>
  </conditionalFormatting>
  <conditionalFormatting sqref="R89">
    <cfRule type="cellIs" dxfId="7728" priority="3462" operator="equal">
      <formula>$R$18</formula>
    </cfRule>
  </conditionalFormatting>
  <conditionalFormatting sqref="AI89">
    <cfRule type="cellIs" dxfId="7727" priority="3461" operator="equal">
      <formula>"NO HABILITADO"</formula>
    </cfRule>
  </conditionalFormatting>
  <conditionalFormatting sqref="O89">
    <cfRule type="cellIs" dxfId="7726" priority="3460" operator="greaterThan">
      <formula>1</formula>
    </cfRule>
  </conditionalFormatting>
  <conditionalFormatting sqref="Y89:Z89">
    <cfRule type="cellIs" dxfId="7725" priority="3456" operator="equal">
      <formula>$Y$10</formula>
    </cfRule>
    <cfRule type="cellIs" dxfId="7724" priority="3457" operator="equal">
      <formula>$Y$9</formula>
    </cfRule>
    <cfRule type="cellIs" dxfId="7723" priority="3458" operator="equal">
      <formula>$Y$8</formula>
    </cfRule>
    <cfRule type="cellIs" dxfId="7722" priority="3459" operator="equal">
      <formula>$Y$7</formula>
    </cfRule>
  </conditionalFormatting>
  <conditionalFormatting sqref="Z89">
    <cfRule type="cellIs" dxfId="7721" priority="3454" operator="equal">
      <formula>"NO CUMPLE"</formula>
    </cfRule>
  </conditionalFormatting>
  <conditionalFormatting sqref="N87:N88">
    <cfRule type="cellIs" dxfId="7720" priority="3452" operator="equal">
      <formula>"No Cumple"</formula>
    </cfRule>
  </conditionalFormatting>
  <conditionalFormatting sqref="AE87:AG87 AA87">
    <cfRule type="cellIs" dxfId="7719" priority="3453" operator="equal">
      <formula>$AA$18</formula>
    </cfRule>
  </conditionalFormatting>
  <conditionalFormatting sqref="R87">
    <cfRule type="cellIs" dxfId="7718" priority="3451" operator="equal">
      <formula>$R$18</formula>
    </cfRule>
  </conditionalFormatting>
  <conditionalFormatting sqref="AI87">
    <cfRule type="cellIs" dxfId="7717" priority="3450" operator="equal">
      <formula>"NO HABILITADO"</formula>
    </cfRule>
  </conditionalFormatting>
  <conditionalFormatting sqref="O87">
    <cfRule type="cellIs" dxfId="7716" priority="3449" operator="greaterThan">
      <formula>1</formula>
    </cfRule>
  </conditionalFormatting>
  <conditionalFormatting sqref="Y87:Z87">
    <cfRule type="cellIs" dxfId="7715" priority="3445" operator="equal">
      <formula>$Y$10</formula>
    </cfRule>
    <cfRule type="cellIs" dxfId="7714" priority="3446" operator="equal">
      <formula>$Y$9</formula>
    </cfRule>
    <cfRule type="cellIs" dxfId="7713" priority="3447" operator="equal">
      <formula>$Y$8</formula>
    </cfRule>
    <cfRule type="cellIs" dxfId="7712" priority="3448" operator="equal">
      <formula>$Y$7</formula>
    </cfRule>
  </conditionalFormatting>
  <conditionalFormatting sqref="Z87">
    <cfRule type="cellIs" dxfId="7711" priority="3443" operator="equal">
      <formula>"NO CUMPLE"</formula>
    </cfRule>
  </conditionalFormatting>
  <conditionalFormatting sqref="N84">
    <cfRule type="cellIs" dxfId="7710" priority="3441" operator="equal">
      <formula>"No Cumple"</formula>
    </cfRule>
  </conditionalFormatting>
  <conditionalFormatting sqref="AE84:AG84 AA84">
    <cfRule type="cellIs" dxfId="7709" priority="3442" operator="equal">
      <formula>$AA$18</formula>
    </cfRule>
  </conditionalFormatting>
  <conditionalFormatting sqref="R84">
    <cfRule type="cellIs" dxfId="7708" priority="3440" operator="equal">
      <formula>$R$18</formula>
    </cfRule>
  </conditionalFormatting>
  <conditionalFormatting sqref="AI84">
    <cfRule type="cellIs" dxfId="7707" priority="3439" operator="equal">
      <formula>"NO HABILITADO"</formula>
    </cfRule>
  </conditionalFormatting>
  <conditionalFormatting sqref="O84">
    <cfRule type="cellIs" dxfId="7706" priority="3438" operator="greaterThan">
      <formula>1</formula>
    </cfRule>
  </conditionalFormatting>
  <conditionalFormatting sqref="Y84:Z84">
    <cfRule type="cellIs" dxfId="7705" priority="3434" operator="equal">
      <formula>$Y$10</formula>
    </cfRule>
    <cfRule type="cellIs" dxfId="7704" priority="3435" operator="equal">
      <formula>$Y$9</formula>
    </cfRule>
    <cfRule type="cellIs" dxfId="7703" priority="3436" operator="equal">
      <formula>$Y$8</formula>
    </cfRule>
    <cfRule type="cellIs" dxfId="7702" priority="3437" operator="equal">
      <formula>$Y$7</formula>
    </cfRule>
  </conditionalFormatting>
  <conditionalFormatting sqref="Z84">
    <cfRule type="cellIs" dxfId="7701" priority="3432" operator="equal">
      <formula>"NO CUMPLE"</formula>
    </cfRule>
  </conditionalFormatting>
  <conditionalFormatting sqref="N82">
    <cfRule type="cellIs" dxfId="7700" priority="3430" operator="equal">
      <formula>"No Cumple"</formula>
    </cfRule>
  </conditionalFormatting>
  <conditionalFormatting sqref="AE82:AG82 AA82">
    <cfRule type="cellIs" dxfId="7699" priority="3431" operator="equal">
      <formula>$AA$18</formula>
    </cfRule>
  </conditionalFormatting>
  <conditionalFormatting sqref="R82">
    <cfRule type="cellIs" dxfId="7698" priority="3429" operator="equal">
      <formula>$R$18</formula>
    </cfRule>
  </conditionalFormatting>
  <conditionalFormatting sqref="AI82">
    <cfRule type="cellIs" dxfId="7697" priority="3428" operator="equal">
      <formula>"NO HABILITADO"</formula>
    </cfRule>
  </conditionalFormatting>
  <conditionalFormatting sqref="O82">
    <cfRule type="cellIs" dxfId="7696" priority="3427" operator="greaterThan">
      <formula>1</formula>
    </cfRule>
  </conditionalFormatting>
  <conditionalFormatting sqref="Y82:Z82">
    <cfRule type="cellIs" dxfId="7695" priority="3423" operator="equal">
      <formula>$Y$10</formula>
    </cfRule>
    <cfRule type="cellIs" dxfId="7694" priority="3424" operator="equal">
      <formula>$Y$9</formula>
    </cfRule>
    <cfRule type="cellIs" dxfId="7693" priority="3425" operator="equal">
      <formula>$Y$8</formula>
    </cfRule>
    <cfRule type="cellIs" dxfId="7692" priority="3426" operator="equal">
      <formula>$Y$7</formula>
    </cfRule>
  </conditionalFormatting>
  <conditionalFormatting sqref="Z82">
    <cfRule type="cellIs" dxfId="7691" priority="3421" operator="equal">
      <formula>"NO CUMPLE"</formula>
    </cfRule>
  </conditionalFormatting>
  <conditionalFormatting sqref="N83">
    <cfRule type="cellIs" dxfId="7690" priority="3419" operator="equal">
      <formula>"No Cumple"</formula>
    </cfRule>
  </conditionalFormatting>
  <conditionalFormatting sqref="AE83:AG83 AA83">
    <cfRule type="cellIs" dxfId="7689" priority="3420" operator="equal">
      <formula>$AA$18</formula>
    </cfRule>
  </conditionalFormatting>
  <conditionalFormatting sqref="R83">
    <cfRule type="cellIs" dxfId="7688" priority="3418" operator="equal">
      <formula>$R$18</formula>
    </cfRule>
  </conditionalFormatting>
  <conditionalFormatting sqref="AI83">
    <cfRule type="cellIs" dxfId="7687" priority="3417" operator="equal">
      <formula>"NO HABILITADO"</formula>
    </cfRule>
  </conditionalFormatting>
  <conditionalFormatting sqref="O83">
    <cfRule type="cellIs" dxfId="7686" priority="3416" operator="greaterThan">
      <formula>1</formula>
    </cfRule>
  </conditionalFormatting>
  <conditionalFormatting sqref="Y83:Z83">
    <cfRule type="cellIs" dxfId="7685" priority="3412" operator="equal">
      <formula>$Y$10</formula>
    </cfRule>
    <cfRule type="cellIs" dxfId="7684" priority="3413" operator="equal">
      <formula>$Y$9</formula>
    </cfRule>
    <cfRule type="cellIs" dxfId="7683" priority="3414" operator="equal">
      <formula>$Y$8</formula>
    </cfRule>
    <cfRule type="cellIs" dxfId="7682" priority="3415" operator="equal">
      <formula>$Y$7</formula>
    </cfRule>
  </conditionalFormatting>
  <conditionalFormatting sqref="Z83">
    <cfRule type="cellIs" dxfId="7681" priority="3410" operator="equal">
      <formula>"NO CUMPLE"</formula>
    </cfRule>
  </conditionalFormatting>
  <conditionalFormatting sqref="N86">
    <cfRule type="cellIs" dxfId="7680" priority="3408" operator="equal">
      <formula>"No Cumple"</formula>
    </cfRule>
  </conditionalFormatting>
  <conditionalFormatting sqref="AE86:AG86 AA86">
    <cfRule type="cellIs" dxfId="7679" priority="3409" operator="equal">
      <formula>$AA$18</formula>
    </cfRule>
  </conditionalFormatting>
  <conditionalFormatting sqref="R86">
    <cfRule type="cellIs" dxfId="7678" priority="3407" operator="equal">
      <formula>$R$18</formula>
    </cfRule>
  </conditionalFormatting>
  <conditionalFormatting sqref="AI86">
    <cfRule type="cellIs" dxfId="7677" priority="3406" operator="equal">
      <formula>"NO HABILITADO"</formula>
    </cfRule>
  </conditionalFormatting>
  <conditionalFormatting sqref="O86">
    <cfRule type="cellIs" dxfId="7676" priority="3405" operator="greaterThan">
      <formula>1</formula>
    </cfRule>
  </conditionalFormatting>
  <conditionalFormatting sqref="Y86:Z86">
    <cfRule type="cellIs" dxfId="7675" priority="3401" operator="equal">
      <formula>$Y$10</formula>
    </cfRule>
    <cfRule type="cellIs" dxfId="7674" priority="3402" operator="equal">
      <formula>$Y$9</formula>
    </cfRule>
    <cfRule type="cellIs" dxfId="7673" priority="3403" operator="equal">
      <formula>$Y$8</formula>
    </cfRule>
    <cfRule type="cellIs" dxfId="7672" priority="3404" operator="equal">
      <formula>$Y$7</formula>
    </cfRule>
  </conditionalFormatting>
  <conditionalFormatting sqref="Z86">
    <cfRule type="cellIs" dxfId="7671" priority="3399" operator="equal">
      <formula>"NO CUMPLE"</formula>
    </cfRule>
  </conditionalFormatting>
  <conditionalFormatting sqref="N85">
    <cfRule type="cellIs" dxfId="7670" priority="3397" operator="equal">
      <formula>"No Cumple"</formula>
    </cfRule>
  </conditionalFormatting>
  <conditionalFormatting sqref="AE85:AG85 AA85">
    <cfRule type="cellIs" dxfId="7669" priority="3398" operator="equal">
      <formula>$AA$18</formula>
    </cfRule>
  </conditionalFormatting>
  <conditionalFormatting sqref="R85">
    <cfRule type="cellIs" dxfId="7668" priority="3396" operator="equal">
      <formula>$R$18</formula>
    </cfRule>
  </conditionalFormatting>
  <conditionalFormatting sqref="AI85">
    <cfRule type="cellIs" dxfId="7667" priority="3395" operator="equal">
      <formula>"NO HABILITADO"</formula>
    </cfRule>
  </conditionalFormatting>
  <conditionalFormatting sqref="O85">
    <cfRule type="cellIs" dxfId="7666" priority="3394" operator="greaterThan">
      <formula>1</formula>
    </cfRule>
  </conditionalFormatting>
  <conditionalFormatting sqref="Y85:Z85">
    <cfRule type="cellIs" dxfId="7665" priority="3390" operator="equal">
      <formula>$Y$10</formula>
    </cfRule>
    <cfRule type="cellIs" dxfId="7664" priority="3391" operator="equal">
      <formula>$Y$9</formula>
    </cfRule>
    <cfRule type="cellIs" dxfId="7663" priority="3392" operator="equal">
      <formula>$Y$8</formula>
    </cfRule>
    <cfRule type="cellIs" dxfId="7662" priority="3393" operator="equal">
      <formula>$Y$7</formula>
    </cfRule>
  </conditionalFormatting>
  <conditionalFormatting sqref="Z85">
    <cfRule type="cellIs" dxfId="7661" priority="3388" operator="equal">
      <formula>"NO CUMPLE"</formula>
    </cfRule>
  </conditionalFormatting>
  <conditionalFormatting sqref="N113">
    <cfRule type="cellIs" dxfId="7660" priority="3386" operator="equal">
      <formula>"No Cumple"</formula>
    </cfRule>
  </conditionalFormatting>
  <conditionalFormatting sqref="AE113:AG113 AA113">
    <cfRule type="cellIs" dxfId="7659" priority="3387" operator="equal">
      <formula>$AA$18</formula>
    </cfRule>
  </conditionalFormatting>
  <conditionalFormatting sqref="R113">
    <cfRule type="cellIs" dxfId="7658" priority="3385" operator="equal">
      <formula>$R$18</formula>
    </cfRule>
  </conditionalFormatting>
  <conditionalFormatting sqref="AI113">
    <cfRule type="cellIs" dxfId="7657" priority="3384" operator="equal">
      <formula>"NO HABILITADO"</formula>
    </cfRule>
  </conditionalFormatting>
  <conditionalFormatting sqref="O113">
    <cfRule type="cellIs" dxfId="7656" priority="3383" operator="greaterThan">
      <formula>1</formula>
    </cfRule>
  </conditionalFormatting>
  <conditionalFormatting sqref="Y113:Z113">
    <cfRule type="cellIs" dxfId="7655" priority="3379" operator="equal">
      <formula>$Y$10</formula>
    </cfRule>
    <cfRule type="cellIs" dxfId="7654" priority="3380" operator="equal">
      <formula>$Y$9</formula>
    </cfRule>
    <cfRule type="cellIs" dxfId="7653" priority="3381" operator="equal">
      <formula>$Y$8</formula>
    </cfRule>
    <cfRule type="cellIs" dxfId="7652" priority="3382" operator="equal">
      <formula>$Y$7</formula>
    </cfRule>
  </conditionalFormatting>
  <conditionalFormatting sqref="Z113">
    <cfRule type="cellIs" dxfId="7651" priority="3377" operator="equal">
      <formula>"NO CUMPLE"</formula>
    </cfRule>
  </conditionalFormatting>
  <conditionalFormatting sqref="N112">
    <cfRule type="cellIs" dxfId="7650" priority="3375" operator="equal">
      <formula>"No Cumple"</formula>
    </cfRule>
  </conditionalFormatting>
  <conditionalFormatting sqref="AE112:AG112 AA112">
    <cfRule type="cellIs" dxfId="7649" priority="3376" operator="equal">
      <formula>$AA$18</formula>
    </cfRule>
  </conditionalFormatting>
  <conditionalFormatting sqref="R112">
    <cfRule type="cellIs" dxfId="7648" priority="3374" operator="equal">
      <formula>$R$18</formula>
    </cfRule>
  </conditionalFormatting>
  <conditionalFormatting sqref="AI112">
    <cfRule type="cellIs" dxfId="7647" priority="3373" operator="equal">
      <formula>"NO HABILITADO"</formula>
    </cfRule>
  </conditionalFormatting>
  <conditionalFormatting sqref="O112">
    <cfRule type="cellIs" dxfId="7646" priority="3372" operator="greaterThan">
      <formula>1</formula>
    </cfRule>
  </conditionalFormatting>
  <conditionalFormatting sqref="Y112:Z112">
    <cfRule type="cellIs" dxfId="7645" priority="3368" operator="equal">
      <formula>$Y$10</formula>
    </cfRule>
    <cfRule type="cellIs" dxfId="7644" priority="3369" operator="equal">
      <formula>$Y$9</formula>
    </cfRule>
    <cfRule type="cellIs" dxfId="7643" priority="3370" operator="equal">
      <formula>$Y$8</formula>
    </cfRule>
    <cfRule type="cellIs" dxfId="7642" priority="3371" operator="equal">
      <formula>$Y$7</formula>
    </cfRule>
  </conditionalFormatting>
  <conditionalFormatting sqref="Z112">
    <cfRule type="cellIs" dxfId="7641" priority="3366" operator="equal">
      <formula>"NO CUMPLE"</formula>
    </cfRule>
  </conditionalFormatting>
  <conditionalFormatting sqref="N111">
    <cfRule type="cellIs" dxfId="7640" priority="3364" operator="equal">
      <formula>"No Cumple"</formula>
    </cfRule>
  </conditionalFormatting>
  <conditionalFormatting sqref="AE111:AG111 AA111">
    <cfRule type="cellIs" dxfId="7639" priority="3365" operator="equal">
      <formula>$AA$18</formula>
    </cfRule>
  </conditionalFormatting>
  <conditionalFormatting sqref="R111">
    <cfRule type="cellIs" dxfId="7638" priority="3363" operator="equal">
      <formula>$R$18</formula>
    </cfRule>
  </conditionalFormatting>
  <conditionalFormatting sqref="AI111">
    <cfRule type="cellIs" dxfId="7637" priority="3362" operator="equal">
      <formula>"NO HABILITADO"</formula>
    </cfRule>
  </conditionalFormatting>
  <conditionalFormatting sqref="O111">
    <cfRule type="cellIs" dxfId="7636" priority="3361" operator="greaterThan">
      <formula>1</formula>
    </cfRule>
  </conditionalFormatting>
  <conditionalFormatting sqref="Y111:Z111">
    <cfRule type="cellIs" dxfId="7635" priority="3357" operator="equal">
      <formula>$Y$10</formula>
    </cfRule>
    <cfRule type="cellIs" dxfId="7634" priority="3358" operator="equal">
      <formula>$Y$9</formula>
    </cfRule>
    <cfRule type="cellIs" dxfId="7633" priority="3359" operator="equal">
      <formula>$Y$8</formula>
    </cfRule>
    <cfRule type="cellIs" dxfId="7632" priority="3360" operator="equal">
      <formula>$Y$7</formula>
    </cfRule>
  </conditionalFormatting>
  <conditionalFormatting sqref="Z111">
    <cfRule type="cellIs" dxfId="7631" priority="3355" operator="equal">
      <formula>"NO CUMPLE"</formula>
    </cfRule>
  </conditionalFormatting>
  <conditionalFormatting sqref="N110">
    <cfRule type="cellIs" dxfId="7630" priority="3353" operator="equal">
      <formula>"No Cumple"</formula>
    </cfRule>
  </conditionalFormatting>
  <conditionalFormatting sqref="AE110:AG110 AA110">
    <cfRule type="cellIs" dxfId="7629" priority="3354" operator="equal">
      <formula>$AA$18</formula>
    </cfRule>
  </conditionalFormatting>
  <conditionalFormatting sqref="R110">
    <cfRule type="cellIs" dxfId="7628" priority="3352" operator="equal">
      <formula>$R$18</formula>
    </cfRule>
  </conditionalFormatting>
  <conditionalFormatting sqref="AI110">
    <cfRule type="cellIs" dxfId="7627" priority="3351" operator="equal">
      <formula>"NO HABILITADO"</formula>
    </cfRule>
  </conditionalFormatting>
  <conditionalFormatting sqref="O110">
    <cfRule type="cellIs" dxfId="7626" priority="3350" operator="greaterThan">
      <formula>1</formula>
    </cfRule>
  </conditionalFormatting>
  <conditionalFormatting sqref="Y110:Z110">
    <cfRule type="cellIs" dxfId="7625" priority="3346" operator="equal">
      <formula>$Y$10</formula>
    </cfRule>
    <cfRule type="cellIs" dxfId="7624" priority="3347" operator="equal">
      <formula>$Y$9</formula>
    </cfRule>
    <cfRule type="cellIs" dxfId="7623" priority="3348" operator="equal">
      <formula>$Y$8</formula>
    </cfRule>
    <cfRule type="cellIs" dxfId="7622" priority="3349" operator="equal">
      <formula>$Y$7</formula>
    </cfRule>
  </conditionalFormatting>
  <conditionalFormatting sqref="Z110">
    <cfRule type="cellIs" dxfId="7621" priority="3344" operator="equal">
      <formula>"NO CUMPLE"</formula>
    </cfRule>
  </conditionalFormatting>
  <conditionalFormatting sqref="N109">
    <cfRule type="cellIs" dxfId="7620" priority="3342" operator="equal">
      <formula>"No Cumple"</formula>
    </cfRule>
  </conditionalFormatting>
  <conditionalFormatting sqref="AE109:AG109 AA109">
    <cfRule type="cellIs" dxfId="7619" priority="3343" operator="equal">
      <formula>$AA$18</formula>
    </cfRule>
  </conditionalFormatting>
  <conditionalFormatting sqref="R109">
    <cfRule type="cellIs" dxfId="7618" priority="3341" operator="equal">
      <formula>$R$18</formula>
    </cfRule>
  </conditionalFormatting>
  <conditionalFormatting sqref="AI109">
    <cfRule type="cellIs" dxfId="7617" priority="3340" operator="equal">
      <formula>"NO HABILITADO"</formula>
    </cfRule>
  </conditionalFormatting>
  <conditionalFormatting sqref="O109">
    <cfRule type="cellIs" dxfId="7616" priority="3339" operator="greaterThan">
      <formula>1</formula>
    </cfRule>
  </conditionalFormatting>
  <conditionalFormatting sqref="Y109:Z109">
    <cfRule type="cellIs" dxfId="7615" priority="3335" operator="equal">
      <formula>$Y$10</formula>
    </cfRule>
    <cfRule type="cellIs" dxfId="7614" priority="3336" operator="equal">
      <formula>$Y$9</formula>
    </cfRule>
    <cfRule type="cellIs" dxfId="7613" priority="3337" operator="equal">
      <formula>$Y$8</formula>
    </cfRule>
    <cfRule type="cellIs" dxfId="7612" priority="3338" operator="equal">
      <formula>$Y$7</formula>
    </cfRule>
  </conditionalFormatting>
  <conditionalFormatting sqref="Z109">
    <cfRule type="cellIs" dxfId="7611" priority="3333" operator="equal">
      <formula>"NO CUMPLE"</formula>
    </cfRule>
  </conditionalFormatting>
  <conditionalFormatting sqref="N108">
    <cfRule type="cellIs" dxfId="7610" priority="3331" operator="equal">
      <formula>"No Cumple"</formula>
    </cfRule>
  </conditionalFormatting>
  <conditionalFormatting sqref="AE108:AG108 AA108">
    <cfRule type="cellIs" dxfId="7609" priority="3332" operator="equal">
      <formula>$AA$18</formula>
    </cfRule>
  </conditionalFormatting>
  <conditionalFormatting sqref="R108">
    <cfRule type="cellIs" dxfId="7608" priority="3330" operator="equal">
      <formula>$R$18</formula>
    </cfRule>
  </conditionalFormatting>
  <conditionalFormatting sqref="AI108">
    <cfRule type="cellIs" dxfId="7607" priority="3329" operator="equal">
      <formula>"NO HABILITADO"</formula>
    </cfRule>
  </conditionalFormatting>
  <conditionalFormatting sqref="O108">
    <cfRule type="cellIs" dxfId="7606" priority="3328" operator="greaterThan">
      <formula>1</formula>
    </cfRule>
  </conditionalFormatting>
  <conditionalFormatting sqref="Y108:Z108">
    <cfRule type="cellIs" dxfId="7605" priority="3324" operator="equal">
      <formula>$Y$10</formula>
    </cfRule>
    <cfRule type="cellIs" dxfId="7604" priority="3325" operator="equal">
      <formula>$Y$9</formula>
    </cfRule>
    <cfRule type="cellIs" dxfId="7603" priority="3326" operator="equal">
      <formula>$Y$8</formula>
    </cfRule>
    <cfRule type="cellIs" dxfId="7602" priority="3327" operator="equal">
      <formula>$Y$7</formula>
    </cfRule>
  </conditionalFormatting>
  <conditionalFormatting sqref="Z108">
    <cfRule type="cellIs" dxfId="7601" priority="3322" operator="equal">
      <formula>"NO CUMPLE"</formula>
    </cfRule>
  </conditionalFormatting>
  <conditionalFormatting sqref="N106">
    <cfRule type="cellIs" dxfId="7600" priority="3320" operator="equal">
      <formula>"No Cumple"</formula>
    </cfRule>
  </conditionalFormatting>
  <conditionalFormatting sqref="AE106:AG106 AA106">
    <cfRule type="cellIs" dxfId="7599" priority="3321" operator="equal">
      <formula>$AA$18</formula>
    </cfRule>
  </conditionalFormatting>
  <conditionalFormatting sqref="R106">
    <cfRule type="cellIs" dxfId="7598" priority="3319" operator="equal">
      <formula>$R$18</formula>
    </cfRule>
  </conditionalFormatting>
  <conditionalFormatting sqref="AI106">
    <cfRule type="cellIs" dxfId="7597" priority="3318" operator="equal">
      <formula>"NO HABILITADO"</formula>
    </cfRule>
  </conditionalFormatting>
  <conditionalFormatting sqref="O106">
    <cfRule type="cellIs" dxfId="7596" priority="3317" operator="greaterThan">
      <formula>1</formula>
    </cfRule>
  </conditionalFormatting>
  <conditionalFormatting sqref="Y106:Z106">
    <cfRule type="cellIs" dxfId="7595" priority="3313" operator="equal">
      <formula>$Y$10</formula>
    </cfRule>
    <cfRule type="cellIs" dxfId="7594" priority="3314" operator="equal">
      <formula>$Y$9</formula>
    </cfRule>
    <cfRule type="cellIs" dxfId="7593" priority="3315" operator="equal">
      <formula>$Y$8</formula>
    </cfRule>
    <cfRule type="cellIs" dxfId="7592" priority="3316" operator="equal">
      <formula>$Y$7</formula>
    </cfRule>
  </conditionalFormatting>
  <conditionalFormatting sqref="Z106">
    <cfRule type="cellIs" dxfId="7591" priority="3311" operator="equal">
      <formula>"NO CUMPLE"</formula>
    </cfRule>
  </conditionalFormatting>
  <conditionalFormatting sqref="N105">
    <cfRule type="cellIs" dxfId="7590" priority="3309" operator="equal">
      <formula>"No Cumple"</formula>
    </cfRule>
  </conditionalFormatting>
  <conditionalFormatting sqref="AE105:AG105 AA105">
    <cfRule type="cellIs" dxfId="7589" priority="3310" operator="equal">
      <formula>$AA$18</formula>
    </cfRule>
  </conditionalFormatting>
  <conditionalFormatting sqref="R105">
    <cfRule type="cellIs" dxfId="7588" priority="3308" operator="equal">
      <formula>$R$18</formula>
    </cfRule>
  </conditionalFormatting>
  <conditionalFormatting sqref="AI105">
    <cfRule type="cellIs" dxfId="7587" priority="3307" operator="equal">
      <formula>"NO HABILITADO"</formula>
    </cfRule>
  </conditionalFormatting>
  <conditionalFormatting sqref="O105">
    <cfRule type="cellIs" dxfId="7586" priority="3306" operator="greaterThan">
      <formula>1</formula>
    </cfRule>
  </conditionalFormatting>
  <conditionalFormatting sqref="Y105:Z105">
    <cfRule type="cellIs" dxfId="7585" priority="3302" operator="equal">
      <formula>$Y$10</formula>
    </cfRule>
    <cfRule type="cellIs" dxfId="7584" priority="3303" operator="equal">
      <formula>$Y$9</formula>
    </cfRule>
    <cfRule type="cellIs" dxfId="7583" priority="3304" operator="equal">
      <formula>$Y$8</formula>
    </cfRule>
    <cfRule type="cellIs" dxfId="7582" priority="3305" operator="equal">
      <formula>$Y$7</formula>
    </cfRule>
  </conditionalFormatting>
  <conditionalFormatting sqref="Z105">
    <cfRule type="cellIs" dxfId="7581" priority="3300" operator="equal">
      <formula>"NO CUMPLE"</formula>
    </cfRule>
  </conditionalFormatting>
  <conditionalFormatting sqref="N107">
    <cfRule type="cellIs" dxfId="7580" priority="3298" operator="equal">
      <formula>"No Cumple"</formula>
    </cfRule>
  </conditionalFormatting>
  <conditionalFormatting sqref="AE107:AG107 AA107">
    <cfRule type="cellIs" dxfId="7579" priority="3299" operator="equal">
      <formula>$AA$18</formula>
    </cfRule>
  </conditionalFormatting>
  <conditionalFormatting sqref="R107">
    <cfRule type="cellIs" dxfId="7578" priority="3297" operator="equal">
      <formula>$R$18</formula>
    </cfRule>
  </conditionalFormatting>
  <conditionalFormatting sqref="AI107">
    <cfRule type="cellIs" dxfId="7577" priority="3296" operator="equal">
      <formula>"NO HABILITADO"</formula>
    </cfRule>
  </conditionalFormatting>
  <conditionalFormatting sqref="O107">
    <cfRule type="cellIs" dxfId="7576" priority="3295" operator="greaterThan">
      <formula>1</formula>
    </cfRule>
  </conditionalFormatting>
  <conditionalFormatting sqref="Y107:Z107">
    <cfRule type="cellIs" dxfId="7575" priority="3291" operator="equal">
      <formula>$Y$10</formula>
    </cfRule>
    <cfRule type="cellIs" dxfId="7574" priority="3292" operator="equal">
      <formula>$Y$9</formula>
    </cfRule>
    <cfRule type="cellIs" dxfId="7573" priority="3293" operator="equal">
      <formula>$Y$8</formula>
    </cfRule>
    <cfRule type="cellIs" dxfId="7572" priority="3294" operator="equal">
      <formula>$Y$7</formula>
    </cfRule>
  </conditionalFormatting>
  <conditionalFormatting sqref="Z107">
    <cfRule type="cellIs" dxfId="7571" priority="3289" operator="equal">
      <formula>"NO CUMPLE"</formula>
    </cfRule>
  </conditionalFormatting>
  <conditionalFormatting sqref="N130">
    <cfRule type="cellIs" dxfId="7570" priority="3287" operator="equal">
      <formula>"No Cumple"</formula>
    </cfRule>
  </conditionalFormatting>
  <conditionalFormatting sqref="AE130:AG130 AA130">
    <cfRule type="cellIs" dxfId="7569" priority="3288" operator="equal">
      <formula>$AA$18</formula>
    </cfRule>
  </conditionalFormatting>
  <conditionalFormatting sqref="R130">
    <cfRule type="cellIs" dxfId="7568" priority="3286" operator="equal">
      <formula>$R$18</formula>
    </cfRule>
  </conditionalFormatting>
  <conditionalFormatting sqref="AI130">
    <cfRule type="cellIs" dxfId="7567" priority="3285" operator="equal">
      <formula>"NO HABILITADO"</formula>
    </cfRule>
  </conditionalFormatting>
  <conditionalFormatting sqref="O130">
    <cfRule type="cellIs" dxfId="7566" priority="3284" operator="greaterThan">
      <formula>1</formula>
    </cfRule>
  </conditionalFormatting>
  <conditionalFormatting sqref="Y130:Z130">
    <cfRule type="cellIs" dxfId="7565" priority="3280" operator="equal">
      <formula>$Y$10</formula>
    </cfRule>
    <cfRule type="cellIs" dxfId="7564" priority="3281" operator="equal">
      <formula>$Y$9</formula>
    </cfRule>
    <cfRule type="cellIs" dxfId="7563" priority="3282" operator="equal">
      <formula>$Y$8</formula>
    </cfRule>
    <cfRule type="cellIs" dxfId="7562" priority="3283" operator="equal">
      <formula>$Y$7</formula>
    </cfRule>
  </conditionalFormatting>
  <conditionalFormatting sqref="Z130">
    <cfRule type="cellIs" dxfId="7561" priority="3278" operator="equal">
      <formula>"NO CUMPLE"</formula>
    </cfRule>
  </conditionalFormatting>
  <conditionalFormatting sqref="N129">
    <cfRule type="cellIs" dxfId="7560" priority="3276" operator="equal">
      <formula>"No Cumple"</formula>
    </cfRule>
  </conditionalFormatting>
  <conditionalFormatting sqref="AE129:AG129 AA129">
    <cfRule type="cellIs" dxfId="7559" priority="3277" operator="equal">
      <formula>$AA$18</formula>
    </cfRule>
  </conditionalFormatting>
  <conditionalFormatting sqref="R129">
    <cfRule type="cellIs" dxfId="7558" priority="3275" operator="equal">
      <formula>$R$18</formula>
    </cfRule>
  </conditionalFormatting>
  <conditionalFormatting sqref="AI129">
    <cfRule type="cellIs" dxfId="7557" priority="3274" operator="equal">
      <formula>"NO HABILITADO"</formula>
    </cfRule>
  </conditionalFormatting>
  <conditionalFormatting sqref="O129">
    <cfRule type="cellIs" dxfId="7556" priority="3273" operator="greaterThan">
      <formula>1</formula>
    </cfRule>
  </conditionalFormatting>
  <conditionalFormatting sqref="Y129:Z129">
    <cfRule type="cellIs" dxfId="7555" priority="3269" operator="equal">
      <formula>$Y$10</formula>
    </cfRule>
    <cfRule type="cellIs" dxfId="7554" priority="3270" operator="equal">
      <formula>$Y$9</formula>
    </cfRule>
    <cfRule type="cellIs" dxfId="7553" priority="3271" operator="equal">
      <formula>$Y$8</formula>
    </cfRule>
    <cfRule type="cellIs" dxfId="7552" priority="3272" operator="equal">
      <formula>$Y$7</formula>
    </cfRule>
  </conditionalFormatting>
  <conditionalFormatting sqref="Z129">
    <cfRule type="cellIs" dxfId="7551" priority="3267" operator="equal">
      <formula>"NO CUMPLE"</formula>
    </cfRule>
  </conditionalFormatting>
  <conditionalFormatting sqref="N128">
    <cfRule type="cellIs" dxfId="7550" priority="3265" operator="equal">
      <formula>"No Cumple"</formula>
    </cfRule>
  </conditionalFormatting>
  <conditionalFormatting sqref="AE128:AG128 AA128">
    <cfRule type="cellIs" dxfId="7549" priority="3266" operator="equal">
      <formula>$AA$18</formula>
    </cfRule>
  </conditionalFormatting>
  <conditionalFormatting sqref="R128">
    <cfRule type="cellIs" dxfId="7548" priority="3264" operator="equal">
      <formula>$R$18</formula>
    </cfRule>
  </conditionalFormatting>
  <conditionalFormatting sqref="AI128">
    <cfRule type="cellIs" dxfId="7547" priority="3263" operator="equal">
      <formula>"NO HABILITADO"</formula>
    </cfRule>
  </conditionalFormatting>
  <conditionalFormatting sqref="O128">
    <cfRule type="cellIs" dxfId="7546" priority="3262" operator="greaterThan">
      <formula>1</formula>
    </cfRule>
  </conditionalFormatting>
  <conditionalFormatting sqref="Y128:Z128">
    <cfRule type="cellIs" dxfId="7545" priority="3258" operator="equal">
      <formula>$Y$10</formula>
    </cfRule>
    <cfRule type="cellIs" dxfId="7544" priority="3259" operator="equal">
      <formula>$Y$9</formula>
    </cfRule>
    <cfRule type="cellIs" dxfId="7543" priority="3260" operator="equal">
      <formula>$Y$8</formula>
    </cfRule>
    <cfRule type="cellIs" dxfId="7542" priority="3261" operator="equal">
      <formula>$Y$7</formula>
    </cfRule>
  </conditionalFormatting>
  <conditionalFormatting sqref="Z128">
    <cfRule type="cellIs" dxfId="7541" priority="3256" operator="equal">
      <formula>"NO CUMPLE"</formula>
    </cfRule>
  </conditionalFormatting>
  <conditionalFormatting sqref="N127">
    <cfRule type="cellIs" dxfId="7540" priority="3254" operator="equal">
      <formula>"No Cumple"</formula>
    </cfRule>
  </conditionalFormatting>
  <conditionalFormatting sqref="AE127:AG127 AA127">
    <cfRule type="cellIs" dxfId="7539" priority="3255" operator="equal">
      <formula>$AA$18</formula>
    </cfRule>
  </conditionalFormatting>
  <conditionalFormatting sqref="R127">
    <cfRule type="cellIs" dxfId="7538" priority="3253" operator="equal">
      <formula>$R$18</formula>
    </cfRule>
  </conditionalFormatting>
  <conditionalFormatting sqref="AI127">
    <cfRule type="cellIs" dxfId="7537" priority="3252" operator="equal">
      <formula>"NO HABILITADO"</formula>
    </cfRule>
  </conditionalFormatting>
  <conditionalFormatting sqref="O127">
    <cfRule type="cellIs" dxfId="7536" priority="3251" operator="greaterThan">
      <formula>1</formula>
    </cfRule>
  </conditionalFormatting>
  <conditionalFormatting sqref="Y127:Z127">
    <cfRule type="cellIs" dxfId="7535" priority="3247" operator="equal">
      <formula>$Y$10</formula>
    </cfRule>
    <cfRule type="cellIs" dxfId="7534" priority="3248" operator="equal">
      <formula>$Y$9</formula>
    </cfRule>
    <cfRule type="cellIs" dxfId="7533" priority="3249" operator="equal">
      <formula>$Y$8</formula>
    </cfRule>
    <cfRule type="cellIs" dxfId="7532" priority="3250" operator="equal">
      <formula>$Y$7</formula>
    </cfRule>
  </conditionalFormatting>
  <conditionalFormatting sqref="Z127">
    <cfRule type="cellIs" dxfId="7531" priority="3245" operator="equal">
      <formula>"NO CUMPLE"</formula>
    </cfRule>
  </conditionalFormatting>
  <conditionalFormatting sqref="N143">
    <cfRule type="cellIs" dxfId="7530" priority="3243" operator="equal">
      <formula>"No Cumple"</formula>
    </cfRule>
  </conditionalFormatting>
  <conditionalFormatting sqref="AA141:AA143 AE141:AG143">
    <cfRule type="cellIs" dxfId="7529" priority="3244" operator="equal">
      <formula>$AA$18</formula>
    </cfRule>
  </conditionalFormatting>
  <conditionalFormatting sqref="R141:R143">
    <cfRule type="cellIs" dxfId="7528" priority="3242" operator="equal">
      <formula>$R$18</formula>
    </cfRule>
  </conditionalFormatting>
  <conditionalFormatting sqref="N141">
    <cfRule type="cellIs" dxfId="7527" priority="3241" operator="equal">
      <formula>"No Cumple"</formula>
    </cfRule>
  </conditionalFormatting>
  <conditionalFormatting sqref="N142">
    <cfRule type="cellIs" dxfId="7526" priority="3240" operator="equal">
      <formula>"No Cumple"</formula>
    </cfRule>
  </conditionalFormatting>
  <conditionalFormatting sqref="AI141:AI143">
    <cfRule type="cellIs" dxfId="7525" priority="3239" operator="equal">
      <formula>"NO HABILITADO"</formula>
    </cfRule>
  </conditionalFormatting>
  <conditionalFormatting sqref="O141:O143">
    <cfRule type="cellIs" dxfId="7524" priority="3238" operator="greaterThan">
      <formula>1</formula>
    </cfRule>
  </conditionalFormatting>
  <conditionalFormatting sqref="Y141:Z143">
    <cfRule type="cellIs" dxfId="7523" priority="3234" operator="equal">
      <formula>$Y$10</formula>
    </cfRule>
    <cfRule type="cellIs" dxfId="7522" priority="3235" operator="equal">
      <formula>$Y$9</formula>
    </cfRule>
    <cfRule type="cellIs" dxfId="7521" priority="3236" operator="equal">
      <formula>$Y$8</formula>
    </cfRule>
    <cfRule type="cellIs" dxfId="7520" priority="3237" operator="equal">
      <formula>$Y$7</formula>
    </cfRule>
  </conditionalFormatting>
  <conditionalFormatting sqref="A141:A143">
    <cfRule type="cellIs" dxfId="7519" priority="3233" operator="equal">
      <formula>"RECHAZADO"</formula>
    </cfRule>
  </conditionalFormatting>
  <conditionalFormatting sqref="Z141:Z143">
    <cfRule type="cellIs" dxfId="7518" priority="3232" operator="equal">
      <formula>"NO CUMPLE"</formula>
    </cfRule>
  </conditionalFormatting>
  <conditionalFormatting sqref="N159">
    <cfRule type="cellIs" dxfId="7517" priority="3230" operator="equal">
      <formula>"No Cumple"</formula>
    </cfRule>
  </conditionalFormatting>
  <conditionalFormatting sqref="AA157:AA159 AE157:AG159">
    <cfRule type="cellIs" dxfId="7516" priority="3231" operator="equal">
      <formula>$AA$18</formula>
    </cfRule>
  </conditionalFormatting>
  <conditionalFormatting sqref="R157:R159">
    <cfRule type="cellIs" dxfId="7515" priority="3229" operator="equal">
      <formula>$R$18</formula>
    </cfRule>
  </conditionalFormatting>
  <conditionalFormatting sqref="N157">
    <cfRule type="cellIs" dxfId="7514" priority="3228" operator="equal">
      <formula>"No Cumple"</formula>
    </cfRule>
  </conditionalFormatting>
  <conditionalFormatting sqref="N158">
    <cfRule type="cellIs" dxfId="7513" priority="3227" operator="equal">
      <formula>"No Cumple"</formula>
    </cfRule>
  </conditionalFormatting>
  <conditionalFormatting sqref="AI157:AI159">
    <cfRule type="cellIs" dxfId="7512" priority="3226" operator="equal">
      <formula>"NO HABILITADO"</formula>
    </cfRule>
  </conditionalFormatting>
  <conditionalFormatting sqref="O157:O159">
    <cfRule type="cellIs" dxfId="7511" priority="3225" operator="greaterThan">
      <formula>1</formula>
    </cfRule>
  </conditionalFormatting>
  <conditionalFormatting sqref="Y157:Z159">
    <cfRule type="cellIs" dxfId="7510" priority="3221" operator="equal">
      <formula>$Y$10</formula>
    </cfRule>
    <cfRule type="cellIs" dxfId="7509" priority="3222" operator="equal">
      <formula>$Y$9</formula>
    </cfRule>
    <cfRule type="cellIs" dxfId="7508" priority="3223" operator="equal">
      <formula>$Y$8</formula>
    </cfRule>
    <cfRule type="cellIs" dxfId="7507" priority="3224" operator="equal">
      <formula>$Y$7</formula>
    </cfRule>
  </conditionalFormatting>
  <conditionalFormatting sqref="A157:A159">
    <cfRule type="cellIs" dxfId="7506" priority="3220" operator="equal">
      <formula>"RECHAZADO"</formula>
    </cfRule>
  </conditionalFormatting>
  <conditionalFormatting sqref="Z157:Z159">
    <cfRule type="cellIs" dxfId="7505" priority="3219" operator="equal">
      <formula>"NO CUMPLE"</formula>
    </cfRule>
  </conditionalFormatting>
  <conditionalFormatting sqref="N181">
    <cfRule type="cellIs" dxfId="7504" priority="3191" operator="equal">
      <formula>"No Cumple"</formula>
    </cfRule>
  </conditionalFormatting>
  <conditionalFormatting sqref="AA179:AA181 AE179:AG181">
    <cfRule type="cellIs" dxfId="7503" priority="3192" operator="equal">
      <formula>$AA$18</formula>
    </cfRule>
  </conditionalFormatting>
  <conditionalFormatting sqref="R179:R181">
    <cfRule type="cellIs" dxfId="7502" priority="3190" operator="equal">
      <formula>$R$18</formula>
    </cfRule>
  </conditionalFormatting>
  <conditionalFormatting sqref="N179">
    <cfRule type="cellIs" dxfId="7501" priority="3189" operator="equal">
      <formula>"No Cumple"</formula>
    </cfRule>
  </conditionalFormatting>
  <conditionalFormatting sqref="N180">
    <cfRule type="cellIs" dxfId="7500" priority="3188" operator="equal">
      <formula>"No Cumple"</formula>
    </cfRule>
  </conditionalFormatting>
  <conditionalFormatting sqref="AI179:AI181">
    <cfRule type="cellIs" dxfId="7499" priority="3187" operator="equal">
      <formula>"NO HABILITADO"</formula>
    </cfRule>
  </conditionalFormatting>
  <conditionalFormatting sqref="O179:O181">
    <cfRule type="cellIs" dxfId="7498" priority="3186" operator="greaterThan">
      <formula>1</formula>
    </cfRule>
  </conditionalFormatting>
  <conditionalFormatting sqref="Y179:Z181">
    <cfRule type="cellIs" dxfId="7497" priority="3182" operator="equal">
      <formula>$Y$10</formula>
    </cfRule>
    <cfRule type="cellIs" dxfId="7496" priority="3183" operator="equal">
      <formula>$Y$9</formula>
    </cfRule>
    <cfRule type="cellIs" dxfId="7495" priority="3184" operator="equal">
      <formula>$Y$8</formula>
    </cfRule>
    <cfRule type="cellIs" dxfId="7494" priority="3185" operator="equal">
      <formula>$Y$7</formula>
    </cfRule>
  </conditionalFormatting>
  <conditionalFormatting sqref="A273:A274">
    <cfRule type="cellIs" dxfId="7493" priority="3131" operator="equal">
      <formula>"RECHAZADO"</formula>
    </cfRule>
  </conditionalFormatting>
  <conditionalFormatting sqref="Z179:Z181">
    <cfRule type="cellIs" dxfId="7492" priority="3180" operator="equal">
      <formula>"NO CUMPLE"</formula>
    </cfRule>
  </conditionalFormatting>
  <conditionalFormatting sqref="N178">
    <cfRule type="cellIs" dxfId="7491" priority="3178" operator="equal">
      <formula>"No Cumple"</formula>
    </cfRule>
  </conditionalFormatting>
  <conditionalFormatting sqref="AA176:AA178 AE176:AG178">
    <cfRule type="cellIs" dxfId="7490" priority="3179" operator="equal">
      <formula>$AA$18</formula>
    </cfRule>
  </conditionalFormatting>
  <conditionalFormatting sqref="R176:R178">
    <cfRule type="cellIs" dxfId="7489" priority="3177" operator="equal">
      <formula>$R$18</formula>
    </cfRule>
  </conditionalFormatting>
  <conditionalFormatting sqref="N176">
    <cfRule type="cellIs" dxfId="7488" priority="3176" operator="equal">
      <formula>"No Cumple"</formula>
    </cfRule>
  </conditionalFormatting>
  <conditionalFormatting sqref="N177">
    <cfRule type="cellIs" dxfId="7487" priority="3175" operator="equal">
      <formula>"No Cumple"</formula>
    </cfRule>
  </conditionalFormatting>
  <conditionalFormatting sqref="AI176:AI178">
    <cfRule type="cellIs" dxfId="7486" priority="3174" operator="equal">
      <formula>"NO HABILITADO"</formula>
    </cfRule>
  </conditionalFormatting>
  <conditionalFormatting sqref="O176:O178">
    <cfRule type="cellIs" dxfId="7485" priority="3173" operator="greaterThan">
      <formula>1</formula>
    </cfRule>
  </conditionalFormatting>
  <conditionalFormatting sqref="Y176:Z178">
    <cfRule type="cellIs" dxfId="7484" priority="3169" operator="equal">
      <formula>$Y$10</formula>
    </cfRule>
    <cfRule type="cellIs" dxfId="7483" priority="3170" operator="equal">
      <formula>$Y$9</formula>
    </cfRule>
    <cfRule type="cellIs" dxfId="7482" priority="3171" operator="equal">
      <formula>$Y$8</formula>
    </cfRule>
    <cfRule type="cellIs" dxfId="7481" priority="3172" operator="equal">
      <formula>$Y$7</formula>
    </cfRule>
  </conditionalFormatting>
  <conditionalFormatting sqref="Z176:Z178">
    <cfRule type="cellIs" dxfId="7480" priority="3167" operator="equal">
      <formula>"NO CUMPLE"</formula>
    </cfRule>
  </conditionalFormatting>
  <conditionalFormatting sqref="N175">
    <cfRule type="cellIs" dxfId="7479" priority="3165" operator="equal">
      <formula>"No Cumple"</formula>
    </cfRule>
  </conditionalFormatting>
  <conditionalFormatting sqref="AA173:AA175 AE173:AG175">
    <cfRule type="cellIs" dxfId="7478" priority="3166" operator="equal">
      <formula>$AA$18</formula>
    </cfRule>
  </conditionalFormatting>
  <conditionalFormatting sqref="R173:R175">
    <cfRule type="cellIs" dxfId="7477" priority="3164" operator="equal">
      <formula>$R$18</formula>
    </cfRule>
  </conditionalFormatting>
  <conditionalFormatting sqref="N173">
    <cfRule type="cellIs" dxfId="7476" priority="3163" operator="equal">
      <formula>"No Cumple"</formula>
    </cfRule>
  </conditionalFormatting>
  <conditionalFormatting sqref="N174">
    <cfRule type="cellIs" dxfId="7475" priority="3162" operator="equal">
      <formula>"No Cumple"</formula>
    </cfRule>
  </conditionalFormatting>
  <conditionalFormatting sqref="AI173:AI175">
    <cfRule type="cellIs" dxfId="7474" priority="3161" operator="equal">
      <formula>"NO HABILITADO"</formula>
    </cfRule>
  </conditionalFormatting>
  <conditionalFormatting sqref="O173:O175">
    <cfRule type="cellIs" dxfId="7473" priority="3160" operator="greaterThan">
      <formula>1</formula>
    </cfRule>
  </conditionalFormatting>
  <conditionalFormatting sqref="Y173:Z175">
    <cfRule type="cellIs" dxfId="7472" priority="3156" operator="equal">
      <formula>$Y$10</formula>
    </cfRule>
    <cfRule type="cellIs" dxfId="7471" priority="3157" operator="equal">
      <formula>$Y$9</formula>
    </cfRule>
    <cfRule type="cellIs" dxfId="7470" priority="3158" operator="equal">
      <formula>$Y$8</formula>
    </cfRule>
    <cfRule type="cellIs" dxfId="7469" priority="3159" operator="equal">
      <formula>$Y$7</formula>
    </cfRule>
  </conditionalFormatting>
  <conditionalFormatting sqref="A271:A272">
    <cfRule type="cellIs" dxfId="7468" priority="3143" operator="equal">
      <formula>"RECHAZADO"</formula>
    </cfRule>
  </conditionalFormatting>
  <conditionalFormatting sqref="Z173:Z175">
    <cfRule type="cellIs" dxfId="7467" priority="3154" operator="equal">
      <formula>"NO CUMPLE"</formula>
    </cfRule>
  </conditionalFormatting>
  <conditionalFormatting sqref="N272">
    <cfRule type="cellIs" dxfId="7466" priority="3152" operator="equal">
      <formula>"No Cumple"</formula>
    </cfRule>
  </conditionalFormatting>
  <conditionalFormatting sqref="AA271:AA272 AE271:AG272">
    <cfRule type="cellIs" dxfId="7465" priority="3153" operator="equal">
      <formula>$AA$18</formula>
    </cfRule>
  </conditionalFormatting>
  <conditionalFormatting sqref="R271:R272">
    <cfRule type="cellIs" dxfId="7464" priority="3151" operator="equal">
      <formula>$R$18</formula>
    </cfRule>
  </conditionalFormatting>
  <conditionalFormatting sqref="N271">
    <cfRule type="cellIs" dxfId="7463" priority="3150" operator="equal">
      <formula>"No Cumple"</formula>
    </cfRule>
  </conditionalFormatting>
  <conditionalFormatting sqref="AI271:AI272">
    <cfRule type="cellIs" dxfId="7462" priority="3149" operator="equal">
      <formula>"NO HABILITADO"</formula>
    </cfRule>
  </conditionalFormatting>
  <conditionalFormatting sqref="O271:O272">
    <cfRule type="cellIs" dxfId="7461" priority="3148" operator="greaterThan">
      <formula>1</formula>
    </cfRule>
  </conditionalFormatting>
  <conditionalFormatting sqref="Y271:Z272">
    <cfRule type="cellIs" dxfId="7460" priority="3144" operator="equal">
      <formula>$Y$10</formula>
    </cfRule>
    <cfRule type="cellIs" dxfId="7459" priority="3145" operator="equal">
      <formula>$Y$9</formula>
    </cfRule>
    <cfRule type="cellIs" dxfId="7458" priority="3146" operator="equal">
      <formula>$Y$8</formula>
    </cfRule>
    <cfRule type="cellIs" dxfId="7457" priority="3147" operator="equal">
      <formula>$Y$7</formula>
    </cfRule>
  </conditionalFormatting>
  <conditionalFormatting sqref="Z271:Z272">
    <cfRule type="cellIs" dxfId="7456" priority="3142" operator="equal">
      <formula>"NO CUMPLE"</formula>
    </cfRule>
  </conditionalFormatting>
  <conditionalFormatting sqref="N274">
    <cfRule type="cellIs" dxfId="7455" priority="3140" operator="equal">
      <formula>"No Cumple"</formula>
    </cfRule>
  </conditionalFormatting>
  <conditionalFormatting sqref="AA273:AA274 AE273:AG274">
    <cfRule type="cellIs" dxfId="7454" priority="3141" operator="equal">
      <formula>$AA$18</formula>
    </cfRule>
  </conditionalFormatting>
  <conditionalFormatting sqref="R273:R274">
    <cfRule type="cellIs" dxfId="7453" priority="3139" operator="equal">
      <formula>$R$18</formula>
    </cfRule>
  </conditionalFormatting>
  <conditionalFormatting sqref="N273">
    <cfRule type="cellIs" dxfId="7452" priority="3138" operator="equal">
      <formula>"No Cumple"</formula>
    </cfRule>
  </conditionalFormatting>
  <conditionalFormatting sqref="AI273:AI274">
    <cfRule type="cellIs" dxfId="7451" priority="3137" operator="equal">
      <formula>"NO HABILITADO"</formula>
    </cfRule>
  </conditionalFormatting>
  <conditionalFormatting sqref="O273:O274">
    <cfRule type="cellIs" dxfId="7450" priority="3136" operator="greaterThan">
      <formula>1</formula>
    </cfRule>
  </conditionalFormatting>
  <conditionalFormatting sqref="Y273:Z274">
    <cfRule type="cellIs" dxfId="7449" priority="3132" operator="equal">
      <formula>$Y$10</formula>
    </cfRule>
    <cfRule type="cellIs" dxfId="7448" priority="3133" operator="equal">
      <formula>$Y$9</formula>
    </cfRule>
    <cfRule type="cellIs" dxfId="7447" priority="3134" operator="equal">
      <formula>$Y$8</formula>
    </cfRule>
    <cfRule type="cellIs" dxfId="7446" priority="3135" operator="equal">
      <formula>$Y$7</formula>
    </cfRule>
  </conditionalFormatting>
  <conditionalFormatting sqref="A275">
    <cfRule type="cellIs" dxfId="7445" priority="3120" operator="equal">
      <formula>"RECHAZADO"</formula>
    </cfRule>
  </conditionalFormatting>
  <conditionalFormatting sqref="Z273:Z274">
    <cfRule type="cellIs" dxfId="7444" priority="3130" operator="equal">
      <formula>"NO CUMPLE"</formula>
    </cfRule>
  </conditionalFormatting>
  <conditionalFormatting sqref="AA275 AE275:AG275">
    <cfRule type="cellIs" dxfId="7443" priority="3129" operator="equal">
      <formula>$AA$18</formula>
    </cfRule>
  </conditionalFormatting>
  <conditionalFormatting sqref="R275">
    <cfRule type="cellIs" dxfId="7442" priority="3128" operator="equal">
      <formula>$R$18</formula>
    </cfRule>
  </conditionalFormatting>
  <conditionalFormatting sqref="N275">
    <cfRule type="cellIs" dxfId="7441" priority="3127" operator="equal">
      <formula>"No Cumple"</formula>
    </cfRule>
  </conditionalFormatting>
  <conditionalFormatting sqref="AI275">
    <cfRule type="cellIs" dxfId="7440" priority="3126" operator="equal">
      <formula>"NO HABILITADO"</formula>
    </cfRule>
  </conditionalFormatting>
  <conditionalFormatting sqref="O275">
    <cfRule type="cellIs" dxfId="7439" priority="3125" operator="greaterThan">
      <formula>1</formula>
    </cfRule>
  </conditionalFormatting>
  <conditionalFormatting sqref="Y275:Z275">
    <cfRule type="cellIs" dxfId="7438" priority="3121" operator="equal">
      <formula>$Y$10</formula>
    </cfRule>
    <cfRule type="cellIs" dxfId="7437" priority="3122" operator="equal">
      <formula>$Y$9</formula>
    </cfRule>
    <cfRule type="cellIs" dxfId="7436" priority="3123" operator="equal">
      <formula>$Y$8</formula>
    </cfRule>
    <cfRule type="cellIs" dxfId="7435" priority="3124" operator="equal">
      <formula>$Y$7</formula>
    </cfRule>
  </conditionalFormatting>
  <conditionalFormatting sqref="A370">
    <cfRule type="cellIs" dxfId="7434" priority="3082" operator="equal">
      <formula>"RECHAZADO"</formula>
    </cfRule>
  </conditionalFormatting>
  <conditionalFormatting sqref="Z275">
    <cfRule type="cellIs" dxfId="7433" priority="3119" operator="equal">
      <formula>"NO CUMPLE"</formula>
    </cfRule>
  </conditionalFormatting>
  <conditionalFormatting sqref="N331">
    <cfRule type="cellIs" dxfId="7432" priority="3117" operator="equal">
      <formula>"No Cumple"</formula>
    </cfRule>
  </conditionalFormatting>
  <conditionalFormatting sqref="AE300:AG306 AA300:AA306 AA327:AA331 AE327:AG331">
    <cfRule type="cellIs" dxfId="7431" priority="3118" operator="equal">
      <formula>$AA$18</formula>
    </cfRule>
  </conditionalFormatting>
  <conditionalFormatting sqref="R300:R306 R327:R331">
    <cfRule type="cellIs" dxfId="7430" priority="3115" operator="equal">
      <formula>$R$18</formula>
    </cfRule>
  </conditionalFormatting>
  <conditionalFormatting sqref="N300:N306 N327:N329">
    <cfRule type="cellIs" dxfId="7429" priority="3114" operator="equal">
      <formula>"No Cumple"</formula>
    </cfRule>
  </conditionalFormatting>
  <conditionalFormatting sqref="N330">
    <cfRule type="cellIs" dxfId="7428" priority="3113" operator="equal">
      <formula>"No Cumple"</formula>
    </cfRule>
  </conditionalFormatting>
  <conditionalFormatting sqref="O300">
    <cfRule type="cellIs" dxfId="7427" priority="3111" operator="greaterThan">
      <formula>1</formula>
    </cfRule>
  </conditionalFormatting>
  <conditionalFormatting sqref="O301:O306 O327:O331">
    <cfRule type="cellIs" dxfId="7426" priority="3110" operator="greaterThan">
      <formula>1</formula>
    </cfRule>
  </conditionalFormatting>
  <conditionalFormatting sqref="Y300:Z306 Y327:Z331">
    <cfRule type="cellIs" dxfId="7425" priority="3106" operator="equal">
      <formula>$Y$10</formula>
    </cfRule>
    <cfRule type="cellIs" dxfId="7424" priority="3107" operator="equal">
      <formula>$Y$9</formula>
    </cfRule>
    <cfRule type="cellIs" dxfId="7423" priority="3108" operator="equal">
      <formula>$Y$8</formula>
    </cfRule>
    <cfRule type="cellIs" dxfId="7422" priority="3109" operator="equal">
      <formula>$Y$7</formula>
    </cfRule>
  </conditionalFormatting>
  <conditionalFormatting sqref="A388">
    <cfRule type="cellIs" dxfId="7421" priority="3071" operator="equal">
      <formula>"RECHAZADO"</formula>
    </cfRule>
  </conditionalFormatting>
  <conditionalFormatting sqref="Z300:Z306 Z327:Z331">
    <cfRule type="cellIs" dxfId="7420" priority="3104" operator="equal">
      <formula>"NO CUMPLE"</formula>
    </cfRule>
  </conditionalFormatting>
  <conditionalFormatting sqref="AE291:AG299 AA291:AA299">
    <cfRule type="cellIs" dxfId="7419" priority="3103" operator="equal">
      <formula>$AA$18</formula>
    </cfRule>
  </conditionalFormatting>
  <conditionalFormatting sqref="R291:R299">
    <cfRule type="cellIs" dxfId="7418" priority="3101" operator="equal">
      <formula>$R$18</formula>
    </cfRule>
  </conditionalFormatting>
  <conditionalFormatting sqref="N291:N299">
    <cfRule type="cellIs" dxfId="7417" priority="3100" operator="equal">
      <formula>"No Cumple"</formula>
    </cfRule>
  </conditionalFormatting>
  <conditionalFormatting sqref="O291">
    <cfRule type="cellIs" dxfId="7416" priority="3098" operator="greaterThan">
      <formula>1</formula>
    </cfRule>
  </conditionalFormatting>
  <conditionalFormatting sqref="O292:O299">
    <cfRule type="cellIs" dxfId="7415" priority="3097" operator="greaterThan">
      <formula>1</formula>
    </cfRule>
  </conditionalFormatting>
  <conditionalFormatting sqref="Y291:Z299">
    <cfRule type="cellIs" dxfId="7414" priority="3093" operator="equal">
      <formula>$Y$10</formula>
    </cfRule>
    <cfRule type="cellIs" dxfId="7413" priority="3094" operator="equal">
      <formula>$Y$9</formula>
    </cfRule>
    <cfRule type="cellIs" dxfId="7412" priority="3095" operator="equal">
      <formula>$Y$8</formula>
    </cfRule>
    <cfRule type="cellIs" dxfId="7411" priority="3096" operator="equal">
      <formula>$Y$7</formula>
    </cfRule>
  </conditionalFormatting>
  <conditionalFormatting sqref="Z291:Z299">
    <cfRule type="cellIs" dxfId="7410" priority="3092" operator="equal">
      <formula>"NO CUMPLE"</formula>
    </cfRule>
  </conditionalFormatting>
  <conditionalFormatting sqref="N370">
    <cfRule type="cellIs" dxfId="7409" priority="3090" operator="equal">
      <formula>"No Cumple"</formula>
    </cfRule>
  </conditionalFormatting>
  <conditionalFormatting sqref="AA370 AE370:AG370">
    <cfRule type="cellIs" dxfId="7408" priority="3091" operator="equal">
      <formula>$AA$18</formula>
    </cfRule>
  </conditionalFormatting>
  <conditionalFormatting sqref="R370">
    <cfRule type="cellIs" dxfId="7407" priority="3089" operator="equal">
      <formula>$R$18</formula>
    </cfRule>
  </conditionalFormatting>
  <conditionalFormatting sqref="AI370">
    <cfRule type="cellIs" dxfId="7406" priority="3088" operator="equal">
      <formula>"NO HABILITADO"</formula>
    </cfRule>
  </conditionalFormatting>
  <conditionalFormatting sqref="O370">
    <cfRule type="cellIs" dxfId="7405" priority="3087" operator="greaterThan">
      <formula>1</formula>
    </cfRule>
  </conditionalFormatting>
  <conditionalFormatting sqref="Y370:Z370">
    <cfRule type="cellIs" dxfId="7404" priority="3083" operator="equal">
      <formula>$Y$10</formula>
    </cfRule>
    <cfRule type="cellIs" dxfId="7403" priority="3084" operator="equal">
      <formula>$Y$9</formula>
    </cfRule>
    <cfRule type="cellIs" dxfId="7402" priority="3085" operator="equal">
      <formula>$Y$8</formula>
    </cfRule>
    <cfRule type="cellIs" dxfId="7401" priority="3086" operator="equal">
      <formula>$Y$7</formula>
    </cfRule>
  </conditionalFormatting>
  <conditionalFormatting sqref="A386">
    <cfRule type="cellIs" dxfId="7400" priority="3049" operator="equal">
      <formula>"RECHAZADO"</formula>
    </cfRule>
  </conditionalFormatting>
  <conditionalFormatting sqref="Z370">
    <cfRule type="cellIs" dxfId="7399" priority="3081" operator="equal">
      <formula>"NO CUMPLE"</formula>
    </cfRule>
  </conditionalFormatting>
  <conditionalFormatting sqref="N388">
    <cfRule type="cellIs" dxfId="7398" priority="3079" operator="equal">
      <formula>"No Cumple"</formula>
    </cfRule>
  </conditionalFormatting>
  <conditionalFormatting sqref="AA388 AE388:AG388">
    <cfRule type="cellIs" dxfId="7397" priority="3080" operator="equal">
      <formula>$AA$18</formula>
    </cfRule>
  </conditionalFormatting>
  <conditionalFormatting sqref="R388">
    <cfRule type="cellIs" dxfId="7396" priority="3078" operator="equal">
      <formula>$R$18</formula>
    </cfRule>
  </conditionalFormatting>
  <conditionalFormatting sqref="AI388">
    <cfRule type="cellIs" dxfId="7395" priority="3077" operator="equal">
      <formula>"NO HABILITADO"</formula>
    </cfRule>
  </conditionalFormatting>
  <conditionalFormatting sqref="O388">
    <cfRule type="cellIs" dxfId="7394" priority="3076" operator="greaterThan">
      <formula>1</formula>
    </cfRule>
  </conditionalFormatting>
  <conditionalFormatting sqref="Y388:Z388">
    <cfRule type="cellIs" dxfId="7393" priority="3072" operator="equal">
      <formula>$Y$10</formula>
    </cfRule>
    <cfRule type="cellIs" dxfId="7392" priority="3073" operator="equal">
      <formula>$Y$9</formula>
    </cfRule>
    <cfRule type="cellIs" dxfId="7391" priority="3074" operator="equal">
      <formula>$Y$8</formula>
    </cfRule>
    <cfRule type="cellIs" dxfId="7390" priority="3075" operator="equal">
      <formula>$Y$7</formula>
    </cfRule>
  </conditionalFormatting>
  <conditionalFormatting sqref="A382">
    <cfRule type="cellIs" dxfId="7389" priority="3005" operator="equal">
      <formula>"RECHAZADO"</formula>
    </cfRule>
  </conditionalFormatting>
  <conditionalFormatting sqref="Z388">
    <cfRule type="cellIs" dxfId="7388" priority="3070" operator="equal">
      <formula>"NO CUMPLE"</formula>
    </cfRule>
  </conditionalFormatting>
  <conditionalFormatting sqref="N387">
    <cfRule type="cellIs" dxfId="7387" priority="3068" operator="equal">
      <formula>"No Cumple"</formula>
    </cfRule>
  </conditionalFormatting>
  <conditionalFormatting sqref="AA387 AE387:AG387">
    <cfRule type="cellIs" dxfId="7386" priority="3069" operator="equal">
      <formula>$AA$18</formula>
    </cfRule>
  </conditionalFormatting>
  <conditionalFormatting sqref="R387">
    <cfRule type="cellIs" dxfId="7385" priority="3067" operator="equal">
      <formula>$R$18</formula>
    </cfRule>
  </conditionalFormatting>
  <conditionalFormatting sqref="AI387">
    <cfRule type="cellIs" dxfId="7384" priority="3066" operator="equal">
      <formula>"NO HABILITADO"</formula>
    </cfRule>
  </conditionalFormatting>
  <conditionalFormatting sqref="O387">
    <cfRule type="cellIs" dxfId="7383" priority="3065" operator="greaterThan">
      <formula>1</formula>
    </cfRule>
  </conditionalFormatting>
  <conditionalFormatting sqref="Y387:Z387">
    <cfRule type="cellIs" dxfId="7382" priority="3061" operator="equal">
      <formula>$Y$10</formula>
    </cfRule>
    <cfRule type="cellIs" dxfId="7381" priority="3062" operator="equal">
      <formula>$Y$9</formula>
    </cfRule>
    <cfRule type="cellIs" dxfId="7380" priority="3063" operator="equal">
      <formula>$Y$8</formula>
    </cfRule>
    <cfRule type="cellIs" dxfId="7379" priority="3064" operator="equal">
      <formula>$Y$7</formula>
    </cfRule>
  </conditionalFormatting>
  <conditionalFormatting sqref="A387">
    <cfRule type="cellIs" dxfId="7378" priority="3060" operator="equal">
      <formula>"RECHAZADO"</formula>
    </cfRule>
  </conditionalFormatting>
  <conditionalFormatting sqref="Z387">
    <cfRule type="cellIs" dxfId="7377" priority="3059" operator="equal">
      <formula>"NO CUMPLE"</formula>
    </cfRule>
  </conditionalFormatting>
  <conditionalFormatting sqref="A371">
    <cfRule type="cellIs" dxfId="7376" priority="2917" operator="equal">
      <formula>"RECHAZADO"</formula>
    </cfRule>
  </conditionalFormatting>
  <conditionalFormatting sqref="N386">
    <cfRule type="cellIs" dxfId="7375" priority="3057" operator="equal">
      <formula>"No Cumple"</formula>
    </cfRule>
  </conditionalFormatting>
  <conditionalFormatting sqref="AA386 AE386:AG386">
    <cfRule type="cellIs" dxfId="7374" priority="3058" operator="equal">
      <formula>$AA$18</formula>
    </cfRule>
  </conditionalFormatting>
  <conditionalFormatting sqref="R386">
    <cfRule type="cellIs" dxfId="7373" priority="3056" operator="equal">
      <formula>$R$18</formula>
    </cfRule>
  </conditionalFormatting>
  <conditionalFormatting sqref="AI386">
    <cfRule type="cellIs" dxfId="7372" priority="3055" operator="equal">
      <formula>"NO HABILITADO"</formula>
    </cfRule>
  </conditionalFormatting>
  <conditionalFormatting sqref="O386">
    <cfRule type="cellIs" dxfId="7371" priority="3054" operator="greaterThan">
      <formula>1</formula>
    </cfRule>
  </conditionalFormatting>
  <conditionalFormatting sqref="Y386:Z386">
    <cfRule type="cellIs" dxfId="7370" priority="3050" operator="equal">
      <formula>$Y$10</formula>
    </cfRule>
    <cfRule type="cellIs" dxfId="7369" priority="3051" operator="equal">
      <formula>$Y$9</formula>
    </cfRule>
    <cfRule type="cellIs" dxfId="7368" priority="3052" operator="equal">
      <formula>$Y$8</formula>
    </cfRule>
    <cfRule type="cellIs" dxfId="7367" priority="3053" operator="equal">
      <formula>$Y$7</formula>
    </cfRule>
  </conditionalFormatting>
  <conditionalFormatting sqref="Z386">
    <cfRule type="cellIs" dxfId="7366" priority="3048" operator="equal">
      <formula>"NO CUMPLE"</formula>
    </cfRule>
  </conditionalFormatting>
  <conditionalFormatting sqref="N385">
    <cfRule type="cellIs" dxfId="7365" priority="3046" operator="equal">
      <formula>"No Cumple"</formula>
    </cfRule>
  </conditionalFormatting>
  <conditionalFormatting sqref="AA385 AE385:AG385">
    <cfRule type="cellIs" dxfId="7364" priority="3047" operator="equal">
      <formula>$AA$18</formula>
    </cfRule>
  </conditionalFormatting>
  <conditionalFormatting sqref="R385">
    <cfRule type="cellIs" dxfId="7363" priority="3045" operator="equal">
      <formula>$R$18</formula>
    </cfRule>
  </conditionalFormatting>
  <conditionalFormatting sqref="AI385">
    <cfRule type="cellIs" dxfId="7362" priority="3044" operator="equal">
      <formula>"NO HABILITADO"</formula>
    </cfRule>
  </conditionalFormatting>
  <conditionalFormatting sqref="O385">
    <cfRule type="cellIs" dxfId="7361" priority="3043" operator="greaterThan">
      <formula>1</formula>
    </cfRule>
  </conditionalFormatting>
  <conditionalFormatting sqref="Y385:Z385">
    <cfRule type="cellIs" dxfId="7360" priority="3039" operator="equal">
      <formula>$Y$10</formula>
    </cfRule>
    <cfRule type="cellIs" dxfId="7359" priority="3040" operator="equal">
      <formula>$Y$9</formula>
    </cfRule>
    <cfRule type="cellIs" dxfId="7358" priority="3041" operator="equal">
      <formula>$Y$8</formula>
    </cfRule>
    <cfRule type="cellIs" dxfId="7357" priority="3042" operator="equal">
      <formula>$Y$7</formula>
    </cfRule>
  </conditionalFormatting>
  <conditionalFormatting sqref="A385">
    <cfRule type="cellIs" dxfId="7356" priority="3038" operator="equal">
      <formula>"RECHAZADO"</formula>
    </cfRule>
  </conditionalFormatting>
  <conditionalFormatting sqref="Z385">
    <cfRule type="cellIs" dxfId="7355" priority="3037" operator="equal">
      <formula>"NO CUMPLE"</formula>
    </cfRule>
  </conditionalFormatting>
  <conditionalFormatting sqref="A384">
    <cfRule type="cellIs" dxfId="7354" priority="3027" operator="equal">
      <formula>"RECHAZADO"</formula>
    </cfRule>
  </conditionalFormatting>
  <conditionalFormatting sqref="A376">
    <cfRule type="cellIs" dxfId="7353" priority="2884" operator="equal">
      <formula>"RECHAZADO"</formula>
    </cfRule>
  </conditionalFormatting>
  <conditionalFormatting sqref="N384">
    <cfRule type="cellIs" dxfId="7352" priority="3035" operator="equal">
      <formula>"No Cumple"</formula>
    </cfRule>
  </conditionalFormatting>
  <conditionalFormatting sqref="AA384 AE384:AG384">
    <cfRule type="cellIs" dxfId="7351" priority="3036" operator="equal">
      <formula>$AA$18</formula>
    </cfRule>
  </conditionalFormatting>
  <conditionalFormatting sqref="R384">
    <cfRule type="cellIs" dxfId="7350" priority="3034" operator="equal">
      <formula>$R$18</formula>
    </cfRule>
  </conditionalFormatting>
  <conditionalFormatting sqref="AI384">
    <cfRule type="cellIs" dxfId="7349" priority="3033" operator="equal">
      <formula>"NO HABILITADO"</formula>
    </cfRule>
  </conditionalFormatting>
  <conditionalFormatting sqref="O384">
    <cfRule type="cellIs" dxfId="7348" priority="3032" operator="greaterThan">
      <formula>1</formula>
    </cfRule>
  </conditionalFormatting>
  <conditionalFormatting sqref="Y384:Z384">
    <cfRule type="cellIs" dxfId="7347" priority="3028" operator="equal">
      <formula>$Y$10</formula>
    </cfRule>
    <cfRule type="cellIs" dxfId="7346" priority="3029" operator="equal">
      <formula>$Y$9</formula>
    </cfRule>
    <cfRule type="cellIs" dxfId="7345" priority="3030" operator="equal">
      <formula>$Y$8</formula>
    </cfRule>
    <cfRule type="cellIs" dxfId="7344" priority="3031" operator="equal">
      <formula>$Y$7</formula>
    </cfRule>
  </conditionalFormatting>
  <conditionalFormatting sqref="Z384">
    <cfRule type="cellIs" dxfId="7343" priority="3026" operator="equal">
      <formula>"NO CUMPLE"</formula>
    </cfRule>
  </conditionalFormatting>
  <conditionalFormatting sqref="N383">
    <cfRule type="cellIs" dxfId="7342" priority="3024" operator="equal">
      <formula>"No Cumple"</formula>
    </cfRule>
  </conditionalFormatting>
  <conditionalFormatting sqref="AA383 AE383:AG383">
    <cfRule type="cellIs" dxfId="7341" priority="3025" operator="equal">
      <formula>$AA$18</formula>
    </cfRule>
  </conditionalFormatting>
  <conditionalFormatting sqref="R383">
    <cfRule type="cellIs" dxfId="7340" priority="3023" operator="equal">
      <formula>$R$18</formula>
    </cfRule>
  </conditionalFormatting>
  <conditionalFormatting sqref="AI383">
    <cfRule type="cellIs" dxfId="7339" priority="3022" operator="equal">
      <formula>"NO HABILITADO"</formula>
    </cfRule>
  </conditionalFormatting>
  <conditionalFormatting sqref="O383">
    <cfRule type="cellIs" dxfId="7338" priority="3021" operator="greaterThan">
      <formula>1</formula>
    </cfRule>
  </conditionalFormatting>
  <conditionalFormatting sqref="Y383:Z383">
    <cfRule type="cellIs" dxfId="7337" priority="3017" operator="equal">
      <formula>$Y$10</formula>
    </cfRule>
    <cfRule type="cellIs" dxfId="7336" priority="3018" operator="equal">
      <formula>$Y$9</formula>
    </cfRule>
    <cfRule type="cellIs" dxfId="7335" priority="3019" operator="equal">
      <formula>$Y$8</formula>
    </cfRule>
    <cfRule type="cellIs" dxfId="7334" priority="3020" operator="equal">
      <formula>$Y$7</formula>
    </cfRule>
  </conditionalFormatting>
  <conditionalFormatting sqref="A383">
    <cfRule type="cellIs" dxfId="7333" priority="3016" operator="equal">
      <formula>"RECHAZADO"</formula>
    </cfRule>
  </conditionalFormatting>
  <conditionalFormatting sqref="Z383">
    <cfRule type="cellIs" dxfId="7332" priority="3015" operator="equal">
      <formula>"NO CUMPLE"</formula>
    </cfRule>
  </conditionalFormatting>
  <conditionalFormatting sqref="N382">
    <cfRule type="cellIs" dxfId="7331" priority="3013" operator="equal">
      <formula>"No Cumple"</formula>
    </cfRule>
  </conditionalFormatting>
  <conditionalFormatting sqref="AA382 AE382:AG382">
    <cfRule type="cellIs" dxfId="7330" priority="3014" operator="equal">
      <formula>$AA$18</formula>
    </cfRule>
  </conditionalFormatting>
  <conditionalFormatting sqref="R382">
    <cfRule type="cellIs" dxfId="7329" priority="3012" operator="equal">
      <formula>$R$18</formula>
    </cfRule>
  </conditionalFormatting>
  <conditionalFormatting sqref="AI382">
    <cfRule type="cellIs" dxfId="7328" priority="3011" operator="equal">
      <formula>"NO HABILITADO"</formula>
    </cfRule>
  </conditionalFormatting>
  <conditionalFormatting sqref="O382">
    <cfRule type="cellIs" dxfId="7327" priority="3010" operator="greaterThan">
      <formula>1</formula>
    </cfRule>
  </conditionalFormatting>
  <conditionalFormatting sqref="Y382:Z382">
    <cfRule type="cellIs" dxfId="7326" priority="3006" operator="equal">
      <formula>$Y$10</formula>
    </cfRule>
    <cfRule type="cellIs" dxfId="7325" priority="3007" operator="equal">
      <formula>$Y$9</formula>
    </cfRule>
    <cfRule type="cellIs" dxfId="7324" priority="3008" operator="equal">
      <formula>$Y$8</formula>
    </cfRule>
    <cfRule type="cellIs" dxfId="7323" priority="3009" operator="equal">
      <formula>$Y$7</formula>
    </cfRule>
  </conditionalFormatting>
  <conditionalFormatting sqref="Z382">
    <cfRule type="cellIs" dxfId="7322" priority="3004" operator="equal">
      <formula>"NO CUMPLE"</formula>
    </cfRule>
  </conditionalFormatting>
  <conditionalFormatting sqref="N381">
    <cfRule type="cellIs" dxfId="7321" priority="3002" operator="equal">
      <formula>"No Cumple"</formula>
    </cfRule>
  </conditionalFormatting>
  <conditionalFormatting sqref="AA381 AE381:AG381">
    <cfRule type="cellIs" dxfId="7320" priority="3003" operator="equal">
      <formula>$AA$18</formula>
    </cfRule>
  </conditionalFormatting>
  <conditionalFormatting sqref="R381">
    <cfRule type="cellIs" dxfId="7319" priority="3001" operator="equal">
      <formula>$R$18</formula>
    </cfRule>
  </conditionalFormatting>
  <conditionalFormatting sqref="AI381">
    <cfRule type="cellIs" dxfId="7318" priority="3000" operator="equal">
      <formula>"NO HABILITADO"</formula>
    </cfRule>
  </conditionalFormatting>
  <conditionalFormatting sqref="O381">
    <cfRule type="cellIs" dxfId="7317" priority="2999" operator="greaterThan">
      <formula>1</formula>
    </cfRule>
  </conditionalFormatting>
  <conditionalFormatting sqref="Y381:Z381">
    <cfRule type="cellIs" dxfId="7316" priority="2995" operator="equal">
      <formula>$Y$10</formula>
    </cfRule>
    <cfRule type="cellIs" dxfId="7315" priority="2996" operator="equal">
      <formula>$Y$9</formula>
    </cfRule>
    <cfRule type="cellIs" dxfId="7314" priority="2997" operator="equal">
      <formula>$Y$8</formula>
    </cfRule>
    <cfRule type="cellIs" dxfId="7313" priority="2998" operator="equal">
      <formula>$Y$7</formula>
    </cfRule>
  </conditionalFormatting>
  <conditionalFormatting sqref="A381">
    <cfRule type="cellIs" dxfId="7312" priority="2994" operator="equal">
      <formula>"RECHAZADO"</formula>
    </cfRule>
  </conditionalFormatting>
  <conditionalFormatting sqref="Z381">
    <cfRule type="cellIs" dxfId="7311" priority="2993" operator="equal">
      <formula>"NO CUMPLE"</formula>
    </cfRule>
  </conditionalFormatting>
  <conditionalFormatting sqref="A380">
    <cfRule type="cellIs" dxfId="7310" priority="2983" operator="equal">
      <formula>"RECHAZADO"</formula>
    </cfRule>
  </conditionalFormatting>
  <conditionalFormatting sqref="A375">
    <cfRule type="cellIs" dxfId="7309" priority="2961" operator="equal">
      <formula>"RECHAZADO"</formula>
    </cfRule>
  </conditionalFormatting>
  <conditionalFormatting sqref="N380">
    <cfRule type="cellIs" dxfId="7308" priority="2991" operator="equal">
      <formula>"No Cumple"</formula>
    </cfRule>
  </conditionalFormatting>
  <conditionalFormatting sqref="AA380 AE380:AG380">
    <cfRule type="cellIs" dxfId="7307" priority="2992" operator="equal">
      <formula>$AA$18</formula>
    </cfRule>
  </conditionalFormatting>
  <conditionalFormatting sqref="R380">
    <cfRule type="cellIs" dxfId="7306" priority="2990" operator="equal">
      <formula>$R$18</formula>
    </cfRule>
  </conditionalFormatting>
  <conditionalFormatting sqref="AI380">
    <cfRule type="cellIs" dxfId="7305" priority="2989" operator="equal">
      <formula>"NO HABILITADO"</formula>
    </cfRule>
  </conditionalFormatting>
  <conditionalFormatting sqref="O380">
    <cfRule type="cellIs" dxfId="7304" priority="2988" operator="greaterThan">
      <formula>1</formula>
    </cfRule>
  </conditionalFormatting>
  <conditionalFormatting sqref="Y380:Z380">
    <cfRule type="cellIs" dxfId="7303" priority="2984" operator="equal">
      <formula>$Y$10</formula>
    </cfRule>
    <cfRule type="cellIs" dxfId="7302" priority="2985" operator="equal">
      <formula>$Y$9</formula>
    </cfRule>
    <cfRule type="cellIs" dxfId="7301" priority="2986" operator="equal">
      <formula>$Y$8</formula>
    </cfRule>
    <cfRule type="cellIs" dxfId="7300" priority="2987" operator="equal">
      <formula>$Y$7</formula>
    </cfRule>
  </conditionalFormatting>
  <conditionalFormatting sqref="A409">
    <cfRule type="cellIs" dxfId="7299" priority="2873" operator="equal">
      <formula>"RECHAZADO"</formula>
    </cfRule>
  </conditionalFormatting>
  <conditionalFormatting sqref="Z380">
    <cfRule type="cellIs" dxfId="7298" priority="2982" operator="equal">
      <formula>"NO CUMPLE"</formula>
    </cfRule>
  </conditionalFormatting>
  <conditionalFormatting sqref="N379">
    <cfRule type="cellIs" dxfId="7297" priority="2980" operator="equal">
      <formula>"No Cumple"</formula>
    </cfRule>
  </conditionalFormatting>
  <conditionalFormatting sqref="AA379 AE379:AG379">
    <cfRule type="cellIs" dxfId="7296" priority="2981" operator="equal">
      <formula>$AA$18</formula>
    </cfRule>
  </conditionalFormatting>
  <conditionalFormatting sqref="R379">
    <cfRule type="cellIs" dxfId="7295" priority="2979" operator="equal">
      <formula>$R$18</formula>
    </cfRule>
  </conditionalFormatting>
  <conditionalFormatting sqref="AI379">
    <cfRule type="cellIs" dxfId="7294" priority="2978" operator="equal">
      <formula>"NO HABILITADO"</formula>
    </cfRule>
  </conditionalFormatting>
  <conditionalFormatting sqref="O379">
    <cfRule type="cellIs" dxfId="7293" priority="2977" operator="greaterThan">
      <formula>1</formula>
    </cfRule>
  </conditionalFormatting>
  <conditionalFormatting sqref="Y379:Z379">
    <cfRule type="cellIs" dxfId="7292" priority="2973" operator="equal">
      <formula>$Y$10</formula>
    </cfRule>
    <cfRule type="cellIs" dxfId="7291" priority="2974" operator="equal">
      <formula>$Y$9</formula>
    </cfRule>
    <cfRule type="cellIs" dxfId="7290" priority="2975" operator="equal">
      <formula>$Y$8</formula>
    </cfRule>
    <cfRule type="cellIs" dxfId="7289" priority="2976" operator="equal">
      <formula>$Y$7</formula>
    </cfRule>
  </conditionalFormatting>
  <conditionalFormatting sqref="A379">
    <cfRule type="cellIs" dxfId="7288" priority="2972" operator="equal">
      <formula>"RECHAZADO"</formula>
    </cfRule>
  </conditionalFormatting>
  <conditionalFormatting sqref="Z379">
    <cfRule type="cellIs" dxfId="7287" priority="2971" operator="equal">
      <formula>"NO CUMPLE"</formula>
    </cfRule>
  </conditionalFormatting>
  <conditionalFormatting sqref="N375">
    <cfRule type="cellIs" dxfId="7286" priority="2969" operator="equal">
      <formula>"No Cumple"</formula>
    </cfRule>
  </conditionalFormatting>
  <conditionalFormatting sqref="AA375 AE375:AG375">
    <cfRule type="cellIs" dxfId="7285" priority="2970" operator="equal">
      <formula>$AA$18</formula>
    </cfRule>
  </conditionalFormatting>
  <conditionalFormatting sqref="R375">
    <cfRule type="cellIs" dxfId="7284" priority="2968" operator="equal">
      <formula>$R$18</formula>
    </cfRule>
  </conditionalFormatting>
  <conditionalFormatting sqref="AI375">
    <cfRule type="cellIs" dxfId="7283" priority="2967" operator="equal">
      <formula>"NO HABILITADO"</formula>
    </cfRule>
  </conditionalFormatting>
  <conditionalFormatting sqref="O375">
    <cfRule type="cellIs" dxfId="7282" priority="2966" operator="greaterThan">
      <formula>1</formula>
    </cfRule>
  </conditionalFormatting>
  <conditionalFormatting sqref="Y375:Z375">
    <cfRule type="cellIs" dxfId="7281" priority="2962" operator="equal">
      <formula>$Y$10</formula>
    </cfRule>
    <cfRule type="cellIs" dxfId="7280" priority="2963" operator="equal">
      <formula>$Y$9</formula>
    </cfRule>
    <cfRule type="cellIs" dxfId="7279" priority="2964" operator="equal">
      <formula>$Y$8</formula>
    </cfRule>
    <cfRule type="cellIs" dxfId="7278" priority="2965" operator="equal">
      <formula>$Y$7</formula>
    </cfRule>
  </conditionalFormatting>
  <conditionalFormatting sqref="Z375">
    <cfRule type="cellIs" dxfId="7277" priority="2960" operator="equal">
      <formula>"NO CUMPLE"</formula>
    </cfRule>
  </conditionalFormatting>
  <conditionalFormatting sqref="N374">
    <cfRule type="cellIs" dxfId="7276" priority="2958" operator="equal">
      <formula>"No Cumple"</formula>
    </cfRule>
  </conditionalFormatting>
  <conditionalFormatting sqref="AA374 AE374:AG374">
    <cfRule type="cellIs" dxfId="7275" priority="2959" operator="equal">
      <formula>$AA$18</formula>
    </cfRule>
  </conditionalFormatting>
  <conditionalFormatting sqref="R374">
    <cfRule type="cellIs" dxfId="7274" priority="2957" operator="equal">
      <formula>$R$18</formula>
    </cfRule>
  </conditionalFormatting>
  <conditionalFormatting sqref="AI374">
    <cfRule type="cellIs" dxfId="7273" priority="2956" operator="equal">
      <formula>"NO HABILITADO"</formula>
    </cfRule>
  </conditionalFormatting>
  <conditionalFormatting sqref="O374">
    <cfRule type="cellIs" dxfId="7272" priority="2955" operator="greaterThan">
      <formula>1</formula>
    </cfRule>
  </conditionalFormatting>
  <conditionalFormatting sqref="Y374:Z374">
    <cfRule type="cellIs" dxfId="7271" priority="2951" operator="equal">
      <formula>$Y$10</formula>
    </cfRule>
    <cfRule type="cellIs" dxfId="7270" priority="2952" operator="equal">
      <formula>$Y$9</formula>
    </cfRule>
    <cfRule type="cellIs" dxfId="7269" priority="2953" operator="equal">
      <formula>$Y$8</formula>
    </cfRule>
    <cfRule type="cellIs" dxfId="7268" priority="2954" operator="equal">
      <formula>$Y$7</formula>
    </cfRule>
  </conditionalFormatting>
  <conditionalFormatting sqref="A374">
    <cfRule type="cellIs" dxfId="7267" priority="2950" operator="equal">
      <formula>"RECHAZADO"</formula>
    </cfRule>
  </conditionalFormatting>
  <conditionalFormatting sqref="Z374">
    <cfRule type="cellIs" dxfId="7266" priority="2949" operator="equal">
      <formula>"NO CUMPLE"</formula>
    </cfRule>
  </conditionalFormatting>
  <conditionalFormatting sqref="A373">
    <cfRule type="cellIs" dxfId="7265" priority="2939" operator="equal">
      <formula>"RECHAZADO"</formula>
    </cfRule>
  </conditionalFormatting>
  <conditionalFormatting sqref="N373">
    <cfRule type="cellIs" dxfId="7264" priority="2947" operator="equal">
      <formula>"No Cumple"</formula>
    </cfRule>
  </conditionalFormatting>
  <conditionalFormatting sqref="AA373 AE373:AG373">
    <cfRule type="cellIs" dxfId="7263" priority="2948" operator="equal">
      <formula>$AA$18</formula>
    </cfRule>
  </conditionalFormatting>
  <conditionalFormatting sqref="R373">
    <cfRule type="cellIs" dxfId="7262" priority="2946" operator="equal">
      <formula>$R$18</formula>
    </cfRule>
  </conditionalFormatting>
  <conditionalFormatting sqref="AI373">
    <cfRule type="cellIs" dxfId="7261" priority="2945" operator="equal">
      <formula>"NO HABILITADO"</formula>
    </cfRule>
  </conditionalFormatting>
  <conditionalFormatting sqref="O373">
    <cfRule type="cellIs" dxfId="7260" priority="2944" operator="greaterThan">
      <formula>1</formula>
    </cfRule>
  </conditionalFormatting>
  <conditionalFormatting sqref="Y373:Z373">
    <cfRule type="cellIs" dxfId="7259" priority="2940" operator="equal">
      <formula>$Y$10</formula>
    </cfRule>
    <cfRule type="cellIs" dxfId="7258" priority="2941" operator="equal">
      <formula>$Y$9</formula>
    </cfRule>
    <cfRule type="cellIs" dxfId="7257" priority="2942" operator="equal">
      <formula>$Y$8</formula>
    </cfRule>
    <cfRule type="cellIs" dxfId="7256" priority="2943" operator="equal">
      <formula>$Y$7</formula>
    </cfRule>
  </conditionalFormatting>
  <conditionalFormatting sqref="Z373">
    <cfRule type="cellIs" dxfId="7255" priority="2938" operator="equal">
      <formula>"NO CUMPLE"</formula>
    </cfRule>
  </conditionalFormatting>
  <conditionalFormatting sqref="N372">
    <cfRule type="cellIs" dxfId="7254" priority="2936" operator="equal">
      <formula>"No Cumple"</formula>
    </cfRule>
  </conditionalFormatting>
  <conditionalFormatting sqref="AA372 AE372:AG372">
    <cfRule type="cellIs" dxfId="7253" priority="2937" operator="equal">
      <formula>$AA$18</formula>
    </cfRule>
  </conditionalFormatting>
  <conditionalFormatting sqref="R372">
    <cfRule type="cellIs" dxfId="7252" priority="2935" operator="equal">
      <formula>$R$18</formula>
    </cfRule>
  </conditionalFormatting>
  <conditionalFormatting sqref="AI372">
    <cfRule type="cellIs" dxfId="7251" priority="2934" operator="equal">
      <formula>"NO HABILITADO"</formula>
    </cfRule>
  </conditionalFormatting>
  <conditionalFormatting sqref="O372">
    <cfRule type="cellIs" dxfId="7250" priority="2933" operator="greaterThan">
      <formula>1</formula>
    </cfRule>
  </conditionalFormatting>
  <conditionalFormatting sqref="Y372:Z372">
    <cfRule type="cellIs" dxfId="7249" priority="2929" operator="equal">
      <formula>$Y$10</formula>
    </cfRule>
    <cfRule type="cellIs" dxfId="7248" priority="2930" operator="equal">
      <formula>$Y$9</formula>
    </cfRule>
    <cfRule type="cellIs" dxfId="7247" priority="2931" operator="equal">
      <formula>$Y$8</formula>
    </cfRule>
    <cfRule type="cellIs" dxfId="7246" priority="2932" operator="equal">
      <formula>$Y$7</formula>
    </cfRule>
  </conditionalFormatting>
  <conditionalFormatting sqref="A372">
    <cfRule type="cellIs" dxfId="7245" priority="2928" operator="equal">
      <formula>"RECHAZADO"</formula>
    </cfRule>
  </conditionalFormatting>
  <conditionalFormatting sqref="Z372">
    <cfRule type="cellIs" dxfId="7244" priority="2927" operator="equal">
      <formula>"NO CUMPLE"</formula>
    </cfRule>
  </conditionalFormatting>
  <conditionalFormatting sqref="N371">
    <cfRule type="cellIs" dxfId="7243" priority="2925" operator="equal">
      <formula>"No Cumple"</formula>
    </cfRule>
  </conditionalFormatting>
  <conditionalFormatting sqref="AA371 AE371:AG371">
    <cfRule type="cellIs" dxfId="7242" priority="2926" operator="equal">
      <formula>$AA$18</formula>
    </cfRule>
  </conditionalFormatting>
  <conditionalFormatting sqref="R371">
    <cfRule type="cellIs" dxfId="7241" priority="2924" operator="equal">
      <formula>$R$18</formula>
    </cfRule>
  </conditionalFormatting>
  <conditionalFormatting sqref="AI371">
    <cfRule type="cellIs" dxfId="7240" priority="2923" operator="equal">
      <formula>"NO HABILITADO"</formula>
    </cfRule>
  </conditionalFormatting>
  <conditionalFormatting sqref="O371">
    <cfRule type="cellIs" dxfId="7239" priority="2922" operator="greaterThan">
      <formula>1</formula>
    </cfRule>
  </conditionalFormatting>
  <conditionalFormatting sqref="Y371:Z371">
    <cfRule type="cellIs" dxfId="7238" priority="2918" operator="equal">
      <formula>$Y$10</formula>
    </cfRule>
    <cfRule type="cellIs" dxfId="7237" priority="2919" operator="equal">
      <formula>$Y$9</formula>
    </cfRule>
    <cfRule type="cellIs" dxfId="7236" priority="2920" operator="equal">
      <formula>$Y$8</formula>
    </cfRule>
    <cfRule type="cellIs" dxfId="7235" priority="2921" operator="equal">
      <formula>$Y$7</formula>
    </cfRule>
  </conditionalFormatting>
  <conditionalFormatting sqref="Z371">
    <cfRule type="cellIs" dxfId="7234" priority="2916" operator="equal">
      <formula>"NO CUMPLE"</formula>
    </cfRule>
  </conditionalFormatting>
  <conditionalFormatting sqref="N378">
    <cfRule type="cellIs" dxfId="7233" priority="2914" operator="equal">
      <formula>"No Cumple"</formula>
    </cfRule>
  </conditionalFormatting>
  <conditionalFormatting sqref="AA378 AE378:AG378">
    <cfRule type="cellIs" dxfId="7232" priority="2915" operator="equal">
      <formula>$AA$18</formula>
    </cfRule>
  </conditionalFormatting>
  <conditionalFormatting sqref="R378">
    <cfRule type="cellIs" dxfId="7231" priority="2913" operator="equal">
      <formula>$R$18</formula>
    </cfRule>
  </conditionalFormatting>
  <conditionalFormatting sqref="AI378">
    <cfRule type="cellIs" dxfId="7230" priority="2912" operator="equal">
      <formula>"NO HABILITADO"</formula>
    </cfRule>
  </conditionalFormatting>
  <conditionalFormatting sqref="O378">
    <cfRule type="cellIs" dxfId="7229" priority="2911" operator="greaterThan">
      <formula>1</formula>
    </cfRule>
  </conditionalFormatting>
  <conditionalFormatting sqref="Y378:Z378">
    <cfRule type="cellIs" dxfId="7228" priority="2907" operator="equal">
      <formula>$Y$10</formula>
    </cfRule>
    <cfRule type="cellIs" dxfId="7227" priority="2908" operator="equal">
      <formula>$Y$9</formula>
    </cfRule>
    <cfRule type="cellIs" dxfId="7226" priority="2909" operator="equal">
      <formula>$Y$8</formula>
    </cfRule>
    <cfRule type="cellIs" dxfId="7225" priority="2910" operator="equal">
      <formula>$Y$7</formula>
    </cfRule>
  </conditionalFormatting>
  <conditionalFormatting sqref="A378">
    <cfRule type="cellIs" dxfId="7224" priority="2906" operator="equal">
      <formula>"RECHAZADO"</formula>
    </cfRule>
  </conditionalFormatting>
  <conditionalFormatting sqref="Z378">
    <cfRule type="cellIs" dxfId="7223" priority="2905" operator="equal">
      <formula>"NO CUMPLE"</formula>
    </cfRule>
  </conditionalFormatting>
  <conditionalFormatting sqref="A377">
    <cfRule type="cellIs" dxfId="7222" priority="2895" operator="equal">
      <formula>"RECHAZADO"</formula>
    </cfRule>
  </conditionalFormatting>
  <conditionalFormatting sqref="N377">
    <cfRule type="cellIs" dxfId="7221" priority="2903" operator="equal">
      <formula>"No Cumple"</formula>
    </cfRule>
  </conditionalFormatting>
  <conditionalFormatting sqref="AA377 AE377:AG377">
    <cfRule type="cellIs" dxfId="7220" priority="2904" operator="equal">
      <formula>$AA$18</formula>
    </cfRule>
  </conditionalFormatting>
  <conditionalFormatting sqref="R377">
    <cfRule type="cellIs" dxfId="7219" priority="2902" operator="equal">
      <formula>$R$18</formula>
    </cfRule>
  </conditionalFormatting>
  <conditionalFormatting sqref="AI377">
    <cfRule type="cellIs" dxfId="7218" priority="2901" operator="equal">
      <formula>"NO HABILITADO"</formula>
    </cfRule>
  </conditionalFormatting>
  <conditionalFormatting sqref="O377">
    <cfRule type="cellIs" dxfId="7217" priority="2900" operator="greaterThan">
      <formula>1</formula>
    </cfRule>
  </conditionalFormatting>
  <conditionalFormatting sqref="Y377:Z377">
    <cfRule type="cellIs" dxfId="7216" priority="2896" operator="equal">
      <formula>$Y$10</formula>
    </cfRule>
    <cfRule type="cellIs" dxfId="7215" priority="2897" operator="equal">
      <formula>$Y$9</formula>
    </cfRule>
    <cfRule type="cellIs" dxfId="7214" priority="2898" operator="equal">
      <formula>$Y$8</formula>
    </cfRule>
    <cfRule type="cellIs" dxfId="7213" priority="2899" operator="equal">
      <formula>$Y$7</formula>
    </cfRule>
  </conditionalFormatting>
  <conditionalFormatting sqref="Z377">
    <cfRule type="cellIs" dxfId="7212" priority="2894" operator="equal">
      <formula>"NO CUMPLE"</formula>
    </cfRule>
  </conditionalFormatting>
  <conditionalFormatting sqref="N376">
    <cfRule type="cellIs" dxfId="7211" priority="2892" operator="equal">
      <formula>"No Cumple"</formula>
    </cfRule>
  </conditionalFormatting>
  <conditionalFormatting sqref="AA376 AE376:AG376">
    <cfRule type="cellIs" dxfId="7210" priority="2893" operator="equal">
      <formula>$AA$18</formula>
    </cfRule>
  </conditionalFormatting>
  <conditionalFormatting sqref="R376">
    <cfRule type="cellIs" dxfId="7209" priority="2891" operator="equal">
      <formula>$R$18</formula>
    </cfRule>
  </conditionalFormatting>
  <conditionalFormatting sqref="AI376">
    <cfRule type="cellIs" dxfId="7208" priority="2890" operator="equal">
      <formula>"NO HABILITADO"</formula>
    </cfRule>
  </conditionalFormatting>
  <conditionalFormatting sqref="O376">
    <cfRule type="cellIs" dxfId="7207" priority="2889" operator="greaterThan">
      <formula>1</formula>
    </cfRule>
  </conditionalFormatting>
  <conditionalFormatting sqref="Y376:Z376">
    <cfRule type="cellIs" dxfId="7206" priority="2885" operator="equal">
      <formula>$Y$10</formula>
    </cfRule>
    <cfRule type="cellIs" dxfId="7205" priority="2886" operator="equal">
      <formula>$Y$9</formula>
    </cfRule>
    <cfRule type="cellIs" dxfId="7204" priority="2887" operator="equal">
      <formula>$Y$8</formula>
    </cfRule>
    <cfRule type="cellIs" dxfId="7203" priority="2888" operator="equal">
      <formula>$Y$7</formula>
    </cfRule>
  </conditionalFormatting>
  <conditionalFormatting sqref="A417">
    <cfRule type="cellIs" dxfId="7202" priority="2862" operator="equal">
      <formula>"RECHAZADO"</formula>
    </cfRule>
  </conditionalFormatting>
  <conditionalFormatting sqref="Z376">
    <cfRule type="cellIs" dxfId="7201" priority="2883" operator="equal">
      <formula>"NO CUMPLE"</formula>
    </cfRule>
  </conditionalFormatting>
  <conditionalFormatting sqref="N409">
    <cfRule type="cellIs" dxfId="7200" priority="2881" operator="equal">
      <formula>"No Cumple"</formula>
    </cfRule>
  </conditionalFormatting>
  <conditionalFormatting sqref="AA409 AE409:AG409">
    <cfRule type="cellIs" dxfId="7199" priority="2882" operator="equal">
      <formula>$AA$18</formula>
    </cfRule>
  </conditionalFormatting>
  <conditionalFormatting sqref="R409">
    <cfRule type="cellIs" dxfId="7198" priority="2880" operator="equal">
      <formula>$R$18</formula>
    </cfRule>
  </conditionalFormatting>
  <conditionalFormatting sqref="AI409">
    <cfRule type="cellIs" dxfId="7197" priority="2879" operator="equal">
      <formula>"NO HABILITADO"</formula>
    </cfRule>
  </conditionalFormatting>
  <conditionalFormatting sqref="O409">
    <cfRule type="cellIs" dxfId="7196" priority="2878" operator="greaterThan">
      <formula>1</formula>
    </cfRule>
  </conditionalFormatting>
  <conditionalFormatting sqref="Y409:Z409">
    <cfRule type="cellIs" dxfId="7195" priority="2874" operator="equal">
      <formula>$Y$10</formula>
    </cfRule>
    <cfRule type="cellIs" dxfId="7194" priority="2875" operator="equal">
      <formula>$Y$9</formula>
    </cfRule>
    <cfRule type="cellIs" dxfId="7193" priority="2876" operator="equal">
      <formula>$Y$8</formula>
    </cfRule>
    <cfRule type="cellIs" dxfId="7192" priority="2877" operator="equal">
      <formula>$Y$7</formula>
    </cfRule>
  </conditionalFormatting>
  <conditionalFormatting sqref="A415">
    <cfRule type="cellIs" dxfId="7191" priority="2840" operator="equal">
      <formula>"RECHAZADO"</formula>
    </cfRule>
  </conditionalFormatting>
  <conditionalFormatting sqref="Z409">
    <cfRule type="cellIs" dxfId="7190" priority="2872" operator="equal">
      <formula>"NO CUMPLE"</formula>
    </cfRule>
  </conditionalFormatting>
  <conditionalFormatting sqref="N417">
    <cfRule type="cellIs" dxfId="7189" priority="2870" operator="equal">
      <formula>"No Cumple"</formula>
    </cfRule>
  </conditionalFormatting>
  <conditionalFormatting sqref="AA417 AE417:AG417">
    <cfRule type="cellIs" dxfId="7188" priority="2871" operator="equal">
      <formula>$AA$18</formula>
    </cfRule>
  </conditionalFormatting>
  <conditionalFormatting sqref="R417">
    <cfRule type="cellIs" dxfId="7187" priority="2869" operator="equal">
      <formula>$R$18</formula>
    </cfRule>
  </conditionalFormatting>
  <conditionalFormatting sqref="AI417">
    <cfRule type="cellIs" dxfId="7186" priority="2868" operator="equal">
      <formula>"NO HABILITADO"</formula>
    </cfRule>
  </conditionalFormatting>
  <conditionalFormatting sqref="O417">
    <cfRule type="cellIs" dxfId="7185" priority="2867" operator="greaterThan">
      <formula>1</formula>
    </cfRule>
  </conditionalFormatting>
  <conditionalFormatting sqref="Y417:Z417">
    <cfRule type="cellIs" dxfId="7184" priority="2863" operator="equal">
      <formula>$Y$10</formula>
    </cfRule>
    <cfRule type="cellIs" dxfId="7183" priority="2864" operator="equal">
      <formula>$Y$9</formula>
    </cfRule>
    <cfRule type="cellIs" dxfId="7182" priority="2865" operator="equal">
      <formula>$Y$8</formula>
    </cfRule>
    <cfRule type="cellIs" dxfId="7181" priority="2866" operator="equal">
      <formula>$Y$7</formula>
    </cfRule>
  </conditionalFormatting>
  <conditionalFormatting sqref="A410">
    <cfRule type="cellIs" dxfId="7180" priority="2796" operator="equal">
      <formula>"RECHAZADO"</formula>
    </cfRule>
  </conditionalFormatting>
  <conditionalFormatting sqref="Z417">
    <cfRule type="cellIs" dxfId="7179" priority="2861" operator="equal">
      <formula>"NO CUMPLE"</formula>
    </cfRule>
  </conditionalFormatting>
  <conditionalFormatting sqref="N416">
    <cfRule type="cellIs" dxfId="7178" priority="2859" operator="equal">
      <formula>"No Cumple"</formula>
    </cfRule>
  </conditionalFormatting>
  <conditionalFormatting sqref="AA416 AE416:AG416">
    <cfRule type="cellIs" dxfId="7177" priority="2860" operator="equal">
      <formula>$AA$18</formula>
    </cfRule>
  </conditionalFormatting>
  <conditionalFormatting sqref="R416">
    <cfRule type="cellIs" dxfId="7176" priority="2858" operator="equal">
      <formula>$R$18</formula>
    </cfRule>
  </conditionalFormatting>
  <conditionalFormatting sqref="AI416">
    <cfRule type="cellIs" dxfId="7175" priority="2857" operator="equal">
      <formula>"NO HABILITADO"</formula>
    </cfRule>
  </conditionalFormatting>
  <conditionalFormatting sqref="O416">
    <cfRule type="cellIs" dxfId="7174" priority="2856" operator="greaterThan">
      <formula>1</formula>
    </cfRule>
  </conditionalFormatting>
  <conditionalFormatting sqref="Y416:Z416">
    <cfRule type="cellIs" dxfId="7173" priority="2852" operator="equal">
      <formula>$Y$10</formula>
    </cfRule>
    <cfRule type="cellIs" dxfId="7172" priority="2853" operator="equal">
      <formula>$Y$9</formula>
    </cfRule>
    <cfRule type="cellIs" dxfId="7171" priority="2854" operator="equal">
      <formula>$Y$8</formula>
    </cfRule>
    <cfRule type="cellIs" dxfId="7170" priority="2855" operator="equal">
      <formula>$Y$7</formula>
    </cfRule>
  </conditionalFormatting>
  <conditionalFormatting sqref="A416">
    <cfRule type="cellIs" dxfId="7169" priority="2851" operator="equal">
      <formula>"RECHAZADO"</formula>
    </cfRule>
  </conditionalFormatting>
  <conditionalFormatting sqref="Z416">
    <cfRule type="cellIs" dxfId="7168" priority="2850" operator="equal">
      <formula>"NO CUMPLE"</formula>
    </cfRule>
  </conditionalFormatting>
  <conditionalFormatting sqref="A414">
    <cfRule type="cellIs" dxfId="7167" priority="2785" operator="equal">
      <formula>"RECHAZADO"</formula>
    </cfRule>
  </conditionalFormatting>
  <conditionalFormatting sqref="N415">
    <cfRule type="cellIs" dxfId="7166" priority="2848" operator="equal">
      <formula>"No Cumple"</formula>
    </cfRule>
  </conditionalFormatting>
  <conditionalFormatting sqref="AA415 AE415:AG415">
    <cfRule type="cellIs" dxfId="7165" priority="2849" operator="equal">
      <formula>$AA$18</formula>
    </cfRule>
  </conditionalFormatting>
  <conditionalFormatting sqref="R415">
    <cfRule type="cellIs" dxfId="7164" priority="2847" operator="equal">
      <formula>$R$18</formula>
    </cfRule>
  </conditionalFormatting>
  <conditionalFormatting sqref="AI415">
    <cfRule type="cellIs" dxfId="7163" priority="2846" operator="equal">
      <formula>"NO HABILITADO"</formula>
    </cfRule>
  </conditionalFormatting>
  <conditionalFormatting sqref="O415">
    <cfRule type="cellIs" dxfId="7162" priority="2845" operator="greaterThan">
      <formula>1</formula>
    </cfRule>
  </conditionalFormatting>
  <conditionalFormatting sqref="Y415:Z415">
    <cfRule type="cellIs" dxfId="7161" priority="2841" operator="equal">
      <formula>$Y$10</formula>
    </cfRule>
    <cfRule type="cellIs" dxfId="7160" priority="2842" operator="equal">
      <formula>$Y$9</formula>
    </cfRule>
    <cfRule type="cellIs" dxfId="7159" priority="2843" operator="equal">
      <formula>$Y$8</formula>
    </cfRule>
    <cfRule type="cellIs" dxfId="7158" priority="2844" operator="equal">
      <formula>$Y$7</formula>
    </cfRule>
  </conditionalFormatting>
  <conditionalFormatting sqref="Z415">
    <cfRule type="cellIs" dxfId="7157" priority="2839" operator="equal">
      <formula>"NO CUMPLE"</formula>
    </cfRule>
  </conditionalFormatting>
  <conditionalFormatting sqref="N413">
    <cfRule type="cellIs" dxfId="7156" priority="2837" operator="equal">
      <formula>"No Cumple"</formula>
    </cfRule>
  </conditionalFormatting>
  <conditionalFormatting sqref="AA413 AE413:AG413">
    <cfRule type="cellIs" dxfId="7155" priority="2838" operator="equal">
      <formula>$AA$18</formula>
    </cfRule>
  </conditionalFormatting>
  <conditionalFormatting sqref="R413">
    <cfRule type="cellIs" dxfId="7154" priority="2836" operator="equal">
      <formula>$R$18</formula>
    </cfRule>
  </conditionalFormatting>
  <conditionalFormatting sqref="AI413">
    <cfRule type="cellIs" dxfId="7153" priority="2835" operator="equal">
      <formula>"NO HABILITADO"</formula>
    </cfRule>
  </conditionalFormatting>
  <conditionalFormatting sqref="O413">
    <cfRule type="cellIs" dxfId="7152" priority="2834" operator="greaterThan">
      <formula>1</formula>
    </cfRule>
  </conditionalFormatting>
  <conditionalFormatting sqref="Y413:Z413">
    <cfRule type="cellIs" dxfId="7151" priority="2830" operator="equal">
      <formula>$Y$10</formula>
    </cfRule>
    <cfRule type="cellIs" dxfId="7150" priority="2831" operator="equal">
      <formula>$Y$9</formula>
    </cfRule>
    <cfRule type="cellIs" dxfId="7149" priority="2832" operator="equal">
      <formula>$Y$8</formula>
    </cfRule>
    <cfRule type="cellIs" dxfId="7148" priority="2833" operator="equal">
      <formula>$Y$7</formula>
    </cfRule>
  </conditionalFormatting>
  <conditionalFormatting sqref="A413">
    <cfRule type="cellIs" dxfId="7147" priority="2829" operator="equal">
      <formula>"RECHAZADO"</formula>
    </cfRule>
  </conditionalFormatting>
  <conditionalFormatting sqref="Z413">
    <cfRule type="cellIs" dxfId="7146" priority="2828" operator="equal">
      <formula>"NO CUMPLE"</formula>
    </cfRule>
  </conditionalFormatting>
  <conditionalFormatting sqref="A412">
    <cfRule type="cellIs" dxfId="7145" priority="2818" operator="equal">
      <formula>"RECHAZADO"</formula>
    </cfRule>
  </conditionalFormatting>
  <conditionalFormatting sqref="A431">
    <cfRule type="cellIs" dxfId="7144" priority="2774" operator="equal">
      <formula>"RECHAZADO"</formula>
    </cfRule>
  </conditionalFormatting>
  <conditionalFormatting sqref="N412">
    <cfRule type="cellIs" dxfId="7143" priority="2826" operator="equal">
      <formula>"No Cumple"</formula>
    </cfRule>
  </conditionalFormatting>
  <conditionalFormatting sqref="AA412 AE412:AG412">
    <cfRule type="cellIs" dxfId="7142" priority="2827" operator="equal">
      <formula>$AA$18</formula>
    </cfRule>
  </conditionalFormatting>
  <conditionalFormatting sqref="R412">
    <cfRule type="cellIs" dxfId="7141" priority="2825" operator="equal">
      <formula>$R$18</formula>
    </cfRule>
  </conditionalFormatting>
  <conditionalFormatting sqref="AI412">
    <cfRule type="cellIs" dxfId="7140" priority="2824" operator="equal">
      <formula>"NO HABILITADO"</formula>
    </cfRule>
  </conditionalFormatting>
  <conditionalFormatting sqref="O412">
    <cfRule type="cellIs" dxfId="7139" priority="2823" operator="greaterThan">
      <formula>1</formula>
    </cfRule>
  </conditionalFormatting>
  <conditionalFormatting sqref="Y412:Z412">
    <cfRule type="cellIs" dxfId="7138" priority="2819" operator="equal">
      <formula>$Y$10</formula>
    </cfRule>
    <cfRule type="cellIs" dxfId="7137" priority="2820" operator="equal">
      <formula>$Y$9</formula>
    </cfRule>
    <cfRule type="cellIs" dxfId="7136" priority="2821" operator="equal">
      <formula>$Y$8</formula>
    </cfRule>
    <cfRule type="cellIs" dxfId="7135" priority="2822" operator="equal">
      <formula>$Y$7</formula>
    </cfRule>
  </conditionalFormatting>
  <conditionalFormatting sqref="Z412">
    <cfRule type="cellIs" dxfId="7134" priority="2817" operator="equal">
      <formula>"NO CUMPLE"</formula>
    </cfRule>
  </conditionalFormatting>
  <conditionalFormatting sqref="N411">
    <cfRule type="cellIs" dxfId="7133" priority="2815" operator="equal">
      <formula>"No Cumple"</formula>
    </cfRule>
  </conditionalFormatting>
  <conditionalFormatting sqref="AA411 AE411:AG411">
    <cfRule type="cellIs" dxfId="7132" priority="2816" operator="equal">
      <formula>$AA$18</formula>
    </cfRule>
  </conditionalFormatting>
  <conditionalFormatting sqref="R411">
    <cfRule type="cellIs" dxfId="7131" priority="2814" operator="equal">
      <formula>$R$18</formula>
    </cfRule>
  </conditionalFormatting>
  <conditionalFormatting sqref="AI411">
    <cfRule type="cellIs" dxfId="7130" priority="2813" operator="equal">
      <formula>"NO HABILITADO"</formula>
    </cfRule>
  </conditionalFormatting>
  <conditionalFormatting sqref="O411">
    <cfRule type="cellIs" dxfId="7129" priority="2812" operator="greaterThan">
      <formula>1</formula>
    </cfRule>
  </conditionalFormatting>
  <conditionalFormatting sqref="Y411:Z411">
    <cfRule type="cellIs" dxfId="7128" priority="2808" operator="equal">
      <formula>$Y$10</formula>
    </cfRule>
    <cfRule type="cellIs" dxfId="7127" priority="2809" operator="equal">
      <formula>$Y$9</formula>
    </cfRule>
    <cfRule type="cellIs" dxfId="7126" priority="2810" operator="equal">
      <formula>$Y$8</formula>
    </cfRule>
    <cfRule type="cellIs" dxfId="7125" priority="2811" operator="equal">
      <formula>$Y$7</formula>
    </cfRule>
  </conditionalFormatting>
  <conditionalFormatting sqref="A411">
    <cfRule type="cellIs" dxfId="7124" priority="2807" operator="equal">
      <formula>"RECHAZADO"</formula>
    </cfRule>
  </conditionalFormatting>
  <conditionalFormatting sqref="Z411">
    <cfRule type="cellIs" dxfId="7123" priority="2806" operator="equal">
      <formula>"NO CUMPLE"</formula>
    </cfRule>
  </conditionalFormatting>
  <conditionalFormatting sqref="N410">
    <cfRule type="cellIs" dxfId="7122" priority="2804" operator="equal">
      <formula>"No Cumple"</formula>
    </cfRule>
  </conditionalFormatting>
  <conditionalFormatting sqref="AA410 AE410:AG410">
    <cfRule type="cellIs" dxfId="7121" priority="2805" operator="equal">
      <formula>$AA$18</formula>
    </cfRule>
  </conditionalFormatting>
  <conditionalFormatting sqref="R410">
    <cfRule type="cellIs" dxfId="7120" priority="2803" operator="equal">
      <formula>$R$18</formula>
    </cfRule>
  </conditionalFormatting>
  <conditionalFormatting sqref="AI410">
    <cfRule type="cellIs" dxfId="7119" priority="2802" operator="equal">
      <formula>"NO HABILITADO"</formula>
    </cfRule>
  </conditionalFormatting>
  <conditionalFormatting sqref="O410">
    <cfRule type="cellIs" dxfId="7118" priority="2801" operator="greaterThan">
      <formula>1</formula>
    </cfRule>
  </conditionalFormatting>
  <conditionalFormatting sqref="Y410:Z410">
    <cfRule type="cellIs" dxfId="7117" priority="2797" operator="equal">
      <formula>$Y$10</formula>
    </cfRule>
    <cfRule type="cellIs" dxfId="7116" priority="2798" operator="equal">
      <formula>$Y$9</formula>
    </cfRule>
    <cfRule type="cellIs" dxfId="7115" priority="2799" operator="equal">
      <formula>$Y$8</formula>
    </cfRule>
    <cfRule type="cellIs" dxfId="7114" priority="2800" operator="equal">
      <formula>$Y$7</formula>
    </cfRule>
  </conditionalFormatting>
  <conditionalFormatting sqref="Z410">
    <cfRule type="cellIs" dxfId="7113" priority="2795" operator="equal">
      <formula>"NO CUMPLE"</formula>
    </cfRule>
  </conditionalFormatting>
  <conditionalFormatting sqref="A433">
    <cfRule type="cellIs" dxfId="7112" priority="2763" operator="equal">
      <formula>"RECHAZADO"</formula>
    </cfRule>
  </conditionalFormatting>
  <conditionalFormatting sqref="N414">
    <cfRule type="cellIs" dxfId="7111" priority="2793" operator="equal">
      <formula>"No Cumple"</formula>
    </cfRule>
  </conditionalFormatting>
  <conditionalFormatting sqref="AA414 AE414:AG414">
    <cfRule type="cellIs" dxfId="7110" priority="2794" operator="equal">
      <formula>$AA$18</formula>
    </cfRule>
  </conditionalFormatting>
  <conditionalFormatting sqref="R414">
    <cfRule type="cellIs" dxfId="7109" priority="2792" operator="equal">
      <formula>$R$18</formula>
    </cfRule>
  </conditionalFormatting>
  <conditionalFormatting sqref="AI414">
    <cfRule type="cellIs" dxfId="7108" priority="2791" operator="equal">
      <formula>"NO HABILITADO"</formula>
    </cfRule>
  </conditionalFormatting>
  <conditionalFormatting sqref="O414">
    <cfRule type="cellIs" dxfId="7107" priority="2790" operator="greaterThan">
      <formula>1</formula>
    </cfRule>
  </conditionalFormatting>
  <conditionalFormatting sqref="Y414:Z414">
    <cfRule type="cellIs" dxfId="7106" priority="2786" operator="equal">
      <formula>$Y$10</formula>
    </cfRule>
    <cfRule type="cellIs" dxfId="7105" priority="2787" operator="equal">
      <formula>$Y$9</formula>
    </cfRule>
    <cfRule type="cellIs" dxfId="7104" priority="2788" operator="equal">
      <formula>$Y$8</formula>
    </cfRule>
    <cfRule type="cellIs" dxfId="7103" priority="2789" operator="equal">
      <formula>$Y$7</formula>
    </cfRule>
  </conditionalFormatting>
  <conditionalFormatting sqref="Z414">
    <cfRule type="cellIs" dxfId="7102" priority="2784" operator="equal">
      <formula>"NO CUMPLE"</formula>
    </cfRule>
  </conditionalFormatting>
  <conditionalFormatting sqref="N431">
    <cfRule type="cellIs" dxfId="7101" priority="2782" operator="equal">
      <formula>"No Cumple"</formula>
    </cfRule>
  </conditionalFormatting>
  <conditionalFormatting sqref="AA431 AE431:AG431">
    <cfRule type="cellIs" dxfId="7100" priority="2783" operator="equal">
      <formula>$AA$18</formula>
    </cfRule>
  </conditionalFormatting>
  <conditionalFormatting sqref="R431">
    <cfRule type="cellIs" dxfId="7099" priority="2781" operator="equal">
      <formula>$R$18</formula>
    </cfRule>
  </conditionalFormatting>
  <conditionalFormatting sqref="AI431">
    <cfRule type="cellIs" dxfId="7098" priority="2780" operator="equal">
      <formula>"NO HABILITADO"</formula>
    </cfRule>
  </conditionalFormatting>
  <conditionalFormatting sqref="O431">
    <cfRule type="cellIs" dxfId="7097" priority="2779" operator="greaterThan">
      <formula>1</formula>
    </cfRule>
  </conditionalFormatting>
  <conditionalFormatting sqref="Y431:Z431">
    <cfRule type="cellIs" dxfId="7096" priority="2775" operator="equal">
      <formula>$Y$10</formula>
    </cfRule>
    <cfRule type="cellIs" dxfId="7095" priority="2776" operator="equal">
      <formula>$Y$9</formula>
    </cfRule>
    <cfRule type="cellIs" dxfId="7094" priority="2777" operator="equal">
      <formula>$Y$8</formula>
    </cfRule>
    <cfRule type="cellIs" dxfId="7093" priority="2778" operator="equal">
      <formula>$Y$7</formula>
    </cfRule>
  </conditionalFormatting>
  <conditionalFormatting sqref="A432">
    <cfRule type="cellIs" dxfId="7092" priority="2752" operator="equal">
      <formula>"RECHAZADO"</formula>
    </cfRule>
  </conditionalFormatting>
  <conditionalFormatting sqref="Z431">
    <cfRule type="cellIs" dxfId="7091" priority="2773" operator="equal">
      <formula>"NO CUMPLE"</formula>
    </cfRule>
  </conditionalFormatting>
  <conditionalFormatting sqref="N433">
    <cfRule type="cellIs" dxfId="7090" priority="2771" operator="equal">
      <formula>"No Cumple"</formula>
    </cfRule>
  </conditionalFormatting>
  <conditionalFormatting sqref="AA433 AE433:AG433">
    <cfRule type="cellIs" dxfId="7089" priority="2772" operator="equal">
      <formula>$AA$18</formula>
    </cfRule>
  </conditionalFormatting>
  <conditionalFormatting sqref="R433">
    <cfRule type="cellIs" dxfId="7088" priority="2770" operator="equal">
      <formula>$R$18</formula>
    </cfRule>
  </conditionalFormatting>
  <conditionalFormatting sqref="AI433">
    <cfRule type="cellIs" dxfId="7087" priority="2769" operator="equal">
      <formula>"NO HABILITADO"</formula>
    </cfRule>
  </conditionalFormatting>
  <conditionalFormatting sqref="O433">
    <cfRule type="cellIs" dxfId="7086" priority="2768" operator="greaterThan">
      <formula>1</formula>
    </cfRule>
  </conditionalFormatting>
  <conditionalFormatting sqref="Y433:Z433">
    <cfRule type="cellIs" dxfId="7085" priority="2764" operator="equal">
      <formula>$Y$10</formula>
    </cfRule>
    <cfRule type="cellIs" dxfId="7084" priority="2765" operator="equal">
      <formula>$Y$9</formula>
    </cfRule>
    <cfRule type="cellIs" dxfId="7083" priority="2766" operator="equal">
      <formula>$Y$8</formula>
    </cfRule>
    <cfRule type="cellIs" dxfId="7082" priority="2767" operator="equal">
      <formula>$Y$7</formula>
    </cfRule>
  </conditionalFormatting>
  <conditionalFormatting sqref="A460">
    <cfRule type="cellIs" dxfId="7081" priority="2736" operator="equal">
      <formula>"RECHAZADO"</formula>
    </cfRule>
  </conditionalFormatting>
  <conditionalFormatting sqref="Z433">
    <cfRule type="cellIs" dxfId="7080" priority="2762" operator="equal">
      <formula>"NO CUMPLE"</formula>
    </cfRule>
  </conditionalFormatting>
  <conditionalFormatting sqref="A472">
    <cfRule type="cellIs" dxfId="7079" priority="2720" operator="equal">
      <formula>"RECHAZADO"</formula>
    </cfRule>
  </conditionalFormatting>
  <conditionalFormatting sqref="N432">
    <cfRule type="cellIs" dxfId="7078" priority="2760" operator="equal">
      <formula>"No Cumple"</formula>
    </cfRule>
  </conditionalFormatting>
  <conditionalFormatting sqref="AA432 AE432:AG432">
    <cfRule type="cellIs" dxfId="7077" priority="2761" operator="equal">
      <formula>$AA$18</formula>
    </cfRule>
  </conditionalFormatting>
  <conditionalFormatting sqref="R432">
    <cfRule type="cellIs" dxfId="7076" priority="2759" operator="equal">
      <formula>$R$18</formula>
    </cfRule>
  </conditionalFormatting>
  <conditionalFormatting sqref="AI432">
    <cfRule type="cellIs" dxfId="7075" priority="2758" operator="equal">
      <formula>"NO HABILITADO"</formula>
    </cfRule>
  </conditionalFormatting>
  <conditionalFormatting sqref="O432">
    <cfRule type="cellIs" dxfId="7074" priority="2757" operator="greaterThan">
      <formula>1</formula>
    </cfRule>
  </conditionalFormatting>
  <conditionalFormatting sqref="Y432:Z432">
    <cfRule type="cellIs" dxfId="7073" priority="2753" operator="equal">
      <formula>$Y$10</formula>
    </cfRule>
    <cfRule type="cellIs" dxfId="7072" priority="2754" operator="equal">
      <formula>$Y$9</formula>
    </cfRule>
    <cfRule type="cellIs" dxfId="7071" priority="2755" operator="equal">
      <formula>$Y$8</formula>
    </cfRule>
    <cfRule type="cellIs" dxfId="7070" priority="2756" operator="equal">
      <formula>$Y$7</formula>
    </cfRule>
  </conditionalFormatting>
  <conditionalFormatting sqref="Z432">
    <cfRule type="cellIs" dxfId="7069" priority="2751" operator="equal">
      <formula>"NO CUMPLE"</formula>
    </cfRule>
  </conditionalFormatting>
  <conditionalFormatting sqref="AA460 AE460:AF460">
    <cfRule type="cellIs" dxfId="7068" priority="2750" operator="equal">
      <formula>$AA$18</formula>
    </cfRule>
  </conditionalFormatting>
  <conditionalFormatting sqref="Z460">
    <cfRule type="cellIs" dxfId="7067" priority="2746" operator="equal">
      <formula>$Y$10</formula>
    </cfRule>
    <cfRule type="cellIs" dxfId="7066" priority="2747" operator="equal">
      <formula>$Y$9</formula>
    </cfRule>
    <cfRule type="cellIs" dxfId="7065" priority="2748" operator="equal">
      <formula>$Y$8</formula>
    </cfRule>
    <cfRule type="cellIs" dxfId="7064" priority="2749" operator="equal">
      <formula>$Y$7</formula>
    </cfRule>
  </conditionalFormatting>
  <conditionalFormatting sqref="N460">
    <cfRule type="cellIs" dxfId="7063" priority="2745" operator="equal">
      <formula>"No Cumple"</formula>
    </cfRule>
  </conditionalFormatting>
  <conditionalFormatting sqref="R460">
    <cfRule type="cellIs" dxfId="7062" priority="2744" operator="equal">
      <formula>$R$18</formula>
    </cfRule>
  </conditionalFormatting>
  <conditionalFormatting sqref="AI460">
    <cfRule type="cellIs" dxfId="7061" priority="2743" operator="equal">
      <formula>"NO HABILITADO"</formula>
    </cfRule>
  </conditionalFormatting>
  <conditionalFormatting sqref="AG460">
    <cfRule type="cellIs" dxfId="7060" priority="2742" operator="equal">
      <formula>$AA$18</formula>
    </cfRule>
  </conditionalFormatting>
  <conditionalFormatting sqref="O460">
    <cfRule type="cellIs" dxfId="7059" priority="2741" operator="greaterThan">
      <formula>1</formula>
    </cfRule>
  </conditionalFormatting>
  <conditionalFormatting sqref="Y460:Z460">
    <cfRule type="cellIs" dxfId="7058" priority="2737" operator="equal">
      <formula>$Y$10</formula>
    </cfRule>
    <cfRule type="cellIs" dxfId="7057" priority="2738" operator="equal">
      <formula>$Y$9</formula>
    </cfRule>
    <cfRule type="cellIs" dxfId="7056" priority="2739" operator="equal">
      <formula>$Y$8</formula>
    </cfRule>
    <cfRule type="cellIs" dxfId="7055" priority="2740" operator="equal">
      <formula>$Y$7</formula>
    </cfRule>
  </conditionalFormatting>
  <conditionalFormatting sqref="A470">
    <cfRule type="cellIs" dxfId="7054" priority="2688" operator="equal">
      <formula>"RECHAZADO"</formula>
    </cfRule>
  </conditionalFormatting>
  <conditionalFormatting sqref="Z460">
    <cfRule type="cellIs" dxfId="7053" priority="2735" operator="equal">
      <formula>"NO CUMPLE"</formula>
    </cfRule>
  </conditionalFormatting>
  <conditionalFormatting sqref="AA472 AE472:AF472">
    <cfRule type="cellIs" dxfId="7052" priority="2734" operator="equal">
      <formula>$AA$18</formula>
    </cfRule>
  </conditionalFormatting>
  <conditionalFormatting sqref="Z472">
    <cfRule type="cellIs" dxfId="7051" priority="2730" operator="equal">
      <formula>$Y$10</formula>
    </cfRule>
    <cfRule type="cellIs" dxfId="7050" priority="2731" operator="equal">
      <formula>$Y$9</formula>
    </cfRule>
    <cfRule type="cellIs" dxfId="7049" priority="2732" operator="equal">
      <formula>$Y$8</formula>
    </cfRule>
    <cfRule type="cellIs" dxfId="7048" priority="2733" operator="equal">
      <formula>$Y$7</formula>
    </cfRule>
  </conditionalFormatting>
  <conditionalFormatting sqref="N472">
    <cfRule type="cellIs" dxfId="7047" priority="2729" operator="equal">
      <formula>"No Cumple"</formula>
    </cfRule>
  </conditionalFormatting>
  <conditionalFormatting sqref="R472">
    <cfRule type="cellIs" dxfId="7046" priority="2728" operator="equal">
      <formula>$R$18</formula>
    </cfRule>
  </conditionalFormatting>
  <conditionalFormatting sqref="AI472">
    <cfRule type="cellIs" dxfId="7045" priority="2727" operator="equal">
      <formula>"NO HABILITADO"</formula>
    </cfRule>
  </conditionalFormatting>
  <conditionalFormatting sqref="AG472">
    <cfRule type="cellIs" dxfId="7044" priority="2726" operator="equal">
      <formula>$AA$18</formula>
    </cfRule>
  </conditionalFormatting>
  <conditionalFormatting sqref="O472">
    <cfRule type="cellIs" dxfId="7043" priority="2725" operator="greaterThan">
      <formula>1</formula>
    </cfRule>
  </conditionalFormatting>
  <conditionalFormatting sqref="Y472:Z472">
    <cfRule type="cellIs" dxfId="7042" priority="2721" operator="equal">
      <formula>$Y$10</formula>
    </cfRule>
    <cfRule type="cellIs" dxfId="7041" priority="2722" operator="equal">
      <formula>$Y$9</formula>
    </cfRule>
    <cfRule type="cellIs" dxfId="7040" priority="2723" operator="equal">
      <formula>$Y$8</formula>
    </cfRule>
    <cfRule type="cellIs" dxfId="7039" priority="2724" operator="equal">
      <formula>$Y$7</formula>
    </cfRule>
  </conditionalFormatting>
  <conditionalFormatting sqref="A466">
    <cfRule type="cellIs" dxfId="7038" priority="2624" operator="equal">
      <formula>"RECHAZADO"</formula>
    </cfRule>
  </conditionalFormatting>
  <conditionalFormatting sqref="Z472">
    <cfRule type="cellIs" dxfId="7037" priority="2719" operator="equal">
      <formula>"NO CUMPLE"</formula>
    </cfRule>
  </conditionalFormatting>
  <conditionalFormatting sqref="AA471 AE471:AF471">
    <cfRule type="cellIs" dxfId="7036" priority="2718" operator="equal">
      <formula>$AA$18</formula>
    </cfRule>
  </conditionalFormatting>
  <conditionalFormatting sqref="Z471">
    <cfRule type="cellIs" dxfId="7035" priority="2714" operator="equal">
      <formula>$Y$10</formula>
    </cfRule>
    <cfRule type="cellIs" dxfId="7034" priority="2715" operator="equal">
      <formula>$Y$9</formula>
    </cfRule>
    <cfRule type="cellIs" dxfId="7033" priority="2716" operator="equal">
      <formula>$Y$8</formula>
    </cfRule>
    <cfRule type="cellIs" dxfId="7032" priority="2717" operator="equal">
      <formula>$Y$7</formula>
    </cfRule>
  </conditionalFormatting>
  <conditionalFormatting sqref="N471">
    <cfRule type="cellIs" dxfId="7031" priority="2713" operator="equal">
      <formula>"No Cumple"</formula>
    </cfRule>
  </conditionalFormatting>
  <conditionalFormatting sqref="R471">
    <cfRule type="cellIs" dxfId="7030" priority="2712" operator="equal">
      <formula>$R$18</formula>
    </cfRule>
  </conditionalFormatting>
  <conditionalFormatting sqref="AI471">
    <cfRule type="cellIs" dxfId="7029" priority="2711" operator="equal">
      <formula>"NO HABILITADO"</formula>
    </cfRule>
  </conditionalFormatting>
  <conditionalFormatting sqref="AG471">
    <cfRule type="cellIs" dxfId="7028" priority="2710" operator="equal">
      <formula>$AA$18</formula>
    </cfRule>
  </conditionalFormatting>
  <conditionalFormatting sqref="O471">
    <cfRule type="cellIs" dxfId="7027" priority="2709" operator="greaterThan">
      <formula>1</formula>
    </cfRule>
  </conditionalFormatting>
  <conditionalFormatting sqref="Y471:Z471">
    <cfRule type="cellIs" dxfId="7026" priority="2705" operator="equal">
      <formula>$Y$10</formula>
    </cfRule>
    <cfRule type="cellIs" dxfId="7025" priority="2706" operator="equal">
      <formula>$Y$9</formula>
    </cfRule>
    <cfRule type="cellIs" dxfId="7024" priority="2707" operator="equal">
      <formula>$Y$8</formula>
    </cfRule>
    <cfRule type="cellIs" dxfId="7023" priority="2708" operator="equal">
      <formula>$Y$7</formula>
    </cfRule>
  </conditionalFormatting>
  <conditionalFormatting sqref="A471">
    <cfRule type="cellIs" dxfId="7022" priority="2704" operator="equal">
      <formula>"RECHAZADO"</formula>
    </cfRule>
  </conditionalFormatting>
  <conditionalFormatting sqref="Z471">
    <cfRule type="cellIs" dxfId="7021" priority="2703" operator="equal">
      <formula>"NO CUMPLE"</formula>
    </cfRule>
  </conditionalFormatting>
  <conditionalFormatting sqref="A461">
    <cfRule type="cellIs" dxfId="7020" priority="2544" operator="equal">
      <formula>"RECHAZADO"</formula>
    </cfRule>
  </conditionalFormatting>
  <conditionalFormatting sqref="AA470 AE470:AF470">
    <cfRule type="cellIs" dxfId="7019" priority="2702" operator="equal">
      <formula>$AA$18</formula>
    </cfRule>
  </conditionalFormatting>
  <conditionalFormatting sqref="Z470">
    <cfRule type="cellIs" dxfId="7018" priority="2698" operator="equal">
      <formula>$Y$10</formula>
    </cfRule>
    <cfRule type="cellIs" dxfId="7017" priority="2699" operator="equal">
      <formula>$Y$9</formula>
    </cfRule>
    <cfRule type="cellIs" dxfId="7016" priority="2700" operator="equal">
      <formula>$Y$8</formula>
    </cfRule>
    <cfRule type="cellIs" dxfId="7015" priority="2701" operator="equal">
      <formula>$Y$7</formula>
    </cfRule>
  </conditionalFormatting>
  <conditionalFormatting sqref="N470">
    <cfRule type="cellIs" dxfId="7014" priority="2697" operator="equal">
      <formula>"No Cumple"</formula>
    </cfRule>
  </conditionalFormatting>
  <conditionalFormatting sqref="R470">
    <cfRule type="cellIs" dxfId="7013" priority="2696" operator="equal">
      <formula>$R$18</formula>
    </cfRule>
  </conditionalFormatting>
  <conditionalFormatting sqref="AI470">
    <cfRule type="cellIs" dxfId="7012" priority="2695" operator="equal">
      <formula>"NO HABILITADO"</formula>
    </cfRule>
  </conditionalFormatting>
  <conditionalFormatting sqref="AG470">
    <cfRule type="cellIs" dxfId="7011" priority="2694" operator="equal">
      <formula>$AA$18</formula>
    </cfRule>
  </conditionalFormatting>
  <conditionalFormatting sqref="O470">
    <cfRule type="cellIs" dxfId="7010" priority="2693" operator="greaterThan">
      <formula>1</formula>
    </cfRule>
  </conditionalFormatting>
  <conditionalFormatting sqref="Y470:Z470">
    <cfRule type="cellIs" dxfId="7009" priority="2689" operator="equal">
      <formula>$Y$10</formula>
    </cfRule>
    <cfRule type="cellIs" dxfId="7008" priority="2690" operator="equal">
      <formula>$Y$9</formula>
    </cfRule>
    <cfRule type="cellIs" dxfId="7007" priority="2691" operator="equal">
      <formula>$Y$8</formula>
    </cfRule>
    <cfRule type="cellIs" dxfId="7006" priority="2692" operator="equal">
      <formula>$Y$7</formula>
    </cfRule>
  </conditionalFormatting>
  <conditionalFormatting sqref="Z470">
    <cfRule type="cellIs" dxfId="7005" priority="2687" operator="equal">
      <formula>"NO CUMPLE"</formula>
    </cfRule>
  </conditionalFormatting>
  <conditionalFormatting sqref="AA469 AE469:AF469">
    <cfRule type="cellIs" dxfId="7004" priority="2686" operator="equal">
      <formula>$AA$18</formula>
    </cfRule>
  </conditionalFormatting>
  <conditionalFormatting sqref="Z469">
    <cfRule type="cellIs" dxfId="7003" priority="2682" operator="equal">
      <formula>$Y$10</formula>
    </cfRule>
    <cfRule type="cellIs" dxfId="7002" priority="2683" operator="equal">
      <formula>$Y$9</formula>
    </cfRule>
    <cfRule type="cellIs" dxfId="7001" priority="2684" operator="equal">
      <formula>$Y$8</formula>
    </cfRule>
    <cfRule type="cellIs" dxfId="7000" priority="2685" operator="equal">
      <formula>$Y$7</formula>
    </cfRule>
  </conditionalFormatting>
  <conditionalFormatting sqref="N469">
    <cfRule type="cellIs" dxfId="6999" priority="2681" operator="equal">
      <formula>"No Cumple"</formula>
    </cfRule>
  </conditionalFormatting>
  <conditionalFormatting sqref="R469">
    <cfRule type="cellIs" dxfId="6998" priority="2680" operator="equal">
      <formula>$R$18</formula>
    </cfRule>
  </conditionalFormatting>
  <conditionalFormatting sqref="AI469">
    <cfRule type="cellIs" dxfId="6997" priority="2679" operator="equal">
      <formula>"NO HABILITADO"</formula>
    </cfRule>
  </conditionalFormatting>
  <conditionalFormatting sqref="AG469">
    <cfRule type="cellIs" dxfId="6996" priority="2678" operator="equal">
      <formula>$AA$18</formula>
    </cfRule>
  </conditionalFormatting>
  <conditionalFormatting sqref="O469">
    <cfRule type="cellIs" dxfId="6995" priority="2677" operator="greaterThan">
      <formula>1</formula>
    </cfRule>
  </conditionalFormatting>
  <conditionalFormatting sqref="Y469:Z469">
    <cfRule type="cellIs" dxfId="6994" priority="2673" operator="equal">
      <formula>$Y$10</formula>
    </cfRule>
    <cfRule type="cellIs" dxfId="6993" priority="2674" operator="equal">
      <formula>$Y$9</formula>
    </cfRule>
    <cfRule type="cellIs" dxfId="6992" priority="2675" operator="equal">
      <formula>$Y$8</formula>
    </cfRule>
    <cfRule type="cellIs" dxfId="6991" priority="2676" operator="equal">
      <formula>$Y$7</formula>
    </cfRule>
  </conditionalFormatting>
  <conditionalFormatting sqref="A469">
    <cfRule type="cellIs" dxfId="6990" priority="2672" operator="equal">
      <formula>"RECHAZADO"</formula>
    </cfRule>
  </conditionalFormatting>
  <conditionalFormatting sqref="Z469">
    <cfRule type="cellIs" dxfId="6989" priority="2671" operator="equal">
      <formula>"NO CUMPLE"</formula>
    </cfRule>
  </conditionalFormatting>
  <conditionalFormatting sqref="A468">
    <cfRule type="cellIs" dxfId="6988" priority="2656" operator="equal">
      <formula>"RECHAZADO"</formula>
    </cfRule>
  </conditionalFormatting>
  <conditionalFormatting sqref="A499">
    <cfRule type="cellIs" dxfId="6987" priority="2533" operator="equal">
      <formula>"RECHAZADO"</formula>
    </cfRule>
  </conditionalFormatting>
  <conditionalFormatting sqref="AA468 AE468:AF468">
    <cfRule type="cellIs" dxfId="6986" priority="2670" operator="equal">
      <formula>$AA$18</formula>
    </cfRule>
  </conditionalFormatting>
  <conditionalFormatting sqref="Z468">
    <cfRule type="cellIs" dxfId="6985" priority="2666" operator="equal">
      <formula>$Y$10</formula>
    </cfRule>
    <cfRule type="cellIs" dxfId="6984" priority="2667" operator="equal">
      <formula>$Y$9</formula>
    </cfRule>
    <cfRule type="cellIs" dxfId="6983" priority="2668" operator="equal">
      <formula>$Y$8</formula>
    </cfRule>
    <cfRule type="cellIs" dxfId="6982" priority="2669" operator="equal">
      <formula>$Y$7</formula>
    </cfRule>
  </conditionalFormatting>
  <conditionalFormatting sqref="N468">
    <cfRule type="cellIs" dxfId="6981" priority="2665" operator="equal">
      <formula>"No Cumple"</formula>
    </cfRule>
  </conditionalFormatting>
  <conditionalFormatting sqref="R468">
    <cfRule type="cellIs" dxfId="6980" priority="2664" operator="equal">
      <formula>$R$18</formula>
    </cfRule>
  </conditionalFormatting>
  <conditionalFormatting sqref="AI468">
    <cfRule type="cellIs" dxfId="6979" priority="2663" operator="equal">
      <formula>"NO HABILITADO"</formula>
    </cfRule>
  </conditionalFormatting>
  <conditionalFormatting sqref="AG468">
    <cfRule type="cellIs" dxfId="6978" priority="2662" operator="equal">
      <formula>$AA$18</formula>
    </cfRule>
  </conditionalFormatting>
  <conditionalFormatting sqref="O468">
    <cfRule type="cellIs" dxfId="6977" priority="2661" operator="greaterThan">
      <formula>1</formula>
    </cfRule>
  </conditionalFormatting>
  <conditionalFormatting sqref="Y468:Z468">
    <cfRule type="cellIs" dxfId="6976" priority="2657" operator="equal">
      <formula>$Y$10</formula>
    </cfRule>
    <cfRule type="cellIs" dxfId="6975" priority="2658" operator="equal">
      <formula>$Y$9</formula>
    </cfRule>
    <cfRule type="cellIs" dxfId="6974" priority="2659" operator="equal">
      <formula>$Y$8</formula>
    </cfRule>
    <cfRule type="cellIs" dxfId="6973" priority="2660" operator="equal">
      <formula>$Y$7</formula>
    </cfRule>
  </conditionalFormatting>
  <conditionalFormatting sqref="Z468">
    <cfRule type="cellIs" dxfId="6972" priority="2655" operator="equal">
      <formula>"NO CUMPLE"</formula>
    </cfRule>
  </conditionalFormatting>
  <conditionalFormatting sqref="AA467 AE467:AF467">
    <cfRule type="cellIs" dxfId="6971" priority="2654" operator="equal">
      <formula>$AA$18</formula>
    </cfRule>
  </conditionalFormatting>
  <conditionalFormatting sqref="Z467">
    <cfRule type="cellIs" dxfId="6970" priority="2650" operator="equal">
      <formula>$Y$10</formula>
    </cfRule>
    <cfRule type="cellIs" dxfId="6969" priority="2651" operator="equal">
      <formula>$Y$9</formula>
    </cfRule>
    <cfRule type="cellIs" dxfId="6968" priority="2652" operator="equal">
      <formula>$Y$8</formula>
    </cfRule>
    <cfRule type="cellIs" dxfId="6967" priority="2653" operator="equal">
      <formula>$Y$7</formula>
    </cfRule>
  </conditionalFormatting>
  <conditionalFormatting sqref="N467">
    <cfRule type="cellIs" dxfId="6966" priority="2649" operator="equal">
      <formula>"No Cumple"</formula>
    </cfRule>
  </conditionalFormatting>
  <conditionalFormatting sqref="R467">
    <cfRule type="cellIs" dxfId="6965" priority="2648" operator="equal">
      <formula>$R$18</formula>
    </cfRule>
  </conditionalFormatting>
  <conditionalFormatting sqref="AI467">
    <cfRule type="cellIs" dxfId="6964" priority="2647" operator="equal">
      <formula>"NO HABILITADO"</formula>
    </cfRule>
  </conditionalFormatting>
  <conditionalFormatting sqref="AG467">
    <cfRule type="cellIs" dxfId="6963" priority="2646" operator="equal">
      <formula>$AA$18</formula>
    </cfRule>
  </conditionalFormatting>
  <conditionalFormatting sqref="O467">
    <cfRule type="cellIs" dxfId="6962" priority="2645" operator="greaterThan">
      <formula>1</formula>
    </cfRule>
  </conditionalFormatting>
  <conditionalFormatting sqref="Y467:Z467">
    <cfRule type="cellIs" dxfId="6961" priority="2641" operator="equal">
      <formula>$Y$10</formula>
    </cfRule>
    <cfRule type="cellIs" dxfId="6960" priority="2642" operator="equal">
      <formula>$Y$9</formula>
    </cfRule>
    <cfRule type="cellIs" dxfId="6959" priority="2643" operator="equal">
      <formula>$Y$8</formula>
    </cfRule>
    <cfRule type="cellIs" dxfId="6958" priority="2644" operator="equal">
      <formula>$Y$7</formula>
    </cfRule>
  </conditionalFormatting>
  <conditionalFormatting sqref="A467">
    <cfRule type="cellIs" dxfId="6957" priority="2640" operator="equal">
      <formula>"RECHAZADO"</formula>
    </cfRule>
  </conditionalFormatting>
  <conditionalFormatting sqref="Z467">
    <cfRule type="cellIs" dxfId="6956" priority="2639" operator="equal">
      <formula>"NO CUMPLE"</formula>
    </cfRule>
  </conditionalFormatting>
  <conditionalFormatting sqref="AA466 AE466:AF466">
    <cfRule type="cellIs" dxfId="6955" priority="2638" operator="equal">
      <formula>$AA$18</formula>
    </cfRule>
  </conditionalFormatting>
  <conditionalFormatting sqref="Z466">
    <cfRule type="cellIs" dxfId="6954" priority="2634" operator="equal">
      <formula>$Y$10</formula>
    </cfRule>
    <cfRule type="cellIs" dxfId="6953" priority="2635" operator="equal">
      <formula>$Y$9</formula>
    </cfRule>
    <cfRule type="cellIs" dxfId="6952" priority="2636" operator="equal">
      <formula>$Y$8</formula>
    </cfRule>
    <cfRule type="cellIs" dxfId="6951" priority="2637" operator="equal">
      <formula>$Y$7</formula>
    </cfRule>
  </conditionalFormatting>
  <conditionalFormatting sqref="N466">
    <cfRule type="cellIs" dxfId="6950" priority="2633" operator="equal">
      <formula>"No Cumple"</formula>
    </cfRule>
  </conditionalFormatting>
  <conditionalFormatting sqref="R466">
    <cfRule type="cellIs" dxfId="6949" priority="2632" operator="equal">
      <formula>$R$18</formula>
    </cfRule>
  </conditionalFormatting>
  <conditionalFormatting sqref="AI466">
    <cfRule type="cellIs" dxfId="6948" priority="2631" operator="equal">
      <formula>"NO HABILITADO"</formula>
    </cfRule>
  </conditionalFormatting>
  <conditionalFormatting sqref="AG466">
    <cfRule type="cellIs" dxfId="6947" priority="2630" operator="equal">
      <formula>$AA$18</formula>
    </cfRule>
  </conditionalFormatting>
  <conditionalFormatting sqref="O466">
    <cfRule type="cellIs" dxfId="6946" priority="2629" operator="greaterThan">
      <formula>1</formula>
    </cfRule>
  </conditionalFormatting>
  <conditionalFormatting sqref="Y466:Z466">
    <cfRule type="cellIs" dxfId="6945" priority="2625" operator="equal">
      <formula>$Y$10</formula>
    </cfRule>
    <cfRule type="cellIs" dxfId="6944" priority="2626" operator="equal">
      <formula>$Y$9</formula>
    </cfRule>
    <cfRule type="cellIs" dxfId="6943" priority="2627" operator="equal">
      <formula>$Y$8</formula>
    </cfRule>
    <cfRule type="cellIs" dxfId="6942" priority="2628" operator="equal">
      <formula>$Y$7</formula>
    </cfRule>
  </conditionalFormatting>
  <conditionalFormatting sqref="Z466">
    <cfRule type="cellIs" dxfId="6941" priority="2623" operator="equal">
      <formula>"NO CUMPLE"</formula>
    </cfRule>
  </conditionalFormatting>
  <conditionalFormatting sqref="A465">
    <cfRule type="cellIs" dxfId="6940" priority="2608" operator="equal">
      <formula>"RECHAZADO"</formula>
    </cfRule>
  </conditionalFormatting>
  <conditionalFormatting sqref="A530">
    <cfRule type="cellIs" dxfId="6939" priority="2522" operator="equal">
      <formula>"RECHAZADO"</formula>
    </cfRule>
  </conditionalFormatting>
  <conditionalFormatting sqref="AA465 AE465:AF465">
    <cfRule type="cellIs" dxfId="6938" priority="2622" operator="equal">
      <formula>$AA$18</formula>
    </cfRule>
  </conditionalFormatting>
  <conditionalFormatting sqref="Z465">
    <cfRule type="cellIs" dxfId="6937" priority="2618" operator="equal">
      <formula>$Y$10</formula>
    </cfRule>
    <cfRule type="cellIs" dxfId="6936" priority="2619" operator="equal">
      <formula>$Y$9</formula>
    </cfRule>
    <cfRule type="cellIs" dxfId="6935" priority="2620" operator="equal">
      <formula>$Y$8</formula>
    </cfRule>
    <cfRule type="cellIs" dxfId="6934" priority="2621" operator="equal">
      <formula>$Y$7</formula>
    </cfRule>
  </conditionalFormatting>
  <conditionalFormatting sqref="N465">
    <cfRule type="cellIs" dxfId="6933" priority="2617" operator="equal">
      <formula>"No Cumple"</formula>
    </cfRule>
  </conditionalFormatting>
  <conditionalFormatting sqref="R465">
    <cfRule type="cellIs" dxfId="6932" priority="2616" operator="equal">
      <formula>$R$18</formula>
    </cfRule>
  </conditionalFormatting>
  <conditionalFormatting sqref="AI465">
    <cfRule type="cellIs" dxfId="6931" priority="2615" operator="equal">
      <formula>"NO HABILITADO"</formula>
    </cfRule>
  </conditionalFormatting>
  <conditionalFormatting sqref="AG465">
    <cfRule type="cellIs" dxfId="6930" priority="2614" operator="equal">
      <formula>$AA$18</formula>
    </cfRule>
  </conditionalFormatting>
  <conditionalFormatting sqref="O465">
    <cfRule type="cellIs" dxfId="6929" priority="2613" operator="greaterThan">
      <formula>1</formula>
    </cfRule>
  </conditionalFormatting>
  <conditionalFormatting sqref="Y465:Z465">
    <cfRule type="cellIs" dxfId="6928" priority="2609" operator="equal">
      <formula>$Y$10</formula>
    </cfRule>
    <cfRule type="cellIs" dxfId="6927" priority="2610" operator="equal">
      <formula>$Y$9</formula>
    </cfRule>
    <cfRule type="cellIs" dxfId="6926" priority="2611" operator="equal">
      <formula>$Y$8</formula>
    </cfRule>
    <cfRule type="cellIs" dxfId="6925" priority="2612" operator="equal">
      <formula>$Y$7</formula>
    </cfRule>
  </conditionalFormatting>
  <conditionalFormatting sqref="Z465">
    <cfRule type="cellIs" dxfId="6924" priority="2607" operator="equal">
      <formula>"NO CUMPLE"</formula>
    </cfRule>
  </conditionalFormatting>
  <conditionalFormatting sqref="AA464 AE464:AF464">
    <cfRule type="cellIs" dxfId="6923" priority="2606" operator="equal">
      <formula>$AA$18</formula>
    </cfRule>
  </conditionalFormatting>
  <conditionalFormatting sqref="Z464">
    <cfRule type="cellIs" dxfId="6922" priority="2602" operator="equal">
      <formula>$Y$10</formula>
    </cfRule>
    <cfRule type="cellIs" dxfId="6921" priority="2603" operator="equal">
      <formula>$Y$9</formula>
    </cfRule>
    <cfRule type="cellIs" dxfId="6920" priority="2604" operator="equal">
      <formula>$Y$8</formula>
    </cfRule>
    <cfRule type="cellIs" dxfId="6919" priority="2605" operator="equal">
      <formula>$Y$7</formula>
    </cfRule>
  </conditionalFormatting>
  <conditionalFormatting sqref="N464">
    <cfRule type="cellIs" dxfId="6918" priority="2601" operator="equal">
      <formula>"No Cumple"</formula>
    </cfRule>
  </conditionalFormatting>
  <conditionalFormatting sqref="R464">
    <cfRule type="cellIs" dxfId="6917" priority="2600" operator="equal">
      <formula>$R$18</formula>
    </cfRule>
  </conditionalFormatting>
  <conditionalFormatting sqref="AI464">
    <cfRule type="cellIs" dxfId="6916" priority="2599" operator="equal">
      <formula>"NO HABILITADO"</formula>
    </cfRule>
  </conditionalFormatting>
  <conditionalFormatting sqref="AG464">
    <cfRule type="cellIs" dxfId="6915" priority="2598" operator="equal">
      <formula>$AA$18</formula>
    </cfRule>
  </conditionalFormatting>
  <conditionalFormatting sqref="O464">
    <cfRule type="cellIs" dxfId="6914" priority="2597" operator="greaterThan">
      <formula>1</formula>
    </cfRule>
  </conditionalFormatting>
  <conditionalFormatting sqref="Y464:Z464">
    <cfRule type="cellIs" dxfId="6913" priority="2593" operator="equal">
      <formula>$Y$10</formula>
    </cfRule>
    <cfRule type="cellIs" dxfId="6912" priority="2594" operator="equal">
      <formula>$Y$9</formula>
    </cfRule>
    <cfRule type="cellIs" dxfId="6911" priority="2595" operator="equal">
      <formula>$Y$8</formula>
    </cfRule>
    <cfRule type="cellIs" dxfId="6910" priority="2596" operator="equal">
      <formula>$Y$7</formula>
    </cfRule>
  </conditionalFormatting>
  <conditionalFormatting sqref="A464">
    <cfRule type="cellIs" dxfId="6909" priority="2592" operator="equal">
      <formula>"RECHAZADO"</formula>
    </cfRule>
  </conditionalFormatting>
  <conditionalFormatting sqref="Z464">
    <cfRule type="cellIs" dxfId="6908" priority="2591" operator="equal">
      <formula>"NO CUMPLE"</formula>
    </cfRule>
  </conditionalFormatting>
  <conditionalFormatting sqref="A463">
    <cfRule type="cellIs" dxfId="6907" priority="2576" operator="equal">
      <formula>"RECHAZADO"</formula>
    </cfRule>
  </conditionalFormatting>
  <conditionalFormatting sqref="AA463 AE463:AF463">
    <cfRule type="cellIs" dxfId="6906" priority="2590" operator="equal">
      <formula>$AA$18</formula>
    </cfRule>
  </conditionalFormatting>
  <conditionalFormatting sqref="Z463">
    <cfRule type="cellIs" dxfId="6905" priority="2586" operator="equal">
      <formula>$Y$10</formula>
    </cfRule>
    <cfRule type="cellIs" dxfId="6904" priority="2587" operator="equal">
      <formula>$Y$9</formula>
    </cfRule>
    <cfRule type="cellIs" dxfId="6903" priority="2588" operator="equal">
      <formula>$Y$8</formula>
    </cfRule>
    <cfRule type="cellIs" dxfId="6902" priority="2589" operator="equal">
      <formula>$Y$7</formula>
    </cfRule>
  </conditionalFormatting>
  <conditionalFormatting sqref="N463">
    <cfRule type="cellIs" dxfId="6901" priority="2585" operator="equal">
      <formula>"No Cumple"</formula>
    </cfRule>
  </conditionalFormatting>
  <conditionalFormatting sqref="R463">
    <cfRule type="cellIs" dxfId="6900" priority="2584" operator="equal">
      <formula>$R$18</formula>
    </cfRule>
  </conditionalFormatting>
  <conditionalFormatting sqref="AI463">
    <cfRule type="cellIs" dxfId="6899" priority="2583" operator="equal">
      <formula>"NO HABILITADO"</formula>
    </cfRule>
  </conditionalFormatting>
  <conditionalFormatting sqref="AG463">
    <cfRule type="cellIs" dxfId="6898" priority="2582" operator="equal">
      <formula>$AA$18</formula>
    </cfRule>
  </conditionalFormatting>
  <conditionalFormatting sqref="O463">
    <cfRule type="cellIs" dxfId="6897" priority="2581" operator="greaterThan">
      <formula>1</formula>
    </cfRule>
  </conditionalFormatting>
  <conditionalFormatting sqref="Y463:Z463">
    <cfRule type="cellIs" dxfId="6896" priority="2577" operator="equal">
      <formula>$Y$10</formula>
    </cfRule>
    <cfRule type="cellIs" dxfId="6895" priority="2578" operator="equal">
      <formula>$Y$9</formula>
    </cfRule>
    <cfRule type="cellIs" dxfId="6894" priority="2579" operator="equal">
      <formula>$Y$8</formula>
    </cfRule>
    <cfRule type="cellIs" dxfId="6893" priority="2580" operator="equal">
      <formula>$Y$7</formula>
    </cfRule>
  </conditionalFormatting>
  <conditionalFormatting sqref="Z463">
    <cfRule type="cellIs" dxfId="6892" priority="2575" operator="equal">
      <formula>"NO CUMPLE"</formula>
    </cfRule>
  </conditionalFormatting>
  <conditionalFormatting sqref="AA462 AE462:AF462">
    <cfRule type="cellIs" dxfId="6891" priority="2574" operator="equal">
      <formula>$AA$18</formula>
    </cfRule>
  </conditionalFormatting>
  <conditionalFormatting sqref="Z462">
    <cfRule type="cellIs" dxfId="6890" priority="2570" operator="equal">
      <formula>$Y$10</formula>
    </cfRule>
    <cfRule type="cellIs" dxfId="6889" priority="2571" operator="equal">
      <formula>$Y$9</formula>
    </cfRule>
    <cfRule type="cellIs" dxfId="6888" priority="2572" operator="equal">
      <formula>$Y$8</formula>
    </cfRule>
    <cfRule type="cellIs" dxfId="6887" priority="2573" operator="equal">
      <formula>$Y$7</formula>
    </cfRule>
  </conditionalFormatting>
  <conditionalFormatting sqref="N462">
    <cfRule type="cellIs" dxfId="6886" priority="2569" operator="equal">
      <formula>"No Cumple"</formula>
    </cfRule>
  </conditionalFormatting>
  <conditionalFormatting sqref="R462">
    <cfRule type="cellIs" dxfId="6885" priority="2568" operator="equal">
      <formula>$R$18</formula>
    </cfRule>
  </conditionalFormatting>
  <conditionalFormatting sqref="AI462">
    <cfRule type="cellIs" dxfId="6884" priority="2567" operator="equal">
      <formula>"NO HABILITADO"</formula>
    </cfRule>
  </conditionalFormatting>
  <conditionalFormatting sqref="AG462">
    <cfRule type="cellIs" dxfId="6883" priority="2566" operator="equal">
      <formula>$AA$18</formula>
    </cfRule>
  </conditionalFormatting>
  <conditionalFormatting sqref="O462">
    <cfRule type="cellIs" dxfId="6882" priority="2565" operator="greaterThan">
      <formula>1</formula>
    </cfRule>
  </conditionalFormatting>
  <conditionalFormatting sqref="Y462:Z462">
    <cfRule type="cellIs" dxfId="6881" priority="2561" operator="equal">
      <formula>$Y$10</formula>
    </cfRule>
    <cfRule type="cellIs" dxfId="6880" priority="2562" operator="equal">
      <formula>$Y$9</formula>
    </cfRule>
    <cfRule type="cellIs" dxfId="6879" priority="2563" operator="equal">
      <formula>$Y$8</formula>
    </cfRule>
    <cfRule type="cellIs" dxfId="6878" priority="2564" operator="equal">
      <formula>$Y$7</formula>
    </cfRule>
  </conditionalFormatting>
  <conditionalFormatting sqref="A462">
    <cfRule type="cellIs" dxfId="6877" priority="2560" operator="equal">
      <formula>"RECHAZADO"</formula>
    </cfRule>
  </conditionalFormatting>
  <conditionalFormatting sqref="Z462">
    <cfRule type="cellIs" dxfId="6876" priority="2559" operator="equal">
      <formula>"NO CUMPLE"</formula>
    </cfRule>
  </conditionalFormatting>
  <conditionalFormatting sqref="AA461 AE461:AF461">
    <cfRule type="cellIs" dxfId="6875" priority="2558" operator="equal">
      <formula>$AA$18</formula>
    </cfRule>
  </conditionalFormatting>
  <conditionalFormatting sqref="Z461">
    <cfRule type="cellIs" dxfId="6874" priority="2554" operator="equal">
      <formula>$Y$10</formula>
    </cfRule>
    <cfRule type="cellIs" dxfId="6873" priority="2555" operator="equal">
      <formula>$Y$9</formula>
    </cfRule>
    <cfRule type="cellIs" dxfId="6872" priority="2556" operator="equal">
      <formula>$Y$8</formula>
    </cfRule>
    <cfRule type="cellIs" dxfId="6871" priority="2557" operator="equal">
      <formula>$Y$7</formula>
    </cfRule>
  </conditionalFormatting>
  <conditionalFormatting sqref="N461">
    <cfRule type="cellIs" dxfId="6870" priority="2553" operator="equal">
      <formula>"No Cumple"</formula>
    </cfRule>
  </conditionalFormatting>
  <conditionalFormatting sqref="R461">
    <cfRule type="cellIs" dxfId="6869" priority="2552" operator="equal">
      <formula>$R$18</formula>
    </cfRule>
  </conditionalFormatting>
  <conditionalFormatting sqref="AI461">
    <cfRule type="cellIs" dxfId="6868" priority="2551" operator="equal">
      <formula>"NO HABILITADO"</formula>
    </cfRule>
  </conditionalFormatting>
  <conditionalFormatting sqref="AG461">
    <cfRule type="cellIs" dxfId="6867" priority="2550" operator="equal">
      <formula>$AA$18</formula>
    </cfRule>
  </conditionalFormatting>
  <conditionalFormatting sqref="O461">
    <cfRule type="cellIs" dxfId="6866" priority="2549" operator="greaterThan">
      <formula>1</formula>
    </cfRule>
  </conditionalFormatting>
  <conditionalFormatting sqref="Y461:Z461">
    <cfRule type="cellIs" dxfId="6865" priority="2545" operator="equal">
      <formula>$Y$10</formula>
    </cfRule>
    <cfRule type="cellIs" dxfId="6864" priority="2546" operator="equal">
      <formula>$Y$9</formula>
    </cfRule>
    <cfRule type="cellIs" dxfId="6863" priority="2547" operator="equal">
      <formula>$Y$8</formula>
    </cfRule>
    <cfRule type="cellIs" dxfId="6862" priority="2548" operator="equal">
      <formula>$Y$7</formula>
    </cfRule>
  </conditionalFormatting>
  <conditionalFormatting sqref="Z461">
    <cfRule type="cellIs" dxfId="6861" priority="2543" operator="equal">
      <formula>"NO CUMPLE"</formula>
    </cfRule>
  </conditionalFormatting>
  <conditionalFormatting sqref="N499">
    <cfRule type="cellIs" dxfId="6860" priority="2541" operator="equal">
      <formula>"No Cumple"</formula>
    </cfRule>
  </conditionalFormatting>
  <conditionalFormatting sqref="AA499 AE499:AG499">
    <cfRule type="cellIs" dxfId="6859" priority="2542" operator="equal">
      <formula>$AA$18</formula>
    </cfRule>
  </conditionalFormatting>
  <conditionalFormatting sqref="R499">
    <cfRule type="cellIs" dxfId="6858" priority="2540" operator="equal">
      <formula>$R$18</formula>
    </cfRule>
  </conditionalFormatting>
  <conditionalFormatting sqref="AI499">
    <cfRule type="cellIs" dxfId="6857" priority="2539" operator="equal">
      <formula>"NO HABILITADO"</formula>
    </cfRule>
  </conditionalFormatting>
  <conditionalFormatting sqref="O499">
    <cfRule type="cellIs" dxfId="6856" priority="2538" operator="greaterThan">
      <formula>1</formula>
    </cfRule>
  </conditionalFormatting>
  <conditionalFormatting sqref="Y499:Z499">
    <cfRule type="cellIs" dxfId="6855" priority="2534" operator="equal">
      <formula>$Y$10</formula>
    </cfRule>
    <cfRule type="cellIs" dxfId="6854" priority="2535" operator="equal">
      <formula>$Y$9</formula>
    </cfRule>
    <cfRule type="cellIs" dxfId="6853" priority="2536" operator="equal">
      <formula>$Y$8</formula>
    </cfRule>
    <cfRule type="cellIs" dxfId="6852" priority="2537" operator="equal">
      <formula>$Y$7</formula>
    </cfRule>
  </conditionalFormatting>
  <conditionalFormatting sqref="A528">
    <cfRule type="cellIs" dxfId="6851" priority="2500" operator="equal">
      <formula>"RECHAZADO"</formula>
    </cfRule>
  </conditionalFormatting>
  <conditionalFormatting sqref="Z499">
    <cfRule type="cellIs" dxfId="6850" priority="2532" operator="equal">
      <formula>"NO CUMPLE"</formula>
    </cfRule>
  </conditionalFormatting>
  <conditionalFormatting sqref="N530">
    <cfRule type="cellIs" dxfId="6849" priority="2530" operator="equal">
      <formula>"No Cumple"</formula>
    </cfRule>
  </conditionalFormatting>
  <conditionalFormatting sqref="AA530 AE530:AG530">
    <cfRule type="cellIs" dxfId="6848" priority="2531" operator="equal">
      <formula>$AA$18</formula>
    </cfRule>
  </conditionalFormatting>
  <conditionalFormatting sqref="R530">
    <cfRule type="cellIs" dxfId="6847" priority="2529" operator="equal">
      <formula>$R$18</formula>
    </cfRule>
  </conditionalFormatting>
  <conditionalFormatting sqref="AI530">
    <cfRule type="cellIs" dxfId="6846" priority="2528" operator="equal">
      <formula>"NO HABILITADO"</formula>
    </cfRule>
  </conditionalFormatting>
  <conditionalFormatting sqref="O530">
    <cfRule type="cellIs" dxfId="6845" priority="2527" operator="greaterThan">
      <formula>1</formula>
    </cfRule>
  </conditionalFormatting>
  <conditionalFormatting sqref="Y530:Z530">
    <cfRule type="cellIs" dxfId="6844" priority="2523" operator="equal">
      <formula>$Y$10</formula>
    </cfRule>
    <cfRule type="cellIs" dxfId="6843" priority="2524" operator="equal">
      <formula>$Y$9</formula>
    </cfRule>
    <cfRule type="cellIs" dxfId="6842" priority="2525" operator="equal">
      <formula>$Y$8</formula>
    </cfRule>
    <cfRule type="cellIs" dxfId="6841" priority="2526" operator="equal">
      <formula>$Y$7</formula>
    </cfRule>
  </conditionalFormatting>
  <conditionalFormatting sqref="A524">
    <cfRule type="cellIs" dxfId="6840" priority="2456" operator="equal">
      <formula>"RECHAZADO"</formula>
    </cfRule>
  </conditionalFormatting>
  <conditionalFormatting sqref="Z530">
    <cfRule type="cellIs" dxfId="6839" priority="2521" operator="equal">
      <formula>"NO CUMPLE"</formula>
    </cfRule>
  </conditionalFormatting>
  <conditionalFormatting sqref="N529">
    <cfRule type="cellIs" dxfId="6838" priority="2519" operator="equal">
      <formula>"No Cumple"</formula>
    </cfRule>
  </conditionalFormatting>
  <conditionalFormatting sqref="AA529 AE529:AG529">
    <cfRule type="cellIs" dxfId="6837" priority="2520" operator="equal">
      <formula>$AA$18</formula>
    </cfRule>
  </conditionalFormatting>
  <conditionalFormatting sqref="R529">
    <cfRule type="cellIs" dxfId="6836" priority="2518" operator="equal">
      <formula>$R$18</formula>
    </cfRule>
  </conditionalFormatting>
  <conditionalFormatting sqref="AI529">
    <cfRule type="cellIs" dxfId="6835" priority="2517" operator="equal">
      <formula>"NO HABILITADO"</formula>
    </cfRule>
  </conditionalFormatting>
  <conditionalFormatting sqref="O529">
    <cfRule type="cellIs" dxfId="6834" priority="2516" operator="greaterThan">
      <formula>1</formula>
    </cfRule>
  </conditionalFormatting>
  <conditionalFormatting sqref="Y529:Z529">
    <cfRule type="cellIs" dxfId="6833" priority="2512" operator="equal">
      <formula>$Y$10</formula>
    </cfRule>
    <cfRule type="cellIs" dxfId="6832" priority="2513" operator="equal">
      <formula>$Y$9</formula>
    </cfRule>
    <cfRule type="cellIs" dxfId="6831" priority="2514" operator="equal">
      <formula>$Y$8</formula>
    </cfRule>
    <cfRule type="cellIs" dxfId="6830" priority="2515" operator="equal">
      <formula>$Y$7</formula>
    </cfRule>
  </conditionalFormatting>
  <conditionalFormatting sqref="A529">
    <cfRule type="cellIs" dxfId="6829" priority="2511" operator="equal">
      <formula>"RECHAZADO"</formula>
    </cfRule>
  </conditionalFormatting>
  <conditionalFormatting sqref="Z529">
    <cfRule type="cellIs" dxfId="6828" priority="2510" operator="equal">
      <formula>"NO CUMPLE"</formula>
    </cfRule>
  </conditionalFormatting>
  <conditionalFormatting sqref="A516">
    <cfRule type="cellIs" dxfId="6827" priority="2368" operator="equal">
      <formula>"RECHAZADO"</formula>
    </cfRule>
  </conditionalFormatting>
  <conditionalFormatting sqref="N528">
    <cfRule type="cellIs" dxfId="6826" priority="2508" operator="equal">
      <formula>"No Cumple"</formula>
    </cfRule>
  </conditionalFormatting>
  <conditionalFormatting sqref="AA528 AE528:AG528">
    <cfRule type="cellIs" dxfId="6825" priority="2509" operator="equal">
      <formula>$AA$18</formula>
    </cfRule>
  </conditionalFormatting>
  <conditionalFormatting sqref="R528">
    <cfRule type="cellIs" dxfId="6824" priority="2507" operator="equal">
      <formula>$R$18</formula>
    </cfRule>
  </conditionalFormatting>
  <conditionalFormatting sqref="AI528">
    <cfRule type="cellIs" dxfId="6823" priority="2506" operator="equal">
      <formula>"NO HABILITADO"</formula>
    </cfRule>
  </conditionalFormatting>
  <conditionalFormatting sqref="O528">
    <cfRule type="cellIs" dxfId="6822" priority="2505" operator="greaterThan">
      <formula>1</formula>
    </cfRule>
  </conditionalFormatting>
  <conditionalFormatting sqref="Y528:Z528">
    <cfRule type="cellIs" dxfId="6821" priority="2501" operator="equal">
      <formula>$Y$10</formula>
    </cfRule>
    <cfRule type="cellIs" dxfId="6820" priority="2502" operator="equal">
      <formula>$Y$9</formula>
    </cfRule>
    <cfRule type="cellIs" dxfId="6819" priority="2503" operator="equal">
      <formula>$Y$8</formula>
    </cfRule>
    <cfRule type="cellIs" dxfId="6818" priority="2504" operator="equal">
      <formula>$Y$7</formula>
    </cfRule>
  </conditionalFormatting>
  <conditionalFormatting sqref="Z528">
    <cfRule type="cellIs" dxfId="6817" priority="2499" operator="equal">
      <formula>"NO CUMPLE"</formula>
    </cfRule>
  </conditionalFormatting>
  <conditionalFormatting sqref="N527">
    <cfRule type="cellIs" dxfId="6816" priority="2497" operator="equal">
      <formula>"No Cumple"</formula>
    </cfRule>
  </conditionalFormatting>
  <conditionalFormatting sqref="AA527 AE527:AG527">
    <cfRule type="cellIs" dxfId="6815" priority="2498" operator="equal">
      <formula>$AA$18</formula>
    </cfRule>
  </conditionalFormatting>
  <conditionalFormatting sqref="R527">
    <cfRule type="cellIs" dxfId="6814" priority="2496" operator="equal">
      <formula>$R$18</formula>
    </cfRule>
  </conditionalFormatting>
  <conditionalFormatting sqref="AI527">
    <cfRule type="cellIs" dxfId="6813" priority="2495" operator="equal">
      <formula>"NO HABILITADO"</formula>
    </cfRule>
  </conditionalFormatting>
  <conditionalFormatting sqref="O527">
    <cfRule type="cellIs" dxfId="6812" priority="2494" operator="greaterThan">
      <formula>1</formula>
    </cfRule>
  </conditionalFormatting>
  <conditionalFormatting sqref="Y527:Z527">
    <cfRule type="cellIs" dxfId="6811" priority="2490" operator="equal">
      <formula>$Y$10</formula>
    </cfRule>
    <cfRule type="cellIs" dxfId="6810" priority="2491" operator="equal">
      <formula>$Y$9</formula>
    </cfRule>
    <cfRule type="cellIs" dxfId="6809" priority="2492" operator="equal">
      <formula>$Y$8</formula>
    </cfRule>
    <cfRule type="cellIs" dxfId="6808" priority="2493" operator="equal">
      <formula>$Y$7</formula>
    </cfRule>
  </conditionalFormatting>
  <conditionalFormatting sqref="A527">
    <cfRule type="cellIs" dxfId="6807" priority="2489" operator="equal">
      <formula>"RECHAZADO"</formula>
    </cfRule>
  </conditionalFormatting>
  <conditionalFormatting sqref="Z527">
    <cfRule type="cellIs" dxfId="6806" priority="2488" operator="equal">
      <formula>"NO CUMPLE"</formula>
    </cfRule>
  </conditionalFormatting>
  <conditionalFormatting sqref="A526">
    <cfRule type="cellIs" dxfId="6805" priority="2478" operator="equal">
      <formula>"RECHAZADO"</formula>
    </cfRule>
  </conditionalFormatting>
  <conditionalFormatting sqref="A500">
    <cfRule type="cellIs" dxfId="6804" priority="2192" operator="equal">
      <formula>"RECHAZADO"</formula>
    </cfRule>
  </conditionalFormatting>
  <conditionalFormatting sqref="N526">
    <cfRule type="cellIs" dxfId="6803" priority="2486" operator="equal">
      <formula>"No Cumple"</formula>
    </cfRule>
  </conditionalFormatting>
  <conditionalFormatting sqref="AA526 AE526:AG526">
    <cfRule type="cellIs" dxfId="6802" priority="2487" operator="equal">
      <formula>$AA$18</formula>
    </cfRule>
  </conditionalFormatting>
  <conditionalFormatting sqref="R526">
    <cfRule type="cellIs" dxfId="6801" priority="2485" operator="equal">
      <formula>$R$18</formula>
    </cfRule>
  </conditionalFormatting>
  <conditionalFormatting sqref="AI526">
    <cfRule type="cellIs" dxfId="6800" priority="2484" operator="equal">
      <formula>"NO HABILITADO"</formula>
    </cfRule>
  </conditionalFormatting>
  <conditionalFormatting sqref="O526">
    <cfRule type="cellIs" dxfId="6799" priority="2483" operator="greaterThan">
      <formula>1</formula>
    </cfRule>
  </conditionalFormatting>
  <conditionalFormatting sqref="Y526:Z526">
    <cfRule type="cellIs" dxfId="6798" priority="2479" operator="equal">
      <formula>$Y$10</formula>
    </cfRule>
    <cfRule type="cellIs" dxfId="6797" priority="2480" operator="equal">
      <formula>$Y$9</formula>
    </cfRule>
    <cfRule type="cellIs" dxfId="6796" priority="2481" operator="equal">
      <formula>$Y$8</formula>
    </cfRule>
    <cfRule type="cellIs" dxfId="6795" priority="2482" operator="equal">
      <formula>$Y$7</formula>
    </cfRule>
  </conditionalFormatting>
  <conditionalFormatting sqref="Z526">
    <cfRule type="cellIs" dxfId="6794" priority="2477" operator="equal">
      <formula>"NO CUMPLE"</formula>
    </cfRule>
  </conditionalFormatting>
  <conditionalFormatting sqref="N525">
    <cfRule type="cellIs" dxfId="6793" priority="2475" operator="equal">
      <formula>"No Cumple"</formula>
    </cfRule>
  </conditionalFormatting>
  <conditionalFormatting sqref="AA525 AE525:AG525">
    <cfRule type="cellIs" dxfId="6792" priority="2476" operator="equal">
      <formula>$AA$18</formula>
    </cfRule>
  </conditionalFormatting>
  <conditionalFormatting sqref="R525">
    <cfRule type="cellIs" dxfId="6791" priority="2474" operator="equal">
      <formula>$R$18</formula>
    </cfRule>
  </conditionalFormatting>
  <conditionalFormatting sqref="AI525">
    <cfRule type="cellIs" dxfId="6790" priority="2473" operator="equal">
      <formula>"NO HABILITADO"</formula>
    </cfRule>
  </conditionalFormatting>
  <conditionalFormatting sqref="O525">
    <cfRule type="cellIs" dxfId="6789" priority="2472" operator="greaterThan">
      <formula>1</formula>
    </cfRule>
  </conditionalFormatting>
  <conditionalFormatting sqref="Y525:Z525">
    <cfRule type="cellIs" dxfId="6788" priority="2468" operator="equal">
      <formula>$Y$10</formula>
    </cfRule>
    <cfRule type="cellIs" dxfId="6787" priority="2469" operator="equal">
      <formula>$Y$9</formula>
    </cfRule>
    <cfRule type="cellIs" dxfId="6786" priority="2470" operator="equal">
      <formula>$Y$8</formula>
    </cfRule>
    <cfRule type="cellIs" dxfId="6785" priority="2471" operator="equal">
      <formula>$Y$7</formula>
    </cfRule>
  </conditionalFormatting>
  <conditionalFormatting sqref="A525">
    <cfRule type="cellIs" dxfId="6784" priority="2467" operator="equal">
      <formula>"RECHAZADO"</formula>
    </cfRule>
  </conditionalFormatting>
  <conditionalFormatting sqref="Z525">
    <cfRule type="cellIs" dxfId="6783" priority="2466" operator="equal">
      <formula>"NO CUMPLE"</formula>
    </cfRule>
  </conditionalFormatting>
  <conditionalFormatting sqref="N524">
    <cfRule type="cellIs" dxfId="6782" priority="2464" operator="equal">
      <formula>"No Cumple"</formula>
    </cfRule>
  </conditionalFormatting>
  <conditionalFormatting sqref="AA524 AE524:AG524">
    <cfRule type="cellIs" dxfId="6781" priority="2465" operator="equal">
      <formula>$AA$18</formula>
    </cfRule>
  </conditionalFormatting>
  <conditionalFormatting sqref="R524">
    <cfRule type="cellIs" dxfId="6780" priority="2463" operator="equal">
      <formula>$R$18</formula>
    </cfRule>
  </conditionalFormatting>
  <conditionalFormatting sqref="AI524">
    <cfRule type="cellIs" dxfId="6779" priority="2462" operator="equal">
      <formula>"NO HABILITADO"</formula>
    </cfRule>
  </conditionalFormatting>
  <conditionalFormatting sqref="O524">
    <cfRule type="cellIs" dxfId="6778" priority="2461" operator="greaterThan">
      <formula>1</formula>
    </cfRule>
  </conditionalFormatting>
  <conditionalFormatting sqref="Y524:Z524">
    <cfRule type="cellIs" dxfId="6777" priority="2457" operator="equal">
      <formula>$Y$10</formula>
    </cfRule>
    <cfRule type="cellIs" dxfId="6776" priority="2458" operator="equal">
      <formula>$Y$9</formula>
    </cfRule>
    <cfRule type="cellIs" dxfId="6775" priority="2459" operator="equal">
      <formula>$Y$8</formula>
    </cfRule>
    <cfRule type="cellIs" dxfId="6774" priority="2460" operator="equal">
      <formula>$Y$7</formula>
    </cfRule>
  </conditionalFormatting>
  <conditionalFormatting sqref="Z524">
    <cfRule type="cellIs" dxfId="6773" priority="2455" operator="equal">
      <formula>"NO CUMPLE"</formula>
    </cfRule>
  </conditionalFormatting>
  <conditionalFormatting sqref="N523">
    <cfRule type="cellIs" dxfId="6772" priority="2453" operator="equal">
      <formula>"No Cumple"</formula>
    </cfRule>
  </conditionalFormatting>
  <conditionalFormatting sqref="AA523 AE523:AG523">
    <cfRule type="cellIs" dxfId="6771" priority="2454" operator="equal">
      <formula>$AA$18</formula>
    </cfRule>
  </conditionalFormatting>
  <conditionalFormatting sqref="R523">
    <cfRule type="cellIs" dxfId="6770" priority="2452" operator="equal">
      <formula>$R$18</formula>
    </cfRule>
  </conditionalFormatting>
  <conditionalFormatting sqref="AI523">
    <cfRule type="cellIs" dxfId="6769" priority="2451" operator="equal">
      <formula>"NO HABILITADO"</formula>
    </cfRule>
  </conditionalFormatting>
  <conditionalFormatting sqref="O523">
    <cfRule type="cellIs" dxfId="6768" priority="2450" operator="greaterThan">
      <formula>1</formula>
    </cfRule>
  </conditionalFormatting>
  <conditionalFormatting sqref="Y523:Z523">
    <cfRule type="cellIs" dxfId="6767" priority="2446" operator="equal">
      <formula>$Y$10</formula>
    </cfRule>
    <cfRule type="cellIs" dxfId="6766" priority="2447" operator="equal">
      <formula>$Y$9</formula>
    </cfRule>
    <cfRule type="cellIs" dxfId="6765" priority="2448" operator="equal">
      <formula>$Y$8</formula>
    </cfRule>
    <cfRule type="cellIs" dxfId="6764" priority="2449" operator="equal">
      <formula>$Y$7</formula>
    </cfRule>
  </conditionalFormatting>
  <conditionalFormatting sqref="A523">
    <cfRule type="cellIs" dxfId="6763" priority="2445" operator="equal">
      <formula>"RECHAZADO"</formula>
    </cfRule>
  </conditionalFormatting>
  <conditionalFormatting sqref="Z523">
    <cfRule type="cellIs" dxfId="6762" priority="2444" operator="equal">
      <formula>"NO CUMPLE"</formula>
    </cfRule>
  </conditionalFormatting>
  <conditionalFormatting sqref="A522">
    <cfRule type="cellIs" dxfId="6761" priority="2434" operator="equal">
      <formula>"RECHAZADO"</formula>
    </cfRule>
  </conditionalFormatting>
  <conditionalFormatting sqref="A520">
    <cfRule type="cellIs" dxfId="6760" priority="2412" operator="equal">
      <formula>"RECHAZADO"</formula>
    </cfRule>
  </conditionalFormatting>
  <conditionalFormatting sqref="N522">
    <cfRule type="cellIs" dxfId="6759" priority="2442" operator="equal">
      <formula>"No Cumple"</formula>
    </cfRule>
  </conditionalFormatting>
  <conditionalFormatting sqref="AA522 AE522:AG522">
    <cfRule type="cellIs" dxfId="6758" priority="2443" operator="equal">
      <formula>$AA$18</formula>
    </cfRule>
  </conditionalFormatting>
  <conditionalFormatting sqref="R522">
    <cfRule type="cellIs" dxfId="6757" priority="2441" operator="equal">
      <formula>$R$18</formula>
    </cfRule>
  </conditionalFormatting>
  <conditionalFormatting sqref="AI522">
    <cfRule type="cellIs" dxfId="6756" priority="2440" operator="equal">
      <formula>"NO HABILITADO"</formula>
    </cfRule>
  </conditionalFormatting>
  <conditionalFormatting sqref="O522">
    <cfRule type="cellIs" dxfId="6755" priority="2439" operator="greaterThan">
      <formula>1</formula>
    </cfRule>
  </conditionalFormatting>
  <conditionalFormatting sqref="Y522:Z522">
    <cfRule type="cellIs" dxfId="6754" priority="2435" operator="equal">
      <formula>$Y$10</formula>
    </cfRule>
    <cfRule type="cellIs" dxfId="6753" priority="2436" operator="equal">
      <formula>$Y$9</formula>
    </cfRule>
    <cfRule type="cellIs" dxfId="6752" priority="2437" operator="equal">
      <formula>$Y$8</formula>
    </cfRule>
    <cfRule type="cellIs" dxfId="6751" priority="2438" operator="equal">
      <formula>$Y$7</formula>
    </cfRule>
  </conditionalFormatting>
  <conditionalFormatting sqref="Z522">
    <cfRule type="cellIs" dxfId="6750" priority="2433" operator="equal">
      <formula>"NO CUMPLE"</formula>
    </cfRule>
  </conditionalFormatting>
  <conditionalFormatting sqref="N521">
    <cfRule type="cellIs" dxfId="6749" priority="2431" operator="equal">
      <formula>"No Cumple"</formula>
    </cfRule>
  </conditionalFormatting>
  <conditionalFormatting sqref="AA521 AE521:AG521">
    <cfRule type="cellIs" dxfId="6748" priority="2432" operator="equal">
      <formula>$AA$18</formula>
    </cfRule>
  </conditionalFormatting>
  <conditionalFormatting sqref="R521">
    <cfRule type="cellIs" dxfId="6747" priority="2430" operator="equal">
      <formula>$R$18</formula>
    </cfRule>
  </conditionalFormatting>
  <conditionalFormatting sqref="AI521">
    <cfRule type="cellIs" dxfId="6746" priority="2429" operator="equal">
      <formula>"NO HABILITADO"</formula>
    </cfRule>
  </conditionalFormatting>
  <conditionalFormatting sqref="O521">
    <cfRule type="cellIs" dxfId="6745" priority="2428" operator="greaterThan">
      <formula>1</formula>
    </cfRule>
  </conditionalFormatting>
  <conditionalFormatting sqref="Y521:Z521">
    <cfRule type="cellIs" dxfId="6744" priority="2424" operator="equal">
      <formula>$Y$10</formula>
    </cfRule>
    <cfRule type="cellIs" dxfId="6743" priority="2425" operator="equal">
      <formula>$Y$9</formula>
    </cfRule>
    <cfRule type="cellIs" dxfId="6742" priority="2426" operator="equal">
      <formula>$Y$8</formula>
    </cfRule>
    <cfRule type="cellIs" dxfId="6741" priority="2427" operator="equal">
      <formula>$Y$7</formula>
    </cfRule>
  </conditionalFormatting>
  <conditionalFormatting sqref="A521">
    <cfRule type="cellIs" dxfId="6740" priority="2423" operator="equal">
      <formula>"RECHAZADO"</formula>
    </cfRule>
  </conditionalFormatting>
  <conditionalFormatting sqref="Z521">
    <cfRule type="cellIs" dxfId="6739" priority="2422" operator="equal">
      <formula>"NO CUMPLE"</formula>
    </cfRule>
  </conditionalFormatting>
  <conditionalFormatting sqref="N520">
    <cfRule type="cellIs" dxfId="6738" priority="2420" operator="equal">
      <formula>"No Cumple"</formula>
    </cfRule>
  </conditionalFormatting>
  <conditionalFormatting sqref="AA520 AE520:AG520">
    <cfRule type="cellIs" dxfId="6737" priority="2421" operator="equal">
      <formula>$AA$18</formula>
    </cfRule>
  </conditionalFormatting>
  <conditionalFormatting sqref="R520">
    <cfRule type="cellIs" dxfId="6736" priority="2419" operator="equal">
      <formula>$R$18</formula>
    </cfRule>
  </conditionalFormatting>
  <conditionalFormatting sqref="AI520">
    <cfRule type="cellIs" dxfId="6735" priority="2418" operator="equal">
      <formula>"NO HABILITADO"</formula>
    </cfRule>
  </conditionalFormatting>
  <conditionalFormatting sqref="O520">
    <cfRule type="cellIs" dxfId="6734" priority="2417" operator="greaterThan">
      <formula>1</formula>
    </cfRule>
  </conditionalFormatting>
  <conditionalFormatting sqref="Y520:Z520">
    <cfRule type="cellIs" dxfId="6733" priority="2413" operator="equal">
      <formula>$Y$10</formula>
    </cfRule>
    <cfRule type="cellIs" dxfId="6732" priority="2414" operator="equal">
      <formula>$Y$9</formula>
    </cfRule>
    <cfRule type="cellIs" dxfId="6731" priority="2415" operator="equal">
      <formula>$Y$8</formula>
    </cfRule>
    <cfRule type="cellIs" dxfId="6730" priority="2416" operator="equal">
      <formula>$Y$7</formula>
    </cfRule>
  </conditionalFormatting>
  <conditionalFormatting sqref="Z520">
    <cfRule type="cellIs" dxfId="6729" priority="2411" operator="equal">
      <formula>"NO CUMPLE"</formula>
    </cfRule>
  </conditionalFormatting>
  <conditionalFormatting sqref="N519">
    <cfRule type="cellIs" dxfId="6728" priority="2409" operator="equal">
      <formula>"No Cumple"</formula>
    </cfRule>
  </conditionalFormatting>
  <conditionalFormatting sqref="AA519 AE519:AG519">
    <cfRule type="cellIs" dxfId="6727" priority="2410" operator="equal">
      <formula>$AA$18</formula>
    </cfRule>
  </conditionalFormatting>
  <conditionalFormatting sqref="R519">
    <cfRule type="cellIs" dxfId="6726" priority="2408" operator="equal">
      <formula>$R$18</formula>
    </cfRule>
  </conditionalFormatting>
  <conditionalFormatting sqref="AI519">
    <cfRule type="cellIs" dxfId="6725" priority="2407" operator="equal">
      <formula>"NO HABILITADO"</formula>
    </cfRule>
  </conditionalFormatting>
  <conditionalFormatting sqref="O519">
    <cfRule type="cellIs" dxfId="6724" priority="2406" operator="greaterThan">
      <formula>1</formula>
    </cfRule>
  </conditionalFormatting>
  <conditionalFormatting sqref="Y519:Z519">
    <cfRule type="cellIs" dxfId="6723" priority="2402" operator="equal">
      <formula>$Y$10</formula>
    </cfRule>
    <cfRule type="cellIs" dxfId="6722" priority="2403" operator="equal">
      <formula>$Y$9</formula>
    </cfRule>
    <cfRule type="cellIs" dxfId="6721" priority="2404" operator="equal">
      <formula>$Y$8</formula>
    </cfRule>
    <cfRule type="cellIs" dxfId="6720" priority="2405" operator="equal">
      <formula>$Y$7</formula>
    </cfRule>
  </conditionalFormatting>
  <conditionalFormatting sqref="A519">
    <cfRule type="cellIs" dxfId="6719" priority="2401" operator="equal">
      <formula>"RECHAZADO"</formula>
    </cfRule>
  </conditionalFormatting>
  <conditionalFormatting sqref="Z519">
    <cfRule type="cellIs" dxfId="6718" priority="2400" operator="equal">
      <formula>"NO CUMPLE"</formula>
    </cfRule>
  </conditionalFormatting>
  <conditionalFormatting sqref="A518">
    <cfRule type="cellIs" dxfId="6717" priority="2390" operator="equal">
      <formula>"RECHAZADO"</formula>
    </cfRule>
  </conditionalFormatting>
  <conditionalFormatting sqref="N518">
    <cfRule type="cellIs" dxfId="6716" priority="2398" operator="equal">
      <formula>"No Cumple"</formula>
    </cfRule>
  </conditionalFormatting>
  <conditionalFormatting sqref="AA518 AE518:AG518">
    <cfRule type="cellIs" dxfId="6715" priority="2399" operator="equal">
      <formula>$AA$18</formula>
    </cfRule>
  </conditionalFormatting>
  <conditionalFormatting sqref="R518">
    <cfRule type="cellIs" dxfId="6714" priority="2397" operator="equal">
      <formula>$R$18</formula>
    </cfRule>
  </conditionalFormatting>
  <conditionalFormatting sqref="AI518">
    <cfRule type="cellIs" dxfId="6713" priority="2396" operator="equal">
      <formula>"NO HABILITADO"</formula>
    </cfRule>
  </conditionalFormatting>
  <conditionalFormatting sqref="O518">
    <cfRule type="cellIs" dxfId="6712" priority="2395" operator="greaterThan">
      <formula>1</formula>
    </cfRule>
  </conditionalFormatting>
  <conditionalFormatting sqref="Y518:Z518">
    <cfRule type="cellIs" dxfId="6711" priority="2391" operator="equal">
      <formula>$Y$10</formula>
    </cfRule>
    <cfRule type="cellIs" dxfId="6710" priority="2392" operator="equal">
      <formula>$Y$9</formula>
    </cfRule>
    <cfRule type="cellIs" dxfId="6709" priority="2393" operator="equal">
      <formula>$Y$8</formula>
    </cfRule>
    <cfRule type="cellIs" dxfId="6708" priority="2394" operator="equal">
      <formula>$Y$7</formula>
    </cfRule>
  </conditionalFormatting>
  <conditionalFormatting sqref="Z518">
    <cfRule type="cellIs" dxfId="6707" priority="2389" operator="equal">
      <formula>"NO CUMPLE"</formula>
    </cfRule>
  </conditionalFormatting>
  <conditionalFormatting sqref="N517">
    <cfRule type="cellIs" dxfId="6706" priority="2387" operator="equal">
      <formula>"No Cumple"</formula>
    </cfRule>
  </conditionalFormatting>
  <conditionalFormatting sqref="AA517 AE517:AG517">
    <cfRule type="cellIs" dxfId="6705" priority="2388" operator="equal">
      <formula>$AA$18</formula>
    </cfRule>
  </conditionalFormatting>
  <conditionalFormatting sqref="R517">
    <cfRule type="cellIs" dxfId="6704" priority="2386" operator="equal">
      <formula>$R$18</formula>
    </cfRule>
  </conditionalFormatting>
  <conditionalFormatting sqref="AI517">
    <cfRule type="cellIs" dxfId="6703" priority="2385" operator="equal">
      <formula>"NO HABILITADO"</formula>
    </cfRule>
  </conditionalFormatting>
  <conditionalFormatting sqref="O517">
    <cfRule type="cellIs" dxfId="6702" priority="2384" operator="greaterThan">
      <formula>1</formula>
    </cfRule>
  </conditionalFormatting>
  <conditionalFormatting sqref="Y517:Z517">
    <cfRule type="cellIs" dxfId="6701" priority="2380" operator="equal">
      <formula>$Y$10</formula>
    </cfRule>
    <cfRule type="cellIs" dxfId="6700" priority="2381" operator="equal">
      <formula>$Y$9</formula>
    </cfRule>
    <cfRule type="cellIs" dxfId="6699" priority="2382" operator="equal">
      <formula>$Y$8</formula>
    </cfRule>
    <cfRule type="cellIs" dxfId="6698" priority="2383" operator="equal">
      <formula>$Y$7</formula>
    </cfRule>
  </conditionalFormatting>
  <conditionalFormatting sqref="A517">
    <cfRule type="cellIs" dxfId="6697" priority="2379" operator="equal">
      <formula>"RECHAZADO"</formula>
    </cfRule>
  </conditionalFormatting>
  <conditionalFormatting sqref="Z517">
    <cfRule type="cellIs" dxfId="6696" priority="2378" operator="equal">
      <formula>"NO CUMPLE"</formula>
    </cfRule>
  </conditionalFormatting>
  <conditionalFormatting sqref="N516">
    <cfRule type="cellIs" dxfId="6695" priority="2376" operator="equal">
      <formula>"No Cumple"</formula>
    </cfRule>
  </conditionalFormatting>
  <conditionalFormatting sqref="AA516 AE516:AG516">
    <cfRule type="cellIs" dxfId="6694" priority="2377" operator="equal">
      <formula>$AA$18</formula>
    </cfRule>
  </conditionalFormatting>
  <conditionalFormatting sqref="R516">
    <cfRule type="cellIs" dxfId="6693" priority="2375" operator="equal">
      <formula>$R$18</formula>
    </cfRule>
  </conditionalFormatting>
  <conditionalFormatting sqref="AI516">
    <cfRule type="cellIs" dxfId="6692" priority="2374" operator="equal">
      <formula>"NO HABILITADO"</formula>
    </cfRule>
  </conditionalFormatting>
  <conditionalFormatting sqref="O516">
    <cfRule type="cellIs" dxfId="6691" priority="2373" operator="greaterThan">
      <formula>1</formula>
    </cfRule>
  </conditionalFormatting>
  <conditionalFormatting sqref="Y516:Z516">
    <cfRule type="cellIs" dxfId="6690" priority="2369" operator="equal">
      <formula>$Y$10</formula>
    </cfRule>
    <cfRule type="cellIs" dxfId="6689" priority="2370" operator="equal">
      <formula>$Y$9</formula>
    </cfRule>
    <cfRule type="cellIs" dxfId="6688" priority="2371" operator="equal">
      <formula>$Y$8</formula>
    </cfRule>
    <cfRule type="cellIs" dxfId="6687" priority="2372" operator="equal">
      <formula>$Y$7</formula>
    </cfRule>
  </conditionalFormatting>
  <conditionalFormatting sqref="Z516">
    <cfRule type="cellIs" dxfId="6686" priority="2367" operator="equal">
      <formula>"NO CUMPLE"</formula>
    </cfRule>
  </conditionalFormatting>
  <conditionalFormatting sqref="N515">
    <cfRule type="cellIs" dxfId="6685" priority="2365" operator="equal">
      <formula>"No Cumple"</formula>
    </cfRule>
  </conditionalFormatting>
  <conditionalFormatting sqref="AA515 AE515:AG515">
    <cfRule type="cellIs" dxfId="6684" priority="2366" operator="equal">
      <formula>$AA$18</formula>
    </cfRule>
  </conditionalFormatting>
  <conditionalFormatting sqref="R515">
    <cfRule type="cellIs" dxfId="6683" priority="2364" operator="equal">
      <formula>$R$18</formula>
    </cfRule>
  </conditionalFormatting>
  <conditionalFormatting sqref="AI515">
    <cfRule type="cellIs" dxfId="6682" priority="2363" operator="equal">
      <formula>"NO HABILITADO"</formula>
    </cfRule>
  </conditionalFormatting>
  <conditionalFormatting sqref="O515">
    <cfRule type="cellIs" dxfId="6681" priority="2362" operator="greaterThan">
      <formula>1</formula>
    </cfRule>
  </conditionalFormatting>
  <conditionalFormatting sqref="Y515:Z515">
    <cfRule type="cellIs" dxfId="6680" priority="2358" operator="equal">
      <formula>$Y$10</formula>
    </cfRule>
    <cfRule type="cellIs" dxfId="6679" priority="2359" operator="equal">
      <formula>$Y$9</formula>
    </cfRule>
    <cfRule type="cellIs" dxfId="6678" priority="2360" operator="equal">
      <formula>$Y$8</formula>
    </cfRule>
    <cfRule type="cellIs" dxfId="6677" priority="2361" operator="equal">
      <formula>$Y$7</formula>
    </cfRule>
  </conditionalFormatting>
  <conditionalFormatting sqref="A515">
    <cfRule type="cellIs" dxfId="6676" priority="2357" operator="equal">
      <formula>"RECHAZADO"</formula>
    </cfRule>
  </conditionalFormatting>
  <conditionalFormatting sqref="Z515">
    <cfRule type="cellIs" dxfId="6675" priority="2356" operator="equal">
      <formula>"NO CUMPLE"</formula>
    </cfRule>
  </conditionalFormatting>
  <conditionalFormatting sqref="A514">
    <cfRule type="cellIs" dxfId="6674" priority="2346" operator="equal">
      <formula>"RECHAZADO"</formula>
    </cfRule>
  </conditionalFormatting>
  <conditionalFormatting sqref="A512">
    <cfRule type="cellIs" dxfId="6673" priority="2324" operator="equal">
      <formula>"RECHAZADO"</formula>
    </cfRule>
  </conditionalFormatting>
  <conditionalFormatting sqref="N514">
    <cfRule type="cellIs" dxfId="6672" priority="2354" operator="equal">
      <formula>"No Cumple"</formula>
    </cfRule>
  </conditionalFormatting>
  <conditionalFormatting sqref="AA514 AE514:AG514">
    <cfRule type="cellIs" dxfId="6671" priority="2355" operator="equal">
      <formula>$AA$18</formula>
    </cfRule>
  </conditionalFormatting>
  <conditionalFormatting sqref="R514">
    <cfRule type="cellIs" dxfId="6670" priority="2353" operator="equal">
      <formula>$R$18</formula>
    </cfRule>
  </conditionalFormatting>
  <conditionalFormatting sqref="AI514">
    <cfRule type="cellIs" dxfId="6669" priority="2352" operator="equal">
      <formula>"NO HABILITADO"</formula>
    </cfRule>
  </conditionalFormatting>
  <conditionalFormatting sqref="O514">
    <cfRule type="cellIs" dxfId="6668" priority="2351" operator="greaterThan">
      <formula>1</formula>
    </cfRule>
  </conditionalFormatting>
  <conditionalFormatting sqref="Y514:Z514">
    <cfRule type="cellIs" dxfId="6667" priority="2347" operator="equal">
      <formula>$Y$10</formula>
    </cfRule>
    <cfRule type="cellIs" dxfId="6666" priority="2348" operator="equal">
      <formula>$Y$9</formula>
    </cfRule>
    <cfRule type="cellIs" dxfId="6665" priority="2349" operator="equal">
      <formula>$Y$8</formula>
    </cfRule>
    <cfRule type="cellIs" dxfId="6664" priority="2350" operator="equal">
      <formula>$Y$7</formula>
    </cfRule>
  </conditionalFormatting>
  <conditionalFormatting sqref="A508">
    <cfRule type="cellIs" dxfId="6663" priority="2280" operator="equal">
      <formula>"RECHAZADO"</formula>
    </cfRule>
  </conditionalFormatting>
  <conditionalFormatting sqref="Z514">
    <cfRule type="cellIs" dxfId="6662" priority="2345" operator="equal">
      <formula>"NO CUMPLE"</formula>
    </cfRule>
  </conditionalFormatting>
  <conditionalFormatting sqref="N513">
    <cfRule type="cellIs" dxfId="6661" priority="2343" operator="equal">
      <formula>"No Cumple"</formula>
    </cfRule>
  </conditionalFormatting>
  <conditionalFormatting sqref="AA513 AE513:AG513">
    <cfRule type="cellIs" dxfId="6660" priority="2344" operator="equal">
      <formula>$AA$18</formula>
    </cfRule>
  </conditionalFormatting>
  <conditionalFormatting sqref="R513">
    <cfRule type="cellIs" dxfId="6659" priority="2342" operator="equal">
      <formula>$R$18</formula>
    </cfRule>
  </conditionalFormatting>
  <conditionalFormatting sqref="AI513">
    <cfRule type="cellIs" dxfId="6658" priority="2341" operator="equal">
      <formula>"NO HABILITADO"</formula>
    </cfRule>
  </conditionalFormatting>
  <conditionalFormatting sqref="O513">
    <cfRule type="cellIs" dxfId="6657" priority="2340" operator="greaterThan">
      <formula>1</formula>
    </cfRule>
  </conditionalFormatting>
  <conditionalFormatting sqref="Y513:Z513">
    <cfRule type="cellIs" dxfId="6656" priority="2336" operator="equal">
      <formula>$Y$10</formula>
    </cfRule>
    <cfRule type="cellIs" dxfId="6655" priority="2337" operator="equal">
      <formula>$Y$9</formula>
    </cfRule>
    <cfRule type="cellIs" dxfId="6654" priority="2338" operator="equal">
      <formula>$Y$8</formula>
    </cfRule>
    <cfRule type="cellIs" dxfId="6653" priority="2339" operator="equal">
      <formula>$Y$7</formula>
    </cfRule>
  </conditionalFormatting>
  <conditionalFormatting sqref="A513">
    <cfRule type="cellIs" dxfId="6652" priority="2335" operator="equal">
      <formula>"RECHAZADO"</formula>
    </cfRule>
  </conditionalFormatting>
  <conditionalFormatting sqref="Z513">
    <cfRule type="cellIs" dxfId="6651" priority="2334" operator="equal">
      <formula>"NO CUMPLE"</formula>
    </cfRule>
  </conditionalFormatting>
  <conditionalFormatting sqref="N512">
    <cfRule type="cellIs" dxfId="6650" priority="2332" operator="equal">
      <formula>"No Cumple"</formula>
    </cfRule>
  </conditionalFormatting>
  <conditionalFormatting sqref="AA512 AE512:AG512">
    <cfRule type="cellIs" dxfId="6649" priority="2333" operator="equal">
      <formula>$AA$18</formula>
    </cfRule>
  </conditionalFormatting>
  <conditionalFormatting sqref="R512">
    <cfRule type="cellIs" dxfId="6648" priority="2331" operator="equal">
      <formula>$R$18</formula>
    </cfRule>
  </conditionalFormatting>
  <conditionalFormatting sqref="AI512">
    <cfRule type="cellIs" dxfId="6647" priority="2330" operator="equal">
      <formula>"NO HABILITADO"</formula>
    </cfRule>
  </conditionalFormatting>
  <conditionalFormatting sqref="O512">
    <cfRule type="cellIs" dxfId="6646" priority="2329" operator="greaterThan">
      <formula>1</formula>
    </cfRule>
  </conditionalFormatting>
  <conditionalFormatting sqref="Y512:Z512">
    <cfRule type="cellIs" dxfId="6645" priority="2325" operator="equal">
      <formula>$Y$10</formula>
    </cfRule>
    <cfRule type="cellIs" dxfId="6644" priority="2326" operator="equal">
      <formula>$Y$9</formula>
    </cfRule>
    <cfRule type="cellIs" dxfId="6643" priority="2327" operator="equal">
      <formula>$Y$8</formula>
    </cfRule>
    <cfRule type="cellIs" dxfId="6642" priority="2328" operator="equal">
      <formula>$Y$7</formula>
    </cfRule>
  </conditionalFormatting>
  <conditionalFormatting sqref="Z512">
    <cfRule type="cellIs" dxfId="6641" priority="2323" operator="equal">
      <formula>"NO CUMPLE"</formula>
    </cfRule>
  </conditionalFormatting>
  <conditionalFormatting sqref="N511">
    <cfRule type="cellIs" dxfId="6640" priority="2321" operator="equal">
      <formula>"No Cumple"</formula>
    </cfRule>
  </conditionalFormatting>
  <conditionalFormatting sqref="AA511 AE511:AG511">
    <cfRule type="cellIs" dxfId="6639" priority="2322" operator="equal">
      <formula>$AA$18</formula>
    </cfRule>
  </conditionalFormatting>
  <conditionalFormatting sqref="R511">
    <cfRule type="cellIs" dxfId="6638" priority="2320" operator="equal">
      <formula>$R$18</formula>
    </cfRule>
  </conditionalFormatting>
  <conditionalFormatting sqref="AI511">
    <cfRule type="cellIs" dxfId="6637" priority="2319" operator="equal">
      <formula>"NO HABILITADO"</formula>
    </cfRule>
  </conditionalFormatting>
  <conditionalFormatting sqref="O511">
    <cfRule type="cellIs" dxfId="6636" priority="2318" operator="greaterThan">
      <formula>1</formula>
    </cfRule>
  </conditionalFormatting>
  <conditionalFormatting sqref="Y511:Z511">
    <cfRule type="cellIs" dxfId="6635" priority="2314" operator="equal">
      <formula>$Y$10</formula>
    </cfRule>
    <cfRule type="cellIs" dxfId="6634" priority="2315" operator="equal">
      <formula>$Y$9</formula>
    </cfRule>
    <cfRule type="cellIs" dxfId="6633" priority="2316" operator="equal">
      <formula>$Y$8</formula>
    </cfRule>
    <cfRule type="cellIs" dxfId="6632" priority="2317" operator="equal">
      <formula>$Y$7</formula>
    </cfRule>
  </conditionalFormatting>
  <conditionalFormatting sqref="A511">
    <cfRule type="cellIs" dxfId="6631" priority="2313" operator="equal">
      <formula>"RECHAZADO"</formula>
    </cfRule>
  </conditionalFormatting>
  <conditionalFormatting sqref="Z511">
    <cfRule type="cellIs" dxfId="6630" priority="2312" operator="equal">
      <formula>"NO CUMPLE"</formula>
    </cfRule>
  </conditionalFormatting>
  <conditionalFormatting sqref="A510">
    <cfRule type="cellIs" dxfId="6629" priority="2302" operator="equal">
      <formula>"RECHAZADO"</formula>
    </cfRule>
  </conditionalFormatting>
  <conditionalFormatting sqref="N510">
    <cfRule type="cellIs" dxfId="6628" priority="2310" operator="equal">
      <formula>"No Cumple"</formula>
    </cfRule>
  </conditionalFormatting>
  <conditionalFormatting sqref="AA510 AE510:AG510">
    <cfRule type="cellIs" dxfId="6627" priority="2311" operator="equal">
      <formula>$AA$18</formula>
    </cfRule>
  </conditionalFormatting>
  <conditionalFormatting sqref="R510">
    <cfRule type="cellIs" dxfId="6626" priority="2309" operator="equal">
      <formula>$R$18</formula>
    </cfRule>
  </conditionalFormatting>
  <conditionalFormatting sqref="AI510">
    <cfRule type="cellIs" dxfId="6625" priority="2308" operator="equal">
      <formula>"NO HABILITADO"</formula>
    </cfRule>
  </conditionalFormatting>
  <conditionalFormatting sqref="O510">
    <cfRule type="cellIs" dxfId="6624" priority="2307" operator="greaterThan">
      <formula>1</formula>
    </cfRule>
  </conditionalFormatting>
  <conditionalFormatting sqref="Y510:Z510">
    <cfRule type="cellIs" dxfId="6623" priority="2303" operator="equal">
      <formula>$Y$10</formula>
    </cfRule>
    <cfRule type="cellIs" dxfId="6622" priority="2304" operator="equal">
      <formula>$Y$9</formula>
    </cfRule>
    <cfRule type="cellIs" dxfId="6621" priority="2305" operator="equal">
      <formula>$Y$8</formula>
    </cfRule>
    <cfRule type="cellIs" dxfId="6620" priority="2306" operator="equal">
      <formula>$Y$7</formula>
    </cfRule>
  </conditionalFormatting>
  <conditionalFormatting sqref="Z510">
    <cfRule type="cellIs" dxfId="6619" priority="2301" operator="equal">
      <formula>"NO CUMPLE"</formula>
    </cfRule>
  </conditionalFormatting>
  <conditionalFormatting sqref="N509">
    <cfRule type="cellIs" dxfId="6618" priority="2299" operator="equal">
      <formula>"No Cumple"</formula>
    </cfRule>
  </conditionalFormatting>
  <conditionalFormatting sqref="AA509 AE509:AG509">
    <cfRule type="cellIs" dxfId="6617" priority="2300" operator="equal">
      <formula>$AA$18</formula>
    </cfRule>
  </conditionalFormatting>
  <conditionalFormatting sqref="R509">
    <cfRule type="cellIs" dxfId="6616" priority="2298" operator="equal">
      <formula>$R$18</formula>
    </cfRule>
  </conditionalFormatting>
  <conditionalFormatting sqref="AI509">
    <cfRule type="cellIs" dxfId="6615" priority="2297" operator="equal">
      <formula>"NO HABILITADO"</formula>
    </cfRule>
  </conditionalFormatting>
  <conditionalFormatting sqref="O509">
    <cfRule type="cellIs" dxfId="6614" priority="2296" operator="greaterThan">
      <formula>1</formula>
    </cfRule>
  </conditionalFormatting>
  <conditionalFormatting sqref="Y509:Z509">
    <cfRule type="cellIs" dxfId="6613" priority="2292" operator="equal">
      <formula>$Y$10</formula>
    </cfRule>
    <cfRule type="cellIs" dxfId="6612" priority="2293" operator="equal">
      <formula>$Y$9</formula>
    </cfRule>
    <cfRule type="cellIs" dxfId="6611" priority="2294" operator="equal">
      <formula>$Y$8</formula>
    </cfRule>
    <cfRule type="cellIs" dxfId="6610" priority="2295" operator="equal">
      <formula>$Y$7</formula>
    </cfRule>
  </conditionalFormatting>
  <conditionalFormatting sqref="A509">
    <cfRule type="cellIs" dxfId="6609" priority="2291" operator="equal">
      <formula>"RECHAZADO"</formula>
    </cfRule>
  </conditionalFormatting>
  <conditionalFormatting sqref="Z509">
    <cfRule type="cellIs" dxfId="6608" priority="2290" operator="equal">
      <formula>"NO CUMPLE"</formula>
    </cfRule>
  </conditionalFormatting>
  <conditionalFormatting sqref="N508">
    <cfRule type="cellIs" dxfId="6607" priority="2288" operator="equal">
      <formula>"No Cumple"</formula>
    </cfRule>
  </conditionalFormatting>
  <conditionalFormatting sqref="AA508 AE508:AG508">
    <cfRule type="cellIs" dxfId="6606" priority="2289" operator="equal">
      <formula>$AA$18</formula>
    </cfRule>
  </conditionalFormatting>
  <conditionalFormatting sqref="R508">
    <cfRule type="cellIs" dxfId="6605" priority="2287" operator="equal">
      <formula>$R$18</formula>
    </cfRule>
  </conditionalFormatting>
  <conditionalFormatting sqref="AI508">
    <cfRule type="cellIs" dxfId="6604" priority="2286" operator="equal">
      <formula>"NO HABILITADO"</formula>
    </cfRule>
  </conditionalFormatting>
  <conditionalFormatting sqref="O508">
    <cfRule type="cellIs" dxfId="6603" priority="2285" operator="greaterThan">
      <formula>1</formula>
    </cfRule>
  </conditionalFormatting>
  <conditionalFormatting sqref="Y508:Z508">
    <cfRule type="cellIs" dxfId="6602" priority="2281" operator="equal">
      <formula>$Y$10</formula>
    </cfRule>
    <cfRule type="cellIs" dxfId="6601" priority="2282" operator="equal">
      <formula>$Y$9</formula>
    </cfRule>
    <cfRule type="cellIs" dxfId="6600" priority="2283" operator="equal">
      <formula>$Y$8</formula>
    </cfRule>
    <cfRule type="cellIs" dxfId="6599" priority="2284" operator="equal">
      <formula>$Y$7</formula>
    </cfRule>
  </conditionalFormatting>
  <conditionalFormatting sqref="Z508">
    <cfRule type="cellIs" dxfId="6598" priority="2279" operator="equal">
      <formula>"NO CUMPLE"</formula>
    </cfRule>
  </conditionalFormatting>
  <conditionalFormatting sqref="N507">
    <cfRule type="cellIs" dxfId="6597" priority="2277" operator="equal">
      <formula>"No Cumple"</formula>
    </cfRule>
  </conditionalFormatting>
  <conditionalFormatting sqref="AA507 AE507:AG507">
    <cfRule type="cellIs" dxfId="6596" priority="2278" operator="equal">
      <formula>$AA$18</formula>
    </cfRule>
  </conditionalFormatting>
  <conditionalFormatting sqref="R507">
    <cfRule type="cellIs" dxfId="6595" priority="2276" operator="equal">
      <formula>$R$18</formula>
    </cfRule>
  </conditionalFormatting>
  <conditionalFormatting sqref="AI507">
    <cfRule type="cellIs" dxfId="6594" priority="2275" operator="equal">
      <formula>"NO HABILITADO"</formula>
    </cfRule>
  </conditionalFormatting>
  <conditionalFormatting sqref="O507">
    <cfRule type="cellIs" dxfId="6593" priority="2274" operator="greaterThan">
      <formula>1</formula>
    </cfRule>
  </conditionalFormatting>
  <conditionalFormatting sqref="Y507:Z507">
    <cfRule type="cellIs" dxfId="6592" priority="2270" operator="equal">
      <formula>$Y$10</formula>
    </cfRule>
    <cfRule type="cellIs" dxfId="6591" priority="2271" operator="equal">
      <formula>$Y$9</formula>
    </cfRule>
    <cfRule type="cellIs" dxfId="6590" priority="2272" operator="equal">
      <formula>$Y$8</formula>
    </cfRule>
    <cfRule type="cellIs" dxfId="6589" priority="2273" operator="equal">
      <formula>$Y$7</formula>
    </cfRule>
  </conditionalFormatting>
  <conditionalFormatting sqref="A507">
    <cfRule type="cellIs" dxfId="6588" priority="2269" operator="equal">
      <formula>"RECHAZADO"</formula>
    </cfRule>
  </conditionalFormatting>
  <conditionalFormatting sqref="Z507">
    <cfRule type="cellIs" dxfId="6587" priority="2268" operator="equal">
      <formula>"NO CUMPLE"</formula>
    </cfRule>
  </conditionalFormatting>
  <conditionalFormatting sqref="A506">
    <cfRule type="cellIs" dxfId="6586" priority="2258" operator="equal">
      <formula>"RECHAZADO"</formula>
    </cfRule>
  </conditionalFormatting>
  <conditionalFormatting sqref="A504">
    <cfRule type="cellIs" dxfId="6585" priority="2236" operator="equal">
      <formula>"RECHAZADO"</formula>
    </cfRule>
  </conditionalFormatting>
  <conditionalFormatting sqref="N506">
    <cfRule type="cellIs" dxfId="6584" priority="2266" operator="equal">
      <formula>"No Cumple"</formula>
    </cfRule>
  </conditionalFormatting>
  <conditionalFormatting sqref="AA506 AE506:AG506">
    <cfRule type="cellIs" dxfId="6583" priority="2267" operator="equal">
      <formula>$AA$18</formula>
    </cfRule>
  </conditionalFormatting>
  <conditionalFormatting sqref="R506">
    <cfRule type="cellIs" dxfId="6582" priority="2265" operator="equal">
      <formula>$R$18</formula>
    </cfRule>
  </conditionalFormatting>
  <conditionalFormatting sqref="AI506">
    <cfRule type="cellIs" dxfId="6581" priority="2264" operator="equal">
      <formula>"NO HABILITADO"</formula>
    </cfRule>
  </conditionalFormatting>
  <conditionalFormatting sqref="O506">
    <cfRule type="cellIs" dxfId="6580" priority="2263" operator="greaterThan">
      <formula>1</formula>
    </cfRule>
  </conditionalFormatting>
  <conditionalFormatting sqref="Y506:Z506">
    <cfRule type="cellIs" dxfId="6579" priority="2259" operator="equal">
      <formula>$Y$10</formula>
    </cfRule>
    <cfRule type="cellIs" dxfId="6578" priority="2260" operator="equal">
      <formula>$Y$9</formula>
    </cfRule>
    <cfRule type="cellIs" dxfId="6577" priority="2261" operator="equal">
      <formula>$Y$8</formula>
    </cfRule>
    <cfRule type="cellIs" dxfId="6576" priority="2262" operator="equal">
      <formula>$Y$7</formula>
    </cfRule>
  </conditionalFormatting>
  <conditionalFormatting sqref="Z506">
    <cfRule type="cellIs" dxfId="6575" priority="2257" operator="equal">
      <formula>"NO CUMPLE"</formula>
    </cfRule>
  </conditionalFormatting>
  <conditionalFormatting sqref="N505">
    <cfRule type="cellIs" dxfId="6574" priority="2255" operator="equal">
      <formula>"No Cumple"</formula>
    </cfRule>
  </conditionalFormatting>
  <conditionalFormatting sqref="AA505 AE505:AG505">
    <cfRule type="cellIs" dxfId="6573" priority="2256" operator="equal">
      <formula>$AA$18</formula>
    </cfRule>
  </conditionalFormatting>
  <conditionalFormatting sqref="R505">
    <cfRule type="cellIs" dxfId="6572" priority="2254" operator="equal">
      <formula>$R$18</formula>
    </cfRule>
  </conditionalFormatting>
  <conditionalFormatting sqref="AI505">
    <cfRule type="cellIs" dxfId="6571" priority="2253" operator="equal">
      <formula>"NO HABILITADO"</formula>
    </cfRule>
  </conditionalFormatting>
  <conditionalFormatting sqref="O505">
    <cfRule type="cellIs" dxfId="6570" priority="2252" operator="greaterThan">
      <formula>1</formula>
    </cfRule>
  </conditionalFormatting>
  <conditionalFormatting sqref="Y505:Z505">
    <cfRule type="cellIs" dxfId="6569" priority="2248" operator="equal">
      <formula>$Y$10</formula>
    </cfRule>
    <cfRule type="cellIs" dxfId="6568" priority="2249" operator="equal">
      <formula>$Y$9</formula>
    </cfRule>
    <cfRule type="cellIs" dxfId="6567" priority="2250" operator="equal">
      <formula>$Y$8</formula>
    </cfRule>
    <cfRule type="cellIs" dxfId="6566" priority="2251" operator="equal">
      <formula>$Y$7</formula>
    </cfRule>
  </conditionalFormatting>
  <conditionalFormatting sqref="A505">
    <cfRule type="cellIs" dxfId="6565" priority="2247" operator="equal">
      <formula>"RECHAZADO"</formula>
    </cfRule>
  </conditionalFormatting>
  <conditionalFormatting sqref="Z505">
    <cfRule type="cellIs" dxfId="6564" priority="2246" operator="equal">
      <formula>"NO CUMPLE"</formula>
    </cfRule>
  </conditionalFormatting>
  <conditionalFormatting sqref="N504">
    <cfRule type="cellIs" dxfId="6563" priority="2244" operator="equal">
      <formula>"No Cumple"</formula>
    </cfRule>
  </conditionalFormatting>
  <conditionalFormatting sqref="AA504 AE504:AG504">
    <cfRule type="cellIs" dxfId="6562" priority="2245" operator="equal">
      <formula>$AA$18</formula>
    </cfRule>
  </conditionalFormatting>
  <conditionalFormatting sqref="R504">
    <cfRule type="cellIs" dxfId="6561" priority="2243" operator="equal">
      <formula>$R$18</formula>
    </cfRule>
  </conditionalFormatting>
  <conditionalFormatting sqref="AI504">
    <cfRule type="cellIs" dxfId="6560" priority="2242" operator="equal">
      <formula>"NO HABILITADO"</formula>
    </cfRule>
  </conditionalFormatting>
  <conditionalFormatting sqref="O504">
    <cfRule type="cellIs" dxfId="6559" priority="2241" operator="greaterThan">
      <formula>1</formula>
    </cfRule>
  </conditionalFormatting>
  <conditionalFormatting sqref="Y504:Z504">
    <cfRule type="cellIs" dxfId="6558" priority="2237" operator="equal">
      <formula>$Y$10</formula>
    </cfRule>
    <cfRule type="cellIs" dxfId="6557" priority="2238" operator="equal">
      <formula>$Y$9</formula>
    </cfRule>
    <cfRule type="cellIs" dxfId="6556" priority="2239" operator="equal">
      <formula>$Y$8</formula>
    </cfRule>
    <cfRule type="cellIs" dxfId="6555" priority="2240" operator="equal">
      <formula>$Y$7</formula>
    </cfRule>
  </conditionalFormatting>
  <conditionalFormatting sqref="Z504">
    <cfRule type="cellIs" dxfId="6554" priority="2235" operator="equal">
      <formula>"NO CUMPLE"</formula>
    </cfRule>
  </conditionalFormatting>
  <conditionalFormatting sqref="N503">
    <cfRule type="cellIs" dxfId="6553" priority="2233" operator="equal">
      <formula>"No Cumple"</formula>
    </cfRule>
  </conditionalFormatting>
  <conditionalFormatting sqref="AA503 AE503:AG503">
    <cfRule type="cellIs" dxfId="6552" priority="2234" operator="equal">
      <formula>$AA$18</formula>
    </cfRule>
  </conditionalFormatting>
  <conditionalFormatting sqref="R503">
    <cfRule type="cellIs" dxfId="6551" priority="2232" operator="equal">
      <formula>$R$18</formula>
    </cfRule>
  </conditionalFormatting>
  <conditionalFormatting sqref="AI503">
    <cfRule type="cellIs" dxfId="6550" priority="2231" operator="equal">
      <formula>"NO HABILITADO"</formula>
    </cfRule>
  </conditionalFormatting>
  <conditionalFormatting sqref="O503">
    <cfRule type="cellIs" dxfId="6549" priority="2230" operator="greaterThan">
      <formula>1</formula>
    </cfRule>
  </conditionalFormatting>
  <conditionalFormatting sqref="Y503:Z503">
    <cfRule type="cellIs" dxfId="6548" priority="2226" operator="equal">
      <formula>$Y$10</formula>
    </cfRule>
    <cfRule type="cellIs" dxfId="6547" priority="2227" operator="equal">
      <formula>$Y$9</formula>
    </cfRule>
    <cfRule type="cellIs" dxfId="6546" priority="2228" operator="equal">
      <formula>$Y$8</formula>
    </cfRule>
    <cfRule type="cellIs" dxfId="6545" priority="2229" operator="equal">
      <formula>$Y$7</formula>
    </cfRule>
  </conditionalFormatting>
  <conditionalFormatting sqref="A503">
    <cfRule type="cellIs" dxfId="6544" priority="2225" operator="equal">
      <formula>"RECHAZADO"</formula>
    </cfRule>
  </conditionalFormatting>
  <conditionalFormatting sqref="Z503">
    <cfRule type="cellIs" dxfId="6543" priority="2224" operator="equal">
      <formula>"NO CUMPLE"</formula>
    </cfRule>
  </conditionalFormatting>
  <conditionalFormatting sqref="A502">
    <cfRule type="cellIs" dxfId="6542" priority="2214" operator="equal">
      <formula>"RECHAZADO"</formula>
    </cfRule>
  </conditionalFormatting>
  <conditionalFormatting sqref="N502">
    <cfRule type="cellIs" dxfId="6541" priority="2222" operator="equal">
      <formula>"No Cumple"</formula>
    </cfRule>
  </conditionalFormatting>
  <conditionalFormatting sqref="AA502 AE502:AG502">
    <cfRule type="cellIs" dxfId="6540" priority="2223" operator="equal">
      <formula>$AA$18</formula>
    </cfRule>
  </conditionalFormatting>
  <conditionalFormatting sqref="R502">
    <cfRule type="cellIs" dxfId="6539" priority="2221" operator="equal">
      <formula>$R$18</formula>
    </cfRule>
  </conditionalFormatting>
  <conditionalFormatting sqref="AI502">
    <cfRule type="cellIs" dxfId="6538" priority="2220" operator="equal">
      <formula>"NO HABILITADO"</formula>
    </cfRule>
  </conditionalFormatting>
  <conditionalFormatting sqref="O502">
    <cfRule type="cellIs" dxfId="6537" priority="2219" operator="greaterThan">
      <formula>1</formula>
    </cfRule>
  </conditionalFormatting>
  <conditionalFormatting sqref="Y502:Z502">
    <cfRule type="cellIs" dxfId="6536" priority="2215" operator="equal">
      <formula>$Y$10</formula>
    </cfRule>
    <cfRule type="cellIs" dxfId="6535" priority="2216" operator="equal">
      <formula>$Y$9</formula>
    </cfRule>
    <cfRule type="cellIs" dxfId="6534" priority="2217" operator="equal">
      <formula>$Y$8</formula>
    </cfRule>
    <cfRule type="cellIs" dxfId="6533" priority="2218" operator="equal">
      <formula>$Y$7</formula>
    </cfRule>
  </conditionalFormatting>
  <conditionalFormatting sqref="Z502">
    <cfRule type="cellIs" dxfId="6532" priority="2213" operator="equal">
      <formula>"NO CUMPLE"</formula>
    </cfRule>
  </conditionalFormatting>
  <conditionalFormatting sqref="N501">
    <cfRule type="cellIs" dxfId="6531" priority="2211" operator="equal">
      <formula>"No Cumple"</formula>
    </cfRule>
  </conditionalFormatting>
  <conditionalFormatting sqref="AA501 AE501:AG501">
    <cfRule type="cellIs" dxfId="6530" priority="2212" operator="equal">
      <formula>$AA$18</formula>
    </cfRule>
  </conditionalFormatting>
  <conditionalFormatting sqref="R501">
    <cfRule type="cellIs" dxfId="6529" priority="2210" operator="equal">
      <formula>$R$18</formula>
    </cfRule>
  </conditionalFormatting>
  <conditionalFormatting sqref="AI501">
    <cfRule type="cellIs" dxfId="6528" priority="2209" operator="equal">
      <formula>"NO HABILITADO"</formula>
    </cfRule>
  </conditionalFormatting>
  <conditionalFormatting sqref="O501">
    <cfRule type="cellIs" dxfId="6527" priority="2208" operator="greaterThan">
      <formula>1</formula>
    </cfRule>
  </conditionalFormatting>
  <conditionalFormatting sqref="Y501:Z501">
    <cfRule type="cellIs" dxfId="6526" priority="2204" operator="equal">
      <formula>$Y$10</formula>
    </cfRule>
    <cfRule type="cellIs" dxfId="6525" priority="2205" operator="equal">
      <formula>$Y$9</formula>
    </cfRule>
    <cfRule type="cellIs" dxfId="6524" priority="2206" operator="equal">
      <formula>$Y$8</formula>
    </cfRule>
    <cfRule type="cellIs" dxfId="6523" priority="2207" operator="equal">
      <formula>$Y$7</formula>
    </cfRule>
  </conditionalFormatting>
  <conditionalFormatting sqref="A501">
    <cfRule type="cellIs" dxfId="6522" priority="2203" operator="equal">
      <formula>"RECHAZADO"</formula>
    </cfRule>
  </conditionalFormatting>
  <conditionalFormatting sqref="Z501">
    <cfRule type="cellIs" dxfId="6521" priority="2202" operator="equal">
      <formula>"NO CUMPLE"</formula>
    </cfRule>
  </conditionalFormatting>
  <conditionalFormatting sqref="N500">
    <cfRule type="cellIs" dxfId="6520" priority="2200" operator="equal">
      <formula>"No Cumple"</formula>
    </cfRule>
  </conditionalFormatting>
  <conditionalFormatting sqref="AA500 AE500:AG500">
    <cfRule type="cellIs" dxfId="6519" priority="2201" operator="equal">
      <formula>$AA$18</formula>
    </cfRule>
  </conditionalFormatting>
  <conditionalFormatting sqref="R500">
    <cfRule type="cellIs" dxfId="6518" priority="2199" operator="equal">
      <formula>$R$18</formula>
    </cfRule>
  </conditionalFormatting>
  <conditionalFormatting sqref="AI500">
    <cfRule type="cellIs" dxfId="6517" priority="2198" operator="equal">
      <formula>"NO HABILITADO"</formula>
    </cfRule>
  </conditionalFormatting>
  <conditionalFormatting sqref="O500">
    <cfRule type="cellIs" dxfId="6516" priority="2197" operator="greaterThan">
      <formula>1</formula>
    </cfRule>
  </conditionalFormatting>
  <conditionalFormatting sqref="Y500:Z500">
    <cfRule type="cellIs" dxfId="6515" priority="2193" operator="equal">
      <formula>$Y$10</formula>
    </cfRule>
    <cfRule type="cellIs" dxfId="6514" priority="2194" operator="equal">
      <formula>$Y$9</formula>
    </cfRule>
    <cfRule type="cellIs" dxfId="6513" priority="2195" operator="equal">
      <formula>$Y$8</formula>
    </cfRule>
    <cfRule type="cellIs" dxfId="6512" priority="2196" operator="equal">
      <formula>$Y$7</formula>
    </cfRule>
  </conditionalFormatting>
  <conditionalFormatting sqref="Z500">
    <cfRule type="cellIs" dxfId="6511" priority="2191" operator="equal">
      <formula>"NO CUMPLE"</formula>
    </cfRule>
  </conditionalFormatting>
  <conditionalFormatting sqref="N557">
    <cfRule type="cellIs" dxfId="6510" priority="2189" operator="equal">
      <formula>"No Cumple"</formula>
    </cfRule>
  </conditionalFormatting>
  <conditionalFormatting sqref="AA557 AE557:AG557">
    <cfRule type="cellIs" dxfId="6509" priority="2190" operator="equal">
      <formula>$AA$18</formula>
    </cfRule>
  </conditionalFormatting>
  <conditionalFormatting sqref="R557">
    <cfRule type="cellIs" dxfId="6508" priority="2188" operator="equal">
      <formula>$R$18</formula>
    </cfRule>
  </conditionalFormatting>
  <conditionalFormatting sqref="O557">
    <cfRule type="cellIs" dxfId="6507" priority="2186" operator="greaterThan">
      <formula>1</formula>
    </cfRule>
  </conditionalFormatting>
  <conditionalFormatting sqref="Y557:Z557">
    <cfRule type="cellIs" dxfId="6506" priority="2182" operator="equal">
      <formula>$Y$10</formula>
    </cfRule>
    <cfRule type="cellIs" dxfId="6505" priority="2183" operator="equal">
      <formula>$Y$9</formula>
    </cfRule>
    <cfRule type="cellIs" dxfId="6504" priority="2184" operator="equal">
      <formula>$Y$8</formula>
    </cfRule>
    <cfRule type="cellIs" dxfId="6503" priority="2185" operator="equal">
      <formula>$Y$7</formula>
    </cfRule>
  </conditionalFormatting>
  <conditionalFormatting sqref="Z557">
    <cfRule type="cellIs" dxfId="6502" priority="2180" operator="equal">
      <formula>"NO CUMPLE"</formula>
    </cfRule>
  </conditionalFormatting>
  <conditionalFormatting sqref="N554">
    <cfRule type="cellIs" dxfId="6501" priority="2178" operator="equal">
      <formula>"No Cumple"</formula>
    </cfRule>
  </conditionalFormatting>
  <conditionalFormatting sqref="AA554 AE554:AG554">
    <cfRule type="cellIs" dxfId="6500" priority="2179" operator="equal">
      <formula>$AA$18</formula>
    </cfRule>
  </conditionalFormatting>
  <conditionalFormatting sqref="R554">
    <cfRule type="cellIs" dxfId="6499" priority="2177" operator="equal">
      <formula>$R$18</formula>
    </cfRule>
  </conditionalFormatting>
  <conditionalFormatting sqref="O554">
    <cfRule type="cellIs" dxfId="6498" priority="2175" operator="greaterThan">
      <formula>1</formula>
    </cfRule>
  </conditionalFormatting>
  <conditionalFormatting sqref="Y554:Z554">
    <cfRule type="cellIs" dxfId="6497" priority="2171" operator="equal">
      <formula>$Y$10</formula>
    </cfRule>
    <cfRule type="cellIs" dxfId="6496" priority="2172" operator="equal">
      <formula>$Y$9</formula>
    </cfRule>
    <cfRule type="cellIs" dxfId="6495" priority="2173" operator="equal">
      <formula>$Y$8</formula>
    </cfRule>
    <cfRule type="cellIs" dxfId="6494" priority="2174" operator="equal">
      <formula>$Y$7</formula>
    </cfRule>
  </conditionalFormatting>
  <conditionalFormatting sqref="Z554">
    <cfRule type="cellIs" dxfId="6493" priority="2169" operator="equal">
      <formula>"NO CUMPLE"</formula>
    </cfRule>
  </conditionalFormatting>
  <conditionalFormatting sqref="N553">
    <cfRule type="cellIs" dxfId="6492" priority="2167" operator="equal">
      <formula>"No Cumple"</formula>
    </cfRule>
  </conditionalFormatting>
  <conditionalFormatting sqref="AA553 AE553:AG553">
    <cfRule type="cellIs" dxfId="6491" priority="2168" operator="equal">
      <formula>$AA$18</formula>
    </cfRule>
  </conditionalFormatting>
  <conditionalFormatting sqref="R553">
    <cfRule type="cellIs" dxfId="6490" priority="2166" operator="equal">
      <formula>$R$18</formula>
    </cfRule>
  </conditionalFormatting>
  <conditionalFormatting sqref="O553">
    <cfRule type="cellIs" dxfId="6489" priority="2164" operator="greaterThan">
      <formula>1</formula>
    </cfRule>
  </conditionalFormatting>
  <conditionalFormatting sqref="Y553:Z553">
    <cfRule type="cellIs" dxfId="6488" priority="2160" operator="equal">
      <formula>$Y$10</formula>
    </cfRule>
    <cfRule type="cellIs" dxfId="6487" priority="2161" operator="equal">
      <formula>$Y$9</formula>
    </cfRule>
    <cfRule type="cellIs" dxfId="6486" priority="2162" operator="equal">
      <formula>$Y$8</formula>
    </cfRule>
    <cfRule type="cellIs" dxfId="6485" priority="2163" operator="equal">
      <formula>$Y$7</formula>
    </cfRule>
  </conditionalFormatting>
  <conditionalFormatting sqref="Z553">
    <cfRule type="cellIs" dxfId="6484" priority="2158" operator="equal">
      <formula>"NO CUMPLE"</formula>
    </cfRule>
  </conditionalFormatting>
  <conditionalFormatting sqref="N552">
    <cfRule type="cellIs" dxfId="6483" priority="2156" operator="equal">
      <formula>"No Cumple"</formula>
    </cfRule>
  </conditionalFormatting>
  <conditionalFormatting sqref="AA552 AE552:AG552">
    <cfRule type="cellIs" dxfId="6482" priority="2157" operator="equal">
      <formula>$AA$18</formula>
    </cfRule>
  </conditionalFormatting>
  <conditionalFormatting sqref="R552">
    <cfRule type="cellIs" dxfId="6481" priority="2155" operator="equal">
      <formula>$R$18</formula>
    </cfRule>
  </conditionalFormatting>
  <conditionalFormatting sqref="O552">
    <cfRule type="cellIs" dxfId="6480" priority="2153" operator="greaterThan">
      <formula>1</formula>
    </cfRule>
  </conditionalFormatting>
  <conditionalFormatting sqref="Y552:Z552">
    <cfRule type="cellIs" dxfId="6479" priority="2149" operator="equal">
      <formula>$Y$10</formula>
    </cfRule>
    <cfRule type="cellIs" dxfId="6478" priority="2150" operator="equal">
      <formula>$Y$9</formula>
    </cfRule>
    <cfRule type="cellIs" dxfId="6477" priority="2151" operator="equal">
      <formula>$Y$8</formula>
    </cfRule>
    <cfRule type="cellIs" dxfId="6476" priority="2152" operator="equal">
      <formula>$Y$7</formula>
    </cfRule>
  </conditionalFormatting>
  <conditionalFormatting sqref="Z552">
    <cfRule type="cellIs" dxfId="6475" priority="2147" operator="equal">
      <formula>"NO CUMPLE"</formula>
    </cfRule>
  </conditionalFormatting>
  <conditionalFormatting sqref="N551">
    <cfRule type="cellIs" dxfId="6474" priority="2145" operator="equal">
      <formula>"No Cumple"</formula>
    </cfRule>
  </conditionalFormatting>
  <conditionalFormatting sqref="AA551 AE551:AG551">
    <cfRule type="cellIs" dxfId="6473" priority="2146" operator="equal">
      <formula>$AA$18</formula>
    </cfRule>
  </conditionalFormatting>
  <conditionalFormatting sqref="R551">
    <cfRule type="cellIs" dxfId="6472" priority="2144" operator="equal">
      <formula>$R$18</formula>
    </cfRule>
  </conditionalFormatting>
  <conditionalFormatting sqref="O551">
    <cfRule type="cellIs" dxfId="6471" priority="2142" operator="greaterThan">
      <formula>1</formula>
    </cfRule>
  </conditionalFormatting>
  <conditionalFormatting sqref="Y551:Z551">
    <cfRule type="cellIs" dxfId="6470" priority="2138" operator="equal">
      <formula>$Y$10</formula>
    </cfRule>
    <cfRule type="cellIs" dxfId="6469" priority="2139" operator="equal">
      <formula>$Y$9</formula>
    </cfRule>
    <cfRule type="cellIs" dxfId="6468" priority="2140" operator="equal">
      <formula>$Y$8</formula>
    </cfRule>
    <cfRule type="cellIs" dxfId="6467" priority="2141" operator="equal">
      <formula>$Y$7</formula>
    </cfRule>
  </conditionalFormatting>
  <conditionalFormatting sqref="Z551">
    <cfRule type="cellIs" dxfId="6466" priority="2136" operator="equal">
      <formula>"NO CUMPLE"</formula>
    </cfRule>
  </conditionalFormatting>
  <conditionalFormatting sqref="N550">
    <cfRule type="cellIs" dxfId="6465" priority="2134" operator="equal">
      <formula>"No Cumple"</formula>
    </cfRule>
  </conditionalFormatting>
  <conditionalFormatting sqref="AA550 AE550:AG550">
    <cfRule type="cellIs" dxfId="6464" priority="2135" operator="equal">
      <formula>$AA$18</formula>
    </cfRule>
  </conditionalFormatting>
  <conditionalFormatting sqref="R550">
    <cfRule type="cellIs" dxfId="6463" priority="2133" operator="equal">
      <formula>$R$18</formula>
    </cfRule>
  </conditionalFormatting>
  <conditionalFormatting sqref="O550">
    <cfRule type="cellIs" dxfId="6462" priority="2131" operator="greaterThan">
      <formula>1</formula>
    </cfRule>
  </conditionalFormatting>
  <conditionalFormatting sqref="Y550:Z550">
    <cfRule type="cellIs" dxfId="6461" priority="2127" operator="equal">
      <formula>$Y$10</formula>
    </cfRule>
    <cfRule type="cellIs" dxfId="6460" priority="2128" operator="equal">
      <formula>$Y$9</formula>
    </cfRule>
    <cfRule type="cellIs" dxfId="6459" priority="2129" operator="equal">
      <formula>$Y$8</formula>
    </cfRule>
    <cfRule type="cellIs" dxfId="6458" priority="2130" operator="equal">
      <formula>$Y$7</formula>
    </cfRule>
  </conditionalFormatting>
  <conditionalFormatting sqref="Z550">
    <cfRule type="cellIs" dxfId="6457" priority="2125" operator="equal">
      <formula>"NO CUMPLE"</formula>
    </cfRule>
  </conditionalFormatting>
  <conditionalFormatting sqref="N549">
    <cfRule type="cellIs" dxfId="6456" priority="2123" operator="equal">
      <formula>"No Cumple"</formula>
    </cfRule>
  </conditionalFormatting>
  <conditionalFormatting sqref="AA549 AE549:AG549">
    <cfRule type="cellIs" dxfId="6455" priority="2124" operator="equal">
      <formula>$AA$18</formula>
    </cfRule>
  </conditionalFormatting>
  <conditionalFormatting sqref="R549">
    <cfRule type="cellIs" dxfId="6454" priority="2122" operator="equal">
      <formula>$R$18</formula>
    </cfRule>
  </conditionalFormatting>
  <conditionalFormatting sqref="O549">
    <cfRule type="cellIs" dxfId="6453" priority="2120" operator="greaterThan">
      <formula>1</formula>
    </cfRule>
  </conditionalFormatting>
  <conditionalFormatting sqref="Y549:Z549">
    <cfRule type="cellIs" dxfId="6452" priority="2116" operator="equal">
      <formula>$Y$10</formula>
    </cfRule>
    <cfRule type="cellIs" dxfId="6451" priority="2117" operator="equal">
      <formula>$Y$9</formula>
    </cfRule>
    <cfRule type="cellIs" dxfId="6450" priority="2118" operator="equal">
      <formula>$Y$8</formula>
    </cfRule>
    <cfRule type="cellIs" dxfId="6449" priority="2119" operator="equal">
      <formula>$Y$7</formula>
    </cfRule>
  </conditionalFormatting>
  <conditionalFormatting sqref="Z549">
    <cfRule type="cellIs" dxfId="6448" priority="2114" operator="equal">
      <formula>"NO CUMPLE"</formula>
    </cfRule>
  </conditionalFormatting>
  <conditionalFormatting sqref="N548">
    <cfRule type="cellIs" dxfId="6447" priority="2112" operator="equal">
      <formula>"No Cumple"</formula>
    </cfRule>
  </conditionalFormatting>
  <conditionalFormatting sqref="AA548 AE548:AG548">
    <cfRule type="cellIs" dxfId="6446" priority="2113" operator="equal">
      <formula>$AA$18</formula>
    </cfRule>
  </conditionalFormatting>
  <conditionalFormatting sqref="R548">
    <cfRule type="cellIs" dxfId="6445" priority="2111" operator="equal">
      <formula>$R$18</formula>
    </cfRule>
  </conditionalFormatting>
  <conditionalFormatting sqref="O548">
    <cfRule type="cellIs" dxfId="6444" priority="2109" operator="greaterThan">
      <formula>1</formula>
    </cfRule>
  </conditionalFormatting>
  <conditionalFormatting sqref="Y548:Z548">
    <cfRule type="cellIs" dxfId="6443" priority="2105" operator="equal">
      <formula>$Y$10</formula>
    </cfRule>
    <cfRule type="cellIs" dxfId="6442" priority="2106" operator="equal">
      <formula>$Y$9</formula>
    </cfRule>
    <cfRule type="cellIs" dxfId="6441" priority="2107" operator="equal">
      <formula>$Y$8</formula>
    </cfRule>
    <cfRule type="cellIs" dxfId="6440" priority="2108" operator="equal">
      <formula>$Y$7</formula>
    </cfRule>
  </conditionalFormatting>
  <conditionalFormatting sqref="Z548">
    <cfRule type="cellIs" dxfId="6439" priority="2103" operator="equal">
      <formula>"NO CUMPLE"</formula>
    </cfRule>
  </conditionalFormatting>
  <conditionalFormatting sqref="N547">
    <cfRule type="cellIs" dxfId="6438" priority="2101" operator="equal">
      <formula>"No Cumple"</formula>
    </cfRule>
  </conditionalFormatting>
  <conditionalFormatting sqref="AA547 AE547:AG547">
    <cfRule type="cellIs" dxfId="6437" priority="2102" operator="equal">
      <formula>$AA$18</formula>
    </cfRule>
  </conditionalFormatting>
  <conditionalFormatting sqref="R547">
    <cfRule type="cellIs" dxfId="6436" priority="2100" operator="equal">
      <formula>$R$18</formula>
    </cfRule>
  </conditionalFormatting>
  <conditionalFormatting sqref="O547">
    <cfRule type="cellIs" dxfId="6435" priority="2098" operator="greaterThan">
      <formula>1</formula>
    </cfRule>
  </conditionalFormatting>
  <conditionalFormatting sqref="Y547:Z547">
    <cfRule type="cellIs" dxfId="6434" priority="2094" operator="equal">
      <formula>$Y$10</formula>
    </cfRule>
    <cfRule type="cellIs" dxfId="6433" priority="2095" operator="equal">
      <formula>$Y$9</formula>
    </cfRule>
    <cfRule type="cellIs" dxfId="6432" priority="2096" operator="equal">
      <formula>$Y$8</formula>
    </cfRule>
    <cfRule type="cellIs" dxfId="6431" priority="2097" operator="equal">
      <formula>$Y$7</formula>
    </cfRule>
  </conditionalFormatting>
  <conditionalFormatting sqref="Z547">
    <cfRule type="cellIs" dxfId="6430" priority="2092" operator="equal">
      <formula>"NO CUMPLE"</formula>
    </cfRule>
  </conditionalFormatting>
  <conditionalFormatting sqref="N546">
    <cfRule type="cellIs" dxfId="6429" priority="2090" operator="equal">
      <formula>"No Cumple"</formula>
    </cfRule>
  </conditionalFormatting>
  <conditionalFormatting sqref="AA546 AE546:AG546">
    <cfRule type="cellIs" dxfId="6428" priority="2091" operator="equal">
      <formula>$AA$18</formula>
    </cfRule>
  </conditionalFormatting>
  <conditionalFormatting sqref="R546">
    <cfRule type="cellIs" dxfId="6427" priority="2089" operator="equal">
      <formula>$R$18</formula>
    </cfRule>
  </conditionalFormatting>
  <conditionalFormatting sqref="O546">
    <cfRule type="cellIs" dxfId="6426" priority="2087" operator="greaterThan">
      <formula>1</formula>
    </cfRule>
  </conditionalFormatting>
  <conditionalFormatting sqref="Y546:Z546">
    <cfRule type="cellIs" dxfId="6425" priority="2083" operator="equal">
      <formula>$Y$10</formula>
    </cfRule>
    <cfRule type="cellIs" dxfId="6424" priority="2084" operator="equal">
      <formula>$Y$9</formula>
    </cfRule>
    <cfRule type="cellIs" dxfId="6423" priority="2085" operator="equal">
      <formula>$Y$8</formula>
    </cfRule>
    <cfRule type="cellIs" dxfId="6422" priority="2086" operator="equal">
      <formula>$Y$7</formula>
    </cfRule>
  </conditionalFormatting>
  <conditionalFormatting sqref="Z546">
    <cfRule type="cellIs" dxfId="6421" priority="2081" operator="equal">
      <formula>"NO CUMPLE"</formula>
    </cfRule>
  </conditionalFormatting>
  <conditionalFormatting sqref="N545">
    <cfRule type="cellIs" dxfId="6420" priority="2079" operator="equal">
      <formula>"No Cumple"</formula>
    </cfRule>
  </conditionalFormatting>
  <conditionalFormatting sqref="AA545 AE545:AG545">
    <cfRule type="cellIs" dxfId="6419" priority="2080" operator="equal">
      <formula>$AA$18</formula>
    </cfRule>
  </conditionalFormatting>
  <conditionalFormatting sqref="R545">
    <cfRule type="cellIs" dxfId="6418" priority="2078" operator="equal">
      <formula>$R$18</formula>
    </cfRule>
  </conditionalFormatting>
  <conditionalFormatting sqref="O545">
    <cfRule type="cellIs" dxfId="6417" priority="2076" operator="greaterThan">
      <formula>1</formula>
    </cfRule>
  </conditionalFormatting>
  <conditionalFormatting sqref="Y545:Z545">
    <cfRule type="cellIs" dxfId="6416" priority="2072" operator="equal">
      <formula>$Y$10</formula>
    </cfRule>
    <cfRule type="cellIs" dxfId="6415" priority="2073" operator="equal">
      <formula>$Y$9</formula>
    </cfRule>
    <cfRule type="cellIs" dxfId="6414" priority="2074" operator="equal">
      <formula>$Y$8</formula>
    </cfRule>
    <cfRule type="cellIs" dxfId="6413" priority="2075" operator="equal">
      <formula>$Y$7</formula>
    </cfRule>
  </conditionalFormatting>
  <conditionalFormatting sqref="Z545">
    <cfRule type="cellIs" dxfId="6412" priority="2070" operator="equal">
      <formula>"NO CUMPLE"</formula>
    </cfRule>
  </conditionalFormatting>
  <conditionalFormatting sqref="N582">
    <cfRule type="cellIs" dxfId="6411" priority="2068" operator="equal">
      <formula>"No Cumple"</formula>
    </cfRule>
  </conditionalFormatting>
  <conditionalFormatting sqref="AA582 AE582:AG582">
    <cfRule type="cellIs" dxfId="6410" priority="2069" operator="equal">
      <formula>$AA$18</formula>
    </cfRule>
  </conditionalFormatting>
  <conditionalFormatting sqref="R582">
    <cfRule type="cellIs" dxfId="6409" priority="2067" operator="equal">
      <formula>$R$18</formula>
    </cfRule>
  </conditionalFormatting>
  <conditionalFormatting sqref="AI582">
    <cfRule type="cellIs" dxfId="6408" priority="2066" operator="equal">
      <formula>"NO HABILITADO"</formula>
    </cfRule>
  </conditionalFormatting>
  <conditionalFormatting sqref="O582">
    <cfRule type="cellIs" dxfId="6407" priority="2065" operator="greaterThan">
      <formula>1</formula>
    </cfRule>
  </conditionalFormatting>
  <conditionalFormatting sqref="Y582:Z582">
    <cfRule type="cellIs" dxfId="6406" priority="2061" operator="equal">
      <formula>$Y$10</formula>
    </cfRule>
    <cfRule type="cellIs" dxfId="6405" priority="2062" operator="equal">
      <formula>$Y$9</formula>
    </cfRule>
    <cfRule type="cellIs" dxfId="6404" priority="2063" operator="equal">
      <formula>$Y$8</formula>
    </cfRule>
    <cfRule type="cellIs" dxfId="6403" priority="2064" operator="equal">
      <formula>$Y$7</formula>
    </cfRule>
  </conditionalFormatting>
  <conditionalFormatting sqref="Z582">
    <cfRule type="cellIs" dxfId="6402" priority="2059" operator="equal">
      <formula>"NO CUMPLE"</formula>
    </cfRule>
  </conditionalFormatting>
  <conditionalFormatting sqref="N580">
    <cfRule type="cellIs" dxfId="6401" priority="2057" operator="equal">
      <formula>"No Cumple"</formula>
    </cfRule>
  </conditionalFormatting>
  <conditionalFormatting sqref="AA580 AE580:AG580">
    <cfRule type="cellIs" dxfId="6400" priority="2058" operator="equal">
      <formula>$AA$18</formula>
    </cfRule>
  </conditionalFormatting>
  <conditionalFormatting sqref="R580">
    <cfRule type="cellIs" dxfId="6399" priority="2056" operator="equal">
      <formula>$R$18</formula>
    </cfRule>
  </conditionalFormatting>
  <conditionalFormatting sqref="AI580">
    <cfRule type="cellIs" dxfId="6398" priority="2055" operator="equal">
      <formula>"NO HABILITADO"</formula>
    </cfRule>
  </conditionalFormatting>
  <conditionalFormatting sqref="O580">
    <cfRule type="cellIs" dxfId="6397" priority="2054" operator="greaterThan">
      <formula>1</formula>
    </cfRule>
  </conditionalFormatting>
  <conditionalFormatting sqref="Y580:Z580">
    <cfRule type="cellIs" dxfId="6396" priority="2050" operator="equal">
      <formula>$Y$10</formula>
    </cfRule>
    <cfRule type="cellIs" dxfId="6395" priority="2051" operator="equal">
      <formula>$Y$9</formula>
    </cfRule>
    <cfRule type="cellIs" dxfId="6394" priority="2052" operator="equal">
      <formula>$Y$8</formula>
    </cfRule>
    <cfRule type="cellIs" dxfId="6393" priority="2053" operator="equal">
      <formula>$Y$7</formula>
    </cfRule>
  </conditionalFormatting>
  <conditionalFormatting sqref="Z580">
    <cfRule type="cellIs" dxfId="6392" priority="2048" operator="equal">
      <formula>"NO CUMPLE"</formula>
    </cfRule>
  </conditionalFormatting>
  <conditionalFormatting sqref="N579">
    <cfRule type="cellIs" dxfId="6391" priority="2046" operator="equal">
      <formula>"No Cumple"</formula>
    </cfRule>
  </conditionalFormatting>
  <conditionalFormatting sqref="AA579 AE579:AG579">
    <cfRule type="cellIs" dxfId="6390" priority="2047" operator="equal">
      <formula>$AA$18</formula>
    </cfRule>
  </conditionalFormatting>
  <conditionalFormatting sqref="R579">
    <cfRule type="cellIs" dxfId="6389" priority="2045" operator="equal">
      <formula>$R$18</formula>
    </cfRule>
  </conditionalFormatting>
  <conditionalFormatting sqref="AI579">
    <cfRule type="cellIs" dxfId="6388" priority="2044" operator="equal">
      <formula>"NO HABILITADO"</formula>
    </cfRule>
  </conditionalFormatting>
  <conditionalFormatting sqref="O579">
    <cfRule type="cellIs" dxfId="6387" priority="2043" operator="greaterThan">
      <formula>1</formula>
    </cfRule>
  </conditionalFormatting>
  <conditionalFormatting sqref="Y579:Z579">
    <cfRule type="cellIs" dxfId="6386" priority="2039" operator="equal">
      <formula>$Y$10</formula>
    </cfRule>
    <cfRule type="cellIs" dxfId="6385" priority="2040" operator="equal">
      <formula>$Y$9</formula>
    </cfRule>
    <cfRule type="cellIs" dxfId="6384" priority="2041" operator="equal">
      <formula>$Y$8</formula>
    </cfRule>
    <cfRule type="cellIs" dxfId="6383" priority="2042" operator="equal">
      <formula>$Y$7</formula>
    </cfRule>
  </conditionalFormatting>
  <conditionalFormatting sqref="Z579">
    <cfRule type="cellIs" dxfId="6382" priority="2037" operator="equal">
      <formula>"NO CUMPLE"</formula>
    </cfRule>
  </conditionalFormatting>
  <conditionalFormatting sqref="N578">
    <cfRule type="cellIs" dxfId="6381" priority="2035" operator="equal">
      <formula>"No Cumple"</formula>
    </cfRule>
  </conditionalFormatting>
  <conditionalFormatting sqref="AA578 AE578:AG578">
    <cfRule type="cellIs" dxfId="6380" priority="2036" operator="equal">
      <formula>$AA$18</formula>
    </cfRule>
  </conditionalFormatting>
  <conditionalFormatting sqref="R578">
    <cfRule type="cellIs" dxfId="6379" priority="2034" operator="equal">
      <formula>$R$18</formula>
    </cfRule>
  </conditionalFormatting>
  <conditionalFormatting sqref="AI578">
    <cfRule type="cellIs" dxfId="6378" priority="2033" operator="equal">
      <formula>"NO HABILITADO"</formula>
    </cfRule>
  </conditionalFormatting>
  <conditionalFormatting sqref="O578">
    <cfRule type="cellIs" dxfId="6377" priority="2032" operator="greaterThan">
      <formula>1</formula>
    </cfRule>
  </conditionalFormatting>
  <conditionalFormatting sqref="Y578:Z578">
    <cfRule type="cellIs" dxfId="6376" priority="2028" operator="equal">
      <formula>$Y$10</formula>
    </cfRule>
    <cfRule type="cellIs" dxfId="6375" priority="2029" operator="equal">
      <formula>$Y$9</formula>
    </cfRule>
    <cfRule type="cellIs" dxfId="6374" priority="2030" operator="equal">
      <formula>$Y$8</formula>
    </cfRule>
    <cfRule type="cellIs" dxfId="6373" priority="2031" operator="equal">
      <formula>$Y$7</formula>
    </cfRule>
  </conditionalFormatting>
  <conditionalFormatting sqref="Z578">
    <cfRule type="cellIs" dxfId="6372" priority="2026" operator="equal">
      <formula>"NO CUMPLE"</formula>
    </cfRule>
  </conditionalFormatting>
  <conditionalFormatting sqref="N577">
    <cfRule type="cellIs" dxfId="6371" priority="2024" operator="equal">
      <formula>"No Cumple"</formula>
    </cfRule>
  </conditionalFormatting>
  <conditionalFormatting sqref="AA577 AE577:AG577">
    <cfRule type="cellIs" dxfId="6370" priority="2025" operator="equal">
      <formula>$AA$18</formula>
    </cfRule>
  </conditionalFormatting>
  <conditionalFormatting sqref="R577">
    <cfRule type="cellIs" dxfId="6369" priority="2023" operator="equal">
      <formula>$R$18</formula>
    </cfRule>
  </conditionalFormatting>
  <conditionalFormatting sqref="AI577">
    <cfRule type="cellIs" dxfId="6368" priority="2022" operator="equal">
      <formula>"NO HABILITADO"</formula>
    </cfRule>
  </conditionalFormatting>
  <conditionalFormatting sqref="O577">
    <cfRule type="cellIs" dxfId="6367" priority="2021" operator="greaterThan">
      <formula>1</formula>
    </cfRule>
  </conditionalFormatting>
  <conditionalFormatting sqref="Y577:Z577">
    <cfRule type="cellIs" dxfId="6366" priority="2017" operator="equal">
      <formula>$Y$10</formula>
    </cfRule>
    <cfRule type="cellIs" dxfId="6365" priority="2018" operator="equal">
      <formula>$Y$9</formula>
    </cfRule>
    <cfRule type="cellIs" dxfId="6364" priority="2019" operator="equal">
      <formula>$Y$8</formula>
    </cfRule>
    <cfRule type="cellIs" dxfId="6363" priority="2020" operator="equal">
      <formula>$Y$7</formula>
    </cfRule>
  </conditionalFormatting>
  <conditionalFormatting sqref="Z577">
    <cfRule type="cellIs" dxfId="6362" priority="2015" operator="equal">
      <formula>"NO CUMPLE"</formula>
    </cfRule>
  </conditionalFormatting>
  <conditionalFormatting sqref="N576">
    <cfRule type="cellIs" dxfId="6361" priority="2013" operator="equal">
      <formula>"No Cumple"</formula>
    </cfRule>
  </conditionalFormatting>
  <conditionalFormatting sqref="AA576 AE576:AG576">
    <cfRule type="cellIs" dxfId="6360" priority="2014" operator="equal">
      <formula>$AA$18</formula>
    </cfRule>
  </conditionalFormatting>
  <conditionalFormatting sqref="R576">
    <cfRule type="cellIs" dxfId="6359" priority="2012" operator="equal">
      <formula>$R$18</formula>
    </cfRule>
  </conditionalFormatting>
  <conditionalFormatting sqref="AI576">
    <cfRule type="cellIs" dxfId="6358" priority="2011" operator="equal">
      <formula>"NO HABILITADO"</formula>
    </cfRule>
  </conditionalFormatting>
  <conditionalFormatting sqref="O576">
    <cfRule type="cellIs" dxfId="6357" priority="2010" operator="greaterThan">
      <formula>1</formula>
    </cfRule>
  </conditionalFormatting>
  <conditionalFormatting sqref="Y576:Z576">
    <cfRule type="cellIs" dxfId="6356" priority="2006" operator="equal">
      <formula>$Y$10</formula>
    </cfRule>
    <cfRule type="cellIs" dxfId="6355" priority="2007" operator="equal">
      <formula>$Y$9</formula>
    </cfRule>
    <cfRule type="cellIs" dxfId="6354" priority="2008" operator="equal">
      <formula>$Y$8</formula>
    </cfRule>
    <cfRule type="cellIs" dxfId="6353" priority="2009" operator="equal">
      <formula>$Y$7</formula>
    </cfRule>
  </conditionalFormatting>
  <conditionalFormatting sqref="Z576">
    <cfRule type="cellIs" dxfId="6352" priority="2004" operator="equal">
      <formula>"NO CUMPLE"</formula>
    </cfRule>
  </conditionalFormatting>
  <conditionalFormatting sqref="N575">
    <cfRule type="cellIs" dxfId="6351" priority="2002" operator="equal">
      <formula>"No Cumple"</formula>
    </cfRule>
  </conditionalFormatting>
  <conditionalFormatting sqref="AA575 AE575:AG575">
    <cfRule type="cellIs" dxfId="6350" priority="2003" operator="equal">
      <formula>$AA$18</formula>
    </cfRule>
  </conditionalFormatting>
  <conditionalFormatting sqref="R575">
    <cfRule type="cellIs" dxfId="6349" priority="2001" operator="equal">
      <formula>$R$18</formula>
    </cfRule>
  </conditionalFormatting>
  <conditionalFormatting sqref="AI575">
    <cfRule type="cellIs" dxfId="6348" priority="2000" operator="equal">
      <formula>"NO HABILITADO"</formula>
    </cfRule>
  </conditionalFormatting>
  <conditionalFormatting sqref="O575">
    <cfRule type="cellIs" dxfId="6347" priority="1999" operator="greaterThan">
      <formula>1</formula>
    </cfRule>
  </conditionalFormatting>
  <conditionalFormatting sqref="Y575:Z575">
    <cfRule type="cellIs" dxfId="6346" priority="1995" operator="equal">
      <formula>$Y$10</formula>
    </cfRule>
    <cfRule type="cellIs" dxfId="6345" priority="1996" operator="equal">
      <formula>$Y$9</formula>
    </cfRule>
    <cfRule type="cellIs" dxfId="6344" priority="1997" operator="equal">
      <formula>$Y$8</formula>
    </cfRule>
    <cfRule type="cellIs" dxfId="6343" priority="1998" operator="equal">
      <formula>$Y$7</formula>
    </cfRule>
  </conditionalFormatting>
  <conditionalFormatting sqref="Z575">
    <cfRule type="cellIs" dxfId="6342" priority="1993" operator="equal">
      <formula>"NO CUMPLE"</formula>
    </cfRule>
  </conditionalFormatting>
  <conditionalFormatting sqref="N574">
    <cfRule type="cellIs" dxfId="6341" priority="1991" operator="equal">
      <formula>"No Cumple"</formula>
    </cfRule>
  </conditionalFormatting>
  <conditionalFormatting sqref="AA574 AE574:AG574">
    <cfRule type="cellIs" dxfId="6340" priority="1992" operator="equal">
      <formula>$AA$18</formula>
    </cfRule>
  </conditionalFormatting>
  <conditionalFormatting sqref="R574">
    <cfRule type="cellIs" dxfId="6339" priority="1990" operator="equal">
      <formula>$R$18</formula>
    </cfRule>
  </conditionalFormatting>
  <conditionalFormatting sqref="AI574">
    <cfRule type="cellIs" dxfId="6338" priority="1989" operator="equal">
      <formula>"NO HABILITADO"</formula>
    </cfRule>
  </conditionalFormatting>
  <conditionalFormatting sqref="O574">
    <cfRule type="cellIs" dxfId="6337" priority="1988" operator="greaterThan">
      <formula>1</formula>
    </cfRule>
  </conditionalFormatting>
  <conditionalFormatting sqref="Y574:Z574">
    <cfRule type="cellIs" dxfId="6336" priority="1984" operator="equal">
      <formula>$Y$10</formula>
    </cfRule>
    <cfRule type="cellIs" dxfId="6335" priority="1985" operator="equal">
      <formula>$Y$9</formula>
    </cfRule>
    <cfRule type="cellIs" dxfId="6334" priority="1986" operator="equal">
      <formula>$Y$8</formula>
    </cfRule>
    <cfRule type="cellIs" dxfId="6333" priority="1987" operator="equal">
      <formula>$Y$7</formula>
    </cfRule>
  </conditionalFormatting>
  <conditionalFormatting sqref="Z574">
    <cfRule type="cellIs" dxfId="6332" priority="1982" operator="equal">
      <formula>"NO CUMPLE"</formula>
    </cfRule>
  </conditionalFormatting>
  <conditionalFormatting sqref="N573">
    <cfRule type="cellIs" dxfId="6331" priority="1980" operator="equal">
      <formula>"No Cumple"</formula>
    </cfRule>
  </conditionalFormatting>
  <conditionalFormatting sqref="AA573 AE573:AG573">
    <cfRule type="cellIs" dxfId="6330" priority="1981" operator="equal">
      <formula>$AA$18</formula>
    </cfRule>
  </conditionalFormatting>
  <conditionalFormatting sqref="R573">
    <cfRule type="cellIs" dxfId="6329" priority="1979" operator="equal">
      <formula>$R$18</formula>
    </cfRule>
  </conditionalFormatting>
  <conditionalFormatting sqref="AI573">
    <cfRule type="cellIs" dxfId="6328" priority="1978" operator="equal">
      <formula>"NO HABILITADO"</formula>
    </cfRule>
  </conditionalFormatting>
  <conditionalFormatting sqref="O573">
    <cfRule type="cellIs" dxfId="6327" priority="1977" operator="greaterThan">
      <formula>1</formula>
    </cfRule>
  </conditionalFormatting>
  <conditionalFormatting sqref="Y573:Z573">
    <cfRule type="cellIs" dxfId="6326" priority="1973" operator="equal">
      <formula>$Y$10</formula>
    </cfRule>
    <cfRule type="cellIs" dxfId="6325" priority="1974" operator="equal">
      <formula>$Y$9</formula>
    </cfRule>
    <cfRule type="cellIs" dxfId="6324" priority="1975" operator="equal">
      <formula>$Y$8</formula>
    </cfRule>
    <cfRule type="cellIs" dxfId="6323" priority="1976" operator="equal">
      <formula>$Y$7</formula>
    </cfRule>
  </conditionalFormatting>
  <conditionalFormatting sqref="Z573">
    <cfRule type="cellIs" dxfId="6322" priority="1971" operator="equal">
      <formula>"NO CUMPLE"</formula>
    </cfRule>
  </conditionalFormatting>
  <conditionalFormatting sqref="N572">
    <cfRule type="cellIs" dxfId="6321" priority="1969" operator="equal">
      <formula>"No Cumple"</formula>
    </cfRule>
  </conditionalFormatting>
  <conditionalFormatting sqref="AA572 AE572:AG572">
    <cfRule type="cellIs" dxfId="6320" priority="1970" operator="equal">
      <formula>$AA$18</formula>
    </cfRule>
  </conditionalFormatting>
  <conditionalFormatting sqref="R572">
    <cfRule type="cellIs" dxfId="6319" priority="1968" operator="equal">
      <formula>$R$18</formula>
    </cfRule>
  </conditionalFormatting>
  <conditionalFormatting sqref="AI572">
    <cfRule type="cellIs" dxfId="6318" priority="1967" operator="equal">
      <formula>"NO HABILITADO"</formula>
    </cfRule>
  </conditionalFormatting>
  <conditionalFormatting sqref="O572">
    <cfRule type="cellIs" dxfId="6317" priority="1966" operator="greaterThan">
      <formula>1</formula>
    </cfRule>
  </conditionalFormatting>
  <conditionalFormatting sqref="N571">
    <cfRule type="cellIs" dxfId="6316" priority="1958" operator="equal">
      <formula>"No Cumple"</formula>
    </cfRule>
  </conditionalFormatting>
  <conditionalFormatting sqref="AA571 AE571:AG571">
    <cfRule type="cellIs" dxfId="6315" priority="1959" operator="equal">
      <formula>$AA$18</formula>
    </cfRule>
  </conditionalFormatting>
  <conditionalFormatting sqref="R571">
    <cfRule type="cellIs" dxfId="6314" priority="1957" operator="equal">
      <formula>$R$18</formula>
    </cfRule>
  </conditionalFormatting>
  <conditionalFormatting sqref="AI571">
    <cfRule type="cellIs" dxfId="6313" priority="1956" operator="equal">
      <formula>"NO HABILITADO"</formula>
    </cfRule>
  </conditionalFormatting>
  <conditionalFormatting sqref="O571">
    <cfRule type="cellIs" dxfId="6312" priority="1955" operator="greaterThan">
      <formula>1</formula>
    </cfRule>
  </conditionalFormatting>
  <conditionalFormatting sqref="N581">
    <cfRule type="cellIs" dxfId="6311" priority="1947" operator="equal">
      <formula>"No Cumple"</formula>
    </cfRule>
  </conditionalFormatting>
  <conditionalFormatting sqref="AA581 AE581:AG581">
    <cfRule type="cellIs" dxfId="6310" priority="1948" operator="equal">
      <formula>$AA$18</formula>
    </cfRule>
  </conditionalFormatting>
  <conditionalFormatting sqref="R581">
    <cfRule type="cellIs" dxfId="6309" priority="1946" operator="equal">
      <formula>$R$18</formula>
    </cfRule>
  </conditionalFormatting>
  <conditionalFormatting sqref="AI581">
    <cfRule type="cellIs" dxfId="6308" priority="1945" operator="equal">
      <formula>"NO HABILITADO"</formula>
    </cfRule>
  </conditionalFormatting>
  <conditionalFormatting sqref="O581">
    <cfRule type="cellIs" dxfId="6307" priority="1944" operator="greaterThan">
      <formula>1</formula>
    </cfRule>
  </conditionalFormatting>
  <conditionalFormatting sqref="Y581:Z581">
    <cfRule type="cellIs" dxfId="6306" priority="1940" operator="equal">
      <formula>$Y$10</formula>
    </cfRule>
    <cfRule type="cellIs" dxfId="6305" priority="1941" operator="equal">
      <formula>$Y$9</formula>
    </cfRule>
    <cfRule type="cellIs" dxfId="6304" priority="1942" operator="equal">
      <formula>$Y$8</formula>
    </cfRule>
    <cfRule type="cellIs" dxfId="6303" priority="1943" operator="equal">
      <formula>$Y$7</formula>
    </cfRule>
  </conditionalFormatting>
  <conditionalFormatting sqref="Z581">
    <cfRule type="cellIs" dxfId="6302" priority="1938" operator="equal">
      <formula>"NO CUMPLE"</formula>
    </cfRule>
  </conditionalFormatting>
  <conditionalFormatting sqref="AA611 AE611:AG611">
    <cfRule type="cellIs" dxfId="6301" priority="1937" operator="equal">
      <formula>$AA$18</formula>
    </cfRule>
  </conditionalFormatting>
  <conditionalFormatting sqref="R611">
    <cfRule type="cellIs" dxfId="6300" priority="1935" operator="equal">
      <formula>$R$18</formula>
    </cfRule>
  </conditionalFormatting>
  <conditionalFormatting sqref="AI611">
    <cfRule type="cellIs" dxfId="6299" priority="1934" operator="equal">
      <formula>"NO HABILITADO"</formula>
    </cfRule>
  </conditionalFormatting>
  <conditionalFormatting sqref="Z611">
    <cfRule type="cellIs" dxfId="6298" priority="1929" operator="equal">
      <formula>$Y$10</formula>
    </cfRule>
    <cfRule type="cellIs" dxfId="6297" priority="1930" operator="equal">
      <formula>$Y$9</formula>
    </cfRule>
    <cfRule type="cellIs" dxfId="6296" priority="1931" operator="equal">
      <formula>$Y$8</formula>
    </cfRule>
    <cfRule type="cellIs" dxfId="6295" priority="1932" operator="equal">
      <formula>$Y$7</formula>
    </cfRule>
  </conditionalFormatting>
  <conditionalFormatting sqref="Z611">
    <cfRule type="cellIs" dxfId="6294" priority="1928" operator="equal">
      <formula>"NO CUMPLE"</formula>
    </cfRule>
  </conditionalFormatting>
  <conditionalFormatting sqref="AA609 AE609:AG609">
    <cfRule type="cellIs" dxfId="6293" priority="1927" operator="equal">
      <formula>$AA$18</formula>
    </cfRule>
  </conditionalFormatting>
  <conditionalFormatting sqref="R609">
    <cfRule type="cellIs" dxfId="6292" priority="1925" operator="equal">
      <formula>$R$18</formula>
    </cfRule>
  </conditionalFormatting>
  <conditionalFormatting sqref="AI609">
    <cfRule type="cellIs" dxfId="6291" priority="1924" operator="equal">
      <formula>"NO HABILITADO"</formula>
    </cfRule>
  </conditionalFormatting>
  <conditionalFormatting sqref="Z609">
    <cfRule type="cellIs" dxfId="6290" priority="1919" operator="equal">
      <formula>$Y$10</formula>
    </cfRule>
    <cfRule type="cellIs" dxfId="6289" priority="1920" operator="equal">
      <formula>$Y$9</formula>
    </cfRule>
    <cfRule type="cellIs" dxfId="6288" priority="1921" operator="equal">
      <formula>$Y$8</formula>
    </cfRule>
    <cfRule type="cellIs" dxfId="6287" priority="1922" operator="equal">
      <formula>$Y$7</formula>
    </cfRule>
  </conditionalFormatting>
  <conditionalFormatting sqref="Z609">
    <cfRule type="cellIs" dxfId="6286" priority="1918" operator="equal">
      <formula>"NO CUMPLE"</formula>
    </cfRule>
  </conditionalFormatting>
  <conditionalFormatting sqref="AA608 AE608:AG608">
    <cfRule type="cellIs" dxfId="6285" priority="1917" operator="equal">
      <formula>$AA$18</formula>
    </cfRule>
  </conditionalFormatting>
  <conditionalFormatting sqref="R608">
    <cfRule type="cellIs" dxfId="6284" priority="1915" operator="equal">
      <formula>$R$18</formula>
    </cfRule>
  </conditionalFormatting>
  <conditionalFormatting sqref="AI608">
    <cfRule type="cellIs" dxfId="6283" priority="1914" operator="equal">
      <formula>"NO HABILITADO"</formula>
    </cfRule>
  </conditionalFormatting>
  <conditionalFormatting sqref="Z608">
    <cfRule type="cellIs" dxfId="6282" priority="1909" operator="equal">
      <formula>$Y$10</formula>
    </cfRule>
    <cfRule type="cellIs" dxfId="6281" priority="1910" operator="equal">
      <formula>$Y$9</formula>
    </cfRule>
    <cfRule type="cellIs" dxfId="6280" priority="1911" operator="equal">
      <formula>$Y$8</formula>
    </cfRule>
    <cfRule type="cellIs" dxfId="6279" priority="1912" operator="equal">
      <formula>$Y$7</formula>
    </cfRule>
  </conditionalFormatting>
  <conditionalFormatting sqref="Z608">
    <cfRule type="cellIs" dxfId="6278" priority="1908" operator="equal">
      <formula>"NO CUMPLE"</formula>
    </cfRule>
  </conditionalFormatting>
  <conditionalFormatting sqref="AA603 AE603:AG603">
    <cfRule type="cellIs" dxfId="6277" priority="1907" operator="equal">
      <formula>$AA$18</formula>
    </cfRule>
  </conditionalFormatting>
  <conditionalFormatting sqref="R603">
    <cfRule type="cellIs" dxfId="6276" priority="1905" operator="equal">
      <formula>$R$18</formula>
    </cfRule>
  </conditionalFormatting>
  <conditionalFormatting sqref="AI603">
    <cfRule type="cellIs" dxfId="6275" priority="1904" operator="equal">
      <formula>"NO HABILITADO"</formula>
    </cfRule>
  </conditionalFormatting>
  <conditionalFormatting sqref="Z603">
    <cfRule type="cellIs" dxfId="6274" priority="1899" operator="equal">
      <formula>$Y$10</formula>
    </cfRule>
    <cfRule type="cellIs" dxfId="6273" priority="1900" operator="equal">
      <formula>$Y$9</formula>
    </cfRule>
    <cfRule type="cellIs" dxfId="6272" priority="1901" operator="equal">
      <formula>$Y$8</formula>
    </cfRule>
    <cfRule type="cellIs" dxfId="6271" priority="1902" operator="equal">
      <formula>$Y$7</formula>
    </cfRule>
  </conditionalFormatting>
  <conditionalFormatting sqref="Z603">
    <cfRule type="cellIs" dxfId="6270" priority="1898" operator="equal">
      <formula>"NO CUMPLE"</formula>
    </cfRule>
  </conditionalFormatting>
  <conditionalFormatting sqref="AA602 AE602:AG602">
    <cfRule type="cellIs" dxfId="6269" priority="1897" operator="equal">
      <formula>$AA$18</formula>
    </cfRule>
  </conditionalFormatting>
  <conditionalFormatting sqref="R602">
    <cfRule type="cellIs" dxfId="6268" priority="1895" operator="equal">
      <formula>$R$18</formula>
    </cfRule>
  </conditionalFormatting>
  <conditionalFormatting sqref="AI602">
    <cfRule type="cellIs" dxfId="6267" priority="1894" operator="equal">
      <formula>"NO HABILITADO"</formula>
    </cfRule>
  </conditionalFormatting>
  <conditionalFormatting sqref="Z602">
    <cfRule type="cellIs" dxfId="6266" priority="1889" operator="equal">
      <formula>$Y$10</formula>
    </cfRule>
    <cfRule type="cellIs" dxfId="6265" priority="1890" operator="equal">
      <formula>$Y$9</formula>
    </cfRule>
    <cfRule type="cellIs" dxfId="6264" priority="1891" operator="equal">
      <formula>$Y$8</formula>
    </cfRule>
    <cfRule type="cellIs" dxfId="6263" priority="1892" operator="equal">
      <formula>$Y$7</formula>
    </cfRule>
  </conditionalFormatting>
  <conditionalFormatting sqref="Z602">
    <cfRule type="cellIs" dxfId="6262" priority="1888" operator="equal">
      <formula>"NO CUMPLE"</formula>
    </cfRule>
  </conditionalFormatting>
  <conditionalFormatting sqref="AA601 AE601:AG601">
    <cfRule type="cellIs" dxfId="6261" priority="1887" operator="equal">
      <formula>$AA$18</formula>
    </cfRule>
  </conditionalFormatting>
  <conditionalFormatting sqref="R601">
    <cfRule type="cellIs" dxfId="6260" priority="1885" operator="equal">
      <formula>$R$18</formula>
    </cfRule>
  </conditionalFormatting>
  <conditionalFormatting sqref="AI601">
    <cfRule type="cellIs" dxfId="6259" priority="1884" operator="equal">
      <formula>"NO HABILITADO"</formula>
    </cfRule>
  </conditionalFormatting>
  <conditionalFormatting sqref="Z601">
    <cfRule type="cellIs" dxfId="6258" priority="1879" operator="equal">
      <formula>$Y$10</formula>
    </cfRule>
    <cfRule type="cellIs" dxfId="6257" priority="1880" operator="equal">
      <formula>$Y$9</formula>
    </cfRule>
    <cfRule type="cellIs" dxfId="6256" priority="1881" operator="equal">
      <formula>$Y$8</formula>
    </cfRule>
    <cfRule type="cellIs" dxfId="6255" priority="1882" operator="equal">
      <formula>$Y$7</formula>
    </cfRule>
  </conditionalFormatting>
  <conditionalFormatting sqref="Z601">
    <cfRule type="cellIs" dxfId="6254" priority="1878" operator="equal">
      <formula>"NO CUMPLE"</formula>
    </cfRule>
  </conditionalFormatting>
  <conditionalFormatting sqref="AA600 AE600:AG600">
    <cfRule type="cellIs" dxfId="6253" priority="1877" operator="equal">
      <formula>$AA$18</formula>
    </cfRule>
  </conditionalFormatting>
  <conditionalFormatting sqref="R600">
    <cfRule type="cellIs" dxfId="6252" priority="1875" operator="equal">
      <formula>$R$18</formula>
    </cfRule>
  </conditionalFormatting>
  <conditionalFormatting sqref="AI600">
    <cfRule type="cellIs" dxfId="6251" priority="1874" operator="equal">
      <formula>"NO HABILITADO"</formula>
    </cfRule>
  </conditionalFormatting>
  <conditionalFormatting sqref="Z600">
    <cfRule type="cellIs" dxfId="6250" priority="1869" operator="equal">
      <formula>$Y$10</formula>
    </cfRule>
    <cfRule type="cellIs" dxfId="6249" priority="1870" operator="equal">
      <formula>$Y$9</formula>
    </cfRule>
    <cfRule type="cellIs" dxfId="6248" priority="1871" operator="equal">
      <formula>$Y$8</formula>
    </cfRule>
    <cfRule type="cellIs" dxfId="6247" priority="1872" operator="equal">
      <formula>$Y$7</formula>
    </cfRule>
  </conditionalFormatting>
  <conditionalFormatting sqref="Z600">
    <cfRule type="cellIs" dxfId="6246" priority="1868" operator="equal">
      <formula>"NO CUMPLE"</formula>
    </cfRule>
  </conditionalFormatting>
  <conditionalFormatting sqref="AA599 AE599:AG599">
    <cfRule type="cellIs" dxfId="6245" priority="1867" operator="equal">
      <formula>$AA$18</formula>
    </cfRule>
  </conditionalFormatting>
  <conditionalFormatting sqref="R599">
    <cfRule type="cellIs" dxfId="6244" priority="1865" operator="equal">
      <formula>$R$18</formula>
    </cfRule>
  </conditionalFormatting>
  <conditionalFormatting sqref="AI599">
    <cfRule type="cellIs" dxfId="6243" priority="1864" operator="equal">
      <formula>"NO HABILITADO"</formula>
    </cfRule>
  </conditionalFormatting>
  <conditionalFormatting sqref="Z599">
    <cfRule type="cellIs" dxfId="6242" priority="1859" operator="equal">
      <formula>$Y$10</formula>
    </cfRule>
    <cfRule type="cellIs" dxfId="6241" priority="1860" operator="equal">
      <formula>$Y$9</formula>
    </cfRule>
    <cfRule type="cellIs" dxfId="6240" priority="1861" operator="equal">
      <formula>$Y$8</formula>
    </cfRule>
    <cfRule type="cellIs" dxfId="6239" priority="1862" operator="equal">
      <formula>$Y$7</formula>
    </cfRule>
  </conditionalFormatting>
  <conditionalFormatting sqref="Z599">
    <cfRule type="cellIs" dxfId="6238" priority="1858" operator="equal">
      <formula>"NO CUMPLE"</formula>
    </cfRule>
  </conditionalFormatting>
  <conditionalFormatting sqref="AA598 AE598:AG598">
    <cfRule type="cellIs" dxfId="6237" priority="1857" operator="equal">
      <formula>$AA$18</formula>
    </cfRule>
  </conditionalFormatting>
  <conditionalFormatting sqref="R598">
    <cfRule type="cellIs" dxfId="6236" priority="1855" operator="equal">
      <formula>$R$18</formula>
    </cfRule>
  </conditionalFormatting>
  <conditionalFormatting sqref="AI598">
    <cfRule type="cellIs" dxfId="6235" priority="1854" operator="equal">
      <formula>"NO HABILITADO"</formula>
    </cfRule>
  </conditionalFormatting>
  <conditionalFormatting sqref="Z598">
    <cfRule type="cellIs" dxfId="6234" priority="1849" operator="equal">
      <formula>$Y$10</formula>
    </cfRule>
    <cfRule type="cellIs" dxfId="6233" priority="1850" operator="equal">
      <formula>$Y$9</formula>
    </cfRule>
    <cfRule type="cellIs" dxfId="6232" priority="1851" operator="equal">
      <formula>$Y$8</formula>
    </cfRule>
    <cfRule type="cellIs" dxfId="6231" priority="1852" operator="equal">
      <formula>$Y$7</formula>
    </cfRule>
  </conditionalFormatting>
  <conditionalFormatting sqref="Z598">
    <cfRule type="cellIs" dxfId="6230" priority="1848" operator="equal">
      <formula>"NO CUMPLE"</formula>
    </cfRule>
  </conditionalFormatting>
  <conditionalFormatting sqref="AA597 AE597:AG597">
    <cfRule type="cellIs" dxfId="6229" priority="1847" operator="equal">
      <formula>$AA$18</formula>
    </cfRule>
  </conditionalFormatting>
  <conditionalFormatting sqref="R597">
    <cfRule type="cellIs" dxfId="6228" priority="1845" operator="equal">
      <formula>$R$18</formula>
    </cfRule>
  </conditionalFormatting>
  <conditionalFormatting sqref="AI597">
    <cfRule type="cellIs" dxfId="6227" priority="1844" operator="equal">
      <formula>"NO HABILITADO"</formula>
    </cfRule>
  </conditionalFormatting>
  <conditionalFormatting sqref="Z597">
    <cfRule type="cellIs" dxfId="6226" priority="1839" operator="equal">
      <formula>$Y$10</formula>
    </cfRule>
    <cfRule type="cellIs" dxfId="6225" priority="1840" operator="equal">
      <formula>$Y$9</formula>
    </cfRule>
    <cfRule type="cellIs" dxfId="6224" priority="1841" operator="equal">
      <formula>$Y$8</formula>
    </cfRule>
    <cfRule type="cellIs" dxfId="6223" priority="1842" operator="equal">
      <formula>$Y$7</formula>
    </cfRule>
  </conditionalFormatting>
  <conditionalFormatting sqref="Z597">
    <cfRule type="cellIs" dxfId="6222" priority="1838" operator="equal">
      <formula>"NO CUMPLE"</formula>
    </cfRule>
  </conditionalFormatting>
  <conditionalFormatting sqref="AA596 AE596:AG596">
    <cfRule type="cellIs" dxfId="6221" priority="1837" operator="equal">
      <formula>$AA$18</formula>
    </cfRule>
  </conditionalFormatting>
  <conditionalFormatting sqref="R596">
    <cfRule type="cellIs" dxfId="6220" priority="1835" operator="equal">
      <formula>$R$18</formula>
    </cfRule>
  </conditionalFormatting>
  <conditionalFormatting sqref="AI596">
    <cfRule type="cellIs" dxfId="6219" priority="1834" operator="equal">
      <formula>"NO HABILITADO"</formula>
    </cfRule>
  </conditionalFormatting>
  <conditionalFormatting sqref="Z596">
    <cfRule type="cellIs" dxfId="6218" priority="1829" operator="equal">
      <formula>$Y$10</formula>
    </cfRule>
    <cfRule type="cellIs" dxfId="6217" priority="1830" operator="equal">
      <formula>$Y$9</formula>
    </cfRule>
    <cfRule type="cellIs" dxfId="6216" priority="1831" operator="equal">
      <formula>$Y$8</formula>
    </cfRule>
    <cfRule type="cellIs" dxfId="6215" priority="1832" operator="equal">
      <formula>$Y$7</formula>
    </cfRule>
  </conditionalFormatting>
  <conditionalFormatting sqref="Z596">
    <cfRule type="cellIs" dxfId="6214" priority="1828" operator="equal">
      <formula>"NO CUMPLE"</formula>
    </cfRule>
  </conditionalFormatting>
  <conditionalFormatting sqref="AA610 AE610:AG610">
    <cfRule type="cellIs" dxfId="6213" priority="1827" operator="equal">
      <formula>$AA$18</formula>
    </cfRule>
  </conditionalFormatting>
  <conditionalFormatting sqref="R610">
    <cfRule type="cellIs" dxfId="6212" priority="1825" operator="equal">
      <formula>$R$18</formula>
    </cfRule>
  </conditionalFormatting>
  <conditionalFormatting sqref="AI610">
    <cfRule type="cellIs" dxfId="6211" priority="1824" operator="equal">
      <formula>"NO HABILITADO"</formula>
    </cfRule>
  </conditionalFormatting>
  <conditionalFormatting sqref="Z610">
    <cfRule type="cellIs" dxfId="6210" priority="1819" operator="equal">
      <formula>$Y$10</formula>
    </cfRule>
    <cfRule type="cellIs" dxfId="6209" priority="1820" operator="equal">
      <formula>$Y$9</formula>
    </cfRule>
    <cfRule type="cellIs" dxfId="6208" priority="1821" operator="equal">
      <formula>$Y$8</formula>
    </cfRule>
    <cfRule type="cellIs" dxfId="6207" priority="1822" operator="equal">
      <formula>$Y$7</formula>
    </cfRule>
  </conditionalFormatting>
  <conditionalFormatting sqref="Z610">
    <cfRule type="cellIs" dxfId="6206" priority="1818" operator="equal">
      <formula>"NO CUMPLE"</formula>
    </cfRule>
  </conditionalFormatting>
  <conditionalFormatting sqref="AA607 AE607:AG607">
    <cfRule type="cellIs" dxfId="6205" priority="1817" operator="equal">
      <formula>$AA$18</formula>
    </cfRule>
  </conditionalFormatting>
  <conditionalFormatting sqref="R607">
    <cfRule type="cellIs" dxfId="6204" priority="1815" operator="equal">
      <formula>$R$18</formula>
    </cfRule>
  </conditionalFormatting>
  <conditionalFormatting sqref="AI607">
    <cfRule type="cellIs" dxfId="6203" priority="1814" operator="equal">
      <formula>"NO HABILITADO"</formula>
    </cfRule>
  </conditionalFormatting>
  <conditionalFormatting sqref="Z607">
    <cfRule type="cellIs" dxfId="6202" priority="1809" operator="equal">
      <formula>$Y$10</formula>
    </cfRule>
    <cfRule type="cellIs" dxfId="6201" priority="1810" operator="equal">
      <formula>$Y$9</formula>
    </cfRule>
    <cfRule type="cellIs" dxfId="6200" priority="1811" operator="equal">
      <formula>$Y$8</formula>
    </cfRule>
    <cfRule type="cellIs" dxfId="6199" priority="1812" operator="equal">
      <formula>$Y$7</formula>
    </cfRule>
  </conditionalFormatting>
  <conditionalFormatting sqref="Z607">
    <cfRule type="cellIs" dxfId="6198" priority="1808" operator="equal">
      <formula>"NO CUMPLE"</formula>
    </cfRule>
  </conditionalFormatting>
  <conditionalFormatting sqref="AA606 AE606:AG606">
    <cfRule type="cellIs" dxfId="6197" priority="1807" operator="equal">
      <formula>$AA$18</formula>
    </cfRule>
  </conditionalFormatting>
  <conditionalFormatting sqref="R606">
    <cfRule type="cellIs" dxfId="6196" priority="1805" operator="equal">
      <formula>$R$18</formula>
    </cfRule>
  </conditionalFormatting>
  <conditionalFormatting sqref="AI606">
    <cfRule type="cellIs" dxfId="6195" priority="1804" operator="equal">
      <formula>"NO HABILITADO"</formula>
    </cfRule>
  </conditionalFormatting>
  <conditionalFormatting sqref="Z606">
    <cfRule type="cellIs" dxfId="6194" priority="1799" operator="equal">
      <formula>$Y$10</formula>
    </cfRule>
    <cfRule type="cellIs" dxfId="6193" priority="1800" operator="equal">
      <formula>$Y$9</formula>
    </cfRule>
    <cfRule type="cellIs" dxfId="6192" priority="1801" operator="equal">
      <formula>$Y$8</formula>
    </cfRule>
    <cfRule type="cellIs" dxfId="6191" priority="1802" operator="equal">
      <formula>$Y$7</formula>
    </cfRule>
  </conditionalFormatting>
  <conditionalFormatting sqref="Z606">
    <cfRule type="cellIs" dxfId="6190" priority="1798" operator="equal">
      <formula>"NO CUMPLE"</formula>
    </cfRule>
  </conditionalFormatting>
  <conditionalFormatting sqref="AA605 AE605:AG605">
    <cfRule type="cellIs" dxfId="6189" priority="1797" operator="equal">
      <formula>$AA$18</formula>
    </cfRule>
  </conditionalFormatting>
  <conditionalFormatting sqref="R605">
    <cfRule type="cellIs" dxfId="6188" priority="1795" operator="equal">
      <formula>$R$18</formula>
    </cfRule>
  </conditionalFormatting>
  <conditionalFormatting sqref="AI605">
    <cfRule type="cellIs" dxfId="6187" priority="1794" operator="equal">
      <formula>"NO HABILITADO"</formula>
    </cfRule>
  </conditionalFormatting>
  <conditionalFormatting sqref="Z605">
    <cfRule type="cellIs" dxfId="6186" priority="1789" operator="equal">
      <formula>$Y$10</formula>
    </cfRule>
    <cfRule type="cellIs" dxfId="6185" priority="1790" operator="equal">
      <formula>$Y$9</formula>
    </cfRule>
    <cfRule type="cellIs" dxfId="6184" priority="1791" operator="equal">
      <formula>$Y$8</formula>
    </cfRule>
    <cfRule type="cellIs" dxfId="6183" priority="1792" operator="equal">
      <formula>$Y$7</formula>
    </cfRule>
  </conditionalFormatting>
  <conditionalFormatting sqref="Z605">
    <cfRule type="cellIs" dxfId="6182" priority="1788" operator="equal">
      <formula>"NO CUMPLE"</formula>
    </cfRule>
  </conditionalFormatting>
  <conditionalFormatting sqref="AA604 AE604:AG604">
    <cfRule type="cellIs" dxfId="6181" priority="1787" operator="equal">
      <formula>$AA$18</formula>
    </cfRule>
  </conditionalFormatting>
  <conditionalFormatting sqref="R604">
    <cfRule type="cellIs" dxfId="6180" priority="1785" operator="equal">
      <formula>$R$18</formula>
    </cfRule>
  </conditionalFormatting>
  <conditionalFormatting sqref="AI604">
    <cfRule type="cellIs" dxfId="6179" priority="1784" operator="equal">
      <formula>"NO HABILITADO"</formula>
    </cfRule>
  </conditionalFormatting>
  <conditionalFormatting sqref="Z604">
    <cfRule type="cellIs" dxfId="6178" priority="1779" operator="equal">
      <formula>$Y$10</formula>
    </cfRule>
    <cfRule type="cellIs" dxfId="6177" priority="1780" operator="equal">
      <formula>$Y$9</formula>
    </cfRule>
    <cfRule type="cellIs" dxfId="6176" priority="1781" operator="equal">
      <formula>$Y$8</formula>
    </cfRule>
    <cfRule type="cellIs" dxfId="6175" priority="1782" operator="equal">
      <formula>$Y$7</formula>
    </cfRule>
  </conditionalFormatting>
  <conditionalFormatting sqref="Z604">
    <cfRule type="cellIs" dxfId="6174" priority="1778" operator="equal">
      <formula>"NO CUMPLE"</formula>
    </cfRule>
  </conditionalFormatting>
  <conditionalFormatting sqref="N625">
    <cfRule type="cellIs" dxfId="6173" priority="1776" operator="equal">
      <formula>"No Cumple"</formula>
    </cfRule>
  </conditionalFormatting>
  <conditionalFormatting sqref="AA625 AE625:AG625">
    <cfRule type="cellIs" dxfId="6172" priority="1777" operator="equal">
      <formula>$AA$18</formula>
    </cfRule>
  </conditionalFormatting>
  <conditionalFormatting sqref="R625">
    <cfRule type="cellIs" dxfId="6171" priority="1775" operator="equal">
      <formula>$R$18</formula>
    </cfRule>
  </conditionalFormatting>
  <conditionalFormatting sqref="AI625">
    <cfRule type="cellIs" dxfId="6170" priority="1774" operator="equal">
      <formula>"NO HABILITADO"</formula>
    </cfRule>
  </conditionalFormatting>
  <conditionalFormatting sqref="O625">
    <cfRule type="cellIs" dxfId="6169" priority="1773" operator="greaterThan">
      <formula>1</formula>
    </cfRule>
  </conditionalFormatting>
  <conditionalFormatting sqref="Y625:Z625">
    <cfRule type="cellIs" dxfId="6168" priority="1769" operator="equal">
      <formula>$Y$10</formula>
    </cfRule>
    <cfRule type="cellIs" dxfId="6167" priority="1770" operator="equal">
      <formula>$Y$9</formula>
    </cfRule>
    <cfRule type="cellIs" dxfId="6166" priority="1771" operator="equal">
      <formula>$Y$8</formula>
    </cfRule>
    <cfRule type="cellIs" dxfId="6165" priority="1772" operator="equal">
      <formula>$Y$7</formula>
    </cfRule>
  </conditionalFormatting>
  <conditionalFormatting sqref="Z625">
    <cfRule type="cellIs" dxfId="6164" priority="1768" operator="equal">
      <formula>"NO CUMPLE"</formula>
    </cfRule>
  </conditionalFormatting>
  <conditionalFormatting sqref="N642">
    <cfRule type="cellIs" dxfId="6163" priority="1766" operator="equal">
      <formula>"No Cumple"</formula>
    </cfRule>
  </conditionalFormatting>
  <conditionalFormatting sqref="AA642 AE642:AG642">
    <cfRule type="cellIs" dxfId="6162" priority="1767" operator="equal">
      <formula>$AA$18</formula>
    </cfRule>
  </conditionalFormatting>
  <conditionalFormatting sqref="R642">
    <cfRule type="cellIs" dxfId="6161" priority="1765" operator="equal">
      <formula>$R$18</formula>
    </cfRule>
  </conditionalFormatting>
  <conditionalFormatting sqref="AI642">
    <cfRule type="cellIs" dxfId="6160" priority="1764" operator="equal">
      <formula>"NO HABILITADO"</formula>
    </cfRule>
  </conditionalFormatting>
  <conditionalFormatting sqref="O642">
    <cfRule type="cellIs" dxfId="6159" priority="1763" operator="greaterThan">
      <formula>1</formula>
    </cfRule>
  </conditionalFormatting>
  <conditionalFormatting sqref="Y642:Z642">
    <cfRule type="cellIs" dxfId="6158" priority="1759" operator="equal">
      <formula>$Y$10</formula>
    </cfRule>
    <cfRule type="cellIs" dxfId="6157" priority="1760" operator="equal">
      <formula>$Y$9</formula>
    </cfRule>
    <cfRule type="cellIs" dxfId="6156" priority="1761" operator="equal">
      <formula>$Y$8</formula>
    </cfRule>
    <cfRule type="cellIs" dxfId="6155" priority="1762" operator="equal">
      <formula>$Y$7</formula>
    </cfRule>
  </conditionalFormatting>
  <conditionalFormatting sqref="Z642">
    <cfRule type="cellIs" dxfId="6154" priority="1758" operator="equal">
      <formula>"NO CUMPLE"</formula>
    </cfRule>
  </conditionalFormatting>
  <conditionalFormatting sqref="N641">
    <cfRule type="cellIs" dxfId="6153" priority="1756" operator="equal">
      <formula>"No Cumple"</formula>
    </cfRule>
  </conditionalFormatting>
  <conditionalFormatting sqref="AA641 AE641:AG641">
    <cfRule type="cellIs" dxfId="6152" priority="1757" operator="equal">
      <formula>$AA$18</formula>
    </cfRule>
  </conditionalFormatting>
  <conditionalFormatting sqref="R641">
    <cfRule type="cellIs" dxfId="6151" priority="1755" operator="equal">
      <formula>$R$18</formula>
    </cfRule>
  </conditionalFormatting>
  <conditionalFormatting sqref="AI641">
    <cfRule type="cellIs" dxfId="6150" priority="1754" operator="equal">
      <formula>"NO HABILITADO"</formula>
    </cfRule>
  </conditionalFormatting>
  <conditionalFormatting sqref="O641">
    <cfRule type="cellIs" dxfId="6149" priority="1753" operator="greaterThan">
      <formula>1</formula>
    </cfRule>
  </conditionalFormatting>
  <conditionalFormatting sqref="Y641:Z641">
    <cfRule type="cellIs" dxfId="6148" priority="1749" operator="equal">
      <formula>$Y$10</formula>
    </cfRule>
    <cfRule type="cellIs" dxfId="6147" priority="1750" operator="equal">
      <formula>$Y$9</formula>
    </cfRule>
    <cfRule type="cellIs" dxfId="6146" priority="1751" operator="equal">
      <formula>$Y$8</formula>
    </cfRule>
    <cfRule type="cellIs" dxfId="6145" priority="1752" operator="equal">
      <formula>$Y$7</formula>
    </cfRule>
  </conditionalFormatting>
  <conditionalFormatting sqref="Z641">
    <cfRule type="cellIs" dxfId="6144" priority="1748" operator="equal">
      <formula>"NO CUMPLE"</formula>
    </cfRule>
  </conditionalFormatting>
  <conditionalFormatting sqref="N649">
    <cfRule type="cellIs" dxfId="6143" priority="1746" operator="equal">
      <formula>"No Cumple"</formula>
    </cfRule>
  </conditionalFormatting>
  <conditionalFormatting sqref="AA649 AE649:AG649">
    <cfRule type="cellIs" dxfId="6142" priority="1747" operator="equal">
      <formula>$AA$18</formula>
    </cfRule>
  </conditionalFormatting>
  <conditionalFormatting sqref="R649">
    <cfRule type="cellIs" dxfId="6141" priority="1745" operator="equal">
      <formula>$R$18</formula>
    </cfRule>
  </conditionalFormatting>
  <conditionalFormatting sqref="AI649">
    <cfRule type="cellIs" dxfId="6140" priority="1744" operator="equal">
      <formula>"NO HABILITADO"</formula>
    </cfRule>
  </conditionalFormatting>
  <conditionalFormatting sqref="O649">
    <cfRule type="cellIs" dxfId="6139" priority="1743" operator="greaterThan">
      <formula>1</formula>
    </cfRule>
  </conditionalFormatting>
  <conditionalFormatting sqref="Y649:Z649">
    <cfRule type="cellIs" dxfId="6138" priority="1739" operator="equal">
      <formula>$Y$10</formula>
    </cfRule>
    <cfRule type="cellIs" dxfId="6137" priority="1740" operator="equal">
      <formula>$Y$9</formula>
    </cfRule>
    <cfRule type="cellIs" dxfId="6136" priority="1741" operator="equal">
      <formula>$Y$8</formula>
    </cfRule>
    <cfRule type="cellIs" dxfId="6135" priority="1742" operator="equal">
      <formula>$Y$7</formula>
    </cfRule>
  </conditionalFormatting>
  <conditionalFormatting sqref="Z649">
    <cfRule type="cellIs" dxfId="6134" priority="1738" operator="equal">
      <formula>"NO CUMPLE"</formula>
    </cfRule>
  </conditionalFormatting>
  <conditionalFormatting sqref="N640">
    <cfRule type="cellIs" dxfId="6133" priority="1736" operator="equal">
      <formula>"No Cumple"</formula>
    </cfRule>
  </conditionalFormatting>
  <conditionalFormatting sqref="AA640 AE640:AG640">
    <cfRule type="cellIs" dxfId="6132" priority="1737" operator="equal">
      <formula>$AA$18</formula>
    </cfRule>
  </conditionalFormatting>
  <conditionalFormatting sqref="R640">
    <cfRule type="cellIs" dxfId="6131" priority="1735" operator="equal">
      <formula>$R$18</formula>
    </cfRule>
  </conditionalFormatting>
  <conditionalFormatting sqref="AI640">
    <cfRule type="cellIs" dxfId="6130" priority="1734" operator="equal">
      <formula>"NO HABILITADO"</formula>
    </cfRule>
  </conditionalFormatting>
  <conditionalFormatting sqref="O640">
    <cfRule type="cellIs" dxfId="6129" priority="1733" operator="greaterThan">
      <formula>1</formula>
    </cfRule>
  </conditionalFormatting>
  <conditionalFormatting sqref="Y640:Z640">
    <cfRule type="cellIs" dxfId="6128" priority="1729" operator="equal">
      <formula>$Y$10</formula>
    </cfRule>
    <cfRule type="cellIs" dxfId="6127" priority="1730" operator="equal">
      <formula>$Y$9</formula>
    </cfRule>
    <cfRule type="cellIs" dxfId="6126" priority="1731" operator="equal">
      <formula>$Y$8</formula>
    </cfRule>
    <cfRule type="cellIs" dxfId="6125" priority="1732" operator="equal">
      <formula>$Y$7</formula>
    </cfRule>
  </conditionalFormatting>
  <conditionalFormatting sqref="Z640">
    <cfRule type="cellIs" dxfId="6124" priority="1728" operator="equal">
      <formula>"NO CUMPLE"</formula>
    </cfRule>
  </conditionalFormatting>
  <conditionalFormatting sqref="N639">
    <cfRule type="cellIs" dxfId="6123" priority="1726" operator="equal">
      <formula>"No Cumple"</formula>
    </cfRule>
  </conditionalFormatting>
  <conditionalFormatting sqref="AA639 AE639:AG639">
    <cfRule type="cellIs" dxfId="6122" priority="1727" operator="equal">
      <formula>$AA$18</formula>
    </cfRule>
  </conditionalFormatting>
  <conditionalFormatting sqref="R639">
    <cfRule type="cellIs" dxfId="6121" priority="1725" operator="equal">
      <formula>$R$18</formula>
    </cfRule>
  </conditionalFormatting>
  <conditionalFormatting sqref="AI639">
    <cfRule type="cellIs" dxfId="6120" priority="1724" operator="equal">
      <formula>"NO HABILITADO"</formula>
    </cfRule>
  </conditionalFormatting>
  <conditionalFormatting sqref="O639">
    <cfRule type="cellIs" dxfId="6119" priority="1723" operator="greaterThan">
      <formula>1</formula>
    </cfRule>
  </conditionalFormatting>
  <conditionalFormatting sqref="Y639:Z639">
    <cfRule type="cellIs" dxfId="6118" priority="1719" operator="equal">
      <formula>$Y$10</formula>
    </cfRule>
    <cfRule type="cellIs" dxfId="6117" priority="1720" operator="equal">
      <formula>$Y$9</formula>
    </cfRule>
    <cfRule type="cellIs" dxfId="6116" priority="1721" operator="equal">
      <formula>$Y$8</formula>
    </cfRule>
    <cfRule type="cellIs" dxfId="6115" priority="1722" operator="equal">
      <formula>$Y$7</formula>
    </cfRule>
  </conditionalFormatting>
  <conditionalFormatting sqref="Z639">
    <cfRule type="cellIs" dxfId="6114" priority="1718" operator="equal">
      <formula>"NO CUMPLE"</formula>
    </cfRule>
  </conditionalFormatting>
  <conditionalFormatting sqref="N681">
    <cfRule type="cellIs" dxfId="6113" priority="1716" operator="equal">
      <formula>"No Cumple"</formula>
    </cfRule>
  </conditionalFormatting>
  <conditionalFormatting sqref="AA681 AE681:AG681">
    <cfRule type="cellIs" dxfId="6112" priority="1717" operator="equal">
      <formula>$AA$18</formula>
    </cfRule>
  </conditionalFormatting>
  <conditionalFormatting sqref="R681">
    <cfRule type="cellIs" dxfId="6111" priority="1715" operator="equal">
      <formula>$R$18</formula>
    </cfRule>
  </conditionalFormatting>
  <conditionalFormatting sqref="AI681">
    <cfRule type="cellIs" dxfId="6110" priority="1714" operator="equal">
      <formula>"NO HABILITADO"</formula>
    </cfRule>
  </conditionalFormatting>
  <conditionalFormatting sqref="O681">
    <cfRule type="cellIs" dxfId="6109" priority="1713" operator="greaterThan">
      <formula>1</formula>
    </cfRule>
  </conditionalFormatting>
  <conditionalFormatting sqref="Y681:Z681">
    <cfRule type="cellIs" dxfId="6108" priority="1709" operator="equal">
      <formula>$Y$10</formula>
    </cfRule>
    <cfRule type="cellIs" dxfId="6107" priority="1710" operator="equal">
      <formula>$Y$9</formula>
    </cfRule>
    <cfRule type="cellIs" dxfId="6106" priority="1711" operator="equal">
      <formula>$Y$8</formula>
    </cfRule>
    <cfRule type="cellIs" dxfId="6105" priority="1712" operator="equal">
      <formula>$Y$7</formula>
    </cfRule>
  </conditionalFormatting>
  <conditionalFormatting sqref="Z681">
    <cfRule type="cellIs" dxfId="6104" priority="1708" operator="equal">
      <formula>"NO CUMPLE"</formula>
    </cfRule>
  </conditionalFormatting>
  <conditionalFormatting sqref="N676">
    <cfRule type="cellIs" dxfId="6103" priority="1706" operator="equal">
      <formula>"No Cumple"</formula>
    </cfRule>
  </conditionalFormatting>
  <conditionalFormatting sqref="AA676 AE676:AG676">
    <cfRule type="cellIs" dxfId="6102" priority="1707" operator="equal">
      <formula>$AA$18</formula>
    </cfRule>
  </conditionalFormatting>
  <conditionalFormatting sqref="R676">
    <cfRule type="cellIs" dxfId="6101" priority="1705" operator="equal">
      <formula>$R$18</formula>
    </cfRule>
  </conditionalFormatting>
  <conditionalFormatting sqref="AI676">
    <cfRule type="cellIs" dxfId="6100" priority="1704" operator="equal">
      <formula>"NO HABILITADO"</formula>
    </cfRule>
  </conditionalFormatting>
  <conditionalFormatting sqref="O676">
    <cfRule type="cellIs" dxfId="6099" priority="1703" operator="greaterThan">
      <formula>1</formula>
    </cfRule>
  </conditionalFormatting>
  <conditionalFormatting sqref="Y676:Z676">
    <cfRule type="cellIs" dxfId="6098" priority="1699" operator="equal">
      <formula>$Y$10</formula>
    </cfRule>
    <cfRule type="cellIs" dxfId="6097" priority="1700" operator="equal">
      <formula>$Y$9</formula>
    </cfRule>
    <cfRule type="cellIs" dxfId="6096" priority="1701" operator="equal">
      <formula>$Y$8</formula>
    </cfRule>
    <cfRule type="cellIs" dxfId="6095" priority="1702" operator="equal">
      <formula>$Y$7</formula>
    </cfRule>
  </conditionalFormatting>
  <conditionalFormatting sqref="Z676">
    <cfRule type="cellIs" dxfId="6094" priority="1698" operator="equal">
      <formula>"NO CUMPLE"</formula>
    </cfRule>
  </conditionalFormatting>
  <conditionalFormatting sqref="N680">
    <cfRule type="cellIs" dxfId="6093" priority="1696" operator="equal">
      <formula>"No Cumple"</formula>
    </cfRule>
  </conditionalFormatting>
  <conditionalFormatting sqref="AA680 AE680:AG680">
    <cfRule type="cellIs" dxfId="6092" priority="1697" operator="equal">
      <formula>$AA$18</formula>
    </cfRule>
  </conditionalFormatting>
  <conditionalFormatting sqref="R680">
    <cfRule type="cellIs" dxfId="6091" priority="1695" operator="equal">
      <formula>$R$18</formula>
    </cfRule>
  </conditionalFormatting>
  <conditionalFormatting sqref="AI680">
    <cfRule type="cellIs" dxfId="6090" priority="1694" operator="equal">
      <formula>"NO HABILITADO"</formula>
    </cfRule>
  </conditionalFormatting>
  <conditionalFormatting sqref="O680">
    <cfRule type="cellIs" dxfId="6089" priority="1693" operator="greaterThan">
      <formula>1</formula>
    </cfRule>
  </conditionalFormatting>
  <conditionalFormatting sqref="Y680:Z680">
    <cfRule type="cellIs" dxfId="6088" priority="1689" operator="equal">
      <formula>$Y$10</formula>
    </cfRule>
    <cfRule type="cellIs" dxfId="6087" priority="1690" operator="equal">
      <formula>$Y$9</formula>
    </cfRule>
    <cfRule type="cellIs" dxfId="6086" priority="1691" operator="equal">
      <formula>$Y$8</formula>
    </cfRule>
    <cfRule type="cellIs" dxfId="6085" priority="1692" operator="equal">
      <formula>$Y$7</formula>
    </cfRule>
  </conditionalFormatting>
  <conditionalFormatting sqref="Z680">
    <cfRule type="cellIs" dxfId="6084" priority="1688" operator="equal">
      <formula>"NO CUMPLE"</formula>
    </cfRule>
  </conditionalFormatting>
  <conditionalFormatting sqref="N679">
    <cfRule type="cellIs" dxfId="6083" priority="1686" operator="equal">
      <formula>"No Cumple"</formula>
    </cfRule>
  </conditionalFormatting>
  <conditionalFormatting sqref="AA679 AE679:AG679">
    <cfRule type="cellIs" dxfId="6082" priority="1687" operator="equal">
      <formula>$AA$18</formula>
    </cfRule>
  </conditionalFormatting>
  <conditionalFormatting sqref="R679">
    <cfRule type="cellIs" dxfId="6081" priority="1685" operator="equal">
      <formula>$R$18</formula>
    </cfRule>
  </conditionalFormatting>
  <conditionalFormatting sqref="AI679">
    <cfRule type="cellIs" dxfId="6080" priority="1684" operator="equal">
      <formula>"NO HABILITADO"</formula>
    </cfRule>
  </conditionalFormatting>
  <conditionalFormatting sqref="O679">
    <cfRule type="cellIs" dxfId="6079" priority="1683" operator="greaterThan">
      <formula>1</formula>
    </cfRule>
  </conditionalFormatting>
  <conditionalFormatting sqref="Y679:Z679">
    <cfRule type="cellIs" dxfId="6078" priority="1679" operator="equal">
      <formula>$Y$10</formula>
    </cfRule>
    <cfRule type="cellIs" dxfId="6077" priority="1680" operator="equal">
      <formula>$Y$9</formula>
    </cfRule>
    <cfRule type="cellIs" dxfId="6076" priority="1681" operator="equal">
      <formula>$Y$8</formula>
    </cfRule>
    <cfRule type="cellIs" dxfId="6075" priority="1682" operator="equal">
      <formula>$Y$7</formula>
    </cfRule>
  </conditionalFormatting>
  <conditionalFormatting sqref="Z679">
    <cfRule type="cellIs" dxfId="6074" priority="1678" operator="equal">
      <formula>"NO CUMPLE"</formula>
    </cfRule>
  </conditionalFormatting>
  <conditionalFormatting sqref="N678">
    <cfRule type="cellIs" dxfId="6073" priority="1676" operator="equal">
      <formula>"No Cumple"</formula>
    </cfRule>
  </conditionalFormatting>
  <conditionalFormatting sqref="AA678 AE678:AG678">
    <cfRule type="cellIs" dxfId="6072" priority="1677" operator="equal">
      <formula>$AA$18</formula>
    </cfRule>
  </conditionalFormatting>
  <conditionalFormatting sqref="R678">
    <cfRule type="cellIs" dxfId="6071" priority="1675" operator="equal">
      <formula>$R$18</formula>
    </cfRule>
  </conditionalFormatting>
  <conditionalFormatting sqref="AI678">
    <cfRule type="cellIs" dxfId="6070" priority="1674" operator="equal">
      <formula>"NO HABILITADO"</formula>
    </cfRule>
  </conditionalFormatting>
  <conditionalFormatting sqref="O678">
    <cfRule type="cellIs" dxfId="6069" priority="1673" operator="greaterThan">
      <formula>1</formula>
    </cfRule>
  </conditionalFormatting>
  <conditionalFormatting sqref="Y678:Z678">
    <cfRule type="cellIs" dxfId="6068" priority="1669" operator="equal">
      <formula>$Y$10</formula>
    </cfRule>
    <cfRule type="cellIs" dxfId="6067" priority="1670" operator="equal">
      <formula>$Y$9</formula>
    </cfRule>
    <cfRule type="cellIs" dxfId="6066" priority="1671" operator="equal">
      <formula>$Y$8</formula>
    </cfRule>
    <cfRule type="cellIs" dxfId="6065" priority="1672" operator="equal">
      <formula>$Y$7</formula>
    </cfRule>
  </conditionalFormatting>
  <conditionalFormatting sqref="Z678">
    <cfRule type="cellIs" dxfId="6064" priority="1668" operator="equal">
      <formula>"NO CUMPLE"</formula>
    </cfRule>
  </conditionalFormatting>
  <conditionalFormatting sqref="N677">
    <cfRule type="cellIs" dxfId="6063" priority="1666" operator="equal">
      <formula>"No Cumple"</formula>
    </cfRule>
  </conditionalFormatting>
  <conditionalFormatting sqref="AA677 AE677:AG677">
    <cfRule type="cellIs" dxfId="6062" priority="1667" operator="equal">
      <formula>$AA$18</formula>
    </cfRule>
  </conditionalFormatting>
  <conditionalFormatting sqref="R677">
    <cfRule type="cellIs" dxfId="6061" priority="1665" operator="equal">
      <formula>$R$18</formula>
    </cfRule>
  </conditionalFormatting>
  <conditionalFormatting sqref="AI677">
    <cfRule type="cellIs" dxfId="6060" priority="1664" operator="equal">
      <formula>"NO HABILITADO"</formula>
    </cfRule>
  </conditionalFormatting>
  <conditionalFormatting sqref="O677">
    <cfRule type="cellIs" dxfId="6059" priority="1663" operator="greaterThan">
      <formula>1</formula>
    </cfRule>
  </conditionalFormatting>
  <conditionalFormatting sqref="Y677:Z677">
    <cfRule type="cellIs" dxfId="6058" priority="1659" operator="equal">
      <formula>$Y$10</formula>
    </cfRule>
    <cfRule type="cellIs" dxfId="6057" priority="1660" operator="equal">
      <formula>$Y$9</formula>
    </cfRule>
    <cfRule type="cellIs" dxfId="6056" priority="1661" operator="equal">
      <formula>$Y$8</formula>
    </cfRule>
    <cfRule type="cellIs" dxfId="6055" priority="1662" operator="equal">
      <formula>$Y$7</formula>
    </cfRule>
  </conditionalFormatting>
  <conditionalFormatting sqref="Z677">
    <cfRule type="cellIs" dxfId="6054" priority="1658" operator="equal">
      <formula>"NO CUMPLE"</formula>
    </cfRule>
  </conditionalFormatting>
  <conditionalFormatting sqref="N745">
    <cfRule type="cellIs" dxfId="6053" priority="1656" operator="equal">
      <formula>"No Cumple"</formula>
    </cfRule>
  </conditionalFormatting>
  <conditionalFormatting sqref="AA745 AE745:AG745">
    <cfRule type="cellIs" dxfId="6052" priority="1657" operator="equal">
      <formula>$AA$18</formula>
    </cfRule>
  </conditionalFormatting>
  <conditionalFormatting sqref="R745">
    <cfRule type="cellIs" dxfId="6051" priority="1655" operator="equal">
      <formula>$R$18</formula>
    </cfRule>
  </conditionalFormatting>
  <conditionalFormatting sqref="AI745">
    <cfRule type="cellIs" dxfId="6050" priority="1654" operator="equal">
      <formula>"NO HABILITADO"</formula>
    </cfRule>
  </conditionalFormatting>
  <conditionalFormatting sqref="O745">
    <cfRule type="cellIs" dxfId="6049" priority="1653" operator="greaterThan">
      <formula>1</formula>
    </cfRule>
  </conditionalFormatting>
  <conditionalFormatting sqref="Y745:Z745">
    <cfRule type="cellIs" dxfId="6048" priority="1649" operator="equal">
      <formula>$Y$10</formula>
    </cfRule>
    <cfRule type="cellIs" dxfId="6047" priority="1650" operator="equal">
      <formula>$Y$9</formula>
    </cfRule>
    <cfRule type="cellIs" dxfId="6046" priority="1651" operator="equal">
      <formula>$Y$8</formula>
    </cfRule>
    <cfRule type="cellIs" dxfId="6045" priority="1652" operator="equal">
      <formula>$Y$7</formula>
    </cfRule>
  </conditionalFormatting>
  <conditionalFormatting sqref="Z745">
    <cfRule type="cellIs" dxfId="6044" priority="1647" operator="equal">
      <formula>"NO CUMPLE"</formula>
    </cfRule>
  </conditionalFormatting>
  <conditionalFormatting sqref="N744">
    <cfRule type="cellIs" dxfId="6043" priority="1645" operator="equal">
      <formula>"No Cumple"</formula>
    </cfRule>
  </conditionalFormatting>
  <conditionalFormatting sqref="AA744 AE744:AG744">
    <cfRule type="cellIs" dxfId="6042" priority="1646" operator="equal">
      <formula>$AA$18</formula>
    </cfRule>
  </conditionalFormatting>
  <conditionalFormatting sqref="R744">
    <cfRule type="cellIs" dxfId="6041" priority="1644" operator="equal">
      <formula>$R$18</formula>
    </cfRule>
  </conditionalFormatting>
  <conditionalFormatting sqref="AI744">
    <cfRule type="cellIs" dxfId="6040" priority="1643" operator="equal">
      <formula>"NO HABILITADO"</formula>
    </cfRule>
  </conditionalFormatting>
  <conditionalFormatting sqref="O744">
    <cfRule type="cellIs" dxfId="6039" priority="1642" operator="greaterThan">
      <formula>1</formula>
    </cfRule>
  </conditionalFormatting>
  <conditionalFormatting sqref="Y744:Z744">
    <cfRule type="cellIs" dxfId="6038" priority="1638" operator="equal">
      <formula>$Y$10</formula>
    </cfRule>
    <cfRule type="cellIs" dxfId="6037" priority="1639" operator="equal">
      <formula>$Y$9</formula>
    </cfRule>
    <cfRule type="cellIs" dxfId="6036" priority="1640" operator="equal">
      <formula>$Y$8</formula>
    </cfRule>
    <cfRule type="cellIs" dxfId="6035" priority="1641" operator="equal">
      <formula>$Y$7</formula>
    </cfRule>
  </conditionalFormatting>
  <conditionalFormatting sqref="Z744">
    <cfRule type="cellIs" dxfId="6034" priority="1636" operator="equal">
      <formula>"NO CUMPLE"</formula>
    </cfRule>
  </conditionalFormatting>
  <conditionalFormatting sqref="N743">
    <cfRule type="cellIs" dxfId="6033" priority="1634" operator="equal">
      <formula>"No Cumple"</formula>
    </cfRule>
  </conditionalFormatting>
  <conditionalFormatting sqref="AA743 AE743:AG743">
    <cfRule type="cellIs" dxfId="6032" priority="1635" operator="equal">
      <formula>$AA$18</formula>
    </cfRule>
  </conditionalFormatting>
  <conditionalFormatting sqref="R743">
    <cfRule type="cellIs" dxfId="6031" priority="1633" operator="equal">
      <formula>$R$18</formula>
    </cfRule>
  </conditionalFormatting>
  <conditionalFormatting sqref="AI743">
    <cfRule type="cellIs" dxfId="6030" priority="1632" operator="equal">
      <formula>"NO HABILITADO"</formula>
    </cfRule>
  </conditionalFormatting>
  <conditionalFormatting sqref="O743">
    <cfRule type="cellIs" dxfId="6029" priority="1631" operator="greaterThan">
      <formula>1</formula>
    </cfRule>
  </conditionalFormatting>
  <conditionalFormatting sqref="Y743:Z743">
    <cfRule type="cellIs" dxfId="6028" priority="1627" operator="equal">
      <formula>$Y$10</formula>
    </cfRule>
    <cfRule type="cellIs" dxfId="6027" priority="1628" operator="equal">
      <formula>$Y$9</formula>
    </cfRule>
    <cfRule type="cellIs" dxfId="6026" priority="1629" operator="equal">
      <formula>$Y$8</formula>
    </cfRule>
    <cfRule type="cellIs" dxfId="6025" priority="1630" operator="equal">
      <formula>$Y$7</formula>
    </cfRule>
  </conditionalFormatting>
  <conditionalFormatting sqref="Z743">
    <cfRule type="cellIs" dxfId="6024" priority="1625" operator="equal">
      <formula>"NO CUMPLE"</formula>
    </cfRule>
  </conditionalFormatting>
  <conditionalFormatting sqref="N742">
    <cfRule type="cellIs" dxfId="6023" priority="1623" operator="equal">
      <formula>"No Cumple"</formula>
    </cfRule>
  </conditionalFormatting>
  <conditionalFormatting sqref="AA742 AE742:AG742">
    <cfRule type="cellIs" dxfId="6022" priority="1624" operator="equal">
      <formula>$AA$18</formula>
    </cfRule>
  </conditionalFormatting>
  <conditionalFormatting sqref="R742">
    <cfRule type="cellIs" dxfId="6021" priority="1622" operator="equal">
      <formula>$R$18</formula>
    </cfRule>
  </conditionalFormatting>
  <conditionalFormatting sqref="AI742">
    <cfRule type="cellIs" dxfId="6020" priority="1621" operator="equal">
      <formula>"NO HABILITADO"</formula>
    </cfRule>
  </conditionalFormatting>
  <conditionalFormatting sqref="O742">
    <cfRule type="cellIs" dxfId="6019" priority="1620" operator="greaterThan">
      <formula>1</formula>
    </cfRule>
  </conditionalFormatting>
  <conditionalFormatting sqref="Y742:Z742">
    <cfRule type="cellIs" dxfId="6018" priority="1616" operator="equal">
      <formula>$Y$10</formula>
    </cfRule>
    <cfRule type="cellIs" dxfId="6017" priority="1617" operator="equal">
      <formula>$Y$9</formula>
    </cfRule>
    <cfRule type="cellIs" dxfId="6016" priority="1618" operator="equal">
      <formula>$Y$8</formula>
    </cfRule>
    <cfRule type="cellIs" dxfId="6015" priority="1619" operator="equal">
      <formula>$Y$7</formula>
    </cfRule>
  </conditionalFormatting>
  <conditionalFormatting sqref="Z742">
    <cfRule type="cellIs" dxfId="6014" priority="1614" operator="equal">
      <formula>"NO CUMPLE"</formula>
    </cfRule>
  </conditionalFormatting>
  <conditionalFormatting sqref="N741">
    <cfRule type="cellIs" dxfId="6013" priority="1612" operator="equal">
      <formula>"No Cumple"</formula>
    </cfRule>
  </conditionalFormatting>
  <conditionalFormatting sqref="AA741 AE741:AG741">
    <cfRule type="cellIs" dxfId="6012" priority="1613" operator="equal">
      <formula>$AA$18</formula>
    </cfRule>
  </conditionalFormatting>
  <conditionalFormatting sqref="R741">
    <cfRule type="cellIs" dxfId="6011" priority="1611" operator="equal">
      <formula>$R$18</formula>
    </cfRule>
  </conditionalFormatting>
  <conditionalFormatting sqref="AI741">
    <cfRule type="cellIs" dxfId="6010" priority="1610" operator="equal">
      <formula>"NO HABILITADO"</formula>
    </cfRule>
  </conditionalFormatting>
  <conditionalFormatting sqref="O741">
    <cfRule type="cellIs" dxfId="6009" priority="1609" operator="greaterThan">
      <formula>1</formula>
    </cfRule>
  </conditionalFormatting>
  <conditionalFormatting sqref="Y741:Z741">
    <cfRule type="cellIs" dxfId="6008" priority="1605" operator="equal">
      <formula>$Y$10</formula>
    </cfRule>
    <cfRule type="cellIs" dxfId="6007" priority="1606" operator="equal">
      <formula>$Y$9</formula>
    </cfRule>
    <cfRule type="cellIs" dxfId="6006" priority="1607" operator="equal">
      <formula>$Y$8</formula>
    </cfRule>
    <cfRule type="cellIs" dxfId="6005" priority="1608" operator="equal">
      <formula>$Y$7</formula>
    </cfRule>
  </conditionalFormatting>
  <conditionalFormatting sqref="Z741">
    <cfRule type="cellIs" dxfId="6004" priority="1603" operator="equal">
      <formula>"NO CUMPLE"</formula>
    </cfRule>
  </conditionalFormatting>
  <conditionalFormatting sqref="N740">
    <cfRule type="cellIs" dxfId="6003" priority="1601" operator="equal">
      <formula>"No Cumple"</formula>
    </cfRule>
  </conditionalFormatting>
  <conditionalFormatting sqref="AA740 AE740:AG740">
    <cfRule type="cellIs" dxfId="6002" priority="1602" operator="equal">
      <formula>$AA$18</formula>
    </cfRule>
  </conditionalFormatting>
  <conditionalFormatting sqref="R740">
    <cfRule type="cellIs" dxfId="6001" priority="1600" operator="equal">
      <formula>$R$18</formula>
    </cfRule>
  </conditionalFormatting>
  <conditionalFormatting sqref="AI740">
    <cfRule type="cellIs" dxfId="6000" priority="1599" operator="equal">
      <formula>"NO HABILITADO"</formula>
    </cfRule>
  </conditionalFormatting>
  <conditionalFormatting sqref="O740">
    <cfRule type="cellIs" dxfId="5999" priority="1598" operator="greaterThan">
      <formula>1</formula>
    </cfRule>
  </conditionalFormatting>
  <conditionalFormatting sqref="Y740:Z740">
    <cfRule type="cellIs" dxfId="5998" priority="1594" operator="equal">
      <formula>$Y$10</formula>
    </cfRule>
    <cfRule type="cellIs" dxfId="5997" priority="1595" operator="equal">
      <formula>$Y$9</formula>
    </cfRule>
    <cfRule type="cellIs" dxfId="5996" priority="1596" operator="equal">
      <formula>$Y$8</formula>
    </cfRule>
    <cfRule type="cellIs" dxfId="5995" priority="1597" operator="equal">
      <formula>$Y$7</formula>
    </cfRule>
  </conditionalFormatting>
  <conditionalFormatting sqref="Z740">
    <cfRule type="cellIs" dxfId="5994" priority="1592" operator="equal">
      <formula>"NO CUMPLE"</formula>
    </cfRule>
  </conditionalFormatting>
  <conditionalFormatting sqref="N739">
    <cfRule type="cellIs" dxfId="5993" priority="1590" operator="equal">
      <formula>"No Cumple"</formula>
    </cfRule>
  </conditionalFormatting>
  <conditionalFormatting sqref="AA739 AE739:AG739">
    <cfRule type="cellIs" dxfId="5992" priority="1591" operator="equal">
      <formula>$AA$18</formula>
    </cfRule>
  </conditionalFormatting>
  <conditionalFormatting sqref="R739">
    <cfRule type="cellIs" dxfId="5991" priority="1589" operator="equal">
      <formula>$R$18</formula>
    </cfRule>
  </conditionalFormatting>
  <conditionalFormatting sqref="AI739">
    <cfRule type="cellIs" dxfId="5990" priority="1588" operator="equal">
      <formula>"NO HABILITADO"</formula>
    </cfRule>
  </conditionalFormatting>
  <conditionalFormatting sqref="O739">
    <cfRule type="cellIs" dxfId="5989" priority="1587" operator="greaterThan">
      <formula>1</formula>
    </cfRule>
  </conditionalFormatting>
  <conditionalFormatting sqref="Y739:Z739">
    <cfRule type="cellIs" dxfId="5988" priority="1583" operator="equal">
      <formula>$Y$10</formula>
    </cfRule>
    <cfRule type="cellIs" dxfId="5987" priority="1584" operator="equal">
      <formula>$Y$9</formula>
    </cfRule>
    <cfRule type="cellIs" dxfId="5986" priority="1585" operator="equal">
      <formula>$Y$8</formula>
    </cfRule>
    <cfRule type="cellIs" dxfId="5985" priority="1586" operator="equal">
      <formula>$Y$7</formula>
    </cfRule>
  </conditionalFormatting>
  <conditionalFormatting sqref="Z739">
    <cfRule type="cellIs" dxfId="5984" priority="1581" operator="equal">
      <formula>"NO CUMPLE"</formula>
    </cfRule>
  </conditionalFormatting>
  <conditionalFormatting sqref="N738">
    <cfRule type="cellIs" dxfId="5983" priority="1579" operator="equal">
      <formula>"No Cumple"</formula>
    </cfRule>
  </conditionalFormatting>
  <conditionalFormatting sqref="AA738 AE738:AG738">
    <cfRule type="cellIs" dxfId="5982" priority="1580" operator="equal">
      <formula>$AA$18</formula>
    </cfRule>
  </conditionalFormatting>
  <conditionalFormatting sqref="R738">
    <cfRule type="cellIs" dxfId="5981" priority="1578" operator="equal">
      <formula>$R$18</formula>
    </cfRule>
  </conditionalFormatting>
  <conditionalFormatting sqref="AI738">
    <cfRule type="cellIs" dxfId="5980" priority="1577" operator="equal">
      <formula>"NO HABILITADO"</formula>
    </cfRule>
  </conditionalFormatting>
  <conditionalFormatting sqref="O738">
    <cfRule type="cellIs" dxfId="5979" priority="1576" operator="greaterThan">
      <formula>1</formula>
    </cfRule>
  </conditionalFormatting>
  <conditionalFormatting sqref="Y738:Z738">
    <cfRule type="cellIs" dxfId="5978" priority="1572" operator="equal">
      <formula>$Y$10</formula>
    </cfRule>
    <cfRule type="cellIs" dxfId="5977" priority="1573" operator="equal">
      <formula>$Y$9</formula>
    </cfRule>
    <cfRule type="cellIs" dxfId="5976" priority="1574" operator="equal">
      <formula>$Y$8</formula>
    </cfRule>
    <cfRule type="cellIs" dxfId="5975" priority="1575" operator="equal">
      <formula>$Y$7</formula>
    </cfRule>
  </conditionalFormatting>
  <conditionalFormatting sqref="Z738">
    <cfRule type="cellIs" dxfId="5974" priority="1570" operator="equal">
      <formula>"NO CUMPLE"</formula>
    </cfRule>
  </conditionalFormatting>
  <conditionalFormatting sqref="N731">
    <cfRule type="cellIs" dxfId="5973" priority="1568" operator="equal">
      <formula>"No Cumple"</formula>
    </cfRule>
  </conditionalFormatting>
  <conditionalFormatting sqref="AA731 AE731:AG731">
    <cfRule type="cellIs" dxfId="5972" priority="1569" operator="equal">
      <formula>$AA$18</formula>
    </cfRule>
  </conditionalFormatting>
  <conditionalFormatting sqref="R731">
    <cfRule type="cellIs" dxfId="5971" priority="1567" operator="equal">
      <formula>$R$18</formula>
    </cfRule>
  </conditionalFormatting>
  <conditionalFormatting sqref="AI731">
    <cfRule type="cellIs" dxfId="5970" priority="1566" operator="equal">
      <formula>"NO HABILITADO"</formula>
    </cfRule>
  </conditionalFormatting>
  <conditionalFormatting sqref="O731">
    <cfRule type="cellIs" dxfId="5969" priority="1565" operator="greaterThan">
      <formula>1</formula>
    </cfRule>
  </conditionalFormatting>
  <conditionalFormatting sqref="Y731:Z731">
    <cfRule type="cellIs" dxfId="5968" priority="1561" operator="equal">
      <formula>$Y$10</formula>
    </cfRule>
    <cfRule type="cellIs" dxfId="5967" priority="1562" operator="equal">
      <formula>$Y$9</formula>
    </cfRule>
    <cfRule type="cellIs" dxfId="5966" priority="1563" operator="equal">
      <formula>$Y$8</formula>
    </cfRule>
    <cfRule type="cellIs" dxfId="5965" priority="1564" operator="equal">
      <formula>$Y$7</formula>
    </cfRule>
  </conditionalFormatting>
  <conditionalFormatting sqref="Z731">
    <cfRule type="cellIs" dxfId="5964" priority="1559" operator="equal">
      <formula>"NO CUMPLE"</formula>
    </cfRule>
  </conditionalFormatting>
  <conditionalFormatting sqref="N730">
    <cfRule type="cellIs" dxfId="5963" priority="1557" operator="equal">
      <formula>"No Cumple"</formula>
    </cfRule>
  </conditionalFormatting>
  <conditionalFormatting sqref="AA730 AE730:AG730">
    <cfRule type="cellIs" dxfId="5962" priority="1558" operator="equal">
      <formula>$AA$18</formula>
    </cfRule>
  </conditionalFormatting>
  <conditionalFormatting sqref="R730">
    <cfRule type="cellIs" dxfId="5961" priority="1556" operator="equal">
      <formula>$R$18</formula>
    </cfRule>
  </conditionalFormatting>
  <conditionalFormatting sqref="AI730">
    <cfRule type="cellIs" dxfId="5960" priority="1555" operator="equal">
      <formula>"NO HABILITADO"</formula>
    </cfRule>
  </conditionalFormatting>
  <conditionalFormatting sqref="O730">
    <cfRule type="cellIs" dxfId="5959" priority="1554" operator="greaterThan">
      <formula>1</formula>
    </cfRule>
  </conditionalFormatting>
  <conditionalFormatting sqref="Y730:Z730">
    <cfRule type="cellIs" dxfId="5958" priority="1550" operator="equal">
      <formula>$Y$10</formula>
    </cfRule>
    <cfRule type="cellIs" dxfId="5957" priority="1551" operator="equal">
      <formula>$Y$9</formula>
    </cfRule>
    <cfRule type="cellIs" dxfId="5956" priority="1552" operator="equal">
      <formula>$Y$8</formula>
    </cfRule>
    <cfRule type="cellIs" dxfId="5955" priority="1553" operator="equal">
      <formula>$Y$7</formula>
    </cfRule>
  </conditionalFormatting>
  <conditionalFormatting sqref="Z730">
    <cfRule type="cellIs" dxfId="5954" priority="1548" operator="equal">
      <formula>"NO CUMPLE"</formula>
    </cfRule>
  </conditionalFormatting>
  <conditionalFormatting sqref="N729">
    <cfRule type="cellIs" dxfId="5953" priority="1546" operator="equal">
      <formula>"No Cumple"</formula>
    </cfRule>
  </conditionalFormatting>
  <conditionalFormatting sqref="AA729 AE729:AG729">
    <cfRule type="cellIs" dxfId="5952" priority="1547" operator="equal">
      <formula>$AA$18</formula>
    </cfRule>
  </conditionalFormatting>
  <conditionalFormatting sqref="R729">
    <cfRule type="cellIs" dxfId="5951" priority="1545" operator="equal">
      <formula>$R$18</formula>
    </cfRule>
  </conditionalFormatting>
  <conditionalFormatting sqref="AI729">
    <cfRule type="cellIs" dxfId="5950" priority="1544" operator="equal">
      <formula>"NO HABILITADO"</formula>
    </cfRule>
  </conditionalFormatting>
  <conditionalFormatting sqref="O729">
    <cfRule type="cellIs" dxfId="5949" priority="1543" operator="greaterThan">
      <formula>1</formula>
    </cfRule>
  </conditionalFormatting>
  <conditionalFormatting sqref="Y729:Z729">
    <cfRule type="cellIs" dxfId="5948" priority="1539" operator="equal">
      <formula>$Y$10</formula>
    </cfRule>
    <cfRule type="cellIs" dxfId="5947" priority="1540" operator="equal">
      <formula>$Y$9</formula>
    </cfRule>
    <cfRule type="cellIs" dxfId="5946" priority="1541" operator="equal">
      <formula>$Y$8</formula>
    </cfRule>
    <cfRule type="cellIs" dxfId="5945" priority="1542" operator="equal">
      <formula>$Y$7</formula>
    </cfRule>
  </conditionalFormatting>
  <conditionalFormatting sqref="Z729">
    <cfRule type="cellIs" dxfId="5944" priority="1537" operator="equal">
      <formula>"NO CUMPLE"</formula>
    </cfRule>
  </conditionalFormatting>
  <conditionalFormatting sqref="N728">
    <cfRule type="cellIs" dxfId="5943" priority="1535" operator="equal">
      <formula>"No Cumple"</formula>
    </cfRule>
  </conditionalFormatting>
  <conditionalFormatting sqref="AA728 AE728:AG728">
    <cfRule type="cellIs" dxfId="5942" priority="1536" operator="equal">
      <formula>$AA$18</formula>
    </cfRule>
  </conditionalFormatting>
  <conditionalFormatting sqref="R728">
    <cfRule type="cellIs" dxfId="5941" priority="1534" operator="equal">
      <formula>$R$18</formula>
    </cfRule>
  </conditionalFormatting>
  <conditionalFormatting sqref="AI728">
    <cfRule type="cellIs" dxfId="5940" priority="1533" operator="equal">
      <formula>"NO HABILITADO"</formula>
    </cfRule>
  </conditionalFormatting>
  <conditionalFormatting sqref="O728">
    <cfRule type="cellIs" dxfId="5939" priority="1532" operator="greaterThan">
      <formula>1</formula>
    </cfRule>
  </conditionalFormatting>
  <conditionalFormatting sqref="Y728:Z728">
    <cfRule type="cellIs" dxfId="5938" priority="1528" operator="equal">
      <formula>$Y$10</formula>
    </cfRule>
    <cfRule type="cellIs" dxfId="5937" priority="1529" operator="equal">
      <formula>$Y$9</formula>
    </cfRule>
    <cfRule type="cellIs" dxfId="5936" priority="1530" operator="equal">
      <formula>$Y$8</formula>
    </cfRule>
    <cfRule type="cellIs" dxfId="5935" priority="1531" operator="equal">
      <formula>$Y$7</formula>
    </cfRule>
  </conditionalFormatting>
  <conditionalFormatting sqref="Z728">
    <cfRule type="cellIs" dxfId="5934" priority="1526" operator="equal">
      <formula>"NO CUMPLE"</formula>
    </cfRule>
  </conditionalFormatting>
  <conditionalFormatting sqref="N727">
    <cfRule type="cellIs" dxfId="5933" priority="1524" operator="equal">
      <formula>"No Cumple"</formula>
    </cfRule>
  </conditionalFormatting>
  <conditionalFormatting sqref="AA727 AE727:AG727">
    <cfRule type="cellIs" dxfId="5932" priority="1525" operator="equal">
      <formula>$AA$18</formula>
    </cfRule>
  </conditionalFormatting>
  <conditionalFormatting sqref="R727">
    <cfRule type="cellIs" dxfId="5931" priority="1523" operator="equal">
      <formula>$R$18</formula>
    </cfRule>
  </conditionalFormatting>
  <conditionalFormatting sqref="AI727">
    <cfRule type="cellIs" dxfId="5930" priority="1522" operator="equal">
      <formula>"NO HABILITADO"</formula>
    </cfRule>
  </conditionalFormatting>
  <conditionalFormatting sqref="O727">
    <cfRule type="cellIs" dxfId="5929" priority="1521" operator="greaterThan">
      <formula>1</formula>
    </cfRule>
  </conditionalFormatting>
  <conditionalFormatting sqref="Y727:Z727">
    <cfRule type="cellIs" dxfId="5928" priority="1517" operator="equal">
      <formula>$Y$10</formula>
    </cfRule>
    <cfRule type="cellIs" dxfId="5927" priority="1518" operator="equal">
      <formula>$Y$9</formula>
    </cfRule>
    <cfRule type="cellIs" dxfId="5926" priority="1519" operator="equal">
      <formula>$Y$8</formula>
    </cfRule>
    <cfRule type="cellIs" dxfId="5925" priority="1520" operator="equal">
      <formula>$Y$7</formula>
    </cfRule>
  </conditionalFormatting>
  <conditionalFormatting sqref="Z727">
    <cfRule type="cellIs" dxfId="5924" priority="1515" operator="equal">
      <formula>"NO CUMPLE"</formula>
    </cfRule>
  </conditionalFormatting>
  <conditionalFormatting sqref="N726">
    <cfRule type="cellIs" dxfId="5923" priority="1513" operator="equal">
      <formula>"No Cumple"</formula>
    </cfRule>
  </conditionalFormatting>
  <conditionalFormatting sqref="AA726 AE726:AG726">
    <cfRule type="cellIs" dxfId="5922" priority="1514" operator="equal">
      <formula>$AA$18</formula>
    </cfRule>
  </conditionalFormatting>
  <conditionalFormatting sqref="R726">
    <cfRule type="cellIs" dxfId="5921" priority="1512" operator="equal">
      <formula>$R$18</formula>
    </cfRule>
  </conditionalFormatting>
  <conditionalFormatting sqref="AI726">
    <cfRule type="cellIs" dxfId="5920" priority="1511" operator="equal">
      <formula>"NO HABILITADO"</formula>
    </cfRule>
  </conditionalFormatting>
  <conditionalFormatting sqref="O726">
    <cfRule type="cellIs" dxfId="5919" priority="1510" operator="greaterThan">
      <formula>1</formula>
    </cfRule>
  </conditionalFormatting>
  <conditionalFormatting sqref="Y726:Z726">
    <cfRule type="cellIs" dxfId="5918" priority="1506" operator="equal">
      <formula>$Y$10</formula>
    </cfRule>
    <cfRule type="cellIs" dxfId="5917" priority="1507" operator="equal">
      <formula>$Y$9</formula>
    </cfRule>
    <cfRule type="cellIs" dxfId="5916" priority="1508" operator="equal">
      <formula>$Y$8</formula>
    </cfRule>
    <cfRule type="cellIs" dxfId="5915" priority="1509" operator="equal">
      <formula>$Y$7</formula>
    </cfRule>
  </conditionalFormatting>
  <conditionalFormatting sqref="Z726">
    <cfRule type="cellIs" dxfId="5914" priority="1504" operator="equal">
      <formula>"NO CUMPLE"</formula>
    </cfRule>
  </conditionalFormatting>
  <conditionalFormatting sqref="N725">
    <cfRule type="cellIs" dxfId="5913" priority="1502" operator="equal">
      <formula>"No Cumple"</formula>
    </cfRule>
  </conditionalFormatting>
  <conditionalFormatting sqref="AA725 AE725:AG725">
    <cfRule type="cellIs" dxfId="5912" priority="1503" operator="equal">
      <formula>$AA$18</formula>
    </cfRule>
  </conditionalFormatting>
  <conditionalFormatting sqref="R725">
    <cfRule type="cellIs" dxfId="5911" priority="1501" operator="equal">
      <formula>$R$18</formula>
    </cfRule>
  </conditionalFormatting>
  <conditionalFormatting sqref="AI725">
    <cfRule type="cellIs" dxfId="5910" priority="1500" operator="equal">
      <formula>"NO HABILITADO"</formula>
    </cfRule>
  </conditionalFormatting>
  <conditionalFormatting sqref="O725">
    <cfRule type="cellIs" dxfId="5909" priority="1499" operator="greaterThan">
      <formula>1</formula>
    </cfRule>
  </conditionalFormatting>
  <conditionalFormatting sqref="Y725:Z725">
    <cfRule type="cellIs" dxfId="5908" priority="1495" operator="equal">
      <formula>$Y$10</formula>
    </cfRule>
    <cfRule type="cellIs" dxfId="5907" priority="1496" operator="equal">
      <formula>$Y$9</formula>
    </cfRule>
    <cfRule type="cellIs" dxfId="5906" priority="1497" operator="equal">
      <formula>$Y$8</formula>
    </cfRule>
    <cfRule type="cellIs" dxfId="5905" priority="1498" operator="equal">
      <formula>$Y$7</formula>
    </cfRule>
  </conditionalFormatting>
  <conditionalFormatting sqref="Z725">
    <cfRule type="cellIs" dxfId="5904" priority="1493" operator="equal">
      <formula>"NO CUMPLE"</formula>
    </cfRule>
  </conditionalFormatting>
  <conditionalFormatting sqref="N724">
    <cfRule type="cellIs" dxfId="5903" priority="1491" operator="equal">
      <formula>"No Cumple"</formula>
    </cfRule>
  </conditionalFormatting>
  <conditionalFormatting sqref="AA724 AE724:AG724">
    <cfRule type="cellIs" dxfId="5902" priority="1492" operator="equal">
      <formula>$AA$18</formula>
    </cfRule>
  </conditionalFormatting>
  <conditionalFormatting sqref="R724">
    <cfRule type="cellIs" dxfId="5901" priority="1490" operator="equal">
      <formula>$R$18</formula>
    </cfRule>
  </conditionalFormatting>
  <conditionalFormatting sqref="AI724">
    <cfRule type="cellIs" dxfId="5900" priority="1489" operator="equal">
      <formula>"NO HABILITADO"</formula>
    </cfRule>
  </conditionalFormatting>
  <conditionalFormatting sqref="O724">
    <cfRule type="cellIs" dxfId="5899" priority="1488" operator="greaterThan">
      <formula>1</formula>
    </cfRule>
  </conditionalFormatting>
  <conditionalFormatting sqref="Y724:Z724">
    <cfRule type="cellIs" dxfId="5898" priority="1484" operator="equal">
      <formula>$Y$10</formula>
    </cfRule>
    <cfRule type="cellIs" dxfId="5897" priority="1485" operator="equal">
      <formula>$Y$9</formula>
    </cfRule>
    <cfRule type="cellIs" dxfId="5896" priority="1486" operator="equal">
      <formula>$Y$8</formula>
    </cfRule>
    <cfRule type="cellIs" dxfId="5895" priority="1487" operator="equal">
      <formula>$Y$7</formula>
    </cfRule>
  </conditionalFormatting>
  <conditionalFormatting sqref="Z724">
    <cfRule type="cellIs" dxfId="5894" priority="1482" operator="equal">
      <formula>"NO CUMPLE"</formula>
    </cfRule>
  </conditionalFormatting>
  <conditionalFormatting sqref="N723">
    <cfRule type="cellIs" dxfId="5893" priority="1480" operator="equal">
      <formula>"No Cumple"</formula>
    </cfRule>
  </conditionalFormatting>
  <conditionalFormatting sqref="AA723 AE723:AG723">
    <cfRule type="cellIs" dxfId="5892" priority="1481" operator="equal">
      <formula>$AA$18</formula>
    </cfRule>
  </conditionalFormatting>
  <conditionalFormatting sqref="R723">
    <cfRule type="cellIs" dxfId="5891" priority="1479" operator="equal">
      <formula>$R$18</formula>
    </cfRule>
  </conditionalFormatting>
  <conditionalFormatting sqref="AI723">
    <cfRule type="cellIs" dxfId="5890" priority="1478" operator="equal">
      <formula>"NO HABILITADO"</formula>
    </cfRule>
  </conditionalFormatting>
  <conditionalFormatting sqref="O723">
    <cfRule type="cellIs" dxfId="5889" priority="1477" operator="greaterThan">
      <formula>1</formula>
    </cfRule>
  </conditionalFormatting>
  <conditionalFormatting sqref="Y723:Z723">
    <cfRule type="cellIs" dxfId="5888" priority="1473" operator="equal">
      <formula>$Y$10</formula>
    </cfRule>
    <cfRule type="cellIs" dxfId="5887" priority="1474" operator="equal">
      <formula>$Y$9</formula>
    </cfRule>
    <cfRule type="cellIs" dxfId="5886" priority="1475" operator="equal">
      <formula>$Y$8</formula>
    </cfRule>
    <cfRule type="cellIs" dxfId="5885" priority="1476" operator="equal">
      <formula>$Y$7</formula>
    </cfRule>
  </conditionalFormatting>
  <conditionalFormatting sqref="Z723">
    <cfRule type="cellIs" dxfId="5884" priority="1471" operator="equal">
      <formula>"NO CUMPLE"</formula>
    </cfRule>
  </conditionalFormatting>
  <conditionalFormatting sqref="N722">
    <cfRule type="cellIs" dxfId="5883" priority="1469" operator="equal">
      <formula>"No Cumple"</formula>
    </cfRule>
  </conditionalFormatting>
  <conditionalFormatting sqref="AA722 AE722:AG722">
    <cfRule type="cellIs" dxfId="5882" priority="1470" operator="equal">
      <formula>$AA$18</formula>
    </cfRule>
  </conditionalFormatting>
  <conditionalFormatting sqref="R722">
    <cfRule type="cellIs" dxfId="5881" priority="1468" operator="equal">
      <formula>$R$18</formula>
    </cfRule>
  </conditionalFormatting>
  <conditionalFormatting sqref="AI722">
    <cfRule type="cellIs" dxfId="5880" priority="1467" operator="equal">
      <formula>"NO HABILITADO"</formula>
    </cfRule>
  </conditionalFormatting>
  <conditionalFormatting sqref="O722">
    <cfRule type="cellIs" dxfId="5879" priority="1466" operator="greaterThan">
      <formula>1</formula>
    </cfRule>
  </conditionalFormatting>
  <conditionalFormatting sqref="Y722:Z722">
    <cfRule type="cellIs" dxfId="5878" priority="1462" operator="equal">
      <formula>$Y$10</formula>
    </cfRule>
    <cfRule type="cellIs" dxfId="5877" priority="1463" operator="equal">
      <formula>$Y$9</formula>
    </cfRule>
    <cfRule type="cellIs" dxfId="5876" priority="1464" operator="equal">
      <formula>$Y$8</formula>
    </cfRule>
    <cfRule type="cellIs" dxfId="5875" priority="1465" operator="equal">
      <formula>$Y$7</formula>
    </cfRule>
  </conditionalFormatting>
  <conditionalFormatting sqref="Z722">
    <cfRule type="cellIs" dxfId="5874" priority="1460" operator="equal">
      <formula>"NO CUMPLE"</formula>
    </cfRule>
  </conditionalFormatting>
  <conditionalFormatting sqref="N721">
    <cfRule type="cellIs" dxfId="5873" priority="1458" operator="equal">
      <formula>"No Cumple"</formula>
    </cfRule>
  </conditionalFormatting>
  <conditionalFormatting sqref="AA721 AE721:AG721">
    <cfRule type="cellIs" dxfId="5872" priority="1459" operator="equal">
      <formula>$AA$18</formula>
    </cfRule>
  </conditionalFormatting>
  <conditionalFormatting sqref="R721">
    <cfRule type="cellIs" dxfId="5871" priority="1457" operator="equal">
      <formula>$R$18</formula>
    </cfRule>
  </conditionalFormatting>
  <conditionalFormatting sqref="AI721">
    <cfRule type="cellIs" dxfId="5870" priority="1456" operator="equal">
      <formula>"NO HABILITADO"</formula>
    </cfRule>
  </conditionalFormatting>
  <conditionalFormatting sqref="O721">
    <cfRule type="cellIs" dxfId="5869" priority="1455" operator="greaterThan">
      <formula>1</formula>
    </cfRule>
  </conditionalFormatting>
  <conditionalFormatting sqref="Y721:Z721">
    <cfRule type="cellIs" dxfId="5868" priority="1451" operator="equal">
      <formula>$Y$10</formula>
    </cfRule>
    <cfRule type="cellIs" dxfId="5867" priority="1452" operator="equal">
      <formula>$Y$9</formula>
    </cfRule>
    <cfRule type="cellIs" dxfId="5866" priority="1453" operator="equal">
      <formula>$Y$8</formula>
    </cfRule>
    <cfRule type="cellIs" dxfId="5865" priority="1454" operator="equal">
      <formula>$Y$7</formula>
    </cfRule>
  </conditionalFormatting>
  <conditionalFormatting sqref="Z721">
    <cfRule type="cellIs" dxfId="5864" priority="1449" operator="equal">
      <formula>"NO CUMPLE"</formula>
    </cfRule>
  </conditionalFormatting>
  <conditionalFormatting sqref="N720">
    <cfRule type="cellIs" dxfId="5863" priority="1447" operator="equal">
      <formula>"No Cumple"</formula>
    </cfRule>
  </conditionalFormatting>
  <conditionalFormatting sqref="AA720 AE720:AG720">
    <cfRule type="cellIs" dxfId="5862" priority="1448" operator="equal">
      <formula>$AA$18</formula>
    </cfRule>
  </conditionalFormatting>
  <conditionalFormatting sqref="R720">
    <cfRule type="cellIs" dxfId="5861" priority="1446" operator="equal">
      <formula>$R$18</formula>
    </cfRule>
  </conditionalFormatting>
  <conditionalFormatting sqref="AI720">
    <cfRule type="cellIs" dxfId="5860" priority="1445" operator="equal">
      <formula>"NO HABILITADO"</formula>
    </cfRule>
  </conditionalFormatting>
  <conditionalFormatting sqref="O720">
    <cfRule type="cellIs" dxfId="5859" priority="1444" operator="greaterThan">
      <formula>1</formula>
    </cfRule>
  </conditionalFormatting>
  <conditionalFormatting sqref="Y720:Z720">
    <cfRule type="cellIs" dxfId="5858" priority="1440" operator="equal">
      <formula>$Y$10</formula>
    </cfRule>
    <cfRule type="cellIs" dxfId="5857" priority="1441" operator="equal">
      <formula>$Y$9</formula>
    </cfRule>
    <cfRule type="cellIs" dxfId="5856" priority="1442" operator="equal">
      <formula>$Y$8</formula>
    </cfRule>
    <cfRule type="cellIs" dxfId="5855" priority="1443" operator="equal">
      <formula>$Y$7</formula>
    </cfRule>
  </conditionalFormatting>
  <conditionalFormatting sqref="Z720">
    <cfRule type="cellIs" dxfId="5854" priority="1438" operator="equal">
      <formula>"NO CUMPLE"</formula>
    </cfRule>
  </conditionalFormatting>
  <conditionalFormatting sqref="N719">
    <cfRule type="cellIs" dxfId="5853" priority="1436" operator="equal">
      <formula>"No Cumple"</formula>
    </cfRule>
  </conditionalFormatting>
  <conditionalFormatting sqref="AA719 AE719:AG719">
    <cfRule type="cellIs" dxfId="5852" priority="1437" operator="equal">
      <formula>$AA$18</formula>
    </cfRule>
  </conditionalFormatting>
  <conditionalFormatting sqref="R719">
    <cfRule type="cellIs" dxfId="5851" priority="1435" operator="equal">
      <formula>$R$18</formula>
    </cfRule>
  </conditionalFormatting>
  <conditionalFormatting sqref="AI719">
    <cfRule type="cellIs" dxfId="5850" priority="1434" operator="equal">
      <formula>"NO HABILITADO"</formula>
    </cfRule>
  </conditionalFormatting>
  <conditionalFormatting sqref="O719">
    <cfRule type="cellIs" dxfId="5849" priority="1433" operator="greaterThan">
      <formula>1</formula>
    </cfRule>
  </conditionalFormatting>
  <conditionalFormatting sqref="Y719:Z719">
    <cfRule type="cellIs" dxfId="5848" priority="1429" operator="equal">
      <formula>$Y$10</formula>
    </cfRule>
    <cfRule type="cellIs" dxfId="5847" priority="1430" operator="equal">
      <formula>$Y$9</formula>
    </cfRule>
    <cfRule type="cellIs" dxfId="5846" priority="1431" operator="equal">
      <formula>$Y$8</formula>
    </cfRule>
    <cfRule type="cellIs" dxfId="5845" priority="1432" operator="equal">
      <formula>$Y$7</formula>
    </cfRule>
  </conditionalFormatting>
  <conditionalFormatting sqref="Z719">
    <cfRule type="cellIs" dxfId="5844" priority="1427" operator="equal">
      <formula>"NO CUMPLE"</formula>
    </cfRule>
  </conditionalFormatting>
  <conditionalFormatting sqref="N718">
    <cfRule type="cellIs" dxfId="5843" priority="1425" operator="equal">
      <formula>"No Cumple"</formula>
    </cfRule>
  </conditionalFormatting>
  <conditionalFormatting sqref="AA718 AE718:AG718">
    <cfRule type="cellIs" dxfId="5842" priority="1426" operator="equal">
      <formula>$AA$18</formula>
    </cfRule>
  </conditionalFormatting>
  <conditionalFormatting sqref="R718">
    <cfRule type="cellIs" dxfId="5841" priority="1424" operator="equal">
      <formula>$R$18</formula>
    </cfRule>
  </conditionalFormatting>
  <conditionalFormatting sqref="AI718">
    <cfRule type="cellIs" dxfId="5840" priority="1423" operator="equal">
      <formula>"NO HABILITADO"</formula>
    </cfRule>
  </conditionalFormatting>
  <conditionalFormatting sqref="O718">
    <cfRule type="cellIs" dxfId="5839" priority="1422" operator="greaterThan">
      <formula>1</formula>
    </cfRule>
  </conditionalFormatting>
  <conditionalFormatting sqref="Y718:Z718">
    <cfRule type="cellIs" dxfId="5838" priority="1418" operator="equal">
      <formula>$Y$10</formula>
    </cfRule>
    <cfRule type="cellIs" dxfId="5837" priority="1419" operator="equal">
      <formula>$Y$9</formula>
    </cfRule>
    <cfRule type="cellIs" dxfId="5836" priority="1420" operator="equal">
      <formula>$Y$8</formula>
    </cfRule>
    <cfRule type="cellIs" dxfId="5835" priority="1421" operator="equal">
      <formula>$Y$7</formula>
    </cfRule>
  </conditionalFormatting>
  <conditionalFormatting sqref="Z718">
    <cfRule type="cellIs" dxfId="5834" priority="1416" operator="equal">
      <formula>"NO CUMPLE"</formula>
    </cfRule>
  </conditionalFormatting>
  <conditionalFormatting sqref="N717">
    <cfRule type="cellIs" dxfId="5833" priority="1414" operator="equal">
      <formula>"No Cumple"</formula>
    </cfRule>
  </conditionalFormatting>
  <conditionalFormatting sqref="AA717 AE717:AG717">
    <cfRule type="cellIs" dxfId="5832" priority="1415" operator="equal">
      <formula>$AA$18</formula>
    </cfRule>
  </conditionalFormatting>
  <conditionalFormatting sqref="R717">
    <cfRule type="cellIs" dxfId="5831" priority="1413" operator="equal">
      <formula>$R$18</formula>
    </cfRule>
  </conditionalFormatting>
  <conditionalFormatting sqref="AI717">
    <cfRule type="cellIs" dxfId="5830" priority="1412" operator="equal">
      <formula>"NO HABILITADO"</formula>
    </cfRule>
  </conditionalFormatting>
  <conditionalFormatting sqref="O717">
    <cfRule type="cellIs" dxfId="5829" priority="1411" operator="greaterThan">
      <formula>1</formula>
    </cfRule>
  </conditionalFormatting>
  <conditionalFormatting sqref="Y717:Z717">
    <cfRule type="cellIs" dxfId="5828" priority="1407" operator="equal">
      <formula>$Y$10</formula>
    </cfRule>
    <cfRule type="cellIs" dxfId="5827" priority="1408" operator="equal">
      <formula>$Y$9</formula>
    </cfRule>
    <cfRule type="cellIs" dxfId="5826" priority="1409" operator="equal">
      <formula>$Y$8</formula>
    </cfRule>
    <cfRule type="cellIs" dxfId="5825" priority="1410" operator="equal">
      <formula>$Y$7</formula>
    </cfRule>
  </conditionalFormatting>
  <conditionalFormatting sqref="Z717">
    <cfRule type="cellIs" dxfId="5824" priority="1405" operator="equal">
      <formula>"NO CUMPLE"</formula>
    </cfRule>
  </conditionalFormatting>
  <conditionalFormatting sqref="N716">
    <cfRule type="cellIs" dxfId="5823" priority="1403" operator="equal">
      <formula>"No Cumple"</formula>
    </cfRule>
  </conditionalFormatting>
  <conditionalFormatting sqref="AA716 AE716:AG716">
    <cfRule type="cellIs" dxfId="5822" priority="1404" operator="equal">
      <formula>$AA$18</formula>
    </cfRule>
  </conditionalFormatting>
  <conditionalFormatting sqref="R716">
    <cfRule type="cellIs" dxfId="5821" priority="1402" operator="equal">
      <formula>$R$18</formula>
    </cfRule>
  </conditionalFormatting>
  <conditionalFormatting sqref="AI716">
    <cfRule type="cellIs" dxfId="5820" priority="1401" operator="equal">
      <formula>"NO HABILITADO"</formula>
    </cfRule>
  </conditionalFormatting>
  <conditionalFormatting sqref="O716">
    <cfRule type="cellIs" dxfId="5819" priority="1400" operator="greaterThan">
      <formula>1</formula>
    </cfRule>
  </conditionalFormatting>
  <conditionalFormatting sqref="Y716:Z716">
    <cfRule type="cellIs" dxfId="5818" priority="1396" operator="equal">
      <formula>$Y$10</formula>
    </cfRule>
    <cfRule type="cellIs" dxfId="5817" priority="1397" operator="equal">
      <formula>$Y$9</formula>
    </cfRule>
    <cfRule type="cellIs" dxfId="5816" priority="1398" operator="equal">
      <formula>$Y$8</formula>
    </cfRule>
    <cfRule type="cellIs" dxfId="5815" priority="1399" operator="equal">
      <formula>$Y$7</formula>
    </cfRule>
  </conditionalFormatting>
  <conditionalFormatting sqref="Z716">
    <cfRule type="cellIs" dxfId="5814" priority="1394" operator="equal">
      <formula>"NO CUMPLE"</formula>
    </cfRule>
  </conditionalFormatting>
  <conditionalFormatting sqref="N715">
    <cfRule type="cellIs" dxfId="5813" priority="1392" operator="equal">
      <formula>"No Cumple"</formula>
    </cfRule>
  </conditionalFormatting>
  <conditionalFormatting sqref="AA715 AE715:AG715">
    <cfRule type="cellIs" dxfId="5812" priority="1393" operator="equal">
      <formula>$AA$18</formula>
    </cfRule>
  </conditionalFormatting>
  <conditionalFormatting sqref="R715">
    <cfRule type="cellIs" dxfId="5811" priority="1391" operator="equal">
      <formula>$R$18</formula>
    </cfRule>
  </conditionalFormatting>
  <conditionalFormatting sqref="AI715">
    <cfRule type="cellIs" dxfId="5810" priority="1390" operator="equal">
      <formula>"NO HABILITADO"</formula>
    </cfRule>
  </conditionalFormatting>
  <conditionalFormatting sqref="O715">
    <cfRule type="cellIs" dxfId="5809" priority="1389" operator="greaterThan">
      <formula>1</formula>
    </cfRule>
  </conditionalFormatting>
  <conditionalFormatting sqref="Y715:Z715">
    <cfRule type="cellIs" dxfId="5808" priority="1385" operator="equal">
      <formula>$Y$10</formula>
    </cfRule>
    <cfRule type="cellIs" dxfId="5807" priority="1386" operator="equal">
      <formula>$Y$9</formula>
    </cfRule>
    <cfRule type="cellIs" dxfId="5806" priority="1387" operator="equal">
      <formula>$Y$8</formula>
    </cfRule>
    <cfRule type="cellIs" dxfId="5805" priority="1388" operator="equal">
      <formula>$Y$7</formula>
    </cfRule>
  </conditionalFormatting>
  <conditionalFormatting sqref="Z715">
    <cfRule type="cellIs" dxfId="5804" priority="1383" operator="equal">
      <formula>"NO CUMPLE"</formula>
    </cfRule>
  </conditionalFormatting>
  <conditionalFormatting sqref="N714">
    <cfRule type="cellIs" dxfId="5803" priority="1381" operator="equal">
      <formula>"No Cumple"</formula>
    </cfRule>
  </conditionalFormatting>
  <conditionalFormatting sqref="AA714 AE714:AG714">
    <cfRule type="cellIs" dxfId="5802" priority="1382" operator="equal">
      <formula>$AA$18</formula>
    </cfRule>
  </conditionalFormatting>
  <conditionalFormatting sqref="R714">
    <cfRule type="cellIs" dxfId="5801" priority="1380" operator="equal">
      <formula>$R$18</formula>
    </cfRule>
  </conditionalFormatting>
  <conditionalFormatting sqref="AI714">
    <cfRule type="cellIs" dxfId="5800" priority="1379" operator="equal">
      <formula>"NO HABILITADO"</formula>
    </cfRule>
  </conditionalFormatting>
  <conditionalFormatting sqref="O714">
    <cfRule type="cellIs" dxfId="5799" priority="1378" operator="greaterThan">
      <formula>1</formula>
    </cfRule>
  </conditionalFormatting>
  <conditionalFormatting sqref="Y714:Z714">
    <cfRule type="cellIs" dxfId="5798" priority="1374" operator="equal">
      <formula>$Y$10</formula>
    </cfRule>
    <cfRule type="cellIs" dxfId="5797" priority="1375" operator="equal">
      <formula>$Y$9</formula>
    </cfRule>
    <cfRule type="cellIs" dxfId="5796" priority="1376" operator="equal">
      <formula>$Y$8</formula>
    </cfRule>
    <cfRule type="cellIs" dxfId="5795" priority="1377" operator="equal">
      <formula>$Y$7</formula>
    </cfRule>
  </conditionalFormatting>
  <conditionalFormatting sqref="Z714">
    <cfRule type="cellIs" dxfId="5794" priority="1372" operator="equal">
      <formula>"NO CUMPLE"</formula>
    </cfRule>
  </conditionalFormatting>
  <conditionalFormatting sqref="N713">
    <cfRule type="cellIs" dxfId="5793" priority="1370" operator="equal">
      <formula>"No Cumple"</formula>
    </cfRule>
  </conditionalFormatting>
  <conditionalFormatting sqref="AA713 AE713:AG713">
    <cfRule type="cellIs" dxfId="5792" priority="1371" operator="equal">
      <formula>$AA$18</formula>
    </cfRule>
  </conditionalFormatting>
  <conditionalFormatting sqref="R713">
    <cfRule type="cellIs" dxfId="5791" priority="1369" operator="equal">
      <formula>$R$18</formula>
    </cfRule>
  </conditionalFormatting>
  <conditionalFormatting sqref="AI713">
    <cfRule type="cellIs" dxfId="5790" priority="1368" operator="equal">
      <formula>"NO HABILITADO"</formula>
    </cfRule>
  </conditionalFormatting>
  <conditionalFormatting sqref="O713">
    <cfRule type="cellIs" dxfId="5789" priority="1367" operator="greaterThan">
      <formula>1</formula>
    </cfRule>
  </conditionalFormatting>
  <conditionalFormatting sqref="Y713:Z713">
    <cfRule type="cellIs" dxfId="5788" priority="1363" operator="equal">
      <formula>$Y$10</formula>
    </cfRule>
    <cfRule type="cellIs" dxfId="5787" priority="1364" operator="equal">
      <formula>$Y$9</formula>
    </cfRule>
    <cfRule type="cellIs" dxfId="5786" priority="1365" operator="equal">
      <formula>$Y$8</formula>
    </cfRule>
    <cfRule type="cellIs" dxfId="5785" priority="1366" operator="equal">
      <formula>$Y$7</formula>
    </cfRule>
  </conditionalFormatting>
  <conditionalFormatting sqref="Z713">
    <cfRule type="cellIs" dxfId="5784" priority="1361" operator="equal">
      <formula>"NO CUMPLE"</formula>
    </cfRule>
  </conditionalFormatting>
  <conditionalFormatting sqref="N712">
    <cfRule type="cellIs" dxfId="5783" priority="1359" operator="equal">
      <formula>"No Cumple"</formula>
    </cfRule>
  </conditionalFormatting>
  <conditionalFormatting sqref="AA712 AE712:AG712">
    <cfRule type="cellIs" dxfId="5782" priority="1360" operator="equal">
      <formula>$AA$18</formula>
    </cfRule>
  </conditionalFormatting>
  <conditionalFormatting sqref="R712">
    <cfRule type="cellIs" dxfId="5781" priority="1358" operator="equal">
      <formula>$R$18</formula>
    </cfRule>
  </conditionalFormatting>
  <conditionalFormatting sqref="AI712">
    <cfRule type="cellIs" dxfId="5780" priority="1357" operator="equal">
      <formula>"NO HABILITADO"</formula>
    </cfRule>
  </conditionalFormatting>
  <conditionalFormatting sqref="O712">
    <cfRule type="cellIs" dxfId="5779" priority="1356" operator="greaterThan">
      <formula>1</formula>
    </cfRule>
  </conditionalFormatting>
  <conditionalFormatting sqref="Y712:Z712">
    <cfRule type="cellIs" dxfId="5778" priority="1352" operator="equal">
      <formula>$Y$10</formula>
    </cfRule>
    <cfRule type="cellIs" dxfId="5777" priority="1353" operator="equal">
      <formula>$Y$9</formula>
    </cfRule>
    <cfRule type="cellIs" dxfId="5776" priority="1354" operator="equal">
      <formula>$Y$8</formula>
    </cfRule>
    <cfRule type="cellIs" dxfId="5775" priority="1355" operator="equal">
      <formula>$Y$7</formula>
    </cfRule>
  </conditionalFormatting>
  <conditionalFormatting sqref="Z712">
    <cfRule type="cellIs" dxfId="5774" priority="1350" operator="equal">
      <formula>"NO CUMPLE"</formula>
    </cfRule>
  </conditionalFormatting>
  <conditionalFormatting sqref="N711">
    <cfRule type="cellIs" dxfId="5773" priority="1348" operator="equal">
      <formula>"No Cumple"</formula>
    </cfRule>
  </conditionalFormatting>
  <conditionalFormatting sqref="AA711 AE711:AG711">
    <cfRule type="cellIs" dxfId="5772" priority="1349" operator="equal">
      <formula>$AA$18</formula>
    </cfRule>
  </conditionalFormatting>
  <conditionalFormatting sqref="R711">
    <cfRule type="cellIs" dxfId="5771" priority="1347" operator="equal">
      <formula>$R$18</formula>
    </cfRule>
  </conditionalFormatting>
  <conditionalFormatting sqref="AI711">
    <cfRule type="cellIs" dxfId="5770" priority="1346" operator="equal">
      <formula>"NO HABILITADO"</formula>
    </cfRule>
  </conditionalFormatting>
  <conditionalFormatting sqref="O711">
    <cfRule type="cellIs" dxfId="5769" priority="1345" operator="greaterThan">
      <formula>1</formula>
    </cfRule>
  </conditionalFormatting>
  <conditionalFormatting sqref="Y711:Z711">
    <cfRule type="cellIs" dxfId="5768" priority="1341" operator="equal">
      <formula>$Y$10</formula>
    </cfRule>
    <cfRule type="cellIs" dxfId="5767" priority="1342" operator="equal">
      <formula>$Y$9</formula>
    </cfRule>
    <cfRule type="cellIs" dxfId="5766" priority="1343" operator="equal">
      <formula>$Y$8</formula>
    </cfRule>
    <cfRule type="cellIs" dxfId="5765" priority="1344" operator="equal">
      <formula>$Y$7</formula>
    </cfRule>
  </conditionalFormatting>
  <conditionalFormatting sqref="Z711">
    <cfRule type="cellIs" dxfId="5764" priority="1339" operator="equal">
      <formula>"NO CUMPLE"</formula>
    </cfRule>
  </conditionalFormatting>
  <conditionalFormatting sqref="N710">
    <cfRule type="cellIs" dxfId="5763" priority="1337" operator="equal">
      <formula>"No Cumple"</formula>
    </cfRule>
  </conditionalFormatting>
  <conditionalFormatting sqref="AA710 AE710:AG710">
    <cfRule type="cellIs" dxfId="5762" priority="1338" operator="equal">
      <formula>$AA$18</formula>
    </cfRule>
  </conditionalFormatting>
  <conditionalFormatting sqref="R710">
    <cfRule type="cellIs" dxfId="5761" priority="1336" operator="equal">
      <formula>$R$18</formula>
    </cfRule>
  </conditionalFormatting>
  <conditionalFormatting sqref="AI710">
    <cfRule type="cellIs" dxfId="5760" priority="1335" operator="equal">
      <formula>"NO HABILITADO"</formula>
    </cfRule>
  </conditionalFormatting>
  <conditionalFormatting sqref="O710">
    <cfRule type="cellIs" dxfId="5759" priority="1334" operator="greaterThan">
      <formula>1</formula>
    </cfRule>
  </conditionalFormatting>
  <conditionalFormatting sqref="Y710:Z710">
    <cfRule type="cellIs" dxfId="5758" priority="1330" operator="equal">
      <formula>$Y$10</formula>
    </cfRule>
    <cfRule type="cellIs" dxfId="5757" priority="1331" operator="equal">
      <formula>$Y$9</formula>
    </cfRule>
    <cfRule type="cellIs" dxfId="5756" priority="1332" operator="equal">
      <formula>$Y$8</formula>
    </cfRule>
    <cfRule type="cellIs" dxfId="5755" priority="1333" operator="equal">
      <formula>$Y$7</formula>
    </cfRule>
  </conditionalFormatting>
  <conditionalFormatting sqref="Z710">
    <cfRule type="cellIs" dxfId="5754" priority="1328" operator="equal">
      <formula>"NO CUMPLE"</formula>
    </cfRule>
  </conditionalFormatting>
  <conditionalFormatting sqref="N709">
    <cfRule type="cellIs" dxfId="5753" priority="1326" operator="equal">
      <formula>"No Cumple"</formula>
    </cfRule>
  </conditionalFormatting>
  <conditionalFormatting sqref="AA709 AE709:AG709">
    <cfRule type="cellIs" dxfId="5752" priority="1327" operator="equal">
      <formula>$AA$18</formula>
    </cfRule>
  </conditionalFormatting>
  <conditionalFormatting sqref="R709">
    <cfRule type="cellIs" dxfId="5751" priority="1325" operator="equal">
      <formula>$R$18</formula>
    </cfRule>
  </conditionalFormatting>
  <conditionalFormatting sqref="AI709">
    <cfRule type="cellIs" dxfId="5750" priority="1324" operator="equal">
      <formula>"NO HABILITADO"</formula>
    </cfRule>
  </conditionalFormatting>
  <conditionalFormatting sqref="O709">
    <cfRule type="cellIs" dxfId="5749" priority="1323" operator="greaterThan">
      <formula>1</formula>
    </cfRule>
  </conditionalFormatting>
  <conditionalFormatting sqref="Y709:Z709">
    <cfRule type="cellIs" dxfId="5748" priority="1319" operator="equal">
      <formula>$Y$10</formula>
    </cfRule>
    <cfRule type="cellIs" dxfId="5747" priority="1320" operator="equal">
      <formula>$Y$9</formula>
    </cfRule>
    <cfRule type="cellIs" dxfId="5746" priority="1321" operator="equal">
      <formula>$Y$8</formula>
    </cfRule>
    <cfRule type="cellIs" dxfId="5745" priority="1322" operator="equal">
      <formula>$Y$7</formula>
    </cfRule>
  </conditionalFormatting>
  <conditionalFormatting sqref="Z709">
    <cfRule type="cellIs" dxfId="5744" priority="1317" operator="equal">
      <formula>"NO CUMPLE"</formula>
    </cfRule>
  </conditionalFormatting>
  <conditionalFormatting sqref="N708">
    <cfRule type="cellIs" dxfId="5743" priority="1315" operator="equal">
      <formula>"No Cumple"</formula>
    </cfRule>
  </conditionalFormatting>
  <conditionalFormatting sqref="AA708 AE708:AG708">
    <cfRule type="cellIs" dxfId="5742" priority="1316" operator="equal">
      <formula>$AA$18</formula>
    </cfRule>
  </conditionalFormatting>
  <conditionalFormatting sqref="R708">
    <cfRule type="cellIs" dxfId="5741" priority="1314" operator="equal">
      <formula>$R$18</formula>
    </cfRule>
  </conditionalFormatting>
  <conditionalFormatting sqref="AI708">
    <cfRule type="cellIs" dxfId="5740" priority="1313" operator="equal">
      <formula>"NO HABILITADO"</formula>
    </cfRule>
  </conditionalFormatting>
  <conditionalFormatting sqref="O708">
    <cfRule type="cellIs" dxfId="5739" priority="1312" operator="greaterThan">
      <formula>1</formula>
    </cfRule>
  </conditionalFormatting>
  <conditionalFormatting sqref="Y708:Z708">
    <cfRule type="cellIs" dxfId="5738" priority="1308" operator="equal">
      <formula>$Y$10</formula>
    </cfRule>
    <cfRule type="cellIs" dxfId="5737" priority="1309" operator="equal">
      <formula>$Y$9</formula>
    </cfRule>
    <cfRule type="cellIs" dxfId="5736" priority="1310" operator="equal">
      <formula>$Y$8</formula>
    </cfRule>
    <cfRule type="cellIs" dxfId="5735" priority="1311" operator="equal">
      <formula>$Y$7</formula>
    </cfRule>
  </conditionalFormatting>
  <conditionalFormatting sqref="Z708">
    <cfRule type="cellIs" dxfId="5734" priority="1306" operator="equal">
      <formula>"NO CUMPLE"</formula>
    </cfRule>
  </conditionalFormatting>
  <conditionalFormatting sqref="N737">
    <cfRule type="cellIs" dxfId="5733" priority="1304" operator="equal">
      <formula>"No Cumple"</formula>
    </cfRule>
  </conditionalFormatting>
  <conditionalFormatting sqref="AA737 AE737:AG737">
    <cfRule type="cellIs" dxfId="5732" priority="1305" operator="equal">
      <formula>$AA$18</formula>
    </cfRule>
  </conditionalFormatting>
  <conditionalFormatting sqref="R737">
    <cfRule type="cellIs" dxfId="5731" priority="1303" operator="equal">
      <formula>$R$18</formula>
    </cfRule>
  </conditionalFormatting>
  <conditionalFormatting sqref="AI737">
    <cfRule type="cellIs" dxfId="5730" priority="1302" operator="equal">
      <formula>"NO HABILITADO"</formula>
    </cfRule>
  </conditionalFormatting>
  <conditionalFormatting sqref="O737">
    <cfRule type="cellIs" dxfId="5729" priority="1301" operator="greaterThan">
      <formula>1</formula>
    </cfRule>
  </conditionalFormatting>
  <conditionalFormatting sqref="Y737:Z737">
    <cfRule type="cellIs" dxfId="5728" priority="1297" operator="equal">
      <formula>$Y$10</formula>
    </cfRule>
    <cfRule type="cellIs" dxfId="5727" priority="1298" operator="equal">
      <formula>$Y$9</formula>
    </cfRule>
    <cfRule type="cellIs" dxfId="5726" priority="1299" operator="equal">
      <formula>$Y$8</formula>
    </cfRule>
    <cfRule type="cellIs" dxfId="5725" priority="1300" operator="equal">
      <formula>$Y$7</formula>
    </cfRule>
  </conditionalFormatting>
  <conditionalFormatting sqref="Z737">
    <cfRule type="cellIs" dxfId="5724" priority="1295" operator="equal">
      <formula>"NO CUMPLE"</formula>
    </cfRule>
  </conditionalFormatting>
  <conditionalFormatting sqref="N736">
    <cfRule type="cellIs" dxfId="5723" priority="1293" operator="equal">
      <formula>"No Cumple"</formula>
    </cfRule>
  </conditionalFormatting>
  <conditionalFormatting sqref="AA736 AE736:AG736">
    <cfRule type="cellIs" dxfId="5722" priority="1294" operator="equal">
      <formula>$AA$18</formula>
    </cfRule>
  </conditionalFormatting>
  <conditionalFormatting sqref="R736">
    <cfRule type="cellIs" dxfId="5721" priority="1292" operator="equal">
      <formula>$R$18</formula>
    </cfRule>
  </conditionalFormatting>
  <conditionalFormatting sqref="AI736">
    <cfRule type="cellIs" dxfId="5720" priority="1291" operator="equal">
      <formula>"NO HABILITADO"</formula>
    </cfRule>
  </conditionalFormatting>
  <conditionalFormatting sqref="O736">
    <cfRule type="cellIs" dxfId="5719" priority="1290" operator="greaterThan">
      <formula>1</formula>
    </cfRule>
  </conditionalFormatting>
  <conditionalFormatting sqref="Y736:Z736">
    <cfRule type="cellIs" dxfId="5718" priority="1286" operator="equal">
      <formula>$Y$10</formula>
    </cfRule>
    <cfRule type="cellIs" dxfId="5717" priority="1287" operator="equal">
      <formula>$Y$9</formula>
    </cfRule>
    <cfRule type="cellIs" dxfId="5716" priority="1288" operator="equal">
      <formula>$Y$8</formula>
    </cfRule>
    <cfRule type="cellIs" dxfId="5715" priority="1289" operator="equal">
      <formula>$Y$7</formula>
    </cfRule>
  </conditionalFormatting>
  <conditionalFormatting sqref="Z736">
    <cfRule type="cellIs" dxfId="5714" priority="1284" operator="equal">
      <formula>"NO CUMPLE"</formula>
    </cfRule>
  </conditionalFormatting>
  <conditionalFormatting sqref="N735">
    <cfRule type="cellIs" dxfId="5713" priority="1282" operator="equal">
      <formula>"No Cumple"</formula>
    </cfRule>
  </conditionalFormatting>
  <conditionalFormatting sqref="AA735 AE735:AG735">
    <cfRule type="cellIs" dxfId="5712" priority="1283" operator="equal">
      <formula>$AA$18</formula>
    </cfRule>
  </conditionalFormatting>
  <conditionalFormatting sqref="R735">
    <cfRule type="cellIs" dxfId="5711" priority="1281" operator="equal">
      <formula>$R$18</formula>
    </cfRule>
  </conditionalFormatting>
  <conditionalFormatting sqref="AI735">
    <cfRule type="cellIs" dxfId="5710" priority="1280" operator="equal">
      <formula>"NO HABILITADO"</formula>
    </cfRule>
  </conditionalFormatting>
  <conditionalFormatting sqref="O735">
    <cfRule type="cellIs" dxfId="5709" priority="1279" operator="greaterThan">
      <formula>1</formula>
    </cfRule>
  </conditionalFormatting>
  <conditionalFormatting sqref="Y735:Z735">
    <cfRule type="cellIs" dxfId="5708" priority="1275" operator="equal">
      <formula>$Y$10</formula>
    </cfRule>
    <cfRule type="cellIs" dxfId="5707" priority="1276" operator="equal">
      <formula>$Y$9</formula>
    </cfRule>
    <cfRule type="cellIs" dxfId="5706" priority="1277" operator="equal">
      <formula>$Y$8</formula>
    </cfRule>
    <cfRule type="cellIs" dxfId="5705" priority="1278" operator="equal">
      <formula>$Y$7</formula>
    </cfRule>
  </conditionalFormatting>
  <conditionalFormatting sqref="Z735">
    <cfRule type="cellIs" dxfId="5704" priority="1273" operator="equal">
      <formula>"NO CUMPLE"</formula>
    </cfRule>
  </conditionalFormatting>
  <conditionalFormatting sqref="N734">
    <cfRule type="cellIs" dxfId="5703" priority="1271" operator="equal">
      <formula>"No Cumple"</formula>
    </cfRule>
  </conditionalFormatting>
  <conditionalFormatting sqref="AA734 AE734:AG734">
    <cfRule type="cellIs" dxfId="5702" priority="1272" operator="equal">
      <formula>$AA$18</formula>
    </cfRule>
  </conditionalFormatting>
  <conditionalFormatting sqref="R734">
    <cfRule type="cellIs" dxfId="5701" priority="1270" operator="equal">
      <formula>$R$18</formula>
    </cfRule>
  </conditionalFormatting>
  <conditionalFormatting sqref="AI734">
    <cfRule type="cellIs" dxfId="5700" priority="1269" operator="equal">
      <formula>"NO HABILITADO"</formula>
    </cfRule>
  </conditionalFormatting>
  <conditionalFormatting sqref="O734">
    <cfRule type="cellIs" dxfId="5699" priority="1268" operator="greaterThan">
      <formula>1</formula>
    </cfRule>
  </conditionalFormatting>
  <conditionalFormatting sqref="Y734:Z734">
    <cfRule type="cellIs" dxfId="5698" priority="1264" operator="equal">
      <formula>$Y$10</formula>
    </cfRule>
    <cfRule type="cellIs" dxfId="5697" priority="1265" operator="equal">
      <formula>$Y$9</formula>
    </cfRule>
    <cfRule type="cellIs" dxfId="5696" priority="1266" operator="equal">
      <formula>$Y$8</formula>
    </cfRule>
    <cfRule type="cellIs" dxfId="5695" priority="1267" operator="equal">
      <formula>$Y$7</formula>
    </cfRule>
  </conditionalFormatting>
  <conditionalFormatting sqref="Z734">
    <cfRule type="cellIs" dxfId="5694" priority="1262" operator="equal">
      <formula>"NO CUMPLE"</formula>
    </cfRule>
  </conditionalFormatting>
  <conditionalFormatting sqref="N733">
    <cfRule type="cellIs" dxfId="5693" priority="1260" operator="equal">
      <formula>"No Cumple"</formula>
    </cfRule>
  </conditionalFormatting>
  <conditionalFormatting sqref="AA733 AE733:AG733">
    <cfRule type="cellIs" dxfId="5692" priority="1261" operator="equal">
      <formula>$AA$18</formula>
    </cfRule>
  </conditionalFormatting>
  <conditionalFormatting sqref="R733">
    <cfRule type="cellIs" dxfId="5691" priority="1259" operator="equal">
      <formula>$R$18</formula>
    </cfRule>
  </conditionalFormatting>
  <conditionalFormatting sqref="AI733">
    <cfRule type="cellIs" dxfId="5690" priority="1258" operator="equal">
      <formula>"NO HABILITADO"</formula>
    </cfRule>
  </conditionalFormatting>
  <conditionalFormatting sqref="O733">
    <cfRule type="cellIs" dxfId="5689" priority="1257" operator="greaterThan">
      <formula>1</formula>
    </cfRule>
  </conditionalFormatting>
  <conditionalFormatting sqref="Y733:Z733">
    <cfRule type="cellIs" dxfId="5688" priority="1253" operator="equal">
      <formula>$Y$10</formula>
    </cfRule>
    <cfRule type="cellIs" dxfId="5687" priority="1254" operator="equal">
      <formula>$Y$9</formula>
    </cfRule>
    <cfRule type="cellIs" dxfId="5686" priority="1255" operator="equal">
      <formula>$Y$8</formula>
    </cfRule>
    <cfRule type="cellIs" dxfId="5685" priority="1256" operator="equal">
      <formula>$Y$7</formula>
    </cfRule>
  </conditionalFormatting>
  <conditionalFormatting sqref="Z733">
    <cfRule type="cellIs" dxfId="5684" priority="1251" operator="equal">
      <formula>"NO CUMPLE"</formula>
    </cfRule>
  </conditionalFormatting>
  <conditionalFormatting sqref="N732">
    <cfRule type="cellIs" dxfId="5683" priority="1249" operator="equal">
      <formula>"No Cumple"</formula>
    </cfRule>
  </conditionalFormatting>
  <conditionalFormatting sqref="AA732 AE732:AG732">
    <cfRule type="cellIs" dxfId="5682" priority="1250" operator="equal">
      <formula>$AA$18</formula>
    </cfRule>
  </conditionalFormatting>
  <conditionalFormatting sqref="R732">
    <cfRule type="cellIs" dxfId="5681" priority="1248" operator="equal">
      <formula>$R$18</formula>
    </cfRule>
  </conditionalFormatting>
  <conditionalFormatting sqref="AI732">
    <cfRule type="cellIs" dxfId="5680" priority="1247" operator="equal">
      <formula>"NO HABILITADO"</formula>
    </cfRule>
  </conditionalFormatting>
  <conditionalFormatting sqref="O732">
    <cfRule type="cellIs" dxfId="5679" priority="1246" operator="greaterThan">
      <formula>1</formula>
    </cfRule>
  </conditionalFormatting>
  <conditionalFormatting sqref="Y732:Z732">
    <cfRule type="cellIs" dxfId="5678" priority="1242" operator="equal">
      <formula>$Y$10</formula>
    </cfRule>
    <cfRule type="cellIs" dxfId="5677" priority="1243" operator="equal">
      <formula>$Y$9</formula>
    </cfRule>
    <cfRule type="cellIs" dxfId="5676" priority="1244" operator="equal">
      <formula>$Y$8</formula>
    </cfRule>
    <cfRule type="cellIs" dxfId="5675" priority="1245" operator="equal">
      <formula>$Y$7</formula>
    </cfRule>
  </conditionalFormatting>
  <conditionalFormatting sqref="Z732">
    <cfRule type="cellIs" dxfId="5674" priority="1240" operator="equal">
      <formula>"NO CUMPLE"</formula>
    </cfRule>
  </conditionalFormatting>
  <conditionalFormatting sqref="N777">
    <cfRule type="cellIs" dxfId="5673" priority="1238" operator="equal">
      <formula>"No Cumple"</formula>
    </cfRule>
  </conditionalFormatting>
  <conditionalFormatting sqref="AA777 AE777:AG777">
    <cfRule type="cellIs" dxfId="5672" priority="1239" operator="equal">
      <formula>$AA$18</formula>
    </cfRule>
  </conditionalFormatting>
  <conditionalFormatting sqref="R777">
    <cfRule type="cellIs" dxfId="5671" priority="1237" operator="equal">
      <formula>$R$18</formula>
    </cfRule>
  </conditionalFormatting>
  <conditionalFormatting sqref="AI777">
    <cfRule type="cellIs" dxfId="5670" priority="1236" operator="equal">
      <formula>"NO HABILITADO"</formula>
    </cfRule>
  </conditionalFormatting>
  <conditionalFormatting sqref="O777">
    <cfRule type="cellIs" dxfId="5669" priority="1235" operator="greaterThan">
      <formula>1</formula>
    </cfRule>
  </conditionalFormatting>
  <conditionalFormatting sqref="Y777:Z777">
    <cfRule type="cellIs" dxfId="5668" priority="1231" operator="equal">
      <formula>$Y$10</formula>
    </cfRule>
    <cfRule type="cellIs" dxfId="5667" priority="1232" operator="equal">
      <formula>$Y$9</formula>
    </cfRule>
    <cfRule type="cellIs" dxfId="5666" priority="1233" operator="equal">
      <formula>$Y$8</formula>
    </cfRule>
    <cfRule type="cellIs" dxfId="5665" priority="1234" operator="equal">
      <formula>$Y$7</formula>
    </cfRule>
  </conditionalFormatting>
  <conditionalFormatting sqref="Z777">
    <cfRule type="cellIs" dxfId="5664" priority="1229" operator="equal">
      <formula>"NO CUMPLE"</formula>
    </cfRule>
  </conditionalFormatting>
  <conditionalFormatting sqref="N865">
    <cfRule type="cellIs" dxfId="5663" priority="1205" operator="equal">
      <formula>"No Cumple"</formula>
    </cfRule>
  </conditionalFormatting>
  <conditionalFormatting sqref="AA865 AE865:AG865">
    <cfRule type="cellIs" dxfId="5662" priority="1206" operator="equal">
      <formula>$AA$18</formula>
    </cfRule>
  </conditionalFormatting>
  <conditionalFormatting sqref="R865">
    <cfRule type="cellIs" dxfId="5661" priority="1204" operator="equal">
      <formula>$R$18</formula>
    </cfRule>
  </conditionalFormatting>
  <conditionalFormatting sqref="AI865">
    <cfRule type="cellIs" dxfId="5660" priority="1203" operator="equal">
      <formula>"NO HABILITADO"</formula>
    </cfRule>
  </conditionalFormatting>
  <conditionalFormatting sqref="O865">
    <cfRule type="cellIs" dxfId="5659" priority="1202" operator="greaterThan">
      <formula>1</formula>
    </cfRule>
  </conditionalFormatting>
  <conditionalFormatting sqref="Y865:Z865">
    <cfRule type="cellIs" dxfId="5658" priority="1198" operator="equal">
      <formula>$Y$10</formula>
    </cfRule>
    <cfRule type="cellIs" dxfId="5657" priority="1199" operator="equal">
      <formula>$Y$9</formula>
    </cfRule>
    <cfRule type="cellIs" dxfId="5656" priority="1200" operator="equal">
      <formula>$Y$8</formula>
    </cfRule>
    <cfRule type="cellIs" dxfId="5655" priority="1201" operator="equal">
      <formula>$Y$7</formula>
    </cfRule>
  </conditionalFormatting>
  <conditionalFormatting sqref="Z865">
    <cfRule type="cellIs" dxfId="5654" priority="1196" operator="equal">
      <formula>"NO CUMPLE"</formula>
    </cfRule>
  </conditionalFormatting>
  <conditionalFormatting sqref="N864">
    <cfRule type="cellIs" dxfId="5653" priority="1194" operator="equal">
      <formula>"No Cumple"</formula>
    </cfRule>
  </conditionalFormatting>
  <conditionalFormatting sqref="AA864 AE864:AG864">
    <cfRule type="cellIs" dxfId="5652" priority="1195" operator="equal">
      <formula>$AA$18</formula>
    </cfRule>
  </conditionalFormatting>
  <conditionalFormatting sqref="R864">
    <cfRule type="cellIs" dxfId="5651" priority="1193" operator="equal">
      <formula>$R$18</formula>
    </cfRule>
  </conditionalFormatting>
  <conditionalFormatting sqref="AI864">
    <cfRule type="cellIs" dxfId="5650" priority="1192" operator="equal">
      <formula>"NO HABILITADO"</formula>
    </cfRule>
  </conditionalFormatting>
  <conditionalFormatting sqref="O864">
    <cfRule type="cellIs" dxfId="5649" priority="1191" operator="greaterThan">
      <formula>1</formula>
    </cfRule>
  </conditionalFormatting>
  <conditionalFormatting sqref="Y864:Z864">
    <cfRule type="cellIs" dxfId="5648" priority="1187" operator="equal">
      <formula>$Y$10</formula>
    </cfRule>
    <cfRule type="cellIs" dxfId="5647" priority="1188" operator="equal">
      <formula>$Y$9</formula>
    </cfRule>
    <cfRule type="cellIs" dxfId="5646" priority="1189" operator="equal">
      <formula>$Y$8</formula>
    </cfRule>
    <cfRule type="cellIs" dxfId="5645" priority="1190" operator="equal">
      <formula>$Y$7</formula>
    </cfRule>
  </conditionalFormatting>
  <conditionalFormatting sqref="Z864">
    <cfRule type="cellIs" dxfId="5644" priority="1185" operator="equal">
      <formula>"NO CUMPLE"</formula>
    </cfRule>
  </conditionalFormatting>
  <conditionalFormatting sqref="N863">
    <cfRule type="cellIs" dxfId="5643" priority="1183" operator="equal">
      <formula>"No Cumple"</formula>
    </cfRule>
  </conditionalFormatting>
  <conditionalFormatting sqref="AA863 AE863:AG863">
    <cfRule type="cellIs" dxfId="5642" priority="1184" operator="equal">
      <formula>$AA$18</formula>
    </cfRule>
  </conditionalFormatting>
  <conditionalFormatting sqref="R863">
    <cfRule type="cellIs" dxfId="5641" priority="1182" operator="equal">
      <formula>$R$18</formula>
    </cfRule>
  </conditionalFormatting>
  <conditionalFormatting sqref="AI863">
    <cfRule type="cellIs" dxfId="5640" priority="1181" operator="equal">
      <formula>"NO HABILITADO"</formula>
    </cfRule>
  </conditionalFormatting>
  <conditionalFormatting sqref="O863">
    <cfRule type="cellIs" dxfId="5639" priority="1180" operator="greaterThan">
      <formula>1</formula>
    </cfRule>
  </conditionalFormatting>
  <conditionalFormatting sqref="Y863:Z863">
    <cfRule type="cellIs" dxfId="5638" priority="1176" operator="equal">
      <formula>$Y$10</formula>
    </cfRule>
    <cfRule type="cellIs" dxfId="5637" priority="1177" operator="equal">
      <formula>$Y$9</formula>
    </cfRule>
    <cfRule type="cellIs" dxfId="5636" priority="1178" operator="equal">
      <formula>$Y$8</formula>
    </cfRule>
    <cfRule type="cellIs" dxfId="5635" priority="1179" operator="equal">
      <formula>$Y$7</formula>
    </cfRule>
  </conditionalFormatting>
  <conditionalFormatting sqref="Z863">
    <cfRule type="cellIs" dxfId="5634" priority="1174" operator="equal">
      <formula>"NO CUMPLE"</formula>
    </cfRule>
  </conditionalFormatting>
  <conditionalFormatting sqref="N862">
    <cfRule type="cellIs" dxfId="5633" priority="1172" operator="equal">
      <formula>"No Cumple"</formula>
    </cfRule>
  </conditionalFormatting>
  <conditionalFormatting sqref="AA862 AE862:AG862">
    <cfRule type="cellIs" dxfId="5632" priority="1173" operator="equal">
      <formula>$AA$18</formula>
    </cfRule>
  </conditionalFormatting>
  <conditionalFormatting sqref="R862">
    <cfRule type="cellIs" dxfId="5631" priority="1171" operator="equal">
      <formula>$R$18</formula>
    </cfRule>
  </conditionalFormatting>
  <conditionalFormatting sqref="AI862">
    <cfRule type="cellIs" dxfId="5630" priority="1170" operator="equal">
      <formula>"NO HABILITADO"</formula>
    </cfRule>
  </conditionalFormatting>
  <conditionalFormatting sqref="O862">
    <cfRule type="cellIs" dxfId="5629" priority="1169" operator="greaterThan">
      <formula>1</formula>
    </cfRule>
  </conditionalFormatting>
  <conditionalFormatting sqref="Y862:Z862">
    <cfRule type="cellIs" dxfId="5628" priority="1165" operator="equal">
      <formula>$Y$10</formula>
    </cfRule>
    <cfRule type="cellIs" dxfId="5627" priority="1166" operator="equal">
      <formula>$Y$9</formula>
    </cfRule>
    <cfRule type="cellIs" dxfId="5626" priority="1167" operator="equal">
      <formula>$Y$8</formula>
    </cfRule>
    <cfRule type="cellIs" dxfId="5625" priority="1168" operator="equal">
      <formula>$Y$7</formula>
    </cfRule>
  </conditionalFormatting>
  <conditionalFormatting sqref="Z862">
    <cfRule type="cellIs" dxfId="5624" priority="1163" operator="equal">
      <formula>"NO CUMPLE"</formula>
    </cfRule>
  </conditionalFormatting>
  <conditionalFormatting sqref="N861">
    <cfRule type="cellIs" dxfId="5623" priority="1161" operator="equal">
      <formula>"No Cumple"</formula>
    </cfRule>
  </conditionalFormatting>
  <conditionalFormatting sqref="AA861 AE861:AG861">
    <cfRule type="cellIs" dxfId="5622" priority="1162" operator="equal">
      <formula>$AA$18</formula>
    </cfRule>
  </conditionalFormatting>
  <conditionalFormatting sqref="R861">
    <cfRule type="cellIs" dxfId="5621" priority="1160" operator="equal">
      <formula>$R$18</formula>
    </cfRule>
  </conditionalFormatting>
  <conditionalFormatting sqref="AI861">
    <cfRule type="cellIs" dxfId="5620" priority="1159" operator="equal">
      <formula>"NO HABILITADO"</formula>
    </cfRule>
  </conditionalFormatting>
  <conditionalFormatting sqref="O861">
    <cfRule type="cellIs" dxfId="5619" priority="1158" operator="greaterThan">
      <formula>1</formula>
    </cfRule>
  </conditionalFormatting>
  <conditionalFormatting sqref="Y861:Z861">
    <cfRule type="cellIs" dxfId="5618" priority="1154" operator="equal">
      <formula>$Y$10</formula>
    </cfRule>
    <cfRule type="cellIs" dxfId="5617" priority="1155" operator="equal">
      <formula>$Y$9</formula>
    </cfRule>
    <cfRule type="cellIs" dxfId="5616" priority="1156" operator="equal">
      <formula>$Y$8</formula>
    </cfRule>
    <cfRule type="cellIs" dxfId="5615" priority="1157" operator="equal">
      <formula>$Y$7</formula>
    </cfRule>
  </conditionalFormatting>
  <conditionalFormatting sqref="Z861">
    <cfRule type="cellIs" dxfId="5614" priority="1152" operator="equal">
      <formula>"NO CUMPLE"</formula>
    </cfRule>
  </conditionalFormatting>
  <conditionalFormatting sqref="N860">
    <cfRule type="cellIs" dxfId="5613" priority="1150" operator="equal">
      <formula>"No Cumple"</formula>
    </cfRule>
  </conditionalFormatting>
  <conditionalFormatting sqref="AA860 AE860:AG860">
    <cfRule type="cellIs" dxfId="5612" priority="1151" operator="equal">
      <formula>$AA$18</formula>
    </cfRule>
  </conditionalFormatting>
  <conditionalFormatting sqref="R860">
    <cfRule type="cellIs" dxfId="5611" priority="1149" operator="equal">
      <formula>$R$18</formula>
    </cfRule>
  </conditionalFormatting>
  <conditionalFormatting sqref="AI860">
    <cfRule type="cellIs" dxfId="5610" priority="1148" operator="equal">
      <formula>"NO HABILITADO"</formula>
    </cfRule>
  </conditionalFormatting>
  <conditionalFormatting sqref="O860">
    <cfRule type="cellIs" dxfId="5609" priority="1147" operator="greaterThan">
      <formula>1</formula>
    </cfRule>
  </conditionalFormatting>
  <conditionalFormatting sqref="Y860:Z860">
    <cfRule type="cellIs" dxfId="5608" priority="1143" operator="equal">
      <formula>$Y$10</formula>
    </cfRule>
    <cfRule type="cellIs" dxfId="5607" priority="1144" operator="equal">
      <formula>$Y$9</formula>
    </cfRule>
    <cfRule type="cellIs" dxfId="5606" priority="1145" operator="equal">
      <formula>$Y$8</formula>
    </cfRule>
    <cfRule type="cellIs" dxfId="5605" priority="1146" operator="equal">
      <formula>$Y$7</formula>
    </cfRule>
  </conditionalFormatting>
  <conditionalFormatting sqref="Z860">
    <cfRule type="cellIs" dxfId="5604" priority="1141" operator="equal">
      <formula>"NO CUMPLE"</formula>
    </cfRule>
  </conditionalFormatting>
  <conditionalFormatting sqref="N846">
    <cfRule type="cellIs" dxfId="5603" priority="1139" operator="equal">
      <formula>"No Cumple"</formula>
    </cfRule>
  </conditionalFormatting>
  <conditionalFormatting sqref="AA846 AE846:AG846">
    <cfRule type="cellIs" dxfId="5602" priority="1140" operator="equal">
      <formula>$AA$18</formula>
    </cfRule>
  </conditionalFormatting>
  <conditionalFormatting sqref="R846">
    <cfRule type="cellIs" dxfId="5601" priority="1138" operator="equal">
      <formula>$R$18</formula>
    </cfRule>
  </conditionalFormatting>
  <conditionalFormatting sqref="AI846">
    <cfRule type="cellIs" dxfId="5600" priority="1137" operator="equal">
      <formula>"NO HABILITADO"</formula>
    </cfRule>
  </conditionalFormatting>
  <conditionalFormatting sqref="O846">
    <cfRule type="cellIs" dxfId="5599" priority="1136" operator="greaterThan">
      <formula>1</formula>
    </cfRule>
  </conditionalFormatting>
  <conditionalFormatting sqref="Y846:Z846">
    <cfRule type="cellIs" dxfId="5598" priority="1132" operator="equal">
      <formula>$Y$10</formula>
    </cfRule>
    <cfRule type="cellIs" dxfId="5597" priority="1133" operator="equal">
      <formula>$Y$9</formula>
    </cfRule>
    <cfRule type="cellIs" dxfId="5596" priority="1134" operator="equal">
      <formula>$Y$8</formula>
    </cfRule>
    <cfRule type="cellIs" dxfId="5595" priority="1135" operator="equal">
      <formula>$Y$7</formula>
    </cfRule>
  </conditionalFormatting>
  <conditionalFormatting sqref="Z846">
    <cfRule type="cellIs" dxfId="5594" priority="1130" operator="equal">
      <formula>"NO CUMPLE"</formula>
    </cfRule>
  </conditionalFormatting>
  <conditionalFormatting sqref="N845">
    <cfRule type="cellIs" dxfId="5593" priority="1128" operator="equal">
      <formula>"No Cumple"</formula>
    </cfRule>
  </conditionalFormatting>
  <conditionalFormatting sqref="AA845 AE845:AG845">
    <cfRule type="cellIs" dxfId="5592" priority="1129" operator="equal">
      <formula>$AA$18</formula>
    </cfRule>
  </conditionalFormatting>
  <conditionalFormatting sqref="R845">
    <cfRule type="cellIs" dxfId="5591" priority="1127" operator="equal">
      <formula>$R$18</formula>
    </cfRule>
  </conditionalFormatting>
  <conditionalFormatting sqref="AI845">
    <cfRule type="cellIs" dxfId="5590" priority="1126" operator="equal">
      <formula>"NO HABILITADO"</formula>
    </cfRule>
  </conditionalFormatting>
  <conditionalFormatting sqref="O845">
    <cfRule type="cellIs" dxfId="5589" priority="1125" operator="greaterThan">
      <formula>1</formula>
    </cfRule>
  </conditionalFormatting>
  <conditionalFormatting sqref="Y845:Z845">
    <cfRule type="cellIs" dxfId="5588" priority="1121" operator="equal">
      <formula>$Y$10</formula>
    </cfRule>
    <cfRule type="cellIs" dxfId="5587" priority="1122" operator="equal">
      <formula>$Y$9</formula>
    </cfRule>
    <cfRule type="cellIs" dxfId="5586" priority="1123" operator="equal">
      <formula>$Y$8</formula>
    </cfRule>
    <cfRule type="cellIs" dxfId="5585" priority="1124" operator="equal">
      <formula>$Y$7</formula>
    </cfRule>
  </conditionalFormatting>
  <conditionalFormatting sqref="Z845">
    <cfRule type="cellIs" dxfId="5584" priority="1119" operator="equal">
      <formula>"NO CUMPLE"</formula>
    </cfRule>
  </conditionalFormatting>
  <conditionalFormatting sqref="N956">
    <cfRule type="cellIs" dxfId="5583" priority="1117" operator="equal">
      <formula>"No Cumple"</formula>
    </cfRule>
  </conditionalFormatting>
  <conditionalFormatting sqref="AA956 AE956:AG956">
    <cfRule type="cellIs" dxfId="5582" priority="1118" operator="equal">
      <formula>$AA$18</formula>
    </cfRule>
  </conditionalFormatting>
  <conditionalFormatting sqref="R956">
    <cfRule type="cellIs" dxfId="5581" priority="1116" operator="equal">
      <formula>$R$18</formula>
    </cfRule>
  </conditionalFormatting>
  <conditionalFormatting sqref="AI956">
    <cfRule type="cellIs" dxfId="5580" priority="1115" operator="equal">
      <formula>"NO HABILITADO"</formula>
    </cfRule>
  </conditionalFormatting>
  <conditionalFormatting sqref="O956">
    <cfRule type="cellIs" dxfId="5579" priority="1114" operator="greaterThan">
      <formula>1</formula>
    </cfRule>
  </conditionalFormatting>
  <conditionalFormatting sqref="Y956:Z956">
    <cfRule type="cellIs" dxfId="5578" priority="1110" operator="equal">
      <formula>$Y$10</formula>
    </cfRule>
    <cfRule type="cellIs" dxfId="5577" priority="1111" operator="equal">
      <formula>$Y$9</formula>
    </cfRule>
    <cfRule type="cellIs" dxfId="5576" priority="1112" operator="equal">
      <formula>$Y$8</formula>
    </cfRule>
    <cfRule type="cellIs" dxfId="5575" priority="1113" operator="equal">
      <formula>$Y$7</formula>
    </cfRule>
  </conditionalFormatting>
  <conditionalFormatting sqref="Z956">
    <cfRule type="cellIs" dxfId="5574" priority="1109" operator="equal">
      <formula>"NO CUMPLE"</formula>
    </cfRule>
  </conditionalFormatting>
  <conditionalFormatting sqref="N954">
    <cfRule type="cellIs" dxfId="5573" priority="1107" operator="equal">
      <formula>"No Cumple"</formula>
    </cfRule>
  </conditionalFormatting>
  <conditionalFormatting sqref="AA954 AE954:AG954">
    <cfRule type="cellIs" dxfId="5572" priority="1108" operator="equal">
      <formula>$AA$18</formula>
    </cfRule>
  </conditionalFormatting>
  <conditionalFormatting sqref="R954">
    <cfRule type="cellIs" dxfId="5571" priority="1106" operator="equal">
      <formula>$R$18</formula>
    </cfRule>
  </conditionalFormatting>
  <conditionalFormatting sqref="AI954">
    <cfRule type="cellIs" dxfId="5570" priority="1105" operator="equal">
      <formula>"NO HABILITADO"</formula>
    </cfRule>
  </conditionalFormatting>
  <conditionalFormatting sqref="O954">
    <cfRule type="cellIs" dxfId="5569" priority="1104" operator="greaterThan">
      <formula>1</formula>
    </cfRule>
  </conditionalFormatting>
  <conditionalFormatting sqref="Y954:Z954">
    <cfRule type="cellIs" dxfId="5568" priority="1100" operator="equal">
      <formula>$Y$10</formula>
    </cfRule>
    <cfRule type="cellIs" dxfId="5567" priority="1101" operator="equal">
      <formula>$Y$9</formula>
    </cfRule>
    <cfRule type="cellIs" dxfId="5566" priority="1102" operator="equal">
      <formula>$Y$8</formula>
    </cfRule>
    <cfRule type="cellIs" dxfId="5565" priority="1103" operator="equal">
      <formula>$Y$7</formula>
    </cfRule>
  </conditionalFormatting>
  <conditionalFormatting sqref="Z954">
    <cfRule type="cellIs" dxfId="5564" priority="1099" operator="equal">
      <formula>"NO CUMPLE"</formula>
    </cfRule>
  </conditionalFormatting>
  <conditionalFormatting sqref="N953">
    <cfRule type="cellIs" dxfId="5563" priority="1097" operator="equal">
      <formula>"No Cumple"</formula>
    </cfRule>
  </conditionalFormatting>
  <conditionalFormatting sqref="AA953 AE953:AG953">
    <cfRule type="cellIs" dxfId="5562" priority="1098" operator="equal">
      <formula>$AA$18</formula>
    </cfRule>
  </conditionalFormatting>
  <conditionalFormatting sqref="R953">
    <cfRule type="cellIs" dxfId="5561" priority="1096" operator="equal">
      <formula>$R$18</formula>
    </cfRule>
  </conditionalFormatting>
  <conditionalFormatting sqref="AI953">
    <cfRule type="cellIs" dxfId="5560" priority="1095" operator="equal">
      <formula>"NO HABILITADO"</formula>
    </cfRule>
  </conditionalFormatting>
  <conditionalFormatting sqref="O953">
    <cfRule type="cellIs" dxfId="5559" priority="1094" operator="greaterThan">
      <formula>1</formula>
    </cfRule>
  </conditionalFormatting>
  <conditionalFormatting sqref="Y953:Z953">
    <cfRule type="cellIs" dxfId="5558" priority="1090" operator="equal">
      <formula>$Y$10</formula>
    </cfRule>
    <cfRule type="cellIs" dxfId="5557" priority="1091" operator="equal">
      <formula>$Y$9</formula>
    </cfRule>
    <cfRule type="cellIs" dxfId="5556" priority="1092" operator="equal">
      <formula>$Y$8</formula>
    </cfRule>
    <cfRule type="cellIs" dxfId="5555" priority="1093" operator="equal">
      <formula>$Y$7</formula>
    </cfRule>
  </conditionalFormatting>
  <conditionalFormatting sqref="Z953">
    <cfRule type="cellIs" dxfId="5554" priority="1089" operator="equal">
      <formula>"NO CUMPLE"</formula>
    </cfRule>
  </conditionalFormatting>
  <conditionalFormatting sqref="N952">
    <cfRule type="cellIs" dxfId="5553" priority="1087" operator="equal">
      <formula>"No Cumple"</formula>
    </cfRule>
  </conditionalFormatting>
  <conditionalFormatting sqref="AA952 AE952:AG952">
    <cfRule type="cellIs" dxfId="5552" priority="1088" operator="equal">
      <formula>$AA$18</formula>
    </cfRule>
  </conditionalFormatting>
  <conditionalFormatting sqref="R952">
    <cfRule type="cellIs" dxfId="5551" priority="1086" operator="equal">
      <formula>$R$18</formula>
    </cfRule>
  </conditionalFormatting>
  <conditionalFormatting sqref="AI952">
    <cfRule type="cellIs" dxfId="5550" priority="1085" operator="equal">
      <formula>"NO HABILITADO"</formula>
    </cfRule>
  </conditionalFormatting>
  <conditionalFormatting sqref="O952">
    <cfRule type="cellIs" dxfId="5549" priority="1084" operator="greaterThan">
      <formula>1</formula>
    </cfRule>
  </conditionalFormatting>
  <conditionalFormatting sqref="Y952:Z952">
    <cfRule type="cellIs" dxfId="5548" priority="1080" operator="equal">
      <formula>$Y$10</formula>
    </cfRule>
    <cfRule type="cellIs" dxfId="5547" priority="1081" operator="equal">
      <formula>$Y$9</formula>
    </cfRule>
    <cfRule type="cellIs" dxfId="5546" priority="1082" operator="equal">
      <formula>$Y$8</formula>
    </cfRule>
    <cfRule type="cellIs" dxfId="5545" priority="1083" operator="equal">
      <formula>$Y$7</formula>
    </cfRule>
  </conditionalFormatting>
  <conditionalFormatting sqref="Z952">
    <cfRule type="cellIs" dxfId="5544" priority="1079" operator="equal">
      <formula>"NO CUMPLE"</formula>
    </cfRule>
  </conditionalFormatting>
  <conditionalFormatting sqref="N951">
    <cfRule type="cellIs" dxfId="5543" priority="1077" operator="equal">
      <formula>"No Cumple"</formula>
    </cfRule>
  </conditionalFormatting>
  <conditionalFormatting sqref="AA951 AE951:AG951">
    <cfRule type="cellIs" dxfId="5542" priority="1078" operator="equal">
      <formula>$AA$18</formula>
    </cfRule>
  </conditionalFormatting>
  <conditionalFormatting sqref="R951">
    <cfRule type="cellIs" dxfId="5541" priority="1076" operator="equal">
      <formula>$R$18</formula>
    </cfRule>
  </conditionalFormatting>
  <conditionalFormatting sqref="AI951">
    <cfRule type="cellIs" dxfId="5540" priority="1075" operator="equal">
      <formula>"NO HABILITADO"</formula>
    </cfRule>
  </conditionalFormatting>
  <conditionalFormatting sqref="O951">
    <cfRule type="cellIs" dxfId="5539" priority="1074" operator="greaterThan">
      <formula>1</formula>
    </cfRule>
  </conditionalFormatting>
  <conditionalFormatting sqref="Y951:Z951">
    <cfRule type="cellIs" dxfId="5538" priority="1070" operator="equal">
      <formula>$Y$10</formula>
    </cfRule>
    <cfRule type="cellIs" dxfId="5537" priority="1071" operator="equal">
      <formula>$Y$9</formula>
    </cfRule>
    <cfRule type="cellIs" dxfId="5536" priority="1072" operator="equal">
      <formula>$Y$8</formula>
    </cfRule>
    <cfRule type="cellIs" dxfId="5535" priority="1073" operator="equal">
      <formula>$Y$7</formula>
    </cfRule>
  </conditionalFormatting>
  <conditionalFormatting sqref="Z951">
    <cfRule type="cellIs" dxfId="5534" priority="1069" operator="equal">
      <formula>"NO CUMPLE"</formula>
    </cfRule>
  </conditionalFormatting>
  <conditionalFormatting sqref="N950">
    <cfRule type="cellIs" dxfId="5533" priority="1067" operator="equal">
      <formula>"No Cumple"</formula>
    </cfRule>
  </conditionalFormatting>
  <conditionalFormatting sqref="AA950 AE950:AG950">
    <cfRule type="cellIs" dxfId="5532" priority="1068" operator="equal">
      <formula>$AA$18</formula>
    </cfRule>
  </conditionalFormatting>
  <conditionalFormatting sqref="R950">
    <cfRule type="cellIs" dxfId="5531" priority="1066" operator="equal">
      <formula>$R$18</formula>
    </cfRule>
  </conditionalFormatting>
  <conditionalFormatting sqref="AI950">
    <cfRule type="cellIs" dxfId="5530" priority="1065" operator="equal">
      <formula>"NO HABILITADO"</formula>
    </cfRule>
  </conditionalFormatting>
  <conditionalFormatting sqref="O950">
    <cfRule type="cellIs" dxfId="5529" priority="1064" operator="greaterThan">
      <formula>1</formula>
    </cfRule>
  </conditionalFormatting>
  <conditionalFormatting sqref="Y950:Z950">
    <cfRule type="cellIs" dxfId="5528" priority="1060" operator="equal">
      <formula>$Y$10</formula>
    </cfRule>
    <cfRule type="cellIs" dxfId="5527" priority="1061" operator="equal">
      <formula>$Y$9</formula>
    </cfRule>
    <cfRule type="cellIs" dxfId="5526" priority="1062" operator="equal">
      <formula>$Y$8</formula>
    </cfRule>
    <cfRule type="cellIs" dxfId="5525" priority="1063" operator="equal">
      <formula>$Y$7</formula>
    </cfRule>
  </conditionalFormatting>
  <conditionalFormatting sqref="Z950">
    <cfRule type="cellIs" dxfId="5524" priority="1059" operator="equal">
      <formula>"NO CUMPLE"</formula>
    </cfRule>
  </conditionalFormatting>
  <conditionalFormatting sqref="N949">
    <cfRule type="cellIs" dxfId="5523" priority="1057" operator="equal">
      <formula>"No Cumple"</formula>
    </cfRule>
  </conditionalFormatting>
  <conditionalFormatting sqref="AA949 AE949:AG949">
    <cfRule type="cellIs" dxfId="5522" priority="1058" operator="equal">
      <formula>$AA$18</formula>
    </cfRule>
  </conditionalFormatting>
  <conditionalFormatting sqref="R949">
    <cfRule type="cellIs" dxfId="5521" priority="1056" operator="equal">
      <formula>$R$18</formula>
    </cfRule>
  </conditionalFormatting>
  <conditionalFormatting sqref="AI949">
    <cfRule type="cellIs" dxfId="5520" priority="1055" operator="equal">
      <formula>"NO HABILITADO"</formula>
    </cfRule>
  </conditionalFormatting>
  <conditionalFormatting sqref="O949">
    <cfRule type="cellIs" dxfId="5519" priority="1054" operator="greaterThan">
      <formula>1</formula>
    </cfRule>
  </conditionalFormatting>
  <conditionalFormatting sqref="Y949:Z949">
    <cfRule type="cellIs" dxfId="5518" priority="1050" operator="equal">
      <formula>$Y$10</formula>
    </cfRule>
    <cfRule type="cellIs" dxfId="5517" priority="1051" operator="equal">
      <formula>$Y$9</formula>
    </cfRule>
    <cfRule type="cellIs" dxfId="5516" priority="1052" operator="equal">
      <formula>$Y$8</formula>
    </cfRule>
    <cfRule type="cellIs" dxfId="5515" priority="1053" operator="equal">
      <formula>$Y$7</formula>
    </cfRule>
  </conditionalFormatting>
  <conditionalFormatting sqref="Z949">
    <cfRule type="cellIs" dxfId="5514" priority="1049" operator="equal">
      <formula>"NO CUMPLE"</formula>
    </cfRule>
  </conditionalFormatting>
  <conditionalFormatting sqref="N948">
    <cfRule type="cellIs" dxfId="5513" priority="1047" operator="equal">
      <formula>"No Cumple"</formula>
    </cfRule>
  </conditionalFormatting>
  <conditionalFormatting sqref="AA948 AE948:AG948">
    <cfRule type="cellIs" dxfId="5512" priority="1048" operator="equal">
      <formula>$AA$18</formula>
    </cfRule>
  </conditionalFormatting>
  <conditionalFormatting sqref="R948">
    <cfRule type="cellIs" dxfId="5511" priority="1046" operator="equal">
      <formula>$R$18</formula>
    </cfRule>
  </conditionalFormatting>
  <conditionalFormatting sqref="AI948">
    <cfRule type="cellIs" dxfId="5510" priority="1045" operator="equal">
      <formula>"NO HABILITADO"</formula>
    </cfRule>
  </conditionalFormatting>
  <conditionalFormatting sqref="O948">
    <cfRule type="cellIs" dxfId="5509" priority="1044" operator="greaterThan">
      <formula>1</formula>
    </cfRule>
  </conditionalFormatting>
  <conditionalFormatting sqref="Y948:Z948">
    <cfRule type="cellIs" dxfId="5508" priority="1040" operator="equal">
      <formula>$Y$10</formula>
    </cfRule>
    <cfRule type="cellIs" dxfId="5507" priority="1041" operator="equal">
      <formula>$Y$9</formula>
    </cfRule>
    <cfRule type="cellIs" dxfId="5506" priority="1042" operator="equal">
      <formula>$Y$8</formula>
    </cfRule>
    <cfRule type="cellIs" dxfId="5505" priority="1043" operator="equal">
      <formula>$Y$7</formula>
    </cfRule>
  </conditionalFormatting>
  <conditionalFormatting sqref="Z948">
    <cfRule type="cellIs" dxfId="5504" priority="1039" operator="equal">
      <formula>"NO CUMPLE"</formula>
    </cfRule>
  </conditionalFormatting>
  <conditionalFormatting sqref="N955">
    <cfRule type="cellIs" dxfId="5503" priority="1037" operator="equal">
      <formula>"No Cumple"</formula>
    </cfRule>
  </conditionalFormatting>
  <conditionalFormatting sqref="AA955 AE955:AG955">
    <cfRule type="cellIs" dxfId="5502" priority="1038" operator="equal">
      <formula>$AA$18</formula>
    </cfRule>
  </conditionalFormatting>
  <conditionalFormatting sqref="R955">
    <cfRule type="cellIs" dxfId="5501" priority="1036" operator="equal">
      <formula>$R$18</formula>
    </cfRule>
  </conditionalFormatting>
  <conditionalFormatting sqref="AI955">
    <cfRule type="cellIs" dxfId="5500" priority="1035" operator="equal">
      <formula>"NO HABILITADO"</formula>
    </cfRule>
  </conditionalFormatting>
  <conditionalFormatting sqref="O955">
    <cfRule type="cellIs" dxfId="5499" priority="1034" operator="greaterThan">
      <formula>1</formula>
    </cfRule>
  </conditionalFormatting>
  <conditionalFormatting sqref="Y955:Z955">
    <cfRule type="cellIs" dxfId="5498" priority="1030" operator="equal">
      <formula>$Y$10</formula>
    </cfRule>
    <cfRule type="cellIs" dxfId="5497" priority="1031" operator="equal">
      <formula>$Y$9</formula>
    </cfRule>
    <cfRule type="cellIs" dxfId="5496" priority="1032" operator="equal">
      <formula>$Y$8</formula>
    </cfRule>
    <cfRule type="cellIs" dxfId="5495" priority="1033" operator="equal">
      <formula>$Y$7</formula>
    </cfRule>
  </conditionalFormatting>
  <conditionalFormatting sqref="Z955">
    <cfRule type="cellIs" dxfId="5494" priority="1029" operator="equal">
      <formula>"NO CUMPLE"</formula>
    </cfRule>
  </conditionalFormatting>
  <conditionalFormatting sqref="N1025">
    <cfRule type="cellIs" dxfId="5493" priority="1027" operator="equal">
      <formula>"No Cumple"</formula>
    </cfRule>
  </conditionalFormatting>
  <conditionalFormatting sqref="AA1025 AE1025:AG1025">
    <cfRule type="cellIs" dxfId="5492" priority="1028" operator="equal">
      <formula>$AA$18</formula>
    </cfRule>
  </conditionalFormatting>
  <conditionalFormatting sqref="R1025">
    <cfRule type="cellIs" dxfId="5491" priority="1026" operator="equal">
      <formula>$R$18</formula>
    </cfRule>
  </conditionalFormatting>
  <conditionalFormatting sqref="AI1025">
    <cfRule type="cellIs" dxfId="5490" priority="1025" operator="equal">
      <formula>"NO HABILITADO"</formula>
    </cfRule>
  </conditionalFormatting>
  <conditionalFormatting sqref="O1025">
    <cfRule type="cellIs" dxfId="5489" priority="1024" operator="greaterThan">
      <formula>1</formula>
    </cfRule>
  </conditionalFormatting>
  <conditionalFormatting sqref="Y1025:Z1025">
    <cfRule type="cellIs" dxfId="5488" priority="1020" operator="equal">
      <formula>$Y$10</formula>
    </cfRule>
    <cfRule type="cellIs" dxfId="5487" priority="1021" operator="equal">
      <formula>$Y$9</formula>
    </cfRule>
    <cfRule type="cellIs" dxfId="5486" priority="1022" operator="equal">
      <formula>$Y$8</formula>
    </cfRule>
    <cfRule type="cellIs" dxfId="5485" priority="1023" operator="equal">
      <formula>$Y$7</formula>
    </cfRule>
  </conditionalFormatting>
  <conditionalFormatting sqref="Z1025">
    <cfRule type="cellIs" dxfId="5484" priority="1019" operator="equal">
      <formula>"NO CUMPLE"</formula>
    </cfRule>
  </conditionalFormatting>
  <conditionalFormatting sqref="N1024">
    <cfRule type="cellIs" dxfId="5483" priority="1017" operator="equal">
      <formula>"No Cumple"</formula>
    </cfRule>
  </conditionalFormatting>
  <conditionalFormatting sqref="AA1024 AE1024:AG1024">
    <cfRule type="cellIs" dxfId="5482" priority="1018" operator="equal">
      <formula>$AA$18</formula>
    </cfRule>
  </conditionalFormatting>
  <conditionalFormatting sqref="R1024">
    <cfRule type="cellIs" dxfId="5481" priority="1016" operator="equal">
      <formula>$R$18</formula>
    </cfRule>
  </conditionalFormatting>
  <conditionalFormatting sqref="AI1024">
    <cfRule type="cellIs" dxfId="5480" priority="1015" operator="equal">
      <formula>"NO HABILITADO"</formula>
    </cfRule>
  </conditionalFormatting>
  <conditionalFormatting sqref="O1024">
    <cfRule type="cellIs" dxfId="5479" priority="1014" operator="greaterThan">
      <formula>1</formula>
    </cfRule>
  </conditionalFormatting>
  <conditionalFormatting sqref="Y1024:Z1024">
    <cfRule type="cellIs" dxfId="5478" priority="1010" operator="equal">
      <formula>$Y$10</formula>
    </cfRule>
    <cfRule type="cellIs" dxfId="5477" priority="1011" operator="equal">
      <formula>$Y$9</formula>
    </cfRule>
    <cfRule type="cellIs" dxfId="5476" priority="1012" operator="equal">
      <formula>$Y$8</formula>
    </cfRule>
    <cfRule type="cellIs" dxfId="5475" priority="1013" operator="equal">
      <formula>$Y$7</formula>
    </cfRule>
  </conditionalFormatting>
  <conditionalFormatting sqref="Z1024">
    <cfRule type="cellIs" dxfId="5474" priority="1009" operator="equal">
      <formula>"NO CUMPLE"</formula>
    </cfRule>
  </conditionalFormatting>
  <conditionalFormatting sqref="N1023">
    <cfRule type="cellIs" dxfId="5473" priority="1007" operator="equal">
      <formula>"No Cumple"</formula>
    </cfRule>
  </conditionalFormatting>
  <conditionalFormatting sqref="AA1023 AE1023:AG1023">
    <cfRule type="cellIs" dxfId="5472" priority="1008" operator="equal">
      <formula>$AA$18</formula>
    </cfRule>
  </conditionalFormatting>
  <conditionalFormatting sqref="R1023">
    <cfRule type="cellIs" dxfId="5471" priority="1006" operator="equal">
      <formula>$R$18</formula>
    </cfRule>
  </conditionalFormatting>
  <conditionalFormatting sqref="AI1023">
    <cfRule type="cellIs" dxfId="5470" priority="1005" operator="equal">
      <formula>"NO HABILITADO"</formula>
    </cfRule>
  </conditionalFormatting>
  <conditionalFormatting sqref="O1023">
    <cfRule type="cellIs" dxfId="5469" priority="1004" operator="greaterThan">
      <formula>1</formula>
    </cfRule>
  </conditionalFormatting>
  <conditionalFormatting sqref="Y1023:Z1023">
    <cfRule type="cellIs" dxfId="5468" priority="1000" operator="equal">
      <formula>$Y$10</formula>
    </cfRule>
    <cfRule type="cellIs" dxfId="5467" priority="1001" operator="equal">
      <formula>$Y$9</formula>
    </cfRule>
    <cfRule type="cellIs" dxfId="5466" priority="1002" operator="equal">
      <formula>$Y$8</formula>
    </cfRule>
    <cfRule type="cellIs" dxfId="5465" priority="1003" operator="equal">
      <formula>$Y$7</formula>
    </cfRule>
  </conditionalFormatting>
  <conditionalFormatting sqref="Z1023">
    <cfRule type="cellIs" dxfId="5464" priority="999" operator="equal">
      <formula>"NO CUMPLE"</formula>
    </cfRule>
  </conditionalFormatting>
  <conditionalFormatting sqref="N1022">
    <cfRule type="cellIs" dxfId="5463" priority="997" operator="equal">
      <formula>"No Cumple"</formula>
    </cfRule>
  </conditionalFormatting>
  <conditionalFormatting sqref="AA1022 AE1022:AG1022">
    <cfRule type="cellIs" dxfId="5462" priority="998" operator="equal">
      <formula>$AA$18</formula>
    </cfRule>
  </conditionalFormatting>
  <conditionalFormatting sqref="R1022">
    <cfRule type="cellIs" dxfId="5461" priority="996" operator="equal">
      <formula>$R$18</formula>
    </cfRule>
  </conditionalFormatting>
  <conditionalFormatting sqref="AI1022">
    <cfRule type="cellIs" dxfId="5460" priority="995" operator="equal">
      <formula>"NO HABILITADO"</formula>
    </cfRule>
  </conditionalFormatting>
  <conditionalFormatting sqref="O1022">
    <cfRule type="cellIs" dxfId="5459" priority="994" operator="greaterThan">
      <formula>1</formula>
    </cfRule>
  </conditionalFormatting>
  <conditionalFormatting sqref="Y1022:Z1022">
    <cfRule type="cellIs" dxfId="5458" priority="990" operator="equal">
      <formula>$Y$10</formula>
    </cfRule>
    <cfRule type="cellIs" dxfId="5457" priority="991" operator="equal">
      <formula>$Y$9</formula>
    </cfRule>
    <cfRule type="cellIs" dxfId="5456" priority="992" operator="equal">
      <formula>$Y$8</formula>
    </cfRule>
    <cfRule type="cellIs" dxfId="5455" priority="993" operator="equal">
      <formula>$Y$7</formula>
    </cfRule>
  </conditionalFormatting>
  <conditionalFormatting sqref="Z1022">
    <cfRule type="cellIs" dxfId="5454" priority="989" operator="equal">
      <formula>"NO CUMPLE"</formula>
    </cfRule>
  </conditionalFormatting>
  <conditionalFormatting sqref="N1021">
    <cfRule type="cellIs" dxfId="5453" priority="987" operator="equal">
      <formula>"No Cumple"</formula>
    </cfRule>
  </conditionalFormatting>
  <conditionalFormatting sqref="AA1021 AE1021:AG1021">
    <cfRule type="cellIs" dxfId="5452" priority="988" operator="equal">
      <formula>$AA$18</formula>
    </cfRule>
  </conditionalFormatting>
  <conditionalFormatting sqref="R1021">
    <cfRule type="cellIs" dxfId="5451" priority="986" operator="equal">
      <formula>$R$18</formula>
    </cfRule>
  </conditionalFormatting>
  <conditionalFormatting sqref="AI1021">
    <cfRule type="cellIs" dxfId="5450" priority="985" operator="equal">
      <formula>"NO HABILITADO"</formula>
    </cfRule>
  </conditionalFormatting>
  <conditionalFormatting sqref="O1021">
    <cfRule type="cellIs" dxfId="5449" priority="984" operator="greaterThan">
      <formula>1</formula>
    </cfRule>
  </conditionalFormatting>
  <conditionalFormatting sqref="Y1021:Z1021">
    <cfRule type="cellIs" dxfId="5448" priority="980" operator="equal">
      <formula>$Y$10</formula>
    </cfRule>
    <cfRule type="cellIs" dxfId="5447" priority="981" operator="equal">
      <formula>$Y$9</formula>
    </cfRule>
    <cfRule type="cellIs" dxfId="5446" priority="982" operator="equal">
      <formula>$Y$8</formula>
    </cfRule>
    <cfRule type="cellIs" dxfId="5445" priority="983" operator="equal">
      <formula>$Y$7</formula>
    </cfRule>
  </conditionalFormatting>
  <conditionalFormatting sqref="Z1021">
    <cfRule type="cellIs" dxfId="5444" priority="979" operator="equal">
      <formula>"NO CUMPLE"</formula>
    </cfRule>
  </conditionalFormatting>
  <conditionalFormatting sqref="R686">
    <cfRule type="cellIs" dxfId="5443" priority="978" operator="equal">
      <formula>$R$18</formula>
    </cfRule>
  </conditionalFormatting>
  <conditionalFormatting sqref="N686">
    <cfRule type="cellIs" dxfId="5442" priority="977" operator="equal">
      <formula>"No Cumple"</formula>
    </cfRule>
  </conditionalFormatting>
  <conditionalFormatting sqref="O686">
    <cfRule type="cellIs" dxfId="5441" priority="976" operator="greaterThan">
      <formula>1</formula>
    </cfRule>
  </conditionalFormatting>
  <conditionalFormatting sqref="R689">
    <cfRule type="cellIs" dxfId="5440" priority="975" operator="equal">
      <formula>$R$18</formula>
    </cfRule>
  </conditionalFormatting>
  <conditionalFormatting sqref="R690">
    <cfRule type="cellIs" dxfId="5439" priority="974" operator="equal">
      <formula>$R$18</formula>
    </cfRule>
  </conditionalFormatting>
  <conditionalFormatting sqref="AA776 AE776:AG776">
    <cfRule type="cellIs" dxfId="5438" priority="973" operator="equal">
      <formula>$AA$18</formula>
    </cfRule>
  </conditionalFormatting>
  <conditionalFormatting sqref="R776">
    <cfRule type="cellIs" dxfId="5437" priority="971" operator="equal">
      <formula>$R$18</formula>
    </cfRule>
  </conditionalFormatting>
  <conditionalFormatting sqref="AI776">
    <cfRule type="cellIs" dxfId="5436" priority="970" operator="equal">
      <formula>"NO HABILITADO"</formula>
    </cfRule>
  </conditionalFormatting>
  <conditionalFormatting sqref="O776">
    <cfRule type="cellIs" dxfId="5435" priority="969" operator="greaterThan">
      <formula>1</formula>
    </cfRule>
  </conditionalFormatting>
  <conditionalFormatting sqref="Y776:Z776">
    <cfRule type="cellIs" dxfId="5434" priority="965" operator="equal">
      <formula>$Y$10</formula>
    </cfRule>
    <cfRule type="cellIs" dxfId="5433" priority="966" operator="equal">
      <formula>$Y$9</formula>
    </cfRule>
    <cfRule type="cellIs" dxfId="5432" priority="967" operator="equal">
      <formula>$Y$8</formula>
    </cfRule>
    <cfRule type="cellIs" dxfId="5431" priority="968" operator="equal">
      <formula>$Y$7</formula>
    </cfRule>
  </conditionalFormatting>
  <conditionalFormatting sqref="Z776">
    <cfRule type="cellIs" dxfId="5430" priority="964" operator="equal">
      <formula>"NO CUMPLE"</formula>
    </cfRule>
  </conditionalFormatting>
  <conditionalFormatting sqref="N775">
    <cfRule type="cellIs" dxfId="5429" priority="962" operator="equal">
      <formula>"No Cumple"</formula>
    </cfRule>
  </conditionalFormatting>
  <conditionalFormatting sqref="AA775 AE775:AG775">
    <cfRule type="cellIs" dxfId="5428" priority="963" operator="equal">
      <formula>$AA$18</formula>
    </cfRule>
  </conditionalFormatting>
  <conditionalFormatting sqref="R775">
    <cfRule type="cellIs" dxfId="5427" priority="961" operator="equal">
      <formula>$R$18</formula>
    </cfRule>
  </conditionalFormatting>
  <conditionalFormatting sqref="AI775">
    <cfRule type="cellIs" dxfId="5426" priority="960" operator="equal">
      <formula>"NO HABILITADO"</formula>
    </cfRule>
  </conditionalFormatting>
  <conditionalFormatting sqref="O775">
    <cfRule type="cellIs" dxfId="5425" priority="959" operator="greaterThan">
      <formula>1</formula>
    </cfRule>
  </conditionalFormatting>
  <conditionalFormatting sqref="Y775:Z775">
    <cfRule type="cellIs" dxfId="5424" priority="955" operator="equal">
      <formula>$Y$10</formula>
    </cfRule>
    <cfRule type="cellIs" dxfId="5423" priority="956" operator="equal">
      <formula>$Y$9</formula>
    </cfRule>
    <cfRule type="cellIs" dxfId="5422" priority="957" operator="equal">
      <formula>$Y$8</formula>
    </cfRule>
    <cfRule type="cellIs" dxfId="5421" priority="958" operator="equal">
      <formula>$Y$7</formula>
    </cfRule>
  </conditionalFormatting>
  <conditionalFormatting sqref="Z775">
    <cfRule type="cellIs" dxfId="5420" priority="954" operator="equal">
      <formula>"NO CUMPLE"</formula>
    </cfRule>
  </conditionalFormatting>
  <conditionalFormatting sqref="N774">
    <cfRule type="cellIs" dxfId="5419" priority="952" operator="equal">
      <formula>"No Cumple"</formula>
    </cfRule>
  </conditionalFormatting>
  <conditionalFormatting sqref="AA774 AE774:AG774">
    <cfRule type="cellIs" dxfId="5418" priority="953" operator="equal">
      <formula>$AA$18</formula>
    </cfRule>
  </conditionalFormatting>
  <conditionalFormatting sqref="R774">
    <cfRule type="cellIs" dxfId="5417" priority="951" operator="equal">
      <formula>$R$18</formula>
    </cfRule>
  </conditionalFormatting>
  <conditionalFormatting sqref="AI774">
    <cfRule type="cellIs" dxfId="5416" priority="950" operator="equal">
      <formula>"NO HABILITADO"</formula>
    </cfRule>
  </conditionalFormatting>
  <conditionalFormatting sqref="O774">
    <cfRule type="cellIs" dxfId="5415" priority="949" operator="greaterThan">
      <formula>1</formula>
    </cfRule>
  </conditionalFormatting>
  <conditionalFormatting sqref="Y774:Z774">
    <cfRule type="cellIs" dxfId="5414" priority="945" operator="equal">
      <formula>$Y$10</formula>
    </cfRule>
    <cfRule type="cellIs" dxfId="5413" priority="946" operator="equal">
      <formula>$Y$9</formula>
    </cfRule>
    <cfRule type="cellIs" dxfId="5412" priority="947" operator="equal">
      <formula>$Y$8</formula>
    </cfRule>
    <cfRule type="cellIs" dxfId="5411" priority="948" operator="equal">
      <formula>$Y$7</formula>
    </cfRule>
  </conditionalFormatting>
  <conditionalFormatting sqref="Z774">
    <cfRule type="cellIs" dxfId="5410" priority="944" operator="equal">
      <formula>"NO CUMPLE"</formula>
    </cfRule>
  </conditionalFormatting>
  <conditionalFormatting sqref="N773">
    <cfRule type="cellIs" dxfId="5409" priority="942" operator="equal">
      <formula>"No Cumple"</formula>
    </cfRule>
  </conditionalFormatting>
  <conditionalFormatting sqref="AA773 AE773:AG773">
    <cfRule type="cellIs" dxfId="5408" priority="943" operator="equal">
      <formula>$AA$18</formula>
    </cfRule>
  </conditionalFormatting>
  <conditionalFormatting sqref="R773">
    <cfRule type="cellIs" dxfId="5407" priority="941" operator="equal">
      <formula>$R$18</formula>
    </cfRule>
  </conditionalFormatting>
  <conditionalFormatting sqref="AI773">
    <cfRule type="cellIs" dxfId="5406" priority="940" operator="equal">
      <formula>"NO HABILITADO"</formula>
    </cfRule>
  </conditionalFormatting>
  <conditionalFormatting sqref="O773">
    <cfRule type="cellIs" dxfId="5405" priority="939" operator="greaterThan">
      <formula>1</formula>
    </cfRule>
  </conditionalFormatting>
  <conditionalFormatting sqref="Y773:Z773">
    <cfRule type="cellIs" dxfId="5404" priority="935" operator="equal">
      <formula>$Y$10</formula>
    </cfRule>
    <cfRule type="cellIs" dxfId="5403" priority="936" operator="equal">
      <formula>$Y$9</formula>
    </cfRule>
    <cfRule type="cellIs" dxfId="5402" priority="937" operator="equal">
      <formula>$Y$8</formula>
    </cfRule>
    <cfRule type="cellIs" dxfId="5401" priority="938" operator="equal">
      <formula>$Y$7</formula>
    </cfRule>
  </conditionalFormatting>
  <conditionalFormatting sqref="Z773">
    <cfRule type="cellIs" dxfId="5400" priority="934" operator="equal">
      <formula>"NO CUMPLE"</formula>
    </cfRule>
  </conditionalFormatting>
  <conditionalFormatting sqref="N772">
    <cfRule type="cellIs" dxfId="5399" priority="932" operator="equal">
      <formula>"No Cumple"</formula>
    </cfRule>
  </conditionalFormatting>
  <conditionalFormatting sqref="AA772 AE772:AG772">
    <cfRule type="cellIs" dxfId="5398" priority="933" operator="equal">
      <formula>$AA$18</formula>
    </cfRule>
  </conditionalFormatting>
  <conditionalFormatting sqref="R772">
    <cfRule type="cellIs" dxfId="5397" priority="931" operator="equal">
      <formula>$R$18</formula>
    </cfRule>
  </conditionalFormatting>
  <conditionalFormatting sqref="AI772">
    <cfRule type="cellIs" dxfId="5396" priority="930" operator="equal">
      <formula>"NO HABILITADO"</formula>
    </cfRule>
  </conditionalFormatting>
  <conditionalFormatting sqref="O772">
    <cfRule type="cellIs" dxfId="5395" priority="929" operator="greaterThan">
      <formula>1</formula>
    </cfRule>
  </conditionalFormatting>
  <conditionalFormatting sqref="Y772:Z772">
    <cfRule type="cellIs" dxfId="5394" priority="925" operator="equal">
      <formula>$Y$10</formula>
    </cfRule>
    <cfRule type="cellIs" dxfId="5393" priority="926" operator="equal">
      <formula>$Y$9</formula>
    </cfRule>
    <cfRule type="cellIs" dxfId="5392" priority="927" operator="equal">
      <formula>$Y$8</formula>
    </cfRule>
    <cfRule type="cellIs" dxfId="5391" priority="928" operator="equal">
      <formula>$Y$7</formula>
    </cfRule>
  </conditionalFormatting>
  <conditionalFormatting sqref="Z772">
    <cfRule type="cellIs" dxfId="5390" priority="924" operator="equal">
      <formula>"NO CUMPLE"</formula>
    </cfRule>
  </conditionalFormatting>
  <conditionalFormatting sqref="N771">
    <cfRule type="cellIs" dxfId="5389" priority="922" operator="equal">
      <formula>"No Cumple"</formula>
    </cfRule>
  </conditionalFormatting>
  <conditionalFormatting sqref="AA771 AE771:AG771">
    <cfRule type="cellIs" dxfId="5388" priority="923" operator="equal">
      <formula>$AA$18</formula>
    </cfRule>
  </conditionalFormatting>
  <conditionalFormatting sqref="R771">
    <cfRule type="cellIs" dxfId="5387" priority="921" operator="equal">
      <formula>$R$18</formula>
    </cfRule>
  </conditionalFormatting>
  <conditionalFormatting sqref="AI771">
    <cfRule type="cellIs" dxfId="5386" priority="920" operator="equal">
      <formula>"NO HABILITADO"</formula>
    </cfRule>
  </conditionalFormatting>
  <conditionalFormatting sqref="O771">
    <cfRule type="cellIs" dxfId="5385" priority="919" operator="greaterThan">
      <formula>1</formula>
    </cfRule>
  </conditionalFormatting>
  <conditionalFormatting sqref="Y771:Z771">
    <cfRule type="cellIs" dxfId="5384" priority="915" operator="equal">
      <formula>$Y$10</formula>
    </cfRule>
    <cfRule type="cellIs" dxfId="5383" priority="916" operator="equal">
      <formula>$Y$9</formula>
    </cfRule>
    <cfRule type="cellIs" dxfId="5382" priority="917" operator="equal">
      <formula>$Y$8</formula>
    </cfRule>
    <cfRule type="cellIs" dxfId="5381" priority="918" operator="equal">
      <formula>$Y$7</formula>
    </cfRule>
  </conditionalFormatting>
  <conditionalFormatting sqref="Z771">
    <cfRule type="cellIs" dxfId="5380" priority="914" operator="equal">
      <formula>"NO CUMPLE"</formula>
    </cfRule>
  </conditionalFormatting>
  <conditionalFormatting sqref="N770">
    <cfRule type="cellIs" dxfId="5379" priority="912" operator="equal">
      <formula>"No Cumple"</formula>
    </cfRule>
  </conditionalFormatting>
  <conditionalFormatting sqref="AA770 AE770:AG770">
    <cfRule type="cellIs" dxfId="5378" priority="913" operator="equal">
      <formula>$AA$18</formula>
    </cfRule>
  </conditionalFormatting>
  <conditionalFormatting sqref="R770">
    <cfRule type="cellIs" dxfId="5377" priority="911" operator="equal">
      <formula>$R$18</formula>
    </cfRule>
  </conditionalFormatting>
  <conditionalFormatting sqref="AI770">
    <cfRule type="cellIs" dxfId="5376" priority="910" operator="equal">
      <formula>"NO HABILITADO"</formula>
    </cfRule>
  </conditionalFormatting>
  <conditionalFormatting sqref="O770">
    <cfRule type="cellIs" dxfId="5375" priority="909" operator="greaterThan">
      <formula>1</formula>
    </cfRule>
  </conditionalFormatting>
  <conditionalFormatting sqref="Y770:Z770">
    <cfRule type="cellIs" dxfId="5374" priority="905" operator="equal">
      <formula>$Y$10</formula>
    </cfRule>
    <cfRule type="cellIs" dxfId="5373" priority="906" operator="equal">
      <formula>$Y$9</formula>
    </cfRule>
    <cfRule type="cellIs" dxfId="5372" priority="907" operator="equal">
      <formula>$Y$8</formula>
    </cfRule>
    <cfRule type="cellIs" dxfId="5371" priority="908" operator="equal">
      <formula>$Y$7</formula>
    </cfRule>
  </conditionalFormatting>
  <conditionalFormatting sqref="Z770">
    <cfRule type="cellIs" dxfId="5370" priority="904" operator="equal">
      <formula>"NO CUMPLE"</formula>
    </cfRule>
  </conditionalFormatting>
  <conditionalFormatting sqref="N769">
    <cfRule type="cellIs" dxfId="5369" priority="902" operator="equal">
      <formula>"No Cumple"</formula>
    </cfRule>
  </conditionalFormatting>
  <conditionalFormatting sqref="AA769 AE769:AG769">
    <cfRule type="cellIs" dxfId="5368" priority="903" operator="equal">
      <formula>$AA$18</formula>
    </cfRule>
  </conditionalFormatting>
  <conditionalFormatting sqref="R769">
    <cfRule type="cellIs" dxfId="5367" priority="901" operator="equal">
      <formula>$R$18</formula>
    </cfRule>
  </conditionalFormatting>
  <conditionalFormatting sqref="AI769">
    <cfRule type="cellIs" dxfId="5366" priority="900" operator="equal">
      <formula>"NO HABILITADO"</formula>
    </cfRule>
  </conditionalFormatting>
  <conditionalFormatting sqref="O769">
    <cfRule type="cellIs" dxfId="5365" priority="899" operator="greaterThan">
      <formula>1</formula>
    </cfRule>
  </conditionalFormatting>
  <conditionalFormatting sqref="Y769:Z769">
    <cfRule type="cellIs" dxfId="5364" priority="895" operator="equal">
      <formula>$Y$10</formula>
    </cfRule>
    <cfRule type="cellIs" dxfId="5363" priority="896" operator="equal">
      <formula>$Y$9</formula>
    </cfRule>
    <cfRule type="cellIs" dxfId="5362" priority="897" operator="equal">
      <formula>$Y$8</formula>
    </cfRule>
    <cfRule type="cellIs" dxfId="5361" priority="898" operator="equal">
      <formula>$Y$7</formula>
    </cfRule>
  </conditionalFormatting>
  <conditionalFormatting sqref="Z769">
    <cfRule type="cellIs" dxfId="5360" priority="894" operator="equal">
      <formula>"NO CUMPLE"</formula>
    </cfRule>
  </conditionalFormatting>
  <conditionalFormatting sqref="N768">
    <cfRule type="cellIs" dxfId="5359" priority="892" operator="equal">
      <formula>"No Cumple"</formula>
    </cfRule>
  </conditionalFormatting>
  <conditionalFormatting sqref="AA768 AE768:AG768">
    <cfRule type="cellIs" dxfId="5358" priority="893" operator="equal">
      <formula>$AA$18</formula>
    </cfRule>
  </conditionalFormatting>
  <conditionalFormatting sqref="R768">
    <cfRule type="cellIs" dxfId="5357" priority="891" operator="equal">
      <formula>$R$18</formula>
    </cfRule>
  </conditionalFormatting>
  <conditionalFormatting sqref="AI768">
    <cfRule type="cellIs" dxfId="5356" priority="890" operator="equal">
      <formula>"NO HABILITADO"</formula>
    </cfRule>
  </conditionalFormatting>
  <conditionalFormatting sqref="O768">
    <cfRule type="cellIs" dxfId="5355" priority="889" operator="greaterThan">
      <formula>1</formula>
    </cfRule>
  </conditionalFormatting>
  <conditionalFormatting sqref="Y768:Z768">
    <cfRule type="cellIs" dxfId="5354" priority="885" operator="equal">
      <formula>$Y$10</formula>
    </cfRule>
    <cfRule type="cellIs" dxfId="5353" priority="886" operator="equal">
      <formula>$Y$9</formula>
    </cfRule>
    <cfRule type="cellIs" dxfId="5352" priority="887" operator="equal">
      <formula>$Y$8</formula>
    </cfRule>
    <cfRule type="cellIs" dxfId="5351" priority="888" operator="equal">
      <formula>$Y$7</formula>
    </cfRule>
  </conditionalFormatting>
  <conditionalFormatting sqref="Z768">
    <cfRule type="cellIs" dxfId="5350" priority="884" operator="equal">
      <formula>"NO CUMPLE"</formula>
    </cfRule>
  </conditionalFormatting>
  <conditionalFormatting sqref="N767">
    <cfRule type="cellIs" dxfId="5349" priority="882" operator="equal">
      <formula>"No Cumple"</formula>
    </cfRule>
  </conditionalFormatting>
  <conditionalFormatting sqref="AA767 AE767:AG767">
    <cfRule type="cellIs" dxfId="5348" priority="883" operator="equal">
      <formula>$AA$18</formula>
    </cfRule>
  </conditionalFormatting>
  <conditionalFormatting sqref="R767">
    <cfRule type="cellIs" dxfId="5347" priority="881" operator="equal">
      <formula>$R$18</formula>
    </cfRule>
  </conditionalFormatting>
  <conditionalFormatting sqref="AI767">
    <cfRule type="cellIs" dxfId="5346" priority="880" operator="equal">
      <formula>"NO HABILITADO"</formula>
    </cfRule>
  </conditionalFormatting>
  <conditionalFormatting sqref="O767">
    <cfRule type="cellIs" dxfId="5345" priority="879" operator="greaterThan">
      <formula>1</formula>
    </cfRule>
  </conditionalFormatting>
  <conditionalFormatting sqref="Y767:Z767">
    <cfRule type="cellIs" dxfId="5344" priority="875" operator="equal">
      <formula>$Y$10</formula>
    </cfRule>
    <cfRule type="cellIs" dxfId="5343" priority="876" operator="equal">
      <formula>$Y$9</formula>
    </cfRule>
    <cfRule type="cellIs" dxfId="5342" priority="877" operator="equal">
      <formula>$Y$8</formula>
    </cfRule>
    <cfRule type="cellIs" dxfId="5341" priority="878" operator="equal">
      <formula>$Y$7</formula>
    </cfRule>
  </conditionalFormatting>
  <conditionalFormatting sqref="Z767">
    <cfRule type="cellIs" dxfId="5340" priority="874" operator="equal">
      <formula>"NO CUMPLE"</formula>
    </cfRule>
  </conditionalFormatting>
  <conditionalFormatting sqref="N766">
    <cfRule type="cellIs" dxfId="5339" priority="872" operator="equal">
      <formula>"No Cumple"</formula>
    </cfRule>
  </conditionalFormatting>
  <conditionalFormatting sqref="AA766 AE766:AG766">
    <cfRule type="cellIs" dxfId="5338" priority="873" operator="equal">
      <formula>$AA$18</formula>
    </cfRule>
  </conditionalFormatting>
  <conditionalFormatting sqref="R766">
    <cfRule type="cellIs" dxfId="5337" priority="871" operator="equal">
      <formula>$R$18</formula>
    </cfRule>
  </conditionalFormatting>
  <conditionalFormatting sqref="AI766">
    <cfRule type="cellIs" dxfId="5336" priority="870" operator="equal">
      <formula>"NO HABILITADO"</formula>
    </cfRule>
  </conditionalFormatting>
  <conditionalFormatting sqref="O766">
    <cfRule type="cellIs" dxfId="5335" priority="869" operator="greaterThan">
      <formula>1</formula>
    </cfRule>
  </conditionalFormatting>
  <conditionalFormatting sqref="Y766:Z766">
    <cfRule type="cellIs" dxfId="5334" priority="865" operator="equal">
      <formula>$Y$10</formula>
    </cfRule>
    <cfRule type="cellIs" dxfId="5333" priority="866" operator="equal">
      <formula>$Y$9</formula>
    </cfRule>
    <cfRule type="cellIs" dxfId="5332" priority="867" operator="equal">
      <formula>$Y$8</formula>
    </cfRule>
    <cfRule type="cellIs" dxfId="5331" priority="868" operator="equal">
      <formula>$Y$7</formula>
    </cfRule>
  </conditionalFormatting>
  <conditionalFormatting sqref="Z766">
    <cfRule type="cellIs" dxfId="5330" priority="864" operator="equal">
      <formula>"NO CUMPLE"</formula>
    </cfRule>
  </conditionalFormatting>
  <conditionalFormatting sqref="N765">
    <cfRule type="cellIs" dxfId="5329" priority="862" operator="equal">
      <formula>"No Cumple"</formula>
    </cfRule>
  </conditionalFormatting>
  <conditionalFormatting sqref="AA765 AE765:AG765">
    <cfRule type="cellIs" dxfId="5328" priority="863" operator="equal">
      <formula>$AA$18</formula>
    </cfRule>
  </conditionalFormatting>
  <conditionalFormatting sqref="R765">
    <cfRule type="cellIs" dxfId="5327" priority="861" operator="equal">
      <formula>$R$18</formula>
    </cfRule>
  </conditionalFormatting>
  <conditionalFormatting sqref="AI765">
    <cfRule type="cellIs" dxfId="5326" priority="860" operator="equal">
      <formula>"NO HABILITADO"</formula>
    </cfRule>
  </conditionalFormatting>
  <conditionalFormatting sqref="O765">
    <cfRule type="cellIs" dxfId="5325" priority="859" operator="greaterThan">
      <formula>1</formula>
    </cfRule>
  </conditionalFormatting>
  <conditionalFormatting sqref="Y765:Z765">
    <cfRule type="cellIs" dxfId="5324" priority="855" operator="equal">
      <formula>$Y$10</formula>
    </cfRule>
    <cfRule type="cellIs" dxfId="5323" priority="856" operator="equal">
      <formula>$Y$9</formula>
    </cfRule>
    <cfRule type="cellIs" dxfId="5322" priority="857" operator="equal">
      <formula>$Y$8</formula>
    </cfRule>
    <cfRule type="cellIs" dxfId="5321" priority="858" operator="equal">
      <formula>$Y$7</formula>
    </cfRule>
  </conditionalFormatting>
  <conditionalFormatting sqref="Z765">
    <cfRule type="cellIs" dxfId="5320" priority="854" operator="equal">
      <formula>"NO CUMPLE"</formula>
    </cfRule>
  </conditionalFormatting>
  <conditionalFormatting sqref="N764">
    <cfRule type="cellIs" dxfId="5319" priority="852" operator="equal">
      <formula>"No Cumple"</formula>
    </cfRule>
  </conditionalFormatting>
  <conditionalFormatting sqref="AA764 AE764:AG764">
    <cfRule type="cellIs" dxfId="5318" priority="853" operator="equal">
      <formula>$AA$18</formula>
    </cfRule>
  </conditionalFormatting>
  <conditionalFormatting sqref="R764">
    <cfRule type="cellIs" dxfId="5317" priority="851" operator="equal">
      <formula>$R$18</formula>
    </cfRule>
  </conditionalFormatting>
  <conditionalFormatting sqref="AI764">
    <cfRule type="cellIs" dxfId="5316" priority="850" operator="equal">
      <formula>"NO HABILITADO"</formula>
    </cfRule>
  </conditionalFormatting>
  <conditionalFormatting sqref="O764">
    <cfRule type="cellIs" dxfId="5315" priority="849" operator="greaterThan">
      <formula>1</formula>
    </cfRule>
  </conditionalFormatting>
  <conditionalFormatting sqref="Y764:Z764">
    <cfRule type="cellIs" dxfId="5314" priority="845" operator="equal">
      <formula>$Y$10</formula>
    </cfRule>
    <cfRule type="cellIs" dxfId="5313" priority="846" operator="equal">
      <formula>$Y$9</formula>
    </cfRule>
    <cfRule type="cellIs" dxfId="5312" priority="847" operator="equal">
      <formula>$Y$8</formula>
    </cfRule>
    <cfRule type="cellIs" dxfId="5311" priority="848" operator="equal">
      <formula>$Y$7</formula>
    </cfRule>
  </conditionalFormatting>
  <conditionalFormatting sqref="Z764">
    <cfRule type="cellIs" dxfId="5310" priority="844" operator="equal">
      <formula>"NO CUMPLE"</formula>
    </cfRule>
  </conditionalFormatting>
  <conditionalFormatting sqref="N760">
    <cfRule type="cellIs" dxfId="5309" priority="842" operator="equal">
      <formula>"No Cumple"</formula>
    </cfRule>
  </conditionalFormatting>
  <conditionalFormatting sqref="AA760 AE760:AG760">
    <cfRule type="cellIs" dxfId="5308" priority="843" operator="equal">
      <formula>$AA$18</formula>
    </cfRule>
  </conditionalFormatting>
  <conditionalFormatting sqref="R760">
    <cfRule type="cellIs" dxfId="5307" priority="841" operator="equal">
      <formula>$R$18</formula>
    </cfRule>
  </conditionalFormatting>
  <conditionalFormatting sqref="AI760">
    <cfRule type="cellIs" dxfId="5306" priority="840" operator="equal">
      <formula>"NO HABILITADO"</formula>
    </cfRule>
  </conditionalFormatting>
  <conditionalFormatting sqref="O760">
    <cfRule type="cellIs" dxfId="5305" priority="839" operator="greaterThan">
      <formula>1</formula>
    </cfRule>
  </conditionalFormatting>
  <conditionalFormatting sqref="Y760:Z760">
    <cfRule type="cellIs" dxfId="5304" priority="835" operator="equal">
      <formula>$Y$10</formula>
    </cfRule>
    <cfRule type="cellIs" dxfId="5303" priority="836" operator="equal">
      <formula>$Y$9</formula>
    </cfRule>
    <cfRule type="cellIs" dxfId="5302" priority="837" operator="equal">
      <formula>$Y$8</formula>
    </cfRule>
    <cfRule type="cellIs" dxfId="5301" priority="838" operator="equal">
      <formula>$Y$7</formula>
    </cfRule>
  </conditionalFormatting>
  <conditionalFormatting sqref="Z760">
    <cfRule type="cellIs" dxfId="5300" priority="834" operator="equal">
      <formula>"NO CUMPLE"</formula>
    </cfRule>
  </conditionalFormatting>
  <conditionalFormatting sqref="N759">
    <cfRule type="cellIs" dxfId="5299" priority="832" operator="equal">
      <formula>"No Cumple"</formula>
    </cfRule>
  </conditionalFormatting>
  <conditionalFormatting sqref="AA759 AE759:AG759">
    <cfRule type="cellIs" dxfId="5298" priority="833" operator="equal">
      <formula>$AA$18</formula>
    </cfRule>
  </conditionalFormatting>
  <conditionalFormatting sqref="R759">
    <cfRule type="cellIs" dxfId="5297" priority="831" operator="equal">
      <formula>$R$18</formula>
    </cfRule>
  </conditionalFormatting>
  <conditionalFormatting sqref="AI759">
    <cfRule type="cellIs" dxfId="5296" priority="830" operator="equal">
      <formula>"NO HABILITADO"</formula>
    </cfRule>
  </conditionalFormatting>
  <conditionalFormatting sqref="O759">
    <cfRule type="cellIs" dxfId="5295" priority="829" operator="greaterThan">
      <formula>1</formula>
    </cfRule>
  </conditionalFormatting>
  <conditionalFormatting sqref="Y759:Z759">
    <cfRule type="cellIs" dxfId="5294" priority="825" operator="equal">
      <formula>$Y$10</formula>
    </cfRule>
    <cfRule type="cellIs" dxfId="5293" priority="826" operator="equal">
      <formula>$Y$9</formula>
    </cfRule>
    <cfRule type="cellIs" dxfId="5292" priority="827" operator="equal">
      <formula>$Y$8</formula>
    </cfRule>
    <cfRule type="cellIs" dxfId="5291" priority="828" operator="equal">
      <formula>$Y$7</formula>
    </cfRule>
  </conditionalFormatting>
  <conditionalFormatting sqref="Z759">
    <cfRule type="cellIs" dxfId="5290" priority="824" operator="equal">
      <formula>"NO CUMPLE"</formula>
    </cfRule>
  </conditionalFormatting>
  <conditionalFormatting sqref="N763">
    <cfRule type="cellIs" dxfId="5289" priority="822" operator="equal">
      <formula>"No Cumple"</formula>
    </cfRule>
  </conditionalFormatting>
  <conditionalFormatting sqref="AA763 AE763:AG763">
    <cfRule type="cellIs" dxfId="5288" priority="823" operator="equal">
      <formula>$AA$18</formula>
    </cfRule>
  </conditionalFormatting>
  <conditionalFormatting sqref="R763">
    <cfRule type="cellIs" dxfId="5287" priority="821" operator="equal">
      <formula>$R$18</formula>
    </cfRule>
  </conditionalFormatting>
  <conditionalFormatting sqref="AI763">
    <cfRule type="cellIs" dxfId="5286" priority="820" operator="equal">
      <formula>"NO HABILITADO"</formula>
    </cfRule>
  </conditionalFormatting>
  <conditionalFormatting sqref="O763">
    <cfRule type="cellIs" dxfId="5285" priority="819" operator="greaterThan">
      <formula>1</formula>
    </cfRule>
  </conditionalFormatting>
  <conditionalFormatting sqref="Y763:Z763">
    <cfRule type="cellIs" dxfId="5284" priority="815" operator="equal">
      <formula>$Y$10</formula>
    </cfRule>
    <cfRule type="cellIs" dxfId="5283" priority="816" operator="equal">
      <formula>$Y$9</formula>
    </cfRule>
    <cfRule type="cellIs" dxfId="5282" priority="817" operator="equal">
      <formula>$Y$8</formula>
    </cfRule>
    <cfRule type="cellIs" dxfId="5281" priority="818" operator="equal">
      <formula>$Y$7</formula>
    </cfRule>
  </conditionalFormatting>
  <conditionalFormatting sqref="Z763">
    <cfRule type="cellIs" dxfId="5280" priority="814" operator="equal">
      <formula>"NO CUMPLE"</formula>
    </cfRule>
  </conditionalFormatting>
  <conditionalFormatting sqref="N762">
    <cfRule type="cellIs" dxfId="5279" priority="812" operator="equal">
      <formula>"No Cumple"</formula>
    </cfRule>
  </conditionalFormatting>
  <conditionalFormatting sqref="AA762 AE762:AG762">
    <cfRule type="cellIs" dxfId="5278" priority="813" operator="equal">
      <formula>$AA$18</formula>
    </cfRule>
  </conditionalFormatting>
  <conditionalFormatting sqref="R762">
    <cfRule type="cellIs" dxfId="5277" priority="811" operator="equal">
      <formula>$R$18</formula>
    </cfRule>
  </conditionalFormatting>
  <conditionalFormatting sqref="AI762">
    <cfRule type="cellIs" dxfId="5276" priority="810" operator="equal">
      <formula>"NO HABILITADO"</formula>
    </cfRule>
  </conditionalFormatting>
  <conditionalFormatting sqref="O762">
    <cfRule type="cellIs" dxfId="5275" priority="809" operator="greaterThan">
      <formula>1</formula>
    </cfRule>
  </conditionalFormatting>
  <conditionalFormatting sqref="Y762:Z762">
    <cfRule type="cellIs" dxfId="5274" priority="805" operator="equal">
      <formula>$Y$10</formula>
    </cfRule>
    <cfRule type="cellIs" dxfId="5273" priority="806" operator="equal">
      <formula>$Y$9</formula>
    </cfRule>
    <cfRule type="cellIs" dxfId="5272" priority="807" operator="equal">
      <formula>$Y$8</formula>
    </cfRule>
    <cfRule type="cellIs" dxfId="5271" priority="808" operator="equal">
      <formula>$Y$7</formula>
    </cfRule>
  </conditionalFormatting>
  <conditionalFormatting sqref="Z762">
    <cfRule type="cellIs" dxfId="5270" priority="804" operator="equal">
      <formula>"NO CUMPLE"</formula>
    </cfRule>
  </conditionalFormatting>
  <conditionalFormatting sqref="N761">
    <cfRule type="cellIs" dxfId="5269" priority="802" operator="equal">
      <formula>"No Cumple"</formula>
    </cfRule>
  </conditionalFormatting>
  <conditionalFormatting sqref="AA761 AE761:AG761">
    <cfRule type="cellIs" dxfId="5268" priority="803" operator="equal">
      <formula>$AA$18</formula>
    </cfRule>
  </conditionalFormatting>
  <conditionalFormatting sqref="R761">
    <cfRule type="cellIs" dxfId="5267" priority="801" operator="equal">
      <formula>$R$18</formula>
    </cfRule>
  </conditionalFormatting>
  <conditionalFormatting sqref="AI761">
    <cfRule type="cellIs" dxfId="5266" priority="800" operator="equal">
      <formula>"NO HABILITADO"</formula>
    </cfRule>
  </conditionalFormatting>
  <conditionalFormatting sqref="O761">
    <cfRule type="cellIs" dxfId="5265" priority="799" operator="greaterThan">
      <formula>1</formula>
    </cfRule>
  </conditionalFormatting>
  <conditionalFormatting sqref="Y761:Z761">
    <cfRule type="cellIs" dxfId="5264" priority="795" operator="equal">
      <formula>$Y$10</formula>
    </cfRule>
    <cfRule type="cellIs" dxfId="5263" priority="796" operator="equal">
      <formula>$Y$9</formula>
    </cfRule>
    <cfRule type="cellIs" dxfId="5262" priority="797" operator="equal">
      <formula>$Y$8</formula>
    </cfRule>
    <cfRule type="cellIs" dxfId="5261" priority="798" operator="equal">
      <formula>$Y$7</formula>
    </cfRule>
  </conditionalFormatting>
  <conditionalFormatting sqref="Z761">
    <cfRule type="cellIs" dxfId="5260" priority="794" operator="equal">
      <formula>"NO CUMPLE"</formula>
    </cfRule>
  </conditionalFormatting>
  <conditionalFormatting sqref="R1085">
    <cfRule type="cellIs" dxfId="5259" priority="793" operator="equal">
      <formula>$R$18</formula>
    </cfRule>
  </conditionalFormatting>
  <conditionalFormatting sqref="N776">
    <cfRule type="cellIs" dxfId="5258" priority="792" operator="equal">
      <formula>"No Cumple"</formula>
    </cfRule>
  </conditionalFormatting>
  <conditionalFormatting sqref="AA1051 AE1051:AG1051">
    <cfRule type="cellIs" dxfId="5257" priority="791" operator="equal">
      <formula>$AA$18</formula>
    </cfRule>
  </conditionalFormatting>
  <conditionalFormatting sqref="AI1051">
    <cfRule type="cellIs" dxfId="5256" priority="788" operator="equal">
      <formula>"NO HABILITADO"</formula>
    </cfRule>
  </conditionalFormatting>
  <conditionalFormatting sqref="Y1051:Z1051">
    <cfRule type="cellIs" dxfId="5255" priority="783" operator="equal">
      <formula>$Y$10</formula>
    </cfRule>
    <cfRule type="cellIs" dxfId="5254" priority="784" operator="equal">
      <formula>$Y$9</formula>
    </cfRule>
    <cfRule type="cellIs" dxfId="5253" priority="785" operator="equal">
      <formula>$Y$8</formula>
    </cfRule>
    <cfRule type="cellIs" dxfId="5252" priority="786" operator="equal">
      <formula>$Y$7</formula>
    </cfRule>
  </conditionalFormatting>
  <conditionalFormatting sqref="A1051">
    <cfRule type="cellIs" dxfId="5251" priority="782" operator="equal">
      <formula>"RECHAZADO"</formula>
    </cfRule>
  </conditionalFormatting>
  <conditionalFormatting sqref="Z1051">
    <cfRule type="cellIs" dxfId="5250" priority="781" operator="equal">
      <formula>"NO CUMPLE"</formula>
    </cfRule>
  </conditionalFormatting>
  <conditionalFormatting sqref="N1060">
    <cfRule type="cellIs" dxfId="5249" priority="779" operator="equal">
      <formula>"No Cumple"</formula>
    </cfRule>
  </conditionalFormatting>
  <conditionalFormatting sqref="AA1060 AE1060:AG1060">
    <cfRule type="cellIs" dxfId="5248" priority="780" operator="equal">
      <formula>$AA$18</formula>
    </cfRule>
  </conditionalFormatting>
  <conditionalFormatting sqref="R1060">
    <cfRule type="cellIs" dxfId="5247" priority="778" operator="equal">
      <formula>$R$18</formula>
    </cfRule>
  </conditionalFormatting>
  <conditionalFormatting sqref="AI1060">
    <cfRule type="cellIs" dxfId="5246" priority="777" operator="equal">
      <formula>"NO HABILITADO"</formula>
    </cfRule>
  </conditionalFormatting>
  <conditionalFormatting sqref="O1060">
    <cfRule type="cellIs" dxfId="5245" priority="776" operator="greaterThan">
      <formula>1</formula>
    </cfRule>
  </conditionalFormatting>
  <conditionalFormatting sqref="Y1060:Z1060">
    <cfRule type="cellIs" dxfId="5244" priority="772" operator="equal">
      <formula>$Y$10</formula>
    </cfRule>
    <cfRule type="cellIs" dxfId="5243" priority="773" operator="equal">
      <formula>$Y$9</formula>
    </cfRule>
    <cfRule type="cellIs" dxfId="5242" priority="774" operator="equal">
      <formula>$Y$8</formula>
    </cfRule>
    <cfRule type="cellIs" dxfId="5241" priority="775" operator="equal">
      <formula>$Y$7</formula>
    </cfRule>
  </conditionalFormatting>
  <conditionalFormatting sqref="A1060">
    <cfRule type="cellIs" dxfId="5240" priority="771" operator="equal">
      <formula>"RECHAZADO"</formula>
    </cfRule>
  </conditionalFormatting>
  <conditionalFormatting sqref="Z1060">
    <cfRule type="cellIs" dxfId="5239" priority="770" operator="equal">
      <formula>"NO CUMPLE"</formula>
    </cfRule>
  </conditionalFormatting>
  <conditionalFormatting sqref="N1057">
    <cfRule type="cellIs" dxfId="5238" priority="768" operator="equal">
      <formula>"No Cumple"</formula>
    </cfRule>
  </conditionalFormatting>
  <conditionalFormatting sqref="AA1057 AE1057:AG1057">
    <cfRule type="cellIs" dxfId="5237" priority="769" operator="equal">
      <formula>$AA$18</formula>
    </cfRule>
  </conditionalFormatting>
  <conditionalFormatting sqref="R1057">
    <cfRule type="cellIs" dxfId="5236" priority="767" operator="equal">
      <formula>$R$18</formula>
    </cfRule>
  </conditionalFormatting>
  <conditionalFormatting sqref="AI1057">
    <cfRule type="cellIs" dxfId="5235" priority="766" operator="equal">
      <formula>"NO HABILITADO"</formula>
    </cfRule>
  </conditionalFormatting>
  <conditionalFormatting sqref="O1057">
    <cfRule type="cellIs" dxfId="5234" priority="765" operator="greaterThan">
      <formula>1</formula>
    </cfRule>
  </conditionalFormatting>
  <conditionalFormatting sqref="Y1057:Z1057">
    <cfRule type="cellIs" dxfId="5233" priority="761" operator="equal">
      <formula>$Y$10</formula>
    </cfRule>
    <cfRule type="cellIs" dxfId="5232" priority="762" operator="equal">
      <formula>$Y$9</formula>
    </cfRule>
    <cfRule type="cellIs" dxfId="5231" priority="763" operator="equal">
      <formula>$Y$8</formula>
    </cfRule>
    <cfRule type="cellIs" dxfId="5230" priority="764" operator="equal">
      <formula>$Y$7</formula>
    </cfRule>
  </conditionalFormatting>
  <conditionalFormatting sqref="A1057">
    <cfRule type="cellIs" dxfId="5229" priority="760" operator="equal">
      <formula>"RECHAZADO"</formula>
    </cfRule>
  </conditionalFormatting>
  <conditionalFormatting sqref="Z1057">
    <cfRule type="cellIs" dxfId="5228" priority="759" operator="equal">
      <formula>"NO CUMPLE"</formula>
    </cfRule>
  </conditionalFormatting>
  <conditionalFormatting sqref="N1056">
    <cfRule type="cellIs" dxfId="5227" priority="757" operator="equal">
      <formula>"No Cumple"</formula>
    </cfRule>
  </conditionalFormatting>
  <conditionalFormatting sqref="AA1056 AE1056:AG1056">
    <cfRule type="cellIs" dxfId="5226" priority="758" operator="equal">
      <formula>$AA$18</formula>
    </cfRule>
  </conditionalFormatting>
  <conditionalFormatting sqref="R1056">
    <cfRule type="cellIs" dxfId="5225" priority="756" operator="equal">
      <formula>$R$18</formula>
    </cfRule>
  </conditionalFormatting>
  <conditionalFormatting sqref="AI1056">
    <cfRule type="cellIs" dxfId="5224" priority="755" operator="equal">
      <formula>"NO HABILITADO"</formula>
    </cfRule>
  </conditionalFormatting>
  <conditionalFormatting sqref="O1056">
    <cfRule type="cellIs" dxfId="5223" priority="754" operator="greaterThan">
      <formula>1</formula>
    </cfRule>
  </conditionalFormatting>
  <conditionalFormatting sqref="Y1056:Z1056">
    <cfRule type="cellIs" dxfId="5222" priority="750" operator="equal">
      <formula>$Y$10</formula>
    </cfRule>
    <cfRule type="cellIs" dxfId="5221" priority="751" operator="equal">
      <formula>$Y$9</formula>
    </cfRule>
    <cfRule type="cellIs" dxfId="5220" priority="752" operator="equal">
      <formula>$Y$8</formula>
    </cfRule>
    <cfRule type="cellIs" dxfId="5219" priority="753" operator="equal">
      <formula>$Y$7</formula>
    </cfRule>
  </conditionalFormatting>
  <conditionalFormatting sqref="A1056">
    <cfRule type="cellIs" dxfId="5218" priority="749" operator="equal">
      <formula>"RECHAZADO"</formula>
    </cfRule>
  </conditionalFormatting>
  <conditionalFormatting sqref="Z1056">
    <cfRule type="cellIs" dxfId="5217" priority="748" operator="equal">
      <formula>"NO CUMPLE"</formula>
    </cfRule>
  </conditionalFormatting>
  <conditionalFormatting sqref="N1055">
    <cfRule type="cellIs" dxfId="5216" priority="746" operator="equal">
      <formula>"No Cumple"</formula>
    </cfRule>
  </conditionalFormatting>
  <conditionalFormatting sqref="AA1055 AE1055:AG1055">
    <cfRule type="cellIs" dxfId="5215" priority="747" operator="equal">
      <formula>$AA$18</formula>
    </cfRule>
  </conditionalFormatting>
  <conditionalFormatting sqref="R1055">
    <cfRule type="cellIs" dxfId="5214" priority="745" operator="equal">
      <formula>$R$18</formula>
    </cfRule>
  </conditionalFormatting>
  <conditionalFormatting sqref="AI1055">
    <cfRule type="cellIs" dxfId="5213" priority="744" operator="equal">
      <formula>"NO HABILITADO"</formula>
    </cfRule>
  </conditionalFormatting>
  <conditionalFormatting sqref="O1055">
    <cfRule type="cellIs" dxfId="5212" priority="743" operator="greaterThan">
      <formula>1</formula>
    </cfRule>
  </conditionalFormatting>
  <conditionalFormatting sqref="Y1055:Z1055">
    <cfRule type="cellIs" dxfId="5211" priority="739" operator="equal">
      <formula>$Y$10</formula>
    </cfRule>
    <cfRule type="cellIs" dxfId="5210" priority="740" operator="equal">
      <formula>$Y$9</formula>
    </cfRule>
    <cfRule type="cellIs" dxfId="5209" priority="741" operator="equal">
      <formula>$Y$8</formula>
    </cfRule>
    <cfRule type="cellIs" dxfId="5208" priority="742" operator="equal">
      <formula>$Y$7</formula>
    </cfRule>
  </conditionalFormatting>
  <conditionalFormatting sqref="A1055">
    <cfRule type="cellIs" dxfId="5207" priority="738" operator="equal">
      <formula>"RECHAZADO"</formula>
    </cfRule>
  </conditionalFormatting>
  <conditionalFormatting sqref="Z1055">
    <cfRule type="cellIs" dxfId="5206" priority="737" operator="equal">
      <formula>"NO CUMPLE"</formula>
    </cfRule>
  </conditionalFormatting>
  <conditionalFormatting sqref="N1054">
    <cfRule type="cellIs" dxfId="5205" priority="735" operator="equal">
      <formula>"No Cumple"</formula>
    </cfRule>
  </conditionalFormatting>
  <conditionalFormatting sqref="AA1054 AE1054:AG1054">
    <cfRule type="cellIs" dxfId="5204" priority="736" operator="equal">
      <formula>$AA$18</formula>
    </cfRule>
  </conditionalFormatting>
  <conditionalFormatting sqref="R1054">
    <cfRule type="cellIs" dxfId="5203" priority="734" operator="equal">
      <formula>$R$18</formula>
    </cfRule>
  </conditionalFormatting>
  <conditionalFormatting sqref="AI1054">
    <cfRule type="cellIs" dxfId="5202" priority="733" operator="equal">
      <formula>"NO HABILITADO"</formula>
    </cfRule>
  </conditionalFormatting>
  <conditionalFormatting sqref="O1054">
    <cfRule type="cellIs" dxfId="5201" priority="732" operator="greaterThan">
      <formula>1</formula>
    </cfRule>
  </conditionalFormatting>
  <conditionalFormatting sqref="Y1054:Z1054">
    <cfRule type="cellIs" dxfId="5200" priority="728" operator="equal">
      <formula>$Y$10</formula>
    </cfRule>
    <cfRule type="cellIs" dxfId="5199" priority="729" operator="equal">
      <formula>$Y$9</formula>
    </cfRule>
    <cfRule type="cellIs" dxfId="5198" priority="730" operator="equal">
      <formula>$Y$8</formula>
    </cfRule>
    <cfRule type="cellIs" dxfId="5197" priority="731" operator="equal">
      <formula>$Y$7</formula>
    </cfRule>
  </conditionalFormatting>
  <conditionalFormatting sqref="A1054">
    <cfRule type="cellIs" dxfId="5196" priority="727" operator="equal">
      <formula>"RECHAZADO"</formula>
    </cfRule>
  </conditionalFormatting>
  <conditionalFormatting sqref="Z1054">
    <cfRule type="cellIs" dxfId="5195" priority="726" operator="equal">
      <formula>"NO CUMPLE"</formula>
    </cfRule>
  </conditionalFormatting>
  <conditionalFormatting sqref="N1053">
    <cfRule type="cellIs" dxfId="5194" priority="724" operator="equal">
      <formula>"No Cumple"</formula>
    </cfRule>
  </conditionalFormatting>
  <conditionalFormatting sqref="AA1053 AE1053:AG1053">
    <cfRule type="cellIs" dxfId="5193" priority="725" operator="equal">
      <formula>$AA$18</formula>
    </cfRule>
  </conditionalFormatting>
  <conditionalFormatting sqref="R1053">
    <cfRule type="cellIs" dxfId="5192" priority="723" operator="equal">
      <formula>$R$18</formula>
    </cfRule>
  </conditionalFormatting>
  <conditionalFormatting sqref="AI1053">
    <cfRule type="cellIs" dxfId="5191" priority="722" operator="equal">
      <formula>"NO HABILITADO"</formula>
    </cfRule>
  </conditionalFormatting>
  <conditionalFormatting sqref="O1053">
    <cfRule type="cellIs" dxfId="5190" priority="721" operator="greaterThan">
      <formula>1</formula>
    </cfRule>
  </conditionalFormatting>
  <conditionalFormatting sqref="Y1053:Z1053">
    <cfRule type="cellIs" dxfId="5189" priority="717" operator="equal">
      <formula>$Y$10</formula>
    </cfRule>
    <cfRule type="cellIs" dxfId="5188" priority="718" operator="equal">
      <formula>$Y$9</formula>
    </cfRule>
    <cfRule type="cellIs" dxfId="5187" priority="719" operator="equal">
      <formula>$Y$8</formula>
    </cfRule>
    <cfRule type="cellIs" dxfId="5186" priority="720" operator="equal">
      <formula>$Y$7</formula>
    </cfRule>
  </conditionalFormatting>
  <conditionalFormatting sqref="A1053">
    <cfRule type="cellIs" dxfId="5185" priority="716" operator="equal">
      <formula>"RECHAZADO"</formula>
    </cfRule>
  </conditionalFormatting>
  <conditionalFormatting sqref="Z1053">
    <cfRule type="cellIs" dxfId="5184" priority="715" operator="equal">
      <formula>"NO CUMPLE"</formula>
    </cfRule>
  </conditionalFormatting>
  <conditionalFormatting sqref="N1052">
    <cfRule type="cellIs" dxfId="5183" priority="713" operator="equal">
      <formula>"No Cumple"</formula>
    </cfRule>
  </conditionalFormatting>
  <conditionalFormatting sqref="AA1052 AE1052:AG1052">
    <cfRule type="cellIs" dxfId="5182" priority="714" operator="equal">
      <formula>$AA$18</formula>
    </cfRule>
  </conditionalFormatting>
  <conditionalFormatting sqref="R1052">
    <cfRule type="cellIs" dxfId="5181" priority="712" operator="equal">
      <formula>$R$18</formula>
    </cfRule>
  </conditionalFormatting>
  <conditionalFormatting sqref="AI1052">
    <cfRule type="cellIs" dxfId="5180" priority="711" operator="equal">
      <formula>"NO HABILITADO"</formula>
    </cfRule>
  </conditionalFormatting>
  <conditionalFormatting sqref="O1052">
    <cfRule type="cellIs" dxfId="5179" priority="710" operator="greaterThan">
      <formula>1</formula>
    </cfRule>
  </conditionalFormatting>
  <conditionalFormatting sqref="Y1052:Z1052">
    <cfRule type="cellIs" dxfId="5178" priority="706" operator="equal">
      <formula>$Y$10</formula>
    </cfRule>
    <cfRule type="cellIs" dxfId="5177" priority="707" operator="equal">
      <formula>$Y$9</formula>
    </cfRule>
    <cfRule type="cellIs" dxfId="5176" priority="708" operator="equal">
      <formula>$Y$8</formula>
    </cfRule>
    <cfRule type="cellIs" dxfId="5175" priority="709" operator="equal">
      <formula>$Y$7</formula>
    </cfRule>
  </conditionalFormatting>
  <conditionalFormatting sqref="A1052">
    <cfRule type="cellIs" dxfId="5174" priority="705" operator="equal">
      <formula>"RECHAZADO"</formula>
    </cfRule>
  </conditionalFormatting>
  <conditionalFormatting sqref="Z1052">
    <cfRule type="cellIs" dxfId="5173" priority="704" operator="equal">
      <formula>"NO CUMPLE"</formula>
    </cfRule>
  </conditionalFormatting>
  <conditionalFormatting sqref="AA323:AA326 AE323:AG326">
    <cfRule type="cellIs" dxfId="5172" priority="703" operator="equal">
      <formula>$AA$18</formula>
    </cfRule>
  </conditionalFormatting>
  <conditionalFormatting sqref="R323:R326">
    <cfRule type="cellIs" dxfId="5171" priority="702" operator="equal">
      <formula>$R$18</formula>
    </cfRule>
  </conditionalFormatting>
  <conditionalFormatting sqref="N323:N325">
    <cfRule type="cellIs" dxfId="5170" priority="701" operator="equal">
      <formula>"No Cumple"</formula>
    </cfRule>
  </conditionalFormatting>
  <conditionalFormatting sqref="N326">
    <cfRule type="cellIs" dxfId="5169" priority="700" operator="equal">
      <formula>"No Cumple"</formula>
    </cfRule>
  </conditionalFormatting>
  <conditionalFormatting sqref="O323:O326">
    <cfRule type="cellIs" dxfId="5168" priority="698" operator="greaterThan">
      <formula>1</formula>
    </cfRule>
  </conditionalFormatting>
  <conditionalFormatting sqref="Y323:Z326">
    <cfRule type="cellIs" dxfId="5167" priority="694" operator="equal">
      <formula>$Y$10</formula>
    </cfRule>
    <cfRule type="cellIs" dxfId="5166" priority="695" operator="equal">
      <formula>$Y$9</formula>
    </cfRule>
    <cfRule type="cellIs" dxfId="5165" priority="696" operator="equal">
      <formula>$Y$8</formula>
    </cfRule>
    <cfRule type="cellIs" dxfId="5164" priority="697" operator="equal">
      <formula>$Y$7</formula>
    </cfRule>
  </conditionalFormatting>
  <conditionalFormatting sqref="Z323:Z326">
    <cfRule type="cellIs" dxfId="5163" priority="693" operator="equal">
      <formula>"NO CUMPLE"</formula>
    </cfRule>
  </conditionalFormatting>
  <conditionalFormatting sqref="AA319:AA322 AE319:AG322">
    <cfRule type="cellIs" dxfId="5162" priority="692" operator="equal">
      <formula>$AA$18</formula>
    </cfRule>
  </conditionalFormatting>
  <conditionalFormatting sqref="R319:R322">
    <cfRule type="cellIs" dxfId="5161" priority="691" operator="equal">
      <formula>$R$18</formula>
    </cfRule>
  </conditionalFormatting>
  <conditionalFormatting sqref="N319:N321">
    <cfRule type="cellIs" dxfId="5160" priority="690" operator="equal">
      <formula>"No Cumple"</formula>
    </cfRule>
  </conditionalFormatting>
  <conditionalFormatting sqref="N322">
    <cfRule type="cellIs" dxfId="5159" priority="689" operator="equal">
      <formula>"No Cumple"</formula>
    </cfRule>
  </conditionalFormatting>
  <conditionalFormatting sqref="O319:O322">
    <cfRule type="cellIs" dxfId="5158" priority="687" operator="greaterThan">
      <formula>1</formula>
    </cfRule>
  </conditionalFormatting>
  <conditionalFormatting sqref="Y319:Z322">
    <cfRule type="cellIs" dxfId="5157" priority="683" operator="equal">
      <formula>$Y$10</formula>
    </cfRule>
    <cfRule type="cellIs" dxfId="5156" priority="684" operator="equal">
      <formula>$Y$9</formula>
    </cfRule>
    <cfRule type="cellIs" dxfId="5155" priority="685" operator="equal">
      <formula>$Y$8</formula>
    </cfRule>
    <cfRule type="cellIs" dxfId="5154" priority="686" operator="equal">
      <formula>$Y$7</formula>
    </cfRule>
  </conditionalFormatting>
  <conditionalFormatting sqref="Z319:Z322">
    <cfRule type="cellIs" dxfId="5153" priority="682" operator="equal">
      <formula>"NO CUMPLE"</formula>
    </cfRule>
  </conditionalFormatting>
  <conditionalFormatting sqref="AA315:AA318 AE315:AG318">
    <cfRule type="cellIs" dxfId="5152" priority="681" operator="equal">
      <formula>$AA$18</formula>
    </cfRule>
  </conditionalFormatting>
  <conditionalFormatting sqref="R315:R318">
    <cfRule type="cellIs" dxfId="5151" priority="680" operator="equal">
      <formula>$R$18</formula>
    </cfRule>
  </conditionalFormatting>
  <conditionalFormatting sqref="N315:N317">
    <cfRule type="cellIs" dxfId="5150" priority="679" operator="equal">
      <formula>"No Cumple"</formula>
    </cfRule>
  </conditionalFormatting>
  <conditionalFormatting sqref="N318">
    <cfRule type="cellIs" dxfId="5149" priority="678" operator="equal">
      <formula>"No Cumple"</formula>
    </cfRule>
  </conditionalFormatting>
  <conditionalFormatting sqref="O315:O318">
    <cfRule type="cellIs" dxfId="5148" priority="676" operator="greaterThan">
      <formula>1</formula>
    </cfRule>
  </conditionalFormatting>
  <conditionalFormatting sqref="Y315:Z318">
    <cfRule type="cellIs" dxfId="5147" priority="672" operator="equal">
      <formula>$Y$10</formula>
    </cfRule>
    <cfRule type="cellIs" dxfId="5146" priority="673" operator="equal">
      <formula>$Y$9</formula>
    </cfRule>
    <cfRule type="cellIs" dxfId="5145" priority="674" operator="equal">
      <formula>$Y$8</formula>
    </cfRule>
    <cfRule type="cellIs" dxfId="5144" priority="675" operator="equal">
      <formula>$Y$7</formula>
    </cfRule>
  </conditionalFormatting>
  <conditionalFormatting sqref="Z315:Z318">
    <cfRule type="cellIs" dxfId="5143" priority="671" operator="equal">
      <formula>"NO CUMPLE"</formula>
    </cfRule>
  </conditionalFormatting>
  <conditionalFormatting sqref="AA311:AA314 AE311:AG314">
    <cfRule type="cellIs" dxfId="5142" priority="670" operator="equal">
      <formula>$AA$18</formula>
    </cfRule>
  </conditionalFormatting>
  <conditionalFormatting sqref="R311:R314">
    <cfRule type="cellIs" dxfId="5141" priority="669" operator="equal">
      <formula>$R$18</formula>
    </cfRule>
  </conditionalFormatting>
  <conditionalFormatting sqref="N311:N313">
    <cfRule type="cellIs" dxfId="5140" priority="668" operator="equal">
      <formula>"No Cumple"</formula>
    </cfRule>
  </conditionalFormatting>
  <conditionalFormatting sqref="N314">
    <cfRule type="cellIs" dxfId="5139" priority="667" operator="equal">
      <formula>"No Cumple"</formula>
    </cfRule>
  </conditionalFormatting>
  <conditionalFormatting sqref="O311:O314">
    <cfRule type="cellIs" dxfId="5138" priority="665" operator="greaterThan">
      <formula>1</formula>
    </cfRule>
  </conditionalFormatting>
  <conditionalFormatting sqref="Y311:Z314">
    <cfRule type="cellIs" dxfId="5137" priority="661" operator="equal">
      <formula>$Y$10</formula>
    </cfRule>
    <cfRule type="cellIs" dxfId="5136" priority="662" operator="equal">
      <formula>$Y$9</formula>
    </cfRule>
    <cfRule type="cellIs" dxfId="5135" priority="663" operator="equal">
      <formula>$Y$8</formula>
    </cfRule>
    <cfRule type="cellIs" dxfId="5134" priority="664" operator="equal">
      <formula>$Y$7</formula>
    </cfRule>
  </conditionalFormatting>
  <conditionalFormatting sqref="Z311:Z314">
    <cfRule type="cellIs" dxfId="5133" priority="660" operator="equal">
      <formula>"NO CUMPLE"</formula>
    </cfRule>
  </conditionalFormatting>
  <conditionalFormatting sqref="AA307:AA310 AE307:AG310">
    <cfRule type="cellIs" dxfId="5132" priority="659" operator="equal">
      <formula>$AA$18</formula>
    </cfRule>
  </conditionalFormatting>
  <conditionalFormatting sqref="R307:R310">
    <cfRule type="cellIs" dxfId="5131" priority="658" operator="equal">
      <formula>$R$18</formula>
    </cfRule>
  </conditionalFormatting>
  <conditionalFormatting sqref="N307:N309">
    <cfRule type="cellIs" dxfId="5130" priority="657" operator="equal">
      <formula>"No Cumple"</formula>
    </cfRule>
  </conditionalFormatting>
  <conditionalFormatting sqref="N310">
    <cfRule type="cellIs" dxfId="5129" priority="656" operator="equal">
      <formula>"No Cumple"</formula>
    </cfRule>
  </conditionalFormatting>
  <conditionalFormatting sqref="O307:O310">
    <cfRule type="cellIs" dxfId="5128" priority="654" operator="greaterThan">
      <formula>1</formula>
    </cfRule>
  </conditionalFormatting>
  <conditionalFormatting sqref="Y307:Z310">
    <cfRule type="cellIs" dxfId="5127" priority="650" operator="equal">
      <formula>$Y$10</formula>
    </cfRule>
    <cfRule type="cellIs" dxfId="5126" priority="651" operator="equal">
      <formula>$Y$9</formula>
    </cfRule>
    <cfRule type="cellIs" dxfId="5125" priority="652" operator="equal">
      <formula>$Y$8</formula>
    </cfRule>
    <cfRule type="cellIs" dxfId="5124" priority="653" operator="equal">
      <formula>$Y$7</formula>
    </cfRule>
  </conditionalFormatting>
  <conditionalFormatting sqref="Z307:Z310">
    <cfRule type="cellIs" dxfId="5123" priority="649" operator="equal">
      <formula>"NO CUMPLE"</formula>
    </cfRule>
  </conditionalFormatting>
  <conditionalFormatting sqref="R1049">
    <cfRule type="cellIs" dxfId="5122" priority="648" operator="equal">
      <formula>$R$18</formula>
    </cfRule>
  </conditionalFormatting>
  <conditionalFormatting sqref="N1049">
    <cfRule type="cellIs" dxfId="5121" priority="647" operator="equal">
      <formula>"No Cumple"</formula>
    </cfRule>
  </conditionalFormatting>
  <conditionalFormatting sqref="O1049">
    <cfRule type="cellIs" dxfId="5120" priority="646" operator="greaterThan">
      <formula>1</formula>
    </cfRule>
  </conditionalFormatting>
  <conditionalFormatting sqref="N389">
    <cfRule type="cellIs" dxfId="5119" priority="644" operator="equal">
      <formula>"No Cumple"</formula>
    </cfRule>
  </conditionalFormatting>
  <conditionalFormatting sqref="AA389 AE389:AG389">
    <cfRule type="cellIs" dxfId="5118" priority="645" operator="equal">
      <formula>$AA$18</formula>
    </cfRule>
  </conditionalFormatting>
  <conditionalFormatting sqref="R389">
    <cfRule type="cellIs" dxfId="5117" priority="643" operator="equal">
      <formula>$R$18</formula>
    </cfRule>
  </conditionalFormatting>
  <conditionalFormatting sqref="AI389">
    <cfRule type="cellIs" dxfId="5116" priority="642" operator="equal">
      <formula>"NO HABILITADO"</formula>
    </cfRule>
  </conditionalFormatting>
  <conditionalFormatting sqref="O389">
    <cfRule type="cellIs" dxfId="5115" priority="641" operator="greaterThan">
      <formula>1</formula>
    </cfRule>
  </conditionalFormatting>
  <conditionalFormatting sqref="Y389:Z389">
    <cfRule type="cellIs" dxfId="5114" priority="637" operator="equal">
      <formula>$Y$10</formula>
    </cfRule>
    <cfRule type="cellIs" dxfId="5113" priority="638" operator="equal">
      <formula>$Y$9</formula>
    </cfRule>
    <cfRule type="cellIs" dxfId="5112" priority="639" operator="equal">
      <formula>$Y$8</formula>
    </cfRule>
    <cfRule type="cellIs" dxfId="5111" priority="640" operator="equal">
      <formula>$Y$7</formula>
    </cfRule>
  </conditionalFormatting>
  <conditionalFormatting sqref="A389">
    <cfRule type="cellIs" dxfId="5110" priority="636" operator="equal">
      <formula>"RECHAZADO"</formula>
    </cfRule>
  </conditionalFormatting>
  <conditionalFormatting sqref="Z389">
    <cfRule type="cellIs" dxfId="5109" priority="635" operator="equal">
      <formula>"NO CUMPLE"</formula>
    </cfRule>
  </conditionalFormatting>
  <conditionalFormatting sqref="N395">
    <cfRule type="cellIs" dxfId="5108" priority="633" operator="equal">
      <formula>"No Cumple"</formula>
    </cfRule>
  </conditionalFormatting>
  <conditionalFormatting sqref="AA395 AE395:AG395">
    <cfRule type="cellIs" dxfId="5107" priority="634" operator="equal">
      <formula>$AA$18</formula>
    </cfRule>
  </conditionalFormatting>
  <conditionalFormatting sqref="R395">
    <cfRule type="cellIs" dxfId="5106" priority="632" operator="equal">
      <formula>$R$18</formula>
    </cfRule>
  </conditionalFormatting>
  <conditionalFormatting sqref="AI395">
    <cfRule type="cellIs" dxfId="5105" priority="631" operator="equal">
      <formula>"NO HABILITADO"</formula>
    </cfRule>
  </conditionalFormatting>
  <conditionalFormatting sqref="O395">
    <cfRule type="cellIs" dxfId="5104" priority="630" operator="greaterThan">
      <formula>1</formula>
    </cfRule>
  </conditionalFormatting>
  <conditionalFormatting sqref="Y395:Z395">
    <cfRule type="cellIs" dxfId="5103" priority="626" operator="equal">
      <formula>$Y$10</formula>
    </cfRule>
    <cfRule type="cellIs" dxfId="5102" priority="627" operator="equal">
      <formula>$Y$9</formula>
    </cfRule>
    <cfRule type="cellIs" dxfId="5101" priority="628" operator="equal">
      <formula>$Y$8</formula>
    </cfRule>
    <cfRule type="cellIs" dxfId="5100" priority="629" operator="equal">
      <formula>$Y$7</formula>
    </cfRule>
  </conditionalFormatting>
  <conditionalFormatting sqref="A395">
    <cfRule type="cellIs" dxfId="5099" priority="625" operator="equal">
      <formula>"RECHAZADO"</formula>
    </cfRule>
  </conditionalFormatting>
  <conditionalFormatting sqref="Z395">
    <cfRule type="cellIs" dxfId="5098" priority="624" operator="equal">
      <formula>"NO CUMPLE"</formula>
    </cfRule>
  </conditionalFormatting>
  <conditionalFormatting sqref="N394">
    <cfRule type="cellIs" dxfId="5097" priority="622" operator="equal">
      <formula>"No Cumple"</formula>
    </cfRule>
  </conditionalFormatting>
  <conditionalFormatting sqref="AA394 AE394:AG394">
    <cfRule type="cellIs" dxfId="5096" priority="623" operator="equal">
      <formula>$AA$18</formula>
    </cfRule>
  </conditionalFormatting>
  <conditionalFormatting sqref="R394">
    <cfRule type="cellIs" dxfId="5095" priority="621" operator="equal">
      <formula>$R$18</formula>
    </cfRule>
  </conditionalFormatting>
  <conditionalFormatting sqref="AI394">
    <cfRule type="cellIs" dxfId="5094" priority="620" operator="equal">
      <formula>"NO HABILITADO"</formula>
    </cfRule>
  </conditionalFormatting>
  <conditionalFormatting sqref="O394">
    <cfRule type="cellIs" dxfId="5093" priority="619" operator="greaterThan">
      <formula>1</formula>
    </cfRule>
  </conditionalFormatting>
  <conditionalFormatting sqref="Y394:Z394">
    <cfRule type="cellIs" dxfId="5092" priority="615" operator="equal">
      <formula>$Y$10</formula>
    </cfRule>
    <cfRule type="cellIs" dxfId="5091" priority="616" operator="equal">
      <formula>$Y$9</formula>
    </cfRule>
    <cfRule type="cellIs" dxfId="5090" priority="617" operator="equal">
      <formula>$Y$8</formula>
    </cfRule>
    <cfRule type="cellIs" dxfId="5089" priority="618" operator="equal">
      <formula>$Y$7</formula>
    </cfRule>
  </conditionalFormatting>
  <conditionalFormatting sqref="A394">
    <cfRule type="cellIs" dxfId="5088" priority="614" operator="equal">
      <formula>"RECHAZADO"</formula>
    </cfRule>
  </conditionalFormatting>
  <conditionalFormatting sqref="Z394">
    <cfRule type="cellIs" dxfId="5087" priority="613" operator="equal">
      <formula>"NO CUMPLE"</formula>
    </cfRule>
  </conditionalFormatting>
  <conditionalFormatting sqref="N393">
    <cfRule type="cellIs" dxfId="5086" priority="611" operator="equal">
      <formula>"No Cumple"</formula>
    </cfRule>
  </conditionalFormatting>
  <conditionalFormatting sqref="AA393 AE393:AG393">
    <cfRule type="cellIs" dxfId="5085" priority="612" operator="equal">
      <formula>$AA$18</formula>
    </cfRule>
  </conditionalFormatting>
  <conditionalFormatting sqref="R393">
    <cfRule type="cellIs" dxfId="5084" priority="610" operator="equal">
      <formula>$R$18</formula>
    </cfRule>
  </conditionalFormatting>
  <conditionalFormatting sqref="AI393">
    <cfRule type="cellIs" dxfId="5083" priority="609" operator="equal">
      <formula>"NO HABILITADO"</formula>
    </cfRule>
  </conditionalFormatting>
  <conditionalFormatting sqref="O393">
    <cfRule type="cellIs" dxfId="5082" priority="608" operator="greaterThan">
      <formula>1</formula>
    </cfRule>
  </conditionalFormatting>
  <conditionalFormatting sqref="Y393:Z393">
    <cfRule type="cellIs" dxfId="5081" priority="604" operator="equal">
      <formula>$Y$10</formula>
    </cfRule>
    <cfRule type="cellIs" dxfId="5080" priority="605" operator="equal">
      <formula>$Y$9</formula>
    </cfRule>
    <cfRule type="cellIs" dxfId="5079" priority="606" operator="equal">
      <formula>$Y$8</formula>
    </cfRule>
    <cfRule type="cellIs" dxfId="5078" priority="607" operator="equal">
      <formula>$Y$7</formula>
    </cfRule>
  </conditionalFormatting>
  <conditionalFormatting sqref="A393">
    <cfRule type="cellIs" dxfId="5077" priority="603" operator="equal">
      <formula>"RECHAZADO"</formula>
    </cfRule>
  </conditionalFormatting>
  <conditionalFormatting sqref="Z393">
    <cfRule type="cellIs" dxfId="5076" priority="602" operator="equal">
      <formula>"NO CUMPLE"</formula>
    </cfRule>
  </conditionalFormatting>
  <conditionalFormatting sqref="N392">
    <cfRule type="cellIs" dxfId="5075" priority="600" operator="equal">
      <formula>"No Cumple"</formula>
    </cfRule>
  </conditionalFormatting>
  <conditionalFormatting sqref="AA392 AE392:AG392">
    <cfRule type="cellIs" dxfId="5074" priority="601" operator="equal">
      <formula>$AA$18</formula>
    </cfRule>
  </conditionalFormatting>
  <conditionalFormatting sqref="R392">
    <cfRule type="cellIs" dxfId="5073" priority="599" operator="equal">
      <formula>$R$18</formula>
    </cfRule>
  </conditionalFormatting>
  <conditionalFormatting sqref="AI392">
    <cfRule type="cellIs" dxfId="5072" priority="598" operator="equal">
      <formula>"NO HABILITADO"</formula>
    </cfRule>
  </conditionalFormatting>
  <conditionalFormatting sqref="O392">
    <cfRule type="cellIs" dxfId="5071" priority="597" operator="greaterThan">
      <formula>1</formula>
    </cfRule>
  </conditionalFormatting>
  <conditionalFormatting sqref="Y392:Z392">
    <cfRule type="cellIs" dxfId="5070" priority="593" operator="equal">
      <formula>$Y$10</formula>
    </cfRule>
    <cfRule type="cellIs" dxfId="5069" priority="594" operator="equal">
      <formula>$Y$9</formula>
    </cfRule>
    <cfRule type="cellIs" dxfId="5068" priority="595" operator="equal">
      <formula>$Y$8</formula>
    </cfRule>
    <cfRule type="cellIs" dxfId="5067" priority="596" operator="equal">
      <formula>$Y$7</formula>
    </cfRule>
  </conditionalFormatting>
  <conditionalFormatting sqref="A392">
    <cfRule type="cellIs" dxfId="5066" priority="592" operator="equal">
      <formula>"RECHAZADO"</formula>
    </cfRule>
  </conditionalFormatting>
  <conditionalFormatting sqref="Z392">
    <cfRule type="cellIs" dxfId="5065" priority="591" operator="equal">
      <formula>"NO CUMPLE"</formula>
    </cfRule>
  </conditionalFormatting>
  <conditionalFormatting sqref="N391">
    <cfRule type="cellIs" dxfId="5064" priority="589" operator="equal">
      <formula>"No Cumple"</formula>
    </cfRule>
  </conditionalFormatting>
  <conditionalFormatting sqref="AA391 AE391:AG391">
    <cfRule type="cellIs" dxfId="5063" priority="590" operator="equal">
      <formula>$AA$18</formula>
    </cfRule>
  </conditionalFormatting>
  <conditionalFormatting sqref="R391">
    <cfRule type="cellIs" dxfId="5062" priority="588" operator="equal">
      <formula>$R$18</formula>
    </cfRule>
  </conditionalFormatting>
  <conditionalFormatting sqref="AI391">
    <cfRule type="cellIs" dxfId="5061" priority="587" operator="equal">
      <formula>"NO HABILITADO"</formula>
    </cfRule>
  </conditionalFormatting>
  <conditionalFormatting sqref="O391">
    <cfRule type="cellIs" dxfId="5060" priority="586" operator="greaterThan">
      <formula>1</formula>
    </cfRule>
  </conditionalFormatting>
  <conditionalFormatting sqref="Y391:Z391">
    <cfRule type="cellIs" dxfId="5059" priority="582" operator="equal">
      <formula>$Y$10</formula>
    </cfRule>
    <cfRule type="cellIs" dxfId="5058" priority="583" operator="equal">
      <formula>$Y$9</formula>
    </cfRule>
    <cfRule type="cellIs" dxfId="5057" priority="584" operator="equal">
      <formula>$Y$8</formula>
    </cfRule>
    <cfRule type="cellIs" dxfId="5056" priority="585" operator="equal">
      <formula>$Y$7</formula>
    </cfRule>
  </conditionalFormatting>
  <conditionalFormatting sqref="A391">
    <cfRule type="cellIs" dxfId="5055" priority="581" operator="equal">
      <formula>"RECHAZADO"</formula>
    </cfRule>
  </conditionalFormatting>
  <conditionalFormatting sqref="Z391">
    <cfRule type="cellIs" dxfId="5054" priority="580" operator="equal">
      <formula>"NO CUMPLE"</formula>
    </cfRule>
  </conditionalFormatting>
  <conditionalFormatting sqref="N390">
    <cfRule type="cellIs" dxfId="5053" priority="578" operator="equal">
      <formula>"No Cumple"</formula>
    </cfRule>
  </conditionalFormatting>
  <conditionalFormatting sqref="AA390 AE390:AG390">
    <cfRule type="cellIs" dxfId="5052" priority="579" operator="equal">
      <formula>$AA$18</formula>
    </cfRule>
  </conditionalFormatting>
  <conditionalFormatting sqref="R390">
    <cfRule type="cellIs" dxfId="5051" priority="577" operator="equal">
      <formula>$R$18</formula>
    </cfRule>
  </conditionalFormatting>
  <conditionalFormatting sqref="AI390">
    <cfRule type="cellIs" dxfId="5050" priority="576" operator="equal">
      <formula>"NO HABILITADO"</formula>
    </cfRule>
  </conditionalFormatting>
  <conditionalFormatting sqref="O390">
    <cfRule type="cellIs" dxfId="5049" priority="575" operator="greaterThan">
      <formula>1</formula>
    </cfRule>
  </conditionalFormatting>
  <conditionalFormatting sqref="Y390:Z390">
    <cfRule type="cellIs" dxfId="5048" priority="571" operator="equal">
      <formula>$Y$10</formula>
    </cfRule>
    <cfRule type="cellIs" dxfId="5047" priority="572" operator="equal">
      <formula>$Y$9</formula>
    </cfRule>
    <cfRule type="cellIs" dxfId="5046" priority="573" operator="equal">
      <formula>$Y$8</formula>
    </cfRule>
    <cfRule type="cellIs" dxfId="5045" priority="574" operator="equal">
      <formula>$Y$7</formula>
    </cfRule>
  </conditionalFormatting>
  <conditionalFormatting sqref="A390">
    <cfRule type="cellIs" dxfId="5044" priority="570" operator="equal">
      <formula>"RECHAZADO"</formula>
    </cfRule>
  </conditionalFormatting>
  <conditionalFormatting sqref="Z390">
    <cfRule type="cellIs" dxfId="5043" priority="569" operator="equal">
      <formula>"NO CUMPLE"</formula>
    </cfRule>
  </conditionalFormatting>
  <conditionalFormatting sqref="R1051">
    <cfRule type="cellIs" dxfId="5042" priority="568" operator="equal">
      <formula>$R$18</formula>
    </cfRule>
  </conditionalFormatting>
  <conditionalFormatting sqref="N1051">
    <cfRule type="cellIs" dxfId="5041" priority="567" operator="equal">
      <formula>"No Cumple"</formula>
    </cfRule>
  </conditionalFormatting>
  <conditionalFormatting sqref="O1051">
    <cfRule type="cellIs" dxfId="5040" priority="566" operator="greaterThan">
      <formula>1</formula>
    </cfRule>
  </conditionalFormatting>
  <conditionalFormatting sqref="N1059">
    <cfRule type="cellIs" dxfId="5039" priority="564" operator="equal">
      <formula>"No Cumple"</formula>
    </cfRule>
  </conditionalFormatting>
  <conditionalFormatting sqref="AA1059 AE1059:AG1059">
    <cfRule type="cellIs" dxfId="5038" priority="565" operator="equal">
      <formula>$AA$18</formula>
    </cfRule>
  </conditionalFormatting>
  <conditionalFormatting sqref="R1059">
    <cfRule type="cellIs" dxfId="5037" priority="563" operator="equal">
      <formula>$R$18</formula>
    </cfRule>
  </conditionalFormatting>
  <conditionalFormatting sqref="AI1059">
    <cfRule type="cellIs" dxfId="5036" priority="562" operator="equal">
      <formula>"NO HABILITADO"</formula>
    </cfRule>
  </conditionalFormatting>
  <conditionalFormatting sqref="O1059">
    <cfRule type="cellIs" dxfId="5035" priority="561" operator="greaterThan">
      <formula>1</formula>
    </cfRule>
  </conditionalFormatting>
  <conditionalFormatting sqref="Y1059:Z1059">
    <cfRule type="cellIs" dxfId="5034" priority="557" operator="equal">
      <formula>$Y$10</formula>
    </cfRule>
    <cfRule type="cellIs" dxfId="5033" priority="558" operator="equal">
      <formula>$Y$9</formula>
    </cfRule>
    <cfRule type="cellIs" dxfId="5032" priority="559" operator="equal">
      <formula>$Y$8</formula>
    </cfRule>
    <cfRule type="cellIs" dxfId="5031" priority="560" operator="equal">
      <formula>$Y$7</formula>
    </cfRule>
  </conditionalFormatting>
  <conditionalFormatting sqref="A1059">
    <cfRule type="cellIs" dxfId="5030" priority="556" operator="equal">
      <formula>"RECHAZADO"</formula>
    </cfRule>
  </conditionalFormatting>
  <conditionalFormatting sqref="Z1059">
    <cfRule type="cellIs" dxfId="5029" priority="555" operator="equal">
      <formula>"NO CUMPLE"</formula>
    </cfRule>
  </conditionalFormatting>
  <conditionalFormatting sqref="N1058">
    <cfRule type="cellIs" dxfId="5028" priority="553" operator="equal">
      <formula>"No Cumple"</formula>
    </cfRule>
  </conditionalFormatting>
  <conditionalFormatting sqref="AA1058 AE1058:AG1058">
    <cfRule type="cellIs" dxfId="5027" priority="554" operator="equal">
      <formula>$AA$18</formula>
    </cfRule>
  </conditionalFormatting>
  <conditionalFormatting sqref="R1058">
    <cfRule type="cellIs" dxfId="5026" priority="552" operator="equal">
      <formula>$R$18</formula>
    </cfRule>
  </conditionalFormatting>
  <conditionalFormatting sqref="AI1058">
    <cfRule type="cellIs" dxfId="5025" priority="551" operator="equal">
      <formula>"NO HABILITADO"</formula>
    </cfRule>
  </conditionalFormatting>
  <conditionalFormatting sqref="O1058">
    <cfRule type="cellIs" dxfId="5024" priority="550" operator="greaterThan">
      <formula>1</formula>
    </cfRule>
  </conditionalFormatting>
  <conditionalFormatting sqref="Y1058:Z1058">
    <cfRule type="cellIs" dxfId="5023" priority="546" operator="equal">
      <formula>$Y$10</formula>
    </cfRule>
    <cfRule type="cellIs" dxfId="5022" priority="547" operator="equal">
      <formula>$Y$9</formula>
    </cfRule>
    <cfRule type="cellIs" dxfId="5021" priority="548" operator="equal">
      <formula>$Y$8</formula>
    </cfRule>
    <cfRule type="cellIs" dxfId="5020" priority="549" operator="equal">
      <formula>$Y$7</formula>
    </cfRule>
  </conditionalFormatting>
  <conditionalFormatting sqref="A1058">
    <cfRule type="cellIs" dxfId="5019" priority="545" operator="equal">
      <formula>"RECHAZADO"</formula>
    </cfRule>
  </conditionalFormatting>
  <conditionalFormatting sqref="Z1058">
    <cfRule type="cellIs" dxfId="5018" priority="544" operator="equal">
      <formula>"NO CUMPLE"</formula>
    </cfRule>
  </conditionalFormatting>
  <conditionalFormatting sqref="N917">
    <cfRule type="cellIs" dxfId="5017" priority="542" operator="equal">
      <formula>"No Cumple"</formula>
    </cfRule>
  </conditionalFormatting>
  <conditionalFormatting sqref="AA917 AE917:AG917">
    <cfRule type="cellIs" dxfId="5016" priority="543" operator="equal">
      <formula>$AA$18</formula>
    </cfRule>
  </conditionalFormatting>
  <conditionalFormatting sqref="R917">
    <cfRule type="cellIs" dxfId="5015" priority="541" operator="equal">
      <formula>$R$18</formula>
    </cfRule>
  </conditionalFormatting>
  <conditionalFormatting sqref="AI917">
    <cfRule type="cellIs" dxfId="5014" priority="540" operator="equal">
      <formula>"NO HABILITADO"</formula>
    </cfRule>
  </conditionalFormatting>
  <conditionalFormatting sqref="O917">
    <cfRule type="cellIs" dxfId="5013" priority="539" operator="greaterThan">
      <formula>1</formula>
    </cfRule>
  </conditionalFormatting>
  <conditionalFormatting sqref="Y917:Z917">
    <cfRule type="cellIs" dxfId="5012" priority="535" operator="equal">
      <formula>$Y$10</formula>
    </cfRule>
    <cfRule type="cellIs" dxfId="5011" priority="536" operator="equal">
      <formula>$Y$9</formula>
    </cfRule>
    <cfRule type="cellIs" dxfId="5010" priority="537" operator="equal">
      <formula>$Y$8</formula>
    </cfRule>
    <cfRule type="cellIs" dxfId="5009" priority="538" operator="equal">
      <formula>$Y$7</formula>
    </cfRule>
  </conditionalFormatting>
  <conditionalFormatting sqref="A917">
    <cfRule type="cellIs" dxfId="5008" priority="534" operator="equal">
      <formula>"RECHAZADO"</formula>
    </cfRule>
  </conditionalFormatting>
  <conditionalFormatting sqref="Z917">
    <cfRule type="cellIs" dxfId="5007" priority="533" operator="equal">
      <formula>"NO CUMPLE"</formula>
    </cfRule>
  </conditionalFormatting>
  <conditionalFormatting sqref="N920">
    <cfRule type="cellIs" dxfId="5006" priority="531" operator="equal">
      <formula>"No Cumple"</formula>
    </cfRule>
  </conditionalFormatting>
  <conditionalFormatting sqref="AA920 AE920:AG920">
    <cfRule type="cellIs" dxfId="5005" priority="532" operator="equal">
      <formula>$AA$18</formula>
    </cfRule>
  </conditionalFormatting>
  <conditionalFormatting sqref="R920">
    <cfRule type="cellIs" dxfId="5004" priority="530" operator="equal">
      <formula>$R$18</formula>
    </cfRule>
  </conditionalFormatting>
  <conditionalFormatting sqref="AI920">
    <cfRule type="cellIs" dxfId="5003" priority="529" operator="equal">
      <formula>"NO HABILITADO"</formula>
    </cfRule>
  </conditionalFormatting>
  <conditionalFormatting sqref="O920">
    <cfRule type="cellIs" dxfId="5002" priority="528" operator="greaterThan">
      <formula>1</formula>
    </cfRule>
  </conditionalFormatting>
  <conditionalFormatting sqref="Y920:Z920">
    <cfRule type="cellIs" dxfId="5001" priority="524" operator="equal">
      <formula>$Y$10</formula>
    </cfRule>
    <cfRule type="cellIs" dxfId="5000" priority="525" operator="equal">
      <formula>$Y$9</formula>
    </cfRule>
    <cfRule type="cellIs" dxfId="4999" priority="526" operator="equal">
      <formula>$Y$8</formula>
    </cfRule>
    <cfRule type="cellIs" dxfId="4998" priority="527" operator="equal">
      <formula>$Y$7</formula>
    </cfRule>
  </conditionalFormatting>
  <conditionalFormatting sqref="A920">
    <cfRule type="cellIs" dxfId="4997" priority="523" operator="equal">
      <formula>"RECHAZADO"</formula>
    </cfRule>
  </conditionalFormatting>
  <conditionalFormatting sqref="Z920">
    <cfRule type="cellIs" dxfId="4996" priority="522" operator="equal">
      <formula>"NO CUMPLE"</formula>
    </cfRule>
  </conditionalFormatting>
  <conditionalFormatting sqref="N919">
    <cfRule type="cellIs" dxfId="4995" priority="520" operator="equal">
      <formula>"No Cumple"</formula>
    </cfRule>
  </conditionalFormatting>
  <conditionalFormatting sqref="AA919 AE919:AG919">
    <cfRule type="cellIs" dxfId="4994" priority="521" operator="equal">
      <formula>$AA$18</formula>
    </cfRule>
  </conditionalFormatting>
  <conditionalFormatting sqref="R919">
    <cfRule type="cellIs" dxfId="4993" priority="519" operator="equal">
      <formula>$R$18</formula>
    </cfRule>
  </conditionalFormatting>
  <conditionalFormatting sqref="AI919">
    <cfRule type="cellIs" dxfId="4992" priority="518" operator="equal">
      <formula>"NO HABILITADO"</formula>
    </cfRule>
  </conditionalFormatting>
  <conditionalFormatting sqref="O919">
    <cfRule type="cellIs" dxfId="4991" priority="517" operator="greaterThan">
      <formula>1</formula>
    </cfRule>
  </conditionalFormatting>
  <conditionalFormatting sqref="Y919:Z919">
    <cfRule type="cellIs" dxfId="4990" priority="513" operator="equal">
      <formula>$Y$10</formula>
    </cfRule>
    <cfRule type="cellIs" dxfId="4989" priority="514" operator="equal">
      <formula>$Y$9</formula>
    </cfRule>
    <cfRule type="cellIs" dxfId="4988" priority="515" operator="equal">
      <formula>$Y$8</formula>
    </cfRule>
    <cfRule type="cellIs" dxfId="4987" priority="516" operator="equal">
      <formula>$Y$7</formula>
    </cfRule>
  </conditionalFormatting>
  <conditionalFormatting sqref="A919">
    <cfRule type="cellIs" dxfId="4986" priority="512" operator="equal">
      <formula>"RECHAZADO"</formula>
    </cfRule>
  </conditionalFormatting>
  <conditionalFormatting sqref="Z919">
    <cfRule type="cellIs" dxfId="4985" priority="511" operator="equal">
      <formula>"NO CUMPLE"</formula>
    </cfRule>
  </conditionalFormatting>
  <conditionalFormatting sqref="N918">
    <cfRule type="cellIs" dxfId="4984" priority="509" operator="equal">
      <formula>"No Cumple"</formula>
    </cfRule>
  </conditionalFormatting>
  <conditionalFormatting sqref="AA918 AE918:AG918">
    <cfRule type="cellIs" dxfId="4983" priority="510" operator="equal">
      <formula>$AA$18</formula>
    </cfRule>
  </conditionalFormatting>
  <conditionalFormatting sqref="R918">
    <cfRule type="cellIs" dxfId="4982" priority="508" operator="equal">
      <formula>$R$18</formula>
    </cfRule>
  </conditionalFormatting>
  <conditionalFormatting sqref="AI918">
    <cfRule type="cellIs" dxfId="4981" priority="507" operator="equal">
      <formula>"NO HABILITADO"</formula>
    </cfRule>
  </conditionalFormatting>
  <conditionalFormatting sqref="O918">
    <cfRule type="cellIs" dxfId="4980" priority="506" operator="greaterThan">
      <formula>1</formula>
    </cfRule>
  </conditionalFormatting>
  <conditionalFormatting sqref="Y918:Z918">
    <cfRule type="cellIs" dxfId="4979" priority="502" operator="equal">
      <formula>$Y$10</formula>
    </cfRule>
    <cfRule type="cellIs" dxfId="4978" priority="503" operator="equal">
      <formula>$Y$9</formula>
    </cfRule>
    <cfRule type="cellIs" dxfId="4977" priority="504" operator="equal">
      <formula>$Y$8</formula>
    </cfRule>
    <cfRule type="cellIs" dxfId="4976" priority="505" operator="equal">
      <formula>$Y$7</formula>
    </cfRule>
  </conditionalFormatting>
  <conditionalFormatting sqref="A918">
    <cfRule type="cellIs" dxfId="4975" priority="501" operator="equal">
      <formula>"RECHAZADO"</formula>
    </cfRule>
  </conditionalFormatting>
  <conditionalFormatting sqref="Z918">
    <cfRule type="cellIs" dxfId="4974" priority="500" operator="equal">
      <formula>"NO CUMPLE"</formula>
    </cfRule>
  </conditionalFormatting>
  <conditionalFormatting sqref="N859">
    <cfRule type="cellIs" dxfId="4973" priority="498" operator="equal">
      <formula>"No Cumple"</formula>
    </cfRule>
  </conditionalFormatting>
  <conditionalFormatting sqref="AA859 AE859:AG859">
    <cfRule type="cellIs" dxfId="4972" priority="499" operator="equal">
      <formula>$AA$18</formula>
    </cfRule>
  </conditionalFormatting>
  <conditionalFormatting sqref="R859">
    <cfRule type="cellIs" dxfId="4971" priority="497" operator="equal">
      <formula>$R$18</formula>
    </cfRule>
  </conditionalFormatting>
  <conditionalFormatting sqref="AI859">
    <cfRule type="cellIs" dxfId="4970" priority="496" operator="equal">
      <formula>"NO HABILITADO"</formula>
    </cfRule>
  </conditionalFormatting>
  <conditionalFormatting sqref="O859">
    <cfRule type="cellIs" dxfId="4969" priority="495" operator="greaterThan">
      <formula>1</formula>
    </cfRule>
  </conditionalFormatting>
  <conditionalFormatting sqref="Y859:Z859">
    <cfRule type="cellIs" dxfId="4968" priority="491" operator="equal">
      <formula>$Y$10</formula>
    </cfRule>
    <cfRule type="cellIs" dxfId="4967" priority="492" operator="equal">
      <formula>$Y$9</formula>
    </cfRule>
    <cfRule type="cellIs" dxfId="4966" priority="493" operator="equal">
      <formula>$Y$8</formula>
    </cfRule>
    <cfRule type="cellIs" dxfId="4965" priority="494" operator="equal">
      <formula>$Y$7</formula>
    </cfRule>
  </conditionalFormatting>
  <conditionalFormatting sqref="Z859">
    <cfRule type="cellIs" dxfId="4964" priority="490" operator="equal">
      <formula>"NO CUMPLE"</formula>
    </cfRule>
  </conditionalFormatting>
  <conditionalFormatting sqref="N858">
    <cfRule type="cellIs" dxfId="4963" priority="488" operator="equal">
      <formula>"No Cumple"</formula>
    </cfRule>
  </conditionalFormatting>
  <conditionalFormatting sqref="AA858 AE858:AG858">
    <cfRule type="cellIs" dxfId="4962" priority="489" operator="equal">
      <formula>$AA$18</formula>
    </cfRule>
  </conditionalFormatting>
  <conditionalFormatting sqref="R858">
    <cfRule type="cellIs" dxfId="4961" priority="487" operator="equal">
      <formula>$R$18</formula>
    </cfRule>
  </conditionalFormatting>
  <conditionalFormatting sqref="AI858">
    <cfRule type="cellIs" dxfId="4960" priority="486" operator="equal">
      <formula>"NO HABILITADO"</formula>
    </cfRule>
  </conditionalFormatting>
  <conditionalFormatting sqref="O858">
    <cfRule type="cellIs" dxfId="4959" priority="485" operator="greaterThan">
      <formula>1</formula>
    </cfRule>
  </conditionalFormatting>
  <conditionalFormatting sqref="Y858:Z858">
    <cfRule type="cellIs" dxfId="4958" priority="481" operator="equal">
      <formula>$Y$10</formula>
    </cfRule>
    <cfRule type="cellIs" dxfId="4957" priority="482" operator="equal">
      <formula>$Y$9</formula>
    </cfRule>
    <cfRule type="cellIs" dxfId="4956" priority="483" operator="equal">
      <formula>$Y$8</formula>
    </cfRule>
    <cfRule type="cellIs" dxfId="4955" priority="484" operator="equal">
      <formula>$Y$7</formula>
    </cfRule>
  </conditionalFormatting>
  <conditionalFormatting sqref="Z858">
    <cfRule type="cellIs" dxfId="4954" priority="480" operator="equal">
      <formula>"NO CUMPLE"</formula>
    </cfRule>
  </conditionalFormatting>
  <conditionalFormatting sqref="N857">
    <cfRule type="cellIs" dxfId="4953" priority="478" operator="equal">
      <formula>"No Cumple"</formula>
    </cfRule>
  </conditionalFormatting>
  <conditionalFormatting sqref="AA857 AE857:AG857">
    <cfRule type="cellIs" dxfId="4952" priority="479" operator="equal">
      <formula>$AA$18</formula>
    </cfRule>
  </conditionalFormatting>
  <conditionalFormatting sqref="R857">
    <cfRule type="cellIs" dxfId="4951" priority="477" operator="equal">
      <formula>$R$18</formula>
    </cfRule>
  </conditionalFormatting>
  <conditionalFormatting sqref="AI857">
    <cfRule type="cellIs" dxfId="4950" priority="476" operator="equal">
      <formula>"NO HABILITADO"</formula>
    </cfRule>
  </conditionalFormatting>
  <conditionalFormatting sqref="O857">
    <cfRule type="cellIs" dxfId="4949" priority="475" operator="greaterThan">
      <formula>1</formula>
    </cfRule>
  </conditionalFormatting>
  <conditionalFormatting sqref="Y857:Z857">
    <cfRule type="cellIs" dxfId="4948" priority="471" operator="equal">
      <formula>$Y$10</formula>
    </cfRule>
    <cfRule type="cellIs" dxfId="4947" priority="472" operator="equal">
      <formula>$Y$9</formula>
    </cfRule>
    <cfRule type="cellIs" dxfId="4946" priority="473" operator="equal">
      <formula>$Y$8</formula>
    </cfRule>
    <cfRule type="cellIs" dxfId="4945" priority="474" operator="equal">
      <formula>$Y$7</formula>
    </cfRule>
  </conditionalFormatting>
  <conditionalFormatting sqref="Z857">
    <cfRule type="cellIs" dxfId="4944" priority="470" operator="equal">
      <formula>"NO CUMPLE"</formula>
    </cfRule>
  </conditionalFormatting>
  <conditionalFormatting sqref="N856">
    <cfRule type="cellIs" dxfId="4943" priority="468" operator="equal">
      <formula>"No Cumple"</formula>
    </cfRule>
  </conditionalFormatting>
  <conditionalFormatting sqref="AA856 AE856:AG856">
    <cfRule type="cellIs" dxfId="4942" priority="469" operator="equal">
      <formula>$AA$18</formula>
    </cfRule>
  </conditionalFormatting>
  <conditionalFormatting sqref="R856">
    <cfRule type="cellIs" dxfId="4941" priority="467" operator="equal">
      <formula>$R$18</formula>
    </cfRule>
  </conditionalFormatting>
  <conditionalFormatting sqref="AI856">
    <cfRule type="cellIs" dxfId="4940" priority="466" operator="equal">
      <formula>"NO HABILITADO"</formula>
    </cfRule>
  </conditionalFormatting>
  <conditionalFormatting sqref="O856">
    <cfRule type="cellIs" dxfId="4939" priority="465" operator="greaterThan">
      <formula>1</formula>
    </cfRule>
  </conditionalFormatting>
  <conditionalFormatting sqref="Y856:Z856">
    <cfRule type="cellIs" dxfId="4938" priority="461" operator="equal">
      <formula>$Y$10</formula>
    </cfRule>
    <cfRule type="cellIs" dxfId="4937" priority="462" operator="equal">
      <formula>$Y$9</formula>
    </cfRule>
    <cfRule type="cellIs" dxfId="4936" priority="463" operator="equal">
      <formula>$Y$8</formula>
    </cfRule>
    <cfRule type="cellIs" dxfId="4935" priority="464" operator="equal">
      <formula>$Y$7</formula>
    </cfRule>
  </conditionalFormatting>
  <conditionalFormatting sqref="Z856">
    <cfRule type="cellIs" dxfId="4934" priority="460" operator="equal">
      <formula>"NO CUMPLE"</formula>
    </cfRule>
  </conditionalFormatting>
  <conditionalFormatting sqref="N855">
    <cfRule type="cellIs" dxfId="4933" priority="458" operator="equal">
      <formula>"No Cumple"</formula>
    </cfRule>
  </conditionalFormatting>
  <conditionalFormatting sqref="AA855 AE855:AG855">
    <cfRule type="cellIs" dxfId="4932" priority="459" operator="equal">
      <formula>$AA$18</formula>
    </cfRule>
  </conditionalFormatting>
  <conditionalFormatting sqref="R855">
    <cfRule type="cellIs" dxfId="4931" priority="457" operator="equal">
      <formula>$R$18</formula>
    </cfRule>
  </conditionalFormatting>
  <conditionalFormatting sqref="AI855">
    <cfRule type="cellIs" dxfId="4930" priority="456" operator="equal">
      <formula>"NO HABILITADO"</formula>
    </cfRule>
  </conditionalFormatting>
  <conditionalFormatting sqref="O855">
    <cfRule type="cellIs" dxfId="4929" priority="455" operator="greaterThan">
      <formula>1</formula>
    </cfRule>
  </conditionalFormatting>
  <conditionalFormatting sqref="Y855:Z855">
    <cfRule type="cellIs" dxfId="4928" priority="451" operator="equal">
      <formula>$Y$10</formula>
    </cfRule>
    <cfRule type="cellIs" dxfId="4927" priority="452" operator="equal">
      <formula>$Y$9</formula>
    </cfRule>
    <cfRule type="cellIs" dxfId="4926" priority="453" operator="equal">
      <formula>$Y$8</formula>
    </cfRule>
    <cfRule type="cellIs" dxfId="4925" priority="454" operator="equal">
      <formula>$Y$7</formula>
    </cfRule>
  </conditionalFormatting>
  <conditionalFormatting sqref="Z855">
    <cfRule type="cellIs" dxfId="4924" priority="450" operator="equal">
      <formula>"NO CUMPLE"</formula>
    </cfRule>
  </conditionalFormatting>
  <conditionalFormatting sqref="N854">
    <cfRule type="cellIs" dxfId="4923" priority="448" operator="equal">
      <formula>"No Cumple"</formula>
    </cfRule>
  </conditionalFormatting>
  <conditionalFormatting sqref="AA854 AE854:AG854">
    <cfRule type="cellIs" dxfId="4922" priority="449" operator="equal">
      <formula>$AA$18</formula>
    </cfRule>
  </conditionalFormatting>
  <conditionalFormatting sqref="R854">
    <cfRule type="cellIs" dxfId="4921" priority="447" operator="equal">
      <formula>$R$18</formula>
    </cfRule>
  </conditionalFormatting>
  <conditionalFormatting sqref="AI854">
    <cfRule type="cellIs" dxfId="4920" priority="446" operator="equal">
      <formula>"NO HABILITADO"</formula>
    </cfRule>
  </conditionalFormatting>
  <conditionalFormatting sqref="O854">
    <cfRule type="cellIs" dxfId="4919" priority="445" operator="greaterThan">
      <formula>1</formula>
    </cfRule>
  </conditionalFormatting>
  <conditionalFormatting sqref="Y854:Z854">
    <cfRule type="cellIs" dxfId="4918" priority="441" operator="equal">
      <formula>$Y$10</formula>
    </cfRule>
    <cfRule type="cellIs" dxfId="4917" priority="442" operator="equal">
      <formula>$Y$9</formula>
    </cfRule>
    <cfRule type="cellIs" dxfId="4916" priority="443" operator="equal">
      <formula>$Y$8</formula>
    </cfRule>
    <cfRule type="cellIs" dxfId="4915" priority="444" operator="equal">
      <formula>$Y$7</formula>
    </cfRule>
  </conditionalFormatting>
  <conditionalFormatting sqref="Z854">
    <cfRule type="cellIs" dxfId="4914" priority="440" operator="equal">
      <formula>"NO CUMPLE"</formula>
    </cfRule>
  </conditionalFormatting>
  <conditionalFormatting sqref="N853">
    <cfRule type="cellIs" dxfId="4913" priority="438" operator="equal">
      <formula>"No Cumple"</formula>
    </cfRule>
  </conditionalFormatting>
  <conditionalFormatting sqref="AA853 AE853:AG853">
    <cfRule type="cellIs" dxfId="4912" priority="439" operator="equal">
      <formula>$AA$18</formula>
    </cfRule>
  </conditionalFormatting>
  <conditionalFormatting sqref="R853">
    <cfRule type="cellIs" dxfId="4911" priority="437" operator="equal">
      <formula>$R$18</formula>
    </cfRule>
  </conditionalFormatting>
  <conditionalFormatting sqref="AI853">
    <cfRule type="cellIs" dxfId="4910" priority="436" operator="equal">
      <formula>"NO HABILITADO"</formula>
    </cfRule>
  </conditionalFormatting>
  <conditionalFormatting sqref="O853">
    <cfRule type="cellIs" dxfId="4909" priority="435" operator="greaterThan">
      <formula>1</formula>
    </cfRule>
  </conditionalFormatting>
  <conditionalFormatting sqref="Y853:Z853">
    <cfRule type="cellIs" dxfId="4908" priority="431" operator="equal">
      <formula>$Y$10</formula>
    </cfRule>
    <cfRule type="cellIs" dxfId="4907" priority="432" operator="equal">
      <formula>$Y$9</formula>
    </cfRule>
    <cfRule type="cellIs" dxfId="4906" priority="433" operator="equal">
      <formula>$Y$8</formula>
    </cfRule>
    <cfRule type="cellIs" dxfId="4905" priority="434" operator="equal">
      <formula>$Y$7</formula>
    </cfRule>
  </conditionalFormatting>
  <conditionalFormatting sqref="Z853">
    <cfRule type="cellIs" dxfId="4904" priority="430" operator="equal">
      <formula>"NO CUMPLE"</formula>
    </cfRule>
  </conditionalFormatting>
  <conditionalFormatting sqref="N852">
    <cfRule type="cellIs" dxfId="4903" priority="428" operator="equal">
      <formula>"No Cumple"</formula>
    </cfRule>
  </conditionalFormatting>
  <conditionalFormatting sqref="AA852 AE852:AG852">
    <cfRule type="cellIs" dxfId="4902" priority="429" operator="equal">
      <formula>$AA$18</formula>
    </cfRule>
  </conditionalFormatting>
  <conditionalFormatting sqref="R852">
    <cfRule type="cellIs" dxfId="4901" priority="427" operator="equal">
      <formula>$R$18</formula>
    </cfRule>
  </conditionalFormatting>
  <conditionalFormatting sqref="AI852">
    <cfRule type="cellIs" dxfId="4900" priority="426" operator="equal">
      <formula>"NO HABILITADO"</formula>
    </cfRule>
  </conditionalFormatting>
  <conditionalFormatting sqref="O852">
    <cfRule type="cellIs" dxfId="4899" priority="425" operator="greaterThan">
      <formula>1</formula>
    </cfRule>
  </conditionalFormatting>
  <conditionalFormatting sqref="Y852:Z852">
    <cfRule type="cellIs" dxfId="4898" priority="421" operator="equal">
      <formula>$Y$10</formula>
    </cfRule>
    <cfRule type="cellIs" dxfId="4897" priority="422" operator="equal">
      <formula>$Y$9</formula>
    </cfRule>
    <cfRule type="cellIs" dxfId="4896" priority="423" operator="equal">
      <formula>$Y$8</formula>
    </cfRule>
    <cfRule type="cellIs" dxfId="4895" priority="424" operator="equal">
      <formula>$Y$7</formula>
    </cfRule>
  </conditionalFormatting>
  <conditionalFormatting sqref="Z852">
    <cfRule type="cellIs" dxfId="4894" priority="420" operator="equal">
      <formula>"NO CUMPLE"</formula>
    </cfRule>
  </conditionalFormatting>
  <conditionalFormatting sqref="N851">
    <cfRule type="cellIs" dxfId="4893" priority="418" operator="equal">
      <formula>"No Cumple"</formula>
    </cfRule>
  </conditionalFormatting>
  <conditionalFormatting sqref="AA851 AE851:AG851">
    <cfRule type="cellIs" dxfId="4892" priority="419" operator="equal">
      <formula>$AA$18</formula>
    </cfRule>
  </conditionalFormatting>
  <conditionalFormatting sqref="R851">
    <cfRule type="cellIs" dxfId="4891" priority="417" operator="equal">
      <formula>$R$18</formula>
    </cfRule>
  </conditionalFormatting>
  <conditionalFormatting sqref="AI851">
    <cfRule type="cellIs" dxfId="4890" priority="416" operator="equal">
      <formula>"NO HABILITADO"</formula>
    </cfRule>
  </conditionalFormatting>
  <conditionalFormatting sqref="O851">
    <cfRule type="cellIs" dxfId="4889" priority="415" operator="greaterThan">
      <formula>1</formula>
    </cfRule>
  </conditionalFormatting>
  <conditionalFormatting sqref="Y851:Z851">
    <cfRule type="cellIs" dxfId="4888" priority="411" operator="equal">
      <formula>$Y$10</formula>
    </cfRule>
    <cfRule type="cellIs" dxfId="4887" priority="412" operator="equal">
      <formula>$Y$9</formula>
    </cfRule>
    <cfRule type="cellIs" dxfId="4886" priority="413" operator="equal">
      <formula>$Y$8</formula>
    </cfRule>
    <cfRule type="cellIs" dxfId="4885" priority="414" operator="equal">
      <formula>$Y$7</formula>
    </cfRule>
  </conditionalFormatting>
  <conditionalFormatting sqref="Z851">
    <cfRule type="cellIs" dxfId="4884" priority="410" operator="equal">
      <formula>"NO CUMPLE"</formula>
    </cfRule>
  </conditionalFormatting>
  <conditionalFormatting sqref="N850">
    <cfRule type="cellIs" dxfId="4883" priority="408" operator="equal">
      <formula>"No Cumple"</formula>
    </cfRule>
  </conditionalFormatting>
  <conditionalFormatting sqref="AA850 AE850:AG850">
    <cfRule type="cellIs" dxfId="4882" priority="409" operator="equal">
      <formula>$AA$18</formula>
    </cfRule>
  </conditionalFormatting>
  <conditionalFormatting sqref="R850">
    <cfRule type="cellIs" dxfId="4881" priority="407" operator="equal">
      <formula>$R$18</formula>
    </cfRule>
  </conditionalFormatting>
  <conditionalFormatting sqref="AI850">
    <cfRule type="cellIs" dxfId="4880" priority="406" operator="equal">
      <formula>"NO HABILITADO"</formula>
    </cfRule>
  </conditionalFormatting>
  <conditionalFormatting sqref="O850">
    <cfRule type="cellIs" dxfId="4879" priority="405" operator="greaterThan">
      <formula>1</formula>
    </cfRule>
  </conditionalFormatting>
  <conditionalFormatting sqref="Y850:Z850">
    <cfRule type="cellIs" dxfId="4878" priority="401" operator="equal">
      <formula>$Y$10</formula>
    </cfRule>
    <cfRule type="cellIs" dxfId="4877" priority="402" operator="equal">
      <formula>$Y$9</formula>
    </cfRule>
    <cfRule type="cellIs" dxfId="4876" priority="403" operator="equal">
      <formula>$Y$8</formula>
    </cfRule>
    <cfRule type="cellIs" dxfId="4875" priority="404" operator="equal">
      <formula>$Y$7</formula>
    </cfRule>
  </conditionalFormatting>
  <conditionalFormatting sqref="Z850">
    <cfRule type="cellIs" dxfId="4874" priority="400" operator="equal">
      <formula>"NO CUMPLE"</formula>
    </cfRule>
  </conditionalFormatting>
  <conditionalFormatting sqref="N849">
    <cfRule type="cellIs" dxfId="4873" priority="398" operator="equal">
      <formula>"No Cumple"</formula>
    </cfRule>
  </conditionalFormatting>
  <conditionalFormatting sqref="AA849 AE849:AG849">
    <cfRule type="cellIs" dxfId="4872" priority="399" operator="equal">
      <formula>$AA$18</formula>
    </cfRule>
  </conditionalFormatting>
  <conditionalFormatting sqref="R849">
    <cfRule type="cellIs" dxfId="4871" priority="397" operator="equal">
      <formula>$R$18</formula>
    </cfRule>
  </conditionalFormatting>
  <conditionalFormatting sqref="AI849">
    <cfRule type="cellIs" dxfId="4870" priority="396" operator="equal">
      <formula>"NO HABILITADO"</formula>
    </cfRule>
  </conditionalFormatting>
  <conditionalFormatting sqref="O849">
    <cfRule type="cellIs" dxfId="4869" priority="395" operator="greaterThan">
      <formula>1</formula>
    </cfRule>
  </conditionalFormatting>
  <conditionalFormatting sqref="Y849:Z849">
    <cfRule type="cellIs" dxfId="4868" priority="391" operator="equal">
      <formula>$Y$10</formula>
    </cfRule>
    <cfRule type="cellIs" dxfId="4867" priority="392" operator="equal">
      <formula>$Y$9</formula>
    </cfRule>
    <cfRule type="cellIs" dxfId="4866" priority="393" operator="equal">
      <formula>$Y$8</formula>
    </cfRule>
    <cfRule type="cellIs" dxfId="4865" priority="394" operator="equal">
      <formula>$Y$7</formula>
    </cfRule>
  </conditionalFormatting>
  <conditionalFormatting sqref="Z849">
    <cfRule type="cellIs" dxfId="4864" priority="390" operator="equal">
      <formula>"NO CUMPLE"</formula>
    </cfRule>
  </conditionalFormatting>
  <conditionalFormatting sqref="N847">
    <cfRule type="cellIs" dxfId="4863" priority="388" operator="equal">
      <formula>"No Cumple"</formula>
    </cfRule>
  </conditionalFormatting>
  <conditionalFormatting sqref="AA847 AE847:AG847">
    <cfRule type="cellIs" dxfId="4862" priority="389" operator="equal">
      <formula>$AA$18</formula>
    </cfRule>
  </conditionalFormatting>
  <conditionalFormatting sqref="R847">
    <cfRule type="cellIs" dxfId="4861" priority="387" operator="equal">
      <formula>$R$18</formula>
    </cfRule>
  </conditionalFormatting>
  <conditionalFormatting sqref="AI847">
    <cfRule type="cellIs" dxfId="4860" priority="386" operator="equal">
      <formula>"NO HABILITADO"</formula>
    </cfRule>
  </conditionalFormatting>
  <conditionalFormatting sqref="O847">
    <cfRule type="cellIs" dxfId="4859" priority="385" operator="greaterThan">
      <formula>1</formula>
    </cfRule>
  </conditionalFormatting>
  <conditionalFormatting sqref="Y847:Z847">
    <cfRule type="cellIs" dxfId="4858" priority="381" operator="equal">
      <formula>$Y$10</formula>
    </cfRule>
    <cfRule type="cellIs" dxfId="4857" priority="382" operator="equal">
      <formula>$Y$9</formula>
    </cfRule>
    <cfRule type="cellIs" dxfId="4856" priority="383" operator="equal">
      <formula>$Y$8</formula>
    </cfRule>
    <cfRule type="cellIs" dxfId="4855" priority="384" operator="equal">
      <formula>$Y$7</formula>
    </cfRule>
  </conditionalFormatting>
  <conditionalFormatting sqref="Z847">
    <cfRule type="cellIs" dxfId="4854" priority="380" operator="equal">
      <formula>"NO CUMPLE"</formula>
    </cfRule>
  </conditionalFormatting>
  <conditionalFormatting sqref="N848">
    <cfRule type="cellIs" dxfId="4853" priority="378" operator="equal">
      <formula>"No Cumple"</formula>
    </cfRule>
  </conditionalFormatting>
  <conditionalFormatting sqref="AA848 AE848:AG848">
    <cfRule type="cellIs" dxfId="4852" priority="379" operator="equal">
      <formula>$AA$18</formula>
    </cfRule>
  </conditionalFormatting>
  <conditionalFormatting sqref="R848">
    <cfRule type="cellIs" dxfId="4851" priority="377" operator="equal">
      <formula>$R$18</formula>
    </cfRule>
  </conditionalFormatting>
  <conditionalFormatting sqref="AI848">
    <cfRule type="cellIs" dxfId="4850" priority="376" operator="equal">
      <formula>"NO HABILITADO"</formula>
    </cfRule>
  </conditionalFormatting>
  <conditionalFormatting sqref="O848">
    <cfRule type="cellIs" dxfId="4849" priority="375" operator="greaterThan">
      <formula>1</formula>
    </cfRule>
  </conditionalFormatting>
  <conditionalFormatting sqref="Y848:Z848">
    <cfRule type="cellIs" dxfId="4848" priority="371" operator="equal">
      <formula>$Y$10</formula>
    </cfRule>
    <cfRule type="cellIs" dxfId="4847" priority="372" operator="equal">
      <formula>$Y$9</formula>
    </cfRule>
    <cfRule type="cellIs" dxfId="4846" priority="373" operator="equal">
      <formula>$Y$8</formula>
    </cfRule>
    <cfRule type="cellIs" dxfId="4845" priority="374" operator="equal">
      <formula>$Y$7</formula>
    </cfRule>
  </conditionalFormatting>
  <conditionalFormatting sqref="Z848">
    <cfRule type="cellIs" dxfId="4844" priority="370" operator="equal">
      <formula>"NO CUMPLE"</formula>
    </cfRule>
  </conditionalFormatting>
  <conditionalFormatting sqref="N844">
    <cfRule type="cellIs" dxfId="4843" priority="366" operator="equal">
      <formula>"No Cumple"</formula>
    </cfRule>
  </conditionalFormatting>
  <conditionalFormatting sqref="R634">
    <cfRule type="cellIs" dxfId="4842" priority="365" operator="equal">
      <formula>$R$18</formula>
    </cfRule>
  </conditionalFormatting>
  <conditionalFormatting sqref="Y634">
    <cfRule type="cellIs" dxfId="4841" priority="361" operator="equal">
      <formula>$Y$10</formula>
    </cfRule>
    <cfRule type="cellIs" dxfId="4840" priority="362" operator="equal">
      <formula>$Y$9</formula>
    </cfRule>
    <cfRule type="cellIs" dxfId="4839" priority="363" operator="equal">
      <formula>$Y$8</formula>
    </cfRule>
    <cfRule type="cellIs" dxfId="4838" priority="364" operator="equal">
      <formula>$Y$7</formula>
    </cfRule>
  </conditionalFormatting>
  <conditionalFormatting sqref="N643">
    <cfRule type="cellIs" dxfId="4837" priority="359" operator="equal">
      <formula>"No Cumple"</formula>
    </cfRule>
  </conditionalFormatting>
  <conditionalFormatting sqref="AA643 AE643:AG643">
    <cfRule type="cellIs" dxfId="4836" priority="360" operator="equal">
      <formula>$AA$18</formula>
    </cfRule>
  </conditionalFormatting>
  <conditionalFormatting sqref="R643">
    <cfRule type="cellIs" dxfId="4835" priority="358" operator="equal">
      <formula>$R$18</formula>
    </cfRule>
  </conditionalFormatting>
  <conditionalFormatting sqref="AI643">
    <cfRule type="cellIs" dxfId="4834" priority="357" operator="equal">
      <formula>"NO HABILITADO"</formula>
    </cfRule>
  </conditionalFormatting>
  <conditionalFormatting sqref="O643">
    <cfRule type="cellIs" dxfId="4833" priority="356" operator="greaterThan">
      <formula>1</formula>
    </cfRule>
  </conditionalFormatting>
  <conditionalFormatting sqref="Y643:Z643">
    <cfRule type="cellIs" dxfId="4832" priority="352" operator="equal">
      <formula>$Y$10</formula>
    </cfRule>
    <cfRule type="cellIs" dxfId="4831" priority="353" operator="equal">
      <formula>$Y$9</formula>
    </cfRule>
    <cfRule type="cellIs" dxfId="4830" priority="354" operator="equal">
      <formula>$Y$8</formula>
    </cfRule>
    <cfRule type="cellIs" dxfId="4829" priority="355" operator="equal">
      <formula>$Y$7</formula>
    </cfRule>
  </conditionalFormatting>
  <conditionalFormatting sqref="Z643">
    <cfRule type="cellIs" dxfId="4828" priority="351" operator="equal">
      <formula>"NO CUMPLE"</formula>
    </cfRule>
  </conditionalFormatting>
  <conditionalFormatting sqref="N648">
    <cfRule type="cellIs" dxfId="4827" priority="349" operator="equal">
      <formula>"No Cumple"</formula>
    </cfRule>
  </conditionalFormatting>
  <conditionalFormatting sqref="AA648 AE648:AG648">
    <cfRule type="cellIs" dxfId="4826" priority="350" operator="equal">
      <formula>$AA$18</formula>
    </cfRule>
  </conditionalFormatting>
  <conditionalFormatting sqref="R648">
    <cfRule type="cellIs" dxfId="4825" priority="348" operator="equal">
      <formula>$R$18</formula>
    </cfRule>
  </conditionalFormatting>
  <conditionalFormatting sqref="AI648">
    <cfRule type="cellIs" dxfId="4824" priority="347" operator="equal">
      <formula>"NO HABILITADO"</formula>
    </cfRule>
  </conditionalFormatting>
  <conditionalFormatting sqref="O648">
    <cfRule type="cellIs" dxfId="4823" priority="346" operator="greaterThan">
      <formula>1</formula>
    </cfRule>
  </conditionalFormatting>
  <conditionalFormatting sqref="Y648:Z648">
    <cfRule type="cellIs" dxfId="4822" priority="342" operator="equal">
      <formula>$Y$10</formula>
    </cfRule>
    <cfRule type="cellIs" dxfId="4821" priority="343" operator="equal">
      <formula>$Y$9</formula>
    </cfRule>
    <cfRule type="cellIs" dxfId="4820" priority="344" operator="equal">
      <formula>$Y$8</formula>
    </cfRule>
    <cfRule type="cellIs" dxfId="4819" priority="345" operator="equal">
      <formula>$Y$7</formula>
    </cfRule>
  </conditionalFormatting>
  <conditionalFormatting sqref="Z648">
    <cfRule type="cellIs" dxfId="4818" priority="341" operator="equal">
      <formula>"NO CUMPLE"</formula>
    </cfRule>
  </conditionalFormatting>
  <conditionalFormatting sqref="N647">
    <cfRule type="cellIs" dxfId="4817" priority="339" operator="equal">
      <formula>"No Cumple"</formula>
    </cfRule>
  </conditionalFormatting>
  <conditionalFormatting sqref="AA647 AE647:AG647">
    <cfRule type="cellIs" dxfId="4816" priority="340" operator="equal">
      <formula>$AA$18</formula>
    </cfRule>
  </conditionalFormatting>
  <conditionalFormatting sqref="R647">
    <cfRule type="cellIs" dxfId="4815" priority="338" operator="equal">
      <formula>$R$18</formula>
    </cfRule>
  </conditionalFormatting>
  <conditionalFormatting sqref="AI647">
    <cfRule type="cellIs" dxfId="4814" priority="337" operator="equal">
      <formula>"NO HABILITADO"</formula>
    </cfRule>
  </conditionalFormatting>
  <conditionalFormatting sqref="O647">
    <cfRule type="cellIs" dxfId="4813" priority="336" operator="greaterThan">
      <formula>1</formula>
    </cfRule>
  </conditionalFormatting>
  <conditionalFormatting sqref="Y647:Z647">
    <cfRule type="cellIs" dxfId="4812" priority="332" operator="equal">
      <formula>$Y$10</formula>
    </cfRule>
    <cfRule type="cellIs" dxfId="4811" priority="333" operator="equal">
      <formula>$Y$9</formula>
    </cfRule>
    <cfRule type="cellIs" dxfId="4810" priority="334" operator="equal">
      <formula>$Y$8</formula>
    </cfRule>
    <cfRule type="cellIs" dxfId="4809" priority="335" operator="equal">
      <formula>$Y$7</formula>
    </cfRule>
  </conditionalFormatting>
  <conditionalFormatting sqref="Z647">
    <cfRule type="cellIs" dxfId="4808" priority="331" operator="equal">
      <formula>"NO CUMPLE"</formula>
    </cfRule>
  </conditionalFormatting>
  <conditionalFormatting sqref="N646">
    <cfRule type="cellIs" dxfId="4807" priority="329" operator="equal">
      <formula>"No Cumple"</formula>
    </cfRule>
  </conditionalFormatting>
  <conditionalFormatting sqref="AA646 AE646:AG646">
    <cfRule type="cellIs" dxfId="4806" priority="330" operator="equal">
      <formula>$AA$18</formula>
    </cfRule>
  </conditionalFormatting>
  <conditionalFormatting sqref="R646">
    <cfRule type="cellIs" dxfId="4805" priority="328" operator="equal">
      <formula>$R$18</formula>
    </cfRule>
  </conditionalFormatting>
  <conditionalFormatting sqref="AI646">
    <cfRule type="cellIs" dxfId="4804" priority="327" operator="equal">
      <formula>"NO HABILITADO"</formula>
    </cfRule>
  </conditionalFormatting>
  <conditionalFormatting sqref="O646">
    <cfRule type="cellIs" dxfId="4803" priority="326" operator="greaterThan">
      <formula>1</formula>
    </cfRule>
  </conditionalFormatting>
  <conditionalFormatting sqref="Y646:Z646">
    <cfRule type="cellIs" dxfId="4802" priority="322" operator="equal">
      <formula>$Y$10</formula>
    </cfRule>
    <cfRule type="cellIs" dxfId="4801" priority="323" operator="equal">
      <formula>$Y$9</formula>
    </cfRule>
    <cfRule type="cellIs" dxfId="4800" priority="324" operator="equal">
      <formula>$Y$8</formula>
    </cfRule>
    <cfRule type="cellIs" dxfId="4799" priority="325" operator="equal">
      <formula>$Y$7</formula>
    </cfRule>
  </conditionalFormatting>
  <conditionalFormatting sqref="Z646">
    <cfRule type="cellIs" dxfId="4798" priority="321" operator="equal">
      <formula>"NO CUMPLE"</formula>
    </cfRule>
  </conditionalFormatting>
  <conditionalFormatting sqref="N645">
    <cfRule type="cellIs" dxfId="4797" priority="319" operator="equal">
      <formula>"No Cumple"</formula>
    </cfRule>
  </conditionalFormatting>
  <conditionalFormatting sqref="AA645 AE645:AG645">
    <cfRule type="cellIs" dxfId="4796" priority="320" operator="equal">
      <formula>$AA$18</formula>
    </cfRule>
  </conditionalFormatting>
  <conditionalFormatting sqref="R645">
    <cfRule type="cellIs" dxfId="4795" priority="318" operator="equal">
      <formula>$R$18</formula>
    </cfRule>
  </conditionalFormatting>
  <conditionalFormatting sqref="AI645">
    <cfRule type="cellIs" dxfId="4794" priority="317" operator="equal">
      <formula>"NO HABILITADO"</formula>
    </cfRule>
  </conditionalFormatting>
  <conditionalFormatting sqref="O645">
    <cfRule type="cellIs" dxfId="4793" priority="316" operator="greaterThan">
      <formula>1</formula>
    </cfRule>
  </conditionalFormatting>
  <conditionalFormatting sqref="Y645:Z645">
    <cfRule type="cellIs" dxfId="4792" priority="312" operator="equal">
      <formula>$Y$10</formula>
    </cfRule>
    <cfRule type="cellIs" dxfId="4791" priority="313" operator="equal">
      <formula>$Y$9</formula>
    </cfRule>
    <cfRule type="cellIs" dxfId="4790" priority="314" operator="equal">
      <formula>$Y$8</formula>
    </cfRule>
    <cfRule type="cellIs" dxfId="4789" priority="315" operator="equal">
      <formula>$Y$7</formula>
    </cfRule>
  </conditionalFormatting>
  <conditionalFormatting sqref="Z645">
    <cfRule type="cellIs" dxfId="4788" priority="311" operator="equal">
      <formula>"NO CUMPLE"</formula>
    </cfRule>
  </conditionalFormatting>
  <conditionalFormatting sqref="N644">
    <cfRule type="cellIs" dxfId="4787" priority="309" operator="equal">
      <formula>"No Cumple"</formula>
    </cfRule>
  </conditionalFormatting>
  <conditionalFormatting sqref="AA644 AE644:AG644">
    <cfRule type="cellIs" dxfId="4786" priority="310" operator="equal">
      <formula>$AA$18</formula>
    </cfRule>
  </conditionalFormatting>
  <conditionalFormatting sqref="R644">
    <cfRule type="cellIs" dxfId="4785" priority="308" operator="equal">
      <formula>$R$18</formula>
    </cfRule>
  </conditionalFormatting>
  <conditionalFormatting sqref="AI644">
    <cfRule type="cellIs" dxfId="4784" priority="307" operator="equal">
      <formula>"NO HABILITADO"</formula>
    </cfRule>
  </conditionalFormatting>
  <conditionalFormatting sqref="O644">
    <cfRule type="cellIs" dxfId="4783" priority="306" operator="greaterThan">
      <formula>1</formula>
    </cfRule>
  </conditionalFormatting>
  <conditionalFormatting sqref="Y644:Z644">
    <cfRule type="cellIs" dxfId="4782" priority="302" operator="equal">
      <formula>$Y$10</formula>
    </cfRule>
    <cfRule type="cellIs" dxfId="4781" priority="303" operator="equal">
      <formula>$Y$9</formula>
    </cfRule>
    <cfRule type="cellIs" dxfId="4780" priority="304" operator="equal">
      <formula>$Y$8</formula>
    </cfRule>
    <cfRule type="cellIs" dxfId="4779" priority="305" operator="equal">
      <formula>$Y$7</formula>
    </cfRule>
  </conditionalFormatting>
  <conditionalFormatting sqref="Z644">
    <cfRule type="cellIs" dxfId="4778" priority="301" operator="equal">
      <formula>"NO CUMPLE"</formula>
    </cfRule>
  </conditionalFormatting>
  <conditionalFormatting sqref="N555">
    <cfRule type="cellIs" dxfId="4777" priority="299" operator="equal">
      <formula>"No Cumple"</formula>
    </cfRule>
  </conditionalFormatting>
  <conditionalFormatting sqref="AA555 AE555:AG555">
    <cfRule type="cellIs" dxfId="4776" priority="300" operator="equal">
      <formula>$AA$18</formula>
    </cfRule>
  </conditionalFormatting>
  <conditionalFormatting sqref="R555">
    <cfRule type="cellIs" dxfId="4775" priority="298" operator="equal">
      <formula>$R$18</formula>
    </cfRule>
  </conditionalFormatting>
  <conditionalFormatting sqref="O555">
    <cfRule type="cellIs" dxfId="4774" priority="296" operator="greaterThan">
      <formula>1</formula>
    </cfRule>
  </conditionalFormatting>
  <conditionalFormatting sqref="Y555:Z555">
    <cfRule type="cellIs" dxfId="4773" priority="292" operator="equal">
      <formula>$Y$10</formula>
    </cfRule>
    <cfRule type="cellIs" dxfId="4772" priority="293" operator="equal">
      <formula>$Y$9</formula>
    </cfRule>
    <cfRule type="cellIs" dxfId="4771" priority="294" operator="equal">
      <formula>$Y$8</formula>
    </cfRule>
    <cfRule type="cellIs" dxfId="4770" priority="295" operator="equal">
      <formula>$Y$7</formula>
    </cfRule>
  </conditionalFormatting>
  <conditionalFormatting sqref="Z555">
    <cfRule type="cellIs" dxfId="4769" priority="291" operator="equal">
      <formula>"NO CUMPLE"</formula>
    </cfRule>
  </conditionalFormatting>
  <conditionalFormatting sqref="N556">
    <cfRule type="cellIs" dxfId="4768" priority="289" operator="equal">
      <formula>"No Cumple"</formula>
    </cfRule>
  </conditionalFormatting>
  <conditionalFormatting sqref="AA556 AE556:AG556">
    <cfRule type="cellIs" dxfId="4767" priority="290" operator="equal">
      <formula>$AA$18</formula>
    </cfRule>
  </conditionalFormatting>
  <conditionalFormatting sqref="R556">
    <cfRule type="cellIs" dxfId="4766" priority="288" operator="equal">
      <formula>$R$18</formula>
    </cfRule>
  </conditionalFormatting>
  <conditionalFormatting sqref="O556">
    <cfRule type="cellIs" dxfId="4765" priority="286" operator="greaterThan">
      <formula>1</formula>
    </cfRule>
  </conditionalFormatting>
  <conditionalFormatting sqref="Y556:Z556">
    <cfRule type="cellIs" dxfId="4764" priority="282" operator="equal">
      <formula>$Y$10</formula>
    </cfRule>
    <cfRule type="cellIs" dxfId="4763" priority="283" operator="equal">
      <formula>$Y$9</formula>
    </cfRule>
    <cfRule type="cellIs" dxfId="4762" priority="284" operator="equal">
      <formula>$Y$8</formula>
    </cfRule>
    <cfRule type="cellIs" dxfId="4761" priority="285" operator="equal">
      <formula>$Y$7</formula>
    </cfRule>
  </conditionalFormatting>
  <conditionalFormatting sqref="Z556">
    <cfRule type="cellIs" dxfId="4760" priority="281" operator="equal">
      <formula>"NO CUMPLE"</formula>
    </cfRule>
  </conditionalFormatting>
  <conditionalFormatting sqref="N790">
    <cfRule type="cellIs" dxfId="4759" priority="279" operator="equal">
      <formula>"No Cumple"</formula>
    </cfRule>
  </conditionalFormatting>
  <conditionalFormatting sqref="AA790 AE790:AG790">
    <cfRule type="cellIs" dxfId="4758" priority="280" operator="equal">
      <formula>$AA$18</formula>
    </cfRule>
  </conditionalFormatting>
  <conditionalFormatting sqref="R790">
    <cfRule type="cellIs" dxfId="4757" priority="278" operator="equal">
      <formula>$R$18</formula>
    </cfRule>
  </conditionalFormatting>
  <conditionalFormatting sqref="AI790">
    <cfRule type="cellIs" dxfId="4756" priority="277" operator="equal">
      <formula>"NO HABILITADO"</formula>
    </cfRule>
  </conditionalFormatting>
  <conditionalFormatting sqref="O790">
    <cfRule type="cellIs" dxfId="4755" priority="276" operator="greaterThan">
      <formula>1</formula>
    </cfRule>
  </conditionalFormatting>
  <conditionalFormatting sqref="Y790:Z790">
    <cfRule type="cellIs" dxfId="4754" priority="272" operator="equal">
      <formula>$Y$10</formula>
    </cfRule>
    <cfRule type="cellIs" dxfId="4753" priority="273" operator="equal">
      <formula>$Y$9</formula>
    </cfRule>
    <cfRule type="cellIs" dxfId="4752" priority="274" operator="equal">
      <formula>$Y$8</formula>
    </cfRule>
    <cfRule type="cellIs" dxfId="4751" priority="275" operator="equal">
      <formula>$Y$7</formula>
    </cfRule>
  </conditionalFormatting>
  <conditionalFormatting sqref="A790">
    <cfRule type="cellIs" dxfId="4750" priority="271" operator="equal">
      <formula>"RECHAZADO"</formula>
    </cfRule>
  </conditionalFormatting>
  <conditionalFormatting sqref="Z790">
    <cfRule type="cellIs" dxfId="4749" priority="270" operator="equal">
      <formula>"NO CUMPLE"</formula>
    </cfRule>
  </conditionalFormatting>
  <conditionalFormatting sqref="N791">
    <cfRule type="cellIs" dxfId="4748" priority="268" operator="equal">
      <formula>"No Cumple"</formula>
    </cfRule>
  </conditionalFormatting>
  <conditionalFormatting sqref="AA791 AE791:AG791">
    <cfRule type="cellIs" dxfId="4747" priority="269" operator="equal">
      <formula>$AA$18</formula>
    </cfRule>
  </conditionalFormatting>
  <conditionalFormatting sqref="R791">
    <cfRule type="cellIs" dxfId="4746" priority="267" operator="equal">
      <formula>$R$18</formula>
    </cfRule>
  </conditionalFormatting>
  <conditionalFormatting sqref="AI791">
    <cfRule type="cellIs" dxfId="4745" priority="266" operator="equal">
      <formula>"NO HABILITADO"</formula>
    </cfRule>
  </conditionalFormatting>
  <conditionalFormatting sqref="O791">
    <cfRule type="cellIs" dxfId="4744" priority="265" operator="greaterThan">
      <formula>1</formula>
    </cfRule>
  </conditionalFormatting>
  <conditionalFormatting sqref="Y791:Z791">
    <cfRule type="cellIs" dxfId="4743" priority="261" operator="equal">
      <formula>$Y$10</formula>
    </cfRule>
    <cfRule type="cellIs" dxfId="4742" priority="262" operator="equal">
      <formula>$Y$9</formula>
    </cfRule>
    <cfRule type="cellIs" dxfId="4741" priority="263" operator="equal">
      <formula>$Y$8</formula>
    </cfRule>
    <cfRule type="cellIs" dxfId="4740" priority="264" operator="equal">
      <formula>$Y$7</formula>
    </cfRule>
  </conditionalFormatting>
  <conditionalFormatting sqref="A791">
    <cfRule type="cellIs" dxfId="4739" priority="260" operator="equal">
      <formula>"RECHAZADO"</formula>
    </cfRule>
  </conditionalFormatting>
  <conditionalFormatting sqref="Z791">
    <cfRule type="cellIs" dxfId="4738" priority="259" operator="equal">
      <formula>"NO CUMPLE"</formula>
    </cfRule>
  </conditionalFormatting>
  <conditionalFormatting sqref="N565">
    <cfRule type="cellIs" dxfId="4737" priority="258" operator="equal">
      <formula>"No Cumple"</formula>
    </cfRule>
  </conditionalFormatting>
  <conditionalFormatting sqref="R565">
    <cfRule type="cellIs" dxfId="4736" priority="257" operator="equal">
      <formula>$R$18</formula>
    </cfRule>
  </conditionalFormatting>
  <conditionalFormatting sqref="Y565:Z572">
    <cfRule type="cellIs" dxfId="4735" priority="253" operator="equal">
      <formula>$Y$10</formula>
    </cfRule>
    <cfRule type="cellIs" dxfId="4734" priority="254" operator="equal">
      <formula>$Y$9</formula>
    </cfRule>
    <cfRule type="cellIs" dxfId="4733" priority="255" operator="equal">
      <formula>$Y$8</formula>
    </cfRule>
    <cfRule type="cellIs" dxfId="4732" priority="256" operator="equal">
      <formula>$Y$7</formula>
    </cfRule>
  </conditionalFormatting>
  <conditionalFormatting sqref="Z565:Z572">
    <cfRule type="cellIs" dxfId="4731" priority="252" operator="equal">
      <formula>"NO CUMPLE"</formula>
    </cfRule>
  </conditionalFormatting>
  <conditionalFormatting sqref="N969:N970">
    <cfRule type="cellIs" dxfId="4730" priority="250" operator="equal">
      <formula>"No Cumple"</formula>
    </cfRule>
  </conditionalFormatting>
  <conditionalFormatting sqref="AE969:AG969 AA969:AA970">
    <cfRule type="cellIs" dxfId="4729" priority="251" operator="equal">
      <formula>$AA$18</formula>
    </cfRule>
  </conditionalFormatting>
  <conditionalFormatting sqref="R969">
    <cfRule type="cellIs" dxfId="4728" priority="249" operator="equal">
      <formula>$R$18</formula>
    </cfRule>
  </conditionalFormatting>
  <conditionalFormatting sqref="AI969">
    <cfRule type="cellIs" dxfId="4727" priority="248" operator="equal">
      <formula>"NO HABILITADO"</formula>
    </cfRule>
  </conditionalFormatting>
  <conditionalFormatting sqref="O969">
    <cfRule type="cellIs" dxfId="4726" priority="247" operator="greaterThan">
      <formula>1</formula>
    </cfRule>
  </conditionalFormatting>
  <conditionalFormatting sqref="Y969:Z969">
    <cfRule type="cellIs" dxfId="4725" priority="243" operator="equal">
      <formula>$Y$10</formula>
    </cfRule>
    <cfRule type="cellIs" dxfId="4724" priority="244" operator="equal">
      <formula>$Y$9</formula>
    </cfRule>
    <cfRule type="cellIs" dxfId="4723" priority="245" operator="equal">
      <formula>$Y$8</formula>
    </cfRule>
    <cfRule type="cellIs" dxfId="4722" priority="246" operator="equal">
      <formula>$Y$7</formula>
    </cfRule>
  </conditionalFormatting>
  <conditionalFormatting sqref="Z969">
    <cfRule type="cellIs" dxfId="4721" priority="241" operator="equal">
      <formula>"NO CUMPLE"</formula>
    </cfRule>
  </conditionalFormatting>
  <conditionalFormatting sqref="N979">
    <cfRule type="cellIs" dxfId="4720" priority="239" operator="equal">
      <formula>"No Cumple"</formula>
    </cfRule>
  </conditionalFormatting>
  <conditionalFormatting sqref="AA979 AE979:AG979">
    <cfRule type="cellIs" dxfId="4719" priority="240" operator="equal">
      <formula>$AA$18</formula>
    </cfRule>
  </conditionalFormatting>
  <conditionalFormatting sqref="R979">
    <cfRule type="cellIs" dxfId="4718" priority="238" operator="equal">
      <formula>$R$18</formula>
    </cfRule>
  </conditionalFormatting>
  <conditionalFormatting sqref="AI979">
    <cfRule type="cellIs" dxfId="4717" priority="237" operator="equal">
      <formula>"NO HABILITADO"</formula>
    </cfRule>
  </conditionalFormatting>
  <conditionalFormatting sqref="O979">
    <cfRule type="cellIs" dxfId="4716" priority="236" operator="greaterThan">
      <formula>1</formula>
    </cfRule>
  </conditionalFormatting>
  <conditionalFormatting sqref="Y979:Z979">
    <cfRule type="cellIs" dxfId="4715" priority="232" operator="equal">
      <formula>$Y$10</formula>
    </cfRule>
    <cfRule type="cellIs" dxfId="4714" priority="233" operator="equal">
      <formula>$Y$9</formula>
    </cfRule>
    <cfRule type="cellIs" dxfId="4713" priority="234" operator="equal">
      <formula>$Y$8</formula>
    </cfRule>
    <cfRule type="cellIs" dxfId="4712" priority="235" operator="equal">
      <formula>$Y$7</formula>
    </cfRule>
  </conditionalFormatting>
  <conditionalFormatting sqref="Z979">
    <cfRule type="cellIs" dxfId="4711" priority="230" operator="equal">
      <formula>"NO CUMPLE"</formula>
    </cfRule>
  </conditionalFormatting>
  <conditionalFormatting sqref="N978">
    <cfRule type="cellIs" dxfId="4710" priority="228" operator="equal">
      <formula>"No Cumple"</formula>
    </cfRule>
  </conditionalFormatting>
  <conditionalFormatting sqref="AA978 AE978:AG978">
    <cfRule type="cellIs" dxfId="4709" priority="229" operator="equal">
      <formula>$AA$18</formula>
    </cfRule>
  </conditionalFormatting>
  <conditionalFormatting sqref="R978">
    <cfRule type="cellIs" dxfId="4708" priority="227" operator="equal">
      <formula>$R$18</formula>
    </cfRule>
  </conditionalFormatting>
  <conditionalFormatting sqref="AI978">
    <cfRule type="cellIs" dxfId="4707" priority="226" operator="equal">
      <formula>"NO HABILITADO"</formula>
    </cfRule>
  </conditionalFormatting>
  <conditionalFormatting sqref="O978">
    <cfRule type="cellIs" dxfId="4706" priority="225" operator="greaterThan">
      <formula>1</formula>
    </cfRule>
  </conditionalFormatting>
  <conditionalFormatting sqref="Y978:Z978">
    <cfRule type="cellIs" dxfId="4705" priority="221" operator="equal">
      <formula>$Y$10</formula>
    </cfRule>
    <cfRule type="cellIs" dxfId="4704" priority="222" operator="equal">
      <formula>$Y$9</formula>
    </cfRule>
    <cfRule type="cellIs" dxfId="4703" priority="223" operator="equal">
      <formula>$Y$8</formula>
    </cfRule>
    <cfRule type="cellIs" dxfId="4702" priority="224" operator="equal">
      <formula>$Y$7</formula>
    </cfRule>
  </conditionalFormatting>
  <conditionalFormatting sqref="Z978">
    <cfRule type="cellIs" dxfId="4701" priority="219" operator="equal">
      <formula>"NO CUMPLE"</formula>
    </cfRule>
  </conditionalFormatting>
  <conditionalFormatting sqref="N977">
    <cfRule type="cellIs" dxfId="4700" priority="217" operator="equal">
      <formula>"No Cumple"</formula>
    </cfRule>
  </conditionalFormatting>
  <conditionalFormatting sqref="AA977 AE977:AG977">
    <cfRule type="cellIs" dxfId="4699" priority="218" operator="equal">
      <formula>$AA$18</formula>
    </cfRule>
  </conditionalFormatting>
  <conditionalFormatting sqref="R977">
    <cfRule type="cellIs" dxfId="4698" priority="216" operator="equal">
      <formula>$R$18</formula>
    </cfRule>
  </conditionalFormatting>
  <conditionalFormatting sqref="AI977">
    <cfRule type="cellIs" dxfId="4697" priority="215" operator="equal">
      <formula>"NO HABILITADO"</formula>
    </cfRule>
  </conditionalFormatting>
  <conditionalFormatting sqref="O977">
    <cfRule type="cellIs" dxfId="4696" priority="214" operator="greaterThan">
      <formula>1</formula>
    </cfRule>
  </conditionalFormatting>
  <conditionalFormatting sqref="Y977:Z977">
    <cfRule type="cellIs" dxfId="4695" priority="210" operator="equal">
      <formula>$Y$10</formula>
    </cfRule>
    <cfRule type="cellIs" dxfId="4694" priority="211" operator="equal">
      <formula>$Y$9</formula>
    </cfRule>
    <cfRule type="cellIs" dxfId="4693" priority="212" operator="equal">
      <formula>$Y$8</formula>
    </cfRule>
    <cfRule type="cellIs" dxfId="4692" priority="213" operator="equal">
      <formula>$Y$7</formula>
    </cfRule>
  </conditionalFormatting>
  <conditionalFormatting sqref="Z977">
    <cfRule type="cellIs" dxfId="4691" priority="208" operator="equal">
      <formula>"NO CUMPLE"</formula>
    </cfRule>
  </conditionalFormatting>
  <conditionalFormatting sqref="N976">
    <cfRule type="cellIs" dxfId="4690" priority="206" operator="equal">
      <formula>"No Cumple"</formula>
    </cfRule>
  </conditionalFormatting>
  <conditionalFormatting sqref="AA976 AE976:AG976">
    <cfRule type="cellIs" dxfId="4689" priority="207" operator="equal">
      <formula>$AA$18</formula>
    </cfRule>
  </conditionalFormatting>
  <conditionalFormatting sqref="R976">
    <cfRule type="cellIs" dxfId="4688" priority="205" operator="equal">
      <formula>$R$18</formula>
    </cfRule>
  </conditionalFormatting>
  <conditionalFormatting sqref="AI976">
    <cfRule type="cellIs" dxfId="4687" priority="204" operator="equal">
      <formula>"NO HABILITADO"</formula>
    </cfRule>
  </conditionalFormatting>
  <conditionalFormatting sqref="O976">
    <cfRule type="cellIs" dxfId="4686" priority="203" operator="greaterThan">
      <formula>1</formula>
    </cfRule>
  </conditionalFormatting>
  <conditionalFormatting sqref="Y976:Z976">
    <cfRule type="cellIs" dxfId="4685" priority="199" operator="equal">
      <formula>$Y$10</formula>
    </cfRule>
    <cfRule type="cellIs" dxfId="4684" priority="200" operator="equal">
      <formula>$Y$9</formula>
    </cfRule>
    <cfRule type="cellIs" dxfId="4683" priority="201" operator="equal">
      <formula>$Y$8</formula>
    </cfRule>
    <cfRule type="cellIs" dxfId="4682" priority="202" operator="equal">
      <formula>$Y$7</formula>
    </cfRule>
  </conditionalFormatting>
  <conditionalFormatting sqref="Z976">
    <cfRule type="cellIs" dxfId="4681" priority="197" operator="equal">
      <formula>"NO CUMPLE"</formula>
    </cfRule>
  </conditionalFormatting>
  <conditionalFormatting sqref="N975">
    <cfRule type="cellIs" dxfId="4680" priority="195" operator="equal">
      <formula>"No Cumple"</formula>
    </cfRule>
  </conditionalFormatting>
  <conditionalFormatting sqref="AA975 AE975:AG975">
    <cfRule type="cellIs" dxfId="4679" priority="196" operator="equal">
      <formula>$AA$18</formula>
    </cfRule>
  </conditionalFormatting>
  <conditionalFormatting sqref="R975">
    <cfRule type="cellIs" dxfId="4678" priority="194" operator="equal">
      <formula>$R$18</formula>
    </cfRule>
  </conditionalFormatting>
  <conditionalFormatting sqref="AI975">
    <cfRule type="cellIs" dxfId="4677" priority="193" operator="equal">
      <formula>"NO HABILITADO"</formula>
    </cfRule>
  </conditionalFormatting>
  <conditionalFormatting sqref="O975">
    <cfRule type="cellIs" dxfId="4676" priority="192" operator="greaterThan">
      <formula>1</formula>
    </cfRule>
  </conditionalFormatting>
  <conditionalFormatting sqref="Y975:Z975">
    <cfRule type="cellIs" dxfId="4675" priority="188" operator="equal">
      <formula>$Y$10</formula>
    </cfRule>
    <cfRule type="cellIs" dxfId="4674" priority="189" operator="equal">
      <formula>$Y$9</formula>
    </cfRule>
    <cfRule type="cellIs" dxfId="4673" priority="190" operator="equal">
      <formula>$Y$8</formula>
    </cfRule>
    <cfRule type="cellIs" dxfId="4672" priority="191" operator="equal">
      <formula>$Y$7</formula>
    </cfRule>
  </conditionalFormatting>
  <conditionalFormatting sqref="Z975">
    <cfRule type="cellIs" dxfId="4671" priority="186" operator="equal">
      <formula>"NO CUMPLE"</formula>
    </cfRule>
  </conditionalFormatting>
  <conditionalFormatting sqref="N974">
    <cfRule type="cellIs" dxfId="4670" priority="184" operator="equal">
      <formula>"No Cumple"</formula>
    </cfRule>
  </conditionalFormatting>
  <conditionalFormatting sqref="AA974 AE974:AG974">
    <cfRule type="cellIs" dxfId="4669" priority="185" operator="equal">
      <formula>$AA$18</formula>
    </cfRule>
  </conditionalFormatting>
  <conditionalFormatting sqref="R974">
    <cfRule type="cellIs" dxfId="4668" priority="183" operator="equal">
      <formula>$R$18</formula>
    </cfRule>
  </conditionalFormatting>
  <conditionalFormatting sqref="AI974">
    <cfRule type="cellIs" dxfId="4667" priority="182" operator="equal">
      <formula>"NO HABILITADO"</formula>
    </cfRule>
  </conditionalFormatting>
  <conditionalFormatting sqref="O974">
    <cfRule type="cellIs" dxfId="4666" priority="181" operator="greaterThan">
      <formula>1</formula>
    </cfRule>
  </conditionalFormatting>
  <conditionalFormatting sqref="Y974:Z974">
    <cfRule type="cellIs" dxfId="4665" priority="177" operator="equal">
      <formula>$Y$10</formula>
    </cfRule>
    <cfRule type="cellIs" dxfId="4664" priority="178" operator="equal">
      <formula>$Y$9</formula>
    </cfRule>
    <cfRule type="cellIs" dxfId="4663" priority="179" operator="equal">
      <formula>$Y$8</formula>
    </cfRule>
    <cfRule type="cellIs" dxfId="4662" priority="180" operator="equal">
      <formula>$Y$7</formula>
    </cfRule>
  </conditionalFormatting>
  <conditionalFormatting sqref="Z974">
    <cfRule type="cellIs" dxfId="4661" priority="175" operator="equal">
      <formula>"NO CUMPLE"</formula>
    </cfRule>
  </conditionalFormatting>
  <conditionalFormatting sqref="N973">
    <cfRule type="cellIs" dxfId="4660" priority="173" operator="equal">
      <formula>"No Cumple"</formula>
    </cfRule>
  </conditionalFormatting>
  <conditionalFormatting sqref="AA973 AE973:AG973">
    <cfRule type="cellIs" dxfId="4659" priority="174" operator="equal">
      <formula>$AA$18</formula>
    </cfRule>
  </conditionalFormatting>
  <conditionalFormatting sqref="R973">
    <cfRule type="cellIs" dxfId="4658" priority="172" operator="equal">
      <formula>$R$18</formula>
    </cfRule>
  </conditionalFormatting>
  <conditionalFormatting sqref="AI973">
    <cfRule type="cellIs" dxfId="4657" priority="171" operator="equal">
      <formula>"NO HABILITADO"</formula>
    </cfRule>
  </conditionalFormatting>
  <conditionalFormatting sqref="O973">
    <cfRule type="cellIs" dxfId="4656" priority="170" operator="greaterThan">
      <formula>1</formula>
    </cfRule>
  </conditionalFormatting>
  <conditionalFormatting sqref="Y973:Z973">
    <cfRule type="cellIs" dxfId="4655" priority="166" operator="equal">
      <formula>$Y$10</formula>
    </cfRule>
    <cfRule type="cellIs" dxfId="4654" priority="167" operator="equal">
      <formula>$Y$9</formula>
    </cfRule>
    <cfRule type="cellIs" dxfId="4653" priority="168" operator="equal">
      <formula>$Y$8</formula>
    </cfRule>
    <cfRule type="cellIs" dxfId="4652" priority="169" operator="equal">
      <formula>$Y$7</formula>
    </cfRule>
  </conditionalFormatting>
  <conditionalFormatting sqref="Z973">
    <cfRule type="cellIs" dxfId="4651" priority="164" operator="equal">
      <formula>"NO CUMPLE"</formula>
    </cfRule>
  </conditionalFormatting>
  <conditionalFormatting sqref="N972">
    <cfRule type="cellIs" dxfId="4650" priority="162" operator="equal">
      <formula>"No Cumple"</formula>
    </cfRule>
  </conditionalFormatting>
  <conditionalFormatting sqref="AA972 AE972:AG972">
    <cfRule type="cellIs" dxfId="4649" priority="163" operator="equal">
      <formula>$AA$18</formula>
    </cfRule>
  </conditionalFormatting>
  <conditionalFormatting sqref="R972">
    <cfRule type="cellIs" dxfId="4648" priority="161" operator="equal">
      <formula>$R$18</formula>
    </cfRule>
  </conditionalFormatting>
  <conditionalFormatting sqref="AI972">
    <cfRule type="cellIs" dxfId="4647" priority="160" operator="equal">
      <formula>"NO HABILITADO"</formula>
    </cfRule>
  </conditionalFormatting>
  <conditionalFormatting sqref="O972">
    <cfRule type="cellIs" dxfId="4646" priority="159" operator="greaterThan">
      <formula>1</formula>
    </cfRule>
  </conditionalFormatting>
  <conditionalFormatting sqref="Y972:Z972">
    <cfRule type="cellIs" dxfId="4645" priority="155" operator="equal">
      <formula>$Y$10</formula>
    </cfRule>
    <cfRule type="cellIs" dxfId="4644" priority="156" operator="equal">
      <formula>$Y$9</formula>
    </cfRule>
    <cfRule type="cellIs" dxfId="4643" priority="157" operator="equal">
      <formula>$Y$8</formula>
    </cfRule>
    <cfRule type="cellIs" dxfId="4642" priority="158" operator="equal">
      <formula>$Y$7</formula>
    </cfRule>
  </conditionalFormatting>
  <conditionalFormatting sqref="Z972">
    <cfRule type="cellIs" dxfId="4641" priority="153" operator="equal">
      <formula>"NO CUMPLE"</formula>
    </cfRule>
  </conditionalFormatting>
  <conditionalFormatting sqref="N971">
    <cfRule type="cellIs" dxfId="4640" priority="151" operator="equal">
      <formula>"No Cumple"</formula>
    </cfRule>
  </conditionalFormatting>
  <conditionalFormatting sqref="AA971 AE971:AG971">
    <cfRule type="cellIs" dxfId="4639" priority="152" operator="equal">
      <formula>$AA$18</formula>
    </cfRule>
  </conditionalFormatting>
  <conditionalFormatting sqref="R971">
    <cfRule type="cellIs" dxfId="4638" priority="150" operator="equal">
      <formula>$R$18</formula>
    </cfRule>
  </conditionalFormatting>
  <conditionalFormatting sqref="AI971">
    <cfRule type="cellIs" dxfId="4637" priority="149" operator="equal">
      <formula>"NO HABILITADO"</formula>
    </cfRule>
  </conditionalFormatting>
  <conditionalFormatting sqref="O971">
    <cfRule type="cellIs" dxfId="4636" priority="148" operator="greaterThan">
      <formula>1</formula>
    </cfRule>
  </conditionalFormatting>
  <conditionalFormatting sqref="Y971:Z971">
    <cfRule type="cellIs" dxfId="4635" priority="144" operator="equal">
      <formula>$Y$10</formula>
    </cfRule>
    <cfRule type="cellIs" dxfId="4634" priority="145" operator="equal">
      <formula>$Y$9</formula>
    </cfRule>
    <cfRule type="cellIs" dxfId="4633" priority="146" operator="equal">
      <formula>$Y$8</formula>
    </cfRule>
    <cfRule type="cellIs" dxfId="4632" priority="147" operator="equal">
      <formula>$Y$7</formula>
    </cfRule>
  </conditionalFormatting>
  <conditionalFormatting sqref="Z971">
    <cfRule type="cellIs" dxfId="4631" priority="142" operator="equal">
      <formula>"NO CUMPLE"</formula>
    </cfRule>
  </conditionalFormatting>
  <conditionalFormatting sqref="AE970:AG970">
    <cfRule type="cellIs" dxfId="4630" priority="141" operator="equal">
      <formula>$AA$18</formula>
    </cfRule>
  </conditionalFormatting>
  <conditionalFormatting sqref="R970">
    <cfRule type="cellIs" dxfId="4629" priority="139" operator="equal">
      <formula>$R$18</formula>
    </cfRule>
  </conditionalFormatting>
  <conditionalFormatting sqref="AI970">
    <cfRule type="cellIs" dxfId="4628" priority="138" operator="equal">
      <formula>"NO HABILITADO"</formula>
    </cfRule>
  </conditionalFormatting>
  <conditionalFormatting sqref="O970">
    <cfRule type="cellIs" dxfId="4627" priority="137" operator="greaterThan">
      <formula>1</formula>
    </cfRule>
  </conditionalFormatting>
  <conditionalFormatting sqref="Y970:Z970">
    <cfRule type="cellIs" dxfId="4626" priority="133" operator="equal">
      <formula>$Y$10</formula>
    </cfRule>
    <cfRule type="cellIs" dxfId="4625" priority="134" operator="equal">
      <formula>$Y$9</formula>
    </cfRule>
    <cfRule type="cellIs" dxfId="4624" priority="135" operator="equal">
      <formula>$Y$8</formula>
    </cfRule>
    <cfRule type="cellIs" dxfId="4623" priority="136" operator="equal">
      <formula>$Y$7</formula>
    </cfRule>
  </conditionalFormatting>
  <conditionalFormatting sqref="Z970">
    <cfRule type="cellIs" dxfId="4622" priority="131" operator="equal">
      <formula>"NO CUMPLE"</formula>
    </cfRule>
  </conditionalFormatting>
  <conditionalFormatting sqref="N542">
    <cfRule type="cellIs" dxfId="4621" priority="130" operator="equal">
      <formula>"No Cumple"</formula>
    </cfRule>
  </conditionalFormatting>
  <conditionalFormatting sqref="N555">
    <cfRule type="cellIs" dxfId="4620" priority="128" operator="equal">
      <formula>"No Cumple"</formula>
    </cfRule>
  </conditionalFormatting>
  <conditionalFormatting sqref="AA555">
    <cfRule type="cellIs" dxfId="4619" priority="129" operator="equal">
      <formula>$AA$18</formula>
    </cfRule>
  </conditionalFormatting>
  <conditionalFormatting sqref="R555">
    <cfRule type="cellIs" dxfId="4618" priority="127" operator="equal">
      <formula>$R$18</formula>
    </cfRule>
  </conditionalFormatting>
  <conditionalFormatting sqref="O555">
    <cfRule type="cellIs" dxfId="4617" priority="126" operator="greaterThan">
      <formula>1</formula>
    </cfRule>
  </conditionalFormatting>
  <conditionalFormatting sqref="Y555:Z555">
    <cfRule type="cellIs" dxfId="4616" priority="122" operator="equal">
      <formula>$Y$10</formula>
    </cfRule>
    <cfRule type="cellIs" dxfId="4615" priority="123" operator="equal">
      <formula>$Y$9</formula>
    </cfRule>
    <cfRule type="cellIs" dxfId="4614" priority="124" operator="equal">
      <formula>$Y$8</formula>
    </cfRule>
    <cfRule type="cellIs" dxfId="4613" priority="125" operator="equal">
      <formula>$Y$7</formula>
    </cfRule>
  </conditionalFormatting>
  <conditionalFormatting sqref="Z555">
    <cfRule type="cellIs" dxfId="4612" priority="121" operator="equal">
      <formula>"NO CUMPLE"</formula>
    </cfRule>
  </conditionalFormatting>
  <conditionalFormatting sqref="N552">
    <cfRule type="cellIs" dxfId="4611" priority="119" operator="equal">
      <formula>"No Cumple"</formula>
    </cfRule>
  </conditionalFormatting>
  <conditionalFormatting sqref="AA552">
    <cfRule type="cellIs" dxfId="4610" priority="120" operator="equal">
      <formula>$AA$18</formula>
    </cfRule>
  </conditionalFormatting>
  <conditionalFormatting sqref="R552">
    <cfRule type="cellIs" dxfId="4609" priority="118" operator="equal">
      <formula>$R$18</formula>
    </cfRule>
  </conditionalFormatting>
  <conditionalFormatting sqref="O552">
    <cfRule type="cellIs" dxfId="4608" priority="117" operator="greaterThan">
      <formula>1</formula>
    </cfRule>
  </conditionalFormatting>
  <conditionalFormatting sqref="Y552:Z552">
    <cfRule type="cellIs" dxfId="4607" priority="113" operator="equal">
      <formula>$Y$10</formula>
    </cfRule>
    <cfRule type="cellIs" dxfId="4606" priority="114" operator="equal">
      <formula>$Y$9</formula>
    </cfRule>
    <cfRule type="cellIs" dxfId="4605" priority="115" operator="equal">
      <formula>$Y$8</formula>
    </cfRule>
    <cfRule type="cellIs" dxfId="4604" priority="116" operator="equal">
      <formula>$Y$7</formula>
    </cfRule>
  </conditionalFormatting>
  <conditionalFormatting sqref="Z552">
    <cfRule type="cellIs" dxfId="4603" priority="112" operator="equal">
      <formula>"NO CUMPLE"</formula>
    </cfRule>
  </conditionalFormatting>
  <conditionalFormatting sqref="N551">
    <cfRule type="cellIs" dxfId="4602" priority="110" operator="equal">
      <formula>"No Cumple"</formula>
    </cfRule>
  </conditionalFormatting>
  <conditionalFormatting sqref="AA551">
    <cfRule type="cellIs" dxfId="4601" priority="111" operator="equal">
      <formula>$AA$18</formula>
    </cfRule>
  </conditionalFormatting>
  <conditionalFormatting sqref="R551">
    <cfRule type="cellIs" dxfId="4600" priority="109" operator="equal">
      <formula>$R$18</formula>
    </cfRule>
  </conditionalFormatting>
  <conditionalFormatting sqref="O551">
    <cfRule type="cellIs" dxfId="4599" priority="108" operator="greaterThan">
      <formula>1</formula>
    </cfRule>
  </conditionalFormatting>
  <conditionalFormatting sqref="Y551:Z551">
    <cfRule type="cellIs" dxfId="4598" priority="104" operator="equal">
      <formula>$Y$10</formula>
    </cfRule>
    <cfRule type="cellIs" dxfId="4597" priority="105" operator="equal">
      <formula>$Y$9</formula>
    </cfRule>
    <cfRule type="cellIs" dxfId="4596" priority="106" operator="equal">
      <formula>$Y$8</formula>
    </cfRule>
    <cfRule type="cellIs" dxfId="4595" priority="107" operator="equal">
      <formula>$Y$7</formula>
    </cfRule>
  </conditionalFormatting>
  <conditionalFormatting sqref="Z551">
    <cfRule type="cellIs" dxfId="4594" priority="103" operator="equal">
      <formula>"NO CUMPLE"</formula>
    </cfRule>
  </conditionalFormatting>
  <conditionalFormatting sqref="N550">
    <cfRule type="cellIs" dxfId="4593" priority="101" operator="equal">
      <formula>"No Cumple"</formula>
    </cfRule>
  </conditionalFormatting>
  <conditionalFormatting sqref="AA550">
    <cfRule type="cellIs" dxfId="4592" priority="102" operator="equal">
      <formula>$AA$18</formula>
    </cfRule>
  </conditionalFormatting>
  <conditionalFormatting sqref="R550">
    <cfRule type="cellIs" dxfId="4591" priority="100" operator="equal">
      <formula>$R$18</formula>
    </cfRule>
  </conditionalFormatting>
  <conditionalFormatting sqref="O550">
    <cfRule type="cellIs" dxfId="4590" priority="99" operator="greaterThan">
      <formula>1</formula>
    </cfRule>
  </conditionalFormatting>
  <conditionalFormatting sqref="Y550:Z550">
    <cfRule type="cellIs" dxfId="4589" priority="95" operator="equal">
      <formula>$Y$10</formula>
    </cfRule>
    <cfRule type="cellIs" dxfId="4588" priority="96" operator="equal">
      <formula>$Y$9</formula>
    </cfRule>
    <cfRule type="cellIs" dxfId="4587" priority="97" operator="equal">
      <formula>$Y$8</formula>
    </cfRule>
    <cfRule type="cellIs" dxfId="4586" priority="98" operator="equal">
      <formula>$Y$7</formula>
    </cfRule>
  </conditionalFormatting>
  <conditionalFormatting sqref="Z550">
    <cfRule type="cellIs" dxfId="4585" priority="94" operator="equal">
      <formula>"NO CUMPLE"</formula>
    </cfRule>
  </conditionalFormatting>
  <conditionalFormatting sqref="N549">
    <cfRule type="cellIs" dxfId="4584" priority="92" operator="equal">
      <formula>"No Cumple"</formula>
    </cfRule>
  </conditionalFormatting>
  <conditionalFormatting sqref="AA549">
    <cfRule type="cellIs" dxfId="4583" priority="93" operator="equal">
      <formula>$AA$18</formula>
    </cfRule>
  </conditionalFormatting>
  <conditionalFormatting sqref="R549">
    <cfRule type="cellIs" dxfId="4582" priority="91" operator="equal">
      <formula>$R$18</formula>
    </cfRule>
  </conditionalFormatting>
  <conditionalFormatting sqref="O549">
    <cfRule type="cellIs" dxfId="4581" priority="90" operator="greaterThan">
      <formula>1</formula>
    </cfRule>
  </conditionalFormatting>
  <conditionalFormatting sqref="Y549:Z549">
    <cfRule type="cellIs" dxfId="4580" priority="86" operator="equal">
      <formula>$Y$10</formula>
    </cfRule>
    <cfRule type="cellIs" dxfId="4579" priority="87" operator="equal">
      <formula>$Y$9</formula>
    </cfRule>
    <cfRule type="cellIs" dxfId="4578" priority="88" operator="equal">
      <formula>$Y$8</formula>
    </cfRule>
    <cfRule type="cellIs" dxfId="4577" priority="89" operator="equal">
      <formula>$Y$7</formula>
    </cfRule>
  </conditionalFormatting>
  <conditionalFormatting sqref="Z549">
    <cfRule type="cellIs" dxfId="4576" priority="85" operator="equal">
      <formula>"NO CUMPLE"</formula>
    </cfRule>
  </conditionalFormatting>
  <conditionalFormatting sqref="N548">
    <cfRule type="cellIs" dxfId="4575" priority="83" operator="equal">
      <formula>"No Cumple"</formula>
    </cfRule>
  </conditionalFormatting>
  <conditionalFormatting sqref="AA548">
    <cfRule type="cellIs" dxfId="4574" priority="84" operator="equal">
      <formula>$AA$18</formula>
    </cfRule>
  </conditionalFormatting>
  <conditionalFormatting sqref="R548">
    <cfRule type="cellIs" dxfId="4573" priority="82" operator="equal">
      <formula>$R$18</formula>
    </cfRule>
  </conditionalFormatting>
  <conditionalFormatting sqref="O548">
    <cfRule type="cellIs" dxfId="4572" priority="81" operator="greaterThan">
      <formula>1</formula>
    </cfRule>
  </conditionalFormatting>
  <conditionalFormatting sqref="Y548:Z548">
    <cfRule type="cellIs" dxfId="4571" priority="77" operator="equal">
      <formula>$Y$10</formula>
    </cfRule>
    <cfRule type="cellIs" dxfId="4570" priority="78" operator="equal">
      <formula>$Y$9</formula>
    </cfRule>
    <cfRule type="cellIs" dxfId="4569" priority="79" operator="equal">
      <formula>$Y$8</formula>
    </cfRule>
    <cfRule type="cellIs" dxfId="4568" priority="80" operator="equal">
      <formula>$Y$7</formula>
    </cfRule>
  </conditionalFormatting>
  <conditionalFormatting sqref="Z548">
    <cfRule type="cellIs" dxfId="4567" priority="76" operator="equal">
      <formula>"NO CUMPLE"</formula>
    </cfRule>
  </conditionalFormatting>
  <conditionalFormatting sqref="N547">
    <cfRule type="cellIs" dxfId="4566" priority="74" operator="equal">
      <formula>"No Cumple"</formula>
    </cfRule>
  </conditionalFormatting>
  <conditionalFormatting sqref="AA547">
    <cfRule type="cellIs" dxfId="4565" priority="75" operator="equal">
      <formula>$AA$18</formula>
    </cfRule>
  </conditionalFormatting>
  <conditionalFormatting sqref="R547">
    <cfRule type="cellIs" dxfId="4564" priority="73" operator="equal">
      <formula>$R$18</formula>
    </cfRule>
  </conditionalFormatting>
  <conditionalFormatting sqref="O547">
    <cfRule type="cellIs" dxfId="4563" priority="72" operator="greaterThan">
      <formula>1</formula>
    </cfRule>
  </conditionalFormatting>
  <conditionalFormatting sqref="Y547:Z547">
    <cfRule type="cellIs" dxfId="4562" priority="68" operator="equal">
      <formula>$Y$10</formula>
    </cfRule>
    <cfRule type="cellIs" dxfId="4561" priority="69" operator="equal">
      <formula>$Y$9</formula>
    </cfRule>
    <cfRule type="cellIs" dxfId="4560" priority="70" operator="equal">
      <formula>$Y$8</formula>
    </cfRule>
    <cfRule type="cellIs" dxfId="4559" priority="71" operator="equal">
      <formula>$Y$7</formula>
    </cfRule>
  </conditionalFormatting>
  <conditionalFormatting sqref="Z547">
    <cfRule type="cellIs" dxfId="4558" priority="67" operator="equal">
      <formula>"NO CUMPLE"</formula>
    </cfRule>
  </conditionalFormatting>
  <conditionalFormatting sqref="N546">
    <cfRule type="cellIs" dxfId="4557" priority="65" operator="equal">
      <formula>"No Cumple"</formula>
    </cfRule>
  </conditionalFormatting>
  <conditionalFormatting sqref="AA546">
    <cfRule type="cellIs" dxfId="4556" priority="66" operator="equal">
      <formula>$AA$18</formula>
    </cfRule>
  </conditionalFormatting>
  <conditionalFormatting sqref="R546">
    <cfRule type="cellIs" dxfId="4555" priority="64" operator="equal">
      <formula>$R$18</formula>
    </cfRule>
  </conditionalFormatting>
  <conditionalFormatting sqref="O546">
    <cfRule type="cellIs" dxfId="4554" priority="63" operator="greaterThan">
      <formula>1</formula>
    </cfRule>
  </conditionalFormatting>
  <conditionalFormatting sqref="Y546:Z546">
    <cfRule type="cellIs" dxfId="4553" priority="59" operator="equal">
      <formula>$Y$10</formula>
    </cfRule>
    <cfRule type="cellIs" dxfId="4552" priority="60" operator="equal">
      <formula>$Y$9</formula>
    </cfRule>
    <cfRule type="cellIs" dxfId="4551" priority="61" operator="equal">
      <formula>$Y$8</formula>
    </cfRule>
    <cfRule type="cellIs" dxfId="4550" priority="62" operator="equal">
      <formula>$Y$7</formula>
    </cfRule>
  </conditionalFormatting>
  <conditionalFormatting sqref="Z546">
    <cfRule type="cellIs" dxfId="4549" priority="58" operator="equal">
      <formula>"NO CUMPLE"</formula>
    </cfRule>
  </conditionalFormatting>
  <conditionalFormatting sqref="N545">
    <cfRule type="cellIs" dxfId="4548" priority="56" operator="equal">
      <formula>"No Cumple"</formula>
    </cfRule>
  </conditionalFormatting>
  <conditionalFormatting sqref="AA545">
    <cfRule type="cellIs" dxfId="4547" priority="57" operator="equal">
      <formula>$AA$18</formula>
    </cfRule>
  </conditionalFormatting>
  <conditionalFormatting sqref="R545">
    <cfRule type="cellIs" dxfId="4546" priority="55" operator="equal">
      <formula>$R$18</formula>
    </cfRule>
  </conditionalFormatting>
  <conditionalFormatting sqref="O545">
    <cfRule type="cellIs" dxfId="4545" priority="54" operator="greaterThan">
      <formula>1</formula>
    </cfRule>
  </conditionalFormatting>
  <conditionalFormatting sqref="Y545:Z545">
    <cfRule type="cellIs" dxfId="4544" priority="50" operator="equal">
      <formula>$Y$10</formula>
    </cfRule>
    <cfRule type="cellIs" dxfId="4543" priority="51" operator="equal">
      <formula>$Y$9</formula>
    </cfRule>
    <cfRule type="cellIs" dxfId="4542" priority="52" operator="equal">
      <formula>$Y$8</formula>
    </cfRule>
    <cfRule type="cellIs" dxfId="4541" priority="53" operator="equal">
      <formula>$Y$7</formula>
    </cfRule>
  </conditionalFormatting>
  <conditionalFormatting sqref="Z545">
    <cfRule type="cellIs" dxfId="4540" priority="49" operator="equal">
      <formula>"NO CUMPLE"</formula>
    </cfRule>
  </conditionalFormatting>
  <conditionalFormatting sqref="N544">
    <cfRule type="cellIs" dxfId="4539" priority="47" operator="equal">
      <formula>"No Cumple"</formula>
    </cfRule>
  </conditionalFormatting>
  <conditionalFormatting sqref="AA544">
    <cfRule type="cellIs" dxfId="4538" priority="48" operator="equal">
      <formula>$AA$18</formula>
    </cfRule>
  </conditionalFormatting>
  <conditionalFormatting sqref="R544">
    <cfRule type="cellIs" dxfId="4537" priority="46" operator="equal">
      <formula>$R$18</formula>
    </cfRule>
  </conditionalFormatting>
  <conditionalFormatting sqref="O544">
    <cfRule type="cellIs" dxfId="4536" priority="45" operator="greaterThan">
      <formula>1</formula>
    </cfRule>
  </conditionalFormatting>
  <conditionalFormatting sqref="Y544:Z544">
    <cfRule type="cellIs" dxfId="4535" priority="41" operator="equal">
      <formula>$Y$10</formula>
    </cfRule>
    <cfRule type="cellIs" dxfId="4534" priority="42" operator="equal">
      <formula>$Y$9</formula>
    </cfRule>
    <cfRule type="cellIs" dxfId="4533" priority="43" operator="equal">
      <formula>$Y$8</formula>
    </cfRule>
    <cfRule type="cellIs" dxfId="4532" priority="44" operator="equal">
      <formula>$Y$7</formula>
    </cfRule>
  </conditionalFormatting>
  <conditionalFormatting sqref="Z544">
    <cfRule type="cellIs" dxfId="4531" priority="40" operator="equal">
      <formula>"NO CUMPLE"</formula>
    </cfRule>
  </conditionalFormatting>
  <conditionalFormatting sqref="N543">
    <cfRule type="cellIs" dxfId="4530" priority="38" operator="equal">
      <formula>"No Cumple"</formula>
    </cfRule>
  </conditionalFormatting>
  <conditionalFormatting sqref="AA543">
    <cfRule type="cellIs" dxfId="4529" priority="39" operator="equal">
      <formula>$AA$18</formula>
    </cfRule>
  </conditionalFormatting>
  <conditionalFormatting sqref="R543">
    <cfRule type="cellIs" dxfId="4528" priority="37" operator="equal">
      <formula>$R$18</formula>
    </cfRule>
  </conditionalFormatting>
  <conditionalFormatting sqref="O543">
    <cfRule type="cellIs" dxfId="4527" priority="36" operator="greaterThan">
      <formula>1</formula>
    </cfRule>
  </conditionalFormatting>
  <conditionalFormatting sqref="Y543:Z543">
    <cfRule type="cellIs" dxfId="4526" priority="32" operator="equal">
      <formula>$Y$10</formula>
    </cfRule>
    <cfRule type="cellIs" dxfId="4525" priority="33" operator="equal">
      <formula>$Y$9</formula>
    </cfRule>
    <cfRule type="cellIs" dxfId="4524" priority="34" operator="equal">
      <formula>$Y$8</formula>
    </cfRule>
    <cfRule type="cellIs" dxfId="4523" priority="35" operator="equal">
      <formula>$Y$7</formula>
    </cfRule>
  </conditionalFormatting>
  <conditionalFormatting sqref="Z543">
    <cfRule type="cellIs" dxfId="4522" priority="31" operator="equal">
      <formula>"NO CUMPLE"</formula>
    </cfRule>
  </conditionalFormatting>
  <conditionalFormatting sqref="N553">
    <cfRule type="cellIs" dxfId="4521" priority="29" operator="equal">
      <formula>"No Cumple"</formula>
    </cfRule>
  </conditionalFormatting>
  <conditionalFormatting sqref="AA553">
    <cfRule type="cellIs" dxfId="4520" priority="30" operator="equal">
      <formula>$AA$18</formula>
    </cfRule>
  </conditionalFormatting>
  <conditionalFormatting sqref="R553">
    <cfRule type="cellIs" dxfId="4519" priority="28" operator="equal">
      <formula>$R$18</formula>
    </cfRule>
  </conditionalFormatting>
  <conditionalFormatting sqref="O553">
    <cfRule type="cellIs" dxfId="4518" priority="27" operator="greaterThan">
      <formula>1</formula>
    </cfRule>
  </conditionalFormatting>
  <conditionalFormatting sqref="Y553:Z553">
    <cfRule type="cellIs" dxfId="4517" priority="23" operator="equal">
      <formula>$Y$10</formula>
    </cfRule>
    <cfRule type="cellIs" dxfId="4516" priority="24" operator="equal">
      <formula>$Y$9</formula>
    </cfRule>
    <cfRule type="cellIs" dxfId="4515" priority="25" operator="equal">
      <formula>$Y$8</formula>
    </cfRule>
    <cfRule type="cellIs" dxfId="4514" priority="26" operator="equal">
      <formula>$Y$7</formula>
    </cfRule>
  </conditionalFormatting>
  <conditionalFormatting sqref="Z553">
    <cfRule type="cellIs" dxfId="4513" priority="22" operator="equal">
      <formula>"NO CUMPLE"</formula>
    </cfRule>
  </conditionalFormatting>
  <conditionalFormatting sqref="N554">
    <cfRule type="cellIs" dxfId="4512" priority="20" operator="equal">
      <formula>"No Cumple"</formula>
    </cfRule>
  </conditionalFormatting>
  <conditionalFormatting sqref="AA554">
    <cfRule type="cellIs" dxfId="4511" priority="21" operator="equal">
      <formula>$AA$18</formula>
    </cfRule>
  </conditionalFormatting>
  <conditionalFormatting sqref="R554">
    <cfRule type="cellIs" dxfId="4510" priority="19" operator="equal">
      <formula>$R$18</formula>
    </cfRule>
  </conditionalFormatting>
  <conditionalFormatting sqref="O554">
    <cfRule type="cellIs" dxfId="4509" priority="18" operator="greaterThan">
      <formula>1</formula>
    </cfRule>
  </conditionalFormatting>
  <conditionalFormatting sqref="Y554:Z554">
    <cfRule type="cellIs" dxfId="4508" priority="14" operator="equal">
      <formula>$Y$10</formula>
    </cfRule>
    <cfRule type="cellIs" dxfId="4507" priority="15" operator="equal">
      <formula>$Y$9</formula>
    </cfRule>
    <cfRule type="cellIs" dxfId="4506" priority="16" operator="equal">
      <formula>$Y$8</formula>
    </cfRule>
    <cfRule type="cellIs" dxfId="4505" priority="17" operator="equal">
      <formula>$Y$7</formula>
    </cfRule>
  </conditionalFormatting>
  <conditionalFormatting sqref="Z554">
    <cfRule type="cellIs" dxfId="4504" priority="13" operator="equal">
      <formula>"NO CUMPLE"</formula>
    </cfRule>
  </conditionalFormatting>
  <conditionalFormatting sqref="N980">
    <cfRule type="cellIs" dxfId="4503" priority="11" operator="equal">
      <formula>"No Cumple"</formula>
    </cfRule>
  </conditionalFormatting>
  <conditionalFormatting sqref="AA980 AE980:AG980">
    <cfRule type="cellIs" dxfId="4502" priority="12" operator="equal">
      <formula>$AA$18</formula>
    </cfRule>
  </conditionalFormatting>
  <conditionalFormatting sqref="R980">
    <cfRule type="cellIs" dxfId="4501" priority="10" operator="equal">
      <formula>$R$18</formula>
    </cfRule>
  </conditionalFormatting>
  <conditionalFormatting sqref="AI980">
    <cfRule type="cellIs" dxfId="4500" priority="9" operator="equal">
      <formula>"NO HABILITADO"</formula>
    </cfRule>
  </conditionalFormatting>
  <conditionalFormatting sqref="O980">
    <cfRule type="cellIs" dxfId="4499" priority="8" operator="greaterThan">
      <formula>1</formula>
    </cfRule>
  </conditionalFormatting>
  <conditionalFormatting sqref="Y980:Z980">
    <cfRule type="cellIs" dxfId="4498" priority="4" operator="equal">
      <formula>$Y$10</formula>
    </cfRule>
    <cfRule type="cellIs" dxfId="4497" priority="5" operator="equal">
      <formula>$Y$9</formula>
    </cfRule>
    <cfRule type="cellIs" dxfId="4496" priority="6" operator="equal">
      <formula>$Y$8</formula>
    </cfRule>
    <cfRule type="cellIs" dxfId="4495" priority="7" operator="equal">
      <formula>$Y$7</formula>
    </cfRule>
  </conditionalFormatting>
  <conditionalFormatting sqref="Z980">
    <cfRule type="cellIs" dxfId="4494" priority="2" operator="equal">
      <formula>"NO CUMPLE"</formula>
    </cfRule>
  </conditionalFormatting>
  <conditionalFormatting sqref="AI1:AI1048576">
    <cfRule type="cellIs" dxfId="4493" priority="1" operator="equal">
      <formula>"RECHAZADO"</formula>
    </cfRule>
  </conditionalFormatting>
  <dataValidations count="56">
    <dataValidation type="list" allowBlank="1" showInputMessage="1" showErrorMessage="1" sqref="N51:N68 N398:N418 N1076:N1105 N70:N91 N93:N113 N115:N130 N132:N146 N148:N159 N420:N434 N196:N207 N209:N220 N222:N233 N235:N246 N248:N259 N161:N181 N261:N277 N333:N344 N346:N357 N279:N331 N33:N49 N436:N447 N747:N777 N475:N486 N449:N473 N488:N531 N359:N396 N613:N625 N651:N662 N833:N865 N1009:N1025 N664:N681 N696:N745 N533:N557 N794:N805 N807:N818 N820:N831 N683:N694 N867:N878 N880:N891 N893:N904 N584:N611 N20:N31 N559:N582 N627:N649 N1040:N1061 N923:N934 N906:N921 N779:N792 N983:N994 N996:N1007 N936:N956 N1027:N1038 N183:N194 N1063:N1074 N958:N981" xr:uid="{3725CEC2-9D98-4560-BFF0-71598DBE6FFC}">
      <formula1>"Cumple, No Cumple"</formula1>
    </dataValidation>
    <dataValidation type="list" allowBlank="1" showInputMessage="1" showErrorMessage="1" sqref="Y1076:Y1105 Y20:Y31 Y70:Y91 Y93:Y113 Y115:Y130 Y132:Y146 Y148:Y159 Y420:Y434 Y196:Y207 Y209:Y220 Y222:Y233 Y235:Y246 Y248:Y259 Y161:Y181 Y261:Y277 Y333:Y344 Y346:Y357 Y359:Y396 Y279:Y331 Y398:Y418 Y436:Y447 Y747:Y777 Y475:Y486 Y449:Y473 Y488:Y531 Y183:Y194 Y779:Y792 Y833:Y865 Y613:Y625 Y651:Y662 Y584:Y611 Y683:Y694 Y664:Y681 Y696:Y745 Y533:Y557 Y794:Y805 Y807:Y818 Y820:Y831 Y983:Y994 Y867:Y878 Y880:Y891 Y893:Y904 Y627:Y649 Y1040:Y1061 Y923:Y934 Y906:Y921 Y559:Y582 Y1009:Y1025 Y996:Y1007 Y936:Y956 Y1027:Y1038 Y33:Y49 Y51:Y68 Y1063:Y1074 Y958:Y981" xr:uid="{12154E07-2D6E-436C-BCCB-D2FD2CD465F0}">
      <formula1>"INCLUIDA, NO INCLUIDA, NO APARECE CÓDIGO, NO COINCIDE CÓDIGO, NO COINCIDE SALARIOS"</formula1>
    </dataValidation>
    <dataValidation type="list" allowBlank="1" showInputMessage="1" showErrorMessage="1" sqref="M20 M33 M51 M983:M987 M161 M196 M222 M248 M683 M346 M70 M436 M1076:M1083 M1040 M820:M825 M996 M613 M893 M1027 M807 M93 M880 M115 M148 M183 M209 M235 M333 N359 M794:M800 M1063 M420:M434" xr:uid="{879B4053-C5E8-4DE0-96AC-DFCE3FF8CAC3}">
      <formula1>$F20:$F24</formula1>
    </dataValidation>
    <dataValidation type="list" allowBlank="1" showInputMessage="1" showErrorMessage="1" sqref="M21 M34 M52 M1028 M162 M197 M223 M249 M1064 M347 M437 M997 M614 M958:M959 M94 M894 M334 M359:M360 M808 M684 M881 M1041 M116 M149 M184 M210 M236" xr:uid="{BC90F1E8-1DD3-41F5-85E2-F8F99A60DA04}">
      <formula1>$F20:$F24</formula1>
    </dataValidation>
    <dataValidation type="list" allowBlank="1" showInputMessage="1" showErrorMessage="1" sqref="M22 M35 M53 M1029 M163 M198 M224 M250 M1065 M348 M960 M438 M998 M335 M361 M895 M237:M243 M211 M685 M809 M615 M882 M1042 M117 M150 M185" xr:uid="{72D7BBBD-EED1-45DC-8488-77F2873CB28C}">
      <formula1>$F20:$F24</formula1>
    </dataValidation>
    <dataValidation type="list" allowBlank="1" showInputMessage="1" showErrorMessage="1" sqref="M23 M36 M54:M55 M96 M362 M164 M199 M225 M251 M1030 M349 M999 M439 M961 M926 M336 M896 M1066 M686 M212 M810 M616 M883 M1043 M118 M151 M186" xr:uid="{8CDCF80B-94DA-4F37-93E2-8ED27A9FDAB4}">
      <formula1>$F20:$F24</formula1>
    </dataValidation>
    <dataValidation type="list" allowBlank="1" showInputMessage="1" showErrorMessage="1" sqref="M24 M37 M337 M97 M1000 M165 M200 M226 M252 M962 M350 M363 M440 M927 M1031 M1067 M897 M213 M187 M687 M811 M617 M884 M1044 M119 M152" xr:uid="{073CC078-921D-4FB5-B82D-84256DBD5FD6}">
      <formula1>$F20:$F24</formula1>
    </dataValidation>
    <dataValidation type="list" allowBlank="1" showInputMessage="1" showErrorMessage="1" sqref="M25 M38 M1045 M98 M618 M166 M201 M227 M253 M1032 M351 M1001 M441 M963 M928 M988 M898 M338 M364 M812 M688 M885 M56:M57 M120 M153 M188 M214 M1068" xr:uid="{3F160A05-6ACF-4B5C-A2F1-1FF813EEF242}">
      <formula1>$F20:$F24</formula1>
    </dataValidation>
    <dataValidation type="list" allowBlank="1" showInputMessage="1" showErrorMessage="1" sqref="M26 M39 M1002 M99 M619 M167 M202 M228 M254 M1033 M352 M442 M964 M929 M989 M899 M826 M365 M813 M689 M886 M1046 M121 M154 M189 M215 M339 M1069" xr:uid="{FB44DBAF-36CF-45C2-B5F6-47172AE8490B}">
      <formula1>$F20:$F24</formula1>
    </dataValidation>
    <dataValidation type="list" allowBlank="1" showInputMessage="1" showErrorMessage="1" sqref="M27 M40 M58:M59 M100 M990 M168 M203 M229 M255 M1003 M353 M965 M443 M930 M900 M827 M801 M690 M620 M1070 M814 M340 M887 M1047 M122 M155 M190 M216 M1034 M366" xr:uid="{D2C1A769-FC88-4A6B-9EDF-83129916ED5E}">
      <formula1>$F20:$F24</formula1>
    </dataValidation>
    <dataValidation type="list" allowBlank="1" showInputMessage="1" showErrorMessage="1" sqref="M28 M41 M367 M101 M1071 M169 M204 M230 M256 M1035 M354 M966 M444 M991 M931 M341 M901 M828 M802 M691 M815 M621 M888 M78 M123 M1048 M191 M217 M1004 M156" xr:uid="{1AA249AA-3A2F-43E5-B982-0C61BA474ECB}">
      <formula1>$F20:$F24</formula1>
    </dataValidation>
    <dataValidation type="list" allowBlank="1" showInputMessage="1" showErrorMessage="1" sqref="M29 M1072 M622 M102 M170 M205 M231 M257 M992 M355 M1036 M445 M1005 M967 M932 M368 M902 M829 M803 M816 M692 M889 M79 M124 M192 M218 M244 M42 M342" xr:uid="{8E74326C-F1A9-4840-A4C6-FD1CF98EBB29}">
      <formula1>$F20:$F24</formula1>
    </dataValidation>
    <dataValidation type="list" allowBlank="1" showInputMessage="1" showErrorMessage="1" sqref="M60:M61 M693 M171 M206 M232 M258 M43 M356 M369 M446 M1037 M1006 M933 M903 M993 M30 M804 M817 M830 M890 M80 M125 M193 M219 M245 M343 M103 M1073 M623 M968" xr:uid="{E29EBC8A-086E-45FF-A7B3-487394D9F0D6}">
      <formula1>$F20:$F24</formula1>
    </dataValidation>
    <dataValidation type="list" allowBlank="1" showInputMessage="1" showErrorMessage="1" sqref="M81 M104 M207 M233 M259 M194 M357 M447 M1038 M44 M1007 M624 M934 M904 M818 M31 M891 M1074 M220 M246 M344 M805 M994 M831 M694" xr:uid="{67416765-0D99-4A98-BAF4-F0DB40A5B3CD}">
      <formula1>$F20:$F24</formula1>
    </dataValidation>
    <dataValidation type="list" allowBlank="1" showInputMessage="1" showErrorMessage="1" sqref="M106 M64 M83 M158" xr:uid="{27A050A7-871F-49C0-B412-9D713E9EE693}">
      <formula1>$F51:$F55</formula1>
    </dataValidation>
    <dataValidation type="list" allowBlank="1" showInputMessage="1" showErrorMessage="1" sqref="M71" xr:uid="{47905720-41CD-4590-8065-9F7113AFC4AE}">
      <formula1>$F$70:$F$75</formula1>
    </dataValidation>
    <dataValidation type="list" allowBlank="1" showInputMessage="1" showErrorMessage="1" sqref="M72:M77" xr:uid="{E8BE4C36-9BBD-4E9C-8D8C-B77E1364C80F}">
      <formula1>$F$70:$F$71</formula1>
    </dataValidation>
    <dataValidation type="list" allowBlank="1" showInputMessage="1" showErrorMessage="1" sqref="M45 M62:M63 M82 M157 M105 M625" xr:uid="{C7CA2E2C-437E-40AC-8255-2FF305B6AB20}">
      <formula1>$F33:$F37</formula1>
    </dataValidation>
    <dataValidation type="list" allowBlank="1" showInputMessage="1" showErrorMessage="1" sqref="M49 M67 M86" xr:uid="{03B38A26-4D88-4733-97D1-F2CDA6974362}">
      <formula1>$F33:$F37</formula1>
    </dataValidation>
    <dataValidation type="list" allowBlank="1" showInputMessage="1" showErrorMessage="1" sqref="M159 M47 M65 M84" xr:uid="{359DD4B5-29C9-49BB-A7A8-2D7BDAE52177}">
      <formula1>$F33:$F37</formula1>
    </dataValidation>
    <dataValidation type="list" allowBlank="1" showInputMessage="1" showErrorMessage="1" sqref="M68 M87" xr:uid="{2D22DD94-E20B-4A04-9CF9-E7D2B3B46ED9}">
      <formula1>$F51:$F55</formula1>
    </dataValidation>
    <dataValidation type="list" allowBlank="1" showInputMessage="1" showErrorMessage="1" sqref="M88" xr:uid="{A76ED8AB-6C15-4A66-8478-3BB205B11232}">
      <formula1>$F70:$F74</formula1>
    </dataValidation>
    <dataValidation type="list" allowBlank="1" showInputMessage="1" showErrorMessage="1" sqref="M46" xr:uid="{2305473B-70F1-48A9-B893-0328B38DA4DC}">
      <formula1>$F$33:$F$36</formula1>
    </dataValidation>
    <dataValidation type="list" allowBlank="1" showInputMessage="1" showErrorMessage="1" sqref="M48 M66 M85" xr:uid="{FEC33101-A0CB-4DD8-BD8C-1B1158B9F3AB}">
      <formula1>$F33:$F37</formula1>
    </dataValidation>
    <dataValidation type="list" allowBlank="1" showInputMessage="1" showErrorMessage="1" sqref="M90" xr:uid="{FA12CF9B-6BCD-4A57-B24B-0890AE00E62B}">
      <formula1>$F70:$F74</formula1>
    </dataValidation>
    <dataValidation type="list" allowBlank="1" showInputMessage="1" showErrorMessage="1" sqref="M91" xr:uid="{A0FF5ED0-6900-4776-A478-C0616504F38B}">
      <formula1>$F70:$F74</formula1>
    </dataValidation>
    <dataValidation type="list" allowBlank="1" showInputMessage="1" showErrorMessage="1" sqref="M107:M113" xr:uid="{6DB29255-6EB3-4B2E-9EC3-9945D9168E7A}">
      <formula1>$F$93:$F$97</formula1>
    </dataValidation>
    <dataValidation type="list" allowBlank="1" showInputMessage="1" showErrorMessage="1" sqref="M126:M130" xr:uid="{3795F685-37FA-4E5A-97EF-2C840053C8A0}">
      <formula1>$F$115:$F$119</formula1>
    </dataValidation>
    <dataValidation type="list" allowBlank="1" showInputMessage="1" showErrorMessage="1" sqref="M132:M146" xr:uid="{5A63275D-B230-4643-A6CE-7842C58AE94C}">
      <formula1>$F$132:$F$136</formula1>
    </dataValidation>
    <dataValidation type="list" allowBlank="1" showInputMessage="1" showErrorMessage="1" sqref="M172:M181" xr:uid="{0C665FD8-3857-45C6-BFB7-3342A83807EC}">
      <formula1>$F$161:$F$165</formula1>
    </dataValidation>
    <dataValidation type="list" allowBlank="1" showInputMessage="1" showErrorMessage="1" sqref="M261:M277" xr:uid="{06F99AE8-40A7-4A1D-A44E-B44920350935}">
      <formula1>$F$261:$F$265</formula1>
    </dataValidation>
    <dataValidation type="list" allowBlank="1" showInputMessage="1" showErrorMessage="1" sqref="M279:M331" xr:uid="{8A211011-B3B3-4B36-B2C4-6AC3A3FFF4E9}">
      <formula1>$F$279:$F$283</formula1>
    </dataValidation>
    <dataValidation type="list" allowBlank="1" showInputMessage="1" showErrorMessage="1" sqref="M370:M396" xr:uid="{66942A42-69AF-493B-B506-960C5D20D32C}">
      <formula1>$F$359:$F$362</formula1>
    </dataValidation>
    <dataValidation type="list" allowBlank="1" showInputMessage="1" showErrorMessage="1" sqref="M398:M418" xr:uid="{E3213FA8-41EA-4C5F-8F8D-4A0BE2BF9F9C}">
      <formula1>$F$398:$F$400</formula1>
    </dataValidation>
    <dataValidation type="list" allowBlank="1" showInputMessage="1" showErrorMessage="1" sqref="M449:M473" xr:uid="{9D994E48-4EFD-4CAA-91CA-900CC2214961}">
      <formula1>$F$449:$F$453</formula1>
    </dataValidation>
    <dataValidation type="list" allowBlank="1" showInputMessage="1" showErrorMessage="1" sqref="M475:M486" xr:uid="{F396325E-BC2D-4EC8-8025-B0BB63E79486}">
      <formula1>$F$475:$F$479</formula1>
    </dataValidation>
    <dataValidation type="list" allowBlank="1" showInputMessage="1" showErrorMessage="1" sqref="M488:M531" xr:uid="{D64C026E-AD54-4E5D-9486-7B375ED62530}">
      <formula1>$F$488:$F$492</formula1>
    </dataValidation>
    <dataValidation type="list" allowBlank="1" showInputMessage="1" showErrorMessage="1" sqref="M533:M557" xr:uid="{B237E53F-9CB6-40AA-A896-3C27000B03F9}">
      <formula1>$F$533:$F$537</formula1>
    </dataValidation>
    <dataValidation type="list" allowBlank="1" showInputMessage="1" showErrorMessage="1" sqref="M559:M582" xr:uid="{F0339E70-80BB-44F0-8284-BCE47251959C}">
      <formula1>$F$559:$F$563</formula1>
    </dataValidation>
    <dataValidation type="list" allowBlank="1" showInputMessage="1" showErrorMessage="1" sqref="M584:M611" xr:uid="{E0D19DF0-D889-4593-8476-BE9E13E0715C}">
      <formula1>$F$584:$F$588</formula1>
    </dataValidation>
    <dataValidation type="list" allowBlank="1" showInputMessage="1" showErrorMessage="1" sqref="M627:M649" xr:uid="{BF6EB3B1-1E85-46E3-A0B3-0709F7091F4C}">
      <formula1>$F$627:$F$631</formula1>
    </dataValidation>
    <dataValidation type="list" allowBlank="1" showInputMessage="1" showErrorMessage="1" sqref="M651:M662" xr:uid="{247768CE-507E-42EF-87CA-E70B40A4FF4D}">
      <formula1>$F$651:$F$655</formula1>
    </dataValidation>
    <dataValidation type="list" allowBlank="1" showInputMessage="1" showErrorMessage="1" sqref="M664:M681" xr:uid="{364E553C-196B-48B1-8CBE-C3813FA4E06A}">
      <formula1>$F$664:$F$668</formula1>
    </dataValidation>
    <dataValidation type="list" allowBlank="1" showInputMessage="1" showErrorMessage="1" sqref="M696:M745" xr:uid="{7826CD90-ADDF-4174-A604-415299779788}">
      <formula1>$F$696:$F$700</formula1>
    </dataValidation>
    <dataValidation type="list" allowBlank="1" showInputMessage="1" showErrorMessage="1" sqref="M747:M777" xr:uid="{2BEFD3DA-A794-4653-959B-0455DCB811DD}">
      <formula1>$F$747:$F$751</formula1>
    </dataValidation>
    <dataValidation type="list" allowBlank="1" showInputMessage="1" showErrorMessage="1" sqref="M779:M792" xr:uid="{4A0023B8-D35C-4963-BADE-24675BC9B768}">
      <formula1>$F$779:$F$783</formula1>
    </dataValidation>
    <dataValidation type="list" allowBlank="1" showInputMessage="1" showErrorMessage="1" sqref="M833:M865" xr:uid="{5B9C480F-9EA1-4646-A9DF-C3336FE27FCA}">
      <formula1>$F$833:$F$837</formula1>
    </dataValidation>
    <dataValidation type="list" allowBlank="1" showInputMessage="1" showErrorMessage="1" sqref="M867:M878" xr:uid="{F54B0A06-A10A-4C9A-89C2-317283163562}">
      <formula1>$F$867:$F$871</formula1>
    </dataValidation>
    <dataValidation type="list" allowBlank="1" showInputMessage="1" showErrorMessage="1" sqref="M936:M956" xr:uid="{504E3CA1-8EE9-418E-80C6-9C55C55C5A8E}">
      <formula1>$F$936:$F$940</formula1>
    </dataValidation>
    <dataValidation type="list" allowBlank="1" showInputMessage="1" showErrorMessage="1" sqref="M1009:M1025" xr:uid="{46F91887-1B29-4D1D-94C0-3649954B7C53}">
      <formula1>$F$1009:$F$1013</formula1>
    </dataValidation>
    <dataValidation type="list" allowBlank="1" showInputMessage="1" showErrorMessage="1" sqref="M1084:M1105" xr:uid="{6EA53290-91F7-4793-B2A1-FF10646C06A7}">
      <formula1>$F$1076:$F$1080</formula1>
    </dataValidation>
    <dataValidation type="list" allowBlank="1" showInputMessage="1" showErrorMessage="1" sqref="M1049:M1061" xr:uid="{E8F1B48B-713E-40EC-B395-95D9D60346A7}">
      <formula1>$F$1040:$F$1044</formula1>
    </dataValidation>
    <dataValidation type="list" allowBlank="1" showInputMessage="1" showErrorMessage="1" sqref="M906:M921" xr:uid="{C4BA1C45-B615-4234-9245-FD31E87D637C}">
      <formula1>$F$906:$F$910</formula1>
    </dataValidation>
    <dataValidation type="list" allowBlank="1" showInputMessage="1" showErrorMessage="1" sqref="M969:M981" xr:uid="{7798C3A3-AA79-445D-8768-E8A9354F6524}">
      <formula1>$F$958:$F$961</formula1>
    </dataValidation>
    <dataValidation type="list" allowBlank="1" showInputMessage="1" showErrorMessage="1" sqref="M923:M925" xr:uid="{487DE7E2-5430-4CDF-A63C-B3DC2871F88D}">
      <formula1>$F$923:$F$925</formula1>
    </dataValidation>
    <dataValidation type="list" allowBlank="1" showInputMessage="1" showErrorMessage="1" sqref="M89" xr:uid="{4F07FEF0-DD32-4E34-9E30-9891B643378C}">
      <formula1>$F70:$F75</formula1>
    </dataValidation>
  </dataValidations>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0"/>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legacyDrawingHF r:id="rId1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filterMode="1"/>
  <dimension ref="A10:E725"/>
  <sheetViews>
    <sheetView topLeftCell="A9" zoomScale="70" zoomScaleNormal="70" zoomScaleSheetLayoutView="70" workbookViewId="0">
      <pane xSplit="2" ySplit="2" topLeftCell="C689" activePane="bottomRight" state="frozen"/>
      <selection activeCell="B704" sqref="B704:B715"/>
      <selection pane="topRight" activeCell="B704" sqref="B704:B715"/>
      <selection pane="bottomLeft" activeCell="B704" sqref="B704:B715"/>
      <selection pane="bottomRight" activeCell="E517" sqref="E517"/>
    </sheetView>
  </sheetViews>
  <sheetFormatPr baseColWidth="10" defaultColWidth="11.42578125" defaultRowHeight="16.5" x14ac:dyDescent="0.25"/>
  <cols>
    <col min="1" max="1" width="18" style="29" customWidth="1"/>
    <col min="2" max="2" width="16" style="29" customWidth="1"/>
    <col min="3" max="3" width="79.42578125" style="51" customWidth="1"/>
    <col min="4" max="4" width="77.7109375" style="29" customWidth="1"/>
    <col min="5" max="5" width="21.85546875" style="52" customWidth="1"/>
    <col min="6" max="6" width="15.42578125" style="29" customWidth="1"/>
    <col min="7" max="16384" width="11.42578125" style="29"/>
  </cols>
  <sheetData>
    <row r="10" spans="1:5" ht="42.75" x14ac:dyDescent="0.25">
      <c r="A10" s="325" t="s">
        <v>1533</v>
      </c>
      <c r="B10" s="326" t="s">
        <v>1534</v>
      </c>
      <c r="C10" s="326" t="s">
        <v>1535</v>
      </c>
      <c r="D10" s="326" t="s">
        <v>1536</v>
      </c>
      <c r="E10" s="66" t="s">
        <v>2249</v>
      </c>
    </row>
    <row r="11" spans="1:5" x14ac:dyDescent="0.25">
      <c r="A11" s="962">
        <f>A23</f>
        <v>1</v>
      </c>
      <c r="B11" s="48">
        <v>1</v>
      </c>
      <c r="C11" s="48" t="str">
        <f>IF(Experiencia_Proponente!C20=0,"",Experiencia_Proponente!C20)</f>
        <v>UNIÓN TEMPORAL L&amp;W</v>
      </c>
      <c r="D11" s="48" t="str">
        <f>IF(Experiencia_Proponente!D20=0,"",Experiencia_Proponente!D20)</f>
        <v>UNIÓN TEMPORAL L&amp;W</v>
      </c>
      <c r="E11" s="53" t="str">
        <f>IF(D11&lt;&gt;"",Experiencia_Proponente!$AI20,"")</f>
        <v>HABILITADO</v>
      </c>
    </row>
    <row r="12" spans="1:5" hidden="1" x14ac:dyDescent="0.25">
      <c r="A12" s="963"/>
      <c r="B12" s="561">
        <v>2</v>
      </c>
      <c r="C12" s="48" t="str">
        <f>IF(Experiencia_Proponente!C21=0,"",Experiencia_Proponente!C21)</f>
        <v/>
      </c>
      <c r="D12" s="48" t="str">
        <f>IF(Experiencia_Proponente!D21=0,"",Experiencia_Proponente!D21)</f>
        <v/>
      </c>
      <c r="E12" s="54" t="str">
        <f>IF(D12&lt;&gt;"",Experiencia_Proponente!$AI$20,"")</f>
        <v/>
      </c>
    </row>
    <row r="13" spans="1:5" hidden="1" x14ac:dyDescent="0.25">
      <c r="A13" s="963"/>
      <c r="B13" s="561">
        <v>3</v>
      </c>
      <c r="C13" s="48" t="str">
        <f>IF(Experiencia_Proponente!C22=0,"",Experiencia_Proponente!C22)</f>
        <v/>
      </c>
      <c r="D13" s="48" t="str">
        <f>IF(Experiencia_Proponente!D22=0,"",Experiencia_Proponente!D22)</f>
        <v/>
      </c>
      <c r="E13" s="54" t="str">
        <f>IF(D13&lt;&gt;"",Experiencia_Proponente!$AI$20,"")</f>
        <v/>
      </c>
    </row>
    <row r="14" spans="1:5" hidden="1" x14ac:dyDescent="0.25">
      <c r="A14" s="963"/>
      <c r="B14" s="561">
        <v>4</v>
      </c>
      <c r="C14" s="48" t="str">
        <f>IF(Experiencia_Proponente!C23=0,"",Experiencia_Proponente!C23)</f>
        <v/>
      </c>
      <c r="D14" s="48" t="str">
        <f>IF(Experiencia_Proponente!D23=0,"",Experiencia_Proponente!D23)</f>
        <v/>
      </c>
      <c r="E14" s="54" t="str">
        <f>IF(D14&lt;&gt;"",Experiencia_Proponente!$AI$20,"")</f>
        <v/>
      </c>
    </row>
    <row r="15" spans="1:5" hidden="1" x14ac:dyDescent="0.25">
      <c r="A15" s="963"/>
      <c r="B15" s="561">
        <v>5</v>
      </c>
      <c r="C15" s="48" t="str">
        <f>IF(Experiencia_Proponente!C24=0,"",Experiencia_Proponente!C24)</f>
        <v/>
      </c>
      <c r="D15" s="48" t="str">
        <f>IF(Experiencia_Proponente!D24=0,"",Experiencia_Proponente!D24)</f>
        <v/>
      </c>
      <c r="E15" s="54" t="str">
        <f>IF(D15&lt;&gt;"",Experiencia_Proponente!$AI$20,"")</f>
        <v/>
      </c>
    </row>
    <row r="16" spans="1:5" hidden="1" x14ac:dyDescent="0.25">
      <c r="A16" s="963"/>
      <c r="B16" s="561">
        <v>6</v>
      </c>
      <c r="C16" s="48" t="str">
        <f>IF(Experiencia_Proponente!C25=0,"",Experiencia_Proponente!C25)</f>
        <v/>
      </c>
      <c r="D16" s="48" t="str">
        <f>IF(Experiencia_Proponente!D25=0,"",Experiencia_Proponente!D25)</f>
        <v/>
      </c>
      <c r="E16" s="54" t="str">
        <f>IF(D16&lt;&gt;"",Experiencia_Proponente!$AI$20,"")</f>
        <v/>
      </c>
    </row>
    <row r="17" spans="1:5" hidden="1" x14ac:dyDescent="0.25">
      <c r="A17" s="963"/>
      <c r="B17" s="561">
        <v>7</v>
      </c>
      <c r="C17" s="48" t="str">
        <f>IF(Experiencia_Proponente!C26=0,"",Experiencia_Proponente!C26)</f>
        <v/>
      </c>
      <c r="D17" s="48" t="str">
        <f>IF(Experiencia_Proponente!D26=0,"",Experiencia_Proponente!D26)</f>
        <v/>
      </c>
      <c r="E17" s="54" t="str">
        <f>IF(D17&lt;&gt;"",Experiencia_Proponente!$AI$20,"")</f>
        <v/>
      </c>
    </row>
    <row r="18" spans="1:5" x14ac:dyDescent="0.25">
      <c r="A18" s="963"/>
      <c r="B18" s="561">
        <v>8</v>
      </c>
      <c r="C18" s="48" t="str">
        <f>IF(Experiencia_Proponente!C27=0,"",Experiencia_Proponente!C27)</f>
        <v>UNIÓN TEMPORAL L&amp;W</v>
      </c>
      <c r="D18" s="48" t="str">
        <f>IF(Experiencia_Proponente!D27=0,"",Experiencia_Proponente!D27)</f>
        <v>UNIÓN TEMPORAL L&amp;W</v>
      </c>
      <c r="E18" s="54" t="str">
        <f>IF(D18&lt;&gt;"",Experiencia_Proponente!$AI$20,"RECHAZADO")</f>
        <v>HABILITADO</v>
      </c>
    </row>
    <row r="19" spans="1:5" hidden="1" x14ac:dyDescent="0.25">
      <c r="A19" s="963"/>
      <c r="B19" s="561">
        <v>9</v>
      </c>
      <c r="C19" s="48" t="str">
        <f>IF(Experiencia_Proponente!C28=0,"",Experiencia_Proponente!C28)</f>
        <v/>
      </c>
      <c r="D19" s="48" t="str">
        <f>IF(Experiencia_Proponente!D28=0,"",Experiencia_Proponente!D28)</f>
        <v/>
      </c>
      <c r="E19" s="54" t="str">
        <f>IF(D19&lt;&gt;"",Experiencia_Proponente!$AI$20,"")</f>
        <v/>
      </c>
    </row>
    <row r="20" spans="1:5" hidden="1" x14ac:dyDescent="0.25">
      <c r="A20" s="963"/>
      <c r="B20" s="561">
        <v>10</v>
      </c>
      <c r="C20" s="48" t="str">
        <f>IF(Experiencia_Proponente!C29=0,"",Experiencia_Proponente!C29)</f>
        <v/>
      </c>
      <c r="D20" s="48" t="str">
        <f>IF(Experiencia_Proponente!D29=0,"",Experiencia_Proponente!D29)</f>
        <v/>
      </c>
      <c r="E20" s="54" t="str">
        <f>IF(D20&lt;&gt;"",Experiencia_Proponente!$AI$20,"")</f>
        <v/>
      </c>
    </row>
    <row r="21" spans="1:5" hidden="1" x14ac:dyDescent="0.25">
      <c r="A21" s="963"/>
      <c r="B21" s="561">
        <v>11</v>
      </c>
      <c r="C21" s="48" t="str">
        <f>IF(Experiencia_Proponente!C30=0,"",Experiencia_Proponente!C30)</f>
        <v/>
      </c>
      <c r="D21" s="48" t="str">
        <f>IF(Experiencia_Proponente!D30=0,"",Experiencia_Proponente!D30)</f>
        <v/>
      </c>
      <c r="E21" s="54" t="str">
        <f>IF(D21&lt;&gt;"",Experiencia_Proponente!$AI$20,"")</f>
        <v/>
      </c>
    </row>
    <row r="22" spans="1:5" x14ac:dyDescent="0.25">
      <c r="A22" s="963"/>
      <c r="B22" s="561">
        <v>12</v>
      </c>
      <c r="C22" s="48" t="str">
        <f>IF(Experiencia_Proponente!C31=0,"",Experiencia_Proponente!C31)</f>
        <v>UNIÓN TEMPORAL L&amp;W</v>
      </c>
      <c r="D22" s="48" t="str">
        <f>IF(Experiencia_Proponente!D31=0,"",Experiencia_Proponente!D31)</f>
        <v>UNIÓN TEMPORAL L&amp;W</v>
      </c>
      <c r="E22" s="54" t="str">
        <f>IF(D22&lt;&gt;"",Experiencia_Proponente!$AI$20,"RECHAZADO")</f>
        <v>HABILITADO</v>
      </c>
    </row>
    <row r="23" spans="1:5" x14ac:dyDescent="0.25">
      <c r="A23" s="69">
        <v>1</v>
      </c>
      <c r="B23" s="327"/>
      <c r="C23" s="347" t="s">
        <v>1537</v>
      </c>
      <c r="D23" s="348"/>
      <c r="E23" s="349"/>
    </row>
    <row r="24" spans="1:5" x14ac:dyDescent="0.25">
      <c r="A24" s="962">
        <f>A36</f>
        <v>2</v>
      </c>
      <c r="B24" s="48">
        <v>1</v>
      </c>
      <c r="C24" s="48" t="str">
        <f>IF(Experiencia_Proponente!C33=0,"",Experiencia_Proponente!C33)</f>
        <v>UNION TEMPORAL S4</v>
      </c>
      <c r="D24" s="48" t="str">
        <f>IF(Experiencia_Proponente!D33=0,"",Experiencia_Proponente!D33)</f>
        <v>UNION TEMPORAL S4</v>
      </c>
      <c r="E24" s="53" t="str">
        <f>IF(D24&lt;&gt;"",Experiencia_Proponente!$AI$33,"")</f>
        <v>HABILITADO</v>
      </c>
    </row>
    <row r="25" spans="1:5" hidden="1" x14ac:dyDescent="0.25">
      <c r="A25" s="963"/>
      <c r="B25" s="561">
        <v>2</v>
      </c>
      <c r="C25" s="48" t="str">
        <f>IF(Experiencia_Proponente!C34=0,"",Experiencia_Proponente!C34)</f>
        <v/>
      </c>
      <c r="D25" s="48" t="str">
        <f>IF(Experiencia_Proponente!D34=0,"",Experiencia_Proponente!D34)</f>
        <v/>
      </c>
      <c r="E25" s="54" t="str">
        <f>IF(D25&lt;&gt;"",Experiencia_Proponente!$AI$33,"")</f>
        <v/>
      </c>
    </row>
    <row r="26" spans="1:5" x14ac:dyDescent="0.25">
      <c r="A26" s="963"/>
      <c r="B26" s="561">
        <v>3</v>
      </c>
      <c r="C26" s="48" t="str">
        <f>IF(Experiencia_Proponente!C35=0,"",Experiencia_Proponente!C35)</f>
        <v>UNION TEMPORAL S4</v>
      </c>
      <c r="D26" s="48" t="str">
        <f>IF(Experiencia_Proponente!D35=0,"",Experiencia_Proponente!D35)</f>
        <v>UNION TEMPORAL S4</v>
      </c>
      <c r="E26" s="54" t="str">
        <f>IF(D26&lt;&gt;"",Experiencia_Proponente!$AI$33,"")</f>
        <v>HABILITADO</v>
      </c>
    </row>
    <row r="27" spans="1:5" hidden="1" x14ac:dyDescent="0.25">
      <c r="A27" s="963"/>
      <c r="B27" s="561">
        <v>4</v>
      </c>
      <c r="C27" s="48" t="str">
        <f>IF(Experiencia_Proponente!C36=0,"",Experiencia_Proponente!C36)</f>
        <v/>
      </c>
      <c r="D27" s="48" t="str">
        <f>IF(Experiencia_Proponente!D36=0,"",Experiencia_Proponente!D36)</f>
        <v/>
      </c>
      <c r="E27" s="54" t="str">
        <f>IF(D27&lt;&gt;"",Experiencia_Proponente!$AI$33,"")</f>
        <v/>
      </c>
    </row>
    <row r="28" spans="1:5" hidden="1" x14ac:dyDescent="0.25">
      <c r="A28" s="963"/>
      <c r="B28" s="561">
        <v>5</v>
      </c>
      <c r="C28" s="48" t="str">
        <f>IF(Experiencia_Proponente!C37=0,"",Experiencia_Proponente!C37)</f>
        <v/>
      </c>
      <c r="D28" s="48" t="str">
        <f>IF(Experiencia_Proponente!D37=0,"",Experiencia_Proponente!D37)</f>
        <v/>
      </c>
      <c r="E28" s="54" t="str">
        <f>IF(D28&lt;&gt;"",Experiencia_Proponente!$AI$33,"")</f>
        <v/>
      </c>
    </row>
    <row r="29" spans="1:5" x14ac:dyDescent="0.25">
      <c r="A29" s="963"/>
      <c r="B29" s="561">
        <v>6</v>
      </c>
      <c r="C29" s="48" t="str">
        <f>IF(Experiencia_Proponente!C38=0,"",Experiencia_Proponente!C38)</f>
        <v>UNION TEMPORAL S4</v>
      </c>
      <c r="D29" s="48" t="str">
        <f>IF(Experiencia_Proponente!D38=0,"",Experiencia_Proponente!D38)</f>
        <v>UNION TEMPORAL S4</v>
      </c>
      <c r="E29" s="54" t="str">
        <f>IF(D29&lt;&gt;"",Experiencia_Proponente!$AI$33,"")</f>
        <v>HABILITADO</v>
      </c>
    </row>
    <row r="30" spans="1:5" x14ac:dyDescent="0.25">
      <c r="A30" s="963"/>
      <c r="B30" s="561">
        <v>7</v>
      </c>
      <c r="C30" s="48" t="str">
        <f>IF(Experiencia_Proponente!C39=0,"",Experiencia_Proponente!C39)</f>
        <v>UNION TEMPORAL S4</v>
      </c>
      <c r="D30" s="48" t="str">
        <f>IF(Experiencia_Proponente!D39=0,"",Experiencia_Proponente!D39)</f>
        <v>UNION TEMPORAL S4</v>
      </c>
      <c r="E30" s="54" t="str">
        <f>IF(D30&lt;&gt;"",Experiencia_Proponente!$AI$33,"")</f>
        <v>HABILITADO</v>
      </c>
    </row>
    <row r="31" spans="1:5" x14ac:dyDescent="0.25">
      <c r="A31" s="963"/>
      <c r="B31" s="561">
        <v>8</v>
      </c>
      <c r="C31" s="48" t="str">
        <f>IF(Experiencia_Proponente!C40=0,"",Experiencia_Proponente!C40)</f>
        <v>UNION TEMPORAL S4</v>
      </c>
      <c r="D31" s="48" t="str">
        <f>IF(Experiencia_Proponente!D40=0,"",Experiencia_Proponente!D40)</f>
        <v/>
      </c>
      <c r="E31" s="54" t="str">
        <f>IF(D31&lt;&gt;"",Experiencia_Proponente!$AI$33,"RECHAZADO")</f>
        <v>RECHAZADO</v>
      </c>
    </row>
    <row r="32" spans="1:5" x14ac:dyDescent="0.25">
      <c r="A32" s="963"/>
      <c r="B32" s="561">
        <v>9</v>
      </c>
      <c r="C32" s="48" t="str">
        <f>IF(Experiencia_Proponente!C41=0,"",Experiencia_Proponente!C41)</f>
        <v>UNION TEMPORAL S4</v>
      </c>
      <c r="D32" s="48" t="str">
        <f>IF(Experiencia_Proponente!D41=0,"",Experiencia_Proponente!D41)</f>
        <v>UNION TEMPORAL S4</v>
      </c>
      <c r="E32" s="54" t="str">
        <f>IF(D32&lt;&gt;"",Experiencia_Proponente!$AI$33,"")</f>
        <v>HABILITADO</v>
      </c>
    </row>
    <row r="33" spans="1:5" x14ac:dyDescent="0.25">
      <c r="A33" s="963"/>
      <c r="B33" s="561">
        <v>10</v>
      </c>
      <c r="C33" s="48" t="str">
        <f>IF(Experiencia_Proponente!C42=0,"",Experiencia_Proponente!C42)</f>
        <v>UNION TEMPORAL S4</v>
      </c>
      <c r="D33" s="48" t="str">
        <f>IF(Experiencia_Proponente!D42=0,"",Experiencia_Proponente!D42)</f>
        <v>UNION TEMPORAL S4</v>
      </c>
      <c r="E33" s="54" t="str">
        <f>IF(D33&lt;&gt;"",Experiencia_Proponente!$AI$33,"")</f>
        <v>HABILITADO</v>
      </c>
    </row>
    <row r="34" spans="1:5" hidden="1" x14ac:dyDescent="0.25">
      <c r="A34" s="963"/>
      <c r="B34" s="561">
        <v>11</v>
      </c>
      <c r="C34" s="48" t="str">
        <f>IF(Experiencia_Proponente!C43=0,"",Experiencia_Proponente!C43)</f>
        <v/>
      </c>
      <c r="D34" s="48" t="str">
        <f>IF(Experiencia_Proponente!D43=0,"",Experiencia_Proponente!D43)</f>
        <v/>
      </c>
      <c r="E34" s="54" t="str">
        <f>IF(D34&lt;&gt;"",Experiencia_Proponente!$AI$33,"")</f>
        <v/>
      </c>
    </row>
    <row r="35" spans="1:5" hidden="1" x14ac:dyDescent="0.25">
      <c r="A35" s="963"/>
      <c r="B35" s="561">
        <v>12</v>
      </c>
      <c r="C35" s="48" t="str">
        <f>IF(Experiencia_Proponente!C49=0,"",Experiencia_Proponente!C49)</f>
        <v/>
      </c>
      <c r="D35" s="48" t="str">
        <f>IF(Experiencia_Proponente!D49=0,"",Experiencia_Proponente!D49)</f>
        <v/>
      </c>
      <c r="E35" s="54" t="str">
        <f>IF(D35&lt;&gt;"",Experiencia_Proponente!$AI$33,"")</f>
        <v/>
      </c>
    </row>
    <row r="36" spans="1:5" x14ac:dyDescent="0.25">
      <c r="A36" s="69">
        <v>2</v>
      </c>
      <c r="B36" s="327"/>
      <c r="C36" s="347" t="s">
        <v>1537</v>
      </c>
      <c r="D36" s="348"/>
      <c r="E36" s="349"/>
    </row>
    <row r="37" spans="1:5" hidden="1" x14ac:dyDescent="0.25">
      <c r="A37" s="962">
        <f t="shared" ref="A37" si="0">A49</f>
        <v>3</v>
      </c>
      <c r="B37" s="48">
        <v>1</v>
      </c>
      <c r="C37" s="48" t="str">
        <f>IF(Experiencia_Proponente!C51=0,"",Experiencia_Proponente!C51)</f>
        <v/>
      </c>
      <c r="D37" s="48" t="str">
        <f>IF(Experiencia_Proponente!D51=0,"",Experiencia_Proponente!D51)</f>
        <v/>
      </c>
      <c r="E37" s="53" t="str">
        <f>IF(D37&lt;&gt;"",Experiencia_Proponente!$AI51,"")</f>
        <v/>
      </c>
    </row>
    <row r="38" spans="1:5" x14ac:dyDescent="0.25">
      <c r="A38" s="963"/>
      <c r="B38" s="561">
        <v>2</v>
      </c>
      <c r="C38" s="48" t="str">
        <f>IF(Experiencia_Proponente!C52=0,"",Experiencia_Proponente!C52)</f>
        <v>SEGURIDAD NUEVA ERA LTDA</v>
      </c>
      <c r="D38" s="48" t="str">
        <f>IF(Experiencia_Proponente!D52=0,"",Experiencia_Proponente!D52)</f>
        <v>SEGURIDAD NUEVA ERA LTDA</v>
      </c>
      <c r="E38" s="54" t="str">
        <f>IF(D38&lt;&gt;"",Experiencia_Proponente!$AI$51,"")</f>
        <v>HABILITADO</v>
      </c>
    </row>
    <row r="39" spans="1:5" hidden="1" x14ac:dyDescent="0.25">
      <c r="A39" s="963"/>
      <c r="B39" s="561">
        <v>3</v>
      </c>
      <c r="C39" s="48" t="str">
        <f>IF(Experiencia_Proponente!C53=0,"",Experiencia_Proponente!C53)</f>
        <v/>
      </c>
      <c r="D39" s="48" t="str">
        <f>IF(Experiencia_Proponente!D53=0,"",Experiencia_Proponente!D53)</f>
        <v/>
      </c>
      <c r="E39" s="54" t="str">
        <f>IF(D39&lt;&gt;"",Experiencia_Proponente!$AI$51,"")</f>
        <v/>
      </c>
    </row>
    <row r="40" spans="1:5" hidden="1" x14ac:dyDescent="0.25">
      <c r="A40" s="963"/>
      <c r="B40" s="561">
        <v>4</v>
      </c>
      <c r="C40" s="48" t="str">
        <f>IF(Experiencia_Proponente!C54=0,"",Experiencia_Proponente!C54)</f>
        <v/>
      </c>
      <c r="D40" s="48" t="str">
        <f>IF(Experiencia_Proponente!D54=0,"",Experiencia_Proponente!D54)</f>
        <v/>
      </c>
      <c r="E40" s="54" t="str">
        <f>IF(D40&lt;&gt;"",Experiencia_Proponente!$AI$51,"")</f>
        <v/>
      </c>
    </row>
    <row r="41" spans="1:5" hidden="1" x14ac:dyDescent="0.25">
      <c r="A41" s="963"/>
      <c r="B41" s="561">
        <v>5</v>
      </c>
      <c r="C41" s="48" t="str">
        <f>IF(Experiencia_Proponente!C55=0,"",Experiencia_Proponente!C55)</f>
        <v/>
      </c>
      <c r="D41" s="48" t="str">
        <f>IF(Experiencia_Proponente!D55=0,"",Experiencia_Proponente!D55)</f>
        <v/>
      </c>
      <c r="E41" s="54" t="str">
        <f>IF(D41&lt;&gt;"",Experiencia_Proponente!$AI$51,"")</f>
        <v/>
      </c>
    </row>
    <row r="42" spans="1:5" hidden="1" x14ac:dyDescent="0.25">
      <c r="A42" s="963"/>
      <c r="B42" s="561">
        <v>6</v>
      </c>
      <c r="C42" s="48" t="str">
        <f>IF(Experiencia_Proponente!C56=0,"",Experiencia_Proponente!C56)</f>
        <v/>
      </c>
      <c r="D42" s="48" t="str">
        <f>IF(Experiencia_Proponente!D56=0,"",Experiencia_Proponente!D56)</f>
        <v/>
      </c>
      <c r="E42" s="54" t="str">
        <f>IF(D42&lt;&gt;"",Experiencia_Proponente!$AI$51,"")</f>
        <v/>
      </c>
    </row>
    <row r="43" spans="1:5" hidden="1" x14ac:dyDescent="0.25">
      <c r="A43" s="963"/>
      <c r="B43" s="561">
        <v>7</v>
      </c>
      <c r="C43" s="48" t="str">
        <f>IF(Experiencia_Proponente!C57=0,"",Experiencia_Proponente!C57)</f>
        <v/>
      </c>
      <c r="D43" s="48" t="str">
        <f>IF(Experiencia_Proponente!D57=0,"",Experiencia_Proponente!D57)</f>
        <v/>
      </c>
      <c r="E43" s="54" t="str">
        <f>IF(D43&lt;&gt;"",Experiencia_Proponente!$AI$51,"")</f>
        <v/>
      </c>
    </row>
    <row r="44" spans="1:5" x14ac:dyDescent="0.25">
      <c r="A44" s="963"/>
      <c r="B44" s="561">
        <v>8</v>
      </c>
      <c r="C44" s="48" t="str">
        <f>IF(Experiencia_Proponente!C58=0,"",Experiencia_Proponente!C58)</f>
        <v>SEGURIDAD NUEVA ERA LTDA</v>
      </c>
      <c r="D44" s="48" t="str">
        <f>IF(Experiencia_Proponente!D58=0,"",Experiencia_Proponente!D58)</f>
        <v>SEGURIDAD NUEVA ERA LTDA</v>
      </c>
      <c r="E44" s="54" t="str">
        <f>IF(D44&lt;&gt;"",Experiencia_Proponente!$AI$51,"")</f>
        <v>HABILITADO</v>
      </c>
    </row>
    <row r="45" spans="1:5" x14ac:dyDescent="0.25">
      <c r="A45" s="963"/>
      <c r="B45" s="561">
        <v>9</v>
      </c>
      <c r="C45" s="48" t="str">
        <f>IF(Experiencia_Proponente!C59=0,"",Experiencia_Proponente!C59)</f>
        <v>SEGURIDAD NUEVA ERA LTDA</v>
      </c>
      <c r="D45" s="48" t="str">
        <f>IF(Experiencia_Proponente!D59=0,"",Experiencia_Proponente!D59)</f>
        <v>SEGURIDAD NUEVA ERA LTDA</v>
      </c>
      <c r="E45" s="54" t="str">
        <f>IF(D45&lt;&gt;"",Experiencia_Proponente!$AI$51,"")</f>
        <v>HABILITADO</v>
      </c>
    </row>
    <row r="46" spans="1:5" hidden="1" x14ac:dyDescent="0.25">
      <c r="A46" s="963"/>
      <c r="B46" s="561">
        <v>10</v>
      </c>
      <c r="C46" s="48" t="str">
        <f>IF(Experiencia_Proponente!C60=0,"",Experiencia_Proponente!C60)</f>
        <v/>
      </c>
      <c r="D46" s="48" t="str">
        <f>IF(Experiencia_Proponente!D60=0,"",Experiencia_Proponente!D60)</f>
        <v/>
      </c>
      <c r="E46" s="54" t="str">
        <f>IF(D46&lt;&gt;"",Experiencia_Proponente!$AI$51,"")</f>
        <v/>
      </c>
    </row>
    <row r="47" spans="1:5" hidden="1" x14ac:dyDescent="0.25">
      <c r="A47" s="963"/>
      <c r="B47" s="561">
        <v>11</v>
      </c>
      <c r="C47" s="48" t="str">
        <f>IF(Experiencia_Proponente!C61=0,"",Experiencia_Proponente!C61)</f>
        <v/>
      </c>
      <c r="D47" s="48" t="str">
        <f>IF(Experiencia_Proponente!D61=0,"",Experiencia_Proponente!D61)</f>
        <v/>
      </c>
      <c r="E47" s="54" t="str">
        <f>IF(D47&lt;&gt;"",Experiencia_Proponente!$AI$51,"")</f>
        <v/>
      </c>
    </row>
    <row r="48" spans="1:5" x14ac:dyDescent="0.25">
      <c r="A48" s="963"/>
      <c r="B48" s="561">
        <v>12</v>
      </c>
      <c r="C48" s="48" t="str">
        <f>IF(Experiencia_Proponente!C62=0,"",Experiencia_Proponente!C62)</f>
        <v>SEGURIDAD NUEVA ERA LTDA</v>
      </c>
      <c r="D48" s="39" t="str">
        <f>IF(Experiencia_Proponente!D62=0,"",Experiencia_Proponente!D62)</f>
        <v/>
      </c>
      <c r="E48" s="54" t="str">
        <f>IF(D48&lt;&gt;"",Experiencia_Proponente!$AI$51,"RECHAZADO")</f>
        <v>RECHAZADO</v>
      </c>
    </row>
    <row r="49" spans="1:5" x14ac:dyDescent="0.25">
      <c r="A49" s="69">
        <v>3</v>
      </c>
      <c r="B49" s="327"/>
      <c r="C49" s="347" t="s">
        <v>1537</v>
      </c>
      <c r="D49" s="348"/>
      <c r="E49" s="349"/>
    </row>
    <row r="50" spans="1:5" hidden="1" x14ac:dyDescent="0.25">
      <c r="A50" s="962">
        <f t="shared" ref="A50" si="1">A62</f>
        <v>4</v>
      </c>
      <c r="B50" s="48">
        <v>1</v>
      </c>
      <c r="C50" s="48" t="str">
        <f>IF(Experiencia_Proponente!C70=0,"",Experiencia_Proponente!C70)</f>
        <v/>
      </c>
      <c r="D50" s="48" t="str">
        <f>IF(Experiencia_Proponente!D70=0,"",Experiencia_Proponente!D70)</f>
        <v/>
      </c>
      <c r="E50" s="53"/>
    </row>
    <row r="51" spans="1:5" hidden="1" x14ac:dyDescent="0.25">
      <c r="A51" s="963"/>
      <c r="B51" s="561">
        <v>2</v>
      </c>
      <c r="C51" s="48" t="str">
        <f>IF(Experiencia_Proponente!C71=0,"",Experiencia_Proponente!C71)</f>
        <v/>
      </c>
      <c r="D51" s="48" t="str">
        <f>IF(Experiencia_Proponente!D71=0,"",Experiencia_Proponente!D71)</f>
        <v/>
      </c>
      <c r="E51" s="54" t="str">
        <f>IF(D51&lt;&gt;"",Experiencia_Proponente!$AI$70,"")</f>
        <v/>
      </c>
    </row>
    <row r="52" spans="1:5" hidden="1" x14ac:dyDescent="0.25">
      <c r="A52" s="963"/>
      <c r="B52" s="561">
        <v>3</v>
      </c>
      <c r="C52" s="48" t="str">
        <f>IF(Experiencia_Proponente!C72=0,"",Experiencia_Proponente!C72)</f>
        <v/>
      </c>
      <c r="D52" s="48" t="str">
        <f>IF(Experiencia_Proponente!D72=0,"",Experiencia_Proponente!D72)</f>
        <v/>
      </c>
      <c r="E52" s="54" t="str">
        <f>IF(D52&lt;&gt;"",Experiencia_Proponente!$AI$70,"")</f>
        <v/>
      </c>
    </row>
    <row r="53" spans="1:5" x14ac:dyDescent="0.25">
      <c r="A53" s="963"/>
      <c r="B53" s="561">
        <v>4</v>
      </c>
      <c r="C53" s="48" t="str">
        <f>IF(Experiencia_Proponente!C73=0,"",Experiencia_Proponente!C73)</f>
        <v xml:space="preserve">SEGURIDAD NAPOLES </v>
      </c>
      <c r="D53" s="48" t="str">
        <f>IF(Experiencia_Proponente!D73=0,"",Experiencia_Proponente!D73)</f>
        <v xml:space="preserve">SEGURIDAD NAPOLES </v>
      </c>
      <c r="E53" s="54" t="str">
        <f>IF(D53&lt;&gt;"",Experiencia_Proponente!$AI$70,"")</f>
        <v>HABILITADO</v>
      </c>
    </row>
    <row r="54" spans="1:5" x14ac:dyDescent="0.25">
      <c r="A54" s="963"/>
      <c r="B54" s="561">
        <v>5</v>
      </c>
      <c r="C54" s="48" t="str">
        <f>IF(Experiencia_Proponente!C74=0,"",Experiencia_Proponente!C74)</f>
        <v xml:space="preserve">SEGURIDAD NAPOLES </v>
      </c>
      <c r="D54" s="48" t="str">
        <f>IF(Experiencia_Proponente!D74=0,"",Experiencia_Proponente!D74)</f>
        <v xml:space="preserve">SEGURIDAD NAPOLES </v>
      </c>
      <c r="E54" s="54" t="str">
        <f>IF(D54&lt;&gt;"",Experiencia_Proponente!$AI$70,"")</f>
        <v>HABILITADO</v>
      </c>
    </row>
    <row r="55" spans="1:5" x14ac:dyDescent="0.25">
      <c r="A55" s="963"/>
      <c r="B55" s="561">
        <v>6</v>
      </c>
      <c r="C55" s="48" t="str">
        <f>IF(Experiencia_Proponente!C75=0,"",Experiencia_Proponente!C75)</f>
        <v xml:space="preserve">SEGURIDAD NAPOLES </v>
      </c>
      <c r="D55" s="48" t="str">
        <f>IF(Experiencia_Proponente!D75=0,"",Experiencia_Proponente!D75)</f>
        <v xml:space="preserve">SEGURIDAD NAPOLES </v>
      </c>
      <c r="E55" s="54" t="str">
        <f>IF(D55&lt;&gt;"",Experiencia_Proponente!$AI$70,"")</f>
        <v>HABILITADO</v>
      </c>
    </row>
    <row r="56" spans="1:5" x14ac:dyDescent="0.25">
      <c r="A56" s="963"/>
      <c r="B56" s="561">
        <v>7</v>
      </c>
      <c r="C56" s="48" t="str">
        <f>IF(Experiencia_Proponente!C76=0,"",Experiencia_Proponente!C76)</f>
        <v xml:space="preserve">SEGURIDAD NAPOLES </v>
      </c>
      <c r="D56" s="48" t="str">
        <f>IF(Experiencia_Proponente!D76=0,"",Experiencia_Proponente!D76)</f>
        <v xml:space="preserve">SEGURIDAD NAPOLES </v>
      </c>
      <c r="E56" s="54" t="str">
        <f>IF(D56&lt;&gt;"",Experiencia_Proponente!$AI$70,"")</f>
        <v>HABILITADO</v>
      </c>
    </row>
    <row r="57" spans="1:5" hidden="1" x14ac:dyDescent="0.25">
      <c r="A57" s="963"/>
      <c r="B57" s="561">
        <v>8</v>
      </c>
      <c r="C57" s="48" t="str">
        <f>IF(Experiencia_Proponente!C77=0,"",Experiencia_Proponente!C77)</f>
        <v/>
      </c>
      <c r="D57" s="48" t="str">
        <f>IF(Experiencia_Proponente!D77=0,"",Experiencia_Proponente!D77)</f>
        <v/>
      </c>
      <c r="E57" s="54" t="str">
        <f>IF(D57&lt;&gt;"",Experiencia_Proponente!$AI$70,"")</f>
        <v/>
      </c>
    </row>
    <row r="58" spans="1:5" hidden="1" x14ac:dyDescent="0.25">
      <c r="A58" s="963"/>
      <c r="B58" s="561">
        <v>9</v>
      </c>
      <c r="C58" s="48" t="str">
        <f>IF(Experiencia_Proponente!C78=0,"",Experiencia_Proponente!C78)</f>
        <v/>
      </c>
      <c r="D58" s="48" t="str">
        <f>IF(Experiencia_Proponente!D78=0,"",Experiencia_Proponente!D78)</f>
        <v/>
      </c>
      <c r="E58" s="54"/>
    </row>
    <row r="59" spans="1:5" x14ac:dyDescent="0.25">
      <c r="A59" s="963"/>
      <c r="B59" s="561">
        <v>10</v>
      </c>
      <c r="C59" s="48" t="str">
        <f>IF(Experiencia_Proponente!C79=0,"",Experiencia_Proponente!C79)</f>
        <v xml:space="preserve">SEGURIDAD NAPOLES </v>
      </c>
      <c r="D59" s="48" t="str">
        <f>IF(Experiencia_Proponente!D79=0,"",Experiencia_Proponente!D79)</f>
        <v xml:space="preserve">SEGURIDAD NAPOLES </v>
      </c>
      <c r="E59" s="54" t="str">
        <f>IF(D59&lt;&gt;"",Experiencia_Proponente!$AI$70,"")</f>
        <v>HABILITADO</v>
      </c>
    </row>
    <row r="60" spans="1:5" x14ac:dyDescent="0.25">
      <c r="A60" s="963"/>
      <c r="B60" s="561">
        <v>11</v>
      </c>
      <c r="C60" s="48" t="str">
        <f>IF(Experiencia_Proponente!C80=0,"",Experiencia_Proponente!C80)</f>
        <v xml:space="preserve">SEGURIDAD NAPOLES </v>
      </c>
      <c r="D60" s="48" t="str">
        <f>IF(Experiencia_Proponente!D80=0,"",Experiencia_Proponente!D80)</f>
        <v xml:space="preserve">SEGURIDAD NAPOLES </v>
      </c>
      <c r="E60" s="54" t="str">
        <f>IF(D60&lt;&gt;"",Experiencia_Proponente!$AI$70,"")</f>
        <v>HABILITADO</v>
      </c>
    </row>
    <row r="61" spans="1:5" hidden="1" x14ac:dyDescent="0.25">
      <c r="A61" s="963"/>
      <c r="B61" s="561">
        <v>12</v>
      </c>
      <c r="C61" s="48" t="str">
        <f>IF(Experiencia_Proponente!C81=0,"",Experiencia_Proponente!C81)</f>
        <v/>
      </c>
      <c r="D61" s="48" t="str">
        <f>IF(Experiencia_Proponente!D81=0,"",Experiencia_Proponente!D81)</f>
        <v/>
      </c>
      <c r="E61" s="54" t="str">
        <f>IF(D61&lt;&gt;"",Experiencia_Proponente!$AI$70,"")</f>
        <v/>
      </c>
    </row>
    <row r="62" spans="1:5" x14ac:dyDescent="0.25">
      <c r="A62" s="69">
        <v>4</v>
      </c>
      <c r="B62" s="327"/>
      <c r="C62" s="347" t="s">
        <v>1537</v>
      </c>
      <c r="D62" s="348"/>
      <c r="E62" s="349"/>
    </row>
    <row r="63" spans="1:5" x14ac:dyDescent="0.25">
      <c r="A63" s="962">
        <f t="shared" ref="A63" si="2">A75</f>
        <v>5</v>
      </c>
      <c r="B63" s="48">
        <v>1</v>
      </c>
      <c r="C63" s="48" t="str">
        <f>IF(Experiencia_Proponente!C93=0,"",Experiencia_Proponente!C93)</f>
        <v>UNIÓN TEMPORAL COM-SED</v>
      </c>
      <c r="D63" s="48" t="str">
        <f>IF(Experiencia_Proponente!D93=0,"",Experiencia_Proponente!D93)</f>
        <v>UNIÓN TEMPORAL COM-SED</v>
      </c>
      <c r="E63" s="55" t="str">
        <f>IF(D63&lt;&gt;"",Experiencia_Proponente!$AI$93,"")</f>
        <v>HABILITADO</v>
      </c>
    </row>
    <row r="64" spans="1:5" hidden="1" x14ac:dyDescent="0.25">
      <c r="A64" s="963"/>
      <c r="B64" s="561">
        <v>2</v>
      </c>
      <c r="C64" s="48" t="str">
        <f>IF(Experiencia_Proponente!C94=0,"",Experiencia_Proponente!C94)</f>
        <v/>
      </c>
      <c r="D64" s="48" t="str">
        <f>IF(Experiencia_Proponente!D94=0,"",Experiencia_Proponente!D94)</f>
        <v/>
      </c>
      <c r="E64" s="54" t="str">
        <f>IF(D64&lt;&gt;"",Experiencia_Proponente!$AI$93,"")</f>
        <v/>
      </c>
    </row>
    <row r="65" spans="1:5" hidden="1" x14ac:dyDescent="0.25">
      <c r="A65" s="963"/>
      <c r="B65" s="561">
        <v>3</v>
      </c>
      <c r="C65" s="48" t="str">
        <f>IF(Experiencia_Proponente!C95=0,"",Experiencia_Proponente!C95)</f>
        <v/>
      </c>
      <c r="D65" s="48" t="str">
        <f>IF(Experiencia_Proponente!D95=0,"",Experiencia_Proponente!D95)</f>
        <v/>
      </c>
      <c r="E65" s="54" t="str">
        <f>IF(D65&lt;&gt;"",Experiencia_Proponente!$AI$93,"")</f>
        <v/>
      </c>
    </row>
    <row r="66" spans="1:5" hidden="1" x14ac:dyDescent="0.25">
      <c r="A66" s="963"/>
      <c r="B66" s="561">
        <v>4</v>
      </c>
      <c r="C66" s="48" t="str">
        <f>IF(Experiencia_Proponente!C96=0,"",Experiencia_Proponente!C96)</f>
        <v/>
      </c>
      <c r="D66" s="48" t="str">
        <f>IF(Experiencia_Proponente!D96=0,"",Experiencia_Proponente!D96)</f>
        <v/>
      </c>
      <c r="E66" s="54" t="str">
        <f>IF(D66&lt;&gt;"",Experiencia_Proponente!$AI$93,"")</f>
        <v/>
      </c>
    </row>
    <row r="67" spans="1:5" hidden="1" x14ac:dyDescent="0.25">
      <c r="A67" s="963"/>
      <c r="B67" s="561">
        <v>5</v>
      </c>
      <c r="C67" s="48" t="str">
        <f>IF(Experiencia_Proponente!C97=0,"",Experiencia_Proponente!C97)</f>
        <v/>
      </c>
      <c r="D67" s="48" t="str">
        <f>IF(Experiencia_Proponente!D97=0,"",Experiencia_Proponente!D97)</f>
        <v/>
      </c>
      <c r="E67" s="54" t="str">
        <f>IF(D67&lt;&gt;"",Experiencia_Proponente!$AI$93,"")</f>
        <v/>
      </c>
    </row>
    <row r="68" spans="1:5" hidden="1" x14ac:dyDescent="0.25">
      <c r="A68" s="963"/>
      <c r="B68" s="561">
        <v>6</v>
      </c>
      <c r="C68" s="48" t="str">
        <f>IF(Experiencia_Proponente!C98=0,"",Experiencia_Proponente!C98)</f>
        <v/>
      </c>
      <c r="D68" s="48" t="str">
        <f>IF(Experiencia_Proponente!D98=0,"",Experiencia_Proponente!D98)</f>
        <v/>
      </c>
      <c r="E68" s="54" t="str">
        <f>IF(D68&lt;&gt;"",Experiencia_Proponente!$AI$93,"")</f>
        <v/>
      </c>
    </row>
    <row r="69" spans="1:5" hidden="1" x14ac:dyDescent="0.25">
      <c r="A69" s="963"/>
      <c r="B69" s="561">
        <v>7</v>
      </c>
      <c r="C69" s="48" t="str">
        <f>IF(Experiencia_Proponente!C99=0,"",Experiencia_Proponente!C99)</f>
        <v/>
      </c>
      <c r="D69" s="48" t="str">
        <f>IF(Experiencia_Proponente!D99=0,"",Experiencia_Proponente!D99)</f>
        <v/>
      </c>
      <c r="E69" s="54" t="str">
        <f>IF(D69&lt;&gt;"",Experiencia_Proponente!$AI$93,"")</f>
        <v/>
      </c>
    </row>
    <row r="70" spans="1:5" x14ac:dyDescent="0.25">
      <c r="A70" s="963"/>
      <c r="B70" s="561">
        <v>8</v>
      </c>
      <c r="C70" s="48" t="str">
        <f>IF(Experiencia_Proponente!C100=0,"",Experiencia_Proponente!C100)</f>
        <v>UNIÓN TEMPORAL COM-SED</v>
      </c>
      <c r="D70" s="48" t="str">
        <f>IF(Experiencia_Proponente!D100=0,"",Experiencia_Proponente!D100)</f>
        <v>UNIÓN TEMPORAL COM-SED</v>
      </c>
      <c r="E70" s="54" t="str">
        <f>IF(D70&lt;&gt;"",Experiencia_Proponente!$AI$93,"")</f>
        <v>HABILITADO</v>
      </c>
    </row>
    <row r="71" spans="1:5" hidden="1" x14ac:dyDescent="0.25">
      <c r="A71" s="963"/>
      <c r="B71" s="561">
        <v>9</v>
      </c>
      <c r="C71" s="48" t="str">
        <f>IF(Experiencia_Proponente!C101=0,"",Experiencia_Proponente!C101)</f>
        <v/>
      </c>
      <c r="D71" s="48" t="str">
        <f>IF(Experiencia_Proponente!D101=0,"",Experiencia_Proponente!D101)</f>
        <v/>
      </c>
      <c r="E71" s="54" t="str">
        <f>IF(D71&lt;&gt;"",Experiencia_Proponente!$AI$93,"")</f>
        <v/>
      </c>
    </row>
    <row r="72" spans="1:5" hidden="1" x14ac:dyDescent="0.25">
      <c r="A72" s="963"/>
      <c r="B72" s="561">
        <v>10</v>
      </c>
      <c r="C72" s="48" t="str">
        <f>IF(Experiencia_Proponente!C102=0,"",Experiencia_Proponente!C102)</f>
        <v/>
      </c>
      <c r="D72" s="48" t="str">
        <f>IF(Experiencia_Proponente!D102=0,"",Experiencia_Proponente!D102)</f>
        <v/>
      </c>
      <c r="E72" s="54" t="str">
        <f>IF(D72&lt;&gt;"",Experiencia_Proponente!$AI$93,"")</f>
        <v/>
      </c>
    </row>
    <row r="73" spans="1:5" hidden="1" x14ac:dyDescent="0.25">
      <c r="A73" s="963"/>
      <c r="B73" s="561">
        <v>11</v>
      </c>
      <c r="C73" s="48" t="str">
        <f>IF(Experiencia_Proponente!C103=0,"",Experiencia_Proponente!C103)</f>
        <v/>
      </c>
      <c r="D73" s="48" t="str">
        <f>IF(Experiencia_Proponente!D103=0,"",Experiencia_Proponente!D103)</f>
        <v/>
      </c>
      <c r="E73" s="54" t="str">
        <f>IF(D73&lt;&gt;"",Experiencia_Proponente!$AI$93,"")</f>
        <v/>
      </c>
    </row>
    <row r="74" spans="1:5" x14ac:dyDescent="0.25">
      <c r="A74" s="963"/>
      <c r="B74" s="561">
        <v>12</v>
      </c>
      <c r="C74" s="48" t="str">
        <f>IF(Experiencia_Proponente!C104=0,"",Experiencia_Proponente!C104)</f>
        <v>UNIÓN TEMPORAL COM-SED</v>
      </c>
      <c r="D74" s="48" t="str">
        <f>IF(Experiencia_Proponente!D104=0,"",Experiencia_Proponente!D104)</f>
        <v>UNIÓN TEMPORAL COM-SED</v>
      </c>
      <c r="E74" s="54" t="str">
        <f>IF(D74&lt;&gt;"",Experiencia_Proponente!$AI$93,"")</f>
        <v>HABILITADO</v>
      </c>
    </row>
    <row r="75" spans="1:5" x14ac:dyDescent="0.25">
      <c r="A75" s="69">
        <v>5</v>
      </c>
      <c r="B75" s="327"/>
      <c r="C75" s="347" t="s">
        <v>1537</v>
      </c>
      <c r="D75" s="348"/>
      <c r="E75" s="349"/>
    </row>
    <row r="76" spans="1:5" x14ac:dyDescent="0.25">
      <c r="A76" s="962">
        <f t="shared" ref="A76" si="3">A88</f>
        <v>6</v>
      </c>
      <c r="B76" s="48">
        <v>1</v>
      </c>
      <c r="C76" s="48" t="str">
        <f>IF(Experiencia_Proponente!C115=0,"",Experiencia_Proponente!C115)</f>
        <v>UNIÓN TEMPORAL INDICOL 2021</v>
      </c>
      <c r="D76" s="48" t="str">
        <f>IF(Experiencia_Proponente!D115=0,"",Experiencia_Proponente!D115)</f>
        <v>UNIÓN TEMPORAL INDICOL 2021</v>
      </c>
      <c r="E76" s="55" t="str">
        <f>IF(D76&lt;&gt;"",Experiencia_Proponente!$AI$20,"")</f>
        <v>HABILITADO</v>
      </c>
    </row>
    <row r="77" spans="1:5" x14ac:dyDescent="0.25">
      <c r="A77" s="963"/>
      <c r="B77" s="561">
        <v>2</v>
      </c>
      <c r="C77" s="48" t="str">
        <f>IF(Experiencia_Proponente!C116=0,"",Experiencia_Proponente!C116)</f>
        <v>UNIÓN TEMPORAL INDICOL 2021</v>
      </c>
      <c r="D77" s="48" t="str">
        <f>IF(Experiencia_Proponente!D116=0,"",Experiencia_Proponente!D116)</f>
        <v>UNIÓN TEMPORAL INDICOL 2021</v>
      </c>
      <c r="E77" s="54" t="str">
        <f>IF(D77&lt;&gt;"",Experiencia_Proponente!$AI$20,"RECHAZADO")</f>
        <v>HABILITADO</v>
      </c>
    </row>
    <row r="78" spans="1:5" x14ac:dyDescent="0.25">
      <c r="A78" s="963"/>
      <c r="B78" s="561">
        <v>3</v>
      </c>
      <c r="C78" s="48" t="str">
        <f>IF(Experiencia_Proponente!C117=0,"",Experiencia_Proponente!C117)</f>
        <v>UNIÓN TEMPORAL INDICOL 2021</v>
      </c>
      <c r="D78" s="48" t="str">
        <f>IF(Experiencia_Proponente!D117=0,"",Experiencia_Proponente!D117)</f>
        <v>UNIÓN TEMPORAL INDICOL 2021</v>
      </c>
      <c r="E78" s="54" t="str">
        <f>IF(D78&lt;&gt;"",Experiencia_Proponente!$AI$20,"")</f>
        <v>HABILITADO</v>
      </c>
    </row>
    <row r="79" spans="1:5" hidden="1" x14ac:dyDescent="0.25">
      <c r="A79" s="963"/>
      <c r="B79" s="561">
        <v>4</v>
      </c>
      <c r="C79" s="48" t="str">
        <f>IF(Experiencia_Proponente!C118=0,"",Experiencia_Proponente!C118)</f>
        <v/>
      </c>
      <c r="D79" s="48" t="str">
        <f>IF(Experiencia_Proponente!D118=0,"",Experiencia_Proponente!D118)</f>
        <v/>
      </c>
      <c r="E79" s="54" t="str">
        <f>IF(D79&lt;&gt;"",Experiencia_Proponente!$AI$20,"")</f>
        <v/>
      </c>
    </row>
    <row r="80" spans="1:5" hidden="1" x14ac:dyDescent="0.25">
      <c r="A80" s="963"/>
      <c r="B80" s="561">
        <v>5</v>
      </c>
      <c r="C80" s="48" t="str">
        <f>IF(Experiencia_Proponente!C119=0,"",Experiencia_Proponente!C119)</f>
        <v/>
      </c>
      <c r="D80" s="48" t="str">
        <f>IF(Experiencia_Proponente!D119=0,"",Experiencia_Proponente!D119)</f>
        <v/>
      </c>
      <c r="E80" s="54" t="str">
        <f>IF(D80&lt;&gt;"",Experiencia_Proponente!$AI$20,"")</f>
        <v/>
      </c>
    </row>
    <row r="81" spans="1:5" hidden="1" x14ac:dyDescent="0.25">
      <c r="A81" s="963"/>
      <c r="B81" s="561">
        <v>6</v>
      </c>
      <c r="C81" s="48" t="str">
        <f>IF(Experiencia_Proponente!C120=0,"",Experiencia_Proponente!C120)</f>
        <v/>
      </c>
      <c r="D81" s="48" t="str">
        <f>IF(Experiencia_Proponente!D120=0,"",Experiencia_Proponente!D120)</f>
        <v/>
      </c>
      <c r="E81" s="54" t="str">
        <f>IF(D81&lt;&gt;"",Experiencia_Proponente!$AI$20,"")</f>
        <v/>
      </c>
    </row>
    <row r="82" spans="1:5" hidden="1" x14ac:dyDescent="0.25">
      <c r="A82" s="963"/>
      <c r="B82" s="561">
        <v>7</v>
      </c>
      <c r="C82" s="48" t="str">
        <f>IF(Experiencia_Proponente!C121=0,"",Experiencia_Proponente!C121)</f>
        <v/>
      </c>
      <c r="D82" s="48" t="str">
        <f>IF(Experiencia_Proponente!D121=0,"",Experiencia_Proponente!D121)</f>
        <v/>
      </c>
      <c r="E82" s="54" t="str">
        <f>IF(D82&lt;&gt;"",Experiencia_Proponente!$AI$20,"")</f>
        <v/>
      </c>
    </row>
    <row r="83" spans="1:5" hidden="1" x14ac:dyDescent="0.25">
      <c r="A83" s="963"/>
      <c r="B83" s="561">
        <v>8</v>
      </c>
      <c r="C83" s="48" t="str">
        <f>IF(Experiencia_Proponente!C122=0,"",Experiencia_Proponente!C122)</f>
        <v/>
      </c>
      <c r="D83" s="48" t="str">
        <f>IF(Experiencia_Proponente!D122=0,"",Experiencia_Proponente!D122)</f>
        <v/>
      </c>
      <c r="E83" s="54" t="str">
        <f>IF(D83&lt;&gt;"",Experiencia_Proponente!$AI$20,"")</f>
        <v/>
      </c>
    </row>
    <row r="84" spans="1:5" x14ac:dyDescent="0.25">
      <c r="A84" s="963"/>
      <c r="B84" s="561">
        <v>9</v>
      </c>
      <c r="C84" s="48" t="str">
        <f>IF(Experiencia_Proponente!C123=0,"",Experiencia_Proponente!C123)</f>
        <v>UNIÓN TEMPORAL INDICOL 2021</v>
      </c>
      <c r="D84" s="48" t="str">
        <f>IF(Experiencia_Proponente!D123=0,"",Experiencia_Proponente!D123)</f>
        <v>UNIÓN TEMPORAL INDICOL 2021</v>
      </c>
      <c r="E84" s="54" t="str">
        <f>IF(D84&lt;&gt;"",Experiencia_Proponente!$AI$20,"")</f>
        <v>HABILITADO</v>
      </c>
    </row>
    <row r="85" spans="1:5" hidden="1" x14ac:dyDescent="0.25">
      <c r="A85" s="963"/>
      <c r="B85" s="561">
        <v>10</v>
      </c>
      <c r="C85" s="48" t="str">
        <f>IF(Experiencia_Proponente!C124=0,"",Experiencia_Proponente!C124)</f>
        <v/>
      </c>
      <c r="D85" s="48" t="str">
        <f>IF(Experiencia_Proponente!D124=0,"",Experiencia_Proponente!D124)</f>
        <v/>
      </c>
      <c r="E85" s="54" t="str">
        <f>IF(D85&lt;&gt;"",Experiencia_Proponente!$AI$20,"")</f>
        <v/>
      </c>
    </row>
    <row r="86" spans="1:5" hidden="1" x14ac:dyDescent="0.25">
      <c r="A86" s="963"/>
      <c r="B86" s="561">
        <v>11</v>
      </c>
      <c r="C86" s="48" t="str">
        <f>IF(Experiencia_Proponente!C125=0,"",Experiencia_Proponente!C125)</f>
        <v/>
      </c>
      <c r="D86" s="48" t="str">
        <f>IF(Experiencia_Proponente!D125=0,"",Experiencia_Proponente!D125)</f>
        <v/>
      </c>
      <c r="E86" s="54" t="str">
        <f>IF(D86&lt;&gt;"",Experiencia_Proponente!$AI$20,"")</f>
        <v/>
      </c>
    </row>
    <row r="87" spans="1:5" hidden="1" x14ac:dyDescent="0.25">
      <c r="A87" s="963"/>
      <c r="B87" s="561">
        <v>12</v>
      </c>
      <c r="C87" s="48" t="str">
        <f>IF(Experiencia_Proponente!C126=0,"",Experiencia_Proponente!C126)</f>
        <v/>
      </c>
      <c r="D87" s="48" t="str">
        <f>IF(Experiencia_Proponente!D126=0,"",Experiencia_Proponente!D126)</f>
        <v/>
      </c>
      <c r="E87" s="54" t="str">
        <f>IF(D87&lt;&gt;"",Experiencia_Proponente!$AI$20,"")</f>
        <v/>
      </c>
    </row>
    <row r="88" spans="1:5" x14ac:dyDescent="0.25">
      <c r="A88" s="69">
        <v>6</v>
      </c>
      <c r="B88" s="327"/>
      <c r="C88" s="347" t="s">
        <v>1537</v>
      </c>
      <c r="D88" s="348"/>
      <c r="E88" s="349"/>
    </row>
    <row r="89" spans="1:5" x14ac:dyDescent="0.25">
      <c r="A89" s="962">
        <f t="shared" ref="A89" si="4">A101</f>
        <v>7</v>
      </c>
      <c r="B89" s="48">
        <v>1</v>
      </c>
      <c r="C89" s="48" t="str">
        <f>IF(Experiencia_Proponente!C132=0,"",Experiencia_Proponente!C132)</f>
        <v>SU OPORTUNO SERVICIO LTDA</v>
      </c>
      <c r="D89" s="48" t="str">
        <f>IF(Experiencia_Proponente!D132=0,"",Experiencia_Proponente!D132)</f>
        <v/>
      </c>
      <c r="E89" s="53" t="str">
        <f>IF(D89&lt;&gt;"",Experiencia_Proponente!$AI132,"RECHAZADO")</f>
        <v>RECHAZADO</v>
      </c>
    </row>
    <row r="90" spans="1:5" x14ac:dyDescent="0.25">
      <c r="A90" s="963"/>
      <c r="B90" s="561">
        <v>2</v>
      </c>
      <c r="C90" s="48" t="str">
        <f>IF(Experiencia_Proponente!C133=0,"",Experiencia_Proponente!C133)</f>
        <v>SU OPORTUNO SERVICIO LTDA</v>
      </c>
      <c r="D90" s="48" t="str">
        <f>IF(Experiencia_Proponente!D133=0,"",Experiencia_Proponente!D133)</f>
        <v/>
      </c>
      <c r="E90" s="54" t="str">
        <f>IF(D90&lt;&gt;"",Experiencia_Proponente!$AI$132,"RECHAZADO")</f>
        <v>RECHAZADO</v>
      </c>
    </row>
    <row r="91" spans="1:5" x14ac:dyDescent="0.25">
      <c r="A91" s="963"/>
      <c r="B91" s="561">
        <v>3</v>
      </c>
      <c r="C91" s="48" t="str">
        <f>IF(Experiencia_Proponente!C134=0,"",Experiencia_Proponente!C134)</f>
        <v>SU OPORTUNO SERVICIO LTDA</v>
      </c>
      <c r="D91" s="48" t="str">
        <f>IF(Experiencia_Proponente!D134=0,"",Experiencia_Proponente!D134)</f>
        <v/>
      </c>
      <c r="E91" s="54" t="str">
        <f>IF(D91&lt;&gt;"",Experiencia_Proponente!$AI$132,"RECHAZADO")</f>
        <v>RECHAZADO</v>
      </c>
    </row>
    <row r="92" spans="1:5" x14ac:dyDescent="0.25">
      <c r="A92" s="963"/>
      <c r="B92" s="561">
        <v>4</v>
      </c>
      <c r="C92" s="48" t="str">
        <f>IF(Experiencia_Proponente!C135=0,"",Experiencia_Proponente!C135)</f>
        <v>SU OPORTUNO SERVICIO LTDA</v>
      </c>
      <c r="D92" s="48" t="str">
        <f>IF(Experiencia_Proponente!D135=0,"",Experiencia_Proponente!D135)</f>
        <v>SU OPORTUNO SERVICIO LTDA</v>
      </c>
      <c r="E92" s="54" t="str">
        <f>IF(D92&lt;&gt;"",Experiencia_Proponente!$AI$132,"")</f>
        <v>HABILITADO</v>
      </c>
    </row>
    <row r="93" spans="1:5" x14ac:dyDescent="0.25">
      <c r="A93" s="963"/>
      <c r="B93" s="561">
        <v>5</v>
      </c>
      <c r="C93" s="48" t="str">
        <f>IF(Experiencia_Proponente!C136=0,"",Experiencia_Proponente!C136)</f>
        <v>SU OPORTUNO SERVICIO LTDA</v>
      </c>
      <c r="D93" s="48" t="str">
        <f>IF(Experiencia_Proponente!D136=0,"",Experiencia_Proponente!D136)</f>
        <v>SU OPORTUNO SERVICIO LTDA</v>
      </c>
      <c r="E93" s="54" t="str">
        <f>IF(D93&lt;&gt;"",Experiencia_Proponente!$AI$132,"")</f>
        <v>HABILITADO</v>
      </c>
    </row>
    <row r="94" spans="1:5" x14ac:dyDescent="0.25">
      <c r="A94" s="963"/>
      <c r="B94" s="561">
        <v>6</v>
      </c>
      <c r="C94" s="48" t="str">
        <f>IF(Experiencia_Proponente!C137=0,"",Experiencia_Proponente!C137)</f>
        <v>SU OPORTUNO SERVICIO LTDA</v>
      </c>
      <c r="D94" s="48" t="str">
        <f>IF(Experiencia_Proponente!D137=0,"",Experiencia_Proponente!D137)</f>
        <v>SU OPORTUNO SERVICIO LTDA</v>
      </c>
      <c r="E94" s="54" t="str">
        <f>IF(D94&lt;&gt;"",Experiencia_Proponente!$AI$132,"")</f>
        <v>HABILITADO</v>
      </c>
    </row>
    <row r="95" spans="1:5" x14ac:dyDescent="0.25">
      <c r="A95" s="963"/>
      <c r="B95" s="561">
        <v>7</v>
      </c>
      <c r="C95" s="48" t="str">
        <f>IF(Experiencia_Proponente!C138=0,"",Experiencia_Proponente!C138)</f>
        <v>SU OPORTUNO SERVICIO LTDA</v>
      </c>
      <c r="D95" s="48" t="str">
        <f>IF(Experiencia_Proponente!D138=0,"",Experiencia_Proponente!D138)</f>
        <v>SU OPORTUNO SERVICIO LTDA</v>
      </c>
      <c r="E95" s="54" t="str">
        <f>IF(D95&lt;&gt;"",Experiencia_Proponente!$AI$132,"")</f>
        <v>HABILITADO</v>
      </c>
    </row>
    <row r="96" spans="1:5" x14ac:dyDescent="0.25">
      <c r="A96" s="963"/>
      <c r="B96" s="561">
        <v>8</v>
      </c>
      <c r="C96" s="48" t="str">
        <f>IF(Experiencia_Proponente!C139=0,"",Experiencia_Proponente!C139)</f>
        <v>SU OPORTUNO SERVICIO LTDA</v>
      </c>
      <c r="D96" s="48" t="str">
        <f>IF(Experiencia_Proponente!D139=0,"",Experiencia_Proponente!D139)</f>
        <v/>
      </c>
      <c r="E96" s="54" t="str">
        <f>IF(D96&lt;&gt;"",Experiencia_Proponente!$AI$132,"RECHAZADO")</f>
        <v>RECHAZADO</v>
      </c>
    </row>
    <row r="97" spans="1:5" x14ac:dyDescent="0.25">
      <c r="A97" s="963"/>
      <c r="B97" s="561">
        <v>9</v>
      </c>
      <c r="C97" s="48" t="str">
        <f>IF(Experiencia_Proponente!C140=0,"",Experiencia_Proponente!C140)</f>
        <v>SU OPORTUNO SERVICIO LTDA</v>
      </c>
      <c r="D97" s="48" t="str">
        <f>IF(Experiencia_Proponente!D140=0,"",Experiencia_Proponente!D140)</f>
        <v>SU OPORTUNO SERVICIO LTDA</v>
      </c>
      <c r="E97" s="54" t="str">
        <f>IF(D97&lt;&gt;"",Experiencia_Proponente!$AI$132,"")</f>
        <v>HABILITADO</v>
      </c>
    </row>
    <row r="98" spans="1:5" x14ac:dyDescent="0.25">
      <c r="A98" s="963"/>
      <c r="B98" s="561">
        <v>10</v>
      </c>
      <c r="C98" s="48" t="str">
        <f>IF(Experiencia_Proponente!C141=0,"",Experiencia_Proponente!C141)</f>
        <v>SU OPORTUNO SERVICIO LTDA</v>
      </c>
      <c r="D98" s="48" t="str">
        <f>IF(Experiencia_Proponente!D141=0,"",Experiencia_Proponente!D141)</f>
        <v>SU OPORTUNO SERVICIO LTDA</v>
      </c>
      <c r="E98" s="54" t="str">
        <f>IF(D98&lt;&gt;"",Experiencia_Proponente!$AI$132,"")</f>
        <v>HABILITADO</v>
      </c>
    </row>
    <row r="99" spans="1:5" x14ac:dyDescent="0.25">
      <c r="A99" s="963"/>
      <c r="B99" s="561">
        <v>11</v>
      </c>
      <c r="C99" s="48" t="str">
        <f>IF(Experiencia_Proponente!C142=0,"",Experiencia_Proponente!C142)</f>
        <v>SU OPORTUNO SERVICIO LTDA</v>
      </c>
      <c r="D99" s="48" t="str">
        <f>IF(Experiencia_Proponente!D142=0,"",Experiencia_Proponente!D142)</f>
        <v>SU OPORTUNO SERVICIO LTDA</v>
      </c>
      <c r="E99" s="54" t="str">
        <f>IF(D99&lt;&gt;"",Experiencia_Proponente!$AI$132,"")</f>
        <v>HABILITADO</v>
      </c>
    </row>
    <row r="100" spans="1:5" x14ac:dyDescent="0.25">
      <c r="A100" s="963"/>
      <c r="B100" s="561">
        <v>12</v>
      </c>
      <c r="C100" s="48" t="str">
        <f>IF(Experiencia_Proponente!C143=0,"",Experiencia_Proponente!C143)</f>
        <v>SU OPORTUNO SERVICIO LTDA</v>
      </c>
      <c r="D100" s="48" t="str">
        <f>IF(Experiencia_Proponente!D143=0,"",Experiencia_Proponente!D143)</f>
        <v/>
      </c>
      <c r="E100" s="54" t="str">
        <f>IF(D100&lt;&gt;"",Experiencia_Proponente!$AI$132,"RECHAZADO")</f>
        <v>RECHAZADO</v>
      </c>
    </row>
    <row r="101" spans="1:5" x14ac:dyDescent="0.25">
      <c r="A101" s="69">
        <v>7</v>
      </c>
      <c r="B101" s="327"/>
      <c r="C101" s="347" t="s">
        <v>1537</v>
      </c>
      <c r="D101" s="348"/>
      <c r="E101" s="349"/>
    </row>
    <row r="102" spans="1:5" x14ac:dyDescent="0.25">
      <c r="A102" s="962">
        <f t="shared" ref="A102" si="5">A114</f>
        <v>8</v>
      </c>
      <c r="B102" s="48">
        <v>1</v>
      </c>
      <c r="C102" s="48" t="str">
        <f>IF(Experiencia_Proponente!C148=0,"",Experiencia_Proponente!C148)</f>
        <v>VIGILANCIA SANTAFEREÑA Y CIA LTDA</v>
      </c>
      <c r="D102" s="48" t="str">
        <f>IF(Experiencia_Proponente!D148=0,"",Experiencia_Proponente!D148)</f>
        <v>VIGILANCIA SANTAFEREÑA Y CIA LTDA</v>
      </c>
      <c r="E102" s="53" t="str">
        <f>IF(D102&lt;&gt;"",Experiencia_Proponente!$AI148,"")</f>
        <v>HABILITADO</v>
      </c>
    </row>
    <row r="103" spans="1:5" hidden="1" x14ac:dyDescent="0.25">
      <c r="A103" s="963"/>
      <c r="B103" s="561">
        <v>2</v>
      </c>
      <c r="C103" s="48" t="str">
        <f>IF(Experiencia_Proponente!C149=0,"",Experiencia_Proponente!C149)</f>
        <v/>
      </c>
      <c r="D103" s="48" t="str">
        <f>IF(Experiencia_Proponente!D149=0,"",Experiencia_Proponente!D149)</f>
        <v/>
      </c>
      <c r="E103" s="54" t="str">
        <f>IF(D103&lt;&gt;"",Experiencia_Proponente!$AI$148,"")</f>
        <v/>
      </c>
    </row>
    <row r="104" spans="1:5" hidden="1" x14ac:dyDescent="0.25">
      <c r="A104" s="963"/>
      <c r="B104" s="561">
        <v>3</v>
      </c>
      <c r="C104" s="48" t="str">
        <f>IF(Experiencia_Proponente!C150=0,"",Experiencia_Proponente!C150)</f>
        <v/>
      </c>
      <c r="D104" s="48" t="str">
        <f>IF(Experiencia_Proponente!D150=0,"",Experiencia_Proponente!D150)</f>
        <v/>
      </c>
      <c r="E104" s="54" t="str">
        <f>IF(D104&lt;&gt;"",Experiencia_Proponente!$AI$148,"")</f>
        <v/>
      </c>
    </row>
    <row r="105" spans="1:5" hidden="1" x14ac:dyDescent="0.25">
      <c r="A105" s="963"/>
      <c r="B105" s="561">
        <v>4</v>
      </c>
      <c r="C105" s="48" t="str">
        <f>IF(Experiencia_Proponente!C151=0,"",Experiencia_Proponente!C151)</f>
        <v/>
      </c>
      <c r="D105" s="48" t="str">
        <f>IF(Experiencia_Proponente!D151=0,"",Experiencia_Proponente!D151)</f>
        <v/>
      </c>
      <c r="E105" s="54" t="str">
        <f>IF(D105&lt;&gt;"",Experiencia_Proponente!$AI$148,"")</f>
        <v/>
      </c>
    </row>
    <row r="106" spans="1:5" hidden="1" x14ac:dyDescent="0.25">
      <c r="A106" s="963"/>
      <c r="B106" s="561">
        <v>5</v>
      </c>
      <c r="C106" s="48" t="str">
        <f>IF(Experiencia_Proponente!C152=0,"",Experiencia_Proponente!C152)</f>
        <v/>
      </c>
      <c r="D106" s="48" t="str">
        <f>IF(Experiencia_Proponente!D152=0,"",Experiencia_Proponente!D152)</f>
        <v/>
      </c>
      <c r="E106" s="54" t="str">
        <f>IF(D106&lt;&gt;"",Experiencia_Proponente!$AI$148,"")</f>
        <v/>
      </c>
    </row>
    <row r="107" spans="1:5" x14ac:dyDescent="0.25">
      <c r="A107" s="963"/>
      <c r="B107" s="561">
        <v>6</v>
      </c>
      <c r="C107" s="48" t="str">
        <f>IF(Experiencia_Proponente!C153=0,"",Experiencia_Proponente!C153)</f>
        <v>VIGILANCIA SANTAFEREÑA Y CIA LTDA</v>
      </c>
      <c r="D107" s="48" t="str">
        <f>IF(Experiencia_Proponente!D153=0,"",Experiencia_Proponente!D153)</f>
        <v>VIGILANCIA SANTAFEREÑA Y CIA LTDA</v>
      </c>
      <c r="E107" s="54" t="str">
        <f>IF(D107&lt;&gt;"",Experiencia_Proponente!$AI$148,"")</f>
        <v>HABILITADO</v>
      </c>
    </row>
    <row r="108" spans="1:5" x14ac:dyDescent="0.25">
      <c r="A108" s="963"/>
      <c r="B108" s="561">
        <v>7</v>
      </c>
      <c r="C108" s="48" t="str">
        <f>IF(Experiencia_Proponente!C154=0,"",Experiencia_Proponente!C154)</f>
        <v>VIGILANCIA SANTAFEREÑA Y CIA LTDA</v>
      </c>
      <c r="D108" s="48" t="str">
        <f>IF(Experiencia_Proponente!D154=0,"",Experiencia_Proponente!D154)</f>
        <v>VIGILANCIA SANTAFEREÑA Y CIA LTDA</v>
      </c>
      <c r="E108" s="54" t="str">
        <f>IF(D108&lt;&gt;"",Experiencia_Proponente!$AI$148,"")</f>
        <v>HABILITADO</v>
      </c>
    </row>
    <row r="109" spans="1:5" hidden="1" x14ac:dyDescent="0.25">
      <c r="A109" s="963"/>
      <c r="B109" s="561">
        <v>8</v>
      </c>
      <c r="C109" s="48" t="str">
        <f>IF(Experiencia_Proponente!C155=0,"",Experiencia_Proponente!C155)</f>
        <v/>
      </c>
      <c r="D109" s="48" t="str">
        <f>IF(Experiencia_Proponente!D155=0,"",Experiencia_Proponente!D155)</f>
        <v/>
      </c>
      <c r="E109" s="54" t="str">
        <f>IF(D109&lt;&gt;"",Experiencia_Proponente!$AI$148,"")</f>
        <v/>
      </c>
    </row>
    <row r="110" spans="1:5" hidden="1" x14ac:dyDescent="0.25">
      <c r="A110" s="963"/>
      <c r="B110" s="561">
        <v>9</v>
      </c>
      <c r="C110" s="48" t="str">
        <f>IF(Experiencia_Proponente!C156=0,"",Experiencia_Proponente!C156)</f>
        <v/>
      </c>
      <c r="D110" s="48" t="str">
        <f>IF(Experiencia_Proponente!D156=0,"",Experiencia_Proponente!D156)</f>
        <v/>
      </c>
      <c r="E110" s="54" t="str">
        <f>IF(D110&lt;&gt;"",Experiencia_Proponente!$AI$148,"")</f>
        <v/>
      </c>
    </row>
    <row r="111" spans="1:5" x14ac:dyDescent="0.25">
      <c r="A111" s="963"/>
      <c r="B111" s="561">
        <v>10</v>
      </c>
      <c r="C111" s="48" t="str">
        <f>IF(Experiencia_Proponente!C157=0,"",Experiencia_Proponente!C157)</f>
        <v>VIGILANCIA SANTAFEREÑA Y CIA LTDA</v>
      </c>
      <c r="D111" s="48" t="str">
        <f>IF(Experiencia_Proponente!D157=0,"",Experiencia_Proponente!D157)</f>
        <v>VIGILANCIA SANTAFEREÑA Y CIA LTDA</v>
      </c>
      <c r="E111" s="54" t="str">
        <f>IF(D111&lt;&gt;"",Experiencia_Proponente!$AI$148,"")</f>
        <v>HABILITADO</v>
      </c>
    </row>
    <row r="112" spans="1:5" x14ac:dyDescent="0.25">
      <c r="A112" s="963"/>
      <c r="B112" s="561">
        <v>11</v>
      </c>
      <c r="C112" s="48" t="str">
        <f>IF(Experiencia_Proponente!C158=0,"",Experiencia_Proponente!C158)</f>
        <v>VIGILANCIA SANTAFEREÑA Y CIA LTDA</v>
      </c>
      <c r="D112" s="48" t="str">
        <f>IF(Experiencia_Proponente!D158=0,"",Experiencia_Proponente!D158)</f>
        <v>VIGILANCIA SANTAFEREÑA Y CIA LTDA</v>
      </c>
      <c r="E112" s="54" t="str">
        <f>IF(D112&lt;&gt;"",Experiencia_Proponente!$AI$148,"")</f>
        <v>HABILITADO</v>
      </c>
    </row>
    <row r="113" spans="1:5" hidden="1" x14ac:dyDescent="0.25">
      <c r="A113" s="963"/>
      <c r="B113" s="561">
        <v>12</v>
      </c>
      <c r="C113" s="48" t="str">
        <f>IF(Experiencia_Proponente!C159=0,"",Experiencia_Proponente!C159)</f>
        <v/>
      </c>
      <c r="D113" s="48" t="str">
        <f>IF(Experiencia_Proponente!D159=0,"",Experiencia_Proponente!D159)</f>
        <v/>
      </c>
      <c r="E113" s="54" t="str">
        <f>IF(D113&lt;&gt;"",Experiencia_Proponente!$AI$148,"")</f>
        <v/>
      </c>
    </row>
    <row r="114" spans="1:5" x14ac:dyDescent="0.25">
      <c r="A114" s="69">
        <v>8</v>
      </c>
      <c r="B114" s="327"/>
      <c r="C114" s="347" t="s">
        <v>1537</v>
      </c>
      <c r="D114" s="348"/>
      <c r="E114" s="349"/>
    </row>
    <row r="115" spans="1:5" x14ac:dyDescent="0.25">
      <c r="A115" s="962">
        <f t="shared" ref="A115" si="6">A127</f>
        <v>9</v>
      </c>
      <c r="B115" s="48">
        <v>1</v>
      </c>
      <c r="C115" s="48" t="str">
        <f>IF(Experiencia_Proponente!C161=0,"",Experiencia_Proponente!C161)</f>
        <v>UNION TEMPORAL M&amp;A SEGURIDAD</v>
      </c>
      <c r="D115" s="48" t="str">
        <f>IF(Experiencia_Proponente!D161=0,"",Experiencia_Proponente!D161)</f>
        <v>UNION TEMPORAL M&amp;A SEGURIDAD</v>
      </c>
      <c r="E115" s="53" t="str">
        <f>IF(D115&lt;&gt;"",Experiencia_Proponente!$AI161,"RECHAZADO")</f>
        <v>HABILITADO</v>
      </c>
    </row>
    <row r="116" spans="1:5" hidden="1" x14ac:dyDescent="0.25">
      <c r="A116" s="963"/>
      <c r="B116" s="561">
        <v>2</v>
      </c>
      <c r="C116" s="48" t="str">
        <f>IF(Experiencia_Proponente!C162=0,"",Experiencia_Proponente!C162)</f>
        <v/>
      </c>
      <c r="D116" s="48" t="str">
        <f>IF(Experiencia_Proponente!D162=0,"",Experiencia_Proponente!D162)</f>
        <v/>
      </c>
      <c r="E116" s="54" t="str">
        <f>IF(D116&lt;&gt;"",Experiencia_Proponente!$AI$161,"")</f>
        <v/>
      </c>
    </row>
    <row r="117" spans="1:5" x14ac:dyDescent="0.25">
      <c r="A117" s="963"/>
      <c r="B117" s="561">
        <v>3</v>
      </c>
      <c r="C117" s="48" t="str">
        <f>IF(Experiencia_Proponente!C163=0,"",Experiencia_Proponente!C163)</f>
        <v>UNION TEMPORAL M&amp;A SEGURIDAD</v>
      </c>
      <c r="D117" s="48" t="str">
        <f>IF(Experiencia_Proponente!D163=0,"",Experiencia_Proponente!D163)</f>
        <v>UNION TEMPORAL M&amp;A SEGURIDAD</v>
      </c>
      <c r="E117" s="54" t="str">
        <f>IF(D117&lt;&gt;"",Experiencia_Proponente!$AI$161,"RECHAZADO")</f>
        <v>HABILITADO</v>
      </c>
    </row>
    <row r="118" spans="1:5" x14ac:dyDescent="0.25">
      <c r="A118" s="963"/>
      <c r="B118" s="561">
        <v>4</v>
      </c>
      <c r="C118" s="48" t="str">
        <f>IF(Experiencia_Proponente!C164=0,"",Experiencia_Proponente!C164)</f>
        <v>UNION TEMPORAL M&amp;A SEGURIDAD</v>
      </c>
      <c r="D118" s="48" t="str">
        <f>IF(Experiencia_Proponente!D164=0,"",Experiencia_Proponente!D164)</f>
        <v>UNION TEMPORAL M&amp;A SEGURIDAD</v>
      </c>
      <c r="E118" s="54" t="str">
        <f>IF(D118&lt;&gt;"",Experiencia_Proponente!$AI$161,"")</f>
        <v>HABILITADO</v>
      </c>
    </row>
    <row r="119" spans="1:5" x14ac:dyDescent="0.25">
      <c r="A119" s="963"/>
      <c r="B119" s="561">
        <v>5</v>
      </c>
      <c r="C119" s="48" t="str">
        <f>IF(Experiencia_Proponente!C165=0,"",Experiencia_Proponente!C165)</f>
        <v>UNION TEMPORAL M&amp;A SEGURIDAD</v>
      </c>
      <c r="D119" s="48" t="str">
        <f>IF(Experiencia_Proponente!D165=0,"",Experiencia_Proponente!D165)</f>
        <v>UNION TEMPORAL M&amp;A SEGURIDAD</v>
      </c>
      <c r="E119" s="54" t="str">
        <f>IF(D119&lt;&gt;"",Experiencia_Proponente!$AI$161,"")</f>
        <v>HABILITADO</v>
      </c>
    </row>
    <row r="120" spans="1:5" hidden="1" x14ac:dyDescent="0.25">
      <c r="A120" s="963"/>
      <c r="B120" s="561">
        <v>6</v>
      </c>
      <c r="C120" s="48" t="str">
        <f>IF(Experiencia_Proponente!C166=0,"",Experiencia_Proponente!C166)</f>
        <v/>
      </c>
      <c r="D120" s="48" t="str">
        <f>IF(Experiencia_Proponente!D166=0,"",Experiencia_Proponente!D166)</f>
        <v/>
      </c>
      <c r="E120" s="54" t="str">
        <f>IF(D120&lt;&gt;"",Experiencia_Proponente!$AI$161,"")</f>
        <v/>
      </c>
    </row>
    <row r="121" spans="1:5" hidden="1" x14ac:dyDescent="0.25">
      <c r="A121" s="963"/>
      <c r="B121" s="561">
        <v>7</v>
      </c>
      <c r="C121" s="48" t="str">
        <f>IF(Experiencia_Proponente!C167=0,"",Experiencia_Proponente!C167)</f>
        <v/>
      </c>
      <c r="D121" s="48" t="str">
        <f>IF(Experiencia_Proponente!D167=0,"",Experiencia_Proponente!D167)</f>
        <v/>
      </c>
      <c r="E121" s="54" t="str">
        <f>IF(D121&lt;&gt;"",Experiencia_Proponente!$AI$161,"")</f>
        <v/>
      </c>
    </row>
    <row r="122" spans="1:5" hidden="1" x14ac:dyDescent="0.25">
      <c r="A122" s="963"/>
      <c r="B122" s="561">
        <v>8</v>
      </c>
      <c r="C122" s="48" t="str">
        <f>IF(Experiencia_Proponente!C168=0,"",Experiencia_Proponente!C168)</f>
        <v/>
      </c>
      <c r="D122" s="48" t="str">
        <f>IF(Experiencia_Proponente!D168=0,"",Experiencia_Proponente!D168)</f>
        <v/>
      </c>
      <c r="E122" s="54" t="str">
        <f>IF(D122&lt;&gt;"",Experiencia_Proponente!$AI$161,"")</f>
        <v/>
      </c>
    </row>
    <row r="123" spans="1:5" hidden="1" x14ac:dyDescent="0.25">
      <c r="A123" s="963"/>
      <c r="B123" s="561">
        <v>9</v>
      </c>
      <c r="C123" s="48" t="str">
        <f>IF(Experiencia_Proponente!C169=0,"",Experiencia_Proponente!C169)</f>
        <v/>
      </c>
      <c r="D123" s="48" t="str">
        <f>IF(Experiencia_Proponente!D169=0,"",Experiencia_Proponente!D169)</f>
        <v/>
      </c>
      <c r="E123" s="54" t="str">
        <f>IF(D123&lt;&gt;"",Experiencia_Proponente!$AI$161,"")</f>
        <v/>
      </c>
    </row>
    <row r="124" spans="1:5" x14ac:dyDescent="0.25">
      <c r="A124" s="963"/>
      <c r="B124" s="561">
        <v>10</v>
      </c>
      <c r="C124" s="48" t="str">
        <f>IF(Experiencia_Proponente!C170=0,"",Experiencia_Proponente!C170)</f>
        <v>UNION TEMPORAL M&amp;A SEGURIDAD</v>
      </c>
      <c r="D124" s="48" t="str">
        <f>IF(Experiencia_Proponente!D170=0,"",Experiencia_Proponente!D170)</f>
        <v>UNION TEMPORAL M&amp;A SEGURIDAD</v>
      </c>
      <c r="E124" s="54" t="str">
        <f>IF(D124&lt;&gt;"",Experiencia_Proponente!$AI$161,"")</f>
        <v>HABILITADO</v>
      </c>
    </row>
    <row r="125" spans="1:5" hidden="1" x14ac:dyDescent="0.25">
      <c r="A125" s="963"/>
      <c r="B125" s="561">
        <v>11</v>
      </c>
      <c r="C125" s="48" t="str">
        <f>IF(Experiencia_Proponente!C171=0,"",Experiencia_Proponente!C171)</f>
        <v/>
      </c>
      <c r="D125" s="48" t="str">
        <f>IF(Experiencia_Proponente!D171=0,"",Experiencia_Proponente!D171)</f>
        <v/>
      </c>
      <c r="E125" s="54" t="str">
        <f>IF(D125&lt;&gt;"",Experiencia_Proponente!$AI$161,"")</f>
        <v/>
      </c>
    </row>
    <row r="126" spans="1:5" hidden="1" x14ac:dyDescent="0.25">
      <c r="A126" s="963"/>
      <c r="B126" s="561">
        <v>12</v>
      </c>
      <c r="C126" s="48" t="str">
        <f>IF(Experiencia_Proponente!C172=0,"",Experiencia_Proponente!C172)</f>
        <v/>
      </c>
      <c r="D126" s="48" t="str">
        <f>IF(Experiencia_Proponente!D172=0,"",Experiencia_Proponente!D172)</f>
        <v/>
      </c>
      <c r="E126" s="54" t="str">
        <f>IF(D126&lt;&gt;"",Experiencia_Proponente!$AI$161,"")</f>
        <v/>
      </c>
    </row>
    <row r="127" spans="1:5" x14ac:dyDescent="0.25">
      <c r="A127" s="69">
        <v>9</v>
      </c>
      <c r="B127" s="327"/>
      <c r="C127" s="347" t="s">
        <v>1537</v>
      </c>
      <c r="D127" s="348"/>
      <c r="E127" s="349"/>
    </row>
    <row r="128" spans="1:5" hidden="1" x14ac:dyDescent="0.25">
      <c r="A128" s="962">
        <f t="shared" ref="A128" si="7">A140</f>
        <v>10</v>
      </c>
      <c r="B128" s="48">
        <v>1</v>
      </c>
      <c r="C128" s="48" t="str">
        <f>IF(Experiencia_Proponente!C183=0,"",Experiencia_Proponente!C183)</f>
        <v/>
      </c>
      <c r="D128" s="48" t="str">
        <f>IF(Experiencia_Proponente!D183=0,"",Experiencia_Proponente!D183)</f>
        <v/>
      </c>
      <c r="E128" s="53" t="str">
        <f>IF(D128&lt;&gt;"",Experiencia_Proponente!$AI183,"")</f>
        <v/>
      </c>
    </row>
    <row r="129" spans="1:5" x14ac:dyDescent="0.25">
      <c r="A129" s="963"/>
      <c r="B129" s="561">
        <v>2</v>
      </c>
      <c r="C129" s="48" t="str">
        <f>IF(Experiencia_Proponente!C184=0,"",Experiencia_Proponente!C184)</f>
        <v>UNION TEMPORAL NC SED 2021</v>
      </c>
      <c r="D129" s="48" t="str">
        <f>IF(Experiencia_Proponente!D184=0,"",Experiencia_Proponente!D184)</f>
        <v>UNION TEMPORAL NC SED 2021</v>
      </c>
      <c r="E129" s="54" t="str">
        <f>IF(D129&lt;&gt;"",Experiencia_Proponente!$AI$183,"")</f>
        <v>HABILITADO</v>
      </c>
    </row>
    <row r="130" spans="1:5" hidden="1" x14ac:dyDescent="0.25">
      <c r="A130" s="963"/>
      <c r="B130" s="561">
        <v>3</v>
      </c>
      <c r="C130" s="48" t="str">
        <f>IF(Experiencia_Proponente!C185=0,"",Experiencia_Proponente!C185)</f>
        <v/>
      </c>
      <c r="D130" s="48" t="str">
        <f>IF(Experiencia_Proponente!D185=0,"",Experiencia_Proponente!D185)</f>
        <v/>
      </c>
      <c r="E130" s="54" t="str">
        <f>IF(D130&lt;&gt;"",Experiencia_Proponente!$AI$183,"")</f>
        <v/>
      </c>
    </row>
    <row r="131" spans="1:5" hidden="1" x14ac:dyDescent="0.25">
      <c r="A131" s="963"/>
      <c r="B131" s="561">
        <v>4</v>
      </c>
      <c r="C131" s="48" t="str">
        <f>IF(Experiencia_Proponente!C186=0,"",Experiencia_Proponente!C186)</f>
        <v/>
      </c>
      <c r="D131" s="48" t="str">
        <f>IF(Experiencia_Proponente!D186=0,"",Experiencia_Proponente!D186)</f>
        <v/>
      </c>
      <c r="E131" s="54" t="str">
        <f>IF(D131&lt;&gt;"",Experiencia_Proponente!$AI$183,"")</f>
        <v/>
      </c>
    </row>
    <row r="132" spans="1:5" hidden="1" x14ac:dyDescent="0.25">
      <c r="A132" s="963"/>
      <c r="B132" s="561">
        <v>5</v>
      </c>
      <c r="C132" s="48" t="str">
        <f>IF(Experiencia_Proponente!C187=0,"",Experiencia_Proponente!C187)</f>
        <v/>
      </c>
      <c r="D132" s="48" t="str">
        <f>IF(Experiencia_Proponente!D187=0,"",Experiencia_Proponente!D187)</f>
        <v/>
      </c>
      <c r="E132" s="54" t="str">
        <f>IF(D132&lt;&gt;"",Experiencia_Proponente!$AI$183,"")</f>
        <v/>
      </c>
    </row>
    <row r="133" spans="1:5" hidden="1" x14ac:dyDescent="0.25">
      <c r="A133" s="963"/>
      <c r="B133" s="561">
        <v>6</v>
      </c>
      <c r="C133" s="48" t="str">
        <f>IF(Experiencia_Proponente!C188=0,"",Experiencia_Proponente!C188)</f>
        <v/>
      </c>
      <c r="D133" s="48" t="str">
        <f>IF(Experiencia_Proponente!D188=0,"",Experiencia_Proponente!D188)</f>
        <v/>
      </c>
      <c r="E133" s="54" t="str">
        <f>IF(D133&lt;&gt;"",Experiencia_Proponente!$AI$183,"")</f>
        <v/>
      </c>
    </row>
    <row r="134" spans="1:5" hidden="1" x14ac:dyDescent="0.25">
      <c r="A134" s="963"/>
      <c r="B134" s="561">
        <v>7</v>
      </c>
      <c r="C134" s="48" t="str">
        <f>IF(Experiencia_Proponente!C189=0,"",Experiencia_Proponente!C189)</f>
        <v/>
      </c>
      <c r="D134" s="48" t="str">
        <f>IF(Experiencia_Proponente!D189=0,"",Experiencia_Proponente!D189)</f>
        <v/>
      </c>
      <c r="E134" s="54" t="str">
        <f>IF(D134&lt;&gt;"",Experiencia_Proponente!$AI$183,"")</f>
        <v/>
      </c>
    </row>
    <row r="135" spans="1:5" hidden="1" x14ac:dyDescent="0.25">
      <c r="A135" s="963"/>
      <c r="B135" s="561">
        <v>8</v>
      </c>
      <c r="C135" s="48" t="str">
        <f>IF(Experiencia_Proponente!C190=0,"",Experiencia_Proponente!C190)</f>
        <v/>
      </c>
      <c r="D135" s="48" t="str">
        <f>IF(Experiencia_Proponente!D190=0,"",Experiencia_Proponente!D190)</f>
        <v/>
      </c>
      <c r="E135" s="54" t="str">
        <f>IF(D135&lt;&gt;"",Experiencia_Proponente!$AI$183,"")</f>
        <v/>
      </c>
    </row>
    <row r="136" spans="1:5" hidden="1" x14ac:dyDescent="0.25">
      <c r="A136" s="963"/>
      <c r="B136" s="561">
        <v>9</v>
      </c>
      <c r="C136" s="48" t="str">
        <f>IF(Experiencia_Proponente!C191=0,"",Experiencia_Proponente!C191)</f>
        <v/>
      </c>
      <c r="D136" s="48" t="str">
        <f>IF(Experiencia_Proponente!D191=0,"",Experiencia_Proponente!D191)</f>
        <v/>
      </c>
      <c r="E136" s="54" t="str">
        <f>IF(D136&lt;&gt;"",Experiencia_Proponente!$AI$183,"")</f>
        <v/>
      </c>
    </row>
    <row r="137" spans="1:5" hidden="1" x14ac:dyDescent="0.25">
      <c r="A137" s="963"/>
      <c r="B137" s="561">
        <v>10</v>
      </c>
      <c r="C137" s="48" t="str">
        <f>IF(Experiencia_Proponente!C192=0,"",Experiencia_Proponente!C192)</f>
        <v/>
      </c>
      <c r="D137" s="48" t="str">
        <f>IF(Experiencia_Proponente!D192=0,"",Experiencia_Proponente!D192)</f>
        <v/>
      </c>
      <c r="E137" s="54" t="str">
        <f>IF(D137&lt;&gt;"",Experiencia_Proponente!$AI$183,"")</f>
        <v/>
      </c>
    </row>
    <row r="138" spans="1:5" hidden="1" x14ac:dyDescent="0.25">
      <c r="A138" s="963"/>
      <c r="B138" s="561">
        <v>11</v>
      </c>
      <c r="C138" s="48" t="str">
        <f>IF(Experiencia_Proponente!C193=0,"",Experiencia_Proponente!C193)</f>
        <v/>
      </c>
      <c r="D138" s="48" t="str">
        <f>IF(Experiencia_Proponente!D193=0,"",Experiencia_Proponente!D193)</f>
        <v/>
      </c>
      <c r="E138" s="54" t="str">
        <f>IF(D138&lt;&gt;"",Experiencia_Proponente!$AI$183,"")</f>
        <v/>
      </c>
    </row>
    <row r="139" spans="1:5" x14ac:dyDescent="0.25">
      <c r="A139" s="963"/>
      <c r="B139" s="561">
        <v>12</v>
      </c>
      <c r="C139" s="48" t="str">
        <f>IF(Experiencia_Proponente!C194=0,"",Experiencia_Proponente!C194)</f>
        <v>UNION TEMPORAL NC SED 2021</v>
      </c>
      <c r="D139" s="48" t="str">
        <f>IF(Experiencia_Proponente!D194=0,"",Experiencia_Proponente!D194)</f>
        <v>UNION TEMPORAL NC SED 2021</v>
      </c>
      <c r="E139" s="54" t="str">
        <f>IF(D139&lt;&gt;"",Experiencia_Proponente!$AI$183,"")</f>
        <v>HABILITADO</v>
      </c>
    </row>
    <row r="140" spans="1:5" x14ac:dyDescent="0.25">
      <c r="A140" s="69">
        <v>10</v>
      </c>
      <c r="B140" s="327"/>
      <c r="C140" s="347" t="s">
        <v>1537</v>
      </c>
      <c r="D140" s="348"/>
      <c r="E140" s="349"/>
    </row>
    <row r="141" spans="1:5" hidden="1" x14ac:dyDescent="0.25">
      <c r="A141" s="962">
        <f t="shared" ref="A141" si="8">A153</f>
        <v>11</v>
      </c>
      <c r="B141" s="48">
        <v>1</v>
      </c>
      <c r="C141" s="48" t="str">
        <f>IF(Experiencia_Proponente!C196=0,"",Experiencia_Proponente!C196)</f>
        <v/>
      </c>
      <c r="D141" s="48" t="str">
        <f>IF(Experiencia_Proponente!D196=0,"",Experiencia_Proponente!D196)</f>
        <v/>
      </c>
      <c r="E141" s="53" t="str">
        <f>IF(D141&lt;&gt;"",Experiencia_Proponente!$AI196,"")</f>
        <v/>
      </c>
    </row>
    <row r="142" spans="1:5" hidden="1" x14ac:dyDescent="0.25">
      <c r="A142" s="963"/>
      <c r="B142" s="561">
        <v>2</v>
      </c>
      <c r="C142" s="48" t="str">
        <f>IF(Experiencia_Proponente!C197=0,"",Experiencia_Proponente!C197)</f>
        <v/>
      </c>
      <c r="D142" s="48" t="str">
        <f>IF(Experiencia_Proponente!D197=0,"",Experiencia_Proponente!D197)</f>
        <v/>
      </c>
      <c r="E142" s="54" t="str">
        <f>IF(D142&lt;&gt;"",Experiencia_Proponente!$AI$196,"")</f>
        <v/>
      </c>
    </row>
    <row r="143" spans="1:5" hidden="1" x14ac:dyDescent="0.25">
      <c r="A143" s="963"/>
      <c r="B143" s="561">
        <v>3</v>
      </c>
      <c r="C143" s="48" t="str">
        <f>IF(Experiencia_Proponente!C198=0,"",Experiencia_Proponente!C198)</f>
        <v/>
      </c>
      <c r="D143" s="48" t="str">
        <f>IF(Experiencia_Proponente!D198=0,"",Experiencia_Proponente!D198)</f>
        <v/>
      </c>
      <c r="E143" s="54" t="str">
        <f>IF(D143&lt;&gt;"",Experiencia_Proponente!$AI$196,"")</f>
        <v/>
      </c>
    </row>
    <row r="144" spans="1:5" hidden="1" x14ac:dyDescent="0.25">
      <c r="A144" s="963"/>
      <c r="B144" s="561">
        <v>4</v>
      </c>
      <c r="C144" s="48" t="str">
        <f>IF(Experiencia_Proponente!C199=0,"",Experiencia_Proponente!C199)</f>
        <v/>
      </c>
      <c r="D144" s="48" t="str">
        <f>IF(Experiencia_Proponente!D199=0,"",Experiencia_Proponente!D199)</f>
        <v/>
      </c>
      <c r="E144" s="54" t="str">
        <f>IF(D144&lt;&gt;"",Experiencia_Proponente!$AI$196,"")</f>
        <v/>
      </c>
    </row>
    <row r="145" spans="1:5" hidden="1" x14ac:dyDescent="0.25">
      <c r="A145" s="963"/>
      <c r="B145" s="561">
        <v>5</v>
      </c>
      <c r="C145" s="48" t="str">
        <f>IF(Experiencia_Proponente!C200=0,"",Experiencia_Proponente!C200)</f>
        <v/>
      </c>
      <c r="D145" s="48" t="str">
        <f>IF(Experiencia_Proponente!D200=0,"",Experiencia_Proponente!D200)</f>
        <v/>
      </c>
      <c r="E145" s="54" t="str">
        <f>IF(D145&lt;&gt;"",Experiencia_Proponente!$AI$196,"")</f>
        <v/>
      </c>
    </row>
    <row r="146" spans="1:5" hidden="1" x14ac:dyDescent="0.25">
      <c r="A146" s="963"/>
      <c r="B146" s="561">
        <v>6</v>
      </c>
      <c r="C146" s="48" t="str">
        <f>IF(Experiencia_Proponente!C201=0,"",Experiencia_Proponente!C201)</f>
        <v/>
      </c>
      <c r="D146" s="48" t="str">
        <f>IF(Experiencia_Proponente!D201=0,"",Experiencia_Proponente!D201)</f>
        <v/>
      </c>
      <c r="E146" s="54" t="str">
        <f>IF(D146&lt;&gt;"",Experiencia_Proponente!$AI$196,"")</f>
        <v/>
      </c>
    </row>
    <row r="147" spans="1:5" hidden="1" x14ac:dyDescent="0.25">
      <c r="A147" s="963"/>
      <c r="B147" s="561">
        <v>7</v>
      </c>
      <c r="C147" s="48" t="str">
        <f>IF(Experiencia_Proponente!C202=0,"",Experiencia_Proponente!C202)</f>
        <v/>
      </c>
      <c r="D147" s="48" t="str">
        <f>IF(Experiencia_Proponente!D202=0,"",Experiencia_Proponente!D202)</f>
        <v/>
      </c>
      <c r="E147" s="54" t="str">
        <f>IF(D147&lt;&gt;"",Experiencia_Proponente!$AI$196,"")</f>
        <v/>
      </c>
    </row>
    <row r="148" spans="1:5" x14ac:dyDescent="0.25">
      <c r="A148" s="963"/>
      <c r="B148" s="561">
        <v>8</v>
      </c>
      <c r="C148" s="48" t="str">
        <f>IF(Experiencia_Proponente!C203=0,"",Experiencia_Proponente!C203)</f>
        <v>UNION TEMPORAL PL 2021</v>
      </c>
      <c r="D148" s="48" t="str">
        <f>IF(Experiencia_Proponente!D203=0,"",Experiencia_Proponente!D203)</f>
        <v>UNION TEMPORAL PL 2021</v>
      </c>
      <c r="E148" s="54" t="str">
        <f>IF(D148&lt;&gt;"",Experiencia_Proponente!$AI$196,"")</f>
        <v>HABILITADO</v>
      </c>
    </row>
    <row r="149" spans="1:5" hidden="1" x14ac:dyDescent="0.25">
      <c r="A149" s="963"/>
      <c r="B149" s="561">
        <v>9</v>
      </c>
      <c r="C149" s="48" t="str">
        <f>IF(Experiencia_Proponente!C204=0,"",Experiencia_Proponente!C204)</f>
        <v/>
      </c>
      <c r="D149" s="48" t="str">
        <f>IF(Experiencia_Proponente!D204=0,"",Experiencia_Proponente!D204)</f>
        <v/>
      </c>
      <c r="E149" s="54" t="str">
        <f>IF(D149&lt;&gt;"",Experiencia_Proponente!$AI$196,"")</f>
        <v/>
      </c>
    </row>
    <row r="150" spans="1:5" hidden="1" x14ac:dyDescent="0.25">
      <c r="A150" s="963"/>
      <c r="B150" s="561">
        <v>10</v>
      </c>
      <c r="C150" s="48" t="str">
        <f>IF(Experiencia_Proponente!C205=0,"",Experiencia_Proponente!C205)</f>
        <v/>
      </c>
      <c r="D150" s="48" t="str">
        <f>IF(Experiencia_Proponente!D205=0,"",Experiencia_Proponente!D205)</f>
        <v/>
      </c>
      <c r="E150" s="54" t="str">
        <f>IF(D150&lt;&gt;"",Experiencia_Proponente!$AI$196,"")</f>
        <v/>
      </c>
    </row>
    <row r="151" spans="1:5" hidden="1" x14ac:dyDescent="0.25">
      <c r="A151" s="963"/>
      <c r="B151" s="561">
        <v>11</v>
      </c>
      <c r="C151" s="48" t="str">
        <f>IF(Experiencia_Proponente!C206=0,"",Experiencia_Proponente!C206)</f>
        <v/>
      </c>
      <c r="D151" s="48" t="str">
        <f>IF(Experiencia_Proponente!D206=0,"",Experiencia_Proponente!D206)</f>
        <v/>
      </c>
      <c r="E151" s="54" t="str">
        <f>IF(D151&lt;&gt;"",Experiencia_Proponente!$AI$196,"")</f>
        <v/>
      </c>
    </row>
    <row r="152" spans="1:5" x14ac:dyDescent="0.25">
      <c r="A152" s="963"/>
      <c r="B152" s="561">
        <v>12</v>
      </c>
      <c r="C152" s="48" t="str">
        <f>IF(Experiencia_Proponente!C207=0,"",Experiencia_Proponente!C207)</f>
        <v>UNION TEMPORAL PL 2021</v>
      </c>
      <c r="D152" s="48" t="str">
        <f>IF(Experiencia_Proponente!D207=0,"",Experiencia_Proponente!D207)</f>
        <v>UNION TEMPORAL PL 2021</v>
      </c>
      <c r="E152" s="54" t="str">
        <f>IF(D152&lt;&gt;"",Experiencia_Proponente!$AI$196,"")</f>
        <v>HABILITADO</v>
      </c>
    </row>
    <row r="153" spans="1:5" x14ac:dyDescent="0.25">
      <c r="A153" s="69">
        <v>11</v>
      </c>
      <c r="B153" s="327"/>
      <c r="C153" s="347" t="s">
        <v>1537</v>
      </c>
      <c r="D153" s="348"/>
      <c r="E153" s="349"/>
    </row>
    <row r="154" spans="1:5" hidden="1" x14ac:dyDescent="0.25">
      <c r="A154" s="962">
        <f t="shared" ref="A154" si="9">A166</f>
        <v>12</v>
      </c>
      <c r="B154" s="48">
        <v>1</v>
      </c>
      <c r="C154" s="48" t="str">
        <f>IF(Experiencia_Proponente!C209=0,"",Experiencia_Proponente!C209)</f>
        <v/>
      </c>
      <c r="D154" s="48" t="str">
        <f>IF(Experiencia_Proponente!D209=0,"",Experiencia_Proponente!D209)</f>
        <v/>
      </c>
      <c r="E154" s="53" t="str">
        <f>IF(D154&lt;&gt;"",Experiencia_Proponente!$AI209,"")</f>
        <v/>
      </c>
    </row>
    <row r="155" spans="1:5" ht="33" x14ac:dyDescent="0.25">
      <c r="A155" s="963"/>
      <c r="B155" s="561">
        <v>2</v>
      </c>
      <c r="C155" s="48" t="str">
        <f>IF(Experiencia_Proponente!C210=0,"",Experiencia_Proponente!C210)</f>
        <v>UNION TEMPORAL
SED SEGURIDAD 2021</v>
      </c>
      <c r="D155" s="48" t="str">
        <f>IF(Experiencia_Proponente!D210=0,"",Experiencia_Proponente!D210)</f>
        <v>UNION TEMPORAL
SED SEGURIDAD 2021</v>
      </c>
      <c r="E155" s="54" t="str">
        <f>IF(D155&lt;&gt;"",Experiencia_Proponente!$AI$209,"")</f>
        <v>RECHAZADO</v>
      </c>
    </row>
    <row r="156" spans="1:5" hidden="1" x14ac:dyDescent="0.25">
      <c r="A156" s="963"/>
      <c r="B156" s="561">
        <v>3</v>
      </c>
      <c r="C156" s="48" t="str">
        <f>IF(Experiencia_Proponente!C211=0,"",Experiencia_Proponente!C211)</f>
        <v/>
      </c>
      <c r="D156" s="48" t="str">
        <f>IF(Experiencia_Proponente!D211=0,"",Experiencia_Proponente!D211)</f>
        <v/>
      </c>
      <c r="E156" s="54" t="str">
        <f>IF(D156&lt;&gt;"",Experiencia_Proponente!$AI$209,"")</f>
        <v/>
      </c>
    </row>
    <row r="157" spans="1:5" hidden="1" x14ac:dyDescent="0.25">
      <c r="A157" s="963"/>
      <c r="B157" s="561">
        <v>4</v>
      </c>
      <c r="C157" s="48" t="str">
        <f>IF(Experiencia_Proponente!C212=0,"",Experiencia_Proponente!C212)</f>
        <v/>
      </c>
      <c r="D157" s="48" t="str">
        <f>IF(Experiencia_Proponente!D212=0,"",Experiencia_Proponente!D212)</f>
        <v/>
      </c>
      <c r="E157" s="54" t="str">
        <f>IF(D157&lt;&gt;"",Experiencia_Proponente!$AI$209,"")</f>
        <v/>
      </c>
    </row>
    <row r="158" spans="1:5" hidden="1" x14ac:dyDescent="0.25">
      <c r="A158" s="963"/>
      <c r="B158" s="561">
        <v>5</v>
      </c>
      <c r="C158" s="48" t="str">
        <f>IF(Experiencia_Proponente!C213=0,"",Experiencia_Proponente!C213)</f>
        <v/>
      </c>
      <c r="D158" s="48" t="str">
        <f>IF(Experiencia_Proponente!D213=0,"",Experiencia_Proponente!D213)</f>
        <v/>
      </c>
      <c r="E158" s="54" t="str">
        <f>IF(D158&lt;&gt;"",Experiencia_Proponente!$AI$209,"")</f>
        <v/>
      </c>
    </row>
    <row r="159" spans="1:5" hidden="1" x14ac:dyDescent="0.25">
      <c r="A159" s="963"/>
      <c r="B159" s="561">
        <v>6</v>
      </c>
      <c r="C159" s="48" t="str">
        <f>IF(Experiencia_Proponente!C214=0,"",Experiencia_Proponente!C214)</f>
        <v/>
      </c>
      <c r="D159" s="48" t="str">
        <f>IF(Experiencia_Proponente!D214=0,"",Experiencia_Proponente!D214)</f>
        <v/>
      </c>
      <c r="E159" s="54" t="str">
        <f>IF(D159&lt;&gt;"",Experiencia_Proponente!$AI$209,"")</f>
        <v/>
      </c>
    </row>
    <row r="160" spans="1:5" hidden="1" x14ac:dyDescent="0.25">
      <c r="A160" s="963"/>
      <c r="B160" s="561">
        <v>7</v>
      </c>
      <c r="C160" s="48" t="str">
        <f>IF(Experiencia_Proponente!C215=0,"",Experiencia_Proponente!C215)</f>
        <v/>
      </c>
      <c r="D160" s="48" t="str">
        <f>IF(Experiencia_Proponente!D215=0,"",Experiencia_Proponente!D215)</f>
        <v/>
      </c>
      <c r="E160" s="54" t="str">
        <f>IF(D160&lt;&gt;"",Experiencia_Proponente!$AI$209,"")</f>
        <v/>
      </c>
    </row>
    <row r="161" spans="1:5" hidden="1" x14ac:dyDescent="0.25">
      <c r="A161" s="963"/>
      <c r="B161" s="561">
        <v>8</v>
      </c>
      <c r="C161" s="48" t="str">
        <f>IF(Experiencia_Proponente!C216=0,"",Experiencia_Proponente!C216)</f>
        <v/>
      </c>
      <c r="D161" s="48" t="str">
        <f>IF(Experiencia_Proponente!D216=0,"",Experiencia_Proponente!D216)</f>
        <v/>
      </c>
      <c r="E161" s="54" t="str">
        <f>IF(D161&lt;&gt;"",Experiencia_Proponente!$AI$209,"")</f>
        <v/>
      </c>
    </row>
    <row r="162" spans="1:5" hidden="1" x14ac:dyDescent="0.25">
      <c r="A162" s="963"/>
      <c r="B162" s="561">
        <v>9</v>
      </c>
      <c r="C162" s="48" t="str">
        <f>IF(Experiencia_Proponente!C217=0,"",Experiencia_Proponente!C217)</f>
        <v/>
      </c>
      <c r="D162" s="48" t="str">
        <f>IF(Experiencia_Proponente!D217=0,"",Experiencia_Proponente!D217)</f>
        <v/>
      </c>
      <c r="E162" s="54" t="str">
        <f>IF(D162&lt;&gt;"",Experiencia_Proponente!$AI$209,"")</f>
        <v/>
      </c>
    </row>
    <row r="163" spans="1:5" hidden="1" x14ac:dyDescent="0.25">
      <c r="A163" s="963"/>
      <c r="B163" s="561">
        <v>10</v>
      </c>
      <c r="C163" s="48" t="str">
        <f>IF(Experiencia_Proponente!C218=0,"",Experiencia_Proponente!C218)</f>
        <v/>
      </c>
      <c r="D163" s="48" t="str">
        <f>IF(Experiencia_Proponente!D218=0,"",Experiencia_Proponente!D218)</f>
        <v/>
      </c>
      <c r="E163" s="54" t="str">
        <f>IF(D163&lt;&gt;"",Experiencia_Proponente!$AI$209,"")</f>
        <v/>
      </c>
    </row>
    <row r="164" spans="1:5" hidden="1" x14ac:dyDescent="0.25">
      <c r="A164" s="963"/>
      <c r="B164" s="561">
        <v>11</v>
      </c>
      <c r="C164" s="48" t="str">
        <f>IF(Experiencia_Proponente!C219=0,"",Experiencia_Proponente!C219)</f>
        <v/>
      </c>
      <c r="D164" s="48" t="str">
        <f>IF(Experiencia_Proponente!D219=0,"",Experiencia_Proponente!D219)</f>
        <v/>
      </c>
      <c r="E164" s="54" t="str">
        <f>IF(D164&lt;&gt;"",Experiencia_Proponente!$AI$209,"")</f>
        <v/>
      </c>
    </row>
    <row r="165" spans="1:5" hidden="1" x14ac:dyDescent="0.25">
      <c r="A165" s="963"/>
      <c r="B165" s="561">
        <v>12</v>
      </c>
      <c r="C165" s="48" t="str">
        <f>IF(Experiencia_Proponente!C220=0,"",Experiencia_Proponente!C220)</f>
        <v/>
      </c>
      <c r="D165" s="48" t="str">
        <f>IF(Experiencia_Proponente!D220=0,"",Experiencia_Proponente!D220)</f>
        <v/>
      </c>
      <c r="E165" s="54" t="str">
        <f>IF(D165&lt;&gt;"",Experiencia_Proponente!$AI$209,"")</f>
        <v/>
      </c>
    </row>
    <row r="166" spans="1:5" x14ac:dyDescent="0.25">
      <c r="A166" s="69">
        <v>12</v>
      </c>
      <c r="B166" s="327"/>
      <c r="C166" s="347" t="s">
        <v>1537</v>
      </c>
      <c r="D166" s="348"/>
      <c r="E166" s="349"/>
    </row>
    <row r="167" spans="1:5" hidden="1" x14ac:dyDescent="0.25">
      <c r="A167" s="962">
        <f t="shared" ref="A167" si="10">A179</f>
        <v>13</v>
      </c>
      <c r="B167" s="48">
        <v>1</v>
      </c>
      <c r="C167" s="48" t="str">
        <f>IF(Experiencia_Proponente!C222=0,"",Experiencia_Proponente!C222)</f>
        <v/>
      </c>
      <c r="D167" s="48" t="str">
        <f>IF(Experiencia_Proponente!D222=0,"",Experiencia_Proponente!D222)</f>
        <v/>
      </c>
      <c r="E167" s="53" t="str">
        <f>IF(D167&lt;&gt;"",Experiencia_Proponente!$AI222,"")</f>
        <v/>
      </c>
    </row>
    <row r="168" spans="1:5" hidden="1" x14ac:dyDescent="0.25">
      <c r="A168" s="963"/>
      <c r="B168" s="561">
        <v>2</v>
      </c>
      <c r="C168" s="48" t="str">
        <f>IF(Experiencia_Proponente!C223=0,"",Experiencia_Proponente!C223)</f>
        <v/>
      </c>
      <c r="D168" s="48" t="str">
        <f>IF(Experiencia_Proponente!D223=0,"",Experiencia_Proponente!D223)</f>
        <v/>
      </c>
      <c r="E168" s="54" t="str">
        <f>IF(D168&lt;&gt;"",Experiencia_Proponente!$AI$222,"")</f>
        <v/>
      </c>
    </row>
    <row r="169" spans="1:5" x14ac:dyDescent="0.25">
      <c r="A169" s="963"/>
      <c r="B169" s="561">
        <v>3</v>
      </c>
      <c r="C169" s="48" t="str">
        <f>IF(Experiencia_Proponente!C224=0,"",Experiencia_Proponente!C224)</f>
        <v>COVISUR DE COLOMBIA LTDA</v>
      </c>
      <c r="D169" s="48" t="str">
        <f>IF(Experiencia_Proponente!D224=0,"",Experiencia_Proponente!D224)</f>
        <v>COVISUR DE COLOMBIA LTDA</v>
      </c>
      <c r="E169" s="54" t="str">
        <f>IF(D169&lt;&gt;"",Experiencia_Proponente!$AI$222,"")</f>
        <v>HABILITADO</v>
      </c>
    </row>
    <row r="170" spans="1:5" hidden="1" x14ac:dyDescent="0.25">
      <c r="A170" s="963"/>
      <c r="B170" s="561">
        <v>4</v>
      </c>
      <c r="C170" s="48" t="str">
        <f>IF(Experiencia_Proponente!C225=0,"",Experiencia_Proponente!C225)</f>
        <v/>
      </c>
      <c r="D170" s="48" t="str">
        <f>IF(Experiencia_Proponente!D225=0,"",Experiencia_Proponente!D225)</f>
        <v/>
      </c>
      <c r="E170" s="54" t="str">
        <f>IF(D170&lt;&gt;"",Experiencia_Proponente!$AI$222,"")</f>
        <v/>
      </c>
    </row>
    <row r="171" spans="1:5" hidden="1" x14ac:dyDescent="0.25">
      <c r="A171" s="963"/>
      <c r="B171" s="561">
        <v>5</v>
      </c>
      <c r="C171" s="48" t="str">
        <f>IF(Experiencia_Proponente!C226=0,"",Experiencia_Proponente!C226)</f>
        <v/>
      </c>
      <c r="D171" s="48" t="str">
        <f>IF(Experiencia_Proponente!D226=0,"",Experiencia_Proponente!D226)</f>
        <v/>
      </c>
      <c r="E171" s="54" t="str">
        <f>IF(D171&lt;&gt;"",Experiencia_Proponente!$AI$222,"")</f>
        <v/>
      </c>
    </row>
    <row r="172" spans="1:5" hidden="1" x14ac:dyDescent="0.25">
      <c r="A172" s="963"/>
      <c r="B172" s="561">
        <v>6</v>
      </c>
      <c r="C172" s="48" t="str">
        <f>IF(Experiencia_Proponente!C227=0,"",Experiencia_Proponente!C227)</f>
        <v/>
      </c>
      <c r="D172" s="48" t="str">
        <f>IF(Experiencia_Proponente!D227=0,"",Experiencia_Proponente!D227)</f>
        <v/>
      </c>
      <c r="E172" s="54" t="str">
        <f>IF(D172&lt;&gt;"",Experiencia_Proponente!$AI$222,"")</f>
        <v/>
      </c>
    </row>
    <row r="173" spans="1:5" hidden="1" x14ac:dyDescent="0.25">
      <c r="A173" s="963"/>
      <c r="B173" s="561">
        <v>7</v>
      </c>
      <c r="C173" s="48" t="str">
        <f>IF(Experiencia_Proponente!C228=0,"",Experiencia_Proponente!C228)</f>
        <v/>
      </c>
      <c r="D173" s="48" t="str">
        <f>IF(Experiencia_Proponente!D228=0,"",Experiencia_Proponente!D228)</f>
        <v/>
      </c>
      <c r="E173" s="54" t="str">
        <f>IF(D173&lt;&gt;"",Experiencia_Proponente!$AI$222,"")</f>
        <v/>
      </c>
    </row>
    <row r="174" spans="1:5" hidden="1" x14ac:dyDescent="0.25">
      <c r="A174" s="963"/>
      <c r="B174" s="561">
        <v>8</v>
      </c>
      <c r="C174" s="48" t="str">
        <f>IF(Experiencia_Proponente!C229=0,"",Experiencia_Proponente!C229)</f>
        <v/>
      </c>
      <c r="D174" s="48" t="str">
        <f>IF(Experiencia_Proponente!D229=0,"",Experiencia_Proponente!D229)</f>
        <v/>
      </c>
      <c r="E174" s="54" t="str">
        <f>IF(D174&lt;&gt;"",Experiencia_Proponente!$AI$222,"")</f>
        <v/>
      </c>
    </row>
    <row r="175" spans="1:5" hidden="1" x14ac:dyDescent="0.25">
      <c r="A175" s="963"/>
      <c r="B175" s="561">
        <v>9</v>
      </c>
      <c r="C175" s="48" t="str">
        <f>IF(Experiencia_Proponente!C230=0,"",Experiencia_Proponente!C230)</f>
        <v/>
      </c>
      <c r="D175" s="48" t="str">
        <f>IF(Experiencia_Proponente!D230=0,"",Experiencia_Proponente!D230)</f>
        <v/>
      </c>
      <c r="E175" s="54" t="str">
        <f>IF(D175&lt;&gt;"",Experiencia_Proponente!$AI$222,"")</f>
        <v/>
      </c>
    </row>
    <row r="176" spans="1:5" hidden="1" x14ac:dyDescent="0.25">
      <c r="A176" s="963"/>
      <c r="B176" s="561">
        <v>10</v>
      </c>
      <c r="C176" s="48" t="str">
        <f>IF(Experiencia_Proponente!C231=0,"",Experiencia_Proponente!C231)</f>
        <v/>
      </c>
      <c r="D176" s="48" t="str">
        <f>IF(Experiencia_Proponente!D231=0,"",Experiencia_Proponente!D231)</f>
        <v/>
      </c>
      <c r="E176" s="54" t="str">
        <f>IF(D176&lt;&gt;"",Experiencia_Proponente!$AI$222,"")</f>
        <v/>
      </c>
    </row>
    <row r="177" spans="1:5" hidden="1" x14ac:dyDescent="0.25">
      <c r="A177" s="963"/>
      <c r="B177" s="561">
        <v>11</v>
      </c>
      <c r="C177" s="48" t="str">
        <f>IF(Experiencia_Proponente!C232=0,"",Experiencia_Proponente!C232)</f>
        <v/>
      </c>
      <c r="D177" s="48" t="str">
        <f>IF(Experiencia_Proponente!D232=0,"",Experiencia_Proponente!D232)</f>
        <v/>
      </c>
      <c r="E177" s="54" t="str">
        <f>IF(D177&lt;&gt;"",Experiencia_Proponente!$AI$222,"")</f>
        <v/>
      </c>
    </row>
    <row r="178" spans="1:5" hidden="1" x14ac:dyDescent="0.25">
      <c r="A178" s="963"/>
      <c r="B178" s="561">
        <v>12</v>
      </c>
      <c r="C178" s="48" t="str">
        <f>IF(Experiencia_Proponente!C233=0,"",Experiencia_Proponente!C233)</f>
        <v/>
      </c>
      <c r="D178" s="48" t="str">
        <f>IF(Experiencia_Proponente!D233=0,"",Experiencia_Proponente!D233)</f>
        <v/>
      </c>
      <c r="E178" s="54" t="str">
        <f>IF(D178&lt;&gt;"",Experiencia_Proponente!$AI$222,"")</f>
        <v/>
      </c>
    </row>
    <row r="179" spans="1:5" x14ac:dyDescent="0.25">
      <c r="A179" s="69">
        <v>13</v>
      </c>
      <c r="B179" s="327"/>
      <c r="C179" s="347" t="s">
        <v>1537</v>
      </c>
      <c r="D179" s="348"/>
      <c r="E179" s="349"/>
    </row>
    <row r="180" spans="1:5" x14ac:dyDescent="0.25">
      <c r="A180" s="962">
        <f t="shared" ref="A180" si="11">A192</f>
        <v>14</v>
      </c>
      <c r="B180" s="48">
        <v>1</v>
      </c>
      <c r="C180" s="48" t="str">
        <f>IF(Experiencia_Proponente!C235=0,"",Experiencia_Proponente!C235)</f>
        <v>COOPERATIVA AUTONOMA DE SEGURIDAD C.T.A. COAUTONOMA C.T.A</v>
      </c>
      <c r="D180" s="48" t="str">
        <f>IF(Experiencia_Proponente!D235=0,"",Experiencia_Proponente!D235)</f>
        <v>COOPERATIVA AUTONOMA DE SEGURIDAD C.T.A. COAUTONOMA C.T.A</v>
      </c>
      <c r="E180" s="53" t="str">
        <f>IF(D180&lt;&gt;"",Experiencia_Proponente!$AI235,"")</f>
        <v>HABILITADO</v>
      </c>
    </row>
    <row r="181" spans="1:5" hidden="1" x14ac:dyDescent="0.25">
      <c r="A181" s="963"/>
      <c r="B181" s="561">
        <v>2</v>
      </c>
      <c r="C181" s="48" t="str">
        <f>IF(Experiencia_Proponente!C236=0,"",Experiencia_Proponente!C236)</f>
        <v/>
      </c>
      <c r="D181" s="48" t="str">
        <f>IF(Experiencia_Proponente!D236=0,"",Experiencia_Proponente!D236)</f>
        <v/>
      </c>
      <c r="E181" s="54" t="str">
        <f>IF(D181&lt;&gt;"",Experiencia_Proponente!$AI$235,"")</f>
        <v/>
      </c>
    </row>
    <row r="182" spans="1:5" hidden="1" x14ac:dyDescent="0.25">
      <c r="A182" s="963"/>
      <c r="B182" s="561">
        <v>3</v>
      </c>
      <c r="C182" s="48" t="str">
        <f>IF(Experiencia_Proponente!C237=0,"",Experiencia_Proponente!C237)</f>
        <v/>
      </c>
      <c r="D182" s="48" t="str">
        <f>IF(Experiencia_Proponente!D237=0,"",Experiencia_Proponente!D237)</f>
        <v/>
      </c>
      <c r="E182" s="54" t="str">
        <f>IF(D182&lt;&gt;"",Experiencia_Proponente!$AI$235,"")</f>
        <v/>
      </c>
    </row>
    <row r="183" spans="1:5" hidden="1" x14ac:dyDescent="0.25">
      <c r="A183" s="963"/>
      <c r="B183" s="561">
        <v>4</v>
      </c>
      <c r="C183" s="48" t="str">
        <f>IF(Experiencia_Proponente!C238=0,"",Experiencia_Proponente!C238)</f>
        <v/>
      </c>
      <c r="D183" s="48" t="str">
        <f>IF(Experiencia_Proponente!D238=0,"",Experiencia_Proponente!D238)</f>
        <v/>
      </c>
      <c r="E183" s="54" t="str">
        <f>IF(D183&lt;&gt;"",Experiencia_Proponente!$AI$235,"")</f>
        <v/>
      </c>
    </row>
    <row r="184" spans="1:5" hidden="1" x14ac:dyDescent="0.25">
      <c r="A184" s="963"/>
      <c r="B184" s="561">
        <v>5</v>
      </c>
      <c r="C184" s="48" t="str">
        <f>IF(Experiencia_Proponente!C239=0,"",Experiencia_Proponente!C239)</f>
        <v/>
      </c>
      <c r="D184" s="48" t="str">
        <f>IF(Experiencia_Proponente!D239=0,"",Experiencia_Proponente!D239)</f>
        <v/>
      </c>
      <c r="E184" s="54" t="str">
        <f>IF(D184&lt;&gt;"",Experiencia_Proponente!$AI$235,"")</f>
        <v/>
      </c>
    </row>
    <row r="185" spans="1:5" hidden="1" x14ac:dyDescent="0.25">
      <c r="A185" s="963"/>
      <c r="B185" s="561">
        <v>6</v>
      </c>
      <c r="C185" s="48" t="str">
        <f>IF(Experiencia_Proponente!C240=0,"",Experiencia_Proponente!C240)</f>
        <v/>
      </c>
      <c r="D185" s="48" t="str">
        <f>IF(Experiencia_Proponente!D240=0,"",Experiencia_Proponente!D240)</f>
        <v/>
      </c>
      <c r="E185" s="54" t="str">
        <f>IF(D185&lt;&gt;"",Experiencia_Proponente!$AI$235,"")</f>
        <v/>
      </c>
    </row>
    <row r="186" spans="1:5" hidden="1" x14ac:dyDescent="0.25">
      <c r="A186" s="963"/>
      <c r="B186" s="561">
        <v>7</v>
      </c>
      <c r="C186" s="48" t="str">
        <f>IF(Experiencia_Proponente!C241=0,"",Experiencia_Proponente!C241)</f>
        <v/>
      </c>
      <c r="D186" s="48" t="str">
        <f>IF(Experiencia_Proponente!D241=0,"",Experiencia_Proponente!D241)</f>
        <v/>
      </c>
      <c r="E186" s="54" t="str">
        <f>IF(D186&lt;&gt;"",Experiencia_Proponente!$AI$235,"")</f>
        <v/>
      </c>
    </row>
    <row r="187" spans="1:5" hidden="1" x14ac:dyDescent="0.25">
      <c r="A187" s="963"/>
      <c r="B187" s="561">
        <v>8</v>
      </c>
      <c r="C187" s="48" t="str">
        <f>IF(Experiencia_Proponente!C242=0,"",Experiencia_Proponente!C242)</f>
        <v/>
      </c>
      <c r="D187" s="48" t="str">
        <f>IF(Experiencia_Proponente!D242=0,"",Experiencia_Proponente!D242)</f>
        <v/>
      </c>
      <c r="E187" s="54" t="str">
        <f>IF(D187&lt;&gt;"",Experiencia_Proponente!$AI$235,"")</f>
        <v/>
      </c>
    </row>
    <row r="188" spans="1:5" hidden="1" x14ac:dyDescent="0.25">
      <c r="A188" s="963"/>
      <c r="B188" s="561">
        <v>9</v>
      </c>
      <c r="C188" s="48" t="str">
        <f>IF(Experiencia_Proponente!C243=0,"",Experiencia_Proponente!C243)</f>
        <v/>
      </c>
      <c r="D188" s="48" t="str">
        <f>IF(Experiencia_Proponente!D243=0,"",Experiencia_Proponente!D243)</f>
        <v/>
      </c>
      <c r="E188" s="54" t="str">
        <f>IF(D188&lt;&gt;"",Experiencia_Proponente!$AI$235,"")</f>
        <v/>
      </c>
    </row>
    <row r="189" spans="1:5" hidden="1" x14ac:dyDescent="0.25">
      <c r="A189" s="963"/>
      <c r="B189" s="561">
        <v>10</v>
      </c>
      <c r="C189" s="48" t="str">
        <f>IF(Experiencia_Proponente!C244=0,"",Experiencia_Proponente!C244)</f>
        <v/>
      </c>
      <c r="D189" s="48" t="str">
        <f>IF(Experiencia_Proponente!D244=0,"",Experiencia_Proponente!D244)</f>
        <v/>
      </c>
      <c r="E189" s="54" t="str">
        <f>IF(D189&lt;&gt;"",Experiencia_Proponente!$AI$235,"")</f>
        <v/>
      </c>
    </row>
    <row r="190" spans="1:5" hidden="1" x14ac:dyDescent="0.25">
      <c r="A190" s="963"/>
      <c r="B190" s="561">
        <v>11</v>
      </c>
      <c r="C190" s="48" t="str">
        <f>IF(Experiencia_Proponente!C245=0,"",Experiencia_Proponente!C245)</f>
        <v/>
      </c>
      <c r="D190" s="48" t="str">
        <f>IF(Experiencia_Proponente!D245=0,"",Experiencia_Proponente!D245)</f>
        <v/>
      </c>
      <c r="E190" s="54" t="str">
        <f>IF(D190&lt;&gt;"",Experiencia_Proponente!$AI$235,"")</f>
        <v/>
      </c>
    </row>
    <row r="191" spans="1:5" x14ac:dyDescent="0.25">
      <c r="A191" s="963"/>
      <c r="B191" s="561">
        <v>12</v>
      </c>
      <c r="C191" s="48" t="str">
        <f>IF(Experiencia_Proponente!C246=0,"",Experiencia_Proponente!C246)</f>
        <v>COOPERATIVA AUTONOMA DE SEGURIDAD C.T.A. COAUTONOMA C.T.A</v>
      </c>
      <c r="D191" s="48" t="str">
        <f>IF(Experiencia_Proponente!D246=0,"",Experiencia_Proponente!D246)</f>
        <v>COOPERATIVA AUTONOMA DE SEGURIDAD C.T.A. COAUTONOMA C.T.A</v>
      </c>
      <c r="E191" s="54" t="str">
        <f>IF(D191&lt;&gt;"",Experiencia_Proponente!$AI$235,"RECHAZADO")</f>
        <v>HABILITADO</v>
      </c>
    </row>
    <row r="192" spans="1:5" x14ac:dyDescent="0.25">
      <c r="A192" s="69">
        <v>14</v>
      </c>
      <c r="B192" s="327"/>
      <c r="C192" s="347" t="s">
        <v>1537</v>
      </c>
      <c r="D192" s="348"/>
      <c r="E192" s="349"/>
    </row>
    <row r="193" spans="1:5" hidden="1" x14ac:dyDescent="0.25">
      <c r="A193" s="962">
        <f t="shared" ref="A193" si="12">A205</f>
        <v>15</v>
      </c>
      <c r="B193" s="48">
        <v>1</v>
      </c>
      <c r="C193" s="48" t="str">
        <f>IF(Experiencia_Proponente!C248=0,"",Experiencia_Proponente!C248)</f>
        <v/>
      </c>
      <c r="D193" s="48" t="str">
        <f>IF(Experiencia_Proponente!D248=0,"",Experiencia_Proponente!D248)</f>
        <v/>
      </c>
      <c r="E193" s="53" t="str">
        <f>IF(D193&lt;&gt;"",Experiencia_Proponente!$AI248,"")</f>
        <v/>
      </c>
    </row>
    <row r="194" spans="1:5" hidden="1" x14ac:dyDescent="0.25">
      <c r="A194" s="963"/>
      <c r="B194" s="561">
        <v>2</v>
      </c>
      <c r="C194" s="48" t="str">
        <f>IF(Experiencia_Proponente!C249=0,"",Experiencia_Proponente!C249)</f>
        <v/>
      </c>
      <c r="D194" s="48" t="str">
        <f>IF(Experiencia_Proponente!D249=0,"",Experiencia_Proponente!D249)</f>
        <v/>
      </c>
      <c r="E194" s="54" t="str">
        <f>IF(D194&lt;&gt;"",Experiencia_Proponente!$AI$248,"")</f>
        <v/>
      </c>
    </row>
    <row r="195" spans="1:5" hidden="1" x14ac:dyDescent="0.25">
      <c r="A195" s="963"/>
      <c r="B195" s="561">
        <v>3</v>
      </c>
      <c r="C195" s="48" t="str">
        <f>IF(Experiencia_Proponente!C250=0,"",Experiencia_Proponente!C250)</f>
        <v/>
      </c>
      <c r="D195" s="48" t="str">
        <f>IF(Experiencia_Proponente!D250=0,"",Experiencia_Proponente!D250)</f>
        <v/>
      </c>
      <c r="E195" s="54" t="str">
        <f>IF(D195&lt;&gt;"",Experiencia_Proponente!$AI$248,"")</f>
        <v/>
      </c>
    </row>
    <row r="196" spans="1:5" hidden="1" x14ac:dyDescent="0.25">
      <c r="A196" s="963"/>
      <c r="B196" s="561">
        <v>4</v>
      </c>
      <c r="C196" s="48" t="str">
        <f>IF(Experiencia_Proponente!C251=0,"",Experiencia_Proponente!C251)</f>
        <v/>
      </c>
      <c r="D196" s="48" t="str">
        <f>IF(Experiencia_Proponente!D251=0,"",Experiencia_Proponente!D251)</f>
        <v/>
      </c>
      <c r="E196" s="54" t="str">
        <f>IF(D196&lt;&gt;"",Experiencia_Proponente!$AI$248,"")</f>
        <v/>
      </c>
    </row>
    <row r="197" spans="1:5" hidden="1" x14ac:dyDescent="0.25">
      <c r="A197" s="963"/>
      <c r="B197" s="561">
        <v>5</v>
      </c>
      <c r="C197" s="48" t="str">
        <f>IF(Experiencia_Proponente!C252=0,"",Experiencia_Proponente!C252)</f>
        <v/>
      </c>
      <c r="D197" s="48" t="str">
        <f>IF(Experiencia_Proponente!D252=0,"",Experiencia_Proponente!D252)</f>
        <v/>
      </c>
      <c r="E197" s="54" t="str">
        <f>IF(D197&lt;&gt;"",Experiencia_Proponente!$AI$248,"")</f>
        <v/>
      </c>
    </row>
    <row r="198" spans="1:5" hidden="1" x14ac:dyDescent="0.25">
      <c r="A198" s="963"/>
      <c r="B198" s="561">
        <v>6</v>
      </c>
      <c r="C198" s="48" t="str">
        <f>IF(Experiencia_Proponente!C253=0,"",Experiencia_Proponente!C253)</f>
        <v/>
      </c>
      <c r="D198" s="48" t="str">
        <f>IF(Experiencia_Proponente!D253=0,"",Experiencia_Proponente!D253)</f>
        <v/>
      </c>
      <c r="E198" s="54" t="str">
        <f>IF(D198&lt;&gt;"",Experiencia_Proponente!$AI$248,"")</f>
        <v/>
      </c>
    </row>
    <row r="199" spans="1:5" hidden="1" x14ac:dyDescent="0.25">
      <c r="A199" s="963"/>
      <c r="B199" s="561">
        <v>7</v>
      </c>
      <c r="C199" s="48" t="str">
        <f>IF(Experiencia_Proponente!C254=0,"",Experiencia_Proponente!C254)</f>
        <v/>
      </c>
      <c r="D199" s="48" t="str">
        <f>IF(Experiencia_Proponente!D254=0,"",Experiencia_Proponente!D254)</f>
        <v/>
      </c>
      <c r="E199" s="54" t="str">
        <f>IF(D199&lt;&gt;"",Experiencia_Proponente!$AI$248,"")</f>
        <v/>
      </c>
    </row>
    <row r="200" spans="1:5" hidden="1" x14ac:dyDescent="0.25">
      <c r="A200" s="963"/>
      <c r="B200" s="561">
        <v>8</v>
      </c>
      <c r="C200" s="48" t="str">
        <f>IF(Experiencia_Proponente!C255=0,"",Experiencia_Proponente!C255)</f>
        <v/>
      </c>
      <c r="D200" s="48" t="str">
        <f>IF(Experiencia_Proponente!D255=0,"",Experiencia_Proponente!D255)</f>
        <v/>
      </c>
      <c r="E200" s="54" t="str">
        <f>IF(D200&lt;&gt;"",Experiencia_Proponente!$AI$248,"")</f>
        <v/>
      </c>
    </row>
    <row r="201" spans="1:5" hidden="1" x14ac:dyDescent="0.25">
      <c r="A201" s="963"/>
      <c r="B201" s="561">
        <v>9</v>
      </c>
      <c r="C201" s="48" t="str">
        <f>IF(Experiencia_Proponente!C256=0,"",Experiencia_Proponente!C256)</f>
        <v/>
      </c>
      <c r="D201" s="48" t="str">
        <f>IF(Experiencia_Proponente!D256=0,"",Experiencia_Proponente!D256)</f>
        <v/>
      </c>
      <c r="E201" s="54" t="str">
        <f>IF(D201&lt;&gt;"",Experiencia_Proponente!$AI$248,"")</f>
        <v/>
      </c>
    </row>
    <row r="202" spans="1:5" hidden="1" x14ac:dyDescent="0.25">
      <c r="A202" s="963"/>
      <c r="B202" s="561">
        <v>10</v>
      </c>
      <c r="C202" s="48" t="str">
        <f>IF(Experiencia_Proponente!C257=0,"",Experiencia_Proponente!C257)</f>
        <v/>
      </c>
      <c r="D202" s="48" t="str">
        <f>IF(Experiencia_Proponente!D257=0,"",Experiencia_Proponente!D257)</f>
        <v/>
      </c>
      <c r="E202" s="54" t="str">
        <f>IF(D202&lt;&gt;"",Experiencia_Proponente!$AI$248,"")</f>
        <v/>
      </c>
    </row>
    <row r="203" spans="1:5" hidden="1" x14ac:dyDescent="0.25">
      <c r="A203" s="963"/>
      <c r="B203" s="561">
        <v>11</v>
      </c>
      <c r="C203" s="48" t="str">
        <f>IF(Experiencia_Proponente!C258=0,"",Experiencia_Proponente!C258)</f>
        <v/>
      </c>
      <c r="D203" s="48" t="str">
        <f>IF(Experiencia_Proponente!D258=0,"",Experiencia_Proponente!D258)</f>
        <v/>
      </c>
      <c r="E203" s="54" t="str">
        <f>IF(D203&lt;&gt;"",Experiencia_Proponente!$AI$248,"")</f>
        <v/>
      </c>
    </row>
    <row r="204" spans="1:5" x14ac:dyDescent="0.25">
      <c r="A204" s="963"/>
      <c r="B204" s="561">
        <v>12</v>
      </c>
      <c r="C204" s="48" t="str">
        <f>IF(Experiencia_Proponente!C259=0,"",Experiencia_Proponente!C259)</f>
        <v xml:space="preserve"> UNIÓN TEMPORAL ZM 2021E</v>
      </c>
      <c r="D204" s="48" t="str">
        <f>IF(Experiencia_Proponente!D259=0,"",Experiencia_Proponente!D259)</f>
        <v xml:space="preserve"> UNIÓN TEMPORAL ZM 2021E</v>
      </c>
      <c r="E204" s="54" t="str">
        <f>IF(D204&lt;&gt;"",Experiencia_Proponente!$AI$248,"")</f>
        <v>HABILITADO</v>
      </c>
    </row>
    <row r="205" spans="1:5" x14ac:dyDescent="0.25">
      <c r="A205" s="69">
        <v>15</v>
      </c>
      <c r="B205" s="327"/>
      <c r="C205" s="347" t="s">
        <v>1537</v>
      </c>
      <c r="D205" s="348"/>
      <c r="E205" s="349"/>
    </row>
    <row r="206" spans="1:5" hidden="1" x14ac:dyDescent="0.25">
      <c r="A206" s="962">
        <f t="shared" ref="A206" si="13">A218</f>
        <v>16</v>
      </c>
      <c r="B206" s="48">
        <v>1</v>
      </c>
      <c r="C206" s="48" t="str">
        <f>IF(Experiencia_Proponente!C261=0,"",Experiencia_Proponente!C261)</f>
        <v/>
      </c>
      <c r="D206" s="48"/>
      <c r="E206" s="53" t="str">
        <f>IF(D206&lt;&gt;"",Experiencia_Proponente!$AI261,"")</f>
        <v/>
      </c>
    </row>
    <row r="207" spans="1:5" hidden="1" x14ac:dyDescent="0.25">
      <c r="A207" s="963"/>
      <c r="B207" s="561">
        <v>2</v>
      </c>
      <c r="C207" s="48" t="str">
        <f>IF(Experiencia_Proponente!C262=0,"",Experiencia_Proponente!C262)</f>
        <v/>
      </c>
      <c r="D207" s="48"/>
      <c r="E207" s="54" t="str">
        <f>IF(D207&lt;&gt;"",Experiencia_Proponente!$AI$261,"")</f>
        <v/>
      </c>
    </row>
    <row r="208" spans="1:5" hidden="1" x14ac:dyDescent="0.25">
      <c r="A208" s="963"/>
      <c r="B208" s="561">
        <v>3</v>
      </c>
      <c r="C208" s="48" t="str">
        <f>IF(Experiencia_Proponente!C263=0,"",Experiencia_Proponente!C263)</f>
        <v/>
      </c>
      <c r="D208" s="48" t="str">
        <f>IF(Experiencia_Proponente!D263=0,"",Experiencia_Proponente!D263)</f>
        <v/>
      </c>
      <c r="E208" s="54" t="str">
        <f>IF(D208&lt;&gt;"",Experiencia_Proponente!$AI$261,"")</f>
        <v/>
      </c>
    </row>
    <row r="209" spans="1:5" x14ac:dyDescent="0.25">
      <c r="A209" s="963"/>
      <c r="B209" s="561">
        <v>4</v>
      </c>
      <c r="C209" s="48" t="str">
        <f>IF(Experiencia_Proponente!C264=0,"",Experiencia_Proponente!C264)</f>
        <v>UNIÓN TEMPORAL SEANSED 2021</v>
      </c>
      <c r="D209" s="48" t="str">
        <f>IF(Experiencia_Proponente!D264=0,"",Experiencia_Proponente!D264)</f>
        <v>UNIÓN TEMPORAL SEANSED 2021</v>
      </c>
      <c r="E209" s="54" t="str">
        <f>IF(D209&lt;&gt;"",Experiencia_Proponente!$AI$261,"")</f>
        <v>HABILITADO</v>
      </c>
    </row>
    <row r="210" spans="1:5" x14ac:dyDescent="0.25">
      <c r="A210" s="963"/>
      <c r="B210" s="561">
        <v>5</v>
      </c>
      <c r="C210" s="48" t="str">
        <f>IF(Experiencia_Proponente!C265=0,"",Experiencia_Proponente!C265)</f>
        <v>UNIÓN TEMPORAL SEANSED 2021</v>
      </c>
      <c r="D210" s="48" t="str">
        <f>IF(Experiencia_Proponente!D265=0,"",Experiencia_Proponente!D265)</f>
        <v>UNIÓN TEMPORAL SEANSED 2021</v>
      </c>
      <c r="E210" s="54" t="str">
        <f>IF(D210&lt;&gt;"",Experiencia_Proponente!$AI$261,"")</f>
        <v>HABILITADO</v>
      </c>
    </row>
    <row r="211" spans="1:5" hidden="1" x14ac:dyDescent="0.25">
      <c r="A211" s="963"/>
      <c r="B211" s="561">
        <v>6</v>
      </c>
      <c r="C211" s="48" t="str">
        <f>IF(Experiencia_Proponente!C266=0,"",Experiencia_Proponente!C266)</f>
        <v/>
      </c>
      <c r="D211" s="48" t="str">
        <f>IF(Experiencia_Proponente!D266=0,"",Experiencia_Proponente!D266)</f>
        <v/>
      </c>
      <c r="E211" s="54" t="str">
        <f>IF(D211&lt;&gt;"",Experiencia_Proponente!$AI$261,"")</f>
        <v/>
      </c>
    </row>
    <row r="212" spans="1:5" x14ac:dyDescent="0.25">
      <c r="A212" s="963"/>
      <c r="B212" s="561">
        <v>7</v>
      </c>
      <c r="C212" s="48" t="str">
        <f>IF(Experiencia_Proponente!C267=0,"",Experiencia_Proponente!C267)</f>
        <v>UNIÓN TEMPORAL SEANSED 2021</v>
      </c>
      <c r="D212" s="48" t="str">
        <f>IF(Experiencia_Proponente!D267=0,"",Experiencia_Proponente!D267)</f>
        <v>UNIÓN TEMPORAL SEANSED 2021</v>
      </c>
      <c r="E212" s="54" t="str">
        <f>IF(D212&lt;&gt;"",Experiencia_Proponente!$AI$261,"")</f>
        <v>HABILITADO</v>
      </c>
    </row>
    <row r="213" spans="1:5" x14ac:dyDescent="0.25">
      <c r="A213" s="963"/>
      <c r="B213" s="561">
        <v>8</v>
      </c>
      <c r="C213" s="48" t="str">
        <f>IF(Experiencia_Proponente!C268=0,"",Experiencia_Proponente!C268)</f>
        <v>UNIÓN TEMPORAL SEANSED 2021</v>
      </c>
      <c r="D213" s="48" t="str">
        <f>IF(Experiencia_Proponente!D268=0,"",Experiencia_Proponente!D268)</f>
        <v>UNIÓN TEMPORAL SEANSED 2021</v>
      </c>
      <c r="E213" s="54" t="str">
        <f>IF(D213&lt;&gt;"",Experiencia_Proponente!$AI$261,"RECHAZADO")</f>
        <v>HABILITADO</v>
      </c>
    </row>
    <row r="214" spans="1:5" x14ac:dyDescent="0.25">
      <c r="A214" s="963"/>
      <c r="B214" s="561">
        <v>9</v>
      </c>
      <c r="C214" s="48" t="str">
        <f>IF(Experiencia_Proponente!C269=0,"",Experiencia_Proponente!C269)</f>
        <v>UNIÓN TEMPORAL SEANSED 2021</v>
      </c>
      <c r="D214" s="48" t="str">
        <f>IF(Experiencia_Proponente!D269=0,"",Experiencia_Proponente!D269)</f>
        <v>UNIÓN TEMPORAL SEANSED 2021</v>
      </c>
      <c r="E214" s="54" t="str">
        <f>IF(D214&lt;&gt;"",Experiencia_Proponente!$AI$261,"RECHAZADO")</f>
        <v>HABILITADO</v>
      </c>
    </row>
    <row r="215" spans="1:5" x14ac:dyDescent="0.25">
      <c r="A215" s="963"/>
      <c r="B215" s="561">
        <v>10</v>
      </c>
      <c r="C215" s="48" t="str">
        <f>IF(Experiencia_Proponente!C270=0,"",Experiencia_Proponente!C270)</f>
        <v>UNIÓN TEMPORAL SEANSED 2021</v>
      </c>
      <c r="D215" s="48" t="str">
        <f>IF(Experiencia_Proponente!D270=0,"",Experiencia_Proponente!D270)</f>
        <v>UNIÓN TEMPORAL SEANSED 2021</v>
      </c>
      <c r="E215" s="54" t="str">
        <f>IF(D215&lt;&gt;"",Experiencia_Proponente!$AI$261,"")</f>
        <v>HABILITADO</v>
      </c>
    </row>
    <row r="216" spans="1:5" hidden="1" x14ac:dyDescent="0.25">
      <c r="A216" s="963"/>
      <c r="B216" s="561">
        <v>11</v>
      </c>
      <c r="C216" s="48" t="str">
        <f>IF(Experiencia_Proponente!C276=0,"",Experiencia_Proponente!C276)</f>
        <v/>
      </c>
      <c r="D216" s="48" t="str">
        <f>IF(Experiencia_Proponente!D276=0,"",Experiencia_Proponente!D276)</f>
        <v/>
      </c>
      <c r="E216" s="54" t="str">
        <f>IF(D216&lt;&gt;"",Experiencia_Proponente!$AI$261,"")</f>
        <v/>
      </c>
    </row>
    <row r="217" spans="1:5" hidden="1" x14ac:dyDescent="0.25">
      <c r="A217" s="963"/>
      <c r="B217" s="561">
        <v>12</v>
      </c>
      <c r="C217" s="48" t="str">
        <f>IF(Experiencia_Proponente!C277=0,"",Experiencia_Proponente!C277)</f>
        <v/>
      </c>
      <c r="D217" s="48"/>
      <c r="E217" s="54" t="str">
        <f>IF(D217&lt;&gt;"",Experiencia_Proponente!$AI$261,"")</f>
        <v/>
      </c>
    </row>
    <row r="218" spans="1:5" x14ac:dyDescent="0.25">
      <c r="A218" s="69">
        <v>16</v>
      </c>
      <c r="B218" s="327"/>
      <c r="C218" s="347" t="s">
        <v>1537</v>
      </c>
      <c r="D218" s="348"/>
      <c r="E218" s="349"/>
    </row>
    <row r="219" spans="1:5" x14ac:dyDescent="0.25">
      <c r="A219" s="962">
        <f t="shared" ref="A219" si="14">A231</f>
        <v>17</v>
      </c>
      <c r="B219" s="48">
        <v>1</v>
      </c>
      <c r="C219" s="48" t="str">
        <f>IF(Experiencia_Proponente!C279=0,"",Experiencia_Proponente!C279)</f>
        <v>UNIÓN TEMPORAL VISE LTDA –VIGILANCIA ACOSTA LTDA</v>
      </c>
      <c r="D219" s="48" t="str">
        <f>IF(Experiencia_Proponente!D279=0,"",Experiencia_Proponente!D279)</f>
        <v>UNIÓN TEMPORAL VISE LTDA –VIGILANCIA ACOSTA LTDA</v>
      </c>
      <c r="E219" s="53" t="str">
        <f>IF(D219&lt;&gt;"",Experiencia_Proponente!$AI279,"")</f>
        <v>HABILITADO</v>
      </c>
    </row>
    <row r="220" spans="1:5" x14ac:dyDescent="0.25">
      <c r="A220" s="963"/>
      <c r="B220" s="561">
        <v>2</v>
      </c>
      <c r="C220" s="48" t="str">
        <f>IF(Experiencia_Proponente!C280=0,"",Experiencia_Proponente!C280)</f>
        <v>UNIÓN TEMPORAL VISE LTDA –VIGILANCIA ACOSTA LTDA</v>
      </c>
      <c r="D220" s="48" t="str">
        <f>IF(Experiencia_Proponente!D280=0,"",Experiencia_Proponente!D280)</f>
        <v>UNIÓN TEMPORAL VISE LTDA –VIGILANCIA ACOSTA LTDA</v>
      </c>
      <c r="E220" s="54" t="str">
        <f>IF(D220&lt;&gt;"",Experiencia_Proponente!$AI$279,"RECHAZADO")</f>
        <v>HABILITADO</v>
      </c>
    </row>
    <row r="221" spans="1:5" x14ac:dyDescent="0.25">
      <c r="A221" s="963"/>
      <c r="B221" s="561">
        <v>3</v>
      </c>
      <c r="C221" s="48" t="str">
        <f>IF(Experiencia_Proponente!C281=0,"",Experiencia_Proponente!C281)</f>
        <v>UNIÓN TEMPORAL VISE LTDA –VIGILANCIA ACOSTA LTDA</v>
      </c>
      <c r="D221" s="48" t="str">
        <f>IF(Experiencia_Proponente!D281=0,"",Experiencia_Proponente!D281)</f>
        <v>UNIÓN TEMPORAL VISE LTDA –VIGILANCIA ACOSTA LTDA</v>
      </c>
      <c r="E221" s="54" t="str">
        <f>IF(D221&lt;&gt;"",Experiencia_Proponente!$AI$279,"")</f>
        <v>HABILITADO</v>
      </c>
    </row>
    <row r="222" spans="1:5" x14ac:dyDescent="0.25">
      <c r="A222" s="963"/>
      <c r="B222" s="561">
        <v>4</v>
      </c>
      <c r="C222" s="48" t="str">
        <f>IF(Experiencia_Proponente!C282=0,"",Experiencia_Proponente!C282)</f>
        <v>UNIÓN TEMPORAL VISE LTDA –VIGILANCIA ACOSTA LTDA</v>
      </c>
      <c r="D222" s="48" t="str">
        <f>IF(Experiencia_Proponente!D282=0,"",Experiencia_Proponente!D282)</f>
        <v>UNIÓN TEMPORAL VISE LTDA –VIGILANCIA ACOSTA LTDA</v>
      </c>
      <c r="E222" s="54" t="str">
        <f>IF(D222&lt;&gt;"",Experiencia_Proponente!$AI$279,"")</f>
        <v>HABILITADO</v>
      </c>
    </row>
    <row r="223" spans="1:5" x14ac:dyDescent="0.25">
      <c r="A223" s="963"/>
      <c r="B223" s="561">
        <v>5</v>
      </c>
      <c r="C223" s="48" t="str">
        <f>IF(Experiencia_Proponente!C283=0,"",Experiencia_Proponente!C283)</f>
        <v>UNIÓN TEMPORAL VISE LTDA –VIGILANCIA ACOSTA LTDA</v>
      </c>
      <c r="D223" s="48" t="str">
        <f>IF(Experiencia_Proponente!D283=0,"",Experiencia_Proponente!D283)</f>
        <v>UNIÓN TEMPORAL VISE LTDA –VIGILANCIA ACOSTA LTDA</v>
      </c>
      <c r="E223" s="54" t="str">
        <f>IF(D223&lt;&gt;"",Experiencia_Proponente!$AI$279,"")</f>
        <v>HABILITADO</v>
      </c>
    </row>
    <row r="224" spans="1:5" x14ac:dyDescent="0.25">
      <c r="A224" s="963"/>
      <c r="B224" s="561">
        <v>6</v>
      </c>
      <c r="C224" s="48" t="str">
        <f>IF(Experiencia_Proponente!C284=0,"",Experiencia_Proponente!C284)</f>
        <v>UNIÓN TEMPORAL VISE LTDA –VIGILANCIA ACOSTA LTDA</v>
      </c>
      <c r="D224" s="48" t="str">
        <f>IF(Experiencia_Proponente!D284=0,"",Experiencia_Proponente!D284)</f>
        <v>UNIÓN TEMPORAL VISE LTDA –VIGILANCIA ACOSTA LTDA</v>
      </c>
      <c r="E224" s="54" t="str">
        <f>IF(D224&lt;&gt;"",Experiencia_Proponente!$AI$279,"")</f>
        <v>HABILITADO</v>
      </c>
    </row>
    <row r="225" spans="1:5" x14ac:dyDescent="0.25">
      <c r="A225" s="963"/>
      <c r="B225" s="561">
        <v>7</v>
      </c>
      <c r="C225" s="48" t="str">
        <f>IF(Experiencia_Proponente!C285=0,"",Experiencia_Proponente!C285)</f>
        <v>UNIÓN TEMPORAL VISE LTDA –VIGILANCIA ACOSTA LTDA</v>
      </c>
      <c r="D225" s="48" t="str">
        <f>IF(Experiencia_Proponente!D285=0,"",Experiencia_Proponente!D285)</f>
        <v>UNIÓN TEMPORAL VISE LTDA –VIGILANCIA ACOSTA LTDA</v>
      </c>
      <c r="E225" s="54" t="str">
        <f>IF(D225&lt;&gt;"",Experiencia_Proponente!$AI$279,"")</f>
        <v>HABILITADO</v>
      </c>
    </row>
    <row r="226" spans="1:5" x14ac:dyDescent="0.25">
      <c r="A226" s="963"/>
      <c r="B226" s="561">
        <v>8</v>
      </c>
      <c r="C226" s="48" t="str">
        <f>IF(Experiencia_Proponente!C286=0,"",Experiencia_Proponente!C286)</f>
        <v>UNIÓN TEMPORAL VISE LTDA –VIGILANCIA ACOSTA LTDA</v>
      </c>
      <c r="D226" s="48" t="str">
        <f>IF(Experiencia_Proponente!D286=0,"",Experiencia_Proponente!D286)</f>
        <v>UNIÓN TEMPORAL VISE LTDA –VIGILANCIA ACOSTA LTDA</v>
      </c>
      <c r="E226" s="54" t="str">
        <f>IF(D226&lt;&gt;"",Experiencia_Proponente!$AI$279,"RECHAZADO")</f>
        <v>HABILITADO</v>
      </c>
    </row>
    <row r="227" spans="1:5" x14ac:dyDescent="0.25">
      <c r="A227" s="963"/>
      <c r="B227" s="561">
        <v>9</v>
      </c>
      <c r="C227" s="48" t="str">
        <f>IF(Experiencia_Proponente!C287=0,"",Experiencia_Proponente!C287)</f>
        <v>UNIÓN TEMPORAL VISE LTDA –VIGILANCIA ACOSTA LTDA</v>
      </c>
      <c r="D227" s="48" t="str">
        <f>IF(Experiencia_Proponente!D287=0,"",Experiencia_Proponente!D287)</f>
        <v>UNIÓN TEMPORAL VISE LTDA –VIGILANCIA ACOSTA LTDA</v>
      </c>
      <c r="E227" s="54" t="str">
        <f>IF(D227&lt;&gt;"",Experiencia_Proponente!$AI$279,"")</f>
        <v>HABILITADO</v>
      </c>
    </row>
    <row r="228" spans="1:5" x14ac:dyDescent="0.25">
      <c r="A228" s="963"/>
      <c r="B228" s="561">
        <v>10</v>
      </c>
      <c r="C228" s="48" t="str">
        <f>IF(Experiencia_Proponente!C288=0,"",Experiencia_Proponente!C288)</f>
        <v>UNIÓN TEMPORAL VISE LTDA –VIGILANCIA ACOSTA LTDA</v>
      </c>
      <c r="D228" s="48" t="str">
        <f>IF(Experiencia_Proponente!D288=0,"",Experiencia_Proponente!D288)</f>
        <v>UNIÓN TEMPORAL VISE LTDA –VIGILANCIA ACOSTA LTDA</v>
      </c>
      <c r="E228" s="54" t="str">
        <f>IF(D228&lt;&gt;"",Experiencia_Proponente!$AI$279,"")</f>
        <v>HABILITADO</v>
      </c>
    </row>
    <row r="229" spans="1:5" x14ac:dyDescent="0.25">
      <c r="A229" s="963"/>
      <c r="B229" s="561">
        <v>11</v>
      </c>
      <c r="C229" s="48" t="str">
        <f>IF(Experiencia_Proponente!C289=0,"",Experiencia_Proponente!C289)</f>
        <v>UNIÓN TEMPORAL VISE LTDA –VIGILANCIA ACOSTA LTDA</v>
      </c>
      <c r="D229" s="48" t="str">
        <f>IF(Experiencia_Proponente!D289=0,"",Experiencia_Proponente!D289)</f>
        <v>UNIÓN TEMPORAL VISE LTDA –VIGILANCIA ACOSTA LTDA</v>
      </c>
      <c r="E229" s="54" t="str">
        <f>IF(D229&lt;&gt;"",Experiencia_Proponente!$AI$279,"")</f>
        <v>HABILITADO</v>
      </c>
    </row>
    <row r="230" spans="1:5" x14ac:dyDescent="0.25">
      <c r="A230" s="963"/>
      <c r="B230" s="561">
        <v>12</v>
      </c>
      <c r="C230" s="48" t="str">
        <f>IF(Experiencia_Proponente!C290=0,"",Experiencia_Proponente!C290)</f>
        <v>UNIÓN TEMPORAL VISE LTDA –VIGILANCIA ACOSTA LTDA</v>
      </c>
      <c r="D230" s="48" t="str">
        <f>IF(Experiencia_Proponente!D290=0,"",Experiencia_Proponente!D290)</f>
        <v>UNIÓN TEMPORAL VISE LTDA –VIGILANCIA ACOSTA LTDA</v>
      </c>
      <c r="E230" s="54" t="str">
        <f>IF(D230&lt;&gt;"",Experiencia_Proponente!$AI$279,"RECHAZADO")</f>
        <v>HABILITADO</v>
      </c>
    </row>
    <row r="231" spans="1:5" x14ac:dyDescent="0.25">
      <c r="A231" s="69">
        <v>17</v>
      </c>
      <c r="B231" s="327"/>
      <c r="C231" s="347" t="s">
        <v>1537</v>
      </c>
      <c r="D231" s="348"/>
      <c r="E231" s="349"/>
    </row>
    <row r="232" spans="1:5" x14ac:dyDescent="0.25">
      <c r="A232" s="962">
        <f t="shared" ref="A232" si="15">A244</f>
        <v>18</v>
      </c>
      <c r="B232" s="48">
        <v>1</v>
      </c>
      <c r="C232" s="48" t="str">
        <f>IF(Experiencia_Proponente!C333=0,"",Experiencia_Proponente!C333)</f>
        <v xml:space="preserve">UNION TEMPORAL PROVIG 2021  </v>
      </c>
      <c r="D232" s="48" t="str">
        <f>IF(Experiencia_Proponente!D333=0,"",Experiencia_Proponente!D333)</f>
        <v xml:space="preserve">UNION TEMPORAL PROVIG 2021  </v>
      </c>
      <c r="E232" s="53" t="str">
        <f>IF(D232&lt;&gt;"",Experiencia_Proponente!$AI333,"")</f>
        <v>HABILITADO</v>
      </c>
    </row>
    <row r="233" spans="1:5" x14ac:dyDescent="0.25">
      <c r="A233" s="963"/>
      <c r="B233" s="561">
        <v>2</v>
      </c>
      <c r="C233" s="48" t="str">
        <f>IF(Experiencia_Proponente!C334=0,"",Experiencia_Proponente!C334)</f>
        <v xml:space="preserve">UNION TEMPORAL PROVIG 2021  </v>
      </c>
      <c r="D233" s="48" t="str">
        <f>IF(Experiencia_Proponente!D334=0,"",Experiencia_Proponente!D334)</f>
        <v xml:space="preserve">UNION TEMPORAL PROVIG 2021  </v>
      </c>
      <c r="E233" s="54" t="str">
        <f>IF(D233&lt;&gt;"",Experiencia_Proponente!$AI$333,"")</f>
        <v>HABILITADO</v>
      </c>
    </row>
    <row r="234" spans="1:5" hidden="1" x14ac:dyDescent="0.25">
      <c r="A234" s="963"/>
      <c r="B234" s="561">
        <v>3</v>
      </c>
      <c r="C234" s="48" t="str">
        <f>IF(Experiencia_Proponente!C335=0,"",Experiencia_Proponente!C335)</f>
        <v/>
      </c>
      <c r="D234" s="48" t="str">
        <f>IF(Experiencia_Proponente!D335=0,"",Experiencia_Proponente!D335)</f>
        <v/>
      </c>
      <c r="E234" s="54" t="str">
        <f>IF(D234&lt;&gt;"",Experiencia_Proponente!$AI$333,"")</f>
        <v/>
      </c>
    </row>
    <row r="235" spans="1:5" hidden="1" x14ac:dyDescent="0.25">
      <c r="A235" s="963"/>
      <c r="B235" s="561">
        <v>4</v>
      </c>
      <c r="C235" s="48" t="str">
        <f>IF(Experiencia_Proponente!C336=0,"",Experiencia_Proponente!C336)</f>
        <v/>
      </c>
      <c r="D235" s="48" t="str">
        <f>IF(Experiencia_Proponente!D336=0,"",Experiencia_Proponente!D336)</f>
        <v/>
      </c>
      <c r="E235" s="54" t="str">
        <f>IF(D235&lt;&gt;"",Experiencia_Proponente!$AI$333,"")</f>
        <v/>
      </c>
    </row>
    <row r="236" spans="1:5" x14ac:dyDescent="0.25">
      <c r="A236" s="963"/>
      <c r="B236" s="561">
        <v>5</v>
      </c>
      <c r="C236" s="48" t="str">
        <f>IF(Experiencia_Proponente!C337=0,"",Experiencia_Proponente!C337)</f>
        <v xml:space="preserve">UNION TEMPORAL PROVIG 2021  </v>
      </c>
      <c r="D236" s="48" t="str">
        <f>IF(Experiencia_Proponente!D337=0,"",Experiencia_Proponente!D337)</f>
        <v xml:space="preserve">UNION TEMPORAL PROVIG 2021  </v>
      </c>
      <c r="E236" s="54" t="str">
        <f>IF(D236&lt;&gt;"",Experiencia_Proponente!$AI$333,"")</f>
        <v>HABILITADO</v>
      </c>
    </row>
    <row r="237" spans="1:5" hidden="1" x14ac:dyDescent="0.25">
      <c r="A237" s="963"/>
      <c r="B237" s="561">
        <v>6</v>
      </c>
      <c r="C237" s="48" t="str">
        <f>IF(Experiencia_Proponente!C338=0,"",Experiencia_Proponente!C338)</f>
        <v/>
      </c>
      <c r="D237" s="48" t="str">
        <f>IF(Experiencia_Proponente!D338=0,"",Experiencia_Proponente!D338)</f>
        <v/>
      </c>
      <c r="E237" s="54" t="str">
        <f>IF(D237&lt;&gt;"",Experiencia_Proponente!$AI$333,"")</f>
        <v/>
      </c>
    </row>
    <row r="238" spans="1:5" x14ac:dyDescent="0.25">
      <c r="A238" s="963"/>
      <c r="B238" s="561">
        <v>7</v>
      </c>
      <c r="C238" s="48" t="str">
        <f>IF(Experiencia_Proponente!C339=0,"",Experiencia_Proponente!C339)</f>
        <v xml:space="preserve">UNION TEMPORAL PROVIG 2021  </v>
      </c>
      <c r="D238" s="48" t="str">
        <f>IF(Experiencia_Proponente!D339=0,"",Experiencia_Proponente!D339)</f>
        <v xml:space="preserve">UNION TEMPORAL PROVIG 2021  </v>
      </c>
      <c r="E238" s="54" t="str">
        <f>IF(D238&lt;&gt;"",Experiencia_Proponente!$AI$333,"")</f>
        <v>HABILITADO</v>
      </c>
    </row>
    <row r="239" spans="1:5" x14ac:dyDescent="0.25">
      <c r="A239" s="963"/>
      <c r="B239" s="561">
        <v>8</v>
      </c>
      <c r="C239" s="48" t="str">
        <f>IF(Experiencia_Proponente!C340=0,"",Experiencia_Proponente!C340)</f>
        <v xml:space="preserve">UNION TEMPORAL PROVIG 2021  </v>
      </c>
      <c r="D239" s="48" t="str">
        <f>IF(Experiencia_Proponente!D340=0,"",Experiencia_Proponente!D340)</f>
        <v xml:space="preserve">UNION TEMPORAL PROVIG 2021  </v>
      </c>
      <c r="E239" s="54" t="str">
        <f>IF(D239&lt;&gt;"",Experiencia_Proponente!$AI$333,"")</f>
        <v>HABILITADO</v>
      </c>
    </row>
    <row r="240" spans="1:5" hidden="1" x14ac:dyDescent="0.25">
      <c r="A240" s="963"/>
      <c r="B240" s="561">
        <v>9</v>
      </c>
      <c r="C240" s="48" t="str">
        <f>IF(Experiencia_Proponente!C341=0,"",Experiencia_Proponente!C341)</f>
        <v/>
      </c>
      <c r="D240" s="48" t="str">
        <f>IF(Experiencia_Proponente!D341=0,"",Experiencia_Proponente!D341)</f>
        <v/>
      </c>
      <c r="E240" s="54" t="str">
        <f>IF(D240&lt;&gt;"",Experiencia_Proponente!$AI$333,"")</f>
        <v/>
      </c>
    </row>
    <row r="241" spans="1:5" hidden="1" x14ac:dyDescent="0.25">
      <c r="A241" s="963"/>
      <c r="B241" s="561">
        <v>10</v>
      </c>
      <c r="C241" s="48" t="str">
        <f>IF(Experiencia_Proponente!C342=0,"",Experiencia_Proponente!C342)</f>
        <v/>
      </c>
      <c r="D241" s="48" t="str">
        <f>IF(Experiencia_Proponente!D342=0,"",Experiencia_Proponente!D342)</f>
        <v/>
      </c>
      <c r="E241" s="54" t="str">
        <f>IF(D241&lt;&gt;"",Experiencia_Proponente!$AI$333,"")</f>
        <v/>
      </c>
    </row>
    <row r="242" spans="1:5" x14ac:dyDescent="0.25">
      <c r="A242" s="963"/>
      <c r="B242" s="561">
        <v>11</v>
      </c>
      <c r="C242" s="48" t="str">
        <f>IF(Experiencia_Proponente!C343=0,"",Experiencia_Proponente!C343)</f>
        <v xml:space="preserve">UNION TEMPORAL PROVIG 2021  </v>
      </c>
      <c r="D242" s="48" t="str">
        <f>IF(Experiencia_Proponente!D343=0,"",Experiencia_Proponente!D343)</f>
        <v xml:space="preserve">UNION TEMPORAL PROVIG 2021  </v>
      </c>
      <c r="E242" s="54" t="str">
        <f>IF(D242&lt;&gt;"",Experiencia_Proponente!$AI$333,"")</f>
        <v>HABILITADO</v>
      </c>
    </row>
    <row r="243" spans="1:5" hidden="1" x14ac:dyDescent="0.25">
      <c r="A243" s="963"/>
      <c r="B243" s="561">
        <v>12</v>
      </c>
      <c r="C243" s="48" t="str">
        <f>IF(Experiencia_Proponente!C344=0,"",Experiencia_Proponente!C344)</f>
        <v/>
      </c>
      <c r="D243" s="48" t="str">
        <f>IF(Experiencia_Proponente!D344=0,"",Experiencia_Proponente!D344)</f>
        <v/>
      </c>
      <c r="E243" s="54" t="str">
        <f>IF(D243&lt;&gt;"",Experiencia_Proponente!$AI$333,"")</f>
        <v/>
      </c>
    </row>
    <row r="244" spans="1:5" x14ac:dyDescent="0.25">
      <c r="A244" s="69">
        <v>18</v>
      </c>
      <c r="B244" s="327"/>
      <c r="C244" s="347" t="s">
        <v>1537</v>
      </c>
      <c r="D244" s="348"/>
      <c r="E244" s="349"/>
    </row>
    <row r="245" spans="1:5" x14ac:dyDescent="0.25">
      <c r="A245" s="962">
        <f t="shared" ref="A245" si="16">A257</f>
        <v>19</v>
      </c>
      <c r="B245" s="48">
        <v>1</v>
      </c>
      <c r="C245" s="48" t="str">
        <f>IF(Experiencia_Proponente!C346=0,"",Experiencia_Proponente!C346)</f>
        <v>UNION TEMPORAL EDUCACION PSC 2021</v>
      </c>
      <c r="D245" s="48" t="str">
        <f>IF(Experiencia_Proponente!D346=0,"",Experiencia_Proponente!D346)</f>
        <v>UNION TEMPORAL EDUCACION PSC 2021</v>
      </c>
      <c r="E245" s="53" t="str">
        <f>IF(D245&lt;&gt;"",Experiencia_Proponente!$AI346,"")</f>
        <v>HABILITADO</v>
      </c>
    </row>
    <row r="246" spans="1:5" hidden="1" x14ac:dyDescent="0.25">
      <c r="A246" s="963"/>
      <c r="B246" s="561">
        <v>2</v>
      </c>
      <c r="C246" s="48" t="str">
        <f>IF(Experiencia_Proponente!C347=0,"",Experiencia_Proponente!C347)</f>
        <v/>
      </c>
      <c r="D246" s="48" t="str">
        <f>IF(Experiencia_Proponente!D347=0,"",Experiencia_Proponente!D347)</f>
        <v/>
      </c>
      <c r="E246" s="54" t="str">
        <f>IF(D246&lt;&gt;"",Experiencia_Proponente!$AI$346,"")</f>
        <v/>
      </c>
    </row>
    <row r="247" spans="1:5" hidden="1" x14ac:dyDescent="0.25">
      <c r="A247" s="963"/>
      <c r="B247" s="561">
        <v>3</v>
      </c>
      <c r="C247" s="48" t="str">
        <f>IF(Experiencia_Proponente!C348=0,"",Experiencia_Proponente!C348)</f>
        <v/>
      </c>
      <c r="D247" s="48" t="str">
        <f>IF(Experiencia_Proponente!D348=0,"",Experiencia_Proponente!D348)</f>
        <v/>
      </c>
      <c r="E247" s="54" t="str">
        <f>IF(D247&lt;&gt;"",Experiencia_Proponente!$AI$346,"")</f>
        <v/>
      </c>
    </row>
    <row r="248" spans="1:5" hidden="1" x14ac:dyDescent="0.25">
      <c r="A248" s="963"/>
      <c r="B248" s="561">
        <v>4</v>
      </c>
      <c r="C248" s="48" t="str">
        <f>IF(Experiencia_Proponente!C349=0,"",Experiencia_Proponente!C349)</f>
        <v/>
      </c>
      <c r="D248" s="48" t="str">
        <f>IF(Experiencia_Proponente!D349=0,"",Experiencia_Proponente!D349)</f>
        <v/>
      </c>
      <c r="E248" s="54" t="str">
        <f>IF(D248&lt;&gt;"",Experiencia_Proponente!$AI$346,"")</f>
        <v/>
      </c>
    </row>
    <row r="249" spans="1:5" hidden="1" x14ac:dyDescent="0.25">
      <c r="A249" s="963"/>
      <c r="B249" s="561">
        <v>5</v>
      </c>
      <c r="C249" s="48" t="str">
        <f>IF(Experiencia_Proponente!C350=0,"",Experiencia_Proponente!C350)</f>
        <v/>
      </c>
      <c r="D249" s="48" t="str">
        <f>IF(Experiencia_Proponente!D350=0,"",Experiencia_Proponente!D350)</f>
        <v/>
      </c>
      <c r="E249" s="54" t="str">
        <f>IF(D249&lt;&gt;"",Experiencia_Proponente!$AI$346,"")</f>
        <v/>
      </c>
    </row>
    <row r="250" spans="1:5" hidden="1" x14ac:dyDescent="0.25">
      <c r="A250" s="963"/>
      <c r="B250" s="561">
        <v>6</v>
      </c>
      <c r="C250" s="48" t="str">
        <f>IF(Experiencia_Proponente!C351=0,"",Experiencia_Proponente!C351)</f>
        <v/>
      </c>
      <c r="D250" s="48" t="str">
        <f>IF(Experiencia_Proponente!D351=0,"",Experiencia_Proponente!D351)</f>
        <v/>
      </c>
      <c r="E250" s="54" t="str">
        <f>IF(D250&lt;&gt;"",Experiencia_Proponente!$AI$346,"")</f>
        <v/>
      </c>
    </row>
    <row r="251" spans="1:5" hidden="1" x14ac:dyDescent="0.25">
      <c r="A251" s="963"/>
      <c r="B251" s="561">
        <v>7</v>
      </c>
      <c r="C251" s="48" t="str">
        <f>IF(Experiencia_Proponente!C352=0,"",Experiencia_Proponente!C352)</f>
        <v/>
      </c>
      <c r="D251" s="48" t="str">
        <f>IF(Experiencia_Proponente!D352=0,"",Experiencia_Proponente!D352)</f>
        <v/>
      </c>
      <c r="E251" s="54" t="str">
        <f>IF(D251&lt;&gt;"",Experiencia_Proponente!$AI$346,"")</f>
        <v/>
      </c>
    </row>
    <row r="252" spans="1:5" hidden="1" x14ac:dyDescent="0.25">
      <c r="A252" s="963"/>
      <c r="B252" s="561">
        <v>8</v>
      </c>
      <c r="C252" s="48" t="str">
        <f>IF(Experiencia_Proponente!C353=0,"",Experiencia_Proponente!C353)</f>
        <v/>
      </c>
      <c r="D252" s="48" t="str">
        <f>IF(Experiencia_Proponente!D353=0,"",Experiencia_Proponente!D353)</f>
        <v/>
      </c>
      <c r="E252" s="54" t="str">
        <f>IF(D252&lt;&gt;"",Experiencia_Proponente!$AI$346,"")</f>
        <v/>
      </c>
    </row>
    <row r="253" spans="1:5" hidden="1" x14ac:dyDescent="0.25">
      <c r="A253" s="963"/>
      <c r="B253" s="561">
        <v>9</v>
      </c>
      <c r="C253" s="48" t="str">
        <f>IF(Experiencia_Proponente!C354=0,"",Experiencia_Proponente!C354)</f>
        <v/>
      </c>
      <c r="D253" s="48" t="str">
        <f>IF(Experiencia_Proponente!D354=0,"",Experiencia_Proponente!D354)</f>
        <v/>
      </c>
      <c r="E253" s="54" t="str">
        <f>IF(D253&lt;&gt;"",Experiencia_Proponente!$AI$346,"")</f>
        <v/>
      </c>
    </row>
    <row r="254" spans="1:5" hidden="1" x14ac:dyDescent="0.25">
      <c r="A254" s="963"/>
      <c r="B254" s="561">
        <v>10</v>
      </c>
      <c r="C254" s="48" t="str">
        <f>IF(Experiencia_Proponente!C355=0,"",Experiencia_Proponente!C355)</f>
        <v/>
      </c>
      <c r="D254" s="48" t="str">
        <f>IF(Experiencia_Proponente!D355=0,"",Experiencia_Proponente!D355)</f>
        <v/>
      </c>
      <c r="E254" s="54" t="str">
        <f>IF(D254&lt;&gt;"",Experiencia_Proponente!$AI$346,"")</f>
        <v/>
      </c>
    </row>
    <row r="255" spans="1:5" hidden="1" x14ac:dyDescent="0.25">
      <c r="A255" s="963"/>
      <c r="B255" s="561">
        <v>11</v>
      </c>
      <c r="C255" s="48" t="str">
        <f>IF(Experiencia_Proponente!C356=0,"",Experiencia_Proponente!C356)</f>
        <v/>
      </c>
      <c r="D255" s="48" t="str">
        <f>IF(Experiencia_Proponente!D356=0,"",Experiencia_Proponente!D356)</f>
        <v/>
      </c>
      <c r="E255" s="54" t="str">
        <f>IF(D255&lt;&gt;"",Experiencia_Proponente!$AI$346,"")</f>
        <v/>
      </c>
    </row>
    <row r="256" spans="1:5" hidden="1" x14ac:dyDescent="0.25">
      <c r="A256" s="963"/>
      <c r="B256" s="561">
        <v>12</v>
      </c>
      <c r="C256" s="48" t="str">
        <f>IF(Experiencia_Proponente!C357=0,"",Experiencia_Proponente!C357)</f>
        <v/>
      </c>
      <c r="D256" s="48" t="str">
        <f>IF(Experiencia_Proponente!D357=0,"",Experiencia_Proponente!D357)</f>
        <v/>
      </c>
      <c r="E256" s="54" t="str">
        <f>IF(D256&lt;&gt;"",Experiencia_Proponente!$AI$346,"")</f>
        <v/>
      </c>
    </row>
    <row r="257" spans="1:5" x14ac:dyDescent="0.25">
      <c r="A257" s="69">
        <v>19</v>
      </c>
      <c r="B257" s="327"/>
      <c r="C257" s="347" t="s">
        <v>1537</v>
      </c>
      <c r="D257" s="348"/>
      <c r="E257" s="349"/>
    </row>
    <row r="258" spans="1:5" hidden="1" x14ac:dyDescent="0.25">
      <c r="A258" s="962">
        <f t="shared" ref="A258" si="17">A270</f>
        <v>20</v>
      </c>
      <c r="B258" s="48">
        <v>1</v>
      </c>
      <c r="C258" s="48" t="str">
        <f>IF(Experiencia_Proponente!C359=0,"",Experiencia_Proponente!C359)</f>
        <v/>
      </c>
      <c r="D258" s="48" t="str">
        <f>IF(Experiencia_Proponente!D359=0,"",Experiencia_Proponente!D359)</f>
        <v/>
      </c>
      <c r="E258" s="53" t="str">
        <f>IF(D258&lt;&gt;"",Experiencia_Proponente!$AI359,"")</f>
        <v/>
      </c>
    </row>
    <row r="259" spans="1:5" x14ac:dyDescent="0.25">
      <c r="A259" s="963"/>
      <c r="B259" s="561">
        <v>2</v>
      </c>
      <c r="C259" s="48" t="str">
        <f>IF(Experiencia_Proponente!C360=0,"",Experiencia_Proponente!C360)</f>
        <v>UNION TEMPORAL SED DE SEGURIDAD</v>
      </c>
      <c r="D259" s="48" t="str">
        <f>IF(Experiencia_Proponente!D360=0,"",Experiencia_Proponente!D360)</f>
        <v>UNION TEMPORAL SED DE SEGURIDAD</v>
      </c>
      <c r="E259" s="54" t="str">
        <f>IF(D259&lt;&gt;"",Experiencia_Proponente!$AI$359,"")</f>
        <v>HABILITADO</v>
      </c>
    </row>
    <row r="260" spans="1:5" x14ac:dyDescent="0.25">
      <c r="A260" s="963"/>
      <c r="B260" s="561">
        <v>3</v>
      </c>
      <c r="C260" s="48" t="str">
        <f>IF(Experiencia_Proponente!C361=0,"",Experiencia_Proponente!C361)</f>
        <v>UNION TEMPORAL SED DE SEGURIDAD</v>
      </c>
      <c r="D260" s="48" t="str">
        <f>IF(Experiencia_Proponente!D361=0,"",Experiencia_Proponente!D361)</f>
        <v>UNION TEMPORAL SED DE SEGURIDAD</v>
      </c>
      <c r="E260" s="54" t="str">
        <f>IF(D260&lt;&gt;"",Experiencia_Proponente!$AI$359,"")</f>
        <v>HABILITADO</v>
      </c>
    </row>
    <row r="261" spans="1:5" x14ac:dyDescent="0.25">
      <c r="A261" s="963"/>
      <c r="B261" s="561">
        <v>4</v>
      </c>
      <c r="C261" s="48" t="str">
        <f>IF(Experiencia_Proponente!C362=0,"",Experiencia_Proponente!C362)</f>
        <v>UNION TEMPORAL SED DE SEGURIDAD</v>
      </c>
      <c r="D261" s="48" t="str">
        <f>IF(Experiencia_Proponente!D362=0,"",Experiencia_Proponente!D362)</f>
        <v>UNION TEMPORAL SED DE SEGURIDAD</v>
      </c>
      <c r="E261" s="54" t="str">
        <f>IF(D261&lt;&gt;"",Experiencia_Proponente!$AI$359,"")</f>
        <v>HABILITADO</v>
      </c>
    </row>
    <row r="262" spans="1:5" x14ac:dyDescent="0.25">
      <c r="A262" s="963"/>
      <c r="B262" s="561">
        <v>5</v>
      </c>
      <c r="C262" s="48" t="str">
        <f>IF(Experiencia_Proponente!C363=0,"",Experiencia_Proponente!C363)</f>
        <v>UNION TEMPORAL SED DE SEGURIDAD</v>
      </c>
      <c r="D262" s="48" t="str">
        <f>IF(Experiencia_Proponente!D363=0,"",Experiencia_Proponente!D363)</f>
        <v>UNION TEMPORAL SED DE SEGURIDAD</v>
      </c>
      <c r="E262" s="54" t="str">
        <f>IF(D262&lt;&gt;"",Experiencia_Proponente!$AI$359,"")</f>
        <v>HABILITADO</v>
      </c>
    </row>
    <row r="263" spans="1:5" x14ac:dyDescent="0.25">
      <c r="A263" s="963"/>
      <c r="B263" s="561">
        <v>6</v>
      </c>
      <c r="C263" s="48" t="str">
        <f>IF(Experiencia_Proponente!C364=0,"",Experiencia_Proponente!C364)</f>
        <v>UNION TEMPORAL SED DE SEGURIDAD</v>
      </c>
      <c r="D263" s="48" t="str">
        <f>IF(Experiencia_Proponente!D364=0,"",Experiencia_Proponente!D364)</f>
        <v>UNION TEMPORAL SED DE SEGURIDAD</v>
      </c>
      <c r="E263" s="54" t="str">
        <f>IF(D263&lt;&gt;"",Experiencia_Proponente!$AI$359,"")</f>
        <v>HABILITADO</v>
      </c>
    </row>
    <row r="264" spans="1:5" x14ac:dyDescent="0.25">
      <c r="A264" s="963"/>
      <c r="B264" s="561">
        <v>7</v>
      </c>
      <c r="C264" s="48" t="str">
        <f>IF(Experiencia_Proponente!C365=0,"",Experiencia_Proponente!C365)</f>
        <v>UNION TEMPORAL SED DE SEGURIDAD</v>
      </c>
      <c r="D264" s="48" t="str">
        <f>IF(Experiencia_Proponente!D365=0,"",Experiencia_Proponente!D365)</f>
        <v>UNION TEMPORAL SED DE SEGURIDAD</v>
      </c>
      <c r="E264" s="54" t="str">
        <f>IF(D264&lt;&gt;"",Experiencia_Proponente!$AI$359,"")</f>
        <v>HABILITADO</v>
      </c>
    </row>
    <row r="265" spans="1:5" x14ac:dyDescent="0.25">
      <c r="A265" s="963"/>
      <c r="B265" s="561">
        <v>8</v>
      </c>
      <c r="C265" s="48" t="str">
        <f>IF(Experiencia_Proponente!C366=0,"",Experiencia_Proponente!C366)</f>
        <v>UNION TEMPORAL SED DE SEGURIDAD</v>
      </c>
      <c r="D265" s="48" t="str">
        <f>IF(Experiencia_Proponente!D366=0,"",Experiencia_Proponente!D366)</f>
        <v>UNION TEMPORAL SED DE SEGURIDAD</v>
      </c>
      <c r="E265" s="54" t="str">
        <f>IF(D265&lt;&gt;"",Experiencia_Proponente!$AI$359,"")</f>
        <v>HABILITADO</v>
      </c>
    </row>
    <row r="266" spans="1:5" hidden="1" x14ac:dyDescent="0.25">
      <c r="A266" s="963"/>
      <c r="B266" s="561">
        <v>9</v>
      </c>
      <c r="C266" s="48" t="str">
        <f>IF(Experiencia_Proponente!C367=0,"",Experiencia_Proponente!C367)</f>
        <v/>
      </c>
      <c r="D266" s="48" t="str">
        <f>IF(Experiencia_Proponente!D367=0,"",Experiencia_Proponente!D367)</f>
        <v/>
      </c>
      <c r="E266" s="54" t="str">
        <f>IF(D266&lt;&gt;"",Experiencia_Proponente!$AI$359,"")</f>
        <v/>
      </c>
    </row>
    <row r="267" spans="1:5" x14ac:dyDescent="0.25">
      <c r="A267" s="963"/>
      <c r="B267" s="561">
        <v>10</v>
      </c>
      <c r="C267" s="48" t="str">
        <f>IF(Experiencia_Proponente!C368=0,"",Experiencia_Proponente!C368)</f>
        <v>UNION TEMPORAL SED DE SEGURIDAD</v>
      </c>
      <c r="D267" s="48" t="str">
        <f>IF(Experiencia_Proponente!D368=0,"",Experiencia_Proponente!D368)</f>
        <v>UNION TEMPORAL SED DE SEGURIDAD</v>
      </c>
      <c r="E267" s="54" t="str">
        <f>IF(D267&lt;&gt;"",Experiencia_Proponente!$AI$359,"")</f>
        <v>HABILITADO</v>
      </c>
    </row>
    <row r="268" spans="1:5" x14ac:dyDescent="0.25">
      <c r="A268" s="963"/>
      <c r="B268" s="561">
        <v>11</v>
      </c>
      <c r="C268" s="48" t="str">
        <f>IF(Experiencia_Proponente!C369=0,"",Experiencia_Proponente!C369)</f>
        <v>UNION TEMPORAL SED DE SEGURIDAD</v>
      </c>
      <c r="D268" s="48" t="str">
        <f>IF(Experiencia_Proponente!D369=0,"",Experiencia_Proponente!D369)</f>
        <v>UNION TEMPORAL SED DE SEGURIDAD</v>
      </c>
      <c r="E268" s="54" t="str">
        <f>IF(D268&lt;&gt;"",Experiencia_Proponente!$AI$359,"")</f>
        <v>HABILITADO</v>
      </c>
    </row>
    <row r="269" spans="1:5" x14ac:dyDescent="0.25">
      <c r="A269" s="963"/>
      <c r="B269" s="561">
        <v>12</v>
      </c>
      <c r="C269" s="48" t="str">
        <f>IF(Experiencia_Proponente!C370=0,"",Experiencia_Proponente!C370)</f>
        <v>UNION TEMPORAL SED DE SEGURIDAD</v>
      </c>
      <c r="D269" s="48" t="str">
        <f>IF(Experiencia_Proponente!D370=0,"",Experiencia_Proponente!D370)</f>
        <v>UNION TEMPORAL SED DE SEGURIDAD</v>
      </c>
      <c r="E269" s="54" t="str">
        <f>IF(D269&lt;&gt;"",Experiencia_Proponente!$AI$359,"")</f>
        <v>HABILITADO</v>
      </c>
    </row>
    <row r="270" spans="1:5" x14ac:dyDescent="0.25">
      <c r="A270" s="69">
        <v>20</v>
      </c>
      <c r="B270" s="327"/>
      <c r="C270" s="347" t="s">
        <v>1537</v>
      </c>
      <c r="D270" s="348"/>
      <c r="E270" s="349"/>
    </row>
    <row r="271" spans="1:5" x14ac:dyDescent="0.25">
      <c r="A271" s="962">
        <f t="shared" ref="A271" si="18">A283</f>
        <v>21</v>
      </c>
      <c r="B271" s="48">
        <v>1</v>
      </c>
      <c r="C271" s="48" t="str">
        <f>IF(Experiencia_Proponente!C398=0,"",Experiencia_Proponente!C398)</f>
        <v>UNION TEMPORAL TECNISERACIS</v>
      </c>
      <c r="D271" s="48" t="str">
        <f>IF(Experiencia_Proponente!D398=0,"",Experiencia_Proponente!D398)</f>
        <v>UNION TEMPORAL TECNISERACIS</v>
      </c>
      <c r="E271" s="55" t="str">
        <f>IF(D271&lt;&gt;"",Experiencia_Proponente!$AI$398,"")</f>
        <v>HABILITADO</v>
      </c>
    </row>
    <row r="272" spans="1:5" hidden="1" x14ac:dyDescent="0.25">
      <c r="A272" s="963"/>
      <c r="B272" s="561">
        <v>2</v>
      </c>
      <c r="C272" s="48" t="str">
        <f>IF(Experiencia_Proponente!C399=0,"",Experiencia_Proponente!C399)</f>
        <v/>
      </c>
      <c r="D272" s="48" t="str">
        <f>IF(Experiencia_Proponente!D399=0,"",Experiencia_Proponente!D399)</f>
        <v/>
      </c>
      <c r="E272" s="54" t="str">
        <f>IF(D272&lt;&gt;"",Experiencia_Proponente!$AI$398,"")</f>
        <v/>
      </c>
    </row>
    <row r="273" spans="1:5" x14ac:dyDescent="0.25">
      <c r="A273" s="963"/>
      <c r="B273" s="561">
        <v>3</v>
      </c>
      <c r="C273" s="48" t="str">
        <f>IF(Experiencia_Proponente!C400=0,"",Experiencia_Proponente!C400)</f>
        <v>UNION TEMPORAL TECNISERACIS</v>
      </c>
      <c r="D273" s="48" t="str">
        <f>IF(Experiencia_Proponente!D400=0,"",Experiencia_Proponente!D400)</f>
        <v>UNION TEMPORAL TECNISERACIS</v>
      </c>
      <c r="E273" s="54" t="str">
        <f>IF(D273&lt;&gt;"",Experiencia_Proponente!$AI$398,"")</f>
        <v>HABILITADO</v>
      </c>
    </row>
    <row r="274" spans="1:5" hidden="1" x14ac:dyDescent="0.25">
      <c r="A274" s="963"/>
      <c r="B274" s="561">
        <v>4</v>
      </c>
      <c r="C274" s="48" t="str">
        <f>IF(Experiencia_Proponente!C401=0,"",Experiencia_Proponente!C401)</f>
        <v/>
      </c>
      <c r="D274" s="48" t="str">
        <f>IF(Experiencia_Proponente!D401=0,"",Experiencia_Proponente!D401)</f>
        <v/>
      </c>
      <c r="E274" s="54" t="str">
        <f>IF(D274&lt;&gt;"",Experiencia_Proponente!$AI$398,"")</f>
        <v/>
      </c>
    </row>
    <row r="275" spans="1:5" hidden="1" x14ac:dyDescent="0.25">
      <c r="A275" s="963"/>
      <c r="B275" s="561">
        <v>5</v>
      </c>
      <c r="C275" s="48" t="str">
        <f>IF(Experiencia_Proponente!C402=0,"",Experiencia_Proponente!C402)</f>
        <v/>
      </c>
      <c r="D275" s="48" t="str">
        <f>IF(Experiencia_Proponente!D402=0,"",Experiencia_Proponente!D402)</f>
        <v/>
      </c>
      <c r="E275" s="54" t="str">
        <f>IF(D275&lt;&gt;"",Experiencia_Proponente!$AI$398,"")</f>
        <v/>
      </c>
    </row>
    <row r="276" spans="1:5" x14ac:dyDescent="0.25">
      <c r="A276" s="963"/>
      <c r="B276" s="561">
        <v>6</v>
      </c>
      <c r="C276" s="48" t="str">
        <f>IF(Experiencia_Proponente!C403=0,"",Experiencia_Proponente!C403)</f>
        <v>UNION TEMPORAL TECNISERACIS</v>
      </c>
      <c r="D276" s="48" t="str">
        <f>IF(Experiencia_Proponente!D403=0,"",Experiencia_Proponente!D403)</f>
        <v>UNION TEMPORAL TECNISERACIS</v>
      </c>
      <c r="E276" s="54" t="str">
        <f>IF(D276&lt;&gt;"",Experiencia_Proponente!$AI$398,"")</f>
        <v>HABILITADO</v>
      </c>
    </row>
    <row r="277" spans="1:5" hidden="1" x14ac:dyDescent="0.25">
      <c r="A277" s="963"/>
      <c r="B277" s="561">
        <v>7</v>
      </c>
      <c r="C277" s="48" t="str">
        <f>IF(Experiencia_Proponente!C404=0,"",Experiencia_Proponente!C404)</f>
        <v/>
      </c>
      <c r="D277" s="48" t="str">
        <f>IF(Experiencia_Proponente!D404=0,"",Experiencia_Proponente!D404)</f>
        <v/>
      </c>
      <c r="E277" s="54" t="str">
        <f>IF(D277&lt;&gt;"",Experiencia_Proponente!$AI$398,"")</f>
        <v/>
      </c>
    </row>
    <row r="278" spans="1:5" x14ac:dyDescent="0.25">
      <c r="A278" s="963"/>
      <c r="B278" s="561">
        <v>8</v>
      </c>
      <c r="C278" s="48" t="str">
        <f>IF(Experiencia_Proponente!C405=0,"",Experiencia_Proponente!C405)</f>
        <v>UNION TEMPORAL TECNISERACIS</v>
      </c>
      <c r="D278" s="48" t="str">
        <f>IF(Experiencia_Proponente!D405=0,"",Experiencia_Proponente!D405)</f>
        <v>UNION TEMPORAL TECNISERACIS</v>
      </c>
      <c r="E278" s="54" t="str">
        <f>IF(D278&lt;&gt;"",Experiencia_Proponente!$AI$398,"")</f>
        <v>HABILITADO</v>
      </c>
    </row>
    <row r="279" spans="1:5" x14ac:dyDescent="0.25">
      <c r="A279" s="963"/>
      <c r="B279" s="561">
        <v>9</v>
      </c>
      <c r="C279" s="48" t="str">
        <f>IF(Experiencia_Proponente!C406=0,"",Experiencia_Proponente!C406)</f>
        <v>UNION TEMPORAL TECNISERACIS</v>
      </c>
      <c r="D279" s="48" t="str">
        <f>IF(Experiencia_Proponente!D406=0,"",Experiencia_Proponente!D406)</f>
        <v>UNION TEMPORAL TECNISERACIS</v>
      </c>
      <c r="E279" s="54" t="str">
        <f>IF(D279&lt;&gt;"",Experiencia_Proponente!$AI$398,"")</f>
        <v>HABILITADO</v>
      </c>
    </row>
    <row r="280" spans="1:5" x14ac:dyDescent="0.25">
      <c r="A280" s="963"/>
      <c r="B280" s="561">
        <v>10</v>
      </c>
      <c r="C280" s="48" t="str">
        <f>IF(Experiencia_Proponente!C407=0,"",Experiencia_Proponente!C407)</f>
        <v>UNION TEMPORAL TECNISERACIS</v>
      </c>
      <c r="D280" s="48" t="str">
        <f>IF(Experiencia_Proponente!D407=0,"",Experiencia_Proponente!D407)</f>
        <v>UNION TEMPORAL TECNISERACIS</v>
      </c>
      <c r="E280" s="54" t="str">
        <f>IF(D280&lt;&gt;"",Experiencia_Proponente!$AI$398,"")</f>
        <v>HABILITADO</v>
      </c>
    </row>
    <row r="281" spans="1:5" hidden="1" x14ac:dyDescent="0.25">
      <c r="A281" s="963"/>
      <c r="B281" s="561">
        <v>11</v>
      </c>
      <c r="C281" s="48" t="str">
        <f>IF(Experiencia_Proponente!C408=0,"",Experiencia_Proponente!C408)</f>
        <v/>
      </c>
      <c r="D281" s="48" t="str">
        <f>IF(Experiencia_Proponente!D408=0,"",Experiencia_Proponente!D408)</f>
        <v/>
      </c>
      <c r="E281" s="54" t="str">
        <f>IF(D281&lt;&gt;"",Experiencia_Proponente!$AI$398,"")</f>
        <v/>
      </c>
    </row>
    <row r="282" spans="1:5" x14ac:dyDescent="0.25">
      <c r="A282" s="963"/>
      <c r="B282" s="561">
        <v>12</v>
      </c>
      <c r="C282" s="48" t="str">
        <f>IF(Experiencia_Proponente!C409=0,"",Experiencia_Proponente!C409)</f>
        <v>UNION TEMPORAL TECNISERACIS</v>
      </c>
      <c r="D282" s="48" t="str">
        <f>IF(Experiencia_Proponente!D409=0,"",Experiencia_Proponente!D409)</f>
        <v>UNION TEMPORAL TECNISERACIS</v>
      </c>
      <c r="E282" s="54" t="str">
        <f>IF(D282&lt;&gt;"",Experiencia_Proponente!$AI$398,"")</f>
        <v>HABILITADO</v>
      </c>
    </row>
    <row r="283" spans="1:5" x14ac:dyDescent="0.25">
      <c r="A283" s="69">
        <v>21</v>
      </c>
      <c r="B283" s="327"/>
      <c r="C283" s="347" t="s">
        <v>1537</v>
      </c>
      <c r="D283" s="348"/>
      <c r="E283" s="349"/>
    </row>
    <row r="284" spans="1:5" hidden="1" x14ac:dyDescent="0.25">
      <c r="A284" s="962">
        <f t="shared" ref="A284" si="19">A296</f>
        <v>22</v>
      </c>
      <c r="B284" s="48">
        <v>1</v>
      </c>
      <c r="C284" s="48" t="str">
        <f>IF(Experiencia_Proponente!C420=0,"",Experiencia_Proponente!C420)</f>
        <v/>
      </c>
      <c r="D284" s="48" t="str">
        <f>IF(Experiencia_Proponente!D420=0,"",Experiencia_Proponente!D420)</f>
        <v/>
      </c>
      <c r="E284" s="53" t="str">
        <f>IF(D284&lt;&gt;"",Experiencia_Proponente!$AI420,"")</f>
        <v/>
      </c>
    </row>
    <row r="285" spans="1:5" hidden="1" x14ac:dyDescent="0.25">
      <c r="A285" s="963"/>
      <c r="B285" s="561">
        <v>2</v>
      </c>
      <c r="C285" s="48" t="str">
        <f>IF(Experiencia_Proponente!C421=0,"",Experiencia_Proponente!C421)</f>
        <v/>
      </c>
      <c r="D285" s="48" t="str">
        <f>IF(Experiencia_Proponente!D421=0,"",Experiencia_Proponente!D421)</f>
        <v/>
      </c>
      <c r="E285" s="54" t="str">
        <f>IF(D285&lt;&gt;"",Experiencia_Proponente!$AI$420,"")</f>
        <v/>
      </c>
    </row>
    <row r="286" spans="1:5" hidden="1" x14ac:dyDescent="0.25">
      <c r="A286" s="963"/>
      <c r="B286" s="561">
        <v>3</v>
      </c>
      <c r="C286" s="48" t="str">
        <f>IF(Experiencia_Proponente!C422=0,"",Experiencia_Proponente!C422)</f>
        <v/>
      </c>
      <c r="D286" s="48" t="str">
        <f>IF(Experiencia_Proponente!D422=0,"",Experiencia_Proponente!D422)</f>
        <v/>
      </c>
      <c r="E286" s="54" t="str">
        <f>IF(D286&lt;&gt;"",Experiencia_Proponente!$AI$420,"")</f>
        <v/>
      </c>
    </row>
    <row r="287" spans="1:5" hidden="1" x14ac:dyDescent="0.25">
      <c r="A287" s="963"/>
      <c r="B287" s="561">
        <v>4</v>
      </c>
      <c r="C287" s="48" t="str">
        <f>IF(Experiencia_Proponente!C423=0,"",Experiencia_Proponente!C423)</f>
        <v/>
      </c>
      <c r="D287" s="48" t="str">
        <f>IF(Experiencia_Proponente!D423=0,"",Experiencia_Proponente!D423)</f>
        <v/>
      </c>
      <c r="E287" s="54" t="str">
        <f>IF(D287&lt;&gt;"",Experiencia_Proponente!$AI$420,"")</f>
        <v/>
      </c>
    </row>
    <row r="288" spans="1:5" hidden="1" x14ac:dyDescent="0.25">
      <c r="A288" s="963"/>
      <c r="B288" s="561">
        <v>5</v>
      </c>
      <c r="C288" s="48" t="str">
        <f>IF(Experiencia_Proponente!C424=0,"",Experiencia_Proponente!C424)</f>
        <v/>
      </c>
      <c r="D288" s="48" t="str">
        <f>IF(Experiencia_Proponente!D424=0,"",Experiencia_Proponente!D424)</f>
        <v/>
      </c>
      <c r="E288" s="54" t="str">
        <f>IF(D288&lt;&gt;"",Experiencia_Proponente!$AI$420,"")</f>
        <v/>
      </c>
    </row>
    <row r="289" spans="1:5" ht="33" x14ac:dyDescent="0.25">
      <c r="A289" s="963"/>
      <c r="B289" s="561">
        <v>6</v>
      </c>
      <c r="C289" s="48" t="str">
        <f>IF(Experiencia_Proponente!C425=0,"",Experiencia_Proponente!C425)</f>
        <v>COOPERATIVA DE VIGILANCIA Y SERVICIOS DE BUCARAMANGA CTA – COOVIAM CTA</v>
      </c>
      <c r="D289" s="48" t="str">
        <f>IF(Experiencia_Proponente!D425=0,"",Experiencia_Proponente!D425)</f>
        <v>COOPERATIVA DE VIGILANCIA Y SERVICIOS DE BUCARAMANGA CTA – COOVIAM CTA</v>
      </c>
      <c r="E289" s="54" t="str">
        <f>IF(D289&lt;&gt;"",Experiencia_Proponente!$AI$420,"")</f>
        <v>HABILITADO</v>
      </c>
    </row>
    <row r="290" spans="1:5" ht="33" x14ac:dyDescent="0.25">
      <c r="A290" s="963"/>
      <c r="B290" s="561">
        <v>7</v>
      </c>
      <c r="C290" s="48" t="str">
        <f>IF(Experiencia_Proponente!C426=0,"",Experiencia_Proponente!C426)</f>
        <v>COOPERATIVA DE VIGILANCIA Y SERVICIOS DE BUCARAMANGA CTA – COOVIAM CTA</v>
      </c>
      <c r="D290" s="48" t="str">
        <f>IF(Experiencia_Proponente!D426=0,"",Experiencia_Proponente!D426)</f>
        <v>COOPERATIVA DE VIGILANCIA Y SERVICIOS DE BUCARAMANGA CTA – COOVIAM CTA</v>
      </c>
      <c r="E290" s="54" t="str">
        <f>IF(D290&lt;&gt;"",Experiencia_Proponente!$AI$420,"")</f>
        <v>HABILITADO</v>
      </c>
    </row>
    <row r="291" spans="1:5" ht="33" x14ac:dyDescent="0.25">
      <c r="A291" s="963"/>
      <c r="B291" s="561">
        <v>8</v>
      </c>
      <c r="C291" s="48" t="str">
        <f>IF(Experiencia_Proponente!C427=0,"",Experiencia_Proponente!C427)</f>
        <v>COOPERATIVA DE VIGILANCIA Y SERVICIOS DE BUCARAMANGA CTA – COOVIAM CTA</v>
      </c>
      <c r="D291" s="48" t="str">
        <f>IF(Experiencia_Proponente!D427=0,"",Experiencia_Proponente!D427)</f>
        <v>COOPERATIVA DE VIGILANCIA Y SERVICIOS DE BUCARAMANGA CTA – COOVIAM CTA</v>
      </c>
      <c r="E291" s="54" t="str">
        <f>IF(D291&lt;&gt;"",Experiencia_Proponente!$AI$420,"")</f>
        <v>HABILITADO</v>
      </c>
    </row>
    <row r="292" spans="1:5" hidden="1" x14ac:dyDescent="0.25">
      <c r="A292" s="963"/>
      <c r="B292" s="561">
        <v>9</v>
      </c>
      <c r="C292" s="48" t="str">
        <f>IF(Experiencia_Proponente!C428=0,"",Experiencia_Proponente!C428)</f>
        <v/>
      </c>
      <c r="D292" s="48" t="str">
        <f>IF(Experiencia_Proponente!D428=0,"",Experiencia_Proponente!D428)</f>
        <v/>
      </c>
      <c r="E292" s="54" t="str">
        <f>IF(D292&lt;&gt;"",Experiencia_Proponente!$AI$420,"")</f>
        <v/>
      </c>
    </row>
    <row r="293" spans="1:5" hidden="1" x14ac:dyDescent="0.25">
      <c r="A293" s="963"/>
      <c r="B293" s="561">
        <v>10</v>
      </c>
      <c r="C293" s="48" t="str">
        <f>IF(Experiencia_Proponente!C429=0,"",Experiencia_Proponente!C429)</f>
        <v/>
      </c>
      <c r="D293" s="48" t="str">
        <f>IF(Experiencia_Proponente!D429=0,"",Experiencia_Proponente!D429)</f>
        <v/>
      </c>
      <c r="E293" s="54" t="str">
        <f>IF(D293&lt;&gt;"",Experiencia_Proponente!$AI$420,"")</f>
        <v/>
      </c>
    </row>
    <row r="294" spans="1:5" hidden="1" x14ac:dyDescent="0.25">
      <c r="A294" s="963"/>
      <c r="B294" s="561">
        <v>11</v>
      </c>
      <c r="C294" s="48" t="str">
        <f>IF(Experiencia_Proponente!C430=0,"",Experiencia_Proponente!C430)</f>
        <v/>
      </c>
      <c r="D294" s="48" t="str">
        <f>IF(Experiencia_Proponente!D430=0,"",Experiencia_Proponente!D430)</f>
        <v/>
      </c>
      <c r="E294" s="54" t="str">
        <f>IF(D294&lt;&gt;"",Experiencia_Proponente!$AI$420,"")</f>
        <v/>
      </c>
    </row>
    <row r="295" spans="1:5" hidden="1" x14ac:dyDescent="0.25">
      <c r="A295" s="963"/>
      <c r="B295" s="561">
        <v>12</v>
      </c>
      <c r="C295" s="48" t="str">
        <f>IF(Experiencia_Proponente!C431=0,"",Experiencia_Proponente!C431)</f>
        <v/>
      </c>
      <c r="D295" s="48" t="str">
        <f>IF(Experiencia_Proponente!D431=0,"",Experiencia_Proponente!D431)</f>
        <v/>
      </c>
      <c r="E295" s="54" t="str">
        <f>IF(D295&lt;&gt;"",Experiencia_Proponente!$AI$420,"")</f>
        <v/>
      </c>
    </row>
    <row r="296" spans="1:5" x14ac:dyDescent="0.25">
      <c r="A296" s="69">
        <v>22</v>
      </c>
      <c r="B296" s="327"/>
      <c r="C296" s="347" t="s">
        <v>1537</v>
      </c>
      <c r="D296" s="348"/>
      <c r="E296" s="349"/>
    </row>
    <row r="297" spans="1:5" hidden="1" x14ac:dyDescent="0.25">
      <c r="A297" s="962">
        <f t="shared" ref="A297" si="20">A309</f>
        <v>23</v>
      </c>
      <c r="B297" s="48">
        <v>1</v>
      </c>
      <c r="C297" s="48" t="str">
        <f>IF(Experiencia_Proponente!C436=0,"",Experiencia_Proponente!C436)</f>
        <v/>
      </c>
      <c r="D297" s="48" t="str">
        <f>IF(Experiencia_Proponente!D436=0,"",Experiencia_Proponente!D436)</f>
        <v/>
      </c>
      <c r="E297" s="53" t="str">
        <f>IF(D297&lt;&gt;"",Experiencia_Proponente!$AI436,"")</f>
        <v/>
      </c>
    </row>
    <row r="298" spans="1:5" x14ac:dyDescent="0.25">
      <c r="A298" s="963"/>
      <c r="B298" s="561">
        <v>2</v>
      </c>
      <c r="C298" s="48" t="str">
        <f>IF(Experiencia_Proponente!C437=0,"",Experiencia_Proponente!C437)</f>
        <v xml:space="preserve">UNION  TEMPORAL SERVIGLOBAL SED 2021 </v>
      </c>
      <c r="D298" s="48" t="str">
        <f>IF(Experiencia_Proponente!D437=0,"",Experiencia_Proponente!D437)</f>
        <v xml:space="preserve">UNION  TEMPORAL SERVIGLOBAL SED 2021 </v>
      </c>
      <c r="E298" s="54" t="str">
        <f>IF(D298&lt;&gt;"",Experiencia_Proponente!$AI$436,"")</f>
        <v>HABILITADO</v>
      </c>
    </row>
    <row r="299" spans="1:5" hidden="1" x14ac:dyDescent="0.25">
      <c r="A299" s="963"/>
      <c r="B299" s="561">
        <v>3</v>
      </c>
      <c r="C299" s="48" t="str">
        <f>IF(Experiencia_Proponente!C438=0,"",Experiencia_Proponente!C438)</f>
        <v/>
      </c>
      <c r="D299" s="48" t="str">
        <f>IF(Experiencia_Proponente!D438=0,"",Experiencia_Proponente!D438)</f>
        <v/>
      </c>
      <c r="E299" s="54" t="str">
        <f>IF(D299&lt;&gt;"",Experiencia_Proponente!$AI$436,"")</f>
        <v/>
      </c>
    </row>
    <row r="300" spans="1:5" hidden="1" x14ac:dyDescent="0.25">
      <c r="A300" s="963"/>
      <c r="B300" s="561">
        <v>4</v>
      </c>
      <c r="C300" s="48" t="str">
        <f>IF(Experiencia_Proponente!C439=0,"",Experiencia_Proponente!C439)</f>
        <v/>
      </c>
      <c r="D300" s="48" t="str">
        <f>IF(Experiencia_Proponente!D439=0,"",Experiencia_Proponente!D439)</f>
        <v/>
      </c>
      <c r="E300" s="54" t="str">
        <f>IF(D300&lt;&gt;"",Experiencia_Proponente!$AI$436,"")</f>
        <v/>
      </c>
    </row>
    <row r="301" spans="1:5" hidden="1" x14ac:dyDescent="0.25">
      <c r="A301" s="963"/>
      <c r="B301" s="561">
        <v>5</v>
      </c>
      <c r="C301" s="48" t="str">
        <f>IF(Experiencia_Proponente!C440=0,"",Experiencia_Proponente!C440)</f>
        <v/>
      </c>
      <c r="D301" s="48" t="str">
        <f>IF(Experiencia_Proponente!D440=0,"",Experiencia_Proponente!D440)</f>
        <v/>
      </c>
      <c r="E301" s="54" t="str">
        <f>IF(D301&lt;&gt;"",Experiencia_Proponente!$AI$436,"")</f>
        <v/>
      </c>
    </row>
    <row r="302" spans="1:5" hidden="1" x14ac:dyDescent="0.25">
      <c r="A302" s="963"/>
      <c r="B302" s="561">
        <v>6</v>
      </c>
      <c r="C302" s="48" t="str">
        <f>IF(Experiencia_Proponente!C441=0,"",Experiencia_Proponente!C441)</f>
        <v/>
      </c>
      <c r="D302" s="48" t="str">
        <f>IF(Experiencia_Proponente!D441=0,"",Experiencia_Proponente!D441)</f>
        <v/>
      </c>
      <c r="E302" s="54" t="str">
        <f>IF(D302&lt;&gt;"",Experiencia_Proponente!$AI$436,"")</f>
        <v/>
      </c>
    </row>
    <row r="303" spans="1:5" hidden="1" x14ac:dyDescent="0.25">
      <c r="A303" s="963"/>
      <c r="B303" s="561">
        <v>7</v>
      </c>
      <c r="C303" s="48" t="str">
        <f>IF(Experiencia_Proponente!C442=0,"",Experiencia_Proponente!C442)</f>
        <v/>
      </c>
      <c r="D303" s="48" t="str">
        <f>IF(Experiencia_Proponente!D442=0,"",Experiencia_Proponente!D442)</f>
        <v/>
      </c>
      <c r="E303" s="54" t="str">
        <f>IF(D303&lt;&gt;"",Experiencia_Proponente!$AI$436,"")</f>
        <v/>
      </c>
    </row>
    <row r="304" spans="1:5" hidden="1" x14ac:dyDescent="0.25">
      <c r="A304" s="963"/>
      <c r="B304" s="561">
        <v>8</v>
      </c>
      <c r="C304" s="48" t="str">
        <f>IF(Experiencia_Proponente!C443=0,"",Experiencia_Proponente!C443)</f>
        <v/>
      </c>
      <c r="D304" s="48" t="str">
        <f>IF(Experiencia_Proponente!D443=0,"",Experiencia_Proponente!D443)</f>
        <v/>
      </c>
      <c r="E304" s="54" t="str">
        <f>IF(D304&lt;&gt;"",Experiencia_Proponente!$AI$436,"")</f>
        <v/>
      </c>
    </row>
    <row r="305" spans="1:5" hidden="1" x14ac:dyDescent="0.25">
      <c r="A305" s="963"/>
      <c r="B305" s="561">
        <v>9</v>
      </c>
      <c r="C305" s="48" t="str">
        <f>IF(Experiencia_Proponente!C444=0,"",Experiencia_Proponente!C444)</f>
        <v/>
      </c>
      <c r="D305" s="48" t="str">
        <f>IF(Experiencia_Proponente!D444=0,"",Experiencia_Proponente!D444)</f>
        <v/>
      </c>
      <c r="E305" s="54" t="str">
        <f>IF(D305&lt;&gt;"",Experiencia_Proponente!$AI$436,"")</f>
        <v/>
      </c>
    </row>
    <row r="306" spans="1:5" hidden="1" x14ac:dyDescent="0.25">
      <c r="A306" s="963"/>
      <c r="B306" s="561">
        <v>10</v>
      </c>
      <c r="C306" s="48" t="str">
        <f>IF(Experiencia_Proponente!C445=0,"",Experiencia_Proponente!C445)</f>
        <v/>
      </c>
      <c r="D306" s="48" t="str">
        <f>IF(Experiencia_Proponente!D445=0,"",Experiencia_Proponente!D445)</f>
        <v/>
      </c>
      <c r="E306" s="54" t="str">
        <f>IF(D306&lt;&gt;"",Experiencia_Proponente!$AI$436,"")</f>
        <v/>
      </c>
    </row>
    <row r="307" spans="1:5" hidden="1" x14ac:dyDescent="0.25">
      <c r="A307" s="963"/>
      <c r="B307" s="561">
        <v>11</v>
      </c>
      <c r="C307" s="48" t="str">
        <f>IF(Experiencia_Proponente!C446=0,"",Experiencia_Proponente!C446)</f>
        <v/>
      </c>
      <c r="D307" s="48" t="str">
        <f>IF(Experiencia_Proponente!D446=0,"",Experiencia_Proponente!D446)</f>
        <v/>
      </c>
      <c r="E307" s="54" t="str">
        <f>IF(D307&lt;&gt;"",Experiencia_Proponente!$AI$436,"")</f>
        <v/>
      </c>
    </row>
    <row r="308" spans="1:5" hidden="1" x14ac:dyDescent="0.25">
      <c r="A308" s="963"/>
      <c r="B308" s="561">
        <v>12</v>
      </c>
      <c r="C308" s="48" t="str">
        <f>IF(Experiencia_Proponente!C447=0,"",Experiencia_Proponente!C447)</f>
        <v/>
      </c>
      <c r="D308" s="48" t="str">
        <f>IF(Experiencia_Proponente!D447=0,"",Experiencia_Proponente!D447)</f>
        <v/>
      </c>
      <c r="E308" s="54" t="str">
        <f>IF(D308&lt;&gt;"",Experiencia_Proponente!$AI$436,"")</f>
        <v/>
      </c>
    </row>
    <row r="309" spans="1:5" x14ac:dyDescent="0.25">
      <c r="A309" s="69">
        <v>23</v>
      </c>
      <c r="B309" s="327"/>
      <c r="C309" s="347" t="s">
        <v>1537</v>
      </c>
      <c r="D309" s="348"/>
      <c r="E309" s="349"/>
    </row>
    <row r="310" spans="1:5" x14ac:dyDescent="0.25">
      <c r="A310" s="962">
        <f t="shared" ref="A310" si="21">A322</f>
        <v>24</v>
      </c>
      <c r="B310" s="48">
        <v>1</v>
      </c>
      <c r="C310" s="48" t="str">
        <f>IF(Experiencia_Proponente!C449=0,"",Experiencia_Proponente!C449)</f>
        <v>UNION TEMPORAL PROGRESEMOS</v>
      </c>
      <c r="D310" s="48" t="str">
        <f>IF(Experiencia_Proponente!D449=0,"",Experiencia_Proponente!D449)</f>
        <v>UNION TEMPORAL PROGRESEMOS</v>
      </c>
      <c r="E310" s="53" t="str">
        <f>IF(D310&lt;&gt;"",Experiencia_Proponente!$AI449,"")</f>
        <v>HABILITADO</v>
      </c>
    </row>
    <row r="311" spans="1:5" x14ac:dyDescent="0.25">
      <c r="A311" s="963"/>
      <c r="B311" s="561">
        <v>2</v>
      </c>
      <c r="C311" s="48" t="str">
        <f>IF(Experiencia_Proponente!C450=0,"",Experiencia_Proponente!C450)</f>
        <v>UNION TEMPORAL PROGRESEMOS</v>
      </c>
      <c r="D311" s="48" t="str">
        <f>IF(Experiencia_Proponente!D450=0,"",Experiencia_Proponente!D450)</f>
        <v>UNION TEMPORAL PROGRESEMOS</v>
      </c>
      <c r="E311" s="54" t="str">
        <f>IF(D311&lt;&gt;"",Experiencia_Proponente!$AI$449,"")</f>
        <v>HABILITADO</v>
      </c>
    </row>
    <row r="312" spans="1:5" hidden="1" x14ac:dyDescent="0.25">
      <c r="A312" s="963"/>
      <c r="B312" s="561">
        <v>3</v>
      </c>
      <c r="C312" s="48" t="str">
        <f>IF(Experiencia_Proponente!C451=0,"",Experiencia_Proponente!C451)</f>
        <v/>
      </c>
      <c r="D312" s="48" t="str">
        <f>IF(Experiencia_Proponente!D451=0,"",Experiencia_Proponente!D451)</f>
        <v/>
      </c>
      <c r="E312" s="54" t="str">
        <f>IF(D312&lt;&gt;"",Experiencia_Proponente!$AI$449,"")</f>
        <v/>
      </c>
    </row>
    <row r="313" spans="1:5" x14ac:dyDescent="0.25">
      <c r="A313" s="963"/>
      <c r="B313" s="561">
        <v>4</v>
      </c>
      <c r="C313" s="48" t="str">
        <f>IF(Experiencia_Proponente!C452=0,"",Experiencia_Proponente!C452)</f>
        <v>UNION TEMPORAL PROGRESEMOS</v>
      </c>
      <c r="D313" s="48" t="str">
        <f>IF(Experiencia_Proponente!D452=0,"",Experiencia_Proponente!D452)</f>
        <v>UNION TEMPORAL PROGRESEMOS</v>
      </c>
      <c r="E313" s="54" t="str">
        <f>IF(D313&lt;&gt;"",Experiencia_Proponente!$AI$449,"")</f>
        <v>HABILITADO</v>
      </c>
    </row>
    <row r="314" spans="1:5" x14ac:dyDescent="0.25">
      <c r="A314" s="963"/>
      <c r="B314" s="561">
        <v>5</v>
      </c>
      <c r="C314" s="48" t="str">
        <f>IF(Experiencia_Proponente!C453=0,"",Experiencia_Proponente!C453)</f>
        <v>UNION TEMPORAL PROGRESEMOS</v>
      </c>
      <c r="D314" s="48" t="str">
        <f>IF(Experiencia_Proponente!D453=0,"",Experiencia_Proponente!D453)</f>
        <v>UNION TEMPORAL PROGRESEMOS</v>
      </c>
      <c r="E314" s="54" t="str">
        <f>IF(D314&lt;&gt;"",Experiencia_Proponente!$AI$449,"")</f>
        <v>HABILITADO</v>
      </c>
    </row>
    <row r="315" spans="1:5" x14ac:dyDescent="0.25">
      <c r="A315" s="963"/>
      <c r="B315" s="561">
        <v>6</v>
      </c>
      <c r="C315" s="48" t="str">
        <f>IF(Experiencia_Proponente!C454=0,"",Experiencia_Proponente!C454)</f>
        <v>UNION TEMPORAL PROGRESEMOS</v>
      </c>
      <c r="D315" s="48" t="str">
        <f>IF(Experiencia_Proponente!D454=0,"",Experiencia_Proponente!D454)</f>
        <v>UNION TEMPORAL PROGRESEMOS</v>
      </c>
      <c r="E315" s="54" t="str">
        <f>IF(D315&lt;&gt;"",Experiencia_Proponente!$AI$449,"")</f>
        <v>HABILITADO</v>
      </c>
    </row>
    <row r="316" spans="1:5" x14ac:dyDescent="0.25">
      <c r="A316" s="963"/>
      <c r="B316" s="561">
        <v>7</v>
      </c>
      <c r="C316" s="48" t="str">
        <f>IF(Experiencia_Proponente!C455=0,"",Experiencia_Proponente!C455)</f>
        <v>UNION TEMPORAL PROGRESEMOS</v>
      </c>
      <c r="D316" s="48" t="str">
        <f>IF(Experiencia_Proponente!D455=0,"",Experiencia_Proponente!D455)</f>
        <v>UNION TEMPORAL PROGRESEMOS</v>
      </c>
      <c r="E316" s="54" t="str">
        <f>IF(D316&lt;&gt;"",Experiencia_Proponente!$AI$449,"")</f>
        <v>HABILITADO</v>
      </c>
    </row>
    <row r="317" spans="1:5" x14ac:dyDescent="0.25">
      <c r="A317" s="963"/>
      <c r="B317" s="561">
        <v>8</v>
      </c>
      <c r="C317" s="48" t="str">
        <f>IF(Experiencia_Proponente!C456=0,"",Experiencia_Proponente!C456)</f>
        <v>UNION TEMPORAL PROGRESEMOS</v>
      </c>
      <c r="D317" s="48" t="str">
        <f>IF(Experiencia_Proponente!D456=0,"",Experiencia_Proponente!D456)</f>
        <v>UNION TEMPORAL PROGRESEMOS</v>
      </c>
      <c r="E317" s="54" t="str">
        <f>IF(D317&lt;&gt;"",Experiencia_Proponente!$AI$449,"")</f>
        <v>HABILITADO</v>
      </c>
    </row>
    <row r="318" spans="1:5" hidden="1" x14ac:dyDescent="0.25">
      <c r="A318" s="963"/>
      <c r="B318" s="561">
        <v>9</v>
      </c>
      <c r="C318" s="48" t="str">
        <f>IF(Experiencia_Proponente!C457=0,"",Experiencia_Proponente!C457)</f>
        <v/>
      </c>
      <c r="D318" s="48" t="str">
        <f>IF(Experiencia_Proponente!D457=0,"",Experiencia_Proponente!D457)</f>
        <v/>
      </c>
      <c r="E318" s="54" t="str">
        <f>IF(D318&lt;&gt;"",Experiencia_Proponente!$AI$449,"")</f>
        <v/>
      </c>
    </row>
    <row r="319" spans="1:5" x14ac:dyDescent="0.25">
      <c r="A319" s="963"/>
      <c r="B319" s="561">
        <v>10</v>
      </c>
      <c r="C319" s="48" t="str">
        <f>IF(Experiencia_Proponente!C458=0,"",Experiencia_Proponente!C458)</f>
        <v>UNION TEMPORAL PROGRESEMOS</v>
      </c>
      <c r="D319" s="48" t="str">
        <f>IF(Experiencia_Proponente!D458=0,"",Experiencia_Proponente!D458)</f>
        <v>UNION TEMPORAL PROGRESEMOS</v>
      </c>
      <c r="E319" s="54" t="str">
        <f>IF(D319&lt;&gt;"",Experiencia_Proponente!$AI$449,"")</f>
        <v>HABILITADO</v>
      </c>
    </row>
    <row r="320" spans="1:5" x14ac:dyDescent="0.25">
      <c r="A320" s="963"/>
      <c r="B320" s="561">
        <v>11</v>
      </c>
      <c r="C320" s="48" t="str">
        <f>IF(Experiencia_Proponente!C459=0,"",Experiencia_Proponente!C459)</f>
        <v>UNION TEMPORAL PROGRESEMOS</v>
      </c>
      <c r="D320" s="48" t="str">
        <f>IF(Experiencia_Proponente!D459=0,"",Experiencia_Proponente!D459)</f>
        <v>UNION TEMPORAL PROGRESEMOS</v>
      </c>
      <c r="E320" s="54" t="str">
        <f>IF(D320&lt;&gt;"",Experiencia_Proponente!$AI$449,"")</f>
        <v>HABILITADO</v>
      </c>
    </row>
    <row r="321" spans="1:5" x14ac:dyDescent="0.25">
      <c r="A321" s="963"/>
      <c r="B321" s="561">
        <v>12</v>
      </c>
      <c r="C321" s="48" t="str">
        <f>IF(Experiencia_Proponente!C460=0,"",Experiencia_Proponente!C460)</f>
        <v>UNION TEMPORAL PROGRESEMOS</v>
      </c>
      <c r="D321" s="48" t="str">
        <f>IF(Experiencia_Proponente!D460=0,"",Experiencia_Proponente!D460)</f>
        <v>UNION TEMPORAL PROGRESEMOS</v>
      </c>
      <c r="E321" s="54" t="str">
        <f>IF(D321&lt;&gt;"",Experiencia_Proponente!$AI$449,"")</f>
        <v>HABILITADO</v>
      </c>
    </row>
    <row r="322" spans="1:5" x14ac:dyDescent="0.25">
      <c r="A322" s="69">
        <v>24</v>
      </c>
      <c r="B322" s="327"/>
      <c r="C322" s="347" t="s">
        <v>1537</v>
      </c>
      <c r="D322" s="348"/>
      <c r="E322" s="349"/>
    </row>
    <row r="323" spans="1:5" hidden="1" x14ac:dyDescent="0.25">
      <c r="A323" s="962">
        <f t="shared" ref="A323" si="22">A335</f>
        <v>25</v>
      </c>
      <c r="B323" s="48">
        <v>1</v>
      </c>
      <c r="C323" s="48" t="str">
        <f>IF(Experiencia_Proponente!C475=0,"",Experiencia_Proponente!C475)</f>
        <v/>
      </c>
      <c r="D323" s="48" t="str">
        <f>IF(Experiencia_Proponente!D475=0,"",Experiencia_Proponente!D475)</f>
        <v/>
      </c>
      <c r="E323" s="53" t="str">
        <f>IF(D323&lt;&gt;"",Experiencia_Proponente!$AI475,"")</f>
        <v/>
      </c>
    </row>
    <row r="324" spans="1:5" hidden="1" x14ac:dyDescent="0.25">
      <c r="A324" s="963"/>
      <c r="B324" s="561">
        <v>2</v>
      </c>
      <c r="C324" s="48" t="str">
        <f>IF(Experiencia_Proponente!C476=0,"",Experiencia_Proponente!C476)</f>
        <v/>
      </c>
      <c r="D324" s="48" t="str">
        <f>IF(Experiencia_Proponente!D476=0,"",Experiencia_Proponente!D476)</f>
        <v/>
      </c>
      <c r="E324" s="54" t="str">
        <f>IF(D324&lt;&gt;"",Experiencia_Proponente!$AI$475,"")</f>
        <v/>
      </c>
    </row>
    <row r="325" spans="1:5" hidden="1" x14ac:dyDescent="0.25">
      <c r="A325" s="963"/>
      <c r="B325" s="561">
        <v>3</v>
      </c>
      <c r="C325" s="48" t="str">
        <f>IF(Experiencia_Proponente!C477=0,"",Experiencia_Proponente!C477)</f>
        <v/>
      </c>
      <c r="D325" s="48" t="str">
        <f>IF(Experiencia_Proponente!D477=0,"",Experiencia_Proponente!D477)</f>
        <v/>
      </c>
      <c r="E325" s="54" t="str">
        <f>IF(D325&lt;&gt;"",Experiencia_Proponente!$AI$475,"")</f>
        <v/>
      </c>
    </row>
    <row r="326" spans="1:5" hidden="1" x14ac:dyDescent="0.25">
      <c r="A326" s="963"/>
      <c r="B326" s="561">
        <v>4</v>
      </c>
      <c r="C326" s="48" t="str">
        <f>IF(Experiencia_Proponente!C478=0,"",Experiencia_Proponente!C478)</f>
        <v/>
      </c>
      <c r="D326" s="48" t="str">
        <f>IF(Experiencia_Proponente!D478=0,"",Experiencia_Proponente!D478)</f>
        <v/>
      </c>
      <c r="E326" s="54" t="str">
        <f>IF(D326&lt;&gt;"",Experiencia_Proponente!$AI$475,"")</f>
        <v/>
      </c>
    </row>
    <row r="327" spans="1:5" hidden="1" x14ac:dyDescent="0.25">
      <c r="A327" s="963"/>
      <c r="B327" s="561">
        <v>5</v>
      </c>
      <c r="C327" s="48" t="str">
        <f>IF(Experiencia_Proponente!C479=0,"",Experiencia_Proponente!C479)</f>
        <v/>
      </c>
      <c r="D327" s="48" t="str">
        <f>IF(Experiencia_Proponente!D479=0,"",Experiencia_Proponente!D479)</f>
        <v/>
      </c>
      <c r="E327" s="54" t="str">
        <f>IF(D327&lt;&gt;"",Experiencia_Proponente!$AI$475,"")</f>
        <v/>
      </c>
    </row>
    <row r="328" spans="1:5" hidden="1" x14ac:dyDescent="0.25">
      <c r="A328" s="963"/>
      <c r="B328" s="561">
        <v>6</v>
      </c>
      <c r="C328" s="48" t="str">
        <f>IF(Experiencia_Proponente!C480=0,"",Experiencia_Proponente!C480)</f>
        <v/>
      </c>
      <c r="D328" s="48" t="str">
        <f>IF(Experiencia_Proponente!D480=0,"",Experiencia_Proponente!D480)</f>
        <v/>
      </c>
      <c r="E328" s="54" t="str">
        <f>IF(D328&lt;&gt;"",Experiencia_Proponente!$AI$475,"")</f>
        <v/>
      </c>
    </row>
    <row r="329" spans="1:5" hidden="1" x14ac:dyDescent="0.25">
      <c r="A329" s="963"/>
      <c r="B329" s="561">
        <v>7</v>
      </c>
      <c r="C329" s="48" t="str">
        <f>IF(Experiencia_Proponente!C481=0,"",Experiencia_Proponente!C481)</f>
        <v/>
      </c>
      <c r="D329" s="48" t="str">
        <f>IF(Experiencia_Proponente!D481=0,"",Experiencia_Proponente!D481)</f>
        <v/>
      </c>
      <c r="E329" s="54" t="str">
        <f>IF(D329&lt;&gt;"",Experiencia_Proponente!$AI$475,"")</f>
        <v/>
      </c>
    </row>
    <row r="330" spans="1:5" hidden="1" x14ac:dyDescent="0.25">
      <c r="A330" s="963"/>
      <c r="B330" s="561">
        <v>8</v>
      </c>
      <c r="C330" s="48" t="str">
        <f>IF(Experiencia_Proponente!C482=0,"",Experiencia_Proponente!C482)</f>
        <v/>
      </c>
      <c r="D330" s="48" t="str">
        <f>IF(Experiencia_Proponente!D482=0,"",Experiencia_Proponente!D482)</f>
        <v/>
      </c>
      <c r="E330" s="54" t="str">
        <f>IF(D330&lt;&gt;"",Experiencia_Proponente!$AI$475,"")</f>
        <v/>
      </c>
    </row>
    <row r="331" spans="1:5" hidden="1" x14ac:dyDescent="0.25">
      <c r="A331" s="963"/>
      <c r="B331" s="561">
        <v>9</v>
      </c>
      <c r="C331" s="48" t="str">
        <f>IF(Experiencia_Proponente!C483=0,"",Experiencia_Proponente!C483)</f>
        <v/>
      </c>
      <c r="D331" s="48" t="str">
        <f>IF(Experiencia_Proponente!D483=0,"",Experiencia_Proponente!D483)</f>
        <v/>
      </c>
      <c r="E331" s="54" t="str">
        <f>IF(D331&lt;&gt;"",Experiencia_Proponente!$AI$475,"")</f>
        <v/>
      </c>
    </row>
    <row r="332" spans="1:5" hidden="1" x14ac:dyDescent="0.25">
      <c r="A332" s="963"/>
      <c r="B332" s="561">
        <v>10</v>
      </c>
      <c r="C332" s="48" t="str">
        <f>IF(Experiencia_Proponente!C484=0,"",Experiencia_Proponente!C484)</f>
        <v/>
      </c>
      <c r="D332" s="48" t="str">
        <f>IF(Experiencia_Proponente!D484=0,"",Experiencia_Proponente!D484)</f>
        <v/>
      </c>
      <c r="E332" s="54" t="str">
        <f>IF(D332&lt;&gt;"",Experiencia_Proponente!$AI$475,"")</f>
        <v/>
      </c>
    </row>
    <row r="333" spans="1:5" hidden="1" x14ac:dyDescent="0.25">
      <c r="A333" s="963"/>
      <c r="B333" s="561">
        <v>11</v>
      </c>
      <c r="C333" s="48" t="str">
        <f>IF(Experiencia_Proponente!C485=0,"",Experiencia_Proponente!C485)</f>
        <v/>
      </c>
      <c r="D333" s="48" t="str">
        <f>IF(Experiencia_Proponente!D485=0,"",Experiencia_Proponente!D485)</f>
        <v/>
      </c>
      <c r="E333" s="54" t="str">
        <f>IF(D333&lt;&gt;"",Experiencia_Proponente!$AI$475,"")</f>
        <v/>
      </c>
    </row>
    <row r="334" spans="1:5" x14ac:dyDescent="0.25">
      <c r="A334" s="963"/>
      <c r="B334" s="561">
        <v>12</v>
      </c>
      <c r="C334" s="48" t="str">
        <f>IF(Experiencia_Proponente!C486=0,"",Experiencia_Proponente!C486)</f>
        <v>SERVICIOS TECNICOS DE VIGILANCIA LTDA - SERVIGTEC</v>
      </c>
      <c r="D334" s="48" t="str">
        <f>IF(Experiencia_Proponente!D486=0,"",Experiencia_Proponente!D486)</f>
        <v>SERVICIOS TECNICOS DE VIGILANCIA LTDA - SERVIGTEC</v>
      </c>
      <c r="E334" s="54" t="str">
        <f>IF(D334&lt;&gt;"",Experiencia_Proponente!$AI$475,"")</f>
        <v>HABILITADO</v>
      </c>
    </row>
    <row r="335" spans="1:5" x14ac:dyDescent="0.25">
      <c r="A335" s="69">
        <v>25</v>
      </c>
      <c r="B335" s="327"/>
      <c r="C335" s="347" t="s">
        <v>1537</v>
      </c>
      <c r="D335" s="348"/>
      <c r="E335" s="349"/>
    </row>
    <row r="336" spans="1:5" x14ac:dyDescent="0.25">
      <c r="A336" s="962">
        <f t="shared" ref="A336" si="23">A348</f>
        <v>26</v>
      </c>
      <c r="B336" s="48">
        <v>1</v>
      </c>
      <c r="C336" s="48" t="str">
        <f>IF(Experiencia_Proponente!C488=0,"",Experiencia_Proponente!C488)</f>
        <v>UNION TEMPORAL SAC</v>
      </c>
      <c r="D336" s="48" t="str">
        <f>IF(Experiencia_Proponente!D488=0,"",Experiencia_Proponente!D488)</f>
        <v>UNION TEMPORAL SAC</v>
      </c>
      <c r="E336" s="53" t="str">
        <f>IF(D336&lt;&gt;"",Experiencia_Proponente!$AI488,"")</f>
        <v>HABILITADO</v>
      </c>
    </row>
    <row r="337" spans="1:5" x14ac:dyDescent="0.25">
      <c r="A337" s="963"/>
      <c r="B337" s="561">
        <v>2</v>
      </c>
      <c r="C337" s="48" t="str">
        <f>IF(Experiencia_Proponente!C489=0,"",Experiencia_Proponente!C489)</f>
        <v>UNION TEMPORAL SAC</v>
      </c>
      <c r="D337" s="48" t="str">
        <f>IF(Experiencia_Proponente!D489=0,"",Experiencia_Proponente!D489)</f>
        <v>UNION TEMPORAL SAC</v>
      </c>
      <c r="E337" s="54" t="str">
        <f>IF(D337&lt;&gt;"",Experiencia_Proponente!$AI$488,"")</f>
        <v>HABILITADO</v>
      </c>
    </row>
    <row r="338" spans="1:5" x14ac:dyDescent="0.25">
      <c r="A338" s="963"/>
      <c r="B338" s="561">
        <v>3</v>
      </c>
      <c r="C338" s="48" t="str">
        <f>IF(Experiencia_Proponente!C490=0,"",Experiencia_Proponente!C490)</f>
        <v>UNION TEMPORAL SAC</v>
      </c>
      <c r="D338" s="48" t="str">
        <f>IF(Experiencia_Proponente!D490=0,"",Experiencia_Proponente!D490)</f>
        <v>UNION TEMPORAL SAC</v>
      </c>
      <c r="E338" s="54" t="str">
        <f>IF(D338&lt;&gt;"",Experiencia_Proponente!$AI$488,"")</f>
        <v>HABILITADO</v>
      </c>
    </row>
    <row r="339" spans="1:5" hidden="1" x14ac:dyDescent="0.25">
      <c r="A339" s="963"/>
      <c r="B339" s="561">
        <v>4</v>
      </c>
      <c r="C339" s="48" t="str">
        <f>IF(Experiencia_Proponente!C491=0,"",Experiencia_Proponente!C491)</f>
        <v/>
      </c>
      <c r="D339" s="48" t="str">
        <f>IF(Experiencia_Proponente!D491=0,"",Experiencia_Proponente!D491)</f>
        <v/>
      </c>
      <c r="E339" s="54" t="str">
        <f>IF(D339&lt;&gt;"",Experiencia_Proponente!$AI$488,"")</f>
        <v/>
      </c>
    </row>
    <row r="340" spans="1:5" hidden="1" x14ac:dyDescent="0.25">
      <c r="A340" s="963"/>
      <c r="B340" s="561">
        <v>5</v>
      </c>
      <c r="C340" s="48" t="str">
        <f>IF(Experiencia_Proponente!C492=0,"",Experiencia_Proponente!C492)</f>
        <v/>
      </c>
      <c r="D340" s="48" t="str">
        <f>IF(Experiencia_Proponente!D492=0,"",Experiencia_Proponente!D492)</f>
        <v/>
      </c>
      <c r="E340" s="54" t="str">
        <f>IF(D340&lt;&gt;"",Experiencia_Proponente!$AI$488,"")</f>
        <v/>
      </c>
    </row>
    <row r="341" spans="1:5" x14ac:dyDescent="0.25">
      <c r="A341" s="963"/>
      <c r="B341" s="561">
        <v>6</v>
      </c>
      <c r="C341" s="48" t="str">
        <f>IF(Experiencia_Proponente!C493=0,"",Experiencia_Proponente!C493)</f>
        <v>UNION TEMPORAL SAC</v>
      </c>
      <c r="D341" s="48" t="str">
        <f>IF(Experiencia_Proponente!D493=0,"",Experiencia_Proponente!D493)</f>
        <v>UNION TEMPORAL SAC</v>
      </c>
      <c r="E341" s="54" t="str">
        <f>IF(D341&lt;&gt;"",Experiencia_Proponente!$AI$488,"")</f>
        <v>HABILITADO</v>
      </c>
    </row>
    <row r="342" spans="1:5" x14ac:dyDescent="0.25">
      <c r="A342" s="963"/>
      <c r="B342" s="561">
        <v>7</v>
      </c>
      <c r="C342" s="48" t="str">
        <f>IF(Experiencia_Proponente!C494=0,"",Experiencia_Proponente!C494)</f>
        <v>UNION TEMPORAL SAC</v>
      </c>
      <c r="D342" s="48" t="str">
        <f>IF(Experiencia_Proponente!D494=0,"",Experiencia_Proponente!D494)</f>
        <v>UNION TEMPORAL SAC</v>
      </c>
      <c r="E342" s="54" t="str">
        <f>IF(D342&lt;&gt;"",Experiencia_Proponente!$AI$488,"")</f>
        <v>HABILITADO</v>
      </c>
    </row>
    <row r="343" spans="1:5" x14ac:dyDescent="0.25">
      <c r="A343" s="963"/>
      <c r="B343" s="561">
        <v>8</v>
      </c>
      <c r="C343" s="48" t="str">
        <f>IF(Experiencia_Proponente!C495=0,"",Experiencia_Proponente!C495)</f>
        <v>UNION TEMPORAL SAC</v>
      </c>
      <c r="D343" s="48" t="str">
        <f>IF(Experiencia_Proponente!D495=0,"",Experiencia_Proponente!D495)</f>
        <v>UNION TEMPORAL SAC</v>
      </c>
      <c r="E343" s="54" t="str">
        <f>IF(D343&lt;&gt;"",Experiencia_Proponente!$AI$488,"")</f>
        <v>HABILITADO</v>
      </c>
    </row>
    <row r="344" spans="1:5" x14ac:dyDescent="0.25">
      <c r="A344" s="963"/>
      <c r="B344" s="561">
        <v>9</v>
      </c>
      <c r="C344" s="48" t="str">
        <f>IF(Experiencia_Proponente!C496=0,"",Experiencia_Proponente!C496)</f>
        <v>UNION TEMPORAL SAC</v>
      </c>
      <c r="D344" s="48" t="str">
        <f>IF(Experiencia_Proponente!D496=0,"",Experiencia_Proponente!D496)</f>
        <v>UNION TEMPORAL SAC</v>
      </c>
      <c r="E344" s="54" t="str">
        <f>IF(D344&lt;&gt;"",Experiencia_Proponente!$AI$488,"")</f>
        <v>HABILITADO</v>
      </c>
    </row>
    <row r="345" spans="1:5" x14ac:dyDescent="0.25">
      <c r="A345" s="963"/>
      <c r="B345" s="561">
        <v>10</v>
      </c>
      <c r="C345" s="48" t="str">
        <f>IF(Experiencia_Proponente!C497=0,"",Experiencia_Proponente!C497)</f>
        <v>UNION TEMPORAL SAC</v>
      </c>
      <c r="D345" s="48" t="str">
        <f>IF(Experiencia_Proponente!D497=0,"",Experiencia_Proponente!D497)</f>
        <v>UNION TEMPORAL SAC</v>
      </c>
      <c r="E345" s="54" t="str">
        <f>IF(D345&lt;&gt;"",Experiencia_Proponente!$AI$488,"")</f>
        <v>HABILITADO</v>
      </c>
    </row>
    <row r="346" spans="1:5" hidden="1" x14ac:dyDescent="0.25">
      <c r="A346" s="963"/>
      <c r="B346" s="561">
        <v>11</v>
      </c>
      <c r="C346" s="48" t="str">
        <f>IF(Experiencia_Proponente!C498=0,"",Experiencia_Proponente!C498)</f>
        <v/>
      </c>
      <c r="D346" s="48" t="str">
        <f>IF(Experiencia_Proponente!D498=0,"",Experiencia_Proponente!D498)</f>
        <v/>
      </c>
      <c r="E346" s="54" t="str">
        <f>IF(D346&lt;&gt;"",Experiencia_Proponente!$AI$488,"")</f>
        <v/>
      </c>
    </row>
    <row r="347" spans="1:5" x14ac:dyDescent="0.25">
      <c r="A347" s="963"/>
      <c r="B347" s="561">
        <v>12</v>
      </c>
      <c r="C347" s="48" t="str">
        <f>IF(Experiencia_Proponente!C499=0,"",Experiencia_Proponente!C499)</f>
        <v>UNION TEMPORAL SAC</v>
      </c>
      <c r="D347" s="48" t="str">
        <f>IF(Experiencia_Proponente!D499=0,"",Experiencia_Proponente!D499)</f>
        <v>UNION TEMPORAL SAC</v>
      </c>
      <c r="E347" s="54" t="str">
        <f>IF(D347&lt;&gt;"",Experiencia_Proponente!$AI$488,"")</f>
        <v>HABILITADO</v>
      </c>
    </row>
    <row r="348" spans="1:5" x14ac:dyDescent="0.25">
      <c r="A348" s="69">
        <v>26</v>
      </c>
      <c r="B348" s="327"/>
      <c r="C348" s="347" t="s">
        <v>1537</v>
      </c>
      <c r="D348" s="348"/>
      <c r="E348" s="349"/>
    </row>
    <row r="349" spans="1:5" x14ac:dyDescent="0.25">
      <c r="A349" s="962">
        <f t="shared" ref="A349" si="24">A361</f>
        <v>27</v>
      </c>
      <c r="B349" s="48">
        <v>1</v>
      </c>
      <c r="C349" s="48" t="str">
        <f>IF(Experiencia_Proponente!C533=0,"",Experiencia_Proponente!C533)</f>
        <v xml:space="preserve"> UNION TEMPORAL AG 2021</v>
      </c>
      <c r="D349" s="56" t="str">
        <f>IF(Experiencia_Proponente!D533=0,"",Experiencia_Proponente!D533)</f>
        <v xml:space="preserve"> UNION TEMPORAL AG 2021</v>
      </c>
      <c r="E349" s="53" t="str">
        <f>IF(D349&lt;&gt;"",Experiencia_Proponente!$AI533,"")</f>
        <v>HABILITADO</v>
      </c>
    </row>
    <row r="350" spans="1:5" x14ac:dyDescent="0.25">
      <c r="A350" s="963"/>
      <c r="B350" s="561">
        <v>2</v>
      </c>
      <c r="C350" s="48" t="str">
        <f>IF(Experiencia_Proponente!C534=0,"",Experiencia_Proponente!C534)</f>
        <v xml:space="preserve"> UNION TEMPORAL AG 2021</v>
      </c>
      <c r="D350" s="56" t="str">
        <f>IF(Experiencia_Proponente!D534=0,"",Experiencia_Proponente!D534)</f>
        <v xml:space="preserve"> UNION TEMPORAL AG 2021</v>
      </c>
      <c r="E350" s="54" t="str">
        <f>IF(D350&lt;&gt;"",Experiencia_Proponente!$AI$533,"")</f>
        <v>HABILITADO</v>
      </c>
    </row>
    <row r="351" spans="1:5" hidden="1" x14ac:dyDescent="0.25">
      <c r="A351" s="963"/>
      <c r="B351" s="561">
        <v>3</v>
      </c>
      <c r="C351" s="48" t="str">
        <f>IF(Experiencia_Proponente!C535=0,"",Experiencia_Proponente!C535)</f>
        <v/>
      </c>
      <c r="D351" s="56" t="str">
        <f>IF(Experiencia_Proponente!D535=0,"",Experiencia_Proponente!D535)</f>
        <v/>
      </c>
      <c r="E351" s="54" t="str">
        <f>IF(D351&lt;&gt;"",Experiencia_Proponente!$AI$533,"")</f>
        <v/>
      </c>
    </row>
    <row r="352" spans="1:5" hidden="1" x14ac:dyDescent="0.25">
      <c r="A352" s="963"/>
      <c r="B352" s="561">
        <v>4</v>
      </c>
      <c r="C352" s="48" t="str">
        <f>IF(Experiencia_Proponente!C536=0,"",Experiencia_Proponente!C536)</f>
        <v/>
      </c>
      <c r="D352" s="56" t="str">
        <f>IF(Experiencia_Proponente!D536=0,"",Experiencia_Proponente!D536)</f>
        <v/>
      </c>
      <c r="E352" s="54" t="str">
        <f>IF(D352&lt;&gt;"",Experiencia_Proponente!$AI$533,"")</f>
        <v/>
      </c>
    </row>
    <row r="353" spans="1:5" hidden="1" x14ac:dyDescent="0.25">
      <c r="A353" s="963"/>
      <c r="B353" s="561">
        <v>5</v>
      </c>
      <c r="C353" s="48" t="str">
        <f>IF(Experiencia_Proponente!C537=0,"",Experiencia_Proponente!C537)</f>
        <v/>
      </c>
      <c r="D353" s="48" t="str">
        <f>IF(Experiencia_Proponente!D537=0,"",Experiencia_Proponente!D537)</f>
        <v/>
      </c>
      <c r="E353" s="54" t="str">
        <f>IF(D353&lt;&gt;"",Experiencia_Proponente!$AI$533,"")</f>
        <v/>
      </c>
    </row>
    <row r="354" spans="1:5" hidden="1" x14ac:dyDescent="0.25">
      <c r="A354" s="963"/>
      <c r="B354" s="561">
        <v>6</v>
      </c>
      <c r="C354" s="48" t="str">
        <f>IF(Experiencia_Proponente!C538=0,"",Experiencia_Proponente!C538)</f>
        <v/>
      </c>
      <c r="D354" s="48" t="str">
        <f>IF(Experiencia_Proponente!D538=0,"",Experiencia_Proponente!D538)</f>
        <v/>
      </c>
      <c r="E354" s="54" t="str">
        <f>IF(D354&lt;&gt;"",Experiencia_Proponente!$AI$533,"")</f>
        <v/>
      </c>
    </row>
    <row r="355" spans="1:5" hidden="1" x14ac:dyDescent="0.25">
      <c r="A355" s="963"/>
      <c r="B355" s="561">
        <v>7</v>
      </c>
      <c r="C355" s="48" t="str">
        <f>IF(Experiencia_Proponente!C539=0,"",Experiencia_Proponente!C539)</f>
        <v/>
      </c>
      <c r="D355" s="48" t="str">
        <f>IF(Experiencia_Proponente!D539=0,"",Experiencia_Proponente!D539)</f>
        <v/>
      </c>
      <c r="E355" s="54" t="str">
        <f>IF(D355&lt;&gt;"",Experiencia_Proponente!$AI$533,"")</f>
        <v/>
      </c>
    </row>
    <row r="356" spans="1:5" x14ac:dyDescent="0.25">
      <c r="A356" s="963"/>
      <c r="B356" s="561">
        <v>8</v>
      </c>
      <c r="C356" s="48" t="str">
        <f>IF(Experiencia_Proponente!C540=0,"",Experiencia_Proponente!C540)</f>
        <v xml:space="preserve"> UNION TEMPORAL AG 2021</v>
      </c>
      <c r="D356" s="48" t="str">
        <f>IF(Experiencia_Proponente!D540=0,"",Experiencia_Proponente!D540)</f>
        <v xml:space="preserve"> UNION TEMPORAL AG 2021</v>
      </c>
      <c r="E356" s="54" t="str">
        <f>IF(D356&lt;&gt;"",Experiencia_Proponente!$AI$533,"")</f>
        <v>HABILITADO</v>
      </c>
    </row>
    <row r="357" spans="1:5" x14ac:dyDescent="0.25">
      <c r="A357" s="963"/>
      <c r="B357" s="561">
        <v>9</v>
      </c>
      <c r="C357" s="48" t="str">
        <f>IF(Experiencia_Proponente!C541=0,"",Experiencia_Proponente!C541)</f>
        <v xml:space="preserve"> UNION TEMPORAL AG 2021</v>
      </c>
      <c r="D357" s="48" t="str">
        <f>IF(Experiencia_Proponente!D541=0,"",Experiencia_Proponente!D541)</f>
        <v xml:space="preserve"> UNION TEMPORAL AG 2021</v>
      </c>
      <c r="E357" s="54" t="str">
        <f>IF(D357&lt;&gt;"",Experiencia_Proponente!$AI$533,"")</f>
        <v>HABILITADO</v>
      </c>
    </row>
    <row r="358" spans="1:5" x14ac:dyDescent="0.25">
      <c r="A358" s="963"/>
      <c r="B358" s="561">
        <v>10</v>
      </c>
      <c r="C358" s="48" t="str">
        <f>IF(Experiencia_Proponente!C542=0,"",Experiencia_Proponente!C542)</f>
        <v xml:space="preserve"> UNION TEMPORAL AG 2021</v>
      </c>
      <c r="D358" s="48" t="str">
        <f>IF(Experiencia_Proponente!D542=0,"",Experiencia_Proponente!D542)</f>
        <v xml:space="preserve"> UNION TEMPORAL AG 2021</v>
      </c>
      <c r="E358" s="54" t="str">
        <f>IF(D358&lt;&gt;"",Experiencia_Proponente!$AI$533,"")</f>
        <v>HABILITADO</v>
      </c>
    </row>
    <row r="359" spans="1:5" hidden="1" x14ac:dyDescent="0.25">
      <c r="A359" s="963"/>
      <c r="B359" s="561">
        <v>11</v>
      </c>
      <c r="C359" s="48" t="str">
        <f>IF(Experiencia_Proponente!C543=0,"",Experiencia_Proponente!C543)</f>
        <v/>
      </c>
      <c r="D359" s="48" t="str">
        <f>IF(Experiencia_Proponente!D543=0,"",Experiencia_Proponente!D543)</f>
        <v/>
      </c>
      <c r="E359" s="54" t="str">
        <f>IF(D359&lt;&gt;"",Experiencia_Proponente!$AI$533,"")</f>
        <v/>
      </c>
    </row>
    <row r="360" spans="1:5" x14ac:dyDescent="0.25">
      <c r="A360" s="963"/>
      <c r="B360" s="561">
        <v>12</v>
      </c>
      <c r="C360" s="48" t="str">
        <f>IF(Experiencia_Proponente!C544=0,"",Experiencia_Proponente!C544)</f>
        <v xml:space="preserve"> UNION TEMPORAL AG 2021</v>
      </c>
      <c r="D360" s="48" t="str">
        <f>IF(Experiencia_Proponente!D544=0,"",Experiencia_Proponente!D544)</f>
        <v xml:space="preserve"> UNION TEMPORAL AG 2021</v>
      </c>
      <c r="E360" s="54" t="str">
        <f>IF(D360&lt;&gt;"",Experiencia_Proponente!$AI$533,"")</f>
        <v>HABILITADO</v>
      </c>
    </row>
    <row r="361" spans="1:5" x14ac:dyDescent="0.25">
      <c r="A361" s="69">
        <v>27</v>
      </c>
      <c r="B361" s="327"/>
      <c r="C361" s="347" t="s">
        <v>1537</v>
      </c>
      <c r="D361" s="348"/>
      <c r="E361" s="349"/>
    </row>
    <row r="362" spans="1:5" x14ac:dyDescent="0.25">
      <c r="A362" s="962">
        <f t="shared" ref="A362" si="25">A374</f>
        <v>28</v>
      </c>
      <c r="B362" s="48">
        <v>1</v>
      </c>
      <c r="C362" s="48" t="str">
        <f>IF(Experiencia_Proponente!C559=0,"",Experiencia_Proponente!C559)</f>
        <v>UNIÓN TEMPORAL PROTECCION ANP 2021</v>
      </c>
      <c r="D362" s="48" t="str">
        <f>IF(Experiencia_Proponente!D559=0,"",Experiencia_Proponente!D559)</f>
        <v>UNIÓN TEMPORAL PROTECCION ANP 2021</v>
      </c>
      <c r="E362" s="53" t="str">
        <f>IF(D362&lt;&gt;"",Experiencia_Proponente!$AI559,"")</f>
        <v>HABILITADO</v>
      </c>
    </row>
    <row r="363" spans="1:5" x14ac:dyDescent="0.25">
      <c r="A363" s="963"/>
      <c r="B363" s="561">
        <v>2</v>
      </c>
      <c r="C363" s="48" t="str">
        <f>IF(Experiencia_Proponente!C560=0,"",Experiencia_Proponente!C560)</f>
        <v>UNIÓN TEMPORAL PROTECCION ANP 2021</v>
      </c>
      <c r="D363" s="48" t="str">
        <f>IF(Experiencia_Proponente!D560=0,"",Experiencia_Proponente!D560)</f>
        <v>UNIÓN TEMPORAL PROTECCION ANP 2021</v>
      </c>
      <c r="E363" s="54" t="str">
        <f>IF(D363&lt;&gt;"",Experiencia_Proponente!$AI$559,"")</f>
        <v>HABILITADO</v>
      </c>
    </row>
    <row r="364" spans="1:5" hidden="1" x14ac:dyDescent="0.25">
      <c r="A364" s="963"/>
      <c r="B364" s="561">
        <v>3</v>
      </c>
      <c r="C364" s="48" t="str">
        <f>IF(Experiencia_Proponente!C561=0,"",Experiencia_Proponente!C561)</f>
        <v/>
      </c>
      <c r="D364" s="48" t="str">
        <f>IF(Experiencia_Proponente!D561=0,"",Experiencia_Proponente!D561)</f>
        <v/>
      </c>
      <c r="E364" s="54" t="str">
        <f>IF(D364&lt;&gt;"",Experiencia_Proponente!$AI$559,"")</f>
        <v/>
      </c>
    </row>
    <row r="365" spans="1:5" hidden="1" x14ac:dyDescent="0.25">
      <c r="A365" s="963"/>
      <c r="B365" s="561">
        <v>4</v>
      </c>
      <c r="C365" s="48" t="str">
        <f>IF(Experiencia_Proponente!C562=0,"",Experiencia_Proponente!C562)</f>
        <v/>
      </c>
      <c r="D365" s="48" t="str">
        <f>IF(Experiencia_Proponente!D562=0,"",Experiencia_Proponente!D562)</f>
        <v/>
      </c>
      <c r="E365" s="54" t="str">
        <f>IF(D365&lt;&gt;"",Experiencia_Proponente!$AI$559,"")</f>
        <v/>
      </c>
    </row>
    <row r="366" spans="1:5" hidden="1" x14ac:dyDescent="0.25">
      <c r="A366" s="963"/>
      <c r="B366" s="561">
        <v>5</v>
      </c>
      <c r="C366" s="48" t="str">
        <f>IF(Experiencia_Proponente!C563=0,"",Experiencia_Proponente!C563)</f>
        <v/>
      </c>
      <c r="D366" s="48" t="str">
        <f>IF(Experiencia_Proponente!D563=0,"",Experiencia_Proponente!D563)</f>
        <v/>
      </c>
      <c r="E366" s="54" t="str">
        <f>IF(D366&lt;&gt;"",Experiencia_Proponente!$AI$559,"")</f>
        <v/>
      </c>
    </row>
    <row r="367" spans="1:5" hidden="1" x14ac:dyDescent="0.25">
      <c r="A367" s="963"/>
      <c r="B367" s="561">
        <v>6</v>
      </c>
      <c r="C367" s="48" t="str">
        <f>IF(Experiencia_Proponente!C564=0,"",Experiencia_Proponente!C564)</f>
        <v/>
      </c>
      <c r="D367" s="48" t="str">
        <f>IF(Experiencia_Proponente!D564=0,"",Experiencia_Proponente!D564)</f>
        <v/>
      </c>
      <c r="E367" s="54" t="str">
        <f>IF(D367&lt;&gt;"",Experiencia_Proponente!$AI$559,"")</f>
        <v/>
      </c>
    </row>
    <row r="368" spans="1:5" hidden="1" x14ac:dyDescent="0.25">
      <c r="A368" s="963"/>
      <c r="B368" s="561">
        <v>7</v>
      </c>
      <c r="C368" s="48" t="str">
        <f>IF(Experiencia_Proponente!C565=0,"",Experiencia_Proponente!C565)</f>
        <v/>
      </c>
      <c r="D368" s="48" t="str">
        <f>IF(Experiencia_Proponente!D565=0,"",Experiencia_Proponente!D565)</f>
        <v/>
      </c>
      <c r="E368" s="54" t="str">
        <f>IF(D368&lt;&gt;"",Experiencia_Proponente!$AI$559,"")</f>
        <v/>
      </c>
    </row>
    <row r="369" spans="1:5" hidden="1" x14ac:dyDescent="0.25">
      <c r="A369" s="963"/>
      <c r="B369" s="561">
        <v>8</v>
      </c>
      <c r="C369" s="48" t="str">
        <f>IF(Experiencia_Proponente!C566=0,"",Experiencia_Proponente!C566)</f>
        <v/>
      </c>
      <c r="D369" s="48" t="str">
        <f>IF(Experiencia_Proponente!D566=0,"",Experiencia_Proponente!D566)</f>
        <v/>
      </c>
      <c r="E369" s="54" t="str">
        <f>IF(D369&lt;&gt;"",Experiencia_Proponente!$AI$559,"")</f>
        <v/>
      </c>
    </row>
    <row r="370" spans="1:5" hidden="1" x14ac:dyDescent="0.25">
      <c r="A370" s="963"/>
      <c r="B370" s="561">
        <v>9</v>
      </c>
      <c r="C370" s="48" t="str">
        <f>IF(Experiencia_Proponente!C567=0,"",Experiencia_Proponente!C567)</f>
        <v/>
      </c>
      <c r="D370" s="48" t="str">
        <f>IF(Experiencia_Proponente!D567=0,"",Experiencia_Proponente!D567)</f>
        <v/>
      </c>
      <c r="E370" s="54" t="str">
        <f>IF(D370&lt;&gt;"",Experiencia_Proponente!$AI$559,"")</f>
        <v/>
      </c>
    </row>
    <row r="371" spans="1:5" hidden="1" x14ac:dyDescent="0.25">
      <c r="A371" s="963"/>
      <c r="B371" s="561">
        <v>10</v>
      </c>
      <c r="C371" s="48" t="str">
        <f>IF(Experiencia_Proponente!C568=0,"",Experiencia_Proponente!C568)</f>
        <v/>
      </c>
      <c r="D371" s="48" t="str">
        <f>IF(Experiencia_Proponente!D568=0,"",Experiencia_Proponente!D568)</f>
        <v/>
      </c>
      <c r="E371" s="54" t="str">
        <f>IF(D371&lt;&gt;"",Experiencia_Proponente!$AI$559,"")</f>
        <v/>
      </c>
    </row>
    <row r="372" spans="1:5" x14ac:dyDescent="0.25">
      <c r="A372" s="963"/>
      <c r="B372" s="561">
        <v>11</v>
      </c>
      <c r="C372" s="48" t="str">
        <f>IF(Experiencia_Proponente!C569=0,"",Experiencia_Proponente!C569)</f>
        <v>UNIÓN TEMPORAL PROTECCION ANP 2021</v>
      </c>
      <c r="D372" s="48" t="str">
        <f>IF(Experiencia_Proponente!D569=0,"",Experiencia_Proponente!D569)</f>
        <v>UNIÓN TEMPORAL PROTECCION ANP 2021</v>
      </c>
      <c r="E372" s="54" t="str">
        <f>IF(D372&lt;&gt;"",Experiencia_Proponente!$AI$559,"")</f>
        <v>HABILITADO</v>
      </c>
    </row>
    <row r="373" spans="1:5" hidden="1" x14ac:dyDescent="0.25">
      <c r="A373" s="963"/>
      <c r="B373" s="561">
        <v>12</v>
      </c>
      <c r="C373" s="48" t="str">
        <f>IF(Experiencia_Proponente!C570=0,"",Experiencia_Proponente!C570)</f>
        <v/>
      </c>
      <c r="D373" s="48" t="str">
        <f>IF(Experiencia_Proponente!D570=0,"",Experiencia_Proponente!D570)</f>
        <v/>
      </c>
      <c r="E373" s="54" t="str">
        <f>IF(D373&lt;&gt;"",Experiencia_Proponente!$AI$559,"")</f>
        <v/>
      </c>
    </row>
    <row r="374" spans="1:5" x14ac:dyDescent="0.25">
      <c r="A374" s="69">
        <v>28</v>
      </c>
      <c r="B374" s="327"/>
      <c r="C374" s="347" t="s">
        <v>1537</v>
      </c>
      <c r="D374" s="348"/>
      <c r="E374" s="349"/>
    </row>
    <row r="375" spans="1:5" x14ac:dyDescent="0.25">
      <c r="A375" s="962">
        <f t="shared" ref="A375" si="26">A387</f>
        <v>29</v>
      </c>
      <c r="B375" s="48">
        <v>1</v>
      </c>
      <c r="C375" s="48" t="str">
        <f>IF(Experiencia_Proponente!C584=0,"",Experiencia_Proponente!C584)</f>
        <v>UNION TEMPORAL SED21 P&amp;S</v>
      </c>
      <c r="D375" s="48" t="str">
        <f>IF(Experiencia_Proponente!D584=0,"",Experiencia_Proponente!D584)</f>
        <v>UNION TEMPORAL SED21 P&amp;S</v>
      </c>
      <c r="E375" s="53" t="str">
        <f>IF(D375&lt;&gt;"",Experiencia_Proponente!$AI584,"")</f>
        <v>HABILITADO</v>
      </c>
    </row>
    <row r="376" spans="1:5" hidden="1" x14ac:dyDescent="0.25">
      <c r="A376" s="963"/>
      <c r="B376" s="561">
        <v>2</v>
      </c>
      <c r="C376" s="48" t="str">
        <f>IF(Experiencia_Proponente!C585=0,"",Experiencia_Proponente!C585)</f>
        <v/>
      </c>
      <c r="D376" s="48" t="str">
        <f>IF(Experiencia_Proponente!D585=0,"",Experiencia_Proponente!D585)</f>
        <v/>
      </c>
      <c r="E376" s="54" t="str">
        <f>IF(D376&lt;&gt;"",Experiencia_Proponente!$AI$584,"")</f>
        <v/>
      </c>
    </row>
    <row r="377" spans="1:5" hidden="1" x14ac:dyDescent="0.25">
      <c r="A377" s="963"/>
      <c r="B377" s="561">
        <v>3</v>
      </c>
      <c r="C377" s="48" t="str">
        <f>IF(Experiencia_Proponente!C586=0,"",Experiencia_Proponente!C586)</f>
        <v/>
      </c>
      <c r="D377" s="48" t="str">
        <f>IF(Experiencia_Proponente!D586=0,"",Experiencia_Proponente!D586)</f>
        <v/>
      </c>
      <c r="E377" s="54" t="str">
        <f>IF(D377&lt;&gt;"",Experiencia_Proponente!$AI$584,"")</f>
        <v/>
      </c>
    </row>
    <row r="378" spans="1:5" hidden="1" x14ac:dyDescent="0.25">
      <c r="A378" s="963"/>
      <c r="B378" s="561">
        <v>4</v>
      </c>
      <c r="C378" s="48" t="str">
        <f>IF(Experiencia_Proponente!C587=0,"",Experiencia_Proponente!C587)</f>
        <v/>
      </c>
      <c r="D378" s="48" t="str">
        <f>IF(Experiencia_Proponente!D587=0,"",Experiencia_Proponente!D587)</f>
        <v/>
      </c>
      <c r="E378" s="54" t="str">
        <f>IF(D378&lt;&gt;"",Experiencia_Proponente!$AI$584,"")</f>
        <v/>
      </c>
    </row>
    <row r="379" spans="1:5" x14ac:dyDescent="0.25">
      <c r="A379" s="963"/>
      <c r="B379" s="561">
        <v>5</v>
      </c>
      <c r="C379" s="48" t="str">
        <f>IF(Experiencia_Proponente!C588=0,"",Experiencia_Proponente!C588)</f>
        <v>UNION TEMPORAL SED21 P&amp;S</v>
      </c>
      <c r="D379" s="48" t="str">
        <f>IF(Experiencia_Proponente!D588=0,"",Experiencia_Proponente!D588)</f>
        <v>UNION TEMPORAL SED21 P&amp;S</v>
      </c>
      <c r="E379" s="54" t="str">
        <f>IF(D379&lt;&gt;"",Experiencia_Proponente!$AI$584,"")</f>
        <v>HABILITADO</v>
      </c>
    </row>
    <row r="380" spans="1:5" x14ac:dyDescent="0.25">
      <c r="A380" s="963"/>
      <c r="B380" s="561">
        <v>6</v>
      </c>
      <c r="C380" s="48" t="str">
        <f>IF(Experiencia_Proponente!C589=0,"",Experiencia_Proponente!C589)</f>
        <v>UNION TEMPORAL SED21 P&amp;S</v>
      </c>
      <c r="D380" s="48" t="str">
        <f>IF(Experiencia_Proponente!D589=0,"",Experiencia_Proponente!D589)</f>
        <v>UNION TEMPORAL SED21 P&amp;S</v>
      </c>
      <c r="E380" s="54" t="str">
        <f>IF(D380&lt;&gt;"",Experiencia_Proponente!$AI$584,"")</f>
        <v>HABILITADO</v>
      </c>
    </row>
    <row r="381" spans="1:5" hidden="1" x14ac:dyDescent="0.25">
      <c r="A381" s="963"/>
      <c r="B381" s="561">
        <v>7</v>
      </c>
      <c r="C381" s="48" t="str">
        <f>IF(Experiencia_Proponente!C590=0,"",Experiencia_Proponente!C590)</f>
        <v/>
      </c>
      <c r="D381" s="48" t="str">
        <f>IF(Experiencia_Proponente!D590=0,"",Experiencia_Proponente!D590)</f>
        <v/>
      </c>
      <c r="E381" s="54" t="str">
        <f>IF(D381&lt;&gt;"",Experiencia_Proponente!$AI$584,"")</f>
        <v/>
      </c>
    </row>
    <row r="382" spans="1:5" x14ac:dyDescent="0.25">
      <c r="A382" s="963"/>
      <c r="B382" s="561">
        <v>8</v>
      </c>
      <c r="C382" s="48" t="str">
        <f>IF(Experiencia_Proponente!C591=0,"",Experiencia_Proponente!C591)</f>
        <v>UNION TEMPORAL SED21 P&amp;S</v>
      </c>
      <c r="D382" s="48" t="str">
        <f>IF(Experiencia_Proponente!D591=0,"",Experiencia_Proponente!D591)</f>
        <v>UNION TEMPORAL SED21 P&amp;S</v>
      </c>
      <c r="E382" s="54" t="str">
        <f>IF(D382&lt;&gt;"",Experiencia_Proponente!$AI$584,"")</f>
        <v>HABILITADO</v>
      </c>
    </row>
    <row r="383" spans="1:5" x14ac:dyDescent="0.25">
      <c r="A383" s="963"/>
      <c r="B383" s="561">
        <v>9</v>
      </c>
      <c r="C383" s="48" t="str">
        <f>IF(Experiencia_Proponente!C592=0,"",Experiencia_Proponente!C592)</f>
        <v>UNION TEMPORAL SED21 P&amp;S</v>
      </c>
      <c r="D383" s="48" t="str">
        <f>IF(Experiencia_Proponente!D592=0,"",Experiencia_Proponente!D592)</f>
        <v>UNION TEMPORAL SED21 P&amp;S</v>
      </c>
      <c r="E383" s="54" t="str">
        <f>IF(D383&lt;&gt;"",Experiencia_Proponente!$AI$584,"")</f>
        <v>HABILITADO</v>
      </c>
    </row>
    <row r="384" spans="1:5" x14ac:dyDescent="0.25">
      <c r="A384" s="963"/>
      <c r="B384" s="561">
        <v>10</v>
      </c>
      <c r="C384" s="48" t="str">
        <f>IF(Experiencia_Proponente!C593=0,"",Experiencia_Proponente!C593)</f>
        <v>UNION TEMPORAL SED21 P&amp;S</v>
      </c>
      <c r="D384" s="48" t="str">
        <f>IF(Experiencia_Proponente!D593=0,"",Experiencia_Proponente!D593)</f>
        <v>UNION TEMPORAL SED21 P&amp;S</v>
      </c>
      <c r="E384" s="54" t="str">
        <f>IF(D384&lt;&gt;"",Experiencia_Proponente!$AI$584,"")</f>
        <v>HABILITADO</v>
      </c>
    </row>
    <row r="385" spans="1:5" x14ac:dyDescent="0.25">
      <c r="A385" s="963"/>
      <c r="B385" s="561">
        <v>11</v>
      </c>
      <c r="C385" s="48" t="str">
        <f>IF(Experiencia_Proponente!C594=0,"",Experiencia_Proponente!C594)</f>
        <v>UNION TEMPORAL SED21 P&amp;S</v>
      </c>
      <c r="D385" s="48" t="str">
        <f>IF(Experiencia_Proponente!D594=0,"",Experiencia_Proponente!D594)</f>
        <v>UNION TEMPORAL SED21 P&amp;S</v>
      </c>
      <c r="E385" s="54" t="str">
        <f>IF(D385&lt;&gt;"",Experiencia_Proponente!$AI$584,"")</f>
        <v>HABILITADO</v>
      </c>
    </row>
    <row r="386" spans="1:5" x14ac:dyDescent="0.25">
      <c r="A386" s="963"/>
      <c r="B386" s="561">
        <v>12</v>
      </c>
      <c r="C386" s="48" t="str">
        <f>IF(Experiencia_Proponente!C595=0,"",Experiencia_Proponente!C595)</f>
        <v>UNION TEMPORAL SED21 P&amp;S</v>
      </c>
      <c r="D386" s="48" t="str">
        <f>IF(Experiencia_Proponente!D595=0,"",Experiencia_Proponente!D595)</f>
        <v>UNION TEMPORAL SED21 P&amp;S</v>
      </c>
      <c r="E386" s="54" t="str">
        <f>IF(D386&lt;&gt;"",Experiencia_Proponente!$AI$584,"")</f>
        <v>HABILITADO</v>
      </c>
    </row>
    <row r="387" spans="1:5" x14ac:dyDescent="0.25">
      <c r="A387" s="69">
        <v>29</v>
      </c>
      <c r="B387" s="327"/>
      <c r="C387" s="347" t="s">
        <v>1537</v>
      </c>
      <c r="D387" s="348"/>
      <c r="E387" s="349"/>
    </row>
    <row r="388" spans="1:5" x14ac:dyDescent="0.25">
      <c r="A388" s="962">
        <f t="shared" ref="A388" si="27">A400</f>
        <v>30</v>
      </c>
      <c r="B388" s="48">
        <v>1</v>
      </c>
      <c r="C388" s="48" t="str">
        <f>IF(Experiencia_Proponente!C613=0,"",Experiencia_Proponente!C613)</f>
        <v>UNION TEMPORAL MSC EDUCACION 2021</v>
      </c>
      <c r="D388" s="48" t="str">
        <f>IF(Experiencia_Proponente!D613=0,"",Experiencia_Proponente!D613)</f>
        <v>UNION TEMPORAL MSC EDUCACION 2021</v>
      </c>
      <c r="E388" s="53" t="str">
        <f>IF(D388&lt;&gt;"",Experiencia_Proponente!$AI613,"")</f>
        <v>HABILITADO</v>
      </c>
    </row>
    <row r="389" spans="1:5" hidden="1" x14ac:dyDescent="0.25">
      <c r="A389" s="963"/>
      <c r="B389" s="561">
        <v>2</v>
      </c>
      <c r="C389" s="48" t="str">
        <f>IF(Experiencia_Proponente!C614=0,"",Experiencia_Proponente!C614)</f>
        <v/>
      </c>
      <c r="D389" s="48" t="str">
        <f>IF(Experiencia_Proponente!D614=0,"",Experiencia_Proponente!D614)</f>
        <v/>
      </c>
      <c r="E389" s="54" t="str">
        <f>IF(D389&lt;&gt;"",Experiencia_Proponente!$AI$613,"")</f>
        <v/>
      </c>
    </row>
    <row r="390" spans="1:5" hidden="1" x14ac:dyDescent="0.25">
      <c r="A390" s="963"/>
      <c r="B390" s="561">
        <v>3</v>
      </c>
      <c r="C390" s="48" t="str">
        <f>IF(Experiencia_Proponente!C615=0,"",Experiencia_Proponente!C615)</f>
        <v/>
      </c>
      <c r="D390" s="48" t="str">
        <f>IF(Experiencia_Proponente!D615=0,"",Experiencia_Proponente!D615)</f>
        <v/>
      </c>
      <c r="E390" s="54" t="str">
        <f>IF(D390&lt;&gt;"",Experiencia_Proponente!$AI$613,"")</f>
        <v/>
      </c>
    </row>
    <row r="391" spans="1:5" hidden="1" x14ac:dyDescent="0.25">
      <c r="A391" s="963"/>
      <c r="B391" s="561">
        <v>4</v>
      </c>
      <c r="C391" s="48" t="str">
        <f>IF(Experiencia_Proponente!C616=0,"",Experiencia_Proponente!C616)</f>
        <v/>
      </c>
      <c r="D391" s="48" t="str">
        <f>IF(Experiencia_Proponente!D616=0,"",Experiencia_Proponente!D616)</f>
        <v/>
      </c>
      <c r="E391" s="54" t="str">
        <f>IF(D391&lt;&gt;"",Experiencia_Proponente!$AI$613,"")</f>
        <v/>
      </c>
    </row>
    <row r="392" spans="1:5" hidden="1" x14ac:dyDescent="0.25">
      <c r="A392" s="963"/>
      <c r="B392" s="561">
        <v>5</v>
      </c>
      <c r="C392" s="48" t="str">
        <f>IF(Experiencia_Proponente!C617=0,"",Experiencia_Proponente!C617)</f>
        <v/>
      </c>
      <c r="D392" s="48" t="str">
        <f>IF(Experiencia_Proponente!D617=0,"",Experiencia_Proponente!D617)</f>
        <v/>
      </c>
      <c r="E392" s="54" t="str">
        <f>IF(D392&lt;&gt;"",Experiencia_Proponente!$AI$613,"")</f>
        <v/>
      </c>
    </row>
    <row r="393" spans="1:5" hidden="1" x14ac:dyDescent="0.25">
      <c r="A393" s="963"/>
      <c r="B393" s="561">
        <v>6</v>
      </c>
      <c r="C393" s="48" t="str">
        <f>IF(Experiencia_Proponente!C618=0,"",Experiencia_Proponente!C618)</f>
        <v/>
      </c>
      <c r="D393" s="48" t="str">
        <f>IF(Experiencia_Proponente!D618=0,"",Experiencia_Proponente!D618)</f>
        <v/>
      </c>
      <c r="E393" s="54" t="str">
        <f>IF(D393&lt;&gt;"",Experiencia_Proponente!$AI$613,"")</f>
        <v/>
      </c>
    </row>
    <row r="394" spans="1:5" hidden="1" x14ac:dyDescent="0.25">
      <c r="A394" s="963"/>
      <c r="B394" s="561">
        <v>7</v>
      </c>
      <c r="C394" s="48" t="str">
        <f>IF(Experiencia_Proponente!C619=0,"",Experiencia_Proponente!C619)</f>
        <v/>
      </c>
      <c r="D394" s="48" t="str">
        <f>IF(Experiencia_Proponente!D619=0,"",Experiencia_Proponente!D619)</f>
        <v/>
      </c>
      <c r="E394" s="54" t="str">
        <f>IF(D394&lt;&gt;"",Experiencia_Proponente!$AI$613,"")</f>
        <v/>
      </c>
    </row>
    <row r="395" spans="1:5" x14ac:dyDescent="0.25">
      <c r="A395" s="963"/>
      <c r="B395" s="561">
        <v>8</v>
      </c>
      <c r="C395" s="48" t="str">
        <f>IF(Experiencia_Proponente!C620=0,"",Experiencia_Proponente!C620)</f>
        <v>UNION TEMPORAL MSC EDUCACION 2021</v>
      </c>
      <c r="D395" s="48" t="str">
        <f>IF(Experiencia_Proponente!D620=0,"",Experiencia_Proponente!D620)</f>
        <v>UNION TEMPORAL MSC EDUCACION 2021</v>
      </c>
      <c r="E395" s="54" t="str">
        <f>IF(D395&lt;&gt;"",Experiencia_Proponente!$AI$613,"")</f>
        <v>HABILITADO</v>
      </c>
    </row>
    <row r="396" spans="1:5" hidden="1" x14ac:dyDescent="0.25">
      <c r="A396" s="963"/>
      <c r="B396" s="561">
        <v>9</v>
      </c>
      <c r="C396" s="48" t="str">
        <f>IF(Experiencia_Proponente!C621=0,"",Experiencia_Proponente!C621)</f>
        <v/>
      </c>
      <c r="D396" s="48" t="str">
        <f>IF(Experiencia_Proponente!D621=0,"",Experiencia_Proponente!D621)</f>
        <v/>
      </c>
      <c r="E396" s="54" t="str">
        <f>IF(D396&lt;&gt;"",Experiencia_Proponente!$AI$613,"")</f>
        <v/>
      </c>
    </row>
    <row r="397" spans="1:5" hidden="1" x14ac:dyDescent="0.25">
      <c r="A397" s="963"/>
      <c r="B397" s="561">
        <v>10</v>
      </c>
      <c r="C397" s="48" t="str">
        <f>IF(Experiencia_Proponente!C622=0,"",Experiencia_Proponente!C622)</f>
        <v/>
      </c>
      <c r="D397" s="48" t="str">
        <f>IF(Experiencia_Proponente!D622=0,"",Experiencia_Proponente!D622)</f>
        <v/>
      </c>
      <c r="E397" s="54" t="str">
        <f>IF(D397&lt;&gt;"",Experiencia_Proponente!$AI$613,"")</f>
        <v/>
      </c>
    </row>
    <row r="398" spans="1:5" hidden="1" x14ac:dyDescent="0.25">
      <c r="A398" s="963"/>
      <c r="B398" s="561">
        <v>11</v>
      </c>
      <c r="C398" s="48" t="str">
        <f>IF(Experiencia_Proponente!C623=0,"",Experiencia_Proponente!C623)</f>
        <v/>
      </c>
      <c r="D398" s="48" t="str">
        <f>IF(Experiencia_Proponente!D623=0,"",Experiencia_Proponente!D623)</f>
        <v/>
      </c>
      <c r="E398" s="54" t="str">
        <f>IF(D398&lt;&gt;"",Experiencia_Proponente!$AI$613,"")</f>
        <v/>
      </c>
    </row>
    <row r="399" spans="1:5" x14ac:dyDescent="0.25">
      <c r="A399" s="963"/>
      <c r="B399" s="561">
        <v>12</v>
      </c>
      <c r="C399" s="48" t="str">
        <f>IF(Experiencia_Proponente!C624=0,"",Experiencia_Proponente!C624)</f>
        <v>UNION TEMPORAL MSC EDUCACION 2021</v>
      </c>
      <c r="D399" s="48" t="str">
        <f>IF(Experiencia_Proponente!D624=0,"",Experiencia_Proponente!D624)</f>
        <v>UNION TEMPORAL MSC EDUCACION 2021</v>
      </c>
      <c r="E399" s="54" t="str">
        <f>IF(D399&lt;&gt;"",Experiencia_Proponente!$AI$613,"")</f>
        <v>HABILITADO</v>
      </c>
    </row>
    <row r="400" spans="1:5" x14ac:dyDescent="0.25">
      <c r="A400" s="69">
        <v>30</v>
      </c>
      <c r="B400" s="327"/>
      <c r="C400" s="350" t="s">
        <v>1537</v>
      </c>
      <c r="D400" s="348"/>
      <c r="E400" s="349"/>
    </row>
    <row r="401" spans="1:5" x14ac:dyDescent="0.25">
      <c r="A401" s="962">
        <f t="shared" ref="A401" si="28">A413</f>
        <v>31</v>
      </c>
      <c r="B401" s="48">
        <v>1</v>
      </c>
      <c r="C401" s="48" t="str">
        <f>IF(Experiencia_Proponente!C627=0,"",Experiencia_Proponente!C627)</f>
        <v>UNIÓN TEMPORAL  AHS  2021</v>
      </c>
      <c r="D401" s="48" t="str">
        <f>IF(Experiencia_Proponente!D627=0,"",Experiencia_Proponente!D627)</f>
        <v>UNIÓN TEMPORAL  AHS  2021</v>
      </c>
      <c r="E401" s="53" t="str">
        <f>IF(D401&lt;&gt;"",Experiencia_Proponente!$AI627,"")</f>
        <v>HABILITADO</v>
      </c>
    </row>
    <row r="402" spans="1:5" x14ac:dyDescent="0.25">
      <c r="A402" s="963"/>
      <c r="B402" s="561">
        <v>2</v>
      </c>
      <c r="C402" s="48" t="str">
        <f>IF(Experiencia_Proponente!C628=0,"",Experiencia_Proponente!C628)</f>
        <v>UNIÓN TEMPORAL  AHS  2021</v>
      </c>
      <c r="D402" s="48" t="str">
        <f>IF(Experiencia_Proponente!D628=0,"",Experiencia_Proponente!D628)</f>
        <v/>
      </c>
      <c r="E402" s="54" t="str">
        <f>IF(D402&lt;&gt;"",Experiencia_Proponente!$AI$627,"RECHAZADO")</f>
        <v>RECHAZADO</v>
      </c>
    </row>
    <row r="403" spans="1:5" x14ac:dyDescent="0.25">
      <c r="A403" s="963"/>
      <c r="B403" s="561">
        <v>3</v>
      </c>
      <c r="C403" s="48" t="str">
        <f>IF(Experiencia_Proponente!C629=0,"",Experiencia_Proponente!C629)</f>
        <v>UNIÓN TEMPORAL  AHS  2021</v>
      </c>
      <c r="D403" s="48" t="str">
        <f>IF(Experiencia_Proponente!D629=0,"",Experiencia_Proponente!D629)</f>
        <v>UNIÓN TEMPORAL  AHS  2021</v>
      </c>
      <c r="E403" s="54" t="str">
        <f>IF(D403&lt;&gt;"",Experiencia_Proponente!$AI$627,"")</f>
        <v>HABILITADO</v>
      </c>
    </row>
    <row r="404" spans="1:5" x14ac:dyDescent="0.25">
      <c r="A404" s="963"/>
      <c r="B404" s="561">
        <v>4</v>
      </c>
      <c r="C404" s="48" t="str">
        <f>IF(Experiencia_Proponente!C630=0,"",Experiencia_Proponente!C630)</f>
        <v>UNIÓN TEMPORAL  AHS  2021</v>
      </c>
      <c r="D404" s="48" t="str">
        <f>IF(Experiencia_Proponente!D630=0,"",Experiencia_Proponente!D630)</f>
        <v>UNIÓN TEMPORAL  AHS  2021</v>
      </c>
      <c r="E404" s="54" t="str">
        <f>IF(D404&lt;&gt;"",Experiencia_Proponente!$AI$627,"")</f>
        <v>HABILITADO</v>
      </c>
    </row>
    <row r="405" spans="1:5" hidden="1" x14ac:dyDescent="0.25">
      <c r="A405" s="963"/>
      <c r="B405" s="561">
        <v>5</v>
      </c>
      <c r="C405" s="48" t="str">
        <f>IF(Experiencia_Proponente!C631=0,"",Experiencia_Proponente!C631)</f>
        <v/>
      </c>
      <c r="D405" s="48" t="str">
        <f>IF(Experiencia_Proponente!D631=0,"",Experiencia_Proponente!D631)</f>
        <v/>
      </c>
      <c r="E405" s="54" t="str">
        <f>IF(D405&lt;&gt;"",Experiencia_Proponente!$AI$627,"")</f>
        <v/>
      </c>
    </row>
    <row r="406" spans="1:5" x14ac:dyDescent="0.25">
      <c r="A406" s="963"/>
      <c r="B406" s="561">
        <v>6</v>
      </c>
      <c r="C406" s="48" t="str">
        <f>IF(Experiencia_Proponente!C632=0,"",Experiencia_Proponente!C632)</f>
        <v>UNIÓN TEMPORAL  AHS  2021</v>
      </c>
      <c r="D406" s="48" t="str">
        <f>IF(Experiencia_Proponente!D632=0,"",Experiencia_Proponente!D632)</f>
        <v>UNIÓN TEMPORAL  AHS  2021</v>
      </c>
      <c r="E406" s="54" t="str">
        <f>IF(D406&lt;&gt;"",Experiencia_Proponente!$AI$627,"")</f>
        <v>HABILITADO</v>
      </c>
    </row>
    <row r="407" spans="1:5" hidden="1" x14ac:dyDescent="0.25">
      <c r="A407" s="963"/>
      <c r="B407" s="561">
        <v>7</v>
      </c>
      <c r="C407" s="48" t="str">
        <f>IF(Experiencia_Proponente!C633=0,"",Experiencia_Proponente!C633)</f>
        <v/>
      </c>
      <c r="D407" s="48" t="str">
        <f>IF(Experiencia_Proponente!D633=0,"",Experiencia_Proponente!D633)</f>
        <v/>
      </c>
      <c r="E407" s="54" t="str">
        <f>IF(D407&lt;&gt;"",Experiencia_Proponente!$AI$627,"")</f>
        <v/>
      </c>
    </row>
    <row r="408" spans="1:5" hidden="1" x14ac:dyDescent="0.25">
      <c r="A408" s="963"/>
      <c r="B408" s="561">
        <v>8</v>
      </c>
      <c r="C408" s="48" t="str">
        <f>IF(Experiencia_Proponente!C634=0,"",Experiencia_Proponente!C634)</f>
        <v/>
      </c>
      <c r="D408" s="48" t="str">
        <f>IF(Experiencia_Proponente!D634=0,"",Experiencia_Proponente!D634)</f>
        <v/>
      </c>
      <c r="E408" s="54" t="str">
        <f>IF(D408&lt;&gt;"",Experiencia_Proponente!$AI$627,"")</f>
        <v/>
      </c>
    </row>
    <row r="409" spans="1:5" x14ac:dyDescent="0.25">
      <c r="A409" s="963"/>
      <c r="B409" s="561">
        <v>9</v>
      </c>
      <c r="C409" s="48" t="str">
        <f>IF(Experiencia_Proponente!C635=0,"",Experiencia_Proponente!C635)</f>
        <v>UNIÓN TEMPORAL  AHS  2021</v>
      </c>
      <c r="D409" s="48" t="str">
        <f>IF(Experiencia_Proponente!D635=0,"",Experiencia_Proponente!D635)</f>
        <v>UNIÓN TEMPORAL  AHS  2021</v>
      </c>
      <c r="E409" s="54" t="str">
        <f>IF(D409&lt;&gt;"",Experiencia_Proponente!$AI$627,"")</f>
        <v>HABILITADO</v>
      </c>
    </row>
    <row r="410" spans="1:5" x14ac:dyDescent="0.25">
      <c r="A410" s="963"/>
      <c r="B410" s="561">
        <v>10</v>
      </c>
      <c r="C410" s="48" t="str">
        <f>IF(Experiencia_Proponente!C636=0,"",Experiencia_Proponente!C636)</f>
        <v>UNIÓN TEMPORAL  AHS  2021</v>
      </c>
      <c r="D410" s="48" t="str">
        <f>IF(Experiencia_Proponente!D636=0,"",Experiencia_Proponente!D636)</f>
        <v>UNIÓN TEMPORAL  AHS  2021</v>
      </c>
      <c r="E410" s="54" t="str">
        <f>IF(D410&lt;&gt;"",Experiencia_Proponente!$AI$627,"")</f>
        <v>HABILITADO</v>
      </c>
    </row>
    <row r="411" spans="1:5" hidden="1" x14ac:dyDescent="0.25">
      <c r="A411" s="963"/>
      <c r="B411" s="561">
        <v>11</v>
      </c>
      <c r="C411" s="48" t="str">
        <f>IF(Experiencia_Proponente!C637=0,"",Experiencia_Proponente!C637)</f>
        <v/>
      </c>
      <c r="D411" s="48" t="str">
        <f>IF(Experiencia_Proponente!D637=0,"",Experiencia_Proponente!D637)</f>
        <v/>
      </c>
      <c r="E411" s="54" t="str">
        <f>IF(D411&lt;&gt;"",Experiencia_Proponente!$AI$627,"")</f>
        <v/>
      </c>
    </row>
    <row r="412" spans="1:5" hidden="1" x14ac:dyDescent="0.25">
      <c r="A412" s="963"/>
      <c r="B412" s="561">
        <v>12</v>
      </c>
      <c r="C412" s="48" t="str">
        <f>IF(Experiencia_Proponente!C638=0,"",Experiencia_Proponente!C638)</f>
        <v/>
      </c>
      <c r="D412" s="48" t="str">
        <f>IF(Experiencia_Proponente!D638=0,"",Experiencia_Proponente!D638)</f>
        <v/>
      </c>
      <c r="E412" s="54" t="str">
        <f>IF(D412&lt;&gt;"",Experiencia_Proponente!$AI$627,"")</f>
        <v/>
      </c>
    </row>
    <row r="413" spans="1:5" x14ac:dyDescent="0.25">
      <c r="A413" s="69">
        <v>31</v>
      </c>
      <c r="B413" s="327"/>
      <c r="C413" s="347" t="s">
        <v>1537</v>
      </c>
      <c r="D413" s="348"/>
      <c r="E413" s="349"/>
    </row>
    <row r="414" spans="1:5" hidden="1" x14ac:dyDescent="0.25">
      <c r="A414" s="962">
        <f t="shared" ref="A414" si="29">A426</f>
        <v>32</v>
      </c>
      <c r="B414" s="48">
        <v>1</v>
      </c>
      <c r="C414" s="48" t="str">
        <f>IF(Experiencia_Proponente!C651=0,"",Experiencia_Proponente!C651)</f>
        <v/>
      </c>
      <c r="D414" s="48" t="str">
        <f>IF(Experiencia_Proponente!D651=0,"",Experiencia_Proponente!D651)</f>
        <v/>
      </c>
      <c r="E414" s="53" t="str">
        <f>IF(D414&lt;&gt;"",Experiencia_Proponente!$AI651,"")</f>
        <v/>
      </c>
    </row>
    <row r="415" spans="1:5" hidden="1" x14ac:dyDescent="0.25">
      <c r="A415" s="963"/>
      <c r="B415" s="561">
        <v>2</v>
      </c>
      <c r="C415" s="48" t="str">
        <f>IF(Experiencia_Proponente!C652=0,"",Experiencia_Proponente!C652)</f>
        <v/>
      </c>
      <c r="D415" s="48" t="str">
        <f>IF(Experiencia_Proponente!D652=0,"",Experiencia_Proponente!D652)</f>
        <v/>
      </c>
      <c r="E415" s="54" t="str">
        <f>IF(D415&lt;&gt;"",Experiencia_Proponente!$AI$651,"")</f>
        <v/>
      </c>
    </row>
    <row r="416" spans="1:5" x14ac:dyDescent="0.25">
      <c r="A416" s="963"/>
      <c r="B416" s="561">
        <v>3</v>
      </c>
      <c r="C416" s="48" t="str">
        <f>IF(Experiencia_Proponente!C653=0,"",Experiencia_Proponente!C653)</f>
        <v>UNIÓN TEMPORAL SEGURIDAD DOBLE A</v>
      </c>
      <c r="D416" s="48" t="str">
        <f>IF(Experiencia_Proponente!D653=0,"",Experiencia_Proponente!D653)</f>
        <v>UNIÓN TEMPORAL SEGURIDAD DOBLE A</v>
      </c>
      <c r="E416" s="54" t="str">
        <f>IF(D416&lt;&gt;"",Experiencia_Proponente!$AI$651,"")</f>
        <v>HABILITADO</v>
      </c>
    </row>
    <row r="417" spans="1:5" hidden="1" x14ac:dyDescent="0.25">
      <c r="A417" s="963"/>
      <c r="B417" s="561">
        <v>4</v>
      </c>
      <c r="C417" s="48" t="str">
        <f>IF(Experiencia_Proponente!C654=0,"",Experiencia_Proponente!C654)</f>
        <v/>
      </c>
      <c r="D417" s="48" t="str">
        <f>IF(Experiencia_Proponente!D654=0,"",Experiencia_Proponente!D654)</f>
        <v/>
      </c>
      <c r="E417" s="54" t="str">
        <f>IF(D417&lt;&gt;"",Experiencia_Proponente!$AI$651,"")</f>
        <v/>
      </c>
    </row>
    <row r="418" spans="1:5" hidden="1" x14ac:dyDescent="0.25">
      <c r="A418" s="963"/>
      <c r="B418" s="561">
        <v>5</v>
      </c>
      <c r="C418" s="48" t="str">
        <f>IF(Experiencia_Proponente!C655=0,"",Experiencia_Proponente!C655)</f>
        <v/>
      </c>
      <c r="D418" s="48" t="str">
        <f>IF(Experiencia_Proponente!D655=0,"",Experiencia_Proponente!D655)</f>
        <v/>
      </c>
      <c r="E418" s="54" t="str">
        <f>IF(D418&lt;&gt;"",Experiencia_Proponente!$AI$651,"")</f>
        <v/>
      </c>
    </row>
    <row r="419" spans="1:5" hidden="1" x14ac:dyDescent="0.25">
      <c r="A419" s="963"/>
      <c r="B419" s="561">
        <v>6</v>
      </c>
      <c r="C419" s="48" t="str">
        <f>IF(Experiencia_Proponente!C656=0,"",Experiencia_Proponente!C656)</f>
        <v/>
      </c>
      <c r="D419" s="48" t="str">
        <f>IF(Experiencia_Proponente!D656=0,"",Experiencia_Proponente!D656)</f>
        <v/>
      </c>
      <c r="E419" s="54" t="str">
        <f>IF(D419&lt;&gt;"",Experiencia_Proponente!$AI$651,"")</f>
        <v/>
      </c>
    </row>
    <row r="420" spans="1:5" hidden="1" x14ac:dyDescent="0.25">
      <c r="A420" s="963"/>
      <c r="B420" s="561">
        <v>7</v>
      </c>
      <c r="C420" s="48" t="str">
        <f>IF(Experiencia_Proponente!C657=0,"",Experiencia_Proponente!C657)</f>
        <v/>
      </c>
      <c r="D420" s="48" t="str">
        <f>IF(Experiencia_Proponente!D657=0,"",Experiencia_Proponente!D657)</f>
        <v/>
      </c>
      <c r="E420" s="54" t="str">
        <f>IF(D420&lt;&gt;"",Experiencia_Proponente!$AI$651,"")</f>
        <v/>
      </c>
    </row>
    <row r="421" spans="1:5" hidden="1" x14ac:dyDescent="0.25">
      <c r="A421" s="963"/>
      <c r="B421" s="561">
        <v>8</v>
      </c>
      <c r="C421" s="48" t="str">
        <f>IF(Experiencia_Proponente!C658=0,"",Experiencia_Proponente!C658)</f>
        <v/>
      </c>
      <c r="D421" s="48" t="str">
        <f>IF(Experiencia_Proponente!D658=0,"",Experiencia_Proponente!D658)</f>
        <v/>
      </c>
      <c r="E421" s="54" t="str">
        <f>IF(D421&lt;&gt;"",Experiencia_Proponente!$AI$651,"")</f>
        <v/>
      </c>
    </row>
    <row r="422" spans="1:5" hidden="1" x14ac:dyDescent="0.25">
      <c r="A422" s="963"/>
      <c r="B422" s="561">
        <v>9</v>
      </c>
      <c r="C422" s="48" t="str">
        <f>IF(Experiencia_Proponente!C659=0,"",Experiencia_Proponente!C659)</f>
        <v/>
      </c>
      <c r="D422" s="48" t="str">
        <f>IF(Experiencia_Proponente!D659=0,"",Experiencia_Proponente!D659)</f>
        <v/>
      </c>
      <c r="E422" s="54" t="str">
        <f>IF(D422&lt;&gt;"",Experiencia_Proponente!$AI$651,"")</f>
        <v/>
      </c>
    </row>
    <row r="423" spans="1:5" hidden="1" x14ac:dyDescent="0.25">
      <c r="A423" s="963"/>
      <c r="B423" s="561">
        <v>10</v>
      </c>
      <c r="C423" s="48" t="str">
        <f>IF(Experiencia_Proponente!C660=0,"",Experiencia_Proponente!C660)</f>
        <v/>
      </c>
      <c r="D423" s="48" t="str">
        <f>IF(Experiencia_Proponente!D660=0,"",Experiencia_Proponente!D660)</f>
        <v/>
      </c>
      <c r="E423" s="54" t="str">
        <f>IF(D423&lt;&gt;"",Experiencia_Proponente!$AI$651,"")</f>
        <v/>
      </c>
    </row>
    <row r="424" spans="1:5" hidden="1" x14ac:dyDescent="0.25">
      <c r="A424" s="963"/>
      <c r="B424" s="561">
        <v>11</v>
      </c>
      <c r="C424" s="48" t="str">
        <f>IF(Experiencia_Proponente!C661=0,"",Experiencia_Proponente!C661)</f>
        <v/>
      </c>
      <c r="D424" s="48" t="str">
        <f>IF(Experiencia_Proponente!D661=0,"",Experiencia_Proponente!D661)</f>
        <v/>
      </c>
      <c r="E424" s="54" t="str">
        <f>IF(D424&lt;&gt;"",Experiencia_Proponente!$AI$651,"")</f>
        <v/>
      </c>
    </row>
    <row r="425" spans="1:5" x14ac:dyDescent="0.25">
      <c r="A425" s="963"/>
      <c r="B425" s="561">
        <v>12</v>
      </c>
      <c r="C425" s="48" t="str">
        <f>IF(Experiencia_Proponente!C662=0,"",Experiencia_Proponente!C662)</f>
        <v>UNIÓN TEMPORAL SEGURIDAD DOBLE A</v>
      </c>
      <c r="D425" s="48" t="str">
        <f>IF(Experiencia_Proponente!D662=0,"",Experiencia_Proponente!D662)</f>
        <v>UNIÓN TEMPORAL SEGURIDAD DOBLE A</v>
      </c>
      <c r="E425" s="54" t="str">
        <f>IF(D425&lt;&gt;"",Experiencia_Proponente!$AI$651,"RECHAZADO")</f>
        <v>HABILITADO</v>
      </c>
    </row>
    <row r="426" spans="1:5" x14ac:dyDescent="0.25">
      <c r="A426" s="69">
        <v>32</v>
      </c>
      <c r="B426" s="327"/>
      <c r="C426" s="347" t="s">
        <v>1537</v>
      </c>
      <c r="D426" s="348"/>
      <c r="E426" s="349"/>
    </row>
    <row r="427" spans="1:5" x14ac:dyDescent="0.25">
      <c r="A427" s="962">
        <f t="shared" ref="A427" si="30">A439</f>
        <v>33</v>
      </c>
      <c r="B427" s="48">
        <v>1</v>
      </c>
      <c r="C427" s="48" t="str">
        <f>IF(Experiencia_Proponente!C664=0,"",Experiencia_Proponente!C664)</f>
        <v>SEGURIDAD Y VIGILANCIA COLOMBIANA SEVICOL LTDA</v>
      </c>
      <c r="D427" s="48" t="str">
        <f>IF(Experiencia_Proponente!D664=0,"",Experiencia_Proponente!D664)</f>
        <v>SEGURIDAD Y VIGILANCIA COLOMBIANA SEVICOL LTDA</v>
      </c>
      <c r="E427" s="53" t="str">
        <f>IF(D427&lt;&gt;"",Experiencia_Proponente!$AI664,"")</f>
        <v>HABILITADO</v>
      </c>
    </row>
    <row r="428" spans="1:5" x14ac:dyDescent="0.25">
      <c r="A428" s="963"/>
      <c r="B428" s="561">
        <v>2</v>
      </c>
      <c r="C428" s="48" t="str">
        <f>IF(Experiencia_Proponente!C665=0,"",Experiencia_Proponente!C665)</f>
        <v>SEGURIDAD Y VIGILANCIA COLOMBIANA SEVICOL LTDA</v>
      </c>
      <c r="D428" s="48" t="str">
        <f>IF(Experiencia_Proponente!D665=0,"",Experiencia_Proponente!D665)</f>
        <v>SEGURIDAD Y VIGILANCIA COLOMBIANA SEVICOL LTDA</v>
      </c>
      <c r="E428" s="54" t="str">
        <f>IF(D428&lt;&gt;"",Experiencia_Proponente!$AI$664,"")</f>
        <v>HABILITADO</v>
      </c>
    </row>
    <row r="429" spans="1:5" x14ac:dyDescent="0.25">
      <c r="A429" s="963"/>
      <c r="B429" s="561">
        <v>3</v>
      </c>
      <c r="C429" s="48" t="str">
        <f>IF(Experiencia_Proponente!C666=0,"",Experiencia_Proponente!C666)</f>
        <v>SEGURIDAD Y VIGILANCIA COLOMBIANA SEVICOL LTDA</v>
      </c>
      <c r="D429" s="48" t="str">
        <f>IF(Experiencia_Proponente!D666=0,"",Experiencia_Proponente!D666)</f>
        <v>SEGURIDAD Y VIGILANCIA COLOMBIANA SEVICOL LTDA</v>
      </c>
      <c r="E429" s="54" t="str">
        <f>IF(D429&lt;&gt;"",Experiencia_Proponente!$AI$664,"")</f>
        <v>HABILITADO</v>
      </c>
    </row>
    <row r="430" spans="1:5" x14ac:dyDescent="0.25">
      <c r="A430" s="963"/>
      <c r="B430" s="561">
        <v>4</v>
      </c>
      <c r="C430" s="48" t="str">
        <f>IF(Experiencia_Proponente!C667=0,"",Experiencia_Proponente!C667)</f>
        <v>SEGURIDAD Y VIGILANCIA COLOMBIANA SEVICOL LTDA</v>
      </c>
      <c r="D430" s="48" t="str">
        <f>IF(Experiencia_Proponente!D667=0,"",Experiencia_Proponente!D667)</f>
        <v>SEGURIDAD Y VIGILANCIA COLOMBIANA SEVICOL LTDA</v>
      </c>
      <c r="E430" s="54" t="str">
        <f>IF(D430&lt;&gt;"",Experiencia_Proponente!$AI$664,"")</f>
        <v>HABILITADO</v>
      </c>
    </row>
    <row r="431" spans="1:5" x14ac:dyDescent="0.25">
      <c r="A431" s="963"/>
      <c r="B431" s="561">
        <v>5</v>
      </c>
      <c r="C431" s="48" t="str">
        <f>IF(Experiencia_Proponente!C668=0,"",Experiencia_Proponente!C668)</f>
        <v>SEGURIDAD Y VIGILANCIA COLOMBIANA SEVICOL LTDA</v>
      </c>
      <c r="D431" s="48" t="str">
        <f>IF(Experiencia_Proponente!D668=0,"",Experiencia_Proponente!D668)</f>
        <v>SEGURIDAD Y VIGILANCIA COLOMBIANA SEVICOL LTDA</v>
      </c>
      <c r="E431" s="54" t="str">
        <f>IF(D431&lt;&gt;"",Experiencia_Proponente!$AI$664,"")</f>
        <v>HABILITADO</v>
      </c>
    </row>
    <row r="432" spans="1:5" x14ac:dyDescent="0.25">
      <c r="A432" s="963"/>
      <c r="B432" s="561">
        <v>6</v>
      </c>
      <c r="C432" s="48" t="str">
        <f>IF(Experiencia_Proponente!C669=0,"",Experiencia_Proponente!C669)</f>
        <v>SEGURIDAD Y VIGILANCIA COLOMBIANA SEVICOL LTDA</v>
      </c>
      <c r="D432" s="48" t="str">
        <f>IF(Experiencia_Proponente!D669=0,"",Experiencia_Proponente!D669)</f>
        <v>SEGURIDAD Y VIGILANCIA COLOMBIANA SEVICOL LTDA</v>
      </c>
      <c r="E432" s="54" t="str">
        <f>IF(D432&lt;&gt;"",Experiencia_Proponente!$AI$664,"")</f>
        <v>HABILITADO</v>
      </c>
    </row>
    <row r="433" spans="1:5" x14ac:dyDescent="0.25">
      <c r="A433" s="963"/>
      <c r="B433" s="561">
        <v>7</v>
      </c>
      <c r="C433" s="48" t="str">
        <f>IF(Experiencia_Proponente!C670=0,"",Experiencia_Proponente!C670)</f>
        <v>SEGURIDAD Y VIGILANCIA COLOMBIANA SEVICOL LTDA</v>
      </c>
      <c r="D433" s="48" t="str">
        <f>IF(Experiencia_Proponente!D670=0,"",Experiencia_Proponente!D670)</f>
        <v>SEGURIDAD Y VIGILANCIA COLOMBIANA SEVICOL LTDA</v>
      </c>
      <c r="E433" s="54" t="str">
        <f>IF(D433&lt;&gt;"",Experiencia_Proponente!$AI$664,"")</f>
        <v>HABILITADO</v>
      </c>
    </row>
    <row r="434" spans="1:5" x14ac:dyDescent="0.25">
      <c r="A434" s="963"/>
      <c r="B434" s="561">
        <v>8</v>
      </c>
      <c r="C434" s="48" t="str">
        <f>IF(Experiencia_Proponente!C671=0,"",Experiencia_Proponente!C671)</f>
        <v>SEGURIDAD Y VIGILANCIA COLOMBIANA SEVICOL LTDA</v>
      </c>
      <c r="D434" s="48" t="str">
        <f>IF(Experiencia_Proponente!D671=0,"",Experiencia_Proponente!D671)</f>
        <v>SEGURIDAD Y VIGILANCIA COLOMBIANA SEVICOL LTDA</v>
      </c>
      <c r="E434" s="54" t="str">
        <f>IF(D434&lt;&gt;"",Experiencia_Proponente!$AI$664,"")</f>
        <v>HABILITADO</v>
      </c>
    </row>
    <row r="435" spans="1:5" x14ac:dyDescent="0.25">
      <c r="A435" s="963"/>
      <c r="B435" s="561">
        <v>9</v>
      </c>
      <c r="C435" s="48" t="str">
        <f>IF(Experiencia_Proponente!C672=0,"",Experiencia_Proponente!C672)</f>
        <v>SEGURIDAD Y VIGILANCIA COLOMBIANA SEVICOL LTDA</v>
      </c>
      <c r="D435" s="48" t="str">
        <f>IF(Experiencia_Proponente!D672=0,"",Experiencia_Proponente!D672)</f>
        <v>SEGURIDAD Y VIGILANCIA COLOMBIANA SEVICOL LTDA</v>
      </c>
      <c r="E435" s="54" t="str">
        <f>IF(D435&lt;&gt;"",Experiencia_Proponente!$AI$664,"")</f>
        <v>HABILITADO</v>
      </c>
    </row>
    <row r="436" spans="1:5" x14ac:dyDescent="0.25">
      <c r="A436" s="963"/>
      <c r="B436" s="561">
        <v>10</v>
      </c>
      <c r="C436" s="48" t="str">
        <f>IF(Experiencia_Proponente!C673=0,"",Experiencia_Proponente!C673)</f>
        <v>SEGURIDAD Y VIGILANCIA COLOMBIANA SEVICOL LTDA</v>
      </c>
      <c r="D436" s="48" t="str">
        <f>IF(Experiencia_Proponente!D673=0,"",Experiencia_Proponente!D673)</f>
        <v>SEGURIDAD Y VIGILANCIA COLOMBIANA SEVICOL LTDA</v>
      </c>
      <c r="E436" s="54" t="str">
        <f>IF(D436&lt;&gt;"",Experiencia_Proponente!$AI$664,"")</f>
        <v>HABILITADO</v>
      </c>
    </row>
    <row r="437" spans="1:5" x14ac:dyDescent="0.25">
      <c r="A437" s="963"/>
      <c r="B437" s="561">
        <v>11</v>
      </c>
      <c r="C437" s="48" t="str">
        <f>IF(Experiencia_Proponente!C674=0,"",Experiencia_Proponente!C674)</f>
        <v>SEGURIDAD Y VIGILANCIA COLOMBIANA SEVICOL LTDA</v>
      </c>
      <c r="D437" s="48" t="str">
        <f>IF(Experiencia_Proponente!D674=0,"",Experiencia_Proponente!D674)</f>
        <v>SEGURIDAD Y VIGILANCIA COLOMBIANA SEVICOL LTDA</v>
      </c>
      <c r="E437" s="54" t="str">
        <f>IF(D437&lt;&gt;"",Experiencia_Proponente!$AI$664,"")</f>
        <v>HABILITADO</v>
      </c>
    </row>
    <row r="438" spans="1:5" x14ac:dyDescent="0.25">
      <c r="A438" s="963"/>
      <c r="B438" s="561">
        <v>12</v>
      </c>
      <c r="C438" s="48" t="str">
        <f>IF(Experiencia_Proponente!C675=0,"",Experiencia_Proponente!C675)</f>
        <v>SEGURIDAD Y VIGILANCIA COLOMBIANA SEVICOL LTDA</v>
      </c>
      <c r="D438" s="48" t="str">
        <f>IF(Experiencia_Proponente!D675=0,"",Experiencia_Proponente!D675)</f>
        <v>SEGURIDAD Y VIGILANCIA COLOMBIANA SEVICOL LTDA</v>
      </c>
      <c r="E438" s="54" t="str">
        <f>IF(D438&lt;&gt;"",Experiencia_Proponente!$AI$664,"")</f>
        <v>HABILITADO</v>
      </c>
    </row>
    <row r="439" spans="1:5" x14ac:dyDescent="0.25">
      <c r="A439" s="69">
        <v>33</v>
      </c>
      <c r="B439" s="327"/>
      <c r="C439" s="347" t="s">
        <v>1537</v>
      </c>
      <c r="D439" s="348"/>
      <c r="E439" s="349"/>
    </row>
    <row r="440" spans="1:5" hidden="1" x14ac:dyDescent="0.25">
      <c r="A440" s="962">
        <f t="shared" ref="A440" si="31">A452</f>
        <v>34</v>
      </c>
      <c r="B440" s="48">
        <v>1</v>
      </c>
      <c r="C440" s="48" t="str">
        <f>IF(Experiencia_Proponente!C683=0,"",Experiencia_Proponente!C683)</f>
        <v/>
      </c>
      <c r="D440" s="48" t="str">
        <f>IF(Experiencia_Proponente!D683=0,"",Experiencia_Proponente!D683)</f>
        <v/>
      </c>
      <c r="E440" s="53" t="str">
        <f>IF(D440&lt;&gt;"",Experiencia_Proponente!$AI683,"")</f>
        <v/>
      </c>
    </row>
    <row r="441" spans="1:5" x14ac:dyDescent="0.25">
      <c r="A441" s="963"/>
      <c r="B441" s="561">
        <v>2</v>
      </c>
      <c r="C441" s="48" t="str">
        <f>IF(Experiencia_Proponente!C684=0,"",Experiencia_Proponente!C684)</f>
        <v xml:space="preserve">UNIÓN TEMPORAL TAC CENTRAL </v>
      </c>
      <c r="D441" s="48" t="str">
        <f>IF(Experiencia_Proponente!D684=0,"",Experiencia_Proponente!D684)</f>
        <v xml:space="preserve">UNIÓN TEMPORAL TAC CENTRAL </v>
      </c>
      <c r="E441" s="57" t="str">
        <f>IF(D441&lt;&gt;"",Experiencia_Proponente!$AI683,"")</f>
        <v>HABILITADO</v>
      </c>
    </row>
    <row r="442" spans="1:5" hidden="1" x14ac:dyDescent="0.25">
      <c r="A442" s="963"/>
      <c r="B442" s="561">
        <v>3</v>
      </c>
      <c r="C442" s="48" t="str">
        <f>IF(Experiencia_Proponente!C685=0,"",Experiencia_Proponente!C685)</f>
        <v/>
      </c>
      <c r="D442" s="48" t="str">
        <f>IF(Experiencia_Proponente!D685=0,"",Experiencia_Proponente!D685)</f>
        <v/>
      </c>
      <c r="E442" s="55" t="str">
        <f>IF(D442&lt;&gt;"",Experiencia_Proponente!$AI$683,"")</f>
        <v/>
      </c>
    </row>
    <row r="443" spans="1:5" hidden="1" x14ac:dyDescent="0.25">
      <c r="A443" s="963"/>
      <c r="B443" s="561">
        <v>4</v>
      </c>
      <c r="C443" s="48" t="str">
        <f>IF(Experiencia_Proponente!C686=0,"",Experiencia_Proponente!C686)</f>
        <v/>
      </c>
      <c r="D443" s="48" t="str">
        <f>IF(Experiencia_Proponente!D686=0,"",Experiencia_Proponente!D686)</f>
        <v/>
      </c>
      <c r="E443" s="55" t="str">
        <f>IF(D443&lt;&gt;"",Experiencia_Proponente!$AI$683,"")</f>
        <v/>
      </c>
    </row>
    <row r="444" spans="1:5" x14ac:dyDescent="0.25">
      <c r="A444" s="963"/>
      <c r="B444" s="561">
        <v>5</v>
      </c>
      <c r="C444" s="48" t="str">
        <f>IF(Experiencia_Proponente!C687=0,"",Experiencia_Proponente!C687)</f>
        <v xml:space="preserve">UNIÓN TEMPORAL TAC CENTRAL </v>
      </c>
      <c r="D444" s="48" t="str">
        <f>IF(Experiencia_Proponente!D687=0,"",Experiencia_Proponente!D687)</f>
        <v xml:space="preserve">UNIÓN TEMPORAL TAC CENTRAL </v>
      </c>
      <c r="E444" s="55" t="str">
        <f>IF(D444&lt;&gt;"",Experiencia_Proponente!$AI$683,"")</f>
        <v>HABILITADO</v>
      </c>
    </row>
    <row r="445" spans="1:5" hidden="1" x14ac:dyDescent="0.25">
      <c r="A445" s="963"/>
      <c r="B445" s="561">
        <v>6</v>
      </c>
      <c r="C445" s="48" t="str">
        <f>IF(Experiencia_Proponente!C688=0,"",Experiencia_Proponente!C688)</f>
        <v/>
      </c>
      <c r="D445" s="48" t="str">
        <f>IF(Experiencia_Proponente!D688=0,"",Experiencia_Proponente!D688)</f>
        <v/>
      </c>
      <c r="E445" s="55" t="str">
        <f>IF(D445&lt;&gt;"",Experiencia_Proponente!$AI$683,"")</f>
        <v/>
      </c>
    </row>
    <row r="446" spans="1:5" hidden="1" x14ac:dyDescent="0.25">
      <c r="A446" s="963"/>
      <c r="B446" s="561">
        <v>7</v>
      </c>
      <c r="C446" s="48" t="str">
        <f>IF(Experiencia_Proponente!C689=0,"",Experiencia_Proponente!C689)</f>
        <v/>
      </c>
      <c r="D446" s="48" t="str">
        <f>IF(Experiencia_Proponente!D689=0,"",Experiencia_Proponente!D689)</f>
        <v/>
      </c>
      <c r="E446" s="55" t="str">
        <f>IF(D446&lt;&gt;"",Experiencia_Proponente!$AI$683,"")</f>
        <v/>
      </c>
    </row>
    <row r="447" spans="1:5" x14ac:dyDescent="0.25">
      <c r="A447" s="963"/>
      <c r="B447" s="561">
        <v>8</v>
      </c>
      <c r="C447" s="48" t="str">
        <f>IF(Experiencia_Proponente!C690=0,"",Experiencia_Proponente!C690)</f>
        <v xml:space="preserve">UNIÓN TEMPORAL TAC CENTRAL </v>
      </c>
      <c r="D447" s="48" t="str">
        <f>IF(Experiencia_Proponente!D690=0,"",Experiencia_Proponente!D690)</f>
        <v xml:space="preserve">UNIÓN TEMPORAL TAC CENTRAL </v>
      </c>
      <c r="E447" s="55" t="str">
        <f>IF(D447&lt;&gt;"",Experiencia_Proponente!$AI$683,"")</f>
        <v>HABILITADO</v>
      </c>
    </row>
    <row r="448" spans="1:5" hidden="1" x14ac:dyDescent="0.25">
      <c r="A448" s="963"/>
      <c r="B448" s="561">
        <v>9</v>
      </c>
      <c r="C448" s="48" t="str">
        <f>IF(Experiencia_Proponente!C691=0,"",Experiencia_Proponente!C691)</f>
        <v/>
      </c>
      <c r="D448" s="48" t="str">
        <f>IF(Experiencia_Proponente!D691=0,"",Experiencia_Proponente!D691)</f>
        <v/>
      </c>
      <c r="E448" s="55" t="str">
        <f>IF(D448&lt;&gt;"",Experiencia_Proponente!$AI$683,"")</f>
        <v/>
      </c>
    </row>
    <row r="449" spans="1:5" hidden="1" x14ac:dyDescent="0.25">
      <c r="A449" s="963"/>
      <c r="B449" s="561">
        <v>10</v>
      </c>
      <c r="C449" s="48" t="str">
        <f>IF(Experiencia_Proponente!C692=0,"",Experiencia_Proponente!C692)</f>
        <v/>
      </c>
      <c r="D449" s="48" t="str">
        <f>IF(Experiencia_Proponente!D692=0,"",Experiencia_Proponente!D692)</f>
        <v/>
      </c>
      <c r="E449" s="55" t="str">
        <f>IF(D449&lt;&gt;"",Experiencia_Proponente!$AI$683,"")</f>
        <v/>
      </c>
    </row>
    <row r="450" spans="1:5" hidden="1" x14ac:dyDescent="0.25">
      <c r="A450" s="963"/>
      <c r="B450" s="561">
        <v>11</v>
      </c>
      <c r="C450" s="48" t="str">
        <f>IF(Experiencia_Proponente!C693=0,"",Experiencia_Proponente!C693)</f>
        <v/>
      </c>
      <c r="D450" s="48" t="str">
        <f>IF(Experiencia_Proponente!D693=0,"",Experiencia_Proponente!D693)</f>
        <v/>
      </c>
      <c r="E450" s="55" t="str">
        <f>IF(D450&lt;&gt;"",Experiencia_Proponente!$AI$683,"")</f>
        <v/>
      </c>
    </row>
    <row r="451" spans="1:5" x14ac:dyDescent="0.25">
      <c r="A451" s="963"/>
      <c r="B451" s="561">
        <v>12</v>
      </c>
      <c r="C451" s="48" t="str">
        <f>IF(Experiencia_Proponente!C694=0,"",Experiencia_Proponente!C694)</f>
        <v xml:space="preserve">UNIÓN TEMPORAL TAC CENTRAL </v>
      </c>
      <c r="D451" s="48" t="str">
        <f>IF(Experiencia_Proponente!D694=0,"",Experiencia_Proponente!D694)</f>
        <v xml:space="preserve">UNIÓN TEMPORAL TAC CENTRAL </v>
      </c>
      <c r="E451" s="55" t="str">
        <f>IF(D451&lt;&gt;"",Experiencia_Proponente!$AI$683,"")</f>
        <v>HABILITADO</v>
      </c>
    </row>
    <row r="452" spans="1:5" x14ac:dyDescent="0.25">
      <c r="A452" s="69">
        <v>34</v>
      </c>
      <c r="B452" s="327"/>
      <c r="C452" s="347" t="s">
        <v>1537</v>
      </c>
      <c r="D452" s="348"/>
      <c r="E452" s="349"/>
    </row>
    <row r="453" spans="1:5" x14ac:dyDescent="0.25">
      <c r="A453" s="962">
        <f t="shared" ref="A453" si="32">A465</f>
        <v>35</v>
      </c>
      <c r="B453" s="48">
        <v>1</v>
      </c>
      <c r="C453" s="48" t="str">
        <f>IF(Experiencia_Proponente!C696=0,"",Experiencia_Proponente!C696)</f>
        <v xml:space="preserve">UNION TEMPORAL SAS </v>
      </c>
      <c r="D453" s="48" t="str">
        <f>IF(Experiencia_Proponente!D696=0,"",Experiencia_Proponente!D696)</f>
        <v xml:space="preserve">UNION TEMPORAL SAS </v>
      </c>
      <c r="E453" s="53" t="str">
        <f>IF(D453&lt;&gt;"",Experiencia_Proponente!$AI696,"")</f>
        <v>HABILITADO</v>
      </c>
    </row>
    <row r="454" spans="1:5" x14ac:dyDescent="0.25">
      <c r="A454" s="963"/>
      <c r="B454" s="561">
        <v>2</v>
      </c>
      <c r="C454" s="48" t="str">
        <f>IF(Experiencia_Proponente!C697=0,"",Experiencia_Proponente!C697)</f>
        <v xml:space="preserve">UNION TEMPORAL SAS </v>
      </c>
      <c r="D454" s="48" t="str">
        <f>IF(Experiencia_Proponente!D697=0,"",Experiencia_Proponente!D697)</f>
        <v xml:space="preserve">UNION TEMPORAL SAS </v>
      </c>
      <c r="E454" s="54" t="str">
        <f>IF(D454&lt;&gt;"",Experiencia_Proponente!$AI$696,"")</f>
        <v>HABILITADO</v>
      </c>
    </row>
    <row r="455" spans="1:5" x14ac:dyDescent="0.25">
      <c r="A455" s="963"/>
      <c r="B455" s="561">
        <v>3</v>
      </c>
      <c r="C455" s="48" t="str">
        <f>IF(Experiencia_Proponente!C698=0,"",Experiencia_Proponente!C698)</f>
        <v xml:space="preserve">UNION TEMPORAL SAS </v>
      </c>
      <c r="D455" s="48" t="str">
        <f>IF(Experiencia_Proponente!D698=0,"",Experiencia_Proponente!D698)</f>
        <v xml:space="preserve">UNION TEMPORAL SAS </v>
      </c>
      <c r="E455" s="54" t="str">
        <f>IF(D455&lt;&gt;"",Experiencia_Proponente!$AI$696,"")</f>
        <v>HABILITADO</v>
      </c>
    </row>
    <row r="456" spans="1:5" x14ac:dyDescent="0.25">
      <c r="A456" s="963"/>
      <c r="B456" s="561">
        <v>4</v>
      </c>
      <c r="C456" s="48" t="str">
        <f>IF(Experiencia_Proponente!C699=0,"",Experiencia_Proponente!C699)</f>
        <v xml:space="preserve">UNION TEMPORAL SAS </v>
      </c>
      <c r="D456" s="48" t="str">
        <f>IF(Experiencia_Proponente!D699=0,"",Experiencia_Proponente!D699)</f>
        <v xml:space="preserve">UNION TEMPORAL SAS </v>
      </c>
      <c r="E456" s="54" t="str">
        <f>IF(D456&lt;&gt;"",Experiencia_Proponente!$AI$696,"")</f>
        <v>HABILITADO</v>
      </c>
    </row>
    <row r="457" spans="1:5" x14ac:dyDescent="0.25">
      <c r="A457" s="963"/>
      <c r="B457" s="561">
        <v>5</v>
      </c>
      <c r="C457" s="48" t="str">
        <f>IF(Experiencia_Proponente!C700=0,"",Experiencia_Proponente!C700)</f>
        <v xml:space="preserve">UNION TEMPORAL SAS </v>
      </c>
      <c r="D457" s="48" t="str">
        <f>IF(Experiencia_Proponente!D700=0,"",Experiencia_Proponente!D700)</f>
        <v xml:space="preserve">UNION TEMPORAL SAS </v>
      </c>
      <c r="E457" s="54" t="str">
        <f>IF(D457&lt;&gt;"",Experiencia_Proponente!$AI$696,"")</f>
        <v>HABILITADO</v>
      </c>
    </row>
    <row r="458" spans="1:5" x14ac:dyDescent="0.25">
      <c r="A458" s="963"/>
      <c r="B458" s="561">
        <v>6</v>
      </c>
      <c r="C458" s="48" t="str">
        <f>IF(Experiencia_Proponente!C701=0,"",Experiencia_Proponente!C701)</f>
        <v xml:space="preserve">UNION TEMPORAL SAS </v>
      </c>
      <c r="D458" s="48" t="str">
        <f>IF(Experiencia_Proponente!D701=0,"",Experiencia_Proponente!D701)</f>
        <v xml:space="preserve">UNION TEMPORAL SAS </v>
      </c>
      <c r="E458" s="54" t="str">
        <f>IF(D458&lt;&gt;"",Experiencia_Proponente!$AI$696,"")</f>
        <v>HABILITADO</v>
      </c>
    </row>
    <row r="459" spans="1:5" x14ac:dyDescent="0.25">
      <c r="A459" s="963"/>
      <c r="B459" s="561">
        <v>7</v>
      </c>
      <c r="C459" s="48" t="str">
        <f>IF(Experiencia_Proponente!C702=0,"",Experiencia_Proponente!C702)</f>
        <v xml:space="preserve">UNION TEMPORAL SAS </v>
      </c>
      <c r="D459" s="48" t="str">
        <f>IF(Experiencia_Proponente!D702=0,"",Experiencia_Proponente!D702)</f>
        <v xml:space="preserve">UNION TEMPORAL SAS </v>
      </c>
      <c r="E459" s="54" t="str">
        <f>IF(D459&lt;&gt;"",Experiencia_Proponente!$AI$696,"")</f>
        <v>HABILITADO</v>
      </c>
    </row>
    <row r="460" spans="1:5" x14ac:dyDescent="0.25">
      <c r="A460" s="963"/>
      <c r="B460" s="561">
        <v>8</v>
      </c>
      <c r="C460" s="48" t="str">
        <f>IF(Experiencia_Proponente!C703=0,"",Experiencia_Proponente!C703)</f>
        <v xml:space="preserve">UNION TEMPORAL SAS </v>
      </c>
      <c r="D460" s="48" t="str">
        <f>IF(Experiencia_Proponente!D703=0,"",Experiencia_Proponente!D703)</f>
        <v xml:space="preserve">UNION TEMPORAL SAS </v>
      </c>
      <c r="E460" s="54" t="str">
        <f>IF(D460&lt;&gt;"",Experiencia_Proponente!$AI$696,"")</f>
        <v>HABILITADO</v>
      </c>
    </row>
    <row r="461" spans="1:5" x14ac:dyDescent="0.25">
      <c r="A461" s="963"/>
      <c r="B461" s="561">
        <v>9</v>
      </c>
      <c r="C461" s="48" t="str">
        <f>IF(Experiencia_Proponente!C704=0,"",Experiencia_Proponente!C704)</f>
        <v xml:space="preserve">UNION TEMPORAL SAS </v>
      </c>
      <c r="D461" s="48" t="str">
        <f>IF(Experiencia_Proponente!D704=0,"",Experiencia_Proponente!D704)</f>
        <v xml:space="preserve">UNION TEMPORAL SAS </v>
      </c>
      <c r="E461" s="54" t="str">
        <f>IF(D461&lt;&gt;"",Experiencia_Proponente!$AI$696,"")</f>
        <v>HABILITADO</v>
      </c>
    </row>
    <row r="462" spans="1:5" x14ac:dyDescent="0.25">
      <c r="A462" s="963"/>
      <c r="B462" s="561">
        <v>10</v>
      </c>
      <c r="C462" s="48" t="str">
        <f>IF(Experiencia_Proponente!C705=0,"",Experiencia_Proponente!C705)</f>
        <v xml:space="preserve">UNION TEMPORAL SAS </v>
      </c>
      <c r="D462" s="48" t="str">
        <f>IF(Experiencia_Proponente!D705=0,"",Experiencia_Proponente!D705)</f>
        <v xml:space="preserve">UNION TEMPORAL SAS </v>
      </c>
      <c r="E462" s="54" t="str">
        <f>IF(D462&lt;&gt;"",Experiencia_Proponente!$AI$696,"")</f>
        <v>HABILITADO</v>
      </c>
    </row>
    <row r="463" spans="1:5" x14ac:dyDescent="0.25">
      <c r="A463" s="963"/>
      <c r="B463" s="561">
        <v>11</v>
      </c>
      <c r="C463" s="48" t="str">
        <f>IF(Experiencia_Proponente!C706=0,"",Experiencia_Proponente!C706)</f>
        <v xml:space="preserve">UNION TEMPORAL SAS </v>
      </c>
      <c r="D463" s="48" t="str">
        <f>IF(Experiencia_Proponente!D706=0,"",Experiencia_Proponente!D706)</f>
        <v xml:space="preserve">UNION TEMPORAL SAS </v>
      </c>
      <c r="E463" s="54" t="str">
        <f>IF(D463&lt;&gt;"",Experiencia_Proponente!$AI$696,"")</f>
        <v>HABILITADO</v>
      </c>
    </row>
    <row r="464" spans="1:5" x14ac:dyDescent="0.25">
      <c r="A464" s="963"/>
      <c r="B464" s="561">
        <v>12</v>
      </c>
      <c r="C464" s="48" t="str">
        <f>IF(Experiencia_Proponente!C707=0,"",Experiencia_Proponente!C707)</f>
        <v xml:space="preserve">UNION TEMPORAL SAS </v>
      </c>
      <c r="D464" s="48" t="str">
        <f>IF(Experiencia_Proponente!D707=0,"",Experiencia_Proponente!D707)</f>
        <v xml:space="preserve">UNION TEMPORAL SAS </v>
      </c>
      <c r="E464" s="54" t="str">
        <f>IF(D464&lt;&gt;"",Experiencia_Proponente!$AI$696,"")</f>
        <v>HABILITADO</v>
      </c>
    </row>
    <row r="465" spans="1:5" x14ac:dyDescent="0.25">
      <c r="A465" s="69">
        <v>35</v>
      </c>
      <c r="B465" s="327"/>
      <c r="C465" s="347" t="s">
        <v>1537</v>
      </c>
      <c r="D465" s="348"/>
      <c r="E465" s="349"/>
    </row>
    <row r="466" spans="1:5" x14ac:dyDescent="0.25">
      <c r="A466" s="962">
        <f t="shared" ref="A466" si="33">A478</f>
        <v>36</v>
      </c>
      <c r="B466" s="48">
        <v>1</v>
      </c>
      <c r="C466" s="48" t="str">
        <f>IF(Experiencia_Proponente!C747=0,"",Experiencia_Proponente!C747)</f>
        <v>SEGURIDAD SUPERIOR LTDA</v>
      </c>
      <c r="D466" s="48" t="str">
        <f>IF(Experiencia_Proponente!D747=0,"",Experiencia_Proponente!D747)</f>
        <v>SEGURIDAD SUPERIOR LTDA</v>
      </c>
      <c r="E466" s="53" t="str">
        <f>IF(D466&lt;&gt;"",Experiencia_Proponente!$AI747,"")</f>
        <v>HABILITADO</v>
      </c>
    </row>
    <row r="467" spans="1:5" x14ac:dyDescent="0.25">
      <c r="A467" s="963"/>
      <c r="B467" s="561">
        <v>2</v>
      </c>
      <c r="C467" s="48" t="str">
        <f>IF(Experiencia_Proponente!C748=0,"",Experiencia_Proponente!C748)</f>
        <v>SEGURIDAD SUPERIOR LTDA</v>
      </c>
      <c r="D467" s="48" t="str">
        <f>IF(Experiencia_Proponente!D748=0,"",Experiencia_Proponente!D748)</f>
        <v/>
      </c>
      <c r="E467" s="54" t="str">
        <f>IF(D467&lt;&gt;"",Experiencia_Proponente!$AI$747,"RECHAZADO")</f>
        <v>RECHAZADO</v>
      </c>
    </row>
    <row r="468" spans="1:5" x14ac:dyDescent="0.25">
      <c r="A468" s="963"/>
      <c r="B468" s="561">
        <v>3</v>
      </c>
      <c r="C468" s="48" t="str">
        <f>IF(Experiencia_Proponente!C749=0,"",Experiencia_Proponente!C749)</f>
        <v>SEGURIDAD SUPERIOR LTDA</v>
      </c>
      <c r="D468" s="48" t="str">
        <f>IF(Experiencia_Proponente!D749=0,"",Experiencia_Proponente!D749)</f>
        <v>SEGURIDAD SUPERIOR LTDA</v>
      </c>
      <c r="E468" s="54" t="str">
        <f>IF(D468&lt;&gt;"",Experiencia_Proponente!$AI$747,"")</f>
        <v>HABILITADO</v>
      </c>
    </row>
    <row r="469" spans="1:5" x14ac:dyDescent="0.25">
      <c r="A469" s="963"/>
      <c r="B469" s="561">
        <v>4</v>
      </c>
      <c r="C469" s="48" t="str">
        <f>IF(Experiencia_Proponente!C750=0,"",Experiencia_Proponente!C750)</f>
        <v>SEGURIDAD SUPERIOR LTDA</v>
      </c>
      <c r="D469" s="48" t="str">
        <f>IF(Experiencia_Proponente!D750=0,"",Experiencia_Proponente!D750)</f>
        <v>SEGURIDAD SUPERIOR LTDA</v>
      </c>
      <c r="E469" s="54" t="str">
        <f>IF(D469&lt;&gt;"",Experiencia_Proponente!$AI$747,"")</f>
        <v>HABILITADO</v>
      </c>
    </row>
    <row r="470" spans="1:5" x14ac:dyDescent="0.25">
      <c r="A470" s="963"/>
      <c r="B470" s="561">
        <v>5</v>
      </c>
      <c r="C470" s="48" t="str">
        <f>IF(Experiencia_Proponente!C751=0,"",Experiencia_Proponente!C751)</f>
        <v>SEGURIDAD SUPERIOR LTDA</v>
      </c>
      <c r="D470" s="48" t="str">
        <f>IF(Experiencia_Proponente!D751=0,"",Experiencia_Proponente!D751)</f>
        <v>SEGURIDAD SUPERIOR LTDA</v>
      </c>
      <c r="E470" s="54" t="str">
        <f>IF(D470&lt;&gt;"",Experiencia_Proponente!$AI$747,"")</f>
        <v>HABILITADO</v>
      </c>
    </row>
    <row r="471" spans="1:5" x14ac:dyDescent="0.25">
      <c r="A471" s="963"/>
      <c r="B471" s="561">
        <v>6</v>
      </c>
      <c r="C471" s="48" t="str">
        <f>IF(Experiencia_Proponente!C752=0,"",Experiencia_Proponente!C752)</f>
        <v>SEGURIDAD SUPERIOR LTDA</v>
      </c>
      <c r="D471" s="48" t="str">
        <f>IF(Experiencia_Proponente!D752=0,"",Experiencia_Proponente!D752)</f>
        <v>SEGURIDAD SUPERIOR LTDA</v>
      </c>
      <c r="E471" s="54" t="str">
        <f>IF(D471&lt;&gt;"",Experiencia_Proponente!$AI$747,"")</f>
        <v>HABILITADO</v>
      </c>
    </row>
    <row r="472" spans="1:5" x14ac:dyDescent="0.25">
      <c r="A472" s="963"/>
      <c r="B472" s="561">
        <v>7</v>
      </c>
      <c r="C472" s="48" t="str">
        <f>IF(Experiencia_Proponente!C753=0,"",Experiencia_Proponente!C753)</f>
        <v>SEGURIDAD SUPERIOR LTDA</v>
      </c>
      <c r="D472" s="48" t="str">
        <f>IF(Experiencia_Proponente!D753=0,"",Experiencia_Proponente!D753)</f>
        <v>SEGURIDAD SUPERIOR LTDA</v>
      </c>
      <c r="E472" s="54" t="str">
        <f>IF(D472&lt;&gt;"",Experiencia_Proponente!$AI$747,"")</f>
        <v>HABILITADO</v>
      </c>
    </row>
    <row r="473" spans="1:5" x14ac:dyDescent="0.25">
      <c r="A473" s="963"/>
      <c r="B473" s="561">
        <v>8</v>
      </c>
      <c r="C473" s="48" t="str">
        <f>IF(Experiencia_Proponente!C754=0,"",Experiencia_Proponente!C754)</f>
        <v>SEGURIDAD SUPERIOR LTDA</v>
      </c>
      <c r="D473" s="48" t="str">
        <f>IF(Experiencia_Proponente!D754=0,"",Experiencia_Proponente!D754)</f>
        <v/>
      </c>
      <c r="E473" s="54" t="str">
        <f>IF(D473&lt;&gt;"",Experiencia_Proponente!$AI$747,"RECHAZADO")</f>
        <v>RECHAZADO</v>
      </c>
    </row>
    <row r="474" spans="1:5" x14ac:dyDescent="0.25">
      <c r="A474" s="963"/>
      <c r="B474" s="561">
        <v>9</v>
      </c>
      <c r="C474" s="48" t="str">
        <f>IF(Experiencia_Proponente!C755=0,"",Experiencia_Proponente!C755)</f>
        <v>SEGURIDAD SUPERIOR LTDA</v>
      </c>
      <c r="D474" s="48" t="str">
        <f>IF(Experiencia_Proponente!D755=0,"",Experiencia_Proponente!D755)</f>
        <v>SEGURIDAD SUPERIOR LTDA</v>
      </c>
      <c r="E474" s="54" t="str">
        <f>IF(D474&lt;&gt;"",Experiencia_Proponente!$AI$747,"")</f>
        <v>HABILITADO</v>
      </c>
    </row>
    <row r="475" spans="1:5" x14ac:dyDescent="0.25">
      <c r="A475" s="963"/>
      <c r="B475" s="561">
        <v>10</v>
      </c>
      <c r="C475" s="48" t="str">
        <f>IF(Experiencia_Proponente!C756=0,"",Experiencia_Proponente!C756)</f>
        <v>SEGURIDAD SUPERIOR LTDA</v>
      </c>
      <c r="D475" s="48" t="str">
        <f>IF(Experiencia_Proponente!D756=0,"",Experiencia_Proponente!D756)</f>
        <v>SEGURIDAD SUPERIOR LTDA</v>
      </c>
      <c r="E475" s="54" t="str">
        <f>IF(D475&lt;&gt;"",Experiencia_Proponente!$AI$747,"")</f>
        <v>HABILITADO</v>
      </c>
    </row>
    <row r="476" spans="1:5" x14ac:dyDescent="0.25">
      <c r="A476" s="963"/>
      <c r="B476" s="561">
        <v>11</v>
      </c>
      <c r="C476" s="48" t="str">
        <f>IF(Experiencia_Proponente!C757=0,"",Experiencia_Proponente!C757)</f>
        <v>SEGURIDAD SUPERIOR LTDA</v>
      </c>
      <c r="D476" s="48" t="str">
        <f>IF(Experiencia_Proponente!D757=0,"",Experiencia_Proponente!D757)</f>
        <v>SEGURIDAD SUPERIOR LTDA</v>
      </c>
      <c r="E476" s="54" t="str">
        <f>IF(D476&lt;&gt;"",Experiencia_Proponente!$AI$747,"")</f>
        <v>HABILITADO</v>
      </c>
    </row>
    <row r="477" spans="1:5" x14ac:dyDescent="0.25">
      <c r="A477" s="963"/>
      <c r="B477" s="561">
        <v>12</v>
      </c>
      <c r="C477" s="48" t="str">
        <f>IF(Experiencia_Proponente!C758=0,"",Experiencia_Proponente!C758)</f>
        <v>SEGURIDAD SUPERIOR LTDA</v>
      </c>
      <c r="D477" s="48" t="str">
        <f>IF(Experiencia_Proponente!D758=0,"",Experiencia_Proponente!D758)</f>
        <v/>
      </c>
      <c r="E477" s="54" t="str">
        <f>IF(D477&lt;&gt;"",Experiencia_Proponente!$AI$747,"RECHAZADO")</f>
        <v>RECHAZADO</v>
      </c>
    </row>
    <row r="478" spans="1:5" x14ac:dyDescent="0.25">
      <c r="A478" s="69">
        <v>36</v>
      </c>
      <c r="B478" s="327"/>
      <c r="C478" s="347" t="s">
        <v>1537</v>
      </c>
      <c r="D478" s="348"/>
      <c r="E478" s="349"/>
    </row>
    <row r="479" spans="1:5" hidden="1" x14ac:dyDescent="0.25">
      <c r="A479" s="962">
        <f t="shared" ref="A479" si="34">A491</f>
        <v>37</v>
      </c>
      <c r="B479" s="48">
        <v>1</v>
      </c>
      <c r="C479" s="48" t="str">
        <f>IF(Experiencia_Proponente!C779=0,"",Experiencia_Proponente!C779)</f>
        <v/>
      </c>
      <c r="D479" s="48" t="str">
        <f>IF(Experiencia_Proponente!D779=0,"",Experiencia_Proponente!D779)</f>
        <v/>
      </c>
      <c r="E479" s="53" t="str">
        <f>IF(D479&lt;&gt;"",Experiencia_Proponente!$AI779,"")</f>
        <v/>
      </c>
    </row>
    <row r="480" spans="1:5" hidden="1" x14ac:dyDescent="0.25">
      <c r="A480" s="963"/>
      <c r="B480" s="561">
        <v>2</v>
      </c>
      <c r="C480" s="48" t="str">
        <f>IF(Experiencia_Proponente!C780=0,"",Experiencia_Proponente!C780)</f>
        <v/>
      </c>
      <c r="D480" s="48" t="str">
        <f>IF(Experiencia_Proponente!D780=0,"",Experiencia_Proponente!D780)</f>
        <v/>
      </c>
      <c r="E480" s="54" t="str">
        <f>IF(D480&lt;&gt;"",Experiencia_Proponente!$AI$779,"")</f>
        <v/>
      </c>
    </row>
    <row r="481" spans="1:5" x14ac:dyDescent="0.25">
      <c r="A481" s="963"/>
      <c r="B481" s="561">
        <v>3</v>
      </c>
      <c r="C481" s="48" t="str">
        <f>IF(Experiencia_Proponente!C781=0,"",Experiencia_Proponente!C781)</f>
        <v>UNION TEMPORAL COL-CX-2021</v>
      </c>
      <c r="D481" s="48" t="str">
        <f>IF(Experiencia_Proponente!D781=0,"",Experiencia_Proponente!D781)</f>
        <v>UNION TEMPORAL COL-CX-2021</v>
      </c>
      <c r="E481" s="54" t="str">
        <f>IF(D481&lt;&gt;"",Experiencia_Proponente!$AI$779,"")</f>
        <v>HABILITADO</v>
      </c>
    </row>
    <row r="482" spans="1:5" hidden="1" x14ac:dyDescent="0.25">
      <c r="A482" s="963"/>
      <c r="B482" s="561">
        <v>4</v>
      </c>
      <c r="C482" s="48" t="str">
        <f>IF(Experiencia_Proponente!C782=0,"",Experiencia_Proponente!C782)</f>
        <v/>
      </c>
      <c r="D482" s="48" t="str">
        <f>IF(Experiencia_Proponente!D782=0,"",Experiencia_Proponente!D782)</f>
        <v/>
      </c>
      <c r="E482" s="54" t="str">
        <f>IF(D482&lt;&gt;"",Experiencia_Proponente!$AI$779,"")</f>
        <v/>
      </c>
    </row>
    <row r="483" spans="1:5" hidden="1" x14ac:dyDescent="0.25">
      <c r="A483" s="963"/>
      <c r="B483" s="561">
        <v>5</v>
      </c>
      <c r="C483" s="48" t="str">
        <f>IF(Experiencia_Proponente!C783=0,"",Experiencia_Proponente!C783)</f>
        <v/>
      </c>
      <c r="D483" s="48" t="str">
        <f>IF(Experiencia_Proponente!D783=0,"",Experiencia_Proponente!D783)</f>
        <v/>
      </c>
      <c r="E483" s="54" t="str">
        <f>IF(D483&lt;&gt;"",Experiencia_Proponente!$AI$779,"")</f>
        <v/>
      </c>
    </row>
    <row r="484" spans="1:5" x14ac:dyDescent="0.25">
      <c r="A484" s="963"/>
      <c r="B484" s="561">
        <v>6</v>
      </c>
      <c r="C484" s="48" t="str">
        <f>IF(Experiencia_Proponente!C784=0,"",Experiencia_Proponente!C784)</f>
        <v>UNION TEMPORAL COL-CX-2021</v>
      </c>
      <c r="D484" s="48" t="str">
        <f>IF(Experiencia_Proponente!D784=0,"",Experiencia_Proponente!D784)</f>
        <v>UNION TEMPORAL COL-CX-2021</v>
      </c>
      <c r="E484" s="54" t="str">
        <f>IF(D484&lt;&gt;"",Experiencia_Proponente!$AI$779,"")</f>
        <v>HABILITADO</v>
      </c>
    </row>
    <row r="485" spans="1:5" hidden="1" x14ac:dyDescent="0.25">
      <c r="A485" s="963"/>
      <c r="B485" s="561">
        <v>7</v>
      </c>
      <c r="C485" s="48" t="str">
        <f>IF(Experiencia_Proponente!C785=0,"",Experiencia_Proponente!C785)</f>
        <v/>
      </c>
      <c r="D485" s="48" t="str">
        <f>IF(Experiencia_Proponente!D785=0,"",Experiencia_Proponente!D785)</f>
        <v/>
      </c>
      <c r="E485" s="54" t="str">
        <f>IF(D485&lt;&gt;"",Experiencia_Proponente!$AI$779,"")</f>
        <v/>
      </c>
    </row>
    <row r="486" spans="1:5" hidden="1" x14ac:dyDescent="0.25">
      <c r="A486" s="963"/>
      <c r="B486" s="561">
        <v>8</v>
      </c>
      <c r="C486" s="48" t="str">
        <f>IF(Experiencia_Proponente!C786=0,"",Experiencia_Proponente!C786)</f>
        <v/>
      </c>
      <c r="D486" s="48" t="str">
        <f>IF(Experiencia_Proponente!D786=0,"",Experiencia_Proponente!D786)</f>
        <v/>
      </c>
      <c r="E486" s="54" t="str">
        <f>IF(D486&lt;&gt;"",Experiencia_Proponente!$AI$779,"")</f>
        <v/>
      </c>
    </row>
    <row r="487" spans="1:5" hidden="1" x14ac:dyDescent="0.25">
      <c r="A487" s="963"/>
      <c r="B487" s="561">
        <v>9</v>
      </c>
      <c r="C487" s="48" t="str">
        <f>IF(Experiencia_Proponente!C787=0,"",Experiencia_Proponente!C787)</f>
        <v/>
      </c>
      <c r="D487" s="48" t="str">
        <f>IF(Experiencia_Proponente!D787=0,"",Experiencia_Proponente!D787)</f>
        <v/>
      </c>
      <c r="E487" s="54" t="str">
        <f>IF(D487&lt;&gt;"",Experiencia_Proponente!$AI$779,"")</f>
        <v/>
      </c>
    </row>
    <row r="488" spans="1:5" hidden="1" x14ac:dyDescent="0.25">
      <c r="A488" s="963"/>
      <c r="B488" s="561">
        <v>10</v>
      </c>
      <c r="C488" s="48" t="str">
        <f>IF(Experiencia_Proponente!C788=0,"",Experiencia_Proponente!C788)</f>
        <v/>
      </c>
      <c r="D488" s="48" t="str">
        <f>IF(Experiencia_Proponente!D788=0,"",Experiencia_Proponente!D788)</f>
        <v/>
      </c>
      <c r="E488" s="54" t="str">
        <f>IF(D488&lt;&gt;"",Experiencia_Proponente!$AI$779,"")</f>
        <v/>
      </c>
    </row>
    <row r="489" spans="1:5" hidden="1" x14ac:dyDescent="0.25">
      <c r="A489" s="963"/>
      <c r="B489" s="561">
        <v>11</v>
      </c>
      <c r="C489" s="48" t="str">
        <f>IF(Experiencia_Proponente!C789=0,"",Experiencia_Proponente!C789)</f>
        <v/>
      </c>
      <c r="D489" s="48" t="str">
        <f>IF(Experiencia_Proponente!D789=0,"",Experiencia_Proponente!D789)</f>
        <v/>
      </c>
      <c r="E489" s="54" t="str">
        <f>IF(D489&lt;&gt;"",Experiencia_Proponente!$AI$779,"")</f>
        <v/>
      </c>
    </row>
    <row r="490" spans="1:5" x14ac:dyDescent="0.25">
      <c r="A490" s="963"/>
      <c r="B490" s="561">
        <v>12</v>
      </c>
      <c r="C490" s="48" t="str">
        <f>IF(Experiencia_Proponente!C790=0,"",Experiencia_Proponente!C790)</f>
        <v>UNION TEMPORAL COL-CX-2021</v>
      </c>
      <c r="D490" s="48" t="str">
        <f>IF(Experiencia_Proponente!D790=0,"",Experiencia_Proponente!D790)</f>
        <v>UNION TEMPORAL COL-CX-2021</v>
      </c>
      <c r="E490" s="54" t="str">
        <f>IF(D490&lt;&gt;"",Experiencia_Proponente!$AI$779,"")</f>
        <v>HABILITADO</v>
      </c>
    </row>
    <row r="491" spans="1:5" x14ac:dyDescent="0.25">
      <c r="A491" s="69">
        <v>37</v>
      </c>
      <c r="B491" s="327"/>
      <c r="C491" s="347" t="s">
        <v>1537</v>
      </c>
      <c r="D491" s="348"/>
      <c r="E491" s="349"/>
    </row>
    <row r="492" spans="1:5" x14ac:dyDescent="0.25">
      <c r="A492" s="962">
        <f t="shared" ref="A492" si="35">A504</f>
        <v>38</v>
      </c>
      <c r="B492" s="48">
        <v>1</v>
      </c>
      <c r="C492" s="48" t="str">
        <f>IF(Experiencia_Proponente!C794=0,"",Experiencia_Proponente!C794)</f>
        <v>UNIÓN TEMPORAL FISE 2021</v>
      </c>
      <c r="D492" s="48" t="str">
        <f>IF(Experiencia_Proponente!D794=0,"",Experiencia_Proponente!D794)</f>
        <v>UNIÓN TEMPORAL FISE 2021</v>
      </c>
      <c r="E492" s="53" t="str">
        <f>IF(D492&lt;&gt;"",Experiencia_Proponente!$AI794,"")</f>
        <v>HABILITADO</v>
      </c>
    </row>
    <row r="493" spans="1:5" hidden="1" x14ac:dyDescent="0.25">
      <c r="A493" s="963"/>
      <c r="B493" s="561">
        <v>2</v>
      </c>
      <c r="C493" s="48" t="str">
        <f>IF(Experiencia_Proponente!C795=0,"",Experiencia_Proponente!C795)</f>
        <v/>
      </c>
      <c r="D493" s="48" t="str">
        <f>IF(Experiencia_Proponente!D795=0,"",Experiencia_Proponente!D795)</f>
        <v/>
      </c>
      <c r="E493" s="54" t="str">
        <f>IF(D493&lt;&gt;"",Experiencia_Proponente!$AI$794,"")</f>
        <v/>
      </c>
    </row>
    <row r="494" spans="1:5" x14ac:dyDescent="0.25">
      <c r="A494" s="963"/>
      <c r="B494" s="561">
        <v>3</v>
      </c>
      <c r="C494" s="48" t="str">
        <f>IF(Experiencia_Proponente!C796=0,"",Experiencia_Proponente!C796)</f>
        <v>UNIÓN TEMPORAL FISE 2021</v>
      </c>
      <c r="D494" s="48" t="str">
        <f>IF(Experiencia_Proponente!D796=0,"",Experiencia_Proponente!D796)</f>
        <v>UNIÓN TEMPORAL FISE 2021</v>
      </c>
      <c r="E494" s="54" t="str">
        <f>IF(D494&lt;&gt;"",Experiencia_Proponente!$AI$794,"")</f>
        <v>HABILITADO</v>
      </c>
    </row>
    <row r="495" spans="1:5" hidden="1" x14ac:dyDescent="0.25">
      <c r="A495" s="963"/>
      <c r="B495" s="561">
        <v>4</v>
      </c>
      <c r="C495" s="48" t="str">
        <f>IF(Experiencia_Proponente!C797=0,"",Experiencia_Proponente!C797)</f>
        <v/>
      </c>
      <c r="D495" s="48" t="str">
        <f>IF(Experiencia_Proponente!D797=0,"",Experiencia_Proponente!D797)</f>
        <v/>
      </c>
      <c r="E495" s="54" t="str">
        <f>IF(D495&lt;&gt;"",Experiencia_Proponente!$AI$794,"")</f>
        <v/>
      </c>
    </row>
    <row r="496" spans="1:5" hidden="1" x14ac:dyDescent="0.25">
      <c r="A496" s="963"/>
      <c r="B496" s="561">
        <v>5</v>
      </c>
      <c r="C496" s="48" t="str">
        <f>IF(Experiencia_Proponente!C798=0,"",Experiencia_Proponente!C798)</f>
        <v/>
      </c>
      <c r="D496" s="48" t="str">
        <f>IF(Experiencia_Proponente!D798=0,"",Experiencia_Proponente!D798)</f>
        <v/>
      </c>
      <c r="E496" s="54" t="str">
        <f>IF(D496&lt;&gt;"",Experiencia_Proponente!$AI$794,"")</f>
        <v/>
      </c>
    </row>
    <row r="497" spans="1:5" x14ac:dyDescent="0.25">
      <c r="A497" s="963"/>
      <c r="B497" s="561">
        <v>6</v>
      </c>
      <c r="C497" s="48" t="str">
        <f>IF(Experiencia_Proponente!C799=0,"",Experiencia_Proponente!C799)</f>
        <v>UNIÓN TEMPORAL FISE 2021</v>
      </c>
      <c r="D497" s="48" t="str">
        <f>IF(Experiencia_Proponente!D799=0,"",Experiencia_Proponente!D799)</f>
        <v>UNIÓN TEMPORAL FISE 2021</v>
      </c>
      <c r="E497" s="54" t="str">
        <f>IF(D497&lt;&gt;"",Experiencia_Proponente!$AI$794,"")</f>
        <v>HABILITADO</v>
      </c>
    </row>
    <row r="498" spans="1:5" hidden="1" x14ac:dyDescent="0.25">
      <c r="A498" s="963"/>
      <c r="B498" s="561">
        <v>7</v>
      </c>
      <c r="C498" s="48" t="str">
        <f>IF(Experiencia_Proponente!C800=0,"",Experiencia_Proponente!C800)</f>
        <v/>
      </c>
      <c r="D498" s="48" t="str">
        <f>IF(Experiencia_Proponente!D800=0,"",Experiencia_Proponente!D800)</f>
        <v/>
      </c>
      <c r="E498" s="54" t="str">
        <f>IF(D498&lt;&gt;"",Experiencia_Proponente!$AI$794,"")</f>
        <v/>
      </c>
    </row>
    <row r="499" spans="1:5" hidden="1" x14ac:dyDescent="0.25">
      <c r="A499" s="963"/>
      <c r="B499" s="561">
        <v>8</v>
      </c>
      <c r="C499" s="48" t="str">
        <f>IF(Experiencia_Proponente!C801=0,"",Experiencia_Proponente!C801)</f>
        <v/>
      </c>
      <c r="D499" s="48" t="str">
        <f>IF(Experiencia_Proponente!D801=0,"",Experiencia_Proponente!D801)</f>
        <v/>
      </c>
      <c r="E499" s="54" t="str">
        <f>IF(D499&lt;&gt;"",Experiencia_Proponente!$AI$794,"")</f>
        <v/>
      </c>
    </row>
    <row r="500" spans="1:5" hidden="1" x14ac:dyDescent="0.25">
      <c r="A500" s="963"/>
      <c r="B500" s="561">
        <v>9</v>
      </c>
      <c r="C500" s="48" t="str">
        <f>IF(Experiencia_Proponente!C802=0,"",Experiencia_Proponente!C802)</f>
        <v/>
      </c>
      <c r="D500" s="48" t="str">
        <f>IF(Experiencia_Proponente!D802=0,"",Experiencia_Proponente!D802)</f>
        <v/>
      </c>
      <c r="E500" s="54" t="str">
        <f>IF(D500&lt;&gt;"",Experiencia_Proponente!$AI$794,"")</f>
        <v/>
      </c>
    </row>
    <row r="501" spans="1:5" hidden="1" x14ac:dyDescent="0.25">
      <c r="A501" s="963"/>
      <c r="B501" s="561">
        <v>10</v>
      </c>
      <c r="C501" s="48" t="str">
        <f>IF(Experiencia_Proponente!C803=0,"",Experiencia_Proponente!C803)</f>
        <v/>
      </c>
      <c r="D501" s="48" t="str">
        <f>IF(Experiencia_Proponente!D803=0,"",Experiencia_Proponente!D803)</f>
        <v/>
      </c>
      <c r="E501" s="54" t="str">
        <f>IF(D501&lt;&gt;"",Experiencia_Proponente!$AI$794,"")</f>
        <v/>
      </c>
    </row>
    <row r="502" spans="1:5" hidden="1" x14ac:dyDescent="0.25">
      <c r="A502" s="963"/>
      <c r="B502" s="561">
        <v>11</v>
      </c>
      <c r="C502" s="48" t="str">
        <f>IF(Experiencia_Proponente!C804=0,"",Experiencia_Proponente!C804)</f>
        <v/>
      </c>
      <c r="D502" s="48" t="str">
        <f>IF(Experiencia_Proponente!D804=0,"",Experiencia_Proponente!D804)</f>
        <v/>
      </c>
      <c r="E502" s="54" t="str">
        <f>IF(D502&lt;&gt;"",Experiencia_Proponente!$AI$794,"")</f>
        <v/>
      </c>
    </row>
    <row r="503" spans="1:5" hidden="1" x14ac:dyDescent="0.25">
      <c r="A503" s="963"/>
      <c r="B503" s="561">
        <v>12</v>
      </c>
      <c r="C503" s="48" t="str">
        <f>IF(Experiencia_Proponente!C805=0,"",Experiencia_Proponente!C805)</f>
        <v/>
      </c>
      <c r="D503" s="48" t="str">
        <f>IF(Experiencia_Proponente!D805=0,"",Experiencia_Proponente!D805)</f>
        <v/>
      </c>
      <c r="E503" s="54" t="str">
        <f>IF(D503&lt;&gt;"",Experiencia_Proponente!$AI$794,"")</f>
        <v/>
      </c>
    </row>
    <row r="504" spans="1:5" x14ac:dyDescent="0.25">
      <c r="A504" s="69">
        <v>38</v>
      </c>
      <c r="B504" s="327"/>
      <c r="C504" s="347" t="s">
        <v>1537</v>
      </c>
      <c r="D504" s="348"/>
      <c r="E504" s="349"/>
    </row>
    <row r="505" spans="1:5" x14ac:dyDescent="0.25">
      <c r="A505" s="962">
        <f t="shared" ref="A505" si="36">A517</f>
        <v>39</v>
      </c>
      <c r="B505" s="48">
        <v>1</v>
      </c>
      <c r="C505" s="48" t="str">
        <f>IF(Experiencia_Proponente!C807=0,"",Experiencia_Proponente!C807)</f>
        <v>UNIÓN TEMPORAL SB-SS 2021</v>
      </c>
      <c r="D505" s="48" t="str">
        <f>IF(Experiencia_Proponente!D807=0,"",Experiencia_Proponente!D807)</f>
        <v>UNIÓN TEMPORAL SB-SS 2021</v>
      </c>
      <c r="E505" s="53" t="str">
        <f>IF(D505&lt;&gt;"",Experiencia_Proponente!$AI807,"")</f>
        <v>HABILITADO</v>
      </c>
    </row>
    <row r="506" spans="1:5" hidden="1" x14ac:dyDescent="0.25">
      <c r="A506" s="963"/>
      <c r="B506" s="561">
        <v>2</v>
      </c>
      <c r="C506" s="48" t="str">
        <f>IF(Experiencia_Proponente!C808=0,"",Experiencia_Proponente!C808)</f>
        <v/>
      </c>
      <c r="D506" s="48" t="str">
        <f>IF(Experiencia_Proponente!D808=0,"",Experiencia_Proponente!D808)</f>
        <v/>
      </c>
      <c r="E506" s="54" t="str">
        <f>IF(D506&lt;&gt;"",Experiencia_Proponente!$AI$807,"")</f>
        <v/>
      </c>
    </row>
    <row r="507" spans="1:5" hidden="1" x14ac:dyDescent="0.25">
      <c r="A507" s="963"/>
      <c r="B507" s="561">
        <v>3</v>
      </c>
      <c r="C507" s="48" t="str">
        <f>IF(Experiencia_Proponente!C809=0,"",Experiencia_Proponente!C809)</f>
        <v/>
      </c>
      <c r="D507" s="48" t="str">
        <f>IF(Experiencia_Proponente!D809=0,"",Experiencia_Proponente!D809)</f>
        <v/>
      </c>
      <c r="E507" s="54" t="str">
        <f>IF(D507&lt;&gt;"",Experiencia_Proponente!$AI$807,"")</f>
        <v/>
      </c>
    </row>
    <row r="508" spans="1:5" hidden="1" x14ac:dyDescent="0.25">
      <c r="A508" s="963"/>
      <c r="B508" s="561">
        <v>4</v>
      </c>
      <c r="C508" s="48" t="str">
        <f>IF(Experiencia_Proponente!C810=0,"",Experiencia_Proponente!C810)</f>
        <v/>
      </c>
      <c r="D508" s="48" t="str">
        <f>IF(Experiencia_Proponente!D810=0,"",Experiencia_Proponente!D810)</f>
        <v/>
      </c>
      <c r="E508" s="54" t="str">
        <f>IF(D508&lt;&gt;"",Experiencia_Proponente!$AI$807,"")</f>
        <v/>
      </c>
    </row>
    <row r="509" spans="1:5" hidden="1" x14ac:dyDescent="0.25">
      <c r="A509" s="963"/>
      <c r="B509" s="561">
        <v>5</v>
      </c>
      <c r="C509" s="48" t="str">
        <f>IF(Experiencia_Proponente!C811=0,"",Experiencia_Proponente!C811)</f>
        <v/>
      </c>
      <c r="D509" s="48" t="str">
        <f>IF(Experiencia_Proponente!D811=0,"",Experiencia_Proponente!D811)</f>
        <v/>
      </c>
      <c r="E509" s="54" t="str">
        <f>IF(D509&lt;&gt;"",Experiencia_Proponente!$AI$807,"")</f>
        <v/>
      </c>
    </row>
    <row r="510" spans="1:5" hidden="1" x14ac:dyDescent="0.25">
      <c r="A510" s="963"/>
      <c r="B510" s="561">
        <v>6</v>
      </c>
      <c r="C510" s="48" t="str">
        <f>IF(Experiencia_Proponente!C812=0,"",Experiencia_Proponente!C812)</f>
        <v/>
      </c>
      <c r="D510" s="48" t="str">
        <f>IF(Experiencia_Proponente!D812=0,"",Experiencia_Proponente!D812)</f>
        <v/>
      </c>
      <c r="E510" s="54" t="str">
        <f>IF(D510&lt;&gt;"",Experiencia_Proponente!$AI$807,"")</f>
        <v/>
      </c>
    </row>
    <row r="511" spans="1:5" hidden="1" x14ac:dyDescent="0.25">
      <c r="A511" s="963"/>
      <c r="B511" s="561">
        <v>7</v>
      </c>
      <c r="C511" s="48" t="str">
        <f>IF(Experiencia_Proponente!C813=0,"",Experiencia_Proponente!C813)</f>
        <v/>
      </c>
      <c r="D511" s="48" t="str">
        <f>IF(Experiencia_Proponente!D813=0,"",Experiencia_Proponente!D813)</f>
        <v/>
      </c>
      <c r="E511" s="54" t="str">
        <f>IF(D511&lt;&gt;"",Experiencia_Proponente!$AI$807,"")</f>
        <v/>
      </c>
    </row>
    <row r="512" spans="1:5" x14ac:dyDescent="0.25">
      <c r="A512" s="963"/>
      <c r="B512" s="561">
        <v>8</v>
      </c>
      <c r="C512" s="48" t="str">
        <f>IF(Experiencia_Proponente!C814=0,"",Experiencia_Proponente!C814)</f>
        <v>UNIÓN TEMPORAL SB-SS 2021</v>
      </c>
      <c r="D512" s="48" t="str">
        <f>IF(Experiencia_Proponente!D814=0,"",Experiencia_Proponente!D814)</f>
        <v/>
      </c>
      <c r="E512" s="54" t="str">
        <f>IF(D512&lt;&gt;"",Experiencia_Proponente!$AI$807,"RECHAZADO")</f>
        <v>RECHAZADO</v>
      </c>
    </row>
    <row r="513" spans="1:5" hidden="1" x14ac:dyDescent="0.25">
      <c r="A513" s="963"/>
      <c r="B513" s="561">
        <v>9</v>
      </c>
      <c r="C513" s="48" t="str">
        <f>IF(Experiencia_Proponente!C815=0,"",Experiencia_Proponente!C815)</f>
        <v/>
      </c>
      <c r="D513" s="48" t="str">
        <f>IF(Experiencia_Proponente!D815=0,"",Experiencia_Proponente!D815)</f>
        <v/>
      </c>
      <c r="E513" s="54" t="str">
        <f>IF(D513&lt;&gt;"",Experiencia_Proponente!$AI$807,"")</f>
        <v/>
      </c>
    </row>
    <row r="514" spans="1:5" hidden="1" x14ac:dyDescent="0.25">
      <c r="A514" s="963"/>
      <c r="B514" s="561">
        <v>10</v>
      </c>
      <c r="C514" s="48" t="str">
        <f>IF(Experiencia_Proponente!C816=0,"",Experiencia_Proponente!C816)</f>
        <v/>
      </c>
      <c r="D514" s="48" t="str">
        <f>IF(Experiencia_Proponente!D816=0,"",Experiencia_Proponente!D816)</f>
        <v/>
      </c>
      <c r="E514" s="54" t="str">
        <f>IF(D514&lt;&gt;"",Experiencia_Proponente!$AI$807,"")</f>
        <v/>
      </c>
    </row>
    <row r="515" spans="1:5" hidden="1" x14ac:dyDescent="0.25">
      <c r="A515" s="963"/>
      <c r="B515" s="561">
        <v>11</v>
      </c>
      <c r="C515" s="48" t="str">
        <f>IF(Experiencia_Proponente!C817=0,"",Experiencia_Proponente!C817)</f>
        <v/>
      </c>
      <c r="D515" s="48" t="str">
        <f>IF(Experiencia_Proponente!D817=0,"",Experiencia_Proponente!D817)</f>
        <v/>
      </c>
      <c r="E515" s="54" t="str">
        <f>IF(D515&lt;&gt;"",Experiencia_Proponente!$AI$807,"")</f>
        <v/>
      </c>
    </row>
    <row r="516" spans="1:5" hidden="1" x14ac:dyDescent="0.25">
      <c r="A516" s="963"/>
      <c r="B516" s="561">
        <v>12</v>
      </c>
      <c r="C516" s="48" t="str">
        <f>IF(Experiencia_Proponente!C818=0,"",Experiencia_Proponente!C818)</f>
        <v/>
      </c>
      <c r="D516" s="48" t="str">
        <f>IF(Experiencia_Proponente!D818=0,"",Experiencia_Proponente!D818)</f>
        <v/>
      </c>
      <c r="E516" s="54" t="str">
        <f>IF(D516&lt;&gt;"",Experiencia_Proponente!$AI$807,"")</f>
        <v/>
      </c>
    </row>
    <row r="517" spans="1:5" x14ac:dyDescent="0.25">
      <c r="A517" s="69">
        <v>39</v>
      </c>
      <c r="B517" s="327"/>
      <c r="C517" s="347" t="s">
        <v>1537</v>
      </c>
      <c r="D517" s="348"/>
      <c r="E517" s="349"/>
    </row>
    <row r="518" spans="1:5" x14ac:dyDescent="0.25">
      <c r="A518" s="962">
        <f t="shared" ref="A518" si="37">A530</f>
        <v>40</v>
      </c>
      <c r="B518" s="48">
        <v>1</v>
      </c>
      <c r="C518" s="48" t="str">
        <f>IF(Experiencia_Proponente!C820=0,"",Experiencia_Proponente!C820)</f>
        <v>SECURITAS COLOMBIA S.A.</v>
      </c>
      <c r="D518" s="48" t="str">
        <f>IF(Experiencia_Proponente!D820=0,"",Experiencia_Proponente!D820)</f>
        <v>SECURITAS COLOMBIA S.A.</v>
      </c>
      <c r="E518" s="53" t="str">
        <f>IF(D518&lt;&gt;"",Experiencia_Proponente!$AI820,"")</f>
        <v>HABILITADO</v>
      </c>
    </row>
    <row r="519" spans="1:5" x14ac:dyDescent="0.25">
      <c r="A519" s="963"/>
      <c r="B519" s="561">
        <v>2</v>
      </c>
      <c r="C519" s="48" t="str">
        <f>IF(Experiencia_Proponente!C821=0,"",Experiencia_Proponente!C821)</f>
        <v>SECURITAS COLOMBIA S.A.</v>
      </c>
      <c r="D519" s="48" t="str">
        <f>IF(Experiencia_Proponente!D821=0,"",Experiencia_Proponente!D821)</f>
        <v>SECURITAS COLOMBIA S.A.</v>
      </c>
      <c r="E519" s="54" t="str">
        <f>IF(D519&lt;&gt;"",Experiencia_Proponente!$AI$820,"")</f>
        <v>HABILITADO</v>
      </c>
    </row>
    <row r="520" spans="1:5" hidden="1" x14ac:dyDescent="0.25">
      <c r="A520" s="963"/>
      <c r="B520" s="561">
        <v>3</v>
      </c>
      <c r="C520" s="48" t="str">
        <f>IF(Experiencia_Proponente!C822=0,"",Experiencia_Proponente!C822)</f>
        <v/>
      </c>
      <c r="D520" s="48" t="str">
        <f>IF(Experiencia_Proponente!D822=0,"",Experiencia_Proponente!D822)</f>
        <v/>
      </c>
      <c r="E520" s="54" t="str">
        <f>IF(D520&lt;&gt;"",Experiencia_Proponente!$AI$820,"")</f>
        <v/>
      </c>
    </row>
    <row r="521" spans="1:5" hidden="1" x14ac:dyDescent="0.25">
      <c r="A521" s="963"/>
      <c r="B521" s="561">
        <v>4</v>
      </c>
      <c r="C521" s="48" t="str">
        <f>IF(Experiencia_Proponente!C823=0,"",Experiencia_Proponente!C823)</f>
        <v/>
      </c>
      <c r="D521" s="48" t="str">
        <f>IF(Experiencia_Proponente!D823=0,"",Experiencia_Proponente!D823)</f>
        <v/>
      </c>
      <c r="E521" s="54" t="str">
        <f>IF(D521&lt;&gt;"",Experiencia_Proponente!$AI$820,"")</f>
        <v/>
      </c>
    </row>
    <row r="522" spans="1:5" hidden="1" x14ac:dyDescent="0.25">
      <c r="A522" s="963"/>
      <c r="B522" s="561">
        <v>5</v>
      </c>
      <c r="C522" s="48" t="str">
        <f>IF(Experiencia_Proponente!C824=0,"",Experiencia_Proponente!C824)</f>
        <v/>
      </c>
      <c r="D522" s="48" t="str">
        <f>IF(Experiencia_Proponente!D824=0,"",Experiencia_Proponente!D824)</f>
        <v/>
      </c>
      <c r="E522" s="54" t="str">
        <f>IF(D522&lt;&gt;"",Experiencia_Proponente!$AI$820,"")</f>
        <v/>
      </c>
    </row>
    <row r="523" spans="1:5" hidden="1" x14ac:dyDescent="0.25">
      <c r="A523" s="963"/>
      <c r="B523" s="561">
        <v>6</v>
      </c>
      <c r="C523" s="48" t="str">
        <f>IF(Experiencia_Proponente!C825=0,"",Experiencia_Proponente!C825)</f>
        <v/>
      </c>
      <c r="D523" s="48" t="str">
        <f>IF(Experiencia_Proponente!D825=0,"",Experiencia_Proponente!D825)</f>
        <v/>
      </c>
      <c r="E523" s="54" t="str">
        <f>IF(D523&lt;&gt;"",Experiencia_Proponente!$AI$820,"")</f>
        <v/>
      </c>
    </row>
    <row r="524" spans="1:5" hidden="1" x14ac:dyDescent="0.25">
      <c r="A524" s="963"/>
      <c r="B524" s="561">
        <v>7</v>
      </c>
      <c r="C524" s="48" t="str">
        <f>IF(Experiencia_Proponente!C826=0,"",Experiencia_Proponente!C826)</f>
        <v/>
      </c>
      <c r="D524" s="48" t="str">
        <f>IF(Experiencia_Proponente!D826=0,"",Experiencia_Proponente!D826)</f>
        <v/>
      </c>
      <c r="E524" s="54" t="str">
        <f>IF(D524&lt;&gt;"",Experiencia_Proponente!$AI$820,"")</f>
        <v/>
      </c>
    </row>
    <row r="525" spans="1:5" x14ac:dyDescent="0.25">
      <c r="A525" s="963"/>
      <c r="B525" s="561">
        <v>8</v>
      </c>
      <c r="C525" s="48" t="str">
        <f>IF(Experiencia_Proponente!C827=0,"",Experiencia_Proponente!C827)</f>
        <v>SECURITAS COLOMBIA S.A.</v>
      </c>
      <c r="D525" s="48" t="str">
        <f>IF(Experiencia_Proponente!D827=0,"",Experiencia_Proponente!D827)</f>
        <v>SECURITAS COLOMBIA S.A.</v>
      </c>
      <c r="E525" s="54" t="str">
        <f>IF(D525&lt;&gt;"",Experiencia_Proponente!$AI$820,"")</f>
        <v>HABILITADO</v>
      </c>
    </row>
    <row r="526" spans="1:5" hidden="1" x14ac:dyDescent="0.25">
      <c r="A526" s="963"/>
      <c r="B526" s="561">
        <v>9</v>
      </c>
      <c r="C526" s="48" t="str">
        <f>IF(Experiencia_Proponente!C828=0,"",Experiencia_Proponente!C828)</f>
        <v/>
      </c>
      <c r="D526" s="48" t="str">
        <f>IF(Experiencia_Proponente!D828=0,"",Experiencia_Proponente!D828)</f>
        <v/>
      </c>
      <c r="E526" s="54" t="str">
        <f>IF(D526&lt;&gt;"",Experiencia_Proponente!$AI$820,"")</f>
        <v/>
      </c>
    </row>
    <row r="527" spans="1:5" hidden="1" x14ac:dyDescent="0.25">
      <c r="A527" s="963"/>
      <c r="B527" s="561">
        <v>10</v>
      </c>
      <c r="C527" s="48" t="str">
        <f>IF(Experiencia_Proponente!C829=0,"",Experiencia_Proponente!C829)</f>
        <v/>
      </c>
      <c r="D527" s="48" t="str">
        <f>IF(Experiencia_Proponente!D829=0,"",Experiencia_Proponente!D829)</f>
        <v/>
      </c>
      <c r="E527" s="54" t="str">
        <f>IF(D527&lt;&gt;"",Experiencia_Proponente!$AI$820,"")</f>
        <v/>
      </c>
    </row>
    <row r="528" spans="1:5" hidden="1" x14ac:dyDescent="0.25">
      <c r="A528" s="963"/>
      <c r="B528" s="561">
        <v>11</v>
      </c>
      <c r="C528" s="48" t="str">
        <f>IF(Experiencia_Proponente!C830=0,"",Experiencia_Proponente!C830)</f>
        <v/>
      </c>
      <c r="D528" s="48" t="str">
        <f>IF(Experiencia_Proponente!D830=0,"",Experiencia_Proponente!D830)</f>
        <v/>
      </c>
      <c r="E528" s="54" t="str">
        <f>IF(D528&lt;&gt;"",Experiencia_Proponente!$AI$820,"")</f>
        <v/>
      </c>
    </row>
    <row r="529" spans="1:5" x14ac:dyDescent="0.25">
      <c r="A529" s="963"/>
      <c r="B529" s="561">
        <v>12</v>
      </c>
      <c r="C529" s="48" t="str">
        <f>IF(Experiencia_Proponente!C831=0,"",Experiencia_Proponente!C831)</f>
        <v>SECURITAS COLOMBIA S.A.</v>
      </c>
      <c r="D529" s="48" t="str">
        <f>IF(Experiencia_Proponente!D831=0,"",Experiencia_Proponente!D831)</f>
        <v/>
      </c>
      <c r="E529" s="54" t="str">
        <f>IF(D529&lt;&gt;"",Experiencia_Proponente!$AI$820,"RECHAZADO")</f>
        <v>RECHAZADO</v>
      </c>
    </row>
    <row r="530" spans="1:5" x14ac:dyDescent="0.25">
      <c r="A530" s="69">
        <v>40</v>
      </c>
      <c r="B530" s="327"/>
      <c r="C530" s="347" t="s">
        <v>1537</v>
      </c>
      <c r="D530" s="348"/>
      <c r="E530" s="349"/>
    </row>
    <row r="531" spans="1:5" x14ac:dyDescent="0.25">
      <c r="A531" s="962">
        <f t="shared" ref="A531" si="38">A543</f>
        <v>41</v>
      </c>
      <c r="B531" s="48">
        <v>1</v>
      </c>
      <c r="C531" s="48" t="str">
        <f>IF(Experiencia_Proponente!C833=0,"",Experiencia_Proponente!C833)</f>
        <v>UNION TEMPORAL CD SEGURIDAD</v>
      </c>
      <c r="D531" s="48" t="str">
        <f>IF(Experiencia_Proponente!D833=0,"",Experiencia_Proponente!D833)</f>
        <v>UNION TEMPORAL CD SEGURIDAD</v>
      </c>
      <c r="E531" s="53" t="str">
        <f>IF(D531&lt;&gt;"",Experiencia_Proponente!$AI833,"")</f>
        <v>HABILITADO</v>
      </c>
    </row>
    <row r="532" spans="1:5" x14ac:dyDescent="0.25">
      <c r="A532" s="963"/>
      <c r="B532" s="561">
        <v>2</v>
      </c>
      <c r="C532" s="48" t="str">
        <f>IF(Experiencia_Proponente!C834=0,"",Experiencia_Proponente!C834)</f>
        <v>UNION TEMPORAL CD SEGURIDAD</v>
      </c>
      <c r="D532" s="48" t="str">
        <f>IF(Experiencia_Proponente!D834=0,"",Experiencia_Proponente!D834)</f>
        <v>UNION TEMPORAL CD SEGURIDAD</v>
      </c>
      <c r="E532" s="54" t="str">
        <f>IF(D532&lt;&gt;"",Experiencia_Proponente!$AI$833,"")</f>
        <v>HABILITADO</v>
      </c>
    </row>
    <row r="533" spans="1:5" x14ac:dyDescent="0.25">
      <c r="A533" s="963"/>
      <c r="B533" s="561">
        <v>3</v>
      </c>
      <c r="C533" s="48" t="str">
        <f>IF(Experiencia_Proponente!C835=0,"",Experiencia_Proponente!C835)</f>
        <v>UNION TEMPORAL CD SEGURIDAD</v>
      </c>
      <c r="D533" s="48" t="str">
        <f>IF(Experiencia_Proponente!D835=0,"",Experiencia_Proponente!D835)</f>
        <v>UNION TEMPORAL CD SEGURIDAD</v>
      </c>
      <c r="E533" s="54" t="str">
        <f>IF(D533&lt;&gt;"",Experiencia_Proponente!$AI$833,"")</f>
        <v>HABILITADO</v>
      </c>
    </row>
    <row r="534" spans="1:5" x14ac:dyDescent="0.25">
      <c r="A534" s="963"/>
      <c r="B534" s="561">
        <v>4</v>
      </c>
      <c r="C534" s="48" t="str">
        <f>IF(Experiencia_Proponente!C836=0,"",Experiencia_Proponente!C836)</f>
        <v>UNION TEMPORAL CD SEGURIDAD</v>
      </c>
      <c r="D534" s="48" t="str">
        <f>IF(Experiencia_Proponente!D836=0,"",Experiencia_Proponente!D836)</f>
        <v>UNION TEMPORAL CD SEGURIDAD</v>
      </c>
      <c r="E534" s="54" t="str">
        <f>IF(D534&lt;&gt;"",Experiencia_Proponente!$AI$833,"")</f>
        <v>HABILITADO</v>
      </c>
    </row>
    <row r="535" spans="1:5" x14ac:dyDescent="0.25">
      <c r="A535" s="963"/>
      <c r="B535" s="561">
        <v>5</v>
      </c>
      <c r="C535" s="48" t="str">
        <f>IF(Experiencia_Proponente!C837=0,"",Experiencia_Proponente!C837)</f>
        <v>UNION TEMPORAL CD SEGURIDAD</v>
      </c>
      <c r="D535" s="48" t="str">
        <f>IF(Experiencia_Proponente!D837=0,"",Experiencia_Proponente!D837)</f>
        <v>UNION TEMPORAL CD SEGURIDAD</v>
      </c>
      <c r="E535" s="54" t="str">
        <f>IF(D535&lt;&gt;"",Experiencia_Proponente!$AI$833,"")</f>
        <v>HABILITADO</v>
      </c>
    </row>
    <row r="536" spans="1:5" x14ac:dyDescent="0.25">
      <c r="A536" s="963"/>
      <c r="B536" s="561">
        <v>6</v>
      </c>
      <c r="C536" s="48" t="str">
        <f>IF(Experiencia_Proponente!C838=0,"",Experiencia_Proponente!C838)</f>
        <v>UNION TEMPORAL CD SEGURIDAD</v>
      </c>
      <c r="D536" s="48" t="str">
        <f>IF(Experiencia_Proponente!D838=0,"",Experiencia_Proponente!D838)</f>
        <v>UNION TEMPORAL CD SEGURIDAD</v>
      </c>
      <c r="E536" s="54" t="str">
        <f>IF(D536&lt;&gt;"",Experiencia_Proponente!$AI$833,"")</f>
        <v>HABILITADO</v>
      </c>
    </row>
    <row r="537" spans="1:5" x14ac:dyDescent="0.25">
      <c r="A537" s="963"/>
      <c r="B537" s="561">
        <v>7</v>
      </c>
      <c r="C537" s="48" t="str">
        <f>IF(Experiencia_Proponente!C839=0,"",Experiencia_Proponente!C839)</f>
        <v>UNION TEMPORAL CD SEGURIDAD</v>
      </c>
      <c r="D537" s="48" t="str">
        <f>IF(Experiencia_Proponente!D839=0,"",Experiencia_Proponente!D839)</f>
        <v>UNION TEMPORAL CD SEGURIDAD</v>
      </c>
      <c r="E537" s="54" t="str">
        <f>IF(D537&lt;&gt;"",Experiencia_Proponente!$AI$833,"")</f>
        <v>HABILITADO</v>
      </c>
    </row>
    <row r="538" spans="1:5" x14ac:dyDescent="0.25">
      <c r="A538" s="963"/>
      <c r="B538" s="561">
        <v>8</v>
      </c>
      <c r="C538" s="48" t="str">
        <f>IF(Experiencia_Proponente!C840=0,"",Experiencia_Proponente!C840)</f>
        <v>UNION TEMPORAL CD SEGURIDAD</v>
      </c>
      <c r="D538" s="48" t="str">
        <f>IF(Experiencia_Proponente!D840=0,"",Experiencia_Proponente!D840)</f>
        <v>UNION TEMPORAL CD SEGURIDAD</v>
      </c>
      <c r="E538" s="54" t="str">
        <f>IF(D538&lt;&gt;"",Experiencia_Proponente!$AI$833,"")</f>
        <v>HABILITADO</v>
      </c>
    </row>
    <row r="539" spans="1:5" x14ac:dyDescent="0.25">
      <c r="A539" s="963"/>
      <c r="B539" s="561">
        <v>9</v>
      </c>
      <c r="C539" s="48" t="str">
        <f>IF(Experiencia_Proponente!C841=0,"",Experiencia_Proponente!C841)</f>
        <v>UNION TEMPORAL CD SEGURIDAD</v>
      </c>
      <c r="D539" s="48" t="str">
        <f>IF(Experiencia_Proponente!D841=0,"",Experiencia_Proponente!D841)</f>
        <v>UNION TEMPORAL CD SEGURIDAD</v>
      </c>
      <c r="E539" s="54" t="str">
        <f>IF(D539&lt;&gt;"",Experiencia_Proponente!$AI$833,"")</f>
        <v>HABILITADO</v>
      </c>
    </row>
    <row r="540" spans="1:5" x14ac:dyDescent="0.25">
      <c r="A540" s="963"/>
      <c r="B540" s="561">
        <v>10</v>
      </c>
      <c r="C540" s="48" t="str">
        <f>IF(Experiencia_Proponente!C842=0,"",Experiencia_Proponente!C842)</f>
        <v>UNION TEMPORAL CD SEGURIDAD</v>
      </c>
      <c r="D540" s="48" t="str">
        <f>IF(Experiencia_Proponente!D842=0,"",Experiencia_Proponente!D842)</f>
        <v>UNION TEMPORAL CD SEGURIDAD</v>
      </c>
      <c r="E540" s="54" t="str">
        <f>IF(D540&lt;&gt;"",Experiencia_Proponente!$AI$833,"")</f>
        <v>HABILITADO</v>
      </c>
    </row>
    <row r="541" spans="1:5" x14ac:dyDescent="0.25">
      <c r="A541" s="963"/>
      <c r="B541" s="561">
        <v>11</v>
      </c>
      <c r="C541" s="48" t="str">
        <f>IF(Experiencia_Proponente!C843=0,"",Experiencia_Proponente!C843)</f>
        <v>UNION TEMPORAL CD SEGURIDAD</v>
      </c>
      <c r="D541" s="48" t="str">
        <f>IF(Experiencia_Proponente!D843=0,"",Experiencia_Proponente!D843)</f>
        <v>UNION TEMPORAL CD SEGURIDAD</v>
      </c>
      <c r="E541" s="54" t="str">
        <f>IF(D541&lt;&gt;"",Experiencia_Proponente!$AI$833,"")</f>
        <v>HABILITADO</v>
      </c>
    </row>
    <row r="542" spans="1:5" x14ac:dyDescent="0.25">
      <c r="A542" s="963"/>
      <c r="B542" s="561">
        <v>12</v>
      </c>
      <c r="C542" s="48" t="str">
        <f>IF(Experiencia_Proponente!C844=0,"",Experiencia_Proponente!C844)</f>
        <v>UNION TEMPORAL CD SEGURIDAD</v>
      </c>
      <c r="D542" s="48" t="str">
        <f>IF(Experiencia_Proponente!D844=0,"",Experiencia_Proponente!D844)</f>
        <v>UNION TEMPORAL CD SEGURIDAD</v>
      </c>
      <c r="E542" s="54" t="str">
        <f>IF(D542&lt;&gt;"",Experiencia_Proponente!$AI$833,"")</f>
        <v>HABILITADO</v>
      </c>
    </row>
    <row r="543" spans="1:5" x14ac:dyDescent="0.25">
      <c r="A543" s="69">
        <v>41</v>
      </c>
      <c r="B543" s="327"/>
      <c r="C543" s="347" t="s">
        <v>1537</v>
      </c>
      <c r="D543" s="348"/>
      <c r="E543" s="349"/>
    </row>
    <row r="544" spans="1:5" hidden="1" x14ac:dyDescent="0.25">
      <c r="A544" s="962">
        <f>A556</f>
        <v>42</v>
      </c>
      <c r="B544" s="48">
        <v>1</v>
      </c>
      <c r="C544" s="48" t="str">
        <f>IF(Experiencia_Proponente!C867=0,"",Experiencia_Proponente!C867)</f>
        <v/>
      </c>
      <c r="D544" s="48" t="str">
        <f>IF(Experiencia_Proponente!D867=0,"",Experiencia_Proponente!D867)</f>
        <v/>
      </c>
      <c r="E544" s="53" t="str">
        <f>IF(D544&lt;&gt;"",Experiencia_Proponente!$AI867,"")</f>
        <v/>
      </c>
    </row>
    <row r="545" spans="1:5" hidden="1" x14ac:dyDescent="0.25">
      <c r="A545" s="963"/>
      <c r="B545" s="561">
        <v>2</v>
      </c>
      <c r="C545" s="48" t="str">
        <f>IF(Experiencia_Proponente!C868=0,"",Experiencia_Proponente!C868)</f>
        <v/>
      </c>
      <c r="D545" s="48" t="str">
        <f>IF(Experiencia_Proponente!D868=0,"",Experiencia_Proponente!D868)</f>
        <v/>
      </c>
      <c r="E545" s="54" t="str">
        <f>IF(D545&lt;&gt;"",Experiencia_Proponente!$AI$867,"")</f>
        <v/>
      </c>
    </row>
    <row r="546" spans="1:5" hidden="1" x14ac:dyDescent="0.25">
      <c r="A546" s="963"/>
      <c r="B546" s="561">
        <v>3</v>
      </c>
      <c r="C546" s="48" t="str">
        <f>IF(Experiencia_Proponente!C869=0,"",Experiencia_Proponente!C869)</f>
        <v/>
      </c>
      <c r="D546" s="48" t="str">
        <f>IF(Experiencia_Proponente!D869=0,"",Experiencia_Proponente!D869)</f>
        <v/>
      </c>
      <c r="E546" s="54" t="str">
        <f>IF(D546&lt;&gt;"",Experiencia_Proponente!$AI$867,"")</f>
        <v/>
      </c>
    </row>
    <row r="547" spans="1:5" hidden="1" x14ac:dyDescent="0.25">
      <c r="A547" s="963"/>
      <c r="B547" s="561">
        <v>4</v>
      </c>
      <c r="C547" s="48" t="str">
        <f>IF(Experiencia_Proponente!C870=0,"",Experiencia_Proponente!C870)</f>
        <v/>
      </c>
      <c r="D547" s="48" t="str">
        <f>IF(Experiencia_Proponente!D870=0,"",Experiencia_Proponente!D870)</f>
        <v/>
      </c>
      <c r="E547" s="54" t="str">
        <f>IF(D547&lt;&gt;"",Experiencia_Proponente!$AI$867,"")</f>
        <v/>
      </c>
    </row>
    <row r="548" spans="1:5" hidden="1" x14ac:dyDescent="0.25">
      <c r="A548" s="963"/>
      <c r="B548" s="561">
        <v>5</v>
      </c>
      <c r="C548" s="48" t="str">
        <f>IF(Experiencia_Proponente!C871=0,"",Experiencia_Proponente!C871)</f>
        <v/>
      </c>
      <c r="D548" s="48" t="str">
        <f>IF(Experiencia_Proponente!D871=0,"",Experiencia_Proponente!D871)</f>
        <v/>
      </c>
      <c r="E548" s="54" t="str">
        <f>IF(D548&lt;&gt;"",Experiencia_Proponente!$AI$867,"")</f>
        <v/>
      </c>
    </row>
    <row r="549" spans="1:5" hidden="1" x14ac:dyDescent="0.25">
      <c r="A549" s="963"/>
      <c r="B549" s="561">
        <v>6</v>
      </c>
      <c r="C549" s="48" t="str">
        <f>IF(Experiencia_Proponente!C872=0,"",Experiencia_Proponente!C872)</f>
        <v/>
      </c>
      <c r="D549" s="48" t="str">
        <f>IF(Experiencia_Proponente!D872=0,"",Experiencia_Proponente!D872)</f>
        <v/>
      </c>
      <c r="E549" s="54" t="str">
        <f>IF(D549&lt;&gt;"",Experiencia_Proponente!$AI$867,"")</f>
        <v/>
      </c>
    </row>
    <row r="550" spans="1:5" hidden="1" x14ac:dyDescent="0.25">
      <c r="A550" s="963"/>
      <c r="B550" s="561">
        <v>7</v>
      </c>
      <c r="C550" s="48" t="str">
        <f>IF(Experiencia_Proponente!C873=0,"",Experiencia_Proponente!C873)</f>
        <v/>
      </c>
      <c r="D550" s="48" t="str">
        <f>IF(Experiencia_Proponente!D873=0,"",Experiencia_Proponente!D873)</f>
        <v/>
      </c>
      <c r="E550" s="54" t="str">
        <f>IF(D550&lt;&gt;"",Experiencia_Proponente!$AI$867,"")</f>
        <v/>
      </c>
    </row>
    <row r="551" spans="1:5" x14ac:dyDescent="0.25">
      <c r="A551" s="963"/>
      <c r="B551" s="561">
        <v>8</v>
      </c>
      <c r="C551" s="48" t="str">
        <f>IF(Experiencia_Proponente!C874=0,"",Experiencia_Proponente!C874)</f>
        <v>SEGURIDAD ORIENTAL LTDA</v>
      </c>
      <c r="D551" s="48" t="str">
        <f>IF(Experiencia_Proponente!D874=0,"",Experiencia_Proponente!D874)</f>
        <v>SEGURIDAD ORIENTAL LTDA</v>
      </c>
      <c r="E551" s="54" t="str">
        <f>IF(D551&lt;&gt;"",Experiencia_Proponente!$AI$867,"")</f>
        <v>HABILITADO</v>
      </c>
    </row>
    <row r="552" spans="1:5" hidden="1" x14ac:dyDescent="0.25">
      <c r="A552" s="963"/>
      <c r="B552" s="561">
        <v>9</v>
      </c>
      <c r="C552" s="48" t="str">
        <f>IF(Experiencia_Proponente!C875=0,"",Experiencia_Proponente!C875)</f>
        <v/>
      </c>
      <c r="D552" s="48" t="str">
        <f>IF(Experiencia_Proponente!D875=0,"",Experiencia_Proponente!D875)</f>
        <v/>
      </c>
      <c r="E552" s="54" t="str">
        <f>IF(D552&lt;&gt;"",Experiencia_Proponente!$AI$867,"")</f>
        <v/>
      </c>
    </row>
    <row r="553" spans="1:5" hidden="1" x14ac:dyDescent="0.25">
      <c r="A553" s="963"/>
      <c r="B553" s="561">
        <v>10</v>
      </c>
      <c r="C553" s="48" t="str">
        <f>IF(Experiencia_Proponente!C876=0,"",Experiencia_Proponente!C876)</f>
        <v/>
      </c>
      <c r="D553" s="48" t="str">
        <f>IF(Experiencia_Proponente!D876=0,"",Experiencia_Proponente!D876)</f>
        <v/>
      </c>
      <c r="E553" s="54" t="str">
        <f>IF(D553&lt;&gt;"",Experiencia_Proponente!$AI$867,"")</f>
        <v/>
      </c>
    </row>
    <row r="554" spans="1:5" hidden="1" x14ac:dyDescent="0.25">
      <c r="A554" s="963"/>
      <c r="B554" s="561">
        <v>11</v>
      </c>
      <c r="C554" s="48" t="str">
        <f>IF(Experiencia_Proponente!C877=0,"",Experiencia_Proponente!C877)</f>
        <v/>
      </c>
      <c r="D554" s="48" t="str">
        <f>IF(Experiencia_Proponente!D877=0,"",Experiencia_Proponente!D877)</f>
        <v/>
      </c>
      <c r="E554" s="54" t="str">
        <f>IF(D554&lt;&gt;"",Experiencia_Proponente!$AI$867,"")</f>
        <v/>
      </c>
    </row>
    <row r="555" spans="1:5" x14ac:dyDescent="0.25">
      <c r="A555" s="963"/>
      <c r="B555" s="561">
        <v>12</v>
      </c>
      <c r="C555" s="48" t="str">
        <f>IF(Experiencia_Proponente!C878=0,"",Experiencia_Proponente!C878)</f>
        <v>SEGURIDAD ORIENTAL LTDA</v>
      </c>
      <c r="D555" s="48" t="str">
        <f>IF(Experiencia_Proponente!D878=0,"",Experiencia_Proponente!D878)</f>
        <v>SEGURIDAD ORIENTAL LTDA</v>
      </c>
      <c r="E555" s="54" t="str">
        <f>IF(D555&lt;&gt;"",Experiencia_Proponente!$AI$867,"")</f>
        <v>HABILITADO</v>
      </c>
    </row>
    <row r="556" spans="1:5" x14ac:dyDescent="0.25">
      <c r="A556" s="69">
        <v>42</v>
      </c>
      <c r="B556" s="327"/>
      <c r="C556" s="347" t="s">
        <v>1537</v>
      </c>
      <c r="D556" s="348"/>
      <c r="E556" s="349"/>
    </row>
    <row r="557" spans="1:5" x14ac:dyDescent="0.25">
      <c r="A557" s="962">
        <f t="shared" ref="A557" si="39">A569</f>
        <v>43</v>
      </c>
      <c r="B557" s="48">
        <v>1</v>
      </c>
      <c r="C557" s="48" t="str">
        <f>IF(Experiencia_Proponente!C880=0,"",Experiencia_Proponente!C880)</f>
        <v>SERVICONFOR LTDA</v>
      </c>
      <c r="D557" s="48" t="str">
        <f>IF(Experiencia_Proponente!D880=0,"",Experiencia_Proponente!D880)</f>
        <v>SERVICONFOR LTDA</v>
      </c>
      <c r="E557" s="53" t="str">
        <f>IF(D557&lt;&gt;"",Experiencia_Proponente!$AI880,"")</f>
        <v>HABILITADO</v>
      </c>
    </row>
    <row r="558" spans="1:5" hidden="1" x14ac:dyDescent="0.25">
      <c r="A558" s="963"/>
      <c r="B558" s="561">
        <v>2</v>
      </c>
      <c r="C558" s="48" t="str">
        <f>IF(Experiencia_Proponente!C881=0,"",Experiencia_Proponente!C881)</f>
        <v/>
      </c>
      <c r="D558" s="48" t="str">
        <f>IF(Experiencia_Proponente!D881=0,"",Experiencia_Proponente!D881)</f>
        <v/>
      </c>
      <c r="E558" s="54" t="str">
        <f>IF(D558&lt;&gt;"",Experiencia_Proponente!$AI$880,"")</f>
        <v/>
      </c>
    </row>
    <row r="559" spans="1:5" hidden="1" x14ac:dyDescent="0.25">
      <c r="A559" s="963"/>
      <c r="B559" s="561">
        <v>3</v>
      </c>
      <c r="C559" s="48" t="str">
        <f>IF(Experiencia_Proponente!C882=0,"",Experiencia_Proponente!C882)</f>
        <v/>
      </c>
      <c r="D559" s="48" t="str">
        <f>IF(Experiencia_Proponente!D882=0,"",Experiencia_Proponente!D882)</f>
        <v/>
      </c>
      <c r="E559" s="54" t="str">
        <f>IF(D559&lt;&gt;"",Experiencia_Proponente!$AI$880,"")</f>
        <v/>
      </c>
    </row>
    <row r="560" spans="1:5" hidden="1" x14ac:dyDescent="0.25">
      <c r="A560" s="963"/>
      <c r="B560" s="561">
        <v>4</v>
      </c>
      <c r="C560" s="48" t="str">
        <f>IF(Experiencia_Proponente!C883=0,"",Experiencia_Proponente!C883)</f>
        <v/>
      </c>
      <c r="D560" s="48" t="str">
        <f>IF(Experiencia_Proponente!D883=0,"",Experiencia_Proponente!D883)</f>
        <v/>
      </c>
      <c r="E560" s="54" t="str">
        <f>IF(D560&lt;&gt;"",Experiencia_Proponente!$AI$880,"")</f>
        <v/>
      </c>
    </row>
    <row r="561" spans="1:5" hidden="1" x14ac:dyDescent="0.25">
      <c r="A561" s="963"/>
      <c r="B561" s="561">
        <v>5</v>
      </c>
      <c r="C561" s="48" t="str">
        <f>IF(Experiencia_Proponente!C884=0,"",Experiencia_Proponente!C884)</f>
        <v/>
      </c>
      <c r="D561" s="48" t="str">
        <f>IF(Experiencia_Proponente!D884=0,"",Experiencia_Proponente!D884)</f>
        <v/>
      </c>
      <c r="E561" s="54" t="str">
        <f>IF(D561&lt;&gt;"",Experiencia_Proponente!$AI$880,"")</f>
        <v/>
      </c>
    </row>
    <row r="562" spans="1:5" hidden="1" x14ac:dyDescent="0.25">
      <c r="A562" s="963"/>
      <c r="B562" s="561">
        <v>6</v>
      </c>
      <c r="C562" s="48" t="str">
        <f>IF(Experiencia_Proponente!C885=0,"",Experiencia_Proponente!C885)</f>
        <v/>
      </c>
      <c r="D562" s="48" t="str">
        <f>IF(Experiencia_Proponente!D885=0,"",Experiencia_Proponente!D885)</f>
        <v/>
      </c>
      <c r="E562" s="54" t="str">
        <f>IF(D562&lt;&gt;"",Experiencia_Proponente!$AI$880,"")</f>
        <v/>
      </c>
    </row>
    <row r="563" spans="1:5" hidden="1" x14ac:dyDescent="0.25">
      <c r="A563" s="963"/>
      <c r="B563" s="561">
        <v>7</v>
      </c>
      <c r="C563" s="48" t="str">
        <f>IF(Experiencia_Proponente!C886=0,"",Experiencia_Proponente!C886)</f>
        <v/>
      </c>
      <c r="D563" s="48" t="str">
        <f>IF(Experiencia_Proponente!D886=0,"",Experiencia_Proponente!D886)</f>
        <v/>
      </c>
      <c r="E563" s="54" t="str">
        <f>IF(D563&lt;&gt;"",Experiencia_Proponente!$AI$880,"")</f>
        <v/>
      </c>
    </row>
    <row r="564" spans="1:5" x14ac:dyDescent="0.25">
      <c r="A564" s="963"/>
      <c r="B564" s="561">
        <v>8</v>
      </c>
      <c r="C564" s="48" t="str">
        <f>IF(Experiencia_Proponente!C887=0,"",Experiencia_Proponente!C887)</f>
        <v>SERVICONFOR LTDA</v>
      </c>
      <c r="D564" s="48" t="str">
        <f>IF(Experiencia_Proponente!D887=0,"",Experiencia_Proponente!D887)</f>
        <v>SERVICONFOR LTDA</v>
      </c>
      <c r="E564" s="54" t="str">
        <f>IF(D564&lt;&gt;"",Experiencia_Proponente!$AI$880,"")</f>
        <v>HABILITADO</v>
      </c>
    </row>
    <row r="565" spans="1:5" x14ac:dyDescent="0.25">
      <c r="A565" s="963"/>
      <c r="B565" s="561">
        <v>9</v>
      </c>
      <c r="C565" s="48" t="str">
        <f>IF(Experiencia_Proponente!C888=0,"",Experiencia_Proponente!C888)</f>
        <v>SERVICONFOR LTDA</v>
      </c>
      <c r="D565" s="48" t="str">
        <f>IF(Experiencia_Proponente!D888=0,"",Experiencia_Proponente!D888)</f>
        <v>SERVICONFOR LTDA</v>
      </c>
      <c r="E565" s="54" t="str">
        <f>IF(D565&lt;&gt;"",Experiencia_Proponente!$AI$880,"")</f>
        <v>HABILITADO</v>
      </c>
    </row>
    <row r="566" spans="1:5" x14ac:dyDescent="0.25">
      <c r="A566" s="963"/>
      <c r="B566" s="561">
        <v>10</v>
      </c>
      <c r="C566" s="48" t="str">
        <f>IF(Experiencia_Proponente!C889=0,"",Experiencia_Proponente!C889)</f>
        <v>SERVICONFOR LTDA</v>
      </c>
      <c r="D566" s="48" t="str">
        <f>IF(Experiencia_Proponente!D889=0,"",Experiencia_Proponente!D889)</f>
        <v>SERVICONFOR LTDA</v>
      </c>
      <c r="E566" s="54" t="str">
        <f>IF(D566&lt;&gt;"",Experiencia_Proponente!$AI$880,"")</f>
        <v>HABILITADO</v>
      </c>
    </row>
    <row r="567" spans="1:5" hidden="1" x14ac:dyDescent="0.25">
      <c r="A567" s="963"/>
      <c r="B567" s="561">
        <v>11</v>
      </c>
      <c r="C567" s="48" t="str">
        <f>IF(Experiencia_Proponente!C890=0,"",Experiencia_Proponente!C890)</f>
        <v/>
      </c>
      <c r="D567" s="48" t="str">
        <f>IF(Experiencia_Proponente!D890=0,"",Experiencia_Proponente!D890)</f>
        <v/>
      </c>
      <c r="E567" s="54" t="str">
        <f>IF(D567&lt;&gt;"",Experiencia_Proponente!$AI$880,"")</f>
        <v/>
      </c>
    </row>
    <row r="568" spans="1:5" x14ac:dyDescent="0.25">
      <c r="A568" s="963"/>
      <c r="B568" s="561">
        <v>12</v>
      </c>
      <c r="C568" s="48" t="str">
        <f>IF(Experiencia_Proponente!C891=0,"",Experiencia_Proponente!C891)</f>
        <v>SERVICONFOR LTDA</v>
      </c>
      <c r="D568" s="48" t="str">
        <f>IF(Experiencia_Proponente!D891=0,"",Experiencia_Proponente!D891)</f>
        <v>SERVICONFOR LTDA</v>
      </c>
      <c r="E568" s="54" t="str">
        <f>IF(D568&lt;&gt;"",Experiencia_Proponente!$AI$880,"")</f>
        <v>HABILITADO</v>
      </c>
    </row>
    <row r="569" spans="1:5" x14ac:dyDescent="0.25">
      <c r="A569" s="69">
        <v>43</v>
      </c>
      <c r="B569" s="327"/>
      <c r="C569" s="347" t="s">
        <v>1537</v>
      </c>
      <c r="D569" s="348"/>
      <c r="E569" s="349"/>
    </row>
    <row r="570" spans="1:5" hidden="1" x14ac:dyDescent="0.25">
      <c r="A570" s="962">
        <f>A582</f>
        <v>44</v>
      </c>
      <c r="B570" s="48">
        <v>1</v>
      </c>
      <c r="C570" s="48" t="str">
        <f>IF(Experiencia_Proponente!C893=0,"",Experiencia_Proponente!C893)</f>
        <v/>
      </c>
      <c r="D570" s="48" t="str">
        <f>IF(Experiencia_Proponente!D893=0,"",Experiencia_Proponente!D893)</f>
        <v/>
      </c>
      <c r="E570" s="53" t="str">
        <f>IF(D570&lt;&gt;"",Experiencia_Proponente!$AI893,"")</f>
        <v/>
      </c>
    </row>
    <row r="571" spans="1:5" hidden="1" x14ac:dyDescent="0.25">
      <c r="A571" s="963"/>
      <c r="B571" s="561">
        <v>2</v>
      </c>
      <c r="C571" s="48" t="str">
        <f>IF(Experiencia_Proponente!C894=0,"",Experiencia_Proponente!C894)</f>
        <v/>
      </c>
      <c r="D571" s="48" t="str">
        <f>IF(Experiencia_Proponente!D894=0,"",Experiencia_Proponente!D894)</f>
        <v/>
      </c>
      <c r="E571" s="54" t="str">
        <f>IF(D571&lt;&gt;"",Experiencia_Proponente!$AI$893,"")</f>
        <v/>
      </c>
    </row>
    <row r="572" spans="1:5" hidden="1" x14ac:dyDescent="0.25">
      <c r="A572" s="963"/>
      <c r="B572" s="561">
        <v>3</v>
      </c>
      <c r="C572" s="48" t="str">
        <f>IF(Experiencia_Proponente!C895=0,"",Experiencia_Proponente!C895)</f>
        <v/>
      </c>
      <c r="D572" s="48" t="str">
        <f>IF(Experiencia_Proponente!D895=0,"",Experiencia_Proponente!D895)</f>
        <v/>
      </c>
      <c r="E572" s="54" t="str">
        <f>IF(D572&lt;&gt;"",Experiencia_Proponente!$AI$893,"")</f>
        <v/>
      </c>
    </row>
    <row r="573" spans="1:5" hidden="1" x14ac:dyDescent="0.25">
      <c r="A573" s="963"/>
      <c r="B573" s="561">
        <v>4</v>
      </c>
      <c r="C573" s="48" t="str">
        <f>IF(Experiencia_Proponente!C896=0,"",Experiencia_Proponente!C896)</f>
        <v/>
      </c>
      <c r="D573" s="48" t="str">
        <f>IF(Experiencia_Proponente!D896=0,"",Experiencia_Proponente!D896)</f>
        <v/>
      </c>
      <c r="E573" s="54" t="str">
        <f>IF(D573&lt;&gt;"",Experiencia_Proponente!$AI$893,"")</f>
        <v/>
      </c>
    </row>
    <row r="574" spans="1:5" hidden="1" x14ac:dyDescent="0.25">
      <c r="A574" s="963"/>
      <c r="B574" s="561">
        <v>5</v>
      </c>
      <c r="C574" s="48" t="str">
        <f>IF(Experiencia_Proponente!C897=0,"",Experiencia_Proponente!C897)</f>
        <v/>
      </c>
      <c r="D574" s="48" t="str">
        <f>IF(Experiencia_Proponente!D897=0,"",Experiencia_Proponente!D897)</f>
        <v/>
      </c>
      <c r="E574" s="54" t="str">
        <f>IF(D574&lt;&gt;"",Experiencia_Proponente!$AI$893,"")</f>
        <v/>
      </c>
    </row>
    <row r="575" spans="1:5" ht="22.5" customHeight="1" x14ac:dyDescent="0.25">
      <c r="A575" s="963"/>
      <c r="B575" s="561">
        <v>6</v>
      </c>
      <c r="C575" s="48" t="str">
        <f>IF(Experiencia_Proponente!C898=0,"",Experiencia_Proponente!C898)</f>
        <v>UNIÓN TEMPORAL
SEGURIDAD JVS 2021</v>
      </c>
      <c r="D575" s="48" t="str">
        <f>IF(Experiencia_Proponente!D898=0,"",Experiencia_Proponente!D898)</f>
        <v>UNIÓN TEMPORAL
SEGURIDAD JVS 2021</v>
      </c>
      <c r="E575" s="54" t="str">
        <f>IF(D575&lt;&gt;"",Experiencia_Proponente!$AI$893,"")</f>
        <v>HABILITADO</v>
      </c>
    </row>
    <row r="576" spans="1:5" hidden="1" x14ac:dyDescent="0.25">
      <c r="A576" s="963"/>
      <c r="B576" s="561">
        <v>7</v>
      </c>
      <c r="C576" s="48" t="str">
        <f>IF(Experiencia_Proponente!C899=0,"",Experiencia_Proponente!C899)</f>
        <v/>
      </c>
      <c r="D576" s="48" t="str">
        <f>IF(Experiencia_Proponente!D899=0,"",Experiencia_Proponente!D899)</f>
        <v/>
      </c>
      <c r="E576" s="54" t="str">
        <f>IF(D576&lt;&gt;"",Experiencia_Proponente!$AI$893,"")</f>
        <v/>
      </c>
    </row>
    <row r="577" spans="1:5" hidden="1" x14ac:dyDescent="0.25">
      <c r="A577" s="963"/>
      <c r="B577" s="561">
        <v>8</v>
      </c>
      <c r="C577" s="48" t="str">
        <f>IF(Experiencia_Proponente!C900=0,"",Experiencia_Proponente!C900)</f>
        <v/>
      </c>
      <c r="D577" s="48" t="str">
        <f>IF(Experiencia_Proponente!D900=0,"",Experiencia_Proponente!D900)</f>
        <v/>
      </c>
      <c r="E577" s="54" t="str">
        <f>IF(D577&lt;&gt;"",Experiencia_Proponente!$AI$893,"")</f>
        <v/>
      </c>
    </row>
    <row r="578" spans="1:5" hidden="1" x14ac:dyDescent="0.25">
      <c r="A578" s="963"/>
      <c r="B578" s="561">
        <v>9</v>
      </c>
      <c r="C578" s="48" t="str">
        <f>IF(Experiencia_Proponente!C901=0,"",Experiencia_Proponente!C901)</f>
        <v/>
      </c>
      <c r="D578" s="48" t="str">
        <f>IF(Experiencia_Proponente!D901=0,"",Experiencia_Proponente!D901)</f>
        <v/>
      </c>
      <c r="E578" s="54" t="str">
        <f>IF(D578&lt;&gt;"",Experiencia_Proponente!$AI$893,"")</f>
        <v/>
      </c>
    </row>
    <row r="579" spans="1:5" hidden="1" x14ac:dyDescent="0.25">
      <c r="A579" s="963"/>
      <c r="B579" s="561">
        <v>10</v>
      </c>
      <c r="C579" s="48" t="str">
        <f>IF(Experiencia_Proponente!C902=0,"",Experiencia_Proponente!C902)</f>
        <v/>
      </c>
      <c r="D579" s="48" t="str">
        <f>IF(Experiencia_Proponente!D902=0,"",Experiencia_Proponente!D902)</f>
        <v/>
      </c>
      <c r="E579" s="54" t="str">
        <f>IF(D579&lt;&gt;"",Experiencia_Proponente!$AI$893,"")</f>
        <v/>
      </c>
    </row>
    <row r="580" spans="1:5" hidden="1" x14ac:dyDescent="0.25">
      <c r="A580" s="963"/>
      <c r="B580" s="561">
        <v>11</v>
      </c>
      <c r="C580" s="48" t="str">
        <f>IF(Experiencia_Proponente!C903=0,"",Experiencia_Proponente!C903)</f>
        <v/>
      </c>
      <c r="D580" s="48" t="str">
        <f>IF(Experiencia_Proponente!D903=0,"",Experiencia_Proponente!D903)</f>
        <v/>
      </c>
      <c r="E580" s="54" t="str">
        <f>IF(D580&lt;&gt;"",Experiencia_Proponente!$AI$893,"")</f>
        <v/>
      </c>
    </row>
    <row r="581" spans="1:5" ht="33" x14ac:dyDescent="0.25">
      <c r="A581" s="963"/>
      <c r="B581" s="561">
        <v>12</v>
      </c>
      <c r="C581" s="48" t="str">
        <f>IF(Experiencia_Proponente!C904=0,"",Experiencia_Proponente!C904)</f>
        <v>UNIÓN TEMPORAL
SEGURIDAD JVS 2021</v>
      </c>
      <c r="D581" s="48" t="str">
        <f>IF(Experiencia_Proponente!D904=0,"",Experiencia_Proponente!D904)</f>
        <v>UNIÓN TEMPORAL
SEGURIDAD JVS 2021</v>
      </c>
      <c r="E581" s="54" t="str">
        <f>IF(D581&lt;&gt;"",Experiencia_Proponente!$AI$893,"")</f>
        <v>HABILITADO</v>
      </c>
    </row>
    <row r="582" spans="1:5" x14ac:dyDescent="0.25">
      <c r="A582" s="69">
        <v>44</v>
      </c>
      <c r="B582" s="327"/>
      <c r="C582" s="347" t="s">
        <v>1537</v>
      </c>
      <c r="D582" s="348"/>
      <c r="E582" s="349"/>
    </row>
    <row r="583" spans="1:5" ht="22.5" customHeight="1" x14ac:dyDescent="0.25">
      <c r="A583" s="962">
        <f>A595</f>
        <v>45</v>
      </c>
      <c r="B583" s="48">
        <v>1</v>
      </c>
      <c r="C583" s="48" t="str">
        <f>IF(Experiencia_Proponente!C906=0,"",Experiencia_Proponente!C906)</f>
        <v xml:space="preserve">UNIÓN TEMPORAL 
SE TO SE EDUCACIÓN 1600 </v>
      </c>
      <c r="D583" s="48" t="str">
        <f>IF(Experiencia_Proponente!D906=0,"",Experiencia_Proponente!D906)</f>
        <v xml:space="preserve">UNIÓN TEMPORAL 
SE TO SE EDUCACIÓN 1600 </v>
      </c>
      <c r="E583" s="53" t="str">
        <f>IF(D583&lt;&gt;"",Experiencia_Proponente!$AI906,"")</f>
        <v>HABILITADO</v>
      </c>
    </row>
    <row r="584" spans="1:5" ht="33" x14ac:dyDescent="0.25">
      <c r="A584" s="963"/>
      <c r="B584" s="561">
        <v>2</v>
      </c>
      <c r="C584" s="48" t="str">
        <f>IF(Experiencia_Proponente!C907=0,"",Experiencia_Proponente!C907)</f>
        <v xml:space="preserve">UNIÓN TEMPORAL 
SE TO SE EDUCACIÓN 1600 </v>
      </c>
      <c r="D584" s="48" t="str">
        <f>IF(Experiencia_Proponente!D907=0,"",Experiencia_Proponente!D907)</f>
        <v xml:space="preserve">UNIÓN TEMPORAL 
SE TO SE EDUCACIÓN 1600 </v>
      </c>
      <c r="E584" s="54" t="str">
        <f>IF(D584&lt;&gt;"",Experiencia_Proponente!$AI$906,"")</f>
        <v>HABILITADO</v>
      </c>
    </row>
    <row r="585" spans="1:5" ht="33" x14ac:dyDescent="0.25">
      <c r="A585" s="963"/>
      <c r="B585" s="561">
        <v>3</v>
      </c>
      <c r="C585" s="48" t="str">
        <f>IF(Experiencia_Proponente!C908=0,"",Experiencia_Proponente!C908)</f>
        <v xml:space="preserve">UNIÓN TEMPORAL 
SE TO SE EDUCACIÓN 1600 </v>
      </c>
      <c r="D585" s="48" t="str">
        <f>IF(Experiencia_Proponente!D908=0,"",Experiencia_Proponente!D908)</f>
        <v xml:space="preserve">UNIÓN TEMPORAL 
SE TO SE EDUCACIÓN 1600 </v>
      </c>
      <c r="E585" s="54" t="str">
        <f>IF(D585&lt;&gt;"",Experiencia_Proponente!$AI$906,"")</f>
        <v>HABILITADO</v>
      </c>
    </row>
    <row r="586" spans="1:5" ht="33" x14ac:dyDescent="0.25">
      <c r="A586" s="963"/>
      <c r="B586" s="561">
        <v>4</v>
      </c>
      <c r="C586" s="48" t="str">
        <f>IF(Experiencia_Proponente!C909=0,"",Experiencia_Proponente!C909)</f>
        <v xml:space="preserve">UNIÓN TEMPORAL 
SE TO SE EDUCACIÓN 1600 </v>
      </c>
      <c r="D586" s="48" t="str">
        <f>IF(Experiencia_Proponente!D909=0,"",Experiencia_Proponente!D909)</f>
        <v xml:space="preserve">UNIÓN TEMPORAL 
SE TO SE EDUCACIÓN 1600 </v>
      </c>
      <c r="E586" s="54" t="str">
        <f>IF(D586&lt;&gt;"",Experiencia_Proponente!$AI$906,"")</f>
        <v>HABILITADO</v>
      </c>
    </row>
    <row r="587" spans="1:5" hidden="1" x14ac:dyDescent="0.25">
      <c r="A587" s="963"/>
      <c r="B587" s="561">
        <v>5</v>
      </c>
      <c r="C587" s="48" t="str">
        <f>IF(Experiencia_Proponente!C910=0,"",Experiencia_Proponente!C910)</f>
        <v/>
      </c>
      <c r="D587" s="48" t="str">
        <f>IF(Experiencia_Proponente!D910=0,"",Experiencia_Proponente!D910)</f>
        <v/>
      </c>
      <c r="E587" s="54" t="str">
        <f>IF(D587&lt;&gt;"",Experiencia_Proponente!$AI$906,"")</f>
        <v/>
      </c>
    </row>
    <row r="588" spans="1:5" hidden="1" x14ac:dyDescent="0.25">
      <c r="A588" s="963"/>
      <c r="B588" s="561">
        <v>6</v>
      </c>
      <c r="C588" s="48" t="str">
        <f>IF(Experiencia_Proponente!C911=0,"",Experiencia_Proponente!C911)</f>
        <v/>
      </c>
      <c r="D588" s="48" t="str">
        <f>IF(Experiencia_Proponente!D911=0,"",Experiencia_Proponente!D911)</f>
        <v/>
      </c>
      <c r="E588" s="54" t="str">
        <f>IF(D588&lt;&gt;"",Experiencia_Proponente!$AI$906,"")</f>
        <v/>
      </c>
    </row>
    <row r="589" spans="1:5" ht="33" x14ac:dyDescent="0.25">
      <c r="A589" s="963"/>
      <c r="B589" s="561">
        <v>7</v>
      </c>
      <c r="C589" s="48" t="str">
        <f>IF(Experiencia_Proponente!C912=0,"",Experiencia_Proponente!C912)</f>
        <v xml:space="preserve">UNIÓN TEMPORAL 
SE TO SE EDUCACIÓN 1600 </v>
      </c>
      <c r="D589" s="48" t="str">
        <f>IF(Experiencia_Proponente!D912=0,"",Experiencia_Proponente!D912)</f>
        <v xml:space="preserve">UNIÓN TEMPORAL 
SE TO SE EDUCACIÓN 1600 </v>
      </c>
      <c r="E589" s="54" t="str">
        <f>IF(D589&lt;&gt;"",Experiencia_Proponente!$AI$906,"")</f>
        <v>HABILITADO</v>
      </c>
    </row>
    <row r="590" spans="1:5" ht="33" x14ac:dyDescent="0.25">
      <c r="A590" s="963"/>
      <c r="B590" s="561">
        <v>8</v>
      </c>
      <c r="C590" s="48" t="str">
        <f>IF(Experiencia_Proponente!C913=0,"",Experiencia_Proponente!C913)</f>
        <v xml:space="preserve">UNIÓN TEMPORAL 
SE TO SE EDUCACIÓN 1600 </v>
      </c>
      <c r="D590" s="48" t="str">
        <f>IF(Experiencia_Proponente!D913=0,"",Experiencia_Proponente!D913)</f>
        <v xml:space="preserve">UNIÓN TEMPORAL 
SE TO SE EDUCACIÓN 1600 </v>
      </c>
      <c r="E590" s="54" t="str">
        <f>IF(D590&lt;&gt;"",Experiencia_Proponente!$AI$906,"")</f>
        <v>HABILITADO</v>
      </c>
    </row>
    <row r="591" spans="1:5" ht="33" x14ac:dyDescent="0.25">
      <c r="A591" s="963"/>
      <c r="B591" s="561">
        <v>9</v>
      </c>
      <c r="C591" s="48" t="str">
        <f>IF(Experiencia_Proponente!C914=0,"",Experiencia_Proponente!C914)</f>
        <v xml:space="preserve">UNIÓN TEMPORAL 
SE TO SE EDUCACIÓN 1600 </v>
      </c>
      <c r="D591" s="48" t="str">
        <f>IF(Experiencia_Proponente!D914=0,"",Experiencia_Proponente!D914)</f>
        <v xml:space="preserve">UNIÓN TEMPORAL 
SE TO SE EDUCACIÓN 1600 </v>
      </c>
      <c r="E591" s="54" t="str">
        <f>IF(D591&lt;&gt;"",Experiencia_Proponente!$AI$906,"")</f>
        <v>HABILITADO</v>
      </c>
    </row>
    <row r="592" spans="1:5" ht="33" x14ac:dyDescent="0.25">
      <c r="A592" s="963"/>
      <c r="B592" s="561">
        <v>10</v>
      </c>
      <c r="C592" s="48" t="str">
        <f>IF(Experiencia_Proponente!C915=0,"",Experiencia_Proponente!C915)</f>
        <v xml:space="preserve">UNIÓN TEMPORAL 
SE TO SE EDUCACIÓN 1600 </v>
      </c>
      <c r="D592" s="48" t="str">
        <f>IF(Experiencia_Proponente!D915=0,"",Experiencia_Proponente!D915)</f>
        <v xml:space="preserve">UNIÓN TEMPORAL 
SE TO SE EDUCACIÓN 1600 </v>
      </c>
      <c r="E592" s="54" t="str">
        <f>IF(D592&lt;&gt;"",Experiencia_Proponente!$AI$906,"")</f>
        <v>HABILITADO</v>
      </c>
    </row>
    <row r="593" spans="1:5" ht="33" x14ac:dyDescent="0.25">
      <c r="A593" s="963"/>
      <c r="B593" s="561">
        <v>11</v>
      </c>
      <c r="C593" s="48" t="str">
        <f>IF(Experiencia_Proponente!C916=0,"",Experiencia_Proponente!C916)</f>
        <v xml:space="preserve">UNIÓN TEMPORAL 
SE TO SE EDUCACIÓN 1600 </v>
      </c>
      <c r="D593" s="48" t="str">
        <f>IF(Experiencia_Proponente!D916=0,"",Experiencia_Proponente!D916)</f>
        <v xml:space="preserve">UNIÓN TEMPORAL 
SE TO SE EDUCACIÓN 1600 </v>
      </c>
      <c r="E593" s="54" t="str">
        <f>IF(D593&lt;&gt;"",Experiencia_Proponente!$AI$906,"")</f>
        <v>HABILITADO</v>
      </c>
    </row>
    <row r="594" spans="1:5" hidden="1" x14ac:dyDescent="0.25">
      <c r="A594" s="963"/>
      <c r="B594" s="561">
        <v>12</v>
      </c>
      <c r="C594" s="48" t="str">
        <f>IF(Experiencia_Proponente!C917=0,"",Experiencia_Proponente!C917)</f>
        <v/>
      </c>
      <c r="D594" s="48" t="str">
        <f>IF(Experiencia_Proponente!D917=0,"",Experiencia_Proponente!D917)</f>
        <v/>
      </c>
      <c r="E594" s="54" t="str">
        <f>IF(D594&lt;&gt;"",Experiencia_Proponente!$AI$906,"")</f>
        <v/>
      </c>
    </row>
    <row r="595" spans="1:5" x14ac:dyDescent="0.25">
      <c r="A595" s="69">
        <v>45</v>
      </c>
      <c r="B595" s="327"/>
      <c r="C595" s="347" t="s">
        <v>1537</v>
      </c>
      <c r="D595" s="348"/>
      <c r="E595" s="349"/>
    </row>
    <row r="596" spans="1:5" hidden="1" x14ac:dyDescent="0.25">
      <c r="A596" s="962">
        <f>A608</f>
        <v>46</v>
      </c>
      <c r="B596" s="48">
        <v>1</v>
      </c>
      <c r="C596" s="48" t="str">
        <f>IF(Experiencia_Proponente!C923=0,"",Experiencia_Proponente!C923)</f>
        <v/>
      </c>
      <c r="D596" s="48" t="str">
        <f>IF(Experiencia_Proponente!D923=0,"",Experiencia_Proponente!D923)</f>
        <v/>
      </c>
      <c r="E596" s="53" t="str">
        <f>IF(D596&lt;&gt;"",Experiencia_Proponente!$AI923,"")</f>
        <v/>
      </c>
    </row>
    <row r="597" spans="1:5" hidden="1" x14ac:dyDescent="0.25">
      <c r="A597" s="963"/>
      <c r="B597" s="561">
        <v>2</v>
      </c>
      <c r="C597" s="48" t="str">
        <f>IF(Experiencia_Proponente!C924=0,"",Experiencia_Proponente!C924)</f>
        <v/>
      </c>
      <c r="D597" s="48" t="str">
        <f>IF(Experiencia_Proponente!D924=0,"",Experiencia_Proponente!D924)</f>
        <v/>
      </c>
      <c r="E597" s="54" t="str">
        <f>IF(D597&lt;&gt;"",Experiencia_Proponente!$AI$923,"")</f>
        <v/>
      </c>
    </row>
    <row r="598" spans="1:5" hidden="1" x14ac:dyDescent="0.25">
      <c r="A598" s="963"/>
      <c r="B598" s="561">
        <v>3</v>
      </c>
      <c r="C598" s="48" t="str">
        <f>IF(Experiencia_Proponente!C925=0,"",Experiencia_Proponente!C925)</f>
        <v/>
      </c>
      <c r="D598" s="48" t="str">
        <f>IF(Experiencia_Proponente!D925=0,"",Experiencia_Proponente!D925)</f>
        <v/>
      </c>
      <c r="E598" s="54" t="str">
        <f>IF(D598&lt;&gt;"",Experiencia_Proponente!$AI$923,"")</f>
        <v/>
      </c>
    </row>
    <row r="599" spans="1:5" hidden="1" x14ac:dyDescent="0.25">
      <c r="A599" s="963"/>
      <c r="B599" s="561">
        <v>4</v>
      </c>
      <c r="C599" s="48" t="str">
        <f>IF(Experiencia_Proponente!C926=0,"",Experiencia_Proponente!C926)</f>
        <v/>
      </c>
      <c r="D599" s="48" t="str">
        <f>IF(Experiencia_Proponente!D926=0,"",Experiencia_Proponente!D926)</f>
        <v/>
      </c>
      <c r="E599" s="54" t="str">
        <f>IF(D599&lt;&gt;"",Experiencia_Proponente!$AI$923,"")</f>
        <v/>
      </c>
    </row>
    <row r="600" spans="1:5" hidden="1" x14ac:dyDescent="0.25">
      <c r="A600" s="963"/>
      <c r="B600" s="561">
        <v>5</v>
      </c>
      <c r="C600" s="48" t="str">
        <f>IF(Experiencia_Proponente!C927=0,"",Experiencia_Proponente!C927)</f>
        <v/>
      </c>
      <c r="D600" s="48" t="str">
        <f>IF(Experiencia_Proponente!D927=0,"",Experiencia_Proponente!D927)</f>
        <v/>
      </c>
      <c r="E600" s="54" t="str">
        <f>IF(D600&lt;&gt;"",Experiencia_Proponente!$AI$923,"")</f>
        <v/>
      </c>
    </row>
    <row r="601" spans="1:5" hidden="1" x14ac:dyDescent="0.25">
      <c r="A601" s="963"/>
      <c r="B601" s="561">
        <v>6</v>
      </c>
      <c r="C601" s="48" t="str">
        <f>IF(Experiencia_Proponente!C928=0,"",Experiencia_Proponente!C928)</f>
        <v/>
      </c>
      <c r="D601" s="48" t="str">
        <f>IF(Experiencia_Proponente!D928=0,"",Experiencia_Proponente!D928)</f>
        <v/>
      </c>
      <c r="E601" s="54" t="str">
        <f>IF(D601&lt;&gt;"",Experiencia_Proponente!$AI$923,"")</f>
        <v/>
      </c>
    </row>
    <row r="602" spans="1:5" hidden="1" x14ac:dyDescent="0.25">
      <c r="A602" s="963"/>
      <c r="B602" s="561">
        <v>7</v>
      </c>
      <c r="C602" s="48" t="str">
        <f>IF(Experiencia_Proponente!C929=0,"",Experiencia_Proponente!C929)</f>
        <v/>
      </c>
      <c r="D602" s="48" t="str">
        <f>IF(Experiencia_Proponente!D929=0,"",Experiencia_Proponente!D929)</f>
        <v/>
      </c>
      <c r="E602" s="54" t="str">
        <f>IF(D602&lt;&gt;"",Experiencia_Proponente!$AI$923,"")</f>
        <v/>
      </c>
    </row>
    <row r="603" spans="1:5" hidden="1" x14ac:dyDescent="0.25">
      <c r="A603" s="963"/>
      <c r="B603" s="561">
        <v>8</v>
      </c>
      <c r="C603" s="48" t="str">
        <f>IF(Experiencia_Proponente!C930=0,"",Experiencia_Proponente!C930)</f>
        <v/>
      </c>
      <c r="D603" s="48" t="str">
        <f>IF(Experiencia_Proponente!D930=0,"",Experiencia_Proponente!D930)</f>
        <v/>
      </c>
      <c r="E603" s="54" t="str">
        <f>IF(D603&lt;&gt;"",Experiencia_Proponente!$AI$923,"")</f>
        <v/>
      </c>
    </row>
    <row r="604" spans="1:5" hidden="1" x14ac:dyDescent="0.25">
      <c r="A604" s="963"/>
      <c r="B604" s="561">
        <v>9</v>
      </c>
      <c r="C604" s="48" t="str">
        <f>IF(Experiencia_Proponente!C931=0,"",Experiencia_Proponente!C931)</f>
        <v/>
      </c>
      <c r="D604" s="48" t="str">
        <f>IF(Experiencia_Proponente!D931=0,"",Experiencia_Proponente!D931)</f>
        <v/>
      </c>
      <c r="E604" s="54" t="str">
        <f>IF(D604&lt;&gt;"",Experiencia_Proponente!$AI$923,"")</f>
        <v/>
      </c>
    </row>
    <row r="605" spans="1:5" hidden="1" x14ac:dyDescent="0.25">
      <c r="A605" s="963"/>
      <c r="B605" s="561">
        <v>10</v>
      </c>
      <c r="C605" s="48" t="str">
        <f>IF(Experiencia_Proponente!C932=0,"",Experiencia_Proponente!C932)</f>
        <v/>
      </c>
      <c r="D605" s="48" t="str">
        <f>IF(Experiencia_Proponente!D932=0,"",Experiencia_Proponente!D932)</f>
        <v/>
      </c>
      <c r="E605" s="54" t="str">
        <f>IF(D605&lt;&gt;"",Experiencia_Proponente!$AI$923,"")</f>
        <v/>
      </c>
    </row>
    <row r="606" spans="1:5" hidden="1" x14ac:dyDescent="0.25">
      <c r="A606" s="963"/>
      <c r="B606" s="561">
        <v>11</v>
      </c>
      <c r="C606" s="48" t="str">
        <f>IF(Experiencia_Proponente!C933=0,"",Experiencia_Proponente!C933)</f>
        <v/>
      </c>
      <c r="D606" s="48" t="str">
        <f>IF(Experiencia_Proponente!D933=0,"",Experiencia_Proponente!D933)</f>
        <v/>
      </c>
      <c r="E606" s="54" t="str">
        <f>IF(D606&lt;&gt;"",Experiencia_Proponente!$AI$923,"")</f>
        <v/>
      </c>
    </row>
    <row r="607" spans="1:5" x14ac:dyDescent="0.25">
      <c r="A607" s="963"/>
      <c r="B607" s="561">
        <v>12</v>
      </c>
      <c r="C607" s="48" t="str">
        <f>IF(Experiencia_Proponente!C934=0,"",Experiencia_Proponente!C934)</f>
        <v>YALE ADMEJORES</v>
      </c>
      <c r="D607" s="48" t="str">
        <f>IF(Experiencia_Proponente!D934=0,"",Experiencia_Proponente!D934)</f>
        <v>YALE ADMEJORES</v>
      </c>
      <c r="E607" s="54" t="str">
        <f>IF(D607&lt;&gt;"",Experiencia_Proponente!$AI$923,"")</f>
        <v>HABILITADO</v>
      </c>
    </row>
    <row r="608" spans="1:5" x14ac:dyDescent="0.25">
      <c r="A608" s="69">
        <v>46</v>
      </c>
      <c r="B608" s="327"/>
      <c r="C608" s="347" t="s">
        <v>1537</v>
      </c>
      <c r="D608" s="348"/>
      <c r="E608" s="349"/>
    </row>
    <row r="609" spans="1:5" x14ac:dyDescent="0.25">
      <c r="A609" s="962">
        <f>A621</f>
        <v>47</v>
      </c>
      <c r="B609" s="48">
        <v>1</v>
      </c>
      <c r="C609" s="48" t="str">
        <f>IF(Experiencia_Proponente!C936=0,"",Experiencia_Proponente!C936)</f>
        <v>VIPERS LTDA.</v>
      </c>
      <c r="D609" s="48" t="str">
        <f>IF(Experiencia_Proponente!D936=0,"",Experiencia_Proponente!D936)</f>
        <v>VIPERS LTDA.</v>
      </c>
      <c r="E609" s="53" t="str">
        <f>IF(D609&lt;&gt;"",Experiencia_Proponente!$AI936,"")</f>
        <v>HABILITADO</v>
      </c>
    </row>
    <row r="610" spans="1:5" hidden="1" x14ac:dyDescent="0.25">
      <c r="A610" s="963"/>
      <c r="B610" s="561">
        <v>2</v>
      </c>
      <c r="C610" s="48" t="str">
        <f>IF(Experiencia_Proponente!C937=0,"",Experiencia_Proponente!C937)</f>
        <v/>
      </c>
      <c r="D610" s="48" t="str">
        <f>IF(Experiencia_Proponente!D937=0,"",Experiencia_Proponente!D937)</f>
        <v/>
      </c>
      <c r="E610" s="54" t="str">
        <f>IF(D610&lt;&gt;"",Experiencia_Proponente!$AI$936,"")</f>
        <v/>
      </c>
    </row>
    <row r="611" spans="1:5" hidden="1" x14ac:dyDescent="0.25">
      <c r="A611" s="963"/>
      <c r="B611" s="561">
        <v>3</v>
      </c>
      <c r="C611" s="48" t="str">
        <f>IF(Experiencia_Proponente!C938=0,"",Experiencia_Proponente!C938)</f>
        <v/>
      </c>
      <c r="D611" s="48" t="str">
        <f>IF(Experiencia_Proponente!D938=0,"",Experiencia_Proponente!D938)</f>
        <v/>
      </c>
      <c r="E611" s="54" t="str">
        <f>IF(D611&lt;&gt;"",Experiencia_Proponente!$AI$936,"")</f>
        <v/>
      </c>
    </row>
    <row r="612" spans="1:5" hidden="1" x14ac:dyDescent="0.25">
      <c r="A612" s="963"/>
      <c r="B612" s="561">
        <v>4</v>
      </c>
      <c r="C612" s="48" t="str">
        <f>IF(Experiencia_Proponente!C939=0,"",Experiencia_Proponente!C939)</f>
        <v/>
      </c>
      <c r="D612" s="48" t="str">
        <f>IF(Experiencia_Proponente!D939=0,"",Experiencia_Proponente!D939)</f>
        <v/>
      </c>
      <c r="E612" s="54" t="str">
        <f>IF(D612&lt;&gt;"",Experiencia_Proponente!$AI$936,"")</f>
        <v/>
      </c>
    </row>
    <row r="613" spans="1:5" hidden="1" x14ac:dyDescent="0.25">
      <c r="A613" s="963"/>
      <c r="B613" s="561">
        <v>5</v>
      </c>
      <c r="C613" s="48" t="str">
        <f>IF(Experiencia_Proponente!C940=0,"",Experiencia_Proponente!C940)</f>
        <v/>
      </c>
      <c r="D613" s="48" t="str">
        <f>IF(Experiencia_Proponente!D940=0,"",Experiencia_Proponente!D940)</f>
        <v/>
      </c>
      <c r="E613" s="54" t="str">
        <f>IF(D613&lt;&gt;"",Experiencia_Proponente!$AI$936,"")</f>
        <v/>
      </c>
    </row>
    <row r="614" spans="1:5" hidden="1" x14ac:dyDescent="0.25">
      <c r="A614" s="963"/>
      <c r="B614" s="561">
        <v>6</v>
      </c>
      <c r="C614" s="48" t="str">
        <f>IF(Experiencia_Proponente!C941=0,"",Experiencia_Proponente!C941)</f>
        <v/>
      </c>
      <c r="D614" s="48" t="str">
        <f>IF(Experiencia_Proponente!D941=0,"",Experiencia_Proponente!D941)</f>
        <v/>
      </c>
      <c r="E614" s="54" t="str">
        <f>IF(D614&lt;&gt;"",Experiencia_Proponente!$AI$936,"")</f>
        <v/>
      </c>
    </row>
    <row r="615" spans="1:5" x14ac:dyDescent="0.25">
      <c r="A615" s="963"/>
      <c r="B615" s="561">
        <v>7</v>
      </c>
      <c r="C615" s="48" t="str">
        <f>IF(Experiencia_Proponente!C942=0,"",Experiencia_Proponente!C942)</f>
        <v>VIPERS LTDA.</v>
      </c>
      <c r="D615" s="48" t="str">
        <f>IF(Experiencia_Proponente!D942=0,"",Experiencia_Proponente!D942)</f>
        <v>VIPERS LTDA.</v>
      </c>
      <c r="E615" s="54" t="str">
        <f>IF(D615&lt;&gt;"",Experiencia_Proponente!$AI$936,"")</f>
        <v>HABILITADO</v>
      </c>
    </row>
    <row r="616" spans="1:5" x14ac:dyDescent="0.25">
      <c r="A616" s="963"/>
      <c r="B616" s="561">
        <v>8</v>
      </c>
      <c r="C616" s="48" t="str">
        <f>IF(Experiencia_Proponente!C943=0,"",Experiencia_Proponente!C943)</f>
        <v>VIPERS LTDA.</v>
      </c>
      <c r="D616" s="48" t="str">
        <f>IF(Experiencia_Proponente!D943=0,"",Experiencia_Proponente!D943)</f>
        <v/>
      </c>
      <c r="E616" s="54" t="str">
        <f>IF(D616&lt;&gt;"",Experiencia_Proponente!$AI$936,"RECHAZADO")</f>
        <v>RECHAZADO</v>
      </c>
    </row>
    <row r="617" spans="1:5" hidden="1" x14ac:dyDescent="0.25">
      <c r="A617" s="963"/>
      <c r="B617" s="561">
        <v>9</v>
      </c>
      <c r="C617" s="48" t="str">
        <f>IF(Experiencia_Proponente!C944=0,"",Experiencia_Proponente!C944)</f>
        <v/>
      </c>
      <c r="D617" s="48" t="str">
        <f>IF(Experiencia_Proponente!D944=0,"",Experiencia_Proponente!D944)</f>
        <v/>
      </c>
      <c r="E617" s="54" t="str">
        <f>IF(D617&lt;&gt;"",Experiencia_Proponente!$AI$936,"")</f>
        <v/>
      </c>
    </row>
    <row r="618" spans="1:5" hidden="1" x14ac:dyDescent="0.25">
      <c r="A618" s="963"/>
      <c r="B618" s="561">
        <v>10</v>
      </c>
      <c r="C618" s="48" t="str">
        <f>IF(Experiencia_Proponente!C945=0,"",Experiencia_Proponente!C945)</f>
        <v/>
      </c>
      <c r="D618" s="48" t="str">
        <f>IF(Experiencia_Proponente!D945=0,"",Experiencia_Proponente!D945)</f>
        <v/>
      </c>
      <c r="E618" s="54" t="str">
        <f>IF(D618&lt;&gt;"",Experiencia_Proponente!$AI$936,"")</f>
        <v/>
      </c>
    </row>
    <row r="619" spans="1:5" hidden="1" x14ac:dyDescent="0.25">
      <c r="A619" s="963"/>
      <c r="B619" s="561">
        <v>11</v>
      </c>
      <c r="C619" s="48" t="str">
        <f>IF(Experiencia_Proponente!C946=0,"",Experiencia_Proponente!C946)</f>
        <v/>
      </c>
      <c r="D619" s="48" t="str">
        <f>IF(Experiencia_Proponente!D946=0,"",Experiencia_Proponente!D946)</f>
        <v/>
      </c>
      <c r="E619" s="54" t="str">
        <f>IF(D619&lt;&gt;"",Experiencia_Proponente!$AI$936,"")</f>
        <v/>
      </c>
    </row>
    <row r="620" spans="1:5" hidden="1" x14ac:dyDescent="0.25">
      <c r="A620" s="963"/>
      <c r="B620" s="561">
        <v>12</v>
      </c>
      <c r="C620" s="48" t="str">
        <f>IF(Experiencia_Proponente!C947=0,"",Experiencia_Proponente!C947)</f>
        <v/>
      </c>
      <c r="D620" s="48" t="str">
        <f>IF(Experiencia_Proponente!D947=0,"",Experiencia_Proponente!D947)</f>
        <v/>
      </c>
      <c r="E620" s="54" t="str">
        <f>IF(D620&lt;&gt;"",Experiencia_Proponente!$AI$936,"")</f>
        <v/>
      </c>
    </row>
    <row r="621" spans="1:5" x14ac:dyDescent="0.25">
      <c r="A621" s="69">
        <v>47</v>
      </c>
      <c r="B621" s="327"/>
      <c r="C621" s="347" t="s">
        <v>1537</v>
      </c>
      <c r="D621" s="348"/>
      <c r="E621" s="349"/>
    </row>
    <row r="622" spans="1:5" hidden="1" x14ac:dyDescent="0.25">
      <c r="A622" s="962">
        <f>A634</f>
        <v>48</v>
      </c>
      <c r="B622" s="48">
        <v>1</v>
      </c>
      <c r="C622" s="48" t="str">
        <f>IF(Experiencia_Proponente!C958=0,"",Experiencia_Proponente!C958)</f>
        <v/>
      </c>
      <c r="D622" s="48" t="str">
        <f>IF(Experiencia_Proponente!D958=0,"",Experiencia_Proponente!D958)</f>
        <v/>
      </c>
      <c r="E622" s="53" t="str">
        <f>IF(D622&lt;&gt;"",Experiencia_Proponente!$AI958,"")</f>
        <v/>
      </c>
    </row>
    <row r="623" spans="1:5" x14ac:dyDescent="0.25">
      <c r="A623" s="963"/>
      <c r="B623" s="561">
        <v>2</v>
      </c>
      <c r="C623" s="48" t="str">
        <f>IF(Experiencia_Proponente!C959=0,"",Experiencia_Proponente!C959)</f>
        <v>UNION TEMPORAL A-O SED</v>
      </c>
      <c r="D623" s="48" t="str">
        <f>IF(Experiencia_Proponente!D959=0,"",Experiencia_Proponente!D959)</f>
        <v>UNION TEMPORAL A-O SED</v>
      </c>
      <c r="E623" s="54" t="str">
        <f>IF(D623&lt;&gt;"",Experiencia_Proponente!$AI$958,"RECHAZADO")</f>
        <v>HABILITADO</v>
      </c>
    </row>
    <row r="624" spans="1:5" x14ac:dyDescent="0.25">
      <c r="A624" s="963"/>
      <c r="B624" s="561">
        <v>3</v>
      </c>
      <c r="C624" s="48" t="str">
        <f>IF(Experiencia_Proponente!C960=0,"",Experiencia_Proponente!C960)</f>
        <v>UNION TEMPORAL A-O SED</v>
      </c>
      <c r="D624" s="48" t="str">
        <f>IF(Experiencia_Proponente!D960=0,"",Experiencia_Proponente!D960)</f>
        <v>UNION TEMPORAL A-O SED</v>
      </c>
      <c r="E624" s="54" t="str">
        <f>IF(D624&lt;&gt;"",Experiencia_Proponente!$AI$958,"")</f>
        <v>HABILITADO</v>
      </c>
    </row>
    <row r="625" spans="1:5" x14ac:dyDescent="0.25">
      <c r="A625" s="963"/>
      <c r="B625" s="561">
        <v>4</v>
      </c>
      <c r="C625" s="48" t="str">
        <f>IF(Experiencia_Proponente!C961=0,"",Experiencia_Proponente!C961)</f>
        <v>UNION TEMPORAL A-O SED</v>
      </c>
      <c r="D625" s="48" t="str">
        <f>IF(Experiencia_Proponente!D961=0,"",Experiencia_Proponente!D961)</f>
        <v>UNION TEMPORAL A-O SED</v>
      </c>
      <c r="E625" s="54" t="str">
        <f>IF(D625&lt;&gt;"",Experiencia_Proponente!$AI$958,"")</f>
        <v>HABILITADO</v>
      </c>
    </row>
    <row r="626" spans="1:5" x14ac:dyDescent="0.25">
      <c r="A626" s="963"/>
      <c r="B626" s="561">
        <v>5</v>
      </c>
      <c r="C626" s="48" t="str">
        <f>IF(Experiencia_Proponente!C962=0,"",Experiencia_Proponente!C962)</f>
        <v>UNION TEMPORAL A-O SED</v>
      </c>
      <c r="D626" s="48" t="str">
        <f>IF(Experiencia_Proponente!D962=0,"",Experiencia_Proponente!D962)</f>
        <v>UNION TEMPORAL A-O SED</v>
      </c>
      <c r="E626" s="54" t="str">
        <f>IF(D626&lt;&gt;"",Experiencia_Proponente!$AI$958,"")</f>
        <v>HABILITADO</v>
      </c>
    </row>
    <row r="627" spans="1:5" x14ac:dyDescent="0.25">
      <c r="A627" s="963"/>
      <c r="B627" s="561">
        <v>6</v>
      </c>
      <c r="C627" s="48" t="str">
        <f>IF(Experiencia_Proponente!C963=0,"",Experiencia_Proponente!C963)</f>
        <v>UNION TEMPORAL A-O SED</v>
      </c>
      <c r="D627" s="48" t="str">
        <f>IF(Experiencia_Proponente!D963=0,"",Experiencia_Proponente!D963)</f>
        <v>UNION TEMPORAL A-O SED</v>
      </c>
      <c r="E627" s="54" t="str">
        <f>IF(D627&lt;&gt;"",Experiencia_Proponente!$AI$958,"")</f>
        <v>HABILITADO</v>
      </c>
    </row>
    <row r="628" spans="1:5" x14ac:dyDescent="0.25">
      <c r="A628" s="963"/>
      <c r="B628" s="561">
        <v>7</v>
      </c>
      <c r="C628" s="48" t="str">
        <f>IF(Experiencia_Proponente!C964=0,"",Experiencia_Proponente!C964)</f>
        <v>UNION TEMPORAL A-O SED</v>
      </c>
      <c r="D628" s="48" t="str">
        <f>IF(Experiencia_Proponente!D964=0,"",Experiencia_Proponente!D964)</f>
        <v>UNION TEMPORAL A-O SED</v>
      </c>
      <c r="E628" s="54" t="str">
        <f>IF(D628&lt;&gt;"",Experiencia_Proponente!$AI$958,"")</f>
        <v>HABILITADO</v>
      </c>
    </row>
    <row r="629" spans="1:5" hidden="1" x14ac:dyDescent="0.25">
      <c r="A629" s="963"/>
      <c r="B629" s="561">
        <v>8</v>
      </c>
      <c r="C629" s="48" t="str">
        <f>IF(Experiencia_Proponente!C965=0,"",Experiencia_Proponente!C965)</f>
        <v/>
      </c>
      <c r="D629" s="48" t="str">
        <f>IF(Experiencia_Proponente!D965=0,"",Experiencia_Proponente!D965)</f>
        <v/>
      </c>
      <c r="E629" s="54" t="str">
        <f>IF(D629&lt;&gt;"",Experiencia_Proponente!$AI$958,"")</f>
        <v/>
      </c>
    </row>
    <row r="630" spans="1:5" x14ac:dyDescent="0.25">
      <c r="A630" s="963"/>
      <c r="B630" s="561">
        <v>9</v>
      </c>
      <c r="C630" s="48" t="str">
        <f>IF(Experiencia_Proponente!C966=0,"",Experiencia_Proponente!C966)</f>
        <v>UNION TEMPORAL A-O SED</v>
      </c>
      <c r="D630" s="48" t="str">
        <f>IF(Experiencia_Proponente!D966=0,"",Experiencia_Proponente!D966)</f>
        <v>UNION TEMPORAL A-O SED</v>
      </c>
      <c r="E630" s="54" t="str">
        <f>IF(D630&lt;&gt;"",Experiencia_Proponente!$AI$958,"")</f>
        <v>HABILITADO</v>
      </c>
    </row>
    <row r="631" spans="1:5" x14ac:dyDescent="0.25">
      <c r="A631" s="963"/>
      <c r="B631" s="561">
        <v>10</v>
      </c>
      <c r="C631" s="48" t="str">
        <f>IF(Experiencia_Proponente!C967=0,"",Experiencia_Proponente!C967)</f>
        <v>UNION TEMPORAL A-O SED</v>
      </c>
      <c r="D631" s="48" t="str">
        <f>IF(Experiencia_Proponente!D967=0,"",Experiencia_Proponente!D967)</f>
        <v>UNION TEMPORAL A-O SED</v>
      </c>
      <c r="E631" s="54" t="str">
        <f>IF(D631&lt;&gt;"",Experiencia_Proponente!$AI$958,"")</f>
        <v>HABILITADO</v>
      </c>
    </row>
    <row r="632" spans="1:5" x14ac:dyDescent="0.25">
      <c r="A632" s="963"/>
      <c r="B632" s="561">
        <v>11</v>
      </c>
      <c r="C632" s="48" t="str">
        <f>IF(Experiencia_Proponente!C968=0,"",Experiencia_Proponente!C968)</f>
        <v>UNION TEMPORAL A-O SED</v>
      </c>
      <c r="D632" s="48" t="str">
        <f>IF(Experiencia_Proponente!D968=0,"",Experiencia_Proponente!D968)</f>
        <v>UNION TEMPORAL A-O SED</v>
      </c>
      <c r="E632" s="54" t="str">
        <f>IF(D632&lt;&gt;"",Experiencia_Proponente!$AI$958,"")</f>
        <v>HABILITADO</v>
      </c>
    </row>
    <row r="633" spans="1:5" hidden="1" x14ac:dyDescent="0.25">
      <c r="A633" s="963"/>
      <c r="B633" s="561">
        <v>12</v>
      </c>
      <c r="C633" s="48" t="str">
        <f>IF(Experiencia_Proponente!C981=0,"",Experiencia_Proponente!C981)</f>
        <v/>
      </c>
      <c r="D633" s="48" t="str">
        <f>IF(Experiencia_Proponente!D969=0,"",Experiencia_Proponente!D969)</f>
        <v/>
      </c>
      <c r="E633" s="54" t="str">
        <f>IF(D633&lt;&gt;"",Experiencia_Proponente!$AI$958,"")</f>
        <v/>
      </c>
    </row>
    <row r="634" spans="1:5" x14ac:dyDescent="0.25">
      <c r="A634" s="69">
        <v>48</v>
      </c>
      <c r="B634" s="327"/>
      <c r="C634" s="347" t="s">
        <v>1537</v>
      </c>
      <c r="D634" s="348"/>
      <c r="E634" s="349"/>
    </row>
    <row r="635" spans="1:5" hidden="1" x14ac:dyDescent="0.25">
      <c r="A635" s="962">
        <f>A647</f>
        <v>49</v>
      </c>
      <c r="B635" s="48">
        <v>1</v>
      </c>
      <c r="C635" s="48" t="str">
        <f>IF(Experiencia_Proponente!C983=0,"",Experiencia_Proponente!C983)</f>
        <v/>
      </c>
      <c r="D635" s="48" t="str">
        <f>IF(Experiencia_Proponente!D983=0,"",Experiencia_Proponente!D983)</f>
        <v/>
      </c>
      <c r="E635" s="53" t="str">
        <f>IF(D635&lt;&gt;"",Experiencia_Proponente!$AI983,"")</f>
        <v/>
      </c>
    </row>
    <row r="636" spans="1:5" hidden="1" x14ac:dyDescent="0.25">
      <c r="A636" s="963"/>
      <c r="B636" s="561">
        <v>2</v>
      </c>
      <c r="C636" s="48" t="str">
        <f>IF(Experiencia_Proponente!C984=0,"",Experiencia_Proponente!C984)</f>
        <v/>
      </c>
      <c r="D636" s="48" t="str">
        <f>IF(Experiencia_Proponente!D984=0,"",Experiencia_Proponente!D984)</f>
        <v/>
      </c>
      <c r="E636" s="54" t="str">
        <f>IF(D636&lt;&gt;"",Experiencia_Proponente!$AI$983,"")</f>
        <v/>
      </c>
    </row>
    <row r="637" spans="1:5" hidden="1" x14ac:dyDescent="0.25">
      <c r="A637" s="963"/>
      <c r="B637" s="561">
        <v>3</v>
      </c>
      <c r="C637" s="48" t="str">
        <f>IF(Experiencia_Proponente!C985=0,"",Experiencia_Proponente!C985)</f>
        <v/>
      </c>
      <c r="D637" s="48" t="str">
        <f>IF(Experiencia_Proponente!D985=0,"",Experiencia_Proponente!D985)</f>
        <v/>
      </c>
      <c r="E637" s="54" t="str">
        <f>IF(D637&lt;&gt;"",Experiencia_Proponente!$AI$983,"")</f>
        <v/>
      </c>
    </row>
    <row r="638" spans="1:5" hidden="1" x14ac:dyDescent="0.25">
      <c r="A638" s="963"/>
      <c r="B638" s="561">
        <v>4</v>
      </c>
      <c r="C638" s="48" t="str">
        <f>IF(Experiencia_Proponente!C986=0,"",Experiencia_Proponente!C986)</f>
        <v/>
      </c>
      <c r="D638" s="48" t="str">
        <f>IF(Experiencia_Proponente!D986=0,"",Experiencia_Proponente!D986)</f>
        <v/>
      </c>
      <c r="E638" s="54" t="str">
        <f>IF(D638&lt;&gt;"",Experiencia_Proponente!$AI$983,"")</f>
        <v/>
      </c>
    </row>
    <row r="639" spans="1:5" hidden="1" x14ac:dyDescent="0.25">
      <c r="A639" s="963"/>
      <c r="B639" s="561">
        <v>5</v>
      </c>
      <c r="C639" s="48" t="str">
        <f>IF(Experiencia_Proponente!C987=0,"",Experiencia_Proponente!C987)</f>
        <v/>
      </c>
      <c r="D639" s="48" t="str">
        <f>IF(Experiencia_Proponente!D987=0,"",Experiencia_Proponente!D987)</f>
        <v/>
      </c>
      <c r="E639" s="54" t="str">
        <f>IF(D639&lt;&gt;"",Experiencia_Proponente!$AI$983,"")</f>
        <v/>
      </c>
    </row>
    <row r="640" spans="1:5" hidden="1" x14ac:dyDescent="0.25">
      <c r="A640" s="963"/>
      <c r="B640" s="561">
        <v>6</v>
      </c>
      <c r="C640" s="48" t="str">
        <f>IF(Experiencia_Proponente!C988=0,"",Experiencia_Proponente!C988)</f>
        <v/>
      </c>
      <c r="D640" s="48" t="str">
        <f>IF(Experiencia_Proponente!D988=0,"",Experiencia_Proponente!D988)</f>
        <v/>
      </c>
      <c r="E640" s="54" t="str">
        <f>IF(D640&lt;&gt;"",Experiencia_Proponente!$AI$983,"")</f>
        <v/>
      </c>
    </row>
    <row r="641" spans="1:5" hidden="1" x14ac:dyDescent="0.25">
      <c r="A641" s="963"/>
      <c r="B641" s="561">
        <v>7</v>
      </c>
      <c r="C641" s="48" t="str">
        <f>IF(Experiencia_Proponente!C989=0,"",Experiencia_Proponente!C989)</f>
        <v/>
      </c>
      <c r="D641" s="48" t="str">
        <f>IF(Experiencia_Proponente!D989=0,"",Experiencia_Proponente!D989)</f>
        <v/>
      </c>
      <c r="E641" s="54" t="str">
        <f>IF(D641&lt;&gt;"",Experiencia_Proponente!$AI$983,"")</f>
        <v/>
      </c>
    </row>
    <row r="642" spans="1:5" x14ac:dyDescent="0.25">
      <c r="A642" s="963"/>
      <c r="B642" s="561">
        <v>8</v>
      </c>
      <c r="C642" s="48" t="str">
        <f>IF(Experiencia_Proponente!C990=0,"",Experiencia_Proponente!C990)</f>
        <v>BUHO SEGURIDAD LIMITADA</v>
      </c>
      <c r="D642" s="48" t="str">
        <f>IF(Experiencia_Proponente!D990=0,"",Experiencia_Proponente!D990)</f>
        <v>BUHO SEGURIDAD LIMITADA</v>
      </c>
      <c r="E642" s="54" t="str">
        <f>IF(D642&lt;&gt;"",Experiencia_Proponente!$AI$983,"")</f>
        <v>HABILITADO</v>
      </c>
    </row>
    <row r="643" spans="1:5" hidden="1" x14ac:dyDescent="0.25">
      <c r="A643" s="963"/>
      <c r="B643" s="561">
        <v>9</v>
      </c>
      <c r="C643" s="48" t="str">
        <f>IF(Experiencia_Proponente!C991=0,"",Experiencia_Proponente!C991)</f>
        <v/>
      </c>
      <c r="D643" s="48" t="str">
        <f>IF(Experiencia_Proponente!D991=0,"",Experiencia_Proponente!D991)</f>
        <v/>
      </c>
      <c r="E643" s="54" t="str">
        <f>IF(D643&lt;&gt;"",Experiencia_Proponente!$AI$983,"")</f>
        <v/>
      </c>
    </row>
    <row r="644" spans="1:5" hidden="1" x14ac:dyDescent="0.25">
      <c r="A644" s="963"/>
      <c r="B644" s="561">
        <v>10</v>
      </c>
      <c r="C644" s="48" t="str">
        <f>IF(Experiencia_Proponente!C992=0,"",Experiencia_Proponente!C992)</f>
        <v/>
      </c>
      <c r="D644" s="48" t="str">
        <f>IF(Experiencia_Proponente!D992=0,"",Experiencia_Proponente!D992)</f>
        <v/>
      </c>
      <c r="E644" s="54" t="str">
        <f>IF(D644&lt;&gt;"",Experiencia_Proponente!$AI$983,"")</f>
        <v/>
      </c>
    </row>
    <row r="645" spans="1:5" hidden="1" x14ac:dyDescent="0.25">
      <c r="A645" s="963"/>
      <c r="B645" s="561">
        <v>11</v>
      </c>
      <c r="C645" s="48" t="str">
        <f>IF(Experiencia_Proponente!C993=0,"",Experiencia_Proponente!C993)</f>
        <v/>
      </c>
      <c r="D645" s="48" t="str">
        <f>IF(Experiencia_Proponente!D993=0,"",Experiencia_Proponente!D993)</f>
        <v/>
      </c>
      <c r="E645" s="54" t="str">
        <f>IF(D645&lt;&gt;"",Experiencia_Proponente!$AI$983,"")</f>
        <v/>
      </c>
    </row>
    <row r="646" spans="1:5" x14ac:dyDescent="0.25">
      <c r="A646" s="963"/>
      <c r="B646" s="561">
        <v>12</v>
      </c>
      <c r="C646" s="48" t="str">
        <f>IF(Experiencia_Proponente!C994=0,"",Experiencia_Proponente!C994)</f>
        <v>BUHO SEGURIDAD LIMITADA</v>
      </c>
      <c r="D646" s="48" t="str">
        <f>IF(Experiencia_Proponente!D994=0,"",Experiencia_Proponente!D994)</f>
        <v>BUHO SEGURIDAD LIMITADA</v>
      </c>
      <c r="E646" s="54" t="str">
        <f>IF(D646&lt;&gt;"",Experiencia_Proponente!$AI$983,"")</f>
        <v>HABILITADO</v>
      </c>
    </row>
    <row r="647" spans="1:5" x14ac:dyDescent="0.25">
      <c r="A647" s="69">
        <v>49</v>
      </c>
      <c r="B647" s="327"/>
      <c r="C647" s="347" t="s">
        <v>1537</v>
      </c>
      <c r="D647" s="348"/>
      <c r="E647" s="349"/>
    </row>
    <row r="648" spans="1:5" hidden="1" x14ac:dyDescent="0.25">
      <c r="A648" s="962">
        <f>A660</f>
        <v>50</v>
      </c>
      <c r="B648" s="48">
        <v>1</v>
      </c>
      <c r="C648" s="48" t="str">
        <f>IF(Experiencia_Proponente!C996=0,"",Experiencia_Proponente!C996)</f>
        <v/>
      </c>
      <c r="D648" s="48" t="str">
        <f>IF(Experiencia_Proponente!D996=0,"",Experiencia_Proponente!D996)</f>
        <v/>
      </c>
      <c r="E648" s="53" t="str">
        <f>IF(D648&lt;&gt;"",Experiencia_Proponente!$AI996,"")</f>
        <v/>
      </c>
    </row>
    <row r="649" spans="1:5" hidden="1" x14ac:dyDescent="0.25">
      <c r="A649" s="963"/>
      <c r="B649" s="561">
        <v>2</v>
      </c>
      <c r="C649" s="48" t="str">
        <f>IF(Experiencia_Proponente!C997=0,"",Experiencia_Proponente!C997)</f>
        <v/>
      </c>
      <c r="D649" s="48" t="str">
        <f>IF(Experiencia_Proponente!D997=0,"",Experiencia_Proponente!D997)</f>
        <v/>
      </c>
      <c r="E649" s="54" t="str">
        <f>IF(D649&lt;&gt;"",Experiencia_Proponente!$AI$996,"")</f>
        <v/>
      </c>
    </row>
    <row r="650" spans="1:5" x14ac:dyDescent="0.25">
      <c r="A650" s="963"/>
      <c r="B650" s="561">
        <v>3</v>
      </c>
      <c r="C650" s="48" t="str">
        <f>IF(Experiencia_Proponente!C998=0,"",Experiencia_Proponente!C998)</f>
        <v>UNION TEMPORAL INTERDINATEC  2021</v>
      </c>
      <c r="D650" s="48" t="str">
        <f>IF(Experiencia_Proponente!D998=0,"",Experiencia_Proponente!D998)</f>
        <v>UNION TEMPORAL INTERDINATEC  2021</v>
      </c>
      <c r="E650" s="54" t="str">
        <f>IF(D650&lt;&gt;"",Experiencia_Proponente!$AI$996,"")</f>
        <v>HABILITADO</v>
      </c>
    </row>
    <row r="651" spans="1:5" hidden="1" x14ac:dyDescent="0.25">
      <c r="A651" s="963"/>
      <c r="B651" s="561">
        <v>4</v>
      </c>
      <c r="C651" s="48" t="str">
        <f>IF(Experiencia_Proponente!C999=0,"",Experiencia_Proponente!C999)</f>
        <v/>
      </c>
      <c r="D651" s="48" t="str">
        <f>IF(Experiencia_Proponente!D999=0,"",Experiencia_Proponente!D999)</f>
        <v/>
      </c>
      <c r="E651" s="54" t="str">
        <f>IF(D651&lt;&gt;"",Experiencia_Proponente!$AI$996,"")</f>
        <v/>
      </c>
    </row>
    <row r="652" spans="1:5" hidden="1" x14ac:dyDescent="0.25">
      <c r="A652" s="963"/>
      <c r="B652" s="561">
        <v>5</v>
      </c>
      <c r="C652" s="48" t="str">
        <f>IF(Experiencia_Proponente!C1000=0,"",Experiencia_Proponente!C1000)</f>
        <v/>
      </c>
      <c r="D652" s="48" t="str">
        <f>IF(Experiencia_Proponente!D1000=0,"",Experiencia_Proponente!D1000)</f>
        <v/>
      </c>
      <c r="E652" s="54" t="str">
        <f>IF(D652&lt;&gt;"",Experiencia_Proponente!$AI$996,"")</f>
        <v/>
      </c>
    </row>
    <row r="653" spans="1:5" hidden="1" x14ac:dyDescent="0.25">
      <c r="A653" s="963"/>
      <c r="B653" s="561">
        <v>6</v>
      </c>
      <c r="C653" s="48" t="str">
        <f>IF(Experiencia_Proponente!C1001=0,"",Experiencia_Proponente!C1001)</f>
        <v/>
      </c>
      <c r="D653" s="48" t="str">
        <f>IF(Experiencia_Proponente!D1001=0,"",Experiencia_Proponente!D1001)</f>
        <v/>
      </c>
      <c r="E653" s="54" t="str">
        <f>IF(D653&lt;&gt;"",Experiencia_Proponente!$AI$996,"")</f>
        <v/>
      </c>
    </row>
    <row r="654" spans="1:5" hidden="1" x14ac:dyDescent="0.25">
      <c r="A654" s="963"/>
      <c r="B654" s="561">
        <v>7</v>
      </c>
      <c r="C654" s="48" t="str">
        <f>IF(Experiencia_Proponente!C1002=0,"",Experiencia_Proponente!C1002)</f>
        <v/>
      </c>
      <c r="D654" s="48" t="str">
        <f>IF(Experiencia_Proponente!D1002=0,"",Experiencia_Proponente!D1002)</f>
        <v/>
      </c>
      <c r="E654" s="54" t="str">
        <f>IF(D654&lt;&gt;"",Experiencia_Proponente!$AI$996,"")</f>
        <v/>
      </c>
    </row>
    <row r="655" spans="1:5" hidden="1" x14ac:dyDescent="0.25">
      <c r="A655" s="963"/>
      <c r="B655" s="561">
        <v>8</v>
      </c>
      <c r="C655" s="48" t="str">
        <f>IF(Experiencia_Proponente!C1003=0,"",Experiencia_Proponente!C1003)</f>
        <v/>
      </c>
      <c r="D655" s="48" t="str">
        <f>IF(Experiencia_Proponente!D1003=0,"",Experiencia_Proponente!D1003)</f>
        <v/>
      </c>
      <c r="E655" s="54" t="str">
        <f>IF(D655&lt;&gt;"",Experiencia_Proponente!$AI$996,"")</f>
        <v/>
      </c>
    </row>
    <row r="656" spans="1:5" hidden="1" x14ac:dyDescent="0.25">
      <c r="A656" s="963"/>
      <c r="B656" s="561">
        <v>9</v>
      </c>
      <c r="C656" s="48" t="str">
        <f>IF(Experiencia_Proponente!C1004=0,"",Experiencia_Proponente!C1004)</f>
        <v/>
      </c>
      <c r="D656" s="48" t="str">
        <f>IF(Experiencia_Proponente!D1004=0,"",Experiencia_Proponente!D1004)</f>
        <v/>
      </c>
      <c r="E656" s="54" t="str">
        <f>IF(D656&lt;&gt;"",Experiencia_Proponente!$AI$996,"")</f>
        <v/>
      </c>
    </row>
    <row r="657" spans="1:5" hidden="1" x14ac:dyDescent="0.25">
      <c r="A657" s="963"/>
      <c r="B657" s="561">
        <v>10</v>
      </c>
      <c r="C657" s="48" t="str">
        <f>IF(Experiencia_Proponente!C1005=0,"",Experiencia_Proponente!C1005)</f>
        <v/>
      </c>
      <c r="D657" s="48" t="str">
        <f>IF(Experiencia_Proponente!D1005=0,"",Experiencia_Proponente!D1005)</f>
        <v/>
      </c>
      <c r="E657" s="54" t="str">
        <f>IF(D657&lt;&gt;"",Experiencia_Proponente!$AI$996,"")</f>
        <v/>
      </c>
    </row>
    <row r="658" spans="1:5" hidden="1" x14ac:dyDescent="0.25">
      <c r="A658" s="963"/>
      <c r="B658" s="561">
        <v>11</v>
      </c>
      <c r="C658" s="48" t="str">
        <f>IF(Experiencia_Proponente!C1006=0,"",Experiencia_Proponente!C1006)</f>
        <v/>
      </c>
      <c r="D658" s="48" t="str">
        <f>IF(Experiencia_Proponente!D1006=0,"",Experiencia_Proponente!D1006)</f>
        <v/>
      </c>
      <c r="E658" s="54" t="str">
        <f>IF(D658&lt;&gt;"",Experiencia_Proponente!$AI$996,"")</f>
        <v/>
      </c>
    </row>
    <row r="659" spans="1:5" hidden="1" x14ac:dyDescent="0.25">
      <c r="A659" s="963"/>
      <c r="B659" s="561">
        <v>12</v>
      </c>
      <c r="C659" s="48" t="str">
        <f>IF(Experiencia_Proponente!C1007=0,"",Experiencia_Proponente!C1007)</f>
        <v/>
      </c>
      <c r="D659" s="48" t="str">
        <f>IF(Experiencia_Proponente!D1007=0,"",Experiencia_Proponente!D1007)</f>
        <v/>
      </c>
      <c r="E659" s="54" t="str">
        <f>IF(D659&lt;&gt;"",Experiencia_Proponente!$AI$996,"")</f>
        <v/>
      </c>
    </row>
    <row r="660" spans="1:5" x14ac:dyDescent="0.25">
      <c r="A660" s="69">
        <v>50</v>
      </c>
      <c r="B660" s="327"/>
      <c r="C660" s="347" t="s">
        <v>1537</v>
      </c>
      <c r="D660" s="348"/>
      <c r="E660" s="349"/>
    </row>
    <row r="661" spans="1:5" hidden="1" x14ac:dyDescent="0.25">
      <c r="A661" s="962">
        <f>A673</f>
        <v>51</v>
      </c>
      <c r="B661" s="48">
        <v>1</v>
      </c>
      <c r="C661" s="48" t="str">
        <f>IF(Experiencia_Proponente!C1009=0,"",Experiencia_Proponente!C1009)</f>
        <v/>
      </c>
      <c r="D661" s="48" t="str">
        <f>IF(Experiencia_Proponente!D1009=0,"",Experiencia_Proponente!D1009)</f>
        <v/>
      </c>
      <c r="E661" s="53" t="str">
        <f>IF(D661&lt;&gt;"",Experiencia_Proponente!$AI1009,"")</f>
        <v/>
      </c>
    </row>
    <row r="662" spans="1:5" hidden="1" x14ac:dyDescent="0.25">
      <c r="A662" s="963"/>
      <c r="B662" s="561">
        <v>2</v>
      </c>
      <c r="C662" s="48" t="str">
        <f>IF(Experiencia_Proponente!C1010=0,"",Experiencia_Proponente!C1010)</f>
        <v/>
      </c>
      <c r="D662" s="48" t="str">
        <f>IF(Experiencia_Proponente!D1010=0,"",Experiencia_Proponente!D1010)</f>
        <v/>
      </c>
      <c r="E662" s="54" t="str">
        <f>IF(D662&lt;&gt;"",Experiencia_Proponente!$AI$1009,"")</f>
        <v/>
      </c>
    </row>
    <row r="663" spans="1:5" hidden="1" x14ac:dyDescent="0.25">
      <c r="A663" s="963"/>
      <c r="B663" s="561">
        <v>3</v>
      </c>
      <c r="C663" s="48" t="str">
        <f>IF(Experiencia_Proponente!C1011=0,"",Experiencia_Proponente!C1011)</f>
        <v/>
      </c>
      <c r="D663" s="48" t="str">
        <f>IF(Experiencia_Proponente!D1011=0,"",Experiencia_Proponente!D1011)</f>
        <v/>
      </c>
      <c r="E663" s="54" t="str">
        <f>IF(D663&lt;&gt;"",Experiencia_Proponente!$AI$1009,"")</f>
        <v/>
      </c>
    </row>
    <row r="664" spans="1:5" hidden="1" x14ac:dyDescent="0.25">
      <c r="A664" s="963"/>
      <c r="B664" s="561">
        <v>4</v>
      </c>
      <c r="C664" s="48" t="str">
        <f>IF(Experiencia_Proponente!C1012=0,"",Experiencia_Proponente!C1012)</f>
        <v/>
      </c>
      <c r="D664" s="48" t="str">
        <f>IF(Experiencia_Proponente!D1012=0,"",Experiencia_Proponente!D1012)</f>
        <v/>
      </c>
      <c r="E664" s="54" t="str">
        <f>IF(D664&lt;&gt;"",Experiencia_Proponente!$AI$1009,"")</f>
        <v/>
      </c>
    </row>
    <row r="665" spans="1:5" hidden="1" x14ac:dyDescent="0.25">
      <c r="A665" s="963"/>
      <c r="B665" s="561">
        <v>5</v>
      </c>
      <c r="C665" s="48" t="str">
        <f>IF(Experiencia_Proponente!C1013=0,"",Experiencia_Proponente!C1013)</f>
        <v/>
      </c>
      <c r="D665" s="48" t="str">
        <f>IF(Experiencia_Proponente!D1013=0,"",Experiencia_Proponente!D1013)</f>
        <v/>
      </c>
      <c r="E665" s="54" t="str">
        <f>IF(D665&lt;&gt;"",Experiencia_Proponente!$AI$1009,"")</f>
        <v/>
      </c>
    </row>
    <row r="666" spans="1:5" x14ac:dyDescent="0.25">
      <c r="A666" s="963"/>
      <c r="B666" s="561">
        <v>6</v>
      </c>
      <c r="C666" s="48" t="str">
        <f>IF(Experiencia_Proponente!C1014=0,"",Experiencia_Proponente!C1014)</f>
        <v xml:space="preserve">UNIÓN TEMPORAL ANDIGLOBALTEC SED 2021. </v>
      </c>
      <c r="D666" s="48" t="str">
        <f>IF(Experiencia_Proponente!D1014=0,"",Experiencia_Proponente!D1014)</f>
        <v xml:space="preserve">UNIÓN TEMPORAL ANDIGLOBALTEC SED 2021. </v>
      </c>
      <c r="E666" s="54" t="str">
        <f>IF(D666&lt;&gt;"",Experiencia_Proponente!$AI$1009,"")</f>
        <v>HABILITADO</v>
      </c>
    </row>
    <row r="667" spans="1:5" hidden="1" x14ac:dyDescent="0.25">
      <c r="A667" s="963"/>
      <c r="B667" s="561">
        <v>7</v>
      </c>
      <c r="C667" s="48" t="str">
        <f>IF(Experiencia_Proponente!C1015=0,"",Experiencia_Proponente!C1015)</f>
        <v/>
      </c>
      <c r="D667" s="48" t="str">
        <f>IF(Experiencia_Proponente!D1015=0,"",Experiencia_Proponente!D1015)</f>
        <v/>
      </c>
      <c r="E667" s="54" t="str">
        <f>IF(D667&lt;&gt;"",Experiencia_Proponente!$AI$1009,"")</f>
        <v/>
      </c>
    </row>
    <row r="668" spans="1:5" hidden="1" x14ac:dyDescent="0.25">
      <c r="A668" s="963"/>
      <c r="B668" s="561">
        <v>8</v>
      </c>
      <c r="C668" s="48" t="str">
        <f>IF(Experiencia_Proponente!C1016=0,"",Experiencia_Proponente!C1016)</f>
        <v/>
      </c>
      <c r="D668" s="48" t="str">
        <f>IF(Experiencia_Proponente!D1016=0,"",Experiencia_Proponente!D1016)</f>
        <v/>
      </c>
      <c r="E668" s="54" t="str">
        <f>IF(D668&lt;&gt;"",Experiencia_Proponente!$AI$1009,"")</f>
        <v/>
      </c>
    </row>
    <row r="669" spans="1:5" hidden="1" x14ac:dyDescent="0.25">
      <c r="A669" s="963"/>
      <c r="B669" s="561">
        <v>9</v>
      </c>
      <c r="C669" s="48" t="str">
        <f>IF(Experiencia_Proponente!C1017=0,"",Experiencia_Proponente!C1017)</f>
        <v/>
      </c>
      <c r="D669" s="48" t="str">
        <f>IF(Experiencia_Proponente!D1017=0,"",Experiencia_Proponente!D1017)</f>
        <v/>
      </c>
      <c r="E669" s="54" t="str">
        <f>IF(D669&lt;&gt;"",Experiencia_Proponente!$AI$1009,"")</f>
        <v/>
      </c>
    </row>
    <row r="670" spans="1:5" hidden="1" x14ac:dyDescent="0.25">
      <c r="A670" s="963"/>
      <c r="B670" s="561">
        <v>10</v>
      </c>
      <c r="C670" s="48" t="str">
        <f>IF(Experiencia_Proponente!C1018=0,"",Experiencia_Proponente!C1018)</f>
        <v/>
      </c>
      <c r="D670" s="48" t="str">
        <f>IF(Experiencia_Proponente!D1018=0,"",Experiencia_Proponente!D1018)</f>
        <v/>
      </c>
      <c r="E670" s="54" t="str">
        <f>IF(D670&lt;&gt;"",Experiencia_Proponente!$AI$1009,"")</f>
        <v/>
      </c>
    </row>
    <row r="671" spans="1:5" hidden="1" x14ac:dyDescent="0.25">
      <c r="A671" s="963"/>
      <c r="B671" s="561">
        <v>11</v>
      </c>
      <c r="C671" s="48" t="str">
        <f>IF(Experiencia_Proponente!C1019=0,"",Experiencia_Proponente!C1019)</f>
        <v/>
      </c>
      <c r="D671" s="48" t="str">
        <f>IF(Experiencia_Proponente!D1019=0,"",Experiencia_Proponente!D1019)</f>
        <v/>
      </c>
      <c r="E671" s="54" t="str">
        <f>IF(D671&lt;&gt;"",Experiencia_Proponente!$AI$1009,"")</f>
        <v/>
      </c>
    </row>
    <row r="672" spans="1:5" hidden="1" x14ac:dyDescent="0.25">
      <c r="A672" s="963"/>
      <c r="B672" s="561">
        <v>12</v>
      </c>
      <c r="C672" s="48" t="str">
        <f>IF(Experiencia_Proponente!C1020=0,"",Experiencia_Proponente!C1020)</f>
        <v/>
      </c>
      <c r="D672" s="48" t="str">
        <f>IF(Experiencia_Proponente!D1020=0,"",Experiencia_Proponente!D1020)</f>
        <v/>
      </c>
      <c r="E672" s="54" t="str">
        <f>IF(D672&lt;&gt;"",Experiencia_Proponente!$AI$1009,"")</f>
        <v/>
      </c>
    </row>
    <row r="673" spans="1:5" x14ac:dyDescent="0.25">
      <c r="A673" s="69">
        <v>51</v>
      </c>
      <c r="B673" s="327"/>
      <c r="C673" s="347" t="s">
        <v>1537</v>
      </c>
      <c r="D673" s="348"/>
      <c r="E673" s="349"/>
    </row>
    <row r="674" spans="1:5" x14ac:dyDescent="0.25">
      <c r="A674" s="962">
        <f>A686</f>
        <v>52</v>
      </c>
      <c r="B674" s="48">
        <v>1</v>
      </c>
      <c r="C674" s="48" t="str">
        <f>IF(Experiencia_Proponente!C1027=0,"",Experiencia_Proponente!C1027)</f>
        <v>UNIÓN TEMPORAL SERVIG SED</v>
      </c>
      <c r="D674" s="48" t="str">
        <f>IF(Experiencia_Proponente!D1027=0,"",Experiencia_Proponente!D1027)</f>
        <v>UNIÓN TEMPORAL SERVIG SED</v>
      </c>
      <c r="E674" s="53" t="str">
        <f>IF(D674&lt;&gt;"",Experiencia_Proponente!$AI1027,"")</f>
        <v>HABILITADO</v>
      </c>
    </row>
    <row r="675" spans="1:5" x14ac:dyDescent="0.25">
      <c r="A675" s="963"/>
      <c r="B675" s="561">
        <v>2</v>
      </c>
      <c r="C675" s="48" t="str">
        <f>IF(Experiencia_Proponente!C1028=0,"",Experiencia_Proponente!C1028)</f>
        <v>UNIÓN TEMPORAL SERVIG SED</v>
      </c>
      <c r="D675" s="48" t="str">
        <f>IF(Experiencia_Proponente!D1028=0,"",Experiencia_Proponente!D1028)</f>
        <v>UNIÓN TEMPORAL SERVIG SED</v>
      </c>
      <c r="E675" s="54" t="str">
        <f>IF(D675&lt;&gt;"",Experiencia_Proponente!$AI$1027,"")</f>
        <v>HABILITADO</v>
      </c>
    </row>
    <row r="676" spans="1:5" hidden="1" x14ac:dyDescent="0.25">
      <c r="A676" s="963"/>
      <c r="B676" s="561">
        <v>3</v>
      </c>
      <c r="C676" s="48" t="str">
        <f>IF(Experiencia_Proponente!C1029=0,"",Experiencia_Proponente!C1029)</f>
        <v/>
      </c>
      <c r="D676" s="48" t="str">
        <f>IF(Experiencia_Proponente!D1029=0,"",Experiencia_Proponente!D1029)</f>
        <v/>
      </c>
      <c r="E676" s="54" t="str">
        <f>IF(D676&lt;&gt;"",Experiencia_Proponente!$AI$1027,"")</f>
        <v/>
      </c>
    </row>
    <row r="677" spans="1:5" hidden="1" x14ac:dyDescent="0.25">
      <c r="A677" s="963"/>
      <c r="B677" s="561">
        <v>4</v>
      </c>
      <c r="C677" s="48" t="str">
        <f>IF(Experiencia_Proponente!C1030=0,"",Experiencia_Proponente!C1030)</f>
        <v/>
      </c>
      <c r="D677" s="48" t="str">
        <f>IF(Experiencia_Proponente!D1030=0,"",Experiencia_Proponente!D1030)</f>
        <v/>
      </c>
      <c r="E677" s="54" t="str">
        <f>IF(D677&lt;&gt;"",Experiencia_Proponente!$AI$1027,"")</f>
        <v/>
      </c>
    </row>
    <row r="678" spans="1:5" hidden="1" x14ac:dyDescent="0.25">
      <c r="A678" s="963"/>
      <c r="B678" s="561">
        <v>5</v>
      </c>
      <c r="C678" s="48" t="str">
        <f>IF(Experiencia_Proponente!C1031=0,"",Experiencia_Proponente!C1031)</f>
        <v/>
      </c>
      <c r="D678" s="48" t="str">
        <f>IF(Experiencia_Proponente!D1031=0,"",Experiencia_Proponente!D1031)</f>
        <v/>
      </c>
      <c r="E678" s="54" t="str">
        <f>IF(D678&lt;&gt;"",Experiencia_Proponente!$AI$1027,"")</f>
        <v/>
      </c>
    </row>
    <row r="679" spans="1:5" hidden="1" x14ac:dyDescent="0.25">
      <c r="A679" s="963"/>
      <c r="B679" s="561">
        <v>6</v>
      </c>
      <c r="C679" s="48" t="str">
        <f>IF(Experiencia_Proponente!C1032=0,"",Experiencia_Proponente!C1032)</f>
        <v/>
      </c>
      <c r="D679" s="48" t="str">
        <f>IF(Experiencia_Proponente!D1032=0,"",Experiencia_Proponente!D1032)</f>
        <v/>
      </c>
      <c r="E679" s="54" t="str">
        <f>IF(D679&lt;&gt;"",Experiencia_Proponente!$AI$1027,"")</f>
        <v/>
      </c>
    </row>
    <row r="680" spans="1:5" hidden="1" x14ac:dyDescent="0.25">
      <c r="A680" s="963"/>
      <c r="B680" s="561">
        <v>7</v>
      </c>
      <c r="C680" s="48" t="str">
        <f>IF(Experiencia_Proponente!C1033=0,"",Experiencia_Proponente!C1033)</f>
        <v/>
      </c>
      <c r="D680" s="48" t="str">
        <f>IF(Experiencia_Proponente!D1033=0,"",Experiencia_Proponente!D1033)</f>
        <v/>
      </c>
      <c r="E680" s="54" t="str">
        <f>IF(D680&lt;&gt;"",Experiencia_Proponente!$AI$1027,"")</f>
        <v/>
      </c>
    </row>
    <row r="681" spans="1:5" x14ac:dyDescent="0.25">
      <c r="A681" s="963"/>
      <c r="B681" s="561">
        <v>8</v>
      </c>
      <c r="C681" s="48" t="str">
        <f>IF(Experiencia_Proponente!C1034=0,"",Experiencia_Proponente!C1034)</f>
        <v>UNIÓN TEMPORAL SERVIG SED</v>
      </c>
      <c r="D681" s="48" t="str">
        <f>IF(Experiencia_Proponente!D1034=0,"",Experiencia_Proponente!D1034)</f>
        <v>UNIÓN TEMPORAL SERVIG SED</v>
      </c>
      <c r="E681" s="54" t="str">
        <f>IF(D681&lt;&gt;"",Experiencia_Proponente!$AI$1027,"")</f>
        <v>HABILITADO</v>
      </c>
    </row>
    <row r="682" spans="1:5" hidden="1" x14ac:dyDescent="0.25">
      <c r="A682" s="963"/>
      <c r="B682" s="561">
        <v>9</v>
      </c>
      <c r="C682" s="48" t="str">
        <f>IF(Experiencia_Proponente!C1035=0,"",Experiencia_Proponente!C1035)</f>
        <v/>
      </c>
      <c r="D682" s="48" t="str">
        <f>IF(Experiencia_Proponente!D1035=0,"",Experiencia_Proponente!D1035)</f>
        <v/>
      </c>
      <c r="E682" s="54" t="str">
        <f>IF(D682&lt;&gt;"",Experiencia_Proponente!$AI$1027,"")</f>
        <v/>
      </c>
    </row>
    <row r="683" spans="1:5" hidden="1" x14ac:dyDescent="0.25">
      <c r="A683" s="963"/>
      <c r="B683" s="561">
        <v>10</v>
      </c>
      <c r="C683" s="48" t="str">
        <f>IF(Experiencia_Proponente!C1036=0,"",Experiencia_Proponente!C1036)</f>
        <v/>
      </c>
      <c r="D683" s="48" t="str">
        <f>IF(Experiencia_Proponente!D1036=0,"",Experiencia_Proponente!D1036)</f>
        <v/>
      </c>
      <c r="E683" s="54" t="str">
        <f>IF(D683&lt;&gt;"",Experiencia_Proponente!$AI$1027,"")</f>
        <v/>
      </c>
    </row>
    <row r="684" spans="1:5" hidden="1" x14ac:dyDescent="0.25">
      <c r="A684" s="963"/>
      <c r="B684" s="561">
        <v>11</v>
      </c>
      <c r="C684" s="48" t="str">
        <f>IF(Experiencia_Proponente!C1037=0,"",Experiencia_Proponente!C1037)</f>
        <v/>
      </c>
      <c r="D684" s="48" t="str">
        <f>IF(Experiencia_Proponente!D1037=0,"",Experiencia_Proponente!D1037)</f>
        <v/>
      </c>
      <c r="E684" s="54" t="str">
        <f>IF(D684&lt;&gt;"",Experiencia_Proponente!$AI$1027,"")</f>
        <v/>
      </c>
    </row>
    <row r="685" spans="1:5" x14ac:dyDescent="0.25">
      <c r="A685" s="963"/>
      <c r="B685" s="561">
        <v>12</v>
      </c>
      <c r="C685" s="48" t="str">
        <f>IF(Experiencia_Proponente!C1038=0,"",Experiencia_Proponente!C1038)</f>
        <v>UNIÓN TEMPORAL SERVIG SED</v>
      </c>
      <c r="D685" s="48" t="str">
        <f>IF(Experiencia_Proponente!D1038=0,"",Experiencia_Proponente!D1038)</f>
        <v>UNIÓN TEMPORAL SERVIG SED</v>
      </c>
      <c r="E685" s="54" t="str">
        <f>IF(D685&lt;&gt;"",Experiencia_Proponente!$AI$1027,"")</f>
        <v>HABILITADO</v>
      </c>
    </row>
    <row r="686" spans="1:5" x14ac:dyDescent="0.25">
      <c r="A686" s="69">
        <v>52</v>
      </c>
      <c r="B686" s="327"/>
      <c r="C686" s="347" t="s">
        <v>1537</v>
      </c>
      <c r="D686" s="348"/>
      <c r="E686" s="349"/>
    </row>
    <row r="687" spans="1:5" x14ac:dyDescent="0.25">
      <c r="A687" s="962">
        <f>A699</f>
        <v>53</v>
      </c>
      <c r="B687" s="48">
        <v>1</v>
      </c>
      <c r="C687" s="48" t="str">
        <f>IF(Experiencia_Proponente!C1040=0,"",Experiencia_Proponente!C1040)</f>
        <v>UNIÓN TEMPORAL EDUCACIÓN GCE 2021</v>
      </c>
      <c r="D687" s="48" t="str">
        <f>IF(Experiencia_Proponente!D1040=0,"",Experiencia_Proponente!D1040)</f>
        <v>UNIÓN TEMPORAL EDUCACIÓN GCE 2021</v>
      </c>
      <c r="E687" s="53" t="str">
        <f>IF(D687&lt;&gt;"",Experiencia_Proponente!$AI1040,"")</f>
        <v>HABILITADO</v>
      </c>
    </row>
    <row r="688" spans="1:5" hidden="1" x14ac:dyDescent="0.25">
      <c r="A688" s="963"/>
      <c r="B688" s="561">
        <v>2</v>
      </c>
      <c r="C688" s="48" t="str">
        <f>IF(Experiencia_Proponente!C1041=0,"",Experiencia_Proponente!C1041)</f>
        <v/>
      </c>
      <c r="D688" s="48" t="str">
        <f>IF(Experiencia_Proponente!D1041=0,"",Experiencia_Proponente!D1041)</f>
        <v/>
      </c>
      <c r="E688" s="54" t="str">
        <f>IF(D688&lt;&gt;"",Experiencia_Proponente!$AI$1040,"")</f>
        <v/>
      </c>
    </row>
    <row r="689" spans="1:5" x14ac:dyDescent="0.25">
      <c r="A689" s="963"/>
      <c r="B689" s="561">
        <v>3</v>
      </c>
      <c r="C689" s="48" t="str">
        <f>IF(Experiencia_Proponente!C1042=0,"",Experiencia_Proponente!C1042)</f>
        <v>UNIÓN TEMPORAL EDUCACIÓN GCE 2021</v>
      </c>
      <c r="D689" s="48" t="str">
        <f>IF(Experiencia_Proponente!D1042=0,"",Experiencia_Proponente!D1042)</f>
        <v>UNIÓN TEMPORAL EDUCACIÓN GCE 2021</v>
      </c>
      <c r="E689" s="54" t="str">
        <f>IF(D689&lt;&gt;"",Experiencia_Proponente!$AI$1040,"")</f>
        <v>HABILITADO</v>
      </c>
    </row>
    <row r="690" spans="1:5" hidden="1" x14ac:dyDescent="0.25">
      <c r="A690" s="963"/>
      <c r="B690" s="561">
        <v>4</v>
      </c>
      <c r="C690" s="48" t="str">
        <f>IF(Experiencia_Proponente!C1043=0,"",Experiencia_Proponente!C1043)</f>
        <v/>
      </c>
      <c r="D690" s="48" t="str">
        <f>IF(Experiencia_Proponente!D1043=0,"",Experiencia_Proponente!D1043)</f>
        <v/>
      </c>
      <c r="E690" s="54" t="str">
        <f>IF(D690&lt;&gt;"",Experiencia_Proponente!$AI$1040,"")</f>
        <v/>
      </c>
    </row>
    <row r="691" spans="1:5" hidden="1" x14ac:dyDescent="0.25">
      <c r="A691" s="963"/>
      <c r="B691" s="561">
        <v>5</v>
      </c>
      <c r="C691" s="48" t="str">
        <f>IF(Experiencia_Proponente!C1044=0,"",Experiencia_Proponente!C1044)</f>
        <v/>
      </c>
      <c r="D691" s="48" t="str">
        <f>IF(Experiencia_Proponente!D1044=0,"",Experiencia_Proponente!D1044)</f>
        <v/>
      </c>
      <c r="E691" s="54" t="str">
        <f>IF(D691&lt;&gt;"",Experiencia_Proponente!$AI$1040,"")</f>
        <v/>
      </c>
    </row>
    <row r="692" spans="1:5" x14ac:dyDescent="0.25">
      <c r="A692" s="963"/>
      <c r="B692" s="561">
        <v>6</v>
      </c>
      <c r="C692" s="48" t="str">
        <f>IF(Experiencia_Proponente!C1045=0,"",Experiencia_Proponente!C1045)</f>
        <v>UNIÓN TEMPORAL EDUCACIÓN GCE 2021</v>
      </c>
      <c r="D692" s="48" t="str">
        <f>IF(Experiencia_Proponente!D1045=0,"",Experiencia_Proponente!D1045)</f>
        <v>UNIÓN TEMPORAL EDUCACIÓN GCE 2021</v>
      </c>
      <c r="E692" s="54" t="str">
        <f>IF(D692&lt;&gt;"",Experiencia_Proponente!$AI$1040,"")</f>
        <v>HABILITADO</v>
      </c>
    </row>
    <row r="693" spans="1:5" x14ac:dyDescent="0.25">
      <c r="A693" s="963"/>
      <c r="B693" s="561">
        <v>7</v>
      </c>
      <c r="C693" s="48" t="str">
        <f>IF(Experiencia_Proponente!C1046=0,"",Experiencia_Proponente!C1046)</f>
        <v>UNIÓN TEMPORAL EDUCACIÓN GCE 2021</v>
      </c>
      <c r="D693" s="48" t="str">
        <f>IF(Experiencia_Proponente!D1046=0,"",Experiencia_Proponente!D1046)</f>
        <v>UNIÓN TEMPORAL EDUCACIÓN GCE 2021</v>
      </c>
      <c r="E693" s="54" t="str">
        <f>IF(D693&lt;&gt;"",Experiencia_Proponente!$AI$1040,"")</f>
        <v>HABILITADO</v>
      </c>
    </row>
    <row r="694" spans="1:5" x14ac:dyDescent="0.25">
      <c r="A694" s="963"/>
      <c r="B694" s="561">
        <v>8</v>
      </c>
      <c r="C694" s="48" t="str">
        <f>IF(Experiencia_Proponente!C1047=0,"",Experiencia_Proponente!C1047)</f>
        <v>UNIÓN TEMPORAL EDUCACIÓN GCE 2021</v>
      </c>
      <c r="D694" s="48" t="str">
        <f>IF(Experiencia_Proponente!D1047=0,"",Experiencia_Proponente!D1047)</f>
        <v>UNIÓN TEMPORAL EDUCACIÓN GCE 2021</v>
      </c>
      <c r="E694" s="54" t="str">
        <f>IF(D694&lt;&gt;"",Experiencia_Proponente!$AI$1040,"")</f>
        <v>HABILITADO</v>
      </c>
    </row>
    <row r="695" spans="1:5" x14ac:dyDescent="0.25">
      <c r="A695" s="963"/>
      <c r="B695" s="561">
        <v>9</v>
      </c>
      <c r="C695" s="48" t="str">
        <f>IF(Experiencia_Proponente!C1048=0,"",Experiencia_Proponente!C1048)</f>
        <v>UNIÓN TEMPORAL EDUCACIÓN GCE 2021</v>
      </c>
      <c r="D695" s="48" t="str">
        <f>IF(Experiencia_Proponente!D1048=0,"",Experiencia_Proponente!D1048)</f>
        <v>UNIÓN TEMPORAL EDUCACIÓN GCE 2021</v>
      </c>
      <c r="E695" s="54" t="str">
        <f>IF(D695&lt;&gt;"",Experiencia_Proponente!$AI$1040,"")</f>
        <v>HABILITADO</v>
      </c>
    </row>
    <row r="696" spans="1:5" x14ac:dyDescent="0.25">
      <c r="A696" s="963"/>
      <c r="B696" s="561">
        <v>10</v>
      </c>
      <c r="C696" s="48" t="str">
        <f>IF(Experiencia_Proponente!C1049=0,"",Experiencia_Proponente!C1049)</f>
        <v>UNIÓN TEMPORAL EDUCACIÓN GCE 2021</v>
      </c>
      <c r="D696" s="48" t="str">
        <f>IF(Experiencia_Proponente!D1049=0,"",Experiencia_Proponente!D1049)</f>
        <v>UNIÓN TEMPORAL EDUCACIÓN GCE 2021</v>
      </c>
      <c r="E696" s="54" t="str">
        <f>IF(D696&lt;&gt;"",Experiencia_Proponente!$AI$1040,"")</f>
        <v>HABILITADO</v>
      </c>
    </row>
    <row r="697" spans="1:5" hidden="1" x14ac:dyDescent="0.25">
      <c r="A697" s="963"/>
      <c r="B697" s="561">
        <v>11</v>
      </c>
      <c r="C697" s="48" t="str">
        <f>IF(Experiencia_Proponente!C1050=0,"",Experiencia_Proponente!C1050)</f>
        <v/>
      </c>
      <c r="D697" s="48" t="str">
        <f>IF(Experiencia_Proponente!D1050=0,"",Experiencia_Proponente!D1050)</f>
        <v/>
      </c>
      <c r="E697" s="54" t="str">
        <f>IF(D697&lt;&gt;"",Experiencia_Proponente!$AI$1040,"")</f>
        <v/>
      </c>
    </row>
    <row r="698" spans="1:5" hidden="1" x14ac:dyDescent="0.25">
      <c r="A698" s="963"/>
      <c r="B698" s="561">
        <v>12</v>
      </c>
      <c r="C698" s="48" t="str">
        <f>IF(Experiencia_Proponente!C1061=0,"",Experiencia_Proponente!C1061)</f>
        <v/>
      </c>
      <c r="D698" s="48" t="str">
        <f>IF(Experiencia_Proponente!D1051=0,"",Experiencia_Proponente!D1051)</f>
        <v/>
      </c>
      <c r="E698" s="54" t="str">
        <f>IF(D698&lt;&gt;"",Experiencia_Proponente!$AI$1040,"")</f>
        <v/>
      </c>
    </row>
    <row r="699" spans="1:5" x14ac:dyDescent="0.25">
      <c r="A699" s="69">
        <v>53</v>
      </c>
      <c r="B699" s="327"/>
      <c r="C699" s="347" t="s">
        <v>1537</v>
      </c>
      <c r="D699" s="348"/>
      <c r="E699" s="349"/>
    </row>
    <row r="700" spans="1:5" x14ac:dyDescent="0.25">
      <c r="A700" s="962">
        <v>54</v>
      </c>
      <c r="B700" s="48">
        <v>1</v>
      </c>
      <c r="C700" s="48" t="str">
        <f>IF(Experiencia_Proponente!C1063=0,"",Experiencia_Proponente!C1063)</f>
        <v>UNION TEMPORAL SERVIDINAGLOBAL 2021</v>
      </c>
      <c r="D700" s="48" t="str">
        <f>IF(Experiencia_Proponente!D1063=0,"",Experiencia_Proponente!D1063)</f>
        <v>UNION TEMPORAL SERVIDINAGLOBAL 2021</v>
      </c>
      <c r="E700" s="53" t="str">
        <f>IF(D700&lt;&gt;"",Experiencia_Proponente!$AI1063,"")</f>
        <v>HABILITADO</v>
      </c>
    </row>
    <row r="701" spans="1:5" hidden="1" x14ac:dyDescent="0.25">
      <c r="A701" s="963"/>
      <c r="B701" s="561">
        <v>2</v>
      </c>
      <c r="C701" s="48" t="str">
        <f>IF(Experiencia_Proponente!C1064=0,"",Experiencia_Proponente!C1064)</f>
        <v/>
      </c>
      <c r="D701" s="48" t="str">
        <f>IF(Experiencia_Proponente!D1064=0,"",Experiencia_Proponente!D1064)</f>
        <v/>
      </c>
      <c r="E701" s="54" t="str">
        <f>IF(D701&lt;&gt;"",Experiencia_Proponente!$AI$1040,"")</f>
        <v/>
      </c>
    </row>
    <row r="702" spans="1:5" hidden="1" x14ac:dyDescent="0.25">
      <c r="A702" s="963"/>
      <c r="B702" s="561">
        <v>3</v>
      </c>
      <c r="C702" s="48" t="str">
        <f>IF(Experiencia_Proponente!C1065=0,"",Experiencia_Proponente!C1065)</f>
        <v/>
      </c>
      <c r="D702" s="48" t="str">
        <f>IF(Experiencia_Proponente!D1065=0,"",Experiencia_Proponente!D1065)</f>
        <v/>
      </c>
      <c r="E702" s="54" t="str">
        <f>IF(D702&lt;&gt;"",Experiencia_Proponente!$AI$1040,"")</f>
        <v/>
      </c>
    </row>
    <row r="703" spans="1:5" hidden="1" x14ac:dyDescent="0.25">
      <c r="A703" s="963"/>
      <c r="B703" s="561">
        <v>4</v>
      </c>
      <c r="C703" s="48" t="str">
        <f>IF(Experiencia_Proponente!C1066=0,"",Experiencia_Proponente!C1066)</f>
        <v/>
      </c>
      <c r="D703" s="48" t="str">
        <f>IF(Experiencia_Proponente!D1066=0,"",Experiencia_Proponente!D1066)</f>
        <v/>
      </c>
      <c r="E703" s="54" t="str">
        <f>IF(D703&lt;&gt;"",Experiencia_Proponente!$AI$1040,"")</f>
        <v/>
      </c>
    </row>
    <row r="704" spans="1:5" hidden="1" x14ac:dyDescent="0.25">
      <c r="A704" s="963"/>
      <c r="B704" s="561">
        <v>5</v>
      </c>
      <c r="C704" s="48" t="str">
        <f>IF(Experiencia_Proponente!C1067=0,"",Experiencia_Proponente!C1067)</f>
        <v/>
      </c>
      <c r="D704" s="48" t="str">
        <f>IF(Experiencia_Proponente!D1067=0,"",Experiencia_Proponente!D1067)</f>
        <v/>
      </c>
      <c r="E704" s="54" t="str">
        <f>IF(D704&lt;&gt;"",Experiencia_Proponente!$AI$1040,"")</f>
        <v/>
      </c>
    </row>
    <row r="705" spans="1:5" hidden="1" x14ac:dyDescent="0.25">
      <c r="A705" s="963"/>
      <c r="B705" s="561">
        <v>6</v>
      </c>
      <c r="C705" s="48" t="str">
        <f>IF(Experiencia_Proponente!C1068=0,"",Experiencia_Proponente!C1068)</f>
        <v/>
      </c>
      <c r="D705" s="48" t="str">
        <f>IF(Experiencia_Proponente!D1068=0,"",Experiencia_Proponente!D1068)</f>
        <v/>
      </c>
      <c r="E705" s="54" t="str">
        <f>IF(D705&lt;&gt;"",Experiencia_Proponente!$AI$1040,"")</f>
        <v/>
      </c>
    </row>
    <row r="706" spans="1:5" hidden="1" x14ac:dyDescent="0.25">
      <c r="A706" s="963"/>
      <c r="B706" s="561">
        <v>7</v>
      </c>
      <c r="C706" s="48" t="str">
        <f>IF(Experiencia_Proponente!C1069=0,"",Experiencia_Proponente!C1069)</f>
        <v/>
      </c>
      <c r="D706" s="48" t="str">
        <f>IF(Experiencia_Proponente!D1069=0,"",Experiencia_Proponente!D1069)</f>
        <v/>
      </c>
      <c r="E706" s="54" t="str">
        <f>IF(D706&lt;&gt;"",Experiencia_Proponente!$AI$1040,"")</f>
        <v/>
      </c>
    </row>
    <row r="707" spans="1:5" hidden="1" x14ac:dyDescent="0.25">
      <c r="A707" s="963"/>
      <c r="B707" s="561">
        <v>8</v>
      </c>
      <c r="C707" s="48" t="str">
        <f>IF(Experiencia_Proponente!C1070=0,"",Experiencia_Proponente!C1070)</f>
        <v/>
      </c>
      <c r="D707" s="48" t="str">
        <f>IF(Experiencia_Proponente!D1070=0,"",Experiencia_Proponente!D1070)</f>
        <v/>
      </c>
      <c r="E707" s="54" t="str">
        <f>IF(D707&lt;&gt;"",Experiencia_Proponente!$AI$1040,"")</f>
        <v/>
      </c>
    </row>
    <row r="708" spans="1:5" hidden="1" x14ac:dyDescent="0.25">
      <c r="A708" s="963"/>
      <c r="B708" s="561">
        <v>9</v>
      </c>
      <c r="C708" s="48" t="str">
        <f>IF(Experiencia_Proponente!C1071=0,"",Experiencia_Proponente!C1071)</f>
        <v/>
      </c>
      <c r="D708" s="48" t="str">
        <f>IF(Experiencia_Proponente!D1071=0,"",Experiencia_Proponente!D1071)</f>
        <v/>
      </c>
      <c r="E708" s="54" t="str">
        <f>IF(D708&lt;&gt;"",Experiencia_Proponente!$AI$1040,"")</f>
        <v/>
      </c>
    </row>
    <row r="709" spans="1:5" hidden="1" x14ac:dyDescent="0.25">
      <c r="A709" s="963"/>
      <c r="B709" s="561">
        <v>10</v>
      </c>
      <c r="C709" s="48" t="str">
        <f>IF(Experiencia_Proponente!C1072=0,"",Experiencia_Proponente!C1072)</f>
        <v/>
      </c>
      <c r="D709" s="48" t="str">
        <f>IF(Experiencia_Proponente!D1072=0,"",Experiencia_Proponente!D1072)</f>
        <v/>
      </c>
      <c r="E709" s="54" t="str">
        <f>IF(D709&lt;&gt;"",Experiencia_Proponente!$AI$1040,"")</f>
        <v/>
      </c>
    </row>
    <row r="710" spans="1:5" hidden="1" x14ac:dyDescent="0.25">
      <c r="A710" s="963"/>
      <c r="B710" s="561">
        <v>11</v>
      </c>
      <c r="C710" s="48" t="str">
        <f>IF(Experiencia_Proponente!C1073=0,"",Experiencia_Proponente!C1073)</f>
        <v/>
      </c>
      <c r="D710" s="48" t="str">
        <f>IF(Experiencia_Proponente!D1073=0,"",Experiencia_Proponente!D1073)</f>
        <v/>
      </c>
      <c r="E710" s="54" t="str">
        <f>IF(D710&lt;&gt;"",Experiencia_Proponente!$AI$1040,"")</f>
        <v/>
      </c>
    </row>
    <row r="711" spans="1:5" hidden="1" x14ac:dyDescent="0.25">
      <c r="A711" s="963"/>
      <c r="B711" s="561">
        <v>12</v>
      </c>
      <c r="C711" s="48" t="str">
        <f>IF(Experiencia_Proponente!C1074=0,"",Experiencia_Proponente!C1074)</f>
        <v/>
      </c>
      <c r="D711" s="48" t="str">
        <f>IF(Experiencia_Proponente!D1074=0,"",Experiencia_Proponente!D1074)</f>
        <v/>
      </c>
      <c r="E711" s="54" t="str">
        <f>IF(D711&lt;&gt;"",Experiencia_Proponente!$AI$1040,"")</f>
        <v/>
      </c>
    </row>
    <row r="712" spans="1:5" x14ac:dyDescent="0.25">
      <c r="A712" s="69">
        <v>53</v>
      </c>
      <c r="B712" s="327"/>
      <c r="C712" s="347" t="s">
        <v>1537</v>
      </c>
      <c r="D712" s="348"/>
      <c r="E712" s="349"/>
    </row>
    <row r="713" spans="1:5" x14ac:dyDescent="0.25">
      <c r="A713" s="962">
        <v>55</v>
      </c>
      <c r="B713" s="48">
        <v>1</v>
      </c>
      <c r="C713" s="48" t="str">
        <f>IF(Experiencia_Proponente!C1076=0,"",Experiencia_Proponente!C1076)</f>
        <v>UNIÓN TEMPORAL UT-EAAJ-2021</v>
      </c>
      <c r="D713" s="48" t="str">
        <f>IF(Experiencia_Proponente!D1076=0,"",Experiencia_Proponente!D1076)</f>
        <v>UNIÓN TEMPORAL UT-EAAJ-2021</v>
      </c>
      <c r="E713" s="54" t="str">
        <f>IF(D713&lt;&gt;"",Experiencia_Proponente!$AI$1076,"RECHAZADO")</f>
        <v>HABILITADO</v>
      </c>
    </row>
    <row r="714" spans="1:5" hidden="1" x14ac:dyDescent="0.25">
      <c r="A714" s="963"/>
      <c r="B714" s="561">
        <v>2</v>
      </c>
      <c r="C714" s="48" t="str">
        <f>IF(Experiencia_Proponente!C1077=0,"",Experiencia_Proponente!C1077)</f>
        <v/>
      </c>
      <c r="D714" s="48" t="str">
        <f>IF(Experiencia_Proponente!D1077=0,"",Experiencia_Proponente!D1077)</f>
        <v/>
      </c>
      <c r="E714" s="54" t="str">
        <f>IF(D714&lt;&gt;"",Experiencia_Proponente!$AI$1076,"")</f>
        <v/>
      </c>
    </row>
    <row r="715" spans="1:5" hidden="1" x14ac:dyDescent="0.25">
      <c r="A715" s="963"/>
      <c r="B715" s="561">
        <v>3</v>
      </c>
      <c r="C715" s="48" t="str">
        <f>IF(Experiencia_Proponente!C1078=0,"",Experiencia_Proponente!C1078)</f>
        <v/>
      </c>
      <c r="D715" s="48" t="str">
        <f>IF(Experiencia_Proponente!D1078=0,"",Experiencia_Proponente!D1078)</f>
        <v/>
      </c>
      <c r="E715" s="54" t="str">
        <f>IF(D715&lt;&gt;"",Experiencia_Proponente!$AI$1076,"")</f>
        <v/>
      </c>
    </row>
    <row r="716" spans="1:5" hidden="1" x14ac:dyDescent="0.25">
      <c r="A716" s="963"/>
      <c r="B716" s="561">
        <v>4</v>
      </c>
      <c r="C716" s="48" t="str">
        <f>IF(Experiencia_Proponente!C1079=0,"",Experiencia_Proponente!C1079)</f>
        <v/>
      </c>
      <c r="D716" s="48" t="str">
        <f>IF(Experiencia_Proponente!D1079=0,"",Experiencia_Proponente!D1079)</f>
        <v/>
      </c>
      <c r="E716" s="54" t="str">
        <f>IF(D716&lt;&gt;"",Experiencia_Proponente!$AI$1076,"")</f>
        <v/>
      </c>
    </row>
    <row r="717" spans="1:5" x14ac:dyDescent="0.25">
      <c r="A717" s="963"/>
      <c r="B717" s="561">
        <v>5</v>
      </c>
      <c r="C717" s="48" t="str">
        <f>IF(Experiencia_Proponente!C1080=0,"",Experiencia_Proponente!C1080)</f>
        <v>UNIÓN TEMPORAL UT-EAAJ-2021</v>
      </c>
      <c r="D717" s="48" t="str">
        <f>IF(Experiencia_Proponente!D1080=0,"",Experiencia_Proponente!D1080)</f>
        <v>UNIÓN TEMPORAL UT-EAAJ-2021</v>
      </c>
      <c r="E717" s="54" t="str">
        <f>IF(D717&lt;&gt;"",Experiencia_Proponente!$AI$1076,"")</f>
        <v>HABILITADO</v>
      </c>
    </row>
    <row r="718" spans="1:5" x14ac:dyDescent="0.25">
      <c r="A718" s="963"/>
      <c r="B718" s="561">
        <v>6</v>
      </c>
      <c r="C718" s="48" t="str">
        <f>IF(Experiencia_Proponente!C1081=0,"",Experiencia_Proponente!C1081)</f>
        <v>UNIÓN TEMPORAL UT-EAAJ-2021</v>
      </c>
      <c r="D718" s="48" t="str">
        <f>IF(Experiencia_Proponente!D1081=0,"",Experiencia_Proponente!D1081)</f>
        <v>UNIÓN TEMPORAL UT-EAAJ-2021</v>
      </c>
      <c r="E718" s="54" t="str">
        <f>IF(D718&lt;&gt;"",Experiencia_Proponente!$AI$1076,"")</f>
        <v>HABILITADO</v>
      </c>
    </row>
    <row r="719" spans="1:5" x14ac:dyDescent="0.25">
      <c r="A719" s="963"/>
      <c r="B719" s="561">
        <v>7</v>
      </c>
      <c r="C719" s="48" t="str">
        <f>IF(Experiencia_Proponente!C1082=0,"",Experiencia_Proponente!C1082)</f>
        <v>UNIÓN TEMPORAL UT-EAAJ-2021</v>
      </c>
      <c r="D719" s="48" t="str">
        <f>IF(Experiencia_Proponente!D1082=0,"",Experiencia_Proponente!D1082)</f>
        <v>UNIÓN TEMPORAL UT-EAAJ-2021</v>
      </c>
      <c r="E719" s="54" t="str">
        <f>IF(D719&lt;&gt;"",Experiencia_Proponente!$AI$1076,"")</f>
        <v>HABILITADO</v>
      </c>
    </row>
    <row r="720" spans="1:5" x14ac:dyDescent="0.25">
      <c r="A720" s="963"/>
      <c r="B720" s="561">
        <v>8</v>
      </c>
      <c r="C720" s="48" t="str">
        <f>IF(Experiencia_Proponente!C1083=0,"",Experiencia_Proponente!C1083)</f>
        <v>UNIÓN TEMPORAL UT-EAAJ-2021</v>
      </c>
      <c r="D720" s="48" t="str">
        <f>IF(Experiencia_Proponente!D1083=0,"",Experiencia_Proponente!D1083)</f>
        <v>UNIÓN TEMPORAL UT-EAAJ-2021</v>
      </c>
      <c r="E720" s="54" t="str">
        <f>IF(D720&lt;&gt;"",Experiencia_Proponente!$AI$1076,"RECHAZADO")</f>
        <v>HABILITADO</v>
      </c>
    </row>
    <row r="721" spans="1:5" x14ac:dyDescent="0.25">
      <c r="A721" s="963"/>
      <c r="B721" s="561">
        <v>9</v>
      </c>
      <c r="C721" s="48" t="str">
        <f>IF(Experiencia_Proponente!C1084=0,"",Experiencia_Proponente!C1084)</f>
        <v>UNIÓN TEMPORAL UT-EAAJ-2021</v>
      </c>
      <c r="D721" s="48" t="str">
        <f>IF(Experiencia_Proponente!D1084=0,"",Experiencia_Proponente!D1084)</f>
        <v>UNIÓN TEMPORAL UT-EAAJ-2021</v>
      </c>
      <c r="E721" s="54" t="str">
        <f>IF(D721&lt;&gt;"",Experiencia_Proponente!$AI$1076,"")</f>
        <v>HABILITADO</v>
      </c>
    </row>
    <row r="722" spans="1:5" x14ac:dyDescent="0.25">
      <c r="A722" s="963"/>
      <c r="B722" s="561">
        <v>10</v>
      </c>
      <c r="C722" s="48" t="str">
        <f>IF(Experiencia_Proponente!C1085=0,"",Experiencia_Proponente!C1085)</f>
        <v>UNIÓN TEMPORAL UT-EAAJ-2021</v>
      </c>
      <c r="D722" s="48" t="str">
        <f>IF(Experiencia_Proponente!D1085=0,"",Experiencia_Proponente!D1085)</f>
        <v>UNIÓN TEMPORAL UT-EAAJ-2021</v>
      </c>
      <c r="E722" s="54" t="str">
        <f>IF(D722&lt;&gt;"",Experiencia_Proponente!$AI$1076,"")</f>
        <v>HABILITADO</v>
      </c>
    </row>
    <row r="723" spans="1:5" x14ac:dyDescent="0.25">
      <c r="A723" s="963"/>
      <c r="B723" s="561">
        <v>11</v>
      </c>
      <c r="C723" s="48" t="str">
        <f>IF(Experiencia_Proponente!C1086=0,"",Experiencia_Proponente!C1086)</f>
        <v>UNIÓN TEMPORAL UT-EAAJ-2021</v>
      </c>
      <c r="D723" s="48" t="str">
        <f>IF(Experiencia_Proponente!D1086=0,"",Experiencia_Proponente!D1086)</f>
        <v>UNIÓN TEMPORAL UT-EAAJ-2021</v>
      </c>
      <c r="E723" s="54" t="str">
        <f>IF(D723&lt;&gt;"",Experiencia_Proponente!$AI$1076,"")</f>
        <v>HABILITADO</v>
      </c>
    </row>
    <row r="724" spans="1:5" x14ac:dyDescent="0.25">
      <c r="A724" s="963"/>
      <c r="B724" s="561">
        <v>12</v>
      </c>
      <c r="C724" s="48" t="str">
        <f>IF(Experiencia_Proponente!C1087=0,"",Experiencia_Proponente!C1087)</f>
        <v>UNIÓN TEMPORAL UT-EAAJ-2021</v>
      </c>
      <c r="D724" s="48" t="str">
        <f>IF(Experiencia_Proponente!D1087=0,"",Experiencia_Proponente!D1087)</f>
        <v>UNIÓN TEMPORAL UT-EAAJ-2021</v>
      </c>
      <c r="E724" s="54" t="str">
        <f>IF(D724&lt;&gt;"",Experiencia_Proponente!$AI$1076,"RECHAZADO")</f>
        <v>HABILITADO</v>
      </c>
    </row>
    <row r="725" spans="1:5" x14ac:dyDescent="0.25">
      <c r="A725" s="69">
        <v>53</v>
      </c>
      <c r="B725" s="327"/>
      <c r="C725" s="347" t="s">
        <v>1537</v>
      </c>
      <c r="D725" s="348"/>
      <c r="E725" s="349"/>
    </row>
  </sheetData>
  <sheetProtection algorithmName="SHA-512" hashValue="/W2vDqn0A96lqXOIUirOQiZqAyBvELGzdDZDZnTsDfRwzaZfZzZSJQ/YnafocyB2F/elrUhQWUxzImiRkqDG8Q==" saltValue="eJQV4K/nV2+OQzckX/b31w==" spinCount="100000" sheet="1" selectLockedCells="1"/>
  <autoFilter ref="A10:E725" xr:uid="{00000000-0009-0000-0000-000005000000}">
    <filterColumn colId="2">
      <customFilters>
        <customFilter operator="notEqual" val=" "/>
      </customFilters>
    </filterColumn>
  </autoFilter>
  <customSheetViews>
    <customSheetView guid="{E2A2C7DB-9947-49F3-A282-EFE301E739A4}" showPageBreaks="1" printArea="1" filter="1" showAutoFilter="1" view="pageBreakPreview" topLeftCell="A9">
      <pane xSplit="2" ySplit="5" topLeftCell="C1183" activePane="bottomRight" state="frozen"/>
      <selection pane="bottomRight" activeCell="C1223" sqref="C1223"/>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1"/>
      <headerFooter>
        <oddHeader>&amp;L&amp;G&amp;CSECRETARIA DE EDUCACIÓN DEL DISTRITO
DIR. DE SERVICIOS ADMINISTRATIVOS
LICITACION PÚBLICA SED - SED-LP-DSA-005-2016
INFORME DE EVALUACIÓN FINAL
CONSOLIDADO EXPERIENCIA
MARZO 14 DE 2016
&amp;R&amp;G</oddHeader>
        <oddFooter>&amp;C&amp;P de &amp;N
Informe de Evaluación Final   
Consolidado Experiencia</oddFooter>
      </headerFooter>
      <autoFilter ref="A10:E1214" xr:uid="{00000000-0000-0000-0000-000000000000}">
        <filterColumn colId="2">
          <customFilters>
            <customFilter operator="notEqual" val=" "/>
          </customFilters>
        </filterColumn>
      </autoFilter>
    </customSheetView>
    <customSheetView guid="{12163528-AE75-4A4E-AF46-AB6BC72BC431}" showPageBreaks="1" printArea="1" filter="1" showAutoFilter="1" hiddenColumns="1" view="pageBreakPreview" topLeftCell="A9">
      <pane xSplit="2" ySplit="5" topLeftCell="C976" activePane="bottomRight" state="frozen"/>
      <selection pane="bottomRight" activeCell="E1027" sqref="E1027"/>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2"/>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C7BD7581-978D-4952-BB44-34D9F81A17A1}" showPageBreaks="1" printArea="1" filter="1" showAutoFilter="1" hiddenColumns="1" view="pageBreakPreview" topLeftCell="A9">
      <pane xSplit="2" ySplit="5" topLeftCell="C976" activePane="bottomRight" state="frozen"/>
      <selection pane="bottomRight" activeCell="E1027" sqref="E1027"/>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3"/>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2E6E9C88-08B8-4F9F-855B-E155574AADA6}" showPageBreaks="1" printArea="1" filter="1" showAutoFilter="1" hiddenColumns="1" view="pageBreakPreview" topLeftCell="A9">
      <pane xSplit="2" ySplit="5" topLeftCell="C976" activePane="bottomRight" state="frozen"/>
      <selection pane="bottomRight" activeCell="E1027" sqref="E1027"/>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4"/>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05019090-B387-4185-B9D6-2989E4430EE7}" showPageBreaks="1" printArea="1" filter="1" showAutoFilter="1" hiddenColumns="1" view="pageBreakPreview" topLeftCell="A9">
      <pane xSplit="2" ySplit="5" topLeftCell="C976" activePane="bottomRight" state="frozen"/>
      <selection pane="bottomRight" activeCell="E1027" sqref="E1027"/>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5"/>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CC132B87-6F95-42DD-82B4-8B8A320375C1}" showPageBreaks="1" printArea="1" filter="1" showAutoFilter="1" hiddenColumns="1" view="pageBreakPreview" topLeftCell="A9">
      <pane xSplit="2" ySplit="5" topLeftCell="C976" activePane="bottomRight" state="frozen"/>
      <selection pane="bottomRight" activeCell="E1027" sqref="E1027"/>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6"/>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3747B44A-1B0F-476A-97A2-F90ADAC85B61}" showPageBreaks="1" printArea="1" filter="1" showAutoFilter="1" hiddenColumns="1" view="pageBreakPreview" topLeftCell="A9">
      <pane xSplit="2" ySplit="5" topLeftCell="C557" activePane="bottomRight" state="frozen"/>
      <selection pane="bottomRight" activeCell="E573" sqref="E573"/>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scale="71" pageOrder="overThenDown" orientation="landscape" r:id="rId7"/>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DBDCABA7-1761-490F-B561-FF40CAB5B60B}" showPageBreaks="1" printArea="1" filter="1" showAutoFilter="1" topLeftCell="A9">
      <pane xSplit="2" ySplit="5" topLeftCell="C1186" activePane="bottomRight" state="frozen"/>
      <selection pane="bottomRight" activeCell="C1216" sqref="C1216:D1225"/>
      <pageMargins left="0" right="0" top="0" bottom="0" header="0" footer="0"/>
      <pageSetup paperSize="9" scale="85" pageOrder="overThenDown" orientation="landscape" r:id="rId8"/>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 guid="{22E058B7-4FD3-40B5-A493-EE97C812424B}" scale="60" showPageBreaks="1" printArea="1" filter="1" showAutoFilter="1" view="pageBreakPreview" topLeftCell="A9">
      <pane xSplit="2" ySplit="5" topLeftCell="C1016" activePane="bottomRight" state="frozen"/>
      <selection pane="bottomRight" activeCell="C1226" sqref="C1226"/>
      <rowBreaks count="25" manualBreakCount="25">
        <brk id="83" max="4" man="1"/>
        <brk id="149" max="4" man="1"/>
        <brk id="198" max="4" man="1"/>
        <brk id="243" max="4" man="1"/>
        <brk id="276" max="4" man="1"/>
        <brk id="334" max="4" man="1"/>
        <brk id="374" max="4" man="1"/>
        <brk id="392" max="4" man="1"/>
        <brk id="418" max="4" man="1"/>
        <brk id="458" max="4" man="1"/>
        <brk id="486" max="4" man="1"/>
        <brk id="514" max="4" man="1"/>
        <brk id="545" max="4" man="1"/>
        <brk id="593" max="4" man="1"/>
        <brk id="634" max="4" man="1"/>
        <brk id="651" max="4" man="1"/>
        <brk id="693" max="4" man="1"/>
        <brk id="752" max="4" man="1"/>
        <brk id="835" max="4" man="1"/>
        <brk id="906" max="4" man="1"/>
        <brk id="962" max="4" man="1"/>
        <brk id="1018" max="4" man="1"/>
        <brk id="1102" max="4" man="1"/>
        <brk id="1134" max="4" man="1"/>
        <brk id="1172" max="4" man="1"/>
      </rowBreaks>
      <pageMargins left="0" right="0" top="0" bottom="0" header="0" footer="0"/>
      <printOptions horizontalCentered="1"/>
      <pageSetup paperSize="9" scale="71" pageOrder="overThenDown" orientation="landscape" r:id="rId9"/>
      <headerFooter>
        <oddHeader>&amp;L&amp;G&amp;CSECRETARIA DE EDUCACIÓN DEL DISTRITO
DIR. DE SERVICIOS ADMINISTRATIVOS
LICITACION PÚBLICA SED - SED-LP-DSA-005-2016
INFORME DE EVALUACIÓN
CONSOLIDADO EXPERIENCIA
FEBRERO 29 DE 2016
&amp;R&amp;G</oddHeader>
        <oddFooter>&amp;C&amp;P de &amp;N
Informe de Evaluación   
Consolidado Experiencia</oddFooter>
      </headerFooter>
      <autoFilter ref="A10:E1214" xr:uid="{00000000-0000-0000-0000-000000000000}">
        <filterColumn colId="2">
          <customFilters>
            <customFilter operator="notEqual" val=" "/>
          </customFilters>
        </filterColumn>
      </autoFilter>
    </customSheetView>
  </customSheetViews>
  <mergeCells count="55">
    <mergeCell ref="A648:A659"/>
    <mergeCell ref="A661:A672"/>
    <mergeCell ref="A674:A685"/>
    <mergeCell ref="A687:A698"/>
    <mergeCell ref="A583:A594"/>
    <mergeCell ref="A596:A607"/>
    <mergeCell ref="A609:A620"/>
    <mergeCell ref="A622:A633"/>
    <mergeCell ref="A635:A646"/>
    <mergeCell ref="A531:A542"/>
    <mergeCell ref="A544:A555"/>
    <mergeCell ref="A557:A568"/>
    <mergeCell ref="A570:A581"/>
    <mergeCell ref="A466:A477"/>
    <mergeCell ref="A479:A490"/>
    <mergeCell ref="A492:A503"/>
    <mergeCell ref="A505:A516"/>
    <mergeCell ref="A518:A529"/>
    <mergeCell ref="A323:A334"/>
    <mergeCell ref="A414:A425"/>
    <mergeCell ref="A427:A438"/>
    <mergeCell ref="A440:A451"/>
    <mergeCell ref="A453:A464"/>
    <mergeCell ref="A336:A347"/>
    <mergeCell ref="A349:A360"/>
    <mergeCell ref="A362:A373"/>
    <mergeCell ref="A375:A386"/>
    <mergeCell ref="A388:A399"/>
    <mergeCell ref="A401:A412"/>
    <mergeCell ref="A258:A269"/>
    <mergeCell ref="A271:A282"/>
    <mergeCell ref="A284:A295"/>
    <mergeCell ref="A297:A308"/>
    <mergeCell ref="A310:A321"/>
    <mergeCell ref="A193:A204"/>
    <mergeCell ref="A206:A217"/>
    <mergeCell ref="A219:A230"/>
    <mergeCell ref="A232:A243"/>
    <mergeCell ref="A245:A256"/>
    <mergeCell ref="A700:A711"/>
    <mergeCell ref="A713:A724"/>
    <mergeCell ref="A11:A22"/>
    <mergeCell ref="A76:A87"/>
    <mergeCell ref="A89:A100"/>
    <mergeCell ref="A102:A113"/>
    <mergeCell ref="A115:A126"/>
    <mergeCell ref="A24:A35"/>
    <mergeCell ref="A37:A48"/>
    <mergeCell ref="A50:A61"/>
    <mergeCell ref="A63:A74"/>
    <mergeCell ref="A128:A139"/>
    <mergeCell ref="A141:A152"/>
    <mergeCell ref="A154:A165"/>
    <mergeCell ref="A167:A178"/>
    <mergeCell ref="A180:A191"/>
  </mergeCells>
  <conditionalFormatting sqref="E726:E1048576 E1:E699">
    <cfRule type="cellIs" dxfId="4492" priority="7" operator="equal">
      <formula>"NO HABILITADO"</formula>
    </cfRule>
  </conditionalFormatting>
  <conditionalFormatting sqref="A726:XFD1048576 A1:XFD699">
    <cfRule type="cellIs" dxfId="4491" priority="5" operator="equal">
      <formula>"RECHAZADO"</formula>
    </cfRule>
  </conditionalFormatting>
  <conditionalFormatting sqref="E700:E712">
    <cfRule type="cellIs" dxfId="4490" priority="4" operator="equal">
      <formula>"NO HABILITADO"</formula>
    </cfRule>
  </conditionalFormatting>
  <conditionalFormatting sqref="A700:XFD712">
    <cfRule type="cellIs" dxfId="4489" priority="3" operator="equal">
      <formula>"RECHAZADO"</formula>
    </cfRule>
  </conditionalFormatting>
  <conditionalFormatting sqref="E713:E725">
    <cfRule type="cellIs" dxfId="4488" priority="2" operator="equal">
      <formula>"NO HABILITADO"</formula>
    </cfRule>
  </conditionalFormatting>
  <conditionalFormatting sqref="A713:XFD725">
    <cfRule type="cellIs" dxfId="4487" priority="1" operator="equal">
      <formula>"RECHAZADO"</formula>
    </cfRule>
  </conditionalFormatting>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0"/>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rowBreaks count="9" manualBreakCount="9">
    <brk id="62" max="4" man="1"/>
    <brk id="166" max="4" man="1"/>
    <brk id="244" max="4" man="1"/>
    <brk id="335" max="4" man="1"/>
    <brk id="414" max="4" man="1"/>
    <brk id="465" max="4" man="1"/>
    <brk id="517" max="4" man="1"/>
    <brk id="582" max="4" man="1"/>
    <brk id="647" max="4" man="1"/>
  </rowBreaks>
  <legacyDrawingHF r:id="rId1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IW725"/>
  <sheetViews>
    <sheetView topLeftCell="A9" zoomScale="70" zoomScaleNormal="70" workbookViewId="0">
      <pane xSplit="4" ySplit="2" topLeftCell="HI554" activePane="bottomRight" state="frozen"/>
      <selection activeCell="B704" sqref="B704:B715"/>
      <selection pane="topRight" activeCell="B704" sqref="B704:B715"/>
      <selection pane="bottomLeft" activeCell="B704" sqref="B704:B715"/>
      <selection pane="bottomRight" activeCell="HJ596" sqref="HJ596"/>
    </sheetView>
  </sheetViews>
  <sheetFormatPr baseColWidth="10" defaultColWidth="13.5703125" defaultRowHeight="16.5" x14ac:dyDescent="0.25"/>
  <cols>
    <col min="1" max="1" width="17" style="328" customWidth="1"/>
    <col min="2" max="2" width="13.42578125" style="328" customWidth="1"/>
    <col min="3" max="3" width="24.42578125" style="328" customWidth="1"/>
    <col min="4" max="4" width="1" style="328" customWidth="1"/>
    <col min="5" max="5" width="24.5703125" style="328" bestFit="1" customWidth="1"/>
    <col min="6" max="6" width="14.42578125" style="329" customWidth="1"/>
    <col min="7" max="7" width="12" style="328" customWidth="1"/>
    <col min="8" max="8" width="17.140625" style="328" customWidth="1"/>
    <col min="9" max="9" width="13.7109375" style="328" customWidth="1"/>
    <col min="10" max="10" width="23" style="328" bestFit="1" customWidth="1"/>
    <col min="11" max="11" width="34" style="328" customWidth="1"/>
    <col min="12" max="12" width="24.5703125" style="328" bestFit="1" customWidth="1"/>
    <col min="13" max="13" width="18.5703125" style="328" customWidth="1"/>
    <col min="14" max="14" width="23.85546875" style="328" bestFit="1" customWidth="1"/>
    <col min="15" max="15" width="25.28515625" style="328" bestFit="1" customWidth="1"/>
    <col min="16" max="16" width="23.5703125" style="328" bestFit="1" customWidth="1"/>
    <col min="17" max="17" width="23.140625" style="328" bestFit="1" customWidth="1"/>
    <col min="18" max="18" width="55.28515625" style="328" bestFit="1" customWidth="1"/>
    <col min="19" max="19" width="24.5703125" style="328" bestFit="1" customWidth="1"/>
    <col min="20" max="20" width="23.42578125" style="328" bestFit="1" customWidth="1"/>
    <col min="21" max="21" width="23.85546875" style="328" bestFit="1" customWidth="1"/>
    <col min="22" max="22" width="25.28515625" style="328" bestFit="1" customWidth="1"/>
    <col min="23" max="23" width="23.5703125" style="328" bestFit="1" customWidth="1"/>
    <col min="24" max="24" width="23.140625" style="328" bestFit="1" customWidth="1"/>
    <col min="25" max="25" width="57" style="328" customWidth="1"/>
    <col min="26" max="26" width="24.5703125" style="328" bestFit="1" customWidth="1"/>
    <col min="27" max="27" width="23.42578125" style="328" bestFit="1" customWidth="1"/>
    <col min="28" max="28" width="23.85546875" style="328" bestFit="1" customWidth="1"/>
    <col min="29" max="29" width="25.28515625" style="328" bestFit="1" customWidth="1"/>
    <col min="30" max="30" width="23.5703125" style="328" bestFit="1" customWidth="1"/>
    <col min="31" max="31" width="23.140625" style="328" bestFit="1" customWidth="1"/>
    <col min="32" max="32" width="27.7109375" style="328" bestFit="1" customWidth="1"/>
    <col min="33" max="33" width="23" style="328" bestFit="1" customWidth="1"/>
    <col min="34" max="34" width="40.42578125" style="328" customWidth="1"/>
    <col min="35" max="35" width="3.42578125" style="328" customWidth="1"/>
    <col min="36" max="36" width="24.5703125" style="328" bestFit="1" customWidth="1"/>
    <col min="37" max="37" width="20.140625" style="328" customWidth="1"/>
    <col min="38" max="38" width="16.28515625" style="328" bestFit="1" customWidth="1"/>
    <col min="39" max="39" width="13.5703125" style="328" customWidth="1"/>
    <col min="40" max="40" width="14" style="328" customWidth="1"/>
    <col min="41" max="41" width="13" style="328" customWidth="1"/>
    <col min="42" max="42" width="53.5703125" style="328" bestFit="1" customWidth="1"/>
    <col min="43" max="43" width="24.5703125" style="328" bestFit="1" customWidth="1"/>
    <col min="44" max="44" width="25" style="328" bestFit="1" customWidth="1"/>
    <col min="45" max="45" width="16.28515625" style="328" bestFit="1" customWidth="1"/>
    <col min="46" max="46" width="23.85546875" style="328" bestFit="1" customWidth="1"/>
    <col min="47" max="47" width="23.5703125" style="328" bestFit="1" customWidth="1"/>
    <col min="48" max="48" width="23.140625" style="328" bestFit="1" customWidth="1"/>
    <col min="49" max="49" width="27.7109375" style="328" bestFit="1" customWidth="1"/>
    <col min="50" max="50" width="24.5703125" style="328" bestFit="1" customWidth="1"/>
    <col min="51" max="51" width="25" style="328" bestFit="1" customWidth="1"/>
    <col min="52" max="52" width="16.28515625" style="328" bestFit="1" customWidth="1"/>
    <col min="53" max="53" width="23.85546875" style="328" bestFit="1" customWidth="1"/>
    <col min="54" max="54" width="23.5703125" style="328" bestFit="1" customWidth="1"/>
    <col min="55" max="55" width="23.140625" style="328" bestFit="1" customWidth="1"/>
    <col min="56" max="56" width="27.7109375" style="328" bestFit="1" customWidth="1"/>
    <col min="57" max="57" width="24.5703125" style="328" bestFit="1" customWidth="1"/>
    <col min="58" max="58" width="25" style="328" bestFit="1" customWidth="1"/>
    <col min="59" max="59" width="16.28515625" style="328" bestFit="1" customWidth="1"/>
    <col min="60" max="60" width="23.85546875" style="328" bestFit="1" customWidth="1"/>
    <col min="61" max="61" width="23.5703125" style="328" bestFit="1" customWidth="1"/>
    <col min="62" max="62" width="23.140625" style="328" bestFit="1" customWidth="1"/>
    <col min="63" max="63" width="27.7109375" style="328" bestFit="1" customWidth="1"/>
    <col min="64" max="64" width="33.42578125" style="328" bestFit="1" customWidth="1"/>
    <col min="65" max="65" width="34.7109375" style="328" customWidth="1"/>
    <col min="66" max="66" width="28.140625" style="328" hidden="1" customWidth="1"/>
    <col min="67" max="67" width="23.42578125" style="328" hidden="1" customWidth="1"/>
    <col min="68" max="68" width="25.7109375" style="328" hidden="1" customWidth="1"/>
    <col min="69" max="69" width="23.85546875" style="328" hidden="1" customWidth="1"/>
    <col min="70" max="70" width="73" style="328" hidden="1" customWidth="1"/>
    <col min="71" max="71" width="25.7109375" style="328" hidden="1" customWidth="1"/>
    <col min="72" max="72" width="23.42578125" style="328" hidden="1" customWidth="1"/>
    <col min="73" max="73" width="25.7109375" style="328" hidden="1" customWidth="1"/>
    <col min="74" max="74" width="23.85546875" style="328" hidden="1" customWidth="1"/>
    <col min="75" max="75" width="40.42578125" style="328" hidden="1" customWidth="1"/>
    <col min="76" max="76" width="25.7109375" style="328" hidden="1" customWidth="1"/>
    <col min="77" max="77" width="23.42578125" style="328" hidden="1" customWidth="1"/>
    <col min="78" max="78" width="25.7109375" style="328" hidden="1" customWidth="1"/>
    <col min="79" max="79" width="23.85546875" style="328" hidden="1" customWidth="1"/>
    <col min="80" max="80" width="27.7109375" style="328" hidden="1" customWidth="1"/>
    <col min="81" max="81" width="25.7109375" style="328" hidden="1" customWidth="1"/>
    <col min="82" max="82" width="23.42578125" style="328" hidden="1" customWidth="1"/>
    <col min="83" max="83" width="25.7109375" style="328" hidden="1" customWidth="1"/>
    <col min="84" max="84" width="23.85546875" style="328" hidden="1" customWidth="1"/>
    <col min="85" max="85" width="27.7109375" style="328" hidden="1" customWidth="1"/>
    <col min="86" max="86" width="30.140625" style="328" hidden="1" customWidth="1"/>
    <col min="87" max="87" width="26" style="328" hidden="1" customWidth="1"/>
    <col min="88" max="88" width="67.140625" style="328" hidden="1" customWidth="1"/>
    <col min="89" max="89" width="1.140625" style="328" customWidth="1"/>
    <col min="90" max="90" width="24.85546875" style="328" customWidth="1"/>
    <col min="91" max="91" width="16.7109375" style="328" customWidth="1"/>
    <col min="92" max="92" width="11.5703125" style="328" customWidth="1"/>
    <col min="93" max="93" width="25.42578125" style="328" customWidth="1"/>
    <col min="94" max="94" width="52" style="328" bestFit="1" customWidth="1"/>
    <col min="95" max="95" width="25.7109375" style="328" bestFit="1" customWidth="1"/>
    <col min="96" max="96" width="23.42578125" style="328" bestFit="1" customWidth="1"/>
    <col min="97" max="97" width="22" style="328" bestFit="1" customWidth="1"/>
    <col min="98" max="98" width="30" style="328" bestFit="1" customWidth="1"/>
    <col min="99" max="99" width="40.7109375" style="328" bestFit="1" customWidth="1"/>
    <col min="100" max="100" width="25.7109375" style="328" bestFit="1" customWidth="1"/>
    <col min="101" max="101" width="23.42578125" style="328" bestFit="1" customWidth="1"/>
    <col min="102" max="102" width="22" style="328" bestFit="1" customWidth="1"/>
    <col min="103" max="103" width="30" style="328" bestFit="1" customWidth="1"/>
    <col min="104" max="104" width="28.85546875" style="328" bestFit="1" customWidth="1"/>
    <col min="105" max="105" width="25.7109375" style="328" bestFit="1" customWidth="1"/>
    <col min="106" max="106" width="23.42578125" style="328" bestFit="1" customWidth="1"/>
    <col min="107" max="107" width="22" style="328" bestFit="1" customWidth="1"/>
    <col min="108" max="108" width="30" style="328" bestFit="1" customWidth="1"/>
    <col min="109" max="109" width="28.5703125" style="328" bestFit="1" customWidth="1"/>
    <col min="110" max="110" width="23" style="328" bestFit="1" customWidth="1"/>
    <col min="111" max="111" width="98.7109375" style="328" bestFit="1" customWidth="1"/>
    <col min="112" max="112" width="1" style="328" customWidth="1"/>
    <col min="113" max="113" width="25.7109375" style="328" bestFit="1" customWidth="1"/>
    <col min="114" max="114" width="15.5703125" style="328" customWidth="1"/>
    <col min="115" max="115" width="22.42578125" style="328" customWidth="1"/>
    <col min="116" max="116" width="49.42578125" style="328" customWidth="1"/>
    <col min="117" max="117" width="25.7109375" style="328" bestFit="1" customWidth="1"/>
    <col min="118" max="118" width="23.42578125" style="328" bestFit="1" customWidth="1"/>
    <col min="119" max="119" width="26.85546875" style="328" bestFit="1" customWidth="1"/>
    <col min="120" max="120" width="45.85546875" style="328" bestFit="1" customWidth="1"/>
    <col min="121" max="121" width="25.7109375" style="328" bestFit="1" customWidth="1"/>
    <col min="122" max="122" width="23.42578125" style="328" bestFit="1" customWidth="1"/>
    <col min="123" max="123" width="26.85546875" style="328" bestFit="1" customWidth="1"/>
    <col min="124" max="124" width="54.42578125" style="328" bestFit="1" customWidth="1"/>
    <col min="125" max="125" width="25.7109375" style="328" bestFit="1" customWidth="1"/>
    <col min="126" max="126" width="23.42578125" style="328" bestFit="1" customWidth="1"/>
    <col min="127" max="127" width="26.85546875" style="328" bestFit="1" customWidth="1"/>
    <col min="128" max="128" width="54.42578125" style="328" bestFit="1" customWidth="1"/>
    <col min="129" max="129" width="23" style="328" bestFit="1" customWidth="1"/>
    <col min="130" max="130" width="85.42578125" style="328" bestFit="1" customWidth="1"/>
    <col min="131" max="131" width="1.28515625" style="328" customWidth="1"/>
    <col min="132" max="132" width="24.42578125" style="328" bestFit="1" customWidth="1"/>
    <col min="133" max="133" width="23.42578125" style="328" bestFit="1" customWidth="1"/>
    <col min="134" max="134" width="17" style="328" customWidth="1"/>
    <col min="135" max="135" width="66.7109375" style="328" bestFit="1" customWidth="1"/>
    <col min="136" max="136" width="25.28515625" style="328" bestFit="1" customWidth="1"/>
    <col min="137" max="137" width="23.42578125" style="328" bestFit="1" customWidth="1"/>
    <col min="138" max="138" width="23.140625" style="328" bestFit="1" customWidth="1"/>
    <col min="139" max="139" width="84.42578125" style="328" customWidth="1"/>
    <col min="140" max="140" width="25.28515625" style="328" bestFit="1" customWidth="1"/>
    <col min="141" max="141" width="23.42578125" style="328" bestFit="1" customWidth="1"/>
    <col min="142" max="142" width="23.140625" style="328" bestFit="1" customWidth="1"/>
    <col min="143" max="143" width="27.7109375" style="328" bestFit="1" customWidth="1"/>
    <col min="144" max="144" width="25.28515625" style="328" bestFit="1" customWidth="1"/>
    <col min="145" max="145" width="23.42578125" style="328" bestFit="1" customWidth="1"/>
    <col min="146" max="146" width="23.140625" style="328" bestFit="1" customWidth="1"/>
    <col min="147" max="147" width="27.7109375" style="328" bestFit="1" customWidth="1"/>
    <col min="148" max="148" width="23" style="328" bestFit="1" customWidth="1"/>
    <col min="149" max="149" width="56.85546875" style="328" customWidth="1"/>
    <col min="150" max="150" width="1.140625" style="328" customWidth="1"/>
    <col min="151" max="151" width="26" style="328" bestFit="1" customWidth="1"/>
    <col min="152" max="152" width="16.28515625" style="328" customWidth="1"/>
    <col min="153" max="153" width="18.85546875" style="328" bestFit="1" customWidth="1"/>
    <col min="154" max="154" width="53.140625" style="328" customWidth="1"/>
    <col min="155" max="155" width="24.5703125" style="328" bestFit="1" customWidth="1"/>
    <col min="156" max="156" width="23.42578125" style="328" bestFit="1" customWidth="1"/>
    <col min="157" max="157" width="18.85546875" style="328" bestFit="1" customWidth="1"/>
    <col min="158" max="158" width="47.28515625" style="328" bestFit="1" customWidth="1"/>
    <col min="159" max="159" width="24.5703125" style="328" bestFit="1" customWidth="1"/>
    <col min="160" max="160" width="23.42578125" style="328" bestFit="1" customWidth="1"/>
    <col min="161" max="161" width="18.85546875" style="328" bestFit="1" customWidth="1"/>
    <col min="162" max="162" width="29.7109375" style="328" bestFit="1" customWidth="1"/>
    <col min="163" max="163" width="24.5703125" style="328" bestFit="1" customWidth="1"/>
    <col min="164" max="164" width="23.42578125" style="328" bestFit="1" customWidth="1"/>
    <col min="165" max="165" width="18.85546875" style="328" bestFit="1" customWidth="1"/>
    <col min="166" max="166" width="76.28515625" style="328" customWidth="1"/>
    <col min="167" max="167" width="23" style="328" bestFit="1" customWidth="1"/>
    <col min="168" max="168" width="71.7109375" style="328" bestFit="1" customWidth="1"/>
    <col min="169" max="169" width="1.140625" style="328" customWidth="1"/>
    <col min="170" max="170" width="24.5703125" style="328" bestFit="1" customWidth="1"/>
    <col min="171" max="171" width="23.42578125" style="328" bestFit="1" customWidth="1"/>
    <col min="172" max="172" width="34.42578125" style="328" customWidth="1"/>
    <col min="173" max="173" width="24.5703125" style="328" bestFit="1" customWidth="1"/>
    <col min="174" max="174" width="23.42578125" style="328" bestFit="1" customWidth="1"/>
    <col min="175" max="175" width="45.85546875" style="328" bestFit="1" customWidth="1"/>
    <col min="176" max="176" width="24.5703125" style="328" bestFit="1" customWidth="1"/>
    <col min="177" max="177" width="23.42578125" style="328" bestFit="1" customWidth="1"/>
    <col min="178" max="178" width="27.7109375" style="328" bestFit="1" customWidth="1"/>
    <col min="179" max="179" width="24.5703125" style="328" bestFit="1" customWidth="1"/>
    <col min="180" max="180" width="23.42578125" style="328" bestFit="1" customWidth="1"/>
    <col min="181" max="181" width="27.7109375" style="328" bestFit="1" customWidth="1"/>
    <col min="182" max="182" width="23" style="328" bestFit="1" customWidth="1"/>
    <col min="183" max="183" width="36" style="328" bestFit="1" customWidth="1"/>
    <col min="184" max="184" width="1.7109375" style="328" customWidth="1"/>
    <col min="185" max="185" width="24.5703125" style="328" bestFit="1" customWidth="1"/>
    <col min="186" max="186" width="15.85546875" style="328" customWidth="1"/>
    <col min="187" max="187" width="17.85546875" style="328" customWidth="1"/>
    <col min="188" max="188" width="46.5703125" style="328" customWidth="1"/>
    <col min="189" max="189" width="33.42578125" style="328" bestFit="1" customWidth="1"/>
    <col min="190" max="190" width="78" style="328" customWidth="1"/>
    <col min="191" max="191" width="24.5703125" style="328" bestFit="1" customWidth="1"/>
    <col min="192" max="192" width="23.42578125" style="328" bestFit="1" customWidth="1"/>
    <col min="193" max="193" width="26" style="328" bestFit="1" customWidth="1"/>
    <col min="194" max="194" width="29.7109375" style="328" bestFit="1" customWidth="1"/>
    <col min="195" max="195" width="33.42578125" style="328" bestFit="1" customWidth="1"/>
    <col min="196" max="196" width="55.42578125" style="328" customWidth="1"/>
    <col min="197" max="197" width="24.5703125" style="328" bestFit="1" customWidth="1"/>
    <col min="198" max="198" width="23.42578125" style="328" bestFit="1" customWidth="1"/>
    <col min="199" max="199" width="26" style="328" bestFit="1" customWidth="1"/>
    <col min="200" max="200" width="29.7109375" style="328" bestFit="1" customWidth="1"/>
    <col min="201" max="201" width="33.42578125" style="328" bestFit="1" customWidth="1"/>
    <col min="202" max="202" width="65.140625" style="328" customWidth="1"/>
    <col min="203" max="203" width="24.5703125" style="328" bestFit="1" customWidth="1"/>
    <col min="204" max="204" width="23.42578125" style="328" bestFit="1" customWidth="1"/>
    <col min="205" max="205" width="26" style="328" bestFit="1" customWidth="1"/>
    <col min="206" max="206" width="29.7109375" style="328" bestFit="1" customWidth="1"/>
    <col min="207" max="207" width="33.42578125" style="328" bestFit="1" customWidth="1"/>
    <col min="208" max="208" width="27.42578125" style="328" bestFit="1" customWidth="1"/>
    <col min="209" max="209" width="23" style="328" bestFit="1" customWidth="1"/>
    <col min="210" max="210" width="53.42578125" style="328" bestFit="1" customWidth="1"/>
    <col min="211" max="211" width="1.42578125" style="328" customWidth="1"/>
    <col min="212" max="212" width="22.7109375" style="328" customWidth="1"/>
    <col min="213" max="213" width="15.42578125" style="328" customWidth="1"/>
    <col min="214" max="214" width="22.140625" style="328" customWidth="1"/>
    <col min="215" max="215" width="24.28515625" style="328" customWidth="1"/>
    <col min="216" max="216" width="37.42578125" style="328" customWidth="1"/>
    <col min="217" max="217" width="31.5703125" style="328" bestFit="1" customWidth="1"/>
    <col min="218" max="218" width="23.42578125" style="328" bestFit="1" customWidth="1"/>
    <col min="219" max="219" width="31.28515625" style="328" customWidth="1"/>
    <col min="220" max="220" width="32.140625" style="328" bestFit="1" customWidth="1"/>
    <col min="221" max="221" width="57.28515625" style="328" bestFit="1" customWidth="1"/>
    <col min="222" max="222" width="31.5703125" style="328" bestFit="1" customWidth="1"/>
    <col min="223" max="223" width="23.42578125" style="328" bestFit="1" customWidth="1"/>
    <col min="224" max="224" width="25.28515625" style="328" bestFit="1" customWidth="1"/>
    <col min="225" max="225" width="32.140625" style="328" bestFit="1" customWidth="1"/>
    <col min="226" max="226" width="76.140625" style="328" customWidth="1"/>
    <col min="227" max="227" width="31.5703125" style="328" bestFit="1" customWidth="1"/>
    <col min="228" max="228" width="23.42578125" style="328" bestFit="1" customWidth="1"/>
    <col min="229" max="229" width="25.28515625" style="328" bestFit="1" customWidth="1"/>
    <col min="230" max="230" width="32.140625" style="328" bestFit="1" customWidth="1"/>
    <col min="231" max="231" width="27.7109375" style="328" bestFit="1" customWidth="1"/>
    <col min="232" max="232" width="23" style="328" bestFit="1" customWidth="1"/>
    <col min="233" max="233" width="80" style="328" bestFit="1" customWidth="1"/>
    <col min="234" max="234" width="1.42578125" style="328" customWidth="1"/>
    <col min="235" max="235" width="23.7109375" style="328" customWidth="1"/>
    <col min="236" max="236" width="16.85546875" style="328" customWidth="1"/>
    <col min="237" max="237" width="18.7109375" style="328" customWidth="1"/>
    <col min="238" max="238" width="42.85546875" style="328" customWidth="1"/>
    <col min="239" max="239" width="31.5703125" style="328" bestFit="1" customWidth="1"/>
    <col min="240" max="240" width="23.42578125" style="328" bestFit="1" customWidth="1"/>
    <col min="241" max="241" width="25.85546875" style="328" bestFit="1" customWidth="1"/>
    <col min="242" max="242" width="46.42578125" style="328" customWidth="1"/>
    <col min="243" max="243" width="31.5703125" style="328" bestFit="1" customWidth="1"/>
    <col min="244" max="244" width="23.42578125" style="328" bestFit="1" customWidth="1"/>
    <col min="245" max="245" width="25.85546875" style="328" bestFit="1" customWidth="1"/>
    <col min="246" max="246" width="38.28515625" style="328" customWidth="1"/>
    <col min="247" max="247" width="31.5703125" style="328" bestFit="1" customWidth="1"/>
    <col min="248" max="248" width="23.42578125" style="328" bestFit="1" customWidth="1"/>
    <col min="249" max="249" width="25.85546875" style="328" bestFit="1" customWidth="1"/>
    <col min="250" max="250" width="81.85546875" style="328" customWidth="1"/>
    <col min="251" max="251" width="23" style="328" bestFit="1" customWidth="1"/>
    <col min="252" max="252" width="66.42578125" style="328" customWidth="1"/>
    <col min="253" max="253" width="1.42578125" style="328" customWidth="1"/>
    <col min="254" max="254" width="13.5703125" style="328" customWidth="1"/>
    <col min="255" max="255" width="10.28515625" style="328" customWidth="1"/>
    <col min="256" max="256" width="23" style="328" bestFit="1" customWidth="1"/>
    <col min="257" max="257" width="24.42578125" style="328" bestFit="1" customWidth="1"/>
    <col min="258" max="16384" width="13.5703125" style="328"/>
  </cols>
  <sheetData>
    <row r="1" spans="1:257" ht="64.5" hidden="1" customHeight="1" thickBot="1" x14ac:dyDescent="0.3"/>
    <row r="2" spans="1:257" ht="64.5" hidden="1" customHeight="1" thickBot="1" x14ac:dyDescent="0.3"/>
    <row r="3" spans="1:257" ht="64.5" hidden="1" customHeight="1" thickBot="1" x14ac:dyDescent="0.3"/>
    <row r="4" spans="1:257" ht="64.5" hidden="1" customHeight="1" thickBot="1" x14ac:dyDescent="0.3"/>
    <row r="5" spans="1:257" ht="64.5" hidden="1" customHeight="1" thickBot="1" x14ac:dyDescent="0.3">
      <c r="H5" s="30"/>
    </row>
    <row r="6" spans="1:257" ht="64.5" hidden="1" customHeight="1" thickBot="1" x14ac:dyDescent="0.3"/>
    <row r="7" spans="1:257" ht="64.5" hidden="1" customHeight="1" thickBot="1" x14ac:dyDescent="0.3"/>
    <row r="8" spans="1:257" ht="64.5" hidden="1" customHeight="1" thickBot="1" x14ac:dyDescent="0.3">
      <c r="AG8" s="328" t="s">
        <v>278</v>
      </c>
      <c r="BL8" s="328" t="s">
        <v>278</v>
      </c>
      <c r="BP8" s="328" t="s">
        <v>1538</v>
      </c>
      <c r="DK8" s="328" t="s">
        <v>1538</v>
      </c>
      <c r="DO8" s="328" t="s">
        <v>1538</v>
      </c>
      <c r="DS8" s="328" t="s">
        <v>1538</v>
      </c>
      <c r="DW8" s="328" t="s">
        <v>1538</v>
      </c>
    </row>
    <row r="9" spans="1:257" ht="42" customHeight="1" thickBot="1" x14ac:dyDescent="0.3">
      <c r="A9" s="1010"/>
      <c r="B9" s="1011"/>
      <c r="C9" s="1012"/>
      <c r="E9" s="1007" t="s">
        <v>1539</v>
      </c>
      <c r="F9" s="1007"/>
      <c r="G9" s="1007"/>
      <c r="H9" s="1007"/>
      <c r="I9" s="1007"/>
      <c r="J9" s="1007"/>
      <c r="K9" s="1007"/>
      <c r="L9" s="1007"/>
      <c r="M9" s="1007"/>
      <c r="N9" s="1007"/>
      <c r="O9" s="1007"/>
      <c r="P9" s="1007"/>
      <c r="Q9" s="1007"/>
      <c r="R9" s="1007"/>
      <c r="S9" s="1007"/>
      <c r="T9" s="1007"/>
      <c r="U9" s="1007"/>
      <c r="V9" s="1007"/>
      <c r="W9" s="1007"/>
      <c r="X9" s="1007"/>
      <c r="Y9" s="1007"/>
      <c r="Z9" s="1007"/>
      <c r="AA9" s="1007"/>
      <c r="AB9" s="1007"/>
      <c r="AC9" s="1007"/>
      <c r="AD9" s="1007"/>
      <c r="AE9" s="1007"/>
      <c r="AF9" s="1007"/>
      <c r="AG9" s="1007"/>
      <c r="AH9" s="1008"/>
      <c r="AI9" s="330"/>
      <c r="AJ9" s="1007" t="s">
        <v>1540</v>
      </c>
      <c r="AK9" s="1007"/>
      <c r="AL9" s="1007"/>
      <c r="AM9" s="1007"/>
      <c r="AN9" s="1007"/>
      <c r="AO9" s="1007"/>
      <c r="AP9" s="1007"/>
      <c r="AQ9" s="1007"/>
      <c r="AR9" s="1007"/>
      <c r="AS9" s="1007"/>
      <c r="AT9" s="1007"/>
      <c r="AU9" s="1007"/>
      <c r="AV9" s="1007"/>
      <c r="AW9" s="1007"/>
      <c r="AX9" s="1007"/>
      <c r="AY9" s="1007"/>
      <c r="AZ9" s="1007"/>
      <c r="BA9" s="1007"/>
      <c r="BB9" s="1007"/>
      <c r="BC9" s="1007"/>
      <c r="BD9" s="1007"/>
      <c r="BE9" s="1007"/>
      <c r="BF9" s="1007"/>
      <c r="BG9" s="1007"/>
      <c r="BH9" s="1007"/>
      <c r="BI9" s="1007"/>
      <c r="BJ9" s="1007"/>
      <c r="BK9" s="1007"/>
      <c r="BL9" s="1007"/>
      <c r="BM9" s="1007"/>
      <c r="BN9" s="1000" t="s">
        <v>1541</v>
      </c>
      <c r="BO9" s="1001"/>
      <c r="BP9" s="1001"/>
      <c r="BQ9" s="1001"/>
      <c r="BR9" s="1001"/>
      <c r="BS9" s="1001"/>
      <c r="BT9" s="1001"/>
      <c r="BU9" s="1001"/>
      <c r="BV9" s="1001"/>
      <c r="BW9" s="1001"/>
      <c r="BX9" s="1001"/>
      <c r="BY9" s="1001"/>
      <c r="BZ9" s="1001"/>
      <c r="CA9" s="1001"/>
      <c r="CB9" s="1001"/>
      <c r="CC9" s="1001"/>
      <c r="CD9" s="1001"/>
      <c r="CE9" s="1001"/>
      <c r="CF9" s="1001"/>
      <c r="CG9" s="1001"/>
      <c r="CH9" s="1001"/>
      <c r="CI9" s="1001"/>
      <c r="CJ9" s="1002"/>
      <c r="CK9" s="330"/>
      <c r="CL9" s="1000" t="s">
        <v>1542</v>
      </c>
      <c r="CM9" s="1001"/>
      <c r="CN9" s="1001"/>
      <c r="CO9" s="1001"/>
      <c r="CP9" s="1001"/>
      <c r="CQ9" s="1001"/>
      <c r="CR9" s="1001"/>
      <c r="CS9" s="1001"/>
      <c r="CT9" s="1001"/>
      <c r="CU9" s="1001"/>
      <c r="CV9" s="1001"/>
      <c r="CW9" s="1001"/>
      <c r="CX9" s="1001"/>
      <c r="CY9" s="1001"/>
      <c r="CZ9" s="1001"/>
      <c r="DA9" s="1001"/>
      <c r="DB9" s="1001"/>
      <c r="DC9" s="1001"/>
      <c r="DD9" s="1001"/>
      <c r="DE9" s="1001"/>
      <c r="DF9" s="1001"/>
      <c r="DG9" s="1002"/>
      <c r="DH9" s="331"/>
      <c r="DI9" s="1000" t="s">
        <v>1543</v>
      </c>
      <c r="DJ9" s="1001"/>
      <c r="DK9" s="1001"/>
      <c r="DL9" s="1001"/>
      <c r="DM9" s="1001"/>
      <c r="DN9" s="1001"/>
      <c r="DO9" s="1001"/>
      <c r="DP9" s="1001"/>
      <c r="DQ9" s="1001"/>
      <c r="DR9" s="1001"/>
      <c r="DS9" s="1001"/>
      <c r="DT9" s="1001"/>
      <c r="DU9" s="1001"/>
      <c r="DV9" s="1001"/>
      <c r="DW9" s="1001"/>
      <c r="DX9" s="1001"/>
      <c r="DY9" s="1001"/>
      <c r="DZ9" s="1001"/>
      <c r="EA9" s="331"/>
      <c r="EB9" s="1000" t="s">
        <v>1544</v>
      </c>
      <c r="EC9" s="1001"/>
      <c r="ED9" s="1001"/>
      <c r="EE9" s="1001"/>
      <c r="EF9" s="1001"/>
      <c r="EG9" s="1001"/>
      <c r="EH9" s="1001"/>
      <c r="EI9" s="1001"/>
      <c r="EJ9" s="1001"/>
      <c r="EK9" s="1001"/>
      <c r="EL9" s="1001"/>
      <c r="EM9" s="1001"/>
      <c r="EN9" s="1001"/>
      <c r="EO9" s="1001"/>
      <c r="EP9" s="1001"/>
      <c r="EQ9" s="1001"/>
      <c r="ER9" s="1001"/>
      <c r="ES9" s="1002"/>
      <c r="ET9" s="331"/>
      <c r="EU9" s="1000" t="s">
        <v>1545</v>
      </c>
      <c r="EV9" s="1001"/>
      <c r="EW9" s="1001"/>
      <c r="EX9" s="1001"/>
      <c r="EY9" s="1001"/>
      <c r="EZ9" s="1001"/>
      <c r="FA9" s="1001"/>
      <c r="FB9" s="1001"/>
      <c r="FC9" s="1001"/>
      <c r="FD9" s="1001"/>
      <c r="FE9" s="1001"/>
      <c r="FF9" s="1001"/>
      <c r="FG9" s="1001"/>
      <c r="FH9" s="1001"/>
      <c r="FI9" s="1001"/>
      <c r="FJ9" s="1001"/>
      <c r="FK9" s="1001"/>
      <c r="FL9" s="1002"/>
      <c r="FM9" s="331"/>
      <c r="FN9" s="1000" t="s">
        <v>1546</v>
      </c>
      <c r="FO9" s="1001"/>
      <c r="FP9" s="1001"/>
      <c r="FQ9" s="1001"/>
      <c r="FR9" s="1001"/>
      <c r="FS9" s="1001"/>
      <c r="FT9" s="1001"/>
      <c r="FU9" s="1006"/>
      <c r="FV9" s="1006"/>
      <c r="FW9" s="1006"/>
      <c r="FX9" s="1006"/>
      <c r="FY9" s="1006"/>
      <c r="FZ9" s="1006"/>
      <c r="GA9" s="1002"/>
      <c r="GC9" s="1000" t="s">
        <v>1547</v>
      </c>
      <c r="GD9" s="1001"/>
      <c r="GE9" s="1001"/>
      <c r="GF9" s="1001"/>
      <c r="GG9" s="1001"/>
      <c r="GH9" s="1001"/>
      <c r="GI9" s="1001"/>
      <c r="GJ9" s="1001"/>
      <c r="GK9" s="1001"/>
      <c r="GL9" s="1001"/>
      <c r="GM9" s="1001"/>
      <c r="GN9" s="1001"/>
      <c r="GO9" s="1001"/>
      <c r="GP9" s="1001"/>
      <c r="GQ9" s="1001"/>
      <c r="GR9" s="1001"/>
      <c r="GS9" s="1001"/>
      <c r="GT9" s="1001"/>
      <c r="GU9" s="1001"/>
      <c r="GV9" s="1001"/>
      <c r="GW9" s="1001"/>
      <c r="GX9" s="1001"/>
      <c r="GY9" s="1001"/>
      <c r="GZ9" s="1001"/>
      <c r="HA9" s="1001"/>
      <c r="HB9" s="1002"/>
      <c r="HC9" s="331" t="s">
        <v>353</v>
      </c>
      <c r="HD9" s="1000" t="s">
        <v>1548</v>
      </c>
      <c r="HE9" s="1001"/>
      <c r="HF9" s="1001"/>
      <c r="HG9" s="1001"/>
      <c r="HH9" s="1001"/>
      <c r="HI9" s="1001"/>
      <c r="HJ9" s="1001"/>
      <c r="HK9" s="1001"/>
      <c r="HL9" s="1001"/>
      <c r="HM9" s="1001"/>
      <c r="HN9" s="1001"/>
      <c r="HO9" s="1001"/>
      <c r="HP9" s="1001"/>
      <c r="HQ9" s="1001"/>
      <c r="HR9" s="1001"/>
      <c r="HS9" s="1001"/>
      <c r="HT9" s="1001"/>
      <c r="HU9" s="1001"/>
      <c r="HV9" s="1001"/>
      <c r="HW9" s="1001"/>
      <c r="HX9" s="1001"/>
      <c r="HY9" s="1002"/>
      <c r="HZ9" s="331"/>
      <c r="IA9" s="1000" t="s">
        <v>1549</v>
      </c>
      <c r="IB9" s="1001"/>
      <c r="IC9" s="1001"/>
      <c r="ID9" s="1001"/>
      <c r="IE9" s="1001"/>
      <c r="IF9" s="1001"/>
      <c r="IG9" s="1001"/>
      <c r="IH9" s="1001"/>
      <c r="II9" s="1001"/>
      <c r="IJ9" s="1001"/>
      <c r="IK9" s="1001"/>
      <c r="IL9" s="1001"/>
      <c r="IM9" s="1001"/>
      <c r="IN9" s="1001"/>
      <c r="IO9" s="1001"/>
      <c r="IP9" s="1001"/>
      <c r="IQ9" s="1001"/>
      <c r="IR9" s="1002"/>
      <c r="IS9" s="331"/>
      <c r="IT9" s="1000" t="s">
        <v>1550</v>
      </c>
      <c r="IU9" s="1001"/>
      <c r="IV9" s="1001"/>
      <c r="IW9" s="1002"/>
    </row>
    <row r="10" spans="1:257" ht="64.5" customHeight="1" thickBot="1" x14ac:dyDescent="0.3">
      <c r="A10" s="499" t="s">
        <v>1551</v>
      </c>
      <c r="B10" s="499" t="s">
        <v>1552</v>
      </c>
      <c r="C10" s="499" t="s">
        <v>1553</v>
      </c>
      <c r="D10" s="255"/>
      <c r="E10" s="500" t="s">
        <v>1554</v>
      </c>
      <c r="F10" s="500" t="s">
        <v>1555</v>
      </c>
      <c r="G10" s="500" t="s">
        <v>1556</v>
      </c>
      <c r="H10" s="500" t="s">
        <v>1557</v>
      </c>
      <c r="I10" s="500" t="s">
        <v>1558</v>
      </c>
      <c r="J10" s="500" t="s">
        <v>1559</v>
      </c>
      <c r="K10" s="501" t="s">
        <v>1560</v>
      </c>
      <c r="L10" s="502" t="s">
        <v>1561</v>
      </c>
      <c r="M10" s="500" t="s">
        <v>1555</v>
      </c>
      <c r="N10" s="500" t="s">
        <v>1556</v>
      </c>
      <c r="O10" s="500" t="s">
        <v>1562</v>
      </c>
      <c r="P10" s="500" t="s">
        <v>1558</v>
      </c>
      <c r="Q10" s="500" t="s">
        <v>1563</v>
      </c>
      <c r="R10" s="500" t="s">
        <v>1564</v>
      </c>
      <c r="S10" s="502" t="s">
        <v>1565</v>
      </c>
      <c r="T10" s="500" t="s">
        <v>1555</v>
      </c>
      <c r="U10" s="500" t="s">
        <v>1556</v>
      </c>
      <c r="V10" s="500" t="s">
        <v>1562</v>
      </c>
      <c r="W10" s="500" t="s">
        <v>1558</v>
      </c>
      <c r="X10" s="500" t="s">
        <v>1563</v>
      </c>
      <c r="Y10" s="500" t="s">
        <v>1566</v>
      </c>
      <c r="Z10" s="502" t="s">
        <v>1567</v>
      </c>
      <c r="AA10" s="500" t="s">
        <v>1555</v>
      </c>
      <c r="AB10" s="500" t="s">
        <v>1556</v>
      </c>
      <c r="AC10" s="500" t="s">
        <v>1562</v>
      </c>
      <c r="AD10" s="500" t="s">
        <v>1558</v>
      </c>
      <c r="AE10" s="500" t="s">
        <v>1563</v>
      </c>
      <c r="AF10" s="500" t="s">
        <v>1568</v>
      </c>
      <c r="AG10" s="500" t="s">
        <v>1569</v>
      </c>
      <c r="AH10" s="503" t="s">
        <v>1570</v>
      </c>
      <c r="AJ10" s="500" t="s">
        <v>1554</v>
      </c>
      <c r="AK10" s="500" t="s">
        <v>1571</v>
      </c>
      <c r="AL10" s="500" t="s">
        <v>1572</v>
      </c>
      <c r="AM10" s="500" t="s">
        <v>1556</v>
      </c>
      <c r="AN10" s="500" t="s">
        <v>1558</v>
      </c>
      <c r="AO10" s="500" t="s">
        <v>1563</v>
      </c>
      <c r="AP10" s="500" t="s">
        <v>1573</v>
      </c>
      <c r="AQ10" s="502" t="s">
        <v>1561</v>
      </c>
      <c r="AR10" s="502" t="s">
        <v>1571</v>
      </c>
      <c r="AS10" s="502" t="s">
        <v>1572</v>
      </c>
      <c r="AT10" s="500" t="s">
        <v>1556</v>
      </c>
      <c r="AU10" s="500" t="s">
        <v>1558</v>
      </c>
      <c r="AV10" s="500" t="s">
        <v>1563</v>
      </c>
      <c r="AW10" s="500" t="s">
        <v>1574</v>
      </c>
      <c r="AX10" s="502" t="s">
        <v>1565</v>
      </c>
      <c r="AY10" s="502" t="s">
        <v>1571</v>
      </c>
      <c r="AZ10" s="502" t="s">
        <v>1572</v>
      </c>
      <c r="BA10" s="500" t="s">
        <v>1556</v>
      </c>
      <c r="BB10" s="500" t="s">
        <v>1558</v>
      </c>
      <c r="BC10" s="500" t="s">
        <v>1563</v>
      </c>
      <c r="BD10" s="500" t="s">
        <v>1575</v>
      </c>
      <c r="BE10" s="502" t="s">
        <v>1567</v>
      </c>
      <c r="BF10" s="502" t="s">
        <v>1571</v>
      </c>
      <c r="BG10" s="502" t="s">
        <v>1572</v>
      </c>
      <c r="BH10" s="500" t="s">
        <v>1556</v>
      </c>
      <c r="BI10" s="500" t="s">
        <v>1558</v>
      </c>
      <c r="BJ10" s="500" t="s">
        <v>1563</v>
      </c>
      <c r="BK10" s="500" t="s">
        <v>1568</v>
      </c>
      <c r="BL10" s="500" t="s">
        <v>1569</v>
      </c>
      <c r="BM10" s="503" t="s">
        <v>1570</v>
      </c>
      <c r="BN10" s="502" t="s">
        <v>1576</v>
      </c>
      <c r="BO10" s="500" t="s">
        <v>1555</v>
      </c>
      <c r="BP10" s="500" t="s">
        <v>1577</v>
      </c>
      <c r="BQ10" s="500" t="s">
        <v>1578</v>
      </c>
      <c r="BR10" s="500" t="s">
        <v>1573</v>
      </c>
      <c r="BS10" s="502" t="s">
        <v>1579</v>
      </c>
      <c r="BT10" s="500" t="s">
        <v>1555</v>
      </c>
      <c r="BU10" s="500" t="s">
        <v>1577</v>
      </c>
      <c r="BV10" s="500" t="s">
        <v>1578</v>
      </c>
      <c r="BW10" s="500" t="s">
        <v>1574</v>
      </c>
      <c r="BX10" s="502" t="s">
        <v>1580</v>
      </c>
      <c r="BY10" s="500" t="s">
        <v>1555</v>
      </c>
      <c r="BZ10" s="500" t="s">
        <v>1577</v>
      </c>
      <c r="CA10" s="500" t="s">
        <v>1578</v>
      </c>
      <c r="CB10" s="500" t="s">
        <v>1575</v>
      </c>
      <c r="CC10" s="502" t="s">
        <v>1581</v>
      </c>
      <c r="CD10" s="500" t="s">
        <v>1555</v>
      </c>
      <c r="CE10" s="500" t="s">
        <v>1577</v>
      </c>
      <c r="CF10" s="500" t="s">
        <v>1578</v>
      </c>
      <c r="CG10" s="500" t="s">
        <v>1568</v>
      </c>
      <c r="CH10" s="500" t="s">
        <v>1582</v>
      </c>
      <c r="CI10" s="500" t="s">
        <v>1569</v>
      </c>
      <c r="CJ10" s="503" t="s">
        <v>1570</v>
      </c>
      <c r="CL10" s="503" t="s">
        <v>1583</v>
      </c>
      <c r="CM10" s="503" t="s">
        <v>1555</v>
      </c>
      <c r="CN10" s="503" t="s">
        <v>1584</v>
      </c>
      <c r="CO10" s="503" t="s">
        <v>1585</v>
      </c>
      <c r="CP10" s="503" t="s">
        <v>1586</v>
      </c>
      <c r="CQ10" s="502" t="s">
        <v>1587</v>
      </c>
      <c r="CR10" s="500" t="s">
        <v>1555</v>
      </c>
      <c r="CS10" s="500" t="s">
        <v>1584</v>
      </c>
      <c r="CT10" s="500" t="s">
        <v>1588</v>
      </c>
      <c r="CU10" s="500" t="s">
        <v>1589</v>
      </c>
      <c r="CV10" s="502" t="s">
        <v>1590</v>
      </c>
      <c r="CW10" s="500" t="s">
        <v>1555</v>
      </c>
      <c r="CX10" s="500" t="s">
        <v>1584</v>
      </c>
      <c r="CY10" s="500" t="s">
        <v>1588</v>
      </c>
      <c r="CZ10" s="500" t="s">
        <v>1591</v>
      </c>
      <c r="DA10" s="502" t="s">
        <v>1592</v>
      </c>
      <c r="DB10" s="500" t="s">
        <v>1555</v>
      </c>
      <c r="DC10" s="500" t="s">
        <v>1584</v>
      </c>
      <c r="DD10" s="500" t="s">
        <v>1588</v>
      </c>
      <c r="DE10" s="500" t="s">
        <v>1593</v>
      </c>
      <c r="DF10" s="500" t="s">
        <v>1569</v>
      </c>
      <c r="DG10" s="503" t="s">
        <v>1570</v>
      </c>
      <c r="DH10" s="332"/>
      <c r="DI10" s="503" t="s">
        <v>1583</v>
      </c>
      <c r="DJ10" s="503" t="s">
        <v>1555</v>
      </c>
      <c r="DK10" s="503" t="s">
        <v>1594</v>
      </c>
      <c r="DL10" s="503" t="s">
        <v>1586</v>
      </c>
      <c r="DM10" s="502" t="s">
        <v>1587</v>
      </c>
      <c r="DN10" s="500" t="s">
        <v>1555</v>
      </c>
      <c r="DO10" s="500" t="s">
        <v>1594</v>
      </c>
      <c r="DP10" s="503" t="s">
        <v>1589</v>
      </c>
      <c r="DQ10" s="502" t="s">
        <v>1590</v>
      </c>
      <c r="DR10" s="500" t="s">
        <v>1555</v>
      </c>
      <c r="DS10" s="500" t="s">
        <v>1594</v>
      </c>
      <c r="DT10" s="503" t="s">
        <v>1591</v>
      </c>
      <c r="DU10" s="502" t="s">
        <v>1592</v>
      </c>
      <c r="DV10" s="500" t="s">
        <v>1555</v>
      </c>
      <c r="DW10" s="500" t="s">
        <v>1594</v>
      </c>
      <c r="DX10" s="503" t="s">
        <v>1593</v>
      </c>
      <c r="DY10" s="500" t="s">
        <v>1569</v>
      </c>
      <c r="DZ10" s="503" t="s">
        <v>1570</v>
      </c>
      <c r="EB10" s="503" t="s">
        <v>1595</v>
      </c>
      <c r="EC10" s="503" t="s">
        <v>1555</v>
      </c>
      <c r="ED10" s="503" t="s">
        <v>1596</v>
      </c>
      <c r="EE10" s="503" t="s">
        <v>1586</v>
      </c>
      <c r="EF10" s="502" t="s">
        <v>1597</v>
      </c>
      <c r="EG10" s="500" t="s">
        <v>1555</v>
      </c>
      <c r="EH10" s="500" t="s">
        <v>1598</v>
      </c>
      <c r="EI10" s="500" t="s">
        <v>1589</v>
      </c>
      <c r="EJ10" s="502" t="s">
        <v>1599</v>
      </c>
      <c r="EK10" s="500" t="s">
        <v>1555</v>
      </c>
      <c r="EL10" s="500" t="s">
        <v>1598</v>
      </c>
      <c r="EM10" s="500" t="s">
        <v>1591</v>
      </c>
      <c r="EN10" s="502" t="s">
        <v>1600</v>
      </c>
      <c r="EO10" s="500" t="s">
        <v>1555</v>
      </c>
      <c r="EP10" s="500" t="s">
        <v>1598</v>
      </c>
      <c r="EQ10" s="500" t="s">
        <v>1593</v>
      </c>
      <c r="ER10" s="500" t="s">
        <v>1569</v>
      </c>
      <c r="ES10" s="503" t="s">
        <v>1570</v>
      </c>
      <c r="EU10" s="503" t="s">
        <v>1601</v>
      </c>
      <c r="EV10" s="503" t="s">
        <v>1555</v>
      </c>
      <c r="EW10" s="503" t="s">
        <v>1602</v>
      </c>
      <c r="EX10" s="503" t="s">
        <v>1586</v>
      </c>
      <c r="EY10" s="502" t="s">
        <v>1603</v>
      </c>
      <c r="EZ10" s="500" t="s">
        <v>1555</v>
      </c>
      <c r="FA10" s="500" t="s">
        <v>1602</v>
      </c>
      <c r="FB10" s="500" t="s">
        <v>1589</v>
      </c>
      <c r="FC10" s="502" t="s">
        <v>1604</v>
      </c>
      <c r="FD10" s="500" t="s">
        <v>1555</v>
      </c>
      <c r="FE10" s="500" t="s">
        <v>1602</v>
      </c>
      <c r="FF10" s="500" t="s">
        <v>1591</v>
      </c>
      <c r="FG10" s="502" t="s">
        <v>1605</v>
      </c>
      <c r="FH10" s="500" t="s">
        <v>1555</v>
      </c>
      <c r="FI10" s="500" t="s">
        <v>1602</v>
      </c>
      <c r="FJ10" s="500" t="s">
        <v>1593</v>
      </c>
      <c r="FK10" s="500" t="s">
        <v>1569</v>
      </c>
      <c r="FL10" s="503" t="s">
        <v>1570</v>
      </c>
      <c r="FN10" s="503" t="s">
        <v>1606</v>
      </c>
      <c r="FO10" s="503" t="s">
        <v>1555</v>
      </c>
      <c r="FP10" s="503" t="s">
        <v>1586</v>
      </c>
      <c r="FQ10" s="502" t="s">
        <v>1607</v>
      </c>
      <c r="FR10" s="500" t="s">
        <v>1555</v>
      </c>
      <c r="FS10" s="501" t="s">
        <v>1589</v>
      </c>
      <c r="FT10" s="502" t="s">
        <v>1608</v>
      </c>
      <c r="FU10" s="500" t="s">
        <v>1555</v>
      </c>
      <c r="FV10" s="501" t="s">
        <v>1591</v>
      </c>
      <c r="FW10" s="502" t="s">
        <v>1609</v>
      </c>
      <c r="FX10" s="500" t="s">
        <v>1555</v>
      </c>
      <c r="FY10" s="501" t="s">
        <v>1593</v>
      </c>
      <c r="FZ10" s="500" t="s">
        <v>1569</v>
      </c>
      <c r="GA10" s="503" t="s">
        <v>1570</v>
      </c>
      <c r="GC10" s="503" t="s">
        <v>1610</v>
      </c>
      <c r="GD10" s="503" t="s">
        <v>1555</v>
      </c>
      <c r="GE10" s="503" t="s">
        <v>1611</v>
      </c>
      <c r="GF10" s="504" t="s">
        <v>1612</v>
      </c>
      <c r="GG10" s="505" t="s">
        <v>1613</v>
      </c>
      <c r="GH10" s="503" t="s">
        <v>1586</v>
      </c>
      <c r="GI10" s="502" t="s">
        <v>1614</v>
      </c>
      <c r="GJ10" s="500" t="s">
        <v>1555</v>
      </c>
      <c r="GK10" s="500" t="s">
        <v>1611</v>
      </c>
      <c r="GL10" s="504" t="s">
        <v>1612</v>
      </c>
      <c r="GM10" s="505" t="s">
        <v>1613</v>
      </c>
      <c r="GN10" s="504" t="s">
        <v>1589</v>
      </c>
      <c r="GO10" s="502" t="s">
        <v>1615</v>
      </c>
      <c r="GP10" s="500" t="s">
        <v>1555</v>
      </c>
      <c r="GQ10" s="500" t="s">
        <v>1611</v>
      </c>
      <c r="GR10" s="504" t="s">
        <v>1612</v>
      </c>
      <c r="GS10" s="505" t="s">
        <v>1613</v>
      </c>
      <c r="GT10" s="504" t="s">
        <v>1591</v>
      </c>
      <c r="GU10" s="502" t="s">
        <v>1616</v>
      </c>
      <c r="GV10" s="500" t="s">
        <v>1555</v>
      </c>
      <c r="GW10" s="500" t="s">
        <v>1611</v>
      </c>
      <c r="GX10" s="504" t="s">
        <v>1612</v>
      </c>
      <c r="GY10" s="505" t="s">
        <v>1613</v>
      </c>
      <c r="GZ10" s="504" t="s">
        <v>1593</v>
      </c>
      <c r="HA10" s="500" t="s">
        <v>1569</v>
      </c>
      <c r="HB10" s="503" t="s">
        <v>1570</v>
      </c>
      <c r="HD10" s="502" t="s">
        <v>1606</v>
      </c>
      <c r="HE10" s="502" t="s">
        <v>1555</v>
      </c>
      <c r="HF10" s="502" t="s">
        <v>1617</v>
      </c>
      <c r="HG10" s="502" t="s">
        <v>1618</v>
      </c>
      <c r="HH10" s="502" t="s">
        <v>1619</v>
      </c>
      <c r="HI10" s="502" t="s">
        <v>1607</v>
      </c>
      <c r="HJ10" s="500" t="s">
        <v>1555</v>
      </c>
      <c r="HK10" s="501" t="s">
        <v>1617</v>
      </c>
      <c r="HL10" s="501" t="s">
        <v>1618</v>
      </c>
      <c r="HM10" s="501" t="s">
        <v>1620</v>
      </c>
      <c r="HN10" s="502" t="s">
        <v>1608</v>
      </c>
      <c r="HO10" s="500" t="s">
        <v>1555</v>
      </c>
      <c r="HP10" s="501" t="s">
        <v>1617</v>
      </c>
      <c r="HQ10" s="501" t="s">
        <v>1618</v>
      </c>
      <c r="HR10" s="501" t="s">
        <v>1621</v>
      </c>
      <c r="HS10" s="502" t="s">
        <v>1609</v>
      </c>
      <c r="HT10" s="500" t="s">
        <v>1555</v>
      </c>
      <c r="HU10" s="501" t="s">
        <v>1617</v>
      </c>
      <c r="HV10" s="501" t="s">
        <v>1618</v>
      </c>
      <c r="HW10" s="501" t="s">
        <v>1622</v>
      </c>
      <c r="HX10" s="500" t="s">
        <v>1569</v>
      </c>
      <c r="HY10" s="503" t="s">
        <v>1570</v>
      </c>
      <c r="HZ10" s="503"/>
      <c r="IA10" s="506" t="s">
        <v>1623</v>
      </c>
      <c r="IB10" s="503" t="s">
        <v>1555</v>
      </c>
      <c r="IC10" s="503" t="s">
        <v>1624</v>
      </c>
      <c r="ID10" s="503" t="s">
        <v>1619</v>
      </c>
      <c r="IE10" s="502" t="s">
        <v>1625</v>
      </c>
      <c r="IF10" s="500" t="s">
        <v>1555</v>
      </c>
      <c r="IG10" s="501" t="s">
        <v>1624</v>
      </c>
      <c r="IH10" s="501" t="s">
        <v>1620</v>
      </c>
      <c r="II10" s="502" t="s">
        <v>1626</v>
      </c>
      <c r="IJ10" s="500" t="s">
        <v>1555</v>
      </c>
      <c r="IK10" s="501" t="s">
        <v>1624</v>
      </c>
      <c r="IL10" s="501" t="s">
        <v>1621</v>
      </c>
      <c r="IM10" s="502" t="s">
        <v>1627</v>
      </c>
      <c r="IN10" s="500" t="s">
        <v>1555</v>
      </c>
      <c r="IO10" s="501" t="s">
        <v>1624</v>
      </c>
      <c r="IP10" s="501" t="s">
        <v>1622</v>
      </c>
      <c r="IQ10" s="500" t="s">
        <v>1569</v>
      </c>
      <c r="IR10" s="503" t="s">
        <v>1570</v>
      </c>
      <c r="IT10" s="500" t="s">
        <v>1628</v>
      </c>
      <c r="IU10" s="500" t="s">
        <v>1629</v>
      </c>
      <c r="IV10" s="500" t="s">
        <v>1569</v>
      </c>
      <c r="IW10" s="503" t="s">
        <v>1570</v>
      </c>
    </row>
    <row r="11" spans="1:257" ht="188.25" customHeight="1" x14ac:dyDescent="0.25">
      <c r="A11" s="1009">
        <f>A23</f>
        <v>1</v>
      </c>
      <c r="B11" s="539">
        <v>1</v>
      </c>
      <c r="C11" s="84" t="str">
        <f>IF(Proponentes!B2&gt;0,Proponentes!B2,"")</f>
        <v>UNIÓN TEMPORAL L&amp;W</v>
      </c>
      <c r="D11" s="536"/>
      <c r="E11" s="84" t="s">
        <v>10</v>
      </c>
      <c r="F11" s="84" t="s">
        <v>1630</v>
      </c>
      <c r="G11" s="537">
        <v>45350</v>
      </c>
      <c r="H11" s="84" t="s">
        <v>1631</v>
      </c>
      <c r="I11" s="84" t="s">
        <v>1538</v>
      </c>
      <c r="J11" s="84"/>
      <c r="K11" s="84"/>
      <c r="L11" s="84" t="s">
        <v>13</v>
      </c>
      <c r="M11" s="84" t="s">
        <v>1632</v>
      </c>
      <c r="N11" s="538">
        <v>47268</v>
      </c>
      <c r="O11" s="84" t="s">
        <v>1631</v>
      </c>
      <c r="P11" s="84"/>
      <c r="Q11" s="84"/>
      <c r="R11" s="84"/>
      <c r="S11" s="84"/>
      <c r="T11" s="84"/>
      <c r="U11" s="84"/>
      <c r="V11" s="84"/>
      <c r="W11" s="84"/>
      <c r="X11" s="84"/>
      <c r="Y11" s="84"/>
      <c r="Z11" s="84"/>
      <c r="AA11" s="84"/>
      <c r="AB11" s="84"/>
      <c r="AC11" s="84"/>
      <c r="AD11" s="84"/>
      <c r="AE11" s="536"/>
      <c r="AF11" s="536"/>
      <c r="AG11" s="84" t="str">
        <f>IF(E11="","",IF(K11=0,IF(R11=0,IF(Y11=0,IF(AF11=0,"CUMPLE","NO CUMPLE"),"NO CUMPLE"),"NO CUMPLE"),"NO CUMPLE"))</f>
        <v>CUMPLE</v>
      </c>
      <c r="AH11" s="1004"/>
      <c r="AI11" s="536"/>
      <c r="AJ11" s="536" t="str">
        <f>IF(E11&gt;0,E11,"")</f>
        <v>SEGURIDAD LASER LTDA.</v>
      </c>
      <c r="AK11" s="536"/>
      <c r="AL11" s="540"/>
      <c r="AM11" s="541"/>
      <c r="AN11" s="536"/>
      <c r="AO11" s="536"/>
      <c r="AP11" s="536"/>
      <c r="AQ11" s="536" t="s">
        <v>13</v>
      </c>
      <c r="AR11" s="536" t="s">
        <v>1631</v>
      </c>
      <c r="AS11" s="540" t="s">
        <v>1633</v>
      </c>
      <c r="AT11" s="541">
        <v>47268</v>
      </c>
      <c r="AU11" s="536" t="s">
        <v>1538</v>
      </c>
      <c r="AV11" s="536"/>
      <c r="AW11" s="536"/>
      <c r="AX11" s="536"/>
      <c r="AY11" s="536"/>
      <c r="AZ11" s="540"/>
      <c r="BA11" s="536"/>
      <c r="BB11" s="536"/>
      <c r="BC11" s="536"/>
      <c r="BD11" s="536"/>
      <c r="BE11" s="536"/>
      <c r="BF11" s="536"/>
      <c r="BG11" s="540"/>
      <c r="BH11" s="536"/>
      <c r="BI11" s="536"/>
      <c r="BJ11" s="536"/>
      <c r="BK11" s="536"/>
      <c r="BL11" s="84" t="str">
        <f>IF(AJ11="","",IF(AP11=0,IF(AW11=0,IF(BD11=0,IF(BK11=0,"CUMPLE","NO CUMPLE"),"NO CUMPLE"),"NO CUMPLE"),"NO CUMPLE"))</f>
        <v>CUMPLE</v>
      </c>
      <c r="BM11" s="1004"/>
      <c r="BN11" s="536" t="str">
        <f t="shared" ref="BN11:BN22" si="0">IF(E11&gt;0,E11,"")</f>
        <v>SEGURIDAD LASER LTDA.</v>
      </c>
      <c r="BO11" s="540" t="s">
        <v>1634</v>
      </c>
      <c r="BP11" s="536" t="s">
        <v>1631</v>
      </c>
      <c r="BQ11" s="536">
        <v>19</v>
      </c>
      <c r="BR11" s="536"/>
      <c r="BS11" s="536" t="str">
        <f t="shared" ref="BS11:BS22" si="1">IF(L11&gt;0,L11,"")</f>
        <v>WEST ARMY SECURITY LTDA</v>
      </c>
      <c r="BT11" s="540" t="s">
        <v>1635</v>
      </c>
      <c r="BU11" s="536" t="s">
        <v>1631</v>
      </c>
      <c r="BV11" s="536">
        <v>19</v>
      </c>
      <c r="BW11" s="536"/>
      <c r="BX11" s="536" t="str">
        <f t="shared" ref="BX11:BX22" si="2">IF(S11&gt;0,S11,"")</f>
        <v/>
      </c>
      <c r="BY11" s="540"/>
      <c r="BZ11" s="536"/>
      <c r="CA11" s="536"/>
      <c r="CB11" s="536"/>
      <c r="CC11" s="536" t="str">
        <f t="shared" ref="CC11:CC22" si="3">IF(Z11&gt;0,Z11,"")</f>
        <v/>
      </c>
      <c r="CD11" s="540"/>
      <c r="CE11" s="536"/>
      <c r="CF11" s="536"/>
      <c r="CG11" s="536"/>
      <c r="CH11" s="1014">
        <f>Proponentes!N2</f>
        <v>0</v>
      </c>
      <c r="CI11" s="84" t="str">
        <f>IF(BN11="","",IF(CJ11=0,"CUMPLE","NO CUMPLE"))</f>
        <v>CUMPLE</v>
      </c>
      <c r="CJ11" s="1013"/>
      <c r="CK11" s="536"/>
      <c r="CL11" s="84" t="str">
        <f t="shared" ref="CL11:CL22" si="4">IF(E11&gt;0,E11,"")</f>
        <v>SEGURIDAD LASER LTDA.</v>
      </c>
      <c r="CM11" s="542" t="s">
        <v>332</v>
      </c>
      <c r="CN11" s="536" t="s">
        <v>1538</v>
      </c>
      <c r="CO11" s="536" t="s">
        <v>1631</v>
      </c>
      <c r="CP11" s="536"/>
      <c r="CQ11" s="543" t="s">
        <v>13</v>
      </c>
      <c r="CR11" s="540" t="s">
        <v>315</v>
      </c>
      <c r="CS11" s="536" t="s">
        <v>1538</v>
      </c>
      <c r="CT11" s="536" t="s">
        <v>1631</v>
      </c>
      <c r="CU11" s="536"/>
      <c r="CV11" s="84"/>
      <c r="CW11" s="540"/>
      <c r="CX11" s="536"/>
      <c r="CY11" s="536"/>
      <c r="CZ11" s="536"/>
      <c r="DA11" s="84"/>
      <c r="DB11" s="540"/>
      <c r="DC11" s="536"/>
      <c r="DD11" s="536"/>
      <c r="DE11" s="536"/>
      <c r="DF11" s="84" t="str">
        <f>IF(CL11="","",IF(CP11=0,IF(CU11=0,IF(CZ11=0,IF(DE11=0,"CUMPLE","NO CUMPLE"),"NO CUMPLE"),"NO CUMPLE"),"NO CUMPLE"))</f>
        <v>CUMPLE</v>
      </c>
      <c r="DG11" s="1004"/>
      <c r="DH11" s="536"/>
      <c r="DI11" s="84" t="str">
        <f>IF(E11&gt;0,E11,"")</f>
        <v>SEGURIDAD LASER LTDA.</v>
      </c>
      <c r="DJ11" s="540" t="s">
        <v>332</v>
      </c>
      <c r="DK11" s="536" t="s">
        <v>1631</v>
      </c>
      <c r="DL11" s="536"/>
      <c r="DM11" s="84" t="s">
        <v>1636</v>
      </c>
      <c r="DN11" s="540" t="s">
        <v>315</v>
      </c>
      <c r="DO11" s="536" t="s">
        <v>1631</v>
      </c>
      <c r="DP11" s="536"/>
      <c r="DQ11" s="84"/>
      <c r="DR11" s="540"/>
      <c r="DS11" s="536"/>
      <c r="DT11" s="536"/>
      <c r="DU11" s="84"/>
      <c r="DV11" s="540"/>
      <c r="DW11" s="536"/>
      <c r="DX11" s="536"/>
      <c r="DY11" s="84" t="str">
        <f>IF(DI11="","",IF(DL11=0,IF(DP11=0,IF(DT11=0,IF(DX11=0,"CUMPLE","NO CUMPLE"),"NO CUMPLE"),"NO CUMPLE"),"NO CUMPLE"))</f>
        <v>CUMPLE</v>
      </c>
      <c r="DZ11" s="1013"/>
      <c r="EA11" s="536"/>
      <c r="EB11" s="84" t="str">
        <f t="shared" ref="EB11:EB22" si="5">IF(E11&gt;0,E11,"")</f>
        <v>SEGURIDAD LASER LTDA.</v>
      </c>
      <c r="EC11" s="540" t="s">
        <v>332</v>
      </c>
      <c r="ED11" s="536" t="s">
        <v>1631</v>
      </c>
      <c r="EE11" s="536"/>
      <c r="EF11" s="84" t="s">
        <v>13</v>
      </c>
      <c r="EG11" s="540" t="s">
        <v>315</v>
      </c>
      <c r="EH11" s="536" t="s">
        <v>1631</v>
      </c>
      <c r="EI11" s="536"/>
      <c r="EJ11" s="84"/>
      <c r="EK11" s="540"/>
      <c r="EL11" s="536"/>
      <c r="EM11" s="536"/>
      <c r="EN11" s="84"/>
      <c r="EO11" s="540"/>
      <c r="EP11" s="536"/>
      <c r="EQ11" s="536"/>
      <c r="ER11" s="84" t="str">
        <f>IF(EB11="","",IF(EE11=0,IF(EI11=0,IF(EM11=0,IF(EQ11=0,"CUMPLE","NO CUMPLE"),"NO CUMPLE"),"NO CUMPLE"),"NO CUMPLE"))</f>
        <v>CUMPLE</v>
      </c>
      <c r="ES11" s="1004"/>
      <c r="ET11" s="536"/>
      <c r="EU11" s="84" t="str">
        <f t="shared" ref="EU11:EU22" si="6">IF(E11&gt;0,E11,"")</f>
        <v>SEGURIDAD LASER LTDA.</v>
      </c>
      <c r="EV11" s="540" t="s">
        <v>764</v>
      </c>
      <c r="EW11" s="536" t="s">
        <v>1631</v>
      </c>
      <c r="EX11" s="536"/>
      <c r="EY11" s="84" t="s">
        <v>1637</v>
      </c>
      <c r="EZ11" s="540" t="s">
        <v>1638</v>
      </c>
      <c r="FA11" s="536" t="s">
        <v>1631</v>
      </c>
      <c r="FB11" s="536"/>
      <c r="FC11" s="84"/>
      <c r="FD11" s="540"/>
      <c r="FE11" s="536"/>
      <c r="FF11" s="536"/>
      <c r="FG11" s="84"/>
      <c r="FH11" s="540"/>
      <c r="FI11" s="536"/>
      <c r="FJ11" s="536"/>
      <c r="FK11" s="84" t="str">
        <f>IF(EU11="","",IF(EX11=0,IF(FB11=0,IF(FF11=0,IF(FJ11=0,"CUMPLE","NO CUMPLE"),"NO CUMPLE"),"NO CUMPLE"),"NO CUMPLE"))</f>
        <v>CUMPLE</v>
      </c>
      <c r="FL11" s="1004"/>
      <c r="FM11" s="536"/>
      <c r="FN11" s="84" t="str">
        <f t="shared" ref="FN11:FN22" si="7">IF(E11&gt;0,E11,"")</f>
        <v>SEGURIDAD LASER LTDA.</v>
      </c>
      <c r="FO11" s="540" t="s">
        <v>1060</v>
      </c>
      <c r="FP11" s="536"/>
      <c r="FQ11" s="84" t="s">
        <v>1639</v>
      </c>
      <c r="FR11" s="540" t="s">
        <v>1640</v>
      </c>
      <c r="FS11" s="536"/>
      <c r="FT11" s="84"/>
      <c r="FU11" s="540"/>
      <c r="FV11" s="536"/>
      <c r="FW11" s="84"/>
      <c r="FX11" s="540"/>
      <c r="FY11" s="536"/>
      <c r="FZ11" s="84" t="str">
        <f>IF(FN11="","",IF(FP11=0,IF(FS11=0,IF(FV11=0,IF(FY11=0,"CUMPLE","NO CUMPLE"),"NO CUMPLE"),"NO CUMPLE"),"NO CUMPLE"))</f>
        <v>CUMPLE</v>
      </c>
      <c r="GA11" s="1004"/>
      <c r="GB11" s="536"/>
      <c r="GC11" s="544" t="str">
        <f t="shared" ref="GC11:GC22" si="8">IF(E11&gt;0,E11,"")</f>
        <v>SEGURIDAD LASER LTDA.</v>
      </c>
      <c r="GD11" s="545" t="s">
        <v>768</v>
      </c>
      <c r="GE11" s="546" t="s">
        <v>1631</v>
      </c>
      <c r="GF11" s="546"/>
      <c r="GG11" s="546"/>
      <c r="GH11" s="546"/>
      <c r="GI11" s="544" t="s">
        <v>13</v>
      </c>
      <c r="GJ11" s="545" t="s">
        <v>1641</v>
      </c>
      <c r="GK11" s="546" t="s">
        <v>1631</v>
      </c>
      <c r="GL11" s="546"/>
      <c r="GM11" s="546"/>
      <c r="GN11" s="546"/>
      <c r="GO11" s="544"/>
      <c r="GP11" s="545"/>
      <c r="GQ11" s="546"/>
      <c r="GR11" s="546"/>
      <c r="GS11" s="546"/>
      <c r="GT11" s="546"/>
      <c r="GU11" s="544"/>
      <c r="GV11" s="545"/>
      <c r="GW11" s="546"/>
      <c r="GX11" s="546"/>
      <c r="GY11" s="546"/>
      <c r="GZ11" s="545"/>
      <c r="HA11" s="544" t="str">
        <f>IF(GC11="","",IF(GH11=0,IF(GN11=0,IF(GT11=0,IF(GZ11=0,"CUMPLE","NO CUMPLE"),"NO CUMPLE"),"NO CUMPLE"),"NO CUMPLE"))</f>
        <v>CUMPLE</v>
      </c>
      <c r="HB11" s="1005"/>
      <c r="HC11" s="546"/>
      <c r="HD11" s="544" t="str">
        <f t="shared" ref="HD11:HD22" si="9">IF(E11&gt;0,E11,"")</f>
        <v>SEGURIDAD LASER LTDA.</v>
      </c>
      <c r="HE11" s="545" t="s">
        <v>1642</v>
      </c>
      <c r="HF11" s="546" t="s">
        <v>1631</v>
      </c>
      <c r="HG11" s="546"/>
      <c r="HH11" s="545"/>
      <c r="HI11" s="544" t="s">
        <v>13</v>
      </c>
      <c r="HJ11" s="545" t="s">
        <v>1643</v>
      </c>
      <c r="HK11" s="546" t="s">
        <v>1631</v>
      </c>
      <c r="HL11" s="546"/>
      <c r="HM11" s="545"/>
      <c r="HN11" s="544"/>
      <c r="HO11" s="545"/>
      <c r="HP11" s="546"/>
      <c r="HQ11" s="546"/>
      <c r="HR11" s="546"/>
      <c r="HS11" s="544"/>
      <c r="HT11" s="545"/>
      <c r="HU11" s="546"/>
      <c r="HV11" s="546"/>
      <c r="HW11" s="546"/>
      <c r="HX11" s="84" t="str">
        <f>IF(HD11="","",IF(HH11=0,IF(HM11=0,IF(HR11=0,IF(HW11=0,"CUMPLE","NO CUMPLE"),"NO CUMPLE"),"NO CUMPLE"),"NO CUMPLE"))</f>
        <v>CUMPLE</v>
      </c>
      <c r="HY11" s="1005"/>
      <c r="HZ11" s="546"/>
      <c r="IA11" s="544" t="str">
        <f t="shared" ref="IA11:IA22" si="10">IF(E11&gt;0,E11,"")</f>
        <v>SEGURIDAD LASER LTDA.</v>
      </c>
      <c r="IB11" s="545" t="s">
        <v>1644</v>
      </c>
      <c r="IC11" s="546" t="s">
        <v>1631</v>
      </c>
      <c r="ID11" s="547"/>
      <c r="IE11" s="544" t="s">
        <v>13</v>
      </c>
      <c r="IF11" s="545" t="s">
        <v>319</v>
      </c>
      <c r="IG11" s="546" t="s">
        <v>1631</v>
      </c>
      <c r="IH11" s="546"/>
      <c r="II11" s="544"/>
      <c r="IJ11" s="545"/>
      <c r="IK11" s="546"/>
      <c r="IL11" s="546"/>
      <c r="IM11" s="544"/>
      <c r="IN11" s="545"/>
      <c r="IO11" s="546"/>
      <c r="IP11" s="546"/>
      <c r="IQ11" s="84" t="str">
        <f>IF(IA11="","",IF(ID11=0,IF(IH11=0,IF(IL11=0,IF(IP11=0,"CUMPLE","NO CUMPLE"),"NO CUMPLE"),"NO CUMPLE"),"NO CUMPLE"))</f>
        <v>CUMPLE</v>
      </c>
      <c r="IR11" s="1005"/>
      <c r="IS11" s="546"/>
      <c r="IT11" s="546" t="s">
        <v>1631</v>
      </c>
      <c r="IU11" s="545" t="s">
        <v>575</v>
      </c>
      <c r="IV11" s="544" t="str">
        <f t="shared" ref="IV11:IV22" si="11">IF(IT11&lt;&gt;"",IF(IT11="SI",IF($IW$11=0,"CUMPLE","NO CUMPLE"),"NO CUMPLE"),"")</f>
        <v>CUMPLE</v>
      </c>
      <c r="IW11" s="1003"/>
    </row>
    <row r="12" spans="1:257" ht="15" customHeight="1" x14ac:dyDescent="0.25">
      <c r="A12" s="996"/>
      <c r="B12" s="507">
        <v>2</v>
      </c>
      <c r="C12" s="97" t="str">
        <f>IF(Proponentes!B3&gt;0,Proponentes!B3,"")</f>
        <v/>
      </c>
      <c r="D12" s="335"/>
      <c r="E12" s="335"/>
      <c r="F12" s="334"/>
      <c r="G12" s="335"/>
      <c r="H12" s="335"/>
      <c r="I12" s="335"/>
      <c r="J12" s="335"/>
      <c r="K12" s="335"/>
      <c r="L12" s="335"/>
      <c r="M12" s="334"/>
      <c r="N12" s="335"/>
      <c r="O12" s="335"/>
      <c r="P12" s="335"/>
      <c r="Q12" s="335"/>
      <c r="R12" s="335"/>
      <c r="S12" s="335"/>
      <c r="T12" s="334"/>
      <c r="U12" s="335"/>
      <c r="V12" s="335"/>
      <c r="W12" s="335"/>
      <c r="X12" s="335"/>
      <c r="Y12" s="335"/>
      <c r="Z12" s="335"/>
      <c r="AA12" s="334"/>
      <c r="AB12" s="335"/>
      <c r="AC12" s="335"/>
      <c r="AD12" s="335"/>
      <c r="AE12" s="335"/>
      <c r="AF12" s="335"/>
      <c r="AG12" s="97" t="str">
        <f t="shared" ref="AG12:AG22" si="12">IF(E12="","",IF(K12=0,IF(R12=0,IF(Y12=0,IF(AF12=0,"CUMPLE","NO CUMPLE"),"NO CUMPLE"),"NO CUMPLE"),"NO CUMPLE"))</f>
        <v/>
      </c>
      <c r="AH12" s="993"/>
      <c r="AI12" s="335"/>
      <c r="AJ12" s="335" t="str">
        <f t="shared" ref="AJ12:AJ22" si="13">IF(E12&gt;0,E12,"")</f>
        <v/>
      </c>
      <c r="AK12" s="335"/>
      <c r="AL12" s="334"/>
      <c r="AM12" s="335"/>
      <c r="AN12" s="335"/>
      <c r="AO12" s="335"/>
      <c r="AP12" s="335"/>
      <c r="AQ12" s="335"/>
      <c r="AR12" s="335"/>
      <c r="AS12" s="334"/>
      <c r="AT12" s="335"/>
      <c r="AU12" s="335"/>
      <c r="AV12" s="335"/>
      <c r="AW12" s="335"/>
      <c r="AX12" s="335"/>
      <c r="AY12" s="335"/>
      <c r="AZ12" s="334"/>
      <c r="BA12" s="335"/>
      <c r="BB12" s="335"/>
      <c r="BC12" s="335"/>
      <c r="BD12" s="335"/>
      <c r="BE12" s="335"/>
      <c r="BF12" s="335"/>
      <c r="BG12" s="334"/>
      <c r="BH12" s="335"/>
      <c r="BI12" s="335"/>
      <c r="BJ12" s="335"/>
      <c r="BK12" s="335"/>
      <c r="BL12" s="97" t="str">
        <f t="shared" ref="BL12:BL22" si="14">IF(AJ12="","",IF(AP12=0,IF(AW12=0,IF(BD12=0,IF(BK12=0,"CUMPLE","NO CUMPLE"),"NO CUMPLE"),"NO CUMPLE"),"NO CUMPLE"))</f>
        <v/>
      </c>
      <c r="BM12" s="993"/>
      <c r="BN12" s="335" t="str">
        <f t="shared" si="0"/>
        <v/>
      </c>
      <c r="BO12" s="334"/>
      <c r="BP12" s="335"/>
      <c r="BQ12" s="335"/>
      <c r="BR12" s="335"/>
      <c r="BS12" s="335" t="str">
        <f t="shared" si="1"/>
        <v/>
      </c>
      <c r="BT12" s="334"/>
      <c r="BU12" s="335"/>
      <c r="BV12" s="335"/>
      <c r="BW12" s="335"/>
      <c r="BX12" s="335" t="str">
        <f t="shared" si="2"/>
        <v/>
      </c>
      <c r="BY12" s="334"/>
      <c r="BZ12" s="335"/>
      <c r="CA12" s="335"/>
      <c r="CB12" s="335"/>
      <c r="CC12" s="335" t="str">
        <f t="shared" si="3"/>
        <v/>
      </c>
      <c r="CD12" s="334"/>
      <c r="CE12" s="335"/>
      <c r="CF12" s="335"/>
      <c r="CG12" s="335"/>
      <c r="CH12" s="997"/>
      <c r="CI12" s="97" t="str">
        <f t="shared" ref="CI12:CI22" si="15">IF(BN12="","",IF(CJ12=0,"CUMPLE","NO CUMPLE"))</f>
        <v/>
      </c>
      <c r="CJ12" s="998"/>
      <c r="CK12" s="335"/>
      <c r="CL12" s="97" t="str">
        <f t="shared" si="4"/>
        <v/>
      </c>
      <c r="CM12" s="334"/>
      <c r="CN12" s="335"/>
      <c r="CO12" s="335"/>
      <c r="CP12" s="335"/>
      <c r="CQ12" s="97"/>
      <c r="CR12" s="334"/>
      <c r="CS12" s="335"/>
      <c r="CT12" s="335"/>
      <c r="CU12" s="335"/>
      <c r="CV12" s="97"/>
      <c r="CW12" s="334"/>
      <c r="CX12" s="335"/>
      <c r="CY12" s="335"/>
      <c r="CZ12" s="335"/>
      <c r="DA12" s="97"/>
      <c r="DB12" s="334"/>
      <c r="DC12" s="335"/>
      <c r="DD12" s="335"/>
      <c r="DE12" s="335"/>
      <c r="DF12" s="97" t="str">
        <f t="shared" ref="DF12:DF22" si="16">IF(CL12="","",IF(CP12=0,IF(CU12=0,IF(CZ12=0,IF(DE12=0,"CUMPLE","NO CUMPLE"),"NO CUMPLE"),"NO CUMPLE"),"NO CUMPLE"))</f>
        <v/>
      </c>
      <c r="DG12" s="993"/>
      <c r="DH12" s="335"/>
      <c r="DI12" s="97" t="str">
        <f t="shared" ref="DI12:DI22" si="17">IF(E12&gt;0,E12,"")</f>
        <v/>
      </c>
      <c r="DJ12" s="334"/>
      <c r="DK12" s="335"/>
      <c r="DL12" s="335"/>
      <c r="DM12" s="97"/>
      <c r="DN12" s="334"/>
      <c r="DO12" s="335"/>
      <c r="DP12" s="335"/>
      <c r="DQ12" s="97"/>
      <c r="DR12" s="334"/>
      <c r="DS12" s="335"/>
      <c r="DT12" s="335"/>
      <c r="DU12" s="97"/>
      <c r="DV12" s="334"/>
      <c r="DW12" s="335"/>
      <c r="DX12" s="335"/>
      <c r="DY12" s="97" t="str">
        <f t="shared" ref="DY12:DY22" si="18">IF(DI12="","",IF(DL12=0,IF(DP12=0,IF(DT12=0,IF(DX12=0,"CUMPLE","NO CUMPLE"),"NO CUMPLE"),"NO CUMPLE"),"NO CUMPLE"))</f>
        <v/>
      </c>
      <c r="DZ12" s="998"/>
      <c r="EA12" s="335"/>
      <c r="EB12" s="97" t="str">
        <f t="shared" si="5"/>
        <v/>
      </c>
      <c r="EC12" s="334"/>
      <c r="ED12" s="335"/>
      <c r="EE12" s="335"/>
      <c r="EF12" s="97"/>
      <c r="EG12" s="334"/>
      <c r="EH12" s="335"/>
      <c r="EI12" s="335"/>
      <c r="EJ12" s="97"/>
      <c r="EK12" s="334"/>
      <c r="EL12" s="335"/>
      <c r="EM12" s="335"/>
      <c r="EN12" s="97"/>
      <c r="EO12" s="334"/>
      <c r="EP12" s="335"/>
      <c r="EQ12" s="335"/>
      <c r="ER12" s="97" t="str">
        <f t="shared" ref="ER12:ER22" si="19">IF(EB12="","",IF(EE12=0,IF(EI12=0,IF(EM12=0,IF(EQ12=0,"CUMPLE","NO CUMPLE"),"NO CUMPLE"),"NO CUMPLE"),"NO CUMPLE"))</f>
        <v/>
      </c>
      <c r="ES12" s="993"/>
      <c r="ET12" s="335"/>
      <c r="EU12" s="97" t="str">
        <f t="shared" si="6"/>
        <v/>
      </c>
      <c r="EV12" s="334"/>
      <c r="EW12" s="335"/>
      <c r="EX12" s="335"/>
      <c r="EY12" s="97"/>
      <c r="EZ12" s="334"/>
      <c r="FA12" s="335"/>
      <c r="FB12" s="335"/>
      <c r="FC12" s="97"/>
      <c r="FD12" s="334"/>
      <c r="FE12" s="335"/>
      <c r="FF12" s="335"/>
      <c r="FG12" s="97"/>
      <c r="FH12" s="334"/>
      <c r="FI12" s="335"/>
      <c r="FJ12" s="335"/>
      <c r="FK12" s="97" t="str">
        <f t="shared" ref="FK12:FK22" si="20">IF(EU12="","",IF(EX12=0,IF(FB12=0,IF(FF12=0,IF(FJ12=0,"CUMPLE","NO CUMPLE"),"NO CUMPLE"),"NO CUMPLE"),"NO CUMPLE"))</f>
        <v/>
      </c>
      <c r="FL12" s="993"/>
      <c r="FM12" s="335"/>
      <c r="FN12" s="97" t="str">
        <f t="shared" si="7"/>
        <v/>
      </c>
      <c r="FO12" s="334"/>
      <c r="FP12" s="335"/>
      <c r="FQ12" s="97"/>
      <c r="FR12" s="334"/>
      <c r="FS12" s="335"/>
      <c r="FT12" s="97"/>
      <c r="FU12" s="334"/>
      <c r="FV12" s="335"/>
      <c r="FW12" s="97"/>
      <c r="FX12" s="334"/>
      <c r="FY12" s="335"/>
      <c r="FZ12" s="97" t="str">
        <f t="shared" ref="FZ12:FZ22" si="21">IF(FN12="","",IF(FP12=0,IF(FS12=0,IF(FV12=0,IF(FY12=0,"CUMPLE","NO CUMPLE"),"NO CUMPLE"),"NO CUMPLE"),"NO CUMPLE"))</f>
        <v/>
      </c>
      <c r="GA12" s="993"/>
      <c r="GB12" s="335"/>
      <c r="GC12" s="510" t="str">
        <f t="shared" si="8"/>
        <v/>
      </c>
      <c r="GD12" s="336"/>
      <c r="GE12" s="337"/>
      <c r="GF12" s="337"/>
      <c r="GG12" s="337"/>
      <c r="GH12" s="337"/>
      <c r="GI12" s="510"/>
      <c r="GJ12" s="336"/>
      <c r="GK12" s="337"/>
      <c r="GL12" s="337"/>
      <c r="GM12" s="337"/>
      <c r="GN12" s="337"/>
      <c r="GO12" s="510"/>
      <c r="GP12" s="336"/>
      <c r="GQ12" s="337"/>
      <c r="GR12" s="337"/>
      <c r="GS12" s="337"/>
      <c r="GT12" s="337"/>
      <c r="GU12" s="510"/>
      <c r="GV12" s="336"/>
      <c r="GW12" s="337"/>
      <c r="GX12" s="337"/>
      <c r="GY12" s="337"/>
      <c r="GZ12" s="336"/>
      <c r="HA12" s="510" t="str">
        <f t="shared" ref="HA12:HA22" si="22">IF(GC12="","",IF(GH12=0,IF(GN12=0,IF(GT12=0,IF(GZ12=0,"CUMPLE","NO CUMPLE"),"NO CUMPLE"),"NO CUMPLE"),"NO CUMPLE"))</f>
        <v/>
      </c>
      <c r="HB12" s="994"/>
      <c r="HC12" s="337"/>
      <c r="HD12" s="510" t="str">
        <f t="shared" si="9"/>
        <v/>
      </c>
      <c r="HE12" s="336"/>
      <c r="HF12" s="337"/>
      <c r="HG12" s="337"/>
      <c r="HH12" s="336"/>
      <c r="HI12" s="510"/>
      <c r="HJ12" s="336"/>
      <c r="HK12" s="337"/>
      <c r="HL12" s="337"/>
      <c r="HM12" s="336"/>
      <c r="HN12" s="510"/>
      <c r="HO12" s="336"/>
      <c r="HP12" s="337"/>
      <c r="HQ12" s="337"/>
      <c r="HR12" s="337"/>
      <c r="HS12" s="510"/>
      <c r="HT12" s="336"/>
      <c r="HU12" s="337"/>
      <c r="HV12" s="337"/>
      <c r="HW12" s="337"/>
      <c r="HX12" s="97" t="str">
        <f t="shared" ref="HX12:HX22" si="23">IF(HD12="","",IF(HH12=0,IF(HM12=0,IF(HR12=0,IF(HW12=0,"CUMPLE","NO CUMPLE"),"NO CUMPLE"),"NO CUMPLE"),"NO CUMPLE"))</f>
        <v/>
      </c>
      <c r="HY12" s="994"/>
      <c r="HZ12" s="337"/>
      <c r="IA12" s="510" t="str">
        <f t="shared" si="10"/>
        <v/>
      </c>
      <c r="IB12" s="336"/>
      <c r="IC12" s="337"/>
      <c r="ID12" s="337"/>
      <c r="IE12" s="510"/>
      <c r="IF12" s="336"/>
      <c r="IG12" s="337"/>
      <c r="IH12" s="337"/>
      <c r="II12" s="510"/>
      <c r="IJ12" s="336"/>
      <c r="IK12" s="337"/>
      <c r="IL12" s="337"/>
      <c r="IM12" s="510"/>
      <c r="IN12" s="336"/>
      <c r="IO12" s="337"/>
      <c r="IP12" s="337"/>
      <c r="IQ12" s="97" t="str">
        <f t="shared" ref="IQ12:IQ22" si="24">IF(IA12="","",IF(ID12=0,IF(IH12=0,IF(IL12=0,IF(IP12=0,"CUMPLE","NO CUMPLE"),"NO CUMPLE"),"NO CUMPLE"),"NO CUMPLE"))</f>
        <v/>
      </c>
      <c r="IR12" s="994"/>
      <c r="IS12" s="337"/>
      <c r="IT12" s="337"/>
      <c r="IU12" s="336"/>
      <c r="IV12" s="510" t="str">
        <f t="shared" si="11"/>
        <v/>
      </c>
      <c r="IW12" s="995"/>
    </row>
    <row r="13" spans="1:257" ht="15" customHeight="1" x14ac:dyDescent="0.25">
      <c r="A13" s="996"/>
      <c r="B13" s="507">
        <v>3</v>
      </c>
      <c r="C13" s="97" t="str">
        <f>IF(Proponentes!B4&gt;0,Proponentes!B4,"")</f>
        <v/>
      </c>
      <c r="D13" s="335"/>
      <c r="E13" s="335"/>
      <c r="F13" s="334"/>
      <c r="G13" s="335"/>
      <c r="H13" s="335"/>
      <c r="I13" s="335"/>
      <c r="J13" s="335"/>
      <c r="K13" s="335"/>
      <c r="L13" s="335"/>
      <c r="M13" s="334"/>
      <c r="N13" s="335"/>
      <c r="O13" s="335"/>
      <c r="P13" s="335"/>
      <c r="Q13" s="335"/>
      <c r="R13" s="335"/>
      <c r="S13" s="335"/>
      <c r="T13" s="334"/>
      <c r="U13" s="335"/>
      <c r="V13" s="335"/>
      <c r="W13" s="335"/>
      <c r="X13" s="335"/>
      <c r="Y13" s="335"/>
      <c r="Z13" s="335"/>
      <c r="AA13" s="334"/>
      <c r="AB13" s="335"/>
      <c r="AC13" s="335"/>
      <c r="AD13" s="335"/>
      <c r="AE13" s="335"/>
      <c r="AF13" s="335"/>
      <c r="AG13" s="97" t="str">
        <f t="shared" si="12"/>
        <v/>
      </c>
      <c r="AH13" s="993"/>
      <c r="AI13" s="335"/>
      <c r="AJ13" s="335" t="str">
        <f t="shared" si="13"/>
        <v/>
      </c>
      <c r="AK13" s="335"/>
      <c r="AL13" s="334"/>
      <c r="AM13" s="335"/>
      <c r="AN13" s="335"/>
      <c r="AO13" s="335"/>
      <c r="AP13" s="335"/>
      <c r="AQ13" s="335"/>
      <c r="AR13" s="335"/>
      <c r="AS13" s="334"/>
      <c r="AT13" s="335"/>
      <c r="AU13" s="335"/>
      <c r="AV13" s="335"/>
      <c r="AW13" s="335"/>
      <c r="AX13" s="335"/>
      <c r="AY13" s="335"/>
      <c r="AZ13" s="334"/>
      <c r="BA13" s="335"/>
      <c r="BB13" s="335"/>
      <c r="BC13" s="335"/>
      <c r="BD13" s="335"/>
      <c r="BE13" s="335"/>
      <c r="BF13" s="335"/>
      <c r="BG13" s="334"/>
      <c r="BH13" s="335"/>
      <c r="BI13" s="335"/>
      <c r="BJ13" s="335"/>
      <c r="BK13" s="335"/>
      <c r="BL13" s="97" t="str">
        <f t="shared" si="14"/>
        <v/>
      </c>
      <c r="BM13" s="993"/>
      <c r="BN13" s="335" t="str">
        <f t="shared" si="0"/>
        <v/>
      </c>
      <c r="BO13" s="334"/>
      <c r="BP13" s="335"/>
      <c r="BQ13" s="335"/>
      <c r="BR13" s="335"/>
      <c r="BS13" s="335" t="str">
        <f t="shared" si="1"/>
        <v/>
      </c>
      <c r="BT13" s="334"/>
      <c r="BU13" s="335"/>
      <c r="BV13" s="335"/>
      <c r="BW13" s="335"/>
      <c r="BX13" s="335" t="str">
        <f t="shared" si="2"/>
        <v/>
      </c>
      <c r="BY13" s="334"/>
      <c r="BZ13" s="335"/>
      <c r="CA13" s="335"/>
      <c r="CB13" s="335"/>
      <c r="CC13" s="335" t="str">
        <f t="shared" si="3"/>
        <v/>
      </c>
      <c r="CD13" s="334"/>
      <c r="CE13" s="335"/>
      <c r="CF13" s="335"/>
      <c r="CG13" s="335"/>
      <c r="CH13" s="997"/>
      <c r="CI13" s="97" t="str">
        <f t="shared" si="15"/>
        <v/>
      </c>
      <c r="CJ13" s="998"/>
      <c r="CK13" s="335"/>
      <c r="CL13" s="97" t="str">
        <f t="shared" si="4"/>
        <v/>
      </c>
      <c r="CM13" s="334"/>
      <c r="CN13" s="335"/>
      <c r="CO13" s="335"/>
      <c r="CP13" s="335"/>
      <c r="CQ13" s="97"/>
      <c r="CR13" s="334"/>
      <c r="CS13" s="335"/>
      <c r="CT13" s="335"/>
      <c r="CU13" s="335"/>
      <c r="CV13" s="97"/>
      <c r="CW13" s="334"/>
      <c r="CX13" s="335"/>
      <c r="CY13" s="335"/>
      <c r="CZ13" s="335"/>
      <c r="DA13" s="97"/>
      <c r="DB13" s="334"/>
      <c r="DC13" s="335"/>
      <c r="DD13" s="335"/>
      <c r="DE13" s="335"/>
      <c r="DF13" s="97" t="str">
        <f t="shared" si="16"/>
        <v/>
      </c>
      <c r="DG13" s="993"/>
      <c r="DH13" s="335"/>
      <c r="DI13" s="97" t="str">
        <f t="shared" si="17"/>
        <v/>
      </c>
      <c r="DJ13" s="334"/>
      <c r="DK13" s="335"/>
      <c r="DL13" s="335"/>
      <c r="DM13" s="97"/>
      <c r="DN13" s="334"/>
      <c r="DO13" s="335"/>
      <c r="DP13" s="335"/>
      <c r="DQ13" s="97"/>
      <c r="DR13" s="334"/>
      <c r="DS13" s="335"/>
      <c r="DT13" s="335"/>
      <c r="DU13" s="97"/>
      <c r="DV13" s="334"/>
      <c r="DW13" s="335"/>
      <c r="DX13" s="335"/>
      <c r="DY13" s="97" t="str">
        <f t="shared" si="18"/>
        <v/>
      </c>
      <c r="DZ13" s="998"/>
      <c r="EA13" s="335"/>
      <c r="EB13" s="97" t="str">
        <f t="shared" si="5"/>
        <v/>
      </c>
      <c r="EC13" s="334"/>
      <c r="ED13" s="335"/>
      <c r="EE13" s="335"/>
      <c r="EF13" s="97"/>
      <c r="EG13" s="334"/>
      <c r="EH13" s="335"/>
      <c r="EI13" s="335"/>
      <c r="EJ13" s="97"/>
      <c r="EK13" s="334"/>
      <c r="EL13" s="335"/>
      <c r="EM13" s="335"/>
      <c r="EN13" s="97"/>
      <c r="EO13" s="334"/>
      <c r="EP13" s="335"/>
      <c r="EQ13" s="335"/>
      <c r="ER13" s="97" t="str">
        <f t="shared" si="19"/>
        <v/>
      </c>
      <c r="ES13" s="993"/>
      <c r="ET13" s="335"/>
      <c r="EU13" s="97" t="str">
        <f t="shared" si="6"/>
        <v/>
      </c>
      <c r="EV13" s="334"/>
      <c r="EW13" s="335"/>
      <c r="EX13" s="335"/>
      <c r="EY13" s="97"/>
      <c r="EZ13" s="334"/>
      <c r="FA13" s="335"/>
      <c r="FB13" s="335"/>
      <c r="FC13" s="97"/>
      <c r="FD13" s="334"/>
      <c r="FE13" s="335"/>
      <c r="FF13" s="335"/>
      <c r="FG13" s="97"/>
      <c r="FH13" s="334"/>
      <c r="FI13" s="335"/>
      <c r="FJ13" s="335"/>
      <c r="FK13" s="97" t="str">
        <f t="shared" si="20"/>
        <v/>
      </c>
      <c r="FL13" s="993"/>
      <c r="FM13" s="335"/>
      <c r="FN13" s="97" t="str">
        <f t="shared" si="7"/>
        <v/>
      </c>
      <c r="FO13" s="334"/>
      <c r="FP13" s="335"/>
      <c r="FQ13" s="97"/>
      <c r="FR13" s="334"/>
      <c r="FS13" s="335"/>
      <c r="FT13" s="97"/>
      <c r="FU13" s="334"/>
      <c r="FV13" s="335"/>
      <c r="FW13" s="97"/>
      <c r="FX13" s="334"/>
      <c r="FY13" s="335"/>
      <c r="FZ13" s="97" t="str">
        <f t="shared" si="21"/>
        <v/>
      </c>
      <c r="GA13" s="993"/>
      <c r="GB13" s="335"/>
      <c r="GC13" s="510" t="str">
        <f t="shared" si="8"/>
        <v/>
      </c>
      <c r="GD13" s="336"/>
      <c r="GE13" s="337"/>
      <c r="GF13" s="337"/>
      <c r="GG13" s="337"/>
      <c r="GH13" s="337"/>
      <c r="GI13" s="510"/>
      <c r="GJ13" s="336"/>
      <c r="GK13" s="337"/>
      <c r="GL13" s="337"/>
      <c r="GM13" s="337"/>
      <c r="GN13" s="337"/>
      <c r="GO13" s="510"/>
      <c r="GP13" s="336"/>
      <c r="GQ13" s="337"/>
      <c r="GR13" s="337"/>
      <c r="GS13" s="337"/>
      <c r="GT13" s="337"/>
      <c r="GU13" s="510"/>
      <c r="GV13" s="336"/>
      <c r="GW13" s="337"/>
      <c r="GX13" s="337"/>
      <c r="GY13" s="337"/>
      <c r="GZ13" s="336"/>
      <c r="HA13" s="510" t="str">
        <f t="shared" si="22"/>
        <v/>
      </c>
      <c r="HB13" s="994"/>
      <c r="HC13" s="337"/>
      <c r="HD13" s="510" t="str">
        <f t="shared" si="9"/>
        <v/>
      </c>
      <c r="HE13" s="336"/>
      <c r="HF13" s="337"/>
      <c r="HG13" s="337"/>
      <c r="HH13" s="336"/>
      <c r="HI13" s="510"/>
      <c r="HJ13" s="336"/>
      <c r="HK13" s="337"/>
      <c r="HL13" s="337"/>
      <c r="HM13" s="336"/>
      <c r="HN13" s="510"/>
      <c r="HO13" s="336"/>
      <c r="HP13" s="337"/>
      <c r="HQ13" s="337"/>
      <c r="HR13" s="337"/>
      <c r="HS13" s="510"/>
      <c r="HT13" s="336"/>
      <c r="HU13" s="337"/>
      <c r="HV13" s="337"/>
      <c r="HW13" s="337"/>
      <c r="HX13" s="97" t="str">
        <f t="shared" si="23"/>
        <v/>
      </c>
      <c r="HY13" s="994"/>
      <c r="HZ13" s="337"/>
      <c r="IA13" s="510" t="str">
        <f t="shared" si="10"/>
        <v/>
      </c>
      <c r="IB13" s="336"/>
      <c r="IC13" s="337"/>
      <c r="ID13" s="337"/>
      <c r="IE13" s="510"/>
      <c r="IF13" s="336"/>
      <c r="IG13" s="337"/>
      <c r="IH13" s="337"/>
      <c r="II13" s="510"/>
      <c r="IJ13" s="336"/>
      <c r="IK13" s="337"/>
      <c r="IL13" s="337"/>
      <c r="IM13" s="510"/>
      <c r="IN13" s="336"/>
      <c r="IO13" s="337"/>
      <c r="IP13" s="337"/>
      <c r="IQ13" s="97" t="str">
        <f t="shared" si="24"/>
        <v/>
      </c>
      <c r="IR13" s="994"/>
      <c r="IS13" s="337"/>
      <c r="IT13" s="337"/>
      <c r="IU13" s="336"/>
      <c r="IV13" s="510" t="str">
        <f t="shared" si="11"/>
        <v/>
      </c>
      <c r="IW13" s="995"/>
    </row>
    <row r="14" spans="1:257" ht="65.25" customHeight="1" x14ac:dyDescent="0.3">
      <c r="A14" s="996"/>
      <c r="B14" s="507">
        <v>4</v>
      </c>
      <c r="C14" s="97" t="str">
        <f>IF(Proponentes!B5&gt;0,Proponentes!B5,"")</f>
        <v/>
      </c>
      <c r="D14" s="335"/>
      <c r="E14" s="335"/>
      <c r="F14" s="334"/>
      <c r="G14" s="335"/>
      <c r="H14" s="335"/>
      <c r="I14" s="335"/>
      <c r="J14" s="335"/>
      <c r="K14" s="335"/>
      <c r="L14" s="335"/>
      <c r="M14" s="334"/>
      <c r="N14" s="335"/>
      <c r="O14" s="335"/>
      <c r="P14" s="335"/>
      <c r="Q14" s="335"/>
      <c r="R14" s="335"/>
      <c r="S14" s="335"/>
      <c r="T14" s="334"/>
      <c r="U14" s="335"/>
      <c r="V14" s="335"/>
      <c r="W14" s="335"/>
      <c r="X14" s="335"/>
      <c r="Y14" s="335"/>
      <c r="Z14" s="335"/>
      <c r="AA14" s="334"/>
      <c r="AB14" s="335"/>
      <c r="AC14" s="335"/>
      <c r="AD14" s="335"/>
      <c r="AE14" s="335"/>
      <c r="AF14" s="335"/>
      <c r="AG14" s="97" t="str">
        <f t="shared" si="12"/>
        <v/>
      </c>
      <c r="AH14" s="993"/>
      <c r="AI14" s="335"/>
      <c r="AJ14" s="335" t="str">
        <f t="shared" si="13"/>
        <v/>
      </c>
      <c r="AK14" s="335"/>
      <c r="AL14" s="334"/>
      <c r="AM14" s="335"/>
      <c r="AN14" s="335"/>
      <c r="AO14" s="335"/>
      <c r="AP14" s="335"/>
      <c r="AQ14" s="335"/>
      <c r="AR14" s="335"/>
      <c r="AS14" s="334"/>
      <c r="AT14" s="335"/>
      <c r="AU14" s="335"/>
      <c r="AV14" s="335"/>
      <c r="AW14" s="335"/>
      <c r="AX14" s="335"/>
      <c r="AY14" s="335"/>
      <c r="AZ14" s="334"/>
      <c r="BA14" s="335"/>
      <c r="BB14" s="335"/>
      <c r="BC14" s="335"/>
      <c r="BD14" s="335"/>
      <c r="BE14" s="335"/>
      <c r="BF14" s="335"/>
      <c r="BG14" s="334"/>
      <c r="BH14" s="335"/>
      <c r="BI14" s="335"/>
      <c r="BJ14" s="335"/>
      <c r="BK14" s="335"/>
      <c r="BL14" s="97" t="str">
        <f t="shared" si="14"/>
        <v/>
      </c>
      <c r="BM14" s="993"/>
      <c r="BN14" s="335" t="str">
        <f t="shared" si="0"/>
        <v/>
      </c>
      <c r="BO14" s="334"/>
      <c r="BP14" s="335"/>
      <c r="BQ14" s="335"/>
      <c r="BR14" s="335"/>
      <c r="BS14" s="335" t="str">
        <f t="shared" si="1"/>
        <v/>
      </c>
      <c r="BT14" s="334"/>
      <c r="BU14" s="335"/>
      <c r="BV14" s="335"/>
      <c r="BW14" s="335"/>
      <c r="BX14" s="335" t="str">
        <f t="shared" si="2"/>
        <v/>
      </c>
      <c r="BY14" s="334"/>
      <c r="BZ14" s="335"/>
      <c r="CA14" s="335"/>
      <c r="CB14" s="335"/>
      <c r="CC14" s="335" t="str">
        <f t="shared" si="3"/>
        <v/>
      </c>
      <c r="CD14" s="334"/>
      <c r="CE14" s="335"/>
      <c r="CF14" s="335"/>
      <c r="CG14" s="335"/>
      <c r="CH14" s="997"/>
      <c r="CI14" s="97" t="str">
        <f t="shared" si="15"/>
        <v/>
      </c>
      <c r="CJ14" s="998"/>
      <c r="CK14" s="335"/>
      <c r="CL14" s="97" t="str">
        <f t="shared" si="4"/>
        <v/>
      </c>
      <c r="CM14" s="334"/>
      <c r="CN14" s="335"/>
      <c r="CO14" s="335"/>
      <c r="CP14" s="335"/>
      <c r="CQ14" s="97"/>
      <c r="CR14" s="334"/>
      <c r="CS14" s="335"/>
      <c r="CT14" s="335"/>
      <c r="CU14" s="335"/>
      <c r="CV14" s="97"/>
      <c r="CW14" s="334"/>
      <c r="CX14" s="335"/>
      <c r="CY14" s="335"/>
      <c r="CZ14" s="335"/>
      <c r="DA14" s="97"/>
      <c r="DB14" s="334"/>
      <c r="DC14" s="335"/>
      <c r="DD14" s="335"/>
      <c r="DE14" s="335"/>
      <c r="DF14" s="97" t="str">
        <f t="shared" si="16"/>
        <v/>
      </c>
      <c r="DG14" s="993"/>
      <c r="DH14" s="335"/>
      <c r="DI14" s="97" t="str">
        <f t="shared" si="17"/>
        <v/>
      </c>
      <c r="DJ14" s="334"/>
      <c r="DK14" s="335"/>
      <c r="DL14" s="335"/>
      <c r="DM14" s="97"/>
      <c r="DN14" s="334"/>
      <c r="DO14" s="335"/>
      <c r="DP14" s="335"/>
      <c r="DQ14" s="97"/>
      <c r="DR14" s="334"/>
      <c r="DS14" s="335"/>
      <c r="DT14" s="335"/>
      <c r="DU14" s="97"/>
      <c r="DV14" s="334"/>
      <c r="DW14" s="335"/>
      <c r="DX14" s="335"/>
      <c r="DY14" s="97" t="str">
        <f t="shared" si="18"/>
        <v/>
      </c>
      <c r="DZ14" s="998"/>
      <c r="EA14" s="335"/>
      <c r="EB14" s="97" t="str">
        <f t="shared" si="5"/>
        <v/>
      </c>
      <c r="EC14" s="334"/>
      <c r="ED14" s="335"/>
      <c r="EE14" s="335"/>
      <c r="EF14" s="97"/>
      <c r="EG14" s="334"/>
      <c r="EH14" s="335"/>
      <c r="EI14" s="335"/>
      <c r="EJ14" s="97"/>
      <c r="EK14" s="334"/>
      <c r="EL14" s="335"/>
      <c r="EM14" s="335"/>
      <c r="EN14" s="97"/>
      <c r="EO14" s="334"/>
      <c r="EP14" s="335"/>
      <c r="EQ14" s="335"/>
      <c r="ER14" s="97" t="str">
        <f t="shared" si="19"/>
        <v/>
      </c>
      <c r="ES14" s="993"/>
      <c r="ET14" s="335"/>
      <c r="EU14" s="97" t="str">
        <f t="shared" si="6"/>
        <v/>
      </c>
      <c r="EV14" s="334"/>
      <c r="EW14" s="335"/>
      <c r="EX14" s="335"/>
      <c r="EY14" s="97"/>
      <c r="EZ14" s="334"/>
      <c r="FA14" s="335"/>
      <c r="FB14" s="335"/>
      <c r="FC14" s="97"/>
      <c r="FD14" s="334"/>
      <c r="FE14" s="335"/>
      <c r="FF14" s="335"/>
      <c r="FG14" s="97"/>
      <c r="FH14" s="334"/>
      <c r="FI14" s="335"/>
      <c r="FJ14" s="335"/>
      <c r="FK14" s="97" t="str">
        <f t="shared" si="20"/>
        <v/>
      </c>
      <c r="FL14" s="993"/>
      <c r="FM14" s="335"/>
      <c r="FN14" s="97" t="str">
        <f t="shared" si="7"/>
        <v/>
      </c>
      <c r="FO14" s="334"/>
      <c r="FP14" s="335"/>
      <c r="FQ14" s="97"/>
      <c r="FR14" s="334"/>
      <c r="FS14" s="335"/>
      <c r="FT14" s="97"/>
      <c r="FU14" s="334"/>
      <c r="FV14" s="335"/>
      <c r="FW14" s="97"/>
      <c r="FX14" s="334"/>
      <c r="FY14" s="335"/>
      <c r="FZ14" s="97" t="str">
        <f t="shared" si="21"/>
        <v/>
      </c>
      <c r="GA14" s="993"/>
      <c r="GB14" s="335"/>
      <c r="GC14" s="510" t="str">
        <f t="shared" si="8"/>
        <v/>
      </c>
      <c r="GD14" s="336"/>
      <c r="GE14" s="337"/>
      <c r="GF14" s="337"/>
      <c r="GG14" s="337"/>
      <c r="GH14" s="337"/>
      <c r="GI14" s="510"/>
      <c r="GJ14" s="336"/>
      <c r="GK14" s="337"/>
      <c r="GL14" s="337"/>
      <c r="GM14" s="337"/>
      <c r="GN14" s="337"/>
      <c r="GO14" s="510"/>
      <c r="GP14" s="336"/>
      <c r="GQ14" s="337"/>
      <c r="GR14" s="337"/>
      <c r="GS14" s="337"/>
      <c r="GT14" s="337"/>
      <c r="GU14" s="510"/>
      <c r="GV14" s="336"/>
      <c r="GW14" s="337"/>
      <c r="GX14" s="337"/>
      <c r="GY14" s="337"/>
      <c r="GZ14" s="336"/>
      <c r="HA14" s="510" t="str">
        <f t="shared" si="22"/>
        <v/>
      </c>
      <c r="HB14" s="994"/>
      <c r="HC14" s="337"/>
      <c r="HD14" s="510" t="str">
        <f t="shared" si="9"/>
        <v/>
      </c>
      <c r="HE14" s="336"/>
      <c r="HF14" s="337"/>
      <c r="HG14" s="337"/>
      <c r="HH14" s="336"/>
      <c r="HI14" s="510"/>
      <c r="HJ14" s="336"/>
      <c r="HK14" s="337"/>
      <c r="HL14" s="337"/>
      <c r="HM14" s="336"/>
      <c r="HN14" s="510"/>
      <c r="HO14" s="336"/>
      <c r="HP14" s="337"/>
      <c r="HQ14" s="337"/>
      <c r="HR14" s="337"/>
      <c r="HS14" s="510"/>
      <c r="HT14" s="336"/>
      <c r="HU14" s="337"/>
      <c r="HV14" s="337"/>
      <c r="HW14" s="337"/>
      <c r="HX14" s="97" t="str">
        <f t="shared" si="23"/>
        <v/>
      </c>
      <c r="HY14" s="994"/>
      <c r="HZ14" s="337"/>
      <c r="IA14" s="510" t="str">
        <f t="shared" si="10"/>
        <v/>
      </c>
      <c r="IB14" s="336"/>
      <c r="IC14" s="337"/>
      <c r="ID14" s="337"/>
      <c r="IE14" s="510"/>
      <c r="IF14" s="513"/>
      <c r="IG14" s="337"/>
      <c r="IH14" s="337"/>
      <c r="II14" s="510"/>
      <c r="IJ14" s="336"/>
      <c r="IK14" s="337"/>
      <c r="IL14" s="337"/>
      <c r="IM14" s="510"/>
      <c r="IN14" s="336"/>
      <c r="IO14" s="337"/>
      <c r="IP14" s="337"/>
      <c r="IQ14" s="97" t="str">
        <f t="shared" si="24"/>
        <v/>
      </c>
      <c r="IR14" s="994"/>
      <c r="IS14" s="337"/>
      <c r="IT14" s="337"/>
      <c r="IU14" s="336"/>
      <c r="IV14" s="510" t="str">
        <f t="shared" si="11"/>
        <v/>
      </c>
      <c r="IW14" s="995"/>
    </row>
    <row r="15" spans="1:257" ht="15" customHeight="1" x14ac:dyDescent="0.25">
      <c r="A15" s="996"/>
      <c r="B15" s="507">
        <v>5</v>
      </c>
      <c r="C15" s="97" t="str">
        <f>IF(Proponentes!B6&gt;0,Proponentes!B6,"")</f>
        <v/>
      </c>
      <c r="D15" s="335"/>
      <c r="E15" s="335"/>
      <c r="F15" s="334"/>
      <c r="G15" s="335"/>
      <c r="H15" s="335"/>
      <c r="I15" s="335"/>
      <c r="J15" s="335"/>
      <c r="K15" s="335"/>
      <c r="L15" s="335"/>
      <c r="M15" s="334"/>
      <c r="N15" s="335"/>
      <c r="O15" s="335"/>
      <c r="P15" s="335"/>
      <c r="Q15" s="335"/>
      <c r="R15" s="335"/>
      <c r="S15" s="335"/>
      <c r="T15" s="334"/>
      <c r="U15" s="335"/>
      <c r="V15" s="335"/>
      <c r="W15" s="335"/>
      <c r="X15" s="335"/>
      <c r="Y15" s="335"/>
      <c r="Z15" s="335"/>
      <c r="AA15" s="334"/>
      <c r="AB15" s="335"/>
      <c r="AC15" s="335"/>
      <c r="AD15" s="335"/>
      <c r="AE15" s="335"/>
      <c r="AF15" s="335"/>
      <c r="AG15" s="97" t="str">
        <f t="shared" si="12"/>
        <v/>
      </c>
      <c r="AH15" s="993"/>
      <c r="AI15" s="335"/>
      <c r="AJ15" s="335" t="str">
        <f t="shared" si="13"/>
        <v/>
      </c>
      <c r="AK15" s="335"/>
      <c r="AL15" s="334"/>
      <c r="AM15" s="335"/>
      <c r="AN15" s="335"/>
      <c r="AO15" s="335"/>
      <c r="AP15" s="335"/>
      <c r="AQ15" s="335"/>
      <c r="AR15" s="335"/>
      <c r="AS15" s="334"/>
      <c r="AT15" s="335"/>
      <c r="AU15" s="335"/>
      <c r="AV15" s="335"/>
      <c r="AW15" s="335"/>
      <c r="AX15" s="335"/>
      <c r="AY15" s="335"/>
      <c r="AZ15" s="334"/>
      <c r="BA15" s="335"/>
      <c r="BB15" s="335"/>
      <c r="BC15" s="335"/>
      <c r="BD15" s="335"/>
      <c r="BE15" s="335"/>
      <c r="BF15" s="335"/>
      <c r="BG15" s="334"/>
      <c r="BH15" s="335"/>
      <c r="BI15" s="335"/>
      <c r="BJ15" s="335"/>
      <c r="BK15" s="335"/>
      <c r="BL15" s="97" t="str">
        <f t="shared" si="14"/>
        <v/>
      </c>
      <c r="BM15" s="993"/>
      <c r="BN15" s="335" t="str">
        <f t="shared" si="0"/>
        <v/>
      </c>
      <c r="BO15" s="334"/>
      <c r="BP15" s="335"/>
      <c r="BQ15" s="335"/>
      <c r="BR15" s="335"/>
      <c r="BS15" s="335" t="str">
        <f t="shared" si="1"/>
        <v/>
      </c>
      <c r="BT15" s="334"/>
      <c r="BU15" s="335"/>
      <c r="BV15" s="335"/>
      <c r="BW15" s="335"/>
      <c r="BX15" s="335" t="str">
        <f t="shared" si="2"/>
        <v/>
      </c>
      <c r="BY15" s="334"/>
      <c r="BZ15" s="335"/>
      <c r="CA15" s="335"/>
      <c r="CB15" s="335"/>
      <c r="CC15" s="335" t="str">
        <f t="shared" si="3"/>
        <v/>
      </c>
      <c r="CD15" s="334"/>
      <c r="CE15" s="335"/>
      <c r="CF15" s="335"/>
      <c r="CG15" s="335"/>
      <c r="CH15" s="997"/>
      <c r="CI15" s="97" t="str">
        <f t="shared" si="15"/>
        <v/>
      </c>
      <c r="CJ15" s="998"/>
      <c r="CK15" s="335"/>
      <c r="CL15" s="97" t="str">
        <f t="shared" si="4"/>
        <v/>
      </c>
      <c r="CM15" s="334"/>
      <c r="CN15" s="335"/>
      <c r="CO15" s="335"/>
      <c r="CP15" s="335"/>
      <c r="CQ15" s="97"/>
      <c r="CR15" s="334"/>
      <c r="CS15" s="335"/>
      <c r="CT15" s="335"/>
      <c r="CU15" s="335"/>
      <c r="CV15" s="97"/>
      <c r="CW15" s="334"/>
      <c r="CX15" s="335"/>
      <c r="CY15" s="335"/>
      <c r="CZ15" s="335"/>
      <c r="DA15" s="97"/>
      <c r="DB15" s="334"/>
      <c r="DC15" s="335"/>
      <c r="DD15" s="335"/>
      <c r="DE15" s="335"/>
      <c r="DF15" s="97" t="str">
        <f t="shared" si="16"/>
        <v/>
      </c>
      <c r="DG15" s="993"/>
      <c r="DH15" s="335"/>
      <c r="DI15" s="97" t="str">
        <f t="shared" si="17"/>
        <v/>
      </c>
      <c r="DJ15" s="334"/>
      <c r="DK15" s="335"/>
      <c r="DL15" s="335"/>
      <c r="DM15" s="97"/>
      <c r="DN15" s="334"/>
      <c r="DO15" s="335"/>
      <c r="DP15" s="335"/>
      <c r="DQ15" s="97"/>
      <c r="DR15" s="334"/>
      <c r="DS15" s="335"/>
      <c r="DT15" s="335"/>
      <c r="DU15" s="97"/>
      <c r="DV15" s="334"/>
      <c r="DW15" s="335"/>
      <c r="DX15" s="335"/>
      <c r="DY15" s="97" t="str">
        <f t="shared" si="18"/>
        <v/>
      </c>
      <c r="DZ15" s="998"/>
      <c r="EA15" s="335"/>
      <c r="EB15" s="97" t="str">
        <f t="shared" si="5"/>
        <v/>
      </c>
      <c r="EC15" s="334"/>
      <c r="ED15" s="335"/>
      <c r="EE15" s="335"/>
      <c r="EF15" s="97"/>
      <c r="EG15" s="334"/>
      <c r="EH15" s="335"/>
      <c r="EI15" s="335"/>
      <c r="EJ15" s="97"/>
      <c r="EK15" s="334"/>
      <c r="EL15" s="335"/>
      <c r="EM15" s="335"/>
      <c r="EN15" s="97"/>
      <c r="EO15" s="334"/>
      <c r="EP15" s="335"/>
      <c r="EQ15" s="335"/>
      <c r="ER15" s="97" t="str">
        <f t="shared" si="19"/>
        <v/>
      </c>
      <c r="ES15" s="993"/>
      <c r="ET15" s="335"/>
      <c r="EU15" s="97" t="str">
        <f t="shared" si="6"/>
        <v/>
      </c>
      <c r="EV15" s="334"/>
      <c r="EW15" s="335"/>
      <c r="EX15" s="335"/>
      <c r="EY15" s="97"/>
      <c r="EZ15" s="334"/>
      <c r="FA15" s="335"/>
      <c r="FB15" s="335"/>
      <c r="FC15" s="97"/>
      <c r="FD15" s="334"/>
      <c r="FE15" s="335"/>
      <c r="FF15" s="335"/>
      <c r="FG15" s="97"/>
      <c r="FH15" s="334"/>
      <c r="FI15" s="335"/>
      <c r="FJ15" s="335"/>
      <c r="FK15" s="97" t="str">
        <f t="shared" si="20"/>
        <v/>
      </c>
      <c r="FL15" s="993"/>
      <c r="FM15" s="335"/>
      <c r="FN15" s="97" t="str">
        <f t="shared" si="7"/>
        <v/>
      </c>
      <c r="FO15" s="334"/>
      <c r="FP15" s="335"/>
      <c r="FQ15" s="97"/>
      <c r="FR15" s="334"/>
      <c r="FS15" s="335"/>
      <c r="FT15" s="97"/>
      <c r="FU15" s="334"/>
      <c r="FV15" s="335"/>
      <c r="FW15" s="97"/>
      <c r="FX15" s="334"/>
      <c r="FY15" s="335"/>
      <c r="FZ15" s="97" t="str">
        <f t="shared" si="21"/>
        <v/>
      </c>
      <c r="GA15" s="993"/>
      <c r="GB15" s="335"/>
      <c r="GC15" s="510" t="str">
        <f t="shared" si="8"/>
        <v/>
      </c>
      <c r="GD15" s="336"/>
      <c r="GE15" s="337"/>
      <c r="GF15" s="337"/>
      <c r="GG15" s="337"/>
      <c r="GH15" s="337"/>
      <c r="GI15" s="510"/>
      <c r="GJ15" s="336"/>
      <c r="GK15" s="337"/>
      <c r="GL15" s="337"/>
      <c r="GM15" s="337"/>
      <c r="GN15" s="337"/>
      <c r="GO15" s="510"/>
      <c r="GP15" s="336"/>
      <c r="GQ15" s="337"/>
      <c r="GR15" s="337"/>
      <c r="GS15" s="337"/>
      <c r="GT15" s="337"/>
      <c r="GU15" s="510"/>
      <c r="GV15" s="336"/>
      <c r="GW15" s="337"/>
      <c r="GX15" s="337"/>
      <c r="GY15" s="337"/>
      <c r="GZ15" s="336"/>
      <c r="HA15" s="510" t="str">
        <f t="shared" si="22"/>
        <v/>
      </c>
      <c r="HB15" s="994"/>
      <c r="HC15" s="337"/>
      <c r="HD15" s="510" t="str">
        <f t="shared" si="9"/>
        <v/>
      </c>
      <c r="HE15" s="336"/>
      <c r="HF15" s="337"/>
      <c r="HG15" s="337"/>
      <c r="HH15" s="336"/>
      <c r="HI15" s="510"/>
      <c r="HJ15" s="336"/>
      <c r="HK15" s="337"/>
      <c r="HL15" s="337"/>
      <c r="HM15" s="336"/>
      <c r="HN15" s="510"/>
      <c r="HO15" s="336"/>
      <c r="HP15" s="337"/>
      <c r="HQ15" s="337"/>
      <c r="HR15" s="337"/>
      <c r="HS15" s="510"/>
      <c r="HT15" s="336"/>
      <c r="HU15" s="337"/>
      <c r="HV15" s="337"/>
      <c r="HW15" s="337"/>
      <c r="HX15" s="97" t="str">
        <f t="shared" si="23"/>
        <v/>
      </c>
      <c r="HY15" s="994"/>
      <c r="HZ15" s="337"/>
      <c r="IA15" s="510" t="str">
        <f t="shared" si="10"/>
        <v/>
      </c>
      <c r="IB15" s="336"/>
      <c r="IC15" s="337"/>
      <c r="ID15" s="337"/>
      <c r="IE15" s="510"/>
      <c r="IF15" s="336"/>
      <c r="IG15" s="337"/>
      <c r="IH15" s="337"/>
      <c r="II15" s="510"/>
      <c r="IJ15" s="336"/>
      <c r="IK15" s="337"/>
      <c r="IL15" s="337"/>
      <c r="IM15" s="510"/>
      <c r="IN15" s="336"/>
      <c r="IO15" s="337"/>
      <c r="IP15" s="337"/>
      <c r="IQ15" s="97" t="str">
        <f t="shared" si="24"/>
        <v/>
      </c>
      <c r="IR15" s="994"/>
      <c r="IS15" s="337"/>
      <c r="IT15" s="337"/>
      <c r="IU15" s="336"/>
      <c r="IV15" s="510" t="str">
        <f t="shared" si="11"/>
        <v/>
      </c>
      <c r="IW15" s="995"/>
    </row>
    <row r="16" spans="1:257" ht="15" customHeight="1" x14ac:dyDescent="0.25">
      <c r="A16" s="996"/>
      <c r="B16" s="507">
        <v>6</v>
      </c>
      <c r="C16" s="97" t="str">
        <f>IF(Proponentes!B7&gt;0,Proponentes!B7,"")</f>
        <v/>
      </c>
      <c r="D16" s="335"/>
      <c r="E16" s="335"/>
      <c r="F16" s="334"/>
      <c r="G16" s="335"/>
      <c r="H16" s="335"/>
      <c r="I16" s="335"/>
      <c r="J16" s="335"/>
      <c r="K16" s="335"/>
      <c r="L16" s="335"/>
      <c r="M16" s="334"/>
      <c r="N16" s="335"/>
      <c r="O16" s="335"/>
      <c r="P16" s="335"/>
      <c r="Q16" s="335"/>
      <c r="R16" s="335"/>
      <c r="S16" s="335"/>
      <c r="T16" s="334"/>
      <c r="U16" s="335"/>
      <c r="V16" s="335"/>
      <c r="W16" s="335"/>
      <c r="X16" s="335"/>
      <c r="Y16" s="335"/>
      <c r="Z16" s="335"/>
      <c r="AA16" s="334"/>
      <c r="AB16" s="335"/>
      <c r="AC16" s="335"/>
      <c r="AD16" s="335"/>
      <c r="AE16" s="335"/>
      <c r="AF16" s="335"/>
      <c r="AG16" s="97" t="str">
        <f t="shared" si="12"/>
        <v/>
      </c>
      <c r="AH16" s="993"/>
      <c r="AI16" s="335"/>
      <c r="AJ16" s="335" t="str">
        <f t="shared" si="13"/>
        <v/>
      </c>
      <c r="AK16" s="335"/>
      <c r="AL16" s="334"/>
      <c r="AM16" s="335"/>
      <c r="AN16" s="335"/>
      <c r="AO16" s="335"/>
      <c r="AP16" s="335"/>
      <c r="AQ16" s="335"/>
      <c r="AR16" s="335"/>
      <c r="AS16" s="334"/>
      <c r="AT16" s="335"/>
      <c r="AU16" s="335"/>
      <c r="AV16" s="335"/>
      <c r="AW16" s="335"/>
      <c r="AX16" s="335"/>
      <c r="AY16" s="335"/>
      <c r="AZ16" s="334"/>
      <c r="BA16" s="335"/>
      <c r="BB16" s="335"/>
      <c r="BC16" s="335"/>
      <c r="BD16" s="335"/>
      <c r="BE16" s="335"/>
      <c r="BF16" s="335"/>
      <c r="BG16" s="334"/>
      <c r="BH16" s="335"/>
      <c r="BI16" s="335"/>
      <c r="BJ16" s="335"/>
      <c r="BK16" s="335"/>
      <c r="BL16" s="97" t="str">
        <f t="shared" si="14"/>
        <v/>
      </c>
      <c r="BM16" s="993"/>
      <c r="BN16" s="335" t="str">
        <f t="shared" si="0"/>
        <v/>
      </c>
      <c r="BO16" s="334"/>
      <c r="BP16" s="335"/>
      <c r="BQ16" s="335"/>
      <c r="BR16" s="335"/>
      <c r="BS16" s="335" t="str">
        <f t="shared" si="1"/>
        <v/>
      </c>
      <c r="BT16" s="334"/>
      <c r="BU16" s="335"/>
      <c r="BV16" s="335"/>
      <c r="BW16" s="335"/>
      <c r="BX16" s="335" t="str">
        <f t="shared" si="2"/>
        <v/>
      </c>
      <c r="BY16" s="334"/>
      <c r="BZ16" s="335"/>
      <c r="CA16" s="335"/>
      <c r="CB16" s="335"/>
      <c r="CC16" s="335" t="str">
        <f t="shared" si="3"/>
        <v/>
      </c>
      <c r="CD16" s="334"/>
      <c r="CE16" s="335"/>
      <c r="CF16" s="335"/>
      <c r="CG16" s="335"/>
      <c r="CH16" s="997"/>
      <c r="CI16" s="97" t="str">
        <f t="shared" si="15"/>
        <v/>
      </c>
      <c r="CJ16" s="998"/>
      <c r="CK16" s="335"/>
      <c r="CL16" s="97" t="str">
        <f t="shared" si="4"/>
        <v/>
      </c>
      <c r="CM16" s="334"/>
      <c r="CN16" s="335"/>
      <c r="CO16" s="335"/>
      <c r="CP16" s="335"/>
      <c r="CQ16" s="97"/>
      <c r="CR16" s="334"/>
      <c r="CS16" s="335"/>
      <c r="CT16" s="335"/>
      <c r="CU16" s="335"/>
      <c r="CV16" s="97"/>
      <c r="CW16" s="334"/>
      <c r="CX16" s="335"/>
      <c r="CY16" s="335"/>
      <c r="CZ16" s="335"/>
      <c r="DA16" s="97"/>
      <c r="DB16" s="334"/>
      <c r="DC16" s="335"/>
      <c r="DD16" s="335"/>
      <c r="DE16" s="335"/>
      <c r="DF16" s="97" t="str">
        <f t="shared" si="16"/>
        <v/>
      </c>
      <c r="DG16" s="993"/>
      <c r="DH16" s="335"/>
      <c r="DI16" s="97" t="str">
        <f t="shared" si="17"/>
        <v/>
      </c>
      <c r="DJ16" s="334"/>
      <c r="DK16" s="335"/>
      <c r="DL16" s="335"/>
      <c r="DM16" s="97"/>
      <c r="DN16" s="334"/>
      <c r="DO16" s="335"/>
      <c r="DP16" s="335"/>
      <c r="DQ16" s="97"/>
      <c r="DR16" s="334"/>
      <c r="DS16" s="335"/>
      <c r="DT16" s="335"/>
      <c r="DU16" s="97"/>
      <c r="DV16" s="334"/>
      <c r="DW16" s="335"/>
      <c r="DX16" s="335"/>
      <c r="DY16" s="97" t="str">
        <f t="shared" si="18"/>
        <v/>
      </c>
      <c r="DZ16" s="998"/>
      <c r="EA16" s="335"/>
      <c r="EB16" s="97" t="str">
        <f t="shared" si="5"/>
        <v/>
      </c>
      <c r="EC16" s="334"/>
      <c r="ED16" s="335"/>
      <c r="EE16" s="335"/>
      <c r="EF16" s="97"/>
      <c r="EG16" s="334"/>
      <c r="EH16" s="335"/>
      <c r="EI16" s="335"/>
      <c r="EJ16" s="97"/>
      <c r="EK16" s="334"/>
      <c r="EL16" s="335"/>
      <c r="EM16" s="335"/>
      <c r="EN16" s="97"/>
      <c r="EO16" s="334"/>
      <c r="EP16" s="335"/>
      <c r="EQ16" s="335"/>
      <c r="ER16" s="97" t="str">
        <f t="shared" si="19"/>
        <v/>
      </c>
      <c r="ES16" s="993"/>
      <c r="ET16" s="335"/>
      <c r="EU16" s="97" t="str">
        <f t="shared" si="6"/>
        <v/>
      </c>
      <c r="EV16" s="334"/>
      <c r="EW16" s="335"/>
      <c r="EX16" s="335"/>
      <c r="EY16" s="97"/>
      <c r="EZ16" s="334"/>
      <c r="FA16" s="335"/>
      <c r="FB16" s="335"/>
      <c r="FC16" s="97"/>
      <c r="FD16" s="334"/>
      <c r="FE16" s="335"/>
      <c r="FF16" s="335"/>
      <c r="FG16" s="97"/>
      <c r="FH16" s="334"/>
      <c r="FI16" s="335"/>
      <c r="FJ16" s="335"/>
      <c r="FK16" s="97" t="str">
        <f t="shared" si="20"/>
        <v/>
      </c>
      <c r="FL16" s="993"/>
      <c r="FM16" s="335"/>
      <c r="FN16" s="97" t="str">
        <f t="shared" si="7"/>
        <v/>
      </c>
      <c r="FO16" s="334"/>
      <c r="FP16" s="335"/>
      <c r="FQ16" s="97"/>
      <c r="FR16" s="334"/>
      <c r="FS16" s="335"/>
      <c r="FT16" s="97"/>
      <c r="FU16" s="334"/>
      <c r="FV16" s="335"/>
      <c r="FW16" s="97"/>
      <c r="FX16" s="334"/>
      <c r="FY16" s="335"/>
      <c r="FZ16" s="97" t="str">
        <f t="shared" si="21"/>
        <v/>
      </c>
      <c r="GA16" s="993"/>
      <c r="GB16" s="335"/>
      <c r="GC16" s="510" t="str">
        <f t="shared" si="8"/>
        <v/>
      </c>
      <c r="GD16" s="336"/>
      <c r="GE16" s="337"/>
      <c r="GF16" s="337"/>
      <c r="GG16" s="337"/>
      <c r="GH16" s="337"/>
      <c r="GI16" s="510"/>
      <c r="GJ16" s="336"/>
      <c r="GK16" s="337"/>
      <c r="GL16" s="337"/>
      <c r="GM16" s="337"/>
      <c r="GN16" s="337"/>
      <c r="GO16" s="510"/>
      <c r="GP16" s="336"/>
      <c r="GQ16" s="337"/>
      <c r="GR16" s="337"/>
      <c r="GS16" s="337"/>
      <c r="GT16" s="337"/>
      <c r="GU16" s="510"/>
      <c r="GV16" s="336"/>
      <c r="GW16" s="337"/>
      <c r="GX16" s="337"/>
      <c r="GY16" s="337"/>
      <c r="GZ16" s="336"/>
      <c r="HA16" s="510" t="str">
        <f t="shared" si="22"/>
        <v/>
      </c>
      <c r="HB16" s="994"/>
      <c r="HC16" s="337"/>
      <c r="HD16" s="510" t="str">
        <f t="shared" si="9"/>
        <v/>
      </c>
      <c r="HE16" s="336"/>
      <c r="HF16" s="337"/>
      <c r="HG16" s="337"/>
      <c r="HH16" s="336"/>
      <c r="HI16" s="510"/>
      <c r="HJ16" s="336"/>
      <c r="HK16" s="337"/>
      <c r="HL16" s="337"/>
      <c r="HM16" s="336"/>
      <c r="HN16" s="510"/>
      <c r="HO16" s="336"/>
      <c r="HP16" s="337"/>
      <c r="HQ16" s="337"/>
      <c r="HR16" s="337"/>
      <c r="HS16" s="510"/>
      <c r="HT16" s="336"/>
      <c r="HU16" s="337"/>
      <c r="HV16" s="337"/>
      <c r="HW16" s="337"/>
      <c r="HX16" s="97" t="str">
        <f t="shared" si="23"/>
        <v/>
      </c>
      <c r="HY16" s="994"/>
      <c r="HZ16" s="337"/>
      <c r="IA16" s="510" t="str">
        <f t="shared" si="10"/>
        <v/>
      </c>
      <c r="IB16" s="336"/>
      <c r="IC16" s="337"/>
      <c r="ID16" s="337"/>
      <c r="IE16" s="510"/>
      <c r="IF16" s="336"/>
      <c r="IG16" s="337"/>
      <c r="IH16" s="337"/>
      <c r="II16" s="510"/>
      <c r="IJ16" s="336"/>
      <c r="IK16" s="337"/>
      <c r="IL16" s="337"/>
      <c r="IM16" s="510"/>
      <c r="IN16" s="336"/>
      <c r="IO16" s="337"/>
      <c r="IP16" s="337"/>
      <c r="IQ16" s="97" t="str">
        <f t="shared" si="24"/>
        <v/>
      </c>
      <c r="IR16" s="994"/>
      <c r="IS16" s="337"/>
      <c r="IT16" s="337"/>
      <c r="IU16" s="336"/>
      <c r="IV16" s="510" t="str">
        <f t="shared" si="11"/>
        <v/>
      </c>
      <c r="IW16" s="995"/>
    </row>
    <row r="17" spans="1:257" ht="15" customHeight="1" x14ac:dyDescent="0.25">
      <c r="A17" s="996"/>
      <c r="B17" s="507">
        <v>7</v>
      </c>
      <c r="C17" s="97" t="str">
        <f>IF(Proponentes!B8&gt;0,Proponentes!B8,"")</f>
        <v/>
      </c>
      <c r="D17" s="335"/>
      <c r="E17" s="335"/>
      <c r="F17" s="334"/>
      <c r="G17" s="335"/>
      <c r="H17" s="335"/>
      <c r="I17" s="335"/>
      <c r="J17" s="335"/>
      <c r="K17" s="335"/>
      <c r="L17" s="335"/>
      <c r="M17" s="334"/>
      <c r="N17" s="335"/>
      <c r="O17" s="335"/>
      <c r="P17" s="335"/>
      <c r="Q17" s="335"/>
      <c r="R17" s="335"/>
      <c r="S17" s="335"/>
      <c r="T17" s="334"/>
      <c r="U17" s="335"/>
      <c r="V17" s="335"/>
      <c r="W17" s="335"/>
      <c r="X17" s="335"/>
      <c r="Y17" s="335"/>
      <c r="Z17" s="335"/>
      <c r="AA17" s="334"/>
      <c r="AB17" s="335"/>
      <c r="AC17" s="335"/>
      <c r="AD17" s="335"/>
      <c r="AE17" s="335"/>
      <c r="AF17" s="335"/>
      <c r="AG17" s="97" t="str">
        <f t="shared" si="12"/>
        <v/>
      </c>
      <c r="AH17" s="993"/>
      <c r="AI17" s="335"/>
      <c r="AJ17" s="335" t="str">
        <f t="shared" si="13"/>
        <v/>
      </c>
      <c r="AK17" s="335"/>
      <c r="AL17" s="334"/>
      <c r="AM17" s="335"/>
      <c r="AN17" s="335"/>
      <c r="AO17" s="335"/>
      <c r="AP17" s="335"/>
      <c r="AQ17" s="335"/>
      <c r="AR17" s="335"/>
      <c r="AS17" s="334"/>
      <c r="AT17" s="335"/>
      <c r="AU17" s="335"/>
      <c r="AV17" s="335"/>
      <c r="AW17" s="335"/>
      <c r="AX17" s="335"/>
      <c r="AY17" s="335"/>
      <c r="AZ17" s="334"/>
      <c r="BA17" s="335"/>
      <c r="BB17" s="335"/>
      <c r="BC17" s="335"/>
      <c r="BD17" s="335"/>
      <c r="BE17" s="335"/>
      <c r="BF17" s="335"/>
      <c r="BG17" s="334"/>
      <c r="BH17" s="335"/>
      <c r="BI17" s="335"/>
      <c r="BJ17" s="335"/>
      <c r="BK17" s="335"/>
      <c r="BL17" s="97" t="str">
        <f t="shared" si="14"/>
        <v/>
      </c>
      <c r="BM17" s="993"/>
      <c r="BN17" s="335" t="str">
        <f t="shared" si="0"/>
        <v/>
      </c>
      <c r="BO17" s="334"/>
      <c r="BP17" s="335"/>
      <c r="BQ17" s="335"/>
      <c r="BR17" s="335"/>
      <c r="BS17" s="335" t="str">
        <f t="shared" si="1"/>
        <v/>
      </c>
      <c r="BT17" s="334"/>
      <c r="BU17" s="335"/>
      <c r="BV17" s="335"/>
      <c r="BW17" s="335"/>
      <c r="BX17" s="335" t="str">
        <f t="shared" si="2"/>
        <v/>
      </c>
      <c r="BY17" s="334"/>
      <c r="BZ17" s="335"/>
      <c r="CA17" s="335"/>
      <c r="CB17" s="335"/>
      <c r="CC17" s="335" t="str">
        <f t="shared" si="3"/>
        <v/>
      </c>
      <c r="CD17" s="334"/>
      <c r="CE17" s="335"/>
      <c r="CF17" s="335"/>
      <c r="CG17" s="335"/>
      <c r="CH17" s="997"/>
      <c r="CI17" s="97" t="str">
        <f t="shared" si="15"/>
        <v/>
      </c>
      <c r="CJ17" s="998"/>
      <c r="CK17" s="335"/>
      <c r="CL17" s="97" t="str">
        <f t="shared" si="4"/>
        <v/>
      </c>
      <c r="CM17" s="334"/>
      <c r="CN17" s="335"/>
      <c r="CO17" s="335"/>
      <c r="CP17" s="335"/>
      <c r="CQ17" s="97"/>
      <c r="CR17" s="334"/>
      <c r="CS17" s="335"/>
      <c r="CT17" s="335"/>
      <c r="CU17" s="335"/>
      <c r="CV17" s="97"/>
      <c r="CW17" s="334"/>
      <c r="CX17" s="335"/>
      <c r="CY17" s="335"/>
      <c r="CZ17" s="335"/>
      <c r="DA17" s="97"/>
      <c r="DB17" s="334"/>
      <c r="DC17" s="335"/>
      <c r="DD17" s="335"/>
      <c r="DE17" s="335"/>
      <c r="DF17" s="97" t="str">
        <f t="shared" si="16"/>
        <v/>
      </c>
      <c r="DG17" s="993"/>
      <c r="DH17" s="335"/>
      <c r="DI17" s="97" t="str">
        <f t="shared" si="17"/>
        <v/>
      </c>
      <c r="DJ17" s="334"/>
      <c r="DK17" s="335"/>
      <c r="DL17" s="335"/>
      <c r="DM17" s="97"/>
      <c r="DN17" s="334"/>
      <c r="DO17" s="335"/>
      <c r="DP17" s="335"/>
      <c r="DQ17" s="97"/>
      <c r="DR17" s="334"/>
      <c r="DS17" s="335"/>
      <c r="DT17" s="335"/>
      <c r="DU17" s="97"/>
      <c r="DV17" s="334"/>
      <c r="DW17" s="335"/>
      <c r="DX17" s="335"/>
      <c r="DY17" s="97" t="str">
        <f t="shared" si="18"/>
        <v/>
      </c>
      <c r="DZ17" s="998"/>
      <c r="EA17" s="335"/>
      <c r="EB17" s="97" t="str">
        <f t="shared" si="5"/>
        <v/>
      </c>
      <c r="EC17" s="334"/>
      <c r="ED17" s="335"/>
      <c r="EE17" s="335"/>
      <c r="EF17" s="97"/>
      <c r="EG17" s="334"/>
      <c r="EH17" s="335"/>
      <c r="EI17" s="335"/>
      <c r="EJ17" s="97"/>
      <c r="EK17" s="334"/>
      <c r="EL17" s="335"/>
      <c r="EM17" s="335"/>
      <c r="EN17" s="97"/>
      <c r="EO17" s="334"/>
      <c r="EP17" s="335"/>
      <c r="EQ17" s="335"/>
      <c r="ER17" s="97" t="str">
        <f t="shared" si="19"/>
        <v/>
      </c>
      <c r="ES17" s="993"/>
      <c r="ET17" s="335"/>
      <c r="EU17" s="97" t="str">
        <f t="shared" si="6"/>
        <v/>
      </c>
      <c r="EV17" s="334"/>
      <c r="EW17" s="335"/>
      <c r="EX17" s="335"/>
      <c r="EY17" s="97"/>
      <c r="EZ17" s="334"/>
      <c r="FA17" s="335"/>
      <c r="FB17" s="335"/>
      <c r="FC17" s="97"/>
      <c r="FD17" s="334"/>
      <c r="FE17" s="335"/>
      <c r="FF17" s="335"/>
      <c r="FG17" s="97"/>
      <c r="FH17" s="334"/>
      <c r="FI17" s="335"/>
      <c r="FJ17" s="335"/>
      <c r="FK17" s="97" t="str">
        <f t="shared" si="20"/>
        <v/>
      </c>
      <c r="FL17" s="993"/>
      <c r="FM17" s="335"/>
      <c r="FN17" s="97" t="str">
        <f t="shared" si="7"/>
        <v/>
      </c>
      <c r="FO17" s="334"/>
      <c r="FP17" s="335"/>
      <c r="FQ17" s="97"/>
      <c r="FR17" s="334"/>
      <c r="FS17" s="335"/>
      <c r="FT17" s="97"/>
      <c r="FU17" s="334"/>
      <c r="FV17" s="335"/>
      <c r="FW17" s="97"/>
      <c r="FX17" s="334"/>
      <c r="FY17" s="335"/>
      <c r="FZ17" s="97" t="str">
        <f t="shared" si="21"/>
        <v/>
      </c>
      <c r="GA17" s="993"/>
      <c r="GB17" s="335"/>
      <c r="GC17" s="510" t="str">
        <f t="shared" si="8"/>
        <v/>
      </c>
      <c r="GD17" s="336"/>
      <c r="GE17" s="337"/>
      <c r="GF17" s="337"/>
      <c r="GG17" s="337"/>
      <c r="GH17" s="337"/>
      <c r="GI17" s="510"/>
      <c r="GJ17" s="336"/>
      <c r="GK17" s="337"/>
      <c r="GL17" s="337"/>
      <c r="GM17" s="337"/>
      <c r="GN17" s="337"/>
      <c r="GO17" s="510"/>
      <c r="GP17" s="336"/>
      <c r="GQ17" s="337"/>
      <c r="GR17" s="337"/>
      <c r="GS17" s="337"/>
      <c r="GT17" s="337"/>
      <c r="GU17" s="510"/>
      <c r="GV17" s="336"/>
      <c r="GW17" s="337"/>
      <c r="GX17" s="337"/>
      <c r="GY17" s="337"/>
      <c r="GZ17" s="336"/>
      <c r="HA17" s="510" t="str">
        <f t="shared" si="22"/>
        <v/>
      </c>
      <c r="HB17" s="994"/>
      <c r="HC17" s="337"/>
      <c r="HD17" s="510" t="str">
        <f t="shared" si="9"/>
        <v/>
      </c>
      <c r="HE17" s="336"/>
      <c r="HF17" s="337"/>
      <c r="HG17" s="337"/>
      <c r="HH17" s="336"/>
      <c r="HI17" s="510"/>
      <c r="HJ17" s="336"/>
      <c r="HK17" s="337"/>
      <c r="HL17" s="337"/>
      <c r="HM17" s="336"/>
      <c r="HN17" s="510"/>
      <c r="HO17" s="336"/>
      <c r="HP17" s="337"/>
      <c r="HQ17" s="337"/>
      <c r="HR17" s="337"/>
      <c r="HS17" s="510"/>
      <c r="HT17" s="336"/>
      <c r="HU17" s="337"/>
      <c r="HV17" s="337"/>
      <c r="HW17" s="337"/>
      <c r="HX17" s="97" t="str">
        <f t="shared" si="23"/>
        <v/>
      </c>
      <c r="HY17" s="994"/>
      <c r="HZ17" s="337"/>
      <c r="IA17" s="510" t="str">
        <f t="shared" si="10"/>
        <v/>
      </c>
      <c r="IB17" s="336"/>
      <c r="IC17" s="337"/>
      <c r="ID17" s="337"/>
      <c r="IE17" s="510"/>
      <c r="IF17" s="336"/>
      <c r="IG17" s="337"/>
      <c r="IH17" s="337"/>
      <c r="II17" s="510"/>
      <c r="IJ17" s="336"/>
      <c r="IK17" s="337"/>
      <c r="IL17" s="337"/>
      <c r="IM17" s="510"/>
      <c r="IN17" s="336"/>
      <c r="IO17" s="337"/>
      <c r="IP17" s="337"/>
      <c r="IQ17" s="97" t="str">
        <f t="shared" si="24"/>
        <v/>
      </c>
      <c r="IR17" s="994"/>
      <c r="IS17" s="337"/>
      <c r="IT17" s="337"/>
      <c r="IU17" s="336"/>
      <c r="IV17" s="510" t="str">
        <f t="shared" si="11"/>
        <v/>
      </c>
      <c r="IW17" s="995"/>
    </row>
    <row r="18" spans="1:257" ht="15" customHeight="1" x14ac:dyDescent="0.25">
      <c r="A18" s="996"/>
      <c r="B18" s="507">
        <v>8</v>
      </c>
      <c r="C18" s="97" t="str">
        <f>IF(Proponentes!B9&gt;0,Proponentes!B9,"")</f>
        <v/>
      </c>
      <c r="D18" s="335"/>
      <c r="E18" s="335"/>
      <c r="F18" s="334"/>
      <c r="G18" s="335"/>
      <c r="H18" s="335"/>
      <c r="I18" s="335"/>
      <c r="J18" s="335"/>
      <c r="K18" s="335"/>
      <c r="L18" s="335"/>
      <c r="M18" s="334"/>
      <c r="N18" s="335"/>
      <c r="O18" s="335"/>
      <c r="P18" s="335"/>
      <c r="Q18" s="335"/>
      <c r="R18" s="335"/>
      <c r="S18" s="335"/>
      <c r="T18" s="334"/>
      <c r="U18" s="335"/>
      <c r="V18" s="335"/>
      <c r="W18" s="335"/>
      <c r="X18" s="335"/>
      <c r="Y18" s="335"/>
      <c r="Z18" s="335"/>
      <c r="AA18" s="334"/>
      <c r="AB18" s="335"/>
      <c r="AC18" s="335"/>
      <c r="AD18" s="335"/>
      <c r="AE18" s="335"/>
      <c r="AF18" s="335"/>
      <c r="AG18" s="97" t="str">
        <f t="shared" si="12"/>
        <v/>
      </c>
      <c r="AH18" s="993"/>
      <c r="AI18" s="335"/>
      <c r="AJ18" s="335" t="str">
        <f t="shared" si="13"/>
        <v/>
      </c>
      <c r="AK18" s="335"/>
      <c r="AL18" s="334"/>
      <c r="AM18" s="335"/>
      <c r="AN18" s="335"/>
      <c r="AO18" s="335"/>
      <c r="AP18" s="335"/>
      <c r="AQ18" s="335"/>
      <c r="AR18" s="335"/>
      <c r="AS18" s="334"/>
      <c r="AT18" s="335"/>
      <c r="AU18" s="335"/>
      <c r="AV18" s="335"/>
      <c r="AW18" s="335"/>
      <c r="AX18" s="335"/>
      <c r="AY18" s="335"/>
      <c r="AZ18" s="334"/>
      <c r="BA18" s="335"/>
      <c r="BB18" s="335"/>
      <c r="BC18" s="335"/>
      <c r="BD18" s="335"/>
      <c r="BE18" s="335"/>
      <c r="BF18" s="335"/>
      <c r="BG18" s="334"/>
      <c r="BH18" s="335"/>
      <c r="BI18" s="335"/>
      <c r="BJ18" s="335"/>
      <c r="BK18" s="335"/>
      <c r="BL18" s="97" t="str">
        <f t="shared" si="14"/>
        <v/>
      </c>
      <c r="BM18" s="993"/>
      <c r="BN18" s="335" t="str">
        <f t="shared" si="0"/>
        <v/>
      </c>
      <c r="BO18" s="334"/>
      <c r="BP18" s="335"/>
      <c r="BQ18" s="335"/>
      <c r="BR18" s="335"/>
      <c r="BS18" s="335" t="str">
        <f t="shared" si="1"/>
        <v/>
      </c>
      <c r="BT18" s="334"/>
      <c r="BU18" s="335"/>
      <c r="BV18" s="335"/>
      <c r="BW18" s="335"/>
      <c r="BX18" s="335" t="str">
        <f t="shared" si="2"/>
        <v/>
      </c>
      <c r="BY18" s="334"/>
      <c r="BZ18" s="335"/>
      <c r="CA18" s="335"/>
      <c r="CB18" s="335"/>
      <c r="CC18" s="335" t="str">
        <f t="shared" si="3"/>
        <v/>
      </c>
      <c r="CD18" s="334"/>
      <c r="CE18" s="335"/>
      <c r="CF18" s="335"/>
      <c r="CG18" s="335"/>
      <c r="CH18" s="997"/>
      <c r="CI18" s="97" t="str">
        <f t="shared" si="15"/>
        <v/>
      </c>
      <c r="CJ18" s="998"/>
      <c r="CK18" s="335"/>
      <c r="CL18" s="97" t="str">
        <f t="shared" si="4"/>
        <v/>
      </c>
      <c r="CM18" s="334"/>
      <c r="CN18" s="335"/>
      <c r="CO18" s="335"/>
      <c r="CP18" s="335"/>
      <c r="CQ18" s="97"/>
      <c r="CR18" s="334"/>
      <c r="CS18" s="335"/>
      <c r="CT18" s="335"/>
      <c r="CU18" s="335"/>
      <c r="CV18" s="97"/>
      <c r="CW18" s="334"/>
      <c r="CX18" s="335"/>
      <c r="CY18" s="335"/>
      <c r="CZ18" s="335"/>
      <c r="DA18" s="97"/>
      <c r="DB18" s="334"/>
      <c r="DC18" s="335"/>
      <c r="DD18" s="335"/>
      <c r="DE18" s="335"/>
      <c r="DF18" s="97" t="str">
        <f t="shared" si="16"/>
        <v/>
      </c>
      <c r="DG18" s="993"/>
      <c r="DH18" s="335"/>
      <c r="DI18" s="97" t="str">
        <f t="shared" si="17"/>
        <v/>
      </c>
      <c r="DJ18" s="334"/>
      <c r="DK18" s="335"/>
      <c r="DL18" s="335"/>
      <c r="DM18" s="97"/>
      <c r="DN18" s="334"/>
      <c r="DO18" s="335"/>
      <c r="DP18" s="335"/>
      <c r="DQ18" s="97"/>
      <c r="DR18" s="334"/>
      <c r="DS18" s="335"/>
      <c r="DT18" s="335"/>
      <c r="DU18" s="97"/>
      <c r="DV18" s="334"/>
      <c r="DW18" s="335"/>
      <c r="DX18" s="335"/>
      <c r="DY18" s="97" t="str">
        <f t="shared" si="18"/>
        <v/>
      </c>
      <c r="DZ18" s="998"/>
      <c r="EA18" s="335"/>
      <c r="EB18" s="97" t="str">
        <f t="shared" si="5"/>
        <v/>
      </c>
      <c r="EC18" s="334"/>
      <c r="ED18" s="335"/>
      <c r="EE18" s="335"/>
      <c r="EF18" s="97"/>
      <c r="EG18" s="334"/>
      <c r="EH18" s="335"/>
      <c r="EI18" s="335"/>
      <c r="EJ18" s="97"/>
      <c r="EK18" s="334"/>
      <c r="EL18" s="335"/>
      <c r="EM18" s="335"/>
      <c r="EN18" s="97"/>
      <c r="EO18" s="334"/>
      <c r="EP18" s="335"/>
      <c r="EQ18" s="335"/>
      <c r="ER18" s="97" t="str">
        <f t="shared" si="19"/>
        <v/>
      </c>
      <c r="ES18" s="993"/>
      <c r="ET18" s="335"/>
      <c r="EU18" s="97" t="str">
        <f t="shared" si="6"/>
        <v/>
      </c>
      <c r="EV18" s="334"/>
      <c r="EW18" s="335"/>
      <c r="EX18" s="335"/>
      <c r="EY18" s="97"/>
      <c r="EZ18" s="334"/>
      <c r="FA18" s="335"/>
      <c r="FB18" s="335"/>
      <c r="FC18" s="97"/>
      <c r="FD18" s="334"/>
      <c r="FE18" s="335"/>
      <c r="FF18" s="335"/>
      <c r="FG18" s="97"/>
      <c r="FH18" s="334"/>
      <c r="FI18" s="335"/>
      <c r="FJ18" s="335"/>
      <c r="FK18" s="97" t="str">
        <f t="shared" si="20"/>
        <v/>
      </c>
      <c r="FL18" s="993"/>
      <c r="FM18" s="335"/>
      <c r="FN18" s="97" t="str">
        <f t="shared" si="7"/>
        <v/>
      </c>
      <c r="FO18" s="334"/>
      <c r="FP18" s="335"/>
      <c r="FQ18" s="97"/>
      <c r="FR18" s="334"/>
      <c r="FS18" s="335"/>
      <c r="FT18" s="97"/>
      <c r="FU18" s="334"/>
      <c r="FV18" s="335"/>
      <c r="FW18" s="97"/>
      <c r="FX18" s="334"/>
      <c r="FY18" s="335"/>
      <c r="FZ18" s="97" t="str">
        <f t="shared" si="21"/>
        <v/>
      </c>
      <c r="GA18" s="993"/>
      <c r="GB18" s="335"/>
      <c r="GC18" s="510" t="str">
        <f t="shared" si="8"/>
        <v/>
      </c>
      <c r="GD18" s="336"/>
      <c r="GE18" s="337"/>
      <c r="GF18" s="337"/>
      <c r="GG18" s="337"/>
      <c r="GH18" s="337"/>
      <c r="GI18" s="510"/>
      <c r="GJ18" s="336"/>
      <c r="GK18" s="337"/>
      <c r="GL18" s="337"/>
      <c r="GM18" s="337"/>
      <c r="GN18" s="337"/>
      <c r="GO18" s="510"/>
      <c r="GP18" s="336"/>
      <c r="GQ18" s="337"/>
      <c r="GR18" s="337"/>
      <c r="GS18" s="337"/>
      <c r="GT18" s="337"/>
      <c r="GU18" s="510"/>
      <c r="GV18" s="336"/>
      <c r="GW18" s="337"/>
      <c r="GX18" s="337"/>
      <c r="GY18" s="337"/>
      <c r="GZ18" s="336"/>
      <c r="HA18" s="510" t="str">
        <f t="shared" si="22"/>
        <v/>
      </c>
      <c r="HB18" s="994"/>
      <c r="HC18" s="337"/>
      <c r="HD18" s="510" t="str">
        <f t="shared" si="9"/>
        <v/>
      </c>
      <c r="HE18" s="336"/>
      <c r="HF18" s="337"/>
      <c r="HG18" s="337"/>
      <c r="HH18" s="336"/>
      <c r="HI18" s="510"/>
      <c r="HJ18" s="336"/>
      <c r="HK18" s="337"/>
      <c r="HL18" s="337"/>
      <c r="HM18" s="336"/>
      <c r="HN18" s="510"/>
      <c r="HO18" s="336"/>
      <c r="HP18" s="337"/>
      <c r="HQ18" s="337"/>
      <c r="HR18" s="337"/>
      <c r="HS18" s="510"/>
      <c r="HT18" s="336"/>
      <c r="HU18" s="337"/>
      <c r="HV18" s="337"/>
      <c r="HW18" s="337"/>
      <c r="HX18" s="97" t="str">
        <f t="shared" si="23"/>
        <v/>
      </c>
      <c r="HY18" s="994"/>
      <c r="HZ18" s="337"/>
      <c r="IA18" s="510" t="str">
        <f t="shared" si="10"/>
        <v/>
      </c>
      <c r="IB18" s="336"/>
      <c r="IC18" s="337"/>
      <c r="ID18" s="337"/>
      <c r="IE18" s="510"/>
      <c r="IF18" s="336"/>
      <c r="IG18" s="337"/>
      <c r="IH18" s="337"/>
      <c r="II18" s="510"/>
      <c r="IJ18" s="336"/>
      <c r="IK18" s="337"/>
      <c r="IL18" s="337"/>
      <c r="IM18" s="510"/>
      <c r="IN18" s="336"/>
      <c r="IO18" s="337"/>
      <c r="IP18" s="337"/>
      <c r="IQ18" s="97" t="str">
        <f t="shared" si="24"/>
        <v/>
      </c>
      <c r="IR18" s="994"/>
      <c r="IS18" s="337"/>
      <c r="IT18" s="337"/>
      <c r="IU18" s="336"/>
      <c r="IV18" s="510" t="str">
        <f t="shared" si="11"/>
        <v/>
      </c>
      <c r="IW18" s="995"/>
    </row>
    <row r="19" spans="1:257" ht="15" customHeight="1" x14ac:dyDescent="0.25">
      <c r="A19" s="996"/>
      <c r="B19" s="507">
        <v>9</v>
      </c>
      <c r="C19" s="97" t="str">
        <f>IF(Proponentes!B10&gt;0,Proponentes!B10,"")</f>
        <v/>
      </c>
      <c r="D19" s="335"/>
      <c r="E19" s="335"/>
      <c r="F19" s="334"/>
      <c r="G19" s="335"/>
      <c r="H19" s="335"/>
      <c r="I19" s="335"/>
      <c r="J19" s="335"/>
      <c r="K19" s="335"/>
      <c r="L19" s="335"/>
      <c r="M19" s="334"/>
      <c r="N19" s="335"/>
      <c r="O19" s="335"/>
      <c r="P19" s="335"/>
      <c r="Q19" s="335"/>
      <c r="R19" s="335"/>
      <c r="S19" s="335"/>
      <c r="T19" s="334"/>
      <c r="U19" s="335"/>
      <c r="V19" s="335"/>
      <c r="W19" s="335"/>
      <c r="X19" s="335"/>
      <c r="Y19" s="335"/>
      <c r="Z19" s="335"/>
      <c r="AA19" s="334"/>
      <c r="AB19" s="335"/>
      <c r="AC19" s="335"/>
      <c r="AD19" s="335"/>
      <c r="AE19" s="335"/>
      <c r="AF19" s="335"/>
      <c r="AG19" s="97" t="str">
        <f t="shared" si="12"/>
        <v/>
      </c>
      <c r="AH19" s="993"/>
      <c r="AI19" s="335"/>
      <c r="AJ19" s="335" t="str">
        <f t="shared" si="13"/>
        <v/>
      </c>
      <c r="AK19" s="335"/>
      <c r="AL19" s="334"/>
      <c r="AM19" s="335"/>
      <c r="AN19" s="335"/>
      <c r="AO19" s="335"/>
      <c r="AP19" s="335"/>
      <c r="AQ19" s="335"/>
      <c r="AR19" s="335"/>
      <c r="AS19" s="334"/>
      <c r="AT19" s="335"/>
      <c r="AU19" s="335"/>
      <c r="AV19" s="335"/>
      <c r="AW19" s="335"/>
      <c r="AX19" s="335"/>
      <c r="AY19" s="335"/>
      <c r="AZ19" s="334"/>
      <c r="BA19" s="335"/>
      <c r="BB19" s="335"/>
      <c r="BC19" s="335"/>
      <c r="BD19" s="335"/>
      <c r="BE19" s="335"/>
      <c r="BF19" s="335"/>
      <c r="BG19" s="334"/>
      <c r="BH19" s="335"/>
      <c r="BI19" s="335"/>
      <c r="BJ19" s="335"/>
      <c r="BK19" s="335"/>
      <c r="BL19" s="97" t="str">
        <f t="shared" si="14"/>
        <v/>
      </c>
      <c r="BM19" s="993"/>
      <c r="BN19" s="335" t="str">
        <f t="shared" si="0"/>
        <v/>
      </c>
      <c r="BO19" s="334"/>
      <c r="BP19" s="335"/>
      <c r="BQ19" s="335"/>
      <c r="BR19" s="335"/>
      <c r="BS19" s="335" t="str">
        <f t="shared" si="1"/>
        <v/>
      </c>
      <c r="BT19" s="334"/>
      <c r="BU19" s="335"/>
      <c r="BV19" s="335"/>
      <c r="BW19" s="335"/>
      <c r="BX19" s="335" t="str">
        <f t="shared" si="2"/>
        <v/>
      </c>
      <c r="BY19" s="334"/>
      <c r="BZ19" s="335"/>
      <c r="CA19" s="335"/>
      <c r="CB19" s="335"/>
      <c r="CC19" s="335" t="str">
        <f t="shared" si="3"/>
        <v/>
      </c>
      <c r="CD19" s="334"/>
      <c r="CE19" s="335"/>
      <c r="CF19" s="335"/>
      <c r="CG19" s="335"/>
      <c r="CH19" s="997"/>
      <c r="CI19" s="97" t="str">
        <f t="shared" si="15"/>
        <v/>
      </c>
      <c r="CJ19" s="998"/>
      <c r="CK19" s="335"/>
      <c r="CL19" s="97" t="str">
        <f t="shared" si="4"/>
        <v/>
      </c>
      <c r="CM19" s="334"/>
      <c r="CN19" s="335"/>
      <c r="CO19" s="335"/>
      <c r="CP19" s="335"/>
      <c r="CQ19" s="97"/>
      <c r="CR19" s="334"/>
      <c r="CS19" s="335"/>
      <c r="CT19" s="335"/>
      <c r="CU19" s="335"/>
      <c r="CV19" s="97"/>
      <c r="CW19" s="334"/>
      <c r="CX19" s="335"/>
      <c r="CY19" s="335"/>
      <c r="CZ19" s="335"/>
      <c r="DA19" s="97"/>
      <c r="DB19" s="334"/>
      <c r="DC19" s="335"/>
      <c r="DD19" s="335"/>
      <c r="DE19" s="335"/>
      <c r="DF19" s="97" t="str">
        <f t="shared" si="16"/>
        <v/>
      </c>
      <c r="DG19" s="993"/>
      <c r="DH19" s="335"/>
      <c r="DI19" s="97" t="str">
        <f t="shared" si="17"/>
        <v/>
      </c>
      <c r="DJ19" s="334"/>
      <c r="DK19" s="335"/>
      <c r="DL19" s="335"/>
      <c r="DM19" s="97"/>
      <c r="DN19" s="334"/>
      <c r="DO19" s="335"/>
      <c r="DP19" s="335"/>
      <c r="DQ19" s="97"/>
      <c r="DR19" s="334"/>
      <c r="DS19" s="335"/>
      <c r="DT19" s="335"/>
      <c r="DU19" s="97"/>
      <c r="DV19" s="334"/>
      <c r="DW19" s="335"/>
      <c r="DX19" s="335"/>
      <c r="DY19" s="97" t="str">
        <f t="shared" si="18"/>
        <v/>
      </c>
      <c r="DZ19" s="998"/>
      <c r="EA19" s="335"/>
      <c r="EB19" s="97" t="str">
        <f t="shared" si="5"/>
        <v/>
      </c>
      <c r="EC19" s="334"/>
      <c r="ED19" s="335"/>
      <c r="EE19" s="335"/>
      <c r="EF19" s="97"/>
      <c r="EG19" s="334"/>
      <c r="EH19" s="335"/>
      <c r="EI19" s="335"/>
      <c r="EJ19" s="97"/>
      <c r="EK19" s="334"/>
      <c r="EL19" s="335"/>
      <c r="EM19" s="335"/>
      <c r="EN19" s="97"/>
      <c r="EO19" s="334"/>
      <c r="EP19" s="335"/>
      <c r="EQ19" s="335"/>
      <c r="ER19" s="97" t="str">
        <f t="shared" si="19"/>
        <v/>
      </c>
      <c r="ES19" s="993"/>
      <c r="ET19" s="335"/>
      <c r="EU19" s="97" t="str">
        <f t="shared" si="6"/>
        <v/>
      </c>
      <c r="EV19" s="334"/>
      <c r="EW19" s="335"/>
      <c r="EX19" s="335"/>
      <c r="EY19" s="97"/>
      <c r="EZ19" s="334"/>
      <c r="FA19" s="335"/>
      <c r="FB19" s="335"/>
      <c r="FC19" s="97"/>
      <c r="FD19" s="334"/>
      <c r="FE19" s="335"/>
      <c r="FF19" s="335"/>
      <c r="FG19" s="97"/>
      <c r="FH19" s="334"/>
      <c r="FI19" s="335"/>
      <c r="FJ19" s="335"/>
      <c r="FK19" s="97" t="str">
        <f t="shared" si="20"/>
        <v/>
      </c>
      <c r="FL19" s="993"/>
      <c r="FM19" s="335"/>
      <c r="FN19" s="97" t="str">
        <f t="shared" si="7"/>
        <v/>
      </c>
      <c r="FO19" s="334"/>
      <c r="FP19" s="335"/>
      <c r="FQ19" s="97"/>
      <c r="FR19" s="334"/>
      <c r="FS19" s="335"/>
      <c r="FT19" s="97"/>
      <c r="FU19" s="334"/>
      <c r="FV19" s="335"/>
      <c r="FW19" s="97"/>
      <c r="FX19" s="334"/>
      <c r="FY19" s="335"/>
      <c r="FZ19" s="97" t="str">
        <f t="shared" si="21"/>
        <v/>
      </c>
      <c r="GA19" s="993"/>
      <c r="GB19" s="335"/>
      <c r="GC19" s="510" t="str">
        <f t="shared" si="8"/>
        <v/>
      </c>
      <c r="GD19" s="336"/>
      <c r="GE19" s="337"/>
      <c r="GF19" s="337"/>
      <c r="GG19" s="337"/>
      <c r="GH19" s="337"/>
      <c r="GI19" s="510"/>
      <c r="GJ19" s="336"/>
      <c r="GK19" s="337"/>
      <c r="GL19" s="337"/>
      <c r="GM19" s="337"/>
      <c r="GN19" s="337"/>
      <c r="GO19" s="510"/>
      <c r="GP19" s="336"/>
      <c r="GQ19" s="337"/>
      <c r="GR19" s="337"/>
      <c r="GS19" s="337"/>
      <c r="GT19" s="337"/>
      <c r="GU19" s="510"/>
      <c r="GV19" s="336"/>
      <c r="GW19" s="337"/>
      <c r="GX19" s="337"/>
      <c r="GY19" s="337"/>
      <c r="GZ19" s="336"/>
      <c r="HA19" s="510" t="str">
        <f t="shared" si="22"/>
        <v/>
      </c>
      <c r="HB19" s="994"/>
      <c r="HC19" s="337"/>
      <c r="HD19" s="510" t="str">
        <f t="shared" si="9"/>
        <v/>
      </c>
      <c r="HE19" s="336"/>
      <c r="HF19" s="337"/>
      <c r="HG19" s="337"/>
      <c r="HH19" s="336"/>
      <c r="HI19" s="510"/>
      <c r="HJ19" s="336"/>
      <c r="HK19" s="337"/>
      <c r="HL19" s="337"/>
      <c r="HM19" s="336"/>
      <c r="HN19" s="510"/>
      <c r="HO19" s="336"/>
      <c r="HP19" s="337"/>
      <c r="HQ19" s="337"/>
      <c r="HR19" s="337"/>
      <c r="HS19" s="510"/>
      <c r="HT19" s="336"/>
      <c r="HU19" s="337"/>
      <c r="HV19" s="337"/>
      <c r="HW19" s="337"/>
      <c r="HX19" s="97" t="str">
        <f t="shared" si="23"/>
        <v/>
      </c>
      <c r="HY19" s="994"/>
      <c r="HZ19" s="337"/>
      <c r="IA19" s="510" t="str">
        <f t="shared" si="10"/>
        <v/>
      </c>
      <c r="IB19" s="336"/>
      <c r="IC19" s="337"/>
      <c r="ID19" s="337"/>
      <c r="IE19" s="510"/>
      <c r="IF19" s="336"/>
      <c r="IG19" s="337"/>
      <c r="IH19" s="337"/>
      <c r="II19" s="510"/>
      <c r="IJ19" s="336"/>
      <c r="IK19" s="337"/>
      <c r="IL19" s="337"/>
      <c r="IM19" s="510"/>
      <c r="IN19" s="336"/>
      <c r="IO19" s="337"/>
      <c r="IP19" s="337"/>
      <c r="IQ19" s="97" t="str">
        <f t="shared" si="24"/>
        <v/>
      </c>
      <c r="IR19" s="994"/>
      <c r="IS19" s="337"/>
      <c r="IT19" s="337"/>
      <c r="IU19" s="336"/>
      <c r="IV19" s="510" t="str">
        <f t="shared" si="11"/>
        <v/>
      </c>
      <c r="IW19" s="995"/>
    </row>
    <row r="20" spans="1:257" ht="15" customHeight="1" x14ac:dyDescent="0.25">
      <c r="A20" s="996"/>
      <c r="B20" s="507">
        <v>10</v>
      </c>
      <c r="C20" s="97" t="str">
        <f>IF(Proponentes!B11&gt;0,Proponentes!B11,"")</f>
        <v/>
      </c>
      <c r="D20" s="335"/>
      <c r="E20" s="335"/>
      <c r="F20" s="334"/>
      <c r="G20" s="335"/>
      <c r="H20" s="335"/>
      <c r="I20" s="335"/>
      <c r="J20" s="335"/>
      <c r="K20" s="335"/>
      <c r="L20" s="335"/>
      <c r="M20" s="334"/>
      <c r="N20" s="335"/>
      <c r="O20" s="335"/>
      <c r="P20" s="335"/>
      <c r="Q20" s="335"/>
      <c r="R20" s="335"/>
      <c r="S20" s="335"/>
      <c r="T20" s="334"/>
      <c r="U20" s="335"/>
      <c r="V20" s="335"/>
      <c r="W20" s="335"/>
      <c r="X20" s="335"/>
      <c r="Y20" s="335"/>
      <c r="Z20" s="335"/>
      <c r="AA20" s="334"/>
      <c r="AB20" s="335"/>
      <c r="AC20" s="335"/>
      <c r="AD20" s="335"/>
      <c r="AE20" s="335"/>
      <c r="AF20" s="335"/>
      <c r="AG20" s="97" t="str">
        <f t="shared" si="12"/>
        <v/>
      </c>
      <c r="AH20" s="993"/>
      <c r="AI20" s="335"/>
      <c r="AJ20" s="335" t="str">
        <f t="shared" si="13"/>
        <v/>
      </c>
      <c r="AK20" s="335"/>
      <c r="AL20" s="334"/>
      <c r="AM20" s="335"/>
      <c r="AN20" s="335"/>
      <c r="AO20" s="335"/>
      <c r="AP20" s="335"/>
      <c r="AQ20" s="335"/>
      <c r="AR20" s="335"/>
      <c r="AS20" s="334"/>
      <c r="AT20" s="335"/>
      <c r="AU20" s="335"/>
      <c r="AV20" s="335"/>
      <c r="AW20" s="335"/>
      <c r="AX20" s="335"/>
      <c r="AY20" s="335"/>
      <c r="AZ20" s="334"/>
      <c r="BA20" s="335"/>
      <c r="BB20" s="335"/>
      <c r="BC20" s="335"/>
      <c r="BD20" s="335"/>
      <c r="BE20" s="335"/>
      <c r="BF20" s="335"/>
      <c r="BG20" s="334"/>
      <c r="BH20" s="335"/>
      <c r="BI20" s="335"/>
      <c r="BJ20" s="335"/>
      <c r="BK20" s="335"/>
      <c r="BL20" s="97" t="str">
        <f t="shared" si="14"/>
        <v/>
      </c>
      <c r="BM20" s="993"/>
      <c r="BN20" s="335" t="str">
        <f t="shared" si="0"/>
        <v/>
      </c>
      <c r="BO20" s="334"/>
      <c r="BP20" s="335"/>
      <c r="BQ20" s="335"/>
      <c r="BR20" s="335"/>
      <c r="BS20" s="335" t="str">
        <f t="shared" si="1"/>
        <v/>
      </c>
      <c r="BT20" s="334"/>
      <c r="BU20" s="335"/>
      <c r="BV20" s="335"/>
      <c r="BW20" s="335"/>
      <c r="BX20" s="335" t="str">
        <f t="shared" si="2"/>
        <v/>
      </c>
      <c r="BY20" s="334"/>
      <c r="BZ20" s="335"/>
      <c r="CA20" s="335"/>
      <c r="CB20" s="335"/>
      <c r="CC20" s="335" t="str">
        <f t="shared" si="3"/>
        <v/>
      </c>
      <c r="CD20" s="334"/>
      <c r="CE20" s="335"/>
      <c r="CF20" s="335"/>
      <c r="CG20" s="335"/>
      <c r="CH20" s="997"/>
      <c r="CI20" s="97" t="str">
        <f t="shared" si="15"/>
        <v/>
      </c>
      <c r="CJ20" s="998"/>
      <c r="CK20" s="335"/>
      <c r="CL20" s="97" t="str">
        <f t="shared" si="4"/>
        <v/>
      </c>
      <c r="CM20" s="334"/>
      <c r="CN20" s="335"/>
      <c r="CO20" s="335"/>
      <c r="CP20" s="335"/>
      <c r="CQ20" s="97"/>
      <c r="CR20" s="334"/>
      <c r="CS20" s="335"/>
      <c r="CT20" s="335"/>
      <c r="CU20" s="335"/>
      <c r="CV20" s="97"/>
      <c r="CW20" s="334"/>
      <c r="CX20" s="335"/>
      <c r="CY20" s="335"/>
      <c r="CZ20" s="335"/>
      <c r="DA20" s="97"/>
      <c r="DB20" s="334"/>
      <c r="DC20" s="335"/>
      <c r="DD20" s="335"/>
      <c r="DE20" s="335"/>
      <c r="DF20" s="97" t="str">
        <f t="shared" si="16"/>
        <v/>
      </c>
      <c r="DG20" s="993"/>
      <c r="DH20" s="335"/>
      <c r="DI20" s="97" t="str">
        <f t="shared" si="17"/>
        <v/>
      </c>
      <c r="DJ20" s="334"/>
      <c r="DK20" s="335"/>
      <c r="DL20" s="335"/>
      <c r="DM20" s="97"/>
      <c r="DN20" s="334"/>
      <c r="DO20" s="335"/>
      <c r="DP20" s="335"/>
      <c r="DQ20" s="97"/>
      <c r="DR20" s="334"/>
      <c r="DS20" s="335"/>
      <c r="DT20" s="335"/>
      <c r="DU20" s="97"/>
      <c r="DV20" s="334"/>
      <c r="DW20" s="335"/>
      <c r="DX20" s="335"/>
      <c r="DY20" s="97" t="str">
        <f t="shared" si="18"/>
        <v/>
      </c>
      <c r="DZ20" s="998"/>
      <c r="EA20" s="335"/>
      <c r="EB20" s="97" t="str">
        <f t="shared" si="5"/>
        <v/>
      </c>
      <c r="EC20" s="334"/>
      <c r="ED20" s="335"/>
      <c r="EE20" s="335"/>
      <c r="EF20" s="97"/>
      <c r="EG20" s="334"/>
      <c r="EH20" s="335"/>
      <c r="EI20" s="335"/>
      <c r="EJ20" s="97"/>
      <c r="EK20" s="334"/>
      <c r="EL20" s="335"/>
      <c r="EM20" s="335"/>
      <c r="EN20" s="97"/>
      <c r="EO20" s="334"/>
      <c r="EP20" s="335"/>
      <c r="EQ20" s="335"/>
      <c r="ER20" s="97" t="str">
        <f t="shared" si="19"/>
        <v/>
      </c>
      <c r="ES20" s="993"/>
      <c r="ET20" s="335"/>
      <c r="EU20" s="97" t="str">
        <f t="shared" si="6"/>
        <v/>
      </c>
      <c r="EV20" s="334"/>
      <c r="EW20" s="335"/>
      <c r="EX20" s="335"/>
      <c r="EY20" s="97"/>
      <c r="EZ20" s="334"/>
      <c r="FA20" s="335"/>
      <c r="FB20" s="335"/>
      <c r="FC20" s="97"/>
      <c r="FD20" s="334"/>
      <c r="FE20" s="335"/>
      <c r="FF20" s="335"/>
      <c r="FG20" s="97"/>
      <c r="FH20" s="334"/>
      <c r="FI20" s="335"/>
      <c r="FJ20" s="335"/>
      <c r="FK20" s="97" t="str">
        <f t="shared" si="20"/>
        <v/>
      </c>
      <c r="FL20" s="993"/>
      <c r="FM20" s="335"/>
      <c r="FN20" s="97" t="str">
        <f t="shared" si="7"/>
        <v/>
      </c>
      <c r="FO20" s="334"/>
      <c r="FP20" s="335"/>
      <c r="FQ20" s="97"/>
      <c r="FR20" s="334"/>
      <c r="FS20" s="335"/>
      <c r="FT20" s="97"/>
      <c r="FU20" s="334"/>
      <c r="FV20" s="335"/>
      <c r="FW20" s="97"/>
      <c r="FX20" s="334"/>
      <c r="FY20" s="335"/>
      <c r="FZ20" s="97" t="str">
        <f t="shared" si="21"/>
        <v/>
      </c>
      <c r="GA20" s="993"/>
      <c r="GB20" s="335"/>
      <c r="GC20" s="510" t="str">
        <f t="shared" si="8"/>
        <v/>
      </c>
      <c r="GD20" s="336"/>
      <c r="GE20" s="337"/>
      <c r="GF20" s="337"/>
      <c r="GG20" s="337"/>
      <c r="GH20" s="337"/>
      <c r="GI20" s="510"/>
      <c r="GJ20" s="336"/>
      <c r="GK20" s="337"/>
      <c r="GL20" s="337"/>
      <c r="GM20" s="337"/>
      <c r="GN20" s="337"/>
      <c r="GO20" s="510"/>
      <c r="GP20" s="336"/>
      <c r="GQ20" s="337"/>
      <c r="GR20" s="337"/>
      <c r="GS20" s="337"/>
      <c r="GT20" s="337"/>
      <c r="GU20" s="510"/>
      <c r="GV20" s="336"/>
      <c r="GW20" s="337"/>
      <c r="GX20" s="337"/>
      <c r="GY20" s="337"/>
      <c r="GZ20" s="336"/>
      <c r="HA20" s="510" t="str">
        <f t="shared" si="22"/>
        <v/>
      </c>
      <c r="HB20" s="994"/>
      <c r="HC20" s="337"/>
      <c r="HD20" s="510" t="str">
        <f t="shared" si="9"/>
        <v/>
      </c>
      <c r="HE20" s="336"/>
      <c r="HF20" s="337"/>
      <c r="HG20" s="337"/>
      <c r="HH20" s="336"/>
      <c r="HI20" s="510"/>
      <c r="HJ20" s="336"/>
      <c r="HK20" s="337"/>
      <c r="HL20" s="337"/>
      <c r="HM20" s="336"/>
      <c r="HN20" s="510"/>
      <c r="HO20" s="336"/>
      <c r="HP20" s="337"/>
      <c r="HQ20" s="337"/>
      <c r="HR20" s="337"/>
      <c r="HS20" s="510"/>
      <c r="HT20" s="336"/>
      <c r="HU20" s="337"/>
      <c r="HV20" s="337"/>
      <c r="HW20" s="337"/>
      <c r="HX20" s="97" t="str">
        <f t="shared" si="23"/>
        <v/>
      </c>
      <c r="HY20" s="994"/>
      <c r="HZ20" s="337"/>
      <c r="IA20" s="510" t="str">
        <f t="shared" si="10"/>
        <v/>
      </c>
      <c r="IB20" s="336"/>
      <c r="IC20" s="337"/>
      <c r="ID20" s="337"/>
      <c r="IE20" s="510"/>
      <c r="IF20" s="336"/>
      <c r="IG20" s="337"/>
      <c r="IH20" s="337"/>
      <c r="II20" s="510"/>
      <c r="IJ20" s="336"/>
      <c r="IK20" s="337"/>
      <c r="IL20" s="337"/>
      <c r="IM20" s="510"/>
      <c r="IN20" s="336"/>
      <c r="IO20" s="337"/>
      <c r="IP20" s="337"/>
      <c r="IQ20" s="97" t="str">
        <f t="shared" si="24"/>
        <v/>
      </c>
      <c r="IR20" s="994"/>
      <c r="IS20" s="337"/>
      <c r="IT20" s="337"/>
      <c r="IU20" s="336"/>
      <c r="IV20" s="510" t="str">
        <f t="shared" si="11"/>
        <v/>
      </c>
      <c r="IW20" s="995"/>
    </row>
    <row r="21" spans="1:257" ht="15" customHeight="1" x14ac:dyDescent="0.25">
      <c r="A21" s="996"/>
      <c r="B21" s="507">
        <v>11</v>
      </c>
      <c r="C21" s="97" t="str">
        <f>IF(Proponentes!B12&gt;0,Proponentes!B12,"")</f>
        <v/>
      </c>
      <c r="D21" s="335"/>
      <c r="E21" s="335"/>
      <c r="F21" s="334"/>
      <c r="G21" s="335"/>
      <c r="H21" s="335"/>
      <c r="I21" s="335"/>
      <c r="J21" s="335"/>
      <c r="K21" s="335"/>
      <c r="L21" s="335"/>
      <c r="M21" s="334"/>
      <c r="N21" s="335"/>
      <c r="O21" s="335"/>
      <c r="P21" s="335"/>
      <c r="Q21" s="335"/>
      <c r="R21" s="335"/>
      <c r="S21" s="335"/>
      <c r="T21" s="334"/>
      <c r="U21" s="335"/>
      <c r="V21" s="335"/>
      <c r="W21" s="335"/>
      <c r="X21" s="335"/>
      <c r="Y21" s="335"/>
      <c r="Z21" s="335"/>
      <c r="AA21" s="334"/>
      <c r="AB21" s="335"/>
      <c r="AC21" s="335"/>
      <c r="AD21" s="335"/>
      <c r="AE21" s="335"/>
      <c r="AF21" s="335"/>
      <c r="AG21" s="97" t="str">
        <f t="shared" si="12"/>
        <v/>
      </c>
      <c r="AH21" s="993"/>
      <c r="AI21" s="335"/>
      <c r="AJ21" s="335" t="str">
        <f>IF(E21&gt;0,E21,"")</f>
        <v/>
      </c>
      <c r="AK21" s="335"/>
      <c r="AL21" s="334"/>
      <c r="AM21" s="335"/>
      <c r="AN21" s="335"/>
      <c r="AO21" s="335"/>
      <c r="AP21" s="335"/>
      <c r="AQ21" s="335"/>
      <c r="AR21" s="335"/>
      <c r="AS21" s="334"/>
      <c r="AT21" s="335"/>
      <c r="AU21" s="335"/>
      <c r="AV21" s="335"/>
      <c r="AW21" s="335"/>
      <c r="AX21" s="335"/>
      <c r="AY21" s="335"/>
      <c r="AZ21" s="334"/>
      <c r="BA21" s="335"/>
      <c r="BB21" s="335"/>
      <c r="BC21" s="335"/>
      <c r="BD21" s="335"/>
      <c r="BE21" s="335"/>
      <c r="BF21" s="335"/>
      <c r="BG21" s="334"/>
      <c r="BH21" s="335"/>
      <c r="BI21" s="335"/>
      <c r="BJ21" s="335"/>
      <c r="BK21" s="335"/>
      <c r="BL21" s="97" t="str">
        <f t="shared" si="14"/>
        <v/>
      </c>
      <c r="BM21" s="993"/>
      <c r="BN21" s="335" t="str">
        <f t="shared" si="0"/>
        <v/>
      </c>
      <c r="BO21" s="334"/>
      <c r="BP21" s="335"/>
      <c r="BQ21" s="335"/>
      <c r="BR21" s="335"/>
      <c r="BS21" s="335" t="str">
        <f t="shared" si="1"/>
        <v/>
      </c>
      <c r="BT21" s="334"/>
      <c r="BU21" s="335"/>
      <c r="BV21" s="335"/>
      <c r="BW21" s="335"/>
      <c r="BX21" s="335" t="str">
        <f t="shared" si="2"/>
        <v/>
      </c>
      <c r="BY21" s="334"/>
      <c r="BZ21" s="335"/>
      <c r="CA21" s="335"/>
      <c r="CB21" s="335"/>
      <c r="CC21" s="335" t="str">
        <f t="shared" si="3"/>
        <v/>
      </c>
      <c r="CD21" s="334"/>
      <c r="CE21" s="335"/>
      <c r="CF21" s="335"/>
      <c r="CG21" s="335"/>
      <c r="CH21" s="997"/>
      <c r="CI21" s="97" t="str">
        <f t="shared" si="15"/>
        <v/>
      </c>
      <c r="CJ21" s="998"/>
      <c r="CK21" s="335"/>
      <c r="CL21" s="97" t="str">
        <f t="shared" si="4"/>
        <v/>
      </c>
      <c r="CM21" s="334"/>
      <c r="CN21" s="335"/>
      <c r="CO21" s="335"/>
      <c r="CP21" s="335"/>
      <c r="CQ21" s="97"/>
      <c r="CR21" s="334"/>
      <c r="CS21" s="335"/>
      <c r="CT21" s="335"/>
      <c r="CU21" s="335"/>
      <c r="CV21" s="97"/>
      <c r="CW21" s="334"/>
      <c r="CX21" s="335"/>
      <c r="CY21" s="335"/>
      <c r="CZ21" s="335"/>
      <c r="DA21" s="97"/>
      <c r="DB21" s="334"/>
      <c r="DC21" s="335"/>
      <c r="DD21" s="335"/>
      <c r="DE21" s="335"/>
      <c r="DF21" s="97" t="str">
        <f t="shared" si="16"/>
        <v/>
      </c>
      <c r="DG21" s="993"/>
      <c r="DH21" s="335"/>
      <c r="DI21" s="97" t="str">
        <f t="shared" si="17"/>
        <v/>
      </c>
      <c r="DJ21" s="334"/>
      <c r="DK21" s="335"/>
      <c r="DL21" s="335"/>
      <c r="DM21" s="97"/>
      <c r="DN21" s="334"/>
      <c r="DO21" s="335"/>
      <c r="DP21" s="335"/>
      <c r="DQ21" s="97"/>
      <c r="DR21" s="334"/>
      <c r="DS21" s="335"/>
      <c r="DT21" s="335"/>
      <c r="DU21" s="97"/>
      <c r="DV21" s="334"/>
      <c r="DW21" s="335"/>
      <c r="DX21" s="335"/>
      <c r="DY21" s="97" t="str">
        <f t="shared" si="18"/>
        <v/>
      </c>
      <c r="DZ21" s="998"/>
      <c r="EA21" s="335"/>
      <c r="EB21" s="97" t="str">
        <f t="shared" si="5"/>
        <v/>
      </c>
      <c r="EC21" s="334"/>
      <c r="ED21" s="335"/>
      <c r="EE21" s="335"/>
      <c r="EF21" s="97"/>
      <c r="EG21" s="334"/>
      <c r="EH21" s="335"/>
      <c r="EI21" s="335"/>
      <c r="EJ21" s="97"/>
      <c r="EK21" s="334"/>
      <c r="EL21" s="335"/>
      <c r="EM21" s="335"/>
      <c r="EN21" s="97"/>
      <c r="EO21" s="334"/>
      <c r="EP21" s="335"/>
      <c r="EQ21" s="335"/>
      <c r="ER21" s="97" t="str">
        <f t="shared" si="19"/>
        <v/>
      </c>
      <c r="ES21" s="993"/>
      <c r="ET21" s="335"/>
      <c r="EU21" s="97" t="str">
        <f t="shared" si="6"/>
        <v/>
      </c>
      <c r="EV21" s="334"/>
      <c r="EW21" s="335"/>
      <c r="EX21" s="335"/>
      <c r="EY21" s="97"/>
      <c r="EZ21" s="334"/>
      <c r="FA21" s="335"/>
      <c r="FB21" s="335"/>
      <c r="FC21" s="97"/>
      <c r="FD21" s="334"/>
      <c r="FE21" s="335"/>
      <c r="FF21" s="335"/>
      <c r="FG21" s="97"/>
      <c r="FH21" s="334"/>
      <c r="FI21" s="335"/>
      <c r="FJ21" s="335"/>
      <c r="FK21" s="97" t="str">
        <f t="shared" si="20"/>
        <v/>
      </c>
      <c r="FL21" s="993"/>
      <c r="FM21" s="335"/>
      <c r="FN21" s="97" t="str">
        <f t="shared" si="7"/>
        <v/>
      </c>
      <c r="FO21" s="334"/>
      <c r="FP21" s="335"/>
      <c r="FQ21" s="97"/>
      <c r="FR21" s="334"/>
      <c r="FS21" s="335"/>
      <c r="FT21" s="97"/>
      <c r="FU21" s="334"/>
      <c r="FV21" s="335"/>
      <c r="FW21" s="97"/>
      <c r="FX21" s="334"/>
      <c r="FY21" s="335"/>
      <c r="FZ21" s="97" t="str">
        <f t="shared" si="21"/>
        <v/>
      </c>
      <c r="GA21" s="993"/>
      <c r="GB21" s="335"/>
      <c r="GC21" s="510" t="str">
        <f t="shared" si="8"/>
        <v/>
      </c>
      <c r="GD21" s="336"/>
      <c r="GE21" s="337"/>
      <c r="GF21" s="337"/>
      <c r="GG21" s="337"/>
      <c r="GH21" s="337"/>
      <c r="GI21" s="510"/>
      <c r="GJ21" s="336"/>
      <c r="GK21" s="337"/>
      <c r="GL21" s="337"/>
      <c r="GM21" s="337"/>
      <c r="GN21" s="337"/>
      <c r="GO21" s="510"/>
      <c r="GP21" s="336"/>
      <c r="GQ21" s="337"/>
      <c r="GR21" s="337"/>
      <c r="GS21" s="337"/>
      <c r="GT21" s="337"/>
      <c r="GU21" s="510"/>
      <c r="GV21" s="336"/>
      <c r="GW21" s="337"/>
      <c r="GX21" s="337"/>
      <c r="GY21" s="337"/>
      <c r="GZ21" s="336"/>
      <c r="HA21" s="510" t="str">
        <f t="shared" si="22"/>
        <v/>
      </c>
      <c r="HB21" s="994"/>
      <c r="HC21" s="337"/>
      <c r="HD21" s="510" t="str">
        <f t="shared" si="9"/>
        <v/>
      </c>
      <c r="HE21" s="336"/>
      <c r="HF21" s="337"/>
      <c r="HG21" s="337"/>
      <c r="HH21" s="336"/>
      <c r="HI21" s="510"/>
      <c r="HJ21" s="336"/>
      <c r="HK21" s="337"/>
      <c r="HL21" s="337"/>
      <c r="HM21" s="336"/>
      <c r="HN21" s="510"/>
      <c r="HO21" s="336"/>
      <c r="HP21" s="337"/>
      <c r="HQ21" s="337"/>
      <c r="HR21" s="337"/>
      <c r="HS21" s="510"/>
      <c r="HT21" s="336"/>
      <c r="HU21" s="337"/>
      <c r="HV21" s="337"/>
      <c r="HW21" s="337"/>
      <c r="HX21" s="97" t="str">
        <f t="shared" si="23"/>
        <v/>
      </c>
      <c r="HY21" s="994"/>
      <c r="HZ21" s="337"/>
      <c r="IA21" s="510" t="str">
        <f t="shared" si="10"/>
        <v/>
      </c>
      <c r="IB21" s="336"/>
      <c r="IC21" s="337"/>
      <c r="ID21" s="337"/>
      <c r="IE21" s="510"/>
      <c r="IF21" s="336"/>
      <c r="IG21" s="337"/>
      <c r="IH21" s="337"/>
      <c r="II21" s="510"/>
      <c r="IJ21" s="336"/>
      <c r="IK21" s="337"/>
      <c r="IL21" s="337"/>
      <c r="IM21" s="510"/>
      <c r="IN21" s="336"/>
      <c r="IO21" s="337"/>
      <c r="IP21" s="337"/>
      <c r="IQ21" s="97" t="str">
        <f t="shared" si="24"/>
        <v/>
      </c>
      <c r="IR21" s="994"/>
      <c r="IS21" s="337"/>
      <c r="IT21" s="337"/>
      <c r="IU21" s="336"/>
      <c r="IV21" s="510" t="str">
        <f t="shared" si="11"/>
        <v/>
      </c>
      <c r="IW21" s="995"/>
    </row>
    <row r="22" spans="1:257" ht="15.75" customHeight="1" x14ac:dyDescent="0.25">
      <c r="A22" s="996"/>
      <c r="B22" s="507">
        <v>12</v>
      </c>
      <c r="C22" s="97" t="str">
        <f>IF(Proponentes!B13&gt;0,Proponentes!B13,"")</f>
        <v/>
      </c>
      <c r="D22" s="335"/>
      <c r="E22" s="335"/>
      <c r="F22" s="334"/>
      <c r="G22" s="335"/>
      <c r="H22" s="335"/>
      <c r="I22" s="335"/>
      <c r="J22" s="335"/>
      <c r="K22" s="335"/>
      <c r="L22" s="335"/>
      <c r="M22" s="334"/>
      <c r="N22" s="335"/>
      <c r="O22" s="335"/>
      <c r="P22" s="335"/>
      <c r="Q22" s="335"/>
      <c r="R22" s="335"/>
      <c r="S22" s="335"/>
      <c r="T22" s="334"/>
      <c r="U22" s="335"/>
      <c r="V22" s="335"/>
      <c r="W22" s="335"/>
      <c r="X22" s="335"/>
      <c r="Y22" s="335"/>
      <c r="Z22" s="335"/>
      <c r="AA22" s="334"/>
      <c r="AB22" s="335"/>
      <c r="AC22" s="335"/>
      <c r="AD22" s="335"/>
      <c r="AE22" s="335"/>
      <c r="AF22" s="335"/>
      <c r="AG22" s="97" t="str">
        <f t="shared" si="12"/>
        <v/>
      </c>
      <c r="AH22" s="993"/>
      <c r="AI22" s="335"/>
      <c r="AJ22" s="335" t="str">
        <f t="shared" si="13"/>
        <v/>
      </c>
      <c r="AK22" s="335"/>
      <c r="AL22" s="334"/>
      <c r="AM22" s="335"/>
      <c r="AN22" s="335"/>
      <c r="AO22" s="335"/>
      <c r="AP22" s="335"/>
      <c r="AQ22" s="335"/>
      <c r="AR22" s="335"/>
      <c r="AS22" s="334"/>
      <c r="AT22" s="335"/>
      <c r="AU22" s="335"/>
      <c r="AV22" s="335"/>
      <c r="AW22" s="335"/>
      <c r="AX22" s="335"/>
      <c r="AY22" s="335"/>
      <c r="AZ22" s="334"/>
      <c r="BA22" s="335"/>
      <c r="BB22" s="335"/>
      <c r="BC22" s="335"/>
      <c r="BD22" s="335"/>
      <c r="BE22" s="335"/>
      <c r="BF22" s="335"/>
      <c r="BG22" s="334"/>
      <c r="BH22" s="335"/>
      <c r="BI22" s="335"/>
      <c r="BJ22" s="335"/>
      <c r="BK22" s="335"/>
      <c r="BL22" s="97" t="str">
        <f t="shared" si="14"/>
        <v/>
      </c>
      <c r="BM22" s="993"/>
      <c r="BN22" s="335" t="str">
        <f t="shared" si="0"/>
        <v/>
      </c>
      <c r="BO22" s="334"/>
      <c r="BP22" s="335"/>
      <c r="BQ22" s="335"/>
      <c r="BR22" s="335"/>
      <c r="BS22" s="335" t="str">
        <f t="shared" si="1"/>
        <v/>
      </c>
      <c r="BT22" s="334"/>
      <c r="BU22" s="335"/>
      <c r="BV22" s="335"/>
      <c r="BW22" s="335"/>
      <c r="BX22" s="335" t="str">
        <f t="shared" si="2"/>
        <v/>
      </c>
      <c r="BY22" s="334"/>
      <c r="BZ22" s="335"/>
      <c r="CA22" s="335"/>
      <c r="CB22" s="335"/>
      <c r="CC22" s="335" t="str">
        <f t="shared" si="3"/>
        <v/>
      </c>
      <c r="CD22" s="334"/>
      <c r="CE22" s="335"/>
      <c r="CF22" s="335"/>
      <c r="CG22" s="335"/>
      <c r="CH22" s="997"/>
      <c r="CI22" s="97" t="str">
        <f t="shared" si="15"/>
        <v/>
      </c>
      <c r="CJ22" s="998"/>
      <c r="CK22" s="335"/>
      <c r="CL22" s="97" t="str">
        <f t="shared" si="4"/>
        <v/>
      </c>
      <c r="CM22" s="334"/>
      <c r="CN22" s="335"/>
      <c r="CO22" s="335"/>
      <c r="CP22" s="335"/>
      <c r="CQ22" s="97"/>
      <c r="CR22" s="334"/>
      <c r="CS22" s="335"/>
      <c r="CT22" s="335"/>
      <c r="CU22" s="335"/>
      <c r="CV22" s="97"/>
      <c r="CW22" s="334"/>
      <c r="CX22" s="335"/>
      <c r="CY22" s="335"/>
      <c r="CZ22" s="335"/>
      <c r="DA22" s="97"/>
      <c r="DB22" s="334"/>
      <c r="DC22" s="335"/>
      <c r="DD22" s="335"/>
      <c r="DE22" s="335"/>
      <c r="DF22" s="97" t="str">
        <f t="shared" si="16"/>
        <v/>
      </c>
      <c r="DG22" s="993"/>
      <c r="DH22" s="335"/>
      <c r="DI22" s="97" t="str">
        <f t="shared" si="17"/>
        <v/>
      </c>
      <c r="DJ22" s="334"/>
      <c r="DK22" s="335"/>
      <c r="DL22" s="335"/>
      <c r="DM22" s="97"/>
      <c r="DN22" s="334"/>
      <c r="DO22" s="335"/>
      <c r="DP22" s="335"/>
      <c r="DQ22" s="97"/>
      <c r="DR22" s="334"/>
      <c r="DS22" s="335"/>
      <c r="DT22" s="335"/>
      <c r="DU22" s="97"/>
      <c r="DV22" s="334"/>
      <c r="DW22" s="335"/>
      <c r="DX22" s="335"/>
      <c r="DY22" s="97" t="str">
        <f t="shared" si="18"/>
        <v/>
      </c>
      <c r="DZ22" s="998"/>
      <c r="EA22" s="335"/>
      <c r="EB22" s="97" t="str">
        <f t="shared" si="5"/>
        <v/>
      </c>
      <c r="EC22" s="334"/>
      <c r="ED22" s="335"/>
      <c r="EE22" s="335"/>
      <c r="EF22" s="97"/>
      <c r="EG22" s="334"/>
      <c r="EH22" s="335"/>
      <c r="EI22" s="335"/>
      <c r="EJ22" s="97"/>
      <c r="EK22" s="334"/>
      <c r="EL22" s="335"/>
      <c r="EM22" s="335"/>
      <c r="EN22" s="97"/>
      <c r="EO22" s="334"/>
      <c r="EP22" s="335"/>
      <c r="EQ22" s="335"/>
      <c r="ER22" s="97" t="str">
        <f t="shared" si="19"/>
        <v/>
      </c>
      <c r="ES22" s="993"/>
      <c r="ET22" s="335"/>
      <c r="EU22" s="97" t="str">
        <f t="shared" si="6"/>
        <v/>
      </c>
      <c r="EV22" s="334"/>
      <c r="EW22" s="335"/>
      <c r="EX22" s="335"/>
      <c r="EY22" s="97"/>
      <c r="EZ22" s="334"/>
      <c r="FA22" s="335"/>
      <c r="FB22" s="335"/>
      <c r="FC22" s="97"/>
      <c r="FD22" s="334"/>
      <c r="FE22" s="335"/>
      <c r="FF22" s="335"/>
      <c r="FG22" s="97"/>
      <c r="FH22" s="334"/>
      <c r="FI22" s="335"/>
      <c r="FJ22" s="335"/>
      <c r="FK22" s="97" t="str">
        <f t="shared" si="20"/>
        <v/>
      </c>
      <c r="FL22" s="993"/>
      <c r="FM22" s="335"/>
      <c r="FN22" s="97" t="str">
        <f t="shared" si="7"/>
        <v/>
      </c>
      <c r="FO22" s="334"/>
      <c r="FP22" s="335"/>
      <c r="FQ22" s="97"/>
      <c r="FR22" s="334"/>
      <c r="FS22" s="335"/>
      <c r="FT22" s="97"/>
      <c r="FU22" s="334"/>
      <c r="FV22" s="335"/>
      <c r="FW22" s="97"/>
      <c r="FX22" s="334"/>
      <c r="FY22" s="335"/>
      <c r="FZ22" s="97" t="str">
        <f t="shared" si="21"/>
        <v/>
      </c>
      <c r="GA22" s="993"/>
      <c r="GB22" s="335"/>
      <c r="GC22" s="510" t="str">
        <f t="shared" si="8"/>
        <v/>
      </c>
      <c r="GD22" s="336"/>
      <c r="GE22" s="337"/>
      <c r="GF22" s="337"/>
      <c r="GG22" s="337"/>
      <c r="GH22" s="337"/>
      <c r="GI22" s="510"/>
      <c r="GJ22" s="336"/>
      <c r="GK22" s="337"/>
      <c r="GL22" s="337"/>
      <c r="GM22" s="337"/>
      <c r="GN22" s="337"/>
      <c r="GO22" s="510"/>
      <c r="GP22" s="336"/>
      <c r="GQ22" s="337"/>
      <c r="GR22" s="337"/>
      <c r="GS22" s="337"/>
      <c r="GT22" s="337"/>
      <c r="GU22" s="510"/>
      <c r="GV22" s="336"/>
      <c r="GW22" s="337"/>
      <c r="GX22" s="337"/>
      <c r="GY22" s="337"/>
      <c r="GZ22" s="336"/>
      <c r="HA22" s="510" t="str">
        <f t="shared" si="22"/>
        <v/>
      </c>
      <c r="HB22" s="994"/>
      <c r="HC22" s="337"/>
      <c r="HD22" s="510" t="str">
        <f t="shared" si="9"/>
        <v/>
      </c>
      <c r="HE22" s="336"/>
      <c r="HF22" s="337"/>
      <c r="HG22" s="337"/>
      <c r="HH22" s="336"/>
      <c r="HI22" s="510"/>
      <c r="HJ22" s="336"/>
      <c r="HK22" s="337"/>
      <c r="HL22" s="337"/>
      <c r="HM22" s="336"/>
      <c r="HN22" s="510"/>
      <c r="HO22" s="336"/>
      <c r="HP22" s="337"/>
      <c r="HQ22" s="337"/>
      <c r="HR22" s="337"/>
      <c r="HS22" s="510"/>
      <c r="HT22" s="336"/>
      <c r="HU22" s="337"/>
      <c r="HV22" s="337"/>
      <c r="HW22" s="337"/>
      <c r="HX22" s="97" t="str">
        <f t="shared" si="23"/>
        <v/>
      </c>
      <c r="HY22" s="994"/>
      <c r="HZ22" s="337"/>
      <c r="IA22" s="510" t="str">
        <f t="shared" si="10"/>
        <v/>
      </c>
      <c r="IB22" s="336"/>
      <c r="IC22" s="337"/>
      <c r="ID22" s="337"/>
      <c r="IE22" s="510"/>
      <c r="IF22" s="336"/>
      <c r="IG22" s="337"/>
      <c r="IH22" s="337"/>
      <c r="II22" s="510"/>
      <c r="IJ22" s="336"/>
      <c r="IK22" s="337"/>
      <c r="IL22" s="337"/>
      <c r="IM22" s="510"/>
      <c r="IN22" s="336"/>
      <c r="IO22" s="337"/>
      <c r="IP22" s="337"/>
      <c r="IQ22" s="97" t="str">
        <f t="shared" si="24"/>
        <v/>
      </c>
      <c r="IR22" s="994"/>
      <c r="IS22" s="337"/>
      <c r="IT22" s="337"/>
      <c r="IU22" s="336"/>
      <c r="IV22" s="510" t="str">
        <f t="shared" si="11"/>
        <v/>
      </c>
      <c r="IW22" s="995"/>
    </row>
    <row r="23" spans="1:257" x14ac:dyDescent="0.25">
      <c r="A23" s="548">
        <v>1</v>
      </c>
      <c r="B23" s="514"/>
      <c r="C23" s="514"/>
      <c r="D23" s="514"/>
      <c r="E23" s="514"/>
      <c r="F23" s="515"/>
      <c r="G23" s="514"/>
      <c r="H23" s="514"/>
      <c r="I23" s="514"/>
      <c r="J23" s="514"/>
      <c r="K23" s="514"/>
      <c r="L23" s="514"/>
      <c r="M23" s="514"/>
      <c r="N23" s="514"/>
      <c r="O23" s="514"/>
      <c r="P23" s="514"/>
      <c r="Q23" s="514"/>
      <c r="R23" s="514"/>
      <c r="S23" s="514"/>
      <c r="T23" s="514"/>
      <c r="U23" s="514"/>
      <c r="V23" s="514"/>
      <c r="W23" s="514"/>
      <c r="X23" s="514"/>
      <c r="Y23" s="514"/>
      <c r="Z23" s="514"/>
      <c r="AA23" s="514"/>
      <c r="AB23" s="514"/>
      <c r="AC23" s="514"/>
      <c r="AD23" s="514"/>
      <c r="AE23" s="514"/>
      <c r="AF23" s="514"/>
      <c r="AG23" s="514"/>
      <c r="AH23" s="514"/>
      <c r="AI23" s="514"/>
      <c r="AJ23" s="514"/>
      <c r="AK23" s="514"/>
      <c r="AL23" s="514"/>
      <c r="AM23" s="514"/>
      <c r="AN23" s="514"/>
      <c r="AO23" s="514"/>
      <c r="AP23" s="514"/>
      <c r="AQ23" s="514"/>
      <c r="AR23" s="514"/>
      <c r="AS23" s="514"/>
      <c r="AT23" s="514"/>
      <c r="AU23" s="514"/>
      <c r="AV23" s="514"/>
      <c r="AW23" s="514"/>
      <c r="AX23" s="514"/>
      <c r="AY23" s="514"/>
      <c r="AZ23" s="514"/>
      <c r="BA23" s="514"/>
      <c r="BB23" s="514"/>
      <c r="BC23" s="514"/>
      <c r="BD23" s="514"/>
      <c r="BE23" s="514"/>
      <c r="BF23" s="514"/>
      <c r="BG23" s="514"/>
      <c r="BH23" s="514"/>
      <c r="BI23" s="514"/>
      <c r="BJ23" s="514"/>
      <c r="BK23" s="514"/>
      <c r="BL23" s="514"/>
      <c r="BM23" s="514"/>
      <c r="BN23" s="514"/>
      <c r="BO23" s="514"/>
      <c r="BP23" s="514"/>
      <c r="BQ23" s="514"/>
      <c r="BR23" s="514"/>
      <c r="BS23" s="514"/>
      <c r="BT23" s="514"/>
      <c r="BU23" s="514"/>
      <c r="BV23" s="514"/>
      <c r="BW23" s="514"/>
      <c r="BX23" s="514"/>
      <c r="BY23" s="514"/>
      <c r="BZ23" s="514"/>
      <c r="CA23" s="514"/>
      <c r="CB23" s="514"/>
      <c r="CC23" s="514"/>
      <c r="CD23" s="514"/>
      <c r="CE23" s="514"/>
      <c r="CF23" s="514"/>
      <c r="CG23" s="514"/>
      <c r="CH23" s="516"/>
      <c r="CI23" s="514"/>
      <c r="CJ23" s="514"/>
      <c r="CK23" s="514"/>
      <c r="CL23" s="514"/>
      <c r="CM23" s="514"/>
      <c r="CN23" s="514"/>
      <c r="CO23" s="514"/>
      <c r="CP23" s="514"/>
      <c r="CQ23" s="514"/>
      <c r="CR23" s="514"/>
      <c r="CS23" s="514"/>
      <c r="CT23" s="514"/>
      <c r="CU23" s="514"/>
      <c r="CV23" s="514"/>
      <c r="CW23" s="514"/>
      <c r="CX23" s="514"/>
      <c r="CY23" s="514"/>
      <c r="CZ23" s="514"/>
      <c r="DA23" s="514"/>
      <c r="DB23" s="514"/>
      <c r="DC23" s="514"/>
      <c r="DD23" s="514"/>
      <c r="DE23" s="514"/>
      <c r="DF23" s="514"/>
      <c r="DG23" s="514"/>
      <c r="DH23" s="514"/>
      <c r="DI23" s="514"/>
      <c r="DJ23" s="514"/>
      <c r="DK23" s="514"/>
      <c r="DL23" s="514"/>
      <c r="DM23" s="514"/>
      <c r="DN23" s="514"/>
      <c r="DO23" s="514"/>
      <c r="DP23" s="514"/>
      <c r="DQ23" s="514"/>
      <c r="DR23" s="514"/>
      <c r="DS23" s="514"/>
      <c r="DT23" s="514"/>
      <c r="DU23" s="514"/>
      <c r="DV23" s="514"/>
      <c r="DW23" s="514"/>
      <c r="DX23" s="514"/>
      <c r="DY23" s="514"/>
      <c r="DZ23" s="514"/>
      <c r="EA23" s="514"/>
      <c r="EB23" s="514"/>
      <c r="EC23" s="514"/>
      <c r="ED23" s="514"/>
      <c r="EE23" s="514"/>
      <c r="EF23" s="514"/>
      <c r="EG23" s="514"/>
      <c r="EH23" s="514"/>
      <c r="EI23" s="514"/>
      <c r="EJ23" s="514"/>
      <c r="EK23" s="514"/>
      <c r="EL23" s="514"/>
      <c r="EM23" s="514"/>
      <c r="EN23" s="514"/>
      <c r="EO23" s="514"/>
      <c r="EP23" s="514"/>
      <c r="EQ23" s="514"/>
      <c r="ER23" s="514"/>
      <c r="ES23" s="514"/>
      <c r="ET23" s="514"/>
      <c r="EU23" s="514"/>
      <c r="EV23" s="514"/>
      <c r="EW23" s="514"/>
      <c r="EX23" s="514"/>
      <c r="EY23" s="514"/>
      <c r="EZ23" s="514"/>
      <c r="FA23" s="514"/>
      <c r="FB23" s="514"/>
      <c r="FC23" s="514"/>
      <c r="FD23" s="514"/>
      <c r="FE23" s="514"/>
      <c r="FF23" s="514"/>
      <c r="FG23" s="514"/>
      <c r="FH23" s="514"/>
      <c r="FI23" s="514"/>
      <c r="FJ23" s="514"/>
      <c r="FK23" s="514"/>
      <c r="FL23" s="514"/>
      <c r="FM23" s="514"/>
      <c r="FN23" s="514"/>
      <c r="FO23" s="514"/>
      <c r="FP23" s="514"/>
      <c r="FQ23" s="514"/>
      <c r="FR23" s="514"/>
      <c r="FS23" s="514"/>
      <c r="FT23" s="514"/>
      <c r="FU23" s="514"/>
      <c r="FV23" s="514"/>
      <c r="FW23" s="514"/>
      <c r="FX23" s="514"/>
      <c r="FY23" s="514"/>
      <c r="FZ23" s="514"/>
      <c r="GA23" s="514"/>
      <c r="GB23" s="514"/>
      <c r="GC23" s="514"/>
      <c r="GD23" s="514"/>
      <c r="GE23" s="514"/>
      <c r="GF23" s="514"/>
      <c r="GG23" s="514"/>
      <c r="GH23" s="514"/>
      <c r="GI23" s="514"/>
      <c r="GJ23" s="514"/>
      <c r="GK23" s="514"/>
      <c r="GL23" s="514"/>
      <c r="GM23" s="514"/>
      <c r="GN23" s="514"/>
      <c r="GO23" s="514"/>
      <c r="GP23" s="514"/>
      <c r="GQ23" s="514"/>
      <c r="GR23" s="514"/>
      <c r="GS23" s="514"/>
      <c r="GT23" s="514"/>
      <c r="GU23" s="514"/>
      <c r="GV23" s="514"/>
      <c r="GW23" s="514"/>
      <c r="GX23" s="514"/>
      <c r="GY23" s="514"/>
      <c r="GZ23" s="514"/>
      <c r="HA23" s="514"/>
      <c r="HB23" s="514"/>
      <c r="HC23" s="514"/>
      <c r="HD23" s="514"/>
      <c r="HE23" s="514"/>
      <c r="HF23" s="514"/>
      <c r="HG23" s="514"/>
      <c r="HH23" s="514"/>
      <c r="HI23" s="514"/>
      <c r="HJ23" s="514"/>
      <c r="HK23" s="514"/>
      <c r="HL23" s="514"/>
      <c r="HM23" s="514"/>
      <c r="HN23" s="514"/>
      <c r="HO23" s="514"/>
      <c r="HP23" s="514"/>
      <c r="HQ23" s="514"/>
      <c r="HR23" s="514"/>
      <c r="HS23" s="514"/>
      <c r="HT23" s="514"/>
      <c r="HU23" s="514"/>
      <c r="HV23" s="514"/>
      <c r="HW23" s="514"/>
      <c r="HX23" s="514"/>
      <c r="HY23" s="514"/>
      <c r="HZ23" s="514"/>
      <c r="IA23" s="514"/>
      <c r="IB23" s="514"/>
      <c r="IC23" s="514"/>
      <c r="ID23" s="514"/>
      <c r="IE23" s="514"/>
      <c r="IF23" s="514"/>
      <c r="IG23" s="514"/>
      <c r="IH23" s="514"/>
      <c r="II23" s="514"/>
      <c r="IJ23" s="514"/>
      <c r="IK23" s="514"/>
      <c r="IL23" s="514"/>
      <c r="IM23" s="514"/>
      <c r="IN23" s="514"/>
      <c r="IO23" s="514"/>
      <c r="IP23" s="514"/>
      <c r="IQ23" s="514"/>
      <c r="IR23" s="514"/>
      <c r="IS23" s="514"/>
      <c r="IT23" s="514"/>
      <c r="IU23" s="514"/>
      <c r="IV23" s="514"/>
      <c r="IW23" s="549"/>
    </row>
    <row r="24" spans="1:257" ht="214.5" customHeight="1" x14ac:dyDescent="0.25">
      <c r="A24" s="996">
        <f>A36</f>
        <v>2</v>
      </c>
      <c r="B24" s="507">
        <v>1</v>
      </c>
      <c r="C24" s="97" t="str">
        <f>IF(Proponentes!B15&gt;0,Proponentes!B15,"")</f>
        <v>UNION TEMPORAL S4</v>
      </c>
      <c r="D24" s="335"/>
      <c r="E24" s="335" t="s">
        <v>16</v>
      </c>
      <c r="F24" s="334" t="s">
        <v>744</v>
      </c>
      <c r="G24" s="341">
        <v>47279</v>
      </c>
      <c r="H24" s="335" t="s">
        <v>1631</v>
      </c>
      <c r="I24" s="335" t="s">
        <v>1538</v>
      </c>
      <c r="J24" s="341"/>
      <c r="K24" s="335"/>
      <c r="L24" s="335" t="s">
        <v>1645</v>
      </c>
      <c r="M24" s="334" t="s">
        <v>756</v>
      </c>
      <c r="N24" s="341">
        <v>47036</v>
      </c>
      <c r="O24" s="335" t="s">
        <v>1631</v>
      </c>
      <c r="P24" s="335" t="s">
        <v>1538</v>
      </c>
      <c r="Q24" s="341"/>
      <c r="R24" s="335"/>
      <c r="S24" s="92" t="s">
        <v>1646</v>
      </c>
      <c r="T24" s="334" t="s">
        <v>949</v>
      </c>
      <c r="U24" s="341">
        <v>47729</v>
      </c>
      <c r="V24" s="335" t="s">
        <v>1631</v>
      </c>
      <c r="W24" s="335" t="s">
        <v>1538</v>
      </c>
      <c r="X24" s="335"/>
      <c r="Y24" s="335"/>
      <c r="Z24" s="335" t="s">
        <v>1647</v>
      </c>
      <c r="AA24" s="334" t="s">
        <v>753</v>
      </c>
      <c r="AB24" s="341">
        <v>47867</v>
      </c>
      <c r="AC24" s="335" t="s">
        <v>1631</v>
      </c>
      <c r="AD24" s="335" t="s">
        <v>1538</v>
      </c>
      <c r="AE24" s="335"/>
      <c r="AF24" s="335"/>
      <c r="AG24" s="97" t="str">
        <f t="shared" ref="AG24:AG87" si="25">IF(E24="","",IF(K24=0,IF(R24=0,IF(Y24=0,IF(AF24=0,"CUMPLE","NO CUMPLE"),"NO CUMPLE"),"NO CUMPLE"),"NO CUMPLE"))</f>
        <v>CUMPLE</v>
      </c>
      <c r="AH24" s="993"/>
      <c r="AI24" s="335"/>
      <c r="AJ24" s="335" t="str">
        <f t="shared" ref="AJ24:AJ87" si="26">IF(E24&gt;0,E24,"")</f>
        <v>SEGURIDAD ATEMPI LTDA</v>
      </c>
      <c r="AK24" s="335" t="s">
        <v>1631</v>
      </c>
      <c r="AL24" s="334" t="s">
        <v>750</v>
      </c>
      <c r="AM24" s="341">
        <v>45428</v>
      </c>
      <c r="AN24" s="335" t="s">
        <v>1538</v>
      </c>
      <c r="AO24" s="335"/>
      <c r="AP24" s="335"/>
      <c r="AQ24" s="335" t="s">
        <v>1645</v>
      </c>
      <c r="AR24" s="335" t="s">
        <v>1631</v>
      </c>
      <c r="AS24" s="334" t="s">
        <v>962</v>
      </c>
      <c r="AT24" s="341">
        <v>47546</v>
      </c>
      <c r="AU24" s="335" t="s">
        <v>1538</v>
      </c>
      <c r="AV24" s="335"/>
      <c r="AW24" s="335"/>
      <c r="AX24" s="335" t="s">
        <v>1646</v>
      </c>
      <c r="AY24" s="335" t="s">
        <v>1631</v>
      </c>
      <c r="AZ24" s="334" t="s">
        <v>949</v>
      </c>
      <c r="BA24" s="341">
        <v>47729</v>
      </c>
      <c r="BB24" s="335" t="s">
        <v>1538</v>
      </c>
      <c r="BC24" s="335"/>
      <c r="BD24" s="335"/>
      <c r="BE24" s="335" t="s">
        <v>23</v>
      </c>
      <c r="BF24" s="335" t="s">
        <v>1631</v>
      </c>
      <c r="BG24" s="334" t="s">
        <v>949</v>
      </c>
      <c r="BH24" s="341">
        <v>45469</v>
      </c>
      <c r="BI24" s="335" t="s">
        <v>1538</v>
      </c>
      <c r="BJ24" s="335"/>
      <c r="BK24" s="335"/>
      <c r="BL24" s="97" t="str">
        <f t="shared" ref="BL24:BL87" si="27">IF(AJ24="","",IF(AP24=0,IF(AW24=0,IF(BD24=0,IF(BK24=0,"CUMPLE","NO CUMPLE"),"NO CUMPLE"),"NO CUMPLE"),"NO CUMPLE"))</f>
        <v>CUMPLE</v>
      </c>
      <c r="BM24" s="993"/>
      <c r="BN24" s="335" t="str">
        <f t="shared" ref="BN24:BN35" si="28">IF(E24&gt;0,E24,"")</f>
        <v>SEGURIDAD ATEMPI LTDA</v>
      </c>
      <c r="BO24" s="334" t="s">
        <v>332</v>
      </c>
      <c r="BP24" s="335" t="s">
        <v>1631</v>
      </c>
      <c r="BQ24" s="335">
        <v>36</v>
      </c>
      <c r="BR24" s="335"/>
      <c r="BS24" s="335" t="str">
        <f t="shared" ref="BS24:BS35" si="29">IF(L24&gt;0,L24,"")</f>
        <v>AUTENTICA SEGURIDAD LTDA</v>
      </c>
      <c r="BT24" s="334"/>
      <c r="BU24" s="335"/>
      <c r="BV24" s="335"/>
      <c r="BW24" s="335"/>
      <c r="BX24" s="335" t="str">
        <f t="shared" ref="BX24:BX35" si="30">IF(S24&gt;0,S24,"")</f>
        <v>ISVI LTDA</v>
      </c>
      <c r="BY24" s="334"/>
      <c r="BZ24" s="335"/>
      <c r="CA24" s="335"/>
      <c r="CB24" s="335"/>
      <c r="CC24" s="335" t="str">
        <f t="shared" ref="CC24:CC35" si="31">IF(Z24&gt;0,Z24,"")</f>
        <v>COMPAÑIA DE SEGURIDAD NACIONAL - COMSENAL LTDA</v>
      </c>
      <c r="CD24" s="334"/>
      <c r="CE24" s="335"/>
      <c r="CF24" s="335"/>
      <c r="CG24" s="335"/>
      <c r="CH24" s="997">
        <f>Proponentes!N15</f>
        <v>0</v>
      </c>
      <c r="CI24" s="97" t="str">
        <f t="shared" ref="CI24:CI35" si="32">IF(BN24="","",IF(CJ24=0,"CUMPLE","NO CUMPLE"))</f>
        <v>CUMPLE</v>
      </c>
      <c r="CJ24" s="998"/>
      <c r="CK24" s="335"/>
      <c r="CL24" s="97" t="str">
        <f t="shared" ref="CL24:CL35" si="33">IF(E24&gt;0,E24,"")</f>
        <v>SEGURIDAD ATEMPI LTDA</v>
      </c>
      <c r="CM24" s="509" t="s">
        <v>332</v>
      </c>
      <c r="CN24" s="335" t="s">
        <v>1538</v>
      </c>
      <c r="CO24" s="335" t="s">
        <v>1631</v>
      </c>
      <c r="CP24" s="335"/>
      <c r="CQ24" s="335" t="s">
        <v>1645</v>
      </c>
      <c r="CR24" s="334" t="s">
        <v>332</v>
      </c>
      <c r="CS24" s="335" t="s">
        <v>1538</v>
      </c>
      <c r="CT24" s="335" t="s">
        <v>1631</v>
      </c>
      <c r="CU24" s="335"/>
      <c r="CV24" s="92" t="s">
        <v>1646</v>
      </c>
      <c r="CW24" s="334" t="s">
        <v>332</v>
      </c>
      <c r="CX24" s="335" t="s">
        <v>1538</v>
      </c>
      <c r="CY24" s="335" t="s">
        <v>1631</v>
      </c>
      <c r="CZ24" s="335"/>
      <c r="DA24" s="97" t="s">
        <v>1648</v>
      </c>
      <c r="DB24" s="334" t="s">
        <v>332</v>
      </c>
      <c r="DC24" s="335" t="s">
        <v>1538</v>
      </c>
      <c r="DD24" s="335" t="s">
        <v>1631</v>
      </c>
      <c r="DE24" s="335"/>
      <c r="DF24" s="97" t="str">
        <f t="shared" ref="DF24:DF87" si="34">IF(CL24="","",IF(CP24=0,IF(CU24=0,IF(CZ24=0,IF(DE24=0,"CUMPLE","NO CUMPLE"),"NO CUMPLE"),"NO CUMPLE"),"NO CUMPLE"))</f>
        <v>CUMPLE</v>
      </c>
      <c r="DG24" s="993"/>
      <c r="DH24" s="335"/>
      <c r="DI24" s="97" t="str">
        <f t="shared" ref="DI24:DI87" si="35">IF(E24&gt;0,E24,"")</f>
        <v>SEGURIDAD ATEMPI LTDA</v>
      </c>
      <c r="DJ24" s="334" t="s">
        <v>332</v>
      </c>
      <c r="DK24" s="335" t="s">
        <v>1631</v>
      </c>
      <c r="DL24" s="335"/>
      <c r="DM24" s="97" t="s">
        <v>1645</v>
      </c>
      <c r="DN24" s="334" t="s">
        <v>332</v>
      </c>
      <c r="DO24" s="335" t="s">
        <v>1631</v>
      </c>
      <c r="DP24" s="335"/>
      <c r="DQ24" s="97" t="s">
        <v>1646</v>
      </c>
      <c r="DR24" s="334" t="s">
        <v>332</v>
      </c>
      <c r="DS24" s="335" t="s">
        <v>1631</v>
      </c>
      <c r="DT24" s="335"/>
      <c r="DU24" s="97" t="s">
        <v>1649</v>
      </c>
      <c r="DV24" s="334" t="s">
        <v>332</v>
      </c>
      <c r="DW24" s="335" t="s">
        <v>1631</v>
      </c>
      <c r="DX24" s="335"/>
      <c r="DY24" s="97" t="str">
        <f t="shared" ref="DY24:DY87" si="36">IF(DI24="","",IF(DL24=0,IF(DP24=0,IF(DT24=0,IF(DX24=0,"CUMPLE","NO CUMPLE"),"NO CUMPLE"),"NO CUMPLE"),"NO CUMPLE"))</f>
        <v>CUMPLE</v>
      </c>
      <c r="DZ24" s="998"/>
      <c r="EA24" s="335"/>
      <c r="EB24" s="97" t="str">
        <f t="shared" ref="EB24:EB35" si="37">IF(E24&gt;0,E24,"")</f>
        <v>SEGURIDAD ATEMPI LTDA</v>
      </c>
      <c r="EC24" s="334" t="s">
        <v>332</v>
      </c>
      <c r="ED24" s="335" t="s">
        <v>1631</v>
      </c>
      <c r="EE24" s="335"/>
      <c r="EF24" s="97" t="s">
        <v>1645</v>
      </c>
      <c r="EG24" s="334" t="s">
        <v>332</v>
      </c>
      <c r="EH24" s="335" t="s">
        <v>1631</v>
      </c>
      <c r="EI24" s="335"/>
      <c r="EJ24" s="97" t="s">
        <v>1646</v>
      </c>
      <c r="EK24" s="334" t="s">
        <v>332</v>
      </c>
      <c r="EL24" s="335" t="s">
        <v>1631</v>
      </c>
      <c r="EM24" s="335"/>
      <c r="EN24" s="97" t="s">
        <v>1648</v>
      </c>
      <c r="EO24" s="334" t="s">
        <v>332</v>
      </c>
      <c r="EP24" s="335" t="s">
        <v>1631</v>
      </c>
      <c r="EQ24" s="335"/>
      <c r="ER24" s="97" t="str">
        <f t="shared" ref="ER24:ER87" si="38">IF(EB24="","",IF(EE24=0,IF(EI24=0,IF(EM24=0,IF(EQ24=0,"CUMPLE","NO CUMPLE"),"NO CUMPLE"),"NO CUMPLE"),"NO CUMPLE"))</f>
        <v>CUMPLE</v>
      </c>
      <c r="ES24" s="993"/>
      <c r="ET24" s="335"/>
      <c r="EU24" s="97" t="str">
        <f t="shared" ref="EU24:EU35" si="39">IF(E24&gt;0,E24,"")</f>
        <v>SEGURIDAD ATEMPI LTDA</v>
      </c>
      <c r="EV24" s="334" t="s">
        <v>768</v>
      </c>
      <c r="EW24" s="335" t="s">
        <v>1631</v>
      </c>
      <c r="EX24" s="335"/>
      <c r="EY24" s="97" t="s">
        <v>1645</v>
      </c>
      <c r="EZ24" s="334" t="s">
        <v>962</v>
      </c>
      <c r="FA24" s="335" t="s">
        <v>1631</v>
      </c>
      <c r="FB24" s="335"/>
      <c r="FC24" s="97" t="s">
        <v>1646</v>
      </c>
      <c r="FD24" s="334" t="s">
        <v>764</v>
      </c>
      <c r="FE24" s="335" t="s">
        <v>1631</v>
      </c>
      <c r="FF24" s="335"/>
      <c r="FG24" s="97" t="s">
        <v>1648</v>
      </c>
      <c r="FH24" s="334" t="s">
        <v>962</v>
      </c>
      <c r="FI24" s="335" t="s">
        <v>1631</v>
      </c>
      <c r="FJ24" s="335"/>
      <c r="FK24" s="97" t="str">
        <f t="shared" ref="FK24:FK87" si="40">IF(EU24="","",IF(EX24=0,IF(FB24=0,IF(FF24=0,IF(FJ24=0,"CUMPLE","NO CUMPLE"),"NO CUMPLE"),"NO CUMPLE"),"NO CUMPLE"))</f>
        <v>CUMPLE</v>
      </c>
      <c r="FL24" s="993"/>
      <c r="FM24" s="335"/>
      <c r="FN24" s="97" t="str">
        <f t="shared" ref="FN24:FN35" si="41">IF(E24&gt;0,E24,"")</f>
        <v>SEGURIDAD ATEMPI LTDA</v>
      </c>
      <c r="FO24" s="334" t="s">
        <v>879</v>
      </c>
      <c r="FP24" s="335"/>
      <c r="FQ24" s="97" t="s">
        <v>1645</v>
      </c>
      <c r="FR24" s="334" t="s">
        <v>747</v>
      </c>
      <c r="FS24" s="335"/>
      <c r="FT24" s="97" t="s">
        <v>1646</v>
      </c>
      <c r="FU24" s="334" t="s">
        <v>879</v>
      </c>
      <c r="FV24" s="335"/>
      <c r="FW24" s="97" t="s">
        <v>1650</v>
      </c>
      <c r="FX24" s="334" t="s">
        <v>768</v>
      </c>
      <c r="FY24" s="335"/>
      <c r="FZ24" s="97" t="str">
        <f t="shared" ref="FZ24:FZ87" si="42">IF(FN24="","",IF(FP24=0,IF(FS24=0,IF(FV24=0,IF(FY24=0,"CUMPLE","NO CUMPLE"),"NO CUMPLE"),"NO CUMPLE"),"NO CUMPLE"))</f>
        <v>CUMPLE</v>
      </c>
      <c r="GA24" s="993"/>
      <c r="GB24" s="335"/>
      <c r="GC24" s="510" t="s">
        <v>16</v>
      </c>
      <c r="GD24" s="336" t="s">
        <v>756</v>
      </c>
      <c r="GE24" s="337" t="s">
        <v>1631</v>
      </c>
      <c r="GF24" s="337"/>
      <c r="GG24" s="517"/>
      <c r="GH24" s="337"/>
      <c r="GI24" s="510" t="s">
        <v>1645</v>
      </c>
      <c r="GJ24" s="336" t="s">
        <v>756</v>
      </c>
      <c r="GK24" s="337" t="s">
        <v>1631</v>
      </c>
      <c r="GL24" s="337"/>
      <c r="GM24" s="337"/>
      <c r="GN24" s="337"/>
      <c r="GO24" s="510" t="s">
        <v>1646</v>
      </c>
      <c r="GP24" s="336" t="s">
        <v>879</v>
      </c>
      <c r="GQ24" s="337" t="s">
        <v>1631</v>
      </c>
      <c r="GR24" s="337"/>
      <c r="GS24" s="337"/>
      <c r="GT24" s="337"/>
      <c r="GU24" s="510" t="s">
        <v>23</v>
      </c>
      <c r="GV24" s="336" t="s">
        <v>756</v>
      </c>
      <c r="GW24" s="337" t="s">
        <v>1631</v>
      </c>
      <c r="GX24" s="337"/>
      <c r="GY24" s="337"/>
      <c r="GZ24" s="336"/>
      <c r="HA24" s="510" t="str">
        <f t="shared" ref="HA24:HA87" si="43">IF(GC24="","",IF(GH24=0,IF(GN24=0,IF(GT24=0,IF(GZ24=0,"CUMPLE","NO CUMPLE"),"NO CUMPLE"),"NO CUMPLE"),"NO CUMPLE"))</f>
        <v>CUMPLE</v>
      </c>
      <c r="HB24" s="994"/>
      <c r="HC24" s="337"/>
      <c r="HD24" s="510" t="str">
        <f t="shared" ref="HD24:HD35" si="44">IF(E24&gt;0,E24,"")</f>
        <v>SEGURIDAD ATEMPI LTDA</v>
      </c>
      <c r="HE24" s="336" t="s">
        <v>947</v>
      </c>
      <c r="HF24" s="337" t="s">
        <v>1631</v>
      </c>
      <c r="HG24" s="337"/>
      <c r="HH24" s="336"/>
      <c r="HI24" s="510" t="s">
        <v>19</v>
      </c>
      <c r="HJ24" s="336" t="s">
        <v>764</v>
      </c>
      <c r="HK24" s="337" t="s">
        <v>1631</v>
      </c>
      <c r="HL24" s="337"/>
      <c r="HM24" s="336"/>
      <c r="HN24" s="510" t="s">
        <v>1646</v>
      </c>
      <c r="HO24" s="336" t="s">
        <v>1896</v>
      </c>
      <c r="HP24" s="337" t="s">
        <v>1631</v>
      </c>
      <c r="HQ24" s="337" t="s">
        <v>1631</v>
      </c>
      <c r="HR24" s="337"/>
      <c r="HS24" s="510" t="s">
        <v>1649</v>
      </c>
      <c r="HT24" s="336" t="s">
        <v>1651</v>
      </c>
      <c r="HU24" s="337" t="s">
        <v>1631</v>
      </c>
      <c r="HV24" s="337"/>
      <c r="HW24" s="337"/>
      <c r="HX24" s="97" t="str">
        <f t="shared" ref="HX24:HX87" si="45">IF(HD24="","",IF(HH24=0,IF(HM24=0,IF(HR24=0,IF(HW24=0,"CUMPLE","NO CUMPLE"),"NO CUMPLE"),"NO CUMPLE"),"NO CUMPLE"))</f>
        <v>CUMPLE</v>
      </c>
      <c r="HY24" s="994"/>
      <c r="HZ24" s="337"/>
      <c r="IA24" s="510" t="str">
        <f t="shared" ref="IA24:IA35" si="46">IF(E24&gt;0,E24,"")</f>
        <v>SEGURIDAD ATEMPI LTDA</v>
      </c>
      <c r="IB24" s="336" t="s">
        <v>332</v>
      </c>
      <c r="IC24" s="337" t="s">
        <v>1631</v>
      </c>
      <c r="ID24" s="337"/>
      <c r="IE24" s="510" t="s">
        <v>1645</v>
      </c>
      <c r="IF24" s="336" t="s">
        <v>332</v>
      </c>
      <c r="IG24" s="337" t="s">
        <v>1631</v>
      </c>
      <c r="IH24" s="337"/>
      <c r="II24" s="510" t="s">
        <v>1646</v>
      </c>
      <c r="IJ24" s="336" t="s">
        <v>332</v>
      </c>
      <c r="IK24" s="337" t="s">
        <v>1631</v>
      </c>
      <c r="IL24" s="337"/>
      <c r="IM24" s="510" t="s">
        <v>1652</v>
      </c>
      <c r="IN24" s="336" t="s">
        <v>332</v>
      </c>
      <c r="IO24" s="337" t="s">
        <v>1631</v>
      </c>
      <c r="IP24" s="337"/>
      <c r="IQ24" s="97" t="str">
        <f t="shared" ref="IQ24:IQ35" si="47">IF(IA24="","",IF(ID24=0,IF(IH24=0,IF(IL24=0,IF(IP24=0,"CUMPLE","NO CUMPLE"),"NO CUMPLE"),"NO CUMPLE"),"NO CUMPLE"))</f>
        <v>CUMPLE</v>
      </c>
      <c r="IR24" s="994"/>
      <c r="IS24" s="337"/>
      <c r="IT24" s="337" t="s">
        <v>1631</v>
      </c>
      <c r="IU24" s="336" t="s">
        <v>332</v>
      </c>
      <c r="IV24" s="510" t="str">
        <f t="shared" ref="IV24:IV35" si="48">IF(IT24&lt;&gt;"",IF(IT24="SI","CUMPLE","NO CUMPLE"),"")</f>
        <v>CUMPLE</v>
      </c>
      <c r="IW24" s="995"/>
    </row>
    <row r="25" spans="1:257" x14ac:dyDescent="0.25">
      <c r="A25" s="996"/>
      <c r="B25" s="507">
        <v>2</v>
      </c>
      <c r="C25" s="97" t="str">
        <f>IF(Proponentes!B16&gt;0,Proponentes!B16,"")</f>
        <v/>
      </c>
      <c r="D25" s="335"/>
      <c r="E25" s="335"/>
      <c r="F25" s="334"/>
      <c r="G25" s="335"/>
      <c r="H25" s="335"/>
      <c r="I25" s="335"/>
      <c r="J25" s="335"/>
      <c r="K25" s="335"/>
      <c r="L25" s="335"/>
      <c r="M25" s="334"/>
      <c r="N25" s="335"/>
      <c r="O25" s="335"/>
      <c r="P25" s="335"/>
      <c r="Q25" s="335"/>
      <c r="R25" s="335"/>
      <c r="S25" s="335"/>
      <c r="T25" s="334"/>
      <c r="U25" s="335"/>
      <c r="V25" s="335"/>
      <c r="W25" s="335"/>
      <c r="X25" s="335"/>
      <c r="Y25" s="335"/>
      <c r="Z25" s="335"/>
      <c r="AA25" s="334"/>
      <c r="AB25" s="335"/>
      <c r="AC25" s="335"/>
      <c r="AD25" s="335"/>
      <c r="AE25" s="335"/>
      <c r="AF25" s="335"/>
      <c r="AG25" s="97" t="str">
        <f t="shared" si="25"/>
        <v/>
      </c>
      <c r="AH25" s="993"/>
      <c r="AI25" s="335"/>
      <c r="AJ25" s="335" t="str">
        <f t="shared" si="26"/>
        <v/>
      </c>
      <c r="AK25" s="335"/>
      <c r="AL25" s="334"/>
      <c r="AM25" s="335"/>
      <c r="AN25" s="335"/>
      <c r="AO25" s="335"/>
      <c r="AP25" s="335"/>
      <c r="AQ25" s="335"/>
      <c r="AR25" s="335"/>
      <c r="AS25" s="334"/>
      <c r="AT25" s="335"/>
      <c r="AU25" s="335"/>
      <c r="AV25" s="335"/>
      <c r="AW25" s="335"/>
      <c r="AX25" s="335"/>
      <c r="AY25" s="335"/>
      <c r="AZ25" s="334"/>
      <c r="BA25" s="335"/>
      <c r="BB25" s="335"/>
      <c r="BC25" s="335"/>
      <c r="BD25" s="335"/>
      <c r="BE25" s="335"/>
      <c r="BF25" s="335"/>
      <c r="BG25" s="334"/>
      <c r="BH25" s="335"/>
      <c r="BI25" s="335"/>
      <c r="BJ25" s="335"/>
      <c r="BK25" s="335"/>
      <c r="BL25" s="97" t="str">
        <f t="shared" si="27"/>
        <v/>
      </c>
      <c r="BM25" s="993"/>
      <c r="BN25" s="335" t="str">
        <f t="shared" si="28"/>
        <v/>
      </c>
      <c r="BO25" s="334"/>
      <c r="BP25" s="335"/>
      <c r="BQ25" s="335"/>
      <c r="BR25" s="335"/>
      <c r="BS25" s="335" t="str">
        <f t="shared" si="29"/>
        <v/>
      </c>
      <c r="BT25" s="334"/>
      <c r="BU25" s="335"/>
      <c r="BV25" s="335"/>
      <c r="BW25" s="335"/>
      <c r="BX25" s="335" t="str">
        <f t="shared" si="30"/>
        <v/>
      </c>
      <c r="BY25" s="334"/>
      <c r="BZ25" s="335"/>
      <c r="CA25" s="335"/>
      <c r="CB25" s="335"/>
      <c r="CC25" s="335" t="str">
        <f t="shared" si="31"/>
        <v/>
      </c>
      <c r="CD25" s="334"/>
      <c r="CE25" s="335"/>
      <c r="CF25" s="335"/>
      <c r="CG25" s="335"/>
      <c r="CH25" s="997"/>
      <c r="CI25" s="97" t="str">
        <f t="shared" si="32"/>
        <v/>
      </c>
      <c r="CJ25" s="998"/>
      <c r="CK25" s="335"/>
      <c r="CL25" s="97" t="str">
        <f t="shared" si="33"/>
        <v/>
      </c>
      <c r="CM25" s="334"/>
      <c r="CN25" s="335"/>
      <c r="CO25" s="335"/>
      <c r="CP25" s="335"/>
      <c r="CQ25" s="97"/>
      <c r="CR25" s="334"/>
      <c r="CS25" s="335"/>
      <c r="CT25" s="335"/>
      <c r="CU25" s="335"/>
      <c r="CV25" s="97"/>
      <c r="CW25" s="334"/>
      <c r="CX25" s="335"/>
      <c r="CY25" s="335"/>
      <c r="CZ25" s="335"/>
      <c r="DA25" s="97"/>
      <c r="DB25" s="334"/>
      <c r="DC25" s="335"/>
      <c r="DD25" s="335"/>
      <c r="DE25" s="335"/>
      <c r="DF25" s="97" t="str">
        <f t="shared" si="34"/>
        <v/>
      </c>
      <c r="DG25" s="993"/>
      <c r="DH25" s="335"/>
      <c r="DI25" s="97" t="str">
        <f t="shared" si="35"/>
        <v/>
      </c>
      <c r="DJ25" s="334"/>
      <c r="DK25" s="335"/>
      <c r="DL25" s="335"/>
      <c r="DM25" s="97"/>
      <c r="DN25" s="334"/>
      <c r="DO25" s="335"/>
      <c r="DP25" s="335"/>
      <c r="DQ25" s="97"/>
      <c r="DR25" s="334"/>
      <c r="DS25" s="335"/>
      <c r="DT25" s="335"/>
      <c r="DU25" s="97"/>
      <c r="DV25" s="334"/>
      <c r="DW25" s="335"/>
      <c r="DX25" s="335"/>
      <c r="DY25" s="97" t="str">
        <f t="shared" si="36"/>
        <v/>
      </c>
      <c r="DZ25" s="998"/>
      <c r="EA25" s="335"/>
      <c r="EB25" s="97" t="str">
        <f t="shared" si="37"/>
        <v/>
      </c>
      <c r="EC25" s="334"/>
      <c r="ED25" s="335"/>
      <c r="EE25" s="335"/>
      <c r="EF25" s="97"/>
      <c r="EG25" s="334"/>
      <c r="EH25" s="335"/>
      <c r="EI25" s="335"/>
      <c r="EJ25" s="97"/>
      <c r="EK25" s="334"/>
      <c r="EL25" s="335"/>
      <c r="EM25" s="335"/>
      <c r="EN25" s="97"/>
      <c r="EO25" s="334"/>
      <c r="EP25" s="335"/>
      <c r="EQ25" s="335"/>
      <c r="ER25" s="97" t="str">
        <f t="shared" si="38"/>
        <v/>
      </c>
      <c r="ES25" s="993"/>
      <c r="ET25" s="335"/>
      <c r="EU25" s="97" t="str">
        <f t="shared" si="39"/>
        <v/>
      </c>
      <c r="EV25" s="334"/>
      <c r="EW25" s="335"/>
      <c r="EX25" s="335"/>
      <c r="EY25" s="97"/>
      <c r="EZ25" s="334"/>
      <c r="FA25" s="335"/>
      <c r="FB25" s="335"/>
      <c r="FC25" s="97"/>
      <c r="FD25" s="334"/>
      <c r="FE25" s="335"/>
      <c r="FF25" s="335"/>
      <c r="FG25" s="97"/>
      <c r="FH25" s="334"/>
      <c r="FI25" s="335"/>
      <c r="FJ25" s="335"/>
      <c r="FK25" s="97" t="str">
        <f t="shared" si="40"/>
        <v/>
      </c>
      <c r="FL25" s="993"/>
      <c r="FM25" s="335"/>
      <c r="FN25" s="97" t="str">
        <f t="shared" si="41"/>
        <v/>
      </c>
      <c r="FO25" s="334"/>
      <c r="FP25" s="335"/>
      <c r="FQ25" s="97"/>
      <c r="FR25" s="334"/>
      <c r="FS25" s="335"/>
      <c r="FT25" s="97"/>
      <c r="FU25" s="334"/>
      <c r="FV25" s="335"/>
      <c r="FW25" s="97"/>
      <c r="FX25" s="334"/>
      <c r="FY25" s="335"/>
      <c r="FZ25" s="97" t="str">
        <f t="shared" si="42"/>
        <v/>
      </c>
      <c r="GA25" s="993"/>
      <c r="GB25" s="335"/>
      <c r="GC25" s="510" t="str">
        <f t="shared" ref="GC25:GC35" si="49">IF(E25&gt;0,E25,"")</f>
        <v/>
      </c>
      <c r="GD25" s="336"/>
      <c r="GE25" s="337"/>
      <c r="GF25" s="337"/>
      <c r="GG25" s="337"/>
      <c r="GH25" s="337"/>
      <c r="GI25" s="510"/>
      <c r="GJ25" s="336"/>
      <c r="GK25" s="337"/>
      <c r="GL25" s="337"/>
      <c r="GM25" s="337"/>
      <c r="GN25" s="337"/>
      <c r="GO25" s="510"/>
      <c r="GP25" s="336"/>
      <c r="GQ25" s="337"/>
      <c r="GR25" s="337"/>
      <c r="GS25" s="337"/>
      <c r="GT25" s="337"/>
      <c r="GU25" s="510"/>
      <c r="GV25" s="336"/>
      <c r="GW25" s="337"/>
      <c r="GX25" s="337"/>
      <c r="GY25" s="337"/>
      <c r="GZ25" s="336"/>
      <c r="HA25" s="510" t="str">
        <f t="shared" si="43"/>
        <v/>
      </c>
      <c r="HB25" s="994"/>
      <c r="HC25" s="337"/>
      <c r="HD25" s="510" t="str">
        <f t="shared" si="44"/>
        <v/>
      </c>
      <c r="HE25" s="336"/>
      <c r="HF25" s="337"/>
      <c r="HG25" s="337"/>
      <c r="HH25" s="336"/>
      <c r="HI25" s="510"/>
      <c r="HJ25" s="336"/>
      <c r="HK25" s="337"/>
      <c r="HL25" s="337"/>
      <c r="HM25" s="336"/>
      <c r="HN25" s="510"/>
      <c r="HO25" s="336"/>
      <c r="HP25" s="337"/>
      <c r="HQ25" s="337"/>
      <c r="HR25" s="337"/>
      <c r="HS25" s="510"/>
      <c r="HT25" s="336"/>
      <c r="HU25" s="337"/>
      <c r="HV25" s="337"/>
      <c r="HW25" s="337"/>
      <c r="HX25" s="97" t="str">
        <f t="shared" si="45"/>
        <v/>
      </c>
      <c r="HY25" s="994"/>
      <c r="HZ25" s="337"/>
      <c r="IA25" s="510" t="str">
        <f t="shared" si="46"/>
        <v/>
      </c>
      <c r="IB25" s="336"/>
      <c r="IC25" s="337"/>
      <c r="ID25" s="337"/>
      <c r="IE25" s="510"/>
      <c r="IF25" s="336"/>
      <c r="IG25" s="337"/>
      <c r="IH25" s="337"/>
      <c r="II25" s="510"/>
      <c r="IJ25" s="336"/>
      <c r="IK25" s="337"/>
      <c r="IL25" s="337"/>
      <c r="IM25" s="510"/>
      <c r="IN25" s="336"/>
      <c r="IO25" s="337"/>
      <c r="IP25" s="337"/>
      <c r="IQ25" s="97" t="str">
        <f t="shared" si="47"/>
        <v/>
      </c>
      <c r="IR25" s="994"/>
      <c r="IS25" s="337"/>
      <c r="IT25" s="337"/>
      <c r="IU25" s="336"/>
      <c r="IV25" s="510" t="str">
        <f t="shared" si="48"/>
        <v/>
      </c>
      <c r="IW25" s="995"/>
    </row>
    <row r="26" spans="1:257" x14ac:dyDescent="0.25">
      <c r="A26" s="996"/>
      <c r="B26" s="507">
        <v>3</v>
      </c>
      <c r="C26" s="97" t="str">
        <f>IF(Proponentes!B17&gt;0,Proponentes!B17,"")</f>
        <v/>
      </c>
      <c r="D26" s="335"/>
      <c r="E26" s="335"/>
      <c r="F26" s="334"/>
      <c r="G26" s="335"/>
      <c r="H26" s="335"/>
      <c r="I26" s="335"/>
      <c r="J26" s="335"/>
      <c r="K26" s="335"/>
      <c r="L26" s="335"/>
      <c r="M26" s="334"/>
      <c r="N26" s="335"/>
      <c r="O26" s="335"/>
      <c r="P26" s="335"/>
      <c r="Q26" s="335"/>
      <c r="R26" s="335"/>
      <c r="S26" s="335"/>
      <c r="T26" s="334"/>
      <c r="U26" s="335"/>
      <c r="V26" s="335"/>
      <c r="W26" s="335"/>
      <c r="X26" s="335"/>
      <c r="Y26" s="335"/>
      <c r="Z26" s="335"/>
      <c r="AA26" s="334"/>
      <c r="AB26" s="335"/>
      <c r="AC26" s="335"/>
      <c r="AD26" s="335"/>
      <c r="AE26" s="335"/>
      <c r="AF26" s="335"/>
      <c r="AG26" s="97" t="str">
        <f t="shared" si="25"/>
        <v/>
      </c>
      <c r="AH26" s="993"/>
      <c r="AI26" s="335"/>
      <c r="AJ26" s="335" t="str">
        <f t="shared" si="26"/>
        <v/>
      </c>
      <c r="AK26" s="335"/>
      <c r="AL26" s="334"/>
      <c r="AM26" s="335"/>
      <c r="AN26" s="335"/>
      <c r="AO26" s="335"/>
      <c r="AP26" s="335"/>
      <c r="AQ26" s="335"/>
      <c r="AR26" s="335"/>
      <c r="AS26" s="334"/>
      <c r="AT26" s="335"/>
      <c r="AU26" s="335"/>
      <c r="AV26" s="335"/>
      <c r="AW26" s="335"/>
      <c r="AX26" s="335"/>
      <c r="AY26" s="335"/>
      <c r="AZ26" s="334"/>
      <c r="BA26" s="335"/>
      <c r="BB26" s="335"/>
      <c r="BC26" s="335"/>
      <c r="BD26" s="335"/>
      <c r="BE26" s="335"/>
      <c r="BF26" s="335"/>
      <c r="BG26" s="334"/>
      <c r="BH26" s="335"/>
      <c r="BI26" s="335"/>
      <c r="BJ26" s="335"/>
      <c r="BK26" s="335"/>
      <c r="BL26" s="97" t="str">
        <f t="shared" si="27"/>
        <v/>
      </c>
      <c r="BM26" s="993"/>
      <c r="BN26" s="335" t="str">
        <f t="shared" si="28"/>
        <v/>
      </c>
      <c r="BO26" s="334"/>
      <c r="BP26" s="335"/>
      <c r="BQ26" s="335"/>
      <c r="BR26" s="335"/>
      <c r="BS26" s="335" t="str">
        <f t="shared" si="29"/>
        <v/>
      </c>
      <c r="BT26" s="334"/>
      <c r="BU26" s="335"/>
      <c r="BV26" s="335"/>
      <c r="BW26" s="335"/>
      <c r="BX26" s="335" t="str">
        <f t="shared" si="30"/>
        <v/>
      </c>
      <c r="BY26" s="334"/>
      <c r="BZ26" s="335"/>
      <c r="CA26" s="335"/>
      <c r="CB26" s="335"/>
      <c r="CC26" s="335" t="str">
        <f t="shared" si="31"/>
        <v/>
      </c>
      <c r="CD26" s="334"/>
      <c r="CE26" s="335"/>
      <c r="CF26" s="335"/>
      <c r="CG26" s="335"/>
      <c r="CH26" s="997"/>
      <c r="CI26" s="97" t="str">
        <f t="shared" si="32"/>
        <v/>
      </c>
      <c r="CJ26" s="998"/>
      <c r="CK26" s="335"/>
      <c r="CL26" s="97" t="str">
        <f t="shared" si="33"/>
        <v/>
      </c>
      <c r="CM26" s="334"/>
      <c r="CN26" s="335"/>
      <c r="CO26" s="335"/>
      <c r="CP26" s="335"/>
      <c r="CQ26" s="97"/>
      <c r="CR26" s="334"/>
      <c r="CS26" s="335"/>
      <c r="CT26" s="335"/>
      <c r="CU26" s="335"/>
      <c r="CV26" s="97"/>
      <c r="CW26" s="334"/>
      <c r="CX26" s="335"/>
      <c r="CY26" s="335"/>
      <c r="CZ26" s="335"/>
      <c r="DA26" s="97"/>
      <c r="DB26" s="334"/>
      <c r="DC26" s="335"/>
      <c r="DD26" s="335"/>
      <c r="DE26" s="335"/>
      <c r="DF26" s="97" t="str">
        <f t="shared" si="34"/>
        <v/>
      </c>
      <c r="DG26" s="993"/>
      <c r="DH26" s="335"/>
      <c r="DI26" s="97" t="str">
        <f t="shared" si="35"/>
        <v/>
      </c>
      <c r="DJ26" s="334"/>
      <c r="DK26" s="335"/>
      <c r="DL26" s="335"/>
      <c r="DM26" s="97"/>
      <c r="DN26" s="334"/>
      <c r="DO26" s="335"/>
      <c r="DP26" s="335"/>
      <c r="DQ26" s="97"/>
      <c r="DR26" s="334"/>
      <c r="DS26" s="335"/>
      <c r="DT26" s="335"/>
      <c r="DU26" s="97"/>
      <c r="DV26" s="334"/>
      <c r="DW26" s="335"/>
      <c r="DX26" s="335"/>
      <c r="DY26" s="97" t="str">
        <f t="shared" si="36"/>
        <v/>
      </c>
      <c r="DZ26" s="998"/>
      <c r="EA26" s="335"/>
      <c r="EB26" s="97" t="str">
        <f t="shared" si="37"/>
        <v/>
      </c>
      <c r="EC26" s="334"/>
      <c r="ED26" s="335"/>
      <c r="EE26" s="335"/>
      <c r="EF26" s="97"/>
      <c r="EG26" s="334"/>
      <c r="EH26" s="335"/>
      <c r="EI26" s="335"/>
      <c r="EJ26" s="97"/>
      <c r="EK26" s="334"/>
      <c r="EL26" s="335"/>
      <c r="EM26" s="335"/>
      <c r="EN26" s="97"/>
      <c r="EO26" s="334"/>
      <c r="EP26" s="335"/>
      <c r="EQ26" s="335"/>
      <c r="ER26" s="97" t="str">
        <f t="shared" si="38"/>
        <v/>
      </c>
      <c r="ES26" s="993"/>
      <c r="ET26" s="335"/>
      <c r="EU26" s="97" t="str">
        <f t="shared" si="39"/>
        <v/>
      </c>
      <c r="EV26" s="334"/>
      <c r="EW26" s="335"/>
      <c r="EX26" s="335"/>
      <c r="EY26" s="97"/>
      <c r="EZ26" s="334"/>
      <c r="FA26" s="335"/>
      <c r="FB26" s="335"/>
      <c r="FC26" s="97"/>
      <c r="FD26" s="334"/>
      <c r="FE26" s="335"/>
      <c r="FF26" s="335"/>
      <c r="FG26" s="97"/>
      <c r="FH26" s="334"/>
      <c r="FI26" s="335"/>
      <c r="FJ26" s="335"/>
      <c r="FK26" s="97" t="str">
        <f t="shared" si="40"/>
        <v/>
      </c>
      <c r="FL26" s="993"/>
      <c r="FM26" s="335"/>
      <c r="FN26" s="97" t="str">
        <f t="shared" si="41"/>
        <v/>
      </c>
      <c r="FO26" s="334"/>
      <c r="FP26" s="335"/>
      <c r="FQ26" s="97"/>
      <c r="FR26" s="334"/>
      <c r="FS26" s="335"/>
      <c r="FT26" s="97"/>
      <c r="FU26" s="334"/>
      <c r="FV26" s="335"/>
      <c r="FW26" s="97"/>
      <c r="FX26" s="334"/>
      <c r="FY26" s="335"/>
      <c r="FZ26" s="97" t="str">
        <f t="shared" si="42"/>
        <v/>
      </c>
      <c r="GA26" s="993"/>
      <c r="GB26" s="335"/>
      <c r="GC26" s="510" t="str">
        <f>IF(E26&gt;0,E26,"")</f>
        <v/>
      </c>
      <c r="GD26" s="336"/>
      <c r="GE26" s="337"/>
      <c r="GF26" s="337"/>
      <c r="GG26" s="337"/>
      <c r="GH26" s="337"/>
      <c r="GI26" s="510"/>
      <c r="GJ26" s="336"/>
      <c r="GK26" s="337"/>
      <c r="GL26" s="337"/>
      <c r="GM26" s="337"/>
      <c r="GN26" s="337"/>
      <c r="GO26" s="510"/>
      <c r="GP26" s="336"/>
      <c r="GQ26" s="337"/>
      <c r="GR26" s="337"/>
      <c r="GS26" s="337"/>
      <c r="GT26" s="337"/>
      <c r="GU26" s="510"/>
      <c r="GV26" s="336"/>
      <c r="GW26" s="337"/>
      <c r="GX26" s="337"/>
      <c r="GY26" s="337"/>
      <c r="GZ26" s="336"/>
      <c r="HA26" s="510" t="str">
        <f t="shared" si="43"/>
        <v/>
      </c>
      <c r="HB26" s="994"/>
      <c r="HC26" s="337"/>
      <c r="HD26" s="510" t="str">
        <f t="shared" si="44"/>
        <v/>
      </c>
      <c r="HE26" s="336"/>
      <c r="HF26" s="337"/>
      <c r="HG26" s="337"/>
      <c r="HH26" s="336"/>
      <c r="HI26" s="510"/>
      <c r="HJ26" s="336"/>
      <c r="HK26" s="337"/>
      <c r="HL26" s="337"/>
      <c r="HM26" s="336"/>
      <c r="HN26" s="510"/>
      <c r="HO26" s="336"/>
      <c r="HP26" s="337"/>
      <c r="HQ26" s="337"/>
      <c r="HR26" s="337"/>
      <c r="HS26" s="510"/>
      <c r="HT26" s="336"/>
      <c r="HU26" s="337"/>
      <c r="HV26" s="337"/>
      <c r="HW26" s="337"/>
      <c r="HX26" s="97" t="str">
        <f t="shared" si="45"/>
        <v/>
      </c>
      <c r="HY26" s="994"/>
      <c r="HZ26" s="337"/>
      <c r="IA26" s="510" t="str">
        <f t="shared" si="46"/>
        <v/>
      </c>
      <c r="IB26" s="336"/>
      <c r="IC26" s="337"/>
      <c r="ID26" s="337"/>
      <c r="IE26" s="510"/>
      <c r="IF26" s="336"/>
      <c r="IG26" s="337"/>
      <c r="IH26" s="337"/>
      <c r="II26" s="510"/>
      <c r="IJ26" s="336"/>
      <c r="IK26" s="337"/>
      <c r="IL26" s="337"/>
      <c r="IM26" s="510"/>
      <c r="IN26" s="336"/>
      <c r="IO26" s="337"/>
      <c r="IP26" s="337"/>
      <c r="IQ26" s="97" t="str">
        <f t="shared" si="47"/>
        <v/>
      </c>
      <c r="IR26" s="994"/>
      <c r="IS26" s="337"/>
      <c r="IT26" s="337"/>
      <c r="IU26" s="336"/>
      <c r="IV26" s="510" t="str">
        <f t="shared" si="48"/>
        <v/>
      </c>
      <c r="IW26" s="995"/>
    </row>
    <row r="27" spans="1:257" x14ac:dyDescent="0.25">
      <c r="A27" s="996"/>
      <c r="B27" s="507">
        <v>4</v>
      </c>
      <c r="C27" s="97" t="str">
        <f>IF(Proponentes!B18&gt;0,Proponentes!B18,"")</f>
        <v/>
      </c>
      <c r="D27" s="335"/>
      <c r="E27" s="335"/>
      <c r="F27" s="334"/>
      <c r="G27" s="335"/>
      <c r="H27" s="335"/>
      <c r="I27" s="335"/>
      <c r="J27" s="335"/>
      <c r="K27" s="335"/>
      <c r="L27" s="335"/>
      <c r="M27" s="334"/>
      <c r="N27" s="335"/>
      <c r="O27" s="335"/>
      <c r="P27" s="335"/>
      <c r="Q27" s="335"/>
      <c r="R27" s="335"/>
      <c r="S27" s="335"/>
      <c r="T27" s="334"/>
      <c r="U27" s="335"/>
      <c r="V27" s="335"/>
      <c r="W27" s="335"/>
      <c r="X27" s="335"/>
      <c r="Y27" s="335"/>
      <c r="Z27" s="335"/>
      <c r="AA27" s="334"/>
      <c r="AB27" s="335"/>
      <c r="AC27" s="335"/>
      <c r="AD27" s="335"/>
      <c r="AE27" s="335"/>
      <c r="AF27" s="335"/>
      <c r="AG27" s="97" t="str">
        <f t="shared" si="25"/>
        <v/>
      </c>
      <c r="AH27" s="993"/>
      <c r="AI27" s="335"/>
      <c r="AJ27" s="335" t="str">
        <f t="shared" si="26"/>
        <v/>
      </c>
      <c r="AK27" s="335"/>
      <c r="AL27" s="334"/>
      <c r="AM27" s="335"/>
      <c r="AN27" s="335"/>
      <c r="AO27" s="335"/>
      <c r="AP27" s="335"/>
      <c r="AQ27" s="335"/>
      <c r="AR27" s="335"/>
      <c r="AS27" s="334"/>
      <c r="AT27" s="335"/>
      <c r="AU27" s="335"/>
      <c r="AV27" s="335"/>
      <c r="AW27" s="335"/>
      <c r="AX27" s="335"/>
      <c r="AY27" s="335"/>
      <c r="AZ27" s="334"/>
      <c r="BA27" s="335"/>
      <c r="BB27" s="335"/>
      <c r="BC27" s="335"/>
      <c r="BD27" s="335"/>
      <c r="BE27" s="335"/>
      <c r="BF27" s="335"/>
      <c r="BG27" s="334"/>
      <c r="BH27" s="335"/>
      <c r="BI27" s="335"/>
      <c r="BJ27" s="335"/>
      <c r="BK27" s="335"/>
      <c r="BL27" s="97" t="str">
        <f t="shared" si="27"/>
        <v/>
      </c>
      <c r="BM27" s="993"/>
      <c r="BN27" s="335" t="str">
        <f t="shared" si="28"/>
        <v/>
      </c>
      <c r="BO27" s="334"/>
      <c r="BP27" s="335"/>
      <c r="BQ27" s="335"/>
      <c r="BR27" s="335"/>
      <c r="BS27" s="335" t="str">
        <f t="shared" si="29"/>
        <v/>
      </c>
      <c r="BT27" s="334"/>
      <c r="BU27" s="335"/>
      <c r="BV27" s="335"/>
      <c r="BW27" s="335"/>
      <c r="BX27" s="335" t="str">
        <f t="shared" si="30"/>
        <v/>
      </c>
      <c r="BY27" s="334"/>
      <c r="BZ27" s="335"/>
      <c r="CA27" s="335"/>
      <c r="CB27" s="335"/>
      <c r="CC27" s="335" t="str">
        <f t="shared" si="31"/>
        <v/>
      </c>
      <c r="CD27" s="334"/>
      <c r="CE27" s="335"/>
      <c r="CF27" s="335"/>
      <c r="CG27" s="335"/>
      <c r="CH27" s="997"/>
      <c r="CI27" s="97" t="str">
        <f t="shared" si="32"/>
        <v/>
      </c>
      <c r="CJ27" s="998"/>
      <c r="CK27" s="335"/>
      <c r="CL27" s="97" t="str">
        <f t="shared" si="33"/>
        <v/>
      </c>
      <c r="CM27" s="334"/>
      <c r="CN27" s="335"/>
      <c r="CO27" s="335"/>
      <c r="CP27" s="335"/>
      <c r="CQ27" s="97"/>
      <c r="CR27" s="334"/>
      <c r="CS27" s="335"/>
      <c r="CT27" s="335"/>
      <c r="CU27" s="335"/>
      <c r="CV27" s="97"/>
      <c r="CW27" s="334"/>
      <c r="CX27" s="335"/>
      <c r="CY27" s="335"/>
      <c r="CZ27" s="335"/>
      <c r="DA27" s="97"/>
      <c r="DB27" s="334"/>
      <c r="DC27" s="335"/>
      <c r="DD27" s="335"/>
      <c r="DE27" s="335"/>
      <c r="DF27" s="97" t="str">
        <f t="shared" si="34"/>
        <v/>
      </c>
      <c r="DG27" s="993"/>
      <c r="DH27" s="335"/>
      <c r="DI27" s="97" t="str">
        <f t="shared" si="35"/>
        <v/>
      </c>
      <c r="DJ27" s="334"/>
      <c r="DK27" s="335"/>
      <c r="DL27" s="335"/>
      <c r="DM27" s="97"/>
      <c r="DN27" s="334"/>
      <c r="DO27" s="335"/>
      <c r="DP27" s="335"/>
      <c r="DQ27" s="97"/>
      <c r="DR27" s="334"/>
      <c r="DS27" s="335"/>
      <c r="DT27" s="335"/>
      <c r="DU27" s="97"/>
      <c r="DV27" s="334"/>
      <c r="DW27" s="335"/>
      <c r="DX27" s="335"/>
      <c r="DY27" s="97" t="str">
        <f t="shared" si="36"/>
        <v/>
      </c>
      <c r="DZ27" s="998"/>
      <c r="EA27" s="335"/>
      <c r="EB27" s="97" t="str">
        <f t="shared" si="37"/>
        <v/>
      </c>
      <c r="EC27" s="334"/>
      <c r="ED27" s="335"/>
      <c r="EE27" s="335"/>
      <c r="EF27" s="97"/>
      <c r="EG27" s="334"/>
      <c r="EH27" s="335"/>
      <c r="EI27" s="335"/>
      <c r="EJ27" s="97"/>
      <c r="EK27" s="334"/>
      <c r="EL27" s="335"/>
      <c r="EM27" s="335"/>
      <c r="EN27" s="97"/>
      <c r="EO27" s="334"/>
      <c r="EP27" s="335"/>
      <c r="EQ27" s="335"/>
      <c r="ER27" s="97" t="str">
        <f t="shared" si="38"/>
        <v/>
      </c>
      <c r="ES27" s="993"/>
      <c r="ET27" s="335"/>
      <c r="EU27" s="97" t="str">
        <f t="shared" si="39"/>
        <v/>
      </c>
      <c r="EV27" s="334"/>
      <c r="EW27" s="335"/>
      <c r="EX27" s="335"/>
      <c r="EY27" s="97"/>
      <c r="EZ27" s="334"/>
      <c r="FA27" s="335"/>
      <c r="FB27" s="335"/>
      <c r="FC27" s="97"/>
      <c r="FD27" s="334"/>
      <c r="FE27" s="335"/>
      <c r="FF27" s="335"/>
      <c r="FG27" s="97"/>
      <c r="FH27" s="334"/>
      <c r="FI27" s="335"/>
      <c r="FJ27" s="335"/>
      <c r="FK27" s="97" t="str">
        <f t="shared" si="40"/>
        <v/>
      </c>
      <c r="FL27" s="993"/>
      <c r="FM27" s="335"/>
      <c r="FN27" s="97" t="str">
        <f t="shared" si="41"/>
        <v/>
      </c>
      <c r="FO27" s="334"/>
      <c r="FP27" s="335"/>
      <c r="FQ27" s="97"/>
      <c r="FR27" s="334"/>
      <c r="FS27" s="335"/>
      <c r="FT27" s="97"/>
      <c r="FU27" s="334"/>
      <c r="FV27" s="335"/>
      <c r="FW27" s="97"/>
      <c r="FX27" s="334"/>
      <c r="FY27" s="335"/>
      <c r="FZ27" s="97" t="str">
        <f t="shared" si="42"/>
        <v/>
      </c>
      <c r="GA27" s="993"/>
      <c r="GB27" s="335"/>
      <c r="GC27" s="510" t="str">
        <f t="shared" si="49"/>
        <v/>
      </c>
      <c r="GD27" s="336"/>
      <c r="GE27" s="337"/>
      <c r="GF27" s="337"/>
      <c r="GG27" s="337"/>
      <c r="GH27" s="337"/>
      <c r="GI27" s="510"/>
      <c r="GJ27" s="336"/>
      <c r="GK27" s="337"/>
      <c r="GL27" s="337"/>
      <c r="GM27" s="337"/>
      <c r="GN27" s="337"/>
      <c r="GO27" s="510"/>
      <c r="GP27" s="336"/>
      <c r="GQ27" s="337"/>
      <c r="GR27" s="337"/>
      <c r="GS27" s="337"/>
      <c r="GT27" s="337"/>
      <c r="GU27" s="510"/>
      <c r="GV27" s="336"/>
      <c r="GW27" s="337"/>
      <c r="GX27" s="337"/>
      <c r="GY27" s="337"/>
      <c r="GZ27" s="336"/>
      <c r="HA27" s="510" t="str">
        <f t="shared" si="43"/>
        <v/>
      </c>
      <c r="HB27" s="994"/>
      <c r="HC27" s="337"/>
      <c r="HD27" s="510" t="str">
        <f t="shared" si="44"/>
        <v/>
      </c>
      <c r="HE27" s="336"/>
      <c r="HF27" s="337"/>
      <c r="HG27" s="337"/>
      <c r="HH27" s="336"/>
      <c r="HI27" s="510"/>
      <c r="HJ27" s="336"/>
      <c r="HK27" s="337"/>
      <c r="HL27" s="337"/>
      <c r="HM27" s="336"/>
      <c r="HN27" s="510"/>
      <c r="HO27" s="336"/>
      <c r="HP27" s="337"/>
      <c r="HQ27" s="337"/>
      <c r="HR27" s="337"/>
      <c r="HS27" s="510"/>
      <c r="HT27" s="336"/>
      <c r="HU27" s="337"/>
      <c r="HV27" s="337"/>
      <c r="HW27" s="337"/>
      <c r="HX27" s="97" t="str">
        <f t="shared" si="45"/>
        <v/>
      </c>
      <c r="HY27" s="994"/>
      <c r="HZ27" s="337"/>
      <c r="IA27" s="510" t="str">
        <f t="shared" si="46"/>
        <v/>
      </c>
      <c r="IB27" s="336"/>
      <c r="IC27" s="337"/>
      <c r="ID27" s="337"/>
      <c r="IE27" s="510"/>
      <c r="IF27" s="336"/>
      <c r="IG27" s="337"/>
      <c r="IH27" s="337"/>
      <c r="II27" s="510"/>
      <c r="IJ27" s="336"/>
      <c r="IK27" s="337"/>
      <c r="IL27" s="337"/>
      <c r="IM27" s="510"/>
      <c r="IN27" s="336"/>
      <c r="IO27" s="337"/>
      <c r="IP27" s="337"/>
      <c r="IQ27" s="97" t="str">
        <f t="shared" si="47"/>
        <v/>
      </c>
      <c r="IR27" s="994"/>
      <c r="IS27" s="337"/>
      <c r="IT27" s="337"/>
      <c r="IU27" s="336"/>
      <c r="IV27" s="510" t="str">
        <f t="shared" si="48"/>
        <v/>
      </c>
      <c r="IW27" s="995"/>
    </row>
    <row r="28" spans="1:257" x14ac:dyDescent="0.25">
      <c r="A28" s="996"/>
      <c r="B28" s="507">
        <v>5</v>
      </c>
      <c r="C28" s="97" t="str">
        <f>IF(Proponentes!B19&gt;0,Proponentes!B19,"")</f>
        <v/>
      </c>
      <c r="D28" s="335"/>
      <c r="E28" s="335"/>
      <c r="F28" s="334"/>
      <c r="G28" s="335"/>
      <c r="H28" s="335"/>
      <c r="I28" s="335"/>
      <c r="J28" s="335"/>
      <c r="K28" s="335"/>
      <c r="L28" s="335"/>
      <c r="M28" s="334"/>
      <c r="N28" s="335"/>
      <c r="O28" s="335"/>
      <c r="P28" s="335"/>
      <c r="Q28" s="335"/>
      <c r="R28" s="335"/>
      <c r="S28" s="335"/>
      <c r="T28" s="334"/>
      <c r="U28" s="335"/>
      <c r="V28" s="335"/>
      <c r="W28" s="335"/>
      <c r="X28" s="335"/>
      <c r="Y28" s="335"/>
      <c r="Z28" s="335"/>
      <c r="AA28" s="334"/>
      <c r="AB28" s="335"/>
      <c r="AC28" s="335"/>
      <c r="AD28" s="335"/>
      <c r="AE28" s="335"/>
      <c r="AF28" s="335"/>
      <c r="AG28" s="97" t="str">
        <f t="shared" si="25"/>
        <v/>
      </c>
      <c r="AH28" s="993"/>
      <c r="AI28" s="335"/>
      <c r="AJ28" s="335" t="str">
        <f t="shared" si="26"/>
        <v/>
      </c>
      <c r="AK28" s="335"/>
      <c r="AL28" s="334"/>
      <c r="AM28" s="335"/>
      <c r="AN28" s="335"/>
      <c r="AO28" s="335"/>
      <c r="AP28" s="335"/>
      <c r="AQ28" s="335"/>
      <c r="AR28" s="335"/>
      <c r="AS28" s="334"/>
      <c r="AT28" s="335"/>
      <c r="AU28" s="335"/>
      <c r="AV28" s="335"/>
      <c r="AW28" s="335"/>
      <c r="AX28" s="335"/>
      <c r="AY28" s="335"/>
      <c r="AZ28" s="334"/>
      <c r="BA28" s="335"/>
      <c r="BB28" s="335"/>
      <c r="BC28" s="335"/>
      <c r="BD28" s="335"/>
      <c r="BE28" s="335"/>
      <c r="BF28" s="335"/>
      <c r="BG28" s="334"/>
      <c r="BH28" s="335"/>
      <c r="BI28" s="335"/>
      <c r="BJ28" s="335"/>
      <c r="BK28" s="335"/>
      <c r="BL28" s="97" t="str">
        <f t="shared" si="27"/>
        <v/>
      </c>
      <c r="BM28" s="993"/>
      <c r="BN28" s="335" t="str">
        <f t="shared" si="28"/>
        <v/>
      </c>
      <c r="BO28" s="334"/>
      <c r="BP28" s="335"/>
      <c r="BQ28" s="335"/>
      <c r="BR28" s="335"/>
      <c r="BS28" s="335" t="str">
        <f t="shared" si="29"/>
        <v/>
      </c>
      <c r="BT28" s="334"/>
      <c r="BU28" s="335"/>
      <c r="BV28" s="335"/>
      <c r="BW28" s="335"/>
      <c r="BX28" s="335" t="str">
        <f t="shared" si="30"/>
        <v/>
      </c>
      <c r="BY28" s="334"/>
      <c r="BZ28" s="335"/>
      <c r="CA28" s="335"/>
      <c r="CB28" s="335"/>
      <c r="CC28" s="335" t="str">
        <f t="shared" si="31"/>
        <v/>
      </c>
      <c r="CD28" s="334"/>
      <c r="CE28" s="335"/>
      <c r="CF28" s="335"/>
      <c r="CG28" s="335"/>
      <c r="CH28" s="997"/>
      <c r="CI28" s="97" t="str">
        <f t="shared" si="32"/>
        <v/>
      </c>
      <c r="CJ28" s="998"/>
      <c r="CK28" s="335"/>
      <c r="CL28" s="97" t="str">
        <f t="shared" si="33"/>
        <v/>
      </c>
      <c r="CM28" s="334"/>
      <c r="CN28" s="335"/>
      <c r="CO28" s="335"/>
      <c r="CP28" s="335"/>
      <c r="CQ28" s="97"/>
      <c r="CR28" s="334"/>
      <c r="CS28" s="335"/>
      <c r="CT28" s="335"/>
      <c r="CU28" s="335"/>
      <c r="CV28" s="97"/>
      <c r="CW28" s="334"/>
      <c r="CX28" s="335"/>
      <c r="CY28" s="335"/>
      <c r="CZ28" s="335"/>
      <c r="DA28" s="97"/>
      <c r="DB28" s="334"/>
      <c r="DC28" s="335"/>
      <c r="DD28" s="335"/>
      <c r="DE28" s="335"/>
      <c r="DF28" s="97" t="str">
        <f t="shared" si="34"/>
        <v/>
      </c>
      <c r="DG28" s="993"/>
      <c r="DH28" s="335"/>
      <c r="DI28" s="97" t="str">
        <f t="shared" si="35"/>
        <v/>
      </c>
      <c r="DJ28" s="334"/>
      <c r="DK28" s="335"/>
      <c r="DL28" s="335"/>
      <c r="DM28" s="97"/>
      <c r="DN28" s="334"/>
      <c r="DO28" s="335"/>
      <c r="DP28" s="335"/>
      <c r="DQ28" s="97"/>
      <c r="DR28" s="334"/>
      <c r="DS28" s="335"/>
      <c r="DT28" s="335"/>
      <c r="DU28" s="97"/>
      <c r="DV28" s="334"/>
      <c r="DW28" s="335"/>
      <c r="DX28" s="335"/>
      <c r="DY28" s="97" t="str">
        <f t="shared" si="36"/>
        <v/>
      </c>
      <c r="DZ28" s="998"/>
      <c r="EA28" s="335"/>
      <c r="EB28" s="97" t="str">
        <f t="shared" si="37"/>
        <v/>
      </c>
      <c r="EC28" s="334"/>
      <c r="ED28" s="335"/>
      <c r="EE28" s="335"/>
      <c r="EF28" s="97"/>
      <c r="EG28" s="334"/>
      <c r="EH28" s="335"/>
      <c r="EI28" s="335"/>
      <c r="EJ28" s="97"/>
      <c r="EK28" s="334"/>
      <c r="EL28" s="335"/>
      <c r="EM28" s="335"/>
      <c r="EN28" s="97"/>
      <c r="EO28" s="334"/>
      <c r="EP28" s="335"/>
      <c r="EQ28" s="335"/>
      <c r="ER28" s="97" t="str">
        <f t="shared" si="38"/>
        <v/>
      </c>
      <c r="ES28" s="993"/>
      <c r="ET28" s="335"/>
      <c r="EU28" s="97" t="str">
        <f t="shared" si="39"/>
        <v/>
      </c>
      <c r="EV28" s="334"/>
      <c r="EW28" s="335"/>
      <c r="EX28" s="335"/>
      <c r="EY28" s="97"/>
      <c r="EZ28" s="334"/>
      <c r="FA28" s="335"/>
      <c r="FB28" s="335"/>
      <c r="FC28" s="97"/>
      <c r="FD28" s="334"/>
      <c r="FE28" s="335"/>
      <c r="FF28" s="335"/>
      <c r="FG28" s="97"/>
      <c r="FH28" s="334"/>
      <c r="FI28" s="335"/>
      <c r="FJ28" s="335"/>
      <c r="FK28" s="97" t="str">
        <f t="shared" si="40"/>
        <v/>
      </c>
      <c r="FL28" s="993"/>
      <c r="FM28" s="335"/>
      <c r="FN28" s="97" t="str">
        <f t="shared" si="41"/>
        <v/>
      </c>
      <c r="FO28" s="334"/>
      <c r="FP28" s="335"/>
      <c r="FQ28" s="97"/>
      <c r="FR28" s="334"/>
      <c r="FS28" s="335"/>
      <c r="FT28" s="97"/>
      <c r="FU28" s="334"/>
      <c r="FV28" s="335"/>
      <c r="FW28" s="97"/>
      <c r="FX28" s="334"/>
      <c r="FY28" s="335"/>
      <c r="FZ28" s="97" t="str">
        <f t="shared" si="42"/>
        <v/>
      </c>
      <c r="GA28" s="993"/>
      <c r="GB28" s="335"/>
      <c r="GC28" s="510" t="str">
        <f t="shared" si="49"/>
        <v/>
      </c>
      <c r="GD28" s="336"/>
      <c r="GE28" s="337"/>
      <c r="GF28" s="337"/>
      <c r="GG28" s="337"/>
      <c r="GH28" s="337"/>
      <c r="GI28" s="510"/>
      <c r="GJ28" s="336"/>
      <c r="GK28" s="337"/>
      <c r="GL28" s="337"/>
      <c r="GM28" s="337"/>
      <c r="GN28" s="337"/>
      <c r="GO28" s="510"/>
      <c r="GP28" s="336"/>
      <c r="GQ28" s="337"/>
      <c r="GR28" s="337"/>
      <c r="GS28" s="337"/>
      <c r="GT28" s="337"/>
      <c r="GU28" s="510"/>
      <c r="GV28" s="336"/>
      <c r="GW28" s="337"/>
      <c r="GX28" s="337"/>
      <c r="GY28" s="337"/>
      <c r="GZ28" s="336"/>
      <c r="HA28" s="510" t="str">
        <f t="shared" si="43"/>
        <v/>
      </c>
      <c r="HB28" s="994"/>
      <c r="HC28" s="337"/>
      <c r="HD28" s="510" t="str">
        <f t="shared" si="44"/>
        <v/>
      </c>
      <c r="HE28" s="336"/>
      <c r="HF28" s="337"/>
      <c r="HG28" s="337"/>
      <c r="HH28" s="336"/>
      <c r="HI28" s="510"/>
      <c r="HJ28" s="336"/>
      <c r="HK28" s="337"/>
      <c r="HL28" s="337"/>
      <c r="HM28" s="336"/>
      <c r="HN28" s="510"/>
      <c r="HO28" s="336"/>
      <c r="HP28" s="337"/>
      <c r="HQ28" s="337"/>
      <c r="HR28" s="337"/>
      <c r="HS28" s="510"/>
      <c r="HT28" s="336"/>
      <c r="HU28" s="337"/>
      <c r="HV28" s="337"/>
      <c r="HW28" s="337"/>
      <c r="HX28" s="97" t="str">
        <f t="shared" si="45"/>
        <v/>
      </c>
      <c r="HY28" s="994"/>
      <c r="HZ28" s="337"/>
      <c r="IA28" s="510" t="str">
        <f t="shared" si="46"/>
        <v/>
      </c>
      <c r="IB28" s="336"/>
      <c r="IC28" s="337"/>
      <c r="ID28" s="337"/>
      <c r="IE28" s="510"/>
      <c r="IF28" s="336"/>
      <c r="IG28" s="337"/>
      <c r="IH28" s="337"/>
      <c r="II28" s="510"/>
      <c r="IJ28" s="336"/>
      <c r="IK28" s="337"/>
      <c r="IL28" s="337"/>
      <c r="IM28" s="510"/>
      <c r="IN28" s="336"/>
      <c r="IO28" s="337"/>
      <c r="IP28" s="337"/>
      <c r="IQ28" s="97" t="str">
        <f t="shared" si="47"/>
        <v/>
      </c>
      <c r="IR28" s="994"/>
      <c r="IS28" s="337"/>
      <c r="IT28" s="337"/>
      <c r="IU28" s="336"/>
      <c r="IV28" s="510" t="str">
        <f t="shared" si="48"/>
        <v/>
      </c>
      <c r="IW28" s="995"/>
    </row>
    <row r="29" spans="1:257" x14ac:dyDescent="0.25">
      <c r="A29" s="996"/>
      <c r="B29" s="507">
        <v>6</v>
      </c>
      <c r="C29" s="97" t="str">
        <f>IF(Proponentes!B20&gt;0,Proponentes!B20,"")</f>
        <v/>
      </c>
      <c r="D29" s="335"/>
      <c r="E29" s="335"/>
      <c r="F29" s="334"/>
      <c r="G29" s="335"/>
      <c r="H29" s="335"/>
      <c r="I29" s="335"/>
      <c r="J29" s="335"/>
      <c r="K29" s="335"/>
      <c r="L29" s="335"/>
      <c r="M29" s="334"/>
      <c r="N29" s="335"/>
      <c r="O29" s="335"/>
      <c r="P29" s="335"/>
      <c r="Q29" s="335"/>
      <c r="R29" s="335"/>
      <c r="S29" s="335"/>
      <c r="T29" s="334"/>
      <c r="U29" s="335"/>
      <c r="V29" s="335"/>
      <c r="W29" s="335"/>
      <c r="X29" s="335"/>
      <c r="Y29" s="335"/>
      <c r="Z29" s="335"/>
      <c r="AA29" s="334"/>
      <c r="AB29" s="335"/>
      <c r="AC29" s="335"/>
      <c r="AD29" s="335"/>
      <c r="AE29" s="335"/>
      <c r="AF29" s="335"/>
      <c r="AG29" s="97" t="str">
        <f t="shared" si="25"/>
        <v/>
      </c>
      <c r="AH29" s="993"/>
      <c r="AI29" s="335"/>
      <c r="AJ29" s="335" t="str">
        <f t="shared" si="26"/>
        <v/>
      </c>
      <c r="AK29" s="335"/>
      <c r="AL29" s="334"/>
      <c r="AM29" s="335"/>
      <c r="AN29" s="335"/>
      <c r="AO29" s="335"/>
      <c r="AP29" s="335"/>
      <c r="AQ29" s="335"/>
      <c r="AR29" s="335"/>
      <c r="AS29" s="334"/>
      <c r="AT29" s="335"/>
      <c r="AU29" s="335"/>
      <c r="AV29" s="335"/>
      <c r="AW29" s="335"/>
      <c r="AX29" s="335"/>
      <c r="AY29" s="335"/>
      <c r="AZ29" s="334"/>
      <c r="BA29" s="335"/>
      <c r="BB29" s="335"/>
      <c r="BC29" s="335"/>
      <c r="BD29" s="335"/>
      <c r="BE29" s="335"/>
      <c r="BF29" s="335"/>
      <c r="BG29" s="334"/>
      <c r="BH29" s="335"/>
      <c r="BI29" s="335"/>
      <c r="BJ29" s="335"/>
      <c r="BK29" s="335"/>
      <c r="BL29" s="97" t="str">
        <f t="shared" si="27"/>
        <v/>
      </c>
      <c r="BM29" s="993"/>
      <c r="BN29" s="335" t="str">
        <f t="shared" si="28"/>
        <v/>
      </c>
      <c r="BO29" s="334"/>
      <c r="BP29" s="335"/>
      <c r="BQ29" s="335"/>
      <c r="BR29" s="335"/>
      <c r="BS29" s="335" t="str">
        <f t="shared" si="29"/>
        <v/>
      </c>
      <c r="BT29" s="334"/>
      <c r="BU29" s="335"/>
      <c r="BV29" s="335"/>
      <c r="BW29" s="335"/>
      <c r="BX29" s="335" t="str">
        <f t="shared" si="30"/>
        <v/>
      </c>
      <c r="BY29" s="334"/>
      <c r="BZ29" s="335"/>
      <c r="CA29" s="335"/>
      <c r="CB29" s="335"/>
      <c r="CC29" s="335" t="str">
        <f t="shared" si="31"/>
        <v/>
      </c>
      <c r="CD29" s="334"/>
      <c r="CE29" s="335"/>
      <c r="CF29" s="335"/>
      <c r="CG29" s="335"/>
      <c r="CH29" s="997"/>
      <c r="CI29" s="97" t="str">
        <f t="shared" si="32"/>
        <v/>
      </c>
      <c r="CJ29" s="998"/>
      <c r="CK29" s="335"/>
      <c r="CL29" s="97" t="str">
        <f t="shared" si="33"/>
        <v/>
      </c>
      <c r="CM29" s="334"/>
      <c r="CN29" s="335"/>
      <c r="CO29" s="335"/>
      <c r="CP29" s="335"/>
      <c r="CQ29" s="97"/>
      <c r="CR29" s="334"/>
      <c r="CS29" s="335"/>
      <c r="CT29" s="335"/>
      <c r="CU29" s="335"/>
      <c r="CV29" s="97"/>
      <c r="CW29" s="334"/>
      <c r="CX29" s="335"/>
      <c r="CY29" s="335"/>
      <c r="CZ29" s="335"/>
      <c r="DA29" s="97"/>
      <c r="DB29" s="334"/>
      <c r="DC29" s="335"/>
      <c r="DD29" s="335"/>
      <c r="DE29" s="335"/>
      <c r="DF29" s="97" t="str">
        <f t="shared" si="34"/>
        <v/>
      </c>
      <c r="DG29" s="993"/>
      <c r="DH29" s="335"/>
      <c r="DI29" s="97" t="str">
        <f t="shared" si="35"/>
        <v/>
      </c>
      <c r="DJ29" s="334"/>
      <c r="DK29" s="335"/>
      <c r="DL29" s="335"/>
      <c r="DM29" s="97"/>
      <c r="DN29" s="334"/>
      <c r="DO29" s="335"/>
      <c r="DP29" s="335"/>
      <c r="DQ29" s="97"/>
      <c r="DR29" s="334"/>
      <c r="DS29" s="335"/>
      <c r="DT29" s="335"/>
      <c r="DU29" s="97"/>
      <c r="DV29" s="334"/>
      <c r="DW29" s="335"/>
      <c r="DX29" s="335"/>
      <c r="DY29" s="97" t="str">
        <f t="shared" si="36"/>
        <v/>
      </c>
      <c r="DZ29" s="998"/>
      <c r="EA29" s="335"/>
      <c r="EB29" s="97" t="str">
        <f t="shared" si="37"/>
        <v/>
      </c>
      <c r="EC29" s="334"/>
      <c r="ED29" s="335"/>
      <c r="EE29" s="335"/>
      <c r="EF29" s="97"/>
      <c r="EG29" s="334"/>
      <c r="EH29" s="335"/>
      <c r="EI29" s="335"/>
      <c r="EJ29" s="97"/>
      <c r="EK29" s="334"/>
      <c r="EL29" s="335"/>
      <c r="EM29" s="335"/>
      <c r="EN29" s="97"/>
      <c r="EO29" s="334"/>
      <c r="EP29" s="335"/>
      <c r="EQ29" s="335"/>
      <c r="ER29" s="97" t="str">
        <f t="shared" si="38"/>
        <v/>
      </c>
      <c r="ES29" s="993"/>
      <c r="ET29" s="335"/>
      <c r="EU29" s="97" t="str">
        <f t="shared" si="39"/>
        <v/>
      </c>
      <c r="EV29" s="334"/>
      <c r="EW29" s="335"/>
      <c r="EX29" s="335"/>
      <c r="EY29" s="97"/>
      <c r="EZ29" s="334"/>
      <c r="FA29" s="335"/>
      <c r="FB29" s="335"/>
      <c r="FC29" s="97"/>
      <c r="FD29" s="334"/>
      <c r="FE29" s="335"/>
      <c r="FF29" s="335"/>
      <c r="FG29" s="97"/>
      <c r="FH29" s="334"/>
      <c r="FI29" s="335"/>
      <c r="FJ29" s="335"/>
      <c r="FK29" s="97" t="str">
        <f t="shared" si="40"/>
        <v/>
      </c>
      <c r="FL29" s="993"/>
      <c r="FM29" s="335"/>
      <c r="FN29" s="97" t="str">
        <f t="shared" si="41"/>
        <v/>
      </c>
      <c r="FO29" s="334"/>
      <c r="FP29" s="335"/>
      <c r="FQ29" s="97"/>
      <c r="FR29" s="334"/>
      <c r="FS29" s="335"/>
      <c r="FT29" s="97"/>
      <c r="FU29" s="334"/>
      <c r="FV29" s="335"/>
      <c r="FW29" s="97"/>
      <c r="FX29" s="334"/>
      <c r="FY29" s="335"/>
      <c r="FZ29" s="97" t="str">
        <f t="shared" si="42"/>
        <v/>
      </c>
      <c r="GA29" s="993"/>
      <c r="GB29" s="335"/>
      <c r="GC29" s="510" t="str">
        <f t="shared" si="49"/>
        <v/>
      </c>
      <c r="GD29" s="336"/>
      <c r="GE29" s="337"/>
      <c r="GF29" s="337"/>
      <c r="GG29" s="337"/>
      <c r="GH29" s="337"/>
      <c r="GI29" s="510"/>
      <c r="GJ29" s="336"/>
      <c r="GK29" s="337"/>
      <c r="GL29" s="337"/>
      <c r="GM29" s="337"/>
      <c r="GN29" s="337"/>
      <c r="GO29" s="510"/>
      <c r="GP29" s="336"/>
      <c r="GQ29" s="337"/>
      <c r="GR29" s="337"/>
      <c r="GS29" s="337"/>
      <c r="GT29" s="337"/>
      <c r="GU29" s="510"/>
      <c r="GV29" s="336"/>
      <c r="GW29" s="337"/>
      <c r="GX29" s="337"/>
      <c r="GY29" s="337"/>
      <c r="GZ29" s="336"/>
      <c r="HA29" s="510" t="str">
        <f t="shared" si="43"/>
        <v/>
      </c>
      <c r="HB29" s="994"/>
      <c r="HC29" s="337"/>
      <c r="HD29" s="510" t="str">
        <f t="shared" si="44"/>
        <v/>
      </c>
      <c r="HE29" s="336"/>
      <c r="HF29" s="337"/>
      <c r="HG29" s="337"/>
      <c r="HH29" s="336"/>
      <c r="HI29" s="510"/>
      <c r="HJ29" s="336"/>
      <c r="HK29" s="337"/>
      <c r="HL29" s="337"/>
      <c r="HM29" s="336"/>
      <c r="HN29" s="510"/>
      <c r="HO29" s="336"/>
      <c r="HP29" s="337"/>
      <c r="HQ29" s="337"/>
      <c r="HR29" s="337"/>
      <c r="HS29" s="510"/>
      <c r="HT29" s="336"/>
      <c r="HU29" s="337"/>
      <c r="HV29" s="337"/>
      <c r="HW29" s="337"/>
      <c r="HX29" s="97" t="str">
        <f t="shared" si="45"/>
        <v/>
      </c>
      <c r="HY29" s="994"/>
      <c r="HZ29" s="337"/>
      <c r="IA29" s="510" t="str">
        <f t="shared" si="46"/>
        <v/>
      </c>
      <c r="IB29" s="336"/>
      <c r="IC29" s="337"/>
      <c r="ID29" s="337"/>
      <c r="IE29" s="510"/>
      <c r="IF29" s="336"/>
      <c r="IG29" s="337"/>
      <c r="IH29" s="337"/>
      <c r="II29" s="510"/>
      <c r="IJ29" s="336"/>
      <c r="IK29" s="337"/>
      <c r="IL29" s="337"/>
      <c r="IM29" s="510"/>
      <c r="IN29" s="336"/>
      <c r="IO29" s="337"/>
      <c r="IP29" s="337"/>
      <c r="IQ29" s="97" t="str">
        <f t="shared" si="47"/>
        <v/>
      </c>
      <c r="IR29" s="994"/>
      <c r="IS29" s="337"/>
      <c r="IT29" s="337"/>
      <c r="IU29" s="336"/>
      <c r="IV29" s="510" t="str">
        <f t="shared" si="48"/>
        <v/>
      </c>
      <c r="IW29" s="995"/>
    </row>
    <row r="30" spans="1:257" x14ac:dyDescent="0.25">
      <c r="A30" s="996"/>
      <c r="B30" s="507">
        <v>7</v>
      </c>
      <c r="C30" s="97" t="str">
        <f>IF(Proponentes!B21&gt;0,Proponentes!B21,"")</f>
        <v/>
      </c>
      <c r="D30" s="335"/>
      <c r="E30" s="335"/>
      <c r="F30" s="334"/>
      <c r="G30" s="335"/>
      <c r="H30" s="335"/>
      <c r="I30" s="335"/>
      <c r="J30" s="335"/>
      <c r="K30" s="335"/>
      <c r="L30" s="335"/>
      <c r="M30" s="334"/>
      <c r="N30" s="335"/>
      <c r="O30" s="335"/>
      <c r="P30" s="335"/>
      <c r="Q30" s="335"/>
      <c r="R30" s="335"/>
      <c r="S30" s="335"/>
      <c r="T30" s="334"/>
      <c r="U30" s="335"/>
      <c r="V30" s="335"/>
      <c r="W30" s="335"/>
      <c r="X30" s="335"/>
      <c r="Y30" s="335"/>
      <c r="Z30" s="335"/>
      <c r="AA30" s="334"/>
      <c r="AB30" s="335"/>
      <c r="AC30" s="335"/>
      <c r="AD30" s="335"/>
      <c r="AE30" s="335"/>
      <c r="AF30" s="335"/>
      <c r="AG30" s="97" t="str">
        <f t="shared" si="25"/>
        <v/>
      </c>
      <c r="AH30" s="993"/>
      <c r="AI30" s="335"/>
      <c r="AJ30" s="335" t="str">
        <f t="shared" si="26"/>
        <v/>
      </c>
      <c r="AK30" s="335"/>
      <c r="AL30" s="334"/>
      <c r="AM30" s="335"/>
      <c r="AN30" s="335"/>
      <c r="AO30" s="335"/>
      <c r="AP30" s="335"/>
      <c r="AQ30" s="335"/>
      <c r="AR30" s="335"/>
      <c r="AS30" s="334"/>
      <c r="AT30" s="335"/>
      <c r="AU30" s="335"/>
      <c r="AV30" s="335"/>
      <c r="AW30" s="335"/>
      <c r="AX30" s="335"/>
      <c r="AY30" s="335"/>
      <c r="AZ30" s="334"/>
      <c r="BA30" s="335"/>
      <c r="BB30" s="335"/>
      <c r="BC30" s="335"/>
      <c r="BD30" s="335"/>
      <c r="BE30" s="335"/>
      <c r="BF30" s="335"/>
      <c r="BG30" s="334"/>
      <c r="BH30" s="335"/>
      <c r="BI30" s="335"/>
      <c r="BJ30" s="335"/>
      <c r="BK30" s="335"/>
      <c r="BL30" s="97" t="str">
        <f t="shared" si="27"/>
        <v/>
      </c>
      <c r="BM30" s="993"/>
      <c r="BN30" s="335" t="str">
        <f t="shared" si="28"/>
        <v/>
      </c>
      <c r="BO30" s="334"/>
      <c r="BP30" s="335"/>
      <c r="BQ30" s="335"/>
      <c r="BR30" s="335"/>
      <c r="BS30" s="335" t="str">
        <f t="shared" si="29"/>
        <v/>
      </c>
      <c r="BT30" s="334"/>
      <c r="BU30" s="335"/>
      <c r="BV30" s="335"/>
      <c r="BW30" s="335"/>
      <c r="BX30" s="335" t="str">
        <f t="shared" si="30"/>
        <v/>
      </c>
      <c r="BY30" s="334"/>
      <c r="BZ30" s="335"/>
      <c r="CA30" s="335"/>
      <c r="CB30" s="335"/>
      <c r="CC30" s="335" t="str">
        <f t="shared" si="31"/>
        <v/>
      </c>
      <c r="CD30" s="334"/>
      <c r="CE30" s="335"/>
      <c r="CF30" s="335"/>
      <c r="CG30" s="335"/>
      <c r="CH30" s="997"/>
      <c r="CI30" s="97" t="str">
        <f t="shared" si="32"/>
        <v/>
      </c>
      <c r="CJ30" s="998"/>
      <c r="CK30" s="335"/>
      <c r="CL30" s="97" t="str">
        <f t="shared" si="33"/>
        <v/>
      </c>
      <c r="CM30" s="334"/>
      <c r="CN30" s="335"/>
      <c r="CO30" s="335"/>
      <c r="CP30" s="335"/>
      <c r="CQ30" s="97"/>
      <c r="CR30" s="334"/>
      <c r="CS30" s="335"/>
      <c r="CT30" s="335"/>
      <c r="CU30" s="335"/>
      <c r="CV30" s="97"/>
      <c r="CW30" s="334"/>
      <c r="CX30" s="335"/>
      <c r="CY30" s="335"/>
      <c r="CZ30" s="335"/>
      <c r="DA30" s="97"/>
      <c r="DB30" s="334"/>
      <c r="DC30" s="335"/>
      <c r="DD30" s="335"/>
      <c r="DE30" s="335"/>
      <c r="DF30" s="97" t="str">
        <f t="shared" si="34"/>
        <v/>
      </c>
      <c r="DG30" s="993"/>
      <c r="DH30" s="335"/>
      <c r="DI30" s="97" t="str">
        <f t="shared" si="35"/>
        <v/>
      </c>
      <c r="DJ30" s="334"/>
      <c r="DK30" s="335"/>
      <c r="DL30" s="335"/>
      <c r="DM30" s="97"/>
      <c r="DN30" s="334"/>
      <c r="DO30" s="335"/>
      <c r="DP30" s="335"/>
      <c r="DQ30" s="97"/>
      <c r="DR30" s="334"/>
      <c r="DS30" s="335"/>
      <c r="DT30" s="335"/>
      <c r="DU30" s="97"/>
      <c r="DV30" s="334"/>
      <c r="DW30" s="335"/>
      <c r="DX30" s="335"/>
      <c r="DY30" s="97" t="str">
        <f t="shared" si="36"/>
        <v/>
      </c>
      <c r="DZ30" s="998"/>
      <c r="EA30" s="335"/>
      <c r="EB30" s="97" t="str">
        <f t="shared" si="37"/>
        <v/>
      </c>
      <c r="EC30" s="334"/>
      <c r="ED30" s="335"/>
      <c r="EE30" s="335"/>
      <c r="EF30" s="97"/>
      <c r="EG30" s="334"/>
      <c r="EH30" s="335"/>
      <c r="EI30" s="335"/>
      <c r="EJ30" s="97"/>
      <c r="EK30" s="334"/>
      <c r="EL30" s="335"/>
      <c r="EM30" s="335"/>
      <c r="EN30" s="97"/>
      <c r="EO30" s="334"/>
      <c r="EP30" s="335"/>
      <c r="EQ30" s="335"/>
      <c r="ER30" s="97" t="str">
        <f t="shared" si="38"/>
        <v/>
      </c>
      <c r="ES30" s="993"/>
      <c r="ET30" s="335"/>
      <c r="EU30" s="97" t="str">
        <f t="shared" si="39"/>
        <v/>
      </c>
      <c r="EV30" s="334"/>
      <c r="EW30" s="335"/>
      <c r="EX30" s="335"/>
      <c r="EY30" s="97"/>
      <c r="EZ30" s="334"/>
      <c r="FA30" s="335"/>
      <c r="FB30" s="335"/>
      <c r="FC30" s="97"/>
      <c r="FD30" s="334"/>
      <c r="FE30" s="335"/>
      <c r="FF30" s="335"/>
      <c r="FG30" s="97"/>
      <c r="FH30" s="334"/>
      <c r="FI30" s="335"/>
      <c r="FJ30" s="335"/>
      <c r="FK30" s="97" t="str">
        <f t="shared" si="40"/>
        <v/>
      </c>
      <c r="FL30" s="993"/>
      <c r="FM30" s="335"/>
      <c r="FN30" s="97" t="str">
        <f t="shared" si="41"/>
        <v/>
      </c>
      <c r="FO30" s="334"/>
      <c r="FP30" s="335"/>
      <c r="FQ30" s="97"/>
      <c r="FR30" s="334"/>
      <c r="FS30" s="335"/>
      <c r="FT30" s="97"/>
      <c r="FU30" s="334"/>
      <c r="FV30" s="335"/>
      <c r="FW30" s="97"/>
      <c r="FX30" s="334"/>
      <c r="FY30" s="335"/>
      <c r="FZ30" s="97" t="str">
        <f t="shared" si="42"/>
        <v/>
      </c>
      <c r="GA30" s="993"/>
      <c r="GB30" s="335"/>
      <c r="GC30" s="510" t="str">
        <f t="shared" si="49"/>
        <v/>
      </c>
      <c r="GD30" s="336"/>
      <c r="GE30" s="337"/>
      <c r="GF30" s="337"/>
      <c r="GG30" s="337"/>
      <c r="GH30" s="337"/>
      <c r="GI30" s="510"/>
      <c r="GJ30" s="336"/>
      <c r="GK30" s="337"/>
      <c r="GL30" s="337"/>
      <c r="GM30" s="337"/>
      <c r="GN30" s="337"/>
      <c r="GO30" s="510"/>
      <c r="GP30" s="336"/>
      <c r="GQ30" s="337"/>
      <c r="GR30" s="337"/>
      <c r="GS30" s="337"/>
      <c r="GT30" s="337"/>
      <c r="GU30" s="510"/>
      <c r="GV30" s="336"/>
      <c r="GW30" s="337"/>
      <c r="GX30" s="337"/>
      <c r="GY30" s="337"/>
      <c r="GZ30" s="336"/>
      <c r="HA30" s="510" t="str">
        <f t="shared" si="43"/>
        <v/>
      </c>
      <c r="HB30" s="994"/>
      <c r="HC30" s="337"/>
      <c r="HD30" s="510" t="str">
        <f t="shared" si="44"/>
        <v/>
      </c>
      <c r="HE30" s="336"/>
      <c r="HF30" s="337"/>
      <c r="HG30" s="337"/>
      <c r="HH30" s="336"/>
      <c r="HI30" s="510"/>
      <c r="HJ30" s="336"/>
      <c r="HK30" s="337"/>
      <c r="HL30" s="337"/>
      <c r="HM30" s="336"/>
      <c r="HN30" s="510"/>
      <c r="HO30" s="336"/>
      <c r="HP30" s="337"/>
      <c r="HQ30" s="337"/>
      <c r="HR30" s="337"/>
      <c r="HS30" s="510"/>
      <c r="HT30" s="336"/>
      <c r="HU30" s="337"/>
      <c r="HV30" s="337"/>
      <c r="HW30" s="337"/>
      <c r="HX30" s="97" t="str">
        <f t="shared" si="45"/>
        <v/>
      </c>
      <c r="HY30" s="994"/>
      <c r="HZ30" s="337"/>
      <c r="IA30" s="510" t="str">
        <f t="shared" si="46"/>
        <v/>
      </c>
      <c r="IB30" s="336"/>
      <c r="IC30" s="337"/>
      <c r="ID30" s="337"/>
      <c r="IE30" s="510"/>
      <c r="IF30" s="336"/>
      <c r="IG30" s="337"/>
      <c r="IH30" s="337"/>
      <c r="II30" s="510"/>
      <c r="IJ30" s="336"/>
      <c r="IK30" s="337"/>
      <c r="IL30" s="337"/>
      <c r="IM30" s="510"/>
      <c r="IN30" s="336"/>
      <c r="IO30" s="337"/>
      <c r="IP30" s="337"/>
      <c r="IQ30" s="97" t="str">
        <f t="shared" si="47"/>
        <v/>
      </c>
      <c r="IR30" s="994"/>
      <c r="IS30" s="337"/>
      <c r="IT30" s="337"/>
      <c r="IU30" s="336"/>
      <c r="IV30" s="510" t="str">
        <f t="shared" si="48"/>
        <v/>
      </c>
      <c r="IW30" s="995"/>
    </row>
    <row r="31" spans="1:257" x14ac:dyDescent="0.25">
      <c r="A31" s="996"/>
      <c r="B31" s="507">
        <v>8</v>
      </c>
      <c r="C31" s="97" t="str">
        <f>IF(Proponentes!B22&gt;0,Proponentes!B22,"")</f>
        <v/>
      </c>
      <c r="D31" s="335"/>
      <c r="E31" s="335"/>
      <c r="F31" s="334"/>
      <c r="G31" s="335"/>
      <c r="H31" s="335"/>
      <c r="I31" s="335"/>
      <c r="J31" s="335"/>
      <c r="K31" s="335"/>
      <c r="L31" s="335"/>
      <c r="M31" s="334"/>
      <c r="N31" s="335"/>
      <c r="O31" s="335"/>
      <c r="P31" s="335"/>
      <c r="Q31" s="335"/>
      <c r="R31" s="335"/>
      <c r="S31" s="335"/>
      <c r="T31" s="334"/>
      <c r="U31" s="335"/>
      <c r="V31" s="335"/>
      <c r="W31" s="335"/>
      <c r="X31" s="335"/>
      <c r="Y31" s="335"/>
      <c r="Z31" s="335"/>
      <c r="AA31" s="334"/>
      <c r="AB31" s="335"/>
      <c r="AC31" s="335"/>
      <c r="AD31" s="335"/>
      <c r="AE31" s="335"/>
      <c r="AF31" s="335"/>
      <c r="AG31" s="97" t="str">
        <f t="shared" si="25"/>
        <v/>
      </c>
      <c r="AH31" s="993"/>
      <c r="AI31" s="335"/>
      <c r="AJ31" s="335" t="str">
        <f t="shared" si="26"/>
        <v/>
      </c>
      <c r="AK31" s="335"/>
      <c r="AL31" s="334"/>
      <c r="AM31" s="335"/>
      <c r="AN31" s="335"/>
      <c r="AO31" s="335"/>
      <c r="AP31" s="335"/>
      <c r="AQ31" s="335"/>
      <c r="AR31" s="335"/>
      <c r="AS31" s="334"/>
      <c r="AT31" s="335"/>
      <c r="AU31" s="335"/>
      <c r="AV31" s="335"/>
      <c r="AW31" s="335"/>
      <c r="AX31" s="335"/>
      <c r="AY31" s="335"/>
      <c r="AZ31" s="334"/>
      <c r="BA31" s="335"/>
      <c r="BB31" s="335"/>
      <c r="BC31" s="335"/>
      <c r="BD31" s="335"/>
      <c r="BE31" s="335"/>
      <c r="BF31" s="335"/>
      <c r="BG31" s="334"/>
      <c r="BH31" s="335"/>
      <c r="BI31" s="335"/>
      <c r="BJ31" s="335"/>
      <c r="BK31" s="335"/>
      <c r="BL31" s="97" t="str">
        <f t="shared" si="27"/>
        <v/>
      </c>
      <c r="BM31" s="993"/>
      <c r="BN31" s="335" t="str">
        <f t="shared" si="28"/>
        <v/>
      </c>
      <c r="BO31" s="334"/>
      <c r="BP31" s="335"/>
      <c r="BQ31" s="335"/>
      <c r="BR31" s="335"/>
      <c r="BS31" s="335" t="str">
        <f t="shared" si="29"/>
        <v/>
      </c>
      <c r="BT31" s="334"/>
      <c r="BU31" s="335"/>
      <c r="BV31" s="335"/>
      <c r="BW31" s="335"/>
      <c r="BX31" s="335" t="str">
        <f t="shared" si="30"/>
        <v/>
      </c>
      <c r="BY31" s="334"/>
      <c r="BZ31" s="335"/>
      <c r="CA31" s="335"/>
      <c r="CB31" s="335"/>
      <c r="CC31" s="335" t="str">
        <f t="shared" si="31"/>
        <v/>
      </c>
      <c r="CD31" s="334"/>
      <c r="CE31" s="335"/>
      <c r="CF31" s="335"/>
      <c r="CG31" s="335"/>
      <c r="CH31" s="997"/>
      <c r="CI31" s="97" t="str">
        <f t="shared" si="32"/>
        <v/>
      </c>
      <c r="CJ31" s="998"/>
      <c r="CK31" s="335"/>
      <c r="CL31" s="97" t="str">
        <f t="shared" si="33"/>
        <v/>
      </c>
      <c r="CM31" s="334"/>
      <c r="CN31" s="335"/>
      <c r="CO31" s="335"/>
      <c r="CP31" s="335"/>
      <c r="CQ31" s="97"/>
      <c r="CR31" s="334"/>
      <c r="CS31" s="335"/>
      <c r="CT31" s="335"/>
      <c r="CU31" s="335"/>
      <c r="CV31" s="97"/>
      <c r="CW31" s="334"/>
      <c r="CX31" s="335"/>
      <c r="CY31" s="335"/>
      <c r="CZ31" s="335"/>
      <c r="DA31" s="97"/>
      <c r="DB31" s="334"/>
      <c r="DC31" s="335"/>
      <c r="DD31" s="335"/>
      <c r="DE31" s="335"/>
      <c r="DF31" s="97" t="str">
        <f t="shared" si="34"/>
        <v/>
      </c>
      <c r="DG31" s="993"/>
      <c r="DH31" s="335"/>
      <c r="DI31" s="97" t="str">
        <f t="shared" si="35"/>
        <v/>
      </c>
      <c r="DJ31" s="334"/>
      <c r="DK31" s="335"/>
      <c r="DL31" s="335"/>
      <c r="DM31" s="97"/>
      <c r="DN31" s="334"/>
      <c r="DO31" s="335"/>
      <c r="DP31" s="335"/>
      <c r="DQ31" s="97"/>
      <c r="DR31" s="334"/>
      <c r="DS31" s="335"/>
      <c r="DT31" s="335"/>
      <c r="DU31" s="97"/>
      <c r="DV31" s="334"/>
      <c r="DW31" s="335"/>
      <c r="DX31" s="335"/>
      <c r="DY31" s="97" t="str">
        <f t="shared" si="36"/>
        <v/>
      </c>
      <c r="DZ31" s="998"/>
      <c r="EA31" s="335"/>
      <c r="EB31" s="97" t="str">
        <f t="shared" si="37"/>
        <v/>
      </c>
      <c r="EC31" s="334"/>
      <c r="ED31" s="335"/>
      <c r="EE31" s="335"/>
      <c r="EF31" s="97"/>
      <c r="EG31" s="334"/>
      <c r="EH31" s="335"/>
      <c r="EI31" s="335"/>
      <c r="EJ31" s="97"/>
      <c r="EK31" s="334"/>
      <c r="EL31" s="335"/>
      <c r="EM31" s="335"/>
      <c r="EN31" s="97"/>
      <c r="EO31" s="334"/>
      <c r="EP31" s="335"/>
      <c r="EQ31" s="335"/>
      <c r="ER31" s="97" t="str">
        <f t="shared" si="38"/>
        <v/>
      </c>
      <c r="ES31" s="993"/>
      <c r="ET31" s="335"/>
      <c r="EU31" s="97" t="str">
        <f t="shared" si="39"/>
        <v/>
      </c>
      <c r="EV31" s="334"/>
      <c r="EW31" s="335"/>
      <c r="EX31" s="335"/>
      <c r="EY31" s="97"/>
      <c r="EZ31" s="334"/>
      <c r="FA31" s="335"/>
      <c r="FB31" s="335"/>
      <c r="FC31" s="97"/>
      <c r="FD31" s="334"/>
      <c r="FE31" s="335"/>
      <c r="FF31" s="335"/>
      <c r="FG31" s="97"/>
      <c r="FH31" s="334"/>
      <c r="FI31" s="335"/>
      <c r="FJ31" s="335"/>
      <c r="FK31" s="97" t="str">
        <f t="shared" si="40"/>
        <v/>
      </c>
      <c r="FL31" s="993"/>
      <c r="FM31" s="335"/>
      <c r="FN31" s="97" t="str">
        <f t="shared" si="41"/>
        <v/>
      </c>
      <c r="FO31" s="334"/>
      <c r="FP31" s="335"/>
      <c r="FQ31" s="97"/>
      <c r="FR31" s="334"/>
      <c r="FS31" s="335"/>
      <c r="FT31" s="97"/>
      <c r="FU31" s="334"/>
      <c r="FV31" s="335"/>
      <c r="FW31" s="97"/>
      <c r="FX31" s="334"/>
      <c r="FY31" s="335"/>
      <c r="FZ31" s="97" t="str">
        <f t="shared" si="42"/>
        <v/>
      </c>
      <c r="GA31" s="993"/>
      <c r="GB31" s="335"/>
      <c r="GC31" s="510" t="str">
        <f t="shared" si="49"/>
        <v/>
      </c>
      <c r="GD31" s="336"/>
      <c r="GE31" s="337"/>
      <c r="GF31" s="337"/>
      <c r="GG31" s="337"/>
      <c r="GH31" s="337"/>
      <c r="GI31" s="510"/>
      <c r="GJ31" s="336"/>
      <c r="GK31" s="337"/>
      <c r="GL31" s="337"/>
      <c r="GM31" s="337"/>
      <c r="GN31" s="337"/>
      <c r="GO31" s="510"/>
      <c r="GP31" s="336"/>
      <c r="GQ31" s="337"/>
      <c r="GR31" s="337"/>
      <c r="GS31" s="337"/>
      <c r="GT31" s="337"/>
      <c r="GU31" s="510"/>
      <c r="GV31" s="336"/>
      <c r="GW31" s="337"/>
      <c r="GX31" s="337"/>
      <c r="GY31" s="337"/>
      <c r="GZ31" s="336"/>
      <c r="HA31" s="510" t="str">
        <f t="shared" si="43"/>
        <v/>
      </c>
      <c r="HB31" s="994"/>
      <c r="HC31" s="337"/>
      <c r="HD31" s="510" t="str">
        <f t="shared" si="44"/>
        <v/>
      </c>
      <c r="HE31" s="336"/>
      <c r="HF31" s="337"/>
      <c r="HG31" s="337"/>
      <c r="HH31" s="336"/>
      <c r="HI31" s="510"/>
      <c r="HJ31" s="336"/>
      <c r="HK31" s="337"/>
      <c r="HL31" s="337"/>
      <c r="HM31" s="336"/>
      <c r="HN31" s="510"/>
      <c r="HO31" s="336"/>
      <c r="HP31" s="337"/>
      <c r="HQ31" s="337"/>
      <c r="HR31" s="337"/>
      <c r="HS31" s="510"/>
      <c r="HT31" s="336"/>
      <c r="HU31" s="337"/>
      <c r="HV31" s="337"/>
      <c r="HW31" s="337"/>
      <c r="HX31" s="97" t="str">
        <f t="shared" si="45"/>
        <v/>
      </c>
      <c r="HY31" s="994"/>
      <c r="HZ31" s="337"/>
      <c r="IA31" s="510" t="str">
        <f t="shared" si="46"/>
        <v/>
      </c>
      <c r="IB31" s="336"/>
      <c r="IC31" s="337"/>
      <c r="ID31" s="337"/>
      <c r="IE31" s="510"/>
      <c r="IF31" s="336"/>
      <c r="IG31" s="337"/>
      <c r="IH31" s="337"/>
      <c r="II31" s="510"/>
      <c r="IJ31" s="336"/>
      <c r="IK31" s="337"/>
      <c r="IL31" s="337"/>
      <c r="IM31" s="510"/>
      <c r="IN31" s="336"/>
      <c r="IO31" s="337"/>
      <c r="IP31" s="337"/>
      <c r="IQ31" s="97" t="str">
        <f t="shared" si="47"/>
        <v/>
      </c>
      <c r="IR31" s="994"/>
      <c r="IS31" s="337"/>
      <c r="IT31" s="337"/>
      <c r="IU31" s="336"/>
      <c r="IV31" s="510" t="str">
        <f t="shared" si="48"/>
        <v/>
      </c>
      <c r="IW31" s="995"/>
    </row>
    <row r="32" spans="1:257" x14ac:dyDescent="0.25">
      <c r="A32" s="996"/>
      <c r="B32" s="507">
        <v>9</v>
      </c>
      <c r="C32" s="97" t="str">
        <f>IF(Proponentes!B23&gt;0,Proponentes!B23,"")</f>
        <v/>
      </c>
      <c r="D32" s="335"/>
      <c r="E32" s="335"/>
      <c r="F32" s="334"/>
      <c r="G32" s="335"/>
      <c r="H32" s="335"/>
      <c r="I32" s="335"/>
      <c r="J32" s="335"/>
      <c r="K32" s="335"/>
      <c r="L32" s="335"/>
      <c r="M32" s="334"/>
      <c r="N32" s="335"/>
      <c r="O32" s="335"/>
      <c r="P32" s="335"/>
      <c r="Q32" s="335"/>
      <c r="R32" s="335"/>
      <c r="S32" s="335"/>
      <c r="T32" s="334"/>
      <c r="U32" s="335"/>
      <c r="V32" s="335"/>
      <c r="W32" s="335"/>
      <c r="X32" s="335"/>
      <c r="Y32" s="335"/>
      <c r="Z32" s="335"/>
      <c r="AA32" s="334"/>
      <c r="AB32" s="335"/>
      <c r="AC32" s="335"/>
      <c r="AD32" s="335"/>
      <c r="AE32" s="335"/>
      <c r="AF32" s="335"/>
      <c r="AG32" s="97" t="str">
        <f t="shared" si="25"/>
        <v/>
      </c>
      <c r="AH32" s="993"/>
      <c r="AI32" s="335"/>
      <c r="AJ32" s="335" t="str">
        <f t="shared" si="26"/>
        <v/>
      </c>
      <c r="AK32" s="335"/>
      <c r="AL32" s="334"/>
      <c r="AM32" s="335"/>
      <c r="AN32" s="335"/>
      <c r="AO32" s="335"/>
      <c r="AP32" s="335"/>
      <c r="AQ32" s="335"/>
      <c r="AR32" s="335"/>
      <c r="AS32" s="334"/>
      <c r="AT32" s="335"/>
      <c r="AU32" s="335"/>
      <c r="AV32" s="335"/>
      <c r="AW32" s="335"/>
      <c r="AX32" s="335"/>
      <c r="AY32" s="335"/>
      <c r="AZ32" s="334"/>
      <c r="BA32" s="335"/>
      <c r="BB32" s="335"/>
      <c r="BC32" s="335"/>
      <c r="BD32" s="335"/>
      <c r="BE32" s="335"/>
      <c r="BF32" s="335"/>
      <c r="BG32" s="334"/>
      <c r="BH32" s="335"/>
      <c r="BI32" s="335"/>
      <c r="BJ32" s="335"/>
      <c r="BK32" s="335"/>
      <c r="BL32" s="97" t="str">
        <f t="shared" si="27"/>
        <v/>
      </c>
      <c r="BM32" s="993"/>
      <c r="BN32" s="335" t="str">
        <f t="shared" si="28"/>
        <v/>
      </c>
      <c r="BO32" s="334"/>
      <c r="BP32" s="335"/>
      <c r="BQ32" s="335"/>
      <c r="BR32" s="335"/>
      <c r="BS32" s="335" t="str">
        <f t="shared" si="29"/>
        <v/>
      </c>
      <c r="BT32" s="334"/>
      <c r="BU32" s="335"/>
      <c r="BV32" s="335"/>
      <c r="BW32" s="335"/>
      <c r="BX32" s="335" t="str">
        <f t="shared" si="30"/>
        <v/>
      </c>
      <c r="BY32" s="334"/>
      <c r="BZ32" s="335"/>
      <c r="CA32" s="335"/>
      <c r="CB32" s="335"/>
      <c r="CC32" s="335" t="str">
        <f t="shared" si="31"/>
        <v/>
      </c>
      <c r="CD32" s="334"/>
      <c r="CE32" s="335"/>
      <c r="CF32" s="335"/>
      <c r="CG32" s="335"/>
      <c r="CH32" s="997"/>
      <c r="CI32" s="97" t="str">
        <f t="shared" si="32"/>
        <v/>
      </c>
      <c r="CJ32" s="998"/>
      <c r="CK32" s="335"/>
      <c r="CL32" s="97" t="str">
        <f t="shared" si="33"/>
        <v/>
      </c>
      <c r="CM32" s="334"/>
      <c r="CN32" s="335"/>
      <c r="CO32" s="335"/>
      <c r="CP32" s="335"/>
      <c r="CQ32" s="97"/>
      <c r="CR32" s="334"/>
      <c r="CS32" s="335"/>
      <c r="CT32" s="335"/>
      <c r="CU32" s="335"/>
      <c r="CV32" s="97"/>
      <c r="CW32" s="334"/>
      <c r="CX32" s="335"/>
      <c r="CY32" s="335"/>
      <c r="CZ32" s="335"/>
      <c r="DA32" s="97"/>
      <c r="DB32" s="334"/>
      <c r="DC32" s="335"/>
      <c r="DD32" s="335"/>
      <c r="DE32" s="335"/>
      <c r="DF32" s="97" t="str">
        <f t="shared" si="34"/>
        <v/>
      </c>
      <c r="DG32" s="993"/>
      <c r="DH32" s="335"/>
      <c r="DI32" s="97" t="str">
        <f t="shared" si="35"/>
        <v/>
      </c>
      <c r="DJ32" s="334"/>
      <c r="DK32" s="335"/>
      <c r="DL32" s="335"/>
      <c r="DM32" s="97"/>
      <c r="DN32" s="334"/>
      <c r="DO32" s="335"/>
      <c r="DP32" s="335"/>
      <c r="DQ32" s="97"/>
      <c r="DR32" s="334"/>
      <c r="DS32" s="335"/>
      <c r="DT32" s="335"/>
      <c r="DU32" s="97"/>
      <c r="DV32" s="334"/>
      <c r="DW32" s="335"/>
      <c r="DX32" s="335"/>
      <c r="DY32" s="97" t="str">
        <f t="shared" si="36"/>
        <v/>
      </c>
      <c r="DZ32" s="998"/>
      <c r="EA32" s="335"/>
      <c r="EB32" s="97" t="str">
        <f t="shared" si="37"/>
        <v/>
      </c>
      <c r="EC32" s="334"/>
      <c r="ED32" s="335"/>
      <c r="EE32" s="335"/>
      <c r="EF32" s="97"/>
      <c r="EG32" s="334"/>
      <c r="EH32" s="335"/>
      <c r="EI32" s="335"/>
      <c r="EJ32" s="97"/>
      <c r="EK32" s="334"/>
      <c r="EL32" s="335"/>
      <c r="EM32" s="335"/>
      <c r="EN32" s="97"/>
      <c r="EO32" s="334"/>
      <c r="EP32" s="335"/>
      <c r="EQ32" s="335"/>
      <c r="ER32" s="97" t="str">
        <f t="shared" si="38"/>
        <v/>
      </c>
      <c r="ES32" s="993"/>
      <c r="ET32" s="335"/>
      <c r="EU32" s="97" t="str">
        <f t="shared" si="39"/>
        <v/>
      </c>
      <c r="EV32" s="334"/>
      <c r="EW32" s="335"/>
      <c r="EX32" s="335"/>
      <c r="EY32" s="97"/>
      <c r="EZ32" s="334"/>
      <c r="FA32" s="335"/>
      <c r="FB32" s="335"/>
      <c r="FC32" s="97"/>
      <c r="FD32" s="334"/>
      <c r="FE32" s="335"/>
      <c r="FF32" s="335"/>
      <c r="FG32" s="97"/>
      <c r="FH32" s="334"/>
      <c r="FI32" s="335"/>
      <c r="FJ32" s="335"/>
      <c r="FK32" s="97" t="str">
        <f t="shared" si="40"/>
        <v/>
      </c>
      <c r="FL32" s="993"/>
      <c r="FM32" s="335"/>
      <c r="FN32" s="97" t="str">
        <f t="shared" si="41"/>
        <v/>
      </c>
      <c r="FO32" s="334"/>
      <c r="FP32" s="335"/>
      <c r="FQ32" s="97"/>
      <c r="FR32" s="334"/>
      <c r="FS32" s="335"/>
      <c r="FT32" s="97"/>
      <c r="FU32" s="334"/>
      <c r="FV32" s="335"/>
      <c r="FW32" s="97"/>
      <c r="FX32" s="334"/>
      <c r="FY32" s="335"/>
      <c r="FZ32" s="97" t="str">
        <f t="shared" si="42"/>
        <v/>
      </c>
      <c r="GA32" s="993"/>
      <c r="GB32" s="335"/>
      <c r="GC32" s="510" t="str">
        <f t="shared" si="49"/>
        <v/>
      </c>
      <c r="GD32" s="336"/>
      <c r="GE32" s="337"/>
      <c r="GF32" s="337"/>
      <c r="GG32" s="337"/>
      <c r="GH32" s="337"/>
      <c r="GI32" s="510"/>
      <c r="GJ32" s="336"/>
      <c r="GK32" s="337"/>
      <c r="GL32" s="337"/>
      <c r="GM32" s="337"/>
      <c r="GN32" s="337"/>
      <c r="GO32" s="510"/>
      <c r="GP32" s="336"/>
      <c r="GQ32" s="337"/>
      <c r="GR32" s="337"/>
      <c r="GS32" s="337"/>
      <c r="GT32" s="337"/>
      <c r="GU32" s="510"/>
      <c r="GV32" s="336"/>
      <c r="GW32" s="337"/>
      <c r="GX32" s="337"/>
      <c r="GY32" s="337"/>
      <c r="GZ32" s="336"/>
      <c r="HA32" s="510" t="str">
        <f t="shared" si="43"/>
        <v/>
      </c>
      <c r="HB32" s="994"/>
      <c r="HC32" s="337"/>
      <c r="HD32" s="510" t="str">
        <f t="shared" si="44"/>
        <v/>
      </c>
      <c r="HE32" s="336"/>
      <c r="HF32" s="337"/>
      <c r="HG32" s="337"/>
      <c r="HH32" s="336"/>
      <c r="HI32" s="510"/>
      <c r="HJ32" s="336"/>
      <c r="HK32" s="337"/>
      <c r="HL32" s="337"/>
      <c r="HM32" s="336"/>
      <c r="HN32" s="510"/>
      <c r="HO32" s="336"/>
      <c r="HP32" s="337"/>
      <c r="HQ32" s="337"/>
      <c r="HR32" s="337"/>
      <c r="HS32" s="510"/>
      <c r="HT32" s="336"/>
      <c r="HU32" s="337"/>
      <c r="HV32" s="337"/>
      <c r="HW32" s="337"/>
      <c r="HX32" s="97" t="str">
        <f t="shared" si="45"/>
        <v/>
      </c>
      <c r="HY32" s="994"/>
      <c r="HZ32" s="337"/>
      <c r="IA32" s="510" t="str">
        <f t="shared" si="46"/>
        <v/>
      </c>
      <c r="IB32" s="336"/>
      <c r="IC32" s="337"/>
      <c r="ID32" s="337"/>
      <c r="IE32" s="510"/>
      <c r="IF32" s="336"/>
      <c r="IG32" s="337"/>
      <c r="IH32" s="337"/>
      <c r="II32" s="510"/>
      <c r="IJ32" s="336"/>
      <c r="IK32" s="337"/>
      <c r="IL32" s="337"/>
      <c r="IM32" s="510"/>
      <c r="IN32" s="336"/>
      <c r="IO32" s="337"/>
      <c r="IP32" s="337"/>
      <c r="IQ32" s="97" t="str">
        <f t="shared" si="47"/>
        <v/>
      </c>
      <c r="IR32" s="994"/>
      <c r="IS32" s="337"/>
      <c r="IT32" s="337"/>
      <c r="IU32" s="336"/>
      <c r="IV32" s="510" t="str">
        <f t="shared" si="48"/>
        <v/>
      </c>
      <c r="IW32" s="995"/>
    </row>
    <row r="33" spans="1:257" x14ac:dyDescent="0.25">
      <c r="A33" s="996"/>
      <c r="B33" s="507">
        <v>10</v>
      </c>
      <c r="C33" s="97" t="str">
        <f>IF(Proponentes!B24&gt;0,Proponentes!B24,"")</f>
        <v/>
      </c>
      <c r="D33" s="335"/>
      <c r="E33" s="335"/>
      <c r="F33" s="334"/>
      <c r="G33" s="335"/>
      <c r="H33" s="335"/>
      <c r="I33" s="335"/>
      <c r="J33" s="335"/>
      <c r="K33" s="335"/>
      <c r="L33" s="335"/>
      <c r="M33" s="334"/>
      <c r="N33" s="335"/>
      <c r="O33" s="335"/>
      <c r="P33" s="335"/>
      <c r="Q33" s="335"/>
      <c r="R33" s="335"/>
      <c r="S33" s="335"/>
      <c r="T33" s="334"/>
      <c r="U33" s="335"/>
      <c r="V33" s="335"/>
      <c r="W33" s="335"/>
      <c r="X33" s="335"/>
      <c r="Y33" s="335"/>
      <c r="Z33" s="335"/>
      <c r="AA33" s="334"/>
      <c r="AB33" s="335"/>
      <c r="AC33" s="335"/>
      <c r="AD33" s="335"/>
      <c r="AE33" s="335"/>
      <c r="AF33" s="335"/>
      <c r="AG33" s="97" t="str">
        <f t="shared" si="25"/>
        <v/>
      </c>
      <c r="AH33" s="993"/>
      <c r="AI33" s="335"/>
      <c r="AJ33" s="335" t="str">
        <f t="shared" si="26"/>
        <v/>
      </c>
      <c r="AK33" s="335"/>
      <c r="AL33" s="334"/>
      <c r="AM33" s="335"/>
      <c r="AN33" s="335"/>
      <c r="AO33" s="335"/>
      <c r="AP33" s="335"/>
      <c r="AQ33" s="335"/>
      <c r="AR33" s="335"/>
      <c r="AS33" s="334"/>
      <c r="AT33" s="335"/>
      <c r="AU33" s="335"/>
      <c r="AV33" s="335"/>
      <c r="AW33" s="335"/>
      <c r="AX33" s="335"/>
      <c r="AY33" s="335"/>
      <c r="AZ33" s="334"/>
      <c r="BA33" s="335"/>
      <c r="BB33" s="335"/>
      <c r="BC33" s="335"/>
      <c r="BD33" s="335"/>
      <c r="BE33" s="335"/>
      <c r="BF33" s="335"/>
      <c r="BG33" s="334"/>
      <c r="BH33" s="335"/>
      <c r="BI33" s="335"/>
      <c r="BJ33" s="335"/>
      <c r="BK33" s="335"/>
      <c r="BL33" s="97" t="str">
        <f t="shared" si="27"/>
        <v/>
      </c>
      <c r="BM33" s="993"/>
      <c r="BN33" s="335" t="str">
        <f t="shared" si="28"/>
        <v/>
      </c>
      <c r="BO33" s="334"/>
      <c r="BP33" s="335"/>
      <c r="BQ33" s="335"/>
      <c r="BR33" s="335"/>
      <c r="BS33" s="335" t="str">
        <f t="shared" si="29"/>
        <v/>
      </c>
      <c r="BT33" s="334"/>
      <c r="BU33" s="335"/>
      <c r="BV33" s="335"/>
      <c r="BW33" s="335"/>
      <c r="BX33" s="335" t="str">
        <f t="shared" si="30"/>
        <v/>
      </c>
      <c r="BY33" s="334"/>
      <c r="BZ33" s="335"/>
      <c r="CA33" s="335"/>
      <c r="CB33" s="335"/>
      <c r="CC33" s="335" t="str">
        <f t="shared" si="31"/>
        <v/>
      </c>
      <c r="CD33" s="334"/>
      <c r="CE33" s="335"/>
      <c r="CF33" s="335"/>
      <c r="CG33" s="335"/>
      <c r="CH33" s="997"/>
      <c r="CI33" s="97" t="str">
        <f t="shared" si="32"/>
        <v/>
      </c>
      <c r="CJ33" s="998"/>
      <c r="CK33" s="335"/>
      <c r="CL33" s="97" t="str">
        <f t="shared" si="33"/>
        <v/>
      </c>
      <c r="CM33" s="334"/>
      <c r="CN33" s="335"/>
      <c r="CO33" s="335"/>
      <c r="CP33" s="335"/>
      <c r="CQ33" s="97"/>
      <c r="CR33" s="334"/>
      <c r="CS33" s="335"/>
      <c r="CT33" s="335"/>
      <c r="CU33" s="335"/>
      <c r="CV33" s="97"/>
      <c r="CW33" s="334"/>
      <c r="CX33" s="335"/>
      <c r="CY33" s="335"/>
      <c r="CZ33" s="335"/>
      <c r="DA33" s="97"/>
      <c r="DB33" s="334"/>
      <c r="DC33" s="335"/>
      <c r="DD33" s="335"/>
      <c r="DE33" s="335"/>
      <c r="DF33" s="97" t="str">
        <f t="shared" si="34"/>
        <v/>
      </c>
      <c r="DG33" s="993"/>
      <c r="DH33" s="335"/>
      <c r="DI33" s="97" t="str">
        <f t="shared" si="35"/>
        <v/>
      </c>
      <c r="DJ33" s="334"/>
      <c r="DK33" s="335"/>
      <c r="DL33" s="335"/>
      <c r="DM33" s="97"/>
      <c r="DN33" s="334"/>
      <c r="DO33" s="335"/>
      <c r="DP33" s="335"/>
      <c r="DQ33" s="97"/>
      <c r="DR33" s="334"/>
      <c r="DS33" s="335"/>
      <c r="DT33" s="335"/>
      <c r="DU33" s="97"/>
      <c r="DV33" s="334"/>
      <c r="DW33" s="335"/>
      <c r="DX33" s="335"/>
      <c r="DY33" s="97" t="str">
        <f t="shared" si="36"/>
        <v/>
      </c>
      <c r="DZ33" s="998"/>
      <c r="EA33" s="335"/>
      <c r="EB33" s="97" t="str">
        <f t="shared" si="37"/>
        <v/>
      </c>
      <c r="EC33" s="334"/>
      <c r="ED33" s="335"/>
      <c r="EE33" s="335"/>
      <c r="EF33" s="97"/>
      <c r="EG33" s="334"/>
      <c r="EH33" s="335"/>
      <c r="EI33" s="335"/>
      <c r="EJ33" s="97"/>
      <c r="EK33" s="334"/>
      <c r="EL33" s="335"/>
      <c r="EM33" s="335"/>
      <c r="EN33" s="97"/>
      <c r="EO33" s="334"/>
      <c r="EP33" s="335"/>
      <c r="EQ33" s="335"/>
      <c r="ER33" s="97" t="str">
        <f t="shared" si="38"/>
        <v/>
      </c>
      <c r="ES33" s="993"/>
      <c r="ET33" s="335"/>
      <c r="EU33" s="97" t="str">
        <f t="shared" si="39"/>
        <v/>
      </c>
      <c r="EV33" s="334"/>
      <c r="EW33" s="335"/>
      <c r="EX33" s="335"/>
      <c r="EY33" s="97"/>
      <c r="EZ33" s="334"/>
      <c r="FA33" s="335"/>
      <c r="FB33" s="335"/>
      <c r="FC33" s="97"/>
      <c r="FD33" s="334"/>
      <c r="FE33" s="335"/>
      <c r="FF33" s="335"/>
      <c r="FG33" s="97"/>
      <c r="FH33" s="334"/>
      <c r="FI33" s="335"/>
      <c r="FJ33" s="335"/>
      <c r="FK33" s="97" t="str">
        <f t="shared" si="40"/>
        <v/>
      </c>
      <c r="FL33" s="993"/>
      <c r="FM33" s="335"/>
      <c r="FN33" s="97" t="str">
        <f t="shared" si="41"/>
        <v/>
      </c>
      <c r="FO33" s="334"/>
      <c r="FP33" s="335"/>
      <c r="FQ33" s="97"/>
      <c r="FR33" s="334"/>
      <c r="FS33" s="335"/>
      <c r="FT33" s="97"/>
      <c r="FU33" s="334"/>
      <c r="FV33" s="335"/>
      <c r="FW33" s="97"/>
      <c r="FX33" s="334"/>
      <c r="FY33" s="335"/>
      <c r="FZ33" s="97" t="str">
        <f t="shared" si="42"/>
        <v/>
      </c>
      <c r="GA33" s="993"/>
      <c r="GB33" s="335"/>
      <c r="GC33" s="510" t="str">
        <f t="shared" si="49"/>
        <v/>
      </c>
      <c r="GD33" s="336"/>
      <c r="GE33" s="337"/>
      <c r="GF33" s="337"/>
      <c r="GG33" s="337"/>
      <c r="GH33" s="337"/>
      <c r="GI33" s="510"/>
      <c r="GJ33" s="336"/>
      <c r="GK33" s="337"/>
      <c r="GL33" s="337"/>
      <c r="GM33" s="337"/>
      <c r="GN33" s="337"/>
      <c r="GO33" s="510"/>
      <c r="GP33" s="336"/>
      <c r="GQ33" s="337"/>
      <c r="GR33" s="337"/>
      <c r="GS33" s="337"/>
      <c r="GT33" s="337"/>
      <c r="GU33" s="510"/>
      <c r="GV33" s="336"/>
      <c r="GW33" s="337"/>
      <c r="GX33" s="337"/>
      <c r="GY33" s="337"/>
      <c r="GZ33" s="336"/>
      <c r="HA33" s="510" t="str">
        <f t="shared" si="43"/>
        <v/>
      </c>
      <c r="HB33" s="994"/>
      <c r="HC33" s="337"/>
      <c r="HD33" s="510" t="str">
        <f t="shared" si="44"/>
        <v/>
      </c>
      <c r="HE33" s="336"/>
      <c r="HF33" s="337"/>
      <c r="HG33" s="337"/>
      <c r="HH33" s="336"/>
      <c r="HI33" s="510"/>
      <c r="HJ33" s="336"/>
      <c r="HK33" s="337"/>
      <c r="HL33" s="337"/>
      <c r="HM33" s="336"/>
      <c r="HN33" s="510"/>
      <c r="HO33" s="336"/>
      <c r="HP33" s="337"/>
      <c r="HQ33" s="337"/>
      <c r="HR33" s="337"/>
      <c r="HS33" s="510"/>
      <c r="HT33" s="336"/>
      <c r="HU33" s="337"/>
      <c r="HV33" s="337"/>
      <c r="HW33" s="337"/>
      <c r="HX33" s="97" t="str">
        <f t="shared" si="45"/>
        <v/>
      </c>
      <c r="HY33" s="994"/>
      <c r="HZ33" s="337"/>
      <c r="IA33" s="510" t="str">
        <f t="shared" si="46"/>
        <v/>
      </c>
      <c r="IB33" s="336"/>
      <c r="IC33" s="337"/>
      <c r="ID33" s="337"/>
      <c r="IE33" s="510"/>
      <c r="IF33" s="336"/>
      <c r="IG33" s="337"/>
      <c r="IH33" s="337"/>
      <c r="II33" s="510"/>
      <c r="IJ33" s="336"/>
      <c r="IK33" s="337"/>
      <c r="IL33" s="337"/>
      <c r="IM33" s="510"/>
      <c r="IN33" s="336"/>
      <c r="IO33" s="337"/>
      <c r="IP33" s="337"/>
      <c r="IQ33" s="97" t="str">
        <f t="shared" si="47"/>
        <v/>
      </c>
      <c r="IR33" s="994"/>
      <c r="IS33" s="337"/>
      <c r="IT33" s="337"/>
      <c r="IU33" s="336"/>
      <c r="IV33" s="510" t="str">
        <f t="shared" si="48"/>
        <v/>
      </c>
      <c r="IW33" s="995"/>
    </row>
    <row r="34" spans="1:257" x14ac:dyDescent="0.25">
      <c r="A34" s="996"/>
      <c r="B34" s="507">
        <v>11</v>
      </c>
      <c r="C34" s="97" t="str">
        <f>IF(Proponentes!B25&gt;0,Proponentes!B25,"")</f>
        <v/>
      </c>
      <c r="D34" s="335"/>
      <c r="E34" s="335"/>
      <c r="F34" s="334"/>
      <c r="G34" s="335"/>
      <c r="H34" s="335"/>
      <c r="I34" s="335"/>
      <c r="J34" s="335"/>
      <c r="K34" s="335"/>
      <c r="L34" s="335"/>
      <c r="M34" s="334"/>
      <c r="N34" s="335"/>
      <c r="O34" s="335"/>
      <c r="P34" s="335"/>
      <c r="Q34" s="335"/>
      <c r="R34" s="335"/>
      <c r="S34" s="335"/>
      <c r="T34" s="334"/>
      <c r="U34" s="335"/>
      <c r="V34" s="335"/>
      <c r="W34" s="335"/>
      <c r="X34" s="335"/>
      <c r="Y34" s="335"/>
      <c r="Z34" s="335"/>
      <c r="AA34" s="334"/>
      <c r="AB34" s="335"/>
      <c r="AC34" s="335"/>
      <c r="AD34" s="335"/>
      <c r="AE34" s="335"/>
      <c r="AF34" s="335"/>
      <c r="AG34" s="97" t="str">
        <f t="shared" si="25"/>
        <v/>
      </c>
      <c r="AH34" s="993"/>
      <c r="AI34" s="335"/>
      <c r="AJ34" s="335" t="str">
        <f t="shared" si="26"/>
        <v/>
      </c>
      <c r="AK34" s="335"/>
      <c r="AL34" s="334"/>
      <c r="AM34" s="335"/>
      <c r="AN34" s="335"/>
      <c r="AO34" s="335"/>
      <c r="AP34" s="335"/>
      <c r="AQ34" s="335"/>
      <c r="AR34" s="335"/>
      <c r="AS34" s="334"/>
      <c r="AT34" s="335"/>
      <c r="AU34" s="335"/>
      <c r="AV34" s="335"/>
      <c r="AW34" s="335"/>
      <c r="AX34" s="335"/>
      <c r="AY34" s="335"/>
      <c r="AZ34" s="334"/>
      <c r="BA34" s="335"/>
      <c r="BB34" s="335"/>
      <c r="BC34" s="335"/>
      <c r="BD34" s="335"/>
      <c r="BE34" s="335"/>
      <c r="BF34" s="335"/>
      <c r="BG34" s="334"/>
      <c r="BH34" s="335"/>
      <c r="BI34" s="335"/>
      <c r="BJ34" s="335"/>
      <c r="BK34" s="335"/>
      <c r="BL34" s="97" t="str">
        <f t="shared" si="27"/>
        <v/>
      </c>
      <c r="BM34" s="993"/>
      <c r="BN34" s="335" t="str">
        <f t="shared" si="28"/>
        <v/>
      </c>
      <c r="BO34" s="334"/>
      <c r="BP34" s="335"/>
      <c r="BQ34" s="335"/>
      <c r="BR34" s="335"/>
      <c r="BS34" s="335" t="str">
        <f t="shared" si="29"/>
        <v/>
      </c>
      <c r="BT34" s="334"/>
      <c r="BU34" s="335"/>
      <c r="BV34" s="335"/>
      <c r="BW34" s="335"/>
      <c r="BX34" s="335" t="str">
        <f t="shared" si="30"/>
        <v/>
      </c>
      <c r="BY34" s="334"/>
      <c r="BZ34" s="335"/>
      <c r="CA34" s="335"/>
      <c r="CB34" s="335"/>
      <c r="CC34" s="335" t="str">
        <f t="shared" si="31"/>
        <v/>
      </c>
      <c r="CD34" s="334"/>
      <c r="CE34" s="335"/>
      <c r="CF34" s="335"/>
      <c r="CG34" s="335"/>
      <c r="CH34" s="997"/>
      <c r="CI34" s="97" t="str">
        <f t="shared" si="32"/>
        <v/>
      </c>
      <c r="CJ34" s="998"/>
      <c r="CK34" s="335"/>
      <c r="CL34" s="97" t="str">
        <f t="shared" si="33"/>
        <v/>
      </c>
      <c r="CM34" s="334"/>
      <c r="CN34" s="335"/>
      <c r="CO34" s="335"/>
      <c r="CP34" s="335"/>
      <c r="CQ34" s="97"/>
      <c r="CR34" s="334"/>
      <c r="CS34" s="335"/>
      <c r="CT34" s="335"/>
      <c r="CU34" s="335"/>
      <c r="CV34" s="97"/>
      <c r="CW34" s="334"/>
      <c r="CX34" s="335"/>
      <c r="CY34" s="335"/>
      <c r="CZ34" s="335"/>
      <c r="DA34" s="97"/>
      <c r="DB34" s="334"/>
      <c r="DC34" s="335"/>
      <c r="DD34" s="335"/>
      <c r="DE34" s="335"/>
      <c r="DF34" s="97" t="str">
        <f t="shared" si="34"/>
        <v/>
      </c>
      <c r="DG34" s="993"/>
      <c r="DH34" s="335"/>
      <c r="DI34" s="97" t="str">
        <f t="shared" si="35"/>
        <v/>
      </c>
      <c r="DJ34" s="334"/>
      <c r="DK34" s="335"/>
      <c r="DL34" s="335"/>
      <c r="DM34" s="97"/>
      <c r="DN34" s="334"/>
      <c r="DO34" s="335"/>
      <c r="DP34" s="335"/>
      <c r="DQ34" s="97"/>
      <c r="DR34" s="334"/>
      <c r="DS34" s="335"/>
      <c r="DT34" s="335"/>
      <c r="DU34" s="97"/>
      <c r="DV34" s="334"/>
      <c r="DW34" s="335"/>
      <c r="DX34" s="335"/>
      <c r="DY34" s="97" t="str">
        <f t="shared" si="36"/>
        <v/>
      </c>
      <c r="DZ34" s="998"/>
      <c r="EA34" s="335"/>
      <c r="EB34" s="97" t="str">
        <f t="shared" si="37"/>
        <v/>
      </c>
      <c r="EC34" s="334"/>
      <c r="ED34" s="335"/>
      <c r="EE34" s="335"/>
      <c r="EF34" s="97"/>
      <c r="EG34" s="334"/>
      <c r="EH34" s="335"/>
      <c r="EI34" s="335"/>
      <c r="EJ34" s="97"/>
      <c r="EK34" s="334"/>
      <c r="EL34" s="335"/>
      <c r="EM34" s="335"/>
      <c r="EN34" s="97"/>
      <c r="EO34" s="334"/>
      <c r="EP34" s="335"/>
      <c r="EQ34" s="335"/>
      <c r="ER34" s="97" t="str">
        <f t="shared" si="38"/>
        <v/>
      </c>
      <c r="ES34" s="993"/>
      <c r="ET34" s="335"/>
      <c r="EU34" s="97" t="str">
        <f t="shared" si="39"/>
        <v/>
      </c>
      <c r="EV34" s="334"/>
      <c r="EW34" s="335"/>
      <c r="EX34" s="335"/>
      <c r="EY34" s="97"/>
      <c r="EZ34" s="334"/>
      <c r="FA34" s="335"/>
      <c r="FB34" s="335"/>
      <c r="FC34" s="97"/>
      <c r="FD34" s="334"/>
      <c r="FE34" s="335"/>
      <c r="FF34" s="335"/>
      <c r="FG34" s="97"/>
      <c r="FH34" s="334"/>
      <c r="FI34" s="335"/>
      <c r="FJ34" s="335"/>
      <c r="FK34" s="97" t="str">
        <f t="shared" si="40"/>
        <v/>
      </c>
      <c r="FL34" s="993"/>
      <c r="FM34" s="335"/>
      <c r="FN34" s="97" t="str">
        <f t="shared" si="41"/>
        <v/>
      </c>
      <c r="FO34" s="334"/>
      <c r="FP34" s="335"/>
      <c r="FQ34" s="97"/>
      <c r="FR34" s="334"/>
      <c r="FS34" s="335"/>
      <c r="FT34" s="97"/>
      <c r="FU34" s="334"/>
      <c r="FV34" s="335"/>
      <c r="FW34" s="97"/>
      <c r="FX34" s="334"/>
      <c r="FY34" s="335"/>
      <c r="FZ34" s="97" t="str">
        <f t="shared" si="42"/>
        <v/>
      </c>
      <c r="GA34" s="993"/>
      <c r="GB34" s="335"/>
      <c r="GC34" s="510" t="str">
        <f t="shared" si="49"/>
        <v/>
      </c>
      <c r="GD34" s="336"/>
      <c r="GE34" s="337"/>
      <c r="GF34" s="337"/>
      <c r="GG34" s="337"/>
      <c r="GH34" s="337"/>
      <c r="GI34" s="510"/>
      <c r="GJ34" s="336"/>
      <c r="GK34" s="337"/>
      <c r="GL34" s="337"/>
      <c r="GM34" s="337"/>
      <c r="GN34" s="337"/>
      <c r="GO34" s="510"/>
      <c r="GP34" s="336"/>
      <c r="GQ34" s="337"/>
      <c r="GR34" s="337"/>
      <c r="GS34" s="337"/>
      <c r="GT34" s="337"/>
      <c r="GU34" s="510"/>
      <c r="GV34" s="336"/>
      <c r="GW34" s="337"/>
      <c r="GX34" s="337"/>
      <c r="GY34" s="337"/>
      <c r="GZ34" s="336"/>
      <c r="HA34" s="510" t="str">
        <f t="shared" si="43"/>
        <v/>
      </c>
      <c r="HB34" s="994"/>
      <c r="HC34" s="337"/>
      <c r="HD34" s="510" t="str">
        <f t="shared" si="44"/>
        <v/>
      </c>
      <c r="HE34" s="336"/>
      <c r="HF34" s="337"/>
      <c r="HG34" s="337"/>
      <c r="HH34" s="336"/>
      <c r="HI34" s="510"/>
      <c r="HJ34" s="336"/>
      <c r="HK34" s="337"/>
      <c r="HL34" s="337"/>
      <c r="HM34" s="336"/>
      <c r="HN34" s="510"/>
      <c r="HO34" s="336"/>
      <c r="HP34" s="337"/>
      <c r="HQ34" s="337"/>
      <c r="HR34" s="337"/>
      <c r="HS34" s="510"/>
      <c r="HT34" s="336"/>
      <c r="HU34" s="337"/>
      <c r="HV34" s="337"/>
      <c r="HW34" s="337"/>
      <c r="HX34" s="97" t="str">
        <f t="shared" si="45"/>
        <v/>
      </c>
      <c r="HY34" s="994"/>
      <c r="HZ34" s="337"/>
      <c r="IA34" s="510" t="str">
        <f t="shared" si="46"/>
        <v/>
      </c>
      <c r="IB34" s="336"/>
      <c r="IC34" s="337"/>
      <c r="ID34" s="337"/>
      <c r="IE34" s="510"/>
      <c r="IF34" s="336"/>
      <c r="IG34" s="337"/>
      <c r="IH34" s="337"/>
      <c r="II34" s="510"/>
      <c r="IJ34" s="336"/>
      <c r="IK34" s="337"/>
      <c r="IL34" s="337"/>
      <c r="IM34" s="510"/>
      <c r="IN34" s="336"/>
      <c r="IO34" s="337"/>
      <c r="IP34" s="337"/>
      <c r="IQ34" s="97" t="str">
        <f t="shared" si="47"/>
        <v/>
      </c>
      <c r="IR34" s="994"/>
      <c r="IS34" s="337"/>
      <c r="IT34" s="337"/>
      <c r="IU34" s="336"/>
      <c r="IV34" s="510" t="str">
        <f t="shared" si="48"/>
        <v/>
      </c>
      <c r="IW34" s="995"/>
    </row>
    <row r="35" spans="1:257" x14ac:dyDescent="0.25">
      <c r="A35" s="996"/>
      <c r="B35" s="507">
        <v>12</v>
      </c>
      <c r="C35" s="97" t="e">
        <f>IF(Proponentes!#REF!&gt;0,Proponentes!#REF!,"")</f>
        <v>#REF!</v>
      </c>
      <c r="D35" s="335"/>
      <c r="E35" s="335"/>
      <c r="F35" s="334"/>
      <c r="G35" s="335"/>
      <c r="H35" s="335"/>
      <c r="I35" s="335"/>
      <c r="J35" s="335"/>
      <c r="K35" s="335"/>
      <c r="L35" s="335"/>
      <c r="M35" s="334"/>
      <c r="N35" s="335"/>
      <c r="O35" s="335"/>
      <c r="P35" s="335"/>
      <c r="Q35" s="335"/>
      <c r="R35" s="335"/>
      <c r="S35" s="335"/>
      <c r="T35" s="334"/>
      <c r="U35" s="335"/>
      <c r="V35" s="335"/>
      <c r="W35" s="335"/>
      <c r="X35" s="335"/>
      <c r="Y35" s="335"/>
      <c r="Z35" s="335"/>
      <c r="AA35" s="334"/>
      <c r="AB35" s="335"/>
      <c r="AC35" s="335"/>
      <c r="AD35" s="335"/>
      <c r="AE35" s="335"/>
      <c r="AF35" s="335"/>
      <c r="AG35" s="97" t="str">
        <f t="shared" si="25"/>
        <v/>
      </c>
      <c r="AH35" s="993"/>
      <c r="AI35" s="335"/>
      <c r="AJ35" s="335" t="str">
        <f t="shared" si="26"/>
        <v/>
      </c>
      <c r="AK35" s="335"/>
      <c r="AL35" s="334"/>
      <c r="AM35" s="335"/>
      <c r="AN35" s="335"/>
      <c r="AO35" s="335"/>
      <c r="AP35" s="335"/>
      <c r="AQ35" s="335"/>
      <c r="AR35" s="335"/>
      <c r="AS35" s="334"/>
      <c r="AT35" s="335"/>
      <c r="AU35" s="335"/>
      <c r="AV35" s="335"/>
      <c r="AW35" s="335"/>
      <c r="AX35" s="335"/>
      <c r="AY35" s="335"/>
      <c r="AZ35" s="334"/>
      <c r="BA35" s="335"/>
      <c r="BB35" s="335"/>
      <c r="BC35" s="335"/>
      <c r="BD35" s="335"/>
      <c r="BE35" s="335"/>
      <c r="BF35" s="335"/>
      <c r="BG35" s="334"/>
      <c r="BH35" s="335"/>
      <c r="BI35" s="335"/>
      <c r="BJ35" s="335"/>
      <c r="BK35" s="335"/>
      <c r="BL35" s="97" t="str">
        <f t="shared" si="27"/>
        <v/>
      </c>
      <c r="BM35" s="993"/>
      <c r="BN35" s="335" t="str">
        <f t="shared" si="28"/>
        <v/>
      </c>
      <c r="BO35" s="334"/>
      <c r="BP35" s="335"/>
      <c r="BQ35" s="335"/>
      <c r="BR35" s="335"/>
      <c r="BS35" s="335" t="str">
        <f t="shared" si="29"/>
        <v/>
      </c>
      <c r="BT35" s="334"/>
      <c r="BU35" s="335"/>
      <c r="BV35" s="335"/>
      <c r="BW35" s="335"/>
      <c r="BX35" s="335" t="str">
        <f t="shared" si="30"/>
        <v/>
      </c>
      <c r="BY35" s="334"/>
      <c r="BZ35" s="335"/>
      <c r="CA35" s="335"/>
      <c r="CB35" s="335"/>
      <c r="CC35" s="335" t="str">
        <f t="shared" si="31"/>
        <v/>
      </c>
      <c r="CD35" s="334"/>
      <c r="CE35" s="335"/>
      <c r="CF35" s="335"/>
      <c r="CG35" s="335"/>
      <c r="CH35" s="997"/>
      <c r="CI35" s="97" t="str">
        <f t="shared" si="32"/>
        <v/>
      </c>
      <c r="CJ35" s="998"/>
      <c r="CK35" s="335"/>
      <c r="CL35" s="97" t="str">
        <f t="shared" si="33"/>
        <v/>
      </c>
      <c r="CM35" s="334"/>
      <c r="CN35" s="335"/>
      <c r="CO35" s="335"/>
      <c r="CP35" s="335"/>
      <c r="CQ35" s="97"/>
      <c r="CR35" s="334"/>
      <c r="CS35" s="335"/>
      <c r="CT35" s="335"/>
      <c r="CU35" s="335"/>
      <c r="CV35" s="97"/>
      <c r="CW35" s="334"/>
      <c r="CX35" s="335"/>
      <c r="CY35" s="335"/>
      <c r="CZ35" s="335"/>
      <c r="DA35" s="97"/>
      <c r="DB35" s="334"/>
      <c r="DC35" s="335"/>
      <c r="DD35" s="335"/>
      <c r="DE35" s="335"/>
      <c r="DF35" s="97" t="str">
        <f t="shared" si="34"/>
        <v/>
      </c>
      <c r="DG35" s="993"/>
      <c r="DH35" s="335"/>
      <c r="DI35" s="97" t="str">
        <f t="shared" si="35"/>
        <v/>
      </c>
      <c r="DJ35" s="334"/>
      <c r="DK35" s="335"/>
      <c r="DL35" s="335"/>
      <c r="DM35" s="97"/>
      <c r="DN35" s="334"/>
      <c r="DO35" s="335"/>
      <c r="DP35" s="335"/>
      <c r="DQ35" s="97"/>
      <c r="DR35" s="334"/>
      <c r="DS35" s="335"/>
      <c r="DT35" s="335"/>
      <c r="DU35" s="97"/>
      <c r="DV35" s="334"/>
      <c r="DW35" s="335"/>
      <c r="DX35" s="335"/>
      <c r="DY35" s="97" t="str">
        <f t="shared" si="36"/>
        <v/>
      </c>
      <c r="DZ35" s="998"/>
      <c r="EA35" s="335"/>
      <c r="EB35" s="97" t="str">
        <f t="shared" si="37"/>
        <v/>
      </c>
      <c r="EC35" s="334"/>
      <c r="ED35" s="335"/>
      <c r="EE35" s="335"/>
      <c r="EF35" s="97"/>
      <c r="EG35" s="334"/>
      <c r="EH35" s="335"/>
      <c r="EI35" s="335"/>
      <c r="EJ35" s="97"/>
      <c r="EK35" s="334"/>
      <c r="EL35" s="335"/>
      <c r="EM35" s="335"/>
      <c r="EN35" s="97"/>
      <c r="EO35" s="334"/>
      <c r="EP35" s="335"/>
      <c r="EQ35" s="335"/>
      <c r="ER35" s="97" t="str">
        <f t="shared" si="38"/>
        <v/>
      </c>
      <c r="ES35" s="993"/>
      <c r="ET35" s="335"/>
      <c r="EU35" s="97" t="str">
        <f t="shared" si="39"/>
        <v/>
      </c>
      <c r="EV35" s="334"/>
      <c r="EW35" s="335"/>
      <c r="EX35" s="335"/>
      <c r="EY35" s="97"/>
      <c r="EZ35" s="334"/>
      <c r="FA35" s="335"/>
      <c r="FB35" s="335"/>
      <c r="FC35" s="97"/>
      <c r="FD35" s="334"/>
      <c r="FE35" s="335"/>
      <c r="FF35" s="335"/>
      <c r="FG35" s="97"/>
      <c r="FH35" s="334"/>
      <c r="FI35" s="335"/>
      <c r="FJ35" s="335"/>
      <c r="FK35" s="97" t="str">
        <f t="shared" si="40"/>
        <v/>
      </c>
      <c r="FL35" s="993"/>
      <c r="FM35" s="335"/>
      <c r="FN35" s="97" t="str">
        <f t="shared" si="41"/>
        <v/>
      </c>
      <c r="FO35" s="334"/>
      <c r="FP35" s="335"/>
      <c r="FQ35" s="97"/>
      <c r="FR35" s="334"/>
      <c r="FS35" s="335"/>
      <c r="FT35" s="97"/>
      <c r="FU35" s="334"/>
      <c r="FV35" s="335"/>
      <c r="FW35" s="97"/>
      <c r="FX35" s="334"/>
      <c r="FY35" s="335"/>
      <c r="FZ35" s="97" t="str">
        <f t="shared" si="42"/>
        <v/>
      </c>
      <c r="GA35" s="993"/>
      <c r="GB35" s="335"/>
      <c r="GC35" s="510" t="str">
        <f t="shared" si="49"/>
        <v/>
      </c>
      <c r="GD35" s="336"/>
      <c r="GE35" s="337"/>
      <c r="GF35" s="337"/>
      <c r="GG35" s="337"/>
      <c r="GH35" s="337"/>
      <c r="GI35" s="510"/>
      <c r="GJ35" s="336"/>
      <c r="GK35" s="337"/>
      <c r="GL35" s="337"/>
      <c r="GM35" s="337"/>
      <c r="GN35" s="337"/>
      <c r="GO35" s="510"/>
      <c r="GP35" s="336"/>
      <c r="GQ35" s="337"/>
      <c r="GR35" s="337"/>
      <c r="GS35" s="337"/>
      <c r="GT35" s="337"/>
      <c r="GU35" s="510"/>
      <c r="GV35" s="336"/>
      <c r="GW35" s="337"/>
      <c r="GX35" s="337"/>
      <c r="GY35" s="337"/>
      <c r="GZ35" s="336"/>
      <c r="HA35" s="510" t="str">
        <f t="shared" si="43"/>
        <v/>
      </c>
      <c r="HB35" s="994"/>
      <c r="HC35" s="337"/>
      <c r="HD35" s="510" t="str">
        <f t="shared" si="44"/>
        <v/>
      </c>
      <c r="HE35" s="336"/>
      <c r="HF35" s="337"/>
      <c r="HG35" s="337"/>
      <c r="HH35" s="336"/>
      <c r="HI35" s="510"/>
      <c r="HJ35" s="336"/>
      <c r="HK35" s="337"/>
      <c r="HL35" s="337"/>
      <c r="HM35" s="336"/>
      <c r="HN35" s="510"/>
      <c r="HO35" s="336"/>
      <c r="HP35" s="337"/>
      <c r="HQ35" s="337"/>
      <c r="HR35" s="337"/>
      <c r="HS35" s="510"/>
      <c r="HT35" s="336"/>
      <c r="HU35" s="337"/>
      <c r="HV35" s="337"/>
      <c r="HW35" s="337"/>
      <c r="HX35" s="97" t="str">
        <f t="shared" si="45"/>
        <v/>
      </c>
      <c r="HY35" s="994"/>
      <c r="HZ35" s="337"/>
      <c r="IA35" s="510" t="str">
        <f t="shared" si="46"/>
        <v/>
      </c>
      <c r="IB35" s="336"/>
      <c r="IC35" s="337"/>
      <c r="ID35" s="337"/>
      <c r="IE35" s="510"/>
      <c r="IF35" s="336"/>
      <c r="IG35" s="337"/>
      <c r="IH35" s="337"/>
      <c r="II35" s="510"/>
      <c r="IJ35" s="336"/>
      <c r="IK35" s="337"/>
      <c r="IL35" s="337"/>
      <c r="IM35" s="510"/>
      <c r="IN35" s="336"/>
      <c r="IO35" s="337"/>
      <c r="IP35" s="337"/>
      <c r="IQ35" s="97" t="str">
        <f t="shared" si="47"/>
        <v/>
      </c>
      <c r="IR35" s="994"/>
      <c r="IS35" s="337"/>
      <c r="IT35" s="337"/>
      <c r="IU35" s="336"/>
      <c r="IV35" s="510" t="str">
        <f t="shared" si="48"/>
        <v/>
      </c>
      <c r="IW35" s="995"/>
    </row>
    <row r="36" spans="1:257" x14ac:dyDescent="0.25">
      <c r="A36" s="548">
        <v>2</v>
      </c>
      <c r="B36" s="514"/>
      <c r="C36" s="514"/>
      <c r="D36" s="514"/>
      <c r="E36" s="514"/>
      <c r="F36" s="515"/>
      <c r="G36" s="514"/>
      <c r="H36" s="514"/>
      <c r="I36" s="514"/>
      <c r="J36" s="514"/>
      <c r="K36" s="514"/>
      <c r="L36" s="514"/>
      <c r="M36" s="514"/>
      <c r="N36" s="514"/>
      <c r="O36" s="514"/>
      <c r="P36" s="514"/>
      <c r="Q36" s="514"/>
      <c r="R36" s="514"/>
      <c r="S36" s="514"/>
      <c r="T36" s="514"/>
      <c r="U36" s="514"/>
      <c r="V36" s="514"/>
      <c r="W36" s="514"/>
      <c r="X36" s="514"/>
      <c r="Y36" s="514"/>
      <c r="Z36" s="514"/>
      <c r="AA36" s="514"/>
      <c r="AB36" s="514"/>
      <c r="AC36" s="514"/>
      <c r="AD36" s="514"/>
      <c r="AE36" s="514"/>
      <c r="AF36" s="514"/>
      <c r="AG36" s="514"/>
      <c r="AH36" s="514"/>
      <c r="AI36" s="514"/>
      <c r="AJ36" s="514"/>
      <c r="AK36" s="514"/>
      <c r="AL36" s="514"/>
      <c r="AM36" s="514"/>
      <c r="AN36" s="514"/>
      <c r="AO36" s="514"/>
      <c r="AP36" s="514"/>
      <c r="AQ36" s="514"/>
      <c r="AR36" s="514"/>
      <c r="AS36" s="514"/>
      <c r="AT36" s="514"/>
      <c r="AU36" s="514"/>
      <c r="AV36" s="514"/>
      <c r="AW36" s="514"/>
      <c r="AX36" s="514"/>
      <c r="AY36" s="514"/>
      <c r="AZ36" s="514"/>
      <c r="BA36" s="514"/>
      <c r="BB36" s="514"/>
      <c r="BC36" s="514"/>
      <c r="BD36" s="514"/>
      <c r="BE36" s="514"/>
      <c r="BF36" s="514"/>
      <c r="BG36" s="514"/>
      <c r="BH36" s="514"/>
      <c r="BI36" s="514"/>
      <c r="BJ36" s="514"/>
      <c r="BK36" s="514"/>
      <c r="BL36" s="514"/>
      <c r="BM36" s="514"/>
      <c r="BN36" s="514"/>
      <c r="BO36" s="514"/>
      <c r="BP36" s="514"/>
      <c r="BQ36" s="514"/>
      <c r="BR36" s="514"/>
      <c r="BS36" s="514"/>
      <c r="BT36" s="514"/>
      <c r="BU36" s="514"/>
      <c r="BV36" s="514"/>
      <c r="BW36" s="514"/>
      <c r="BX36" s="514"/>
      <c r="BY36" s="514"/>
      <c r="BZ36" s="514"/>
      <c r="CA36" s="514"/>
      <c r="CB36" s="514"/>
      <c r="CC36" s="514"/>
      <c r="CD36" s="514"/>
      <c r="CE36" s="514"/>
      <c r="CF36" s="514"/>
      <c r="CG36" s="514"/>
      <c r="CH36" s="516"/>
      <c r="CI36" s="514"/>
      <c r="CJ36" s="514"/>
      <c r="CK36" s="514"/>
      <c r="CL36" s="514"/>
      <c r="CM36" s="514"/>
      <c r="CN36" s="514"/>
      <c r="CO36" s="514"/>
      <c r="CP36" s="514"/>
      <c r="CQ36" s="514"/>
      <c r="CR36" s="514"/>
      <c r="CS36" s="514"/>
      <c r="CT36" s="514"/>
      <c r="CU36" s="514"/>
      <c r="CV36" s="514"/>
      <c r="CW36" s="514"/>
      <c r="CX36" s="514"/>
      <c r="CY36" s="514"/>
      <c r="CZ36" s="514"/>
      <c r="DA36" s="514"/>
      <c r="DB36" s="514"/>
      <c r="DC36" s="514"/>
      <c r="DD36" s="514"/>
      <c r="DE36" s="514"/>
      <c r="DF36" s="514"/>
      <c r="DG36" s="514"/>
      <c r="DH36" s="514"/>
      <c r="DI36" s="514"/>
      <c r="DJ36" s="514"/>
      <c r="DK36" s="514"/>
      <c r="DL36" s="514"/>
      <c r="DM36" s="514"/>
      <c r="DN36" s="514"/>
      <c r="DO36" s="514"/>
      <c r="DP36" s="514"/>
      <c r="DQ36" s="514"/>
      <c r="DR36" s="514"/>
      <c r="DS36" s="514"/>
      <c r="DT36" s="514"/>
      <c r="DU36" s="514"/>
      <c r="DV36" s="514"/>
      <c r="DW36" s="514"/>
      <c r="DX36" s="514"/>
      <c r="DY36" s="514"/>
      <c r="DZ36" s="514"/>
      <c r="EA36" s="514"/>
      <c r="EB36" s="514"/>
      <c r="EC36" s="514"/>
      <c r="ED36" s="514"/>
      <c r="EE36" s="514"/>
      <c r="EF36" s="514"/>
      <c r="EG36" s="514"/>
      <c r="EH36" s="514"/>
      <c r="EI36" s="514"/>
      <c r="EJ36" s="514"/>
      <c r="EK36" s="514"/>
      <c r="EL36" s="514"/>
      <c r="EM36" s="514"/>
      <c r="EN36" s="514"/>
      <c r="EO36" s="514"/>
      <c r="EP36" s="514"/>
      <c r="EQ36" s="514"/>
      <c r="ER36" s="514"/>
      <c r="ES36" s="514"/>
      <c r="ET36" s="514"/>
      <c r="EU36" s="514"/>
      <c r="EV36" s="514"/>
      <c r="EW36" s="514"/>
      <c r="EX36" s="514"/>
      <c r="EY36" s="514"/>
      <c r="EZ36" s="514"/>
      <c r="FA36" s="514"/>
      <c r="FB36" s="514"/>
      <c r="FC36" s="514"/>
      <c r="FD36" s="514"/>
      <c r="FE36" s="514"/>
      <c r="FF36" s="514"/>
      <c r="FG36" s="514"/>
      <c r="FH36" s="514"/>
      <c r="FI36" s="514"/>
      <c r="FJ36" s="514"/>
      <c r="FK36" s="514"/>
      <c r="FL36" s="514"/>
      <c r="FM36" s="514"/>
      <c r="FN36" s="514"/>
      <c r="FO36" s="514"/>
      <c r="FP36" s="514"/>
      <c r="FQ36" s="514"/>
      <c r="FR36" s="514"/>
      <c r="FS36" s="514"/>
      <c r="FT36" s="514"/>
      <c r="FU36" s="514"/>
      <c r="FV36" s="514"/>
      <c r="FW36" s="514"/>
      <c r="FX36" s="514"/>
      <c r="FY36" s="514"/>
      <c r="FZ36" s="514"/>
      <c r="GA36" s="514"/>
      <c r="GB36" s="514"/>
      <c r="GC36" s="514"/>
      <c r="GD36" s="514"/>
      <c r="GE36" s="514"/>
      <c r="GF36" s="514"/>
      <c r="GG36" s="514"/>
      <c r="GH36" s="514"/>
      <c r="GI36" s="514"/>
      <c r="GJ36" s="514"/>
      <c r="GK36" s="514"/>
      <c r="GL36" s="514"/>
      <c r="GM36" s="514"/>
      <c r="GN36" s="514"/>
      <c r="GO36" s="514"/>
      <c r="GP36" s="514"/>
      <c r="GQ36" s="514"/>
      <c r="GR36" s="514"/>
      <c r="GS36" s="514"/>
      <c r="GT36" s="514"/>
      <c r="GU36" s="514"/>
      <c r="GV36" s="514"/>
      <c r="GW36" s="514"/>
      <c r="GX36" s="514"/>
      <c r="GY36" s="514"/>
      <c r="GZ36" s="514"/>
      <c r="HA36" s="514"/>
      <c r="HB36" s="514"/>
      <c r="HC36" s="514"/>
      <c r="HD36" s="514"/>
      <c r="HE36" s="514"/>
      <c r="HF36" s="514"/>
      <c r="HG36" s="514"/>
      <c r="HH36" s="514"/>
      <c r="HI36" s="514"/>
      <c r="HJ36" s="514"/>
      <c r="HK36" s="514"/>
      <c r="HL36" s="514"/>
      <c r="HM36" s="514"/>
      <c r="HN36" s="514"/>
      <c r="HO36" s="514"/>
      <c r="HP36" s="514"/>
      <c r="HQ36" s="514"/>
      <c r="HR36" s="514"/>
      <c r="HS36" s="514"/>
      <c r="HT36" s="514"/>
      <c r="HU36" s="514"/>
      <c r="HV36" s="514"/>
      <c r="HW36" s="514"/>
      <c r="HX36" s="514"/>
      <c r="HY36" s="514"/>
      <c r="HZ36" s="514"/>
      <c r="IA36" s="514"/>
      <c r="IB36" s="514"/>
      <c r="IC36" s="514"/>
      <c r="ID36" s="514"/>
      <c r="IE36" s="514"/>
      <c r="IF36" s="514"/>
      <c r="IG36" s="514"/>
      <c r="IH36" s="514"/>
      <c r="II36" s="514"/>
      <c r="IJ36" s="514"/>
      <c r="IK36" s="514"/>
      <c r="IL36" s="514"/>
      <c r="IM36" s="514"/>
      <c r="IN36" s="514"/>
      <c r="IO36" s="514"/>
      <c r="IP36" s="514"/>
      <c r="IQ36" s="514"/>
      <c r="IR36" s="514"/>
      <c r="IS36" s="514"/>
      <c r="IT36" s="514"/>
      <c r="IU36" s="514"/>
      <c r="IV36" s="514"/>
      <c r="IW36" s="549"/>
    </row>
    <row r="37" spans="1:257" ht="33" x14ac:dyDescent="0.25">
      <c r="A37" s="996">
        <f t="shared" ref="A37" si="50">A49</f>
        <v>3</v>
      </c>
      <c r="B37" s="507">
        <v>1</v>
      </c>
      <c r="C37" s="97" t="str">
        <f>IF(Proponentes!B28&gt;0,Proponentes!B28,"")</f>
        <v>SEGURIDAD NUEVA ERA LTDA</v>
      </c>
      <c r="D37" s="335"/>
      <c r="E37" s="335" t="s">
        <v>1653</v>
      </c>
      <c r="F37" s="334" t="s">
        <v>744</v>
      </c>
      <c r="G37" s="341">
        <v>47371</v>
      </c>
      <c r="H37" s="335" t="s">
        <v>1631</v>
      </c>
      <c r="I37" s="335"/>
      <c r="J37" s="341"/>
      <c r="K37" s="335"/>
      <c r="L37" s="335"/>
      <c r="M37" s="334"/>
      <c r="N37" s="341"/>
      <c r="O37" s="335"/>
      <c r="P37" s="335"/>
      <c r="Q37" s="341"/>
      <c r="R37" s="335"/>
      <c r="S37" s="335"/>
      <c r="T37" s="334"/>
      <c r="U37" s="335"/>
      <c r="V37" s="335"/>
      <c r="W37" s="335"/>
      <c r="X37" s="335"/>
      <c r="Y37" s="335"/>
      <c r="Z37" s="335"/>
      <c r="AA37" s="334"/>
      <c r="AB37" s="335"/>
      <c r="AC37" s="335"/>
      <c r="AD37" s="335"/>
      <c r="AE37" s="335"/>
      <c r="AF37" s="335"/>
      <c r="AG37" s="97" t="str">
        <f t="shared" ref="AG37" si="51">IF(E37="","",IF(K37=0,IF(R37=0,IF(Y37=0,IF(AF37=0,"CUMPLE","NO CUMPLE"),"NO CUMPLE"),"NO CUMPLE"),"NO CUMPLE"))</f>
        <v>CUMPLE</v>
      </c>
      <c r="AH37" s="993"/>
      <c r="AI37" s="335"/>
      <c r="AJ37" s="335" t="str">
        <f t="shared" ref="AJ37" si="52">IF(E37&gt;0,E37,"")</f>
        <v xml:space="preserve">SEGURIDAD NUEVA ERA LTDA </v>
      </c>
      <c r="AK37" s="335" t="s">
        <v>1631</v>
      </c>
      <c r="AL37" s="334" t="s">
        <v>744</v>
      </c>
      <c r="AM37" s="341">
        <v>47371</v>
      </c>
      <c r="AN37" s="335"/>
      <c r="AO37" s="341"/>
      <c r="AP37" s="335"/>
      <c r="AQ37" s="335"/>
      <c r="AR37" s="335"/>
      <c r="AS37" s="334"/>
      <c r="AT37" s="341"/>
      <c r="AU37" s="335"/>
      <c r="AV37" s="335"/>
      <c r="AW37" s="335"/>
      <c r="AX37" s="335"/>
      <c r="AY37" s="335"/>
      <c r="AZ37" s="334"/>
      <c r="BA37" s="335"/>
      <c r="BB37" s="335"/>
      <c r="BC37" s="335"/>
      <c r="BD37" s="335"/>
      <c r="BE37" s="335"/>
      <c r="BF37" s="335"/>
      <c r="BG37" s="334"/>
      <c r="BH37" s="335"/>
      <c r="BI37" s="335"/>
      <c r="BJ37" s="335"/>
      <c r="BK37" s="335"/>
      <c r="BL37" s="97" t="str">
        <f t="shared" ref="BL37" si="53">IF(AJ37="","",IF(AP37=0,IF(AW37=0,IF(BD37=0,IF(BK37=0,"CUMPLE","NO CUMPLE"),"NO CUMPLE"),"NO CUMPLE"),"NO CUMPLE"))</f>
        <v>CUMPLE</v>
      </c>
      <c r="BM37" s="993"/>
      <c r="BN37" s="335" t="str">
        <f t="shared" ref="BN37:BN48" si="54">IF(E37&gt;0,E37,"")</f>
        <v xml:space="preserve">SEGURIDAD NUEVA ERA LTDA </v>
      </c>
      <c r="BO37" s="334" t="s">
        <v>947</v>
      </c>
      <c r="BP37" s="335" t="s">
        <v>1631</v>
      </c>
      <c r="BQ37" s="335">
        <v>5</v>
      </c>
      <c r="BR37" s="335"/>
      <c r="BS37" s="335" t="str">
        <f t="shared" ref="BS37:BS48" si="55">IF(L37&gt;0,L37,"")</f>
        <v/>
      </c>
      <c r="BT37" s="334"/>
      <c r="BU37" s="335"/>
      <c r="BV37" s="335"/>
      <c r="BW37" s="335"/>
      <c r="BX37" s="335" t="str">
        <f t="shared" ref="BX37:BX48" si="56">IF(S37&gt;0,S37,"")</f>
        <v/>
      </c>
      <c r="BY37" s="334"/>
      <c r="BZ37" s="335"/>
      <c r="CA37" s="335"/>
      <c r="CB37" s="335"/>
      <c r="CC37" s="335" t="str">
        <f t="shared" ref="CC37:CC48" si="57">IF(Z37&gt;0,Z37,"")</f>
        <v/>
      </c>
      <c r="CD37" s="334"/>
      <c r="CE37" s="335"/>
      <c r="CF37" s="335"/>
      <c r="CG37" s="335"/>
      <c r="CH37" s="997">
        <f>Proponentes!N28</f>
        <v>0</v>
      </c>
      <c r="CI37" s="97" t="str">
        <f t="shared" ref="CI37:CI48" si="58">IF(BN37="","",IF(CJ37=0,"CUMPLE","NO CUMPLE"))</f>
        <v>CUMPLE</v>
      </c>
      <c r="CJ37" s="998"/>
      <c r="CK37" s="335"/>
      <c r="CL37" s="97" t="str">
        <f t="shared" ref="CL37:CL48" si="59">IF(E37&gt;0,E37,"")</f>
        <v xml:space="preserve">SEGURIDAD NUEVA ERA LTDA </v>
      </c>
      <c r="CM37" s="509" t="s">
        <v>332</v>
      </c>
      <c r="CN37" s="335" t="s">
        <v>1538</v>
      </c>
      <c r="CO37" s="335" t="s">
        <v>1631</v>
      </c>
      <c r="CP37" s="335"/>
      <c r="CQ37" s="97"/>
      <c r="CR37" s="334"/>
      <c r="CS37" s="335"/>
      <c r="CT37" s="335"/>
      <c r="CU37" s="335"/>
      <c r="CV37" s="97"/>
      <c r="CW37" s="334"/>
      <c r="CX37" s="335"/>
      <c r="CY37" s="335"/>
      <c r="CZ37" s="335"/>
      <c r="DA37" s="97"/>
      <c r="DB37" s="334"/>
      <c r="DC37" s="335"/>
      <c r="DD37" s="335"/>
      <c r="DE37" s="335"/>
      <c r="DF37" s="97" t="str">
        <f t="shared" ref="DF37" si="60">IF(CL37="","",IF(CP37=0,IF(CU37=0,IF(CZ37=0,IF(DE37=0,"CUMPLE","NO CUMPLE"),"NO CUMPLE"),"NO CUMPLE"),"NO CUMPLE"))</f>
        <v>CUMPLE</v>
      </c>
      <c r="DG37" s="993"/>
      <c r="DH37" s="335"/>
      <c r="DI37" s="97" t="str">
        <f t="shared" ref="DI37" si="61">IF(E37&gt;0,E37,"")</f>
        <v xml:space="preserve">SEGURIDAD NUEVA ERA LTDA </v>
      </c>
      <c r="DJ37" s="334" t="s">
        <v>332</v>
      </c>
      <c r="DK37" s="335" t="s">
        <v>1631</v>
      </c>
      <c r="DL37" s="335"/>
      <c r="DM37" s="97"/>
      <c r="DN37" s="334"/>
      <c r="DO37" s="335"/>
      <c r="DP37" s="335"/>
      <c r="DQ37" s="97"/>
      <c r="DR37" s="334"/>
      <c r="DS37" s="335"/>
      <c r="DT37" s="335"/>
      <c r="DU37" s="97"/>
      <c r="DV37" s="334"/>
      <c r="DW37" s="335"/>
      <c r="DX37" s="335"/>
      <c r="DY37" s="97" t="str">
        <f t="shared" ref="DY37" si="62">IF(DI37="","",IF(DL37=0,IF(DP37=0,IF(DT37=0,IF(DX37=0,"CUMPLE","NO CUMPLE"),"NO CUMPLE"),"NO CUMPLE"),"NO CUMPLE"))</f>
        <v>CUMPLE</v>
      </c>
      <c r="DZ37" s="998"/>
      <c r="EA37" s="335"/>
      <c r="EB37" s="97" t="str">
        <f t="shared" ref="EB37:EB48" si="63">IF(E37&gt;0,E37,"")</f>
        <v xml:space="preserve">SEGURIDAD NUEVA ERA LTDA </v>
      </c>
      <c r="EC37" s="334" t="s">
        <v>332</v>
      </c>
      <c r="ED37" s="335" t="s">
        <v>1631</v>
      </c>
      <c r="EE37" s="335"/>
      <c r="EF37" s="97"/>
      <c r="EG37" s="334"/>
      <c r="EH37" s="335"/>
      <c r="EI37" s="335"/>
      <c r="EJ37" s="97"/>
      <c r="EK37" s="334"/>
      <c r="EL37" s="335"/>
      <c r="EM37" s="335"/>
      <c r="EN37" s="97"/>
      <c r="EO37" s="334"/>
      <c r="EP37" s="335"/>
      <c r="EQ37" s="335"/>
      <c r="ER37" s="97" t="str">
        <f t="shared" ref="ER37" si="64">IF(EB37="","",IF(EE37=0,IF(EI37=0,IF(EM37=0,IF(EQ37=0,"CUMPLE","NO CUMPLE"),"NO CUMPLE"),"NO CUMPLE"),"NO CUMPLE"))</f>
        <v>CUMPLE</v>
      </c>
      <c r="ES37" s="993"/>
      <c r="ET37" s="335"/>
      <c r="EU37" s="97" t="str">
        <f t="shared" ref="EU37:EU48" si="65">IF(E37&gt;0,E37,"")</f>
        <v xml:space="preserve">SEGURIDAD NUEVA ERA LTDA </v>
      </c>
      <c r="EV37" s="334" t="s">
        <v>747</v>
      </c>
      <c r="EW37" s="335" t="s">
        <v>1631</v>
      </c>
      <c r="EX37" s="335"/>
      <c r="EY37" s="97"/>
      <c r="EZ37" s="334"/>
      <c r="FA37" s="335"/>
      <c r="FB37" s="335"/>
      <c r="FC37" s="97"/>
      <c r="FD37" s="334"/>
      <c r="FE37" s="335"/>
      <c r="FF37" s="335"/>
      <c r="FG37" s="97"/>
      <c r="FH37" s="334"/>
      <c r="FI37" s="335"/>
      <c r="FJ37" s="335"/>
      <c r="FK37" s="97" t="str">
        <f t="shared" ref="FK37" si="66">IF(EU37="","",IF(EX37=0,IF(FB37=0,IF(FF37=0,IF(FJ37=0,"CUMPLE","NO CUMPLE"),"NO CUMPLE"),"NO CUMPLE"),"NO CUMPLE"))</f>
        <v>CUMPLE</v>
      </c>
      <c r="FL37" s="993"/>
      <c r="FM37" s="335"/>
      <c r="FN37" s="97" t="str">
        <f t="shared" ref="FN37:FN48" si="67">IF(E37&gt;0,E37,"")</f>
        <v xml:space="preserve">SEGURIDAD NUEVA ERA LTDA </v>
      </c>
      <c r="FO37" s="334" t="s">
        <v>1654</v>
      </c>
      <c r="FP37" s="335"/>
      <c r="FQ37" s="97"/>
      <c r="FR37" s="334"/>
      <c r="FS37" s="335"/>
      <c r="FT37" s="97"/>
      <c r="FU37" s="334"/>
      <c r="FV37" s="335"/>
      <c r="FW37" s="97"/>
      <c r="FX37" s="334"/>
      <c r="FY37" s="335"/>
      <c r="FZ37" s="97" t="str">
        <f t="shared" ref="FZ37" si="68">IF(FN37="","",IF(FP37=0,IF(FS37=0,IF(FV37=0,IF(FY37=0,"CUMPLE","NO CUMPLE"),"NO CUMPLE"),"NO CUMPLE"),"NO CUMPLE"))</f>
        <v>CUMPLE</v>
      </c>
      <c r="GA37" s="993"/>
      <c r="GB37" s="335"/>
      <c r="GC37" s="510" t="str">
        <f t="shared" ref="GC37:GC48" si="69">IF(E37&gt;0,E37,"")</f>
        <v xml:space="preserve">SEGURIDAD NUEVA ERA LTDA </v>
      </c>
      <c r="GD37" s="336" t="s">
        <v>768</v>
      </c>
      <c r="GE37" s="337" t="s">
        <v>1631</v>
      </c>
      <c r="GF37" s="337"/>
      <c r="GG37" s="337"/>
      <c r="GH37" s="337"/>
      <c r="GI37" s="510"/>
      <c r="GJ37" s="336"/>
      <c r="GK37" s="337"/>
      <c r="GL37" s="337"/>
      <c r="GM37" s="337"/>
      <c r="GN37" s="337"/>
      <c r="GO37" s="510"/>
      <c r="GP37" s="336"/>
      <c r="GQ37" s="337"/>
      <c r="GR37" s="337"/>
      <c r="GS37" s="337"/>
      <c r="GT37" s="337"/>
      <c r="GU37" s="510"/>
      <c r="GV37" s="336"/>
      <c r="GW37" s="337"/>
      <c r="GX37" s="337"/>
      <c r="GY37" s="337"/>
      <c r="GZ37" s="336"/>
      <c r="HA37" s="510" t="str">
        <f t="shared" ref="HA37" si="70">IF(GC37="","",IF(GH37=0,IF(GN37=0,IF(GT37=0,IF(GZ37=0,"CUMPLE","NO CUMPLE"),"NO CUMPLE"),"NO CUMPLE"),"NO CUMPLE"))</f>
        <v>CUMPLE</v>
      </c>
      <c r="HB37" s="994"/>
      <c r="HC37" s="337"/>
      <c r="HD37" s="510" t="str">
        <f t="shared" ref="HD37:HD48" si="71">IF(E37&gt;0,E37,"")</f>
        <v xml:space="preserve">SEGURIDAD NUEVA ERA LTDA </v>
      </c>
      <c r="HE37" s="336" t="s">
        <v>962</v>
      </c>
      <c r="HF37" s="337" t="s">
        <v>1631</v>
      </c>
      <c r="HG37" s="337" t="s">
        <v>1631</v>
      </c>
      <c r="HH37" s="336"/>
      <c r="HI37" s="510"/>
      <c r="HJ37" s="336"/>
      <c r="HK37" s="337"/>
      <c r="HL37" s="337"/>
      <c r="HM37" s="336"/>
      <c r="HN37" s="510"/>
      <c r="HO37" s="336"/>
      <c r="HP37" s="337"/>
      <c r="HQ37" s="337"/>
      <c r="HR37" s="337"/>
      <c r="HS37" s="510"/>
      <c r="HT37" s="336"/>
      <c r="HU37" s="337"/>
      <c r="HV37" s="337"/>
      <c r="HW37" s="337"/>
      <c r="HX37" s="97" t="str">
        <f t="shared" ref="HX37" si="72">IF(HD37="","",IF(HH37=0,IF(HM37=0,IF(HR37=0,IF(HW37=0,"CUMPLE","NO CUMPLE"),"NO CUMPLE"),"NO CUMPLE"),"NO CUMPLE"))</f>
        <v>CUMPLE</v>
      </c>
      <c r="HY37" s="994"/>
      <c r="HZ37" s="337"/>
      <c r="IA37" s="510" t="str">
        <f t="shared" ref="IA37:IA48" si="73">IF(E37&gt;0,E37,"")</f>
        <v xml:space="preserve">SEGURIDAD NUEVA ERA LTDA </v>
      </c>
      <c r="IB37" s="518" t="s">
        <v>1644</v>
      </c>
      <c r="IC37" s="337" t="s">
        <v>1631</v>
      </c>
      <c r="ID37" s="337"/>
      <c r="IE37" s="510"/>
      <c r="IF37" s="336"/>
      <c r="IG37" s="337"/>
      <c r="IH37" s="337"/>
      <c r="II37" s="510"/>
      <c r="IJ37" s="336"/>
      <c r="IK37" s="337"/>
      <c r="IL37" s="337"/>
      <c r="IM37" s="510"/>
      <c r="IN37" s="336"/>
      <c r="IO37" s="337"/>
      <c r="IP37" s="337"/>
      <c r="IQ37" s="97" t="str">
        <f t="shared" ref="IQ37:IQ48" si="74">IF(IA37="","",IF(ID37=0,IF(IH37=0,IF(IL37=0,IF(IP37=0,"CUMPLE","NO CUMPLE"),"NO CUMPLE"),"NO CUMPLE"),"NO CUMPLE"))</f>
        <v>CUMPLE</v>
      </c>
      <c r="IR37" s="994"/>
      <c r="IS37" s="337"/>
      <c r="IT37" s="337" t="s">
        <v>1631</v>
      </c>
      <c r="IU37" s="336" t="s">
        <v>1655</v>
      </c>
      <c r="IV37" s="510" t="str">
        <f>IF(IT37&lt;&gt;"",IF(IT37="SI","CUMPLE","NO CUMPLE"),"")</f>
        <v>CUMPLE</v>
      </c>
      <c r="IW37" s="995"/>
    </row>
    <row r="38" spans="1:257" x14ac:dyDescent="0.25">
      <c r="A38" s="996"/>
      <c r="B38" s="507">
        <v>2</v>
      </c>
      <c r="C38" s="97" t="str">
        <f>IF(Proponentes!B29&gt;0,Proponentes!B29,"")</f>
        <v/>
      </c>
      <c r="D38" s="335"/>
      <c r="E38" s="335"/>
      <c r="F38" s="334"/>
      <c r="G38" s="335"/>
      <c r="H38" s="335"/>
      <c r="I38" s="335"/>
      <c r="J38" s="335"/>
      <c r="K38" s="335"/>
      <c r="L38" s="335"/>
      <c r="M38" s="334"/>
      <c r="N38" s="335"/>
      <c r="O38" s="335"/>
      <c r="P38" s="335"/>
      <c r="Q38" s="335"/>
      <c r="R38" s="335"/>
      <c r="S38" s="335"/>
      <c r="T38" s="334"/>
      <c r="U38" s="335"/>
      <c r="V38" s="335"/>
      <c r="W38" s="335"/>
      <c r="X38" s="335"/>
      <c r="Y38" s="335"/>
      <c r="Z38" s="335"/>
      <c r="AA38" s="334"/>
      <c r="AB38" s="335"/>
      <c r="AC38" s="335"/>
      <c r="AD38" s="335"/>
      <c r="AE38" s="335"/>
      <c r="AF38" s="335"/>
      <c r="AG38" s="97" t="str">
        <f t="shared" si="25"/>
        <v/>
      </c>
      <c r="AH38" s="993"/>
      <c r="AI38" s="335"/>
      <c r="AJ38" s="335" t="str">
        <f t="shared" si="26"/>
        <v/>
      </c>
      <c r="AK38" s="335"/>
      <c r="AL38" s="334"/>
      <c r="AM38" s="335"/>
      <c r="AN38" s="335"/>
      <c r="AO38" s="335"/>
      <c r="AP38" s="335"/>
      <c r="AQ38" s="335"/>
      <c r="AR38" s="335"/>
      <c r="AS38" s="334"/>
      <c r="AT38" s="335"/>
      <c r="AU38" s="335"/>
      <c r="AV38" s="335"/>
      <c r="AW38" s="335"/>
      <c r="AX38" s="335"/>
      <c r="AY38" s="335"/>
      <c r="AZ38" s="334"/>
      <c r="BA38" s="335"/>
      <c r="BB38" s="335"/>
      <c r="BC38" s="335"/>
      <c r="BD38" s="335"/>
      <c r="BE38" s="335"/>
      <c r="BF38" s="335"/>
      <c r="BG38" s="334"/>
      <c r="BH38" s="335"/>
      <c r="BI38" s="335"/>
      <c r="BJ38" s="335"/>
      <c r="BK38" s="335"/>
      <c r="BL38" s="97" t="str">
        <f t="shared" si="27"/>
        <v/>
      </c>
      <c r="BM38" s="993"/>
      <c r="BN38" s="335" t="str">
        <f t="shared" si="54"/>
        <v/>
      </c>
      <c r="BO38" s="334"/>
      <c r="BP38" s="335"/>
      <c r="BQ38" s="335"/>
      <c r="BR38" s="335"/>
      <c r="BS38" s="335" t="str">
        <f t="shared" si="55"/>
        <v/>
      </c>
      <c r="BT38" s="334"/>
      <c r="BU38" s="335"/>
      <c r="BV38" s="335"/>
      <c r="BW38" s="335"/>
      <c r="BX38" s="335" t="str">
        <f t="shared" si="56"/>
        <v/>
      </c>
      <c r="BY38" s="334"/>
      <c r="BZ38" s="335"/>
      <c r="CA38" s="335"/>
      <c r="CB38" s="335"/>
      <c r="CC38" s="335" t="str">
        <f t="shared" si="57"/>
        <v/>
      </c>
      <c r="CD38" s="334"/>
      <c r="CE38" s="335"/>
      <c r="CF38" s="335"/>
      <c r="CG38" s="335"/>
      <c r="CH38" s="997"/>
      <c r="CI38" s="97" t="str">
        <f t="shared" si="58"/>
        <v/>
      </c>
      <c r="CJ38" s="998"/>
      <c r="CK38" s="335"/>
      <c r="CL38" s="97" t="str">
        <f t="shared" si="59"/>
        <v/>
      </c>
      <c r="CM38" s="334"/>
      <c r="CN38" s="335"/>
      <c r="CO38" s="335"/>
      <c r="CP38" s="335"/>
      <c r="CQ38" s="97"/>
      <c r="CR38" s="334"/>
      <c r="CS38" s="335"/>
      <c r="CT38" s="335"/>
      <c r="CU38" s="335"/>
      <c r="CV38" s="97"/>
      <c r="CW38" s="334"/>
      <c r="CX38" s="335"/>
      <c r="CY38" s="335"/>
      <c r="CZ38" s="335"/>
      <c r="DA38" s="97"/>
      <c r="DB38" s="334"/>
      <c r="DC38" s="335"/>
      <c r="DD38" s="335"/>
      <c r="DE38" s="335"/>
      <c r="DF38" s="97" t="str">
        <f t="shared" si="34"/>
        <v/>
      </c>
      <c r="DG38" s="993"/>
      <c r="DH38" s="335"/>
      <c r="DI38" s="97" t="str">
        <f t="shared" si="35"/>
        <v/>
      </c>
      <c r="DJ38" s="334"/>
      <c r="DK38" s="335"/>
      <c r="DL38" s="335"/>
      <c r="DM38" s="97"/>
      <c r="DN38" s="334"/>
      <c r="DO38" s="335"/>
      <c r="DP38" s="335"/>
      <c r="DQ38" s="97"/>
      <c r="DR38" s="334"/>
      <c r="DS38" s="335"/>
      <c r="DT38" s="335"/>
      <c r="DU38" s="97"/>
      <c r="DV38" s="334"/>
      <c r="DW38" s="335"/>
      <c r="DX38" s="335"/>
      <c r="DY38" s="97" t="str">
        <f t="shared" si="36"/>
        <v/>
      </c>
      <c r="DZ38" s="998"/>
      <c r="EA38" s="335"/>
      <c r="EB38" s="97" t="str">
        <f t="shared" si="63"/>
        <v/>
      </c>
      <c r="EC38" s="334"/>
      <c r="ED38" s="335"/>
      <c r="EE38" s="335"/>
      <c r="EF38" s="97"/>
      <c r="EG38" s="334"/>
      <c r="EH38" s="335"/>
      <c r="EI38" s="335"/>
      <c r="EJ38" s="97"/>
      <c r="EK38" s="334"/>
      <c r="EL38" s="335"/>
      <c r="EM38" s="335"/>
      <c r="EN38" s="97"/>
      <c r="EO38" s="334"/>
      <c r="EP38" s="335"/>
      <c r="EQ38" s="335"/>
      <c r="ER38" s="97" t="str">
        <f t="shared" si="38"/>
        <v/>
      </c>
      <c r="ES38" s="993"/>
      <c r="ET38" s="335"/>
      <c r="EU38" s="97" t="str">
        <f t="shared" si="65"/>
        <v/>
      </c>
      <c r="EV38" s="334"/>
      <c r="EW38" s="335"/>
      <c r="EX38" s="335"/>
      <c r="EY38" s="97"/>
      <c r="EZ38" s="334"/>
      <c r="FA38" s="335"/>
      <c r="FB38" s="335"/>
      <c r="FC38" s="97"/>
      <c r="FD38" s="334"/>
      <c r="FE38" s="335"/>
      <c r="FF38" s="335"/>
      <c r="FG38" s="97"/>
      <c r="FH38" s="334"/>
      <c r="FI38" s="335"/>
      <c r="FJ38" s="335"/>
      <c r="FK38" s="97" t="str">
        <f t="shared" si="40"/>
        <v/>
      </c>
      <c r="FL38" s="993"/>
      <c r="FM38" s="335"/>
      <c r="FN38" s="97" t="str">
        <f t="shared" si="67"/>
        <v/>
      </c>
      <c r="FO38" s="334"/>
      <c r="FP38" s="335"/>
      <c r="FQ38" s="97"/>
      <c r="FR38" s="334"/>
      <c r="FS38" s="335"/>
      <c r="FT38" s="97"/>
      <c r="FU38" s="334"/>
      <c r="FV38" s="335"/>
      <c r="FW38" s="97"/>
      <c r="FX38" s="334"/>
      <c r="FY38" s="335"/>
      <c r="FZ38" s="97" t="str">
        <f t="shared" si="42"/>
        <v/>
      </c>
      <c r="GA38" s="993"/>
      <c r="GB38" s="335"/>
      <c r="GC38" s="510" t="str">
        <f t="shared" si="69"/>
        <v/>
      </c>
      <c r="GD38" s="336"/>
      <c r="GE38" s="337"/>
      <c r="GF38" s="337"/>
      <c r="GG38" s="337"/>
      <c r="GH38" s="337"/>
      <c r="GI38" s="510"/>
      <c r="GJ38" s="336"/>
      <c r="GK38" s="337"/>
      <c r="GL38" s="337"/>
      <c r="GM38" s="337"/>
      <c r="GN38" s="337"/>
      <c r="GO38" s="510"/>
      <c r="GP38" s="336"/>
      <c r="GQ38" s="337"/>
      <c r="GR38" s="337"/>
      <c r="GS38" s="337"/>
      <c r="GT38" s="337"/>
      <c r="GU38" s="510"/>
      <c r="GV38" s="336"/>
      <c r="GW38" s="337"/>
      <c r="GX38" s="337"/>
      <c r="GY38" s="337"/>
      <c r="GZ38" s="336"/>
      <c r="HA38" s="510" t="str">
        <f t="shared" si="43"/>
        <v/>
      </c>
      <c r="HB38" s="994"/>
      <c r="HC38" s="337"/>
      <c r="HD38" s="510" t="str">
        <f t="shared" si="71"/>
        <v/>
      </c>
      <c r="HE38" s="336"/>
      <c r="HF38" s="337"/>
      <c r="HG38" s="337"/>
      <c r="HH38" s="336"/>
      <c r="HI38" s="510"/>
      <c r="HJ38" s="336"/>
      <c r="HK38" s="337"/>
      <c r="HL38" s="337"/>
      <c r="HM38" s="336"/>
      <c r="HN38" s="510"/>
      <c r="HO38" s="336"/>
      <c r="HP38" s="337"/>
      <c r="HQ38" s="337"/>
      <c r="HR38" s="337"/>
      <c r="HS38" s="510"/>
      <c r="HT38" s="336"/>
      <c r="HU38" s="337"/>
      <c r="HV38" s="337"/>
      <c r="HW38" s="337"/>
      <c r="HX38" s="97" t="str">
        <f t="shared" si="45"/>
        <v/>
      </c>
      <c r="HY38" s="994"/>
      <c r="HZ38" s="337"/>
      <c r="IA38" s="510" t="str">
        <f t="shared" si="73"/>
        <v/>
      </c>
      <c r="IB38" s="336"/>
      <c r="IC38" s="337"/>
      <c r="ID38" s="337"/>
      <c r="IE38" s="510"/>
      <c r="IF38" s="336"/>
      <c r="IG38" s="337"/>
      <c r="IH38" s="337"/>
      <c r="II38" s="510"/>
      <c r="IJ38" s="336"/>
      <c r="IK38" s="337"/>
      <c r="IL38" s="337"/>
      <c r="IM38" s="510"/>
      <c r="IN38" s="336"/>
      <c r="IO38" s="337"/>
      <c r="IP38" s="337"/>
      <c r="IQ38" s="97" t="str">
        <f t="shared" si="74"/>
        <v/>
      </c>
      <c r="IR38" s="994"/>
      <c r="IS38" s="337"/>
      <c r="IT38" s="337"/>
      <c r="IU38" s="336"/>
      <c r="IV38" s="510" t="str">
        <f t="shared" ref="IV38:IV48" si="75">IF(IT38&lt;&gt;"",IF(IT38="SI","CUMPLE","NO CUMPLE"),"")</f>
        <v/>
      </c>
      <c r="IW38" s="995"/>
    </row>
    <row r="39" spans="1:257" x14ac:dyDescent="0.25">
      <c r="A39" s="996"/>
      <c r="B39" s="507">
        <v>3</v>
      </c>
      <c r="C39" s="97" t="str">
        <f>IF(Proponentes!B30&gt;0,Proponentes!B30,"")</f>
        <v/>
      </c>
      <c r="D39" s="335"/>
      <c r="E39" s="335"/>
      <c r="F39" s="334"/>
      <c r="G39" s="335"/>
      <c r="H39" s="335"/>
      <c r="I39" s="335"/>
      <c r="J39" s="335"/>
      <c r="K39" s="335"/>
      <c r="L39" s="335"/>
      <c r="M39" s="334"/>
      <c r="N39" s="335"/>
      <c r="O39" s="335"/>
      <c r="P39" s="335"/>
      <c r="Q39" s="335"/>
      <c r="R39" s="335"/>
      <c r="S39" s="335"/>
      <c r="T39" s="334"/>
      <c r="U39" s="335"/>
      <c r="V39" s="335"/>
      <c r="W39" s="335"/>
      <c r="X39" s="335"/>
      <c r="Y39" s="335"/>
      <c r="Z39" s="335"/>
      <c r="AA39" s="334"/>
      <c r="AB39" s="335"/>
      <c r="AC39" s="335"/>
      <c r="AD39" s="335"/>
      <c r="AE39" s="335"/>
      <c r="AF39" s="335"/>
      <c r="AG39" s="97" t="str">
        <f t="shared" si="25"/>
        <v/>
      </c>
      <c r="AH39" s="993"/>
      <c r="AI39" s="335"/>
      <c r="AJ39" s="335" t="str">
        <f t="shared" si="26"/>
        <v/>
      </c>
      <c r="AK39" s="335"/>
      <c r="AL39" s="334"/>
      <c r="AM39" s="335"/>
      <c r="AN39" s="335"/>
      <c r="AO39" s="335"/>
      <c r="AP39" s="335"/>
      <c r="AQ39" s="335"/>
      <c r="AR39" s="335"/>
      <c r="AS39" s="334"/>
      <c r="AT39" s="335"/>
      <c r="AU39" s="335"/>
      <c r="AV39" s="335"/>
      <c r="AW39" s="335"/>
      <c r="AX39" s="335"/>
      <c r="AY39" s="335"/>
      <c r="AZ39" s="334"/>
      <c r="BA39" s="335"/>
      <c r="BB39" s="335"/>
      <c r="BC39" s="335"/>
      <c r="BD39" s="335"/>
      <c r="BE39" s="335"/>
      <c r="BF39" s="335"/>
      <c r="BG39" s="334"/>
      <c r="BH39" s="335"/>
      <c r="BI39" s="335"/>
      <c r="BJ39" s="335"/>
      <c r="BK39" s="335"/>
      <c r="BL39" s="97" t="str">
        <f t="shared" si="27"/>
        <v/>
      </c>
      <c r="BM39" s="993"/>
      <c r="BN39" s="335" t="str">
        <f t="shared" si="54"/>
        <v/>
      </c>
      <c r="BO39" s="334"/>
      <c r="BP39" s="335"/>
      <c r="BQ39" s="335"/>
      <c r="BR39" s="335"/>
      <c r="BS39" s="335" t="str">
        <f t="shared" si="55"/>
        <v/>
      </c>
      <c r="BT39" s="334"/>
      <c r="BU39" s="335"/>
      <c r="BV39" s="335"/>
      <c r="BW39" s="335"/>
      <c r="BX39" s="335" t="str">
        <f t="shared" si="56"/>
        <v/>
      </c>
      <c r="BY39" s="334"/>
      <c r="BZ39" s="335"/>
      <c r="CA39" s="335"/>
      <c r="CB39" s="335"/>
      <c r="CC39" s="335" t="str">
        <f t="shared" si="57"/>
        <v/>
      </c>
      <c r="CD39" s="334"/>
      <c r="CE39" s="335"/>
      <c r="CF39" s="335"/>
      <c r="CG39" s="335"/>
      <c r="CH39" s="997"/>
      <c r="CI39" s="97" t="str">
        <f t="shared" si="58"/>
        <v/>
      </c>
      <c r="CJ39" s="998"/>
      <c r="CK39" s="335"/>
      <c r="CL39" s="97" t="str">
        <f t="shared" si="59"/>
        <v/>
      </c>
      <c r="CM39" s="334"/>
      <c r="CN39" s="335"/>
      <c r="CO39" s="335"/>
      <c r="CP39" s="335"/>
      <c r="CQ39" s="97"/>
      <c r="CR39" s="334"/>
      <c r="CS39" s="335"/>
      <c r="CT39" s="335"/>
      <c r="CU39" s="335"/>
      <c r="CV39" s="97"/>
      <c r="CW39" s="334"/>
      <c r="CX39" s="335"/>
      <c r="CY39" s="335"/>
      <c r="CZ39" s="335"/>
      <c r="DA39" s="97"/>
      <c r="DB39" s="334"/>
      <c r="DC39" s="335"/>
      <c r="DD39" s="335"/>
      <c r="DE39" s="335"/>
      <c r="DF39" s="97" t="str">
        <f t="shared" si="34"/>
        <v/>
      </c>
      <c r="DG39" s="993"/>
      <c r="DH39" s="335"/>
      <c r="DI39" s="97" t="str">
        <f t="shared" si="35"/>
        <v/>
      </c>
      <c r="DJ39" s="334"/>
      <c r="DK39" s="335"/>
      <c r="DL39" s="335"/>
      <c r="DM39" s="97"/>
      <c r="DN39" s="334"/>
      <c r="DO39" s="335"/>
      <c r="DP39" s="335"/>
      <c r="DQ39" s="97"/>
      <c r="DR39" s="334"/>
      <c r="DS39" s="335"/>
      <c r="DT39" s="335"/>
      <c r="DU39" s="97"/>
      <c r="DV39" s="334"/>
      <c r="DW39" s="335"/>
      <c r="DX39" s="335"/>
      <c r="DY39" s="97" t="str">
        <f t="shared" si="36"/>
        <v/>
      </c>
      <c r="DZ39" s="998"/>
      <c r="EA39" s="335"/>
      <c r="EB39" s="97" t="str">
        <f t="shared" si="63"/>
        <v/>
      </c>
      <c r="EC39" s="334"/>
      <c r="ED39" s="335"/>
      <c r="EE39" s="335"/>
      <c r="EF39" s="97"/>
      <c r="EG39" s="334"/>
      <c r="EH39" s="335"/>
      <c r="EI39" s="335"/>
      <c r="EJ39" s="97"/>
      <c r="EK39" s="334"/>
      <c r="EL39" s="335"/>
      <c r="EM39" s="335"/>
      <c r="EN39" s="97"/>
      <c r="EO39" s="334"/>
      <c r="EP39" s="335"/>
      <c r="EQ39" s="335"/>
      <c r="ER39" s="97" t="str">
        <f t="shared" si="38"/>
        <v/>
      </c>
      <c r="ES39" s="993"/>
      <c r="ET39" s="335"/>
      <c r="EU39" s="97" t="str">
        <f t="shared" si="65"/>
        <v/>
      </c>
      <c r="EV39" s="334"/>
      <c r="EW39" s="335"/>
      <c r="EX39" s="335"/>
      <c r="EY39" s="97"/>
      <c r="EZ39" s="334"/>
      <c r="FA39" s="335"/>
      <c r="FB39" s="335"/>
      <c r="FC39" s="97"/>
      <c r="FD39" s="334"/>
      <c r="FE39" s="335"/>
      <c r="FF39" s="335"/>
      <c r="FG39" s="97"/>
      <c r="FH39" s="334"/>
      <c r="FI39" s="335"/>
      <c r="FJ39" s="335"/>
      <c r="FK39" s="97" t="str">
        <f t="shared" si="40"/>
        <v/>
      </c>
      <c r="FL39" s="993"/>
      <c r="FM39" s="335"/>
      <c r="FN39" s="97" t="str">
        <f t="shared" si="67"/>
        <v/>
      </c>
      <c r="FO39" s="334"/>
      <c r="FP39" s="335"/>
      <c r="FQ39" s="97"/>
      <c r="FR39" s="334"/>
      <c r="FS39" s="335"/>
      <c r="FT39" s="97"/>
      <c r="FU39" s="334"/>
      <c r="FV39" s="335"/>
      <c r="FW39" s="97"/>
      <c r="FX39" s="334"/>
      <c r="FY39" s="335"/>
      <c r="FZ39" s="97" t="str">
        <f t="shared" si="42"/>
        <v/>
      </c>
      <c r="GA39" s="993"/>
      <c r="GB39" s="335"/>
      <c r="GC39" s="510" t="str">
        <f t="shared" si="69"/>
        <v/>
      </c>
      <c r="GD39" s="336"/>
      <c r="GE39" s="337"/>
      <c r="GF39" s="337"/>
      <c r="GG39" s="337"/>
      <c r="GH39" s="337"/>
      <c r="GI39" s="510"/>
      <c r="GJ39" s="336"/>
      <c r="GK39" s="337"/>
      <c r="GL39" s="337"/>
      <c r="GM39" s="337"/>
      <c r="GN39" s="337"/>
      <c r="GO39" s="510"/>
      <c r="GP39" s="336"/>
      <c r="GQ39" s="337"/>
      <c r="GR39" s="337"/>
      <c r="GS39" s="337"/>
      <c r="GT39" s="337"/>
      <c r="GU39" s="510"/>
      <c r="GV39" s="336"/>
      <c r="GW39" s="337"/>
      <c r="GX39" s="337"/>
      <c r="GY39" s="337"/>
      <c r="GZ39" s="336"/>
      <c r="HA39" s="510" t="str">
        <f t="shared" si="43"/>
        <v/>
      </c>
      <c r="HB39" s="994"/>
      <c r="HC39" s="337"/>
      <c r="HD39" s="510" t="str">
        <f t="shared" si="71"/>
        <v/>
      </c>
      <c r="HE39" s="336"/>
      <c r="HF39" s="337"/>
      <c r="HG39" s="337"/>
      <c r="HH39" s="336"/>
      <c r="HI39" s="510"/>
      <c r="HJ39" s="336"/>
      <c r="HK39" s="337"/>
      <c r="HL39" s="337"/>
      <c r="HM39" s="336"/>
      <c r="HN39" s="510"/>
      <c r="HO39" s="336"/>
      <c r="HP39" s="337"/>
      <c r="HQ39" s="337"/>
      <c r="HR39" s="337"/>
      <c r="HS39" s="510"/>
      <c r="HT39" s="336"/>
      <c r="HU39" s="337"/>
      <c r="HV39" s="337"/>
      <c r="HW39" s="337"/>
      <c r="HX39" s="97" t="str">
        <f t="shared" si="45"/>
        <v/>
      </c>
      <c r="HY39" s="994"/>
      <c r="HZ39" s="337"/>
      <c r="IA39" s="510" t="str">
        <f t="shared" si="73"/>
        <v/>
      </c>
      <c r="IB39" s="336"/>
      <c r="IC39" s="337"/>
      <c r="ID39" s="337"/>
      <c r="IE39" s="510"/>
      <c r="IF39" s="336"/>
      <c r="IG39" s="337"/>
      <c r="IH39" s="337"/>
      <c r="II39" s="510"/>
      <c r="IJ39" s="336"/>
      <c r="IK39" s="337"/>
      <c r="IL39" s="337"/>
      <c r="IM39" s="510"/>
      <c r="IN39" s="336"/>
      <c r="IO39" s="337"/>
      <c r="IP39" s="337"/>
      <c r="IQ39" s="97" t="str">
        <f t="shared" si="74"/>
        <v/>
      </c>
      <c r="IR39" s="994"/>
      <c r="IS39" s="337"/>
      <c r="IT39" s="337"/>
      <c r="IU39" s="336"/>
      <c r="IV39" s="510" t="str">
        <f t="shared" si="75"/>
        <v/>
      </c>
      <c r="IW39" s="995"/>
    </row>
    <row r="40" spans="1:257" x14ac:dyDescent="0.25">
      <c r="A40" s="996"/>
      <c r="B40" s="507">
        <v>4</v>
      </c>
      <c r="C40" s="97" t="str">
        <f>IF(Proponentes!B31&gt;0,Proponentes!B31,"")</f>
        <v/>
      </c>
      <c r="D40" s="335"/>
      <c r="E40" s="335"/>
      <c r="F40" s="334"/>
      <c r="G40" s="335"/>
      <c r="H40" s="335"/>
      <c r="I40" s="335"/>
      <c r="J40" s="335"/>
      <c r="K40" s="335"/>
      <c r="L40" s="335"/>
      <c r="M40" s="334"/>
      <c r="N40" s="335"/>
      <c r="O40" s="335"/>
      <c r="P40" s="335"/>
      <c r="Q40" s="335"/>
      <c r="R40" s="335"/>
      <c r="S40" s="335"/>
      <c r="T40" s="334"/>
      <c r="U40" s="335"/>
      <c r="V40" s="335"/>
      <c r="W40" s="335"/>
      <c r="X40" s="335"/>
      <c r="Y40" s="335"/>
      <c r="Z40" s="335"/>
      <c r="AA40" s="334"/>
      <c r="AB40" s="335"/>
      <c r="AC40" s="335"/>
      <c r="AD40" s="335"/>
      <c r="AE40" s="335"/>
      <c r="AF40" s="335"/>
      <c r="AG40" s="97" t="str">
        <f t="shared" si="25"/>
        <v/>
      </c>
      <c r="AH40" s="993"/>
      <c r="AI40" s="335"/>
      <c r="AJ40" s="335" t="str">
        <f t="shared" si="26"/>
        <v/>
      </c>
      <c r="AK40" s="335"/>
      <c r="AL40" s="334"/>
      <c r="AM40" s="335"/>
      <c r="AN40" s="335"/>
      <c r="AO40" s="335"/>
      <c r="AP40" s="335"/>
      <c r="AQ40" s="335"/>
      <c r="AR40" s="335"/>
      <c r="AS40" s="334"/>
      <c r="AT40" s="335"/>
      <c r="AU40" s="335"/>
      <c r="AV40" s="335"/>
      <c r="AW40" s="335"/>
      <c r="AX40" s="335"/>
      <c r="AY40" s="335"/>
      <c r="AZ40" s="334"/>
      <c r="BA40" s="335"/>
      <c r="BB40" s="335"/>
      <c r="BC40" s="335"/>
      <c r="BD40" s="335"/>
      <c r="BE40" s="335"/>
      <c r="BF40" s="335"/>
      <c r="BG40" s="334"/>
      <c r="BH40" s="335"/>
      <c r="BI40" s="335"/>
      <c r="BJ40" s="335"/>
      <c r="BK40" s="335"/>
      <c r="BL40" s="97" t="str">
        <f t="shared" si="27"/>
        <v/>
      </c>
      <c r="BM40" s="993"/>
      <c r="BN40" s="335" t="str">
        <f t="shared" si="54"/>
        <v/>
      </c>
      <c r="BO40" s="334"/>
      <c r="BP40" s="335"/>
      <c r="BQ40" s="335"/>
      <c r="BR40" s="335"/>
      <c r="BS40" s="335" t="str">
        <f t="shared" si="55"/>
        <v/>
      </c>
      <c r="BT40" s="334"/>
      <c r="BU40" s="335"/>
      <c r="BV40" s="335"/>
      <c r="BW40" s="335"/>
      <c r="BX40" s="335" t="str">
        <f t="shared" si="56"/>
        <v/>
      </c>
      <c r="BY40" s="334"/>
      <c r="BZ40" s="335"/>
      <c r="CA40" s="335"/>
      <c r="CB40" s="335"/>
      <c r="CC40" s="335" t="str">
        <f t="shared" si="57"/>
        <v/>
      </c>
      <c r="CD40" s="334"/>
      <c r="CE40" s="335"/>
      <c r="CF40" s="335"/>
      <c r="CG40" s="335"/>
      <c r="CH40" s="997"/>
      <c r="CI40" s="97" t="str">
        <f t="shared" si="58"/>
        <v/>
      </c>
      <c r="CJ40" s="998"/>
      <c r="CK40" s="335"/>
      <c r="CL40" s="97" t="str">
        <f t="shared" si="59"/>
        <v/>
      </c>
      <c r="CM40" s="334"/>
      <c r="CN40" s="335"/>
      <c r="CO40" s="335"/>
      <c r="CP40" s="335"/>
      <c r="CQ40" s="97"/>
      <c r="CR40" s="334"/>
      <c r="CS40" s="335"/>
      <c r="CT40" s="335"/>
      <c r="CU40" s="335"/>
      <c r="CV40" s="97"/>
      <c r="CW40" s="334"/>
      <c r="CX40" s="335"/>
      <c r="CY40" s="335"/>
      <c r="CZ40" s="335"/>
      <c r="DA40" s="97"/>
      <c r="DB40" s="334"/>
      <c r="DC40" s="335"/>
      <c r="DD40" s="335"/>
      <c r="DE40" s="335"/>
      <c r="DF40" s="97" t="str">
        <f t="shared" si="34"/>
        <v/>
      </c>
      <c r="DG40" s="993"/>
      <c r="DH40" s="335"/>
      <c r="DI40" s="97" t="str">
        <f t="shared" si="35"/>
        <v/>
      </c>
      <c r="DJ40" s="334"/>
      <c r="DK40" s="335"/>
      <c r="DL40" s="335"/>
      <c r="DM40" s="97"/>
      <c r="DN40" s="334"/>
      <c r="DO40" s="335"/>
      <c r="DP40" s="335"/>
      <c r="DQ40" s="97"/>
      <c r="DR40" s="334"/>
      <c r="DS40" s="335"/>
      <c r="DT40" s="335"/>
      <c r="DU40" s="97"/>
      <c r="DV40" s="334"/>
      <c r="DW40" s="335"/>
      <c r="DX40" s="335"/>
      <c r="DY40" s="97" t="str">
        <f t="shared" si="36"/>
        <v/>
      </c>
      <c r="DZ40" s="998"/>
      <c r="EA40" s="335"/>
      <c r="EB40" s="97" t="str">
        <f t="shared" si="63"/>
        <v/>
      </c>
      <c r="EC40" s="334"/>
      <c r="ED40" s="335"/>
      <c r="EE40" s="335"/>
      <c r="EF40" s="97"/>
      <c r="EG40" s="334"/>
      <c r="EH40" s="335"/>
      <c r="EI40" s="335"/>
      <c r="EJ40" s="97"/>
      <c r="EK40" s="334"/>
      <c r="EL40" s="335"/>
      <c r="EM40" s="335"/>
      <c r="EN40" s="97"/>
      <c r="EO40" s="334"/>
      <c r="EP40" s="335"/>
      <c r="EQ40" s="335"/>
      <c r="ER40" s="97" t="str">
        <f t="shared" si="38"/>
        <v/>
      </c>
      <c r="ES40" s="993"/>
      <c r="ET40" s="335"/>
      <c r="EU40" s="97" t="str">
        <f t="shared" si="65"/>
        <v/>
      </c>
      <c r="EV40" s="334"/>
      <c r="EW40" s="335"/>
      <c r="EX40" s="335"/>
      <c r="EY40" s="97"/>
      <c r="EZ40" s="334"/>
      <c r="FA40" s="335"/>
      <c r="FB40" s="335"/>
      <c r="FC40" s="97"/>
      <c r="FD40" s="334"/>
      <c r="FE40" s="335"/>
      <c r="FF40" s="335"/>
      <c r="FG40" s="97"/>
      <c r="FH40" s="334"/>
      <c r="FI40" s="335"/>
      <c r="FJ40" s="335"/>
      <c r="FK40" s="97" t="str">
        <f t="shared" si="40"/>
        <v/>
      </c>
      <c r="FL40" s="993"/>
      <c r="FM40" s="335"/>
      <c r="FN40" s="97" t="str">
        <f t="shared" si="67"/>
        <v/>
      </c>
      <c r="FO40" s="334"/>
      <c r="FP40" s="335"/>
      <c r="FQ40" s="97"/>
      <c r="FR40" s="334"/>
      <c r="FS40" s="335"/>
      <c r="FT40" s="97"/>
      <c r="FU40" s="334"/>
      <c r="FV40" s="335"/>
      <c r="FW40" s="97"/>
      <c r="FX40" s="334"/>
      <c r="FY40" s="335"/>
      <c r="FZ40" s="97" t="str">
        <f t="shared" si="42"/>
        <v/>
      </c>
      <c r="GA40" s="993"/>
      <c r="GB40" s="335"/>
      <c r="GC40" s="510" t="str">
        <f t="shared" si="69"/>
        <v/>
      </c>
      <c r="GD40" s="336"/>
      <c r="GE40" s="337"/>
      <c r="GF40" s="337"/>
      <c r="GG40" s="337"/>
      <c r="GH40" s="337"/>
      <c r="GI40" s="510"/>
      <c r="GJ40" s="336"/>
      <c r="GK40" s="337"/>
      <c r="GL40" s="337"/>
      <c r="GM40" s="337"/>
      <c r="GN40" s="337"/>
      <c r="GO40" s="510"/>
      <c r="GP40" s="336"/>
      <c r="GQ40" s="337"/>
      <c r="GR40" s="337"/>
      <c r="GS40" s="337"/>
      <c r="GT40" s="337"/>
      <c r="GU40" s="510"/>
      <c r="GV40" s="336"/>
      <c r="GW40" s="337"/>
      <c r="GX40" s="337"/>
      <c r="GY40" s="337"/>
      <c r="GZ40" s="336"/>
      <c r="HA40" s="510" t="str">
        <f t="shared" si="43"/>
        <v/>
      </c>
      <c r="HB40" s="994"/>
      <c r="HC40" s="337"/>
      <c r="HD40" s="510" t="str">
        <f t="shared" si="71"/>
        <v/>
      </c>
      <c r="HE40" s="336"/>
      <c r="HF40" s="337"/>
      <c r="HG40" s="337"/>
      <c r="HH40" s="336"/>
      <c r="HI40" s="510"/>
      <c r="HJ40" s="336"/>
      <c r="HK40" s="337"/>
      <c r="HL40" s="337"/>
      <c r="HM40" s="336"/>
      <c r="HN40" s="510"/>
      <c r="HO40" s="336"/>
      <c r="HP40" s="337"/>
      <c r="HQ40" s="337"/>
      <c r="HR40" s="337"/>
      <c r="HS40" s="510"/>
      <c r="HT40" s="336"/>
      <c r="HU40" s="337"/>
      <c r="HV40" s="337"/>
      <c r="HW40" s="337"/>
      <c r="HX40" s="97" t="str">
        <f t="shared" si="45"/>
        <v/>
      </c>
      <c r="HY40" s="994"/>
      <c r="HZ40" s="337"/>
      <c r="IA40" s="510" t="str">
        <f t="shared" si="73"/>
        <v/>
      </c>
      <c r="IB40" s="336"/>
      <c r="IC40" s="337"/>
      <c r="ID40" s="337"/>
      <c r="IE40" s="510"/>
      <c r="IF40" s="336"/>
      <c r="IG40" s="337"/>
      <c r="IH40" s="337"/>
      <c r="II40" s="510"/>
      <c r="IJ40" s="336"/>
      <c r="IK40" s="337"/>
      <c r="IL40" s="337"/>
      <c r="IM40" s="510"/>
      <c r="IN40" s="336"/>
      <c r="IO40" s="337"/>
      <c r="IP40" s="337"/>
      <c r="IQ40" s="97" t="str">
        <f t="shared" si="74"/>
        <v/>
      </c>
      <c r="IR40" s="994"/>
      <c r="IS40" s="337"/>
      <c r="IT40" s="337"/>
      <c r="IU40" s="336"/>
      <c r="IV40" s="510" t="str">
        <f t="shared" si="75"/>
        <v/>
      </c>
      <c r="IW40" s="995"/>
    </row>
    <row r="41" spans="1:257" x14ac:dyDescent="0.25">
      <c r="A41" s="996"/>
      <c r="B41" s="507">
        <v>5</v>
      </c>
      <c r="C41" s="97" t="str">
        <f>IF(Proponentes!B32&gt;0,Proponentes!B32,"")</f>
        <v/>
      </c>
      <c r="D41" s="335"/>
      <c r="E41" s="335"/>
      <c r="F41" s="334"/>
      <c r="G41" s="335"/>
      <c r="H41" s="335"/>
      <c r="I41" s="335"/>
      <c r="J41" s="335"/>
      <c r="K41" s="335"/>
      <c r="L41" s="335"/>
      <c r="M41" s="334"/>
      <c r="N41" s="335"/>
      <c r="O41" s="335"/>
      <c r="P41" s="335"/>
      <c r="Q41" s="335"/>
      <c r="R41" s="335"/>
      <c r="S41" s="335"/>
      <c r="T41" s="334"/>
      <c r="U41" s="335"/>
      <c r="V41" s="335"/>
      <c r="W41" s="335"/>
      <c r="X41" s="335"/>
      <c r="Y41" s="335"/>
      <c r="Z41" s="335"/>
      <c r="AA41" s="334"/>
      <c r="AB41" s="335"/>
      <c r="AC41" s="335"/>
      <c r="AD41" s="335"/>
      <c r="AE41" s="335"/>
      <c r="AF41" s="335"/>
      <c r="AG41" s="97" t="str">
        <f t="shared" si="25"/>
        <v/>
      </c>
      <c r="AH41" s="993"/>
      <c r="AI41" s="335"/>
      <c r="AJ41" s="335" t="str">
        <f t="shared" si="26"/>
        <v/>
      </c>
      <c r="AK41" s="335"/>
      <c r="AL41" s="334"/>
      <c r="AM41" s="335"/>
      <c r="AN41" s="335"/>
      <c r="AO41" s="335"/>
      <c r="AP41" s="335"/>
      <c r="AQ41" s="335"/>
      <c r="AR41" s="335"/>
      <c r="AS41" s="334"/>
      <c r="AT41" s="335"/>
      <c r="AU41" s="335"/>
      <c r="AV41" s="335"/>
      <c r="AW41" s="335"/>
      <c r="AX41" s="335"/>
      <c r="AY41" s="335"/>
      <c r="AZ41" s="334"/>
      <c r="BA41" s="335"/>
      <c r="BB41" s="335"/>
      <c r="BC41" s="335"/>
      <c r="BD41" s="335"/>
      <c r="BE41" s="335"/>
      <c r="BF41" s="335"/>
      <c r="BG41" s="334"/>
      <c r="BH41" s="335"/>
      <c r="BI41" s="335"/>
      <c r="BJ41" s="335"/>
      <c r="BK41" s="335"/>
      <c r="BL41" s="97" t="str">
        <f t="shared" si="27"/>
        <v/>
      </c>
      <c r="BM41" s="993"/>
      <c r="BN41" s="335" t="str">
        <f t="shared" si="54"/>
        <v/>
      </c>
      <c r="BO41" s="334"/>
      <c r="BP41" s="335"/>
      <c r="BQ41" s="335"/>
      <c r="BR41" s="335"/>
      <c r="BS41" s="335" t="str">
        <f t="shared" si="55"/>
        <v/>
      </c>
      <c r="BT41" s="334"/>
      <c r="BU41" s="335"/>
      <c r="BV41" s="335"/>
      <c r="BW41" s="335"/>
      <c r="BX41" s="335" t="str">
        <f t="shared" si="56"/>
        <v/>
      </c>
      <c r="BY41" s="334"/>
      <c r="BZ41" s="335"/>
      <c r="CA41" s="335"/>
      <c r="CB41" s="335"/>
      <c r="CC41" s="335" t="str">
        <f t="shared" si="57"/>
        <v/>
      </c>
      <c r="CD41" s="334"/>
      <c r="CE41" s="335"/>
      <c r="CF41" s="335"/>
      <c r="CG41" s="335"/>
      <c r="CH41" s="997"/>
      <c r="CI41" s="97" t="str">
        <f t="shared" si="58"/>
        <v/>
      </c>
      <c r="CJ41" s="998"/>
      <c r="CK41" s="335"/>
      <c r="CL41" s="97" t="str">
        <f t="shared" si="59"/>
        <v/>
      </c>
      <c r="CM41" s="334"/>
      <c r="CN41" s="335"/>
      <c r="CO41" s="335"/>
      <c r="CP41" s="335"/>
      <c r="CQ41" s="97"/>
      <c r="CR41" s="334"/>
      <c r="CS41" s="335"/>
      <c r="CT41" s="335"/>
      <c r="CU41" s="335"/>
      <c r="CV41" s="97"/>
      <c r="CW41" s="334"/>
      <c r="CX41" s="335"/>
      <c r="CY41" s="335"/>
      <c r="CZ41" s="335"/>
      <c r="DA41" s="97"/>
      <c r="DB41" s="334"/>
      <c r="DC41" s="335"/>
      <c r="DD41" s="335"/>
      <c r="DE41" s="335"/>
      <c r="DF41" s="97" t="str">
        <f t="shared" si="34"/>
        <v/>
      </c>
      <c r="DG41" s="993"/>
      <c r="DH41" s="335"/>
      <c r="DI41" s="97" t="str">
        <f t="shared" si="35"/>
        <v/>
      </c>
      <c r="DJ41" s="334"/>
      <c r="DK41" s="335"/>
      <c r="DL41" s="335"/>
      <c r="DM41" s="97"/>
      <c r="DN41" s="334"/>
      <c r="DO41" s="335"/>
      <c r="DP41" s="335"/>
      <c r="DQ41" s="97"/>
      <c r="DR41" s="334"/>
      <c r="DS41" s="335"/>
      <c r="DT41" s="335"/>
      <c r="DU41" s="97"/>
      <c r="DV41" s="334"/>
      <c r="DW41" s="335"/>
      <c r="DX41" s="335"/>
      <c r="DY41" s="97" t="str">
        <f t="shared" si="36"/>
        <v/>
      </c>
      <c r="DZ41" s="998"/>
      <c r="EA41" s="335"/>
      <c r="EB41" s="97" t="str">
        <f t="shared" si="63"/>
        <v/>
      </c>
      <c r="EC41" s="334"/>
      <c r="ED41" s="335"/>
      <c r="EE41" s="335"/>
      <c r="EF41" s="97"/>
      <c r="EG41" s="334"/>
      <c r="EH41" s="335"/>
      <c r="EI41" s="335"/>
      <c r="EJ41" s="97"/>
      <c r="EK41" s="334"/>
      <c r="EL41" s="335"/>
      <c r="EM41" s="335"/>
      <c r="EN41" s="97"/>
      <c r="EO41" s="334"/>
      <c r="EP41" s="335"/>
      <c r="EQ41" s="335"/>
      <c r="ER41" s="97" t="str">
        <f t="shared" si="38"/>
        <v/>
      </c>
      <c r="ES41" s="993"/>
      <c r="ET41" s="335"/>
      <c r="EU41" s="97" t="str">
        <f t="shared" si="65"/>
        <v/>
      </c>
      <c r="EV41" s="334"/>
      <c r="EW41" s="335"/>
      <c r="EX41" s="335"/>
      <c r="EY41" s="97"/>
      <c r="EZ41" s="334"/>
      <c r="FA41" s="335"/>
      <c r="FB41" s="335"/>
      <c r="FC41" s="97"/>
      <c r="FD41" s="334"/>
      <c r="FE41" s="335"/>
      <c r="FF41" s="335"/>
      <c r="FG41" s="97"/>
      <c r="FH41" s="334"/>
      <c r="FI41" s="335"/>
      <c r="FJ41" s="335"/>
      <c r="FK41" s="97" t="str">
        <f t="shared" si="40"/>
        <v/>
      </c>
      <c r="FL41" s="993"/>
      <c r="FM41" s="335"/>
      <c r="FN41" s="97" t="str">
        <f t="shared" si="67"/>
        <v/>
      </c>
      <c r="FO41" s="334"/>
      <c r="FP41" s="335"/>
      <c r="FQ41" s="97"/>
      <c r="FR41" s="334"/>
      <c r="FS41" s="335"/>
      <c r="FT41" s="97"/>
      <c r="FU41" s="334"/>
      <c r="FV41" s="335"/>
      <c r="FW41" s="97"/>
      <c r="FX41" s="334"/>
      <c r="FY41" s="335"/>
      <c r="FZ41" s="97" t="str">
        <f t="shared" si="42"/>
        <v/>
      </c>
      <c r="GA41" s="993"/>
      <c r="GB41" s="335"/>
      <c r="GC41" s="510" t="str">
        <f t="shared" si="69"/>
        <v/>
      </c>
      <c r="GD41" s="336"/>
      <c r="GE41" s="337"/>
      <c r="GF41" s="337"/>
      <c r="GG41" s="337"/>
      <c r="GH41" s="337"/>
      <c r="GI41" s="510"/>
      <c r="GJ41" s="336"/>
      <c r="GK41" s="337"/>
      <c r="GL41" s="337"/>
      <c r="GM41" s="337"/>
      <c r="GN41" s="337"/>
      <c r="GO41" s="510"/>
      <c r="GP41" s="336"/>
      <c r="GQ41" s="337"/>
      <c r="GR41" s="337"/>
      <c r="GS41" s="337"/>
      <c r="GT41" s="337"/>
      <c r="GU41" s="510"/>
      <c r="GV41" s="336"/>
      <c r="GW41" s="337"/>
      <c r="GX41" s="337"/>
      <c r="GY41" s="337"/>
      <c r="GZ41" s="336"/>
      <c r="HA41" s="510" t="str">
        <f t="shared" si="43"/>
        <v/>
      </c>
      <c r="HB41" s="994"/>
      <c r="HC41" s="337"/>
      <c r="HD41" s="510" t="str">
        <f t="shared" si="71"/>
        <v/>
      </c>
      <c r="HE41" s="336"/>
      <c r="HF41" s="337"/>
      <c r="HG41" s="337"/>
      <c r="HH41" s="336"/>
      <c r="HI41" s="510"/>
      <c r="HJ41" s="336"/>
      <c r="HK41" s="337"/>
      <c r="HL41" s="337"/>
      <c r="HM41" s="336"/>
      <c r="HN41" s="510"/>
      <c r="HO41" s="336"/>
      <c r="HP41" s="337"/>
      <c r="HQ41" s="337"/>
      <c r="HR41" s="337"/>
      <c r="HS41" s="510"/>
      <c r="HT41" s="336"/>
      <c r="HU41" s="337"/>
      <c r="HV41" s="337"/>
      <c r="HW41" s="337"/>
      <c r="HX41" s="97" t="str">
        <f t="shared" si="45"/>
        <v/>
      </c>
      <c r="HY41" s="994"/>
      <c r="HZ41" s="337"/>
      <c r="IA41" s="510" t="str">
        <f t="shared" si="73"/>
        <v/>
      </c>
      <c r="IB41" s="336"/>
      <c r="IC41" s="337"/>
      <c r="ID41" s="337"/>
      <c r="IE41" s="510"/>
      <c r="IF41" s="336"/>
      <c r="IG41" s="337"/>
      <c r="IH41" s="337"/>
      <c r="II41" s="510"/>
      <c r="IJ41" s="336"/>
      <c r="IK41" s="337"/>
      <c r="IL41" s="337"/>
      <c r="IM41" s="510"/>
      <c r="IN41" s="336"/>
      <c r="IO41" s="337"/>
      <c r="IP41" s="337"/>
      <c r="IQ41" s="97" t="str">
        <f t="shared" si="74"/>
        <v/>
      </c>
      <c r="IR41" s="994"/>
      <c r="IS41" s="337"/>
      <c r="IT41" s="337"/>
      <c r="IU41" s="336"/>
      <c r="IV41" s="510" t="str">
        <f t="shared" si="75"/>
        <v/>
      </c>
      <c r="IW41" s="995"/>
    </row>
    <row r="42" spans="1:257" x14ac:dyDescent="0.25">
      <c r="A42" s="996"/>
      <c r="B42" s="507">
        <v>6</v>
      </c>
      <c r="C42" s="97" t="str">
        <f>IF(Proponentes!B33&gt;0,Proponentes!B33,"")</f>
        <v/>
      </c>
      <c r="D42" s="335"/>
      <c r="E42" s="335"/>
      <c r="F42" s="334"/>
      <c r="G42" s="335"/>
      <c r="H42" s="335"/>
      <c r="I42" s="335"/>
      <c r="J42" s="335"/>
      <c r="K42" s="335"/>
      <c r="L42" s="335"/>
      <c r="M42" s="334"/>
      <c r="N42" s="335"/>
      <c r="O42" s="335"/>
      <c r="P42" s="335"/>
      <c r="Q42" s="335"/>
      <c r="R42" s="335"/>
      <c r="S42" s="335"/>
      <c r="T42" s="334"/>
      <c r="U42" s="335"/>
      <c r="V42" s="335"/>
      <c r="W42" s="335"/>
      <c r="X42" s="335"/>
      <c r="Y42" s="335"/>
      <c r="Z42" s="335"/>
      <c r="AA42" s="334"/>
      <c r="AB42" s="335"/>
      <c r="AC42" s="335"/>
      <c r="AD42" s="335"/>
      <c r="AE42" s="335"/>
      <c r="AF42" s="335"/>
      <c r="AG42" s="97" t="str">
        <f t="shared" si="25"/>
        <v/>
      </c>
      <c r="AH42" s="993"/>
      <c r="AI42" s="335"/>
      <c r="AJ42" s="335" t="str">
        <f t="shared" si="26"/>
        <v/>
      </c>
      <c r="AK42" s="335"/>
      <c r="AL42" s="334"/>
      <c r="AM42" s="335"/>
      <c r="AN42" s="335"/>
      <c r="AO42" s="335"/>
      <c r="AP42" s="335"/>
      <c r="AQ42" s="335"/>
      <c r="AR42" s="335"/>
      <c r="AS42" s="334"/>
      <c r="AT42" s="335"/>
      <c r="AU42" s="335"/>
      <c r="AV42" s="335"/>
      <c r="AW42" s="335"/>
      <c r="AX42" s="335"/>
      <c r="AY42" s="335"/>
      <c r="AZ42" s="334"/>
      <c r="BA42" s="335"/>
      <c r="BB42" s="335"/>
      <c r="BC42" s="335"/>
      <c r="BD42" s="335"/>
      <c r="BE42" s="335"/>
      <c r="BF42" s="335"/>
      <c r="BG42" s="334"/>
      <c r="BH42" s="335"/>
      <c r="BI42" s="335"/>
      <c r="BJ42" s="335"/>
      <c r="BK42" s="335"/>
      <c r="BL42" s="97" t="str">
        <f t="shared" si="27"/>
        <v/>
      </c>
      <c r="BM42" s="993"/>
      <c r="BN42" s="335" t="str">
        <f t="shared" si="54"/>
        <v/>
      </c>
      <c r="BO42" s="334"/>
      <c r="BP42" s="335"/>
      <c r="BQ42" s="335"/>
      <c r="BR42" s="335"/>
      <c r="BS42" s="335" t="str">
        <f t="shared" si="55"/>
        <v/>
      </c>
      <c r="BT42" s="334"/>
      <c r="BU42" s="335"/>
      <c r="BV42" s="335"/>
      <c r="BW42" s="335"/>
      <c r="BX42" s="335" t="str">
        <f t="shared" si="56"/>
        <v/>
      </c>
      <c r="BY42" s="334"/>
      <c r="BZ42" s="335"/>
      <c r="CA42" s="335"/>
      <c r="CB42" s="335"/>
      <c r="CC42" s="335" t="str">
        <f t="shared" si="57"/>
        <v/>
      </c>
      <c r="CD42" s="334"/>
      <c r="CE42" s="335"/>
      <c r="CF42" s="335"/>
      <c r="CG42" s="335"/>
      <c r="CH42" s="997"/>
      <c r="CI42" s="97" t="str">
        <f t="shared" si="58"/>
        <v/>
      </c>
      <c r="CJ42" s="998"/>
      <c r="CK42" s="335"/>
      <c r="CL42" s="97" t="str">
        <f t="shared" si="59"/>
        <v/>
      </c>
      <c r="CM42" s="334"/>
      <c r="CN42" s="335"/>
      <c r="CO42" s="335"/>
      <c r="CP42" s="335"/>
      <c r="CQ42" s="97"/>
      <c r="CR42" s="334"/>
      <c r="CS42" s="335"/>
      <c r="CT42" s="335"/>
      <c r="CU42" s="335"/>
      <c r="CV42" s="97"/>
      <c r="CW42" s="334"/>
      <c r="CX42" s="335"/>
      <c r="CY42" s="335"/>
      <c r="CZ42" s="335"/>
      <c r="DA42" s="97"/>
      <c r="DB42" s="334"/>
      <c r="DC42" s="335"/>
      <c r="DD42" s="335"/>
      <c r="DE42" s="335"/>
      <c r="DF42" s="97" t="str">
        <f t="shared" si="34"/>
        <v/>
      </c>
      <c r="DG42" s="993"/>
      <c r="DH42" s="335"/>
      <c r="DI42" s="97" t="str">
        <f t="shared" si="35"/>
        <v/>
      </c>
      <c r="DJ42" s="334"/>
      <c r="DK42" s="335"/>
      <c r="DL42" s="335"/>
      <c r="DM42" s="97"/>
      <c r="DN42" s="334"/>
      <c r="DO42" s="335"/>
      <c r="DP42" s="335"/>
      <c r="DQ42" s="97"/>
      <c r="DR42" s="334"/>
      <c r="DS42" s="335"/>
      <c r="DT42" s="335"/>
      <c r="DU42" s="97"/>
      <c r="DV42" s="334"/>
      <c r="DW42" s="335"/>
      <c r="DX42" s="335"/>
      <c r="DY42" s="97" t="str">
        <f t="shared" si="36"/>
        <v/>
      </c>
      <c r="DZ42" s="998"/>
      <c r="EA42" s="335"/>
      <c r="EB42" s="97" t="str">
        <f t="shared" si="63"/>
        <v/>
      </c>
      <c r="EC42" s="334"/>
      <c r="ED42" s="335"/>
      <c r="EE42" s="335"/>
      <c r="EF42" s="97"/>
      <c r="EG42" s="334"/>
      <c r="EH42" s="335"/>
      <c r="EI42" s="335"/>
      <c r="EJ42" s="97"/>
      <c r="EK42" s="334"/>
      <c r="EL42" s="335"/>
      <c r="EM42" s="335"/>
      <c r="EN42" s="97"/>
      <c r="EO42" s="334"/>
      <c r="EP42" s="335"/>
      <c r="EQ42" s="335"/>
      <c r="ER42" s="97" t="str">
        <f t="shared" si="38"/>
        <v/>
      </c>
      <c r="ES42" s="993"/>
      <c r="ET42" s="335"/>
      <c r="EU42" s="97" t="str">
        <f t="shared" si="65"/>
        <v/>
      </c>
      <c r="EV42" s="334"/>
      <c r="EW42" s="335"/>
      <c r="EX42" s="335"/>
      <c r="EY42" s="97"/>
      <c r="EZ42" s="334"/>
      <c r="FA42" s="335"/>
      <c r="FB42" s="335"/>
      <c r="FC42" s="97"/>
      <c r="FD42" s="334"/>
      <c r="FE42" s="335"/>
      <c r="FF42" s="335"/>
      <c r="FG42" s="97"/>
      <c r="FH42" s="334"/>
      <c r="FI42" s="335"/>
      <c r="FJ42" s="335"/>
      <c r="FK42" s="97" t="str">
        <f t="shared" si="40"/>
        <v/>
      </c>
      <c r="FL42" s="993"/>
      <c r="FM42" s="335"/>
      <c r="FN42" s="97" t="str">
        <f t="shared" si="67"/>
        <v/>
      </c>
      <c r="FO42" s="334"/>
      <c r="FP42" s="335"/>
      <c r="FQ42" s="97"/>
      <c r="FR42" s="334"/>
      <c r="FS42" s="335"/>
      <c r="FT42" s="97"/>
      <c r="FU42" s="334"/>
      <c r="FV42" s="335"/>
      <c r="FW42" s="97"/>
      <c r="FX42" s="334"/>
      <c r="FY42" s="335"/>
      <c r="FZ42" s="97" t="str">
        <f t="shared" si="42"/>
        <v/>
      </c>
      <c r="GA42" s="993"/>
      <c r="GB42" s="335"/>
      <c r="GC42" s="510" t="str">
        <f t="shared" si="69"/>
        <v/>
      </c>
      <c r="GD42" s="336"/>
      <c r="GE42" s="337"/>
      <c r="GF42" s="337"/>
      <c r="GG42" s="337"/>
      <c r="GH42" s="337"/>
      <c r="GI42" s="510"/>
      <c r="GJ42" s="336"/>
      <c r="GK42" s="337"/>
      <c r="GL42" s="337"/>
      <c r="GM42" s="337"/>
      <c r="GN42" s="337"/>
      <c r="GO42" s="510"/>
      <c r="GP42" s="336"/>
      <c r="GQ42" s="337"/>
      <c r="GR42" s="337"/>
      <c r="GS42" s="337"/>
      <c r="GT42" s="337"/>
      <c r="GU42" s="510"/>
      <c r="GV42" s="336"/>
      <c r="GW42" s="337"/>
      <c r="GX42" s="337"/>
      <c r="GY42" s="337"/>
      <c r="GZ42" s="336"/>
      <c r="HA42" s="510" t="str">
        <f t="shared" si="43"/>
        <v/>
      </c>
      <c r="HB42" s="994"/>
      <c r="HC42" s="337"/>
      <c r="HD42" s="510" t="str">
        <f t="shared" si="71"/>
        <v/>
      </c>
      <c r="HE42" s="336"/>
      <c r="HF42" s="337"/>
      <c r="HG42" s="337"/>
      <c r="HH42" s="336"/>
      <c r="HI42" s="510"/>
      <c r="HJ42" s="336"/>
      <c r="HK42" s="337"/>
      <c r="HL42" s="337"/>
      <c r="HM42" s="336"/>
      <c r="HN42" s="510"/>
      <c r="HO42" s="336"/>
      <c r="HP42" s="337"/>
      <c r="HQ42" s="337"/>
      <c r="HR42" s="337"/>
      <c r="HS42" s="510"/>
      <c r="HT42" s="336"/>
      <c r="HU42" s="337"/>
      <c r="HV42" s="337"/>
      <c r="HW42" s="337"/>
      <c r="HX42" s="97" t="str">
        <f t="shared" si="45"/>
        <v/>
      </c>
      <c r="HY42" s="994"/>
      <c r="HZ42" s="337"/>
      <c r="IA42" s="510" t="str">
        <f t="shared" si="73"/>
        <v/>
      </c>
      <c r="IB42" s="336"/>
      <c r="IC42" s="337"/>
      <c r="ID42" s="337"/>
      <c r="IE42" s="510"/>
      <c r="IF42" s="336"/>
      <c r="IG42" s="337"/>
      <c r="IH42" s="337"/>
      <c r="II42" s="510"/>
      <c r="IJ42" s="336"/>
      <c r="IK42" s="337"/>
      <c r="IL42" s="337"/>
      <c r="IM42" s="510"/>
      <c r="IN42" s="336"/>
      <c r="IO42" s="337"/>
      <c r="IP42" s="337"/>
      <c r="IQ42" s="97" t="str">
        <f t="shared" si="74"/>
        <v/>
      </c>
      <c r="IR42" s="994"/>
      <c r="IS42" s="337"/>
      <c r="IT42" s="337"/>
      <c r="IU42" s="336"/>
      <c r="IV42" s="510" t="str">
        <f t="shared" si="75"/>
        <v/>
      </c>
      <c r="IW42" s="995"/>
    </row>
    <row r="43" spans="1:257" x14ac:dyDescent="0.25">
      <c r="A43" s="996"/>
      <c r="B43" s="507">
        <v>7</v>
      </c>
      <c r="C43" s="97" t="str">
        <f>IF(Proponentes!B34&gt;0,Proponentes!B34,"")</f>
        <v/>
      </c>
      <c r="D43" s="335"/>
      <c r="E43" s="335"/>
      <c r="F43" s="334"/>
      <c r="G43" s="335"/>
      <c r="H43" s="335"/>
      <c r="I43" s="335"/>
      <c r="J43" s="335"/>
      <c r="K43" s="335"/>
      <c r="L43" s="335"/>
      <c r="M43" s="334"/>
      <c r="N43" s="335"/>
      <c r="O43" s="335"/>
      <c r="P43" s="335"/>
      <c r="Q43" s="335"/>
      <c r="R43" s="335"/>
      <c r="S43" s="335"/>
      <c r="T43" s="334"/>
      <c r="U43" s="335"/>
      <c r="V43" s="335"/>
      <c r="W43" s="335"/>
      <c r="X43" s="335"/>
      <c r="Y43" s="335"/>
      <c r="Z43" s="335"/>
      <c r="AA43" s="334"/>
      <c r="AB43" s="335"/>
      <c r="AC43" s="335"/>
      <c r="AD43" s="335"/>
      <c r="AE43" s="335"/>
      <c r="AF43" s="335"/>
      <c r="AG43" s="97" t="str">
        <f t="shared" si="25"/>
        <v/>
      </c>
      <c r="AH43" s="993"/>
      <c r="AI43" s="335"/>
      <c r="AJ43" s="335" t="str">
        <f t="shared" si="26"/>
        <v/>
      </c>
      <c r="AK43" s="335"/>
      <c r="AL43" s="334"/>
      <c r="AM43" s="335"/>
      <c r="AN43" s="335"/>
      <c r="AO43" s="335"/>
      <c r="AP43" s="335"/>
      <c r="AQ43" s="335"/>
      <c r="AR43" s="335"/>
      <c r="AS43" s="334"/>
      <c r="AT43" s="335"/>
      <c r="AU43" s="335"/>
      <c r="AV43" s="335"/>
      <c r="AW43" s="335"/>
      <c r="AX43" s="335"/>
      <c r="AY43" s="335"/>
      <c r="AZ43" s="334"/>
      <c r="BA43" s="335"/>
      <c r="BB43" s="335"/>
      <c r="BC43" s="335"/>
      <c r="BD43" s="335"/>
      <c r="BE43" s="335"/>
      <c r="BF43" s="335"/>
      <c r="BG43" s="334"/>
      <c r="BH43" s="335"/>
      <c r="BI43" s="335"/>
      <c r="BJ43" s="335"/>
      <c r="BK43" s="335"/>
      <c r="BL43" s="97" t="str">
        <f t="shared" si="27"/>
        <v/>
      </c>
      <c r="BM43" s="993"/>
      <c r="BN43" s="335" t="str">
        <f t="shared" si="54"/>
        <v/>
      </c>
      <c r="BO43" s="334"/>
      <c r="BP43" s="335"/>
      <c r="BQ43" s="335"/>
      <c r="BR43" s="335"/>
      <c r="BS43" s="335" t="str">
        <f t="shared" si="55"/>
        <v/>
      </c>
      <c r="BT43" s="334"/>
      <c r="BU43" s="335"/>
      <c r="BV43" s="335"/>
      <c r="BW43" s="335"/>
      <c r="BX43" s="335" t="str">
        <f t="shared" si="56"/>
        <v/>
      </c>
      <c r="BY43" s="334"/>
      <c r="BZ43" s="335"/>
      <c r="CA43" s="335"/>
      <c r="CB43" s="335"/>
      <c r="CC43" s="335" t="str">
        <f t="shared" si="57"/>
        <v/>
      </c>
      <c r="CD43" s="334"/>
      <c r="CE43" s="335"/>
      <c r="CF43" s="335"/>
      <c r="CG43" s="335"/>
      <c r="CH43" s="997"/>
      <c r="CI43" s="97" t="str">
        <f t="shared" si="58"/>
        <v/>
      </c>
      <c r="CJ43" s="998"/>
      <c r="CK43" s="335"/>
      <c r="CL43" s="97" t="str">
        <f t="shared" si="59"/>
        <v/>
      </c>
      <c r="CM43" s="334"/>
      <c r="CN43" s="335"/>
      <c r="CO43" s="335"/>
      <c r="CP43" s="335"/>
      <c r="CQ43" s="97"/>
      <c r="CR43" s="334"/>
      <c r="CS43" s="335"/>
      <c r="CT43" s="335"/>
      <c r="CU43" s="335"/>
      <c r="CV43" s="97"/>
      <c r="CW43" s="334"/>
      <c r="CX43" s="335"/>
      <c r="CY43" s="335"/>
      <c r="CZ43" s="335"/>
      <c r="DA43" s="97"/>
      <c r="DB43" s="334"/>
      <c r="DC43" s="335"/>
      <c r="DD43" s="335"/>
      <c r="DE43" s="335"/>
      <c r="DF43" s="97" t="str">
        <f t="shared" si="34"/>
        <v/>
      </c>
      <c r="DG43" s="993"/>
      <c r="DH43" s="335"/>
      <c r="DI43" s="97" t="str">
        <f t="shared" si="35"/>
        <v/>
      </c>
      <c r="DJ43" s="334"/>
      <c r="DK43" s="335"/>
      <c r="DL43" s="335"/>
      <c r="DM43" s="97"/>
      <c r="DN43" s="334"/>
      <c r="DO43" s="335"/>
      <c r="DP43" s="335"/>
      <c r="DQ43" s="97"/>
      <c r="DR43" s="334"/>
      <c r="DS43" s="335"/>
      <c r="DT43" s="335"/>
      <c r="DU43" s="97"/>
      <c r="DV43" s="334"/>
      <c r="DW43" s="335"/>
      <c r="DX43" s="335"/>
      <c r="DY43" s="97" t="str">
        <f t="shared" si="36"/>
        <v/>
      </c>
      <c r="DZ43" s="998"/>
      <c r="EA43" s="335"/>
      <c r="EB43" s="97" t="str">
        <f t="shared" si="63"/>
        <v/>
      </c>
      <c r="EC43" s="334"/>
      <c r="ED43" s="335"/>
      <c r="EE43" s="335"/>
      <c r="EF43" s="97"/>
      <c r="EG43" s="334"/>
      <c r="EH43" s="335"/>
      <c r="EI43" s="335"/>
      <c r="EJ43" s="97"/>
      <c r="EK43" s="334"/>
      <c r="EL43" s="335"/>
      <c r="EM43" s="335"/>
      <c r="EN43" s="97"/>
      <c r="EO43" s="334"/>
      <c r="EP43" s="335"/>
      <c r="EQ43" s="335"/>
      <c r="ER43" s="97" t="str">
        <f t="shared" si="38"/>
        <v/>
      </c>
      <c r="ES43" s="993"/>
      <c r="ET43" s="335"/>
      <c r="EU43" s="97" t="str">
        <f t="shared" si="65"/>
        <v/>
      </c>
      <c r="EV43" s="334"/>
      <c r="EW43" s="335"/>
      <c r="EX43" s="335"/>
      <c r="EY43" s="97"/>
      <c r="EZ43" s="334"/>
      <c r="FA43" s="335"/>
      <c r="FB43" s="335"/>
      <c r="FC43" s="97"/>
      <c r="FD43" s="334"/>
      <c r="FE43" s="335"/>
      <c r="FF43" s="335"/>
      <c r="FG43" s="97"/>
      <c r="FH43" s="334"/>
      <c r="FI43" s="335"/>
      <c r="FJ43" s="335"/>
      <c r="FK43" s="97" t="str">
        <f t="shared" si="40"/>
        <v/>
      </c>
      <c r="FL43" s="993"/>
      <c r="FM43" s="335"/>
      <c r="FN43" s="97" t="str">
        <f t="shared" si="67"/>
        <v/>
      </c>
      <c r="FO43" s="334"/>
      <c r="FP43" s="335"/>
      <c r="FQ43" s="97"/>
      <c r="FR43" s="334"/>
      <c r="FS43" s="335"/>
      <c r="FT43" s="97"/>
      <c r="FU43" s="334"/>
      <c r="FV43" s="335"/>
      <c r="FW43" s="97"/>
      <c r="FX43" s="334"/>
      <c r="FY43" s="335"/>
      <c r="FZ43" s="97" t="str">
        <f t="shared" si="42"/>
        <v/>
      </c>
      <c r="GA43" s="993"/>
      <c r="GB43" s="335"/>
      <c r="GC43" s="510" t="str">
        <f t="shared" si="69"/>
        <v/>
      </c>
      <c r="GD43" s="336"/>
      <c r="GE43" s="337"/>
      <c r="GF43" s="337"/>
      <c r="GG43" s="337"/>
      <c r="GH43" s="337"/>
      <c r="GI43" s="510"/>
      <c r="GJ43" s="336"/>
      <c r="GK43" s="337"/>
      <c r="GL43" s="337"/>
      <c r="GM43" s="337"/>
      <c r="GN43" s="337"/>
      <c r="GO43" s="510"/>
      <c r="GP43" s="336"/>
      <c r="GQ43" s="337"/>
      <c r="GR43" s="337"/>
      <c r="GS43" s="337"/>
      <c r="GT43" s="337"/>
      <c r="GU43" s="510"/>
      <c r="GV43" s="336"/>
      <c r="GW43" s="337"/>
      <c r="GX43" s="337"/>
      <c r="GY43" s="337"/>
      <c r="GZ43" s="336"/>
      <c r="HA43" s="510" t="str">
        <f t="shared" si="43"/>
        <v/>
      </c>
      <c r="HB43" s="994"/>
      <c r="HC43" s="337"/>
      <c r="HD43" s="510" t="str">
        <f t="shared" si="71"/>
        <v/>
      </c>
      <c r="HE43" s="336"/>
      <c r="HF43" s="337"/>
      <c r="HG43" s="337"/>
      <c r="HH43" s="336"/>
      <c r="HI43" s="510"/>
      <c r="HJ43" s="336"/>
      <c r="HK43" s="337"/>
      <c r="HL43" s="337"/>
      <c r="HM43" s="336"/>
      <c r="HN43" s="510"/>
      <c r="HO43" s="336"/>
      <c r="HP43" s="337"/>
      <c r="HQ43" s="337"/>
      <c r="HR43" s="337"/>
      <c r="HS43" s="510"/>
      <c r="HT43" s="336"/>
      <c r="HU43" s="337"/>
      <c r="HV43" s="337"/>
      <c r="HW43" s="337"/>
      <c r="HX43" s="97" t="str">
        <f t="shared" si="45"/>
        <v/>
      </c>
      <c r="HY43" s="994"/>
      <c r="HZ43" s="337"/>
      <c r="IA43" s="510" t="str">
        <f t="shared" si="73"/>
        <v/>
      </c>
      <c r="IB43" s="336"/>
      <c r="IC43" s="337"/>
      <c r="ID43" s="337"/>
      <c r="IE43" s="510"/>
      <c r="IF43" s="336"/>
      <c r="IG43" s="337"/>
      <c r="IH43" s="337"/>
      <c r="II43" s="510"/>
      <c r="IJ43" s="336"/>
      <c r="IK43" s="337"/>
      <c r="IL43" s="337"/>
      <c r="IM43" s="510"/>
      <c r="IN43" s="336"/>
      <c r="IO43" s="337"/>
      <c r="IP43" s="337"/>
      <c r="IQ43" s="97" t="str">
        <f t="shared" si="74"/>
        <v/>
      </c>
      <c r="IR43" s="994"/>
      <c r="IS43" s="337"/>
      <c r="IT43" s="337"/>
      <c r="IU43" s="336"/>
      <c r="IV43" s="510" t="str">
        <f t="shared" si="75"/>
        <v/>
      </c>
      <c r="IW43" s="995"/>
    </row>
    <row r="44" spans="1:257" x14ac:dyDescent="0.25">
      <c r="A44" s="996"/>
      <c r="B44" s="507">
        <v>8</v>
      </c>
      <c r="C44" s="97" t="str">
        <f>IF(Proponentes!B35&gt;0,Proponentes!B35,"")</f>
        <v/>
      </c>
      <c r="D44" s="335"/>
      <c r="E44" s="335"/>
      <c r="F44" s="334"/>
      <c r="G44" s="335"/>
      <c r="H44" s="335"/>
      <c r="I44" s="335"/>
      <c r="J44" s="335"/>
      <c r="K44" s="335"/>
      <c r="L44" s="335"/>
      <c r="M44" s="334"/>
      <c r="N44" s="335"/>
      <c r="O44" s="335"/>
      <c r="P44" s="335"/>
      <c r="Q44" s="335"/>
      <c r="R44" s="335"/>
      <c r="S44" s="335"/>
      <c r="T44" s="334"/>
      <c r="U44" s="335"/>
      <c r="V44" s="335"/>
      <c r="W44" s="335"/>
      <c r="X44" s="335"/>
      <c r="Y44" s="335"/>
      <c r="Z44" s="335"/>
      <c r="AA44" s="334"/>
      <c r="AB44" s="335"/>
      <c r="AC44" s="335"/>
      <c r="AD44" s="335"/>
      <c r="AE44" s="335"/>
      <c r="AF44" s="335"/>
      <c r="AG44" s="97" t="str">
        <f t="shared" si="25"/>
        <v/>
      </c>
      <c r="AH44" s="993"/>
      <c r="AI44" s="335"/>
      <c r="AJ44" s="335" t="str">
        <f t="shared" si="26"/>
        <v/>
      </c>
      <c r="AK44" s="335"/>
      <c r="AL44" s="334"/>
      <c r="AM44" s="335"/>
      <c r="AN44" s="335"/>
      <c r="AO44" s="335"/>
      <c r="AP44" s="335"/>
      <c r="AQ44" s="335"/>
      <c r="AR44" s="335"/>
      <c r="AS44" s="334"/>
      <c r="AT44" s="335"/>
      <c r="AU44" s="335"/>
      <c r="AV44" s="335"/>
      <c r="AW44" s="335"/>
      <c r="AX44" s="335"/>
      <c r="AY44" s="335"/>
      <c r="AZ44" s="334"/>
      <c r="BA44" s="335"/>
      <c r="BB44" s="335"/>
      <c r="BC44" s="335"/>
      <c r="BD44" s="335"/>
      <c r="BE44" s="335"/>
      <c r="BF44" s="335"/>
      <c r="BG44" s="334"/>
      <c r="BH44" s="335"/>
      <c r="BI44" s="335"/>
      <c r="BJ44" s="335"/>
      <c r="BK44" s="335"/>
      <c r="BL44" s="97" t="str">
        <f t="shared" si="27"/>
        <v/>
      </c>
      <c r="BM44" s="993"/>
      <c r="BN44" s="335" t="str">
        <f t="shared" si="54"/>
        <v/>
      </c>
      <c r="BO44" s="334"/>
      <c r="BP44" s="335"/>
      <c r="BQ44" s="335"/>
      <c r="BR44" s="335"/>
      <c r="BS44" s="335" t="str">
        <f t="shared" si="55"/>
        <v/>
      </c>
      <c r="BT44" s="334"/>
      <c r="BU44" s="335"/>
      <c r="BV44" s="335"/>
      <c r="BW44" s="335"/>
      <c r="BX44" s="335" t="str">
        <f t="shared" si="56"/>
        <v/>
      </c>
      <c r="BY44" s="334"/>
      <c r="BZ44" s="335"/>
      <c r="CA44" s="335"/>
      <c r="CB44" s="335"/>
      <c r="CC44" s="335" t="str">
        <f t="shared" si="57"/>
        <v/>
      </c>
      <c r="CD44" s="334"/>
      <c r="CE44" s="335"/>
      <c r="CF44" s="335"/>
      <c r="CG44" s="335"/>
      <c r="CH44" s="997"/>
      <c r="CI44" s="97" t="str">
        <f t="shared" si="58"/>
        <v/>
      </c>
      <c r="CJ44" s="998"/>
      <c r="CK44" s="335"/>
      <c r="CL44" s="97" t="str">
        <f t="shared" si="59"/>
        <v/>
      </c>
      <c r="CM44" s="334"/>
      <c r="CN44" s="335"/>
      <c r="CO44" s="335"/>
      <c r="CP44" s="335"/>
      <c r="CQ44" s="97"/>
      <c r="CR44" s="334"/>
      <c r="CS44" s="335"/>
      <c r="CT44" s="335"/>
      <c r="CU44" s="335"/>
      <c r="CV44" s="97"/>
      <c r="CW44" s="334"/>
      <c r="CX44" s="335"/>
      <c r="CY44" s="335"/>
      <c r="CZ44" s="335"/>
      <c r="DA44" s="97"/>
      <c r="DB44" s="334"/>
      <c r="DC44" s="335"/>
      <c r="DD44" s="335"/>
      <c r="DE44" s="335"/>
      <c r="DF44" s="97" t="str">
        <f t="shared" si="34"/>
        <v/>
      </c>
      <c r="DG44" s="993"/>
      <c r="DH44" s="335"/>
      <c r="DI44" s="97" t="str">
        <f t="shared" si="35"/>
        <v/>
      </c>
      <c r="DJ44" s="334"/>
      <c r="DK44" s="335"/>
      <c r="DL44" s="335"/>
      <c r="DM44" s="97"/>
      <c r="DN44" s="334"/>
      <c r="DO44" s="335"/>
      <c r="DP44" s="335"/>
      <c r="DQ44" s="97"/>
      <c r="DR44" s="334"/>
      <c r="DS44" s="335"/>
      <c r="DT44" s="335"/>
      <c r="DU44" s="97"/>
      <c r="DV44" s="334"/>
      <c r="DW44" s="335"/>
      <c r="DX44" s="335"/>
      <c r="DY44" s="97" t="str">
        <f t="shared" si="36"/>
        <v/>
      </c>
      <c r="DZ44" s="998"/>
      <c r="EA44" s="335"/>
      <c r="EB44" s="97" t="str">
        <f t="shared" si="63"/>
        <v/>
      </c>
      <c r="EC44" s="334"/>
      <c r="ED44" s="335"/>
      <c r="EE44" s="335"/>
      <c r="EF44" s="97"/>
      <c r="EG44" s="334"/>
      <c r="EH44" s="335"/>
      <c r="EI44" s="335"/>
      <c r="EJ44" s="97"/>
      <c r="EK44" s="334"/>
      <c r="EL44" s="335"/>
      <c r="EM44" s="335"/>
      <c r="EN44" s="97"/>
      <c r="EO44" s="334"/>
      <c r="EP44" s="335"/>
      <c r="EQ44" s="335"/>
      <c r="ER44" s="97" t="str">
        <f t="shared" si="38"/>
        <v/>
      </c>
      <c r="ES44" s="993"/>
      <c r="ET44" s="335"/>
      <c r="EU44" s="97" t="str">
        <f t="shared" si="65"/>
        <v/>
      </c>
      <c r="EV44" s="334"/>
      <c r="EW44" s="335"/>
      <c r="EX44" s="335"/>
      <c r="EY44" s="97"/>
      <c r="EZ44" s="334"/>
      <c r="FA44" s="335"/>
      <c r="FB44" s="335"/>
      <c r="FC44" s="97"/>
      <c r="FD44" s="334"/>
      <c r="FE44" s="335"/>
      <c r="FF44" s="335"/>
      <c r="FG44" s="97"/>
      <c r="FH44" s="334"/>
      <c r="FI44" s="335"/>
      <c r="FJ44" s="335"/>
      <c r="FK44" s="97" t="str">
        <f t="shared" si="40"/>
        <v/>
      </c>
      <c r="FL44" s="993"/>
      <c r="FM44" s="335"/>
      <c r="FN44" s="97" t="str">
        <f t="shared" si="67"/>
        <v/>
      </c>
      <c r="FO44" s="334"/>
      <c r="FP44" s="335"/>
      <c r="FQ44" s="97"/>
      <c r="FR44" s="334"/>
      <c r="FS44" s="335"/>
      <c r="FT44" s="97"/>
      <c r="FU44" s="334"/>
      <c r="FV44" s="335"/>
      <c r="FW44" s="97"/>
      <c r="FX44" s="334"/>
      <c r="FY44" s="335"/>
      <c r="FZ44" s="97" t="str">
        <f t="shared" si="42"/>
        <v/>
      </c>
      <c r="GA44" s="993"/>
      <c r="GB44" s="335"/>
      <c r="GC44" s="510" t="str">
        <f t="shared" si="69"/>
        <v/>
      </c>
      <c r="GD44" s="336"/>
      <c r="GE44" s="337"/>
      <c r="GF44" s="337"/>
      <c r="GG44" s="337"/>
      <c r="GH44" s="337"/>
      <c r="GI44" s="510"/>
      <c r="GJ44" s="336"/>
      <c r="GK44" s="337"/>
      <c r="GL44" s="337"/>
      <c r="GM44" s="337"/>
      <c r="GN44" s="337"/>
      <c r="GO44" s="510"/>
      <c r="GP44" s="336"/>
      <c r="GQ44" s="337"/>
      <c r="GR44" s="337"/>
      <c r="GS44" s="337"/>
      <c r="GT44" s="337"/>
      <c r="GU44" s="510"/>
      <c r="GV44" s="336"/>
      <c r="GW44" s="337"/>
      <c r="GX44" s="337"/>
      <c r="GY44" s="337"/>
      <c r="GZ44" s="336"/>
      <c r="HA44" s="510" t="str">
        <f t="shared" si="43"/>
        <v/>
      </c>
      <c r="HB44" s="994"/>
      <c r="HC44" s="337"/>
      <c r="HD44" s="510" t="str">
        <f t="shared" si="71"/>
        <v/>
      </c>
      <c r="HE44" s="336"/>
      <c r="HF44" s="337"/>
      <c r="HG44" s="337"/>
      <c r="HH44" s="336"/>
      <c r="HI44" s="510"/>
      <c r="HJ44" s="336"/>
      <c r="HK44" s="337"/>
      <c r="HL44" s="337"/>
      <c r="HM44" s="336"/>
      <c r="HN44" s="510"/>
      <c r="HO44" s="336"/>
      <c r="HP44" s="337"/>
      <c r="HQ44" s="337"/>
      <c r="HR44" s="337"/>
      <c r="HS44" s="510"/>
      <c r="HT44" s="336"/>
      <c r="HU44" s="337"/>
      <c r="HV44" s="337"/>
      <c r="HW44" s="337"/>
      <c r="HX44" s="97" t="str">
        <f t="shared" si="45"/>
        <v/>
      </c>
      <c r="HY44" s="994"/>
      <c r="HZ44" s="337"/>
      <c r="IA44" s="510" t="str">
        <f t="shared" si="73"/>
        <v/>
      </c>
      <c r="IB44" s="336"/>
      <c r="IC44" s="337"/>
      <c r="ID44" s="337"/>
      <c r="IE44" s="510"/>
      <c r="IF44" s="336"/>
      <c r="IG44" s="337"/>
      <c r="IH44" s="337"/>
      <c r="II44" s="510"/>
      <c r="IJ44" s="336"/>
      <c r="IK44" s="337"/>
      <c r="IL44" s="337"/>
      <c r="IM44" s="510"/>
      <c r="IN44" s="336"/>
      <c r="IO44" s="337"/>
      <c r="IP44" s="337"/>
      <c r="IQ44" s="97" t="str">
        <f t="shared" si="74"/>
        <v/>
      </c>
      <c r="IR44" s="994"/>
      <c r="IS44" s="337"/>
      <c r="IT44" s="337"/>
      <c r="IU44" s="336"/>
      <c r="IV44" s="510" t="str">
        <f t="shared" si="75"/>
        <v/>
      </c>
      <c r="IW44" s="995"/>
    </row>
    <row r="45" spans="1:257" x14ac:dyDescent="0.25">
      <c r="A45" s="996"/>
      <c r="B45" s="507">
        <v>9</v>
      </c>
      <c r="C45" s="97" t="str">
        <f>IF(Proponentes!B36&gt;0,Proponentes!B36,"")</f>
        <v/>
      </c>
      <c r="D45" s="335"/>
      <c r="E45" s="335"/>
      <c r="F45" s="334"/>
      <c r="G45" s="335"/>
      <c r="H45" s="335"/>
      <c r="I45" s="335"/>
      <c r="J45" s="335"/>
      <c r="K45" s="335"/>
      <c r="L45" s="335"/>
      <c r="M45" s="334"/>
      <c r="N45" s="335"/>
      <c r="O45" s="335"/>
      <c r="P45" s="335"/>
      <c r="Q45" s="335"/>
      <c r="R45" s="335"/>
      <c r="S45" s="335"/>
      <c r="T45" s="334"/>
      <c r="U45" s="335"/>
      <c r="V45" s="335"/>
      <c r="W45" s="335"/>
      <c r="X45" s="335"/>
      <c r="Y45" s="335"/>
      <c r="Z45" s="335"/>
      <c r="AA45" s="334"/>
      <c r="AB45" s="335"/>
      <c r="AC45" s="335"/>
      <c r="AD45" s="335"/>
      <c r="AE45" s="335"/>
      <c r="AF45" s="335"/>
      <c r="AG45" s="97" t="str">
        <f t="shared" si="25"/>
        <v/>
      </c>
      <c r="AH45" s="993"/>
      <c r="AI45" s="335"/>
      <c r="AJ45" s="335" t="str">
        <f t="shared" si="26"/>
        <v/>
      </c>
      <c r="AK45" s="335"/>
      <c r="AL45" s="334"/>
      <c r="AM45" s="335"/>
      <c r="AN45" s="335"/>
      <c r="AO45" s="335"/>
      <c r="AP45" s="335"/>
      <c r="AQ45" s="335"/>
      <c r="AR45" s="335"/>
      <c r="AS45" s="334"/>
      <c r="AT45" s="335"/>
      <c r="AU45" s="335"/>
      <c r="AV45" s="335"/>
      <c r="AW45" s="335"/>
      <c r="AX45" s="335"/>
      <c r="AY45" s="335"/>
      <c r="AZ45" s="334"/>
      <c r="BA45" s="335"/>
      <c r="BB45" s="335"/>
      <c r="BC45" s="335"/>
      <c r="BD45" s="335"/>
      <c r="BE45" s="335"/>
      <c r="BF45" s="335"/>
      <c r="BG45" s="334"/>
      <c r="BH45" s="335"/>
      <c r="BI45" s="335"/>
      <c r="BJ45" s="335"/>
      <c r="BK45" s="335"/>
      <c r="BL45" s="97" t="str">
        <f t="shared" si="27"/>
        <v/>
      </c>
      <c r="BM45" s="993"/>
      <c r="BN45" s="335" t="str">
        <f t="shared" si="54"/>
        <v/>
      </c>
      <c r="BO45" s="334"/>
      <c r="BP45" s="335"/>
      <c r="BQ45" s="335"/>
      <c r="BR45" s="335"/>
      <c r="BS45" s="335" t="str">
        <f t="shared" si="55"/>
        <v/>
      </c>
      <c r="BT45" s="334"/>
      <c r="BU45" s="335"/>
      <c r="BV45" s="335"/>
      <c r="BW45" s="335"/>
      <c r="BX45" s="335" t="str">
        <f t="shared" si="56"/>
        <v/>
      </c>
      <c r="BY45" s="334"/>
      <c r="BZ45" s="335"/>
      <c r="CA45" s="335"/>
      <c r="CB45" s="335"/>
      <c r="CC45" s="335" t="str">
        <f t="shared" si="57"/>
        <v/>
      </c>
      <c r="CD45" s="334"/>
      <c r="CE45" s="335"/>
      <c r="CF45" s="335"/>
      <c r="CG45" s="335"/>
      <c r="CH45" s="997"/>
      <c r="CI45" s="97" t="str">
        <f t="shared" si="58"/>
        <v/>
      </c>
      <c r="CJ45" s="998"/>
      <c r="CK45" s="335"/>
      <c r="CL45" s="97" t="str">
        <f t="shared" si="59"/>
        <v/>
      </c>
      <c r="CM45" s="334"/>
      <c r="CN45" s="335"/>
      <c r="CO45" s="335"/>
      <c r="CP45" s="335"/>
      <c r="CQ45" s="97"/>
      <c r="CR45" s="334"/>
      <c r="CS45" s="335"/>
      <c r="CT45" s="335"/>
      <c r="CU45" s="335"/>
      <c r="CV45" s="97"/>
      <c r="CW45" s="334"/>
      <c r="CX45" s="335"/>
      <c r="CY45" s="335"/>
      <c r="CZ45" s="335"/>
      <c r="DA45" s="97"/>
      <c r="DB45" s="334"/>
      <c r="DC45" s="335"/>
      <c r="DD45" s="335"/>
      <c r="DE45" s="335"/>
      <c r="DF45" s="97" t="str">
        <f t="shared" si="34"/>
        <v/>
      </c>
      <c r="DG45" s="993"/>
      <c r="DH45" s="335"/>
      <c r="DI45" s="97" t="str">
        <f t="shared" si="35"/>
        <v/>
      </c>
      <c r="DJ45" s="334"/>
      <c r="DK45" s="335"/>
      <c r="DL45" s="335"/>
      <c r="DM45" s="97"/>
      <c r="DN45" s="334"/>
      <c r="DO45" s="335"/>
      <c r="DP45" s="335"/>
      <c r="DQ45" s="97"/>
      <c r="DR45" s="334"/>
      <c r="DS45" s="335"/>
      <c r="DT45" s="335"/>
      <c r="DU45" s="97"/>
      <c r="DV45" s="334"/>
      <c r="DW45" s="335"/>
      <c r="DX45" s="335"/>
      <c r="DY45" s="97" t="str">
        <f t="shared" si="36"/>
        <v/>
      </c>
      <c r="DZ45" s="998"/>
      <c r="EA45" s="335"/>
      <c r="EB45" s="97" t="str">
        <f t="shared" si="63"/>
        <v/>
      </c>
      <c r="EC45" s="334"/>
      <c r="ED45" s="335"/>
      <c r="EE45" s="335"/>
      <c r="EF45" s="97"/>
      <c r="EG45" s="334"/>
      <c r="EH45" s="335"/>
      <c r="EI45" s="335"/>
      <c r="EJ45" s="97"/>
      <c r="EK45" s="334"/>
      <c r="EL45" s="335"/>
      <c r="EM45" s="335"/>
      <c r="EN45" s="97"/>
      <c r="EO45" s="334"/>
      <c r="EP45" s="335"/>
      <c r="EQ45" s="335"/>
      <c r="ER45" s="97" t="str">
        <f t="shared" si="38"/>
        <v/>
      </c>
      <c r="ES45" s="993"/>
      <c r="ET45" s="335"/>
      <c r="EU45" s="97" t="str">
        <f t="shared" si="65"/>
        <v/>
      </c>
      <c r="EV45" s="334"/>
      <c r="EW45" s="335"/>
      <c r="EX45" s="335"/>
      <c r="EY45" s="97"/>
      <c r="EZ45" s="334"/>
      <c r="FA45" s="335"/>
      <c r="FB45" s="335"/>
      <c r="FC45" s="97"/>
      <c r="FD45" s="334"/>
      <c r="FE45" s="335"/>
      <c r="FF45" s="335"/>
      <c r="FG45" s="97"/>
      <c r="FH45" s="334"/>
      <c r="FI45" s="335"/>
      <c r="FJ45" s="335"/>
      <c r="FK45" s="97" t="str">
        <f t="shared" si="40"/>
        <v/>
      </c>
      <c r="FL45" s="993"/>
      <c r="FM45" s="335"/>
      <c r="FN45" s="97" t="str">
        <f t="shared" si="67"/>
        <v/>
      </c>
      <c r="FO45" s="334"/>
      <c r="FP45" s="335"/>
      <c r="FQ45" s="97"/>
      <c r="FR45" s="334"/>
      <c r="FS45" s="335"/>
      <c r="FT45" s="97"/>
      <c r="FU45" s="334"/>
      <c r="FV45" s="335"/>
      <c r="FW45" s="97"/>
      <c r="FX45" s="334"/>
      <c r="FY45" s="335"/>
      <c r="FZ45" s="97" t="str">
        <f t="shared" si="42"/>
        <v/>
      </c>
      <c r="GA45" s="993"/>
      <c r="GB45" s="335"/>
      <c r="GC45" s="510" t="str">
        <f t="shared" si="69"/>
        <v/>
      </c>
      <c r="GD45" s="336"/>
      <c r="GE45" s="337"/>
      <c r="GF45" s="337"/>
      <c r="GG45" s="337"/>
      <c r="GH45" s="337"/>
      <c r="GI45" s="510"/>
      <c r="GJ45" s="336"/>
      <c r="GK45" s="337"/>
      <c r="GL45" s="337"/>
      <c r="GM45" s="337"/>
      <c r="GN45" s="337"/>
      <c r="GO45" s="510"/>
      <c r="GP45" s="336"/>
      <c r="GQ45" s="337"/>
      <c r="GR45" s="337"/>
      <c r="GS45" s="337"/>
      <c r="GT45" s="337"/>
      <c r="GU45" s="510"/>
      <c r="GV45" s="336"/>
      <c r="GW45" s="337"/>
      <c r="GX45" s="337"/>
      <c r="GY45" s="337"/>
      <c r="GZ45" s="336"/>
      <c r="HA45" s="510" t="str">
        <f t="shared" si="43"/>
        <v/>
      </c>
      <c r="HB45" s="994"/>
      <c r="HC45" s="337"/>
      <c r="HD45" s="510" t="str">
        <f t="shared" si="71"/>
        <v/>
      </c>
      <c r="HE45" s="336"/>
      <c r="HF45" s="337"/>
      <c r="HG45" s="337"/>
      <c r="HH45" s="336"/>
      <c r="HI45" s="510"/>
      <c r="HJ45" s="336"/>
      <c r="HK45" s="337"/>
      <c r="HL45" s="337"/>
      <c r="HM45" s="336"/>
      <c r="HN45" s="510"/>
      <c r="HO45" s="336"/>
      <c r="HP45" s="337"/>
      <c r="HQ45" s="337"/>
      <c r="HR45" s="337"/>
      <c r="HS45" s="510"/>
      <c r="HT45" s="336"/>
      <c r="HU45" s="337"/>
      <c r="HV45" s="337"/>
      <c r="HW45" s="337"/>
      <c r="HX45" s="97" t="str">
        <f t="shared" si="45"/>
        <v/>
      </c>
      <c r="HY45" s="994"/>
      <c r="HZ45" s="337"/>
      <c r="IA45" s="510" t="str">
        <f t="shared" si="73"/>
        <v/>
      </c>
      <c r="IB45" s="336"/>
      <c r="IC45" s="337"/>
      <c r="ID45" s="337"/>
      <c r="IE45" s="510"/>
      <c r="IF45" s="336"/>
      <c r="IG45" s="337"/>
      <c r="IH45" s="337"/>
      <c r="II45" s="510"/>
      <c r="IJ45" s="336"/>
      <c r="IK45" s="337"/>
      <c r="IL45" s="337"/>
      <c r="IM45" s="510"/>
      <c r="IN45" s="336"/>
      <c r="IO45" s="337"/>
      <c r="IP45" s="337"/>
      <c r="IQ45" s="97" t="str">
        <f t="shared" si="74"/>
        <v/>
      </c>
      <c r="IR45" s="994"/>
      <c r="IS45" s="337"/>
      <c r="IT45" s="337"/>
      <c r="IU45" s="336"/>
      <c r="IV45" s="510" t="str">
        <f t="shared" si="75"/>
        <v/>
      </c>
      <c r="IW45" s="995"/>
    </row>
    <row r="46" spans="1:257" x14ac:dyDescent="0.25">
      <c r="A46" s="996"/>
      <c r="B46" s="507">
        <v>10</v>
      </c>
      <c r="C46" s="97" t="str">
        <f>IF(Proponentes!B37&gt;0,Proponentes!B37,"")</f>
        <v/>
      </c>
      <c r="D46" s="335"/>
      <c r="E46" s="335"/>
      <c r="F46" s="334"/>
      <c r="G46" s="335"/>
      <c r="H46" s="335"/>
      <c r="I46" s="335"/>
      <c r="J46" s="335"/>
      <c r="K46" s="335"/>
      <c r="L46" s="335"/>
      <c r="M46" s="334"/>
      <c r="N46" s="335"/>
      <c r="O46" s="335"/>
      <c r="P46" s="335"/>
      <c r="Q46" s="335"/>
      <c r="R46" s="335"/>
      <c r="S46" s="335"/>
      <c r="T46" s="334"/>
      <c r="U46" s="335"/>
      <c r="V46" s="335"/>
      <c r="W46" s="335"/>
      <c r="X46" s="335"/>
      <c r="Y46" s="335"/>
      <c r="Z46" s="335"/>
      <c r="AA46" s="334"/>
      <c r="AB46" s="335"/>
      <c r="AC46" s="335"/>
      <c r="AD46" s="335"/>
      <c r="AE46" s="335"/>
      <c r="AF46" s="335"/>
      <c r="AG46" s="97" t="str">
        <f t="shared" si="25"/>
        <v/>
      </c>
      <c r="AH46" s="993"/>
      <c r="AI46" s="335"/>
      <c r="AJ46" s="335" t="str">
        <f t="shared" si="26"/>
        <v/>
      </c>
      <c r="AK46" s="335"/>
      <c r="AL46" s="334"/>
      <c r="AM46" s="335"/>
      <c r="AN46" s="335"/>
      <c r="AO46" s="335"/>
      <c r="AP46" s="335"/>
      <c r="AQ46" s="335"/>
      <c r="AR46" s="335"/>
      <c r="AS46" s="334"/>
      <c r="AT46" s="335"/>
      <c r="AU46" s="335"/>
      <c r="AV46" s="335"/>
      <c r="AW46" s="335"/>
      <c r="AX46" s="335"/>
      <c r="AY46" s="335"/>
      <c r="AZ46" s="334"/>
      <c r="BA46" s="335"/>
      <c r="BB46" s="335"/>
      <c r="BC46" s="335"/>
      <c r="BD46" s="335"/>
      <c r="BE46" s="335"/>
      <c r="BF46" s="335"/>
      <c r="BG46" s="334"/>
      <c r="BH46" s="335"/>
      <c r="BI46" s="335"/>
      <c r="BJ46" s="335"/>
      <c r="BK46" s="335"/>
      <c r="BL46" s="97" t="str">
        <f t="shared" si="27"/>
        <v/>
      </c>
      <c r="BM46" s="993"/>
      <c r="BN46" s="335" t="str">
        <f t="shared" si="54"/>
        <v/>
      </c>
      <c r="BO46" s="334"/>
      <c r="BP46" s="335"/>
      <c r="BQ46" s="335"/>
      <c r="BR46" s="335"/>
      <c r="BS46" s="335" t="str">
        <f t="shared" si="55"/>
        <v/>
      </c>
      <c r="BT46" s="334"/>
      <c r="BU46" s="335"/>
      <c r="BV46" s="335"/>
      <c r="BW46" s="335"/>
      <c r="BX46" s="335" t="str">
        <f t="shared" si="56"/>
        <v/>
      </c>
      <c r="BY46" s="334"/>
      <c r="BZ46" s="335"/>
      <c r="CA46" s="335"/>
      <c r="CB46" s="335"/>
      <c r="CC46" s="335" t="str">
        <f t="shared" si="57"/>
        <v/>
      </c>
      <c r="CD46" s="334"/>
      <c r="CE46" s="335"/>
      <c r="CF46" s="335"/>
      <c r="CG46" s="335"/>
      <c r="CH46" s="997"/>
      <c r="CI46" s="97" t="str">
        <f t="shared" si="58"/>
        <v/>
      </c>
      <c r="CJ46" s="998"/>
      <c r="CK46" s="335"/>
      <c r="CL46" s="97" t="str">
        <f t="shared" si="59"/>
        <v/>
      </c>
      <c r="CM46" s="334"/>
      <c r="CN46" s="335"/>
      <c r="CO46" s="335"/>
      <c r="CP46" s="335"/>
      <c r="CQ46" s="97"/>
      <c r="CR46" s="334"/>
      <c r="CS46" s="335"/>
      <c r="CT46" s="335"/>
      <c r="CU46" s="335"/>
      <c r="CV46" s="97"/>
      <c r="CW46" s="334"/>
      <c r="CX46" s="335"/>
      <c r="CY46" s="335"/>
      <c r="CZ46" s="335"/>
      <c r="DA46" s="97"/>
      <c r="DB46" s="334"/>
      <c r="DC46" s="335"/>
      <c r="DD46" s="335"/>
      <c r="DE46" s="335"/>
      <c r="DF46" s="97" t="str">
        <f t="shared" si="34"/>
        <v/>
      </c>
      <c r="DG46" s="993"/>
      <c r="DH46" s="335"/>
      <c r="DI46" s="97" t="str">
        <f t="shared" si="35"/>
        <v/>
      </c>
      <c r="DJ46" s="334"/>
      <c r="DK46" s="335"/>
      <c r="DL46" s="335"/>
      <c r="DM46" s="97"/>
      <c r="DN46" s="334"/>
      <c r="DO46" s="335"/>
      <c r="DP46" s="335"/>
      <c r="DQ46" s="97"/>
      <c r="DR46" s="334"/>
      <c r="DS46" s="335"/>
      <c r="DT46" s="335"/>
      <c r="DU46" s="97"/>
      <c r="DV46" s="334"/>
      <c r="DW46" s="335"/>
      <c r="DX46" s="335"/>
      <c r="DY46" s="97" t="str">
        <f t="shared" si="36"/>
        <v/>
      </c>
      <c r="DZ46" s="998"/>
      <c r="EA46" s="335"/>
      <c r="EB46" s="97" t="str">
        <f t="shared" si="63"/>
        <v/>
      </c>
      <c r="EC46" s="334"/>
      <c r="ED46" s="335"/>
      <c r="EE46" s="335"/>
      <c r="EF46" s="97"/>
      <c r="EG46" s="334"/>
      <c r="EH46" s="335"/>
      <c r="EI46" s="335"/>
      <c r="EJ46" s="97"/>
      <c r="EK46" s="334"/>
      <c r="EL46" s="335"/>
      <c r="EM46" s="335"/>
      <c r="EN46" s="97"/>
      <c r="EO46" s="334"/>
      <c r="EP46" s="335"/>
      <c r="EQ46" s="335"/>
      <c r="ER46" s="97" t="str">
        <f t="shared" si="38"/>
        <v/>
      </c>
      <c r="ES46" s="993"/>
      <c r="ET46" s="335"/>
      <c r="EU46" s="97" t="str">
        <f t="shared" si="65"/>
        <v/>
      </c>
      <c r="EV46" s="334"/>
      <c r="EW46" s="335"/>
      <c r="EX46" s="335"/>
      <c r="EY46" s="97"/>
      <c r="EZ46" s="334"/>
      <c r="FA46" s="335"/>
      <c r="FB46" s="335"/>
      <c r="FC46" s="97"/>
      <c r="FD46" s="334"/>
      <c r="FE46" s="335"/>
      <c r="FF46" s="335"/>
      <c r="FG46" s="97"/>
      <c r="FH46" s="334"/>
      <c r="FI46" s="335"/>
      <c r="FJ46" s="335"/>
      <c r="FK46" s="97" t="str">
        <f t="shared" si="40"/>
        <v/>
      </c>
      <c r="FL46" s="993"/>
      <c r="FM46" s="335"/>
      <c r="FN46" s="97" t="str">
        <f t="shared" si="67"/>
        <v/>
      </c>
      <c r="FO46" s="334"/>
      <c r="FP46" s="335"/>
      <c r="FQ46" s="97"/>
      <c r="FR46" s="334"/>
      <c r="FS46" s="335"/>
      <c r="FT46" s="97"/>
      <c r="FU46" s="334"/>
      <c r="FV46" s="335"/>
      <c r="FW46" s="97"/>
      <c r="FX46" s="334"/>
      <c r="FY46" s="335"/>
      <c r="FZ46" s="97" t="str">
        <f t="shared" si="42"/>
        <v/>
      </c>
      <c r="GA46" s="993"/>
      <c r="GB46" s="335"/>
      <c r="GC46" s="510" t="str">
        <f t="shared" si="69"/>
        <v/>
      </c>
      <c r="GD46" s="336"/>
      <c r="GE46" s="337"/>
      <c r="GF46" s="337"/>
      <c r="GG46" s="337"/>
      <c r="GH46" s="337"/>
      <c r="GI46" s="510"/>
      <c r="GJ46" s="336"/>
      <c r="GK46" s="337"/>
      <c r="GL46" s="337"/>
      <c r="GM46" s="337"/>
      <c r="GN46" s="337"/>
      <c r="GO46" s="510"/>
      <c r="GP46" s="336"/>
      <c r="GQ46" s="337"/>
      <c r="GR46" s="337"/>
      <c r="GS46" s="337"/>
      <c r="GT46" s="337"/>
      <c r="GU46" s="510"/>
      <c r="GV46" s="336"/>
      <c r="GW46" s="337"/>
      <c r="GX46" s="337"/>
      <c r="GY46" s="337"/>
      <c r="GZ46" s="336"/>
      <c r="HA46" s="510" t="str">
        <f t="shared" si="43"/>
        <v/>
      </c>
      <c r="HB46" s="994"/>
      <c r="HC46" s="337"/>
      <c r="HD46" s="510" t="str">
        <f t="shared" si="71"/>
        <v/>
      </c>
      <c r="HE46" s="336"/>
      <c r="HF46" s="337"/>
      <c r="HG46" s="337"/>
      <c r="HH46" s="336"/>
      <c r="HI46" s="510"/>
      <c r="HJ46" s="336"/>
      <c r="HK46" s="337"/>
      <c r="HL46" s="337"/>
      <c r="HM46" s="336"/>
      <c r="HN46" s="510"/>
      <c r="HO46" s="336"/>
      <c r="HP46" s="337"/>
      <c r="HQ46" s="337"/>
      <c r="HR46" s="337"/>
      <c r="HS46" s="510"/>
      <c r="HT46" s="336"/>
      <c r="HU46" s="337"/>
      <c r="HV46" s="337"/>
      <c r="HW46" s="337"/>
      <c r="HX46" s="97" t="str">
        <f t="shared" si="45"/>
        <v/>
      </c>
      <c r="HY46" s="994"/>
      <c r="HZ46" s="337"/>
      <c r="IA46" s="510" t="str">
        <f t="shared" si="73"/>
        <v/>
      </c>
      <c r="IB46" s="336"/>
      <c r="IC46" s="337"/>
      <c r="ID46" s="337"/>
      <c r="IE46" s="510"/>
      <c r="IF46" s="336"/>
      <c r="IG46" s="337"/>
      <c r="IH46" s="337"/>
      <c r="II46" s="510"/>
      <c r="IJ46" s="336"/>
      <c r="IK46" s="337"/>
      <c r="IL46" s="337"/>
      <c r="IM46" s="510"/>
      <c r="IN46" s="336"/>
      <c r="IO46" s="337"/>
      <c r="IP46" s="337"/>
      <c r="IQ46" s="97" t="str">
        <f t="shared" si="74"/>
        <v/>
      </c>
      <c r="IR46" s="994"/>
      <c r="IS46" s="337"/>
      <c r="IT46" s="337"/>
      <c r="IU46" s="336"/>
      <c r="IV46" s="510" t="str">
        <f t="shared" si="75"/>
        <v/>
      </c>
      <c r="IW46" s="995"/>
    </row>
    <row r="47" spans="1:257" x14ac:dyDescent="0.25">
      <c r="A47" s="996"/>
      <c r="B47" s="507">
        <v>11</v>
      </c>
      <c r="C47" s="97" t="str">
        <f>IF(Proponentes!B38&gt;0,Proponentes!B38,"")</f>
        <v/>
      </c>
      <c r="D47" s="335"/>
      <c r="E47" s="335"/>
      <c r="F47" s="334"/>
      <c r="G47" s="335"/>
      <c r="H47" s="335"/>
      <c r="I47" s="335"/>
      <c r="J47" s="335"/>
      <c r="K47" s="335"/>
      <c r="L47" s="335"/>
      <c r="M47" s="334"/>
      <c r="N47" s="335"/>
      <c r="O47" s="335"/>
      <c r="P47" s="335"/>
      <c r="Q47" s="335"/>
      <c r="R47" s="335"/>
      <c r="S47" s="335"/>
      <c r="T47" s="334"/>
      <c r="U47" s="335"/>
      <c r="V47" s="335"/>
      <c r="W47" s="335"/>
      <c r="X47" s="335"/>
      <c r="Y47" s="335"/>
      <c r="Z47" s="335"/>
      <c r="AA47" s="334"/>
      <c r="AB47" s="335"/>
      <c r="AC47" s="335"/>
      <c r="AD47" s="335"/>
      <c r="AE47" s="335"/>
      <c r="AF47" s="335"/>
      <c r="AG47" s="97" t="str">
        <f t="shared" si="25"/>
        <v/>
      </c>
      <c r="AH47" s="993"/>
      <c r="AI47" s="335"/>
      <c r="AJ47" s="335" t="str">
        <f t="shared" si="26"/>
        <v/>
      </c>
      <c r="AK47" s="335"/>
      <c r="AL47" s="334"/>
      <c r="AM47" s="335"/>
      <c r="AN47" s="335"/>
      <c r="AO47" s="335"/>
      <c r="AP47" s="335"/>
      <c r="AQ47" s="335"/>
      <c r="AR47" s="335"/>
      <c r="AS47" s="334"/>
      <c r="AT47" s="335"/>
      <c r="AU47" s="335"/>
      <c r="AV47" s="335"/>
      <c r="AW47" s="335"/>
      <c r="AX47" s="335"/>
      <c r="AY47" s="335"/>
      <c r="AZ47" s="334"/>
      <c r="BA47" s="335"/>
      <c r="BB47" s="335"/>
      <c r="BC47" s="335"/>
      <c r="BD47" s="335"/>
      <c r="BE47" s="335"/>
      <c r="BF47" s="335"/>
      <c r="BG47" s="334"/>
      <c r="BH47" s="335"/>
      <c r="BI47" s="335"/>
      <c r="BJ47" s="335"/>
      <c r="BK47" s="335"/>
      <c r="BL47" s="97" t="str">
        <f t="shared" si="27"/>
        <v/>
      </c>
      <c r="BM47" s="993"/>
      <c r="BN47" s="335" t="str">
        <f t="shared" si="54"/>
        <v/>
      </c>
      <c r="BO47" s="334"/>
      <c r="BP47" s="335"/>
      <c r="BQ47" s="335"/>
      <c r="BR47" s="335"/>
      <c r="BS47" s="335" t="str">
        <f t="shared" si="55"/>
        <v/>
      </c>
      <c r="BT47" s="334"/>
      <c r="BU47" s="335"/>
      <c r="BV47" s="335"/>
      <c r="BW47" s="335"/>
      <c r="BX47" s="335" t="str">
        <f t="shared" si="56"/>
        <v/>
      </c>
      <c r="BY47" s="334"/>
      <c r="BZ47" s="335"/>
      <c r="CA47" s="335"/>
      <c r="CB47" s="335"/>
      <c r="CC47" s="335" t="str">
        <f t="shared" si="57"/>
        <v/>
      </c>
      <c r="CD47" s="334"/>
      <c r="CE47" s="335"/>
      <c r="CF47" s="335"/>
      <c r="CG47" s="335"/>
      <c r="CH47" s="997"/>
      <c r="CI47" s="97" t="str">
        <f t="shared" si="58"/>
        <v/>
      </c>
      <c r="CJ47" s="998"/>
      <c r="CK47" s="335"/>
      <c r="CL47" s="97" t="str">
        <f t="shared" si="59"/>
        <v/>
      </c>
      <c r="CM47" s="334"/>
      <c r="CN47" s="335"/>
      <c r="CO47" s="335"/>
      <c r="CP47" s="335"/>
      <c r="CQ47" s="97"/>
      <c r="CR47" s="334"/>
      <c r="CS47" s="335"/>
      <c r="CT47" s="335"/>
      <c r="CU47" s="335"/>
      <c r="CV47" s="97"/>
      <c r="CW47" s="334"/>
      <c r="CX47" s="335"/>
      <c r="CY47" s="335"/>
      <c r="CZ47" s="335"/>
      <c r="DA47" s="97"/>
      <c r="DB47" s="334"/>
      <c r="DC47" s="335"/>
      <c r="DD47" s="335"/>
      <c r="DE47" s="335"/>
      <c r="DF47" s="97" t="str">
        <f t="shared" si="34"/>
        <v/>
      </c>
      <c r="DG47" s="993"/>
      <c r="DH47" s="335"/>
      <c r="DI47" s="97" t="str">
        <f t="shared" si="35"/>
        <v/>
      </c>
      <c r="DJ47" s="334"/>
      <c r="DK47" s="335"/>
      <c r="DL47" s="335"/>
      <c r="DM47" s="97"/>
      <c r="DN47" s="334"/>
      <c r="DO47" s="335"/>
      <c r="DP47" s="335"/>
      <c r="DQ47" s="97"/>
      <c r="DR47" s="334"/>
      <c r="DS47" s="335"/>
      <c r="DT47" s="335"/>
      <c r="DU47" s="97"/>
      <c r="DV47" s="334"/>
      <c r="DW47" s="335"/>
      <c r="DX47" s="335"/>
      <c r="DY47" s="97" t="str">
        <f t="shared" si="36"/>
        <v/>
      </c>
      <c r="DZ47" s="998"/>
      <c r="EA47" s="335"/>
      <c r="EB47" s="97" t="str">
        <f t="shared" si="63"/>
        <v/>
      </c>
      <c r="EC47" s="334"/>
      <c r="ED47" s="335"/>
      <c r="EE47" s="335"/>
      <c r="EF47" s="97"/>
      <c r="EG47" s="334"/>
      <c r="EH47" s="335"/>
      <c r="EI47" s="335"/>
      <c r="EJ47" s="97"/>
      <c r="EK47" s="334"/>
      <c r="EL47" s="335"/>
      <c r="EM47" s="335"/>
      <c r="EN47" s="97"/>
      <c r="EO47" s="334"/>
      <c r="EP47" s="335"/>
      <c r="EQ47" s="335"/>
      <c r="ER47" s="97" t="str">
        <f t="shared" si="38"/>
        <v/>
      </c>
      <c r="ES47" s="993"/>
      <c r="ET47" s="335"/>
      <c r="EU47" s="97" t="str">
        <f t="shared" si="65"/>
        <v/>
      </c>
      <c r="EV47" s="334"/>
      <c r="EW47" s="335"/>
      <c r="EX47" s="335"/>
      <c r="EY47" s="97"/>
      <c r="EZ47" s="334"/>
      <c r="FA47" s="335"/>
      <c r="FB47" s="335"/>
      <c r="FC47" s="97"/>
      <c r="FD47" s="334"/>
      <c r="FE47" s="335"/>
      <c r="FF47" s="335"/>
      <c r="FG47" s="97"/>
      <c r="FH47" s="334"/>
      <c r="FI47" s="335"/>
      <c r="FJ47" s="335"/>
      <c r="FK47" s="97" t="str">
        <f t="shared" si="40"/>
        <v/>
      </c>
      <c r="FL47" s="993"/>
      <c r="FM47" s="335"/>
      <c r="FN47" s="97" t="str">
        <f t="shared" si="67"/>
        <v/>
      </c>
      <c r="FO47" s="334"/>
      <c r="FP47" s="335"/>
      <c r="FQ47" s="97"/>
      <c r="FR47" s="334"/>
      <c r="FS47" s="335"/>
      <c r="FT47" s="97"/>
      <c r="FU47" s="334"/>
      <c r="FV47" s="335"/>
      <c r="FW47" s="97"/>
      <c r="FX47" s="334"/>
      <c r="FY47" s="335"/>
      <c r="FZ47" s="97" t="str">
        <f t="shared" si="42"/>
        <v/>
      </c>
      <c r="GA47" s="993"/>
      <c r="GB47" s="335"/>
      <c r="GC47" s="510" t="str">
        <f t="shared" si="69"/>
        <v/>
      </c>
      <c r="GD47" s="336"/>
      <c r="GE47" s="337"/>
      <c r="GF47" s="337"/>
      <c r="GG47" s="337"/>
      <c r="GH47" s="337"/>
      <c r="GI47" s="510"/>
      <c r="GJ47" s="336"/>
      <c r="GK47" s="337"/>
      <c r="GL47" s="337"/>
      <c r="GM47" s="337"/>
      <c r="GN47" s="337"/>
      <c r="GO47" s="510"/>
      <c r="GP47" s="336"/>
      <c r="GQ47" s="337"/>
      <c r="GR47" s="337"/>
      <c r="GS47" s="337"/>
      <c r="GT47" s="337"/>
      <c r="GU47" s="510"/>
      <c r="GV47" s="336"/>
      <c r="GW47" s="337"/>
      <c r="GX47" s="337"/>
      <c r="GY47" s="337"/>
      <c r="GZ47" s="336"/>
      <c r="HA47" s="510" t="str">
        <f t="shared" si="43"/>
        <v/>
      </c>
      <c r="HB47" s="994"/>
      <c r="HC47" s="337"/>
      <c r="HD47" s="510" t="str">
        <f t="shared" si="71"/>
        <v/>
      </c>
      <c r="HE47" s="336"/>
      <c r="HF47" s="337"/>
      <c r="HG47" s="337"/>
      <c r="HH47" s="336"/>
      <c r="HI47" s="510"/>
      <c r="HJ47" s="336"/>
      <c r="HK47" s="337"/>
      <c r="HL47" s="337"/>
      <c r="HM47" s="336"/>
      <c r="HN47" s="510"/>
      <c r="HO47" s="336"/>
      <c r="HP47" s="337"/>
      <c r="HQ47" s="337"/>
      <c r="HR47" s="337"/>
      <c r="HS47" s="510"/>
      <c r="HT47" s="336"/>
      <c r="HU47" s="337"/>
      <c r="HV47" s="337"/>
      <c r="HW47" s="337"/>
      <c r="HX47" s="97" t="str">
        <f t="shared" si="45"/>
        <v/>
      </c>
      <c r="HY47" s="994"/>
      <c r="HZ47" s="337"/>
      <c r="IA47" s="510" t="str">
        <f t="shared" si="73"/>
        <v/>
      </c>
      <c r="IB47" s="336"/>
      <c r="IC47" s="337"/>
      <c r="ID47" s="337"/>
      <c r="IE47" s="510"/>
      <c r="IF47" s="336"/>
      <c r="IG47" s="337"/>
      <c r="IH47" s="337"/>
      <c r="II47" s="510"/>
      <c r="IJ47" s="336"/>
      <c r="IK47" s="337"/>
      <c r="IL47" s="337"/>
      <c r="IM47" s="510"/>
      <c r="IN47" s="336"/>
      <c r="IO47" s="337"/>
      <c r="IP47" s="337"/>
      <c r="IQ47" s="97" t="str">
        <f t="shared" si="74"/>
        <v/>
      </c>
      <c r="IR47" s="994"/>
      <c r="IS47" s="337"/>
      <c r="IT47" s="337"/>
      <c r="IU47" s="336"/>
      <c r="IV47" s="510" t="str">
        <f t="shared" si="75"/>
        <v/>
      </c>
      <c r="IW47" s="995"/>
    </row>
    <row r="48" spans="1:257" x14ac:dyDescent="0.25">
      <c r="A48" s="996"/>
      <c r="B48" s="507">
        <v>12</v>
      </c>
      <c r="C48" s="97" t="str">
        <f>IF(Proponentes!B39&gt;0,Proponentes!B39,"")</f>
        <v/>
      </c>
      <c r="D48" s="335"/>
      <c r="E48" s="335"/>
      <c r="F48" s="334"/>
      <c r="G48" s="335"/>
      <c r="H48" s="335"/>
      <c r="I48" s="335"/>
      <c r="J48" s="335"/>
      <c r="K48" s="335"/>
      <c r="L48" s="335"/>
      <c r="M48" s="334"/>
      <c r="N48" s="335"/>
      <c r="O48" s="335"/>
      <c r="P48" s="335"/>
      <c r="Q48" s="335"/>
      <c r="R48" s="335"/>
      <c r="S48" s="335"/>
      <c r="T48" s="334"/>
      <c r="U48" s="335"/>
      <c r="V48" s="335"/>
      <c r="W48" s="335"/>
      <c r="X48" s="335"/>
      <c r="Y48" s="335"/>
      <c r="Z48" s="335"/>
      <c r="AA48" s="334"/>
      <c r="AB48" s="335"/>
      <c r="AC48" s="335"/>
      <c r="AD48" s="335"/>
      <c r="AE48" s="335"/>
      <c r="AF48" s="335"/>
      <c r="AG48" s="97" t="str">
        <f t="shared" si="25"/>
        <v/>
      </c>
      <c r="AH48" s="993"/>
      <c r="AI48" s="335"/>
      <c r="AJ48" s="335" t="str">
        <f t="shared" si="26"/>
        <v/>
      </c>
      <c r="AK48" s="335"/>
      <c r="AL48" s="334"/>
      <c r="AM48" s="335"/>
      <c r="AN48" s="335"/>
      <c r="AO48" s="335"/>
      <c r="AP48" s="335"/>
      <c r="AQ48" s="335"/>
      <c r="AR48" s="335"/>
      <c r="AS48" s="334"/>
      <c r="AT48" s="335"/>
      <c r="AU48" s="335"/>
      <c r="AV48" s="335"/>
      <c r="AW48" s="335"/>
      <c r="AX48" s="335"/>
      <c r="AY48" s="335"/>
      <c r="AZ48" s="334"/>
      <c r="BA48" s="335"/>
      <c r="BB48" s="335"/>
      <c r="BC48" s="335"/>
      <c r="BD48" s="335"/>
      <c r="BE48" s="335"/>
      <c r="BF48" s="335"/>
      <c r="BG48" s="334"/>
      <c r="BH48" s="335"/>
      <c r="BI48" s="335"/>
      <c r="BJ48" s="335"/>
      <c r="BK48" s="335"/>
      <c r="BL48" s="97" t="str">
        <f t="shared" si="27"/>
        <v/>
      </c>
      <c r="BM48" s="993"/>
      <c r="BN48" s="335" t="str">
        <f t="shared" si="54"/>
        <v/>
      </c>
      <c r="BO48" s="334"/>
      <c r="BP48" s="335"/>
      <c r="BQ48" s="335"/>
      <c r="BR48" s="335"/>
      <c r="BS48" s="335" t="str">
        <f t="shared" si="55"/>
        <v/>
      </c>
      <c r="BT48" s="334"/>
      <c r="BU48" s="335"/>
      <c r="BV48" s="335"/>
      <c r="BW48" s="335"/>
      <c r="BX48" s="335" t="str">
        <f t="shared" si="56"/>
        <v/>
      </c>
      <c r="BY48" s="334"/>
      <c r="BZ48" s="335"/>
      <c r="CA48" s="335"/>
      <c r="CB48" s="335"/>
      <c r="CC48" s="335" t="str">
        <f t="shared" si="57"/>
        <v/>
      </c>
      <c r="CD48" s="334"/>
      <c r="CE48" s="335"/>
      <c r="CF48" s="335"/>
      <c r="CG48" s="335"/>
      <c r="CH48" s="997"/>
      <c r="CI48" s="97" t="str">
        <f t="shared" si="58"/>
        <v/>
      </c>
      <c r="CJ48" s="998"/>
      <c r="CK48" s="335"/>
      <c r="CL48" s="97" t="str">
        <f t="shared" si="59"/>
        <v/>
      </c>
      <c r="CM48" s="334"/>
      <c r="CN48" s="335"/>
      <c r="CO48" s="335"/>
      <c r="CP48" s="335"/>
      <c r="CQ48" s="97"/>
      <c r="CR48" s="334"/>
      <c r="CS48" s="335"/>
      <c r="CT48" s="335"/>
      <c r="CU48" s="335"/>
      <c r="CV48" s="97"/>
      <c r="CW48" s="334"/>
      <c r="CX48" s="335"/>
      <c r="CY48" s="335"/>
      <c r="CZ48" s="335"/>
      <c r="DA48" s="97"/>
      <c r="DB48" s="334"/>
      <c r="DC48" s="335"/>
      <c r="DD48" s="335"/>
      <c r="DE48" s="335"/>
      <c r="DF48" s="97" t="str">
        <f t="shared" si="34"/>
        <v/>
      </c>
      <c r="DG48" s="993"/>
      <c r="DH48" s="335"/>
      <c r="DI48" s="97" t="str">
        <f t="shared" si="35"/>
        <v/>
      </c>
      <c r="DJ48" s="334"/>
      <c r="DK48" s="335"/>
      <c r="DL48" s="335"/>
      <c r="DM48" s="97"/>
      <c r="DN48" s="334"/>
      <c r="DO48" s="335"/>
      <c r="DP48" s="335"/>
      <c r="DQ48" s="97"/>
      <c r="DR48" s="334"/>
      <c r="DS48" s="335"/>
      <c r="DT48" s="335"/>
      <c r="DU48" s="97"/>
      <c r="DV48" s="334"/>
      <c r="DW48" s="335"/>
      <c r="DX48" s="335"/>
      <c r="DY48" s="97" t="str">
        <f t="shared" si="36"/>
        <v/>
      </c>
      <c r="DZ48" s="998"/>
      <c r="EA48" s="335"/>
      <c r="EB48" s="97" t="str">
        <f t="shared" si="63"/>
        <v/>
      </c>
      <c r="EC48" s="334"/>
      <c r="ED48" s="335"/>
      <c r="EE48" s="335"/>
      <c r="EF48" s="97"/>
      <c r="EG48" s="334"/>
      <c r="EH48" s="335"/>
      <c r="EI48" s="335"/>
      <c r="EJ48" s="97"/>
      <c r="EK48" s="334"/>
      <c r="EL48" s="335"/>
      <c r="EM48" s="335"/>
      <c r="EN48" s="97"/>
      <c r="EO48" s="334"/>
      <c r="EP48" s="335"/>
      <c r="EQ48" s="335"/>
      <c r="ER48" s="97" t="str">
        <f t="shared" si="38"/>
        <v/>
      </c>
      <c r="ES48" s="993"/>
      <c r="ET48" s="335"/>
      <c r="EU48" s="97" t="str">
        <f t="shared" si="65"/>
        <v/>
      </c>
      <c r="EV48" s="334"/>
      <c r="EW48" s="335"/>
      <c r="EX48" s="335"/>
      <c r="EY48" s="97"/>
      <c r="EZ48" s="334"/>
      <c r="FA48" s="335"/>
      <c r="FB48" s="335"/>
      <c r="FC48" s="97"/>
      <c r="FD48" s="334"/>
      <c r="FE48" s="335"/>
      <c r="FF48" s="335"/>
      <c r="FG48" s="97"/>
      <c r="FH48" s="334"/>
      <c r="FI48" s="335"/>
      <c r="FJ48" s="335"/>
      <c r="FK48" s="97" t="str">
        <f t="shared" si="40"/>
        <v/>
      </c>
      <c r="FL48" s="993"/>
      <c r="FM48" s="335"/>
      <c r="FN48" s="97" t="str">
        <f t="shared" si="67"/>
        <v/>
      </c>
      <c r="FO48" s="334"/>
      <c r="FP48" s="335"/>
      <c r="FQ48" s="97"/>
      <c r="FR48" s="334"/>
      <c r="FS48" s="335"/>
      <c r="FT48" s="97"/>
      <c r="FU48" s="334"/>
      <c r="FV48" s="335"/>
      <c r="FW48" s="97"/>
      <c r="FX48" s="334"/>
      <c r="FY48" s="335"/>
      <c r="FZ48" s="97" t="str">
        <f t="shared" si="42"/>
        <v/>
      </c>
      <c r="GA48" s="993"/>
      <c r="GB48" s="335"/>
      <c r="GC48" s="510" t="str">
        <f t="shared" si="69"/>
        <v/>
      </c>
      <c r="GD48" s="336"/>
      <c r="GE48" s="337"/>
      <c r="GF48" s="337"/>
      <c r="GG48" s="337"/>
      <c r="GH48" s="337"/>
      <c r="GI48" s="510"/>
      <c r="GJ48" s="336"/>
      <c r="GK48" s="337"/>
      <c r="GL48" s="337"/>
      <c r="GM48" s="337"/>
      <c r="GN48" s="337"/>
      <c r="GO48" s="510"/>
      <c r="GP48" s="336"/>
      <c r="GQ48" s="337"/>
      <c r="GR48" s="337"/>
      <c r="GS48" s="337"/>
      <c r="GT48" s="337"/>
      <c r="GU48" s="510"/>
      <c r="GV48" s="336"/>
      <c r="GW48" s="337"/>
      <c r="GX48" s="337"/>
      <c r="GY48" s="337"/>
      <c r="GZ48" s="336"/>
      <c r="HA48" s="510" t="str">
        <f t="shared" si="43"/>
        <v/>
      </c>
      <c r="HB48" s="994"/>
      <c r="HC48" s="337"/>
      <c r="HD48" s="510" t="str">
        <f t="shared" si="71"/>
        <v/>
      </c>
      <c r="HE48" s="336"/>
      <c r="HF48" s="337"/>
      <c r="HG48" s="337"/>
      <c r="HH48" s="336"/>
      <c r="HI48" s="510"/>
      <c r="HJ48" s="336"/>
      <c r="HK48" s="337"/>
      <c r="HL48" s="337"/>
      <c r="HM48" s="336"/>
      <c r="HN48" s="510"/>
      <c r="HO48" s="336"/>
      <c r="HP48" s="337"/>
      <c r="HQ48" s="337"/>
      <c r="HR48" s="337"/>
      <c r="HS48" s="510"/>
      <c r="HT48" s="336"/>
      <c r="HU48" s="337"/>
      <c r="HV48" s="337"/>
      <c r="HW48" s="337"/>
      <c r="HX48" s="97" t="str">
        <f t="shared" si="45"/>
        <v/>
      </c>
      <c r="HY48" s="994"/>
      <c r="HZ48" s="337"/>
      <c r="IA48" s="510" t="str">
        <f t="shared" si="73"/>
        <v/>
      </c>
      <c r="IB48" s="336"/>
      <c r="IC48" s="337"/>
      <c r="ID48" s="337"/>
      <c r="IE48" s="510"/>
      <c r="IF48" s="336"/>
      <c r="IG48" s="337"/>
      <c r="IH48" s="337"/>
      <c r="II48" s="510"/>
      <c r="IJ48" s="336"/>
      <c r="IK48" s="337"/>
      <c r="IL48" s="337"/>
      <c r="IM48" s="510"/>
      <c r="IN48" s="336"/>
      <c r="IO48" s="337"/>
      <c r="IP48" s="337"/>
      <c r="IQ48" s="97" t="str">
        <f t="shared" si="74"/>
        <v/>
      </c>
      <c r="IR48" s="994"/>
      <c r="IS48" s="337"/>
      <c r="IT48" s="337"/>
      <c r="IU48" s="336"/>
      <c r="IV48" s="510" t="str">
        <f t="shared" si="75"/>
        <v/>
      </c>
      <c r="IW48" s="995"/>
    </row>
    <row r="49" spans="1:257" x14ac:dyDescent="0.25">
      <c r="A49" s="548">
        <v>3</v>
      </c>
      <c r="B49" s="514"/>
      <c r="C49" s="514"/>
      <c r="D49" s="514"/>
      <c r="E49" s="514"/>
      <c r="F49" s="515"/>
      <c r="G49" s="514"/>
      <c r="H49" s="514"/>
      <c r="I49" s="514"/>
      <c r="J49" s="514"/>
      <c r="K49" s="514"/>
      <c r="L49" s="514"/>
      <c r="M49" s="514"/>
      <c r="N49" s="514"/>
      <c r="O49" s="514"/>
      <c r="P49" s="514"/>
      <c r="Q49" s="514"/>
      <c r="R49" s="514"/>
      <c r="S49" s="514"/>
      <c r="T49" s="514"/>
      <c r="U49" s="514"/>
      <c r="V49" s="514"/>
      <c r="W49" s="514"/>
      <c r="X49" s="514"/>
      <c r="Y49" s="514"/>
      <c r="Z49" s="514"/>
      <c r="AA49" s="514"/>
      <c r="AB49" s="514"/>
      <c r="AC49" s="514"/>
      <c r="AD49" s="514"/>
      <c r="AE49" s="514"/>
      <c r="AF49" s="514"/>
      <c r="AG49" s="514"/>
      <c r="AH49" s="514"/>
      <c r="AI49" s="514"/>
      <c r="AJ49" s="514"/>
      <c r="AK49" s="514"/>
      <c r="AL49" s="514"/>
      <c r="AM49" s="514"/>
      <c r="AN49" s="514"/>
      <c r="AO49" s="514"/>
      <c r="AP49" s="514"/>
      <c r="AQ49" s="514"/>
      <c r="AR49" s="514"/>
      <c r="AS49" s="514"/>
      <c r="AT49" s="514"/>
      <c r="AU49" s="514"/>
      <c r="AV49" s="514"/>
      <c r="AW49" s="514"/>
      <c r="AX49" s="514"/>
      <c r="AY49" s="514"/>
      <c r="AZ49" s="514"/>
      <c r="BA49" s="514"/>
      <c r="BB49" s="514"/>
      <c r="BC49" s="514"/>
      <c r="BD49" s="514"/>
      <c r="BE49" s="514"/>
      <c r="BF49" s="514"/>
      <c r="BG49" s="514"/>
      <c r="BH49" s="514"/>
      <c r="BI49" s="514"/>
      <c r="BJ49" s="514"/>
      <c r="BK49" s="514"/>
      <c r="BL49" s="514"/>
      <c r="BM49" s="514"/>
      <c r="BN49" s="514"/>
      <c r="BO49" s="514"/>
      <c r="BP49" s="514"/>
      <c r="BQ49" s="514"/>
      <c r="BR49" s="514"/>
      <c r="BS49" s="514"/>
      <c r="BT49" s="514"/>
      <c r="BU49" s="514"/>
      <c r="BV49" s="514"/>
      <c r="BW49" s="514"/>
      <c r="BX49" s="514"/>
      <c r="BY49" s="514"/>
      <c r="BZ49" s="514"/>
      <c r="CA49" s="514"/>
      <c r="CB49" s="514"/>
      <c r="CC49" s="514"/>
      <c r="CD49" s="514"/>
      <c r="CE49" s="514"/>
      <c r="CF49" s="514"/>
      <c r="CG49" s="514"/>
      <c r="CH49" s="516"/>
      <c r="CI49" s="514"/>
      <c r="CJ49" s="514"/>
      <c r="CK49" s="514"/>
      <c r="CL49" s="514"/>
      <c r="CM49" s="514"/>
      <c r="CN49" s="514"/>
      <c r="CO49" s="514"/>
      <c r="CP49" s="514"/>
      <c r="CQ49" s="514"/>
      <c r="CR49" s="514"/>
      <c r="CS49" s="514"/>
      <c r="CT49" s="514"/>
      <c r="CU49" s="514"/>
      <c r="CV49" s="514"/>
      <c r="CW49" s="514"/>
      <c r="CX49" s="514"/>
      <c r="CY49" s="514"/>
      <c r="CZ49" s="514"/>
      <c r="DA49" s="514"/>
      <c r="DB49" s="514"/>
      <c r="DC49" s="514"/>
      <c r="DD49" s="514"/>
      <c r="DE49" s="514"/>
      <c r="DF49" s="514"/>
      <c r="DG49" s="514"/>
      <c r="DH49" s="514"/>
      <c r="DI49" s="514"/>
      <c r="DJ49" s="514"/>
      <c r="DK49" s="514"/>
      <c r="DL49" s="514"/>
      <c r="DM49" s="514"/>
      <c r="DN49" s="514"/>
      <c r="DO49" s="514"/>
      <c r="DP49" s="514"/>
      <c r="DQ49" s="514"/>
      <c r="DR49" s="514"/>
      <c r="DS49" s="514"/>
      <c r="DT49" s="514"/>
      <c r="DU49" s="514"/>
      <c r="DV49" s="514"/>
      <c r="DW49" s="514"/>
      <c r="DX49" s="514"/>
      <c r="DY49" s="514"/>
      <c r="DZ49" s="514"/>
      <c r="EA49" s="514"/>
      <c r="EB49" s="514"/>
      <c r="EC49" s="514"/>
      <c r="ED49" s="514"/>
      <c r="EE49" s="514"/>
      <c r="EF49" s="514"/>
      <c r="EG49" s="514"/>
      <c r="EH49" s="514"/>
      <c r="EI49" s="514"/>
      <c r="EJ49" s="514"/>
      <c r="EK49" s="514"/>
      <c r="EL49" s="514"/>
      <c r="EM49" s="514"/>
      <c r="EN49" s="514"/>
      <c r="EO49" s="514"/>
      <c r="EP49" s="514"/>
      <c r="EQ49" s="514"/>
      <c r="ER49" s="514"/>
      <c r="ES49" s="514"/>
      <c r="ET49" s="514"/>
      <c r="EU49" s="514"/>
      <c r="EV49" s="514"/>
      <c r="EW49" s="514"/>
      <c r="EX49" s="514"/>
      <c r="EY49" s="514"/>
      <c r="EZ49" s="514"/>
      <c r="FA49" s="514"/>
      <c r="FB49" s="514"/>
      <c r="FC49" s="514"/>
      <c r="FD49" s="514"/>
      <c r="FE49" s="514"/>
      <c r="FF49" s="514"/>
      <c r="FG49" s="514"/>
      <c r="FH49" s="514"/>
      <c r="FI49" s="514"/>
      <c r="FJ49" s="514"/>
      <c r="FK49" s="514"/>
      <c r="FL49" s="514"/>
      <c r="FM49" s="514"/>
      <c r="FN49" s="514"/>
      <c r="FO49" s="514"/>
      <c r="FP49" s="514"/>
      <c r="FQ49" s="514"/>
      <c r="FR49" s="514"/>
      <c r="FS49" s="514"/>
      <c r="FT49" s="514"/>
      <c r="FU49" s="514"/>
      <c r="FV49" s="514"/>
      <c r="FW49" s="514"/>
      <c r="FX49" s="514"/>
      <c r="FY49" s="514"/>
      <c r="FZ49" s="514"/>
      <c r="GA49" s="514"/>
      <c r="GB49" s="514"/>
      <c r="GC49" s="514"/>
      <c r="GD49" s="514"/>
      <c r="GE49" s="514"/>
      <c r="GF49" s="514"/>
      <c r="GG49" s="514"/>
      <c r="GH49" s="514"/>
      <c r="GI49" s="514"/>
      <c r="GJ49" s="514"/>
      <c r="GK49" s="514"/>
      <c r="GL49" s="514"/>
      <c r="GM49" s="514"/>
      <c r="GN49" s="514"/>
      <c r="GO49" s="514"/>
      <c r="GP49" s="514"/>
      <c r="GQ49" s="514"/>
      <c r="GR49" s="514"/>
      <c r="GS49" s="514"/>
      <c r="GT49" s="514"/>
      <c r="GU49" s="514"/>
      <c r="GV49" s="514"/>
      <c r="GW49" s="514"/>
      <c r="GX49" s="514"/>
      <c r="GY49" s="514"/>
      <c r="GZ49" s="514"/>
      <c r="HA49" s="514"/>
      <c r="HB49" s="514"/>
      <c r="HC49" s="514"/>
      <c r="HD49" s="514"/>
      <c r="HE49" s="514"/>
      <c r="HF49" s="514"/>
      <c r="HG49" s="514"/>
      <c r="HH49" s="514"/>
      <c r="HI49" s="514"/>
      <c r="HJ49" s="514"/>
      <c r="HK49" s="514"/>
      <c r="HL49" s="514"/>
      <c r="HM49" s="514"/>
      <c r="HN49" s="514"/>
      <c r="HO49" s="514"/>
      <c r="HP49" s="514"/>
      <c r="HQ49" s="514"/>
      <c r="HR49" s="514"/>
      <c r="HS49" s="514"/>
      <c r="HT49" s="514"/>
      <c r="HU49" s="514"/>
      <c r="HV49" s="514"/>
      <c r="HW49" s="514"/>
      <c r="HX49" s="514"/>
      <c r="HY49" s="514"/>
      <c r="HZ49" s="514"/>
      <c r="IA49" s="514"/>
      <c r="IB49" s="514"/>
      <c r="IC49" s="514"/>
      <c r="ID49" s="514"/>
      <c r="IE49" s="514"/>
      <c r="IF49" s="514"/>
      <c r="IG49" s="514"/>
      <c r="IH49" s="514"/>
      <c r="II49" s="514"/>
      <c r="IJ49" s="514"/>
      <c r="IK49" s="514"/>
      <c r="IL49" s="514"/>
      <c r="IM49" s="514"/>
      <c r="IN49" s="514"/>
      <c r="IO49" s="514"/>
      <c r="IP49" s="514"/>
      <c r="IQ49" s="514"/>
      <c r="IR49" s="514"/>
      <c r="IS49" s="514"/>
      <c r="IT49" s="514"/>
      <c r="IU49" s="514"/>
      <c r="IV49" s="514"/>
      <c r="IW49" s="549"/>
    </row>
    <row r="50" spans="1:257" ht="33" x14ac:dyDescent="0.25">
      <c r="A50" s="996">
        <f t="shared" ref="A50" si="76">A62</f>
        <v>4</v>
      </c>
      <c r="B50" s="507">
        <v>1</v>
      </c>
      <c r="C50" s="97" t="s">
        <v>28</v>
      </c>
      <c r="D50" s="335"/>
      <c r="E50" s="425" t="s">
        <v>1656</v>
      </c>
      <c r="F50" s="345" t="s">
        <v>1657</v>
      </c>
      <c r="G50" s="341">
        <v>45160</v>
      </c>
      <c r="H50" s="335" t="s">
        <v>1631</v>
      </c>
      <c r="I50" s="335" t="s">
        <v>1538</v>
      </c>
      <c r="J50" s="335"/>
      <c r="K50" s="335"/>
      <c r="L50" s="335"/>
      <c r="M50" s="334"/>
      <c r="N50" s="341"/>
      <c r="O50" s="335"/>
      <c r="P50" s="335"/>
      <c r="Q50" s="335"/>
      <c r="R50" s="335"/>
      <c r="S50" s="335"/>
      <c r="T50" s="334"/>
      <c r="U50" s="341"/>
      <c r="V50" s="335"/>
      <c r="W50" s="335"/>
      <c r="X50" s="335"/>
      <c r="Y50" s="335"/>
      <c r="Z50" s="335"/>
      <c r="AA50" s="334"/>
      <c r="AB50" s="335"/>
      <c r="AC50" s="335"/>
      <c r="AD50" s="335"/>
      <c r="AE50" s="335"/>
      <c r="AF50" s="335"/>
      <c r="AG50" s="97" t="str">
        <f t="shared" ref="AG50" si="77">IF(E50="","",IF(K50=0,IF(R50=0,IF(Y50=0,IF(AF50=0,"CUMPLE","NO CUMPLE"),"NO CUMPLE"),"NO CUMPLE"),"NO CUMPLE"))</f>
        <v>CUMPLE</v>
      </c>
      <c r="AH50" s="993"/>
      <c r="AI50" s="335"/>
      <c r="AJ50" s="335" t="str">
        <f t="shared" ref="AJ50" si="78">IF(E50&gt;0,E50,"")</f>
        <v>SEGURIDAD NAPOLES  LTDA</v>
      </c>
      <c r="AK50" s="334" t="s">
        <v>1631</v>
      </c>
      <c r="AL50" s="345" t="s">
        <v>1658</v>
      </c>
      <c r="AM50" s="341">
        <v>45160</v>
      </c>
      <c r="AN50" s="335" t="s">
        <v>1538</v>
      </c>
      <c r="AO50" s="335"/>
      <c r="AP50" s="335"/>
      <c r="AQ50" s="335"/>
      <c r="AR50" s="335"/>
      <c r="AS50" s="334"/>
      <c r="AT50" s="341"/>
      <c r="AU50" s="335"/>
      <c r="AV50" s="335"/>
      <c r="AW50" s="335"/>
      <c r="AX50" s="335"/>
      <c r="AY50" s="335"/>
      <c r="AZ50" s="334"/>
      <c r="BA50" s="335"/>
      <c r="BB50" s="335"/>
      <c r="BC50" s="335"/>
      <c r="BD50" s="335"/>
      <c r="BE50" s="335"/>
      <c r="BF50" s="335"/>
      <c r="BG50" s="334"/>
      <c r="BH50" s="335"/>
      <c r="BI50" s="335"/>
      <c r="BJ50" s="335"/>
      <c r="BK50" s="335"/>
      <c r="BL50" s="97" t="str">
        <f t="shared" ref="BL50" si="79">IF(AJ50="","",IF(AP50=0,IF(AW50=0,IF(BD50=0,IF(BK50=0,"CUMPLE","NO CUMPLE"),"NO CUMPLE"),"NO CUMPLE"),"NO CUMPLE"))</f>
        <v>CUMPLE</v>
      </c>
      <c r="BM50" s="993"/>
      <c r="BN50" s="335" t="str">
        <f t="shared" ref="BN50:BN61" si="80">IF(E50&gt;0,E50,"")</f>
        <v>SEGURIDAD NAPOLES  LTDA</v>
      </c>
      <c r="BO50" s="334" t="s">
        <v>777</v>
      </c>
      <c r="BP50" s="335" t="s">
        <v>1631</v>
      </c>
      <c r="BQ50" s="335">
        <v>39</v>
      </c>
      <c r="BR50" s="335"/>
      <c r="BS50" s="335" t="str">
        <f t="shared" ref="BS50:BS61" si="81">IF(L50&gt;0,L50,"")</f>
        <v/>
      </c>
      <c r="BT50" s="334"/>
      <c r="BU50" s="335"/>
      <c r="BV50" s="335"/>
      <c r="BW50" s="335"/>
      <c r="BX50" s="335" t="str">
        <f t="shared" ref="BX50:BX61" si="82">IF(S50&gt;0,S50,"")</f>
        <v/>
      </c>
      <c r="BY50" s="334"/>
      <c r="BZ50" s="335"/>
      <c r="CA50" s="335"/>
      <c r="CB50" s="335"/>
      <c r="CC50" s="335" t="str">
        <f t="shared" ref="CC50:CC61" si="83">IF(Z50&gt;0,Z50,"")</f>
        <v/>
      </c>
      <c r="CD50" s="334"/>
      <c r="CE50" s="335"/>
      <c r="CF50" s="335"/>
      <c r="CG50" s="335"/>
      <c r="CH50" s="997">
        <f>Proponentes!N41</f>
        <v>0</v>
      </c>
      <c r="CI50" s="97" t="str">
        <f t="shared" ref="CI50:CI61" si="84">IF(BN50="","",IF(CJ50=0,"CUMPLE","NO CUMPLE"))</f>
        <v>CUMPLE</v>
      </c>
      <c r="CJ50" s="998"/>
      <c r="CK50" s="335"/>
      <c r="CL50" s="97" t="str">
        <f t="shared" ref="CL50:CL61" si="85">IF(E50&gt;0,E50,"")</f>
        <v>SEGURIDAD NAPOLES  LTDA</v>
      </c>
      <c r="CM50" s="519" t="s">
        <v>332</v>
      </c>
      <c r="CN50" s="335" t="s">
        <v>1538</v>
      </c>
      <c r="CO50" s="335"/>
      <c r="CP50" s="335"/>
      <c r="CQ50" s="97"/>
      <c r="CR50" s="334"/>
      <c r="CS50" s="335"/>
      <c r="CT50" s="335"/>
      <c r="CU50" s="335"/>
      <c r="CV50" s="97"/>
      <c r="CW50" s="334"/>
      <c r="CX50" s="335"/>
      <c r="CY50" s="335"/>
      <c r="CZ50" s="335"/>
      <c r="DA50" s="97"/>
      <c r="DB50" s="334"/>
      <c r="DC50" s="335"/>
      <c r="DD50" s="335"/>
      <c r="DE50" s="335"/>
      <c r="DF50" s="97" t="str">
        <f t="shared" ref="DF50" si="86">IF(CL50="","",IF(CP50=0,IF(CU50=0,IF(CZ50=0,IF(DE50=0,"CUMPLE","NO CUMPLE"),"NO CUMPLE"),"NO CUMPLE"),"NO CUMPLE"))</f>
        <v>CUMPLE</v>
      </c>
      <c r="DG50" s="993"/>
      <c r="DH50" s="335"/>
      <c r="DI50" s="97" t="str">
        <f t="shared" ref="DI50" si="87">IF(E50&gt;0,E50,"")</f>
        <v>SEGURIDAD NAPOLES  LTDA</v>
      </c>
      <c r="DJ50" s="345" t="s">
        <v>332</v>
      </c>
      <c r="DK50" s="335" t="s">
        <v>1631</v>
      </c>
      <c r="DL50" s="335"/>
      <c r="DM50" s="97"/>
      <c r="DN50" s="334"/>
      <c r="DO50" s="335"/>
      <c r="DP50" s="335"/>
      <c r="DQ50" s="97"/>
      <c r="DR50" s="334"/>
      <c r="DS50" s="335"/>
      <c r="DT50" s="335"/>
      <c r="DU50" s="97"/>
      <c r="DV50" s="334"/>
      <c r="DW50" s="335"/>
      <c r="DX50" s="335"/>
      <c r="DY50" s="97" t="str">
        <f t="shared" ref="DY50" si="88">IF(DI50="","",IF(DL50=0,IF(DP50=0,IF(DT50=0,IF(DX50=0,"CUMPLE","NO CUMPLE"),"NO CUMPLE"),"NO CUMPLE"),"NO CUMPLE"))</f>
        <v>CUMPLE</v>
      </c>
      <c r="DZ50" s="998"/>
      <c r="EA50" s="335"/>
      <c r="EB50" s="97" t="str">
        <f t="shared" ref="EB50:EB61" si="89">IF(E50&gt;0,E50,"")</f>
        <v>SEGURIDAD NAPOLES  LTDA</v>
      </c>
      <c r="EC50" s="345" t="s">
        <v>332</v>
      </c>
      <c r="ED50" s="335" t="s">
        <v>1631</v>
      </c>
      <c r="EE50" s="335"/>
      <c r="EF50" s="97"/>
      <c r="EG50" s="334"/>
      <c r="EH50" s="335"/>
      <c r="EI50" s="335"/>
      <c r="EJ50" s="97"/>
      <c r="EK50" s="334"/>
      <c r="EL50" s="335"/>
      <c r="EM50" s="335"/>
      <c r="EN50" s="97"/>
      <c r="EO50" s="334"/>
      <c r="EP50" s="335"/>
      <c r="EQ50" s="335"/>
      <c r="ER50" s="97" t="str">
        <f t="shared" ref="ER50" si="90">IF(EB50="","",IF(EE50=0,IF(EI50=0,IF(EM50=0,IF(EQ50=0,"CUMPLE","NO CUMPLE"),"NO CUMPLE"),"NO CUMPLE"),"NO CUMPLE"))</f>
        <v>CUMPLE</v>
      </c>
      <c r="ES50" s="993"/>
      <c r="ET50" s="335"/>
      <c r="EU50" s="97" t="str">
        <f t="shared" ref="EU50:EU61" si="91">IF(E50&gt;0,E50,"")</f>
        <v>SEGURIDAD NAPOLES  LTDA</v>
      </c>
      <c r="EV50" s="345" t="s">
        <v>1659</v>
      </c>
      <c r="EW50" s="335" t="s">
        <v>1631</v>
      </c>
      <c r="EX50" s="335"/>
      <c r="EY50" s="97"/>
      <c r="EZ50" s="334"/>
      <c r="FA50" s="335"/>
      <c r="FB50" s="335"/>
      <c r="FC50" s="97"/>
      <c r="FD50" s="334"/>
      <c r="FE50" s="335"/>
      <c r="FF50" s="335"/>
      <c r="FG50" s="97"/>
      <c r="FH50" s="334"/>
      <c r="FI50" s="335"/>
      <c r="FJ50" s="335"/>
      <c r="FK50" s="97" t="str">
        <f t="shared" ref="FK50" si="92">IF(EU50="","",IF(EX50=0,IF(FB50=0,IF(FF50=0,IF(FJ50=0,"CUMPLE","NO CUMPLE"),"NO CUMPLE"),"NO CUMPLE"),"NO CUMPLE"))</f>
        <v>CUMPLE</v>
      </c>
      <c r="FL50" s="993"/>
      <c r="FM50" s="335"/>
      <c r="FN50" s="97" t="str">
        <f t="shared" ref="FN50:FN61" si="93">IF(E50&gt;0,E50,"")</f>
        <v>SEGURIDAD NAPOLES  LTDA</v>
      </c>
      <c r="FO50" s="345" t="s">
        <v>1660</v>
      </c>
      <c r="FP50" s="335"/>
      <c r="FQ50" s="97"/>
      <c r="FR50" s="334"/>
      <c r="FS50" s="335"/>
      <c r="FT50" s="97"/>
      <c r="FU50" s="334"/>
      <c r="FV50" s="335"/>
      <c r="FW50" s="97"/>
      <c r="FX50" s="334"/>
      <c r="FY50" s="335"/>
      <c r="FZ50" s="97" t="str">
        <f t="shared" ref="FZ50" si="94">IF(FN50="","",IF(FP50=0,IF(FS50=0,IF(FV50=0,IF(FY50=0,"CUMPLE","NO CUMPLE"),"NO CUMPLE"),"NO CUMPLE"),"NO CUMPLE"))</f>
        <v>CUMPLE</v>
      </c>
      <c r="GA50" s="993"/>
      <c r="GB50" s="335"/>
      <c r="GC50" s="510" t="str">
        <f t="shared" ref="GC50:GC61" si="95">IF(E50&gt;0,E50,"")</f>
        <v>SEGURIDAD NAPOLES  LTDA</v>
      </c>
      <c r="GD50" s="346" t="s">
        <v>1070</v>
      </c>
      <c r="GE50" s="337" t="s">
        <v>1631</v>
      </c>
      <c r="GF50" s="337"/>
      <c r="GG50" s="337"/>
      <c r="GH50" s="337"/>
      <c r="GI50" s="510"/>
      <c r="GJ50" s="336"/>
      <c r="GK50" s="337"/>
      <c r="GL50" s="337"/>
      <c r="GM50" s="337"/>
      <c r="GN50" s="337"/>
      <c r="GO50" s="510"/>
      <c r="GP50" s="336"/>
      <c r="GQ50" s="337"/>
      <c r="GR50" s="337"/>
      <c r="GS50" s="337"/>
      <c r="GT50" s="337"/>
      <c r="GU50" s="510"/>
      <c r="GV50" s="336"/>
      <c r="GW50" s="337"/>
      <c r="GX50" s="337"/>
      <c r="GY50" s="337"/>
      <c r="GZ50" s="336"/>
      <c r="HA50" s="510" t="str">
        <f t="shared" ref="HA50" si="96">IF(GC50="","",IF(GH50=0,IF(GN50=0,IF(GT50=0,IF(GZ50=0,"CUMPLE","NO CUMPLE"),"NO CUMPLE"),"NO CUMPLE"),"NO CUMPLE"))</f>
        <v>CUMPLE</v>
      </c>
      <c r="HB50" s="994"/>
      <c r="HC50" s="337"/>
      <c r="HD50" s="510" t="str">
        <f t="shared" ref="HD50:HD61" si="97">IF(E50&gt;0,E50,"")</f>
        <v>SEGURIDAD NAPOLES  LTDA</v>
      </c>
      <c r="HE50" s="346" t="s">
        <v>1661</v>
      </c>
      <c r="HF50" s="337" t="s">
        <v>1631</v>
      </c>
      <c r="HG50" s="337" t="s">
        <v>1631</v>
      </c>
      <c r="HH50" s="336"/>
      <c r="HI50" s="510"/>
      <c r="HJ50" s="336"/>
      <c r="HK50" s="337"/>
      <c r="HL50" s="337"/>
      <c r="HM50" s="336"/>
      <c r="HN50" s="510"/>
      <c r="HO50" s="336"/>
      <c r="HP50" s="337"/>
      <c r="HQ50" s="337"/>
      <c r="HR50" s="337"/>
      <c r="HS50" s="510"/>
      <c r="HT50" s="336"/>
      <c r="HU50" s="337"/>
      <c r="HV50" s="337"/>
      <c r="HW50" s="337"/>
      <c r="HX50" s="97" t="str">
        <f t="shared" ref="HX50" si="98">IF(HD50="","",IF(HH50=0,IF(HM50=0,IF(HR50=0,IF(HW50=0,"CUMPLE","NO CUMPLE"),"NO CUMPLE"),"NO CUMPLE"),"NO CUMPLE"))</f>
        <v>CUMPLE</v>
      </c>
      <c r="HY50" s="994"/>
      <c r="HZ50" s="337"/>
      <c r="IA50" s="510" t="str">
        <f t="shared" ref="IA50:IA61" si="99">IF(E50&gt;0,E50,"")</f>
        <v>SEGURIDAD NAPOLES  LTDA</v>
      </c>
      <c r="IB50" s="346" t="s">
        <v>1060</v>
      </c>
      <c r="IC50" s="337" t="s">
        <v>1631</v>
      </c>
      <c r="ID50" s="337"/>
      <c r="IE50" s="510"/>
      <c r="IF50" s="336"/>
      <c r="IG50" s="337"/>
      <c r="IH50" s="337"/>
      <c r="II50" s="510"/>
      <c r="IJ50" s="336"/>
      <c r="IK50" s="337"/>
      <c r="IL50" s="337"/>
      <c r="IM50" s="510"/>
      <c r="IN50" s="336"/>
      <c r="IO50" s="337"/>
      <c r="IP50" s="337"/>
      <c r="IQ50" s="97" t="str">
        <f t="shared" ref="IQ50:IQ61" si="100">IF(IA50="","",IF(ID50=0,IF(IH50=0,IF(IL50=0,IF(IP50=0,"CUMPLE","NO CUMPLE"),"NO CUMPLE"),"NO CUMPLE"),"NO CUMPLE"))</f>
        <v>CUMPLE</v>
      </c>
      <c r="IR50" s="994"/>
      <c r="IS50" s="337"/>
      <c r="IT50" s="337" t="s">
        <v>1631</v>
      </c>
      <c r="IU50" s="346" t="s">
        <v>332</v>
      </c>
      <c r="IV50" s="510" t="str">
        <f t="shared" ref="IV50:IV61" si="101">IF(IT50&lt;&gt;"",IF(IT50="SI","CUMPLE","NO CUMPLE"),"")</f>
        <v>CUMPLE</v>
      </c>
      <c r="IW50" s="995"/>
    </row>
    <row r="51" spans="1:257" x14ac:dyDescent="0.25">
      <c r="A51" s="996"/>
      <c r="B51" s="507">
        <v>2</v>
      </c>
      <c r="C51" s="97" t="str">
        <f>IF(Proponentes!B42&gt;0,Proponentes!B42,"")</f>
        <v/>
      </c>
      <c r="D51" s="335"/>
      <c r="E51" s="335"/>
      <c r="F51" s="334"/>
      <c r="G51" s="335"/>
      <c r="H51" s="335"/>
      <c r="I51" s="335"/>
      <c r="J51" s="335"/>
      <c r="K51" s="335"/>
      <c r="L51" s="335"/>
      <c r="M51" s="334"/>
      <c r="N51" s="335"/>
      <c r="O51" s="335"/>
      <c r="P51" s="335"/>
      <c r="Q51" s="335"/>
      <c r="R51" s="335"/>
      <c r="S51" s="335"/>
      <c r="T51" s="334"/>
      <c r="U51" s="335"/>
      <c r="V51" s="335"/>
      <c r="W51" s="335"/>
      <c r="X51" s="335"/>
      <c r="Y51" s="335"/>
      <c r="Z51" s="335"/>
      <c r="AA51" s="334"/>
      <c r="AB51" s="335"/>
      <c r="AC51" s="335"/>
      <c r="AD51" s="335"/>
      <c r="AE51" s="335"/>
      <c r="AF51" s="335"/>
      <c r="AG51" s="97" t="str">
        <f t="shared" si="25"/>
        <v/>
      </c>
      <c r="AH51" s="993"/>
      <c r="AI51" s="335"/>
      <c r="AJ51" s="335" t="str">
        <f t="shared" si="26"/>
        <v/>
      </c>
      <c r="AK51" s="335"/>
      <c r="AL51" s="334"/>
      <c r="AM51" s="335"/>
      <c r="AN51" s="335"/>
      <c r="AO51" s="335"/>
      <c r="AP51" s="335"/>
      <c r="AQ51" s="335"/>
      <c r="AR51" s="335"/>
      <c r="AS51" s="334"/>
      <c r="AT51" s="335"/>
      <c r="AU51" s="335"/>
      <c r="AV51" s="335"/>
      <c r="AW51" s="335"/>
      <c r="AX51" s="335"/>
      <c r="AY51" s="335"/>
      <c r="AZ51" s="334"/>
      <c r="BA51" s="335"/>
      <c r="BB51" s="335"/>
      <c r="BC51" s="335"/>
      <c r="BD51" s="335"/>
      <c r="BE51" s="335"/>
      <c r="BF51" s="335"/>
      <c r="BG51" s="334"/>
      <c r="BH51" s="335"/>
      <c r="BI51" s="335"/>
      <c r="BJ51" s="335"/>
      <c r="BK51" s="335"/>
      <c r="BL51" s="97" t="str">
        <f t="shared" si="27"/>
        <v/>
      </c>
      <c r="BM51" s="993"/>
      <c r="BN51" s="335" t="str">
        <f t="shared" si="80"/>
        <v/>
      </c>
      <c r="BO51" s="334"/>
      <c r="BP51" s="335"/>
      <c r="BQ51" s="335"/>
      <c r="BR51" s="335"/>
      <c r="BS51" s="335" t="str">
        <f t="shared" si="81"/>
        <v/>
      </c>
      <c r="BT51" s="334"/>
      <c r="BU51" s="335"/>
      <c r="BV51" s="335"/>
      <c r="BW51" s="335"/>
      <c r="BX51" s="335" t="str">
        <f t="shared" si="82"/>
        <v/>
      </c>
      <c r="BY51" s="334"/>
      <c r="BZ51" s="335"/>
      <c r="CA51" s="335"/>
      <c r="CB51" s="335"/>
      <c r="CC51" s="335" t="str">
        <f t="shared" si="83"/>
        <v/>
      </c>
      <c r="CD51" s="334"/>
      <c r="CE51" s="335"/>
      <c r="CF51" s="335"/>
      <c r="CG51" s="335"/>
      <c r="CH51" s="997"/>
      <c r="CI51" s="97" t="str">
        <f t="shared" si="84"/>
        <v/>
      </c>
      <c r="CJ51" s="998"/>
      <c r="CK51" s="335"/>
      <c r="CL51" s="97" t="str">
        <f t="shared" si="85"/>
        <v/>
      </c>
      <c r="CM51" s="334"/>
      <c r="CN51" s="335"/>
      <c r="CO51" s="335"/>
      <c r="CP51" s="335"/>
      <c r="CQ51" s="97"/>
      <c r="CR51" s="334"/>
      <c r="CS51" s="335"/>
      <c r="CT51" s="335"/>
      <c r="CU51" s="335"/>
      <c r="CV51" s="97"/>
      <c r="CW51" s="334"/>
      <c r="CX51" s="335"/>
      <c r="CY51" s="335"/>
      <c r="CZ51" s="335"/>
      <c r="DA51" s="97"/>
      <c r="DB51" s="334"/>
      <c r="DC51" s="335"/>
      <c r="DD51" s="335"/>
      <c r="DE51" s="335"/>
      <c r="DF51" s="97" t="str">
        <f t="shared" si="34"/>
        <v/>
      </c>
      <c r="DG51" s="993"/>
      <c r="DH51" s="335"/>
      <c r="DI51" s="97" t="str">
        <f t="shared" si="35"/>
        <v/>
      </c>
      <c r="DJ51" s="334"/>
      <c r="DK51" s="335"/>
      <c r="DL51" s="335"/>
      <c r="DM51" s="97"/>
      <c r="DN51" s="334"/>
      <c r="DO51" s="335"/>
      <c r="DP51" s="335"/>
      <c r="DQ51" s="97"/>
      <c r="DR51" s="334"/>
      <c r="DS51" s="335"/>
      <c r="DT51" s="335"/>
      <c r="DU51" s="97"/>
      <c r="DV51" s="334"/>
      <c r="DW51" s="335"/>
      <c r="DX51" s="335"/>
      <c r="DY51" s="97" t="str">
        <f t="shared" si="36"/>
        <v/>
      </c>
      <c r="DZ51" s="998"/>
      <c r="EA51" s="335"/>
      <c r="EB51" s="97" t="str">
        <f t="shared" si="89"/>
        <v/>
      </c>
      <c r="EC51" s="334"/>
      <c r="ED51" s="335"/>
      <c r="EE51" s="335"/>
      <c r="EF51" s="97"/>
      <c r="EG51" s="334"/>
      <c r="EH51" s="335"/>
      <c r="EI51" s="335"/>
      <c r="EJ51" s="97"/>
      <c r="EK51" s="334"/>
      <c r="EL51" s="335"/>
      <c r="EM51" s="335"/>
      <c r="EN51" s="97"/>
      <c r="EO51" s="334"/>
      <c r="EP51" s="335"/>
      <c r="EQ51" s="335"/>
      <c r="ER51" s="97" t="str">
        <f t="shared" si="38"/>
        <v/>
      </c>
      <c r="ES51" s="993"/>
      <c r="ET51" s="335"/>
      <c r="EU51" s="97" t="str">
        <f t="shared" si="91"/>
        <v/>
      </c>
      <c r="EV51" s="334"/>
      <c r="EW51" s="335"/>
      <c r="EX51" s="335"/>
      <c r="EY51" s="97"/>
      <c r="EZ51" s="334"/>
      <c r="FA51" s="335"/>
      <c r="FB51" s="335"/>
      <c r="FC51" s="97"/>
      <c r="FD51" s="334"/>
      <c r="FE51" s="335"/>
      <c r="FF51" s="335"/>
      <c r="FG51" s="97"/>
      <c r="FH51" s="334"/>
      <c r="FI51" s="335"/>
      <c r="FJ51" s="335"/>
      <c r="FK51" s="97" t="str">
        <f t="shared" si="40"/>
        <v/>
      </c>
      <c r="FL51" s="993"/>
      <c r="FM51" s="335"/>
      <c r="FN51" s="97" t="str">
        <f t="shared" si="93"/>
        <v/>
      </c>
      <c r="FO51" s="334"/>
      <c r="FP51" s="335"/>
      <c r="FQ51" s="97"/>
      <c r="FR51" s="334"/>
      <c r="FS51" s="335"/>
      <c r="FT51" s="97"/>
      <c r="FU51" s="334"/>
      <c r="FV51" s="335"/>
      <c r="FW51" s="97"/>
      <c r="FX51" s="334"/>
      <c r="FY51" s="335"/>
      <c r="FZ51" s="97" t="str">
        <f t="shared" si="42"/>
        <v/>
      </c>
      <c r="GA51" s="993"/>
      <c r="GB51" s="335"/>
      <c r="GC51" s="510" t="str">
        <f t="shared" si="95"/>
        <v/>
      </c>
      <c r="GD51" s="336"/>
      <c r="GE51" s="337"/>
      <c r="GF51" s="337"/>
      <c r="GG51" s="337"/>
      <c r="GH51" s="337"/>
      <c r="GI51" s="510"/>
      <c r="GJ51" s="336"/>
      <c r="GK51" s="337"/>
      <c r="GL51" s="337"/>
      <c r="GM51" s="337"/>
      <c r="GN51" s="337"/>
      <c r="GO51" s="510"/>
      <c r="GP51" s="336"/>
      <c r="GQ51" s="337"/>
      <c r="GR51" s="337"/>
      <c r="GS51" s="337"/>
      <c r="GT51" s="337"/>
      <c r="GU51" s="510"/>
      <c r="GV51" s="336"/>
      <c r="GW51" s="337"/>
      <c r="GX51" s="337"/>
      <c r="GY51" s="337"/>
      <c r="GZ51" s="336"/>
      <c r="HA51" s="510" t="str">
        <f t="shared" si="43"/>
        <v/>
      </c>
      <c r="HB51" s="994"/>
      <c r="HC51" s="337"/>
      <c r="HD51" s="510" t="str">
        <f t="shared" si="97"/>
        <v/>
      </c>
      <c r="HE51" s="336"/>
      <c r="HF51" s="337"/>
      <c r="HG51" s="337"/>
      <c r="HH51" s="336"/>
      <c r="HI51" s="510"/>
      <c r="HJ51" s="336"/>
      <c r="HK51" s="337"/>
      <c r="HL51" s="337"/>
      <c r="HM51" s="336"/>
      <c r="HN51" s="510"/>
      <c r="HO51" s="336"/>
      <c r="HP51" s="337"/>
      <c r="HQ51" s="337"/>
      <c r="HR51" s="337"/>
      <c r="HS51" s="510"/>
      <c r="HT51" s="336"/>
      <c r="HU51" s="337"/>
      <c r="HV51" s="337"/>
      <c r="HW51" s="337"/>
      <c r="HX51" s="97" t="str">
        <f t="shared" si="45"/>
        <v/>
      </c>
      <c r="HY51" s="994"/>
      <c r="HZ51" s="337"/>
      <c r="IA51" s="510" t="str">
        <f t="shared" si="99"/>
        <v/>
      </c>
      <c r="IB51" s="336"/>
      <c r="IC51" s="337"/>
      <c r="ID51" s="337"/>
      <c r="IE51" s="510"/>
      <c r="IF51" s="336"/>
      <c r="IG51" s="337"/>
      <c r="IH51" s="337"/>
      <c r="II51" s="510"/>
      <c r="IJ51" s="336"/>
      <c r="IK51" s="337"/>
      <c r="IL51" s="337"/>
      <c r="IM51" s="510"/>
      <c r="IN51" s="336"/>
      <c r="IO51" s="337"/>
      <c r="IP51" s="337"/>
      <c r="IQ51" s="97" t="str">
        <f t="shared" si="100"/>
        <v/>
      </c>
      <c r="IR51" s="994"/>
      <c r="IS51" s="337"/>
      <c r="IT51" s="337"/>
      <c r="IU51" s="337"/>
      <c r="IV51" s="510" t="str">
        <f t="shared" si="101"/>
        <v/>
      </c>
      <c r="IW51" s="995"/>
    </row>
    <row r="52" spans="1:257" x14ac:dyDescent="0.25">
      <c r="A52" s="996"/>
      <c r="B52" s="507">
        <v>3</v>
      </c>
      <c r="C52" s="97" t="str">
        <f>IF(Proponentes!B43&gt;0,Proponentes!B43,"")</f>
        <v/>
      </c>
      <c r="D52" s="335"/>
      <c r="E52" s="335"/>
      <c r="F52" s="334"/>
      <c r="G52" s="335"/>
      <c r="H52" s="335"/>
      <c r="I52" s="335"/>
      <c r="J52" s="335"/>
      <c r="K52" s="335"/>
      <c r="L52" s="335"/>
      <c r="M52" s="334"/>
      <c r="N52" s="335"/>
      <c r="O52" s="335"/>
      <c r="P52" s="335"/>
      <c r="Q52" s="335"/>
      <c r="R52" s="335"/>
      <c r="S52" s="335"/>
      <c r="T52" s="334"/>
      <c r="U52" s="335"/>
      <c r="V52" s="335"/>
      <c r="W52" s="335"/>
      <c r="X52" s="335"/>
      <c r="Y52" s="335"/>
      <c r="Z52" s="335"/>
      <c r="AA52" s="334"/>
      <c r="AB52" s="335"/>
      <c r="AC52" s="335"/>
      <c r="AD52" s="335"/>
      <c r="AE52" s="335"/>
      <c r="AF52" s="335"/>
      <c r="AG52" s="97" t="str">
        <f t="shared" si="25"/>
        <v/>
      </c>
      <c r="AH52" s="993"/>
      <c r="AI52" s="335"/>
      <c r="AJ52" s="335" t="str">
        <f t="shared" si="26"/>
        <v/>
      </c>
      <c r="AK52" s="335"/>
      <c r="AL52" s="334"/>
      <c r="AM52" s="335"/>
      <c r="AN52" s="335"/>
      <c r="AO52" s="335"/>
      <c r="AP52" s="335"/>
      <c r="AQ52" s="335"/>
      <c r="AR52" s="335"/>
      <c r="AS52" s="334"/>
      <c r="AT52" s="335"/>
      <c r="AU52" s="335"/>
      <c r="AV52" s="335"/>
      <c r="AW52" s="335"/>
      <c r="AX52" s="335"/>
      <c r="AY52" s="335"/>
      <c r="AZ52" s="334"/>
      <c r="BA52" s="335"/>
      <c r="BB52" s="335"/>
      <c r="BC52" s="335"/>
      <c r="BD52" s="335"/>
      <c r="BE52" s="335"/>
      <c r="BF52" s="335"/>
      <c r="BG52" s="334"/>
      <c r="BH52" s="335"/>
      <c r="BI52" s="335"/>
      <c r="BJ52" s="335"/>
      <c r="BK52" s="335"/>
      <c r="BL52" s="97" t="str">
        <f t="shared" si="27"/>
        <v/>
      </c>
      <c r="BM52" s="993"/>
      <c r="BN52" s="335" t="str">
        <f t="shared" si="80"/>
        <v/>
      </c>
      <c r="BO52" s="334"/>
      <c r="BP52" s="335"/>
      <c r="BQ52" s="335"/>
      <c r="BR52" s="335"/>
      <c r="BS52" s="335" t="str">
        <f t="shared" si="81"/>
        <v/>
      </c>
      <c r="BT52" s="334"/>
      <c r="BU52" s="335"/>
      <c r="BV52" s="335"/>
      <c r="BW52" s="335"/>
      <c r="BX52" s="335" t="str">
        <f t="shared" si="82"/>
        <v/>
      </c>
      <c r="BY52" s="334"/>
      <c r="BZ52" s="335"/>
      <c r="CA52" s="335"/>
      <c r="CB52" s="335"/>
      <c r="CC52" s="335" t="str">
        <f t="shared" si="83"/>
        <v/>
      </c>
      <c r="CD52" s="334"/>
      <c r="CE52" s="335"/>
      <c r="CF52" s="335"/>
      <c r="CG52" s="335"/>
      <c r="CH52" s="997"/>
      <c r="CI52" s="97" t="str">
        <f t="shared" si="84"/>
        <v/>
      </c>
      <c r="CJ52" s="998"/>
      <c r="CK52" s="335"/>
      <c r="CL52" s="97" t="str">
        <f t="shared" si="85"/>
        <v/>
      </c>
      <c r="CM52" s="334"/>
      <c r="CN52" s="335"/>
      <c r="CO52" s="335"/>
      <c r="CP52" s="335"/>
      <c r="CQ52" s="97"/>
      <c r="CR52" s="334"/>
      <c r="CS52" s="335"/>
      <c r="CT52" s="335"/>
      <c r="CU52" s="335"/>
      <c r="CV52" s="97"/>
      <c r="CW52" s="334"/>
      <c r="CX52" s="335"/>
      <c r="CY52" s="335"/>
      <c r="CZ52" s="335"/>
      <c r="DA52" s="97"/>
      <c r="DB52" s="334"/>
      <c r="DC52" s="335"/>
      <c r="DD52" s="335"/>
      <c r="DE52" s="335"/>
      <c r="DF52" s="97" t="str">
        <f t="shared" si="34"/>
        <v/>
      </c>
      <c r="DG52" s="993"/>
      <c r="DH52" s="335"/>
      <c r="DI52" s="97" t="str">
        <f t="shared" si="35"/>
        <v/>
      </c>
      <c r="DJ52" s="334"/>
      <c r="DK52" s="335"/>
      <c r="DL52" s="335"/>
      <c r="DM52" s="97"/>
      <c r="DN52" s="334"/>
      <c r="DO52" s="335"/>
      <c r="DP52" s="335"/>
      <c r="DQ52" s="97"/>
      <c r="DR52" s="334"/>
      <c r="DS52" s="335"/>
      <c r="DT52" s="335"/>
      <c r="DU52" s="97"/>
      <c r="DV52" s="334"/>
      <c r="DW52" s="335"/>
      <c r="DX52" s="335"/>
      <c r="DY52" s="97" t="str">
        <f t="shared" si="36"/>
        <v/>
      </c>
      <c r="DZ52" s="998"/>
      <c r="EA52" s="335"/>
      <c r="EB52" s="97" t="str">
        <f t="shared" si="89"/>
        <v/>
      </c>
      <c r="EC52" s="334"/>
      <c r="ED52" s="335"/>
      <c r="EE52" s="335"/>
      <c r="EF52" s="97"/>
      <c r="EG52" s="334"/>
      <c r="EH52" s="335"/>
      <c r="EI52" s="335"/>
      <c r="EJ52" s="97"/>
      <c r="EK52" s="334"/>
      <c r="EL52" s="335"/>
      <c r="EM52" s="335"/>
      <c r="EN52" s="97"/>
      <c r="EO52" s="334"/>
      <c r="EP52" s="335"/>
      <c r="EQ52" s="335"/>
      <c r="ER52" s="97" t="str">
        <f t="shared" si="38"/>
        <v/>
      </c>
      <c r="ES52" s="993"/>
      <c r="ET52" s="335"/>
      <c r="EU52" s="97" t="str">
        <f t="shared" si="91"/>
        <v/>
      </c>
      <c r="EV52" s="334"/>
      <c r="EW52" s="335"/>
      <c r="EX52" s="335"/>
      <c r="EY52" s="97"/>
      <c r="EZ52" s="334"/>
      <c r="FA52" s="335"/>
      <c r="FB52" s="335"/>
      <c r="FC52" s="97"/>
      <c r="FD52" s="334"/>
      <c r="FE52" s="335"/>
      <c r="FF52" s="335"/>
      <c r="FG52" s="97"/>
      <c r="FH52" s="334"/>
      <c r="FI52" s="335"/>
      <c r="FJ52" s="335"/>
      <c r="FK52" s="97" t="str">
        <f t="shared" si="40"/>
        <v/>
      </c>
      <c r="FL52" s="993"/>
      <c r="FM52" s="335"/>
      <c r="FN52" s="97" t="str">
        <f t="shared" si="93"/>
        <v/>
      </c>
      <c r="FO52" s="334"/>
      <c r="FP52" s="335"/>
      <c r="FQ52" s="97"/>
      <c r="FR52" s="334"/>
      <c r="FS52" s="335"/>
      <c r="FT52" s="97"/>
      <c r="FU52" s="334"/>
      <c r="FV52" s="335"/>
      <c r="FW52" s="97"/>
      <c r="FX52" s="334"/>
      <c r="FY52" s="335"/>
      <c r="FZ52" s="97" t="str">
        <f t="shared" si="42"/>
        <v/>
      </c>
      <c r="GA52" s="993"/>
      <c r="GB52" s="335"/>
      <c r="GC52" s="510" t="str">
        <f t="shared" si="95"/>
        <v/>
      </c>
      <c r="GD52" s="336"/>
      <c r="GE52" s="337"/>
      <c r="GF52" s="337"/>
      <c r="GG52" s="337"/>
      <c r="GH52" s="337"/>
      <c r="GI52" s="510"/>
      <c r="GJ52" s="336"/>
      <c r="GK52" s="337"/>
      <c r="GL52" s="337"/>
      <c r="GM52" s="337"/>
      <c r="GN52" s="337"/>
      <c r="GO52" s="510"/>
      <c r="GP52" s="336"/>
      <c r="GQ52" s="337"/>
      <c r="GR52" s="337"/>
      <c r="GS52" s="337"/>
      <c r="GT52" s="337"/>
      <c r="GU52" s="510"/>
      <c r="GV52" s="336"/>
      <c r="GW52" s="337"/>
      <c r="GX52" s="337"/>
      <c r="GY52" s="337"/>
      <c r="GZ52" s="336"/>
      <c r="HA52" s="510" t="str">
        <f t="shared" si="43"/>
        <v/>
      </c>
      <c r="HB52" s="994"/>
      <c r="HC52" s="337"/>
      <c r="HD52" s="510" t="str">
        <f t="shared" si="97"/>
        <v/>
      </c>
      <c r="HE52" s="336"/>
      <c r="HF52" s="337"/>
      <c r="HG52" s="337"/>
      <c r="HH52" s="336"/>
      <c r="HI52" s="510"/>
      <c r="HJ52" s="336"/>
      <c r="HK52" s="337"/>
      <c r="HL52" s="337"/>
      <c r="HM52" s="336"/>
      <c r="HN52" s="510"/>
      <c r="HO52" s="336"/>
      <c r="HP52" s="337"/>
      <c r="HQ52" s="337"/>
      <c r="HR52" s="337"/>
      <c r="HS52" s="510"/>
      <c r="HT52" s="336"/>
      <c r="HU52" s="337"/>
      <c r="HV52" s="337"/>
      <c r="HW52" s="337"/>
      <c r="HX52" s="97" t="str">
        <f t="shared" si="45"/>
        <v/>
      </c>
      <c r="HY52" s="994"/>
      <c r="HZ52" s="337"/>
      <c r="IA52" s="510" t="str">
        <f t="shared" si="99"/>
        <v/>
      </c>
      <c r="IB52" s="336"/>
      <c r="IC52" s="337"/>
      <c r="ID52" s="337"/>
      <c r="IE52" s="510"/>
      <c r="IF52" s="336"/>
      <c r="IG52" s="337"/>
      <c r="IH52" s="337"/>
      <c r="II52" s="510"/>
      <c r="IJ52" s="336"/>
      <c r="IK52" s="337"/>
      <c r="IL52" s="337"/>
      <c r="IM52" s="510"/>
      <c r="IN52" s="336"/>
      <c r="IO52" s="337"/>
      <c r="IP52" s="337"/>
      <c r="IQ52" s="97" t="str">
        <f t="shared" si="100"/>
        <v/>
      </c>
      <c r="IR52" s="994"/>
      <c r="IS52" s="337"/>
      <c r="IT52" s="337"/>
      <c r="IU52" s="337"/>
      <c r="IV52" s="510" t="str">
        <f t="shared" si="101"/>
        <v/>
      </c>
      <c r="IW52" s="995"/>
    </row>
    <row r="53" spans="1:257" x14ac:dyDescent="0.25">
      <c r="A53" s="996"/>
      <c r="B53" s="507">
        <v>4</v>
      </c>
      <c r="C53" s="97" t="str">
        <f>IF(Proponentes!B44&gt;0,Proponentes!B44,"")</f>
        <v/>
      </c>
      <c r="D53" s="335"/>
      <c r="E53" s="335"/>
      <c r="F53" s="334"/>
      <c r="G53" s="335"/>
      <c r="H53" s="335"/>
      <c r="I53" s="335"/>
      <c r="J53" s="335"/>
      <c r="K53" s="335"/>
      <c r="L53" s="335"/>
      <c r="M53" s="334"/>
      <c r="N53" s="335"/>
      <c r="O53" s="335"/>
      <c r="P53" s="335"/>
      <c r="Q53" s="335"/>
      <c r="R53" s="335"/>
      <c r="S53" s="335"/>
      <c r="T53" s="334"/>
      <c r="U53" s="335"/>
      <c r="V53" s="335"/>
      <c r="W53" s="335"/>
      <c r="X53" s="335"/>
      <c r="Y53" s="335"/>
      <c r="Z53" s="335"/>
      <c r="AA53" s="334"/>
      <c r="AB53" s="335"/>
      <c r="AC53" s="335"/>
      <c r="AD53" s="335"/>
      <c r="AE53" s="335"/>
      <c r="AF53" s="335"/>
      <c r="AG53" s="97" t="str">
        <f t="shared" si="25"/>
        <v/>
      </c>
      <c r="AH53" s="993"/>
      <c r="AI53" s="335"/>
      <c r="AJ53" s="335" t="str">
        <f t="shared" si="26"/>
        <v/>
      </c>
      <c r="AK53" s="335"/>
      <c r="AL53" s="334"/>
      <c r="AM53" s="335"/>
      <c r="AN53" s="335"/>
      <c r="AO53" s="335"/>
      <c r="AP53" s="335"/>
      <c r="AQ53" s="335"/>
      <c r="AR53" s="335"/>
      <c r="AS53" s="334"/>
      <c r="AT53" s="335"/>
      <c r="AU53" s="335"/>
      <c r="AV53" s="335"/>
      <c r="AW53" s="335"/>
      <c r="AX53" s="335"/>
      <c r="AY53" s="335"/>
      <c r="AZ53" s="334"/>
      <c r="BA53" s="335"/>
      <c r="BB53" s="335"/>
      <c r="BC53" s="335"/>
      <c r="BD53" s="335"/>
      <c r="BE53" s="335"/>
      <c r="BF53" s="335"/>
      <c r="BG53" s="334"/>
      <c r="BH53" s="335"/>
      <c r="BI53" s="335"/>
      <c r="BJ53" s="335"/>
      <c r="BK53" s="335"/>
      <c r="BL53" s="97" t="str">
        <f t="shared" si="27"/>
        <v/>
      </c>
      <c r="BM53" s="993"/>
      <c r="BN53" s="335" t="str">
        <f t="shared" si="80"/>
        <v/>
      </c>
      <c r="BO53" s="334"/>
      <c r="BP53" s="335"/>
      <c r="BQ53" s="335"/>
      <c r="BR53" s="335"/>
      <c r="BS53" s="335" t="str">
        <f t="shared" si="81"/>
        <v/>
      </c>
      <c r="BT53" s="334"/>
      <c r="BU53" s="335"/>
      <c r="BV53" s="335"/>
      <c r="BW53" s="335"/>
      <c r="BX53" s="335" t="str">
        <f t="shared" si="82"/>
        <v/>
      </c>
      <c r="BY53" s="334"/>
      <c r="BZ53" s="335"/>
      <c r="CA53" s="335"/>
      <c r="CB53" s="335"/>
      <c r="CC53" s="335" t="str">
        <f t="shared" si="83"/>
        <v/>
      </c>
      <c r="CD53" s="334"/>
      <c r="CE53" s="335"/>
      <c r="CF53" s="335"/>
      <c r="CG53" s="335"/>
      <c r="CH53" s="997"/>
      <c r="CI53" s="97" t="str">
        <f t="shared" si="84"/>
        <v/>
      </c>
      <c r="CJ53" s="998"/>
      <c r="CK53" s="335"/>
      <c r="CL53" s="97" t="str">
        <f t="shared" si="85"/>
        <v/>
      </c>
      <c r="CM53" s="334"/>
      <c r="CN53" s="335"/>
      <c r="CO53" s="335"/>
      <c r="CP53" s="335"/>
      <c r="CQ53" s="97"/>
      <c r="CR53" s="334"/>
      <c r="CS53" s="335"/>
      <c r="CT53" s="335"/>
      <c r="CU53" s="335"/>
      <c r="CV53" s="97"/>
      <c r="CW53" s="334"/>
      <c r="CX53" s="335"/>
      <c r="CY53" s="335"/>
      <c r="CZ53" s="335"/>
      <c r="DA53" s="97"/>
      <c r="DB53" s="334"/>
      <c r="DC53" s="335"/>
      <c r="DD53" s="335"/>
      <c r="DE53" s="335"/>
      <c r="DF53" s="97" t="str">
        <f t="shared" si="34"/>
        <v/>
      </c>
      <c r="DG53" s="993"/>
      <c r="DH53" s="335"/>
      <c r="DI53" s="97" t="str">
        <f t="shared" si="35"/>
        <v/>
      </c>
      <c r="DJ53" s="334"/>
      <c r="DK53" s="335"/>
      <c r="DL53" s="335"/>
      <c r="DM53" s="97"/>
      <c r="DN53" s="334"/>
      <c r="DO53" s="335"/>
      <c r="DP53" s="335"/>
      <c r="DQ53" s="97"/>
      <c r="DR53" s="334"/>
      <c r="DS53" s="335"/>
      <c r="DT53" s="335"/>
      <c r="DU53" s="97"/>
      <c r="DV53" s="334"/>
      <c r="DW53" s="335"/>
      <c r="DX53" s="335"/>
      <c r="DY53" s="97" t="str">
        <f t="shared" si="36"/>
        <v/>
      </c>
      <c r="DZ53" s="998"/>
      <c r="EA53" s="335"/>
      <c r="EB53" s="97" t="str">
        <f t="shared" si="89"/>
        <v/>
      </c>
      <c r="EC53" s="334"/>
      <c r="ED53" s="335"/>
      <c r="EE53" s="335"/>
      <c r="EF53" s="97"/>
      <c r="EG53" s="334"/>
      <c r="EH53" s="335"/>
      <c r="EI53" s="335"/>
      <c r="EJ53" s="97"/>
      <c r="EK53" s="334"/>
      <c r="EL53" s="335"/>
      <c r="EM53" s="335"/>
      <c r="EN53" s="97"/>
      <c r="EO53" s="334"/>
      <c r="EP53" s="335"/>
      <c r="EQ53" s="335"/>
      <c r="ER53" s="97" t="str">
        <f t="shared" si="38"/>
        <v/>
      </c>
      <c r="ES53" s="993"/>
      <c r="ET53" s="335"/>
      <c r="EU53" s="97" t="str">
        <f t="shared" si="91"/>
        <v/>
      </c>
      <c r="EV53" s="334"/>
      <c r="EW53" s="335"/>
      <c r="EX53" s="335"/>
      <c r="EY53" s="97"/>
      <c r="EZ53" s="334"/>
      <c r="FA53" s="335"/>
      <c r="FB53" s="335"/>
      <c r="FC53" s="97"/>
      <c r="FD53" s="334"/>
      <c r="FE53" s="335"/>
      <c r="FF53" s="335"/>
      <c r="FG53" s="97"/>
      <c r="FH53" s="334"/>
      <c r="FI53" s="335"/>
      <c r="FJ53" s="335"/>
      <c r="FK53" s="97" t="str">
        <f t="shared" si="40"/>
        <v/>
      </c>
      <c r="FL53" s="993"/>
      <c r="FM53" s="335"/>
      <c r="FN53" s="97" t="str">
        <f t="shared" si="93"/>
        <v/>
      </c>
      <c r="FO53" s="334"/>
      <c r="FP53" s="335"/>
      <c r="FQ53" s="97"/>
      <c r="FR53" s="334"/>
      <c r="FS53" s="335"/>
      <c r="FT53" s="97"/>
      <c r="FU53" s="334"/>
      <c r="FV53" s="335"/>
      <c r="FW53" s="97"/>
      <c r="FX53" s="334"/>
      <c r="FY53" s="335"/>
      <c r="FZ53" s="97" t="str">
        <f t="shared" si="42"/>
        <v/>
      </c>
      <c r="GA53" s="993"/>
      <c r="GB53" s="335"/>
      <c r="GC53" s="510" t="str">
        <f t="shared" si="95"/>
        <v/>
      </c>
      <c r="GD53" s="336"/>
      <c r="GE53" s="337"/>
      <c r="GF53" s="337"/>
      <c r="GG53" s="337"/>
      <c r="GH53" s="337"/>
      <c r="GI53" s="510"/>
      <c r="GJ53" s="336"/>
      <c r="GK53" s="337"/>
      <c r="GL53" s="337"/>
      <c r="GM53" s="337"/>
      <c r="GN53" s="337"/>
      <c r="GO53" s="510"/>
      <c r="GP53" s="336"/>
      <c r="GQ53" s="337"/>
      <c r="GR53" s="337"/>
      <c r="GS53" s="337"/>
      <c r="GT53" s="337"/>
      <c r="GU53" s="510"/>
      <c r="GV53" s="336"/>
      <c r="GW53" s="337"/>
      <c r="GX53" s="337"/>
      <c r="GY53" s="337"/>
      <c r="GZ53" s="336"/>
      <c r="HA53" s="510" t="str">
        <f t="shared" si="43"/>
        <v/>
      </c>
      <c r="HB53" s="994"/>
      <c r="HC53" s="337"/>
      <c r="HD53" s="510" t="str">
        <f t="shared" si="97"/>
        <v/>
      </c>
      <c r="HE53" s="336"/>
      <c r="HF53" s="337"/>
      <c r="HG53" s="337"/>
      <c r="HH53" s="336"/>
      <c r="HI53" s="510"/>
      <c r="HJ53" s="336"/>
      <c r="HK53" s="337"/>
      <c r="HL53" s="337"/>
      <c r="HM53" s="336"/>
      <c r="HN53" s="510"/>
      <c r="HO53" s="336"/>
      <c r="HP53" s="337"/>
      <c r="HQ53" s="337"/>
      <c r="HR53" s="337"/>
      <c r="HS53" s="510"/>
      <c r="HT53" s="336"/>
      <c r="HU53" s="337"/>
      <c r="HV53" s="337"/>
      <c r="HW53" s="337"/>
      <c r="HX53" s="97" t="str">
        <f t="shared" si="45"/>
        <v/>
      </c>
      <c r="HY53" s="994"/>
      <c r="HZ53" s="337"/>
      <c r="IA53" s="510" t="str">
        <f t="shared" si="99"/>
        <v/>
      </c>
      <c r="IB53" s="336"/>
      <c r="IC53" s="337"/>
      <c r="ID53" s="337"/>
      <c r="IE53" s="510"/>
      <c r="IF53" s="336"/>
      <c r="IG53" s="337"/>
      <c r="IH53" s="337"/>
      <c r="II53" s="510"/>
      <c r="IJ53" s="336"/>
      <c r="IK53" s="337"/>
      <c r="IL53" s="337"/>
      <c r="IM53" s="510"/>
      <c r="IN53" s="336"/>
      <c r="IO53" s="337"/>
      <c r="IP53" s="337"/>
      <c r="IQ53" s="97" t="str">
        <f>IF(IA53="","",IF(ID53=0,IF(IH53=0,IF(IL53=0,IF(IP53=0,"CUMPLE","NO CUMPLE"),"NO CUMPLE"),"NO CUMPLE"),"NO CUMPLE"))</f>
        <v/>
      </c>
      <c r="IR53" s="994"/>
      <c r="IS53" s="337"/>
      <c r="IT53" s="337"/>
      <c r="IU53" s="337"/>
      <c r="IV53" s="510" t="str">
        <f t="shared" si="101"/>
        <v/>
      </c>
      <c r="IW53" s="995"/>
    </row>
    <row r="54" spans="1:257" x14ac:dyDescent="0.25">
      <c r="A54" s="996"/>
      <c r="B54" s="507">
        <v>5</v>
      </c>
      <c r="C54" s="97" t="str">
        <f>IF(Proponentes!B45&gt;0,Proponentes!B45,"")</f>
        <v/>
      </c>
      <c r="D54" s="335"/>
      <c r="E54" s="335"/>
      <c r="F54" s="334"/>
      <c r="G54" s="335"/>
      <c r="H54" s="335"/>
      <c r="I54" s="335"/>
      <c r="J54" s="335"/>
      <c r="K54" s="335"/>
      <c r="L54" s="335"/>
      <c r="M54" s="334"/>
      <c r="N54" s="335"/>
      <c r="O54" s="335"/>
      <c r="P54" s="335"/>
      <c r="Q54" s="335"/>
      <c r="R54" s="335"/>
      <c r="S54" s="335"/>
      <c r="T54" s="334"/>
      <c r="U54" s="335"/>
      <c r="V54" s="335"/>
      <c r="W54" s="335"/>
      <c r="X54" s="335"/>
      <c r="Y54" s="335"/>
      <c r="Z54" s="335"/>
      <c r="AA54" s="334"/>
      <c r="AB54" s="335"/>
      <c r="AC54" s="335"/>
      <c r="AD54" s="335"/>
      <c r="AE54" s="335"/>
      <c r="AF54" s="335"/>
      <c r="AG54" s="97" t="str">
        <f t="shared" si="25"/>
        <v/>
      </c>
      <c r="AH54" s="993"/>
      <c r="AI54" s="335"/>
      <c r="AJ54" s="335" t="str">
        <f t="shared" si="26"/>
        <v/>
      </c>
      <c r="AK54" s="335"/>
      <c r="AL54" s="334"/>
      <c r="AM54" s="335"/>
      <c r="AN54" s="335"/>
      <c r="AO54" s="335"/>
      <c r="AP54" s="335"/>
      <c r="AQ54" s="335"/>
      <c r="AR54" s="335"/>
      <c r="AS54" s="334"/>
      <c r="AT54" s="335"/>
      <c r="AU54" s="335"/>
      <c r="AV54" s="335"/>
      <c r="AW54" s="335"/>
      <c r="AX54" s="335"/>
      <c r="AY54" s="335"/>
      <c r="AZ54" s="334"/>
      <c r="BA54" s="335"/>
      <c r="BB54" s="335"/>
      <c r="BC54" s="335"/>
      <c r="BD54" s="335"/>
      <c r="BE54" s="335"/>
      <c r="BF54" s="335"/>
      <c r="BG54" s="334"/>
      <c r="BH54" s="335"/>
      <c r="BI54" s="335"/>
      <c r="BJ54" s="335"/>
      <c r="BK54" s="335"/>
      <c r="BL54" s="97" t="str">
        <f t="shared" si="27"/>
        <v/>
      </c>
      <c r="BM54" s="993"/>
      <c r="BN54" s="335" t="str">
        <f t="shared" si="80"/>
        <v/>
      </c>
      <c r="BO54" s="334"/>
      <c r="BP54" s="335"/>
      <c r="BQ54" s="335"/>
      <c r="BR54" s="335"/>
      <c r="BS54" s="335" t="str">
        <f t="shared" si="81"/>
        <v/>
      </c>
      <c r="BT54" s="334"/>
      <c r="BU54" s="335"/>
      <c r="BV54" s="335"/>
      <c r="BW54" s="335"/>
      <c r="BX54" s="335" t="str">
        <f t="shared" si="82"/>
        <v/>
      </c>
      <c r="BY54" s="334"/>
      <c r="BZ54" s="335"/>
      <c r="CA54" s="335"/>
      <c r="CB54" s="335"/>
      <c r="CC54" s="335" t="str">
        <f t="shared" si="83"/>
        <v/>
      </c>
      <c r="CD54" s="334"/>
      <c r="CE54" s="335"/>
      <c r="CF54" s="335"/>
      <c r="CG54" s="335"/>
      <c r="CH54" s="997"/>
      <c r="CI54" s="97" t="str">
        <f t="shared" si="84"/>
        <v/>
      </c>
      <c r="CJ54" s="998"/>
      <c r="CK54" s="335"/>
      <c r="CL54" s="97" t="str">
        <f t="shared" si="85"/>
        <v/>
      </c>
      <c r="CM54" s="334"/>
      <c r="CN54" s="335"/>
      <c r="CO54" s="335"/>
      <c r="CP54" s="335"/>
      <c r="CQ54" s="97"/>
      <c r="CR54" s="334"/>
      <c r="CS54" s="335"/>
      <c r="CT54" s="335"/>
      <c r="CU54" s="335"/>
      <c r="CV54" s="97"/>
      <c r="CW54" s="334"/>
      <c r="CX54" s="335"/>
      <c r="CY54" s="335"/>
      <c r="CZ54" s="335"/>
      <c r="DA54" s="97"/>
      <c r="DB54" s="334"/>
      <c r="DC54" s="335"/>
      <c r="DD54" s="335"/>
      <c r="DE54" s="335"/>
      <c r="DF54" s="97" t="str">
        <f t="shared" si="34"/>
        <v/>
      </c>
      <c r="DG54" s="993"/>
      <c r="DH54" s="335"/>
      <c r="DI54" s="97" t="str">
        <f t="shared" si="35"/>
        <v/>
      </c>
      <c r="DJ54" s="334"/>
      <c r="DK54" s="335"/>
      <c r="DL54" s="335"/>
      <c r="DM54" s="97"/>
      <c r="DN54" s="334"/>
      <c r="DO54" s="335"/>
      <c r="DP54" s="335"/>
      <c r="DQ54" s="97"/>
      <c r="DR54" s="334"/>
      <c r="DS54" s="335"/>
      <c r="DT54" s="335"/>
      <c r="DU54" s="97"/>
      <c r="DV54" s="334"/>
      <c r="DW54" s="335"/>
      <c r="DX54" s="335"/>
      <c r="DY54" s="97" t="str">
        <f t="shared" si="36"/>
        <v/>
      </c>
      <c r="DZ54" s="998"/>
      <c r="EA54" s="335"/>
      <c r="EB54" s="97" t="str">
        <f t="shared" si="89"/>
        <v/>
      </c>
      <c r="EC54" s="334"/>
      <c r="ED54" s="335"/>
      <c r="EE54" s="335"/>
      <c r="EF54" s="97"/>
      <c r="EG54" s="334"/>
      <c r="EH54" s="335"/>
      <c r="EI54" s="335"/>
      <c r="EJ54" s="97"/>
      <c r="EK54" s="334"/>
      <c r="EL54" s="335"/>
      <c r="EM54" s="335"/>
      <c r="EN54" s="97"/>
      <c r="EO54" s="334"/>
      <c r="EP54" s="335"/>
      <c r="EQ54" s="335"/>
      <c r="ER54" s="97" t="str">
        <f t="shared" si="38"/>
        <v/>
      </c>
      <c r="ES54" s="993"/>
      <c r="ET54" s="335"/>
      <c r="EU54" s="97" t="str">
        <f t="shared" si="91"/>
        <v/>
      </c>
      <c r="EV54" s="334"/>
      <c r="EW54" s="335"/>
      <c r="EX54" s="335"/>
      <c r="EY54" s="97"/>
      <c r="EZ54" s="334"/>
      <c r="FA54" s="335"/>
      <c r="FB54" s="335"/>
      <c r="FC54" s="97"/>
      <c r="FD54" s="334"/>
      <c r="FE54" s="335"/>
      <c r="FF54" s="335"/>
      <c r="FG54" s="97"/>
      <c r="FH54" s="334"/>
      <c r="FI54" s="335"/>
      <c r="FJ54" s="335"/>
      <c r="FK54" s="97" t="str">
        <f t="shared" si="40"/>
        <v/>
      </c>
      <c r="FL54" s="993"/>
      <c r="FM54" s="335"/>
      <c r="FN54" s="97" t="str">
        <f t="shared" si="93"/>
        <v/>
      </c>
      <c r="FO54" s="334"/>
      <c r="FP54" s="335"/>
      <c r="FQ54" s="97"/>
      <c r="FR54" s="334"/>
      <c r="FS54" s="335"/>
      <c r="FT54" s="97"/>
      <c r="FU54" s="334"/>
      <c r="FV54" s="335"/>
      <c r="FW54" s="97"/>
      <c r="FX54" s="334"/>
      <c r="FY54" s="335"/>
      <c r="FZ54" s="97" t="str">
        <f t="shared" si="42"/>
        <v/>
      </c>
      <c r="GA54" s="993"/>
      <c r="GB54" s="335"/>
      <c r="GC54" s="510" t="str">
        <f t="shared" si="95"/>
        <v/>
      </c>
      <c r="GD54" s="336"/>
      <c r="GE54" s="337"/>
      <c r="GF54" s="337"/>
      <c r="GG54" s="337"/>
      <c r="GH54" s="337"/>
      <c r="GI54" s="510"/>
      <c r="GJ54" s="336"/>
      <c r="GK54" s="337"/>
      <c r="GL54" s="337"/>
      <c r="GM54" s="337"/>
      <c r="GN54" s="337"/>
      <c r="GO54" s="510"/>
      <c r="GP54" s="336"/>
      <c r="GQ54" s="337"/>
      <c r="GR54" s="337"/>
      <c r="GS54" s="337"/>
      <c r="GT54" s="337"/>
      <c r="GU54" s="510"/>
      <c r="GV54" s="336"/>
      <c r="GW54" s="337"/>
      <c r="GX54" s="337"/>
      <c r="GY54" s="337"/>
      <c r="GZ54" s="336"/>
      <c r="HA54" s="510" t="str">
        <f t="shared" si="43"/>
        <v/>
      </c>
      <c r="HB54" s="994"/>
      <c r="HC54" s="337"/>
      <c r="HD54" s="510" t="str">
        <f t="shared" si="97"/>
        <v/>
      </c>
      <c r="HE54" s="336"/>
      <c r="HF54" s="337"/>
      <c r="HG54" s="337"/>
      <c r="HH54" s="336"/>
      <c r="HI54" s="510"/>
      <c r="HJ54" s="336"/>
      <c r="HK54" s="337"/>
      <c r="HL54" s="337"/>
      <c r="HM54" s="336"/>
      <c r="HN54" s="510"/>
      <c r="HO54" s="336"/>
      <c r="HP54" s="337"/>
      <c r="HQ54" s="337"/>
      <c r="HR54" s="337"/>
      <c r="HS54" s="510"/>
      <c r="HT54" s="336"/>
      <c r="HU54" s="337"/>
      <c r="HV54" s="337"/>
      <c r="HW54" s="337"/>
      <c r="HX54" s="97" t="str">
        <f t="shared" si="45"/>
        <v/>
      </c>
      <c r="HY54" s="994"/>
      <c r="HZ54" s="337"/>
      <c r="IA54" s="510" t="str">
        <f t="shared" si="99"/>
        <v/>
      </c>
      <c r="IB54" s="336"/>
      <c r="IC54" s="337"/>
      <c r="ID54" s="337"/>
      <c r="IE54" s="510"/>
      <c r="IF54" s="336"/>
      <c r="IG54" s="337"/>
      <c r="IH54" s="337"/>
      <c r="II54" s="510"/>
      <c r="IJ54" s="336"/>
      <c r="IK54" s="337"/>
      <c r="IL54" s="337"/>
      <c r="IM54" s="510"/>
      <c r="IN54" s="336"/>
      <c r="IO54" s="337"/>
      <c r="IP54" s="337"/>
      <c r="IQ54" s="97" t="str">
        <f t="shared" si="100"/>
        <v/>
      </c>
      <c r="IR54" s="994"/>
      <c r="IS54" s="337"/>
      <c r="IT54" s="337"/>
      <c r="IU54" s="337"/>
      <c r="IV54" s="510" t="str">
        <f t="shared" si="101"/>
        <v/>
      </c>
      <c r="IW54" s="995"/>
    </row>
    <row r="55" spans="1:257" x14ac:dyDescent="0.25">
      <c r="A55" s="996"/>
      <c r="B55" s="507">
        <v>6</v>
      </c>
      <c r="C55" s="97" t="str">
        <f>IF(Proponentes!B46&gt;0,Proponentes!B46,"")</f>
        <v/>
      </c>
      <c r="D55" s="335"/>
      <c r="E55" s="335"/>
      <c r="F55" s="334"/>
      <c r="G55" s="335"/>
      <c r="H55" s="335"/>
      <c r="I55" s="335"/>
      <c r="J55" s="335"/>
      <c r="K55" s="335"/>
      <c r="L55" s="335"/>
      <c r="M55" s="334"/>
      <c r="N55" s="335"/>
      <c r="O55" s="335"/>
      <c r="P55" s="335"/>
      <c r="Q55" s="335"/>
      <c r="R55" s="335"/>
      <c r="S55" s="335"/>
      <c r="T55" s="334"/>
      <c r="U55" s="335"/>
      <c r="V55" s="335"/>
      <c r="W55" s="335"/>
      <c r="X55" s="335"/>
      <c r="Y55" s="335"/>
      <c r="Z55" s="335"/>
      <c r="AA55" s="334"/>
      <c r="AB55" s="335"/>
      <c r="AC55" s="335"/>
      <c r="AD55" s="335"/>
      <c r="AE55" s="335"/>
      <c r="AF55" s="335"/>
      <c r="AG55" s="97" t="str">
        <f t="shared" si="25"/>
        <v/>
      </c>
      <c r="AH55" s="993"/>
      <c r="AI55" s="335"/>
      <c r="AJ55" s="335" t="str">
        <f t="shared" si="26"/>
        <v/>
      </c>
      <c r="AK55" s="335"/>
      <c r="AL55" s="334"/>
      <c r="AM55" s="335"/>
      <c r="AN55" s="335"/>
      <c r="AO55" s="335"/>
      <c r="AP55" s="335"/>
      <c r="AQ55" s="335"/>
      <c r="AR55" s="335"/>
      <c r="AS55" s="334"/>
      <c r="AT55" s="335"/>
      <c r="AU55" s="335"/>
      <c r="AV55" s="335"/>
      <c r="AW55" s="335"/>
      <c r="AX55" s="335"/>
      <c r="AY55" s="335"/>
      <c r="AZ55" s="334"/>
      <c r="BA55" s="335"/>
      <c r="BB55" s="335"/>
      <c r="BC55" s="335"/>
      <c r="BD55" s="335"/>
      <c r="BE55" s="335"/>
      <c r="BF55" s="335"/>
      <c r="BG55" s="334"/>
      <c r="BH55" s="335"/>
      <c r="BI55" s="335"/>
      <c r="BJ55" s="335"/>
      <c r="BK55" s="335"/>
      <c r="BL55" s="97" t="str">
        <f t="shared" si="27"/>
        <v/>
      </c>
      <c r="BM55" s="993"/>
      <c r="BN55" s="335" t="str">
        <f t="shared" si="80"/>
        <v/>
      </c>
      <c r="BO55" s="334"/>
      <c r="BP55" s="335"/>
      <c r="BQ55" s="335"/>
      <c r="BR55" s="335"/>
      <c r="BS55" s="335" t="str">
        <f t="shared" si="81"/>
        <v/>
      </c>
      <c r="BT55" s="334"/>
      <c r="BU55" s="335"/>
      <c r="BV55" s="335"/>
      <c r="BW55" s="335"/>
      <c r="BX55" s="335" t="str">
        <f t="shared" si="82"/>
        <v/>
      </c>
      <c r="BY55" s="334"/>
      <c r="BZ55" s="335"/>
      <c r="CA55" s="335"/>
      <c r="CB55" s="335"/>
      <c r="CC55" s="335" t="str">
        <f t="shared" si="83"/>
        <v/>
      </c>
      <c r="CD55" s="334"/>
      <c r="CE55" s="335"/>
      <c r="CF55" s="335"/>
      <c r="CG55" s="335"/>
      <c r="CH55" s="997"/>
      <c r="CI55" s="97" t="str">
        <f t="shared" si="84"/>
        <v/>
      </c>
      <c r="CJ55" s="998"/>
      <c r="CK55" s="335"/>
      <c r="CL55" s="97" t="str">
        <f t="shared" si="85"/>
        <v/>
      </c>
      <c r="CM55" s="334"/>
      <c r="CN55" s="335"/>
      <c r="CO55" s="335"/>
      <c r="CP55" s="335"/>
      <c r="CQ55" s="97"/>
      <c r="CR55" s="334"/>
      <c r="CS55" s="335"/>
      <c r="CT55" s="335"/>
      <c r="CU55" s="335"/>
      <c r="CV55" s="97"/>
      <c r="CW55" s="334"/>
      <c r="CX55" s="335"/>
      <c r="CY55" s="335"/>
      <c r="CZ55" s="335"/>
      <c r="DA55" s="97"/>
      <c r="DB55" s="334"/>
      <c r="DC55" s="335"/>
      <c r="DD55" s="335"/>
      <c r="DE55" s="335"/>
      <c r="DF55" s="97" t="str">
        <f t="shared" si="34"/>
        <v/>
      </c>
      <c r="DG55" s="993"/>
      <c r="DH55" s="335"/>
      <c r="DI55" s="97" t="str">
        <f t="shared" si="35"/>
        <v/>
      </c>
      <c r="DJ55" s="334"/>
      <c r="DK55" s="335"/>
      <c r="DL55" s="335"/>
      <c r="DM55" s="97"/>
      <c r="DN55" s="334"/>
      <c r="DO55" s="335"/>
      <c r="DP55" s="335"/>
      <c r="DQ55" s="97"/>
      <c r="DR55" s="334"/>
      <c r="DS55" s="335"/>
      <c r="DT55" s="335"/>
      <c r="DU55" s="97"/>
      <c r="DV55" s="334"/>
      <c r="DW55" s="335"/>
      <c r="DX55" s="335"/>
      <c r="DY55" s="97" t="str">
        <f t="shared" si="36"/>
        <v/>
      </c>
      <c r="DZ55" s="998"/>
      <c r="EA55" s="335"/>
      <c r="EB55" s="97" t="str">
        <f t="shared" si="89"/>
        <v/>
      </c>
      <c r="EC55" s="334"/>
      <c r="ED55" s="335"/>
      <c r="EE55" s="335"/>
      <c r="EF55" s="97"/>
      <c r="EG55" s="334"/>
      <c r="EH55" s="335"/>
      <c r="EI55" s="335"/>
      <c r="EJ55" s="97"/>
      <c r="EK55" s="334"/>
      <c r="EL55" s="335"/>
      <c r="EM55" s="335"/>
      <c r="EN55" s="97"/>
      <c r="EO55" s="334"/>
      <c r="EP55" s="335"/>
      <c r="EQ55" s="335"/>
      <c r="ER55" s="97" t="str">
        <f t="shared" si="38"/>
        <v/>
      </c>
      <c r="ES55" s="993"/>
      <c r="ET55" s="335"/>
      <c r="EU55" s="97" t="str">
        <f t="shared" si="91"/>
        <v/>
      </c>
      <c r="EV55" s="334"/>
      <c r="EW55" s="335"/>
      <c r="EX55" s="335"/>
      <c r="EY55" s="97"/>
      <c r="EZ55" s="334"/>
      <c r="FA55" s="335"/>
      <c r="FB55" s="335"/>
      <c r="FC55" s="97"/>
      <c r="FD55" s="334"/>
      <c r="FE55" s="335"/>
      <c r="FF55" s="335"/>
      <c r="FG55" s="97"/>
      <c r="FH55" s="334"/>
      <c r="FI55" s="335"/>
      <c r="FJ55" s="335"/>
      <c r="FK55" s="97" t="str">
        <f t="shared" si="40"/>
        <v/>
      </c>
      <c r="FL55" s="993"/>
      <c r="FM55" s="335"/>
      <c r="FN55" s="97" t="str">
        <f t="shared" si="93"/>
        <v/>
      </c>
      <c r="FO55" s="334"/>
      <c r="FP55" s="335"/>
      <c r="FQ55" s="97"/>
      <c r="FR55" s="334"/>
      <c r="FS55" s="335"/>
      <c r="FT55" s="97"/>
      <c r="FU55" s="334"/>
      <c r="FV55" s="335"/>
      <c r="FW55" s="97"/>
      <c r="FX55" s="334"/>
      <c r="FY55" s="335"/>
      <c r="FZ55" s="97" t="str">
        <f t="shared" si="42"/>
        <v/>
      </c>
      <c r="GA55" s="993"/>
      <c r="GB55" s="335"/>
      <c r="GC55" s="510" t="str">
        <f t="shared" si="95"/>
        <v/>
      </c>
      <c r="GD55" s="336"/>
      <c r="GE55" s="337"/>
      <c r="GF55" s="337"/>
      <c r="GG55" s="337"/>
      <c r="GH55" s="337"/>
      <c r="GI55" s="510"/>
      <c r="GJ55" s="336"/>
      <c r="GK55" s="337"/>
      <c r="GL55" s="337"/>
      <c r="GM55" s="337"/>
      <c r="GN55" s="337"/>
      <c r="GO55" s="510"/>
      <c r="GP55" s="336"/>
      <c r="GQ55" s="337"/>
      <c r="GR55" s="337"/>
      <c r="GS55" s="337"/>
      <c r="GT55" s="337"/>
      <c r="GU55" s="510"/>
      <c r="GV55" s="336"/>
      <c r="GW55" s="337"/>
      <c r="GX55" s="337"/>
      <c r="GY55" s="337"/>
      <c r="GZ55" s="336"/>
      <c r="HA55" s="510" t="str">
        <f t="shared" si="43"/>
        <v/>
      </c>
      <c r="HB55" s="994"/>
      <c r="HC55" s="337"/>
      <c r="HD55" s="510" t="str">
        <f t="shared" si="97"/>
        <v/>
      </c>
      <c r="HE55" s="336"/>
      <c r="HF55" s="337"/>
      <c r="HG55" s="337"/>
      <c r="HH55" s="336"/>
      <c r="HI55" s="510"/>
      <c r="HJ55" s="336"/>
      <c r="HK55" s="337"/>
      <c r="HL55" s="337"/>
      <c r="HM55" s="336"/>
      <c r="HN55" s="510"/>
      <c r="HO55" s="336"/>
      <c r="HP55" s="337"/>
      <c r="HQ55" s="337"/>
      <c r="HR55" s="337"/>
      <c r="HS55" s="510"/>
      <c r="HT55" s="336"/>
      <c r="HU55" s="337"/>
      <c r="HV55" s="337"/>
      <c r="HW55" s="337"/>
      <c r="HX55" s="97" t="str">
        <f t="shared" si="45"/>
        <v/>
      </c>
      <c r="HY55" s="994"/>
      <c r="HZ55" s="337"/>
      <c r="IA55" s="510" t="str">
        <f t="shared" si="99"/>
        <v/>
      </c>
      <c r="IB55" s="336"/>
      <c r="IC55" s="337"/>
      <c r="ID55" s="337"/>
      <c r="IE55" s="510"/>
      <c r="IF55" s="336"/>
      <c r="IG55" s="337"/>
      <c r="IH55" s="337"/>
      <c r="II55" s="510"/>
      <c r="IJ55" s="336"/>
      <c r="IK55" s="337"/>
      <c r="IL55" s="337"/>
      <c r="IM55" s="510"/>
      <c r="IN55" s="336"/>
      <c r="IO55" s="337"/>
      <c r="IP55" s="337"/>
      <c r="IQ55" s="97" t="str">
        <f t="shared" si="100"/>
        <v/>
      </c>
      <c r="IR55" s="994"/>
      <c r="IS55" s="337"/>
      <c r="IT55" s="337"/>
      <c r="IU55" s="337"/>
      <c r="IV55" s="510" t="str">
        <f t="shared" si="101"/>
        <v/>
      </c>
      <c r="IW55" s="995"/>
    </row>
    <row r="56" spans="1:257" x14ac:dyDescent="0.25">
      <c r="A56" s="996"/>
      <c r="B56" s="507">
        <v>7</v>
      </c>
      <c r="C56" s="97" t="str">
        <f>IF(Proponentes!B47&gt;0,Proponentes!B47,"")</f>
        <v/>
      </c>
      <c r="D56" s="335"/>
      <c r="E56" s="335"/>
      <c r="F56" s="334"/>
      <c r="G56" s="335"/>
      <c r="H56" s="335"/>
      <c r="I56" s="335"/>
      <c r="J56" s="335"/>
      <c r="K56" s="335"/>
      <c r="L56" s="335"/>
      <c r="M56" s="334"/>
      <c r="N56" s="335"/>
      <c r="O56" s="335"/>
      <c r="P56" s="335"/>
      <c r="Q56" s="335"/>
      <c r="R56" s="335"/>
      <c r="S56" s="335"/>
      <c r="T56" s="334"/>
      <c r="U56" s="335"/>
      <c r="V56" s="335"/>
      <c r="W56" s="335"/>
      <c r="X56" s="335"/>
      <c r="Y56" s="335"/>
      <c r="Z56" s="335"/>
      <c r="AA56" s="334"/>
      <c r="AB56" s="335"/>
      <c r="AC56" s="335"/>
      <c r="AD56" s="335"/>
      <c r="AE56" s="335"/>
      <c r="AF56" s="335"/>
      <c r="AG56" s="97" t="str">
        <f t="shared" si="25"/>
        <v/>
      </c>
      <c r="AH56" s="993"/>
      <c r="AI56" s="335"/>
      <c r="AJ56" s="335" t="str">
        <f t="shared" si="26"/>
        <v/>
      </c>
      <c r="AK56" s="335"/>
      <c r="AL56" s="334"/>
      <c r="AM56" s="335"/>
      <c r="AN56" s="335"/>
      <c r="AO56" s="335"/>
      <c r="AP56" s="335"/>
      <c r="AQ56" s="335"/>
      <c r="AR56" s="335"/>
      <c r="AS56" s="334"/>
      <c r="AT56" s="335"/>
      <c r="AU56" s="335"/>
      <c r="AV56" s="335"/>
      <c r="AW56" s="335"/>
      <c r="AX56" s="335"/>
      <c r="AY56" s="335"/>
      <c r="AZ56" s="334"/>
      <c r="BA56" s="335"/>
      <c r="BB56" s="335"/>
      <c r="BC56" s="335"/>
      <c r="BD56" s="335"/>
      <c r="BE56" s="335"/>
      <c r="BF56" s="335"/>
      <c r="BG56" s="334"/>
      <c r="BH56" s="335"/>
      <c r="BI56" s="335"/>
      <c r="BJ56" s="335"/>
      <c r="BK56" s="335"/>
      <c r="BL56" s="97" t="str">
        <f t="shared" si="27"/>
        <v/>
      </c>
      <c r="BM56" s="993"/>
      <c r="BN56" s="335" t="str">
        <f t="shared" si="80"/>
        <v/>
      </c>
      <c r="BO56" s="334"/>
      <c r="BP56" s="335"/>
      <c r="BQ56" s="335"/>
      <c r="BR56" s="335"/>
      <c r="BS56" s="335" t="str">
        <f t="shared" si="81"/>
        <v/>
      </c>
      <c r="BT56" s="334"/>
      <c r="BU56" s="335"/>
      <c r="BV56" s="335"/>
      <c r="BW56" s="335"/>
      <c r="BX56" s="335" t="str">
        <f t="shared" si="82"/>
        <v/>
      </c>
      <c r="BY56" s="334"/>
      <c r="BZ56" s="335"/>
      <c r="CA56" s="335"/>
      <c r="CB56" s="335"/>
      <c r="CC56" s="335" t="str">
        <f t="shared" si="83"/>
        <v/>
      </c>
      <c r="CD56" s="334"/>
      <c r="CE56" s="335"/>
      <c r="CF56" s="335"/>
      <c r="CG56" s="335"/>
      <c r="CH56" s="997"/>
      <c r="CI56" s="97" t="str">
        <f t="shared" si="84"/>
        <v/>
      </c>
      <c r="CJ56" s="998"/>
      <c r="CK56" s="335"/>
      <c r="CL56" s="97" t="str">
        <f t="shared" si="85"/>
        <v/>
      </c>
      <c r="CM56" s="334"/>
      <c r="CN56" s="335"/>
      <c r="CO56" s="335"/>
      <c r="CP56" s="335"/>
      <c r="CQ56" s="97"/>
      <c r="CR56" s="334"/>
      <c r="CS56" s="335"/>
      <c r="CT56" s="335"/>
      <c r="CU56" s="335"/>
      <c r="CV56" s="97"/>
      <c r="CW56" s="334"/>
      <c r="CX56" s="335"/>
      <c r="CY56" s="335"/>
      <c r="CZ56" s="335"/>
      <c r="DA56" s="97"/>
      <c r="DB56" s="334"/>
      <c r="DC56" s="335"/>
      <c r="DD56" s="335"/>
      <c r="DE56" s="335"/>
      <c r="DF56" s="97" t="str">
        <f t="shared" si="34"/>
        <v/>
      </c>
      <c r="DG56" s="993"/>
      <c r="DH56" s="335"/>
      <c r="DI56" s="97" t="str">
        <f t="shared" si="35"/>
        <v/>
      </c>
      <c r="DJ56" s="334"/>
      <c r="DK56" s="335"/>
      <c r="DL56" s="335"/>
      <c r="DM56" s="97"/>
      <c r="DN56" s="334"/>
      <c r="DO56" s="335"/>
      <c r="DP56" s="335"/>
      <c r="DQ56" s="97"/>
      <c r="DR56" s="334"/>
      <c r="DS56" s="335"/>
      <c r="DT56" s="335"/>
      <c r="DU56" s="97"/>
      <c r="DV56" s="334"/>
      <c r="DW56" s="335"/>
      <c r="DX56" s="335"/>
      <c r="DY56" s="97" t="str">
        <f t="shared" si="36"/>
        <v/>
      </c>
      <c r="DZ56" s="998"/>
      <c r="EA56" s="335"/>
      <c r="EB56" s="97" t="str">
        <f t="shared" si="89"/>
        <v/>
      </c>
      <c r="EC56" s="334"/>
      <c r="ED56" s="335"/>
      <c r="EE56" s="335"/>
      <c r="EF56" s="97"/>
      <c r="EG56" s="334"/>
      <c r="EH56" s="335"/>
      <c r="EI56" s="335"/>
      <c r="EJ56" s="97"/>
      <c r="EK56" s="334"/>
      <c r="EL56" s="335"/>
      <c r="EM56" s="335"/>
      <c r="EN56" s="97"/>
      <c r="EO56" s="334"/>
      <c r="EP56" s="335"/>
      <c r="EQ56" s="335"/>
      <c r="ER56" s="97" t="str">
        <f t="shared" si="38"/>
        <v/>
      </c>
      <c r="ES56" s="993"/>
      <c r="ET56" s="335"/>
      <c r="EU56" s="97" t="str">
        <f t="shared" si="91"/>
        <v/>
      </c>
      <c r="EV56" s="334"/>
      <c r="EW56" s="335"/>
      <c r="EX56" s="335"/>
      <c r="EY56" s="97"/>
      <c r="EZ56" s="334"/>
      <c r="FA56" s="335"/>
      <c r="FB56" s="335"/>
      <c r="FC56" s="97"/>
      <c r="FD56" s="334"/>
      <c r="FE56" s="335"/>
      <c r="FF56" s="335"/>
      <c r="FG56" s="97"/>
      <c r="FH56" s="334"/>
      <c r="FI56" s="335"/>
      <c r="FJ56" s="335"/>
      <c r="FK56" s="97" t="str">
        <f t="shared" si="40"/>
        <v/>
      </c>
      <c r="FL56" s="993"/>
      <c r="FM56" s="335"/>
      <c r="FN56" s="97" t="str">
        <f t="shared" si="93"/>
        <v/>
      </c>
      <c r="FO56" s="334"/>
      <c r="FP56" s="335"/>
      <c r="FQ56" s="97"/>
      <c r="FR56" s="334"/>
      <c r="FS56" s="335"/>
      <c r="FT56" s="97"/>
      <c r="FU56" s="334"/>
      <c r="FV56" s="335"/>
      <c r="FW56" s="97"/>
      <c r="FX56" s="334"/>
      <c r="FY56" s="335"/>
      <c r="FZ56" s="97" t="str">
        <f t="shared" si="42"/>
        <v/>
      </c>
      <c r="GA56" s="993"/>
      <c r="GB56" s="335"/>
      <c r="GC56" s="510" t="str">
        <f t="shared" si="95"/>
        <v/>
      </c>
      <c r="GD56" s="336"/>
      <c r="GE56" s="337"/>
      <c r="GF56" s="337"/>
      <c r="GG56" s="337"/>
      <c r="GH56" s="337"/>
      <c r="GI56" s="510"/>
      <c r="GJ56" s="336"/>
      <c r="GK56" s="337"/>
      <c r="GL56" s="337"/>
      <c r="GM56" s="337"/>
      <c r="GN56" s="337"/>
      <c r="GO56" s="510"/>
      <c r="GP56" s="336"/>
      <c r="GQ56" s="337"/>
      <c r="GR56" s="337"/>
      <c r="GS56" s="337"/>
      <c r="GT56" s="337"/>
      <c r="GU56" s="510"/>
      <c r="GV56" s="336"/>
      <c r="GW56" s="337"/>
      <c r="GX56" s="337"/>
      <c r="GY56" s="337"/>
      <c r="GZ56" s="336"/>
      <c r="HA56" s="510" t="str">
        <f t="shared" si="43"/>
        <v/>
      </c>
      <c r="HB56" s="994"/>
      <c r="HC56" s="337"/>
      <c r="HD56" s="510" t="str">
        <f t="shared" si="97"/>
        <v/>
      </c>
      <c r="HE56" s="336"/>
      <c r="HF56" s="337"/>
      <c r="HG56" s="337"/>
      <c r="HH56" s="336"/>
      <c r="HI56" s="510"/>
      <c r="HJ56" s="336"/>
      <c r="HK56" s="337"/>
      <c r="HL56" s="337"/>
      <c r="HM56" s="336"/>
      <c r="HN56" s="510"/>
      <c r="HO56" s="336"/>
      <c r="HP56" s="337"/>
      <c r="HQ56" s="337"/>
      <c r="HR56" s="337"/>
      <c r="HS56" s="510"/>
      <c r="HT56" s="336"/>
      <c r="HU56" s="337"/>
      <c r="HV56" s="337"/>
      <c r="HW56" s="337"/>
      <c r="HX56" s="97" t="str">
        <f t="shared" si="45"/>
        <v/>
      </c>
      <c r="HY56" s="994"/>
      <c r="HZ56" s="337"/>
      <c r="IA56" s="510" t="str">
        <f t="shared" si="99"/>
        <v/>
      </c>
      <c r="IB56" s="336"/>
      <c r="IC56" s="337"/>
      <c r="ID56" s="337"/>
      <c r="IE56" s="510"/>
      <c r="IF56" s="336"/>
      <c r="IG56" s="337"/>
      <c r="IH56" s="337"/>
      <c r="II56" s="510"/>
      <c r="IJ56" s="336"/>
      <c r="IK56" s="337"/>
      <c r="IL56" s="337"/>
      <c r="IM56" s="510"/>
      <c r="IN56" s="336"/>
      <c r="IO56" s="337"/>
      <c r="IP56" s="337"/>
      <c r="IQ56" s="97" t="str">
        <f t="shared" si="100"/>
        <v/>
      </c>
      <c r="IR56" s="994"/>
      <c r="IS56" s="337"/>
      <c r="IT56" s="337"/>
      <c r="IU56" s="337"/>
      <c r="IV56" s="510" t="str">
        <f t="shared" si="101"/>
        <v/>
      </c>
      <c r="IW56" s="995"/>
    </row>
    <row r="57" spans="1:257" x14ac:dyDescent="0.25">
      <c r="A57" s="996"/>
      <c r="B57" s="507">
        <v>8</v>
      </c>
      <c r="C57" s="97" t="str">
        <f>IF(Proponentes!B48&gt;0,Proponentes!B48,"")</f>
        <v/>
      </c>
      <c r="D57" s="335"/>
      <c r="E57" s="335"/>
      <c r="F57" s="334"/>
      <c r="G57" s="335"/>
      <c r="H57" s="335"/>
      <c r="I57" s="335"/>
      <c r="J57" s="335"/>
      <c r="K57" s="335"/>
      <c r="L57" s="335"/>
      <c r="M57" s="334"/>
      <c r="N57" s="335"/>
      <c r="O57" s="335"/>
      <c r="P57" s="335"/>
      <c r="Q57" s="335"/>
      <c r="R57" s="335"/>
      <c r="S57" s="335"/>
      <c r="T57" s="334"/>
      <c r="U57" s="335"/>
      <c r="V57" s="335"/>
      <c r="W57" s="335"/>
      <c r="X57" s="335"/>
      <c r="Y57" s="335"/>
      <c r="Z57" s="335"/>
      <c r="AA57" s="334"/>
      <c r="AB57" s="335"/>
      <c r="AC57" s="335"/>
      <c r="AD57" s="335"/>
      <c r="AE57" s="335"/>
      <c r="AF57" s="335"/>
      <c r="AG57" s="97" t="str">
        <f t="shared" si="25"/>
        <v/>
      </c>
      <c r="AH57" s="993"/>
      <c r="AI57" s="335"/>
      <c r="AJ57" s="335" t="str">
        <f t="shared" si="26"/>
        <v/>
      </c>
      <c r="AK57" s="335"/>
      <c r="AL57" s="334"/>
      <c r="AM57" s="335"/>
      <c r="AN57" s="335"/>
      <c r="AO57" s="335"/>
      <c r="AP57" s="335"/>
      <c r="AQ57" s="335"/>
      <c r="AR57" s="335"/>
      <c r="AS57" s="334"/>
      <c r="AT57" s="335"/>
      <c r="AU57" s="335"/>
      <c r="AV57" s="335"/>
      <c r="AW57" s="335"/>
      <c r="AX57" s="335"/>
      <c r="AY57" s="335"/>
      <c r="AZ57" s="334"/>
      <c r="BA57" s="335"/>
      <c r="BB57" s="335"/>
      <c r="BC57" s="335"/>
      <c r="BD57" s="335"/>
      <c r="BE57" s="335"/>
      <c r="BF57" s="335"/>
      <c r="BG57" s="334"/>
      <c r="BH57" s="335"/>
      <c r="BI57" s="335"/>
      <c r="BJ57" s="335"/>
      <c r="BK57" s="335"/>
      <c r="BL57" s="97" t="str">
        <f t="shared" si="27"/>
        <v/>
      </c>
      <c r="BM57" s="993"/>
      <c r="BN57" s="335" t="str">
        <f t="shared" si="80"/>
        <v/>
      </c>
      <c r="BO57" s="334"/>
      <c r="BP57" s="335"/>
      <c r="BQ57" s="335"/>
      <c r="BR57" s="335"/>
      <c r="BS57" s="335" t="str">
        <f t="shared" si="81"/>
        <v/>
      </c>
      <c r="BT57" s="334"/>
      <c r="BU57" s="335"/>
      <c r="BV57" s="335"/>
      <c r="BW57" s="335"/>
      <c r="BX57" s="335" t="str">
        <f t="shared" si="82"/>
        <v/>
      </c>
      <c r="BY57" s="334"/>
      <c r="BZ57" s="335"/>
      <c r="CA57" s="335"/>
      <c r="CB57" s="335"/>
      <c r="CC57" s="335" t="str">
        <f t="shared" si="83"/>
        <v/>
      </c>
      <c r="CD57" s="334"/>
      <c r="CE57" s="335"/>
      <c r="CF57" s="335"/>
      <c r="CG57" s="335"/>
      <c r="CH57" s="997"/>
      <c r="CI57" s="97" t="str">
        <f t="shared" si="84"/>
        <v/>
      </c>
      <c r="CJ57" s="998"/>
      <c r="CK57" s="335"/>
      <c r="CL57" s="97" t="str">
        <f t="shared" si="85"/>
        <v/>
      </c>
      <c r="CM57" s="334"/>
      <c r="CN57" s="335"/>
      <c r="CO57" s="335"/>
      <c r="CP57" s="335"/>
      <c r="CQ57" s="97"/>
      <c r="CR57" s="334"/>
      <c r="CS57" s="335"/>
      <c r="CT57" s="335"/>
      <c r="CU57" s="335"/>
      <c r="CV57" s="97"/>
      <c r="CW57" s="334"/>
      <c r="CX57" s="335"/>
      <c r="CY57" s="335"/>
      <c r="CZ57" s="335"/>
      <c r="DA57" s="97"/>
      <c r="DB57" s="334"/>
      <c r="DC57" s="335"/>
      <c r="DD57" s="335"/>
      <c r="DE57" s="335"/>
      <c r="DF57" s="97" t="str">
        <f t="shared" si="34"/>
        <v/>
      </c>
      <c r="DG57" s="993"/>
      <c r="DH57" s="335"/>
      <c r="DI57" s="97" t="str">
        <f t="shared" si="35"/>
        <v/>
      </c>
      <c r="DJ57" s="334"/>
      <c r="DK57" s="335"/>
      <c r="DL57" s="335"/>
      <c r="DM57" s="97"/>
      <c r="DN57" s="334"/>
      <c r="DO57" s="335"/>
      <c r="DP57" s="335"/>
      <c r="DQ57" s="97"/>
      <c r="DR57" s="334"/>
      <c r="DS57" s="335"/>
      <c r="DT57" s="335"/>
      <c r="DU57" s="97"/>
      <c r="DV57" s="334"/>
      <c r="DW57" s="335"/>
      <c r="DX57" s="335"/>
      <c r="DY57" s="97" t="str">
        <f t="shared" si="36"/>
        <v/>
      </c>
      <c r="DZ57" s="998"/>
      <c r="EA57" s="335"/>
      <c r="EB57" s="97" t="str">
        <f t="shared" si="89"/>
        <v/>
      </c>
      <c r="EC57" s="334"/>
      <c r="ED57" s="335"/>
      <c r="EE57" s="335"/>
      <c r="EF57" s="97"/>
      <c r="EG57" s="334"/>
      <c r="EH57" s="335"/>
      <c r="EI57" s="335"/>
      <c r="EJ57" s="97"/>
      <c r="EK57" s="334"/>
      <c r="EL57" s="335"/>
      <c r="EM57" s="335"/>
      <c r="EN57" s="97"/>
      <c r="EO57" s="334"/>
      <c r="EP57" s="335"/>
      <c r="EQ57" s="335"/>
      <c r="ER57" s="97" t="str">
        <f t="shared" si="38"/>
        <v/>
      </c>
      <c r="ES57" s="993"/>
      <c r="ET57" s="335"/>
      <c r="EU57" s="97" t="str">
        <f t="shared" si="91"/>
        <v/>
      </c>
      <c r="EV57" s="334"/>
      <c r="EW57" s="335"/>
      <c r="EX57" s="335"/>
      <c r="EY57" s="97"/>
      <c r="EZ57" s="334"/>
      <c r="FA57" s="335"/>
      <c r="FB57" s="335"/>
      <c r="FC57" s="97"/>
      <c r="FD57" s="334"/>
      <c r="FE57" s="335"/>
      <c r="FF57" s="335"/>
      <c r="FG57" s="97"/>
      <c r="FH57" s="334"/>
      <c r="FI57" s="335"/>
      <c r="FJ57" s="335"/>
      <c r="FK57" s="97" t="str">
        <f t="shared" si="40"/>
        <v/>
      </c>
      <c r="FL57" s="993"/>
      <c r="FM57" s="335"/>
      <c r="FN57" s="97" t="str">
        <f t="shared" si="93"/>
        <v/>
      </c>
      <c r="FO57" s="334"/>
      <c r="FP57" s="335"/>
      <c r="FQ57" s="97"/>
      <c r="FR57" s="334"/>
      <c r="FS57" s="335"/>
      <c r="FT57" s="97"/>
      <c r="FU57" s="334"/>
      <c r="FV57" s="335"/>
      <c r="FW57" s="97"/>
      <c r="FX57" s="334"/>
      <c r="FY57" s="335"/>
      <c r="FZ57" s="97" t="str">
        <f t="shared" si="42"/>
        <v/>
      </c>
      <c r="GA57" s="993"/>
      <c r="GB57" s="335"/>
      <c r="GC57" s="510" t="str">
        <f t="shared" si="95"/>
        <v/>
      </c>
      <c r="GD57" s="336"/>
      <c r="GE57" s="337"/>
      <c r="GF57" s="337"/>
      <c r="GG57" s="337"/>
      <c r="GH57" s="337"/>
      <c r="GI57" s="510"/>
      <c r="GJ57" s="336"/>
      <c r="GK57" s="337"/>
      <c r="GL57" s="337"/>
      <c r="GM57" s="337"/>
      <c r="GN57" s="337"/>
      <c r="GO57" s="510"/>
      <c r="GP57" s="336"/>
      <c r="GQ57" s="337"/>
      <c r="GR57" s="337"/>
      <c r="GS57" s="337"/>
      <c r="GT57" s="337"/>
      <c r="GU57" s="510"/>
      <c r="GV57" s="336"/>
      <c r="GW57" s="337"/>
      <c r="GX57" s="337"/>
      <c r="GY57" s="337"/>
      <c r="GZ57" s="336"/>
      <c r="HA57" s="510" t="str">
        <f t="shared" si="43"/>
        <v/>
      </c>
      <c r="HB57" s="994"/>
      <c r="HC57" s="337"/>
      <c r="HD57" s="510" t="str">
        <f t="shared" si="97"/>
        <v/>
      </c>
      <c r="HE57" s="336"/>
      <c r="HF57" s="337"/>
      <c r="HG57" s="337"/>
      <c r="HH57" s="336"/>
      <c r="HI57" s="510"/>
      <c r="HJ57" s="336"/>
      <c r="HK57" s="337"/>
      <c r="HL57" s="337"/>
      <c r="HM57" s="336"/>
      <c r="HN57" s="510"/>
      <c r="HO57" s="336"/>
      <c r="HP57" s="337"/>
      <c r="HQ57" s="337"/>
      <c r="HR57" s="337"/>
      <c r="HS57" s="510"/>
      <c r="HT57" s="336"/>
      <c r="HU57" s="337"/>
      <c r="HV57" s="337"/>
      <c r="HW57" s="337"/>
      <c r="HX57" s="97" t="str">
        <f t="shared" si="45"/>
        <v/>
      </c>
      <c r="HY57" s="994"/>
      <c r="HZ57" s="337"/>
      <c r="IA57" s="510" t="str">
        <f t="shared" si="99"/>
        <v/>
      </c>
      <c r="IB57" s="336"/>
      <c r="IC57" s="337"/>
      <c r="ID57" s="337"/>
      <c r="IE57" s="510"/>
      <c r="IF57" s="336"/>
      <c r="IG57" s="337"/>
      <c r="IH57" s="337"/>
      <c r="II57" s="510"/>
      <c r="IJ57" s="336"/>
      <c r="IK57" s="337"/>
      <c r="IL57" s="337"/>
      <c r="IM57" s="510"/>
      <c r="IN57" s="336"/>
      <c r="IO57" s="337"/>
      <c r="IP57" s="337"/>
      <c r="IQ57" s="97" t="str">
        <f t="shared" si="100"/>
        <v/>
      </c>
      <c r="IR57" s="994"/>
      <c r="IS57" s="337"/>
      <c r="IT57" s="337"/>
      <c r="IU57" s="337"/>
      <c r="IV57" s="510" t="str">
        <f t="shared" si="101"/>
        <v/>
      </c>
      <c r="IW57" s="995"/>
    </row>
    <row r="58" spans="1:257" x14ac:dyDescent="0.25">
      <c r="A58" s="996"/>
      <c r="B58" s="507">
        <v>9</v>
      </c>
      <c r="C58" s="97" t="str">
        <f>IF(Proponentes!B49&gt;0,Proponentes!B49,"")</f>
        <v/>
      </c>
      <c r="D58" s="335"/>
      <c r="E58" s="335"/>
      <c r="F58" s="334"/>
      <c r="G58" s="335"/>
      <c r="H58" s="335"/>
      <c r="I58" s="335"/>
      <c r="J58" s="335"/>
      <c r="K58" s="335"/>
      <c r="L58" s="335"/>
      <c r="M58" s="334"/>
      <c r="N58" s="335"/>
      <c r="O58" s="335"/>
      <c r="P58" s="335"/>
      <c r="Q58" s="335"/>
      <c r="R58" s="335"/>
      <c r="S58" s="335"/>
      <c r="T58" s="334"/>
      <c r="U58" s="335"/>
      <c r="V58" s="335"/>
      <c r="W58" s="335"/>
      <c r="X58" s="335"/>
      <c r="Y58" s="335"/>
      <c r="Z58" s="335"/>
      <c r="AA58" s="334"/>
      <c r="AB58" s="335"/>
      <c r="AC58" s="335"/>
      <c r="AD58" s="335"/>
      <c r="AE58" s="335"/>
      <c r="AF58" s="335"/>
      <c r="AG58" s="97" t="str">
        <f t="shared" si="25"/>
        <v/>
      </c>
      <c r="AH58" s="993"/>
      <c r="AI58" s="335"/>
      <c r="AJ58" s="335" t="str">
        <f t="shared" si="26"/>
        <v/>
      </c>
      <c r="AK58" s="335"/>
      <c r="AL58" s="334"/>
      <c r="AM58" s="335"/>
      <c r="AN58" s="335"/>
      <c r="AO58" s="335"/>
      <c r="AP58" s="335"/>
      <c r="AQ58" s="335"/>
      <c r="AR58" s="335"/>
      <c r="AS58" s="334"/>
      <c r="AT58" s="335"/>
      <c r="AU58" s="335"/>
      <c r="AV58" s="335"/>
      <c r="AW58" s="335"/>
      <c r="AX58" s="335"/>
      <c r="AY58" s="335"/>
      <c r="AZ58" s="334"/>
      <c r="BA58" s="335"/>
      <c r="BB58" s="335"/>
      <c r="BC58" s="335"/>
      <c r="BD58" s="335"/>
      <c r="BE58" s="335"/>
      <c r="BF58" s="335"/>
      <c r="BG58" s="334"/>
      <c r="BH58" s="335"/>
      <c r="BI58" s="335"/>
      <c r="BJ58" s="335"/>
      <c r="BK58" s="335"/>
      <c r="BL58" s="97" t="str">
        <f t="shared" si="27"/>
        <v/>
      </c>
      <c r="BM58" s="993"/>
      <c r="BN58" s="335" t="str">
        <f t="shared" si="80"/>
        <v/>
      </c>
      <c r="BO58" s="334"/>
      <c r="BP58" s="335"/>
      <c r="BQ58" s="335"/>
      <c r="BR58" s="335"/>
      <c r="BS58" s="335" t="str">
        <f t="shared" si="81"/>
        <v/>
      </c>
      <c r="BT58" s="334"/>
      <c r="BU58" s="335"/>
      <c r="BV58" s="335"/>
      <c r="BW58" s="335"/>
      <c r="BX58" s="335" t="str">
        <f t="shared" si="82"/>
        <v/>
      </c>
      <c r="BY58" s="334"/>
      <c r="BZ58" s="335"/>
      <c r="CA58" s="335"/>
      <c r="CB58" s="335"/>
      <c r="CC58" s="335" t="str">
        <f t="shared" si="83"/>
        <v/>
      </c>
      <c r="CD58" s="334"/>
      <c r="CE58" s="335"/>
      <c r="CF58" s="335"/>
      <c r="CG58" s="335"/>
      <c r="CH58" s="997"/>
      <c r="CI58" s="97" t="str">
        <f t="shared" si="84"/>
        <v/>
      </c>
      <c r="CJ58" s="998"/>
      <c r="CK58" s="335"/>
      <c r="CL58" s="97" t="str">
        <f t="shared" si="85"/>
        <v/>
      </c>
      <c r="CM58" s="334"/>
      <c r="CN58" s="335"/>
      <c r="CO58" s="335"/>
      <c r="CP58" s="335"/>
      <c r="CQ58" s="97"/>
      <c r="CR58" s="334"/>
      <c r="CS58" s="335"/>
      <c r="CT58" s="335"/>
      <c r="CU58" s="335"/>
      <c r="CV58" s="97"/>
      <c r="CW58" s="334"/>
      <c r="CX58" s="335"/>
      <c r="CY58" s="335"/>
      <c r="CZ58" s="335"/>
      <c r="DA58" s="97"/>
      <c r="DB58" s="334"/>
      <c r="DC58" s="335"/>
      <c r="DD58" s="335"/>
      <c r="DE58" s="335"/>
      <c r="DF58" s="97" t="str">
        <f t="shared" si="34"/>
        <v/>
      </c>
      <c r="DG58" s="993"/>
      <c r="DH58" s="335"/>
      <c r="DI58" s="97" t="str">
        <f t="shared" si="35"/>
        <v/>
      </c>
      <c r="DJ58" s="334"/>
      <c r="DK58" s="335"/>
      <c r="DL58" s="335"/>
      <c r="DM58" s="97"/>
      <c r="DN58" s="334"/>
      <c r="DO58" s="335"/>
      <c r="DP58" s="335"/>
      <c r="DQ58" s="97"/>
      <c r="DR58" s="334"/>
      <c r="DS58" s="335"/>
      <c r="DT58" s="335"/>
      <c r="DU58" s="97"/>
      <c r="DV58" s="334"/>
      <c r="DW58" s="335"/>
      <c r="DX58" s="335"/>
      <c r="DY58" s="97" t="str">
        <f t="shared" si="36"/>
        <v/>
      </c>
      <c r="DZ58" s="998"/>
      <c r="EA58" s="335"/>
      <c r="EB58" s="97" t="str">
        <f t="shared" si="89"/>
        <v/>
      </c>
      <c r="EC58" s="334"/>
      <c r="ED58" s="335"/>
      <c r="EE58" s="335"/>
      <c r="EF58" s="97"/>
      <c r="EG58" s="334"/>
      <c r="EH58" s="335"/>
      <c r="EI58" s="335"/>
      <c r="EJ58" s="97"/>
      <c r="EK58" s="334"/>
      <c r="EL58" s="335"/>
      <c r="EM58" s="335"/>
      <c r="EN58" s="97"/>
      <c r="EO58" s="334"/>
      <c r="EP58" s="335"/>
      <c r="EQ58" s="335"/>
      <c r="ER58" s="97" t="str">
        <f t="shared" si="38"/>
        <v/>
      </c>
      <c r="ES58" s="993"/>
      <c r="ET58" s="335"/>
      <c r="EU58" s="97" t="str">
        <f t="shared" si="91"/>
        <v/>
      </c>
      <c r="EV58" s="334"/>
      <c r="EW58" s="335"/>
      <c r="EX58" s="335"/>
      <c r="EY58" s="97"/>
      <c r="EZ58" s="334"/>
      <c r="FA58" s="335"/>
      <c r="FB58" s="335"/>
      <c r="FC58" s="97"/>
      <c r="FD58" s="334"/>
      <c r="FE58" s="335"/>
      <c r="FF58" s="335"/>
      <c r="FG58" s="97"/>
      <c r="FH58" s="334"/>
      <c r="FI58" s="335"/>
      <c r="FJ58" s="335"/>
      <c r="FK58" s="97" t="str">
        <f t="shared" si="40"/>
        <v/>
      </c>
      <c r="FL58" s="993"/>
      <c r="FM58" s="335"/>
      <c r="FN58" s="97" t="str">
        <f t="shared" si="93"/>
        <v/>
      </c>
      <c r="FO58" s="334"/>
      <c r="FP58" s="335"/>
      <c r="FQ58" s="97"/>
      <c r="FR58" s="334"/>
      <c r="FS58" s="335"/>
      <c r="FT58" s="97"/>
      <c r="FU58" s="334"/>
      <c r="FV58" s="335"/>
      <c r="FW58" s="97"/>
      <c r="FX58" s="334"/>
      <c r="FY58" s="335"/>
      <c r="FZ58" s="97" t="str">
        <f t="shared" si="42"/>
        <v/>
      </c>
      <c r="GA58" s="993"/>
      <c r="GB58" s="335"/>
      <c r="GC58" s="510" t="str">
        <f t="shared" si="95"/>
        <v/>
      </c>
      <c r="GD58" s="336"/>
      <c r="GE58" s="337"/>
      <c r="GF58" s="337"/>
      <c r="GG58" s="337"/>
      <c r="GH58" s="337"/>
      <c r="GI58" s="510"/>
      <c r="GJ58" s="336"/>
      <c r="GK58" s="337"/>
      <c r="GL58" s="337"/>
      <c r="GM58" s="337"/>
      <c r="GN58" s="337"/>
      <c r="GO58" s="510"/>
      <c r="GP58" s="336"/>
      <c r="GQ58" s="337"/>
      <c r="GR58" s="337"/>
      <c r="GS58" s="337"/>
      <c r="GT58" s="337"/>
      <c r="GU58" s="510"/>
      <c r="GV58" s="336"/>
      <c r="GW58" s="337"/>
      <c r="GX58" s="337"/>
      <c r="GY58" s="337"/>
      <c r="GZ58" s="336"/>
      <c r="HA58" s="510" t="str">
        <f t="shared" si="43"/>
        <v/>
      </c>
      <c r="HB58" s="994"/>
      <c r="HC58" s="337"/>
      <c r="HD58" s="510" t="str">
        <f t="shared" si="97"/>
        <v/>
      </c>
      <c r="HE58" s="336"/>
      <c r="HF58" s="337"/>
      <c r="HG58" s="337"/>
      <c r="HH58" s="336"/>
      <c r="HI58" s="510"/>
      <c r="HJ58" s="336"/>
      <c r="HK58" s="337"/>
      <c r="HL58" s="337"/>
      <c r="HM58" s="336"/>
      <c r="HN58" s="510"/>
      <c r="HO58" s="336"/>
      <c r="HP58" s="337"/>
      <c r="HQ58" s="337"/>
      <c r="HR58" s="337"/>
      <c r="HS58" s="510"/>
      <c r="HT58" s="336"/>
      <c r="HU58" s="337"/>
      <c r="HV58" s="337"/>
      <c r="HW58" s="337"/>
      <c r="HX58" s="97" t="str">
        <f t="shared" si="45"/>
        <v/>
      </c>
      <c r="HY58" s="994"/>
      <c r="HZ58" s="337"/>
      <c r="IA58" s="510" t="str">
        <f t="shared" si="99"/>
        <v/>
      </c>
      <c r="IB58" s="336"/>
      <c r="IC58" s="337"/>
      <c r="ID58" s="337"/>
      <c r="IE58" s="510"/>
      <c r="IF58" s="336"/>
      <c r="IG58" s="337"/>
      <c r="IH58" s="337"/>
      <c r="II58" s="510"/>
      <c r="IJ58" s="336"/>
      <c r="IK58" s="337"/>
      <c r="IL58" s="337"/>
      <c r="IM58" s="510"/>
      <c r="IN58" s="336"/>
      <c r="IO58" s="337"/>
      <c r="IP58" s="337"/>
      <c r="IQ58" s="97" t="str">
        <f t="shared" si="100"/>
        <v/>
      </c>
      <c r="IR58" s="994"/>
      <c r="IS58" s="337"/>
      <c r="IT58" s="337"/>
      <c r="IU58" s="337"/>
      <c r="IV58" s="510" t="str">
        <f t="shared" si="101"/>
        <v/>
      </c>
      <c r="IW58" s="995"/>
    </row>
    <row r="59" spans="1:257" x14ac:dyDescent="0.25">
      <c r="A59" s="996"/>
      <c r="B59" s="507">
        <v>10</v>
      </c>
      <c r="C59" s="97" t="str">
        <f>IF(Proponentes!B50&gt;0,Proponentes!B50,"")</f>
        <v/>
      </c>
      <c r="D59" s="335"/>
      <c r="E59" s="335"/>
      <c r="F59" s="334"/>
      <c r="G59" s="335"/>
      <c r="H59" s="335"/>
      <c r="I59" s="335"/>
      <c r="J59" s="335"/>
      <c r="K59" s="335"/>
      <c r="L59" s="335"/>
      <c r="M59" s="334"/>
      <c r="N59" s="335"/>
      <c r="O59" s="335"/>
      <c r="P59" s="335"/>
      <c r="Q59" s="335"/>
      <c r="R59" s="335"/>
      <c r="S59" s="335"/>
      <c r="T59" s="334"/>
      <c r="U59" s="335"/>
      <c r="V59" s="335"/>
      <c r="W59" s="335"/>
      <c r="X59" s="335"/>
      <c r="Y59" s="335"/>
      <c r="Z59" s="335"/>
      <c r="AA59" s="334"/>
      <c r="AB59" s="335"/>
      <c r="AC59" s="335"/>
      <c r="AD59" s="335"/>
      <c r="AE59" s="335"/>
      <c r="AF59" s="335"/>
      <c r="AG59" s="97" t="str">
        <f t="shared" si="25"/>
        <v/>
      </c>
      <c r="AH59" s="993"/>
      <c r="AI59" s="335"/>
      <c r="AJ59" s="335" t="str">
        <f t="shared" si="26"/>
        <v/>
      </c>
      <c r="AK59" s="335"/>
      <c r="AL59" s="334"/>
      <c r="AM59" s="335"/>
      <c r="AN59" s="335"/>
      <c r="AO59" s="335"/>
      <c r="AP59" s="335"/>
      <c r="AQ59" s="335"/>
      <c r="AR59" s="335"/>
      <c r="AS59" s="334"/>
      <c r="AT59" s="335"/>
      <c r="AU59" s="335"/>
      <c r="AV59" s="335"/>
      <c r="AW59" s="335"/>
      <c r="AX59" s="335"/>
      <c r="AY59" s="335"/>
      <c r="AZ59" s="334"/>
      <c r="BA59" s="335"/>
      <c r="BB59" s="335"/>
      <c r="BC59" s="335"/>
      <c r="BD59" s="335"/>
      <c r="BE59" s="335"/>
      <c r="BF59" s="335"/>
      <c r="BG59" s="334"/>
      <c r="BH59" s="335"/>
      <c r="BI59" s="335"/>
      <c r="BJ59" s="335"/>
      <c r="BK59" s="335"/>
      <c r="BL59" s="97" t="str">
        <f t="shared" si="27"/>
        <v/>
      </c>
      <c r="BM59" s="993"/>
      <c r="BN59" s="335" t="str">
        <f t="shared" si="80"/>
        <v/>
      </c>
      <c r="BO59" s="334"/>
      <c r="BP59" s="335"/>
      <c r="BQ59" s="335"/>
      <c r="BR59" s="335"/>
      <c r="BS59" s="335" t="str">
        <f t="shared" si="81"/>
        <v/>
      </c>
      <c r="BT59" s="334"/>
      <c r="BU59" s="335"/>
      <c r="BV59" s="335"/>
      <c r="BW59" s="335"/>
      <c r="BX59" s="335" t="str">
        <f t="shared" si="82"/>
        <v/>
      </c>
      <c r="BY59" s="334"/>
      <c r="BZ59" s="335"/>
      <c r="CA59" s="335"/>
      <c r="CB59" s="335"/>
      <c r="CC59" s="335" t="str">
        <f t="shared" si="83"/>
        <v/>
      </c>
      <c r="CD59" s="334"/>
      <c r="CE59" s="335"/>
      <c r="CF59" s="335"/>
      <c r="CG59" s="335"/>
      <c r="CH59" s="997"/>
      <c r="CI59" s="97" t="str">
        <f t="shared" si="84"/>
        <v/>
      </c>
      <c r="CJ59" s="998"/>
      <c r="CK59" s="335"/>
      <c r="CL59" s="97" t="str">
        <f t="shared" si="85"/>
        <v/>
      </c>
      <c r="CM59" s="334"/>
      <c r="CN59" s="335"/>
      <c r="CO59" s="335"/>
      <c r="CP59" s="335"/>
      <c r="CQ59" s="97"/>
      <c r="CR59" s="334"/>
      <c r="CS59" s="335"/>
      <c r="CT59" s="335"/>
      <c r="CU59" s="335"/>
      <c r="CV59" s="97"/>
      <c r="CW59" s="334"/>
      <c r="CX59" s="335"/>
      <c r="CY59" s="335"/>
      <c r="CZ59" s="335"/>
      <c r="DA59" s="97"/>
      <c r="DB59" s="334"/>
      <c r="DC59" s="335"/>
      <c r="DD59" s="335"/>
      <c r="DE59" s="335"/>
      <c r="DF59" s="97" t="str">
        <f t="shared" si="34"/>
        <v/>
      </c>
      <c r="DG59" s="993"/>
      <c r="DH59" s="335"/>
      <c r="DI59" s="97" t="str">
        <f t="shared" si="35"/>
        <v/>
      </c>
      <c r="DJ59" s="334"/>
      <c r="DK59" s="335"/>
      <c r="DL59" s="335"/>
      <c r="DM59" s="97"/>
      <c r="DN59" s="334"/>
      <c r="DO59" s="335"/>
      <c r="DP59" s="335"/>
      <c r="DQ59" s="97"/>
      <c r="DR59" s="334"/>
      <c r="DS59" s="335"/>
      <c r="DT59" s="335"/>
      <c r="DU59" s="97"/>
      <c r="DV59" s="334"/>
      <c r="DW59" s="335"/>
      <c r="DX59" s="335"/>
      <c r="DY59" s="97" t="str">
        <f t="shared" si="36"/>
        <v/>
      </c>
      <c r="DZ59" s="998"/>
      <c r="EA59" s="335"/>
      <c r="EB59" s="97" t="str">
        <f t="shared" si="89"/>
        <v/>
      </c>
      <c r="EC59" s="334"/>
      <c r="ED59" s="335"/>
      <c r="EE59" s="335"/>
      <c r="EF59" s="97"/>
      <c r="EG59" s="334"/>
      <c r="EH59" s="335"/>
      <c r="EI59" s="335"/>
      <c r="EJ59" s="97"/>
      <c r="EK59" s="334"/>
      <c r="EL59" s="335"/>
      <c r="EM59" s="335"/>
      <c r="EN59" s="97"/>
      <c r="EO59" s="334"/>
      <c r="EP59" s="335"/>
      <c r="EQ59" s="335"/>
      <c r="ER59" s="97" t="str">
        <f t="shared" si="38"/>
        <v/>
      </c>
      <c r="ES59" s="993"/>
      <c r="ET59" s="335"/>
      <c r="EU59" s="97" t="str">
        <f t="shared" si="91"/>
        <v/>
      </c>
      <c r="EV59" s="334"/>
      <c r="EW59" s="335"/>
      <c r="EX59" s="335"/>
      <c r="EY59" s="97"/>
      <c r="EZ59" s="334"/>
      <c r="FA59" s="335"/>
      <c r="FB59" s="335"/>
      <c r="FC59" s="97"/>
      <c r="FD59" s="334"/>
      <c r="FE59" s="335"/>
      <c r="FF59" s="335"/>
      <c r="FG59" s="97"/>
      <c r="FH59" s="334"/>
      <c r="FI59" s="335"/>
      <c r="FJ59" s="335"/>
      <c r="FK59" s="97" t="str">
        <f t="shared" si="40"/>
        <v/>
      </c>
      <c r="FL59" s="993"/>
      <c r="FM59" s="335"/>
      <c r="FN59" s="97" t="str">
        <f t="shared" si="93"/>
        <v/>
      </c>
      <c r="FO59" s="334"/>
      <c r="FP59" s="335"/>
      <c r="FQ59" s="97"/>
      <c r="FR59" s="334"/>
      <c r="FS59" s="335"/>
      <c r="FT59" s="97"/>
      <c r="FU59" s="334"/>
      <c r="FV59" s="335"/>
      <c r="FW59" s="97"/>
      <c r="FX59" s="334"/>
      <c r="FY59" s="335"/>
      <c r="FZ59" s="97" t="str">
        <f t="shared" si="42"/>
        <v/>
      </c>
      <c r="GA59" s="993"/>
      <c r="GB59" s="335"/>
      <c r="GC59" s="510" t="str">
        <f t="shared" si="95"/>
        <v/>
      </c>
      <c r="GD59" s="336"/>
      <c r="GE59" s="337"/>
      <c r="GF59" s="337"/>
      <c r="GG59" s="337"/>
      <c r="GH59" s="337"/>
      <c r="GI59" s="510"/>
      <c r="GJ59" s="336"/>
      <c r="GK59" s="337"/>
      <c r="GL59" s="337"/>
      <c r="GM59" s="337"/>
      <c r="GN59" s="337"/>
      <c r="GO59" s="510"/>
      <c r="GP59" s="336"/>
      <c r="GQ59" s="337"/>
      <c r="GR59" s="337"/>
      <c r="GS59" s="337"/>
      <c r="GT59" s="337"/>
      <c r="GU59" s="510"/>
      <c r="GV59" s="336"/>
      <c r="GW59" s="337"/>
      <c r="GX59" s="337"/>
      <c r="GY59" s="337"/>
      <c r="GZ59" s="336"/>
      <c r="HA59" s="510" t="str">
        <f t="shared" si="43"/>
        <v/>
      </c>
      <c r="HB59" s="994"/>
      <c r="HC59" s="337"/>
      <c r="HD59" s="510" t="str">
        <f t="shared" si="97"/>
        <v/>
      </c>
      <c r="HE59" s="336"/>
      <c r="HF59" s="337"/>
      <c r="HG59" s="337"/>
      <c r="HH59" s="336"/>
      <c r="HI59" s="510"/>
      <c r="HJ59" s="336"/>
      <c r="HK59" s="337"/>
      <c r="HL59" s="337"/>
      <c r="HM59" s="336"/>
      <c r="HN59" s="510"/>
      <c r="HO59" s="336"/>
      <c r="HP59" s="337"/>
      <c r="HQ59" s="337"/>
      <c r="HR59" s="337"/>
      <c r="HS59" s="510"/>
      <c r="HT59" s="336"/>
      <c r="HU59" s="337"/>
      <c r="HV59" s="337"/>
      <c r="HW59" s="337"/>
      <c r="HX59" s="97" t="str">
        <f t="shared" si="45"/>
        <v/>
      </c>
      <c r="HY59" s="994"/>
      <c r="HZ59" s="337"/>
      <c r="IA59" s="510" t="str">
        <f t="shared" si="99"/>
        <v/>
      </c>
      <c r="IB59" s="336"/>
      <c r="IC59" s="337"/>
      <c r="ID59" s="337"/>
      <c r="IE59" s="510"/>
      <c r="IF59" s="336"/>
      <c r="IG59" s="337"/>
      <c r="IH59" s="337"/>
      <c r="II59" s="510"/>
      <c r="IJ59" s="336"/>
      <c r="IK59" s="337"/>
      <c r="IL59" s="337"/>
      <c r="IM59" s="510"/>
      <c r="IN59" s="336"/>
      <c r="IO59" s="337"/>
      <c r="IP59" s="337"/>
      <c r="IQ59" s="97" t="str">
        <f t="shared" si="100"/>
        <v/>
      </c>
      <c r="IR59" s="994"/>
      <c r="IS59" s="337"/>
      <c r="IT59" s="337"/>
      <c r="IU59" s="337"/>
      <c r="IV59" s="510" t="str">
        <f t="shared" si="101"/>
        <v/>
      </c>
      <c r="IW59" s="995"/>
    </row>
    <row r="60" spans="1:257" x14ac:dyDescent="0.25">
      <c r="A60" s="996"/>
      <c r="B60" s="507">
        <v>11</v>
      </c>
      <c r="C60" s="97" t="str">
        <f>IF(Proponentes!B51&gt;0,Proponentes!B51,"")</f>
        <v/>
      </c>
      <c r="D60" s="335"/>
      <c r="E60" s="335"/>
      <c r="F60" s="334"/>
      <c r="G60" s="335"/>
      <c r="H60" s="335"/>
      <c r="I60" s="335"/>
      <c r="J60" s="335"/>
      <c r="K60" s="335"/>
      <c r="L60" s="335"/>
      <c r="M60" s="334"/>
      <c r="N60" s="335"/>
      <c r="O60" s="335"/>
      <c r="P60" s="335"/>
      <c r="Q60" s="335"/>
      <c r="R60" s="335"/>
      <c r="S60" s="335"/>
      <c r="T60" s="334"/>
      <c r="U60" s="335"/>
      <c r="V60" s="335"/>
      <c r="W60" s="335"/>
      <c r="X60" s="335"/>
      <c r="Y60" s="335"/>
      <c r="Z60" s="335"/>
      <c r="AA60" s="334"/>
      <c r="AB60" s="335"/>
      <c r="AC60" s="335"/>
      <c r="AD60" s="335"/>
      <c r="AE60" s="335"/>
      <c r="AF60" s="335"/>
      <c r="AG60" s="97" t="str">
        <f t="shared" si="25"/>
        <v/>
      </c>
      <c r="AH60" s="993"/>
      <c r="AI60" s="335"/>
      <c r="AJ60" s="335" t="str">
        <f t="shared" si="26"/>
        <v/>
      </c>
      <c r="AK60" s="335"/>
      <c r="AL60" s="334"/>
      <c r="AM60" s="335"/>
      <c r="AN60" s="335"/>
      <c r="AO60" s="335"/>
      <c r="AP60" s="335"/>
      <c r="AQ60" s="335"/>
      <c r="AR60" s="335"/>
      <c r="AS60" s="334"/>
      <c r="AT60" s="335"/>
      <c r="AU60" s="335"/>
      <c r="AV60" s="335"/>
      <c r="AW60" s="335"/>
      <c r="AX60" s="335"/>
      <c r="AY60" s="335"/>
      <c r="AZ60" s="334"/>
      <c r="BA60" s="335"/>
      <c r="BB60" s="335"/>
      <c r="BC60" s="335"/>
      <c r="BD60" s="335"/>
      <c r="BE60" s="335"/>
      <c r="BF60" s="335"/>
      <c r="BG60" s="334"/>
      <c r="BH60" s="335"/>
      <c r="BI60" s="335"/>
      <c r="BJ60" s="335"/>
      <c r="BK60" s="335"/>
      <c r="BL60" s="97" t="str">
        <f t="shared" si="27"/>
        <v/>
      </c>
      <c r="BM60" s="993"/>
      <c r="BN60" s="335" t="str">
        <f t="shared" si="80"/>
        <v/>
      </c>
      <c r="BO60" s="334"/>
      <c r="BP60" s="335"/>
      <c r="BQ60" s="335"/>
      <c r="BR60" s="335"/>
      <c r="BS60" s="335" t="str">
        <f t="shared" si="81"/>
        <v/>
      </c>
      <c r="BT60" s="334"/>
      <c r="BU60" s="335"/>
      <c r="BV60" s="335"/>
      <c r="BW60" s="335"/>
      <c r="BX60" s="335" t="str">
        <f t="shared" si="82"/>
        <v/>
      </c>
      <c r="BY60" s="334"/>
      <c r="BZ60" s="335"/>
      <c r="CA60" s="335"/>
      <c r="CB60" s="335"/>
      <c r="CC60" s="335" t="str">
        <f t="shared" si="83"/>
        <v/>
      </c>
      <c r="CD60" s="334"/>
      <c r="CE60" s="335"/>
      <c r="CF60" s="335"/>
      <c r="CG60" s="335"/>
      <c r="CH60" s="997"/>
      <c r="CI60" s="97" t="str">
        <f t="shared" si="84"/>
        <v/>
      </c>
      <c r="CJ60" s="998"/>
      <c r="CK60" s="335"/>
      <c r="CL60" s="97" t="str">
        <f t="shared" si="85"/>
        <v/>
      </c>
      <c r="CM60" s="334"/>
      <c r="CN60" s="335"/>
      <c r="CO60" s="335"/>
      <c r="CP60" s="335"/>
      <c r="CQ60" s="97"/>
      <c r="CR60" s="334"/>
      <c r="CS60" s="335"/>
      <c r="CT60" s="335"/>
      <c r="CU60" s="335"/>
      <c r="CV60" s="97"/>
      <c r="CW60" s="334"/>
      <c r="CX60" s="335"/>
      <c r="CY60" s="335"/>
      <c r="CZ60" s="335"/>
      <c r="DA60" s="97"/>
      <c r="DB60" s="334"/>
      <c r="DC60" s="335"/>
      <c r="DD60" s="335"/>
      <c r="DE60" s="335"/>
      <c r="DF60" s="97" t="str">
        <f t="shared" si="34"/>
        <v/>
      </c>
      <c r="DG60" s="993"/>
      <c r="DH60" s="335"/>
      <c r="DI60" s="97" t="str">
        <f t="shared" si="35"/>
        <v/>
      </c>
      <c r="DJ60" s="334"/>
      <c r="DK60" s="335"/>
      <c r="DL60" s="335"/>
      <c r="DM60" s="97"/>
      <c r="DN60" s="334"/>
      <c r="DO60" s="335"/>
      <c r="DP60" s="335"/>
      <c r="DQ60" s="97"/>
      <c r="DR60" s="334"/>
      <c r="DS60" s="335"/>
      <c r="DT60" s="335"/>
      <c r="DU60" s="97"/>
      <c r="DV60" s="334"/>
      <c r="DW60" s="335"/>
      <c r="DX60" s="335"/>
      <c r="DY60" s="97" t="str">
        <f t="shared" si="36"/>
        <v/>
      </c>
      <c r="DZ60" s="998"/>
      <c r="EA60" s="335"/>
      <c r="EB60" s="97" t="str">
        <f t="shared" si="89"/>
        <v/>
      </c>
      <c r="EC60" s="334"/>
      <c r="ED60" s="335"/>
      <c r="EE60" s="335"/>
      <c r="EF60" s="97"/>
      <c r="EG60" s="334"/>
      <c r="EH60" s="335"/>
      <c r="EI60" s="335"/>
      <c r="EJ60" s="97"/>
      <c r="EK60" s="334"/>
      <c r="EL60" s="335"/>
      <c r="EM60" s="335"/>
      <c r="EN60" s="97"/>
      <c r="EO60" s="334"/>
      <c r="EP60" s="335"/>
      <c r="EQ60" s="335"/>
      <c r="ER60" s="97" t="str">
        <f t="shared" si="38"/>
        <v/>
      </c>
      <c r="ES60" s="993"/>
      <c r="ET60" s="335"/>
      <c r="EU60" s="97" t="str">
        <f t="shared" si="91"/>
        <v/>
      </c>
      <c r="EV60" s="334"/>
      <c r="EW60" s="335"/>
      <c r="EX60" s="335"/>
      <c r="EY60" s="97"/>
      <c r="EZ60" s="334"/>
      <c r="FA60" s="335"/>
      <c r="FB60" s="335"/>
      <c r="FC60" s="97"/>
      <c r="FD60" s="334"/>
      <c r="FE60" s="335"/>
      <c r="FF60" s="335"/>
      <c r="FG60" s="97"/>
      <c r="FH60" s="334"/>
      <c r="FI60" s="335"/>
      <c r="FJ60" s="335"/>
      <c r="FK60" s="97" t="str">
        <f t="shared" si="40"/>
        <v/>
      </c>
      <c r="FL60" s="993"/>
      <c r="FM60" s="335"/>
      <c r="FN60" s="97" t="str">
        <f t="shared" si="93"/>
        <v/>
      </c>
      <c r="FO60" s="334"/>
      <c r="FP60" s="335"/>
      <c r="FQ60" s="97"/>
      <c r="FR60" s="334"/>
      <c r="FS60" s="335"/>
      <c r="FT60" s="97"/>
      <c r="FU60" s="334"/>
      <c r="FV60" s="335"/>
      <c r="FW60" s="97"/>
      <c r="FX60" s="334"/>
      <c r="FY60" s="335"/>
      <c r="FZ60" s="97" t="str">
        <f t="shared" si="42"/>
        <v/>
      </c>
      <c r="GA60" s="993"/>
      <c r="GB60" s="335"/>
      <c r="GC60" s="510" t="str">
        <f t="shared" si="95"/>
        <v/>
      </c>
      <c r="GD60" s="336"/>
      <c r="GE60" s="337"/>
      <c r="GF60" s="337"/>
      <c r="GG60" s="337"/>
      <c r="GH60" s="337"/>
      <c r="GI60" s="510"/>
      <c r="GJ60" s="336"/>
      <c r="GK60" s="337"/>
      <c r="GL60" s="337"/>
      <c r="GM60" s="337"/>
      <c r="GN60" s="337"/>
      <c r="GO60" s="510"/>
      <c r="GP60" s="336"/>
      <c r="GQ60" s="337"/>
      <c r="GR60" s="337"/>
      <c r="GS60" s="337"/>
      <c r="GT60" s="337"/>
      <c r="GU60" s="510"/>
      <c r="GV60" s="336"/>
      <c r="GW60" s="337"/>
      <c r="GX60" s="337"/>
      <c r="GY60" s="337"/>
      <c r="GZ60" s="336"/>
      <c r="HA60" s="510" t="str">
        <f t="shared" si="43"/>
        <v/>
      </c>
      <c r="HB60" s="994"/>
      <c r="HC60" s="337"/>
      <c r="HD60" s="510" t="str">
        <f t="shared" si="97"/>
        <v/>
      </c>
      <c r="HE60" s="336"/>
      <c r="HF60" s="337"/>
      <c r="HG60" s="337"/>
      <c r="HH60" s="336"/>
      <c r="HI60" s="510"/>
      <c r="HJ60" s="336"/>
      <c r="HK60" s="337"/>
      <c r="HL60" s="337"/>
      <c r="HM60" s="336"/>
      <c r="HN60" s="510"/>
      <c r="HO60" s="336"/>
      <c r="HP60" s="337"/>
      <c r="HQ60" s="337"/>
      <c r="HR60" s="337"/>
      <c r="HS60" s="510"/>
      <c r="HT60" s="336"/>
      <c r="HU60" s="337"/>
      <c r="HV60" s="337"/>
      <c r="HW60" s="337"/>
      <c r="HX60" s="97" t="str">
        <f t="shared" si="45"/>
        <v/>
      </c>
      <c r="HY60" s="994"/>
      <c r="HZ60" s="337"/>
      <c r="IA60" s="510" t="str">
        <f t="shared" si="99"/>
        <v/>
      </c>
      <c r="IB60" s="336"/>
      <c r="IC60" s="337"/>
      <c r="ID60" s="337"/>
      <c r="IE60" s="510"/>
      <c r="IF60" s="336"/>
      <c r="IG60" s="337"/>
      <c r="IH60" s="337"/>
      <c r="II60" s="510"/>
      <c r="IJ60" s="336"/>
      <c r="IK60" s="337"/>
      <c r="IL60" s="337"/>
      <c r="IM60" s="510"/>
      <c r="IN60" s="336"/>
      <c r="IO60" s="337"/>
      <c r="IP60" s="337"/>
      <c r="IQ60" s="97" t="str">
        <f t="shared" si="100"/>
        <v/>
      </c>
      <c r="IR60" s="994"/>
      <c r="IS60" s="337"/>
      <c r="IT60" s="337"/>
      <c r="IU60" s="337"/>
      <c r="IV60" s="510" t="str">
        <f t="shared" si="101"/>
        <v/>
      </c>
      <c r="IW60" s="995"/>
    </row>
    <row r="61" spans="1:257" x14ac:dyDescent="0.25">
      <c r="A61" s="996"/>
      <c r="B61" s="507">
        <v>12</v>
      </c>
      <c r="C61" s="97" t="str">
        <f>IF(Proponentes!B52&gt;0,Proponentes!B52,"")</f>
        <v/>
      </c>
      <c r="D61" s="335"/>
      <c r="E61" s="335"/>
      <c r="F61" s="334"/>
      <c r="G61" s="335"/>
      <c r="H61" s="335"/>
      <c r="I61" s="335"/>
      <c r="J61" s="335"/>
      <c r="K61" s="335"/>
      <c r="L61" s="335"/>
      <c r="M61" s="334"/>
      <c r="N61" s="335"/>
      <c r="O61" s="335"/>
      <c r="P61" s="335"/>
      <c r="Q61" s="335"/>
      <c r="R61" s="335"/>
      <c r="S61" s="335"/>
      <c r="T61" s="334"/>
      <c r="U61" s="335"/>
      <c r="V61" s="335"/>
      <c r="W61" s="335"/>
      <c r="X61" s="335"/>
      <c r="Y61" s="335"/>
      <c r="Z61" s="335"/>
      <c r="AA61" s="334"/>
      <c r="AB61" s="335"/>
      <c r="AC61" s="335"/>
      <c r="AD61" s="335"/>
      <c r="AE61" s="335"/>
      <c r="AF61" s="335"/>
      <c r="AG61" s="97" t="str">
        <f t="shared" si="25"/>
        <v/>
      </c>
      <c r="AH61" s="993"/>
      <c r="AI61" s="335"/>
      <c r="AJ61" s="335" t="str">
        <f t="shared" si="26"/>
        <v/>
      </c>
      <c r="AK61" s="335"/>
      <c r="AL61" s="334"/>
      <c r="AM61" s="335"/>
      <c r="AN61" s="335"/>
      <c r="AO61" s="335"/>
      <c r="AP61" s="335"/>
      <c r="AQ61" s="335"/>
      <c r="AR61" s="335"/>
      <c r="AS61" s="334"/>
      <c r="AT61" s="335"/>
      <c r="AU61" s="335"/>
      <c r="AV61" s="335"/>
      <c r="AW61" s="335"/>
      <c r="AX61" s="335"/>
      <c r="AY61" s="335"/>
      <c r="AZ61" s="334"/>
      <c r="BA61" s="335"/>
      <c r="BB61" s="335"/>
      <c r="BC61" s="335"/>
      <c r="BD61" s="335"/>
      <c r="BE61" s="335"/>
      <c r="BF61" s="335"/>
      <c r="BG61" s="334"/>
      <c r="BH61" s="335"/>
      <c r="BI61" s="335"/>
      <c r="BJ61" s="335"/>
      <c r="BK61" s="335"/>
      <c r="BL61" s="97" t="str">
        <f t="shared" si="27"/>
        <v/>
      </c>
      <c r="BM61" s="993"/>
      <c r="BN61" s="335" t="str">
        <f t="shared" si="80"/>
        <v/>
      </c>
      <c r="BO61" s="334"/>
      <c r="BP61" s="335"/>
      <c r="BQ61" s="335"/>
      <c r="BR61" s="335"/>
      <c r="BS61" s="335" t="str">
        <f t="shared" si="81"/>
        <v/>
      </c>
      <c r="BT61" s="334"/>
      <c r="BU61" s="335"/>
      <c r="BV61" s="335"/>
      <c r="BW61" s="335"/>
      <c r="BX61" s="335" t="str">
        <f t="shared" si="82"/>
        <v/>
      </c>
      <c r="BY61" s="334"/>
      <c r="BZ61" s="335"/>
      <c r="CA61" s="335"/>
      <c r="CB61" s="335"/>
      <c r="CC61" s="335" t="str">
        <f t="shared" si="83"/>
        <v/>
      </c>
      <c r="CD61" s="334"/>
      <c r="CE61" s="335"/>
      <c r="CF61" s="335"/>
      <c r="CG61" s="335"/>
      <c r="CH61" s="997"/>
      <c r="CI61" s="97" t="str">
        <f t="shared" si="84"/>
        <v/>
      </c>
      <c r="CJ61" s="998"/>
      <c r="CK61" s="335"/>
      <c r="CL61" s="97" t="str">
        <f t="shared" si="85"/>
        <v/>
      </c>
      <c r="CM61" s="334"/>
      <c r="CN61" s="335"/>
      <c r="CO61" s="335"/>
      <c r="CP61" s="335"/>
      <c r="CQ61" s="97"/>
      <c r="CR61" s="334"/>
      <c r="CS61" s="335"/>
      <c r="CT61" s="335"/>
      <c r="CU61" s="335"/>
      <c r="CV61" s="97"/>
      <c r="CW61" s="334"/>
      <c r="CX61" s="335"/>
      <c r="CY61" s="335"/>
      <c r="CZ61" s="335"/>
      <c r="DA61" s="97"/>
      <c r="DB61" s="334"/>
      <c r="DC61" s="335"/>
      <c r="DD61" s="335"/>
      <c r="DE61" s="335"/>
      <c r="DF61" s="97" t="str">
        <f t="shared" si="34"/>
        <v/>
      </c>
      <c r="DG61" s="993"/>
      <c r="DH61" s="335"/>
      <c r="DI61" s="97" t="str">
        <f t="shared" si="35"/>
        <v/>
      </c>
      <c r="DJ61" s="334"/>
      <c r="DK61" s="335"/>
      <c r="DL61" s="335"/>
      <c r="DM61" s="97"/>
      <c r="DN61" s="334"/>
      <c r="DO61" s="335"/>
      <c r="DP61" s="335"/>
      <c r="DQ61" s="97"/>
      <c r="DR61" s="334"/>
      <c r="DS61" s="335"/>
      <c r="DT61" s="335"/>
      <c r="DU61" s="97"/>
      <c r="DV61" s="334"/>
      <c r="DW61" s="335"/>
      <c r="DX61" s="335"/>
      <c r="DY61" s="97" t="str">
        <f t="shared" si="36"/>
        <v/>
      </c>
      <c r="DZ61" s="998"/>
      <c r="EA61" s="335"/>
      <c r="EB61" s="97" t="str">
        <f t="shared" si="89"/>
        <v/>
      </c>
      <c r="EC61" s="334"/>
      <c r="ED61" s="335"/>
      <c r="EE61" s="335"/>
      <c r="EF61" s="97"/>
      <c r="EG61" s="334"/>
      <c r="EH61" s="335"/>
      <c r="EI61" s="335"/>
      <c r="EJ61" s="97"/>
      <c r="EK61" s="334"/>
      <c r="EL61" s="335"/>
      <c r="EM61" s="335"/>
      <c r="EN61" s="97"/>
      <c r="EO61" s="334"/>
      <c r="EP61" s="335"/>
      <c r="EQ61" s="335"/>
      <c r="ER61" s="97" t="str">
        <f t="shared" si="38"/>
        <v/>
      </c>
      <c r="ES61" s="993"/>
      <c r="ET61" s="335"/>
      <c r="EU61" s="97" t="str">
        <f t="shared" si="91"/>
        <v/>
      </c>
      <c r="EV61" s="334"/>
      <c r="EW61" s="335"/>
      <c r="EX61" s="335"/>
      <c r="EY61" s="97"/>
      <c r="EZ61" s="334"/>
      <c r="FA61" s="335"/>
      <c r="FB61" s="335"/>
      <c r="FC61" s="97"/>
      <c r="FD61" s="334"/>
      <c r="FE61" s="335"/>
      <c r="FF61" s="335"/>
      <c r="FG61" s="97"/>
      <c r="FH61" s="334"/>
      <c r="FI61" s="335"/>
      <c r="FJ61" s="335"/>
      <c r="FK61" s="97" t="str">
        <f t="shared" si="40"/>
        <v/>
      </c>
      <c r="FL61" s="993"/>
      <c r="FM61" s="335"/>
      <c r="FN61" s="97" t="str">
        <f t="shared" si="93"/>
        <v/>
      </c>
      <c r="FO61" s="334"/>
      <c r="FP61" s="335"/>
      <c r="FQ61" s="97"/>
      <c r="FR61" s="334"/>
      <c r="FS61" s="335"/>
      <c r="FT61" s="97"/>
      <c r="FU61" s="334"/>
      <c r="FV61" s="335"/>
      <c r="FW61" s="97"/>
      <c r="FX61" s="334"/>
      <c r="FY61" s="335"/>
      <c r="FZ61" s="97" t="str">
        <f t="shared" si="42"/>
        <v/>
      </c>
      <c r="GA61" s="993"/>
      <c r="GB61" s="335"/>
      <c r="GC61" s="510" t="str">
        <f t="shared" si="95"/>
        <v/>
      </c>
      <c r="GD61" s="336"/>
      <c r="GE61" s="337"/>
      <c r="GF61" s="337"/>
      <c r="GG61" s="337"/>
      <c r="GH61" s="337"/>
      <c r="GI61" s="510"/>
      <c r="GJ61" s="336"/>
      <c r="GK61" s="337"/>
      <c r="GL61" s="337"/>
      <c r="GM61" s="337"/>
      <c r="GN61" s="337"/>
      <c r="GO61" s="510"/>
      <c r="GP61" s="336"/>
      <c r="GQ61" s="337"/>
      <c r="GR61" s="337"/>
      <c r="GS61" s="337"/>
      <c r="GT61" s="337"/>
      <c r="GU61" s="510"/>
      <c r="GV61" s="336"/>
      <c r="GW61" s="337"/>
      <c r="GX61" s="337"/>
      <c r="GY61" s="337"/>
      <c r="GZ61" s="336"/>
      <c r="HA61" s="510" t="str">
        <f t="shared" si="43"/>
        <v/>
      </c>
      <c r="HB61" s="994"/>
      <c r="HC61" s="337"/>
      <c r="HD61" s="510" t="str">
        <f t="shared" si="97"/>
        <v/>
      </c>
      <c r="HE61" s="336"/>
      <c r="HF61" s="337"/>
      <c r="HG61" s="337"/>
      <c r="HH61" s="336"/>
      <c r="HI61" s="510"/>
      <c r="HJ61" s="336"/>
      <c r="HK61" s="337"/>
      <c r="HL61" s="337"/>
      <c r="HM61" s="336"/>
      <c r="HN61" s="510"/>
      <c r="HO61" s="336"/>
      <c r="HP61" s="337"/>
      <c r="HQ61" s="337"/>
      <c r="HR61" s="337"/>
      <c r="HS61" s="510"/>
      <c r="HT61" s="336"/>
      <c r="HU61" s="337"/>
      <c r="HV61" s="337"/>
      <c r="HW61" s="337"/>
      <c r="HX61" s="97" t="str">
        <f t="shared" si="45"/>
        <v/>
      </c>
      <c r="HY61" s="994"/>
      <c r="HZ61" s="337"/>
      <c r="IA61" s="510" t="str">
        <f t="shared" si="99"/>
        <v/>
      </c>
      <c r="IB61" s="336"/>
      <c r="IC61" s="337"/>
      <c r="ID61" s="337"/>
      <c r="IE61" s="510"/>
      <c r="IF61" s="336"/>
      <c r="IG61" s="337"/>
      <c r="IH61" s="337"/>
      <c r="II61" s="510"/>
      <c r="IJ61" s="336"/>
      <c r="IK61" s="337"/>
      <c r="IL61" s="337"/>
      <c r="IM61" s="510"/>
      <c r="IN61" s="336"/>
      <c r="IO61" s="337"/>
      <c r="IP61" s="337"/>
      <c r="IQ61" s="97" t="str">
        <f t="shared" si="100"/>
        <v/>
      </c>
      <c r="IR61" s="994"/>
      <c r="IS61" s="337"/>
      <c r="IT61" s="337"/>
      <c r="IU61" s="337"/>
      <c r="IV61" s="510" t="str">
        <f t="shared" si="101"/>
        <v/>
      </c>
      <c r="IW61" s="995"/>
    </row>
    <row r="62" spans="1:257" x14ac:dyDescent="0.25">
      <c r="A62" s="548">
        <v>4</v>
      </c>
      <c r="B62" s="514"/>
      <c r="C62" s="514"/>
      <c r="D62" s="514"/>
      <c r="E62" s="514"/>
      <c r="F62" s="515"/>
      <c r="G62" s="514"/>
      <c r="H62" s="514"/>
      <c r="I62" s="514"/>
      <c r="J62" s="514"/>
      <c r="K62" s="514"/>
      <c r="L62" s="514"/>
      <c r="M62" s="514"/>
      <c r="N62" s="514"/>
      <c r="O62" s="514"/>
      <c r="P62" s="514"/>
      <c r="Q62" s="514"/>
      <c r="R62" s="514"/>
      <c r="S62" s="514"/>
      <c r="T62" s="514"/>
      <c r="U62" s="514"/>
      <c r="V62" s="514"/>
      <c r="W62" s="514"/>
      <c r="X62" s="514"/>
      <c r="Y62" s="514"/>
      <c r="Z62" s="514"/>
      <c r="AA62" s="514"/>
      <c r="AB62" s="514"/>
      <c r="AC62" s="514"/>
      <c r="AD62" s="514"/>
      <c r="AE62" s="514"/>
      <c r="AF62" s="514"/>
      <c r="AG62" s="514"/>
      <c r="AH62" s="514"/>
      <c r="AI62" s="514"/>
      <c r="AJ62" s="514"/>
      <c r="AK62" s="514"/>
      <c r="AL62" s="514"/>
      <c r="AM62" s="514"/>
      <c r="AN62" s="514"/>
      <c r="AO62" s="514"/>
      <c r="AP62" s="514"/>
      <c r="AQ62" s="514"/>
      <c r="AR62" s="514"/>
      <c r="AS62" s="514"/>
      <c r="AT62" s="514"/>
      <c r="AU62" s="514"/>
      <c r="AV62" s="514"/>
      <c r="AW62" s="514"/>
      <c r="AX62" s="514"/>
      <c r="AY62" s="514"/>
      <c r="AZ62" s="514"/>
      <c r="BA62" s="514"/>
      <c r="BB62" s="514"/>
      <c r="BC62" s="514"/>
      <c r="BD62" s="514"/>
      <c r="BE62" s="514"/>
      <c r="BF62" s="514"/>
      <c r="BG62" s="514"/>
      <c r="BH62" s="514"/>
      <c r="BI62" s="514"/>
      <c r="BJ62" s="514"/>
      <c r="BK62" s="514"/>
      <c r="BL62" s="514"/>
      <c r="BM62" s="514"/>
      <c r="BN62" s="514"/>
      <c r="BO62" s="514"/>
      <c r="BP62" s="514"/>
      <c r="BQ62" s="514"/>
      <c r="BR62" s="514"/>
      <c r="BS62" s="514"/>
      <c r="BT62" s="514"/>
      <c r="BU62" s="514"/>
      <c r="BV62" s="514"/>
      <c r="BW62" s="514"/>
      <c r="BX62" s="514"/>
      <c r="BY62" s="514"/>
      <c r="BZ62" s="514"/>
      <c r="CA62" s="514"/>
      <c r="CB62" s="514"/>
      <c r="CC62" s="514"/>
      <c r="CD62" s="514"/>
      <c r="CE62" s="514"/>
      <c r="CF62" s="514"/>
      <c r="CG62" s="514"/>
      <c r="CH62" s="516"/>
      <c r="CI62" s="514"/>
      <c r="CJ62" s="514"/>
      <c r="CK62" s="514"/>
      <c r="CL62" s="514"/>
      <c r="CM62" s="514"/>
      <c r="CN62" s="514"/>
      <c r="CO62" s="514"/>
      <c r="CP62" s="514"/>
      <c r="CQ62" s="514"/>
      <c r="CR62" s="514"/>
      <c r="CS62" s="514"/>
      <c r="CT62" s="514"/>
      <c r="CU62" s="514"/>
      <c r="CV62" s="514"/>
      <c r="CW62" s="514"/>
      <c r="CX62" s="514"/>
      <c r="CY62" s="514"/>
      <c r="CZ62" s="514"/>
      <c r="DA62" s="514"/>
      <c r="DB62" s="514"/>
      <c r="DC62" s="514"/>
      <c r="DD62" s="514"/>
      <c r="DE62" s="514"/>
      <c r="DF62" s="514"/>
      <c r="DG62" s="514"/>
      <c r="DH62" s="514"/>
      <c r="DI62" s="514"/>
      <c r="DJ62" s="514"/>
      <c r="DK62" s="514"/>
      <c r="DL62" s="514"/>
      <c r="DM62" s="514"/>
      <c r="DN62" s="514"/>
      <c r="DO62" s="514"/>
      <c r="DP62" s="514"/>
      <c r="DQ62" s="514"/>
      <c r="DR62" s="514"/>
      <c r="DS62" s="514"/>
      <c r="DT62" s="514"/>
      <c r="DU62" s="514"/>
      <c r="DV62" s="514"/>
      <c r="DW62" s="514"/>
      <c r="DX62" s="514"/>
      <c r="DY62" s="514"/>
      <c r="DZ62" s="514"/>
      <c r="EA62" s="514"/>
      <c r="EB62" s="514"/>
      <c r="EC62" s="514"/>
      <c r="ED62" s="514"/>
      <c r="EE62" s="514"/>
      <c r="EF62" s="514"/>
      <c r="EG62" s="514"/>
      <c r="EH62" s="514"/>
      <c r="EI62" s="514"/>
      <c r="EJ62" s="514"/>
      <c r="EK62" s="514"/>
      <c r="EL62" s="514"/>
      <c r="EM62" s="514"/>
      <c r="EN62" s="514"/>
      <c r="EO62" s="514"/>
      <c r="EP62" s="514"/>
      <c r="EQ62" s="514"/>
      <c r="ER62" s="514"/>
      <c r="ES62" s="514"/>
      <c r="ET62" s="514"/>
      <c r="EU62" s="514"/>
      <c r="EV62" s="514"/>
      <c r="EW62" s="514"/>
      <c r="EX62" s="514"/>
      <c r="EY62" s="514"/>
      <c r="EZ62" s="514"/>
      <c r="FA62" s="514"/>
      <c r="FB62" s="514"/>
      <c r="FC62" s="514"/>
      <c r="FD62" s="514"/>
      <c r="FE62" s="514"/>
      <c r="FF62" s="514"/>
      <c r="FG62" s="514"/>
      <c r="FH62" s="514"/>
      <c r="FI62" s="514"/>
      <c r="FJ62" s="514"/>
      <c r="FK62" s="514"/>
      <c r="FL62" s="514"/>
      <c r="FM62" s="514"/>
      <c r="FN62" s="514"/>
      <c r="FO62" s="514"/>
      <c r="FP62" s="514"/>
      <c r="FQ62" s="514"/>
      <c r="FR62" s="514"/>
      <c r="FS62" s="514"/>
      <c r="FT62" s="514"/>
      <c r="FU62" s="514"/>
      <c r="FV62" s="514"/>
      <c r="FW62" s="514"/>
      <c r="FX62" s="514"/>
      <c r="FY62" s="514"/>
      <c r="FZ62" s="514"/>
      <c r="GA62" s="514"/>
      <c r="GB62" s="514"/>
      <c r="GC62" s="514"/>
      <c r="GD62" s="514"/>
      <c r="GE62" s="514"/>
      <c r="GF62" s="514"/>
      <c r="GG62" s="514"/>
      <c r="GH62" s="514"/>
      <c r="GI62" s="514"/>
      <c r="GJ62" s="514"/>
      <c r="GK62" s="514"/>
      <c r="GL62" s="514"/>
      <c r="GM62" s="514"/>
      <c r="GN62" s="514"/>
      <c r="GO62" s="514"/>
      <c r="GP62" s="514"/>
      <c r="GQ62" s="514"/>
      <c r="GR62" s="514"/>
      <c r="GS62" s="514"/>
      <c r="GT62" s="514"/>
      <c r="GU62" s="514"/>
      <c r="GV62" s="514"/>
      <c r="GW62" s="514"/>
      <c r="GX62" s="514"/>
      <c r="GY62" s="514"/>
      <c r="GZ62" s="514"/>
      <c r="HA62" s="514"/>
      <c r="HB62" s="514"/>
      <c r="HC62" s="514"/>
      <c r="HD62" s="514"/>
      <c r="HE62" s="514"/>
      <c r="HF62" s="514"/>
      <c r="HG62" s="514"/>
      <c r="HH62" s="514"/>
      <c r="HI62" s="514"/>
      <c r="HJ62" s="514"/>
      <c r="HK62" s="514"/>
      <c r="HL62" s="514"/>
      <c r="HM62" s="514"/>
      <c r="HN62" s="514"/>
      <c r="HO62" s="514"/>
      <c r="HP62" s="514"/>
      <c r="HQ62" s="514"/>
      <c r="HR62" s="514"/>
      <c r="HS62" s="514"/>
      <c r="HT62" s="514"/>
      <c r="HU62" s="514"/>
      <c r="HV62" s="514"/>
      <c r="HW62" s="514"/>
      <c r="HX62" s="514"/>
      <c r="HY62" s="514"/>
      <c r="HZ62" s="514"/>
      <c r="IA62" s="514"/>
      <c r="IB62" s="514"/>
      <c r="IC62" s="514"/>
      <c r="ID62" s="514"/>
      <c r="IE62" s="514"/>
      <c r="IF62" s="514"/>
      <c r="IG62" s="514"/>
      <c r="IH62" s="514"/>
      <c r="II62" s="514"/>
      <c r="IJ62" s="514"/>
      <c r="IK62" s="514"/>
      <c r="IL62" s="514"/>
      <c r="IM62" s="514"/>
      <c r="IN62" s="514"/>
      <c r="IO62" s="514"/>
      <c r="IP62" s="514"/>
      <c r="IQ62" s="514"/>
      <c r="IR62" s="514"/>
      <c r="IS62" s="514"/>
      <c r="IT62" s="514"/>
      <c r="IU62" s="514"/>
      <c r="IV62" s="514"/>
      <c r="IW62" s="549"/>
    </row>
    <row r="63" spans="1:257" ht="104.25" customHeight="1" x14ac:dyDescent="0.25">
      <c r="A63" s="996">
        <f t="shared" ref="A63" si="102">A75</f>
        <v>5</v>
      </c>
      <c r="B63" s="507">
        <v>1</v>
      </c>
      <c r="C63" s="97" t="str">
        <f>IF(Proponentes!B54&gt;0,Proponentes!B54,"")</f>
        <v>UNIÓN TEMPORAL COM-SED</v>
      </c>
      <c r="D63" s="335"/>
      <c r="E63" s="425" t="s">
        <v>1662</v>
      </c>
      <c r="F63" s="345" t="s">
        <v>494</v>
      </c>
      <c r="G63" s="341">
        <v>47558</v>
      </c>
      <c r="H63" s="335" t="s">
        <v>1631</v>
      </c>
      <c r="I63" s="335" t="s">
        <v>1538</v>
      </c>
      <c r="J63" s="520"/>
      <c r="K63" s="335"/>
      <c r="L63" s="425" t="s">
        <v>35</v>
      </c>
      <c r="M63" s="345" t="s">
        <v>1663</v>
      </c>
      <c r="N63" s="341">
        <v>47275</v>
      </c>
      <c r="O63" s="335" t="s">
        <v>1631</v>
      </c>
      <c r="P63" s="335" t="s">
        <v>1538</v>
      </c>
      <c r="Q63" s="335"/>
      <c r="R63" s="335"/>
      <c r="S63" s="425" t="s">
        <v>33</v>
      </c>
      <c r="T63" s="345" t="s">
        <v>1664</v>
      </c>
      <c r="U63" s="341">
        <v>46952</v>
      </c>
      <c r="V63" s="335" t="s">
        <v>1538</v>
      </c>
      <c r="W63" s="335" t="s">
        <v>1538</v>
      </c>
      <c r="X63" s="335"/>
      <c r="Y63" s="335"/>
      <c r="Z63" s="335"/>
      <c r="AA63" s="334"/>
      <c r="AB63" s="335"/>
      <c r="AC63" s="335"/>
      <c r="AD63" s="335"/>
      <c r="AE63" s="335"/>
      <c r="AF63" s="335"/>
      <c r="AG63" s="97" t="str">
        <f>IF(E63="","",IF(K63=0,IF(R63=0,IF(Y63=0,IF(AF63=0,"CUMPLE","NO CUMPLE"),"NO CUMPLE"),"NO CUMPLE"),"NO CUMPLE"))</f>
        <v>CUMPLE</v>
      </c>
      <c r="AH63" s="993"/>
      <c r="AI63" s="335"/>
      <c r="AJ63" s="425" t="s">
        <v>35</v>
      </c>
      <c r="AK63" s="335" t="s">
        <v>1631</v>
      </c>
      <c r="AL63" s="345" t="s">
        <v>1663</v>
      </c>
      <c r="AM63" s="341">
        <v>47559</v>
      </c>
      <c r="AN63" s="335" t="s">
        <v>1538</v>
      </c>
      <c r="AO63" s="520"/>
      <c r="AP63" s="335"/>
      <c r="AQ63" s="335"/>
      <c r="AR63" s="335"/>
      <c r="AS63" s="334"/>
      <c r="AT63" s="335"/>
      <c r="AU63" s="335"/>
      <c r="AV63" s="335"/>
      <c r="AW63" s="335"/>
      <c r="AX63" s="335"/>
      <c r="AY63" s="335"/>
      <c r="AZ63" s="334"/>
      <c r="BA63" s="335"/>
      <c r="BB63" s="335"/>
      <c r="BC63" s="335"/>
      <c r="BD63" s="335"/>
      <c r="BE63" s="335"/>
      <c r="BF63" s="335"/>
      <c r="BG63" s="334"/>
      <c r="BH63" s="335"/>
      <c r="BI63" s="335"/>
      <c r="BJ63" s="335"/>
      <c r="BK63" s="335"/>
      <c r="BL63" s="97" t="str">
        <f t="shared" ref="BL63" si="103">IF(AJ63="","",IF(AP63=0,IF(AW63=0,IF(BD63=0,IF(BK63=0,"CUMPLE","NO CUMPLE"),"NO CUMPLE"),"NO CUMPLE"),"NO CUMPLE"))</f>
        <v>CUMPLE</v>
      </c>
      <c r="BM63" s="993"/>
      <c r="BN63" s="335" t="str">
        <f t="shared" ref="BN63:BN74" si="104">IF(E63&gt;0,E63,"")</f>
        <v>CELAR LTDA</v>
      </c>
      <c r="BO63" s="334" t="s">
        <v>1665</v>
      </c>
      <c r="BP63" s="335" t="s">
        <v>1631</v>
      </c>
      <c r="BQ63" s="335">
        <v>27</v>
      </c>
      <c r="BR63" s="335"/>
      <c r="BS63" s="335" t="str">
        <f t="shared" ref="BS63:BS74" si="105">IF(L63&gt;0,L63,"")</f>
        <v>SEGURIDAD ONCOR LTDA</v>
      </c>
      <c r="BT63" s="334"/>
      <c r="BU63" s="335"/>
      <c r="BV63" s="335"/>
      <c r="BW63" s="335"/>
      <c r="BX63" s="335" t="str">
        <f t="shared" ref="BX63:BX74" si="106">IF(S63&gt;0,S63,"")</f>
        <v>SEGURIDAD MONSERRATE LTDA</v>
      </c>
      <c r="BY63" s="334"/>
      <c r="BZ63" s="335"/>
      <c r="CA63" s="335"/>
      <c r="CB63" s="335"/>
      <c r="CC63" s="335" t="str">
        <f t="shared" ref="CC63:CC74" si="107">IF(Z63&gt;0,Z63,"")</f>
        <v/>
      </c>
      <c r="CD63" s="334"/>
      <c r="CE63" s="335"/>
      <c r="CF63" s="335"/>
      <c r="CG63" s="335"/>
      <c r="CH63" s="997">
        <f>Proponentes!N54</f>
        <v>0</v>
      </c>
      <c r="CI63" s="97" t="str">
        <f t="shared" ref="CI63:CI74" si="108">IF(BN63="","",IF(CJ63=0,"CUMPLE","NO CUMPLE"))</f>
        <v>NO CUMPLE</v>
      </c>
      <c r="CJ63" s="998" t="s">
        <v>1666</v>
      </c>
      <c r="CK63" s="335"/>
      <c r="CL63" s="97" t="str">
        <f t="shared" ref="CL63:CL74" si="109">IF(E63&gt;0,E63,"")</f>
        <v>CELAR LTDA</v>
      </c>
      <c r="CM63" s="519" t="s">
        <v>332</v>
      </c>
      <c r="CN63" s="335" t="s">
        <v>1538</v>
      </c>
      <c r="CO63" s="335" t="s">
        <v>1631</v>
      </c>
      <c r="CP63" s="335"/>
      <c r="CQ63" s="521" t="s">
        <v>35</v>
      </c>
      <c r="CR63" s="345" t="s">
        <v>332</v>
      </c>
      <c r="CS63" s="335" t="s">
        <v>1538</v>
      </c>
      <c r="CT63" s="335" t="s">
        <v>1631</v>
      </c>
      <c r="CU63" s="335"/>
      <c r="CV63" s="521" t="s">
        <v>33</v>
      </c>
      <c r="CW63" s="345" t="s">
        <v>332</v>
      </c>
      <c r="CX63" s="335" t="s">
        <v>1538</v>
      </c>
      <c r="CY63" s="335" t="s">
        <v>1631</v>
      </c>
      <c r="CZ63" s="335"/>
      <c r="DA63" s="97"/>
      <c r="DB63" s="334"/>
      <c r="DC63" s="335"/>
      <c r="DD63" s="335"/>
      <c r="DE63" s="335"/>
      <c r="DF63" s="97" t="str">
        <f t="shared" ref="DF63" si="110">IF(CL63="","",IF(CP63=0,IF(CU63=0,IF(CZ63=0,IF(DE63=0,"CUMPLE","NO CUMPLE"),"NO CUMPLE"),"NO CUMPLE"),"NO CUMPLE"))</f>
        <v>CUMPLE</v>
      </c>
      <c r="DG63" s="993"/>
      <c r="DH63" s="335"/>
      <c r="DI63" s="521" t="s">
        <v>1662</v>
      </c>
      <c r="DJ63" s="345" t="s">
        <v>332</v>
      </c>
      <c r="DK63" s="335" t="s">
        <v>1631</v>
      </c>
      <c r="DL63" s="335"/>
      <c r="DM63" s="521" t="s">
        <v>1667</v>
      </c>
      <c r="DN63" s="345" t="s">
        <v>332</v>
      </c>
      <c r="DO63" s="335" t="s">
        <v>1631</v>
      </c>
      <c r="DP63" s="425"/>
      <c r="DQ63" s="521" t="s">
        <v>33</v>
      </c>
      <c r="DR63" s="334" t="s">
        <v>332</v>
      </c>
      <c r="DS63" s="335" t="s">
        <v>1631</v>
      </c>
      <c r="DT63" s="425"/>
      <c r="DU63" s="97"/>
      <c r="DV63" s="334"/>
      <c r="DW63" s="335"/>
      <c r="DX63" s="335"/>
      <c r="DY63" s="97" t="str">
        <f t="shared" ref="DY63" si="111">IF(DI63="","",IF(DL63=0,IF(DP63=0,IF(DT63=0,IF(DX63=0,"CUMPLE","NO CUMPLE"),"NO CUMPLE"),"NO CUMPLE"),"NO CUMPLE"))</f>
        <v>CUMPLE</v>
      </c>
      <c r="DZ63" s="998"/>
      <c r="EA63" s="335"/>
      <c r="EB63" s="97" t="str">
        <f t="shared" ref="EB63:EB74" si="112">IF(E63&gt;0,E63,"")</f>
        <v>CELAR LTDA</v>
      </c>
      <c r="EC63" s="345" t="s">
        <v>332</v>
      </c>
      <c r="ED63" s="335" t="s">
        <v>1631</v>
      </c>
      <c r="EE63" s="335"/>
      <c r="EF63" s="521" t="s">
        <v>35</v>
      </c>
      <c r="EG63" s="345" t="s">
        <v>332</v>
      </c>
      <c r="EH63" s="335" t="s">
        <v>1631</v>
      </c>
      <c r="EI63" s="335"/>
      <c r="EJ63" s="521" t="s">
        <v>33</v>
      </c>
      <c r="EK63" s="345" t="s">
        <v>332</v>
      </c>
      <c r="EL63" s="335" t="s">
        <v>1631</v>
      </c>
      <c r="EM63" s="335"/>
      <c r="EN63" s="97"/>
      <c r="EO63" s="334"/>
      <c r="EP63" s="335"/>
      <c r="EQ63" s="335"/>
      <c r="ER63" s="97" t="str">
        <f t="shared" ref="ER63" si="113">IF(EB63="","",IF(EE63=0,IF(EI63=0,IF(EM63=0,IF(EQ63=0,"CUMPLE","NO CUMPLE"),"NO CUMPLE"),"NO CUMPLE"),"NO CUMPLE"))</f>
        <v>CUMPLE</v>
      </c>
      <c r="ES63" s="993"/>
      <c r="ET63" s="335"/>
      <c r="EU63" s="97" t="str">
        <f t="shared" ref="EU63:EU74" si="114">IF(E63&gt;0,E63,"")</f>
        <v>CELAR LTDA</v>
      </c>
      <c r="EV63" s="345" t="s">
        <v>879</v>
      </c>
      <c r="EW63" s="335" t="s">
        <v>1631</v>
      </c>
      <c r="EX63" s="335"/>
      <c r="EY63" s="521" t="s">
        <v>35</v>
      </c>
      <c r="EZ63" s="345" t="s">
        <v>1668</v>
      </c>
      <c r="FA63" s="335" t="s">
        <v>1631</v>
      </c>
      <c r="FB63" s="335"/>
      <c r="FC63" s="521" t="s">
        <v>33</v>
      </c>
      <c r="FD63" s="345" t="s">
        <v>321</v>
      </c>
      <c r="FE63" s="335" t="s">
        <v>1631</v>
      </c>
      <c r="FF63" s="335"/>
      <c r="FG63" s="97"/>
      <c r="FH63" s="334"/>
      <c r="FI63" s="335"/>
      <c r="FJ63" s="335"/>
      <c r="FK63" s="97" t="str">
        <f t="shared" ref="FK63" si="115">IF(EU63="","",IF(EX63=0,IF(FB63=0,IF(FF63=0,IF(FJ63=0,"CUMPLE","NO CUMPLE"),"NO CUMPLE"),"NO CUMPLE"),"NO CUMPLE"))</f>
        <v>CUMPLE</v>
      </c>
      <c r="FL63" s="993"/>
      <c r="FM63" s="335"/>
      <c r="FN63" s="97" t="str">
        <f t="shared" ref="FN63:FN74" si="116">IF(E63&gt;0,E63,"")</f>
        <v>CELAR LTDA</v>
      </c>
      <c r="FO63" s="345" t="s">
        <v>756</v>
      </c>
      <c r="FP63" s="335"/>
      <c r="FQ63" s="521" t="s">
        <v>35</v>
      </c>
      <c r="FR63" s="345" t="s">
        <v>341</v>
      </c>
      <c r="FS63" s="335"/>
      <c r="FT63" s="521" t="s">
        <v>33</v>
      </c>
      <c r="FU63" s="345" t="s">
        <v>319</v>
      </c>
      <c r="FV63" s="335"/>
      <c r="FW63" s="97"/>
      <c r="FX63" s="334"/>
      <c r="FY63" s="335"/>
      <c r="FZ63" s="97" t="str">
        <f t="shared" ref="FZ63" si="117">IF(FN63="","",IF(FP63=0,IF(FS63=0,IF(FV63=0,IF(FY63=0,"CUMPLE","NO CUMPLE"),"NO CUMPLE"),"NO CUMPLE"),"NO CUMPLE"))</f>
        <v>CUMPLE</v>
      </c>
      <c r="GA63" s="993"/>
      <c r="GB63" s="335"/>
      <c r="GC63" s="510" t="str">
        <f t="shared" ref="GC63:GC74" si="118">IF(E63&gt;0,E63,"")</f>
        <v>CELAR LTDA</v>
      </c>
      <c r="GD63" s="346" t="s">
        <v>768</v>
      </c>
      <c r="GE63" s="337" t="s">
        <v>1631</v>
      </c>
      <c r="GF63" s="337"/>
      <c r="GG63" s="337"/>
      <c r="GH63" s="337"/>
      <c r="GI63" s="522" t="s">
        <v>35</v>
      </c>
      <c r="GJ63" s="346" t="s">
        <v>756</v>
      </c>
      <c r="GK63" s="337" t="s">
        <v>1631</v>
      </c>
      <c r="GL63" s="337"/>
      <c r="GM63" s="337"/>
      <c r="GN63" s="337"/>
      <c r="GO63" s="522" t="s">
        <v>33</v>
      </c>
      <c r="GP63" s="346" t="s">
        <v>768</v>
      </c>
      <c r="GQ63" s="337" t="s">
        <v>1631</v>
      </c>
      <c r="GR63" s="337"/>
      <c r="GS63" s="337"/>
      <c r="GT63" s="337"/>
      <c r="GU63" s="510"/>
      <c r="GV63" s="336"/>
      <c r="GW63" s="337"/>
      <c r="GX63" s="337"/>
      <c r="GY63" s="337"/>
      <c r="GZ63" s="336"/>
      <c r="HA63" s="510" t="str">
        <f t="shared" ref="HA63" si="119">IF(GC63="","",IF(GH63=0,IF(GN63=0,IF(GT63=0,IF(GZ63=0,"CUMPLE","NO CUMPLE"),"NO CUMPLE"),"NO CUMPLE"),"NO CUMPLE"))</f>
        <v>CUMPLE</v>
      </c>
      <c r="HB63" s="994"/>
      <c r="HC63" s="337"/>
      <c r="HD63" s="510" t="str">
        <f t="shared" ref="HD63:HD74" si="120">IF(E63&gt;0,E63,"")</f>
        <v>CELAR LTDA</v>
      </c>
      <c r="HE63" s="346" t="s">
        <v>1634</v>
      </c>
      <c r="HF63" s="337" t="s">
        <v>1631</v>
      </c>
      <c r="HG63" s="337"/>
      <c r="HH63" s="336"/>
      <c r="HI63" s="522" t="s">
        <v>35</v>
      </c>
      <c r="HJ63" s="346" t="s">
        <v>1669</v>
      </c>
      <c r="HK63" s="337" t="s">
        <v>1631</v>
      </c>
      <c r="HL63" s="337"/>
      <c r="HM63" s="336"/>
      <c r="HN63" s="522" t="s">
        <v>33</v>
      </c>
      <c r="HO63" s="346" t="s">
        <v>879</v>
      </c>
      <c r="HP63" s="337" t="s">
        <v>1631</v>
      </c>
      <c r="HQ63" s="337"/>
      <c r="HR63" s="337"/>
      <c r="HS63" s="510"/>
      <c r="HT63" s="336"/>
      <c r="HU63" s="337"/>
      <c r="HV63" s="337"/>
      <c r="HW63" s="337"/>
      <c r="HX63" s="97" t="str">
        <f t="shared" ref="HX63" si="121">IF(HD63="","",IF(HH63=0,IF(HM63=0,IF(HR63=0,IF(HW63=0,"CUMPLE","NO CUMPLE"),"NO CUMPLE"),"NO CUMPLE"),"NO CUMPLE"))</f>
        <v>CUMPLE</v>
      </c>
      <c r="HY63" s="994"/>
      <c r="HZ63" s="337"/>
      <c r="IA63" s="510" t="str">
        <f t="shared" ref="IA63:IA74" si="122">IF(E63&gt;0,E63,"")</f>
        <v>CELAR LTDA</v>
      </c>
      <c r="IB63" s="336" t="s">
        <v>1896</v>
      </c>
      <c r="IC63" s="337" t="s">
        <v>1631</v>
      </c>
      <c r="ID63" s="512"/>
      <c r="IE63" s="522" t="s">
        <v>35</v>
      </c>
      <c r="IF63" s="346" t="s">
        <v>315</v>
      </c>
      <c r="IG63" s="337" t="s">
        <v>1631</v>
      </c>
      <c r="IH63" s="337"/>
      <c r="II63" s="522" t="s">
        <v>33</v>
      </c>
      <c r="IJ63" s="346" t="s">
        <v>332</v>
      </c>
      <c r="IK63" s="337" t="s">
        <v>1631</v>
      </c>
      <c r="IL63" s="337"/>
      <c r="IM63" s="510"/>
      <c r="IN63" s="336"/>
      <c r="IO63" s="337"/>
      <c r="IP63" s="337"/>
      <c r="IQ63" s="97" t="str">
        <f t="shared" ref="IQ63:IQ74" si="123">IF(IA63="","",IF(ID63=0,IF(IH63=0,IF(IL63=0,IF(IP63=0,"CUMPLE","NO CUMPLE"),"NO CUMPLE"),"NO CUMPLE"),"NO CUMPLE"))</f>
        <v>CUMPLE</v>
      </c>
      <c r="IR63" s="999"/>
      <c r="IS63" s="337"/>
      <c r="IT63" s="337" t="s">
        <v>1631</v>
      </c>
      <c r="IU63" s="346" t="s">
        <v>332</v>
      </c>
      <c r="IV63" s="510" t="str">
        <f t="shared" ref="IV63:IV74" si="124">IF(IT63&lt;&gt;"",IF(IT63="SI","CUMPLE","NO CUMPLE"),"")</f>
        <v>CUMPLE</v>
      </c>
      <c r="IW63" s="995"/>
    </row>
    <row r="64" spans="1:257" x14ac:dyDescent="0.25">
      <c r="A64" s="996"/>
      <c r="B64" s="507">
        <v>2</v>
      </c>
      <c r="C64" s="97" t="str">
        <f>IF(Proponentes!B55&gt;0,Proponentes!B55,"")</f>
        <v/>
      </c>
      <c r="D64" s="335"/>
      <c r="E64" s="335"/>
      <c r="F64" s="334"/>
      <c r="G64" s="335"/>
      <c r="H64" s="335"/>
      <c r="I64" s="335"/>
      <c r="J64" s="335"/>
      <c r="K64" s="335"/>
      <c r="L64" s="335"/>
      <c r="M64" s="334"/>
      <c r="N64" s="335"/>
      <c r="O64" s="335"/>
      <c r="P64" s="335"/>
      <c r="Q64" s="335"/>
      <c r="R64" s="335"/>
      <c r="S64" s="335"/>
      <c r="T64" s="334"/>
      <c r="U64" s="335"/>
      <c r="V64" s="335"/>
      <c r="W64" s="335"/>
      <c r="X64" s="335"/>
      <c r="Y64" s="335"/>
      <c r="Z64" s="335"/>
      <c r="AA64" s="334"/>
      <c r="AB64" s="335"/>
      <c r="AC64" s="335"/>
      <c r="AD64" s="335"/>
      <c r="AE64" s="335"/>
      <c r="AF64" s="335"/>
      <c r="AG64" s="97" t="str">
        <f t="shared" si="25"/>
        <v/>
      </c>
      <c r="AH64" s="993"/>
      <c r="AI64" s="335"/>
      <c r="AJ64" s="335" t="str">
        <f t="shared" si="26"/>
        <v/>
      </c>
      <c r="AK64" s="335"/>
      <c r="AL64" s="334"/>
      <c r="AM64" s="335"/>
      <c r="AN64" s="335"/>
      <c r="AO64" s="335"/>
      <c r="AP64" s="335"/>
      <c r="AQ64" s="335"/>
      <c r="AR64" s="335"/>
      <c r="AS64" s="334"/>
      <c r="AT64" s="335"/>
      <c r="AU64" s="335"/>
      <c r="AV64" s="335"/>
      <c r="AW64" s="335"/>
      <c r="AX64" s="335"/>
      <c r="AY64" s="335"/>
      <c r="AZ64" s="334"/>
      <c r="BA64" s="335"/>
      <c r="BB64" s="335"/>
      <c r="BC64" s="335"/>
      <c r="BD64" s="335"/>
      <c r="BE64" s="335"/>
      <c r="BF64" s="335"/>
      <c r="BG64" s="334"/>
      <c r="BH64" s="335"/>
      <c r="BI64" s="335"/>
      <c r="BJ64" s="335"/>
      <c r="BK64" s="335"/>
      <c r="BL64" s="97" t="str">
        <f t="shared" si="27"/>
        <v/>
      </c>
      <c r="BM64" s="993"/>
      <c r="BN64" s="335" t="str">
        <f t="shared" si="104"/>
        <v/>
      </c>
      <c r="BO64" s="334"/>
      <c r="BP64" s="335"/>
      <c r="BQ64" s="335"/>
      <c r="BR64" s="335"/>
      <c r="BS64" s="335" t="str">
        <f t="shared" si="105"/>
        <v/>
      </c>
      <c r="BT64" s="334"/>
      <c r="BU64" s="335"/>
      <c r="BV64" s="335"/>
      <c r="BW64" s="335"/>
      <c r="BX64" s="335" t="str">
        <f t="shared" si="106"/>
        <v/>
      </c>
      <c r="BY64" s="334"/>
      <c r="BZ64" s="335"/>
      <c r="CA64" s="335"/>
      <c r="CB64" s="335"/>
      <c r="CC64" s="335" t="str">
        <f t="shared" si="107"/>
        <v/>
      </c>
      <c r="CD64" s="334"/>
      <c r="CE64" s="335"/>
      <c r="CF64" s="335"/>
      <c r="CG64" s="335"/>
      <c r="CH64" s="997"/>
      <c r="CI64" s="97" t="str">
        <f t="shared" si="108"/>
        <v/>
      </c>
      <c r="CJ64" s="998"/>
      <c r="CK64" s="335"/>
      <c r="CL64" s="97" t="str">
        <f t="shared" si="109"/>
        <v/>
      </c>
      <c r="CM64" s="334"/>
      <c r="CN64" s="335"/>
      <c r="CO64" s="335"/>
      <c r="CP64" s="335"/>
      <c r="CQ64" s="97"/>
      <c r="CR64" s="334"/>
      <c r="CS64" s="335"/>
      <c r="CT64" s="335"/>
      <c r="CU64" s="335"/>
      <c r="CV64" s="97"/>
      <c r="CW64" s="334"/>
      <c r="CX64" s="335"/>
      <c r="CY64" s="335"/>
      <c r="CZ64" s="335"/>
      <c r="DA64" s="97"/>
      <c r="DB64" s="334"/>
      <c r="DC64" s="335"/>
      <c r="DD64" s="335"/>
      <c r="DE64" s="335"/>
      <c r="DF64" s="97" t="str">
        <f t="shared" si="34"/>
        <v/>
      </c>
      <c r="DG64" s="993"/>
      <c r="DH64" s="335"/>
      <c r="DI64" s="97" t="str">
        <f t="shared" si="35"/>
        <v/>
      </c>
      <c r="DJ64" s="334"/>
      <c r="DK64" s="335"/>
      <c r="DL64" s="335"/>
      <c r="DM64" s="97"/>
      <c r="DN64" s="334"/>
      <c r="DO64" s="335"/>
      <c r="DP64" s="335"/>
      <c r="DQ64" s="97"/>
      <c r="DR64" s="334"/>
      <c r="DS64" s="335"/>
      <c r="DT64" s="335"/>
      <c r="DU64" s="97"/>
      <c r="DV64" s="334"/>
      <c r="DW64" s="335"/>
      <c r="DX64" s="335"/>
      <c r="DY64" s="97" t="str">
        <f t="shared" si="36"/>
        <v/>
      </c>
      <c r="DZ64" s="998"/>
      <c r="EA64" s="335"/>
      <c r="EB64" s="97" t="str">
        <f t="shared" si="112"/>
        <v/>
      </c>
      <c r="EC64" s="334"/>
      <c r="ED64" s="335"/>
      <c r="EE64" s="335"/>
      <c r="EF64" s="97"/>
      <c r="EG64" s="334"/>
      <c r="EH64" s="335"/>
      <c r="EI64" s="335"/>
      <c r="EJ64" s="97"/>
      <c r="EK64" s="334"/>
      <c r="EL64" s="335"/>
      <c r="EM64" s="335"/>
      <c r="EN64" s="97"/>
      <c r="EO64" s="334"/>
      <c r="EP64" s="335"/>
      <c r="EQ64" s="335"/>
      <c r="ER64" s="97" t="str">
        <f t="shared" si="38"/>
        <v/>
      </c>
      <c r="ES64" s="993"/>
      <c r="ET64" s="335"/>
      <c r="EU64" s="97" t="str">
        <f t="shared" si="114"/>
        <v/>
      </c>
      <c r="EV64" s="334"/>
      <c r="EW64" s="335"/>
      <c r="EX64" s="335"/>
      <c r="EY64" s="97"/>
      <c r="EZ64" s="334"/>
      <c r="FA64" s="335"/>
      <c r="FB64" s="335"/>
      <c r="FC64" s="97"/>
      <c r="FD64" s="334"/>
      <c r="FE64" s="335"/>
      <c r="FF64" s="335"/>
      <c r="FG64" s="97"/>
      <c r="FH64" s="334"/>
      <c r="FI64" s="335"/>
      <c r="FJ64" s="335"/>
      <c r="FK64" s="97" t="str">
        <f t="shared" si="40"/>
        <v/>
      </c>
      <c r="FL64" s="993"/>
      <c r="FM64" s="335"/>
      <c r="FN64" s="97" t="str">
        <f t="shared" si="116"/>
        <v/>
      </c>
      <c r="FO64" s="334"/>
      <c r="FP64" s="335"/>
      <c r="FQ64" s="97"/>
      <c r="FR64" s="334"/>
      <c r="FS64" s="335"/>
      <c r="FT64" s="97"/>
      <c r="FU64" s="334"/>
      <c r="FV64" s="335"/>
      <c r="FW64" s="97"/>
      <c r="FX64" s="334"/>
      <c r="FY64" s="335"/>
      <c r="FZ64" s="97" t="str">
        <f t="shared" si="42"/>
        <v/>
      </c>
      <c r="GA64" s="993"/>
      <c r="GB64" s="335"/>
      <c r="GC64" s="510" t="str">
        <f t="shared" si="118"/>
        <v/>
      </c>
      <c r="GD64" s="336"/>
      <c r="GE64" s="337"/>
      <c r="GF64" s="337"/>
      <c r="GG64" s="337"/>
      <c r="GH64" s="337"/>
      <c r="GI64" s="510"/>
      <c r="GJ64" s="336"/>
      <c r="GK64" s="337"/>
      <c r="GL64" s="337"/>
      <c r="GM64" s="337"/>
      <c r="GN64" s="337"/>
      <c r="GO64" s="510"/>
      <c r="GP64" s="336"/>
      <c r="GQ64" s="337"/>
      <c r="GR64" s="337"/>
      <c r="GS64" s="337"/>
      <c r="GT64" s="337"/>
      <c r="GU64" s="510"/>
      <c r="GV64" s="336"/>
      <c r="GW64" s="337"/>
      <c r="GX64" s="337"/>
      <c r="GY64" s="337"/>
      <c r="GZ64" s="336"/>
      <c r="HA64" s="510" t="str">
        <f t="shared" si="43"/>
        <v/>
      </c>
      <c r="HB64" s="994"/>
      <c r="HC64" s="337"/>
      <c r="HD64" s="510" t="str">
        <f t="shared" si="120"/>
        <v/>
      </c>
      <c r="HE64" s="336"/>
      <c r="HF64" s="337"/>
      <c r="HG64" s="337"/>
      <c r="HH64" s="336"/>
      <c r="HI64" s="510"/>
      <c r="HJ64" s="336"/>
      <c r="HK64" s="337"/>
      <c r="HL64" s="337"/>
      <c r="HM64" s="336"/>
      <c r="HN64" s="510"/>
      <c r="HO64" s="336"/>
      <c r="HP64" s="337"/>
      <c r="HQ64" s="337"/>
      <c r="HR64" s="337"/>
      <c r="HS64" s="510"/>
      <c r="HT64" s="336"/>
      <c r="HU64" s="337"/>
      <c r="HV64" s="337"/>
      <c r="HW64" s="337"/>
      <c r="HX64" s="97" t="str">
        <f t="shared" si="45"/>
        <v/>
      </c>
      <c r="HY64" s="994"/>
      <c r="HZ64" s="337"/>
      <c r="IA64" s="510" t="str">
        <f t="shared" si="122"/>
        <v/>
      </c>
      <c r="IB64" s="336"/>
      <c r="IC64" s="337"/>
      <c r="ID64" s="337"/>
      <c r="IE64" s="510"/>
      <c r="IF64" s="336"/>
      <c r="IG64" s="337"/>
      <c r="IH64" s="337"/>
      <c r="II64" s="510"/>
      <c r="IJ64" s="336"/>
      <c r="IK64" s="337"/>
      <c r="IL64" s="337"/>
      <c r="IM64" s="510"/>
      <c r="IN64" s="336"/>
      <c r="IO64" s="337"/>
      <c r="IP64" s="337"/>
      <c r="IQ64" s="97" t="str">
        <f t="shared" si="123"/>
        <v/>
      </c>
      <c r="IR64" s="994"/>
      <c r="IS64" s="337"/>
      <c r="IT64" s="337"/>
      <c r="IU64" s="337"/>
      <c r="IV64" s="510" t="str">
        <f t="shared" si="124"/>
        <v/>
      </c>
      <c r="IW64" s="995"/>
    </row>
    <row r="65" spans="1:257" x14ac:dyDescent="0.25">
      <c r="A65" s="996"/>
      <c r="B65" s="507">
        <v>3</v>
      </c>
      <c r="C65" s="97" t="str">
        <f>IF(Proponentes!B56&gt;0,Proponentes!B56,"")</f>
        <v/>
      </c>
      <c r="D65" s="335"/>
      <c r="E65" s="335"/>
      <c r="F65" s="334"/>
      <c r="G65" s="335"/>
      <c r="H65" s="335"/>
      <c r="I65" s="335"/>
      <c r="J65" s="335"/>
      <c r="K65" s="335"/>
      <c r="L65" s="335"/>
      <c r="M65" s="334"/>
      <c r="N65" s="335"/>
      <c r="O65" s="335"/>
      <c r="P65" s="335"/>
      <c r="Q65" s="335"/>
      <c r="R65" s="335"/>
      <c r="S65" s="335"/>
      <c r="T65" s="334"/>
      <c r="U65" s="335"/>
      <c r="V65" s="335"/>
      <c r="W65" s="335"/>
      <c r="X65" s="335"/>
      <c r="Y65" s="335"/>
      <c r="Z65" s="335"/>
      <c r="AA65" s="334"/>
      <c r="AB65" s="335"/>
      <c r="AC65" s="335"/>
      <c r="AD65" s="335"/>
      <c r="AE65" s="335"/>
      <c r="AF65" s="335"/>
      <c r="AG65" s="97" t="str">
        <f t="shared" si="25"/>
        <v/>
      </c>
      <c r="AH65" s="993"/>
      <c r="AI65" s="335"/>
      <c r="AJ65" s="335" t="str">
        <f t="shared" si="26"/>
        <v/>
      </c>
      <c r="AK65" s="335"/>
      <c r="AL65" s="334"/>
      <c r="AM65" s="335"/>
      <c r="AN65" s="335"/>
      <c r="AO65" s="335"/>
      <c r="AP65" s="335"/>
      <c r="AQ65" s="335"/>
      <c r="AR65" s="335"/>
      <c r="AS65" s="334"/>
      <c r="AT65" s="335"/>
      <c r="AU65" s="335"/>
      <c r="AV65" s="335"/>
      <c r="AW65" s="335"/>
      <c r="AX65" s="335"/>
      <c r="AY65" s="335"/>
      <c r="AZ65" s="334"/>
      <c r="BA65" s="335"/>
      <c r="BB65" s="335"/>
      <c r="BC65" s="335"/>
      <c r="BD65" s="335"/>
      <c r="BE65" s="335"/>
      <c r="BF65" s="335"/>
      <c r="BG65" s="334"/>
      <c r="BH65" s="335"/>
      <c r="BI65" s="335"/>
      <c r="BJ65" s="335"/>
      <c r="BK65" s="335"/>
      <c r="BL65" s="97" t="str">
        <f t="shared" si="27"/>
        <v/>
      </c>
      <c r="BM65" s="993"/>
      <c r="BN65" s="335" t="str">
        <f t="shared" si="104"/>
        <v/>
      </c>
      <c r="BO65" s="334"/>
      <c r="BP65" s="335"/>
      <c r="BQ65" s="335"/>
      <c r="BR65" s="335"/>
      <c r="BS65" s="335" t="str">
        <f t="shared" si="105"/>
        <v/>
      </c>
      <c r="BT65" s="334"/>
      <c r="BU65" s="335"/>
      <c r="BV65" s="335"/>
      <c r="BW65" s="335"/>
      <c r="BX65" s="335" t="str">
        <f t="shared" si="106"/>
        <v/>
      </c>
      <c r="BY65" s="334"/>
      <c r="BZ65" s="335"/>
      <c r="CA65" s="335"/>
      <c r="CB65" s="335"/>
      <c r="CC65" s="335" t="str">
        <f t="shared" si="107"/>
        <v/>
      </c>
      <c r="CD65" s="334"/>
      <c r="CE65" s="335"/>
      <c r="CF65" s="335"/>
      <c r="CG65" s="335"/>
      <c r="CH65" s="997"/>
      <c r="CI65" s="97" t="str">
        <f t="shared" si="108"/>
        <v/>
      </c>
      <c r="CJ65" s="998"/>
      <c r="CK65" s="335"/>
      <c r="CL65" s="97" t="str">
        <f t="shared" si="109"/>
        <v/>
      </c>
      <c r="CM65" s="334"/>
      <c r="CN65" s="335"/>
      <c r="CO65" s="335"/>
      <c r="CP65" s="335"/>
      <c r="CQ65" s="97"/>
      <c r="CR65" s="334"/>
      <c r="CS65" s="335"/>
      <c r="CT65" s="335"/>
      <c r="CU65" s="335"/>
      <c r="CV65" s="97"/>
      <c r="CW65" s="334"/>
      <c r="CX65" s="335"/>
      <c r="CY65" s="335"/>
      <c r="CZ65" s="335"/>
      <c r="DA65" s="97"/>
      <c r="DB65" s="334"/>
      <c r="DC65" s="335"/>
      <c r="DD65" s="335"/>
      <c r="DE65" s="335"/>
      <c r="DF65" s="97" t="str">
        <f t="shared" si="34"/>
        <v/>
      </c>
      <c r="DG65" s="993"/>
      <c r="DH65" s="335"/>
      <c r="DI65" s="97" t="str">
        <f t="shared" si="35"/>
        <v/>
      </c>
      <c r="DJ65" s="334"/>
      <c r="DK65" s="335"/>
      <c r="DL65" s="335"/>
      <c r="DM65" s="97"/>
      <c r="DN65" s="334"/>
      <c r="DO65" s="335"/>
      <c r="DP65" s="335"/>
      <c r="DQ65" s="97"/>
      <c r="DR65" s="334"/>
      <c r="DS65" s="335"/>
      <c r="DT65" s="335"/>
      <c r="DU65" s="97"/>
      <c r="DV65" s="334"/>
      <c r="DW65" s="335"/>
      <c r="DX65" s="335"/>
      <c r="DY65" s="97" t="str">
        <f t="shared" si="36"/>
        <v/>
      </c>
      <c r="DZ65" s="998"/>
      <c r="EA65" s="335"/>
      <c r="EB65" s="97" t="str">
        <f t="shared" si="112"/>
        <v/>
      </c>
      <c r="EC65" s="334"/>
      <c r="ED65" s="335"/>
      <c r="EE65" s="335"/>
      <c r="EF65" s="97"/>
      <c r="EG65" s="334"/>
      <c r="EH65" s="335"/>
      <c r="EI65" s="335"/>
      <c r="EJ65" s="97"/>
      <c r="EK65" s="334"/>
      <c r="EL65" s="335"/>
      <c r="EM65" s="335"/>
      <c r="EN65" s="97"/>
      <c r="EO65" s="334"/>
      <c r="EP65" s="335"/>
      <c r="EQ65" s="335"/>
      <c r="ER65" s="97" t="str">
        <f t="shared" si="38"/>
        <v/>
      </c>
      <c r="ES65" s="993"/>
      <c r="ET65" s="335"/>
      <c r="EU65" s="97" t="str">
        <f t="shared" si="114"/>
        <v/>
      </c>
      <c r="EV65" s="334"/>
      <c r="EW65" s="335"/>
      <c r="EX65" s="335"/>
      <c r="EY65" s="97"/>
      <c r="EZ65" s="334"/>
      <c r="FA65" s="335"/>
      <c r="FB65" s="335"/>
      <c r="FC65" s="97"/>
      <c r="FD65" s="334"/>
      <c r="FE65" s="335"/>
      <c r="FF65" s="335"/>
      <c r="FG65" s="97"/>
      <c r="FH65" s="334"/>
      <c r="FI65" s="335"/>
      <c r="FJ65" s="335"/>
      <c r="FK65" s="97" t="str">
        <f t="shared" si="40"/>
        <v/>
      </c>
      <c r="FL65" s="993"/>
      <c r="FM65" s="335"/>
      <c r="FN65" s="97" t="str">
        <f t="shared" si="116"/>
        <v/>
      </c>
      <c r="FO65" s="334"/>
      <c r="FP65" s="335"/>
      <c r="FQ65" s="97"/>
      <c r="FR65" s="334"/>
      <c r="FS65" s="335"/>
      <c r="FT65" s="97"/>
      <c r="FU65" s="334"/>
      <c r="FV65" s="335"/>
      <c r="FW65" s="97"/>
      <c r="FX65" s="334"/>
      <c r="FY65" s="335"/>
      <c r="FZ65" s="97" t="str">
        <f t="shared" si="42"/>
        <v/>
      </c>
      <c r="GA65" s="993"/>
      <c r="GB65" s="335"/>
      <c r="GC65" s="510" t="str">
        <f t="shared" si="118"/>
        <v/>
      </c>
      <c r="GD65" s="336"/>
      <c r="GE65" s="337"/>
      <c r="GF65" s="337"/>
      <c r="GG65" s="337"/>
      <c r="GH65" s="337"/>
      <c r="GI65" s="510"/>
      <c r="GJ65" s="336"/>
      <c r="GK65" s="337"/>
      <c r="GL65" s="337"/>
      <c r="GM65" s="337"/>
      <c r="GN65" s="337"/>
      <c r="GO65" s="510"/>
      <c r="GP65" s="336"/>
      <c r="GQ65" s="337"/>
      <c r="GR65" s="337"/>
      <c r="GS65" s="337"/>
      <c r="GT65" s="337"/>
      <c r="GU65" s="510"/>
      <c r="GV65" s="336"/>
      <c r="GW65" s="337"/>
      <c r="GX65" s="337"/>
      <c r="GY65" s="337"/>
      <c r="GZ65" s="336"/>
      <c r="HA65" s="510" t="str">
        <f t="shared" si="43"/>
        <v/>
      </c>
      <c r="HB65" s="994"/>
      <c r="HC65" s="337"/>
      <c r="HD65" s="510" t="str">
        <f t="shared" si="120"/>
        <v/>
      </c>
      <c r="HE65" s="336"/>
      <c r="HF65" s="337"/>
      <c r="HG65" s="337"/>
      <c r="HH65" s="336"/>
      <c r="HI65" s="510"/>
      <c r="HJ65" s="336"/>
      <c r="HK65" s="337"/>
      <c r="HL65" s="337"/>
      <c r="HM65" s="336"/>
      <c r="HN65" s="510"/>
      <c r="HO65" s="336"/>
      <c r="HP65" s="337"/>
      <c r="HQ65" s="337"/>
      <c r="HR65" s="337"/>
      <c r="HS65" s="510"/>
      <c r="HT65" s="336"/>
      <c r="HU65" s="337"/>
      <c r="HV65" s="337"/>
      <c r="HW65" s="337"/>
      <c r="HX65" s="97" t="str">
        <f t="shared" si="45"/>
        <v/>
      </c>
      <c r="HY65" s="994"/>
      <c r="HZ65" s="337"/>
      <c r="IA65" s="510" t="str">
        <f t="shared" si="122"/>
        <v/>
      </c>
      <c r="IB65" s="336"/>
      <c r="IC65" s="337"/>
      <c r="ID65" s="337"/>
      <c r="IE65" s="510"/>
      <c r="IF65" s="336"/>
      <c r="IG65" s="337"/>
      <c r="IH65" s="337"/>
      <c r="II65" s="510"/>
      <c r="IJ65" s="336"/>
      <c r="IK65" s="337"/>
      <c r="IL65" s="337"/>
      <c r="IM65" s="510"/>
      <c r="IN65" s="336"/>
      <c r="IO65" s="337"/>
      <c r="IP65" s="337"/>
      <c r="IQ65" s="97" t="str">
        <f t="shared" si="123"/>
        <v/>
      </c>
      <c r="IR65" s="994"/>
      <c r="IS65" s="337"/>
      <c r="IT65" s="337"/>
      <c r="IU65" s="337"/>
      <c r="IV65" s="510" t="str">
        <f t="shared" si="124"/>
        <v/>
      </c>
      <c r="IW65" s="995"/>
    </row>
    <row r="66" spans="1:257" x14ac:dyDescent="0.25">
      <c r="A66" s="996"/>
      <c r="B66" s="507">
        <v>4</v>
      </c>
      <c r="C66" s="97" t="str">
        <f>IF(Proponentes!B57&gt;0,Proponentes!B57,"")</f>
        <v/>
      </c>
      <c r="D66" s="335"/>
      <c r="E66" s="335"/>
      <c r="F66" s="334"/>
      <c r="G66" s="335"/>
      <c r="H66" s="335"/>
      <c r="I66" s="335"/>
      <c r="J66" s="335"/>
      <c r="K66" s="335"/>
      <c r="L66" s="335"/>
      <c r="M66" s="334"/>
      <c r="N66" s="335"/>
      <c r="O66" s="335"/>
      <c r="P66" s="335"/>
      <c r="Q66" s="335"/>
      <c r="R66" s="335"/>
      <c r="S66" s="335"/>
      <c r="T66" s="334"/>
      <c r="U66" s="335"/>
      <c r="V66" s="335"/>
      <c r="W66" s="335"/>
      <c r="X66" s="335"/>
      <c r="Y66" s="335"/>
      <c r="Z66" s="335"/>
      <c r="AA66" s="334"/>
      <c r="AB66" s="335"/>
      <c r="AC66" s="335"/>
      <c r="AD66" s="335"/>
      <c r="AE66" s="335"/>
      <c r="AF66" s="335"/>
      <c r="AG66" s="97" t="str">
        <f t="shared" si="25"/>
        <v/>
      </c>
      <c r="AH66" s="993"/>
      <c r="AI66" s="335"/>
      <c r="AJ66" s="335" t="str">
        <f t="shared" si="26"/>
        <v/>
      </c>
      <c r="AK66" s="335"/>
      <c r="AL66" s="334"/>
      <c r="AM66" s="335"/>
      <c r="AN66" s="335"/>
      <c r="AO66" s="335"/>
      <c r="AP66" s="335"/>
      <c r="AQ66" s="335"/>
      <c r="AR66" s="335"/>
      <c r="AS66" s="334"/>
      <c r="AT66" s="335"/>
      <c r="AU66" s="335"/>
      <c r="AV66" s="335"/>
      <c r="AW66" s="335"/>
      <c r="AX66" s="335"/>
      <c r="AY66" s="335"/>
      <c r="AZ66" s="334"/>
      <c r="BA66" s="335"/>
      <c r="BB66" s="335"/>
      <c r="BC66" s="335"/>
      <c r="BD66" s="335"/>
      <c r="BE66" s="335"/>
      <c r="BF66" s="335"/>
      <c r="BG66" s="334"/>
      <c r="BH66" s="335"/>
      <c r="BI66" s="335"/>
      <c r="BJ66" s="335"/>
      <c r="BK66" s="335"/>
      <c r="BL66" s="97" t="str">
        <f t="shared" si="27"/>
        <v/>
      </c>
      <c r="BM66" s="993"/>
      <c r="BN66" s="335" t="str">
        <f t="shared" si="104"/>
        <v/>
      </c>
      <c r="BO66" s="334"/>
      <c r="BP66" s="335"/>
      <c r="BQ66" s="335"/>
      <c r="BR66" s="335"/>
      <c r="BS66" s="335" t="str">
        <f t="shared" si="105"/>
        <v/>
      </c>
      <c r="BT66" s="334"/>
      <c r="BU66" s="335"/>
      <c r="BV66" s="335"/>
      <c r="BW66" s="335"/>
      <c r="BX66" s="335" t="str">
        <f t="shared" si="106"/>
        <v/>
      </c>
      <c r="BY66" s="334"/>
      <c r="BZ66" s="335"/>
      <c r="CA66" s="335"/>
      <c r="CB66" s="335"/>
      <c r="CC66" s="335" t="str">
        <f t="shared" si="107"/>
        <v/>
      </c>
      <c r="CD66" s="334"/>
      <c r="CE66" s="335"/>
      <c r="CF66" s="335"/>
      <c r="CG66" s="335"/>
      <c r="CH66" s="997"/>
      <c r="CI66" s="97" t="str">
        <f t="shared" si="108"/>
        <v/>
      </c>
      <c r="CJ66" s="998"/>
      <c r="CK66" s="335"/>
      <c r="CL66" s="97" t="str">
        <f t="shared" si="109"/>
        <v/>
      </c>
      <c r="CM66" s="334"/>
      <c r="CN66" s="335"/>
      <c r="CO66" s="335"/>
      <c r="CP66" s="335"/>
      <c r="CQ66" s="97"/>
      <c r="CR66" s="334"/>
      <c r="CS66" s="335"/>
      <c r="CT66" s="335"/>
      <c r="CU66" s="335"/>
      <c r="CV66" s="97"/>
      <c r="CW66" s="334"/>
      <c r="CX66" s="335"/>
      <c r="CY66" s="335"/>
      <c r="CZ66" s="335"/>
      <c r="DA66" s="97"/>
      <c r="DB66" s="334"/>
      <c r="DC66" s="335"/>
      <c r="DD66" s="335"/>
      <c r="DE66" s="335"/>
      <c r="DF66" s="97" t="str">
        <f t="shared" si="34"/>
        <v/>
      </c>
      <c r="DG66" s="993"/>
      <c r="DH66" s="335"/>
      <c r="DI66" s="97" t="str">
        <f t="shared" si="35"/>
        <v/>
      </c>
      <c r="DJ66" s="334"/>
      <c r="DK66" s="335"/>
      <c r="DL66" s="335"/>
      <c r="DM66" s="97"/>
      <c r="DN66" s="334"/>
      <c r="DO66" s="335"/>
      <c r="DP66" s="335"/>
      <c r="DQ66" s="97"/>
      <c r="DR66" s="334"/>
      <c r="DS66" s="335"/>
      <c r="DT66" s="335"/>
      <c r="DU66" s="97"/>
      <c r="DV66" s="334"/>
      <c r="DW66" s="335"/>
      <c r="DX66" s="335"/>
      <c r="DY66" s="97" t="str">
        <f t="shared" si="36"/>
        <v/>
      </c>
      <c r="DZ66" s="998"/>
      <c r="EA66" s="335"/>
      <c r="EB66" s="97" t="str">
        <f t="shared" si="112"/>
        <v/>
      </c>
      <c r="EC66" s="334"/>
      <c r="ED66" s="335"/>
      <c r="EE66" s="335"/>
      <c r="EF66" s="97"/>
      <c r="EG66" s="334"/>
      <c r="EH66" s="335"/>
      <c r="EI66" s="335"/>
      <c r="EJ66" s="97"/>
      <c r="EK66" s="334"/>
      <c r="EL66" s="335"/>
      <c r="EM66" s="335"/>
      <c r="EN66" s="97"/>
      <c r="EO66" s="334"/>
      <c r="EP66" s="335"/>
      <c r="EQ66" s="335"/>
      <c r="ER66" s="97" t="str">
        <f t="shared" si="38"/>
        <v/>
      </c>
      <c r="ES66" s="993"/>
      <c r="ET66" s="335"/>
      <c r="EU66" s="97" t="str">
        <f t="shared" si="114"/>
        <v/>
      </c>
      <c r="EV66" s="334"/>
      <c r="EW66" s="335"/>
      <c r="EX66" s="335"/>
      <c r="EY66" s="97"/>
      <c r="EZ66" s="334"/>
      <c r="FA66" s="335"/>
      <c r="FB66" s="335"/>
      <c r="FC66" s="97"/>
      <c r="FD66" s="334"/>
      <c r="FE66" s="335"/>
      <c r="FF66" s="335"/>
      <c r="FG66" s="97"/>
      <c r="FH66" s="334"/>
      <c r="FI66" s="335"/>
      <c r="FJ66" s="335"/>
      <c r="FK66" s="97" t="str">
        <f t="shared" si="40"/>
        <v/>
      </c>
      <c r="FL66" s="993"/>
      <c r="FM66" s="335"/>
      <c r="FN66" s="97" t="str">
        <f t="shared" si="116"/>
        <v/>
      </c>
      <c r="FO66" s="334"/>
      <c r="FP66" s="335"/>
      <c r="FQ66" s="97"/>
      <c r="FR66" s="334"/>
      <c r="FS66" s="335"/>
      <c r="FT66" s="97"/>
      <c r="FU66" s="334"/>
      <c r="FV66" s="335"/>
      <c r="FW66" s="97"/>
      <c r="FX66" s="334"/>
      <c r="FY66" s="335"/>
      <c r="FZ66" s="97" t="str">
        <f t="shared" si="42"/>
        <v/>
      </c>
      <c r="GA66" s="993"/>
      <c r="GB66" s="335"/>
      <c r="GC66" s="510" t="str">
        <f t="shared" si="118"/>
        <v/>
      </c>
      <c r="GD66" s="336"/>
      <c r="GE66" s="337"/>
      <c r="GF66" s="337"/>
      <c r="GG66" s="337"/>
      <c r="GH66" s="337"/>
      <c r="GI66" s="510"/>
      <c r="GJ66" s="336"/>
      <c r="GK66" s="337"/>
      <c r="GL66" s="337"/>
      <c r="GM66" s="337"/>
      <c r="GN66" s="337"/>
      <c r="GO66" s="510"/>
      <c r="GP66" s="336"/>
      <c r="GQ66" s="337"/>
      <c r="GR66" s="337"/>
      <c r="GS66" s="337"/>
      <c r="GT66" s="337"/>
      <c r="GU66" s="510"/>
      <c r="GV66" s="336"/>
      <c r="GW66" s="337"/>
      <c r="GX66" s="337"/>
      <c r="GY66" s="337"/>
      <c r="GZ66" s="336"/>
      <c r="HA66" s="510" t="str">
        <f t="shared" si="43"/>
        <v/>
      </c>
      <c r="HB66" s="994"/>
      <c r="HC66" s="337"/>
      <c r="HD66" s="510" t="str">
        <f t="shared" si="120"/>
        <v/>
      </c>
      <c r="HE66" s="336"/>
      <c r="HF66" s="337"/>
      <c r="HG66" s="337"/>
      <c r="HH66" s="336"/>
      <c r="HI66" s="510"/>
      <c r="HJ66" s="336"/>
      <c r="HK66" s="337"/>
      <c r="HL66" s="337"/>
      <c r="HM66" s="336"/>
      <c r="HN66" s="510"/>
      <c r="HO66" s="336"/>
      <c r="HP66" s="337"/>
      <c r="HQ66" s="337"/>
      <c r="HR66" s="337"/>
      <c r="HS66" s="510"/>
      <c r="HT66" s="336"/>
      <c r="HU66" s="337"/>
      <c r="HV66" s="337"/>
      <c r="HW66" s="337"/>
      <c r="HX66" s="97" t="str">
        <f t="shared" si="45"/>
        <v/>
      </c>
      <c r="HY66" s="994"/>
      <c r="HZ66" s="337"/>
      <c r="IA66" s="510" t="str">
        <f t="shared" si="122"/>
        <v/>
      </c>
      <c r="IB66" s="336"/>
      <c r="IC66" s="337"/>
      <c r="ID66" s="337"/>
      <c r="IE66" s="510"/>
      <c r="IF66" s="336"/>
      <c r="IG66" s="337"/>
      <c r="IH66" s="337"/>
      <c r="II66" s="510"/>
      <c r="IJ66" s="336"/>
      <c r="IK66" s="337"/>
      <c r="IL66" s="337"/>
      <c r="IM66" s="510"/>
      <c r="IN66" s="336"/>
      <c r="IO66" s="337"/>
      <c r="IP66" s="337"/>
      <c r="IQ66" s="97" t="str">
        <f t="shared" si="123"/>
        <v/>
      </c>
      <c r="IR66" s="994"/>
      <c r="IS66" s="337"/>
      <c r="IT66" s="337"/>
      <c r="IU66" s="337"/>
      <c r="IV66" s="510" t="str">
        <f t="shared" si="124"/>
        <v/>
      </c>
      <c r="IW66" s="995"/>
    </row>
    <row r="67" spans="1:257" x14ac:dyDescent="0.25">
      <c r="A67" s="996"/>
      <c r="B67" s="507">
        <v>5</v>
      </c>
      <c r="C67" s="97" t="str">
        <f>IF(Proponentes!B58&gt;0,Proponentes!B58,"")</f>
        <v/>
      </c>
      <c r="D67" s="335"/>
      <c r="E67" s="335"/>
      <c r="F67" s="334"/>
      <c r="G67" s="335"/>
      <c r="H67" s="335"/>
      <c r="I67" s="335"/>
      <c r="J67" s="335"/>
      <c r="K67" s="335"/>
      <c r="L67" s="335"/>
      <c r="M67" s="334"/>
      <c r="N67" s="335"/>
      <c r="O67" s="335"/>
      <c r="P67" s="335"/>
      <c r="Q67" s="335"/>
      <c r="R67" s="335"/>
      <c r="S67" s="335"/>
      <c r="T67" s="334"/>
      <c r="U67" s="335"/>
      <c r="V67" s="335"/>
      <c r="W67" s="335"/>
      <c r="X67" s="335"/>
      <c r="Y67" s="335"/>
      <c r="Z67" s="335"/>
      <c r="AA67" s="334"/>
      <c r="AB67" s="335"/>
      <c r="AC67" s="335"/>
      <c r="AD67" s="335"/>
      <c r="AE67" s="335"/>
      <c r="AF67" s="335"/>
      <c r="AG67" s="97" t="str">
        <f t="shared" si="25"/>
        <v/>
      </c>
      <c r="AH67" s="993"/>
      <c r="AI67" s="335"/>
      <c r="AJ67" s="335" t="str">
        <f t="shared" si="26"/>
        <v/>
      </c>
      <c r="AK67" s="335"/>
      <c r="AL67" s="334"/>
      <c r="AM67" s="335"/>
      <c r="AN67" s="335"/>
      <c r="AO67" s="335"/>
      <c r="AP67" s="335"/>
      <c r="AQ67" s="335"/>
      <c r="AR67" s="335"/>
      <c r="AS67" s="334"/>
      <c r="AT67" s="335"/>
      <c r="AU67" s="335"/>
      <c r="AV67" s="335"/>
      <c r="AW67" s="335"/>
      <c r="AX67" s="335"/>
      <c r="AY67" s="335"/>
      <c r="AZ67" s="334"/>
      <c r="BA67" s="335"/>
      <c r="BB67" s="335"/>
      <c r="BC67" s="335"/>
      <c r="BD67" s="335"/>
      <c r="BE67" s="335"/>
      <c r="BF67" s="335"/>
      <c r="BG67" s="334"/>
      <c r="BH67" s="335"/>
      <c r="BI67" s="335"/>
      <c r="BJ67" s="335"/>
      <c r="BK67" s="335"/>
      <c r="BL67" s="97" t="str">
        <f t="shared" si="27"/>
        <v/>
      </c>
      <c r="BM67" s="993"/>
      <c r="BN67" s="335" t="str">
        <f t="shared" si="104"/>
        <v/>
      </c>
      <c r="BO67" s="334"/>
      <c r="BP67" s="335"/>
      <c r="BQ67" s="335"/>
      <c r="BR67" s="335"/>
      <c r="BS67" s="335" t="str">
        <f t="shared" si="105"/>
        <v/>
      </c>
      <c r="BT67" s="334"/>
      <c r="BU67" s="335"/>
      <c r="BV67" s="335"/>
      <c r="BW67" s="335"/>
      <c r="BX67" s="335" t="str">
        <f t="shared" si="106"/>
        <v/>
      </c>
      <c r="BY67" s="334"/>
      <c r="BZ67" s="335"/>
      <c r="CA67" s="335"/>
      <c r="CB67" s="335"/>
      <c r="CC67" s="335" t="str">
        <f t="shared" si="107"/>
        <v/>
      </c>
      <c r="CD67" s="334"/>
      <c r="CE67" s="335"/>
      <c r="CF67" s="335"/>
      <c r="CG67" s="335"/>
      <c r="CH67" s="997"/>
      <c r="CI67" s="97" t="str">
        <f t="shared" si="108"/>
        <v/>
      </c>
      <c r="CJ67" s="998"/>
      <c r="CK67" s="335"/>
      <c r="CL67" s="97" t="str">
        <f t="shared" si="109"/>
        <v/>
      </c>
      <c r="CM67" s="334"/>
      <c r="CN67" s="335"/>
      <c r="CO67" s="335"/>
      <c r="CP67" s="335"/>
      <c r="CQ67" s="97"/>
      <c r="CR67" s="334"/>
      <c r="CS67" s="335"/>
      <c r="CT67" s="335"/>
      <c r="CU67" s="335"/>
      <c r="CV67" s="97"/>
      <c r="CW67" s="334"/>
      <c r="CX67" s="335"/>
      <c r="CY67" s="335"/>
      <c r="CZ67" s="335"/>
      <c r="DA67" s="97"/>
      <c r="DB67" s="334"/>
      <c r="DC67" s="335"/>
      <c r="DD67" s="335"/>
      <c r="DE67" s="335"/>
      <c r="DF67" s="97" t="str">
        <f t="shared" si="34"/>
        <v/>
      </c>
      <c r="DG67" s="993"/>
      <c r="DH67" s="335"/>
      <c r="DI67" s="97" t="str">
        <f t="shared" si="35"/>
        <v/>
      </c>
      <c r="DJ67" s="334"/>
      <c r="DK67" s="335"/>
      <c r="DL67" s="335"/>
      <c r="DM67" s="97"/>
      <c r="DN67" s="334"/>
      <c r="DO67" s="335"/>
      <c r="DP67" s="335"/>
      <c r="DQ67" s="97"/>
      <c r="DR67" s="334"/>
      <c r="DS67" s="335"/>
      <c r="DT67" s="335"/>
      <c r="DU67" s="97"/>
      <c r="DV67" s="334"/>
      <c r="DW67" s="335"/>
      <c r="DX67" s="335"/>
      <c r="DY67" s="97" t="str">
        <f t="shared" si="36"/>
        <v/>
      </c>
      <c r="DZ67" s="998"/>
      <c r="EA67" s="335"/>
      <c r="EB67" s="97" t="str">
        <f t="shared" si="112"/>
        <v/>
      </c>
      <c r="EC67" s="334"/>
      <c r="ED67" s="335"/>
      <c r="EE67" s="335"/>
      <c r="EF67" s="97"/>
      <c r="EG67" s="334"/>
      <c r="EH67" s="335"/>
      <c r="EI67" s="335"/>
      <c r="EJ67" s="97"/>
      <c r="EK67" s="334"/>
      <c r="EL67" s="335"/>
      <c r="EM67" s="335"/>
      <c r="EN67" s="97"/>
      <c r="EO67" s="334"/>
      <c r="EP67" s="335"/>
      <c r="EQ67" s="335"/>
      <c r="ER67" s="97" t="str">
        <f t="shared" si="38"/>
        <v/>
      </c>
      <c r="ES67" s="993"/>
      <c r="ET67" s="335"/>
      <c r="EU67" s="97" t="str">
        <f t="shared" si="114"/>
        <v/>
      </c>
      <c r="EV67" s="334"/>
      <c r="EW67" s="335"/>
      <c r="EX67" s="335"/>
      <c r="EY67" s="97"/>
      <c r="EZ67" s="334"/>
      <c r="FA67" s="335"/>
      <c r="FB67" s="335"/>
      <c r="FC67" s="97"/>
      <c r="FD67" s="334"/>
      <c r="FE67" s="335"/>
      <c r="FF67" s="335"/>
      <c r="FG67" s="97"/>
      <c r="FH67" s="334"/>
      <c r="FI67" s="335"/>
      <c r="FJ67" s="335"/>
      <c r="FK67" s="97" t="str">
        <f t="shared" si="40"/>
        <v/>
      </c>
      <c r="FL67" s="993"/>
      <c r="FM67" s="335"/>
      <c r="FN67" s="97" t="str">
        <f t="shared" si="116"/>
        <v/>
      </c>
      <c r="FO67" s="334"/>
      <c r="FP67" s="335"/>
      <c r="FQ67" s="97"/>
      <c r="FR67" s="334"/>
      <c r="FS67" s="335"/>
      <c r="FT67" s="97"/>
      <c r="FU67" s="334"/>
      <c r="FV67" s="335"/>
      <c r="FW67" s="97"/>
      <c r="FX67" s="334"/>
      <c r="FY67" s="335"/>
      <c r="FZ67" s="97" t="str">
        <f t="shared" si="42"/>
        <v/>
      </c>
      <c r="GA67" s="993"/>
      <c r="GB67" s="335"/>
      <c r="GC67" s="510" t="str">
        <f t="shared" si="118"/>
        <v/>
      </c>
      <c r="GD67" s="336"/>
      <c r="GE67" s="337"/>
      <c r="GF67" s="337"/>
      <c r="GG67" s="337"/>
      <c r="GH67" s="337"/>
      <c r="GI67" s="510"/>
      <c r="GJ67" s="336"/>
      <c r="GK67" s="337"/>
      <c r="GL67" s="337"/>
      <c r="GM67" s="337"/>
      <c r="GN67" s="337"/>
      <c r="GO67" s="510"/>
      <c r="GP67" s="336"/>
      <c r="GQ67" s="337"/>
      <c r="GR67" s="337"/>
      <c r="GS67" s="337"/>
      <c r="GT67" s="337"/>
      <c r="GU67" s="510"/>
      <c r="GV67" s="336"/>
      <c r="GW67" s="337"/>
      <c r="GX67" s="337"/>
      <c r="GY67" s="337"/>
      <c r="GZ67" s="336"/>
      <c r="HA67" s="510" t="str">
        <f t="shared" si="43"/>
        <v/>
      </c>
      <c r="HB67" s="994"/>
      <c r="HC67" s="337"/>
      <c r="HD67" s="510" t="str">
        <f t="shared" si="120"/>
        <v/>
      </c>
      <c r="HE67" s="336"/>
      <c r="HF67" s="337"/>
      <c r="HG67" s="337"/>
      <c r="HH67" s="336"/>
      <c r="HI67" s="510"/>
      <c r="HJ67" s="336"/>
      <c r="HK67" s="337"/>
      <c r="HL67" s="337"/>
      <c r="HM67" s="336"/>
      <c r="HN67" s="510"/>
      <c r="HO67" s="336"/>
      <c r="HP67" s="337"/>
      <c r="HQ67" s="337"/>
      <c r="HR67" s="337"/>
      <c r="HS67" s="510"/>
      <c r="HT67" s="336"/>
      <c r="HU67" s="337"/>
      <c r="HV67" s="337"/>
      <c r="HW67" s="337"/>
      <c r="HX67" s="97" t="str">
        <f t="shared" si="45"/>
        <v/>
      </c>
      <c r="HY67" s="994"/>
      <c r="HZ67" s="337"/>
      <c r="IA67" s="510" t="str">
        <f t="shared" si="122"/>
        <v/>
      </c>
      <c r="IB67" s="336"/>
      <c r="IC67" s="337"/>
      <c r="ID67" s="337"/>
      <c r="IE67" s="510"/>
      <c r="IF67" s="336"/>
      <c r="IG67" s="337"/>
      <c r="IH67" s="337"/>
      <c r="II67" s="510"/>
      <c r="IJ67" s="336"/>
      <c r="IK67" s="337"/>
      <c r="IL67" s="337"/>
      <c r="IM67" s="510"/>
      <c r="IN67" s="336"/>
      <c r="IO67" s="337"/>
      <c r="IP67" s="337"/>
      <c r="IQ67" s="97" t="str">
        <f t="shared" si="123"/>
        <v/>
      </c>
      <c r="IR67" s="994"/>
      <c r="IS67" s="337"/>
      <c r="IT67" s="337"/>
      <c r="IU67" s="337"/>
      <c r="IV67" s="510" t="str">
        <f t="shared" si="124"/>
        <v/>
      </c>
      <c r="IW67" s="995"/>
    </row>
    <row r="68" spans="1:257" x14ac:dyDescent="0.25">
      <c r="A68" s="996"/>
      <c r="B68" s="507">
        <v>6</v>
      </c>
      <c r="C68" s="97" t="str">
        <f>IF(Proponentes!B59&gt;0,Proponentes!B59,"")</f>
        <v/>
      </c>
      <c r="D68" s="335"/>
      <c r="E68" s="335"/>
      <c r="F68" s="334"/>
      <c r="G68" s="335"/>
      <c r="H68" s="335"/>
      <c r="I68" s="335"/>
      <c r="J68" s="335"/>
      <c r="K68" s="335"/>
      <c r="L68" s="335"/>
      <c r="M68" s="334"/>
      <c r="N68" s="335"/>
      <c r="O68" s="335"/>
      <c r="P68" s="335"/>
      <c r="Q68" s="335"/>
      <c r="R68" s="335"/>
      <c r="S68" s="335"/>
      <c r="T68" s="334"/>
      <c r="U68" s="335"/>
      <c r="V68" s="335"/>
      <c r="W68" s="335"/>
      <c r="X68" s="335"/>
      <c r="Y68" s="335"/>
      <c r="Z68" s="335"/>
      <c r="AA68" s="334"/>
      <c r="AB68" s="335"/>
      <c r="AC68" s="335"/>
      <c r="AD68" s="335"/>
      <c r="AE68" s="335"/>
      <c r="AF68" s="335"/>
      <c r="AG68" s="97" t="str">
        <f t="shared" si="25"/>
        <v/>
      </c>
      <c r="AH68" s="993"/>
      <c r="AI68" s="335"/>
      <c r="AJ68" s="335" t="str">
        <f t="shared" si="26"/>
        <v/>
      </c>
      <c r="AK68" s="335"/>
      <c r="AL68" s="334"/>
      <c r="AM68" s="335"/>
      <c r="AN68" s="335"/>
      <c r="AO68" s="335"/>
      <c r="AP68" s="335"/>
      <c r="AQ68" s="335"/>
      <c r="AR68" s="335"/>
      <c r="AS68" s="334"/>
      <c r="AT68" s="335"/>
      <c r="AU68" s="335"/>
      <c r="AV68" s="335"/>
      <c r="AW68" s="335"/>
      <c r="AX68" s="335"/>
      <c r="AY68" s="335"/>
      <c r="AZ68" s="334"/>
      <c r="BA68" s="335"/>
      <c r="BB68" s="335"/>
      <c r="BC68" s="335"/>
      <c r="BD68" s="335"/>
      <c r="BE68" s="335"/>
      <c r="BF68" s="335"/>
      <c r="BG68" s="334"/>
      <c r="BH68" s="335"/>
      <c r="BI68" s="335"/>
      <c r="BJ68" s="335"/>
      <c r="BK68" s="335"/>
      <c r="BL68" s="97" t="str">
        <f t="shared" si="27"/>
        <v/>
      </c>
      <c r="BM68" s="993"/>
      <c r="BN68" s="335" t="str">
        <f t="shared" si="104"/>
        <v/>
      </c>
      <c r="BO68" s="334"/>
      <c r="BP68" s="335"/>
      <c r="BQ68" s="335"/>
      <c r="BR68" s="335"/>
      <c r="BS68" s="335" t="str">
        <f t="shared" si="105"/>
        <v/>
      </c>
      <c r="BT68" s="334"/>
      <c r="BU68" s="335"/>
      <c r="BV68" s="335"/>
      <c r="BW68" s="335"/>
      <c r="BX68" s="335" t="str">
        <f t="shared" si="106"/>
        <v/>
      </c>
      <c r="BY68" s="334"/>
      <c r="BZ68" s="335"/>
      <c r="CA68" s="335"/>
      <c r="CB68" s="335"/>
      <c r="CC68" s="335" t="str">
        <f t="shared" si="107"/>
        <v/>
      </c>
      <c r="CD68" s="334"/>
      <c r="CE68" s="335"/>
      <c r="CF68" s="335"/>
      <c r="CG68" s="335"/>
      <c r="CH68" s="997"/>
      <c r="CI68" s="97" t="str">
        <f t="shared" si="108"/>
        <v/>
      </c>
      <c r="CJ68" s="998"/>
      <c r="CK68" s="335"/>
      <c r="CL68" s="97" t="str">
        <f t="shared" si="109"/>
        <v/>
      </c>
      <c r="CM68" s="334"/>
      <c r="CN68" s="335"/>
      <c r="CO68" s="335"/>
      <c r="CP68" s="335"/>
      <c r="CQ68" s="97"/>
      <c r="CR68" s="334"/>
      <c r="CS68" s="335"/>
      <c r="CT68" s="335"/>
      <c r="CU68" s="335"/>
      <c r="CV68" s="97"/>
      <c r="CW68" s="334"/>
      <c r="CX68" s="335"/>
      <c r="CY68" s="335"/>
      <c r="CZ68" s="335"/>
      <c r="DA68" s="97"/>
      <c r="DB68" s="334"/>
      <c r="DC68" s="335"/>
      <c r="DD68" s="335"/>
      <c r="DE68" s="335"/>
      <c r="DF68" s="97" t="str">
        <f t="shared" si="34"/>
        <v/>
      </c>
      <c r="DG68" s="993"/>
      <c r="DH68" s="335"/>
      <c r="DI68" s="97" t="str">
        <f t="shared" si="35"/>
        <v/>
      </c>
      <c r="DJ68" s="334"/>
      <c r="DK68" s="335"/>
      <c r="DL68" s="335"/>
      <c r="DM68" s="97"/>
      <c r="DN68" s="334"/>
      <c r="DO68" s="335"/>
      <c r="DP68" s="335"/>
      <c r="DQ68" s="97"/>
      <c r="DR68" s="334"/>
      <c r="DS68" s="335"/>
      <c r="DT68" s="335"/>
      <c r="DU68" s="97"/>
      <c r="DV68" s="334"/>
      <c r="DW68" s="335"/>
      <c r="DX68" s="335"/>
      <c r="DY68" s="97" t="str">
        <f t="shared" si="36"/>
        <v/>
      </c>
      <c r="DZ68" s="998"/>
      <c r="EA68" s="335"/>
      <c r="EB68" s="97" t="str">
        <f t="shared" si="112"/>
        <v/>
      </c>
      <c r="EC68" s="334"/>
      <c r="ED68" s="335"/>
      <c r="EE68" s="335"/>
      <c r="EF68" s="97"/>
      <c r="EG68" s="334"/>
      <c r="EH68" s="335"/>
      <c r="EI68" s="335"/>
      <c r="EJ68" s="97"/>
      <c r="EK68" s="334"/>
      <c r="EL68" s="335"/>
      <c r="EM68" s="335"/>
      <c r="EN68" s="97"/>
      <c r="EO68" s="334"/>
      <c r="EP68" s="335"/>
      <c r="EQ68" s="335"/>
      <c r="ER68" s="97" t="str">
        <f t="shared" si="38"/>
        <v/>
      </c>
      <c r="ES68" s="993"/>
      <c r="ET68" s="335"/>
      <c r="EU68" s="97" t="str">
        <f t="shared" si="114"/>
        <v/>
      </c>
      <c r="EV68" s="334"/>
      <c r="EW68" s="335"/>
      <c r="EX68" s="335"/>
      <c r="EY68" s="97"/>
      <c r="EZ68" s="334"/>
      <c r="FA68" s="335"/>
      <c r="FB68" s="335"/>
      <c r="FC68" s="97"/>
      <c r="FD68" s="334"/>
      <c r="FE68" s="335"/>
      <c r="FF68" s="335"/>
      <c r="FG68" s="97"/>
      <c r="FH68" s="334"/>
      <c r="FI68" s="335"/>
      <c r="FJ68" s="335"/>
      <c r="FK68" s="97" t="str">
        <f t="shared" si="40"/>
        <v/>
      </c>
      <c r="FL68" s="993"/>
      <c r="FM68" s="335"/>
      <c r="FN68" s="97" t="str">
        <f t="shared" si="116"/>
        <v/>
      </c>
      <c r="FO68" s="334"/>
      <c r="FP68" s="335"/>
      <c r="FQ68" s="97"/>
      <c r="FR68" s="334"/>
      <c r="FS68" s="335"/>
      <c r="FT68" s="97"/>
      <c r="FU68" s="334"/>
      <c r="FV68" s="335"/>
      <c r="FW68" s="97"/>
      <c r="FX68" s="334"/>
      <c r="FY68" s="335"/>
      <c r="FZ68" s="97" t="str">
        <f t="shared" si="42"/>
        <v/>
      </c>
      <c r="GA68" s="993"/>
      <c r="GB68" s="335"/>
      <c r="GC68" s="510" t="str">
        <f t="shared" si="118"/>
        <v/>
      </c>
      <c r="GD68" s="336"/>
      <c r="GE68" s="337"/>
      <c r="GF68" s="337"/>
      <c r="GG68" s="337"/>
      <c r="GH68" s="337"/>
      <c r="GI68" s="510"/>
      <c r="GJ68" s="336"/>
      <c r="GK68" s="337"/>
      <c r="GL68" s="337"/>
      <c r="GM68" s="337"/>
      <c r="GN68" s="337"/>
      <c r="GO68" s="510"/>
      <c r="GP68" s="336"/>
      <c r="GQ68" s="337"/>
      <c r="GR68" s="337"/>
      <c r="GS68" s="337"/>
      <c r="GT68" s="337"/>
      <c r="GU68" s="510"/>
      <c r="GV68" s="336"/>
      <c r="GW68" s="337"/>
      <c r="GX68" s="337"/>
      <c r="GY68" s="337"/>
      <c r="GZ68" s="336"/>
      <c r="HA68" s="510" t="str">
        <f t="shared" si="43"/>
        <v/>
      </c>
      <c r="HB68" s="994"/>
      <c r="HC68" s="337"/>
      <c r="HD68" s="510" t="str">
        <f t="shared" si="120"/>
        <v/>
      </c>
      <c r="HE68" s="336"/>
      <c r="HF68" s="337"/>
      <c r="HG68" s="337"/>
      <c r="HH68" s="336"/>
      <c r="HI68" s="510"/>
      <c r="HJ68" s="336"/>
      <c r="HK68" s="337"/>
      <c r="HL68" s="337"/>
      <c r="HM68" s="336"/>
      <c r="HN68" s="510"/>
      <c r="HO68" s="336"/>
      <c r="HP68" s="337"/>
      <c r="HQ68" s="337"/>
      <c r="HR68" s="337"/>
      <c r="HS68" s="510"/>
      <c r="HT68" s="336"/>
      <c r="HU68" s="337"/>
      <c r="HV68" s="337"/>
      <c r="HW68" s="337"/>
      <c r="HX68" s="97" t="str">
        <f t="shared" si="45"/>
        <v/>
      </c>
      <c r="HY68" s="994"/>
      <c r="HZ68" s="337"/>
      <c r="IA68" s="510" t="str">
        <f t="shared" si="122"/>
        <v/>
      </c>
      <c r="IB68" s="336"/>
      <c r="IC68" s="337"/>
      <c r="ID68" s="337"/>
      <c r="IE68" s="510"/>
      <c r="IF68" s="336"/>
      <c r="IG68" s="337"/>
      <c r="IH68" s="337"/>
      <c r="II68" s="510"/>
      <c r="IJ68" s="336"/>
      <c r="IK68" s="337"/>
      <c r="IL68" s="337"/>
      <c r="IM68" s="510"/>
      <c r="IN68" s="336"/>
      <c r="IO68" s="337"/>
      <c r="IP68" s="337"/>
      <c r="IQ68" s="97" t="str">
        <f t="shared" si="123"/>
        <v/>
      </c>
      <c r="IR68" s="994"/>
      <c r="IS68" s="337"/>
      <c r="IT68" s="337"/>
      <c r="IU68" s="337"/>
      <c r="IV68" s="510" t="str">
        <f t="shared" si="124"/>
        <v/>
      </c>
      <c r="IW68" s="995"/>
    </row>
    <row r="69" spans="1:257" x14ac:dyDescent="0.25">
      <c r="A69" s="996"/>
      <c r="B69" s="507">
        <v>7</v>
      </c>
      <c r="C69" s="97" t="str">
        <f>IF(Proponentes!B60&gt;0,Proponentes!B60,"")</f>
        <v/>
      </c>
      <c r="D69" s="335"/>
      <c r="E69" s="335"/>
      <c r="F69" s="334"/>
      <c r="G69" s="335"/>
      <c r="H69" s="335"/>
      <c r="I69" s="335"/>
      <c r="J69" s="335"/>
      <c r="K69" s="335"/>
      <c r="L69" s="335"/>
      <c r="M69" s="334"/>
      <c r="N69" s="335"/>
      <c r="O69" s="335"/>
      <c r="P69" s="335"/>
      <c r="Q69" s="335"/>
      <c r="R69" s="335"/>
      <c r="S69" s="335"/>
      <c r="T69" s="334"/>
      <c r="U69" s="335"/>
      <c r="V69" s="335"/>
      <c r="W69" s="335"/>
      <c r="X69" s="335"/>
      <c r="Y69" s="335"/>
      <c r="Z69" s="335"/>
      <c r="AA69" s="334"/>
      <c r="AB69" s="335"/>
      <c r="AC69" s="335"/>
      <c r="AD69" s="335"/>
      <c r="AE69" s="335"/>
      <c r="AF69" s="335"/>
      <c r="AG69" s="97" t="str">
        <f t="shared" si="25"/>
        <v/>
      </c>
      <c r="AH69" s="993"/>
      <c r="AI69" s="335"/>
      <c r="AJ69" s="335" t="str">
        <f t="shared" si="26"/>
        <v/>
      </c>
      <c r="AK69" s="335"/>
      <c r="AL69" s="334"/>
      <c r="AM69" s="335"/>
      <c r="AN69" s="335"/>
      <c r="AO69" s="335"/>
      <c r="AP69" s="335"/>
      <c r="AQ69" s="335"/>
      <c r="AR69" s="335"/>
      <c r="AS69" s="334"/>
      <c r="AT69" s="335"/>
      <c r="AU69" s="335"/>
      <c r="AV69" s="335"/>
      <c r="AW69" s="335"/>
      <c r="AX69" s="335"/>
      <c r="AY69" s="335"/>
      <c r="AZ69" s="334"/>
      <c r="BA69" s="335"/>
      <c r="BB69" s="335"/>
      <c r="BC69" s="335"/>
      <c r="BD69" s="335"/>
      <c r="BE69" s="335"/>
      <c r="BF69" s="335"/>
      <c r="BG69" s="334"/>
      <c r="BH69" s="335"/>
      <c r="BI69" s="335"/>
      <c r="BJ69" s="335"/>
      <c r="BK69" s="335"/>
      <c r="BL69" s="97" t="str">
        <f t="shared" si="27"/>
        <v/>
      </c>
      <c r="BM69" s="993"/>
      <c r="BN69" s="335" t="str">
        <f t="shared" si="104"/>
        <v/>
      </c>
      <c r="BO69" s="334"/>
      <c r="BP69" s="335"/>
      <c r="BQ69" s="335"/>
      <c r="BR69" s="335"/>
      <c r="BS69" s="335" t="str">
        <f t="shared" si="105"/>
        <v/>
      </c>
      <c r="BT69" s="334"/>
      <c r="BU69" s="335"/>
      <c r="BV69" s="335"/>
      <c r="BW69" s="335"/>
      <c r="BX69" s="335" t="str">
        <f t="shared" si="106"/>
        <v/>
      </c>
      <c r="BY69" s="334"/>
      <c r="BZ69" s="335"/>
      <c r="CA69" s="335"/>
      <c r="CB69" s="335"/>
      <c r="CC69" s="335" t="str">
        <f t="shared" si="107"/>
        <v/>
      </c>
      <c r="CD69" s="334"/>
      <c r="CE69" s="335"/>
      <c r="CF69" s="335"/>
      <c r="CG69" s="335"/>
      <c r="CH69" s="997"/>
      <c r="CI69" s="97" t="str">
        <f t="shared" si="108"/>
        <v/>
      </c>
      <c r="CJ69" s="998"/>
      <c r="CK69" s="335"/>
      <c r="CL69" s="97" t="str">
        <f t="shared" si="109"/>
        <v/>
      </c>
      <c r="CM69" s="334"/>
      <c r="CN69" s="335"/>
      <c r="CO69" s="335"/>
      <c r="CP69" s="335"/>
      <c r="CQ69" s="97"/>
      <c r="CR69" s="334"/>
      <c r="CS69" s="335"/>
      <c r="CT69" s="335"/>
      <c r="CU69" s="335"/>
      <c r="CV69" s="97"/>
      <c r="CW69" s="334"/>
      <c r="CX69" s="335"/>
      <c r="CY69" s="335"/>
      <c r="CZ69" s="335"/>
      <c r="DA69" s="97"/>
      <c r="DB69" s="334"/>
      <c r="DC69" s="335"/>
      <c r="DD69" s="335"/>
      <c r="DE69" s="335"/>
      <c r="DF69" s="97" t="str">
        <f t="shared" si="34"/>
        <v/>
      </c>
      <c r="DG69" s="993"/>
      <c r="DH69" s="335"/>
      <c r="DI69" s="97" t="str">
        <f t="shared" si="35"/>
        <v/>
      </c>
      <c r="DJ69" s="334"/>
      <c r="DK69" s="335"/>
      <c r="DL69" s="335"/>
      <c r="DM69" s="97"/>
      <c r="DN69" s="334"/>
      <c r="DO69" s="335"/>
      <c r="DP69" s="335"/>
      <c r="DQ69" s="97"/>
      <c r="DR69" s="334"/>
      <c r="DS69" s="335"/>
      <c r="DT69" s="335"/>
      <c r="DU69" s="97"/>
      <c r="DV69" s="334"/>
      <c r="DW69" s="335"/>
      <c r="DX69" s="335"/>
      <c r="DY69" s="97" t="str">
        <f t="shared" si="36"/>
        <v/>
      </c>
      <c r="DZ69" s="998"/>
      <c r="EA69" s="335"/>
      <c r="EB69" s="97" t="str">
        <f t="shared" si="112"/>
        <v/>
      </c>
      <c r="EC69" s="334"/>
      <c r="ED69" s="335"/>
      <c r="EE69" s="335"/>
      <c r="EF69" s="97"/>
      <c r="EG69" s="334"/>
      <c r="EH69" s="335"/>
      <c r="EI69" s="335"/>
      <c r="EJ69" s="97"/>
      <c r="EK69" s="334"/>
      <c r="EL69" s="335"/>
      <c r="EM69" s="335"/>
      <c r="EN69" s="97"/>
      <c r="EO69" s="334"/>
      <c r="EP69" s="335"/>
      <c r="EQ69" s="335"/>
      <c r="ER69" s="97" t="str">
        <f t="shared" si="38"/>
        <v/>
      </c>
      <c r="ES69" s="993"/>
      <c r="ET69" s="335"/>
      <c r="EU69" s="97" t="str">
        <f t="shared" si="114"/>
        <v/>
      </c>
      <c r="EV69" s="334"/>
      <c r="EW69" s="335"/>
      <c r="EX69" s="335"/>
      <c r="EY69" s="97"/>
      <c r="EZ69" s="334"/>
      <c r="FA69" s="335"/>
      <c r="FB69" s="335"/>
      <c r="FC69" s="97"/>
      <c r="FD69" s="334"/>
      <c r="FE69" s="335"/>
      <c r="FF69" s="335"/>
      <c r="FG69" s="97"/>
      <c r="FH69" s="334"/>
      <c r="FI69" s="335"/>
      <c r="FJ69" s="335"/>
      <c r="FK69" s="97" t="str">
        <f t="shared" si="40"/>
        <v/>
      </c>
      <c r="FL69" s="993"/>
      <c r="FM69" s="335"/>
      <c r="FN69" s="97" t="str">
        <f t="shared" si="116"/>
        <v/>
      </c>
      <c r="FO69" s="334"/>
      <c r="FP69" s="335"/>
      <c r="FQ69" s="97"/>
      <c r="FR69" s="334"/>
      <c r="FS69" s="335"/>
      <c r="FT69" s="97"/>
      <c r="FU69" s="334"/>
      <c r="FV69" s="335"/>
      <c r="FW69" s="97"/>
      <c r="FX69" s="334"/>
      <c r="FY69" s="335"/>
      <c r="FZ69" s="97" t="str">
        <f t="shared" si="42"/>
        <v/>
      </c>
      <c r="GA69" s="993"/>
      <c r="GB69" s="335"/>
      <c r="GC69" s="510" t="str">
        <f t="shared" si="118"/>
        <v/>
      </c>
      <c r="GD69" s="336"/>
      <c r="GE69" s="337"/>
      <c r="GF69" s="337"/>
      <c r="GG69" s="337"/>
      <c r="GH69" s="337"/>
      <c r="GI69" s="510"/>
      <c r="GJ69" s="336"/>
      <c r="GK69" s="337"/>
      <c r="GL69" s="337"/>
      <c r="GM69" s="337"/>
      <c r="GN69" s="337"/>
      <c r="GO69" s="510"/>
      <c r="GP69" s="336"/>
      <c r="GQ69" s="337"/>
      <c r="GR69" s="337"/>
      <c r="GS69" s="337"/>
      <c r="GT69" s="337"/>
      <c r="GU69" s="510"/>
      <c r="GV69" s="336"/>
      <c r="GW69" s="337"/>
      <c r="GX69" s="337"/>
      <c r="GY69" s="337"/>
      <c r="GZ69" s="336"/>
      <c r="HA69" s="510" t="str">
        <f t="shared" si="43"/>
        <v/>
      </c>
      <c r="HB69" s="994"/>
      <c r="HC69" s="337"/>
      <c r="HD69" s="510" t="str">
        <f t="shared" si="120"/>
        <v/>
      </c>
      <c r="HE69" s="336"/>
      <c r="HF69" s="337"/>
      <c r="HG69" s="337"/>
      <c r="HH69" s="336"/>
      <c r="HI69" s="510"/>
      <c r="HJ69" s="336"/>
      <c r="HK69" s="337"/>
      <c r="HL69" s="337"/>
      <c r="HM69" s="336"/>
      <c r="HN69" s="510"/>
      <c r="HO69" s="336"/>
      <c r="HP69" s="337"/>
      <c r="HQ69" s="337"/>
      <c r="HR69" s="337"/>
      <c r="HS69" s="510"/>
      <c r="HT69" s="336"/>
      <c r="HU69" s="337"/>
      <c r="HV69" s="337"/>
      <c r="HW69" s="337"/>
      <c r="HX69" s="97" t="str">
        <f t="shared" si="45"/>
        <v/>
      </c>
      <c r="HY69" s="994"/>
      <c r="HZ69" s="337"/>
      <c r="IA69" s="510" t="str">
        <f t="shared" si="122"/>
        <v/>
      </c>
      <c r="IB69" s="336"/>
      <c r="IC69" s="337"/>
      <c r="ID69" s="337"/>
      <c r="IE69" s="510"/>
      <c r="IF69" s="336"/>
      <c r="IG69" s="337"/>
      <c r="IH69" s="337"/>
      <c r="II69" s="510"/>
      <c r="IJ69" s="336"/>
      <c r="IK69" s="337"/>
      <c r="IL69" s="337"/>
      <c r="IM69" s="510"/>
      <c r="IN69" s="336"/>
      <c r="IO69" s="337"/>
      <c r="IP69" s="337"/>
      <c r="IQ69" s="97" t="str">
        <f t="shared" si="123"/>
        <v/>
      </c>
      <c r="IR69" s="994"/>
      <c r="IS69" s="337"/>
      <c r="IT69" s="337"/>
      <c r="IU69" s="337"/>
      <c r="IV69" s="510" t="str">
        <f t="shared" si="124"/>
        <v/>
      </c>
      <c r="IW69" s="995"/>
    </row>
    <row r="70" spans="1:257" x14ac:dyDescent="0.25">
      <c r="A70" s="996"/>
      <c r="B70" s="507">
        <v>8</v>
      </c>
      <c r="C70" s="97" t="str">
        <f>IF(Proponentes!B61&gt;0,Proponentes!B61,"")</f>
        <v/>
      </c>
      <c r="D70" s="335"/>
      <c r="E70" s="335"/>
      <c r="F70" s="334"/>
      <c r="G70" s="335"/>
      <c r="H70" s="335"/>
      <c r="I70" s="335"/>
      <c r="J70" s="335"/>
      <c r="K70" s="335"/>
      <c r="L70" s="335"/>
      <c r="M70" s="334"/>
      <c r="N70" s="335"/>
      <c r="O70" s="335"/>
      <c r="P70" s="335"/>
      <c r="Q70" s="335"/>
      <c r="R70" s="335"/>
      <c r="S70" s="335"/>
      <c r="T70" s="334"/>
      <c r="U70" s="335"/>
      <c r="V70" s="335"/>
      <c r="W70" s="335"/>
      <c r="X70" s="335"/>
      <c r="Y70" s="335"/>
      <c r="Z70" s="335"/>
      <c r="AA70" s="334"/>
      <c r="AB70" s="335"/>
      <c r="AC70" s="335"/>
      <c r="AD70" s="335"/>
      <c r="AE70" s="335"/>
      <c r="AF70" s="335"/>
      <c r="AG70" s="97" t="str">
        <f t="shared" si="25"/>
        <v/>
      </c>
      <c r="AH70" s="993"/>
      <c r="AI70" s="335"/>
      <c r="AJ70" s="335" t="str">
        <f t="shared" si="26"/>
        <v/>
      </c>
      <c r="AK70" s="335"/>
      <c r="AL70" s="334"/>
      <c r="AM70" s="335"/>
      <c r="AN70" s="335"/>
      <c r="AO70" s="335"/>
      <c r="AP70" s="335"/>
      <c r="AQ70" s="335"/>
      <c r="AR70" s="335"/>
      <c r="AS70" s="334"/>
      <c r="AT70" s="335"/>
      <c r="AU70" s="335"/>
      <c r="AV70" s="335"/>
      <c r="AW70" s="335"/>
      <c r="AX70" s="335"/>
      <c r="AY70" s="335"/>
      <c r="AZ70" s="334"/>
      <c r="BA70" s="335"/>
      <c r="BB70" s="335"/>
      <c r="BC70" s="335"/>
      <c r="BD70" s="335"/>
      <c r="BE70" s="335"/>
      <c r="BF70" s="335"/>
      <c r="BG70" s="334"/>
      <c r="BH70" s="335"/>
      <c r="BI70" s="335"/>
      <c r="BJ70" s="335"/>
      <c r="BK70" s="335"/>
      <c r="BL70" s="97" t="str">
        <f t="shared" si="27"/>
        <v/>
      </c>
      <c r="BM70" s="993"/>
      <c r="BN70" s="335" t="str">
        <f t="shared" si="104"/>
        <v/>
      </c>
      <c r="BO70" s="334"/>
      <c r="BP70" s="335"/>
      <c r="BQ70" s="335"/>
      <c r="BR70" s="335"/>
      <c r="BS70" s="335" t="str">
        <f t="shared" si="105"/>
        <v/>
      </c>
      <c r="BT70" s="334"/>
      <c r="BU70" s="335"/>
      <c r="BV70" s="335"/>
      <c r="BW70" s="335"/>
      <c r="BX70" s="335" t="str">
        <f t="shared" si="106"/>
        <v/>
      </c>
      <c r="BY70" s="334"/>
      <c r="BZ70" s="335"/>
      <c r="CA70" s="335"/>
      <c r="CB70" s="335"/>
      <c r="CC70" s="335" t="str">
        <f t="shared" si="107"/>
        <v/>
      </c>
      <c r="CD70" s="334"/>
      <c r="CE70" s="335"/>
      <c r="CF70" s="335"/>
      <c r="CG70" s="335"/>
      <c r="CH70" s="997"/>
      <c r="CI70" s="97" t="str">
        <f t="shared" si="108"/>
        <v/>
      </c>
      <c r="CJ70" s="998"/>
      <c r="CK70" s="335"/>
      <c r="CL70" s="97" t="str">
        <f t="shared" si="109"/>
        <v/>
      </c>
      <c r="CM70" s="334"/>
      <c r="CN70" s="335"/>
      <c r="CO70" s="335"/>
      <c r="CP70" s="335"/>
      <c r="CQ70" s="97"/>
      <c r="CR70" s="334"/>
      <c r="CS70" s="335"/>
      <c r="CT70" s="335"/>
      <c r="CU70" s="335"/>
      <c r="CV70" s="97"/>
      <c r="CW70" s="334"/>
      <c r="CX70" s="335"/>
      <c r="CY70" s="335"/>
      <c r="CZ70" s="335"/>
      <c r="DA70" s="97"/>
      <c r="DB70" s="334"/>
      <c r="DC70" s="335"/>
      <c r="DD70" s="335"/>
      <c r="DE70" s="335"/>
      <c r="DF70" s="97" t="str">
        <f t="shared" si="34"/>
        <v/>
      </c>
      <c r="DG70" s="993"/>
      <c r="DH70" s="335"/>
      <c r="DI70" s="97" t="str">
        <f t="shared" si="35"/>
        <v/>
      </c>
      <c r="DJ70" s="334"/>
      <c r="DK70" s="335"/>
      <c r="DL70" s="335"/>
      <c r="DM70" s="97"/>
      <c r="DN70" s="334"/>
      <c r="DO70" s="335"/>
      <c r="DP70" s="335"/>
      <c r="DQ70" s="97"/>
      <c r="DR70" s="334"/>
      <c r="DS70" s="335"/>
      <c r="DT70" s="335"/>
      <c r="DU70" s="97"/>
      <c r="DV70" s="334"/>
      <c r="DW70" s="335"/>
      <c r="DX70" s="335"/>
      <c r="DY70" s="97" t="str">
        <f t="shared" si="36"/>
        <v/>
      </c>
      <c r="DZ70" s="998"/>
      <c r="EA70" s="335"/>
      <c r="EB70" s="97" t="str">
        <f t="shared" si="112"/>
        <v/>
      </c>
      <c r="EC70" s="334"/>
      <c r="ED70" s="335"/>
      <c r="EE70" s="335"/>
      <c r="EF70" s="97"/>
      <c r="EG70" s="334"/>
      <c r="EH70" s="335"/>
      <c r="EI70" s="335"/>
      <c r="EJ70" s="97"/>
      <c r="EK70" s="334"/>
      <c r="EL70" s="335"/>
      <c r="EM70" s="335"/>
      <c r="EN70" s="97"/>
      <c r="EO70" s="334"/>
      <c r="EP70" s="335"/>
      <c r="EQ70" s="335"/>
      <c r="ER70" s="97" t="str">
        <f t="shared" si="38"/>
        <v/>
      </c>
      <c r="ES70" s="993"/>
      <c r="ET70" s="335"/>
      <c r="EU70" s="97" t="str">
        <f t="shared" si="114"/>
        <v/>
      </c>
      <c r="EV70" s="334"/>
      <c r="EW70" s="335"/>
      <c r="EX70" s="335"/>
      <c r="EY70" s="97"/>
      <c r="EZ70" s="334"/>
      <c r="FA70" s="335"/>
      <c r="FB70" s="335"/>
      <c r="FC70" s="97"/>
      <c r="FD70" s="334"/>
      <c r="FE70" s="335"/>
      <c r="FF70" s="335"/>
      <c r="FG70" s="97"/>
      <c r="FH70" s="334"/>
      <c r="FI70" s="335"/>
      <c r="FJ70" s="335"/>
      <c r="FK70" s="97" t="str">
        <f t="shared" si="40"/>
        <v/>
      </c>
      <c r="FL70" s="993"/>
      <c r="FM70" s="335"/>
      <c r="FN70" s="97" t="str">
        <f t="shared" si="116"/>
        <v/>
      </c>
      <c r="FO70" s="334"/>
      <c r="FP70" s="335"/>
      <c r="FQ70" s="97"/>
      <c r="FR70" s="334"/>
      <c r="FS70" s="335"/>
      <c r="FT70" s="97"/>
      <c r="FU70" s="334"/>
      <c r="FV70" s="335"/>
      <c r="FW70" s="97"/>
      <c r="FX70" s="334"/>
      <c r="FY70" s="335"/>
      <c r="FZ70" s="97" t="str">
        <f t="shared" si="42"/>
        <v/>
      </c>
      <c r="GA70" s="993"/>
      <c r="GB70" s="335"/>
      <c r="GC70" s="510" t="str">
        <f t="shared" si="118"/>
        <v/>
      </c>
      <c r="GD70" s="336"/>
      <c r="GE70" s="337"/>
      <c r="GF70" s="337"/>
      <c r="GG70" s="337"/>
      <c r="GH70" s="337"/>
      <c r="GI70" s="510"/>
      <c r="GJ70" s="336"/>
      <c r="GK70" s="337"/>
      <c r="GL70" s="337"/>
      <c r="GM70" s="337"/>
      <c r="GN70" s="337"/>
      <c r="GO70" s="510"/>
      <c r="GP70" s="336"/>
      <c r="GQ70" s="337"/>
      <c r="GR70" s="337"/>
      <c r="GS70" s="337"/>
      <c r="GT70" s="337"/>
      <c r="GU70" s="510"/>
      <c r="GV70" s="336"/>
      <c r="GW70" s="337"/>
      <c r="GX70" s="337"/>
      <c r="GY70" s="337"/>
      <c r="GZ70" s="336"/>
      <c r="HA70" s="510" t="str">
        <f t="shared" si="43"/>
        <v/>
      </c>
      <c r="HB70" s="994"/>
      <c r="HC70" s="337"/>
      <c r="HD70" s="510" t="str">
        <f t="shared" si="120"/>
        <v/>
      </c>
      <c r="HE70" s="336"/>
      <c r="HF70" s="337"/>
      <c r="HG70" s="337"/>
      <c r="HH70" s="336"/>
      <c r="HI70" s="510"/>
      <c r="HJ70" s="336"/>
      <c r="HK70" s="337"/>
      <c r="HL70" s="337"/>
      <c r="HM70" s="336"/>
      <c r="HN70" s="510"/>
      <c r="HO70" s="336"/>
      <c r="HP70" s="337"/>
      <c r="HQ70" s="337"/>
      <c r="HR70" s="337"/>
      <c r="HS70" s="510"/>
      <c r="HT70" s="336"/>
      <c r="HU70" s="337"/>
      <c r="HV70" s="337"/>
      <c r="HW70" s="337"/>
      <c r="HX70" s="97" t="str">
        <f t="shared" si="45"/>
        <v/>
      </c>
      <c r="HY70" s="994"/>
      <c r="HZ70" s="337"/>
      <c r="IA70" s="510" t="str">
        <f t="shared" si="122"/>
        <v/>
      </c>
      <c r="IB70" s="336"/>
      <c r="IC70" s="337"/>
      <c r="ID70" s="337"/>
      <c r="IE70" s="510"/>
      <c r="IF70" s="336"/>
      <c r="IG70" s="337"/>
      <c r="IH70" s="337"/>
      <c r="II70" s="510"/>
      <c r="IJ70" s="336"/>
      <c r="IK70" s="337"/>
      <c r="IL70" s="337"/>
      <c r="IM70" s="510"/>
      <c r="IN70" s="336"/>
      <c r="IO70" s="337"/>
      <c r="IP70" s="337"/>
      <c r="IQ70" s="97" t="str">
        <f t="shared" si="123"/>
        <v/>
      </c>
      <c r="IR70" s="994"/>
      <c r="IS70" s="337"/>
      <c r="IT70" s="337"/>
      <c r="IU70" s="337"/>
      <c r="IV70" s="510" t="str">
        <f t="shared" si="124"/>
        <v/>
      </c>
      <c r="IW70" s="995"/>
    </row>
    <row r="71" spans="1:257" x14ac:dyDescent="0.25">
      <c r="A71" s="996"/>
      <c r="B71" s="507">
        <v>9</v>
      </c>
      <c r="C71" s="97" t="str">
        <f>IF(Proponentes!B62&gt;0,Proponentes!B62,"")</f>
        <v/>
      </c>
      <c r="D71" s="335"/>
      <c r="E71" s="335"/>
      <c r="F71" s="334"/>
      <c r="G71" s="335"/>
      <c r="H71" s="335"/>
      <c r="I71" s="335"/>
      <c r="J71" s="335"/>
      <c r="K71" s="335"/>
      <c r="L71" s="335"/>
      <c r="M71" s="334"/>
      <c r="N71" s="335"/>
      <c r="O71" s="335"/>
      <c r="P71" s="335"/>
      <c r="Q71" s="335"/>
      <c r="R71" s="335"/>
      <c r="S71" s="335"/>
      <c r="T71" s="334"/>
      <c r="U71" s="335"/>
      <c r="V71" s="335"/>
      <c r="W71" s="335"/>
      <c r="X71" s="335"/>
      <c r="Y71" s="335"/>
      <c r="Z71" s="335"/>
      <c r="AA71" s="334"/>
      <c r="AB71" s="335"/>
      <c r="AC71" s="335"/>
      <c r="AD71" s="335"/>
      <c r="AE71" s="335"/>
      <c r="AF71" s="335"/>
      <c r="AG71" s="97" t="str">
        <f t="shared" si="25"/>
        <v/>
      </c>
      <c r="AH71" s="993"/>
      <c r="AI71" s="335"/>
      <c r="AJ71" s="335" t="str">
        <f t="shared" si="26"/>
        <v/>
      </c>
      <c r="AK71" s="335"/>
      <c r="AL71" s="334"/>
      <c r="AM71" s="335"/>
      <c r="AN71" s="335"/>
      <c r="AO71" s="335"/>
      <c r="AP71" s="335"/>
      <c r="AQ71" s="335"/>
      <c r="AR71" s="335"/>
      <c r="AS71" s="334"/>
      <c r="AT71" s="335"/>
      <c r="AU71" s="335"/>
      <c r="AV71" s="335"/>
      <c r="AW71" s="335"/>
      <c r="AX71" s="335"/>
      <c r="AY71" s="335"/>
      <c r="AZ71" s="334"/>
      <c r="BA71" s="335"/>
      <c r="BB71" s="335"/>
      <c r="BC71" s="335"/>
      <c r="BD71" s="335"/>
      <c r="BE71" s="335"/>
      <c r="BF71" s="335"/>
      <c r="BG71" s="334"/>
      <c r="BH71" s="335"/>
      <c r="BI71" s="335"/>
      <c r="BJ71" s="335"/>
      <c r="BK71" s="335"/>
      <c r="BL71" s="97" t="str">
        <f t="shared" si="27"/>
        <v/>
      </c>
      <c r="BM71" s="993"/>
      <c r="BN71" s="335" t="str">
        <f t="shared" si="104"/>
        <v/>
      </c>
      <c r="BO71" s="334"/>
      <c r="BP71" s="335"/>
      <c r="BQ71" s="335"/>
      <c r="BR71" s="335"/>
      <c r="BS71" s="335" t="str">
        <f t="shared" si="105"/>
        <v/>
      </c>
      <c r="BT71" s="334"/>
      <c r="BU71" s="335"/>
      <c r="BV71" s="335"/>
      <c r="BW71" s="335"/>
      <c r="BX71" s="335" t="str">
        <f t="shared" si="106"/>
        <v/>
      </c>
      <c r="BY71" s="334"/>
      <c r="BZ71" s="335"/>
      <c r="CA71" s="335"/>
      <c r="CB71" s="335"/>
      <c r="CC71" s="335" t="str">
        <f t="shared" si="107"/>
        <v/>
      </c>
      <c r="CD71" s="334"/>
      <c r="CE71" s="335"/>
      <c r="CF71" s="335"/>
      <c r="CG71" s="335"/>
      <c r="CH71" s="997"/>
      <c r="CI71" s="97" t="str">
        <f t="shared" si="108"/>
        <v/>
      </c>
      <c r="CJ71" s="998"/>
      <c r="CK71" s="335"/>
      <c r="CL71" s="97" t="str">
        <f t="shared" si="109"/>
        <v/>
      </c>
      <c r="CM71" s="334"/>
      <c r="CN71" s="335"/>
      <c r="CO71" s="335"/>
      <c r="CP71" s="335"/>
      <c r="CQ71" s="97"/>
      <c r="CR71" s="334"/>
      <c r="CS71" s="335"/>
      <c r="CT71" s="335"/>
      <c r="CU71" s="335"/>
      <c r="CV71" s="97"/>
      <c r="CW71" s="334"/>
      <c r="CX71" s="335"/>
      <c r="CY71" s="335"/>
      <c r="CZ71" s="335"/>
      <c r="DA71" s="97"/>
      <c r="DB71" s="334"/>
      <c r="DC71" s="335"/>
      <c r="DD71" s="335"/>
      <c r="DE71" s="335"/>
      <c r="DF71" s="97" t="str">
        <f t="shared" si="34"/>
        <v/>
      </c>
      <c r="DG71" s="993"/>
      <c r="DH71" s="335"/>
      <c r="DI71" s="97" t="str">
        <f t="shared" si="35"/>
        <v/>
      </c>
      <c r="DJ71" s="334"/>
      <c r="DK71" s="335"/>
      <c r="DL71" s="335"/>
      <c r="DM71" s="97"/>
      <c r="DN71" s="334"/>
      <c r="DO71" s="335"/>
      <c r="DP71" s="335"/>
      <c r="DQ71" s="97"/>
      <c r="DR71" s="334"/>
      <c r="DS71" s="335"/>
      <c r="DT71" s="335"/>
      <c r="DU71" s="97"/>
      <c r="DV71" s="334"/>
      <c r="DW71" s="335"/>
      <c r="DX71" s="335"/>
      <c r="DY71" s="97" t="str">
        <f t="shared" si="36"/>
        <v/>
      </c>
      <c r="DZ71" s="998"/>
      <c r="EA71" s="335"/>
      <c r="EB71" s="97" t="str">
        <f t="shared" si="112"/>
        <v/>
      </c>
      <c r="EC71" s="334"/>
      <c r="ED71" s="335"/>
      <c r="EE71" s="335"/>
      <c r="EF71" s="97"/>
      <c r="EG71" s="334"/>
      <c r="EH71" s="335"/>
      <c r="EI71" s="335"/>
      <c r="EJ71" s="97"/>
      <c r="EK71" s="334"/>
      <c r="EL71" s="335"/>
      <c r="EM71" s="335"/>
      <c r="EN71" s="97"/>
      <c r="EO71" s="334"/>
      <c r="EP71" s="335"/>
      <c r="EQ71" s="335"/>
      <c r="ER71" s="97" t="str">
        <f t="shared" si="38"/>
        <v/>
      </c>
      <c r="ES71" s="993"/>
      <c r="ET71" s="335"/>
      <c r="EU71" s="97" t="str">
        <f t="shared" si="114"/>
        <v/>
      </c>
      <c r="EV71" s="334"/>
      <c r="EW71" s="335"/>
      <c r="EX71" s="335"/>
      <c r="EY71" s="97"/>
      <c r="EZ71" s="334"/>
      <c r="FA71" s="335"/>
      <c r="FB71" s="335"/>
      <c r="FC71" s="97"/>
      <c r="FD71" s="334"/>
      <c r="FE71" s="335"/>
      <c r="FF71" s="335"/>
      <c r="FG71" s="97"/>
      <c r="FH71" s="334"/>
      <c r="FI71" s="335"/>
      <c r="FJ71" s="335"/>
      <c r="FK71" s="97" t="str">
        <f t="shared" si="40"/>
        <v/>
      </c>
      <c r="FL71" s="993"/>
      <c r="FM71" s="335"/>
      <c r="FN71" s="97" t="str">
        <f t="shared" si="116"/>
        <v/>
      </c>
      <c r="FO71" s="334"/>
      <c r="FP71" s="335"/>
      <c r="FQ71" s="97"/>
      <c r="FR71" s="334"/>
      <c r="FS71" s="335"/>
      <c r="FT71" s="97"/>
      <c r="FU71" s="334"/>
      <c r="FV71" s="335"/>
      <c r="FW71" s="97"/>
      <c r="FX71" s="334"/>
      <c r="FY71" s="335"/>
      <c r="FZ71" s="97" t="str">
        <f t="shared" si="42"/>
        <v/>
      </c>
      <c r="GA71" s="993"/>
      <c r="GB71" s="335"/>
      <c r="GC71" s="510" t="str">
        <f t="shared" si="118"/>
        <v/>
      </c>
      <c r="GD71" s="336"/>
      <c r="GE71" s="337"/>
      <c r="GF71" s="337"/>
      <c r="GG71" s="337"/>
      <c r="GH71" s="337"/>
      <c r="GI71" s="510"/>
      <c r="GJ71" s="336"/>
      <c r="GK71" s="337"/>
      <c r="GL71" s="337"/>
      <c r="GM71" s="337"/>
      <c r="GN71" s="337"/>
      <c r="GO71" s="510"/>
      <c r="GP71" s="336"/>
      <c r="GQ71" s="337"/>
      <c r="GR71" s="337"/>
      <c r="GS71" s="337"/>
      <c r="GT71" s="337"/>
      <c r="GU71" s="510"/>
      <c r="GV71" s="336"/>
      <c r="GW71" s="337"/>
      <c r="GX71" s="337"/>
      <c r="GY71" s="337"/>
      <c r="GZ71" s="336"/>
      <c r="HA71" s="510" t="str">
        <f t="shared" si="43"/>
        <v/>
      </c>
      <c r="HB71" s="994"/>
      <c r="HC71" s="337"/>
      <c r="HD71" s="510" t="str">
        <f t="shared" si="120"/>
        <v/>
      </c>
      <c r="HE71" s="336"/>
      <c r="HF71" s="337"/>
      <c r="HG71" s="337"/>
      <c r="HH71" s="336"/>
      <c r="HI71" s="510"/>
      <c r="HJ71" s="336"/>
      <c r="HK71" s="337"/>
      <c r="HL71" s="337"/>
      <c r="HM71" s="336"/>
      <c r="HN71" s="510"/>
      <c r="HO71" s="336"/>
      <c r="HP71" s="337"/>
      <c r="HQ71" s="337"/>
      <c r="HR71" s="337"/>
      <c r="HS71" s="510"/>
      <c r="HT71" s="336"/>
      <c r="HU71" s="337"/>
      <c r="HV71" s="337"/>
      <c r="HW71" s="337"/>
      <c r="HX71" s="97" t="str">
        <f t="shared" si="45"/>
        <v/>
      </c>
      <c r="HY71" s="994"/>
      <c r="HZ71" s="337"/>
      <c r="IA71" s="510" t="str">
        <f t="shared" si="122"/>
        <v/>
      </c>
      <c r="IB71" s="336"/>
      <c r="IC71" s="337"/>
      <c r="ID71" s="337"/>
      <c r="IE71" s="510"/>
      <c r="IF71" s="336"/>
      <c r="IG71" s="337"/>
      <c r="IH71" s="337"/>
      <c r="II71" s="510"/>
      <c r="IJ71" s="336"/>
      <c r="IK71" s="337"/>
      <c r="IL71" s="337"/>
      <c r="IM71" s="510"/>
      <c r="IN71" s="336"/>
      <c r="IO71" s="337"/>
      <c r="IP71" s="337"/>
      <c r="IQ71" s="97" t="str">
        <f t="shared" si="123"/>
        <v/>
      </c>
      <c r="IR71" s="994"/>
      <c r="IS71" s="337"/>
      <c r="IT71" s="337"/>
      <c r="IU71" s="337"/>
      <c r="IV71" s="510" t="str">
        <f t="shared" si="124"/>
        <v/>
      </c>
      <c r="IW71" s="995"/>
    </row>
    <row r="72" spans="1:257" x14ac:dyDescent="0.25">
      <c r="A72" s="996"/>
      <c r="B72" s="507">
        <v>10</v>
      </c>
      <c r="C72" s="97" t="str">
        <f>IF(Proponentes!B63&gt;0,Proponentes!B63,"")</f>
        <v/>
      </c>
      <c r="D72" s="335"/>
      <c r="E72" s="335"/>
      <c r="F72" s="334"/>
      <c r="G72" s="335"/>
      <c r="H72" s="335"/>
      <c r="I72" s="335"/>
      <c r="J72" s="335"/>
      <c r="K72" s="335"/>
      <c r="L72" s="335"/>
      <c r="M72" s="334"/>
      <c r="N72" s="335"/>
      <c r="O72" s="335"/>
      <c r="P72" s="335"/>
      <c r="Q72" s="335"/>
      <c r="R72" s="335"/>
      <c r="S72" s="335"/>
      <c r="T72" s="334"/>
      <c r="U72" s="335"/>
      <c r="V72" s="335"/>
      <c r="W72" s="335"/>
      <c r="X72" s="335"/>
      <c r="Y72" s="335"/>
      <c r="Z72" s="335"/>
      <c r="AA72" s="334"/>
      <c r="AB72" s="335"/>
      <c r="AC72" s="335"/>
      <c r="AD72" s="335"/>
      <c r="AE72" s="335"/>
      <c r="AF72" s="335"/>
      <c r="AG72" s="97" t="str">
        <f t="shared" si="25"/>
        <v/>
      </c>
      <c r="AH72" s="993"/>
      <c r="AI72" s="335"/>
      <c r="AJ72" s="335" t="str">
        <f t="shared" si="26"/>
        <v/>
      </c>
      <c r="AK72" s="335"/>
      <c r="AL72" s="334"/>
      <c r="AM72" s="335"/>
      <c r="AN72" s="335"/>
      <c r="AO72" s="335"/>
      <c r="AP72" s="335"/>
      <c r="AQ72" s="335"/>
      <c r="AR72" s="335"/>
      <c r="AS72" s="334"/>
      <c r="AT72" s="335"/>
      <c r="AU72" s="335"/>
      <c r="AV72" s="335"/>
      <c r="AW72" s="335"/>
      <c r="AX72" s="335"/>
      <c r="AY72" s="335"/>
      <c r="AZ72" s="334"/>
      <c r="BA72" s="335"/>
      <c r="BB72" s="335"/>
      <c r="BC72" s="335"/>
      <c r="BD72" s="335"/>
      <c r="BE72" s="335"/>
      <c r="BF72" s="335"/>
      <c r="BG72" s="334"/>
      <c r="BH72" s="335"/>
      <c r="BI72" s="335"/>
      <c r="BJ72" s="335"/>
      <c r="BK72" s="335"/>
      <c r="BL72" s="97" t="str">
        <f t="shared" si="27"/>
        <v/>
      </c>
      <c r="BM72" s="993"/>
      <c r="BN72" s="335" t="str">
        <f t="shared" si="104"/>
        <v/>
      </c>
      <c r="BO72" s="334"/>
      <c r="BP72" s="335"/>
      <c r="BQ72" s="335"/>
      <c r="BR72" s="335"/>
      <c r="BS72" s="335" t="str">
        <f t="shared" si="105"/>
        <v/>
      </c>
      <c r="BT72" s="334"/>
      <c r="BU72" s="335"/>
      <c r="BV72" s="335"/>
      <c r="BW72" s="335"/>
      <c r="BX72" s="335" t="str">
        <f t="shared" si="106"/>
        <v/>
      </c>
      <c r="BY72" s="334"/>
      <c r="BZ72" s="335"/>
      <c r="CA72" s="335"/>
      <c r="CB72" s="335"/>
      <c r="CC72" s="335" t="str">
        <f t="shared" si="107"/>
        <v/>
      </c>
      <c r="CD72" s="334"/>
      <c r="CE72" s="335"/>
      <c r="CF72" s="335"/>
      <c r="CG72" s="335"/>
      <c r="CH72" s="997"/>
      <c r="CI72" s="97" t="str">
        <f t="shared" si="108"/>
        <v/>
      </c>
      <c r="CJ72" s="998"/>
      <c r="CK72" s="335"/>
      <c r="CL72" s="97" t="str">
        <f t="shared" si="109"/>
        <v/>
      </c>
      <c r="CM72" s="334"/>
      <c r="CN72" s="335"/>
      <c r="CO72" s="335"/>
      <c r="CP72" s="335"/>
      <c r="CQ72" s="97"/>
      <c r="CR72" s="334"/>
      <c r="CS72" s="335"/>
      <c r="CT72" s="335"/>
      <c r="CU72" s="335"/>
      <c r="CV72" s="97"/>
      <c r="CW72" s="334"/>
      <c r="CX72" s="335"/>
      <c r="CY72" s="335"/>
      <c r="CZ72" s="335"/>
      <c r="DA72" s="97"/>
      <c r="DB72" s="334"/>
      <c r="DC72" s="335"/>
      <c r="DD72" s="335"/>
      <c r="DE72" s="335"/>
      <c r="DF72" s="97" t="str">
        <f t="shared" si="34"/>
        <v/>
      </c>
      <c r="DG72" s="993"/>
      <c r="DH72" s="335"/>
      <c r="DI72" s="97" t="str">
        <f t="shared" si="35"/>
        <v/>
      </c>
      <c r="DJ72" s="334"/>
      <c r="DK72" s="335"/>
      <c r="DL72" s="335"/>
      <c r="DM72" s="97"/>
      <c r="DN72" s="334"/>
      <c r="DO72" s="335"/>
      <c r="DP72" s="335"/>
      <c r="DQ72" s="97"/>
      <c r="DR72" s="334"/>
      <c r="DS72" s="335"/>
      <c r="DT72" s="335"/>
      <c r="DU72" s="97"/>
      <c r="DV72" s="334"/>
      <c r="DW72" s="335"/>
      <c r="DX72" s="335"/>
      <c r="DY72" s="97" t="str">
        <f t="shared" si="36"/>
        <v/>
      </c>
      <c r="DZ72" s="998"/>
      <c r="EA72" s="335"/>
      <c r="EB72" s="97" t="str">
        <f t="shared" si="112"/>
        <v/>
      </c>
      <c r="EC72" s="334"/>
      <c r="ED72" s="335"/>
      <c r="EE72" s="335"/>
      <c r="EF72" s="97"/>
      <c r="EG72" s="334"/>
      <c r="EH72" s="335"/>
      <c r="EI72" s="335"/>
      <c r="EJ72" s="97"/>
      <c r="EK72" s="334"/>
      <c r="EL72" s="335"/>
      <c r="EM72" s="335"/>
      <c r="EN72" s="97"/>
      <c r="EO72" s="334"/>
      <c r="EP72" s="335"/>
      <c r="EQ72" s="335"/>
      <c r="ER72" s="97" t="str">
        <f t="shared" si="38"/>
        <v/>
      </c>
      <c r="ES72" s="993"/>
      <c r="ET72" s="335"/>
      <c r="EU72" s="97" t="str">
        <f t="shared" si="114"/>
        <v/>
      </c>
      <c r="EV72" s="334"/>
      <c r="EW72" s="335"/>
      <c r="EX72" s="335"/>
      <c r="EY72" s="97"/>
      <c r="EZ72" s="334"/>
      <c r="FA72" s="335"/>
      <c r="FB72" s="335"/>
      <c r="FC72" s="97"/>
      <c r="FD72" s="334"/>
      <c r="FE72" s="335"/>
      <c r="FF72" s="335"/>
      <c r="FG72" s="97"/>
      <c r="FH72" s="334"/>
      <c r="FI72" s="335"/>
      <c r="FJ72" s="335"/>
      <c r="FK72" s="97" t="str">
        <f t="shared" si="40"/>
        <v/>
      </c>
      <c r="FL72" s="993"/>
      <c r="FM72" s="335"/>
      <c r="FN72" s="97" t="str">
        <f t="shared" si="116"/>
        <v/>
      </c>
      <c r="FO72" s="334"/>
      <c r="FP72" s="335"/>
      <c r="FQ72" s="97"/>
      <c r="FR72" s="334"/>
      <c r="FS72" s="335"/>
      <c r="FT72" s="97"/>
      <c r="FU72" s="334"/>
      <c r="FV72" s="335"/>
      <c r="FW72" s="97"/>
      <c r="FX72" s="334"/>
      <c r="FY72" s="335"/>
      <c r="FZ72" s="97" t="str">
        <f t="shared" si="42"/>
        <v/>
      </c>
      <c r="GA72" s="993"/>
      <c r="GB72" s="335"/>
      <c r="GC72" s="510" t="str">
        <f t="shared" si="118"/>
        <v/>
      </c>
      <c r="GD72" s="336"/>
      <c r="GE72" s="337"/>
      <c r="GF72" s="337"/>
      <c r="GG72" s="337"/>
      <c r="GH72" s="337"/>
      <c r="GI72" s="510"/>
      <c r="GJ72" s="336"/>
      <c r="GK72" s="337"/>
      <c r="GL72" s="337"/>
      <c r="GM72" s="337"/>
      <c r="GN72" s="337"/>
      <c r="GO72" s="510"/>
      <c r="GP72" s="336"/>
      <c r="GQ72" s="337"/>
      <c r="GR72" s="337"/>
      <c r="GS72" s="337"/>
      <c r="GT72" s="337"/>
      <c r="GU72" s="510"/>
      <c r="GV72" s="336"/>
      <c r="GW72" s="337"/>
      <c r="GX72" s="337"/>
      <c r="GY72" s="337"/>
      <c r="GZ72" s="336"/>
      <c r="HA72" s="510" t="str">
        <f t="shared" si="43"/>
        <v/>
      </c>
      <c r="HB72" s="994"/>
      <c r="HC72" s="337"/>
      <c r="HD72" s="510" t="str">
        <f t="shared" si="120"/>
        <v/>
      </c>
      <c r="HE72" s="336"/>
      <c r="HF72" s="337"/>
      <c r="HG72" s="337"/>
      <c r="HH72" s="336"/>
      <c r="HI72" s="510"/>
      <c r="HJ72" s="336"/>
      <c r="HK72" s="337"/>
      <c r="HL72" s="337"/>
      <c r="HM72" s="336"/>
      <c r="HN72" s="510"/>
      <c r="HO72" s="336"/>
      <c r="HP72" s="337"/>
      <c r="HQ72" s="337"/>
      <c r="HR72" s="337"/>
      <c r="HS72" s="510"/>
      <c r="HT72" s="336"/>
      <c r="HU72" s="337"/>
      <c r="HV72" s="337"/>
      <c r="HW72" s="337"/>
      <c r="HX72" s="97" t="str">
        <f t="shared" si="45"/>
        <v/>
      </c>
      <c r="HY72" s="994"/>
      <c r="HZ72" s="337"/>
      <c r="IA72" s="510" t="str">
        <f t="shared" si="122"/>
        <v/>
      </c>
      <c r="IB72" s="336"/>
      <c r="IC72" s="337"/>
      <c r="ID72" s="337"/>
      <c r="IE72" s="510"/>
      <c r="IF72" s="336"/>
      <c r="IG72" s="337"/>
      <c r="IH72" s="337"/>
      <c r="II72" s="510"/>
      <c r="IJ72" s="336"/>
      <c r="IK72" s="337"/>
      <c r="IL72" s="337"/>
      <c r="IM72" s="510"/>
      <c r="IN72" s="336"/>
      <c r="IO72" s="337"/>
      <c r="IP72" s="337"/>
      <c r="IQ72" s="97" t="str">
        <f t="shared" si="123"/>
        <v/>
      </c>
      <c r="IR72" s="994"/>
      <c r="IS72" s="337"/>
      <c r="IT72" s="337"/>
      <c r="IU72" s="337"/>
      <c r="IV72" s="510" t="str">
        <f t="shared" si="124"/>
        <v/>
      </c>
      <c r="IW72" s="995"/>
    </row>
    <row r="73" spans="1:257" x14ac:dyDescent="0.25">
      <c r="A73" s="996"/>
      <c r="B73" s="507">
        <v>11</v>
      </c>
      <c r="C73" s="97" t="str">
        <f>IF(Proponentes!B64&gt;0,Proponentes!B64,"")</f>
        <v/>
      </c>
      <c r="D73" s="335"/>
      <c r="E73" s="335"/>
      <c r="F73" s="334"/>
      <c r="G73" s="335"/>
      <c r="H73" s="335"/>
      <c r="I73" s="335"/>
      <c r="J73" s="335"/>
      <c r="K73" s="335"/>
      <c r="L73" s="335"/>
      <c r="M73" s="334"/>
      <c r="N73" s="335"/>
      <c r="O73" s="335"/>
      <c r="P73" s="335"/>
      <c r="Q73" s="335"/>
      <c r="R73" s="335"/>
      <c r="S73" s="335"/>
      <c r="T73" s="334"/>
      <c r="U73" s="335"/>
      <c r="V73" s="335"/>
      <c r="W73" s="335"/>
      <c r="X73" s="335"/>
      <c r="Y73" s="335"/>
      <c r="Z73" s="335"/>
      <c r="AA73" s="334"/>
      <c r="AB73" s="335"/>
      <c r="AC73" s="335"/>
      <c r="AD73" s="335"/>
      <c r="AE73" s="335"/>
      <c r="AF73" s="335"/>
      <c r="AG73" s="97" t="str">
        <f t="shared" si="25"/>
        <v/>
      </c>
      <c r="AH73" s="993"/>
      <c r="AI73" s="335"/>
      <c r="AJ73" s="335" t="str">
        <f t="shared" si="26"/>
        <v/>
      </c>
      <c r="AK73" s="335"/>
      <c r="AL73" s="334"/>
      <c r="AM73" s="335"/>
      <c r="AN73" s="335"/>
      <c r="AO73" s="335"/>
      <c r="AP73" s="335"/>
      <c r="AQ73" s="335"/>
      <c r="AR73" s="335"/>
      <c r="AS73" s="334"/>
      <c r="AT73" s="335"/>
      <c r="AU73" s="335"/>
      <c r="AV73" s="335"/>
      <c r="AW73" s="335"/>
      <c r="AX73" s="335"/>
      <c r="AY73" s="335"/>
      <c r="AZ73" s="334"/>
      <c r="BA73" s="335"/>
      <c r="BB73" s="335"/>
      <c r="BC73" s="335"/>
      <c r="BD73" s="335"/>
      <c r="BE73" s="335"/>
      <c r="BF73" s="335"/>
      <c r="BG73" s="334"/>
      <c r="BH73" s="335"/>
      <c r="BI73" s="335"/>
      <c r="BJ73" s="335"/>
      <c r="BK73" s="335"/>
      <c r="BL73" s="97" t="str">
        <f t="shared" si="27"/>
        <v/>
      </c>
      <c r="BM73" s="993"/>
      <c r="BN73" s="335" t="str">
        <f t="shared" si="104"/>
        <v/>
      </c>
      <c r="BO73" s="334"/>
      <c r="BP73" s="335"/>
      <c r="BQ73" s="335"/>
      <c r="BR73" s="335"/>
      <c r="BS73" s="335" t="str">
        <f t="shared" si="105"/>
        <v/>
      </c>
      <c r="BT73" s="334"/>
      <c r="BU73" s="335"/>
      <c r="BV73" s="335"/>
      <c r="BW73" s="335"/>
      <c r="BX73" s="335" t="str">
        <f t="shared" si="106"/>
        <v/>
      </c>
      <c r="BY73" s="334"/>
      <c r="BZ73" s="335"/>
      <c r="CA73" s="335"/>
      <c r="CB73" s="335"/>
      <c r="CC73" s="335" t="str">
        <f t="shared" si="107"/>
        <v/>
      </c>
      <c r="CD73" s="334"/>
      <c r="CE73" s="335"/>
      <c r="CF73" s="335"/>
      <c r="CG73" s="335"/>
      <c r="CH73" s="997"/>
      <c r="CI73" s="97" t="str">
        <f t="shared" si="108"/>
        <v/>
      </c>
      <c r="CJ73" s="998"/>
      <c r="CK73" s="335"/>
      <c r="CL73" s="97" t="str">
        <f t="shared" si="109"/>
        <v/>
      </c>
      <c r="CM73" s="334"/>
      <c r="CN73" s="335"/>
      <c r="CO73" s="335"/>
      <c r="CP73" s="335"/>
      <c r="CQ73" s="97"/>
      <c r="CR73" s="334"/>
      <c r="CS73" s="335"/>
      <c r="CT73" s="335"/>
      <c r="CU73" s="335"/>
      <c r="CV73" s="97"/>
      <c r="CW73" s="334"/>
      <c r="CX73" s="335"/>
      <c r="CY73" s="335"/>
      <c r="CZ73" s="335"/>
      <c r="DA73" s="97"/>
      <c r="DB73" s="334"/>
      <c r="DC73" s="335"/>
      <c r="DD73" s="335"/>
      <c r="DE73" s="335"/>
      <c r="DF73" s="97" t="str">
        <f t="shared" si="34"/>
        <v/>
      </c>
      <c r="DG73" s="993"/>
      <c r="DH73" s="335"/>
      <c r="DI73" s="97" t="str">
        <f t="shared" si="35"/>
        <v/>
      </c>
      <c r="DJ73" s="334"/>
      <c r="DK73" s="335"/>
      <c r="DL73" s="335"/>
      <c r="DM73" s="97"/>
      <c r="DN73" s="334"/>
      <c r="DO73" s="335"/>
      <c r="DP73" s="335"/>
      <c r="DQ73" s="97"/>
      <c r="DR73" s="334"/>
      <c r="DS73" s="335"/>
      <c r="DT73" s="335"/>
      <c r="DU73" s="97"/>
      <c r="DV73" s="334"/>
      <c r="DW73" s="335"/>
      <c r="DX73" s="335"/>
      <c r="DY73" s="97" t="str">
        <f t="shared" si="36"/>
        <v/>
      </c>
      <c r="DZ73" s="998"/>
      <c r="EA73" s="335"/>
      <c r="EB73" s="97" t="str">
        <f t="shared" si="112"/>
        <v/>
      </c>
      <c r="EC73" s="334"/>
      <c r="ED73" s="335"/>
      <c r="EE73" s="335"/>
      <c r="EF73" s="97"/>
      <c r="EG73" s="334"/>
      <c r="EH73" s="335"/>
      <c r="EI73" s="335"/>
      <c r="EJ73" s="97"/>
      <c r="EK73" s="334"/>
      <c r="EL73" s="335"/>
      <c r="EM73" s="335"/>
      <c r="EN73" s="97"/>
      <c r="EO73" s="334"/>
      <c r="EP73" s="335"/>
      <c r="EQ73" s="335"/>
      <c r="ER73" s="97" t="str">
        <f t="shared" si="38"/>
        <v/>
      </c>
      <c r="ES73" s="993"/>
      <c r="ET73" s="335"/>
      <c r="EU73" s="97" t="str">
        <f t="shared" si="114"/>
        <v/>
      </c>
      <c r="EV73" s="334"/>
      <c r="EW73" s="335"/>
      <c r="EX73" s="335"/>
      <c r="EY73" s="97"/>
      <c r="EZ73" s="334"/>
      <c r="FA73" s="335"/>
      <c r="FB73" s="335"/>
      <c r="FC73" s="97"/>
      <c r="FD73" s="334"/>
      <c r="FE73" s="335"/>
      <c r="FF73" s="335"/>
      <c r="FG73" s="97"/>
      <c r="FH73" s="334"/>
      <c r="FI73" s="335"/>
      <c r="FJ73" s="335"/>
      <c r="FK73" s="97" t="str">
        <f t="shared" si="40"/>
        <v/>
      </c>
      <c r="FL73" s="993"/>
      <c r="FM73" s="335"/>
      <c r="FN73" s="97" t="str">
        <f t="shared" si="116"/>
        <v/>
      </c>
      <c r="FO73" s="334"/>
      <c r="FP73" s="335"/>
      <c r="FQ73" s="97"/>
      <c r="FR73" s="334"/>
      <c r="FS73" s="335"/>
      <c r="FT73" s="97"/>
      <c r="FU73" s="334"/>
      <c r="FV73" s="335"/>
      <c r="FW73" s="97"/>
      <c r="FX73" s="334"/>
      <c r="FY73" s="335"/>
      <c r="FZ73" s="97" t="str">
        <f t="shared" si="42"/>
        <v/>
      </c>
      <c r="GA73" s="993"/>
      <c r="GB73" s="335"/>
      <c r="GC73" s="510" t="str">
        <f t="shared" si="118"/>
        <v/>
      </c>
      <c r="GD73" s="336"/>
      <c r="GE73" s="337"/>
      <c r="GF73" s="337"/>
      <c r="GG73" s="337"/>
      <c r="GH73" s="337"/>
      <c r="GI73" s="510"/>
      <c r="GJ73" s="336"/>
      <c r="GK73" s="337"/>
      <c r="GL73" s="337"/>
      <c r="GM73" s="337"/>
      <c r="GN73" s="337"/>
      <c r="GO73" s="510"/>
      <c r="GP73" s="336"/>
      <c r="GQ73" s="337"/>
      <c r="GR73" s="337"/>
      <c r="GS73" s="337"/>
      <c r="GT73" s="337"/>
      <c r="GU73" s="510"/>
      <c r="GV73" s="336"/>
      <c r="GW73" s="337"/>
      <c r="GX73" s="337"/>
      <c r="GY73" s="337"/>
      <c r="GZ73" s="336"/>
      <c r="HA73" s="510" t="str">
        <f t="shared" si="43"/>
        <v/>
      </c>
      <c r="HB73" s="994"/>
      <c r="HC73" s="337"/>
      <c r="HD73" s="510" t="str">
        <f t="shared" si="120"/>
        <v/>
      </c>
      <c r="HE73" s="336"/>
      <c r="HF73" s="337"/>
      <c r="HG73" s="337"/>
      <c r="HH73" s="336"/>
      <c r="HI73" s="510"/>
      <c r="HJ73" s="336"/>
      <c r="HK73" s="337"/>
      <c r="HL73" s="337"/>
      <c r="HM73" s="336"/>
      <c r="HN73" s="510"/>
      <c r="HO73" s="336"/>
      <c r="HP73" s="337"/>
      <c r="HQ73" s="337"/>
      <c r="HR73" s="337"/>
      <c r="HS73" s="510"/>
      <c r="HT73" s="336"/>
      <c r="HU73" s="337"/>
      <c r="HV73" s="337"/>
      <c r="HW73" s="337"/>
      <c r="HX73" s="97" t="str">
        <f t="shared" si="45"/>
        <v/>
      </c>
      <c r="HY73" s="994"/>
      <c r="HZ73" s="337"/>
      <c r="IA73" s="510" t="str">
        <f t="shared" si="122"/>
        <v/>
      </c>
      <c r="IB73" s="336"/>
      <c r="IC73" s="337"/>
      <c r="ID73" s="337"/>
      <c r="IE73" s="510"/>
      <c r="IF73" s="336"/>
      <c r="IG73" s="337"/>
      <c r="IH73" s="337"/>
      <c r="II73" s="510"/>
      <c r="IJ73" s="336"/>
      <c r="IK73" s="337"/>
      <c r="IL73" s="337"/>
      <c r="IM73" s="510"/>
      <c r="IN73" s="336"/>
      <c r="IO73" s="337"/>
      <c r="IP73" s="337"/>
      <c r="IQ73" s="97" t="str">
        <f t="shared" si="123"/>
        <v/>
      </c>
      <c r="IR73" s="994"/>
      <c r="IS73" s="337"/>
      <c r="IT73" s="337"/>
      <c r="IU73" s="337"/>
      <c r="IV73" s="510" t="str">
        <f t="shared" si="124"/>
        <v/>
      </c>
      <c r="IW73" s="995"/>
    </row>
    <row r="74" spans="1:257" x14ac:dyDescent="0.25">
      <c r="A74" s="996"/>
      <c r="B74" s="507">
        <v>12</v>
      </c>
      <c r="C74" s="97" t="str">
        <f>IF(Proponentes!B65&gt;0,Proponentes!B65,"")</f>
        <v/>
      </c>
      <c r="D74" s="335"/>
      <c r="E74" s="335"/>
      <c r="F74" s="334"/>
      <c r="G74" s="335"/>
      <c r="H74" s="335"/>
      <c r="I74" s="335"/>
      <c r="J74" s="335"/>
      <c r="K74" s="335"/>
      <c r="L74" s="335"/>
      <c r="M74" s="334"/>
      <c r="N74" s="335"/>
      <c r="O74" s="335"/>
      <c r="P74" s="335"/>
      <c r="Q74" s="335"/>
      <c r="R74" s="335"/>
      <c r="S74" s="335"/>
      <c r="T74" s="334"/>
      <c r="U74" s="335"/>
      <c r="V74" s="335"/>
      <c r="W74" s="335"/>
      <c r="X74" s="335"/>
      <c r="Y74" s="335"/>
      <c r="Z74" s="335"/>
      <c r="AA74" s="334"/>
      <c r="AB74" s="335"/>
      <c r="AC74" s="335"/>
      <c r="AD74" s="335"/>
      <c r="AE74" s="335"/>
      <c r="AF74" s="335"/>
      <c r="AG74" s="97" t="str">
        <f t="shared" si="25"/>
        <v/>
      </c>
      <c r="AH74" s="993"/>
      <c r="AI74" s="335"/>
      <c r="AJ74" s="335" t="str">
        <f t="shared" si="26"/>
        <v/>
      </c>
      <c r="AK74" s="335"/>
      <c r="AL74" s="334"/>
      <c r="AM74" s="335"/>
      <c r="AN74" s="335"/>
      <c r="AO74" s="335"/>
      <c r="AP74" s="335"/>
      <c r="AQ74" s="335"/>
      <c r="AR74" s="335"/>
      <c r="AS74" s="334"/>
      <c r="AT74" s="335"/>
      <c r="AU74" s="335"/>
      <c r="AV74" s="335"/>
      <c r="AW74" s="335"/>
      <c r="AX74" s="335"/>
      <c r="AY74" s="335"/>
      <c r="AZ74" s="334"/>
      <c r="BA74" s="335"/>
      <c r="BB74" s="335"/>
      <c r="BC74" s="335"/>
      <c r="BD74" s="335"/>
      <c r="BE74" s="335"/>
      <c r="BF74" s="335"/>
      <c r="BG74" s="334"/>
      <c r="BH74" s="335"/>
      <c r="BI74" s="335"/>
      <c r="BJ74" s="335"/>
      <c r="BK74" s="335"/>
      <c r="BL74" s="97" t="str">
        <f t="shared" si="27"/>
        <v/>
      </c>
      <c r="BM74" s="993"/>
      <c r="BN74" s="335" t="str">
        <f t="shared" si="104"/>
        <v/>
      </c>
      <c r="BO74" s="334"/>
      <c r="BP74" s="335"/>
      <c r="BQ74" s="335"/>
      <c r="BR74" s="335"/>
      <c r="BS74" s="335" t="str">
        <f t="shared" si="105"/>
        <v/>
      </c>
      <c r="BT74" s="334"/>
      <c r="BU74" s="335"/>
      <c r="BV74" s="335"/>
      <c r="BW74" s="335"/>
      <c r="BX74" s="335" t="str">
        <f t="shared" si="106"/>
        <v/>
      </c>
      <c r="BY74" s="334"/>
      <c r="BZ74" s="335"/>
      <c r="CA74" s="335"/>
      <c r="CB74" s="335"/>
      <c r="CC74" s="335" t="str">
        <f t="shared" si="107"/>
        <v/>
      </c>
      <c r="CD74" s="334"/>
      <c r="CE74" s="335"/>
      <c r="CF74" s="335"/>
      <c r="CG74" s="335"/>
      <c r="CH74" s="997"/>
      <c r="CI74" s="97" t="str">
        <f t="shared" si="108"/>
        <v/>
      </c>
      <c r="CJ74" s="998"/>
      <c r="CK74" s="335"/>
      <c r="CL74" s="97" t="str">
        <f t="shared" si="109"/>
        <v/>
      </c>
      <c r="CM74" s="334"/>
      <c r="CN74" s="335"/>
      <c r="CO74" s="335"/>
      <c r="CP74" s="335"/>
      <c r="CQ74" s="97"/>
      <c r="CR74" s="334"/>
      <c r="CS74" s="335"/>
      <c r="CT74" s="335"/>
      <c r="CU74" s="335"/>
      <c r="CV74" s="97"/>
      <c r="CW74" s="334"/>
      <c r="CX74" s="335"/>
      <c r="CY74" s="335"/>
      <c r="CZ74" s="335"/>
      <c r="DA74" s="97"/>
      <c r="DB74" s="334"/>
      <c r="DC74" s="335"/>
      <c r="DD74" s="335"/>
      <c r="DE74" s="335"/>
      <c r="DF74" s="97" t="str">
        <f t="shared" si="34"/>
        <v/>
      </c>
      <c r="DG74" s="993"/>
      <c r="DH74" s="335"/>
      <c r="DI74" s="97" t="str">
        <f t="shared" si="35"/>
        <v/>
      </c>
      <c r="DJ74" s="334"/>
      <c r="DK74" s="335"/>
      <c r="DL74" s="335"/>
      <c r="DM74" s="97"/>
      <c r="DN74" s="334"/>
      <c r="DO74" s="335"/>
      <c r="DP74" s="335"/>
      <c r="DQ74" s="97"/>
      <c r="DR74" s="334"/>
      <c r="DS74" s="335"/>
      <c r="DT74" s="335"/>
      <c r="DU74" s="97"/>
      <c r="DV74" s="334"/>
      <c r="DW74" s="335"/>
      <c r="DX74" s="335"/>
      <c r="DY74" s="97" t="str">
        <f t="shared" si="36"/>
        <v/>
      </c>
      <c r="DZ74" s="998"/>
      <c r="EA74" s="335"/>
      <c r="EB74" s="97" t="str">
        <f t="shared" si="112"/>
        <v/>
      </c>
      <c r="EC74" s="334"/>
      <c r="ED74" s="335"/>
      <c r="EE74" s="335"/>
      <c r="EF74" s="97"/>
      <c r="EG74" s="334"/>
      <c r="EH74" s="335"/>
      <c r="EI74" s="335"/>
      <c r="EJ74" s="97"/>
      <c r="EK74" s="334"/>
      <c r="EL74" s="335"/>
      <c r="EM74" s="335"/>
      <c r="EN74" s="97"/>
      <c r="EO74" s="334"/>
      <c r="EP74" s="335"/>
      <c r="EQ74" s="335"/>
      <c r="ER74" s="97" t="str">
        <f t="shared" si="38"/>
        <v/>
      </c>
      <c r="ES74" s="993"/>
      <c r="ET74" s="335"/>
      <c r="EU74" s="97" t="str">
        <f t="shared" si="114"/>
        <v/>
      </c>
      <c r="EV74" s="334"/>
      <c r="EW74" s="335"/>
      <c r="EX74" s="335"/>
      <c r="EY74" s="97"/>
      <c r="EZ74" s="334"/>
      <c r="FA74" s="335"/>
      <c r="FB74" s="335"/>
      <c r="FC74" s="97"/>
      <c r="FD74" s="334"/>
      <c r="FE74" s="335"/>
      <c r="FF74" s="335"/>
      <c r="FG74" s="97"/>
      <c r="FH74" s="334"/>
      <c r="FI74" s="335"/>
      <c r="FJ74" s="335"/>
      <c r="FK74" s="97" t="str">
        <f t="shared" si="40"/>
        <v/>
      </c>
      <c r="FL74" s="993"/>
      <c r="FM74" s="335"/>
      <c r="FN74" s="97" t="str">
        <f t="shared" si="116"/>
        <v/>
      </c>
      <c r="FO74" s="334"/>
      <c r="FP74" s="335"/>
      <c r="FQ74" s="97"/>
      <c r="FR74" s="334"/>
      <c r="FS74" s="335"/>
      <c r="FT74" s="97"/>
      <c r="FU74" s="334"/>
      <c r="FV74" s="335"/>
      <c r="FW74" s="97"/>
      <c r="FX74" s="334"/>
      <c r="FY74" s="335"/>
      <c r="FZ74" s="97" t="str">
        <f t="shared" si="42"/>
        <v/>
      </c>
      <c r="GA74" s="993"/>
      <c r="GB74" s="335"/>
      <c r="GC74" s="510" t="str">
        <f t="shared" si="118"/>
        <v/>
      </c>
      <c r="GD74" s="336"/>
      <c r="GE74" s="337"/>
      <c r="GF74" s="337"/>
      <c r="GG74" s="337"/>
      <c r="GH74" s="337"/>
      <c r="GI74" s="510"/>
      <c r="GJ74" s="336"/>
      <c r="GK74" s="337"/>
      <c r="GL74" s="337"/>
      <c r="GM74" s="337"/>
      <c r="GN74" s="337"/>
      <c r="GO74" s="510"/>
      <c r="GP74" s="336"/>
      <c r="GQ74" s="337"/>
      <c r="GR74" s="337"/>
      <c r="GS74" s="337"/>
      <c r="GT74" s="337"/>
      <c r="GU74" s="510"/>
      <c r="GV74" s="336"/>
      <c r="GW74" s="337"/>
      <c r="GX74" s="337"/>
      <c r="GY74" s="337"/>
      <c r="GZ74" s="336"/>
      <c r="HA74" s="510" t="str">
        <f t="shared" si="43"/>
        <v/>
      </c>
      <c r="HB74" s="994"/>
      <c r="HC74" s="337"/>
      <c r="HD74" s="510" t="str">
        <f t="shared" si="120"/>
        <v/>
      </c>
      <c r="HE74" s="336"/>
      <c r="HF74" s="337"/>
      <c r="HG74" s="337"/>
      <c r="HH74" s="336"/>
      <c r="HI74" s="510"/>
      <c r="HJ74" s="336"/>
      <c r="HK74" s="337"/>
      <c r="HL74" s="337"/>
      <c r="HM74" s="336"/>
      <c r="HN74" s="510"/>
      <c r="HO74" s="336"/>
      <c r="HP74" s="337"/>
      <c r="HQ74" s="337"/>
      <c r="HR74" s="337"/>
      <c r="HS74" s="510"/>
      <c r="HT74" s="336"/>
      <c r="HU74" s="337"/>
      <c r="HV74" s="337"/>
      <c r="HW74" s="337"/>
      <c r="HX74" s="97" t="str">
        <f t="shared" si="45"/>
        <v/>
      </c>
      <c r="HY74" s="994"/>
      <c r="HZ74" s="337"/>
      <c r="IA74" s="510" t="str">
        <f t="shared" si="122"/>
        <v/>
      </c>
      <c r="IB74" s="336"/>
      <c r="IC74" s="337"/>
      <c r="ID74" s="337"/>
      <c r="IE74" s="510"/>
      <c r="IF74" s="336"/>
      <c r="IG74" s="337"/>
      <c r="IH74" s="337"/>
      <c r="II74" s="510"/>
      <c r="IJ74" s="336"/>
      <c r="IK74" s="337"/>
      <c r="IL74" s="337"/>
      <c r="IM74" s="510"/>
      <c r="IN74" s="336"/>
      <c r="IO74" s="337"/>
      <c r="IP74" s="337"/>
      <c r="IQ74" s="97" t="str">
        <f t="shared" si="123"/>
        <v/>
      </c>
      <c r="IR74" s="994"/>
      <c r="IS74" s="337"/>
      <c r="IT74" s="337"/>
      <c r="IU74" s="337"/>
      <c r="IV74" s="510" t="str">
        <f t="shared" si="124"/>
        <v/>
      </c>
      <c r="IW74" s="995"/>
    </row>
    <row r="75" spans="1:257" x14ac:dyDescent="0.25">
      <c r="A75" s="548">
        <v>5</v>
      </c>
      <c r="B75" s="514"/>
      <c r="C75" s="514"/>
      <c r="D75" s="514"/>
      <c r="E75" s="514"/>
      <c r="F75" s="515"/>
      <c r="G75" s="514"/>
      <c r="H75" s="514"/>
      <c r="I75" s="514"/>
      <c r="J75" s="514"/>
      <c r="K75" s="514"/>
      <c r="L75" s="514"/>
      <c r="M75" s="514"/>
      <c r="N75" s="514"/>
      <c r="O75" s="514"/>
      <c r="P75" s="514"/>
      <c r="Q75" s="514"/>
      <c r="R75" s="514"/>
      <c r="S75" s="514"/>
      <c r="T75" s="514"/>
      <c r="U75" s="514"/>
      <c r="V75" s="514"/>
      <c r="W75" s="514"/>
      <c r="X75" s="514"/>
      <c r="Y75" s="514"/>
      <c r="Z75" s="514"/>
      <c r="AA75" s="514"/>
      <c r="AB75" s="514"/>
      <c r="AC75" s="514"/>
      <c r="AD75" s="514"/>
      <c r="AE75" s="514"/>
      <c r="AF75" s="514"/>
      <c r="AG75" s="514"/>
      <c r="AH75" s="514"/>
      <c r="AI75" s="514"/>
      <c r="AJ75" s="514"/>
      <c r="AK75" s="514"/>
      <c r="AL75" s="514"/>
      <c r="AM75" s="514"/>
      <c r="AN75" s="514"/>
      <c r="AO75" s="514"/>
      <c r="AP75" s="514"/>
      <c r="AQ75" s="514"/>
      <c r="AR75" s="514"/>
      <c r="AS75" s="514"/>
      <c r="AT75" s="514"/>
      <c r="AU75" s="514"/>
      <c r="AV75" s="514"/>
      <c r="AW75" s="514"/>
      <c r="AX75" s="514"/>
      <c r="AY75" s="514"/>
      <c r="AZ75" s="514"/>
      <c r="BA75" s="514"/>
      <c r="BB75" s="514"/>
      <c r="BC75" s="514"/>
      <c r="BD75" s="514"/>
      <c r="BE75" s="514"/>
      <c r="BF75" s="514"/>
      <c r="BG75" s="514"/>
      <c r="BH75" s="514"/>
      <c r="BI75" s="514"/>
      <c r="BJ75" s="514"/>
      <c r="BK75" s="514"/>
      <c r="BL75" s="514"/>
      <c r="BM75" s="514"/>
      <c r="BN75" s="514"/>
      <c r="BO75" s="514"/>
      <c r="BP75" s="514"/>
      <c r="BQ75" s="514"/>
      <c r="BR75" s="514"/>
      <c r="BS75" s="514"/>
      <c r="BT75" s="514"/>
      <c r="BU75" s="514"/>
      <c r="BV75" s="514"/>
      <c r="BW75" s="514"/>
      <c r="BX75" s="514"/>
      <c r="BY75" s="514"/>
      <c r="BZ75" s="514"/>
      <c r="CA75" s="514"/>
      <c r="CB75" s="514"/>
      <c r="CC75" s="514"/>
      <c r="CD75" s="514"/>
      <c r="CE75" s="514"/>
      <c r="CF75" s="514"/>
      <c r="CG75" s="514"/>
      <c r="CH75" s="516"/>
      <c r="CI75" s="514"/>
      <c r="CJ75" s="514"/>
      <c r="CK75" s="514"/>
      <c r="CL75" s="514"/>
      <c r="CM75" s="514"/>
      <c r="CN75" s="514"/>
      <c r="CO75" s="514"/>
      <c r="CP75" s="514"/>
      <c r="CQ75" s="514"/>
      <c r="CR75" s="514"/>
      <c r="CS75" s="514"/>
      <c r="CT75" s="514"/>
      <c r="CU75" s="514"/>
      <c r="CV75" s="514"/>
      <c r="CW75" s="514"/>
      <c r="CX75" s="514"/>
      <c r="CY75" s="514"/>
      <c r="CZ75" s="514"/>
      <c r="DA75" s="514"/>
      <c r="DB75" s="514"/>
      <c r="DC75" s="514"/>
      <c r="DD75" s="514"/>
      <c r="DE75" s="514"/>
      <c r="DF75" s="514"/>
      <c r="DG75" s="514"/>
      <c r="DH75" s="514"/>
      <c r="DI75" s="514"/>
      <c r="DJ75" s="514"/>
      <c r="DK75" s="514"/>
      <c r="DL75" s="514"/>
      <c r="DM75" s="514"/>
      <c r="DN75" s="514"/>
      <c r="DO75" s="514"/>
      <c r="DP75" s="514"/>
      <c r="DQ75" s="514"/>
      <c r="DR75" s="514"/>
      <c r="DS75" s="514"/>
      <c r="DT75" s="514"/>
      <c r="DU75" s="514"/>
      <c r="DV75" s="514"/>
      <c r="DW75" s="514"/>
      <c r="DX75" s="514"/>
      <c r="DY75" s="514"/>
      <c r="DZ75" s="514"/>
      <c r="EA75" s="514"/>
      <c r="EB75" s="514"/>
      <c r="EC75" s="514"/>
      <c r="ED75" s="514"/>
      <c r="EE75" s="514"/>
      <c r="EF75" s="514"/>
      <c r="EG75" s="514"/>
      <c r="EH75" s="514"/>
      <c r="EI75" s="514"/>
      <c r="EJ75" s="514"/>
      <c r="EK75" s="514"/>
      <c r="EL75" s="514"/>
      <c r="EM75" s="514"/>
      <c r="EN75" s="514"/>
      <c r="EO75" s="514"/>
      <c r="EP75" s="514"/>
      <c r="EQ75" s="514"/>
      <c r="ER75" s="514"/>
      <c r="ES75" s="514"/>
      <c r="ET75" s="514"/>
      <c r="EU75" s="514"/>
      <c r="EV75" s="514"/>
      <c r="EW75" s="514"/>
      <c r="EX75" s="514"/>
      <c r="EY75" s="514"/>
      <c r="EZ75" s="514"/>
      <c r="FA75" s="514"/>
      <c r="FB75" s="514"/>
      <c r="FC75" s="514"/>
      <c r="FD75" s="514"/>
      <c r="FE75" s="514"/>
      <c r="FF75" s="514"/>
      <c r="FG75" s="514"/>
      <c r="FH75" s="514"/>
      <c r="FI75" s="514"/>
      <c r="FJ75" s="514"/>
      <c r="FK75" s="514"/>
      <c r="FL75" s="514"/>
      <c r="FM75" s="514"/>
      <c r="FN75" s="514"/>
      <c r="FO75" s="514"/>
      <c r="FP75" s="514"/>
      <c r="FQ75" s="514"/>
      <c r="FR75" s="514"/>
      <c r="FS75" s="514"/>
      <c r="FT75" s="514"/>
      <c r="FU75" s="514"/>
      <c r="FV75" s="514"/>
      <c r="FW75" s="514"/>
      <c r="FX75" s="514"/>
      <c r="FY75" s="514"/>
      <c r="FZ75" s="514"/>
      <c r="GA75" s="514"/>
      <c r="GB75" s="514"/>
      <c r="GC75" s="514"/>
      <c r="GD75" s="514"/>
      <c r="GE75" s="514"/>
      <c r="GF75" s="514"/>
      <c r="GG75" s="514"/>
      <c r="GH75" s="514"/>
      <c r="GI75" s="514"/>
      <c r="GJ75" s="514"/>
      <c r="GK75" s="514"/>
      <c r="GL75" s="514"/>
      <c r="GM75" s="514"/>
      <c r="GN75" s="514"/>
      <c r="GO75" s="514"/>
      <c r="GP75" s="514"/>
      <c r="GQ75" s="514"/>
      <c r="GR75" s="514"/>
      <c r="GS75" s="514"/>
      <c r="GT75" s="514"/>
      <c r="GU75" s="514"/>
      <c r="GV75" s="514"/>
      <c r="GW75" s="514"/>
      <c r="GX75" s="514"/>
      <c r="GY75" s="514"/>
      <c r="GZ75" s="514"/>
      <c r="HA75" s="514"/>
      <c r="HB75" s="514"/>
      <c r="HC75" s="514"/>
      <c r="HD75" s="514"/>
      <c r="HE75" s="514"/>
      <c r="HF75" s="514"/>
      <c r="HG75" s="514"/>
      <c r="HH75" s="514"/>
      <c r="HI75" s="514"/>
      <c r="HJ75" s="514"/>
      <c r="HK75" s="514"/>
      <c r="HL75" s="514"/>
      <c r="HM75" s="514"/>
      <c r="HN75" s="514"/>
      <c r="HO75" s="514"/>
      <c r="HP75" s="514"/>
      <c r="HQ75" s="514"/>
      <c r="HR75" s="514"/>
      <c r="HS75" s="514"/>
      <c r="HT75" s="514"/>
      <c r="HU75" s="514"/>
      <c r="HV75" s="514"/>
      <c r="HW75" s="514"/>
      <c r="HX75" s="514"/>
      <c r="HY75" s="514"/>
      <c r="HZ75" s="514"/>
      <c r="IA75" s="514"/>
      <c r="IB75" s="514"/>
      <c r="IC75" s="514"/>
      <c r="ID75" s="514"/>
      <c r="IE75" s="514"/>
      <c r="IF75" s="514"/>
      <c r="IG75" s="514"/>
      <c r="IH75" s="514"/>
      <c r="II75" s="514"/>
      <c r="IJ75" s="514"/>
      <c r="IK75" s="514"/>
      <c r="IL75" s="514"/>
      <c r="IM75" s="514"/>
      <c r="IN75" s="514"/>
      <c r="IO75" s="514"/>
      <c r="IP75" s="514"/>
      <c r="IQ75" s="514"/>
      <c r="IR75" s="514"/>
      <c r="IS75" s="514"/>
      <c r="IT75" s="514"/>
      <c r="IU75" s="514"/>
      <c r="IV75" s="514"/>
      <c r="IW75" s="549"/>
    </row>
    <row r="76" spans="1:257" ht="50.25" customHeight="1" x14ac:dyDescent="0.25">
      <c r="A76" s="996">
        <f t="shared" ref="A76" si="125">A88</f>
        <v>6</v>
      </c>
      <c r="B76" s="507">
        <v>1</v>
      </c>
      <c r="C76" s="97" t="str">
        <f>IF(Proponentes!B67&gt;0,Proponentes!B67,"")</f>
        <v>UNIÓN TEMPORAL INDICOL 2021</v>
      </c>
      <c r="D76" s="335"/>
      <c r="E76" s="335" t="s">
        <v>38</v>
      </c>
      <c r="F76" s="334" t="s">
        <v>1670</v>
      </c>
      <c r="G76" s="341">
        <v>47548</v>
      </c>
      <c r="H76" s="335" t="s">
        <v>1631</v>
      </c>
      <c r="I76" s="335" t="s">
        <v>1538</v>
      </c>
      <c r="J76" s="341"/>
      <c r="K76" s="335"/>
      <c r="L76" s="335" t="s">
        <v>40</v>
      </c>
      <c r="M76" s="334" t="s">
        <v>1671</v>
      </c>
      <c r="N76" s="341">
        <v>47596</v>
      </c>
      <c r="O76" s="335" t="s">
        <v>1631</v>
      </c>
      <c r="P76" s="335" t="s">
        <v>1538</v>
      </c>
      <c r="Q76" s="341"/>
      <c r="R76" s="335"/>
      <c r="S76" s="92" t="s">
        <v>42</v>
      </c>
      <c r="T76" s="334" t="s">
        <v>1672</v>
      </c>
      <c r="U76" s="341">
        <v>46867</v>
      </c>
      <c r="V76" s="335" t="s">
        <v>1631</v>
      </c>
      <c r="W76" s="335" t="s">
        <v>1538</v>
      </c>
      <c r="X76" s="335"/>
      <c r="Y76" s="335"/>
      <c r="Z76" s="335"/>
      <c r="AA76" s="334"/>
      <c r="AB76" s="335"/>
      <c r="AC76" s="335"/>
      <c r="AD76" s="335"/>
      <c r="AE76" s="335"/>
      <c r="AF76" s="335"/>
      <c r="AG76" s="97" t="str">
        <f t="shared" ref="AG76" si="126">IF(E76="","",IF(K76=0,IF(R76=0,IF(Y76=0,IF(AF76=0,"CUMPLE","NO CUMPLE"),"NO CUMPLE"),"NO CUMPLE"),"NO CUMPLE"))</f>
        <v>CUMPLE</v>
      </c>
      <c r="AH76" s="993"/>
      <c r="AI76" s="335"/>
      <c r="AJ76" s="335" t="str">
        <f t="shared" ref="AJ76" si="127">IF(E76&gt;0,E76,"")</f>
        <v>SEGURIDAD DIGITAL LTDA</v>
      </c>
      <c r="AK76" s="335" t="s">
        <v>1631</v>
      </c>
      <c r="AL76" s="334" t="s">
        <v>327</v>
      </c>
      <c r="AM76" s="341"/>
      <c r="AN76" s="335"/>
      <c r="AO76" s="335"/>
      <c r="AP76" s="335"/>
      <c r="AQ76" s="335" t="s">
        <v>40</v>
      </c>
      <c r="AR76" s="335" t="s">
        <v>1631</v>
      </c>
      <c r="AS76" s="334" t="s">
        <v>1671</v>
      </c>
      <c r="AT76" s="341">
        <v>45039</v>
      </c>
      <c r="AU76" s="335"/>
      <c r="AV76" s="335"/>
      <c r="AW76" s="335"/>
      <c r="AX76" s="335" t="s">
        <v>42</v>
      </c>
      <c r="AY76" s="335" t="s">
        <v>1631</v>
      </c>
      <c r="AZ76" s="334" t="s">
        <v>1673</v>
      </c>
      <c r="BA76" s="341">
        <v>46867</v>
      </c>
      <c r="BB76" s="335"/>
      <c r="BC76" s="335"/>
      <c r="BD76" s="335"/>
      <c r="BE76" s="335"/>
      <c r="BF76" s="335"/>
      <c r="BG76" s="334"/>
      <c r="BH76" s="335"/>
      <c r="BI76" s="335"/>
      <c r="BJ76" s="335"/>
      <c r="BK76" s="335"/>
      <c r="BL76" s="97" t="str">
        <f t="shared" ref="BL76" si="128">IF(AJ76="","",IF(AP76=0,IF(AW76=0,IF(BD76=0,IF(BK76=0,"CUMPLE","NO CUMPLE"),"NO CUMPLE"),"NO CUMPLE"),"NO CUMPLE"))</f>
        <v>CUMPLE</v>
      </c>
      <c r="BM76" s="993"/>
      <c r="BN76" s="335" t="str">
        <f t="shared" ref="BN76:BN87" si="129">IF(E76&gt;0,E76,"")</f>
        <v>SEGURIDAD DIGITAL LTDA</v>
      </c>
      <c r="BO76" s="334" t="s">
        <v>949</v>
      </c>
      <c r="BP76" s="335" t="s">
        <v>1631</v>
      </c>
      <c r="BQ76" s="335">
        <v>16</v>
      </c>
      <c r="BR76" s="335"/>
      <c r="BS76" s="335" t="str">
        <f t="shared" ref="BS76:BS87" si="130">IF(L76&gt;0,L76,"")</f>
        <v>RONDACOL LTDA</v>
      </c>
      <c r="BT76" s="334"/>
      <c r="BU76" s="335"/>
      <c r="BV76" s="335"/>
      <c r="BW76" s="335"/>
      <c r="BX76" s="335" t="str">
        <f t="shared" ref="BX76:BX87" si="131">IF(S76&gt;0,S76,"")</f>
        <v>INTERCONTINENTAL DE SEGURIDAD LTDA</v>
      </c>
      <c r="BY76" s="334"/>
      <c r="BZ76" s="335"/>
      <c r="CA76" s="335"/>
      <c r="CB76" s="335"/>
      <c r="CC76" s="335" t="str">
        <f t="shared" ref="CC76:CC87" si="132">IF(Z76&gt;0,Z76,"")</f>
        <v/>
      </c>
      <c r="CD76" s="334"/>
      <c r="CE76" s="335"/>
      <c r="CF76" s="335"/>
      <c r="CG76" s="335"/>
      <c r="CH76" s="997">
        <f>Proponentes!N67</f>
        <v>0</v>
      </c>
      <c r="CI76" s="97" t="str">
        <f>IF(BN76="","",IF(BP76="SI","CUMPLE","NO CUMPLE"))</f>
        <v>CUMPLE</v>
      </c>
      <c r="CJ76" s="998"/>
      <c r="CK76" s="335"/>
      <c r="CL76" s="97" t="str">
        <f t="shared" ref="CL76:CL87" si="133">IF(E76&gt;0,E76,"")</f>
        <v>SEGURIDAD DIGITAL LTDA</v>
      </c>
      <c r="CM76" s="509" t="s">
        <v>315</v>
      </c>
      <c r="CN76" s="335" t="s">
        <v>1538</v>
      </c>
      <c r="CO76" s="335" t="s">
        <v>1631</v>
      </c>
      <c r="CP76" s="335"/>
      <c r="CQ76" s="335" t="s">
        <v>40</v>
      </c>
      <c r="CR76" s="334" t="s">
        <v>332</v>
      </c>
      <c r="CS76" s="335" t="s">
        <v>1538</v>
      </c>
      <c r="CT76" s="335" t="s">
        <v>1631</v>
      </c>
      <c r="CU76" s="335"/>
      <c r="CV76" s="92" t="s">
        <v>42</v>
      </c>
      <c r="CW76" s="334" t="s">
        <v>319</v>
      </c>
      <c r="CX76" s="335" t="s">
        <v>1538</v>
      </c>
      <c r="CY76" s="335" t="s">
        <v>1631</v>
      </c>
      <c r="CZ76" s="335"/>
      <c r="DA76" s="97"/>
      <c r="DB76" s="334"/>
      <c r="DC76" s="335"/>
      <c r="DD76" s="335"/>
      <c r="DE76" s="335"/>
      <c r="DF76" s="97" t="str">
        <f t="shared" ref="DF76" si="134">IF(CL76="","",IF(CP76=0,IF(CU76=0,IF(CZ76=0,IF(DE76=0,"CUMPLE","NO CUMPLE"),"NO CUMPLE"),"NO CUMPLE"),"NO CUMPLE"))</f>
        <v>CUMPLE</v>
      </c>
      <c r="DG76" s="993"/>
      <c r="DH76" s="335"/>
      <c r="DI76" s="97" t="str">
        <f t="shared" ref="DI76" si="135">IF(E76&gt;0,E76,"")</f>
        <v>SEGURIDAD DIGITAL LTDA</v>
      </c>
      <c r="DJ76" s="334" t="s">
        <v>319</v>
      </c>
      <c r="DK76" s="335" t="s">
        <v>1631</v>
      </c>
      <c r="DL76" s="335"/>
      <c r="DM76" s="97" t="s">
        <v>40</v>
      </c>
      <c r="DN76" s="334" t="s">
        <v>315</v>
      </c>
      <c r="DO76" s="335" t="s">
        <v>1631</v>
      </c>
      <c r="DP76" s="335"/>
      <c r="DQ76" s="97" t="s">
        <v>42</v>
      </c>
      <c r="DR76" s="334" t="s">
        <v>321</v>
      </c>
      <c r="DS76" s="335" t="s">
        <v>1631</v>
      </c>
      <c r="DT76" s="335"/>
      <c r="DU76" s="97"/>
      <c r="DV76" s="334"/>
      <c r="DW76" s="335"/>
      <c r="DX76" s="335"/>
      <c r="DY76" s="97" t="str">
        <f t="shared" ref="DY76" si="136">IF(DI76="","",IF(DL76=0,IF(DP76=0,IF(DT76=0,IF(DX76=0,"CUMPLE","NO CUMPLE"),"NO CUMPLE"),"NO CUMPLE"),"NO CUMPLE"))</f>
        <v>CUMPLE</v>
      </c>
      <c r="DZ76" s="998"/>
      <c r="EA76" s="335"/>
      <c r="EB76" s="97" t="str">
        <f t="shared" ref="EB76:EB87" si="137">IF(E76&gt;0,E76,"")</f>
        <v>SEGURIDAD DIGITAL LTDA</v>
      </c>
      <c r="EC76" s="334" t="s">
        <v>315</v>
      </c>
      <c r="ED76" s="335" t="s">
        <v>1631</v>
      </c>
      <c r="EE76" s="335"/>
      <c r="EF76" s="97" t="s">
        <v>40</v>
      </c>
      <c r="EG76" s="334" t="s">
        <v>332</v>
      </c>
      <c r="EH76" s="335" t="s">
        <v>1631</v>
      </c>
      <c r="EI76" s="335"/>
      <c r="EJ76" s="97" t="s">
        <v>42</v>
      </c>
      <c r="EK76" s="334" t="s">
        <v>319</v>
      </c>
      <c r="EL76" s="335" t="s">
        <v>1631</v>
      </c>
      <c r="EM76" s="335"/>
      <c r="EN76" s="97"/>
      <c r="EO76" s="334"/>
      <c r="EP76" s="335"/>
      <c r="EQ76" s="335"/>
      <c r="ER76" s="97" t="str">
        <f t="shared" ref="ER76" si="138">IF(EB76="","",IF(EE76=0,IF(EI76=0,IF(EM76=0,IF(EQ76=0,"CUMPLE","NO CUMPLE"),"NO CUMPLE"),"NO CUMPLE"),"NO CUMPLE"))</f>
        <v>CUMPLE</v>
      </c>
      <c r="ES76" s="993"/>
      <c r="ET76" s="335"/>
      <c r="EU76" s="97" t="str">
        <f t="shared" ref="EU76:EU87" si="139">IF(E76&gt;0,E76,"")</f>
        <v>SEGURIDAD DIGITAL LTDA</v>
      </c>
      <c r="EV76" s="334" t="s">
        <v>1674</v>
      </c>
      <c r="EW76" s="335" t="s">
        <v>1631</v>
      </c>
      <c r="EX76" s="335"/>
      <c r="EY76" s="97" t="s">
        <v>40</v>
      </c>
      <c r="EZ76" s="334" t="s">
        <v>747</v>
      </c>
      <c r="FA76" s="335" t="s">
        <v>1631</v>
      </c>
      <c r="FB76" s="335"/>
      <c r="FC76" s="97" t="s">
        <v>42</v>
      </c>
      <c r="FD76" s="334" t="s">
        <v>1675</v>
      </c>
      <c r="FE76" s="335" t="s">
        <v>1631</v>
      </c>
      <c r="FF76" s="335"/>
      <c r="FG76" s="97"/>
      <c r="FH76" s="334"/>
      <c r="FI76" s="335"/>
      <c r="FJ76" s="335"/>
      <c r="FK76" s="97" t="str">
        <f t="shared" ref="FK76" si="140">IF(EU76="","",IF(EX76=0,IF(FB76=0,IF(FF76=0,IF(FJ76=0,"CUMPLE","NO CUMPLE"),"NO CUMPLE"),"NO CUMPLE"),"NO CUMPLE"))</f>
        <v>CUMPLE</v>
      </c>
      <c r="FL76" s="993"/>
      <c r="FM76" s="335"/>
      <c r="FN76" s="97" t="str">
        <f t="shared" ref="FN76:FN87" si="141">IF(E76&gt;0,E76,"")</f>
        <v>SEGURIDAD DIGITAL LTDA</v>
      </c>
      <c r="FO76" s="334" t="s">
        <v>799</v>
      </c>
      <c r="FP76" s="335"/>
      <c r="FQ76" s="97" t="s">
        <v>40</v>
      </c>
      <c r="FR76" s="334" t="s">
        <v>756</v>
      </c>
      <c r="FS76" s="335"/>
      <c r="FT76" s="97" t="s">
        <v>1676</v>
      </c>
      <c r="FU76" s="334" t="s">
        <v>1441</v>
      </c>
      <c r="FV76" s="335"/>
      <c r="FW76" s="97"/>
      <c r="FX76" s="334"/>
      <c r="FY76" s="335"/>
      <c r="FZ76" s="97" t="str">
        <f t="shared" ref="FZ76" si="142">IF(FN76="","",IF(FP76=0,IF(FS76=0,IF(FV76=0,IF(FY76=0,"CUMPLE","NO CUMPLE"),"NO CUMPLE"),"NO CUMPLE"),"NO CUMPLE"))</f>
        <v>CUMPLE</v>
      </c>
      <c r="GA76" s="993"/>
      <c r="GB76" s="335"/>
      <c r="GC76" s="510" t="str">
        <f t="shared" ref="GC76:GC87" si="143">IF(E76&gt;0,E76,"")</f>
        <v>SEGURIDAD DIGITAL LTDA</v>
      </c>
      <c r="GD76" s="336" t="s">
        <v>1677</v>
      </c>
      <c r="GE76" s="337" t="s">
        <v>1631</v>
      </c>
      <c r="GF76" s="524">
        <v>9</v>
      </c>
      <c r="GG76" s="337"/>
      <c r="GH76" s="337" t="s">
        <v>1678</v>
      </c>
      <c r="GI76" s="510" t="s">
        <v>40</v>
      </c>
      <c r="GJ76" s="336" t="s">
        <v>768</v>
      </c>
      <c r="GK76" s="337" t="s">
        <v>1631</v>
      </c>
      <c r="GL76" s="337"/>
      <c r="GM76" s="337"/>
      <c r="GN76" s="337"/>
      <c r="GO76" s="510" t="s">
        <v>42</v>
      </c>
      <c r="GP76" s="336" t="s">
        <v>1679</v>
      </c>
      <c r="GQ76" s="337" t="s">
        <v>1631</v>
      </c>
      <c r="GR76" s="336" t="s">
        <v>435</v>
      </c>
      <c r="GS76" s="337"/>
      <c r="GT76" s="337" t="s">
        <v>1680</v>
      </c>
      <c r="GU76" s="510"/>
      <c r="GV76" s="336"/>
      <c r="GW76" s="337"/>
      <c r="GX76" s="337"/>
      <c r="GY76" s="337"/>
      <c r="GZ76" s="336"/>
      <c r="HA76" s="510" t="s">
        <v>487</v>
      </c>
      <c r="HB76" s="994"/>
      <c r="HC76" s="337"/>
      <c r="HD76" s="510" t="str">
        <f t="shared" ref="HD76:HD87" si="144">IF(E76&gt;0,E76,"")</f>
        <v>SEGURIDAD DIGITAL LTDA</v>
      </c>
      <c r="HE76" s="336" t="s">
        <v>1681</v>
      </c>
      <c r="HF76" s="337" t="s">
        <v>1631</v>
      </c>
      <c r="HG76" s="337" t="s">
        <v>1631</v>
      </c>
      <c r="HH76" s="336"/>
      <c r="HI76" s="510" t="s">
        <v>40</v>
      </c>
      <c r="HJ76" s="336" t="s">
        <v>764</v>
      </c>
      <c r="HK76" s="337" t="s">
        <v>1631</v>
      </c>
      <c r="HL76" s="337" t="s">
        <v>1631</v>
      </c>
      <c r="HM76" s="336"/>
      <c r="HN76" s="510" t="s">
        <v>42</v>
      </c>
      <c r="HO76" s="336" t="s">
        <v>1682</v>
      </c>
      <c r="HP76" s="337" t="s">
        <v>1631</v>
      </c>
      <c r="HQ76" s="337" t="s">
        <v>1631</v>
      </c>
      <c r="HR76" s="337"/>
      <c r="HS76" s="510"/>
      <c r="HT76" s="336"/>
      <c r="HU76" s="337"/>
      <c r="HV76" s="337"/>
      <c r="HW76" s="337"/>
      <c r="HX76" s="97" t="str">
        <f t="shared" ref="HX76" si="145">IF(HD76="","",IF(HH76=0,IF(HM76=0,IF(HR76=0,IF(HW76=0,"CUMPLE","NO CUMPLE"),"NO CUMPLE"),"NO CUMPLE"),"NO CUMPLE"))</f>
        <v>CUMPLE</v>
      </c>
      <c r="HY76" s="994"/>
      <c r="HZ76" s="337"/>
      <c r="IA76" s="510" t="str">
        <f t="shared" ref="IA76:IA87" si="146">IF(E76&gt;0,E76,"")</f>
        <v>SEGURIDAD DIGITAL LTDA</v>
      </c>
      <c r="IB76" s="336" t="s">
        <v>315</v>
      </c>
      <c r="IC76" s="337" t="s">
        <v>1631</v>
      </c>
      <c r="ID76" s="337"/>
      <c r="IE76" s="510" t="s">
        <v>40</v>
      </c>
      <c r="IF76" s="336" t="s">
        <v>332</v>
      </c>
      <c r="IG76" s="337" t="s">
        <v>1631</v>
      </c>
      <c r="IH76" s="337"/>
      <c r="II76" s="510" t="s">
        <v>42</v>
      </c>
      <c r="IJ76" s="336" t="s">
        <v>319</v>
      </c>
      <c r="IK76" s="337" t="s">
        <v>1631</v>
      </c>
      <c r="IL76" s="337"/>
      <c r="IM76" s="510"/>
      <c r="IN76" s="336"/>
      <c r="IO76" s="337"/>
      <c r="IP76" s="337"/>
      <c r="IQ76" s="97" t="str">
        <f t="shared" ref="IQ76:IQ87" si="147">IF(IA76="","",IF(ID76=0,IF(IH76=0,IF(IL76=0,IF(IP76=0,"CUMPLE","NO CUMPLE"),"NO CUMPLE"),"NO CUMPLE"),"NO CUMPLE"))</f>
        <v>CUMPLE</v>
      </c>
      <c r="IR76" s="994"/>
      <c r="IS76" s="337"/>
      <c r="IT76" s="337" t="s">
        <v>1631</v>
      </c>
      <c r="IU76" s="336" t="s">
        <v>332</v>
      </c>
      <c r="IV76" s="510" t="str">
        <f t="shared" ref="IV76:IV87" si="148">IF(IT76&lt;&gt;"",IF(IT76="SI","CUMPLE","NO CUMPLE"),"")</f>
        <v>CUMPLE</v>
      </c>
      <c r="IW76" s="995"/>
    </row>
    <row r="77" spans="1:257" x14ac:dyDescent="0.25">
      <c r="A77" s="996"/>
      <c r="B77" s="507">
        <v>2</v>
      </c>
      <c r="C77" s="97" t="str">
        <f>IF(Proponentes!B68&gt;0,Proponentes!B68,"")</f>
        <v/>
      </c>
      <c r="D77" s="335"/>
      <c r="E77" s="335"/>
      <c r="F77" s="334"/>
      <c r="G77" s="335"/>
      <c r="H77" s="335"/>
      <c r="I77" s="335"/>
      <c r="J77" s="335"/>
      <c r="K77" s="335"/>
      <c r="L77" s="335"/>
      <c r="M77" s="334"/>
      <c r="N77" s="335"/>
      <c r="O77" s="335"/>
      <c r="P77" s="335"/>
      <c r="Q77" s="335"/>
      <c r="R77" s="335"/>
      <c r="S77" s="335"/>
      <c r="T77" s="334"/>
      <c r="U77" s="335"/>
      <c r="V77" s="335"/>
      <c r="W77" s="335"/>
      <c r="X77" s="335"/>
      <c r="Y77" s="335"/>
      <c r="Z77" s="335"/>
      <c r="AA77" s="334"/>
      <c r="AB77" s="335"/>
      <c r="AC77" s="335"/>
      <c r="AD77" s="335"/>
      <c r="AE77" s="335"/>
      <c r="AF77" s="335"/>
      <c r="AG77" s="97" t="str">
        <f t="shared" si="25"/>
        <v/>
      </c>
      <c r="AH77" s="993"/>
      <c r="AI77" s="335"/>
      <c r="AJ77" s="335" t="str">
        <f t="shared" si="26"/>
        <v/>
      </c>
      <c r="AK77" s="335"/>
      <c r="AL77" s="334"/>
      <c r="AM77" s="341"/>
      <c r="AN77" s="335"/>
      <c r="AO77" s="335"/>
      <c r="AP77" s="335"/>
      <c r="AQ77" s="335"/>
      <c r="AR77" s="335"/>
      <c r="AS77" s="334"/>
      <c r="AT77" s="341"/>
      <c r="AU77" s="335"/>
      <c r="AV77" s="335"/>
      <c r="AW77" s="335"/>
      <c r="AX77" s="335"/>
      <c r="AY77" s="335"/>
      <c r="AZ77" s="334"/>
      <c r="BA77" s="335"/>
      <c r="BB77" s="335"/>
      <c r="BC77" s="335"/>
      <c r="BD77" s="335"/>
      <c r="BE77" s="335"/>
      <c r="BF77" s="335"/>
      <c r="BG77" s="334"/>
      <c r="BH77" s="335"/>
      <c r="BI77" s="335"/>
      <c r="BJ77" s="335"/>
      <c r="BK77" s="335"/>
      <c r="BL77" s="97" t="str">
        <f t="shared" si="27"/>
        <v/>
      </c>
      <c r="BM77" s="993"/>
      <c r="BN77" s="335" t="str">
        <f t="shared" si="129"/>
        <v/>
      </c>
      <c r="BO77" s="334"/>
      <c r="BP77" s="335"/>
      <c r="BQ77" s="335"/>
      <c r="BR77" s="335"/>
      <c r="BS77" s="335" t="str">
        <f t="shared" si="130"/>
        <v/>
      </c>
      <c r="BT77" s="334"/>
      <c r="BU77" s="335"/>
      <c r="BV77" s="335"/>
      <c r="BW77" s="335"/>
      <c r="BX77" s="335" t="str">
        <f t="shared" si="131"/>
        <v/>
      </c>
      <c r="BY77" s="334"/>
      <c r="BZ77" s="335"/>
      <c r="CA77" s="335"/>
      <c r="CB77" s="335"/>
      <c r="CC77" s="335" t="str">
        <f t="shared" si="132"/>
        <v/>
      </c>
      <c r="CD77" s="334"/>
      <c r="CE77" s="335"/>
      <c r="CF77" s="335"/>
      <c r="CG77" s="335"/>
      <c r="CH77" s="997"/>
      <c r="CI77" s="97" t="str">
        <f t="shared" ref="CI77:CI87" si="149">IF(BN77="","",IF(CJ77=0,"CUMPLE","NO CUMPLE"))</f>
        <v/>
      </c>
      <c r="CJ77" s="998"/>
      <c r="CK77" s="335"/>
      <c r="CL77" s="97" t="str">
        <f t="shared" si="133"/>
        <v/>
      </c>
      <c r="CM77" s="334"/>
      <c r="CN77" s="335"/>
      <c r="CO77" s="335"/>
      <c r="CP77" s="335"/>
      <c r="CQ77" s="97"/>
      <c r="CR77" s="334"/>
      <c r="CS77" s="335"/>
      <c r="CT77" s="335"/>
      <c r="CU77" s="335"/>
      <c r="CV77" s="97"/>
      <c r="CW77" s="334"/>
      <c r="CX77" s="335"/>
      <c r="CY77" s="335"/>
      <c r="CZ77" s="335"/>
      <c r="DA77" s="97"/>
      <c r="DB77" s="334"/>
      <c r="DC77" s="335"/>
      <c r="DD77" s="335"/>
      <c r="DE77" s="335"/>
      <c r="DF77" s="97" t="str">
        <f t="shared" si="34"/>
        <v/>
      </c>
      <c r="DG77" s="993"/>
      <c r="DH77" s="335"/>
      <c r="DI77" s="97" t="str">
        <f t="shared" si="35"/>
        <v/>
      </c>
      <c r="DJ77" s="334"/>
      <c r="DK77" s="335"/>
      <c r="DL77" s="335"/>
      <c r="DM77" s="97"/>
      <c r="DN77" s="334"/>
      <c r="DO77" s="335"/>
      <c r="DP77" s="335"/>
      <c r="DQ77" s="97"/>
      <c r="DR77" s="334"/>
      <c r="DS77" s="335"/>
      <c r="DT77" s="335"/>
      <c r="DU77" s="97"/>
      <c r="DV77" s="334"/>
      <c r="DW77" s="335"/>
      <c r="DX77" s="335"/>
      <c r="DY77" s="97" t="str">
        <f t="shared" si="36"/>
        <v/>
      </c>
      <c r="DZ77" s="998"/>
      <c r="EA77" s="335"/>
      <c r="EB77" s="97" t="str">
        <f t="shared" si="137"/>
        <v/>
      </c>
      <c r="EC77" s="334"/>
      <c r="ED77" s="335"/>
      <c r="EE77" s="335"/>
      <c r="EF77" s="97"/>
      <c r="EG77" s="334"/>
      <c r="EH77" s="335"/>
      <c r="EI77" s="335"/>
      <c r="EJ77" s="97"/>
      <c r="EK77" s="334"/>
      <c r="EL77" s="335"/>
      <c r="EM77" s="335"/>
      <c r="EN77" s="97"/>
      <c r="EO77" s="334"/>
      <c r="EP77" s="335"/>
      <c r="EQ77" s="335"/>
      <c r="ER77" s="97" t="str">
        <f t="shared" si="38"/>
        <v/>
      </c>
      <c r="ES77" s="993"/>
      <c r="ET77" s="335"/>
      <c r="EU77" s="97" t="str">
        <f t="shared" si="139"/>
        <v/>
      </c>
      <c r="EV77" s="334"/>
      <c r="EW77" s="335"/>
      <c r="EX77" s="335"/>
      <c r="EY77" s="97"/>
      <c r="EZ77" s="334"/>
      <c r="FA77" s="335"/>
      <c r="FB77" s="335"/>
      <c r="FC77" s="97"/>
      <c r="FD77" s="334"/>
      <c r="FE77" s="335"/>
      <c r="FF77" s="335"/>
      <c r="FG77" s="97"/>
      <c r="FH77" s="334"/>
      <c r="FI77" s="335"/>
      <c r="FJ77" s="335"/>
      <c r="FK77" s="97" t="str">
        <f t="shared" si="40"/>
        <v/>
      </c>
      <c r="FL77" s="993"/>
      <c r="FM77" s="335"/>
      <c r="FN77" s="97" t="str">
        <f t="shared" si="141"/>
        <v/>
      </c>
      <c r="FO77" s="334"/>
      <c r="FP77" s="335"/>
      <c r="FQ77" s="97"/>
      <c r="FR77" s="334"/>
      <c r="FS77" s="335"/>
      <c r="FT77" s="97"/>
      <c r="FU77" s="334"/>
      <c r="FV77" s="335"/>
      <c r="FW77" s="97"/>
      <c r="FX77" s="334"/>
      <c r="FY77" s="335"/>
      <c r="FZ77" s="97" t="str">
        <f t="shared" si="42"/>
        <v/>
      </c>
      <c r="GA77" s="993"/>
      <c r="GB77" s="335"/>
      <c r="GC77" s="510" t="str">
        <f t="shared" si="143"/>
        <v/>
      </c>
      <c r="GD77" s="336"/>
      <c r="GE77" s="337"/>
      <c r="GF77" s="337"/>
      <c r="GG77" s="337"/>
      <c r="GH77" s="337"/>
      <c r="GI77" s="510"/>
      <c r="GJ77" s="336"/>
      <c r="GK77" s="337"/>
      <c r="GL77" s="337"/>
      <c r="GM77" s="337"/>
      <c r="GN77" s="337"/>
      <c r="GO77" s="510"/>
      <c r="GP77" s="336"/>
      <c r="GQ77" s="337"/>
      <c r="GR77" s="337"/>
      <c r="GS77" s="337"/>
      <c r="GT77" s="337"/>
      <c r="GU77" s="510"/>
      <c r="GV77" s="336"/>
      <c r="GW77" s="337"/>
      <c r="GX77" s="337"/>
      <c r="GY77" s="337"/>
      <c r="GZ77" s="336"/>
      <c r="HA77" s="510" t="str">
        <f t="shared" si="43"/>
        <v/>
      </c>
      <c r="HB77" s="994"/>
      <c r="HC77" s="337"/>
      <c r="HD77" s="510" t="str">
        <f t="shared" si="144"/>
        <v/>
      </c>
      <c r="HE77" s="336"/>
      <c r="HF77" s="337"/>
      <c r="HG77" s="337"/>
      <c r="HH77" s="336"/>
      <c r="HI77" s="510"/>
      <c r="HJ77" s="336"/>
      <c r="HK77" s="337"/>
      <c r="HL77" s="337"/>
      <c r="HM77" s="336"/>
      <c r="HN77" s="510"/>
      <c r="HO77" s="336"/>
      <c r="HP77" s="337"/>
      <c r="HQ77" s="337"/>
      <c r="HR77" s="337"/>
      <c r="HS77" s="510"/>
      <c r="HT77" s="336"/>
      <c r="HU77" s="337"/>
      <c r="HV77" s="337"/>
      <c r="HW77" s="337"/>
      <c r="HX77" s="97" t="str">
        <f t="shared" si="45"/>
        <v/>
      </c>
      <c r="HY77" s="994"/>
      <c r="HZ77" s="337"/>
      <c r="IA77" s="510" t="str">
        <f t="shared" si="146"/>
        <v/>
      </c>
      <c r="IB77" s="336"/>
      <c r="IC77" s="337"/>
      <c r="ID77" s="337"/>
      <c r="IE77" s="510"/>
      <c r="IF77" s="336"/>
      <c r="IG77" s="337"/>
      <c r="IH77" s="337"/>
      <c r="II77" s="510"/>
      <c r="IJ77" s="336"/>
      <c r="IK77" s="337"/>
      <c r="IL77" s="337"/>
      <c r="IM77" s="510"/>
      <c r="IN77" s="336"/>
      <c r="IO77" s="337"/>
      <c r="IP77" s="337"/>
      <c r="IQ77" s="97" t="str">
        <f t="shared" si="147"/>
        <v/>
      </c>
      <c r="IR77" s="994"/>
      <c r="IS77" s="337"/>
      <c r="IT77" s="337"/>
      <c r="IU77" s="337"/>
      <c r="IV77" s="510" t="str">
        <f t="shared" si="148"/>
        <v/>
      </c>
      <c r="IW77" s="995"/>
    </row>
    <row r="78" spans="1:257" x14ac:dyDescent="0.25">
      <c r="A78" s="996"/>
      <c r="B78" s="507">
        <v>3</v>
      </c>
      <c r="C78" s="97" t="str">
        <f>IF(Proponentes!B69&gt;0,Proponentes!B69,"")</f>
        <v/>
      </c>
      <c r="D78" s="335"/>
      <c r="E78" s="335"/>
      <c r="F78" s="334"/>
      <c r="G78" s="335"/>
      <c r="H78" s="335"/>
      <c r="I78" s="335"/>
      <c r="J78" s="335"/>
      <c r="K78" s="335"/>
      <c r="L78" s="335"/>
      <c r="M78" s="334"/>
      <c r="N78" s="335"/>
      <c r="O78" s="335"/>
      <c r="P78" s="335"/>
      <c r="Q78" s="335"/>
      <c r="R78" s="335"/>
      <c r="S78" s="335"/>
      <c r="T78" s="334"/>
      <c r="U78" s="335"/>
      <c r="V78" s="335"/>
      <c r="W78" s="335"/>
      <c r="X78" s="335"/>
      <c r="Y78" s="335"/>
      <c r="Z78" s="335"/>
      <c r="AA78" s="334"/>
      <c r="AB78" s="335"/>
      <c r="AC78" s="335"/>
      <c r="AD78" s="335"/>
      <c r="AE78" s="335"/>
      <c r="AF78" s="335"/>
      <c r="AG78" s="97" t="str">
        <f t="shared" si="25"/>
        <v/>
      </c>
      <c r="AH78" s="993"/>
      <c r="AI78" s="335"/>
      <c r="AJ78" s="335" t="str">
        <f t="shared" si="26"/>
        <v/>
      </c>
      <c r="AK78" s="335"/>
      <c r="AL78" s="334"/>
      <c r="AM78" s="335"/>
      <c r="AN78" s="335"/>
      <c r="AO78" s="335"/>
      <c r="AP78" s="335"/>
      <c r="AQ78" s="335"/>
      <c r="AR78" s="335"/>
      <c r="AS78" s="334"/>
      <c r="AT78" s="335"/>
      <c r="AU78" s="335"/>
      <c r="AV78" s="335"/>
      <c r="AW78" s="335"/>
      <c r="AX78" s="335"/>
      <c r="AY78" s="335"/>
      <c r="AZ78" s="334"/>
      <c r="BA78" s="335"/>
      <c r="BB78" s="335"/>
      <c r="BC78" s="335"/>
      <c r="BD78" s="335"/>
      <c r="BE78" s="335"/>
      <c r="BF78" s="335"/>
      <c r="BG78" s="334"/>
      <c r="BH78" s="335"/>
      <c r="BI78" s="335"/>
      <c r="BJ78" s="335"/>
      <c r="BK78" s="335"/>
      <c r="BL78" s="97" t="str">
        <f t="shared" si="27"/>
        <v/>
      </c>
      <c r="BM78" s="993"/>
      <c r="BN78" s="335" t="str">
        <f t="shared" si="129"/>
        <v/>
      </c>
      <c r="BO78" s="334"/>
      <c r="BP78" s="335"/>
      <c r="BQ78" s="335"/>
      <c r="BR78" s="335"/>
      <c r="BS78" s="335" t="str">
        <f t="shared" si="130"/>
        <v/>
      </c>
      <c r="BT78" s="334"/>
      <c r="BU78" s="335"/>
      <c r="BV78" s="335"/>
      <c r="BW78" s="335"/>
      <c r="BX78" s="335" t="str">
        <f t="shared" si="131"/>
        <v/>
      </c>
      <c r="BY78" s="334"/>
      <c r="BZ78" s="335"/>
      <c r="CA78" s="335"/>
      <c r="CB78" s="335"/>
      <c r="CC78" s="335" t="str">
        <f t="shared" si="132"/>
        <v/>
      </c>
      <c r="CD78" s="334"/>
      <c r="CE78" s="335"/>
      <c r="CF78" s="335"/>
      <c r="CG78" s="335"/>
      <c r="CH78" s="997"/>
      <c r="CI78" s="97" t="str">
        <f t="shared" si="149"/>
        <v/>
      </c>
      <c r="CJ78" s="998"/>
      <c r="CK78" s="335"/>
      <c r="CL78" s="97" t="str">
        <f t="shared" si="133"/>
        <v/>
      </c>
      <c r="CM78" s="334"/>
      <c r="CN78" s="335"/>
      <c r="CO78" s="335"/>
      <c r="CP78" s="335"/>
      <c r="CQ78" s="97"/>
      <c r="CR78" s="334"/>
      <c r="CS78" s="335"/>
      <c r="CT78" s="335"/>
      <c r="CU78" s="335"/>
      <c r="CV78" s="97"/>
      <c r="CW78" s="334"/>
      <c r="CX78" s="335"/>
      <c r="CY78" s="335"/>
      <c r="CZ78" s="335"/>
      <c r="DA78" s="97"/>
      <c r="DB78" s="334"/>
      <c r="DC78" s="335"/>
      <c r="DD78" s="335"/>
      <c r="DE78" s="335"/>
      <c r="DF78" s="97" t="str">
        <f t="shared" si="34"/>
        <v/>
      </c>
      <c r="DG78" s="993"/>
      <c r="DH78" s="335"/>
      <c r="DI78" s="97" t="str">
        <f t="shared" si="35"/>
        <v/>
      </c>
      <c r="DJ78" s="334"/>
      <c r="DK78" s="335"/>
      <c r="DL78" s="335"/>
      <c r="DM78" s="97"/>
      <c r="DN78" s="334"/>
      <c r="DO78" s="335"/>
      <c r="DP78" s="335"/>
      <c r="DQ78" s="97"/>
      <c r="DR78" s="334"/>
      <c r="DS78" s="335"/>
      <c r="DT78" s="335"/>
      <c r="DU78" s="97"/>
      <c r="DV78" s="334"/>
      <c r="DW78" s="335"/>
      <c r="DX78" s="335"/>
      <c r="DY78" s="97" t="str">
        <f t="shared" si="36"/>
        <v/>
      </c>
      <c r="DZ78" s="998"/>
      <c r="EA78" s="335"/>
      <c r="EB78" s="97" t="str">
        <f t="shared" si="137"/>
        <v/>
      </c>
      <c r="EC78" s="334"/>
      <c r="ED78" s="335"/>
      <c r="EE78" s="335"/>
      <c r="EF78" s="97"/>
      <c r="EG78" s="334"/>
      <c r="EH78" s="335"/>
      <c r="EI78" s="335"/>
      <c r="EJ78" s="97"/>
      <c r="EK78" s="334"/>
      <c r="EL78" s="335"/>
      <c r="EM78" s="335"/>
      <c r="EN78" s="97"/>
      <c r="EO78" s="334"/>
      <c r="EP78" s="335"/>
      <c r="EQ78" s="335"/>
      <c r="ER78" s="97" t="str">
        <f t="shared" si="38"/>
        <v/>
      </c>
      <c r="ES78" s="993"/>
      <c r="ET78" s="335"/>
      <c r="EU78" s="97" t="str">
        <f t="shared" si="139"/>
        <v/>
      </c>
      <c r="EV78" s="334"/>
      <c r="EW78" s="335"/>
      <c r="EX78" s="335"/>
      <c r="EY78" s="97"/>
      <c r="EZ78" s="334"/>
      <c r="FA78" s="335"/>
      <c r="FB78" s="335"/>
      <c r="FC78" s="97"/>
      <c r="FD78" s="334"/>
      <c r="FE78" s="335"/>
      <c r="FF78" s="335"/>
      <c r="FG78" s="97"/>
      <c r="FH78" s="334"/>
      <c r="FI78" s="335"/>
      <c r="FJ78" s="335"/>
      <c r="FK78" s="97" t="str">
        <f t="shared" si="40"/>
        <v/>
      </c>
      <c r="FL78" s="993"/>
      <c r="FM78" s="335"/>
      <c r="FN78" s="97" t="str">
        <f t="shared" si="141"/>
        <v/>
      </c>
      <c r="FO78" s="334"/>
      <c r="FP78" s="335"/>
      <c r="FQ78" s="97"/>
      <c r="FR78" s="334"/>
      <c r="FS78" s="335"/>
      <c r="FT78" s="97"/>
      <c r="FU78" s="334"/>
      <c r="FV78" s="335"/>
      <c r="FW78" s="97"/>
      <c r="FX78" s="334"/>
      <c r="FY78" s="335"/>
      <c r="FZ78" s="97" t="str">
        <f t="shared" si="42"/>
        <v/>
      </c>
      <c r="GA78" s="993"/>
      <c r="GB78" s="335"/>
      <c r="GC78" s="510" t="str">
        <f t="shared" si="143"/>
        <v/>
      </c>
      <c r="GD78" s="336"/>
      <c r="GE78" s="337"/>
      <c r="GF78" s="337"/>
      <c r="GG78" s="337"/>
      <c r="GH78" s="337"/>
      <c r="GI78" s="510"/>
      <c r="GJ78" s="336"/>
      <c r="GK78" s="337"/>
      <c r="GL78" s="337"/>
      <c r="GM78" s="337"/>
      <c r="GN78" s="337"/>
      <c r="GO78" s="510"/>
      <c r="GP78" s="336"/>
      <c r="GQ78" s="337"/>
      <c r="GR78" s="337"/>
      <c r="GS78" s="337"/>
      <c r="GT78" s="337"/>
      <c r="GU78" s="510"/>
      <c r="GV78" s="336"/>
      <c r="GW78" s="337"/>
      <c r="GX78" s="337"/>
      <c r="GY78" s="337"/>
      <c r="GZ78" s="336"/>
      <c r="HA78" s="510" t="str">
        <f t="shared" si="43"/>
        <v/>
      </c>
      <c r="HB78" s="994"/>
      <c r="HC78" s="337"/>
      <c r="HD78" s="510" t="str">
        <f t="shared" si="144"/>
        <v/>
      </c>
      <c r="HE78" s="336"/>
      <c r="HF78" s="337"/>
      <c r="HG78" s="337"/>
      <c r="HH78" s="336"/>
      <c r="HI78" s="510"/>
      <c r="HJ78" s="336"/>
      <c r="HK78" s="337"/>
      <c r="HL78" s="337"/>
      <c r="HM78" s="336"/>
      <c r="HN78" s="510"/>
      <c r="HO78" s="336"/>
      <c r="HP78" s="337"/>
      <c r="HQ78" s="337"/>
      <c r="HR78" s="337"/>
      <c r="HS78" s="510"/>
      <c r="HT78" s="336"/>
      <c r="HU78" s="337"/>
      <c r="HV78" s="337"/>
      <c r="HW78" s="337"/>
      <c r="HX78" s="97" t="str">
        <f t="shared" si="45"/>
        <v/>
      </c>
      <c r="HY78" s="994"/>
      <c r="HZ78" s="337"/>
      <c r="IA78" s="510" t="str">
        <f t="shared" si="146"/>
        <v/>
      </c>
      <c r="IB78" s="336"/>
      <c r="IC78" s="337"/>
      <c r="ID78" s="337"/>
      <c r="IE78" s="510"/>
      <c r="IF78" s="336"/>
      <c r="IG78" s="337"/>
      <c r="IH78" s="337"/>
      <c r="II78" s="510"/>
      <c r="IJ78" s="336"/>
      <c r="IK78" s="337"/>
      <c r="IL78" s="337"/>
      <c r="IM78" s="510"/>
      <c r="IN78" s="336"/>
      <c r="IO78" s="337"/>
      <c r="IP78" s="337"/>
      <c r="IQ78" s="97" t="str">
        <f t="shared" si="147"/>
        <v/>
      </c>
      <c r="IR78" s="994"/>
      <c r="IS78" s="337"/>
      <c r="IT78" s="337"/>
      <c r="IU78" s="337"/>
      <c r="IV78" s="510" t="str">
        <f t="shared" si="148"/>
        <v/>
      </c>
      <c r="IW78" s="995"/>
    </row>
    <row r="79" spans="1:257" x14ac:dyDescent="0.25">
      <c r="A79" s="996"/>
      <c r="B79" s="507">
        <v>4</v>
      </c>
      <c r="C79" s="97" t="str">
        <f>IF(Proponentes!B70&gt;0,Proponentes!B70,"")</f>
        <v/>
      </c>
      <c r="D79" s="335"/>
      <c r="E79" s="335"/>
      <c r="F79" s="334"/>
      <c r="G79" s="335"/>
      <c r="H79" s="335"/>
      <c r="I79" s="335"/>
      <c r="J79" s="335"/>
      <c r="K79" s="335"/>
      <c r="L79" s="335"/>
      <c r="M79" s="334"/>
      <c r="N79" s="335"/>
      <c r="O79" s="335"/>
      <c r="P79" s="335"/>
      <c r="Q79" s="335"/>
      <c r="R79" s="335"/>
      <c r="S79" s="335"/>
      <c r="T79" s="334"/>
      <c r="U79" s="335"/>
      <c r="V79" s="335"/>
      <c r="W79" s="335"/>
      <c r="X79" s="335"/>
      <c r="Y79" s="335"/>
      <c r="Z79" s="335"/>
      <c r="AA79" s="334"/>
      <c r="AB79" s="335"/>
      <c r="AC79" s="335"/>
      <c r="AD79" s="335"/>
      <c r="AE79" s="335"/>
      <c r="AF79" s="335"/>
      <c r="AG79" s="97" t="str">
        <f t="shared" si="25"/>
        <v/>
      </c>
      <c r="AH79" s="993"/>
      <c r="AI79" s="335"/>
      <c r="AJ79" s="335" t="str">
        <f t="shared" si="26"/>
        <v/>
      </c>
      <c r="AK79" s="335"/>
      <c r="AL79" s="334"/>
      <c r="AM79" s="335"/>
      <c r="AN79" s="335"/>
      <c r="AO79" s="335"/>
      <c r="AP79" s="335"/>
      <c r="AQ79" s="335"/>
      <c r="AR79" s="335"/>
      <c r="AS79" s="334"/>
      <c r="AT79" s="335"/>
      <c r="AU79" s="335"/>
      <c r="AV79" s="335"/>
      <c r="AW79" s="335"/>
      <c r="AX79" s="335"/>
      <c r="AY79" s="335"/>
      <c r="AZ79" s="334"/>
      <c r="BA79" s="335"/>
      <c r="BB79" s="335"/>
      <c r="BC79" s="335"/>
      <c r="BD79" s="335"/>
      <c r="BE79" s="335"/>
      <c r="BF79" s="335"/>
      <c r="BG79" s="334"/>
      <c r="BH79" s="335"/>
      <c r="BI79" s="335"/>
      <c r="BJ79" s="335"/>
      <c r="BK79" s="335"/>
      <c r="BL79" s="97" t="str">
        <f t="shared" si="27"/>
        <v/>
      </c>
      <c r="BM79" s="993"/>
      <c r="BN79" s="335" t="str">
        <f t="shared" si="129"/>
        <v/>
      </c>
      <c r="BO79" s="334"/>
      <c r="BP79" s="335"/>
      <c r="BQ79" s="335"/>
      <c r="BR79" s="335"/>
      <c r="BS79" s="335" t="str">
        <f t="shared" si="130"/>
        <v/>
      </c>
      <c r="BT79" s="334"/>
      <c r="BU79" s="335"/>
      <c r="BV79" s="335"/>
      <c r="BW79" s="335"/>
      <c r="BX79" s="335" t="str">
        <f t="shared" si="131"/>
        <v/>
      </c>
      <c r="BY79" s="334"/>
      <c r="BZ79" s="335"/>
      <c r="CA79" s="335"/>
      <c r="CB79" s="335"/>
      <c r="CC79" s="335" t="str">
        <f t="shared" si="132"/>
        <v/>
      </c>
      <c r="CD79" s="334"/>
      <c r="CE79" s="335"/>
      <c r="CF79" s="335"/>
      <c r="CG79" s="335"/>
      <c r="CH79" s="997"/>
      <c r="CI79" s="97" t="str">
        <f t="shared" si="149"/>
        <v/>
      </c>
      <c r="CJ79" s="998"/>
      <c r="CK79" s="335"/>
      <c r="CL79" s="97" t="str">
        <f t="shared" si="133"/>
        <v/>
      </c>
      <c r="CM79" s="334"/>
      <c r="CN79" s="335"/>
      <c r="CO79" s="335"/>
      <c r="CP79" s="335"/>
      <c r="CQ79" s="97"/>
      <c r="CR79" s="334"/>
      <c r="CS79" s="335"/>
      <c r="CT79" s="335"/>
      <c r="CU79" s="335"/>
      <c r="CV79" s="97"/>
      <c r="CW79" s="334"/>
      <c r="CX79" s="335"/>
      <c r="CY79" s="335"/>
      <c r="CZ79" s="335"/>
      <c r="DA79" s="97"/>
      <c r="DB79" s="334"/>
      <c r="DC79" s="335"/>
      <c r="DD79" s="335"/>
      <c r="DE79" s="335"/>
      <c r="DF79" s="97" t="str">
        <f t="shared" si="34"/>
        <v/>
      </c>
      <c r="DG79" s="993"/>
      <c r="DH79" s="335"/>
      <c r="DI79" s="97" t="str">
        <f t="shared" si="35"/>
        <v/>
      </c>
      <c r="DJ79" s="334"/>
      <c r="DK79" s="335"/>
      <c r="DL79" s="335"/>
      <c r="DM79" s="97"/>
      <c r="DN79" s="334"/>
      <c r="DO79" s="335"/>
      <c r="DP79" s="335"/>
      <c r="DQ79" s="97"/>
      <c r="DR79" s="334"/>
      <c r="DS79" s="335"/>
      <c r="DT79" s="335"/>
      <c r="DU79" s="97"/>
      <c r="DV79" s="334"/>
      <c r="DW79" s="335"/>
      <c r="DX79" s="335"/>
      <c r="DY79" s="97" t="str">
        <f t="shared" si="36"/>
        <v/>
      </c>
      <c r="DZ79" s="998"/>
      <c r="EA79" s="335"/>
      <c r="EB79" s="97" t="str">
        <f t="shared" si="137"/>
        <v/>
      </c>
      <c r="EC79" s="334"/>
      <c r="ED79" s="335"/>
      <c r="EE79" s="335"/>
      <c r="EF79" s="97"/>
      <c r="EG79" s="334"/>
      <c r="EH79" s="335"/>
      <c r="EI79" s="335"/>
      <c r="EJ79" s="97"/>
      <c r="EK79" s="334"/>
      <c r="EL79" s="335"/>
      <c r="EM79" s="335"/>
      <c r="EN79" s="97"/>
      <c r="EO79" s="334"/>
      <c r="EP79" s="335"/>
      <c r="EQ79" s="335"/>
      <c r="ER79" s="97" t="str">
        <f t="shared" si="38"/>
        <v/>
      </c>
      <c r="ES79" s="993"/>
      <c r="ET79" s="335"/>
      <c r="EU79" s="97" t="str">
        <f t="shared" si="139"/>
        <v/>
      </c>
      <c r="EV79" s="334"/>
      <c r="EW79" s="335"/>
      <c r="EX79" s="335"/>
      <c r="EY79" s="97"/>
      <c r="EZ79" s="334"/>
      <c r="FA79" s="335"/>
      <c r="FB79" s="335"/>
      <c r="FC79" s="97"/>
      <c r="FD79" s="334"/>
      <c r="FE79" s="335"/>
      <c r="FF79" s="335"/>
      <c r="FG79" s="97"/>
      <c r="FH79" s="334"/>
      <c r="FI79" s="335"/>
      <c r="FJ79" s="335"/>
      <c r="FK79" s="97" t="str">
        <f t="shared" si="40"/>
        <v/>
      </c>
      <c r="FL79" s="993"/>
      <c r="FM79" s="335"/>
      <c r="FN79" s="97" t="str">
        <f t="shared" si="141"/>
        <v/>
      </c>
      <c r="FO79" s="334"/>
      <c r="FP79" s="335"/>
      <c r="FQ79" s="97"/>
      <c r="FR79" s="334"/>
      <c r="FS79" s="335"/>
      <c r="FT79" s="97"/>
      <c r="FU79" s="334"/>
      <c r="FV79" s="335"/>
      <c r="FW79" s="97"/>
      <c r="FX79" s="334"/>
      <c r="FY79" s="335"/>
      <c r="FZ79" s="97" t="str">
        <f t="shared" si="42"/>
        <v/>
      </c>
      <c r="GA79" s="993"/>
      <c r="GB79" s="335"/>
      <c r="GC79" s="510" t="str">
        <f t="shared" si="143"/>
        <v/>
      </c>
      <c r="GD79" s="336"/>
      <c r="GE79" s="337"/>
      <c r="GF79" s="337"/>
      <c r="GG79" s="337"/>
      <c r="GH79" s="337"/>
      <c r="GI79" s="510"/>
      <c r="GJ79" s="336"/>
      <c r="GK79" s="337"/>
      <c r="GL79" s="337"/>
      <c r="GM79" s="337"/>
      <c r="GN79" s="337"/>
      <c r="GO79" s="510"/>
      <c r="GP79" s="336"/>
      <c r="GQ79" s="337"/>
      <c r="GR79" s="337"/>
      <c r="GS79" s="337"/>
      <c r="GT79" s="337"/>
      <c r="GU79" s="510"/>
      <c r="GV79" s="336"/>
      <c r="GW79" s="337"/>
      <c r="GX79" s="337"/>
      <c r="GY79" s="337"/>
      <c r="GZ79" s="336"/>
      <c r="HA79" s="510" t="str">
        <f t="shared" si="43"/>
        <v/>
      </c>
      <c r="HB79" s="994"/>
      <c r="HC79" s="337"/>
      <c r="HD79" s="510" t="str">
        <f t="shared" si="144"/>
        <v/>
      </c>
      <c r="HE79" s="336"/>
      <c r="HF79" s="337"/>
      <c r="HG79" s="337"/>
      <c r="HH79" s="336"/>
      <c r="HI79" s="510"/>
      <c r="HJ79" s="336"/>
      <c r="HK79" s="337"/>
      <c r="HL79" s="337"/>
      <c r="HM79" s="336"/>
      <c r="HN79" s="510"/>
      <c r="HO79" s="336"/>
      <c r="HP79" s="337"/>
      <c r="HQ79" s="337"/>
      <c r="HR79" s="337"/>
      <c r="HS79" s="510"/>
      <c r="HT79" s="336"/>
      <c r="HU79" s="337"/>
      <c r="HV79" s="337"/>
      <c r="HW79" s="337"/>
      <c r="HX79" s="97" t="str">
        <f t="shared" si="45"/>
        <v/>
      </c>
      <c r="HY79" s="994"/>
      <c r="HZ79" s="337"/>
      <c r="IA79" s="510" t="str">
        <f t="shared" si="146"/>
        <v/>
      </c>
      <c r="IB79" s="336"/>
      <c r="IC79" s="337"/>
      <c r="ID79" s="337"/>
      <c r="IE79" s="510"/>
      <c r="IF79" s="336"/>
      <c r="IG79" s="337"/>
      <c r="IH79" s="337"/>
      <c r="II79" s="510"/>
      <c r="IJ79" s="336"/>
      <c r="IK79" s="337"/>
      <c r="IL79" s="337"/>
      <c r="IM79" s="510"/>
      <c r="IN79" s="336"/>
      <c r="IO79" s="337"/>
      <c r="IP79" s="337"/>
      <c r="IQ79" s="97" t="str">
        <f t="shared" si="147"/>
        <v/>
      </c>
      <c r="IR79" s="994"/>
      <c r="IS79" s="337"/>
      <c r="IT79" s="337"/>
      <c r="IU79" s="337"/>
      <c r="IV79" s="510" t="str">
        <f t="shared" si="148"/>
        <v/>
      </c>
      <c r="IW79" s="995"/>
    </row>
    <row r="80" spans="1:257" x14ac:dyDescent="0.25">
      <c r="A80" s="996"/>
      <c r="B80" s="507">
        <v>5</v>
      </c>
      <c r="C80" s="97" t="str">
        <f>IF(Proponentes!B71&gt;0,Proponentes!B71,"")</f>
        <v/>
      </c>
      <c r="D80" s="335"/>
      <c r="E80" s="335"/>
      <c r="F80" s="334"/>
      <c r="G80" s="335"/>
      <c r="H80" s="335"/>
      <c r="I80" s="335"/>
      <c r="J80" s="335"/>
      <c r="K80" s="335"/>
      <c r="L80" s="335"/>
      <c r="M80" s="334"/>
      <c r="N80" s="335"/>
      <c r="O80" s="335"/>
      <c r="P80" s="335"/>
      <c r="Q80" s="335"/>
      <c r="R80" s="335"/>
      <c r="S80" s="335"/>
      <c r="T80" s="334"/>
      <c r="U80" s="335"/>
      <c r="V80" s="335"/>
      <c r="W80" s="335"/>
      <c r="X80" s="335"/>
      <c r="Y80" s="335"/>
      <c r="Z80" s="335"/>
      <c r="AA80" s="334"/>
      <c r="AB80" s="335"/>
      <c r="AC80" s="335"/>
      <c r="AD80" s="335"/>
      <c r="AE80" s="335"/>
      <c r="AF80" s="335"/>
      <c r="AG80" s="97" t="str">
        <f t="shared" si="25"/>
        <v/>
      </c>
      <c r="AH80" s="993"/>
      <c r="AI80" s="335"/>
      <c r="AJ80" s="335" t="str">
        <f t="shared" si="26"/>
        <v/>
      </c>
      <c r="AK80" s="335"/>
      <c r="AL80" s="334"/>
      <c r="AM80" s="335"/>
      <c r="AN80" s="335"/>
      <c r="AO80" s="335"/>
      <c r="AP80" s="335"/>
      <c r="AQ80" s="335"/>
      <c r="AR80" s="335"/>
      <c r="AS80" s="334"/>
      <c r="AT80" s="335"/>
      <c r="AU80" s="335"/>
      <c r="AV80" s="335"/>
      <c r="AW80" s="335"/>
      <c r="AX80" s="335"/>
      <c r="AY80" s="335"/>
      <c r="AZ80" s="334"/>
      <c r="BA80" s="335"/>
      <c r="BB80" s="335"/>
      <c r="BC80" s="335"/>
      <c r="BD80" s="335"/>
      <c r="BE80" s="335"/>
      <c r="BF80" s="335"/>
      <c r="BG80" s="334"/>
      <c r="BH80" s="335"/>
      <c r="BI80" s="335"/>
      <c r="BJ80" s="335"/>
      <c r="BK80" s="335"/>
      <c r="BL80" s="97" t="str">
        <f t="shared" si="27"/>
        <v/>
      </c>
      <c r="BM80" s="993"/>
      <c r="BN80" s="335" t="str">
        <f t="shared" si="129"/>
        <v/>
      </c>
      <c r="BO80" s="334"/>
      <c r="BP80" s="335"/>
      <c r="BQ80" s="335"/>
      <c r="BR80" s="335"/>
      <c r="BS80" s="335" t="str">
        <f t="shared" si="130"/>
        <v/>
      </c>
      <c r="BT80" s="334"/>
      <c r="BU80" s="335"/>
      <c r="BV80" s="335"/>
      <c r="BW80" s="335"/>
      <c r="BX80" s="335" t="str">
        <f t="shared" si="131"/>
        <v/>
      </c>
      <c r="BY80" s="334"/>
      <c r="BZ80" s="335"/>
      <c r="CA80" s="335"/>
      <c r="CB80" s="335"/>
      <c r="CC80" s="335" t="str">
        <f t="shared" si="132"/>
        <v/>
      </c>
      <c r="CD80" s="334"/>
      <c r="CE80" s="335"/>
      <c r="CF80" s="335"/>
      <c r="CG80" s="335"/>
      <c r="CH80" s="997"/>
      <c r="CI80" s="97" t="str">
        <f t="shared" si="149"/>
        <v/>
      </c>
      <c r="CJ80" s="998"/>
      <c r="CK80" s="335"/>
      <c r="CL80" s="97" t="str">
        <f t="shared" si="133"/>
        <v/>
      </c>
      <c r="CM80" s="334"/>
      <c r="CN80" s="335"/>
      <c r="CO80" s="335"/>
      <c r="CP80" s="335"/>
      <c r="CQ80" s="97"/>
      <c r="CR80" s="334"/>
      <c r="CS80" s="335"/>
      <c r="CT80" s="335"/>
      <c r="CU80" s="335"/>
      <c r="CV80" s="97"/>
      <c r="CW80" s="334"/>
      <c r="CX80" s="335"/>
      <c r="CY80" s="335"/>
      <c r="CZ80" s="335"/>
      <c r="DA80" s="97"/>
      <c r="DB80" s="334"/>
      <c r="DC80" s="335"/>
      <c r="DD80" s="335"/>
      <c r="DE80" s="335"/>
      <c r="DF80" s="97" t="str">
        <f t="shared" si="34"/>
        <v/>
      </c>
      <c r="DG80" s="993"/>
      <c r="DH80" s="335"/>
      <c r="DI80" s="97" t="str">
        <f t="shared" si="35"/>
        <v/>
      </c>
      <c r="DJ80" s="334"/>
      <c r="DK80" s="335"/>
      <c r="DL80" s="335"/>
      <c r="DM80" s="97"/>
      <c r="DN80" s="334"/>
      <c r="DO80" s="335"/>
      <c r="DP80" s="335"/>
      <c r="DQ80" s="97"/>
      <c r="DR80" s="334"/>
      <c r="DS80" s="335"/>
      <c r="DT80" s="335"/>
      <c r="DU80" s="97"/>
      <c r="DV80" s="334"/>
      <c r="DW80" s="335"/>
      <c r="DX80" s="335"/>
      <c r="DY80" s="97" t="str">
        <f t="shared" si="36"/>
        <v/>
      </c>
      <c r="DZ80" s="998"/>
      <c r="EA80" s="335"/>
      <c r="EB80" s="97" t="str">
        <f t="shared" si="137"/>
        <v/>
      </c>
      <c r="EC80" s="334"/>
      <c r="ED80" s="335"/>
      <c r="EE80" s="335"/>
      <c r="EF80" s="97"/>
      <c r="EG80" s="334"/>
      <c r="EH80" s="335"/>
      <c r="EI80" s="335"/>
      <c r="EJ80" s="97"/>
      <c r="EK80" s="334"/>
      <c r="EL80" s="335"/>
      <c r="EM80" s="335"/>
      <c r="EN80" s="97"/>
      <c r="EO80" s="334"/>
      <c r="EP80" s="335"/>
      <c r="EQ80" s="335"/>
      <c r="ER80" s="97" t="str">
        <f t="shared" si="38"/>
        <v/>
      </c>
      <c r="ES80" s="993"/>
      <c r="ET80" s="335"/>
      <c r="EU80" s="97" t="str">
        <f t="shared" si="139"/>
        <v/>
      </c>
      <c r="EV80" s="334"/>
      <c r="EW80" s="335"/>
      <c r="EX80" s="335"/>
      <c r="EY80" s="97"/>
      <c r="EZ80" s="334"/>
      <c r="FA80" s="335"/>
      <c r="FB80" s="335"/>
      <c r="FC80" s="97"/>
      <c r="FD80" s="334"/>
      <c r="FE80" s="335"/>
      <c r="FF80" s="335"/>
      <c r="FG80" s="97"/>
      <c r="FH80" s="334"/>
      <c r="FI80" s="335"/>
      <c r="FJ80" s="335"/>
      <c r="FK80" s="97" t="str">
        <f t="shared" si="40"/>
        <v/>
      </c>
      <c r="FL80" s="993"/>
      <c r="FM80" s="335"/>
      <c r="FN80" s="97" t="str">
        <f t="shared" si="141"/>
        <v/>
      </c>
      <c r="FO80" s="334"/>
      <c r="FP80" s="335"/>
      <c r="FQ80" s="97"/>
      <c r="FR80" s="334"/>
      <c r="FS80" s="335"/>
      <c r="FT80" s="97"/>
      <c r="FU80" s="334"/>
      <c r="FV80" s="335"/>
      <c r="FW80" s="97"/>
      <c r="FX80" s="334"/>
      <c r="FY80" s="335"/>
      <c r="FZ80" s="97" t="str">
        <f t="shared" si="42"/>
        <v/>
      </c>
      <c r="GA80" s="993"/>
      <c r="GB80" s="335"/>
      <c r="GC80" s="510" t="str">
        <f t="shared" si="143"/>
        <v/>
      </c>
      <c r="GD80" s="336"/>
      <c r="GE80" s="337"/>
      <c r="GF80" s="337"/>
      <c r="GG80" s="337"/>
      <c r="GH80" s="337"/>
      <c r="GI80" s="510"/>
      <c r="GJ80" s="336"/>
      <c r="GK80" s="337"/>
      <c r="GL80" s="337"/>
      <c r="GM80" s="337"/>
      <c r="GN80" s="337"/>
      <c r="GO80" s="510"/>
      <c r="GP80" s="336"/>
      <c r="GQ80" s="337"/>
      <c r="GR80" s="337"/>
      <c r="GS80" s="337"/>
      <c r="GT80" s="337"/>
      <c r="GU80" s="510"/>
      <c r="GV80" s="336"/>
      <c r="GW80" s="337"/>
      <c r="GX80" s="337"/>
      <c r="GY80" s="337"/>
      <c r="GZ80" s="336"/>
      <c r="HA80" s="510" t="str">
        <f t="shared" si="43"/>
        <v/>
      </c>
      <c r="HB80" s="994"/>
      <c r="HC80" s="337"/>
      <c r="HD80" s="510" t="str">
        <f t="shared" si="144"/>
        <v/>
      </c>
      <c r="HE80" s="336"/>
      <c r="HF80" s="337"/>
      <c r="HG80" s="337"/>
      <c r="HH80" s="336"/>
      <c r="HI80" s="510"/>
      <c r="HJ80" s="336"/>
      <c r="HK80" s="337"/>
      <c r="HL80" s="337"/>
      <c r="HM80" s="336"/>
      <c r="HN80" s="510"/>
      <c r="HO80" s="336"/>
      <c r="HP80" s="337"/>
      <c r="HQ80" s="337"/>
      <c r="HR80" s="337"/>
      <c r="HS80" s="510"/>
      <c r="HT80" s="336"/>
      <c r="HU80" s="337"/>
      <c r="HV80" s="337"/>
      <c r="HW80" s="337"/>
      <c r="HX80" s="97" t="str">
        <f t="shared" si="45"/>
        <v/>
      </c>
      <c r="HY80" s="994"/>
      <c r="HZ80" s="337"/>
      <c r="IA80" s="510" t="str">
        <f t="shared" si="146"/>
        <v/>
      </c>
      <c r="IB80" s="336"/>
      <c r="IC80" s="337"/>
      <c r="ID80" s="337"/>
      <c r="IE80" s="510"/>
      <c r="IF80" s="336"/>
      <c r="IG80" s="337"/>
      <c r="IH80" s="337"/>
      <c r="II80" s="510"/>
      <c r="IJ80" s="336"/>
      <c r="IK80" s="337"/>
      <c r="IL80" s="337"/>
      <c r="IM80" s="510"/>
      <c r="IN80" s="336"/>
      <c r="IO80" s="337"/>
      <c r="IP80" s="337"/>
      <c r="IQ80" s="97" t="str">
        <f t="shared" si="147"/>
        <v/>
      </c>
      <c r="IR80" s="994"/>
      <c r="IS80" s="337"/>
      <c r="IT80" s="337"/>
      <c r="IU80" s="337"/>
      <c r="IV80" s="510" t="str">
        <f t="shared" si="148"/>
        <v/>
      </c>
      <c r="IW80" s="995"/>
    </row>
    <row r="81" spans="1:257" x14ac:dyDescent="0.25">
      <c r="A81" s="996"/>
      <c r="B81" s="507">
        <v>6</v>
      </c>
      <c r="C81" s="97" t="str">
        <f>IF(Proponentes!B72&gt;0,Proponentes!B72,"")</f>
        <v/>
      </c>
      <c r="D81" s="335"/>
      <c r="E81" s="335"/>
      <c r="F81" s="334"/>
      <c r="G81" s="335"/>
      <c r="H81" s="335"/>
      <c r="I81" s="335"/>
      <c r="J81" s="335"/>
      <c r="K81" s="335"/>
      <c r="L81" s="335"/>
      <c r="M81" s="334"/>
      <c r="N81" s="335"/>
      <c r="O81" s="335"/>
      <c r="P81" s="335"/>
      <c r="Q81" s="335"/>
      <c r="R81" s="335"/>
      <c r="S81" s="335"/>
      <c r="T81" s="334"/>
      <c r="U81" s="335"/>
      <c r="V81" s="335"/>
      <c r="W81" s="335"/>
      <c r="X81" s="335"/>
      <c r="Y81" s="335"/>
      <c r="Z81" s="335"/>
      <c r="AA81" s="334"/>
      <c r="AB81" s="335"/>
      <c r="AC81" s="335"/>
      <c r="AD81" s="335"/>
      <c r="AE81" s="335"/>
      <c r="AF81" s="335"/>
      <c r="AG81" s="97" t="str">
        <f t="shared" si="25"/>
        <v/>
      </c>
      <c r="AH81" s="993"/>
      <c r="AI81" s="335"/>
      <c r="AJ81" s="335" t="str">
        <f t="shared" si="26"/>
        <v/>
      </c>
      <c r="AK81" s="335"/>
      <c r="AL81" s="334"/>
      <c r="AM81" s="335"/>
      <c r="AN81" s="335"/>
      <c r="AO81" s="335"/>
      <c r="AP81" s="335"/>
      <c r="AQ81" s="335"/>
      <c r="AR81" s="335"/>
      <c r="AS81" s="334"/>
      <c r="AT81" s="335"/>
      <c r="AU81" s="335"/>
      <c r="AV81" s="335"/>
      <c r="AW81" s="335"/>
      <c r="AX81" s="335"/>
      <c r="AY81" s="335"/>
      <c r="AZ81" s="334"/>
      <c r="BA81" s="335"/>
      <c r="BB81" s="335"/>
      <c r="BC81" s="335"/>
      <c r="BD81" s="335"/>
      <c r="BE81" s="335"/>
      <c r="BF81" s="335"/>
      <c r="BG81" s="334"/>
      <c r="BH81" s="335"/>
      <c r="BI81" s="335"/>
      <c r="BJ81" s="335"/>
      <c r="BK81" s="335"/>
      <c r="BL81" s="97" t="str">
        <f t="shared" si="27"/>
        <v/>
      </c>
      <c r="BM81" s="993"/>
      <c r="BN81" s="335" t="str">
        <f t="shared" si="129"/>
        <v/>
      </c>
      <c r="BO81" s="334"/>
      <c r="BP81" s="335"/>
      <c r="BQ81" s="335"/>
      <c r="BR81" s="335"/>
      <c r="BS81" s="335" t="str">
        <f t="shared" si="130"/>
        <v/>
      </c>
      <c r="BT81" s="334"/>
      <c r="BU81" s="335"/>
      <c r="BV81" s="335"/>
      <c r="BW81" s="335"/>
      <c r="BX81" s="335" t="str">
        <f t="shared" si="131"/>
        <v/>
      </c>
      <c r="BY81" s="334"/>
      <c r="BZ81" s="335"/>
      <c r="CA81" s="335"/>
      <c r="CB81" s="335"/>
      <c r="CC81" s="335" t="str">
        <f t="shared" si="132"/>
        <v/>
      </c>
      <c r="CD81" s="334"/>
      <c r="CE81" s="335"/>
      <c r="CF81" s="335"/>
      <c r="CG81" s="335"/>
      <c r="CH81" s="997"/>
      <c r="CI81" s="97" t="str">
        <f t="shared" si="149"/>
        <v/>
      </c>
      <c r="CJ81" s="998"/>
      <c r="CK81" s="335"/>
      <c r="CL81" s="97" t="str">
        <f t="shared" si="133"/>
        <v/>
      </c>
      <c r="CM81" s="334"/>
      <c r="CN81" s="335"/>
      <c r="CO81" s="335"/>
      <c r="CP81" s="335"/>
      <c r="CQ81" s="97"/>
      <c r="CR81" s="334"/>
      <c r="CS81" s="335"/>
      <c r="CT81" s="335"/>
      <c r="CU81" s="335"/>
      <c r="CV81" s="97"/>
      <c r="CW81" s="334"/>
      <c r="CX81" s="335"/>
      <c r="CY81" s="335"/>
      <c r="CZ81" s="335"/>
      <c r="DA81" s="97"/>
      <c r="DB81" s="334"/>
      <c r="DC81" s="335"/>
      <c r="DD81" s="335"/>
      <c r="DE81" s="335"/>
      <c r="DF81" s="97" t="str">
        <f t="shared" si="34"/>
        <v/>
      </c>
      <c r="DG81" s="993"/>
      <c r="DH81" s="335"/>
      <c r="DI81" s="97" t="str">
        <f t="shared" si="35"/>
        <v/>
      </c>
      <c r="DJ81" s="334"/>
      <c r="DK81" s="335"/>
      <c r="DL81" s="335"/>
      <c r="DM81" s="97"/>
      <c r="DN81" s="334"/>
      <c r="DO81" s="335"/>
      <c r="DP81" s="335"/>
      <c r="DQ81" s="97"/>
      <c r="DR81" s="334"/>
      <c r="DS81" s="335"/>
      <c r="DT81" s="335"/>
      <c r="DU81" s="97"/>
      <c r="DV81" s="334"/>
      <c r="DW81" s="335"/>
      <c r="DX81" s="335"/>
      <c r="DY81" s="97" t="str">
        <f t="shared" si="36"/>
        <v/>
      </c>
      <c r="DZ81" s="998"/>
      <c r="EA81" s="335"/>
      <c r="EB81" s="97" t="str">
        <f t="shared" si="137"/>
        <v/>
      </c>
      <c r="EC81" s="334"/>
      <c r="ED81" s="335"/>
      <c r="EE81" s="335"/>
      <c r="EF81" s="97"/>
      <c r="EG81" s="334"/>
      <c r="EH81" s="335"/>
      <c r="EI81" s="335"/>
      <c r="EJ81" s="97"/>
      <c r="EK81" s="334"/>
      <c r="EL81" s="335"/>
      <c r="EM81" s="335"/>
      <c r="EN81" s="97"/>
      <c r="EO81" s="334"/>
      <c r="EP81" s="335"/>
      <c r="EQ81" s="335"/>
      <c r="ER81" s="97" t="str">
        <f t="shared" si="38"/>
        <v/>
      </c>
      <c r="ES81" s="993"/>
      <c r="ET81" s="335"/>
      <c r="EU81" s="97" t="str">
        <f t="shared" si="139"/>
        <v/>
      </c>
      <c r="EV81" s="334"/>
      <c r="EW81" s="335"/>
      <c r="EX81" s="335"/>
      <c r="EY81" s="97"/>
      <c r="EZ81" s="334"/>
      <c r="FA81" s="335"/>
      <c r="FB81" s="335"/>
      <c r="FC81" s="97"/>
      <c r="FD81" s="334"/>
      <c r="FE81" s="335"/>
      <c r="FF81" s="335"/>
      <c r="FG81" s="97"/>
      <c r="FH81" s="334"/>
      <c r="FI81" s="335"/>
      <c r="FJ81" s="335"/>
      <c r="FK81" s="97" t="str">
        <f t="shared" si="40"/>
        <v/>
      </c>
      <c r="FL81" s="993"/>
      <c r="FM81" s="335"/>
      <c r="FN81" s="97" t="str">
        <f t="shared" si="141"/>
        <v/>
      </c>
      <c r="FO81" s="334"/>
      <c r="FP81" s="335"/>
      <c r="FQ81" s="97"/>
      <c r="FR81" s="334"/>
      <c r="FS81" s="335"/>
      <c r="FT81" s="97"/>
      <c r="FU81" s="334"/>
      <c r="FV81" s="335"/>
      <c r="FW81" s="97"/>
      <c r="FX81" s="334"/>
      <c r="FY81" s="335"/>
      <c r="FZ81" s="97" t="str">
        <f t="shared" si="42"/>
        <v/>
      </c>
      <c r="GA81" s="993"/>
      <c r="GB81" s="335"/>
      <c r="GC81" s="510" t="str">
        <f t="shared" si="143"/>
        <v/>
      </c>
      <c r="GD81" s="336"/>
      <c r="GE81" s="337"/>
      <c r="GF81" s="337"/>
      <c r="GG81" s="337"/>
      <c r="GH81" s="337"/>
      <c r="GI81" s="510"/>
      <c r="GJ81" s="336"/>
      <c r="GK81" s="337"/>
      <c r="GL81" s="337"/>
      <c r="GM81" s="337"/>
      <c r="GN81" s="337"/>
      <c r="GO81" s="510"/>
      <c r="GP81" s="336"/>
      <c r="GQ81" s="337"/>
      <c r="GR81" s="337"/>
      <c r="GS81" s="337"/>
      <c r="GT81" s="337"/>
      <c r="GU81" s="510"/>
      <c r="GV81" s="336"/>
      <c r="GW81" s="337"/>
      <c r="GX81" s="337"/>
      <c r="GY81" s="337"/>
      <c r="GZ81" s="336"/>
      <c r="HA81" s="510" t="str">
        <f t="shared" si="43"/>
        <v/>
      </c>
      <c r="HB81" s="994"/>
      <c r="HC81" s="337"/>
      <c r="HD81" s="510" t="str">
        <f t="shared" si="144"/>
        <v/>
      </c>
      <c r="HE81" s="336"/>
      <c r="HF81" s="337"/>
      <c r="HG81" s="337"/>
      <c r="HH81" s="336"/>
      <c r="HI81" s="510"/>
      <c r="HJ81" s="336"/>
      <c r="HK81" s="337"/>
      <c r="HL81" s="337"/>
      <c r="HM81" s="336"/>
      <c r="HN81" s="510"/>
      <c r="HO81" s="336"/>
      <c r="HP81" s="337"/>
      <c r="HQ81" s="337"/>
      <c r="HR81" s="337"/>
      <c r="HS81" s="510"/>
      <c r="HT81" s="336"/>
      <c r="HU81" s="337"/>
      <c r="HV81" s="337"/>
      <c r="HW81" s="337"/>
      <c r="HX81" s="97" t="str">
        <f t="shared" si="45"/>
        <v/>
      </c>
      <c r="HY81" s="994"/>
      <c r="HZ81" s="337"/>
      <c r="IA81" s="510" t="str">
        <f t="shared" si="146"/>
        <v/>
      </c>
      <c r="IB81" s="336"/>
      <c r="IC81" s="337"/>
      <c r="ID81" s="337"/>
      <c r="IE81" s="510"/>
      <c r="IF81" s="336"/>
      <c r="IG81" s="337"/>
      <c r="IH81" s="337"/>
      <c r="II81" s="510"/>
      <c r="IJ81" s="336"/>
      <c r="IK81" s="337"/>
      <c r="IL81" s="337"/>
      <c r="IM81" s="510"/>
      <c r="IN81" s="336"/>
      <c r="IO81" s="337"/>
      <c r="IP81" s="337"/>
      <c r="IQ81" s="97" t="str">
        <f t="shared" si="147"/>
        <v/>
      </c>
      <c r="IR81" s="994"/>
      <c r="IS81" s="337"/>
      <c r="IT81" s="337"/>
      <c r="IU81" s="337"/>
      <c r="IV81" s="510" t="str">
        <f t="shared" si="148"/>
        <v/>
      </c>
      <c r="IW81" s="995"/>
    </row>
    <row r="82" spans="1:257" x14ac:dyDescent="0.25">
      <c r="A82" s="996"/>
      <c r="B82" s="507">
        <v>7</v>
      </c>
      <c r="C82" s="97" t="str">
        <f>IF(Proponentes!B73&gt;0,Proponentes!B73,"")</f>
        <v/>
      </c>
      <c r="D82" s="335"/>
      <c r="E82" s="335"/>
      <c r="F82" s="334"/>
      <c r="G82" s="335"/>
      <c r="H82" s="335"/>
      <c r="I82" s="335"/>
      <c r="J82" s="335"/>
      <c r="K82" s="335"/>
      <c r="L82" s="335"/>
      <c r="M82" s="334"/>
      <c r="N82" s="335"/>
      <c r="O82" s="335"/>
      <c r="P82" s="335"/>
      <c r="Q82" s="335"/>
      <c r="R82" s="335"/>
      <c r="S82" s="335"/>
      <c r="T82" s="334"/>
      <c r="U82" s="335"/>
      <c r="V82" s="335"/>
      <c r="W82" s="335"/>
      <c r="X82" s="335"/>
      <c r="Y82" s="335"/>
      <c r="Z82" s="335"/>
      <c r="AA82" s="334"/>
      <c r="AB82" s="335"/>
      <c r="AC82" s="335"/>
      <c r="AD82" s="335"/>
      <c r="AE82" s="335"/>
      <c r="AF82" s="335"/>
      <c r="AG82" s="97" t="str">
        <f t="shared" si="25"/>
        <v/>
      </c>
      <c r="AH82" s="993"/>
      <c r="AI82" s="335"/>
      <c r="AJ82" s="335" t="str">
        <f t="shared" si="26"/>
        <v/>
      </c>
      <c r="AK82" s="335"/>
      <c r="AL82" s="334"/>
      <c r="AM82" s="335"/>
      <c r="AN82" s="335"/>
      <c r="AO82" s="335"/>
      <c r="AP82" s="335"/>
      <c r="AQ82" s="335"/>
      <c r="AR82" s="335"/>
      <c r="AS82" s="334"/>
      <c r="AT82" s="335"/>
      <c r="AU82" s="335"/>
      <c r="AV82" s="335"/>
      <c r="AW82" s="335"/>
      <c r="AX82" s="335"/>
      <c r="AY82" s="335"/>
      <c r="AZ82" s="334"/>
      <c r="BA82" s="335"/>
      <c r="BB82" s="335"/>
      <c r="BC82" s="335"/>
      <c r="BD82" s="335"/>
      <c r="BE82" s="335"/>
      <c r="BF82" s="335"/>
      <c r="BG82" s="334"/>
      <c r="BH82" s="335"/>
      <c r="BI82" s="335"/>
      <c r="BJ82" s="335"/>
      <c r="BK82" s="335"/>
      <c r="BL82" s="97" t="str">
        <f t="shared" si="27"/>
        <v/>
      </c>
      <c r="BM82" s="993"/>
      <c r="BN82" s="335" t="str">
        <f t="shared" si="129"/>
        <v/>
      </c>
      <c r="BO82" s="334"/>
      <c r="BP82" s="335"/>
      <c r="BQ82" s="335"/>
      <c r="BR82" s="335"/>
      <c r="BS82" s="335" t="str">
        <f t="shared" si="130"/>
        <v/>
      </c>
      <c r="BT82" s="334"/>
      <c r="BU82" s="335"/>
      <c r="BV82" s="335"/>
      <c r="BW82" s="335"/>
      <c r="BX82" s="335" t="str">
        <f t="shared" si="131"/>
        <v/>
      </c>
      <c r="BY82" s="334"/>
      <c r="BZ82" s="335"/>
      <c r="CA82" s="335"/>
      <c r="CB82" s="335"/>
      <c r="CC82" s="335" t="str">
        <f t="shared" si="132"/>
        <v/>
      </c>
      <c r="CD82" s="334"/>
      <c r="CE82" s="335"/>
      <c r="CF82" s="335"/>
      <c r="CG82" s="335"/>
      <c r="CH82" s="997"/>
      <c r="CI82" s="97" t="str">
        <f t="shared" si="149"/>
        <v/>
      </c>
      <c r="CJ82" s="998"/>
      <c r="CK82" s="335"/>
      <c r="CL82" s="97" t="str">
        <f t="shared" si="133"/>
        <v/>
      </c>
      <c r="CM82" s="334"/>
      <c r="CN82" s="335"/>
      <c r="CO82" s="335"/>
      <c r="CP82" s="335"/>
      <c r="CQ82" s="97"/>
      <c r="CR82" s="334"/>
      <c r="CS82" s="335"/>
      <c r="CT82" s="335"/>
      <c r="CU82" s="335"/>
      <c r="CV82" s="97"/>
      <c r="CW82" s="334"/>
      <c r="CX82" s="335"/>
      <c r="CY82" s="335"/>
      <c r="CZ82" s="335"/>
      <c r="DA82" s="97"/>
      <c r="DB82" s="334"/>
      <c r="DC82" s="335"/>
      <c r="DD82" s="335"/>
      <c r="DE82" s="335"/>
      <c r="DF82" s="97" t="str">
        <f t="shared" si="34"/>
        <v/>
      </c>
      <c r="DG82" s="993"/>
      <c r="DH82" s="335"/>
      <c r="DI82" s="97" t="str">
        <f t="shared" si="35"/>
        <v/>
      </c>
      <c r="DJ82" s="334"/>
      <c r="DK82" s="335"/>
      <c r="DL82" s="335"/>
      <c r="DM82" s="97"/>
      <c r="DN82" s="334"/>
      <c r="DO82" s="335"/>
      <c r="DP82" s="335"/>
      <c r="DQ82" s="97"/>
      <c r="DR82" s="334"/>
      <c r="DS82" s="335"/>
      <c r="DT82" s="335"/>
      <c r="DU82" s="97"/>
      <c r="DV82" s="334"/>
      <c r="DW82" s="335"/>
      <c r="DX82" s="335"/>
      <c r="DY82" s="97" t="str">
        <f t="shared" si="36"/>
        <v/>
      </c>
      <c r="DZ82" s="998"/>
      <c r="EA82" s="335"/>
      <c r="EB82" s="97" t="str">
        <f t="shared" si="137"/>
        <v/>
      </c>
      <c r="EC82" s="334"/>
      <c r="ED82" s="335"/>
      <c r="EE82" s="335"/>
      <c r="EF82" s="97"/>
      <c r="EG82" s="334"/>
      <c r="EH82" s="335"/>
      <c r="EI82" s="335"/>
      <c r="EJ82" s="97"/>
      <c r="EK82" s="334"/>
      <c r="EL82" s="335"/>
      <c r="EM82" s="335"/>
      <c r="EN82" s="97"/>
      <c r="EO82" s="334"/>
      <c r="EP82" s="335"/>
      <c r="EQ82" s="335"/>
      <c r="ER82" s="97" t="str">
        <f t="shared" si="38"/>
        <v/>
      </c>
      <c r="ES82" s="993"/>
      <c r="ET82" s="335"/>
      <c r="EU82" s="97" t="str">
        <f t="shared" si="139"/>
        <v/>
      </c>
      <c r="EV82" s="334"/>
      <c r="EW82" s="335"/>
      <c r="EX82" s="335"/>
      <c r="EY82" s="97"/>
      <c r="EZ82" s="334"/>
      <c r="FA82" s="335"/>
      <c r="FB82" s="335"/>
      <c r="FC82" s="97"/>
      <c r="FD82" s="334"/>
      <c r="FE82" s="335"/>
      <c r="FF82" s="335"/>
      <c r="FG82" s="97"/>
      <c r="FH82" s="334"/>
      <c r="FI82" s="335"/>
      <c r="FJ82" s="335"/>
      <c r="FK82" s="97" t="str">
        <f t="shared" si="40"/>
        <v/>
      </c>
      <c r="FL82" s="993"/>
      <c r="FM82" s="335"/>
      <c r="FN82" s="97" t="str">
        <f t="shared" si="141"/>
        <v/>
      </c>
      <c r="FO82" s="334"/>
      <c r="FP82" s="335"/>
      <c r="FQ82" s="97"/>
      <c r="FR82" s="334"/>
      <c r="FS82" s="335"/>
      <c r="FT82" s="97"/>
      <c r="FU82" s="334"/>
      <c r="FV82" s="335"/>
      <c r="FW82" s="97"/>
      <c r="FX82" s="334"/>
      <c r="FY82" s="335"/>
      <c r="FZ82" s="97" t="str">
        <f t="shared" si="42"/>
        <v/>
      </c>
      <c r="GA82" s="993"/>
      <c r="GB82" s="335"/>
      <c r="GC82" s="510" t="str">
        <f t="shared" si="143"/>
        <v/>
      </c>
      <c r="GD82" s="336"/>
      <c r="GE82" s="337"/>
      <c r="GF82" s="337"/>
      <c r="GG82" s="337"/>
      <c r="GH82" s="337"/>
      <c r="GI82" s="510"/>
      <c r="GJ82" s="336"/>
      <c r="GK82" s="337"/>
      <c r="GL82" s="337"/>
      <c r="GM82" s="337"/>
      <c r="GN82" s="337"/>
      <c r="GO82" s="510"/>
      <c r="GP82" s="336"/>
      <c r="GQ82" s="337"/>
      <c r="GR82" s="337"/>
      <c r="GS82" s="337"/>
      <c r="GT82" s="337"/>
      <c r="GU82" s="510"/>
      <c r="GV82" s="336"/>
      <c r="GW82" s="337"/>
      <c r="GX82" s="337"/>
      <c r="GY82" s="337"/>
      <c r="GZ82" s="336"/>
      <c r="HA82" s="510" t="str">
        <f t="shared" si="43"/>
        <v/>
      </c>
      <c r="HB82" s="994"/>
      <c r="HC82" s="337"/>
      <c r="HD82" s="510" t="str">
        <f t="shared" si="144"/>
        <v/>
      </c>
      <c r="HE82" s="336"/>
      <c r="HF82" s="337"/>
      <c r="HG82" s="337"/>
      <c r="HH82" s="336"/>
      <c r="HI82" s="510"/>
      <c r="HJ82" s="336"/>
      <c r="HK82" s="337"/>
      <c r="HL82" s="337"/>
      <c r="HM82" s="336"/>
      <c r="HN82" s="510"/>
      <c r="HO82" s="336"/>
      <c r="HP82" s="337"/>
      <c r="HQ82" s="337"/>
      <c r="HR82" s="337"/>
      <c r="HS82" s="510"/>
      <c r="HT82" s="336"/>
      <c r="HU82" s="337"/>
      <c r="HV82" s="337"/>
      <c r="HW82" s="337"/>
      <c r="HX82" s="97" t="str">
        <f t="shared" si="45"/>
        <v/>
      </c>
      <c r="HY82" s="994"/>
      <c r="HZ82" s="337"/>
      <c r="IA82" s="510" t="str">
        <f t="shared" si="146"/>
        <v/>
      </c>
      <c r="IB82" s="336"/>
      <c r="IC82" s="337"/>
      <c r="ID82" s="337"/>
      <c r="IE82" s="510"/>
      <c r="IF82" s="336"/>
      <c r="IG82" s="337"/>
      <c r="IH82" s="337"/>
      <c r="II82" s="510"/>
      <c r="IJ82" s="336"/>
      <c r="IK82" s="337"/>
      <c r="IL82" s="337"/>
      <c r="IM82" s="510"/>
      <c r="IN82" s="336"/>
      <c r="IO82" s="337"/>
      <c r="IP82" s="337"/>
      <c r="IQ82" s="97" t="str">
        <f t="shared" si="147"/>
        <v/>
      </c>
      <c r="IR82" s="994"/>
      <c r="IS82" s="337"/>
      <c r="IT82" s="337"/>
      <c r="IU82" s="337"/>
      <c r="IV82" s="510" t="str">
        <f t="shared" si="148"/>
        <v/>
      </c>
      <c r="IW82" s="995"/>
    </row>
    <row r="83" spans="1:257" x14ac:dyDescent="0.25">
      <c r="A83" s="996"/>
      <c r="B83" s="507">
        <v>8</v>
      </c>
      <c r="C83" s="97" t="str">
        <f>IF(Proponentes!B74&gt;0,Proponentes!B74,"")</f>
        <v/>
      </c>
      <c r="D83" s="335"/>
      <c r="E83" s="335"/>
      <c r="F83" s="334"/>
      <c r="G83" s="335"/>
      <c r="H83" s="335"/>
      <c r="I83" s="335"/>
      <c r="J83" s="335"/>
      <c r="K83" s="335"/>
      <c r="L83" s="335"/>
      <c r="M83" s="334"/>
      <c r="N83" s="335"/>
      <c r="O83" s="335"/>
      <c r="P83" s="335"/>
      <c r="Q83" s="335"/>
      <c r="R83" s="335"/>
      <c r="S83" s="335"/>
      <c r="T83" s="334"/>
      <c r="U83" s="335"/>
      <c r="V83" s="335"/>
      <c r="W83" s="335"/>
      <c r="X83" s="335"/>
      <c r="Y83" s="335"/>
      <c r="Z83" s="335"/>
      <c r="AA83" s="334"/>
      <c r="AB83" s="335"/>
      <c r="AC83" s="335"/>
      <c r="AD83" s="335"/>
      <c r="AE83" s="335"/>
      <c r="AF83" s="335"/>
      <c r="AG83" s="97" t="str">
        <f t="shared" si="25"/>
        <v/>
      </c>
      <c r="AH83" s="993"/>
      <c r="AI83" s="335"/>
      <c r="AJ83" s="335" t="str">
        <f t="shared" si="26"/>
        <v/>
      </c>
      <c r="AK83" s="335"/>
      <c r="AL83" s="334"/>
      <c r="AM83" s="335"/>
      <c r="AN83" s="335"/>
      <c r="AO83" s="335"/>
      <c r="AP83" s="335"/>
      <c r="AQ83" s="335"/>
      <c r="AR83" s="335"/>
      <c r="AS83" s="334"/>
      <c r="AT83" s="335"/>
      <c r="AU83" s="335"/>
      <c r="AV83" s="335"/>
      <c r="AW83" s="335"/>
      <c r="AX83" s="335"/>
      <c r="AY83" s="335"/>
      <c r="AZ83" s="334"/>
      <c r="BA83" s="335"/>
      <c r="BB83" s="335"/>
      <c r="BC83" s="335"/>
      <c r="BD83" s="335"/>
      <c r="BE83" s="335"/>
      <c r="BF83" s="335"/>
      <c r="BG83" s="334"/>
      <c r="BH83" s="335"/>
      <c r="BI83" s="335"/>
      <c r="BJ83" s="335"/>
      <c r="BK83" s="335"/>
      <c r="BL83" s="97" t="str">
        <f t="shared" si="27"/>
        <v/>
      </c>
      <c r="BM83" s="993"/>
      <c r="BN83" s="335" t="str">
        <f t="shared" si="129"/>
        <v/>
      </c>
      <c r="BO83" s="334"/>
      <c r="BP83" s="335"/>
      <c r="BQ83" s="335"/>
      <c r="BR83" s="335"/>
      <c r="BS83" s="335" t="str">
        <f t="shared" si="130"/>
        <v/>
      </c>
      <c r="BT83" s="334"/>
      <c r="BU83" s="335"/>
      <c r="BV83" s="335"/>
      <c r="BW83" s="335"/>
      <c r="BX83" s="335" t="str">
        <f t="shared" si="131"/>
        <v/>
      </c>
      <c r="BY83" s="334"/>
      <c r="BZ83" s="335"/>
      <c r="CA83" s="335"/>
      <c r="CB83" s="335"/>
      <c r="CC83" s="335" t="str">
        <f t="shared" si="132"/>
        <v/>
      </c>
      <c r="CD83" s="334"/>
      <c r="CE83" s="335"/>
      <c r="CF83" s="335"/>
      <c r="CG83" s="335"/>
      <c r="CH83" s="997"/>
      <c r="CI83" s="97" t="str">
        <f t="shared" si="149"/>
        <v/>
      </c>
      <c r="CJ83" s="998"/>
      <c r="CK83" s="335"/>
      <c r="CL83" s="97" t="str">
        <f t="shared" si="133"/>
        <v/>
      </c>
      <c r="CM83" s="334"/>
      <c r="CN83" s="335"/>
      <c r="CO83" s="335"/>
      <c r="CP83" s="335"/>
      <c r="CQ83" s="97"/>
      <c r="CR83" s="334"/>
      <c r="CS83" s="335"/>
      <c r="CT83" s="335"/>
      <c r="CU83" s="335"/>
      <c r="CV83" s="97"/>
      <c r="CW83" s="334"/>
      <c r="CX83" s="335"/>
      <c r="CY83" s="335"/>
      <c r="CZ83" s="335"/>
      <c r="DA83" s="97"/>
      <c r="DB83" s="334"/>
      <c r="DC83" s="335"/>
      <c r="DD83" s="335"/>
      <c r="DE83" s="335"/>
      <c r="DF83" s="97" t="str">
        <f t="shared" si="34"/>
        <v/>
      </c>
      <c r="DG83" s="993"/>
      <c r="DH83" s="335"/>
      <c r="DI83" s="97" t="str">
        <f t="shared" si="35"/>
        <v/>
      </c>
      <c r="DJ83" s="334"/>
      <c r="DK83" s="335"/>
      <c r="DL83" s="335"/>
      <c r="DM83" s="97"/>
      <c r="DN83" s="334"/>
      <c r="DO83" s="335"/>
      <c r="DP83" s="335"/>
      <c r="DQ83" s="97"/>
      <c r="DR83" s="334"/>
      <c r="DS83" s="335"/>
      <c r="DT83" s="335"/>
      <c r="DU83" s="97"/>
      <c r="DV83" s="334"/>
      <c r="DW83" s="335"/>
      <c r="DX83" s="335"/>
      <c r="DY83" s="97" t="str">
        <f t="shared" si="36"/>
        <v/>
      </c>
      <c r="DZ83" s="998"/>
      <c r="EA83" s="335"/>
      <c r="EB83" s="97" t="str">
        <f t="shared" si="137"/>
        <v/>
      </c>
      <c r="EC83" s="334"/>
      <c r="ED83" s="335"/>
      <c r="EE83" s="335"/>
      <c r="EF83" s="97"/>
      <c r="EG83" s="334"/>
      <c r="EH83" s="335"/>
      <c r="EI83" s="335"/>
      <c r="EJ83" s="97"/>
      <c r="EK83" s="334"/>
      <c r="EL83" s="335"/>
      <c r="EM83" s="335"/>
      <c r="EN83" s="97"/>
      <c r="EO83" s="334"/>
      <c r="EP83" s="335"/>
      <c r="EQ83" s="335"/>
      <c r="ER83" s="97" t="str">
        <f t="shared" si="38"/>
        <v/>
      </c>
      <c r="ES83" s="993"/>
      <c r="ET83" s="335"/>
      <c r="EU83" s="97" t="str">
        <f t="shared" si="139"/>
        <v/>
      </c>
      <c r="EV83" s="334"/>
      <c r="EW83" s="335"/>
      <c r="EX83" s="335"/>
      <c r="EY83" s="97"/>
      <c r="EZ83" s="334"/>
      <c r="FA83" s="335"/>
      <c r="FB83" s="335"/>
      <c r="FC83" s="97"/>
      <c r="FD83" s="334"/>
      <c r="FE83" s="335"/>
      <c r="FF83" s="335"/>
      <c r="FG83" s="97"/>
      <c r="FH83" s="334"/>
      <c r="FI83" s="335"/>
      <c r="FJ83" s="335"/>
      <c r="FK83" s="97" t="str">
        <f t="shared" si="40"/>
        <v/>
      </c>
      <c r="FL83" s="993"/>
      <c r="FM83" s="335"/>
      <c r="FN83" s="97" t="str">
        <f t="shared" si="141"/>
        <v/>
      </c>
      <c r="FO83" s="334"/>
      <c r="FP83" s="335"/>
      <c r="FQ83" s="97"/>
      <c r="FR83" s="334"/>
      <c r="FS83" s="335"/>
      <c r="FT83" s="97"/>
      <c r="FU83" s="334"/>
      <c r="FV83" s="335"/>
      <c r="FW83" s="97"/>
      <c r="FX83" s="334"/>
      <c r="FY83" s="335"/>
      <c r="FZ83" s="97" t="str">
        <f t="shared" si="42"/>
        <v/>
      </c>
      <c r="GA83" s="993"/>
      <c r="GB83" s="335"/>
      <c r="GC83" s="510" t="str">
        <f t="shared" si="143"/>
        <v/>
      </c>
      <c r="GD83" s="336"/>
      <c r="GE83" s="337"/>
      <c r="GF83" s="337"/>
      <c r="GG83" s="337"/>
      <c r="GH83" s="337"/>
      <c r="GI83" s="510"/>
      <c r="GJ83" s="336"/>
      <c r="GK83" s="337"/>
      <c r="GL83" s="337"/>
      <c r="GM83" s="337"/>
      <c r="GN83" s="337"/>
      <c r="GO83" s="510"/>
      <c r="GP83" s="336"/>
      <c r="GQ83" s="337"/>
      <c r="GR83" s="337"/>
      <c r="GS83" s="337"/>
      <c r="GT83" s="337"/>
      <c r="GU83" s="510"/>
      <c r="GV83" s="336"/>
      <c r="GW83" s="337"/>
      <c r="GX83" s="337"/>
      <c r="GY83" s="337"/>
      <c r="GZ83" s="336"/>
      <c r="HA83" s="510" t="str">
        <f t="shared" si="43"/>
        <v/>
      </c>
      <c r="HB83" s="994"/>
      <c r="HC83" s="337"/>
      <c r="HD83" s="510" t="str">
        <f t="shared" si="144"/>
        <v/>
      </c>
      <c r="HE83" s="336"/>
      <c r="HF83" s="337"/>
      <c r="HG83" s="337"/>
      <c r="HH83" s="336"/>
      <c r="HI83" s="510"/>
      <c r="HJ83" s="336"/>
      <c r="HK83" s="337"/>
      <c r="HL83" s="337"/>
      <c r="HM83" s="336"/>
      <c r="HN83" s="510"/>
      <c r="HO83" s="336"/>
      <c r="HP83" s="337"/>
      <c r="HQ83" s="337"/>
      <c r="HR83" s="337"/>
      <c r="HS83" s="510"/>
      <c r="HT83" s="336"/>
      <c r="HU83" s="337"/>
      <c r="HV83" s="337"/>
      <c r="HW83" s="337"/>
      <c r="HX83" s="97" t="str">
        <f t="shared" si="45"/>
        <v/>
      </c>
      <c r="HY83" s="994"/>
      <c r="HZ83" s="337"/>
      <c r="IA83" s="510" t="str">
        <f t="shared" si="146"/>
        <v/>
      </c>
      <c r="IB83" s="336"/>
      <c r="IC83" s="337"/>
      <c r="ID83" s="337"/>
      <c r="IE83" s="510"/>
      <c r="IF83" s="336"/>
      <c r="IG83" s="337"/>
      <c r="IH83" s="337"/>
      <c r="II83" s="510"/>
      <c r="IJ83" s="336"/>
      <c r="IK83" s="337"/>
      <c r="IL83" s="337"/>
      <c r="IM83" s="510"/>
      <c r="IN83" s="336"/>
      <c r="IO83" s="337"/>
      <c r="IP83" s="337"/>
      <c r="IQ83" s="97" t="str">
        <f t="shared" si="147"/>
        <v/>
      </c>
      <c r="IR83" s="994"/>
      <c r="IS83" s="337"/>
      <c r="IT83" s="337"/>
      <c r="IU83" s="337"/>
      <c r="IV83" s="510" t="str">
        <f t="shared" si="148"/>
        <v/>
      </c>
      <c r="IW83" s="995"/>
    </row>
    <row r="84" spans="1:257" x14ac:dyDescent="0.25">
      <c r="A84" s="996"/>
      <c r="B84" s="507">
        <v>9</v>
      </c>
      <c r="C84" s="97" t="str">
        <f>IF(Proponentes!B75&gt;0,Proponentes!B75,"")</f>
        <v/>
      </c>
      <c r="D84" s="335"/>
      <c r="E84" s="335"/>
      <c r="F84" s="334"/>
      <c r="G84" s="335"/>
      <c r="H84" s="335"/>
      <c r="I84" s="335"/>
      <c r="J84" s="335"/>
      <c r="K84" s="335"/>
      <c r="L84" s="335"/>
      <c r="M84" s="334"/>
      <c r="N84" s="335"/>
      <c r="O84" s="335"/>
      <c r="P84" s="335"/>
      <c r="Q84" s="335"/>
      <c r="R84" s="335"/>
      <c r="S84" s="335"/>
      <c r="T84" s="334"/>
      <c r="U84" s="335"/>
      <c r="V84" s="335"/>
      <c r="W84" s="335"/>
      <c r="X84" s="335"/>
      <c r="Y84" s="335"/>
      <c r="Z84" s="335"/>
      <c r="AA84" s="334"/>
      <c r="AB84" s="335"/>
      <c r="AC84" s="335"/>
      <c r="AD84" s="335"/>
      <c r="AE84" s="335"/>
      <c r="AF84" s="335"/>
      <c r="AG84" s="97" t="str">
        <f t="shared" si="25"/>
        <v/>
      </c>
      <c r="AH84" s="993"/>
      <c r="AI84" s="335"/>
      <c r="AJ84" s="335" t="str">
        <f t="shared" si="26"/>
        <v/>
      </c>
      <c r="AK84" s="335"/>
      <c r="AL84" s="334"/>
      <c r="AM84" s="335"/>
      <c r="AN84" s="335"/>
      <c r="AO84" s="335"/>
      <c r="AP84" s="335"/>
      <c r="AQ84" s="335"/>
      <c r="AR84" s="335"/>
      <c r="AS84" s="334"/>
      <c r="AT84" s="335"/>
      <c r="AU84" s="335"/>
      <c r="AV84" s="335"/>
      <c r="AW84" s="335"/>
      <c r="AX84" s="335"/>
      <c r="AY84" s="335"/>
      <c r="AZ84" s="334"/>
      <c r="BA84" s="335"/>
      <c r="BB84" s="335"/>
      <c r="BC84" s="335"/>
      <c r="BD84" s="335"/>
      <c r="BE84" s="335"/>
      <c r="BF84" s="335"/>
      <c r="BG84" s="334"/>
      <c r="BH84" s="335"/>
      <c r="BI84" s="335"/>
      <c r="BJ84" s="335"/>
      <c r="BK84" s="335"/>
      <c r="BL84" s="97" t="str">
        <f t="shared" si="27"/>
        <v/>
      </c>
      <c r="BM84" s="993"/>
      <c r="BN84" s="335" t="str">
        <f t="shared" si="129"/>
        <v/>
      </c>
      <c r="BO84" s="334"/>
      <c r="BP84" s="335"/>
      <c r="BQ84" s="335"/>
      <c r="BR84" s="335"/>
      <c r="BS84" s="335" t="str">
        <f t="shared" si="130"/>
        <v/>
      </c>
      <c r="BT84" s="334"/>
      <c r="BU84" s="335"/>
      <c r="BV84" s="335"/>
      <c r="BW84" s="335"/>
      <c r="BX84" s="335" t="str">
        <f t="shared" si="131"/>
        <v/>
      </c>
      <c r="BY84" s="334"/>
      <c r="BZ84" s="335"/>
      <c r="CA84" s="335"/>
      <c r="CB84" s="335"/>
      <c r="CC84" s="335" t="str">
        <f t="shared" si="132"/>
        <v/>
      </c>
      <c r="CD84" s="334"/>
      <c r="CE84" s="335"/>
      <c r="CF84" s="335"/>
      <c r="CG84" s="335"/>
      <c r="CH84" s="997"/>
      <c r="CI84" s="97" t="str">
        <f t="shared" si="149"/>
        <v/>
      </c>
      <c r="CJ84" s="998"/>
      <c r="CK84" s="335"/>
      <c r="CL84" s="97" t="str">
        <f t="shared" si="133"/>
        <v/>
      </c>
      <c r="CM84" s="334"/>
      <c r="CN84" s="335"/>
      <c r="CO84" s="335"/>
      <c r="CP84" s="335"/>
      <c r="CQ84" s="97"/>
      <c r="CR84" s="334"/>
      <c r="CS84" s="335"/>
      <c r="CT84" s="335"/>
      <c r="CU84" s="335"/>
      <c r="CV84" s="97"/>
      <c r="CW84" s="334"/>
      <c r="CX84" s="335"/>
      <c r="CY84" s="335"/>
      <c r="CZ84" s="335"/>
      <c r="DA84" s="97"/>
      <c r="DB84" s="334"/>
      <c r="DC84" s="335"/>
      <c r="DD84" s="335"/>
      <c r="DE84" s="335"/>
      <c r="DF84" s="97" t="str">
        <f t="shared" si="34"/>
        <v/>
      </c>
      <c r="DG84" s="993"/>
      <c r="DH84" s="335"/>
      <c r="DI84" s="97" t="str">
        <f t="shared" si="35"/>
        <v/>
      </c>
      <c r="DJ84" s="334"/>
      <c r="DK84" s="335"/>
      <c r="DL84" s="335"/>
      <c r="DM84" s="97"/>
      <c r="DN84" s="334"/>
      <c r="DO84" s="335"/>
      <c r="DP84" s="335"/>
      <c r="DQ84" s="97"/>
      <c r="DR84" s="334"/>
      <c r="DS84" s="335"/>
      <c r="DT84" s="335"/>
      <c r="DU84" s="97"/>
      <c r="DV84" s="334"/>
      <c r="DW84" s="335"/>
      <c r="DX84" s="335"/>
      <c r="DY84" s="97" t="str">
        <f t="shared" si="36"/>
        <v/>
      </c>
      <c r="DZ84" s="998"/>
      <c r="EA84" s="335"/>
      <c r="EB84" s="97" t="str">
        <f t="shared" si="137"/>
        <v/>
      </c>
      <c r="EC84" s="334"/>
      <c r="ED84" s="335"/>
      <c r="EE84" s="335"/>
      <c r="EF84" s="97"/>
      <c r="EG84" s="334"/>
      <c r="EH84" s="335"/>
      <c r="EI84" s="335"/>
      <c r="EJ84" s="97"/>
      <c r="EK84" s="334"/>
      <c r="EL84" s="335"/>
      <c r="EM84" s="335"/>
      <c r="EN84" s="97"/>
      <c r="EO84" s="334"/>
      <c r="EP84" s="335"/>
      <c r="EQ84" s="335"/>
      <c r="ER84" s="97" t="str">
        <f t="shared" si="38"/>
        <v/>
      </c>
      <c r="ES84" s="993"/>
      <c r="ET84" s="335"/>
      <c r="EU84" s="97" t="str">
        <f t="shared" si="139"/>
        <v/>
      </c>
      <c r="EV84" s="334"/>
      <c r="EW84" s="335"/>
      <c r="EX84" s="335"/>
      <c r="EY84" s="97"/>
      <c r="EZ84" s="334"/>
      <c r="FA84" s="335"/>
      <c r="FB84" s="335"/>
      <c r="FC84" s="97"/>
      <c r="FD84" s="334"/>
      <c r="FE84" s="335"/>
      <c r="FF84" s="335"/>
      <c r="FG84" s="97"/>
      <c r="FH84" s="334"/>
      <c r="FI84" s="335"/>
      <c r="FJ84" s="335"/>
      <c r="FK84" s="97" t="str">
        <f t="shared" si="40"/>
        <v/>
      </c>
      <c r="FL84" s="993"/>
      <c r="FM84" s="335"/>
      <c r="FN84" s="97" t="str">
        <f t="shared" si="141"/>
        <v/>
      </c>
      <c r="FO84" s="334"/>
      <c r="FP84" s="335"/>
      <c r="FQ84" s="97"/>
      <c r="FR84" s="334"/>
      <c r="FS84" s="335"/>
      <c r="FT84" s="97"/>
      <c r="FU84" s="334"/>
      <c r="FV84" s="335"/>
      <c r="FW84" s="97"/>
      <c r="FX84" s="334"/>
      <c r="FY84" s="335"/>
      <c r="FZ84" s="97" t="str">
        <f t="shared" si="42"/>
        <v/>
      </c>
      <c r="GA84" s="993"/>
      <c r="GB84" s="335"/>
      <c r="GC84" s="510" t="str">
        <f t="shared" si="143"/>
        <v/>
      </c>
      <c r="GD84" s="336"/>
      <c r="GE84" s="337"/>
      <c r="GF84" s="337"/>
      <c r="GG84" s="337"/>
      <c r="GH84" s="337"/>
      <c r="GI84" s="510"/>
      <c r="GJ84" s="336"/>
      <c r="GK84" s="337"/>
      <c r="GL84" s="337"/>
      <c r="GM84" s="337"/>
      <c r="GN84" s="337"/>
      <c r="GO84" s="510"/>
      <c r="GP84" s="336"/>
      <c r="GQ84" s="337"/>
      <c r="GR84" s="337"/>
      <c r="GS84" s="337"/>
      <c r="GT84" s="337"/>
      <c r="GU84" s="510"/>
      <c r="GV84" s="336"/>
      <c r="GW84" s="337"/>
      <c r="GX84" s="337"/>
      <c r="GY84" s="337"/>
      <c r="GZ84" s="336"/>
      <c r="HA84" s="510" t="str">
        <f t="shared" si="43"/>
        <v/>
      </c>
      <c r="HB84" s="994"/>
      <c r="HC84" s="337"/>
      <c r="HD84" s="510" t="str">
        <f t="shared" si="144"/>
        <v/>
      </c>
      <c r="HE84" s="336"/>
      <c r="HF84" s="337"/>
      <c r="HG84" s="337"/>
      <c r="HH84" s="336"/>
      <c r="HI84" s="510"/>
      <c r="HJ84" s="336"/>
      <c r="HK84" s="337"/>
      <c r="HL84" s="337"/>
      <c r="HM84" s="336"/>
      <c r="HN84" s="510"/>
      <c r="HO84" s="336"/>
      <c r="HP84" s="337"/>
      <c r="HQ84" s="337"/>
      <c r="HR84" s="337"/>
      <c r="HS84" s="510"/>
      <c r="HT84" s="336"/>
      <c r="HU84" s="337"/>
      <c r="HV84" s="337"/>
      <c r="HW84" s="337"/>
      <c r="HX84" s="97" t="str">
        <f t="shared" si="45"/>
        <v/>
      </c>
      <c r="HY84" s="994"/>
      <c r="HZ84" s="337"/>
      <c r="IA84" s="510" t="str">
        <f t="shared" si="146"/>
        <v/>
      </c>
      <c r="IB84" s="336"/>
      <c r="IC84" s="337"/>
      <c r="ID84" s="337"/>
      <c r="IE84" s="510"/>
      <c r="IF84" s="336"/>
      <c r="IG84" s="337"/>
      <c r="IH84" s="337"/>
      <c r="II84" s="510"/>
      <c r="IJ84" s="336"/>
      <c r="IK84" s="337"/>
      <c r="IL84" s="337"/>
      <c r="IM84" s="510"/>
      <c r="IN84" s="336"/>
      <c r="IO84" s="337"/>
      <c r="IP84" s="337"/>
      <c r="IQ84" s="97" t="str">
        <f t="shared" si="147"/>
        <v/>
      </c>
      <c r="IR84" s="994"/>
      <c r="IS84" s="337"/>
      <c r="IT84" s="337"/>
      <c r="IU84" s="337"/>
      <c r="IV84" s="510" t="str">
        <f t="shared" si="148"/>
        <v/>
      </c>
      <c r="IW84" s="995"/>
    </row>
    <row r="85" spans="1:257" x14ac:dyDescent="0.25">
      <c r="A85" s="996"/>
      <c r="B85" s="507">
        <v>10</v>
      </c>
      <c r="C85" s="97" t="str">
        <f>IF(Proponentes!B76&gt;0,Proponentes!B76,"")</f>
        <v/>
      </c>
      <c r="D85" s="335"/>
      <c r="E85" s="335"/>
      <c r="F85" s="334"/>
      <c r="G85" s="335"/>
      <c r="H85" s="335"/>
      <c r="I85" s="335"/>
      <c r="J85" s="335"/>
      <c r="K85" s="335"/>
      <c r="L85" s="335"/>
      <c r="M85" s="334"/>
      <c r="N85" s="335"/>
      <c r="O85" s="335"/>
      <c r="P85" s="335"/>
      <c r="Q85" s="335"/>
      <c r="R85" s="335"/>
      <c r="S85" s="335"/>
      <c r="T85" s="334"/>
      <c r="U85" s="335"/>
      <c r="V85" s="335"/>
      <c r="W85" s="335"/>
      <c r="X85" s="335"/>
      <c r="Y85" s="335"/>
      <c r="Z85" s="335"/>
      <c r="AA85" s="334"/>
      <c r="AB85" s="335"/>
      <c r="AC85" s="335"/>
      <c r="AD85" s="335"/>
      <c r="AE85" s="335"/>
      <c r="AF85" s="335"/>
      <c r="AG85" s="97" t="str">
        <f t="shared" si="25"/>
        <v/>
      </c>
      <c r="AH85" s="993"/>
      <c r="AI85" s="335"/>
      <c r="AJ85" s="335" t="str">
        <f t="shared" si="26"/>
        <v/>
      </c>
      <c r="AK85" s="335"/>
      <c r="AL85" s="334"/>
      <c r="AM85" s="335"/>
      <c r="AN85" s="335"/>
      <c r="AO85" s="335"/>
      <c r="AP85" s="335"/>
      <c r="AQ85" s="335"/>
      <c r="AR85" s="335"/>
      <c r="AS85" s="334"/>
      <c r="AT85" s="335"/>
      <c r="AU85" s="335"/>
      <c r="AV85" s="335"/>
      <c r="AW85" s="335"/>
      <c r="AX85" s="335"/>
      <c r="AY85" s="335"/>
      <c r="AZ85" s="334"/>
      <c r="BA85" s="335"/>
      <c r="BB85" s="335"/>
      <c r="BC85" s="335"/>
      <c r="BD85" s="335"/>
      <c r="BE85" s="335"/>
      <c r="BF85" s="335"/>
      <c r="BG85" s="334"/>
      <c r="BH85" s="335"/>
      <c r="BI85" s="335"/>
      <c r="BJ85" s="335"/>
      <c r="BK85" s="335"/>
      <c r="BL85" s="97" t="str">
        <f t="shared" si="27"/>
        <v/>
      </c>
      <c r="BM85" s="993"/>
      <c r="BN85" s="335" t="str">
        <f t="shared" si="129"/>
        <v/>
      </c>
      <c r="BO85" s="334"/>
      <c r="BP85" s="335"/>
      <c r="BQ85" s="335"/>
      <c r="BR85" s="335"/>
      <c r="BS85" s="335" t="str">
        <f t="shared" si="130"/>
        <v/>
      </c>
      <c r="BT85" s="334"/>
      <c r="BU85" s="335"/>
      <c r="BV85" s="335"/>
      <c r="BW85" s="335"/>
      <c r="BX85" s="335" t="str">
        <f t="shared" si="131"/>
        <v/>
      </c>
      <c r="BY85" s="334"/>
      <c r="BZ85" s="335"/>
      <c r="CA85" s="335"/>
      <c r="CB85" s="335"/>
      <c r="CC85" s="335" t="str">
        <f t="shared" si="132"/>
        <v/>
      </c>
      <c r="CD85" s="334"/>
      <c r="CE85" s="335"/>
      <c r="CF85" s="335"/>
      <c r="CG85" s="335"/>
      <c r="CH85" s="997"/>
      <c r="CI85" s="97" t="str">
        <f t="shared" si="149"/>
        <v/>
      </c>
      <c r="CJ85" s="998"/>
      <c r="CK85" s="335"/>
      <c r="CL85" s="97" t="str">
        <f t="shared" si="133"/>
        <v/>
      </c>
      <c r="CM85" s="334"/>
      <c r="CN85" s="335"/>
      <c r="CO85" s="335"/>
      <c r="CP85" s="335"/>
      <c r="CQ85" s="97"/>
      <c r="CR85" s="334"/>
      <c r="CS85" s="335"/>
      <c r="CT85" s="335"/>
      <c r="CU85" s="335"/>
      <c r="CV85" s="97"/>
      <c r="CW85" s="334"/>
      <c r="CX85" s="335"/>
      <c r="CY85" s="335"/>
      <c r="CZ85" s="335"/>
      <c r="DA85" s="97"/>
      <c r="DB85" s="334"/>
      <c r="DC85" s="335"/>
      <c r="DD85" s="335"/>
      <c r="DE85" s="335"/>
      <c r="DF85" s="97" t="str">
        <f t="shared" si="34"/>
        <v/>
      </c>
      <c r="DG85" s="993"/>
      <c r="DH85" s="335"/>
      <c r="DI85" s="97" t="str">
        <f t="shared" si="35"/>
        <v/>
      </c>
      <c r="DJ85" s="334"/>
      <c r="DK85" s="335"/>
      <c r="DL85" s="335"/>
      <c r="DM85" s="97"/>
      <c r="DN85" s="334"/>
      <c r="DO85" s="335"/>
      <c r="DP85" s="335"/>
      <c r="DQ85" s="97"/>
      <c r="DR85" s="334"/>
      <c r="DS85" s="335"/>
      <c r="DT85" s="335"/>
      <c r="DU85" s="97"/>
      <c r="DV85" s="334"/>
      <c r="DW85" s="335"/>
      <c r="DX85" s="335"/>
      <c r="DY85" s="97" t="str">
        <f t="shared" si="36"/>
        <v/>
      </c>
      <c r="DZ85" s="998"/>
      <c r="EA85" s="335"/>
      <c r="EB85" s="97" t="str">
        <f t="shared" si="137"/>
        <v/>
      </c>
      <c r="EC85" s="334"/>
      <c r="ED85" s="335"/>
      <c r="EE85" s="335"/>
      <c r="EF85" s="97"/>
      <c r="EG85" s="334"/>
      <c r="EH85" s="335"/>
      <c r="EI85" s="335"/>
      <c r="EJ85" s="97"/>
      <c r="EK85" s="334"/>
      <c r="EL85" s="335"/>
      <c r="EM85" s="335"/>
      <c r="EN85" s="97"/>
      <c r="EO85" s="334"/>
      <c r="EP85" s="335"/>
      <c r="EQ85" s="335"/>
      <c r="ER85" s="97" t="str">
        <f t="shared" si="38"/>
        <v/>
      </c>
      <c r="ES85" s="993"/>
      <c r="ET85" s="335"/>
      <c r="EU85" s="97" t="str">
        <f t="shared" si="139"/>
        <v/>
      </c>
      <c r="EV85" s="334"/>
      <c r="EW85" s="335"/>
      <c r="EX85" s="335"/>
      <c r="EY85" s="97"/>
      <c r="EZ85" s="334"/>
      <c r="FA85" s="335"/>
      <c r="FB85" s="335"/>
      <c r="FC85" s="97"/>
      <c r="FD85" s="334"/>
      <c r="FE85" s="335"/>
      <c r="FF85" s="335"/>
      <c r="FG85" s="97"/>
      <c r="FH85" s="334"/>
      <c r="FI85" s="335"/>
      <c r="FJ85" s="335"/>
      <c r="FK85" s="97" t="str">
        <f t="shared" si="40"/>
        <v/>
      </c>
      <c r="FL85" s="993"/>
      <c r="FM85" s="335"/>
      <c r="FN85" s="97" t="str">
        <f t="shared" si="141"/>
        <v/>
      </c>
      <c r="FO85" s="334"/>
      <c r="FP85" s="335"/>
      <c r="FQ85" s="97"/>
      <c r="FR85" s="334"/>
      <c r="FS85" s="335"/>
      <c r="FT85" s="97"/>
      <c r="FU85" s="334"/>
      <c r="FV85" s="335"/>
      <c r="FW85" s="97"/>
      <c r="FX85" s="334"/>
      <c r="FY85" s="335"/>
      <c r="FZ85" s="97" t="str">
        <f t="shared" si="42"/>
        <v/>
      </c>
      <c r="GA85" s="993"/>
      <c r="GB85" s="335"/>
      <c r="GC85" s="510" t="str">
        <f t="shared" si="143"/>
        <v/>
      </c>
      <c r="GD85" s="336"/>
      <c r="GE85" s="337"/>
      <c r="GF85" s="337"/>
      <c r="GG85" s="337"/>
      <c r="GH85" s="337"/>
      <c r="GI85" s="510"/>
      <c r="GJ85" s="336"/>
      <c r="GK85" s="337"/>
      <c r="GL85" s="337"/>
      <c r="GM85" s="337"/>
      <c r="GN85" s="337"/>
      <c r="GO85" s="510"/>
      <c r="GP85" s="336"/>
      <c r="GQ85" s="337"/>
      <c r="GR85" s="337"/>
      <c r="GS85" s="337"/>
      <c r="GT85" s="337"/>
      <c r="GU85" s="510"/>
      <c r="GV85" s="336"/>
      <c r="GW85" s="337"/>
      <c r="GX85" s="337"/>
      <c r="GY85" s="337"/>
      <c r="GZ85" s="336"/>
      <c r="HA85" s="510" t="str">
        <f t="shared" si="43"/>
        <v/>
      </c>
      <c r="HB85" s="994"/>
      <c r="HC85" s="337"/>
      <c r="HD85" s="510" t="str">
        <f t="shared" si="144"/>
        <v/>
      </c>
      <c r="HE85" s="336"/>
      <c r="HF85" s="337"/>
      <c r="HG85" s="337"/>
      <c r="HH85" s="336"/>
      <c r="HI85" s="510"/>
      <c r="HJ85" s="336"/>
      <c r="HK85" s="337"/>
      <c r="HL85" s="337"/>
      <c r="HM85" s="336"/>
      <c r="HN85" s="510"/>
      <c r="HO85" s="336"/>
      <c r="HP85" s="337"/>
      <c r="HQ85" s="337"/>
      <c r="HR85" s="337"/>
      <c r="HS85" s="510"/>
      <c r="HT85" s="336"/>
      <c r="HU85" s="337"/>
      <c r="HV85" s="337"/>
      <c r="HW85" s="337"/>
      <c r="HX85" s="97" t="str">
        <f t="shared" si="45"/>
        <v/>
      </c>
      <c r="HY85" s="994"/>
      <c r="HZ85" s="337"/>
      <c r="IA85" s="510" t="str">
        <f t="shared" si="146"/>
        <v/>
      </c>
      <c r="IB85" s="336"/>
      <c r="IC85" s="337"/>
      <c r="ID85" s="337"/>
      <c r="IE85" s="510"/>
      <c r="IF85" s="336"/>
      <c r="IG85" s="337"/>
      <c r="IH85" s="337"/>
      <c r="II85" s="510"/>
      <c r="IJ85" s="336"/>
      <c r="IK85" s="337"/>
      <c r="IL85" s="337"/>
      <c r="IM85" s="510"/>
      <c r="IN85" s="336"/>
      <c r="IO85" s="337"/>
      <c r="IP85" s="337"/>
      <c r="IQ85" s="97" t="str">
        <f t="shared" si="147"/>
        <v/>
      </c>
      <c r="IR85" s="994"/>
      <c r="IS85" s="337"/>
      <c r="IT85" s="337"/>
      <c r="IU85" s="337"/>
      <c r="IV85" s="510" t="str">
        <f t="shared" si="148"/>
        <v/>
      </c>
      <c r="IW85" s="995"/>
    </row>
    <row r="86" spans="1:257" x14ac:dyDescent="0.25">
      <c r="A86" s="996"/>
      <c r="B86" s="507">
        <v>11</v>
      </c>
      <c r="C86" s="97" t="str">
        <f>IF(Proponentes!B77&gt;0,Proponentes!B77,"")</f>
        <v/>
      </c>
      <c r="D86" s="335"/>
      <c r="E86" s="335"/>
      <c r="F86" s="334"/>
      <c r="G86" s="335"/>
      <c r="H86" s="335"/>
      <c r="I86" s="335"/>
      <c r="J86" s="335"/>
      <c r="K86" s="335"/>
      <c r="L86" s="335"/>
      <c r="M86" s="334"/>
      <c r="N86" s="335"/>
      <c r="O86" s="335"/>
      <c r="P86" s="335"/>
      <c r="Q86" s="335"/>
      <c r="R86" s="335"/>
      <c r="S86" s="335"/>
      <c r="T86" s="334"/>
      <c r="U86" s="335"/>
      <c r="V86" s="335"/>
      <c r="W86" s="335"/>
      <c r="X86" s="335"/>
      <c r="Y86" s="335"/>
      <c r="Z86" s="335"/>
      <c r="AA86" s="334"/>
      <c r="AB86" s="335"/>
      <c r="AC86" s="335"/>
      <c r="AD86" s="335"/>
      <c r="AE86" s="335"/>
      <c r="AF86" s="335"/>
      <c r="AG86" s="97" t="str">
        <f t="shared" si="25"/>
        <v/>
      </c>
      <c r="AH86" s="993"/>
      <c r="AI86" s="335"/>
      <c r="AJ86" s="335" t="str">
        <f t="shared" si="26"/>
        <v/>
      </c>
      <c r="AK86" s="335"/>
      <c r="AL86" s="334"/>
      <c r="AM86" s="335"/>
      <c r="AN86" s="335"/>
      <c r="AO86" s="335"/>
      <c r="AP86" s="335"/>
      <c r="AQ86" s="335"/>
      <c r="AR86" s="335"/>
      <c r="AS86" s="334"/>
      <c r="AT86" s="335"/>
      <c r="AU86" s="335"/>
      <c r="AV86" s="335"/>
      <c r="AW86" s="335"/>
      <c r="AX86" s="335"/>
      <c r="AY86" s="335"/>
      <c r="AZ86" s="334"/>
      <c r="BA86" s="335"/>
      <c r="BB86" s="335"/>
      <c r="BC86" s="335"/>
      <c r="BD86" s="335"/>
      <c r="BE86" s="335"/>
      <c r="BF86" s="335"/>
      <c r="BG86" s="334"/>
      <c r="BH86" s="335"/>
      <c r="BI86" s="335"/>
      <c r="BJ86" s="335"/>
      <c r="BK86" s="335"/>
      <c r="BL86" s="97" t="str">
        <f t="shared" si="27"/>
        <v/>
      </c>
      <c r="BM86" s="993"/>
      <c r="BN86" s="335" t="str">
        <f t="shared" si="129"/>
        <v/>
      </c>
      <c r="BO86" s="334"/>
      <c r="BP86" s="335"/>
      <c r="BQ86" s="335"/>
      <c r="BR86" s="335"/>
      <c r="BS86" s="335" t="str">
        <f t="shared" si="130"/>
        <v/>
      </c>
      <c r="BT86" s="334"/>
      <c r="BU86" s="335"/>
      <c r="BV86" s="335"/>
      <c r="BW86" s="335"/>
      <c r="BX86" s="335" t="str">
        <f t="shared" si="131"/>
        <v/>
      </c>
      <c r="BY86" s="334"/>
      <c r="BZ86" s="335"/>
      <c r="CA86" s="335"/>
      <c r="CB86" s="335"/>
      <c r="CC86" s="335" t="str">
        <f t="shared" si="132"/>
        <v/>
      </c>
      <c r="CD86" s="334"/>
      <c r="CE86" s="335"/>
      <c r="CF86" s="335"/>
      <c r="CG86" s="335"/>
      <c r="CH86" s="997"/>
      <c r="CI86" s="97" t="str">
        <f t="shared" si="149"/>
        <v/>
      </c>
      <c r="CJ86" s="998"/>
      <c r="CK86" s="335"/>
      <c r="CL86" s="97" t="str">
        <f t="shared" si="133"/>
        <v/>
      </c>
      <c r="CM86" s="334"/>
      <c r="CN86" s="335"/>
      <c r="CO86" s="335"/>
      <c r="CP86" s="335"/>
      <c r="CQ86" s="97"/>
      <c r="CR86" s="334"/>
      <c r="CS86" s="335"/>
      <c r="CT86" s="335"/>
      <c r="CU86" s="335"/>
      <c r="CV86" s="97"/>
      <c r="CW86" s="334"/>
      <c r="CX86" s="335"/>
      <c r="CY86" s="335"/>
      <c r="CZ86" s="335"/>
      <c r="DA86" s="97"/>
      <c r="DB86" s="334"/>
      <c r="DC86" s="335"/>
      <c r="DD86" s="335"/>
      <c r="DE86" s="335"/>
      <c r="DF86" s="97" t="str">
        <f t="shared" si="34"/>
        <v/>
      </c>
      <c r="DG86" s="993"/>
      <c r="DH86" s="335"/>
      <c r="DI86" s="97" t="str">
        <f t="shared" si="35"/>
        <v/>
      </c>
      <c r="DJ86" s="334"/>
      <c r="DK86" s="335"/>
      <c r="DL86" s="335"/>
      <c r="DM86" s="97"/>
      <c r="DN86" s="334"/>
      <c r="DO86" s="335"/>
      <c r="DP86" s="335"/>
      <c r="DQ86" s="97"/>
      <c r="DR86" s="334"/>
      <c r="DS86" s="335"/>
      <c r="DT86" s="335"/>
      <c r="DU86" s="97"/>
      <c r="DV86" s="334"/>
      <c r="DW86" s="335"/>
      <c r="DX86" s="335"/>
      <c r="DY86" s="97" t="str">
        <f t="shared" si="36"/>
        <v/>
      </c>
      <c r="DZ86" s="998"/>
      <c r="EA86" s="335"/>
      <c r="EB86" s="97" t="str">
        <f t="shared" si="137"/>
        <v/>
      </c>
      <c r="EC86" s="334"/>
      <c r="ED86" s="335"/>
      <c r="EE86" s="335"/>
      <c r="EF86" s="97"/>
      <c r="EG86" s="334"/>
      <c r="EH86" s="335"/>
      <c r="EI86" s="335"/>
      <c r="EJ86" s="97"/>
      <c r="EK86" s="334"/>
      <c r="EL86" s="335"/>
      <c r="EM86" s="335"/>
      <c r="EN86" s="97"/>
      <c r="EO86" s="334"/>
      <c r="EP86" s="335"/>
      <c r="EQ86" s="335"/>
      <c r="ER86" s="97" t="str">
        <f t="shared" si="38"/>
        <v/>
      </c>
      <c r="ES86" s="993"/>
      <c r="ET86" s="335"/>
      <c r="EU86" s="97" t="str">
        <f t="shared" si="139"/>
        <v/>
      </c>
      <c r="EV86" s="334"/>
      <c r="EW86" s="335"/>
      <c r="EX86" s="335"/>
      <c r="EY86" s="97"/>
      <c r="EZ86" s="334"/>
      <c r="FA86" s="335"/>
      <c r="FB86" s="335"/>
      <c r="FC86" s="97"/>
      <c r="FD86" s="334"/>
      <c r="FE86" s="335"/>
      <c r="FF86" s="335"/>
      <c r="FG86" s="97"/>
      <c r="FH86" s="334"/>
      <c r="FI86" s="335"/>
      <c r="FJ86" s="335"/>
      <c r="FK86" s="97" t="str">
        <f t="shared" si="40"/>
        <v/>
      </c>
      <c r="FL86" s="993"/>
      <c r="FM86" s="335"/>
      <c r="FN86" s="97" t="str">
        <f t="shared" si="141"/>
        <v/>
      </c>
      <c r="FO86" s="334"/>
      <c r="FP86" s="335"/>
      <c r="FQ86" s="97"/>
      <c r="FR86" s="334"/>
      <c r="FS86" s="335"/>
      <c r="FT86" s="97"/>
      <c r="FU86" s="334"/>
      <c r="FV86" s="335"/>
      <c r="FW86" s="97"/>
      <c r="FX86" s="334"/>
      <c r="FY86" s="335"/>
      <c r="FZ86" s="97" t="str">
        <f t="shared" si="42"/>
        <v/>
      </c>
      <c r="GA86" s="993"/>
      <c r="GB86" s="335"/>
      <c r="GC86" s="510" t="str">
        <f t="shared" si="143"/>
        <v/>
      </c>
      <c r="GD86" s="336"/>
      <c r="GE86" s="337"/>
      <c r="GF86" s="337"/>
      <c r="GG86" s="337"/>
      <c r="GH86" s="337"/>
      <c r="GI86" s="510"/>
      <c r="GJ86" s="336"/>
      <c r="GK86" s="337"/>
      <c r="GL86" s="337"/>
      <c r="GM86" s="337"/>
      <c r="GN86" s="337"/>
      <c r="GO86" s="510"/>
      <c r="GP86" s="336"/>
      <c r="GQ86" s="337"/>
      <c r="GR86" s="337"/>
      <c r="GS86" s="337"/>
      <c r="GT86" s="337"/>
      <c r="GU86" s="510"/>
      <c r="GV86" s="336"/>
      <c r="GW86" s="337"/>
      <c r="GX86" s="337"/>
      <c r="GY86" s="337"/>
      <c r="GZ86" s="336"/>
      <c r="HA86" s="510" t="str">
        <f t="shared" si="43"/>
        <v/>
      </c>
      <c r="HB86" s="994"/>
      <c r="HC86" s="337"/>
      <c r="HD86" s="510" t="str">
        <f t="shared" si="144"/>
        <v/>
      </c>
      <c r="HE86" s="336"/>
      <c r="HF86" s="337"/>
      <c r="HG86" s="337"/>
      <c r="HH86" s="336"/>
      <c r="HI86" s="510"/>
      <c r="HJ86" s="336"/>
      <c r="HK86" s="337"/>
      <c r="HL86" s="337"/>
      <c r="HM86" s="336"/>
      <c r="HN86" s="510"/>
      <c r="HO86" s="336"/>
      <c r="HP86" s="337"/>
      <c r="HQ86" s="337"/>
      <c r="HR86" s="337"/>
      <c r="HS86" s="510"/>
      <c r="HT86" s="336"/>
      <c r="HU86" s="337"/>
      <c r="HV86" s="337"/>
      <c r="HW86" s="337"/>
      <c r="HX86" s="97" t="str">
        <f t="shared" si="45"/>
        <v/>
      </c>
      <c r="HY86" s="994"/>
      <c r="HZ86" s="337"/>
      <c r="IA86" s="510" t="str">
        <f t="shared" si="146"/>
        <v/>
      </c>
      <c r="IB86" s="336"/>
      <c r="IC86" s="337"/>
      <c r="ID86" s="337"/>
      <c r="IE86" s="510"/>
      <c r="IF86" s="336"/>
      <c r="IG86" s="337"/>
      <c r="IH86" s="337"/>
      <c r="II86" s="510"/>
      <c r="IJ86" s="336"/>
      <c r="IK86" s="337"/>
      <c r="IL86" s="337"/>
      <c r="IM86" s="510"/>
      <c r="IN86" s="336"/>
      <c r="IO86" s="337"/>
      <c r="IP86" s="337"/>
      <c r="IQ86" s="97" t="str">
        <f t="shared" si="147"/>
        <v/>
      </c>
      <c r="IR86" s="994"/>
      <c r="IS86" s="337"/>
      <c r="IT86" s="337"/>
      <c r="IU86" s="337"/>
      <c r="IV86" s="510" t="str">
        <f t="shared" si="148"/>
        <v/>
      </c>
      <c r="IW86" s="995"/>
    </row>
    <row r="87" spans="1:257" x14ac:dyDescent="0.25">
      <c r="A87" s="996"/>
      <c r="B87" s="507">
        <v>12</v>
      </c>
      <c r="C87" s="97" t="str">
        <f>IF(Proponentes!B78&gt;0,Proponentes!B78,"")</f>
        <v/>
      </c>
      <c r="D87" s="335"/>
      <c r="E87" s="335"/>
      <c r="F87" s="334"/>
      <c r="G87" s="335"/>
      <c r="H87" s="335"/>
      <c r="I87" s="335"/>
      <c r="J87" s="335"/>
      <c r="K87" s="335"/>
      <c r="L87" s="335"/>
      <c r="M87" s="334"/>
      <c r="N87" s="335"/>
      <c r="O87" s="335"/>
      <c r="P87" s="335"/>
      <c r="Q87" s="335"/>
      <c r="R87" s="335"/>
      <c r="S87" s="335"/>
      <c r="T87" s="334"/>
      <c r="U87" s="335"/>
      <c r="V87" s="335"/>
      <c r="W87" s="335"/>
      <c r="X87" s="335"/>
      <c r="Y87" s="335"/>
      <c r="Z87" s="335"/>
      <c r="AA87" s="334"/>
      <c r="AB87" s="335"/>
      <c r="AC87" s="335"/>
      <c r="AD87" s="335"/>
      <c r="AE87" s="335"/>
      <c r="AF87" s="335"/>
      <c r="AG87" s="97" t="str">
        <f t="shared" si="25"/>
        <v/>
      </c>
      <c r="AH87" s="993"/>
      <c r="AI87" s="335"/>
      <c r="AJ87" s="335" t="str">
        <f t="shared" si="26"/>
        <v/>
      </c>
      <c r="AK87" s="335"/>
      <c r="AL87" s="334"/>
      <c r="AM87" s="335"/>
      <c r="AN87" s="335"/>
      <c r="AO87" s="335"/>
      <c r="AP87" s="335"/>
      <c r="AQ87" s="335"/>
      <c r="AR87" s="335"/>
      <c r="AS87" s="334"/>
      <c r="AT87" s="335"/>
      <c r="AU87" s="335"/>
      <c r="AV87" s="335"/>
      <c r="AW87" s="335"/>
      <c r="AX87" s="335"/>
      <c r="AY87" s="335"/>
      <c r="AZ87" s="334"/>
      <c r="BA87" s="335"/>
      <c r="BB87" s="335"/>
      <c r="BC87" s="335"/>
      <c r="BD87" s="335"/>
      <c r="BE87" s="335"/>
      <c r="BF87" s="335"/>
      <c r="BG87" s="334"/>
      <c r="BH87" s="335"/>
      <c r="BI87" s="335"/>
      <c r="BJ87" s="335"/>
      <c r="BK87" s="335"/>
      <c r="BL87" s="97" t="str">
        <f t="shared" si="27"/>
        <v/>
      </c>
      <c r="BM87" s="993"/>
      <c r="BN87" s="335" t="str">
        <f t="shared" si="129"/>
        <v/>
      </c>
      <c r="BO87" s="334"/>
      <c r="BP87" s="335"/>
      <c r="BQ87" s="335"/>
      <c r="BR87" s="335"/>
      <c r="BS87" s="335" t="str">
        <f t="shared" si="130"/>
        <v/>
      </c>
      <c r="BT87" s="334"/>
      <c r="BU87" s="335"/>
      <c r="BV87" s="335"/>
      <c r="BW87" s="335"/>
      <c r="BX87" s="335" t="str">
        <f t="shared" si="131"/>
        <v/>
      </c>
      <c r="BY87" s="334"/>
      <c r="BZ87" s="335"/>
      <c r="CA87" s="335"/>
      <c r="CB87" s="335"/>
      <c r="CC87" s="335" t="str">
        <f t="shared" si="132"/>
        <v/>
      </c>
      <c r="CD87" s="334"/>
      <c r="CE87" s="335"/>
      <c r="CF87" s="335"/>
      <c r="CG87" s="335"/>
      <c r="CH87" s="997"/>
      <c r="CI87" s="97" t="str">
        <f t="shared" si="149"/>
        <v/>
      </c>
      <c r="CJ87" s="998"/>
      <c r="CK87" s="335"/>
      <c r="CL87" s="97" t="str">
        <f t="shared" si="133"/>
        <v/>
      </c>
      <c r="CM87" s="334"/>
      <c r="CN87" s="335"/>
      <c r="CO87" s="335"/>
      <c r="CP87" s="335"/>
      <c r="CQ87" s="97"/>
      <c r="CR87" s="334"/>
      <c r="CS87" s="335"/>
      <c r="CT87" s="335"/>
      <c r="CU87" s="335"/>
      <c r="CV87" s="97"/>
      <c r="CW87" s="334"/>
      <c r="CX87" s="335"/>
      <c r="CY87" s="335"/>
      <c r="CZ87" s="335"/>
      <c r="DA87" s="97"/>
      <c r="DB87" s="334"/>
      <c r="DC87" s="335"/>
      <c r="DD87" s="335"/>
      <c r="DE87" s="335"/>
      <c r="DF87" s="97" t="str">
        <f t="shared" si="34"/>
        <v/>
      </c>
      <c r="DG87" s="993"/>
      <c r="DH87" s="335"/>
      <c r="DI87" s="97" t="str">
        <f t="shared" si="35"/>
        <v/>
      </c>
      <c r="DJ87" s="334"/>
      <c r="DK87" s="335"/>
      <c r="DL87" s="335"/>
      <c r="DM87" s="97"/>
      <c r="DN87" s="334"/>
      <c r="DO87" s="335"/>
      <c r="DP87" s="335"/>
      <c r="DQ87" s="97"/>
      <c r="DR87" s="334"/>
      <c r="DS87" s="335"/>
      <c r="DT87" s="335"/>
      <c r="DU87" s="97"/>
      <c r="DV87" s="334"/>
      <c r="DW87" s="335"/>
      <c r="DX87" s="335"/>
      <c r="DY87" s="97" t="str">
        <f t="shared" si="36"/>
        <v/>
      </c>
      <c r="DZ87" s="998"/>
      <c r="EA87" s="335"/>
      <c r="EB87" s="97" t="str">
        <f t="shared" si="137"/>
        <v/>
      </c>
      <c r="EC87" s="334"/>
      <c r="ED87" s="335"/>
      <c r="EE87" s="335"/>
      <c r="EF87" s="97"/>
      <c r="EG87" s="334"/>
      <c r="EH87" s="335"/>
      <c r="EI87" s="335"/>
      <c r="EJ87" s="97"/>
      <c r="EK87" s="334"/>
      <c r="EL87" s="335"/>
      <c r="EM87" s="335"/>
      <c r="EN87" s="97"/>
      <c r="EO87" s="334"/>
      <c r="EP87" s="335"/>
      <c r="EQ87" s="335"/>
      <c r="ER87" s="97" t="str">
        <f t="shared" si="38"/>
        <v/>
      </c>
      <c r="ES87" s="993"/>
      <c r="ET87" s="335"/>
      <c r="EU87" s="97" t="str">
        <f t="shared" si="139"/>
        <v/>
      </c>
      <c r="EV87" s="334"/>
      <c r="EW87" s="335"/>
      <c r="EX87" s="335"/>
      <c r="EY87" s="97"/>
      <c r="EZ87" s="334"/>
      <c r="FA87" s="335"/>
      <c r="FB87" s="335"/>
      <c r="FC87" s="97"/>
      <c r="FD87" s="334"/>
      <c r="FE87" s="335"/>
      <c r="FF87" s="335"/>
      <c r="FG87" s="97"/>
      <c r="FH87" s="334"/>
      <c r="FI87" s="335"/>
      <c r="FJ87" s="335"/>
      <c r="FK87" s="97" t="str">
        <f t="shared" si="40"/>
        <v/>
      </c>
      <c r="FL87" s="993"/>
      <c r="FM87" s="335"/>
      <c r="FN87" s="97" t="str">
        <f t="shared" si="141"/>
        <v/>
      </c>
      <c r="FO87" s="334"/>
      <c r="FP87" s="335"/>
      <c r="FQ87" s="97"/>
      <c r="FR87" s="334"/>
      <c r="FS87" s="335"/>
      <c r="FT87" s="97"/>
      <c r="FU87" s="334"/>
      <c r="FV87" s="335"/>
      <c r="FW87" s="97"/>
      <c r="FX87" s="334"/>
      <c r="FY87" s="335"/>
      <c r="FZ87" s="97" t="str">
        <f t="shared" si="42"/>
        <v/>
      </c>
      <c r="GA87" s="993"/>
      <c r="GB87" s="335"/>
      <c r="GC87" s="510" t="str">
        <f t="shared" si="143"/>
        <v/>
      </c>
      <c r="GD87" s="336"/>
      <c r="GE87" s="337"/>
      <c r="GF87" s="337"/>
      <c r="GG87" s="337"/>
      <c r="GH87" s="337"/>
      <c r="GI87" s="510"/>
      <c r="GJ87" s="336"/>
      <c r="GK87" s="337"/>
      <c r="GL87" s="337"/>
      <c r="GM87" s="337"/>
      <c r="GN87" s="337"/>
      <c r="GO87" s="510"/>
      <c r="GP87" s="336"/>
      <c r="GQ87" s="337"/>
      <c r="GR87" s="337"/>
      <c r="GS87" s="337"/>
      <c r="GT87" s="337"/>
      <c r="GU87" s="510"/>
      <c r="GV87" s="336"/>
      <c r="GW87" s="337"/>
      <c r="GX87" s="337"/>
      <c r="GY87" s="337"/>
      <c r="GZ87" s="336"/>
      <c r="HA87" s="510" t="str">
        <f t="shared" si="43"/>
        <v/>
      </c>
      <c r="HB87" s="994"/>
      <c r="HC87" s="337"/>
      <c r="HD87" s="510" t="str">
        <f t="shared" si="144"/>
        <v/>
      </c>
      <c r="HE87" s="336"/>
      <c r="HF87" s="337"/>
      <c r="HG87" s="337"/>
      <c r="HH87" s="336"/>
      <c r="HI87" s="510"/>
      <c r="HJ87" s="336"/>
      <c r="HK87" s="337"/>
      <c r="HL87" s="337"/>
      <c r="HM87" s="336"/>
      <c r="HN87" s="510"/>
      <c r="HO87" s="336"/>
      <c r="HP87" s="337"/>
      <c r="HQ87" s="337"/>
      <c r="HR87" s="337"/>
      <c r="HS87" s="510"/>
      <c r="HT87" s="336"/>
      <c r="HU87" s="337"/>
      <c r="HV87" s="337"/>
      <c r="HW87" s="337"/>
      <c r="HX87" s="97" t="str">
        <f t="shared" si="45"/>
        <v/>
      </c>
      <c r="HY87" s="994"/>
      <c r="HZ87" s="337"/>
      <c r="IA87" s="510" t="str">
        <f t="shared" si="146"/>
        <v/>
      </c>
      <c r="IB87" s="336"/>
      <c r="IC87" s="337"/>
      <c r="ID87" s="337"/>
      <c r="IE87" s="510"/>
      <c r="IF87" s="336"/>
      <c r="IG87" s="337"/>
      <c r="IH87" s="337"/>
      <c r="II87" s="510"/>
      <c r="IJ87" s="336"/>
      <c r="IK87" s="337"/>
      <c r="IL87" s="337"/>
      <c r="IM87" s="510"/>
      <c r="IN87" s="336"/>
      <c r="IO87" s="337"/>
      <c r="IP87" s="337"/>
      <c r="IQ87" s="97" t="str">
        <f t="shared" si="147"/>
        <v/>
      </c>
      <c r="IR87" s="994"/>
      <c r="IS87" s="337"/>
      <c r="IT87" s="337"/>
      <c r="IU87" s="337"/>
      <c r="IV87" s="510" t="str">
        <f t="shared" si="148"/>
        <v/>
      </c>
      <c r="IW87" s="995"/>
    </row>
    <row r="88" spans="1:257" x14ac:dyDescent="0.25">
      <c r="A88" s="548">
        <v>6</v>
      </c>
      <c r="B88" s="514"/>
      <c r="C88" s="514"/>
      <c r="D88" s="514"/>
      <c r="E88" s="514"/>
      <c r="F88" s="515"/>
      <c r="G88" s="514"/>
      <c r="H88" s="514"/>
      <c r="I88" s="514"/>
      <c r="J88" s="514"/>
      <c r="K88" s="514"/>
      <c r="L88" s="514"/>
      <c r="M88" s="514"/>
      <c r="N88" s="514"/>
      <c r="O88" s="514"/>
      <c r="P88" s="514"/>
      <c r="Q88" s="514"/>
      <c r="R88" s="514"/>
      <c r="S88" s="514"/>
      <c r="T88" s="514"/>
      <c r="U88" s="514"/>
      <c r="V88" s="514"/>
      <c r="W88" s="514"/>
      <c r="X88" s="514"/>
      <c r="Y88" s="514"/>
      <c r="Z88" s="514"/>
      <c r="AA88" s="514"/>
      <c r="AB88" s="514"/>
      <c r="AC88" s="514"/>
      <c r="AD88" s="514"/>
      <c r="AE88" s="514"/>
      <c r="AF88" s="514"/>
      <c r="AG88" s="514"/>
      <c r="AH88" s="514"/>
      <c r="AI88" s="514"/>
      <c r="AJ88" s="514"/>
      <c r="AK88" s="514"/>
      <c r="AL88" s="514"/>
      <c r="AM88" s="514"/>
      <c r="AN88" s="514"/>
      <c r="AO88" s="514"/>
      <c r="AP88" s="514"/>
      <c r="AQ88" s="514"/>
      <c r="AR88" s="514"/>
      <c r="AS88" s="514"/>
      <c r="AT88" s="514"/>
      <c r="AU88" s="514"/>
      <c r="AV88" s="514"/>
      <c r="AW88" s="514"/>
      <c r="AX88" s="514"/>
      <c r="AY88" s="514"/>
      <c r="AZ88" s="514"/>
      <c r="BA88" s="514"/>
      <c r="BB88" s="514"/>
      <c r="BC88" s="514"/>
      <c r="BD88" s="514"/>
      <c r="BE88" s="514"/>
      <c r="BF88" s="514"/>
      <c r="BG88" s="514"/>
      <c r="BH88" s="514"/>
      <c r="BI88" s="514"/>
      <c r="BJ88" s="514"/>
      <c r="BK88" s="514"/>
      <c r="BL88" s="514"/>
      <c r="BM88" s="514"/>
      <c r="BN88" s="514"/>
      <c r="BO88" s="514"/>
      <c r="BP88" s="514"/>
      <c r="BQ88" s="514"/>
      <c r="BR88" s="514"/>
      <c r="BS88" s="514"/>
      <c r="BT88" s="514"/>
      <c r="BU88" s="514"/>
      <c r="BV88" s="514"/>
      <c r="BW88" s="514"/>
      <c r="BX88" s="514"/>
      <c r="BY88" s="514"/>
      <c r="BZ88" s="514"/>
      <c r="CA88" s="514"/>
      <c r="CB88" s="514"/>
      <c r="CC88" s="514"/>
      <c r="CD88" s="514"/>
      <c r="CE88" s="514"/>
      <c r="CF88" s="514"/>
      <c r="CG88" s="514"/>
      <c r="CH88" s="516"/>
      <c r="CI88" s="514"/>
      <c r="CJ88" s="514"/>
      <c r="CK88" s="514"/>
      <c r="CL88" s="514"/>
      <c r="CM88" s="514"/>
      <c r="CN88" s="514"/>
      <c r="CO88" s="514"/>
      <c r="CP88" s="514"/>
      <c r="CQ88" s="514"/>
      <c r="CR88" s="514"/>
      <c r="CS88" s="514"/>
      <c r="CT88" s="514"/>
      <c r="CU88" s="514"/>
      <c r="CV88" s="514"/>
      <c r="CW88" s="514"/>
      <c r="CX88" s="514"/>
      <c r="CY88" s="514"/>
      <c r="CZ88" s="514"/>
      <c r="DA88" s="514"/>
      <c r="DB88" s="514"/>
      <c r="DC88" s="514"/>
      <c r="DD88" s="514"/>
      <c r="DE88" s="514"/>
      <c r="DF88" s="514"/>
      <c r="DG88" s="514"/>
      <c r="DH88" s="514"/>
      <c r="DI88" s="514"/>
      <c r="DJ88" s="514"/>
      <c r="DK88" s="514"/>
      <c r="DL88" s="514"/>
      <c r="DM88" s="514"/>
      <c r="DN88" s="514"/>
      <c r="DO88" s="514"/>
      <c r="DP88" s="514"/>
      <c r="DQ88" s="514"/>
      <c r="DR88" s="514"/>
      <c r="DS88" s="514"/>
      <c r="DT88" s="514"/>
      <c r="DU88" s="514"/>
      <c r="DV88" s="514"/>
      <c r="DW88" s="514"/>
      <c r="DX88" s="514"/>
      <c r="DY88" s="514"/>
      <c r="DZ88" s="514"/>
      <c r="EA88" s="514"/>
      <c r="EB88" s="514"/>
      <c r="EC88" s="514"/>
      <c r="ED88" s="514"/>
      <c r="EE88" s="514"/>
      <c r="EF88" s="514"/>
      <c r="EG88" s="514"/>
      <c r="EH88" s="514"/>
      <c r="EI88" s="514"/>
      <c r="EJ88" s="514"/>
      <c r="EK88" s="514"/>
      <c r="EL88" s="514"/>
      <c r="EM88" s="514"/>
      <c r="EN88" s="514"/>
      <c r="EO88" s="514"/>
      <c r="EP88" s="514"/>
      <c r="EQ88" s="514"/>
      <c r="ER88" s="514"/>
      <c r="ES88" s="514"/>
      <c r="ET88" s="514"/>
      <c r="EU88" s="514"/>
      <c r="EV88" s="514"/>
      <c r="EW88" s="514"/>
      <c r="EX88" s="514"/>
      <c r="EY88" s="514"/>
      <c r="EZ88" s="514"/>
      <c r="FA88" s="514"/>
      <c r="FB88" s="514"/>
      <c r="FC88" s="514"/>
      <c r="FD88" s="514"/>
      <c r="FE88" s="514"/>
      <c r="FF88" s="514"/>
      <c r="FG88" s="514"/>
      <c r="FH88" s="514"/>
      <c r="FI88" s="514"/>
      <c r="FJ88" s="514"/>
      <c r="FK88" s="514"/>
      <c r="FL88" s="514"/>
      <c r="FM88" s="514"/>
      <c r="FN88" s="514"/>
      <c r="FO88" s="514"/>
      <c r="FP88" s="514"/>
      <c r="FQ88" s="514"/>
      <c r="FR88" s="514"/>
      <c r="FS88" s="514"/>
      <c r="FT88" s="514"/>
      <c r="FU88" s="514"/>
      <c r="FV88" s="514"/>
      <c r="FW88" s="514"/>
      <c r="FX88" s="514"/>
      <c r="FY88" s="514"/>
      <c r="FZ88" s="514"/>
      <c r="GA88" s="514"/>
      <c r="GB88" s="514"/>
      <c r="GC88" s="514"/>
      <c r="GD88" s="514"/>
      <c r="GE88" s="514"/>
      <c r="GF88" s="514"/>
      <c r="GG88" s="514"/>
      <c r="GH88" s="514"/>
      <c r="GI88" s="514"/>
      <c r="GJ88" s="514"/>
      <c r="GK88" s="514"/>
      <c r="GL88" s="514"/>
      <c r="GM88" s="514"/>
      <c r="GN88" s="514"/>
      <c r="GO88" s="514"/>
      <c r="GP88" s="514"/>
      <c r="GQ88" s="514"/>
      <c r="GR88" s="514"/>
      <c r="GS88" s="514"/>
      <c r="GT88" s="514"/>
      <c r="GU88" s="514"/>
      <c r="GV88" s="514"/>
      <c r="GW88" s="514"/>
      <c r="GX88" s="514"/>
      <c r="GY88" s="514"/>
      <c r="GZ88" s="514"/>
      <c r="HA88" s="514"/>
      <c r="HB88" s="514"/>
      <c r="HC88" s="514"/>
      <c r="HD88" s="514"/>
      <c r="HE88" s="514"/>
      <c r="HF88" s="514"/>
      <c r="HG88" s="514"/>
      <c r="HH88" s="514"/>
      <c r="HI88" s="514"/>
      <c r="HJ88" s="514"/>
      <c r="HK88" s="514"/>
      <c r="HL88" s="514"/>
      <c r="HM88" s="514"/>
      <c r="HN88" s="514"/>
      <c r="HO88" s="514"/>
      <c r="HP88" s="514"/>
      <c r="HQ88" s="514"/>
      <c r="HR88" s="514"/>
      <c r="HS88" s="514"/>
      <c r="HT88" s="514"/>
      <c r="HU88" s="514"/>
      <c r="HV88" s="514"/>
      <c r="HW88" s="514"/>
      <c r="HX88" s="514"/>
      <c r="HY88" s="514"/>
      <c r="HZ88" s="514"/>
      <c r="IA88" s="514"/>
      <c r="IB88" s="514"/>
      <c r="IC88" s="514"/>
      <c r="ID88" s="514"/>
      <c r="IE88" s="514"/>
      <c r="IF88" s="514"/>
      <c r="IG88" s="514"/>
      <c r="IH88" s="514"/>
      <c r="II88" s="514"/>
      <c r="IJ88" s="514"/>
      <c r="IK88" s="514"/>
      <c r="IL88" s="514"/>
      <c r="IM88" s="514"/>
      <c r="IN88" s="514"/>
      <c r="IO88" s="514"/>
      <c r="IP88" s="514"/>
      <c r="IQ88" s="514"/>
      <c r="IR88" s="514"/>
      <c r="IS88" s="514"/>
      <c r="IT88" s="514"/>
      <c r="IU88" s="514"/>
      <c r="IV88" s="514"/>
      <c r="IW88" s="549"/>
    </row>
    <row r="89" spans="1:257" ht="181.5" x14ac:dyDescent="0.25">
      <c r="A89" s="996">
        <f t="shared" ref="A89" si="150">A101</f>
        <v>7</v>
      </c>
      <c r="B89" s="507">
        <v>1</v>
      </c>
      <c r="C89" s="97" t="str">
        <f>IF(Proponentes!B80&gt;0,Proponentes!B80,"")</f>
        <v>SU OPORTUNO SERVICIO LTDA</v>
      </c>
      <c r="D89" s="335"/>
      <c r="E89" s="335" t="s">
        <v>44</v>
      </c>
      <c r="F89" s="334" t="s">
        <v>1683</v>
      </c>
      <c r="G89" s="341">
        <v>45359</v>
      </c>
      <c r="H89" s="335" t="s">
        <v>1631</v>
      </c>
      <c r="I89" s="335" t="s">
        <v>1538</v>
      </c>
      <c r="J89" s="335"/>
      <c r="K89" s="335"/>
      <c r="L89" s="335"/>
      <c r="M89" s="334"/>
      <c r="N89" s="341"/>
      <c r="O89" s="335"/>
      <c r="P89" s="335"/>
      <c r="Q89" s="341"/>
      <c r="R89" s="335"/>
      <c r="S89" s="335"/>
      <c r="T89" s="334"/>
      <c r="U89" s="341"/>
      <c r="V89" s="335"/>
      <c r="W89" s="335"/>
      <c r="X89" s="341"/>
      <c r="Y89" s="335"/>
      <c r="Z89" s="335"/>
      <c r="AA89" s="334"/>
      <c r="AB89" s="335"/>
      <c r="AC89" s="335"/>
      <c r="AD89" s="335"/>
      <c r="AE89" s="335"/>
      <c r="AF89" s="335"/>
      <c r="AG89" s="97" t="str">
        <f t="shared" ref="AG89:AG152" si="151">IF(E89="","",IF(K89=0,IF(R89=0,IF(Y89=0,IF(AF89=0,"CUMPLE","NO CUMPLE"),"NO CUMPLE"),"NO CUMPLE"),"NO CUMPLE"))</f>
        <v>CUMPLE</v>
      </c>
      <c r="AH89" s="993"/>
      <c r="AI89" s="335"/>
      <c r="AJ89" s="335" t="str">
        <f t="shared" ref="AJ89:AJ152" si="152">IF(E89&gt;0,E89,"")</f>
        <v>SU OPORTUNO SERVICIO LTDA</v>
      </c>
      <c r="AK89" s="335" t="s">
        <v>1631</v>
      </c>
      <c r="AL89" s="334" t="s">
        <v>1683</v>
      </c>
      <c r="AM89" s="341">
        <v>45359</v>
      </c>
      <c r="AN89" s="335"/>
      <c r="AO89" s="335"/>
      <c r="AP89" s="335"/>
      <c r="AQ89" s="335"/>
      <c r="AR89" s="335"/>
      <c r="AS89" s="334"/>
      <c r="AT89" s="341"/>
      <c r="AU89" s="335"/>
      <c r="AV89" s="335"/>
      <c r="AW89" s="335"/>
      <c r="AX89" s="335"/>
      <c r="AY89" s="335"/>
      <c r="AZ89" s="334"/>
      <c r="BA89" s="341"/>
      <c r="BB89" s="335"/>
      <c r="BC89" s="335"/>
      <c r="BD89" s="335"/>
      <c r="BE89" s="335"/>
      <c r="BF89" s="335"/>
      <c r="BG89" s="334"/>
      <c r="BH89" s="335"/>
      <c r="BI89" s="335"/>
      <c r="BJ89" s="335"/>
      <c r="BK89" s="335"/>
      <c r="BL89" s="97" t="str">
        <f t="shared" ref="BL89:BL152" si="153">IF(AJ89="","",IF(AP89=0,IF(AW89=0,IF(BD89=0,IF(BK89=0,"CUMPLE","NO CUMPLE"),"NO CUMPLE"),"NO CUMPLE"),"NO CUMPLE"))</f>
        <v>CUMPLE</v>
      </c>
      <c r="BM89" s="993"/>
      <c r="BN89" s="335" t="s">
        <v>1684</v>
      </c>
      <c r="BO89" s="334" t="s">
        <v>1685</v>
      </c>
      <c r="BP89" s="335" t="s">
        <v>1631</v>
      </c>
      <c r="BQ89" s="335">
        <v>23</v>
      </c>
      <c r="BR89" s="335"/>
      <c r="BS89" s="335"/>
      <c r="BT89" s="334"/>
      <c r="BU89" s="335"/>
      <c r="BV89" s="335"/>
      <c r="BW89" s="335"/>
      <c r="BX89" s="335"/>
      <c r="BY89" s="334"/>
      <c r="BZ89" s="335"/>
      <c r="CA89" s="335"/>
      <c r="CB89" s="335"/>
      <c r="CC89" s="335" t="str">
        <f t="shared" ref="CC89:CC100" si="154">IF(Z89&gt;0,Z89,"")</f>
        <v/>
      </c>
      <c r="CD89" s="334"/>
      <c r="CE89" s="335"/>
      <c r="CF89" s="335"/>
      <c r="CG89" s="335"/>
      <c r="CH89" s="997">
        <f>Proponentes!N80</f>
        <v>0</v>
      </c>
      <c r="CI89" s="97" t="str">
        <f t="shared" ref="CI89:CI100" si="155">IF(BN89="","",IF(CJ89=0,"CUMPLE","NO CUMPLE"))</f>
        <v>CUMPLE</v>
      </c>
      <c r="CJ89" s="998"/>
      <c r="CK89" s="335"/>
      <c r="CL89" s="97" t="str">
        <f t="shared" ref="CL89:CL100" si="156">IF(E89&gt;0,E89,"")</f>
        <v>SU OPORTUNO SERVICIO LTDA</v>
      </c>
      <c r="CM89" s="509" t="s">
        <v>332</v>
      </c>
      <c r="CN89" s="335" t="s">
        <v>1538</v>
      </c>
      <c r="CO89" s="335" t="s">
        <v>1631</v>
      </c>
      <c r="CP89" s="335"/>
      <c r="CQ89" s="97"/>
      <c r="CR89" s="334"/>
      <c r="CS89" s="335"/>
      <c r="CT89" s="335"/>
      <c r="CU89" s="335"/>
      <c r="CV89" s="97"/>
      <c r="CW89" s="334"/>
      <c r="CX89" s="335"/>
      <c r="CY89" s="335"/>
      <c r="CZ89" s="335"/>
      <c r="DA89" s="97"/>
      <c r="DB89" s="334"/>
      <c r="DC89" s="335"/>
      <c r="DD89" s="335"/>
      <c r="DE89" s="335"/>
      <c r="DF89" s="97" t="str">
        <f t="shared" ref="DF89:DF152" si="157">IF(CL89="","",IF(CP89=0,IF(CU89=0,IF(CZ89=0,IF(DE89=0,"CUMPLE","NO CUMPLE"),"NO CUMPLE"),"NO CUMPLE"),"NO CUMPLE"))</f>
        <v>CUMPLE</v>
      </c>
      <c r="DG89" s="993"/>
      <c r="DH89" s="335"/>
      <c r="DI89" s="97" t="str">
        <f t="shared" ref="DI89:DI152" si="158">IF(E89&gt;0,E89,"")</f>
        <v>SU OPORTUNO SERVICIO LTDA</v>
      </c>
      <c r="DJ89" s="334" t="s">
        <v>332</v>
      </c>
      <c r="DK89" s="335" t="s">
        <v>1631</v>
      </c>
      <c r="DL89" s="335"/>
      <c r="DM89" s="97"/>
      <c r="DN89" s="334"/>
      <c r="DO89" s="335"/>
      <c r="DP89" s="335"/>
      <c r="DQ89" s="97"/>
      <c r="DR89" s="334"/>
      <c r="DS89" s="335"/>
      <c r="DT89" s="335"/>
      <c r="DU89" s="97"/>
      <c r="DV89" s="334"/>
      <c r="DW89" s="335"/>
      <c r="DX89" s="335"/>
      <c r="DY89" s="97" t="str">
        <f t="shared" ref="DY89:DY152" si="159">IF(DI89="","",IF(DL89=0,IF(DP89=0,IF(DT89=0,IF(DX89=0,"CUMPLE","NO CUMPLE"),"NO CUMPLE"),"NO CUMPLE"),"NO CUMPLE"))</f>
        <v>CUMPLE</v>
      </c>
      <c r="DZ89" s="998"/>
      <c r="EA89" s="335"/>
      <c r="EB89" s="97" t="str">
        <f t="shared" ref="EB89:EB100" si="160">IF(E89&gt;0,E89,"")</f>
        <v>SU OPORTUNO SERVICIO LTDA</v>
      </c>
      <c r="EC89" s="334" t="s">
        <v>332</v>
      </c>
      <c r="ED89" s="335" t="s">
        <v>1631</v>
      </c>
      <c r="EE89" s="335"/>
      <c r="EF89" s="97"/>
      <c r="EG89" s="334"/>
      <c r="EH89" s="335"/>
      <c r="EI89" s="335"/>
      <c r="EJ89" s="97"/>
      <c r="EK89" s="334"/>
      <c r="EL89" s="335"/>
      <c r="EM89" s="335"/>
      <c r="EN89" s="97"/>
      <c r="EO89" s="334"/>
      <c r="EP89" s="335"/>
      <c r="EQ89" s="335"/>
      <c r="ER89" s="97" t="str">
        <f t="shared" ref="ER89:ER152" si="161">IF(EB89="","",IF(EE89=0,IF(EI89=0,IF(EM89=0,IF(EQ89=0,"CUMPLE","NO CUMPLE"),"NO CUMPLE"),"NO CUMPLE"),"NO CUMPLE"))</f>
        <v>CUMPLE</v>
      </c>
      <c r="ES89" s="993"/>
      <c r="ET89" s="335"/>
      <c r="EU89" s="97" t="str">
        <f t="shared" ref="EU89:EU100" si="162">IF(E89&gt;0,E89,"")</f>
        <v>SU OPORTUNO SERVICIO LTDA</v>
      </c>
      <c r="EV89" s="334" t="s">
        <v>756</v>
      </c>
      <c r="EW89" s="335" t="s">
        <v>1631</v>
      </c>
      <c r="EX89" s="335"/>
      <c r="EY89" s="97"/>
      <c r="EZ89" s="334"/>
      <c r="FA89" s="335"/>
      <c r="FB89" s="335"/>
      <c r="FC89" s="97"/>
      <c r="FD89" s="334"/>
      <c r="FE89" s="335"/>
      <c r="FF89" s="335"/>
      <c r="FG89" s="97"/>
      <c r="FH89" s="334"/>
      <c r="FI89" s="335"/>
      <c r="FJ89" s="335"/>
      <c r="FK89" s="97" t="str">
        <f t="shared" ref="FK89:FK152" si="163">IF(EU89="","",IF(EX89=0,IF(FB89=0,IF(FF89=0,IF(FJ89=0,"CUMPLE","NO CUMPLE"),"NO CUMPLE"),"NO CUMPLE"),"NO CUMPLE"))</f>
        <v>CUMPLE</v>
      </c>
      <c r="FL89" s="993"/>
      <c r="FM89" s="335"/>
      <c r="FN89" s="97" t="str">
        <f t="shared" ref="FN89:FN100" si="164">IF(E89&gt;0,E89,"")</f>
        <v>SU OPORTUNO SERVICIO LTDA</v>
      </c>
      <c r="FO89" s="334" t="s">
        <v>947</v>
      </c>
      <c r="FP89" s="335"/>
      <c r="FQ89" s="97"/>
      <c r="FR89" s="334"/>
      <c r="FS89" s="335"/>
      <c r="FT89" s="97"/>
      <c r="FU89" s="334"/>
      <c r="FV89" s="335"/>
      <c r="FW89" s="97"/>
      <c r="FX89" s="334"/>
      <c r="FY89" s="335"/>
      <c r="FZ89" s="97" t="str">
        <f t="shared" ref="FZ89:FZ152" si="165">IF(FN89="","",IF(FP89=0,IF(FS89=0,IF(FV89=0,IF(FY89=0,"CUMPLE","NO CUMPLE"),"NO CUMPLE"),"NO CUMPLE"),"NO CUMPLE"))</f>
        <v>CUMPLE</v>
      </c>
      <c r="GA89" s="993"/>
      <c r="GB89" s="335"/>
      <c r="GC89" s="510" t="str">
        <f t="shared" ref="GC89:GC100" si="166">IF(E89&gt;0,E89,"")</f>
        <v>SU OPORTUNO SERVICIO LTDA</v>
      </c>
      <c r="GD89" s="336" t="s">
        <v>879</v>
      </c>
      <c r="GE89" s="337" t="s">
        <v>1631</v>
      </c>
      <c r="GF89" s="337"/>
      <c r="GG89" s="337"/>
      <c r="GH89" s="337" t="s">
        <v>1686</v>
      </c>
      <c r="GI89" s="510"/>
      <c r="GJ89" s="336"/>
      <c r="GK89" s="337"/>
      <c r="GL89" s="337"/>
      <c r="GM89" s="337"/>
      <c r="GN89" s="337"/>
      <c r="GO89" s="510"/>
      <c r="GP89" s="336"/>
      <c r="GQ89" s="337"/>
      <c r="GR89" s="337"/>
      <c r="GS89" s="337"/>
      <c r="GT89" s="337"/>
      <c r="GU89" s="510"/>
      <c r="GV89" s="336"/>
      <c r="GW89" s="337"/>
      <c r="GX89" s="337"/>
      <c r="GY89" s="337"/>
      <c r="GZ89" s="336"/>
      <c r="HA89" s="510" t="str">
        <f t="shared" ref="HA89:HA152" si="167">IF(GC89="","",IF(GH89=0,IF(GN89=0,IF(GT89=0,IF(GZ89=0,"CUMPLE","NO CUMPLE"),"NO CUMPLE"),"NO CUMPLE"),"NO CUMPLE"))</f>
        <v>NO CUMPLE</v>
      </c>
      <c r="HB89" s="994"/>
      <c r="HC89" s="337"/>
      <c r="HD89" s="510" t="str">
        <f t="shared" ref="HD89:HD100" si="168">IF(E89&gt;0,E89,"")</f>
        <v>SU OPORTUNO SERVICIO LTDA</v>
      </c>
      <c r="HE89" s="336" t="s">
        <v>1687</v>
      </c>
      <c r="HF89" s="337" t="s">
        <v>1631</v>
      </c>
      <c r="HG89" s="337" t="s">
        <v>1631</v>
      </c>
      <c r="HH89" s="336"/>
      <c r="HI89" s="510"/>
      <c r="HJ89" s="336"/>
      <c r="HK89" s="337"/>
      <c r="HL89" s="337"/>
      <c r="HM89" s="336"/>
      <c r="HN89" s="510"/>
      <c r="HO89" s="336"/>
      <c r="HP89" s="337"/>
      <c r="HQ89" s="337"/>
      <c r="HR89" s="337"/>
      <c r="HS89" s="510"/>
      <c r="HT89" s="336"/>
      <c r="HU89" s="337"/>
      <c r="HV89" s="337"/>
      <c r="HW89" s="337"/>
      <c r="HX89" s="97" t="str">
        <f t="shared" ref="HX89:HX152" si="169">IF(HD89="","",IF(HH89=0,IF(HM89=0,IF(HR89=0,IF(HW89=0,"CUMPLE","NO CUMPLE"),"NO CUMPLE"),"NO CUMPLE"),"NO CUMPLE"))</f>
        <v>CUMPLE</v>
      </c>
      <c r="HY89" s="994"/>
      <c r="HZ89" s="337"/>
      <c r="IA89" s="510" t="str">
        <f t="shared" ref="IA89:IA100" si="170">IF(E89&gt;0,E89,"")</f>
        <v>SU OPORTUNO SERVICIO LTDA</v>
      </c>
      <c r="IB89" s="336" t="s">
        <v>744</v>
      </c>
      <c r="IC89" s="337" t="s">
        <v>1631</v>
      </c>
      <c r="ID89" s="337"/>
      <c r="IE89" s="510"/>
      <c r="IF89" s="336"/>
      <c r="IG89" s="337"/>
      <c r="IH89" s="337"/>
      <c r="II89" s="510"/>
      <c r="IJ89" s="336"/>
      <c r="IK89" s="337"/>
      <c r="IL89" s="337"/>
      <c r="IM89" s="510"/>
      <c r="IN89" s="336"/>
      <c r="IO89" s="337"/>
      <c r="IP89" s="337"/>
      <c r="IQ89" s="97" t="str">
        <f t="shared" ref="IQ89:IQ100" si="171">IF(IA89="","",IF(ID89=0,IF(IH89=0,IF(IL89=0,IF(IP89=0,"CUMPLE","NO CUMPLE"),"NO CUMPLE"),"NO CUMPLE"),"NO CUMPLE"))</f>
        <v>CUMPLE</v>
      </c>
      <c r="IR89" s="994"/>
      <c r="IS89" s="337"/>
      <c r="IT89" s="337" t="s">
        <v>1631</v>
      </c>
      <c r="IU89" s="336" t="s">
        <v>332</v>
      </c>
      <c r="IV89" s="510" t="s">
        <v>487</v>
      </c>
      <c r="IW89" s="995"/>
    </row>
    <row r="90" spans="1:257" x14ac:dyDescent="0.25">
      <c r="A90" s="996"/>
      <c r="B90" s="507">
        <v>2</v>
      </c>
      <c r="C90" s="97" t="str">
        <f>IF(Proponentes!B81&gt;0,Proponentes!B81,"")</f>
        <v/>
      </c>
      <c r="D90" s="335"/>
      <c r="E90" s="335"/>
      <c r="F90" s="334"/>
      <c r="G90" s="335"/>
      <c r="H90" s="335"/>
      <c r="I90" s="335"/>
      <c r="J90" s="335"/>
      <c r="K90" s="335"/>
      <c r="L90" s="335"/>
      <c r="M90" s="334"/>
      <c r="N90" s="335"/>
      <c r="O90" s="335"/>
      <c r="P90" s="335"/>
      <c r="Q90" s="335"/>
      <c r="R90" s="335"/>
      <c r="S90" s="335"/>
      <c r="T90" s="334"/>
      <c r="U90" s="335"/>
      <c r="V90" s="335"/>
      <c r="W90" s="335"/>
      <c r="X90" s="335"/>
      <c r="Y90" s="335"/>
      <c r="Z90" s="335"/>
      <c r="AA90" s="334"/>
      <c r="AB90" s="335"/>
      <c r="AC90" s="335"/>
      <c r="AD90" s="335"/>
      <c r="AE90" s="335"/>
      <c r="AF90" s="335"/>
      <c r="AG90" s="97" t="str">
        <f t="shared" si="151"/>
        <v/>
      </c>
      <c r="AH90" s="993"/>
      <c r="AI90" s="335"/>
      <c r="AJ90" s="335" t="str">
        <f t="shared" si="152"/>
        <v/>
      </c>
      <c r="AK90" s="335"/>
      <c r="AL90" s="334"/>
      <c r="AM90" s="335"/>
      <c r="AN90" s="335"/>
      <c r="AO90" s="335"/>
      <c r="AP90" s="335"/>
      <c r="AQ90" s="335"/>
      <c r="AR90" s="335"/>
      <c r="AS90" s="334"/>
      <c r="AT90" s="335"/>
      <c r="AU90" s="335"/>
      <c r="AV90" s="335"/>
      <c r="AW90" s="335"/>
      <c r="AX90" s="335"/>
      <c r="AY90" s="335"/>
      <c r="AZ90" s="334"/>
      <c r="BA90" s="335"/>
      <c r="BB90" s="335"/>
      <c r="BC90" s="335"/>
      <c r="BD90" s="335"/>
      <c r="BE90" s="335"/>
      <c r="BF90" s="335"/>
      <c r="BG90" s="334"/>
      <c r="BH90" s="335"/>
      <c r="BI90" s="335"/>
      <c r="BJ90" s="335"/>
      <c r="BK90" s="335"/>
      <c r="BL90" s="97" t="str">
        <f t="shared" si="153"/>
        <v/>
      </c>
      <c r="BM90" s="993"/>
      <c r="BN90" s="335" t="str">
        <f t="shared" ref="BN90:BN100" si="172">IF(E90&gt;0,E90,"")</f>
        <v/>
      </c>
      <c r="BO90" s="334"/>
      <c r="BP90" s="335"/>
      <c r="BQ90" s="335"/>
      <c r="BR90" s="335"/>
      <c r="BS90" s="335" t="str">
        <f t="shared" ref="BS90:BS100" si="173">IF(L90&gt;0,L90,"")</f>
        <v/>
      </c>
      <c r="BT90" s="334"/>
      <c r="BU90" s="335"/>
      <c r="BV90" s="335"/>
      <c r="BW90" s="335"/>
      <c r="BX90" s="335" t="str">
        <f t="shared" ref="BX90:BX100" si="174">IF(S90&gt;0,S90,"")</f>
        <v/>
      </c>
      <c r="BY90" s="334"/>
      <c r="BZ90" s="335"/>
      <c r="CA90" s="335"/>
      <c r="CB90" s="335"/>
      <c r="CC90" s="335" t="str">
        <f t="shared" si="154"/>
        <v/>
      </c>
      <c r="CD90" s="334"/>
      <c r="CE90" s="335"/>
      <c r="CF90" s="335"/>
      <c r="CG90" s="335"/>
      <c r="CH90" s="997"/>
      <c r="CI90" s="97" t="str">
        <f t="shared" si="155"/>
        <v/>
      </c>
      <c r="CJ90" s="998"/>
      <c r="CK90" s="335"/>
      <c r="CL90" s="97" t="str">
        <f t="shared" si="156"/>
        <v/>
      </c>
      <c r="CM90" s="334"/>
      <c r="CN90" s="335"/>
      <c r="CO90" s="335"/>
      <c r="CP90" s="335"/>
      <c r="CQ90" s="97"/>
      <c r="CR90" s="334"/>
      <c r="CS90" s="335"/>
      <c r="CT90" s="335"/>
      <c r="CU90" s="335"/>
      <c r="CV90" s="97"/>
      <c r="CW90" s="334"/>
      <c r="CX90" s="335"/>
      <c r="CY90" s="335"/>
      <c r="CZ90" s="335"/>
      <c r="DA90" s="97"/>
      <c r="DB90" s="334"/>
      <c r="DC90" s="335"/>
      <c r="DD90" s="335"/>
      <c r="DE90" s="335"/>
      <c r="DF90" s="97" t="str">
        <f t="shared" si="157"/>
        <v/>
      </c>
      <c r="DG90" s="993"/>
      <c r="DH90" s="335"/>
      <c r="DI90" s="97" t="str">
        <f t="shared" si="158"/>
        <v/>
      </c>
      <c r="DJ90" s="334"/>
      <c r="DK90" s="335"/>
      <c r="DL90" s="335"/>
      <c r="DM90" s="97"/>
      <c r="DN90" s="334"/>
      <c r="DO90" s="335"/>
      <c r="DP90" s="335"/>
      <c r="DQ90" s="97"/>
      <c r="DR90" s="334"/>
      <c r="DS90" s="335"/>
      <c r="DT90" s="335"/>
      <c r="DU90" s="97"/>
      <c r="DV90" s="334"/>
      <c r="DW90" s="335"/>
      <c r="DX90" s="335"/>
      <c r="DY90" s="97" t="str">
        <f t="shared" si="159"/>
        <v/>
      </c>
      <c r="DZ90" s="998"/>
      <c r="EA90" s="335"/>
      <c r="EB90" s="97" t="str">
        <f t="shared" si="160"/>
        <v/>
      </c>
      <c r="EC90" s="334"/>
      <c r="ED90" s="335"/>
      <c r="EE90" s="335"/>
      <c r="EF90" s="97"/>
      <c r="EG90" s="334"/>
      <c r="EH90" s="335"/>
      <c r="EI90" s="335"/>
      <c r="EJ90" s="97"/>
      <c r="EK90" s="334"/>
      <c r="EL90" s="335"/>
      <c r="EM90" s="335"/>
      <c r="EN90" s="97"/>
      <c r="EO90" s="334"/>
      <c r="EP90" s="335"/>
      <c r="EQ90" s="335"/>
      <c r="ER90" s="97" t="str">
        <f t="shared" si="161"/>
        <v/>
      </c>
      <c r="ES90" s="993"/>
      <c r="ET90" s="335"/>
      <c r="EU90" s="97" t="str">
        <f t="shared" si="162"/>
        <v/>
      </c>
      <c r="EV90" s="334"/>
      <c r="EW90" s="335"/>
      <c r="EX90" s="335"/>
      <c r="EY90" s="97"/>
      <c r="EZ90" s="334"/>
      <c r="FA90" s="335"/>
      <c r="FB90" s="335"/>
      <c r="FC90" s="97"/>
      <c r="FD90" s="334"/>
      <c r="FE90" s="335"/>
      <c r="FF90" s="335"/>
      <c r="FG90" s="97"/>
      <c r="FH90" s="334"/>
      <c r="FI90" s="335"/>
      <c r="FJ90" s="335"/>
      <c r="FK90" s="97" t="str">
        <f t="shared" si="163"/>
        <v/>
      </c>
      <c r="FL90" s="993"/>
      <c r="FM90" s="335"/>
      <c r="FN90" s="97" t="str">
        <f t="shared" si="164"/>
        <v/>
      </c>
      <c r="FO90" s="334"/>
      <c r="FP90" s="335"/>
      <c r="FQ90" s="97"/>
      <c r="FR90" s="334"/>
      <c r="FS90" s="335"/>
      <c r="FT90" s="97"/>
      <c r="FU90" s="334"/>
      <c r="FV90" s="335"/>
      <c r="FW90" s="97"/>
      <c r="FX90" s="334"/>
      <c r="FY90" s="335"/>
      <c r="FZ90" s="97" t="str">
        <f t="shared" si="165"/>
        <v/>
      </c>
      <c r="GA90" s="993"/>
      <c r="GB90" s="335"/>
      <c r="GC90" s="510" t="str">
        <f t="shared" si="166"/>
        <v/>
      </c>
      <c r="GD90" s="336"/>
      <c r="GE90" s="337"/>
      <c r="GF90" s="337"/>
      <c r="GG90" s="337"/>
      <c r="GH90" s="337"/>
      <c r="GI90" s="510"/>
      <c r="GJ90" s="336"/>
      <c r="GK90" s="337"/>
      <c r="GL90" s="337"/>
      <c r="GM90" s="337"/>
      <c r="GN90" s="337"/>
      <c r="GO90" s="510"/>
      <c r="GP90" s="336"/>
      <c r="GQ90" s="337"/>
      <c r="GR90" s="337"/>
      <c r="GS90" s="337"/>
      <c r="GT90" s="337"/>
      <c r="GU90" s="510"/>
      <c r="GV90" s="336"/>
      <c r="GW90" s="337"/>
      <c r="GX90" s="337"/>
      <c r="GY90" s="337"/>
      <c r="GZ90" s="336"/>
      <c r="HA90" s="510" t="str">
        <f t="shared" si="167"/>
        <v/>
      </c>
      <c r="HB90" s="994"/>
      <c r="HC90" s="337"/>
      <c r="HD90" s="510" t="str">
        <f t="shared" si="168"/>
        <v/>
      </c>
      <c r="HE90" s="336"/>
      <c r="HF90" s="337"/>
      <c r="HG90" s="337"/>
      <c r="HH90" s="336"/>
      <c r="HI90" s="510"/>
      <c r="HJ90" s="336"/>
      <c r="HK90" s="337"/>
      <c r="HL90" s="337"/>
      <c r="HM90" s="336"/>
      <c r="HN90" s="510"/>
      <c r="HO90" s="336"/>
      <c r="HP90" s="337"/>
      <c r="HQ90" s="337"/>
      <c r="HR90" s="337"/>
      <c r="HS90" s="510"/>
      <c r="HT90" s="336"/>
      <c r="HU90" s="337"/>
      <c r="HV90" s="337"/>
      <c r="HW90" s="337"/>
      <c r="HX90" s="97" t="str">
        <f t="shared" si="169"/>
        <v/>
      </c>
      <c r="HY90" s="994"/>
      <c r="HZ90" s="337"/>
      <c r="IA90" s="510" t="str">
        <f t="shared" si="170"/>
        <v/>
      </c>
      <c r="IB90" s="336"/>
      <c r="IC90" s="337"/>
      <c r="ID90" s="337"/>
      <c r="IE90" s="510"/>
      <c r="IF90" s="336"/>
      <c r="IG90" s="337"/>
      <c r="IH90" s="337"/>
      <c r="II90" s="510"/>
      <c r="IJ90" s="336"/>
      <c r="IK90" s="337"/>
      <c r="IL90" s="337"/>
      <c r="IM90" s="510"/>
      <c r="IN90" s="336"/>
      <c r="IO90" s="337"/>
      <c r="IP90" s="337"/>
      <c r="IQ90" s="97" t="str">
        <f t="shared" si="171"/>
        <v/>
      </c>
      <c r="IR90" s="994"/>
      <c r="IS90" s="337"/>
      <c r="IT90" s="337"/>
      <c r="IU90" s="337"/>
      <c r="IV90" s="510" t="str">
        <f t="shared" ref="IV90:IV100" si="175">IF(IT90&lt;&gt;"",IF(IT90="SI","CUMPLE","NO CUMPLE"),"")</f>
        <v/>
      </c>
      <c r="IW90" s="995"/>
    </row>
    <row r="91" spans="1:257" x14ac:dyDescent="0.25">
      <c r="A91" s="996"/>
      <c r="B91" s="507">
        <v>3</v>
      </c>
      <c r="C91" s="97" t="str">
        <f>IF(Proponentes!B82&gt;0,Proponentes!B82,"")</f>
        <v/>
      </c>
      <c r="D91" s="335"/>
      <c r="E91" s="335"/>
      <c r="F91" s="334"/>
      <c r="G91" s="335"/>
      <c r="H91" s="335"/>
      <c r="I91" s="335"/>
      <c r="J91" s="335"/>
      <c r="K91" s="335"/>
      <c r="L91" s="335"/>
      <c r="M91" s="334"/>
      <c r="N91" s="335"/>
      <c r="O91" s="335"/>
      <c r="P91" s="335"/>
      <c r="Q91" s="335"/>
      <c r="R91" s="335"/>
      <c r="S91" s="335"/>
      <c r="T91" s="334"/>
      <c r="U91" s="335"/>
      <c r="V91" s="335"/>
      <c r="W91" s="335"/>
      <c r="X91" s="335"/>
      <c r="Y91" s="335"/>
      <c r="Z91" s="335"/>
      <c r="AA91" s="334"/>
      <c r="AB91" s="335"/>
      <c r="AC91" s="335"/>
      <c r="AD91" s="335"/>
      <c r="AE91" s="335"/>
      <c r="AF91" s="335"/>
      <c r="AG91" s="97" t="str">
        <f t="shared" si="151"/>
        <v/>
      </c>
      <c r="AH91" s="993"/>
      <c r="AI91" s="335"/>
      <c r="AJ91" s="335" t="str">
        <f t="shared" si="152"/>
        <v/>
      </c>
      <c r="AK91" s="335"/>
      <c r="AL91" s="334"/>
      <c r="AM91" s="335"/>
      <c r="AN91" s="335"/>
      <c r="AO91" s="335"/>
      <c r="AP91" s="335"/>
      <c r="AQ91" s="335"/>
      <c r="AR91" s="335"/>
      <c r="AS91" s="334"/>
      <c r="AT91" s="335"/>
      <c r="AU91" s="335"/>
      <c r="AV91" s="335"/>
      <c r="AW91" s="335"/>
      <c r="AX91" s="335"/>
      <c r="AY91" s="335"/>
      <c r="AZ91" s="334"/>
      <c r="BA91" s="335"/>
      <c r="BB91" s="335"/>
      <c r="BC91" s="335"/>
      <c r="BD91" s="335"/>
      <c r="BE91" s="335"/>
      <c r="BF91" s="335"/>
      <c r="BG91" s="334"/>
      <c r="BH91" s="335"/>
      <c r="BI91" s="335"/>
      <c r="BJ91" s="335"/>
      <c r="BK91" s="335"/>
      <c r="BL91" s="97" t="str">
        <f t="shared" si="153"/>
        <v/>
      </c>
      <c r="BM91" s="993"/>
      <c r="BN91" s="335" t="str">
        <f t="shared" si="172"/>
        <v/>
      </c>
      <c r="BO91" s="334"/>
      <c r="BP91" s="335"/>
      <c r="BQ91" s="335"/>
      <c r="BR91" s="335"/>
      <c r="BS91" s="335" t="str">
        <f t="shared" si="173"/>
        <v/>
      </c>
      <c r="BT91" s="334"/>
      <c r="BU91" s="335"/>
      <c r="BV91" s="335"/>
      <c r="BW91" s="335"/>
      <c r="BX91" s="335" t="str">
        <f t="shared" si="174"/>
        <v/>
      </c>
      <c r="BY91" s="334"/>
      <c r="BZ91" s="335"/>
      <c r="CA91" s="335"/>
      <c r="CB91" s="335"/>
      <c r="CC91" s="335" t="str">
        <f t="shared" si="154"/>
        <v/>
      </c>
      <c r="CD91" s="334"/>
      <c r="CE91" s="335"/>
      <c r="CF91" s="335"/>
      <c r="CG91" s="335"/>
      <c r="CH91" s="997"/>
      <c r="CI91" s="97" t="str">
        <f t="shared" si="155"/>
        <v/>
      </c>
      <c r="CJ91" s="998"/>
      <c r="CK91" s="335"/>
      <c r="CL91" s="97" t="str">
        <f t="shared" si="156"/>
        <v/>
      </c>
      <c r="CM91" s="334"/>
      <c r="CN91" s="335"/>
      <c r="CO91" s="335"/>
      <c r="CP91" s="335"/>
      <c r="CQ91" s="97"/>
      <c r="CR91" s="334"/>
      <c r="CS91" s="335"/>
      <c r="CT91" s="335"/>
      <c r="CU91" s="335"/>
      <c r="CV91" s="97"/>
      <c r="CW91" s="334"/>
      <c r="CX91" s="335"/>
      <c r="CY91" s="335"/>
      <c r="CZ91" s="335"/>
      <c r="DA91" s="97"/>
      <c r="DB91" s="334"/>
      <c r="DC91" s="335"/>
      <c r="DD91" s="335"/>
      <c r="DE91" s="335"/>
      <c r="DF91" s="97" t="str">
        <f t="shared" si="157"/>
        <v/>
      </c>
      <c r="DG91" s="993"/>
      <c r="DH91" s="335"/>
      <c r="DI91" s="97" t="str">
        <f t="shared" si="158"/>
        <v/>
      </c>
      <c r="DJ91" s="334"/>
      <c r="DK91" s="335"/>
      <c r="DL91" s="335"/>
      <c r="DM91" s="97"/>
      <c r="DN91" s="334"/>
      <c r="DO91" s="335"/>
      <c r="DP91" s="335"/>
      <c r="DQ91" s="97"/>
      <c r="DR91" s="334"/>
      <c r="DS91" s="335"/>
      <c r="DT91" s="335"/>
      <c r="DU91" s="97"/>
      <c r="DV91" s="334"/>
      <c r="DW91" s="335"/>
      <c r="DX91" s="335"/>
      <c r="DY91" s="97" t="str">
        <f t="shared" si="159"/>
        <v/>
      </c>
      <c r="DZ91" s="998"/>
      <c r="EA91" s="335"/>
      <c r="EB91" s="97" t="str">
        <f t="shared" si="160"/>
        <v/>
      </c>
      <c r="EC91" s="334"/>
      <c r="ED91" s="335"/>
      <c r="EE91" s="335"/>
      <c r="EF91" s="97"/>
      <c r="EG91" s="334"/>
      <c r="EH91" s="335"/>
      <c r="EI91" s="335"/>
      <c r="EJ91" s="97"/>
      <c r="EK91" s="334"/>
      <c r="EL91" s="335"/>
      <c r="EM91" s="335"/>
      <c r="EN91" s="97"/>
      <c r="EO91" s="334"/>
      <c r="EP91" s="335"/>
      <c r="EQ91" s="335"/>
      <c r="ER91" s="97" t="str">
        <f t="shared" si="161"/>
        <v/>
      </c>
      <c r="ES91" s="993"/>
      <c r="ET91" s="335"/>
      <c r="EU91" s="97" t="str">
        <f t="shared" si="162"/>
        <v/>
      </c>
      <c r="EV91" s="334"/>
      <c r="EW91" s="335"/>
      <c r="EX91" s="335"/>
      <c r="EY91" s="97"/>
      <c r="EZ91" s="334"/>
      <c r="FA91" s="335"/>
      <c r="FB91" s="335"/>
      <c r="FC91" s="97"/>
      <c r="FD91" s="334"/>
      <c r="FE91" s="335"/>
      <c r="FF91" s="335"/>
      <c r="FG91" s="97"/>
      <c r="FH91" s="334"/>
      <c r="FI91" s="335"/>
      <c r="FJ91" s="335"/>
      <c r="FK91" s="97" t="str">
        <f t="shared" si="163"/>
        <v/>
      </c>
      <c r="FL91" s="993"/>
      <c r="FM91" s="335"/>
      <c r="FN91" s="97" t="str">
        <f t="shared" si="164"/>
        <v/>
      </c>
      <c r="FO91" s="334"/>
      <c r="FP91" s="335"/>
      <c r="FQ91" s="97"/>
      <c r="FR91" s="334"/>
      <c r="FS91" s="335"/>
      <c r="FT91" s="97"/>
      <c r="FU91" s="334"/>
      <c r="FV91" s="335"/>
      <c r="FW91" s="97"/>
      <c r="FX91" s="334"/>
      <c r="FY91" s="335"/>
      <c r="FZ91" s="97" t="str">
        <f t="shared" si="165"/>
        <v/>
      </c>
      <c r="GA91" s="993"/>
      <c r="GB91" s="335"/>
      <c r="GC91" s="510" t="str">
        <f t="shared" si="166"/>
        <v/>
      </c>
      <c r="GD91" s="336"/>
      <c r="GE91" s="337"/>
      <c r="GF91" s="337"/>
      <c r="GG91" s="337"/>
      <c r="GH91" s="337"/>
      <c r="GI91" s="510"/>
      <c r="GJ91" s="336"/>
      <c r="GK91" s="337"/>
      <c r="GL91" s="337"/>
      <c r="GM91" s="337"/>
      <c r="GN91" s="337"/>
      <c r="GO91" s="510"/>
      <c r="GP91" s="336"/>
      <c r="GQ91" s="337"/>
      <c r="GR91" s="337"/>
      <c r="GS91" s="337"/>
      <c r="GT91" s="337"/>
      <c r="GU91" s="510"/>
      <c r="GV91" s="336"/>
      <c r="GW91" s="337"/>
      <c r="GX91" s="337"/>
      <c r="GY91" s="337"/>
      <c r="GZ91" s="336"/>
      <c r="HA91" s="510" t="str">
        <f t="shared" si="167"/>
        <v/>
      </c>
      <c r="HB91" s="994"/>
      <c r="HC91" s="337"/>
      <c r="HD91" s="510" t="str">
        <f t="shared" si="168"/>
        <v/>
      </c>
      <c r="HE91" s="336"/>
      <c r="HF91" s="337"/>
      <c r="HG91" s="337"/>
      <c r="HH91" s="336"/>
      <c r="HI91" s="510"/>
      <c r="HJ91" s="336"/>
      <c r="HK91" s="337"/>
      <c r="HL91" s="337"/>
      <c r="HM91" s="336"/>
      <c r="HN91" s="510"/>
      <c r="HO91" s="336"/>
      <c r="HP91" s="337"/>
      <c r="HQ91" s="337"/>
      <c r="HR91" s="337"/>
      <c r="HS91" s="510"/>
      <c r="HT91" s="336"/>
      <c r="HU91" s="337"/>
      <c r="HV91" s="337"/>
      <c r="HW91" s="337"/>
      <c r="HX91" s="97" t="str">
        <f t="shared" si="169"/>
        <v/>
      </c>
      <c r="HY91" s="994"/>
      <c r="HZ91" s="337"/>
      <c r="IA91" s="510" t="str">
        <f t="shared" si="170"/>
        <v/>
      </c>
      <c r="IB91" s="336"/>
      <c r="IC91" s="337"/>
      <c r="ID91" s="337"/>
      <c r="IE91" s="510"/>
      <c r="IF91" s="336"/>
      <c r="IG91" s="337"/>
      <c r="IH91" s="337"/>
      <c r="II91" s="510"/>
      <c r="IJ91" s="336"/>
      <c r="IK91" s="337"/>
      <c r="IL91" s="337"/>
      <c r="IM91" s="510"/>
      <c r="IN91" s="336"/>
      <c r="IO91" s="337"/>
      <c r="IP91" s="337"/>
      <c r="IQ91" s="97" t="str">
        <f t="shared" si="171"/>
        <v/>
      </c>
      <c r="IR91" s="994"/>
      <c r="IS91" s="337"/>
      <c r="IT91" s="337"/>
      <c r="IU91" s="337"/>
      <c r="IV91" s="510" t="str">
        <f t="shared" si="175"/>
        <v/>
      </c>
      <c r="IW91" s="995"/>
    </row>
    <row r="92" spans="1:257" x14ac:dyDescent="0.25">
      <c r="A92" s="996"/>
      <c r="B92" s="507">
        <v>4</v>
      </c>
      <c r="C92" s="97" t="str">
        <f>IF(Proponentes!B83&gt;0,Proponentes!B83,"")</f>
        <v/>
      </c>
      <c r="D92" s="335"/>
      <c r="E92" s="335"/>
      <c r="F92" s="334"/>
      <c r="G92" s="335"/>
      <c r="H92" s="335"/>
      <c r="I92" s="335"/>
      <c r="J92" s="335"/>
      <c r="K92" s="335"/>
      <c r="L92" s="335"/>
      <c r="M92" s="334"/>
      <c r="N92" s="335"/>
      <c r="O92" s="335"/>
      <c r="P92" s="335"/>
      <c r="Q92" s="335"/>
      <c r="R92" s="335"/>
      <c r="S92" s="335"/>
      <c r="T92" s="334"/>
      <c r="U92" s="335"/>
      <c r="V92" s="335"/>
      <c r="W92" s="335"/>
      <c r="X92" s="335"/>
      <c r="Y92" s="335"/>
      <c r="Z92" s="335"/>
      <c r="AA92" s="334"/>
      <c r="AB92" s="335"/>
      <c r="AC92" s="335"/>
      <c r="AD92" s="335"/>
      <c r="AE92" s="335"/>
      <c r="AF92" s="335"/>
      <c r="AG92" s="97" t="str">
        <f t="shared" si="151"/>
        <v/>
      </c>
      <c r="AH92" s="993"/>
      <c r="AI92" s="335"/>
      <c r="AJ92" s="335" t="str">
        <f t="shared" si="152"/>
        <v/>
      </c>
      <c r="AK92" s="335"/>
      <c r="AL92" s="334"/>
      <c r="AM92" s="335"/>
      <c r="AN92" s="335"/>
      <c r="AO92" s="335"/>
      <c r="AP92" s="335"/>
      <c r="AQ92" s="335"/>
      <c r="AR92" s="335"/>
      <c r="AS92" s="334"/>
      <c r="AT92" s="335"/>
      <c r="AU92" s="335"/>
      <c r="AV92" s="335"/>
      <c r="AW92" s="335"/>
      <c r="AX92" s="335"/>
      <c r="AY92" s="335"/>
      <c r="AZ92" s="334"/>
      <c r="BA92" s="335"/>
      <c r="BB92" s="335"/>
      <c r="BC92" s="335"/>
      <c r="BD92" s="335"/>
      <c r="BE92" s="335"/>
      <c r="BF92" s="335"/>
      <c r="BG92" s="334"/>
      <c r="BH92" s="335"/>
      <c r="BI92" s="335"/>
      <c r="BJ92" s="335"/>
      <c r="BK92" s="335"/>
      <c r="BL92" s="97" t="str">
        <f t="shared" si="153"/>
        <v/>
      </c>
      <c r="BM92" s="993"/>
      <c r="BN92" s="335" t="str">
        <f t="shared" si="172"/>
        <v/>
      </c>
      <c r="BO92" s="334"/>
      <c r="BP92" s="335"/>
      <c r="BQ92" s="335"/>
      <c r="BR92" s="335"/>
      <c r="BS92" s="335" t="str">
        <f t="shared" si="173"/>
        <v/>
      </c>
      <c r="BT92" s="334"/>
      <c r="BU92" s="335"/>
      <c r="BV92" s="335"/>
      <c r="BW92" s="335"/>
      <c r="BX92" s="335" t="str">
        <f t="shared" si="174"/>
        <v/>
      </c>
      <c r="BY92" s="334"/>
      <c r="BZ92" s="335"/>
      <c r="CA92" s="335"/>
      <c r="CB92" s="335"/>
      <c r="CC92" s="335" t="str">
        <f t="shared" si="154"/>
        <v/>
      </c>
      <c r="CD92" s="334"/>
      <c r="CE92" s="335"/>
      <c r="CF92" s="335"/>
      <c r="CG92" s="335"/>
      <c r="CH92" s="997"/>
      <c r="CI92" s="97" t="str">
        <f t="shared" si="155"/>
        <v/>
      </c>
      <c r="CJ92" s="998"/>
      <c r="CK92" s="335"/>
      <c r="CL92" s="97" t="str">
        <f t="shared" si="156"/>
        <v/>
      </c>
      <c r="CM92" s="334"/>
      <c r="CN92" s="335"/>
      <c r="CO92" s="335"/>
      <c r="CP92" s="335"/>
      <c r="CQ92" s="97"/>
      <c r="CR92" s="334"/>
      <c r="CS92" s="335"/>
      <c r="CT92" s="335"/>
      <c r="CU92" s="335"/>
      <c r="CV92" s="97"/>
      <c r="CW92" s="334"/>
      <c r="CX92" s="335"/>
      <c r="CY92" s="335"/>
      <c r="CZ92" s="335"/>
      <c r="DA92" s="97"/>
      <c r="DB92" s="334"/>
      <c r="DC92" s="335"/>
      <c r="DD92" s="335"/>
      <c r="DE92" s="335"/>
      <c r="DF92" s="97" t="str">
        <f t="shared" si="157"/>
        <v/>
      </c>
      <c r="DG92" s="993"/>
      <c r="DH92" s="335"/>
      <c r="DI92" s="97" t="str">
        <f t="shared" si="158"/>
        <v/>
      </c>
      <c r="DJ92" s="334"/>
      <c r="DK92" s="335"/>
      <c r="DL92" s="335"/>
      <c r="DM92" s="97"/>
      <c r="DN92" s="334"/>
      <c r="DO92" s="335"/>
      <c r="DP92" s="335"/>
      <c r="DQ92" s="97"/>
      <c r="DR92" s="334"/>
      <c r="DS92" s="335"/>
      <c r="DT92" s="335"/>
      <c r="DU92" s="97"/>
      <c r="DV92" s="334"/>
      <c r="DW92" s="335"/>
      <c r="DX92" s="335"/>
      <c r="DY92" s="97" t="str">
        <f t="shared" si="159"/>
        <v/>
      </c>
      <c r="DZ92" s="998"/>
      <c r="EA92" s="335"/>
      <c r="EB92" s="97" t="str">
        <f t="shared" si="160"/>
        <v/>
      </c>
      <c r="EC92" s="334"/>
      <c r="ED92" s="335"/>
      <c r="EE92" s="335"/>
      <c r="EF92" s="97"/>
      <c r="EG92" s="334"/>
      <c r="EH92" s="335"/>
      <c r="EI92" s="335"/>
      <c r="EJ92" s="97"/>
      <c r="EK92" s="334"/>
      <c r="EL92" s="335"/>
      <c r="EM92" s="335"/>
      <c r="EN92" s="97"/>
      <c r="EO92" s="334"/>
      <c r="EP92" s="335"/>
      <c r="EQ92" s="335"/>
      <c r="ER92" s="97" t="str">
        <f t="shared" si="161"/>
        <v/>
      </c>
      <c r="ES92" s="993"/>
      <c r="ET92" s="335"/>
      <c r="EU92" s="97" t="str">
        <f t="shared" si="162"/>
        <v/>
      </c>
      <c r="EV92" s="334"/>
      <c r="EW92" s="335"/>
      <c r="EX92" s="335"/>
      <c r="EY92" s="97"/>
      <c r="EZ92" s="334"/>
      <c r="FA92" s="335"/>
      <c r="FB92" s="335"/>
      <c r="FC92" s="97"/>
      <c r="FD92" s="334"/>
      <c r="FE92" s="335"/>
      <c r="FF92" s="335"/>
      <c r="FG92" s="97"/>
      <c r="FH92" s="334"/>
      <c r="FI92" s="335"/>
      <c r="FJ92" s="335"/>
      <c r="FK92" s="97" t="str">
        <f t="shared" si="163"/>
        <v/>
      </c>
      <c r="FL92" s="993"/>
      <c r="FM92" s="335"/>
      <c r="FN92" s="97" t="str">
        <f t="shared" si="164"/>
        <v/>
      </c>
      <c r="FO92" s="334"/>
      <c r="FP92" s="335"/>
      <c r="FQ92" s="97"/>
      <c r="FR92" s="334"/>
      <c r="FS92" s="335"/>
      <c r="FT92" s="97"/>
      <c r="FU92" s="334"/>
      <c r="FV92" s="335"/>
      <c r="FW92" s="97"/>
      <c r="FX92" s="334"/>
      <c r="FY92" s="335"/>
      <c r="FZ92" s="97" t="str">
        <f t="shared" si="165"/>
        <v/>
      </c>
      <c r="GA92" s="993"/>
      <c r="GB92" s="335"/>
      <c r="GC92" s="510" t="str">
        <f t="shared" si="166"/>
        <v/>
      </c>
      <c r="GD92" s="336"/>
      <c r="GE92" s="337"/>
      <c r="GF92" s="337"/>
      <c r="GG92" s="337"/>
      <c r="GH92" s="337"/>
      <c r="GI92" s="510"/>
      <c r="GJ92" s="336"/>
      <c r="GK92" s="337"/>
      <c r="GL92" s="337"/>
      <c r="GM92" s="337"/>
      <c r="GN92" s="337"/>
      <c r="GO92" s="510"/>
      <c r="GP92" s="336"/>
      <c r="GQ92" s="337"/>
      <c r="GR92" s="337"/>
      <c r="GS92" s="337"/>
      <c r="GT92" s="337"/>
      <c r="GU92" s="510"/>
      <c r="GV92" s="336"/>
      <c r="GW92" s="337"/>
      <c r="GX92" s="337"/>
      <c r="GY92" s="337"/>
      <c r="GZ92" s="336"/>
      <c r="HA92" s="510" t="str">
        <f t="shared" si="167"/>
        <v/>
      </c>
      <c r="HB92" s="994"/>
      <c r="HC92" s="337"/>
      <c r="HD92" s="510" t="str">
        <f t="shared" si="168"/>
        <v/>
      </c>
      <c r="HE92" s="336"/>
      <c r="HF92" s="337"/>
      <c r="HG92" s="337"/>
      <c r="HH92" s="336"/>
      <c r="HI92" s="510"/>
      <c r="HJ92" s="336"/>
      <c r="HK92" s="337"/>
      <c r="HL92" s="337"/>
      <c r="HM92" s="336"/>
      <c r="HN92" s="510"/>
      <c r="HO92" s="336"/>
      <c r="HP92" s="337"/>
      <c r="HQ92" s="337"/>
      <c r="HR92" s="337"/>
      <c r="HS92" s="510"/>
      <c r="HT92" s="336"/>
      <c r="HU92" s="337"/>
      <c r="HV92" s="337"/>
      <c r="HW92" s="337"/>
      <c r="HX92" s="97" t="str">
        <f t="shared" si="169"/>
        <v/>
      </c>
      <c r="HY92" s="994"/>
      <c r="HZ92" s="337"/>
      <c r="IA92" s="510" t="str">
        <f t="shared" si="170"/>
        <v/>
      </c>
      <c r="IB92" s="336"/>
      <c r="IC92" s="337"/>
      <c r="ID92" s="337"/>
      <c r="IE92" s="510"/>
      <c r="IF92" s="336"/>
      <c r="IG92" s="337"/>
      <c r="IH92" s="337"/>
      <c r="II92" s="510"/>
      <c r="IJ92" s="336"/>
      <c r="IK92" s="337"/>
      <c r="IL92" s="337"/>
      <c r="IM92" s="510"/>
      <c r="IN92" s="336"/>
      <c r="IO92" s="337"/>
      <c r="IP92" s="337"/>
      <c r="IQ92" s="97" t="str">
        <f t="shared" si="171"/>
        <v/>
      </c>
      <c r="IR92" s="994"/>
      <c r="IS92" s="337"/>
      <c r="IT92" s="337"/>
      <c r="IU92" s="337"/>
      <c r="IV92" s="510" t="str">
        <f t="shared" si="175"/>
        <v/>
      </c>
      <c r="IW92" s="995"/>
    </row>
    <row r="93" spans="1:257" x14ac:dyDescent="0.25">
      <c r="A93" s="996"/>
      <c r="B93" s="507">
        <v>5</v>
      </c>
      <c r="C93" s="97" t="str">
        <f>IF(Proponentes!B84&gt;0,Proponentes!B84,"")</f>
        <v/>
      </c>
      <c r="D93" s="335"/>
      <c r="E93" s="335"/>
      <c r="F93" s="334"/>
      <c r="G93" s="335"/>
      <c r="H93" s="335"/>
      <c r="I93" s="335"/>
      <c r="J93" s="335"/>
      <c r="K93" s="335"/>
      <c r="L93" s="335"/>
      <c r="M93" s="334"/>
      <c r="N93" s="335"/>
      <c r="O93" s="335"/>
      <c r="P93" s="335"/>
      <c r="Q93" s="335"/>
      <c r="R93" s="335"/>
      <c r="S93" s="335"/>
      <c r="T93" s="334"/>
      <c r="U93" s="335"/>
      <c r="V93" s="335"/>
      <c r="W93" s="335"/>
      <c r="X93" s="335"/>
      <c r="Y93" s="335"/>
      <c r="Z93" s="335"/>
      <c r="AA93" s="334"/>
      <c r="AB93" s="335"/>
      <c r="AC93" s="335"/>
      <c r="AD93" s="335"/>
      <c r="AE93" s="335"/>
      <c r="AF93" s="335"/>
      <c r="AG93" s="97" t="str">
        <f t="shared" si="151"/>
        <v/>
      </c>
      <c r="AH93" s="993"/>
      <c r="AI93" s="335"/>
      <c r="AJ93" s="335" t="str">
        <f t="shared" si="152"/>
        <v/>
      </c>
      <c r="AK93" s="335"/>
      <c r="AL93" s="334"/>
      <c r="AM93" s="335"/>
      <c r="AN93" s="335"/>
      <c r="AO93" s="335"/>
      <c r="AP93" s="335"/>
      <c r="AQ93" s="335"/>
      <c r="AR93" s="335"/>
      <c r="AS93" s="334"/>
      <c r="AT93" s="335"/>
      <c r="AU93" s="335"/>
      <c r="AV93" s="335"/>
      <c r="AW93" s="335"/>
      <c r="AX93" s="335"/>
      <c r="AY93" s="335"/>
      <c r="AZ93" s="334"/>
      <c r="BA93" s="335"/>
      <c r="BB93" s="335"/>
      <c r="BC93" s="335"/>
      <c r="BD93" s="335"/>
      <c r="BE93" s="335"/>
      <c r="BF93" s="335"/>
      <c r="BG93" s="334"/>
      <c r="BH93" s="335"/>
      <c r="BI93" s="335"/>
      <c r="BJ93" s="335"/>
      <c r="BK93" s="335"/>
      <c r="BL93" s="97" t="str">
        <f t="shared" si="153"/>
        <v/>
      </c>
      <c r="BM93" s="993"/>
      <c r="BN93" s="335" t="str">
        <f t="shared" si="172"/>
        <v/>
      </c>
      <c r="BO93" s="334"/>
      <c r="BP93" s="335"/>
      <c r="BQ93" s="335"/>
      <c r="BR93" s="335"/>
      <c r="BS93" s="335" t="str">
        <f t="shared" si="173"/>
        <v/>
      </c>
      <c r="BT93" s="334"/>
      <c r="BU93" s="335"/>
      <c r="BV93" s="335"/>
      <c r="BW93" s="335"/>
      <c r="BX93" s="335" t="str">
        <f t="shared" si="174"/>
        <v/>
      </c>
      <c r="BY93" s="334"/>
      <c r="BZ93" s="335"/>
      <c r="CA93" s="335"/>
      <c r="CB93" s="335"/>
      <c r="CC93" s="335" t="str">
        <f t="shared" si="154"/>
        <v/>
      </c>
      <c r="CD93" s="334"/>
      <c r="CE93" s="335"/>
      <c r="CF93" s="335"/>
      <c r="CG93" s="335"/>
      <c r="CH93" s="997"/>
      <c r="CI93" s="97" t="str">
        <f t="shared" si="155"/>
        <v/>
      </c>
      <c r="CJ93" s="998"/>
      <c r="CK93" s="335"/>
      <c r="CL93" s="97" t="str">
        <f t="shared" si="156"/>
        <v/>
      </c>
      <c r="CM93" s="334"/>
      <c r="CN93" s="335"/>
      <c r="CO93" s="335"/>
      <c r="CP93" s="335"/>
      <c r="CQ93" s="97"/>
      <c r="CR93" s="334"/>
      <c r="CS93" s="335"/>
      <c r="CT93" s="335"/>
      <c r="CU93" s="335"/>
      <c r="CV93" s="97"/>
      <c r="CW93" s="334"/>
      <c r="CX93" s="335"/>
      <c r="CY93" s="335"/>
      <c r="CZ93" s="335"/>
      <c r="DA93" s="97"/>
      <c r="DB93" s="334"/>
      <c r="DC93" s="335"/>
      <c r="DD93" s="335"/>
      <c r="DE93" s="335"/>
      <c r="DF93" s="97" t="str">
        <f t="shared" si="157"/>
        <v/>
      </c>
      <c r="DG93" s="993"/>
      <c r="DH93" s="335"/>
      <c r="DI93" s="97" t="str">
        <f t="shared" si="158"/>
        <v/>
      </c>
      <c r="DJ93" s="334"/>
      <c r="DK93" s="335"/>
      <c r="DL93" s="335"/>
      <c r="DM93" s="97"/>
      <c r="DN93" s="334"/>
      <c r="DO93" s="335"/>
      <c r="DP93" s="335"/>
      <c r="DQ93" s="97"/>
      <c r="DR93" s="334"/>
      <c r="DS93" s="335"/>
      <c r="DT93" s="335"/>
      <c r="DU93" s="97"/>
      <c r="DV93" s="334"/>
      <c r="DW93" s="335"/>
      <c r="DX93" s="335"/>
      <c r="DY93" s="97" t="str">
        <f t="shared" si="159"/>
        <v/>
      </c>
      <c r="DZ93" s="998"/>
      <c r="EA93" s="335"/>
      <c r="EB93" s="97" t="str">
        <f t="shared" si="160"/>
        <v/>
      </c>
      <c r="EC93" s="334"/>
      <c r="ED93" s="335"/>
      <c r="EE93" s="335"/>
      <c r="EF93" s="97"/>
      <c r="EG93" s="334"/>
      <c r="EH93" s="335"/>
      <c r="EI93" s="335"/>
      <c r="EJ93" s="97"/>
      <c r="EK93" s="334"/>
      <c r="EL93" s="335"/>
      <c r="EM93" s="335"/>
      <c r="EN93" s="97"/>
      <c r="EO93" s="334"/>
      <c r="EP93" s="335"/>
      <c r="EQ93" s="335"/>
      <c r="ER93" s="97" t="str">
        <f t="shared" si="161"/>
        <v/>
      </c>
      <c r="ES93" s="993"/>
      <c r="ET93" s="335"/>
      <c r="EU93" s="97" t="str">
        <f t="shared" si="162"/>
        <v/>
      </c>
      <c r="EV93" s="334"/>
      <c r="EW93" s="335"/>
      <c r="EX93" s="335"/>
      <c r="EY93" s="97"/>
      <c r="EZ93" s="334"/>
      <c r="FA93" s="335"/>
      <c r="FB93" s="335"/>
      <c r="FC93" s="97"/>
      <c r="FD93" s="334"/>
      <c r="FE93" s="335"/>
      <c r="FF93" s="335"/>
      <c r="FG93" s="97"/>
      <c r="FH93" s="334"/>
      <c r="FI93" s="335"/>
      <c r="FJ93" s="335"/>
      <c r="FK93" s="97" t="str">
        <f t="shared" si="163"/>
        <v/>
      </c>
      <c r="FL93" s="993"/>
      <c r="FM93" s="335"/>
      <c r="FN93" s="97" t="str">
        <f t="shared" si="164"/>
        <v/>
      </c>
      <c r="FO93" s="334"/>
      <c r="FP93" s="335"/>
      <c r="FQ93" s="97"/>
      <c r="FR93" s="334"/>
      <c r="FS93" s="335"/>
      <c r="FT93" s="97"/>
      <c r="FU93" s="334"/>
      <c r="FV93" s="335"/>
      <c r="FW93" s="97"/>
      <c r="FX93" s="334"/>
      <c r="FY93" s="335"/>
      <c r="FZ93" s="97" t="str">
        <f t="shared" si="165"/>
        <v/>
      </c>
      <c r="GA93" s="993"/>
      <c r="GB93" s="335"/>
      <c r="GC93" s="510" t="str">
        <f t="shared" si="166"/>
        <v/>
      </c>
      <c r="GD93" s="336"/>
      <c r="GE93" s="337"/>
      <c r="GF93" s="337"/>
      <c r="GG93" s="337"/>
      <c r="GH93" s="337"/>
      <c r="GI93" s="510"/>
      <c r="GJ93" s="336"/>
      <c r="GK93" s="337"/>
      <c r="GL93" s="337"/>
      <c r="GM93" s="337"/>
      <c r="GN93" s="337"/>
      <c r="GO93" s="510"/>
      <c r="GP93" s="336"/>
      <c r="GQ93" s="337"/>
      <c r="GR93" s="337"/>
      <c r="GS93" s="337"/>
      <c r="GT93" s="337"/>
      <c r="GU93" s="510"/>
      <c r="GV93" s="336"/>
      <c r="GW93" s="337"/>
      <c r="GX93" s="337"/>
      <c r="GY93" s="337"/>
      <c r="GZ93" s="336"/>
      <c r="HA93" s="510" t="str">
        <f t="shared" si="167"/>
        <v/>
      </c>
      <c r="HB93" s="994"/>
      <c r="HC93" s="337"/>
      <c r="HD93" s="510" t="str">
        <f t="shared" si="168"/>
        <v/>
      </c>
      <c r="HE93" s="336"/>
      <c r="HF93" s="337"/>
      <c r="HG93" s="337"/>
      <c r="HH93" s="336"/>
      <c r="HI93" s="510"/>
      <c r="HJ93" s="336"/>
      <c r="HK93" s="337"/>
      <c r="HL93" s="337"/>
      <c r="HM93" s="336"/>
      <c r="HN93" s="510"/>
      <c r="HO93" s="336"/>
      <c r="HP93" s="337"/>
      <c r="HQ93" s="337"/>
      <c r="HR93" s="337"/>
      <c r="HS93" s="510"/>
      <c r="HT93" s="336"/>
      <c r="HU93" s="337"/>
      <c r="HV93" s="337"/>
      <c r="HW93" s="337"/>
      <c r="HX93" s="97" t="str">
        <f t="shared" si="169"/>
        <v/>
      </c>
      <c r="HY93" s="994"/>
      <c r="HZ93" s="337"/>
      <c r="IA93" s="510" t="str">
        <f t="shared" si="170"/>
        <v/>
      </c>
      <c r="IB93" s="336"/>
      <c r="IC93" s="337"/>
      <c r="ID93" s="337"/>
      <c r="IE93" s="510"/>
      <c r="IF93" s="336"/>
      <c r="IG93" s="337"/>
      <c r="IH93" s="337"/>
      <c r="II93" s="510"/>
      <c r="IJ93" s="336"/>
      <c r="IK93" s="337"/>
      <c r="IL93" s="337"/>
      <c r="IM93" s="510"/>
      <c r="IN93" s="336"/>
      <c r="IO93" s="337"/>
      <c r="IP93" s="337"/>
      <c r="IQ93" s="97" t="str">
        <f t="shared" si="171"/>
        <v/>
      </c>
      <c r="IR93" s="994"/>
      <c r="IS93" s="337"/>
      <c r="IT93" s="337"/>
      <c r="IU93" s="337"/>
      <c r="IV93" s="510" t="str">
        <f t="shared" si="175"/>
        <v/>
      </c>
      <c r="IW93" s="995"/>
    </row>
    <row r="94" spans="1:257" x14ac:dyDescent="0.25">
      <c r="A94" s="996"/>
      <c r="B94" s="507">
        <v>6</v>
      </c>
      <c r="C94" s="97" t="str">
        <f>IF(Proponentes!B85&gt;0,Proponentes!B85,"")</f>
        <v/>
      </c>
      <c r="D94" s="335"/>
      <c r="E94" s="335"/>
      <c r="F94" s="334"/>
      <c r="G94" s="335"/>
      <c r="H94" s="335"/>
      <c r="I94" s="335"/>
      <c r="J94" s="335"/>
      <c r="K94" s="335"/>
      <c r="L94" s="335"/>
      <c r="M94" s="334"/>
      <c r="N94" s="335"/>
      <c r="O94" s="335"/>
      <c r="P94" s="335"/>
      <c r="Q94" s="335"/>
      <c r="R94" s="335"/>
      <c r="S94" s="335"/>
      <c r="T94" s="334"/>
      <c r="U94" s="335"/>
      <c r="V94" s="335"/>
      <c r="W94" s="335"/>
      <c r="X94" s="335"/>
      <c r="Y94" s="335"/>
      <c r="Z94" s="335"/>
      <c r="AA94" s="334"/>
      <c r="AB94" s="335"/>
      <c r="AC94" s="335"/>
      <c r="AD94" s="335"/>
      <c r="AE94" s="335"/>
      <c r="AF94" s="335"/>
      <c r="AG94" s="97" t="str">
        <f t="shared" si="151"/>
        <v/>
      </c>
      <c r="AH94" s="993"/>
      <c r="AI94" s="335"/>
      <c r="AJ94" s="335" t="str">
        <f t="shared" si="152"/>
        <v/>
      </c>
      <c r="AK94" s="335"/>
      <c r="AL94" s="334"/>
      <c r="AM94" s="335"/>
      <c r="AN94" s="335"/>
      <c r="AO94" s="335"/>
      <c r="AP94" s="335"/>
      <c r="AQ94" s="335"/>
      <c r="AR94" s="335"/>
      <c r="AS94" s="334"/>
      <c r="AT94" s="335"/>
      <c r="AU94" s="335"/>
      <c r="AV94" s="335"/>
      <c r="AW94" s="335"/>
      <c r="AX94" s="335"/>
      <c r="AY94" s="335"/>
      <c r="AZ94" s="334"/>
      <c r="BA94" s="335"/>
      <c r="BB94" s="335"/>
      <c r="BC94" s="335"/>
      <c r="BD94" s="335"/>
      <c r="BE94" s="335"/>
      <c r="BF94" s="335"/>
      <c r="BG94" s="334"/>
      <c r="BH94" s="335"/>
      <c r="BI94" s="335"/>
      <c r="BJ94" s="335"/>
      <c r="BK94" s="335"/>
      <c r="BL94" s="97" t="str">
        <f t="shared" si="153"/>
        <v/>
      </c>
      <c r="BM94" s="993"/>
      <c r="BN94" s="335" t="str">
        <f t="shared" si="172"/>
        <v/>
      </c>
      <c r="BO94" s="334"/>
      <c r="BP94" s="335"/>
      <c r="BQ94" s="335"/>
      <c r="BR94" s="335"/>
      <c r="BS94" s="335" t="str">
        <f t="shared" si="173"/>
        <v/>
      </c>
      <c r="BT94" s="334"/>
      <c r="BU94" s="335"/>
      <c r="BV94" s="335"/>
      <c r="BW94" s="335"/>
      <c r="BX94" s="335" t="str">
        <f t="shared" si="174"/>
        <v/>
      </c>
      <c r="BY94" s="334"/>
      <c r="BZ94" s="335"/>
      <c r="CA94" s="335"/>
      <c r="CB94" s="335"/>
      <c r="CC94" s="335" t="str">
        <f t="shared" si="154"/>
        <v/>
      </c>
      <c r="CD94" s="334"/>
      <c r="CE94" s="335"/>
      <c r="CF94" s="335"/>
      <c r="CG94" s="335"/>
      <c r="CH94" s="997"/>
      <c r="CI94" s="97" t="str">
        <f t="shared" si="155"/>
        <v/>
      </c>
      <c r="CJ94" s="998"/>
      <c r="CK94" s="335"/>
      <c r="CL94" s="97" t="str">
        <f t="shared" si="156"/>
        <v/>
      </c>
      <c r="CM94" s="334"/>
      <c r="CN94" s="335"/>
      <c r="CO94" s="335"/>
      <c r="CP94" s="335"/>
      <c r="CQ94" s="97"/>
      <c r="CR94" s="334"/>
      <c r="CS94" s="335"/>
      <c r="CT94" s="335"/>
      <c r="CU94" s="335"/>
      <c r="CV94" s="97"/>
      <c r="CW94" s="334"/>
      <c r="CX94" s="335"/>
      <c r="CY94" s="335"/>
      <c r="CZ94" s="335"/>
      <c r="DA94" s="97"/>
      <c r="DB94" s="334"/>
      <c r="DC94" s="335"/>
      <c r="DD94" s="335"/>
      <c r="DE94" s="335"/>
      <c r="DF94" s="97" t="str">
        <f t="shared" si="157"/>
        <v/>
      </c>
      <c r="DG94" s="993"/>
      <c r="DH94" s="335"/>
      <c r="DI94" s="97" t="str">
        <f t="shared" si="158"/>
        <v/>
      </c>
      <c r="DJ94" s="334"/>
      <c r="DK94" s="335"/>
      <c r="DL94" s="335"/>
      <c r="DM94" s="97"/>
      <c r="DN94" s="334"/>
      <c r="DO94" s="335"/>
      <c r="DP94" s="335"/>
      <c r="DQ94" s="97"/>
      <c r="DR94" s="334"/>
      <c r="DS94" s="335"/>
      <c r="DT94" s="335"/>
      <c r="DU94" s="97"/>
      <c r="DV94" s="334"/>
      <c r="DW94" s="335"/>
      <c r="DX94" s="335"/>
      <c r="DY94" s="97" t="str">
        <f t="shared" si="159"/>
        <v/>
      </c>
      <c r="DZ94" s="998"/>
      <c r="EA94" s="335"/>
      <c r="EB94" s="97" t="str">
        <f t="shared" si="160"/>
        <v/>
      </c>
      <c r="EC94" s="334"/>
      <c r="ED94" s="335"/>
      <c r="EE94" s="335"/>
      <c r="EF94" s="97"/>
      <c r="EG94" s="334"/>
      <c r="EH94" s="335"/>
      <c r="EI94" s="335"/>
      <c r="EJ94" s="97"/>
      <c r="EK94" s="334"/>
      <c r="EL94" s="335"/>
      <c r="EM94" s="335"/>
      <c r="EN94" s="97"/>
      <c r="EO94" s="334"/>
      <c r="EP94" s="335"/>
      <c r="EQ94" s="335"/>
      <c r="ER94" s="97" t="str">
        <f t="shared" si="161"/>
        <v/>
      </c>
      <c r="ES94" s="993"/>
      <c r="ET94" s="335"/>
      <c r="EU94" s="97" t="str">
        <f t="shared" si="162"/>
        <v/>
      </c>
      <c r="EV94" s="334"/>
      <c r="EW94" s="335"/>
      <c r="EX94" s="335"/>
      <c r="EY94" s="97"/>
      <c r="EZ94" s="334"/>
      <c r="FA94" s="335"/>
      <c r="FB94" s="335"/>
      <c r="FC94" s="97"/>
      <c r="FD94" s="334"/>
      <c r="FE94" s="335"/>
      <c r="FF94" s="335"/>
      <c r="FG94" s="97"/>
      <c r="FH94" s="334"/>
      <c r="FI94" s="335"/>
      <c r="FJ94" s="335"/>
      <c r="FK94" s="97" t="str">
        <f t="shared" si="163"/>
        <v/>
      </c>
      <c r="FL94" s="993"/>
      <c r="FM94" s="335"/>
      <c r="FN94" s="97" t="str">
        <f t="shared" si="164"/>
        <v/>
      </c>
      <c r="FO94" s="334"/>
      <c r="FP94" s="335"/>
      <c r="FQ94" s="97"/>
      <c r="FR94" s="334"/>
      <c r="FS94" s="335"/>
      <c r="FT94" s="97"/>
      <c r="FU94" s="334"/>
      <c r="FV94" s="335"/>
      <c r="FW94" s="97"/>
      <c r="FX94" s="334"/>
      <c r="FY94" s="335"/>
      <c r="FZ94" s="97" t="str">
        <f t="shared" si="165"/>
        <v/>
      </c>
      <c r="GA94" s="993"/>
      <c r="GB94" s="335"/>
      <c r="GC94" s="510" t="str">
        <f t="shared" si="166"/>
        <v/>
      </c>
      <c r="GD94" s="336"/>
      <c r="GE94" s="337"/>
      <c r="GF94" s="337"/>
      <c r="GG94" s="337"/>
      <c r="GH94" s="337"/>
      <c r="GI94" s="510"/>
      <c r="GJ94" s="336"/>
      <c r="GK94" s="337"/>
      <c r="GL94" s="337"/>
      <c r="GM94" s="337"/>
      <c r="GN94" s="337"/>
      <c r="GO94" s="510"/>
      <c r="GP94" s="336"/>
      <c r="GQ94" s="337"/>
      <c r="GR94" s="337"/>
      <c r="GS94" s="337"/>
      <c r="GT94" s="337"/>
      <c r="GU94" s="510"/>
      <c r="GV94" s="336"/>
      <c r="GW94" s="337"/>
      <c r="GX94" s="337"/>
      <c r="GY94" s="337"/>
      <c r="GZ94" s="336"/>
      <c r="HA94" s="510" t="str">
        <f t="shared" si="167"/>
        <v/>
      </c>
      <c r="HB94" s="994"/>
      <c r="HC94" s="337"/>
      <c r="HD94" s="510" t="str">
        <f t="shared" si="168"/>
        <v/>
      </c>
      <c r="HE94" s="336"/>
      <c r="HF94" s="337"/>
      <c r="HG94" s="337"/>
      <c r="HH94" s="336"/>
      <c r="HI94" s="510"/>
      <c r="HJ94" s="336"/>
      <c r="HK94" s="337"/>
      <c r="HL94" s="337"/>
      <c r="HM94" s="336"/>
      <c r="HN94" s="510"/>
      <c r="HO94" s="336"/>
      <c r="HP94" s="337"/>
      <c r="HQ94" s="337"/>
      <c r="HR94" s="337"/>
      <c r="HS94" s="510"/>
      <c r="HT94" s="336"/>
      <c r="HU94" s="337"/>
      <c r="HV94" s="337"/>
      <c r="HW94" s="337"/>
      <c r="HX94" s="97" t="str">
        <f t="shared" si="169"/>
        <v/>
      </c>
      <c r="HY94" s="994"/>
      <c r="HZ94" s="337"/>
      <c r="IA94" s="510" t="str">
        <f t="shared" si="170"/>
        <v/>
      </c>
      <c r="IB94" s="336"/>
      <c r="IC94" s="337"/>
      <c r="ID94" s="337"/>
      <c r="IE94" s="510"/>
      <c r="IF94" s="336"/>
      <c r="IG94" s="337"/>
      <c r="IH94" s="337"/>
      <c r="II94" s="510"/>
      <c r="IJ94" s="336"/>
      <c r="IK94" s="337"/>
      <c r="IL94" s="337"/>
      <c r="IM94" s="510"/>
      <c r="IN94" s="336"/>
      <c r="IO94" s="337"/>
      <c r="IP94" s="337"/>
      <c r="IQ94" s="97" t="str">
        <f t="shared" si="171"/>
        <v/>
      </c>
      <c r="IR94" s="994"/>
      <c r="IS94" s="337"/>
      <c r="IT94" s="337"/>
      <c r="IU94" s="337"/>
      <c r="IV94" s="510" t="str">
        <f t="shared" si="175"/>
        <v/>
      </c>
      <c r="IW94" s="995"/>
    </row>
    <row r="95" spans="1:257" x14ac:dyDescent="0.25">
      <c r="A95" s="996"/>
      <c r="B95" s="507">
        <v>7</v>
      </c>
      <c r="C95" s="97" t="str">
        <f>IF(Proponentes!B86&gt;0,Proponentes!B86,"")</f>
        <v/>
      </c>
      <c r="D95" s="335"/>
      <c r="E95" s="335"/>
      <c r="F95" s="334"/>
      <c r="G95" s="335"/>
      <c r="H95" s="335"/>
      <c r="I95" s="335"/>
      <c r="J95" s="335"/>
      <c r="K95" s="335"/>
      <c r="L95" s="335"/>
      <c r="M95" s="334"/>
      <c r="N95" s="335"/>
      <c r="O95" s="335"/>
      <c r="P95" s="335"/>
      <c r="Q95" s="335"/>
      <c r="R95" s="335"/>
      <c r="S95" s="335"/>
      <c r="T95" s="334"/>
      <c r="U95" s="335"/>
      <c r="V95" s="335"/>
      <c r="W95" s="335"/>
      <c r="X95" s="335"/>
      <c r="Y95" s="335"/>
      <c r="Z95" s="335"/>
      <c r="AA95" s="334"/>
      <c r="AB95" s="335"/>
      <c r="AC95" s="335"/>
      <c r="AD95" s="335"/>
      <c r="AE95" s="335"/>
      <c r="AF95" s="335"/>
      <c r="AG95" s="97" t="str">
        <f t="shared" si="151"/>
        <v/>
      </c>
      <c r="AH95" s="993"/>
      <c r="AI95" s="335"/>
      <c r="AJ95" s="335" t="str">
        <f t="shared" si="152"/>
        <v/>
      </c>
      <c r="AK95" s="335"/>
      <c r="AL95" s="334"/>
      <c r="AM95" s="335"/>
      <c r="AN95" s="335"/>
      <c r="AO95" s="335"/>
      <c r="AP95" s="335"/>
      <c r="AQ95" s="335"/>
      <c r="AR95" s="335"/>
      <c r="AS95" s="334"/>
      <c r="AT95" s="335"/>
      <c r="AU95" s="335"/>
      <c r="AV95" s="335"/>
      <c r="AW95" s="335"/>
      <c r="AX95" s="335"/>
      <c r="AY95" s="335"/>
      <c r="AZ95" s="334"/>
      <c r="BA95" s="335"/>
      <c r="BB95" s="335"/>
      <c r="BC95" s="335"/>
      <c r="BD95" s="335"/>
      <c r="BE95" s="335"/>
      <c r="BF95" s="335"/>
      <c r="BG95" s="334"/>
      <c r="BH95" s="335"/>
      <c r="BI95" s="335"/>
      <c r="BJ95" s="335"/>
      <c r="BK95" s="335"/>
      <c r="BL95" s="97" t="str">
        <f t="shared" si="153"/>
        <v/>
      </c>
      <c r="BM95" s="993"/>
      <c r="BN95" s="335" t="str">
        <f t="shared" si="172"/>
        <v/>
      </c>
      <c r="BO95" s="334"/>
      <c r="BP95" s="335"/>
      <c r="BQ95" s="335"/>
      <c r="BR95" s="335"/>
      <c r="BS95" s="335" t="str">
        <f t="shared" si="173"/>
        <v/>
      </c>
      <c r="BT95" s="334"/>
      <c r="BU95" s="335"/>
      <c r="BV95" s="335"/>
      <c r="BW95" s="335"/>
      <c r="BX95" s="335" t="str">
        <f t="shared" si="174"/>
        <v/>
      </c>
      <c r="BY95" s="334"/>
      <c r="BZ95" s="335"/>
      <c r="CA95" s="335"/>
      <c r="CB95" s="335"/>
      <c r="CC95" s="335" t="str">
        <f t="shared" si="154"/>
        <v/>
      </c>
      <c r="CD95" s="334"/>
      <c r="CE95" s="335"/>
      <c r="CF95" s="335"/>
      <c r="CG95" s="335"/>
      <c r="CH95" s="997"/>
      <c r="CI95" s="97" t="str">
        <f t="shared" si="155"/>
        <v/>
      </c>
      <c r="CJ95" s="998"/>
      <c r="CK95" s="335"/>
      <c r="CL95" s="97" t="str">
        <f t="shared" si="156"/>
        <v/>
      </c>
      <c r="CM95" s="334"/>
      <c r="CN95" s="335"/>
      <c r="CO95" s="335"/>
      <c r="CP95" s="335"/>
      <c r="CQ95" s="97"/>
      <c r="CR95" s="334"/>
      <c r="CS95" s="335"/>
      <c r="CT95" s="335"/>
      <c r="CU95" s="335"/>
      <c r="CV95" s="97"/>
      <c r="CW95" s="334"/>
      <c r="CX95" s="335"/>
      <c r="CY95" s="335"/>
      <c r="CZ95" s="335"/>
      <c r="DA95" s="97"/>
      <c r="DB95" s="334"/>
      <c r="DC95" s="335"/>
      <c r="DD95" s="335"/>
      <c r="DE95" s="335"/>
      <c r="DF95" s="97" t="str">
        <f t="shared" si="157"/>
        <v/>
      </c>
      <c r="DG95" s="993"/>
      <c r="DH95" s="335"/>
      <c r="DI95" s="97" t="str">
        <f t="shared" si="158"/>
        <v/>
      </c>
      <c r="DJ95" s="334"/>
      <c r="DK95" s="335"/>
      <c r="DL95" s="335"/>
      <c r="DM95" s="97"/>
      <c r="DN95" s="334"/>
      <c r="DO95" s="335"/>
      <c r="DP95" s="335"/>
      <c r="DQ95" s="97"/>
      <c r="DR95" s="334"/>
      <c r="DS95" s="335"/>
      <c r="DT95" s="335"/>
      <c r="DU95" s="97"/>
      <c r="DV95" s="334"/>
      <c r="DW95" s="335"/>
      <c r="DX95" s="335"/>
      <c r="DY95" s="97" t="str">
        <f t="shared" si="159"/>
        <v/>
      </c>
      <c r="DZ95" s="998"/>
      <c r="EA95" s="335"/>
      <c r="EB95" s="97" t="str">
        <f t="shared" si="160"/>
        <v/>
      </c>
      <c r="EC95" s="334"/>
      <c r="ED95" s="335"/>
      <c r="EE95" s="335"/>
      <c r="EF95" s="97"/>
      <c r="EG95" s="334"/>
      <c r="EH95" s="335"/>
      <c r="EI95" s="335"/>
      <c r="EJ95" s="97"/>
      <c r="EK95" s="334"/>
      <c r="EL95" s="335"/>
      <c r="EM95" s="335"/>
      <c r="EN95" s="97"/>
      <c r="EO95" s="334"/>
      <c r="EP95" s="335"/>
      <c r="EQ95" s="335"/>
      <c r="ER95" s="97" t="str">
        <f t="shared" si="161"/>
        <v/>
      </c>
      <c r="ES95" s="993"/>
      <c r="ET95" s="335"/>
      <c r="EU95" s="97" t="str">
        <f t="shared" si="162"/>
        <v/>
      </c>
      <c r="EV95" s="334"/>
      <c r="EW95" s="335"/>
      <c r="EX95" s="335"/>
      <c r="EY95" s="97"/>
      <c r="EZ95" s="334"/>
      <c r="FA95" s="335"/>
      <c r="FB95" s="335"/>
      <c r="FC95" s="97"/>
      <c r="FD95" s="334"/>
      <c r="FE95" s="335"/>
      <c r="FF95" s="335"/>
      <c r="FG95" s="97"/>
      <c r="FH95" s="334"/>
      <c r="FI95" s="335"/>
      <c r="FJ95" s="335"/>
      <c r="FK95" s="97" t="str">
        <f t="shared" si="163"/>
        <v/>
      </c>
      <c r="FL95" s="993"/>
      <c r="FM95" s="335"/>
      <c r="FN95" s="97" t="str">
        <f t="shared" si="164"/>
        <v/>
      </c>
      <c r="FO95" s="334"/>
      <c r="FP95" s="335"/>
      <c r="FQ95" s="97"/>
      <c r="FR95" s="334"/>
      <c r="FS95" s="335"/>
      <c r="FT95" s="97"/>
      <c r="FU95" s="334"/>
      <c r="FV95" s="335"/>
      <c r="FW95" s="97"/>
      <c r="FX95" s="334"/>
      <c r="FY95" s="335"/>
      <c r="FZ95" s="97" t="str">
        <f t="shared" si="165"/>
        <v/>
      </c>
      <c r="GA95" s="993"/>
      <c r="GB95" s="335"/>
      <c r="GC95" s="510" t="str">
        <f t="shared" si="166"/>
        <v/>
      </c>
      <c r="GD95" s="336"/>
      <c r="GE95" s="337"/>
      <c r="GF95" s="337"/>
      <c r="GG95" s="337"/>
      <c r="GH95" s="337"/>
      <c r="GI95" s="510"/>
      <c r="GJ95" s="336"/>
      <c r="GK95" s="337"/>
      <c r="GL95" s="337"/>
      <c r="GM95" s="337"/>
      <c r="GN95" s="337"/>
      <c r="GO95" s="510"/>
      <c r="GP95" s="336"/>
      <c r="GQ95" s="337"/>
      <c r="GR95" s="337"/>
      <c r="GS95" s="337"/>
      <c r="GT95" s="337"/>
      <c r="GU95" s="510"/>
      <c r="GV95" s="336"/>
      <c r="GW95" s="337"/>
      <c r="GX95" s="337"/>
      <c r="GY95" s="337"/>
      <c r="GZ95" s="336"/>
      <c r="HA95" s="510" t="str">
        <f t="shared" si="167"/>
        <v/>
      </c>
      <c r="HB95" s="994"/>
      <c r="HC95" s="337"/>
      <c r="HD95" s="510" t="str">
        <f t="shared" si="168"/>
        <v/>
      </c>
      <c r="HE95" s="336"/>
      <c r="HF95" s="337"/>
      <c r="HG95" s="337"/>
      <c r="HH95" s="336"/>
      <c r="HI95" s="510"/>
      <c r="HJ95" s="336"/>
      <c r="HK95" s="337"/>
      <c r="HL95" s="337"/>
      <c r="HM95" s="336"/>
      <c r="HN95" s="510"/>
      <c r="HO95" s="336"/>
      <c r="HP95" s="337"/>
      <c r="HQ95" s="337"/>
      <c r="HR95" s="337"/>
      <c r="HS95" s="510"/>
      <c r="HT95" s="336"/>
      <c r="HU95" s="337"/>
      <c r="HV95" s="337"/>
      <c r="HW95" s="337"/>
      <c r="HX95" s="97" t="str">
        <f t="shared" si="169"/>
        <v/>
      </c>
      <c r="HY95" s="994"/>
      <c r="HZ95" s="337"/>
      <c r="IA95" s="510" t="str">
        <f t="shared" si="170"/>
        <v/>
      </c>
      <c r="IB95" s="336"/>
      <c r="IC95" s="337"/>
      <c r="ID95" s="337"/>
      <c r="IE95" s="510"/>
      <c r="IF95" s="336"/>
      <c r="IG95" s="337"/>
      <c r="IH95" s="337"/>
      <c r="II95" s="510"/>
      <c r="IJ95" s="336"/>
      <c r="IK95" s="337"/>
      <c r="IL95" s="337"/>
      <c r="IM95" s="510"/>
      <c r="IN95" s="336"/>
      <c r="IO95" s="337"/>
      <c r="IP95" s="337"/>
      <c r="IQ95" s="97" t="str">
        <f t="shared" si="171"/>
        <v/>
      </c>
      <c r="IR95" s="994"/>
      <c r="IS95" s="337"/>
      <c r="IT95" s="337"/>
      <c r="IU95" s="337"/>
      <c r="IV95" s="510" t="str">
        <f t="shared" si="175"/>
        <v/>
      </c>
      <c r="IW95" s="995"/>
    </row>
    <row r="96" spans="1:257" x14ac:dyDescent="0.25">
      <c r="A96" s="996"/>
      <c r="B96" s="507">
        <v>8</v>
      </c>
      <c r="C96" s="97" t="str">
        <f>IF(Proponentes!B87&gt;0,Proponentes!B87,"")</f>
        <v/>
      </c>
      <c r="D96" s="335"/>
      <c r="E96" s="335"/>
      <c r="F96" s="334"/>
      <c r="G96" s="335"/>
      <c r="H96" s="335"/>
      <c r="I96" s="335"/>
      <c r="J96" s="335"/>
      <c r="K96" s="335"/>
      <c r="L96" s="335"/>
      <c r="M96" s="334"/>
      <c r="N96" s="335"/>
      <c r="O96" s="335"/>
      <c r="P96" s="335"/>
      <c r="Q96" s="335"/>
      <c r="R96" s="335"/>
      <c r="S96" s="335"/>
      <c r="T96" s="334"/>
      <c r="U96" s="335"/>
      <c r="V96" s="335"/>
      <c r="W96" s="335"/>
      <c r="X96" s="335"/>
      <c r="Y96" s="335"/>
      <c r="Z96" s="335"/>
      <c r="AA96" s="334"/>
      <c r="AB96" s="335"/>
      <c r="AC96" s="335"/>
      <c r="AD96" s="335"/>
      <c r="AE96" s="335"/>
      <c r="AF96" s="335"/>
      <c r="AG96" s="97" t="str">
        <f t="shared" si="151"/>
        <v/>
      </c>
      <c r="AH96" s="993"/>
      <c r="AI96" s="335"/>
      <c r="AJ96" s="335" t="str">
        <f t="shared" si="152"/>
        <v/>
      </c>
      <c r="AK96" s="335"/>
      <c r="AL96" s="334"/>
      <c r="AM96" s="335"/>
      <c r="AN96" s="335"/>
      <c r="AO96" s="335"/>
      <c r="AP96" s="335"/>
      <c r="AQ96" s="335"/>
      <c r="AR96" s="335"/>
      <c r="AS96" s="334"/>
      <c r="AT96" s="335"/>
      <c r="AU96" s="335"/>
      <c r="AV96" s="335"/>
      <c r="AW96" s="335"/>
      <c r="AX96" s="335"/>
      <c r="AY96" s="335"/>
      <c r="AZ96" s="334"/>
      <c r="BA96" s="335"/>
      <c r="BB96" s="335"/>
      <c r="BC96" s="335"/>
      <c r="BD96" s="335"/>
      <c r="BE96" s="335"/>
      <c r="BF96" s="335"/>
      <c r="BG96" s="334"/>
      <c r="BH96" s="335"/>
      <c r="BI96" s="335"/>
      <c r="BJ96" s="335"/>
      <c r="BK96" s="335"/>
      <c r="BL96" s="97" t="str">
        <f t="shared" si="153"/>
        <v/>
      </c>
      <c r="BM96" s="993"/>
      <c r="BN96" s="335" t="str">
        <f t="shared" si="172"/>
        <v/>
      </c>
      <c r="BO96" s="334"/>
      <c r="BP96" s="335"/>
      <c r="BQ96" s="335"/>
      <c r="BR96" s="335"/>
      <c r="BS96" s="335" t="str">
        <f t="shared" si="173"/>
        <v/>
      </c>
      <c r="BT96" s="334"/>
      <c r="BU96" s="335"/>
      <c r="BV96" s="335"/>
      <c r="BW96" s="335"/>
      <c r="BX96" s="335" t="str">
        <f t="shared" si="174"/>
        <v/>
      </c>
      <c r="BY96" s="334"/>
      <c r="BZ96" s="335"/>
      <c r="CA96" s="335"/>
      <c r="CB96" s="335"/>
      <c r="CC96" s="335" t="str">
        <f t="shared" si="154"/>
        <v/>
      </c>
      <c r="CD96" s="334"/>
      <c r="CE96" s="335"/>
      <c r="CF96" s="335"/>
      <c r="CG96" s="335"/>
      <c r="CH96" s="997"/>
      <c r="CI96" s="97" t="str">
        <f t="shared" si="155"/>
        <v/>
      </c>
      <c r="CJ96" s="998"/>
      <c r="CK96" s="335"/>
      <c r="CL96" s="97" t="str">
        <f t="shared" si="156"/>
        <v/>
      </c>
      <c r="CM96" s="334"/>
      <c r="CN96" s="335"/>
      <c r="CO96" s="335"/>
      <c r="CP96" s="335"/>
      <c r="CQ96" s="97"/>
      <c r="CR96" s="334"/>
      <c r="CS96" s="335"/>
      <c r="CT96" s="335"/>
      <c r="CU96" s="335"/>
      <c r="CV96" s="97"/>
      <c r="CW96" s="334"/>
      <c r="CX96" s="335"/>
      <c r="CY96" s="335"/>
      <c r="CZ96" s="335"/>
      <c r="DA96" s="97"/>
      <c r="DB96" s="334"/>
      <c r="DC96" s="335"/>
      <c r="DD96" s="335"/>
      <c r="DE96" s="335"/>
      <c r="DF96" s="97" t="str">
        <f t="shared" si="157"/>
        <v/>
      </c>
      <c r="DG96" s="993"/>
      <c r="DH96" s="335"/>
      <c r="DI96" s="97" t="str">
        <f t="shared" si="158"/>
        <v/>
      </c>
      <c r="DJ96" s="334"/>
      <c r="DK96" s="335"/>
      <c r="DL96" s="335"/>
      <c r="DM96" s="97"/>
      <c r="DN96" s="334"/>
      <c r="DO96" s="335"/>
      <c r="DP96" s="335"/>
      <c r="DQ96" s="97"/>
      <c r="DR96" s="334"/>
      <c r="DS96" s="335"/>
      <c r="DT96" s="335"/>
      <c r="DU96" s="97"/>
      <c r="DV96" s="334"/>
      <c r="DW96" s="335"/>
      <c r="DX96" s="335"/>
      <c r="DY96" s="97" t="str">
        <f t="shared" si="159"/>
        <v/>
      </c>
      <c r="DZ96" s="998"/>
      <c r="EA96" s="335"/>
      <c r="EB96" s="97" t="str">
        <f t="shared" si="160"/>
        <v/>
      </c>
      <c r="EC96" s="334"/>
      <c r="ED96" s="335"/>
      <c r="EE96" s="335"/>
      <c r="EF96" s="97"/>
      <c r="EG96" s="334"/>
      <c r="EH96" s="335"/>
      <c r="EI96" s="335"/>
      <c r="EJ96" s="97"/>
      <c r="EK96" s="334"/>
      <c r="EL96" s="335"/>
      <c r="EM96" s="335"/>
      <c r="EN96" s="97"/>
      <c r="EO96" s="334"/>
      <c r="EP96" s="335"/>
      <c r="EQ96" s="335"/>
      <c r="ER96" s="97" t="str">
        <f t="shared" si="161"/>
        <v/>
      </c>
      <c r="ES96" s="993"/>
      <c r="ET96" s="335"/>
      <c r="EU96" s="97" t="str">
        <f t="shared" si="162"/>
        <v/>
      </c>
      <c r="EV96" s="334"/>
      <c r="EW96" s="335"/>
      <c r="EX96" s="335"/>
      <c r="EY96" s="97"/>
      <c r="EZ96" s="334"/>
      <c r="FA96" s="335"/>
      <c r="FB96" s="335"/>
      <c r="FC96" s="97"/>
      <c r="FD96" s="334"/>
      <c r="FE96" s="335"/>
      <c r="FF96" s="335"/>
      <c r="FG96" s="97"/>
      <c r="FH96" s="334"/>
      <c r="FI96" s="335"/>
      <c r="FJ96" s="335"/>
      <c r="FK96" s="97" t="str">
        <f t="shared" si="163"/>
        <v/>
      </c>
      <c r="FL96" s="993"/>
      <c r="FM96" s="335"/>
      <c r="FN96" s="97" t="str">
        <f t="shared" si="164"/>
        <v/>
      </c>
      <c r="FO96" s="334"/>
      <c r="FP96" s="335"/>
      <c r="FQ96" s="97"/>
      <c r="FR96" s="334"/>
      <c r="FS96" s="335"/>
      <c r="FT96" s="97"/>
      <c r="FU96" s="334"/>
      <c r="FV96" s="335"/>
      <c r="FW96" s="97"/>
      <c r="FX96" s="334"/>
      <c r="FY96" s="335"/>
      <c r="FZ96" s="97" t="str">
        <f t="shared" si="165"/>
        <v/>
      </c>
      <c r="GA96" s="993"/>
      <c r="GB96" s="335"/>
      <c r="GC96" s="510" t="str">
        <f t="shared" si="166"/>
        <v/>
      </c>
      <c r="GD96" s="336"/>
      <c r="GE96" s="337"/>
      <c r="GF96" s="337"/>
      <c r="GG96" s="337"/>
      <c r="GH96" s="337"/>
      <c r="GI96" s="510"/>
      <c r="GJ96" s="336"/>
      <c r="GK96" s="337"/>
      <c r="GL96" s="337"/>
      <c r="GM96" s="337"/>
      <c r="GN96" s="337"/>
      <c r="GO96" s="510"/>
      <c r="GP96" s="336"/>
      <c r="GQ96" s="337"/>
      <c r="GR96" s="337"/>
      <c r="GS96" s="337"/>
      <c r="GT96" s="337"/>
      <c r="GU96" s="510"/>
      <c r="GV96" s="336"/>
      <c r="GW96" s="337"/>
      <c r="GX96" s="337"/>
      <c r="GY96" s="337"/>
      <c r="GZ96" s="336"/>
      <c r="HA96" s="510" t="str">
        <f t="shared" si="167"/>
        <v/>
      </c>
      <c r="HB96" s="994"/>
      <c r="HC96" s="337"/>
      <c r="HD96" s="510" t="str">
        <f t="shared" si="168"/>
        <v/>
      </c>
      <c r="HE96" s="336"/>
      <c r="HF96" s="337"/>
      <c r="HG96" s="337"/>
      <c r="HH96" s="336"/>
      <c r="HI96" s="510"/>
      <c r="HJ96" s="336"/>
      <c r="HK96" s="337"/>
      <c r="HL96" s="337"/>
      <c r="HM96" s="336"/>
      <c r="HN96" s="510"/>
      <c r="HO96" s="336"/>
      <c r="HP96" s="337"/>
      <c r="HQ96" s="337"/>
      <c r="HR96" s="337"/>
      <c r="HS96" s="510"/>
      <c r="HT96" s="336"/>
      <c r="HU96" s="337"/>
      <c r="HV96" s="337"/>
      <c r="HW96" s="337"/>
      <c r="HX96" s="97" t="str">
        <f t="shared" si="169"/>
        <v/>
      </c>
      <c r="HY96" s="994"/>
      <c r="HZ96" s="337"/>
      <c r="IA96" s="510" t="str">
        <f t="shared" si="170"/>
        <v/>
      </c>
      <c r="IB96" s="336"/>
      <c r="IC96" s="337"/>
      <c r="ID96" s="337"/>
      <c r="IE96" s="510"/>
      <c r="IF96" s="336"/>
      <c r="IG96" s="337"/>
      <c r="IH96" s="337"/>
      <c r="II96" s="510"/>
      <c r="IJ96" s="336"/>
      <c r="IK96" s="337"/>
      <c r="IL96" s="337"/>
      <c r="IM96" s="510"/>
      <c r="IN96" s="336"/>
      <c r="IO96" s="337"/>
      <c r="IP96" s="337"/>
      <c r="IQ96" s="97" t="str">
        <f t="shared" si="171"/>
        <v/>
      </c>
      <c r="IR96" s="994"/>
      <c r="IS96" s="337"/>
      <c r="IT96" s="337"/>
      <c r="IU96" s="337"/>
      <c r="IV96" s="510" t="str">
        <f t="shared" si="175"/>
        <v/>
      </c>
      <c r="IW96" s="995"/>
    </row>
    <row r="97" spans="1:257" x14ac:dyDescent="0.25">
      <c r="A97" s="996"/>
      <c r="B97" s="507">
        <v>9</v>
      </c>
      <c r="C97" s="97" t="str">
        <f>IF(Proponentes!B88&gt;0,Proponentes!B88,"")</f>
        <v/>
      </c>
      <c r="D97" s="335"/>
      <c r="E97" s="335"/>
      <c r="F97" s="334"/>
      <c r="G97" s="335"/>
      <c r="H97" s="335"/>
      <c r="I97" s="335"/>
      <c r="J97" s="335"/>
      <c r="K97" s="335"/>
      <c r="L97" s="335"/>
      <c r="M97" s="334"/>
      <c r="N97" s="335"/>
      <c r="O97" s="335"/>
      <c r="P97" s="335"/>
      <c r="Q97" s="335"/>
      <c r="R97" s="335"/>
      <c r="S97" s="335"/>
      <c r="T97" s="334"/>
      <c r="U97" s="335"/>
      <c r="V97" s="335"/>
      <c r="W97" s="335"/>
      <c r="X97" s="335"/>
      <c r="Y97" s="335"/>
      <c r="Z97" s="335"/>
      <c r="AA97" s="334"/>
      <c r="AB97" s="335"/>
      <c r="AC97" s="335"/>
      <c r="AD97" s="335"/>
      <c r="AE97" s="335"/>
      <c r="AF97" s="335"/>
      <c r="AG97" s="97" t="str">
        <f t="shared" si="151"/>
        <v/>
      </c>
      <c r="AH97" s="993"/>
      <c r="AI97" s="335"/>
      <c r="AJ97" s="335" t="str">
        <f t="shared" si="152"/>
        <v/>
      </c>
      <c r="AK97" s="335"/>
      <c r="AL97" s="334"/>
      <c r="AM97" s="335"/>
      <c r="AN97" s="335"/>
      <c r="AO97" s="335"/>
      <c r="AP97" s="335"/>
      <c r="AQ97" s="335"/>
      <c r="AR97" s="335"/>
      <c r="AS97" s="334"/>
      <c r="AT97" s="335"/>
      <c r="AU97" s="335"/>
      <c r="AV97" s="335"/>
      <c r="AW97" s="335"/>
      <c r="AX97" s="335"/>
      <c r="AY97" s="335"/>
      <c r="AZ97" s="334"/>
      <c r="BA97" s="335"/>
      <c r="BB97" s="335"/>
      <c r="BC97" s="335"/>
      <c r="BD97" s="335"/>
      <c r="BE97" s="335"/>
      <c r="BF97" s="335"/>
      <c r="BG97" s="334"/>
      <c r="BH97" s="335"/>
      <c r="BI97" s="335"/>
      <c r="BJ97" s="335"/>
      <c r="BK97" s="335"/>
      <c r="BL97" s="97" t="str">
        <f t="shared" si="153"/>
        <v/>
      </c>
      <c r="BM97" s="993"/>
      <c r="BN97" s="335" t="str">
        <f t="shared" si="172"/>
        <v/>
      </c>
      <c r="BO97" s="334"/>
      <c r="BP97" s="335"/>
      <c r="BQ97" s="335"/>
      <c r="BR97" s="335"/>
      <c r="BS97" s="335" t="str">
        <f t="shared" si="173"/>
        <v/>
      </c>
      <c r="BT97" s="334"/>
      <c r="BU97" s="335"/>
      <c r="BV97" s="335"/>
      <c r="BW97" s="335"/>
      <c r="BX97" s="335" t="str">
        <f t="shared" si="174"/>
        <v/>
      </c>
      <c r="BY97" s="334"/>
      <c r="BZ97" s="335"/>
      <c r="CA97" s="335"/>
      <c r="CB97" s="335"/>
      <c r="CC97" s="335" t="str">
        <f t="shared" si="154"/>
        <v/>
      </c>
      <c r="CD97" s="334"/>
      <c r="CE97" s="335"/>
      <c r="CF97" s="335"/>
      <c r="CG97" s="335"/>
      <c r="CH97" s="997"/>
      <c r="CI97" s="97" t="str">
        <f t="shared" si="155"/>
        <v/>
      </c>
      <c r="CJ97" s="998"/>
      <c r="CK97" s="335"/>
      <c r="CL97" s="97" t="str">
        <f t="shared" si="156"/>
        <v/>
      </c>
      <c r="CM97" s="334"/>
      <c r="CN97" s="335"/>
      <c r="CO97" s="335"/>
      <c r="CP97" s="335"/>
      <c r="CQ97" s="97"/>
      <c r="CR97" s="334"/>
      <c r="CS97" s="335"/>
      <c r="CT97" s="335"/>
      <c r="CU97" s="335"/>
      <c r="CV97" s="97"/>
      <c r="CW97" s="334"/>
      <c r="CX97" s="335"/>
      <c r="CY97" s="335"/>
      <c r="CZ97" s="335"/>
      <c r="DA97" s="97"/>
      <c r="DB97" s="334"/>
      <c r="DC97" s="335"/>
      <c r="DD97" s="335"/>
      <c r="DE97" s="335"/>
      <c r="DF97" s="97" t="str">
        <f t="shared" si="157"/>
        <v/>
      </c>
      <c r="DG97" s="993"/>
      <c r="DH97" s="335"/>
      <c r="DI97" s="97" t="str">
        <f t="shared" si="158"/>
        <v/>
      </c>
      <c r="DJ97" s="334"/>
      <c r="DK97" s="335"/>
      <c r="DL97" s="335"/>
      <c r="DM97" s="97"/>
      <c r="DN97" s="334"/>
      <c r="DO97" s="335"/>
      <c r="DP97" s="335"/>
      <c r="DQ97" s="97"/>
      <c r="DR97" s="334"/>
      <c r="DS97" s="335"/>
      <c r="DT97" s="335"/>
      <c r="DU97" s="97"/>
      <c r="DV97" s="334"/>
      <c r="DW97" s="335"/>
      <c r="DX97" s="335"/>
      <c r="DY97" s="97" t="str">
        <f t="shared" si="159"/>
        <v/>
      </c>
      <c r="DZ97" s="998"/>
      <c r="EA97" s="335"/>
      <c r="EB97" s="97" t="str">
        <f t="shared" si="160"/>
        <v/>
      </c>
      <c r="EC97" s="334"/>
      <c r="ED97" s="335"/>
      <c r="EE97" s="335"/>
      <c r="EF97" s="97"/>
      <c r="EG97" s="334"/>
      <c r="EH97" s="335"/>
      <c r="EI97" s="335"/>
      <c r="EJ97" s="97"/>
      <c r="EK97" s="334"/>
      <c r="EL97" s="335"/>
      <c r="EM97" s="335"/>
      <c r="EN97" s="97"/>
      <c r="EO97" s="334"/>
      <c r="EP97" s="335"/>
      <c r="EQ97" s="335"/>
      <c r="ER97" s="97" t="str">
        <f t="shared" si="161"/>
        <v/>
      </c>
      <c r="ES97" s="993"/>
      <c r="ET97" s="335"/>
      <c r="EU97" s="97" t="str">
        <f t="shared" si="162"/>
        <v/>
      </c>
      <c r="EV97" s="334"/>
      <c r="EW97" s="335"/>
      <c r="EX97" s="335"/>
      <c r="EY97" s="97"/>
      <c r="EZ97" s="334"/>
      <c r="FA97" s="335"/>
      <c r="FB97" s="335"/>
      <c r="FC97" s="97"/>
      <c r="FD97" s="334"/>
      <c r="FE97" s="335"/>
      <c r="FF97" s="335"/>
      <c r="FG97" s="97"/>
      <c r="FH97" s="334"/>
      <c r="FI97" s="335"/>
      <c r="FJ97" s="335"/>
      <c r="FK97" s="97" t="str">
        <f t="shared" si="163"/>
        <v/>
      </c>
      <c r="FL97" s="993"/>
      <c r="FM97" s="335"/>
      <c r="FN97" s="97" t="str">
        <f t="shared" si="164"/>
        <v/>
      </c>
      <c r="FO97" s="334"/>
      <c r="FP97" s="335"/>
      <c r="FQ97" s="97"/>
      <c r="FR97" s="334"/>
      <c r="FS97" s="335"/>
      <c r="FT97" s="97"/>
      <c r="FU97" s="334"/>
      <c r="FV97" s="335"/>
      <c r="FW97" s="97"/>
      <c r="FX97" s="334"/>
      <c r="FY97" s="335"/>
      <c r="FZ97" s="97" t="str">
        <f t="shared" si="165"/>
        <v/>
      </c>
      <c r="GA97" s="993"/>
      <c r="GB97" s="335"/>
      <c r="GC97" s="510" t="str">
        <f t="shared" si="166"/>
        <v/>
      </c>
      <c r="GD97" s="336"/>
      <c r="GE97" s="337"/>
      <c r="GF97" s="337"/>
      <c r="GG97" s="337"/>
      <c r="GH97" s="337"/>
      <c r="GI97" s="510"/>
      <c r="GJ97" s="336"/>
      <c r="GK97" s="337"/>
      <c r="GL97" s="337"/>
      <c r="GM97" s="337"/>
      <c r="GN97" s="337"/>
      <c r="GO97" s="510"/>
      <c r="GP97" s="336"/>
      <c r="GQ97" s="337"/>
      <c r="GR97" s="337"/>
      <c r="GS97" s="337"/>
      <c r="GT97" s="337"/>
      <c r="GU97" s="510"/>
      <c r="GV97" s="336"/>
      <c r="GW97" s="337"/>
      <c r="GX97" s="337"/>
      <c r="GY97" s="337"/>
      <c r="GZ97" s="336"/>
      <c r="HA97" s="510" t="str">
        <f t="shared" si="167"/>
        <v/>
      </c>
      <c r="HB97" s="994"/>
      <c r="HC97" s="337"/>
      <c r="HD97" s="510" t="str">
        <f t="shared" si="168"/>
        <v/>
      </c>
      <c r="HE97" s="336"/>
      <c r="HF97" s="337"/>
      <c r="HG97" s="337"/>
      <c r="HH97" s="336"/>
      <c r="HI97" s="510"/>
      <c r="HJ97" s="336"/>
      <c r="HK97" s="337"/>
      <c r="HL97" s="337"/>
      <c r="HM97" s="336"/>
      <c r="HN97" s="510"/>
      <c r="HO97" s="336"/>
      <c r="HP97" s="337"/>
      <c r="HQ97" s="337"/>
      <c r="HR97" s="337"/>
      <c r="HS97" s="510"/>
      <c r="HT97" s="336"/>
      <c r="HU97" s="337"/>
      <c r="HV97" s="337"/>
      <c r="HW97" s="337"/>
      <c r="HX97" s="97" t="str">
        <f t="shared" si="169"/>
        <v/>
      </c>
      <c r="HY97" s="994"/>
      <c r="HZ97" s="337"/>
      <c r="IA97" s="510" t="str">
        <f t="shared" si="170"/>
        <v/>
      </c>
      <c r="IB97" s="336"/>
      <c r="IC97" s="337"/>
      <c r="ID97" s="337"/>
      <c r="IE97" s="510"/>
      <c r="IF97" s="336"/>
      <c r="IG97" s="337"/>
      <c r="IH97" s="337"/>
      <c r="II97" s="510"/>
      <c r="IJ97" s="336"/>
      <c r="IK97" s="337"/>
      <c r="IL97" s="337"/>
      <c r="IM97" s="510"/>
      <c r="IN97" s="336"/>
      <c r="IO97" s="337"/>
      <c r="IP97" s="337"/>
      <c r="IQ97" s="97" t="str">
        <f t="shared" si="171"/>
        <v/>
      </c>
      <c r="IR97" s="994"/>
      <c r="IS97" s="337"/>
      <c r="IT97" s="337"/>
      <c r="IU97" s="337"/>
      <c r="IV97" s="510" t="str">
        <f t="shared" si="175"/>
        <v/>
      </c>
      <c r="IW97" s="995"/>
    </row>
    <row r="98" spans="1:257" x14ac:dyDescent="0.25">
      <c r="A98" s="996"/>
      <c r="B98" s="507">
        <v>10</v>
      </c>
      <c r="C98" s="97" t="str">
        <f>IF(Proponentes!B89&gt;0,Proponentes!B89,"")</f>
        <v/>
      </c>
      <c r="D98" s="335"/>
      <c r="E98" s="335"/>
      <c r="F98" s="334"/>
      <c r="G98" s="335"/>
      <c r="H98" s="335"/>
      <c r="I98" s="335"/>
      <c r="J98" s="335"/>
      <c r="K98" s="335"/>
      <c r="L98" s="335"/>
      <c r="M98" s="334"/>
      <c r="N98" s="335"/>
      <c r="O98" s="335"/>
      <c r="P98" s="335"/>
      <c r="Q98" s="335"/>
      <c r="R98" s="335"/>
      <c r="S98" s="335"/>
      <c r="T98" s="334"/>
      <c r="U98" s="335"/>
      <c r="V98" s="335"/>
      <c r="W98" s="335"/>
      <c r="X98" s="335"/>
      <c r="Y98" s="335"/>
      <c r="Z98" s="335"/>
      <c r="AA98" s="334"/>
      <c r="AB98" s="335"/>
      <c r="AC98" s="335"/>
      <c r="AD98" s="335"/>
      <c r="AE98" s="335"/>
      <c r="AF98" s="335"/>
      <c r="AG98" s="97" t="str">
        <f t="shared" si="151"/>
        <v/>
      </c>
      <c r="AH98" s="993"/>
      <c r="AI98" s="335"/>
      <c r="AJ98" s="335" t="str">
        <f t="shared" si="152"/>
        <v/>
      </c>
      <c r="AK98" s="335"/>
      <c r="AL98" s="334"/>
      <c r="AM98" s="335"/>
      <c r="AN98" s="335"/>
      <c r="AO98" s="335"/>
      <c r="AP98" s="335"/>
      <c r="AQ98" s="335"/>
      <c r="AR98" s="335"/>
      <c r="AS98" s="334"/>
      <c r="AT98" s="335"/>
      <c r="AU98" s="335"/>
      <c r="AV98" s="335"/>
      <c r="AW98" s="335"/>
      <c r="AX98" s="335"/>
      <c r="AY98" s="335"/>
      <c r="AZ98" s="334"/>
      <c r="BA98" s="335"/>
      <c r="BB98" s="335"/>
      <c r="BC98" s="335"/>
      <c r="BD98" s="335"/>
      <c r="BE98" s="335"/>
      <c r="BF98" s="335"/>
      <c r="BG98" s="334"/>
      <c r="BH98" s="335"/>
      <c r="BI98" s="335"/>
      <c r="BJ98" s="335"/>
      <c r="BK98" s="335"/>
      <c r="BL98" s="97" t="str">
        <f t="shared" si="153"/>
        <v/>
      </c>
      <c r="BM98" s="993"/>
      <c r="BN98" s="335" t="str">
        <f t="shared" si="172"/>
        <v/>
      </c>
      <c r="BO98" s="334"/>
      <c r="BP98" s="335"/>
      <c r="BQ98" s="335"/>
      <c r="BR98" s="335"/>
      <c r="BS98" s="335" t="str">
        <f t="shared" si="173"/>
        <v/>
      </c>
      <c r="BT98" s="334"/>
      <c r="BU98" s="335"/>
      <c r="BV98" s="335"/>
      <c r="BW98" s="335"/>
      <c r="BX98" s="335" t="str">
        <f t="shared" si="174"/>
        <v/>
      </c>
      <c r="BY98" s="334"/>
      <c r="BZ98" s="335"/>
      <c r="CA98" s="335"/>
      <c r="CB98" s="335"/>
      <c r="CC98" s="335" t="str">
        <f t="shared" si="154"/>
        <v/>
      </c>
      <c r="CD98" s="334"/>
      <c r="CE98" s="335"/>
      <c r="CF98" s="335"/>
      <c r="CG98" s="335"/>
      <c r="CH98" s="997"/>
      <c r="CI98" s="97" t="str">
        <f t="shared" si="155"/>
        <v/>
      </c>
      <c r="CJ98" s="998"/>
      <c r="CK98" s="335"/>
      <c r="CL98" s="97" t="str">
        <f t="shared" si="156"/>
        <v/>
      </c>
      <c r="CM98" s="334"/>
      <c r="CN98" s="335"/>
      <c r="CO98" s="335"/>
      <c r="CP98" s="335"/>
      <c r="CQ98" s="97"/>
      <c r="CR98" s="334"/>
      <c r="CS98" s="335"/>
      <c r="CT98" s="335"/>
      <c r="CU98" s="335"/>
      <c r="CV98" s="97"/>
      <c r="CW98" s="334"/>
      <c r="CX98" s="335"/>
      <c r="CY98" s="335"/>
      <c r="CZ98" s="335"/>
      <c r="DA98" s="97"/>
      <c r="DB98" s="334"/>
      <c r="DC98" s="335"/>
      <c r="DD98" s="335"/>
      <c r="DE98" s="335"/>
      <c r="DF98" s="97" t="str">
        <f t="shared" si="157"/>
        <v/>
      </c>
      <c r="DG98" s="993"/>
      <c r="DH98" s="335"/>
      <c r="DI98" s="97" t="str">
        <f t="shared" si="158"/>
        <v/>
      </c>
      <c r="DJ98" s="334"/>
      <c r="DK98" s="335"/>
      <c r="DL98" s="335"/>
      <c r="DM98" s="97"/>
      <c r="DN98" s="334"/>
      <c r="DO98" s="335"/>
      <c r="DP98" s="335"/>
      <c r="DQ98" s="97"/>
      <c r="DR98" s="334"/>
      <c r="DS98" s="335"/>
      <c r="DT98" s="335"/>
      <c r="DU98" s="97"/>
      <c r="DV98" s="334"/>
      <c r="DW98" s="335"/>
      <c r="DX98" s="335"/>
      <c r="DY98" s="97" t="str">
        <f t="shared" si="159"/>
        <v/>
      </c>
      <c r="DZ98" s="998"/>
      <c r="EA98" s="335"/>
      <c r="EB98" s="97" t="str">
        <f t="shared" si="160"/>
        <v/>
      </c>
      <c r="EC98" s="334"/>
      <c r="ED98" s="335"/>
      <c r="EE98" s="335"/>
      <c r="EF98" s="97"/>
      <c r="EG98" s="334"/>
      <c r="EH98" s="335"/>
      <c r="EI98" s="335"/>
      <c r="EJ98" s="97"/>
      <c r="EK98" s="334"/>
      <c r="EL98" s="335"/>
      <c r="EM98" s="335"/>
      <c r="EN98" s="97"/>
      <c r="EO98" s="334"/>
      <c r="EP98" s="335"/>
      <c r="EQ98" s="335"/>
      <c r="ER98" s="97" t="str">
        <f t="shared" si="161"/>
        <v/>
      </c>
      <c r="ES98" s="993"/>
      <c r="ET98" s="335"/>
      <c r="EU98" s="97" t="str">
        <f t="shared" si="162"/>
        <v/>
      </c>
      <c r="EV98" s="334"/>
      <c r="EW98" s="335"/>
      <c r="EX98" s="335"/>
      <c r="EY98" s="97"/>
      <c r="EZ98" s="334"/>
      <c r="FA98" s="335"/>
      <c r="FB98" s="335"/>
      <c r="FC98" s="97"/>
      <c r="FD98" s="334"/>
      <c r="FE98" s="335"/>
      <c r="FF98" s="335"/>
      <c r="FG98" s="97"/>
      <c r="FH98" s="334"/>
      <c r="FI98" s="335"/>
      <c r="FJ98" s="335"/>
      <c r="FK98" s="97" t="str">
        <f t="shared" si="163"/>
        <v/>
      </c>
      <c r="FL98" s="993"/>
      <c r="FM98" s="335"/>
      <c r="FN98" s="97" t="str">
        <f t="shared" si="164"/>
        <v/>
      </c>
      <c r="FO98" s="334"/>
      <c r="FP98" s="335"/>
      <c r="FQ98" s="97"/>
      <c r="FR98" s="334"/>
      <c r="FS98" s="335"/>
      <c r="FT98" s="97"/>
      <c r="FU98" s="334"/>
      <c r="FV98" s="335"/>
      <c r="FW98" s="97"/>
      <c r="FX98" s="334"/>
      <c r="FY98" s="335"/>
      <c r="FZ98" s="97" t="str">
        <f t="shared" si="165"/>
        <v/>
      </c>
      <c r="GA98" s="993"/>
      <c r="GB98" s="335"/>
      <c r="GC98" s="510" t="str">
        <f t="shared" si="166"/>
        <v/>
      </c>
      <c r="GD98" s="336"/>
      <c r="GE98" s="337"/>
      <c r="GF98" s="337"/>
      <c r="GG98" s="337"/>
      <c r="GH98" s="337"/>
      <c r="GI98" s="510"/>
      <c r="GJ98" s="336"/>
      <c r="GK98" s="337"/>
      <c r="GL98" s="337"/>
      <c r="GM98" s="337"/>
      <c r="GN98" s="337"/>
      <c r="GO98" s="510"/>
      <c r="GP98" s="336"/>
      <c r="GQ98" s="337"/>
      <c r="GR98" s="337"/>
      <c r="GS98" s="337"/>
      <c r="GT98" s="337"/>
      <c r="GU98" s="510"/>
      <c r="GV98" s="336"/>
      <c r="GW98" s="337"/>
      <c r="GX98" s="337"/>
      <c r="GY98" s="337"/>
      <c r="GZ98" s="336"/>
      <c r="HA98" s="510" t="str">
        <f t="shared" si="167"/>
        <v/>
      </c>
      <c r="HB98" s="994"/>
      <c r="HC98" s="337"/>
      <c r="HD98" s="510" t="str">
        <f t="shared" si="168"/>
        <v/>
      </c>
      <c r="HE98" s="336"/>
      <c r="HF98" s="337"/>
      <c r="HG98" s="337"/>
      <c r="HH98" s="336"/>
      <c r="HI98" s="510"/>
      <c r="HJ98" s="336"/>
      <c r="HK98" s="337"/>
      <c r="HL98" s="337"/>
      <c r="HM98" s="336"/>
      <c r="HN98" s="510"/>
      <c r="HO98" s="336"/>
      <c r="HP98" s="337"/>
      <c r="HQ98" s="337"/>
      <c r="HR98" s="337"/>
      <c r="HS98" s="510"/>
      <c r="HT98" s="336"/>
      <c r="HU98" s="337"/>
      <c r="HV98" s="337"/>
      <c r="HW98" s="337"/>
      <c r="HX98" s="97" t="str">
        <f t="shared" si="169"/>
        <v/>
      </c>
      <c r="HY98" s="994"/>
      <c r="HZ98" s="337"/>
      <c r="IA98" s="510" t="str">
        <f t="shared" si="170"/>
        <v/>
      </c>
      <c r="IB98" s="336"/>
      <c r="IC98" s="337"/>
      <c r="ID98" s="337"/>
      <c r="IE98" s="510"/>
      <c r="IF98" s="336"/>
      <c r="IG98" s="337"/>
      <c r="IH98" s="337"/>
      <c r="II98" s="510"/>
      <c r="IJ98" s="336"/>
      <c r="IK98" s="337"/>
      <c r="IL98" s="337"/>
      <c r="IM98" s="510"/>
      <c r="IN98" s="336"/>
      <c r="IO98" s="337"/>
      <c r="IP98" s="337"/>
      <c r="IQ98" s="97" t="str">
        <f t="shared" si="171"/>
        <v/>
      </c>
      <c r="IR98" s="994"/>
      <c r="IS98" s="337"/>
      <c r="IT98" s="337"/>
      <c r="IU98" s="337"/>
      <c r="IV98" s="510" t="str">
        <f t="shared" si="175"/>
        <v/>
      </c>
      <c r="IW98" s="995"/>
    </row>
    <row r="99" spans="1:257" x14ac:dyDescent="0.25">
      <c r="A99" s="996"/>
      <c r="B99" s="507">
        <v>11</v>
      </c>
      <c r="C99" s="97" t="str">
        <f>IF(Proponentes!B90&gt;0,Proponentes!B90,"")</f>
        <v/>
      </c>
      <c r="D99" s="335"/>
      <c r="E99" s="335"/>
      <c r="F99" s="334"/>
      <c r="G99" s="335"/>
      <c r="H99" s="335"/>
      <c r="I99" s="335"/>
      <c r="J99" s="335"/>
      <c r="K99" s="335"/>
      <c r="L99" s="335"/>
      <c r="M99" s="334"/>
      <c r="N99" s="335"/>
      <c r="O99" s="335"/>
      <c r="P99" s="335"/>
      <c r="Q99" s="335"/>
      <c r="R99" s="335"/>
      <c r="S99" s="335"/>
      <c r="T99" s="334"/>
      <c r="U99" s="335"/>
      <c r="V99" s="335"/>
      <c r="W99" s="335"/>
      <c r="X99" s="335"/>
      <c r="Y99" s="335"/>
      <c r="Z99" s="335"/>
      <c r="AA99" s="334"/>
      <c r="AB99" s="335"/>
      <c r="AC99" s="335"/>
      <c r="AD99" s="335"/>
      <c r="AE99" s="335"/>
      <c r="AF99" s="335"/>
      <c r="AG99" s="97" t="str">
        <f t="shared" si="151"/>
        <v/>
      </c>
      <c r="AH99" s="993"/>
      <c r="AI99" s="335"/>
      <c r="AJ99" s="335" t="str">
        <f t="shared" si="152"/>
        <v/>
      </c>
      <c r="AK99" s="335"/>
      <c r="AL99" s="334"/>
      <c r="AM99" s="335"/>
      <c r="AN99" s="335"/>
      <c r="AO99" s="335"/>
      <c r="AP99" s="335"/>
      <c r="AQ99" s="335"/>
      <c r="AR99" s="335"/>
      <c r="AS99" s="334"/>
      <c r="AT99" s="335"/>
      <c r="AU99" s="335"/>
      <c r="AV99" s="335"/>
      <c r="AW99" s="335"/>
      <c r="AX99" s="335"/>
      <c r="AY99" s="335"/>
      <c r="AZ99" s="334"/>
      <c r="BA99" s="335"/>
      <c r="BB99" s="335"/>
      <c r="BC99" s="335"/>
      <c r="BD99" s="335"/>
      <c r="BE99" s="335"/>
      <c r="BF99" s="335"/>
      <c r="BG99" s="334"/>
      <c r="BH99" s="335"/>
      <c r="BI99" s="335"/>
      <c r="BJ99" s="335"/>
      <c r="BK99" s="335"/>
      <c r="BL99" s="97" t="str">
        <f t="shared" si="153"/>
        <v/>
      </c>
      <c r="BM99" s="993"/>
      <c r="BN99" s="335" t="str">
        <f t="shared" si="172"/>
        <v/>
      </c>
      <c r="BO99" s="334"/>
      <c r="BP99" s="335"/>
      <c r="BQ99" s="335"/>
      <c r="BR99" s="335"/>
      <c r="BS99" s="335" t="str">
        <f t="shared" si="173"/>
        <v/>
      </c>
      <c r="BT99" s="334"/>
      <c r="BU99" s="335"/>
      <c r="BV99" s="335"/>
      <c r="BW99" s="335"/>
      <c r="BX99" s="335" t="str">
        <f t="shared" si="174"/>
        <v/>
      </c>
      <c r="BY99" s="334"/>
      <c r="BZ99" s="335"/>
      <c r="CA99" s="335"/>
      <c r="CB99" s="335"/>
      <c r="CC99" s="335" t="str">
        <f t="shared" si="154"/>
        <v/>
      </c>
      <c r="CD99" s="334"/>
      <c r="CE99" s="335"/>
      <c r="CF99" s="335"/>
      <c r="CG99" s="335"/>
      <c r="CH99" s="997"/>
      <c r="CI99" s="97" t="str">
        <f t="shared" si="155"/>
        <v/>
      </c>
      <c r="CJ99" s="998"/>
      <c r="CK99" s="335"/>
      <c r="CL99" s="97" t="str">
        <f t="shared" si="156"/>
        <v/>
      </c>
      <c r="CM99" s="334"/>
      <c r="CN99" s="335"/>
      <c r="CO99" s="335"/>
      <c r="CP99" s="335"/>
      <c r="CQ99" s="97"/>
      <c r="CR99" s="334"/>
      <c r="CS99" s="335"/>
      <c r="CT99" s="335"/>
      <c r="CU99" s="335"/>
      <c r="CV99" s="97"/>
      <c r="CW99" s="334"/>
      <c r="CX99" s="335"/>
      <c r="CY99" s="335"/>
      <c r="CZ99" s="335"/>
      <c r="DA99" s="97"/>
      <c r="DB99" s="334"/>
      <c r="DC99" s="335"/>
      <c r="DD99" s="335"/>
      <c r="DE99" s="335"/>
      <c r="DF99" s="97" t="str">
        <f t="shared" si="157"/>
        <v/>
      </c>
      <c r="DG99" s="993"/>
      <c r="DH99" s="335"/>
      <c r="DI99" s="97" t="str">
        <f t="shared" si="158"/>
        <v/>
      </c>
      <c r="DJ99" s="334"/>
      <c r="DK99" s="335"/>
      <c r="DL99" s="335"/>
      <c r="DM99" s="97"/>
      <c r="DN99" s="334"/>
      <c r="DO99" s="335"/>
      <c r="DP99" s="335"/>
      <c r="DQ99" s="97"/>
      <c r="DR99" s="334"/>
      <c r="DS99" s="335"/>
      <c r="DT99" s="335"/>
      <c r="DU99" s="97"/>
      <c r="DV99" s="334"/>
      <c r="DW99" s="335"/>
      <c r="DX99" s="335"/>
      <c r="DY99" s="97" t="str">
        <f t="shared" si="159"/>
        <v/>
      </c>
      <c r="DZ99" s="998"/>
      <c r="EA99" s="335"/>
      <c r="EB99" s="97" t="str">
        <f t="shared" si="160"/>
        <v/>
      </c>
      <c r="EC99" s="334"/>
      <c r="ED99" s="335"/>
      <c r="EE99" s="335"/>
      <c r="EF99" s="97"/>
      <c r="EG99" s="334"/>
      <c r="EH99" s="335"/>
      <c r="EI99" s="335"/>
      <c r="EJ99" s="97"/>
      <c r="EK99" s="334"/>
      <c r="EL99" s="335"/>
      <c r="EM99" s="335"/>
      <c r="EN99" s="97"/>
      <c r="EO99" s="334"/>
      <c r="EP99" s="335"/>
      <c r="EQ99" s="335"/>
      <c r="ER99" s="97" t="str">
        <f t="shared" si="161"/>
        <v/>
      </c>
      <c r="ES99" s="993"/>
      <c r="ET99" s="335"/>
      <c r="EU99" s="97" t="str">
        <f t="shared" si="162"/>
        <v/>
      </c>
      <c r="EV99" s="334"/>
      <c r="EW99" s="335"/>
      <c r="EX99" s="335"/>
      <c r="EY99" s="97"/>
      <c r="EZ99" s="334"/>
      <c r="FA99" s="335"/>
      <c r="FB99" s="335"/>
      <c r="FC99" s="97"/>
      <c r="FD99" s="334"/>
      <c r="FE99" s="335"/>
      <c r="FF99" s="335"/>
      <c r="FG99" s="97"/>
      <c r="FH99" s="334"/>
      <c r="FI99" s="335"/>
      <c r="FJ99" s="335"/>
      <c r="FK99" s="97" t="str">
        <f t="shared" si="163"/>
        <v/>
      </c>
      <c r="FL99" s="993"/>
      <c r="FM99" s="335"/>
      <c r="FN99" s="97" t="str">
        <f t="shared" si="164"/>
        <v/>
      </c>
      <c r="FO99" s="334"/>
      <c r="FP99" s="335"/>
      <c r="FQ99" s="97"/>
      <c r="FR99" s="334"/>
      <c r="FS99" s="335"/>
      <c r="FT99" s="97"/>
      <c r="FU99" s="334"/>
      <c r="FV99" s="335"/>
      <c r="FW99" s="97"/>
      <c r="FX99" s="334"/>
      <c r="FY99" s="335"/>
      <c r="FZ99" s="97" t="str">
        <f t="shared" si="165"/>
        <v/>
      </c>
      <c r="GA99" s="993"/>
      <c r="GB99" s="335"/>
      <c r="GC99" s="510" t="str">
        <f t="shared" si="166"/>
        <v/>
      </c>
      <c r="GD99" s="336"/>
      <c r="GE99" s="337"/>
      <c r="GF99" s="337"/>
      <c r="GG99" s="337"/>
      <c r="GH99" s="337"/>
      <c r="GI99" s="510"/>
      <c r="GJ99" s="336"/>
      <c r="GK99" s="337"/>
      <c r="GL99" s="337"/>
      <c r="GM99" s="337"/>
      <c r="GN99" s="337"/>
      <c r="GO99" s="510"/>
      <c r="GP99" s="336"/>
      <c r="GQ99" s="337"/>
      <c r="GR99" s="337"/>
      <c r="GS99" s="337"/>
      <c r="GT99" s="337"/>
      <c r="GU99" s="510"/>
      <c r="GV99" s="336"/>
      <c r="GW99" s="337"/>
      <c r="GX99" s="337"/>
      <c r="GY99" s="337"/>
      <c r="GZ99" s="336"/>
      <c r="HA99" s="510" t="str">
        <f t="shared" si="167"/>
        <v/>
      </c>
      <c r="HB99" s="994"/>
      <c r="HC99" s="337"/>
      <c r="HD99" s="510" t="str">
        <f t="shared" si="168"/>
        <v/>
      </c>
      <c r="HE99" s="336"/>
      <c r="HF99" s="337"/>
      <c r="HG99" s="337"/>
      <c r="HH99" s="336"/>
      <c r="HI99" s="510"/>
      <c r="HJ99" s="336"/>
      <c r="HK99" s="337"/>
      <c r="HL99" s="337"/>
      <c r="HM99" s="336"/>
      <c r="HN99" s="510"/>
      <c r="HO99" s="336"/>
      <c r="HP99" s="337"/>
      <c r="HQ99" s="337"/>
      <c r="HR99" s="337"/>
      <c r="HS99" s="510"/>
      <c r="HT99" s="336"/>
      <c r="HU99" s="337"/>
      <c r="HV99" s="337"/>
      <c r="HW99" s="337"/>
      <c r="HX99" s="97" t="str">
        <f t="shared" si="169"/>
        <v/>
      </c>
      <c r="HY99" s="994"/>
      <c r="HZ99" s="337"/>
      <c r="IA99" s="510" t="str">
        <f t="shared" si="170"/>
        <v/>
      </c>
      <c r="IB99" s="336"/>
      <c r="IC99" s="337"/>
      <c r="ID99" s="337"/>
      <c r="IE99" s="510"/>
      <c r="IF99" s="336"/>
      <c r="IG99" s="337"/>
      <c r="IH99" s="337"/>
      <c r="II99" s="510"/>
      <c r="IJ99" s="336"/>
      <c r="IK99" s="337"/>
      <c r="IL99" s="337"/>
      <c r="IM99" s="510"/>
      <c r="IN99" s="336"/>
      <c r="IO99" s="337"/>
      <c r="IP99" s="337"/>
      <c r="IQ99" s="97" t="str">
        <f t="shared" si="171"/>
        <v/>
      </c>
      <c r="IR99" s="994"/>
      <c r="IS99" s="337"/>
      <c r="IT99" s="337"/>
      <c r="IU99" s="337"/>
      <c r="IV99" s="510" t="str">
        <f t="shared" si="175"/>
        <v/>
      </c>
      <c r="IW99" s="995"/>
    </row>
    <row r="100" spans="1:257" x14ac:dyDescent="0.25">
      <c r="A100" s="996"/>
      <c r="B100" s="507">
        <v>12</v>
      </c>
      <c r="C100" s="97" t="str">
        <f>IF(Proponentes!B91&gt;0,Proponentes!B91,"")</f>
        <v/>
      </c>
      <c r="D100" s="335"/>
      <c r="E100" s="335"/>
      <c r="F100" s="334"/>
      <c r="G100" s="335"/>
      <c r="H100" s="335"/>
      <c r="I100" s="335"/>
      <c r="J100" s="335"/>
      <c r="K100" s="335"/>
      <c r="L100" s="335"/>
      <c r="M100" s="334"/>
      <c r="N100" s="335"/>
      <c r="O100" s="335"/>
      <c r="P100" s="335"/>
      <c r="Q100" s="335"/>
      <c r="R100" s="335"/>
      <c r="S100" s="335"/>
      <c r="T100" s="334"/>
      <c r="U100" s="335"/>
      <c r="V100" s="335"/>
      <c r="W100" s="335"/>
      <c r="X100" s="335"/>
      <c r="Y100" s="335"/>
      <c r="Z100" s="335"/>
      <c r="AA100" s="334"/>
      <c r="AB100" s="335"/>
      <c r="AC100" s="335"/>
      <c r="AD100" s="335"/>
      <c r="AE100" s="335"/>
      <c r="AF100" s="335"/>
      <c r="AG100" s="97" t="str">
        <f t="shared" si="151"/>
        <v/>
      </c>
      <c r="AH100" s="993"/>
      <c r="AI100" s="335"/>
      <c r="AJ100" s="335" t="str">
        <f t="shared" si="152"/>
        <v/>
      </c>
      <c r="AK100" s="335"/>
      <c r="AL100" s="334"/>
      <c r="AM100" s="335"/>
      <c r="AN100" s="335"/>
      <c r="AO100" s="335"/>
      <c r="AP100" s="335"/>
      <c r="AQ100" s="335"/>
      <c r="AR100" s="335"/>
      <c r="AS100" s="334"/>
      <c r="AT100" s="335"/>
      <c r="AU100" s="335"/>
      <c r="AV100" s="335"/>
      <c r="AW100" s="335"/>
      <c r="AX100" s="335"/>
      <c r="AY100" s="335"/>
      <c r="AZ100" s="334"/>
      <c r="BA100" s="335"/>
      <c r="BB100" s="335"/>
      <c r="BC100" s="335"/>
      <c r="BD100" s="335"/>
      <c r="BE100" s="335"/>
      <c r="BF100" s="335"/>
      <c r="BG100" s="334"/>
      <c r="BH100" s="335"/>
      <c r="BI100" s="335"/>
      <c r="BJ100" s="335"/>
      <c r="BK100" s="335"/>
      <c r="BL100" s="97" t="str">
        <f t="shared" si="153"/>
        <v/>
      </c>
      <c r="BM100" s="993"/>
      <c r="BN100" s="335" t="str">
        <f t="shared" si="172"/>
        <v/>
      </c>
      <c r="BO100" s="334"/>
      <c r="BP100" s="335"/>
      <c r="BQ100" s="335"/>
      <c r="BR100" s="335"/>
      <c r="BS100" s="335" t="str">
        <f t="shared" si="173"/>
        <v/>
      </c>
      <c r="BT100" s="334"/>
      <c r="BU100" s="335"/>
      <c r="BV100" s="335"/>
      <c r="BW100" s="335"/>
      <c r="BX100" s="335" t="str">
        <f t="shared" si="174"/>
        <v/>
      </c>
      <c r="BY100" s="334"/>
      <c r="BZ100" s="335"/>
      <c r="CA100" s="335"/>
      <c r="CB100" s="335"/>
      <c r="CC100" s="335" t="str">
        <f t="shared" si="154"/>
        <v/>
      </c>
      <c r="CD100" s="334"/>
      <c r="CE100" s="335"/>
      <c r="CF100" s="335"/>
      <c r="CG100" s="335"/>
      <c r="CH100" s="997"/>
      <c r="CI100" s="97" t="str">
        <f t="shared" si="155"/>
        <v/>
      </c>
      <c r="CJ100" s="998"/>
      <c r="CK100" s="335"/>
      <c r="CL100" s="97" t="str">
        <f t="shared" si="156"/>
        <v/>
      </c>
      <c r="CM100" s="334"/>
      <c r="CN100" s="335"/>
      <c r="CO100" s="335"/>
      <c r="CP100" s="335"/>
      <c r="CQ100" s="97"/>
      <c r="CR100" s="334"/>
      <c r="CS100" s="335"/>
      <c r="CT100" s="335"/>
      <c r="CU100" s="335"/>
      <c r="CV100" s="97"/>
      <c r="CW100" s="334"/>
      <c r="CX100" s="335"/>
      <c r="CY100" s="335"/>
      <c r="CZ100" s="335"/>
      <c r="DA100" s="97"/>
      <c r="DB100" s="334"/>
      <c r="DC100" s="335"/>
      <c r="DD100" s="335"/>
      <c r="DE100" s="335"/>
      <c r="DF100" s="97" t="str">
        <f t="shared" si="157"/>
        <v/>
      </c>
      <c r="DG100" s="993"/>
      <c r="DH100" s="335"/>
      <c r="DI100" s="97" t="str">
        <f t="shared" si="158"/>
        <v/>
      </c>
      <c r="DJ100" s="334"/>
      <c r="DK100" s="335"/>
      <c r="DL100" s="335"/>
      <c r="DM100" s="97"/>
      <c r="DN100" s="334"/>
      <c r="DO100" s="335"/>
      <c r="DP100" s="335"/>
      <c r="DQ100" s="97"/>
      <c r="DR100" s="334"/>
      <c r="DS100" s="335"/>
      <c r="DT100" s="335"/>
      <c r="DU100" s="97"/>
      <c r="DV100" s="334"/>
      <c r="DW100" s="335"/>
      <c r="DX100" s="335"/>
      <c r="DY100" s="97" t="str">
        <f t="shared" si="159"/>
        <v/>
      </c>
      <c r="DZ100" s="998"/>
      <c r="EA100" s="335"/>
      <c r="EB100" s="97" t="str">
        <f t="shared" si="160"/>
        <v/>
      </c>
      <c r="EC100" s="334"/>
      <c r="ED100" s="335"/>
      <c r="EE100" s="335"/>
      <c r="EF100" s="97"/>
      <c r="EG100" s="334"/>
      <c r="EH100" s="335"/>
      <c r="EI100" s="335"/>
      <c r="EJ100" s="97"/>
      <c r="EK100" s="334"/>
      <c r="EL100" s="335"/>
      <c r="EM100" s="335"/>
      <c r="EN100" s="97"/>
      <c r="EO100" s="334"/>
      <c r="EP100" s="335"/>
      <c r="EQ100" s="335"/>
      <c r="ER100" s="97" t="str">
        <f t="shared" si="161"/>
        <v/>
      </c>
      <c r="ES100" s="993"/>
      <c r="ET100" s="335"/>
      <c r="EU100" s="97" t="str">
        <f t="shared" si="162"/>
        <v/>
      </c>
      <c r="EV100" s="334"/>
      <c r="EW100" s="335"/>
      <c r="EX100" s="335"/>
      <c r="EY100" s="97"/>
      <c r="EZ100" s="334"/>
      <c r="FA100" s="335"/>
      <c r="FB100" s="335"/>
      <c r="FC100" s="97"/>
      <c r="FD100" s="334"/>
      <c r="FE100" s="335"/>
      <c r="FF100" s="335"/>
      <c r="FG100" s="97"/>
      <c r="FH100" s="334"/>
      <c r="FI100" s="335"/>
      <c r="FJ100" s="335"/>
      <c r="FK100" s="97" t="str">
        <f t="shared" si="163"/>
        <v/>
      </c>
      <c r="FL100" s="993"/>
      <c r="FM100" s="335"/>
      <c r="FN100" s="97" t="str">
        <f t="shared" si="164"/>
        <v/>
      </c>
      <c r="FO100" s="334"/>
      <c r="FP100" s="335"/>
      <c r="FQ100" s="97"/>
      <c r="FR100" s="334"/>
      <c r="FS100" s="335"/>
      <c r="FT100" s="97"/>
      <c r="FU100" s="334"/>
      <c r="FV100" s="335"/>
      <c r="FW100" s="97"/>
      <c r="FX100" s="334"/>
      <c r="FY100" s="335"/>
      <c r="FZ100" s="97" t="str">
        <f t="shared" si="165"/>
        <v/>
      </c>
      <c r="GA100" s="993"/>
      <c r="GB100" s="335"/>
      <c r="GC100" s="510" t="str">
        <f t="shared" si="166"/>
        <v/>
      </c>
      <c r="GD100" s="336"/>
      <c r="GE100" s="337"/>
      <c r="GF100" s="337"/>
      <c r="GG100" s="337"/>
      <c r="GH100" s="337"/>
      <c r="GI100" s="510"/>
      <c r="GJ100" s="336"/>
      <c r="GK100" s="337"/>
      <c r="GL100" s="337"/>
      <c r="GM100" s="337"/>
      <c r="GN100" s="337"/>
      <c r="GO100" s="510"/>
      <c r="GP100" s="336"/>
      <c r="GQ100" s="337"/>
      <c r="GR100" s="337"/>
      <c r="GS100" s="337"/>
      <c r="GT100" s="337"/>
      <c r="GU100" s="510"/>
      <c r="GV100" s="336"/>
      <c r="GW100" s="337"/>
      <c r="GX100" s="337"/>
      <c r="GY100" s="337"/>
      <c r="GZ100" s="336"/>
      <c r="HA100" s="510" t="str">
        <f t="shared" si="167"/>
        <v/>
      </c>
      <c r="HB100" s="994"/>
      <c r="HC100" s="337"/>
      <c r="HD100" s="510" t="str">
        <f t="shared" si="168"/>
        <v/>
      </c>
      <c r="HE100" s="336"/>
      <c r="HF100" s="337"/>
      <c r="HG100" s="337"/>
      <c r="HH100" s="336"/>
      <c r="HI100" s="510"/>
      <c r="HJ100" s="336"/>
      <c r="HK100" s="337"/>
      <c r="HL100" s="337"/>
      <c r="HM100" s="336"/>
      <c r="HN100" s="510"/>
      <c r="HO100" s="336"/>
      <c r="HP100" s="337"/>
      <c r="HQ100" s="337"/>
      <c r="HR100" s="337"/>
      <c r="HS100" s="510"/>
      <c r="HT100" s="336"/>
      <c r="HU100" s="337"/>
      <c r="HV100" s="337"/>
      <c r="HW100" s="337"/>
      <c r="HX100" s="97" t="str">
        <f t="shared" si="169"/>
        <v/>
      </c>
      <c r="HY100" s="994"/>
      <c r="HZ100" s="337"/>
      <c r="IA100" s="510" t="str">
        <f t="shared" si="170"/>
        <v/>
      </c>
      <c r="IB100" s="336"/>
      <c r="IC100" s="337"/>
      <c r="ID100" s="337"/>
      <c r="IE100" s="510"/>
      <c r="IF100" s="336"/>
      <c r="IG100" s="337"/>
      <c r="IH100" s="337"/>
      <c r="II100" s="510"/>
      <c r="IJ100" s="336"/>
      <c r="IK100" s="337"/>
      <c r="IL100" s="337"/>
      <c r="IM100" s="510"/>
      <c r="IN100" s="336"/>
      <c r="IO100" s="337"/>
      <c r="IP100" s="337"/>
      <c r="IQ100" s="97" t="str">
        <f t="shared" si="171"/>
        <v/>
      </c>
      <c r="IR100" s="994"/>
      <c r="IS100" s="337"/>
      <c r="IT100" s="337"/>
      <c r="IU100" s="337"/>
      <c r="IV100" s="510" t="str">
        <f t="shared" si="175"/>
        <v/>
      </c>
      <c r="IW100" s="995"/>
    </row>
    <row r="101" spans="1:257" x14ac:dyDescent="0.25">
      <c r="A101" s="548">
        <v>7</v>
      </c>
      <c r="B101" s="514"/>
      <c r="C101" s="514"/>
      <c r="D101" s="514"/>
      <c r="E101" s="514"/>
      <c r="F101" s="515"/>
      <c r="G101" s="514"/>
      <c r="H101" s="514"/>
      <c r="I101" s="514"/>
      <c r="J101" s="514"/>
      <c r="K101" s="514"/>
      <c r="L101" s="514"/>
      <c r="M101" s="514"/>
      <c r="N101" s="514"/>
      <c r="O101" s="514"/>
      <c r="P101" s="514"/>
      <c r="Q101" s="514"/>
      <c r="R101" s="514"/>
      <c r="S101" s="514"/>
      <c r="T101" s="514"/>
      <c r="U101" s="514"/>
      <c r="V101" s="514"/>
      <c r="W101" s="514"/>
      <c r="X101" s="514"/>
      <c r="Y101" s="514"/>
      <c r="Z101" s="514"/>
      <c r="AA101" s="514"/>
      <c r="AB101" s="514"/>
      <c r="AC101" s="514"/>
      <c r="AD101" s="514"/>
      <c r="AE101" s="514"/>
      <c r="AF101" s="514"/>
      <c r="AG101" s="514"/>
      <c r="AH101" s="514"/>
      <c r="AI101" s="514"/>
      <c r="AJ101" s="514"/>
      <c r="AK101" s="514"/>
      <c r="AL101" s="514"/>
      <c r="AM101" s="514"/>
      <c r="AN101" s="514"/>
      <c r="AO101" s="514"/>
      <c r="AP101" s="514"/>
      <c r="AQ101" s="514"/>
      <c r="AR101" s="514"/>
      <c r="AS101" s="514"/>
      <c r="AT101" s="514"/>
      <c r="AU101" s="514"/>
      <c r="AV101" s="514"/>
      <c r="AW101" s="514"/>
      <c r="AX101" s="514"/>
      <c r="AY101" s="514"/>
      <c r="AZ101" s="514"/>
      <c r="BA101" s="514"/>
      <c r="BB101" s="514"/>
      <c r="BC101" s="514"/>
      <c r="BD101" s="514"/>
      <c r="BE101" s="514"/>
      <c r="BF101" s="514"/>
      <c r="BG101" s="514"/>
      <c r="BH101" s="514"/>
      <c r="BI101" s="514"/>
      <c r="BJ101" s="514"/>
      <c r="BK101" s="514"/>
      <c r="BL101" s="514"/>
      <c r="BM101" s="514"/>
      <c r="BN101" s="514"/>
      <c r="BO101" s="514"/>
      <c r="BP101" s="514"/>
      <c r="BQ101" s="514"/>
      <c r="BR101" s="514"/>
      <c r="BS101" s="514"/>
      <c r="BT101" s="514"/>
      <c r="BU101" s="514"/>
      <c r="BV101" s="514"/>
      <c r="BW101" s="514"/>
      <c r="BX101" s="514"/>
      <c r="BY101" s="514"/>
      <c r="BZ101" s="514"/>
      <c r="CA101" s="514"/>
      <c r="CB101" s="514"/>
      <c r="CC101" s="514"/>
      <c r="CD101" s="514"/>
      <c r="CE101" s="514"/>
      <c r="CF101" s="514"/>
      <c r="CG101" s="514"/>
      <c r="CH101" s="516"/>
      <c r="CI101" s="514"/>
      <c r="CJ101" s="514"/>
      <c r="CK101" s="514"/>
      <c r="CL101" s="514"/>
      <c r="CM101" s="514"/>
      <c r="CN101" s="514"/>
      <c r="CO101" s="514"/>
      <c r="CP101" s="514"/>
      <c r="CQ101" s="514"/>
      <c r="CR101" s="514"/>
      <c r="CS101" s="514"/>
      <c r="CT101" s="514"/>
      <c r="CU101" s="514"/>
      <c r="CV101" s="514"/>
      <c r="CW101" s="514"/>
      <c r="CX101" s="514"/>
      <c r="CY101" s="514"/>
      <c r="CZ101" s="514"/>
      <c r="DA101" s="514"/>
      <c r="DB101" s="514"/>
      <c r="DC101" s="514"/>
      <c r="DD101" s="514"/>
      <c r="DE101" s="514"/>
      <c r="DF101" s="514"/>
      <c r="DG101" s="514"/>
      <c r="DH101" s="514"/>
      <c r="DI101" s="514"/>
      <c r="DJ101" s="514"/>
      <c r="DK101" s="514"/>
      <c r="DL101" s="514"/>
      <c r="DM101" s="514"/>
      <c r="DN101" s="514"/>
      <c r="DO101" s="514"/>
      <c r="DP101" s="514"/>
      <c r="DQ101" s="514"/>
      <c r="DR101" s="514"/>
      <c r="DS101" s="514"/>
      <c r="DT101" s="514"/>
      <c r="DU101" s="514"/>
      <c r="DV101" s="514"/>
      <c r="DW101" s="514"/>
      <c r="DX101" s="514"/>
      <c r="DY101" s="514"/>
      <c r="DZ101" s="514"/>
      <c r="EA101" s="514"/>
      <c r="EB101" s="514"/>
      <c r="EC101" s="514"/>
      <c r="ED101" s="514"/>
      <c r="EE101" s="514"/>
      <c r="EF101" s="514"/>
      <c r="EG101" s="514"/>
      <c r="EH101" s="514"/>
      <c r="EI101" s="514"/>
      <c r="EJ101" s="514"/>
      <c r="EK101" s="514"/>
      <c r="EL101" s="514"/>
      <c r="EM101" s="514"/>
      <c r="EN101" s="514"/>
      <c r="EO101" s="514"/>
      <c r="EP101" s="514"/>
      <c r="EQ101" s="514"/>
      <c r="ER101" s="514"/>
      <c r="ES101" s="514"/>
      <c r="ET101" s="514"/>
      <c r="EU101" s="514"/>
      <c r="EV101" s="514"/>
      <c r="EW101" s="514"/>
      <c r="EX101" s="514"/>
      <c r="EY101" s="514"/>
      <c r="EZ101" s="514"/>
      <c r="FA101" s="514"/>
      <c r="FB101" s="514"/>
      <c r="FC101" s="514"/>
      <c r="FD101" s="514"/>
      <c r="FE101" s="514"/>
      <c r="FF101" s="514"/>
      <c r="FG101" s="514"/>
      <c r="FH101" s="514"/>
      <c r="FI101" s="514"/>
      <c r="FJ101" s="514"/>
      <c r="FK101" s="514"/>
      <c r="FL101" s="514"/>
      <c r="FM101" s="514"/>
      <c r="FN101" s="514"/>
      <c r="FO101" s="514"/>
      <c r="FP101" s="514"/>
      <c r="FQ101" s="514"/>
      <c r="FR101" s="514"/>
      <c r="FS101" s="514"/>
      <c r="FT101" s="514"/>
      <c r="FU101" s="514"/>
      <c r="FV101" s="514"/>
      <c r="FW101" s="514"/>
      <c r="FX101" s="514"/>
      <c r="FY101" s="514"/>
      <c r="FZ101" s="514"/>
      <c r="GA101" s="514"/>
      <c r="GB101" s="514"/>
      <c r="GC101" s="514"/>
      <c r="GD101" s="514"/>
      <c r="GE101" s="514"/>
      <c r="GF101" s="514"/>
      <c r="GG101" s="514"/>
      <c r="GH101" s="514"/>
      <c r="GI101" s="514"/>
      <c r="GJ101" s="514"/>
      <c r="GK101" s="514"/>
      <c r="GL101" s="514"/>
      <c r="GM101" s="514"/>
      <c r="GN101" s="514"/>
      <c r="GO101" s="514"/>
      <c r="GP101" s="514"/>
      <c r="GQ101" s="514"/>
      <c r="GR101" s="514"/>
      <c r="GS101" s="514"/>
      <c r="GT101" s="514"/>
      <c r="GU101" s="514"/>
      <c r="GV101" s="514"/>
      <c r="GW101" s="514"/>
      <c r="GX101" s="514"/>
      <c r="GY101" s="514"/>
      <c r="GZ101" s="514"/>
      <c r="HA101" s="514"/>
      <c r="HB101" s="514"/>
      <c r="HC101" s="514"/>
      <c r="HD101" s="514"/>
      <c r="HE101" s="514"/>
      <c r="HF101" s="514"/>
      <c r="HG101" s="514"/>
      <c r="HH101" s="514"/>
      <c r="HI101" s="514"/>
      <c r="HJ101" s="514"/>
      <c r="HK101" s="514"/>
      <c r="HL101" s="514"/>
      <c r="HM101" s="514"/>
      <c r="HN101" s="514"/>
      <c r="HO101" s="514"/>
      <c r="HP101" s="514"/>
      <c r="HQ101" s="514"/>
      <c r="HR101" s="514"/>
      <c r="HS101" s="514"/>
      <c r="HT101" s="514"/>
      <c r="HU101" s="514"/>
      <c r="HV101" s="514"/>
      <c r="HW101" s="514"/>
      <c r="HX101" s="514"/>
      <c r="HY101" s="514"/>
      <c r="HZ101" s="514"/>
      <c r="IA101" s="514"/>
      <c r="IB101" s="514"/>
      <c r="IC101" s="514"/>
      <c r="ID101" s="514"/>
      <c r="IE101" s="514"/>
      <c r="IF101" s="514"/>
      <c r="IG101" s="514"/>
      <c r="IH101" s="514"/>
      <c r="II101" s="514"/>
      <c r="IJ101" s="514"/>
      <c r="IK101" s="514"/>
      <c r="IL101" s="514"/>
      <c r="IM101" s="514"/>
      <c r="IN101" s="514"/>
      <c r="IO101" s="514"/>
      <c r="IP101" s="514"/>
      <c r="IQ101" s="514"/>
      <c r="IR101" s="514"/>
      <c r="IS101" s="514"/>
      <c r="IT101" s="514"/>
      <c r="IU101" s="514"/>
      <c r="IV101" s="514"/>
      <c r="IW101" s="549"/>
    </row>
    <row r="102" spans="1:257" ht="49.5" x14ac:dyDescent="0.25">
      <c r="A102" s="996">
        <f t="shared" ref="A102" si="176">A114</f>
        <v>8</v>
      </c>
      <c r="B102" s="507">
        <v>1</v>
      </c>
      <c r="C102" s="97" t="str">
        <f>IF(Proponentes!B93&gt;0,Proponentes!B93,"")</f>
        <v>VIGILANCIA SANTAFEREÑA Y CIA LTDA</v>
      </c>
      <c r="D102" s="335"/>
      <c r="E102" s="92" t="s">
        <v>47</v>
      </c>
      <c r="F102" s="334" t="s">
        <v>1688</v>
      </c>
      <c r="G102" s="341">
        <v>44979</v>
      </c>
      <c r="H102" s="335" t="s">
        <v>1631</v>
      </c>
      <c r="I102" s="335" t="s">
        <v>1538</v>
      </c>
      <c r="J102" s="335"/>
      <c r="K102" s="335"/>
      <c r="L102" s="511"/>
      <c r="M102" s="334"/>
      <c r="N102" s="341"/>
      <c r="O102" s="335"/>
      <c r="P102" s="335"/>
      <c r="Q102" s="341"/>
      <c r="R102" s="335"/>
      <c r="S102" s="511"/>
      <c r="T102" s="334"/>
      <c r="U102" s="341"/>
      <c r="V102" s="335"/>
      <c r="W102" s="335"/>
      <c r="X102" s="341"/>
      <c r="Y102" s="335"/>
      <c r="Z102" s="335"/>
      <c r="AA102" s="334"/>
      <c r="AB102" s="335"/>
      <c r="AC102" s="335"/>
      <c r="AD102" s="335"/>
      <c r="AE102" s="335"/>
      <c r="AF102" s="335"/>
      <c r="AG102" s="97" t="str">
        <f t="shared" ref="AG102" si="177">IF(E102="","",IF(K102=0,IF(R102=0,IF(Y102=0,IF(AF102=0,"CUMPLE","NO CUMPLE"),"NO CUMPLE"),"NO CUMPLE"),"NO CUMPLE"))</f>
        <v>CUMPLE</v>
      </c>
      <c r="AH102" s="993"/>
      <c r="AI102" s="335"/>
      <c r="AJ102" s="335" t="str">
        <f t="shared" ref="AJ102" si="178">IF(E102&gt;0,E102,"")</f>
        <v>VIGILANCIA SANTAFEREÑA Y CIA LTDA</v>
      </c>
      <c r="AK102" s="335" t="s">
        <v>1631</v>
      </c>
      <c r="AL102" s="334" t="s">
        <v>1689</v>
      </c>
      <c r="AM102" s="341">
        <v>44979</v>
      </c>
      <c r="AN102" s="335" t="s">
        <v>1538</v>
      </c>
      <c r="AO102" s="335"/>
      <c r="AP102" s="335"/>
      <c r="AQ102" s="335"/>
      <c r="AR102" s="335"/>
      <c r="AS102" s="334"/>
      <c r="AT102" s="341"/>
      <c r="AU102" s="335"/>
      <c r="AV102" s="335"/>
      <c r="AW102" s="335"/>
      <c r="AX102" s="335"/>
      <c r="AY102" s="335"/>
      <c r="AZ102" s="334"/>
      <c r="BA102" s="335"/>
      <c r="BB102" s="335"/>
      <c r="BC102" s="335"/>
      <c r="BD102" s="335"/>
      <c r="BE102" s="335"/>
      <c r="BF102" s="335"/>
      <c r="BG102" s="334"/>
      <c r="BH102" s="335"/>
      <c r="BI102" s="335"/>
      <c r="BJ102" s="335"/>
      <c r="BK102" s="335"/>
      <c r="BL102" s="97" t="str">
        <f t="shared" ref="BL102" si="179">IF(AJ102="","",IF(AP102=0,IF(AW102=0,IF(BD102=0,IF(BK102=0,"CUMPLE","NO CUMPLE"),"NO CUMPLE"),"NO CUMPLE"),"NO CUMPLE"))</f>
        <v>CUMPLE</v>
      </c>
      <c r="BM102" s="993"/>
      <c r="BN102" s="335" t="str">
        <f t="shared" ref="BN102:BN113" si="180">IF(E102&gt;0,E102,"")</f>
        <v>VIGILANCIA SANTAFEREÑA Y CIA LTDA</v>
      </c>
      <c r="BO102" s="334"/>
      <c r="BP102" s="335"/>
      <c r="BQ102" s="335"/>
      <c r="BR102" s="335"/>
      <c r="BS102" s="335" t="str">
        <f t="shared" ref="BS102:BS113" si="181">IF(L102&gt;0,L102,"")</f>
        <v/>
      </c>
      <c r="BT102" s="334" t="s">
        <v>740</v>
      </c>
      <c r="BU102" s="335" t="s">
        <v>1631</v>
      </c>
      <c r="BV102" s="335">
        <v>13</v>
      </c>
      <c r="BW102" s="335"/>
      <c r="BX102" s="335" t="str">
        <f t="shared" ref="BX102:BX113" si="182">IF(S102&gt;0,S102,"")</f>
        <v/>
      </c>
      <c r="BY102" s="334"/>
      <c r="BZ102" s="335"/>
      <c r="CA102" s="335"/>
      <c r="CB102" s="335"/>
      <c r="CC102" s="335" t="str">
        <f t="shared" ref="CC102:CC113" si="183">IF(Z102&gt;0,Z102,"")</f>
        <v/>
      </c>
      <c r="CD102" s="334"/>
      <c r="CE102" s="335"/>
      <c r="CF102" s="335"/>
      <c r="CG102" s="335"/>
      <c r="CH102" s="997">
        <f>Proponentes!N93</f>
        <v>0</v>
      </c>
      <c r="CI102" s="97" t="s">
        <v>487</v>
      </c>
      <c r="CJ102" s="998" t="s">
        <v>1690</v>
      </c>
      <c r="CK102" s="335"/>
      <c r="CL102" s="97" t="str">
        <f t="shared" ref="CL102:CL113" si="184">IF(E102&gt;0,E102,"")</f>
        <v>VIGILANCIA SANTAFEREÑA Y CIA LTDA</v>
      </c>
      <c r="CM102" s="509" t="s">
        <v>332</v>
      </c>
      <c r="CN102" s="335" t="s">
        <v>1538</v>
      </c>
      <c r="CO102" s="335" t="s">
        <v>1631</v>
      </c>
      <c r="CP102" s="335"/>
      <c r="CQ102" s="97"/>
      <c r="CR102" s="334"/>
      <c r="CS102" s="335"/>
      <c r="CT102" s="335"/>
      <c r="CU102" s="335"/>
      <c r="CV102" s="97"/>
      <c r="CW102" s="334"/>
      <c r="CX102" s="335"/>
      <c r="CY102" s="335"/>
      <c r="CZ102" s="335"/>
      <c r="DA102" s="97"/>
      <c r="DB102" s="334"/>
      <c r="DC102" s="335"/>
      <c r="DD102" s="335"/>
      <c r="DE102" s="335"/>
      <c r="DF102" s="97" t="str">
        <f t="shared" ref="DF102" si="185">IF(CL102="","",IF(CP102=0,IF(CU102=0,IF(CZ102=0,IF(DE102=0,"CUMPLE","NO CUMPLE"),"NO CUMPLE"),"NO CUMPLE"),"NO CUMPLE"))</f>
        <v>CUMPLE</v>
      </c>
      <c r="DG102" s="993"/>
      <c r="DH102" s="335"/>
      <c r="DI102" s="97" t="str">
        <f t="shared" ref="DI102" si="186">IF(E102&gt;0,E102,"")</f>
        <v>VIGILANCIA SANTAFEREÑA Y CIA LTDA</v>
      </c>
      <c r="DJ102" s="334" t="s">
        <v>332</v>
      </c>
      <c r="DK102" s="335" t="s">
        <v>1631</v>
      </c>
      <c r="DL102" s="335"/>
      <c r="DM102" s="97"/>
      <c r="DN102" s="334"/>
      <c r="DO102" s="335"/>
      <c r="DP102" s="335"/>
      <c r="DQ102" s="97"/>
      <c r="DR102" s="334"/>
      <c r="DS102" s="335"/>
      <c r="DT102" s="335"/>
      <c r="DU102" s="97"/>
      <c r="DV102" s="334"/>
      <c r="DW102" s="335"/>
      <c r="DX102" s="335"/>
      <c r="DY102" s="97" t="str">
        <f t="shared" ref="DY102" si="187">IF(DI102="","",IF(DL102=0,IF(DP102=0,IF(DT102=0,IF(DX102=0,"CUMPLE","NO CUMPLE"),"NO CUMPLE"),"NO CUMPLE"),"NO CUMPLE"))</f>
        <v>CUMPLE</v>
      </c>
      <c r="DZ102" s="998"/>
      <c r="EA102" s="335"/>
      <c r="EB102" s="97" t="str">
        <f t="shared" ref="EB102:EB113" si="188">IF(E102&gt;0,E102,"")</f>
        <v>VIGILANCIA SANTAFEREÑA Y CIA LTDA</v>
      </c>
      <c r="EC102" s="334" t="s">
        <v>332</v>
      </c>
      <c r="ED102" s="335" t="s">
        <v>1631</v>
      </c>
      <c r="EE102" s="335"/>
      <c r="EF102" s="97"/>
      <c r="EG102" s="334"/>
      <c r="EH102" s="335"/>
      <c r="EI102" s="335"/>
      <c r="EJ102" s="97"/>
      <c r="EK102" s="334"/>
      <c r="EL102" s="335"/>
      <c r="EM102" s="335"/>
      <c r="EN102" s="97"/>
      <c r="EO102" s="334"/>
      <c r="EP102" s="335"/>
      <c r="EQ102" s="335"/>
      <c r="ER102" s="97" t="str">
        <f t="shared" ref="ER102" si="189">IF(EB102="","",IF(EE102=0,IF(EI102=0,IF(EM102=0,IF(EQ102=0,"CUMPLE","NO CUMPLE"),"NO CUMPLE"),"NO CUMPLE"),"NO CUMPLE"))</f>
        <v>CUMPLE</v>
      </c>
      <c r="ES102" s="993"/>
      <c r="ET102" s="335"/>
      <c r="EU102" s="97" t="str">
        <f t="shared" ref="EU102:EU113" si="190">IF(E102&gt;0,E102,"")</f>
        <v>VIGILANCIA SANTAFEREÑA Y CIA LTDA</v>
      </c>
      <c r="EV102" s="334" t="s">
        <v>1232</v>
      </c>
      <c r="EW102" s="335" t="s">
        <v>1631</v>
      </c>
      <c r="EX102" s="335"/>
      <c r="EY102" s="97"/>
      <c r="EZ102" s="334"/>
      <c r="FA102" s="335"/>
      <c r="FB102" s="335"/>
      <c r="FC102" s="97"/>
      <c r="FD102" s="334"/>
      <c r="FE102" s="335"/>
      <c r="FF102" s="335"/>
      <c r="FG102" s="97"/>
      <c r="FH102" s="334"/>
      <c r="FI102" s="335"/>
      <c r="FJ102" s="335"/>
      <c r="FK102" s="97" t="str">
        <f t="shared" ref="FK102" si="191">IF(EU102="","",IF(EX102=0,IF(FB102=0,IF(FF102=0,IF(FJ102=0,"CUMPLE","NO CUMPLE"),"NO CUMPLE"),"NO CUMPLE"),"NO CUMPLE"))</f>
        <v>CUMPLE</v>
      </c>
      <c r="FL102" s="993"/>
      <c r="FM102" s="335"/>
      <c r="FN102" s="97" t="str">
        <f t="shared" ref="FN102:FN113" si="192">IF(E102&gt;0,E102,"")</f>
        <v>VIGILANCIA SANTAFEREÑA Y CIA LTDA</v>
      </c>
      <c r="FO102" s="334" t="s">
        <v>823</v>
      </c>
      <c r="FP102" s="335"/>
      <c r="FQ102" s="97"/>
      <c r="FR102" s="334"/>
      <c r="FS102" s="335"/>
      <c r="FT102" s="97"/>
      <c r="FU102" s="334"/>
      <c r="FV102" s="335"/>
      <c r="FW102" s="97"/>
      <c r="FX102" s="334"/>
      <c r="FY102" s="335"/>
      <c r="FZ102" s="97" t="str">
        <f t="shared" ref="FZ102" si="193">IF(FN102="","",IF(FP102=0,IF(FS102=0,IF(FV102=0,IF(FY102=0,"CUMPLE","NO CUMPLE"),"NO CUMPLE"),"NO CUMPLE"),"NO CUMPLE"))</f>
        <v>CUMPLE</v>
      </c>
      <c r="GA102" s="993"/>
      <c r="GB102" s="335"/>
      <c r="GC102" s="510" t="str">
        <f t="shared" ref="GC102:GC113" si="194">IF(E102&gt;0,E102,"")</f>
        <v>VIGILANCIA SANTAFEREÑA Y CIA LTDA</v>
      </c>
      <c r="GD102" s="336" t="s">
        <v>1691</v>
      </c>
      <c r="GE102" s="337" t="s">
        <v>1631</v>
      </c>
      <c r="GF102" s="337"/>
      <c r="GG102" s="337"/>
      <c r="GH102" s="337"/>
      <c r="GI102" s="510"/>
      <c r="GJ102" s="336"/>
      <c r="GK102" s="337"/>
      <c r="GL102" s="518"/>
      <c r="GM102" s="337"/>
      <c r="GN102" s="337"/>
      <c r="GO102" s="510"/>
      <c r="GP102" s="336"/>
      <c r="GQ102" s="337"/>
      <c r="GR102" s="337"/>
      <c r="GS102" s="337"/>
      <c r="GT102" s="337"/>
      <c r="GU102" s="510"/>
      <c r="GV102" s="336"/>
      <c r="GW102" s="337"/>
      <c r="GX102" s="337"/>
      <c r="GY102" s="337"/>
      <c r="GZ102" s="336"/>
      <c r="HA102" s="510" t="str">
        <f t="shared" ref="HA102" si="195">IF(GC102="","",IF(GH102=0,IF(GN102=0,IF(GT102=0,IF(GZ102=0,"CUMPLE","NO CUMPLE"),"NO CUMPLE"),"NO CUMPLE"),"NO CUMPLE"))</f>
        <v>CUMPLE</v>
      </c>
      <c r="HB102" s="994"/>
      <c r="HC102" s="337"/>
      <c r="HD102" s="510" t="str">
        <f t="shared" ref="HD102:HD113" si="196">IF(E102&gt;0,E102,"")</f>
        <v>VIGILANCIA SANTAFEREÑA Y CIA LTDA</v>
      </c>
      <c r="HE102" s="336" t="s">
        <v>1393</v>
      </c>
      <c r="HF102" s="337" t="s">
        <v>1631</v>
      </c>
      <c r="HG102" s="337" t="s">
        <v>1631</v>
      </c>
      <c r="HH102" s="336"/>
      <c r="HI102" s="510"/>
      <c r="HJ102" s="336"/>
      <c r="HK102" s="337"/>
      <c r="HL102" s="337"/>
      <c r="HM102" s="336"/>
      <c r="HN102" s="510"/>
      <c r="HO102" s="336"/>
      <c r="HP102" s="337"/>
      <c r="HQ102" s="337"/>
      <c r="HR102" s="337"/>
      <c r="HS102" s="510"/>
      <c r="HT102" s="336"/>
      <c r="HU102" s="337"/>
      <c r="HV102" s="337"/>
      <c r="HW102" s="337"/>
      <c r="HX102" s="97" t="str">
        <f t="shared" ref="HX102" si="197">IF(HD102="","",IF(HH102=0,IF(HM102=0,IF(HR102=0,IF(HW102=0,"CUMPLE","NO CUMPLE"),"NO CUMPLE"),"NO CUMPLE"),"NO CUMPLE"))</f>
        <v>CUMPLE</v>
      </c>
      <c r="HY102" s="994"/>
      <c r="HZ102" s="337"/>
      <c r="IA102" s="510" t="str">
        <f t="shared" ref="IA102:IA113" si="198">IF(E102&gt;0,E102,"")</f>
        <v>VIGILANCIA SANTAFEREÑA Y CIA LTDA</v>
      </c>
      <c r="IB102" s="336" t="s">
        <v>332</v>
      </c>
      <c r="IC102" s="337" t="s">
        <v>1631</v>
      </c>
      <c r="ID102" s="337"/>
      <c r="IE102" s="510"/>
      <c r="IF102" s="336"/>
      <c r="IG102" s="337"/>
      <c r="IH102" s="337"/>
      <c r="II102" s="510"/>
      <c r="IJ102" s="336"/>
      <c r="IK102" s="337"/>
      <c r="IL102" s="337"/>
      <c r="IM102" s="510"/>
      <c r="IN102" s="336"/>
      <c r="IO102" s="337"/>
      <c r="IP102" s="337"/>
      <c r="IQ102" s="97" t="str">
        <f t="shared" ref="IQ102:IQ113" si="199">IF(IA102="","",IF(ID102=0,IF(IH102=0,IF(IL102=0,IF(IP102=0,"CUMPLE","NO CUMPLE"),"NO CUMPLE"),"NO CUMPLE"),"NO CUMPLE"))</f>
        <v>CUMPLE</v>
      </c>
      <c r="IR102" s="994"/>
      <c r="IS102" s="337"/>
      <c r="IT102" s="337" t="s">
        <v>1631</v>
      </c>
      <c r="IU102" s="336" t="s">
        <v>332</v>
      </c>
      <c r="IV102" s="510" t="str">
        <f t="shared" ref="IV102:IV113" si="200">IF(IT102&lt;&gt;"",IF(IT102="SI","CUMPLE","NO CUMPLE"),"")</f>
        <v>CUMPLE</v>
      </c>
      <c r="IW102" s="995"/>
    </row>
    <row r="103" spans="1:257" x14ac:dyDescent="0.25">
      <c r="A103" s="996"/>
      <c r="B103" s="507">
        <v>2</v>
      </c>
      <c r="C103" s="97" t="str">
        <f>IF(Proponentes!B94&gt;0,Proponentes!B94,"")</f>
        <v/>
      </c>
      <c r="D103" s="335"/>
      <c r="E103" s="335"/>
      <c r="F103" s="334"/>
      <c r="G103" s="335"/>
      <c r="H103" s="335"/>
      <c r="I103" s="335"/>
      <c r="J103" s="335"/>
      <c r="K103" s="335"/>
      <c r="L103" s="335"/>
      <c r="M103" s="334"/>
      <c r="N103" s="335"/>
      <c r="O103" s="335"/>
      <c r="P103" s="335"/>
      <c r="Q103" s="335"/>
      <c r="R103" s="335"/>
      <c r="S103" s="511"/>
      <c r="T103" s="334"/>
      <c r="U103" s="335"/>
      <c r="V103" s="335"/>
      <c r="W103" s="335"/>
      <c r="X103" s="335"/>
      <c r="Y103" s="335"/>
      <c r="Z103" s="335"/>
      <c r="AA103" s="334"/>
      <c r="AB103" s="335"/>
      <c r="AC103" s="335"/>
      <c r="AD103" s="335"/>
      <c r="AE103" s="335"/>
      <c r="AF103" s="335"/>
      <c r="AG103" s="97" t="str">
        <f t="shared" si="151"/>
        <v/>
      </c>
      <c r="AH103" s="993"/>
      <c r="AI103" s="335"/>
      <c r="AJ103" s="335" t="str">
        <f t="shared" si="152"/>
        <v/>
      </c>
      <c r="AK103" s="335"/>
      <c r="AL103" s="334"/>
      <c r="AM103" s="335"/>
      <c r="AN103" s="335"/>
      <c r="AO103" s="335"/>
      <c r="AP103" s="335"/>
      <c r="AQ103" s="335"/>
      <c r="AR103" s="335"/>
      <c r="AS103" s="334"/>
      <c r="AT103" s="335"/>
      <c r="AU103" s="335"/>
      <c r="AV103" s="335"/>
      <c r="AW103" s="335"/>
      <c r="AX103" s="335"/>
      <c r="AY103" s="335"/>
      <c r="AZ103" s="334"/>
      <c r="BA103" s="335"/>
      <c r="BB103" s="335"/>
      <c r="BC103" s="335"/>
      <c r="BD103" s="335"/>
      <c r="BE103" s="335"/>
      <c r="BF103" s="335"/>
      <c r="BG103" s="334"/>
      <c r="BH103" s="335"/>
      <c r="BI103" s="335"/>
      <c r="BJ103" s="335"/>
      <c r="BK103" s="335"/>
      <c r="BL103" s="97" t="str">
        <f t="shared" si="153"/>
        <v/>
      </c>
      <c r="BM103" s="993"/>
      <c r="BN103" s="335" t="str">
        <f t="shared" si="180"/>
        <v/>
      </c>
      <c r="BO103" s="334"/>
      <c r="BP103" s="335"/>
      <c r="BQ103" s="335"/>
      <c r="BR103" s="335"/>
      <c r="BS103" s="335" t="str">
        <f t="shared" si="181"/>
        <v/>
      </c>
      <c r="BT103" s="334"/>
      <c r="BU103" s="335"/>
      <c r="BV103" s="335"/>
      <c r="BW103" s="335"/>
      <c r="BX103" s="335" t="str">
        <f t="shared" si="182"/>
        <v/>
      </c>
      <c r="BY103" s="334"/>
      <c r="BZ103" s="335"/>
      <c r="CA103" s="335"/>
      <c r="CB103" s="335"/>
      <c r="CC103" s="335" t="str">
        <f t="shared" si="183"/>
        <v/>
      </c>
      <c r="CD103" s="334"/>
      <c r="CE103" s="335"/>
      <c r="CF103" s="335"/>
      <c r="CG103" s="335"/>
      <c r="CH103" s="997"/>
      <c r="CI103" s="97" t="str">
        <f t="shared" ref="CI103:CI113" si="201">IF(BN103="","",IF(CJ103=0,"CUMPLE","NO CUMPLE"))</f>
        <v/>
      </c>
      <c r="CJ103" s="998"/>
      <c r="CK103" s="335"/>
      <c r="CL103" s="97" t="str">
        <f t="shared" si="184"/>
        <v/>
      </c>
      <c r="CM103" s="334"/>
      <c r="CN103" s="335"/>
      <c r="CO103" s="335"/>
      <c r="CP103" s="335"/>
      <c r="CQ103" s="97"/>
      <c r="CR103" s="334"/>
      <c r="CS103" s="335"/>
      <c r="CT103" s="335"/>
      <c r="CU103" s="335"/>
      <c r="CV103" s="97"/>
      <c r="CW103" s="334"/>
      <c r="CX103" s="335"/>
      <c r="CY103" s="335"/>
      <c r="CZ103" s="335"/>
      <c r="DA103" s="97"/>
      <c r="DB103" s="334"/>
      <c r="DC103" s="335"/>
      <c r="DD103" s="335"/>
      <c r="DE103" s="335"/>
      <c r="DF103" s="97" t="str">
        <f t="shared" si="157"/>
        <v/>
      </c>
      <c r="DG103" s="993"/>
      <c r="DH103" s="335"/>
      <c r="DI103" s="97" t="str">
        <f t="shared" si="158"/>
        <v/>
      </c>
      <c r="DJ103" s="334"/>
      <c r="DK103" s="335"/>
      <c r="DL103" s="335"/>
      <c r="DM103" s="97"/>
      <c r="DN103" s="334"/>
      <c r="DO103" s="335"/>
      <c r="DP103" s="335"/>
      <c r="DQ103" s="97"/>
      <c r="DR103" s="334"/>
      <c r="DS103" s="335"/>
      <c r="DT103" s="335"/>
      <c r="DU103" s="97"/>
      <c r="DV103" s="334"/>
      <c r="DW103" s="335"/>
      <c r="DX103" s="335"/>
      <c r="DY103" s="97" t="str">
        <f t="shared" si="159"/>
        <v/>
      </c>
      <c r="DZ103" s="998"/>
      <c r="EA103" s="335"/>
      <c r="EB103" s="97" t="str">
        <f t="shared" si="188"/>
        <v/>
      </c>
      <c r="EC103" s="334"/>
      <c r="ED103" s="335"/>
      <c r="EE103" s="335"/>
      <c r="EF103" s="97"/>
      <c r="EG103" s="334"/>
      <c r="EH103" s="335"/>
      <c r="EI103" s="335"/>
      <c r="EJ103" s="97"/>
      <c r="EK103" s="334"/>
      <c r="EL103" s="335"/>
      <c r="EM103" s="335"/>
      <c r="EN103" s="97"/>
      <c r="EO103" s="334"/>
      <c r="EP103" s="335"/>
      <c r="EQ103" s="335"/>
      <c r="ER103" s="97" t="str">
        <f t="shared" si="161"/>
        <v/>
      </c>
      <c r="ES103" s="993"/>
      <c r="ET103" s="335"/>
      <c r="EU103" s="97" t="str">
        <f t="shared" si="190"/>
        <v/>
      </c>
      <c r="EV103" s="334"/>
      <c r="EW103" s="335"/>
      <c r="EX103" s="335"/>
      <c r="EY103" s="97"/>
      <c r="EZ103" s="334"/>
      <c r="FA103" s="335"/>
      <c r="FB103" s="335"/>
      <c r="FC103" s="97"/>
      <c r="FD103" s="334"/>
      <c r="FE103" s="335"/>
      <c r="FF103" s="335"/>
      <c r="FG103" s="97"/>
      <c r="FH103" s="334"/>
      <c r="FI103" s="335"/>
      <c r="FJ103" s="335"/>
      <c r="FK103" s="97" t="str">
        <f t="shared" si="163"/>
        <v/>
      </c>
      <c r="FL103" s="993"/>
      <c r="FM103" s="335"/>
      <c r="FN103" s="97" t="str">
        <f t="shared" si="192"/>
        <v/>
      </c>
      <c r="FO103" s="334"/>
      <c r="FP103" s="335"/>
      <c r="FQ103" s="97"/>
      <c r="FR103" s="334"/>
      <c r="FS103" s="335"/>
      <c r="FT103" s="97"/>
      <c r="FU103" s="334"/>
      <c r="FV103" s="335"/>
      <c r="FW103" s="97"/>
      <c r="FX103" s="334"/>
      <c r="FY103" s="335"/>
      <c r="FZ103" s="97" t="str">
        <f t="shared" si="165"/>
        <v/>
      </c>
      <c r="GA103" s="993"/>
      <c r="GB103" s="335"/>
      <c r="GC103" s="510" t="str">
        <f t="shared" si="194"/>
        <v/>
      </c>
      <c r="GD103" s="336"/>
      <c r="GE103" s="337"/>
      <c r="GF103" s="337"/>
      <c r="GG103" s="337"/>
      <c r="GH103" s="337"/>
      <c r="GI103" s="510"/>
      <c r="GJ103" s="336"/>
      <c r="GK103" s="337"/>
      <c r="GL103" s="337"/>
      <c r="GM103" s="337"/>
      <c r="GN103" s="337"/>
      <c r="GO103" s="510"/>
      <c r="GP103" s="336"/>
      <c r="GQ103" s="337"/>
      <c r="GR103" s="337"/>
      <c r="GS103" s="337"/>
      <c r="GT103" s="337"/>
      <c r="GU103" s="510"/>
      <c r="GV103" s="336"/>
      <c r="GW103" s="337"/>
      <c r="GX103" s="337"/>
      <c r="GY103" s="337"/>
      <c r="GZ103" s="336"/>
      <c r="HA103" s="510" t="str">
        <f t="shared" si="167"/>
        <v/>
      </c>
      <c r="HB103" s="994"/>
      <c r="HC103" s="337"/>
      <c r="HD103" s="510" t="str">
        <f t="shared" si="196"/>
        <v/>
      </c>
      <c r="HE103" s="336"/>
      <c r="HF103" s="337"/>
      <c r="HG103" s="337"/>
      <c r="HH103" s="336"/>
      <c r="HI103" s="510"/>
      <c r="HJ103" s="336"/>
      <c r="HK103" s="337"/>
      <c r="HL103" s="337"/>
      <c r="HM103" s="336"/>
      <c r="HN103" s="510"/>
      <c r="HO103" s="336"/>
      <c r="HP103" s="337"/>
      <c r="HQ103" s="337"/>
      <c r="HR103" s="337"/>
      <c r="HS103" s="510"/>
      <c r="HT103" s="336"/>
      <c r="HU103" s="337"/>
      <c r="HV103" s="337"/>
      <c r="HW103" s="337"/>
      <c r="HX103" s="97" t="str">
        <f t="shared" si="169"/>
        <v/>
      </c>
      <c r="HY103" s="994"/>
      <c r="HZ103" s="337"/>
      <c r="IA103" s="510" t="str">
        <f t="shared" si="198"/>
        <v/>
      </c>
      <c r="IB103" s="336"/>
      <c r="IC103" s="337"/>
      <c r="ID103" s="337"/>
      <c r="IE103" s="510"/>
      <c r="IF103" s="336"/>
      <c r="IG103" s="337"/>
      <c r="IH103" s="337"/>
      <c r="II103" s="510"/>
      <c r="IJ103" s="336"/>
      <c r="IK103" s="337"/>
      <c r="IL103" s="337"/>
      <c r="IM103" s="510"/>
      <c r="IN103" s="336"/>
      <c r="IO103" s="337"/>
      <c r="IP103" s="337"/>
      <c r="IQ103" s="97" t="str">
        <f t="shared" si="199"/>
        <v/>
      </c>
      <c r="IR103" s="994"/>
      <c r="IS103" s="337"/>
      <c r="IT103" s="337"/>
      <c r="IU103" s="337"/>
      <c r="IV103" s="510" t="str">
        <f t="shared" si="200"/>
        <v/>
      </c>
      <c r="IW103" s="995"/>
    </row>
    <row r="104" spans="1:257" x14ac:dyDescent="0.25">
      <c r="A104" s="996"/>
      <c r="B104" s="507">
        <v>3</v>
      </c>
      <c r="C104" s="97" t="str">
        <f>IF(Proponentes!B95&gt;0,Proponentes!B95,"")</f>
        <v/>
      </c>
      <c r="D104" s="335"/>
      <c r="E104" s="335"/>
      <c r="F104" s="334"/>
      <c r="G104" s="335"/>
      <c r="H104" s="335"/>
      <c r="I104" s="335"/>
      <c r="J104" s="335"/>
      <c r="K104" s="335"/>
      <c r="L104" s="335"/>
      <c r="M104" s="334"/>
      <c r="N104" s="335"/>
      <c r="O104" s="335"/>
      <c r="P104" s="335"/>
      <c r="Q104" s="335"/>
      <c r="R104" s="335"/>
      <c r="S104" s="335"/>
      <c r="T104" s="334"/>
      <c r="U104" s="335"/>
      <c r="V104" s="335"/>
      <c r="W104" s="335"/>
      <c r="X104" s="335"/>
      <c r="Y104" s="335"/>
      <c r="Z104" s="335"/>
      <c r="AA104" s="334"/>
      <c r="AB104" s="335"/>
      <c r="AC104" s="335"/>
      <c r="AD104" s="335"/>
      <c r="AE104" s="335"/>
      <c r="AF104" s="335"/>
      <c r="AG104" s="97" t="str">
        <f t="shared" si="151"/>
        <v/>
      </c>
      <c r="AH104" s="993"/>
      <c r="AI104" s="335"/>
      <c r="AJ104" s="335" t="str">
        <f t="shared" si="152"/>
        <v/>
      </c>
      <c r="AK104" s="335"/>
      <c r="AL104" s="334"/>
      <c r="AM104" s="335"/>
      <c r="AN104" s="335"/>
      <c r="AO104" s="335"/>
      <c r="AP104" s="335"/>
      <c r="AQ104" s="335"/>
      <c r="AR104" s="335"/>
      <c r="AS104" s="334"/>
      <c r="AT104" s="335"/>
      <c r="AU104" s="335"/>
      <c r="AV104" s="335"/>
      <c r="AW104" s="335"/>
      <c r="AX104" s="335"/>
      <c r="AY104" s="335"/>
      <c r="AZ104" s="334"/>
      <c r="BA104" s="335"/>
      <c r="BB104" s="335"/>
      <c r="BC104" s="335"/>
      <c r="BD104" s="335"/>
      <c r="BE104" s="335"/>
      <c r="BF104" s="335"/>
      <c r="BG104" s="334"/>
      <c r="BH104" s="335"/>
      <c r="BI104" s="335"/>
      <c r="BJ104" s="335"/>
      <c r="BK104" s="335"/>
      <c r="BL104" s="97" t="str">
        <f t="shared" si="153"/>
        <v/>
      </c>
      <c r="BM104" s="993"/>
      <c r="BN104" s="335" t="str">
        <f t="shared" si="180"/>
        <v/>
      </c>
      <c r="BO104" s="334"/>
      <c r="BP104" s="335"/>
      <c r="BQ104" s="335"/>
      <c r="BR104" s="335"/>
      <c r="BS104" s="335" t="str">
        <f t="shared" si="181"/>
        <v/>
      </c>
      <c r="BT104" s="334"/>
      <c r="BU104" s="335"/>
      <c r="BV104" s="335"/>
      <c r="BW104" s="335"/>
      <c r="BX104" s="335" t="str">
        <f t="shared" si="182"/>
        <v/>
      </c>
      <c r="BY104" s="334"/>
      <c r="BZ104" s="335"/>
      <c r="CA104" s="335"/>
      <c r="CB104" s="335"/>
      <c r="CC104" s="335" t="str">
        <f t="shared" si="183"/>
        <v/>
      </c>
      <c r="CD104" s="334"/>
      <c r="CE104" s="335"/>
      <c r="CF104" s="335"/>
      <c r="CG104" s="335"/>
      <c r="CH104" s="997"/>
      <c r="CI104" s="97" t="str">
        <f t="shared" si="201"/>
        <v/>
      </c>
      <c r="CJ104" s="998"/>
      <c r="CK104" s="335"/>
      <c r="CL104" s="97" t="str">
        <f t="shared" si="184"/>
        <v/>
      </c>
      <c r="CM104" s="334"/>
      <c r="CN104" s="335"/>
      <c r="CO104" s="335"/>
      <c r="CP104" s="335"/>
      <c r="CQ104" s="97"/>
      <c r="CR104" s="334"/>
      <c r="CS104" s="335"/>
      <c r="CT104" s="335"/>
      <c r="CU104" s="335"/>
      <c r="CV104" s="97"/>
      <c r="CW104" s="334"/>
      <c r="CX104" s="335"/>
      <c r="CY104" s="335"/>
      <c r="CZ104" s="335"/>
      <c r="DA104" s="97"/>
      <c r="DB104" s="334"/>
      <c r="DC104" s="335"/>
      <c r="DD104" s="335"/>
      <c r="DE104" s="335"/>
      <c r="DF104" s="97" t="str">
        <f t="shared" si="157"/>
        <v/>
      </c>
      <c r="DG104" s="993"/>
      <c r="DH104" s="335"/>
      <c r="DI104" s="97" t="str">
        <f t="shared" si="158"/>
        <v/>
      </c>
      <c r="DJ104" s="334"/>
      <c r="DK104" s="335"/>
      <c r="DL104" s="335"/>
      <c r="DM104" s="97"/>
      <c r="DN104" s="334"/>
      <c r="DO104" s="335"/>
      <c r="DP104" s="335"/>
      <c r="DQ104" s="97"/>
      <c r="DR104" s="334"/>
      <c r="DS104" s="335"/>
      <c r="DT104" s="335"/>
      <c r="DU104" s="97"/>
      <c r="DV104" s="334"/>
      <c r="DW104" s="335"/>
      <c r="DX104" s="335"/>
      <c r="DY104" s="97" t="str">
        <f t="shared" si="159"/>
        <v/>
      </c>
      <c r="DZ104" s="998"/>
      <c r="EA104" s="335"/>
      <c r="EB104" s="97" t="str">
        <f t="shared" si="188"/>
        <v/>
      </c>
      <c r="EC104" s="334"/>
      <c r="ED104" s="335"/>
      <c r="EE104" s="335"/>
      <c r="EF104" s="97"/>
      <c r="EG104" s="334"/>
      <c r="EH104" s="335"/>
      <c r="EI104" s="335"/>
      <c r="EJ104" s="97"/>
      <c r="EK104" s="334"/>
      <c r="EL104" s="335"/>
      <c r="EM104" s="335"/>
      <c r="EN104" s="97"/>
      <c r="EO104" s="334"/>
      <c r="EP104" s="335"/>
      <c r="EQ104" s="335"/>
      <c r="ER104" s="97" t="str">
        <f t="shared" si="161"/>
        <v/>
      </c>
      <c r="ES104" s="993"/>
      <c r="ET104" s="335"/>
      <c r="EU104" s="97" t="str">
        <f t="shared" si="190"/>
        <v/>
      </c>
      <c r="EV104" s="334"/>
      <c r="EW104" s="335"/>
      <c r="EX104" s="335"/>
      <c r="EY104" s="97"/>
      <c r="EZ104" s="334"/>
      <c r="FA104" s="335"/>
      <c r="FB104" s="335"/>
      <c r="FC104" s="97"/>
      <c r="FD104" s="334"/>
      <c r="FE104" s="335"/>
      <c r="FF104" s="335"/>
      <c r="FG104" s="97"/>
      <c r="FH104" s="334"/>
      <c r="FI104" s="335"/>
      <c r="FJ104" s="335"/>
      <c r="FK104" s="97" t="str">
        <f t="shared" si="163"/>
        <v/>
      </c>
      <c r="FL104" s="993"/>
      <c r="FM104" s="335"/>
      <c r="FN104" s="97" t="str">
        <f t="shared" si="192"/>
        <v/>
      </c>
      <c r="FO104" s="334"/>
      <c r="FP104" s="335"/>
      <c r="FQ104" s="97"/>
      <c r="FR104" s="334"/>
      <c r="FS104" s="335"/>
      <c r="FT104" s="97"/>
      <c r="FU104" s="334"/>
      <c r="FV104" s="335"/>
      <c r="FW104" s="97"/>
      <c r="FX104" s="334"/>
      <c r="FY104" s="335"/>
      <c r="FZ104" s="97" t="str">
        <f t="shared" si="165"/>
        <v/>
      </c>
      <c r="GA104" s="993"/>
      <c r="GB104" s="335"/>
      <c r="GC104" s="510" t="str">
        <f t="shared" si="194"/>
        <v/>
      </c>
      <c r="GD104" s="336"/>
      <c r="GE104" s="337"/>
      <c r="GF104" s="337"/>
      <c r="GG104" s="337"/>
      <c r="GH104" s="337"/>
      <c r="GI104" s="510"/>
      <c r="GJ104" s="336"/>
      <c r="GK104" s="337"/>
      <c r="GL104" s="337"/>
      <c r="GM104" s="337"/>
      <c r="GN104" s="337"/>
      <c r="GO104" s="510"/>
      <c r="GP104" s="336"/>
      <c r="GQ104" s="337"/>
      <c r="GR104" s="337"/>
      <c r="GS104" s="337"/>
      <c r="GT104" s="337"/>
      <c r="GU104" s="510"/>
      <c r="GV104" s="336"/>
      <c r="GW104" s="337"/>
      <c r="GX104" s="337"/>
      <c r="GY104" s="337"/>
      <c r="GZ104" s="336"/>
      <c r="HA104" s="510" t="str">
        <f t="shared" si="167"/>
        <v/>
      </c>
      <c r="HB104" s="994"/>
      <c r="HC104" s="337"/>
      <c r="HD104" s="510" t="str">
        <f t="shared" si="196"/>
        <v/>
      </c>
      <c r="HE104" s="336"/>
      <c r="HF104" s="337"/>
      <c r="HG104" s="337"/>
      <c r="HH104" s="336"/>
      <c r="HI104" s="510"/>
      <c r="HJ104" s="336"/>
      <c r="HK104" s="337"/>
      <c r="HL104" s="337"/>
      <c r="HM104" s="336"/>
      <c r="HN104" s="510"/>
      <c r="HO104" s="336"/>
      <c r="HP104" s="337"/>
      <c r="HQ104" s="337"/>
      <c r="HR104" s="337"/>
      <c r="HS104" s="510"/>
      <c r="HT104" s="336"/>
      <c r="HU104" s="337"/>
      <c r="HV104" s="337"/>
      <c r="HW104" s="337"/>
      <c r="HX104" s="97" t="str">
        <f t="shared" si="169"/>
        <v/>
      </c>
      <c r="HY104" s="994"/>
      <c r="HZ104" s="337"/>
      <c r="IA104" s="510" t="str">
        <f t="shared" si="198"/>
        <v/>
      </c>
      <c r="IB104" s="336"/>
      <c r="IC104" s="337"/>
      <c r="ID104" s="337"/>
      <c r="IE104" s="510"/>
      <c r="IF104" s="336"/>
      <c r="IG104" s="337"/>
      <c r="IH104" s="337"/>
      <c r="II104" s="510"/>
      <c r="IJ104" s="336"/>
      <c r="IK104" s="337"/>
      <c r="IL104" s="337"/>
      <c r="IM104" s="510"/>
      <c r="IN104" s="336"/>
      <c r="IO104" s="337"/>
      <c r="IP104" s="337"/>
      <c r="IQ104" s="97" t="str">
        <f t="shared" si="199"/>
        <v/>
      </c>
      <c r="IR104" s="994"/>
      <c r="IS104" s="337"/>
      <c r="IT104" s="337"/>
      <c r="IU104" s="337"/>
      <c r="IV104" s="510" t="str">
        <f t="shared" si="200"/>
        <v/>
      </c>
      <c r="IW104" s="995"/>
    </row>
    <row r="105" spans="1:257" x14ac:dyDescent="0.25">
      <c r="A105" s="996"/>
      <c r="B105" s="507">
        <v>4</v>
      </c>
      <c r="C105" s="97" t="str">
        <f>IF(Proponentes!B96&gt;0,Proponentes!B96,"")</f>
        <v/>
      </c>
      <c r="D105" s="335"/>
      <c r="E105" s="335"/>
      <c r="F105" s="334"/>
      <c r="G105" s="335"/>
      <c r="H105" s="335"/>
      <c r="I105" s="335"/>
      <c r="J105" s="335"/>
      <c r="K105" s="335"/>
      <c r="L105" s="335"/>
      <c r="M105" s="334"/>
      <c r="N105" s="335"/>
      <c r="O105" s="335"/>
      <c r="P105" s="335"/>
      <c r="Q105" s="335"/>
      <c r="R105" s="335"/>
      <c r="S105" s="335"/>
      <c r="T105" s="334"/>
      <c r="U105" s="335"/>
      <c r="V105" s="335"/>
      <c r="W105" s="335"/>
      <c r="X105" s="335"/>
      <c r="Y105" s="335"/>
      <c r="Z105" s="335"/>
      <c r="AA105" s="334"/>
      <c r="AB105" s="335"/>
      <c r="AC105" s="335"/>
      <c r="AD105" s="335"/>
      <c r="AE105" s="335"/>
      <c r="AF105" s="335"/>
      <c r="AG105" s="97" t="str">
        <f t="shared" si="151"/>
        <v/>
      </c>
      <c r="AH105" s="993"/>
      <c r="AI105" s="335"/>
      <c r="AJ105" s="335" t="str">
        <f t="shared" si="152"/>
        <v/>
      </c>
      <c r="AK105" s="335"/>
      <c r="AL105" s="334"/>
      <c r="AM105" s="335"/>
      <c r="AN105" s="335"/>
      <c r="AO105" s="335"/>
      <c r="AP105" s="335"/>
      <c r="AQ105" s="335"/>
      <c r="AR105" s="335"/>
      <c r="AS105" s="334"/>
      <c r="AT105" s="335"/>
      <c r="AU105" s="335"/>
      <c r="AV105" s="335"/>
      <c r="AW105" s="335"/>
      <c r="AX105" s="335"/>
      <c r="AY105" s="335"/>
      <c r="AZ105" s="334"/>
      <c r="BA105" s="335"/>
      <c r="BB105" s="335"/>
      <c r="BC105" s="335"/>
      <c r="BD105" s="335"/>
      <c r="BE105" s="335"/>
      <c r="BF105" s="335"/>
      <c r="BG105" s="334"/>
      <c r="BH105" s="335"/>
      <c r="BI105" s="335"/>
      <c r="BJ105" s="335"/>
      <c r="BK105" s="335"/>
      <c r="BL105" s="97" t="str">
        <f t="shared" si="153"/>
        <v/>
      </c>
      <c r="BM105" s="993"/>
      <c r="BN105" s="335" t="str">
        <f t="shared" si="180"/>
        <v/>
      </c>
      <c r="BO105" s="334"/>
      <c r="BP105" s="335"/>
      <c r="BQ105" s="335"/>
      <c r="BR105" s="335"/>
      <c r="BS105" s="335" t="str">
        <f t="shared" si="181"/>
        <v/>
      </c>
      <c r="BT105" s="334"/>
      <c r="BU105" s="335"/>
      <c r="BV105" s="335"/>
      <c r="BW105" s="335"/>
      <c r="BX105" s="335" t="str">
        <f t="shared" si="182"/>
        <v/>
      </c>
      <c r="BY105" s="334"/>
      <c r="BZ105" s="335"/>
      <c r="CA105" s="335"/>
      <c r="CB105" s="335"/>
      <c r="CC105" s="335" t="str">
        <f t="shared" si="183"/>
        <v/>
      </c>
      <c r="CD105" s="334"/>
      <c r="CE105" s="335"/>
      <c r="CF105" s="335"/>
      <c r="CG105" s="335"/>
      <c r="CH105" s="997"/>
      <c r="CI105" s="97" t="str">
        <f t="shared" si="201"/>
        <v/>
      </c>
      <c r="CJ105" s="998"/>
      <c r="CK105" s="335"/>
      <c r="CL105" s="97" t="str">
        <f t="shared" si="184"/>
        <v/>
      </c>
      <c r="CM105" s="334"/>
      <c r="CN105" s="335"/>
      <c r="CO105" s="335"/>
      <c r="CP105" s="335"/>
      <c r="CQ105" s="97"/>
      <c r="CR105" s="334"/>
      <c r="CS105" s="335"/>
      <c r="CT105" s="335"/>
      <c r="CU105" s="335"/>
      <c r="CV105" s="97"/>
      <c r="CW105" s="334"/>
      <c r="CX105" s="335"/>
      <c r="CY105" s="335"/>
      <c r="CZ105" s="335"/>
      <c r="DA105" s="97"/>
      <c r="DB105" s="334"/>
      <c r="DC105" s="335"/>
      <c r="DD105" s="335"/>
      <c r="DE105" s="335"/>
      <c r="DF105" s="97" t="str">
        <f t="shared" si="157"/>
        <v/>
      </c>
      <c r="DG105" s="993"/>
      <c r="DH105" s="335"/>
      <c r="DI105" s="97" t="str">
        <f t="shared" si="158"/>
        <v/>
      </c>
      <c r="DJ105" s="334"/>
      <c r="DK105" s="335"/>
      <c r="DL105" s="335"/>
      <c r="DM105" s="97"/>
      <c r="DN105" s="334"/>
      <c r="DO105" s="335"/>
      <c r="DP105" s="335"/>
      <c r="DQ105" s="97"/>
      <c r="DR105" s="334"/>
      <c r="DS105" s="335"/>
      <c r="DT105" s="335"/>
      <c r="DU105" s="97"/>
      <c r="DV105" s="334"/>
      <c r="DW105" s="335"/>
      <c r="DX105" s="335"/>
      <c r="DY105" s="97" t="str">
        <f t="shared" si="159"/>
        <v/>
      </c>
      <c r="DZ105" s="998"/>
      <c r="EA105" s="335"/>
      <c r="EB105" s="97" t="str">
        <f t="shared" si="188"/>
        <v/>
      </c>
      <c r="EC105" s="334"/>
      <c r="ED105" s="335"/>
      <c r="EE105" s="335"/>
      <c r="EF105" s="97"/>
      <c r="EG105" s="334"/>
      <c r="EH105" s="335"/>
      <c r="EI105" s="335"/>
      <c r="EJ105" s="97"/>
      <c r="EK105" s="334"/>
      <c r="EL105" s="335"/>
      <c r="EM105" s="335"/>
      <c r="EN105" s="97"/>
      <c r="EO105" s="334"/>
      <c r="EP105" s="335"/>
      <c r="EQ105" s="335"/>
      <c r="ER105" s="97" t="str">
        <f t="shared" si="161"/>
        <v/>
      </c>
      <c r="ES105" s="993"/>
      <c r="ET105" s="335"/>
      <c r="EU105" s="97" t="str">
        <f t="shared" si="190"/>
        <v/>
      </c>
      <c r="EV105" s="334"/>
      <c r="EW105" s="335"/>
      <c r="EX105" s="335"/>
      <c r="EY105" s="97"/>
      <c r="EZ105" s="334"/>
      <c r="FA105" s="335"/>
      <c r="FB105" s="335"/>
      <c r="FC105" s="97"/>
      <c r="FD105" s="334"/>
      <c r="FE105" s="335"/>
      <c r="FF105" s="335"/>
      <c r="FG105" s="97"/>
      <c r="FH105" s="334"/>
      <c r="FI105" s="335"/>
      <c r="FJ105" s="335"/>
      <c r="FK105" s="97" t="str">
        <f t="shared" si="163"/>
        <v/>
      </c>
      <c r="FL105" s="993"/>
      <c r="FM105" s="335"/>
      <c r="FN105" s="97" t="str">
        <f t="shared" si="192"/>
        <v/>
      </c>
      <c r="FO105" s="334"/>
      <c r="FP105" s="335"/>
      <c r="FQ105" s="97"/>
      <c r="FR105" s="334"/>
      <c r="FS105" s="335"/>
      <c r="FT105" s="97"/>
      <c r="FU105" s="334"/>
      <c r="FV105" s="335"/>
      <c r="FW105" s="97"/>
      <c r="FX105" s="334"/>
      <c r="FY105" s="335"/>
      <c r="FZ105" s="97" t="str">
        <f t="shared" si="165"/>
        <v/>
      </c>
      <c r="GA105" s="993"/>
      <c r="GB105" s="335"/>
      <c r="GC105" s="510" t="str">
        <f t="shared" si="194"/>
        <v/>
      </c>
      <c r="GD105" s="336"/>
      <c r="GE105" s="337"/>
      <c r="GF105" s="337"/>
      <c r="GG105" s="337"/>
      <c r="GH105" s="337"/>
      <c r="GI105" s="510"/>
      <c r="GJ105" s="336"/>
      <c r="GK105" s="337"/>
      <c r="GL105" s="337"/>
      <c r="GM105" s="337"/>
      <c r="GN105" s="337"/>
      <c r="GO105" s="510"/>
      <c r="GP105" s="336"/>
      <c r="GQ105" s="337"/>
      <c r="GR105" s="337"/>
      <c r="GS105" s="337"/>
      <c r="GT105" s="337"/>
      <c r="GU105" s="510"/>
      <c r="GV105" s="336"/>
      <c r="GW105" s="337"/>
      <c r="GX105" s="337"/>
      <c r="GY105" s="337"/>
      <c r="GZ105" s="336"/>
      <c r="HA105" s="510" t="str">
        <f t="shared" si="167"/>
        <v/>
      </c>
      <c r="HB105" s="994"/>
      <c r="HC105" s="337"/>
      <c r="HD105" s="510" t="str">
        <f t="shared" si="196"/>
        <v/>
      </c>
      <c r="HE105" s="336"/>
      <c r="HF105" s="337"/>
      <c r="HG105" s="337"/>
      <c r="HH105" s="336"/>
      <c r="HI105" s="510"/>
      <c r="HJ105" s="336"/>
      <c r="HK105" s="337"/>
      <c r="HL105" s="337"/>
      <c r="HM105" s="336"/>
      <c r="HN105" s="510"/>
      <c r="HO105" s="336"/>
      <c r="HP105" s="337"/>
      <c r="HQ105" s="337"/>
      <c r="HR105" s="337"/>
      <c r="HS105" s="510"/>
      <c r="HT105" s="336"/>
      <c r="HU105" s="337"/>
      <c r="HV105" s="337"/>
      <c r="HW105" s="337"/>
      <c r="HX105" s="97" t="str">
        <f t="shared" si="169"/>
        <v/>
      </c>
      <c r="HY105" s="994"/>
      <c r="HZ105" s="337"/>
      <c r="IA105" s="510" t="str">
        <f t="shared" si="198"/>
        <v/>
      </c>
      <c r="IB105" s="336"/>
      <c r="IC105" s="337"/>
      <c r="ID105" s="337"/>
      <c r="IE105" s="510"/>
      <c r="IF105" s="336"/>
      <c r="IG105" s="337"/>
      <c r="IH105" s="337"/>
      <c r="II105" s="510"/>
      <c r="IJ105" s="336"/>
      <c r="IK105" s="337"/>
      <c r="IL105" s="337"/>
      <c r="IM105" s="510"/>
      <c r="IN105" s="336"/>
      <c r="IO105" s="337"/>
      <c r="IP105" s="337"/>
      <c r="IQ105" s="97" t="str">
        <f t="shared" si="199"/>
        <v/>
      </c>
      <c r="IR105" s="994"/>
      <c r="IS105" s="337"/>
      <c r="IT105" s="337"/>
      <c r="IU105" s="337"/>
      <c r="IV105" s="510" t="str">
        <f t="shared" si="200"/>
        <v/>
      </c>
      <c r="IW105" s="995"/>
    </row>
    <row r="106" spans="1:257" x14ac:dyDescent="0.25">
      <c r="A106" s="996"/>
      <c r="B106" s="507">
        <v>5</v>
      </c>
      <c r="C106" s="97" t="str">
        <f>IF(Proponentes!B97&gt;0,Proponentes!B97,"")</f>
        <v/>
      </c>
      <c r="D106" s="335"/>
      <c r="E106" s="335"/>
      <c r="F106" s="334"/>
      <c r="G106" s="335"/>
      <c r="H106" s="335"/>
      <c r="I106" s="335"/>
      <c r="J106" s="335"/>
      <c r="K106" s="335"/>
      <c r="L106" s="335"/>
      <c r="M106" s="334"/>
      <c r="N106" s="335"/>
      <c r="O106" s="335"/>
      <c r="P106" s="335"/>
      <c r="Q106" s="335"/>
      <c r="R106" s="335"/>
      <c r="S106" s="335"/>
      <c r="T106" s="334"/>
      <c r="U106" s="335"/>
      <c r="V106" s="335"/>
      <c r="W106" s="335"/>
      <c r="X106" s="335"/>
      <c r="Y106" s="335"/>
      <c r="Z106" s="335"/>
      <c r="AA106" s="334"/>
      <c r="AB106" s="335"/>
      <c r="AC106" s="335"/>
      <c r="AD106" s="335"/>
      <c r="AE106" s="335"/>
      <c r="AF106" s="335"/>
      <c r="AG106" s="97" t="str">
        <f t="shared" si="151"/>
        <v/>
      </c>
      <c r="AH106" s="993"/>
      <c r="AI106" s="335"/>
      <c r="AJ106" s="335" t="str">
        <f t="shared" si="152"/>
        <v/>
      </c>
      <c r="AK106" s="335"/>
      <c r="AL106" s="334"/>
      <c r="AM106" s="335"/>
      <c r="AN106" s="335"/>
      <c r="AO106" s="335"/>
      <c r="AP106" s="335"/>
      <c r="AQ106" s="335"/>
      <c r="AR106" s="335"/>
      <c r="AS106" s="334"/>
      <c r="AT106" s="335"/>
      <c r="AU106" s="335"/>
      <c r="AV106" s="335"/>
      <c r="AW106" s="335"/>
      <c r="AX106" s="335"/>
      <c r="AY106" s="335"/>
      <c r="AZ106" s="334"/>
      <c r="BA106" s="335"/>
      <c r="BB106" s="335"/>
      <c r="BC106" s="335"/>
      <c r="BD106" s="335"/>
      <c r="BE106" s="335"/>
      <c r="BF106" s="335"/>
      <c r="BG106" s="334"/>
      <c r="BH106" s="335"/>
      <c r="BI106" s="335"/>
      <c r="BJ106" s="335"/>
      <c r="BK106" s="335"/>
      <c r="BL106" s="97" t="str">
        <f t="shared" si="153"/>
        <v/>
      </c>
      <c r="BM106" s="993"/>
      <c r="BN106" s="335" t="str">
        <f t="shared" si="180"/>
        <v/>
      </c>
      <c r="BO106" s="334"/>
      <c r="BP106" s="335"/>
      <c r="BQ106" s="335"/>
      <c r="BR106" s="335"/>
      <c r="BS106" s="335" t="str">
        <f t="shared" si="181"/>
        <v/>
      </c>
      <c r="BT106" s="334"/>
      <c r="BU106" s="335"/>
      <c r="BV106" s="335"/>
      <c r="BW106" s="335"/>
      <c r="BX106" s="335" t="str">
        <f t="shared" si="182"/>
        <v/>
      </c>
      <c r="BY106" s="334"/>
      <c r="BZ106" s="335"/>
      <c r="CA106" s="335"/>
      <c r="CB106" s="335"/>
      <c r="CC106" s="335" t="str">
        <f t="shared" si="183"/>
        <v/>
      </c>
      <c r="CD106" s="334"/>
      <c r="CE106" s="335"/>
      <c r="CF106" s="335"/>
      <c r="CG106" s="335"/>
      <c r="CH106" s="997"/>
      <c r="CI106" s="97" t="str">
        <f t="shared" si="201"/>
        <v/>
      </c>
      <c r="CJ106" s="998"/>
      <c r="CK106" s="335"/>
      <c r="CL106" s="97" t="str">
        <f t="shared" si="184"/>
        <v/>
      </c>
      <c r="CM106" s="334"/>
      <c r="CN106" s="335"/>
      <c r="CO106" s="335"/>
      <c r="CP106" s="335"/>
      <c r="CQ106" s="97"/>
      <c r="CR106" s="334"/>
      <c r="CS106" s="335"/>
      <c r="CT106" s="335"/>
      <c r="CU106" s="335"/>
      <c r="CV106" s="97"/>
      <c r="CW106" s="334"/>
      <c r="CX106" s="335"/>
      <c r="CY106" s="335"/>
      <c r="CZ106" s="335"/>
      <c r="DA106" s="97"/>
      <c r="DB106" s="334"/>
      <c r="DC106" s="335"/>
      <c r="DD106" s="335"/>
      <c r="DE106" s="335"/>
      <c r="DF106" s="97" t="str">
        <f t="shared" si="157"/>
        <v/>
      </c>
      <c r="DG106" s="993"/>
      <c r="DH106" s="335"/>
      <c r="DI106" s="97" t="str">
        <f t="shared" si="158"/>
        <v/>
      </c>
      <c r="DJ106" s="334"/>
      <c r="DK106" s="335"/>
      <c r="DL106" s="335"/>
      <c r="DM106" s="97"/>
      <c r="DN106" s="334"/>
      <c r="DO106" s="335"/>
      <c r="DP106" s="335"/>
      <c r="DQ106" s="97"/>
      <c r="DR106" s="334"/>
      <c r="DS106" s="335"/>
      <c r="DT106" s="335"/>
      <c r="DU106" s="97"/>
      <c r="DV106" s="334"/>
      <c r="DW106" s="335"/>
      <c r="DX106" s="335"/>
      <c r="DY106" s="97" t="str">
        <f t="shared" si="159"/>
        <v/>
      </c>
      <c r="DZ106" s="998"/>
      <c r="EA106" s="335"/>
      <c r="EB106" s="97" t="str">
        <f t="shared" si="188"/>
        <v/>
      </c>
      <c r="EC106" s="334"/>
      <c r="ED106" s="335"/>
      <c r="EE106" s="335"/>
      <c r="EF106" s="97"/>
      <c r="EG106" s="334"/>
      <c r="EH106" s="335"/>
      <c r="EI106" s="335"/>
      <c r="EJ106" s="97"/>
      <c r="EK106" s="334"/>
      <c r="EL106" s="335"/>
      <c r="EM106" s="335"/>
      <c r="EN106" s="97"/>
      <c r="EO106" s="334"/>
      <c r="EP106" s="335"/>
      <c r="EQ106" s="335"/>
      <c r="ER106" s="97" t="str">
        <f t="shared" si="161"/>
        <v/>
      </c>
      <c r="ES106" s="993"/>
      <c r="ET106" s="335"/>
      <c r="EU106" s="97" t="str">
        <f t="shared" si="190"/>
        <v/>
      </c>
      <c r="EV106" s="334"/>
      <c r="EW106" s="335"/>
      <c r="EX106" s="335"/>
      <c r="EY106" s="97"/>
      <c r="EZ106" s="334"/>
      <c r="FA106" s="335"/>
      <c r="FB106" s="335"/>
      <c r="FC106" s="97"/>
      <c r="FD106" s="334"/>
      <c r="FE106" s="335"/>
      <c r="FF106" s="335"/>
      <c r="FG106" s="97"/>
      <c r="FH106" s="334"/>
      <c r="FI106" s="335"/>
      <c r="FJ106" s="335"/>
      <c r="FK106" s="97" t="str">
        <f t="shared" si="163"/>
        <v/>
      </c>
      <c r="FL106" s="993"/>
      <c r="FM106" s="335"/>
      <c r="FN106" s="97" t="str">
        <f t="shared" si="192"/>
        <v/>
      </c>
      <c r="FO106" s="334"/>
      <c r="FP106" s="335"/>
      <c r="FQ106" s="97"/>
      <c r="FR106" s="334"/>
      <c r="FS106" s="335"/>
      <c r="FT106" s="97"/>
      <c r="FU106" s="334"/>
      <c r="FV106" s="335"/>
      <c r="FW106" s="97"/>
      <c r="FX106" s="334"/>
      <c r="FY106" s="335"/>
      <c r="FZ106" s="97" t="str">
        <f t="shared" si="165"/>
        <v/>
      </c>
      <c r="GA106" s="993"/>
      <c r="GB106" s="335"/>
      <c r="GC106" s="510" t="str">
        <f t="shared" si="194"/>
        <v/>
      </c>
      <c r="GD106" s="336"/>
      <c r="GE106" s="337"/>
      <c r="GF106" s="337"/>
      <c r="GG106" s="337"/>
      <c r="GH106" s="337"/>
      <c r="GI106" s="510"/>
      <c r="GJ106" s="336"/>
      <c r="GK106" s="337"/>
      <c r="GL106" s="337"/>
      <c r="GM106" s="337"/>
      <c r="GN106" s="337"/>
      <c r="GO106" s="510"/>
      <c r="GP106" s="336"/>
      <c r="GQ106" s="337"/>
      <c r="GR106" s="337"/>
      <c r="GS106" s="337"/>
      <c r="GT106" s="337"/>
      <c r="GU106" s="510"/>
      <c r="GV106" s="336"/>
      <c r="GW106" s="337"/>
      <c r="GX106" s="337"/>
      <c r="GY106" s="337"/>
      <c r="GZ106" s="336"/>
      <c r="HA106" s="510" t="str">
        <f t="shared" si="167"/>
        <v/>
      </c>
      <c r="HB106" s="994"/>
      <c r="HC106" s="337"/>
      <c r="HD106" s="510" t="str">
        <f t="shared" si="196"/>
        <v/>
      </c>
      <c r="HE106" s="336"/>
      <c r="HF106" s="337"/>
      <c r="HG106" s="337"/>
      <c r="HH106" s="336"/>
      <c r="HI106" s="510"/>
      <c r="HJ106" s="336"/>
      <c r="HK106" s="337"/>
      <c r="HL106" s="337"/>
      <c r="HM106" s="336"/>
      <c r="HN106" s="510"/>
      <c r="HO106" s="336"/>
      <c r="HP106" s="337"/>
      <c r="HQ106" s="337"/>
      <c r="HR106" s="337"/>
      <c r="HS106" s="510"/>
      <c r="HT106" s="336"/>
      <c r="HU106" s="337"/>
      <c r="HV106" s="337"/>
      <c r="HW106" s="337"/>
      <c r="HX106" s="97" t="str">
        <f t="shared" si="169"/>
        <v/>
      </c>
      <c r="HY106" s="994"/>
      <c r="HZ106" s="337"/>
      <c r="IA106" s="510" t="str">
        <f t="shared" si="198"/>
        <v/>
      </c>
      <c r="IB106" s="336"/>
      <c r="IC106" s="337"/>
      <c r="ID106" s="337"/>
      <c r="IE106" s="510"/>
      <c r="IF106" s="336"/>
      <c r="IG106" s="337"/>
      <c r="IH106" s="337"/>
      <c r="II106" s="510"/>
      <c r="IJ106" s="336"/>
      <c r="IK106" s="337"/>
      <c r="IL106" s="337"/>
      <c r="IM106" s="510"/>
      <c r="IN106" s="336"/>
      <c r="IO106" s="337"/>
      <c r="IP106" s="337"/>
      <c r="IQ106" s="97" t="str">
        <f t="shared" si="199"/>
        <v/>
      </c>
      <c r="IR106" s="994"/>
      <c r="IS106" s="337"/>
      <c r="IT106" s="337"/>
      <c r="IU106" s="337"/>
      <c r="IV106" s="510" t="str">
        <f t="shared" si="200"/>
        <v/>
      </c>
      <c r="IW106" s="995"/>
    </row>
    <row r="107" spans="1:257" x14ac:dyDescent="0.25">
      <c r="A107" s="996"/>
      <c r="B107" s="507">
        <v>6</v>
      </c>
      <c r="C107" s="97" t="str">
        <f>IF(Proponentes!B98&gt;0,Proponentes!B98,"")</f>
        <v/>
      </c>
      <c r="D107" s="335"/>
      <c r="E107" s="335"/>
      <c r="F107" s="334"/>
      <c r="G107" s="335"/>
      <c r="H107" s="335"/>
      <c r="I107" s="335"/>
      <c r="J107" s="335"/>
      <c r="K107" s="335"/>
      <c r="L107" s="335"/>
      <c r="M107" s="334"/>
      <c r="N107" s="335"/>
      <c r="O107" s="335"/>
      <c r="P107" s="335"/>
      <c r="Q107" s="335"/>
      <c r="R107" s="335"/>
      <c r="S107" s="335"/>
      <c r="T107" s="334"/>
      <c r="U107" s="335"/>
      <c r="V107" s="335"/>
      <c r="W107" s="335"/>
      <c r="X107" s="335"/>
      <c r="Y107" s="335"/>
      <c r="Z107" s="335"/>
      <c r="AA107" s="334"/>
      <c r="AB107" s="335"/>
      <c r="AC107" s="335"/>
      <c r="AD107" s="335"/>
      <c r="AE107" s="335"/>
      <c r="AF107" s="335"/>
      <c r="AG107" s="97" t="str">
        <f t="shared" si="151"/>
        <v/>
      </c>
      <c r="AH107" s="993"/>
      <c r="AI107" s="335"/>
      <c r="AJ107" s="335" t="str">
        <f t="shared" si="152"/>
        <v/>
      </c>
      <c r="AK107" s="335"/>
      <c r="AL107" s="334"/>
      <c r="AM107" s="335"/>
      <c r="AN107" s="335"/>
      <c r="AO107" s="335"/>
      <c r="AP107" s="335"/>
      <c r="AQ107" s="335"/>
      <c r="AR107" s="335"/>
      <c r="AS107" s="334"/>
      <c r="AT107" s="335"/>
      <c r="AU107" s="335"/>
      <c r="AV107" s="335"/>
      <c r="AW107" s="335"/>
      <c r="AX107" s="335"/>
      <c r="AY107" s="335"/>
      <c r="AZ107" s="334"/>
      <c r="BA107" s="335"/>
      <c r="BB107" s="335"/>
      <c r="BC107" s="335"/>
      <c r="BD107" s="335"/>
      <c r="BE107" s="335"/>
      <c r="BF107" s="335"/>
      <c r="BG107" s="334"/>
      <c r="BH107" s="335"/>
      <c r="BI107" s="335"/>
      <c r="BJ107" s="335"/>
      <c r="BK107" s="335"/>
      <c r="BL107" s="97" t="str">
        <f t="shared" si="153"/>
        <v/>
      </c>
      <c r="BM107" s="993"/>
      <c r="BN107" s="335" t="str">
        <f t="shared" si="180"/>
        <v/>
      </c>
      <c r="BO107" s="334"/>
      <c r="BP107" s="335"/>
      <c r="BQ107" s="335"/>
      <c r="BR107" s="335"/>
      <c r="BS107" s="335" t="str">
        <f t="shared" si="181"/>
        <v/>
      </c>
      <c r="BT107" s="334"/>
      <c r="BU107" s="335"/>
      <c r="BV107" s="335"/>
      <c r="BW107" s="335"/>
      <c r="BX107" s="335" t="str">
        <f t="shared" si="182"/>
        <v/>
      </c>
      <c r="BY107" s="334"/>
      <c r="BZ107" s="335"/>
      <c r="CA107" s="335"/>
      <c r="CB107" s="335"/>
      <c r="CC107" s="335" t="str">
        <f t="shared" si="183"/>
        <v/>
      </c>
      <c r="CD107" s="334"/>
      <c r="CE107" s="335"/>
      <c r="CF107" s="335"/>
      <c r="CG107" s="335"/>
      <c r="CH107" s="997"/>
      <c r="CI107" s="97" t="str">
        <f t="shared" si="201"/>
        <v/>
      </c>
      <c r="CJ107" s="998"/>
      <c r="CK107" s="335"/>
      <c r="CL107" s="97" t="str">
        <f t="shared" si="184"/>
        <v/>
      </c>
      <c r="CM107" s="334"/>
      <c r="CN107" s="335"/>
      <c r="CO107" s="335"/>
      <c r="CP107" s="335"/>
      <c r="CQ107" s="97"/>
      <c r="CR107" s="334"/>
      <c r="CS107" s="335"/>
      <c r="CT107" s="335"/>
      <c r="CU107" s="335"/>
      <c r="CV107" s="97"/>
      <c r="CW107" s="334"/>
      <c r="CX107" s="335"/>
      <c r="CY107" s="335"/>
      <c r="CZ107" s="335"/>
      <c r="DA107" s="97"/>
      <c r="DB107" s="334"/>
      <c r="DC107" s="335"/>
      <c r="DD107" s="335"/>
      <c r="DE107" s="335"/>
      <c r="DF107" s="97" t="str">
        <f t="shared" si="157"/>
        <v/>
      </c>
      <c r="DG107" s="993"/>
      <c r="DH107" s="335"/>
      <c r="DI107" s="97" t="str">
        <f t="shared" si="158"/>
        <v/>
      </c>
      <c r="DJ107" s="334"/>
      <c r="DK107" s="335"/>
      <c r="DL107" s="335"/>
      <c r="DM107" s="97"/>
      <c r="DN107" s="334"/>
      <c r="DO107" s="335"/>
      <c r="DP107" s="335"/>
      <c r="DQ107" s="97"/>
      <c r="DR107" s="334"/>
      <c r="DS107" s="335"/>
      <c r="DT107" s="335"/>
      <c r="DU107" s="97"/>
      <c r="DV107" s="334"/>
      <c r="DW107" s="335"/>
      <c r="DX107" s="335"/>
      <c r="DY107" s="97" t="str">
        <f t="shared" si="159"/>
        <v/>
      </c>
      <c r="DZ107" s="998"/>
      <c r="EA107" s="335"/>
      <c r="EB107" s="97" t="str">
        <f t="shared" si="188"/>
        <v/>
      </c>
      <c r="EC107" s="334"/>
      <c r="ED107" s="335"/>
      <c r="EE107" s="335"/>
      <c r="EF107" s="97"/>
      <c r="EG107" s="334"/>
      <c r="EH107" s="335"/>
      <c r="EI107" s="335"/>
      <c r="EJ107" s="97"/>
      <c r="EK107" s="334"/>
      <c r="EL107" s="335"/>
      <c r="EM107" s="335"/>
      <c r="EN107" s="97"/>
      <c r="EO107" s="334"/>
      <c r="EP107" s="335"/>
      <c r="EQ107" s="335"/>
      <c r="ER107" s="97" t="str">
        <f t="shared" si="161"/>
        <v/>
      </c>
      <c r="ES107" s="993"/>
      <c r="ET107" s="335"/>
      <c r="EU107" s="97" t="str">
        <f t="shared" si="190"/>
        <v/>
      </c>
      <c r="EV107" s="334"/>
      <c r="EW107" s="335"/>
      <c r="EX107" s="335"/>
      <c r="EY107" s="97"/>
      <c r="EZ107" s="334"/>
      <c r="FA107" s="335"/>
      <c r="FB107" s="335"/>
      <c r="FC107" s="97"/>
      <c r="FD107" s="334"/>
      <c r="FE107" s="335"/>
      <c r="FF107" s="335"/>
      <c r="FG107" s="97"/>
      <c r="FH107" s="334"/>
      <c r="FI107" s="335"/>
      <c r="FJ107" s="335"/>
      <c r="FK107" s="97" t="str">
        <f t="shared" si="163"/>
        <v/>
      </c>
      <c r="FL107" s="993"/>
      <c r="FM107" s="335"/>
      <c r="FN107" s="97" t="str">
        <f t="shared" si="192"/>
        <v/>
      </c>
      <c r="FO107" s="334"/>
      <c r="FP107" s="335"/>
      <c r="FQ107" s="97"/>
      <c r="FR107" s="334"/>
      <c r="FS107" s="335"/>
      <c r="FT107" s="97"/>
      <c r="FU107" s="334"/>
      <c r="FV107" s="335"/>
      <c r="FW107" s="97"/>
      <c r="FX107" s="334"/>
      <c r="FY107" s="335"/>
      <c r="FZ107" s="97" t="str">
        <f t="shared" si="165"/>
        <v/>
      </c>
      <c r="GA107" s="993"/>
      <c r="GB107" s="335"/>
      <c r="GC107" s="510" t="str">
        <f t="shared" si="194"/>
        <v/>
      </c>
      <c r="GD107" s="336"/>
      <c r="GE107" s="337"/>
      <c r="GF107" s="337"/>
      <c r="GG107" s="337"/>
      <c r="GH107" s="337"/>
      <c r="GI107" s="510"/>
      <c r="GJ107" s="336"/>
      <c r="GK107" s="337"/>
      <c r="GL107" s="337"/>
      <c r="GM107" s="337"/>
      <c r="GN107" s="337"/>
      <c r="GO107" s="510"/>
      <c r="GP107" s="336"/>
      <c r="GQ107" s="337"/>
      <c r="GR107" s="337"/>
      <c r="GS107" s="337"/>
      <c r="GT107" s="337"/>
      <c r="GU107" s="510"/>
      <c r="GV107" s="336"/>
      <c r="GW107" s="337"/>
      <c r="GX107" s="337"/>
      <c r="GY107" s="337"/>
      <c r="GZ107" s="336"/>
      <c r="HA107" s="510" t="str">
        <f t="shared" si="167"/>
        <v/>
      </c>
      <c r="HB107" s="994"/>
      <c r="HC107" s="337"/>
      <c r="HD107" s="510" t="str">
        <f t="shared" si="196"/>
        <v/>
      </c>
      <c r="HE107" s="336"/>
      <c r="HF107" s="337"/>
      <c r="HG107" s="337"/>
      <c r="HH107" s="336"/>
      <c r="HI107" s="510"/>
      <c r="HJ107" s="336"/>
      <c r="HK107" s="337"/>
      <c r="HL107" s="337"/>
      <c r="HM107" s="336"/>
      <c r="HN107" s="510"/>
      <c r="HO107" s="336"/>
      <c r="HP107" s="337"/>
      <c r="HQ107" s="337"/>
      <c r="HR107" s="337"/>
      <c r="HS107" s="510"/>
      <c r="HT107" s="336"/>
      <c r="HU107" s="337"/>
      <c r="HV107" s="337"/>
      <c r="HW107" s="337"/>
      <c r="HX107" s="97" t="str">
        <f t="shared" si="169"/>
        <v/>
      </c>
      <c r="HY107" s="994"/>
      <c r="HZ107" s="337"/>
      <c r="IA107" s="510" t="str">
        <f t="shared" si="198"/>
        <v/>
      </c>
      <c r="IB107" s="336"/>
      <c r="IC107" s="337"/>
      <c r="ID107" s="337"/>
      <c r="IE107" s="510"/>
      <c r="IF107" s="336"/>
      <c r="IG107" s="337"/>
      <c r="IH107" s="337"/>
      <c r="II107" s="510"/>
      <c r="IJ107" s="336"/>
      <c r="IK107" s="337"/>
      <c r="IL107" s="337"/>
      <c r="IM107" s="510"/>
      <c r="IN107" s="336"/>
      <c r="IO107" s="337"/>
      <c r="IP107" s="337"/>
      <c r="IQ107" s="97" t="str">
        <f t="shared" si="199"/>
        <v/>
      </c>
      <c r="IR107" s="994"/>
      <c r="IS107" s="337"/>
      <c r="IT107" s="337"/>
      <c r="IU107" s="337"/>
      <c r="IV107" s="510" t="str">
        <f t="shared" si="200"/>
        <v/>
      </c>
      <c r="IW107" s="995"/>
    </row>
    <row r="108" spans="1:257" x14ac:dyDescent="0.25">
      <c r="A108" s="996"/>
      <c r="B108" s="507">
        <v>7</v>
      </c>
      <c r="C108" s="97" t="str">
        <f>IF(Proponentes!B99&gt;0,Proponentes!B99,"")</f>
        <v/>
      </c>
      <c r="D108" s="335"/>
      <c r="E108" s="335"/>
      <c r="F108" s="334"/>
      <c r="G108" s="335"/>
      <c r="H108" s="335"/>
      <c r="I108" s="335"/>
      <c r="J108" s="335"/>
      <c r="K108" s="335"/>
      <c r="L108" s="335"/>
      <c r="M108" s="334"/>
      <c r="N108" s="335"/>
      <c r="O108" s="335"/>
      <c r="P108" s="335"/>
      <c r="Q108" s="335"/>
      <c r="R108" s="335"/>
      <c r="S108" s="335"/>
      <c r="T108" s="334"/>
      <c r="U108" s="335"/>
      <c r="V108" s="335"/>
      <c r="W108" s="335"/>
      <c r="X108" s="335"/>
      <c r="Y108" s="335"/>
      <c r="Z108" s="335"/>
      <c r="AA108" s="334"/>
      <c r="AB108" s="335"/>
      <c r="AC108" s="335"/>
      <c r="AD108" s="335"/>
      <c r="AE108" s="335"/>
      <c r="AF108" s="335"/>
      <c r="AG108" s="97" t="str">
        <f t="shared" si="151"/>
        <v/>
      </c>
      <c r="AH108" s="993"/>
      <c r="AI108" s="335"/>
      <c r="AJ108" s="335" t="str">
        <f t="shared" si="152"/>
        <v/>
      </c>
      <c r="AK108" s="335"/>
      <c r="AL108" s="334"/>
      <c r="AM108" s="335"/>
      <c r="AN108" s="335"/>
      <c r="AO108" s="335"/>
      <c r="AP108" s="335"/>
      <c r="AQ108" s="335"/>
      <c r="AR108" s="335"/>
      <c r="AS108" s="334"/>
      <c r="AT108" s="335"/>
      <c r="AU108" s="335"/>
      <c r="AV108" s="335"/>
      <c r="AW108" s="335"/>
      <c r="AX108" s="335"/>
      <c r="AY108" s="335"/>
      <c r="AZ108" s="334"/>
      <c r="BA108" s="335"/>
      <c r="BB108" s="335"/>
      <c r="BC108" s="335"/>
      <c r="BD108" s="335"/>
      <c r="BE108" s="335"/>
      <c r="BF108" s="335"/>
      <c r="BG108" s="334"/>
      <c r="BH108" s="335"/>
      <c r="BI108" s="335"/>
      <c r="BJ108" s="335"/>
      <c r="BK108" s="335"/>
      <c r="BL108" s="97" t="str">
        <f t="shared" si="153"/>
        <v/>
      </c>
      <c r="BM108" s="993"/>
      <c r="BN108" s="335" t="str">
        <f t="shared" si="180"/>
        <v/>
      </c>
      <c r="BO108" s="334"/>
      <c r="BP108" s="335"/>
      <c r="BQ108" s="335"/>
      <c r="BR108" s="335"/>
      <c r="BS108" s="335" t="str">
        <f t="shared" si="181"/>
        <v/>
      </c>
      <c r="BT108" s="334"/>
      <c r="BU108" s="335"/>
      <c r="BV108" s="335"/>
      <c r="BW108" s="335"/>
      <c r="BX108" s="335" t="str">
        <f t="shared" si="182"/>
        <v/>
      </c>
      <c r="BY108" s="334"/>
      <c r="BZ108" s="335"/>
      <c r="CA108" s="335"/>
      <c r="CB108" s="335"/>
      <c r="CC108" s="335" t="str">
        <f t="shared" si="183"/>
        <v/>
      </c>
      <c r="CD108" s="334"/>
      <c r="CE108" s="335"/>
      <c r="CF108" s="335"/>
      <c r="CG108" s="335"/>
      <c r="CH108" s="997"/>
      <c r="CI108" s="97" t="str">
        <f t="shared" si="201"/>
        <v/>
      </c>
      <c r="CJ108" s="998"/>
      <c r="CK108" s="335"/>
      <c r="CL108" s="97" t="str">
        <f t="shared" si="184"/>
        <v/>
      </c>
      <c r="CM108" s="334"/>
      <c r="CN108" s="335"/>
      <c r="CO108" s="335"/>
      <c r="CP108" s="335"/>
      <c r="CQ108" s="97"/>
      <c r="CR108" s="334"/>
      <c r="CS108" s="335"/>
      <c r="CT108" s="335"/>
      <c r="CU108" s="335"/>
      <c r="CV108" s="97"/>
      <c r="CW108" s="334"/>
      <c r="CX108" s="335"/>
      <c r="CY108" s="335"/>
      <c r="CZ108" s="335"/>
      <c r="DA108" s="97"/>
      <c r="DB108" s="334"/>
      <c r="DC108" s="335"/>
      <c r="DD108" s="335"/>
      <c r="DE108" s="335"/>
      <c r="DF108" s="97" t="str">
        <f t="shared" si="157"/>
        <v/>
      </c>
      <c r="DG108" s="993"/>
      <c r="DH108" s="335"/>
      <c r="DI108" s="97" t="str">
        <f t="shared" si="158"/>
        <v/>
      </c>
      <c r="DJ108" s="334"/>
      <c r="DK108" s="335"/>
      <c r="DL108" s="335"/>
      <c r="DM108" s="97"/>
      <c r="DN108" s="334"/>
      <c r="DO108" s="335"/>
      <c r="DP108" s="335"/>
      <c r="DQ108" s="97"/>
      <c r="DR108" s="334"/>
      <c r="DS108" s="335"/>
      <c r="DT108" s="335"/>
      <c r="DU108" s="97"/>
      <c r="DV108" s="334"/>
      <c r="DW108" s="335"/>
      <c r="DX108" s="335"/>
      <c r="DY108" s="97" t="str">
        <f t="shared" si="159"/>
        <v/>
      </c>
      <c r="DZ108" s="998"/>
      <c r="EA108" s="335"/>
      <c r="EB108" s="97" t="str">
        <f t="shared" si="188"/>
        <v/>
      </c>
      <c r="EC108" s="334"/>
      <c r="ED108" s="335"/>
      <c r="EE108" s="335"/>
      <c r="EF108" s="97"/>
      <c r="EG108" s="334"/>
      <c r="EH108" s="335"/>
      <c r="EI108" s="335"/>
      <c r="EJ108" s="97"/>
      <c r="EK108" s="334"/>
      <c r="EL108" s="335"/>
      <c r="EM108" s="335"/>
      <c r="EN108" s="97"/>
      <c r="EO108" s="334"/>
      <c r="EP108" s="335"/>
      <c r="EQ108" s="335"/>
      <c r="ER108" s="97" t="str">
        <f t="shared" si="161"/>
        <v/>
      </c>
      <c r="ES108" s="993"/>
      <c r="ET108" s="335"/>
      <c r="EU108" s="97" t="str">
        <f t="shared" si="190"/>
        <v/>
      </c>
      <c r="EV108" s="334"/>
      <c r="EW108" s="335"/>
      <c r="EX108" s="335"/>
      <c r="EY108" s="97"/>
      <c r="EZ108" s="334"/>
      <c r="FA108" s="335"/>
      <c r="FB108" s="335"/>
      <c r="FC108" s="97"/>
      <c r="FD108" s="334"/>
      <c r="FE108" s="335"/>
      <c r="FF108" s="335"/>
      <c r="FG108" s="97"/>
      <c r="FH108" s="334"/>
      <c r="FI108" s="335"/>
      <c r="FJ108" s="335"/>
      <c r="FK108" s="97" t="str">
        <f t="shared" si="163"/>
        <v/>
      </c>
      <c r="FL108" s="993"/>
      <c r="FM108" s="335"/>
      <c r="FN108" s="97" t="str">
        <f t="shared" si="192"/>
        <v/>
      </c>
      <c r="FO108" s="334"/>
      <c r="FP108" s="335"/>
      <c r="FQ108" s="97"/>
      <c r="FR108" s="334"/>
      <c r="FS108" s="335"/>
      <c r="FT108" s="97"/>
      <c r="FU108" s="334"/>
      <c r="FV108" s="335"/>
      <c r="FW108" s="97"/>
      <c r="FX108" s="334"/>
      <c r="FY108" s="335"/>
      <c r="FZ108" s="97" t="str">
        <f t="shared" si="165"/>
        <v/>
      </c>
      <c r="GA108" s="993"/>
      <c r="GB108" s="335"/>
      <c r="GC108" s="510" t="str">
        <f t="shared" si="194"/>
        <v/>
      </c>
      <c r="GD108" s="336"/>
      <c r="GE108" s="337"/>
      <c r="GF108" s="337"/>
      <c r="GG108" s="337"/>
      <c r="GH108" s="337"/>
      <c r="GI108" s="510"/>
      <c r="GJ108" s="336"/>
      <c r="GK108" s="337"/>
      <c r="GL108" s="337"/>
      <c r="GM108" s="337"/>
      <c r="GN108" s="337"/>
      <c r="GO108" s="510"/>
      <c r="GP108" s="336"/>
      <c r="GQ108" s="337"/>
      <c r="GR108" s="337"/>
      <c r="GS108" s="337"/>
      <c r="GT108" s="337"/>
      <c r="GU108" s="510"/>
      <c r="GV108" s="336"/>
      <c r="GW108" s="337"/>
      <c r="GX108" s="337"/>
      <c r="GY108" s="337"/>
      <c r="GZ108" s="336"/>
      <c r="HA108" s="510" t="str">
        <f t="shared" si="167"/>
        <v/>
      </c>
      <c r="HB108" s="994"/>
      <c r="HC108" s="337"/>
      <c r="HD108" s="510" t="str">
        <f t="shared" si="196"/>
        <v/>
      </c>
      <c r="HE108" s="336"/>
      <c r="HF108" s="337"/>
      <c r="HG108" s="337"/>
      <c r="HH108" s="336"/>
      <c r="HI108" s="510"/>
      <c r="HJ108" s="336"/>
      <c r="HK108" s="337"/>
      <c r="HL108" s="337"/>
      <c r="HM108" s="336"/>
      <c r="HN108" s="510"/>
      <c r="HO108" s="336"/>
      <c r="HP108" s="337"/>
      <c r="HQ108" s="337"/>
      <c r="HR108" s="337"/>
      <c r="HS108" s="510"/>
      <c r="HT108" s="336"/>
      <c r="HU108" s="337"/>
      <c r="HV108" s="337"/>
      <c r="HW108" s="337"/>
      <c r="HX108" s="97" t="str">
        <f t="shared" si="169"/>
        <v/>
      </c>
      <c r="HY108" s="994"/>
      <c r="HZ108" s="337"/>
      <c r="IA108" s="510" t="str">
        <f t="shared" si="198"/>
        <v/>
      </c>
      <c r="IB108" s="336"/>
      <c r="IC108" s="337"/>
      <c r="ID108" s="337"/>
      <c r="IE108" s="510"/>
      <c r="IF108" s="336"/>
      <c r="IG108" s="337"/>
      <c r="IH108" s="337"/>
      <c r="II108" s="510"/>
      <c r="IJ108" s="336"/>
      <c r="IK108" s="337"/>
      <c r="IL108" s="337"/>
      <c r="IM108" s="510"/>
      <c r="IN108" s="336"/>
      <c r="IO108" s="337"/>
      <c r="IP108" s="337"/>
      <c r="IQ108" s="97" t="str">
        <f t="shared" si="199"/>
        <v/>
      </c>
      <c r="IR108" s="994"/>
      <c r="IS108" s="337"/>
      <c r="IT108" s="337"/>
      <c r="IU108" s="337"/>
      <c r="IV108" s="510" t="str">
        <f t="shared" si="200"/>
        <v/>
      </c>
      <c r="IW108" s="995"/>
    </row>
    <row r="109" spans="1:257" x14ac:dyDescent="0.25">
      <c r="A109" s="996"/>
      <c r="B109" s="507">
        <v>8</v>
      </c>
      <c r="C109" s="97" t="str">
        <f>IF(Proponentes!B100&gt;0,Proponentes!B100,"")</f>
        <v/>
      </c>
      <c r="D109" s="335"/>
      <c r="E109" s="335"/>
      <c r="F109" s="334"/>
      <c r="G109" s="335"/>
      <c r="H109" s="335"/>
      <c r="I109" s="335"/>
      <c r="J109" s="335"/>
      <c r="K109" s="335"/>
      <c r="L109" s="335"/>
      <c r="M109" s="334"/>
      <c r="N109" s="335"/>
      <c r="O109" s="335"/>
      <c r="P109" s="335"/>
      <c r="Q109" s="335"/>
      <c r="R109" s="335"/>
      <c r="S109" s="335"/>
      <c r="T109" s="334"/>
      <c r="U109" s="335"/>
      <c r="V109" s="335"/>
      <c r="W109" s="335"/>
      <c r="X109" s="335"/>
      <c r="Y109" s="335"/>
      <c r="Z109" s="335"/>
      <c r="AA109" s="334"/>
      <c r="AB109" s="335"/>
      <c r="AC109" s="335"/>
      <c r="AD109" s="335"/>
      <c r="AE109" s="335"/>
      <c r="AF109" s="335"/>
      <c r="AG109" s="97" t="str">
        <f t="shared" si="151"/>
        <v/>
      </c>
      <c r="AH109" s="993"/>
      <c r="AI109" s="335"/>
      <c r="AJ109" s="335" t="str">
        <f t="shared" si="152"/>
        <v/>
      </c>
      <c r="AK109" s="335"/>
      <c r="AL109" s="334"/>
      <c r="AM109" s="335"/>
      <c r="AN109" s="335"/>
      <c r="AO109" s="335"/>
      <c r="AP109" s="335"/>
      <c r="AQ109" s="335"/>
      <c r="AR109" s="335"/>
      <c r="AS109" s="334"/>
      <c r="AT109" s="335"/>
      <c r="AU109" s="335"/>
      <c r="AV109" s="335"/>
      <c r="AW109" s="335"/>
      <c r="AX109" s="335"/>
      <c r="AY109" s="335"/>
      <c r="AZ109" s="334"/>
      <c r="BA109" s="335"/>
      <c r="BB109" s="335"/>
      <c r="BC109" s="335"/>
      <c r="BD109" s="335"/>
      <c r="BE109" s="335"/>
      <c r="BF109" s="335"/>
      <c r="BG109" s="334"/>
      <c r="BH109" s="335"/>
      <c r="BI109" s="335"/>
      <c r="BJ109" s="335"/>
      <c r="BK109" s="335"/>
      <c r="BL109" s="97" t="str">
        <f t="shared" si="153"/>
        <v/>
      </c>
      <c r="BM109" s="993"/>
      <c r="BN109" s="335" t="str">
        <f t="shared" si="180"/>
        <v/>
      </c>
      <c r="BO109" s="334"/>
      <c r="BP109" s="335"/>
      <c r="BQ109" s="335"/>
      <c r="BR109" s="335"/>
      <c r="BS109" s="335" t="str">
        <f t="shared" si="181"/>
        <v/>
      </c>
      <c r="BT109" s="334"/>
      <c r="BU109" s="335"/>
      <c r="BV109" s="335"/>
      <c r="BW109" s="335"/>
      <c r="BX109" s="335" t="str">
        <f t="shared" si="182"/>
        <v/>
      </c>
      <c r="BY109" s="334"/>
      <c r="BZ109" s="335"/>
      <c r="CA109" s="335"/>
      <c r="CB109" s="335"/>
      <c r="CC109" s="335" t="str">
        <f t="shared" si="183"/>
        <v/>
      </c>
      <c r="CD109" s="334"/>
      <c r="CE109" s="335"/>
      <c r="CF109" s="335"/>
      <c r="CG109" s="335"/>
      <c r="CH109" s="997"/>
      <c r="CI109" s="97" t="str">
        <f t="shared" si="201"/>
        <v/>
      </c>
      <c r="CJ109" s="998"/>
      <c r="CK109" s="335"/>
      <c r="CL109" s="97" t="str">
        <f t="shared" si="184"/>
        <v/>
      </c>
      <c r="CM109" s="334"/>
      <c r="CN109" s="335"/>
      <c r="CO109" s="335"/>
      <c r="CP109" s="335"/>
      <c r="CQ109" s="97"/>
      <c r="CR109" s="334"/>
      <c r="CS109" s="335"/>
      <c r="CT109" s="335"/>
      <c r="CU109" s="335"/>
      <c r="CV109" s="97"/>
      <c r="CW109" s="334"/>
      <c r="CX109" s="335"/>
      <c r="CY109" s="335"/>
      <c r="CZ109" s="335"/>
      <c r="DA109" s="97"/>
      <c r="DB109" s="334"/>
      <c r="DC109" s="335"/>
      <c r="DD109" s="335"/>
      <c r="DE109" s="335"/>
      <c r="DF109" s="97" t="str">
        <f t="shared" si="157"/>
        <v/>
      </c>
      <c r="DG109" s="993"/>
      <c r="DH109" s="335"/>
      <c r="DI109" s="97" t="str">
        <f t="shared" si="158"/>
        <v/>
      </c>
      <c r="DJ109" s="334"/>
      <c r="DK109" s="335"/>
      <c r="DL109" s="335"/>
      <c r="DM109" s="97"/>
      <c r="DN109" s="334"/>
      <c r="DO109" s="335"/>
      <c r="DP109" s="335"/>
      <c r="DQ109" s="97"/>
      <c r="DR109" s="334"/>
      <c r="DS109" s="335"/>
      <c r="DT109" s="335"/>
      <c r="DU109" s="97"/>
      <c r="DV109" s="334"/>
      <c r="DW109" s="335"/>
      <c r="DX109" s="335"/>
      <c r="DY109" s="97" t="str">
        <f t="shared" si="159"/>
        <v/>
      </c>
      <c r="DZ109" s="998"/>
      <c r="EA109" s="335"/>
      <c r="EB109" s="97" t="str">
        <f t="shared" si="188"/>
        <v/>
      </c>
      <c r="EC109" s="334"/>
      <c r="ED109" s="335"/>
      <c r="EE109" s="335"/>
      <c r="EF109" s="97"/>
      <c r="EG109" s="334"/>
      <c r="EH109" s="335"/>
      <c r="EI109" s="335"/>
      <c r="EJ109" s="97"/>
      <c r="EK109" s="334"/>
      <c r="EL109" s="335"/>
      <c r="EM109" s="335"/>
      <c r="EN109" s="97"/>
      <c r="EO109" s="334"/>
      <c r="EP109" s="335"/>
      <c r="EQ109" s="335"/>
      <c r="ER109" s="97" t="str">
        <f t="shared" si="161"/>
        <v/>
      </c>
      <c r="ES109" s="993"/>
      <c r="ET109" s="335"/>
      <c r="EU109" s="97" t="str">
        <f t="shared" si="190"/>
        <v/>
      </c>
      <c r="EV109" s="334"/>
      <c r="EW109" s="335"/>
      <c r="EX109" s="335"/>
      <c r="EY109" s="97"/>
      <c r="EZ109" s="334"/>
      <c r="FA109" s="335"/>
      <c r="FB109" s="335"/>
      <c r="FC109" s="97"/>
      <c r="FD109" s="334"/>
      <c r="FE109" s="335"/>
      <c r="FF109" s="335"/>
      <c r="FG109" s="97"/>
      <c r="FH109" s="334"/>
      <c r="FI109" s="335"/>
      <c r="FJ109" s="335"/>
      <c r="FK109" s="97" t="str">
        <f t="shared" si="163"/>
        <v/>
      </c>
      <c r="FL109" s="993"/>
      <c r="FM109" s="335"/>
      <c r="FN109" s="97" t="str">
        <f t="shared" si="192"/>
        <v/>
      </c>
      <c r="FO109" s="334"/>
      <c r="FP109" s="335"/>
      <c r="FQ109" s="97"/>
      <c r="FR109" s="334"/>
      <c r="FS109" s="335"/>
      <c r="FT109" s="97"/>
      <c r="FU109" s="334"/>
      <c r="FV109" s="335"/>
      <c r="FW109" s="97"/>
      <c r="FX109" s="334"/>
      <c r="FY109" s="335"/>
      <c r="FZ109" s="97" t="str">
        <f t="shared" si="165"/>
        <v/>
      </c>
      <c r="GA109" s="993"/>
      <c r="GB109" s="335"/>
      <c r="GC109" s="510" t="str">
        <f t="shared" si="194"/>
        <v/>
      </c>
      <c r="GD109" s="336"/>
      <c r="GE109" s="337"/>
      <c r="GF109" s="337"/>
      <c r="GG109" s="337"/>
      <c r="GH109" s="337"/>
      <c r="GI109" s="510"/>
      <c r="GJ109" s="336"/>
      <c r="GK109" s="337"/>
      <c r="GL109" s="337"/>
      <c r="GM109" s="337"/>
      <c r="GN109" s="337"/>
      <c r="GO109" s="510"/>
      <c r="GP109" s="336"/>
      <c r="GQ109" s="337"/>
      <c r="GR109" s="337"/>
      <c r="GS109" s="337"/>
      <c r="GT109" s="337"/>
      <c r="GU109" s="510"/>
      <c r="GV109" s="336"/>
      <c r="GW109" s="337"/>
      <c r="GX109" s="337"/>
      <c r="GY109" s="337"/>
      <c r="GZ109" s="336"/>
      <c r="HA109" s="510" t="str">
        <f t="shared" si="167"/>
        <v/>
      </c>
      <c r="HB109" s="994"/>
      <c r="HC109" s="337"/>
      <c r="HD109" s="510" t="str">
        <f t="shared" si="196"/>
        <v/>
      </c>
      <c r="HE109" s="336"/>
      <c r="HF109" s="337"/>
      <c r="HG109" s="337"/>
      <c r="HH109" s="336"/>
      <c r="HI109" s="510"/>
      <c r="HJ109" s="336"/>
      <c r="HK109" s="337"/>
      <c r="HL109" s="337"/>
      <c r="HM109" s="336"/>
      <c r="HN109" s="510"/>
      <c r="HO109" s="336"/>
      <c r="HP109" s="337"/>
      <c r="HQ109" s="337"/>
      <c r="HR109" s="337"/>
      <c r="HS109" s="510"/>
      <c r="HT109" s="336"/>
      <c r="HU109" s="337"/>
      <c r="HV109" s="337"/>
      <c r="HW109" s="337"/>
      <c r="HX109" s="97" t="str">
        <f t="shared" si="169"/>
        <v/>
      </c>
      <c r="HY109" s="994"/>
      <c r="HZ109" s="337"/>
      <c r="IA109" s="510" t="str">
        <f t="shared" si="198"/>
        <v/>
      </c>
      <c r="IB109" s="336"/>
      <c r="IC109" s="337"/>
      <c r="ID109" s="337"/>
      <c r="IE109" s="510"/>
      <c r="IF109" s="336"/>
      <c r="IG109" s="337"/>
      <c r="IH109" s="337"/>
      <c r="II109" s="510"/>
      <c r="IJ109" s="336"/>
      <c r="IK109" s="337"/>
      <c r="IL109" s="337"/>
      <c r="IM109" s="510"/>
      <c r="IN109" s="336"/>
      <c r="IO109" s="337"/>
      <c r="IP109" s="337"/>
      <c r="IQ109" s="97" t="str">
        <f t="shared" si="199"/>
        <v/>
      </c>
      <c r="IR109" s="994"/>
      <c r="IS109" s="337"/>
      <c r="IT109" s="337"/>
      <c r="IU109" s="337"/>
      <c r="IV109" s="510" t="str">
        <f t="shared" si="200"/>
        <v/>
      </c>
      <c r="IW109" s="995"/>
    </row>
    <row r="110" spans="1:257" x14ac:dyDescent="0.25">
      <c r="A110" s="996"/>
      <c r="B110" s="507">
        <v>9</v>
      </c>
      <c r="C110" s="97" t="str">
        <f>IF(Proponentes!B101&gt;0,Proponentes!B101,"")</f>
        <v/>
      </c>
      <c r="D110" s="335"/>
      <c r="E110" s="335"/>
      <c r="F110" s="334"/>
      <c r="G110" s="335"/>
      <c r="H110" s="335"/>
      <c r="I110" s="335"/>
      <c r="J110" s="335"/>
      <c r="K110" s="335"/>
      <c r="L110" s="335"/>
      <c r="M110" s="334"/>
      <c r="N110" s="335"/>
      <c r="O110" s="335"/>
      <c r="P110" s="335"/>
      <c r="Q110" s="335"/>
      <c r="R110" s="335"/>
      <c r="S110" s="335"/>
      <c r="T110" s="334"/>
      <c r="U110" s="335"/>
      <c r="V110" s="335"/>
      <c r="W110" s="335"/>
      <c r="X110" s="335"/>
      <c r="Y110" s="335"/>
      <c r="Z110" s="335"/>
      <c r="AA110" s="334"/>
      <c r="AB110" s="335"/>
      <c r="AC110" s="335"/>
      <c r="AD110" s="335"/>
      <c r="AE110" s="335"/>
      <c r="AF110" s="335"/>
      <c r="AG110" s="97" t="str">
        <f t="shared" si="151"/>
        <v/>
      </c>
      <c r="AH110" s="993"/>
      <c r="AI110" s="335"/>
      <c r="AJ110" s="335" t="str">
        <f t="shared" si="152"/>
        <v/>
      </c>
      <c r="AK110" s="335"/>
      <c r="AL110" s="334"/>
      <c r="AM110" s="335"/>
      <c r="AN110" s="335"/>
      <c r="AO110" s="335"/>
      <c r="AP110" s="335"/>
      <c r="AQ110" s="335"/>
      <c r="AR110" s="335"/>
      <c r="AS110" s="334"/>
      <c r="AT110" s="335"/>
      <c r="AU110" s="335"/>
      <c r="AV110" s="335"/>
      <c r="AW110" s="335"/>
      <c r="AX110" s="335"/>
      <c r="AY110" s="335"/>
      <c r="AZ110" s="334"/>
      <c r="BA110" s="335"/>
      <c r="BB110" s="335"/>
      <c r="BC110" s="335"/>
      <c r="BD110" s="335"/>
      <c r="BE110" s="335"/>
      <c r="BF110" s="335"/>
      <c r="BG110" s="334"/>
      <c r="BH110" s="335"/>
      <c r="BI110" s="335"/>
      <c r="BJ110" s="335"/>
      <c r="BK110" s="335"/>
      <c r="BL110" s="97" t="str">
        <f t="shared" si="153"/>
        <v/>
      </c>
      <c r="BM110" s="993"/>
      <c r="BN110" s="335" t="str">
        <f t="shared" si="180"/>
        <v/>
      </c>
      <c r="BO110" s="334"/>
      <c r="BP110" s="335"/>
      <c r="BQ110" s="335"/>
      <c r="BR110" s="335"/>
      <c r="BS110" s="335" t="str">
        <f t="shared" si="181"/>
        <v/>
      </c>
      <c r="BT110" s="334"/>
      <c r="BU110" s="335"/>
      <c r="BV110" s="335"/>
      <c r="BW110" s="335"/>
      <c r="BX110" s="335" t="str">
        <f t="shared" si="182"/>
        <v/>
      </c>
      <c r="BY110" s="334"/>
      <c r="BZ110" s="335"/>
      <c r="CA110" s="335"/>
      <c r="CB110" s="335"/>
      <c r="CC110" s="335" t="str">
        <f t="shared" si="183"/>
        <v/>
      </c>
      <c r="CD110" s="334"/>
      <c r="CE110" s="335"/>
      <c r="CF110" s="335"/>
      <c r="CG110" s="335"/>
      <c r="CH110" s="997"/>
      <c r="CI110" s="97" t="str">
        <f t="shared" si="201"/>
        <v/>
      </c>
      <c r="CJ110" s="998"/>
      <c r="CK110" s="335"/>
      <c r="CL110" s="97" t="str">
        <f t="shared" si="184"/>
        <v/>
      </c>
      <c r="CM110" s="334"/>
      <c r="CN110" s="335"/>
      <c r="CO110" s="335"/>
      <c r="CP110" s="335"/>
      <c r="CQ110" s="97"/>
      <c r="CR110" s="334"/>
      <c r="CS110" s="335"/>
      <c r="CT110" s="335"/>
      <c r="CU110" s="335"/>
      <c r="CV110" s="97"/>
      <c r="CW110" s="334"/>
      <c r="CX110" s="335"/>
      <c r="CY110" s="335"/>
      <c r="CZ110" s="335"/>
      <c r="DA110" s="97"/>
      <c r="DB110" s="334"/>
      <c r="DC110" s="335"/>
      <c r="DD110" s="335"/>
      <c r="DE110" s="335"/>
      <c r="DF110" s="97" t="str">
        <f t="shared" si="157"/>
        <v/>
      </c>
      <c r="DG110" s="993"/>
      <c r="DH110" s="335"/>
      <c r="DI110" s="97" t="str">
        <f t="shared" si="158"/>
        <v/>
      </c>
      <c r="DJ110" s="334"/>
      <c r="DK110" s="335"/>
      <c r="DL110" s="335"/>
      <c r="DM110" s="97"/>
      <c r="DN110" s="334"/>
      <c r="DO110" s="335"/>
      <c r="DP110" s="335"/>
      <c r="DQ110" s="97"/>
      <c r="DR110" s="334"/>
      <c r="DS110" s="335"/>
      <c r="DT110" s="335"/>
      <c r="DU110" s="97"/>
      <c r="DV110" s="334"/>
      <c r="DW110" s="335"/>
      <c r="DX110" s="335"/>
      <c r="DY110" s="97" t="str">
        <f t="shared" si="159"/>
        <v/>
      </c>
      <c r="DZ110" s="998"/>
      <c r="EA110" s="335"/>
      <c r="EB110" s="97" t="str">
        <f t="shared" si="188"/>
        <v/>
      </c>
      <c r="EC110" s="334"/>
      <c r="ED110" s="335"/>
      <c r="EE110" s="335"/>
      <c r="EF110" s="97"/>
      <c r="EG110" s="334"/>
      <c r="EH110" s="335"/>
      <c r="EI110" s="335"/>
      <c r="EJ110" s="97"/>
      <c r="EK110" s="334"/>
      <c r="EL110" s="335"/>
      <c r="EM110" s="335"/>
      <c r="EN110" s="97"/>
      <c r="EO110" s="334"/>
      <c r="EP110" s="335"/>
      <c r="EQ110" s="335"/>
      <c r="ER110" s="97" t="str">
        <f t="shared" si="161"/>
        <v/>
      </c>
      <c r="ES110" s="993"/>
      <c r="ET110" s="335"/>
      <c r="EU110" s="97" t="str">
        <f t="shared" si="190"/>
        <v/>
      </c>
      <c r="EV110" s="334"/>
      <c r="EW110" s="335"/>
      <c r="EX110" s="335"/>
      <c r="EY110" s="97"/>
      <c r="EZ110" s="334"/>
      <c r="FA110" s="335"/>
      <c r="FB110" s="335"/>
      <c r="FC110" s="97"/>
      <c r="FD110" s="334"/>
      <c r="FE110" s="335"/>
      <c r="FF110" s="335"/>
      <c r="FG110" s="97"/>
      <c r="FH110" s="334"/>
      <c r="FI110" s="335"/>
      <c r="FJ110" s="335"/>
      <c r="FK110" s="97" t="str">
        <f t="shared" si="163"/>
        <v/>
      </c>
      <c r="FL110" s="993"/>
      <c r="FM110" s="335"/>
      <c r="FN110" s="97" t="str">
        <f t="shared" si="192"/>
        <v/>
      </c>
      <c r="FO110" s="334"/>
      <c r="FP110" s="335"/>
      <c r="FQ110" s="97"/>
      <c r="FR110" s="334"/>
      <c r="FS110" s="335"/>
      <c r="FT110" s="97"/>
      <c r="FU110" s="334"/>
      <c r="FV110" s="335"/>
      <c r="FW110" s="97"/>
      <c r="FX110" s="334"/>
      <c r="FY110" s="335"/>
      <c r="FZ110" s="97" t="str">
        <f t="shared" si="165"/>
        <v/>
      </c>
      <c r="GA110" s="993"/>
      <c r="GB110" s="335"/>
      <c r="GC110" s="510" t="str">
        <f t="shared" si="194"/>
        <v/>
      </c>
      <c r="GD110" s="336"/>
      <c r="GE110" s="337"/>
      <c r="GF110" s="337"/>
      <c r="GG110" s="337"/>
      <c r="GH110" s="337"/>
      <c r="GI110" s="510"/>
      <c r="GJ110" s="336"/>
      <c r="GK110" s="337"/>
      <c r="GL110" s="337"/>
      <c r="GM110" s="337"/>
      <c r="GN110" s="337"/>
      <c r="GO110" s="510"/>
      <c r="GP110" s="336"/>
      <c r="GQ110" s="337"/>
      <c r="GR110" s="337"/>
      <c r="GS110" s="337"/>
      <c r="GT110" s="337"/>
      <c r="GU110" s="510"/>
      <c r="GV110" s="336"/>
      <c r="GW110" s="337"/>
      <c r="GX110" s="337"/>
      <c r="GY110" s="337"/>
      <c r="GZ110" s="336"/>
      <c r="HA110" s="510" t="str">
        <f t="shared" si="167"/>
        <v/>
      </c>
      <c r="HB110" s="994"/>
      <c r="HC110" s="337"/>
      <c r="HD110" s="510" t="str">
        <f t="shared" si="196"/>
        <v/>
      </c>
      <c r="HE110" s="336"/>
      <c r="HF110" s="337"/>
      <c r="HG110" s="337"/>
      <c r="HH110" s="336"/>
      <c r="HI110" s="510"/>
      <c r="HJ110" s="336"/>
      <c r="HK110" s="337"/>
      <c r="HL110" s="337"/>
      <c r="HM110" s="336"/>
      <c r="HN110" s="510"/>
      <c r="HO110" s="336"/>
      <c r="HP110" s="337"/>
      <c r="HQ110" s="337"/>
      <c r="HR110" s="337"/>
      <c r="HS110" s="510"/>
      <c r="HT110" s="336"/>
      <c r="HU110" s="337"/>
      <c r="HV110" s="337"/>
      <c r="HW110" s="337"/>
      <c r="HX110" s="97" t="str">
        <f t="shared" si="169"/>
        <v/>
      </c>
      <c r="HY110" s="994"/>
      <c r="HZ110" s="337"/>
      <c r="IA110" s="510" t="str">
        <f t="shared" si="198"/>
        <v/>
      </c>
      <c r="IB110" s="336"/>
      <c r="IC110" s="337"/>
      <c r="ID110" s="337"/>
      <c r="IE110" s="510"/>
      <c r="IF110" s="336"/>
      <c r="IG110" s="337"/>
      <c r="IH110" s="337"/>
      <c r="II110" s="510"/>
      <c r="IJ110" s="336"/>
      <c r="IK110" s="337"/>
      <c r="IL110" s="337"/>
      <c r="IM110" s="510"/>
      <c r="IN110" s="336"/>
      <c r="IO110" s="337"/>
      <c r="IP110" s="337"/>
      <c r="IQ110" s="97" t="str">
        <f t="shared" si="199"/>
        <v/>
      </c>
      <c r="IR110" s="994"/>
      <c r="IS110" s="337"/>
      <c r="IT110" s="337"/>
      <c r="IU110" s="337"/>
      <c r="IV110" s="510" t="str">
        <f t="shared" si="200"/>
        <v/>
      </c>
      <c r="IW110" s="995"/>
    </row>
    <row r="111" spans="1:257" x14ac:dyDescent="0.25">
      <c r="A111" s="996"/>
      <c r="B111" s="507">
        <v>10</v>
      </c>
      <c r="C111" s="97" t="str">
        <f>IF(Proponentes!B102&gt;0,Proponentes!B102,"")</f>
        <v/>
      </c>
      <c r="D111" s="335"/>
      <c r="E111" s="335"/>
      <c r="F111" s="334"/>
      <c r="G111" s="335"/>
      <c r="H111" s="335"/>
      <c r="I111" s="335"/>
      <c r="J111" s="335"/>
      <c r="K111" s="335"/>
      <c r="L111" s="335"/>
      <c r="M111" s="334"/>
      <c r="N111" s="335"/>
      <c r="O111" s="335"/>
      <c r="P111" s="335"/>
      <c r="Q111" s="335"/>
      <c r="R111" s="335"/>
      <c r="S111" s="335"/>
      <c r="T111" s="334"/>
      <c r="U111" s="335"/>
      <c r="V111" s="335"/>
      <c r="W111" s="335"/>
      <c r="X111" s="335"/>
      <c r="Y111" s="335"/>
      <c r="Z111" s="335"/>
      <c r="AA111" s="334"/>
      <c r="AB111" s="335"/>
      <c r="AC111" s="335"/>
      <c r="AD111" s="335"/>
      <c r="AE111" s="335"/>
      <c r="AF111" s="335"/>
      <c r="AG111" s="97" t="str">
        <f t="shared" si="151"/>
        <v/>
      </c>
      <c r="AH111" s="993"/>
      <c r="AI111" s="335"/>
      <c r="AJ111" s="335" t="str">
        <f t="shared" si="152"/>
        <v/>
      </c>
      <c r="AK111" s="335"/>
      <c r="AL111" s="334"/>
      <c r="AM111" s="335"/>
      <c r="AN111" s="335"/>
      <c r="AO111" s="335"/>
      <c r="AP111" s="335"/>
      <c r="AQ111" s="335"/>
      <c r="AR111" s="335"/>
      <c r="AS111" s="334"/>
      <c r="AT111" s="335"/>
      <c r="AU111" s="335"/>
      <c r="AV111" s="335"/>
      <c r="AW111" s="335"/>
      <c r="AX111" s="335"/>
      <c r="AY111" s="335"/>
      <c r="AZ111" s="334"/>
      <c r="BA111" s="335"/>
      <c r="BB111" s="335"/>
      <c r="BC111" s="335"/>
      <c r="BD111" s="335"/>
      <c r="BE111" s="335"/>
      <c r="BF111" s="335"/>
      <c r="BG111" s="334"/>
      <c r="BH111" s="335"/>
      <c r="BI111" s="335"/>
      <c r="BJ111" s="335"/>
      <c r="BK111" s="335"/>
      <c r="BL111" s="97" t="str">
        <f t="shared" si="153"/>
        <v/>
      </c>
      <c r="BM111" s="993"/>
      <c r="BN111" s="335" t="str">
        <f t="shared" si="180"/>
        <v/>
      </c>
      <c r="BO111" s="334"/>
      <c r="BP111" s="335"/>
      <c r="BQ111" s="335"/>
      <c r="BR111" s="335"/>
      <c r="BS111" s="335" t="str">
        <f t="shared" si="181"/>
        <v/>
      </c>
      <c r="BT111" s="334"/>
      <c r="BU111" s="335"/>
      <c r="BV111" s="335"/>
      <c r="BW111" s="335"/>
      <c r="BX111" s="335" t="str">
        <f t="shared" si="182"/>
        <v/>
      </c>
      <c r="BY111" s="334"/>
      <c r="BZ111" s="335"/>
      <c r="CA111" s="335"/>
      <c r="CB111" s="335"/>
      <c r="CC111" s="335" t="str">
        <f t="shared" si="183"/>
        <v/>
      </c>
      <c r="CD111" s="334"/>
      <c r="CE111" s="335"/>
      <c r="CF111" s="335"/>
      <c r="CG111" s="335"/>
      <c r="CH111" s="997"/>
      <c r="CI111" s="97" t="str">
        <f t="shared" si="201"/>
        <v/>
      </c>
      <c r="CJ111" s="998"/>
      <c r="CK111" s="335"/>
      <c r="CL111" s="97" t="str">
        <f t="shared" si="184"/>
        <v/>
      </c>
      <c r="CM111" s="334"/>
      <c r="CN111" s="335"/>
      <c r="CO111" s="335"/>
      <c r="CP111" s="335"/>
      <c r="CQ111" s="97"/>
      <c r="CR111" s="334"/>
      <c r="CS111" s="335"/>
      <c r="CT111" s="335"/>
      <c r="CU111" s="335"/>
      <c r="CV111" s="97"/>
      <c r="CW111" s="334"/>
      <c r="CX111" s="335"/>
      <c r="CY111" s="335"/>
      <c r="CZ111" s="335"/>
      <c r="DA111" s="97"/>
      <c r="DB111" s="334"/>
      <c r="DC111" s="335"/>
      <c r="DD111" s="335"/>
      <c r="DE111" s="335"/>
      <c r="DF111" s="97" t="str">
        <f t="shared" si="157"/>
        <v/>
      </c>
      <c r="DG111" s="993"/>
      <c r="DH111" s="335"/>
      <c r="DI111" s="97" t="str">
        <f t="shared" si="158"/>
        <v/>
      </c>
      <c r="DJ111" s="334"/>
      <c r="DK111" s="335"/>
      <c r="DL111" s="335"/>
      <c r="DM111" s="97"/>
      <c r="DN111" s="334"/>
      <c r="DO111" s="335"/>
      <c r="DP111" s="335"/>
      <c r="DQ111" s="97"/>
      <c r="DR111" s="334"/>
      <c r="DS111" s="335"/>
      <c r="DT111" s="335"/>
      <c r="DU111" s="97"/>
      <c r="DV111" s="334"/>
      <c r="DW111" s="335"/>
      <c r="DX111" s="335"/>
      <c r="DY111" s="97" t="str">
        <f t="shared" si="159"/>
        <v/>
      </c>
      <c r="DZ111" s="998"/>
      <c r="EA111" s="335"/>
      <c r="EB111" s="97" t="str">
        <f t="shared" si="188"/>
        <v/>
      </c>
      <c r="EC111" s="334"/>
      <c r="ED111" s="335"/>
      <c r="EE111" s="335"/>
      <c r="EF111" s="97"/>
      <c r="EG111" s="334"/>
      <c r="EH111" s="335"/>
      <c r="EI111" s="335"/>
      <c r="EJ111" s="97"/>
      <c r="EK111" s="334"/>
      <c r="EL111" s="335"/>
      <c r="EM111" s="335"/>
      <c r="EN111" s="97"/>
      <c r="EO111" s="334"/>
      <c r="EP111" s="335"/>
      <c r="EQ111" s="335"/>
      <c r="ER111" s="97" t="str">
        <f t="shared" si="161"/>
        <v/>
      </c>
      <c r="ES111" s="993"/>
      <c r="ET111" s="335"/>
      <c r="EU111" s="97" t="str">
        <f t="shared" si="190"/>
        <v/>
      </c>
      <c r="EV111" s="334"/>
      <c r="EW111" s="335"/>
      <c r="EX111" s="335"/>
      <c r="EY111" s="97"/>
      <c r="EZ111" s="334"/>
      <c r="FA111" s="335"/>
      <c r="FB111" s="335"/>
      <c r="FC111" s="97"/>
      <c r="FD111" s="334"/>
      <c r="FE111" s="335"/>
      <c r="FF111" s="335"/>
      <c r="FG111" s="97"/>
      <c r="FH111" s="334"/>
      <c r="FI111" s="335"/>
      <c r="FJ111" s="335"/>
      <c r="FK111" s="97" t="str">
        <f t="shared" si="163"/>
        <v/>
      </c>
      <c r="FL111" s="993"/>
      <c r="FM111" s="335"/>
      <c r="FN111" s="97" t="str">
        <f t="shared" si="192"/>
        <v/>
      </c>
      <c r="FO111" s="334"/>
      <c r="FP111" s="335"/>
      <c r="FQ111" s="97"/>
      <c r="FR111" s="334"/>
      <c r="FS111" s="335"/>
      <c r="FT111" s="97"/>
      <c r="FU111" s="334"/>
      <c r="FV111" s="335"/>
      <c r="FW111" s="97"/>
      <c r="FX111" s="334"/>
      <c r="FY111" s="335"/>
      <c r="FZ111" s="97" t="str">
        <f t="shared" si="165"/>
        <v/>
      </c>
      <c r="GA111" s="993"/>
      <c r="GB111" s="335"/>
      <c r="GC111" s="510" t="str">
        <f t="shared" si="194"/>
        <v/>
      </c>
      <c r="GD111" s="336"/>
      <c r="GE111" s="337"/>
      <c r="GF111" s="337"/>
      <c r="GG111" s="337"/>
      <c r="GH111" s="337"/>
      <c r="GI111" s="510"/>
      <c r="GJ111" s="336"/>
      <c r="GK111" s="337"/>
      <c r="GL111" s="337"/>
      <c r="GM111" s="337"/>
      <c r="GN111" s="337"/>
      <c r="GO111" s="510"/>
      <c r="GP111" s="336"/>
      <c r="GQ111" s="337"/>
      <c r="GR111" s="337"/>
      <c r="GS111" s="337"/>
      <c r="GT111" s="337"/>
      <c r="GU111" s="510"/>
      <c r="GV111" s="336"/>
      <c r="GW111" s="337"/>
      <c r="GX111" s="337"/>
      <c r="GY111" s="337"/>
      <c r="GZ111" s="336"/>
      <c r="HA111" s="510" t="str">
        <f t="shared" si="167"/>
        <v/>
      </c>
      <c r="HB111" s="994"/>
      <c r="HC111" s="337"/>
      <c r="HD111" s="510" t="str">
        <f t="shared" si="196"/>
        <v/>
      </c>
      <c r="HE111" s="336"/>
      <c r="HF111" s="337"/>
      <c r="HG111" s="337"/>
      <c r="HH111" s="336"/>
      <c r="HI111" s="510"/>
      <c r="HJ111" s="336"/>
      <c r="HK111" s="337"/>
      <c r="HL111" s="337"/>
      <c r="HM111" s="336"/>
      <c r="HN111" s="510"/>
      <c r="HO111" s="336"/>
      <c r="HP111" s="337"/>
      <c r="HQ111" s="337"/>
      <c r="HR111" s="337"/>
      <c r="HS111" s="510"/>
      <c r="HT111" s="336"/>
      <c r="HU111" s="337"/>
      <c r="HV111" s="337"/>
      <c r="HW111" s="337"/>
      <c r="HX111" s="97" t="str">
        <f t="shared" si="169"/>
        <v/>
      </c>
      <c r="HY111" s="994"/>
      <c r="HZ111" s="337"/>
      <c r="IA111" s="510" t="str">
        <f t="shared" si="198"/>
        <v/>
      </c>
      <c r="IB111" s="336"/>
      <c r="IC111" s="337"/>
      <c r="ID111" s="337"/>
      <c r="IE111" s="510"/>
      <c r="IF111" s="336"/>
      <c r="IG111" s="337"/>
      <c r="IH111" s="337"/>
      <c r="II111" s="510"/>
      <c r="IJ111" s="336"/>
      <c r="IK111" s="337"/>
      <c r="IL111" s="337"/>
      <c r="IM111" s="510"/>
      <c r="IN111" s="336"/>
      <c r="IO111" s="337"/>
      <c r="IP111" s="337"/>
      <c r="IQ111" s="97" t="str">
        <f t="shared" si="199"/>
        <v/>
      </c>
      <c r="IR111" s="994"/>
      <c r="IS111" s="337"/>
      <c r="IT111" s="337"/>
      <c r="IU111" s="337"/>
      <c r="IV111" s="510" t="str">
        <f t="shared" si="200"/>
        <v/>
      </c>
      <c r="IW111" s="995"/>
    </row>
    <row r="112" spans="1:257" x14ac:dyDescent="0.25">
      <c r="A112" s="996"/>
      <c r="B112" s="507">
        <v>11</v>
      </c>
      <c r="C112" s="97" t="str">
        <f>IF(Proponentes!B103&gt;0,Proponentes!B103,"")</f>
        <v/>
      </c>
      <c r="D112" s="335"/>
      <c r="E112" s="335"/>
      <c r="F112" s="334"/>
      <c r="G112" s="335"/>
      <c r="H112" s="335"/>
      <c r="I112" s="335"/>
      <c r="J112" s="335"/>
      <c r="K112" s="335"/>
      <c r="L112" s="335"/>
      <c r="M112" s="334"/>
      <c r="N112" s="335"/>
      <c r="O112" s="335"/>
      <c r="P112" s="335"/>
      <c r="Q112" s="335"/>
      <c r="R112" s="335"/>
      <c r="S112" s="335"/>
      <c r="T112" s="334"/>
      <c r="U112" s="335"/>
      <c r="V112" s="335"/>
      <c r="W112" s="335"/>
      <c r="X112" s="335"/>
      <c r="Y112" s="335"/>
      <c r="Z112" s="335"/>
      <c r="AA112" s="334"/>
      <c r="AB112" s="335"/>
      <c r="AC112" s="335"/>
      <c r="AD112" s="335"/>
      <c r="AE112" s="335"/>
      <c r="AF112" s="335"/>
      <c r="AG112" s="97" t="str">
        <f t="shared" si="151"/>
        <v/>
      </c>
      <c r="AH112" s="993"/>
      <c r="AI112" s="335"/>
      <c r="AJ112" s="335" t="str">
        <f t="shared" si="152"/>
        <v/>
      </c>
      <c r="AK112" s="335"/>
      <c r="AL112" s="334"/>
      <c r="AM112" s="335"/>
      <c r="AN112" s="335"/>
      <c r="AO112" s="335"/>
      <c r="AP112" s="335"/>
      <c r="AQ112" s="335"/>
      <c r="AR112" s="335"/>
      <c r="AS112" s="334"/>
      <c r="AT112" s="335"/>
      <c r="AU112" s="335"/>
      <c r="AV112" s="335"/>
      <c r="AW112" s="335"/>
      <c r="AX112" s="335"/>
      <c r="AY112" s="335"/>
      <c r="AZ112" s="334"/>
      <c r="BA112" s="335"/>
      <c r="BB112" s="335"/>
      <c r="BC112" s="335"/>
      <c r="BD112" s="335"/>
      <c r="BE112" s="335"/>
      <c r="BF112" s="335"/>
      <c r="BG112" s="334"/>
      <c r="BH112" s="335"/>
      <c r="BI112" s="335"/>
      <c r="BJ112" s="335"/>
      <c r="BK112" s="335"/>
      <c r="BL112" s="97" t="str">
        <f t="shared" si="153"/>
        <v/>
      </c>
      <c r="BM112" s="993"/>
      <c r="BN112" s="335" t="str">
        <f t="shared" si="180"/>
        <v/>
      </c>
      <c r="BO112" s="334"/>
      <c r="BP112" s="335"/>
      <c r="BQ112" s="335"/>
      <c r="BR112" s="335"/>
      <c r="BS112" s="335" t="str">
        <f t="shared" si="181"/>
        <v/>
      </c>
      <c r="BT112" s="334"/>
      <c r="BU112" s="335"/>
      <c r="BV112" s="335"/>
      <c r="BW112" s="335"/>
      <c r="BX112" s="335" t="str">
        <f t="shared" si="182"/>
        <v/>
      </c>
      <c r="BY112" s="334"/>
      <c r="BZ112" s="335"/>
      <c r="CA112" s="335"/>
      <c r="CB112" s="335"/>
      <c r="CC112" s="335" t="str">
        <f t="shared" si="183"/>
        <v/>
      </c>
      <c r="CD112" s="334"/>
      <c r="CE112" s="335"/>
      <c r="CF112" s="335"/>
      <c r="CG112" s="335"/>
      <c r="CH112" s="997"/>
      <c r="CI112" s="97" t="str">
        <f t="shared" si="201"/>
        <v/>
      </c>
      <c r="CJ112" s="998"/>
      <c r="CK112" s="335"/>
      <c r="CL112" s="97" t="str">
        <f t="shared" si="184"/>
        <v/>
      </c>
      <c r="CM112" s="334"/>
      <c r="CN112" s="335"/>
      <c r="CO112" s="335"/>
      <c r="CP112" s="335"/>
      <c r="CQ112" s="97"/>
      <c r="CR112" s="334"/>
      <c r="CS112" s="335"/>
      <c r="CT112" s="335"/>
      <c r="CU112" s="335"/>
      <c r="CV112" s="97"/>
      <c r="CW112" s="334"/>
      <c r="CX112" s="335"/>
      <c r="CY112" s="335"/>
      <c r="CZ112" s="335"/>
      <c r="DA112" s="97"/>
      <c r="DB112" s="334"/>
      <c r="DC112" s="335"/>
      <c r="DD112" s="335"/>
      <c r="DE112" s="335"/>
      <c r="DF112" s="97" t="str">
        <f t="shared" si="157"/>
        <v/>
      </c>
      <c r="DG112" s="993"/>
      <c r="DH112" s="335"/>
      <c r="DI112" s="97" t="str">
        <f t="shared" si="158"/>
        <v/>
      </c>
      <c r="DJ112" s="334"/>
      <c r="DK112" s="335"/>
      <c r="DL112" s="335"/>
      <c r="DM112" s="97"/>
      <c r="DN112" s="334"/>
      <c r="DO112" s="335"/>
      <c r="DP112" s="335"/>
      <c r="DQ112" s="97"/>
      <c r="DR112" s="334"/>
      <c r="DS112" s="335"/>
      <c r="DT112" s="335"/>
      <c r="DU112" s="97"/>
      <c r="DV112" s="334"/>
      <c r="DW112" s="335"/>
      <c r="DX112" s="335"/>
      <c r="DY112" s="97" t="str">
        <f t="shared" si="159"/>
        <v/>
      </c>
      <c r="DZ112" s="998"/>
      <c r="EA112" s="335"/>
      <c r="EB112" s="97" t="str">
        <f t="shared" si="188"/>
        <v/>
      </c>
      <c r="EC112" s="334"/>
      <c r="ED112" s="335"/>
      <c r="EE112" s="335"/>
      <c r="EF112" s="97"/>
      <c r="EG112" s="334"/>
      <c r="EH112" s="335"/>
      <c r="EI112" s="335"/>
      <c r="EJ112" s="97"/>
      <c r="EK112" s="334"/>
      <c r="EL112" s="335"/>
      <c r="EM112" s="335"/>
      <c r="EN112" s="97"/>
      <c r="EO112" s="334"/>
      <c r="EP112" s="335"/>
      <c r="EQ112" s="335"/>
      <c r="ER112" s="97" t="str">
        <f t="shared" si="161"/>
        <v/>
      </c>
      <c r="ES112" s="993"/>
      <c r="ET112" s="335"/>
      <c r="EU112" s="97" t="str">
        <f t="shared" si="190"/>
        <v/>
      </c>
      <c r="EV112" s="334"/>
      <c r="EW112" s="335"/>
      <c r="EX112" s="335"/>
      <c r="EY112" s="97"/>
      <c r="EZ112" s="334"/>
      <c r="FA112" s="335"/>
      <c r="FB112" s="335"/>
      <c r="FC112" s="97"/>
      <c r="FD112" s="334"/>
      <c r="FE112" s="335"/>
      <c r="FF112" s="335"/>
      <c r="FG112" s="97"/>
      <c r="FH112" s="334"/>
      <c r="FI112" s="335"/>
      <c r="FJ112" s="335"/>
      <c r="FK112" s="97" t="str">
        <f t="shared" si="163"/>
        <v/>
      </c>
      <c r="FL112" s="993"/>
      <c r="FM112" s="335"/>
      <c r="FN112" s="97" t="str">
        <f t="shared" si="192"/>
        <v/>
      </c>
      <c r="FO112" s="334"/>
      <c r="FP112" s="335"/>
      <c r="FQ112" s="97"/>
      <c r="FR112" s="334"/>
      <c r="FS112" s="335"/>
      <c r="FT112" s="97"/>
      <c r="FU112" s="334"/>
      <c r="FV112" s="335"/>
      <c r="FW112" s="97"/>
      <c r="FX112" s="334"/>
      <c r="FY112" s="335"/>
      <c r="FZ112" s="97" t="str">
        <f t="shared" si="165"/>
        <v/>
      </c>
      <c r="GA112" s="993"/>
      <c r="GB112" s="335"/>
      <c r="GC112" s="510" t="str">
        <f t="shared" si="194"/>
        <v/>
      </c>
      <c r="GD112" s="336"/>
      <c r="GE112" s="337"/>
      <c r="GF112" s="337"/>
      <c r="GG112" s="337"/>
      <c r="GH112" s="337"/>
      <c r="GI112" s="510"/>
      <c r="GJ112" s="336"/>
      <c r="GK112" s="337"/>
      <c r="GL112" s="337"/>
      <c r="GM112" s="337"/>
      <c r="GN112" s="337"/>
      <c r="GO112" s="510"/>
      <c r="GP112" s="336"/>
      <c r="GQ112" s="337"/>
      <c r="GR112" s="337"/>
      <c r="GS112" s="337"/>
      <c r="GT112" s="337"/>
      <c r="GU112" s="510"/>
      <c r="GV112" s="336"/>
      <c r="GW112" s="337"/>
      <c r="GX112" s="337"/>
      <c r="GY112" s="337"/>
      <c r="GZ112" s="336"/>
      <c r="HA112" s="510" t="str">
        <f t="shared" si="167"/>
        <v/>
      </c>
      <c r="HB112" s="994"/>
      <c r="HC112" s="337"/>
      <c r="HD112" s="510" t="str">
        <f t="shared" si="196"/>
        <v/>
      </c>
      <c r="HE112" s="336"/>
      <c r="HF112" s="337"/>
      <c r="HG112" s="337"/>
      <c r="HH112" s="336"/>
      <c r="HI112" s="510"/>
      <c r="HJ112" s="336"/>
      <c r="HK112" s="337"/>
      <c r="HL112" s="337"/>
      <c r="HM112" s="336"/>
      <c r="HN112" s="510"/>
      <c r="HO112" s="336"/>
      <c r="HP112" s="337"/>
      <c r="HQ112" s="337"/>
      <c r="HR112" s="337"/>
      <c r="HS112" s="510"/>
      <c r="HT112" s="336"/>
      <c r="HU112" s="337"/>
      <c r="HV112" s="337"/>
      <c r="HW112" s="337"/>
      <c r="HX112" s="97" t="str">
        <f t="shared" si="169"/>
        <v/>
      </c>
      <c r="HY112" s="994"/>
      <c r="HZ112" s="337"/>
      <c r="IA112" s="510" t="str">
        <f t="shared" si="198"/>
        <v/>
      </c>
      <c r="IB112" s="336"/>
      <c r="IC112" s="337"/>
      <c r="ID112" s="337"/>
      <c r="IE112" s="510"/>
      <c r="IF112" s="336"/>
      <c r="IG112" s="337"/>
      <c r="IH112" s="337"/>
      <c r="II112" s="510"/>
      <c r="IJ112" s="336"/>
      <c r="IK112" s="337"/>
      <c r="IL112" s="337"/>
      <c r="IM112" s="510"/>
      <c r="IN112" s="336"/>
      <c r="IO112" s="337"/>
      <c r="IP112" s="337"/>
      <c r="IQ112" s="97" t="str">
        <f t="shared" si="199"/>
        <v/>
      </c>
      <c r="IR112" s="994"/>
      <c r="IS112" s="337"/>
      <c r="IT112" s="337"/>
      <c r="IU112" s="337"/>
      <c r="IV112" s="510" t="str">
        <f t="shared" si="200"/>
        <v/>
      </c>
      <c r="IW112" s="995"/>
    </row>
    <row r="113" spans="1:257" x14ac:dyDescent="0.25">
      <c r="A113" s="996"/>
      <c r="B113" s="507">
        <v>12</v>
      </c>
      <c r="C113" s="97" t="str">
        <f>IF(Proponentes!B104&gt;0,Proponentes!B104,"")</f>
        <v/>
      </c>
      <c r="D113" s="335"/>
      <c r="E113" s="335"/>
      <c r="F113" s="334"/>
      <c r="G113" s="335"/>
      <c r="H113" s="335"/>
      <c r="I113" s="335"/>
      <c r="J113" s="335"/>
      <c r="K113" s="335"/>
      <c r="L113" s="335"/>
      <c r="M113" s="334"/>
      <c r="N113" s="335"/>
      <c r="O113" s="335"/>
      <c r="P113" s="335"/>
      <c r="Q113" s="335"/>
      <c r="R113" s="335"/>
      <c r="S113" s="335"/>
      <c r="T113" s="334"/>
      <c r="U113" s="335"/>
      <c r="V113" s="335"/>
      <c r="W113" s="335"/>
      <c r="X113" s="335"/>
      <c r="Y113" s="335"/>
      <c r="Z113" s="335"/>
      <c r="AA113" s="334"/>
      <c r="AB113" s="335"/>
      <c r="AC113" s="335"/>
      <c r="AD113" s="335"/>
      <c r="AE113" s="335"/>
      <c r="AF113" s="335"/>
      <c r="AG113" s="97" t="str">
        <f t="shared" si="151"/>
        <v/>
      </c>
      <c r="AH113" s="993"/>
      <c r="AI113" s="335"/>
      <c r="AJ113" s="335" t="str">
        <f t="shared" si="152"/>
        <v/>
      </c>
      <c r="AK113" s="335"/>
      <c r="AL113" s="334"/>
      <c r="AM113" s="335"/>
      <c r="AN113" s="335"/>
      <c r="AO113" s="335"/>
      <c r="AP113" s="335"/>
      <c r="AQ113" s="335"/>
      <c r="AR113" s="335"/>
      <c r="AS113" s="334"/>
      <c r="AT113" s="335"/>
      <c r="AU113" s="335"/>
      <c r="AV113" s="335"/>
      <c r="AW113" s="335"/>
      <c r="AX113" s="335"/>
      <c r="AY113" s="335"/>
      <c r="AZ113" s="334"/>
      <c r="BA113" s="335"/>
      <c r="BB113" s="335"/>
      <c r="BC113" s="335"/>
      <c r="BD113" s="335"/>
      <c r="BE113" s="335"/>
      <c r="BF113" s="335"/>
      <c r="BG113" s="334"/>
      <c r="BH113" s="335"/>
      <c r="BI113" s="335"/>
      <c r="BJ113" s="335"/>
      <c r="BK113" s="335"/>
      <c r="BL113" s="97" t="str">
        <f t="shared" si="153"/>
        <v/>
      </c>
      <c r="BM113" s="993"/>
      <c r="BN113" s="335" t="str">
        <f t="shared" si="180"/>
        <v/>
      </c>
      <c r="BO113" s="334"/>
      <c r="BP113" s="335"/>
      <c r="BQ113" s="335"/>
      <c r="BR113" s="335"/>
      <c r="BS113" s="335" t="str">
        <f t="shared" si="181"/>
        <v/>
      </c>
      <c r="BT113" s="334"/>
      <c r="BU113" s="335"/>
      <c r="BV113" s="335"/>
      <c r="BW113" s="335"/>
      <c r="BX113" s="335" t="str">
        <f t="shared" si="182"/>
        <v/>
      </c>
      <c r="BY113" s="334"/>
      <c r="BZ113" s="335"/>
      <c r="CA113" s="335"/>
      <c r="CB113" s="335"/>
      <c r="CC113" s="335" t="str">
        <f t="shared" si="183"/>
        <v/>
      </c>
      <c r="CD113" s="334"/>
      <c r="CE113" s="335"/>
      <c r="CF113" s="335"/>
      <c r="CG113" s="335"/>
      <c r="CH113" s="997"/>
      <c r="CI113" s="97" t="str">
        <f t="shared" si="201"/>
        <v/>
      </c>
      <c r="CJ113" s="998"/>
      <c r="CK113" s="335"/>
      <c r="CL113" s="97" t="str">
        <f t="shared" si="184"/>
        <v/>
      </c>
      <c r="CM113" s="334"/>
      <c r="CN113" s="335"/>
      <c r="CO113" s="335"/>
      <c r="CP113" s="335"/>
      <c r="CQ113" s="97"/>
      <c r="CR113" s="334"/>
      <c r="CS113" s="335"/>
      <c r="CT113" s="335"/>
      <c r="CU113" s="335"/>
      <c r="CV113" s="97"/>
      <c r="CW113" s="334"/>
      <c r="CX113" s="335"/>
      <c r="CY113" s="335"/>
      <c r="CZ113" s="335"/>
      <c r="DA113" s="97"/>
      <c r="DB113" s="334"/>
      <c r="DC113" s="335"/>
      <c r="DD113" s="335"/>
      <c r="DE113" s="335"/>
      <c r="DF113" s="97" t="str">
        <f t="shared" si="157"/>
        <v/>
      </c>
      <c r="DG113" s="993"/>
      <c r="DH113" s="335"/>
      <c r="DI113" s="97" t="str">
        <f t="shared" si="158"/>
        <v/>
      </c>
      <c r="DJ113" s="334"/>
      <c r="DK113" s="335"/>
      <c r="DL113" s="335"/>
      <c r="DM113" s="97"/>
      <c r="DN113" s="334"/>
      <c r="DO113" s="335"/>
      <c r="DP113" s="335"/>
      <c r="DQ113" s="97"/>
      <c r="DR113" s="334"/>
      <c r="DS113" s="335"/>
      <c r="DT113" s="335"/>
      <c r="DU113" s="97"/>
      <c r="DV113" s="334"/>
      <c r="DW113" s="335"/>
      <c r="DX113" s="335"/>
      <c r="DY113" s="97" t="str">
        <f t="shared" si="159"/>
        <v/>
      </c>
      <c r="DZ113" s="998"/>
      <c r="EA113" s="335"/>
      <c r="EB113" s="97" t="str">
        <f t="shared" si="188"/>
        <v/>
      </c>
      <c r="EC113" s="334"/>
      <c r="ED113" s="335"/>
      <c r="EE113" s="335"/>
      <c r="EF113" s="97"/>
      <c r="EG113" s="334"/>
      <c r="EH113" s="335"/>
      <c r="EI113" s="335"/>
      <c r="EJ113" s="97"/>
      <c r="EK113" s="334"/>
      <c r="EL113" s="335"/>
      <c r="EM113" s="335"/>
      <c r="EN113" s="97"/>
      <c r="EO113" s="334"/>
      <c r="EP113" s="335"/>
      <c r="EQ113" s="335"/>
      <c r="ER113" s="97" t="str">
        <f t="shared" si="161"/>
        <v/>
      </c>
      <c r="ES113" s="993"/>
      <c r="ET113" s="335"/>
      <c r="EU113" s="97" t="str">
        <f t="shared" si="190"/>
        <v/>
      </c>
      <c r="EV113" s="334"/>
      <c r="EW113" s="335"/>
      <c r="EX113" s="335"/>
      <c r="EY113" s="97"/>
      <c r="EZ113" s="334"/>
      <c r="FA113" s="335"/>
      <c r="FB113" s="335"/>
      <c r="FC113" s="97"/>
      <c r="FD113" s="334"/>
      <c r="FE113" s="335"/>
      <c r="FF113" s="335"/>
      <c r="FG113" s="97"/>
      <c r="FH113" s="334"/>
      <c r="FI113" s="335"/>
      <c r="FJ113" s="335"/>
      <c r="FK113" s="97" t="str">
        <f t="shared" si="163"/>
        <v/>
      </c>
      <c r="FL113" s="993"/>
      <c r="FM113" s="335"/>
      <c r="FN113" s="97" t="str">
        <f t="shared" si="192"/>
        <v/>
      </c>
      <c r="FO113" s="334"/>
      <c r="FP113" s="335"/>
      <c r="FQ113" s="97"/>
      <c r="FR113" s="334"/>
      <c r="FS113" s="335"/>
      <c r="FT113" s="97"/>
      <c r="FU113" s="334"/>
      <c r="FV113" s="335"/>
      <c r="FW113" s="97"/>
      <c r="FX113" s="334"/>
      <c r="FY113" s="335"/>
      <c r="FZ113" s="97" t="str">
        <f t="shared" si="165"/>
        <v/>
      </c>
      <c r="GA113" s="993"/>
      <c r="GB113" s="335"/>
      <c r="GC113" s="510" t="str">
        <f t="shared" si="194"/>
        <v/>
      </c>
      <c r="GD113" s="336"/>
      <c r="GE113" s="337"/>
      <c r="GF113" s="337"/>
      <c r="GG113" s="337"/>
      <c r="GH113" s="337"/>
      <c r="GI113" s="510"/>
      <c r="GJ113" s="336"/>
      <c r="GK113" s="337"/>
      <c r="GL113" s="337"/>
      <c r="GM113" s="337"/>
      <c r="GN113" s="337"/>
      <c r="GO113" s="510"/>
      <c r="GP113" s="336"/>
      <c r="GQ113" s="337"/>
      <c r="GR113" s="337"/>
      <c r="GS113" s="337"/>
      <c r="GT113" s="337"/>
      <c r="GU113" s="510"/>
      <c r="GV113" s="336"/>
      <c r="GW113" s="337"/>
      <c r="GX113" s="337"/>
      <c r="GY113" s="337"/>
      <c r="GZ113" s="336"/>
      <c r="HA113" s="510" t="str">
        <f t="shared" si="167"/>
        <v/>
      </c>
      <c r="HB113" s="994"/>
      <c r="HC113" s="337"/>
      <c r="HD113" s="510" t="str">
        <f t="shared" si="196"/>
        <v/>
      </c>
      <c r="HE113" s="336"/>
      <c r="HF113" s="337"/>
      <c r="HG113" s="337"/>
      <c r="HH113" s="336"/>
      <c r="HI113" s="510"/>
      <c r="HJ113" s="336"/>
      <c r="HK113" s="337"/>
      <c r="HL113" s="337"/>
      <c r="HM113" s="336"/>
      <c r="HN113" s="510"/>
      <c r="HO113" s="336"/>
      <c r="HP113" s="337"/>
      <c r="HQ113" s="337"/>
      <c r="HR113" s="337"/>
      <c r="HS113" s="510"/>
      <c r="HT113" s="336"/>
      <c r="HU113" s="337"/>
      <c r="HV113" s="337"/>
      <c r="HW113" s="337"/>
      <c r="HX113" s="97" t="str">
        <f t="shared" si="169"/>
        <v/>
      </c>
      <c r="HY113" s="994"/>
      <c r="HZ113" s="337"/>
      <c r="IA113" s="510" t="str">
        <f t="shared" si="198"/>
        <v/>
      </c>
      <c r="IB113" s="336"/>
      <c r="IC113" s="337"/>
      <c r="ID113" s="337"/>
      <c r="IE113" s="510"/>
      <c r="IF113" s="336"/>
      <c r="IG113" s="337"/>
      <c r="IH113" s="337"/>
      <c r="II113" s="510"/>
      <c r="IJ113" s="336"/>
      <c r="IK113" s="337"/>
      <c r="IL113" s="337"/>
      <c r="IM113" s="510"/>
      <c r="IN113" s="336"/>
      <c r="IO113" s="337"/>
      <c r="IP113" s="337"/>
      <c r="IQ113" s="97" t="str">
        <f t="shared" si="199"/>
        <v/>
      </c>
      <c r="IR113" s="994"/>
      <c r="IS113" s="337"/>
      <c r="IT113" s="337"/>
      <c r="IU113" s="337"/>
      <c r="IV113" s="510" t="str">
        <f t="shared" si="200"/>
        <v/>
      </c>
      <c r="IW113" s="995"/>
    </row>
    <row r="114" spans="1:257" x14ac:dyDescent="0.25">
      <c r="A114" s="548">
        <v>8</v>
      </c>
      <c r="B114" s="514"/>
      <c r="C114" s="514"/>
      <c r="D114" s="514"/>
      <c r="E114" s="514"/>
      <c r="F114" s="515"/>
      <c r="G114" s="514"/>
      <c r="H114" s="514"/>
      <c r="I114" s="514"/>
      <c r="J114" s="514"/>
      <c r="K114" s="514"/>
      <c r="L114" s="514"/>
      <c r="M114" s="514"/>
      <c r="N114" s="514"/>
      <c r="O114" s="514"/>
      <c r="P114" s="514"/>
      <c r="Q114" s="514"/>
      <c r="R114" s="514"/>
      <c r="S114" s="514"/>
      <c r="T114" s="514"/>
      <c r="U114" s="514"/>
      <c r="V114" s="514"/>
      <c r="W114" s="514"/>
      <c r="X114" s="514"/>
      <c r="Y114" s="514"/>
      <c r="Z114" s="514"/>
      <c r="AA114" s="514"/>
      <c r="AB114" s="514"/>
      <c r="AC114" s="514"/>
      <c r="AD114" s="514"/>
      <c r="AE114" s="514"/>
      <c r="AF114" s="514"/>
      <c r="AG114" s="514"/>
      <c r="AH114" s="514"/>
      <c r="AI114" s="514"/>
      <c r="AJ114" s="514"/>
      <c r="AK114" s="514"/>
      <c r="AL114" s="514"/>
      <c r="AM114" s="514"/>
      <c r="AN114" s="514"/>
      <c r="AO114" s="514"/>
      <c r="AP114" s="514"/>
      <c r="AQ114" s="514"/>
      <c r="AR114" s="514"/>
      <c r="AS114" s="514"/>
      <c r="AT114" s="514"/>
      <c r="AU114" s="514"/>
      <c r="AV114" s="514"/>
      <c r="AW114" s="514"/>
      <c r="AX114" s="514"/>
      <c r="AY114" s="514"/>
      <c r="AZ114" s="514"/>
      <c r="BA114" s="514"/>
      <c r="BB114" s="514"/>
      <c r="BC114" s="514"/>
      <c r="BD114" s="514"/>
      <c r="BE114" s="514"/>
      <c r="BF114" s="514"/>
      <c r="BG114" s="514"/>
      <c r="BH114" s="514"/>
      <c r="BI114" s="514"/>
      <c r="BJ114" s="514"/>
      <c r="BK114" s="514"/>
      <c r="BL114" s="514"/>
      <c r="BM114" s="514"/>
      <c r="BN114" s="514"/>
      <c r="BO114" s="514"/>
      <c r="BP114" s="514"/>
      <c r="BQ114" s="514"/>
      <c r="BR114" s="514"/>
      <c r="BS114" s="514"/>
      <c r="BT114" s="514"/>
      <c r="BU114" s="514"/>
      <c r="BV114" s="514"/>
      <c r="BW114" s="514"/>
      <c r="BX114" s="514"/>
      <c r="BY114" s="514"/>
      <c r="BZ114" s="514"/>
      <c r="CA114" s="514"/>
      <c r="CB114" s="514"/>
      <c r="CC114" s="514"/>
      <c r="CD114" s="514"/>
      <c r="CE114" s="514"/>
      <c r="CF114" s="514"/>
      <c r="CG114" s="514"/>
      <c r="CH114" s="516"/>
      <c r="CI114" s="514"/>
      <c r="CJ114" s="514"/>
      <c r="CK114" s="514"/>
      <c r="CL114" s="514"/>
      <c r="CM114" s="514"/>
      <c r="CN114" s="514"/>
      <c r="CO114" s="514"/>
      <c r="CP114" s="514"/>
      <c r="CQ114" s="514"/>
      <c r="CR114" s="514"/>
      <c r="CS114" s="514"/>
      <c r="CT114" s="514"/>
      <c r="CU114" s="514"/>
      <c r="CV114" s="514"/>
      <c r="CW114" s="514"/>
      <c r="CX114" s="514"/>
      <c r="CY114" s="514"/>
      <c r="CZ114" s="514"/>
      <c r="DA114" s="514"/>
      <c r="DB114" s="514"/>
      <c r="DC114" s="514"/>
      <c r="DD114" s="514"/>
      <c r="DE114" s="514"/>
      <c r="DF114" s="514"/>
      <c r="DG114" s="514"/>
      <c r="DH114" s="514"/>
      <c r="DI114" s="514"/>
      <c r="DJ114" s="514"/>
      <c r="DK114" s="514"/>
      <c r="DL114" s="514"/>
      <c r="DM114" s="514"/>
      <c r="DN114" s="514"/>
      <c r="DO114" s="514"/>
      <c r="DP114" s="514"/>
      <c r="DQ114" s="514"/>
      <c r="DR114" s="514"/>
      <c r="DS114" s="514"/>
      <c r="DT114" s="514"/>
      <c r="DU114" s="514"/>
      <c r="DV114" s="514"/>
      <c r="DW114" s="514"/>
      <c r="DX114" s="514"/>
      <c r="DY114" s="514"/>
      <c r="DZ114" s="514"/>
      <c r="EA114" s="514"/>
      <c r="EB114" s="514"/>
      <c r="EC114" s="514"/>
      <c r="ED114" s="514"/>
      <c r="EE114" s="514"/>
      <c r="EF114" s="514"/>
      <c r="EG114" s="514"/>
      <c r="EH114" s="514"/>
      <c r="EI114" s="514"/>
      <c r="EJ114" s="514"/>
      <c r="EK114" s="514"/>
      <c r="EL114" s="514"/>
      <c r="EM114" s="514"/>
      <c r="EN114" s="514"/>
      <c r="EO114" s="514"/>
      <c r="EP114" s="514"/>
      <c r="EQ114" s="514"/>
      <c r="ER114" s="514"/>
      <c r="ES114" s="514"/>
      <c r="ET114" s="514"/>
      <c r="EU114" s="514"/>
      <c r="EV114" s="514"/>
      <c r="EW114" s="514"/>
      <c r="EX114" s="514"/>
      <c r="EY114" s="514"/>
      <c r="EZ114" s="514"/>
      <c r="FA114" s="514"/>
      <c r="FB114" s="514"/>
      <c r="FC114" s="514"/>
      <c r="FD114" s="514"/>
      <c r="FE114" s="514"/>
      <c r="FF114" s="514"/>
      <c r="FG114" s="514"/>
      <c r="FH114" s="514"/>
      <c r="FI114" s="514"/>
      <c r="FJ114" s="514"/>
      <c r="FK114" s="514"/>
      <c r="FL114" s="514"/>
      <c r="FM114" s="514"/>
      <c r="FN114" s="514"/>
      <c r="FO114" s="514"/>
      <c r="FP114" s="514"/>
      <c r="FQ114" s="514"/>
      <c r="FR114" s="514"/>
      <c r="FS114" s="514"/>
      <c r="FT114" s="514"/>
      <c r="FU114" s="514"/>
      <c r="FV114" s="514"/>
      <c r="FW114" s="514"/>
      <c r="FX114" s="514"/>
      <c r="FY114" s="514"/>
      <c r="FZ114" s="514"/>
      <c r="GA114" s="514"/>
      <c r="GB114" s="514"/>
      <c r="GC114" s="514"/>
      <c r="GD114" s="514"/>
      <c r="GE114" s="514"/>
      <c r="GF114" s="514"/>
      <c r="GG114" s="514"/>
      <c r="GH114" s="514"/>
      <c r="GI114" s="514"/>
      <c r="GJ114" s="514"/>
      <c r="GK114" s="514"/>
      <c r="GL114" s="514"/>
      <c r="GM114" s="514"/>
      <c r="GN114" s="514"/>
      <c r="GO114" s="514"/>
      <c r="GP114" s="514"/>
      <c r="GQ114" s="514"/>
      <c r="GR114" s="514"/>
      <c r="GS114" s="514"/>
      <c r="GT114" s="514"/>
      <c r="GU114" s="514"/>
      <c r="GV114" s="514"/>
      <c r="GW114" s="514"/>
      <c r="GX114" s="514"/>
      <c r="GY114" s="514"/>
      <c r="GZ114" s="514"/>
      <c r="HA114" s="514"/>
      <c r="HB114" s="514"/>
      <c r="HC114" s="514"/>
      <c r="HD114" s="514"/>
      <c r="HE114" s="514"/>
      <c r="HF114" s="514"/>
      <c r="HG114" s="514"/>
      <c r="HH114" s="514"/>
      <c r="HI114" s="514"/>
      <c r="HJ114" s="514"/>
      <c r="HK114" s="514"/>
      <c r="HL114" s="514"/>
      <c r="HM114" s="514"/>
      <c r="HN114" s="514"/>
      <c r="HO114" s="514"/>
      <c r="HP114" s="514"/>
      <c r="HQ114" s="514"/>
      <c r="HR114" s="514"/>
      <c r="HS114" s="514"/>
      <c r="HT114" s="514"/>
      <c r="HU114" s="514"/>
      <c r="HV114" s="514"/>
      <c r="HW114" s="514"/>
      <c r="HX114" s="514"/>
      <c r="HY114" s="514"/>
      <c r="HZ114" s="514"/>
      <c r="IA114" s="514"/>
      <c r="IB114" s="514"/>
      <c r="IC114" s="514"/>
      <c r="ID114" s="514"/>
      <c r="IE114" s="514"/>
      <c r="IF114" s="514"/>
      <c r="IG114" s="514"/>
      <c r="IH114" s="514"/>
      <c r="II114" s="514"/>
      <c r="IJ114" s="514"/>
      <c r="IK114" s="514"/>
      <c r="IL114" s="514"/>
      <c r="IM114" s="514"/>
      <c r="IN114" s="514"/>
      <c r="IO114" s="514"/>
      <c r="IP114" s="514"/>
      <c r="IQ114" s="514"/>
      <c r="IR114" s="514"/>
      <c r="IS114" s="514"/>
      <c r="IT114" s="514"/>
      <c r="IU114" s="514"/>
      <c r="IV114" s="514"/>
      <c r="IW114" s="549"/>
    </row>
    <row r="115" spans="1:257" ht="39" customHeight="1" x14ac:dyDescent="0.25">
      <c r="A115" s="996">
        <f t="shared" ref="A115" si="202">A127</f>
        <v>9</v>
      </c>
      <c r="B115" s="507">
        <v>1</v>
      </c>
      <c r="C115" s="97" t="str">
        <f>IF(Proponentes!B106&gt;0,Proponentes!B106,"")</f>
        <v>UNION TEMPORAL M&amp;A SEGURIDAD</v>
      </c>
      <c r="D115" s="335"/>
      <c r="E115" s="335" t="s">
        <v>50</v>
      </c>
      <c r="F115" s="334" t="s">
        <v>1692</v>
      </c>
      <c r="G115" s="341">
        <v>47274</v>
      </c>
      <c r="H115" s="335" t="s">
        <v>1631</v>
      </c>
      <c r="I115" s="335" t="s">
        <v>1538</v>
      </c>
      <c r="J115" s="335"/>
      <c r="K115" s="335"/>
      <c r="L115" s="335" t="s">
        <v>52</v>
      </c>
      <c r="M115" s="334" t="s">
        <v>1693</v>
      </c>
      <c r="N115" s="525">
        <v>45103</v>
      </c>
      <c r="O115" s="335" t="s">
        <v>1631</v>
      </c>
      <c r="P115" s="335" t="s">
        <v>1538</v>
      </c>
      <c r="Q115" s="335"/>
      <c r="R115" s="335"/>
      <c r="S115" s="335"/>
      <c r="T115" s="334"/>
      <c r="U115" s="341"/>
      <c r="V115" s="335"/>
      <c r="W115" s="335"/>
      <c r="X115" s="335"/>
      <c r="Y115" s="335"/>
      <c r="Z115" s="335"/>
      <c r="AA115" s="334"/>
      <c r="AB115" s="335"/>
      <c r="AC115" s="335"/>
      <c r="AD115" s="335"/>
      <c r="AE115" s="335"/>
      <c r="AF115" s="335"/>
      <c r="AG115" s="97" t="str">
        <f t="shared" ref="AG115" si="203">IF(E115="","",IF(K115=0,IF(R115=0,IF(Y115=0,IF(AF115=0,"CUMPLE","NO CUMPLE"),"NO CUMPLE"),"NO CUMPLE"),"NO CUMPLE"))</f>
        <v>CUMPLE</v>
      </c>
      <c r="AH115" s="993"/>
      <c r="AI115" s="335"/>
      <c r="AJ115" s="335" t="s">
        <v>50</v>
      </c>
      <c r="AK115" s="335" t="s">
        <v>1631</v>
      </c>
      <c r="AL115" s="334" t="s">
        <v>1694</v>
      </c>
      <c r="AM115" s="341">
        <v>47274</v>
      </c>
      <c r="AN115" s="335"/>
      <c r="AO115" s="335"/>
      <c r="AP115" s="335"/>
      <c r="AQ115" s="335" t="s">
        <v>52</v>
      </c>
      <c r="AR115" s="335" t="s">
        <v>1631</v>
      </c>
      <c r="AS115" s="334" t="s">
        <v>1693</v>
      </c>
      <c r="AT115" s="525">
        <v>45103</v>
      </c>
      <c r="AU115" s="335"/>
      <c r="AV115" s="335"/>
      <c r="AW115" s="335"/>
      <c r="AX115" s="335"/>
      <c r="AY115" s="335"/>
      <c r="AZ115" s="334"/>
      <c r="BA115" s="335"/>
      <c r="BB115" s="335"/>
      <c r="BC115" s="335"/>
      <c r="BD115" s="335"/>
      <c r="BE115" s="335"/>
      <c r="BF115" s="335"/>
      <c r="BG115" s="334"/>
      <c r="BH115" s="335"/>
      <c r="BI115" s="335"/>
      <c r="BJ115" s="335"/>
      <c r="BK115" s="335"/>
      <c r="BL115" s="97" t="str">
        <f t="shared" ref="BL115" si="204">IF(AJ115="","",IF(AP115=0,IF(AW115=0,IF(BD115=0,IF(BK115=0,"CUMPLE","NO CUMPLE"),"NO CUMPLE"),"NO CUMPLE"),"NO CUMPLE"))</f>
        <v>CUMPLE</v>
      </c>
      <c r="BM115" s="993"/>
      <c r="BN115" s="335" t="str">
        <f t="shared" ref="BN115:BN126" si="205">IF(E115&gt;0,E115,"")</f>
        <v>MEGASEGURIDAD LA PROVEEDORA LTDA</v>
      </c>
      <c r="BO115" s="334"/>
      <c r="BP115" s="335"/>
      <c r="BQ115" s="335"/>
      <c r="BR115" s="335"/>
      <c r="BS115" s="335" t="str">
        <f t="shared" ref="BS115:BS126" si="206">IF(L115&gt;0,L115,"")</f>
        <v>ALPHA SEGURIDAD PRIVADA LIMITADA</v>
      </c>
      <c r="BT115" s="334" t="s">
        <v>1391</v>
      </c>
      <c r="BU115" s="335" t="s">
        <v>1631</v>
      </c>
      <c r="BV115" s="335">
        <v>9</v>
      </c>
      <c r="BW115" s="335"/>
      <c r="BX115" s="335" t="str">
        <f t="shared" ref="BX115:BX126" si="207">IF(S115&gt;0,S115,"")</f>
        <v/>
      </c>
      <c r="BY115" s="334"/>
      <c r="BZ115" s="335"/>
      <c r="CA115" s="335"/>
      <c r="CB115" s="335"/>
      <c r="CC115" s="335" t="str">
        <f t="shared" ref="CC115:CC126" si="208">IF(Z115&gt;0,Z115,"")</f>
        <v/>
      </c>
      <c r="CD115" s="334"/>
      <c r="CE115" s="335"/>
      <c r="CF115" s="335"/>
      <c r="CG115" s="335"/>
      <c r="CH115" s="997">
        <f>Proponentes!N106</f>
        <v>0</v>
      </c>
      <c r="CI115" s="97" t="str">
        <f t="shared" ref="CI115:CI126" si="209">IF(BN115="","",IF(CJ115=0,"CUMPLE","NO CUMPLE"))</f>
        <v>CUMPLE</v>
      </c>
      <c r="CJ115" s="998"/>
      <c r="CK115" s="335"/>
      <c r="CL115" s="97" t="str">
        <f t="shared" ref="CL115:CL126" si="210">IF(E115&gt;0,E115,"")</f>
        <v>MEGASEGURIDAD LA PROVEEDORA LTDA</v>
      </c>
      <c r="CM115" s="509" t="s">
        <v>1278</v>
      </c>
      <c r="CN115" s="335" t="s">
        <v>1538</v>
      </c>
      <c r="CO115" s="335" t="s">
        <v>1631</v>
      </c>
      <c r="CP115" s="335"/>
      <c r="CQ115" s="97" t="s">
        <v>52</v>
      </c>
      <c r="CR115" s="334" t="s">
        <v>315</v>
      </c>
      <c r="CS115" s="335" t="s">
        <v>1538</v>
      </c>
      <c r="CT115" s="335" t="s">
        <v>1631</v>
      </c>
      <c r="CU115" s="335"/>
      <c r="CV115" s="97"/>
      <c r="CW115" s="334"/>
      <c r="CX115" s="335"/>
      <c r="CY115" s="335"/>
      <c r="CZ115" s="335"/>
      <c r="DA115" s="97"/>
      <c r="DB115" s="334"/>
      <c r="DC115" s="335"/>
      <c r="DD115" s="335"/>
      <c r="DE115" s="335"/>
      <c r="DF115" s="97" t="str">
        <f t="shared" ref="DF115" si="211">IF(CL115="","",IF(CP115=0,IF(CU115=0,IF(CZ115=0,IF(DE115=0,"CUMPLE","NO CUMPLE"),"NO CUMPLE"),"NO CUMPLE"),"NO CUMPLE"))</f>
        <v>CUMPLE</v>
      </c>
      <c r="DG115" s="993"/>
      <c r="DH115" s="335"/>
      <c r="DI115" s="97" t="str">
        <f t="shared" ref="DI115" si="212">IF(E115&gt;0,E115,"")</f>
        <v>MEGASEGURIDAD LA PROVEEDORA LTDA</v>
      </c>
      <c r="DJ115" s="334" t="s">
        <v>1695</v>
      </c>
      <c r="DK115" s="335" t="s">
        <v>1631</v>
      </c>
      <c r="DL115" s="335"/>
      <c r="DM115" s="97" t="s">
        <v>52</v>
      </c>
      <c r="DN115" s="334" t="s">
        <v>1405</v>
      </c>
      <c r="DO115" s="335" t="s">
        <v>1631</v>
      </c>
      <c r="DP115" s="335"/>
      <c r="DQ115" s="97"/>
      <c r="DR115" s="334"/>
      <c r="DS115" s="335"/>
      <c r="DT115" s="335"/>
      <c r="DU115" s="97"/>
      <c r="DV115" s="334"/>
      <c r="DW115" s="335"/>
      <c r="DX115" s="335"/>
      <c r="DY115" s="97" t="str">
        <f t="shared" ref="DY115" si="213">IF(DI115="","",IF(DL115=0,IF(DP115=0,IF(DT115=0,IF(DX115=0,"CUMPLE","NO CUMPLE"),"NO CUMPLE"),"NO CUMPLE"),"NO CUMPLE"))</f>
        <v>CUMPLE</v>
      </c>
      <c r="DZ115" s="998"/>
      <c r="EA115" s="335"/>
      <c r="EB115" s="97" t="str">
        <f t="shared" ref="EB115:EB126" si="214">IF(E115&gt;0,E115,"")</f>
        <v>MEGASEGURIDAD LA PROVEEDORA LTDA</v>
      </c>
      <c r="EC115" s="334" t="s">
        <v>315</v>
      </c>
      <c r="ED115" s="335" t="s">
        <v>1631</v>
      </c>
      <c r="EE115" s="335"/>
      <c r="EF115" s="97" t="s">
        <v>52</v>
      </c>
      <c r="EG115" s="334" t="s">
        <v>319</v>
      </c>
      <c r="EH115" s="335" t="s">
        <v>1631</v>
      </c>
      <c r="EI115" s="335"/>
      <c r="EJ115" s="97"/>
      <c r="EK115" s="334"/>
      <c r="EL115" s="335"/>
      <c r="EM115" s="335"/>
      <c r="EN115" s="97"/>
      <c r="EO115" s="334"/>
      <c r="EP115" s="335"/>
      <c r="EQ115" s="335"/>
      <c r="ER115" s="97" t="str">
        <f t="shared" ref="ER115" si="215">IF(EB115="","",IF(EE115=0,IF(EI115=0,IF(EM115=0,IF(EQ115=0,"CUMPLE","NO CUMPLE"),"NO CUMPLE"),"NO CUMPLE"),"NO CUMPLE"))</f>
        <v>CUMPLE</v>
      </c>
      <c r="ES115" s="993"/>
      <c r="ET115" s="335"/>
      <c r="EU115" s="97" t="str">
        <f t="shared" ref="EU115:EU126" si="216">IF(E115&gt;0,E115,"")</f>
        <v>MEGASEGURIDAD LA PROVEEDORA LTDA</v>
      </c>
      <c r="EV115" s="334" t="s">
        <v>1696</v>
      </c>
      <c r="EW115" s="335" t="s">
        <v>1631</v>
      </c>
      <c r="EX115" s="335"/>
      <c r="EY115" s="97" t="s">
        <v>52</v>
      </c>
      <c r="EZ115" s="334" t="s">
        <v>1697</v>
      </c>
      <c r="FA115" s="335" t="s">
        <v>1631</v>
      </c>
      <c r="FB115" s="335"/>
      <c r="FC115" s="97"/>
      <c r="FD115" s="334"/>
      <c r="FE115" s="335"/>
      <c r="FF115" s="335"/>
      <c r="FG115" s="97"/>
      <c r="FH115" s="334"/>
      <c r="FI115" s="335"/>
      <c r="FJ115" s="335"/>
      <c r="FK115" s="97" t="str">
        <f t="shared" ref="FK115" si="217">IF(EU115="","",IF(EX115=0,IF(FB115=0,IF(FF115=0,IF(FJ115=0,"CUMPLE","NO CUMPLE"),"NO CUMPLE"),"NO CUMPLE"),"NO CUMPLE"))</f>
        <v>CUMPLE</v>
      </c>
      <c r="FL115" s="993"/>
      <c r="FM115" s="335"/>
      <c r="FN115" s="97" t="str">
        <f t="shared" ref="FN115:FN126" si="218">IF(E115&gt;0,E115,"")</f>
        <v>MEGASEGURIDAD LA PROVEEDORA LTDA</v>
      </c>
      <c r="FO115" s="334" t="s">
        <v>1696</v>
      </c>
      <c r="FP115" s="335"/>
      <c r="FQ115" s="97" t="s">
        <v>52</v>
      </c>
      <c r="FR115" s="334" t="s">
        <v>1698</v>
      </c>
      <c r="FS115" s="335"/>
      <c r="FT115" s="97"/>
      <c r="FU115" s="334"/>
      <c r="FV115" s="335"/>
      <c r="FW115" s="97"/>
      <c r="FX115" s="334"/>
      <c r="FY115" s="335"/>
      <c r="FZ115" s="97" t="str">
        <f t="shared" ref="FZ115" si="219">IF(FN115="","",IF(FP115=0,IF(FS115=0,IF(FV115=0,IF(FY115=0,"CUMPLE","NO CUMPLE"),"NO CUMPLE"),"NO CUMPLE"),"NO CUMPLE"))</f>
        <v>CUMPLE</v>
      </c>
      <c r="GA115" s="993"/>
      <c r="GB115" s="335"/>
      <c r="GC115" s="510" t="str">
        <f t="shared" ref="GC115:GC126" si="220">IF(E115&gt;0,E115,"")</f>
        <v>MEGASEGURIDAD LA PROVEEDORA LTDA</v>
      </c>
      <c r="GD115" s="336" t="s">
        <v>1699</v>
      </c>
      <c r="GE115" s="337" t="s">
        <v>1631</v>
      </c>
      <c r="GF115" s="337"/>
      <c r="GG115" s="337"/>
      <c r="GH115" s="337"/>
      <c r="GI115" s="510" t="s">
        <v>52</v>
      </c>
      <c r="GJ115" s="336" t="s">
        <v>1700</v>
      </c>
      <c r="GK115" s="337" t="s">
        <v>1631</v>
      </c>
      <c r="GL115" s="337"/>
      <c r="GM115" s="337"/>
      <c r="GN115" s="337"/>
      <c r="GO115" s="510"/>
      <c r="GP115" s="336"/>
      <c r="GQ115" s="337"/>
      <c r="GR115" s="337"/>
      <c r="GS115" s="337"/>
      <c r="GT115" s="337"/>
      <c r="GU115" s="510"/>
      <c r="GV115" s="336"/>
      <c r="GW115" s="337"/>
      <c r="GX115" s="337"/>
      <c r="GY115" s="337"/>
      <c r="GZ115" s="336"/>
      <c r="HA115" s="510" t="str">
        <f t="shared" ref="HA115" si="221">IF(GC115="","",IF(GH115=0,IF(GN115=0,IF(GT115=0,IF(GZ115=0,"CUMPLE","NO CUMPLE"),"NO CUMPLE"),"NO CUMPLE"),"NO CUMPLE"))</f>
        <v>CUMPLE</v>
      </c>
      <c r="HB115" s="994"/>
      <c r="HC115" s="337"/>
      <c r="HD115" s="526" t="str">
        <f t="shared" ref="HD115:HD126" si="222">IF(E115&gt;0,E115,"")</f>
        <v>MEGASEGURIDAD LA PROVEEDORA LTDA</v>
      </c>
      <c r="HE115" s="336" t="s">
        <v>1701</v>
      </c>
      <c r="HF115" s="337" t="s">
        <v>1631</v>
      </c>
      <c r="HG115" s="337" t="s">
        <v>1631</v>
      </c>
      <c r="HH115" s="336"/>
      <c r="HI115" s="527" t="s">
        <v>52</v>
      </c>
      <c r="HJ115" s="336" t="s">
        <v>1702</v>
      </c>
      <c r="HK115" s="337" t="s">
        <v>1631</v>
      </c>
      <c r="HL115" s="337" t="s">
        <v>1631</v>
      </c>
      <c r="HM115" s="336"/>
      <c r="HN115" s="510"/>
      <c r="HO115" s="336"/>
      <c r="HP115" s="337"/>
      <c r="HQ115" s="337"/>
      <c r="HR115" s="337"/>
      <c r="HS115" s="510"/>
      <c r="HT115" s="336"/>
      <c r="HU115" s="337"/>
      <c r="HV115" s="337"/>
      <c r="HW115" s="337"/>
      <c r="HX115" s="97" t="str">
        <f t="shared" ref="HX115" si="223">IF(HD115="","",IF(HH115=0,IF(HM115=0,IF(HR115=0,IF(HW115=0,"CUMPLE","NO CUMPLE"),"NO CUMPLE"),"NO CUMPLE"),"NO CUMPLE"))</f>
        <v>CUMPLE</v>
      </c>
      <c r="HY115" s="994"/>
      <c r="HZ115" s="337"/>
      <c r="IA115" s="510" t="str">
        <f t="shared" ref="IA115:IA126" si="224">IF(E115&gt;0,E115,"")</f>
        <v>MEGASEGURIDAD LA PROVEEDORA LTDA</v>
      </c>
      <c r="IB115" s="336" t="s">
        <v>1699</v>
      </c>
      <c r="IC115" s="337" t="s">
        <v>1631</v>
      </c>
      <c r="ID115" s="337"/>
      <c r="IE115" s="510" t="s">
        <v>52</v>
      </c>
      <c r="IF115" s="336" t="s">
        <v>358</v>
      </c>
      <c r="IG115" s="337" t="s">
        <v>1631</v>
      </c>
      <c r="IH115" s="337"/>
      <c r="II115" s="510"/>
      <c r="IJ115" s="336"/>
      <c r="IK115" s="337"/>
      <c r="IL115" s="337"/>
      <c r="IM115" s="510"/>
      <c r="IN115" s="336"/>
      <c r="IO115" s="337"/>
      <c r="IP115" s="337"/>
      <c r="IQ115" s="97" t="str">
        <f t="shared" ref="IQ115:IQ126" si="225">IF(IA115="","",IF(ID115=0,IF(IH115=0,IF(IL115=0,IF(IP115=0,"CUMPLE","NO CUMPLE"),"NO CUMPLE"),"NO CUMPLE"),"NO CUMPLE"))</f>
        <v>CUMPLE</v>
      </c>
      <c r="IR115" s="994"/>
      <c r="IS115" s="337"/>
      <c r="IT115" s="337" t="s">
        <v>1631</v>
      </c>
      <c r="IU115" s="337">
        <v>1</v>
      </c>
      <c r="IV115" s="510" t="str">
        <f t="shared" ref="IV115:IV126" si="226">IF(IT115&lt;&gt;"",IF(IT115="SI","CUMPLE","NO CUMPLE"),"")</f>
        <v>CUMPLE</v>
      </c>
      <c r="IW115" s="995"/>
    </row>
    <row r="116" spans="1:257" x14ac:dyDescent="0.25">
      <c r="A116" s="996"/>
      <c r="B116" s="507">
        <v>2</v>
      </c>
      <c r="C116" s="97" t="str">
        <f>IF(Proponentes!B107&gt;0,Proponentes!B107,"")</f>
        <v/>
      </c>
      <c r="D116" s="335"/>
      <c r="E116" s="335"/>
      <c r="F116" s="334"/>
      <c r="G116" s="525"/>
      <c r="H116" s="335"/>
      <c r="I116" s="335"/>
      <c r="J116" s="335"/>
      <c r="K116" s="335"/>
      <c r="L116" s="335"/>
      <c r="M116" s="334"/>
      <c r="N116" s="335"/>
      <c r="O116" s="335"/>
      <c r="P116" s="335"/>
      <c r="Q116" s="335"/>
      <c r="R116" s="335"/>
      <c r="S116" s="335"/>
      <c r="T116" s="334"/>
      <c r="U116" s="335"/>
      <c r="V116" s="335"/>
      <c r="W116" s="335"/>
      <c r="X116" s="335"/>
      <c r="Y116" s="335"/>
      <c r="Z116" s="335"/>
      <c r="AA116" s="334"/>
      <c r="AB116" s="335"/>
      <c r="AC116" s="335"/>
      <c r="AD116" s="335"/>
      <c r="AE116" s="335"/>
      <c r="AF116" s="335"/>
      <c r="AG116" s="97" t="str">
        <f t="shared" si="151"/>
        <v/>
      </c>
      <c r="AH116" s="993"/>
      <c r="AI116" s="335"/>
      <c r="AJ116" s="335"/>
      <c r="AK116" s="335"/>
      <c r="AL116" s="334"/>
      <c r="AM116" s="525"/>
      <c r="AN116" s="335"/>
      <c r="AO116" s="335"/>
      <c r="AP116" s="335"/>
      <c r="AQ116" s="335"/>
      <c r="AR116" s="335"/>
      <c r="AS116" s="334"/>
      <c r="AT116" s="335"/>
      <c r="AU116" s="335"/>
      <c r="AV116" s="335"/>
      <c r="AW116" s="335"/>
      <c r="AX116" s="335"/>
      <c r="AY116" s="335"/>
      <c r="AZ116" s="334"/>
      <c r="BA116" s="335"/>
      <c r="BB116" s="335"/>
      <c r="BC116" s="335"/>
      <c r="BD116" s="335"/>
      <c r="BE116" s="335"/>
      <c r="BF116" s="335"/>
      <c r="BG116" s="334"/>
      <c r="BH116" s="335"/>
      <c r="BI116" s="335"/>
      <c r="BJ116" s="335"/>
      <c r="BK116" s="335"/>
      <c r="BL116" s="97" t="str">
        <f t="shared" si="153"/>
        <v/>
      </c>
      <c r="BM116" s="993"/>
      <c r="BN116" s="335" t="str">
        <f t="shared" si="205"/>
        <v/>
      </c>
      <c r="BO116" s="334"/>
      <c r="BP116" s="335"/>
      <c r="BQ116" s="335"/>
      <c r="BR116" s="335"/>
      <c r="BS116" s="335" t="str">
        <f t="shared" si="206"/>
        <v/>
      </c>
      <c r="BT116" s="334"/>
      <c r="BU116" s="335"/>
      <c r="BV116" s="335"/>
      <c r="BW116" s="335"/>
      <c r="BX116" s="335" t="str">
        <f t="shared" si="207"/>
        <v/>
      </c>
      <c r="BY116" s="334"/>
      <c r="BZ116" s="335"/>
      <c r="CA116" s="335"/>
      <c r="CB116" s="335"/>
      <c r="CC116" s="335" t="str">
        <f t="shared" si="208"/>
        <v/>
      </c>
      <c r="CD116" s="334"/>
      <c r="CE116" s="335"/>
      <c r="CF116" s="335"/>
      <c r="CG116" s="335"/>
      <c r="CH116" s="997"/>
      <c r="CI116" s="97" t="str">
        <f t="shared" si="209"/>
        <v/>
      </c>
      <c r="CJ116" s="998"/>
      <c r="CK116" s="335"/>
      <c r="CL116" s="97"/>
      <c r="CM116" s="334"/>
      <c r="CN116" s="335"/>
      <c r="CO116" s="335"/>
      <c r="CP116" s="335"/>
      <c r="CQ116" s="97"/>
      <c r="CR116" s="334"/>
      <c r="CS116" s="335"/>
      <c r="CT116" s="335"/>
      <c r="CU116" s="335"/>
      <c r="CV116" s="97"/>
      <c r="CW116" s="334"/>
      <c r="CX116" s="335"/>
      <c r="CY116" s="335"/>
      <c r="CZ116" s="335"/>
      <c r="DA116" s="97"/>
      <c r="DB116" s="334"/>
      <c r="DC116" s="335"/>
      <c r="DD116" s="335"/>
      <c r="DE116" s="335"/>
      <c r="DF116" s="97" t="str">
        <f t="shared" si="157"/>
        <v/>
      </c>
      <c r="DG116" s="993"/>
      <c r="DH116" s="335"/>
      <c r="DI116" s="97"/>
      <c r="DJ116" s="334"/>
      <c r="DK116" s="335"/>
      <c r="DL116" s="335"/>
      <c r="DM116" s="97"/>
      <c r="DN116" s="334"/>
      <c r="DO116" s="335"/>
      <c r="DP116" s="335"/>
      <c r="DQ116" s="97"/>
      <c r="DR116" s="334"/>
      <c r="DS116" s="335"/>
      <c r="DT116" s="335"/>
      <c r="DU116" s="97"/>
      <c r="DV116" s="334"/>
      <c r="DW116" s="335"/>
      <c r="DX116" s="335"/>
      <c r="DY116" s="97" t="str">
        <f t="shared" si="159"/>
        <v/>
      </c>
      <c r="DZ116" s="998"/>
      <c r="EA116" s="335"/>
      <c r="EB116" s="97"/>
      <c r="EC116" s="334"/>
      <c r="ED116" s="335"/>
      <c r="EE116" s="335"/>
      <c r="EF116" s="97"/>
      <c r="EG116" s="334"/>
      <c r="EH116" s="335"/>
      <c r="EI116" s="335"/>
      <c r="EJ116" s="97"/>
      <c r="EK116" s="334"/>
      <c r="EL116" s="335"/>
      <c r="EM116" s="335"/>
      <c r="EN116" s="97"/>
      <c r="EO116" s="334"/>
      <c r="EP116" s="335"/>
      <c r="EQ116" s="335"/>
      <c r="ER116" s="97" t="str">
        <f t="shared" si="161"/>
        <v/>
      </c>
      <c r="ES116" s="993"/>
      <c r="ET116" s="335"/>
      <c r="EU116" s="97"/>
      <c r="EV116" s="334"/>
      <c r="EW116" s="335"/>
      <c r="EX116" s="335"/>
      <c r="EY116" s="97"/>
      <c r="EZ116" s="334"/>
      <c r="FA116" s="335"/>
      <c r="FB116" s="335"/>
      <c r="FC116" s="97"/>
      <c r="FD116" s="334"/>
      <c r="FE116" s="335"/>
      <c r="FF116" s="335"/>
      <c r="FG116" s="97"/>
      <c r="FH116" s="334"/>
      <c r="FI116" s="335"/>
      <c r="FJ116" s="335"/>
      <c r="FK116" s="97" t="str">
        <f t="shared" si="163"/>
        <v/>
      </c>
      <c r="FL116" s="993"/>
      <c r="FM116" s="335"/>
      <c r="FN116" s="97"/>
      <c r="FO116" s="334"/>
      <c r="FP116" s="335"/>
      <c r="FQ116" s="97"/>
      <c r="FR116" s="334"/>
      <c r="FS116" s="335"/>
      <c r="FT116" s="97"/>
      <c r="FU116" s="334"/>
      <c r="FV116" s="335"/>
      <c r="FW116" s="97"/>
      <c r="FX116" s="334"/>
      <c r="FY116" s="335"/>
      <c r="FZ116" s="97" t="str">
        <f t="shared" si="165"/>
        <v/>
      </c>
      <c r="GA116" s="993"/>
      <c r="GB116" s="335"/>
      <c r="GC116" s="510"/>
      <c r="GD116" s="336"/>
      <c r="GE116" s="337"/>
      <c r="GF116" s="337"/>
      <c r="GG116" s="337"/>
      <c r="GH116" s="337"/>
      <c r="GI116" s="510"/>
      <c r="GJ116" s="336"/>
      <c r="GK116" s="337"/>
      <c r="GL116" s="337"/>
      <c r="GM116" s="337"/>
      <c r="GN116" s="337"/>
      <c r="GO116" s="510"/>
      <c r="GP116" s="336"/>
      <c r="GQ116" s="337"/>
      <c r="GR116" s="337"/>
      <c r="GS116" s="337"/>
      <c r="GT116" s="337"/>
      <c r="GU116" s="510"/>
      <c r="GV116" s="336"/>
      <c r="GW116" s="337"/>
      <c r="GX116" s="337"/>
      <c r="GY116" s="337"/>
      <c r="GZ116" s="336"/>
      <c r="HA116" s="510" t="str">
        <f t="shared" si="167"/>
        <v/>
      </c>
      <c r="HB116" s="994"/>
      <c r="HC116" s="337"/>
      <c r="HD116" s="526"/>
      <c r="HE116" s="336"/>
      <c r="HF116" s="337"/>
      <c r="HG116" s="337"/>
      <c r="HH116" s="336"/>
      <c r="HI116" s="510"/>
      <c r="HJ116" s="336"/>
      <c r="HK116" s="337"/>
      <c r="HL116" s="337"/>
      <c r="HM116" s="336"/>
      <c r="HN116" s="510"/>
      <c r="HO116" s="336"/>
      <c r="HP116" s="337"/>
      <c r="HQ116" s="337"/>
      <c r="HR116" s="337"/>
      <c r="HS116" s="510"/>
      <c r="HT116" s="336"/>
      <c r="HU116" s="337"/>
      <c r="HV116" s="337"/>
      <c r="HW116" s="337"/>
      <c r="HX116" s="97" t="str">
        <f t="shared" si="169"/>
        <v/>
      </c>
      <c r="HY116" s="994"/>
      <c r="HZ116" s="337"/>
      <c r="IA116" s="510"/>
      <c r="IB116" s="336"/>
      <c r="IC116" s="337"/>
      <c r="ID116" s="337"/>
      <c r="IE116" s="510"/>
      <c r="IF116" s="336"/>
      <c r="IG116" s="337"/>
      <c r="IH116" s="337"/>
      <c r="II116" s="510"/>
      <c r="IJ116" s="336"/>
      <c r="IK116" s="337"/>
      <c r="IL116" s="337"/>
      <c r="IM116" s="510"/>
      <c r="IN116" s="336"/>
      <c r="IO116" s="337"/>
      <c r="IP116" s="337"/>
      <c r="IQ116" s="97" t="str">
        <f t="shared" si="225"/>
        <v/>
      </c>
      <c r="IR116" s="994"/>
      <c r="IS116" s="337"/>
      <c r="IT116" s="337"/>
      <c r="IU116" s="337"/>
      <c r="IV116" s="510"/>
      <c r="IW116" s="995"/>
    </row>
    <row r="117" spans="1:257" x14ac:dyDescent="0.25">
      <c r="A117" s="996"/>
      <c r="B117" s="507">
        <v>3</v>
      </c>
      <c r="C117" s="97" t="str">
        <f>IF(Proponentes!B108&gt;0,Proponentes!B108,"")</f>
        <v/>
      </c>
      <c r="D117" s="335"/>
      <c r="E117" s="335"/>
      <c r="F117" s="334"/>
      <c r="G117" s="335"/>
      <c r="H117" s="335"/>
      <c r="I117" s="335"/>
      <c r="J117" s="335"/>
      <c r="K117" s="335"/>
      <c r="L117" s="335"/>
      <c r="M117" s="334"/>
      <c r="N117" s="335"/>
      <c r="O117" s="335"/>
      <c r="P117" s="335"/>
      <c r="Q117" s="335"/>
      <c r="R117" s="335"/>
      <c r="S117" s="335"/>
      <c r="T117" s="334"/>
      <c r="U117" s="335"/>
      <c r="V117" s="335"/>
      <c r="W117" s="335"/>
      <c r="X117" s="335"/>
      <c r="Y117" s="335"/>
      <c r="Z117" s="335"/>
      <c r="AA117" s="334"/>
      <c r="AB117" s="335"/>
      <c r="AC117" s="335"/>
      <c r="AD117" s="335"/>
      <c r="AE117" s="335"/>
      <c r="AF117" s="335"/>
      <c r="AG117" s="97" t="str">
        <f t="shared" si="151"/>
        <v/>
      </c>
      <c r="AH117" s="993"/>
      <c r="AI117" s="335"/>
      <c r="AJ117" s="335" t="str">
        <f t="shared" si="152"/>
        <v/>
      </c>
      <c r="AK117" s="335"/>
      <c r="AL117" s="334"/>
      <c r="AM117" s="335"/>
      <c r="AN117" s="335"/>
      <c r="AO117" s="335"/>
      <c r="AP117" s="335"/>
      <c r="AQ117" s="335"/>
      <c r="AR117" s="335"/>
      <c r="AS117" s="334"/>
      <c r="AT117" s="335"/>
      <c r="AU117" s="335"/>
      <c r="AV117" s="335"/>
      <c r="AW117" s="335"/>
      <c r="AX117" s="335"/>
      <c r="AY117" s="335"/>
      <c r="AZ117" s="334"/>
      <c r="BA117" s="335"/>
      <c r="BB117" s="335"/>
      <c r="BC117" s="335"/>
      <c r="BD117" s="335"/>
      <c r="BE117" s="335"/>
      <c r="BF117" s="335"/>
      <c r="BG117" s="334"/>
      <c r="BH117" s="335"/>
      <c r="BI117" s="335"/>
      <c r="BJ117" s="335"/>
      <c r="BK117" s="335"/>
      <c r="BL117" s="97" t="str">
        <f t="shared" si="153"/>
        <v/>
      </c>
      <c r="BM117" s="993"/>
      <c r="BN117" s="335" t="str">
        <f t="shared" si="205"/>
        <v/>
      </c>
      <c r="BO117" s="334"/>
      <c r="BP117" s="335"/>
      <c r="BQ117" s="335"/>
      <c r="BR117" s="335"/>
      <c r="BS117" s="335" t="str">
        <f t="shared" si="206"/>
        <v/>
      </c>
      <c r="BT117" s="334"/>
      <c r="BU117" s="335"/>
      <c r="BV117" s="335"/>
      <c r="BW117" s="335"/>
      <c r="BX117" s="335" t="str">
        <f t="shared" si="207"/>
        <v/>
      </c>
      <c r="BY117" s="334"/>
      <c r="BZ117" s="335"/>
      <c r="CA117" s="335"/>
      <c r="CB117" s="335"/>
      <c r="CC117" s="335" t="str">
        <f t="shared" si="208"/>
        <v/>
      </c>
      <c r="CD117" s="334"/>
      <c r="CE117" s="335"/>
      <c r="CF117" s="335"/>
      <c r="CG117" s="335"/>
      <c r="CH117" s="997"/>
      <c r="CI117" s="97" t="str">
        <f t="shared" si="209"/>
        <v/>
      </c>
      <c r="CJ117" s="998"/>
      <c r="CK117" s="335"/>
      <c r="CL117" s="97" t="str">
        <f t="shared" si="210"/>
        <v/>
      </c>
      <c r="CM117" s="334"/>
      <c r="CN117" s="335"/>
      <c r="CO117" s="335"/>
      <c r="CP117" s="335"/>
      <c r="CQ117" s="97"/>
      <c r="CR117" s="334"/>
      <c r="CS117" s="335"/>
      <c r="CT117" s="335"/>
      <c r="CU117" s="335"/>
      <c r="CV117" s="97"/>
      <c r="CW117" s="334"/>
      <c r="CX117" s="335"/>
      <c r="CY117" s="335"/>
      <c r="CZ117" s="335"/>
      <c r="DA117" s="97"/>
      <c r="DB117" s="334"/>
      <c r="DC117" s="335"/>
      <c r="DD117" s="335"/>
      <c r="DE117" s="335"/>
      <c r="DF117" s="97" t="str">
        <f t="shared" si="157"/>
        <v/>
      </c>
      <c r="DG117" s="993"/>
      <c r="DH117" s="335"/>
      <c r="DI117" s="97" t="str">
        <f t="shared" si="158"/>
        <v/>
      </c>
      <c r="DJ117" s="334"/>
      <c r="DK117" s="335"/>
      <c r="DL117" s="335"/>
      <c r="DM117" s="97"/>
      <c r="DN117" s="334"/>
      <c r="DO117" s="335"/>
      <c r="DP117" s="335"/>
      <c r="DQ117" s="97"/>
      <c r="DR117" s="334"/>
      <c r="DS117" s="335"/>
      <c r="DT117" s="335"/>
      <c r="DU117" s="97"/>
      <c r="DV117" s="334"/>
      <c r="DW117" s="335"/>
      <c r="DX117" s="335"/>
      <c r="DY117" s="97" t="str">
        <f t="shared" si="159"/>
        <v/>
      </c>
      <c r="DZ117" s="998"/>
      <c r="EA117" s="335"/>
      <c r="EB117" s="97" t="str">
        <f t="shared" si="214"/>
        <v/>
      </c>
      <c r="EC117" s="334"/>
      <c r="ED117" s="335"/>
      <c r="EE117" s="335"/>
      <c r="EF117" s="97"/>
      <c r="EG117" s="334"/>
      <c r="EH117" s="335"/>
      <c r="EI117" s="335"/>
      <c r="EJ117" s="97"/>
      <c r="EK117" s="334"/>
      <c r="EL117" s="335"/>
      <c r="EM117" s="335"/>
      <c r="EN117" s="97"/>
      <c r="EO117" s="334"/>
      <c r="EP117" s="335"/>
      <c r="EQ117" s="335"/>
      <c r="ER117" s="97" t="str">
        <f t="shared" si="161"/>
        <v/>
      </c>
      <c r="ES117" s="993"/>
      <c r="ET117" s="335"/>
      <c r="EU117" s="97" t="str">
        <f t="shared" si="216"/>
        <v/>
      </c>
      <c r="EV117" s="334"/>
      <c r="EW117" s="335"/>
      <c r="EX117" s="335"/>
      <c r="EY117" s="97"/>
      <c r="EZ117" s="334"/>
      <c r="FA117" s="335"/>
      <c r="FB117" s="335"/>
      <c r="FC117" s="97"/>
      <c r="FD117" s="334"/>
      <c r="FE117" s="335"/>
      <c r="FF117" s="335"/>
      <c r="FG117" s="97"/>
      <c r="FH117" s="334"/>
      <c r="FI117" s="335"/>
      <c r="FJ117" s="335"/>
      <c r="FK117" s="97" t="str">
        <f t="shared" si="163"/>
        <v/>
      </c>
      <c r="FL117" s="993"/>
      <c r="FM117" s="335"/>
      <c r="FN117" s="97" t="str">
        <f t="shared" si="218"/>
        <v/>
      </c>
      <c r="FO117" s="334"/>
      <c r="FP117" s="335"/>
      <c r="FQ117" s="97"/>
      <c r="FR117" s="334"/>
      <c r="FS117" s="335"/>
      <c r="FT117" s="97"/>
      <c r="FU117" s="334"/>
      <c r="FV117" s="335"/>
      <c r="FW117" s="97"/>
      <c r="FX117" s="334"/>
      <c r="FY117" s="335"/>
      <c r="FZ117" s="97" t="str">
        <f t="shared" si="165"/>
        <v/>
      </c>
      <c r="GA117" s="993"/>
      <c r="GB117" s="335"/>
      <c r="GC117" s="510" t="str">
        <f t="shared" si="220"/>
        <v/>
      </c>
      <c r="GD117" s="336"/>
      <c r="GE117" s="337"/>
      <c r="GF117" s="337"/>
      <c r="GG117" s="337"/>
      <c r="GH117" s="337"/>
      <c r="GI117" s="510"/>
      <c r="GJ117" s="336"/>
      <c r="GK117" s="337"/>
      <c r="GL117" s="337"/>
      <c r="GM117" s="337"/>
      <c r="GN117" s="337"/>
      <c r="GO117" s="510"/>
      <c r="GP117" s="336"/>
      <c r="GQ117" s="337"/>
      <c r="GR117" s="337"/>
      <c r="GS117" s="337"/>
      <c r="GT117" s="337"/>
      <c r="GU117" s="510"/>
      <c r="GV117" s="336"/>
      <c r="GW117" s="337"/>
      <c r="GX117" s="337"/>
      <c r="GY117" s="337"/>
      <c r="GZ117" s="336"/>
      <c r="HA117" s="510" t="str">
        <f t="shared" si="167"/>
        <v/>
      </c>
      <c r="HB117" s="994"/>
      <c r="HC117" s="337"/>
      <c r="HD117" s="510" t="str">
        <f t="shared" si="222"/>
        <v/>
      </c>
      <c r="HE117" s="336"/>
      <c r="HF117" s="337"/>
      <c r="HG117" s="337"/>
      <c r="HH117" s="336"/>
      <c r="HI117" s="510"/>
      <c r="HJ117" s="336"/>
      <c r="HK117" s="337"/>
      <c r="HL117" s="337"/>
      <c r="HM117" s="336"/>
      <c r="HN117" s="510"/>
      <c r="HO117" s="336"/>
      <c r="HP117" s="337"/>
      <c r="HQ117" s="337"/>
      <c r="HR117" s="337"/>
      <c r="HS117" s="510"/>
      <c r="HT117" s="336"/>
      <c r="HU117" s="337"/>
      <c r="HV117" s="337"/>
      <c r="HW117" s="337"/>
      <c r="HX117" s="97" t="str">
        <f t="shared" si="169"/>
        <v/>
      </c>
      <c r="HY117" s="994"/>
      <c r="HZ117" s="337"/>
      <c r="IA117" s="510" t="str">
        <f t="shared" si="224"/>
        <v/>
      </c>
      <c r="IB117" s="336"/>
      <c r="IC117" s="337"/>
      <c r="ID117" s="337"/>
      <c r="IE117" s="510"/>
      <c r="IF117" s="336"/>
      <c r="IG117" s="337"/>
      <c r="IH117" s="337"/>
      <c r="II117" s="510"/>
      <c r="IJ117" s="336"/>
      <c r="IK117" s="337"/>
      <c r="IL117" s="337"/>
      <c r="IM117" s="510"/>
      <c r="IN117" s="336"/>
      <c r="IO117" s="337"/>
      <c r="IP117" s="337"/>
      <c r="IQ117" s="97" t="str">
        <f t="shared" si="225"/>
        <v/>
      </c>
      <c r="IR117" s="994"/>
      <c r="IS117" s="337"/>
      <c r="IT117" s="337"/>
      <c r="IU117" s="337"/>
      <c r="IV117" s="510" t="str">
        <f t="shared" si="226"/>
        <v/>
      </c>
      <c r="IW117" s="995"/>
    </row>
    <row r="118" spans="1:257" x14ac:dyDescent="0.25">
      <c r="A118" s="996"/>
      <c r="B118" s="507">
        <v>4</v>
      </c>
      <c r="C118" s="97" t="str">
        <f>IF(Proponentes!B109&gt;0,Proponentes!B109,"")</f>
        <v/>
      </c>
      <c r="D118" s="335"/>
      <c r="E118" s="335"/>
      <c r="F118" s="334"/>
      <c r="G118" s="335"/>
      <c r="H118" s="335"/>
      <c r="I118" s="335"/>
      <c r="J118" s="335"/>
      <c r="K118" s="335"/>
      <c r="L118" s="335"/>
      <c r="M118" s="334"/>
      <c r="N118" s="335"/>
      <c r="O118" s="335"/>
      <c r="P118" s="335"/>
      <c r="Q118" s="335"/>
      <c r="R118" s="335"/>
      <c r="S118" s="335"/>
      <c r="T118" s="334"/>
      <c r="U118" s="335"/>
      <c r="V118" s="335"/>
      <c r="W118" s="335"/>
      <c r="X118" s="335"/>
      <c r="Y118" s="335"/>
      <c r="Z118" s="335"/>
      <c r="AA118" s="334"/>
      <c r="AB118" s="335"/>
      <c r="AC118" s="335"/>
      <c r="AD118" s="335"/>
      <c r="AE118" s="335"/>
      <c r="AF118" s="335"/>
      <c r="AG118" s="97" t="str">
        <f t="shared" si="151"/>
        <v/>
      </c>
      <c r="AH118" s="993"/>
      <c r="AI118" s="335"/>
      <c r="AJ118" s="335" t="str">
        <f t="shared" si="152"/>
        <v/>
      </c>
      <c r="AK118" s="335"/>
      <c r="AL118" s="334"/>
      <c r="AM118" s="335"/>
      <c r="AN118" s="335"/>
      <c r="AO118" s="335"/>
      <c r="AP118" s="335"/>
      <c r="AQ118" s="335"/>
      <c r="AR118" s="335"/>
      <c r="AS118" s="334"/>
      <c r="AT118" s="335"/>
      <c r="AU118" s="335"/>
      <c r="AV118" s="335"/>
      <c r="AW118" s="335"/>
      <c r="AX118" s="335"/>
      <c r="AY118" s="335"/>
      <c r="AZ118" s="334"/>
      <c r="BA118" s="335"/>
      <c r="BB118" s="335"/>
      <c r="BC118" s="335"/>
      <c r="BD118" s="335"/>
      <c r="BE118" s="335"/>
      <c r="BF118" s="335"/>
      <c r="BG118" s="334"/>
      <c r="BH118" s="335"/>
      <c r="BI118" s="335"/>
      <c r="BJ118" s="335"/>
      <c r="BK118" s="335"/>
      <c r="BL118" s="97" t="str">
        <f t="shared" si="153"/>
        <v/>
      </c>
      <c r="BM118" s="993"/>
      <c r="BN118" s="335" t="str">
        <f t="shared" si="205"/>
        <v/>
      </c>
      <c r="BO118" s="334"/>
      <c r="BP118" s="335"/>
      <c r="BQ118" s="335"/>
      <c r="BR118" s="335"/>
      <c r="BS118" s="335" t="str">
        <f t="shared" si="206"/>
        <v/>
      </c>
      <c r="BT118" s="334"/>
      <c r="BU118" s="335"/>
      <c r="BV118" s="335"/>
      <c r="BW118" s="335"/>
      <c r="BX118" s="335" t="str">
        <f t="shared" si="207"/>
        <v/>
      </c>
      <c r="BY118" s="334"/>
      <c r="BZ118" s="335"/>
      <c r="CA118" s="335"/>
      <c r="CB118" s="335"/>
      <c r="CC118" s="335" t="str">
        <f t="shared" si="208"/>
        <v/>
      </c>
      <c r="CD118" s="334"/>
      <c r="CE118" s="335"/>
      <c r="CF118" s="335"/>
      <c r="CG118" s="335"/>
      <c r="CH118" s="997"/>
      <c r="CI118" s="97" t="str">
        <f t="shared" si="209"/>
        <v/>
      </c>
      <c r="CJ118" s="998"/>
      <c r="CK118" s="335"/>
      <c r="CL118" s="97" t="str">
        <f t="shared" si="210"/>
        <v/>
      </c>
      <c r="CM118" s="334"/>
      <c r="CN118" s="335"/>
      <c r="CO118" s="335"/>
      <c r="CP118" s="335"/>
      <c r="CQ118" s="97"/>
      <c r="CR118" s="334"/>
      <c r="CS118" s="335"/>
      <c r="CT118" s="335"/>
      <c r="CU118" s="335"/>
      <c r="CV118" s="97"/>
      <c r="CW118" s="334"/>
      <c r="CX118" s="335"/>
      <c r="CY118" s="335"/>
      <c r="CZ118" s="335"/>
      <c r="DA118" s="97"/>
      <c r="DB118" s="334"/>
      <c r="DC118" s="335"/>
      <c r="DD118" s="335"/>
      <c r="DE118" s="335"/>
      <c r="DF118" s="97" t="str">
        <f t="shared" si="157"/>
        <v/>
      </c>
      <c r="DG118" s="993"/>
      <c r="DH118" s="335"/>
      <c r="DI118" s="97" t="str">
        <f t="shared" si="158"/>
        <v/>
      </c>
      <c r="DJ118" s="334"/>
      <c r="DK118" s="335"/>
      <c r="DL118" s="335"/>
      <c r="DM118" s="97"/>
      <c r="DN118" s="334"/>
      <c r="DO118" s="335"/>
      <c r="DP118" s="335"/>
      <c r="DQ118" s="97"/>
      <c r="DR118" s="334"/>
      <c r="DS118" s="335"/>
      <c r="DT118" s="335"/>
      <c r="DU118" s="97"/>
      <c r="DV118" s="334"/>
      <c r="DW118" s="335"/>
      <c r="DX118" s="335"/>
      <c r="DY118" s="97" t="str">
        <f t="shared" si="159"/>
        <v/>
      </c>
      <c r="DZ118" s="998"/>
      <c r="EA118" s="335"/>
      <c r="EB118" s="97" t="str">
        <f t="shared" si="214"/>
        <v/>
      </c>
      <c r="EC118" s="334"/>
      <c r="ED118" s="335"/>
      <c r="EE118" s="335"/>
      <c r="EF118" s="97"/>
      <c r="EG118" s="334"/>
      <c r="EH118" s="335"/>
      <c r="EI118" s="335"/>
      <c r="EJ118" s="97"/>
      <c r="EK118" s="334"/>
      <c r="EL118" s="335"/>
      <c r="EM118" s="335"/>
      <c r="EN118" s="97"/>
      <c r="EO118" s="334"/>
      <c r="EP118" s="335"/>
      <c r="EQ118" s="335"/>
      <c r="ER118" s="97" t="str">
        <f t="shared" si="161"/>
        <v/>
      </c>
      <c r="ES118" s="993"/>
      <c r="ET118" s="335"/>
      <c r="EU118" s="97" t="str">
        <f t="shared" si="216"/>
        <v/>
      </c>
      <c r="EV118" s="334"/>
      <c r="EW118" s="335"/>
      <c r="EX118" s="335"/>
      <c r="EY118" s="97"/>
      <c r="EZ118" s="334"/>
      <c r="FA118" s="335"/>
      <c r="FB118" s="335"/>
      <c r="FC118" s="97"/>
      <c r="FD118" s="334"/>
      <c r="FE118" s="335"/>
      <c r="FF118" s="335"/>
      <c r="FG118" s="97"/>
      <c r="FH118" s="334"/>
      <c r="FI118" s="335"/>
      <c r="FJ118" s="335"/>
      <c r="FK118" s="97" t="str">
        <f t="shared" si="163"/>
        <v/>
      </c>
      <c r="FL118" s="993"/>
      <c r="FM118" s="335"/>
      <c r="FN118" s="97" t="str">
        <f t="shared" si="218"/>
        <v/>
      </c>
      <c r="FO118" s="334"/>
      <c r="FP118" s="335"/>
      <c r="FQ118" s="97"/>
      <c r="FR118" s="334"/>
      <c r="FS118" s="335"/>
      <c r="FT118" s="97"/>
      <c r="FU118" s="334"/>
      <c r="FV118" s="335"/>
      <c r="FW118" s="97"/>
      <c r="FX118" s="334"/>
      <c r="FY118" s="335"/>
      <c r="FZ118" s="97" t="str">
        <f t="shared" si="165"/>
        <v/>
      </c>
      <c r="GA118" s="993"/>
      <c r="GB118" s="335"/>
      <c r="GC118" s="510" t="str">
        <f t="shared" si="220"/>
        <v/>
      </c>
      <c r="GD118" s="336"/>
      <c r="GE118" s="337"/>
      <c r="GF118" s="337"/>
      <c r="GG118" s="337"/>
      <c r="GH118" s="337"/>
      <c r="GI118" s="510"/>
      <c r="GJ118" s="336"/>
      <c r="GK118" s="337"/>
      <c r="GL118" s="337"/>
      <c r="GM118" s="337"/>
      <c r="GN118" s="337"/>
      <c r="GO118" s="510"/>
      <c r="GP118" s="336"/>
      <c r="GQ118" s="337"/>
      <c r="GR118" s="337"/>
      <c r="GS118" s="337"/>
      <c r="GT118" s="337"/>
      <c r="GU118" s="510"/>
      <c r="GV118" s="336"/>
      <c r="GW118" s="337"/>
      <c r="GX118" s="337"/>
      <c r="GY118" s="337"/>
      <c r="GZ118" s="336"/>
      <c r="HA118" s="510" t="str">
        <f t="shared" si="167"/>
        <v/>
      </c>
      <c r="HB118" s="994"/>
      <c r="HC118" s="337"/>
      <c r="HD118" s="510" t="str">
        <f t="shared" si="222"/>
        <v/>
      </c>
      <c r="HE118" s="336"/>
      <c r="HF118" s="337"/>
      <c r="HG118" s="337"/>
      <c r="HH118" s="336"/>
      <c r="HI118" s="510"/>
      <c r="HJ118" s="336"/>
      <c r="HK118" s="337"/>
      <c r="HL118" s="337"/>
      <c r="HM118" s="336"/>
      <c r="HN118" s="510"/>
      <c r="HO118" s="336"/>
      <c r="HP118" s="337"/>
      <c r="HQ118" s="337"/>
      <c r="HR118" s="337"/>
      <c r="HS118" s="510"/>
      <c r="HT118" s="336"/>
      <c r="HU118" s="337"/>
      <c r="HV118" s="337"/>
      <c r="HW118" s="337"/>
      <c r="HX118" s="97" t="str">
        <f t="shared" si="169"/>
        <v/>
      </c>
      <c r="HY118" s="994"/>
      <c r="HZ118" s="337"/>
      <c r="IA118" s="510" t="str">
        <f t="shared" si="224"/>
        <v/>
      </c>
      <c r="IB118" s="336"/>
      <c r="IC118" s="337"/>
      <c r="ID118" s="337"/>
      <c r="IE118" s="510"/>
      <c r="IF118" s="336"/>
      <c r="IG118" s="337"/>
      <c r="IH118" s="337"/>
      <c r="II118" s="510"/>
      <c r="IJ118" s="336"/>
      <c r="IK118" s="337"/>
      <c r="IL118" s="337"/>
      <c r="IM118" s="510"/>
      <c r="IN118" s="336"/>
      <c r="IO118" s="337"/>
      <c r="IP118" s="337"/>
      <c r="IQ118" s="97" t="str">
        <f t="shared" si="225"/>
        <v/>
      </c>
      <c r="IR118" s="994"/>
      <c r="IS118" s="337"/>
      <c r="IT118" s="337"/>
      <c r="IU118" s="337"/>
      <c r="IV118" s="510" t="str">
        <f t="shared" si="226"/>
        <v/>
      </c>
      <c r="IW118" s="995"/>
    </row>
    <row r="119" spans="1:257" x14ac:dyDescent="0.25">
      <c r="A119" s="996"/>
      <c r="B119" s="507">
        <v>5</v>
      </c>
      <c r="C119" s="97" t="str">
        <f>IF(Proponentes!B110&gt;0,Proponentes!B110,"")</f>
        <v/>
      </c>
      <c r="D119" s="335"/>
      <c r="E119" s="335"/>
      <c r="F119" s="334"/>
      <c r="G119" s="335"/>
      <c r="H119" s="335"/>
      <c r="I119" s="335"/>
      <c r="J119" s="335"/>
      <c r="K119" s="335"/>
      <c r="L119" s="335"/>
      <c r="M119" s="334"/>
      <c r="N119" s="335"/>
      <c r="O119" s="335"/>
      <c r="P119" s="335"/>
      <c r="Q119" s="335"/>
      <c r="R119" s="335"/>
      <c r="S119" s="335"/>
      <c r="T119" s="334"/>
      <c r="U119" s="335"/>
      <c r="V119" s="335"/>
      <c r="W119" s="335"/>
      <c r="X119" s="335"/>
      <c r="Y119" s="335"/>
      <c r="Z119" s="335"/>
      <c r="AA119" s="334"/>
      <c r="AB119" s="335"/>
      <c r="AC119" s="335"/>
      <c r="AD119" s="335"/>
      <c r="AE119" s="335"/>
      <c r="AF119" s="335"/>
      <c r="AG119" s="97" t="str">
        <f t="shared" si="151"/>
        <v/>
      </c>
      <c r="AH119" s="993"/>
      <c r="AI119" s="335"/>
      <c r="AJ119" s="335" t="str">
        <f t="shared" si="152"/>
        <v/>
      </c>
      <c r="AK119" s="335"/>
      <c r="AL119" s="334"/>
      <c r="AM119" s="335"/>
      <c r="AN119" s="335"/>
      <c r="AO119" s="335"/>
      <c r="AP119" s="335"/>
      <c r="AQ119" s="335"/>
      <c r="AR119" s="335"/>
      <c r="AS119" s="334"/>
      <c r="AT119" s="335"/>
      <c r="AU119" s="335"/>
      <c r="AV119" s="335"/>
      <c r="AW119" s="335"/>
      <c r="AX119" s="335"/>
      <c r="AY119" s="335"/>
      <c r="AZ119" s="334"/>
      <c r="BA119" s="335"/>
      <c r="BB119" s="335"/>
      <c r="BC119" s="335"/>
      <c r="BD119" s="335"/>
      <c r="BE119" s="335"/>
      <c r="BF119" s="335"/>
      <c r="BG119" s="334"/>
      <c r="BH119" s="335"/>
      <c r="BI119" s="335"/>
      <c r="BJ119" s="335"/>
      <c r="BK119" s="335"/>
      <c r="BL119" s="97" t="str">
        <f t="shared" si="153"/>
        <v/>
      </c>
      <c r="BM119" s="993"/>
      <c r="BN119" s="335" t="str">
        <f t="shared" si="205"/>
        <v/>
      </c>
      <c r="BO119" s="334"/>
      <c r="BP119" s="335"/>
      <c r="BQ119" s="335"/>
      <c r="BR119" s="335"/>
      <c r="BS119" s="335" t="str">
        <f t="shared" si="206"/>
        <v/>
      </c>
      <c r="BT119" s="334"/>
      <c r="BU119" s="335"/>
      <c r="BV119" s="335"/>
      <c r="BW119" s="335"/>
      <c r="BX119" s="335" t="str">
        <f t="shared" si="207"/>
        <v/>
      </c>
      <c r="BY119" s="334"/>
      <c r="BZ119" s="335"/>
      <c r="CA119" s="335"/>
      <c r="CB119" s="335"/>
      <c r="CC119" s="335" t="str">
        <f t="shared" si="208"/>
        <v/>
      </c>
      <c r="CD119" s="334"/>
      <c r="CE119" s="335"/>
      <c r="CF119" s="335"/>
      <c r="CG119" s="335"/>
      <c r="CH119" s="997"/>
      <c r="CI119" s="97" t="str">
        <f t="shared" si="209"/>
        <v/>
      </c>
      <c r="CJ119" s="998"/>
      <c r="CK119" s="335"/>
      <c r="CL119" s="97" t="str">
        <f t="shared" si="210"/>
        <v/>
      </c>
      <c r="CM119" s="334"/>
      <c r="CN119" s="335"/>
      <c r="CO119" s="335"/>
      <c r="CP119" s="335"/>
      <c r="CQ119" s="97"/>
      <c r="CR119" s="334"/>
      <c r="CS119" s="335"/>
      <c r="CT119" s="335"/>
      <c r="CU119" s="335"/>
      <c r="CV119" s="97"/>
      <c r="CW119" s="334"/>
      <c r="CX119" s="335"/>
      <c r="CY119" s="335"/>
      <c r="CZ119" s="335"/>
      <c r="DA119" s="97"/>
      <c r="DB119" s="334"/>
      <c r="DC119" s="335"/>
      <c r="DD119" s="335"/>
      <c r="DE119" s="335"/>
      <c r="DF119" s="97" t="str">
        <f t="shared" si="157"/>
        <v/>
      </c>
      <c r="DG119" s="993"/>
      <c r="DH119" s="335"/>
      <c r="DI119" s="97" t="str">
        <f t="shared" si="158"/>
        <v/>
      </c>
      <c r="DJ119" s="334"/>
      <c r="DK119" s="335"/>
      <c r="DL119" s="335"/>
      <c r="DM119" s="97"/>
      <c r="DN119" s="334"/>
      <c r="DO119" s="335"/>
      <c r="DP119" s="335"/>
      <c r="DQ119" s="97"/>
      <c r="DR119" s="334"/>
      <c r="DS119" s="335"/>
      <c r="DT119" s="335"/>
      <c r="DU119" s="97"/>
      <c r="DV119" s="334"/>
      <c r="DW119" s="335"/>
      <c r="DX119" s="335"/>
      <c r="DY119" s="97" t="str">
        <f t="shared" si="159"/>
        <v/>
      </c>
      <c r="DZ119" s="998"/>
      <c r="EA119" s="335"/>
      <c r="EB119" s="97" t="str">
        <f t="shared" si="214"/>
        <v/>
      </c>
      <c r="EC119" s="334"/>
      <c r="ED119" s="335"/>
      <c r="EE119" s="335"/>
      <c r="EF119" s="97"/>
      <c r="EG119" s="334"/>
      <c r="EH119" s="335"/>
      <c r="EI119" s="335"/>
      <c r="EJ119" s="97"/>
      <c r="EK119" s="334"/>
      <c r="EL119" s="335"/>
      <c r="EM119" s="335"/>
      <c r="EN119" s="97"/>
      <c r="EO119" s="334"/>
      <c r="EP119" s="335"/>
      <c r="EQ119" s="335"/>
      <c r="ER119" s="97" t="str">
        <f t="shared" si="161"/>
        <v/>
      </c>
      <c r="ES119" s="993"/>
      <c r="ET119" s="335"/>
      <c r="EU119" s="97" t="str">
        <f t="shared" si="216"/>
        <v/>
      </c>
      <c r="EV119" s="334"/>
      <c r="EW119" s="335"/>
      <c r="EX119" s="335"/>
      <c r="EY119" s="97"/>
      <c r="EZ119" s="334"/>
      <c r="FA119" s="335"/>
      <c r="FB119" s="335"/>
      <c r="FC119" s="97"/>
      <c r="FD119" s="334"/>
      <c r="FE119" s="335"/>
      <c r="FF119" s="335"/>
      <c r="FG119" s="97"/>
      <c r="FH119" s="334"/>
      <c r="FI119" s="335"/>
      <c r="FJ119" s="335"/>
      <c r="FK119" s="97" t="str">
        <f t="shared" si="163"/>
        <v/>
      </c>
      <c r="FL119" s="993"/>
      <c r="FM119" s="335"/>
      <c r="FN119" s="97" t="str">
        <f t="shared" si="218"/>
        <v/>
      </c>
      <c r="FO119" s="334"/>
      <c r="FP119" s="335"/>
      <c r="FQ119" s="97"/>
      <c r="FR119" s="334"/>
      <c r="FS119" s="335"/>
      <c r="FT119" s="97"/>
      <c r="FU119" s="334"/>
      <c r="FV119" s="335"/>
      <c r="FW119" s="97"/>
      <c r="FX119" s="334"/>
      <c r="FY119" s="335"/>
      <c r="FZ119" s="97" t="str">
        <f t="shared" si="165"/>
        <v/>
      </c>
      <c r="GA119" s="993"/>
      <c r="GB119" s="335"/>
      <c r="GC119" s="510" t="str">
        <f t="shared" si="220"/>
        <v/>
      </c>
      <c r="GD119" s="336"/>
      <c r="GE119" s="337"/>
      <c r="GF119" s="337"/>
      <c r="GG119" s="337"/>
      <c r="GH119" s="337"/>
      <c r="GI119" s="510"/>
      <c r="GJ119" s="336"/>
      <c r="GK119" s="337"/>
      <c r="GL119" s="337"/>
      <c r="GM119" s="337"/>
      <c r="GN119" s="337"/>
      <c r="GO119" s="510"/>
      <c r="GP119" s="336"/>
      <c r="GQ119" s="337"/>
      <c r="GR119" s="337"/>
      <c r="GS119" s="337"/>
      <c r="GT119" s="337"/>
      <c r="GU119" s="510"/>
      <c r="GV119" s="336"/>
      <c r="GW119" s="337"/>
      <c r="GX119" s="337"/>
      <c r="GY119" s="337"/>
      <c r="GZ119" s="336"/>
      <c r="HA119" s="510" t="str">
        <f t="shared" si="167"/>
        <v/>
      </c>
      <c r="HB119" s="994"/>
      <c r="HC119" s="337"/>
      <c r="HD119" s="510" t="str">
        <f t="shared" si="222"/>
        <v/>
      </c>
      <c r="HE119" s="336"/>
      <c r="HF119" s="337"/>
      <c r="HG119" s="337"/>
      <c r="HH119" s="336"/>
      <c r="HI119" s="510"/>
      <c r="HJ119" s="336"/>
      <c r="HK119" s="337"/>
      <c r="HL119" s="337"/>
      <c r="HM119" s="336"/>
      <c r="HN119" s="510"/>
      <c r="HO119" s="336"/>
      <c r="HP119" s="337"/>
      <c r="HQ119" s="337"/>
      <c r="HR119" s="337"/>
      <c r="HS119" s="510"/>
      <c r="HT119" s="336"/>
      <c r="HU119" s="337"/>
      <c r="HV119" s="337"/>
      <c r="HW119" s="337"/>
      <c r="HX119" s="97" t="str">
        <f t="shared" si="169"/>
        <v/>
      </c>
      <c r="HY119" s="994"/>
      <c r="HZ119" s="337"/>
      <c r="IA119" s="510" t="str">
        <f t="shared" si="224"/>
        <v/>
      </c>
      <c r="IB119" s="336"/>
      <c r="IC119" s="337"/>
      <c r="ID119" s="337"/>
      <c r="IE119" s="510"/>
      <c r="IF119" s="336"/>
      <c r="IG119" s="337"/>
      <c r="IH119" s="337"/>
      <c r="II119" s="510"/>
      <c r="IJ119" s="336"/>
      <c r="IK119" s="337"/>
      <c r="IL119" s="337"/>
      <c r="IM119" s="510"/>
      <c r="IN119" s="336"/>
      <c r="IO119" s="337"/>
      <c r="IP119" s="337"/>
      <c r="IQ119" s="97" t="str">
        <f t="shared" si="225"/>
        <v/>
      </c>
      <c r="IR119" s="994"/>
      <c r="IS119" s="337"/>
      <c r="IT119" s="337"/>
      <c r="IU119" s="337"/>
      <c r="IV119" s="510" t="str">
        <f t="shared" si="226"/>
        <v/>
      </c>
      <c r="IW119" s="995"/>
    </row>
    <row r="120" spans="1:257" x14ac:dyDescent="0.25">
      <c r="A120" s="996"/>
      <c r="B120" s="507">
        <v>6</v>
      </c>
      <c r="C120" s="97" t="str">
        <f>IF(Proponentes!B111&gt;0,Proponentes!B111,"")</f>
        <v/>
      </c>
      <c r="D120" s="335"/>
      <c r="E120" s="335"/>
      <c r="F120" s="334"/>
      <c r="G120" s="335"/>
      <c r="H120" s="335"/>
      <c r="I120" s="335"/>
      <c r="J120" s="335"/>
      <c r="K120" s="335"/>
      <c r="L120" s="335"/>
      <c r="M120" s="334"/>
      <c r="N120" s="335"/>
      <c r="O120" s="335"/>
      <c r="P120" s="335"/>
      <c r="Q120" s="335"/>
      <c r="R120" s="335"/>
      <c r="S120" s="335"/>
      <c r="T120" s="334"/>
      <c r="U120" s="335"/>
      <c r="V120" s="335"/>
      <c r="W120" s="335"/>
      <c r="X120" s="335"/>
      <c r="Y120" s="335"/>
      <c r="Z120" s="335"/>
      <c r="AA120" s="334"/>
      <c r="AB120" s="335"/>
      <c r="AC120" s="335"/>
      <c r="AD120" s="335"/>
      <c r="AE120" s="335"/>
      <c r="AF120" s="335"/>
      <c r="AG120" s="97" t="str">
        <f t="shared" si="151"/>
        <v/>
      </c>
      <c r="AH120" s="993"/>
      <c r="AI120" s="335"/>
      <c r="AJ120" s="335" t="str">
        <f t="shared" si="152"/>
        <v/>
      </c>
      <c r="AK120" s="335"/>
      <c r="AL120" s="334"/>
      <c r="AM120" s="335"/>
      <c r="AN120" s="335"/>
      <c r="AO120" s="335"/>
      <c r="AP120" s="335"/>
      <c r="AQ120" s="335"/>
      <c r="AR120" s="335"/>
      <c r="AS120" s="334"/>
      <c r="AT120" s="335"/>
      <c r="AU120" s="335"/>
      <c r="AV120" s="335"/>
      <c r="AW120" s="335"/>
      <c r="AX120" s="335"/>
      <c r="AY120" s="335"/>
      <c r="AZ120" s="334"/>
      <c r="BA120" s="335"/>
      <c r="BB120" s="335"/>
      <c r="BC120" s="335"/>
      <c r="BD120" s="335"/>
      <c r="BE120" s="335"/>
      <c r="BF120" s="335"/>
      <c r="BG120" s="334"/>
      <c r="BH120" s="335"/>
      <c r="BI120" s="335"/>
      <c r="BJ120" s="335"/>
      <c r="BK120" s="335"/>
      <c r="BL120" s="97" t="str">
        <f t="shared" si="153"/>
        <v/>
      </c>
      <c r="BM120" s="993"/>
      <c r="BN120" s="335" t="str">
        <f t="shared" si="205"/>
        <v/>
      </c>
      <c r="BO120" s="334"/>
      <c r="BP120" s="335"/>
      <c r="BQ120" s="335"/>
      <c r="BR120" s="335"/>
      <c r="BS120" s="335" t="str">
        <f t="shared" si="206"/>
        <v/>
      </c>
      <c r="BT120" s="334"/>
      <c r="BU120" s="335"/>
      <c r="BV120" s="335"/>
      <c r="BW120" s="335"/>
      <c r="BX120" s="335" t="str">
        <f t="shared" si="207"/>
        <v/>
      </c>
      <c r="BY120" s="334"/>
      <c r="BZ120" s="335"/>
      <c r="CA120" s="335"/>
      <c r="CB120" s="335"/>
      <c r="CC120" s="335" t="str">
        <f t="shared" si="208"/>
        <v/>
      </c>
      <c r="CD120" s="334"/>
      <c r="CE120" s="335"/>
      <c r="CF120" s="335"/>
      <c r="CG120" s="335"/>
      <c r="CH120" s="997"/>
      <c r="CI120" s="97" t="str">
        <f t="shared" si="209"/>
        <v/>
      </c>
      <c r="CJ120" s="998"/>
      <c r="CK120" s="335"/>
      <c r="CL120" s="97" t="str">
        <f t="shared" si="210"/>
        <v/>
      </c>
      <c r="CM120" s="334"/>
      <c r="CN120" s="335"/>
      <c r="CO120" s="335"/>
      <c r="CP120" s="335"/>
      <c r="CQ120" s="97"/>
      <c r="CR120" s="334"/>
      <c r="CS120" s="335"/>
      <c r="CT120" s="335"/>
      <c r="CU120" s="335"/>
      <c r="CV120" s="97"/>
      <c r="CW120" s="334"/>
      <c r="CX120" s="335"/>
      <c r="CY120" s="335"/>
      <c r="CZ120" s="335"/>
      <c r="DA120" s="97"/>
      <c r="DB120" s="334"/>
      <c r="DC120" s="335"/>
      <c r="DD120" s="335"/>
      <c r="DE120" s="335"/>
      <c r="DF120" s="97" t="str">
        <f t="shared" si="157"/>
        <v/>
      </c>
      <c r="DG120" s="993"/>
      <c r="DH120" s="335"/>
      <c r="DI120" s="97" t="str">
        <f t="shared" si="158"/>
        <v/>
      </c>
      <c r="DJ120" s="334"/>
      <c r="DK120" s="335"/>
      <c r="DL120" s="335"/>
      <c r="DM120" s="97"/>
      <c r="DN120" s="334"/>
      <c r="DO120" s="335"/>
      <c r="DP120" s="335"/>
      <c r="DQ120" s="97"/>
      <c r="DR120" s="334"/>
      <c r="DS120" s="335"/>
      <c r="DT120" s="335"/>
      <c r="DU120" s="97"/>
      <c r="DV120" s="334"/>
      <c r="DW120" s="335"/>
      <c r="DX120" s="335"/>
      <c r="DY120" s="97" t="str">
        <f t="shared" si="159"/>
        <v/>
      </c>
      <c r="DZ120" s="998"/>
      <c r="EA120" s="335"/>
      <c r="EB120" s="97" t="str">
        <f t="shared" si="214"/>
        <v/>
      </c>
      <c r="EC120" s="334"/>
      <c r="ED120" s="335"/>
      <c r="EE120" s="335"/>
      <c r="EF120" s="97"/>
      <c r="EG120" s="334"/>
      <c r="EH120" s="335"/>
      <c r="EI120" s="335"/>
      <c r="EJ120" s="97"/>
      <c r="EK120" s="334"/>
      <c r="EL120" s="335"/>
      <c r="EM120" s="335"/>
      <c r="EN120" s="97"/>
      <c r="EO120" s="334"/>
      <c r="EP120" s="335"/>
      <c r="EQ120" s="335"/>
      <c r="ER120" s="97" t="str">
        <f t="shared" si="161"/>
        <v/>
      </c>
      <c r="ES120" s="993"/>
      <c r="ET120" s="335"/>
      <c r="EU120" s="97" t="str">
        <f t="shared" si="216"/>
        <v/>
      </c>
      <c r="EV120" s="334"/>
      <c r="EW120" s="335"/>
      <c r="EX120" s="335"/>
      <c r="EY120" s="97"/>
      <c r="EZ120" s="334"/>
      <c r="FA120" s="335"/>
      <c r="FB120" s="335"/>
      <c r="FC120" s="97"/>
      <c r="FD120" s="334"/>
      <c r="FE120" s="335"/>
      <c r="FF120" s="335"/>
      <c r="FG120" s="97"/>
      <c r="FH120" s="334"/>
      <c r="FI120" s="335"/>
      <c r="FJ120" s="335"/>
      <c r="FK120" s="97" t="str">
        <f t="shared" si="163"/>
        <v/>
      </c>
      <c r="FL120" s="993"/>
      <c r="FM120" s="335"/>
      <c r="FN120" s="97" t="str">
        <f t="shared" si="218"/>
        <v/>
      </c>
      <c r="FO120" s="334"/>
      <c r="FP120" s="335"/>
      <c r="FQ120" s="97"/>
      <c r="FR120" s="334"/>
      <c r="FS120" s="335"/>
      <c r="FT120" s="97"/>
      <c r="FU120" s="334"/>
      <c r="FV120" s="335"/>
      <c r="FW120" s="97"/>
      <c r="FX120" s="334"/>
      <c r="FY120" s="335"/>
      <c r="FZ120" s="97" t="str">
        <f t="shared" si="165"/>
        <v/>
      </c>
      <c r="GA120" s="993"/>
      <c r="GB120" s="335"/>
      <c r="GC120" s="510" t="str">
        <f t="shared" si="220"/>
        <v/>
      </c>
      <c r="GD120" s="336"/>
      <c r="GE120" s="337"/>
      <c r="GF120" s="337"/>
      <c r="GG120" s="337"/>
      <c r="GH120" s="337"/>
      <c r="GI120" s="510"/>
      <c r="GJ120" s="336"/>
      <c r="GK120" s="337"/>
      <c r="GL120" s="337"/>
      <c r="GM120" s="337"/>
      <c r="GN120" s="337"/>
      <c r="GO120" s="510"/>
      <c r="GP120" s="336"/>
      <c r="GQ120" s="337"/>
      <c r="GR120" s="337"/>
      <c r="GS120" s="337"/>
      <c r="GT120" s="337"/>
      <c r="GU120" s="510"/>
      <c r="GV120" s="336"/>
      <c r="GW120" s="337"/>
      <c r="GX120" s="337"/>
      <c r="GY120" s="337"/>
      <c r="GZ120" s="336"/>
      <c r="HA120" s="510" t="str">
        <f t="shared" si="167"/>
        <v/>
      </c>
      <c r="HB120" s="994"/>
      <c r="HC120" s="337"/>
      <c r="HD120" s="510" t="str">
        <f t="shared" si="222"/>
        <v/>
      </c>
      <c r="HE120" s="336"/>
      <c r="HF120" s="337"/>
      <c r="HG120" s="337"/>
      <c r="HH120" s="336"/>
      <c r="HI120" s="510"/>
      <c r="HJ120" s="336"/>
      <c r="HK120" s="337"/>
      <c r="HL120" s="337"/>
      <c r="HM120" s="336"/>
      <c r="HN120" s="510"/>
      <c r="HO120" s="336"/>
      <c r="HP120" s="337"/>
      <c r="HQ120" s="337"/>
      <c r="HR120" s="337"/>
      <c r="HS120" s="510"/>
      <c r="HT120" s="336"/>
      <c r="HU120" s="337"/>
      <c r="HV120" s="337"/>
      <c r="HW120" s="337"/>
      <c r="HX120" s="97" t="str">
        <f t="shared" si="169"/>
        <v/>
      </c>
      <c r="HY120" s="994"/>
      <c r="HZ120" s="337"/>
      <c r="IA120" s="510" t="str">
        <f t="shared" si="224"/>
        <v/>
      </c>
      <c r="IB120" s="336"/>
      <c r="IC120" s="337"/>
      <c r="ID120" s="337"/>
      <c r="IE120" s="510"/>
      <c r="IF120" s="336"/>
      <c r="IG120" s="337"/>
      <c r="IH120" s="337"/>
      <c r="II120" s="510"/>
      <c r="IJ120" s="336"/>
      <c r="IK120" s="337"/>
      <c r="IL120" s="337"/>
      <c r="IM120" s="510"/>
      <c r="IN120" s="336"/>
      <c r="IO120" s="337"/>
      <c r="IP120" s="337"/>
      <c r="IQ120" s="97" t="str">
        <f t="shared" si="225"/>
        <v/>
      </c>
      <c r="IR120" s="994"/>
      <c r="IS120" s="337"/>
      <c r="IT120" s="337"/>
      <c r="IU120" s="337"/>
      <c r="IV120" s="510" t="str">
        <f t="shared" si="226"/>
        <v/>
      </c>
      <c r="IW120" s="995"/>
    </row>
    <row r="121" spans="1:257" x14ac:dyDescent="0.25">
      <c r="A121" s="996"/>
      <c r="B121" s="507">
        <v>7</v>
      </c>
      <c r="C121" s="97" t="str">
        <f>IF(Proponentes!B112&gt;0,Proponentes!B112,"")</f>
        <v/>
      </c>
      <c r="D121" s="335"/>
      <c r="E121" s="335"/>
      <c r="F121" s="334"/>
      <c r="G121" s="335"/>
      <c r="H121" s="335"/>
      <c r="I121" s="335"/>
      <c r="J121" s="335"/>
      <c r="K121" s="335"/>
      <c r="L121" s="335"/>
      <c r="M121" s="334"/>
      <c r="N121" s="335"/>
      <c r="O121" s="335"/>
      <c r="P121" s="335"/>
      <c r="Q121" s="335"/>
      <c r="R121" s="335"/>
      <c r="S121" s="335"/>
      <c r="T121" s="334"/>
      <c r="U121" s="335"/>
      <c r="V121" s="335"/>
      <c r="W121" s="335"/>
      <c r="X121" s="335"/>
      <c r="Y121" s="335"/>
      <c r="Z121" s="335"/>
      <c r="AA121" s="334"/>
      <c r="AB121" s="335"/>
      <c r="AC121" s="335"/>
      <c r="AD121" s="335"/>
      <c r="AE121" s="335"/>
      <c r="AF121" s="335"/>
      <c r="AG121" s="97" t="str">
        <f t="shared" si="151"/>
        <v/>
      </c>
      <c r="AH121" s="993"/>
      <c r="AI121" s="335"/>
      <c r="AJ121" s="335" t="str">
        <f t="shared" si="152"/>
        <v/>
      </c>
      <c r="AK121" s="335"/>
      <c r="AL121" s="334"/>
      <c r="AM121" s="335"/>
      <c r="AN121" s="335"/>
      <c r="AO121" s="335"/>
      <c r="AP121" s="335"/>
      <c r="AQ121" s="335"/>
      <c r="AR121" s="335"/>
      <c r="AS121" s="334"/>
      <c r="AT121" s="335"/>
      <c r="AU121" s="335"/>
      <c r="AV121" s="335"/>
      <c r="AW121" s="335"/>
      <c r="AX121" s="335"/>
      <c r="AY121" s="335"/>
      <c r="AZ121" s="334"/>
      <c r="BA121" s="335"/>
      <c r="BB121" s="335"/>
      <c r="BC121" s="335"/>
      <c r="BD121" s="335"/>
      <c r="BE121" s="335"/>
      <c r="BF121" s="335"/>
      <c r="BG121" s="334"/>
      <c r="BH121" s="335"/>
      <c r="BI121" s="335"/>
      <c r="BJ121" s="335"/>
      <c r="BK121" s="335"/>
      <c r="BL121" s="97" t="str">
        <f t="shared" si="153"/>
        <v/>
      </c>
      <c r="BM121" s="993"/>
      <c r="BN121" s="335" t="str">
        <f t="shared" si="205"/>
        <v/>
      </c>
      <c r="BO121" s="334"/>
      <c r="BP121" s="335"/>
      <c r="BQ121" s="335"/>
      <c r="BR121" s="335"/>
      <c r="BS121" s="335" t="str">
        <f t="shared" si="206"/>
        <v/>
      </c>
      <c r="BT121" s="334"/>
      <c r="BU121" s="335"/>
      <c r="BV121" s="335"/>
      <c r="BW121" s="335"/>
      <c r="BX121" s="335" t="str">
        <f t="shared" si="207"/>
        <v/>
      </c>
      <c r="BY121" s="334"/>
      <c r="BZ121" s="335"/>
      <c r="CA121" s="335"/>
      <c r="CB121" s="335"/>
      <c r="CC121" s="335" t="str">
        <f t="shared" si="208"/>
        <v/>
      </c>
      <c r="CD121" s="334"/>
      <c r="CE121" s="335"/>
      <c r="CF121" s="335"/>
      <c r="CG121" s="335"/>
      <c r="CH121" s="997"/>
      <c r="CI121" s="97" t="str">
        <f t="shared" si="209"/>
        <v/>
      </c>
      <c r="CJ121" s="998"/>
      <c r="CK121" s="335"/>
      <c r="CL121" s="97" t="str">
        <f t="shared" si="210"/>
        <v/>
      </c>
      <c r="CM121" s="334"/>
      <c r="CN121" s="335"/>
      <c r="CO121" s="335"/>
      <c r="CP121" s="335"/>
      <c r="CQ121" s="97"/>
      <c r="CR121" s="334"/>
      <c r="CS121" s="335"/>
      <c r="CT121" s="335"/>
      <c r="CU121" s="335"/>
      <c r="CV121" s="97"/>
      <c r="CW121" s="334"/>
      <c r="CX121" s="335"/>
      <c r="CY121" s="335"/>
      <c r="CZ121" s="335"/>
      <c r="DA121" s="97"/>
      <c r="DB121" s="334"/>
      <c r="DC121" s="335"/>
      <c r="DD121" s="335"/>
      <c r="DE121" s="335"/>
      <c r="DF121" s="97" t="str">
        <f t="shared" si="157"/>
        <v/>
      </c>
      <c r="DG121" s="993"/>
      <c r="DH121" s="335"/>
      <c r="DI121" s="97" t="str">
        <f t="shared" si="158"/>
        <v/>
      </c>
      <c r="DJ121" s="334"/>
      <c r="DK121" s="335"/>
      <c r="DL121" s="335"/>
      <c r="DM121" s="97"/>
      <c r="DN121" s="334"/>
      <c r="DO121" s="335"/>
      <c r="DP121" s="335"/>
      <c r="DQ121" s="97"/>
      <c r="DR121" s="334"/>
      <c r="DS121" s="335"/>
      <c r="DT121" s="335"/>
      <c r="DU121" s="97"/>
      <c r="DV121" s="334"/>
      <c r="DW121" s="335"/>
      <c r="DX121" s="335"/>
      <c r="DY121" s="97" t="str">
        <f t="shared" si="159"/>
        <v/>
      </c>
      <c r="DZ121" s="998"/>
      <c r="EA121" s="335"/>
      <c r="EB121" s="97" t="str">
        <f t="shared" si="214"/>
        <v/>
      </c>
      <c r="EC121" s="334"/>
      <c r="ED121" s="335"/>
      <c r="EE121" s="335"/>
      <c r="EF121" s="97"/>
      <c r="EG121" s="334"/>
      <c r="EH121" s="335"/>
      <c r="EI121" s="335"/>
      <c r="EJ121" s="97"/>
      <c r="EK121" s="334"/>
      <c r="EL121" s="335"/>
      <c r="EM121" s="335"/>
      <c r="EN121" s="97"/>
      <c r="EO121" s="334"/>
      <c r="EP121" s="335"/>
      <c r="EQ121" s="335"/>
      <c r="ER121" s="97" t="str">
        <f t="shared" si="161"/>
        <v/>
      </c>
      <c r="ES121" s="993"/>
      <c r="ET121" s="335"/>
      <c r="EU121" s="97" t="str">
        <f t="shared" si="216"/>
        <v/>
      </c>
      <c r="EV121" s="334"/>
      <c r="EW121" s="335"/>
      <c r="EX121" s="335"/>
      <c r="EY121" s="97"/>
      <c r="EZ121" s="334"/>
      <c r="FA121" s="335"/>
      <c r="FB121" s="335"/>
      <c r="FC121" s="97"/>
      <c r="FD121" s="334"/>
      <c r="FE121" s="335"/>
      <c r="FF121" s="335"/>
      <c r="FG121" s="97"/>
      <c r="FH121" s="334"/>
      <c r="FI121" s="335"/>
      <c r="FJ121" s="335"/>
      <c r="FK121" s="97" t="str">
        <f t="shared" si="163"/>
        <v/>
      </c>
      <c r="FL121" s="993"/>
      <c r="FM121" s="335"/>
      <c r="FN121" s="97" t="str">
        <f t="shared" si="218"/>
        <v/>
      </c>
      <c r="FO121" s="334"/>
      <c r="FP121" s="335"/>
      <c r="FQ121" s="97"/>
      <c r="FR121" s="334"/>
      <c r="FS121" s="335"/>
      <c r="FT121" s="97"/>
      <c r="FU121" s="334"/>
      <c r="FV121" s="335"/>
      <c r="FW121" s="97"/>
      <c r="FX121" s="334"/>
      <c r="FY121" s="335"/>
      <c r="FZ121" s="97" t="str">
        <f t="shared" si="165"/>
        <v/>
      </c>
      <c r="GA121" s="993"/>
      <c r="GB121" s="335"/>
      <c r="GC121" s="510" t="str">
        <f t="shared" si="220"/>
        <v/>
      </c>
      <c r="GD121" s="336"/>
      <c r="GE121" s="337"/>
      <c r="GF121" s="337"/>
      <c r="GG121" s="337"/>
      <c r="GH121" s="337"/>
      <c r="GI121" s="510"/>
      <c r="GJ121" s="336"/>
      <c r="GK121" s="337"/>
      <c r="GL121" s="337"/>
      <c r="GM121" s="337"/>
      <c r="GN121" s="337"/>
      <c r="GO121" s="510"/>
      <c r="GP121" s="336"/>
      <c r="GQ121" s="337"/>
      <c r="GR121" s="337"/>
      <c r="GS121" s="337"/>
      <c r="GT121" s="337"/>
      <c r="GU121" s="510"/>
      <c r="GV121" s="336"/>
      <c r="GW121" s="337"/>
      <c r="GX121" s="337"/>
      <c r="GY121" s="337"/>
      <c r="GZ121" s="336"/>
      <c r="HA121" s="510" t="str">
        <f t="shared" si="167"/>
        <v/>
      </c>
      <c r="HB121" s="994"/>
      <c r="HC121" s="337"/>
      <c r="HD121" s="510" t="str">
        <f t="shared" si="222"/>
        <v/>
      </c>
      <c r="HE121" s="336"/>
      <c r="HF121" s="337"/>
      <c r="HG121" s="337"/>
      <c r="HH121" s="336"/>
      <c r="HI121" s="510"/>
      <c r="HJ121" s="336"/>
      <c r="HK121" s="337"/>
      <c r="HL121" s="337"/>
      <c r="HM121" s="336"/>
      <c r="HN121" s="510"/>
      <c r="HO121" s="336"/>
      <c r="HP121" s="337"/>
      <c r="HQ121" s="337"/>
      <c r="HR121" s="337"/>
      <c r="HS121" s="510"/>
      <c r="HT121" s="336"/>
      <c r="HU121" s="337"/>
      <c r="HV121" s="337"/>
      <c r="HW121" s="337"/>
      <c r="HX121" s="97" t="str">
        <f t="shared" si="169"/>
        <v/>
      </c>
      <c r="HY121" s="994"/>
      <c r="HZ121" s="337"/>
      <c r="IA121" s="510" t="str">
        <f t="shared" si="224"/>
        <v/>
      </c>
      <c r="IB121" s="336"/>
      <c r="IC121" s="337"/>
      <c r="ID121" s="337"/>
      <c r="IE121" s="510"/>
      <c r="IF121" s="336"/>
      <c r="IG121" s="337"/>
      <c r="IH121" s="337"/>
      <c r="II121" s="510"/>
      <c r="IJ121" s="336"/>
      <c r="IK121" s="337"/>
      <c r="IL121" s="337"/>
      <c r="IM121" s="510"/>
      <c r="IN121" s="336"/>
      <c r="IO121" s="337"/>
      <c r="IP121" s="337"/>
      <c r="IQ121" s="97" t="str">
        <f t="shared" si="225"/>
        <v/>
      </c>
      <c r="IR121" s="994"/>
      <c r="IS121" s="337"/>
      <c r="IT121" s="337"/>
      <c r="IU121" s="337"/>
      <c r="IV121" s="510" t="str">
        <f t="shared" si="226"/>
        <v/>
      </c>
      <c r="IW121" s="995"/>
    </row>
    <row r="122" spans="1:257" x14ac:dyDescent="0.25">
      <c r="A122" s="996"/>
      <c r="B122" s="507">
        <v>8</v>
      </c>
      <c r="C122" s="97" t="str">
        <f>IF(Proponentes!B113&gt;0,Proponentes!B113,"")</f>
        <v/>
      </c>
      <c r="D122" s="335"/>
      <c r="E122" s="335"/>
      <c r="F122" s="334"/>
      <c r="G122" s="335"/>
      <c r="H122" s="335"/>
      <c r="I122" s="335"/>
      <c r="J122" s="335"/>
      <c r="K122" s="335"/>
      <c r="L122" s="335"/>
      <c r="M122" s="334"/>
      <c r="N122" s="335"/>
      <c r="O122" s="335"/>
      <c r="P122" s="335"/>
      <c r="Q122" s="335"/>
      <c r="R122" s="335"/>
      <c r="S122" s="335"/>
      <c r="T122" s="334"/>
      <c r="U122" s="335"/>
      <c r="V122" s="335"/>
      <c r="W122" s="335"/>
      <c r="X122" s="335"/>
      <c r="Y122" s="335"/>
      <c r="Z122" s="335"/>
      <c r="AA122" s="334"/>
      <c r="AB122" s="335"/>
      <c r="AC122" s="335"/>
      <c r="AD122" s="335"/>
      <c r="AE122" s="335"/>
      <c r="AF122" s="335"/>
      <c r="AG122" s="97" t="str">
        <f t="shared" si="151"/>
        <v/>
      </c>
      <c r="AH122" s="993"/>
      <c r="AI122" s="335"/>
      <c r="AJ122" s="335" t="str">
        <f t="shared" si="152"/>
        <v/>
      </c>
      <c r="AK122" s="335"/>
      <c r="AL122" s="334"/>
      <c r="AM122" s="335"/>
      <c r="AN122" s="335"/>
      <c r="AO122" s="335"/>
      <c r="AP122" s="335"/>
      <c r="AQ122" s="335"/>
      <c r="AR122" s="335"/>
      <c r="AS122" s="334"/>
      <c r="AT122" s="335"/>
      <c r="AU122" s="335"/>
      <c r="AV122" s="335"/>
      <c r="AW122" s="335"/>
      <c r="AX122" s="335"/>
      <c r="AY122" s="335"/>
      <c r="AZ122" s="334"/>
      <c r="BA122" s="335"/>
      <c r="BB122" s="335"/>
      <c r="BC122" s="335"/>
      <c r="BD122" s="335"/>
      <c r="BE122" s="335"/>
      <c r="BF122" s="335"/>
      <c r="BG122" s="334"/>
      <c r="BH122" s="335"/>
      <c r="BI122" s="335"/>
      <c r="BJ122" s="335"/>
      <c r="BK122" s="335"/>
      <c r="BL122" s="97" t="str">
        <f t="shared" si="153"/>
        <v/>
      </c>
      <c r="BM122" s="993"/>
      <c r="BN122" s="335" t="str">
        <f t="shared" si="205"/>
        <v/>
      </c>
      <c r="BO122" s="334"/>
      <c r="BP122" s="335"/>
      <c r="BQ122" s="335"/>
      <c r="BR122" s="335"/>
      <c r="BS122" s="335" t="str">
        <f t="shared" si="206"/>
        <v/>
      </c>
      <c r="BT122" s="334"/>
      <c r="BU122" s="335"/>
      <c r="BV122" s="335"/>
      <c r="BW122" s="335"/>
      <c r="BX122" s="335" t="str">
        <f t="shared" si="207"/>
        <v/>
      </c>
      <c r="BY122" s="334"/>
      <c r="BZ122" s="335"/>
      <c r="CA122" s="335"/>
      <c r="CB122" s="335"/>
      <c r="CC122" s="335" t="str">
        <f t="shared" si="208"/>
        <v/>
      </c>
      <c r="CD122" s="334"/>
      <c r="CE122" s="335"/>
      <c r="CF122" s="335"/>
      <c r="CG122" s="335"/>
      <c r="CH122" s="997"/>
      <c r="CI122" s="97" t="str">
        <f t="shared" si="209"/>
        <v/>
      </c>
      <c r="CJ122" s="998"/>
      <c r="CK122" s="335"/>
      <c r="CL122" s="97" t="str">
        <f t="shared" si="210"/>
        <v/>
      </c>
      <c r="CM122" s="334"/>
      <c r="CN122" s="335"/>
      <c r="CO122" s="335"/>
      <c r="CP122" s="335"/>
      <c r="CQ122" s="97"/>
      <c r="CR122" s="334"/>
      <c r="CS122" s="335"/>
      <c r="CT122" s="335"/>
      <c r="CU122" s="335"/>
      <c r="CV122" s="97"/>
      <c r="CW122" s="334"/>
      <c r="CX122" s="335"/>
      <c r="CY122" s="335"/>
      <c r="CZ122" s="335"/>
      <c r="DA122" s="97"/>
      <c r="DB122" s="334"/>
      <c r="DC122" s="335"/>
      <c r="DD122" s="335"/>
      <c r="DE122" s="335"/>
      <c r="DF122" s="97" t="str">
        <f t="shared" si="157"/>
        <v/>
      </c>
      <c r="DG122" s="993"/>
      <c r="DH122" s="335"/>
      <c r="DI122" s="97" t="str">
        <f t="shared" si="158"/>
        <v/>
      </c>
      <c r="DJ122" s="334"/>
      <c r="DK122" s="335"/>
      <c r="DL122" s="335"/>
      <c r="DM122" s="97"/>
      <c r="DN122" s="334"/>
      <c r="DO122" s="335"/>
      <c r="DP122" s="335"/>
      <c r="DQ122" s="97"/>
      <c r="DR122" s="334"/>
      <c r="DS122" s="335"/>
      <c r="DT122" s="335"/>
      <c r="DU122" s="97"/>
      <c r="DV122" s="334"/>
      <c r="DW122" s="335"/>
      <c r="DX122" s="335"/>
      <c r="DY122" s="97" t="str">
        <f t="shared" si="159"/>
        <v/>
      </c>
      <c r="DZ122" s="998"/>
      <c r="EA122" s="335"/>
      <c r="EB122" s="97" t="str">
        <f t="shared" si="214"/>
        <v/>
      </c>
      <c r="EC122" s="334"/>
      <c r="ED122" s="335"/>
      <c r="EE122" s="335"/>
      <c r="EF122" s="97"/>
      <c r="EG122" s="334"/>
      <c r="EH122" s="335"/>
      <c r="EI122" s="335"/>
      <c r="EJ122" s="97"/>
      <c r="EK122" s="334"/>
      <c r="EL122" s="335"/>
      <c r="EM122" s="335"/>
      <c r="EN122" s="97"/>
      <c r="EO122" s="334"/>
      <c r="EP122" s="335"/>
      <c r="EQ122" s="335"/>
      <c r="ER122" s="97" t="str">
        <f t="shared" si="161"/>
        <v/>
      </c>
      <c r="ES122" s="993"/>
      <c r="ET122" s="335"/>
      <c r="EU122" s="97" t="str">
        <f t="shared" si="216"/>
        <v/>
      </c>
      <c r="EV122" s="334"/>
      <c r="EW122" s="335"/>
      <c r="EX122" s="335"/>
      <c r="EY122" s="97"/>
      <c r="EZ122" s="334"/>
      <c r="FA122" s="335"/>
      <c r="FB122" s="335"/>
      <c r="FC122" s="97"/>
      <c r="FD122" s="334"/>
      <c r="FE122" s="335"/>
      <c r="FF122" s="335"/>
      <c r="FG122" s="97"/>
      <c r="FH122" s="334"/>
      <c r="FI122" s="335"/>
      <c r="FJ122" s="335"/>
      <c r="FK122" s="97" t="str">
        <f t="shared" si="163"/>
        <v/>
      </c>
      <c r="FL122" s="993"/>
      <c r="FM122" s="335"/>
      <c r="FN122" s="97" t="str">
        <f t="shared" si="218"/>
        <v/>
      </c>
      <c r="FO122" s="334"/>
      <c r="FP122" s="335"/>
      <c r="FQ122" s="97"/>
      <c r="FR122" s="334"/>
      <c r="FS122" s="335"/>
      <c r="FT122" s="97"/>
      <c r="FU122" s="334"/>
      <c r="FV122" s="335"/>
      <c r="FW122" s="97"/>
      <c r="FX122" s="334"/>
      <c r="FY122" s="335"/>
      <c r="FZ122" s="97" t="str">
        <f t="shared" si="165"/>
        <v/>
      </c>
      <c r="GA122" s="993"/>
      <c r="GB122" s="335"/>
      <c r="GC122" s="510" t="str">
        <f t="shared" si="220"/>
        <v/>
      </c>
      <c r="GD122" s="336"/>
      <c r="GE122" s="337"/>
      <c r="GF122" s="337"/>
      <c r="GG122" s="337"/>
      <c r="GH122" s="337"/>
      <c r="GI122" s="510"/>
      <c r="GJ122" s="336"/>
      <c r="GK122" s="337"/>
      <c r="GL122" s="337"/>
      <c r="GM122" s="337"/>
      <c r="GN122" s="337"/>
      <c r="GO122" s="510"/>
      <c r="GP122" s="336"/>
      <c r="GQ122" s="337"/>
      <c r="GR122" s="337"/>
      <c r="GS122" s="337"/>
      <c r="GT122" s="337"/>
      <c r="GU122" s="510"/>
      <c r="GV122" s="336"/>
      <c r="GW122" s="337"/>
      <c r="GX122" s="337"/>
      <c r="GY122" s="337"/>
      <c r="GZ122" s="336"/>
      <c r="HA122" s="510" t="str">
        <f t="shared" si="167"/>
        <v/>
      </c>
      <c r="HB122" s="994"/>
      <c r="HC122" s="337"/>
      <c r="HD122" s="510" t="str">
        <f t="shared" si="222"/>
        <v/>
      </c>
      <c r="HE122" s="336"/>
      <c r="HF122" s="337"/>
      <c r="HG122" s="337"/>
      <c r="HH122" s="336"/>
      <c r="HI122" s="510"/>
      <c r="HJ122" s="336"/>
      <c r="HK122" s="337"/>
      <c r="HL122" s="337"/>
      <c r="HM122" s="336"/>
      <c r="HN122" s="510"/>
      <c r="HO122" s="336"/>
      <c r="HP122" s="337"/>
      <c r="HQ122" s="337"/>
      <c r="HR122" s="337"/>
      <c r="HS122" s="510"/>
      <c r="HT122" s="336"/>
      <c r="HU122" s="337"/>
      <c r="HV122" s="337"/>
      <c r="HW122" s="337"/>
      <c r="HX122" s="97" t="str">
        <f t="shared" si="169"/>
        <v/>
      </c>
      <c r="HY122" s="994"/>
      <c r="HZ122" s="337"/>
      <c r="IA122" s="510" t="str">
        <f t="shared" si="224"/>
        <v/>
      </c>
      <c r="IB122" s="336"/>
      <c r="IC122" s="337"/>
      <c r="ID122" s="337"/>
      <c r="IE122" s="510"/>
      <c r="IF122" s="336"/>
      <c r="IG122" s="337"/>
      <c r="IH122" s="337"/>
      <c r="II122" s="510"/>
      <c r="IJ122" s="336"/>
      <c r="IK122" s="337"/>
      <c r="IL122" s="337"/>
      <c r="IM122" s="510"/>
      <c r="IN122" s="336"/>
      <c r="IO122" s="337"/>
      <c r="IP122" s="337"/>
      <c r="IQ122" s="97" t="str">
        <f t="shared" si="225"/>
        <v/>
      </c>
      <c r="IR122" s="994"/>
      <c r="IS122" s="337"/>
      <c r="IT122" s="337"/>
      <c r="IU122" s="337"/>
      <c r="IV122" s="510" t="str">
        <f t="shared" si="226"/>
        <v/>
      </c>
      <c r="IW122" s="995"/>
    </row>
    <row r="123" spans="1:257" x14ac:dyDescent="0.25">
      <c r="A123" s="996"/>
      <c r="B123" s="507">
        <v>9</v>
      </c>
      <c r="C123" s="97" t="str">
        <f>IF(Proponentes!B114&gt;0,Proponentes!B114,"")</f>
        <v/>
      </c>
      <c r="D123" s="335"/>
      <c r="E123" s="335"/>
      <c r="F123" s="334"/>
      <c r="G123" s="335"/>
      <c r="H123" s="335"/>
      <c r="I123" s="335"/>
      <c r="J123" s="335"/>
      <c r="K123" s="335"/>
      <c r="L123" s="335"/>
      <c r="M123" s="334"/>
      <c r="N123" s="335"/>
      <c r="O123" s="335"/>
      <c r="P123" s="335"/>
      <c r="Q123" s="335"/>
      <c r="R123" s="335"/>
      <c r="S123" s="335"/>
      <c r="T123" s="334"/>
      <c r="U123" s="335"/>
      <c r="V123" s="335"/>
      <c r="W123" s="335"/>
      <c r="X123" s="335"/>
      <c r="Y123" s="335"/>
      <c r="Z123" s="335"/>
      <c r="AA123" s="334"/>
      <c r="AB123" s="335"/>
      <c r="AC123" s="335"/>
      <c r="AD123" s="335"/>
      <c r="AE123" s="335"/>
      <c r="AF123" s="335"/>
      <c r="AG123" s="97" t="str">
        <f t="shared" si="151"/>
        <v/>
      </c>
      <c r="AH123" s="993"/>
      <c r="AI123" s="335"/>
      <c r="AJ123" s="335" t="str">
        <f t="shared" si="152"/>
        <v/>
      </c>
      <c r="AK123" s="335"/>
      <c r="AL123" s="334"/>
      <c r="AM123" s="335"/>
      <c r="AN123" s="335"/>
      <c r="AO123" s="335"/>
      <c r="AP123" s="335"/>
      <c r="AQ123" s="335"/>
      <c r="AR123" s="335"/>
      <c r="AS123" s="334"/>
      <c r="AT123" s="335"/>
      <c r="AU123" s="335"/>
      <c r="AV123" s="335"/>
      <c r="AW123" s="335"/>
      <c r="AX123" s="335"/>
      <c r="AY123" s="335"/>
      <c r="AZ123" s="334"/>
      <c r="BA123" s="335"/>
      <c r="BB123" s="335"/>
      <c r="BC123" s="335"/>
      <c r="BD123" s="335"/>
      <c r="BE123" s="335"/>
      <c r="BF123" s="335"/>
      <c r="BG123" s="334"/>
      <c r="BH123" s="335"/>
      <c r="BI123" s="335"/>
      <c r="BJ123" s="335"/>
      <c r="BK123" s="335"/>
      <c r="BL123" s="97" t="str">
        <f t="shared" si="153"/>
        <v/>
      </c>
      <c r="BM123" s="993"/>
      <c r="BN123" s="335" t="str">
        <f t="shared" si="205"/>
        <v/>
      </c>
      <c r="BO123" s="334"/>
      <c r="BP123" s="335"/>
      <c r="BQ123" s="335"/>
      <c r="BR123" s="335"/>
      <c r="BS123" s="335" t="str">
        <f t="shared" si="206"/>
        <v/>
      </c>
      <c r="BT123" s="334"/>
      <c r="BU123" s="335"/>
      <c r="BV123" s="335"/>
      <c r="BW123" s="335"/>
      <c r="BX123" s="335" t="str">
        <f t="shared" si="207"/>
        <v/>
      </c>
      <c r="BY123" s="334"/>
      <c r="BZ123" s="335"/>
      <c r="CA123" s="335"/>
      <c r="CB123" s="335"/>
      <c r="CC123" s="335" t="str">
        <f t="shared" si="208"/>
        <v/>
      </c>
      <c r="CD123" s="334"/>
      <c r="CE123" s="335"/>
      <c r="CF123" s="335"/>
      <c r="CG123" s="335"/>
      <c r="CH123" s="997"/>
      <c r="CI123" s="97" t="str">
        <f t="shared" si="209"/>
        <v/>
      </c>
      <c r="CJ123" s="998"/>
      <c r="CK123" s="335"/>
      <c r="CL123" s="97" t="str">
        <f t="shared" si="210"/>
        <v/>
      </c>
      <c r="CM123" s="334"/>
      <c r="CN123" s="335"/>
      <c r="CO123" s="335"/>
      <c r="CP123" s="335"/>
      <c r="CQ123" s="97"/>
      <c r="CR123" s="334"/>
      <c r="CS123" s="335"/>
      <c r="CT123" s="335"/>
      <c r="CU123" s="335"/>
      <c r="CV123" s="97"/>
      <c r="CW123" s="334"/>
      <c r="CX123" s="335"/>
      <c r="CY123" s="335"/>
      <c r="CZ123" s="335"/>
      <c r="DA123" s="97"/>
      <c r="DB123" s="334"/>
      <c r="DC123" s="335"/>
      <c r="DD123" s="335"/>
      <c r="DE123" s="335"/>
      <c r="DF123" s="97" t="str">
        <f t="shared" si="157"/>
        <v/>
      </c>
      <c r="DG123" s="993"/>
      <c r="DH123" s="335"/>
      <c r="DI123" s="97" t="str">
        <f t="shared" si="158"/>
        <v/>
      </c>
      <c r="DJ123" s="334"/>
      <c r="DK123" s="335"/>
      <c r="DL123" s="335"/>
      <c r="DM123" s="97"/>
      <c r="DN123" s="334"/>
      <c r="DO123" s="335"/>
      <c r="DP123" s="335"/>
      <c r="DQ123" s="97"/>
      <c r="DR123" s="334"/>
      <c r="DS123" s="335"/>
      <c r="DT123" s="335"/>
      <c r="DU123" s="97"/>
      <c r="DV123" s="334"/>
      <c r="DW123" s="335"/>
      <c r="DX123" s="335"/>
      <c r="DY123" s="97" t="str">
        <f t="shared" si="159"/>
        <v/>
      </c>
      <c r="DZ123" s="998"/>
      <c r="EA123" s="335"/>
      <c r="EB123" s="97" t="str">
        <f t="shared" si="214"/>
        <v/>
      </c>
      <c r="EC123" s="334"/>
      <c r="ED123" s="335"/>
      <c r="EE123" s="335"/>
      <c r="EF123" s="97"/>
      <c r="EG123" s="334"/>
      <c r="EH123" s="335"/>
      <c r="EI123" s="335"/>
      <c r="EJ123" s="97"/>
      <c r="EK123" s="334"/>
      <c r="EL123" s="335"/>
      <c r="EM123" s="335"/>
      <c r="EN123" s="97"/>
      <c r="EO123" s="334"/>
      <c r="EP123" s="335"/>
      <c r="EQ123" s="335"/>
      <c r="ER123" s="97" t="str">
        <f t="shared" si="161"/>
        <v/>
      </c>
      <c r="ES123" s="993"/>
      <c r="ET123" s="335"/>
      <c r="EU123" s="97" t="str">
        <f t="shared" si="216"/>
        <v/>
      </c>
      <c r="EV123" s="334"/>
      <c r="EW123" s="335"/>
      <c r="EX123" s="335"/>
      <c r="EY123" s="97"/>
      <c r="EZ123" s="334"/>
      <c r="FA123" s="335"/>
      <c r="FB123" s="335"/>
      <c r="FC123" s="97"/>
      <c r="FD123" s="334"/>
      <c r="FE123" s="335"/>
      <c r="FF123" s="335"/>
      <c r="FG123" s="97"/>
      <c r="FH123" s="334"/>
      <c r="FI123" s="335"/>
      <c r="FJ123" s="335"/>
      <c r="FK123" s="97" t="str">
        <f t="shared" si="163"/>
        <v/>
      </c>
      <c r="FL123" s="993"/>
      <c r="FM123" s="335"/>
      <c r="FN123" s="97" t="str">
        <f t="shared" si="218"/>
        <v/>
      </c>
      <c r="FO123" s="334"/>
      <c r="FP123" s="335"/>
      <c r="FQ123" s="97"/>
      <c r="FR123" s="334"/>
      <c r="FS123" s="335"/>
      <c r="FT123" s="97"/>
      <c r="FU123" s="334"/>
      <c r="FV123" s="335"/>
      <c r="FW123" s="97"/>
      <c r="FX123" s="334"/>
      <c r="FY123" s="335"/>
      <c r="FZ123" s="97" t="str">
        <f t="shared" si="165"/>
        <v/>
      </c>
      <c r="GA123" s="993"/>
      <c r="GB123" s="335"/>
      <c r="GC123" s="510" t="str">
        <f t="shared" si="220"/>
        <v/>
      </c>
      <c r="GD123" s="336"/>
      <c r="GE123" s="337"/>
      <c r="GF123" s="337"/>
      <c r="GG123" s="337"/>
      <c r="GH123" s="337"/>
      <c r="GI123" s="510"/>
      <c r="GJ123" s="336"/>
      <c r="GK123" s="337"/>
      <c r="GL123" s="337"/>
      <c r="GM123" s="337"/>
      <c r="GN123" s="337"/>
      <c r="GO123" s="510"/>
      <c r="GP123" s="336"/>
      <c r="GQ123" s="337"/>
      <c r="GR123" s="337"/>
      <c r="GS123" s="337"/>
      <c r="GT123" s="337"/>
      <c r="GU123" s="510"/>
      <c r="GV123" s="336"/>
      <c r="GW123" s="337"/>
      <c r="GX123" s="337"/>
      <c r="GY123" s="337"/>
      <c r="GZ123" s="336"/>
      <c r="HA123" s="510" t="str">
        <f t="shared" si="167"/>
        <v/>
      </c>
      <c r="HB123" s="994"/>
      <c r="HC123" s="337"/>
      <c r="HD123" s="510" t="str">
        <f t="shared" si="222"/>
        <v/>
      </c>
      <c r="HE123" s="336"/>
      <c r="HF123" s="337"/>
      <c r="HG123" s="337"/>
      <c r="HH123" s="336"/>
      <c r="HI123" s="510"/>
      <c r="HJ123" s="336"/>
      <c r="HK123" s="337"/>
      <c r="HL123" s="337"/>
      <c r="HM123" s="336"/>
      <c r="HN123" s="510"/>
      <c r="HO123" s="336"/>
      <c r="HP123" s="337"/>
      <c r="HQ123" s="337"/>
      <c r="HR123" s="337"/>
      <c r="HS123" s="510"/>
      <c r="HT123" s="336"/>
      <c r="HU123" s="337"/>
      <c r="HV123" s="337"/>
      <c r="HW123" s="337"/>
      <c r="HX123" s="97" t="str">
        <f t="shared" si="169"/>
        <v/>
      </c>
      <c r="HY123" s="994"/>
      <c r="HZ123" s="337"/>
      <c r="IA123" s="510" t="str">
        <f t="shared" si="224"/>
        <v/>
      </c>
      <c r="IB123" s="336"/>
      <c r="IC123" s="337"/>
      <c r="ID123" s="337"/>
      <c r="IE123" s="510"/>
      <c r="IF123" s="336"/>
      <c r="IG123" s="337"/>
      <c r="IH123" s="337"/>
      <c r="II123" s="510"/>
      <c r="IJ123" s="336"/>
      <c r="IK123" s="337"/>
      <c r="IL123" s="337"/>
      <c r="IM123" s="510"/>
      <c r="IN123" s="336"/>
      <c r="IO123" s="337"/>
      <c r="IP123" s="337"/>
      <c r="IQ123" s="97" t="str">
        <f t="shared" si="225"/>
        <v/>
      </c>
      <c r="IR123" s="994"/>
      <c r="IS123" s="337"/>
      <c r="IT123" s="337"/>
      <c r="IU123" s="337"/>
      <c r="IV123" s="510" t="str">
        <f t="shared" si="226"/>
        <v/>
      </c>
      <c r="IW123" s="995"/>
    </row>
    <row r="124" spans="1:257" x14ac:dyDescent="0.25">
      <c r="A124" s="996"/>
      <c r="B124" s="507">
        <v>10</v>
      </c>
      <c r="C124" s="97" t="str">
        <f>IF(Proponentes!B115&gt;0,Proponentes!B115,"")</f>
        <v/>
      </c>
      <c r="D124" s="335"/>
      <c r="E124" s="335"/>
      <c r="F124" s="334"/>
      <c r="G124" s="335"/>
      <c r="H124" s="335"/>
      <c r="I124" s="335"/>
      <c r="J124" s="335"/>
      <c r="K124" s="335"/>
      <c r="L124" s="335"/>
      <c r="M124" s="334"/>
      <c r="N124" s="335"/>
      <c r="O124" s="335"/>
      <c r="P124" s="335"/>
      <c r="Q124" s="335"/>
      <c r="R124" s="335"/>
      <c r="S124" s="335"/>
      <c r="T124" s="334"/>
      <c r="U124" s="335"/>
      <c r="V124" s="335"/>
      <c r="W124" s="335"/>
      <c r="X124" s="335"/>
      <c r="Y124" s="335"/>
      <c r="Z124" s="335"/>
      <c r="AA124" s="334"/>
      <c r="AB124" s="335"/>
      <c r="AC124" s="335"/>
      <c r="AD124" s="335"/>
      <c r="AE124" s="335"/>
      <c r="AF124" s="335"/>
      <c r="AG124" s="97" t="str">
        <f t="shared" si="151"/>
        <v/>
      </c>
      <c r="AH124" s="993"/>
      <c r="AI124" s="335"/>
      <c r="AJ124" s="335" t="str">
        <f t="shared" si="152"/>
        <v/>
      </c>
      <c r="AK124" s="335"/>
      <c r="AL124" s="334"/>
      <c r="AM124" s="335"/>
      <c r="AN124" s="335"/>
      <c r="AO124" s="335"/>
      <c r="AP124" s="335"/>
      <c r="AQ124" s="335"/>
      <c r="AR124" s="335"/>
      <c r="AS124" s="334"/>
      <c r="AT124" s="335"/>
      <c r="AU124" s="335"/>
      <c r="AV124" s="335"/>
      <c r="AW124" s="335"/>
      <c r="AX124" s="335"/>
      <c r="AY124" s="335"/>
      <c r="AZ124" s="334"/>
      <c r="BA124" s="335"/>
      <c r="BB124" s="335"/>
      <c r="BC124" s="335"/>
      <c r="BD124" s="335"/>
      <c r="BE124" s="335"/>
      <c r="BF124" s="335"/>
      <c r="BG124" s="334"/>
      <c r="BH124" s="335"/>
      <c r="BI124" s="335"/>
      <c r="BJ124" s="335"/>
      <c r="BK124" s="335"/>
      <c r="BL124" s="97" t="str">
        <f t="shared" si="153"/>
        <v/>
      </c>
      <c r="BM124" s="993"/>
      <c r="BN124" s="335" t="str">
        <f t="shared" si="205"/>
        <v/>
      </c>
      <c r="BO124" s="334"/>
      <c r="BP124" s="335"/>
      <c r="BQ124" s="335"/>
      <c r="BR124" s="335"/>
      <c r="BS124" s="335" t="str">
        <f t="shared" si="206"/>
        <v/>
      </c>
      <c r="BT124" s="334"/>
      <c r="BU124" s="335"/>
      <c r="BV124" s="335"/>
      <c r="BW124" s="335"/>
      <c r="BX124" s="335" t="str">
        <f t="shared" si="207"/>
        <v/>
      </c>
      <c r="BY124" s="334"/>
      <c r="BZ124" s="335"/>
      <c r="CA124" s="335"/>
      <c r="CB124" s="335"/>
      <c r="CC124" s="335" t="str">
        <f t="shared" si="208"/>
        <v/>
      </c>
      <c r="CD124" s="334"/>
      <c r="CE124" s="335"/>
      <c r="CF124" s="335"/>
      <c r="CG124" s="335"/>
      <c r="CH124" s="997"/>
      <c r="CI124" s="97" t="str">
        <f t="shared" si="209"/>
        <v/>
      </c>
      <c r="CJ124" s="998"/>
      <c r="CK124" s="335"/>
      <c r="CL124" s="97" t="str">
        <f t="shared" si="210"/>
        <v/>
      </c>
      <c r="CM124" s="334"/>
      <c r="CN124" s="335"/>
      <c r="CO124" s="335"/>
      <c r="CP124" s="335"/>
      <c r="CQ124" s="97"/>
      <c r="CR124" s="334"/>
      <c r="CS124" s="335"/>
      <c r="CT124" s="335"/>
      <c r="CU124" s="335"/>
      <c r="CV124" s="97"/>
      <c r="CW124" s="334"/>
      <c r="CX124" s="335"/>
      <c r="CY124" s="335"/>
      <c r="CZ124" s="335"/>
      <c r="DA124" s="97"/>
      <c r="DB124" s="334"/>
      <c r="DC124" s="335"/>
      <c r="DD124" s="335"/>
      <c r="DE124" s="335"/>
      <c r="DF124" s="97" t="str">
        <f t="shared" si="157"/>
        <v/>
      </c>
      <c r="DG124" s="993"/>
      <c r="DH124" s="335"/>
      <c r="DI124" s="97" t="str">
        <f t="shared" si="158"/>
        <v/>
      </c>
      <c r="DJ124" s="334"/>
      <c r="DK124" s="335"/>
      <c r="DL124" s="335"/>
      <c r="DM124" s="97"/>
      <c r="DN124" s="334"/>
      <c r="DO124" s="335"/>
      <c r="DP124" s="335"/>
      <c r="DQ124" s="97"/>
      <c r="DR124" s="334"/>
      <c r="DS124" s="335"/>
      <c r="DT124" s="335"/>
      <c r="DU124" s="97"/>
      <c r="DV124" s="334"/>
      <c r="DW124" s="335"/>
      <c r="DX124" s="335"/>
      <c r="DY124" s="97" t="str">
        <f t="shared" si="159"/>
        <v/>
      </c>
      <c r="DZ124" s="998"/>
      <c r="EA124" s="335"/>
      <c r="EB124" s="97" t="str">
        <f t="shared" si="214"/>
        <v/>
      </c>
      <c r="EC124" s="334"/>
      <c r="ED124" s="335"/>
      <c r="EE124" s="335"/>
      <c r="EF124" s="97"/>
      <c r="EG124" s="334"/>
      <c r="EH124" s="335"/>
      <c r="EI124" s="335"/>
      <c r="EJ124" s="97"/>
      <c r="EK124" s="334"/>
      <c r="EL124" s="335"/>
      <c r="EM124" s="335"/>
      <c r="EN124" s="97"/>
      <c r="EO124" s="334"/>
      <c r="EP124" s="335"/>
      <c r="EQ124" s="335"/>
      <c r="ER124" s="97" t="str">
        <f t="shared" si="161"/>
        <v/>
      </c>
      <c r="ES124" s="993"/>
      <c r="ET124" s="335"/>
      <c r="EU124" s="97" t="str">
        <f t="shared" si="216"/>
        <v/>
      </c>
      <c r="EV124" s="334"/>
      <c r="EW124" s="335"/>
      <c r="EX124" s="335"/>
      <c r="EY124" s="97"/>
      <c r="EZ124" s="334"/>
      <c r="FA124" s="335"/>
      <c r="FB124" s="335"/>
      <c r="FC124" s="97"/>
      <c r="FD124" s="334"/>
      <c r="FE124" s="335"/>
      <c r="FF124" s="335"/>
      <c r="FG124" s="97"/>
      <c r="FH124" s="334"/>
      <c r="FI124" s="335"/>
      <c r="FJ124" s="335"/>
      <c r="FK124" s="97" t="str">
        <f t="shared" si="163"/>
        <v/>
      </c>
      <c r="FL124" s="993"/>
      <c r="FM124" s="335"/>
      <c r="FN124" s="97" t="str">
        <f t="shared" si="218"/>
        <v/>
      </c>
      <c r="FO124" s="334"/>
      <c r="FP124" s="335"/>
      <c r="FQ124" s="97"/>
      <c r="FR124" s="334"/>
      <c r="FS124" s="335"/>
      <c r="FT124" s="97"/>
      <c r="FU124" s="334"/>
      <c r="FV124" s="335"/>
      <c r="FW124" s="97"/>
      <c r="FX124" s="334"/>
      <c r="FY124" s="335"/>
      <c r="FZ124" s="97" t="str">
        <f t="shared" si="165"/>
        <v/>
      </c>
      <c r="GA124" s="993"/>
      <c r="GB124" s="335"/>
      <c r="GC124" s="510" t="str">
        <f t="shared" si="220"/>
        <v/>
      </c>
      <c r="GD124" s="336"/>
      <c r="GE124" s="337"/>
      <c r="GF124" s="337"/>
      <c r="GG124" s="337"/>
      <c r="GH124" s="337"/>
      <c r="GI124" s="510"/>
      <c r="GJ124" s="336"/>
      <c r="GK124" s="337"/>
      <c r="GL124" s="337"/>
      <c r="GM124" s="337"/>
      <c r="GN124" s="337"/>
      <c r="GO124" s="510"/>
      <c r="GP124" s="336"/>
      <c r="GQ124" s="337"/>
      <c r="GR124" s="337"/>
      <c r="GS124" s="337"/>
      <c r="GT124" s="337"/>
      <c r="GU124" s="510"/>
      <c r="GV124" s="336"/>
      <c r="GW124" s="337"/>
      <c r="GX124" s="337"/>
      <c r="GY124" s="337"/>
      <c r="GZ124" s="336"/>
      <c r="HA124" s="510" t="str">
        <f t="shared" si="167"/>
        <v/>
      </c>
      <c r="HB124" s="994"/>
      <c r="HC124" s="337"/>
      <c r="HD124" s="510" t="str">
        <f t="shared" si="222"/>
        <v/>
      </c>
      <c r="HE124" s="336"/>
      <c r="HF124" s="337"/>
      <c r="HG124" s="337"/>
      <c r="HH124" s="336"/>
      <c r="HI124" s="510"/>
      <c r="HJ124" s="336"/>
      <c r="HK124" s="337"/>
      <c r="HL124" s="337"/>
      <c r="HM124" s="336"/>
      <c r="HN124" s="510"/>
      <c r="HO124" s="336"/>
      <c r="HP124" s="337"/>
      <c r="HQ124" s="337"/>
      <c r="HR124" s="337"/>
      <c r="HS124" s="510"/>
      <c r="HT124" s="336"/>
      <c r="HU124" s="337"/>
      <c r="HV124" s="337"/>
      <c r="HW124" s="337"/>
      <c r="HX124" s="97" t="str">
        <f t="shared" si="169"/>
        <v/>
      </c>
      <c r="HY124" s="994"/>
      <c r="HZ124" s="337"/>
      <c r="IA124" s="510" t="str">
        <f t="shared" si="224"/>
        <v/>
      </c>
      <c r="IB124" s="336"/>
      <c r="IC124" s="337"/>
      <c r="ID124" s="337"/>
      <c r="IE124" s="510"/>
      <c r="IF124" s="336"/>
      <c r="IG124" s="337"/>
      <c r="IH124" s="337"/>
      <c r="II124" s="510"/>
      <c r="IJ124" s="336"/>
      <c r="IK124" s="337"/>
      <c r="IL124" s="337"/>
      <c r="IM124" s="510"/>
      <c r="IN124" s="336"/>
      <c r="IO124" s="337"/>
      <c r="IP124" s="337"/>
      <c r="IQ124" s="97" t="str">
        <f t="shared" si="225"/>
        <v/>
      </c>
      <c r="IR124" s="994"/>
      <c r="IS124" s="337"/>
      <c r="IT124" s="337"/>
      <c r="IU124" s="337"/>
      <c r="IV124" s="510" t="str">
        <f t="shared" si="226"/>
        <v/>
      </c>
      <c r="IW124" s="995"/>
    </row>
    <row r="125" spans="1:257" x14ac:dyDescent="0.25">
      <c r="A125" s="996"/>
      <c r="B125" s="507">
        <v>11</v>
      </c>
      <c r="C125" s="97" t="str">
        <f>IF(Proponentes!B116&gt;0,Proponentes!B116,"")</f>
        <v/>
      </c>
      <c r="D125" s="335"/>
      <c r="E125" s="335"/>
      <c r="F125" s="334"/>
      <c r="G125" s="335"/>
      <c r="H125" s="335"/>
      <c r="I125" s="335"/>
      <c r="J125" s="335"/>
      <c r="K125" s="335"/>
      <c r="L125" s="335"/>
      <c r="M125" s="334"/>
      <c r="N125" s="335"/>
      <c r="O125" s="335"/>
      <c r="P125" s="335"/>
      <c r="Q125" s="335"/>
      <c r="R125" s="335"/>
      <c r="S125" s="335"/>
      <c r="T125" s="334"/>
      <c r="U125" s="335"/>
      <c r="V125" s="335"/>
      <c r="W125" s="335"/>
      <c r="X125" s="335"/>
      <c r="Y125" s="335"/>
      <c r="Z125" s="335"/>
      <c r="AA125" s="334"/>
      <c r="AB125" s="335"/>
      <c r="AC125" s="335"/>
      <c r="AD125" s="335"/>
      <c r="AE125" s="335"/>
      <c r="AF125" s="335"/>
      <c r="AG125" s="97" t="str">
        <f t="shared" si="151"/>
        <v/>
      </c>
      <c r="AH125" s="993"/>
      <c r="AI125" s="335"/>
      <c r="AJ125" s="335" t="str">
        <f t="shared" si="152"/>
        <v/>
      </c>
      <c r="AK125" s="335"/>
      <c r="AL125" s="334"/>
      <c r="AM125" s="335"/>
      <c r="AN125" s="335"/>
      <c r="AO125" s="335"/>
      <c r="AP125" s="335"/>
      <c r="AQ125" s="335"/>
      <c r="AR125" s="335"/>
      <c r="AS125" s="334"/>
      <c r="AT125" s="335"/>
      <c r="AU125" s="335"/>
      <c r="AV125" s="335"/>
      <c r="AW125" s="335"/>
      <c r="AX125" s="335"/>
      <c r="AY125" s="335"/>
      <c r="AZ125" s="334"/>
      <c r="BA125" s="335"/>
      <c r="BB125" s="335"/>
      <c r="BC125" s="335"/>
      <c r="BD125" s="335"/>
      <c r="BE125" s="335"/>
      <c r="BF125" s="335"/>
      <c r="BG125" s="334"/>
      <c r="BH125" s="335"/>
      <c r="BI125" s="335"/>
      <c r="BJ125" s="335"/>
      <c r="BK125" s="335"/>
      <c r="BL125" s="97" t="str">
        <f t="shared" si="153"/>
        <v/>
      </c>
      <c r="BM125" s="993"/>
      <c r="BN125" s="335" t="str">
        <f t="shared" si="205"/>
        <v/>
      </c>
      <c r="BO125" s="334"/>
      <c r="BP125" s="335"/>
      <c r="BQ125" s="335"/>
      <c r="BR125" s="335"/>
      <c r="BS125" s="335" t="str">
        <f t="shared" si="206"/>
        <v/>
      </c>
      <c r="BT125" s="334"/>
      <c r="BU125" s="335"/>
      <c r="BV125" s="335"/>
      <c r="BW125" s="335"/>
      <c r="BX125" s="335" t="str">
        <f t="shared" si="207"/>
        <v/>
      </c>
      <c r="BY125" s="334"/>
      <c r="BZ125" s="335"/>
      <c r="CA125" s="335"/>
      <c r="CB125" s="335"/>
      <c r="CC125" s="335" t="str">
        <f t="shared" si="208"/>
        <v/>
      </c>
      <c r="CD125" s="334"/>
      <c r="CE125" s="335"/>
      <c r="CF125" s="335"/>
      <c r="CG125" s="335"/>
      <c r="CH125" s="997"/>
      <c r="CI125" s="97" t="str">
        <f t="shared" si="209"/>
        <v/>
      </c>
      <c r="CJ125" s="998"/>
      <c r="CK125" s="335"/>
      <c r="CL125" s="97" t="str">
        <f t="shared" si="210"/>
        <v/>
      </c>
      <c r="CM125" s="334"/>
      <c r="CN125" s="335"/>
      <c r="CO125" s="335"/>
      <c r="CP125" s="335"/>
      <c r="CQ125" s="97"/>
      <c r="CR125" s="334"/>
      <c r="CS125" s="335"/>
      <c r="CT125" s="335"/>
      <c r="CU125" s="335"/>
      <c r="CV125" s="97"/>
      <c r="CW125" s="334"/>
      <c r="CX125" s="335"/>
      <c r="CY125" s="335"/>
      <c r="CZ125" s="335"/>
      <c r="DA125" s="97"/>
      <c r="DB125" s="334"/>
      <c r="DC125" s="335"/>
      <c r="DD125" s="335"/>
      <c r="DE125" s="335"/>
      <c r="DF125" s="97" t="str">
        <f t="shared" si="157"/>
        <v/>
      </c>
      <c r="DG125" s="993"/>
      <c r="DH125" s="335"/>
      <c r="DI125" s="97" t="str">
        <f t="shared" si="158"/>
        <v/>
      </c>
      <c r="DJ125" s="334"/>
      <c r="DK125" s="335"/>
      <c r="DL125" s="335"/>
      <c r="DM125" s="97"/>
      <c r="DN125" s="334"/>
      <c r="DO125" s="335"/>
      <c r="DP125" s="335"/>
      <c r="DQ125" s="97"/>
      <c r="DR125" s="334"/>
      <c r="DS125" s="335"/>
      <c r="DT125" s="335"/>
      <c r="DU125" s="97"/>
      <c r="DV125" s="334"/>
      <c r="DW125" s="335"/>
      <c r="DX125" s="335"/>
      <c r="DY125" s="97" t="str">
        <f t="shared" si="159"/>
        <v/>
      </c>
      <c r="DZ125" s="998"/>
      <c r="EA125" s="335"/>
      <c r="EB125" s="97" t="str">
        <f t="shared" si="214"/>
        <v/>
      </c>
      <c r="EC125" s="334"/>
      <c r="ED125" s="335"/>
      <c r="EE125" s="335"/>
      <c r="EF125" s="97"/>
      <c r="EG125" s="334"/>
      <c r="EH125" s="335"/>
      <c r="EI125" s="335"/>
      <c r="EJ125" s="97"/>
      <c r="EK125" s="334"/>
      <c r="EL125" s="335"/>
      <c r="EM125" s="335"/>
      <c r="EN125" s="97"/>
      <c r="EO125" s="334"/>
      <c r="EP125" s="335"/>
      <c r="EQ125" s="335"/>
      <c r="ER125" s="97" t="str">
        <f t="shared" si="161"/>
        <v/>
      </c>
      <c r="ES125" s="993"/>
      <c r="ET125" s="335"/>
      <c r="EU125" s="97" t="str">
        <f t="shared" si="216"/>
        <v/>
      </c>
      <c r="EV125" s="334"/>
      <c r="EW125" s="335"/>
      <c r="EX125" s="335"/>
      <c r="EY125" s="97"/>
      <c r="EZ125" s="334"/>
      <c r="FA125" s="335"/>
      <c r="FB125" s="335"/>
      <c r="FC125" s="97"/>
      <c r="FD125" s="334"/>
      <c r="FE125" s="335"/>
      <c r="FF125" s="335"/>
      <c r="FG125" s="97"/>
      <c r="FH125" s="334"/>
      <c r="FI125" s="335"/>
      <c r="FJ125" s="335"/>
      <c r="FK125" s="97" t="str">
        <f t="shared" si="163"/>
        <v/>
      </c>
      <c r="FL125" s="993"/>
      <c r="FM125" s="335"/>
      <c r="FN125" s="97" t="str">
        <f t="shared" si="218"/>
        <v/>
      </c>
      <c r="FO125" s="334"/>
      <c r="FP125" s="335"/>
      <c r="FQ125" s="97"/>
      <c r="FR125" s="334"/>
      <c r="FS125" s="335"/>
      <c r="FT125" s="97"/>
      <c r="FU125" s="334"/>
      <c r="FV125" s="335"/>
      <c r="FW125" s="97"/>
      <c r="FX125" s="334"/>
      <c r="FY125" s="335"/>
      <c r="FZ125" s="97" t="str">
        <f t="shared" si="165"/>
        <v/>
      </c>
      <c r="GA125" s="993"/>
      <c r="GB125" s="335"/>
      <c r="GC125" s="510" t="str">
        <f t="shared" si="220"/>
        <v/>
      </c>
      <c r="GD125" s="336"/>
      <c r="GE125" s="337"/>
      <c r="GF125" s="337"/>
      <c r="GG125" s="337"/>
      <c r="GH125" s="337"/>
      <c r="GI125" s="510"/>
      <c r="GJ125" s="336"/>
      <c r="GK125" s="337"/>
      <c r="GL125" s="337"/>
      <c r="GM125" s="337"/>
      <c r="GN125" s="337"/>
      <c r="GO125" s="510"/>
      <c r="GP125" s="336"/>
      <c r="GQ125" s="337"/>
      <c r="GR125" s="337"/>
      <c r="GS125" s="337"/>
      <c r="GT125" s="337"/>
      <c r="GU125" s="510"/>
      <c r="GV125" s="336"/>
      <c r="GW125" s="337"/>
      <c r="GX125" s="337"/>
      <c r="GY125" s="337"/>
      <c r="GZ125" s="336"/>
      <c r="HA125" s="510" t="str">
        <f t="shared" si="167"/>
        <v/>
      </c>
      <c r="HB125" s="994"/>
      <c r="HC125" s="337"/>
      <c r="HD125" s="510" t="str">
        <f t="shared" si="222"/>
        <v/>
      </c>
      <c r="HE125" s="336"/>
      <c r="HF125" s="337"/>
      <c r="HG125" s="337"/>
      <c r="HH125" s="336"/>
      <c r="HI125" s="510"/>
      <c r="HJ125" s="336"/>
      <c r="HK125" s="337"/>
      <c r="HL125" s="337"/>
      <c r="HM125" s="336"/>
      <c r="HN125" s="510"/>
      <c r="HO125" s="336"/>
      <c r="HP125" s="337"/>
      <c r="HQ125" s="337"/>
      <c r="HR125" s="337"/>
      <c r="HS125" s="510"/>
      <c r="HT125" s="336"/>
      <c r="HU125" s="337"/>
      <c r="HV125" s="337"/>
      <c r="HW125" s="337"/>
      <c r="HX125" s="97" t="str">
        <f t="shared" si="169"/>
        <v/>
      </c>
      <c r="HY125" s="994"/>
      <c r="HZ125" s="337"/>
      <c r="IA125" s="510" t="str">
        <f t="shared" si="224"/>
        <v/>
      </c>
      <c r="IB125" s="336"/>
      <c r="IC125" s="337"/>
      <c r="ID125" s="337"/>
      <c r="IE125" s="510"/>
      <c r="IF125" s="336"/>
      <c r="IG125" s="337"/>
      <c r="IH125" s="337"/>
      <c r="II125" s="510"/>
      <c r="IJ125" s="336"/>
      <c r="IK125" s="337"/>
      <c r="IL125" s="337"/>
      <c r="IM125" s="510"/>
      <c r="IN125" s="336"/>
      <c r="IO125" s="337"/>
      <c r="IP125" s="337"/>
      <c r="IQ125" s="97" t="str">
        <f t="shared" si="225"/>
        <v/>
      </c>
      <c r="IR125" s="994"/>
      <c r="IS125" s="337"/>
      <c r="IT125" s="337"/>
      <c r="IU125" s="337"/>
      <c r="IV125" s="510" t="str">
        <f t="shared" si="226"/>
        <v/>
      </c>
      <c r="IW125" s="995"/>
    </row>
    <row r="126" spans="1:257" x14ac:dyDescent="0.25">
      <c r="A126" s="996"/>
      <c r="B126" s="507">
        <v>12</v>
      </c>
      <c r="C126" s="97" t="str">
        <f>IF(Proponentes!B117&gt;0,Proponentes!B117,"")</f>
        <v/>
      </c>
      <c r="D126" s="335"/>
      <c r="E126" s="335"/>
      <c r="F126" s="334"/>
      <c r="G126" s="335"/>
      <c r="H126" s="335"/>
      <c r="I126" s="335"/>
      <c r="J126" s="335"/>
      <c r="K126" s="335"/>
      <c r="L126" s="335"/>
      <c r="M126" s="334"/>
      <c r="N126" s="335"/>
      <c r="O126" s="335"/>
      <c r="P126" s="335"/>
      <c r="Q126" s="335"/>
      <c r="R126" s="335"/>
      <c r="S126" s="335"/>
      <c r="T126" s="334"/>
      <c r="U126" s="335"/>
      <c r="V126" s="335"/>
      <c r="W126" s="335"/>
      <c r="X126" s="335"/>
      <c r="Y126" s="335"/>
      <c r="Z126" s="335"/>
      <c r="AA126" s="334"/>
      <c r="AB126" s="335"/>
      <c r="AC126" s="335"/>
      <c r="AD126" s="335"/>
      <c r="AE126" s="335"/>
      <c r="AF126" s="335"/>
      <c r="AG126" s="97" t="str">
        <f t="shared" si="151"/>
        <v/>
      </c>
      <c r="AH126" s="993"/>
      <c r="AI126" s="335"/>
      <c r="AJ126" s="335" t="str">
        <f t="shared" si="152"/>
        <v/>
      </c>
      <c r="AK126" s="335"/>
      <c r="AL126" s="334"/>
      <c r="AM126" s="335"/>
      <c r="AN126" s="335"/>
      <c r="AO126" s="335"/>
      <c r="AP126" s="335"/>
      <c r="AQ126" s="335"/>
      <c r="AR126" s="335"/>
      <c r="AS126" s="334"/>
      <c r="AT126" s="335"/>
      <c r="AU126" s="335"/>
      <c r="AV126" s="335"/>
      <c r="AW126" s="335"/>
      <c r="AX126" s="335"/>
      <c r="AY126" s="335"/>
      <c r="AZ126" s="334"/>
      <c r="BA126" s="335"/>
      <c r="BB126" s="335"/>
      <c r="BC126" s="335"/>
      <c r="BD126" s="335"/>
      <c r="BE126" s="335"/>
      <c r="BF126" s="335"/>
      <c r="BG126" s="334"/>
      <c r="BH126" s="335"/>
      <c r="BI126" s="335"/>
      <c r="BJ126" s="335"/>
      <c r="BK126" s="335"/>
      <c r="BL126" s="97" t="str">
        <f t="shared" si="153"/>
        <v/>
      </c>
      <c r="BM126" s="993"/>
      <c r="BN126" s="335" t="str">
        <f t="shared" si="205"/>
        <v/>
      </c>
      <c r="BO126" s="334"/>
      <c r="BP126" s="335"/>
      <c r="BQ126" s="335"/>
      <c r="BR126" s="335"/>
      <c r="BS126" s="335" t="str">
        <f t="shared" si="206"/>
        <v/>
      </c>
      <c r="BT126" s="334"/>
      <c r="BU126" s="335"/>
      <c r="BV126" s="335"/>
      <c r="BW126" s="335"/>
      <c r="BX126" s="335" t="str">
        <f t="shared" si="207"/>
        <v/>
      </c>
      <c r="BY126" s="334"/>
      <c r="BZ126" s="335"/>
      <c r="CA126" s="335"/>
      <c r="CB126" s="335"/>
      <c r="CC126" s="335" t="str">
        <f t="shared" si="208"/>
        <v/>
      </c>
      <c r="CD126" s="334"/>
      <c r="CE126" s="335"/>
      <c r="CF126" s="335"/>
      <c r="CG126" s="335"/>
      <c r="CH126" s="997"/>
      <c r="CI126" s="97" t="str">
        <f t="shared" si="209"/>
        <v/>
      </c>
      <c r="CJ126" s="998"/>
      <c r="CK126" s="335"/>
      <c r="CL126" s="97" t="str">
        <f t="shared" si="210"/>
        <v/>
      </c>
      <c r="CM126" s="334"/>
      <c r="CN126" s="335"/>
      <c r="CO126" s="335"/>
      <c r="CP126" s="335"/>
      <c r="CQ126" s="97"/>
      <c r="CR126" s="334"/>
      <c r="CS126" s="335"/>
      <c r="CT126" s="335"/>
      <c r="CU126" s="335"/>
      <c r="CV126" s="97"/>
      <c r="CW126" s="334"/>
      <c r="CX126" s="335"/>
      <c r="CY126" s="335"/>
      <c r="CZ126" s="335"/>
      <c r="DA126" s="97"/>
      <c r="DB126" s="334"/>
      <c r="DC126" s="335"/>
      <c r="DD126" s="335"/>
      <c r="DE126" s="335"/>
      <c r="DF126" s="97" t="str">
        <f t="shared" si="157"/>
        <v/>
      </c>
      <c r="DG126" s="993"/>
      <c r="DH126" s="335"/>
      <c r="DI126" s="97" t="str">
        <f t="shared" si="158"/>
        <v/>
      </c>
      <c r="DJ126" s="334"/>
      <c r="DK126" s="335"/>
      <c r="DL126" s="335"/>
      <c r="DM126" s="97"/>
      <c r="DN126" s="334"/>
      <c r="DO126" s="335"/>
      <c r="DP126" s="335"/>
      <c r="DQ126" s="97"/>
      <c r="DR126" s="334"/>
      <c r="DS126" s="335"/>
      <c r="DT126" s="335"/>
      <c r="DU126" s="97"/>
      <c r="DV126" s="334"/>
      <c r="DW126" s="335"/>
      <c r="DX126" s="335"/>
      <c r="DY126" s="97" t="str">
        <f t="shared" si="159"/>
        <v/>
      </c>
      <c r="DZ126" s="998"/>
      <c r="EA126" s="335"/>
      <c r="EB126" s="97" t="str">
        <f t="shared" si="214"/>
        <v/>
      </c>
      <c r="EC126" s="334"/>
      <c r="ED126" s="335"/>
      <c r="EE126" s="335"/>
      <c r="EF126" s="97"/>
      <c r="EG126" s="334"/>
      <c r="EH126" s="335"/>
      <c r="EI126" s="335"/>
      <c r="EJ126" s="97"/>
      <c r="EK126" s="334"/>
      <c r="EL126" s="335"/>
      <c r="EM126" s="335"/>
      <c r="EN126" s="97"/>
      <c r="EO126" s="334"/>
      <c r="EP126" s="335"/>
      <c r="EQ126" s="335"/>
      <c r="ER126" s="97" t="str">
        <f t="shared" si="161"/>
        <v/>
      </c>
      <c r="ES126" s="993"/>
      <c r="ET126" s="335"/>
      <c r="EU126" s="97" t="str">
        <f t="shared" si="216"/>
        <v/>
      </c>
      <c r="EV126" s="334"/>
      <c r="EW126" s="335"/>
      <c r="EX126" s="335"/>
      <c r="EY126" s="97"/>
      <c r="EZ126" s="334"/>
      <c r="FA126" s="335"/>
      <c r="FB126" s="335"/>
      <c r="FC126" s="97"/>
      <c r="FD126" s="334"/>
      <c r="FE126" s="335"/>
      <c r="FF126" s="335"/>
      <c r="FG126" s="97"/>
      <c r="FH126" s="334"/>
      <c r="FI126" s="335"/>
      <c r="FJ126" s="335"/>
      <c r="FK126" s="97" t="str">
        <f t="shared" si="163"/>
        <v/>
      </c>
      <c r="FL126" s="993"/>
      <c r="FM126" s="335"/>
      <c r="FN126" s="97" t="str">
        <f t="shared" si="218"/>
        <v/>
      </c>
      <c r="FO126" s="334"/>
      <c r="FP126" s="335"/>
      <c r="FQ126" s="97"/>
      <c r="FR126" s="334"/>
      <c r="FS126" s="335"/>
      <c r="FT126" s="97"/>
      <c r="FU126" s="334"/>
      <c r="FV126" s="335"/>
      <c r="FW126" s="97"/>
      <c r="FX126" s="334"/>
      <c r="FY126" s="335"/>
      <c r="FZ126" s="97" t="str">
        <f t="shared" si="165"/>
        <v/>
      </c>
      <c r="GA126" s="993"/>
      <c r="GB126" s="335"/>
      <c r="GC126" s="510" t="str">
        <f t="shared" si="220"/>
        <v/>
      </c>
      <c r="GD126" s="336"/>
      <c r="GE126" s="337"/>
      <c r="GF126" s="337"/>
      <c r="GG126" s="337"/>
      <c r="GH126" s="337"/>
      <c r="GI126" s="510"/>
      <c r="GJ126" s="336"/>
      <c r="GK126" s="337"/>
      <c r="GL126" s="337"/>
      <c r="GM126" s="337"/>
      <c r="GN126" s="337"/>
      <c r="GO126" s="510"/>
      <c r="GP126" s="336"/>
      <c r="GQ126" s="337"/>
      <c r="GR126" s="337"/>
      <c r="GS126" s="337"/>
      <c r="GT126" s="337"/>
      <c r="GU126" s="510"/>
      <c r="GV126" s="336"/>
      <c r="GW126" s="337"/>
      <c r="GX126" s="337"/>
      <c r="GY126" s="337"/>
      <c r="GZ126" s="336"/>
      <c r="HA126" s="510" t="str">
        <f t="shared" si="167"/>
        <v/>
      </c>
      <c r="HB126" s="994"/>
      <c r="HC126" s="337"/>
      <c r="HD126" s="510" t="str">
        <f t="shared" si="222"/>
        <v/>
      </c>
      <c r="HE126" s="336"/>
      <c r="HF126" s="337"/>
      <c r="HG126" s="337"/>
      <c r="HH126" s="336"/>
      <c r="HI126" s="510"/>
      <c r="HJ126" s="336"/>
      <c r="HK126" s="337"/>
      <c r="HL126" s="337"/>
      <c r="HM126" s="336"/>
      <c r="HN126" s="510"/>
      <c r="HO126" s="336"/>
      <c r="HP126" s="337"/>
      <c r="HQ126" s="337"/>
      <c r="HR126" s="337"/>
      <c r="HS126" s="510"/>
      <c r="HT126" s="336"/>
      <c r="HU126" s="337"/>
      <c r="HV126" s="337"/>
      <c r="HW126" s="337"/>
      <c r="HX126" s="97" t="str">
        <f t="shared" si="169"/>
        <v/>
      </c>
      <c r="HY126" s="994"/>
      <c r="HZ126" s="337"/>
      <c r="IA126" s="510" t="str">
        <f t="shared" si="224"/>
        <v/>
      </c>
      <c r="IB126" s="336"/>
      <c r="IC126" s="337"/>
      <c r="ID126" s="337"/>
      <c r="IE126" s="510"/>
      <c r="IF126" s="336"/>
      <c r="IG126" s="337"/>
      <c r="IH126" s="337"/>
      <c r="II126" s="510"/>
      <c r="IJ126" s="336"/>
      <c r="IK126" s="337"/>
      <c r="IL126" s="337"/>
      <c r="IM126" s="510"/>
      <c r="IN126" s="336"/>
      <c r="IO126" s="337"/>
      <c r="IP126" s="337"/>
      <c r="IQ126" s="97" t="str">
        <f t="shared" si="225"/>
        <v/>
      </c>
      <c r="IR126" s="994"/>
      <c r="IS126" s="337"/>
      <c r="IT126" s="337"/>
      <c r="IU126" s="337"/>
      <c r="IV126" s="510" t="str">
        <f t="shared" si="226"/>
        <v/>
      </c>
      <c r="IW126" s="995"/>
    </row>
    <row r="127" spans="1:257" x14ac:dyDescent="0.25">
      <c r="A127" s="548">
        <v>9</v>
      </c>
      <c r="B127" s="514"/>
      <c r="C127" s="514"/>
      <c r="D127" s="514"/>
      <c r="E127" s="514"/>
      <c r="F127" s="515"/>
      <c r="G127" s="514"/>
      <c r="H127" s="514"/>
      <c r="I127" s="514"/>
      <c r="J127" s="514"/>
      <c r="K127" s="514"/>
      <c r="L127" s="514"/>
      <c r="M127" s="514"/>
      <c r="N127" s="514"/>
      <c r="O127" s="514"/>
      <c r="P127" s="514"/>
      <c r="Q127" s="514"/>
      <c r="R127" s="514"/>
      <c r="S127" s="514"/>
      <c r="T127" s="514"/>
      <c r="U127" s="514"/>
      <c r="V127" s="514"/>
      <c r="W127" s="514"/>
      <c r="X127" s="514"/>
      <c r="Y127" s="514"/>
      <c r="Z127" s="514"/>
      <c r="AA127" s="514"/>
      <c r="AB127" s="514"/>
      <c r="AC127" s="514"/>
      <c r="AD127" s="514"/>
      <c r="AE127" s="514"/>
      <c r="AF127" s="514"/>
      <c r="AG127" s="514"/>
      <c r="AH127" s="514"/>
      <c r="AI127" s="514"/>
      <c r="AJ127" s="514"/>
      <c r="AK127" s="514"/>
      <c r="AL127" s="514"/>
      <c r="AM127" s="514"/>
      <c r="AN127" s="514"/>
      <c r="AO127" s="514"/>
      <c r="AP127" s="514"/>
      <c r="AQ127" s="514"/>
      <c r="AR127" s="514"/>
      <c r="AS127" s="514"/>
      <c r="AT127" s="514"/>
      <c r="AU127" s="514"/>
      <c r="AV127" s="514"/>
      <c r="AW127" s="514"/>
      <c r="AX127" s="514"/>
      <c r="AY127" s="514"/>
      <c r="AZ127" s="514"/>
      <c r="BA127" s="514"/>
      <c r="BB127" s="514"/>
      <c r="BC127" s="514"/>
      <c r="BD127" s="514"/>
      <c r="BE127" s="514"/>
      <c r="BF127" s="514"/>
      <c r="BG127" s="514"/>
      <c r="BH127" s="514"/>
      <c r="BI127" s="514"/>
      <c r="BJ127" s="514"/>
      <c r="BK127" s="514"/>
      <c r="BL127" s="514"/>
      <c r="BM127" s="514"/>
      <c r="BN127" s="514"/>
      <c r="BO127" s="514"/>
      <c r="BP127" s="514"/>
      <c r="BQ127" s="514"/>
      <c r="BR127" s="514"/>
      <c r="BS127" s="514"/>
      <c r="BT127" s="514"/>
      <c r="BU127" s="514"/>
      <c r="BV127" s="514"/>
      <c r="BW127" s="514"/>
      <c r="BX127" s="514"/>
      <c r="BY127" s="514"/>
      <c r="BZ127" s="514"/>
      <c r="CA127" s="514"/>
      <c r="CB127" s="514"/>
      <c r="CC127" s="514"/>
      <c r="CD127" s="514"/>
      <c r="CE127" s="514"/>
      <c r="CF127" s="514"/>
      <c r="CG127" s="514"/>
      <c r="CH127" s="516"/>
      <c r="CI127" s="514"/>
      <c r="CJ127" s="514"/>
      <c r="CK127" s="514"/>
      <c r="CL127" s="514"/>
      <c r="CM127" s="514"/>
      <c r="CN127" s="514"/>
      <c r="CO127" s="514"/>
      <c r="CP127" s="514"/>
      <c r="CQ127" s="514"/>
      <c r="CR127" s="514"/>
      <c r="CS127" s="514"/>
      <c r="CT127" s="514"/>
      <c r="CU127" s="514"/>
      <c r="CV127" s="514"/>
      <c r="CW127" s="514"/>
      <c r="CX127" s="514"/>
      <c r="CY127" s="514"/>
      <c r="CZ127" s="514"/>
      <c r="DA127" s="514"/>
      <c r="DB127" s="514"/>
      <c r="DC127" s="514"/>
      <c r="DD127" s="514"/>
      <c r="DE127" s="514"/>
      <c r="DF127" s="514"/>
      <c r="DG127" s="514"/>
      <c r="DH127" s="514"/>
      <c r="DI127" s="514"/>
      <c r="DJ127" s="514"/>
      <c r="DK127" s="514"/>
      <c r="DL127" s="514"/>
      <c r="DM127" s="514"/>
      <c r="DN127" s="514"/>
      <c r="DO127" s="514"/>
      <c r="DP127" s="514"/>
      <c r="DQ127" s="514"/>
      <c r="DR127" s="514"/>
      <c r="DS127" s="514"/>
      <c r="DT127" s="514"/>
      <c r="DU127" s="514"/>
      <c r="DV127" s="514"/>
      <c r="DW127" s="514"/>
      <c r="DX127" s="514"/>
      <c r="DY127" s="514"/>
      <c r="DZ127" s="514"/>
      <c r="EA127" s="514"/>
      <c r="EB127" s="514"/>
      <c r="EC127" s="514"/>
      <c r="ED127" s="514"/>
      <c r="EE127" s="514"/>
      <c r="EF127" s="514"/>
      <c r="EG127" s="514"/>
      <c r="EH127" s="514"/>
      <c r="EI127" s="514"/>
      <c r="EJ127" s="514"/>
      <c r="EK127" s="514"/>
      <c r="EL127" s="514"/>
      <c r="EM127" s="514"/>
      <c r="EN127" s="514"/>
      <c r="EO127" s="514"/>
      <c r="EP127" s="514"/>
      <c r="EQ127" s="514"/>
      <c r="ER127" s="514"/>
      <c r="ES127" s="514"/>
      <c r="ET127" s="514"/>
      <c r="EU127" s="514"/>
      <c r="EV127" s="514"/>
      <c r="EW127" s="514"/>
      <c r="EX127" s="514"/>
      <c r="EY127" s="514"/>
      <c r="EZ127" s="514"/>
      <c r="FA127" s="514"/>
      <c r="FB127" s="514"/>
      <c r="FC127" s="514"/>
      <c r="FD127" s="514"/>
      <c r="FE127" s="514"/>
      <c r="FF127" s="514"/>
      <c r="FG127" s="514"/>
      <c r="FH127" s="514"/>
      <c r="FI127" s="514"/>
      <c r="FJ127" s="514"/>
      <c r="FK127" s="514"/>
      <c r="FL127" s="514"/>
      <c r="FM127" s="514"/>
      <c r="FN127" s="514"/>
      <c r="FO127" s="514"/>
      <c r="FP127" s="514"/>
      <c r="FQ127" s="514"/>
      <c r="FR127" s="514"/>
      <c r="FS127" s="514"/>
      <c r="FT127" s="514"/>
      <c r="FU127" s="514"/>
      <c r="FV127" s="514"/>
      <c r="FW127" s="514"/>
      <c r="FX127" s="514"/>
      <c r="FY127" s="514"/>
      <c r="FZ127" s="514"/>
      <c r="GA127" s="514"/>
      <c r="GB127" s="514"/>
      <c r="GC127" s="514"/>
      <c r="GD127" s="514"/>
      <c r="GE127" s="514"/>
      <c r="GF127" s="514"/>
      <c r="GG127" s="514"/>
      <c r="GH127" s="514"/>
      <c r="GI127" s="514"/>
      <c r="GJ127" s="514"/>
      <c r="GK127" s="514"/>
      <c r="GL127" s="514"/>
      <c r="GM127" s="514"/>
      <c r="GN127" s="514"/>
      <c r="GO127" s="514"/>
      <c r="GP127" s="514"/>
      <c r="GQ127" s="514"/>
      <c r="GR127" s="514"/>
      <c r="GS127" s="514"/>
      <c r="GT127" s="514"/>
      <c r="GU127" s="514"/>
      <c r="GV127" s="514"/>
      <c r="GW127" s="514"/>
      <c r="GX127" s="514"/>
      <c r="GY127" s="514"/>
      <c r="GZ127" s="514"/>
      <c r="HA127" s="514"/>
      <c r="HB127" s="514"/>
      <c r="HC127" s="514"/>
      <c r="HD127" s="514"/>
      <c r="HE127" s="514"/>
      <c r="HF127" s="514"/>
      <c r="HG127" s="514"/>
      <c r="HH127" s="514"/>
      <c r="HI127" s="514"/>
      <c r="HJ127" s="514"/>
      <c r="HK127" s="514"/>
      <c r="HL127" s="514"/>
      <c r="HM127" s="514"/>
      <c r="HN127" s="514"/>
      <c r="HO127" s="514"/>
      <c r="HP127" s="514"/>
      <c r="HQ127" s="514"/>
      <c r="HR127" s="514"/>
      <c r="HS127" s="514"/>
      <c r="HT127" s="514"/>
      <c r="HU127" s="514"/>
      <c r="HV127" s="514"/>
      <c r="HW127" s="514"/>
      <c r="HX127" s="514"/>
      <c r="HY127" s="514"/>
      <c r="HZ127" s="514"/>
      <c r="IA127" s="514"/>
      <c r="IB127" s="514"/>
      <c r="IC127" s="514"/>
      <c r="ID127" s="514"/>
      <c r="IE127" s="514"/>
      <c r="IF127" s="514"/>
      <c r="IG127" s="514"/>
      <c r="IH127" s="514"/>
      <c r="II127" s="514"/>
      <c r="IJ127" s="514"/>
      <c r="IK127" s="514"/>
      <c r="IL127" s="514"/>
      <c r="IM127" s="514"/>
      <c r="IN127" s="514"/>
      <c r="IO127" s="514"/>
      <c r="IP127" s="514"/>
      <c r="IQ127" s="514"/>
      <c r="IR127" s="514"/>
      <c r="IS127" s="514"/>
      <c r="IT127" s="514"/>
      <c r="IU127" s="514"/>
      <c r="IV127" s="514"/>
      <c r="IW127" s="549"/>
    </row>
    <row r="128" spans="1:257" ht="108" customHeight="1" x14ac:dyDescent="0.25">
      <c r="A128" s="996">
        <f>A140</f>
        <v>10</v>
      </c>
      <c r="B128" s="507">
        <v>1</v>
      </c>
      <c r="C128" s="97" t="str">
        <f>IF(Proponentes!B119&gt;0,Proponentes!B119,"")</f>
        <v>UNION TEMPORAL NC SED 2021</v>
      </c>
      <c r="D128" s="335"/>
      <c r="E128" s="335" t="s">
        <v>55</v>
      </c>
      <c r="F128" s="334" t="s">
        <v>1703</v>
      </c>
      <c r="G128" s="341">
        <v>45160</v>
      </c>
      <c r="H128" s="335" t="s">
        <v>1631</v>
      </c>
      <c r="I128" s="335" t="s">
        <v>1538</v>
      </c>
      <c r="J128" s="341"/>
      <c r="K128" s="335"/>
      <c r="L128" s="335" t="s">
        <v>1704</v>
      </c>
      <c r="M128" s="334" t="s">
        <v>1705</v>
      </c>
      <c r="N128" s="341">
        <v>46881</v>
      </c>
      <c r="O128" s="335" t="s">
        <v>1631</v>
      </c>
      <c r="P128" s="335" t="s">
        <v>1538</v>
      </c>
      <c r="Q128" s="341"/>
      <c r="R128" s="335"/>
      <c r="S128" s="335"/>
      <c r="T128" s="334"/>
      <c r="U128" s="335"/>
      <c r="V128" s="335"/>
      <c r="W128" s="335"/>
      <c r="X128" s="335"/>
      <c r="Y128" s="335"/>
      <c r="Z128" s="335"/>
      <c r="AA128" s="334"/>
      <c r="AB128" s="335"/>
      <c r="AC128" s="335"/>
      <c r="AD128" s="335"/>
      <c r="AE128" s="335"/>
      <c r="AF128" s="335"/>
      <c r="AG128" s="97" t="str">
        <f t="shared" ref="AG128" si="227">IF(E128="","",IF(K128=0,IF(R128=0,IF(Y128=0,IF(AF128=0,"CUMPLE","NO CUMPLE"),"NO CUMPLE"),"NO CUMPLE"),"NO CUMPLE"))</f>
        <v>CUMPLE</v>
      </c>
      <c r="AH128" s="993"/>
      <c r="AI128" s="335"/>
      <c r="AJ128" s="335" t="str">
        <f t="shared" ref="AJ128" si="228">IF(E128&gt;0,E128,"")</f>
        <v>SEGURIDAD NAPOLES LTDA</v>
      </c>
      <c r="AK128" s="335" t="s">
        <v>1631</v>
      </c>
      <c r="AL128" s="334" t="s">
        <v>1703</v>
      </c>
      <c r="AM128" s="341">
        <v>45160</v>
      </c>
      <c r="AN128" s="335" t="s">
        <v>1538</v>
      </c>
      <c r="AO128" s="341"/>
      <c r="AP128" s="335"/>
      <c r="AQ128" s="335" t="s">
        <v>1706</v>
      </c>
      <c r="AR128" s="335" t="s">
        <v>1631</v>
      </c>
      <c r="AS128" s="334" t="s">
        <v>1707</v>
      </c>
      <c r="AT128" s="341">
        <v>46881</v>
      </c>
      <c r="AU128" s="335"/>
      <c r="AV128" s="335"/>
      <c r="AW128" s="335"/>
      <c r="AX128" s="335"/>
      <c r="AY128" s="335"/>
      <c r="AZ128" s="334"/>
      <c r="BA128" s="335"/>
      <c r="BB128" s="335"/>
      <c r="BC128" s="335"/>
      <c r="BD128" s="335"/>
      <c r="BE128" s="335"/>
      <c r="BF128" s="335"/>
      <c r="BG128" s="334"/>
      <c r="BH128" s="335"/>
      <c r="BI128" s="335"/>
      <c r="BJ128" s="335"/>
      <c r="BK128" s="335"/>
      <c r="BL128" s="97" t="str">
        <f t="shared" ref="BL128" si="229">IF(AJ128="","",IF(AP128=0,IF(AW128=0,IF(BD128=0,IF(BK128=0,"CUMPLE","NO CUMPLE"),"NO CUMPLE"),"NO CUMPLE"),"NO CUMPLE"))</f>
        <v>CUMPLE</v>
      </c>
      <c r="BM128" s="993"/>
      <c r="BN128" s="335" t="str">
        <f t="shared" ref="BN128:BN139" si="230">IF(E128&gt;0,E128,"")</f>
        <v>SEGURIDAD NAPOLES LTDA</v>
      </c>
      <c r="BO128" s="334" t="s">
        <v>1708</v>
      </c>
      <c r="BP128" s="335" t="s">
        <v>1631</v>
      </c>
      <c r="BQ128" s="335">
        <v>39</v>
      </c>
      <c r="BR128" s="335"/>
      <c r="BS128" s="335" t="str">
        <f t="shared" ref="BS128:BS139" si="231">IF(L128&gt;0,L128,"")</f>
        <v>SEGURIDAD COSMOS LTDA</v>
      </c>
      <c r="BT128" s="334"/>
      <c r="BU128" s="335"/>
      <c r="BV128" s="335"/>
      <c r="BW128" s="335"/>
      <c r="BX128" s="335" t="str">
        <f t="shared" ref="BX128:BX139" si="232">IF(S128&gt;0,S128,"")</f>
        <v/>
      </c>
      <c r="BY128" s="334"/>
      <c r="BZ128" s="335"/>
      <c r="CA128" s="335"/>
      <c r="CB128" s="335"/>
      <c r="CC128" s="335" t="str">
        <f t="shared" ref="CC128:CC139" si="233">IF(Z128&gt;0,Z128,"")</f>
        <v/>
      </c>
      <c r="CD128" s="334"/>
      <c r="CE128" s="335"/>
      <c r="CF128" s="335"/>
      <c r="CG128" s="335"/>
      <c r="CH128" s="997">
        <f>Proponentes!N119</f>
        <v>0</v>
      </c>
      <c r="CI128" s="97" t="str">
        <f t="shared" ref="CI128:CI139" si="234">IF(BN128="","",IF(CJ128=0,"CUMPLE","NO CUMPLE"))</f>
        <v>CUMPLE</v>
      </c>
      <c r="CJ128" s="998"/>
      <c r="CK128" s="335"/>
      <c r="CL128" s="97" t="str">
        <f t="shared" ref="CL128:CL139" si="235">IF(E128&gt;0,E128,"")</f>
        <v>SEGURIDAD NAPOLES LTDA</v>
      </c>
      <c r="CM128" s="509" t="s">
        <v>332</v>
      </c>
      <c r="CN128" s="335" t="s">
        <v>1538</v>
      </c>
      <c r="CO128" s="335" t="s">
        <v>1631</v>
      </c>
      <c r="CP128" s="335"/>
      <c r="CQ128" s="97" t="s">
        <v>1704</v>
      </c>
      <c r="CR128" s="334" t="s">
        <v>315</v>
      </c>
      <c r="CS128" s="335" t="s">
        <v>1538</v>
      </c>
      <c r="CT128" s="335" t="s">
        <v>1631</v>
      </c>
      <c r="CU128" s="335"/>
      <c r="CV128" s="97"/>
      <c r="CW128" s="334"/>
      <c r="CX128" s="335"/>
      <c r="CY128" s="335"/>
      <c r="CZ128" s="335"/>
      <c r="DA128" s="97"/>
      <c r="DB128" s="334"/>
      <c r="DC128" s="335"/>
      <c r="DD128" s="335"/>
      <c r="DE128" s="335"/>
      <c r="DF128" s="97" t="str">
        <f t="shared" ref="DF128" si="236">IF(CL128="","",IF(CP128=0,IF(CU128=0,IF(CZ128=0,IF(DE128=0,"CUMPLE","NO CUMPLE"),"NO CUMPLE"),"NO CUMPLE"),"NO CUMPLE"))</f>
        <v>CUMPLE</v>
      </c>
      <c r="DG128" s="993"/>
      <c r="DH128" s="335"/>
      <c r="DI128" s="97" t="str">
        <f t="shared" ref="DI128" si="237">IF(E128&gt;0,E128,"")</f>
        <v>SEGURIDAD NAPOLES LTDA</v>
      </c>
      <c r="DJ128" s="334" t="s">
        <v>315</v>
      </c>
      <c r="DK128" s="335" t="s">
        <v>1631</v>
      </c>
      <c r="DL128" s="335"/>
      <c r="DM128" s="97" t="s">
        <v>1704</v>
      </c>
      <c r="DN128" s="334" t="s">
        <v>319</v>
      </c>
      <c r="DO128" s="335" t="s">
        <v>1631</v>
      </c>
      <c r="DP128" s="335"/>
      <c r="DQ128" s="97"/>
      <c r="DR128" s="334"/>
      <c r="DS128" s="335"/>
      <c r="DT128" s="335"/>
      <c r="DU128" s="97"/>
      <c r="DV128" s="334"/>
      <c r="DW128" s="335"/>
      <c r="DX128" s="335"/>
      <c r="DY128" s="97" t="str">
        <f t="shared" ref="DY128" si="238">IF(DI128="","",IF(DL128=0,IF(DP128=0,IF(DT128=0,IF(DX128=0,"CUMPLE","NO CUMPLE"),"NO CUMPLE"),"NO CUMPLE"),"NO CUMPLE"))</f>
        <v>CUMPLE</v>
      </c>
      <c r="DZ128" s="998"/>
      <c r="EA128" s="335"/>
      <c r="EB128" s="97" t="str">
        <f t="shared" ref="EB128:EB139" si="239">IF(E128&gt;0,E128,"")</f>
        <v>SEGURIDAD NAPOLES LTDA</v>
      </c>
      <c r="EC128" s="334" t="s">
        <v>315</v>
      </c>
      <c r="ED128" s="335" t="s">
        <v>1631</v>
      </c>
      <c r="EE128" s="335"/>
      <c r="EF128" s="97" t="s">
        <v>1704</v>
      </c>
      <c r="EG128" s="334" t="s">
        <v>319</v>
      </c>
      <c r="EH128" s="335" t="s">
        <v>1631</v>
      </c>
      <c r="EI128" s="335"/>
      <c r="EJ128" s="97"/>
      <c r="EK128" s="334"/>
      <c r="EL128" s="335"/>
      <c r="EM128" s="335"/>
      <c r="EN128" s="97"/>
      <c r="EO128" s="334"/>
      <c r="EP128" s="335"/>
      <c r="EQ128" s="335"/>
      <c r="ER128" s="97" t="str">
        <f t="shared" ref="ER128" si="240">IF(EB128="","",IF(EE128=0,IF(EI128=0,IF(EM128=0,IF(EQ128=0,"CUMPLE","NO CUMPLE"),"NO CUMPLE"),"NO CUMPLE"),"NO CUMPLE"))</f>
        <v>CUMPLE</v>
      </c>
      <c r="ES128" s="993"/>
      <c r="ET128" s="335"/>
      <c r="EU128" s="97" t="str">
        <f t="shared" ref="EU128:EU139" si="241">IF(E128&gt;0,E128,"")</f>
        <v>SEGURIDAD NAPOLES LTDA</v>
      </c>
      <c r="EV128" s="334" t="s">
        <v>1709</v>
      </c>
      <c r="EW128" s="335" t="s">
        <v>1631</v>
      </c>
      <c r="EX128" s="335"/>
      <c r="EY128" s="97" t="s">
        <v>1704</v>
      </c>
      <c r="EZ128" s="334" t="s">
        <v>1710</v>
      </c>
      <c r="FA128" s="335" t="s">
        <v>1631</v>
      </c>
      <c r="FB128" s="335"/>
      <c r="FC128" s="97"/>
      <c r="FD128" s="334"/>
      <c r="FE128" s="335"/>
      <c r="FF128" s="335"/>
      <c r="FG128" s="97"/>
      <c r="FH128" s="334"/>
      <c r="FI128" s="335"/>
      <c r="FJ128" s="335"/>
      <c r="FK128" s="97" t="str">
        <f t="shared" ref="FK128" si="242">IF(EU128="","",IF(EX128=0,IF(FB128=0,IF(FF128=0,IF(FJ128=0,"CUMPLE","NO CUMPLE"),"NO CUMPLE"),"NO CUMPLE"),"NO CUMPLE"))</f>
        <v>CUMPLE</v>
      </c>
      <c r="FL128" s="993"/>
      <c r="FM128" s="335"/>
      <c r="FN128" s="97" t="str">
        <f t="shared" ref="FN128:FN139" si="243">IF(E128&gt;0,E128,"")</f>
        <v>SEGURIDAD NAPOLES LTDA</v>
      </c>
      <c r="FO128" s="334" t="s">
        <v>1691</v>
      </c>
      <c r="FP128" s="335"/>
      <c r="FQ128" s="97" t="s">
        <v>1704</v>
      </c>
      <c r="FR128" s="334" t="s">
        <v>1042</v>
      </c>
      <c r="FS128" s="335"/>
      <c r="FT128" s="97"/>
      <c r="FU128" s="334"/>
      <c r="FV128" s="335"/>
      <c r="FW128" s="97"/>
      <c r="FX128" s="334"/>
      <c r="FY128" s="335"/>
      <c r="FZ128" s="97" t="str">
        <f t="shared" ref="FZ128" si="244">IF(FN128="","",IF(FP128=0,IF(FS128=0,IF(FV128=0,IF(FY128=0,"CUMPLE","NO CUMPLE"),"NO CUMPLE"),"NO CUMPLE"),"NO CUMPLE"))</f>
        <v>CUMPLE</v>
      </c>
      <c r="GA128" s="993"/>
      <c r="GB128" s="335"/>
      <c r="GC128" s="510" t="str">
        <f t="shared" ref="GC128:GC139" si="245">IF(E128&gt;0,E128,"")</f>
        <v>SEGURIDAD NAPOLES LTDA</v>
      </c>
      <c r="GD128" s="336" t="s">
        <v>807</v>
      </c>
      <c r="GE128" s="337" t="s">
        <v>1631</v>
      </c>
      <c r="GF128" s="337"/>
      <c r="GG128" s="337"/>
      <c r="GH128" s="337"/>
      <c r="GI128" s="510" t="s">
        <v>1704</v>
      </c>
      <c r="GJ128" s="336" t="s">
        <v>1711</v>
      </c>
      <c r="GK128" s="337" t="s">
        <v>1631</v>
      </c>
      <c r="GL128" s="337"/>
      <c r="GM128" s="337"/>
      <c r="GN128" s="337"/>
      <c r="GO128" s="510"/>
      <c r="GP128" s="336"/>
      <c r="GQ128" s="337"/>
      <c r="GR128" s="337"/>
      <c r="GS128" s="337"/>
      <c r="GT128" s="337"/>
      <c r="GU128" s="510"/>
      <c r="GV128" s="336"/>
      <c r="GW128" s="337"/>
      <c r="GX128" s="337"/>
      <c r="GY128" s="337"/>
      <c r="GZ128" s="336"/>
      <c r="HA128" s="510" t="str">
        <f t="shared" ref="HA128" si="246">IF(GC128="","",IF(GH128=0,IF(GN128=0,IF(GT128=0,IF(GZ128=0,"CUMPLE","NO CUMPLE"),"NO CUMPLE"),"NO CUMPLE"),"NO CUMPLE"))</f>
        <v>CUMPLE</v>
      </c>
      <c r="HB128" s="994"/>
      <c r="HC128" s="337"/>
      <c r="HD128" s="510" t="str">
        <f t="shared" ref="HD128:HD139" si="247">IF(E128&gt;0,E128,"")</f>
        <v>SEGURIDAD NAPOLES LTDA</v>
      </c>
      <c r="HE128" s="336" t="s">
        <v>801</v>
      </c>
      <c r="HF128" s="337" t="s">
        <v>1631</v>
      </c>
      <c r="HG128" s="337" t="s">
        <v>1631</v>
      </c>
      <c r="HH128" s="336"/>
      <c r="HI128" s="510" t="s">
        <v>1704</v>
      </c>
      <c r="HJ128" s="336" t="s">
        <v>1712</v>
      </c>
      <c r="HK128" s="337" t="s">
        <v>1631</v>
      </c>
      <c r="HL128" s="337" t="s">
        <v>1631</v>
      </c>
      <c r="HM128" s="336"/>
      <c r="HN128" s="510"/>
      <c r="HO128" s="336"/>
      <c r="HP128" s="337"/>
      <c r="HQ128" s="337"/>
      <c r="HR128" s="337"/>
      <c r="HS128" s="510"/>
      <c r="HT128" s="336"/>
      <c r="HU128" s="337"/>
      <c r="HV128" s="337"/>
      <c r="HW128" s="337"/>
      <c r="HX128" s="97" t="str">
        <f t="shared" ref="HX128" si="248">IF(HD128="","",IF(HH128=0,IF(HM128=0,IF(HR128=0,IF(HW128=0,"CUMPLE","NO CUMPLE"),"NO CUMPLE"),"NO CUMPLE"),"NO CUMPLE"))</f>
        <v>CUMPLE</v>
      </c>
      <c r="HY128" s="994"/>
      <c r="HZ128" s="337"/>
      <c r="IA128" s="510" t="str">
        <f t="shared" ref="IA128:IA139" si="249">IF(E128&gt;0,E128,"")</f>
        <v>SEGURIDAD NAPOLES LTDA</v>
      </c>
      <c r="IB128" s="336" t="s">
        <v>807</v>
      </c>
      <c r="IC128" s="337" t="s">
        <v>1631</v>
      </c>
      <c r="ID128" s="337"/>
      <c r="IE128" s="510" t="s">
        <v>1704</v>
      </c>
      <c r="IF128" s="336" t="s">
        <v>1493</v>
      </c>
      <c r="IG128" s="337" t="s">
        <v>1631</v>
      </c>
      <c r="IH128" s="337"/>
      <c r="II128" s="510"/>
      <c r="IJ128" s="336"/>
      <c r="IK128" s="337"/>
      <c r="IL128" s="337"/>
      <c r="IM128" s="510"/>
      <c r="IN128" s="336"/>
      <c r="IO128" s="337"/>
      <c r="IP128" s="337"/>
      <c r="IQ128" s="97" t="str">
        <f t="shared" ref="IQ128:IQ139" si="250">IF(IA128="","",IF(ID128=0,IF(IH128=0,IF(IL128=0,IF(IP128=0,"CUMPLE","NO CUMPLE"),"NO CUMPLE"),"NO CUMPLE"),"NO CUMPLE"))</f>
        <v>CUMPLE</v>
      </c>
      <c r="IR128" s="994"/>
      <c r="IS128" s="337"/>
      <c r="IT128" s="337" t="s">
        <v>1631</v>
      </c>
      <c r="IU128" s="337">
        <v>1</v>
      </c>
      <c r="IV128" s="510" t="str">
        <f t="shared" ref="IV128:IV139" si="251">IF(IT128&lt;&gt;"",IF(IT128="SI","CUMPLE","NO CUMPLE"),"")</f>
        <v>CUMPLE</v>
      </c>
      <c r="IW128" s="995"/>
    </row>
    <row r="129" spans="1:257" x14ac:dyDescent="0.25">
      <c r="A129" s="996"/>
      <c r="B129" s="507">
        <v>2</v>
      </c>
      <c r="C129" s="97" t="str">
        <f>IF(Proponentes!B120&gt;0,Proponentes!B120,"")</f>
        <v/>
      </c>
      <c r="D129" s="335"/>
      <c r="E129" s="335"/>
      <c r="F129" s="334"/>
      <c r="G129" s="335"/>
      <c r="H129" s="335"/>
      <c r="I129" s="335"/>
      <c r="J129" s="335"/>
      <c r="K129" s="335"/>
      <c r="L129" s="335"/>
      <c r="M129" s="334"/>
      <c r="N129" s="335"/>
      <c r="O129" s="335"/>
      <c r="P129" s="335"/>
      <c r="Q129" s="335"/>
      <c r="R129" s="335"/>
      <c r="S129" s="335"/>
      <c r="T129" s="334"/>
      <c r="U129" s="335"/>
      <c r="V129" s="335"/>
      <c r="W129" s="335"/>
      <c r="X129" s="335"/>
      <c r="Y129" s="335"/>
      <c r="Z129" s="335"/>
      <c r="AA129" s="334"/>
      <c r="AB129" s="335"/>
      <c r="AC129" s="335"/>
      <c r="AD129" s="335"/>
      <c r="AE129" s="335"/>
      <c r="AF129" s="335"/>
      <c r="AG129" s="97" t="str">
        <f t="shared" si="151"/>
        <v/>
      </c>
      <c r="AH129" s="993"/>
      <c r="AI129" s="335"/>
      <c r="AJ129" s="335" t="str">
        <f t="shared" si="152"/>
        <v/>
      </c>
      <c r="AK129" s="335"/>
      <c r="AL129" s="334"/>
      <c r="AM129" s="335"/>
      <c r="AN129" s="335"/>
      <c r="AO129" s="335"/>
      <c r="AP129" s="335"/>
      <c r="AQ129" s="335"/>
      <c r="AR129" s="335"/>
      <c r="AS129" s="334"/>
      <c r="AT129" s="335"/>
      <c r="AU129" s="335"/>
      <c r="AV129" s="335"/>
      <c r="AW129" s="335"/>
      <c r="AX129" s="335"/>
      <c r="AY129" s="335"/>
      <c r="AZ129" s="334"/>
      <c r="BA129" s="335"/>
      <c r="BB129" s="335"/>
      <c r="BC129" s="335"/>
      <c r="BD129" s="335"/>
      <c r="BE129" s="335"/>
      <c r="BF129" s="335"/>
      <c r="BG129" s="334"/>
      <c r="BH129" s="335"/>
      <c r="BI129" s="335"/>
      <c r="BJ129" s="335"/>
      <c r="BK129" s="335"/>
      <c r="BL129" s="97" t="str">
        <f t="shared" si="153"/>
        <v/>
      </c>
      <c r="BM129" s="993"/>
      <c r="BN129" s="335" t="str">
        <f t="shared" si="230"/>
        <v/>
      </c>
      <c r="BO129" s="334"/>
      <c r="BP129" s="335"/>
      <c r="BQ129" s="335"/>
      <c r="BR129" s="335"/>
      <c r="BS129" s="335" t="str">
        <f t="shared" si="231"/>
        <v/>
      </c>
      <c r="BT129" s="334"/>
      <c r="BU129" s="335"/>
      <c r="BV129" s="335"/>
      <c r="BW129" s="335"/>
      <c r="BX129" s="335" t="str">
        <f t="shared" si="232"/>
        <v/>
      </c>
      <c r="BY129" s="334"/>
      <c r="BZ129" s="335"/>
      <c r="CA129" s="335"/>
      <c r="CB129" s="335"/>
      <c r="CC129" s="335" t="str">
        <f t="shared" si="233"/>
        <v/>
      </c>
      <c r="CD129" s="334"/>
      <c r="CE129" s="335"/>
      <c r="CF129" s="335"/>
      <c r="CG129" s="335"/>
      <c r="CH129" s="997"/>
      <c r="CI129" s="97" t="str">
        <f t="shared" si="234"/>
        <v/>
      </c>
      <c r="CJ129" s="998"/>
      <c r="CK129" s="335"/>
      <c r="CL129" s="97" t="str">
        <f t="shared" si="235"/>
        <v/>
      </c>
      <c r="CM129" s="334"/>
      <c r="CN129" s="335"/>
      <c r="CO129" s="335"/>
      <c r="CP129" s="335"/>
      <c r="CQ129" s="97"/>
      <c r="CR129" s="334"/>
      <c r="CS129" s="335"/>
      <c r="CT129" s="335"/>
      <c r="CU129" s="335"/>
      <c r="CV129" s="97"/>
      <c r="CW129" s="334"/>
      <c r="CX129" s="335"/>
      <c r="CY129" s="335"/>
      <c r="CZ129" s="335"/>
      <c r="DA129" s="97"/>
      <c r="DB129" s="334"/>
      <c r="DC129" s="335"/>
      <c r="DD129" s="335"/>
      <c r="DE129" s="335"/>
      <c r="DF129" s="97" t="str">
        <f t="shared" si="157"/>
        <v/>
      </c>
      <c r="DG129" s="993"/>
      <c r="DH129" s="335"/>
      <c r="DI129" s="97" t="str">
        <f t="shared" si="158"/>
        <v/>
      </c>
      <c r="DJ129" s="334"/>
      <c r="DK129" s="335"/>
      <c r="DL129" s="335"/>
      <c r="DM129" s="97"/>
      <c r="DN129" s="334"/>
      <c r="DO129" s="335"/>
      <c r="DP129" s="335"/>
      <c r="DQ129" s="97"/>
      <c r="DR129" s="334"/>
      <c r="DS129" s="335"/>
      <c r="DT129" s="335"/>
      <c r="DU129" s="97"/>
      <c r="DV129" s="334"/>
      <c r="DW129" s="335"/>
      <c r="DX129" s="335"/>
      <c r="DY129" s="97" t="str">
        <f t="shared" si="159"/>
        <v/>
      </c>
      <c r="DZ129" s="998"/>
      <c r="EA129" s="335"/>
      <c r="EB129" s="97" t="str">
        <f t="shared" si="239"/>
        <v/>
      </c>
      <c r="EC129" s="334"/>
      <c r="ED129" s="335"/>
      <c r="EE129" s="335"/>
      <c r="EF129" s="97"/>
      <c r="EG129" s="334"/>
      <c r="EH129" s="335"/>
      <c r="EI129" s="335"/>
      <c r="EJ129" s="97"/>
      <c r="EK129" s="334"/>
      <c r="EL129" s="335"/>
      <c r="EM129" s="335"/>
      <c r="EN129" s="97"/>
      <c r="EO129" s="334"/>
      <c r="EP129" s="335"/>
      <c r="EQ129" s="335"/>
      <c r="ER129" s="97" t="str">
        <f t="shared" si="161"/>
        <v/>
      </c>
      <c r="ES129" s="993"/>
      <c r="ET129" s="335"/>
      <c r="EU129" s="97" t="str">
        <f t="shared" si="241"/>
        <v/>
      </c>
      <c r="EV129" s="334"/>
      <c r="EW129" s="335"/>
      <c r="EX129" s="335"/>
      <c r="EY129" s="97"/>
      <c r="EZ129" s="334"/>
      <c r="FA129" s="335"/>
      <c r="FB129" s="335"/>
      <c r="FC129" s="97"/>
      <c r="FD129" s="334"/>
      <c r="FE129" s="335"/>
      <c r="FF129" s="335"/>
      <c r="FG129" s="97"/>
      <c r="FH129" s="334"/>
      <c r="FI129" s="335"/>
      <c r="FJ129" s="335"/>
      <c r="FK129" s="97" t="str">
        <f t="shared" si="163"/>
        <v/>
      </c>
      <c r="FL129" s="993"/>
      <c r="FM129" s="335"/>
      <c r="FN129" s="97" t="str">
        <f t="shared" si="243"/>
        <v/>
      </c>
      <c r="FO129" s="334"/>
      <c r="FP129" s="335"/>
      <c r="FQ129" s="97"/>
      <c r="FR129" s="334"/>
      <c r="FS129" s="335"/>
      <c r="FT129" s="97"/>
      <c r="FU129" s="334"/>
      <c r="FV129" s="335"/>
      <c r="FW129" s="97"/>
      <c r="FX129" s="334"/>
      <c r="FY129" s="335"/>
      <c r="FZ129" s="97" t="str">
        <f t="shared" si="165"/>
        <v/>
      </c>
      <c r="GA129" s="993"/>
      <c r="GB129" s="335"/>
      <c r="GC129" s="510" t="str">
        <f t="shared" si="245"/>
        <v/>
      </c>
      <c r="GD129" s="336"/>
      <c r="GE129" s="337"/>
      <c r="GF129" s="337"/>
      <c r="GG129" s="337"/>
      <c r="GH129" s="337"/>
      <c r="GI129" s="510"/>
      <c r="GJ129" s="336"/>
      <c r="GK129" s="337"/>
      <c r="GL129" s="337"/>
      <c r="GM129" s="337"/>
      <c r="GN129" s="337"/>
      <c r="GO129" s="510"/>
      <c r="GP129" s="336"/>
      <c r="GQ129" s="337"/>
      <c r="GR129" s="337"/>
      <c r="GS129" s="337"/>
      <c r="GT129" s="337"/>
      <c r="GU129" s="510"/>
      <c r="GV129" s="336"/>
      <c r="GW129" s="337"/>
      <c r="GX129" s="337"/>
      <c r="GY129" s="337"/>
      <c r="GZ129" s="336"/>
      <c r="HA129" s="510" t="str">
        <f t="shared" si="167"/>
        <v/>
      </c>
      <c r="HB129" s="994"/>
      <c r="HC129" s="337"/>
      <c r="HD129" s="510" t="str">
        <f t="shared" si="247"/>
        <v/>
      </c>
      <c r="HE129" s="336"/>
      <c r="HF129" s="337"/>
      <c r="HG129" s="337"/>
      <c r="HH129" s="336"/>
      <c r="HI129" s="510"/>
      <c r="HJ129" s="336"/>
      <c r="HK129" s="337"/>
      <c r="HL129" s="337"/>
      <c r="HM129" s="336"/>
      <c r="HN129" s="510"/>
      <c r="HO129" s="336"/>
      <c r="HP129" s="337"/>
      <c r="HQ129" s="337"/>
      <c r="HR129" s="337"/>
      <c r="HS129" s="510"/>
      <c r="HT129" s="336"/>
      <c r="HU129" s="337"/>
      <c r="HV129" s="337"/>
      <c r="HW129" s="337"/>
      <c r="HX129" s="97" t="str">
        <f t="shared" si="169"/>
        <v/>
      </c>
      <c r="HY129" s="994"/>
      <c r="HZ129" s="337"/>
      <c r="IA129" s="510" t="str">
        <f t="shared" si="249"/>
        <v/>
      </c>
      <c r="IB129" s="336"/>
      <c r="IC129" s="337"/>
      <c r="ID129" s="337"/>
      <c r="IE129" s="510"/>
      <c r="IF129" s="336"/>
      <c r="IG129" s="337"/>
      <c r="IH129" s="337"/>
      <c r="II129" s="510"/>
      <c r="IJ129" s="336"/>
      <c r="IK129" s="337"/>
      <c r="IL129" s="337"/>
      <c r="IM129" s="510"/>
      <c r="IN129" s="336"/>
      <c r="IO129" s="337"/>
      <c r="IP129" s="337"/>
      <c r="IQ129" s="97" t="str">
        <f t="shared" si="250"/>
        <v/>
      </c>
      <c r="IR129" s="994"/>
      <c r="IS129" s="337"/>
      <c r="IT129" s="337"/>
      <c r="IU129" s="337"/>
      <c r="IV129" s="510" t="str">
        <f t="shared" si="251"/>
        <v/>
      </c>
      <c r="IW129" s="995"/>
    </row>
    <row r="130" spans="1:257" x14ac:dyDescent="0.25">
      <c r="A130" s="996"/>
      <c r="B130" s="507">
        <v>3</v>
      </c>
      <c r="C130" s="97" t="str">
        <f>IF(Proponentes!B121&gt;0,Proponentes!B121,"")</f>
        <v/>
      </c>
      <c r="D130" s="335"/>
      <c r="E130" s="335"/>
      <c r="F130" s="334"/>
      <c r="G130" s="335"/>
      <c r="H130" s="335"/>
      <c r="I130" s="335"/>
      <c r="J130" s="335"/>
      <c r="K130" s="335"/>
      <c r="L130" s="335"/>
      <c r="M130" s="334"/>
      <c r="N130" s="335"/>
      <c r="O130" s="335"/>
      <c r="P130" s="335"/>
      <c r="Q130" s="335"/>
      <c r="R130" s="335"/>
      <c r="S130" s="335"/>
      <c r="T130" s="334"/>
      <c r="U130" s="335"/>
      <c r="V130" s="335"/>
      <c r="W130" s="335"/>
      <c r="X130" s="335"/>
      <c r="Y130" s="335"/>
      <c r="Z130" s="335"/>
      <c r="AA130" s="334"/>
      <c r="AB130" s="335"/>
      <c r="AC130" s="335"/>
      <c r="AD130" s="335"/>
      <c r="AE130" s="335"/>
      <c r="AF130" s="335"/>
      <c r="AG130" s="97" t="str">
        <f t="shared" si="151"/>
        <v/>
      </c>
      <c r="AH130" s="993"/>
      <c r="AI130" s="335"/>
      <c r="AJ130" s="335" t="str">
        <f t="shared" si="152"/>
        <v/>
      </c>
      <c r="AK130" s="335"/>
      <c r="AL130" s="334"/>
      <c r="AM130" s="335"/>
      <c r="AN130" s="335"/>
      <c r="AO130" s="335"/>
      <c r="AP130" s="335"/>
      <c r="AQ130" s="335"/>
      <c r="AR130" s="335"/>
      <c r="AS130" s="334"/>
      <c r="AT130" s="335"/>
      <c r="AU130" s="335"/>
      <c r="AV130" s="335"/>
      <c r="AW130" s="335"/>
      <c r="AX130" s="335"/>
      <c r="AY130" s="335"/>
      <c r="AZ130" s="334"/>
      <c r="BA130" s="335"/>
      <c r="BB130" s="335"/>
      <c r="BC130" s="335"/>
      <c r="BD130" s="335"/>
      <c r="BE130" s="335"/>
      <c r="BF130" s="335"/>
      <c r="BG130" s="334"/>
      <c r="BH130" s="335"/>
      <c r="BI130" s="335"/>
      <c r="BJ130" s="335"/>
      <c r="BK130" s="335"/>
      <c r="BL130" s="97" t="str">
        <f t="shared" si="153"/>
        <v/>
      </c>
      <c r="BM130" s="993"/>
      <c r="BN130" s="335" t="str">
        <f t="shared" si="230"/>
        <v/>
      </c>
      <c r="BO130" s="334"/>
      <c r="BP130" s="335"/>
      <c r="BQ130" s="335"/>
      <c r="BR130" s="335"/>
      <c r="BS130" s="335" t="str">
        <f t="shared" si="231"/>
        <v/>
      </c>
      <c r="BT130" s="334"/>
      <c r="BU130" s="335"/>
      <c r="BV130" s="335"/>
      <c r="BW130" s="335"/>
      <c r="BX130" s="335" t="str">
        <f t="shared" si="232"/>
        <v/>
      </c>
      <c r="BY130" s="334"/>
      <c r="BZ130" s="335"/>
      <c r="CA130" s="335"/>
      <c r="CB130" s="335"/>
      <c r="CC130" s="335" t="str">
        <f t="shared" si="233"/>
        <v/>
      </c>
      <c r="CD130" s="334"/>
      <c r="CE130" s="335"/>
      <c r="CF130" s="335"/>
      <c r="CG130" s="335"/>
      <c r="CH130" s="997"/>
      <c r="CI130" s="97" t="str">
        <f t="shared" si="234"/>
        <v/>
      </c>
      <c r="CJ130" s="998"/>
      <c r="CK130" s="335"/>
      <c r="CL130" s="97" t="str">
        <f t="shared" si="235"/>
        <v/>
      </c>
      <c r="CM130" s="334"/>
      <c r="CN130" s="335"/>
      <c r="CO130" s="335"/>
      <c r="CP130" s="335"/>
      <c r="CQ130" s="97"/>
      <c r="CR130" s="334"/>
      <c r="CS130" s="335"/>
      <c r="CT130" s="335"/>
      <c r="CU130" s="335"/>
      <c r="CV130" s="97"/>
      <c r="CW130" s="334"/>
      <c r="CX130" s="335"/>
      <c r="CY130" s="335"/>
      <c r="CZ130" s="335"/>
      <c r="DA130" s="97"/>
      <c r="DB130" s="334"/>
      <c r="DC130" s="335"/>
      <c r="DD130" s="335"/>
      <c r="DE130" s="335"/>
      <c r="DF130" s="97" t="str">
        <f t="shared" si="157"/>
        <v/>
      </c>
      <c r="DG130" s="993"/>
      <c r="DH130" s="335"/>
      <c r="DI130" s="97" t="str">
        <f t="shared" si="158"/>
        <v/>
      </c>
      <c r="DJ130" s="334"/>
      <c r="DK130" s="335"/>
      <c r="DL130" s="335"/>
      <c r="DM130" s="97"/>
      <c r="DN130" s="334"/>
      <c r="DO130" s="335"/>
      <c r="DP130" s="335"/>
      <c r="DQ130" s="97"/>
      <c r="DR130" s="334"/>
      <c r="DS130" s="335"/>
      <c r="DT130" s="335"/>
      <c r="DU130" s="97"/>
      <c r="DV130" s="334"/>
      <c r="DW130" s="335"/>
      <c r="DX130" s="335"/>
      <c r="DY130" s="97" t="str">
        <f t="shared" si="159"/>
        <v/>
      </c>
      <c r="DZ130" s="998"/>
      <c r="EA130" s="335"/>
      <c r="EB130" s="97" t="str">
        <f t="shared" si="239"/>
        <v/>
      </c>
      <c r="EC130" s="334"/>
      <c r="ED130" s="335"/>
      <c r="EE130" s="335"/>
      <c r="EF130" s="97"/>
      <c r="EG130" s="334"/>
      <c r="EH130" s="335"/>
      <c r="EI130" s="335"/>
      <c r="EJ130" s="97"/>
      <c r="EK130" s="334"/>
      <c r="EL130" s="335"/>
      <c r="EM130" s="335"/>
      <c r="EN130" s="97"/>
      <c r="EO130" s="334"/>
      <c r="EP130" s="335"/>
      <c r="EQ130" s="335"/>
      <c r="ER130" s="97" t="str">
        <f t="shared" si="161"/>
        <v/>
      </c>
      <c r="ES130" s="993"/>
      <c r="ET130" s="335"/>
      <c r="EU130" s="97" t="str">
        <f t="shared" si="241"/>
        <v/>
      </c>
      <c r="EV130" s="334"/>
      <c r="EW130" s="335"/>
      <c r="EX130" s="335"/>
      <c r="EY130" s="97"/>
      <c r="EZ130" s="334"/>
      <c r="FA130" s="335"/>
      <c r="FB130" s="335"/>
      <c r="FC130" s="97"/>
      <c r="FD130" s="334"/>
      <c r="FE130" s="335"/>
      <c r="FF130" s="335"/>
      <c r="FG130" s="97"/>
      <c r="FH130" s="334"/>
      <c r="FI130" s="335"/>
      <c r="FJ130" s="335"/>
      <c r="FK130" s="97" t="str">
        <f t="shared" si="163"/>
        <v/>
      </c>
      <c r="FL130" s="993"/>
      <c r="FM130" s="335"/>
      <c r="FN130" s="97" t="str">
        <f t="shared" si="243"/>
        <v/>
      </c>
      <c r="FO130" s="334"/>
      <c r="FP130" s="335"/>
      <c r="FQ130" s="97"/>
      <c r="FR130" s="334"/>
      <c r="FS130" s="335"/>
      <c r="FT130" s="97"/>
      <c r="FU130" s="334"/>
      <c r="FV130" s="335"/>
      <c r="FW130" s="97"/>
      <c r="FX130" s="334"/>
      <c r="FY130" s="335"/>
      <c r="FZ130" s="97" t="str">
        <f t="shared" si="165"/>
        <v/>
      </c>
      <c r="GA130" s="993"/>
      <c r="GB130" s="335"/>
      <c r="GC130" s="510" t="str">
        <f t="shared" si="245"/>
        <v/>
      </c>
      <c r="GD130" s="336"/>
      <c r="GE130" s="337"/>
      <c r="GF130" s="337"/>
      <c r="GG130" s="337"/>
      <c r="GH130" s="337"/>
      <c r="GI130" s="510"/>
      <c r="GJ130" s="336"/>
      <c r="GK130" s="337"/>
      <c r="GL130" s="337"/>
      <c r="GM130" s="337"/>
      <c r="GN130" s="337"/>
      <c r="GO130" s="510"/>
      <c r="GP130" s="336"/>
      <c r="GQ130" s="337"/>
      <c r="GR130" s="337"/>
      <c r="GS130" s="337"/>
      <c r="GT130" s="337"/>
      <c r="GU130" s="510"/>
      <c r="GV130" s="336"/>
      <c r="GW130" s="337"/>
      <c r="GX130" s="337"/>
      <c r="GY130" s="337"/>
      <c r="GZ130" s="336"/>
      <c r="HA130" s="510" t="str">
        <f t="shared" si="167"/>
        <v/>
      </c>
      <c r="HB130" s="994"/>
      <c r="HC130" s="337"/>
      <c r="HD130" s="510" t="str">
        <f t="shared" si="247"/>
        <v/>
      </c>
      <c r="HE130" s="336"/>
      <c r="HF130" s="337"/>
      <c r="HG130" s="337"/>
      <c r="HH130" s="336"/>
      <c r="HI130" s="510"/>
      <c r="HJ130" s="336"/>
      <c r="HK130" s="337"/>
      <c r="HL130" s="337"/>
      <c r="HM130" s="336"/>
      <c r="HN130" s="510"/>
      <c r="HO130" s="336"/>
      <c r="HP130" s="337"/>
      <c r="HQ130" s="337"/>
      <c r="HR130" s="337"/>
      <c r="HS130" s="510"/>
      <c r="HT130" s="336"/>
      <c r="HU130" s="337"/>
      <c r="HV130" s="337"/>
      <c r="HW130" s="337"/>
      <c r="HX130" s="97" t="str">
        <f t="shared" si="169"/>
        <v/>
      </c>
      <c r="HY130" s="994"/>
      <c r="HZ130" s="337"/>
      <c r="IA130" s="510" t="str">
        <f t="shared" si="249"/>
        <v/>
      </c>
      <c r="IB130" s="336"/>
      <c r="IC130" s="337"/>
      <c r="ID130" s="337"/>
      <c r="IE130" s="510"/>
      <c r="IF130" s="336"/>
      <c r="IG130" s="337"/>
      <c r="IH130" s="337"/>
      <c r="II130" s="510"/>
      <c r="IJ130" s="336"/>
      <c r="IK130" s="337"/>
      <c r="IL130" s="337"/>
      <c r="IM130" s="510"/>
      <c r="IN130" s="336"/>
      <c r="IO130" s="337"/>
      <c r="IP130" s="337"/>
      <c r="IQ130" s="97" t="str">
        <f t="shared" si="250"/>
        <v/>
      </c>
      <c r="IR130" s="994"/>
      <c r="IS130" s="337"/>
      <c r="IT130" s="337"/>
      <c r="IU130" s="337"/>
      <c r="IV130" s="510" t="str">
        <f t="shared" si="251"/>
        <v/>
      </c>
      <c r="IW130" s="995"/>
    </row>
    <row r="131" spans="1:257" x14ac:dyDescent="0.25">
      <c r="A131" s="996"/>
      <c r="B131" s="507">
        <v>4</v>
      </c>
      <c r="C131" s="97" t="str">
        <f>IF(Proponentes!B122&gt;0,Proponentes!B122,"")</f>
        <v/>
      </c>
      <c r="D131" s="335"/>
      <c r="E131" s="335"/>
      <c r="F131" s="334"/>
      <c r="G131" s="335"/>
      <c r="H131" s="335"/>
      <c r="I131" s="335"/>
      <c r="J131" s="335"/>
      <c r="K131" s="335"/>
      <c r="L131" s="335"/>
      <c r="M131" s="334"/>
      <c r="N131" s="335"/>
      <c r="O131" s="335"/>
      <c r="P131" s="335"/>
      <c r="Q131" s="335"/>
      <c r="R131" s="335"/>
      <c r="S131" s="335"/>
      <c r="T131" s="334"/>
      <c r="U131" s="335"/>
      <c r="V131" s="335"/>
      <c r="W131" s="335"/>
      <c r="X131" s="335"/>
      <c r="Y131" s="335"/>
      <c r="Z131" s="335"/>
      <c r="AA131" s="334"/>
      <c r="AB131" s="335"/>
      <c r="AC131" s="335"/>
      <c r="AD131" s="335"/>
      <c r="AE131" s="335"/>
      <c r="AF131" s="335"/>
      <c r="AG131" s="97" t="str">
        <f t="shared" si="151"/>
        <v/>
      </c>
      <c r="AH131" s="993"/>
      <c r="AI131" s="335"/>
      <c r="AJ131" s="335" t="str">
        <f t="shared" si="152"/>
        <v/>
      </c>
      <c r="AK131" s="335"/>
      <c r="AL131" s="334"/>
      <c r="AM131" s="335"/>
      <c r="AN131" s="335"/>
      <c r="AO131" s="335"/>
      <c r="AP131" s="335"/>
      <c r="AQ131" s="335"/>
      <c r="AR131" s="335"/>
      <c r="AS131" s="334"/>
      <c r="AT131" s="335"/>
      <c r="AU131" s="335"/>
      <c r="AV131" s="335"/>
      <c r="AW131" s="335"/>
      <c r="AX131" s="335"/>
      <c r="AY131" s="335"/>
      <c r="AZ131" s="334"/>
      <c r="BA131" s="335"/>
      <c r="BB131" s="335"/>
      <c r="BC131" s="335"/>
      <c r="BD131" s="335"/>
      <c r="BE131" s="335"/>
      <c r="BF131" s="335"/>
      <c r="BG131" s="334"/>
      <c r="BH131" s="335"/>
      <c r="BI131" s="335"/>
      <c r="BJ131" s="335"/>
      <c r="BK131" s="335"/>
      <c r="BL131" s="97" t="str">
        <f t="shared" si="153"/>
        <v/>
      </c>
      <c r="BM131" s="993"/>
      <c r="BN131" s="335" t="str">
        <f t="shared" si="230"/>
        <v/>
      </c>
      <c r="BO131" s="334"/>
      <c r="BP131" s="335"/>
      <c r="BQ131" s="335"/>
      <c r="BR131" s="335"/>
      <c r="BS131" s="335" t="str">
        <f t="shared" si="231"/>
        <v/>
      </c>
      <c r="BT131" s="334"/>
      <c r="BU131" s="335"/>
      <c r="BV131" s="335"/>
      <c r="BW131" s="335"/>
      <c r="BX131" s="335" t="str">
        <f t="shared" si="232"/>
        <v/>
      </c>
      <c r="BY131" s="334"/>
      <c r="BZ131" s="335"/>
      <c r="CA131" s="335"/>
      <c r="CB131" s="335"/>
      <c r="CC131" s="335" t="str">
        <f t="shared" si="233"/>
        <v/>
      </c>
      <c r="CD131" s="334"/>
      <c r="CE131" s="335"/>
      <c r="CF131" s="335"/>
      <c r="CG131" s="335"/>
      <c r="CH131" s="997"/>
      <c r="CI131" s="97" t="str">
        <f t="shared" si="234"/>
        <v/>
      </c>
      <c r="CJ131" s="998"/>
      <c r="CK131" s="335"/>
      <c r="CL131" s="97" t="str">
        <f t="shared" si="235"/>
        <v/>
      </c>
      <c r="CM131" s="334"/>
      <c r="CN131" s="335"/>
      <c r="CO131" s="335"/>
      <c r="CP131" s="335"/>
      <c r="CQ131" s="97"/>
      <c r="CR131" s="334"/>
      <c r="CS131" s="335"/>
      <c r="CT131" s="335"/>
      <c r="CU131" s="335"/>
      <c r="CV131" s="97"/>
      <c r="CW131" s="334"/>
      <c r="CX131" s="335"/>
      <c r="CY131" s="335"/>
      <c r="CZ131" s="335"/>
      <c r="DA131" s="97"/>
      <c r="DB131" s="334"/>
      <c r="DC131" s="335"/>
      <c r="DD131" s="335"/>
      <c r="DE131" s="335"/>
      <c r="DF131" s="97" t="str">
        <f t="shared" si="157"/>
        <v/>
      </c>
      <c r="DG131" s="993"/>
      <c r="DH131" s="335"/>
      <c r="DI131" s="97" t="str">
        <f t="shared" si="158"/>
        <v/>
      </c>
      <c r="DJ131" s="334"/>
      <c r="DK131" s="335"/>
      <c r="DL131" s="335"/>
      <c r="DM131" s="97"/>
      <c r="DN131" s="334"/>
      <c r="DO131" s="335"/>
      <c r="DP131" s="335"/>
      <c r="DQ131" s="97"/>
      <c r="DR131" s="334"/>
      <c r="DS131" s="335"/>
      <c r="DT131" s="335"/>
      <c r="DU131" s="97"/>
      <c r="DV131" s="334"/>
      <c r="DW131" s="335"/>
      <c r="DX131" s="335"/>
      <c r="DY131" s="97" t="str">
        <f t="shared" si="159"/>
        <v/>
      </c>
      <c r="DZ131" s="998"/>
      <c r="EA131" s="335"/>
      <c r="EB131" s="97" t="str">
        <f t="shared" si="239"/>
        <v/>
      </c>
      <c r="EC131" s="334"/>
      <c r="ED131" s="335"/>
      <c r="EE131" s="335"/>
      <c r="EF131" s="97"/>
      <c r="EG131" s="334"/>
      <c r="EH131" s="335"/>
      <c r="EI131" s="335"/>
      <c r="EJ131" s="97"/>
      <c r="EK131" s="334"/>
      <c r="EL131" s="335"/>
      <c r="EM131" s="335"/>
      <c r="EN131" s="97"/>
      <c r="EO131" s="334"/>
      <c r="EP131" s="335"/>
      <c r="EQ131" s="335"/>
      <c r="ER131" s="97" t="str">
        <f t="shared" si="161"/>
        <v/>
      </c>
      <c r="ES131" s="993"/>
      <c r="ET131" s="335"/>
      <c r="EU131" s="97" t="str">
        <f t="shared" si="241"/>
        <v/>
      </c>
      <c r="EV131" s="334"/>
      <c r="EW131" s="335"/>
      <c r="EX131" s="335"/>
      <c r="EY131" s="97"/>
      <c r="EZ131" s="334"/>
      <c r="FA131" s="335"/>
      <c r="FB131" s="335"/>
      <c r="FC131" s="97"/>
      <c r="FD131" s="334"/>
      <c r="FE131" s="335"/>
      <c r="FF131" s="335"/>
      <c r="FG131" s="97"/>
      <c r="FH131" s="334"/>
      <c r="FI131" s="335"/>
      <c r="FJ131" s="335"/>
      <c r="FK131" s="97" t="str">
        <f t="shared" si="163"/>
        <v/>
      </c>
      <c r="FL131" s="993"/>
      <c r="FM131" s="335"/>
      <c r="FN131" s="97" t="str">
        <f t="shared" si="243"/>
        <v/>
      </c>
      <c r="FO131" s="334"/>
      <c r="FP131" s="335"/>
      <c r="FQ131" s="97"/>
      <c r="FR131" s="334"/>
      <c r="FS131" s="335"/>
      <c r="FT131" s="97"/>
      <c r="FU131" s="334"/>
      <c r="FV131" s="335"/>
      <c r="FW131" s="97"/>
      <c r="FX131" s="334"/>
      <c r="FY131" s="335"/>
      <c r="FZ131" s="97" t="str">
        <f t="shared" si="165"/>
        <v/>
      </c>
      <c r="GA131" s="993"/>
      <c r="GB131" s="335"/>
      <c r="GC131" s="510" t="str">
        <f t="shared" si="245"/>
        <v/>
      </c>
      <c r="GD131" s="336"/>
      <c r="GE131" s="337"/>
      <c r="GF131" s="337"/>
      <c r="GG131" s="337"/>
      <c r="GH131" s="337"/>
      <c r="GI131" s="510"/>
      <c r="GJ131" s="336"/>
      <c r="GK131" s="337"/>
      <c r="GL131" s="337"/>
      <c r="GM131" s="337"/>
      <c r="GN131" s="337"/>
      <c r="GO131" s="510"/>
      <c r="GP131" s="336"/>
      <c r="GQ131" s="337"/>
      <c r="GR131" s="337"/>
      <c r="GS131" s="337"/>
      <c r="GT131" s="337"/>
      <c r="GU131" s="510"/>
      <c r="GV131" s="336"/>
      <c r="GW131" s="337"/>
      <c r="GX131" s="337"/>
      <c r="GY131" s="337"/>
      <c r="GZ131" s="336"/>
      <c r="HA131" s="510" t="str">
        <f t="shared" si="167"/>
        <v/>
      </c>
      <c r="HB131" s="994"/>
      <c r="HC131" s="337"/>
      <c r="HD131" s="510" t="str">
        <f t="shared" si="247"/>
        <v/>
      </c>
      <c r="HE131" s="336"/>
      <c r="HF131" s="337"/>
      <c r="HG131" s="337"/>
      <c r="HH131" s="336"/>
      <c r="HI131" s="510"/>
      <c r="HJ131" s="336"/>
      <c r="HK131" s="337"/>
      <c r="HL131" s="337"/>
      <c r="HM131" s="336"/>
      <c r="HN131" s="510"/>
      <c r="HO131" s="336"/>
      <c r="HP131" s="337"/>
      <c r="HQ131" s="337"/>
      <c r="HR131" s="337"/>
      <c r="HS131" s="510"/>
      <c r="HT131" s="336"/>
      <c r="HU131" s="337"/>
      <c r="HV131" s="337"/>
      <c r="HW131" s="337"/>
      <c r="HX131" s="97" t="str">
        <f t="shared" si="169"/>
        <v/>
      </c>
      <c r="HY131" s="994"/>
      <c r="HZ131" s="337"/>
      <c r="IA131" s="510" t="str">
        <f t="shared" si="249"/>
        <v/>
      </c>
      <c r="IB131" s="336"/>
      <c r="IC131" s="337"/>
      <c r="ID131" s="337"/>
      <c r="IE131" s="510"/>
      <c r="IF131" s="336"/>
      <c r="IG131" s="337"/>
      <c r="IH131" s="337"/>
      <c r="II131" s="510"/>
      <c r="IJ131" s="336"/>
      <c r="IK131" s="337"/>
      <c r="IL131" s="337"/>
      <c r="IM131" s="510"/>
      <c r="IN131" s="336"/>
      <c r="IO131" s="337"/>
      <c r="IP131" s="337"/>
      <c r="IQ131" s="97" t="str">
        <f t="shared" si="250"/>
        <v/>
      </c>
      <c r="IR131" s="994"/>
      <c r="IS131" s="337"/>
      <c r="IT131" s="337"/>
      <c r="IU131" s="337"/>
      <c r="IV131" s="510" t="str">
        <f t="shared" si="251"/>
        <v/>
      </c>
      <c r="IW131" s="995"/>
    </row>
    <row r="132" spans="1:257" x14ac:dyDescent="0.25">
      <c r="A132" s="996"/>
      <c r="B132" s="507">
        <v>5</v>
      </c>
      <c r="C132" s="97" t="str">
        <f>IF(Proponentes!B123&gt;0,Proponentes!B123,"")</f>
        <v/>
      </c>
      <c r="D132" s="335"/>
      <c r="E132" s="335"/>
      <c r="F132" s="334"/>
      <c r="G132" s="335"/>
      <c r="H132" s="335"/>
      <c r="I132" s="335"/>
      <c r="J132" s="335"/>
      <c r="K132" s="335"/>
      <c r="L132" s="335"/>
      <c r="M132" s="334"/>
      <c r="N132" s="335"/>
      <c r="O132" s="335"/>
      <c r="P132" s="335"/>
      <c r="Q132" s="335"/>
      <c r="R132" s="335"/>
      <c r="S132" s="335"/>
      <c r="T132" s="334"/>
      <c r="U132" s="335"/>
      <c r="V132" s="335"/>
      <c r="W132" s="335"/>
      <c r="X132" s="335"/>
      <c r="Y132" s="335"/>
      <c r="Z132" s="335"/>
      <c r="AA132" s="334"/>
      <c r="AB132" s="335"/>
      <c r="AC132" s="335"/>
      <c r="AD132" s="335"/>
      <c r="AE132" s="335"/>
      <c r="AF132" s="335"/>
      <c r="AG132" s="97" t="str">
        <f t="shared" si="151"/>
        <v/>
      </c>
      <c r="AH132" s="993"/>
      <c r="AI132" s="335"/>
      <c r="AJ132" s="335" t="str">
        <f t="shared" si="152"/>
        <v/>
      </c>
      <c r="AK132" s="335"/>
      <c r="AL132" s="334"/>
      <c r="AM132" s="335"/>
      <c r="AN132" s="335"/>
      <c r="AO132" s="335"/>
      <c r="AP132" s="335"/>
      <c r="AQ132" s="335"/>
      <c r="AR132" s="335"/>
      <c r="AS132" s="334"/>
      <c r="AT132" s="335"/>
      <c r="AU132" s="335"/>
      <c r="AV132" s="335"/>
      <c r="AW132" s="335"/>
      <c r="AX132" s="335"/>
      <c r="AY132" s="335"/>
      <c r="AZ132" s="334"/>
      <c r="BA132" s="335"/>
      <c r="BB132" s="335"/>
      <c r="BC132" s="335"/>
      <c r="BD132" s="335"/>
      <c r="BE132" s="335"/>
      <c r="BF132" s="335"/>
      <c r="BG132" s="334"/>
      <c r="BH132" s="335"/>
      <c r="BI132" s="335"/>
      <c r="BJ132" s="335"/>
      <c r="BK132" s="335"/>
      <c r="BL132" s="97" t="str">
        <f t="shared" si="153"/>
        <v/>
      </c>
      <c r="BM132" s="993"/>
      <c r="BN132" s="335" t="str">
        <f t="shared" si="230"/>
        <v/>
      </c>
      <c r="BO132" s="334"/>
      <c r="BP132" s="335"/>
      <c r="BQ132" s="335"/>
      <c r="BR132" s="335"/>
      <c r="BS132" s="335" t="str">
        <f t="shared" si="231"/>
        <v/>
      </c>
      <c r="BT132" s="334"/>
      <c r="BU132" s="335"/>
      <c r="BV132" s="335"/>
      <c r="BW132" s="335"/>
      <c r="BX132" s="335" t="str">
        <f t="shared" si="232"/>
        <v/>
      </c>
      <c r="BY132" s="334"/>
      <c r="BZ132" s="335"/>
      <c r="CA132" s="335"/>
      <c r="CB132" s="335"/>
      <c r="CC132" s="335" t="str">
        <f t="shared" si="233"/>
        <v/>
      </c>
      <c r="CD132" s="334"/>
      <c r="CE132" s="335"/>
      <c r="CF132" s="335"/>
      <c r="CG132" s="335"/>
      <c r="CH132" s="997"/>
      <c r="CI132" s="97" t="str">
        <f t="shared" si="234"/>
        <v/>
      </c>
      <c r="CJ132" s="998"/>
      <c r="CK132" s="335"/>
      <c r="CL132" s="97" t="str">
        <f t="shared" si="235"/>
        <v/>
      </c>
      <c r="CM132" s="334"/>
      <c r="CN132" s="335"/>
      <c r="CO132" s="335"/>
      <c r="CP132" s="335"/>
      <c r="CQ132" s="97"/>
      <c r="CR132" s="334"/>
      <c r="CS132" s="335"/>
      <c r="CT132" s="335"/>
      <c r="CU132" s="335"/>
      <c r="CV132" s="97"/>
      <c r="CW132" s="334"/>
      <c r="CX132" s="335"/>
      <c r="CY132" s="335"/>
      <c r="CZ132" s="335"/>
      <c r="DA132" s="97"/>
      <c r="DB132" s="334"/>
      <c r="DC132" s="335"/>
      <c r="DD132" s="335"/>
      <c r="DE132" s="335"/>
      <c r="DF132" s="97" t="str">
        <f t="shared" si="157"/>
        <v/>
      </c>
      <c r="DG132" s="993"/>
      <c r="DH132" s="335"/>
      <c r="DI132" s="97" t="str">
        <f t="shared" si="158"/>
        <v/>
      </c>
      <c r="DJ132" s="334"/>
      <c r="DK132" s="335"/>
      <c r="DL132" s="335"/>
      <c r="DM132" s="97"/>
      <c r="DN132" s="334"/>
      <c r="DO132" s="335"/>
      <c r="DP132" s="335"/>
      <c r="DQ132" s="97"/>
      <c r="DR132" s="334"/>
      <c r="DS132" s="335"/>
      <c r="DT132" s="335"/>
      <c r="DU132" s="97"/>
      <c r="DV132" s="334"/>
      <c r="DW132" s="335"/>
      <c r="DX132" s="335"/>
      <c r="DY132" s="97" t="str">
        <f t="shared" si="159"/>
        <v/>
      </c>
      <c r="DZ132" s="998"/>
      <c r="EA132" s="335"/>
      <c r="EB132" s="97" t="str">
        <f t="shared" si="239"/>
        <v/>
      </c>
      <c r="EC132" s="334"/>
      <c r="ED132" s="335"/>
      <c r="EE132" s="335"/>
      <c r="EF132" s="97"/>
      <c r="EG132" s="334"/>
      <c r="EH132" s="335"/>
      <c r="EI132" s="335"/>
      <c r="EJ132" s="97"/>
      <c r="EK132" s="334"/>
      <c r="EL132" s="335"/>
      <c r="EM132" s="335"/>
      <c r="EN132" s="97"/>
      <c r="EO132" s="334"/>
      <c r="EP132" s="335"/>
      <c r="EQ132" s="335"/>
      <c r="ER132" s="97" t="str">
        <f t="shared" si="161"/>
        <v/>
      </c>
      <c r="ES132" s="993"/>
      <c r="ET132" s="335"/>
      <c r="EU132" s="97" t="str">
        <f t="shared" si="241"/>
        <v/>
      </c>
      <c r="EV132" s="334"/>
      <c r="EW132" s="335"/>
      <c r="EX132" s="335"/>
      <c r="EY132" s="97"/>
      <c r="EZ132" s="334"/>
      <c r="FA132" s="335"/>
      <c r="FB132" s="335"/>
      <c r="FC132" s="97"/>
      <c r="FD132" s="334"/>
      <c r="FE132" s="335"/>
      <c r="FF132" s="335"/>
      <c r="FG132" s="97"/>
      <c r="FH132" s="334"/>
      <c r="FI132" s="335"/>
      <c r="FJ132" s="335"/>
      <c r="FK132" s="97" t="str">
        <f t="shared" si="163"/>
        <v/>
      </c>
      <c r="FL132" s="993"/>
      <c r="FM132" s="335"/>
      <c r="FN132" s="97" t="str">
        <f t="shared" si="243"/>
        <v/>
      </c>
      <c r="FO132" s="334"/>
      <c r="FP132" s="335"/>
      <c r="FQ132" s="97"/>
      <c r="FR132" s="334"/>
      <c r="FS132" s="335"/>
      <c r="FT132" s="97"/>
      <c r="FU132" s="334"/>
      <c r="FV132" s="335"/>
      <c r="FW132" s="97"/>
      <c r="FX132" s="334"/>
      <c r="FY132" s="335"/>
      <c r="FZ132" s="97" t="str">
        <f t="shared" si="165"/>
        <v/>
      </c>
      <c r="GA132" s="993"/>
      <c r="GB132" s="335"/>
      <c r="GC132" s="510" t="str">
        <f t="shared" si="245"/>
        <v/>
      </c>
      <c r="GD132" s="336"/>
      <c r="GE132" s="337"/>
      <c r="GF132" s="337"/>
      <c r="GG132" s="337"/>
      <c r="GH132" s="337"/>
      <c r="GI132" s="510"/>
      <c r="GJ132" s="336"/>
      <c r="GK132" s="337"/>
      <c r="GL132" s="337"/>
      <c r="GM132" s="337"/>
      <c r="GN132" s="337"/>
      <c r="GO132" s="510"/>
      <c r="GP132" s="336"/>
      <c r="GQ132" s="337"/>
      <c r="GR132" s="337"/>
      <c r="GS132" s="337"/>
      <c r="GT132" s="337"/>
      <c r="GU132" s="510"/>
      <c r="GV132" s="336"/>
      <c r="GW132" s="337"/>
      <c r="GX132" s="337"/>
      <c r="GY132" s="337"/>
      <c r="GZ132" s="336"/>
      <c r="HA132" s="510" t="str">
        <f t="shared" si="167"/>
        <v/>
      </c>
      <c r="HB132" s="994"/>
      <c r="HC132" s="337"/>
      <c r="HD132" s="510" t="str">
        <f t="shared" si="247"/>
        <v/>
      </c>
      <c r="HE132" s="336"/>
      <c r="HF132" s="337"/>
      <c r="HG132" s="337"/>
      <c r="HH132" s="336"/>
      <c r="HI132" s="510"/>
      <c r="HJ132" s="336"/>
      <c r="HK132" s="337"/>
      <c r="HL132" s="337"/>
      <c r="HM132" s="336"/>
      <c r="HN132" s="510"/>
      <c r="HO132" s="336"/>
      <c r="HP132" s="337"/>
      <c r="HQ132" s="337"/>
      <c r="HR132" s="337"/>
      <c r="HS132" s="510"/>
      <c r="HT132" s="336"/>
      <c r="HU132" s="337"/>
      <c r="HV132" s="337"/>
      <c r="HW132" s="337"/>
      <c r="HX132" s="97" t="str">
        <f t="shared" si="169"/>
        <v/>
      </c>
      <c r="HY132" s="994"/>
      <c r="HZ132" s="337"/>
      <c r="IA132" s="510" t="str">
        <f t="shared" si="249"/>
        <v/>
      </c>
      <c r="IB132" s="336"/>
      <c r="IC132" s="337"/>
      <c r="ID132" s="337"/>
      <c r="IE132" s="510"/>
      <c r="IF132" s="336"/>
      <c r="IG132" s="337"/>
      <c r="IH132" s="337"/>
      <c r="II132" s="510"/>
      <c r="IJ132" s="336"/>
      <c r="IK132" s="337"/>
      <c r="IL132" s="337"/>
      <c r="IM132" s="510"/>
      <c r="IN132" s="336"/>
      <c r="IO132" s="337"/>
      <c r="IP132" s="337"/>
      <c r="IQ132" s="97" t="str">
        <f t="shared" si="250"/>
        <v/>
      </c>
      <c r="IR132" s="994"/>
      <c r="IS132" s="337"/>
      <c r="IT132" s="337"/>
      <c r="IU132" s="337"/>
      <c r="IV132" s="510" t="str">
        <f t="shared" si="251"/>
        <v/>
      </c>
      <c r="IW132" s="995"/>
    </row>
    <row r="133" spans="1:257" x14ac:dyDescent="0.25">
      <c r="A133" s="996"/>
      <c r="B133" s="507">
        <v>6</v>
      </c>
      <c r="C133" s="97" t="str">
        <f>IF(Proponentes!B124&gt;0,Proponentes!B124,"")</f>
        <v/>
      </c>
      <c r="D133" s="335"/>
      <c r="E133" s="335"/>
      <c r="F133" s="334"/>
      <c r="G133" s="335"/>
      <c r="H133" s="335"/>
      <c r="I133" s="335"/>
      <c r="J133" s="335"/>
      <c r="K133" s="335"/>
      <c r="L133" s="335"/>
      <c r="M133" s="334"/>
      <c r="N133" s="335"/>
      <c r="O133" s="335"/>
      <c r="P133" s="335"/>
      <c r="Q133" s="335"/>
      <c r="R133" s="335"/>
      <c r="S133" s="335"/>
      <c r="T133" s="334"/>
      <c r="U133" s="335"/>
      <c r="V133" s="335"/>
      <c r="W133" s="335"/>
      <c r="X133" s="335"/>
      <c r="Y133" s="335"/>
      <c r="Z133" s="335"/>
      <c r="AA133" s="334"/>
      <c r="AB133" s="335"/>
      <c r="AC133" s="335"/>
      <c r="AD133" s="335"/>
      <c r="AE133" s="335"/>
      <c r="AF133" s="335"/>
      <c r="AG133" s="97" t="str">
        <f t="shared" si="151"/>
        <v/>
      </c>
      <c r="AH133" s="993"/>
      <c r="AI133" s="335"/>
      <c r="AJ133" s="335" t="str">
        <f t="shared" si="152"/>
        <v/>
      </c>
      <c r="AK133" s="335"/>
      <c r="AL133" s="334"/>
      <c r="AM133" s="335"/>
      <c r="AN133" s="335"/>
      <c r="AO133" s="335"/>
      <c r="AP133" s="335"/>
      <c r="AQ133" s="335"/>
      <c r="AR133" s="335"/>
      <c r="AS133" s="334"/>
      <c r="AT133" s="335"/>
      <c r="AU133" s="335"/>
      <c r="AV133" s="335"/>
      <c r="AW133" s="335"/>
      <c r="AX133" s="335"/>
      <c r="AY133" s="335"/>
      <c r="AZ133" s="334"/>
      <c r="BA133" s="335"/>
      <c r="BB133" s="335"/>
      <c r="BC133" s="335"/>
      <c r="BD133" s="335"/>
      <c r="BE133" s="335"/>
      <c r="BF133" s="335"/>
      <c r="BG133" s="334"/>
      <c r="BH133" s="335"/>
      <c r="BI133" s="335"/>
      <c r="BJ133" s="335"/>
      <c r="BK133" s="335"/>
      <c r="BL133" s="97" t="str">
        <f t="shared" si="153"/>
        <v/>
      </c>
      <c r="BM133" s="993"/>
      <c r="BN133" s="335" t="str">
        <f t="shared" si="230"/>
        <v/>
      </c>
      <c r="BO133" s="334"/>
      <c r="BP133" s="335"/>
      <c r="BQ133" s="335"/>
      <c r="BR133" s="335"/>
      <c r="BS133" s="335" t="str">
        <f t="shared" si="231"/>
        <v/>
      </c>
      <c r="BT133" s="334"/>
      <c r="BU133" s="335"/>
      <c r="BV133" s="335"/>
      <c r="BW133" s="335"/>
      <c r="BX133" s="335" t="str">
        <f t="shared" si="232"/>
        <v/>
      </c>
      <c r="BY133" s="334"/>
      <c r="BZ133" s="335"/>
      <c r="CA133" s="335"/>
      <c r="CB133" s="335"/>
      <c r="CC133" s="335" t="str">
        <f t="shared" si="233"/>
        <v/>
      </c>
      <c r="CD133" s="334"/>
      <c r="CE133" s="335"/>
      <c r="CF133" s="335"/>
      <c r="CG133" s="335"/>
      <c r="CH133" s="997"/>
      <c r="CI133" s="97" t="str">
        <f t="shared" si="234"/>
        <v/>
      </c>
      <c r="CJ133" s="998"/>
      <c r="CK133" s="335"/>
      <c r="CL133" s="97" t="str">
        <f t="shared" si="235"/>
        <v/>
      </c>
      <c r="CM133" s="334"/>
      <c r="CN133" s="335"/>
      <c r="CO133" s="335"/>
      <c r="CP133" s="335"/>
      <c r="CQ133" s="97"/>
      <c r="CR133" s="334"/>
      <c r="CS133" s="335"/>
      <c r="CT133" s="335"/>
      <c r="CU133" s="335"/>
      <c r="CV133" s="97"/>
      <c r="CW133" s="334"/>
      <c r="CX133" s="335"/>
      <c r="CY133" s="335"/>
      <c r="CZ133" s="335"/>
      <c r="DA133" s="97"/>
      <c r="DB133" s="334"/>
      <c r="DC133" s="335"/>
      <c r="DD133" s="335"/>
      <c r="DE133" s="335"/>
      <c r="DF133" s="97" t="str">
        <f t="shared" si="157"/>
        <v/>
      </c>
      <c r="DG133" s="993"/>
      <c r="DH133" s="335"/>
      <c r="DI133" s="97" t="str">
        <f t="shared" si="158"/>
        <v/>
      </c>
      <c r="DJ133" s="334"/>
      <c r="DK133" s="335"/>
      <c r="DL133" s="335"/>
      <c r="DM133" s="97"/>
      <c r="DN133" s="334"/>
      <c r="DO133" s="335"/>
      <c r="DP133" s="335"/>
      <c r="DQ133" s="97"/>
      <c r="DR133" s="334"/>
      <c r="DS133" s="335"/>
      <c r="DT133" s="335"/>
      <c r="DU133" s="97"/>
      <c r="DV133" s="334"/>
      <c r="DW133" s="335"/>
      <c r="DX133" s="335"/>
      <c r="DY133" s="97" t="str">
        <f t="shared" si="159"/>
        <v/>
      </c>
      <c r="DZ133" s="998"/>
      <c r="EA133" s="335"/>
      <c r="EB133" s="97" t="str">
        <f t="shared" si="239"/>
        <v/>
      </c>
      <c r="EC133" s="334"/>
      <c r="ED133" s="335"/>
      <c r="EE133" s="335"/>
      <c r="EF133" s="97"/>
      <c r="EG133" s="334"/>
      <c r="EH133" s="335"/>
      <c r="EI133" s="335"/>
      <c r="EJ133" s="97"/>
      <c r="EK133" s="334"/>
      <c r="EL133" s="335"/>
      <c r="EM133" s="335"/>
      <c r="EN133" s="97"/>
      <c r="EO133" s="334"/>
      <c r="EP133" s="335"/>
      <c r="EQ133" s="335"/>
      <c r="ER133" s="97" t="str">
        <f t="shared" si="161"/>
        <v/>
      </c>
      <c r="ES133" s="993"/>
      <c r="ET133" s="335"/>
      <c r="EU133" s="97" t="str">
        <f t="shared" si="241"/>
        <v/>
      </c>
      <c r="EV133" s="334"/>
      <c r="EW133" s="335"/>
      <c r="EX133" s="335"/>
      <c r="EY133" s="97"/>
      <c r="EZ133" s="334"/>
      <c r="FA133" s="335"/>
      <c r="FB133" s="335"/>
      <c r="FC133" s="97"/>
      <c r="FD133" s="334"/>
      <c r="FE133" s="335"/>
      <c r="FF133" s="335"/>
      <c r="FG133" s="97"/>
      <c r="FH133" s="334"/>
      <c r="FI133" s="335"/>
      <c r="FJ133" s="335"/>
      <c r="FK133" s="97" t="str">
        <f t="shared" si="163"/>
        <v/>
      </c>
      <c r="FL133" s="993"/>
      <c r="FM133" s="335"/>
      <c r="FN133" s="97" t="str">
        <f t="shared" si="243"/>
        <v/>
      </c>
      <c r="FO133" s="334"/>
      <c r="FP133" s="335"/>
      <c r="FQ133" s="97"/>
      <c r="FR133" s="334"/>
      <c r="FS133" s="335"/>
      <c r="FT133" s="97"/>
      <c r="FU133" s="334"/>
      <c r="FV133" s="335"/>
      <c r="FW133" s="97"/>
      <c r="FX133" s="334"/>
      <c r="FY133" s="335"/>
      <c r="FZ133" s="97" t="str">
        <f t="shared" si="165"/>
        <v/>
      </c>
      <c r="GA133" s="993"/>
      <c r="GB133" s="335"/>
      <c r="GC133" s="510" t="str">
        <f t="shared" si="245"/>
        <v/>
      </c>
      <c r="GD133" s="336"/>
      <c r="GE133" s="337"/>
      <c r="GF133" s="337"/>
      <c r="GG133" s="337"/>
      <c r="GH133" s="337"/>
      <c r="GI133" s="510"/>
      <c r="GJ133" s="336"/>
      <c r="GK133" s="337"/>
      <c r="GL133" s="337"/>
      <c r="GM133" s="337"/>
      <c r="GN133" s="337"/>
      <c r="GO133" s="510"/>
      <c r="GP133" s="336"/>
      <c r="GQ133" s="337"/>
      <c r="GR133" s="337"/>
      <c r="GS133" s="337"/>
      <c r="GT133" s="337"/>
      <c r="GU133" s="510"/>
      <c r="GV133" s="336"/>
      <c r="GW133" s="337"/>
      <c r="GX133" s="337"/>
      <c r="GY133" s="337"/>
      <c r="GZ133" s="336"/>
      <c r="HA133" s="510" t="str">
        <f t="shared" si="167"/>
        <v/>
      </c>
      <c r="HB133" s="994"/>
      <c r="HC133" s="337"/>
      <c r="HD133" s="510" t="str">
        <f t="shared" si="247"/>
        <v/>
      </c>
      <c r="HE133" s="336"/>
      <c r="HF133" s="337"/>
      <c r="HG133" s="337"/>
      <c r="HH133" s="336"/>
      <c r="HI133" s="510"/>
      <c r="HJ133" s="336"/>
      <c r="HK133" s="337"/>
      <c r="HL133" s="337"/>
      <c r="HM133" s="336"/>
      <c r="HN133" s="510"/>
      <c r="HO133" s="336"/>
      <c r="HP133" s="337"/>
      <c r="HQ133" s="337"/>
      <c r="HR133" s="337"/>
      <c r="HS133" s="510"/>
      <c r="HT133" s="336"/>
      <c r="HU133" s="337"/>
      <c r="HV133" s="337"/>
      <c r="HW133" s="337"/>
      <c r="HX133" s="97" t="str">
        <f t="shared" si="169"/>
        <v/>
      </c>
      <c r="HY133" s="994"/>
      <c r="HZ133" s="337"/>
      <c r="IA133" s="510" t="str">
        <f t="shared" si="249"/>
        <v/>
      </c>
      <c r="IB133" s="336"/>
      <c r="IC133" s="337"/>
      <c r="ID133" s="337"/>
      <c r="IE133" s="510"/>
      <c r="IF133" s="336"/>
      <c r="IG133" s="337"/>
      <c r="IH133" s="337"/>
      <c r="II133" s="510"/>
      <c r="IJ133" s="336"/>
      <c r="IK133" s="337"/>
      <c r="IL133" s="337"/>
      <c r="IM133" s="510"/>
      <c r="IN133" s="336"/>
      <c r="IO133" s="337"/>
      <c r="IP133" s="337"/>
      <c r="IQ133" s="97" t="str">
        <f t="shared" si="250"/>
        <v/>
      </c>
      <c r="IR133" s="994"/>
      <c r="IS133" s="337"/>
      <c r="IT133" s="337"/>
      <c r="IU133" s="337"/>
      <c r="IV133" s="510" t="str">
        <f t="shared" si="251"/>
        <v/>
      </c>
      <c r="IW133" s="995"/>
    </row>
    <row r="134" spans="1:257" x14ac:dyDescent="0.25">
      <c r="A134" s="996"/>
      <c r="B134" s="507">
        <v>7</v>
      </c>
      <c r="C134" s="97" t="str">
        <f>IF(Proponentes!B125&gt;0,Proponentes!B125,"")</f>
        <v/>
      </c>
      <c r="D134" s="335"/>
      <c r="E134" s="335"/>
      <c r="F134" s="334"/>
      <c r="G134" s="335"/>
      <c r="H134" s="335"/>
      <c r="I134" s="335"/>
      <c r="J134" s="335"/>
      <c r="K134" s="335"/>
      <c r="L134" s="335"/>
      <c r="M134" s="334"/>
      <c r="N134" s="335"/>
      <c r="O134" s="335"/>
      <c r="P134" s="335"/>
      <c r="Q134" s="335"/>
      <c r="R134" s="335"/>
      <c r="S134" s="335"/>
      <c r="T134" s="334"/>
      <c r="U134" s="335"/>
      <c r="V134" s="335"/>
      <c r="W134" s="335"/>
      <c r="X134" s="335"/>
      <c r="Y134" s="335"/>
      <c r="Z134" s="335"/>
      <c r="AA134" s="334"/>
      <c r="AB134" s="335"/>
      <c r="AC134" s="335"/>
      <c r="AD134" s="335"/>
      <c r="AE134" s="335"/>
      <c r="AF134" s="335"/>
      <c r="AG134" s="97" t="str">
        <f t="shared" si="151"/>
        <v/>
      </c>
      <c r="AH134" s="993"/>
      <c r="AI134" s="335"/>
      <c r="AJ134" s="335" t="str">
        <f t="shared" si="152"/>
        <v/>
      </c>
      <c r="AK134" s="335"/>
      <c r="AL134" s="334"/>
      <c r="AM134" s="335"/>
      <c r="AN134" s="335"/>
      <c r="AO134" s="335"/>
      <c r="AP134" s="335"/>
      <c r="AQ134" s="335"/>
      <c r="AR134" s="335"/>
      <c r="AS134" s="334"/>
      <c r="AT134" s="335"/>
      <c r="AU134" s="335"/>
      <c r="AV134" s="335"/>
      <c r="AW134" s="335"/>
      <c r="AX134" s="335"/>
      <c r="AY134" s="335"/>
      <c r="AZ134" s="334"/>
      <c r="BA134" s="335"/>
      <c r="BB134" s="335"/>
      <c r="BC134" s="335"/>
      <c r="BD134" s="335"/>
      <c r="BE134" s="335"/>
      <c r="BF134" s="335"/>
      <c r="BG134" s="334"/>
      <c r="BH134" s="335"/>
      <c r="BI134" s="335"/>
      <c r="BJ134" s="335"/>
      <c r="BK134" s="335"/>
      <c r="BL134" s="97" t="str">
        <f t="shared" si="153"/>
        <v/>
      </c>
      <c r="BM134" s="993"/>
      <c r="BN134" s="335" t="str">
        <f t="shared" si="230"/>
        <v/>
      </c>
      <c r="BO134" s="334"/>
      <c r="BP134" s="335"/>
      <c r="BQ134" s="335"/>
      <c r="BR134" s="335"/>
      <c r="BS134" s="335" t="str">
        <f t="shared" si="231"/>
        <v/>
      </c>
      <c r="BT134" s="334"/>
      <c r="BU134" s="335"/>
      <c r="BV134" s="335"/>
      <c r="BW134" s="335"/>
      <c r="BX134" s="335" t="str">
        <f t="shared" si="232"/>
        <v/>
      </c>
      <c r="BY134" s="334"/>
      <c r="BZ134" s="335"/>
      <c r="CA134" s="335"/>
      <c r="CB134" s="335"/>
      <c r="CC134" s="335" t="str">
        <f t="shared" si="233"/>
        <v/>
      </c>
      <c r="CD134" s="334"/>
      <c r="CE134" s="335"/>
      <c r="CF134" s="335"/>
      <c r="CG134" s="335"/>
      <c r="CH134" s="997"/>
      <c r="CI134" s="97" t="str">
        <f t="shared" si="234"/>
        <v/>
      </c>
      <c r="CJ134" s="998"/>
      <c r="CK134" s="335"/>
      <c r="CL134" s="97" t="str">
        <f t="shared" si="235"/>
        <v/>
      </c>
      <c r="CM134" s="334"/>
      <c r="CN134" s="335"/>
      <c r="CO134" s="335"/>
      <c r="CP134" s="335"/>
      <c r="CQ134" s="97"/>
      <c r="CR134" s="334"/>
      <c r="CS134" s="335"/>
      <c r="CT134" s="335"/>
      <c r="CU134" s="335"/>
      <c r="CV134" s="97"/>
      <c r="CW134" s="334"/>
      <c r="CX134" s="335"/>
      <c r="CY134" s="335"/>
      <c r="CZ134" s="335"/>
      <c r="DA134" s="97"/>
      <c r="DB134" s="334"/>
      <c r="DC134" s="335"/>
      <c r="DD134" s="335"/>
      <c r="DE134" s="335"/>
      <c r="DF134" s="97" t="str">
        <f t="shared" si="157"/>
        <v/>
      </c>
      <c r="DG134" s="993"/>
      <c r="DH134" s="335"/>
      <c r="DI134" s="97" t="str">
        <f t="shared" si="158"/>
        <v/>
      </c>
      <c r="DJ134" s="334"/>
      <c r="DK134" s="335"/>
      <c r="DL134" s="335"/>
      <c r="DM134" s="97"/>
      <c r="DN134" s="334"/>
      <c r="DO134" s="335"/>
      <c r="DP134" s="335"/>
      <c r="DQ134" s="97"/>
      <c r="DR134" s="334"/>
      <c r="DS134" s="335"/>
      <c r="DT134" s="335"/>
      <c r="DU134" s="97"/>
      <c r="DV134" s="334"/>
      <c r="DW134" s="335"/>
      <c r="DX134" s="335"/>
      <c r="DY134" s="97" t="str">
        <f t="shared" si="159"/>
        <v/>
      </c>
      <c r="DZ134" s="998"/>
      <c r="EA134" s="335"/>
      <c r="EB134" s="97" t="str">
        <f t="shared" si="239"/>
        <v/>
      </c>
      <c r="EC134" s="334"/>
      <c r="ED134" s="335"/>
      <c r="EE134" s="335"/>
      <c r="EF134" s="97"/>
      <c r="EG134" s="334"/>
      <c r="EH134" s="335"/>
      <c r="EI134" s="335"/>
      <c r="EJ134" s="97"/>
      <c r="EK134" s="334"/>
      <c r="EL134" s="335"/>
      <c r="EM134" s="335"/>
      <c r="EN134" s="97"/>
      <c r="EO134" s="334"/>
      <c r="EP134" s="335"/>
      <c r="EQ134" s="335"/>
      <c r="ER134" s="97" t="str">
        <f t="shared" si="161"/>
        <v/>
      </c>
      <c r="ES134" s="993"/>
      <c r="ET134" s="335"/>
      <c r="EU134" s="97" t="str">
        <f t="shared" si="241"/>
        <v/>
      </c>
      <c r="EV134" s="334"/>
      <c r="EW134" s="335"/>
      <c r="EX134" s="335"/>
      <c r="EY134" s="97"/>
      <c r="EZ134" s="334"/>
      <c r="FA134" s="335"/>
      <c r="FB134" s="335"/>
      <c r="FC134" s="97"/>
      <c r="FD134" s="334"/>
      <c r="FE134" s="335"/>
      <c r="FF134" s="335"/>
      <c r="FG134" s="97"/>
      <c r="FH134" s="334"/>
      <c r="FI134" s="335"/>
      <c r="FJ134" s="335"/>
      <c r="FK134" s="97" t="str">
        <f t="shared" si="163"/>
        <v/>
      </c>
      <c r="FL134" s="993"/>
      <c r="FM134" s="335"/>
      <c r="FN134" s="97" t="str">
        <f t="shared" si="243"/>
        <v/>
      </c>
      <c r="FO134" s="334"/>
      <c r="FP134" s="335"/>
      <c r="FQ134" s="97"/>
      <c r="FR134" s="334"/>
      <c r="FS134" s="335"/>
      <c r="FT134" s="97"/>
      <c r="FU134" s="334"/>
      <c r="FV134" s="335"/>
      <c r="FW134" s="97"/>
      <c r="FX134" s="334"/>
      <c r="FY134" s="335"/>
      <c r="FZ134" s="97" t="str">
        <f t="shared" si="165"/>
        <v/>
      </c>
      <c r="GA134" s="993"/>
      <c r="GB134" s="335"/>
      <c r="GC134" s="510" t="str">
        <f t="shared" si="245"/>
        <v/>
      </c>
      <c r="GD134" s="336"/>
      <c r="GE134" s="337"/>
      <c r="GF134" s="337"/>
      <c r="GG134" s="337"/>
      <c r="GH134" s="337"/>
      <c r="GI134" s="510"/>
      <c r="GJ134" s="336"/>
      <c r="GK134" s="337"/>
      <c r="GL134" s="337"/>
      <c r="GM134" s="337"/>
      <c r="GN134" s="337"/>
      <c r="GO134" s="510"/>
      <c r="GP134" s="336"/>
      <c r="GQ134" s="337"/>
      <c r="GR134" s="337"/>
      <c r="GS134" s="337"/>
      <c r="GT134" s="337"/>
      <c r="GU134" s="510"/>
      <c r="GV134" s="336"/>
      <c r="GW134" s="337"/>
      <c r="GX134" s="337"/>
      <c r="GY134" s="337"/>
      <c r="GZ134" s="336"/>
      <c r="HA134" s="510" t="str">
        <f t="shared" si="167"/>
        <v/>
      </c>
      <c r="HB134" s="994"/>
      <c r="HC134" s="337"/>
      <c r="HD134" s="510" t="str">
        <f t="shared" si="247"/>
        <v/>
      </c>
      <c r="HE134" s="336"/>
      <c r="HF134" s="337"/>
      <c r="HG134" s="337"/>
      <c r="HH134" s="336"/>
      <c r="HI134" s="510"/>
      <c r="HJ134" s="336"/>
      <c r="HK134" s="337"/>
      <c r="HL134" s="337"/>
      <c r="HM134" s="336"/>
      <c r="HN134" s="510"/>
      <c r="HO134" s="336"/>
      <c r="HP134" s="337"/>
      <c r="HQ134" s="337"/>
      <c r="HR134" s="337"/>
      <c r="HS134" s="510"/>
      <c r="HT134" s="336"/>
      <c r="HU134" s="337"/>
      <c r="HV134" s="337"/>
      <c r="HW134" s="337"/>
      <c r="HX134" s="97" t="str">
        <f t="shared" si="169"/>
        <v/>
      </c>
      <c r="HY134" s="994"/>
      <c r="HZ134" s="337"/>
      <c r="IA134" s="510" t="str">
        <f t="shared" si="249"/>
        <v/>
      </c>
      <c r="IB134" s="336"/>
      <c r="IC134" s="337"/>
      <c r="ID134" s="337"/>
      <c r="IE134" s="510"/>
      <c r="IF134" s="336"/>
      <c r="IG134" s="337"/>
      <c r="IH134" s="337"/>
      <c r="II134" s="510"/>
      <c r="IJ134" s="336"/>
      <c r="IK134" s="337"/>
      <c r="IL134" s="337"/>
      <c r="IM134" s="510"/>
      <c r="IN134" s="336"/>
      <c r="IO134" s="337"/>
      <c r="IP134" s="337"/>
      <c r="IQ134" s="97" t="str">
        <f t="shared" si="250"/>
        <v/>
      </c>
      <c r="IR134" s="994"/>
      <c r="IS134" s="337"/>
      <c r="IT134" s="337"/>
      <c r="IU134" s="337"/>
      <c r="IV134" s="510" t="str">
        <f t="shared" si="251"/>
        <v/>
      </c>
      <c r="IW134" s="995"/>
    </row>
    <row r="135" spans="1:257" x14ac:dyDescent="0.25">
      <c r="A135" s="996"/>
      <c r="B135" s="507">
        <v>8</v>
      </c>
      <c r="C135" s="97" t="str">
        <f>IF(Proponentes!B126&gt;0,Proponentes!B126,"")</f>
        <v/>
      </c>
      <c r="D135" s="335"/>
      <c r="E135" s="335"/>
      <c r="F135" s="334"/>
      <c r="G135" s="335"/>
      <c r="H135" s="335"/>
      <c r="I135" s="335"/>
      <c r="J135" s="335"/>
      <c r="K135" s="335"/>
      <c r="L135" s="335"/>
      <c r="M135" s="334"/>
      <c r="N135" s="335"/>
      <c r="O135" s="335"/>
      <c r="P135" s="335"/>
      <c r="Q135" s="335"/>
      <c r="R135" s="335"/>
      <c r="S135" s="335"/>
      <c r="T135" s="334"/>
      <c r="U135" s="335"/>
      <c r="V135" s="335"/>
      <c r="W135" s="335"/>
      <c r="X135" s="335"/>
      <c r="Y135" s="335"/>
      <c r="Z135" s="335"/>
      <c r="AA135" s="334"/>
      <c r="AB135" s="335"/>
      <c r="AC135" s="335"/>
      <c r="AD135" s="335"/>
      <c r="AE135" s="335"/>
      <c r="AF135" s="335"/>
      <c r="AG135" s="97" t="str">
        <f t="shared" si="151"/>
        <v/>
      </c>
      <c r="AH135" s="993"/>
      <c r="AI135" s="335"/>
      <c r="AJ135" s="335" t="str">
        <f t="shared" si="152"/>
        <v/>
      </c>
      <c r="AK135" s="335"/>
      <c r="AL135" s="334"/>
      <c r="AM135" s="335"/>
      <c r="AN135" s="335"/>
      <c r="AO135" s="335"/>
      <c r="AP135" s="335"/>
      <c r="AQ135" s="335"/>
      <c r="AR135" s="335"/>
      <c r="AS135" s="334"/>
      <c r="AT135" s="335"/>
      <c r="AU135" s="335"/>
      <c r="AV135" s="335"/>
      <c r="AW135" s="335"/>
      <c r="AX135" s="335"/>
      <c r="AY135" s="335"/>
      <c r="AZ135" s="334"/>
      <c r="BA135" s="335"/>
      <c r="BB135" s="335"/>
      <c r="BC135" s="335"/>
      <c r="BD135" s="335"/>
      <c r="BE135" s="335"/>
      <c r="BF135" s="335"/>
      <c r="BG135" s="334"/>
      <c r="BH135" s="335"/>
      <c r="BI135" s="335"/>
      <c r="BJ135" s="335"/>
      <c r="BK135" s="335"/>
      <c r="BL135" s="97" t="str">
        <f t="shared" si="153"/>
        <v/>
      </c>
      <c r="BM135" s="993"/>
      <c r="BN135" s="335" t="str">
        <f t="shared" si="230"/>
        <v/>
      </c>
      <c r="BO135" s="334"/>
      <c r="BP135" s="335"/>
      <c r="BQ135" s="335"/>
      <c r="BR135" s="335"/>
      <c r="BS135" s="335" t="str">
        <f t="shared" si="231"/>
        <v/>
      </c>
      <c r="BT135" s="334"/>
      <c r="BU135" s="335"/>
      <c r="BV135" s="335"/>
      <c r="BW135" s="335"/>
      <c r="BX135" s="335" t="str">
        <f t="shared" si="232"/>
        <v/>
      </c>
      <c r="BY135" s="334"/>
      <c r="BZ135" s="335"/>
      <c r="CA135" s="335"/>
      <c r="CB135" s="335"/>
      <c r="CC135" s="335" t="str">
        <f t="shared" si="233"/>
        <v/>
      </c>
      <c r="CD135" s="334"/>
      <c r="CE135" s="335"/>
      <c r="CF135" s="335"/>
      <c r="CG135" s="335"/>
      <c r="CH135" s="997"/>
      <c r="CI135" s="97" t="str">
        <f t="shared" si="234"/>
        <v/>
      </c>
      <c r="CJ135" s="998"/>
      <c r="CK135" s="335"/>
      <c r="CL135" s="97" t="str">
        <f t="shared" si="235"/>
        <v/>
      </c>
      <c r="CM135" s="334"/>
      <c r="CN135" s="335"/>
      <c r="CO135" s="335"/>
      <c r="CP135" s="335"/>
      <c r="CQ135" s="97"/>
      <c r="CR135" s="334"/>
      <c r="CS135" s="335"/>
      <c r="CT135" s="335"/>
      <c r="CU135" s="335"/>
      <c r="CV135" s="97"/>
      <c r="CW135" s="334"/>
      <c r="CX135" s="335"/>
      <c r="CY135" s="335"/>
      <c r="CZ135" s="335"/>
      <c r="DA135" s="97"/>
      <c r="DB135" s="334"/>
      <c r="DC135" s="335"/>
      <c r="DD135" s="335"/>
      <c r="DE135" s="335"/>
      <c r="DF135" s="97" t="str">
        <f t="shared" si="157"/>
        <v/>
      </c>
      <c r="DG135" s="993"/>
      <c r="DH135" s="335"/>
      <c r="DI135" s="97" t="str">
        <f t="shared" si="158"/>
        <v/>
      </c>
      <c r="DJ135" s="334"/>
      <c r="DK135" s="335"/>
      <c r="DL135" s="335"/>
      <c r="DM135" s="97"/>
      <c r="DN135" s="334"/>
      <c r="DO135" s="335"/>
      <c r="DP135" s="335"/>
      <c r="DQ135" s="97"/>
      <c r="DR135" s="334"/>
      <c r="DS135" s="335"/>
      <c r="DT135" s="335"/>
      <c r="DU135" s="97"/>
      <c r="DV135" s="334"/>
      <c r="DW135" s="335"/>
      <c r="DX135" s="335"/>
      <c r="DY135" s="97" t="str">
        <f t="shared" si="159"/>
        <v/>
      </c>
      <c r="DZ135" s="998"/>
      <c r="EA135" s="335"/>
      <c r="EB135" s="97" t="str">
        <f t="shared" si="239"/>
        <v/>
      </c>
      <c r="EC135" s="334"/>
      <c r="ED135" s="335"/>
      <c r="EE135" s="335"/>
      <c r="EF135" s="97"/>
      <c r="EG135" s="334"/>
      <c r="EH135" s="335"/>
      <c r="EI135" s="335"/>
      <c r="EJ135" s="97"/>
      <c r="EK135" s="334"/>
      <c r="EL135" s="335"/>
      <c r="EM135" s="335"/>
      <c r="EN135" s="97"/>
      <c r="EO135" s="334"/>
      <c r="EP135" s="335"/>
      <c r="EQ135" s="335"/>
      <c r="ER135" s="97" t="str">
        <f t="shared" si="161"/>
        <v/>
      </c>
      <c r="ES135" s="993"/>
      <c r="ET135" s="335"/>
      <c r="EU135" s="97" t="str">
        <f t="shared" si="241"/>
        <v/>
      </c>
      <c r="EV135" s="334"/>
      <c r="EW135" s="335"/>
      <c r="EX135" s="335"/>
      <c r="EY135" s="97"/>
      <c r="EZ135" s="334"/>
      <c r="FA135" s="335"/>
      <c r="FB135" s="335"/>
      <c r="FC135" s="97"/>
      <c r="FD135" s="334"/>
      <c r="FE135" s="335"/>
      <c r="FF135" s="335"/>
      <c r="FG135" s="97"/>
      <c r="FH135" s="334"/>
      <c r="FI135" s="335"/>
      <c r="FJ135" s="335"/>
      <c r="FK135" s="97" t="str">
        <f t="shared" si="163"/>
        <v/>
      </c>
      <c r="FL135" s="993"/>
      <c r="FM135" s="335"/>
      <c r="FN135" s="97" t="str">
        <f t="shared" si="243"/>
        <v/>
      </c>
      <c r="FO135" s="334"/>
      <c r="FP135" s="335"/>
      <c r="FQ135" s="97"/>
      <c r="FR135" s="334"/>
      <c r="FS135" s="335"/>
      <c r="FT135" s="97"/>
      <c r="FU135" s="334"/>
      <c r="FV135" s="335"/>
      <c r="FW135" s="97"/>
      <c r="FX135" s="334"/>
      <c r="FY135" s="335"/>
      <c r="FZ135" s="97" t="str">
        <f t="shared" si="165"/>
        <v/>
      </c>
      <c r="GA135" s="993"/>
      <c r="GB135" s="335"/>
      <c r="GC135" s="510" t="str">
        <f t="shared" si="245"/>
        <v/>
      </c>
      <c r="GD135" s="336"/>
      <c r="GE135" s="337"/>
      <c r="GF135" s="337"/>
      <c r="GG135" s="337"/>
      <c r="GH135" s="337"/>
      <c r="GI135" s="510"/>
      <c r="GJ135" s="336"/>
      <c r="GK135" s="337"/>
      <c r="GL135" s="337"/>
      <c r="GM135" s="337"/>
      <c r="GN135" s="337"/>
      <c r="GO135" s="510"/>
      <c r="GP135" s="336"/>
      <c r="GQ135" s="337"/>
      <c r="GR135" s="337"/>
      <c r="GS135" s="337"/>
      <c r="GT135" s="337"/>
      <c r="GU135" s="510"/>
      <c r="GV135" s="336"/>
      <c r="GW135" s="337"/>
      <c r="GX135" s="337"/>
      <c r="GY135" s="337"/>
      <c r="GZ135" s="336"/>
      <c r="HA135" s="510" t="str">
        <f t="shared" si="167"/>
        <v/>
      </c>
      <c r="HB135" s="994"/>
      <c r="HC135" s="337"/>
      <c r="HD135" s="510" t="str">
        <f t="shared" si="247"/>
        <v/>
      </c>
      <c r="HE135" s="336"/>
      <c r="HF135" s="337"/>
      <c r="HG135" s="337"/>
      <c r="HH135" s="336"/>
      <c r="HI135" s="510"/>
      <c r="HJ135" s="336"/>
      <c r="HK135" s="337"/>
      <c r="HL135" s="337"/>
      <c r="HM135" s="336"/>
      <c r="HN135" s="510"/>
      <c r="HO135" s="336"/>
      <c r="HP135" s="337"/>
      <c r="HQ135" s="337"/>
      <c r="HR135" s="337"/>
      <c r="HS135" s="510"/>
      <c r="HT135" s="336"/>
      <c r="HU135" s="337"/>
      <c r="HV135" s="337"/>
      <c r="HW135" s="337"/>
      <c r="HX135" s="97" t="str">
        <f t="shared" si="169"/>
        <v/>
      </c>
      <c r="HY135" s="994"/>
      <c r="HZ135" s="337"/>
      <c r="IA135" s="510" t="str">
        <f t="shared" si="249"/>
        <v/>
      </c>
      <c r="IB135" s="336"/>
      <c r="IC135" s="337"/>
      <c r="ID135" s="337"/>
      <c r="IE135" s="510"/>
      <c r="IF135" s="336"/>
      <c r="IG135" s="337"/>
      <c r="IH135" s="337"/>
      <c r="II135" s="510"/>
      <c r="IJ135" s="336"/>
      <c r="IK135" s="337"/>
      <c r="IL135" s="337"/>
      <c r="IM135" s="510"/>
      <c r="IN135" s="336"/>
      <c r="IO135" s="337"/>
      <c r="IP135" s="337"/>
      <c r="IQ135" s="97" t="str">
        <f t="shared" si="250"/>
        <v/>
      </c>
      <c r="IR135" s="994"/>
      <c r="IS135" s="337"/>
      <c r="IT135" s="337"/>
      <c r="IU135" s="337"/>
      <c r="IV135" s="510" t="str">
        <f t="shared" si="251"/>
        <v/>
      </c>
      <c r="IW135" s="995"/>
    </row>
    <row r="136" spans="1:257" x14ac:dyDescent="0.25">
      <c r="A136" s="996"/>
      <c r="B136" s="507">
        <v>9</v>
      </c>
      <c r="C136" s="97" t="str">
        <f>IF(Proponentes!B127&gt;0,Proponentes!B127,"")</f>
        <v/>
      </c>
      <c r="D136" s="335"/>
      <c r="E136" s="335"/>
      <c r="F136" s="334"/>
      <c r="G136" s="335"/>
      <c r="H136" s="335"/>
      <c r="I136" s="335"/>
      <c r="J136" s="335"/>
      <c r="K136" s="335"/>
      <c r="L136" s="335"/>
      <c r="M136" s="334"/>
      <c r="N136" s="335"/>
      <c r="O136" s="335"/>
      <c r="P136" s="335"/>
      <c r="Q136" s="335"/>
      <c r="R136" s="335"/>
      <c r="S136" s="335"/>
      <c r="T136" s="334"/>
      <c r="U136" s="335"/>
      <c r="V136" s="335"/>
      <c r="W136" s="335"/>
      <c r="X136" s="335"/>
      <c r="Y136" s="335"/>
      <c r="Z136" s="335"/>
      <c r="AA136" s="334"/>
      <c r="AB136" s="335"/>
      <c r="AC136" s="335"/>
      <c r="AD136" s="335"/>
      <c r="AE136" s="335"/>
      <c r="AF136" s="335"/>
      <c r="AG136" s="97" t="str">
        <f t="shared" si="151"/>
        <v/>
      </c>
      <c r="AH136" s="993"/>
      <c r="AI136" s="335"/>
      <c r="AJ136" s="335" t="str">
        <f t="shared" si="152"/>
        <v/>
      </c>
      <c r="AK136" s="335"/>
      <c r="AL136" s="334"/>
      <c r="AM136" s="335"/>
      <c r="AN136" s="335"/>
      <c r="AO136" s="335"/>
      <c r="AP136" s="335"/>
      <c r="AQ136" s="335"/>
      <c r="AR136" s="335"/>
      <c r="AS136" s="334"/>
      <c r="AT136" s="335"/>
      <c r="AU136" s="335"/>
      <c r="AV136" s="335"/>
      <c r="AW136" s="335"/>
      <c r="AX136" s="335"/>
      <c r="AY136" s="335"/>
      <c r="AZ136" s="334"/>
      <c r="BA136" s="335"/>
      <c r="BB136" s="335"/>
      <c r="BC136" s="335"/>
      <c r="BD136" s="335"/>
      <c r="BE136" s="335"/>
      <c r="BF136" s="335"/>
      <c r="BG136" s="334"/>
      <c r="BH136" s="335"/>
      <c r="BI136" s="335"/>
      <c r="BJ136" s="335"/>
      <c r="BK136" s="335"/>
      <c r="BL136" s="97" t="str">
        <f t="shared" si="153"/>
        <v/>
      </c>
      <c r="BM136" s="993"/>
      <c r="BN136" s="335" t="str">
        <f t="shared" si="230"/>
        <v/>
      </c>
      <c r="BO136" s="334"/>
      <c r="BP136" s="335"/>
      <c r="BQ136" s="335"/>
      <c r="BR136" s="335"/>
      <c r="BS136" s="335" t="str">
        <f t="shared" si="231"/>
        <v/>
      </c>
      <c r="BT136" s="334"/>
      <c r="BU136" s="335"/>
      <c r="BV136" s="335"/>
      <c r="BW136" s="335"/>
      <c r="BX136" s="335" t="str">
        <f t="shared" si="232"/>
        <v/>
      </c>
      <c r="BY136" s="334"/>
      <c r="BZ136" s="335"/>
      <c r="CA136" s="335"/>
      <c r="CB136" s="335"/>
      <c r="CC136" s="335" t="str">
        <f t="shared" si="233"/>
        <v/>
      </c>
      <c r="CD136" s="334"/>
      <c r="CE136" s="335"/>
      <c r="CF136" s="335"/>
      <c r="CG136" s="335"/>
      <c r="CH136" s="997"/>
      <c r="CI136" s="97" t="str">
        <f t="shared" si="234"/>
        <v/>
      </c>
      <c r="CJ136" s="998"/>
      <c r="CK136" s="335"/>
      <c r="CL136" s="97" t="str">
        <f t="shared" si="235"/>
        <v/>
      </c>
      <c r="CM136" s="334"/>
      <c r="CN136" s="335"/>
      <c r="CO136" s="335"/>
      <c r="CP136" s="335"/>
      <c r="CQ136" s="97"/>
      <c r="CR136" s="334"/>
      <c r="CS136" s="335"/>
      <c r="CT136" s="335"/>
      <c r="CU136" s="335"/>
      <c r="CV136" s="97"/>
      <c r="CW136" s="334"/>
      <c r="CX136" s="335"/>
      <c r="CY136" s="335"/>
      <c r="CZ136" s="335"/>
      <c r="DA136" s="97"/>
      <c r="DB136" s="334"/>
      <c r="DC136" s="335"/>
      <c r="DD136" s="335"/>
      <c r="DE136" s="335"/>
      <c r="DF136" s="97" t="str">
        <f t="shared" si="157"/>
        <v/>
      </c>
      <c r="DG136" s="993"/>
      <c r="DH136" s="335"/>
      <c r="DI136" s="97" t="str">
        <f t="shared" si="158"/>
        <v/>
      </c>
      <c r="DJ136" s="334"/>
      <c r="DK136" s="335"/>
      <c r="DL136" s="335"/>
      <c r="DM136" s="97"/>
      <c r="DN136" s="334"/>
      <c r="DO136" s="335"/>
      <c r="DP136" s="335"/>
      <c r="DQ136" s="97"/>
      <c r="DR136" s="334"/>
      <c r="DS136" s="335"/>
      <c r="DT136" s="335"/>
      <c r="DU136" s="97"/>
      <c r="DV136" s="334"/>
      <c r="DW136" s="335"/>
      <c r="DX136" s="335"/>
      <c r="DY136" s="97" t="str">
        <f t="shared" si="159"/>
        <v/>
      </c>
      <c r="DZ136" s="998"/>
      <c r="EA136" s="335"/>
      <c r="EB136" s="97" t="str">
        <f t="shared" si="239"/>
        <v/>
      </c>
      <c r="EC136" s="334"/>
      <c r="ED136" s="335"/>
      <c r="EE136" s="335"/>
      <c r="EF136" s="97"/>
      <c r="EG136" s="334"/>
      <c r="EH136" s="335"/>
      <c r="EI136" s="335"/>
      <c r="EJ136" s="97"/>
      <c r="EK136" s="334"/>
      <c r="EL136" s="335"/>
      <c r="EM136" s="335"/>
      <c r="EN136" s="97"/>
      <c r="EO136" s="334"/>
      <c r="EP136" s="335"/>
      <c r="EQ136" s="335"/>
      <c r="ER136" s="97" t="str">
        <f t="shared" si="161"/>
        <v/>
      </c>
      <c r="ES136" s="993"/>
      <c r="ET136" s="335"/>
      <c r="EU136" s="97" t="str">
        <f t="shared" si="241"/>
        <v/>
      </c>
      <c r="EV136" s="334"/>
      <c r="EW136" s="335"/>
      <c r="EX136" s="335"/>
      <c r="EY136" s="97"/>
      <c r="EZ136" s="334"/>
      <c r="FA136" s="335"/>
      <c r="FB136" s="335"/>
      <c r="FC136" s="97"/>
      <c r="FD136" s="334"/>
      <c r="FE136" s="335"/>
      <c r="FF136" s="335"/>
      <c r="FG136" s="97"/>
      <c r="FH136" s="334"/>
      <c r="FI136" s="335"/>
      <c r="FJ136" s="335"/>
      <c r="FK136" s="97" t="str">
        <f t="shared" si="163"/>
        <v/>
      </c>
      <c r="FL136" s="993"/>
      <c r="FM136" s="335"/>
      <c r="FN136" s="97" t="str">
        <f t="shared" si="243"/>
        <v/>
      </c>
      <c r="FO136" s="334"/>
      <c r="FP136" s="335"/>
      <c r="FQ136" s="97"/>
      <c r="FR136" s="334"/>
      <c r="FS136" s="335"/>
      <c r="FT136" s="97"/>
      <c r="FU136" s="334"/>
      <c r="FV136" s="335"/>
      <c r="FW136" s="97"/>
      <c r="FX136" s="334"/>
      <c r="FY136" s="335"/>
      <c r="FZ136" s="97" t="str">
        <f t="shared" si="165"/>
        <v/>
      </c>
      <c r="GA136" s="993"/>
      <c r="GB136" s="335"/>
      <c r="GC136" s="510" t="str">
        <f t="shared" si="245"/>
        <v/>
      </c>
      <c r="GD136" s="336"/>
      <c r="GE136" s="337"/>
      <c r="GF136" s="337"/>
      <c r="GG136" s="337"/>
      <c r="GH136" s="337"/>
      <c r="GI136" s="510"/>
      <c r="GJ136" s="336"/>
      <c r="GK136" s="337"/>
      <c r="GL136" s="337"/>
      <c r="GM136" s="337"/>
      <c r="GN136" s="337"/>
      <c r="GO136" s="510"/>
      <c r="GP136" s="336"/>
      <c r="GQ136" s="337"/>
      <c r="GR136" s="337"/>
      <c r="GS136" s="337"/>
      <c r="GT136" s="337"/>
      <c r="GU136" s="510"/>
      <c r="GV136" s="336"/>
      <c r="GW136" s="337"/>
      <c r="GX136" s="337"/>
      <c r="GY136" s="337"/>
      <c r="GZ136" s="336"/>
      <c r="HA136" s="510" t="str">
        <f t="shared" si="167"/>
        <v/>
      </c>
      <c r="HB136" s="994"/>
      <c r="HC136" s="337"/>
      <c r="HD136" s="510" t="str">
        <f t="shared" si="247"/>
        <v/>
      </c>
      <c r="HE136" s="336"/>
      <c r="HF136" s="337"/>
      <c r="HG136" s="337"/>
      <c r="HH136" s="336"/>
      <c r="HI136" s="510"/>
      <c r="HJ136" s="336"/>
      <c r="HK136" s="337"/>
      <c r="HL136" s="337"/>
      <c r="HM136" s="336"/>
      <c r="HN136" s="510"/>
      <c r="HO136" s="336"/>
      <c r="HP136" s="337"/>
      <c r="HQ136" s="337"/>
      <c r="HR136" s="337"/>
      <c r="HS136" s="510"/>
      <c r="HT136" s="336"/>
      <c r="HU136" s="337"/>
      <c r="HV136" s="337"/>
      <c r="HW136" s="337"/>
      <c r="HX136" s="97" t="str">
        <f t="shared" si="169"/>
        <v/>
      </c>
      <c r="HY136" s="994"/>
      <c r="HZ136" s="337"/>
      <c r="IA136" s="510" t="str">
        <f t="shared" si="249"/>
        <v/>
      </c>
      <c r="IB136" s="336"/>
      <c r="IC136" s="337"/>
      <c r="ID136" s="337"/>
      <c r="IE136" s="510"/>
      <c r="IF136" s="336"/>
      <c r="IG136" s="337"/>
      <c r="IH136" s="337"/>
      <c r="II136" s="510"/>
      <c r="IJ136" s="336"/>
      <c r="IK136" s="337"/>
      <c r="IL136" s="337"/>
      <c r="IM136" s="510"/>
      <c r="IN136" s="336"/>
      <c r="IO136" s="337"/>
      <c r="IP136" s="337"/>
      <c r="IQ136" s="97" t="str">
        <f t="shared" si="250"/>
        <v/>
      </c>
      <c r="IR136" s="994"/>
      <c r="IS136" s="337"/>
      <c r="IT136" s="337"/>
      <c r="IU136" s="337"/>
      <c r="IV136" s="510" t="str">
        <f t="shared" si="251"/>
        <v/>
      </c>
      <c r="IW136" s="995"/>
    </row>
    <row r="137" spans="1:257" x14ac:dyDescent="0.25">
      <c r="A137" s="996"/>
      <c r="B137" s="507">
        <v>10</v>
      </c>
      <c r="C137" s="97" t="str">
        <f>IF(Proponentes!B128&gt;0,Proponentes!B128,"")</f>
        <v/>
      </c>
      <c r="D137" s="335"/>
      <c r="E137" s="335"/>
      <c r="F137" s="334"/>
      <c r="G137" s="335"/>
      <c r="H137" s="335"/>
      <c r="I137" s="335"/>
      <c r="J137" s="335"/>
      <c r="K137" s="335"/>
      <c r="L137" s="335"/>
      <c r="M137" s="334"/>
      <c r="N137" s="335"/>
      <c r="O137" s="335"/>
      <c r="P137" s="335"/>
      <c r="Q137" s="335"/>
      <c r="R137" s="335"/>
      <c r="S137" s="335"/>
      <c r="T137" s="334"/>
      <c r="U137" s="335"/>
      <c r="V137" s="335"/>
      <c r="W137" s="335"/>
      <c r="X137" s="335"/>
      <c r="Y137" s="335"/>
      <c r="Z137" s="335"/>
      <c r="AA137" s="334"/>
      <c r="AB137" s="335"/>
      <c r="AC137" s="335"/>
      <c r="AD137" s="335"/>
      <c r="AE137" s="335"/>
      <c r="AF137" s="335"/>
      <c r="AG137" s="97" t="str">
        <f t="shared" si="151"/>
        <v/>
      </c>
      <c r="AH137" s="993"/>
      <c r="AI137" s="335"/>
      <c r="AJ137" s="335" t="str">
        <f t="shared" si="152"/>
        <v/>
      </c>
      <c r="AK137" s="335"/>
      <c r="AL137" s="334"/>
      <c r="AM137" s="335"/>
      <c r="AN137" s="335"/>
      <c r="AO137" s="335"/>
      <c r="AP137" s="335"/>
      <c r="AQ137" s="335"/>
      <c r="AR137" s="335"/>
      <c r="AS137" s="334"/>
      <c r="AT137" s="335"/>
      <c r="AU137" s="335"/>
      <c r="AV137" s="335"/>
      <c r="AW137" s="335"/>
      <c r="AX137" s="335"/>
      <c r="AY137" s="335"/>
      <c r="AZ137" s="334"/>
      <c r="BA137" s="335"/>
      <c r="BB137" s="335"/>
      <c r="BC137" s="335"/>
      <c r="BD137" s="335"/>
      <c r="BE137" s="335"/>
      <c r="BF137" s="335"/>
      <c r="BG137" s="334"/>
      <c r="BH137" s="335"/>
      <c r="BI137" s="335"/>
      <c r="BJ137" s="335"/>
      <c r="BK137" s="335"/>
      <c r="BL137" s="97" t="str">
        <f t="shared" si="153"/>
        <v/>
      </c>
      <c r="BM137" s="993"/>
      <c r="BN137" s="335" t="str">
        <f t="shared" si="230"/>
        <v/>
      </c>
      <c r="BO137" s="334"/>
      <c r="BP137" s="335"/>
      <c r="BQ137" s="335"/>
      <c r="BR137" s="335"/>
      <c r="BS137" s="335" t="str">
        <f t="shared" si="231"/>
        <v/>
      </c>
      <c r="BT137" s="334"/>
      <c r="BU137" s="335"/>
      <c r="BV137" s="335"/>
      <c r="BW137" s="335"/>
      <c r="BX137" s="335" t="str">
        <f t="shared" si="232"/>
        <v/>
      </c>
      <c r="BY137" s="334"/>
      <c r="BZ137" s="335"/>
      <c r="CA137" s="335"/>
      <c r="CB137" s="335"/>
      <c r="CC137" s="335" t="str">
        <f t="shared" si="233"/>
        <v/>
      </c>
      <c r="CD137" s="334"/>
      <c r="CE137" s="335"/>
      <c r="CF137" s="335"/>
      <c r="CG137" s="335"/>
      <c r="CH137" s="997"/>
      <c r="CI137" s="97" t="str">
        <f t="shared" si="234"/>
        <v/>
      </c>
      <c r="CJ137" s="998"/>
      <c r="CK137" s="335"/>
      <c r="CL137" s="97" t="str">
        <f t="shared" si="235"/>
        <v/>
      </c>
      <c r="CM137" s="334"/>
      <c r="CN137" s="335"/>
      <c r="CO137" s="335"/>
      <c r="CP137" s="335"/>
      <c r="CQ137" s="97"/>
      <c r="CR137" s="334"/>
      <c r="CS137" s="335"/>
      <c r="CT137" s="335"/>
      <c r="CU137" s="335"/>
      <c r="CV137" s="97"/>
      <c r="CW137" s="334"/>
      <c r="CX137" s="335"/>
      <c r="CY137" s="335"/>
      <c r="CZ137" s="335"/>
      <c r="DA137" s="97"/>
      <c r="DB137" s="334"/>
      <c r="DC137" s="335"/>
      <c r="DD137" s="335"/>
      <c r="DE137" s="335"/>
      <c r="DF137" s="97" t="str">
        <f t="shared" si="157"/>
        <v/>
      </c>
      <c r="DG137" s="993"/>
      <c r="DH137" s="335"/>
      <c r="DI137" s="97" t="str">
        <f t="shared" si="158"/>
        <v/>
      </c>
      <c r="DJ137" s="334"/>
      <c r="DK137" s="335"/>
      <c r="DL137" s="335"/>
      <c r="DM137" s="97"/>
      <c r="DN137" s="334"/>
      <c r="DO137" s="335"/>
      <c r="DP137" s="335"/>
      <c r="DQ137" s="97"/>
      <c r="DR137" s="334"/>
      <c r="DS137" s="335"/>
      <c r="DT137" s="335"/>
      <c r="DU137" s="97"/>
      <c r="DV137" s="334"/>
      <c r="DW137" s="335"/>
      <c r="DX137" s="335"/>
      <c r="DY137" s="97" t="str">
        <f t="shared" si="159"/>
        <v/>
      </c>
      <c r="DZ137" s="998"/>
      <c r="EA137" s="335"/>
      <c r="EB137" s="97" t="str">
        <f t="shared" si="239"/>
        <v/>
      </c>
      <c r="EC137" s="334"/>
      <c r="ED137" s="335"/>
      <c r="EE137" s="335"/>
      <c r="EF137" s="97"/>
      <c r="EG137" s="334"/>
      <c r="EH137" s="335"/>
      <c r="EI137" s="335"/>
      <c r="EJ137" s="97"/>
      <c r="EK137" s="334"/>
      <c r="EL137" s="335"/>
      <c r="EM137" s="335"/>
      <c r="EN137" s="97"/>
      <c r="EO137" s="334"/>
      <c r="EP137" s="335"/>
      <c r="EQ137" s="335"/>
      <c r="ER137" s="97" t="str">
        <f t="shared" si="161"/>
        <v/>
      </c>
      <c r="ES137" s="993"/>
      <c r="ET137" s="335"/>
      <c r="EU137" s="97" t="str">
        <f t="shared" si="241"/>
        <v/>
      </c>
      <c r="EV137" s="334"/>
      <c r="EW137" s="335"/>
      <c r="EX137" s="335"/>
      <c r="EY137" s="97"/>
      <c r="EZ137" s="334"/>
      <c r="FA137" s="335"/>
      <c r="FB137" s="335"/>
      <c r="FC137" s="97"/>
      <c r="FD137" s="334"/>
      <c r="FE137" s="335"/>
      <c r="FF137" s="335"/>
      <c r="FG137" s="97"/>
      <c r="FH137" s="334"/>
      <c r="FI137" s="335"/>
      <c r="FJ137" s="335"/>
      <c r="FK137" s="97" t="str">
        <f t="shared" si="163"/>
        <v/>
      </c>
      <c r="FL137" s="993"/>
      <c r="FM137" s="335"/>
      <c r="FN137" s="97" t="str">
        <f t="shared" si="243"/>
        <v/>
      </c>
      <c r="FO137" s="334"/>
      <c r="FP137" s="335"/>
      <c r="FQ137" s="97"/>
      <c r="FR137" s="334"/>
      <c r="FS137" s="335"/>
      <c r="FT137" s="97"/>
      <c r="FU137" s="334"/>
      <c r="FV137" s="335"/>
      <c r="FW137" s="97"/>
      <c r="FX137" s="334"/>
      <c r="FY137" s="335"/>
      <c r="FZ137" s="97" t="str">
        <f t="shared" si="165"/>
        <v/>
      </c>
      <c r="GA137" s="993"/>
      <c r="GB137" s="335"/>
      <c r="GC137" s="510" t="str">
        <f t="shared" si="245"/>
        <v/>
      </c>
      <c r="GD137" s="336"/>
      <c r="GE137" s="337"/>
      <c r="GF137" s="337"/>
      <c r="GG137" s="337"/>
      <c r="GH137" s="337"/>
      <c r="GI137" s="510"/>
      <c r="GJ137" s="336"/>
      <c r="GK137" s="337"/>
      <c r="GL137" s="337"/>
      <c r="GM137" s="337"/>
      <c r="GN137" s="337"/>
      <c r="GO137" s="510"/>
      <c r="GP137" s="336"/>
      <c r="GQ137" s="337"/>
      <c r="GR137" s="337"/>
      <c r="GS137" s="337"/>
      <c r="GT137" s="337"/>
      <c r="GU137" s="510"/>
      <c r="GV137" s="336"/>
      <c r="GW137" s="337"/>
      <c r="GX137" s="337"/>
      <c r="GY137" s="337"/>
      <c r="GZ137" s="336"/>
      <c r="HA137" s="510" t="str">
        <f t="shared" si="167"/>
        <v/>
      </c>
      <c r="HB137" s="994"/>
      <c r="HC137" s="337"/>
      <c r="HD137" s="510" t="str">
        <f t="shared" si="247"/>
        <v/>
      </c>
      <c r="HE137" s="336"/>
      <c r="HF137" s="337"/>
      <c r="HG137" s="337"/>
      <c r="HH137" s="336"/>
      <c r="HI137" s="510"/>
      <c r="HJ137" s="336"/>
      <c r="HK137" s="337"/>
      <c r="HL137" s="337"/>
      <c r="HM137" s="336"/>
      <c r="HN137" s="510"/>
      <c r="HO137" s="336"/>
      <c r="HP137" s="337"/>
      <c r="HQ137" s="337"/>
      <c r="HR137" s="337"/>
      <c r="HS137" s="510"/>
      <c r="HT137" s="336"/>
      <c r="HU137" s="337"/>
      <c r="HV137" s="337"/>
      <c r="HW137" s="337"/>
      <c r="HX137" s="97" t="str">
        <f t="shared" si="169"/>
        <v/>
      </c>
      <c r="HY137" s="994"/>
      <c r="HZ137" s="337"/>
      <c r="IA137" s="510" t="str">
        <f t="shared" si="249"/>
        <v/>
      </c>
      <c r="IB137" s="336"/>
      <c r="IC137" s="337"/>
      <c r="ID137" s="337"/>
      <c r="IE137" s="510"/>
      <c r="IF137" s="336"/>
      <c r="IG137" s="337"/>
      <c r="IH137" s="337"/>
      <c r="II137" s="510"/>
      <c r="IJ137" s="336"/>
      <c r="IK137" s="337"/>
      <c r="IL137" s="337"/>
      <c r="IM137" s="510"/>
      <c r="IN137" s="336"/>
      <c r="IO137" s="337"/>
      <c r="IP137" s="337"/>
      <c r="IQ137" s="97" t="str">
        <f t="shared" si="250"/>
        <v/>
      </c>
      <c r="IR137" s="994"/>
      <c r="IS137" s="337"/>
      <c r="IT137" s="337"/>
      <c r="IU137" s="337"/>
      <c r="IV137" s="510" t="str">
        <f t="shared" si="251"/>
        <v/>
      </c>
      <c r="IW137" s="995"/>
    </row>
    <row r="138" spans="1:257" x14ac:dyDescent="0.25">
      <c r="A138" s="996"/>
      <c r="B138" s="507">
        <v>11</v>
      </c>
      <c r="C138" s="97" t="str">
        <f>IF(Proponentes!B129&gt;0,Proponentes!B129,"")</f>
        <v/>
      </c>
      <c r="D138" s="335"/>
      <c r="E138" s="335"/>
      <c r="F138" s="334"/>
      <c r="G138" s="335"/>
      <c r="H138" s="335"/>
      <c r="I138" s="335"/>
      <c r="J138" s="335"/>
      <c r="K138" s="335"/>
      <c r="L138" s="335"/>
      <c r="M138" s="334"/>
      <c r="N138" s="335"/>
      <c r="O138" s="335"/>
      <c r="P138" s="335"/>
      <c r="Q138" s="335"/>
      <c r="R138" s="335"/>
      <c r="S138" s="335"/>
      <c r="T138" s="334"/>
      <c r="U138" s="335"/>
      <c r="V138" s="335"/>
      <c r="W138" s="335"/>
      <c r="X138" s="335"/>
      <c r="Y138" s="335"/>
      <c r="Z138" s="335"/>
      <c r="AA138" s="334"/>
      <c r="AB138" s="335"/>
      <c r="AC138" s="335"/>
      <c r="AD138" s="335"/>
      <c r="AE138" s="335"/>
      <c r="AF138" s="335"/>
      <c r="AG138" s="97" t="str">
        <f t="shared" si="151"/>
        <v/>
      </c>
      <c r="AH138" s="993"/>
      <c r="AI138" s="335"/>
      <c r="AJ138" s="335" t="str">
        <f t="shared" si="152"/>
        <v/>
      </c>
      <c r="AK138" s="335"/>
      <c r="AL138" s="334"/>
      <c r="AM138" s="335"/>
      <c r="AN138" s="335"/>
      <c r="AO138" s="335"/>
      <c r="AP138" s="335"/>
      <c r="AQ138" s="335"/>
      <c r="AR138" s="335"/>
      <c r="AS138" s="334"/>
      <c r="AT138" s="335"/>
      <c r="AU138" s="335"/>
      <c r="AV138" s="335"/>
      <c r="AW138" s="335"/>
      <c r="AX138" s="335"/>
      <c r="AY138" s="335"/>
      <c r="AZ138" s="334"/>
      <c r="BA138" s="335"/>
      <c r="BB138" s="335"/>
      <c r="BC138" s="335"/>
      <c r="BD138" s="335"/>
      <c r="BE138" s="335"/>
      <c r="BF138" s="335"/>
      <c r="BG138" s="334"/>
      <c r="BH138" s="335"/>
      <c r="BI138" s="335"/>
      <c r="BJ138" s="335"/>
      <c r="BK138" s="335"/>
      <c r="BL138" s="97" t="str">
        <f t="shared" si="153"/>
        <v/>
      </c>
      <c r="BM138" s="993"/>
      <c r="BN138" s="335" t="str">
        <f t="shared" si="230"/>
        <v/>
      </c>
      <c r="BO138" s="334"/>
      <c r="BP138" s="335"/>
      <c r="BQ138" s="335"/>
      <c r="BR138" s="335"/>
      <c r="BS138" s="335" t="str">
        <f t="shared" si="231"/>
        <v/>
      </c>
      <c r="BT138" s="334"/>
      <c r="BU138" s="335"/>
      <c r="BV138" s="335"/>
      <c r="BW138" s="335"/>
      <c r="BX138" s="335" t="str">
        <f t="shared" si="232"/>
        <v/>
      </c>
      <c r="BY138" s="334"/>
      <c r="BZ138" s="335"/>
      <c r="CA138" s="335"/>
      <c r="CB138" s="335"/>
      <c r="CC138" s="335" t="str">
        <f t="shared" si="233"/>
        <v/>
      </c>
      <c r="CD138" s="334"/>
      <c r="CE138" s="335"/>
      <c r="CF138" s="335"/>
      <c r="CG138" s="335"/>
      <c r="CH138" s="997"/>
      <c r="CI138" s="97" t="str">
        <f t="shared" si="234"/>
        <v/>
      </c>
      <c r="CJ138" s="998"/>
      <c r="CK138" s="335"/>
      <c r="CL138" s="97" t="str">
        <f t="shared" si="235"/>
        <v/>
      </c>
      <c r="CM138" s="334"/>
      <c r="CN138" s="335"/>
      <c r="CO138" s="335"/>
      <c r="CP138" s="335"/>
      <c r="CQ138" s="97"/>
      <c r="CR138" s="334"/>
      <c r="CS138" s="335"/>
      <c r="CT138" s="335"/>
      <c r="CU138" s="335"/>
      <c r="CV138" s="97"/>
      <c r="CW138" s="334"/>
      <c r="CX138" s="335"/>
      <c r="CY138" s="335"/>
      <c r="CZ138" s="335"/>
      <c r="DA138" s="97"/>
      <c r="DB138" s="334"/>
      <c r="DC138" s="335"/>
      <c r="DD138" s="335"/>
      <c r="DE138" s="335"/>
      <c r="DF138" s="97" t="str">
        <f t="shared" si="157"/>
        <v/>
      </c>
      <c r="DG138" s="993"/>
      <c r="DH138" s="335"/>
      <c r="DI138" s="97" t="str">
        <f t="shared" si="158"/>
        <v/>
      </c>
      <c r="DJ138" s="334"/>
      <c r="DK138" s="335"/>
      <c r="DL138" s="335"/>
      <c r="DM138" s="97"/>
      <c r="DN138" s="334"/>
      <c r="DO138" s="335"/>
      <c r="DP138" s="335"/>
      <c r="DQ138" s="97"/>
      <c r="DR138" s="334"/>
      <c r="DS138" s="335"/>
      <c r="DT138" s="335"/>
      <c r="DU138" s="97"/>
      <c r="DV138" s="334"/>
      <c r="DW138" s="335"/>
      <c r="DX138" s="335"/>
      <c r="DY138" s="97" t="str">
        <f t="shared" si="159"/>
        <v/>
      </c>
      <c r="DZ138" s="998"/>
      <c r="EA138" s="335"/>
      <c r="EB138" s="97" t="str">
        <f t="shared" si="239"/>
        <v/>
      </c>
      <c r="EC138" s="334"/>
      <c r="ED138" s="335"/>
      <c r="EE138" s="335"/>
      <c r="EF138" s="97"/>
      <c r="EG138" s="334"/>
      <c r="EH138" s="335"/>
      <c r="EI138" s="335"/>
      <c r="EJ138" s="97"/>
      <c r="EK138" s="334"/>
      <c r="EL138" s="335"/>
      <c r="EM138" s="335"/>
      <c r="EN138" s="97"/>
      <c r="EO138" s="334"/>
      <c r="EP138" s="335"/>
      <c r="EQ138" s="335"/>
      <c r="ER138" s="97" t="str">
        <f t="shared" si="161"/>
        <v/>
      </c>
      <c r="ES138" s="993"/>
      <c r="ET138" s="335"/>
      <c r="EU138" s="97" t="str">
        <f t="shared" si="241"/>
        <v/>
      </c>
      <c r="EV138" s="334"/>
      <c r="EW138" s="335"/>
      <c r="EX138" s="335"/>
      <c r="EY138" s="97"/>
      <c r="EZ138" s="334"/>
      <c r="FA138" s="335"/>
      <c r="FB138" s="335"/>
      <c r="FC138" s="97"/>
      <c r="FD138" s="334"/>
      <c r="FE138" s="335"/>
      <c r="FF138" s="335"/>
      <c r="FG138" s="97"/>
      <c r="FH138" s="334"/>
      <c r="FI138" s="335"/>
      <c r="FJ138" s="335"/>
      <c r="FK138" s="97" t="str">
        <f t="shared" si="163"/>
        <v/>
      </c>
      <c r="FL138" s="993"/>
      <c r="FM138" s="335"/>
      <c r="FN138" s="97" t="str">
        <f t="shared" si="243"/>
        <v/>
      </c>
      <c r="FO138" s="334"/>
      <c r="FP138" s="335"/>
      <c r="FQ138" s="97"/>
      <c r="FR138" s="334"/>
      <c r="FS138" s="335"/>
      <c r="FT138" s="97"/>
      <c r="FU138" s="334"/>
      <c r="FV138" s="335"/>
      <c r="FW138" s="97"/>
      <c r="FX138" s="334"/>
      <c r="FY138" s="335"/>
      <c r="FZ138" s="97" t="str">
        <f t="shared" si="165"/>
        <v/>
      </c>
      <c r="GA138" s="993"/>
      <c r="GB138" s="335"/>
      <c r="GC138" s="510" t="str">
        <f t="shared" si="245"/>
        <v/>
      </c>
      <c r="GD138" s="336"/>
      <c r="GE138" s="337"/>
      <c r="GF138" s="337"/>
      <c r="GG138" s="337"/>
      <c r="GH138" s="337"/>
      <c r="GI138" s="510"/>
      <c r="GJ138" s="336"/>
      <c r="GK138" s="337"/>
      <c r="GL138" s="337"/>
      <c r="GM138" s="337"/>
      <c r="GN138" s="337"/>
      <c r="GO138" s="510"/>
      <c r="GP138" s="336"/>
      <c r="GQ138" s="337"/>
      <c r="GR138" s="337"/>
      <c r="GS138" s="337"/>
      <c r="GT138" s="337"/>
      <c r="GU138" s="510"/>
      <c r="GV138" s="336"/>
      <c r="GW138" s="337"/>
      <c r="GX138" s="337"/>
      <c r="GY138" s="337"/>
      <c r="GZ138" s="336"/>
      <c r="HA138" s="510" t="str">
        <f t="shared" si="167"/>
        <v/>
      </c>
      <c r="HB138" s="994"/>
      <c r="HC138" s="337"/>
      <c r="HD138" s="510" t="str">
        <f t="shared" si="247"/>
        <v/>
      </c>
      <c r="HE138" s="336"/>
      <c r="HF138" s="337"/>
      <c r="HG138" s="337"/>
      <c r="HH138" s="336"/>
      <c r="HI138" s="510"/>
      <c r="HJ138" s="336"/>
      <c r="HK138" s="337"/>
      <c r="HL138" s="337"/>
      <c r="HM138" s="336"/>
      <c r="HN138" s="510"/>
      <c r="HO138" s="336"/>
      <c r="HP138" s="337"/>
      <c r="HQ138" s="337"/>
      <c r="HR138" s="337"/>
      <c r="HS138" s="510"/>
      <c r="HT138" s="336"/>
      <c r="HU138" s="337"/>
      <c r="HV138" s="337"/>
      <c r="HW138" s="337"/>
      <c r="HX138" s="97" t="str">
        <f t="shared" si="169"/>
        <v/>
      </c>
      <c r="HY138" s="994"/>
      <c r="HZ138" s="337"/>
      <c r="IA138" s="510" t="str">
        <f t="shared" si="249"/>
        <v/>
      </c>
      <c r="IB138" s="336"/>
      <c r="IC138" s="337"/>
      <c r="ID138" s="337"/>
      <c r="IE138" s="510"/>
      <c r="IF138" s="336"/>
      <c r="IG138" s="337"/>
      <c r="IH138" s="337"/>
      <c r="II138" s="510"/>
      <c r="IJ138" s="336"/>
      <c r="IK138" s="337"/>
      <c r="IL138" s="337"/>
      <c r="IM138" s="510"/>
      <c r="IN138" s="336"/>
      <c r="IO138" s="337"/>
      <c r="IP138" s="337"/>
      <c r="IQ138" s="97" t="str">
        <f t="shared" si="250"/>
        <v/>
      </c>
      <c r="IR138" s="994"/>
      <c r="IS138" s="337"/>
      <c r="IT138" s="337"/>
      <c r="IU138" s="337"/>
      <c r="IV138" s="510" t="str">
        <f t="shared" si="251"/>
        <v/>
      </c>
      <c r="IW138" s="995"/>
    </row>
    <row r="139" spans="1:257" x14ac:dyDescent="0.25">
      <c r="A139" s="996"/>
      <c r="B139" s="507">
        <v>12</v>
      </c>
      <c r="C139" s="97" t="str">
        <f>IF(Proponentes!B130&gt;0,Proponentes!B130,"")</f>
        <v/>
      </c>
      <c r="D139" s="335"/>
      <c r="E139" s="335"/>
      <c r="F139" s="334"/>
      <c r="G139" s="335"/>
      <c r="H139" s="335"/>
      <c r="I139" s="335"/>
      <c r="J139" s="335"/>
      <c r="K139" s="335"/>
      <c r="L139" s="335"/>
      <c r="M139" s="334"/>
      <c r="N139" s="335"/>
      <c r="O139" s="335"/>
      <c r="P139" s="335"/>
      <c r="Q139" s="335"/>
      <c r="R139" s="335"/>
      <c r="S139" s="335"/>
      <c r="T139" s="334"/>
      <c r="U139" s="335"/>
      <c r="V139" s="335"/>
      <c r="W139" s="335"/>
      <c r="X139" s="335"/>
      <c r="Y139" s="335"/>
      <c r="Z139" s="335"/>
      <c r="AA139" s="334"/>
      <c r="AB139" s="335"/>
      <c r="AC139" s="335"/>
      <c r="AD139" s="335"/>
      <c r="AE139" s="335"/>
      <c r="AF139" s="335"/>
      <c r="AG139" s="97" t="str">
        <f t="shared" si="151"/>
        <v/>
      </c>
      <c r="AH139" s="993"/>
      <c r="AI139" s="335"/>
      <c r="AJ139" s="335" t="str">
        <f t="shared" si="152"/>
        <v/>
      </c>
      <c r="AK139" s="335"/>
      <c r="AL139" s="334"/>
      <c r="AM139" s="335"/>
      <c r="AN139" s="335"/>
      <c r="AO139" s="335"/>
      <c r="AP139" s="335"/>
      <c r="AQ139" s="335"/>
      <c r="AR139" s="335"/>
      <c r="AS139" s="334"/>
      <c r="AT139" s="335"/>
      <c r="AU139" s="335"/>
      <c r="AV139" s="335"/>
      <c r="AW139" s="335"/>
      <c r="AX139" s="335"/>
      <c r="AY139" s="335"/>
      <c r="AZ139" s="334"/>
      <c r="BA139" s="335"/>
      <c r="BB139" s="335"/>
      <c r="BC139" s="335"/>
      <c r="BD139" s="335"/>
      <c r="BE139" s="335"/>
      <c r="BF139" s="335"/>
      <c r="BG139" s="334"/>
      <c r="BH139" s="335"/>
      <c r="BI139" s="335"/>
      <c r="BJ139" s="335"/>
      <c r="BK139" s="335"/>
      <c r="BL139" s="97" t="str">
        <f t="shared" si="153"/>
        <v/>
      </c>
      <c r="BM139" s="993"/>
      <c r="BN139" s="335" t="str">
        <f t="shared" si="230"/>
        <v/>
      </c>
      <c r="BO139" s="334"/>
      <c r="BP139" s="335"/>
      <c r="BQ139" s="335"/>
      <c r="BR139" s="335"/>
      <c r="BS139" s="335" t="str">
        <f t="shared" si="231"/>
        <v/>
      </c>
      <c r="BT139" s="334"/>
      <c r="BU139" s="335"/>
      <c r="BV139" s="335"/>
      <c r="BW139" s="335"/>
      <c r="BX139" s="335" t="str">
        <f t="shared" si="232"/>
        <v/>
      </c>
      <c r="BY139" s="334"/>
      <c r="BZ139" s="335"/>
      <c r="CA139" s="335"/>
      <c r="CB139" s="335"/>
      <c r="CC139" s="335" t="str">
        <f t="shared" si="233"/>
        <v/>
      </c>
      <c r="CD139" s="334"/>
      <c r="CE139" s="335"/>
      <c r="CF139" s="335"/>
      <c r="CG139" s="335"/>
      <c r="CH139" s="997"/>
      <c r="CI139" s="97" t="str">
        <f t="shared" si="234"/>
        <v/>
      </c>
      <c r="CJ139" s="998"/>
      <c r="CK139" s="335"/>
      <c r="CL139" s="97" t="str">
        <f t="shared" si="235"/>
        <v/>
      </c>
      <c r="CM139" s="334"/>
      <c r="CN139" s="335"/>
      <c r="CO139" s="335"/>
      <c r="CP139" s="335"/>
      <c r="CQ139" s="97"/>
      <c r="CR139" s="334"/>
      <c r="CS139" s="335"/>
      <c r="CT139" s="335"/>
      <c r="CU139" s="335"/>
      <c r="CV139" s="97"/>
      <c r="CW139" s="334"/>
      <c r="CX139" s="335"/>
      <c r="CY139" s="335"/>
      <c r="CZ139" s="335"/>
      <c r="DA139" s="97"/>
      <c r="DB139" s="334"/>
      <c r="DC139" s="335"/>
      <c r="DD139" s="335"/>
      <c r="DE139" s="335"/>
      <c r="DF139" s="97" t="str">
        <f t="shared" si="157"/>
        <v/>
      </c>
      <c r="DG139" s="993"/>
      <c r="DH139" s="335"/>
      <c r="DI139" s="97" t="str">
        <f t="shared" si="158"/>
        <v/>
      </c>
      <c r="DJ139" s="334"/>
      <c r="DK139" s="335"/>
      <c r="DL139" s="335"/>
      <c r="DM139" s="97"/>
      <c r="DN139" s="334"/>
      <c r="DO139" s="335"/>
      <c r="DP139" s="335"/>
      <c r="DQ139" s="97"/>
      <c r="DR139" s="334"/>
      <c r="DS139" s="335"/>
      <c r="DT139" s="335"/>
      <c r="DU139" s="97"/>
      <c r="DV139" s="334"/>
      <c r="DW139" s="335"/>
      <c r="DX139" s="335"/>
      <c r="DY139" s="97" t="str">
        <f t="shared" si="159"/>
        <v/>
      </c>
      <c r="DZ139" s="998"/>
      <c r="EA139" s="335"/>
      <c r="EB139" s="97" t="str">
        <f t="shared" si="239"/>
        <v/>
      </c>
      <c r="EC139" s="334"/>
      <c r="ED139" s="335"/>
      <c r="EE139" s="335"/>
      <c r="EF139" s="97"/>
      <c r="EG139" s="334"/>
      <c r="EH139" s="335"/>
      <c r="EI139" s="335"/>
      <c r="EJ139" s="97"/>
      <c r="EK139" s="334"/>
      <c r="EL139" s="335"/>
      <c r="EM139" s="335"/>
      <c r="EN139" s="97"/>
      <c r="EO139" s="334"/>
      <c r="EP139" s="335"/>
      <c r="EQ139" s="335"/>
      <c r="ER139" s="97" t="str">
        <f t="shared" si="161"/>
        <v/>
      </c>
      <c r="ES139" s="993"/>
      <c r="ET139" s="335"/>
      <c r="EU139" s="97" t="str">
        <f t="shared" si="241"/>
        <v/>
      </c>
      <c r="EV139" s="334"/>
      <c r="EW139" s="335"/>
      <c r="EX139" s="335"/>
      <c r="EY139" s="97"/>
      <c r="EZ139" s="334"/>
      <c r="FA139" s="335"/>
      <c r="FB139" s="335"/>
      <c r="FC139" s="97"/>
      <c r="FD139" s="334"/>
      <c r="FE139" s="335"/>
      <c r="FF139" s="335"/>
      <c r="FG139" s="97"/>
      <c r="FH139" s="334"/>
      <c r="FI139" s="335"/>
      <c r="FJ139" s="335"/>
      <c r="FK139" s="97" t="str">
        <f t="shared" si="163"/>
        <v/>
      </c>
      <c r="FL139" s="993"/>
      <c r="FM139" s="335"/>
      <c r="FN139" s="97" t="str">
        <f t="shared" si="243"/>
        <v/>
      </c>
      <c r="FO139" s="334"/>
      <c r="FP139" s="335"/>
      <c r="FQ139" s="97"/>
      <c r="FR139" s="334"/>
      <c r="FS139" s="335"/>
      <c r="FT139" s="97"/>
      <c r="FU139" s="334"/>
      <c r="FV139" s="335"/>
      <c r="FW139" s="97"/>
      <c r="FX139" s="334"/>
      <c r="FY139" s="335"/>
      <c r="FZ139" s="97" t="str">
        <f t="shared" si="165"/>
        <v/>
      </c>
      <c r="GA139" s="993"/>
      <c r="GB139" s="335"/>
      <c r="GC139" s="510" t="str">
        <f t="shared" si="245"/>
        <v/>
      </c>
      <c r="GD139" s="336"/>
      <c r="GE139" s="337"/>
      <c r="GF139" s="337"/>
      <c r="GG139" s="337"/>
      <c r="GH139" s="337"/>
      <c r="GI139" s="510"/>
      <c r="GJ139" s="336"/>
      <c r="GK139" s="337"/>
      <c r="GL139" s="337"/>
      <c r="GM139" s="337"/>
      <c r="GN139" s="337"/>
      <c r="GO139" s="510"/>
      <c r="GP139" s="336"/>
      <c r="GQ139" s="337"/>
      <c r="GR139" s="337"/>
      <c r="GS139" s="337"/>
      <c r="GT139" s="337"/>
      <c r="GU139" s="510"/>
      <c r="GV139" s="336"/>
      <c r="GW139" s="337"/>
      <c r="GX139" s="337"/>
      <c r="GY139" s="337"/>
      <c r="GZ139" s="336"/>
      <c r="HA139" s="510" t="str">
        <f t="shared" si="167"/>
        <v/>
      </c>
      <c r="HB139" s="994"/>
      <c r="HC139" s="337"/>
      <c r="HD139" s="510" t="str">
        <f t="shared" si="247"/>
        <v/>
      </c>
      <c r="HE139" s="336"/>
      <c r="HF139" s="337"/>
      <c r="HG139" s="337"/>
      <c r="HH139" s="336"/>
      <c r="HI139" s="510"/>
      <c r="HJ139" s="336"/>
      <c r="HK139" s="337"/>
      <c r="HL139" s="337"/>
      <c r="HM139" s="336"/>
      <c r="HN139" s="510"/>
      <c r="HO139" s="336"/>
      <c r="HP139" s="337"/>
      <c r="HQ139" s="337"/>
      <c r="HR139" s="337"/>
      <c r="HS139" s="510"/>
      <c r="HT139" s="336"/>
      <c r="HU139" s="337"/>
      <c r="HV139" s="337"/>
      <c r="HW139" s="337"/>
      <c r="HX139" s="97" t="str">
        <f t="shared" si="169"/>
        <v/>
      </c>
      <c r="HY139" s="994"/>
      <c r="HZ139" s="337"/>
      <c r="IA139" s="510" t="str">
        <f t="shared" si="249"/>
        <v/>
      </c>
      <c r="IB139" s="336"/>
      <c r="IC139" s="337"/>
      <c r="ID139" s="337"/>
      <c r="IE139" s="510"/>
      <c r="IF139" s="336"/>
      <c r="IG139" s="337"/>
      <c r="IH139" s="337"/>
      <c r="II139" s="510"/>
      <c r="IJ139" s="336"/>
      <c r="IK139" s="337"/>
      <c r="IL139" s="337"/>
      <c r="IM139" s="510"/>
      <c r="IN139" s="336"/>
      <c r="IO139" s="337"/>
      <c r="IP139" s="337"/>
      <c r="IQ139" s="97" t="str">
        <f t="shared" si="250"/>
        <v/>
      </c>
      <c r="IR139" s="994"/>
      <c r="IS139" s="337"/>
      <c r="IT139" s="337"/>
      <c r="IU139" s="337"/>
      <c r="IV139" s="510" t="str">
        <f t="shared" si="251"/>
        <v/>
      </c>
      <c r="IW139" s="995"/>
    </row>
    <row r="140" spans="1:257" x14ac:dyDescent="0.25">
      <c r="A140" s="548">
        <v>10</v>
      </c>
      <c r="B140" s="514"/>
      <c r="C140" s="514"/>
      <c r="D140" s="514"/>
      <c r="E140" s="514"/>
      <c r="F140" s="515"/>
      <c r="G140" s="514"/>
      <c r="H140" s="514"/>
      <c r="I140" s="514"/>
      <c r="J140" s="514"/>
      <c r="K140" s="514"/>
      <c r="L140" s="514"/>
      <c r="M140" s="514"/>
      <c r="N140" s="514"/>
      <c r="O140" s="514"/>
      <c r="P140" s="514"/>
      <c r="Q140" s="514"/>
      <c r="R140" s="514"/>
      <c r="S140" s="514"/>
      <c r="T140" s="514"/>
      <c r="U140" s="514"/>
      <c r="V140" s="514"/>
      <c r="W140" s="514"/>
      <c r="X140" s="514"/>
      <c r="Y140" s="514"/>
      <c r="Z140" s="514"/>
      <c r="AA140" s="514"/>
      <c r="AB140" s="514"/>
      <c r="AC140" s="514"/>
      <c r="AD140" s="514"/>
      <c r="AE140" s="514"/>
      <c r="AF140" s="514"/>
      <c r="AG140" s="514"/>
      <c r="AH140" s="514"/>
      <c r="AI140" s="514"/>
      <c r="AJ140" s="514"/>
      <c r="AK140" s="514"/>
      <c r="AL140" s="514"/>
      <c r="AM140" s="514"/>
      <c r="AN140" s="514"/>
      <c r="AO140" s="514"/>
      <c r="AP140" s="514"/>
      <c r="AQ140" s="514"/>
      <c r="AR140" s="514"/>
      <c r="AS140" s="514"/>
      <c r="AT140" s="514"/>
      <c r="AU140" s="514"/>
      <c r="AV140" s="514"/>
      <c r="AW140" s="514"/>
      <c r="AX140" s="514"/>
      <c r="AY140" s="514"/>
      <c r="AZ140" s="514"/>
      <c r="BA140" s="514"/>
      <c r="BB140" s="514"/>
      <c r="BC140" s="514"/>
      <c r="BD140" s="514"/>
      <c r="BE140" s="514"/>
      <c r="BF140" s="514"/>
      <c r="BG140" s="514"/>
      <c r="BH140" s="514"/>
      <c r="BI140" s="514"/>
      <c r="BJ140" s="514"/>
      <c r="BK140" s="514"/>
      <c r="BL140" s="514"/>
      <c r="BM140" s="514"/>
      <c r="BN140" s="514"/>
      <c r="BO140" s="514"/>
      <c r="BP140" s="514"/>
      <c r="BQ140" s="514"/>
      <c r="BR140" s="514"/>
      <c r="BS140" s="514"/>
      <c r="BT140" s="514"/>
      <c r="BU140" s="514"/>
      <c r="BV140" s="514"/>
      <c r="BW140" s="514"/>
      <c r="BX140" s="514"/>
      <c r="BY140" s="514"/>
      <c r="BZ140" s="514"/>
      <c r="CA140" s="514"/>
      <c r="CB140" s="514"/>
      <c r="CC140" s="514"/>
      <c r="CD140" s="514"/>
      <c r="CE140" s="514"/>
      <c r="CF140" s="514"/>
      <c r="CG140" s="514"/>
      <c r="CH140" s="516"/>
      <c r="CI140" s="514"/>
      <c r="CJ140" s="514"/>
      <c r="CK140" s="514"/>
      <c r="CL140" s="514"/>
      <c r="CM140" s="514"/>
      <c r="CN140" s="514"/>
      <c r="CO140" s="514"/>
      <c r="CP140" s="514"/>
      <c r="CQ140" s="514"/>
      <c r="CR140" s="514"/>
      <c r="CS140" s="514"/>
      <c r="CT140" s="514"/>
      <c r="CU140" s="514"/>
      <c r="CV140" s="514"/>
      <c r="CW140" s="514"/>
      <c r="CX140" s="514"/>
      <c r="CY140" s="514"/>
      <c r="CZ140" s="514"/>
      <c r="DA140" s="514"/>
      <c r="DB140" s="514"/>
      <c r="DC140" s="514"/>
      <c r="DD140" s="514"/>
      <c r="DE140" s="514"/>
      <c r="DF140" s="514"/>
      <c r="DG140" s="514"/>
      <c r="DH140" s="514"/>
      <c r="DI140" s="514"/>
      <c r="DJ140" s="514"/>
      <c r="DK140" s="514"/>
      <c r="DL140" s="514"/>
      <c r="DM140" s="514"/>
      <c r="DN140" s="514"/>
      <c r="DO140" s="514"/>
      <c r="DP140" s="514"/>
      <c r="DQ140" s="514"/>
      <c r="DR140" s="514"/>
      <c r="DS140" s="514"/>
      <c r="DT140" s="514"/>
      <c r="DU140" s="514"/>
      <c r="DV140" s="514"/>
      <c r="DW140" s="514"/>
      <c r="DX140" s="514"/>
      <c r="DY140" s="514"/>
      <c r="DZ140" s="514"/>
      <c r="EA140" s="514"/>
      <c r="EB140" s="514"/>
      <c r="EC140" s="514"/>
      <c r="ED140" s="514"/>
      <c r="EE140" s="514"/>
      <c r="EF140" s="514"/>
      <c r="EG140" s="514"/>
      <c r="EH140" s="514"/>
      <c r="EI140" s="514"/>
      <c r="EJ140" s="514"/>
      <c r="EK140" s="514"/>
      <c r="EL140" s="514"/>
      <c r="EM140" s="514"/>
      <c r="EN140" s="514"/>
      <c r="EO140" s="514"/>
      <c r="EP140" s="514"/>
      <c r="EQ140" s="514"/>
      <c r="ER140" s="514"/>
      <c r="ES140" s="514"/>
      <c r="ET140" s="514"/>
      <c r="EU140" s="514"/>
      <c r="EV140" s="514"/>
      <c r="EW140" s="514"/>
      <c r="EX140" s="514"/>
      <c r="EY140" s="514"/>
      <c r="EZ140" s="514"/>
      <c r="FA140" s="514"/>
      <c r="FB140" s="514"/>
      <c r="FC140" s="514"/>
      <c r="FD140" s="514"/>
      <c r="FE140" s="514"/>
      <c r="FF140" s="514"/>
      <c r="FG140" s="514"/>
      <c r="FH140" s="514"/>
      <c r="FI140" s="514"/>
      <c r="FJ140" s="514"/>
      <c r="FK140" s="514"/>
      <c r="FL140" s="514"/>
      <c r="FM140" s="514"/>
      <c r="FN140" s="514"/>
      <c r="FO140" s="514"/>
      <c r="FP140" s="514"/>
      <c r="FQ140" s="514"/>
      <c r="FR140" s="514"/>
      <c r="FS140" s="514"/>
      <c r="FT140" s="514"/>
      <c r="FU140" s="514"/>
      <c r="FV140" s="514"/>
      <c r="FW140" s="514"/>
      <c r="FX140" s="514"/>
      <c r="FY140" s="514"/>
      <c r="FZ140" s="514"/>
      <c r="GA140" s="514"/>
      <c r="GB140" s="514"/>
      <c r="GC140" s="514"/>
      <c r="GD140" s="514"/>
      <c r="GE140" s="514"/>
      <c r="GF140" s="514"/>
      <c r="GG140" s="514"/>
      <c r="GH140" s="514"/>
      <c r="GI140" s="514"/>
      <c r="GJ140" s="514"/>
      <c r="GK140" s="514"/>
      <c r="GL140" s="514"/>
      <c r="GM140" s="514"/>
      <c r="GN140" s="514"/>
      <c r="GO140" s="514"/>
      <c r="GP140" s="514"/>
      <c r="GQ140" s="514"/>
      <c r="GR140" s="514"/>
      <c r="GS140" s="514"/>
      <c r="GT140" s="514"/>
      <c r="GU140" s="514"/>
      <c r="GV140" s="514"/>
      <c r="GW140" s="514"/>
      <c r="GX140" s="514"/>
      <c r="GY140" s="514"/>
      <c r="GZ140" s="514"/>
      <c r="HA140" s="514"/>
      <c r="HB140" s="514"/>
      <c r="HC140" s="514"/>
      <c r="HD140" s="514"/>
      <c r="HE140" s="514"/>
      <c r="HF140" s="514"/>
      <c r="HG140" s="514"/>
      <c r="HH140" s="514"/>
      <c r="HI140" s="514"/>
      <c r="HJ140" s="514"/>
      <c r="HK140" s="514"/>
      <c r="HL140" s="514"/>
      <c r="HM140" s="514"/>
      <c r="HN140" s="514"/>
      <c r="HO140" s="514"/>
      <c r="HP140" s="514"/>
      <c r="HQ140" s="514"/>
      <c r="HR140" s="514"/>
      <c r="HS140" s="514"/>
      <c r="HT140" s="514"/>
      <c r="HU140" s="514"/>
      <c r="HV140" s="514"/>
      <c r="HW140" s="514"/>
      <c r="HX140" s="514"/>
      <c r="HY140" s="514"/>
      <c r="HZ140" s="514"/>
      <c r="IA140" s="514"/>
      <c r="IB140" s="514"/>
      <c r="IC140" s="514"/>
      <c r="ID140" s="514"/>
      <c r="IE140" s="514"/>
      <c r="IF140" s="514"/>
      <c r="IG140" s="514"/>
      <c r="IH140" s="514"/>
      <c r="II140" s="514"/>
      <c r="IJ140" s="514"/>
      <c r="IK140" s="514"/>
      <c r="IL140" s="514"/>
      <c r="IM140" s="514"/>
      <c r="IN140" s="514"/>
      <c r="IO140" s="514"/>
      <c r="IP140" s="514"/>
      <c r="IQ140" s="514"/>
      <c r="IR140" s="514"/>
      <c r="IS140" s="514"/>
      <c r="IT140" s="514"/>
      <c r="IU140" s="514"/>
      <c r="IV140" s="514"/>
      <c r="IW140" s="549"/>
    </row>
    <row r="141" spans="1:257" ht="153.75" customHeight="1" x14ac:dyDescent="0.25">
      <c r="A141" s="996">
        <f t="shared" ref="A141" si="252">A153</f>
        <v>11</v>
      </c>
      <c r="B141" s="507">
        <v>1</v>
      </c>
      <c r="C141" s="97" t="str">
        <f>IF(Proponentes!B132&gt;0,Proponentes!B132,"")</f>
        <v>UNION TEMPORAL PL 2021</v>
      </c>
      <c r="D141" s="335"/>
      <c r="E141" s="425" t="s">
        <v>1713</v>
      </c>
      <c r="F141" s="345" t="s">
        <v>1644</v>
      </c>
      <c r="G141" s="341">
        <v>47318</v>
      </c>
      <c r="H141" s="335" t="s">
        <v>1631</v>
      </c>
      <c r="I141" s="335" t="s">
        <v>1538</v>
      </c>
      <c r="J141" s="341"/>
      <c r="K141" s="425"/>
      <c r="L141" s="425" t="s">
        <v>59</v>
      </c>
      <c r="M141" s="345" t="s">
        <v>1714</v>
      </c>
      <c r="N141" s="341">
        <v>44773</v>
      </c>
      <c r="O141" s="335"/>
      <c r="P141" s="335"/>
      <c r="Q141" s="335"/>
      <c r="R141" s="335"/>
      <c r="S141" s="335"/>
      <c r="T141" s="334"/>
      <c r="U141" s="335"/>
      <c r="V141" s="335"/>
      <c r="W141" s="335"/>
      <c r="X141" s="335"/>
      <c r="Y141" s="335"/>
      <c r="Z141" s="335"/>
      <c r="AA141" s="334"/>
      <c r="AB141" s="335"/>
      <c r="AC141" s="335"/>
      <c r="AD141" s="335"/>
      <c r="AE141" s="335"/>
      <c r="AF141" s="335"/>
      <c r="AG141" s="97" t="str">
        <f t="shared" ref="AG141" si="253">IF(E141="","",IF(K141=0,IF(R141=0,IF(Y141=0,IF(AF141=0,"CUMPLE","NO CUMPLE"),"NO CUMPLE"),"NO CUMPLE"),"NO CUMPLE"))</f>
        <v>CUMPLE</v>
      </c>
      <c r="AH141" s="993"/>
      <c r="AI141" s="335"/>
      <c r="AJ141" s="335" t="str">
        <f t="shared" ref="AJ141" si="254">IF(E141&gt;0,E141,"")</f>
        <v>LUBECK SECURITY LTDA</v>
      </c>
      <c r="AK141" s="335"/>
      <c r="AL141" s="334"/>
      <c r="AM141" s="341"/>
      <c r="AN141" s="335"/>
      <c r="AO141" s="335"/>
      <c r="AP141" s="335"/>
      <c r="AQ141" s="335" t="s">
        <v>1715</v>
      </c>
      <c r="AR141" s="335" t="s">
        <v>1631</v>
      </c>
      <c r="AS141" s="345" t="s">
        <v>1716</v>
      </c>
      <c r="AT141" s="341">
        <v>44773</v>
      </c>
      <c r="AU141" s="335"/>
      <c r="AV141" s="335"/>
      <c r="AW141" s="335"/>
      <c r="AX141" s="335"/>
      <c r="AY141" s="335"/>
      <c r="AZ141" s="334"/>
      <c r="BA141" s="335"/>
      <c r="BB141" s="335"/>
      <c r="BC141" s="335"/>
      <c r="BD141" s="335"/>
      <c r="BE141" s="335"/>
      <c r="BF141" s="335"/>
      <c r="BG141" s="334"/>
      <c r="BH141" s="335"/>
      <c r="BI141" s="335"/>
      <c r="BJ141" s="335"/>
      <c r="BK141" s="335"/>
      <c r="BL141" s="97" t="str">
        <f t="shared" ref="BL141" si="255">IF(AJ141="","",IF(AP141=0,IF(AW141=0,IF(BD141=0,IF(BK141=0,"CUMPLE","NO CUMPLE"),"NO CUMPLE"),"NO CUMPLE"),"NO CUMPLE"))</f>
        <v>CUMPLE</v>
      </c>
      <c r="BM141" s="993"/>
      <c r="BN141" s="335" t="str">
        <f t="shared" ref="BN141:BN152" si="256">IF(E141&gt;0,E141,"")</f>
        <v>LUBECK SECURITY LTDA</v>
      </c>
      <c r="BO141" s="334" t="s">
        <v>1717</v>
      </c>
      <c r="BP141" s="335" t="s">
        <v>1631</v>
      </c>
      <c r="BQ141" s="335">
        <v>43</v>
      </c>
      <c r="BR141" s="335"/>
      <c r="BS141" s="335" t="str">
        <f t="shared" ref="BS141:BS152" si="257">IF(L141&gt;0,L141,"")</f>
        <v>SEGUIRIDAD Y VIGILANCIA  PRIVADA PUMA LTDA</v>
      </c>
      <c r="BT141" s="334"/>
      <c r="BU141" s="335"/>
      <c r="BV141" s="335"/>
      <c r="BW141" s="335"/>
      <c r="BX141" s="335" t="str">
        <f t="shared" ref="BX141:BX152" si="258">IF(S141&gt;0,S141,"")</f>
        <v/>
      </c>
      <c r="BY141" s="334"/>
      <c r="BZ141" s="335"/>
      <c r="CA141" s="335"/>
      <c r="CB141" s="335"/>
      <c r="CC141" s="335" t="str">
        <f t="shared" ref="CC141:CC152" si="259">IF(Z141&gt;0,Z141,"")</f>
        <v/>
      </c>
      <c r="CD141" s="334"/>
      <c r="CE141" s="335"/>
      <c r="CF141" s="335"/>
      <c r="CG141" s="335"/>
      <c r="CH141" s="997">
        <f>Proponentes!N132</f>
        <v>0</v>
      </c>
      <c r="CI141" s="97" t="str">
        <f t="shared" ref="CI141:CI152" si="260">IF(BN141="","",IF(CJ141=0,"CUMPLE","NO CUMPLE"))</f>
        <v>CUMPLE</v>
      </c>
      <c r="CJ141" s="998"/>
      <c r="CK141" s="335"/>
      <c r="CL141" s="97" t="str">
        <f t="shared" ref="CL141:CL152" si="261">IF(E141&gt;0,E141,"")</f>
        <v>LUBECK SECURITY LTDA</v>
      </c>
      <c r="CM141" s="519" t="s">
        <v>332</v>
      </c>
      <c r="CN141" s="335" t="s">
        <v>1538</v>
      </c>
      <c r="CO141" s="425" t="s">
        <v>1631</v>
      </c>
      <c r="CP141" s="335"/>
      <c r="CQ141" s="425" t="s">
        <v>59</v>
      </c>
      <c r="CR141" s="345" t="s">
        <v>315</v>
      </c>
      <c r="CS141" s="335" t="s">
        <v>1631</v>
      </c>
      <c r="CT141" s="335" t="s">
        <v>1631</v>
      </c>
      <c r="CU141" s="335"/>
      <c r="CV141" s="97"/>
      <c r="CW141" s="334"/>
      <c r="CX141" s="335"/>
      <c r="CY141" s="335"/>
      <c r="CZ141" s="335"/>
      <c r="DA141" s="97"/>
      <c r="DB141" s="334"/>
      <c r="DC141" s="335"/>
      <c r="DD141" s="335"/>
      <c r="DE141" s="335"/>
      <c r="DF141" s="97" t="str">
        <f t="shared" ref="DF141" si="262">IF(CL141="","",IF(CP141=0,IF(CU141=0,IF(CZ141=0,IF(DE141=0,"CUMPLE","NO CUMPLE"),"NO CUMPLE"),"NO CUMPLE"),"NO CUMPLE"))</f>
        <v>CUMPLE</v>
      </c>
      <c r="DG141" s="993"/>
      <c r="DH141" s="335"/>
      <c r="DI141" s="97" t="str">
        <f t="shared" ref="DI141" si="263">IF(E141&gt;0,E141,"")</f>
        <v>LUBECK SECURITY LTDA</v>
      </c>
      <c r="DJ141" s="345" t="s">
        <v>315</v>
      </c>
      <c r="DK141" s="335" t="s">
        <v>1631</v>
      </c>
      <c r="DL141" s="335"/>
      <c r="DM141" s="425" t="s">
        <v>59</v>
      </c>
      <c r="DN141" s="345" t="s">
        <v>319</v>
      </c>
      <c r="DO141" s="335" t="s">
        <v>1631</v>
      </c>
      <c r="DP141" s="335"/>
      <c r="DQ141" s="97"/>
      <c r="DR141" s="334"/>
      <c r="DS141" s="335"/>
      <c r="DT141" s="335"/>
      <c r="DU141" s="97"/>
      <c r="DV141" s="334"/>
      <c r="DW141" s="335"/>
      <c r="DX141" s="335"/>
      <c r="DY141" s="97" t="str">
        <f t="shared" ref="DY141" si="264">IF(DI141="","",IF(DL141=0,IF(DP141=0,IF(DT141=0,IF(DX141=0,"CUMPLE","NO CUMPLE"),"NO CUMPLE"),"NO CUMPLE"),"NO CUMPLE"))</f>
        <v>CUMPLE</v>
      </c>
      <c r="DZ141" s="998"/>
      <c r="EA141" s="335"/>
      <c r="EB141" s="97" t="str">
        <f t="shared" ref="EB141:EB152" si="265">IF(E141&gt;0,E141,"")</f>
        <v>LUBECK SECURITY LTDA</v>
      </c>
      <c r="EC141" s="345" t="s">
        <v>332</v>
      </c>
      <c r="ED141" s="335" t="s">
        <v>1631</v>
      </c>
      <c r="EE141" s="335"/>
      <c r="EF141" s="425" t="s">
        <v>59</v>
      </c>
      <c r="EG141" s="345" t="s">
        <v>315</v>
      </c>
      <c r="EH141" s="335" t="s">
        <v>1631</v>
      </c>
      <c r="EI141" s="335"/>
      <c r="EJ141" s="97"/>
      <c r="EK141" s="334"/>
      <c r="EL141" s="335"/>
      <c r="EM141" s="335"/>
      <c r="EN141" s="97"/>
      <c r="EO141" s="334"/>
      <c r="EP141" s="335"/>
      <c r="EQ141" s="335"/>
      <c r="ER141" s="97" t="str">
        <f t="shared" ref="ER141" si="266">IF(EB141="","",IF(EE141=0,IF(EI141=0,IF(EM141=0,IF(EQ141=0,"CUMPLE","NO CUMPLE"),"NO CUMPLE"),"NO CUMPLE"),"NO CUMPLE"))</f>
        <v>CUMPLE</v>
      </c>
      <c r="ES141" s="993"/>
      <c r="ET141" s="335"/>
      <c r="EU141" s="97" t="str">
        <f t="shared" ref="EU141:EU152" si="267">IF(E141&gt;0,E141,"")</f>
        <v>LUBECK SECURITY LTDA</v>
      </c>
      <c r="EV141" s="345" t="s">
        <v>1718</v>
      </c>
      <c r="EW141" s="335" t="s">
        <v>1631</v>
      </c>
      <c r="EX141" s="425"/>
      <c r="EY141" s="425" t="s">
        <v>59</v>
      </c>
      <c r="EZ141" s="345" t="s">
        <v>1719</v>
      </c>
      <c r="FA141" s="335" t="s">
        <v>1631</v>
      </c>
      <c r="FB141" s="335"/>
      <c r="FC141" s="97"/>
      <c r="FD141" s="334"/>
      <c r="FE141" s="335"/>
      <c r="FF141" s="335"/>
      <c r="FG141" s="97"/>
      <c r="FH141" s="334"/>
      <c r="FI141" s="335"/>
      <c r="FJ141" s="335"/>
      <c r="FK141" s="97" t="str">
        <f t="shared" ref="FK141" si="268">IF(EU141="","",IF(EX141=0,IF(FB141=0,IF(FF141=0,IF(FJ141=0,"CUMPLE","NO CUMPLE"),"NO CUMPLE"),"NO CUMPLE"),"NO CUMPLE"))</f>
        <v>CUMPLE</v>
      </c>
      <c r="FL141" s="993"/>
      <c r="FM141" s="335"/>
      <c r="FN141" s="97" t="str">
        <f t="shared" ref="FN141:FN152" si="269">IF(E141&gt;0,E141,"")</f>
        <v>LUBECK SECURITY LTDA</v>
      </c>
      <c r="FO141" s="345" t="s">
        <v>1060</v>
      </c>
      <c r="FP141" s="335"/>
      <c r="FQ141" s="425" t="s">
        <v>59</v>
      </c>
      <c r="FR141" s="345" t="s">
        <v>1720</v>
      </c>
      <c r="FS141" s="335"/>
      <c r="FT141" s="97"/>
      <c r="FU141" s="334"/>
      <c r="FV141" s="335"/>
      <c r="FW141" s="97"/>
      <c r="FX141" s="334"/>
      <c r="FY141" s="335"/>
      <c r="FZ141" s="97" t="str">
        <f t="shared" ref="FZ141" si="270">IF(FN141="","",IF(FP141=0,IF(FS141=0,IF(FV141=0,IF(FY141=0,"CUMPLE","NO CUMPLE"),"NO CUMPLE"),"NO CUMPLE"),"NO CUMPLE"))</f>
        <v>CUMPLE</v>
      </c>
      <c r="GA141" s="993"/>
      <c r="GB141" s="335"/>
      <c r="GC141" s="510" t="str">
        <f t="shared" ref="GC141:GC152" si="271">IF(E141&gt;0,E141,"")</f>
        <v>LUBECK SECURITY LTDA</v>
      </c>
      <c r="GD141" s="346" t="s">
        <v>1721</v>
      </c>
      <c r="GE141" s="337" t="s">
        <v>1631</v>
      </c>
      <c r="GF141" s="337"/>
      <c r="GG141" s="337"/>
      <c r="GH141" s="337"/>
      <c r="GI141" s="425" t="s">
        <v>59</v>
      </c>
      <c r="GJ141" s="346" t="s">
        <v>1720</v>
      </c>
      <c r="GK141" s="337" t="s">
        <v>1631</v>
      </c>
      <c r="GL141" s="337"/>
      <c r="GM141" s="337"/>
      <c r="GN141" s="337"/>
      <c r="GO141" s="510"/>
      <c r="GP141" s="336"/>
      <c r="GQ141" s="337"/>
      <c r="GR141" s="337"/>
      <c r="GS141" s="337"/>
      <c r="GT141" s="337"/>
      <c r="GU141" s="510"/>
      <c r="GV141" s="336"/>
      <c r="GW141" s="337"/>
      <c r="GX141" s="337"/>
      <c r="GY141" s="337"/>
      <c r="GZ141" s="336"/>
      <c r="HA141" s="510" t="str">
        <f t="shared" ref="HA141" si="272">IF(GC141="","",IF(GH141=0,IF(GN141=0,IF(GT141=0,IF(GZ141=0,"CUMPLE","NO CUMPLE"),"NO CUMPLE"),"NO CUMPLE"),"NO CUMPLE"))</f>
        <v>CUMPLE</v>
      </c>
      <c r="HB141" s="1015"/>
      <c r="HC141" s="337"/>
      <c r="HD141" s="510" t="str">
        <f t="shared" ref="HD141:HD152" si="273">IF(E141&gt;0,E141,"")</f>
        <v>LUBECK SECURITY LTDA</v>
      </c>
      <c r="HE141" s="346" t="s">
        <v>1722</v>
      </c>
      <c r="HF141" s="337" t="s">
        <v>1631</v>
      </c>
      <c r="HG141" s="337" t="s">
        <v>1631</v>
      </c>
      <c r="HH141" s="336"/>
      <c r="HI141" s="425" t="s">
        <v>59</v>
      </c>
      <c r="HJ141" s="346" t="s">
        <v>1723</v>
      </c>
      <c r="HK141" s="337" t="s">
        <v>1631</v>
      </c>
      <c r="HL141" s="337" t="s">
        <v>1631</v>
      </c>
      <c r="HM141" s="336"/>
      <c r="HN141" s="510"/>
      <c r="HO141" s="336"/>
      <c r="HP141" s="337"/>
      <c r="HQ141" s="337"/>
      <c r="HR141" s="337"/>
      <c r="HS141" s="510"/>
      <c r="HT141" s="336"/>
      <c r="HU141" s="337"/>
      <c r="HV141" s="337"/>
      <c r="HW141" s="337"/>
      <c r="HX141" s="97" t="str">
        <f t="shared" ref="HX141" si="274">IF(HD141="","",IF(HH141=0,IF(HM141=0,IF(HR141=0,IF(HW141=0,"CUMPLE","NO CUMPLE"),"NO CUMPLE"),"NO CUMPLE"),"NO CUMPLE"))</f>
        <v>CUMPLE</v>
      </c>
      <c r="HY141" s="994"/>
      <c r="HZ141" s="337"/>
      <c r="IA141" s="510" t="str">
        <f t="shared" ref="IA141:IA152" si="275">IF(E141&gt;0,E141,"")</f>
        <v>LUBECK SECURITY LTDA</v>
      </c>
      <c r="IB141" s="336" t="s">
        <v>1896</v>
      </c>
      <c r="IC141" s="337" t="s">
        <v>1631</v>
      </c>
      <c r="ID141" s="512"/>
      <c r="IE141" s="425" t="s">
        <v>59</v>
      </c>
      <c r="IF141" s="336" t="s">
        <v>1896</v>
      </c>
      <c r="IG141" s="337" t="s">
        <v>1631</v>
      </c>
      <c r="IH141" s="512"/>
      <c r="II141" s="510"/>
      <c r="IJ141" s="336"/>
      <c r="IK141" s="337"/>
      <c r="IL141" s="337"/>
      <c r="IM141" s="510"/>
      <c r="IN141" s="336"/>
      <c r="IO141" s="337"/>
      <c r="IP141" s="337"/>
      <c r="IQ141" s="97" t="str">
        <f t="shared" ref="IQ141:IQ152" si="276">IF(IA141="","",IF(ID141=0,IF(IH141=0,IF(IL141=0,IF(IP141=0,"CUMPLE","NO CUMPLE"),"NO CUMPLE"),"NO CUMPLE"),"NO CUMPLE"))</f>
        <v>CUMPLE</v>
      </c>
      <c r="IR141" s="994"/>
      <c r="IS141" s="337"/>
      <c r="IT141" s="337" t="s">
        <v>1631</v>
      </c>
      <c r="IU141" s="512" t="s">
        <v>1721</v>
      </c>
      <c r="IV141" s="510" t="str">
        <f t="shared" ref="IV141:IV152" si="277">IF(IT141&lt;&gt;"",IF(IT141="SI","CUMPLE","NO CUMPLE"),"")</f>
        <v>CUMPLE</v>
      </c>
      <c r="IW141" s="995"/>
    </row>
    <row r="142" spans="1:257" x14ac:dyDescent="0.25">
      <c r="A142" s="996"/>
      <c r="B142" s="507">
        <v>2</v>
      </c>
      <c r="C142" s="97" t="str">
        <f>IF(Proponentes!B133&gt;0,Proponentes!B133,"")</f>
        <v/>
      </c>
      <c r="D142" s="335"/>
      <c r="E142" s="335"/>
      <c r="F142" s="334"/>
      <c r="G142" s="335"/>
      <c r="H142" s="335"/>
      <c r="I142" s="335"/>
      <c r="J142" s="335"/>
      <c r="K142" s="335"/>
      <c r="L142" s="335"/>
      <c r="M142" s="334"/>
      <c r="N142" s="335"/>
      <c r="O142" s="335"/>
      <c r="P142" s="335"/>
      <c r="Q142" s="335"/>
      <c r="R142" s="335"/>
      <c r="S142" s="335"/>
      <c r="T142" s="334"/>
      <c r="U142" s="335"/>
      <c r="V142" s="335"/>
      <c r="W142" s="335"/>
      <c r="X142" s="335"/>
      <c r="Y142" s="335"/>
      <c r="Z142" s="335"/>
      <c r="AA142" s="334"/>
      <c r="AB142" s="335"/>
      <c r="AC142" s="335"/>
      <c r="AD142" s="335"/>
      <c r="AE142" s="335"/>
      <c r="AF142" s="335"/>
      <c r="AG142" s="97" t="str">
        <f t="shared" si="151"/>
        <v/>
      </c>
      <c r="AH142" s="993"/>
      <c r="AI142" s="335"/>
      <c r="AJ142" s="335" t="str">
        <f t="shared" si="152"/>
        <v/>
      </c>
      <c r="AK142" s="335"/>
      <c r="AL142" s="334"/>
      <c r="AM142" s="335"/>
      <c r="AN142" s="335"/>
      <c r="AO142" s="335"/>
      <c r="AP142" s="335"/>
      <c r="AQ142" s="335"/>
      <c r="AR142" s="335"/>
      <c r="AS142" s="334"/>
      <c r="AT142" s="335"/>
      <c r="AU142" s="335"/>
      <c r="AV142" s="335"/>
      <c r="AW142" s="335"/>
      <c r="AX142" s="335"/>
      <c r="AY142" s="335"/>
      <c r="AZ142" s="334"/>
      <c r="BA142" s="335"/>
      <c r="BB142" s="335"/>
      <c r="BC142" s="335"/>
      <c r="BD142" s="335"/>
      <c r="BE142" s="335"/>
      <c r="BF142" s="335"/>
      <c r="BG142" s="334"/>
      <c r="BH142" s="335"/>
      <c r="BI142" s="335"/>
      <c r="BJ142" s="335"/>
      <c r="BK142" s="335"/>
      <c r="BL142" s="97" t="str">
        <f t="shared" si="153"/>
        <v/>
      </c>
      <c r="BM142" s="993"/>
      <c r="BN142" s="335" t="str">
        <f t="shared" si="256"/>
        <v/>
      </c>
      <c r="BO142" s="334"/>
      <c r="BP142" s="335"/>
      <c r="BQ142" s="335"/>
      <c r="BR142" s="335"/>
      <c r="BS142" s="335" t="str">
        <f t="shared" si="257"/>
        <v/>
      </c>
      <c r="BT142" s="334"/>
      <c r="BU142" s="335"/>
      <c r="BV142" s="335"/>
      <c r="BW142" s="335"/>
      <c r="BX142" s="335" t="str">
        <f t="shared" si="258"/>
        <v/>
      </c>
      <c r="BY142" s="334"/>
      <c r="BZ142" s="335"/>
      <c r="CA142" s="335"/>
      <c r="CB142" s="335"/>
      <c r="CC142" s="335" t="str">
        <f t="shared" si="259"/>
        <v/>
      </c>
      <c r="CD142" s="334"/>
      <c r="CE142" s="335"/>
      <c r="CF142" s="335"/>
      <c r="CG142" s="335"/>
      <c r="CH142" s="997"/>
      <c r="CI142" s="97" t="str">
        <f t="shared" si="260"/>
        <v/>
      </c>
      <c r="CJ142" s="998"/>
      <c r="CK142" s="335"/>
      <c r="CL142" s="97" t="str">
        <f t="shared" si="261"/>
        <v/>
      </c>
      <c r="CM142" s="334"/>
      <c r="CN142" s="335"/>
      <c r="CO142" s="335"/>
      <c r="CP142" s="335"/>
      <c r="CQ142" s="97"/>
      <c r="CR142" s="334"/>
      <c r="CS142" s="335"/>
      <c r="CT142" s="335"/>
      <c r="CU142" s="335"/>
      <c r="CV142" s="97"/>
      <c r="CW142" s="334"/>
      <c r="CX142" s="335"/>
      <c r="CY142" s="335"/>
      <c r="CZ142" s="335"/>
      <c r="DA142" s="97"/>
      <c r="DB142" s="334"/>
      <c r="DC142" s="335"/>
      <c r="DD142" s="335"/>
      <c r="DE142" s="335"/>
      <c r="DF142" s="97" t="str">
        <f t="shared" si="157"/>
        <v/>
      </c>
      <c r="DG142" s="993"/>
      <c r="DH142" s="335"/>
      <c r="DI142" s="97" t="str">
        <f t="shared" si="158"/>
        <v/>
      </c>
      <c r="DJ142" s="334"/>
      <c r="DK142" s="335"/>
      <c r="DL142" s="335"/>
      <c r="DM142" s="97"/>
      <c r="DN142" s="334"/>
      <c r="DO142" s="335"/>
      <c r="DP142" s="335"/>
      <c r="DQ142" s="97"/>
      <c r="DR142" s="334"/>
      <c r="DS142" s="335"/>
      <c r="DT142" s="335"/>
      <c r="DU142" s="97"/>
      <c r="DV142" s="334"/>
      <c r="DW142" s="335"/>
      <c r="DX142" s="335"/>
      <c r="DY142" s="97" t="str">
        <f t="shared" si="159"/>
        <v/>
      </c>
      <c r="DZ142" s="998"/>
      <c r="EA142" s="335"/>
      <c r="EB142" s="97" t="str">
        <f t="shared" si="265"/>
        <v/>
      </c>
      <c r="EC142" s="334"/>
      <c r="ED142" s="335"/>
      <c r="EE142" s="335"/>
      <c r="EF142" s="97"/>
      <c r="EG142" s="334"/>
      <c r="EH142" s="335"/>
      <c r="EI142" s="335"/>
      <c r="EJ142" s="97"/>
      <c r="EK142" s="334"/>
      <c r="EL142" s="335"/>
      <c r="EM142" s="335"/>
      <c r="EN142" s="97"/>
      <c r="EO142" s="334"/>
      <c r="EP142" s="335"/>
      <c r="EQ142" s="335"/>
      <c r="ER142" s="97" t="str">
        <f t="shared" si="161"/>
        <v/>
      </c>
      <c r="ES142" s="993"/>
      <c r="ET142" s="335"/>
      <c r="EU142" s="97" t="str">
        <f t="shared" si="267"/>
        <v/>
      </c>
      <c r="EV142" s="334"/>
      <c r="EW142" s="335"/>
      <c r="EX142" s="335"/>
      <c r="EY142" s="97"/>
      <c r="EZ142" s="334"/>
      <c r="FA142" s="335"/>
      <c r="FB142" s="335"/>
      <c r="FC142" s="97"/>
      <c r="FD142" s="334"/>
      <c r="FE142" s="335"/>
      <c r="FF142" s="335"/>
      <c r="FG142" s="97"/>
      <c r="FH142" s="334"/>
      <c r="FI142" s="335"/>
      <c r="FJ142" s="335"/>
      <c r="FK142" s="97" t="str">
        <f t="shared" si="163"/>
        <v/>
      </c>
      <c r="FL142" s="993"/>
      <c r="FM142" s="335"/>
      <c r="FN142" s="97" t="str">
        <f t="shared" si="269"/>
        <v/>
      </c>
      <c r="FO142" s="334"/>
      <c r="FP142" s="335"/>
      <c r="FQ142" s="97"/>
      <c r="FR142" s="334"/>
      <c r="FS142" s="335"/>
      <c r="FT142" s="97"/>
      <c r="FU142" s="334"/>
      <c r="FV142" s="335"/>
      <c r="FW142" s="97"/>
      <c r="FX142" s="334"/>
      <c r="FY142" s="335"/>
      <c r="FZ142" s="97" t="str">
        <f t="shared" si="165"/>
        <v/>
      </c>
      <c r="GA142" s="993"/>
      <c r="GB142" s="335"/>
      <c r="GC142" s="510" t="str">
        <f t="shared" si="271"/>
        <v/>
      </c>
      <c r="GD142" s="336"/>
      <c r="GE142" s="337"/>
      <c r="GF142" s="337"/>
      <c r="GG142" s="337"/>
      <c r="GH142" s="337"/>
      <c r="GI142" s="510"/>
      <c r="GJ142" s="336"/>
      <c r="GK142" s="337"/>
      <c r="GL142" s="337"/>
      <c r="GM142" s="337"/>
      <c r="GN142" s="337"/>
      <c r="GO142" s="510"/>
      <c r="GP142" s="336"/>
      <c r="GQ142" s="337"/>
      <c r="GR142" s="337"/>
      <c r="GS142" s="337"/>
      <c r="GT142" s="337"/>
      <c r="GU142" s="510"/>
      <c r="GV142" s="336"/>
      <c r="GW142" s="337"/>
      <c r="GX142" s="337"/>
      <c r="GY142" s="337"/>
      <c r="GZ142" s="336"/>
      <c r="HA142" s="510" t="str">
        <f t="shared" si="167"/>
        <v/>
      </c>
      <c r="HB142" s="1015"/>
      <c r="HC142" s="337"/>
      <c r="HD142" s="510" t="str">
        <f t="shared" si="273"/>
        <v/>
      </c>
      <c r="HE142" s="336"/>
      <c r="HF142" s="337"/>
      <c r="HG142" s="337"/>
      <c r="HH142" s="336"/>
      <c r="HI142" s="510"/>
      <c r="HJ142" s="336"/>
      <c r="HK142" s="337"/>
      <c r="HL142" s="337"/>
      <c r="HM142" s="336"/>
      <c r="HN142" s="510"/>
      <c r="HO142" s="336"/>
      <c r="HP142" s="337"/>
      <c r="HQ142" s="337"/>
      <c r="HR142" s="337"/>
      <c r="HS142" s="510"/>
      <c r="HT142" s="336"/>
      <c r="HU142" s="337"/>
      <c r="HV142" s="337"/>
      <c r="HW142" s="337"/>
      <c r="HX142" s="97" t="str">
        <f t="shared" si="169"/>
        <v/>
      </c>
      <c r="HY142" s="994"/>
      <c r="HZ142" s="337"/>
      <c r="IA142" s="510" t="str">
        <f t="shared" si="275"/>
        <v/>
      </c>
      <c r="IB142" s="336"/>
      <c r="IC142" s="337"/>
      <c r="ID142" s="337"/>
      <c r="IE142" s="510"/>
      <c r="IF142" s="336"/>
      <c r="IG142" s="337"/>
      <c r="IH142" s="337"/>
      <c r="II142" s="510"/>
      <c r="IJ142" s="336"/>
      <c r="IK142" s="337"/>
      <c r="IL142" s="337"/>
      <c r="IM142" s="510"/>
      <c r="IN142" s="336"/>
      <c r="IO142" s="337"/>
      <c r="IP142" s="337"/>
      <c r="IQ142" s="97" t="str">
        <f t="shared" si="276"/>
        <v/>
      </c>
      <c r="IR142" s="994"/>
      <c r="IS142" s="337"/>
      <c r="IT142" s="337"/>
      <c r="IU142" s="337"/>
      <c r="IV142" s="510" t="str">
        <f t="shared" si="277"/>
        <v/>
      </c>
      <c r="IW142" s="995"/>
    </row>
    <row r="143" spans="1:257" x14ac:dyDescent="0.25">
      <c r="A143" s="996"/>
      <c r="B143" s="507">
        <v>3</v>
      </c>
      <c r="C143" s="97" t="str">
        <f>IF(Proponentes!B134&gt;0,Proponentes!B134,"")</f>
        <v/>
      </c>
      <c r="D143" s="335"/>
      <c r="E143" s="335"/>
      <c r="F143" s="334"/>
      <c r="G143" s="335"/>
      <c r="H143" s="335"/>
      <c r="I143" s="335"/>
      <c r="J143" s="335"/>
      <c r="K143" s="335"/>
      <c r="L143" s="335"/>
      <c r="M143" s="334"/>
      <c r="N143" s="335"/>
      <c r="O143" s="335"/>
      <c r="P143" s="335"/>
      <c r="Q143" s="335"/>
      <c r="R143" s="335"/>
      <c r="S143" s="335"/>
      <c r="T143" s="334"/>
      <c r="U143" s="335"/>
      <c r="V143" s="335"/>
      <c r="W143" s="335"/>
      <c r="X143" s="335"/>
      <c r="Y143" s="335"/>
      <c r="Z143" s="335"/>
      <c r="AA143" s="334"/>
      <c r="AB143" s="335"/>
      <c r="AC143" s="335"/>
      <c r="AD143" s="335"/>
      <c r="AE143" s="335"/>
      <c r="AF143" s="335"/>
      <c r="AG143" s="97" t="str">
        <f t="shared" si="151"/>
        <v/>
      </c>
      <c r="AH143" s="993"/>
      <c r="AI143" s="335"/>
      <c r="AJ143" s="335" t="str">
        <f t="shared" si="152"/>
        <v/>
      </c>
      <c r="AK143" s="335"/>
      <c r="AL143" s="334"/>
      <c r="AM143" s="335"/>
      <c r="AN143" s="335"/>
      <c r="AO143" s="335"/>
      <c r="AP143" s="335"/>
      <c r="AQ143" s="335"/>
      <c r="AR143" s="335"/>
      <c r="AS143" s="334"/>
      <c r="AT143" s="335"/>
      <c r="AU143" s="335"/>
      <c r="AV143" s="335"/>
      <c r="AW143" s="335"/>
      <c r="AX143" s="335"/>
      <c r="AY143" s="335"/>
      <c r="AZ143" s="334"/>
      <c r="BA143" s="335"/>
      <c r="BB143" s="335"/>
      <c r="BC143" s="335"/>
      <c r="BD143" s="335"/>
      <c r="BE143" s="335"/>
      <c r="BF143" s="335"/>
      <c r="BG143" s="334"/>
      <c r="BH143" s="335"/>
      <c r="BI143" s="335"/>
      <c r="BJ143" s="335"/>
      <c r="BK143" s="335"/>
      <c r="BL143" s="97" t="str">
        <f t="shared" si="153"/>
        <v/>
      </c>
      <c r="BM143" s="993"/>
      <c r="BN143" s="335" t="str">
        <f t="shared" si="256"/>
        <v/>
      </c>
      <c r="BO143" s="334"/>
      <c r="BP143" s="335"/>
      <c r="BQ143" s="335"/>
      <c r="BR143" s="335"/>
      <c r="BS143" s="335" t="str">
        <f t="shared" si="257"/>
        <v/>
      </c>
      <c r="BT143" s="334"/>
      <c r="BU143" s="335"/>
      <c r="BV143" s="335"/>
      <c r="BW143" s="335"/>
      <c r="BX143" s="335" t="str">
        <f t="shared" si="258"/>
        <v/>
      </c>
      <c r="BY143" s="334"/>
      <c r="BZ143" s="335"/>
      <c r="CA143" s="335"/>
      <c r="CB143" s="335"/>
      <c r="CC143" s="335" t="str">
        <f t="shared" si="259"/>
        <v/>
      </c>
      <c r="CD143" s="334"/>
      <c r="CE143" s="335"/>
      <c r="CF143" s="335"/>
      <c r="CG143" s="335"/>
      <c r="CH143" s="997"/>
      <c r="CI143" s="97" t="str">
        <f t="shared" si="260"/>
        <v/>
      </c>
      <c r="CJ143" s="998"/>
      <c r="CK143" s="335"/>
      <c r="CL143" s="97" t="str">
        <f t="shared" si="261"/>
        <v/>
      </c>
      <c r="CM143" s="334"/>
      <c r="CN143" s="335"/>
      <c r="CO143" s="335"/>
      <c r="CP143" s="335"/>
      <c r="CQ143" s="97"/>
      <c r="CR143" s="334"/>
      <c r="CS143" s="335"/>
      <c r="CT143" s="335"/>
      <c r="CU143" s="335"/>
      <c r="CV143" s="97"/>
      <c r="CW143" s="334"/>
      <c r="CX143" s="335"/>
      <c r="CY143" s="335"/>
      <c r="CZ143" s="335"/>
      <c r="DA143" s="97"/>
      <c r="DB143" s="334"/>
      <c r="DC143" s="335"/>
      <c r="DD143" s="335"/>
      <c r="DE143" s="335"/>
      <c r="DF143" s="97" t="str">
        <f t="shared" si="157"/>
        <v/>
      </c>
      <c r="DG143" s="993"/>
      <c r="DH143" s="335"/>
      <c r="DI143" s="97" t="str">
        <f t="shared" si="158"/>
        <v/>
      </c>
      <c r="DJ143" s="334"/>
      <c r="DK143" s="335"/>
      <c r="DL143" s="335"/>
      <c r="DM143" s="97"/>
      <c r="DN143" s="334"/>
      <c r="DO143" s="335"/>
      <c r="DP143" s="335"/>
      <c r="DQ143" s="97"/>
      <c r="DR143" s="334"/>
      <c r="DS143" s="335"/>
      <c r="DT143" s="335"/>
      <c r="DU143" s="97"/>
      <c r="DV143" s="334"/>
      <c r="DW143" s="335"/>
      <c r="DX143" s="335"/>
      <c r="DY143" s="97" t="str">
        <f t="shared" si="159"/>
        <v/>
      </c>
      <c r="DZ143" s="998"/>
      <c r="EA143" s="335"/>
      <c r="EB143" s="97" t="str">
        <f t="shared" si="265"/>
        <v/>
      </c>
      <c r="EC143" s="334"/>
      <c r="ED143" s="335"/>
      <c r="EE143" s="335"/>
      <c r="EF143" s="97"/>
      <c r="EG143" s="334"/>
      <c r="EH143" s="335"/>
      <c r="EI143" s="335"/>
      <c r="EJ143" s="97"/>
      <c r="EK143" s="334"/>
      <c r="EL143" s="335"/>
      <c r="EM143" s="335"/>
      <c r="EN143" s="97"/>
      <c r="EO143" s="334"/>
      <c r="EP143" s="335"/>
      <c r="EQ143" s="335"/>
      <c r="ER143" s="97" t="str">
        <f t="shared" si="161"/>
        <v/>
      </c>
      <c r="ES143" s="993"/>
      <c r="ET143" s="335"/>
      <c r="EU143" s="97" t="str">
        <f t="shared" si="267"/>
        <v/>
      </c>
      <c r="EV143" s="334"/>
      <c r="EW143" s="335"/>
      <c r="EX143" s="335"/>
      <c r="EY143" s="97"/>
      <c r="EZ143" s="334"/>
      <c r="FA143" s="335"/>
      <c r="FB143" s="335"/>
      <c r="FC143" s="97"/>
      <c r="FD143" s="334"/>
      <c r="FE143" s="335"/>
      <c r="FF143" s="335"/>
      <c r="FG143" s="97"/>
      <c r="FH143" s="334"/>
      <c r="FI143" s="335"/>
      <c r="FJ143" s="335"/>
      <c r="FK143" s="97" t="str">
        <f t="shared" si="163"/>
        <v/>
      </c>
      <c r="FL143" s="993"/>
      <c r="FM143" s="335"/>
      <c r="FN143" s="97" t="str">
        <f t="shared" si="269"/>
        <v/>
      </c>
      <c r="FO143" s="334"/>
      <c r="FP143" s="335"/>
      <c r="FQ143" s="97"/>
      <c r="FR143" s="334"/>
      <c r="FS143" s="335"/>
      <c r="FT143" s="97"/>
      <c r="FU143" s="334"/>
      <c r="FV143" s="335"/>
      <c r="FW143" s="97"/>
      <c r="FX143" s="334"/>
      <c r="FY143" s="335"/>
      <c r="FZ143" s="97" t="str">
        <f t="shared" si="165"/>
        <v/>
      </c>
      <c r="GA143" s="993"/>
      <c r="GB143" s="335"/>
      <c r="GC143" s="510" t="str">
        <f t="shared" si="271"/>
        <v/>
      </c>
      <c r="GD143" s="336"/>
      <c r="GE143" s="337"/>
      <c r="GF143" s="337"/>
      <c r="GG143" s="337"/>
      <c r="GH143" s="337"/>
      <c r="GI143" s="510"/>
      <c r="GJ143" s="336"/>
      <c r="GK143" s="337"/>
      <c r="GL143" s="337"/>
      <c r="GM143" s="337"/>
      <c r="GN143" s="337"/>
      <c r="GO143" s="510"/>
      <c r="GP143" s="336"/>
      <c r="GQ143" s="337"/>
      <c r="GR143" s="337"/>
      <c r="GS143" s="337"/>
      <c r="GT143" s="337"/>
      <c r="GU143" s="510"/>
      <c r="GV143" s="336"/>
      <c r="GW143" s="337"/>
      <c r="GX143" s="337"/>
      <c r="GY143" s="337"/>
      <c r="GZ143" s="336"/>
      <c r="HA143" s="510" t="str">
        <f t="shared" si="167"/>
        <v/>
      </c>
      <c r="HB143" s="1015"/>
      <c r="HC143" s="337"/>
      <c r="HD143" s="510" t="str">
        <f t="shared" si="273"/>
        <v/>
      </c>
      <c r="HE143" s="336"/>
      <c r="HF143" s="337"/>
      <c r="HG143" s="337"/>
      <c r="HH143" s="336"/>
      <c r="HI143" s="510"/>
      <c r="HJ143" s="336"/>
      <c r="HK143" s="337"/>
      <c r="HL143" s="337"/>
      <c r="HM143" s="336"/>
      <c r="HN143" s="510"/>
      <c r="HO143" s="336"/>
      <c r="HP143" s="337"/>
      <c r="HQ143" s="337"/>
      <c r="HR143" s="337"/>
      <c r="HS143" s="510"/>
      <c r="HT143" s="336"/>
      <c r="HU143" s="337"/>
      <c r="HV143" s="337"/>
      <c r="HW143" s="337"/>
      <c r="HX143" s="97" t="str">
        <f t="shared" si="169"/>
        <v/>
      </c>
      <c r="HY143" s="994"/>
      <c r="HZ143" s="337"/>
      <c r="IA143" s="510" t="str">
        <f t="shared" si="275"/>
        <v/>
      </c>
      <c r="IB143" s="336"/>
      <c r="IC143" s="337"/>
      <c r="ID143" s="337"/>
      <c r="IE143" s="510"/>
      <c r="IF143" s="336"/>
      <c r="IG143" s="337"/>
      <c r="IH143" s="337"/>
      <c r="II143" s="510"/>
      <c r="IJ143" s="336"/>
      <c r="IK143" s="337"/>
      <c r="IL143" s="337"/>
      <c r="IM143" s="510"/>
      <c r="IN143" s="336"/>
      <c r="IO143" s="337"/>
      <c r="IP143" s="337"/>
      <c r="IQ143" s="97" t="str">
        <f t="shared" si="276"/>
        <v/>
      </c>
      <c r="IR143" s="994"/>
      <c r="IS143" s="337"/>
      <c r="IT143" s="337"/>
      <c r="IU143" s="337"/>
      <c r="IV143" s="510" t="str">
        <f t="shared" si="277"/>
        <v/>
      </c>
      <c r="IW143" s="995"/>
    </row>
    <row r="144" spans="1:257" x14ac:dyDescent="0.25">
      <c r="A144" s="996"/>
      <c r="B144" s="507">
        <v>4</v>
      </c>
      <c r="C144" s="97" t="str">
        <f>IF(Proponentes!B135&gt;0,Proponentes!B135,"")</f>
        <v/>
      </c>
      <c r="D144" s="335"/>
      <c r="E144" s="335"/>
      <c r="F144" s="334"/>
      <c r="G144" s="335"/>
      <c r="H144" s="335"/>
      <c r="I144" s="335"/>
      <c r="J144" s="335"/>
      <c r="K144" s="335"/>
      <c r="L144" s="335"/>
      <c r="M144" s="334"/>
      <c r="N144" s="335"/>
      <c r="O144" s="335"/>
      <c r="P144" s="335"/>
      <c r="Q144" s="335"/>
      <c r="R144" s="335"/>
      <c r="S144" s="335"/>
      <c r="T144" s="334"/>
      <c r="U144" s="335"/>
      <c r="V144" s="335"/>
      <c r="W144" s="335"/>
      <c r="X144" s="335"/>
      <c r="Y144" s="335"/>
      <c r="Z144" s="335"/>
      <c r="AA144" s="334"/>
      <c r="AB144" s="335"/>
      <c r="AC144" s="335"/>
      <c r="AD144" s="335"/>
      <c r="AE144" s="335"/>
      <c r="AF144" s="335"/>
      <c r="AG144" s="97" t="str">
        <f t="shared" si="151"/>
        <v/>
      </c>
      <c r="AH144" s="993"/>
      <c r="AI144" s="335"/>
      <c r="AJ144" s="335" t="str">
        <f t="shared" si="152"/>
        <v/>
      </c>
      <c r="AK144" s="335"/>
      <c r="AL144" s="334"/>
      <c r="AM144" s="335"/>
      <c r="AN144" s="335"/>
      <c r="AO144" s="335"/>
      <c r="AP144" s="335"/>
      <c r="AQ144" s="335"/>
      <c r="AR144" s="335"/>
      <c r="AS144" s="334"/>
      <c r="AT144" s="335"/>
      <c r="AU144" s="335"/>
      <c r="AV144" s="335"/>
      <c r="AW144" s="335"/>
      <c r="AX144" s="335"/>
      <c r="AY144" s="335"/>
      <c r="AZ144" s="334"/>
      <c r="BA144" s="335"/>
      <c r="BB144" s="335"/>
      <c r="BC144" s="335"/>
      <c r="BD144" s="335"/>
      <c r="BE144" s="335"/>
      <c r="BF144" s="335"/>
      <c r="BG144" s="334"/>
      <c r="BH144" s="335"/>
      <c r="BI144" s="335"/>
      <c r="BJ144" s="335"/>
      <c r="BK144" s="335"/>
      <c r="BL144" s="97" t="str">
        <f t="shared" si="153"/>
        <v/>
      </c>
      <c r="BM144" s="993"/>
      <c r="BN144" s="335" t="str">
        <f t="shared" si="256"/>
        <v/>
      </c>
      <c r="BO144" s="334"/>
      <c r="BP144" s="335"/>
      <c r="BQ144" s="335"/>
      <c r="BR144" s="335"/>
      <c r="BS144" s="335" t="str">
        <f t="shared" si="257"/>
        <v/>
      </c>
      <c r="BT144" s="334"/>
      <c r="BU144" s="335"/>
      <c r="BV144" s="335"/>
      <c r="BW144" s="335"/>
      <c r="BX144" s="335" t="str">
        <f t="shared" si="258"/>
        <v/>
      </c>
      <c r="BY144" s="334"/>
      <c r="BZ144" s="335"/>
      <c r="CA144" s="335"/>
      <c r="CB144" s="335"/>
      <c r="CC144" s="335" t="str">
        <f t="shared" si="259"/>
        <v/>
      </c>
      <c r="CD144" s="334"/>
      <c r="CE144" s="335"/>
      <c r="CF144" s="335"/>
      <c r="CG144" s="335"/>
      <c r="CH144" s="997"/>
      <c r="CI144" s="97" t="str">
        <f t="shared" si="260"/>
        <v/>
      </c>
      <c r="CJ144" s="998"/>
      <c r="CK144" s="335"/>
      <c r="CL144" s="97" t="str">
        <f t="shared" si="261"/>
        <v/>
      </c>
      <c r="CM144" s="334"/>
      <c r="CN144" s="335"/>
      <c r="CO144" s="335"/>
      <c r="CP144" s="335"/>
      <c r="CQ144" s="97"/>
      <c r="CR144" s="334"/>
      <c r="CS144" s="335"/>
      <c r="CT144" s="335"/>
      <c r="CU144" s="335"/>
      <c r="CV144" s="97"/>
      <c r="CW144" s="334"/>
      <c r="CX144" s="335"/>
      <c r="CY144" s="335"/>
      <c r="CZ144" s="335"/>
      <c r="DA144" s="97"/>
      <c r="DB144" s="334"/>
      <c r="DC144" s="335"/>
      <c r="DD144" s="335"/>
      <c r="DE144" s="335"/>
      <c r="DF144" s="97" t="str">
        <f t="shared" si="157"/>
        <v/>
      </c>
      <c r="DG144" s="993"/>
      <c r="DH144" s="335"/>
      <c r="DI144" s="97" t="str">
        <f t="shared" si="158"/>
        <v/>
      </c>
      <c r="DJ144" s="334"/>
      <c r="DK144" s="335"/>
      <c r="DL144" s="335"/>
      <c r="DM144" s="97"/>
      <c r="DN144" s="334"/>
      <c r="DO144" s="335"/>
      <c r="DP144" s="335"/>
      <c r="DQ144" s="97"/>
      <c r="DR144" s="334"/>
      <c r="DS144" s="335"/>
      <c r="DT144" s="335"/>
      <c r="DU144" s="97"/>
      <c r="DV144" s="334"/>
      <c r="DW144" s="335"/>
      <c r="DX144" s="335"/>
      <c r="DY144" s="97" t="str">
        <f t="shared" si="159"/>
        <v/>
      </c>
      <c r="DZ144" s="998"/>
      <c r="EA144" s="335"/>
      <c r="EB144" s="97" t="str">
        <f t="shared" si="265"/>
        <v/>
      </c>
      <c r="EC144" s="334"/>
      <c r="ED144" s="335"/>
      <c r="EE144" s="335"/>
      <c r="EF144" s="97"/>
      <c r="EG144" s="334"/>
      <c r="EH144" s="335"/>
      <c r="EI144" s="335"/>
      <c r="EJ144" s="97"/>
      <c r="EK144" s="334"/>
      <c r="EL144" s="335"/>
      <c r="EM144" s="335"/>
      <c r="EN144" s="97"/>
      <c r="EO144" s="334"/>
      <c r="EP144" s="335"/>
      <c r="EQ144" s="335"/>
      <c r="ER144" s="97" t="str">
        <f t="shared" si="161"/>
        <v/>
      </c>
      <c r="ES144" s="993"/>
      <c r="ET144" s="335"/>
      <c r="EU144" s="97" t="str">
        <f t="shared" si="267"/>
        <v/>
      </c>
      <c r="EV144" s="334"/>
      <c r="EW144" s="335"/>
      <c r="EX144" s="335"/>
      <c r="EY144" s="97"/>
      <c r="EZ144" s="334"/>
      <c r="FA144" s="335"/>
      <c r="FB144" s="335"/>
      <c r="FC144" s="97"/>
      <c r="FD144" s="334"/>
      <c r="FE144" s="335"/>
      <c r="FF144" s="335"/>
      <c r="FG144" s="97"/>
      <c r="FH144" s="334"/>
      <c r="FI144" s="335"/>
      <c r="FJ144" s="335"/>
      <c r="FK144" s="97" t="str">
        <f t="shared" si="163"/>
        <v/>
      </c>
      <c r="FL144" s="993"/>
      <c r="FM144" s="335"/>
      <c r="FN144" s="97" t="str">
        <f t="shared" si="269"/>
        <v/>
      </c>
      <c r="FO144" s="334"/>
      <c r="FP144" s="335"/>
      <c r="FQ144" s="97"/>
      <c r="FR144" s="334"/>
      <c r="FS144" s="335"/>
      <c r="FT144" s="97"/>
      <c r="FU144" s="334"/>
      <c r="FV144" s="335"/>
      <c r="FW144" s="97"/>
      <c r="FX144" s="334"/>
      <c r="FY144" s="335"/>
      <c r="FZ144" s="97" t="str">
        <f t="shared" si="165"/>
        <v/>
      </c>
      <c r="GA144" s="993"/>
      <c r="GB144" s="335"/>
      <c r="GC144" s="510" t="str">
        <f t="shared" si="271"/>
        <v/>
      </c>
      <c r="GD144" s="336"/>
      <c r="GE144" s="337"/>
      <c r="GF144" s="337"/>
      <c r="GG144" s="337"/>
      <c r="GH144" s="337"/>
      <c r="GI144" s="510"/>
      <c r="GJ144" s="336"/>
      <c r="GK144" s="337"/>
      <c r="GL144" s="337"/>
      <c r="GM144" s="337"/>
      <c r="GN144" s="337"/>
      <c r="GO144" s="510"/>
      <c r="GP144" s="336"/>
      <c r="GQ144" s="337"/>
      <c r="GR144" s="337"/>
      <c r="GS144" s="337"/>
      <c r="GT144" s="337"/>
      <c r="GU144" s="510"/>
      <c r="GV144" s="336"/>
      <c r="GW144" s="337"/>
      <c r="GX144" s="337"/>
      <c r="GY144" s="337"/>
      <c r="GZ144" s="336"/>
      <c r="HA144" s="510" t="str">
        <f t="shared" si="167"/>
        <v/>
      </c>
      <c r="HB144" s="1015"/>
      <c r="HC144" s="337"/>
      <c r="HD144" s="510" t="str">
        <f t="shared" si="273"/>
        <v/>
      </c>
      <c r="HE144" s="336"/>
      <c r="HF144" s="337"/>
      <c r="HG144" s="337"/>
      <c r="HH144" s="336"/>
      <c r="HI144" s="510"/>
      <c r="HJ144" s="336"/>
      <c r="HK144" s="337"/>
      <c r="HL144" s="337"/>
      <c r="HM144" s="336"/>
      <c r="HN144" s="510"/>
      <c r="HO144" s="336"/>
      <c r="HP144" s="337"/>
      <c r="HQ144" s="337"/>
      <c r="HR144" s="337"/>
      <c r="HS144" s="510"/>
      <c r="HT144" s="336"/>
      <c r="HU144" s="337"/>
      <c r="HV144" s="337"/>
      <c r="HW144" s="337"/>
      <c r="HX144" s="97" t="str">
        <f t="shared" si="169"/>
        <v/>
      </c>
      <c r="HY144" s="994"/>
      <c r="HZ144" s="337"/>
      <c r="IA144" s="510" t="str">
        <f t="shared" si="275"/>
        <v/>
      </c>
      <c r="IB144" s="336"/>
      <c r="IC144" s="337"/>
      <c r="ID144" s="337"/>
      <c r="IE144" s="510"/>
      <c r="IF144" s="336"/>
      <c r="IG144" s="337"/>
      <c r="IH144" s="337"/>
      <c r="II144" s="510"/>
      <c r="IJ144" s="336"/>
      <c r="IK144" s="337"/>
      <c r="IL144" s="337"/>
      <c r="IM144" s="510"/>
      <c r="IN144" s="336"/>
      <c r="IO144" s="337"/>
      <c r="IP144" s="337"/>
      <c r="IQ144" s="97" t="str">
        <f t="shared" si="276"/>
        <v/>
      </c>
      <c r="IR144" s="994"/>
      <c r="IS144" s="337"/>
      <c r="IT144" s="337"/>
      <c r="IU144" s="337"/>
      <c r="IV144" s="510" t="str">
        <f t="shared" si="277"/>
        <v/>
      </c>
      <c r="IW144" s="995"/>
    </row>
    <row r="145" spans="1:257" x14ac:dyDescent="0.25">
      <c r="A145" s="996"/>
      <c r="B145" s="507">
        <v>5</v>
      </c>
      <c r="C145" s="97" t="str">
        <f>IF(Proponentes!B136&gt;0,Proponentes!B136,"")</f>
        <v/>
      </c>
      <c r="D145" s="335"/>
      <c r="E145" s="335"/>
      <c r="F145" s="334"/>
      <c r="G145" s="335"/>
      <c r="H145" s="335"/>
      <c r="I145" s="335"/>
      <c r="J145" s="335"/>
      <c r="K145" s="335"/>
      <c r="L145" s="335"/>
      <c r="M145" s="334"/>
      <c r="N145" s="335"/>
      <c r="O145" s="335"/>
      <c r="P145" s="335"/>
      <c r="Q145" s="335"/>
      <c r="R145" s="335"/>
      <c r="S145" s="335"/>
      <c r="T145" s="334"/>
      <c r="U145" s="335"/>
      <c r="V145" s="335"/>
      <c r="W145" s="335"/>
      <c r="X145" s="335"/>
      <c r="Y145" s="335"/>
      <c r="Z145" s="335"/>
      <c r="AA145" s="334"/>
      <c r="AB145" s="335"/>
      <c r="AC145" s="335"/>
      <c r="AD145" s="335"/>
      <c r="AE145" s="335"/>
      <c r="AF145" s="335"/>
      <c r="AG145" s="97" t="str">
        <f t="shared" si="151"/>
        <v/>
      </c>
      <c r="AH145" s="993"/>
      <c r="AI145" s="335"/>
      <c r="AJ145" s="335" t="str">
        <f t="shared" si="152"/>
        <v/>
      </c>
      <c r="AK145" s="335"/>
      <c r="AL145" s="334"/>
      <c r="AM145" s="335"/>
      <c r="AN145" s="335"/>
      <c r="AO145" s="335"/>
      <c r="AP145" s="335"/>
      <c r="AQ145" s="335"/>
      <c r="AR145" s="335"/>
      <c r="AS145" s="334"/>
      <c r="AT145" s="335"/>
      <c r="AU145" s="335"/>
      <c r="AV145" s="335"/>
      <c r="AW145" s="335"/>
      <c r="AX145" s="335"/>
      <c r="AY145" s="335"/>
      <c r="AZ145" s="334"/>
      <c r="BA145" s="335"/>
      <c r="BB145" s="335"/>
      <c r="BC145" s="335"/>
      <c r="BD145" s="335"/>
      <c r="BE145" s="335"/>
      <c r="BF145" s="335"/>
      <c r="BG145" s="334"/>
      <c r="BH145" s="335"/>
      <c r="BI145" s="335"/>
      <c r="BJ145" s="335"/>
      <c r="BK145" s="335"/>
      <c r="BL145" s="97" t="str">
        <f t="shared" si="153"/>
        <v/>
      </c>
      <c r="BM145" s="993"/>
      <c r="BN145" s="335" t="str">
        <f t="shared" si="256"/>
        <v/>
      </c>
      <c r="BO145" s="334"/>
      <c r="BP145" s="335"/>
      <c r="BQ145" s="335"/>
      <c r="BR145" s="335"/>
      <c r="BS145" s="335" t="str">
        <f t="shared" si="257"/>
        <v/>
      </c>
      <c r="BT145" s="334"/>
      <c r="BU145" s="335"/>
      <c r="BV145" s="335"/>
      <c r="BW145" s="335"/>
      <c r="BX145" s="335" t="str">
        <f t="shared" si="258"/>
        <v/>
      </c>
      <c r="BY145" s="334"/>
      <c r="BZ145" s="335"/>
      <c r="CA145" s="335"/>
      <c r="CB145" s="335"/>
      <c r="CC145" s="335" t="str">
        <f t="shared" si="259"/>
        <v/>
      </c>
      <c r="CD145" s="334"/>
      <c r="CE145" s="335"/>
      <c r="CF145" s="335"/>
      <c r="CG145" s="335"/>
      <c r="CH145" s="997"/>
      <c r="CI145" s="97" t="str">
        <f t="shared" si="260"/>
        <v/>
      </c>
      <c r="CJ145" s="998"/>
      <c r="CK145" s="335"/>
      <c r="CL145" s="97" t="str">
        <f t="shared" si="261"/>
        <v/>
      </c>
      <c r="CM145" s="334"/>
      <c r="CN145" s="335"/>
      <c r="CO145" s="335"/>
      <c r="CP145" s="335"/>
      <c r="CQ145" s="97"/>
      <c r="CR145" s="334"/>
      <c r="CS145" s="335"/>
      <c r="CT145" s="335"/>
      <c r="CU145" s="335"/>
      <c r="CV145" s="97"/>
      <c r="CW145" s="334"/>
      <c r="CX145" s="335"/>
      <c r="CY145" s="335"/>
      <c r="CZ145" s="335"/>
      <c r="DA145" s="97"/>
      <c r="DB145" s="334"/>
      <c r="DC145" s="335"/>
      <c r="DD145" s="335"/>
      <c r="DE145" s="335"/>
      <c r="DF145" s="97" t="str">
        <f t="shared" si="157"/>
        <v/>
      </c>
      <c r="DG145" s="993"/>
      <c r="DH145" s="335"/>
      <c r="DI145" s="97" t="str">
        <f t="shared" si="158"/>
        <v/>
      </c>
      <c r="DJ145" s="334"/>
      <c r="DK145" s="335"/>
      <c r="DL145" s="335"/>
      <c r="DM145" s="97"/>
      <c r="DN145" s="334"/>
      <c r="DO145" s="335"/>
      <c r="DP145" s="335"/>
      <c r="DQ145" s="97"/>
      <c r="DR145" s="334"/>
      <c r="DS145" s="335"/>
      <c r="DT145" s="335"/>
      <c r="DU145" s="97"/>
      <c r="DV145" s="334"/>
      <c r="DW145" s="335"/>
      <c r="DX145" s="335"/>
      <c r="DY145" s="97" t="str">
        <f t="shared" si="159"/>
        <v/>
      </c>
      <c r="DZ145" s="998"/>
      <c r="EA145" s="335"/>
      <c r="EB145" s="97" t="str">
        <f t="shared" si="265"/>
        <v/>
      </c>
      <c r="EC145" s="334"/>
      <c r="ED145" s="335"/>
      <c r="EE145" s="335"/>
      <c r="EF145" s="97"/>
      <c r="EG145" s="334"/>
      <c r="EH145" s="335"/>
      <c r="EI145" s="335"/>
      <c r="EJ145" s="97"/>
      <c r="EK145" s="334"/>
      <c r="EL145" s="335"/>
      <c r="EM145" s="335"/>
      <c r="EN145" s="97"/>
      <c r="EO145" s="334"/>
      <c r="EP145" s="335"/>
      <c r="EQ145" s="335"/>
      <c r="ER145" s="97" t="str">
        <f t="shared" si="161"/>
        <v/>
      </c>
      <c r="ES145" s="993"/>
      <c r="ET145" s="335"/>
      <c r="EU145" s="97" t="str">
        <f t="shared" si="267"/>
        <v/>
      </c>
      <c r="EV145" s="334"/>
      <c r="EW145" s="335"/>
      <c r="EX145" s="335"/>
      <c r="EY145" s="97"/>
      <c r="EZ145" s="334"/>
      <c r="FA145" s="335"/>
      <c r="FB145" s="335"/>
      <c r="FC145" s="97"/>
      <c r="FD145" s="334"/>
      <c r="FE145" s="335"/>
      <c r="FF145" s="335"/>
      <c r="FG145" s="97"/>
      <c r="FH145" s="334"/>
      <c r="FI145" s="335"/>
      <c r="FJ145" s="335"/>
      <c r="FK145" s="97" t="str">
        <f t="shared" si="163"/>
        <v/>
      </c>
      <c r="FL145" s="993"/>
      <c r="FM145" s="335"/>
      <c r="FN145" s="97" t="str">
        <f t="shared" si="269"/>
        <v/>
      </c>
      <c r="FO145" s="334"/>
      <c r="FP145" s="335"/>
      <c r="FQ145" s="97"/>
      <c r="FR145" s="334"/>
      <c r="FS145" s="335"/>
      <c r="FT145" s="97"/>
      <c r="FU145" s="334"/>
      <c r="FV145" s="335"/>
      <c r="FW145" s="97"/>
      <c r="FX145" s="334"/>
      <c r="FY145" s="335"/>
      <c r="FZ145" s="97" t="str">
        <f t="shared" si="165"/>
        <v/>
      </c>
      <c r="GA145" s="993"/>
      <c r="GB145" s="335"/>
      <c r="GC145" s="510" t="str">
        <f t="shared" si="271"/>
        <v/>
      </c>
      <c r="GD145" s="336"/>
      <c r="GE145" s="337"/>
      <c r="GF145" s="337"/>
      <c r="GG145" s="337"/>
      <c r="GH145" s="337"/>
      <c r="GI145" s="510"/>
      <c r="GJ145" s="336"/>
      <c r="GK145" s="337"/>
      <c r="GL145" s="337"/>
      <c r="GM145" s="337"/>
      <c r="GN145" s="337"/>
      <c r="GO145" s="510"/>
      <c r="GP145" s="336"/>
      <c r="GQ145" s="337"/>
      <c r="GR145" s="337"/>
      <c r="GS145" s="337"/>
      <c r="GT145" s="337"/>
      <c r="GU145" s="510"/>
      <c r="GV145" s="336"/>
      <c r="GW145" s="337"/>
      <c r="GX145" s="337"/>
      <c r="GY145" s="337"/>
      <c r="GZ145" s="336"/>
      <c r="HA145" s="510" t="str">
        <f t="shared" si="167"/>
        <v/>
      </c>
      <c r="HB145" s="1015"/>
      <c r="HC145" s="337"/>
      <c r="HD145" s="510" t="str">
        <f t="shared" si="273"/>
        <v/>
      </c>
      <c r="HE145" s="336"/>
      <c r="HF145" s="337"/>
      <c r="HG145" s="337"/>
      <c r="HH145" s="336"/>
      <c r="HI145" s="510"/>
      <c r="HJ145" s="336"/>
      <c r="HK145" s="337"/>
      <c r="HL145" s="337"/>
      <c r="HM145" s="336"/>
      <c r="HN145" s="510"/>
      <c r="HO145" s="336"/>
      <c r="HP145" s="337"/>
      <c r="HQ145" s="337"/>
      <c r="HR145" s="337"/>
      <c r="HS145" s="510"/>
      <c r="HT145" s="336"/>
      <c r="HU145" s="337"/>
      <c r="HV145" s="337"/>
      <c r="HW145" s="337"/>
      <c r="HX145" s="97" t="str">
        <f t="shared" si="169"/>
        <v/>
      </c>
      <c r="HY145" s="994"/>
      <c r="HZ145" s="337"/>
      <c r="IA145" s="510" t="str">
        <f t="shared" si="275"/>
        <v/>
      </c>
      <c r="IB145" s="336"/>
      <c r="IC145" s="337"/>
      <c r="ID145" s="337"/>
      <c r="IE145" s="510"/>
      <c r="IF145" s="336"/>
      <c r="IG145" s="337"/>
      <c r="IH145" s="337"/>
      <c r="II145" s="510"/>
      <c r="IJ145" s="336"/>
      <c r="IK145" s="337"/>
      <c r="IL145" s="337"/>
      <c r="IM145" s="510"/>
      <c r="IN145" s="336"/>
      <c r="IO145" s="337"/>
      <c r="IP145" s="337"/>
      <c r="IQ145" s="97" t="str">
        <f t="shared" si="276"/>
        <v/>
      </c>
      <c r="IR145" s="994"/>
      <c r="IS145" s="337"/>
      <c r="IT145" s="337"/>
      <c r="IU145" s="337"/>
      <c r="IV145" s="510" t="str">
        <f t="shared" si="277"/>
        <v/>
      </c>
      <c r="IW145" s="995"/>
    </row>
    <row r="146" spans="1:257" x14ac:dyDescent="0.25">
      <c r="A146" s="996"/>
      <c r="B146" s="507">
        <v>6</v>
      </c>
      <c r="C146" s="97" t="str">
        <f>IF(Proponentes!B137&gt;0,Proponentes!B137,"")</f>
        <v/>
      </c>
      <c r="D146" s="335"/>
      <c r="E146" s="335"/>
      <c r="F146" s="334"/>
      <c r="G146" s="335"/>
      <c r="H146" s="335"/>
      <c r="I146" s="335"/>
      <c r="J146" s="335"/>
      <c r="K146" s="335"/>
      <c r="L146" s="335"/>
      <c r="M146" s="334"/>
      <c r="N146" s="335"/>
      <c r="O146" s="335"/>
      <c r="P146" s="335"/>
      <c r="Q146" s="335"/>
      <c r="R146" s="335"/>
      <c r="S146" s="335"/>
      <c r="T146" s="334"/>
      <c r="U146" s="335"/>
      <c r="V146" s="335"/>
      <c r="W146" s="335"/>
      <c r="X146" s="335"/>
      <c r="Y146" s="335"/>
      <c r="Z146" s="335"/>
      <c r="AA146" s="334"/>
      <c r="AB146" s="335"/>
      <c r="AC146" s="335"/>
      <c r="AD146" s="335"/>
      <c r="AE146" s="335"/>
      <c r="AF146" s="335"/>
      <c r="AG146" s="97" t="str">
        <f t="shared" si="151"/>
        <v/>
      </c>
      <c r="AH146" s="993"/>
      <c r="AI146" s="335"/>
      <c r="AJ146" s="335" t="str">
        <f t="shared" si="152"/>
        <v/>
      </c>
      <c r="AK146" s="335"/>
      <c r="AL146" s="334"/>
      <c r="AM146" s="335"/>
      <c r="AN146" s="335"/>
      <c r="AO146" s="335"/>
      <c r="AP146" s="335"/>
      <c r="AQ146" s="335"/>
      <c r="AR146" s="335"/>
      <c r="AS146" s="334"/>
      <c r="AT146" s="335"/>
      <c r="AU146" s="335"/>
      <c r="AV146" s="335"/>
      <c r="AW146" s="335"/>
      <c r="AX146" s="335"/>
      <c r="AY146" s="335"/>
      <c r="AZ146" s="334"/>
      <c r="BA146" s="335"/>
      <c r="BB146" s="335"/>
      <c r="BC146" s="335"/>
      <c r="BD146" s="335"/>
      <c r="BE146" s="335"/>
      <c r="BF146" s="335"/>
      <c r="BG146" s="334"/>
      <c r="BH146" s="335"/>
      <c r="BI146" s="335"/>
      <c r="BJ146" s="335"/>
      <c r="BK146" s="335"/>
      <c r="BL146" s="97" t="str">
        <f t="shared" si="153"/>
        <v/>
      </c>
      <c r="BM146" s="993"/>
      <c r="BN146" s="335" t="str">
        <f t="shared" si="256"/>
        <v/>
      </c>
      <c r="BO146" s="334"/>
      <c r="BP146" s="335"/>
      <c r="BQ146" s="335"/>
      <c r="BR146" s="335"/>
      <c r="BS146" s="335" t="str">
        <f t="shared" si="257"/>
        <v/>
      </c>
      <c r="BT146" s="334"/>
      <c r="BU146" s="335"/>
      <c r="BV146" s="335"/>
      <c r="BW146" s="335"/>
      <c r="BX146" s="335" t="str">
        <f t="shared" si="258"/>
        <v/>
      </c>
      <c r="BY146" s="334"/>
      <c r="BZ146" s="335"/>
      <c r="CA146" s="335"/>
      <c r="CB146" s="335"/>
      <c r="CC146" s="335" t="str">
        <f t="shared" si="259"/>
        <v/>
      </c>
      <c r="CD146" s="334"/>
      <c r="CE146" s="335"/>
      <c r="CF146" s="335"/>
      <c r="CG146" s="335"/>
      <c r="CH146" s="997"/>
      <c r="CI146" s="97" t="str">
        <f t="shared" si="260"/>
        <v/>
      </c>
      <c r="CJ146" s="998"/>
      <c r="CK146" s="335"/>
      <c r="CL146" s="97" t="str">
        <f t="shared" si="261"/>
        <v/>
      </c>
      <c r="CM146" s="334"/>
      <c r="CN146" s="335"/>
      <c r="CO146" s="335"/>
      <c r="CP146" s="335"/>
      <c r="CQ146" s="97"/>
      <c r="CR146" s="334"/>
      <c r="CS146" s="335"/>
      <c r="CT146" s="335"/>
      <c r="CU146" s="335"/>
      <c r="CV146" s="97"/>
      <c r="CW146" s="334"/>
      <c r="CX146" s="335"/>
      <c r="CY146" s="335"/>
      <c r="CZ146" s="335"/>
      <c r="DA146" s="97"/>
      <c r="DB146" s="334"/>
      <c r="DC146" s="335"/>
      <c r="DD146" s="335"/>
      <c r="DE146" s="335"/>
      <c r="DF146" s="97" t="str">
        <f t="shared" si="157"/>
        <v/>
      </c>
      <c r="DG146" s="993"/>
      <c r="DH146" s="335"/>
      <c r="DI146" s="97" t="str">
        <f t="shared" si="158"/>
        <v/>
      </c>
      <c r="DJ146" s="334"/>
      <c r="DK146" s="335"/>
      <c r="DL146" s="335"/>
      <c r="DM146" s="97"/>
      <c r="DN146" s="334"/>
      <c r="DO146" s="335"/>
      <c r="DP146" s="335"/>
      <c r="DQ146" s="97"/>
      <c r="DR146" s="334"/>
      <c r="DS146" s="335"/>
      <c r="DT146" s="335"/>
      <c r="DU146" s="97"/>
      <c r="DV146" s="334"/>
      <c r="DW146" s="335"/>
      <c r="DX146" s="335"/>
      <c r="DY146" s="97" t="str">
        <f t="shared" si="159"/>
        <v/>
      </c>
      <c r="DZ146" s="998"/>
      <c r="EA146" s="335"/>
      <c r="EB146" s="97" t="str">
        <f t="shared" si="265"/>
        <v/>
      </c>
      <c r="EC146" s="334"/>
      <c r="ED146" s="335"/>
      <c r="EE146" s="335"/>
      <c r="EF146" s="97"/>
      <c r="EG146" s="334"/>
      <c r="EH146" s="335"/>
      <c r="EI146" s="335"/>
      <c r="EJ146" s="97"/>
      <c r="EK146" s="334"/>
      <c r="EL146" s="335"/>
      <c r="EM146" s="335"/>
      <c r="EN146" s="97"/>
      <c r="EO146" s="334"/>
      <c r="EP146" s="335"/>
      <c r="EQ146" s="335"/>
      <c r="ER146" s="97" t="str">
        <f t="shared" si="161"/>
        <v/>
      </c>
      <c r="ES146" s="993"/>
      <c r="ET146" s="335"/>
      <c r="EU146" s="97" t="str">
        <f t="shared" si="267"/>
        <v/>
      </c>
      <c r="EV146" s="334"/>
      <c r="EW146" s="335"/>
      <c r="EX146" s="335"/>
      <c r="EY146" s="97"/>
      <c r="EZ146" s="334"/>
      <c r="FA146" s="335"/>
      <c r="FB146" s="335"/>
      <c r="FC146" s="97"/>
      <c r="FD146" s="334"/>
      <c r="FE146" s="335"/>
      <c r="FF146" s="335"/>
      <c r="FG146" s="97"/>
      <c r="FH146" s="334"/>
      <c r="FI146" s="335"/>
      <c r="FJ146" s="335"/>
      <c r="FK146" s="97" t="str">
        <f t="shared" si="163"/>
        <v/>
      </c>
      <c r="FL146" s="993"/>
      <c r="FM146" s="335"/>
      <c r="FN146" s="97" t="str">
        <f t="shared" si="269"/>
        <v/>
      </c>
      <c r="FO146" s="334"/>
      <c r="FP146" s="335"/>
      <c r="FQ146" s="97"/>
      <c r="FR146" s="334"/>
      <c r="FS146" s="335"/>
      <c r="FT146" s="97"/>
      <c r="FU146" s="334"/>
      <c r="FV146" s="335"/>
      <c r="FW146" s="97"/>
      <c r="FX146" s="334"/>
      <c r="FY146" s="335"/>
      <c r="FZ146" s="97" t="str">
        <f t="shared" si="165"/>
        <v/>
      </c>
      <c r="GA146" s="993"/>
      <c r="GB146" s="335"/>
      <c r="GC146" s="510" t="str">
        <f t="shared" si="271"/>
        <v/>
      </c>
      <c r="GD146" s="336"/>
      <c r="GE146" s="337"/>
      <c r="GF146" s="337"/>
      <c r="GG146" s="337"/>
      <c r="GH146" s="337"/>
      <c r="GI146" s="510"/>
      <c r="GJ146" s="336"/>
      <c r="GK146" s="337"/>
      <c r="GL146" s="337"/>
      <c r="GM146" s="337"/>
      <c r="GN146" s="337"/>
      <c r="GO146" s="510"/>
      <c r="GP146" s="336"/>
      <c r="GQ146" s="337"/>
      <c r="GR146" s="337"/>
      <c r="GS146" s="337"/>
      <c r="GT146" s="337"/>
      <c r="GU146" s="510"/>
      <c r="GV146" s="336"/>
      <c r="GW146" s="337"/>
      <c r="GX146" s="337"/>
      <c r="GY146" s="337"/>
      <c r="GZ146" s="336"/>
      <c r="HA146" s="510" t="str">
        <f t="shared" si="167"/>
        <v/>
      </c>
      <c r="HB146" s="1015"/>
      <c r="HC146" s="337"/>
      <c r="HD146" s="510" t="str">
        <f t="shared" si="273"/>
        <v/>
      </c>
      <c r="HE146" s="336"/>
      <c r="HF146" s="337"/>
      <c r="HG146" s="337"/>
      <c r="HH146" s="336"/>
      <c r="HI146" s="510"/>
      <c r="HJ146" s="336"/>
      <c r="HK146" s="337"/>
      <c r="HL146" s="337"/>
      <c r="HM146" s="336"/>
      <c r="HN146" s="510"/>
      <c r="HO146" s="336"/>
      <c r="HP146" s="337"/>
      <c r="HQ146" s="337"/>
      <c r="HR146" s="337"/>
      <c r="HS146" s="510"/>
      <c r="HT146" s="336"/>
      <c r="HU146" s="337"/>
      <c r="HV146" s="337"/>
      <c r="HW146" s="337"/>
      <c r="HX146" s="97" t="str">
        <f t="shared" si="169"/>
        <v/>
      </c>
      <c r="HY146" s="994"/>
      <c r="HZ146" s="337"/>
      <c r="IA146" s="510" t="str">
        <f t="shared" si="275"/>
        <v/>
      </c>
      <c r="IB146" s="336"/>
      <c r="IC146" s="337"/>
      <c r="ID146" s="337"/>
      <c r="IE146" s="510"/>
      <c r="IF146" s="336"/>
      <c r="IG146" s="337"/>
      <c r="IH146" s="337"/>
      <c r="II146" s="510"/>
      <c r="IJ146" s="336"/>
      <c r="IK146" s="337"/>
      <c r="IL146" s="337"/>
      <c r="IM146" s="510"/>
      <c r="IN146" s="336"/>
      <c r="IO146" s="337"/>
      <c r="IP146" s="337"/>
      <c r="IQ146" s="97" t="str">
        <f t="shared" si="276"/>
        <v/>
      </c>
      <c r="IR146" s="994"/>
      <c r="IS146" s="337"/>
      <c r="IT146" s="337"/>
      <c r="IU146" s="337"/>
      <c r="IV146" s="510" t="str">
        <f t="shared" si="277"/>
        <v/>
      </c>
      <c r="IW146" s="995"/>
    </row>
    <row r="147" spans="1:257" x14ac:dyDescent="0.25">
      <c r="A147" s="996"/>
      <c r="B147" s="507">
        <v>7</v>
      </c>
      <c r="C147" s="97" t="str">
        <f>IF(Proponentes!B138&gt;0,Proponentes!B138,"")</f>
        <v/>
      </c>
      <c r="D147" s="335"/>
      <c r="E147" s="335"/>
      <c r="F147" s="334"/>
      <c r="G147" s="335"/>
      <c r="H147" s="335"/>
      <c r="I147" s="335"/>
      <c r="J147" s="335"/>
      <c r="K147" s="335"/>
      <c r="L147" s="335"/>
      <c r="M147" s="334"/>
      <c r="N147" s="335"/>
      <c r="O147" s="335"/>
      <c r="P147" s="335"/>
      <c r="Q147" s="335"/>
      <c r="R147" s="335"/>
      <c r="S147" s="335"/>
      <c r="T147" s="334"/>
      <c r="U147" s="335"/>
      <c r="V147" s="335"/>
      <c r="W147" s="335"/>
      <c r="X147" s="335"/>
      <c r="Y147" s="335"/>
      <c r="Z147" s="335"/>
      <c r="AA147" s="334"/>
      <c r="AB147" s="335"/>
      <c r="AC147" s="335"/>
      <c r="AD147" s="335"/>
      <c r="AE147" s="335"/>
      <c r="AF147" s="335"/>
      <c r="AG147" s="97" t="str">
        <f t="shared" si="151"/>
        <v/>
      </c>
      <c r="AH147" s="993"/>
      <c r="AI147" s="335"/>
      <c r="AJ147" s="335" t="str">
        <f t="shared" si="152"/>
        <v/>
      </c>
      <c r="AK147" s="335"/>
      <c r="AL147" s="334"/>
      <c r="AM147" s="335"/>
      <c r="AN147" s="335"/>
      <c r="AO147" s="335"/>
      <c r="AP147" s="335"/>
      <c r="AQ147" s="335"/>
      <c r="AR147" s="335"/>
      <c r="AS147" s="334"/>
      <c r="AT147" s="335"/>
      <c r="AU147" s="335"/>
      <c r="AV147" s="335"/>
      <c r="AW147" s="335"/>
      <c r="AX147" s="335"/>
      <c r="AY147" s="335"/>
      <c r="AZ147" s="334"/>
      <c r="BA147" s="335"/>
      <c r="BB147" s="335"/>
      <c r="BC147" s="335"/>
      <c r="BD147" s="335"/>
      <c r="BE147" s="335"/>
      <c r="BF147" s="335"/>
      <c r="BG147" s="334"/>
      <c r="BH147" s="335"/>
      <c r="BI147" s="335"/>
      <c r="BJ147" s="335"/>
      <c r="BK147" s="335"/>
      <c r="BL147" s="97" t="str">
        <f t="shared" si="153"/>
        <v/>
      </c>
      <c r="BM147" s="993"/>
      <c r="BN147" s="335" t="str">
        <f t="shared" si="256"/>
        <v/>
      </c>
      <c r="BO147" s="334"/>
      <c r="BP147" s="335"/>
      <c r="BQ147" s="335"/>
      <c r="BR147" s="335"/>
      <c r="BS147" s="335" t="str">
        <f t="shared" si="257"/>
        <v/>
      </c>
      <c r="BT147" s="334"/>
      <c r="BU147" s="335"/>
      <c r="BV147" s="335"/>
      <c r="BW147" s="335"/>
      <c r="BX147" s="335" t="str">
        <f t="shared" si="258"/>
        <v/>
      </c>
      <c r="BY147" s="334"/>
      <c r="BZ147" s="335"/>
      <c r="CA147" s="335"/>
      <c r="CB147" s="335"/>
      <c r="CC147" s="335" t="str">
        <f t="shared" si="259"/>
        <v/>
      </c>
      <c r="CD147" s="334"/>
      <c r="CE147" s="335"/>
      <c r="CF147" s="335"/>
      <c r="CG147" s="335"/>
      <c r="CH147" s="997"/>
      <c r="CI147" s="97" t="str">
        <f t="shared" si="260"/>
        <v/>
      </c>
      <c r="CJ147" s="998"/>
      <c r="CK147" s="335"/>
      <c r="CL147" s="97" t="str">
        <f t="shared" si="261"/>
        <v/>
      </c>
      <c r="CM147" s="334"/>
      <c r="CN147" s="335"/>
      <c r="CO147" s="335"/>
      <c r="CP147" s="335"/>
      <c r="CQ147" s="97"/>
      <c r="CR147" s="334"/>
      <c r="CS147" s="335"/>
      <c r="CT147" s="335"/>
      <c r="CU147" s="335"/>
      <c r="CV147" s="97"/>
      <c r="CW147" s="334"/>
      <c r="CX147" s="335"/>
      <c r="CY147" s="335"/>
      <c r="CZ147" s="335"/>
      <c r="DA147" s="97"/>
      <c r="DB147" s="334"/>
      <c r="DC147" s="335"/>
      <c r="DD147" s="335"/>
      <c r="DE147" s="335"/>
      <c r="DF147" s="97" t="str">
        <f t="shared" si="157"/>
        <v/>
      </c>
      <c r="DG147" s="993"/>
      <c r="DH147" s="335"/>
      <c r="DI147" s="97" t="str">
        <f t="shared" si="158"/>
        <v/>
      </c>
      <c r="DJ147" s="334"/>
      <c r="DK147" s="335"/>
      <c r="DL147" s="335"/>
      <c r="DM147" s="97"/>
      <c r="DN147" s="334"/>
      <c r="DO147" s="335"/>
      <c r="DP147" s="335"/>
      <c r="DQ147" s="97"/>
      <c r="DR147" s="334"/>
      <c r="DS147" s="335"/>
      <c r="DT147" s="335"/>
      <c r="DU147" s="97"/>
      <c r="DV147" s="334"/>
      <c r="DW147" s="335"/>
      <c r="DX147" s="335"/>
      <c r="DY147" s="97" t="str">
        <f t="shared" si="159"/>
        <v/>
      </c>
      <c r="DZ147" s="998"/>
      <c r="EA147" s="335"/>
      <c r="EB147" s="97" t="str">
        <f t="shared" si="265"/>
        <v/>
      </c>
      <c r="EC147" s="334"/>
      <c r="ED147" s="335"/>
      <c r="EE147" s="335"/>
      <c r="EF147" s="97"/>
      <c r="EG147" s="334"/>
      <c r="EH147" s="335"/>
      <c r="EI147" s="335"/>
      <c r="EJ147" s="97"/>
      <c r="EK147" s="334"/>
      <c r="EL147" s="335"/>
      <c r="EM147" s="335"/>
      <c r="EN147" s="97"/>
      <c r="EO147" s="334"/>
      <c r="EP147" s="335"/>
      <c r="EQ147" s="335"/>
      <c r="ER147" s="97" t="str">
        <f t="shared" si="161"/>
        <v/>
      </c>
      <c r="ES147" s="993"/>
      <c r="ET147" s="335"/>
      <c r="EU147" s="97" t="str">
        <f t="shared" si="267"/>
        <v/>
      </c>
      <c r="EV147" s="334"/>
      <c r="EW147" s="335"/>
      <c r="EX147" s="335"/>
      <c r="EY147" s="97"/>
      <c r="EZ147" s="334"/>
      <c r="FA147" s="335"/>
      <c r="FB147" s="335"/>
      <c r="FC147" s="97"/>
      <c r="FD147" s="334"/>
      <c r="FE147" s="335"/>
      <c r="FF147" s="335"/>
      <c r="FG147" s="97"/>
      <c r="FH147" s="334"/>
      <c r="FI147" s="335"/>
      <c r="FJ147" s="335"/>
      <c r="FK147" s="97" t="str">
        <f t="shared" si="163"/>
        <v/>
      </c>
      <c r="FL147" s="993"/>
      <c r="FM147" s="335"/>
      <c r="FN147" s="97" t="str">
        <f t="shared" si="269"/>
        <v/>
      </c>
      <c r="FO147" s="334"/>
      <c r="FP147" s="335"/>
      <c r="FQ147" s="97"/>
      <c r="FR147" s="334"/>
      <c r="FS147" s="335"/>
      <c r="FT147" s="97"/>
      <c r="FU147" s="334"/>
      <c r="FV147" s="335"/>
      <c r="FW147" s="97"/>
      <c r="FX147" s="334"/>
      <c r="FY147" s="335"/>
      <c r="FZ147" s="97" t="str">
        <f t="shared" si="165"/>
        <v/>
      </c>
      <c r="GA147" s="993"/>
      <c r="GB147" s="335"/>
      <c r="GC147" s="510" t="str">
        <f t="shared" si="271"/>
        <v/>
      </c>
      <c r="GD147" s="336"/>
      <c r="GE147" s="337"/>
      <c r="GF147" s="337"/>
      <c r="GG147" s="337"/>
      <c r="GH147" s="337"/>
      <c r="GI147" s="510"/>
      <c r="GJ147" s="336"/>
      <c r="GK147" s="337"/>
      <c r="GL147" s="337"/>
      <c r="GM147" s="337"/>
      <c r="GN147" s="337"/>
      <c r="GO147" s="510"/>
      <c r="GP147" s="336"/>
      <c r="GQ147" s="337"/>
      <c r="GR147" s="337"/>
      <c r="GS147" s="337"/>
      <c r="GT147" s="337"/>
      <c r="GU147" s="510"/>
      <c r="GV147" s="336"/>
      <c r="GW147" s="337"/>
      <c r="GX147" s="337"/>
      <c r="GY147" s="337"/>
      <c r="GZ147" s="336"/>
      <c r="HA147" s="510" t="str">
        <f t="shared" si="167"/>
        <v/>
      </c>
      <c r="HB147" s="1015"/>
      <c r="HC147" s="337"/>
      <c r="HD147" s="510" t="str">
        <f t="shared" si="273"/>
        <v/>
      </c>
      <c r="HE147" s="336"/>
      <c r="HF147" s="337"/>
      <c r="HG147" s="337"/>
      <c r="HH147" s="336"/>
      <c r="HI147" s="510"/>
      <c r="HJ147" s="336"/>
      <c r="HK147" s="337"/>
      <c r="HL147" s="337"/>
      <c r="HM147" s="336"/>
      <c r="HN147" s="510"/>
      <c r="HO147" s="336"/>
      <c r="HP147" s="337"/>
      <c r="HQ147" s="337"/>
      <c r="HR147" s="337"/>
      <c r="HS147" s="510"/>
      <c r="HT147" s="336"/>
      <c r="HU147" s="337"/>
      <c r="HV147" s="337"/>
      <c r="HW147" s="337"/>
      <c r="HX147" s="97" t="str">
        <f t="shared" si="169"/>
        <v/>
      </c>
      <c r="HY147" s="994"/>
      <c r="HZ147" s="337"/>
      <c r="IA147" s="510" t="str">
        <f t="shared" si="275"/>
        <v/>
      </c>
      <c r="IB147" s="336"/>
      <c r="IC147" s="337"/>
      <c r="ID147" s="337"/>
      <c r="IE147" s="510"/>
      <c r="IF147" s="336"/>
      <c r="IG147" s="337"/>
      <c r="IH147" s="337"/>
      <c r="II147" s="510"/>
      <c r="IJ147" s="336"/>
      <c r="IK147" s="337"/>
      <c r="IL147" s="337"/>
      <c r="IM147" s="510"/>
      <c r="IN147" s="336"/>
      <c r="IO147" s="337"/>
      <c r="IP147" s="337"/>
      <c r="IQ147" s="97" t="str">
        <f t="shared" si="276"/>
        <v/>
      </c>
      <c r="IR147" s="994"/>
      <c r="IS147" s="337"/>
      <c r="IT147" s="337"/>
      <c r="IU147" s="337"/>
      <c r="IV147" s="510" t="str">
        <f t="shared" si="277"/>
        <v/>
      </c>
      <c r="IW147" s="995"/>
    </row>
    <row r="148" spans="1:257" x14ac:dyDescent="0.25">
      <c r="A148" s="996"/>
      <c r="B148" s="507">
        <v>8</v>
      </c>
      <c r="C148" s="97" t="str">
        <f>IF(Proponentes!B139&gt;0,Proponentes!B139,"")</f>
        <v/>
      </c>
      <c r="D148" s="335"/>
      <c r="E148" s="335"/>
      <c r="F148" s="334"/>
      <c r="G148" s="335"/>
      <c r="H148" s="335"/>
      <c r="I148" s="335"/>
      <c r="J148" s="335"/>
      <c r="K148" s="335"/>
      <c r="L148" s="335"/>
      <c r="M148" s="334"/>
      <c r="N148" s="335"/>
      <c r="O148" s="335"/>
      <c r="P148" s="335"/>
      <c r="Q148" s="335"/>
      <c r="R148" s="335"/>
      <c r="S148" s="335"/>
      <c r="T148" s="334"/>
      <c r="U148" s="335"/>
      <c r="V148" s="335"/>
      <c r="W148" s="335"/>
      <c r="X148" s="335"/>
      <c r="Y148" s="335"/>
      <c r="Z148" s="335"/>
      <c r="AA148" s="334"/>
      <c r="AB148" s="335"/>
      <c r="AC148" s="335"/>
      <c r="AD148" s="335"/>
      <c r="AE148" s="335"/>
      <c r="AF148" s="335"/>
      <c r="AG148" s="97" t="str">
        <f t="shared" si="151"/>
        <v/>
      </c>
      <c r="AH148" s="993"/>
      <c r="AI148" s="335"/>
      <c r="AJ148" s="335" t="str">
        <f t="shared" si="152"/>
        <v/>
      </c>
      <c r="AK148" s="335"/>
      <c r="AL148" s="334"/>
      <c r="AM148" s="335"/>
      <c r="AN148" s="335"/>
      <c r="AO148" s="335"/>
      <c r="AP148" s="335"/>
      <c r="AQ148" s="335"/>
      <c r="AR148" s="335"/>
      <c r="AS148" s="334"/>
      <c r="AT148" s="335"/>
      <c r="AU148" s="335"/>
      <c r="AV148" s="335"/>
      <c r="AW148" s="335"/>
      <c r="AX148" s="335"/>
      <c r="AY148" s="335"/>
      <c r="AZ148" s="334"/>
      <c r="BA148" s="335"/>
      <c r="BB148" s="335"/>
      <c r="BC148" s="335"/>
      <c r="BD148" s="335"/>
      <c r="BE148" s="335"/>
      <c r="BF148" s="335"/>
      <c r="BG148" s="334"/>
      <c r="BH148" s="335"/>
      <c r="BI148" s="335"/>
      <c r="BJ148" s="335"/>
      <c r="BK148" s="335"/>
      <c r="BL148" s="97" t="str">
        <f t="shared" si="153"/>
        <v/>
      </c>
      <c r="BM148" s="993"/>
      <c r="BN148" s="335" t="str">
        <f t="shared" si="256"/>
        <v/>
      </c>
      <c r="BO148" s="334"/>
      <c r="BP148" s="335"/>
      <c r="BQ148" s="335"/>
      <c r="BR148" s="335"/>
      <c r="BS148" s="335" t="str">
        <f t="shared" si="257"/>
        <v/>
      </c>
      <c r="BT148" s="334"/>
      <c r="BU148" s="335"/>
      <c r="BV148" s="335"/>
      <c r="BW148" s="335"/>
      <c r="BX148" s="335" t="str">
        <f t="shared" si="258"/>
        <v/>
      </c>
      <c r="BY148" s="334"/>
      <c r="BZ148" s="335"/>
      <c r="CA148" s="335"/>
      <c r="CB148" s="335"/>
      <c r="CC148" s="335" t="str">
        <f t="shared" si="259"/>
        <v/>
      </c>
      <c r="CD148" s="334"/>
      <c r="CE148" s="335"/>
      <c r="CF148" s="335"/>
      <c r="CG148" s="335"/>
      <c r="CH148" s="997"/>
      <c r="CI148" s="97" t="str">
        <f t="shared" si="260"/>
        <v/>
      </c>
      <c r="CJ148" s="998"/>
      <c r="CK148" s="335"/>
      <c r="CL148" s="97" t="str">
        <f t="shared" si="261"/>
        <v/>
      </c>
      <c r="CM148" s="334"/>
      <c r="CN148" s="335"/>
      <c r="CO148" s="335"/>
      <c r="CP148" s="335"/>
      <c r="CQ148" s="97"/>
      <c r="CR148" s="334"/>
      <c r="CS148" s="335"/>
      <c r="CT148" s="335"/>
      <c r="CU148" s="335"/>
      <c r="CV148" s="97"/>
      <c r="CW148" s="334"/>
      <c r="CX148" s="335"/>
      <c r="CY148" s="335"/>
      <c r="CZ148" s="335"/>
      <c r="DA148" s="97"/>
      <c r="DB148" s="334"/>
      <c r="DC148" s="335"/>
      <c r="DD148" s="335"/>
      <c r="DE148" s="335"/>
      <c r="DF148" s="97" t="str">
        <f t="shared" si="157"/>
        <v/>
      </c>
      <c r="DG148" s="993"/>
      <c r="DH148" s="335"/>
      <c r="DI148" s="97" t="str">
        <f t="shared" si="158"/>
        <v/>
      </c>
      <c r="DJ148" s="334"/>
      <c r="DK148" s="335"/>
      <c r="DL148" s="335"/>
      <c r="DM148" s="97"/>
      <c r="DN148" s="334"/>
      <c r="DO148" s="335"/>
      <c r="DP148" s="335"/>
      <c r="DQ148" s="97"/>
      <c r="DR148" s="334"/>
      <c r="DS148" s="335"/>
      <c r="DT148" s="335"/>
      <c r="DU148" s="97"/>
      <c r="DV148" s="334"/>
      <c r="DW148" s="335"/>
      <c r="DX148" s="335"/>
      <c r="DY148" s="97" t="str">
        <f t="shared" si="159"/>
        <v/>
      </c>
      <c r="DZ148" s="998"/>
      <c r="EA148" s="335"/>
      <c r="EB148" s="97" t="str">
        <f t="shared" si="265"/>
        <v/>
      </c>
      <c r="EC148" s="334"/>
      <c r="ED148" s="335"/>
      <c r="EE148" s="335"/>
      <c r="EF148" s="97"/>
      <c r="EG148" s="334"/>
      <c r="EH148" s="335"/>
      <c r="EI148" s="335"/>
      <c r="EJ148" s="97"/>
      <c r="EK148" s="334"/>
      <c r="EL148" s="335"/>
      <c r="EM148" s="335"/>
      <c r="EN148" s="97"/>
      <c r="EO148" s="334"/>
      <c r="EP148" s="335"/>
      <c r="EQ148" s="335"/>
      <c r="ER148" s="97" t="str">
        <f t="shared" si="161"/>
        <v/>
      </c>
      <c r="ES148" s="993"/>
      <c r="ET148" s="335"/>
      <c r="EU148" s="97" t="str">
        <f t="shared" si="267"/>
        <v/>
      </c>
      <c r="EV148" s="334"/>
      <c r="EW148" s="335"/>
      <c r="EX148" s="335"/>
      <c r="EY148" s="97"/>
      <c r="EZ148" s="334"/>
      <c r="FA148" s="335"/>
      <c r="FB148" s="335"/>
      <c r="FC148" s="97"/>
      <c r="FD148" s="334"/>
      <c r="FE148" s="335"/>
      <c r="FF148" s="335"/>
      <c r="FG148" s="97"/>
      <c r="FH148" s="334"/>
      <c r="FI148" s="335"/>
      <c r="FJ148" s="335"/>
      <c r="FK148" s="97" t="str">
        <f t="shared" si="163"/>
        <v/>
      </c>
      <c r="FL148" s="993"/>
      <c r="FM148" s="335"/>
      <c r="FN148" s="97" t="str">
        <f t="shared" si="269"/>
        <v/>
      </c>
      <c r="FO148" s="334"/>
      <c r="FP148" s="335"/>
      <c r="FQ148" s="97"/>
      <c r="FR148" s="334"/>
      <c r="FS148" s="335"/>
      <c r="FT148" s="97"/>
      <c r="FU148" s="334"/>
      <c r="FV148" s="335"/>
      <c r="FW148" s="97"/>
      <c r="FX148" s="334"/>
      <c r="FY148" s="335"/>
      <c r="FZ148" s="97" t="str">
        <f t="shared" si="165"/>
        <v/>
      </c>
      <c r="GA148" s="993"/>
      <c r="GB148" s="335"/>
      <c r="GC148" s="510" t="str">
        <f t="shared" si="271"/>
        <v/>
      </c>
      <c r="GD148" s="336"/>
      <c r="GE148" s="337"/>
      <c r="GF148" s="337"/>
      <c r="GG148" s="337"/>
      <c r="GH148" s="337"/>
      <c r="GI148" s="510"/>
      <c r="GJ148" s="336"/>
      <c r="GK148" s="337"/>
      <c r="GL148" s="337"/>
      <c r="GM148" s="337"/>
      <c r="GN148" s="337"/>
      <c r="GO148" s="510"/>
      <c r="GP148" s="336"/>
      <c r="GQ148" s="337"/>
      <c r="GR148" s="337"/>
      <c r="GS148" s="337"/>
      <c r="GT148" s="337"/>
      <c r="GU148" s="510"/>
      <c r="GV148" s="336"/>
      <c r="GW148" s="337"/>
      <c r="GX148" s="337"/>
      <c r="GY148" s="337"/>
      <c r="GZ148" s="336"/>
      <c r="HA148" s="510" t="str">
        <f t="shared" si="167"/>
        <v/>
      </c>
      <c r="HB148" s="1015"/>
      <c r="HC148" s="337"/>
      <c r="HD148" s="510" t="str">
        <f t="shared" si="273"/>
        <v/>
      </c>
      <c r="HE148" s="336"/>
      <c r="HF148" s="337"/>
      <c r="HG148" s="337"/>
      <c r="HH148" s="336"/>
      <c r="HI148" s="510"/>
      <c r="HJ148" s="336"/>
      <c r="HK148" s="337"/>
      <c r="HL148" s="337"/>
      <c r="HM148" s="336"/>
      <c r="HN148" s="510"/>
      <c r="HO148" s="336"/>
      <c r="HP148" s="337"/>
      <c r="HQ148" s="337"/>
      <c r="HR148" s="337"/>
      <c r="HS148" s="510"/>
      <c r="HT148" s="336"/>
      <c r="HU148" s="337"/>
      <c r="HV148" s="337"/>
      <c r="HW148" s="337"/>
      <c r="HX148" s="97" t="str">
        <f t="shared" si="169"/>
        <v/>
      </c>
      <c r="HY148" s="994"/>
      <c r="HZ148" s="337"/>
      <c r="IA148" s="510" t="str">
        <f t="shared" si="275"/>
        <v/>
      </c>
      <c r="IB148" s="336"/>
      <c r="IC148" s="337"/>
      <c r="ID148" s="337"/>
      <c r="IE148" s="510"/>
      <c r="IF148" s="336"/>
      <c r="IG148" s="337"/>
      <c r="IH148" s="337"/>
      <c r="II148" s="510"/>
      <c r="IJ148" s="336"/>
      <c r="IK148" s="337"/>
      <c r="IL148" s="337"/>
      <c r="IM148" s="510"/>
      <c r="IN148" s="336"/>
      <c r="IO148" s="337"/>
      <c r="IP148" s="337"/>
      <c r="IQ148" s="97" t="str">
        <f t="shared" si="276"/>
        <v/>
      </c>
      <c r="IR148" s="994"/>
      <c r="IS148" s="337"/>
      <c r="IT148" s="337"/>
      <c r="IU148" s="337"/>
      <c r="IV148" s="510" t="str">
        <f t="shared" si="277"/>
        <v/>
      </c>
      <c r="IW148" s="995"/>
    </row>
    <row r="149" spans="1:257" x14ac:dyDescent="0.25">
      <c r="A149" s="996"/>
      <c r="B149" s="507">
        <v>9</v>
      </c>
      <c r="C149" s="97" t="str">
        <f>IF(Proponentes!B140&gt;0,Proponentes!B140,"")</f>
        <v/>
      </c>
      <c r="D149" s="335"/>
      <c r="E149" s="335"/>
      <c r="F149" s="334"/>
      <c r="G149" s="335"/>
      <c r="H149" s="335"/>
      <c r="I149" s="335"/>
      <c r="J149" s="335"/>
      <c r="K149" s="335"/>
      <c r="L149" s="335"/>
      <c r="M149" s="334"/>
      <c r="N149" s="335"/>
      <c r="O149" s="335"/>
      <c r="P149" s="335"/>
      <c r="Q149" s="335"/>
      <c r="R149" s="335"/>
      <c r="S149" s="335"/>
      <c r="T149" s="334"/>
      <c r="U149" s="335"/>
      <c r="V149" s="335"/>
      <c r="W149" s="335"/>
      <c r="X149" s="335"/>
      <c r="Y149" s="335"/>
      <c r="Z149" s="335"/>
      <c r="AA149" s="334"/>
      <c r="AB149" s="335"/>
      <c r="AC149" s="335"/>
      <c r="AD149" s="335"/>
      <c r="AE149" s="335"/>
      <c r="AF149" s="335"/>
      <c r="AG149" s="97" t="str">
        <f t="shared" si="151"/>
        <v/>
      </c>
      <c r="AH149" s="993"/>
      <c r="AI149" s="335"/>
      <c r="AJ149" s="335" t="str">
        <f t="shared" si="152"/>
        <v/>
      </c>
      <c r="AK149" s="335"/>
      <c r="AL149" s="334"/>
      <c r="AM149" s="335"/>
      <c r="AN149" s="335"/>
      <c r="AO149" s="335"/>
      <c r="AP149" s="335"/>
      <c r="AQ149" s="335"/>
      <c r="AR149" s="335"/>
      <c r="AS149" s="334"/>
      <c r="AT149" s="335"/>
      <c r="AU149" s="335"/>
      <c r="AV149" s="335"/>
      <c r="AW149" s="335"/>
      <c r="AX149" s="335"/>
      <c r="AY149" s="335"/>
      <c r="AZ149" s="334"/>
      <c r="BA149" s="335"/>
      <c r="BB149" s="335"/>
      <c r="BC149" s="335"/>
      <c r="BD149" s="335"/>
      <c r="BE149" s="335"/>
      <c r="BF149" s="335"/>
      <c r="BG149" s="334"/>
      <c r="BH149" s="335"/>
      <c r="BI149" s="335"/>
      <c r="BJ149" s="335"/>
      <c r="BK149" s="335"/>
      <c r="BL149" s="97" t="str">
        <f t="shared" si="153"/>
        <v/>
      </c>
      <c r="BM149" s="993"/>
      <c r="BN149" s="335" t="str">
        <f t="shared" si="256"/>
        <v/>
      </c>
      <c r="BO149" s="334"/>
      <c r="BP149" s="335"/>
      <c r="BQ149" s="335"/>
      <c r="BR149" s="335"/>
      <c r="BS149" s="335" t="str">
        <f t="shared" si="257"/>
        <v/>
      </c>
      <c r="BT149" s="334"/>
      <c r="BU149" s="335"/>
      <c r="BV149" s="335"/>
      <c r="BW149" s="335"/>
      <c r="BX149" s="335" t="str">
        <f t="shared" si="258"/>
        <v/>
      </c>
      <c r="BY149" s="334"/>
      <c r="BZ149" s="335"/>
      <c r="CA149" s="335"/>
      <c r="CB149" s="335"/>
      <c r="CC149" s="335" t="str">
        <f t="shared" si="259"/>
        <v/>
      </c>
      <c r="CD149" s="334"/>
      <c r="CE149" s="335"/>
      <c r="CF149" s="335"/>
      <c r="CG149" s="335"/>
      <c r="CH149" s="997"/>
      <c r="CI149" s="97" t="str">
        <f t="shared" si="260"/>
        <v/>
      </c>
      <c r="CJ149" s="998"/>
      <c r="CK149" s="335"/>
      <c r="CL149" s="97" t="str">
        <f t="shared" si="261"/>
        <v/>
      </c>
      <c r="CM149" s="334"/>
      <c r="CN149" s="335"/>
      <c r="CO149" s="335"/>
      <c r="CP149" s="335"/>
      <c r="CQ149" s="97"/>
      <c r="CR149" s="334"/>
      <c r="CS149" s="335"/>
      <c r="CT149" s="335"/>
      <c r="CU149" s="335"/>
      <c r="CV149" s="97"/>
      <c r="CW149" s="334"/>
      <c r="CX149" s="335"/>
      <c r="CY149" s="335"/>
      <c r="CZ149" s="335"/>
      <c r="DA149" s="97"/>
      <c r="DB149" s="334"/>
      <c r="DC149" s="335"/>
      <c r="DD149" s="335"/>
      <c r="DE149" s="335"/>
      <c r="DF149" s="97" t="str">
        <f t="shared" si="157"/>
        <v/>
      </c>
      <c r="DG149" s="993"/>
      <c r="DH149" s="335"/>
      <c r="DI149" s="97" t="str">
        <f t="shared" si="158"/>
        <v/>
      </c>
      <c r="DJ149" s="334"/>
      <c r="DK149" s="335"/>
      <c r="DL149" s="335"/>
      <c r="DM149" s="97"/>
      <c r="DN149" s="334"/>
      <c r="DO149" s="335"/>
      <c r="DP149" s="335"/>
      <c r="DQ149" s="97"/>
      <c r="DR149" s="334"/>
      <c r="DS149" s="335"/>
      <c r="DT149" s="335"/>
      <c r="DU149" s="97"/>
      <c r="DV149" s="334"/>
      <c r="DW149" s="335"/>
      <c r="DX149" s="335"/>
      <c r="DY149" s="97" t="str">
        <f t="shared" si="159"/>
        <v/>
      </c>
      <c r="DZ149" s="998"/>
      <c r="EA149" s="335"/>
      <c r="EB149" s="97" t="str">
        <f t="shared" si="265"/>
        <v/>
      </c>
      <c r="EC149" s="334"/>
      <c r="ED149" s="335"/>
      <c r="EE149" s="335"/>
      <c r="EF149" s="97"/>
      <c r="EG149" s="334"/>
      <c r="EH149" s="335"/>
      <c r="EI149" s="335"/>
      <c r="EJ149" s="97"/>
      <c r="EK149" s="334"/>
      <c r="EL149" s="335"/>
      <c r="EM149" s="335"/>
      <c r="EN149" s="97"/>
      <c r="EO149" s="334"/>
      <c r="EP149" s="335"/>
      <c r="EQ149" s="335"/>
      <c r="ER149" s="97" t="str">
        <f t="shared" si="161"/>
        <v/>
      </c>
      <c r="ES149" s="993"/>
      <c r="ET149" s="335"/>
      <c r="EU149" s="97" t="str">
        <f t="shared" si="267"/>
        <v/>
      </c>
      <c r="EV149" s="334"/>
      <c r="EW149" s="335"/>
      <c r="EX149" s="335"/>
      <c r="EY149" s="97"/>
      <c r="EZ149" s="334"/>
      <c r="FA149" s="335"/>
      <c r="FB149" s="335"/>
      <c r="FC149" s="97"/>
      <c r="FD149" s="334"/>
      <c r="FE149" s="335"/>
      <c r="FF149" s="335"/>
      <c r="FG149" s="97"/>
      <c r="FH149" s="334"/>
      <c r="FI149" s="335"/>
      <c r="FJ149" s="335"/>
      <c r="FK149" s="97" t="str">
        <f t="shared" si="163"/>
        <v/>
      </c>
      <c r="FL149" s="993"/>
      <c r="FM149" s="335"/>
      <c r="FN149" s="97" t="str">
        <f t="shared" si="269"/>
        <v/>
      </c>
      <c r="FO149" s="334"/>
      <c r="FP149" s="335"/>
      <c r="FQ149" s="97"/>
      <c r="FR149" s="334"/>
      <c r="FS149" s="335"/>
      <c r="FT149" s="97"/>
      <c r="FU149" s="334"/>
      <c r="FV149" s="335"/>
      <c r="FW149" s="97"/>
      <c r="FX149" s="334"/>
      <c r="FY149" s="335"/>
      <c r="FZ149" s="97" t="str">
        <f t="shared" si="165"/>
        <v/>
      </c>
      <c r="GA149" s="993"/>
      <c r="GB149" s="335"/>
      <c r="GC149" s="510" t="str">
        <f t="shared" si="271"/>
        <v/>
      </c>
      <c r="GD149" s="336"/>
      <c r="GE149" s="337"/>
      <c r="GF149" s="337"/>
      <c r="GG149" s="337"/>
      <c r="GH149" s="337"/>
      <c r="GI149" s="510"/>
      <c r="GJ149" s="336"/>
      <c r="GK149" s="337"/>
      <c r="GL149" s="337"/>
      <c r="GM149" s="337"/>
      <c r="GN149" s="337"/>
      <c r="GO149" s="510"/>
      <c r="GP149" s="336"/>
      <c r="GQ149" s="337"/>
      <c r="GR149" s="337"/>
      <c r="GS149" s="337"/>
      <c r="GT149" s="337"/>
      <c r="GU149" s="510"/>
      <c r="GV149" s="336"/>
      <c r="GW149" s="337"/>
      <c r="GX149" s="337"/>
      <c r="GY149" s="337"/>
      <c r="GZ149" s="336"/>
      <c r="HA149" s="510" t="str">
        <f t="shared" si="167"/>
        <v/>
      </c>
      <c r="HB149" s="1015"/>
      <c r="HC149" s="337"/>
      <c r="HD149" s="510" t="str">
        <f t="shared" si="273"/>
        <v/>
      </c>
      <c r="HE149" s="336"/>
      <c r="HF149" s="337"/>
      <c r="HG149" s="337"/>
      <c r="HH149" s="336"/>
      <c r="HI149" s="510"/>
      <c r="HJ149" s="336"/>
      <c r="HK149" s="337"/>
      <c r="HL149" s="337"/>
      <c r="HM149" s="336"/>
      <c r="HN149" s="510"/>
      <c r="HO149" s="336"/>
      <c r="HP149" s="337"/>
      <c r="HQ149" s="337"/>
      <c r="HR149" s="337"/>
      <c r="HS149" s="510"/>
      <c r="HT149" s="336"/>
      <c r="HU149" s="337"/>
      <c r="HV149" s="337"/>
      <c r="HW149" s="337"/>
      <c r="HX149" s="97" t="str">
        <f t="shared" si="169"/>
        <v/>
      </c>
      <c r="HY149" s="994"/>
      <c r="HZ149" s="337"/>
      <c r="IA149" s="510" t="str">
        <f t="shared" si="275"/>
        <v/>
      </c>
      <c r="IB149" s="336"/>
      <c r="IC149" s="337"/>
      <c r="ID149" s="337"/>
      <c r="IE149" s="510"/>
      <c r="IF149" s="336"/>
      <c r="IG149" s="337"/>
      <c r="IH149" s="337"/>
      <c r="II149" s="510"/>
      <c r="IJ149" s="336"/>
      <c r="IK149" s="337"/>
      <c r="IL149" s="337"/>
      <c r="IM149" s="510"/>
      <c r="IN149" s="336"/>
      <c r="IO149" s="337"/>
      <c r="IP149" s="337"/>
      <c r="IQ149" s="97" t="str">
        <f t="shared" si="276"/>
        <v/>
      </c>
      <c r="IR149" s="994"/>
      <c r="IS149" s="337"/>
      <c r="IT149" s="337"/>
      <c r="IU149" s="337"/>
      <c r="IV149" s="510" t="str">
        <f t="shared" si="277"/>
        <v/>
      </c>
      <c r="IW149" s="995"/>
    </row>
    <row r="150" spans="1:257" x14ac:dyDescent="0.25">
      <c r="A150" s="996"/>
      <c r="B150" s="507">
        <v>10</v>
      </c>
      <c r="C150" s="97" t="str">
        <f>IF(Proponentes!B141&gt;0,Proponentes!B141,"")</f>
        <v/>
      </c>
      <c r="D150" s="335"/>
      <c r="E150" s="335"/>
      <c r="F150" s="334"/>
      <c r="G150" s="335"/>
      <c r="H150" s="335"/>
      <c r="I150" s="335"/>
      <c r="J150" s="335"/>
      <c r="K150" s="335"/>
      <c r="L150" s="335"/>
      <c r="M150" s="334"/>
      <c r="N150" s="335"/>
      <c r="O150" s="335"/>
      <c r="P150" s="335"/>
      <c r="Q150" s="335"/>
      <c r="R150" s="335"/>
      <c r="S150" s="335"/>
      <c r="T150" s="334"/>
      <c r="U150" s="335"/>
      <c r="V150" s="335"/>
      <c r="W150" s="335"/>
      <c r="X150" s="335"/>
      <c r="Y150" s="335"/>
      <c r="Z150" s="335"/>
      <c r="AA150" s="334"/>
      <c r="AB150" s="335"/>
      <c r="AC150" s="335"/>
      <c r="AD150" s="335"/>
      <c r="AE150" s="335"/>
      <c r="AF150" s="335"/>
      <c r="AG150" s="97" t="str">
        <f t="shared" si="151"/>
        <v/>
      </c>
      <c r="AH150" s="993"/>
      <c r="AI150" s="335"/>
      <c r="AJ150" s="335" t="str">
        <f t="shared" si="152"/>
        <v/>
      </c>
      <c r="AK150" s="335"/>
      <c r="AL150" s="334"/>
      <c r="AM150" s="335"/>
      <c r="AN150" s="335"/>
      <c r="AO150" s="335"/>
      <c r="AP150" s="335"/>
      <c r="AQ150" s="335"/>
      <c r="AR150" s="335"/>
      <c r="AS150" s="334"/>
      <c r="AT150" s="335"/>
      <c r="AU150" s="335"/>
      <c r="AV150" s="335"/>
      <c r="AW150" s="335"/>
      <c r="AX150" s="335"/>
      <c r="AY150" s="335"/>
      <c r="AZ150" s="334"/>
      <c r="BA150" s="335"/>
      <c r="BB150" s="335"/>
      <c r="BC150" s="335"/>
      <c r="BD150" s="335"/>
      <c r="BE150" s="335"/>
      <c r="BF150" s="335"/>
      <c r="BG150" s="334"/>
      <c r="BH150" s="335"/>
      <c r="BI150" s="335"/>
      <c r="BJ150" s="335"/>
      <c r="BK150" s="335"/>
      <c r="BL150" s="97" t="str">
        <f t="shared" si="153"/>
        <v/>
      </c>
      <c r="BM150" s="993"/>
      <c r="BN150" s="335" t="str">
        <f t="shared" si="256"/>
        <v/>
      </c>
      <c r="BO150" s="334"/>
      <c r="BP150" s="335"/>
      <c r="BQ150" s="335"/>
      <c r="BR150" s="335"/>
      <c r="BS150" s="335" t="str">
        <f t="shared" si="257"/>
        <v/>
      </c>
      <c r="BT150" s="334"/>
      <c r="BU150" s="335"/>
      <c r="BV150" s="335"/>
      <c r="BW150" s="335"/>
      <c r="BX150" s="335" t="str">
        <f t="shared" si="258"/>
        <v/>
      </c>
      <c r="BY150" s="334"/>
      <c r="BZ150" s="335"/>
      <c r="CA150" s="335"/>
      <c r="CB150" s="335"/>
      <c r="CC150" s="335" t="str">
        <f t="shared" si="259"/>
        <v/>
      </c>
      <c r="CD150" s="334"/>
      <c r="CE150" s="335"/>
      <c r="CF150" s="335"/>
      <c r="CG150" s="335"/>
      <c r="CH150" s="997"/>
      <c r="CI150" s="97" t="str">
        <f t="shared" si="260"/>
        <v/>
      </c>
      <c r="CJ150" s="998"/>
      <c r="CK150" s="335"/>
      <c r="CL150" s="97" t="str">
        <f t="shared" si="261"/>
        <v/>
      </c>
      <c r="CM150" s="334"/>
      <c r="CN150" s="335"/>
      <c r="CO150" s="335"/>
      <c r="CP150" s="335"/>
      <c r="CQ150" s="97"/>
      <c r="CR150" s="334"/>
      <c r="CS150" s="335"/>
      <c r="CT150" s="335"/>
      <c r="CU150" s="335"/>
      <c r="CV150" s="97"/>
      <c r="CW150" s="334"/>
      <c r="CX150" s="335"/>
      <c r="CY150" s="335"/>
      <c r="CZ150" s="335"/>
      <c r="DA150" s="97"/>
      <c r="DB150" s="334"/>
      <c r="DC150" s="335"/>
      <c r="DD150" s="335"/>
      <c r="DE150" s="335"/>
      <c r="DF150" s="97" t="str">
        <f t="shared" si="157"/>
        <v/>
      </c>
      <c r="DG150" s="993"/>
      <c r="DH150" s="335"/>
      <c r="DI150" s="97" t="str">
        <f t="shared" si="158"/>
        <v/>
      </c>
      <c r="DJ150" s="334"/>
      <c r="DK150" s="335"/>
      <c r="DL150" s="335"/>
      <c r="DM150" s="97"/>
      <c r="DN150" s="334"/>
      <c r="DO150" s="335"/>
      <c r="DP150" s="335"/>
      <c r="DQ150" s="97"/>
      <c r="DR150" s="334"/>
      <c r="DS150" s="335"/>
      <c r="DT150" s="335"/>
      <c r="DU150" s="97"/>
      <c r="DV150" s="334"/>
      <c r="DW150" s="335"/>
      <c r="DX150" s="335"/>
      <c r="DY150" s="97" t="str">
        <f t="shared" si="159"/>
        <v/>
      </c>
      <c r="DZ150" s="998"/>
      <c r="EA150" s="335"/>
      <c r="EB150" s="97" t="str">
        <f t="shared" si="265"/>
        <v/>
      </c>
      <c r="EC150" s="334"/>
      <c r="ED150" s="335"/>
      <c r="EE150" s="335"/>
      <c r="EF150" s="97"/>
      <c r="EG150" s="334"/>
      <c r="EH150" s="335"/>
      <c r="EI150" s="335"/>
      <c r="EJ150" s="97"/>
      <c r="EK150" s="334"/>
      <c r="EL150" s="335"/>
      <c r="EM150" s="335"/>
      <c r="EN150" s="97"/>
      <c r="EO150" s="334"/>
      <c r="EP150" s="335"/>
      <c r="EQ150" s="335"/>
      <c r="ER150" s="97" t="str">
        <f t="shared" si="161"/>
        <v/>
      </c>
      <c r="ES150" s="993"/>
      <c r="ET150" s="335"/>
      <c r="EU150" s="97" t="str">
        <f t="shared" si="267"/>
        <v/>
      </c>
      <c r="EV150" s="334"/>
      <c r="EW150" s="335"/>
      <c r="EX150" s="335"/>
      <c r="EY150" s="97"/>
      <c r="EZ150" s="334"/>
      <c r="FA150" s="335"/>
      <c r="FB150" s="335"/>
      <c r="FC150" s="97"/>
      <c r="FD150" s="334"/>
      <c r="FE150" s="335"/>
      <c r="FF150" s="335"/>
      <c r="FG150" s="97"/>
      <c r="FH150" s="334"/>
      <c r="FI150" s="335"/>
      <c r="FJ150" s="335"/>
      <c r="FK150" s="97" t="str">
        <f t="shared" si="163"/>
        <v/>
      </c>
      <c r="FL150" s="993"/>
      <c r="FM150" s="335"/>
      <c r="FN150" s="97" t="str">
        <f t="shared" si="269"/>
        <v/>
      </c>
      <c r="FO150" s="334"/>
      <c r="FP150" s="335"/>
      <c r="FQ150" s="97"/>
      <c r="FR150" s="334"/>
      <c r="FS150" s="335"/>
      <c r="FT150" s="97"/>
      <c r="FU150" s="334"/>
      <c r="FV150" s="335"/>
      <c r="FW150" s="97"/>
      <c r="FX150" s="334"/>
      <c r="FY150" s="335"/>
      <c r="FZ150" s="97" t="str">
        <f t="shared" si="165"/>
        <v/>
      </c>
      <c r="GA150" s="993"/>
      <c r="GB150" s="335"/>
      <c r="GC150" s="510" t="str">
        <f t="shared" si="271"/>
        <v/>
      </c>
      <c r="GD150" s="336"/>
      <c r="GE150" s="337"/>
      <c r="GF150" s="337"/>
      <c r="GG150" s="337"/>
      <c r="GH150" s="337"/>
      <c r="GI150" s="510"/>
      <c r="GJ150" s="336"/>
      <c r="GK150" s="337"/>
      <c r="GL150" s="337"/>
      <c r="GM150" s="337"/>
      <c r="GN150" s="337"/>
      <c r="GO150" s="510"/>
      <c r="GP150" s="336"/>
      <c r="GQ150" s="337"/>
      <c r="GR150" s="337"/>
      <c r="GS150" s="337"/>
      <c r="GT150" s="337"/>
      <c r="GU150" s="510"/>
      <c r="GV150" s="336"/>
      <c r="GW150" s="337"/>
      <c r="GX150" s="337"/>
      <c r="GY150" s="337"/>
      <c r="GZ150" s="336"/>
      <c r="HA150" s="510" t="str">
        <f t="shared" si="167"/>
        <v/>
      </c>
      <c r="HB150" s="1015"/>
      <c r="HC150" s="337"/>
      <c r="HD150" s="510" t="str">
        <f t="shared" si="273"/>
        <v/>
      </c>
      <c r="HE150" s="336"/>
      <c r="HF150" s="337"/>
      <c r="HG150" s="337"/>
      <c r="HH150" s="336"/>
      <c r="HI150" s="510"/>
      <c r="HJ150" s="336"/>
      <c r="HK150" s="337"/>
      <c r="HL150" s="337"/>
      <c r="HM150" s="336"/>
      <c r="HN150" s="510"/>
      <c r="HO150" s="336"/>
      <c r="HP150" s="337"/>
      <c r="HQ150" s="337"/>
      <c r="HR150" s="337"/>
      <c r="HS150" s="510"/>
      <c r="HT150" s="336"/>
      <c r="HU150" s="337"/>
      <c r="HV150" s="337"/>
      <c r="HW150" s="337"/>
      <c r="HX150" s="97" t="str">
        <f t="shared" si="169"/>
        <v/>
      </c>
      <c r="HY150" s="994"/>
      <c r="HZ150" s="337"/>
      <c r="IA150" s="510" t="str">
        <f t="shared" si="275"/>
        <v/>
      </c>
      <c r="IB150" s="336"/>
      <c r="IC150" s="337"/>
      <c r="ID150" s="337"/>
      <c r="IE150" s="510"/>
      <c r="IF150" s="336"/>
      <c r="IG150" s="337"/>
      <c r="IH150" s="337"/>
      <c r="II150" s="510"/>
      <c r="IJ150" s="336"/>
      <c r="IK150" s="337"/>
      <c r="IL150" s="337"/>
      <c r="IM150" s="510"/>
      <c r="IN150" s="336"/>
      <c r="IO150" s="337"/>
      <c r="IP150" s="337"/>
      <c r="IQ150" s="97" t="str">
        <f t="shared" si="276"/>
        <v/>
      </c>
      <c r="IR150" s="994"/>
      <c r="IS150" s="337"/>
      <c r="IT150" s="337"/>
      <c r="IU150" s="337"/>
      <c r="IV150" s="510" t="str">
        <f t="shared" si="277"/>
        <v/>
      </c>
      <c r="IW150" s="995"/>
    </row>
    <row r="151" spans="1:257" x14ac:dyDescent="0.25">
      <c r="A151" s="996"/>
      <c r="B151" s="507">
        <v>11</v>
      </c>
      <c r="C151" s="97" t="str">
        <f>IF(Proponentes!B142&gt;0,Proponentes!B142,"")</f>
        <v/>
      </c>
      <c r="D151" s="335"/>
      <c r="E151" s="335"/>
      <c r="F151" s="334"/>
      <c r="G151" s="335"/>
      <c r="H151" s="335"/>
      <c r="I151" s="335"/>
      <c r="J151" s="335"/>
      <c r="K151" s="335"/>
      <c r="L151" s="335"/>
      <c r="M151" s="334"/>
      <c r="N151" s="335"/>
      <c r="O151" s="335"/>
      <c r="P151" s="335"/>
      <c r="Q151" s="335"/>
      <c r="R151" s="335"/>
      <c r="S151" s="335"/>
      <c r="T151" s="334"/>
      <c r="U151" s="335"/>
      <c r="V151" s="335"/>
      <c r="W151" s="335"/>
      <c r="X151" s="335"/>
      <c r="Y151" s="335"/>
      <c r="Z151" s="335"/>
      <c r="AA151" s="334"/>
      <c r="AB151" s="335"/>
      <c r="AC151" s="335"/>
      <c r="AD151" s="335"/>
      <c r="AE151" s="335"/>
      <c r="AF151" s="335"/>
      <c r="AG151" s="97" t="str">
        <f t="shared" si="151"/>
        <v/>
      </c>
      <c r="AH151" s="993"/>
      <c r="AI151" s="335"/>
      <c r="AJ151" s="335" t="str">
        <f t="shared" si="152"/>
        <v/>
      </c>
      <c r="AK151" s="335"/>
      <c r="AL151" s="334"/>
      <c r="AM151" s="335"/>
      <c r="AN151" s="335"/>
      <c r="AO151" s="335"/>
      <c r="AP151" s="335"/>
      <c r="AQ151" s="335"/>
      <c r="AR151" s="335"/>
      <c r="AS151" s="334"/>
      <c r="AT151" s="335"/>
      <c r="AU151" s="335"/>
      <c r="AV151" s="335"/>
      <c r="AW151" s="335"/>
      <c r="AX151" s="335"/>
      <c r="AY151" s="335"/>
      <c r="AZ151" s="334"/>
      <c r="BA151" s="335"/>
      <c r="BB151" s="335"/>
      <c r="BC151" s="335"/>
      <c r="BD151" s="335"/>
      <c r="BE151" s="335"/>
      <c r="BF151" s="335"/>
      <c r="BG151" s="334"/>
      <c r="BH151" s="335"/>
      <c r="BI151" s="335"/>
      <c r="BJ151" s="335"/>
      <c r="BK151" s="335"/>
      <c r="BL151" s="97" t="str">
        <f t="shared" si="153"/>
        <v/>
      </c>
      <c r="BM151" s="993"/>
      <c r="BN151" s="335" t="str">
        <f t="shared" si="256"/>
        <v/>
      </c>
      <c r="BO151" s="334"/>
      <c r="BP151" s="335"/>
      <c r="BQ151" s="335"/>
      <c r="BR151" s="335"/>
      <c r="BS151" s="335" t="str">
        <f t="shared" si="257"/>
        <v/>
      </c>
      <c r="BT151" s="334"/>
      <c r="BU151" s="335"/>
      <c r="BV151" s="335"/>
      <c r="BW151" s="335"/>
      <c r="BX151" s="335" t="str">
        <f t="shared" si="258"/>
        <v/>
      </c>
      <c r="BY151" s="334"/>
      <c r="BZ151" s="335"/>
      <c r="CA151" s="335"/>
      <c r="CB151" s="335"/>
      <c r="CC151" s="335" t="str">
        <f t="shared" si="259"/>
        <v/>
      </c>
      <c r="CD151" s="334"/>
      <c r="CE151" s="335"/>
      <c r="CF151" s="335"/>
      <c r="CG151" s="335"/>
      <c r="CH151" s="997"/>
      <c r="CI151" s="97" t="str">
        <f t="shared" si="260"/>
        <v/>
      </c>
      <c r="CJ151" s="998"/>
      <c r="CK151" s="335"/>
      <c r="CL151" s="97" t="str">
        <f t="shared" si="261"/>
        <v/>
      </c>
      <c r="CM151" s="334"/>
      <c r="CN151" s="335"/>
      <c r="CO151" s="335"/>
      <c r="CP151" s="335"/>
      <c r="CQ151" s="97"/>
      <c r="CR151" s="334"/>
      <c r="CS151" s="335"/>
      <c r="CT151" s="335"/>
      <c r="CU151" s="335"/>
      <c r="CV151" s="97"/>
      <c r="CW151" s="334"/>
      <c r="CX151" s="335"/>
      <c r="CY151" s="335"/>
      <c r="CZ151" s="335"/>
      <c r="DA151" s="97"/>
      <c r="DB151" s="334"/>
      <c r="DC151" s="335"/>
      <c r="DD151" s="335"/>
      <c r="DE151" s="335"/>
      <c r="DF151" s="97" t="str">
        <f t="shared" si="157"/>
        <v/>
      </c>
      <c r="DG151" s="993"/>
      <c r="DH151" s="335"/>
      <c r="DI151" s="97" t="str">
        <f t="shared" si="158"/>
        <v/>
      </c>
      <c r="DJ151" s="334"/>
      <c r="DK151" s="335"/>
      <c r="DL151" s="335"/>
      <c r="DM151" s="97"/>
      <c r="DN151" s="334"/>
      <c r="DO151" s="335"/>
      <c r="DP151" s="335"/>
      <c r="DQ151" s="97"/>
      <c r="DR151" s="334"/>
      <c r="DS151" s="335"/>
      <c r="DT151" s="335"/>
      <c r="DU151" s="97"/>
      <c r="DV151" s="334"/>
      <c r="DW151" s="335"/>
      <c r="DX151" s="335"/>
      <c r="DY151" s="97" t="str">
        <f t="shared" si="159"/>
        <v/>
      </c>
      <c r="DZ151" s="998"/>
      <c r="EA151" s="335"/>
      <c r="EB151" s="97" t="str">
        <f t="shared" si="265"/>
        <v/>
      </c>
      <c r="EC151" s="334"/>
      <c r="ED151" s="335"/>
      <c r="EE151" s="335"/>
      <c r="EF151" s="97"/>
      <c r="EG151" s="334"/>
      <c r="EH151" s="335"/>
      <c r="EI151" s="335"/>
      <c r="EJ151" s="97"/>
      <c r="EK151" s="334"/>
      <c r="EL151" s="335"/>
      <c r="EM151" s="335"/>
      <c r="EN151" s="97"/>
      <c r="EO151" s="334"/>
      <c r="EP151" s="335"/>
      <c r="EQ151" s="335"/>
      <c r="ER151" s="97" t="str">
        <f t="shared" si="161"/>
        <v/>
      </c>
      <c r="ES151" s="993"/>
      <c r="ET151" s="335"/>
      <c r="EU151" s="97" t="str">
        <f t="shared" si="267"/>
        <v/>
      </c>
      <c r="EV151" s="334"/>
      <c r="EW151" s="335"/>
      <c r="EX151" s="335"/>
      <c r="EY151" s="97"/>
      <c r="EZ151" s="334"/>
      <c r="FA151" s="335"/>
      <c r="FB151" s="335"/>
      <c r="FC151" s="97"/>
      <c r="FD151" s="334"/>
      <c r="FE151" s="335"/>
      <c r="FF151" s="335"/>
      <c r="FG151" s="97"/>
      <c r="FH151" s="334"/>
      <c r="FI151" s="335"/>
      <c r="FJ151" s="335"/>
      <c r="FK151" s="97" t="str">
        <f t="shared" si="163"/>
        <v/>
      </c>
      <c r="FL151" s="993"/>
      <c r="FM151" s="335"/>
      <c r="FN151" s="97" t="str">
        <f t="shared" si="269"/>
        <v/>
      </c>
      <c r="FO151" s="334"/>
      <c r="FP151" s="335"/>
      <c r="FQ151" s="97"/>
      <c r="FR151" s="334"/>
      <c r="FS151" s="335"/>
      <c r="FT151" s="97"/>
      <c r="FU151" s="334"/>
      <c r="FV151" s="335"/>
      <c r="FW151" s="97"/>
      <c r="FX151" s="334"/>
      <c r="FY151" s="335"/>
      <c r="FZ151" s="97" t="str">
        <f t="shared" si="165"/>
        <v/>
      </c>
      <c r="GA151" s="993"/>
      <c r="GB151" s="335"/>
      <c r="GC151" s="510" t="str">
        <f t="shared" si="271"/>
        <v/>
      </c>
      <c r="GD151" s="336"/>
      <c r="GE151" s="337"/>
      <c r="GF151" s="337"/>
      <c r="GG151" s="337"/>
      <c r="GH151" s="337"/>
      <c r="GI151" s="510"/>
      <c r="GJ151" s="336"/>
      <c r="GK151" s="337"/>
      <c r="GL151" s="337"/>
      <c r="GM151" s="337"/>
      <c r="GN151" s="337"/>
      <c r="GO151" s="510"/>
      <c r="GP151" s="336"/>
      <c r="GQ151" s="337"/>
      <c r="GR151" s="337"/>
      <c r="GS151" s="337"/>
      <c r="GT151" s="337"/>
      <c r="GU151" s="510"/>
      <c r="GV151" s="336"/>
      <c r="GW151" s="337"/>
      <c r="GX151" s="337"/>
      <c r="GY151" s="337"/>
      <c r="GZ151" s="336"/>
      <c r="HA151" s="510" t="str">
        <f t="shared" si="167"/>
        <v/>
      </c>
      <c r="HB151" s="1015"/>
      <c r="HC151" s="337"/>
      <c r="HD151" s="510" t="str">
        <f t="shared" si="273"/>
        <v/>
      </c>
      <c r="HE151" s="336"/>
      <c r="HF151" s="337"/>
      <c r="HG151" s="337"/>
      <c r="HH151" s="336"/>
      <c r="HI151" s="510"/>
      <c r="HJ151" s="336"/>
      <c r="HK151" s="337"/>
      <c r="HL151" s="337"/>
      <c r="HM151" s="336"/>
      <c r="HN151" s="510"/>
      <c r="HO151" s="336"/>
      <c r="HP151" s="337"/>
      <c r="HQ151" s="337"/>
      <c r="HR151" s="337"/>
      <c r="HS151" s="510"/>
      <c r="HT151" s="336"/>
      <c r="HU151" s="337"/>
      <c r="HV151" s="337"/>
      <c r="HW151" s="337"/>
      <c r="HX151" s="97" t="str">
        <f t="shared" si="169"/>
        <v/>
      </c>
      <c r="HY151" s="994"/>
      <c r="HZ151" s="337"/>
      <c r="IA151" s="510" t="str">
        <f t="shared" si="275"/>
        <v/>
      </c>
      <c r="IB151" s="336"/>
      <c r="IC151" s="337"/>
      <c r="ID151" s="337"/>
      <c r="IE151" s="510"/>
      <c r="IF151" s="336"/>
      <c r="IG151" s="337"/>
      <c r="IH151" s="337"/>
      <c r="II151" s="510"/>
      <c r="IJ151" s="336"/>
      <c r="IK151" s="337"/>
      <c r="IL151" s="337"/>
      <c r="IM151" s="510"/>
      <c r="IN151" s="336"/>
      <c r="IO151" s="337"/>
      <c r="IP151" s="337"/>
      <c r="IQ151" s="97" t="str">
        <f t="shared" si="276"/>
        <v/>
      </c>
      <c r="IR151" s="994"/>
      <c r="IS151" s="337"/>
      <c r="IT151" s="337"/>
      <c r="IU151" s="337"/>
      <c r="IV151" s="510" t="str">
        <f t="shared" si="277"/>
        <v/>
      </c>
      <c r="IW151" s="995"/>
    </row>
    <row r="152" spans="1:257" x14ac:dyDescent="0.25">
      <c r="A152" s="996"/>
      <c r="B152" s="507">
        <v>12</v>
      </c>
      <c r="C152" s="97" t="str">
        <f>IF(Proponentes!B143&gt;0,Proponentes!B143,"")</f>
        <v/>
      </c>
      <c r="D152" s="335"/>
      <c r="E152" s="335"/>
      <c r="F152" s="334"/>
      <c r="G152" s="335"/>
      <c r="H152" s="335"/>
      <c r="I152" s="335"/>
      <c r="J152" s="335"/>
      <c r="K152" s="335"/>
      <c r="L152" s="335"/>
      <c r="M152" s="334"/>
      <c r="N152" s="335"/>
      <c r="O152" s="335"/>
      <c r="P152" s="335"/>
      <c r="Q152" s="335"/>
      <c r="R152" s="335"/>
      <c r="S152" s="335"/>
      <c r="T152" s="334"/>
      <c r="U152" s="335"/>
      <c r="V152" s="335"/>
      <c r="W152" s="335"/>
      <c r="X152" s="335"/>
      <c r="Y152" s="335"/>
      <c r="Z152" s="335"/>
      <c r="AA152" s="334"/>
      <c r="AB152" s="335"/>
      <c r="AC152" s="335"/>
      <c r="AD152" s="335"/>
      <c r="AE152" s="335"/>
      <c r="AF152" s="335"/>
      <c r="AG152" s="97" t="str">
        <f t="shared" si="151"/>
        <v/>
      </c>
      <c r="AH152" s="993"/>
      <c r="AI152" s="335"/>
      <c r="AJ152" s="335" t="str">
        <f t="shared" si="152"/>
        <v/>
      </c>
      <c r="AK152" s="335"/>
      <c r="AL152" s="334"/>
      <c r="AM152" s="335"/>
      <c r="AN152" s="335"/>
      <c r="AO152" s="335"/>
      <c r="AP152" s="335"/>
      <c r="AQ152" s="335"/>
      <c r="AR152" s="335"/>
      <c r="AS152" s="334"/>
      <c r="AT152" s="335"/>
      <c r="AU152" s="335"/>
      <c r="AV152" s="335"/>
      <c r="AW152" s="335"/>
      <c r="AX152" s="335"/>
      <c r="AY152" s="335"/>
      <c r="AZ152" s="334"/>
      <c r="BA152" s="335"/>
      <c r="BB152" s="335"/>
      <c r="BC152" s="335"/>
      <c r="BD152" s="335"/>
      <c r="BE152" s="335"/>
      <c r="BF152" s="335"/>
      <c r="BG152" s="334"/>
      <c r="BH152" s="335"/>
      <c r="BI152" s="335"/>
      <c r="BJ152" s="335"/>
      <c r="BK152" s="335"/>
      <c r="BL152" s="97" t="str">
        <f t="shared" si="153"/>
        <v/>
      </c>
      <c r="BM152" s="993"/>
      <c r="BN152" s="335" t="str">
        <f t="shared" si="256"/>
        <v/>
      </c>
      <c r="BO152" s="334"/>
      <c r="BP152" s="335"/>
      <c r="BQ152" s="335"/>
      <c r="BR152" s="335"/>
      <c r="BS152" s="335" t="str">
        <f t="shared" si="257"/>
        <v/>
      </c>
      <c r="BT152" s="334"/>
      <c r="BU152" s="335"/>
      <c r="BV152" s="335"/>
      <c r="BW152" s="335"/>
      <c r="BX152" s="335" t="str">
        <f t="shared" si="258"/>
        <v/>
      </c>
      <c r="BY152" s="334"/>
      <c r="BZ152" s="335"/>
      <c r="CA152" s="335"/>
      <c r="CB152" s="335"/>
      <c r="CC152" s="335" t="str">
        <f t="shared" si="259"/>
        <v/>
      </c>
      <c r="CD152" s="334"/>
      <c r="CE152" s="335"/>
      <c r="CF152" s="335"/>
      <c r="CG152" s="335"/>
      <c r="CH152" s="997"/>
      <c r="CI152" s="97" t="str">
        <f t="shared" si="260"/>
        <v/>
      </c>
      <c r="CJ152" s="998"/>
      <c r="CK152" s="335"/>
      <c r="CL152" s="97" t="str">
        <f t="shared" si="261"/>
        <v/>
      </c>
      <c r="CM152" s="334"/>
      <c r="CN152" s="335"/>
      <c r="CO152" s="335"/>
      <c r="CP152" s="335"/>
      <c r="CQ152" s="97"/>
      <c r="CR152" s="334"/>
      <c r="CS152" s="335"/>
      <c r="CT152" s="335"/>
      <c r="CU152" s="335"/>
      <c r="CV152" s="97"/>
      <c r="CW152" s="334"/>
      <c r="CX152" s="335"/>
      <c r="CY152" s="335"/>
      <c r="CZ152" s="335"/>
      <c r="DA152" s="97"/>
      <c r="DB152" s="334"/>
      <c r="DC152" s="335"/>
      <c r="DD152" s="335"/>
      <c r="DE152" s="335"/>
      <c r="DF152" s="97" t="str">
        <f t="shared" si="157"/>
        <v/>
      </c>
      <c r="DG152" s="993"/>
      <c r="DH152" s="335"/>
      <c r="DI152" s="97" t="str">
        <f t="shared" si="158"/>
        <v/>
      </c>
      <c r="DJ152" s="334"/>
      <c r="DK152" s="335"/>
      <c r="DL152" s="335"/>
      <c r="DM152" s="97"/>
      <c r="DN152" s="334"/>
      <c r="DO152" s="335"/>
      <c r="DP152" s="335"/>
      <c r="DQ152" s="97"/>
      <c r="DR152" s="334"/>
      <c r="DS152" s="335"/>
      <c r="DT152" s="335"/>
      <c r="DU152" s="97"/>
      <c r="DV152" s="334"/>
      <c r="DW152" s="335"/>
      <c r="DX152" s="335"/>
      <c r="DY152" s="97" t="str">
        <f t="shared" si="159"/>
        <v/>
      </c>
      <c r="DZ152" s="998"/>
      <c r="EA152" s="335"/>
      <c r="EB152" s="97" t="str">
        <f t="shared" si="265"/>
        <v/>
      </c>
      <c r="EC152" s="334"/>
      <c r="ED152" s="335"/>
      <c r="EE152" s="335"/>
      <c r="EF152" s="97"/>
      <c r="EG152" s="334"/>
      <c r="EH152" s="335"/>
      <c r="EI152" s="335"/>
      <c r="EJ152" s="97"/>
      <c r="EK152" s="334"/>
      <c r="EL152" s="335"/>
      <c r="EM152" s="335"/>
      <c r="EN152" s="97"/>
      <c r="EO152" s="334"/>
      <c r="EP152" s="335"/>
      <c r="EQ152" s="335"/>
      <c r="ER152" s="97" t="str">
        <f t="shared" si="161"/>
        <v/>
      </c>
      <c r="ES152" s="993"/>
      <c r="ET152" s="335"/>
      <c r="EU152" s="97" t="str">
        <f t="shared" si="267"/>
        <v/>
      </c>
      <c r="EV152" s="334"/>
      <c r="EW152" s="335"/>
      <c r="EX152" s="335"/>
      <c r="EY152" s="97"/>
      <c r="EZ152" s="334"/>
      <c r="FA152" s="335"/>
      <c r="FB152" s="335"/>
      <c r="FC152" s="97"/>
      <c r="FD152" s="334"/>
      <c r="FE152" s="335"/>
      <c r="FF152" s="335"/>
      <c r="FG152" s="97"/>
      <c r="FH152" s="334"/>
      <c r="FI152" s="335"/>
      <c r="FJ152" s="335"/>
      <c r="FK152" s="97" t="str">
        <f t="shared" si="163"/>
        <v/>
      </c>
      <c r="FL152" s="993"/>
      <c r="FM152" s="335"/>
      <c r="FN152" s="97" t="str">
        <f t="shared" si="269"/>
        <v/>
      </c>
      <c r="FO152" s="334"/>
      <c r="FP152" s="335"/>
      <c r="FQ152" s="97"/>
      <c r="FR152" s="334"/>
      <c r="FS152" s="335"/>
      <c r="FT152" s="97"/>
      <c r="FU152" s="334"/>
      <c r="FV152" s="335"/>
      <c r="FW152" s="97"/>
      <c r="FX152" s="334"/>
      <c r="FY152" s="335"/>
      <c r="FZ152" s="97" t="str">
        <f t="shared" si="165"/>
        <v/>
      </c>
      <c r="GA152" s="993"/>
      <c r="GB152" s="335"/>
      <c r="GC152" s="510" t="str">
        <f t="shared" si="271"/>
        <v/>
      </c>
      <c r="GD152" s="336"/>
      <c r="GE152" s="337"/>
      <c r="GF152" s="337"/>
      <c r="GG152" s="337"/>
      <c r="GH152" s="337"/>
      <c r="GI152" s="510"/>
      <c r="GJ152" s="336"/>
      <c r="GK152" s="337"/>
      <c r="GL152" s="337"/>
      <c r="GM152" s="337"/>
      <c r="GN152" s="337"/>
      <c r="GO152" s="510"/>
      <c r="GP152" s="336"/>
      <c r="GQ152" s="337"/>
      <c r="GR152" s="337"/>
      <c r="GS152" s="337"/>
      <c r="GT152" s="337"/>
      <c r="GU152" s="510"/>
      <c r="GV152" s="336"/>
      <c r="GW152" s="337"/>
      <c r="GX152" s="337"/>
      <c r="GY152" s="337"/>
      <c r="GZ152" s="336"/>
      <c r="HA152" s="510" t="str">
        <f t="shared" si="167"/>
        <v/>
      </c>
      <c r="HB152" s="1015"/>
      <c r="HC152" s="337"/>
      <c r="HD152" s="510" t="str">
        <f t="shared" si="273"/>
        <v/>
      </c>
      <c r="HE152" s="336"/>
      <c r="HF152" s="337"/>
      <c r="HG152" s="337"/>
      <c r="HH152" s="336"/>
      <c r="HI152" s="510"/>
      <c r="HJ152" s="336"/>
      <c r="HK152" s="337"/>
      <c r="HL152" s="337"/>
      <c r="HM152" s="336"/>
      <c r="HN152" s="510"/>
      <c r="HO152" s="336"/>
      <c r="HP152" s="337"/>
      <c r="HQ152" s="337"/>
      <c r="HR152" s="337"/>
      <c r="HS152" s="510"/>
      <c r="HT152" s="336"/>
      <c r="HU152" s="337"/>
      <c r="HV152" s="337"/>
      <c r="HW152" s="337"/>
      <c r="HX152" s="97" t="str">
        <f t="shared" si="169"/>
        <v/>
      </c>
      <c r="HY152" s="994"/>
      <c r="HZ152" s="337"/>
      <c r="IA152" s="510" t="str">
        <f t="shared" si="275"/>
        <v/>
      </c>
      <c r="IB152" s="336"/>
      <c r="IC152" s="337"/>
      <c r="ID152" s="337"/>
      <c r="IE152" s="510"/>
      <c r="IF152" s="336"/>
      <c r="IG152" s="337"/>
      <c r="IH152" s="337"/>
      <c r="II152" s="510"/>
      <c r="IJ152" s="336"/>
      <c r="IK152" s="337"/>
      <c r="IL152" s="337"/>
      <c r="IM152" s="510"/>
      <c r="IN152" s="336"/>
      <c r="IO152" s="337"/>
      <c r="IP152" s="337"/>
      <c r="IQ152" s="97" t="str">
        <f t="shared" si="276"/>
        <v/>
      </c>
      <c r="IR152" s="994"/>
      <c r="IS152" s="337"/>
      <c r="IT152" s="337"/>
      <c r="IU152" s="337"/>
      <c r="IV152" s="510" t="str">
        <f t="shared" si="277"/>
        <v/>
      </c>
      <c r="IW152" s="995"/>
    </row>
    <row r="153" spans="1:257" x14ac:dyDescent="0.25">
      <c r="A153" s="548">
        <v>11</v>
      </c>
      <c r="B153" s="514"/>
      <c r="C153" s="514"/>
      <c r="D153" s="514"/>
      <c r="E153" s="514"/>
      <c r="F153" s="515"/>
      <c r="G153" s="514"/>
      <c r="H153" s="514"/>
      <c r="I153" s="514"/>
      <c r="J153" s="514"/>
      <c r="K153" s="514"/>
      <c r="L153" s="514"/>
      <c r="M153" s="514"/>
      <c r="N153" s="514"/>
      <c r="O153" s="514"/>
      <c r="P153" s="514"/>
      <c r="Q153" s="514"/>
      <c r="R153" s="514"/>
      <c r="S153" s="514"/>
      <c r="T153" s="514"/>
      <c r="U153" s="514"/>
      <c r="V153" s="514"/>
      <c r="W153" s="514"/>
      <c r="X153" s="514"/>
      <c r="Y153" s="514"/>
      <c r="Z153" s="514"/>
      <c r="AA153" s="514"/>
      <c r="AB153" s="514"/>
      <c r="AC153" s="514"/>
      <c r="AD153" s="514"/>
      <c r="AE153" s="514"/>
      <c r="AF153" s="514"/>
      <c r="AG153" s="514"/>
      <c r="AH153" s="514"/>
      <c r="AI153" s="514"/>
      <c r="AJ153" s="514"/>
      <c r="AK153" s="514"/>
      <c r="AL153" s="514"/>
      <c r="AM153" s="514"/>
      <c r="AN153" s="514"/>
      <c r="AO153" s="514"/>
      <c r="AP153" s="514"/>
      <c r="AQ153" s="514"/>
      <c r="AR153" s="514"/>
      <c r="AS153" s="514"/>
      <c r="AT153" s="514"/>
      <c r="AU153" s="514"/>
      <c r="AV153" s="514"/>
      <c r="AW153" s="514"/>
      <c r="AX153" s="514"/>
      <c r="AY153" s="514"/>
      <c r="AZ153" s="514"/>
      <c r="BA153" s="514"/>
      <c r="BB153" s="514"/>
      <c r="BC153" s="514"/>
      <c r="BD153" s="514"/>
      <c r="BE153" s="514"/>
      <c r="BF153" s="514"/>
      <c r="BG153" s="514"/>
      <c r="BH153" s="514"/>
      <c r="BI153" s="514"/>
      <c r="BJ153" s="514"/>
      <c r="BK153" s="514"/>
      <c r="BL153" s="514"/>
      <c r="BM153" s="514"/>
      <c r="BN153" s="514"/>
      <c r="BO153" s="514"/>
      <c r="BP153" s="514"/>
      <c r="BQ153" s="514"/>
      <c r="BR153" s="514"/>
      <c r="BS153" s="514"/>
      <c r="BT153" s="514"/>
      <c r="BU153" s="514"/>
      <c r="BV153" s="514"/>
      <c r="BW153" s="514"/>
      <c r="BX153" s="514"/>
      <c r="BY153" s="514"/>
      <c r="BZ153" s="514"/>
      <c r="CA153" s="514"/>
      <c r="CB153" s="514"/>
      <c r="CC153" s="514"/>
      <c r="CD153" s="514"/>
      <c r="CE153" s="514"/>
      <c r="CF153" s="514"/>
      <c r="CG153" s="514"/>
      <c r="CH153" s="516"/>
      <c r="CI153" s="514"/>
      <c r="CJ153" s="514"/>
      <c r="CK153" s="514"/>
      <c r="CL153" s="514"/>
      <c r="CM153" s="514"/>
      <c r="CN153" s="514"/>
      <c r="CO153" s="514"/>
      <c r="CP153" s="514"/>
      <c r="CQ153" s="514"/>
      <c r="CR153" s="514"/>
      <c r="CS153" s="514"/>
      <c r="CT153" s="514"/>
      <c r="CU153" s="514"/>
      <c r="CV153" s="514"/>
      <c r="CW153" s="514"/>
      <c r="CX153" s="514"/>
      <c r="CY153" s="514"/>
      <c r="CZ153" s="514"/>
      <c r="DA153" s="514"/>
      <c r="DB153" s="514"/>
      <c r="DC153" s="514"/>
      <c r="DD153" s="514"/>
      <c r="DE153" s="514"/>
      <c r="DF153" s="514"/>
      <c r="DG153" s="514"/>
      <c r="DH153" s="514"/>
      <c r="DI153" s="514"/>
      <c r="DJ153" s="514"/>
      <c r="DK153" s="514"/>
      <c r="DL153" s="514"/>
      <c r="DM153" s="514"/>
      <c r="DN153" s="514"/>
      <c r="DO153" s="514"/>
      <c r="DP153" s="514"/>
      <c r="DQ153" s="514"/>
      <c r="DR153" s="514"/>
      <c r="DS153" s="514"/>
      <c r="DT153" s="514"/>
      <c r="DU153" s="514"/>
      <c r="DV153" s="514"/>
      <c r="DW153" s="514"/>
      <c r="DX153" s="514"/>
      <c r="DY153" s="514"/>
      <c r="DZ153" s="514"/>
      <c r="EA153" s="514"/>
      <c r="EB153" s="514"/>
      <c r="EC153" s="514"/>
      <c r="ED153" s="514"/>
      <c r="EE153" s="514"/>
      <c r="EF153" s="514"/>
      <c r="EG153" s="514"/>
      <c r="EH153" s="514"/>
      <c r="EI153" s="514"/>
      <c r="EJ153" s="514"/>
      <c r="EK153" s="514"/>
      <c r="EL153" s="514"/>
      <c r="EM153" s="514"/>
      <c r="EN153" s="514"/>
      <c r="EO153" s="514"/>
      <c r="EP153" s="514"/>
      <c r="EQ153" s="514"/>
      <c r="ER153" s="514"/>
      <c r="ES153" s="514"/>
      <c r="ET153" s="514"/>
      <c r="EU153" s="514"/>
      <c r="EV153" s="514"/>
      <c r="EW153" s="514"/>
      <c r="EX153" s="514"/>
      <c r="EY153" s="514"/>
      <c r="EZ153" s="514"/>
      <c r="FA153" s="514"/>
      <c r="FB153" s="514"/>
      <c r="FC153" s="514"/>
      <c r="FD153" s="514"/>
      <c r="FE153" s="514"/>
      <c r="FF153" s="514"/>
      <c r="FG153" s="514"/>
      <c r="FH153" s="514"/>
      <c r="FI153" s="514"/>
      <c r="FJ153" s="514"/>
      <c r="FK153" s="514"/>
      <c r="FL153" s="514"/>
      <c r="FM153" s="514"/>
      <c r="FN153" s="514"/>
      <c r="FO153" s="514"/>
      <c r="FP153" s="514"/>
      <c r="FQ153" s="514"/>
      <c r="FR153" s="514"/>
      <c r="FS153" s="514"/>
      <c r="FT153" s="514"/>
      <c r="FU153" s="514"/>
      <c r="FV153" s="514"/>
      <c r="FW153" s="514"/>
      <c r="FX153" s="514"/>
      <c r="FY153" s="514"/>
      <c r="FZ153" s="514"/>
      <c r="GA153" s="514"/>
      <c r="GB153" s="514"/>
      <c r="GC153" s="514"/>
      <c r="GD153" s="514"/>
      <c r="GE153" s="514"/>
      <c r="GF153" s="514"/>
      <c r="GG153" s="514"/>
      <c r="GH153" s="514"/>
      <c r="GI153" s="514"/>
      <c r="GJ153" s="514"/>
      <c r="GK153" s="514"/>
      <c r="GL153" s="514"/>
      <c r="GM153" s="514"/>
      <c r="GN153" s="514"/>
      <c r="GO153" s="514"/>
      <c r="GP153" s="514"/>
      <c r="GQ153" s="514"/>
      <c r="GR153" s="514"/>
      <c r="GS153" s="514"/>
      <c r="GT153" s="514"/>
      <c r="GU153" s="514"/>
      <c r="GV153" s="514"/>
      <c r="GW153" s="514"/>
      <c r="GX153" s="514"/>
      <c r="GY153" s="514"/>
      <c r="GZ153" s="514"/>
      <c r="HA153" s="514"/>
      <c r="HB153" s="514"/>
      <c r="HC153" s="514"/>
      <c r="HD153" s="514"/>
      <c r="HE153" s="514"/>
      <c r="HF153" s="514"/>
      <c r="HG153" s="514"/>
      <c r="HH153" s="514"/>
      <c r="HI153" s="514"/>
      <c r="HJ153" s="514"/>
      <c r="HK153" s="514"/>
      <c r="HL153" s="514"/>
      <c r="HM153" s="514"/>
      <c r="HN153" s="514"/>
      <c r="HO153" s="514"/>
      <c r="HP153" s="514"/>
      <c r="HQ153" s="514"/>
      <c r="HR153" s="514"/>
      <c r="HS153" s="514"/>
      <c r="HT153" s="514"/>
      <c r="HU153" s="514"/>
      <c r="HV153" s="514"/>
      <c r="HW153" s="514"/>
      <c r="HX153" s="514"/>
      <c r="HY153" s="514"/>
      <c r="HZ153" s="514"/>
      <c r="IA153" s="514"/>
      <c r="IB153" s="514"/>
      <c r="IC153" s="514"/>
      <c r="ID153" s="514"/>
      <c r="IE153" s="514"/>
      <c r="IF153" s="514"/>
      <c r="IG153" s="514"/>
      <c r="IH153" s="514"/>
      <c r="II153" s="514"/>
      <c r="IJ153" s="514"/>
      <c r="IK153" s="514"/>
      <c r="IL153" s="514"/>
      <c r="IM153" s="514"/>
      <c r="IN153" s="514"/>
      <c r="IO153" s="514"/>
      <c r="IP153" s="514"/>
      <c r="IQ153" s="514"/>
      <c r="IR153" s="514"/>
      <c r="IS153" s="514"/>
      <c r="IT153" s="514"/>
      <c r="IU153" s="514"/>
      <c r="IV153" s="514"/>
      <c r="IW153" s="549"/>
    </row>
    <row r="154" spans="1:257" ht="29.25" customHeight="1" x14ac:dyDescent="0.25">
      <c r="A154" s="996">
        <f t="shared" ref="A154" si="278">A166</f>
        <v>12</v>
      </c>
      <c r="B154" s="507">
        <v>1</v>
      </c>
      <c r="C154" s="97" t="str">
        <f>IF(Proponentes!B145&gt;0,Proponentes!B145,"")</f>
        <v>UNION TEMPORAL
SED SEGURIDAD 2021</v>
      </c>
      <c r="D154" s="335"/>
      <c r="E154" s="335" t="s">
        <v>64</v>
      </c>
      <c r="F154" s="334" t="s">
        <v>1671</v>
      </c>
      <c r="G154" s="341">
        <v>47296</v>
      </c>
      <c r="H154" s="335" t="s">
        <v>1631</v>
      </c>
      <c r="I154" s="335" t="s">
        <v>1538</v>
      </c>
      <c r="J154" s="335"/>
      <c r="K154" s="335"/>
      <c r="L154" s="335" t="s">
        <v>66</v>
      </c>
      <c r="M154" s="334" t="s">
        <v>1724</v>
      </c>
      <c r="N154" s="341">
        <v>47091</v>
      </c>
      <c r="O154" s="335" t="s">
        <v>1631</v>
      </c>
      <c r="P154" s="335" t="s">
        <v>1538</v>
      </c>
      <c r="Q154" s="341"/>
      <c r="R154" s="335"/>
      <c r="S154" s="335"/>
      <c r="T154" s="334"/>
      <c r="U154" s="335"/>
      <c r="V154" s="335"/>
      <c r="W154" s="335"/>
      <c r="X154" s="335"/>
      <c r="Y154" s="335"/>
      <c r="Z154" s="335"/>
      <c r="AA154" s="334"/>
      <c r="AB154" s="335"/>
      <c r="AC154" s="335"/>
      <c r="AD154" s="335"/>
      <c r="AE154" s="335"/>
      <c r="AF154" s="335"/>
      <c r="AG154" s="97" t="str">
        <f t="shared" ref="AG154:AG217" si="279">IF(E154="","",IF(K154=0,IF(R154=0,IF(Y154=0,IF(AF154=0,"CUMPLE","NO CUMPLE"),"NO CUMPLE"),"NO CUMPLE"),"NO CUMPLE"))</f>
        <v>CUMPLE</v>
      </c>
      <c r="AH154" s="993"/>
      <c r="AI154" s="335"/>
      <c r="AJ154" s="335" t="str">
        <f t="shared" ref="AJ154:AJ217" si="280">IF(E154&gt;0,E154,"")</f>
        <v>COMPAÑIA VIGILANCIA COVISUR DE COLOMBIA LTDA</v>
      </c>
      <c r="AK154" s="335" t="s">
        <v>1631</v>
      </c>
      <c r="AL154" s="334" t="s">
        <v>1671</v>
      </c>
      <c r="AM154" s="341">
        <v>47296</v>
      </c>
      <c r="AN154" s="335" t="s">
        <v>1538</v>
      </c>
      <c r="AO154" s="335"/>
      <c r="AP154" s="335"/>
      <c r="AQ154" s="335"/>
      <c r="AR154" s="335"/>
      <c r="AS154" s="334"/>
      <c r="AT154" s="341"/>
      <c r="AU154" s="335"/>
      <c r="AV154" s="341"/>
      <c r="AW154" s="335"/>
      <c r="AX154" s="335"/>
      <c r="AY154" s="335"/>
      <c r="AZ154" s="334"/>
      <c r="BA154" s="335"/>
      <c r="BB154" s="335"/>
      <c r="BC154" s="335"/>
      <c r="BD154" s="335"/>
      <c r="BE154" s="335"/>
      <c r="BF154" s="335"/>
      <c r="BG154" s="334"/>
      <c r="BH154" s="335"/>
      <c r="BI154" s="335"/>
      <c r="BJ154" s="335"/>
      <c r="BK154" s="335"/>
      <c r="BL154" s="97" t="str">
        <f t="shared" ref="BL154:BL217" si="281">IF(AJ154="","",IF(AP154=0,IF(AW154=0,IF(BD154=0,IF(BK154=0,"CUMPLE","NO CUMPLE"),"NO CUMPLE"),"NO CUMPLE"),"NO CUMPLE"))</f>
        <v>CUMPLE</v>
      </c>
      <c r="BM154" s="993"/>
      <c r="BN154" s="335" t="str">
        <f t="shared" ref="BN154:BN165" si="282">IF(E154&gt;0,E154,"")</f>
        <v>COMPAÑIA VIGILANCIA COVISUR DE COLOMBIA LTDA</v>
      </c>
      <c r="BO154" s="334" t="s">
        <v>557</v>
      </c>
      <c r="BP154" s="335" t="s">
        <v>1631</v>
      </c>
      <c r="BQ154" s="335">
        <v>10</v>
      </c>
      <c r="BR154" s="335"/>
      <c r="BS154" s="335" t="str">
        <f t="shared" ref="BS154:BS165" si="283">IF(L154&gt;0,L154,"")</f>
        <v>DETECCIÓN SEGURIDAD PRIVADA LIMITADA DETECCIÓN LTDA</v>
      </c>
      <c r="BT154" s="334" t="s">
        <v>1725</v>
      </c>
      <c r="BU154" s="335" t="s">
        <v>1631</v>
      </c>
      <c r="BV154" s="335">
        <v>29</v>
      </c>
      <c r="BW154" s="335"/>
      <c r="BX154" s="335" t="str">
        <f t="shared" ref="BX154:BX165" si="284">IF(S154&gt;0,S154,"")</f>
        <v/>
      </c>
      <c r="BY154" s="334"/>
      <c r="BZ154" s="335"/>
      <c r="CA154" s="335"/>
      <c r="CB154" s="335"/>
      <c r="CC154" s="335" t="str">
        <f t="shared" ref="CC154:CC165" si="285">IF(Z154&gt;0,Z154,"")</f>
        <v/>
      </c>
      <c r="CD154" s="334"/>
      <c r="CE154" s="335"/>
      <c r="CF154" s="335"/>
      <c r="CG154" s="335"/>
      <c r="CH154" s="997">
        <f>Proponentes!N145</f>
        <v>0</v>
      </c>
      <c r="CI154" s="97" t="str">
        <f t="shared" ref="CI154:CI165" si="286">IF(BN154="","",IF(CJ154=0,"CUMPLE","NO CUMPLE"))</f>
        <v>CUMPLE</v>
      </c>
      <c r="CJ154" s="998"/>
      <c r="CK154" s="335"/>
      <c r="CL154" s="97" t="str">
        <f t="shared" ref="CL154:CL165" si="287">IF(E154&gt;0,E154,"")</f>
        <v>COMPAÑIA VIGILANCIA COVISUR DE COLOMBIA LTDA</v>
      </c>
      <c r="CM154" s="509" t="s">
        <v>332</v>
      </c>
      <c r="CN154" s="335" t="s">
        <v>1538</v>
      </c>
      <c r="CO154" s="335" t="s">
        <v>1631</v>
      </c>
      <c r="CP154" s="335"/>
      <c r="CQ154" s="97" t="s">
        <v>66</v>
      </c>
      <c r="CR154" s="334" t="s">
        <v>315</v>
      </c>
      <c r="CS154" s="335" t="s">
        <v>1538</v>
      </c>
      <c r="CT154" s="335" t="s">
        <v>1631</v>
      </c>
      <c r="CU154" s="335"/>
      <c r="CV154" s="97"/>
      <c r="CW154" s="334"/>
      <c r="CX154" s="335"/>
      <c r="CY154" s="335"/>
      <c r="CZ154" s="335"/>
      <c r="DA154" s="97"/>
      <c r="DB154" s="334"/>
      <c r="DC154" s="335"/>
      <c r="DD154" s="335"/>
      <c r="DE154" s="335"/>
      <c r="DF154" s="97" t="str">
        <f t="shared" ref="DF154:DF217" si="288">IF(CL154="","",IF(CP154=0,IF(CU154=0,IF(CZ154=0,IF(DE154=0,"CUMPLE","NO CUMPLE"),"NO CUMPLE"),"NO CUMPLE"),"NO CUMPLE"))</f>
        <v>CUMPLE</v>
      </c>
      <c r="DG154" s="993"/>
      <c r="DH154" s="335"/>
      <c r="DI154" s="97" t="str">
        <f t="shared" ref="DI154:DI217" si="289">IF(E154&gt;0,E154,"")</f>
        <v>COMPAÑIA VIGILANCIA COVISUR DE COLOMBIA LTDA</v>
      </c>
      <c r="DJ154" s="334" t="s">
        <v>315</v>
      </c>
      <c r="DK154" s="335" t="s">
        <v>1631</v>
      </c>
      <c r="DL154" s="335"/>
      <c r="DM154" s="97" t="s">
        <v>66</v>
      </c>
      <c r="DN154" s="334" t="s">
        <v>319</v>
      </c>
      <c r="DO154" s="335" t="s">
        <v>1631</v>
      </c>
      <c r="DP154" s="335"/>
      <c r="DQ154" s="97"/>
      <c r="DR154" s="334"/>
      <c r="DS154" s="335"/>
      <c r="DT154" s="335"/>
      <c r="DU154" s="97"/>
      <c r="DV154" s="334"/>
      <c r="DW154" s="335"/>
      <c r="DX154" s="335"/>
      <c r="DY154" s="97" t="str">
        <f t="shared" ref="DY154:DY217" si="290">IF(DI154="","",IF(DL154=0,IF(DP154=0,IF(DT154=0,IF(DX154=0,"CUMPLE","NO CUMPLE"),"NO CUMPLE"),"NO CUMPLE"),"NO CUMPLE"))</f>
        <v>CUMPLE</v>
      </c>
      <c r="DZ154" s="998"/>
      <c r="EA154" s="335"/>
      <c r="EB154" s="97" t="str">
        <f t="shared" ref="EB154:EB165" si="291">IF(E154&gt;0,E154,"")</f>
        <v>COMPAÑIA VIGILANCIA COVISUR DE COLOMBIA LTDA</v>
      </c>
      <c r="EC154" s="334" t="s">
        <v>332</v>
      </c>
      <c r="ED154" s="335" t="s">
        <v>1631</v>
      </c>
      <c r="EE154" s="335"/>
      <c r="EF154" s="97" t="s">
        <v>66</v>
      </c>
      <c r="EG154" s="334" t="s">
        <v>315</v>
      </c>
      <c r="EH154" s="335" t="s">
        <v>1631</v>
      </c>
      <c r="EI154" s="335"/>
      <c r="EJ154" s="97"/>
      <c r="EK154" s="334"/>
      <c r="EL154" s="335"/>
      <c r="EM154" s="335"/>
      <c r="EN154" s="97"/>
      <c r="EO154" s="334"/>
      <c r="EP154" s="335"/>
      <c r="EQ154" s="335"/>
      <c r="ER154" s="97" t="str">
        <f t="shared" ref="ER154:ER217" si="292">IF(EB154="","",IF(EE154=0,IF(EI154=0,IF(EM154=0,IF(EQ154=0,"CUMPLE","NO CUMPLE"),"NO CUMPLE"),"NO CUMPLE"),"NO CUMPLE"))</f>
        <v>CUMPLE</v>
      </c>
      <c r="ES154" s="993"/>
      <c r="ET154" s="335"/>
      <c r="EU154" s="97" t="str">
        <f t="shared" ref="EU154:EU165" si="293">IF(E154&gt;0,E154,"")</f>
        <v>COMPAÑIA VIGILANCIA COVISUR DE COLOMBIA LTDA</v>
      </c>
      <c r="EV154" s="334" t="s">
        <v>883</v>
      </c>
      <c r="EW154" s="335" t="s">
        <v>1631</v>
      </c>
      <c r="EX154" s="335"/>
      <c r="EY154" s="97" t="s">
        <v>66</v>
      </c>
      <c r="EZ154" s="334" t="s">
        <v>1726</v>
      </c>
      <c r="FA154" s="335" t="s">
        <v>1631</v>
      </c>
      <c r="FB154" s="335"/>
      <c r="FC154" s="97"/>
      <c r="FD154" s="334"/>
      <c r="FE154" s="335"/>
      <c r="FF154" s="335"/>
      <c r="FG154" s="97"/>
      <c r="FH154" s="334"/>
      <c r="FI154" s="335"/>
      <c r="FJ154" s="335"/>
      <c r="FK154" s="97" t="str">
        <f t="shared" ref="FK154:FK217" si="294">IF(EU154="","",IF(EX154=0,IF(FB154=0,IF(FF154=0,IF(FJ154=0,"CUMPLE","NO CUMPLE"),"NO CUMPLE"),"NO CUMPLE"),"NO CUMPLE"))</f>
        <v>CUMPLE</v>
      </c>
      <c r="FL154" s="993"/>
      <c r="FM154" s="335"/>
      <c r="FN154" s="97" t="str">
        <f t="shared" ref="FN154:FN165" si="295">IF(E154&gt;0,E154,"")</f>
        <v>COMPAÑIA VIGILANCIA COVISUR DE COLOMBIA LTDA</v>
      </c>
      <c r="FO154" s="334" t="s">
        <v>764</v>
      </c>
      <c r="FP154" s="335"/>
      <c r="FQ154" s="97" t="s">
        <v>66</v>
      </c>
      <c r="FR154" s="334" t="s">
        <v>1727</v>
      </c>
      <c r="FS154" s="335"/>
      <c r="FT154" s="97"/>
      <c r="FU154" s="334"/>
      <c r="FV154" s="335"/>
      <c r="FW154" s="97"/>
      <c r="FX154" s="334"/>
      <c r="FY154" s="335"/>
      <c r="FZ154" s="97" t="str">
        <f t="shared" ref="FZ154:FZ217" si="296">IF(FN154="","",IF(FP154=0,IF(FS154=0,IF(FV154=0,IF(FY154=0,"CUMPLE","NO CUMPLE"),"NO CUMPLE"),"NO CUMPLE"),"NO CUMPLE"))</f>
        <v>CUMPLE</v>
      </c>
      <c r="GA154" s="993"/>
      <c r="GB154" s="335"/>
      <c r="GC154" s="510" t="str">
        <f t="shared" ref="GC154:GC165" si="297">IF(E154&gt;0,E154,"")</f>
        <v>COMPAÑIA VIGILANCIA COVISUR DE COLOMBIA LTDA</v>
      </c>
      <c r="GD154" s="336" t="s">
        <v>768</v>
      </c>
      <c r="GE154" s="337" t="s">
        <v>1631</v>
      </c>
      <c r="GF154" s="337"/>
      <c r="GG154" s="337"/>
      <c r="GH154" s="337"/>
      <c r="GI154" s="510" t="s">
        <v>66</v>
      </c>
      <c r="GJ154" s="336" t="s">
        <v>1329</v>
      </c>
      <c r="GK154" s="337" t="s">
        <v>1631</v>
      </c>
      <c r="GL154" s="337"/>
      <c r="GM154" s="337"/>
      <c r="GN154" s="337"/>
      <c r="GO154" s="510"/>
      <c r="GP154" s="336"/>
      <c r="GQ154" s="337"/>
      <c r="GR154" s="337"/>
      <c r="GS154" s="337"/>
      <c r="GT154" s="337"/>
      <c r="GU154" s="510"/>
      <c r="GV154" s="336"/>
      <c r="GW154" s="337"/>
      <c r="GX154" s="337"/>
      <c r="GY154" s="337"/>
      <c r="GZ154" s="336"/>
      <c r="HA154" s="510" t="str">
        <f t="shared" ref="HA154:HA217" si="298">IF(GC154="","",IF(GH154=0,IF(GN154=0,IF(GT154=0,IF(GZ154=0,"CUMPLE","NO CUMPLE"),"NO CUMPLE"),"NO CUMPLE"),"NO CUMPLE"))</f>
        <v>CUMPLE</v>
      </c>
      <c r="HB154" s="994"/>
      <c r="HC154" s="337"/>
      <c r="HD154" s="510" t="str">
        <f t="shared" ref="HD154:HD165" si="299">IF(E154&gt;0,E154,"")</f>
        <v>COMPAÑIA VIGILANCIA COVISUR DE COLOMBIA LTDA</v>
      </c>
      <c r="HE154" s="336" t="s">
        <v>1728</v>
      </c>
      <c r="HF154" s="337" t="s">
        <v>1631</v>
      </c>
      <c r="HG154" s="337" t="s">
        <v>1631</v>
      </c>
      <c r="HH154" s="336"/>
      <c r="HI154" s="510" t="s">
        <v>66</v>
      </c>
      <c r="HJ154" s="336" t="s">
        <v>1729</v>
      </c>
      <c r="HK154" s="337" t="s">
        <v>1631</v>
      </c>
      <c r="HL154" s="337" t="s">
        <v>1631</v>
      </c>
      <c r="HM154" s="336"/>
      <c r="HN154" s="510"/>
      <c r="HO154" s="336"/>
      <c r="HP154" s="337"/>
      <c r="HQ154" s="337"/>
      <c r="HR154" s="337"/>
      <c r="HS154" s="510"/>
      <c r="HT154" s="336"/>
      <c r="HU154" s="337"/>
      <c r="HV154" s="337"/>
      <c r="HW154" s="337"/>
      <c r="HX154" s="97" t="str">
        <f t="shared" ref="HX154:HX217" si="300">IF(HD154="","",IF(HH154=0,IF(HM154=0,IF(HR154=0,IF(HW154=0,"CUMPLE","NO CUMPLE"),"NO CUMPLE"),"NO CUMPLE"),"NO CUMPLE"))</f>
        <v>CUMPLE</v>
      </c>
      <c r="HY154" s="994"/>
      <c r="HZ154" s="337"/>
      <c r="IA154" s="510" t="str">
        <f t="shared" ref="IA154:IA165" si="301">IF(E154&gt;0,E154,"")</f>
        <v>COMPAÑIA VIGILANCIA COVISUR DE COLOMBIA LTDA</v>
      </c>
      <c r="IB154" s="336" t="s">
        <v>768</v>
      </c>
      <c r="IC154" s="337" t="s">
        <v>1631</v>
      </c>
      <c r="ID154" s="337"/>
      <c r="IE154" s="510" t="s">
        <v>66</v>
      </c>
      <c r="IF154" s="336" t="s">
        <v>1493</v>
      </c>
      <c r="IG154" s="337" t="s">
        <v>1631</v>
      </c>
      <c r="IH154" s="337"/>
      <c r="II154" s="510"/>
      <c r="IJ154" s="336"/>
      <c r="IK154" s="337"/>
      <c r="IL154" s="337"/>
      <c r="IM154" s="510"/>
      <c r="IN154" s="336"/>
      <c r="IO154" s="337"/>
      <c r="IP154" s="337"/>
      <c r="IQ154" s="97" t="str">
        <f t="shared" ref="IQ154:IQ165" si="302">IF(IA154="","",IF(ID154=0,IF(IH154=0,IF(IL154=0,IF(IP154=0,"CUMPLE","NO CUMPLE"),"NO CUMPLE"),"NO CUMPLE"),"NO CUMPLE"))</f>
        <v>CUMPLE</v>
      </c>
      <c r="IR154" s="994"/>
      <c r="IS154" s="337"/>
      <c r="IT154" s="337" t="s">
        <v>1631</v>
      </c>
      <c r="IU154" s="337">
        <v>1</v>
      </c>
      <c r="IV154" s="510" t="str">
        <f t="shared" ref="IV154:IV165" si="303">IF(IT154&lt;&gt;"",IF(IT154="SI","CUMPLE","NO CUMPLE"),"")</f>
        <v>CUMPLE</v>
      </c>
      <c r="IW154" s="995"/>
    </row>
    <row r="155" spans="1:257" x14ac:dyDescent="0.25">
      <c r="A155" s="996"/>
      <c r="B155" s="507">
        <v>2</v>
      </c>
      <c r="C155" s="97" t="str">
        <f>IF(Proponentes!B146&gt;0,Proponentes!B146,"")</f>
        <v/>
      </c>
      <c r="D155" s="335"/>
      <c r="E155" s="335"/>
      <c r="F155" s="334"/>
      <c r="G155" s="335"/>
      <c r="H155" s="335"/>
      <c r="I155" s="335"/>
      <c r="J155" s="335"/>
      <c r="K155" s="335"/>
      <c r="L155" s="335"/>
      <c r="M155" s="334"/>
      <c r="N155" s="335"/>
      <c r="O155" s="335"/>
      <c r="P155" s="335"/>
      <c r="Q155" s="335"/>
      <c r="R155" s="335"/>
      <c r="S155" s="335"/>
      <c r="T155" s="334"/>
      <c r="U155" s="335"/>
      <c r="V155" s="335"/>
      <c r="W155" s="335"/>
      <c r="X155" s="335"/>
      <c r="Y155" s="335"/>
      <c r="Z155" s="335"/>
      <c r="AA155" s="334"/>
      <c r="AB155" s="335"/>
      <c r="AC155" s="335"/>
      <c r="AD155" s="335"/>
      <c r="AE155" s="335"/>
      <c r="AF155" s="335"/>
      <c r="AG155" s="97" t="str">
        <f t="shared" si="279"/>
        <v/>
      </c>
      <c r="AH155" s="993"/>
      <c r="AI155" s="335"/>
      <c r="AJ155" s="335" t="str">
        <f t="shared" si="280"/>
        <v/>
      </c>
      <c r="AK155" s="335"/>
      <c r="AL155" s="334"/>
      <c r="AM155" s="335"/>
      <c r="AN155" s="335"/>
      <c r="AO155" s="335"/>
      <c r="AP155" s="335"/>
      <c r="AQ155" s="335"/>
      <c r="AR155" s="335"/>
      <c r="AS155" s="334"/>
      <c r="AT155" s="335"/>
      <c r="AU155" s="335"/>
      <c r="AV155" s="335"/>
      <c r="AW155" s="335"/>
      <c r="AX155" s="335"/>
      <c r="AY155" s="335"/>
      <c r="AZ155" s="334"/>
      <c r="BA155" s="335"/>
      <c r="BB155" s="335"/>
      <c r="BC155" s="335"/>
      <c r="BD155" s="335"/>
      <c r="BE155" s="335"/>
      <c r="BF155" s="335"/>
      <c r="BG155" s="334"/>
      <c r="BH155" s="335"/>
      <c r="BI155" s="335"/>
      <c r="BJ155" s="335"/>
      <c r="BK155" s="335"/>
      <c r="BL155" s="97" t="str">
        <f t="shared" si="281"/>
        <v/>
      </c>
      <c r="BM155" s="993"/>
      <c r="BN155" s="335" t="str">
        <f t="shared" si="282"/>
        <v/>
      </c>
      <c r="BO155" s="334"/>
      <c r="BP155" s="335"/>
      <c r="BQ155" s="335"/>
      <c r="BR155" s="335"/>
      <c r="BS155" s="335" t="str">
        <f t="shared" si="283"/>
        <v/>
      </c>
      <c r="BT155" s="334"/>
      <c r="BU155" s="335"/>
      <c r="BV155" s="335"/>
      <c r="BW155" s="335"/>
      <c r="BX155" s="335" t="str">
        <f t="shared" si="284"/>
        <v/>
      </c>
      <c r="BY155" s="334"/>
      <c r="BZ155" s="335"/>
      <c r="CA155" s="335"/>
      <c r="CB155" s="335"/>
      <c r="CC155" s="335" t="str">
        <f t="shared" si="285"/>
        <v/>
      </c>
      <c r="CD155" s="334"/>
      <c r="CE155" s="335"/>
      <c r="CF155" s="335"/>
      <c r="CG155" s="335"/>
      <c r="CH155" s="997"/>
      <c r="CI155" s="97"/>
      <c r="CJ155" s="998"/>
      <c r="CK155" s="335"/>
      <c r="CL155" s="97" t="str">
        <f t="shared" si="287"/>
        <v/>
      </c>
      <c r="CM155" s="334"/>
      <c r="CN155" s="335"/>
      <c r="CO155" s="335"/>
      <c r="CP155" s="335"/>
      <c r="CQ155" s="97"/>
      <c r="CR155" s="334"/>
      <c r="CS155" s="335"/>
      <c r="CT155" s="335"/>
      <c r="CU155" s="335"/>
      <c r="CV155" s="97"/>
      <c r="CW155" s="334"/>
      <c r="CX155" s="335"/>
      <c r="CY155" s="335"/>
      <c r="CZ155" s="335"/>
      <c r="DA155" s="97"/>
      <c r="DB155" s="334"/>
      <c r="DC155" s="335"/>
      <c r="DD155" s="335"/>
      <c r="DE155" s="335"/>
      <c r="DF155" s="97" t="str">
        <f t="shared" si="288"/>
        <v/>
      </c>
      <c r="DG155" s="993"/>
      <c r="DH155" s="335"/>
      <c r="DI155" s="97" t="str">
        <f t="shared" si="289"/>
        <v/>
      </c>
      <c r="DJ155" s="334"/>
      <c r="DK155" s="335"/>
      <c r="DL155" s="335"/>
      <c r="DM155" s="97"/>
      <c r="DN155" s="334"/>
      <c r="DO155" s="335"/>
      <c r="DP155" s="335"/>
      <c r="DQ155" s="97"/>
      <c r="DR155" s="334"/>
      <c r="DS155" s="335"/>
      <c r="DT155" s="335"/>
      <c r="DU155" s="97"/>
      <c r="DV155" s="334"/>
      <c r="DW155" s="335"/>
      <c r="DX155" s="335"/>
      <c r="DY155" s="97" t="str">
        <f t="shared" si="290"/>
        <v/>
      </c>
      <c r="DZ155" s="998"/>
      <c r="EA155" s="335"/>
      <c r="EB155" s="97" t="str">
        <f t="shared" si="291"/>
        <v/>
      </c>
      <c r="EC155" s="334"/>
      <c r="ED155" s="335"/>
      <c r="EE155" s="335"/>
      <c r="EF155" s="97"/>
      <c r="EG155" s="334"/>
      <c r="EH155" s="335"/>
      <c r="EI155" s="335"/>
      <c r="EJ155" s="97"/>
      <c r="EK155" s="334"/>
      <c r="EL155" s="335"/>
      <c r="EM155" s="335"/>
      <c r="EN155" s="97"/>
      <c r="EO155" s="334"/>
      <c r="EP155" s="335"/>
      <c r="EQ155" s="335"/>
      <c r="ER155" s="97" t="str">
        <f t="shared" si="292"/>
        <v/>
      </c>
      <c r="ES155" s="993"/>
      <c r="ET155" s="335"/>
      <c r="EU155" s="97" t="str">
        <f t="shared" si="293"/>
        <v/>
      </c>
      <c r="EV155" s="334"/>
      <c r="EW155" s="335"/>
      <c r="EX155" s="335"/>
      <c r="EY155" s="97"/>
      <c r="EZ155" s="334"/>
      <c r="FA155" s="335"/>
      <c r="FB155" s="335"/>
      <c r="FC155" s="97"/>
      <c r="FD155" s="334"/>
      <c r="FE155" s="335"/>
      <c r="FF155" s="335"/>
      <c r="FG155" s="97"/>
      <c r="FH155" s="334"/>
      <c r="FI155" s="335"/>
      <c r="FJ155" s="335"/>
      <c r="FK155" s="97" t="str">
        <f t="shared" si="294"/>
        <v/>
      </c>
      <c r="FL155" s="993"/>
      <c r="FM155" s="335"/>
      <c r="FN155" s="97" t="str">
        <f t="shared" si="295"/>
        <v/>
      </c>
      <c r="FO155" s="334"/>
      <c r="FP155" s="335"/>
      <c r="FQ155" s="97"/>
      <c r="FR155" s="334"/>
      <c r="FS155" s="335"/>
      <c r="FT155" s="97"/>
      <c r="FU155" s="334"/>
      <c r="FV155" s="335"/>
      <c r="FW155" s="97"/>
      <c r="FX155" s="334"/>
      <c r="FY155" s="335"/>
      <c r="FZ155" s="97" t="str">
        <f t="shared" si="296"/>
        <v/>
      </c>
      <c r="GA155" s="993"/>
      <c r="GB155" s="335"/>
      <c r="GC155" s="510" t="str">
        <f t="shared" si="297"/>
        <v/>
      </c>
      <c r="GD155" s="336"/>
      <c r="GE155" s="337"/>
      <c r="GF155" s="337"/>
      <c r="GG155" s="337"/>
      <c r="GH155" s="337"/>
      <c r="GI155" s="510"/>
      <c r="GJ155" s="336"/>
      <c r="GK155" s="337"/>
      <c r="GL155" s="337"/>
      <c r="GM155" s="337"/>
      <c r="GN155" s="337"/>
      <c r="GO155" s="510"/>
      <c r="GP155" s="336"/>
      <c r="GQ155" s="337"/>
      <c r="GR155" s="337"/>
      <c r="GS155" s="337"/>
      <c r="GT155" s="337"/>
      <c r="GU155" s="510"/>
      <c r="GV155" s="336"/>
      <c r="GW155" s="337"/>
      <c r="GX155" s="337"/>
      <c r="GY155" s="337"/>
      <c r="GZ155" s="336"/>
      <c r="HA155" s="510" t="str">
        <f t="shared" si="298"/>
        <v/>
      </c>
      <c r="HB155" s="994"/>
      <c r="HC155" s="337"/>
      <c r="HD155" s="510" t="str">
        <f>IF(E155&gt;0,E155,"")</f>
        <v/>
      </c>
      <c r="HE155" s="336"/>
      <c r="HF155" s="337"/>
      <c r="HG155" s="337"/>
      <c r="HH155" s="336"/>
      <c r="HI155" s="510"/>
      <c r="HJ155" s="336"/>
      <c r="HK155" s="337"/>
      <c r="HL155" s="337"/>
      <c r="HM155" s="336"/>
      <c r="HN155" s="510"/>
      <c r="HO155" s="336"/>
      <c r="HP155" s="337"/>
      <c r="HQ155" s="337"/>
      <c r="HR155" s="337"/>
      <c r="HS155" s="510"/>
      <c r="HT155" s="336"/>
      <c r="HU155" s="337"/>
      <c r="HV155" s="337"/>
      <c r="HW155" s="337"/>
      <c r="HX155" s="97" t="str">
        <f t="shared" si="300"/>
        <v/>
      </c>
      <c r="HY155" s="994"/>
      <c r="HZ155" s="337"/>
      <c r="IA155" s="510" t="str">
        <f t="shared" si="301"/>
        <v/>
      </c>
      <c r="IB155" s="336"/>
      <c r="IC155" s="337"/>
      <c r="ID155" s="337"/>
      <c r="IE155" s="510"/>
      <c r="IF155" s="336"/>
      <c r="IG155" s="337"/>
      <c r="IH155" s="337"/>
      <c r="II155" s="510"/>
      <c r="IJ155" s="336"/>
      <c r="IK155" s="337"/>
      <c r="IL155" s="337"/>
      <c r="IM155" s="510"/>
      <c r="IN155" s="336"/>
      <c r="IO155" s="337"/>
      <c r="IP155" s="337"/>
      <c r="IQ155" s="97" t="str">
        <f t="shared" si="302"/>
        <v/>
      </c>
      <c r="IR155" s="994"/>
      <c r="IS155" s="337"/>
      <c r="IT155" s="337"/>
      <c r="IU155" s="337"/>
      <c r="IV155" s="510" t="str">
        <f t="shared" si="303"/>
        <v/>
      </c>
      <c r="IW155" s="995"/>
    </row>
    <row r="156" spans="1:257" x14ac:dyDescent="0.25">
      <c r="A156" s="996"/>
      <c r="B156" s="507">
        <v>3</v>
      </c>
      <c r="C156" s="97" t="str">
        <f>IF(Proponentes!B147&gt;0,Proponentes!B147,"")</f>
        <v/>
      </c>
      <c r="D156" s="335"/>
      <c r="E156" s="335"/>
      <c r="F156" s="334"/>
      <c r="G156" s="335"/>
      <c r="H156" s="335"/>
      <c r="I156" s="335"/>
      <c r="J156" s="335"/>
      <c r="K156" s="335"/>
      <c r="L156" s="335"/>
      <c r="M156" s="334"/>
      <c r="N156" s="335"/>
      <c r="O156" s="335"/>
      <c r="P156" s="335"/>
      <c r="Q156" s="335"/>
      <c r="R156" s="335"/>
      <c r="S156" s="335"/>
      <c r="T156" s="334"/>
      <c r="U156" s="335"/>
      <c r="V156" s="335"/>
      <c r="W156" s="335"/>
      <c r="X156" s="335"/>
      <c r="Y156" s="335"/>
      <c r="Z156" s="335"/>
      <c r="AA156" s="334"/>
      <c r="AB156" s="335"/>
      <c r="AC156" s="335"/>
      <c r="AD156" s="335"/>
      <c r="AE156" s="335"/>
      <c r="AF156" s="335"/>
      <c r="AG156" s="97" t="str">
        <f t="shared" si="279"/>
        <v/>
      </c>
      <c r="AH156" s="993"/>
      <c r="AI156" s="335"/>
      <c r="AJ156" s="335" t="str">
        <f t="shared" si="280"/>
        <v/>
      </c>
      <c r="AK156" s="335"/>
      <c r="AL156" s="334"/>
      <c r="AM156" s="335"/>
      <c r="AN156" s="335"/>
      <c r="AO156" s="335"/>
      <c r="AP156" s="335"/>
      <c r="AQ156" s="335"/>
      <c r="AR156" s="335"/>
      <c r="AS156" s="334"/>
      <c r="AT156" s="335"/>
      <c r="AU156" s="335"/>
      <c r="AV156" s="335"/>
      <c r="AW156" s="335"/>
      <c r="AX156" s="335"/>
      <c r="AY156" s="335"/>
      <c r="AZ156" s="334"/>
      <c r="BA156" s="335"/>
      <c r="BB156" s="335"/>
      <c r="BC156" s="335"/>
      <c r="BD156" s="335"/>
      <c r="BE156" s="335"/>
      <c r="BF156" s="335"/>
      <c r="BG156" s="334"/>
      <c r="BH156" s="335"/>
      <c r="BI156" s="335"/>
      <c r="BJ156" s="335"/>
      <c r="BK156" s="335"/>
      <c r="BL156" s="97" t="str">
        <f t="shared" si="281"/>
        <v/>
      </c>
      <c r="BM156" s="993"/>
      <c r="BN156" s="335" t="str">
        <f t="shared" si="282"/>
        <v/>
      </c>
      <c r="BO156" s="334"/>
      <c r="BP156" s="335"/>
      <c r="BQ156" s="335"/>
      <c r="BR156" s="335"/>
      <c r="BS156" s="335" t="str">
        <f t="shared" si="283"/>
        <v/>
      </c>
      <c r="BT156" s="334"/>
      <c r="BU156" s="335"/>
      <c r="BV156" s="335"/>
      <c r="BW156" s="335"/>
      <c r="BX156" s="335" t="str">
        <f t="shared" si="284"/>
        <v/>
      </c>
      <c r="BY156" s="334"/>
      <c r="BZ156" s="335"/>
      <c r="CA156" s="335"/>
      <c r="CB156" s="335"/>
      <c r="CC156" s="335" t="str">
        <f t="shared" si="285"/>
        <v/>
      </c>
      <c r="CD156" s="334"/>
      <c r="CE156" s="335"/>
      <c r="CF156" s="335"/>
      <c r="CG156" s="335"/>
      <c r="CH156" s="997"/>
      <c r="CI156" s="97" t="str">
        <f t="shared" si="286"/>
        <v/>
      </c>
      <c r="CJ156" s="998"/>
      <c r="CK156" s="335"/>
      <c r="CL156" s="97" t="str">
        <f t="shared" si="287"/>
        <v/>
      </c>
      <c r="CM156" s="334"/>
      <c r="CN156" s="335"/>
      <c r="CO156" s="335"/>
      <c r="CP156" s="335"/>
      <c r="CQ156" s="97"/>
      <c r="CR156" s="334"/>
      <c r="CS156" s="335"/>
      <c r="CT156" s="335"/>
      <c r="CU156" s="335"/>
      <c r="CV156" s="97"/>
      <c r="CW156" s="334"/>
      <c r="CX156" s="335"/>
      <c r="CY156" s="335"/>
      <c r="CZ156" s="335"/>
      <c r="DA156" s="97"/>
      <c r="DB156" s="334"/>
      <c r="DC156" s="335"/>
      <c r="DD156" s="335"/>
      <c r="DE156" s="335"/>
      <c r="DF156" s="97" t="str">
        <f t="shared" si="288"/>
        <v/>
      </c>
      <c r="DG156" s="993"/>
      <c r="DH156" s="335"/>
      <c r="DI156" s="97" t="str">
        <f t="shared" si="289"/>
        <v/>
      </c>
      <c r="DJ156" s="334"/>
      <c r="DK156" s="335"/>
      <c r="DL156" s="335"/>
      <c r="DM156" s="97"/>
      <c r="DN156" s="334"/>
      <c r="DO156" s="335"/>
      <c r="DP156" s="335"/>
      <c r="DQ156" s="97"/>
      <c r="DR156" s="334"/>
      <c r="DS156" s="335"/>
      <c r="DT156" s="335"/>
      <c r="DU156" s="97"/>
      <c r="DV156" s="334"/>
      <c r="DW156" s="335"/>
      <c r="DX156" s="335"/>
      <c r="DY156" s="97" t="str">
        <f t="shared" si="290"/>
        <v/>
      </c>
      <c r="DZ156" s="998"/>
      <c r="EA156" s="335"/>
      <c r="EB156" s="97" t="str">
        <f t="shared" si="291"/>
        <v/>
      </c>
      <c r="EC156" s="334"/>
      <c r="ED156" s="335"/>
      <c r="EE156" s="335"/>
      <c r="EF156" s="97"/>
      <c r="EG156" s="334"/>
      <c r="EH156" s="335"/>
      <c r="EI156" s="335"/>
      <c r="EJ156" s="97"/>
      <c r="EK156" s="334"/>
      <c r="EL156" s="335"/>
      <c r="EM156" s="335"/>
      <c r="EN156" s="97"/>
      <c r="EO156" s="334"/>
      <c r="EP156" s="335"/>
      <c r="EQ156" s="335"/>
      <c r="ER156" s="97" t="str">
        <f t="shared" si="292"/>
        <v/>
      </c>
      <c r="ES156" s="993"/>
      <c r="ET156" s="335"/>
      <c r="EU156" s="97" t="str">
        <f t="shared" si="293"/>
        <v/>
      </c>
      <c r="EV156" s="334"/>
      <c r="EW156" s="335"/>
      <c r="EX156" s="335"/>
      <c r="EY156" s="97"/>
      <c r="EZ156" s="334"/>
      <c r="FA156" s="335"/>
      <c r="FB156" s="335"/>
      <c r="FC156" s="97"/>
      <c r="FD156" s="334"/>
      <c r="FE156" s="335"/>
      <c r="FF156" s="335"/>
      <c r="FG156" s="97"/>
      <c r="FH156" s="334"/>
      <c r="FI156" s="335"/>
      <c r="FJ156" s="335"/>
      <c r="FK156" s="97" t="str">
        <f t="shared" si="294"/>
        <v/>
      </c>
      <c r="FL156" s="993"/>
      <c r="FM156" s="335"/>
      <c r="FN156" s="97" t="str">
        <f t="shared" si="295"/>
        <v/>
      </c>
      <c r="FO156" s="334"/>
      <c r="FP156" s="335"/>
      <c r="FQ156" s="97"/>
      <c r="FR156" s="334"/>
      <c r="FS156" s="335"/>
      <c r="FT156" s="97"/>
      <c r="FU156" s="334"/>
      <c r="FV156" s="335"/>
      <c r="FW156" s="97"/>
      <c r="FX156" s="334"/>
      <c r="FY156" s="335"/>
      <c r="FZ156" s="97" t="str">
        <f t="shared" si="296"/>
        <v/>
      </c>
      <c r="GA156" s="993"/>
      <c r="GB156" s="335"/>
      <c r="GC156" s="510" t="str">
        <f t="shared" si="297"/>
        <v/>
      </c>
      <c r="GD156" s="336"/>
      <c r="GE156" s="337"/>
      <c r="GF156" s="337"/>
      <c r="GG156" s="337"/>
      <c r="GH156" s="337"/>
      <c r="GI156" s="510"/>
      <c r="GJ156" s="336"/>
      <c r="GK156" s="337"/>
      <c r="GL156" s="337"/>
      <c r="GM156" s="337"/>
      <c r="GN156" s="337"/>
      <c r="GO156" s="510"/>
      <c r="GP156" s="336"/>
      <c r="GQ156" s="337"/>
      <c r="GR156" s="337"/>
      <c r="GS156" s="337"/>
      <c r="GT156" s="337"/>
      <c r="GU156" s="510"/>
      <c r="GV156" s="336"/>
      <c r="GW156" s="337"/>
      <c r="GX156" s="337"/>
      <c r="GY156" s="337"/>
      <c r="GZ156" s="336"/>
      <c r="HA156" s="510" t="str">
        <f t="shared" si="298"/>
        <v/>
      </c>
      <c r="HB156" s="994"/>
      <c r="HC156" s="337"/>
      <c r="HD156" s="510" t="str">
        <f t="shared" si="299"/>
        <v/>
      </c>
      <c r="HE156" s="336"/>
      <c r="HF156" s="337"/>
      <c r="HG156" s="337"/>
      <c r="HH156" s="336"/>
      <c r="HI156" s="510"/>
      <c r="HJ156" s="336"/>
      <c r="HK156" s="337"/>
      <c r="HL156" s="337"/>
      <c r="HM156" s="336"/>
      <c r="HN156" s="510"/>
      <c r="HO156" s="336"/>
      <c r="HP156" s="337"/>
      <c r="HQ156" s="337"/>
      <c r="HR156" s="337"/>
      <c r="HS156" s="510"/>
      <c r="HT156" s="336"/>
      <c r="HU156" s="337"/>
      <c r="HV156" s="337"/>
      <c r="HW156" s="337"/>
      <c r="HX156" s="97" t="str">
        <f t="shared" si="300"/>
        <v/>
      </c>
      <c r="HY156" s="994"/>
      <c r="HZ156" s="337"/>
      <c r="IA156" s="510" t="str">
        <f t="shared" si="301"/>
        <v/>
      </c>
      <c r="IB156" s="336"/>
      <c r="IC156" s="337"/>
      <c r="ID156" s="337"/>
      <c r="IE156" s="510"/>
      <c r="IF156" s="336"/>
      <c r="IG156" s="337"/>
      <c r="IH156" s="337"/>
      <c r="II156" s="510"/>
      <c r="IJ156" s="336"/>
      <c r="IK156" s="337"/>
      <c r="IL156" s="337"/>
      <c r="IM156" s="510"/>
      <c r="IN156" s="336"/>
      <c r="IO156" s="337"/>
      <c r="IP156" s="337"/>
      <c r="IQ156" s="97" t="str">
        <f t="shared" si="302"/>
        <v/>
      </c>
      <c r="IR156" s="994"/>
      <c r="IS156" s="337"/>
      <c r="IT156" s="337"/>
      <c r="IU156" s="337"/>
      <c r="IV156" s="510" t="str">
        <f t="shared" si="303"/>
        <v/>
      </c>
      <c r="IW156" s="995"/>
    </row>
    <row r="157" spans="1:257" x14ac:dyDescent="0.25">
      <c r="A157" s="996"/>
      <c r="B157" s="507">
        <v>4</v>
      </c>
      <c r="C157" s="97" t="str">
        <f>IF(Proponentes!B148&gt;0,Proponentes!B148,"")</f>
        <v/>
      </c>
      <c r="D157" s="335"/>
      <c r="E157" s="335"/>
      <c r="F157" s="334"/>
      <c r="G157" s="335"/>
      <c r="H157" s="335"/>
      <c r="I157" s="335"/>
      <c r="J157" s="335"/>
      <c r="K157" s="335"/>
      <c r="L157" s="335"/>
      <c r="M157" s="334"/>
      <c r="N157" s="335"/>
      <c r="O157" s="335"/>
      <c r="P157" s="335"/>
      <c r="Q157" s="335"/>
      <c r="R157" s="335"/>
      <c r="S157" s="335"/>
      <c r="T157" s="334"/>
      <c r="U157" s="335"/>
      <c r="V157" s="335"/>
      <c r="W157" s="335"/>
      <c r="X157" s="335"/>
      <c r="Y157" s="335"/>
      <c r="Z157" s="335"/>
      <c r="AA157" s="334"/>
      <c r="AB157" s="335"/>
      <c r="AC157" s="335"/>
      <c r="AD157" s="335"/>
      <c r="AE157" s="335"/>
      <c r="AF157" s="335"/>
      <c r="AG157" s="97" t="str">
        <f t="shared" si="279"/>
        <v/>
      </c>
      <c r="AH157" s="993"/>
      <c r="AI157" s="335"/>
      <c r="AJ157" s="335" t="str">
        <f t="shared" si="280"/>
        <v/>
      </c>
      <c r="AK157" s="335"/>
      <c r="AL157" s="334"/>
      <c r="AM157" s="335"/>
      <c r="AN157" s="335"/>
      <c r="AO157" s="335"/>
      <c r="AP157" s="335"/>
      <c r="AQ157" s="335"/>
      <c r="AR157" s="335"/>
      <c r="AS157" s="334"/>
      <c r="AT157" s="335"/>
      <c r="AU157" s="335"/>
      <c r="AV157" s="335"/>
      <c r="AW157" s="335"/>
      <c r="AX157" s="335"/>
      <c r="AY157" s="335"/>
      <c r="AZ157" s="334"/>
      <c r="BA157" s="335"/>
      <c r="BB157" s="335"/>
      <c r="BC157" s="335"/>
      <c r="BD157" s="335"/>
      <c r="BE157" s="335"/>
      <c r="BF157" s="335"/>
      <c r="BG157" s="334"/>
      <c r="BH157" s="335"/>
      <c r="BI157" s="335"/>
      <c r="BJ157" s="335"/>
      <c r="BK157" s="335"/>
      <c r="BL157" s="97" t="str">
        <f t="shared" si="281"/>
        <v/>
      </c>
      <c r="BM157" s="993"/>
      <c r="BN157" s="335" t="str">
        <f t="shared" si="282"/>
        <v/>
      </c>
      <c r="BO157" s="334"/>
      <c r="BP157" s="335"/>
      <c r="BQ157" s="335"/>
      <c r="BR157" s="335"/>
      <c r="BS157" s="335" t="str">
        <f t="shared" si="283"/>
        <v/>
      </c>
      <c r="BT157" s="334"/>
      <c r="BU157" s="335"/>
      <c r="BV157" s="335"/>
      <c r="BW157" s="335"/>
      <c r="BX157" s="335" t="str">
        <f t="shared" si="284"/>
        <v/>
      </c>
      <c r="BY157" s="334"/>
      <c r="BZ157" s="335"/>
      <c r="CA157" s="335"/>
      <c r="CB157" s="335"/>
      <c r="CC157" s="335" t="str">
        <f t="shared" si="285"/>
        <v/>
      </c>
      <c r="CD157" s="334"/>
      <c r="CE157" s="335"/>
      <c r="CF157" s="335"/>
      <c r="CG157" s="335"/>
      <c r="CH157" s="997"/>
      <c r="CI157" s="97" t="str">
        <f t="shared" si="286"/>
        <v/>
      </c>
      <c r="CJ157" s="998"/>
      <c r="CK157" s="335"/>
      <c r="CL157" s="97" t="str">
        <f t="shared" si="287"/>
        <v/>
      </c>
      <c r="CM157" s="334"/>
      <c r="CN157" s="335"/>
      <c r="CO157" s="335"/>
      <c r="CP157" s="335"/>
      <c r="CQ157" s="97"/>
      <c r="CR157" s="334"/>
      <c r="CS157" s="335"/>
      <c r="CT157" s="335"/>
      <c r="CU157" s="335"/>
      <c r="CV157" s="97"/>
      <c r="CW157" s="334"/>
      <c r="CX157" s="335"/>
      <c r="CY157" s="335"/>
      <c r="CZ157" s="335"/>
      <c r="DA157" s="97"/>
      <c r="DB157" s="334"/>
      <c r="DC157" s="335"/>
      <c r="DD157" s="335"/>
      <c r="DE157" s="335"/>
      <c r="DF157" s="97" t="str">
        <f t="shared" si="288"/>
        <v/>
      </c>
      <c r="DG157" s="993"/>
      <c r="DH157" s="335"/>
      <c r="DI157" s="97" t="str">
        <f t="shared" si="289"/>
        <v/>
      </c>
      <c r="DJ157" s="334"/>
      <c r="DK157" s="335"/>
      <c r="DL157" s="335"/>
      <c r="DM157" s="97"/>
      <c r="DN157" s="334"/>
      <c r="DO157" s="335"/>
      <c r="DP157" s="335"/>
      <c r="DQ157" s="97"/>
      <c r="DR157" s="334"/>
      <c r="DS157" s="335"/>
      <c r="DT157" s="335"/>
      <c r="DU157" s="97"/>
      <c r="DV157" s="334"/>
      <c r="DW157" s="335"/>
      <c r="DX157" s="335"/>
      <c r="DY157" s="97" t="str">
        <f t="shared" si="290"/>
        <v/>
      </c>
      <c r="DZ157" s="998"/>
      <c r="EA157" s="335"/>
      <c r="EB157" s="97" t="str">
        <f t="shared" si="291"/>
        <v/>
      </c>
      <c r="EC157" s="334"/>
      <c r="ED157" s="335"/>
      <c r="EE157" s="335"/>
      <c r="EF157" s="97"/>
      <c r="EG157" s="334"/>
      <c r="EH157" s="335"/>
      <c r="EI157" s="335"/>
      <c r="EJ157" s="97"/>
      <c r="EK157" s="334"/>
      <c r="EL157" s="335"/>
      <c r="EM157" s="335"/>
      <c r="EN157" s="97"/>
      <c r="EO157" s="334"/>
      <c r="EP157" s="335"/>
      <c r="EQ157" s="335"/>
      <c r="ER157" s="97" t="str">
        <f t="shared" si="292"/>
        <v/>
      </c>
      <c r="ES157" s="993"/>
      <c r="ET157" s="335"/>
      <c r="EU157" s="97" t="str">
        <f t="shared" si="293"/>
        <v/>
      </c>
      <c r="EV157" s="334"/>
      <c r="EW157" s="335"/>
      <c r="EX157" s="335"/>
      <c r="EY157" s="97"/>
      <c r="EZ157" s="334"/>
      <c r="FA157" s="335"/>
      <c r="FB157" s="335"/>
      <c r="FC157" s="97"/>
      <c r="FD157" s="334"/>
      <c r="FE157" s="335"/>
      <c r="FF157" s="335"/>
      <c r="FG157" s="97"/>
      <c r="FH157" s="334"/>
      <c r="FI157" s="335"/>
      <c r="FJ157" s="335"/>
      <c r="FK157" s="97" t="str">
        <f t="shared" si="294"/>
        <v/>
      </c>
      <c r="FL157" s="993"/>
      <c r="FM157" s="335"/>
      <c r="FN157" s="97" t="str">
        <f t="shared" si="295"/>
        <v/>
      </c>
      <c r="FO157" s="334"/>
      <c r="FP157" s="335"/>
      <c r="FQ157" s="97"/>
      <c r="FR157" s="334"/>
      <c r="FS157" s="335"/>
      <c r="FT157" s="97"/>
      <c r="FU157" s="334"/>
      <c r="FV157" s="335"/>
      <c r="FW157" s="97"/>
      <c r="FX157" s="334"/>
      <c r="FY157" s="335"/>
      <c r="FZ157" s="97" t="str">
        <f t="shared" si="296"/>
        <v/>
      </c>
      <c r="GA157" s="993"/>
      <c r="GB157" s="335"/>
      <c r="GC157" s="510" t="str">
        <f t="shared" si="297"/>
        <v/>
      </c>
      <c r="GD157" s="336"/>
      <c r="GE157" s="337"/>
      <c r="GF157" s="337"/>
      <c r="GG157" s="337"/>
      <c r="GH157" s="337"/>
      <c r="GI157" s="510"/>
      <c r="GJ157" s="336"/>
      <c r="GK157" s="337"/>
      <c r="GL157" s="337"/>
      <c r="GM157" s="337"/>
      <c r="GN157" s="337"/>
      <c r="GO157" s="510"/>
      <c r="GP157" s="336"/>
      <c r="GQ157" s="337"/>
      <c r="GR157" s="337"/>
      <c r="GS157" s="337"/>
      <c r="GT157" s="337"/>
      <c r="GU157" s="510"/>
      <c r="GV157" s="336"/>
      <c r="GW157" s="337"/>
      <c r="GX157" s="337"/>
      <c r="GY157" s="337"/>
      <c r="GZ157" s="336"/>
      <c r="HA157" s="510" t="str">
        <f t="shared" si="298"/>
        <v/>
      </c>
      <c r="HB157" s="994"/>
      <c r="HC157" s="337"/>
      <c r="HD157" s="510" t="str">
        <f t="shared" si="299"/>
        <v/>
      </c>
      <c r="HE157" s="336"/>
      <c r="HF157" s="337"/>
      <c r="HG157" s="337"/>
      <c r="HH157" s="336"/>
      <c r="HI157" s="510"/>
      <c r="HJ157" s="336"/>
      <c r="HK157" s="337"/>
      <c r="HL157" s="337"/>
      <c r="HM157" s="336"/>
      <c r="HN157" s="510"/>
      <c r="HO157" s="336"/>
      <c r="HP157" s="337"/>
      <c r="HQ157" s="337"/>
      <c r="HR157" s="337"/>
      <c r="HS157" s="510"/>
      <c r="HT157" s="336"/>
      <c r="HU157" s="337"/>
      <c r="HV157" s="337"/>
      <c r="HW157" s="337"/>
      <c r="HX157" s="97" t="str">
        <f t="shared" si="300"/>
        <v/>
      </c>
      <c r="HY157" s="994"/>
      <c r="HZ157" s="337"/>
      <c r="IA157" s="510" t="str">
        <f t="shared" si="301"/>
        <v/>
      </c>
      <c r="IB157" s="336"/>
      <c r="IC157" s="337"/>
      <c r="ID157" s="337"/>
      <c r="IE157" s="510"/>
      <c r="IF157" s="336"/>
      <c r="IG157" s="337"/>
      <c r="IH157" s="337"/>
      <c r="II157" s="510"/>
      <c r="IJ157" s="336"/>
      <c r="IK157" s="337"/>
      <c r="IL157" s="337"/>
      <c r="IM157" s="510"/>
      <c r="IN157" s="336"/>
      <c r="IO157" s="337"/>
      <c r="IP157" s="337"/>
      <c r="IQ157" s="97" t="str">
        <f t="shared" si="302"/>
        <v/>
      </c>
      <c r="IR157" s="994"/>
      <c r="IS157" s="337"/>
      <c r="IT157" s="337"/>
      <c r="IU157" s="337"/>
      <c r="IV157" s="510" t="str">
        <f t="shared" si="303"/>
        <v/>
      </c>
      <c r="IW157" s="995"/>
    </row>
    <row r="158" spans="1:257" x14ac:dyDescent="0.25">
      <c r="A158" s="996"/>
      <c r="B158" s="507">
        <v>5</v>
      </c>
      <c r="C158" s="97" t="str">
        <f>IF(Proponentes!B149&gt;0,Proponentes!B149,"")</f>
        <v/>
      </c>
      <c r="D158" s="335"/>
      <c r="E158" s="335"/>
      <c r="F158" s="334"/>
      <c r="G158" s="335"/>
      <c r="H158" s="335"/>
      <c r="I158" s="335"/>
      <c r="J158" s="335"/>
      <c r="K158" s="335"/>
      <c r="L158" s="335"/>
      <c r="M158" s="334"/>
      <c r="N158" s="335"/>
      <c r="O158" s="335"/>
      <c r="P158" s="335"/>
      <c r="Q158" s="335"/>
      <c r="R158" s="335"/>
      <c r="S158" s="335"/>
      <c r="T158" s="334"/>
      <c r="U158" s="335"/>
      <c r="V158" s="335"/>
      <c r="W158" s="335"/>
      <c r="X158" s="335"/>
      <c r="Y158" s="335"/>
      <c r="Z158" s="335"/>
      <c r="AA158" s="334"/>
      <c r="AB158" s="335"/>
      <c r="AC158" s="335"/>
      <c r="AD158" s="335"/>
      <c r="AE158" s="335"/>
      <c r="AF158" s="335"/>
      <c r="AG158" s="97" t="str">
        <f t="shared" si="279"/>
        <v/>
      </c>
      <c r="AH158" s="993"/>
      <c r="AI158" s="335"/>
      <c r="AJ158" s="335" t="str">
        <f t="shared" si="280"/>
        <v/>
      </c>
      <c r="AK158" s="335"/>
      <c r="AL158" s="334"/>
      <c r="AM158" s="335"/>
      <c r="AN158" s="335"/>
      <c r="AO158" s="335"/>
      <c r="AP158" s="335"/>
      <c r="AQ158" s="335"/>
      <c r="AR158" s="335"/>
      <c r="AS158" s="334"/>
      <c r="AT158" s="335"/>
      <c r="AU158" s="335"/>
      <c r="AV158" s="335"/>
      <c r="AW158" s="335"/>
      <c r="AX158" s="335"/>
      <c r="AY158" s="335"/>
      <c r="AZ158" s="334"/>
      <c r="BA158" s="335"/>
      <c r="BB158" s="335"/>
      <c r="BC158" s="335"/>
      <c r="BD158" s="335"/>
      <c r="BE158" s="335"/>
      <c r="BF158" s="335"/>
      <c r="BG158" s="334"/>
      <c r="BH158" s="335"/>
      <c r="BI158" s="335"/>
      <c r="BJ158" s="335"/>
      <c r="BK158" s="335"/>
      <c r="BL158" s="97" t="str">
        <f t="shared" si="281"/>
        <v/>
      </c>
      <c r="BM158" s="993"/>
      <c r="BN158" s="335" t="str">
        <f t="shared" si="282"/>
        <v/>
      </c>
      <c r="BO158" s="334"/>
      <c r="BP158" s="335"/>
      <c r="BQ158" s="335"/>
      <c r="BR158" s="335"/>
      <c r="BS158" s="335" t="str">
        <f t="shared" si="283"/>
        <v/>
      </c>
      <c r="BT158" s="334"/>
      <c r="BU158" s="335"/>
      <c r="BV158" s="335"/>
      <c r="BW158" s="335"/>
      <c r="BX158" s="335" t="str">
        <f t="shared" si="284"/>
        <v/>
      </c>
      <c r="BY158" s="334"/>
      <c r="BZ158" s="335"/>
      <c r="CA158" s="335"/>
      <c r="CB158" s="335"/>
      <c r="CC158" s="335" t="str">
        <f t="shared" si="285"/>
        <v/>
      </c>
      <c r="CD158" s="334"/>
      <c r="CE158" s="335"/>
      <c r="CF158" s="335"/>
      <c r="CG158" s="335"/>
      <c r="CH158" s="997"/>
      <c r="CI158" s="97" t="str">
        <f t="shared" si="286"/>
        <v/>
      </c>
      <c r="CJ158" s="998"/>
      <c r="CK158" s="335"/>
      <c r="CL158" s="97" t="str">
        <f t="shared" si="287"/>
        <v/>
      </c>
      <c r="CM158" s="334"/>
      <c r="CN158" s="335"/>
      <c r="CO158" s="335"/>
      <c r="CP158" s="335"/>
      <c r="CQ158" s="97"/>
      <c r="CR158" s="334"/>
      <c r="CS158" s="335"/>
      <c r="CT158" s="335"/>
      <c r="CU158" s="335"/>
      <c r="CV158" s="97"/>
      <c r="CW158" s="334"/>
      <c r="CX158" s="335"/>
      <c r="CY158" s="335"/>
      <c r="CZ158" s="335"/>
      <c r="DA158" s="97"/>
      <c r="DB158" s="334"/>
      <c r="DC158" s="335"/>
      <c r="DD158" s="335"/>
      <c r="DE158" s="335"/>
      <c r="DF158" s="97" t="str">
        <f t="shared" si="288"/>
        <v/>
      </c>
      <c r="DG158" s="993"/>
      <c r="DH158" s="335"/>
      <c r="DI158" s="97" t="str">
        <f t="shared" si="289"/>
        <v/>
      </c>
      <c r="DJ158" s="334"/>
      <c r="DK158" s="335"/>
      <c r="DL158" s="335"/>
      <c r="DM158" s="97"/>
      <c r="DN158" s="334"/>
      <c r="DO158" s="335"/>
      <c r="DP158" s="335"/>
      <c r="DQ158" s="97"/>
      <c r="DR158" s="334"/>
      <c r="DS158" s="335"/>
      <c r="DT158" s="335"/>
      <c r="DU158" s="97"/>
      <c r="DV158" s="334"/>
      <c r="DW158" s="335"/>
      <c r="DX158" s="335"/>
      <c r="DY158" s="97" t="str">
        <f t="shared" si="290"/>
        <v/>
      </c>
      <c r="DZ158" s="998"/>
      <c r="EA158" s="335"/>
      <c r="EB158" s="97" t="str">
        <f t="shared" si="291"/>
        <v/>
      </c>
      <c r="EC158" s="334"/>
      <c r="ED158" s="335"/>
      <c r="EE158" s="335"/>
      <c r="EF158" s="97"/>
      <c r="EG158" s="334"/>
      <c r="EH158" s="335"/>
      <c r="EI158" s="335"/>
      <c r="EJ158" s="97"/>
      <c r="EK158" s="334"/>
      <c r="EL158" s="335"/>
      <c r="EM158" s="335"/>
      <c r="EN158" s="97"/>
      <c r="EO158" s="334"/>
      <c r="EP158" s="335"/>
      <c r="EQ158" s="335"/>
      <c r="ER158" s="97" t="str">
        <f t="shared" si="292"/>
        <v/>
      </c>
      <c r="ES158" s="993"/>
      <c r="ET158" s="335"/>
      <c r="EU158" s="97" t="str">
        <f t="shared" si="293"/>
        <v/>
      </c>
      <c r="EV158" s="334"/>
      <c r="EW158" s="335"/>
      <c r="EX158" s="335"/>
      <c r="EY158" s="97"/>
      <c r="EZ158" s="334"/>
      <c r="FA158" s="335"/>
      <c r="FB158" s="335"/>
      <c r="FC158" s="97"/>
      <c r="FD158" s="334"/>
      <c r="FE158" s="335"/>
      <c r="FF158" s="335"/>
      <c r="FG158" s="97"/>
      <c r="FH158" s="334"/>
      <c r="FI158" s="335"/>
      <c r="FJ158" s="335"/>
      <c r="FK158" s="97" t="str">
        <f t="shared" si="294"/>
        <v/>
      </c>
      <c r="FL158" s="993"/>
      <c r="FM158" s="335"/>
      <c r="FN158" s="97" t="str">
        <f t="shared" si="295"/>
        <v/>
      </c>
      <c r="FO158" s="334"/>
      <c r="FP158" s="335"/>
      <c r="FQ158" s="97"/>
      <c r="FR158" s="334"/>
      <c r="FS158" s="335"/>
      <c r="FT158" s="97"/>
      <c r="FU158" s="334"/>
      <c r="FV158" s="335"/>
      <c r="FW158" s="97"/>
      <c r="FX158" s="334"/>
      <c r="FY158" s="335"/>
      <c r="FZ158" s="97" t="str">
        <f t="shared" si="296"/>
        <v/>
      </c>
      <c r="GA158" s="993"/>
      <c r="GB158" s="335"/>
      <c r="GC158" s="510" t="str">
        <f t="shared" si="297"/>
        <v/>
      </c>
      <c r="GD158" s="336"/>
      <c r="GE158" s="337"/>
      <c r="GF158" s="337"/>
      <c r="GG158" s="337"/>
      <c r="GH158" s="337"/>
      <c r="GI158" s="510"/>
      <c r="GJ158" s="336"/>
      <c r="GK158" s="337"/>
      <c r="GL158" s="337"/>
      <c r="GM158" s="337"/>
      <c r="GN158" s="337"/>
      <c r="GO158" s="510"/>
      <c r="GP158" s="336"/>
      <c r="GQ158" s="337"/>
      <c r="GR158" s="337"/>
      <c r="GS158" s="337"/>
      <c r="GT158" s="337"/>
      <c r="GU158" s="510"/>
      <c r="GV158" s="336"/>
      <c r="GW158" s="337"/>
      <c r="GX158" s="337"/>
      <c r="GY158" s="337"/>
      <c r="GZ158" s="336"/>
      <c r="HA158" s="510" t="str">
        <f t="shared" si="298"/>
        <v/>
      </c>
      <c r="HB158" s="994"/>
      <c r="HC158" s="337"/>
      <c r="HD158" s="510" t="str">
        <f t="shared" si="299"/>
        <v/>
      </c>
      <c r="HE158" s="336"/>
      <c r="HF158" s="337"/>
      <c r="HG158" s="337"/>
      <c r="HH158" s="336"/>
      <c r="HI158" s="510"/>
      <c r="HJ158" s="336"/>
      <c r="HK158" s="337"/>
      <c r="HL158" s="337"/>
      <c r="HM158" s="336"/>
      <c r="HN158" s="510"/>
      <c r="HO158" s="336"/>
      <c r="HP158" s="337"/>
      <c r="HQ158" s="337"/>
      <c r="HR158" s="337"/>
      <c r="HS158" s="510"/>
      <c r="HT158" s="336"/>
      <c r="HU158" s="337"/>
      <c r="HV158" s="337"/>
      <c r="HW158" s="337"/>
      <c r="HX158" s="97" t="str">
        <f t="shared" si="300"/>
        <v/>
      </c>
      <c r="HY158" s="994"/>
      <c r="HZ158" s="337"/>
      <c r="IA158" s="510" t="str">
        <f t="shared" si="301"/>
        <v/>
      </c>
      <c r="IB158" s="336"/>
      <c r="IC158" s="337"/>
      <c r="ID158" s="337"/>
      <c r="IE158" s="510"/>
      <c r="IF158" s="336"/>
      <c r="IG158" s="337"/>
      <c r="IH158" s="337"/>
      <c r="II158" s="510"/>
      <c r="IJ158" s="336"/>
      <c r="IK158" s="337"/>
      <c r="IL158" s="337"/>
      <c r="IM158" s="510"/>
      <c r="IN158" s="336"/>
      <c r="IO158" s="337"/>
      <c r="IP158" s="337"/>
      <c r="IQ158" s="97" t="str">
        <f t="shared" si="302"/>
        <v/>
      </c>
      <c r="IR158" s="994"/>
      <c r="IS158" s="337"/>
      <c r="IT158" s="337"/>
      <c r="IU158" s="337"/>
      <c r="IV158" s="510" t="str">
        <f t="shared" si="303"/>
        <v/>
      </c>
      <c r="IW158" s="995"/>
    </row>
    <row r="159" spans="1:257" x14ac:dyDescent="0.25">
      <c r="A159" s="996"/>
      <c r="B159" s="507">
        <v>6</v>
      </c>
      <c r="C159" s="97" t="str">
        <f>IF(Proponentes!B150&gt;0,Proponentes!B150,"")</f>
        <v/>
      </c>
      <c r="D159" s="335"/>
      <c r="E159" s="335"/>
      <c r="F159" s="334"/>
      <c r="G159" s="335"/>
      <c r="H159" s="335"/>
      <c r="I159" s="335"/>
      <c r="J159" s="335"/>
      <c r="K159" s="335"/>
      <c r="L159" s="335"/>
      <c r="M159" s="334"/>
      <c r="N159" s="335"/>
      <c r="O159" s="335"/>
      <c r="P159" s="335"/>
      <c r="Q159" s="335"/>
      <c r="R159" s="335"/>
      <c r="S159" s="335"/>
      <c r="T159" s="334"/>
      <c r="U159" s="335"/>
      <c r="V159" s="335"/>
      <c r="W159" s="335"/>
      <c r="X159" s="335"/>
      <c r="Y159" s="335"/>
      <c r="Z159" s="335"/>
      <c r="AA159" s="334"/>
      <c r="AB159" s="335"/>
      <c r="AC159" s="335"/>
      <c r="AD159" s="335"/>
      <c r="AE159" s="335"/>
      <c r="AF159" s="335"/>
      <c r="AG159" s="97" t="str">
        <f t="shared" si="279"/>
        <v/>
      </c>
      <c r="AH159" s="993"/>
      <c r="AI159" s="335"/>
      <c r="AJ159" s="335" t="str">
        <f t="shared" si="280"/>
        <v/>
      </c>
      <c r="AK159" s="335"/>
      <c r="AL159" s="334"/>
      <c r="AM159" s="335"/>
      <c r="AN159" s="335"/>
      <c r="AO159" s="335"/>
      <c r="AP159" s="335"/>
      <c r="AQ159" s="335"/>
      <c r="AR159" s="335"/>
      <c r="AS159" s="334"/>
      <c r="AT159" s="335"/>
      <c r="AU159" s="335"/>
      <c r="AV159" s="335"/>
      <c r="AW159" s="335"/>
      <c r="AX159" s="335"/>
      <c r="AY159" s="335"/>
      <c r="AZ159" s="334"/>
      <c r="BA159" s="335"/>
      <c r="BB159" s="335"/>
      <c r="BC159" s="335"/>
      <c r="BD159" s="335"/>
      <c r="BE159" s="335"/>
      <c r="BF159" s="335"/>
      <c r="BG159" s="334"/>
      <c r="BH159" s="335"/>
      <c r="BI159" s="335"/>
      <c r="BJ159" s="335"/>
      <c r="BK159" s="335"/>
      <c r="BL159" s="97" t="str">
        <f t="shared" si="281"/>
        <v/>
      </c>
      <c r="BM159" s="993"/>
      <c r="BN159" s="335" t="str">
        <f t="shared" si="282"/>
        <v/>
      </c>
      <c r="BO159" s="334"/>
      <c r="BP159" s="335"/>
      <c r="BQ159" s="335"/>
      <c r="BR159" s="335"/>
      <c r="BS159" s="335" t="str">
        <f t="shared" si="283"/>
        <v/>
      </c>
      <c r="BT159" s="334"/>
      <c r="BU159" s="335"/>
      <c r="BV159" s="335"/>
      <c r="BW159" s="335"/>
      <c r="BX159" s="335" t="str">
        <f t="shared" si="284"/>
        <v/>
      </c>
      <c r="BY159" s="334"/>
      <c r="BZ159" s="335"/>
      <c r="CA159" s="335"/>
      <c r="CB159" s="335"/>
      <c r="CC159" s="335" t="str">
        <f t="shared" si="285"/>
        <v/>
      </c>
      <c r="CD159" s="334"/>
      <c r="CE159" s="335"/>
      <c r="CF159" s="335"/>
      <c r="CG159" s="335"/>
      <c r="CH159" s="997"/>
      <c r="CI159" s="97" t="str">
        <f t="shared" si="286"/>
        <v/>
      </c>
      <c r="CJ159" s="998"/>
      <c r="CK159" s="335"/>
      <c r="CL159" s="97" t="str">
        <f t="shared" si="287"/>
        <v/>
      </c>
      <c r="CM159" s="334"/>
      <c r="CN159" s="335"/>
      <c r="CO159" s="335"/>
      <c r="CP159" s="335"/>
      <c r="CQ159" s="97"/>
      <c r="CR159" s="334"/>
      <c r="CS159" s="335"/>
      <c r="CT159" s="335"/>
      <c r="CU159" s="335"/>
      <c r="CV159" s="97"/>
      <c r="CW159" s="334"/>
      <c r="CX159" s="335"/>
      <c r="CY159" s="335"/>
      <c r="CZ159" s="335"/>
      <c r="DA159" s="97"/>
      <c r="DB159" s="334"/>
      <c r="DC159" s="335"/>
      <c r="DD159" s="335"/>
      <c r="DE159" s="335"/>
      <c r="DF159" s="97" t="str">
        <f t="shared" si="288"/>
        <v/>
      </c>
      <c r="DG159" s="993"/>
      <c r="DH159" s="335"/>
      <c r="DI159" s="97" t="str">
        <f t="shared" si="289"/>
        <v/>
      </c>
      <c r="DJ159" s="334"/>
      <c r="DK159" s="335"/>
      <c r="DL159" s="335"/>
      <c r="DM159" s="97"/>
      <c r="DN159" s="334"/>
      <c r="DO159" s="335"/>
      <c r="DP159" s="335"/>
      <c r="DQ159" s="97"/>
      <c r="DR159" s="334"/>
      <c r="DS159" s="335"/>
      <c r="DT159" s="335"/>
      <c r="DU159" s="97"/>
      <c r="DV159" s="334"/>
      <c r="DW159" s="335"/>
      <c r="DX159" s="335"/>
      <c r="DY159" s="97" t="str">
        <f t="shared" si="290"/>
        <v/>
      </c>
      <c r="DZ159" s="998"/>
      <c r="EA159" s="335"/>
      <c r="EB159" s="97" t="str">
        <f t="shared" si="291"/>
        <v/>
      </c>
      <c r="EC159" s="334"/>
      <c r="ED159" s="335"/>
      <c r="EE159" s="335"/>
      <c r="EF159" s="97"/>
      <c r="EG159" s="334"/>
      <c r="EH159" s="335"/>
      <c r="EI159" s="335"/>
      <c r="EJ159" s="97"/>
      <c r="EK159" s="334"/>
      <c r="EL159" s="335"/>
      <c r="EM159" s="335"/>
      <c r="EN159" s="97"/>
      <c r="EO159" s="334"/>
      <c r="EP159" s="335"/>
      <c r="EQ159" s="335"/>
      <c r="ER159" s="97" t="str">
        <f t="shared" si="292"/>
        <v/>
      </c>
      <c r="ES159" s="993"/>
      <c r="ET159" s="335"/>
      <c r="EU159" s="97" t="str">
        <f t="shared" si="293"/>
        <v/>
      </c>
      <c r="EV159" s="334"/>
      <c r="EW159" s="335"/>
      <c r="EX159" s="335"/>
      <c r="EY159" s="97"/>
      <c r="EZ159" s="334"/>
      <c r="FA159" s="335"/>
      <c r="FB159" s="335"/>
      <c r="FC159" s="97"/>
      <c r="FD159" s="334"/>
      <c r="FE159" s="335"/>
      <c r="FF159" s="335"/>
      <c r="FG159" s="97"/>
      <c r="FH159" s="334"/>
      <c r="FI159" s="335"/>
      <c r="FJ159" s="335"/>
      <c r="FK159" s="97" t="str">
        <f t="shared" si="294"/>
        <v/>
      </c>
      <c r="FL159" s="993"/>
      <c r="FM159" s="335"/>
      <c r="FN159" s="97" t="str">
        <f t="shared" si="295"/>
        <v/>
      </c>
      <c r="FO159" s="334"/>
      <c r="FP159" s="335"/>
      <c r="FQ159" s="97"/>
      <c r="FR159" s="334"/>
      <c r="FS159" s="335"/>
      <c r="FT159" s="97"/>
      <c r="FU159" s="334"/>
      <c r="FV159" s="335"/>
      <c r="FW159" s="97"/>
      <c r="FX159" s="334"/>
      <c r="FY159" s="335"/>
      <c r="FZ159" s="97" t="str">
        <f t="shared" si="296"/>
        <v/>
      </c>
      <c r="GA159" s="993"/>
      <c r="GB159" s="335"/>
      <c r="GC159" s="510" t="str">
        <f t="shared" si="297"/>
        <v/>
      </c>
      <c r="GD159" s="336"/>
      <c r="GE159" s="337"/>
      <c r="GF159" s="337"/>
      <c r="GG159" s="337"/>
      <c r="GH159" s="337"/>
      <c r="GI159" s="510"/>
      <c r="GJ159" s="336"/>
      <c r="GK159" s="337"/>
      <c r="GL159" s="337"/>
      <c r="GM159" s="337"/>
      <c r="GN159" s="337"/>
      <c r="GO159" s="510"/>
      <c r="GP159" s="336"/>
      <c r="GQ159" s="337"/>
      <c r="GR159" s="337"/>
      <c r="GS159" s="337"/>
      <c r="GT159" s="337"/>
      <c r="GU159" s="510"/>
      <c r="GV159" s="336"/>
      <c r="GW159" s="337"/>
      <c r="GX159" s="337"/>
      <c r="GY159" s="337"/>
      <c r="GZ159" s="336"/>
      <c r="HA159" s="510" t="str">
        <f t="shared" si="298"/>
        <v/>
      </c>
      <c r="HB159" s="994"/>
      <c r="HC159" s="337"/>
      <c r="HD159" s="510" t="str">
        <f t="shared" si="299"/>
        <v/>
      </c>
      <c r="HE159" s="336"/>
      <c r="HF159" s="337"/>
      <c r="HG159" s="337"/>
      <c r="HH159" s="336"/>
      <c r="HI159" s="510"/>
      <c r="HJ159" s="336"/>
      <c r="HK159" s="337"/>
      <c r="HL159" s="337"/>
      <c r="HM159" s="336"/>
      <c r="HN159" s="510"/>
      <c r="HO159" s="336"/>
      <c r="HP159" s="337"/>
      <c r="HQ159" s="337"/>
      <c r="HR159" s="337"/>
      <c r="HS159" s="510"/>
      <c r="HT159" s="336"/>
      <c r="HU159" s="337"/>
      <c r="HV159" s="337"/>
      <c r="HW159" s="337"/>
      <c r="HX159" s="97" t="str">
        <f t="shared" si="300"/>
        <v/>
      </c>
      <c r="HY159" s="994"/>
      <c r="HZ159" s="337"/>
      <c r="IA159" s="510" t="str">
        <f t="shared" si="301"/>
        <v/>
      </c>
      <c r="IB159" s="336"/>
      <c r="IC159" s="337"/>
      <c r="ID159" s="337"/>
      <c r="IE159" s="510"/>
      <c r="IF159" s="336"/>
      <c r="IG159" s="337"/>
      <c r="IH159" s="337"/>
      <c r="II159" s="510"/>
      <c r="IJ159" s="336"/>
      <c r="IK159" s="337"/>
      <c r="IL159" s="337"/>
      <c r="IM159" s="510"/>
      <c r="IN159" s="336"/>
      <c r="IO159" s="337"/>
      <c r="IP159" s="337"/>
      <c r="IQ159" s="97" t="str">
        <f t="shared" si="302"/>
        <v/>
      </c>
      <c r="IR159" s="994"/>
      <c r="IS159" s="337"/>
      <c r="IT159" s="337"/>
      <c r="IU159" s="337"/>
      <c r="IV159" s="510" t="str">
        <f t="shared" si="303"/>
        <v/>
      </c>
      <c r="IW159" s="995"/>
    </row>
    <row r="160" spans="1:257" x14ac:dyDescent="0.25">
      <c r="A160" s="996"/>
      <c r="B160" s="507">
        <v>7</v>
      </c>
      <c r="C160" s="97" t="str">
        <f>IF(Proponentes!B151&gt;0,Proponentes!B151,"")</f>
        <v/>
      </c>
      <c r="D160" s="335"/>
      <c r="E160" s="335"/>
      <c r="F160" s="334"/>
      <c r="G160" s="335"/>
      <c r="H160" s="335"/>
      <c r="I160" s="335"/>
      <c r="J160" s="335"/>
      <c r="K160" s="335"/>
      <c r="L160" s="335"/>
      <c r="M160" s="334"/>
      <c r="N160" s="335"/>
      <c r="O160" s="335"/>
      <c r="P160" s="335"/>
      <c r="Q160" s="335"/>
      <c r="R160" s="335"/>
      <c r="S160" s="335"/>
      <c r="T160" s="334"/>
      <c r="U160" s="335"/>
      <c r="V160" s="335"/>
      <c r="W160" s="335"/>
      <c r="X160" s="335"/>
      <c r="Y160" s="335"/>
      <c r="Z160" s="335"/>
      <c r="AA160" s="334"/>
      <c r="AB160" s="335"/>
      <c r="AC160" s="335"/>
      <c r="AD160" s="335"/>
      <c r="AE160" s="335"/>
      <c r="AF160" s="335"/>
      <c r="AG160" s="97" t="str">
        <f t="shared" si="279"/>
        <v/>
      </c>
      <c r="AH160" s="993"/>
      <c r="AI160" s="335"/>
      <c r="AJ160" s="335" t="str">
        <f t="shared" si="280"/>
        <v/>
      </c>
      <c r="AK160" s="335"/>
      <c r="AL160" s="334"/>
      <c r="AM160" s="335"/>
      <c r="AN160" s="335"/>
      <c r="AO160" s="335"/>
      <c r="AP160" s="335"/>
      <c r="AQ160" s="335"/>
      <c r="AR160" s="335"/>
      <c r="AS160" s="334"/>
      <c r="AT160" s="335"/>
      <c r="AU160" s="335"/>
      <c r="AV160" s="335"/>
      <c r="AW160" s="335"/>
      <c r="AX160" s="335"/>
      <c r="AY160" s="335"/>
      <c r="AZ160" s="334"/>
      <c r="BA160" s="335"/>
      <c r="BB160" s="335"/>
      <c r="BC160" s="335"/>
      <c r="BD160" s="335"/>
      <c r="BE160" s="335"/>
      <c r="BF160" s="335"/>
      <c r="BG160" s="334"/>
      <c r="BH160" s="335"/>
      <c r="BI160" s="335"/>
      <c r="BJ160" s="335"/>
      <c r="BK160" s="335"/>
      <c r="BL160" s="97" t="str">
        <f t="shared" si="281"/>
        <v/>
      </c>
      <c r="BM160" s="993"/>
      <c r="BN160" s="335" t="str">
        <f t="shared" si="282"/>
        <v/>
      </c>
      <c r="BO160" s="334"/>
      <c r="BP160" s="335"/>
      <c r="BQ160" s="335"/>
      <c r="BR160" s="335"/>
      <c r="BS160" s="335" t="str">
        <f t="shared" si="283"/>
        <v/>
      </c>
      <c r="BT160" s="334"/>
      <c r="BU160" s="335"/>
      <c r="BV160" s="335"/>
      <c r="BW160" s="335"/>
      <c r="BX160" s="335" t="str">
        <f t="shared" si="284"/>
        <v/>
      </c>
      <c r="BY160" s="334"/>
      <c r="BZ160" s="335"/>
      <c r="CA160" s="335"/>
      <c r="CB160" s="335"/>
      <c r="CC160" s="335" t="str">
        <f t="shared" si="285"/>
        <v/>
      </c>
      <c r="CD160" s="334"/>
      <c r="CE160" s="335"/>
      <c r="CF160" s="335"/>
      <c r="CG160" s="335"/>
      <c r="CH160" s="997"/>
      <c r="CI160" s="97" t="str">
        <f t="shared" si="286"/>
        <v/>
      </c>
      <c r="CJ160" s="998"/>
      <c r="CK160" s="335"/>
      <c r="CL160" s="97" t="str">
        <f t="shared" si="287"/>
        <v/>
      </c>
      <c r="CM160" s="334"/>
      <c r="CN160" s="335"/>
      <c r="CO160" s="335"/>
      <c r="CP160" s="335"/>
      <c r="CQ160" s="97"/>
      <c r="CR160" s="334"/>
      <c r="CS160" s="335"/>
      <c r="CT160" s="335"/>
      <c r="CU160" s="335"/>
      <c r="CV160" s="97"/>
      <c r="CW160" s="334"/>
      <c r="CX160" s="335"/>
      <c r="CY160" s="335"/>
      <c r="CZ160" s="335"/>
      <c r="DA160" s="97"/>
      <c r="DB160" s="334"/>
      <c r="DC160" s="335"/>
      <c r="DD160" s="335"/>
      <c r="DE160" s="335"/>
      <c r="DF160" s="97" t="str">
        <f t="shared" si="288"/>
        <v/>
      </c>
      <c r="DG160" s="993"/>
      <c r="DH160" s="335"/>
      <c r="DI160" s="97" t="str">
        <f t="shared" si="289"/>
        <v/>
      </c>
      <c r="DJ160" s="334"/>
      <c r="DK160" s="335"/>
      <c r="DL160" s="335"/>
      <c r="DM160" s="97"/>
      <c r="DN160" s="334"/>
      <c r="DO160" s="335"/>
      <c r="DP160" s="335"/>
      <c r="DQ160" s="97"/>
      <c r="DR160" s="334"/>
      <c r="DS160" s="335"/>
      <c r="DT160" s="335"/>
      <c r="DU160" s="97"/>
      <c r="DV160" s="334"/>
      <c r="DW160" s="335"/>
      <c r="DX160" s="335"/>
      <c r="DY160" s="97" t="str">
        <f t="shared" si="290"/>
        <v/>
      </c>
      <c r="DZ160" s="998"/>
      <c r="EA160" s="335"/>
      <c r="EB160" s="97" t="str">
        <f t="shared" si="291"/>
        <v/>
      </c>
      <c r="EC160" s="334"/>
      <c r="ED160" s="335"/>
      <c r="EE160" s="335"/>
      <c r="EF160" s="97"/>
      <c r="EG160" s="334"/>
      <c r="EH160" s="335"/>
      <c r="EI160" s="335"/>
      <c r="EJ160" s="97"/>
      <c r="EK160" s="334"/>
      <c r="EL160" s="335"/>
      <c r="EM160" s="335"/>
      <c r="EN160" s="97"/>
      <c r="EO160" s="334"/>
      <c r="EP160" s="335"/>
      <c r="EQ160" s="335"/>
      <c r="ER160" s="97" t="str">
        <f t="shared" si="292"/>
        <v/>
      </c>
      <c r="ES160" s="993"/>
      <c r="ET160" s="335"/>
      <c r="EU160" s="97" t="str">
        <f t="shared" si="293"/>
        <v/>
      </c>
      <c r="EV160" s="334"/>
      <c r="EW160" s="335"/>
      <c r="EX160" s="335"/>
      <c r="EY160" s="97"/>
      <c r="EZ160" s="334"/>
      <c r="FA160" s="335"/>
      <c r="FB160" s="335"/>
      <c r="FC160" s="97"/>
      <c r="FD160" s="334"/>
      <c r="FE160" s="335"/>
      <c r="FF160" s="335"/>
      <c r="FG160" s="97"/>
      <c r="FH160" s="334"/>
      <c r="FI160" s="335"/>
      <c r="FJ160" s="335"/>
      <c r="FK160" s="97" t="str">
        <f t="shared" si="294"/>
        <v/>
      </c>
      <c r="FL160" s="993"/>
      <c r="FM160" s="335"/>
      <c r="FN160" s="97" t="str">
        <f t="shared" si="295"/>
        <v/>
      </c>
      <c r="FO160" s="334"/>
      <c r="FP160" s="335"/>
      <c r="FQ160" s="97"/>
      <c r="FR160" s="334"/>
      <c r="FS160" s="335"/>
      <c r="FT160" s="97"/>
      <c r="FU160" s="334"/>
      <c r="FV160" s="335"/>
      <c r="FW160" s="97"/>
      <c r="FX160" s="334"/>
      <c r="FY160" s="335"/>
      <c r="FZ160" s="97" t="str">
        <f t="shared" si="296"/>
        <v/>
      </c>
      <c r="GA160" s="993"/>
      <c r="GB160" s="335"/>
      <c r="GC160" s="510" t="str">
        <f t="shared" si="297"/>
        <v/>
      </c>
      <c r="GD160" s="336"/>
      <c r="GE160" s="337"/>
      <c r="GF160" s="337"/>
      <c r="GG160" s="337"/>
      <c r="GH160" s="337"/>
      <c r="GI160" s="510"/>
      <c r="GJ160" s="336"/>
      <c r="GK160" s="337"/>
      <c r="GL160" s="337"/>
      <c r="GM160" s="337"/>
      <c r="GN160" s="337"/>
      <c r="GO160" s="510"/>
      <c r="GP160" s="336"/>
      <c r="GQ160" s="337"/>
      <c r="GR160" s="337"/>
      <c r="GS160" s="337"/>
      <c r="GT160" s="337"/>
      <c r="GU160" s="510"/>
      <c r="GV160" s="336"/>
      <c r="GW160" s="337"/>
      <c r="GX160" s="337"/>
      <c r="GY160" s="337"/>
      <c r="GZ160" s="336"/>
      <c r="HA160" s="510" t="str">
        <f t="shared" si="298"/>
        <v/>
      </c>
      <c r="HB160" s="994"/>
      <c r="HC160" s="337"/>
      <c r="HD160" s="510" t="str">
        <f t="shared" si="299"/>
        <v/>
      </c>
      <c r="HE160" s="336"/>
      <c r="HF160" s="337"/>
      <c r="HG160" s="337"/>
      <c r="HH160" s="336"/>
      <c r="HI160" s="510"/>
      <c r="HJ160" s="336"/>
      <c r="HK160" s="337"/>
      <c r="HL160" s="337"/>
      <c r="HM160" s="336"/>
      <c r="HN160" s="510"/>
      <c r="HO160" s="336"/>
      <c r="HP160" s="337"/>
      <c r="HQ160" s="337"/>
      <c r="HR160" s="337"/>
      <c r="HS160" s="510"/>
      <c r="HT160" s="336"/>
      <c r="HU160" s="337"/>
      <c r="HV160" s="337"/>
      <c r="HW160" s="337"/>
      <c r="HX160" s="97" t="str">
        <f t="shared" si="300"/>
        <v/>
      </c>
      <c r="HY160" s="994"/>
      <c r="HZ160" s="337"/>
      <c r="IA160" s="510" t="str">
        <f t="shared" si="301"/>
        <v/>
      </c>
      <c r="IB160" s="336"/>
      <c r="IC160" s="337"/>
      <c r="ID160" s="337"/>
      <c r="IE160" s="510"/>
      <c r="IF160" s="336"/>
      <c r="IG160" s="337"/>
      <c r="IH160" s="337"/>
      <c r="II160" s="510"/>
      <c r="IJ160" s="336"/>
      <c r="IK160" s="337"/>
      <c r="IL160" s="337"/>
      <c r="IM160" s="510"/>
      <c r="IN160" s="336"/>
      <c r="IO160" s="337"/>
      <c r="IP160" s="337"/>
      <c r="IQ160" s="97" t="str">
        <f t="shared" si="302"/>
        <v/>
      </c>
      <c r="IR160" s="994"/>
      <c r="IS160" s="337"/>
      <c r="IT160" s="337"/>
      <c r="IU160" s="337"/>
      <c r="IV160" s="510" t="str">
        <f t="shared" si="303"/>
        <v/>
      </c>
      <c r="IW160" s="995"/>
    </row>
    <row r="161" spans="1:257" x14ac:dyDescent="0.25">
      <c r="A161" s="996"/>
      <c r="B161" s="507">
        <v>8</v>
      </c>
      <c r="C161" s="97" t="str">
        <f>IF(Proponentes!B152&gt;0,Proponentes!B152,"")</f>
        <v/>
      </c>
      <c r="D161" s="335"/>
      <c r="E161" s="335"/>
      <c r="F161" s="334"/>
      <c r="G161" s="335"/>
      <c r="H161" s="335"/>
      <c r="I161" s="335"/>
      <c r="J161" s="335"/>
      <c r="K161" s="335"/>
      <c r="L161" s="335"/>
      <c r="M161" s="334"/>
      <c r="N161" s="335"/>
      <c r="O161" s="335"/>
      <c r="P161" s="335"/>
      <c r="Q161" s="335"/>
      <c r="R161" s="335"/>
      <c r="S161" s="335"/>
      <c r="T161" s="334"/>
      <c r="U161" s="335"/>
      <c r="V161" s="335"/>
      <c r="W161" s="335"/>
      <c r="X161" s="335"/>
      <c r="Y161" s="335"/>
      <c r="Z161" s="335"/>
      <c r="AA161" s="334"/>
      <c r="AB161" s="335"/>
      <c r="AC161" s="335"/>
      <c r="AD161" s="335"/>
      <c r="AE161" s="335"/>
      <c r="AF161" s="335"/>
      <c r="AG161" s="97" t="str">
        <f t="shared" si="279"/>
        <v/>
      </c>
      <c r="AH161" s="993"/>
      <c r="AI161" s="335"/>
      <c r="AJ161" s="335" t="str">
        <f t="shared" si="280"/>
        <v/>
      </c>
      <c r="AK161" s="335"/>
      <c r="AL161" s="334"/>
      <c r="AM161" s="335"/>
      <c r="AN161" s="335"/>
      <c r="AO161" s="335"/>
      <c r="AP161" s="335"/>
      <c r="AQ161" s="335"/>
      <c r="AR161" s="335"/>
      <c r="AS161" s="334"/>
      <c r="AT161" s="335"/>
      <c r="AU161" s="335"/>
      <c r="AV161" s="335"/>
      <c r="AW161" s="335"/>
      <c r="AX161" s="335"/>
      <c r="AY161" s="335"/>
      <c r="AZ161" s="334"/>
      <c r="BA161" s="335"/>
      <c r="BB161" s="335"/>
      <c r="BC161" s="335"/>
      <c r="BD161" s="335"/>
      <c r="BE161" s="335"/>
      <c r="BF161" s="335"/>
      <c r="BG161" s="334"/>
      <c r="BH161" s="335"/>
      <c r="BI161" s="335"/>
      <c r="BJ161" s="335"/>
      <c r="BK161" s="335"/>
      <c r="BL161" s="97" t="str">
        <f t="shared" si="281"/>
        <v/>
      </c>
      <c r="BM161" s="993"/>
      <c r="BN161" s="335" t="str">
        <f t="shared" si="282"/>
        <v/>
      </c>
      <c r="BO161" s="334"/>
      <c r="BP161" s="335"/>
      <c r="BQ161" s="335"/>
      <c r="BR161" s="335"/>
      <c r="BS161" s="335" t="str">
        <f t="shared" si="283"/>
        <v/>
      </c>
      <c r="BT161" s="334"/>
      <c r="BU161" s="335"/>
      <c r="BV161" s="335"/>
      <c r="BW161" s="335"/>
      <c r="BX161" s="335" t="str">
        <f t="shared" si="284"/>
        <v/>
      </c>
      <c r="BY161" s="334"/>
      <c r="BZ161" s="335"/>
      <c r="CA161" s="335"/>
      <c r="CB161" s="335"/>
      <c r="CC161" s="335" t="str">
        <f t="shared" si="285"/>
        <v/>
      </c>
      <c r="CD161" s="334"/>
      <c r="CE161" s="335"/>
      <c r="CF161" s="335"/>
      <c r="CG161" s="335"/>
      <c r="CH161" s="997"/>
      <c r="CI161" s="97" t="str">
        <f t="shared" si="286"/>
        <v/>
      </c>
      <c r="CJ161" s="998"/>
      <c r="CK161" s="335"/>
      <c r="CL161" s="97" t="str">
        <f t="shared" si="287"/>
        <v/>
      </c>
      <c r="CM161" s="334"/>
      <c r="CN161" s="335"/>
      <c r="CO161" s="335"/>
      <c r="CP161" s="335"/>
      <c r="CQ161" s="97"/>
      <c r="CR161" s="334"/>
      <c r="CS161" s="335"/>
      <c r="CT161" s="335"/>
      <c r="CU161" s="335"/>
      <c r="CV161" s="97"/>
      <c r="CW161" s="334"/>
      <c r="CX161" s="335"/>
      <c r="CY161" s="335"/>
      <c r="CZ161" s="335"/>
      <c r="DA161" s="97"/>
      <c r="DB161" s="334"/>
      <c r="DC161" s="335"/>
      <c r="DD161" s="335"/>
      <c r="DE161" s="335"/>
      <c r="DF161" s="97" t="str">
        <f t="shared" si="288"/>
        <v/>
      </c>
      <c r="DG161" s="993"/>
      <c r="DH161" s="335"/>
      <c r="DI161" s="97" t="str">
        <f t="shared" si="289"/>
        <v/>
      </c>
      <c r="DJ161" s="334"/>
      <c r="DK161" s="335"/>
      <c r="DL161" s="335"/>
      <c r="DM161" s="97"/>
      <c r="DN161" s="334"/>
      <c r="DO161" s="335"/>
      <c r="DP161" s="335"/>
      <c r="DQ161" s="97"/>
      <c r="DR161" s="334"/>
      <c r="DS161" s="335"/>
      <c r="DT161" s="335"/>
      <c r="DU161" s="97"/>
      <c r="DV161" s="334"/>
      <c r="DW161" s="335"/>
      <c r="DX161" s="335"/>
      <c r="DY161" s="97" t="str">
        <f t="shared" si="290"/>
        <v/>
      </c>
      <c r="DZ161" s="998"/>
      <c r="EA161" s="335"/>
      <c r="EB161" s="97" t="str">
        <f t="shared" si="291"/>
        <v/>
      </c>
      <c r="EC161" s="334"/>
      <c r="ED161" s="335"/>
      <c r="EE161" s="335"/>
      <c r="EF161" s="97"/>
      <c r="EG161" s="334"/>
      <c r="EH161" s="335"/>
      <c r="EI161" s="335"/>
      <c r="EJ161" s="97"/>
      <c r="EK161" s="334"/>
      <c r="EL161" s="335"/>
      <c r="EM161" s="335"/>
      <c r="EN161" s="97"/>
      <c r="EO161" s="334"/>
      <c r="EP161" s="335"/>
      <c r="EQ161" s="335"/>
      <c r="ER161" s="97" t="str">
        <f t="shared" si="292"/>
        <v/>
      </c>
      <c r="ES161" s="993"/>
      <c r="ET161" s="335"/>
      <c r="EU161" s="97" t="str">
        <f t="shared" si="293"/>
        <v/>
      </c>
      <c r="EV161" s="334"/>
      <c r="EW161" s="335"/>
      <c r="EX161" s="335"/>
      <c r="EY161" s="97"/>
      <c r="EZ161" s="334"/>
      <c r="FA161" s="335"/>
      <c r="FB161" s="335"/>
      <c r="FC161" s="97"/>
      <c r="FD161" s="334"/>
      <c r="FE161" s="335"/>
      <c r="FF161" s="335"/>
      <c r="FG161" s="97"/>
      <c r="FH161" s="334"/>
      <c r="FI161" s="335"/>
      <c r="FJ161" s="335"/>
      <c r="FK161" s="97" t="str">
        <f t="shared" si="294"/>
        <v/>
      </c>
      <c r="FL161" s="993"/>
      <c r="FM161" s="335"/>
      <c r="FN161" s="97" t="str">
        <f t="shared" si="295"/>
        <v/>
      </c>
      <c r="FO161" s="334"/>
      <c r="FP161" s="335"/>
      <c r="FQ161" s="97"/>
      <c r="FR161" s="334"/>
      <c r="FS161" s="335"/>
      <c r="FT161" s="97"/>
      <c r="FU161" s="334"/>
      <c r="FV161" s="335"/>
      <c r="FW161" s="97"/>
      <c r="FX161" s="334"/>
      <c r="FY161" s="335"/>
      <c r="FZ161" s="97" t="str">
        <f t="shared" si="296"/>
        <v/>
      </c>
      <c r="GA161" s="993"/>
      <c r="GB161" s="335"/>
      <c r="GC161" s="510" t="str">
        <f t="shared" si="297"/>
        <v/>
      </c>
      <c r="GD161" s="336"/>
      <c r="GE161" s="337"/>
      <c r="GF161" s="337"/>
      <c r="GG161" s="337"/>
      <c r="GH161" s="337"/>
      <c r="GI161" s="510"/>
      <c r="GJ161" s="336"/>
      <c r="GK161" s="337"/>
      <c r="GL161" s="337"/>
      <c r="GM161" s="337"/>
      <c r="GN161" s="337"/>
      <c r="GO161" s="510"/>
      <c r="GP161" s="336"/>
      <c r="GQ161" s="337"/>
      <c r="GR161" s="337"/>
      <c r="GS161" s="337"/>
      <c r="GT161" s="337"/>
      <c r="GU161" s="510"/>
      <c r="GV161" s="336"/>
      <c r="GW161" s="337"/>
      <c r="GX161" s="337"/>
      <c r="GY161" s="337"/>
      <c r="GZ161" s="336"/>
      <c r="HA161" s="510" t="str">
        <f t="shared" si="298"/>
        <v/>
      </c>
      <c r="HB161" s="994"/>
      <c r="HC161" s="337"/>
      <c r="HD161" s="510" t="str">
        <f t="shared" si="299"/>
        <v/>
      </c>
      <c r="HE161" s="336"/>
      <c r="HF161" s="337"/>
      <c r="HG161" s="337"/>
      <c r="HH161" s="336"/>
      <c r="HI161" s="510"/>
      <c r="HJ161" s="336"/>
      <c r="HK161" s="337"/>
      <c r="HL161" s="337"/>
      <c r="HM161" s="336"/>
      <c r="HN161" s="510"/>
      <c r="HO161" s="336"/>
      <c r="HP161" s="337"/>
      <c r="HQ161" s="337"/>
      <c r="HR161" s="337"/>
      <c r="HS161" s="510"/>
      <c r="HT161" s="336"/>
      <c r="HU161" s="337"/>
      <c r="HV161" s="337"/>
      <c r="HW161" s="337"/>
      <c r="HX161" s="97" t="str">
        <f t="shared" si="300"/>
        <v/>
      </c>
      <c r="HY161" s="994"/>
      <c r="HZ161" s="337"/>
      <c r="IA161" s="510" t="str">
        <f t="shared" si="301"/>
        <v/>
      </c>
      <c r="IB161" s="336"/>
      <c r="IC161" s="337"/>
      <c r="ID161" s="337"/>
      <c r="IE161" s="510"/>
      <c r="IF161" s="336"/>
      <c r="IG161" s="337"/>
      <c r="IH161" s="337"/>
      <c r="II161" s="510"/>
      <c r="IJ161" s="336"/>
      <c r="IK161" s="337"/>
      <c r="IL161" s="337"/>
      <c r="IM161" s="510"/>
      <c r="IN161" s="336"/>
      <c r="IO161" s="337"/>
      <c r="IP161" s="337"/>
      <c r="IQ161" s="97" t="str">
        <f t="shared" si="302"/>
        <v/>
      </c>
      <c r="IR161" s="994"/>
      <c r="IS161" s="337"/>
      <c r="IT161" s="337"/>
      <c r="IU161" s="337"/>
      <c r="IV161" s="510" t="str">
        <f t="shared" si="303"/>
        <v/>
      </c>
      <c r="IW161" s="995"/>
    </row>
    <row r="162" spans="1:257" x14ac:dyDescent="0.25">
      <c r="A162" s="996"/>
      <c r="B162" s="507">
        <v>9</v>
      </c>
      <c r="C162" s="97" t="str">
        <f>IF(Proponentes!B153&gt;0,Proponentes!B153,"")</f>
        <v/>
      </c>
      <c r="D162" s="335"/>
      <c r="E162" s="335"/>
      <c r="F162" s="334"/>
      <c r="G162" s="335"/>
      <c r="H162" s="335"/>
      <c r="I162" s="335"/>
      <c r="J162" s="335"/>
      <c r="K162" s="335"/>
      <c r="L162" s="335"/>
      <c r="M162" s="334"/>
      <c r="N162" s="335"/>
      <c r="O162" s="335"/>
      <c r="P162" s="335"/>
      <c r="Q162" s="335"/>
      <c r="R162" s="335"/>
      <c r="S162" s="335"/>
      <c r="T162" s="334"/>
      <c r="U162" s="335"/>
      <c r="V162" s="335"/>
      <c r="W162" s="335"/>
      <c r="X162" s="335"/>
      <c r="Y162" s="335"/>
      <c r="Z162" s="335"/>
      <c r="AA162" s="334"/>
      <c r="AB162" s="335"/>
      <c r="AC162" s="335"/>
      <c r="AD162" s="335"/>
      <c r="AE162" s="335"/>
      <c r="AF162" s="335"/>
      <c r="AG162" s="97" t="str">
        <f t="shared" si="279"/>
        <v/>
      </c>
      <c r="AH162" s="993"/>
      <c r="AI162" s="335"/>
      <c r="AJ162" s="335" t="str">
        <f t="shared" si="280"/>
        <v/>
      </c>
      <c r="AK162" s="335"/>
      <c r="AL162" s="334"/>
      <c r="AM162" s="335"/>
      <c r="AN162" s="335"/>
      <c r="AO162" s="335"/>
      <c r="AP162" s="335"/>
      <c r="AQ162" s="335"/>
      <c r="AR162" s="335"/>
      <c r="AS162" s="334"/>
      <c r="AT162" s="335"/>
      <c r="AU162" s="335"/>
      <c r="AV162" s="335"/>
      <c r="AW162" s="335"/>
      <c r="AX162" s="335"/>
      <c r="AY162" s="335"/>
      <c r="AZ162" s="334"/>
      <c r="BA162" s="335"/>
      <c r="BB162" s="335"/>
      <c r="BC162" s="335"/>
      <c r="BD162" s="335"/>
      <c r="BE162" s="335"/>
      <c r="BF162" s="335"/>
      <c r="BG162" s="334"/>
      <c r="BH162" s="335"/>
      <c r="BI162" s="335"/>
      <c r="BJ162" s="335"/>
      <c r="BK162" s="335"/>
      <c r="BL162" s="97" t="str">
        <f t="shared" si="281"/>
        <v/>
      </c>
      <c r="BM162" s="993"/>
      <c r="BN162" s="335" t="str">
        <f t="shared" si="282"/>
        <v/>
      </c>
      <c r="BO162" s="334"/>
      <c r="BP162" s="335"/>
      <c r="BQ162" s="335"/>
      <c r="BR162" s="335"/>
      <c r="BS162" s="335" t="str">
        <f t="shared" si="283"/>
        <v/>
      </c>
      <c r="BT162" s="334"/>
      <c r="BU162" s="335"/>
      <c r="BV162" s="335"/>
      <c r="BW162" s="335"/>
      <c r="BX162" s="335" t="str">
        <f t="shared" si="284"/>
        <v/>
      </c>
      <c r="BY162" s="334"/>
      <c r="BZ162" s="335"/>
      <c r="CA162" s="335"/>
      <c r="CB162" s="335"/>
      <c r="CC162" s="335" t="str">
        <f t="shared" si="285"/>
        <v/>
      </c>
      <c r="CD162" s="334"/>
      <c r="CE162" s="335"/>
      <c r="CF162" s="335"/>
      <c r="CG162" s="335"/>
      <c r="CH162" s="997"/>
      <c r="CI162" s="97" t="str">
        <f t="shared" si="286"/>
        <v/>
      </c>
      <c r="CJ162" s="998"/>
      <c r="CK162" s="335"/>
      <c r="CL162" s="97" t="str">
        <f t="shared" si="287"/>
        <v/>
      </c>
      <c r="CM162" s="334"/>
      <c r="CN162" s="335"/>
      <c r="CO162" s="335"/>
      <c r="CP162" s="335"/>
      <c r="CQ162" s="97"/>
      <c r="CR162" s="334"/>
      <c r="CS162" s="335"/>
      <c r="CT162" s="335"/>
      <c r="CU162" s="335"/>
      <c r="CV162" s="97"/>
      <c r="CW162" s="334"/>
      <c r="CX162" s="335"/>
      <c r="CY162" s="335"/>
      <c r="CZ162" s="335"/>
      <c r="DA162" s="97"/>
      <c r="DB162" s="334"/>
      <c r="DC162" s="335"/>
      <c r="DD162" s="335"/>
      <c r="DE162" s="335"/>
      <c r="DF162" s="97" t="str">
        <f t="shared" si="288"/>
        <v/>
      </c>
      <c r="DG162" s="993"/>
      <c r="DH162" s="335"/>
      <c r="DI162" s="97" t="str">
        <f t="shared" si="289"/>
        <v/>
      </c>
      <c r="DJ162" s="334"/>
      <c r="DK162" s="335"/>
      <c r="DL162" s="335"/>
      <c r="DM162" s="97"/>
      <c r="DN162" s="334"/>
      <c r="DO162" s="335"/>
      <c r="DP162" s="335"/>
      <c r="DQ162" s="97"/>
      <c r="DR162" s="334"/>
      <c r="DS162" s="335"/>
      <c r="DT162" s="335"/>
      <c r="DU162" s="97"/>
      <c r="DV162" s="334"/>
      <c r="DW162" s="335"/>
      <c r="DX162" s="335"/>
      <c r="DY162" s="97" t="str">
        <f t="shared" si="290"/>
        <v/>
      </c>
      <c r="DZ162" s="998"/>
      <c r="EA162" s="335"/>
      <c r="EB162" s="97" t="str">
        <f t="shared" si="291"/>
        <v/>
      </c>
      <c r="EC162" s="334"/>
      <c r="ED162" s="335"/>
      <c r="EE162" s="335"/>
      <c r="EF162" s="97"/>
      <c r="EG162" s="334"/>
      <c r="EH162" s="335"/>
      <c r="EI162" s="335"/>
      <c r="EJ162" s="97"/>
      <c r="EK162" s="334"/>
      <c r="EL162" s="335"/>
      <c r="EM162" s="335"/>
      <c r="EN162" s="97"/>
      <c r="EO162" s="334"/>
      <c r="EP162" s="335"/>
      <c r="EQ162" s="335"/>
      <c r="ER162" s="97" t="str">
        <f t="shared" si="292"/>
        <v/>
      </c>
      <c r="ES162" s="993"/>
      <c r="ET162" s="335"/>
      <c r="EU162" s="97" t="str">
        <f t="shared" si="293"/>
        <v/>
      </c>
      <c r="EV162" s="334"/>
      <c r="EW162" s="335"/>
      <c r="EX162" s="335"/>
      <c r="EY162" s="97"/>
      <c r="EZ162" s="334"/>
      <c r="FA162" s="335"/>
      <c r="FB162" s="335"/>
      <c r="FC162" s="97"/>
      <c r="FD162" s="334"/>
      <c r="FE162" s="335"/>
      <c r="FF162" s="335"/>
      <c r="FG162" s="97"/>
      <c r="FH162" s="334"/>
      <c r="FI162" s="335"/>
      <c r="FJ162" s="335"/>
      <c r="FK162" s="97" t="str">
        <f t="shared" si="294"/>
        <v/>
      </c>
      <c r="FL162" s="993"/>
      <c r="FM162" s="335"/>
      <c r="FN162" s="97" t="str">
        <f t="shared" si="295"/>
        <v/>
      </c>
      <c r="FO162" s="334"/>
      <c r="FP162" s="335"/>
      <c r="FQ162" s="97"/>
      <c r="FR162" s="334"/>
      <c r="FS162" s="335"/>
      <c r="FT162" s="97"/>
      <c r="FU162" s="334"/>
      <c r="FV162" s="335"/>
      <c r="FW162" s="97"/>
      <c r="FX162" s="334"/>
      <c r="FY162" s="335"/>
      <c r="FZ162" s="97" t="str">
        <f t="shared" si="296"/>
        <v/>
      </c>
      <c r="GA162" s="993"/>
      <c r="GB162" s="335"/>
      <c r="GC162" s="510" t="str">
        <f t="shared" si="297"/>
        <v/>
      </c>
      <c r="GD162" s="336"/>
      <c r="GE162" s="337"/>
      <c r="GF162" s="337"/>
      <c r="GG162" s="337"/>
      <c r="GH162" s="337"/>
      <c r="GI162" s="510"/>
      <c r="GJ162" s="336"/>
      <c r="GK162" s="337"/>
      <c r="GL162" s="337"/>
      <c r="GM162" s="337"/>
      <c r="GN162" s="337"/>
      <c r="GO162" s="510"/>
      <c r="GP162" s="336"/>
      <c r="GQ162" s="337"/>
      <c r="GR162" s="337"/>
      <c r="GS162" s="337"/>
      <c r="GT162" s="337"/>
      <c r="GU162" s="510"/>
      <c r="GV162" s="336"/>
      <c r="GW162" s="337"/>
      <c r="GX162" s="337"/>
      <c r="GY162" s="337"/>
      <c r="GZ162" s="336"/>
      <c r="HA162" s="510" t="str">
        <f t="shared" si="298"/>
        <v/>
      </c>
      <c r="HB162" s="994"/>
      <c r="HC162" s="337"/>
      <c r="HD162" s="510" t="str">
        <f t="shared" si="299"/>
        <v/>
      </c>
      <c r="HE162" s="336"/>
      <c r="HF162" s="337"/>
      <c r="HG162" s="337"/>
      <c r="HH162" s="336"/>
      <c r="HI162" s="510"/>
      <c r="HJ162" s="336"/>
      <c r="HK162" s="337"/>
      <c r="HL162" s="337"/>
      <c r="HM162" s="336"/>
      <c r="HN162" s="510"/>
      <c r="HO162" s="336"/>
      <c r="HP162" s="337"/>
      <c r="HQ162" s="337"/>
      <c r="HR162" s="337"/>
      <c r="HS162" s="510"/>
      <c r="HT162" s="336"/>
      <c r="HU162" s="337"/>
      <c r="HV162" s="337"/>
      <c r="HW162" s="337"/>
      <c r="HX162" s="97" t="str">
        <f t="shared" si="300"/>
        <v/>
      </c>
      <c r="HY162" s="994"/>
      <c r="HZ162" s="337"/>
      <c r="IA162" s="510" t="str">
        <f t="shared" si="301"/>
        <v/>
      </c>
      <c r="IB162" s="336"/>
      <c r="IC162" s="337"/>
      <c r="ID162" s="337"/>
      <c r="IE162" s="510"/>
      <c r="IF162" s="336"/>
      <c r="IG162" s="337"/>
      <c r="IH162" s="337"/>
      <c r="II162" s="510"/>
      <c r="IJ162" s="336"/>
      <c r="IK162" s="337"/>
      <c r="IL162" s="337"/>
      <c r="IM162" s="510"/>
      <c r="IN162" s="336"/>
      <c r="IO162" s="337"/>
      <c r="IP162" s="337"/>
      <c r="IQ162" s="97" t="str">
        <f t="shared" si="302"/>
        <v/>
      </c>
      <c r="IR162" s="994"/>
      <c r="IS162" s="337"/>
      <c r="IT162" s="337"/>
      <c r="IU162" s="337"/>
      <c r="IV162" s="510" t="str">
        <f t="shared" si="303"/>
        <v/>
      </c>
      <c r="IW162" s="995"/>
    </row>
    <row r="163" spans="1:257" x14ac:dyDescent="0.25">
      <c r="A163" s="996"/>
      <c r="B163" s="507">
        <v>10</v>
      </c>
      <c r="C163" s="97" t="str">
        <f>IF(Proponentes!B154&gt;0,Proponentes!B154,"")</f>
        <v/>
      </c>
      <c r="D163" s="335"/>
      <c r="E163" s="335"/>
      <c r="F163" s="334"/>
      <c r="G163" s="335"/>
      <c r="H163" s="335"/>
      <c r="I163" s="335"/>
      <c r="J163" s="335"/>
      <c r="K163" s="335"/>
      <c r="L163" s="335"/>
      <c r="M163" s="334"/>
      <c r="N163" s="335"/>
      <c r="O163" s="335"/>
      <c r="P163" s="335"/>
      <c r="Q163" s="335"/>
      <c r="R163" s="335"/>
      <c r="S163" s="335"/>
      <c r="T163" s="334"/>
      <c r="U163" s="335"/>
      <c r="V163" s="335"/>
      <c r="W163" s="335"/>
      <c r="X163" s="335"/>
      <c r="Y163" s="335"/>
      <c r="Z163" s="335"/>
      <c r="AA163" s="334"/>
      <c r="AB163" s="335"/>
      <c r="AC163" s="335"/>
      <c r="AD163" s="335"/>
      <c r="AE163" s="335"/>
      <c r="AF163" s="335"/>
      <c r="AG163" s="97" t="str">
        <f t="shared" si="279"/>
        <v/>
      </c>
      <c r="AH163" s="993"/>
      <c r="AI163" s="335"/>
      <c r="AJ163" s="335" t="str">
        <f t="shared" si="280"/>
        <v/>
      </c>
      <c r="AK163" s="335"/>
      <c r="AL163" s="334"/>
      <c r="AM163" s="335"/>
      <c r="AN163" s="335"/>
      <c r="AO163" s="335"/>
      <c r="AP163" s="335"/>
      <c r="AQ163" s="335"/>
      <c r="AR163" s="335"/>
      <c r="AS163" s="334"/>
      <c r="AT163" s="335"/>
      <c r="AU163" s="335"/>
      <c r="AV163" s="335"/>
      <c r="AW163" s="335"/>
      <c r="AX163" s="335"/>
      <c r="AY163" s="335"/>
      <c r="AZ163" s="334"/>
      <c r="BA163" s="335"/>
      <c r="BB163" s="335"/>
      <c r="BC163" s="335"/>
      <c r="BD163" s="335"/>
      <c r="BE163" s="335"/>
      <c r="BF163" s="335"/>
      <c r="BG163" s="334"/>
      <c r="BH163" s="335"/>
      <c r="BI163" s="335"/>
      <c r="BJ163" s="335"/>
      <c r="BK163" s="335"/>
      <c r="BL163" s="97" t="str">
        <f t="shared" si="281"/>
        <v/>
      </c>
      <c r="BM163" s="993"/>
      <c r="BN163" s="335" t="str">
        <f t="shared" si="282"/>
        <v/>
      </c>
      <c r="BO163" s="334"/>
      <c r="BP163" s="335"/>
      <c r="BQ163" s="335"/>
      <c r="BR163" s="335"/>
      <c r="BS163" s="335" t="str">
        <f t="shared" si="283"/>
        <v/>
      </c>
      <c r="BT163" s="334"/>
      <c r="BU163" s="335"/>
      <c r="BV163" s="335"/>
      <c r="BW163" s="335"/>
      <c r="BX163" s="335" t="str">
        <f t="shared" si="284"/>
        <v/>
      </c>
      <c r="BY163" s="334"/>
      <c r="BZ163" s="335"/>
      <c r="CA163" s="335"/>
      <c r="CB163" s="335"/>
      <c r="CC163" s="335" t="str">
        <f t="shared" si="285"/>
        <v/>
      </c>
      <c r="CD163" s="334"/>
      <c r="CE163" s="335"/>
      <c r="CF163" s="335"/>
      <c r="CG163" s="335"/>
      <c r="CH163" s="997"/>
      <c r="CI163" s="97" t="str">
        <f t="shared" si="286"/>
        <v/>
      </c>
      <c r="CJ163" s="998"/>
      <c r="CK163" s="335"/>
      <c r="CL163" s="97" t="str">
        <f t="shared" si="287"/>
        <v/>
      </c>
      <c r="CM163" s="334"/>
      <c r="CN163" s="335"/>
      <c r="CO163" s="335"/>
      <c r="CP163" s="335"/>
      <c r="CQ163" s="97"/>
      <c r="CR163" s="334"/>
      <c r="CS163" s="335"/>
      <c r="CT163" s="335"/>
      <c r="CU163" s="335"/>
      <c r="CV163" s="97"/>
      <c r="CW163" s="334"/>
      <c r="CX163" s="335"/>
      <c r="CY163" s="335"/>
      <c r="CZ163" s="335"/>
      <c r="DA163" s="97"/>
      <c r="DB163" s="334"/>
      <c r="DC163" s="335"/>
      <c r="DD163" s="335"/>
      <c r="DE163" s="335"/>
      <c r="DF163" s="97" t="str">
        <f t="shared" si="288"/>
        <v/>
      </c>
      <c r="DG163" s="993"/>
      <c r="DH163" s="335"/>
      <c r="DI163" s="97" t="str">
        <f t="shared" si="289"/>
        <v/>
      </c>
      <c r="DJ163" s="334"/>
      <c r="DK163" s="335"/>
      <c r="DL163" s="335"/>
      <c r="DM163" s="97"/>
      <c r="DN163" s="334"/>
      <c r="DO163" s="335"/>
      <c r="DP163" s="335"/>
      <c r="DQ163" s="97"/>
      <c r="DR163" s="334"/>
      <c r="DS163" s="335"/>
      <c r="DT163" s="335"/>
      <c r="DU163" s="97"/>
      <c r="DV163" s="334"/>
      <c r="DW163" s="335"/>
      <c r="DX163" s="335"/>
      <c r="DY163" s="97" t="str">
        <f t="shared" si="290"/>
        <v/>
      </c>
      <c r="DZ163" s="998"/>
      <c r="EA163" s="335"/>
      <c r="EB163" s="97" t="str">
        <f t="shared" si="291"/>
        <v/>
      </c>
      <c r="EC163" s="334"/>
      <c r="ED163" s="335"/>
      <c r="EE163" s="335"/>
      <c r="EF163" s="97"/>
      <c r="EG163" s="334"/>
      <c r="EH163" s="335"/>
      <c r="EI163" s="335"/>
      <c r="EJ163" s="97"/>
      <c r="EK163" s="334"/>
      <c r="EL163" s="335"/>
      <c r="EM163" s="335"/>
      <c r="EN163" s="97"/>
      <c r="EO163" s="334"/>
      <c r="EP163" s="335"/>
      <c r="EQ163" s="335"/>
      <c r="ER163" s="97" t="str">
        <f t="shared" si="292"/>
        <v/>
      </c>
      <c r="ES163" s="993"/>
      <c r="ET163" s="335"/>
      <c r="EU163" s="97" t="str">
        <f t="shared" si="293"/>
        <v/>
      </c>
      <c r="EV163" s="334"/>
      <c r="EW163" s="335"/>
      <c r="EX163" s="335"/>
      <c r="EY163" s="97"/>
      <c r="EZ163" s="334"/>
      <c r="FA163" s="335"/>
      <c r="FB163" s="335"/>
      <c r="FC163" s="97"/>
      <c r="FD163" s="334"/>
      <c r="FE163" s="335"/>
      <c r="FF163" s="335"/>
      <c r="FG163" s="97"/>
      <c r="FH163" s="334"/>
      <c r="FI163" s="335"/>
      <c r="FJ163" s="335"/>
      <c r="FK163" s="97" t="str">
        <f t="shared" si="294"/>
        <v/>
      </c>
      <c r="FL163" s="993"/>
      <c r="FM163" s="335"/>
      <c r="FN163" s="97" t="str">
        <f t="shared" si="295"/>
        <v/>
      </c>
      <c r="FO163" s="334"/>
      <c r="FP163" s="335"/>
      <c r="FQ163" s="97"/>
      <c r="FR163" s="334"/>
      <c r="FS163" s="335"/>
      <c r="FT163" s="97"/>
      <c r="FU163" s="334"/>
      <c r="FV163" s="335"/>
      <c r="FW163" s="97"/>
      <c r="FX163" s="334"/>
      <c r="FY163" s="335"/>
      <c r="FZ163" s="97" t="str">
        <f t="shared" si="296"/>
        <v/>
      </c>
      <c r="GA163" s="993"/>
      <c r="GB163" s="335"/>
      <c r="GC163" s="510" t="str">
        <f t="shared" si="297"/>
        <v/>
      </c>
      <c r="GD163" s="336"/>
      <c r="GE163" s="337"/>
      <c r="GF163" s="337"/>
      <c r="GG163" s="337"/>
      <c r="GH163" s="337"/>
      <c r="GI163" s="510"/>
      <c r="GJ163" s="336"/>
      <c r="GK163" s="337"/>
      <c r="GL163" s="337"/>
      <c r="GM163" s="337"/>
      <c r="GN163" s="337"/>
      <c r="GO163" s="510"/>
      <c r="GP163" s="336"/>
      <c r="GQ163" s="337"/>
      <c r="GR163" s="337"/>
      <c r="GS163" s="337"/>
      <c r="GT163" s="337"/>
      <c r="GU163" s="510"/>
      <c r="GV163" s="336"/>
      <c r="GW163" s="337"/>
      <c r="GX163" s="337"/>
      <c r="GY163" s="337"/>
      <c r="GZ163" s="336"/>
      <c r="HA163" s="510" t="str">
        <f t="shared" si="298"/>
        <v/>
      </c>
      <c r="HB163" s="994"/>
      <c r="HC163" s="337"/>
      <c r="HD163" s="510" t="str">
        <f t="shared" si="299"/>
        <v/>
      </c>
      <c r="HE163" s="336"/>
      <c r="HF163" s="337"/>
      <c r="HG163" s="337"/>
      <c r="HH163" s="336"/>
      <c r="HI163" s="510"/>
      <c r="HJ163" s="336"/>
      <c r="HK163" s="337"/>
      <c r="HL163" s="337"/>
      <c r="HM163" s="336"/>
      <c r="HN163" s="510"/>
      <c r="HO163" s="336"/>
      <c r="HP163" s="337"/>
      <c r="HQ163" s="337"/>
      <c r="HR163" s="337"/>
      <c r="HS163" s="510"/>
      <c r="HT163" s="336"/>
      <c r="HU163" s="337"/>
      <c r="HV163" s="337"/>
      <c r="HW163" s="337"/>
      <c r="HX163" s="97" t="str">
        <f t="shared" si="300"/>
        <v/>
      </c>
      <c r="HY163" s="994"/>
      <c r="HZ163" s="337"/>
      <c r="IA163" s="510" t="str">
        <f t="shared" si="301"/>
        <v/>
      </c>
      <c r="IB163" s="336"/>
      <c r="IC163" s="337"/>
      <c r="ID163" s="337"/>
      <c r="IE163" s="510"/>
      <c r="IF163" s="336"/>
      <c r="IG163" s="337"/>
      <c r="IH163" s="337"/>
      <c r="II163" s="510"/>
      <c r="IJ163" s="336"/>
      <c r="IK163" s="337"/>
      <c r="IL163" s="337"/>
      <c r="IM163" s="510"/>
      <c r="IN163" s="336"/>
      <c r="IO163" s="337"/>
      <c r="IP163" s="337"/>
      <c r="IQ163" s="97" t="str">
        <f t="shared" si="302"/>
        <v/>
      </c>
      <c r="IR163" s="994"/>
      <c r="IS163" s="337"/>
      <c r="IT163" s="337"/>
      <c r="IU163" s="337"/>
      <c r="IV163" s="510" t="str">
        <f t="shared" si="303"/>
        <v/>
      </c>
      <c r="IW163" s="995"/>
    </row>
    <row r="164" spans="1:257" x14ac:dyDescent="0.25">
      <c r="A164" s="996"/>
      <c r="B164" s="507">
        <v>11</v>
      </c>
      <c r="C164" s="97" t="str">
        <f>IF(Proponentes!B155&gt;0,Proponentes!B155,"")</f>
        <v/>
      </c>
      <c r="D164" s="335"/>
      <c r="E164" s="335"/>
      <c r="F164" s="334"/>
      <c r="G164" s="335"/>
      <c r="H164" s="335"/>
      <c r="I164" s="335"/>
      <c r="J164" s="335"/>
      <c r="K164" s="335"/>
      <c r="L164" s="335"/>
      <c r="M164" s="334"/>
      <c r="N164" s="335"/>
      <c r="O164" s="335"/>
      <c r="P164" s="335"/>
      <c r="Q164" s="335"/>
      <c r="R164" s="335"/>
      <c r="S164" s="335"/>
      <c r="T164" s="334"/>
      <c r="U164" s="335"/>
      <c r="V164" s="335"/>
      <c r="W164" s="335"/>
      <c r="X164" s="335"/>
      <c r="Y164" s="335"/>
      <c r="Z164" s="335"/>
      <c r="AA164" s="334"/>
      <c r="AB164" s="335"/>
      <c r="AC164" s="335"/>
      <c r="AD164" s="335"/>
      <c r="AE164" s="335"/>
      <c r="AF164" s="335"/>
      <c r="AG164" s="97" t="str">
        <f t="shared" si="279"/>
        <v/>
      </c>
      <c r="AH164" s="993"/>
      <c r="AI164" s="335"/>
      <c r="AJ164" s="335" t="str">
        <f t="shared" si="280"/>
        <v/>
      </c>
      <c r="AK164" s="335"/>
      <c r="AL164" s="334"/>
      <c r="AM164" s="335"/>
      <c r="AN164" s="335"/>
      <c r="AO164" s="335"/>
      <c r="AP164" s="335"/>
      <c r="AQ164" s="335"/>
      <c r="AR164" s="335"/>
      <c r="AS164" s="334"/>
      <c r="AT164" s="335"/>
      <c r="AU164" s="335"/>
      <c r="AV164" s="335"/>
      <c r="AW164" s="335"/>
      <c r="AX164" s="335"/>
      <c r="AY164" s="335"/>
      <c r="AZ164" s="334"/>
      <c r="BA164" s="335"/>
      <c r="BB164" s="335"/>
      <c r="BC164" s="335"/>
      <c r="BD164" s="335"/>
      <c r="BE164" s="335"/>
      <c r="BF164" s="335"/>
      <c r="BG164" s="334"/>
      <c r="BH164" s="335"/>
      <c r="BI164" s="335"/>
      <c r="BJ164" s="335"/>
      <c r="BK164" s="335"/>
      <c r="BL164" s="97" t="str">
        <f t="shared" si="281"/>
        <v/>
      </c>
      <c r="BM164" s="993"/>
      <c r="BN164" s="335" t="str">
        <f t="shared" si="282"/>
        <v/>
      </c>
      <c r="BO164" s="334"/>
      <c r="BP164" s="335"/>
      <c r="BQ164" s="335"/>
      <c r="BR164" s="335"/>
      <c r="BS164" s="335" t="str">
        <f t="shared" si="283"/>
        <v/>
      </c>
      <c r="BT164" s="334"/>
      <c r="BU164" s="335"/>
      <c r="BV164" s="335"/>
      <c r="BW164" s="335"/>
      <c r="BX164" s="335" t="str">
        <f t="shared" si="284"/>
        <v/>
      </c>
      <c r="BY164" s="334"/>
      <c r="BZ164" s="335"/>
      <c r="CA164" s="335"/>
      <c r="CB164" s="335"/>
      <c r="CC164" s="335" t="str">
        <f t="shared" si="285"/>
        <v/>
      </c>
      <c r="CD164" s="334"/>
      <c r="CE164" s="335"/>
      <c r="CF164" s="335"/>
      <c r="CG164" s="335"/>
      <c r="CH164" s="997"/>
      <c r="CI164" s="97" t="str">
        <f t="shared" si="286"/>
        <v/>
      </c>
      <c r="CJ164" s="998"/>
      <c r="CK164" s="335"/>
      <c r="CL164" s="97" t="str">
        <f t="shared" si="287"/>
        <v/>
      </c>
      <c r="CM164" s="334"/>
      <c r="CN164" s="335"/>
      <c r="CO164" s="335"/>
      <c r="CP164" s="335"/>
      <c r="CQ164" s="97"/>
      <c r="CR164" s="334"/>
      <c r="CS164" s="335"/>
      <c r="CT164" s="335"/>
      <c r="CU164" s="335"/>
      <c r="CV164" s="97"/>
      <c r="CW164" s="334"/>
      <c r="CX164" s="335"/>
      <c r="CY164" s="335"/>
      <c r="CZ164" s="335"/>
      <c r="DA164" s="97"/>
      <c r="DB164" s="334"/>
      <c r="DC164" s="335"/>
      <c r="DD164" s="335"/>
      <c r="DE164" s="335"/>
      <c r="DF164" s="97" t="str">
        <f t="shared" si="288"/>
        <v/>
      </c>
      <c r="DG164" s="993"/>
      <c r="DH164" s="335"/>
      <c r="DI164" s="97" t="str">
        <f t="shared" si="289"/>
        <v/>
      </c>
      <c r="DJ164" s="334"/>
      <c r="DK164" s="335"/>
      <c r="DL164" s="335"/>
      <c r="DM164" s="97"/>
      <c r="DN164" s="334"/>
      <c r="DO164" s="335"/>
      <c r="DP164" s="335"/>
      <c r="DQ164" s="97"/>
      <c r="DR164" s="334"/>
      <c r="DS164" s="335"/>
      <c r="DT164" s="335"/>
      <c r="DU164" s="97"/>
      <c r="DV164" s="334"/>
      <c r="DW164" s="335"/>
      <c r="DX164" s="335"/>
      <c r="DY164" s="97" t="str">
        <f t="shared" si="290"/>
        <v/>
      </c>
      <c r="DZ164" s="998"/>
      <c r="EA164" s="335"/>
      <c r="EB164" s="97" t="str">
        <f t="shared" si="291"/>
        <v/>
      </c>
      <c r="EC164" s="334"/>
      <c r="ED164" s="335"/>
      <c r="EE164" s="335"/>
      <c r="EF164" s="97"/>
      <c r="EG164" s="334"/>
      <c r="EH164" s="335"/>
      <c r="EI164" s="335"/>
      <c r="EJ164" s="97"/>
      <c r="EK164" s="334"/>
      <c r="EL164" s="335"/>
      <c r="EM164" s="335"/>
      <c r="EN164" s="97"/>
      <c r="EO164" s="334"/>
      <c r="EP164" s="335"/>
      <c r="EQ164" s="335"/>
      <c r="ER164" s="97" t="str">
        <f t="shared" si="292"/>
        <v/>
      </c>
      <c r="ES164" s="993"/>
      <c r="ET164" s="335"/>
      <c r="EU164" s="97" t="str">
        <f t="shared" si="293"/>
        <v/>
      </c>
      <c r="EV164" s="334"/>
      <c r="EW164" s="335"/>
      <c r="EX164" s="335"/>
      <c r="EY164" s="97"/>
      <c r="EZ164" s="334"/>
      <c r="FA164" s="335"/>
      <c r="FB164" s="335"/>
      <c r="FC164" s="97"/>
      <c r="FD164" s="334"/>
      <c r="FE164" s="335"/>
      <c r="FF164" s="335"/>
      <c r="FG164" s="97"/>
      <c r="FH164" s="334"/>
      <c r="FI164" s="335"/>
      <c r="FJ164" s="335"/>
      <c r="FK164" s="97" t="str">
        <f t="shared" si="294"/>
        <v/>
      </c>
      <c r="FL164" s="993"/>
      <c r="FM164" s="335"/>
      <c r="FN164" s="97" t="str">
        <f t="shared" si="295"/>
        <v/>
      </c>
      <c r="FO164" s="334"/>
      <c r="FP164" s="335"/>
      <c r="FQ164" s="97"/>
      <c r="FR164" s="334"/>
      <c r="FS164" s="335"/>
      <c r="FT164" s="97"/>
      <c r="FU164" s="334"/>
      <c r="FV164" s="335"/>
      <c r="FW164" s="97"/>
      <c r="FX164" s="334"/>
      <c r="FY164" s="335"/>
      <c r="FZ164" s="97" t="str">
        <f t="shared" si="296"/>
        <v/>
      </c>
      <c r="GA164" s="993"/>
      <c r="GB164" s="335"/>
      <c r="GC164" s="510" t="str">
        <f t="shared" si="297"/>
        <v/>
      </c>
      <c r="GD164" s="336"/>
      <c r="GE164" s="337"/>
      <c r="GF164" s="337"/>
      <c r="GG164" s="337"/>
      <c r="GH164" s="337"/>
      <c r="GI164" s="510"/>
      <c r="GJ164" s="336"/>
      <c r="GK164" s="337"/>
      <c r="GL164" s="337"/>
      <c r="GM164" s="337"/>
      <c r="GN164" s="337"/>
      <c r="GO164" s="510"/>
      <c r="GP164" s="336"/>
      <c r="GQ164" s="337"/>
      <c r="GR164" s="337"/>
      <c r="GS164" s="337"/>
      <c r="GT164" s="337"/>
      <c r="GU164" s="510"/>
      <c r="GV164" s="336"/>
      <c r="GW164" s="337"/>
      <c r="GX164" s="337"/>
      <c r="GY164" s="337"/>
      <c r="GZ164" s="336"/>
      <c r="HA164" s="510" t="str">
        <f t="shared" si="298"/>
        <v/>
      </c>
      <c r="HB164" s="994"/>
      <c r="HC164" s="337"/>
      <c r="HD164" s="510" t="str">
        <f t="shared" si="299"/>
        <v/>
      </c>
      <c r="HE164" s="336"/>
      <c r="HF164" s="337"/>
      <c r="HG164" s="337"/>
      <c r="HH164" s="336"/>
      <c r="HI164" s="510"/>
      <c r="HJ164" s="336"/>
      <c r="HK164" s="337"/>
      <c r="HL164" s="337"/>
      <c r="HM164" s="336"/>
      <c r="HN164" s="510"/>
      <c r="HO164" s="336"/>
      <c r="HP164" s="337"/>
      <c r="HQ164" s="337"/>
      <c r="HR164" s="337"/>
      <c r="HS164" s="510"/>
      <c r="HT164" s="336"/>
      <c r="HU164" s="337"/>
      <c r="HV164" s="337"/>
      <c r="HW164" s="337"/>
      <c r="HX164" s="97" t="str">
        <f t="shared" si="300"/>
        <v/>
      </c>
      <c r="HY164" s="994"/>
      <c r="HZ164" s="337"/>
      <c r="IA164" s="510" t="str">
        <f t="shared" si="301"/>
        <v/>
      </c>
      <c r="IB164" s="336"/>
      <c r="IC164" s="337"/>
      <c r="ID164" s="337"/>
      <c r="IE164" s="510"/>
      <c r="IF164" s="336"/>
      <c r="IG164" s="337"/>
      <c r="IH164" s="337"/>
      <c r="II164" s="510"/>
      <c r="IJ164" s="336"/>
      <c r="IK164" s="337"/>
      <c r="IL164" s="337"/>
      <c r="IM164" s="510"/>
      <c r="IN164" s="336"/>
      <c r="IO164" s="337"/>
      <c r="IP164" s="337"/>
      <c r="IQ164" s="97" t="str">
        <f t="shared" si="302"/>
        <v/>
      </c>
      <c r="IR164" s="994"/>
      <c r="IS164" s="337"/>
      <c r="IT164" s="337"/>
      <c r="IU164" s="337"/>
      <c r="IV164" s="510" t="str">
        <f t="shared" si="303"/>
        <v/>
      </c>
      <c r="IW164" s="995"/>
    </row>
    <row r="165" spans="1:257" x14ac:dyDescent="0.25">
      <c r="A165" s="996"/>
      <c r="B165" s="507">
        <v>12</v>
      </c>
      <c r="C165" s="97" t="str">
        <f>IF(Proponentes!B156&gt;0,Proponentes!B156,"")</f>
        <v/>
      </c>
      <c r="D165" s="335"/>
      <c r="E165" s="335"/>
      <c r="F165" s="334"/>
      <c r="G165" s="335"/>
      <c r="H165" s="335"/>
      <c r="I165" s="335"/>
      <c r="J165" s="335"/>
      <c r="K165" s="335"/>
      <c r="L165" s="335"/>
      <c r="M165" s="334"/>
      <c r="N165" s="335"/>
      <c r="O165" s="335"/>
      <c r="P165" s="335"/>
      <c r="Q165" s="335"/>
      <c r="R165" s="335"/>
      <c r="S165" s="335"/>
      <c r="T165" s="334"/>
      <c r="U165" s="335"/>
      <c r="V165" s="335"/>
      <c r="W165" s="335"/>
      <c r="X165" s="335"/>
      <c r="Y165" s="335"/>
      <c r="Z165" s="335"/>
      <c r="AA165" s="334"/>
      <c r="AB165" s="335"/>
      <c r="AC165" s="335"/>
      <c r="AD165" s="335"/>
      <c r="AE165" s="335"/>
      <c r="AF165" s="335"/>
      <c r="AG165" s="97" t="str">
        <f t="shared" si="279"/>
        <v/>
      </c>
      <c r="AH165" s="993"/>
      <c r="AI165" s="335"/>
      <c r="AJ165" s="335" t="str">
        <f t="shared" si="280"/>
        <v/>
      </c>
      <c r="AK165" s="335"/>
      <c r="AL165" s="334"/>
      <c r="AM165" s="335"/>
      <c r="AN165" s="335"/>
      <c r="AO165" s="335"/>
      <c r="AP165" s="335"/>
      <c r="AQ165" s="335"/>
      <c r="AR165" s="335"/>
      <c r="AS165" s="334"/>
      <c r="AT165" s="335"/>
      <c r="AU165" s="335"/>
      <c r="AV165" s="335"/>
      <c r="AW165" s="335"/>
      <c r="AX165" s="335"/>
      <c r="AY165" s="335"/>
      <c r="AZ165" s="334"/>
      <c r="BA165" s="335"/>
      <c r="BB165" s="335"/>
      <c r="BC165" s="335"/>
      <c r="BD165" s="335"/>
      <c r="BE165" s="335"/>
      <c r="BF165" s="335"/>
      <c r="BG165" s="334"/>
      <c r="BH165" s="335"/>
      <c r="BI165" s="335"/>
      <c r="BJ165" s="335"/>
      <c r="BK165" s="335"/>
      <c r="BL165" s="97" t="str">
        <f t="shared" si="281"/>
        <v/>
      </c>
      <c r="BM165" s="993"/>
      <c r="BN165" s="335" t="str">
        <f t="shared" si="282"/>
        <v/>
      </c>
      <c r="BO165" s="334"/>
      <c r="BP165" s="335"/>
      <c r="BQ165" s="335"/>
      <c r="BR165" s="335"/>
      <c r="BS165" s="335" t="str">
        <f t="shared" si="283"/>
        <v/>
      </c>
      <c r="BT165" s="334"/>
      <c r="BU165" s="335"/>
      <c r="BV165" s="335"/>
      <c r="BW165" s="335"/>
      <c r="BX165" s="335" t="str">
        <f t="shared" si="284"/>
        <v/>
      </c>
      <c r="BY165" s="334"/>
      <c r="BZ165" s="335"/>
      <c r="CA165" s="335"/>
      <c r="CB165" s="335"/>
      <c r="CC165" s="335" t="str">
        <f t="shared" si="285"/>
        <v/>
      </c>
      <c r="CD165" s="334"/>
      <c r="CE165" s="335"/>
      <c r="CF165" s="335"/>
      <c r="CG165" s="335"/>
      <c r="CH165" s="997"/>
      <c r="CI165" s="97" t="str">
        <f t="shared" si="286"/>
        <v/>
      </c>
      <c r="CJ165" s="998"/>
      <c r="CK165" s="335"/>
      <c r="CL165" s="97" t="str">
        <f t="shared" si="287"/>
        <v/>
      </c>
      <c r="CM165" s="334"/>
      <c r="CN165" s="335"/>
      <c r="CO165" s="335"/>
      <c r="CP165" s="335"/>
      <c r="CQ165" s="97"/>
      <c r="CR165" s="334"/>
      <c r="CS165" s="335"/>
      <c r="CT165" s="335"/>
      <c r="CU165" s="335"/>
      <c r="CV165" s="97"/>
      <c r="CW165" s="334"/>
      <c r="CX165" s="335"/>
      <c r="CY165" s="335"/>
      <c r="CZ165" s="335"/>
      <c r="DA165" s="97"/>
      <c r="DB165" s="334"/>
      <c r="DC165" s="335"/>
      <c r="DD165" s="335"/>
      <c r="DE165" s="335"/>
      <c r="DF165" s="97" t="str">
        <f t="shared" si="288"/>
        <v/>
      </c>
      <c r="DG165" s="993"/>
      <c r="DH165" s="335"/>
      <c r="DI165" s="97" t="str">
        <f t="shared" si="289"/>
        <v/>
      </c>
      <c r="DJ165" s="334"/>
      <c r="DK165" s="335"/>
      <c r="DL165" s="335"/>
      <c r="DM165" s="97"/>
      <c r="DN165" s="334"/>
      <c r="DO165" s="335"/>
      <c r="DP165" s="335"/>
      <c r="DQ165" s="97"/>
      <c r="DR165" s="334"/>
      <c r="DS165" s="335"/>
      <c r="DT165" s="335"/>
      <c r="DU165" s="97"/>
      <c r="DV165" s="334"/>
      <c r="DW165" s="335"/>
      <c r="DX165" s="335"/>
      <c r="DY165" s="97" t="str">
        <f t="shared" si="290"/>
        <v/>
      </c>
      <c r="DZ165" s="998"/>
      <c r="EA165" s="335"/>
      <c r="EB165" s="97" t="str">
        <f t="shared" si="291"/>
        <v/>
      </c>
      <c r="EC165" s="334"/>
      <c r="ED165" s="335"/>
      <c r="EE165" s="335"/>
      <c r="EF165" s="97"/>
      <c r="EG165" s="334"/>
      <c r="EH165" s="335"/>
      <c r="EI165" s="335"/>
      <c r="EJ165" s="97"/>
      <c r="EK165" s="334"/>
      <c r="EL165" s="335"/>
      <c r="EM165" s="335"/>
      <c r="EN165" s="97"/>
      <c r="EO165" s="334"/>
      <c r="EP165" s="335"/>
      <c r="EQ165" s="335"/>
      <c r="ER165" s="97" t="str">
        <f t="shared" si="292"/>
        <v/>
      </c>
      <c r="ES165" s="993"/>
      <c r="ET165" s="335"/>
      <c r="EU165" s="97" t="str">
        <f t="shared" si="293"/>
        <v/>
      </c>
      <c r="EV165" s="334"/>
      <c r="EW165" s="335"/>
      <c r="EX165" s="335"/>
      <c r="EY165" s="97"/>
      <c r="EZ165" s="334"/>
      <c r="FA165" s="335"/>
      <c r="FB165" s="335"/>
      <c r="FC165" s="97"/>
      <c r="FD165" s="334"/>
      <c r="FE165" s="335"/>
      <c r="FF165" s="335"/>
      <c r="FG165" s="97"/>
      <c r="FH165" s="334"/>
      <c r="FI165" s="335"/>
      <c r="FJ165" s="335"/>
      <c r="FK165" s="97" t="str">
        <f t="shared" si="294"/>
        <v/>
      </c>
      <c r="FL165" s="993"/>
      <c r="FM165" s="335"/>
      <c r="FN165" s="97" t="str">
        <f t="shared" si="295"/>
        <v/>
      </c>
      <c r="FO165" s="334"/>
      <c r="FP165" s="335"/>
      <c r="FQ165" s="97"/>
      <c r="FR165" s="334"/>
      <c r="FS165" s="335"/>
      <c r="FT165" s="97"/>
      <c r="FU165" s="334"/>
      <c r="FV165" s="335"/>
      <c r="FW165" s="97"/>
      <c r="FX165" s="334"/>
      <c r="FY165" s="335"/>
      <c r="FZ165" s="97" t="str">
        <f t="shared" si="296"/>
        <v/>
      </c>
      <c r="GA165" s="993"/>
      <c r="GB165" s="335"/>
      <c r="GC165" s="510" t="str">
        <f t="shared" si="297"/>
        <v/>
      </c>
      <c r="GD165" s="336"/>
      <c r="GE165" s="337"/>
      <c r="GF165" s="337"/>
      <c r="GG165" s="337"/>
      <c r="GH165" s="337"/>
      <c r="GI165" s="510"/>
      <c r="GJ165" s="336"/>
      <c r="GK165" s="337"/>
      <c r="GL165" s="337"/>
      <c r="GM165" s="337"/>
      <c r="GN165" s="337"/>
      <c r="GO165" s="510"/>
      <c r="GP165" s="336"/>
      <c r="GQ165" s="337"/>
      <c r="GR165" s="337"/>
      <c r="GS165" s="337"/>
      <c r="GT165" s="337"/>
      <c r="GU165" s="510"/>
      <c r="GV165" s="336"/>
      <c r="GW165" s="337"/>
      <c r="GX165" s="337"/>
      <c r="GY165" s="337"/>
      <c r="GZ165" s="336"/>
      <c r="HA165" s="510" t="str">
        <f t="shared" si="298"/>
        <v/>
      </c>
      <c r="HB165" s="994"/>
      <c r="HC165" s="337"/>
      <c r="HD165" s="510" t="str">
        <f t="shared" si="299"/>
        <v/>
      </c>
      <c r="HE165" s="336"/>
      <c r="HF165" s="337"/>
      <c r="HG165" s="337"/>
      <c r="HH165" s="336"/>
      <c r="HI165" s="510"/>
      <c r="HJ165" s="336"/>
      <c r="HK165" s="337"/>
      <c r="HL165" s="337"/>
      <c r="HM165" s="336"/>
      <c r="HN165" s="510"/>
      <c r="HO165" s="336"/>
      <c r="HP165" s="337"/>
      <c r="HQ165" s="337"/>
      <c r="HR165" s="337"/>
      <c r="HS165" s="510"/>
      <c r="HT165" s="336"/>
      <c r="HU165" s="337"/>
      <c r="HV165" s="337"/>
      <c r="HW165" s="337"/>
      <c r="HX165" s="97" t="str">
        <f t="shared" si="300"/>
        <v/>
      </c>
      <c r="HY165" s="994"/>
      <c r="HZ165" s="337"/>
      <c r="IA165" s="510" t="str">
        <f t="shared" si="301"/>
        <v/>
      </c>
      <c r="IB165" s="336"/>
      <c r="IC165" s="337"/>
      <c r="ID165" s="337"/>
      <c r="IE165" s="510"/>
      <c r="IF165" s="336"/>
      <c r="IG165" s="337"/>
      <c r="IH165" s="337"/>
      <c r="II165" s="510"/>
      <c r="IJ165" s="336"/>
      <c r="IK165" s="337"/>
      <c r="IL165" s="337"/>
      <c r="IM165" s="510"/>
      <c r="IN165" s="336"/>
      <c r="IO165" s="337"/>
      <c r="IP165" s="337"/>
      <c r="IQ165" s="97" t="str">
        <f t="shared" si="302"/>
        <v/>
      </c>
      <c r="IR165" s="994"/>
      <c r="IS165" s="337"/>
      <c r="IT165" s="337"/>
      <c r="IU165" s="337"/>
      <c r="IV165" s="510" t="str">
        <f t="shared" si="303"/>
        <v/>
      </c>
      <c r="IW165" s="995"/>
    </row>
    <row r="166" spans="1:257" x14ac:dyDescent="0.25">
      <c r="A166" s="548">
        <v>12</v>
      </c>
      <c r="B166" s="514"/>
      <c r="C166" s="514"/>
      <c r="D166" s="514"/>
      <c r="E166" s="514"/>
      <c r="F166" s="515"/>
      <c r="G166" s="514"/>
      <c r="H166" s="514"/>
      <c r="I166" s="514"/>
      <c r="J166" s="514"/>
      <c r="K166" s="514"/>
      <c r="L166" s="514"/>
      <c r="M166" s="514"/>
      <c r="N166" s="514"/>
      <c r="O166" s="514"/>
      <c r="P166" s="514"/>
      <c r="Q166" s="514"/>
      <c r="R166" s="514"/>
      <c r="S166" s="514"/>
      <c r="T166" s="514"/>
      <c r="U166" s="514"/>
      <c r="V166" s="514"/>
      <c r="W166" s="514"/>
      <c r="X166" s="514"/>
      <c r="Y166" s="514"/>
      <c r="Z166" s="514"/>
      <c r="AA166" s="514"/>
      <c r="AB166" s="514"/>
      <c r="AC166" s="514"/>
      <c r="AD166" s="514"/>
      <c r="AE166" s="514"/>
      <c r="AF166" s="514"/>
      <c r="AG166" s="514"/>
      <c r="AH166" s="514"/>
      <c r="AI166" s="514"/>
      <c r="AJ166" s="514"/>
      <c r="AK166" s="514"/>
      <c r="AL166" s="514"/>
      <c r="AM166" s="514"/>
      <c r="AN166" s="514"/>
      <c r="AO166" s="514"/>
      <c r="AP166" s="514"/>
      <c r="AQ166" s="514"/>
      <c r="AR166" s="514"/>
      <c r="AS166" s="514"/>
      <c r="AT166" s="514"/>
      <c r="AU166" s="514"/>
      <c r="AV166" s="514"/>
      <c r="AW166" s="514"/>
      <c r="AX166" s="514"/>
      <c r="AY166" s="514"/>
      <c r="AZ166" s="514"/>
      <c r="BA166" s="514"/>
      <c r="BB166" s="514"/>
      <c r="BC166" s="514"/>
      <c r="BD166" s="514"/>
      <c r="BE166" s="514"/>
      <c r="BF166" s="514"/>
      <c r="BG166" s="514"/>
      <c r="BH166" s="514"/>
      <c r="BI166" s="514"/>
      <c r="BJ166" s="514"/>
      <c r="BK166" s="514"/>
      <c r="BL166" s="514"/>
      <c r="BM166" s="514"/>
      <c r="BN166" s="514"/>
      <c r="BO166" s="514"/>
      <c r="BP166" s="514"/>
      <c r="BQ166" s="514"/>
      <c r="BR166" s="514"/>
      <c r="BS166" s="514"/>
      <c r="BT166" s="514"/>
      <c r="BU166" s="514"/>
      <c r="BV166" s="514"/>
      <c r="BW166" s="514"/>
      <c r="BX166" s="514"/>
      <c r="BY166" s="514"/>
      <c r="BZ166" s="514"/>
      <c r="CA166" s="514"/>
      <c r="CB166" s="514"/>
      <c r="CC166" s="514"/>
      <c r="CD166" s="514"/>
      <c r="CE166" s="514"/>
      <c r="CF166" s="514"/>
      <c r="CG166" s="514"/>
      <c r="CH166" s="516"/>
      <c r="CI166" s="514"/>
      <c r="CJ166" s="514"/>
      <c r="CK166" s="514"/>
      <c r="CL166" s="514"/>
      <c r="CM166" s="514"/>
      <c r="CN166" s="514"/>
      <c r="CO166" s="514"/>
      <c r="CP166" s="514"/>
      <c r="CQ166" s="514"/>
      <c r="CR166" s="514"/>
      <c r="CS166" s="514"/>
      <c r="CT166" s="514"/>
      <c r="CU166" s="514"/>
      <c r="CV166" s="514"/>
      <c r="CW166" s="514"/>
      <c r="CX166" s="514"/>
      <c r="CY166" s="514"/>
      <c r="CZ166" s="514"/>
      <c r="DA166" s="514"/>
      <c r="DB166" s="514"/>
      <c r="DC166" s="514"/>
      <c r="DD166" s="514"/>
      <c r="DE166" s="514"/>
      <c r="DF166" s="514"/>
      <c r="DG166" s="514"/>
      <c r="DH166" s="514"/>
      <c r="DI166" s="514"/>
      <c r="DJ166" s="514"/>
      <c r="DK166" s="514"/>
      <c r="DL166" s="514"/>
      <c r="DM166" s="514"/>
      <c r="DN166" s="514"/>
      <c r="DO166" s="514"/>
      <c r="DP166" s="514"/>
      <c r="DQ166" s="514"/>
      <c r="DR166" s="514"/>
      <c r="DS166" s="514"/>
      <c r="DT166" s="514"/>
      <c r="DU166" s="514"/>
      <c r="DV166" s="514"/>
      <c r="DW166" s="514"/>
      <c r="DX166" s="514"/>
      <c r="DY166" s="514"/>
      <c r="DZ166" s="514"/>
      <c r="EA166" s="514"/>
      <c r="EB166" s="514"/>
      <c r="EC166" s="514"/>
      <c r="ED166" s="514"/>
      <c r="EE166" s="514"/>
      <c r="EF166" s="514"/>
      <c r="EG166" s="514"/>
      <c r="EH166" s="514"/>
      <c r="EI166" s="514"/>
      <c r="EJ166" s="514"/>
      <c r="EK166" s="514"/>
      <c r="EL166" s="514"/>
      <c r="EM166" s="514"/>
      <c r="EN166" s="514"/>
      <c r="EO166" s="514"/>
      <c r="EP166" s="514"/>
      <c r="EQ166" s="514"/>
      <c r="ER166" s="514"/>
      <c r="ES166" s="514"/>
      <c r="ET166" s="514"/>
      <c r="EU166" s="514"/>
      <c r="EV166" s="514"/>
      <c r="EW166" s="514"/>
      <c r="EX166" s="514"/>
      <c r="EY166" s="514"/>
      <c r="EZ166" s="514"/>
      <c r="FA166" s="514"/>
      <c r="FB166" s="514"/>
      <c r="FC166" s="514"/>
      <c r="FD166" s="514"/>
      <c r="FE166" s="514"/>
      <c r="FF166" s="514"/>
      <c r="FG166" s="514"/>
      <c r="FH166" s="514"/>
      <c r="FI166" s="514"/>
      <c r="FJ166" s="514"/>
      <c r="FK166" s="514"/>
      <c r="FL166" s="514"/>
      <c r="FM166" s="514"/>
      <c r="FN166" s="514"/>
      <c r="FO166" s="514"/>
      <c r="FP166" s="514"/>
      <c r="FQ166" s="514"/>
      <c r="FR166" s="514"/>
      <c r="FS166" s="514"/>
      <c r="FT166" s="514"/>
      <c r="FU166" s="514"/>
      <c r="FV166" s="514"/>
      <c r="FW166" s="514"/>
      <c r="FX166" s="514"/>
      <c r="FY166" s="514"/>
      <c r="FZ166" s="514"/>
      <c r="GA166" s="514"/>
      <c r="GB166" s="514"/>
      <c r="GC166" s="514"/>
      <c r="GD166" s="514"/>
      <c r="GE166" s="514"/>
      <c r="GF166" s="514"/>
      <c r="GG166" s="514"/>
      <c r="GH166" s="514"/>
      <c r="GI166" s="514"/>
      <c r="GJ166" s="514"/>
      <c r="GK166" s="514"/>
      <c r="GL166" s="514"/>
      <c r="GM166" s="514"/>
      <c r="GN166" s="514"/>
      <c r="GO166" s="514"/>
      <c r="GP166" s="514"/>
      <c r="GQ166" s="514"/>
      <c r="GR166" s="514"/>
      <c r="GS166" s="514"/>
      <c r="GT166" s="514"/>
      <c r="GU166" s="514"/>
      <c r="GV166" s="514"/>
      <c r="GW166" s="514"/>
      <c r="GX166" s="514"/>
      <c r="GY166" s="514"/>
      <c r="GZ166" s="514"/>
      <c r="HA166" s="514"/>
      <c r="HB166" s="514"/>
      <c r="HC166" s="514"/>
      <c r="HD166" s="514"/>
      <c r="HE166" s="514"/>
      <c r="HF166" s="514"/>
      <c r="HG166" s="514"/>
      <c r="HH166" s="514"/>
      <c r="HI166" s="514"/>
      <c r="HJ166" s="514"/>
      <c r="HK166" s="514"/>
      <c r="HL166" s="514"/>
      <c r="HM166" s="514"/>
      <c r="HN166" s="514"/>
      <c r="HO166" s="514"/>
      <c r="HP166" s="514"/>
      <c r="HQ166" s="514"/>
      <c r="HR166" s="514"/>
      <c r="HS166" s="514"/>
      <c r="HT166" s="514"/>
      <c r="HU166" s="514"/>
      <c r="HV166" s="514"/>
      <c r="HW166" s="514"/>
      <c r="HX166" s="514"/>
      <c r="HY166" s="514"/>
      <c r="HZ166" s="514"/>
      <c r="IA166" s="514"/>
      <c r="IB166" s="514"/>
      <c r="IC166" s="514"/>
      <c r="ID166" s="514"/>
      <c r="IE166" s="514"/>
      <c r="IF166" s="514"/>
      <c r="IG166" s="514"/>
      <c r="IH166" s="514"/>
      <c r="II166" s="514"/>
      <c r="IJ166" s="514"/>
      <c r="IK166" s="514"/>
      <c r="IL166" s="514"/>
      <c r="IM166" s="514"/>
      <c r="IN166" s="514"/>
      <c r="IO166" s="514"/>
      <c r="IP166" s="514"/>
      <c r="IQ166" s="514"/>
      <c r="IR166" s="514"/>
      <c r="IS166" s="514"/>
      <c r="IT166" s="514"/>
      <c r="IU166" s="514"/>
      <c r="IV166" s="514"/>
      <c r="IW166" s="549"/>
    </row>
    <row r="167" spans="1:257" ht="66" x14ac:dyDescent="0.25">
      <c r="A167" s="996">
        <f t="shared" ref="A167" si="304">A179</f>
        <v>13</v>
      </c>
      <c r="B167" s="507">
        <v>1</v>
      </c>
      <c r="C167" s="97" t="str">
        <f>IF(Proponentes!B158&gt;0,Proponentes!B158,"")</f>
        <v>COVISUR DE COLOMBIA LTDA</v>
      </c>
      <c r="D167" s="335"/>
      <c r="E167" s="92" t="s">
        <v>64</v>
      </c>
      <c r="F167" s="334" t="s">
        <v>1730</v>
      </c>
      <c r="G167" s="341">
        <v>47296</v>
      </c>
      <c r="H167" s="335" t="s">
        <v>1631</v>
      </c>
      <c r="I167" s="335"/>
      <c r="J167" s="335"/>
      <c r="K167" s="335"/>
      <c r="L167" s="14"/>
      <c r="M167" s="334"/>
      <c r="N167" s="341"/>
      <c r="O167" s="335"/>
      <c r="P167" s="335"/>
      <c r="Q167" s="335"/>
      <c r="R167" s="335"/>
      <c r="S167" s="511"/>
      <c r="T167" s="334"/>
      <c r="U167" s="341"/>
      <c r="V167" s="335"/>
      <c r="W167" s="335"/>
      <c r="X167" s="335"/>
      <c r="Y167" s="335"/>
      <c r="Z167" s="335"/>
      <c r="AA167" s="334"/>
      <c r="AB167" s="335"/>
      <c r="AC167" s="335"/>
      <c r="AD167" s="335"/>
      <c r="AE167" s="335"/>
      <c r="AF167" s="335"/>
      <c r="AG167" s="97" t="str">
        <f t="shared" ref="AG167" si="305">IF(E167="","",IF(K167=0,IF(R167=0,IF(Y167=0,IF(AF167=0,"CUMPLE","NO CUMPLE"),"NO CUMPLE"),"NO CUMPLE"),"NO CUMPLE"))</f>
        <v>CUMPLE</v>
      </c>
      <c r="AH167" s="993"/>
      <c r="AI167" s="335"/>
      <c r="AJ167" s="335" t="str">
        <f t="shared" ref="AJ167" si="306">IF(E167&gt;0,E167,"")</f>
        <v>COMPAÑIA VIGILANCIA COVISUR DE COLOMBIA LTDA</v>
      </c>
      <c r="AK167" s="335" t="s">
        <v>1631</v>
      </c>
      <c r="AL167" s="334" t="s">
        <v>376</v>
      </c>
      <c r="AM167" s="341">
        <v>47298</v>
      </c>
      <c r="AN167" s="335"/>
      <c r="AO167" s="335"/>
      <c r="AP167" s="335"/>
      <c r="AQ167" s="335"/>
      <c r="AR167" s="334"/>
      <c r="AS167" s="334"/>
      <c r="AT167" s="341"/>
      <c r="AU167" s="335"/>
      <c r="AV167" s="335"/>
      <c r="AW167" s="335"/>
      <c r="AX167" s="335"/>
      <c r="AY167" s="334"/>
      <c r="AZ167" s="334"/>
      <c r="BA167" s="341"/>
      <c r="BB167" s="335"/>
      <c r="BC167" s="335"/>
      <c r="BD167" s="335"/>
      <c r="BE167" s="335"/>
      <c r="BF167" s="335"/>
      <c r="BG167" s="334"/>
      <c r="BH167" s="335"/>
      <c r="BI167" s="335"/>
      <c r="BJ167" s="335"/>
      <c r="BK167" s="335"/>
      <c r="BL167" s="97" t="str">
        <f t="shared" ref="BL167" si="307">IF(AJ167="","",IF(AP167=0,IF(AW167=0,IF(BD167=0,IF(BK167=0,"CUMPLE","NO CUMPLE"),"NO CUMPLE"),"NO CUMPLE"),"NO CUMPLE"))</f>
        <v>CUMPLE</v>
      </c>
      <c r="BM167" s="993"/>
      <c r="BN167" s="335" t="str">
        <f t="shared" ref="BN167:BN178" si="308">IF(E167&gt;0,E167,"")</f>
        <v>COMPAÑIA VIGILANCIA COVISUR DE COLOMBIA LTDA</v>
      </c>
      <c r="BO167" s="334" t="s">
        <v>744</v>
      </c>
      <c r="BP167" s="335" t="s">
        <v>1631</v>
      </c>
      <c r="BQ167" s="335">
        <v>2</v>
      </c>
      <c r="BR167" s="335"/>
      <c r="BS167" s="335" t="str">
        <f t="shared" ref="BS167:BS178" si="309">IF(L167&gt;0,L167,"")</f>
        <v/>
      </c>
      <c r="BT167" s="334" t="s">
        <v>438</v>
      </c>
      <c r="BU167" s="335" t="s">
        <v>1631</v>
      </c>
      <c r="BV167" s="335">
        <v>11</v>
      </c>
      <c r="BW167" s="335"/>
      <c r="BX167" s="335" t="str">
        <f t="shared" ref="BX167:BX178" si="310">IF(S167&gt;0,S167,"")</f>
        <v/>
      </c>
      <c r="BY167" s="334" t="s">
        <v>1725</v>
      </c>
      <c r="BZ167" s="335" t="s">
        <v>1631</v>
      </c>
      <c r="CA167" s="335">
        <v>29</v>
      </c>
      <c r="CB167" s="335"/>
      <c r="CC167" s="335" t="str">
        <f t="shared" ref="CC167:CC178" si="311">IF(Z167&gt;0,Z167,"")</f>
        <v/>
      </c>
      <c r="CD167" s="334"/>
      <c r="CE167" s="335"/>
      <c r="CF167" s="335"/>
      <c r="CG167" s="335"/>
      <c r="CH167" s="997">
        <f>Proponentes!N158</f>
        <v>0</v>
      </c>
      <c r="CI167" s="97" t="str">
        <f t="shared" ref="CI167:CI178" si="312">IF(BN167="","",IF(CJ167=0,"CUMPLE","NO CUMPLE"))</f>
        <v>CUMPLE</v>
      </c>
      <c r="CJ167" s="998"/>
      <c r="CK167" s="335"/>
      <c r="CL167" s="97" t="str">
        <f t="shared" ref="CL167:CL178" si="313">IF(E167&gt;0,E167,"")</f>
        <v>COMPAÑIA VIGILANCIA COVISUR DE COLOMBIA LTDA</v>
      </c>
      <c r="CM167" s="509" t="s">
        <v>332</v>
      </c>
      <c r="CN167" s="335" t="s">
        <v>1538</v>
      </c>
      <c r="CO167" s="335" t="s">
        <v>1631</v>
      </c>
      <c r="CP167" s="335"/>
      <c r="CQ167" s="97"/>
      <c r="CR167" s="334"/>
      <c r="CS167" s="335"/>
      <c r="CT167" s="335"/>
      <c r="CU167" s="335"/>
      <c r="CV167" s="97"/>
      <c r="CW167" s="334"/>
      <c r="CX167" s="335"/>
      <c r="CY167" s="335"/>
      <c r="CZ167" s="335"/>
      <c r="DA167" s="97"/>
      <c r="DB167" s="334"/>
      <c r="DC167" s="335"/>
      <c r="DD167" s="335"/>
      <c r="DE167" s="335"/>
      <c r="DF167" s="97" t="str">
        <f t="shared" ref="DF167" si="314">IF(CL167="","",IF(CP167=0,IF(CU167=0,IF(CZ167=0,IF(DE167=0,"CUMPLE","NO CUMPLE"),"NO CUMPLE"),"NO CUMPLE"),"NO CUMPLE"))</f>
        <v>CUMPLE</v>
      </c>
      <c r="DG167" s="993"/>
      <c r="DH167" s="335"/>
      <c r="DI167" s="97" t="str">
        <f t="shared" ref="DI167" si="315">IF(E167&gt;0,E167,"")</f>
        <v>COMPAÑIA VIGILANCIA COVISUR DE COLOMBIA LTDA</v>
      </c>
      <c r="DJ167" s="334" t="s">
        <v>332</v>
      </c>
      <c r="DK167" s="335" t="s">
        <v>1631</v>
      </c>
      <c r="DL167" s="335"/>
      <c r="DM167" s="97"/>
      <c r="DN167" s="334"/>
      <c r="DO167" s="335"/>
      <c r="DP167" s="335"/>
      <c r="DQ167" s="97"/>
      <c r="DR167" s="334"/>
      <c r="DS167" s="335"/>
      <c r="DT167" s="335"/>
      <c r="DU167" s="97"/>
      <c r="DV167" s="334"/>
      <c r="DW167" s="335"/>
      <c r="DX167" s="335"/>
      <c r="DY167" s="97" t="str">
        <f t="shared" ref="DY167" si="316">IF(DI167="","",IF(DL167=0,IF(DP167=0,IF(DT167=0,IF(DX167=0,"CUMPLE","NO CUMPLE"),"NO CUMPLE"),"NO CUMPLE"),"NO CUMPLE"))</f>
        <v>CUMPLE</v>
      </c>
      <c r="DZ167" s="998"/>
      <c r="EA167" s="335"/>
      <c r="EB167" s="97" t="str">
        <f t="shared" ref="EB167:EB178" si="317">IF(E167&gt;0,E167,"")</f>
        <v>COMPAÑIA VIGILANCIA COVISUR DE COLOMBIA LTDA</v>
      </c>
      <c r="EC167" s="334" t="s">
        <v>332</v>
      </c>
      <c r="ED167" s="335" t="s">
        <v>1631</v>
      </c>
      <c r="EE167" s="335"/>
      <c r="EF167" s="97"/>
      <c r="EG167" s="334"/>
      <c r="EH167" s="335"/>
      <c r="EI167" s="335"/>
      <c r="EJ167" s="97"/>
      <c r="EK167" s="334"/>
      <c r="EL167" s="335"/>
      <c r="EM167" s="335"/>
      <c r="EN167" s="97"/>
      <c r="EO167" s="334"/>
      <c r="EP167" s="335"/>
      <c r="EQ167" s="335"/>
      <c r="ER167" s="97" t="str">
        <f t="shared" ref="ER167" si="318">IF(EB167="","",IF(EE167=0,IF(EI167=0,IF(EM167=0,IF(EQ167=0,"CUMPLE","NO CUMPLE"),"NO CUMPLE"),"NO CUMPLE"),"NO CUMPLE"))</f>
        <v>CUMPLE</v>
      </c>
      <c r="ES167" s="993"/>
      <c r="ET167" s="335"/>
      <c r="EU167" s="97" t="str">
        <f t="shared" ref="EU167:EU178" si="319">IF(E167&gt;0,E167,"")</f>
        <v>COMPAÑIA VIGILANCIA COVISUR DE COLOMBIA LTDA</v>
      </c>
      <c r="EV167" s="334" t="s">
        <v>332</v>
      </c>
      <c r="EW167" s="335" t="s">
        <v>1631</v>
      </c>
      <c r="EX167" s="335"/>
      <c r="EY167" s="97"/>
      <c r="EZ167" s="334"/>
      <c r="FA167" s="335"/>
      <c r="FB167" s="335"/>
      <c r="FC167" s="97"/>
      <c r="FD167" s="334"/>
      <c r="FE167" s="335"/>
      <c r="FF167" s="335"/>
      <c r="FG167" s="97"/>
      <c r="FH167" s="334"/>
      <c r="FI167" s="335"/>
      <c r="FJ167" s="335"/>
      <c r="FK167" s="97" t="str">
        <f t="shared" ref="FK167" si="320">IF(EU167="","",IF(EX167=0,IF(FB167=0,IF(FF167=0,IF(FJ167=0,"CUMPLE","NO CUMPLE"),"NO CUMPLE"),"NO CUMPLE"),"NO CUMPLE"))</f>
        <v>CUMPLE</v>
      </c>
      <c r="FL167" s="993"/>
      <c r="FM167" s="335"/>
      <c r="FN167" s="97" t="str">
        <f t="shared" ref="FN167:FN178" si="321">IF(E167&gt;0,E167,"")</f>
        <v>COMPAÑIA VIGILANCIA COVISUR DE COLOMBIA LTDA</v>
      </c>
      <c r="FO167" s="334" t="s">
        <v>358</v>
      </c>
      <c r="FP167" s="335"/>
      <c r="FQ167" s="97"/>
      <c r="FR167" s="334"/>
      <c r="FS167" s="335"/>
      <c r="FT167" s="97"/>
      <c r="FU167" s="334"/>
      <c r="FV167" s="335"/>
      <c r="FW167" s="97"/>
      <c r="FX167" s="334"/>
      <c r="FY167" s="335"/>
      <c r="FZ167" s="97" t="str">
        <f t="shared" ref="FZ167" si="322">IF(FN167="","",IF(FP167=0,IF(FS167=0,IF(FV167=0,IF(FY167=0,"CUMPLE","NO CUMPLE"),"NO CUMPLE"),"NO CUMPLE"),"NO CUMPLE"))</f>
        <v>CUMPLE</v>
      </c>
      <c r="GA167" s="993"/>
      <c r="GB167" s="335"/>
      <c r="GC167" s="510" t="str">
        <f t="shared" ref="GC167:GC178" si="323">IF(E167&gt;0,E167,"")</f>
        <v>COMPAÑIA VIGILANCIA COVISUR DE COLOMBIA LTDA</v>
      </c>
      <c r="GD167" s="336" t="s">
        <v>315</v>
      </c>
      <c r="GE167" s="337" t="s">
        <v>1631</v>
      </c>
      <c r="GF167" s="337"/>
      <c r="GG167" s="337"/>
      <c r="GH167" s="337"/>
      <c r="GI167" s="510"/>
      <c r="GJ167" s="336"/>
      <c r="GK167" s="337"/>
      <c r="GL167" s="518"/>
      <c r="GM167" s="337"/>
      <c r="GN167" s="337"/>
      <c r="GO167" s="510"/>
      <c r="GP167" s="336"/>
      <c r="GQ167" s="337"/>
      <c r="GR167" s="337"/>
      <c r="GS167" s="337"/>
      <c r="GT167" s="337"/>
      <c r="GU167" s="510"/>
      <c r="GV167" s="336"/>
      <c r="GW167" s="337"/>
      <c r="GX167" s="337"/>
      <c r="GY167" s="337"/>
      <c r="GZ167" s="336"/>
      <c r="HA167" s="510" t="str">
        <f t="shared" ref="HA167" si="324">IF(GC167="","",IF(GH167=0,IF(GN167=0,IF(GT167=0,IF(GZ167=0,"CUMPLE","NO CUMPLE"),"NO CUMPLE"),"NO CUMPLE"),"NO CUMPLE"))</f>
        <v>CUMPLE</v>
      </c>
      <c r="HB167" s="994"/>
      <c r="HC167" s="337"/>
      <c r="HD167" s="510" t="str">
        <f t="shared" ref="HD167:HD178" si="325">IF(E167&gt;0,E167,"")</f>
        <v>COMPAÑIA VIGILANCIA COVISUR DE COLOMBIA LTDA</v>
      </c>
      <c r="HE167" s="336" t="s">
        <v>319</v>
      </c>
      <c r="HF167" s="337" t="s">
        <v>1631</v>
      </c>
      <c r="HG167" s="337" t="s">
        <v>1631</v>
      </c>
      <c r="HH167" s="336"/>
      <c r="HI167" s="510"/>
      <c r="HJ167" s="336"/>
      <c r="HK167" s="337"/>
      <c r="HL167" s="337"/>
      <c r="HM167" s="336"/>
      <c r="HN167" s="510"/>
      <c r="HO167" s="336"/>
      <c r="HP167" s="337"/>
      <c r="HQ167" s="337"/>
      <c r="HR167" s="337"/>
      <c r="HS167" s="510"/>
      <c r="HT167" s="336"/>
      <c r="HU167" s="337"/>
      <c r="HV167" s="337"/>
      <c r="HW167" s="337"/>
      <c r="HX167" s="97" t="str">
        <f t="shared" ref="HX167" si="326">IF(HD167="","",IF(HH167=0,IF(HM167=0,IF(HR167=0,IF(HW167=0,"CUMPLE","NO CUMPLE"),"NO CUMPLE"),"NO CUMPLE"),"NO CUMPLE"))</f>
        <v>CUMPLE</v>
      </c>
      <c r="HY167" s="994"/>
      <c r="HZ167" s="337"/>
      <c r="IA167" s="510" t="str">
        <f t="shared" ref="IA167:IA178" si="327">IF(E167&gt;0,E167,"")</f>
        <v>COMPAÑIA VIGILANCIA COVISUR DE COLOMBIA LTDA</v>
      </c>
      <c r="IB167" s="336" t="s">
        <v>1067</v>
      </c>
      <c r="IC167" s="337" t="s">
        <v>1631</v>
      </c>
      <c r="ID167" s="337"/>
      <c r="IE167" s="510"/>
      <c r="IF167" s="336"/>
      <c r="IG167" s="337"/>
      <c r="IH167" s="337"/>
      <c r="II167" s="510"/>
      <c r="IJ167" s="336"/>
      <c r="IK167" s="337"/>
      <c r="IL167" s="337"/>
      <c r="IM167" s="510"/>
      <c r="IN167" s="336"/>
      <c r="IO167" s="337"/>
      <c r="IP167" s="337"/>
      <c r="IQ167" s="97" t="str">
        <f t="shared" ref="IQ167:IQ178" si="328">IF(IA167="","",IF(ID167=0,IF(IH167=0,IF(IL167=0,IF(IP167=0,"CUMPLE","NO CUMPLE"),"NO CUMPLE"),"NO CUMPLE"),"NO CUMPLE"))</f>
        <v>CUMPLE</v>
      </c>
      <c r="IR167" s="994"/>
      <c r="IS167" s="337"/>
      <c r="IT167" s="337" t="s">
        <v>1631</v>
      </c>
      <c r="IU167" s="337">
        <v>1</v>
      </c>
      <c r="IV167" s="510" t="str">
        <f t="shared" ref="IV167:IV178" si="329">IF(IT167&lt;&gt;"",IF(IT167="SI","CUMPLE","NO CUMPLE"),"")</f>
        <v>CUMPLE</v>
      </c>
      <c r="IW167" s="995"/>
    </row>
    <row r="168" spans="1:257" x14ac:dyDescent="0.25">
      <c r="A168" s="996"/>
      <c r="B168" s="507">
        <v>2</v>
      </c>
      <c r="C168" s="97" t="str">
        <f>IF(Proponentes!B159&gt;0,Proponentes!B159,"")</f>
        <v/>
      </c>
      <c r="D168" s="335"/>
      <c r="E168" s="335"/>
      <c r="F168" s="334"/>
      <c r="G168" s="335"/>
      <c r="H168" s="335"/>
      <c r="I168" s="335"/>
      <c r="J168" s="335"/>
      <c r="K168" s="335"/>
      <c r="L168" s="335"/>
      <c r="M168" s="334"/>
      <c r="N168" s="335"/>
      <c r="O168" s="335"/>
      <c r="P168" s="335"/>
      <c r="Q168" s="335"/>
      <c r="R168" s="335"/>
      <c r="S168" s="335"/>
      <c r="T168" s="334"/>
      <c r="U168" s="335"/>
      <c r="V168" s="335"/>
      <c r="W168" s="335"/>
      <c r="X168" s="335"/>
      <c r="Y168" s="335"/>
      <c r="Z168" s="335"/>
      <c r="AA168" s="334"/>
      <c r="AB168" s="335"/>
      <c r="AC168" s="335"/>
      <c r="AD168" s="335"/>
      <c r="AE168" s="335"/>
      <c r="AF168" s="335"/>
      <c r="AG168" s="97" t="str">
        <f t="shared" si="279"/>
        <v/>
      </c>
      <c r="AH168" s="993"/>
      <c r="AI168" s="335"/>
      <c r="AJ168" s="335" t="str">
        <f t="shared" si="280"/>
        <v/>
      </c>
      <c r="AK168" s="335"/>
      <c r="AL168" s="334"/>
      <c r="AM168" s="335"/>
      <c r="AN168" s="335"/>
      <c r="AO168" s="335"/>
      <c r="AP168" s="335"/>
      <c r="AQ168" s="335"/>
      <c r="AR168" s="335"/>
      <c r="AS168" s="334"/>
      <c r="AT168" s="335"/>
      <c r="AU168" s="335"/>
      <c r="AV168" s="335"/>
      <c r="AW168" s="335"/>
      <c r="AX168" s="335"/>
      <c r="AY168" s="335"/>
      <c r="AZ168" s="334"/>
      <c r="BA168" s="335"/>
      <c r="BB168" s="335"/>
      <c r="BC168" s="335"/>
      <c r="BD168" s="335"/>
      <c r="BE168" s="335"/>
      <c r="BF168" s="335"/>
      <c r="BG168" s="334"/>
      <c r="BH168" s="335"/>
      <c r="BI168" s="335"/>
      <c r="BJ168" s="335"/>
      <c r="BK168" s="335"/>
      <c r="BL168" s="97" t="str">
        <f t="shared" si="281"/>
        <v/>
      </c>
      <c r="BM168" s="993"/>
      <c r="BN168" s="335" t="str">
        <f t="shared" si="308"/>
        <v/>
      </c>
      <c r="BO168" s="334"/>
      <c r="BP168" s="335"/>
      <c r="BQ168" s="335"/>
      <c r="BR168" s="335"/>
      <c r="BS168" s="335" t="str">
        <f t="shared" si="309"/>
        <v/>
      </c>
      <c r="BT168" s="334"/>
      <c r="BU168" s="335"/>
      <c r="BV168" s="335"/>
      <c r="BW168" s="335"/>
      <c r="BX168" s="335" t="str">
        <f t="shared" si="310"/>
        <v/>
      </c>
      <c r="BY168" s="334"/>
      <c r="BZ168" s="335"/>
      <c r="CA168" s="335"/>
      <c r="CB168" s="335"/>
      <c r="CC168" s="335" t="str">
        <f t="shared" si="311"/>
        <v/>
      </c>
      <c r="CD168" s="334"/>
      <c r="CE168" s="335"/>
      <c r="CF168" s="335"/>
      <c r="CG168" s="335"/>
      <c r="CH168" s="997"/>
      <c r="CI168" s="97" t="str">
        <f t="shared" si="312"/>
        <v/>
      </c>
      <c r="CJ168" s="998"/>
      <c r="CK168" s="335"/>
      <c r="CL168" s="97" t="str">
        <f t="shared" si="313"/>
        <v/>
      </c>
      <c r="CM168" s="334"/>
      <c r="CN168" s="335"/>
      <c r="CO168" s="335"/>
      <c r="CP168" s="335"/>
      <c r="CQ168" s="97"/>
      <c r="CR168" s="334"/>
      <c r="CS168" s="335"/>
      <c r="CT168" s="335"/>
      <c r="CU168" s="335"/>
      <c r="CV168" s="97"/>
      <c r="CW168" s="334"/>
      <c r="CX168" s="335"/>
      <c r="CY168" s="335"/>
      <c r="CZ168" s="335"/>
      <c r="DA168" s="97"/>
      <c r="DB168" s="334"/>
      <c r="DC168" s="335"/>
      <c r="DD168" s="335"/>
      <c r="DE168" s="335"/>
      <c r="DF168" s="97" t="str">
        <f t="shared" si="288"/>
        <v/>
      </c>
      <c r="DG168" s="993"/>
      <c r="DH168" s="335"/>
      <c r="DI168" s="97" t="str">
        <f t="shared" si="289"/>
        <v/>
      </c>
      <c r="DJ168" s="334"/>
      <c r="DK168" s="335"/>
      <c r="DL168" s="335"/>
      <c r="DM168" s="97"/>
      <c r="DN168" s="334"/>
      <c r="DO168" s="335"/>
      <c r="DP168" s="335"/>
      <c r="DQ168" s="97"/>
      <c r="DR168" s="334"/>
      <c r="DS168" s="335"/>
      <c r="DT168" s="335"/>
      <c r="DU168" s="97"/>
      <c r="DV168" s="334"/>
      <c r="DW168" s="335"/>
      <c r="DX168" s="335"/>
      <c r="DY168" s="97" t="str">
        <f t="shared" si="290"/>
        <v/>
      </c>
      <c r="DZ168" s="998"/>
      <c r="EA168" s="335"/>
      <c r="EB168" s="97" t="str">
        <f t="shared" si="317"/>
        <v/>
      </c>
      <c r="EC168" s="334"/>
      <c r="ED168" s="335"/>
      <c r="EE168" s="335"/>
      <c r="EF168" s="97"/>
      <c r="EG168" s="334"/>
      <c r="EH168" s="335"/>
      <c r="EI168" s="335"/>
      <c r="EJ168" s="97"/>
      <c r="EK168" s="334"/>
      <c r="EL168" s="335"/>
      <c r="EM168" s="335"/>
      <c r="EN168" s="97"/>
      <c r="EO168" s="334"/>
      <c r="EP168" s="335"/>
      <c r="EQ168" s="335"/>
      <c r="ER168" s="97" t="str">
        <f t="shared" si="292"/>
        <v/>
      </c>
      <c r="ES168" s="993"/>
      <c r="ET168" s="335"/>
      <c r="EU168" s="97" t="str">
        <f t="shared" si="319"/>
        <v/>
      </c>
      <c r="EV168" s="334"/>
      <c r="EW168" s="335"/>
      <c r="EX168" s="335"/>
      <c r="EY168" s="97"/>
      <c r="EZ168" s="334"/>
      <c r="FA168" s="335"/>
      <c r="FB168" s="335"/>
      <c r="FC168" s="97"/>
      <c r="FD168" s="334"/>
      <c r="FE168" s="335"/>
      <c r="FF168" s="335"/>
      <c r="FG168" s="97"/>
      <c r="FH168" s="334"/>
      <c r="FI168" s="335"/>
      <c r="FJ168" s="335"/>
      <c r="FK168" s="97" t="str">
        <f t="shared" si="294"/>
        <v/>
      </c>
      <c r="FL168" s="993"/>
      <c r="FM168" s="335"/>
      <c r="FN168" s="97" t="str">
        <f t="shared" si="321"/>
        <v/>
      </c>
      <c r="FO168" s="334"/>
      <c r="FP168" s="335"/>
      <c r="FQ168" s="97"/>
      <c r="FR168" s="334"/>
      <c r="FS168" s="335"/>
      <c r="FT168" s="97"/>
      <c r="FU168" s="334"/>
      <c r="FV168" s="335"/>
      <c r="FW168" s="97"/>
      <c r="FX168" s="334"/>
      <c r="FY168" s="335"/>
      <c r="FZ168" s="97" t="str">
        <f t="shared" si="296"/>
        <v/>
      </c>
      <c r="GA168" s="993"/>
      <c r="GB168" s="335"/>
      <c r="GC168" s="510" t="str">
        <f t="shared" si="323"/>
        <v/>
      </c>
      <c r="GD168" s="336"/>
      <c r="GE168" s="337"/>
      <c r="GF168" s="337"/>
      <c r="GG168" s="337"/>
      <c r="GH168" s="337"/>
      <c r="GI168" s="510"/>
      <c r="GJ168" s="336"/>
      <c r="GK168" s="337"/>
      <c r="GL168" s="337"/>
      <c r="GM168" s="337"/>
      <c r="GN168" s="337"/>
      <c r="GO168" s="510"/>
      <c r="GP168" s="336"/>
      <c r="GQ168" s="337"/>
      <c r="GR168" s="337"/>
      <c r="GS168" s="337"/>
      <c r="GT168" s="337"/>
      <c r="GU168" s="510"/>
      <c r="GV168" s="336"/>
      <c r="GW168" s="337"/>
      <c r="GX168" s="337"/>
      <c r="GY168" s="337"/>
      <c r="GZ168" s="336"/>
      <c r="HA168" s="510" t="str">
        <f t="shared" si="298"/>
        <v/>
      </c>
      <c r="HB168" s="994"/>
      <c r="HC168" s="337"/>
      <c r="HD168" s="510" t="str">
        <f t="shared" si="325"/>
        <v/>
      </c>
      <c r="HE168" s="336"/>
      <c r="HF168" s="337"/>
      <c r="HG168" s="337"/>
      <c r="HH168" s="336"/>
      <c r="HI168" s="510"/>
      <c r="HJ168" s="336"/>
      <c r="HK168" s="337"/>
      <c r="HL168" s="337"/>
      <c r="HM168" s="336"/>
      <c r="HN168" s="510"/>
      <c r="HO168" s="336"/>
      <c r="HP168" s="337"/>
      <c r="HQ168" s="337"/>
      <c r="HR168" s="337"/>
      <c r="HS168" s="510"/>
      <c r="HT168" s="336"/>
      <c r="HU168" s="337"/>
      <c r="HV168" s="337"/>
      <c r="HW168" s="337"/>
      <c r="HX168" s="97" t="str">
        <f t="shared" si="300"/>
        <v/>
      </c>
      <c r="HY168" s="994"/>
      <c r="HZ168" s="337"/>
      <c r="IA168" s="510" t="str">
        <f t="shared" si="327"/>
        <v/>
      </c>
      <c r="IB168" s="336"/>
      <c r="IC168" s="337"/>
      <c r="ID168" s="337"/>
      <c r="IE168" s="510"/>
      <c r="IF168" s="336"/>
      <c r="IG168" s="337"/>
      <c r="IH168" s="337"/>
      <c r="II168" s="510"/>
      <c r="IJ168" s="336"/>
      <c r="IK168" s="337"/>
      <c r="IL168" s="337"/>
      <c r="IM168" s="510"/>
      <c r="IN168" s="336"/>
      <c r="IO168" s="337"/>
      <c r="IP168" s="337"/>
      <c r="IQ168" s="97" t="str">
        <f t="shared" si="328"/>
        <v/>
      </c>
      <c r="IR168" s="994"/>
      <c r="IS168" s="337"/>
      <c r="IT168" s="337"/>
      <c r="IU168" s="337"/>
      <c r="IV168" s="510" t="str">
        <f t="shared" si="329"/>
        <v/>
      </c>
      <c r="IW168" s="995"/>
    </row>
    <row r="169" spans="1:257" x14ac:dyDescent="0.25">
      <c r="A169" s="996"/>
      <c r="B169" s="507">
        <v>3</v>
      </c>
      <c r="C169" s="97" t="str">
        <f>IF(Proponentes!B160&gt;0,Proponentes!B160,"")</f>
        <v/>
      </c>
      <c r="D169" s="335"/>
      <c r="E169" s="335"/>
      <c r="F169" s="334"/>
      <c r="G169" s="335"/>
      <c r="H169" s="335"/>
      <c r="I169" s="335"/>
      <c r="J169" s="335"/>
      <c r="K169" s="335"/>
      <c r="L169" s="335"/>
      <c r="M169" s="334"/>
      <c r="N169" s="335"/>
      <c r="O169" s="335"/>
      <c r="P169" s="335"/>
      <c r="Q169" s="335"/>
      <c r="R169" s="335"/>
      <c r="S169" s="335"/>
      <c r="T169" s="334"/>
      <c r="U169" s="335"/>
      <c r="V169" s="335"/>
      <c r="W169" s="335"/>
      <c r="X169" s="335"/>
      <c r="Y169" s="335"/>
      <c r="Z169" s="335"/>
      <c r="AA169" s="334"/>
      <c r="AB169" s="335"/>
      <c r="AC169" s="335"/>
      <c r="AD169" s="335"/>
      <c r="AE169" s="335"/>
      <c r="AF169" s="335"/>
      <c r="AG169" s="97" t="str">
        <f t="shared" si="279"/>
        <v/>
      </c>
      <c r="AH169" s="993"/>
      <c r="AI169" s="335"/>
      <c r="AJ169" s="335" t="str">
        <f t="shared" si="280"/>
        <v/>
      </c>
      <c r="AK169" s="335"/>
      <c r="AL169" s="334"/>
      <c r="AM169" s="335"/>
      <c r="AN169" s="335"/>
      <c r="AO169" s="335"/>
      <c r="AP169" s="335"/>
      <c r="AQ169" s="335"/>
      <c r="AR169" s="335"/>
      <c r="AS169" s="334"/>
      <c r="AT169" s="335"/>
      <c r="AU169" s="335"/>
      <c r="AV169" s="335"/>
      <c r="AW169" s="335"/>
      <c r="AX169" s="335"/>
      <c r="AY169" s="335"/>
      <c r="AZ169" s="334"/>
      <c r="BA169" s="335"/>
      <c r="BB169" s="335"/>
      <c r="BC169" s="335"/>
      <c r="BD169" s="335"/>
      <c r="BE169" s="335"/>
      <c r="BF169" s="335"/>
      <c r="BG169" s="334"/>
      <c r="BH169" s="335"/>
      <c r="BI169" s="335"/>
      <c r="BJ169" s="335"/>
      <c r="BK169" s="335"/>
      <c r="BL169" s="97" t="str">
        <f t="shared" si="281"/>
        <v/>
      </c>
      <c r="BM169" s="993"/>
      <c r="BN169" s="335" t="str">
        <f t="shared" si="308"/>
        <v/>
      </c>
      <c r="BO169" s="334"/>
      <c r="BP169" s="335"/>
      <c r="BQ169" s="335"/>
      <c r="BR169" s="335"/>
      <c r="BS169" s="335" t="str">
        <f t="shared" si="309"/>
        <v/>
      </c>
      <c r="BT169" s="334"/>
      <c r="BU169" s="335"/>
      <c r="BV169" s="335"/>
      <c r="BW169" s="335"/>
      <c r="BX169" s="335" t="str">
        <f t="shared" si="310"/>
        <v/>
      </c>
      <c r="BY169" s="334"/>
      <c r="BZ169" s="335"/>
      <c r="CA169" s="335"/>
      <c r="CB169" s="335"/>
      <c r="CC169" s="335" t="str">
        <f t="shared" si="311"/>
        <v/>
      </c>
      <c r="CD169" s="334"/>
      <c r="CE169" s="335"/>
      <c r="CF169" s="335"/>
      <c r="CG169" s="335"/>
      <c r="CH169" s="997"/>
      <c r="CI169" s="97" t="str">
        <f t="shared" si="312"/>
        <v/>
      </c>
      <c r="CJ169" s="998"/>
      <c r="CK169" s="335"/>
      <c r="CL169" s="97" t="str">
        <f t="shared" si="313"/>
        <v/>
      </c>
      <c r="CM169" s="334"/>
      <c r="CN169" s="335"/>
      <c r="CO169" s="335"/>
      <c r="CP169" s="335"/>
      <c r="CQ169" s="97"/>
      <c r="CR169" s="334"/>
      <c r="CS169" s="335"/>
      <c r="CT169" s="335"/>
      <c r="CU169" s="335"/>
      <c r="CV169" s="97"/>
      <c r="CW169" s="334"/>
      <c r="CX169" s="335"/>
      <c r="CY169" s="335"/>
      <c r="CZ169" s="335"/>
      <c r="DA169" s="97"/>
      <c r="DB169" s="334"/>
      <c r="DC169" s="335"/>
      <c r="DD169" s="335"/>
      <c r="DE169" s="335"/>
      <c r="DF169" s="97" t="str">
        <f t="shared" si="288"/>
        <v/>
      </c>
      <c r="DG169" s="993"/>
      <c r="DH169" s="335"/>
      <c r="DI169" s="97" t="str">
        <f t="shared" si="289"/>
        <v/>
      </c>
      <c r="DJ169" s="334"/>
      <c r="DK169" s="335"/>
      <c r="DL169" s="335"/>
      <c r="DM169" s="97"/>
      <c r="DN169" s="334"/>
      <c r="DO169" s="335"/>
      <c r="DP169" s="335"/>
      <c r="DQ169" s="97"/>
      <c r="DR169" s="334"/>
      <c r="DS169" s="335"/>
      <c r="DT169" s="335"/>
      <c r="DU169" s="97"/>
      <c r="DV169" s="334"/>
      <c r="DW169" s="335"/>
      <c r="DX169" s="335"/>
      <c r="DY169" s="97" t="str">
        <f t="shared" si="290"/>
        <v/>
      </c>
      <c r="DZ169" s="998"/>
      <c r="EA169" s="335"/>
      <c r="EB169" s="97" t="str">
        <f t="shared" si="317"/>
        <v/>
      </c>
      <c r="EC169" s="334"/>
      <c r="ED169" s="335"/>
      <c r="EE169" s="335"/>
      <c r="EF169" s="97"/>
      <c r="EG169" s="334"/>
      <c r="EH169" s="335"/>
      <c r="EI169" s="335"/>
      <c r="EJ169" s="97"/>
      <c r="EK169" s="334"/>
      <c r="EL169" s="335"/>
      <c r="EM169" s="335"/>
      <c r="EN169" s="97"/>
      <c r="EO169" s="334"/>
      <c r="EP169" s="335"/>
      <c r="EQ169" s="335"/>
      <c r="ER169" s="97" t="str">
        <f t="shared" si="292"/>
        <v/>
      </c>
      <c r="ES169" s="993"/>
      <c r="ET169" s="335"/>
      <c r="EU169" s="97" t="str">
        <f t="shared" si="319"/>
        <v/>
      </c>
      <c r="EV169" s="334"/>
      <c r="EW169" s="335"/>
      <c r="EX169" s="335"/>
      <c r="EY169" s="97"/>
      <c r="EZ169" s="334"/>
      <c r="FA169" s="335"/>
      <c r="FB169" s="335"/>
      <c r="FC169" s="97"/>
      <c r="FD169" s="334"/>
      <c r="FE169" s="335"/>
      <c r="FF169" s="335"/>
      <c r="FG169" s="97"/>
      <c r="FH169" s="334"/>
      <c r="FI169" s="335"/>
      <c r="FJ169" s="335"/>
      <c r="FK169" s="97" t="str">
        <f t="shared" si="294"/>
        <v/>
      </c>
      <c r="FL169" s="993"/>
      <c r="FM169" s="335"/>
      <c r="FN169" s="97" t="str">
        <f t="shared" si="321"/>
        <v/>
      </c>
      <c r="FO169" s="334"/>
      <c r="FP169" s="335"/>
      <c r="FQ169" s="97"/>
      <c r="FR169" s="334"/>
      <c r="FS169" s="335"/>
      <c r="FT169" s="97"/>
      <c r="FU169" s="334"/>
      <c r="FV169" s="335"/>
      <c r="FW169" s="97"/>
      <c r="FX169" s="334"/>
      <c r="FY169" s="335"/>
      <c r="FZ169" s="97" t="str">
        <f t="shared" si="296"/>
        <v/>
      </c>
      <c r="GA169" s="993"/>
      <c r="GB169" s="335"/>
      <c r="GC169" s="510" t="str">
        <f t="shared" si="323"/>
        <v/>
      </c>
      <c r="GD169" s="336"/>
      <c r="GE169" s="337"/>
      <c r="GF169" s="337"/>
      <c r="GG169" s="337"/>
      <c r="GH169" s="337"/>
      <c r="GI169" s="510"/>
      <c r="GJ169" s="336"/>
      <c r="GK169" s="337"/>
      <c r="GL169" s="337"/>
      <c r="GM169" s="337"/>
      <c r="GN169" s="337"/>
      <c r="GO169" s="510"/>
      <c r="GP169" s="336"/>
      <c r="GQ169" s="337"/>
      <c r="GR169" s="337"/>
      <c r="GS169" s="337"/>
      <c r="GT169" s="337"/>
      <c r="GU169" s="510"/>
      <c r="GV169" s="336"/>
      <c r="GW169" s="337"/>
      <c r="GX169" s="337"/>
      <c r="GY169" s="337"/>
      <c r="GZ169" s="336"/>
      <c r="HA169" s="510" t="str">
        <f t="shared" si="298"/>
        <v/>
      </c>
      <c r="HB169" s="994"/>
      <c r="HC169" s="337"/>
      <c r="HD169" s="510" t="str">
        <f t="shared" si="325"/>
        <v/>
      </c>
      <c r="HE169" s="336"/>
      <c r="HF169" s="337"/>
      <c r="HG169" s="337"/>
      <c r="HH169" s="336"/>
      <c r="HI169" s="510"/>
      <c r="HJ169" s="336"/>
      <c r="HK169" s="337"/>
      <c r="HL169" s="337"/>
      <c r="HM169" s="336"/>
      <c r="HN169" s="510"/>
      <c r="HO169" s="336"/>
      <c r="HP169" s="337"/>
      <c r="HQ169" s="337"/>
      <c r="HR169" s="337"/>
      <c r="HS169" s="510"/>
      <c r="HT169" s="336"/>
      <c r="HU169" s="337"/>
      <c r="HV169" s="337"/>
      <c r="HW169" s="337"/>
      <c r="HX169" s="97" t="str">
        <f t="shared" si="300"/>
        <v/>
      </c>
      <c r="HY169" s="994"/>
      <c r="HZ169" s="337"/>
      <c r="IA169" s="510" t="str">
        <f t="shared" si="327"/>
        <v/>
      </c>
      <c r="IB169" s="336"/>
      <c r="IC169" s="337"/>
      <c r="ID169" s="337"/>
      <c r="IE169" s="510"/>
      <c r="IF169" s="336"/>
      <c r="IG169" s="337"/>
      <c r="IH169" s="337"/>
      <c r="II169" s="510"/>
      <c r="IJ169" s="336"/>
      <c r="IK169" s="337"/>
      <c r="IL169" s="337"/>
      <c r="IM169" s="510"/>
      <c r="IN169" s="336"/>
      <c r="IO169" s="337"/>
      <c r="IP169" s="337"/>
      <c r="IQ169" s="97" t="str">
        <f t="shared" si="328"/>
        <v/>
      </c>
      <c r="IR169" s="994"/>
      <c r="IS169" s="337"/>
      <c r="IT169" s="337"/>
      <c r="IU169" s="337"/>
      <c r="IV169" s="510" t="str">
        <f t="shared" si="329"/>
        <v/>
      </c>
      <c r="IW169" s="995"/>
    </row>
    <row r="170" spans="1:257" x14ac:dyDescent="0.25">
      <c r="A170" s="996"/>
      <c r="B170" s="507">
        <v>4</v>
      </c>
      <c r="C170" s="97" t="str">
        <f>IF(Proponentes!B161&gt;0,Proponentes!B161,"")</f>
        <v/>
      </c>
      <c r="D170" s="335"/>
      <c r="E170" s="335"/>
      <c r="F170" s="334"/>
      <c r="G170" s="335"/>
      <c r="H170" s="335"/>
      <c r="I170" s="335"/>
      <c r="J170" s="335"/>
      <c r="K170" s="335"/>
      <c r="L170" s="335"/>
      <c r="M170" s="334"/>
      <c r="N170" s="335"/>
      <c r="O170" s="335"/>
      <c r="P170" s="335"/>
      <c r="Q170" s="335"/>
      <c r="R170" s="335"/>
      <c r="S170" s="335"/>
      <c r="T170" s="334"/>
      <c r="U170" s="335"/>
      <c r="V170" s="335"/>
      <c r="W170" s="335"/>
      <c r="X170" s="335"/>
      <c r="Y170" s="335"/>
      <c r="Z170" s="335"/>
      <c r="AA170" s="334"/>
      <c r="AB170" s="335"/>
      <c r="AC170" s="335"/>
      <c r="AD170" s="335"/>
      <c r="AE170" s="335"/>
      <c r="AF170" s="335"/>
      <c r="AG170" s="97" t="str">
        <f t="shared" si="279"/>
        <v/>
      </c>
      <c r="AH170" s="993"/>
      <c r="AI170" s="335"/>
      <c r="AJ170" s="335" t="str">
        <f t="shared" si="280"/>
        <v/>
      </c>
      <c r="AK170" s="335"/>
      <c r="AL170" s="334"/>
      <c r="AM170" s="335"/>
      <c r="AN170" s="335"/>
      <c r="AO170" s="335"/>
      <c r="AP170" s="335"/>
      <c r="AQ170" s="335"/>
      <c r="AR170" s="335"/>
      <c r="AS170" s="334"/>
      <c r="AT170" s="335"/>
      <c r="AU170" s="335"/>
      <c r="AV170" s="335"/>
      <c r="AW170" s="335"/>
      <c r="AX170" s="335"/>
      <c r="AY170" s="335"/>
      <c r="AZ170" s="334"/>
      <c r="BA170" s="335"/>
      <c r="BB170" s="335"/>
      <c r="BC170" s="335"/>
      <c r="BD170" s="335"/>
      <c r="BE170" s="335"/>
      <c r="BF170" s="335"/>
      <c r="BG170" s="334"/>
      <c r="BH170" s="335"/>
      <c r="BI170" s="335"/>
      <c r="BJ170" s="335"/>
      <c r="BK170" s="335"/>
      <c r="BL170" s="97" t="str">
        <f t="shared" si="281"/>
        <v/>
      </c>
      <c r="BM170" s="993"/>
      <c r="BN170" s="335" t="str">
        <f t="shared" si="308"/>
        <v/>
      </c>
      <c r="BO170" s="334"/>
      <c r="BP170" s="335"/>
      <c r="BQ170" s="335"/>
      <c r="BR170" s="335"/>
      <c r="BS170" s="335" t="str">
        <f t="shared" si="309"/>
        <v/>
      </c>
      <c r="BT170" s="334"/>
      <c r="BU170" s="335"/>
      <c r="BV170" s="335"/>
      <c r="BW170" s="335"/>
      <c r="BX170" s="335" t="str">
        <f t="shared" si="310"/>
        <v/>
      </c>
      <c r="BY170" s="334"/>
      <c r="BZ170" s="335"/>
      <c r="CA170" s="335"/>
      <c r="CB170" s="335"/>
      <c r="CC170" s="335" t="str">
        <f t="shared" si="311"/>
        <v/>
      </c>
      <c r="CD170" s="334"/>
      <c r="CE170" s="335"/>
      <c r="CF170" s="335"/>
      <c r="CG170" s="335"/>
      <c r="CH170" s="997"/>
      <c r="CI170" s="97" t="str">
        <f t="shared" si="312"/>
        <v/>
      </c>
      <c r="CJ170" s="998"/>
      <c r="CK170" s="335"/>
      <c r="CL170" s="97" t="str">
        <f t="shared" si="313"/>
        <v/>
      </c>
      <c r="CM170" s="334"/>
      <c r="CN170" s="335"/>
      <c r="CO170" s="335"/>
      <c r="CP170" s="335"/>
      <c r="CQ170" s="97"/>
      <c r="CR170" s="334"/>
      <c r="CS170" s="335"/>
      <c r="CT170" s="335"/>
      <c r="CU170" s="335"/>
      <c r="CV170" s="97"/>
      <c r="CW170" s="334"/>
      <c r="CX170" s="335"/>
      <c r="CY170" s="335"/>
      <c r="CZ170" s="335"/>
      <c r="DA170" s="97"/>
      <c r="DB170" s="334"/>
      <c r="DC170" s="335"/>
      <c r="DD170" s="335"/>
      <c r="DE170" s="335"/>
      <c r="DF170" s="97" t="str">
        <f t="shared" si="288"/>
        <v/>
      </c>
      <c r="DG170" s="993"/>
      <c r="DH170" s="335"/>
      <c r="DI170" s="97" t="str">
        <f t="shared" si="289"/>
        <v/>
      </c>
      <c r="DJ170" s="334"/>
      <c r="DK170" s="335"/>
      <c r="DL170" s="335"/>
      <c r="DM170" s="97"/>
      <c r="DN170" s="334"/>
      <c r="DO170" s="335"/>
      <c r="DP170" s="335"/>
      <c r="DQ170" s="97"/>
      <c r="DR170" s="334"/>
      <c r="DS170" s="335"/>
      <c r="DT170" s="335"/>
      <c r="DU170" s="97"/>
      <c r="DV170" s="334"/>
      <c r="DW170" s="335"/>
      <c r="DX170" s="335"/>
      <c r="DY170" s="97" t="str">
        <f t="shared" si="290"/>
        <v/>
      </c>
      <c r="DZ170" s="998"/>
      <c r="EA170" s="335"/>
      <c r="EB170" s="97" t="str">
        <f t="shared" si="317"/>
        <v/>
      </c>
      <c r="EC170" s="334"/>
      <c r="ED170" s="335"/>
      <c r="EE170" s="335"/>
      <c r="EF170" s="97"/>
      <c r="EG170" s="334"/>
      <c r="EH170" s="335"/>
      <c r="EI170" s="335"/>
      <c r="EJ170" s="97"/>
      <c r="EK170" s="334"/>
      <c r="EL170" s="335"/>
      <c r="EM170" s="335"/>
      <c r="EN170" s="97"/>
      <c r="EO170" s="334"/>
      <c r="EP170" s="335"/>
      <c r="EQ170" s="335"/>
      <c r="ER170" s="97" t="str">
        <f t="shared" si="292"/>
        <v/>
      </c>
      <c r="ES170" s="993"/>
      <c r="ET170" s="335"/>
      <c r="EU170" s="97" t="str">
        <f t="shared" si="319"/>
        <v/>
      </c>
      <c r="EV170" s="334"/>
      <c r="EW170" s="335"/>
      <c r="EX170" s="335"/>
      <c r="EY170" s="97"/>
      <c r="EZ170" s="334"/>
      <c r="FA170" s="335"/>
      <c r="FB170" s="335"/>
      <c r="FC170" s="97"/>
      <c r="FD170" s="334"/>
      <c r="FE170" s="335"/>
      <c r="FF170" s="335"/>
      <c r="FG170" s="97"/>
      <c r="FH170" s="334"/>
      <c r="FI170" s="335"/>
      <c r="FJ170" s="335"/>
      <c r="FK170" s="97" t="str">
        <f t="shared" si="294"/>
        <v/>
      </c>
      <c r="FL170" s="993"/>
      <c r="FM170" s="335"/>
      <c r="FN170" s="97" t="str">
        <f t="shared" si="321"/>
        <v/>
      </c>
      <c r="FO170" s="334"/>
      <c r="FP170" s="335"/>
      <c r="FQ170" s="97"/>
      <c r="FR170" s="334"/>
      <c r="FS170" s="335"/>
      <c r="FT170" s="97"/>
      <c r="FU170" s="334"/>
      <c r="FV170" s="335"/>
      <c r="FW170" s="97"/>
      <c r="FX170" s="334"/>
      <c r="FY170" s="335"/>
      <c r="FZ170" s="97" t="str">
        <f t="shared" si="296"/>
        <v/>
      </c>
      <c r="GA170" s="993"/>
      <c r="GB170" s="335"/>
      <c r="GC170" s="510" t="str">
        <f t="shared" si="323"/>
        <v/>
      </c>
      <c r="GD170" s="336"/>
      <c r="GE170" s="337"/>
      <c r="GF170" s="337"/>
      <c r="GG170" s="337"/>
      <c r="GH170" s="337"/>
      <c r="GI170" s="510"/>
      <c r="GJ170" s="336"/>
      <c r="GK170" s="337"/>
      <c r="GL170" s="337"/>
      <c r="GM170" s="337"/>
      <c r="GN170" s="337"/>
      <c r="GO170" s="510"/>
      <c r="GP170" s="336"/>
      <c r="GQ170" s="337"/>
      <c r="GR170" s="337"/>
      <c r="GS170" s="337"/>
      <c r="GT170" s="337"/>
      <c r="GU170" s="510"/>
      <c r="GV170" s="336"/>
      <c r="GW170" s="337"/>
      <c r="GX170" s="337"/>
      <c r="GY170" s="337"/>
      <c r="GZ170" s="336"/>
      <c r="HA170" s="510" t="str">
        <f t="shared" si="298"/>
        <v/>
      </c>
      <c r="HB170" s="994"/>
      <c r="HC170" s="337"/>
      <c r="HD170" s="510" t="str">
        <f t="shared" si="325"/>
        <v/>
      </c>
      <c r="HE170" s="336"/>
      <c r="HF170" s="337"/>
      <c r="HG170" s="337"/>
      <c r="HH170" s="336"/>
      <c r="HI170" s="510"/>
      <c r="HJ170" s="336"/>
      <c r="HK170" s="337"/>
      <c r="HL170" s="337"/>
      <c r="HM170" s="336"/>
      <c r="HN170" s="510"/>
      <c r="HO170" s="336"/>
      <c r="HP170" s="337"/>
      <c r="HQ170" s="337"/>
      <c r="HR170" s="337"/>
      <c r="HS170" s="510"/>
      <c r="HT170" s="336"/>
      <c r="HU170" s="337"/>
      <c r="HV170" s="337"/>
      <c r="HW170" s="337"/>
      <c r="HX170" s="97" t="str">
        <f t="shared" si="300"/>
        <v/>
      </c>
      <c r="HY170" s="994"/>
      <c r="HZ170" s="337"/>
      <c r="IA170" s="510" t="str">
        <f t="shared" si="327"/>
        <v/>
      </c>
      <c r="IB170" s="336"/>
      <c r="IC170" s="337"/>
      <c r="ID170" s="337"/>
      <c r="IE170" s="510"/>
      <c r="IF170" s="336"/>
      <c r="IG170" s="337"/>
      <c r="IH170" s="337"/>
      <c r="II170" s="510"/>
      <c r="IJ170" s="336"/>
      <c r="IK170" s="337"/>
      <c r="IL170" s="337"/>
      <c r="IM170" s="510"/>
      <c r="IN170" s="336"/>
      <c r="IO170" s="337"/>
      <c r="IP170" s="337"/>
      <c r="IQ170" s="97" t="str">
        <f t="shared" si="328"/>
        <v/>
      </c>
      <c r="IR170" s="994"/>
      <c r="IS170" s="337"/>
      <c r="IT170" s="337"/>
      <c r="IU170" s="337"/>
      <c r="IV170" s="510" t="str">
        <f t="shared" si="329"/>
        <v/>
      </c>
      <c r="IW170" s="995"/>
    </row>
    <row r="171" spans="1:257" x14ac:dyDescent="0.25">
      <c r="A171" s="996"/>
      <c r="B171" s="507">
        <v>5</v>
      </c>
      <c r="C171" s="97" t="str">
        <f>IF(Proponentes!B162&gt;0,Proponentes!B162,"")</f>
        <v/>
      </c>
      <c r="D171" s="335"/>
      <c r="E171" s="335"/>
      <c r="F171" s="334"/>
      <c r="G171" s="335"/>
      <c r="H171" s="335"/>
      <c r="I171" s="335"/>
      <c r="J171" s="335"/>
      <c r="K171" s="335"/>
      <c r="L171" s="335"/>
      <c r="M171" s="334"/>
      <c r="N171" s="335"/>
      <c r="O171" s="335"/>
      <c r="P171" s="335"/>
      <c r="Q171" s="335"/>
      <c r="R171" s="335"/>
      <c r="S171" s="335"/>
      <c r="T171" s="334"/>
      <c r="U171" s="335"/>
      <c r="V171" s="335"/>
      <c r="W171" s="335"/>
      <c r="X171" s="335"/>
      <c r="Y171" s="335"/>
      <c r="Z171" s="335"/>
      <c r="AA171" s="334"/>
      <c r="AB171" s="335"/>
      <c r="AC171" s="335"/>
      <c r="AD171" s="335"/>
      <c r="AE171" s="335"/>
      <c r="AF171" s="335"/>
      <c r="AG171" s="97" t="str">
        <f t="shared" si="279"/>
        <v/>
      </c>
      <c r="AH171" s="993"/>
      <c r="AI171" s="335"/>
      <c r="AJ171" s="335" t="str">
        <f t="shared" si="280"/>
        <v/>
      </c>
      <c r="AK171" s="335"/>
      <c r="AL171" s="334"/>
      <c r="AM171" s="335"/>
      <c r="AN171" s="335"/>
      <c r="AO171" s="335"/>
      <c r="AP171" s="335"/>
      <c r="AQ171" s="335"/>
      <c r="AR171" s="335"/>
      <c r="AS171" s="334"/>
      <c r="AT171" s="335"/>
      <c r="AU171" s="335"/>
      <c r="AV171" s="335"/>
      <c r="AW171" s="335"/>
      <c r="AX171" s="335"/>
      <c r="AY171" s="335"/>
      <c r="AZ171" s="334"/>
      <c r="BA171" s="335"/>
      <c r="BB171" s="335"/>
      <c r="BC171" s="335"/>
      <c r="BD171" s="335"/>
      <c r="BE171" s="335"/>
      <c r="BF171" s="335"/>
      <c r="BG171" s="334"/>
      <c r="BH171" s="335"/>
      <c r="BI171" s="335"/>
      <c r="BJ171" s="335"/>
      <c r="BK171" s="335"/>
      <c r="BL171" s="97" t="str">
        <f t="shared" si="281"/>
        <v/>
      </c>
      <c r="BM171" s="993"/>
      <c r="BN171" s="335" t="str">
        <f t="shared" si="308"/>
        <v/>
      </c>
      <c r="BO171" s="334"/>
      <c r="BP171" s="335"/>
      <c r="BQ171" s="335"/>
      <c r="BR171" s="335"/>
      <c r="BS171" s="335" t="str">
        <f t="shared" si="309"/>
        <v/>
      </c>
      <c r="BT171" s="334"/>
      <c r="BU171" s="335"/>
      <c r="BV171" s="335"/>
      <c r="BW171" s="335"/>
      <c r="BX171" s="335" t="str">
        <f t="shared" si="310"/>
        <v/>
      </c>
      <c r="BY171" s="334"/>
      <c r="BZ171" s="335"/>
      <c r="CA171" s="335"/>
      <c r="CB171" s="335"/>
      <c r="CC171" s="335" t="str">
        <f t="shared" si="311"/>
        <v/>
      </c>
      <c r="CD171" s="334"/>
      <c r="CE171" s="335"/>
      <c r="CF171" s="335"/>
      <c r="CG171" s="335"/>
      <c r="CH171" s="997"/>
      <c r="CI171" s="97" t="str">
        <f t="shared" si="312"/>
        <v/>
      </c>
      <c r="CJ171" s="998"/>
      <c r="CK171" s="335"/>
      <c r="CL171" s="97" t="str">
        <f t="shared" si="313"/>
        <v/>
      </c>
      <c r="CM171" s="334"/>
      <c r="CN171" s="335"/>
      <c r="CO171" s="335"/>
      <c r="CP171" s="335"/>
      <c r="CQ171" s="97"/>
      <c r="CR171" s="334"/>
      <c r="CS171" s="335"/>
      <c r="CT171" s="335"/>
      <c r="CU171" s="335"/>
      <c r="CV171" s="97"/>
      <c r="CW171" s="334"/>
      <c r="CX171" s="335"/>
      <c r="CY171" s="335"/>
      <c r="CZ171" s="335"/>
      <c r="DA171" s="97"/>
      <c r="DB171" s="334"/>
      <c r="DC171" s="335"/>
      <c r="DD171" s="335"/>
      <c r="DE171" s="335"/>
      <c r="DF171" s="97" t="str">
        <f t="shared" si="288"/>
        <v/>
      </c>
      <c r="DG171" s="993"/>
      <c r="DH171" s="335"/>
      <c r="DI171" s="97" t="str">
        <f t="shared" si="289"/>
        <v/>
      </c>
      <c r="DJ171" s="334"/>
      <c r="DK171" s="335"/>
      <c r="DL171" s="335"/>
      <c r="DM171" s="97"/>
      <c r="DN171" s="334"/>
      <c r="DO171" s="335"/>
      <c r="DP171" s="335"/>
      <c r="DQ171" s="97"/>
      <c r="DR171" s="334"/>
      <c r="DS171" s="335"/>
      <c r="DT171" s="335"/>
      <c r="DU171" s="97"/>
      <c r="DV171" s="334"/>
      <c r="DW171" s="335"/>
      <c r="DX171" s="335"/>
      <c r="DY171" s="97" t="str">
        <f t="shared" si="290"/>
        <v/>
      </c>
      <c r="DZ171" s="998"/>
      <c r="EA171" s="335"/>
      <c r="EB171" s="97" t="str">
        <f t="shared" si="317"/>
        <v/>
      </c>
      <c r="EC171" s="334"/>
      <c r="ED171" s="335"/>
      <c r="EE171" s="335"/>
      <c r="EF171" s="97"/>
      <c r="EG171" s="334"/>
      <c r="EH171" s="335"/>
      <c r="EI171" s="335"/>
      <c r="EJ171" s="97"/>
      <c r="EK171" s="334"/>
      <c r="EL171" s="335"/>
      <c r="EM171" s="335"/>
      <c r="EN171" s="97"/>
      <c r="EO171" s="334"/>
      <c r="EP171" s="335"/>
      <c r="EQ171" s="335"/>
      <c r="ER171" s="97" t="str">
        <f t="shared" si="292"/>
        <v/>
      </c>
      <c r="ES171" s="993"/>
      <c r="ET171" s="335"/>
      <c r="EU171" s="97" t="str">
        <f t="shared" si="319"/>
        <v/>
      </c>
      <c r="EV171" s="334"/>
      <c r="EW171" s="335"/>
      <c r="EX171" s="335"/>
      <c r="EY171" s="97"/>
      <c r="EZ171" s="334"/>
      <c r="FA171" s="335"/>
      <c r="FB171" s="335"/>
      <c r="FC171" s="97"/>
      <c r="FD171" s="334"/>
      <c r="FE171" s="335"/>
      <c r="FF171" s="335"/>
      <c r="FG171" s="97"/>
      <c r="FH171" s="334"/>
      <c r="FI171" s="335"/>
      <c r="FJ171" s="335"/>
      <c r="FK171" s="97" t="str">
        <f t="shared" si="294"/>
        <v/>
      </c>
      <c r="FL171" s="993"/>
      <c r="FM171" s="335"/>
      <c r="FN171" s="97" t="str">
        <f t="shared" si="321"/>
        <v/>
      </c>
      <c r="FO171" s="334"/>
      <c r="FP171" s="335"/>
      <c r="FQ171" s="97"/>
      <c r="FR171" s="334"/>
      <c r="FS171" s="335"/>
      <c r="FT171" s="97"/>
      <c r="FU171" s="334"/>
      <c r="FV171" s="335"/>
      <c r="FW171" s="97"/>
      <c r="FX171" s="334"/>
      <c r="FY171" s="335"/>
      <c r="FZ171" s="97" t="str">
        <f t="shared" si="296"/>
        <v/>
      </c>
      <c r="GA171" s="993"/>
      <c r="GB171" s="335"/>
      <c r="GC171" s="510" t="str">
        <f t="shared" si="323"/>
        <v/>
      </c>
      <c r="GD171" s="336"/>
      <c r="GE171" s="337"/>
      <c r="GF171" s="337"/>
      <c r="GG171" s="337"/>
      <c r="GH171" s="337"/>
      <c r="GI171" s="510"/>
      <c r="GJ171" s="336"/>
      <c r="GK171" s="337"/>
      <c r="GL171" s="337"/>
      <c r="GM171" s="337"/>
      <c r="GN171" s="337"/>
      <c r="GO171" s="510"/>
      <c r="GP171" s="336"/>
      <c r="GQ171" s="337"/>
      <c r="GR171" s="337"/>
      <c r="GS171" s="337"/>
      <c r="GT171" s="337"/>
      <c r="GU171" s="510"/>
      <c r="GV171" s="336"/>
      <c r="GW171" s="337"/>
      <c r="GX171" s="337"/>
      <c r="GY171" s="337"/>
      <c r="GZ171" s="336"/>
      <c r="HA171" s="510" t="str">
        <f t="shared" si="298"/>
        <v/>
      </c>
      <c r="HB171" s="994"/>
      <c r="HC171" s="337"/>
      <c r="HD171" s="510" t="str">
        <f t="shared" si="325"/>
        <v/>
      </c>
      <c r="HE171" s="336"/>
      <c r="HF171" s="337"/>
      <c r="HG171" s="337"/>
      <c r="HH171" s="336"/>
      <c r="HI171" s="510"/>
      <c r="HJ171" s="336"/>
      <c r="HK171" s="337"/>
      <c r="HL171" s="337"/>
      <c r="HM171" s="336"/>
      <c r="HN171" s="510"/>
      <c r="HO171" s="336"/>
      <c r="HP171" s="337"/>
      <c r="HQ171" s="337"/>
      <c r="HR171" s="337"/>
      <c r="HS171" s="510"/>
      <c r="HT171" s="336"/>
      <c r="HU171" s="337"/>
      <c r="HV171" s="337"/>
      <c r="HW171" s="337"/>
      <c r="HX171" s="97" t="str">
        <f t="shared" si="300"/>
        <v/>
      </c>
      <c r="HY171" s="994"/>
      <c r="HZ171" s="337"/>
      <c r="IA171" s="510" t="str">
        <f t="shared" si="327"/>
        <v/>
      </c>
      <c r="IB171" s="336"/>
      <c r="IC171" s="337"/>
      <c r="ID171" s="337"/>
      <c r="IE171" s="510"/>
      <c r="IF171" s="336"/>
      <c r="IG171" s="337"/>
      <c r="IH171" s="337"/>
      <c r="II171" s="510"/>
      <c r="IJ171" s="336"/>
      <c r="IK171" s="337"/>
      <c r="IL171" s="337"/>
      <c r="IM171" s="510"/>
      <c r="IN171" s="336"/>
      <c r="IO171" s="337"/>
      <c r="IP171" s="337"/>
      <c r="IQ171" s="97" t="str">
        <f t="shared" si="328"/>
        <v/>
      </c>
      <c r="IR171" s="994"/>
      <c r="IS171" s="337"/>
      <c r="IT171" s="337"/>
      <c r="IU171" s="337"/>
      <c r="IV171" s="510" t="str">
        <f t="shared" si="329"/>
        <v/>
      </c>
      <c r="IW171" s="995"/>
    </row>
    <row r="172" spans="1:257" x14ac:dyDescent="0.25">
      <c r="A172" s="996"/>
      <c r="B172" s="507">
        <v>6</v>
      </c>
      <c r="C172" s="97" t="str">
        <f>IF(Proponentes!B163&gt;0,Proponentes!B163,"")</f>
        <v/>
      </c>
      <c r="D172" s="335"/>
      <c r="E172" s="335"/>
      <c r="F172" s="334"/>
      <c r="G172" s="335"/>
      <c r="H172" s="335"/>
      <c r="I172" s="335"/>
      <c r="J172" s="335"/>
      <c r="K172" s="335"/>
      <c r="L172" s="335"/>
      <c r="M172" s="334"/>
      <c r="N172" s="335"/>
      <c r="O172" s="335"/>
      <c r="P172" s="335"/>
      <c r="Q172" s="335"/>
      <c r="R172" s="335"/>
      <c r="S172" s="335"/>
      <c r="T172" s="334"/>
      <c r="U172" s="335"/>
      <c r="V172" s="335"/>
      <c r="W172" s="335"/>
      <c r="X172" s="335"/>
      <c r="Y172" s="335"/>
      <c r="Z172" s="335"/>
      <c r="AA172" s="334"/>
      <c r="AB172" s="335"/>
      <c r="AC172" s="335"/>
      <c r="AD172" s="335"/>
      <c r="AE172" s="335"/>
      <c r="AF172" s="335"/>
      <c r="AG172" s="97" t="str">
        <f t="shared" si="279"/>
        <v/>
      </c>
      <c r="AH172" s="993"/>
      <c r="AI172" s="335"/>
      <c r="AJ172" s="335" t="str">
        <f t="shared" si="280"/>
        <v/>
      </c>
      <c r="AK172" s="335"/>
      <c r="AL172" s="334"/>
      <c r="AM172" s="335"/>
      <c r="AN172" s="335"/>
      <c r="AO172" s="335"/>
      <c r="AP172" s="335"/>
      <c r="AQ172" s="335"/>
      <c r="AR172" s="335"/>
      <c r="AS172" s="334"/>
      <c r="AT172" s="335"/>
      <c r="AU172" s="335"/>
      <c r="AV172" s="335"/>
      <c r="AW172" s="335"/>
      <c r="AX172" s="335"/>
      <c r="AY172" s="335"/>
      <c r="AZ172" s="334"/>
      <c r="BA172" s="335"/>
      <c r="BB172" s="335"/>
      <c r="BC172" s="335"/>
      <c r="BD172" s="335"/>
      <c r="BE172" s="335"/>
      <c r="BF172" s="335"/>
      <c r="BG172" s="334"/>
      <c r="BH172" s="335"/>
      <c r="BI172" s="335"/>
      <c r="BJ172" s="335"/>
      <c r="BK172" s="335"/>
      <c r="BL172" s="97" t="str">
        <f t="shared" si="281"/>
        <v/>
      </c>
      <c r="BM172" s="993"/>
      <c r="BN172" s="335" t="str">
        <f t="shared" si="308"/>
        <v/>
      </c>
      <c r="BO172" s="334"/>
      <c r="BP172" s="335"/>
      <c r="BQ172" s="335"/>
      <c r="BR172" s="335"/>
      <c r="BS172" s="335" t="str">
        <f t="shared" si="309"/>
        <v/>
      </c>
      <c r="BT172" s="334"/>
      <c r="BU172" s="335"/>
      <c r="BV172" s="335"/>
      <c r="BW172" s="335"/>
      <c r="BX172" s="335" t="str">
        <f t="shared" si="310"/>
        <v/>
      </c>
      <c r="BY172" s="334"/>
      <c r="BZ172" s="335"/>
      <c r="CA172" s="335"/>
      <c r="CB172" s="335"/>
      <c r="CC172" s="335" t="str">
        <f t="shared" si="311"/>
        <v/>
      </c>
      <c r="CD172" s="334"/>
      <c r="CE172" s="335"/>
      <c r="CF172" s="335"/>
      <c r="CG172" s="335"/>
      <c r="CH172" s="997"/>
      <c r="CI172" s="97" t="str">
        <f t="shared" si="312"/>
        <v/>
      </c>
      <c r="CJ172" s="998"/>
      <c r="CK172" s="335"/>
      <c r="CL172" s="97" t="str">
        <f t="shared" si="313"/>
        <v/>
      </c>
      <c r="CM172" s="334"/>
      <c r="CN172" s="335"/>
      <c r="CO172" s="335"/>
      <c r="CP172" s="335"/>
      <c r="CQ172" s="97"/>
      <c r="CR172" s="334"/>
      <c r="CS172" s="335"/>
      <c r="CT172" s="335"/>
      <c r="CU172" s="335"/>
      <c r="CV172" s="97"/>
      <c r="CW172" s="334"/>
      <c r="CX172" s="335"/>
      <c r="CY172" s="335"/>
      <c r="CZ172" s="335"/>
      <c r="DA172" s="97"/>
      <c r="DB172" s="334"/>
      <c r="DC172" s="335"/>
      <c r="DD172" s="335"/>
      <c r="DE172" s="335"/>
      <c r="DF172" s="97" t="str">
        <f t="shared" si="288"/>
        <v/>
      </c>
      <c r="DG172" s="993"/>
      <c r="DH172" s="335"/>
      <c r="DI172" s="97" t="str">
        <f t="shared" si="289"/>
        <v/>
      </c>
      <c r="DJ172" s="334"/>
      <c r="DK172" s="335"/>
      <c r="DL172" s="335"/>
      <c r="DM172" s="97"/>
      <c r="DN172" s="334"/>
      <c r="DO172" s="335"/>
      <c r="DP172" s="335"/>
      <c r="DQ172" s="97"/>
      <c r="DR172" s="334"/>
      <c r="DS172" s="335"/>
      <c r="DT172" s="335"/>
      <c r="DU172" s="97"/>
      <c r="DV172" s="334"/>
      <c r="DW172" s="335"/>
      <c r="DX172" s="335"/>
      <c r="DY172" s="97" t="str">
        <f t="shared" si="290"/>
        <v/>
      </c>
      <c r="DZ172" s="998"/>
      <c r="EA172" s="335"/>
      <c r="EB172" s="97" t="str">
        <f t="shared" si="317"/>
        <v/>
      </c>
      <c r="EC172" s="334"/>
      <c r="ED172" s="335"/>
      <c r="EE172" s="335"/>
      <c r="EF172" s="97"/>
      <c r="EG172" s="334"/>
      <c r="EH172" s="335"/>
      <c r="EI172" s="335"/>
      <c r="EJ172" s="97"/>
      <c r="EK172" s="334"/>
      <c r="EL172" s="335"/>
      <c r="EM172" s="335"/>
      <c r="EN172" s="97"/>
      <c r="EO172" s="334"/>
      <c r="EP172" s="335"/>
      <c r="EQ172" s="335"/>
      <c r="ER172" s="97" t="str">
        <f t="shared" si="292"/>
        <v/>
      </c>
      <c r="ES172" s="993"/>
      <c r="ET172" s="335"/>
      <c r="EU172" s="97" t="str">
        <f t="shared" si="319"/>
        <v/>
      </c>
      <c r="EV172" s="334"/>
      <c r="EW172" s="335"/>
      <c r="EX172" s="335"/>
      <c r="EY172" s="97"/>
      <c r="EZ172" s="334"/>
      <c r="FA172" s="335"/>
      <c r="FB172" s="335"/>
      <c r="FC172" s="97"/>
      <c r="FD172" s="334"/>
      <c r="FE172" s="335"/>
      <c r="FF172" s="335"/>
      <c r="FG172" s="97"/>
      <c r="FH172" s="334"/>
      <c r="FI172" s="335"/>
      <c r="FJ172" s="335"/>
      <c r="FK172" s="97" t="str">
        <f t="shared" si="294"/>
        <v/>
      </c>
      <c r="FL172" s="993"/>
      <c r="FM172" s="335"/>
      <c r="FN172" s="97" t="str">
        <f t="shared" si="321"/>
        <v/>
      </c>
      <c r="FO172" s="334"/>
      <c r="FP172" s="335"/>
      <c r="FQ172" s="97"/>
      <c r="FR172" s="334"/>
      <c r="FS172" s="335"/>
      <c r="FT172" s="97"/>
      <c r="FU172" s="334"/>
      <c r="FV172" s="335"/>
      <c r="FW172" s="97"/>
      <c r="FX172" s="334"/>
      <c r="FY172" s="335"/>
      <c r="FZ172" s="97" t="str">
        <f t="shared" si="296"/>
        <v/>
      </c>
      <c r="GA172" s="993"/>
      <c r="GB172" s="335"/>
      <c r="GC172" s="510" t="str">
        <f t="shared" si="323"/>
        <v/>
      </c>
      <c r="GD172" s="336"/>
      <c r="GE172" s="337"/>
      <c r="GF172" s="337"/>
      <c r="GG172" s="337"/>
      <c r="GH172" s="337"/>
      <c r="GI172" s="510"/>
      <c r="GJ172" s="336"/>
      <c r="GK172" s="337"/>
      <c r="GL172" s="337"/>
      <c r="GM172" s="337"/>
      <c r="GN172" s="337"/>
      <c r="GO172" s="510"/>
      <c r="GP172" s="336"/>
      <c r="GQ172" s="337"/>
      <c r="GR172" s="337"/>
      <c r="GS172" s="337"/>
      <c r="GT172" s="337"/>
      <c r="GU172" s="510"/>
      <c r="GV172" s="336"/>
      <c r="GW172" s="337"/>
      <c r="GX172" s="337"/>
      <c r="GY172" s="337"/>
      <c r="GZ172" s="336"/>
      <c r="HA172" s="510" t="str">
        <f t="shared" si="298"/>
        <v/>
      </c>
      <c r="HB172" s="994"/>
      <c r="HC172" s="337"/>
      <c r="HD172" s="510" t="str">
        <f t="shared" si="325"/>
        <v/>
      </c>
      <c r="HE172" s="336"/>
      <c r="HF172" s="337"/>
      <c r="HG172" s="337"/>
      <c r="HH172" s="336"/>
      <c r="HI172" s="510"/>
      <c r="HJ172" s="336"/>
      <c r="HK172" s="337"/>
      <c r="HL172" s="337"/>
      <c r="HM172" s="336"/>
      <c r="HN172" s="510"/>
      <c r="HO172" s="336"/>
      <c r="HP172" s="337"/>
      <c r="HQ172" s="337"/>
      <c r="HR172" s="337"/>
      <c r="HS172" s="510"/>
      <c r="HT172" s="336"/>
      <c r="HU172" s="337"/>
      <c r="HV172" s="337"/>
      <c r="HW172" s="337"/>
      <c r="HX172" s="97" t="str">
        <f t="shared" si="300"/>
        <v/>
      </c>
      <c r="HY172" s="994"/>
      <c r="HZ172" s="337"/>
      <c r="IA172" s="510" t="str">
        <f t="shared" si="327"/>
        <v/>
      </c>
      <c r="IB172" s="336"/>
      <c r="IC172" s="337"/>
      <c r="ID172" s="337"/>
      <c r="IE172" s="510"/>
      <c r="IF172" s="336"/>
      <c r="IG172" s="337"/>
      <c r="IH172" s="337"/>
      <c r="II172" s="510"/>
      <c r="IJ172" s="336"/>
      <c r="IK172" s="337"/>
      <c r="IL172" s="337"/>
      <c r="IM172" s="510"/>
      <c r="IN172" s="336"/>
      <c r="IO172" s="337"/>
      <c r="IP172" s="337"/>
      <c r="IQ172" s="97" t="str">
        <f t="shared" si="328"/>
        <v/>
      </c>
      <c r="IR172" s="994"/>
      <c r="IS172" s="337"/>
      <c r="IT172" s="337"/>
      <c r="IU172" s="337"/>
      <c r="IV172" s="510" t="str">
        <f t="shared" si="329"/>
        <v/>
      </c>
      <c r="IW172" s="995"/>
    </row>
    <row r="173" spans="1:257" x14ac:dyDescent="0.25">
      <c r="A173" s="996"/>
      <c r="B173" s="507">
        <v>7</v>
      </c>
      <c r="C173" s="97" t="str">
        <f>IF(Proponentes!B164&gt;0,Proponentes!B164,"")</f>
        <v/>
      </c>
      <c r="D173" s="335"/>
      <c r="E173" s="335"/>
      <c r="F173" s="334"/>
      <c r="G173" s="335"/>
      <c r="H173" s="335"/>
      <c r="I173" s="335"/>
      <c r="J173" s="335"/>
      <c r="K173" s="335"/>
      <c r="L173" s="335"/>
      <c r="M173" s="334"/>
      <c r="N173" s="335"/>
      <c r="O173" s="335"/>
      <c r="P173" s="335"/>
      <c r="Q173" s="335"/>
      <c r="R173" s="335"/>
      <c r="S173" s="335"/>
      <c r="T173" s="334"/>
      <c r="U173" s="335"/>
      <c r="V173" s="335"/>
      <c r="W173" s="335"/>
      <c r="X173" s="335"/>
      <c r="Y173" s="335"/>
      <c r="Z173" s="335"/>
      <c r="AA173" s="334"/>
      <c r="AB173" s="335"/>
      <c r="AC173" s="335"/>
      <c r="AD173" s="335"/>
      <c r="AE173" s="335"/>
      <c r="AF173" s="335"/>
      <c r="AG173" s="97" t="str">
        <f t="shared" si="279"/>
        <v/>
      </c>
      <c r="AH173" s="993"/>
      <c r="AI173" s="335"/>
      <c r="AJ173" s="335" t="str">
        <f t="shared" si="280"/>
        <v/>
      </c>
      <c r="AK173" s="335"/>
      <c r="AL173" s="334"/>
      <c r="AM173" s="335"/>
      <c r="AN173" s="335"/>
      <c r="AO173" s="335"/>
      <c r="AP173" s="335"/>
      <c r="AQ173" s="335"/>
      <c r="AR173" s="335"/>
      <c r="AS173" s="334"/>
      <c r="AT173" s="335"/>
      <c r="AU173" s="335"/>
      <c r="AV173" s="335"/>
      <c r="AW173" s="335"/>
      <c r="AX173" s="335"/>
      <c r="AY173" s="335"/>
      <c r="AZ173" s="334"/>
      <c r="BA173" s="335"/>
      <c r="BB173" s="335"/>
      <c r="BC173" s="335"/>
      <c r="BD173" s="335"/>
      <c r="BE173" s="335"/>
      <c r="BF173" s="335"/>
      <c r="BG173" s="334"/>
      <c r="BH173" s="335"/>
      <c r="BI173" s="335"/>
      <c r="BJ173" s="335"/>
      <c r="BK173" s="335"/>
      <c r="BL173" s="97" t="str">
        <f t="shared" si="281"/>
        <v/>
      </c>
      <c r="BM173" s="993"/>
      <c r="BN173" s="335" t="str">
        <f t="shared" si="308"/>
        <v/>
      </c>
      <c r="BO173" s="334"/>
      <c r="BP173" s="335"/>
      <c r="BQ173" s="335"/>
      <c r="BR173" s="335"/>
      <c r="BS173" s="335" t="str">
        <f t="shared" si="309"/>
        <v/>
      </c>
      <c r="BT173" s="334"/>
      <c r="BU173" s="335"/>
      <c r="BV173" s="335"/>
      <c r="BW173" s="335"/>
      <c r="BX173" s="335" t="str">
        <f t="shared" si="310"/>
        <v/>
      </c>
      <c r="BY173" s="334"/>
      <c r="BZ173" s="335"/>
      <c r="CA173" s="335"/>
      <c r="CB173" s="335"/>
      <c r="CC173" s="335" t="str">
        <f t="shared" si="311"/>
        <v/>
      </c>
      <c r="CD173" s="334"/>
      <c r="CE173" s="335"/>
      <c r="CF173" s="335"/>
      <c r="CG173" s="335"/>
      <c r="CH173" s="997"/>
      <c r="CI173" s="97" t="str">
        <f t="shared" si="312"/>
        <v/>
      </c>
      <c r="CJ173" s="998"/>
      <c r="CK173" s="335"/>
      <c r="CL173" s="97" t="str">
        <f t="shared" si="313"/>
        <v/>
      </c>
      <c r="CM173" s="334"/>
      <c r="CN173" s="335"/>
      <c r="CO173" s="335"/>
      <c r="CP173" s="335"/>
      <c r="CQ173" s="97"/>
      <c r="CR173" s="334"/>
      <c r="CS173" s="335"/>
      <c r="CT173" s="335"/>
      <c r="CU173" s="335"/>
      <c r="CV173" s="97"/>
      <c r="CW173" s="334"/>
      <c r="CX173" s="335"/>
      <c r="CY173" s="335"/>
      <c r="CZ173" s="335"/>
      <c r="DA173" s="97"/>
      <c r="DB173" s="334"/>
      <c r="DC173" s="335"/>
      <c r="DD173" s="335"/>
      <c r="DE173" s="335"/>
      <c r="DF173" s="97" t="str">
        <f t="shared" si="288"/>
        <v/>
      </c>
      <c r="DG173" s="993"/>
      <c r="DH173" s="335"/>
      <c r="DI173" s="97" t="str">
        <f t="shared" si="289"/>
        <v/>
      </c>
      <c r="DJ173" s="334"/>
      <c r="DK173" s="335"/>
      <c r="DL173" s="335"/>
      <c r="DM173" s="97"/>
      <c r="DN173" s="334"/>
      <c r="DO173" s="335"/>
      <c r="DP173" s="335"/>
      <c r="DQ173" s="97"/>
      <c r="DR173" s="334"/>
      <c r="DS173" s="335"/>
      <c r="DT173" s="335"/>
      <c r="DU173" s="97"/>
      <c r="DV173" s="334"/>
      <c r="DW173" s="335"/>
      <c r="DX173" s="335"/>
      <c r="DY173" s="97" t="str">
        <f t="shared" si="290"/>
        <v/>
      </c>
      <c r="DZ173" s="998"/>
      <c r="EA173" s="335"/>
      <c r="EB173" s="97" t="str">
        <f t="shared" si="317"/>
        <v/>
      </c>
      <c r="EC173" s="334"/>
      <c r="ED173" s="335"/>
      <c r="EE173" s="335"/>
      <c r="EF173" s="97"/>
      <c r="EG173" s="334"/>
      <c r="EH173" s="335"/>
      <c r="EI173" s="335"/>
      <c r="EJ173" s="97"/>
      <c r="EK173" s="334"/>
      <c r="EL173" s="335"/>
      <c r="EM173" s="335"/>
      <c r="EN173" s="97"/>
      <c r="EO173" s="334"/>
      <c r="EP173" s="335"/>
      <c r="EQ173" s="335"/>
      <c r="ER173" s="97" t="str">
        <f t="shared" si="292"/>
        <v/>
      </c>
      <c r="ES173" s="993"/>
      <c r="ET173" s="335"/>
      <c r="EU173" s="97" t="str">
        <f t="shared" si="319"/>
        <v/>
      </c>
      <c r="EV173" s="334"/>
      <c r="EW173" s="335"/>
      <c r="EX173" s="335"/>
      <c r="EY173" s="97"/>
      <c r="EZ173" s="334"/>
      <c r="FA173" s="335"/>
      <c r="FB173" s="335"/>
      <c r="FC173" s="97"/>
      <c r="FD173" s="334"/>
      <c r="FE173" s="335"/>
      <c r="FF173" s="335"/>
      <c r="FG173" s="97"/>
      <c r="FH173" s="334"/>
      <c r="FI173" s="335"/>
      <c r="FJ173" s="335"/>
      <c r="FK173" s="97" t="str">
        <f t="shared" si="294"/>
        <v/>
      </c>
      <c r="FL173" s="993"/>
      <c r="FM173" s="335"/>
      <c r="FN173" s="97" t="str">
        <f t="shared" si="321"/>
        <v/>
      </c>
      <c r="FO173" s="334"/>
      <c r="FP173" s="335"/>
      <c r="FQ173" s="97"/>
      <c r="FR173" s="334"/>
      <c r="FS173" s="335"/>
      <c r="FT173" s="97"/>
      <c r="FU173" s="334"/>
      <c r="FV173" s="335"/>
      <c r="FW173" s="97"/>
      <c r="FX173" s="334"/>
      <c r="FY173" s="335"/>
      <c r="FZ173" s="97" t="str">
        <f t="shared" si="296"/>
        <v/>
      </c>
      <c r="GA173" s="993"/>
      <c r="GB173" s="335"/>
      <c r="GC173" s="510" t="str">
        <f t="shared" si="323"/>
        <v/>
      </c>
      <c r="GD173" s="336"/>
      <c r="GE173" s="337"/>
      <c r="GF173" s="337"/>
      <c r="GG173" s="337"/>
      <c r="GH173" s="337"/>
      <c r="GI173" s="510"/>
      <c r="GJ173" s="336"/>
      <c r="GK173" s="337"/>
      <c r="GL173" s="337"/>
      <c r="GM173" s="337"/>
      <c r="GN173" s="337"/>
      <c r="GO173" s="510"/>
      <c r="GP173" s="336"/>
      <c r="GQ173" s="337"/>
      <c r="GR173" s="337"/>
      <c r="GS173" s="337"/>
      <c r="GT173" s="337"/>
      <c r="GU173" s="510"/>
      <c r="GV173" s="336"/>
      <c r="GW173" s="337"/>
      <c r="GX173" s="337"/>
      <c r="GY173" s="337"/>
      <c r="GZ173" s="336"/>
      <c r="HA173" s="510" t="str">
        <f t="shared" si="298"/>
        <v/>
      </c>
      <c r="HB173" s="994"/>
      <c r="HC173" s="337"/>
      <c r="HD173" s="510" t="str">
        <f t="shared" si="325"/>
        <v/>
      </c>
      <c r="HE173" s="336"/>
      <c r="HF173" s="337"/>
      <c r="HG173" s="337"/>
      <c r="HH173" s="336"/>
      <c r="HI173" s="510"/>
      <c r="HJ173" s="336"/>
      <c r="HK173" s="337"/>
      <c r="HL173" s="337"/>
      <c r="HM173" s="336"/>
      <c r="HN173" s="510"/>
      <c r="HO173" s="336"/>
      <c r="HP173" s="337"/>
      <c r="HQ173" s="337"/>
      <c r="HR173" s="337"/>
      <c r="HS173" s="510"/>
      <c r="HT173" s="336"/>
      <c r="HU173" s="337"/>
      <c r="HV173" s="337"/>
      <c r="HW173" s="337"/>
      <c r="HX173" s="97" t="str">
        <f t="shared" si="300"/>
        <v/>
      </c>
      <c r="HY173" s="994"/>
      <c r="HZ173" s="337"/>
      <c r="IA173" s="510" t="str">
        <f t="shared" si="327"/>
        <v/>
      </c>
      <c r="IB173" s="336"/>
      <c r="IC173" s="337"/>
      <c r="ID173" s="337"/>
      <c r="IE173" s="510"/>
      <c r="IF173" s="336"/>
      <c r="IG173" s="337"/>
      <c r="IH173" s="337"/>
      <c r="II173" s="510"/>
      <c r="IJ173" s="336"/>
      <c r="IK173" s="337"/>
      <c r="IL173" s="337"/>
      <c r="IM173" s="510"/>
      <c r="IN173" s="336"/>
      <c r="IO173" s="337"/>
      <c r="IP173" s="337"/>
      <c r="IQ173" s="97" t="str">
        <f t="shared" si="328"/>
        <v/>
      </c>
      <c r="IR173" s="994"/>
      <c r="IS173" s="337"/>
      <c r="IT173" s="337"/>
      <c r="IU173" s="337"/>
      <c r="IV173" s="510" t="str">
        <f t="shared" si="329"/>
        <v/>
      </c>
      <c r="IW173" s="995"/>
    </row>
    <row r="174" spans="1:257" x14ac:dyDescent="0.25">
      <c r="A174" s="996"/>
      <c r="B174" s="507">
        <v>8</v>
      </c>
      <c r="C174" s="97" t="str">
        <f>IF(Proponentes!B165&gt;0,Proponentes!B165,"")</f>
        <v/>
      </c>
      <c r="D174" s="335"/>
      <c r="E174" s="335"/>
      <c r="F174" s="334"/>
      <c r="G174" s="335"/>
      <c r="H174" s="335"/>
      <c r="I174" s="335"/>
      <c r="J174" s="335"/>
      <c r="K174" s="335"/>
      <c r="L174" s="335"/>
      <c r="M174" s="334"/>
      <c r="N174" s="335"/>
      <c r="O174" s="335"/>
      <c r="P174" s="335"/>
      <c r="Q174" s="335"/>
      <c r="R174" s="335"/>
      <c r="S174" s="335"/>
      <c r="T174" s="334"/>
      <c r="U174" s="335"/>
      <c r="V174" s="335"/>
      <c r="W174" s="335"/>
      <c r="X174" s="335"/>
      <c r="Y174" s="335"/>
      <c r="Z174" s="335"/>
      <c r="AA174" s="334"/>
      <c r="AB174" s="335"/>
      <c r="AC174" s="335"/>
      <c r="AD174" s="335"/>
      <c r="AE174" s="335"/>
      <c r="AF174" s="335"/>
      <c r="AG174" s="97" t="str">
        <f t="shared" si="279"/>
        <v/>
      </c>
      <c r="AH174" s="993"/>
      <c r="AI174" s="335"/>
      <c r="AJ174" s="335" t="str">
        <f t="shared" si="280"/>
        <v/>
      </c>
      <c r="AK174" s="335"/>
      <c r="AL174" s="334"/>
      <c r="AM174" s="335"/>
      <c r="AN174" s="335"/>
      <c r="AO174" s="335"/>
      <c r="AP174" s="335"/>
      <c r="AQ174" s="335"/>
      <c r="AR174" s="335"/>
      <c r="AS174" s="334"/>
      <c r="AT174" s="335"/>
      <c r="AU174" s="335"/>
      <c r="AV174" s="335"/>
      <c r="AW174" s="335"/>
      <c r="AX174" s="335"/>
      <c r="AY174" s="335"/>
      <c r="AZ174" s="334"/>
      <c r="BA174" s="335"/>
      <c r="BB174" s="335"/>
      <c r="BC174" s="335"/>
      <c r="BD174" s="335"/>
      <c r="BE174" s="335"/>
      <c r="BF174" s="335"/>
      <c r="BG174" s="334"/>
      <c r="BH174" s="335"/>
      <c r="BI174" s="335"/>
      <c r="BJ174" s="335"/>
      <c r="BK174" s="335"/>
      <c r="BL174" s="97" t="str">
        <f t="shared" si="281"/>
        <v/>
      </c>
      <c r="BM174" s="993"/>
      <c r="BN174" s="335" t="str">
        <f t="shared" si="308"/>
        <v/>
      </c>
      <c r="BO174" s="334"/>
      <c r="BP174" s="335"/>
      <c r="BQ174" s="335"/>
      <c r="BR174" s="335"/>
      <c r="BS174" s="335" t="str">
        <f t="shared" si="309"/>
        <v/>
      </c>
      <c r="BT174" s="334"/>
      <c r="BU174" s="335"/>
      <c r="BV174" s="335"/>
      <c r="BW174" s="335"/>
      <c r="BX174" s="335" t="str">
        <f t="shared" si="310"/>
        <v/>
      </c>
      <c r="BY174" s="334"/>
      <c r="BZ174" s="335"/>
      <c r="CA174" s="335"/>
      <c r="CB174" s="335"/>
      <c r="CC174" s="335" t="str">
        <f t="shared" si="311"/>
        <v/>
      </c>
      <c r="CD174" s="334"/>
      <c r="CE174" s="335"/>
      <c r="CF174" s="335"/>
      <c r="CG174" s="335"/>
      <c r="CH174" s="997"/>
      <c r="CI174" s="97" t="str">
        <f t="shared" si="312"/>
        <v/>
      </c>
      <c r="CJ174" s="998"/>
      <c r="CK174" s="335"/>
      <c r="CL174" s="97" t="str">
        <f t="shared" si="313"/>
        <v/>
      </c>
      <c r="CM174" s="334"/>
      <c r="CN174" s="335"/>
      <c r="CO174" s="335"/>
      <c r="CP174" s="335"/>
      <c r="CQ174" s="97"/>
      <c r="CR174" s="334"/>
      <c r="CS174" s="335"/>
      <c r="CT174" s="335"/>
      <c r="CU174" s="335"/>
      <c r="CV174" s="97"/>
      <c r="CW174" s="334"/>
      <c r="CX174" s="335"/>
      <c r="CY174" s="335"/>
      <c r="CZ174" s="335"/>
      <c r="DA174" s="97"/>
      <c r="DB174" s="334"/>
      <c r="DC174" s="335"/>
      <c r="DD174" s="335"/>
      <c r="DE174" s="335"/>
      <c r="DF174" s="97" t="str">
        <f t="shared" si="288"/>
        <v/>
      </c>
      <c r="DG174" s="993"/>
      <c r="DH174" s="335"/>
      <c r="DI174" s="97" t="str">
        <f t="shared" si="289"/>
        <v/>
      </c>
      <c r="DJ174" s="334"/>
      <c r="DK174" s="335"/>
      <c r="DL174" s="335"/>
      <c r="DM174" s="97"/>
      <c r="DN174" s="334"/>
      <c r="DO174" s="335"/>
      <c r="DP174" s="335"/>
      <c r="DQ174" s="97"/>
      <c r="DR174" s="334"/>
      <c r="DS174" s="335"/>
      <c r="DT174" s="335"/>
      <c r="DU174" s="97"/>
      <c r="DV174" s="334"/>
      <c r="DW174" s="335"/>
      <c r="DX174" s="335"/>
      <c r="DY174" s="97" t="str">
        <f t="shared" si="290"/>
        <v/>
      </c>
      <c r="DZ174" s="998"/>
      <c r="EA174" s="335"/>
      <c r="EB174" s="97" t="str">
        <f t="shared" si="317"/>
        <v/>
      </c>
      <c r="EC174" s="334"/>
      <c r="ED174" s="335"/>
      <c r="EE174" s="335"/>
      <c r="EF174" s="97"/>
      <c r="EG174" s="334"/>
      <c r="EH174" s="335"/>
      <c r="EI174" s="335"/>
      <c r="EJ174" s="97"/>
      <c r="EK174" s="334"/>
      <c r="EL174" s="335"/>
      <c r="EM174" s="335"/>
      <c r="EN174" s="97"/>
      <c r="EO174" s="334"/>
      <c r="EP174" s="335"/>
      <c r="EQ174" s="335"/>
      <c r="ER174" s="97" t="str">
        <f t="shared" si="292"/>
        <v/>
      </c>
      <c r="ES174" s="993"/>
      <c r="ET174" s="335"/>
      <c r="EU174" s="97" t="str">
        <f t="shared" si="319"/>
        <v/>
      </c>
      <c r="EV174" s="334"/>
      <c r="EW174" s="335"/>
      <c r="EX174" s="335"/>
      <c r="EY174" s="97"/>
      <c r="EZ174" s="334"/>
      <c r="FA174" s="335"/>
      <c r="FB174" s="335"/>
      <c r="FC174" s="97"/>
      <c r="FD174" s="334"/>
      <c r="FE174" s="335"/>
      <c r="FF174" s="335"/>
      <c r="FG174" s="97"/>
      <c r="FH174" s="334"/>
      <c r="FI174" s="335"/>
      <c r="FJ174" s="335"/>
      <c r="FK174" s="97" t="str">
        <f t="shared" si="294"/>
        <v/>
      </c>
      <c r="FL174" s="993"/>
      <c r="FM174" s="335"/>
      <c r="FN174" s="97" t="str">
        <f t="shared" si="321"/>
        <v/>
      </c>
      <c r="FO174" s="334"/>
      <c r="FP174" s="335"/>
      <c r="FQ174" s="97"/>
      <c r="FR174" s="334"/>
      <c r="FS174" s="335"/>
      <c r="FT174" s="97"/>
      <c r="FU174" s="334"/>
      <c r="FV174" s="335"/>
      <c r="FW174" s="97"/>
      <c r="FX174" s="334"/>
      <c r="FY174" s="335"/>
      <c r="FZ174" s="97" t="str">
        <f t="shared" si="296"/>
        <v/>
      </c>
      <c r="GA174" s="993"/>
      <c r="GB174" s="335"/>
      <c r="GC174" s="510" t="str">
        <f t="shared" si="323"/>
        <v/>
      </c>
      <c r="GD174" s="336"/>
      <c r="GE174" s="337"/>
      <c r="GF174" s="337"/>
      <c r="GG174" s="337"/>
      <c r="GH174" s="337"/>
      <c r="GI174" s="510"/>
      <c r="GJ174" s="336"/>
      <c r="GK174" s="337"/>
      <c r="GL174" s="337"/>
      <c r="GM174" s="337"/>
      <c r="GN174" s="337"/>
      <c r="GO174" s="510"/>
      <c r="GP174" s="336"/>
      <c r="GQ174" s="337"/>
      <c r="GR174" s="337"/>
      <c r="GS174" s="337"/>
      <c r="GT174" s="337"/>
      <c r="GU174" s="510"/>
      <c r="GV174" s="336"/>
      <c r="GW174" s="337"/>
      <c r="GX174" s="337"/>
      <c r="GY174" s="337"/>
      <c r="GZ174" s="336"/>
      <c r="HA174" s="510" t="str">
        <f t="shared" si="298"/>
        <v/>
      </c>
      <c r="HB174" s="994"/>
      <c r="HC174" s="337"/>
      <c r="HD174" s="510" t="str">
        <f t="shared" si="325"/>
        <v/>
      </c>
      <c r="HE174" s="336"/>
      <c r="HF174" s="337"/>
      <c r="HG174" s="337"/>
      <c r="HH174" s="336"/>
      <c r="HI174" s="510"/>
      <c r="HJ174" s="336"/>
      <c r="HK174" s="337"/>
      <c r="HL174" s="337"/>
      <c r="HM174" s="336"/>
      <c r="HN174" s="510"/>
      <c r="HO174" s="336"/>
      <c r="HP174" s="337"/>
      <c r="HQ174" s="337"/>
      <c r="HR174" s="337"/>
      <c r="HS174" s="510"/>
      <c r="HT174" s="336"/>
      <c r="HU174" s="337"/>
      <c r="HV174" s="337"/>
      <c r="HW174" s="337"/>
      <c r="HX174" s="97" t="str">
        <f t="shared" si="300"/>
        <v/>
      </c>
      <c r="HY174" s="994"/>
      <c r="HZ174" s="337"/>
      <c r="IA174" s="510" t="str">
        <f t="shared" si="327"/>
        <v/>
      </c>
      <c r="IB174" s="336"/>
      <c r="IC174" s="337"/>
      <c r="ID174" s="337"/>
      <c r="IE174" s="510"/>
      <c r="IF174" s="336"/>
      <c r="IG174" s="337"/>
      <c r="IH174" s="337"/>
      <c r="II174" s="510"/>
      <c r="IJ174" s="336"/>
      <c r="IK174" s="337"/>
      <c r="IL174" s="337"/>
      <c r="IM174" s="510"/>
      <c r="IN174" s="336"/>
      <c r="IO174" s="337"/>
      <c r="IP174" s="337"/>
      <c r="IQ174" s="97" t="str">
        <f t="shared" si="328"/>
        <v/>
      </c>
      <c r="IR174" s="994"/>
      <c r="IS174" s="337"/>
      <c r="IT174" s="337"/>
      <c r="IU174" s="337"/>
      <c r="IV174" s="510" t="str">
        <f t="shared" si="329"/>
        <v/>
      </c>
      <c r="IW174" s="995"/>
    </row>
    <row r="175" spans="1:257" x14ac:dyDescent="0.25">
      <c r="A175" s="996"/>
      <c r="B175" s="507">
        <v>9</v>
      </c>
      <c r="C175" s="97" t="str">
        <f>IF(Proponentes!B166&gt;0,Proponentes!B166,"")</f>
        <v/>
      </c>
      <c r="D175" s="335"/>
      <c r="E175" s="335"/>
      <c r="F175" s="334"/>
      <c r="G175" s="335"/>
      <c r="H175" s="335"/>
      <c r="I175" s="335"/>
      <c r="J175" s="335"/>
      <c r="K175" s="335"/>
      <c r="L175" s="335"/>
      <c r="M175" s="334"/>
      <c r="N175" s="335"/>
      <c r="O175" s="335"/>
      <c r="P175" s="335"/>
      <c r="Q175" s="335"/>
      <c r="R175" s="335"/>
      <c r="S175" s="335"/>
      <c r="T175" s="334"/>
      <c r="U175" s="335"/>
      <c r="V175" s="335"/>
      <c r="W175" s="335"/>
      <c r="X175" s="335"/>
      <c r="Y175" s="335"/>
      <c r="Z175" s="335"/>
      <c r="AA175" s="334"/>
      <c r="AB175" s="335"/>
      <c r="AC175" s="335"/>
      <c r="AD175" s="335"/>
      <c r="AE175" s="335"/>
      <c r="AF175" s="335"/>
      <c r="AG175" s="97" t="str">
        <f t="shared" si="279"/>
        <v/>
      </c>
      <c r="AH175" s="993"/>
      <c r="AI175" s="335"/>
      <c r="AJ175" s="335" t="str">
        <f t="shared" si="280"/>
        <v/>
      </c>
      <c r="AK175" s="335"/>
      <c r="AL175" s="334"/>
      <c r="AM175" s="335"/>
      <c r="AN175" s="335"/>
      <c r="AO175" s="335"/>
      <c r="AP175" s="335"/>
      <c r="AQ175" s="335"/>
      <c r="AR175" s="335"/>
      <c r="AS175" s="334"/>
      <c r="AT175" s="335"/>
      <c r="AU175" s="335"/>
      <c r="AV175" s="335"/>
      <c r="AW175" s="335"/>
      <c r="AX175" s="335"/>
      <c r="AY175" s="335"/>
      <c r="AZ175" s="334"/>
      <c r="BA175" s="335"/>
      <c r="BB175" s="335"/>
      <c r="BC175" s="335"/>
      <c r="BD175" s="335"/>
      <c r="BE175" s="335"/>
      <c r="BF175" s="335"/>
      <c r="BG175" s="334"/>
      <c r="BH175" s="335"/>
      <c r="BI175" s="335"/>
      <c r="BJ175" s="335"/>
      <c r="BK175" s="335"/>
      <c r="BL175" s="97" t="str">
        <f t="shared" si="281"/>
        <v/>
      </c>
      <c r="BM175" s="993"/>
      <c r="BN175" s="335" t="str">
        <f t="shared" si="308"/>
        <v/>
      </c>
      <c r="BO175" s="334"/>
      <c r="BP175" s="335"/>
      <c r="BQ175" s="335"/>
      <c r="BR175" s="335"/>
      <c r="BS175" s="335" t="str">
        <f t="shared" si="309"/>
        <v/>
      </c>
      <c r="BT175" s="334"/>
      <c r="BU175" s="335"/>
      <c r="BV175" s="335"/>
      <c r="BW175" s="335"/>
      <c r="BX175" s="335" t="str">
        <f t="shared" si="310"/>
        <v/>
      </c>
      <c r="BY175" s="334"/>
      <c r="BZ175" s="335"/>
      <c r="CA175" s="335"/>
      <c r="CB175" s="335"/>
      <c r="CC175" s="335" t="str">
        <f t="shared" si="311"/>
        <v/>
      </c>
      <c r="CD175" s="334"/>
      <c r="CE175" s="335"/>
      <c r="CF175" s="335"/>
      <c r="CG175" s="335"/>
      <c r="CH175" s="997"/>
      <c r="CI175" s="97" t="str">
        <f t="shared" si="312"/>
        <v/>
      </c>
      <c r="CJ175" s="998"/>
      <c r="CK175" s="335"/>
      <c r="CL175" s="97" t="str">
        <f t="shared" si="313"/>
        <v/>
      </c>
      <c r="CM175" s="334"/>
      <c r="CN175" s="335"/>
      <c r="CO175" s="335"/>
      <c r="CP175" s="335"/>
      <c r="CQ175" s="97"/>
      <c r="CR175" s="334"/>
      <c r="CS175" s="335"/>
      <c r="CT175" s="335"/>
      <c r="CU175" s="335"/>
      <c r="CV175" s="97"/>
      <c r="CW175" s="334"/>
      <c r="CX175" s="335"/>
      <c r="CY175" s="335"/>
      <c r="CZ175" s="335"/>
      <c r="DA175" s="97"/>
      <c r="DB175" s="334"/>
      <c r="DC175" s="335"/>
      <c r="DD175" s="335"/>
      <c r="DE175" s="335"/>
      <c r="DF175" s="97" t="str">
        <f t="shared" si="288"/>
        <v/>
      </c>
      <c r="DG175" s="993"/>
      <c r="DH175" s="335"/>
      <c r="DI175" s="97" t="str">
        <f t="shared" si="289"/>
        <v/>
      </c>
      <c r="DJ175" s="334"/>
      <c r="DK175" s="335"/>
      <c r="DL175" s="335"/>
      <c r="DM175" s="97"/>
      <c r="DN175" s="334"/>
      <c r="DO175" s="335"/>
      <c r="DP175" s="335"/>
      <c r="DQ175" s="97"/>
      <c r="DR175" s="334"/>
      <c r="DS175" s="335"/>
      <c r="DT175" s="335"/>
      <c r="DU175" s="97"/>
      <c r="DV175" s="334"/>
      <c r="DW175" s="335"/>
      <c r="DX175" s="335"/>
      <c r="DY175" s="97" t="str">
        <f t="shared" si="290"/>
        <v/>
      </c>
      <c r="DZ175" s="998"/>
      <c r="EA175" s="335"/>
      <c r="EB175" s="97" t="str">
        <f t="shared" si="317"/>
        <v/>
      </c>
      <c r="EC175" s="334"/>
      <c r="ED175" s="335"/>
      <c r="EE175" s="335"/>
      <c r="EF175" s="97"/>
      <c r="EG175" s="334"/>
      <c r="EH175" s="335"/>
      <c r="EI175" s="335"/>
      <c r="EJ175" s="97"/>
      <c r="EK175" s="334"/>
      <c r="EL175" s="335"/>
      <c r="EM175" s="335"/>
      <c r="EN175" s="97"/>
      <c r="EO175" s="334"/>
      <c r="EP175" s="335"/>
      <c r="EQ175" s="335"/>
      <c r="ER175" s="97" t="str">
        <f t="shared" si="292"/>
        <v/>
      </c>
      <c r="ES175" s="993"/>
      <c r="ET175" s="335"/>
      <c r="EU175" s="97" t="str">
        <f t="shared" si="319"/>
        <v/>
      </c>
      <c r="EV175" s="334"/>
      <c r="EW175" s="335"/>
      <c r="EX175" s="335"/>
      <c r="EY175" s="97"/>
      <c r="EZ175" s="334"/>
      <c r="FA175" s="335"/>
      <c r="FB175" s="335"/>
      <c r="FC175" s="97"/>
      <c r="FD175" s="334"/>
      <c r="FE175" s="335"/>
      <c r="FF175" s="335"/>
      <c r="FG175" s="97"/>
      <c r="FH175" s="334"/>
      <c r="FI175" s="335"/>
      <c r="FJ175" s="335"/>
      <c r="FK175" s="97" t="str">
        <f t="shared" si="294"/>
        <v/>
      </c>
      <c r="FL175" s="993"/>
      <c r="FM175" s="335"/>
      <c r="FN175" s="97" t="str">
        <f t="shared" si="321"/>
        <v/>
      </c>
      <c r="FO175" s="334"/>
      <c r="FP175" s="335"/>
      <c r="FQ175" s="97"/>
      <c r="FR175" s="334"/>
      <c r="FS175" s="335"/>
      <c r="FT175" s="97"/>
      <c r="FU175" s="334"/>
      <c r="FV175" s="335"/>
      <c r="FW175" s="97"/>
      <c r="FX175" s="334"/>
      <c r="FY175" s="335"/>
      <c r="FZ175" s="97" t="str">
        <f t="shared" si="296"/>
        <v/>
      </c>
      <c r="GA175" s="993"/>
      <c r="GB175" s="335"/>
      <c r="GC175" s="510" t="str">
        <f t="shared" si="323"/>
        <v/>
      </c>
      <c r="GD175" s="336"/>
      <c r="GE175" s="337"/>
      <c r="GF175" s="337"/>
      <c r="GG175" s="337"/>
      <c r="GH175" s="337"/>
      <c r="GI175" s="510"/>
      <c r="GJ175" s="336"/>
      <c r="GK175" s="337"/>
      <c r="GL175" s="337"/>
      <c r="GM175" s="337"/>
      <c r="GN175" s="337"/>
      <c r="GO175" s="510"/>
      <c r="GP175" s="336"/>
      <c r="GQ175" s="337"/>
      <c r="GR175" s="337"/>
      <c r="GS175" s="337"/>
      <c r="GT175" s="337"/>
      <c r="GU175" s="510"/>
      <c r="GV175" s="336"/>
      <c r="GW175" s="337"/>
      <c r="GX175" s="337"/>
      <c r="GY175" s="337"/>
      <c r="GZ175" s="336"/>
      <c r="HA175" s="510" t="str">
        <f t="shared" si="298"/>
        <v/>
      </c>
      <c r="HB175" s="994"/>
      <c r="HC175" s="337"/>
      <c r="HD175" s="510" t="str">
        <f t="shared" si="325"/>
        <v/>
      </c>
      <c r="HE175" s="336"/>
      <c r="HF175" s="337"/>
      <c r="HG175" s="337"/>
      <c r="HH175" s="336"/>
      <c r="HI175" s="510"/>
      <c r="HJ175" s="336"/>
      <c r="HK175" s="337"/>
      <c r="HL175" s="337"/>
      <c r="HM175" s="336"/>
      <c r="HN175" s="510"/>
      <c r="HO175" s="336"/>
      <c r="HP175" s="337"/>
      <c r="HQ175" s="337"/>
      <c r="HR175" s="337"/>
      <c r="HS175" s="510"/>
      <c r="HT175" s="336"/>
      <c r="HU175" s="337"/>
      <c r="HV175" s="337"/>
      <c r="HW175" s="337"/>
      <c r="HX175" s="97" t="str">
        <f t="shared" si="300"/>
        <v/>
      </c>
      <c r="HY175" s="994"/>
      <c r="HZ175" s="337"/>
      <c r="IA175" s="510" t="str">
        <f t="shared" si="327"/>
        <v/>
      </c>
      <c r="IB175" s="336"/>
      <c r="IC175" s="337"/>
      <c r="ID175" s="337"/>
      <c r="IE175" s="510"/>
      <c r="IF175" s="336"/>
      <c r="IG175" s="337"/>
      <c r="IH175" s="337"/>
      <c r="II175" s="510"/>
      <c r="IJ175" s="336"/>
      <c r="IK175" s="337"/>
      <c r="IL175" s="337"/>
      <c r="IM175" s="510"/>
      <c r="IN175" s="336"/>
      <c r="IO175" s="337"/>
      <c r="IP175" s="337"/>
      <c r="IQ175" s="97" t="str">
        <f t="shared" si="328"/>
        <v/>
      </c>
      <c r="IR175" s="994"/>
      <c r="IS175" s="337"/>
      <c r="IT175" s="337"/>
      <c r="IU175" s="337"/>
      <c r="IV175" s="510" t="str">
        <f t="shared" si="329"/>
        <v/>
      </c>
      <c r="IW175" s="995"/>
    </row>
    <row r="176" spans="1:257" x14ac:dyDescent="0.25">
      <c r="A176" s="996"/>
      <c r="B176" s="507">
        <v>10</v>
      </c>
      <c r="C176" s="97" t="str">
        <f>IF(Proponentes!B167&gt;0,Proponentes!B167,"")</f>
        <v/>
      </c>
      <c r="D176" s="335"/>
      <c r="E176" s="335"/>
      <c r="F176" s="334"/>
      <c r="G176" s="335"/>
      <c r="H176" s="335"/>
      <c r="I176" s="335"/>
      <c r="J176" s="335"/>
      <c r="K176" s="335"/>
      <c r="L176" s="335"/>
      <c r="M176" s="334"/>
      <c r="N176" s="335"/>
      <c r="O176" s="335"/>
      <c r="P176" s="335"/>
      <c r="Q176" s="335"/>
      <c r="R176" s="335"/>
      <c r="S176" s="335"/>
      <c r="T176" s="334"/>
      <c r="U176" s="335"/>
      <c r="V176" s="335"/>
      <c r="W176" s="335"/>
      <c r="X176" s="335"/>
      <c r="Y176" s="335"/>
      <c r="Z176" s="335"/>
      <c r="AA176" s="334"/>
      <c r="AB176" s="335"/>
      <c r="AC176" s="335"/>
      <c r="AD176" s="335"/>
      <c r="AE176" s="335"/>
      <c r="AF176" s="335"/>
      <c r="AG176" s="97" t="str">
        <f t="shared" si="279"/>
        <v/>
      </c>
      <c r="AH176" s="993"/>
      <c r="AI176" s="335"/>
      <c r="AJ176" s="335" t="str">
        <f t="shared" si="280"/>
        <v/>
      </c>
      <c r="AK176" s="335"/>
      <c r="AL176" s="334"/>
      <c r="AM176" s="335"/>
      <c r="AN176" s="335"/>
      <c r="AO176" s="335"/>
      <c r="AP176" s="335"/>
      <c r="AQ176" s="335"/>
      <c r="AR176" s="335"/>
      <c r="AS176" s="334"/>
      <c r="AT176" s="335"/>
      <c r="AU176" s="335"/>
      <c r="AV176" s="335"/>
      <c r="AW176" s="335"/>
      <c r="AX176" s="335"/>
      <c r="AY176" s="335"/>
      <c r="AZ176" s="334"/>
      <c r="BA176" s="335"/>
      <c r="BB176" s="335"/>
      <c r="BC176" s="335"/>
      <c r="BD176" s="335"/>
      <c r="BE176" s="335"/>
      <c r="BF176" s="335"/>
      <c r="BG176" s="334"/>
      <c r="BH176" s="335"/>
      <c r="BI176" s="335"/>
      <c r="BJ176" s="335"/>
      <c r="BK176" s="335"/>
      <c r="BL176" s="97" t="str">
        <f t="shared" si="281"/>
        <v/>
      </c>
      <c r="BM176" s="993"/>
      <c r="BN176" s="335" t="str">
        <f t="shared" si="308"/>
        <v/>
      </c>
      <c r="BO176" s="334"/>
      <c r="BP176" s="335"/>
      <c r="BQ176" s="335"/>
      <c r="BR176" s="335"/>
      <c r="BS176" s="335" t="str">
        <f t="shared" si="309"/>
        <v/>
      </c>
      <c r="BT176" s="334"/>
      <c r="BU176" s="335"/>
      <c r="BV176" s="335"/>
      <c r="BW176" s="335"/>
      <c r="BX176" s="335" t="str">
        <f t="shared" si="310"/>
        <v/>
      </c>
      <c r="BY176" s="334"/>
      <c r="BZ176" s="335"/>
      <c r="CA176" s="335"/>
      <c r="CB176" s="335"/>
      <c r="CC176" s="335" t="str">
        <f t="shared" si="311"/>
        <v/>
      </c>
      <c r="CD176" s="334"/>
      <c r="CE176" s="335"/>
      <c r="CF176" s="335"/>
      <c r="CG176" s="335"/>
      <c r="CH176" s="997"/>
      <c r="CI176" s="97" t="str">
        <f t="shared" si="312"/>
        <v/>
      </c>
      <c r="CJ176" s="998"/>
      <c r="CK176" s="335"/>
      <c r="CL176" s="97" t="str">
        <f t="shared" si="313"/>
        <v/>
      </c>
      <c r="CM176" s="334"/>
      <c r="CN176" s="335"/>
      <c r="CO176" s="335"/>
      <c r="CP176" s="335"/>
      <c r="CQ176" s="97"/>
      <c r="CR176" s="334"/>
      <c r="CS176" s="335"/>
      <c r="CT176" s="335"/>
      <c r="CU176" s="335"/>
      <c r="CV176" s="97"/>
      <c r="CW176" s="334"/>
      <c r="CX176" s="335"/>
      <c r="CY176" s="335"/>
      <c r="CZ176" s="335"/>
      <c r="DA176" s="97"/>
      <c r="DB176" s="334"/>
      <c r="DC176" s="335"/>
      <c r="DD176" s="335"/>
      <c r="DE176" s="335"/>
      <c r="DF176" s="97" t="str">
        <f t="shared" si="288"/>
        <v/>
      </c>
      <c r="DG176" s="993"/>
      <c r="DH176" s="335"/>
      <c r="DI176" s="97" t="str">
        <f t="shared" si="289"/>
        <v/>
      </c>
      <c r="DJ176" s="334"/>
      <c r="DK176" s="335"/>
      <c r="DL176" s="335"/>
      <c r="DM176" s="97"/>
      <c r="DN176" s="334"/>
      <c r="DO176" s="335"/>
      <c r="DP176" s="335"/>
      <c r="DQ176" s="97"/>
      <c r="DR176" s="334"/>
      <c r="DS176" s="335"/>
      <c r="DT176" s="335"/>
      <c r="DU176" s="97"/>
      <c r="DV176" s="334"/>
      <c r="DW176" s="335"/>
      <c r="DX176" s="335"/>
      <c r="DY176" s="97" t="str">
        <f t="shared" si="290"/>
        <v/>
      </c>
      <c r="DZ176" s="998"/>
      <c r="EA176" s="335"/>
      <c r="EB176" s="97" t="str">
        <f t="shared" si="317"/>
        <v/>
      </c>
      <c r="EC176" s="334"/>
      <c r="ED176" s="335"/>
      <c r="EE176" s="335"/>
      <c r="EF176" s="97"/>
      <c r="EG176" s="334"/>
      <c r="EH176" s="335"/>
      <c r="EI176" s="335"/>
      <c r="EJ176" s="97"/>
      <c r="EK176" s="334"/>
      <c r="EL176" s="335"/>
      <c r="EM176" s="335"/>
      <c r="EN176" s="97"/>
      <c r="EO176" s="334"/>
      <c r="EP176" s="335"/>
      <c r="EQ176" s="335"/>
      <c r="ER176" s="97" t="str">
        <f t="shared" si="292"/>
        <v/>
      </c>
      <c r="ES176" s="993"/>
      <c r="ET176" s="335"/>
      <c r="EU176" s="97" t="str">
        <f t="shared" si="319"/>
        <v/>
      </c>
      <c r="EV176" s="334"/>
      <c r="EW176" s="335"/>
      <c r="EX176" s="335"/>
      <c r="EY176" s="97"/>
      <c r="EZ176" s="334"/>
      <c r="FA176" s="335"/>
      <c r="FB176" s="335"/>
      <c r="FC176" s="97"/>
      <c r="FD176" s="334"/>
      <c r="FE176" s="335"/>
      <c r="FF176" s="335"/>
      <c r="FG176" s="97"/>
      <c r="FH176" s="334"/>
      <c r="FI176" s="335"/>
      <c r="FJ176" s="335"/>
      <c r="FK176" s="97" t="str">
        <f t="shared" si="294"/>
        <v/>
      </c>
      <c r="FL176" s="993"/>
      <c r="FM176" s="335"/>
      <c r="FN176" s="97" t="str">
        <f t="shared" si="321"/>
        <v/>
      </c>
      <c r="FO176" s="334"/>
      <c r="FP176" s="335"/>
      <c r="FQ176" s="97"/>
      <c r="FR176" s="334"/>
      <c r="FS176" s="335"/>
      <c r="FT176" s="97"/>
      <c r="FU176" s="334"/>
      <c r="FV176" s="335"/>
      <c r="FW176" s="97"/>
      <c r="FX176" s="334"/>
      <c r="FY176" s="335"/>
      <c r="FZ176" s="97" t="str">
        <f t="shared" si="296"/>
        <v/>
      </c>
      <c r="GA176" s="993"/>
      <c r="GB176" s="335"/>
      <c r="GC176" s="510" t="str">
        <f t="shared" si="323"/>
        <v/>
      </c>
      <c r="GD176" s="336"/>
      <c r="GE176" s="337"/>
      <c r="GF176" s="337"/>
      <c r="GG176" s="337"/>
      <c r="GH176" s="337"/>
      <c r="GI176" s="510"/>
      <c r="GJ176" s="336"/>
      <c r="GK176" s="337"/>
      <c r="GL176" s="337"/>
      <c r="GM176" s="337"/>
      <c r="GN176" s="337"/>
      <c r="GO176" s="510"/>
      <c r="GP176" s="336"/>
      <c r="GQ176" s="337"/>
      <c r="GR176" s="337"/>
      <c r="GS176" s="337"/>
      <c r="GT176" s="337"/>
      <c r="GU176" s="510"/>
      <c r="GV176" s="336"/>
      <c r="GW176" s="337"/>
      <c r="GX176" s="337"/>
      <c r="GY176" s="337"/>
      <c r="GZ176" s="336"/>
      <c r="HA176" s="510" t="str">
        <f t="shared" si="298"/>
        <v/>
      </c>
      <c r="HB176" s="994"/>
      <c r="HC176" s="337"/>
      <c r="HD176" s="510" t="str">
        <f t="shared" si="325"/>
        <v/>
      </c>
      <c r="HE176" s="336"/>
      <c r="HF176" s="337"/>
      <c r="HG176" s="337"/>
      <c r="HH176" s="336"/>
      <c r="HI176" s="510"/>
      <c r="HJ176" s="336"/>
      <c r="HK176" s="337"/>
      <c r="HL176" s="337"/>
      <c r="HM176" s="336"/>
      <c r="HN176" s="510"/>
      <c r="HO176" s="336"/>
      <c r="HP176" s="337"/>
      <c r="HQ176" s="337"/>
      <c r="HR176" s="337"/>
      <c r="HS176" s="510"/>
      <c r="HT176" s="336"/>
      <c r="HU176" s="337"/>
      <c r="HV176" s="337"/>
      <c r="HW176" s="337"/>
      <c r="HX176" s="97" t="str">
        <f t="shared" si="300"/>
        <v/>
      </c>
      <c r="HY176" s="994"/>
      <c r="HZ176" s="337"/>
      <c r="IA176" s="510" t="str">
        <f t="shared" si="327"/>
        <v/>
      </c>
      <c r="IB176" s="336"/>
      <c r="IC176" s="337"/>
      <c r="ID176" s="337"/>
      <c r="IE176" s="510"/>
      <c r="IF176" s="336"/>
      <c r="IG176" s="337"/>
      <c r="IH176" s="337"/>
      <c r="II176" s="510"/>
      <c r="IJ176" s="336"/>
      <c r="IK176" s="337"/>
      <c r="IL176" s="337"/>
      <c r="IM176" s="510"/>
      <c r="IN176" s="336"/>
      <c r="IO176" s="337"/>
      <c r="IP176" s="337"/>
      <c r="IQ176" s="97" t="str">
        <f t="shared" si="328"/>
        <v/>
      </c>
      <c r="IR176" s="994"/>
      <c r="IS176" s="337"/>
      <c r="IT176" s="337"/>
      <c r="IU176" s="337"/>
      <c r="IV176" s="510" t="str">
        <f t="shared" si="329"/>
        <v/>
      </c>
      <c r="IW176" s="995"/>
    </row>
    <row r="177" spans="1:257" x14ac:dyDescent="0.25">
      <c r="A177" s="996"/>
      <c r="B177" s="507">
        <v>11</v>
      </c>
      <c r="C177" s="97" t="str">
        <f>IF(Proponentes!B168&gt;0,Proponentes!B168,"")</f>
        <v/>
      </c>
      <c r="D177" s="335"/>
      <c r="E177" s="335"/>
      <c r="F177" s="334"/>
      <c r="G177" s="335"/>
      <c r="H177" s="335"/>
      <c r="I177" s="335"/>
      <c r="J177" s="335"/>
      <c r="K177" s="335"/>
      <c r="L177" s="335"/>
      <c r="M177" s="334"/>
      <c r="N177" s="335"/>
      <c r="O177" s="335"/>
      <c r="P177" s="335"/>
      <c r="Q177" s="335"/>
      <c r="R177" s="335"/>
      <c r="S177" s="335"/>
      <c r="T177" s="334"/>
      <c r="U177" s="335"/>
      <c r="V177" s="335"/>
      <c r="W177" s="335"/>
      <c r="X177" s="335"/>
      <c r="Y177" s="335"/>
      <c r="Z177" s="335"/>
      <c r="AA177" s="334"/>
      <c r="AB177" s="335"/>
      <c r="AC177" s="335"/>
      <c r="AD177" s="335"/>
      <c r="AE177" s="335"/>
      <c r="AF177" s="335"/>
      <c r="AG177" s="97" t="str">
        <f t="shared" si="279"/>
        <v/>
      </c>
      <c r="AH177" s="993"/>
      <c r="AI177" s="335"/>
      <c r="AJ177" s="335" t="str">
        <f t="shared" si="280"/>
        <v/>
      </c>
      <c r="AK177" s="335"/>
      <c r="AL177" s="334"/>
      <c r="AM177" s="335"/>
      <c r="AN177" s="335"/>
      <c r="AO177" s="335"/>
      <c r="AP177" s="335"/>
      <c r="AQ177" s="335"/>
      <c r="AR177" s="335"/>
      <c r="AS177" s="334"/>
      <c r="AT177" s="335"/>
      <c r="AU177" s="335"/>
      <c r="AV177" s="335"/>
      <c r="AW177" s="335"/>
      <c r="AX177" s="335"/>
      <c r="AY177" s="335"/>
      <c r="AZ177" s="334"/>
      <c r="BA177" s="335"/>
      <c r="BB177" s="335"/>
      <c r="BC177" s="335"/>
      <c r="BD177" s="335"/>
      <c r="BE177" s="335"/>
      <c r="BF177" s="335"/>
      <c r="BG177" s="334"/>
      <c r="BH177" s="335"/>
      <c r="BI177" s="335"/>
      <c r="BJ177" s="335"/>
      <c r="BK177" s="335"/>
      <c r="BL177" s="97" t="str">
        <f t="shared" si="281"/>
        <v/>
      </c>
      <c r="BM177" s="993"/>
      <c r="BN177" s="335" t="str">
        <f t="shared" si="308"/>
        <v/>
      </c>
      <c r="BO177" s="334"/>
      <c r="BP177" s="335"/>
      <c r="BQ177" s="335"/>
      <c r="BR177" s="335"/>
      <c r="BS177" s="335" t="str">
        <f t="shared" si="309"/>
        <v/>
      </c>
      <c r="BT177" s="334"/>
      <c r="BU177" s="335"/>
      <c r="BV177" s="335"/>
      <c r="BW177" s="335"/>
      <c r="BX177" s="335" t="str">
        <f t="shared" si="310"/>
        <v/>
      </c>
      <c r="BY177" s="334"/>
      <c r="BZ177" s="335"/>
      <c r="CA177" s="335"/>
      <c r="CB177" s="335"/>
      <c r="CC177" s="335" t="str">
        <f t="shared" si="311"/>
        <v/>
      </c>
      <c r="CD177" s="334"/>
      <c r="CE177" s="335"/>
      <c r="CF177" s="335"/>
      <c r="CG177" s="335"/>
      <c r="CH177" s="997"/>
      <c r="CI177" s="97" t="str">
        <f t="shared" si="312"/>
        <v/>
      </c>
      <c r="CJ177" s="998"/>
      <c r="CK177" s="335"/>
      <c r="CL177" s="97" t="str">
        <f t="shared" si="313"/>
        <v/>
      </c>
      <c r="CM177" s="334"/>
      <c r="CN177" s="335"/>
      <c r="CO177" s="335"/>
      <c r="CP177" s="335"/>
      <c r="CQ177" s="97"/>
      <c r="CR177" s="334"/>
      <c r="CS177" s="335"/>
      <c r="CT177" s="335"/>
      <c r="CU177" s="335"/>
      <c r="CV177" s="97"/>
      <c r="CW177" s="334"/>
      <c r="CX177" s="335"/>
      <c r="CY177" s="335"/>
      <c r="CZ177" s="335"/>
      <c r="DA177" s="97"/>
      <c r="DB177" s="334"/>
      <c r="DC177" s="335"/>
      <c r="DD177" s="335"/>
      <c r="DE177" s="335"/>
      <c r="DF177" s="97" t="str">
        <f t="shared" si="288"/>
        <v/>
      </c>
      <c r="DG177" s="993"/>
      <c r="DH177" s="335"/>
      <c r="DI177" s="97" t="str">
        <f t="shared" si="289"/>
        <v/>
      </c>
      <c r="DJ177" s="334"/>
      <c r="DK177" s="335"/>
      <c r="DL177" s="335"/>
      <c r="DM177" s="97"/>
      <c r="DN177" s="334"/>
      <c r="DO177" s="335"/>
      <c r="DP177" s="335"/>
      <c r="DQ177" s="97"/>
      <c r="DR177" s="334"/>
      <c r="DS177" s="335"/>
      <c r="DT177" s="335"/>
      <c r="DU177" s="97"/>
      <c r="DV177" s="334"/>
      <c r="DW177" s="335"/>
      <c r="DX177" s="335"/>
      <c r="DY177" s="97" t="str">
        <f t="shared" si="290"/>
        <v/>
      </c>
      <c r="DZ177" s="998"/>
      <c r="EA177" s="335"/>
      <c r="EB177" s="97" t="str">
        <f t="shared" si="317"/>
        <v/>
      </c>
      <c r="EC177" s="334"/>
      <c r="ED177" s="335"/>
      <c r="EE177" s="335"/>
      <c r="EF177" s="97"/>
      <c r="EG177" s="334"/>
      <c r="EH177" s="335"/>
      <c r="EI177" s="335"/>
      <c r="EJ177" s="97"/>
      <c r="EK177" s="334"/>
      <c r="EL177" s="335"/>
      <c r="EM177" s="335"/>
      <c r="EN177" s="97"/>
      <c r="EO177" s="334"/>
      <c r="EP177" s="335"/>
      <c r="EQ177" s="335"/>
      <c r="ER177" s="97" t="str">
        <f t="shared" si="292"/>
        <v/>
      </c>
      <c r="ES177" s="993"/>
      <c r="ET177" s="335"/>
      <c r="EU177" s="97" t="str">
        <f t="shared" si="319"/>
        <v/>
      </c>
      <c r="EV177" s="334"/>
      <c r="EW177" s="335"/>
      <c r="EX177" s="335"/>
      <c r="EY177" s="97"/>
      <c r="EZ177" s="334"/>
      <c r="FA177" s="335"/>
      <c r="FB177" s="335"/>
      <c r="FC177" s="97"/>
      <c r="FD177" s="334"/>
      <c r="FE177" s="335"/>
      <c r="FF177" s="335"/>
      <c r="FG177" s="97"/>
      <c r="FH177" s="334"/>
      <c r="FI177" s="335"/>
      <c r="FJ177" s="335"/>
      <c r="FK177" s="97" t="str">
        <f t="shared" si="294"/>
        <v/>
      </c>
      <c r="FL177" s="993"/>
      <c r="FM177" s="335"/>
      <c r="FN177" s="97" t="str">
        <f t="shared" si="321"/>
        <v/>
      </c>
      <c r="FO177" s="334"/>
      <c r="FP177" s="335"/>
      <c r="FQ177" s="97"/>
      <c r="FR177" s="334"/>
      <c r="FS177" s="335"/>
      <c r="FT177" s="97"/>
      <c r="FU177" s="334"/>
      <c r="FV177" s="335"/>
      <c r="FW177" s="97"/>
      <c r="FX177" s="334"/>
      <c r="FY177" s="335"/>
      <c r="FZ177" s="97" t="str">
        <f t="shared" si="296"/>
        <v/>
      </c>
      <c r="GA177" s="993"/>
      <c r="GB177" s="335"/>
      <c r="GC177" s="510" t="str">
        <f t="shared" si="323"/>
        <v/>
      </c>
      <c r="GD177" s="336"/>
      <c r="GE177" s="337"/>
      <c r="GF177" s="337"/>
      <c r="GG177" s="337"/>
      <c r="GH177" s="337"/>
      <c r="GI177" s="510"/>
      <c r="GJ177" s="336"/>
      <c r="GK177" s="337"/>
      <c r="GL177" s="337"/>
      <c r="GM177" s="337"/>
      <c r="GN177" s="337"/>
      <c r="GO177" s="510"/>
      <c r="GP177" s="336"/>
      <c r="GQ177" s="337"/>
      <c r="GR177" s="337"/>
      <c r="GS177" s="337"/>
      <c r="GT177" s="337"/>
      <c r="GU177" s="510"/>
      <c r="GV177" s="336"/>
      <c r="GW177" s="337"/>
      <c r="GX177" s="337"/>
      <c r="GY177" s="337"/>
      <c r="GZ177" s="336"/>
      <c r="HA177" s="510" t="str">
        <f t="shared" si="298"/>
        <v/>
      </c>
      <c r="HB177" s="994"/>
      <c r="HC177" s="337"/>
      <c r="HD177" s="510" t="str">
        <f t="shared" si="325"/>
        <v/>
      </c>
      <c r="HE177" s="336"/>
      <c r="HF177" s="337"/>
      <c r="HG177" s="337"/>
      <c r="HH177" s="336"/>
      <c r="HI177" s="510"/>
      <c r="HJ177" s="336"/>
      <c r="HK177" s="337"/>
      <c r="HL177" s="337"/>
      <c r="HM177" s="336"/>
      <c r="HN177" s="510"/>
      <c r="HO177" s="336"/>
      <c r="HP177" s="337"/>
      <c r="HQ177" s="337"/>
      <c r="HR177" s="337"/>
      <c r="HS177" s="510"/>
      <c r="HT177" s="336"/>
      <c r="HU177" s="337"/>
      <c r="HV177" s="337"/>
      <c r="HW177" s="337"/>
      <c r="HX177" s="97" t="str">
        <f t="shared" si="300"/>
        <v/>
      </c>
      <c r="HY177" s="994"/>
      <c r="HZ177" s="337"/>
      <c r="IA177" s="510" t="str">
        <f t="shared" si="327"/>
        <v/>
      </c>
      <c r="IB177" s="336"/>
      <c r="IC177" s="337"/>
      <c r="ID177" s="337"/>
      <c r="IE177" s="510"/>
      <c r="IF177" s="336"/>
      <c r="IG177" s="337"/>
      <c r="IH177" s="337"/>
      <c r="II177" s="510"/>
      <c r="IJ177" s="336"/>
      <c r="IK177" s="337"/>
      <c r="IL177" s="337"/>
      <c r="IM177" s="510"/>
      <c r="IN177" s="336"/>
      <c r="IO177" s="337"/>
      <c r="IP177" s="337"/>
      <c r="IQ177" s="97" t="str">
        <f t="shared" si="328"/>
        <v/>
      </c>
      <c r="IR177" s="994"/>
      <c r="IS177" s="337"/>
      <c r="IT177" s="337"/>
      <c r="IU177" s="337"/>
      <c r="IV177" s="510" t="str">
        <f t="shared" si="329"/>
        <v/>
      </c>
      <c r="IW177" s="995"/>
    </row>
    <row r="178" spans="1:257" x14ac:dyDescent="0.25">
      <c r="A178" s="996"/>
      <c r="B178" s="507">
        <v>12</v>
      </c>
      <c r="C178" s="97" t="str">
        <f>IF(Proponentes!B169&gt;0,Proponentes!B169,"")</f>
        <v/>
      </c>
      <c r="D178" s="335"/>
      <c r="E178" s="335"/>
      <c r="F178" s="334"/>
      <c r="G178" s="335"/>
      <c r="H178" s="335"/>
      <c r="I178" s="335"/>
      <c r="J178" s="335"/>
      <c r="K178" s="335"/>
      <c r="L178" s="335"/>
      <c r="M178" s="334"/>
      <c r="N178" s="335"/>
      <c r="O178" s="335"/>
      <c r="P178" s="335"/>
      <c r="Q178" s="335"/>
      <c r="R178" s="335"/>
      <c r="S178" s="335"/>
      <c r="T178" s="334"/>
      <c r="U178" s="335"/>
      <c r="V178" s="335"/>
      <c r="W178" s="335"/>
      <c r="X178" s="335"/>
      <c r="Y178" s="335"/>
      <c r="Z178" s="335"/>
      <c r="AA178" s="334"/>
      <c r="AB178" s="335"/>
      <c r="AC178" s="335"/>
      <c r="AD178" s="335"/>
      <c r="AE178" s="335"/>
      <c r="AF178" s="335"/>
      <c r="AG178" s="97" t="str">
        <f t="shared" si="279"/>
        <v/>
      </c>
      <c r="AH178" s="993"/>
      <c r="AI178" s="335"/>
      <c r="AJ178" s="335" t="str">
        <f t="shared" si="280"/>
        <v/>
      </c>
      <c r="AK178" s="335"/>
      <c r="AL178" s="334"/>
      <c r="AM178" s="335"/>
      <c r="AN178" s="335"/>
      <c r="AO178" s="335"/>
      <c r="AP178" s="335"/>
      <c r="AQ178" s="335"/>
      <c r="AR178" s="335"/>
      <c r="AS178" s="334"/>
      <c r="AT178" s="335"/>
      <c r="AU178" s="335"/>
      <c r="AV178" s="335"/>
      <c r="AW178" s="335"/>
      <c r="AX178" s="335"/>
      <c r="AY178" s="335"/>
      <c r="AZ178" s="334"/>
      <c r="BA178" s="335"/>
      <c r="BB178" s="335"/>
      <c r="BC178" s="335"/>
      <c r="BD178" s="335"/>
      <c r="BE178" s="335"/>
      <c r="BF178" s="335"/>
      <c r="BG178" s="334"/>
      <c r="BH178" s="335"/>
      <c r="BI178" s="335"/>
      <c r="BJ178" s="335"/>
      <c r="BK178" s="335"/>
      <c r="BL178" s="97" t="str">
        <f t="shared" si="281"/>
        <v/>
      </c>
      <c r="BM178" s="993"/>
      <c r="BN178" s="335" t="str">
        <f t="shared" si="308"/>
        <v/>
      </c>
      <c r="BO178" s="334"/>
      <c r="BP178" s="335"/>
      <c r="BQ178" s="335"/>
      <c r="BR178" s="335"/>
      <c r="BS178" s="335" t="str">
        <f t="shared" si="309"/>
        <v/>
      </c>
      <c r="BT178" s="334"/>
      <c r="BU178" s="335"/>
      <c r="BV178" s="335"/>
      <c r="BW178" s="335"/>
      <c r="BX178" s="335" t="str">
        <f t="shared" si="310"/>
        <v/>
      </c>
      <c r="BY178" s="334"/>
      <c r="BZ178" s="335"/>
      <c r="CA178" s="335"/>
      <c r="CB178" s="335"/>
      <c r="CC178" s="335" t="str">
        <f t="shared" si="311"/>
        <v/>
      </c>
      <c r="CD178" s="334"/>
      <c r="CE178" s="335"/>
      <c r="CF178" s="335"/>
      <c r="CG178" s="335"/>
      <c r="CH178" s="997"/>
      <c r="CI178" s="97" t="str">
        <f t="shared" si="312"/>
        <v/>
      </c>
      <c r="CJ178" s="998"/>
      <c r="CK178" s="335"/>
      <c r="CL178" s="97" t="str">
        <f t="shared" si="313"/>
        <v/>
      </c>
      <c r="CM178" s="334"/>
      <c r="CN178" s="335"/>
      <c r="CO178" s="335"/>
      <c r="CP178" s="335"/>
      <c r="CQ178" s="97"/>
      <c r="CR178" s="334"/>
      <c r="CS178" s="335"/>
      <c r="CT178" s="335"/>
      <c r="CU178" s="335"/>
      <c r="CV178" s="97"/>
      <c r="CW178" s="334"/>
      <c r="CX178" s="335"/>
      <c r="CY178" s="335"/>
      <c r="CZ178" s="335"/>
      <c r="DA178" s="97"/>
      <c r="DB178" s="334"/>
      <c r="DC178" s="335"/>
      <c r="DD178" s="335"/>
      <c r="DE178" s="335"/>
      <c r="DF178" s="97" t="str">
        <f t="shared" si="288"/>
        <v/>
      </c>
      <c r="DG178" s="993"/>
      <c r="DH178" s="335"/>
      <c r="DI178" s="97" t="str">
        <f t="shared" si="289"/>
        <v/>
      </c>
      <c r="DJ178" s="334"/>
      <c r="DK178" s="335"/>
      <c r="DL178" s="335"/>
      <c r="DM178" s="97"/>
      <c r="DN178" s="334"/>
      <c r="DO178" s="335"/>
      <c r="DP178" s="335"/>
      <c r="DQ178" s="97"/>
      <c r="DR178" s="334"/>
      <c r="DS178" s="335"/>
      <c r="DT178" s="335"/>
      <c r="DU178" s="97"/>
      <c r="DV178" s="334"/>
      <c r="DW178" s="335"/>
      <c r="DX178" s="335"/>
      <c r="DY178" s="97" t="str">
        <f t="shared" si="290"/>
        <v/>
      </c>
      <c r="DZ178" s="998"/>
      <c r="EA178" s="335"/>
      <c r="EB178" s="97" t="str">
        <f t="shared" si="317"/>
        <v/>
      </c>
      <c r="EC178" s="334"/>
      <c r="ED178" s="335"/>
      <c r="EE178" s="335"/>
      <c r="EF178" s="97"/>
      <c r="EG178" s="334"/>
      <c r="EH178" s="335"/>
      <c r="EI178" s="335"/>
      <c r="EJ178" s="97"/>
      <c r="EK178" s="334"/>
      <c r="EL178" s="335"/>
      <c r="EM178" s="335"/>
      <c r="EN178" s="97"/>
      <c r="EO178" s="334"/>
      <c r="EP178" s="335"/>
      <c r="EQ178" s="335"/>
      <c r="ER178" s="97" t="str">
        <f t="shared" si="292"/>
        <v/>
      </c>
      <c r="ES178" s="993"/>
      <c r="ET178" s="335"/>
      <c r="EU178" s="97" t="str">
        <f t="shared" si="319"/>
        <v/>
      </c>
      <c r="EV178" s="334"/>
      <c r="EW178" s="335"/>
      <c r="EX178" s="335"/>
      <c r="EY178" s="97"/>
      <c r="EZ178" s="334"/>
      <c r="FA178" s="335"/>
      <c r="FB178" s="335"/>
      <c r="FC178" s="97"/>
      <c r="FD178" s="334"/>
      <c r="FE178" s="335"/>
      <c r="FF178" s="335"/>
      <c r="FG178" s="97"/>
      <c r="FH178" s="334"/>
      <c r="FI178" s="335"/>
      <c r="FJ178" s="335"/>
      <c r="FK178" s="97" t="str">
        <f t="shared" si="294"/>
        <v/>
      </c>
      <c r="FL178" s="993"/>
      <c r="FM178" s="335"/>
      <c r="FN178" s="97" t="str">
        <f t="shared" si="321"/>
        <v/>
      </c>
      <c r="FO178" s="334"/>
      <c r="FP178" s="335"/>
      <c r="FQ178" s="97"/>
      <c r="FR178" s="334"/>
      <c r="FS178" s="335"/>
      <c r="FT178" s="97"/>
      <c r="FU178" s="334"/>
      <c r="FV178" s="335"/>
      <c r="FW178" s="97"/>
      <c r="FX178" s="334"/>
      <c r="FY178" s="335"/>
      <c r="FZ178" s="97" t="str">
        <f t="shared" si="296"/>
        <v/>
      </c>
      <c r="GA178" s="993"/>
      <c r="GB178" s="335"/>
      <c r="GC178" s="510" t="str">
        <f t="shared" si="323"/>
        <v/>
      </c>
      <c r="GD178" s="336"/>
      <c r="GE178" s="337"/>
      <c r="GF178" s="337"/>
      <c r="GG178" s="337"/>
      <c r="GH178" s="337"/>
      <c r="GI178" s="510"/>
      <c r="GJ178" s="336"/>
      <c r="GK178" s="337"/>
      <c r="GL178" s="337"/>
      <c r="GM178" s="337"/>
      <c r="GN178" s="337"/>
      <c r="GO178" s="510"/>
      <c r="GP178" s="336"/>
      <c r="GQ178" s="337"/>
      <c r="GR178" s="337"/>
      <c r="GS178" s="337"/>
      <c r="GT178" s="337"/>
      <c r="GU178" s="510"/>
      <c r="GV178" s="336"/>
      <c r="GW178" s="337"/>
      <c r="GX178" s="337"/>
      <c r="GY178" s="337"/>
      <c r="GZ178" s="336"/>
      <c r="HA178" s="510" t="str">
        <f t="shared" si="298"/>
        <v/>
      </c>
      <c r="HB178" s="994"/>
      <c r="HC178" s="337"/>
      <c r="HD178" s="510" t="str">
        <f t="shared" si="325"/>
        <v/>
      </c>
      <c r="HE178" s="336"/>
      <c r="HF178" s="337"/>
      <c r="HG178" s="337"/>
      <c r="HH178" s="336"/>
      <c r="HI178" s="510"/>
      <c r="HJ178" s="336"/>
      <c r="HK178" s="337"/>
      <c r="HL178" s="337"/>
      <c r="HM178" s="336"/>
      <c r="HN178" s="510"/>
      <c r="HO178" s="336"/>
      <c r="HP178" s="337"/>
      <c r="HQ178" s="337"/>
      <c r="HR178" s="337"/>
      <c r="HS178" s="510"/>
      <c r="HT178" s="336"/>
      <c r="HU178" s="337"/>
      <c r="HV178" s="337"/>
      <c r="HW178" s="337"/>
      <c r="HX178" s="97" t="str">
        <f t="shared" si="300"/>
        <v/>
      </c>
      <c r="HY178" s="994"/>
      <c r="HZ178" s="337"/>
      <c r="IA178" s="510" t="str">
        <f t="shared" si="327"/>
        <v/>
      </c>
      <c r="IB178" s="336"/>
      <c r="IC178" s="337"/>
      <c r="ID178" s="337"/>
      <c r="IE178" s="510"/>
      <c r="IF178" s="336"/>
      <c r="IG178" s="337"/>
      <c r="IH178" s="337"/>
      <c r="II178" s="510"/>
      <c r="IJ178" s="336"/>
      <c r="IK178" s="337"/>
      <c r="IL178" s="337"/>
      <c r="IM178" s="510"/>
      <c r="IN178" s="336"/>
      <c r="IO178" s="337"/>
      <c r="IP178" s="337"/>
      <c r="IQ178" s="97" t="str">
        <f t="shared" si="328"/>
        <v/>
      </c>
      <c r="IR178" s="994"/>
      <c r="IS178" s="337"/>
      <c r="IT178" s="337"/>
      <c r="IU178" s="337"/>
      <c r="IV178" s="510" t="str">
        <f t="shared" si="329"/>
        <v/>
      </c>
      <c r="IW178" s="995"/>
    </row>
    <row r="179" spans="1:257" x14ac:dyDescent="0.25">
      <c r="A179" s="548">
        <v>13</v>
      </c>
      <c r="B179" s="514"/>
      <c r="C179" s="514"/>
      <c r="D179" s="514"/>
      <c r="E179" s="514"/>
      <c r="F179" s="515"/>
      <c r="G179" s="514"/>
      <c r="H179" s="514"/>
      <c r="I179" s="514"/>
      <c r="J179" s="514"/>
      <c r="K179" s="514"/>
      <c r="L179" s="514"/>
      <c r="M179" s="514"/>
      <c r="N179" s="514"/>
      <c r="O179" s="514"/>
      <c r="P179" s="514"/>
      <c r="Q179" s="514"/>
      <c r="R179" s="514"/>
      <c r="S179" s="514"/>
      <c r="T179" s="514"/>
      <c r="U179" s="514"/>
      <c r="V179" s="514"/>
      <c r="W179" s="514"/>
      <c r="X179" s="514"/>
      <c r="Y179" s="514"/>
      <c r="Z179" s="514"/>
      <c r="AA179" s="514"/>
      <c r="AB179" s="514"/>
      <c r="AC179" s="514"/>
      <c r="AD179" s="514"/>
      <c r="AE179" s="514"/>
      <c r="AF179" s="514"/>
      <c r="AG179" s="514"/>
      <c r="AH179" s="514"/>
      <c r="AI179" s="514"/>
      <c r="AJ179" s="514"/>
      <c r="AK179" s="514"/>
      <c r="AL179" s="514"/>
      <c r="AM179" s="514"/>
      <c r="AN179" s="514"/>
      <c r="AO179" s="514"/>
      <c r="AP179" s="514"/>
      <c r="AQ179" s="514"/>
      <c r="AR179" s="514"/>
      <c r="AS179" s="514"/>
      <c r="AT179" s="514"/>
      <c r="AU179" s="514"/>
      <c r="AV179" s="514"/>
      <c r="AW179" s="514"/>
      <c r="AX179" s="514"/>
      <c r="AY179" s="514"/>
      <c r="AZ179" s="514"/>
      <c r="BA179" s="514"/>
      <c r="BB179" s="514"/>
      <c r="BC179" s="514"/>
      <c r="BD179" s="514"/>
      <c r="BE179" s="514"/>
      <c r="BF179" s="514"/>
      <c r="BG179" s="514"/>
      <c r="BH179" s="514"/>
      <c r="BI179" s="514"/>
      <c r="BJ179" s="514"/>
      <c r="BK179" s="514"/>
      <c r="BL179" s="514"/>
      <c r="BM179" s="514"/>
      <c r="BN179" s="514"/>
      <c r="BO179" s="514"/>
      <c r="BP179" s="514"/>
      <c r="BQ179" s="514"/>
      <c r="BR179" s="514"/>
      <c r="BS179" s="514"/>
      <c r="BT179" s="514"/>
      <c r="BU179" s="514"/>
      <c r="BV179" s="514"/>
      <c r="BW179" s="514"/>
      <c r="BX179" s="514"/>
      <c r="BY179" s="514"/>
      <c r="BZ179" s="514"/>
      <c r="CA179" s="514"/>
      <c r="CB179" s="514"/>
      <c r="CC179" s="514"/>
      <c r="CD179" s="514"/>
      <c r="CE179" s="514"/>
      <c r="CF179" s="514"/>
      <c r="CG179" s="514"/>
      <c r="CH179" s="516"/>
      <c r="CI179" s="514"/>
      <c r="CJ179" s="514"/>
      <c r="CK179" s="514"/>
      <c r="CL179" s="514"/>
      <c r="CM179" s="514"/>
      <c r="CN179" s="514"/>
      <c r="CO179" s="514"/>
      <c r="CP179" s="514"/>
      <c r="CQ179" s="514"/>
      <c r="CR179" s="514"/>
      <c r="CS179" s="514"/>
      <c r="CT179" s="514"/>
      <c r="CU179" s="514"/>
      <c r="CV179" s="514"/>
      <c r="CW179" s="514"/>
      <c r="CX179" s="514"/>
      <c r="CY179" s="514"/>
      <c r="CZ179" s="514"/>
      <c r="DA179" s="514"/>
      <c r="DB179" s="514"/>
      <c r="DC179" s="514"/>
      <c r="DD179" s="514"/>
      <c r="DE179" s="514"/>
      <c r="DF179" s="514"/>
      <c r="DG179" s="514"/>
      <c r="DH179" s="514"/>
      <c r="DI179" s="514"/>
      <c r="DJ179" s="514"/>
      <c r="DK179" s="514"/>
      <c r="DL179" s="514"/>
      <c r="DM179" s="514"/>
      <c r="DN179" s="514"/>
      <c r="DO179" s="514"/>
      <c r="DP179" s="514"/>
      <c r="DQ179" s="514"/>
      <c r="DR179" s="514"/>
      <c r="DS179" s="514"/>
      <c r="DT179" s="514"/>
      <c r="DU179" s="514"/>
      <c r="DV179" s="514"/>
      <c r="DW179" s="514"/>
      <c r="DX179" s="514"/>
      <c r="DY179" s="514"/>
      <c r="DZ179" s="514"/>
      <c r="EA179" s="514"/>
      <c r="EB179" s="514"/>
      <c r="EC179" s="514"/>
      <c r="ED179" s="514"/>
      <c r="EE179" s="514"/>
      <c r="EF179" s="514"/>
      <c r="EG179" s="514"/>
      <c r="EH179" s="514"/>
      <c r="EI179" s="514"/>
      <c r="EJ179" s="514"/>
      <c r="EK179" s="514"/>
      <c r="EL179" s="514"/>
      <c r="EM179" s="514"/>
      <c r="EN179" s="514"/>
      <c r="EO179" s="514"/>
      <c r="EP179" s="514"/>
      <c r="EQ179" s="514"/>
      <c r="ER179" s="514"/>
      <c r="ES179" s="514"/>
      <c r="ET179" s="514"/>
      <c r="EU179" s="514"/>
      <c r="EV179" s="514"/>
      <c r="EW179" s="514"/>
      <c r="EX179" s="514"/>
      <c r="EY179" s="514"/>
      <c r="EZ179" s="514"/>
      <c r="FA179" s="514"/>
      <c r="FB179" s="514"/>
      <c r="FC179" s="514"/>
      <c r="FD179" s="514"/>
      <c r="FE179" s="514"/>
      <c r="FF179" s="514"/>
      <c r="FG179" s="514"/>
      <c r="FH179" s="514"/>
      <c r="FI179" s="514"/>
      <c r="FJ179" s="514"/>
      <c r="FK179" s="514"/>
      <c r="FL179" s="514"/>
      <c r="FM179" s="514"/>
      <c r="FN179" s="514"/>
      <c r="FO179" s="514"/>
      <c r="FP179" s="514"/>
      <c r="FQ179" s="514"/>
      <c r="FR179" s="514"/>
      <c r="FS179" s="514"/>
      <c r="FT179" s="514"/>
      <c r="FU179" s="514"/>
      <c r="FV179" s="514"/>
      <c r="FW179" s="514"/>
      <c r="FX179" s="514"/>
      <c r="FY179" s="514"/>
      <c r="FZ179" s="514"/>
      <c r="GA179" s="514"/>
      <c r="GB179" s="514"/>
      <c r="GC179" s="514"/>
      <c r="GD179" s="514"/>
      <c r="GE179" s="514"/>
      <c r="GF179" s="514"/>
      <c r="GG179" s="514"/>
      <c r="GH179" s="514"/>
      <c r="GI179" s="514"/>
      <c r="GJ179" s="514"/>
      <c r="GK179" s="514"/>
      <c r="GL179" s="514"/>
      <c r="GM179" s="514"/>
      <c r="GN179" s="514"/>
      <c r="GO179" s="514"/>
      <c r="GP179" s="514"/>
      <c r="GQ179" s="514"/>
      <c r="GR179" s="514"/>
      <c r="GS179" s="514"/>
      <c r="GT179" s="514"/>
      <c r="GU179" s="514"/>
      <c r="GV179" s="514"/>
      <c r="GW179" s="514"/>
      <c r="GX179" s="514"/>
      <c r="GY179" s="514"/>
      <c r="GZ179" s="514"/>
      <c r="HA179" s="514"/>
      <c r="HB179" s="514"/>
      <c r="HC179" s="514"/>
      <c r="HD179" s="514"/>
      <c r="HE179" s="514"/>
      <c r="HF179" s="514"/>
      <c r="HG179" s="514"/>
      <c r="HH179" s="514"/>
      <c r="HI179" s="514"/>
      <c r="HJ179" s="514"/>
      <c r="HK179" s="514"/>
      <c r="HL179" s="514"/>
      <c r="HM179" s="514"/>
      <c r="HN179" s="514"/>
      <c r="HO179" s="514"/>
      <c r="HP179" s="514"/>
      <c r="HQ179" s="514"/>
      <c r="HR179" s="514"/>
      <c r="HS179" s="514"/>
      <c r="HT179" s="514"/>
      <c r="HU179" s="514"/>
      <c r="HV179" s="514"/>
      <c r="HW179" s="514"/>
      <c r="HX179" s="514"/>
      <c r="HY179" s="514"/>
      <c r="HZ179" s="514"/>
      <c r="IA179" s="514"/>
      <c r="IB179" s="514"/>
      <c r="IC179" s="514"/>
      <c r="ID179" s="514"/>
      <c r="IE179" s="514"/>
      <c r="IF179" s="514"/>
      <c r="IG179" s="514"/>
      <c r="IH179" s="514"/>
      <c r="II179" s="514"/>
      <c r="IJ179" s="514"/>
      <c r="IK179" s="514"/>
      <c r="IL179" s="514"/>
      <c r="IM179" s="514"/>
      <c r="IN179" s="514"/>
      <c r="IO179" s="514"/>
      <c r="IP179" s="514"/>
      <c r="IQ179" s="514"/>
      <c r="IR179" s="514"/>
      <c r="IS179" s="514"/>
      <c r="IT179" s="514"/>
      <c r="IU179" s="514"/>
      <c r="IV179" s="514"/>
      <c r="IW179" s="549"/>
    </row>
    <row r="180" spans="1:257" ht="40.5" customHeight="1" x14ac:dyDescent="0.25">
      <c r="A180" s="996">
        <f t="shared" ref="A180" si="330">A192</f>
        <v>14</v>
      </c>
      <c r="B180" s="507">
        <v>1</v>
      </c>
      <c r="C180" s="97" t="str">
        <f>IF(Proponentes!B171&gt;0,Proponentes!B171,"")</f>
        <v>COOPERATIVA AUTONOMA DE SEGURIDAD C.T.A. COAUTONOMA C.T.A</v>
      </c>
      <c r="D180" s="335"/>
      <c r="E180" s="92" t="str">
        <f>IF(Proponentes!D171&gt;0,Proponentes!D171,"")</f>
        <v>COOPERATIVA AUTONOMA DE SEGURIDAD C.T.A. COAUTONOMA C.T.A</v>
      </c>
      <c r="F180" s="334" t="s">
        <v>455</v>
      </c>
      <c r="G180" s="341">
        <v>45048</v>
      </c>
      <c r="H180" s="335" t="s">
        <v>1631</v>
      </c>
      <c r="I180" s="335"/>
      <c r="J180" s="341"/>
      <c r="K180" s="335"/>
      <c r="L180" s="334"/>
      <c r="M180" s="334"/>
      <c r="N180" s="341"/>
      <c r="O180" s="335"/>
      <c r="P180" s="335"/>
      <c r="Q180" s="341"/>
      <c r="R180" s="335"/>
      <c r="S180" s="335"/>
      <c r="T180" s="334"/>
      <c r="U180" s="341"/>
      <c r="V180" s="335"/>
      <c r="W180" s="335"/>
      <c r="X180" s="341"/>
      <c r="Y180" s="335"/>
      <c r="Z180" s="335"/>
      <c r="AA180" s="334"/>
      <c r="AB180" s="335"/>
      <c r="AC180" s="335"/>
      <c r="AD180" s="335"/>
      <c r="AE180" s="335"/>
      <c r="AF180" s="335"/>
      <c r="AG180" s="97" t="str">
        <f t="shared" ref="AG180" si="331">IF(E180="","",IF(K180=0,IF(R180=0,IF(Y180=0,IF(AF180=0,"CUMPLE","NO CUMPLE"),"NO CUMPLE"),"NO CUMPLE"),"NO CUMPLE"))</f>
        <v>CUMPLE</v>
      </c>
      <c r="AH180" s="993"/>
      <c r="AI180" s="335"/>
      <c r="AJ180" s="335" t="str">
        <f t="shared" ref="AJ180" si="332">IF(E180&gt;0,E180,"")</f>
        <v>COOPERATIVA AUTONOMA DE SEGURIDAD C.T.A. COAUTONOMA C.T.A</v>
      </c>
      <c r="AK180" s="335" t="s">
        <v>1631</v>
      </c>
      <c r="AL180" s="334" t="s">
        <v>455</v>
      </c>
      <c r="AM180" s="341">
        <v>45048</v>
      </c>
      <c r="AN180" s="335"/>
      <c r="AO180" s="341"/>
      <c r="AP180" s="335"/>
      <c r="AQ180" s="335"/>
      <c r="AR180" s="335"/>
      <c r="AS180" s="334"/>
      <c r="AT180" s="341"/>
      <c r="AU180" s="335"/>
      <c r="AV180" s="341"/>
      <c r="AW180" s="335"/>
      <c r="AX180" s="335"/>
      <c r="AY180" s="335"/>
      <c r="AZ180" s="334"/>
      <c r="BA180" s="341"/>
      <c r="BB180" s="335"/>
      <c r="BC180" s="341"/>
      <c r="BD180" s="335"/>
      <c r="BE180" s="335"/>
      <c r="BF180" s="335"/>
      <c r="BG180" s="334"/>
      <c r="BH180" s="335"/>
      <c r="BI180" s="335"/>
      <c r="BJ180" s="335"/>
      <c r="BK180" s="335"/>
      <c r="BL180" s="97" t="str">
        <f t="shared" ref="BL180" si="333">IF(AJ180="","",IF(AP180=0,IF(AW180=0,IF(BD180=0,IF(BK180=0,"CUMPLE","NO CUMPLE"),"NO CUMPLE"),"NO CUMPLE"),"NO CUMPLE"))</f>
        <v>CUMPLE</v>
      </c>
      <c r="BM180" s="993"/>
      <c r="BN180" s="335" t="str">
        <f t="shared" ref="BN180:BN191" si="334">IF(E180&gt;0,E180,"")</f>
        <v>COOPERATIVA AUTONOMA DE SEGURIDAD C.T.A. COAUTONOMA C.T.A</v>
      </c>
      <c r="BO180" s="334" t="s">
        <v>1683</v>
      </c>
      <c r="BP180" s="335" t="s">
        <v>1631</v>
      </c>
      <c r="BQ180" s="335">
        <v>30</v>
      </c>
      <c r="BR180" s="335"/>
      <c r="BS180" s="335" t="str">
        <f t="shared" ref="BS180:BS191" si="335">IF(L180&gt;0,L180,"")</f>
        <v/>
      </c>
      <c r="BT180" s="334" t="s">
        <v>768</v>
      </c>
      <c r="BU180" s="335" t="s">
        <v>1631</v>
      </c>
      <c r="BV180" s="335">
        <v>3</v>
      </c>
      <c r="BW180" s="335"/>
      <c r="BX180" s="335" t="str">
        <f t="shared" ref="BX180:BX191" si="336">IF(S180&gt;0,S180,"")</f>
        <v/>
      </c>
      <c r="BY180" s="334" t="s">
        <v>332</v>
      </c>
      <c r="BZ180" s="335" t="s">
        <v>1631</v>
      </c>
      <c r="CA180" s="335">
        <v>2</v>
      </c>
      <c r="CB180" s="335"/>
      <c r="CC180" s="335" t="str">
        <f t="shared" ref="CC180:CC191" si="337">IF(Z180&gt;0,Z180,"")</f>
        <v/>
      </c>
      <c r="CD180" s="334"/>
      <c r="CE180" s="335"/>
      <c r="CF180" s="335"/>
      <c r="CG180" s="335"/>
      <c r="CH180" s="997">
        <f>Proponentes!N171</f>
        <v>0</v>
      </c>
      <c r="CI180" s="97" t="str">
        <f t="shared" ref="CI180:CI191" si="338">IF(BN180="","",IF(CJ180=0,"CUMPLE","NO CUMPLE"))</f>
        <v>CUMPLE</v>
      </c>
      <c r="CJ180" s="998"/>
      <c r="CK180" s="335"/>
      <c r="CL180" s="97" t="str">
        <f t="shared" ref="CL180:CL191" si="339">IF(E180&gt;0,E180,"")</f>
        <v>COOPERATIVA AUTONOMA DE SEGURIDAD C.T.A. COAUTONOMA C.T.A</v>
      </c>
      <c r="CM180" s="509" t="s">
        <v>332</v>
      </c>
      <c r="CN180" s="335" t="s">
        <v>1538</v>
      </c>
      <c r="CO180" s="335" t="s">
        <v>1631</v>
      </c>
      <c r="CP180" s="335"/>
      <c r="CQ180" s="97"/>
      <c r="CR180" s="334"/>
      <c r="CS180" s="335"/>
      <c r="CT180" s="335"/>
      <c r="CU180" s="335"/>
      <c r="CV180" s="97"/>
      <c r="CW180" s="334"/>
      <c r="CX180" s="335"/>
      <c r="CY180" s="335"/>
      <c r="CZ180" s="335"/>
      <c r="DA180" s="97"/>
      <c r="DB180" s="334"/>
      <c r="DC180" s="335"/>
      <c r="DD180" s="335"/>
      <c r="DE180" s="335"/>
      <c r="DF180" s="97" t="str">
        <f t="shared" ref="DF180" si="340">IF(CL180="","",IF(CP180=0,IF(CU180=0,IF(CZ180=0,IF(DE180=0,"CUMPLE","NO CUMPLE"),"NO CUMPLE"),"NO CUMPLE"),"NO CUMPLE"))</f>
        <v>CUMPLE</v>
      </c>
      <c r="DG180" s="993"/>
      <c r="DH180" s="335"/>
      <c r="DI180" s="97" t="str">
        <f t="shared" ref="DI180" si="341">IF(E180&gt;0,E180,"")</f>
        <v>COOPERATIVA AUTONOMA DE SEGURIDAD C.T.A. COAUTONOMA C.T.A</v>
      </c>
      <c r="DJ180" s="334" t="s">
        <v>332</v>
      </c>
      <c r="DK180" s="335" t="s">
        <v>1631</v>
      </c>
      <c r="DL180" s="335"/>
      <c r="DM180" s="97"/>
      <c r="DN180" s="334"/>
      <c r="DO180" s="335"/>
      <c r="DP180" s="335"/>
      <c r="DQ180" s="97"/>
      <c r="DR180" s="334"/>
      <c r="DS180" s="335"/>
      <c r="DT180" s="335"/>
      <c r="DU180" s="97"/>
      <c r="DV180" s="334"/>
      <c r="DW180" s="335"/>
      <c r="DX180" s="335"/>
      <c r="DY180" s="97" t="str">
        <f t="shared" ref="DY180" si="342">IF(DI180="","",IF(DL180=0,IF(DP180=0,IF(DT180=0,IF(DX180=0,"CUMPLE","NO CUMPLE"),"NO CUMPLE"),"NO CUMPLE"),"NO CUMPLE"))</f>
        <v>CUMPLE</v>
      </c>
      <c r="DZ180" s="998"/>
      <c r="EA180" s="335"/>
      <c r="EB180" s="97" t="str">
        <f t="shared" ref="EB180:EB191" si="343">IF(E180&gt;0,E180,"")</f>
        <v>COOPERATIVA AUTONOMA DE SEGURIDAD C.T.A. COAUTONOMA C.T.A</v>
      </c>
      <c r="EC180" s="334" t="s">
        <v>332</v>
      </c>
      <c r="ED180" s="335" t="s">
        <v>1631</v>
      </c>
      <c r="EE180" s="335"/>
      <c r="EF180" s="97"/>
      <c r="EG180" s="334"/>
      <c r="EH180" s="335"/>
      <c r="EI180" s="335"/>
      <c r="EJ180" s="97"/>
      <c r="EK180" s="334"/>
      <c r="EL180" s="335"/>
      <c r="EM180" s="335"/>
      <c r="EN180" s="97"/>
      <c r="EO180" s="334"/>
      <c r="EP180" s="335"/>
      <c r="EQ180" s="335"/>
      <c r="ER180" s="97" t="str">
        <f t="shared" ref="ER180" si="344">IF(EB180="","",IF(EE180=0,IF(EI180=0,IF(EM180=0,IF(EQ180=0,"CUMPLE","NO CUMPLE"),"NO CUMPLE"),"NO CUMPLE"),"NO CUMPLE"))</f>
        <v>CUMPLE</v>
      </c>
      <c r="ES180" s="993"/>
      <c r="ET180" s="335"/>
      <c r="EU180" s="97" t="str">
        <f t="shared" ref="EU180:EU191" si="345">IF(E180&gt;0,E180,"")</f>
        <v>COOPERATIVA AUTONOMA DE SEGURIDAD C.T.A. COAUTONOMA C.T.A</v>
      </c>
      <c r="EV180" s="334" t="s">
        <v>1731</v>
      </c>
      <c r="EW180" s="335" t="s">
        <v>1631</v>
      </c>
      <c r="EX180" s="335"/>
      <c r="EY180" s="97"/>
      <c r="EZ180" s="334"/>
      <c r="FA180" s="335"/>
      <c r="FB180" s="335"/>
      <c r="FC180" s="97"/>
      <c r="FD180" s="334"/>
      <c r="FE180" s="335"/>
      <c r="FF180" s="335"/>
      <c r="FG180" s="97"/>
      <c r="FH180" s="334"/>
      <c r="FI180" s="335"/>
      <c r="FJ180" s="335"/>
      <c r="FK180" s="97" t="str">
        <f t="shared" ref="FK180" si="346">IF(EU180="","",IF(EX180=0,IF(FB180=0,IF(FF180=0,IF(FJ180=0,"CUMPLE","NO CUMPLE"),"NO CUMPLE"),"NO CUMPLE"),"NO CUMPLE"))</f>
        <v>CUMPLE</v>
      </c>
      <c r="FL180" s="993"/>
      <c r="FM180" s="335"/>
      <c r="FN180" s="97" t="str">
        <f t="shared" ref="FN180:FN191" si="347">IF(E180&gt;0,E180,"")</f>
        <v>COOPERATIVA AUTONOMA DE SEGURIDAD C.T.A. COAUTONOMA C.T.A</v>
      </c>
      <c r="FO180" s="334" t="s">
        <v>735</v>
      </c>
      <c r="FP180" s="335"/>
      <c r="FQ180" s="97"/>
      <c r="FR180" s="334"/>
      <c r="FS180" s="335"/>
      <c r="FT180" s="97"/>
      <c r="FU180" s="334"/>
      <c r="FV180" s="335"/>
      <c r="FW180" s="97"/>
      <c r="FX180" s="334"/>
      <c r="FY180" s="335"/>
      <c r="FZ180" s="97" t="str">
        <f t="shared" ref="FZ180" si="348">IF(FN180="","",IF(FP180=0,IF(FS180=0,IF(FV180=0,IF(FY180=0,"CUMPLE","NO CUMPLE"),"NO CUMPLE"),"NO CUMPLE"),"NO CUMPLE"))</f>
        <v>CUMPLE</v>
      </c>
      <c r="GA180" s="993"/>
      <c r="GB180" s="335"/>
      <c r="GC180" s="510" t="str">
        <f t="shared" ref="GC180:GC191" si="349">IF(E180&gt;0,E180,"")</f>
        <v>COOPERATIVA AUTONOMA DE SEGURIDAD C.T.A. COAUTONOMA C.T.A</v>
      </c>
      <c r="GD180" s="336"/>
      <c r="GE180" s="337"/>
      <c r="GF180" s="337"/>
      <c r="GG180" s="337" t="s">
        <v>1732</v>
      </c>
      <c r="GH180" s="337"/>
      <c r="GI180" s="510"/>
      <c r="GJ180" s="336"/>
      <c r="GK180" s="337"/>
      <c r="GL180" s="337"/>
      <c r="GM180" s="337"/>
      <c r="GN180" s="337"/>
      <c r="GO180" s="510"/>
      <c r="GP180" s="336"/>
      <c r="GQ180" s="337"/>
      <c r="GR180" s="337"/>
      <c r="GS180" s="337"/>
      <c r="GT180" s="337"/>
      <c r="GU180" s="510"/>
      <c r="GV180" s="336"/>
      <c r="GW180" s="337"/>
      <c r="GX180" s="337"/>
      <c r="GY180" s="337"/>
      <c r="GZ180" s="336"/>
      <c r="HA180" s="510" t="str">
        <f t="shared" ref="HA180" si="350">IF(GC180="","",IF(GH180=0,IF(GN180=0,IF(GT180=0,IF(GZ180=0,"CUMPLE","NO CUMPLE"),"NO CUMPLE"),"NO CUMPLE"),"NO CUMPLE"))</f>
        <v>CUMPLE</v>
      </c>
      <c r="HB180" s="994"/>
      <c r="HC180" s="337"/>
      <c r="HD180" s="510" t="str">
        <f t="shared" ref="HD180:HD191" si="351">IF(E180&gt;0,E180,"")</f>
        <v>COOPERATIVA AUTONOMA DE SEGURIDAD C.T.A. COAUTONOMA C.T.A</v>
      </c>
      <c r="HE180" s="336" t="s">
        <v>315</v>
      </c>
      <c r="HF180" s="337" t="s">
        <v>1631</v>
      </c>
      <c r="HG180" s="337" t="s">
        <v>1631</v>
      </c>
      <c r="HH180" s="336"/>
      <c r="HI180" s="510"/>
      <c r="HJ180" s="336"/>
      <c r="HK180" s="337"/>
      <c r="HL180" s="337"/>
      <c r="HM180" s="336"/>
      <c r="HN180" s="510"/>
      <c r="HO180" s="336"/>
      <c r="HP180" s="337"/>
      <c r="HQ180" s="337"/>
      <c r="HR180" s="337"/>
      <c r="HS180" s="510"/>
      <c r="HT180" s="336"/>
      <c r="HU180" s="337"/>
      <c r="HV180" s="337"/>
      <c r="HW180" s="337"/>
      <c r="HX180" s="97" t="str">
        <f t="shared" ref="HX180" si="352">IF(HD180="","",IF(HH180=0,IF(HM180=0,IF(HR180=0,IF(HW180=0,"CUMPLE","NO CUMPLE"),"NO CUMPLE"),"NO CUMPLE"),"NO CUMPLE"))</f>
        <v>CUMPLE</v>
      </c>
      <c r="HY180" s="994"/>
      <c r="HZ180" s="337"/>
      <c r="IA180" s="510" t="str">
        <f t="shared" ref="IA180:IA191" si="353">IF(E180&gt;0,E180,"")</f>
        <v>COOPERATIVA AUTONOMA DE SEGURIDAD C.T.A. COAUTONOMA C.T.A</v>
      </c>
      <c r="IB180" s="336" t="s">
        <v>1067</v>
      </c>
      <c r="IC180" s="337" t="s">
        <v>1631</v>
      </c>
      <c r="ID180" s="337"/>
      <c r="IE180" s="510"/>
      <c r="IF180" s="336"/>
      <c r="IG180" s="337"/>
      <c r="IH180" s="337"/>
      <c r="II180" s="510"/>
      <c r="IJ180" s="336"/>
      <c r="IK180" s="337"/>
      <c r="IL180" s="337"/>
      <c r="IM180" s="510"/>
      <c r="IN180" s="336"/>
      <c r="IO180" s="337"/>
      <c r="IP180" s="337"/>
      <c r="IQ180" s="97" t="str">
        <f t="shared" ref="IQ180:IQ191" si="354">IF(IA180="","",IF(ID180=0,IF(IH180=0,IF(IL180=0,IF(IP180=0,"CUMPLE","NO CUMPLE"),"NO CUMPLE"),"NO CUMPLE"),"NO CUMPLE"))</f>
        <v>CUMPLE</v>
      </c>
      <c r="IR180" s="994"/>
      <c r="IS180" s="337"/>
      <c r="IT180" s="337" t="s">
        <v>1631</v>
      </c>
      <c r="IU180" s="507">
        <v>1</v>
      </c>
      <c r="IV180" s="510" t="str">
        <f t="shared" ref="IV180:IV191" si="355">IF(IT180&lt;&gt;"",IF(IT180="SI","CUMPLE","NO CUMPLE"),"")</f>
        <v>CUMPLE</v>
      </c>
      <c r="IW180" s="995"/>
    </row>
    <row r="181" spans="1:257" x14ac:dyDescent="0.25">
      <c r="A181" s="996"/>
      <c r="B181" s="507">
        <v>2</v>
      </c>
      <c r="C181" s="97" t="str">
        <f>IF(Proponentes!B172&gt;0,Proponentes!B172,"")</f>
        <v/>
      </c>
      <c r="D181" s="335"/>
      <c r="E181" s="334"/>
      <c r="F181" s="334"/>
      <c r="G181" s="341"/>
      <c r="H181" s="335"/>
      <c r="I181" s="335"/>
      <c r="J181" s="341"/>
      <c r="K181" s="335"/>
      <c r="L181" s="335"/>
      <c r="M181" s="334"/>
      <c r="N181" s="335"/>
      <c r="O181" s="335"/>
      <c r="P181" s="335"/>
      <c r="Q181" s="335"/>
      <c r="R181" s="335"/>
      <c r="S181" s="335"/>
      <c r="T181" s="334"/>
      <c r="U181" s="335"/>
      <c r="V181" s="335"/>
      <c r="W181" s="335"/>
      <c r="X181" s="335"/>
      <c r="Y181" s="335"/>
      <c r="Z181" s="335"/>
      <c r="AA181" s="334"/>
      <c r="AB181" s="335"/>
      <c r="AC181" s="335"/>
      <c r="AD181" s="335"/>
      <c r="AE181" s="335"/>
      <c r="AF181" s="335"/>
      <c r="AG181" s="97" t="str">
        <f t="shared" si="279"/>
        <v/>
      </c>
      <c r="AH181" s="993"/>
      <c r="AI181" s="335"/>
      <c r="AJ181" s="335" t="str">
        <f t="shared" si="280"/>
        <v/>
      </c>
      <c r="AK181" s="335"/>
      <c r="AL181" s="334"/>
      <c r="AM181" s="341"/>
      <c r="AN181" s="335"/>
      <c r="AO181" s="341"/>
      <c r="AP181" s="335"/>
      <c r="AQ181" s="335"/>
      <c r="AR181" s="335"/>
      <c r="AS181" s="334"/>
      <c r="AT181" s="335"/>
      <c r="AU181" s="335"/>
      <c r="AV181" s="335"/>
      <c r="AW181" s="335"/>
      <c r="AX181" s="335"/>
      <c r="AY181" s="335"/>
      <c r="AZ181" s="334"/>
      <c r="BA181" s="335"/>
      <c r="BB181" s="335"/>
      <c r="BC181" s="335"/>
      <c r="BD181" s="335"/>
      <c r="BE181" s="335"/>
      <c r="BF181" s="335"/>
      <c r="BG181" s="334"/>
      <c r="BH181" s="335"/>
      <c r="BI181" s="335"/>
      <c r="BJ181" s="335"/>
      <c r="BK181" s="335"/>
      <c r="BL181" s="97" t="str">
        <f t="shared" si="281"/>
        <v/>
      </c>
      <c r="BM181" s="993"/>
      <c r="BN181" s="335" t="str">
        <f t="shared" si="334"/>
        <v/>
      </c>
      <c r="BO181" s="334"/>
      <c r="BP181" s="335"/>
      <c r="BQ181" s="335"/>
      <c r="BR181" s="335"/>
      <c r="BS181" s="335" t="str">
        <f t="shared" si="335"/>
        <v/>
      </c>
      <c r="BT181" s="334"/>
      <c r="BU181" s="335"/>
      <c r="BV181" s="335"/>
      <c r="BW181" s="335"/>
      <c r="BX181" s="335" t="str">
        <f t="shared" si="336"/>
        <v/>
      </c>
      <c r="BY181" s="334"/>
      <c r="BZ181" s="335"/>
      <c r="CA181" s="335"/>
      <c r="CB181" s="335"/>
      <c r="CC181" s="335" t="str">
        <f t="shared" si="337"/>
        <v/>
      </c>
      <c r="CD181" s="334"/>
      <c r="CE181" s="335"/>
      <c r="CF181" s="335"/>
      <c r="CG181" s="335"/>
      <c r="CH181" s="997"/>
      <c r="CI181" s="97" t="str">
        <f t="shared" si="338"/>
        <v/>
      </c>
      <c r="CJ181" s="998"/>
      <c r="CK181" s="335"/>
      <c r="CL181" s="97" t="str">
        <f t="shared" si="339"/>
        <v/>
      </c>
      <c r="CM181" s="334"/>
      <c r="CN181" s="335"/>
      <c r="CO181" s="335"/>
      <c r="CP181" s="335"/>
      <c r="CQ181" s="97"/>
      <c r="CR181" s="334"/>
      <c r="CS181" s="335"/>
      <c r="CT181" s="335"/>
      <c r="CU181" s="335"/>
      <c r="CV181" s="97"/>
      <c r="CW181" s="334"/>
      <c r="CX181" s="335"/>
      <c r="CY181" s="335"/>
      <c r="CZ181" s="335"/>
      <c r="DA181" s="97"/>
      <c r="DB181" s="334"/>
      <c r="DC181" s="335"/>
      <c r="DD181" s="335"/>
      <c r="DE181" s="335"/>
      <c r="DF181" s="97" t="str">
        <f t="shared" si="288"/>
        <v/>
      </c>
      <c r="DG181" s="993"/>
      <c r="DH181" s="335"/>
      <c r="DI181" s="97" t="str">
        <f t="shared" si="289"/>
        <v/>
      </c>
      <c r="DJ181" s="334"/>
      <c r="DK181" s="335"/>
      <c r="DL181" s="335"/>
      <c r="DM181" s="97"/>
      <c r="DN181" s="334"/>
      <c r="DO181" s="335"/>
      <c r="DP181" s="335"/>
      <c r="DQ181" s="97"/>
      <c r="DR181" s="334"/>
      <c r="DS181" s="335"/>
      <c r="DT181" s="335"/>
      <c r="DU181" s="97"/>
      <c r="DV181" s="334"/>
      <c r="DW181" s="335"/>
      <c r="DX181" s="335"/>
      <c r="DY181" s="97" t="str">
        <f t="shared" si="290"/>
        <v/>
      </c>
      <c r="DZ181" s="998"/>
      <c r="EA181" s="335"/>
      <c r="EB181" s="97" t="str">
        <f t="shared" si="343"/>
        <v/>
      </c>
      <c r="EC181" s="334"/>
      <c r="ED181" s="335"/>
      <c r="EE181" s="335"/>
      <c r="EF181" s="97"/>
      <c r="EG181" s="334"/>
      <c r="EH181" s="335"/>
      <c r="EI181" s="335"/>
      <c r="EJ181" s="97"/>
      <c r="EK181" s="334"/>
      <c r="EL181" s="335"/>
      <c r="EM181" s="335"/>
      <c r="EN181" s="97"/>
      <c r="EO181" s="334"/>
      <c r="EP181" s="335"/>
      <c r="EQ181" s="335"/>
      <c r="ER181" s="97" t="str">
        <f t="shared" si="292"/>
        <v/>
      </c>
      <c r="ES181" s="993"/>
      <c r="ET181" s="335"/>
      <c r="EU181" s="97" t="str">
        <f t="shared" si="345"/>
        <v/>
      </c>
      <c r="EV181" s="334"/>
      <c r="EW181" s="335"/>
      <c r="EX181" s="335"/>
      <c r="EY181" s="97"/>
      <c r="EZ181" s="334"/>
      <c r="FA181" s="335"/>
      <c r="FB181" s="335"/>
      <c r="FC181" s="97"/>
      <c r="FD181" s="334"/>
      <c r="FE181" s="335"/>
      <c r="FF181" s="335"/>
      <c r="FG181" s="97"/>
      <c r="FH181" s="334"/>
      <c r="FI181" s="335"/>
      <c r="FJ181" s="335"/>
      <c r="FK181" s="97" t="str">
        <f t="shared" si="294"/>
        <v/>
      </c>
      <c r="FL181" s="993"/>
      <c r="FM181" s="335"/>
      <c r="FN181" s="97" t="str">
        <f t="shared" si="347"/>
        <v/>
      </c>
      <c r="FO181" s="334"/>
      <c r="FP181" s="335"/>
      <c r="FQ181" s="97"/>
      <c r="FR181" s="334"/>
      <c r="FS181" s="335"/>
      <c r="FT181" s="97"/>
      <c r="FU181" s="334"/>
      <c r="FV181" s="335"/>
      <c r="FW181" s="97"/>
      <c r="FX181" s="334"/>
      <c r="FY181" s="335"/>
      <c r="FZ181" s="97" t="str">
        <f t="shared" si="296"/>
        <v/>
      </c>
      <c r="GA181" s="993"/>
      <c r="GB181" s="335"/>
      <c r="GC181" s="510" t="str">
        <f t="shared" si="349"/>
        <v/>
      </c>
      <c r="GD181" s="336"/>
      <c r="GE181" s="337"/>
      <c r="GF181" s="337"/>
      <c r="GG181" s="337"/>
      <c r="GH181" s="337"/>
      <c r="GI181" s="510"/>
      <c r="GJ181" s="336"/>
      <c r="GK181" s="337"/>
      <c r="GL181" s="337"/>
      <c r="GM181" s="337"/>
      <c r="GN181" s="337"/>
      <c r="GO181" s="510"/>
      <c r="GP181" s="336"/>
      <c r="GQ181" s="337"/>
      <c r="GR181" s="337"/>
      <c r="GS181" s="337"/>
      <c r="GT181" s="337"/>
      <c r="GU181" s="510"/>
      <c r="GV181" s="336"/>
      <c r="GW181" s="337"/>
      <c r="GX181" s="337"/>
      <c r="GY181" s="337"/>
      <c r="GZ181" s="336"/>
      <c r="HA181" s="510" t="str">
        <f t="shared" si="298"/>
        <v/>
      </c>
      <c r="HB181" s="994"/>
      <c r="HC181" s="337"/>
      <c r="HD181" s="510" t="str">
        <f t="shared" si="351"/>
        <v/>
      </c>
      <c r="HE181" s="336"/>
      <c r="HF181" s="337"/>
      <c r="HG181" s="337"/>
      <c r="HH181" s="336"/>
      <c r="HI181" s="510"/>
      <c r="HJ181" s="336"/>
      <c r="HK181" s="337"/>
      <c r="HL181" s="337"/>
      <c r="HM181" s="336"/>
      <c r="HN181" s="510"/>
      <c r="HO181" s="336"/>
      <c r="HP181" s="337"/>
      <c r="HQ181" s="337"/>
      <c r="HR181" s="337"/>
      <c r="HS181" s="510"/>
      <c r="HT181" s="336"/>
      <c r="HU181" s="337"/>
      <c r="HV181" s="337"/>
      <c r="HW181" s="337"/>
      <c r="HX181" s="97" t="str">
        <f t="shared" si="300"/>
        <v/>
      </c>
      <c r="HY181" s="994"/>
      <c r="HZ181" s="337"/>
      <c r="IA181" s="510" t="str">
        <f t="shared" si="353"/>
        <v/>
      </c>
      <c r="IB181" s="336"/>
      <c r="IC181" s="337"/>
      <c r="ID181" s="337"/>
      <c r="IE181" s="510"/>
      <c r="IF181" s="336"/>
      <c r="IG181" s="337"/>
      <c r="IH181" s="337"/>
      <c r="II181" s="510"/>
      <c r="IJ181" s="336"/>
      <c r="IK181" s="337"/>
      <c r="IL181" s="337"/>
      <c r="IM181" s="510"/>
      <c r="IN181" s="336"/>
      <c r="IO181" s="337"/>
      <c r="IP181" s="337"/>
      <c r="IQ181" s="97" t="str">
        <f t="shared" si="354"/>
        <v/>
      </c>
      <c r="IR181" s="994"/>
      <c r="IS181" s="337"/>
      <c r="IT181" s="337"/>
      <c r="IU181" s="337"/>
      <c r="IV181" s="510" t="str">
        <f t="shared" si="355"/>
        <v/>
      </c>
      <c r="IW181" s="995"/>
    </row>
    <row r="182" spans="1:257" x14ac:dyDescent="0.25">
      <c r="A182" s="996"/>
      <c r="B182" s="507">
        <v>3</v>
      </c>
      <c r="C182" s="97" t="str">
        <f>IF(Proponentes!B173&gt;0,Proponentes!B173,"")</f>
        <v/>
      </c>
      <c r="D182" s="335"/>
      <c r="E182" s="335"/>
      <c r="F182" s="334"/>
      <c r="G182" s="335"/>
      <c r="H182" s="335"/>
      <c r="I182" s="335"/>
      <c r="J182" s="335"/>
      <c r="K182" s="335"/>
      <c r="L182" s="335"/>
      <c r="M182" s="334"/>
      <c r="N182" s="335"/>
      <c r="O182" s="335"/>
      <c r="P182" s="335"/>
      <c r="Q182" s="335"/>
      <c r="R182" s="335"/>
      <c r="S182" s="335"/>
      <c r="T182" s="334"/>
      <c r="U182" s="335"/>
      <c r="V182" s="335"/>
      <c r="W182" s="335"/>
      <c r="X182" s="335"/>
      <c r="Y182" s="335"/>
      <c r="Z182" s="335"/>
      <c r="AA182" s="334"/>
      <c r="AB182" s="335"/>
      <c r="AC182" s="335"/>
      <c r="AD182" s="335"/>
      <c r="AE182" s="335"/>
      <c r="AF182" s="335"/>
      <c r="AG182" s="97" t="str">
        <f t="shared" si="279"/>
        <v/>
      </c>
      <c r="AH182" s="993"/>
      <c r="AI182" s="335"/>
      <c r="AJ182" s="335" t="str">
        <f t="shared" si="280"/>
        <v/>
      </c>
      <c r="AK182" s="335"/>
      <c r="AL182" s="334"/>
      <c r="AM182" s="335"/>
      <c r="AN182" s="335"/>
      <c r="AO182" s="335"/>
      <c r="AP182" s="335"/>
      <c r="AQ182" s="335"/>
      <c r="AR182" s="335"/>
      <c r="AS182" s="334"/>
      <c r="AT182" s="335"/>
      <c r="AU182" s="335"/>
      <c r="AV182" s="335"/>
      <c r="AW182" s="335"/>
      <c r="AX182" s="335"/>
      <c r="AY182" s="335"/>
      <c r="AZ182" s="334"/>
      <c r="BA182" s="335"/>
      <c r="BB182" s="335"/>
      <c r="BC182" s="335"/>
      <c r="BD182" s="335"/>
      <c r="BE182" s="335"/>
      <c r="BF182" s="335"/>
      <c r="BG182" s="334"/>
      <c r="BH182" s="335"/>
      <c r="BI182" s="335"/>
      <c r="BJ182" s="335"/>
      <c r="BK182" s="335"/>
      <c r="BL182" s="97" t="str">
        <f t="shared" si="281"/>
        <v/>
      </c>
      <c r="BM182" s="993"/>
      <c r="BN182" s="335" t="str">
        <f t="shared" si="334"/>
        <v/>
      </c>
      <c r="BO182" s="334"/>
      <c r="BP182" s="335"/>
      <c r="BQ182" s="335"/>
      <c r="BR182" s="335"/>
      <c r="BS182" s="335" t="str">
        <f t="shared" si="335"/>
        <v/>
      </c>
      <c r="BT182" s="334"/>
      <c r="BU182" s="335"/>
      <c r="BV182" s="335"/>
      <c r="BW182" s="335"/>
      <c r="BX182" s="335" t="str">
        <f t="shared" si="336"/>
        <v/>
      </c>
      <c r="BY182" s="334"/>
      <c r="BZ182" s="335"/>
      <c r="CA182" s="335"/>
      <c r="CB182" s="335"/>
      <c r="CC182" s="335" t="str">
        <f t="shared" si="337"/>
        <v/>
      </c>
      <c r="CD182" s="334"/>
      <c r="CE182" s="335"/>
      <c r="CF182" s="335"/>
      <c r="CG182" s="335"/>
      <c r="CH182" s="997"/>
      <c r="CI182" s="97" t="str">
        <f t="shared" si="338"/>
        <v/>
      </c>
      <c r="CJ182" s="998"/>
      <c r="CK182" s="335"/>
      <c r="CL182" s="97" t="str">
        <f t="shared" si="339"/>
        <v/>
      </c>
      <c r="CM182" s="334"/>
      <c r="CN182" s="335"/>
      <c r="CO182" s="335"/>
      <c r="CP182" s="335"/>
      <c r="CQ182" s="97"/>
      <c r="CR182" s="334"/>
      <c r="CS182" s="335"/>
      <c r="CT182" s="335"/>
      <c r="CU182" s="335"/>
      <c r="CV182" s="97"/>
      <c r="CW182" s="334"/>
      <c r="CX182" s="335"/>
      <c r="CY182" s="335"/>
      <c r="CZ182" s="335"/>
      <c r="DA182" s="97"/>
      <c r="DB182" s="334"/>
      <c r="DC182" s="335"/>
      <c r="DD182" s="335"/>
      <c r="DE182" s="335"/>
      <c r="DF182" s="97" t="str">
        <f t="shared" si="288"/>
        <v/>
      </c>
      <c r="DG182" s="993"/>
      <c r="DH182" s="335"/>
      <c r="DI182" s="97" t="str">
        <f t="shared" si="289"/>
        <v/>
      </c>
      <c r="DJ182" s="334"/>
      <c r="DK182" s="335"/>
      <c r="DL182" s="335"/>
      <c r="DM182" s="97"/>
      <c r="DN182" s="334"/>
      <c r="DO182" s="335"/>
      <c r="DP182" s="335"/>
      <c r="DQ182" s="97"/>
      <c r="DR182" s="334"/>
      <c r="DS182" s="335"/>
      <c r="DT182" s="335"/>
      <c r="DU182" s="97"/>
      <c r="DV182" s="334"/>
      <c r="DW182" s="335"/>
      <c r="DX182" s="335"/>
      <c r="DY182" s="97" t="str">
        <f t="shared" si="290"/>
        <v/>
      </c>
      <c r="DZ182" s="998"/>
      <c r="EA182" s="335"/>
      <c r="EB182" s="97" t="str">
        <f t="shared" si="343"/>
        <v/>
      </c>
      <c r="EC182" s="334"/>
      <c r="ED182" s="335"/>
      <c r="EE182" s="335"/>
      <c r="EF182" s="97"/>
      <c r="EG182" s="334"/>
      <c r="EH182" s="335"/>
      <c r="EI182" s="335"/>
      <c r="EJ182" s="97"/>
      <c r="EK182" s="334"/>
      <c r="EL182" s="335"/>
      <c r="EM182" s="335"/>
      <c r="EN182" s="97"/>
      <c r="EO182" s="334"/>
      <c r="EP182" s="335"/>
      <c r="EQ182" s="335"/>
      <c r="ER182" s="97" t="str">
        <f t="shared" si="292"/>
        <v/>
      </c>
      <c r="ES182" s="993"/>
      <c r="ET182" s="335"/>
      <c r="EU182" s="97" t="str">
        <f t="shared" si="345"/>
        <v/>
      </c>
      <c r="EV182" s="334"/>
      <c r="EW182" s="335"/>
      <c r="EX182" s="335"/>
      <c r="EY182" s="97"/>
      <c r="EZ182" s="334"/>
      <c r="FA182" s="335"/>
      <c r="FB182" s="335"/>
      <c r="FC182" s="97"/>
      <c r="FD182" s="334"/>
      <c r="FE182" s="335"/>
      <c r="FF182" s="335"/>
      <c r="FG182" s="97"/>
      <c r="FH182" s="334"/>
      <c r="FI182" s="335"/>
      <c r="FJ182" s="335"/>
      <c r="FK182" s="97" t="str">
        <f t="shared" si="294"/>
        <v/>
      </c>
      <c r="FL182" s="993"/>
      <c r="FM182" s="335"/>
      <c r="FN182" s="97" t="str">
        <f t="shared" si="347"/>
        <v/>
      </c>
      <c r="FO182" s="334"/>
      <c r="FP182" s="335"/>
      <c r="FQ182" s="97"/>
      <c r="FR182" s="334"/>
      <c r="FS182" s="335"/>
      <c r="FT182" s="97"/>
      <c r="FU182" s="334"/>
      <c r="FV182" s="335"/>
      <c r="FW182" s="97"/>
      <c r="FX182" s="334"/>
      <c r="FY182" s="335"/>
      <c r="FZ182" s="97" t="str">
        <f t="shared" si="296"/>
        <v/>
      </c>
      <c r="GA182" s="993"/>
      <c r="GB182" s="335"/>
      <c r="GC182" s="510" t="str">
        <f t="shared" si="349"/>
        <v/>
      </c>
      <c r="GD182" s="336"/>
      <c r="GE182" s="337"/>
      <c r="GF182" s="337"/>
      <c r="GG182" s="337"/>
      <c r="GH182" s="337"/>
      <c r="GI182" s="510"/>
      <c r="GJ182" s="336"/>
      <c r="GK182" s="337"/>
      <c r="GL182" s="337"/>
      <c r="GM182" s="337"/>
      <c r="GN182" s="337"/>
      <c r="GO182" s="510"/>
      <c r="GP182" s="336"/>
      <c r="GQ182" s="337"/>
      <c r="GR182" s="337"/>
      <c r="GS182" s="337"/>
      <c r="GT182" s="337"/>
      <c r="GU182" s="510"/>
      <c r="GV182" s="336"/>
      <c r="GW182" s="337"/>
      <c r="GX182" s="337"/>
      <c r="GY182" s="337"/>
      <c r="GZ182" s="336"/>
      <c r="HA182" s="510" t="str">
        <f t="shared" si="298"/>
        <v/>
      </c>
      <c r="HB182" s="994"/>
      <c r="HC182" s="337"/>
      <c r="HD182" s="510" t="str">
        <f t="shared" si="351"/>
        <v/>
      </c>
      <c r="HE182" s="336"/>
      <c r="HF182" s="337"/>
      <c r="HG182" s="337"/>
      <c r="HH182" s="336"/>
      <c r="HI182" s="510"/>
      <c r="HJ182" s="336"/>
      <c r="HK182" s="337"/>
      <c r="HL182" s="337"/>
      <c r="HM182" s="336"/>
      <c r="HN182" s="510"/>
      <c r="HO182" s="336"/>
      <c r="HP182" s="337"/>
      <c r="HQ182" s="337"/>
      <c r="HR182" s="337"/>
      <c r="HS182" s="510"/>
      <c r="HT182" s="336"/>
      <c r="HU182" s="337"/>
      <c r="HV182" s="337"/>
      <c r="HW182" s="337"/>
      <c r="HX182" s="97" t="str">
        <f t="shared" si="300"/>
        <v/>
      </c>
      <c r="HY182" s="994"/>
      <c r="HZ182" s="337"/>
      <c r="IA182" s="510" t="str">
        <f t="shared" si="353"/>
        <v/>
      </c>
      <c r="IB182" s="336"/>
      <c r="IC182" s="337"/>
      <c r="ID182" s="337"/>
      <c r="IE182" s="510"/>
      <c r="IF182" s="336"/>
      <c r="IG182" s="337"/>
      <c r="IH182" s="337"/>
      <c r="II182" s="510"/>
      <c r="IJ182" s="336"/>
      <c r="IK182" s="337"/>
      <c r="IL182" s="337"/>
      <c r="IM182" s="510"/>
      <c r="IN182" s="336"/>
      <c r="IO182" s="337"/>
      <c r="IP182" s="337"/>
      <c r="IQ182" s="97" t="str">
        <f t="shared" si="354"/>
        <v/>
      </c>
      <c r="IR182" s="994"/>
      <c r="IS182" s="337"/>
      <c r="IT182" s="337"/>
      <c r="IU182" s="337"/>
      <c r="IV182" s="510" t="str">
        <f t="shared" si="355"/>
        <v/>
      </c>
      <c r="IW182" s="995"/>
    </row>
    <row r="183" spans="1:257" x14ac:dyDescent="0.25">
      <c r="A183" s="996"/>
      <c r="B183" s="507">
        <v>4</v>
      </c>
      <c r="C183" s="97" t="str">
        <f>IF(Proponentes!B174&gt;0,Proponentes!B174,"")</f>
        <v/>
      </c>
      <c r="D183" s="335"/>
      <c r="E183" s="335"/>
      <c r="F183" s="334"/>
      <c r="G183" s="335"/>
      <c r="H183" s="335"/>
      <c r="I183" s="335"/>
      <c r="J183" s="335"/>
      <c r="K183" s="335"/>
      <c r="L183" s="335"/>
      <c r="M183" s="334"/>
      <c r="N183" s="335"/>
      <c r="O183" s="335"/>
      <c r="P183" s="335"/>
      <c r="Q183" s="335"/>
      <c r="R183" s="335"/>
      <c r="S183" s="335"/>
      <c r="T183" s="334"/>
      <c r="U183" s="335"/>
      <c r="V183" s="335"/>
      <c r="W183" s="335"/>
      <c r="X183" s="335"/>
      <c r="Y183" s="335"/>
      <c r="Z183" s="335"/>
      <c r="AA183" s="334"/>
      <c r="AB183" s="335"/>
      <c r="AC183" s="335"/>
      <c r="AD183" s="335"/>
      <c r="AE183" s="335"/>
      <c r="AF183" s="335"/>
      <c r="AG183" s="97" t="str">
        <f t="shared" si="279"/>
        <v/>
      </c>
      <c r="AH183" s="993"/>
      <c r="AI183" s="335"/>
      <c r="AJ183" s="335" t="str">
        <f t="shared" si="280"/>
        <v/>
      </c>
      <c r="AK183" s="335"/>
      <c r="AL183" s="334"/>
      <c r="AM183" s="335"/>
      <c r="AN183" s="335"/>
      <c r="AO183" s="335"/>
      <c r="AP183" s="335"/>
      <c r="AQ183" s="335"/>
      <c r="AR183" s="335"/>
      <c r="AS183" s="334"/>
      <c r="AT183" s="335"/>
      <c r="AU183" s="335"/>
      <c r="AV183" s="335"/>
      <c r="AW183" s="335"/>
      <c r="AX183" s="335"/>
      <c r="AY183" s="335"/>
      <c r="AZ183" s="334"/>
      <c r="BA183" s="335"/>
      <c r="BB183" s="335"/>
      <c r="BC183" s="335"/>
      <c r="BD183" s="335"/>
      <c r="BE183" s="335"/>
      <c r="BF183" s="335"/>
      <c r="BG183" s="334"/>
      <c r="BH183" s="335"/>
      <c r="BI183" s="335"/>
      <c r="BJ183" s="335"/>
      <c r="BK183" s="335"/>
      <c r="BL183" s="97" t="str">
        <f t="shared" si="281"/>
        <v/>
      </c>
      <c r="BM183" s="993"/>
      <c r="BN183" s="335" t="str">
        <f t="shared" si="334"/>
        <v/>
      </c>
      <c r="BO183" s="334"/>
      <c r="BP183" s="335"/>
      <c r="BQ183" s="335"/>
      <c r="BR183" s="335"/>
      <c r="BS183" s="335" t="str">
        <f t="shared" si="335"/>
        <v/>
      </c>
      <c r="BT183" s="334"/>
      <c r="BU183" s="335"/>
      <c r="BV183" s="335"/>
      <c r="BW183" s="335"/>
      <c r="BX183" s="335" t="str">
        <f t="shared" si="336"/>
        <v/>
      </c>
      <c r="BY183" s="334"/>
      <c r="BZ183" s="335"/>
      <c r="CA183" s="335"/>
      <c r="CB183" s="335"/>
      <c r="CC183" s="335" t="str">
        <f t="shared" si="337"/>
        <v/>
      </c>
      <c r="CD183" s="334"/>
      <c r="CE183" s="335"/>
      <c r="CF183" s="335"/>
      <c r="CG183" s="335"/>
      <c r="CH183" s="997"/>
      <c r="CI183" s="97" t="str">
        <f t="shared" si="338"/>
        <v/>
      </c>
      <c r="CJ183" s="998"/>
      <c r="CK183" s="335"/>
      <c r="CL183" s="97" t="str">
        <f t="shared" si="339"/>
        <v/>
      </c>
      <c r="CM183" s="334"/>
      <c r="CN183" s="335"/>
      <c r="CO183" s="335"/>
      <c r="CP183" s="335"/>
      <c r="CQ183" s="97"/>
      <c r="CR183" s="334"/>
      <c r="CS183" s="335"/>
      <c r="CT183" s="335"/>
      <c r="CU183" s="335"/>
      <c r="CV183" s="97"/>
      <c r="CW183" s="334"/>
      <c r="CX183" s="335"/>
      <c r="CY183" s="335"/>
      <c r="CZ183" s="335"/>
      <c r="DA183" s="97"/>
      <c r="DB183" s="334"/>
      <c r="DC183" s="335"/>
      <c r="DD183" s="335"/>
      <c r="DE183" s="335"/>
      <c r="DF183" s="97" t="str">
        <f t="shared" si="288"/>
        <v/>
      </c>
      <c r="DG183" s="993"/>
      <c r="DH183" s="335"/>
      <c r="DI183" s="97" t="str">
        <f t="shared" si="289"/>
        <v/>
      </c>
      <c r="DJ183" s="334"/>
      <c r="DK183" s="335"/>
      <c r="DL183" s="335"/>
      <c r="DM183" s="97"/>
      <c r="DN183" s="334"/>
      <c r="DO183" s="335"/>
      <c r="DP183" s="335"/>
      <c r="DQ183" s="97"/>
      <c r="DR183" s="334"/>
      <c r="DS183" s="335"/>
      <c r="DT183" s="335"/>
      <c r="DU183" s="97"/>
      <c r="DV183" s="334"/>
      <c r="DW183" s="335"/>
      <c r="DX183" s="335"/>
      <c r="DY183" s="97" t="str">
        <f t="shared" si="290"/>
        <v/>
      </c>
      <c r="DZ183" s="998"/>
      <c r="EA183" s="335"/>
      <c r="EB183" s="97" t="str">
        <f t="shared" si="343"/>
        <v/>
      </c>
      <c r="EC183" s="334"/>
      <c r="ED183" s="335"/>
      <c r="EE183" s="335"/>
      <c r="EF183" s="97"/>
      <c r="EG183" s="334"/>
      <c r="EH183" s="335"/>
      <c r="EI183" s="335"/>
      <c r="EJ183" s="97"/>
      <c r="EK183" s="334"/>
      <c r="EL183" s="335"/>
      <c r="EM183" s="335"/>
      <c r="EN183" s="97"/>
      <c r="EO183" s="334"/>
      <c r="EP183" s="335"/>
      <c r="EQ183" s="335"/>
      <c r="ER183" s="97" t="str">
        <f t="shared" si="292"/>
        <v/>
      </c>
      <c r="ES183" s="993"/>
      <c r="ET183" s="335"/>
      <c r="EU183" s="97" t="str">
        <f t="shared" si="345"/>
        <v/>
      </c>
      <c r="EV183" s="334"/>
      <c r="EW183" s="335"/>
      <c r="EX183" s="335"/>
      <c r="EY183" s="97"/>
      <c r="EZ183" s="334"/>
      <c r="FA183" s="335"/>
      <c r="FB183" s="335"/>
      <c r="FC183" s="97"/>
      <c r="FD183" s="334"/>
      <c r="FE183" s="335"/>
      <c r="FF183" s="335"/>
      <c r="FG183" s="97"/>
      <c r="FH183" s="334"/>
      <c r="FI183" s="335"/>
      <c r="FJ183" s="335"/>
      <c r="FK183" s="97" t="str">
        <f t="shared" si="294"/>
        <v/>
      </c>
      <c r="FL183" s="993"/>
      <c r="FM183" s="335"/>
      <c r="FN183" s="97" t="str">
        <f t="shared" si="347"/>
        <v/>
      </c>
      <c r="FO183" s="334"/>
      <c r="FP183" s="335"/>
      <c r="FQ183" s="97"/>
      <c r="FR183" s="334"/>
      <c r="FS183" s="335"/>
      <c r="FT183" s="97"/>
      <c r="FU183" s="334"/>
      <c r="FV183" s="335"/>
      <c r="FW183" s="97"/>
      <c r="FX183" s="334"/>
      <c r="FY183" s="335"/>
      <c r="FZ183" s="97" t="str">
        <f t="shared" si="296"/>
        <v/>
      </c>
      <c r="GA183" s="993"/>
      <c r="GB183" s="335"/>
      <c r="GC183" s="510" t="str">
        <f t="shared" si="349"/>
        <v/>
      </c>
      <c r="GD183" s="336"/>
      <c r="GE183" s="337"/>
      <c r="GF183" s="337"/>
      <c r="GG183" s="337"/>
      <c r="GH183" s="337"/>
      <c r="GI183" s="510"/>
      <c r="GJ183" s="336"/>
      <c r="GK183" s="337"/>
      <c r="GL183" s="337"/>
      <c r="GM183" s="337"/>
      <c r="GN183" s="337"/>
      <c r="GO183" s="510"/>
      <c r="GP183" s="336"/>
      <c r="GQ183" s="337"/>
      <c r="GR183" s="337"/>
      <c r="GS183" s="337"/>
      <c r="GT183" s="337"/>
      <c r="GU183" s="510"/>
      <c r="GV183" s="336"/>
      <c r="GW183" s="337"/>
      <c r="GX183" s="337"/>
      <c r="GY183" s="337"/>
      <c r="GZ183" s="336"/>
      <c r="HA183" s="510" t="str">
        <f t="shared" si="298"/>
        <v/>
      </c>
      <c r="HB183" s="994"/>
      <c r="HC183" s="337"/>
      <c r="HD183" s="510" t="str">
        <f t="shared" si="351"/>
        <v/>
      </c>
      <c r="HE183" s="336"/>
      <c r="HF183" s="337"/>
      <c r="HG183" s="337"/>
      <c r="HH183" s="336"/>
      <c r="HI183" s="510"/>
      <c r="HJ183" s="336"/>
      <c r="HK183" s="337"/>
      <c r="HL183" s="337"/>
      <c r="HM183" s="336"/>
      <c r="HN183" s="510"/>
      <c r="HO183" s="336"/>
      <c r="HP183" s="337"/>
      <c r="HQ183" s="337"/>
      <c r="HR183" s="337"/>
      <c r="HS183" s="510"/>
      <c r="HT183" s="336"/>
      <c r="HU183" s="337"/>
      <c r="HV183" s="337"/>
      <c r="HW183" s="337"/>
      <c r="HX183" s="97" t="str">
        <f t="shared" si="300"/>
        <v/>
      </c>
      <c r="HY183" s="994"/>
      <c r="HZ183" s="337"/>
      <c r="IA183" s="510" t="str">
        <f t="shared" si="353"/>
        <v/>
      </c>
      <c r="IB183" s="336"/>
      <c r="IC183" s="337"/>
      <c r="ID183" s="337"/>
      <c r="IE183" s="510"/>
      <c r="IF183" s="336"/>
      <c r="IG183" s="337"/>
      <c r="IH183" s="337"/>
      <c r="II183" s="510"/>
      <c r="IJ183" s="336"/>
      <c r="IK183" s="337"/>
      <c r="IL183" s="337"/>
      <c r="IM183" s="510"/>
      <c r="IN183" s="336"/>
      <c r="IO183" s="337"/>
      <c r="IP183" s="337"/>
      <c r="IQ183" s="97" t="str">
        <f t="shared" si="354"/>
        <v/>
      </c>
      <c r="IR183" s="994"/>
      <c r="IS183" s="337"/>
      <c r="IT183" s="337"/>
      <c r="IU183" s="337"/>
      <c r="IV183" s="510" t="str">
        <f t="shared" si="355"/>
        <v/>
      </c>
      <c r="IW183" s="995"/>
    </row>
    <row r="184" spans="1:257" x14ac:dyDescent="0.25">
      <c r="A184" s="996"/>
      <c r="B184" s="507">
        <v>5</v>
      </c>
      <c r="C184" s="97" t="str">
        <f>IF(Proponentes!B175&gt;0,Proponentes!B175,"")</f>
        <v/>
      </c>
      <c r="D184" s="335"/>
      <c r="E184" s="335"/>
      <c r="F184" s="334"/>
      <c r="G184" s="335"/>
      <c r="H184" s="335"/>
      <c r="I184" s="335"/>
      <c r="J184" s="335"/>
      <c r="K184" s="335"/>
      <c r="L184" s="335"/>
      <c r="M184" s="334"/>
      <c r="N184" s="335"/>
      <c r="O184" s="335"/>
      <c r="P184" s="335"/>
      <c r="Q184" s="335"/>
      <c r="R184" s="335"/>
      <c r="S184" s="335"/>
      <c r="T184" s="334"/>
      <c r="U184" s="335"/>
      <c r="V184" s="335"/>
      <c r="W184" s="335"/>
      <c r="X184" s="335"/>
      <c r="Y184" s="335"/>
      <c r="Z184" s="335"/>
      <c r="AA184" s="334"/>
      <c r="AB184" s="335"/>
      <c r="AC184" s="335"/>
      <c r="AD184" s="335"/>
      <c r="AE184" s="335"/>
      <c r="AF184" s="335"/>
      <c r="AG184" s="97" t="str">
        <f t="shared" si="279"/>
        <v/>
      </c>
      <c r="AH184" s="993"/>
      <c r="AI184" s="335"/>
      <c r="AJ184" s="335" t="str">
        <f t="shared" si="280"/>
        <v/>
      </c>
      <c r="AK184" s="335"/>
      <c r="AL184" s="334"/>
      <c r="AM184" s="335"/>
      <c r="AN184" s="335"/>
      <c r="AO184" s="335"/>
      <c r="AP184" s="335"/>
      <c r="AQ184" s="335"/>
      <c r="AR184" s="335"/>
      <c r="AS184" s="334"/>
      <c r="AT184" s="335"/>
      <c r="AU184" s="335"/>
      <c r="AV184" s="335"/>
      <c r="AW184" s="335"/>
      <c r="AX184" s="335"/>
      <c r="AY184" s="335"/>
      <c r="AZ184" s="334"/>
      <c r="BA184" s="335"/>
      <c r="BB184" s="335"/>
      <c r="BC184" s="335"/>
      <c r="BD184" s="335"/>
      <c r="BE184" s="335"/>
      <c r="BF184" s="335"/>
      <c r="BG184" s="334"/>
      <c r="BH184" s="335"/>
      <c r="BI184" s="335"/>
      <c r="BJ184" s="335"/>
      <c r="BK184" s="335"/>
      <c r="BL184" s="97" t="str">
        <f t="shared" si="281"/>
        <v/>
      </c>
      <c r="BM184" s="993"/>
      <c r="BN184" s="335" t="str">
        <f t="shared" si="334"/>
        <v/>
      </c>
      <c r="BO184" s="334"/>
      <c r="BP184" s="335"/>
      <c r="BQ184" s="335"/>
      <c r="BR184" s="335"/>
      <c r="BS184" s="335" t="str">
        <f t="shared" si="335"/>
        <v/>
      </c>
      <c r="BT184" s="334"/>
      <c r="BU184" s="335"/>
      <c r="BV184" s="335"/>
      <c r="BW184" s="335"/>
      <c r="BX184" s="335" t="str">
        <f t="shared" si="336"/>
        <v/>
      </c>
      <c r="BY184" s="334"/>
      <c r="BZ184" s="335"/>
      <c r="CA184" s="335"/>
      <c r="CB184" s="335"/>
      <c r="CC184" s="335" t="str">
        <f t="shared" si="337"/>
        <v/>
      </c>
      <c r="CD184" s="334"/>
      <c r="CE184" s="335"/>
      <c r="CF184" s="335"/>
      <c r="CG184" s="335"/>
      <c r="CH184" s="997"/>
      <c r="CI184" s="97" t="str">
        <f t="shared" si="338"/>
        <v/>
      </c>
      <c r="CJ184" s="998"/>
      <c r="CK184" s="335"/>
      <c r="CL184" s="97" t="str">
        <f t="shared" si="339"/>
        <v/>
      </c>
      <c r="CM184" s="334"/>
      <c r="CN184" s="335"/>
      <c r="CO184" s="335"/>
      <c r="CP184" s="335"/>
      <c r="CQ184" s="97"/>
      <c r="CR184" s="334"/>
      <c r="CS184" s="335"/>
      <c r="CT184" s="335"/>
      <c r="CU184" s="335"/>
      <c r="CV184" s="97"/>
      <c r="CW184" s="334"/>
      <c r="CX184" s="335"/>
      <c r="CY184" s="335"/>
      <c r="CZ184" s="335"/>
      <c r="DA184" s="97"/>
      <c r="DB184" s="334"/>
      <c r="DC184" s="335"/>
      <c r="DD184" s="335"/>
      <c r="DE184" s="335"/>
      <c r="DF184" s="97" t="str">
        <f t="shared" si="288"/>
        <v/>
      </c>
      <c r="DG184" s="993"/>
      <c r="DH184" s="335"/>
      <c r="DI184" s="97" t="str">
        <f t="shared" si="289"/>
        <v/>
      </c>
      <c r="DJ184" s="334"/>
      <c r="DK184" s="335"/>
      <c r="DL184" s="335"/>
      <c r="DM184" s="97"/>
      <c r="DN184" s="334"/>
      <c r="DO184" s="335"/>
      <c r="DP184" s="335"/>
      <c r="DQ184" s="97"/>
      <c r="DR184" s="334"/>
      <c r="DS184" s="335"/>
      <c r="DT184" s="335"/>
      <c r="DU184" s="97"/>
      <c r="DV184" s="334"/>
      <c r="DW184" s="335"/>
      <c r="DX184" s="335"/>
      <c r="DY184" s="97" t="str">
        <f t="shared" si="290"/>
        <v/>
      </c>
      <c r="DZ184" s="998"/>
      <c r="EA184" s="335"/>
      <c r="EB184" s="97" t="str">
        <f t="shared" si="343"/>
        <v/>
      </c>
      <c r="EC184" s="334"/>
      <c r="ED184" s="335"/>
      <c r="EE184" s="335"/>
      <c r="EF184" s="97"/>
      <c r="EG184" s="334"/>
      <c r="EH184" s="335"/>
      <c r="EI184" s="335"/>
      <c r="EJ184" s="97"/>
      <c r="EK184" s="334"/>
      <c r="EL184" s="335"/>
      <c r="EM184" s="335"/>
      <c r="EN184" s="97"/>
      <c r="EO184" s="334"/>
      <c r="EP184" s="335"/>
      <c r="EQ184" s="335"/>
      <c r="ER184" s="97" t="str">
        <f t="shared" si="292"/>
        <v/>
      </c>
      <c r="ES184" s="993"/>
      <c r="ET184" s="335"/>
      <c r="EU184" s="97" t="str">
        <f t="shared" si="345"/>
        <v/>
      </c>
      <c r="EV184" s="334"/>
      <c r="EW184" s="335"/>
      <c r="EX184" s="335"/>
      <c r="EY184" s="97"/>
      <c r="EZ184" s="334"/>
      <c r="FA184" s="335"/>
      <c r="FB184" s="335"/>
      <c r="FC184" s="97"/>
      <c r="FD184" s="334"/>
      <c r="FE184" s="335"/>
      <c r="FF184" s="335"/>
      <c r="FG184" s="97"/>
      <c r="FH184" s="334"/>
      <c r="FI184" s="335"/>
      <c r="FJ184" s="335"/>
      <c r="FK184" s="97" t="str">
        <f t="shared" si="294"/>
        <v/>
      </c>
      <c r="FL184" s="993"/>
      <c r="FM184" s="335"/>
      <c r="FN184" s="97" t="str">
        <f t="shared" si="347"/>
        <v/>
      </c>
      <c r="FO184" s="334"/>
      <c r="FP184" s="335"/>
      <c r="FQ184" s="97"/>
      <c r="FR184" s="334"/>
      <c r="FS184" s="335"/>
      <c r="FT184" s="97"/>
      <c r="FU184" s="334"/>
      <c r="FV184" s="335"/>
      <c r="FW184" s="97"/>
      <c r="FX184" s="334"/>
      <c r="FY184" s="335"/>
      <c r="FZ184" s="97" t="str">
        <f t="shared" si="296"/>
        <v/>
      </c>
      <c r="GA184" s="993"/>
      <c r="GB184" s="335"/>
      <c r="GC184" s="510" t="str">
        <f t="shared" si="349"/>
        <v/>
      </c>
      <c r="GD184" s="336"/>
      <c r="GE184" s="337"/>
      <c r="GF184" s="337"/>
      <c r="GG184" s="337"/>
      <c r="GH184" s="337"/>
      <c r="GI184" s="510"/>
      <c r="GJ184" s="336"/>
      <c r="GK184" s="337"/>
      <c r="GL184" s="337"/>
      <c r="GM184" s="337"/>
      <c r="GN184" s="337"/>
      <c r="GO184" s="510"/>
      <c r="GP184" s="336"/>
      <c r="GQ184" s="337"/>
      <c r="GR184" s="337"/>
      <c r="GS184" s="337"/>
      <c r="GT184" s="337"/>
      <c r="GU184" s="510"/>
      <c r="GV184" s="336"/>
      <c r="GW184" s="337"/>
      <c r="GX184" s="337"/>
      <c r="GY184" s="337"/>
      <c r="GZ184" s="336"/>
      <c r="HA184" s="510" t="str">
        <f t="shared" si="298"/>
        <v/>
      </c>
      <c r="HB184" s="994"/>
      <c r="HC184" s="337"/>
      <c r="HD184" s="510" t="str">
        <f t="shared" si="351"/>
        <v/>
      </c>
      <c r="HE184" s="336"/>
      <c r="HF184" s="337"/>
      <c r="HG184" s="337"/>
      <c r="HH184" s="336"/>
      <c r="HI184" s="510"/>
      <c r="HJ184" s="336"/>
      <c r="HK184" s="337"/>
      <c r="HL184" s="337"/>
      <c r="HM184" s="336"/>
      <c r="HN184" s="510"/>
      <c r="HO184" s="336"/>
      <c r="HP184" s="337"/>
      <c r="HQ184" s="337"/>
      <c r="HR184" s="337"/>
      <c r="HS184" s="510"/>
      <c r="HT184" s="336"/>
      <c r="HU184" s="337"/>
      <c r="HV184" s="337"/>
      <c r="HW184" s="337"/>
      <c r="HX184" s="97" t="str">
        <f t="shared" si="300"/>
        <v/>
      </c>
      <c r="HY184" s="994"/>
      <c r="HZ184" s="337"/>
      <c r="IA184" s="510" t="str">
        <f t="shared" si="353"/>
        <v/>
      </c>
      <c r="IB184" s="336"/>
      <c r="IC184" s="337"/>
      <c r="ID184" s="337"/>
      <c r="IE184" s="510"/>
      <c r="IF184" s="336"/>
      <c r="IG184" s="337"/>
      <c r="IH184" s="337"/>
      <c r="II184" s="510"/>
      <c r="IJ184" s="336"/>
      <c r="IK184" s="337"/>
      <c r="IL184" s="337"/>
      <c r="IM184" s="510"/>
      <c r="IN184" s="336"/>
      <c r="IO184" s="337"/>
      <c r="IP184" s="337"/>
      <c r="IQ184" s="97" t="str">
        <f t="shared" si="354"/>
        <v/>
      </c>
      <c r="IR184" s="994"/>
      <c r="IS184" s="337"/>
      <c r="IT184" s="337"/>
      <c r="IU184" s="337"/>
      <c r="IV184" s="510" t="str">
        <f t="shared" si="355"/>
        <v/>
      </c>
      <c r="IW184" s="995"/>
    </row>
    <row r="185" spans="1:257" x14ac:dyDescent="0.25">
      <c r="A185" s="996"/>
      <c r="B185" s="507">
        <v>6</v>
      </c>
      <c r="C185" s="97" t="str">
        <f>IF(Proponentes!B176&gt;0,Proponentes!B176,"")</f>
        <v/>
      </c>
      <c r="D185" s="335"/>
      <c r="E185" s="335"/>
      <c r="F185" s="334"/>
      <c r="G185" s="335"/>
      <c r="H185" s="335"/>
      <c r="I185" s="335"/>
      <c r="J185" s="335"/>
      <c r="K185" s="335"/>
      <c r="L185" s="335"/>
      <c r="M185" s="334"/>
      <c r="N185" s="335"/>
      <c r="O185" s="335"/>
      <c r="P185" s="335"/>
      <c r="Q185" s="335"/>
      <c r="R185" s="335"/>
      <c r="S185" s="335"/>
      <c r="T185" s="334"/>
      <c r="U185" s="335"/>
      <c r="V185" s="335"/>
      <c r="W185" s="335"/>
      <c r="X185" s="335"/>
      <c r="Y185" s="335"/>
      <c r="Z185" s="335"/>
      <c r="AA185" s="334"/>
      <c r="AB185" s="335"/>
      <c r="AC185" s="335"/>
      <c r="AD185" s="335"/>
      <c r="AE185" s="335"/>
      <c r="AF185" s="335"/>
      <c r="AG185" s="97" t="str">
        <f t="shared" si="279"/>
        <v/>
      </c>
      <c r="AH185" s="993"/>
      <c r="AI185" s="335"/>
      <c r="AJ185" s="335" t="str">
        <f t="shared" si="280"/>
        <v/>
      </c>
      <c r="AK185" s="335"/>
      <c r="AL185" s="334"/>
      <c r="AM185" s="335"/>
      <c r="AN185" s="335"/>
      <c r="AO185" s="335"/>
      <c r="AP185" s="335"/>
      <c r="AQ185" s="335"/>
      <c r="AR185" s="335"/>
      <c r="AS185" s="334"/>
      <c r="AT185" s="335"/>
      <c r="AU185" s="335"/>
      <c r="AV185" s="335"/>
      <c r="AW185" s="335"/>
      <c r="AX185" s="335"/>
      <c r="AY185" s="335"/>
      <c r="AZ185" s="334"/>
      <c r="BA185" s="335"/>
      <c r="BB185" s="335"/>
      <c r="BC185" s="335"/>
      <c r="BD185" s="335"/>
      <c r="BE185" s="335"/>
      <c r="BF185" s="335"/>
      <c r="BG185" s="334"/>
      <c r="BH185" s="335"/>
      <c r="BI185" s="335"/>
      <c r="BJ185" s="335"/>
      <c r="BK185" s="335"/>
      <c r="BL185" s="97" t="str">
        <f t="shared" si="281"/>
        <v/>
      </c>
      <c r="BM185" s="993"/>
      <c r="BN185" s="335" t="str">
        <f t="shared" si="334"/>
        <v/>
      </c>
      <c r="BO185" s="334"/>
      <c r="BP185" s="335"/>
      <c r="BQ185" s="335"/>
      <c r="BR185" s="335"/>
      <c r="BS185" s="335" t="str">
        <f t="shared" si="335"/>
        <v/>
      </c>
      <c r="BT185" s="334"/>
      <c r="BU185" s="335"/>
      <c r="BV185" s="335"/>
      <c r="BW185" s="335"/>
      <c r="BX185" s="335" t="str">
        <f t="shared" si="336"/>
        <v/>
      </c>
      <c r="BY185" s="334"/>
      <c r="BZ185" s="335"/>
      <c r="CA185" s="335"/>
      <c r="CB185" s="335"/>
      <c r="CC185" s="335" t="str">
        <f t="shared" si="337"/>
        <v/>
      </c>
      <c r="CD185" s="334"/>
      <c r="CE185" s="335"/>
      <c r="CF185" s="335"/>
      <c r="CG185" s="335"/>
      <c r="CH185" s="997"/>
      <c r="CI185" s="97" t="str">
        <f t="shared" si="338"/>
        <v/>
      </c>
      <c r="CJ185" s="998"/>
      <c r="CK185" s="335"/>
      <c r="CL185" s="97" t="str">
        <f t="shared" si="339"/>
        <v/>
      </c>
      <c r="CM185" s="334"/>
      <c r="CN185" s="335"/>
      <c r="CO185" s="335"/>
      <c r="CP185" s="335"/>
      <c r="CQ185" s="97"/>
      <c r="CR185" s="334"/>
      <c r="CS185" s="335"/>
      <c r="CT185" s="335"/>
      <c r="CU185" s="335"/>
      <c r="CV185" s="97"/>
      <c r="CW185" s="334"/>
      <c r="CX185" s="335"/>
      <c r="CY185" s="335"/>
      <c r="CZ185" s="335"/>
      <c r="DA185" s="97"/>
      <c r="DB185" s="334"/>
      <c r="DC185" s="335"/>
      <c r="DD185" s="335"/>
      <c r="DE185" s="335"/>
      <c r="DF185" s="97" t="str">
        <f t="shared" si="288"/>
        <v/>
      </c>
      <c r="DG185" s="993"/>
      <c r="DH185" s="335"/>
      <c r="DI185" s="97" t="str">
        <f t="shared" si="289"/>
        <v/>
      </c>
      <c r="DJ185" s="334"/>
      <c r="DK185" s="335"/>
      <c r="DL185" s="335"/>
      <c r="DM185" s="97"/>
      <c r="DN185" s="334"/>
      <c r="DO185" s="335"/>
      <c r="DP185" s="335"/>
      <c r="DQ185" s="97"/>
      <c r="DR185" s="334"/>
      <c r="DS185" s="335"/>
      <c r="DT185" s="335"/>
      <c r="DU185" s="97"/>
      <c r="DV185" s="334"/>
      <c r="DW185" s="335"/>
      <c r="DX185" s="335"/>
      <c r="DY185" s="97" t="str">
        <f t="shared" si="290"/>
        <v/>
      </c>
      <c r="DZ185" s="998"/>
      <c r="EA185" s="335"/>
      <c r="EB185" s="97" t="str">
        <f t="shared" si="343"/>
        <v/>
      </c>
      <c r="EC185" s="334"/>
      <c r="ED185" s="335"/>
      <c r="EE185" s="335"/>
      <c r="EF185" s="97"/>
      <c r="EG185" s="334"/>
      <c r="EH185" s="335"/>
      <c r="EI185" s="335"/>
      <c r="EJ185" s="97"/>
      <c r="EK185" s="334"/>
      <c r="EL185" s="335"/>
      <c r="EM185" s="335"/>
      <c r="EN185" s="97"/>
      <c r="EO185" s="334"/>
      <c r="EP185" s="335"/>
      <c r="EQ185" s="335"/>
      <c r="ER185" s="97" t="str">
        <f t="shared" si="292"/>
        <v/>
      </c>
      <c r="ES185" s="993"/>
      <c r="ET185" s="335"/>
      <c r="EU185" s="97" t="str">
        <f t="shared" si="345"/>
        <v/>
      </c>
      <c r="EV185" s="334"/>
      <c r="EW185" s="335"/>
      <c r="EX185" s="335"/>
      <c r="EY185" s="97"/>
      <c r="EZ185" s="334"/>
      <c r="FA185" s="335"/>
      <c r="FB185" s="335"/>
      <c r="FC185" s="97"/>
      <c r="FD185" s="334"/>
      <c r="FE185" s="335"/>
      <c r="FF185" s="335"/>
      <c r="FG185" s="97"/>
      <c r="FH185" s="334"/>
      <c r="FI185" s="335"/>
      <c r="FJ185" s="335"/>
      <c r="FK185" s="97" t="str">
        <f t="shared" si="294"/>
        <v/>
      </c>
      <c r="FL185" s="993"/>
      <c r="FM185" s="335"/>
      <c r="FN185" s="97" t="str">
        <f t="shared" si="347"/>
        <v/>
      </c>
      <c r="FO185" s="334"/>
      <c r="FP185" s="335"/>
      <c r="FQ185" s="97"/>
      <c r="FR185" s="334"/>
      <c r="FS185" s="335"/>
      <c r="FT185" s="97"/>
      <c r="FU185" s="334"/>
      <c r="FV185" s="335"/>
      <c r="FW185" s="97"/>
      <c r="FX185" s="334"/>
      <c r="FY185" s="335"/>
      <c r="FZ185" s="97" t="str">
        <f t="shared" si="296"/>
        <v/>
      </c>
      <c r="GA185" s="993"/>
      <c r="GB185" s="335"/>
      <c r="GC185" s="510" t="str">
        <f t="shared" si="349"/>
        <v/>
      </c>
      <c r="GD185" s="336"/>
      <c r="GE185" s="337"/>
      <c r="GF185" s="337"/>
      <c r="GG185" s="337"/>
      <c r="GH185" s="337"/>
      <c r="GI185" s="510"/>
      <c r="GJ185" s="336"/>
      <c r="GK185" s="337"/>
      <c r="GL185" s="337"/>
      <c r="GM185" s="337"/>
      <c r="GN185" s="337"/>
      <c r="GO185" s="510"/>
      <c r="GP185" s="336"/>
      <c r="GQ185" s="337"/>
      <c r="GR185" s="337"/>
      <c r="GS185" s="337"/>
      <c r="GT185" s="337"/>
      <c r="GU185" s="510"/>
      <c r="GV185" s="336"/>
      <c r="GW185" s="337"/>
      <c r="GX185" s="337"/>
      <c r="GY185" s="337"/>
      <c r="GZ185" s="336"/>
      <c r="HA185" s="510" t="str">
        <f t="shared" si="298"/>
        <v/>
      </c>
      <c r="HB185" s="994"/>
      <c r="HC185" s="337"/>
      <c r="HD185" s="510" t="str">
        <f t="shared" si="351"/>
        <v/>
      </c>
      <c r="HE185" s="336"/>
      <c r="HF185" s="337"/>
      <c r="HG185" s="337"/>
      <c r="HH185" s="336"/>
      <c r="HI185" s="510"/>
      <c r="HJ185" s="336"/>
      <c r="HK185" s="337"/>
      <c r="HL185" s="337"/>
      <c r="HM185" s="336"/>
      <c r="HN185" s="510"/>
      <c r="HO185" s="336"/>
      <c r="HP185" s="337"/>
      <c r="HQ185" s="337"/>
      <c r="HR185" s="337"/>
      <c r="HS185" s="510"/>
      <c r="HT185" s="336"/>
      <c r="HU185" s="337"/>
      <c r="HV185" s="337"/>
      <c r="HW185" s="337"/>
      <c r="HX185" s="97" t="str">
        <f t="shared" si="300"/>
        <v/>
      </c>
      <c r="HY185" s="994"/>
      <c r="HZ185" s="337"/>
      <c r="IA185" s="510" t="str">
        <f t="shared" si="353"/>
        <v/>
      </c>
      <c r="IB185" s="336"/>
      <c r="IC185" s="337"/>
      <c r="ID185" s="337"/>
      <c r="IE185" s="510"/>
      <c r="IF185" s="336"/>
      <c r="IG185" s="337"/>
      <c r="IH185" s="337"/>
      <c r="II185" s="510"/>
      <c r="IJ185" s="336"/>
      <c r="IK185" s="337"/>
      <c r="IL185" s="337"/>
      <c r="IM185" s="510"/>
      <c r="IN185" s="336"/>
      <c r="IO185" s="337"/>
      <c r="IP185" s="337"/>
      <c r="IQ185" s="97" t="str">
        <f t="shared" si="354"/>
        <v/>
      </c>
      <c r="IR185" s="994"/>
      <c r="IS185" s="337"/>
      <c r="IT185" s="337"/>
      <c r="IU185" s="337"/>
      <c r="IV185" s="510" t="str">
        <f t="shared" si="355"/>
        <v/>
      </c>
      <c r="IW185" s="995"/>
    </row>
    <row r="186" spans="1:257" x14ac:dyDescent="0.25">
      <c r="A186" s="996"/>
      <c r="B186" s="507">
        <v>7</v>
      </c>
      <c r="C186" s="97" t="str">
        <f>IF(Proponentes!B177&gt;0,Proponentes!B177,"")</f>
        <v/>
      </c>
      <c r="D186" s="335"/>
      <c r="E186" s="335"/>
      <c r="F186" s="334"/>
      <c r="G186" s="335"/>
      <c r="H186" s="335"/>
      <c r="I186" s="335"/>
      <c r="J186" s="335"/>
      <c r="K186" s="335"/>
      <c r="L186" s="335"/>
      <c r="M186" s="334"/>
      <c r="N186" s="335"/>
      <c r="O186" s="335"/>
      <c r="P186" s="335"/>
      <c r="Q186" s="335"/>
      <c r="R186" s="335"/>
      <c r="S186" s="335"/>
      <c r="T186" s="334"/>
      <c r="U186" s="335"/>
      <c r="V186" s="335"/>
      <c r="W186" s="335"/>
      <c r="X186" s="335"/>
      <c r="Y186" s="335"/>
      <c r="Z186" s="335"/>
      <c r="AA186" s="334"/>
      <c r="AB186" s="335"/>
      <c r="AC186" s="335"/>
      <c r="AD186" s="335"/>
      <c r="AE186" s="335"/>
      <c r="AF186" s="335"/>
      <c r="AG186" s="97" t="str">
        <f t="shared" si="279"/>
        <v/>
      </c>
      <c r="AH186" s="993"/>
      <c r="AI186" s="335"/>
      <c r="AJ186" s="335" t="str">
        <f t="shared" si="280"/>
        <v/>
      </c>
      <c r="AK186" s="335"/>
      <c r="AL186" s="334"/>
      <c r="AM186" s="335"/>
      <c r="AN186" s="335"/>
      <c r="AO186" s="335"/>
      <c r="AP186" s="335"/>
      <c r="AQ186" s="335"/>
      <c r="AR186" s="335"/>
      <c r="AS186" s="334"/>
      <c r="AT186" s="335"/>
      <c r="AU186" s="335"/>
      <c r="AV186" s="335"/>
      <c r="AW186" s="335"/>
      <c r="AX186" s="335"/>
      <c r="AY186" s="335"/>
      <c r="AZ186" s="334"/>
      <c r="BA186" s="335"/>
      <c r="BB186" s="335"/>
      <c r="BC186" s="335"/>
      <c r="BD186" s="335"/>
      <c r="BE186" s="335"/>
      <c r="BF186" s="335"/>
      <c r="BG186" s="334"/>
      <c r="BH186" s="335"/>
      <c r="BI186" s="335"/>
      <c r="BJ186" s="335"/>
      <c r="BK186" s="335"/>
      <c r="BL186" s="97" t="str">
        <f t="shared" si="281"/>
        <v/>
      </c>
      <c r="BM186" s="993"/>
      <c r="BN186" s="335" t="str">
        <f t="shared" si="334"/>
        <v/>
      </c>
      <c r="BO186" s="334"/>
      <c r="BP186" s="335"/>
      <c r="BQ186" s="335"/>
      <c r="BR186" s="335"/>
      <c r="BS186" s="335" t="str">
        <f t="shared" si="335"/>
        <v/>
      </c>
      <c r="BT186" s="334"/>
      <c r="BU186" s="335"/>
      <c r="BV186" s="335"/>
      <c r="BW186" s="335"/>
      <c r="BX186" s="335" t="str">
        <f t="shared" si="336"/>
        <v/>
      </c>
      <c r="BY186" s="334"/>
      <c r="BZ186" s="335"/>
      <c r="CA186" s="335"/>
      <c r="CB186" s="335"/>
      <c r="CC186" s="335" t="str">
        <f t="shared" si="337"/>
        <v/>
      </c>
      <c r="CD186" s="334"/>
      <c r="CE186" s="335"/>
      <c r="CF186" s="335"/>
      <c r="CG186" s="335"/>
      <c r="CH186" s="997"/>
      <c r="CI186" s="97" t="str">
        <f t="shared" si="338"/>
        <v/>
      </c>
      <c r="CJ186" s="998"/>
      <c r="CK186" s="335"/>
      <c r="CL186" s="97" t="str">
        <f t="shared" si="339"/>
        <v/>
      </c>
      <c r="CM186" s="334"/>
      <c r="CN186" s="335"/>
      <c r="CO186" s="335"/>
      <c r="CP186" s="335"/>
      <c r="CQ186" s="97"/>
      <c r="CR186" s="334"/>
      <c r="CS186" s="335"/>
      <c r="CT186" s="335"/>
      <c r="CU186" s="335"/>
      <c r="CV186" s="97"/>
      <c r="CW186" s="334"/>
      <c r="CX186" s="335"/>
      <c r="CY186" s="335"/>
      <c r="CZ186" s="335"/>
      <c r="DA186" s="97"/>
      <c r="DB186" s="334"/>
      <c r="DC186" s="335"/>
      <c r="DD186" s="335"/>
      <c r="DE186" s="335"/>
      <c r="DF186" s="97" t="str">
        <f t="shared" si="288"/>
        <v/>
      </c>
      <c r="DG186" s="993"/>
      <c r="DH186" s="335"/>
      <c r="DI186" s="97" t="str">
        <f t="shared" si="289"/>
        <v/>
      </c>
      <c r="DJ186" s="334"/>
      <c r="DK186" s="335"/>
      <c r="DL186" s="335"/>
      <c r="DM186" s="97"/>
      <c r="DN186" s="334"/>
      <c r="DO186" s="335"/>
      <c r="DP186" s="335"/>
      <c r="DQ186" s="97"/>
      <c r="DR186" s="334"/>
      <c r="DS186" s="335"/>
      <c r="DT186" s="335"/>
      <c r="DU186" s="97"/>
      <c r="DV186" s="334"/>
      <c r="DW186" s="335"/>
      <c r="DX186" s="335"/>
      <c r="DY186" s="97" t="str">
        <f t="shared" si="290"/>
        <v/>
      </c>
      <c r="DZ186" s="998"/>
      <c r="EA186" s="335"/>
      <c r="EB186" s="97" t="str">
        <f t="shared" si="343"/>
        <v/>
      </c>
      <c r="EC186" s="334"/>
      <c r="ED186" s="335"/>
      <c r="EE186" s="335"/>
      <c r="EF186" s="97"/>
      <c r="EG186" s="334"/>
      <c r="EH186" s="335"/>
      <c r="EI186" s="335"/>
      <c r="EJ186" s="97"/>
      <c r="EK186" s="334"/>
      <c r="EL186" s="335"/>
      <c r="EM186" s="335"/>
      <c r="EN186" s="97"/>
      <c r="EO186" s="334"/>
      <c r="EP186" s="335"/>
      <c r="EQ186" s="335"/>
      <c r="ER186" s="97" t="str">
        <f t="shared" si="292"/>
        <v/>
      </c>
      <c r="ES186" s="993"/>
      <c r="ET186" s="335"/>
      <c r="EU186" s="97" t="str">
        <f t="shared" si="345"/>
        <v/>
      </c>
      <c r="EV186" s="334"/>
      <c r="EW186" s="335"/>
      <c r="EX186" s="335"/>
      <c r="EY186" s="97"/>
      <c r="EZ186" s="334"/>
      <c r="FA186" s="335"/>
      <c r="FB186" s="335"/>
      <c r="FC186" s="97"/>
      <c r="FD186" s="334"/>
      <c r="FE186" s="335"/>
      <c r="FF186" s="335"/>
      <c r="FG186" s="97"/>
      <c r="FH186" s="334"/>
      <c r="FI186" s="335"/>
      <c r="FJ186" s="335"/>
      <c r="FK186" s="97" t="str">
        <f t="shared" si="294"/>
        <v/>
      </c>
      <c r="FL186" s="993"/>
      <c r="FM186" s="335"/>
      <c r="FN186" s="97" t="str">
        <f t="shared" si="347"/>
        <v/>
      </c>
      <c r="FO186" s="334"/>
      <c r="FP186" s="335"/>
      <c r="FQ186" s="97"/>
      <c r="FR186" s="334"/>
      <c r="FS186" s="335"/>
      <c r="FT186" s="97"/>
      <c r="FU186" s="334"/>
      <c r="FV186" s="335"/>
      <c r="FW186" s="97"/>
      <c r="FX186" s="334"/>
      <c r="FY186" s="335"/>
      <c r="FZ186" s="97" t="str">
        <f t="shared" si="296"/>
        <v/>
      </c>
      <c r="GA186" s="993"/>
      <c r="GB186" s="335"/>
      <c r="GC186" s="510" t="str">
        <f t="shared" si="349"/>
        <v/>
      </c>
      <c r="GD186" s="336"/>
      <c r="GE186" s="337"/>
      <c r="GF186" s="337"/>
      <c r="GG186" s="337"/>
      <c r="GH186" s="337"/>
      <c r="GI186" s="510"/>
      <c r="GJ186" s="336"/>
      <c r="GK186" s="337"/>
      <c r="GL186" s="337"/>
      <c r="GM186" s="337"/>
      <c r="GN186" s="337"/>
      <c r="GO186" s="510"/>
      <c r="GP186" s="336"/>
      <c r="GQ186" s="337"/>
      <c r="GR186" s="337"/>
      <c r="GS186" s="337"/>
      <c r="GT186" s="337"/>
      <c r="GU186" s="510"/>
      <c r="GV186" s="336"/>
      <c r="GW186" s="337"/>
      <c r="GX186" s="337"/>
      <c r="GY186" s="337"/>
      <c r="GZ186" s="336"/>
      <c r="HA186" s="510" t="str">
        <f t="shared" si="298"/>
        <v/>
      </c>
      <c r="HB186" s="994"/>
      <c r="HC186" s="337"/>
      <c r="HD186" s="510" t="str">
        <f t="shared" si="351"/>
        <v/>
      </c>
      <c r="HE186" s="336"/>
      <c r="HF186" s="337"/>
      <c r="HG186" s="337"/>
      <c r="HH186" s="336"/>
      <c r="HI186" s="510"/>
      <c r="HJ186" s="336"/>
      <c r="HK186" s="337"/>
      <c r="HL186" s="337"/>
      <c r="HM186" s="336"/>
      <c r="HN186" s="510"/>
      <c r="HO186" s="336"/>
      <c r="HP186" s="337"/>
      <c r="HQ186" s="337"/>
      <c r="HR186" s="337"/>
      <c r="HS186" s="510"/>
      <c r="HT186" s="336"/>
      <c r="HU186" s="337"/>
      <c r="HV186" s="337"/>
      <c r="HW186" s="337"/>
      <c r="HX186" s="97" t="str">
        <f t="shared" si="300"/>
        <v/>
      </c>
      <c r="HY186" s="994"/>
      <c r="HZ186" s="337"/>
      <c r="IA186" s="510" t="str">
        <f t="shared" si="353"/>
        <v/>
      </c>
      <c r="IB186" s="336"/>
      <c r="IC186" s="337"/>
      <c r="ID186" s="337"/>
      <c r="IE186" s="510"/>
      <c r="IF186" s="336"/>
      <c r="IG186" s="337"/>
      <c r="IH186" s="337"/>
      <c r="II186" s="510"/>
      <c r="IJ186" s="336"/>
      <c r="IK186" s="337"/>
      <c r="IL186" s="337"/>
      <c r="IM186" s="510"/>
      <c r="IN186" s="336"/>
      <c r="IO186" s="337"/>
      <c r="IP186" s="337"/>
      <c r="IQ186" s="97" t="str">
        <f t="shared" si="354"/>
        <v/>
      </c>
      <c r="IR186" s="994"/>
      <c r="IS186" s="337"/>
      <c r="IT186" s="337"/>
      <c r="IU186" s="337"/>
      <c r="IV186" s="510" t="str">
        <f t="shared" si="355"/>
        <v/>
      </c>
      <c r="IW186" s="995"/>
    </row>
    <row r="187" spans="1:257" x14ac:dyDescent="0.25">
      <c r="A187" s="996"/>
      <c r="B187" s="507">
        <v>8</v>
      </c>
      <c r="C187" s="97" t="str">
        <f>IF(Proponentes!B178&gt;0,Proponentes!B178,"")</f>
        <v/>
      </c>
      <c r="D187" s="335"/>
      <c r="E187" s="335"/>
      <c r="F187" s="334"/>
      <c r="G187" s="335"/>
      <c r="H187" s="335"/>
      <c r="I187" s="335"/>
      <c r="J187" s="335"/>
      <c r="K187" s="335"/>
      <c r="L187" s="335"/>
      <c r="M187" s="334"/>
      <c r="N187" s="335"/>
      <c r="O187" s="335"/>
      <c r="P187" s="335"/>
      <c r="Q187" s="335"/>
      <c r="R187" s="335"/>
      <c r="S187" s="335"/>
      <c r="T187" s="334"/>
      <c r="U187" s="335"/>
      <c r="V187" s="335"/>
      <c r="W187" s="335"/>
      <c r="X187" s="335"/>
      <c r="Y187" s="335"/>
      <c r="Z187" s="335"/>
      <c r="AA187" s="334"/>
      <c r="AB187" s="335"/>
      <c r="AC187" s="335"/>
      <c r="AD187" s="335"/>
      <c r="AE187" s="335"/>
      <c r="AF187" s="335"/>
      <c r="AG187" s="97" t="str">
        <f t="shared" si="279"/>
        <v/>
      </c>
      <c r="AH187" s="993"/>
      <c r="AI187" s="335"/>
      <c r="AJ187" s="335" t="str">
        <f t="shared" si="280"/>
        <v/>
      </c>
      <c r="AK187" s="335"/>
      <c r="AL187" s="334"/>
      <c r="AM187" s="335"/>
      <c r="AN187" s="335"/>
      <c r="AO187" s="335"/>
      <c r="AP187" s="335"/>
      <c r="AQ187" s="335"/>
      <c r="AR187" s="335"/>
      <c r="AS187" s="334"/>
      <c r="AT187" s="335"/>
      <c r="AU187" s="335"/>
      <c r="AV187" s="335"/>
      <c r="AW187" s="335"/>
      <c r="AX187" s="335"/>
      <c r="AY187" s="335"/>
      <c r="AZ187" s="334"/>
      <c r="BA187" s="335"/>
      <c r="BB187" s="335"/>
      <c r="BC187" s="335"/>
      <c r="BD187" s="335"/>
      <c r="BE187" s="335"/>
      <c r="BF187" s="335"/>
      <c r="BG187" s="334"/>
      <c r="BH187" s="335"/>
      <c r="BI187" s="335"/>
      <c r="BJ187" s="335"/>
      <c r="BK187" s="335"/>
      <c r="BL187" s="97" t="str">
        <f t="shared" si="281"/>
        <v/>
      </c>
      <c r="BM187" s="993"/>
      <c r="BN187" s="335" t="str">
        <f t="shared" si="334"/>
        <v/>
      </c>
      <c r="BO187" s="334"/>
      <c r="BP187" s="335"/>
      <c r="BQ187" s="335"/>
      <c r="BR187" s="335"/>
      <c r="BS187" s="335" t="str">
        <f t="shared" si="335"/>
        <v/>
      </c>
      <c r="BT187" s="334"/>
      <c r="BU187" s="335"/>
      <c r="BV187" s="335"/>
      <c r="BW187" s="335"/>
      <c r="BX187" s="335" t="str">
        <f t="shared" si="336"/>
        <v/>
      </c>
      <c r="BY187" s="334"/>
      <c r="BZ187" s="335"/>
      <c r="CA187" s="335"/>
      <c r="CB187" s="335"/>
      <c r="CC187" s="335" t="str">
        <f t="shared" si="337"/>
        <v/>
      </c>
      <c r="CD187" s="334"/>
      <c r="CE187" s="335"/>
      <c r="CF187" s="335"/>
      <c r="CG187" s="335"/>
      <c r="CH187" s="997"/>
      <c r="CI187" s="97" t="str">
        <f t="shared" si="338"/>
        <v/>
      </c>
      <c r="CJ187" s="998"/>
      <c r="CK187" s="335"/>
      <c r="CL187" s="97" t="str">
        <f t="shared" si="339"/>
        <v/>
      </c>
      <c r="CM187" s="334"/>
      <c r="CN187" s="335"/>
      <c r="CO187" s="335"/>
      <c r="CP187" s="335"/>
      <c r="CQ187" s="97"/>
      <c r="CR187" s="334"/>
      <c r="CS187" s="335"/>
      <c r="CT187" s="335"/>
      <c r="CU187" s="335"/>
      <c r="CV187" s="97"/>
      <c r="CW187" s="334"/>
      <c r="CX187" s="335"/>
      <c r="CY187" s="335"/>
      <c r="CZ187" s="335"/>
      <c r="DA187" s="97"/>
      <c r="DB187" s="334"/>
      <c r="DC187" s="335"/>
      <c r="DD187" s="335"/>
      <c r="DE187" s="335"/>
      <c r="DF187" s="97" t="str">
        <f t="shared" si="288"/>
        <v/>
      </c>
      <c r="DG187" s="993"/>
      <c r="DH187" s="335"/>
      <c r="DI187" s="97" t="str">
        <f t="shared" si="289"/>
        <v/>
      </c>
      <c r="DJ187" s="334"/>
      <c r="DK187" s="335"/>
      <c r="DL187" s="335"/>
      <c r="DM187" s="97"/>
      <c r="DN187" s="334"/>
      <c r="DO187" s="335"/>
      <c r="DP187" s="335"/>
      <c r="DQ187" s="97"/>
      <c r="DR187" s="334"/>
      <c r="DS187" s="335"/>
      <c r="DT187" s="335"/>
      <c r="DU187" s="97"/>
      <c r="DV187" s="334"/>
      <c r="DW187" s="335"/>
      <c r="DX187" s="335"/>
      <c r="DY187" s="97" t="str">
        <f t="shared" si="290"/>
        <v/>
      </c>
      <c r="DZ187" s="998"/>
      <c r="EA187" s="335"/>
      <c r="EB187" s="97" t="str">
        <f t="shared" si="343"/>
        <v/>
      </c>
      <c r="EC187" s="334"/>
      <c r="ED187" s="335"/>
      <c r="EE187" s="335"/>
      <c r="EF187" s="97"/>
      <c r="EG187" s="334"/>
      <c r="EH187" s="335"/>
      <c r="EI187" s="335"/>
      <c r="EJ187" s="97"/>
      <c r="EK187" s="334"/>
      <c r="EL187" s="335"/>
      <c r="EM187" s="335"/>
      <c r="EN187" s="97"/>
      <c r="EO187" s="334"/>
      <c r="EP187" s="335"/>
      <c r="EQ187" s="335"/>
      <c r="ER187" s="97" t="str">
        <f t="shared" si="292"/>
        <v/>
      </c>
      <c r="ES187" s="993"/>
      <c r="ET187" s="335"/>
      <c r="EU187" s="97" t="str">
        <f t="shared" si="345"/>
        <v/>
      </c>
      <c r="EV187" s="334"/>
      <c r="EW187" s="335"/>
      <c r="EX187" s="335"/>
      <c r="EY187" s="97"/>
      <c r="EZ187" s="334"/>
      <c r="FA187" s="335"/>
      <c r="FB187" s="335"/>
      <c r="FC187" s="97"/>
      <c r="FD187" s="334"/>
      <c r="FE187" s="335"/>
      <c r="FF187" s="335"/>
      <c r="FG187" s="97"/>
      <c r="FH187" s="334"/>
      <c r="FI187" s="335"/>
      <c r="FJ187" s="335"/>
      <c r="FK187" s="97" t="str">
        <f t="shared" si="294"/>
        <v/>
      </c>
      <c r="FL187" s="993"/>
      <c r="FM187" s="335"/>
      <c r="FN187" s="97" t="str">
        <f t="shared" si="347"/>
        <v/>
      </c>
      <c r="FO187" s="334"/>
      <c r="FP187" s="335"/>
      <c r="FQ187" s="97"/>
      <c r="FR187" s="334"/>
      <c r="FS187" s="335"/>
      <c r="FT187" s="97"/>
      <c r="FU187" s="334"/>
      <c r="FV187" s="335"/>
      <c r="FW187" s="97"/>
      <c r="FX187" s="334"/>
      <c r="FY187" s="335"/>
      <c r="FZ187" s="97" t="str">
        <f t="shared" si="296"/>
        <v/>
      </c>
      <c r="GA187" s="993"/>
      <c r="GB187" s="335"/>
      <c r="GC187" s="510" t="str">
        <f t="shared" si="349"/>
        <v/>
      </c>
      <c r="GD187" s="336"/>
      <c r="GE187" s="337"/>
      <c r="GF187" s="337"/>
      <c r="GG187" s="337"/>
      <c r="GH187" s="337"/>
      <c r="GI187" s="510"/>
      <c r="GJ187" s="336"/>
      <c r="GK187" s="337"/>
      <c r="GL187" s="337"/>
      <c r="GM187" s="337"/>
      <c r="GN187" s="337"/>
      <c r="GO187" s="510"/>
      <c r="GP187" s="336"/>
      <c r="GQ187" s="337"/>
      <c r="GR187" s="337"/>
      <c r="GS187" s="337"/>
      <c r="GT187" s="337"/>
      <c r="GU187" s="510"/>
      <c r="GV187" s="336"/>
      <c r="GW187" s="337"/>
      <c r="GX187" s="337"/>
      <c r="GY187" s="337"/>
      <c r="GZ187" s="336"/>
      <c r="HA187" s="510" t="str">
        <f t="shared" si="298"/>
        <v/>
      </c>
      <c r="HB187" s="994"/>
      <c r="HC187" s="337"/>
      <c r="HD187" s="510" t="str">
        <f t="shared" si="351"/>
        <v/>
      </c>
      <c r="HE187" s="336"/>
      <c r="HF187" s="337"/>
      <c r="HG187" s="337"/>
      <c r="HH187" s="336"/>
      <c r="HI187" s="510"/>
      <c r="HJ187" s="336"/>
      <c r="HK187" s="337"/>
      <c r="HL187" s="337"/>
      <c r="HM187" s="336"/>
      <c r="HN187" s="510"/>
      <c r="HO187" s="336"/>
      <c r="HP187" s="337"/>
      <c r="HQ187" s="337"/>
      <c r="HR187" s="337"/>
      <c r="HS187" s="510"/>
      <c r="HT187" s="336"/>
      <c r="HU187" s="337"/>
      <c r="HV187" s="337"/>
      <c r="HW187" s="337"/>
      <c r="HX187" s="97" t="str">
        <f t="shared" si="300"/>
        <v/>
      </c>
      <c r="HY187" s="994"/>
      <c r="HZ187" s="337"/>
      <c r="IA187" s="510" t="str">
        <f t="shared" si="353"/>
        <v/>
      </c>
      <c r="IB187" s="336"/>
      <c r="IC187" s="337"/>
      <c r="ID187" s="337"/>
      <c r="IE187" s="510"/>
      <c r="IF187" s="336"/>
      <c r="IG187" s="337"/>
      <c r="IH187" s="337"/>
      <c r="II187" s="510"/>
      <c r="IJ187" s="336"/>
      <c r="IK187" s="337"/>
      <c r="IL187" s="337"/>
      <c r="IM187" s="510"/>
      <c r="IN187" s="336"/>
      <c r="IO187" s="337"/>
      <c r="IP187" s="337"/>
      <c r="IQ187" s="97" t="str">
        <f t="shared" si="354"/>
        <v/>
      </c>
      <c r="IR187" s="994"/>
      <c r="IS187" s="337"/>
      <c r="IT187" s="337"/>
      <c r="IU187" s="337"/>
      <c r="IV187" s="510" t="str">
        <f t="shared" si="355"/>
        <v/>
      </c>
      <c r="IW187" s="995"/>
    </row>
    <row r="188" spans="1:257" x14ac:dyDescent="0.25">
      <c r="A188" s="996"/>
      <c r="B188" s="507">
        <v>9</v>
      </c>
      <c r="C188" s="97" t="str">
        <f>IF(Proponentes!B179&gt;0,Proponentes!B179,"")</f>
        <v/>
      </c>
      <c r="D188" s="335"/>
      <c r="E188" s="335"/>
      <c r="F188" s="334"/>
      <c r="G188" s="335"/>
      <c r="H188" s="335"/>
      <c r="I188" s="335"/>
      <c r="J188" s="335"/>
      <c r="K188" s="335"/>
      <c r="L188" s="335"/>
      <c r="M188" s="334"/>
      <c r="N188" s="335"/>
      <c r="O188" s="335"/>
      <c r="P188" s="335"/>
      <c r="Q188" s="335"/>
      <c r="R188" s="335"/>
      <c r="S188" s="335"/>
      <c r="T188" s="334"/>
      <c r="U188" s="335"/>
      <c r="V188" s="335"/>
      <c r="W188" s="335"/>
      <c r="X188" s="335"/>
      <c r="Y188" s="335"/>
      <c r="Z188" s="335"/>
      <c r="AA188" s="334"/>
      <c r="AB188" s="335"/>
      <c r="AC188" s="335"/>
      <c r="AD188" s="335"/>
      <c r="AE188" s="335"/>
      <c r="AF188" s="335"/>
      <c r="AG188" s="97" t="str">
        <f t="shared" si="279"/>
        <v/>
      </c>
      <c r="AH188" s="993"/>
      <c r="AI188" s="335"/>
      <c r="AJ188" s="335" t="str">
        <f t="shared" si="280"/>
        <v/>
      </c>
      <c r="AK188" s="335"/>
      <c r="AL188" s="334"/>
      <c r="AM188" s="335"/>
      <c r="AN188" s="335"/>
      <c r="AO188" s="335"/>
      <c r="AP188" s="335"/>
      <c r="AQ188" s="335"/>
      <c r="AR188" s="335"/>
      <c r="AS188" s="334"/>
      <c r="AT188" s="335"/>
      <c r="AU188" s="335"/>
      <c r="AV188" s="335"/>
      <c r="AW188" s="335"/>
      <c r="AX188" s="335"/>
      <c r="AY188" s="335"/>
      <c r="AZ188" s="334"/>
      <c r="BA188" s="335"/>
      <c r="BB188" s="335"/>
      <c r="BC188" s="335"/>
      <c r="BD188" s="335"/>
      <c r="BE188" s="335"/>
      <c r="BF188" s="335"/>
      <c r="BG188" s="334"/>
      <c r="BH188" s="335"/>
      <c r="BI188" s="335"/>
      <c r="BJ188" s="335"/>
      <c r="BK188" s="335"/>
      <c r="BL188" s="97" t="str">
        <f t="shared" si="281"/>
        <v/>
      </c>
      <c r="BM188" s="993"/>
      <c r="BN188" s="335" t="str">
        <f t="shared" si="334"/>
        <v/>
      </c>
      <c r="BO188" s="334"/>
      <c r="BP188" s="335"/>
      <c r="BQ188" s="335"/>
      <c r="BR188" s="335"/>
      <c r="BS188" s="335" t="str">
        <f t="shared" si="335"/>
        <v/>
      </c>
      <c r="BT188" s="334"/>
      <c r="BU188" s="335"/>
      <c r="BV188" s="335"/>
      <c r="BW188" s="335"/>
      <c r="BX188" s="335" t="str">
        <f t="shared" si="336"/>
        <v/>
      </c>
      <c r="BY188" s="334"/>
      <c r="BZ188" s="335"/>
      <c r="CA188" s="335"/>
      <c r="CB188" s="335"/>
      <c r="CC188" s="335" t="str">
        <f t="shared" si="337"/>
        <v/>
      </c>
      <c r="CD188" s="334"/>
      <c r="CE188" s="335"/>
      <c r="CF188" s="335"/>
      <c r="CG188" s="335"/>
      <c r="CH188" s="997"/>
      <c r="CI188" s="97" t="str">
        <f t="shared" si="338"/>
        <v/>
      </c>
      <c r="CJ188" s="998"/>
      <c r="CK188" s="335"/>
      <c r="CL188" s="97" t="str">
        <f t="shared" si="339"/>
        <v/>
      </c>
      <c r="CM188" s="334"/>
      <c r="CN188" s="335"/>
      <c r="CO188" s="335"/>
      <c r="CP188" s="335"/>
      <c r="CQ188" s="97"/>
      <c r="CR188" s="334"/>
      <c r="CS188" s="335"/>
      <c r="CT188" s="335"/>
      <c r="CU188" s="335"/>
      <c r="CV188" s="97"/>
      <c r="CW188" s="334"/>
      <c r="CX188" s="335"/>
      <c r="CY188" s="335"/>
      <c r="CZ188" s="335"/>
      <c r="DA188" s="97"/>
      <c r="DB188" s="334"/>
      <c r="DC188" s="335"/>
      <c r="DD188" s="335"/>
      <c r="DE188" s="335"/>
      <c r="DF188" s="97" t="str">
        <f t="shared" si="288"/>
        <v/>
      </c>
      <c r="DG188" s="993"/>
      <c r="DH188" s="335"/>
      <c r="DI188" s="97" t="str">
        <f t="shared" si="289"/>
        <v/>
      </c>
      <c r="DJ188" s="334"/>
      <c r="DK188" s="335"/>
      <c r="DL188" s="335"/>
      <c r="DM188" s="97"/>
      <c r="DN188" s="334"/>
      <c r="DO188" s="335"/>
      <c r="DP188" s="335"/>
      <c r="DQ188" s="97"/>
      <c r="DR188" s="334"/>
      <c r="DS188" s="335"/>
      <c r="DT188" s="335"/>
      <c r="DU188" s="97"/>
      <c r="DV188" s="334"/>
      <c r="DW188" s="335"/>
      <c r="DX188" s="335"/>
      <c r="DY188" s="97" t="str">
        <f t="shared" si="290"/>
        <v/>
      </c>
      <c r="DZ188" s="998"/>
      <c r="EA188" s="335"/>
      <c r="EB188" s="97" t="str">
        <f t="shared" si="343"/>
        <v/>
      </c>
      <c r="EC188" s="334"/>
      <c r="ED188" s="335"/>
      <c r="EE188" s="335"/>
      <c r="EF188" s="97"/>
      <c r="EG188" s="334"/>
      <c r="EH188" s="335"/>
      <c r="EI188" s="335"/>
      <c r="EJ188" s="97"/>
      <c r="EK188" s="334"/>
      <c r="EL188" s="335"/>
      <c r="EM188" s="335"/>
      <c r="EN188" s="97"/>
      <c r="EO188" s="334"/>
      <c r="EP188" s="335"/>
      <c r="EQ188" s="335"/>
      <c r="ER188" s="97" t="str">
        <f t="shared" si="292"/>
        <v/>
      </c>
      <c r="ES188" s="993"/>
      <c r="ET188" s="335"/>
      <c r="EU188" s="97" t="str">
        <f t="shared" si="345"/>
        <v/>
      </c>
      <c r="EV188" s="334"/>
      <c r="EW188" s="335"/>
      <c r="EX188" s="335"/>
      <c r="EY188" s="97"/>
      <c r="EZ188" s="334"/>
      <c r="FA188" s="335"/>
      <c r="FB188" s="335"/>
      <c r="FC188" s="97"/>
      <c r="FD188" s="334"/>
      <c r="FE188" s="335"/>
      <c r="FF188" s="335"/>
      <c r="FG188" s="97"/>
      <c r="FH188" s="334"/>
      <c r="FI188" s="335"/>
      <c r="FJ188" s="335"/>
      <c r="FK188" s="97" t="str">
        <f t="shared" si="294"/>
        <v/>
      </c>
      <c r="FL188" s="993"/>
      <c r="FM188" s="335"/>
      <c r="FN188" s="97" t="str">
        <f t="shared" si="347"/>
        <v/>
      </c>
      <c r="FO188" s="334"/>
      <c r="FP188" s="335"/>
      <c r="FQ188" s="97"/>
      <c r="FR188" s="334"/>
      <c r="FS188" s="335"/>
      <c r="FT188" s="97"/>
      <c r="FU188" s="334"/>
      <c r="FV188" s="335"/>
      <c r="FW188" s="97"/>
      <c r="FX188" s="334"/>
      <c r="FY188" s="335"/>
      <c r="FZ188" s="97" t="str">
        <f t="shared" si="296"/>
        <v/>
      </c>
      <c r="GA188" s="993"/>
      <c r="GB188" s="335"/>
      <c r="GC188" s="510" t="str">
        <f t="shared" si="349"/>
        <v/>
      </c>
      <c r="GD188" s="336"/>
      <c r="GE188" s="337"/>
      <c r="GF188" s="337"/>
      <c r="GG188" s="337"/>
      <c r="GH188" s="337"/>
      <c r="GI188" s="510"/>
      <c r="GJ188" s="336"/>
      <c r="GK188" s="337"/>
      <c r="GL188" s="337"/>
      <c r="GM188" s="337"/>
      <c r="GN188" s="337"/>
      <c r="GO188" s="510"/>
      <c r="GP188" s="336"/>
      <c r="GQ188" s="337"/>
      <c r="GR188" s="337"/>
      <c r="GS188" s="337"/>
      <c r="GT188" s="337"/>
      <c r="GU188" s="510"/>
      <c r="GV188" s="336"/>
      <c r="GW188" s="337"/>
      <c r="GX188" s="337"/>
      <c r="GY188" s="337"/>
      <c r="GZ188" s="336"/>
      <c r="HA188" s="510" t="str">
        <f t="shared" si="298"/>
        <v/>
      </c>
      <c r="HB188" s="994"/>
      <c r="HC188" s="337"/>
      <c r="HD188" s="510" t="str">
        <f t="shared" si="351"/>
        <v/>
      </c>
      <c r="HE188" s="336"/>
      <c r="HF188" s="337"/>
      <c r="HG188" s="337"/>
      <c r="HH188" s="336"/>
      <c r="HI188" s="510"/>
      <c r="HJ188" s="336"/>
      <c r="HK188" s="337"/>
      <c r="HL188" s="337"/>
      <c r="HM188" s="336"/>
      <c r="HN188" s="510"/>
      <c r="HO188" s="336"/>
      <c r="HP188" s="337"/>
      <c r="HQ188" s="337"/>
      <c r="HR188" s="337"/>
      <c r="HS188" s="510"/>
      <c r="HT188" s="336"/>
      <c r="HU188" s="337"/>
      <c r="HV188" s="337"/>
      <c r="HW188" s="337"/>
      <c r="HX188" s="97" t="str">
        <f t="shared" si="300"/>
        <v/>
      </c>
      <c r="HY188" s="994"/>
      <c r="HZ188" s="337"/>
      <c r="IA188" s="510" t="str">
        <f t="shared" si="353"/>
        <v/>
      </c>
      <c r="IB188" s="336"/>
      <c r="IC188" s="337"/>
      <c r="ID188" s="337"/>
      <c r="IE188" s="510"/>
      <c r="IF188" s="336"/>
      <c r="IG188" s="337"/>
      <c r="IH188" s="337"/>
      <c r="II188" s="510"/>
      <c r="IJ188" s="336"/>
      <c r="IK188" s="337"/>
      <c r="IL188" s="337"/>
      <c r="IM188" s="510"/>
      <c r="IN188" s="336"/>
      <c r="IO188" s="337"/>
      <c r="IP188" s="337"/>
      <c r="IQ188" s="97" t="str">
        <f t="shared" si="354"/>
        <v/>
      </c>
      <c r="IR188" s="994"/>
      <c r="IS188" s="337"/>
      <c r="IT188" s="337"/>
      <c r="IU188" s="337"/>
      <c r="IV188" s="510" t="str">
        <f t="shared" si="355"/>
        <v/>
      </c>
      <c r="IW188" s="995"/>
    </row>
    <row r="189" spans="1:257" x14ac:dyDescent="0.25">
      <c r="A189" s="996"/>
      <c r="B189" s="507">
        <v>10</v>
      </c>
      <c r="C189" s="97" t="str">
        <f>IF(Proponentes!B180&gt;0,Proponentes!B180,"")</f>
        <v/>
      </c>
      <c r="D189" s="335"/>
      <c r="E189" s="335"/>
      <c r="F189" s="334"/>
      <c r="G189" s="335"/>
      <c r="H189" s="335"/>
      <c r="I189" s="335"/>
      <c r="J189" s="335"/>
      <c r="K189" s="335"/>
      <c r="L189" s="335"/>
      <c r="M189" s="334"/>
      <c r="N189" s="335"/>
      <c r="O189" s="335"/>
      <c r="P189" s="335"/>
      <c r="Q189" s="335"/>
      <c r="R189" s="335"/>
      <c r="S189" s="335"/>
      <c r="T189" s="334"/>
      <c r="U189" s="335"/>
      <c r="V189" s="335"/>
      <c r="W189" s="335"/>
      <c r="X189" s="335"/>
      <c r="Y189" s="335"/>
      <c r="Z189" s="335"/>
      <c r="AA189" s="334"/>
      <c r="AB189" s="335"/>
      <c r="AC189" s="335"/>
      <c r="AD189" s="335"/>
      <c r="AE189" s="335"/>
      <c r="AF189" s="335"/>
      <c r="AG189" s="97" t="str">
        <f t="shared" si="279"/>
        <v/>
      </c>
      <c r="AH189" s="993"/>
      <c r="AI189" s="335"/>
      <c r="AJ189" s="335" t="str">
        <f t="shared" si="280"/>
        <v/>
      </c>
      <c r="AK189" s="335"/>
      <c r="AL189" s="334"/>
      <c r="AM189" s="335"/>
      <c r="AN189" s="335"/>
      <c r="AO189" s="335"/>
      <c r="AP189" s="335"/>
      <c r="AQ189" s="335"/>
      <c r="AR189" s="335"/>
      <c r="AS189" s="334"/>
      <c r="AT189" s="335"/>
      <c r="AU189" s="335"/>
      <c r="AV189" s="335"/>
      <c r="AW189" s="335"/>
      <c r="AX189" s="335"/>
      <c r="AY189" s="335"/>
      <c r="AZ189" s="334"/>
      <c r="BA189" s="335"/>
      <c r="BB189" s="335"/>
      <c r="BC189" s="335"/>
      <c r="BD189" s="335"/>
      <c r="BE189" s="335"/>
      <c r="BF189" s="335"/>
      <c r="BG189" s="334"/>
      <c r="BH189" s="335"/>
      <c r="BI189" s="335"/>
      <c r="BJ189" s="335"/>
      <c r="BK189" s="335"/>
      <c r="BL189" s="97" t="str">
        <f t="shared" si="281"/>
        <v/>
      </c>
      <c r="BM189" s="993"/>
      <c r="BN189" s="335" t="str">
        <f t="shared" si="334"/>
        <v/>
      </c>
      <c r="BO189" s="334"/>
      <c r="BP189" s="335"/>
      <c r="BQ189" s="335"/>
      <c r="BR189" s="335"/>
      <c r="BS189" s="335" t="str">
        <f t="shared" si="335"/>
        <v/>
      </c>
      <c r="BT189" s="334"/>
      <c r="BU189" s="335"/>
      <c r="BV189" s="335"/>
      <c r="BW189" s="335"/>
      <c r="BX189" s="335" t="str">
        <f t="shared" si="336"/>
        <v/>
      </c>
      <c r="BY189" s="334"/>
      <c r="BZ189" s="335"/>
      <c r="CA189" s="335"/>
      <c r="CB189" s="335"/>
      <c r="CC189" s="335" t="str">
        <f t="shared" si="337"/>
        <v/>
      </c>
      <c r="CD189" s="334"/>
      <c r="CE189" s="335"/>
      <c r="CF189" s="335"/>
      <c r="CG189" s="335"/>
      <c r="CH189" s="997"/>
      <c r="CI189" s="97" t="str">
        <f t="shared" si="338"/>
        <v/>
      </c>
      <c r="CJ189" s="998"/>
      <c r="CK189" s="335"/>
      <c r="CL189" s="97" t="str">
        <f t="shared" si="339"/>
        <v/>
      </c>
      <c r="CM189" s="334"/>
      <c r="CN189" s="335"/>
      <c r="CO189" s="335"/>
      <c r="CP189" s="335"/>
      <c r="CQ189" s="97"/>
      <c r="CR189" s="334"/>
      <c r="CS189" s="335"/>
      <c r="CT189" s="335"/>
      <c r="CU189" s="335"/>
      <c r="CV189" s="97"/>
      <c r="CW189" s="334"/>
      <c r="CX189" s="335"/>
      <c r="CY189" s="335"/>
      <c r="CZ189" s="335"/>
      <c r="DA189" s="97"/>
      <c r="DB189" s="334"/>
      <c r="DC189" s="335"/>
      <c r="DD189" s="335"/>
      <c r="DE189" s="335"/>
      <c r="DF189" s="97" t="str">
        <f t="shared" si="288"/>
        <v/>
      </c>
      <c r="DG189" s="993"/>
      <c r="DH189" s="335"/>
      <c r="DI189" s="97" t="str">
        <f t="shared" si="289"/>
        <v/>
      </c>
      <c r="DJ189" s="334"/>
      <c r="DK189" s="335"/>
      <c r="DL189" s="335"/>
      <c r="DM189" s="97"/>
      <c r="DN189" s="334"/>
      <c r="DO189" s="335"/>
      <c r="DP189" s="335"/>
      <c r="DQ189" s="97"/>
      <c r="DR189" s="334"/>
      <c r="DS189" s="335"/>
      <c r="DT189" s="335"/>
      <c r="DU189" s="97"/>
      <c r="DV189" s="334"/>
      <c r="DW189" s="335"/>
      <c r="DX189" s="335"/>
      <c r="DY189" s="97" t="str">
        <f t="shared" si="290"/>
        <v/>
      </c>
      <c r="DZ189" s="998"/>
      <c r="EA189" s="335"/>
      <c r="EB189" s="97" t="str">
        <f t="shared" si="343"/>
        <v/>
      </c>
      <c r="EC189" s="334"/>
      <c r="ED189" s="335"/>
      <c r="EE189" s="335"/>
      <c r="EF189" s="97"/>
      <c r="EG189" s="334"/>
      <c r="EH189" s="335"/>
      <c r="EI189" s="335"/>
      <c r="EJ189" s="97"/>
      <c r="EK189" s="334"/>
      <c r="EL189" s="335"/>
      <c r="EM189" s="335"/>
      <c r="EN189" s="97"/>
      <c r="EO189" s="334"/>
      <c r="EP189" s="335"/>
      <c r="EQ189" s="335"/>
      <c r="ER189" s="97" t="str">
        <f t="shared" si="292"/>
        <v/>
      </c>
      <c r="ES189" s="993"/>
      <c r="ET189" s="335"/>
      <c r="EU189" s="97" t="str">
        <f t="shared" si="345"/>
        <v/>
      </c>
      <c r="EV189" s="334"/>
      <c r="EW189" s="335"/>
      <c r="EX189" s="335"/>
      <c r="EY189" s="97"/>
      <c r="EZ189" s="334"/>
      <c r="FA189" s="335"/>
      <c r="FB189" s="335"/>
      <c r="FC189" s="97"/>
      <c r="FD189" s="334"/>
      <c r="FE189" s="335"/>
      <c r="FF189" s="335"/>
      <c r="FG189" s="97"/>
      <c r="FH189" s="334"/>
      <c r="FI189" s="335"/>
      <c r="FJ189" s="335"/>
      <c r="FK189" s="97" t="str">
        <f t="shared" si="294"/>
        <v/>
      </c>
      <c r="FL189" s="993"/>
      <c r="FM189" s="335"/>
      <c r="FN189" s="97" t="str">
        <f t="shared" si="347"/>
        <v/>
      </c>
      <c r="FO189" s="334"/>
      <c r="FP189" s="335"/>
      <c r="FQ189" s="97"/>
      <c r="FR189" s="334"/>
      <c r="FS189" s="335"/>
      <c r="FT189" s="97"/>
      <c r="FU189" s="334"/>
      <c r="FV189" s="335"/>
      <c r="FW189" s="97"/>
      <c r="FX189" s="334"/>
      <c r="FY189" s="335"/>
      <c r="FZ189" s="97" t="str">
        <f t="shared" si="296"/>
        <v/>
      </c>
      <c r="GA189" s="993"/>
      <c r="GB189" s="335"/>
      <c r="GC189" s="510" t="str">
        <f t="shared" si="349"/>
        <v/>
      </c>
      <c r="GD189" s="336"/>
      <c r="GE189" s="337"/>
      <c r="GF189" s="337"/>
      <c r="GG189" s="337"/>
      <c r="GH189" s="337"/>
      <c r="GI189" s="510"/>
      <c r="GJ189" s="336"/>
      <c r="GK189" s="337"/>
      <c r="GL189" s="337"/>
      <c r="GM189" s="337"/>
      <c r="GN189" s="337"/>
      <c r="GO189" s="510"/>
      <c r="GP189" s="336"/>
      <c r="GQ189" s="337"/>
      <c r="GR189" s="337"/>
      <c r="GS189" s="337"/>
      <c r="GT189" s="337"/>
      <c r="GU189" s="510"/>
      <c r="GV189" s="336"/>
      <c r="GW189" s="337"/>
      <c r="GX189" s="337"/>
      <c r="GY189" s="337"/>
      <c r="GZ189" s="336"/>
      <c r="HA189" s="510" t="str">
        <f t="shared" si="298"/>
        <v/>
      </c>
      <c r="HB189" s="994"/>
      <c r="HC189" s="337"/>
      <c r="HD189" s="510" t="str">
        <f t="shared" si="351"/>
        <v/>
      </c>
      <c r="HE189" s="336"/>
      <c r="HF189" s="337"/>
      <c r="HG189" s="337"/>
      <c r="HH189" s="336"/>
      <c r="HI189" s="510"/>
      <c r="HJ189" s="336"/>
      <c r="HK189" s="337"/>
      <c r="HL189" s="337"/>
      <c r="HM189" s="336"/>
      <c r="HN189" s="510"/>
      <c r="HO189" s="336"/>
      <c r="HP189" s="337"/>
      <c r="HQ189" s="337"/>
      <c r="HR189" s="337"/>
      <c r="HS189" s="510"/>
      <c r="HT189" s="336"/>
      <c r="HU189" s="337"/>
      <c r="HV189" s="337"/>
      <c r="HW189" s="337"/>
      <c r="HX189" s="97" t="str">
        <f t="shared" si="300"/>
        <v/>
      </c>
      <c r="HY189" s="994"/>
      <c r="HZ189" s="337"/>
      <c r="IA189" s="510" t="str">
        <f t="shared" si="353"/>
        <v/>
      </c>
      <c r="IB189" s="336"/>
      <c r="IC189" s="337"/>
      <c r="ID189" s="337"/>
      <c r="IE189" s="510"/>
      <c r="IF189" s="336"/>
      <c r="IG189" s="337"/>
      <c r="IH189" s="337"/>
      <c r="II189" s="510"/>
      <c r="IJ189" s="336"/>
      <c r="IK189" s="337"/>
      <c r="IL189" s="337"/>
      <c r="IM189" s="510"/>
      <c r="IN189" s="336"/>
      <c r="IO189" s="337"/>
      <c r="IP189" s="337"/>
      <c r="IQ189" s="97" t="str">
        <f t="shared" si="354"/>
        <v/>
      </c>
      <c r="IR189" s="994"/>
      <c r="IS189" s="337"/>
      <c r="IT189" s="337"/>
      <c r="IU189" s="337"/>
      <c r="IV189" s="510" t="str">
        <f t="shared" si="355"/>
        <v/>
      </c>
      <c r="IW189" s="995"/>
    </row>
    <row r="190" spans="1:257" x14ac:dyDescent="0.25">
      <c r="A190" s="996"/>
      <c r="B190" s="507">
        <v>11</v>
      </c>
      <c r="C190" s="97" t="str">
        <f>IF(Proponentes!B181&gt;0,Proponentes!B181,"")</f>
        <v/>
      </c>
      <c r="D190" s="335"/>
      <c r="E190" s="335"/>
      <c r="F190" s="334"/>
      <c r="G190" s="335"/>
      <c r="H190" s="335"/>
      <c r="I190" s="335"/>
      <c r="J190" s="335"/>
      <c r="K190" s="335"/>
      <c r="L190" s="335"/>
      <c r="M190" s="334"/>
      <c r="N190" s="335"/>
      <c r="O190" s="335"/>
      <c r="P190" s="335"/>
      <c r="Q190" s="335"/>
      <c r="R190" s="335"/>
      <c r="S190" s="335"/>
      <c r="T190" s="334"/>
      <c r="U190" s="335"/>
      <c r="V190" s="335"/>
      <c r="W190" s="335"/>
      <c r="X190" s="335"/>
      <c r="Y190" s="335"/>
      <c r="Z190" s="335"/>
      <c r="AA190" s="334"/>
      <c r="AB190" s="335"/>
      <c r="AC190" s="335"/>
      <c r="AD190" s="335"/>
      <c r="AE190" s="335"/>
      <c r="AF190" s="335"/>
      <c r="AG190" s="97" t="str">
        <f t="shared" si="279"/>
        <v/>
      </c>
      <c r="AH190" s="993"/>
      <c r="AI190" s="335"/>
      <c r="AJ190" s="335" t="str">
        <f t="shared" si="280"/>
        <v/>
      </c>
      <c r="AK190" s="335"/>
      <c r="AL190" s="334"/>
      <c r="AM190" s="335"/>
      <c r="AN190" s="335"/>
      <c r="AO190" s="335"/>
      <c r="AP190" s="335"/>
      <c r="AQ190" s="335"/>
      <c r="AR190" s="335"/>
      <c r="AS190" s="334"/>
      <c r="AT190" s="335"/>
      <c r="AU190" s="335"/>
      <c r="AV190" s="335"/>
      <c r="AW190" s="335"/>
      <c r="AX190" s="335"/>
      <c r="AY190" s="335"/>
      <c r="AZ190" s="334"/>
      <c r="BA190" s="335"/>
      <c r="BB190" s="335"/>
      <c r="BC190" s="335"/>
      <c r="BD190" s="335"/>
      <c r="BE190" s="335"/>
      <c r="BF190" s="335"/>
      <c r="BG190" s="334"/>
      <c r="BH190" s="335"/>
      <c r="BI190" s="335"/>
      <c r="BJ190" s="335"/>
      <c r="BK190" s="335"/>
      <c r="BL190" s="97" t="str">
        <f t="shared" si="281"/>
        <v/>
      </c>
      <c r="BM190" s="993"/>
      <c r="BN190" s="335" t="str">
        <f t="shared" si="334"/>
        <v/>
      </c>
      <c r="BO190" s="334"/>
      <c r="BP190" s="335"/>
      <c r="BQ190" s="335"/>
      <c r="BR190" s="335"/>
      <c r="BS190" s="335" t="str">
        <f t="shared" si="335"/>
        <v/>
      </c>
      <c r="BT190" s="334"/>
      <c r="BU190" s="335"/>
      <c r="BV190" s="335"/>
      <c r="BW190" s="335"/>
      <c r="BX190" s="335" t="str">
        <f t="shared" si="336"/>
        <v/>
      </c>
      <c r="BY190" s="334"/>
      <c r="BZ190" s="335"/>
      <c r="CA190" s="335"/>
      <c r="CB190" s="335"/>
      <c r="CC190" s="335" t="str">
        <f t="shared" si="337"/>
        <v/>
      </c>
      <c r="CD190" s="334"/>
      <c r="CE190" s="335"/>
      <c r="CF190" s="335"/>
      <c r="CG190" s="335"/>
      <c r="CH190" s="997"/>
      <c r="CI190" s="97" t="str">
        <f t="shared" si="338"/>
        <v/>
      </c>
      <c r="CJ190" s="998"/>
      <c r="CK190" s="335"/>
      <c r="CL190" s="97" t="str">
        <f t="shared" si="339"/>
        <v/>
      </c>
      <c r="CM190" s="334"/>
      <c r="CN190" s="335"/>
      <c r="CO190" s="335"/>
      <c r="CP190" s="335"/>
      <c r="CQ190" s="97"/>
      <c r="CR190" s="334"/>
      <c r="CS190" s="335"/>
      <c r="CT190" s="335"/>
      <c r="CU190" s="335"/>
      <c r="CV190" s="97"/>
      <c r="CW190" s="334"/>
      <c r="CX190" s="335"/>
      <c r="CY190" s="335"/>
      <c r="CZ190" s="335"/>
      <c r="DA190" s="97"/>
      <c r="DB190" s="334"/>
      <c r="DC190" s="335"/>
      <c r="DD190" s="335"/>
      <c r="DE190" s="335"/>
      <c r="DF190" s="97" t="str">
        <f t="shared" si="288"/>
        <v/>
      </c>
      <c r="DG190" s="993"/>
      <c r="DH190" s="335"/>
      <c r="DI190" s="97" t="str">
        <f t="shared" si="289"/>
        <v/>
      </c>
      <c r="DJ190" s="334"/>
      <c r="DK190" s="335"/>
      <c r="DL190" s="335"/>
      <c r="DM190" s="97"/>
      <c r="DN190" s="334"/>
      <c r="DO190" s="335"/>
      <c r="DP190" s="335"/>
      <c r="DQ190" s="97"/>
      <c r="DR190" s="334"/>
      <c r="DS190" s="335"/>
      <c r="DT190" s="335"/>
      <c r="DU190" s="97"/>
      <c r="DV190" s="334"/>
      <c r="DW190" s="335"/>
      <c r="DX190" s="335"/>
      <c r="DY190" s="97" t="str">
        <f t="shared" si="290"/>
        <v/>
      </c>
      <c r="DZ190" s="998"/>
      <c r="EA190" s="335"/>
      <c r="EB190" s="97" t="str">
        <f t="shared" si="343"/>
        <v/>
      </c>
      <c r="EC190" s="334"/>
      <c r="ED190" s="335"/>
      <c r="EE190" s="335"/>
      <c r="EF190" s="97"/>
      <c r="EG190" s="334"/>
      <c r="EH190" s="335"/>
      <c r="EI190" s="335"/>
      <c r="EJ190" s="97"/>
      <c r="EK190" s="334"/>
      <c r="EL190" s="335"/>
      <c r="EM190" s="335"/>
      <c r="EN190" s="97"/>
      <c r="EO190" s="334"/>
      <c r="EP190" s="335"/>
      <c r="EQ190" s="335"/>
      <c r="ER190" s="97" t="str">
        <f t="shared" si="292"/>
        <v/>
      </c>
      <c r="ES190" s="993"/>
      <c r="ET190" s="335"/>
      <c r="EU190" s="97" t="str">
        <f t="shared" si="345"/>
        <v/>
      </c>
      <c r="EV190" s="334"/>
      <c r="EW190" s="335"/>
      <c r="EX190" s="335"/>
      <c r="EY190" s="97"/>
      <c r="EZ190" s="334"/>
      <c r="FA190" s="335"/>
      <c r="FB190" s="335"/>
      <c r="FC190" s="97"/>
      <c r="FD190" s="334"/>
      <c r="FE190" s="335"/>
      <c r="FF190" s="335"/>
      <c r="FG190" s="97"/>
      <c r="FH190" s="334"/>
      <c r="FI190" s="335"/>
      <c r="FJ190" s="335"/>
      <c r="FK190" s="97" t="str">
        <f t="shared" si="294"/>
        <v/>
      </c>
      <c r="FL190" s="993"/>
      <c r="FM190" s="335"/>
      <c r="FN190" s="97" t="str">
        <f t="shared" si="347"/>
        <v/>
      </c>
      <c r="FO190" s="334"/>
      <c r="FP190" s="335"/>
      <c r="FQ190" s="97"/>
      <c r="FR190" s="334"/>
      <c r="FS190" s="335"/>
      <c r="FT190" s="97"/>
      <c r="FU190" s="334"/>
      <c r="FV190" s="335"/>
      <c r="FW190" s="97"/>
      <c r="FX190" s="334"/>
      <c r="FY190" s="335"/>
      <c r="FZ190" s="97" t="str">
        <f t="shared" si="296"/>
        <v/>
      </c>
      <c r="GA190" s="993"/>
      <c r="GB190" s="335"/>
      <c r="GC190" s="510" t="str">
        <f t="shared" si="349"/>
        <v/>
      </c>
      <c r="GD190" s="336"/>
      <c r="GE190" s="337"/>
      <c r="GF190" s="337"/>
      <c r="GG190" s="337"/>
      <c r="GH190" s="337"/>
      <c r="GI190" s="510"/>
      <c r="GJ190" s="336"/>
      <c r="GK190" s="337"/>
      <c r="GL190" s="337"/>
      <c r="GM190" s="337"/>
      <c r="GN190" s="337"/>
      <c r="GO190" s="510"/>
      <c r="GP190" s="336"/>
      <c r="GQ190" s="337"/>
      <c r="GR190" s="337"/>
      <c r="GS190" s="337"/>
      <c r="GT190" s="337"/>
      <c r="GU190" s="510"/>
      <c r="GV190" s="336"/>
      <c r="GW190" s="337"/>
      <c r="GX190" s="337"/>
      <c r="GY190" s="337"/>
      <c r="GZ190" s="336"/>
      <c r="HA190" s="510" t="str">
        <f t="shared" si="298"/>
        <v/>
      </c>
      <c r="HB190" s="994"/>
      <c r="HC190" s="337"/>
      <c r="HD190" s="510" t="str">
        <f t="shared" si="351"/>
        <v/>
      </c>
      <c r="HE190" s="336"/>
      <c r="HF190" s="337"/>
      <c r="HG190" s="337"/>
      <c r="HH190" s="336"/>
      <c r="HI190" s="510"/>
      <c r="HJ190" s="336"/>
      <c r="HK190" s="337"/>
      <c r="HL190" s="337"/>
      <c r="HM190" s="336"/>
      <c r="HN190" s="510"/>
      <c r="HO190" s="336"/>
      <c r="HP190" s="337"/>
      <c r="HQ190" s="337"/>
      <c r="HR190" s="337"/>
      <c r="HS190" s="510"/>
      <c r="HT190" s="336"/>
      <c r="HU190" s="337"/>
      <c r="HV190" s="337"/>
      <c r="HW190" s="337"/>
      <c r="HX190" s="97" t="str">
        <f t="shared" si="300"/>
        <v/>
      </c>
      <c r="HY190" s="994"/>
      <c r="HZ190" s="337"/>
      <c r="IA190" s="510" t="str">
        <f t="shared" si="353"/>
        <v/>
      </c>
      <c r="IB190" s="336"/>
      <c r="IC190" s="337"/>
      <c r="ID190" s="337"/>
      <c r="IE190" s="510"/>
      <c r="IF190" s="336"/>
      <c r="IG190" s="337"/>
      <c r="IH190" s="337"/>
      <c r="II190" s="510"/>
      <c r="IJ190" s="336"/>
      <c r="IK190" s="337"/>
      <c r="IL190" s="337"/>
      <c r="IM190" s="510"/>
      <c r="IN190" s="336"/>
      <c r="IO190" s="337"/>
      <c r="IP190" s="337"/>
      <c r="IQ190" s="97" t="str">
        <f t="shared" si="354"/>
        <v/>
      </c>
      <c r="IR190" s="994"/>
      <c r="IS190" s="337"/>
      <c r="IT190" s="337"/>
      <c r="IU190" s="337"/>
      <c r="IV190" s="510" t="str">
        <f t="shared" si="355"/>
        <v/>
      </c>
      <c r="IW190" s="995"/>
    </row>
    <row r="191" spans="1:257" x14ac:dyDescent="0.25">
      <c r="A191" s="996"/>
      <c r="B191" s="507">
        <v>12</v>
      </c>
      <c r="C191" s="97" t="str">
        <f>IF(Proponentes!B182&gt;0,Proponentes!B182,"")</f>
        <v/>
      </c>
      <c r="D191" s="335"/>
      <c r="E191" s="335"/>
      <c r="F191" s="334"/>
      <c r="G191" s="335"/>
      <c r="H191" s="335"/>
      <c r="I191" s="335"/>
      <c r="J191" s="335"/>
      <c r="K191" s="335"/>
      <c r="L191" s="335"/>
      <c r="M191" s="334"/>
      <c r="N191" s="335"/>
      <c r="O191" s="335"/>
      <c r="P191" s="335"/>
      <c r="Q191" s="335"/>
      <c r="R191" s="335"/>
      <c r="S191" s="335"/>
      <c r="T191" s="334"/>
      <c r="U191" s="335"/>
      <c r="V191" s="335"/>
      <c r="W191" s="335"/>
      <c r="X191" s="335"/>
      <c r="Y191" s="335"/>
      <c r="Z191" s="335"/>
      <c r="AA191" s="334"/>
      <c r="AB191" s="335"/>
      <c r="AC191" s="335"/>
      <c r="AD191" s="335"/>
      <c r="AE191" s="335"/>
      <c r="AF191" s="335"/>
      <c r="AG191" s="97" t="str">
        <f t="shared" si="279"/>
        <v/>
      </c>
      <c r="AH191" s="993"/>
      <c r="AI191" s="335"/>
      <c r="AJ191" s="335" t="str">
        <f t="shared" si="280"/>
        <v/>
      </c>
      <c r="AK191" s="335"/>
      <c r="AL191" s="334"/>
      <c r="AM191" s="335"/>
      <c r="AN191" s="335"/>
      <c r="AO191" s="335"/>
      <c r="AP191" s="335"/>
      <c r="AQ191" s="335"/>
      <c r="AR191" s="335"/>
      <c r="AS191" s="334"/>
      <c r="AT191" s="335"/>
      <c r="AU191" s="335"/>
      <c r="AV191" s="335"/>
      <c r="AW191" s="335"/>
      <c r="AX191" s="335"/>
      <c r="AY191" s="335"/>
      <c r="AZ191" s="334"/>
      <c r="BA191" s="335"/>
      <c r="BB191" s="335"/>
      <c r="BC191" s="335"/>
      <c r="BD191" s="335"/>
      <c r="BE191" s="335"/>
      <c r="BF191" s="335"/>
      <c r="BG191" s="334"/>
      <c r="BH191" s="335"/>
      <c r="BI191" s="335"/>
      <c r="BJ191" s="335"/>
      <c r="BK191" s="335"/>
      <c r="BL191" s="97" t="str">
        <f t="shared" si="281"/>
        <v/>
      </c>
      <c r="BM191" s="993"/>
      <c r="BN191" s="335" t="str">
        <f t="shared" si="334"/>
        <v/>
      </c>
      <c r="BO191" s="334"/>
      <c r="BP191" s="335"/>
      <c r="BQ191" s="335"/>
      <c r="BR191" s="335"/>
      <c r="BS191" s="335" t="str">
        <f t="shared" si="335"/>
        <v/>
      </c>
      <c r="BT191" s="334"/>
      <c r="BU191" s="335"/>
      <c r="BV191" s="335"/>
      <c r="BW191" s="335"/>
      <c r="BX191" s="335" t="str">
        <f t="shared" si="336"/>
        <v/>
      </c>
      <c r="BY191" s="334"/>
      <c r="BZ191" s="335"/>
      <c r="CA191" s="335"/>
      <c r="CB191" s="335"/>
      <c r="CC191" s="335" t="str">
        <f t="shared" si="337"/>
        <v/>
      </c>
      <c r="CD191" s="334"/>
      <c r="CE191" s="335"/>
      <c r="CF191" s="335"/>
      <c r="CG191" s="335"/>
      <c r="CH191" s="997"/>
      <c r="CI191" s="97" t="str">
        <f t="shared" si="338"/>
        <v/>
      </c>
      <c r="CJ191" s="998"/>
      <c r="CK191" s="335"/>
      <c r="CL191" s="97" t="str">
        <f t="shared" si="339"/>
        <v/>
      </c>
      <c r="CM191" s="334"/>
      <c r="CN191" s="335"/>
      <c r="CO191" s="335"/>
      <c r="CP191" s="335"/>
      <c r="CQ191" s="97"/>
      <c r="CR191" s="334"/>
      <c r="CS191" s="335"/>
      <c r="CT191" s="335"/>
      <c r="CU191" s="335"/>
      <c r="CV191" s="97"/>
      <c r="CW191" s="334"/>
      <c r="CX191" s="335"/>
      <c r="CY191" s="335"/>
      <c r="CZ191" s="335"/>
      <c r="DA191" s="97"/>
      <c r="DB191" s="334"/>
      <c r="DC191" s="335"/>
      <c r="DD191" s="335"/>
      <c r="DE191" s="335"/>
      <c r="DF191" s="97" t="str">
        <f t="shared" si="288"/>
        <v/>
      </c>
      <c r="DG191" s="993"/>
      <c r="DH191" s="335"/>
      <c r="DI191" s="97" t="str">
        <f t="shared" si="289"/>
        <v/>
      </c>
      <c r="DJ191" s="334"/>
      <c r="DK191" s="335"/>
      <c r="DL191" s="335"/>
      <c r="DM191" s="97"/>
      <c r="DN191" s="334"/>
      <c r="DO191" s="335"/>
      <c r="DP191" s="335"/>
      <c r="DQ191" s="97"/>
      <c r="DR191" s="334"/>
      <c r="DS191" s="335"/>
      <c r="DT191" s="335"/>
      <c r="DU191" s="97"/>
      <c r="DV191" s="334"/>
      <c r="DW191" s="335"/>
      <c r="DX191" s="335"/>
      <c r="DY191" s="97" t="str">
        <f t="shared" si="290"/>
        <v/>
      </c>
      <c r="DZ191" s="998"/>
      <c r="EA191" s="335"/>
      <c r="EB191" s="97" t="str">
        <f t="shared" si="343"/>
        <v/>
      </c>
      <c r="EC191" s="334"/>
      <c r="ED191" s="335"/>
      <c r="EE191" s="335"/>
      <c r="EF191" s="97"/>
      <c r="EG191" s="334"/>
      <c r="EH191" s="335"/>
      <c r="EI191" s="335"/>
      <c r="EJ191" s="97"/>
      <c r="EK191" s="334"/>
      <c r="EL191" s="335"/>
      <c r="EM191" s="335"/>
      <c r="EN191" s="97"/>
      <c r="EO191" s="334"/>
      <c r="EP191" s="335"/>
      <c r="EQ191" s="335"/>
      <c r="ER191" s="97" t="str">
        <f t="shared" si="292"/>
        <v/>
      </c>
      <c r="ES191" s="993"/>
      <c r="ET191" s="335"/>
      <c r="EU191" s="97" t="str">
        <f t="shared" si="345"/>
        <v/>
      </c>
      <c r="EV191" s="334"/>
      <c r="EW191" s="335"/>
      <c r="EX191" s="335"/>
      <c r="EY191" s="97"/>
      <c r="EZ191" s="334"/>
      <c r="FA191" s="335"/>
      <c r="FB191" s="335"/>
      <c r="FC191" s="97"/>
      <c r="FD191" s="334"/>
      <c r="FE191" s="335"/>
      <c r="FF191" s="335"/>
      <c r="FG191" s="97"/>
      <c r="FH191" s="334"/>
      <c r="FI191" s="335"/>
      <c r="FJ191" s="335"/>
      <c r="FK191" s="97" t="str">
        <f t="shared" si="294"/>
        <v/>
      </c>
      <c r="FL191" s="993"/>
      <c r="FM191" s="335"/>
      <c r="FN191" s="97" t="str">
        <f t="shared" si="347"/>
        <v/>
      </c>
      <c r="FO191" s="334"/>
      <c r="FP191" s="335"/>
      <c r="FQ191" s="97"/>
      <c r="FR191" s="334"/>
      <c r="FS191" s="335"/>
      <c r="FT191" s="97"/>
      <c r="FU191" s="334"/>
      <c r="FV191" s="335"/>
      <c r="FW191" s="97"/>
      <c r="FX191" s="334"/>
      <c r="FY191" s="335"/>
      <c r="FZ191" s="97" t="str">
        <f t="shared" si="296"/>
        <v/>
      </c>
      <c r="GA191" s="993"/>
      <c r="GB191" s="335"/>
      <c r="GC191" s="510" t="str">
        <f t="shared" si="349"/>
        <v/>
      </c>
      <c r="GD191" s="336"/>
      <c r="GE191" s="337"/>
      <c r="GF191" s="337"/>
      <c r="GG191" s="337"/>
      <c r="GH191" s="337"/>
      <c r="GI191" s="510"/>
      <c r="GJ191" s="336"/>
      <c r="GK191" s="337"/>
      <c r="GL191" s="337"/>
      <c r="GM191" s="337"/>
      <c r="GN191" s="337"/>
      <c r="GO191" s="510"/>
      <c r="GP191" s="336"/>
      <c r="GQ191" s="337"/>
      <c r="GR191" s="337"/>
      <c r="GS191" s="337"/>
      <c r="GT191" s="337"/>
      <c r="GU191" s="510"/>
      <c r="GV191" s="336"/>
      <c r="GW191" s="337"/>
      <c r="GX191" s="337"/>
      <c r="GY191" s="337"/>
      <c r="GZ191" s="336"/>
      <c r="HA191" s="510" t="str">
        <f t="shared" si="298"/>
        <v/>
      </c>
      <c r="HB191" s="994"/>
      <c r="HC191" s="337"/>
      <c r="HD191" s="510" t="str">
        <f t="shared" si="351"/>
        <v/>
      </c>
      <c r="HE191" s="336"/>
      <c r="HF191" s="337"/>
      <c r="HG191" s="337"/>
      <c r="HH191" s="336"/>
      <c r="HI191" s="510"/>
      <c r="HJ191" s="336"/>
      <c r="HK191" s="337"/>
      <c r="HL191" s="337"/>
      <c r="HM191" s="336"/>
      <c r="HN191" s="510"/>
      <c r="HO191" s="336"/>
      <c r="HP191" s="337"/>
      <c r="HQ191" s="337"/>
      <c r="HR191" s="337"/>
      <c r="HS191" s="510"/>
      <c r="HT191" s="336"/>
      <c r="HU191" s="337"/>
      <c r="HV191" s="337"/>
      <c r="HW191" s="337"/>
      <c r="HX191" s="97" t="str">
        <f t="shared" si="300"/>
        <v/>
      </c>
      <c r="HY191" s="994"/>
      <c r="HZ191" s="337"/>
      <c r="IA191" s="510" t="str">
        <f t="shared" si="353"/>
        <v/>
      </c>
      <c r="IB191" s="336"/>
      <c r="IC191" s="337"/>
      <c r="ID191" s="337"/>
      <c r="IE191" s="510"/>
      <c r="IF191" s="336"/>
      <c r="IG191" s="337"/>
      <c r="IH191" s="337"/>
      <c r="II191" s="510"/>
      <c r="IJ191" s="336"/>
      <c r="IK191" s="337"/>
      <c r="IL191" s="337"/>
      <c r="IM191" s="510"/>
      <c r="IN191" s="336"/>
      <c r="IO191" s="337"/>
      <c r="IP191" s="337"/>
      <c r="IQ191" s="97" t="str">
        <f t="shared" si="354"/>
        <v/>
      </c>
      <c r="IR191" s="994"/>
      <c r="IS191" s="337"/>
      <c r="IT191" s="337"/>
      <c r="IU191" s="337"/>
      <c r="IV191" s="510" t="str">
        <f t="shared" si="355"/>
        <v/>
      </c>
      <c r="IW191" s="995"/>
    </row>
    <row r="192" spans="1:257" x14ac:dyDescent="0.25">
      <c r="A192" s="548">
        <v>14</v>
      </c>
      <c r="B192" s="514"/>
      <c r="C192" s="514"/>
      <c r="D192" s="514"/>
      <c r="E192" s="514"/>
      <c r="F192" s="515"/>
      <c r="G192" s="514"/>
      <c r="H192" s="514"/>
      <c r="I192" s="514"/>
      <c r="J192" s="514"/>
      <c r="K192" s="514"/>
      <c r="L192" s="514"/>
      <c r="M192" s="514"/>
      <c r="N192" s="514"/>
      <c r="O192" s="514"/>
      <c r="P192" s="514"/>
      <c r="Q192" s="514"/>
      <c r="R192" s="514"/>
      <c r="S192" s="514"/>
      <c r="T192" s="514"/>
      <c r="U192" s="514"/>
      <c r="V192" s="514"/>
      <c r="W192" s="514"/>
      <c r="X192" s="514"/>
      <c r="Y192" s="514"/>
      <c r="Z192" s="514"/>
      <c r="AA192" s="514"/>
      <c r="AB192" s="514"/>
      <c r="AC192" s="514"/>
      <c r="AD192" s="514"/>
      <c r="AE192" s="514"/>
      <c r="AF192" s="514"/>
      <c r="AG192" s="514"/>
      <c r="AH192" s="514"/>
      <c r="AI192" s="514"/>
      <c r="AJ192" s="514"/>
      <c r="AK192" s="514"/>
      <c r="AL192" s="514"/>
      <c r="AM192" s="514"/>
      <c r="AN192" s="514"/>
      <c r="AO192" s="514"/>
      <c r="AP192" s="514"/>
      <c r="AQ192" s="514"/>
      <c r="AR192" s="514"/>
      <c r="AS192" s="514"/>
      <c r="AT192" s="514"/>
      <c r="AU192" s="514"/>
      <c r="AV192" s="514"/>
      <c r="AW192" s="514"/>
      <c r="AX192" s="514"/>
      <c r="AY192" s="514"/>
      <c r="AZ192" s="514"/>
      <c r="BA192" s="514"/>
      <c r="BB192" s="514"/>
      <c r="BC192" s="514"/>
      <c r="BD192" s="514"/>
      <c r="BE192" s="514"/>
      <c r="BF192" s="514"/>
      <c r="BG192" s="514"/>
      <c r="BH192" s="514"/>
      <c r="BI192" s="514"/>
      <c r="BJ192" s="514"/>
      <c r="BK192" s="514"/>
      <c r="BL192" s="514"/>
      <c r="BM192" s="514"/>
      <c r="BN192" s="514"/>
      <c r="BO192" s="514"/>
      <c r="BP192" s="514"/>
      <c r="BQ192" s="514"/>
      <c r="BR192" s="514"/>
      <c r="BS192" s="514"/>
      <c r="BT192" s="514"/>
      <c r="BU192" s="514"/>
      <c r="BV192" s="514"/>
      <c r="BW192" s="514"/>
      <c r="BX192" s="514"/>
      <c r="BY192" s="514"/>
      <c r="BZ192" s="514"/>
      <c r="CA192" s="514"/>
      <c r="CB192" s="514"/>
      <c r="CC192" s="514"/>
      <c r="CD192" s="514"/>
      <c r="CE192" s="514"/>
      <c r="CF192" s="514"/>
      <c r="CG192" s="514"/>
      <c r="CH192" s="516"/>
      <c r="CI192" s="514"/>
      <c r="CJ192" s="514"/>
      <c r="CK192" s="514"/>
      <c r="CL192" s="514"/>
      <c r="CM192" s="514"/>
      <c r="CN192" s="514"/>
      <c r="CO192" s="514"/>
      <c r="CP192" s="514"/>
      <c r="CQ192" s="514"/>
      <c r="CR192" s="514"/>
      <c r="CS192" s="514"/>
      <c r="CT192" s="514"/>
      <c r="CU192" s="514"/>
      <c r="CV192" s="514"/>
      <c r="CW192" s="514"/>
      <c r="CX192" s="514"/>
      <c r="CY192" s="514"/>
      <c r="CZ192" s="514"/>
      <c r="DA192" s="514"/>
      <c r="DB192" s="514"/>
      <c r="DC192" s="514"/>
      <c r="DD192" s="514"/>
      <c r="DE192" s="514"/>
      <c r="DF192" s="514"/>
      <c r="DG192" s="514"/>
      <c r="DH192" s="514"/>
      <c r="DI192" s="514"/>
      <c r="DJ192" s="514"/>
      <c r="DK192" s="514"/>
      <c r="DL192" s="514"/>
      <c r="DM192" s="514"/>
      <c r="DN192" s="514"/>
      <c r="DO192" s="514"/>
      <c r="DP192" s="514"/>
      <c r="DQ192" s="514"/>
      <c r="DR192" s="514"/>
      <c r="DS192" s="514"/>
      <c r="DT192" s="514"/>
      <c r="DU192" s="514"/>
      <c r="DV192" s="514"/>
      <c r="DW192" s="514"/>
      <c r="DX192" s="514"/>
      <c r="DY192" s="514"/>
      <c r="DZ192" s="514"/>
      <c r="EA192" s="514"/>
      <c r="EB192" s="514"/>
      <c r="EC192" s="514"/>
      <c r="ED192" s="514"/>
      <c r="EE192" s="514"/>
      <c r="EF192" s="514"/>
      <c r="EG192" s="514"/>
      <c r="EH192" s="514"/>
      <c r="EI192" s="514"/>
      <c r="EJ192" s="514"/>
      <c r="EK192" s="514"/>
      <c r="EL192" s="514"/>
      <c r="EM192" s="514"/>
      <c r="EN192" s="514"/>
      <c r="EO192" s="514"/>
      <c r="EP192" s="514"/>
      <c r="EQ192" s="514"/>
      <c r="ER192" s="514"/>
      <c r="ES192" s="514"/>
      <c r="ET192" s="514"/>
      <c r="EU192" s="514"/>
      <c r="EV192" s="514"/>
      <c r="EW192" s="514"/>
      <c r="EX192" s="514"/>
      <c r="EY192" s="514"/>
      <c r="EZ192" s="514"/>
      <c r="FA192" s="514"/>
      <c r="FB192" s="514"/>
      <c r="FC192" s="514"/>
      <c r="FD192" s="514"/>
      <c r="FE192" s="514"/>
      <c r="FF192" s="514"/>
      <c r="FG192" s="514"/>
      <c r="FH192" s="514"/>
      <c r="FI192" s="514"/>
      <c r="FJ192" s="514"/>
      <c r="FK192" s="514"/>
      <c r="FL192" s="514"/>
      <c r="FM192" s="514"/>
      <c r="FN192" s="514"/>
      <c r="FO192" s="514"/>
      <c r="FP192" s="514"/>
      <c r="FQ192" s="514"/>
      <c r="FR192" s="514"/>
      <c r="FS192" s="514"/>
      <c r="FT192" s="514"/>
      <c r="FU192" s="514"/>
      <c r="FV192" s="514"/>
      <c r="FW192" s="514"/>
      <c r="FX192" s="514"/>
      <c r="FY192" s="514"/>
      <c r="FZ192" s="514"/>
      <c r="GA192" s="514"/>
      <c r="GB192" s="514"/>
      <c r="GC192" s="514"/>
      <c r="GD192" s="514"/>
      <c r="GE192" s="514"/>
      <c r="GF192" s="514"/>
      <c r="GG192" s="514"/>
      <c r="GH192" s="514"/>
      <c r="GI192" s="514"/>
      <c r="GJ192" s="514"/>
      <c r="GK192" s="514"/>
      <c r="GL192" s="514"/>
      <c r="GM192" s="514"/>
      <c r="GN192" s="514"/>
      <c r="GO192" s="514"/>
      <c r="GP192" s="514"/>
      <c r="GQ192" s="514"/>
      <c r="GR192" s="514"/>
      <c r="GS192" s="514"/>
      <c r="GT192" s="514"/>
      <c r="GU192" s="514"/>
      <c r="GV192" s="514"/>
      <c r="GW192" s="514"/>
      <c r="GX192" s="514"/>
      <c r="GY192" s="514"/>
      <c r="GZ192" s="514"/>
      <c r="HA192" s="514"/>
      <c r="HB192" s="514"/>
      <c r="HC192" s="514"/>
      <c r="HD192" s="514"/>
      <c r="HE192" s="514"/>
      <c r="HF192" s="514"/>
      <c r="HG192" s="514"/>
      <c r="HH192" s="514"/>
      <c r="HI192" s="514"/>
      <c r="HJ192" s="514"/>
      <c r="HK192" s="514"/>
      <c r="HL192" s="514"/>
      <c r="HM192" s="514"/>
      <c r="HN192" s="514"/>
      <c r="HO192" s="514"/>
      <c r="HP192" s="514"/>
      <c r="HQ192" s="514"/>
      <c r="HR192" s="514"/>
      <c r="HS192" s="514"/>
      <c r="HT192" s="514"/>
      <c r="HU192" s="514"/>
      <c r="HV192" s="514"/>
      <c r="HW192" s="514"/>
      <c r="HX192" s="514"/>
      <c r="HY192" s="514"/>
      <c r="HZ192" s="514"/>
      <c r="IA192" s="514"/>
      <c r="IB192" s="514"/>
      <c r="IC192" s="514"/>
      <c r="ID192" s="514"/>
      <c r="IE192" s="514"/>
      <c r="IF192" s="514"/>
      <c r="IG192" s="514"/>
      <c r="IH192" s="514"/>
      <c r="II192" s="514"/>
      <c r="IJ192" s="514"/>
      <c r="IK192" s="514"/>
      <c r="IL192" s="514"/>
      <c r="IM192" s="514"/>
      <c r="IN192" s="514"/>
      <c r="IO192" s="514"/>
      <c r="IP192" s="514"/>
      <c r="IQ192" s="514"/>
      <c r="IR192" s="514"/>
      <c r="IS192" s="514"/>
      <c r="IT192" s="514"/>
      <c r="IU192" s="514"/>
      <c r="IV192" s="514"/>
      <c r="IW192" s="549"/>
    </row>
    <row r="193" spans="1:257" ht="33" x14ac:dyDescent="0.25">
      <c r="A193" s="996">
        <f t="shared" ref="A193" si="356">A205</f>
        <v>15</v>
      </c>
      <c r="B193" s="507">
        <v>1</v>
      </c>
      <c r="C193" s="97" t="str">
        <f>IF(Proponentes!B184&gt;0,Proponentes!B184,"")</f>
        <v xml:space="preserve"> UNIÓN TEMPORAL ZM 2021E</v>
      </c>
      <c r="D193" s="335"/>
      <c r="E193" s="335" t="s">
        <v>72</v>
      </c>
      <c r="F193" s="334" t="s">
        <v>740</v>
      </c>
      <c r="G193" s="341">
        <v>44965</v>
      </c>
      <c r="H193" s="335" t="s">
        <v>1631</v>
      </c>
      <c r="I193" s="335" t="s">
        <v>1538</v>
      </c>
      <c r="J193" s="341"/>
      <c r="K193" s="335"/>
      <c r="L193" s="335" t="s">
        <v>74</v>
      </c>
      <c r="M193" s="334" t="s">
        <v>801</v>
      </c>
      <c r="N193" s="341">
        <v>47461</v>
      </c>
      <c r="O193" s="335" t="s">
        <v>1631</v>
      </c>
      <c r="P193" s="335" t="s">
        <v>1538</v>
      </c>
      <c r="Q193" s="341"/>
      <c r="R193" s="335"/>
      <c r="S193" s="14"/>
      <c r="T193" s="334"/>
      <c r="U193" s="341"/>
      <c r="V193" s="335"/>
      <c r="W193" s="335"/>
      <c r="X193" s="341"/>
      <c r="Y193" s="335"/>
      <c r="Z193" s="335"/>
      <c r="AA193" s="334"/>
      <c r="AB193" s="335"/>
      <c r="AC193" s="335"/>
      <c r="AD193" s="335"/>
      <c r="AE193" s="335"/>
      <c r="AF193" s="335"/>
      <c r="AG193" s="97" t="str">
        <f t="shared" ref="AG193" si="357">IF(E193="","",IF(K193=0,IF(R193=0,IF(Y193=0,IF(AF193=0,"CUMPLE","NO CUMPLE"),"NO CUMPLE"),"NO CUMPLE"),"NO CUMPLE"))</f>
        <v>CUMPLE</v>
      </c>
      <c r="AH193" s="993"/>
      <c r="AI193" s="335"/>
      <c r="AJ193" s="335" t="str">
        <f t="shared" ref="AJ193" si="358">IF(E193&gt;0,E193,"")</f>
        <v>ZONA  DE SEGURIDAD  LTDA</v>
      </c>
      <c r="AK193" s="334" t="s">
        <v>1631</v>
      </c>
      <c r="AL193" s="334" t="s">
        <v>1651</v>
      </c>
      <c r="AM193" s="341">
        <v>44965</v>
      </c>
      <c r="AN193" s="335" t="s">
        <v>1538</v>
      </c>
      <c r="AO193" s="335"/>
      <c r="AP193" s="335"/>
      <c r="AQ193" s="335"/>
      <c r="AR193" s="335"/>
      <c r="AS193" s="334"/>
      <c r="AT193" s="341"/>
      <c r="AU193" s="335"/>
      <c r="AV193" s="341"/>
      <c r="AW193" s="341"/>
      <c r="AX193" s="335"/>
      <c r="AY193" s="335"/>
      <c r="AZ193" s="334"/>
      <c r="BA193" s="341"/>
      <c r="BB193" s="335"/>
      <c r="BC193" s="341"/>
      <c r="BD193" s="341"/>
      <c r="BE193" s="335"/>
      <c r="BF193" s="335"/>
      <c r="BG193" s="334"/>
      <c r="BH193" s="335"/>
      <c r="BI193" s="335"/>
      <c r="BJ193" s="335"/>
      <c r="BK193" s="335"/>
      <c r="BL193" s="97" t="str">
        <f t="shared" ref="BL193" si="359">IF(AJ193="","",IF(AP193=0,IF(AW193=0,IF(BD193=0,IF(BK193=0,"CUMPLE","NO CUMPLE"),"NO CUMPLE"),"NO CUMPLE"),"NO CUMPLE"))</f>
        <v>CUMPLE</v>
      </c>
      <c r="BM193" s="993"/>
      <c r="BN193" s="335" t="str">
        <f t="shared" ref="BN193:BN204" si="360">IF(E193&gt;0,E193,"")</f>
        <v>ZONA  DE SEGURIDAD  LTDA</v>
      </c>
      <c r="BO193" s="334" t="s">
        <v>1733</v>
      </c>
      <c r="BP193" s="335" t="s">
        <v>1631</v>
      </c>
      <c r="BQ193" s="335">
        <v>35</v>
      </c>
      <c r="BR193" s="335"/>
      <c r="BS193" s="335" t="str">
        <f t="shared" ref="BS193:BS204" si="361">IF(L193&gt;0,L193,"")</f>
        <v>SEGURIDAD  MONTEVIDEO  LTDA</v>
      </c>
      <c r="BT193" s="334" t="s">
        <v>1734</v>
      </c>
      <c r="BU193" s="335" t="s">
        <v>1631</v>
      </c>
      <c r="BV193" s="335">
        <v>30</v>
      </c>
      <c r="BW193" s="335"/>
      <c r="BX193" s="335" t="str">
        <f t="shared" ref="BX193:BX204" si="362">IF(S193&gt;0,S193,"")</f>
        <v/>
      </c>
      <c r="BY193" s="334"/>
      <c r="BZ193" s="335"/>
      <c r="CA193" s="335"/>
      <c r="CB193" s="335"/>
      <c r="CC193" s="335" t="str">
        <f t="shared" ref="CC193:CC204" si="363">IF(Z193&gt;0,Z193,"")</f>
        <v/>
      </c>
      <c r="CD193" s="334"/>
      <c r="CE193" s="335"/>
      <c r="CF193" s="335"/>
      <c r="CG193" s="335"/>
      <c r="CH193" s="997">
        <f>Proponentes!N184</f>
        <v>0</v>
      </c>
      <c r="CI193" s="97" t="str">
        <f t="shared" ref="CI193:CI204" si="364">IF(BN193="","",IF(CJ193=0,"CUMPLE","NO CUMPLE"))</f>
        <v>CUMPLE</v>
      </c>
      <c r="CJ193" s="998"/>
      <c r="CK193" s="335"/>
      <c r="CL193" s="97" t="str">
        <f t="shared" ref="CL193:CL204" si="365">IF(E193&gt;0,E193,"")</f>
        <v>ZONA  DE SEGURIDAD  LTDA</v>
      </c>
      <c r="CM193" s="509" t="s">
        <v>332</v>
      </c>
      <c r="CN193" s="335" t="s">
        <v>1538</v>
      </c>
      <c r="CO193" s="335" t="s">
        <v>1631</v>
      </c>
      <c r="CP193" s="335"/>
      <c r="CQ193" s="97" t="s">
        <v>1735</v>
      </c>
      <c r="CR193" s="334" t="s">
        <v>332</v>
      </c>
      <c r="CS193" s="335" t="s">
        <v>1631</v>
      </c>
      <c r="CT193" s="335" t="s">
        <v>1631</v>
      </c>
      <c r="CU193" s="335"/>
      <c r="CV193" s="97"/>
      <c r="CW193" s="334"/>
      <c r="CX193" s="335"/>
      <c r="CY193" s="335"/>
      <c r="CZ193" s="335"/>
      <c r="DA193" s="97"/>
      <c r="DB193" s="334"/>
      <c r="DC193" s="335"/>
      <c r="DD193" s="335"/>
      <c r="DE193" s="335"/>
      <c r="DF193" s="97" t="str">
        <f t="shared" ref="DF193" si="366">IF(CL193="","",IF(CP193=0,IF(CU193=0,IF(CZ193=0,IF(DE193=0,"CUMPLE","NO CUMPLE"),"NO CUMPLE"),"NO CUMPLE"),"NO CUMPLE"))</f>
        <v>CUMPLE</v>
      </c>
      <c r="DG193" s="993"/>
      <c r="DH193" s="335"/>
      <c r="DI193" s="97" t="str">
        <f t="shared" ref="DI193" si="367">IF(E193&gt;0,E193,"")</f>
        <v>ZONA  DE SEGURIDAD  LTDA</v>
      </c>
      <c r="DJ193" s="334" t="s">
        <v>332</v>
      </c>
      <c r="DK193" s="335" t="s">
        <v>1631</v>
      </c>
      <c r="DL193" s="335"/>
      <c r="DM193" s="97" t="s">
        <v>1736</v>
      </c>
      <c r="DN193" s="334" t="s">
        <v>332</v>
      </c>
      <c r="DO193" s="335" t="s">
        <v>1631</v>
      </c>
      <c r="DP193" s="335"/>
      <c r="DQ193" s="97"/>
      <c r="DR193" s="334"/>
      <c r="DS193" s="335"/>
      <c r="DT193" s="335"/>
      <c r="DU193" s="97"/>
      <c r="DV193" s="334"/>
      <c r="DW193" s="335"/>
      <c r="DX193" s="335"/>
      <c r="DY193" s="97" t="str">
        <f t="shared" ref="DY193" si="368">IF(DI193="","",IF(DL193=0,IF(DP193=0,IF(DT193=0,IF(DX193=0,"CUMPLE","NO CUMPLE"),"NO CUMPLE"),"NO CUMPLE"),"NO CUMPLE"))</f>
        <v>CUMPLE</v>
      </c>
      <c r="DZ193" s="998"/>
      <c r="EA193" s="335"/>
      <c r="EB193" s="97" t="str">
        <f t="shared" ref="EB193:EB204" si="369">IF(E193&gt;0,E193,"")</f>
        <v>ZONA  DE SEGURIDAD  LTDA</v>
      </c>
      <c r="EC193" s="334" t="s">
        <v>332</v>
      </c>
      <c r="ED193" s="335" t="s">
        <v>1631</v>
      </c>
      <c r="EE193" s="335"/>
      <c r="EF193" s="97" t="s">
        <v>74</v>
      </c>
      <c r="EG193" s="334" t="s">
        <v>332</v>
      </c>
      <c r="EH193" s="335" t="s">
        <v>1631</v>
      </c>
      <c r="EI193" s="335"/>
      <c r="EJ193" s="97"/>
      <c r="EK193" s="334"/>
      <c r="EL193" s="335"/>
      <c r="EM193" s="335"/>
      <c r="EN193" s="97"/>
      <c r="EO193" s="334"/>
      <c r="EP193" s="335"/>
      <c r="EQ193" s="335"/>
      <c r="ER193" s="97" t="str">
        <f t="shared" ref="ER193" si="370">IF(EB193="","",IF(EE193=0,IF(EI193=0,IF(EM193=0,IF(EQ193=0,"CUMPLE","NO CUMPLE"),"NO CUMPLE"),"NO CUMPLE"),"NO CUMPLE"))</f>
        <v>CUMPLE</v>
      </c>
      <c r="ES193" s="993"/>
      <c r="ET193" s="335"/>
      <c r="EU193" s="97" t="str">
        <f t="shared" ref="EU193:EU204" si="371">IF(E193&gt;0,E193,"")</f>
        <v>ZONA  DE SEGURIDAD  LTDA</v>
      </c>
      <c r="EV193" s="334" t="s">
        <v>879</v>
      </c>
      <c r="EW193" s="335" t="s">
        <v>1631</v>
      </c>
      <c r="EX193" s="335"/>
      <c r="EY193" s="97" t="s">
        <v>74</v>
      </c>
      <c r="EZ193" s="334" t="s">
        <v>764</v>
      </c>
      <c r="FA193" s="335" t="s">
        <v>1631</v>
      </c>
      <c r="FB193" s="335"/>
      <c r="FC193" s="97"/>
      <c r="FD193" s="334"/>
      <c r="FE193" s="335"/>
      <c r="FF193" s="335"/>
      <c r="FG193" s="97"/>
      <c r="FH193" s="334"/>
      <c r="FI193" s="335"/>
      <c r="FJ193" s="335"/>
      <c r="FK193" s="97" t="str">
        <f t="shared" ref="FK193" si="372">IF(EU193="","",IF(EX193=0,IF(FB193=0,IF(FF193=0,IF(FJ193=0,"CUMPLE","NO CUMPLE"),"NO CUMPLE"),"NO CUMPLE"),"NO CUMPLE"))</f>
        <v>CUMPLE</v>
      </c>
      <c r="FL193" s="993"/>
      <c r="FM193" s="335"/>
      <c r="FN193" s="97" t="str">
        <f t="shared" ref="FN193:FN204" si="373">IF(E193&gt;0,E193,"")</f>
        <v>ZONA  DE SEGURIDAD  LTDA</v>
      </c>
      <c r="FO193" s="334" t="s">
        <v>947</v>
      </c>
      <c r="FP193" s="335"/>
      <c r="FQ193" s="97" t="s">
        <v>1736</v>
      </c>
      <c r="FR193" s="334" t="s">
        <v>947</v>
      </c>
      <c r="FS193" s="335"/>
      <c r="FT193" s="97"/>
      <c r="FU193" s="334"/>
      <c r="FV193" s="335"/>
      <c r="FW193" s="97"/>
      <c r="FX193" s="334"/>
      <c r="FY193" s="335"/>
      <c r="FZ193" s="97" t="str">
        <f t="shared" ref="FZ193" si="374">IF(FN193="","",IF(FP193=0,IF(FS193=0,IF(FV193=0,IF(FY193=0,"CUMPLE","NO CUMPLE"),"NO CUMPLE"),"NO CUMPLE"),"NO CUMPLE"))</f>
        <v>CUMPLE</v>
      </c>
      <c r="GA193" s="993"/>
      <c r="GB193" s="335"/>
      <c r="GC193" s="510" t="str">
        <f t="shared" ref="GC193:GC204" si="375">IF(E193&gt;0,E193,"")</f>
        <v>ZONA  DE SEGURIDAD  LTDA</v>
      </c>
      <c r="GD193" s="336" t="s">
        <v>768</v>
      </c>
      <c r="GE193" s="337" t="s">
        <v>1631</v>
      </c>
      <c r="GF193" s="337"/>
      <c r="GG193" s="337"/>
      <c r="GH193" s="337"/>
      <c r="GI193" s="510" t="s">
        <v>1736</v>
      </c>
      <c r="GJ193" s="336" t="s">
        <v>756</v>
      </c>
      <c r="GK193" s="337" t="s">
        <v>1631</v>
      </c>
      <c r="GL193" s="337"/>
      <c r="GM193" s="337"/>
      <c r="GN193" s="337"/>
      <c r="GO193" s="510"/>
      <c r="GP193" s="336"/>
      <c r="GQ193" s="337"/>
      <c r="GR193" s="337"/>
      <c r="GS193" s="337"/>
      <c r="GT193" s="337"/>
      <c r="GU193" s="510"/>
      <c r="GV193" s="336"/>
      <c r="GW193" s="337"/>
      <c r="GX193" s="337"/>
      <c r="GY193" s="337"/>
      <c r="GZ193" s="336"/>
      <c r="HA193" s="510" t="str">
        <f t="shared" ref="HA193" si="376">IF(GC193="","",IF(GH193=0,IF(GN193=0,IF(GT193=0,IF(GZ193=0,"CUMPLE","NO CUMPLE"),"NO CUMPLE"),"NO CUMPLE"),"NO CUMPLE"))</f>
        <v>CUMPLE</v>
      </c>
      <c r="HB193" s="994"/>
      <c r="HC193" s="337"/>
      <c r="HD193" s="510" t="str">
        <f t="shared" ref="HD193:HD204" si="377">IF(E193&gt;0,E193,"")</f>
        <v>ZONA  DE SEGURIDAD  LTDA</v>
      </c>
      <c r="HE193" s="336" t="s">
        <v>1664</v>
      </c>
      <c r="HF193" s="337" t="s">
        <v>1631</v>
      </c>
      <c r="HG193" s="337"/>
      <c r="HH193" s="336"/>
      <c r="HI193" s="510" t="s">
        <v>1736</v>
      </c>
      <c r="HJ193" s="336" t="s">
        <v>747</v>
      </c>
      <c r="HK193" s="337" t="s">
        <v>1631</v>
      </c>
      <c r="HL193" s="337"/>
      <c r="HM193" s="336"/>
      <c r="HN193" s="510"/>
      <c r="HO193" s="336"/>
      <c r="HP193" s="337"/>
      <c r="HQ193" s="337"/>
      <c r="HR193" s="337"/>
      <c r="HS193" s="510"/>
      <c r="HT193" s="336"/>
      <c r="HU193" s="337"/>
      <c r="HV193" s="337"/>
      <c r="HW193" s="337"/>
      <c r="HX193" s="97" t="str">
        <f t="shared" ref="HX193" si="378">IF(HD193="","",IF(HH193=0,IF(HM193=0,IF(HR193=0,IF(HW193=0,"CUMPLE","NO CUMPLE"),"NO CUMPLE"),"NO CUMPLE"),"NO CUMPLE"))</f>
        <v>CUMPLE</v>
      </c>
      <c r="HY193" s="994"/>
      <c r="HZ193" s="337"/>
      <c r="IA193" s="510" t="str">
        <f t="shared" ref="IA193:IA204" si="379">IF(E193&gt;0,E193,"")</f>
        <v>ZONA  DE SEGURIDAD  LTDA</v>
      </c>
      <c r="IB193" s="336" t="s">
        <v>332</v>
      </c>
      <c r="IC193" s="337" t="s">
        <v>1631</v>
      </c>
      <c r="ID193" s="337"/>
      <c r="IE193" s="510" t="s">
        <v>1736</v>
      </c>
      <c r="IF193" s="336" t="s">
        <v>744</v>
      </c>
      <c r="IG193" s="337" t="s">
        <v>1631</v>
      </c>
      <c r="IH193" s="337"/>
      <c r="II193" s="510"/>
      <c r="IJ193" s="336"/>
      <c r="IK193" s="337"/>
      <c r="IL193" s="337"/>
      <c r="IM193" s="510"/>
      <c r="IN193" s="336"/>
      <c r="IO193" s="337"/>
      <c r="IP193" s="337"/>
      <c r="IQ193" s="97" t="str">
        <f t="shared" ref="IQ193:IQ204" si="380">IF(IA193="","",IF(ID193=0,IF(IH193=0,IF(IL193=0,IF(IP193=0,"CUMPLE","NO CUMPLE"),"NO CUMPLE"),"NO CUMPLE"),"NO CUMPLE"))</f>
        <v>CUMPLE</v>
      </c>
      <c r="IR193" s="994"/>
      <c r="IS193" s="337"/>
      <c r="IT193" s="337" t="s">
        <v>1631</v>
      </c>
      <c r="IU193" s="337">
        <v>1</v>
      </c>
      <c r="IV193" s="510" t="str">
        <f t="shared" ref="IV193:IV204" si="381">IF(IT193&lt;&gt;"",IF(IT193="SI","CUMPLE","NO CUMPLE"),"")</f>
        <v>CUMPLE</v>
      </c>
      <c r="IW193" s="995"/>
    </row>
    <row r="194" spans="1:257" x14ac:dyDescent="0.25">
      <c r="A194" s="996"/>
      <c r="B194" s="507">
        <v>2</v>
      </c>
      <c r="C194" s="97" t="str">
        <f>IF(Proponentes!B185&gt;0,Proponentes!B185,"")</f>
        <v/>
      </c>
      <c r="D194" s="335"/>
      <c r="E194" s="335"/>
      <c r="F194" s="334"/>
      <c r="G194" s="335"/>
      <c r="H194" s="335"/>
      <c r="I194" s="335"/>
      <c r="J194" s="335"/>
      <c r="K194" s="335"/>
      <c r="L194" s="335"/>
      <c r="M194" s="334"/>
      <c r="N194" s="335"/>
      <c r="O194" s="335"/>
      <c r="P194" s="335"/>
      <c r="Q194" s="335"/>
      <c r="R194" s="335"/>
      <c r="S194" s="335"/>
      <c r="T194" s="334"/>
      <c r="U194" s="335"/>
      <c r="V194" s="335"/>
      <c r="W194" s="335"/>
      <c r="X194" s="335"/>
      <c r="Y194" s="335"/>
      <c r="Z194" s="335"/>
      <c r="AA194" s="334"/>
      <c r="AB194" s="335"/>
      <c r="AC194" s="335"/>
      <c r="AD194" s="335"/>
      <c r="AE194" s="335"/>
      <c r="AF194" s="335"/>
      <c r="AG194" s="97" t="str">
        <f t="shared" si="279"/>
        <v/>
      </c>
      <c r="AH194" s="993"/>
      <c r="AI194" s="335"/>
      <c r="AJ194" s="335" t="str">
        <f t="shared" si="280"/>
        <v/>
      </c>
      <c r="AK194" s="334"/>
      <c r="AL194" s="341"/>
      <c r="AM194" s="335"/>
      <c r="AN194" s="335"/>
      <c r="AO194" s="335"/>
      <c r="AP194" s="335"/>
      <c r="AQ194" s="335"/>
      <c r="AR194" s="335"/>
      <c r="AS194" s="334"/>
      <c r="AT194" s="341"/>
      <c r="AU194" s="335"/>
      <c r="AV194" s="335"/>
      <c r="AW194" s="341"/>
      <c r="AX194" s="335"/>
      <c r="AY194" s="335"/>
      <c r="AZ194" s="334"/>
      <c r="BA194" s="341"/>
      <c r="BB194" s="335"/>
      <c r="BC194" s="335"/>
      <c r="BD194" s="341"/>
      <c r="BE194" s="335"/>
      <c r="BF194" s="335"/>
      <c r="BG194" s="334"/>
      <c r="BH194" s="335"/>
      <c r="BI194" s="335"/>
      <c r="BJ194" s="335"/>
      <c r="BK194" s="335"/>
      <c r="BL194" s="97" t="str">
        <f t="shared" si="281"/>
        <v/>
      </c>
      <c r="BM194" s="993"/>
      <c r="BN194" s="335" t="str">
        <f t="shared" si="360"/>
        <v/>
      </c>
      <c r="BO194" s="334"/>
      <c r="BP194" s="335"/>
      <c r="BQ194" s="335"/>
      <c r="BR194" s="335"/>
      <c r="BS194" s="335" t="str">
        <f t="shared" si="361"/>
        <v/>
      </c>
      <c r="BT194" s="334"/>
      <c r="BU194" s="335"/>
      <c r="BV194" s="335"/>
      <c r="BW194" s="335"/>
      <c r="BX194" s="335" t="str">
        <f t="shared" si="362"/>
        <v/>
      </c>
      <c r="BY194" s="334"/>
      <c r="BZ194" s="335"/>
      <c r="CA194" s="335"/>
      <c r="CB194" s="335"/>
      <c r="CC194" s="335" t="str">
        <f t="shared" si="363"/>
        <v/>
      </c>
      <c r="CD194" s="334"/>
      <c r="CE194" s="335"/>
      <c r="CF194" s="335"/>
      <c r="CG194" s="335"/>
      <c r="CH194" s="997"/>
      <c r="CI194" s="97" t="str">
        <f t="shared" si="364"/>
        <v/>
      </c>
      <c r="CJ194" s="998"/>
      <c r="CK194" s="335"/>
      <c r="CL194" s="97" t="str">
        <f t="shared" si="365"/>
        <v/>
      </c>
      <c r="CM194" s="334"/>
      <c r="CN194" s="335"/>
      <c r="CO194" s="335"/>
      <c r="CP194" s="335"/>
      <c r="CQ194" s="97"/>
      <c r="CR194" s="334"/>
      <c r="CS194" s="335"/>
      <c r="CT194" s="335"/>
      <c r="CU194" s="335"/>
      <c r="CV194" s="97"/>
      <c r="CW194" s="334"/>
      <c r="CX194" s="335"/>
      <c r="CY194" s="335"/>
      <c r="CZ194" s="335"/>
      <c r="DA194" s="97"/>
      <c r="DB194" s="334"/>
      <c r="DC194" s="335"/>
      <c r="DD194" s="335"/>
      <c r="DE194" s="335"/>
      <c r="DF194" s="97" t="str">
        <f t="shared" si="288"/>
        <v/>
      </c>
      <c r="DG194" s="993"/>
      <c r="DH194" s="335"/>
      <c r="DI194" s="97" t="str">
        <f t="shared" si="289"/>
        <v/>
      </c>
      <c r="DJ194" s="334"/>
      <c r="DK194" s="335"/>
      <c r="DL194" s="335"/>
      <c r="DM194" s="97"/>
      <c r="DN194" s="334"/>
      <c r="DO194" s="335"/>
      <c r="DP194" s="335"/>
      <c r="DQ194" s="97"/>
      <c r="DR194" s="334"/>
      <c r="DS194" s="335"/>
      <c r="DT194" s="335"/>
      <c r="DU194" s="97"/>
      <c r="DV194" s="334"/>
      <c r="DW194" s="335"/>
      <c r="DX194" s="335"/>
      <c r="DY194" s="97" t="str">
        <f t="shared" si="290"/>
        <v/>
      </c>
      <c r="DZ194" s="998"/>
      <c r="EA194" s="335"/>
      <c r="EB194" s="97" t="str">
        <f t="shared" si="369"/>
        <v/>
      </c>
      <c r="EC194" s="334"/>
      <c r="ED194" s="335"/>
      <c r="EE194" s="335"/>
      <c r="EF194" s="97"/>
      <c r="EG194" s="334"/>
      <c r="EH194" s="335"/>
      <c r="EI194" s="335"/>
      <c r="EJ194" s="97"/>
      <c r="EK194" s="334"/>
      <c r="EL194" s="335"/>
      <c r="EM194" s="335"/>
      <c r="EN194" s="97"/>
      <c r="EO194" s="334"/>
      <c r="EP194" s="335"/>
      <c r="EQ194" s="335"/>
      <c r="ER194" s="97" t="str">
        <f t="shared" si="292"/>
        <v/>
      </c>
      <c r="ES194" s="993"/>
      <c r="ET194" s="335"/>
      <c r="EU194" s="97" t="str">
        <f t="shared" si="371"/>
        <v/>
      </c>
      <c r="EV194" s="334"/>
      <c r="EW194" s="335"/>
      <c r="EX194" s="335"/>
      <c r="EY194" s="97"/>
      <c r="EZ194" s="334"/>
      <c r="FA194" s="335"/>
      <c r="FB194" s="335"/>
      <c r="FC194" s="97"/>
      <c r="FD194" s="334"/>
      <c r="FE194" s="335"/>
      <c r="FF194" s="335"/>
      <c r="FG194" s="97"/>
      <c r="FH194" s="334"/>
      <c r="FI194" s="335"/>
      <c r="FJ194" s="335"/>
      <c r="FK194" s="97" t="str">
        <f t="shared" si="294"/>
        <v/>
      </c>
      <c r="FL194" s="993"/>
      <c r="FM194" s="335"/>
      <c r="FN194" s="97" t="str">
        <f t="shared" si="373"/>
        <v/>
      </c>
      <c r="FO194" s="334"/>
      <c r="FP194" s="335"/>
      <c r="FQ194" s="97"/>
      <c r="FR194" s="334"/>
      <c r="FS194" s="335"/>
      <c r="FT194" s="97"/>
      <c r="FU194" s="334"/>
      <c r="FV194" s="335"/>
      <c r="FW194" s="97"/>
      <c r="FX194" s="334"/>
      <c r="FY194" s="335"/>
      <c r="FZ194" s="97" t="str">
        <f t="shared" si="296"/>
        <v/>
      </c>
      <c r="GA194" s="993"/>
      <c r="GB194" s="335"/>
      <c r="GC194" s="510" t="str">
        <f t="shared" si="375"/>
        <v/>
      </c>
      <c r="GD194" s="336"/>
      <c r="GE194" s="337"/>
      <c r="GF194" s="337"/>
      <c r="GG194" s="337"/>
      <c r="GH194" s="337"/>
      <c r="GI194" s="510"/>
      <c r="GJ194" s="336"/>
      <c r="GK194" s="337"/>
      <c r="GL194" s="337"/>
      <c r="GM194" s="337"/>
      <c r="GN194" s="337"/>
      <c r="GO194" s="510"/>
      <c r="GP194" s="336"/>
      <c r="GQ194" s="337"/>
      <c r="GR194" s="337"/>
      <c r="GS194" s="337"/>
      <c r="GT194" s="337"/>
      <c r="GU194" s="510"/>
      <c r="GV194" s="336"/>
      <c r="GW194" s="337"/>
      <c r="GX194" s="337"/>
      <c r="GY194" s="337"/>
      <c r="GZ194" s="336"/>
      <c r="HA194" s="510" t="str">
        <f t="shared" si="298"/>
        <v/>
      </c>
      <c r="HB194" s="994"/>
      <c r="HC194" s="337"/>
      <c r="HD194" s="510" t="str">
        <f t="shared" si="377"/>
        <v/>
      </c>
      <c r="HE194" s="336"/>
      <c r="HF194" s="337"/>
      <c r="HG194" s="337"/>
      <c r="HH194" s="336"/>
      <c r="HI194" s="510"/>
      <c r="HJ194" s="336"/>
      <c r="HK194" s="337"/>
      <c r="HL194" s="337"/>
      <c r="HM194" s="336"/>
      <c r="HN194" s="510"/>
      <c r="HO194" s="336"/>
      <c r="HP194" s="337"/>
      <c r="HQ194" s="337"/>
      <c r="HR194" s="337"/>
      <c r="HS194" s="510"/>
      <c r="HT194" s="336"/>
      <c r="HU194" s="337"/>
      <c r="HV194" s="337"/>
      <c r="HW194" s="337"/>
      <c r="HX194" s="97" t="str">
        <f t="shared" si="300"/>
        <v/>
      </c>
      <c r="HY194" s="994"/>
      <c r="HZ194" s="337"/>
      <c r="IA194" s="510" t="str">
        <f t="shared" si="379"/>
        <v/>
      </c>
      <c r="IB194" s="336"/>
      <c r="IC194" s="337"/>
      <c r="ID194" s="337"/>
      <c r="IE194" s="510"/>
      <c r="IF194" s="336"/>
      <c r="IG194" s="337"/>
      <c r="IH194" s="337"/>
      <c r="II194" s="510"/>
      <c r="IJ194" s="336"/>
      <c r="IK194" s="337"/>
      <c r="IL194" s="337"/>
      <c r="IM194" s="510"/>
      <c r="IN194" s="336"/>
      <c r="IO194" s="337"/>
      <c r="IP194" s="337"/>
      <c r="IQ194" s="97" t="str">
        <f t="shared" si="380"/>
        <v/>
      </c>
      <c r="IR194" s="994"/>
      <c r="IS194" s="337"/>
      <c r="IT194" s="337"/>
      <c r="IU194" s="337"/>
      <c r="IV194" s="510" t="str">
        <f t="shared" si="381"/>
        <v/>
      </c>
      <c r="IW194" s="995"/>
    </row>
    <row r="195" spans="1:257" x14ac:dyDescent="0.25">
      <c r="A195" s="996"/>
      <c r="B195" s="507">
        <v>3</v>
      </c>
      <c r="C195" s="97" t="str">
        <f>IF(Proponentes!B186&gt;0,Proponentes!B186,"")</f>
        <v/>
      </c>
      <c r="D195" s="335"/>
      <c r="E195" s="335"/>
      <c r="F195" s="334"/>
      <c r="G195" s="335"/>
      <c r="H195" s="335"/>
      <c r="I195" s="335"/>
      <c r="J195" s="335"/>
      <c r="K195" s="335"/>
      <c r="L195" s="335"/>
      <c r="M195" s="334"/>
      <c r="N195" s="335"/>
      <c r="O195" s="335"/>
      <c r="P195" s="335"/>
      <c r="Q195" s="335"/>
      <c r="R195" s="335"/>
      <c r="S195" s="335"/>
      <c r="T195" s="334"/>
      <c r="U195" s="335"/>
      <c r="V195" s="335"/>
      <c r="W195" s="335"/>
      <c r="X195" s="335"/>
      <c r="Y195" s="335"/>
      <c r="Z195" s="335"/>
      <c r="AA195" s="334"/>
      <c r="AB195" s="335"/>
      <c r="AC195" s="335"/>
      <c r="AD195" s="335"/>
      <c r="AE195" s="335"/>
      <c r="AF195" s="335"/>
      <c r="AG195" s="97" t="str">
        <f t="shared" si="279"/>
        <v/>
      </c>
      <c r="AH195" s="993"/>
      <c r="AI195" s="335"/>
      <c r="AJ195" s="335" t="str">
        <f t="shared" si="280"/>
        <v/>
      </c>
      <c r="AK195" s="335"/>
      <c r="AL195" s="334"/>
      <c r="AM195" s="335"/>
      <c r="AN195" s="335"/>
      <c r="AO195" s="335"/>
      <c r="AP195" s="335"/>
      <c r="AQ195" s="335"/>
      <c r="AR195" s="335"/>
      <c r="AS195" s="334"/>
      <c r="AT195" s="335"/>
      <c r="AU195" s="335"/>
      <c r="AV195" s="335"/>
      <c r="AW195" s="335"/>
      <c r="AX195" s="335"/>
      <c r="AY195" s="335"/>
      <c r="AZ195" s="334"/>
      <c r="BA195" s="335"/>
      <c r="BB195" s="335"/>
      <c r="BC195" s="335"/>
      <c r="BD195" s="335"/>
      <c r="BE195" s="335"/>
      <c r="BF195" s="335"/>
      <c r="BG195" s="334"/>
      <c r="BH195" s="335"/>
      <c r="BI195" s="335"/>
      <c r="BJ195" s="335"/>
      <c r="BK195" s="335"/>
      <c r="BL195" s="97" t="str">
        <f t="shared" si="281"/>
        <v/>
      </c>
      <c r="BM195" s="993"/>
      <c r="BN195" s="335" t="str">
        <f t="shared" si="360"/>
        <v/>
      </c>
      <c r="BO195" s="334"/>
      <c r="BP195" s="335"/>
      <c r="BQ195" s="335"/>
      <c r="BR195" s="335"/>
      <c r="BS195" s="335" t="str">
        <f t="shared" si="361"/>
        <v/>
      </c>
      <c r="BT195" s="334"/>
      <c r="BU195" s="335"/>
      <c r="BV195" s="335"/>
      <c r="BW195" s="335"/>
      <c r="BX195" s="335" t="str">
        <f t="shared" si="362"/>
        <v/>
      </c>
      <c r="BY195" s="334"/>
      <c r="BZ195" s="335"/>
      <c r="CA195" s="335"/>
      <c r="CB195" s="335"/>
      <c r="CC195" s="335" t="str">
        <f t="shared" si="363"/>
        <v/>
      </c>
      <c r="CD195" s="334"/>
      <c r="CE195" s="335"/>
      <c r="CF195" s="335"/>
      <c r="CG195" s="335"/>
      <c r="CH195" s="997"/>
      <c r="CI195" s="97" t="str">
        <f t="shared" si="364"/>
        <v/>
      </c>
      <c r="CJ195" s="998"/>
      <c r="CK195" s="335"/>
      <c r="CL195" s="97" t="str">
        <f t="shared" si="365"/>
        <v/>
      </c>
      <c r="CM195" s="334"/>
      <c r="CN195" s="335"/>
      <c r="CO195" s="335"/>
      <c r="CP195" s="335"/>
      <c r="CQ195" s="97"/>
      <c r="CR195" s="334"/>
      <c r="CS195" s="335"/>
      <c r="CT195" s="335"/>
      <c r="CU195" s="335"/>
      <c r="CV195" s="97"/>
      <c r="CW195" s="334"/>
      <c r="CX195" s="335"/>
      <c r="CY195" s="335"/>
      <c r="CZ195" s="335"/>
      <c r="DA195" s="97"/>
      <c r="DB195" s="334"/>
      <c r="DC195" s="335"/>
      <c r="DD195" s="335"/>
      <c r="DE195" s="335"/>
      <c r="DF195" s="97" t="str">
        <f t="shared" si="288"/>
        <v/>
      </c>
      <c r="DG195" s="993"/>
      <c r="DH195" s="335"/>
      <c r="DI195" s="97" t="str">
        <f t="shared" si="289"/>
        <v/>
      </c>
      <c r="DJ195" s="334"/>
      <c r="DK195" s="335"/>
      <c r="DL195" s="335"/>
      <c r="DM195" s="97"/>
      <c r="DN195" s="334"/>
      <c r="DO195" s="335"/>
      <c r="DP195" s="335"/>
      <c r="DQ195" s="97"/>
      <c r="DR195" s="334"/>
      <c r="DS195" s="335"/>
      <c r="DT195" s="335"/>
      <c r="DU195" s="97"/>
      <c r="DV195" s="334"/>
      <c r="DW195" s="335"/>
      <c r="DX195" s="335"/>
      <c r="DY195" s="97" t="str">
        <f t="shared" si="290"/>
        <v/>
      </c>
      <c r="DZ195" s="998"/>
      <c r="EA195" s="335"/>
      <c r="EB195" s="97" t="str">
        <f t="shared" si="369"/>
        <v/>
      </c>
      <c r="EC195" s="334"/>
      <c r="ED195" s="335"/>
      <c r="EE195" s="335"/>
      <c r="EF195" s="97"/>
      <c r="EG195" s="334"/>
      <c r="EH195" s="335"/>
      <c r="EI195" s="335"/>
      <c r="EJ195" s="97"/>
      <c r="EK195" s="334"/>
      <c r="EL195" s="335"/>
      <c r="EM195" s="335"/>
      <c r="EN195" s="97"/>
      <c r="EO195" s="334"/>
      <c r="EP195" s="335"/>
      <c r="EQ195" s="335"/>
      <c r="ER195" s="97" t="str">
        <f t="shared" si="292"/>
        <v/>
      </c>
      <c r="ES195" s="993"/>
      <c r="ET195" s="335"/>
      <c r="EU195" s="97" t="str">
        <f t="shared" si="371"/>
        <v/>
      </c>
      <c r="EV195" s="334"/>
      <c r="EW195" s="335"/>
      <c r="EX195" s="335"/>
      <c r="EY195" s="97"/>
      <c r="EZ195" s="334"/>
      <c r="FA195" s="335"/>
      <c r="FB195" s="335"/>
      <c r="FC195" s="97"/>
      <c r="FD195" s="334"/>
      <c r="FE195" s="335"/>
      <c r="FF195" s="335"/>
      <c r="FG195" s="97"/>
      <c r="FH195" s="334"/>
      <c r="FI195" s="335"/>
      <c r="FJ195" s="335"/>
      <c r="FK195" s="97" t="str">
        <f t="shared" si="294"/>
        <v/>
      </c>
      <c r="FL195" s="993"/>
      <c r="FM195" s="335"/>
      <c r="FN195" s="97" t="str">
        <f t="shared" si="373"/>
        <v/>
      </c>
      <c r="FO195" s="334"/>
      <c r="FP195" s="335"/>
      <c r="FQ195" s="97"/>
      <c r="FR195" s="334"/>
      <c r="FS195" s="335"/>
      <c r="FT195" s="97"/>
      <c r="FU195" s="334"/>
      <c r="FV195" s="335"/>
      <c r="FW195" s="97"/>
      <c r="FX195" s="334"/>
      <c r="FY195" s="335"/>
      <c r="FZ195" s="97" t="str">
        <f t="shared" si="296"/>
        <v/>
      </c>
      <c r="GA195" s="993"/>
      <c r="GB195" s="335"/>
      <c r="GC195" s="510" t="str">
        <f t="shared" si="375"/>
        <v/>
      </c>
      <c r="GD195" s="336"/>
      <c r="GE195" s="337"/>
      <c r="GF195" s="337"/>
      <c r="GG195" s="337"/>
      <c r="GH195" s="337"/>
      <c r="GI195" s="510"/>
      <c r="GJ195" s="336"/>
      <c r="GK195" s="337"/>
      <c r="GL195" s="337"/>
      <c r="GM195" s="337"/>
      <c r="GN195" s="337"/>
      <c r="GO195" s="510"/>
      <c r="GP195" s="336"/>
      <c r="GQ195" s="337"/>
      <c r="GR195" s="337"/>
      <c r="GS195" s="337"/>
      <c r="GT195" s="337"/>
      <c r="GU195" s="510"/>
      <c r="GV195" s="336"/>
      <c r="GW195" s="337"/>
      <c r="GX195" s="337"/>
      <c r="GY195" s="337"/>
      <c r="GZ195" s="336"/>
      <c r="HA195" s="510" t="str">
        <f t="shared" si="298"/>
        <v/>
      </c>
      <c r="HB195" s="994"/>
      <c r="HC195" s="337"/>
      <c r="HD195" s="510" t="str">
        <f t="shared" si="377"/>
        <v/>
      </c>
      <c r="HE195" s="336"/>
      <c r="HF195" s="337"/>
      <c r="HG195" s="337"/>
      <c r="HH195" s="336"/>
      <c r="HI195" s="510"/>
      <c r="HJ195" s="336"/>
      <c r="HK195" s="337"/>
      <c r="HL195" s="337"/>
      <c r="HM195" s="336"/>
      <c r="HN195" s="510"/>
      <c r="HO195" s="336"/>
      <c r="HP195" s="337"/>
      <c r="HQ195" s="337"/>
      <c r="HR195" s="337"/>
      <c r="HS195" s="510"/>
      <c r="HT195" s="336"/>
      <c r="HU195" s="337"/>
      <c r="HV195" s="337"/>
      <c r="HW195" s="337"/>
      <c r="HX195" s="97" t="str">
        <f t="shared" si="300"/>
        <v/>
      </c>
      <c r="HY195" s="994"/>
      <c r="HZ195" s="337"/>
      <c r="IA195" s="510" t="str">
        <f t="shared" si="379"/>
        <v/>
      </c>
      <c r="IB195" s="336"/>
      <c r="IC195" s="337"/>
      <c r="ID195" s="337"/>
      <c r="IE195" s="510"/>
      <c r="IF195" s="336"/>
      <c r="IG195" s="337"/>
      <c r="IH195" s="337"/>
      <c r="II195" s="510"/>
      <c r="IJ195" s="336"/>
      <c r="IK195" s="337"/>
      <c r="IL195" s="337"/>
      <c r="IM195" s="510"/>
      <c r="IN195" s="336"/>
      <c r="IO195" s="337"/>
      <c r="IP195" s="337"/>
      <c r="IQ195" s="97" t="str">
        <f t="shared" si="380"/>
        <v/>
      </c>
      <c r="IR195" s="994"/>
      <c r="IS195" s="337"/>
      <c r="IT195" s="337"/>
      <c r="IU195" s="337"/>
      <c r="IV195" s="510" t="str">
        <f t="shared" si="381"/>
        <v/>
      </c>
      <c r="IW195" s="995"/>
    </row>
    <row r="196" spans="1:257" x14ac:dyDescent="0.25">
      <c r="A196" s="996"/>
      <c r="B196" s="507">
        <v>4</v>
      </c>
      <c r="C196" s="97" t="str">
        <f>IF(Proponentes!B187&gt;0,Proponentes!B187,"")</f>
        <v/>
      </c>
      <c r="D196" s="335"/>
      <c r="E196" s="335"/>
      <c r="F196" s="334"/>
      <c r="G196" s="335"/>
      <c r="H196" s="335"/>
      <c r="I196" s="335"/>
      <c r="J196" s="335"/>
      <c r="K196" s="335"/>
      <c r="L196" s="335"/>
      <c r="M196" s="334"/>
      <c r="N196" s="335"/>
      <c r="O196" s="335"/>
      <c r="P196" s="335"/>
      <c r="Q196" s="335"/>
      <c r="R196" s="335"/>
      <c r="S196" s="335"/>
      <c r="T196" s="334"/>
      <c r="U196" s="335"/>
      <c r="V196" s="335"/>
      <c r="W196" s="335"/>
      <c r="X196" s="335"/>
      <c r="Y196" s="335"/>
      <c r="Z196" s="335"/>
      <c r="AA196" s="334"/>
      <c r="AB196" s="335"/>
      <c r="AC196" s="335"/>
      <c r="AD196" s="335"/>
      <c r="AE196" s="335"/>
      <c r="AF196" s="335"/>
      <c r="AG196" s="97" t="str">
        <f t="shared" si="279"/>
        <v/>
      </c>
      <c r="AH196" s="993"/>
      <c r="AI196" s="335"/>
      <c r="AJ196" s="335" t="str">
        <f t="shared" si="280"/>
        <v/>
      </c>
      <c r="AK196" s="335"/>
      <c r="AL196" s="334"/>
      <c r="AM196" s="335"/>
      <c r="AN196" s="335"/>
      <c r="AO196" s="335"/>
      <c r="AP196" s="335"/>
      <c r="AQ196" s="335"/>
      <c r="AR196" s="335"/>
      <c r="AS196" s="334"/>
      <c r="AT196" s="335"/>
      <c r="AU196" s="335"/>
      <c r="AV196" s="335"/>
      <c r="AW196" s="335"/>
      <c r="AX196" s="335"/>
      <c r="AY196" s="335"/>
      <c r="AZ196" s="334"/>
      <c r="BA196" s="335"/>
      <c r="BB196" s="335"/>
      <c r="BC196" s="335"/>
      <c r="BD196" s="335"/>
      <c r="BE196" s="335"/>
      <c r="BF196" s="335"/>
      <c r="BG196" s="334"/>
      <c r="BH196" s="335"/>
      <c r="BI196" s="335"/>
      <c r="BJ196" s="335"/>
      <c r="BK196" s="335"/>
      <c r="BL196" s="97" t="str">
        <f t="shared" si="281"/>
        <v/>
      </c>
      <c r="BM196" s="993"/>
      <c r="BN196" s="335" t="str">
        <f t="shared" si="360"/>
        <v/>
      </c>
      <c r="BO196" s="334"/>
      <c r="BP196" s="335"/>
      <c r="BQ196" s="335"/>
      <c r="BR196" s="335"/>
      <c r="BS196" s="335" t="str">
        <f t="shared" si="361"/>
        <v/>
      </c>
      <c r="BT196" s="334"/>
      <c r="BU196" s="335"/>
      <c r="BV196" s="335"/>
      <c r="BW196" s="335"/>
      <c r="BX196" s="335" t="str">
        <f t="shared" si="362"/>
        <v/>
      </c>
      <c r="BY196" s="334"/>
      <c r="BZ196" s="335"/>
      <c r="CA196" s="335"/>
      <c r="CB196" s="335"/>
      <c r="CC196" s="335" t="str">
        <f t="shared" si="363"/>
        <v/>
      </c>
      <c r="CD196" s="334"/>
      <c r="CE196" s="335"/>
      <c r="CF196" s="335"/>
      <c r="CG196" s="335"/>
      <c r="CH196" s="997"/>
      <c r="CI196" s="97" t="str">
        <f t="shared" si="364"/>
        <v/>
      </c>
      <c r="CJ196" s="998"/>
      <c r="CK196" s="335"/>
      <c r="CL196" s="97" t="str">
        <f t="shared" si="365"/>
        <v/>
      </c>
      <c r="CM196" s="334"/>
      <c r="CN196" s="335"/>
      <c r="CO196" s="335"/>
      <c r="CP196" s="335"/>
      <c r="CQ196" s="97"/>
      <c r="CR196" s="334"/>
      <c r="CS196" s="335"/>
      <c r="CT196" s="335"/>
      <c r="CU196" s="335"/>
      <c r="CV196" s="97"/>
      <c r="CW196" s="334"/>
      <c r="CX196" s="335"/>
      <c r="CY196" s="335"/>
      <c r="CZ196" s="335"/>
      <c r="DA196" s="97"/>
      <c r="DB196" s="334"/>
      <c r="DC196" s="335"/>
      <c r="DD196" s="335"/>
      <c r="DE196" s="335"/>
      <c r="DF196" s="97" t="str">
        <f t="shared" si="288"/>
        <v/>
      </c>
      <c r="DG196" s="993"/>
      <c r="DH196" s="335"/>
      <c r="DI196" s="97" t="str">
        <f t="shared" si="289"/>
        <v/>
      </c>
      <c r="DJ196" s="334"/>
      <c r="DK196" s="335"/>
      <c r="DL196" s="335"/>
      <c r="DM196" s="97"/>
      <c r="DN196" s="334"/>
      <c r="DO196" s="335"/>
      <c r="DP196" s="335"/>
      <c r="DQ196" s="97"/>
      <c r="DR196" s="334"/>
      <c r="DS196" s="335"/>
      <c r="DT196" s="335"/>
      <c r="DU196" s="97"/>
      <c r="DV196" s="334"/>
      <c r="DW196" s="335"/>
      <c r="DX196" s="335"/>
      <c r="DY196" s="97" t="str">
        <f t="shared" si="290"/>
        <v/>
      </c>
      <c r="DZ196" s="998"/>
      <c r="EA196" s="335"/>
      <c r="EB196" s="97" t="str">
        <f t="shared" si="369"/>
        <v/>
      </c>
      <c r="EC196" s="334"/>
      <c r="ED196" s="335"/>
      <c r="EE196" s="335"/>
      <c r="EF196" s="97"/>
      <c r="EG196" s="334"/>
      <c r="EH196" s="335"/>
      <c r="EI196" s="335"/>
      <c r="EJ196" s="97"/>
      <c r="EK196" s="334"/>
      <c r="EL196" s="335"/>
      <c r="EM196" s="335"/>
      <c r="EN196" s="97"/>
      <c r="EO196" s="334"/>
      <c r="EP196" s="335"/>
      <c r="EQ196" s="335"/>
      <c r="ER196" s="97" t="str">
        <f t="shared" si="292"/>
        <v/>
      </c>
      <c r="ES196" s="993"/>
      <c r="ET196" s="335"/>
      <c r="EU196" s="97" t="str">
        <f t="shared" si="371"/>
        <v/>
      </c>
      <c r="EV196" s="334"/>
      <c r="EW196" s="335"/>
      <c r="EX196" s="335"/>
      <c r="EY196" s="97"/>
      <c r="EZ196" s="334"/>
      <c r="FA196" s="335"/>
      <c r="FB196" s="335"/>
      <c r="FC196" s="97"/>
      <c r="FD196" s="334"/>
      <c r="FE196" s="335"/>
      <c r="FF196" s="335"/>
      <c r="FG196" s="97"/>
      <c r="FH196" s="334"/>
      <c r="FI196" s="335"/>
      <c r="FJ196" s="335"/>
      <c r="FK196" s="97" t="str">
        <f t="shared" si="294"/>
        <v/>
      </c>
      <c r="FL196" s="993"/>
      <c r="FM196" s="335"/>
      <c r="FN196" s="97" t="str">
        <f t="shared" si="373"/>
        <v/>
      </c>
      <c r="FO196" s="334"/>
      <c r="FP196" s="335"/>
      <c r="FQ196" s="97"/>
      <c r="FR196" s="334"/>
      <c r="FS196" s="335"/>
      <c r="FT196" s="97"/>
      <c r="FU196" s="334"/>
      <c r="FV196" s="335"/>
      <c r="FW196" s="97"/>
      <c r="FX196" s="334"/>
      <c r="FY196" s="335"/>
      <c r="FZ196" s="97" t="str">
        <f t="shared" si="296"/>
        <v/>
      </c>
      <c r="GA196" s="993"/>
      <c r="GB196" s="335"/>
      <c r="GC196" s="510" t="str">
        <f t="shared" si="375"/>
        <v/>
      </c>
      <c r="GD196" s="336"/>
      <c r="GE196" s="337"/>
      <c r="GF196" s="337"/>
      <c r="GG196" s="337"/>
      <c r="GH196" s="337"/>
      <c r="GI196" s="510"/>
      <c r="GJ196" s="336"/>
      <c r="GK196" s="337"/>
      <c r="GL196" s="337"/>
      <c r="GM196" s="337"/>
      <c r="GN196" s="337"/>
      <c r="GO196" s="510"/>
      <c r="GP196" s="336"/>
      <c r="GQ196" s="337"/>
      <c r="GR196" s="337"/>
      <c r="GS196" s="337"/>
      <c r="GT196" s="337"/>
      <c r="GU196" s="510"/>
      <c r="GV196" s="336"/>
      <c r="GW196" s="337"/>
      <c r="GX196" s="337"/>
      <c r="GY196" s="337"/>
      <c r="GZ196" s="336"/>
      <c r="HA196" s="510" t="str">
        <f t="shared" si="298"/>
        <v/>
      </c>
      <c r="HB196" s="994"/>
      <c r="HC196" s="337"/>
      <c r="HD196" s="510" t="str">
        <f t="shared" si="377"/>
        <v/>
      </c>
      <c r="HE196" s="336"/>
      <c r="HF196" s="337"/>
      <c r="HG196" s="337"/>
      <c r="HH196" s="336"/>
      <c r="HI196" s="510"/>
      <c r="HJ196" s="336"/>
      <c r="HK196" s="337"/>
      <c r="HL196" s="337"/>
      <c r="HM196" s="336"/>
      <c r="HN196" s="510"/>
      <c r="HO196" s="336"/>
      <c r="HP196" s="337"/>
      <c r="HQ196" s="337"/>
      <c r="HR196" s="337"/>
      <c r="HS196" s="510"/>
      <c r="HT196" s="336"/>
      <c r="HU196" s="337"/>
      <c r="HV196" s="337"/>
      <c r="HW196" s="337"/>
      <c r="HX196" s="97" t="str">
        <f t="shared" si="300"/>
        <v/>
      </c>
      <c r="HY196" s="994"/>
      <c r="HZ196" s="337"/>
      <c r="IA196" s="510" t="str">
        <f t="shared" si="379"/>
        <v/>
      </c>
      <c r="IB196" s="336"/>
      <c r="IC196" s="337"/>
      <c r="ID196" s="337"/>
      <c r="IE196" s="510"/>
      <c r="IF196" s="336"/>
      <c r="IG196" s="337"/>
      <c r="IH196" s="337"/>
      <c r="II196" s="510"/>
      <c r="IJ196" s="336"/>
      <c r="IK196" s="337"/>
      <c r="IL196" s="337"/>
      <c r="IM196" s="510"/>
      <c r="IN196" s="336"/>
      <c r="IO196" s="337"/>
      <c r="IP196" s="337"/>
      <c r="IQ196" s="97" t="str">
        <f t="shared" si="380"/>
        <v/>
      </c>
      <c r="IR196" s="994"/>
      <c r="IS196" s="337"/>
      <c r="IT196" s="337"/>
      <c r="IU196" s="337"/>
      <c r="IV196" s="510" t="str">
        <f t="shared" si="381"/>
        <v/>
      </c>
      <c r="IW196" s="995"/>
    </row>
    <row r="197" spans="1:257" x14ac:dyDescent="0.25">
      <c r="A197" s="996"/>
      <c r="B197" s="507">
        <v>5</v>
      </c>
      <c r="C197" s="97" t="str">
        <f>IF(Proponentes!B188&gt;0,Proponentes!B188,"")</f>
        <v/>
      </c>
      <c r="D197" s="335"/>
      <c r="E197" s="335"/>
      <c r="F197" s="334"/>
      <c r="G197" s="335"/>
      <c r="H197" s="335"/>
      <c r="I197" s="335"/>
      <c r="J197" s="335"/>
      <c r="K197" s="335"/>
      <c r="L197" s="335"/>
      <c r="M197" s="334"/>
      <c r="N197" s="335"/>
      <c r="O197" s="335"/>
      <c r="P197" s="335"/>
      <c r="Q197" s="335"/>
      <c r="R197" s="335"/>
      <c r="S197" s="335"/>
      <c r="T197" s="334"/>
      <c r="U197" s="335"/>
      <c r="V197" s="335"/>
      <c r="W197" s="335"/>
      <c r="X197" s="335"/>
      <c r="Y197" s="335"/>
      <c r="Z197" s="335"/>
      <c r="AA197" s="334"/>
      <c r="AB197" s="335"/>
      <c r="AC197" s="335"/>
      <c r="AD197" s="335"/>
      <c r="AE197" s="335"/>
      <c r="AF197" s="335"/>
      <c r="AG197" s="97" t="str">
        <f t="shared" si="279"/>
        <v/>
      </c>
      <c r="AH197" s="993"/>
      <c r="AI197" s="335"/>
      <c r="AJ197" s="335" t="str">
        <f t="shared" si="280"/>
        <v/>
      </c>
      <c r="AK197" s="335"/>
      <c r="AL197" s="334"/>
      <c r="AM197" s="335"/>
      <c r="AN197" s="335"/>
      <c r="AO197" s="335"/>
      <c r="AP197" s="335"/>
      <c r="AQ197" s="335"/>
      <c r="AR197" s="335"/>
      <c r="AS197" s="334"/>
      <c r="AT197" s="335"/>
      <c r="AU197" s="335"/>
      <c r="AV197" s="335"/>
      <c r="AW197" s="335"/>
      <c r="AX197" s="335"/>
      <c r="AY197" s="335"/>
      <c r="AZ197" s="334"/>
      <c r="BA197" s="335"/>
      <c r="BB197" s="335"/>
      <c r="BC197" s="335"/>
      <c r="BD197" s="335"/>
      <c r="BE197" s="335"/>
      <c r="BF197" s="335"/>
      <c r="BG197" s="334"/>
      <c r="BH197" s="335"/>
      <c r="BI197" s="335"/>
      <c r="BJ197" s="335"/>
      <c r="BK197" s="335"/>
      <c r="BL197" s="97" t="str">
        <f t="shared" si="281"/>
        <v/>
      </c>
      <c r="BM197" s="993"/>
      <c r="BN197" s="335" t="str">
        <f t="shared" si="360"/>
        <v/>
      </c>
      <c r="BO197" s="334"/>
      <c r="BP197" s="335"/>
      <c r="BQ197" s="335"/>
      <c r="BR197" s="335"/>
      <c r="BS197" s="335" t="str">
        <f t="shared" si="361"/>
        <v/>
      </c>
      <c r="BT197" s="334"/>
      <c r="BU197" s="335"/>
      <c r="BV197" s="335"/>
      <c r="BW197" s="335"/>
      <c r="BX197" s="335" t="str">
        <f t="shared" si="362"/>
        <v/>
      </c>
      <c r="BY197" s="334"/>
      <c r="BZ197" s="335"/>
      <c r="CA197" s="335"/>
      <c r="CB197" s="335"/>
      <c r="CC197" s="335" t="str">
        <f t="shared" si="363"/>
        <v/>
      </c>
      <c r="CD197" s="334"/>
      <c r="CE197" s="335"/>
      <c r="CF197" s="335"/>
      <c r="CG197" s="335"/>
      <c r="CH197" s="997"/>
      <c r="CI197" s="97" t="str">
        <f t="shared" si="364"/>
        <v/>
      </c>
      <c r="CJ197" s="998"/>
      <c r="CK197" s="335"/>
      <c r="CL197" s="97" t="str">
        <f t="shared" si="365"/>
        <v/>
      </c>
      <c r="CM197" s="334"/>
      <c r="CN197" s="335"/>
      <c r="CO197" s="335"/>
      <c r="CP197" s="335"/>
      <c r="CQ197" s="97"/>
      <c r="CR197" s="334"/>
      <c r="CS197" s="335"/>
      <c r="CT197" s="335"/>
      <c r="CU197" s="335"/>
      <c r="CV197" s="97"/>
      <c r="CW197" s="334"/>
      <c r="CX197" s="335"/>
      <c r="CY197" s="335"/>
      <c r="CZ197" s="335"/>
      <c r="DA197" s="97"/>
      <c r="DB197" s="334"/>
      <c r="DC197" s="335"/>
      <c r="DD197" s="335"/>
      <c r="DE197" s="335"/>
      <c r="DF197" s="97" t="str">
        <f t="shared" si="288"/>
        <v/>
      </c>
      <c r="DG197" s="993"/>
      <c r="DH197" s="335"/>
      <c r="DI197" s="97" t="str">
        <f t="shared" si="289"/>
        <v/>
      </c>
      <c r="DJ197" s="334"/>
      <c r="DK197" s="335"/>
      <c r="DL197" s="335"/>
      <c r="DM197" s="97"/>
      <c r="DN197" s="334"/>
      <c r="DO197" s="335"/>
      <c r="DP197" s="335"/>
      <c r="DQ197" s="97"/>
      <c r="DR197" s="334"/>
      <c r="DS197" s="335"/>
      <c r="DT197" s="335"/>
      <c r="DU197" s="97"/>
      <c r="DV197" s="334"/>
      <c r="DW197" s="335"/>
      <c r="DX197" s="335"/>
      <c r="DY197" s="97" t="str">
        <f t="shared" si="290"/>
        <v/>
      </c>
      <c r="DZ197" s="998"/>
      <c r="EA197" s="335"/>
      <c r="EB197" s="97" t="str">
        <f t="shared" si="369"/>
        <v/>
      </c>
      <c r="EC197" s="334"/>
      <c r="ED197" s="335"/>
      <c r="EE197" s="335"/>
      <c r="EF197" s="97"/>
      <c r="EG197" s="334"/>
      <c r="EH197" s="335"/>
      <c r="EI197" s="335"/>
      <c r="EJ197" s="97"/>
      <c r="EK197" s="334"/>
      <c r="EL197" s="335"/>
      <c r="EM197" s="335"/>
      <c r="EN197" s="97"/>
      <c r="EO197" s="334"/>
      <c r="EP197" s="335"/>
      <c r="EQ197" s="335"/>
      <c r="ER197" s="97" t="str">
        <f t="shared" si="292"/>
        <v/>
      </c>
      <c r="ES197" s="993"/>
      <c r="ET197" s="335"/>
      <c r="EU197" s="97" t="str">
        <f t="shared" si="371"/>
        <v/>
      </c>
      <c r="EV197" s="334"/>
      <c r="EW197" s="335"/>
      <c r="EX197" s="335"/>
      <c r="EY197" s="97"/>
      <c r="EZ197" s="334"/>
      <c r="FA197" s="335"/>
      <c r="FB197" s="335"/>
      <c r="FC197" s="97"/>
      <c r="FD197" s="334"/>
      <c r="FE197" s="335"/>
      <c r="FF197" s="335"/>
      <c r="FG197" s="97"/>
      <c r="FH197" s="334"/>
      <c r="FI197" s="335"/>
      <c r="FJ197" s="335"/>
      <c r="FK197" s="97" t="str">
        <f t="shared" si="294"/>
        <v/>
      </c>
      <c r="FL197" s="993"/>
      <c r="FM197" s="335"/>
      <c r="FN197" s="97" t="str">
        <f t="shared" si="373"/>
        <v/>
      </c>
      <c r="FO197" s="334"/>
      <c r="FP197" s="335"/>
      <c r="FQ197" s="97"/>
      <c r="FR197" s="334"/>
      <c r="FS197" s="335"/>
      <c r="FT197" s="97"/>
      <c r="FU197" s="334"/>
      <c r="FV197" s="335"/>
      <c r="FW197" s="97"/>
      <c r="FX197" s="334"/>
      <c r="FY197" s="335"/>
      <c r="FZ197" s="97" t="str">
        <f t="shared" si="296"/>
        <v/>
      </c>
      <c r="GA197" s="993"/>
      <c r="GB197" s="335"/>
      <c r="GC197" s="510" t="str">
        <f t="shared" si="375"/>
        <v/>
      </c>
      <c r="GD197" s="336"/>
      <c r="GE197" s="337"/>
      <c r="GF197" s="337"/>
      <c r="GG197" s="337"/>
      <c r="GH197" s="337"/>
      <c r="GI197" s="510"/>
      <c r="GJ197" s="336"/>
      <c r="GK197" s="337"/>
      <c r="GL197" s="337"/>
      <c r="GM197" s="337"/>
      <c r="GN197" s="337"/>
      <c r="GO197" s="510"/>
      <c r="GP197" s="336"/>
      <c r="GQ197" s="337"/>
      <c r="GR197" s="337"/>
      <c r="GS197" s="337"/>
      <c r="GT197" s="337"/>
      <c r="GU197" s="510"/>
      <c r="GV197" s="336"/>
      <c r="GW197" s="337"/>
      <c r="GX197" s="337"/>
      <c r="GY197" s="337"/>
      <c r="GZ197" s="336"/>
      <c r="HA197" s="510" t="str">
        <f t="shared" si="298"/>
        <v/>
      </c>
      <c r="HB197" s="994"/>
      <c r="HC197" s="337"/>
      <c r="HD197" s="510" t="str">
        <f t="shared" si="377"/>
        <v/>
      </c>
      <c r="HE197" s="336"/>
      <c r="HF197" s="337"/>
      <c r="HG197" s="337"/>
      <c r="HH197" s="336"/>
      <c r="HI197" s="510"/>
      <c r="HJ197" s="336"/>
      <c r="HK197" s="337"/>
      <c r="HL197" s="337"/>
      <c r="HM197" s="336"/>
      <c r="HN197" s="510"/>
      <c r="HO197" s="336"/>
      <c r="HP197" s="337"/>
      <c r="HQ197" s="337"/>
      <c r="HR197" s="337"/>
      <c r="HS197" s="510"/>
      <c r="HT197" s="336"/>
      <c r="HU197" s="337"/>
      <c r="HV197" s="337"/>
      <c r="HW197" s="337"/>
      <c r="HX197" s="97" t="str">
        <f t="shared" si="300"/>
        <v/>
      </c>
      <c r="HY197" s="994"/>
      <c r="HZ197" s="337"/>
      <c r="IA197" s="510" t="str">
        <f t="shared" si="379"/>
        <v/>
      </c>
      <c r="IB197" s="336"/>
      <c r="IC197" s="337"/>
      <c r="ID197" s="337"/>
      <c r="IE197" s="510"/>
      <c r="IF197" s="336"/>
      <c r="IG197" s="337"/>
      <c r="IH197" s="337"/>
      <c r="II197" s="510"/>
      <c r="IJ197" s="336"/>
      <c r="IK197" s="337"/>
      <c r="IL197" s="337"/>
      <c r="IM197" s="510"/>
      <c r="IN197" s="336"/>
      <c r="IO197" s="337"/>
      <c r="IP197" s="337"/>
      <c r="IQ197" s="97" t="str">
        <f t="shared" si="380"/>
        <v/>
      </c>
      <c r="IR197" s="994"/>
      <c r="IS197" s="337"/>
      <c r="IT197" s="337"/>
      <c r="IU197" s="337"/>
      <c r="IV197" s="510" t="str">
        <f t="shared" si="381"/>
        <v/>
      </c>
      <c r="IW197" s="995"/>
    </row>
    <row r="198" spans="1:257" ht="19.5" customHeight="1" x14ac:dyDescent="0.25">
      <c r="A198" s="996"/>
      <c r="B198" s="507">
        <v>6</v>
      </c>
      <c r="C198" s="97" t="str">
        <f>IF(Proponentes!B189&gt;0,Proponentes!B189,"")</f>
        <v/>
      </c>
      <c r="D198" s="335" t="str">
        <f>Proponentes!D198</f>
        <v>COMPAÑÍA ANDINA DE SEGURIDAD PRIVADA LTDA – ANDISEG LTDA</v>
      </c>
      <c r="E198" s="335"/>
      <c r="F198" s="334"/>
      <c r="G198" s="335"/>
      <c r="H198" s="335"/>
      <c r="I198" s="335"/>
      <c r="J198" s="335"/>
      <c r="K198" s="335"/>
      <c r="L198" s="335"/>
      <c r="M198" s="334"/>
      <c r="N198" s="335"/>
      <c r="O198" s="335"/>
      <c r="P198" s="335"/>
      <c r="Q198" s="335"/>
      <c r="R198" s="335"/>
      <c r="S198" s="335"/>
      <c r="T198" s="334"/>
      <c r="U198" s="335"/>
      <c r="V198" s="335"/>
      <c r="W198" s="335"/>
      <c r="X198" s="335"/>
      <c r="Y198" s="335"/>
      <c r="Z198" s="335"/>
      <c r="AA198" s="334"/>
      <c r="AB198" s="335"/>
      <c r="AC198" s="335"/>
      <c r="AD198" s="335"/>
      <c r="AE198" s="335"/>
      <c r="AF198" s="335"/>
      <c r="AG198" s="97" t="str">
        <f t="shared" si="279"/>
        <v/>
      </c>
      <c r="AH198" s="993"/>
      <c r="AI198" s="335"/>
      <c r="AJ198" s="335" t="str">
        <f t="shared" si="280"/>
        <v/>
      </c>
      <c r="AK198" s="335"/>
      <c r="AL198" s="334"/>
      <c r="AM198" s="335"/>
      <c r="AN198" s="335"/>
      <c r="AO198" s="335"/>
      <c r="AP198" s="335"/>
      <c r="AQ198" s="335"/>
      <c r="AR198" s="335"/>
      <c r="AS198" s="334"/>
      <c r="AT198" s="335"/>
      <c r="AU198" s="335"/>
      <c r="AV198" s="335"/>
      <c r="AW198" s="335"/>
      <c r="AX198" s="335"/>
      <c r="AY198" s="335"/>
      <c r="AZ198" s="334"/>
      <c r="BA198" s="335"/>
      <c r="BB198" s="335"/>
      <c r="BC198" s="335"/>
      <c r="BD198" s="335"/>
      <c r="BE198" s="335"/>
      <c r="BF198" s="335"/>
      <c r="BG198" s="334"/>
      <c r="BH198" s="335"/>
      <c r="BI198" s="335"/>
      <c r="BJ198" s="335"/>
      <c r="BK198" s="335"/>
      <c r="BL198" s="97" t="str">
        <f t="shared" si="281"/>
        <v/>
      </c>
      <c r="BM198" s="993"/>
      <c r="BN198" s="335" t="str">
        <f t="shared" si="360"/>
        <v/>
      </c>
      <c r="BO198" s="334"/>
      <c r="BP198" s="335"/>
      <c r="BQ198" s="335"/>
      <c r="BR198" s="335"/>
      <c r="BS198" s="335" t="str">
        <f t="shared" si="361"/>
        <v/>
      </c>
      <c r="BT198" s="334"/>
      <c r="BU198" s="335"/>
      <c r="BV198" s="335"/>
      <c r="BW198" s="335"/>
      <c r="BX198" s="335" t="str">
        <f t="shared" si="362"/>
        <v/>
      </c>
      <c r="BY198" s="334"/>
      <c r="BZ198" s="335"/>
      <c r="CA198" s="335"/>
      <c r="CB198" s="335"/>
      <c r="CC198" s="335" t="str">
        <f t="shared" si="363"/>
        <v/>
      </c>
      <c r="CD198" s="334"/>
      <c r="CE198" s="335"/>
      <c r="CF198" s="335"/>
      <c r="CG198" s="335"/>
      <c r="CH198" s="997"/>
      <c r="CI198" s="97" t="str">
        <f t="shared" si="364"/>
        <v/>
      </c>
      <c r="CJ198" s="998"/>
      <c r="CK198" s="335"/>
      <c r="CL198" s="97" t="str">
        <f t="shared" si="365"/>
        <v/>
      </c>
      <c r="CM198" s="334"/>
      <c r="CN198" s="335"/>
      <c r="CO198" s="335"/>
      <c r="CP198" s="335"/>
      <c r="CQ198" s="97"/>
      <c r="CR198" s="334"/>
      <c r="CS198" s="335"/>
      <c r="CT198" s="335"/>
      <c r="CU198" s="335"/>
      <c r="CV198" s="97"/>
      <c r="CW198" s="334"/>
      <c r="CX198" s="335"/>
      <c r="CY198" s="335"/>
      <c r="CZ198" s="335"/>
      <c r="DA198" s="97"/>
      <c r="DB198" s="334"/>
      <c r="DC198" s="335"/>
      <c r="DD198" s="335"/>
      <c r="DE198" s="335"/>
      <c r="DF198" s="97" t="str">
        <f t="shared" si="288"/>
        <v/>
      </c>
      <c r="DG198" s="993"/>
      <c r="DH198" s="335"/>
      <c r="DI198" s="97" t="str">
        <f t="shared" si="289"/>
        <v/>
      </c>
      <c r="DJ198" s="334"/>
      <c r="DK198" s="335"/>
      <c r="DL198" s="335"/>
      <c r="DM198" s="97"/>
      <c r="DN198" s="334"/>
      <c r="DO198" s="335"/>
      <c r="DP198" s="335"/>
      <c r="DQ198" s="97"/>
      <c r="DR198" s="334"/>
      <c r="DS198" s="335"/>
      <c r="DT198" s="335"/>
      <c r="DU198" s="97"/>
      <c r="DV198" s="334"/>
      <c r="DW198" s="335"/>
      <c r="DX198" s="335"/>
      <c r="DY198" s="97" t="str">
        <f t="shared" si="290"/>
        <v/>
      </c>
      <c r="DZ198" s="998"/>
      <c r="EA198" s="335"/>
      <c r="EB198" s="97" t="str">
        <f t="shared" si="369"/>
        <v/>
      </c>
      <c r="EC198" s="334"/>
      <c r="ED198" s="335"/>
      <c r="EE198" s="335"/>
      <c r="EF198" s="97"/>
      <c r="EG198" s="334"/>
      <c r="EH198" s="335"/>
      <c r="EI198" s="335"/>
      <c r="EJ198" s="97"/>
      <c r="EK198" s="334"/>
      <c r="EL198" s="335"/>
      <c r="EM198" s="335"/>
      <c r="EN198" s="97"/>
      <c r="EO198" s="334"/>
      <c r="EP198" s="335"/>
      <c r="EQ198" s="335"/>
      <c r="ER198" s="97" t="str">
        <f t="shared" si="292"/>
        <v/>
      </c>
      <c r="ES198" s="993"/>
      <c r="ET198" s="335"/>
      <c r="EU198" s="97" t="str">
        <f t="shared" si="371"/>
        <v/>
      </c>
      <c r="EV198" s="334"/>
      <c r="EW198" s="335"/>
      <c r="EX198" s="335"/>
      <c r="EY198" s="97"/>
      <c r="EZ198" s="334"/>
      <c r="FA198" s="335"/>
      <c r="FB198" s="335"/>
      <c r="FC198" s="97"/>
      <c r="FD198" s="334"/>
      <c r="FE198" s="335"/>
      <c r="FF198" s="335"/>
      <c r="FG198" s="97"/>
      <c r="FH198" s="334"/>
      <c r="FI198" s="335"/>
      <c r="FJ198" s="335"/>
      <c r="FK198" s="97" t="str">
        <f t="shared" si="294"/>
        <v/>
      </c>
      <c r="FL198" s="993"/>
      <c r="FM198" s="335"/>
      <c r="FN198" s="97" t="str">
        <f t="shared" si="373"/>
        <v/>
      </c>
      <c r="FO198" s="334"/>
      <c r="FP198" s="335"/>
      <c r="FQ198" s="97"/>
      <c r="FR198" s="334"/>
      <c r="FS198" s="335"/>
      <c r="FT198" s="97"/>
      <c r="FU198" s="334"/>
      <c r="FV198" s="335"/>
      <c r="FW198" s="97"/>
      <c r="FX198" s="334"/>
      <c r="FY198" s="335"/>
      <c r="FZ198" s="97" t="str">
        <f t="shared" si="296"/>
        <v/>
      </c>
      <c r="GA198" s="993"/>
      <c r="GB198" s="335"/>
      <c r="GC198" s="510" t="str">
        <f t="shared" si="375"/>
        <v/>
      </c>
      <c r="GD198" s="336"/>
      <c r="GE198" s="337"/>
      <c r="GF198" s="337"/>
      <c r="GG198" s="337"/>
      <c r="GH198" s="337"/>
      <c r="GI198" s="510"/>
      <c r="GJ198" s="336"/>
      <c r="GK198" s="337"/>
      <c r="GL198" s="337"/>
      <c r="GM198" s="337"/>
      <c r="GN198" s="337"/>
      <c r="GO198" s="510"/>
      <c r="GP198" s="336"/>
      <c r="GQ198" s="337"/>
      <c r="GR198" s="337"/>
      <c r="GS198" s="337"/>
      <c r="GT198" s="337"/>
      <c r="GU198" s="510"/>
      <c r="GV198" s="336"/>
      <c r="GW198" s="337"/>
      <c r="GX198" s="337"/>
      <c r="GY198" s="337"/>
      <c r="GZ198" s="336"/>
      <c r="HA198" s="510" t="str">
        <f t="shared" si="298"/>
        <v/>
      </c>
      <c r="HB198" s="994"/>
      <c r="HC198" s="337"/>
      <c r="HD198" s="510" t="str">
        <f t="shared" si="377"/>
        <v/>
      </c>
      <c r="HE198" s="336"/>
      <c r="HF198" s="337"/>
      <c r="HG198" s="337"/>
      <c r="HH198" s="336"/>
      <c r="HI198" s="510"/>
      <c r="HJ198" s="336"/>
      <c r="HK198" s="337"/>
      <c r="HL198" s="337"/>
      <c r="HM198" s="336"/>
      <c r="HN198" s="510"/>
      <c r="HO198" s="336"/>
      <c r="HP198" s="337"/>
      <c r="HQ198" s="337"/>
      <c r="HR198" s="337"/>
      <c r="HS198" s="510"/>
      <c r="HT198" s="336"/>
      <c r="HU198" s="337"/>
      <c r="HV198" s="337"/>
      <c r="HW198" s="337"/>
      <c r="HX198" s="97" t="str">
        <f t="shared" si="300"/>
        <v/>
      </c>
      <c r="HY198" s="994"/>
      <c r="HZ198" s="337"/>
      <c r="IA198" s="510" t="str">
        <f t="shared" si="379"/>
        <v/>
      </c>
      <c r="IB198" s="336"/>
      <c r="IC198" s="337"/>
      <c r="ID198" s="337"/>
      <c r="IE198" s="510"/>
      <c r="IF198" s="336"/>
      <c r="IG198" s="337"/>
      <c r="IH198" s="337"/>
      <c r="II198" s="510"/>
      <c r="IJ198" s="336"/>
      <c r="IK198" s="337"/>
      <c r="IL198" s="337"/>
      <c r="IM198" s="510"/>
      <c r="IN198" s="336"/>
      <c r="IO198" s="337"/>
      <c r="IP198" s="337"/>
      <c r="IQ198" s="97" t="str">
        <f t="shared" si="380"/>
        <v/>
      </c>
      <c r="IR198" s="994"/>
      <c r="IS198" s="337"/>
      <c r="IT198" s="337"/>
      <c r="IU198" s="337"/>
      <c r="IV198" s="510" t="str">
        <f t="shared" si="381"/>
        <v/>
      </c>
      <c r="IW198" s="995"/>
    </row>
    <row r="199" spans="1:257" x14ac:dyDescent="0.25">
      <c r="A199" s="996"/>
      <c r="B199" s="507">
        <v>7</v>
      </c>
      <c r="C199" s="97" t="str">
        <f>IF(Proponentes!B190&gt;0,Proponentes!B190,"")</f>
        <v/>
      </c>
      <c r="D199" s="335"/>
      <c r="E199" s="335"/>
      <c r="F199" s="334"/>
      <c r="G199" s="335"/>
      <c r="H199" s="335"/>
      <c r="I199" s="335"/>
      <c r="J199" s="335"/>
      <c r="K199" s="335"/>
      <c r="L199" s="335"/>
      <c r="M199" s="334"/>
      <c r="N199" s="335"/>
      <c r="O199" s="335"/>
      <c r="P199" s="335"/>
      <c r="Q199" s="335"/>
      <c r="R199" s="335"/>
      <c r="S199" s="335"/>
      <c r="T199" s="334"/>
      <c r="U199" s="335"/>
      <c r="V199" s="335"/>
      <c r="W199" s="335"/>
      <c r="X199" s="335"/>
      <c r="Y199" s="335"/>
      <c r="Z199" s="335"/>
      <c r="AA199" s="334"/>
      <c r="AB199" s="335"/>
      <c r="AC199" s="335"/>
      <c r="AD199" s="335"/>
      <c r="AE199" s="335"/>
      <c r="AF199" s="335"/>
      <c r="AG199" s="97" t="str">
        <f t="shared" si="279"/>
        <v/>
      </c>
      <c r="AH199" s="993"/>
      <c r="AI199" s="335"/>
      <c r="AJ199" s="335" t="str">
        <f t="shared" si="280"/>
        <v/>
      </c>
      <c r="AK199" s="335"/>
      <c r="AL199" s="334"/>
      <c r="AM199" s="335"/>
      <c r="AN199" s="335"/>
      <c r="AO199" s="335"/>
      <c r="AP199" s="335"/>
      <c r="AQ199" s="335"/>
      <c r="AR199" s="335"/>
      <c r="AS199" s="334"/>
      <c r="AT199" s="335"/>
      <c r="AU199" s="335"/>
      <c r="AV199" s="335"/>
      <c r="AW199" s="335"/>
      <c r="AX199" s="335"/>
      <c r="AY199" s="335"/>
      <c r="AZ199" s="334"/>
      <c r="BA199" s="335"/>
      <c r="BB199" s="335"/>
      <c r="BC199" s="335"/>
      <c r="BD199" s="335"/>
      <c r="BE199" s="335"/>
      <c r="BF199" s="335"/>
      <c r="BG199" s="334"/>
      <c r="BH199" s="335"/>
      <c r="BI199" s="335"/>
      <c r="BJ199" s="335"/>
      <c r="BK199" s="335"/>
      <c r="BL199" s="97" t="str">
        <f t="shared" si="281"/>
        <v/>
      </c>
      <c r="BM199" s="993"/>
      <c r="BN199" s="335" t="str">
        <f t="shared" si="360"/>
        <v/>
      </c>
      <c r="BO199" s="334"/>
      <c r="BP199" s="335"/>
      <c r="BQ199" s="335"/>
      <c r="BR199" s="335"/>
      <c r="BS199" s="335" t="str">
        <f t="shared" si="361"/>
        <v/>
      </c>
      <c r="BT199" s="334"/>
      <c r="BU199" s="335"/>
      <c r="BV199" s="335"/>
      <c r="BW199" s="335"/>
      <c r="BX199" s="335" t="str">
        <f t="shared" si="362"/>
        <v/>
      </c>
      <c r="BY199" s="334"/>
      <c r="BZ199" s="335"/>
      <c r="CA199" s="335"/>
      <c r="CB199" s="335"/>
      <c r="CC199" s="335" t="str">
        <f t="shared" si="363"/>
        <v/>
      </c>
      <c r="CD199" s="334"/>
      <c r="CE199" s="335"/>
      <c r="CF199" s="335"/>
      <c r="CG199" s="335"/>
      <c r="CH199" s="997"/>
      <c r="CI199" s="97" t="str">
        <f t="shared" si="364"/>
        <v/>
      </c>
      <c r="CJ199" s="998"/>
      <c r="CK199" s="335"/>
      <c r="CL199" s="97" t="str">
        <f t="shared" si="365"/>
        <v/>
      </c>
      <c r="CM199" s="334"/>
      <c r="CN199" s="335"/>
      <c r="CO199" s="335"/>
      <c r="CP199" s="335"/>
      <c r="CQ199" s="97"/>
      <c r="CR199" s="334"/>
      <c r="CS199" s="335"/>
      <c r="CT199" s="335"/>
      <c r="CU199" s="335"/>
      <c r="CV199" s="97"/>
      <c r="CW199" s="334"/>
      <c r="CX199" s="335"/>
      <c r="CY199" s="335"/>
      <c r="CZ199" s="335"/>
      <c r="DA199" s="97"/>
      <c r="DB199" s="334"/>
      <c r="DC199" s="335"/>
      <c r="DD199" s="335"/>
      <c r="DE199" s="335"/>
      <c r="DF199" s="97" t="str">
        <f t="shared" si="288"/>
        <v/>
      </c>
      <c r="DG199" s="993"/>
      <c r="DH199" s="335"/>
      <c r="DI199" s="97" t="str">
        <f t="shared" si="289"/>
        <v/>
      </c>
      <c r="DJ199" s="334"/>
      <c r="DK199" s="335"/>
      <c r="DL199" s="335"/>
      <c r="DM199" s="97"/>
      <c r="DN199" s="334"/>
      <c r="DO199" s="335"/>
      <c r="DP199" s="335"/>
      <c r="DQ199" s="97"/>
      <c r="DR199" s="334"/>
      <c r="DS199" s="335"/>
      <c r="DT199" s="335"/>
      <c r="DU199" s="97"/>
      <c r="DV199" s="334"/>
      <c r="DW199" s="335"/>
      <c r="DX199" s="335"/>
      <c r="DY199" s="97" t="str">
        <f t="shared" si="290"/>
        <v/>
      </c>
      <c r="DZ199" s="998"/>
      <c r="EA199" s="335"/>
      <c r="EB199" s="97" t="str">
        <f t="shared" si="369"/>
        <v/>
      </c>
      <c r="EC199" s="334"/>
      <c r="ED199" s="335"/>
      <c r="EE199" s="335"/>
      <c r="EF199" s="97"/>
      <c r="EG199" s="334"/>
      <c r="EH199" s="335"/>
      <c r="EI199" s="335"/>
      <c r="EJ199" s="97"/>
      <c r="EK199" s="334"/>
      <c r="EL199" s="335"/>
      <c r="EM199" s="335"/>
      <c r="EN199" s="97"/>
      <c r="EO199" s="334"/>
      <c r="EP199" s="335"/>
      <c r="EQ199" s="335"/>
      <c r="ER199" s="97" t="str">
        <f t="shared" si="292"/>
        <v/>
      </c>
      <c r="ES199" s="993"/>
      <c r="ET199" s="335"/>
      <c r="EU199" s="97" t="str">
        <f t="shared" si="371"/>
        <v/>
      </c>
      <c r="EV199" s="334"/>
      <c r="EW199" s="335"/>
      <c r="EX199" s="335"/>
      <c r="EY199" s="97"/>
      <c r="EZ199" s="334"/>
      <c r="FA199" s="335"/>
      <c r="FB199" s="335"/>
      <c r="FC199" s="97"/>
      <c r="FD199" s="334"/>
      <c r="FE199" s="335"/>
      <c r="FF199" s="335"/>
      <c r="FG199" s="97"/>
      <c r="FH199" s="334"/>
      <c r="FI199" s="335"/>
      <c r="FJ199" s="335"/>
      <c r="FK199" s="97" t="str">
        <f t="shared" si="294"/>
        <v/>
      </c>
      <c r="FL199" s="993"/>
      <c r="FM199" s="335"/>
      <c r="FN199" s="97" t="str">
        <f t="shared" si="373"/>
        <v/>
      </c>
      <c r="FO199" s="334"/>
      <c r="FP199" s="335"/>
      <c r="FQ199" s="97"/>
      <c r="FR199" s="334"/>
      <c r="FS199" s="335"/>
      <c r="FT199" s="97"/>
      <c r="FU199" s="334"/>
      <c r="FV199" s="335"/>
      <c r="FW199" s="97"/>
      <c r="FX199" s="334"/>
      <c r="FY199" s="335"/>
      <c r="FZ199" s="97" t="str">
        <f t="shared" si="296"/>
        <v/>
      </c>
      <c r="GA199" s="993"/>
      <c r="GB199" s="335"/>
      <c r="GC199" s="510" t="str">
        <f t="shared" si="375"/>
        <v/>
      </c>
      <c r="GD199" s="336"/>
      <c r="GE199" s="337"/>
      <c r="GF199" s="337"/>
      <c r="GG199" s="337"/>
      <c r="GH199" s="337"/>
      <c r="GI199" s="510"/>
      <c r="GJ199" s="336"/>
      <c r="GK199" s="337"/>
      <c r="GL199" s="337"/>
      <c r="GM199" s="337"/>
      <c r="GN199" s="337"/>
      <c r="GO199" s="510"/>
      <c r="GP199" s="336"/>
      <c r="GQ199" s="337"/>
      <c r="GR199" s="337"/>
      <c r="GS199" s="337"/>
      <c r="GT199" s="337"/>
      <c r="GU199" s="510"/>
      <c r="GV199" s="336"/>
      <c r="GW199" s="337"/>
      <c r="GX199" s="337"/>
      <c r="GY199" s="337"/>
      <c r="GZ199" s="336"/>
      <c r="HA199" s="510" t="str">
        <f t="shared" si="298"/>
        <v/>
      </c>
      <c r="HB199" s="994"/>
      <c r="HC199" s="337"/>
      <c r="HD199" s="510" t="str">
        <f t="shared" si="377"/>
        <v/>
      </c>
      <c r="HE199" s="336"/>
      <c r="HF199" s="337"/>
      <c r="HG199" s="337"/>
      <c r="HH199" s="336"/>
      <c r="HI199" s="510"/>
      <c r="HJ199" s="336"/>
      <c r="HK199" s="337"/>
      <c r="HL199" s="337"/>
      <c r="HM199" s="336"/>
      <c r="HN199" s="510"/>
      <c r="HO199" s="336"/>
      <c r="HP199" s="337"/>
      <c r="HQ199" s="337"/>
      <c r="HR199" s="337"/>
      <c r="HS199" s="510"/>
      <c r="HT199" s="336"/>
      <c r="HU199" s="337"/>
      <c r="HV199" s="337"/>
      <c r="HW199" s="337"/>
      <c r="HX199" s="97" t="str">
        <f t="shared" si="300"/>
        <v/>
      </c>
      <c r="HY199" s="994"/>
      <c r="HZ199" s="337"/>
      <c r="IA199" s="510" t="str">
        <f t="shared" si="379"/>
        <v/>
      </c>
      <c r="IB199" s="336"/>
      <c r="IC199" s="337"/>
      <c r="ID199" s="337"/>
      <c r="IE199" s="510"/>
      <c r="IF199" s="336"/>
      <c r="IG199" s="337"/>
      <c r="IH199" s="337"/>
      <c r="II199" s="510"/>
      <c r="IJ199" s="336"/>
      <c r="IK199" s="337"/>
      <c r="IL199" s="337"/>
      <c r="IM199" s="510"/>
      <c r="IN199" s="336"/>
      <c r="IO199" s="337"/>
      <c r="IP199" s="337"/>
      <c r="IQ199" s="97" t="str">
        <f t="shared" si="380"/>
        <v/>
      </c>
      <c r="IR199" s="994"/>
      <c r="IS199" s="337"/>
      <c r="IT199" s="337"/>
      <c r="IU199" s="337"/>
      <c r="IV199" s="510" t="str">
        <f t="shared" si="381"/>
        <v/>
      </c>
      <c r="IW199" s="995"/>
    </row>
    <row r="200" spans="1:257" x14ac:dyDescent="0.25">
      <c r="A200" s="996"/>
      <c r="B200" s="507">
        <v>8</v>
      </c>
      <c r="C200" s="97" t="str">
        <f>IF(Proponentes!B191&gt;0,Proponentes!B191,"")</f>
        <v/>
      </c>
      <c r="D200" s="335"/>
      <c r="E200" s="335"/>
      <c r="F200" s="334"/>
      <c r="G200" s="335"/>
      <c r="H200" s="335"/>
      <c r="I200" s="335"/>
      <c r="J200" s="335"/>
      <c r="K200" s="335"/>
      <c r="L200" s="335"/>
      <c r="M200" s="334"/>
      <c r="N200" s="335"/>
      <c r="O200" s="335"/>
      <c r="P200" s="335"/>
      <c r="Q200" s="335"/>
      <c r="R200" s="335"/>
      <c r="S200" s="335"/>
      <c r="T200" s="334"/>
      <c r="U200" s="335"/>
      <c r="V200" s="335"/>
      <c r="W200" s="335"/>
      <c r="X200" s="335"/>
      <c r="Y200" s="335"/>
      <c r="Z200" s="335"/>
      <c r="AA200" s="334"/>
      <c r="AB200" s="335"/>
      <c r="AC200" s="335"/>
      <c r="AD200" s="335"/>
      <c r="AE200" s="335"/>
      <c r="AF200" s="335"/>
      <c r="AG200" s="97" t="str">
        <f t="shared" si="279"/>
        <v/>
      </c>
      <c r="AH200" s="993"/>
      <c r="AI200" s="335"/>
      <c r="AJ200" s="335" t="str">
        <f t="shared" si="280"/>
        <v/>
      </c>
      <c r="AK200" s="335"/>
      <c r="AL200" s="334"/>
      <c r="AM200" s="335"/>
      <c r="AN200" s="335"/>
      <c r="AO200" s="335"/>
      <c r="AP200" s="335"/>
      <c r="AQ200" s="335"/>
      <c r="AR200" s="335"/>
      <c r="AS200" s="334"/>
      <c r="AT200" s="335"/>
      <c r="AU200" s="335"/>
      <c r="AV200" s="335"/>
      <c r="AW200" s="335"/>
      <c r="AX200" s="335"/>
      <c r="AY200" s="335"/>
      <c r="AZ200" s="334"/>
      <c r="BA200" s="335"/>
      <c r="BB200" s="335"/>
      <c r="BC200" s="335"/>
      <c r="BD200" s="335"/>
      <c r="BE200" s="335"/>
      <c r="BF200" s="335"/>
      <c r="BG200" s="334"/>
      <c r="BH200" s="335"/>
      <c r="BI200" s="335"/>
      <c r="BJ200" s="335"/>
      <c r="BK200" s="335"/>
      <c r="BL200" s="97" t="str">
        <f t="shared" si="281"/>
        <v/>
      </c>
      <c r="BM200" s="993"/>
      <c r="BN200" s="335" t="str">
        <f t="shared" si="360"/>
        <v/>
      </c>
      <c r="BO200" s="334"/>
      <c r="BP200" s="335"/>
      <c r="BQ200" s="335"/>
      <c r="BR200" s="335"/>
      <c r="BS200" s="335" t="str">
        <f t="shared" si="361"/>
        <v/>
      </c>
      <c r="BT200" s="334"/>
      <c r="BU200" s="335"/>
      <c r="BV200" s="335"/>
      <c r="BW200" s="335"/>
      <c r="BX200" s="335" t="str">
        <f t="shared" si="362"/>
        <v/>
      </c>
      <c r="BY200" s="334"/>
      <c r="BZ200" s="335"/>
      <c r="CA200" s="335"/>
      <c r="CB200" s="335"/>
      <c r="CC200" s="335" t="str">
        <f t="shared" si="363"/>
        <v/>
      </c>
      <c r="CD200" s="334"/>
      <c r="CE200" s="335"/>
      <c r="CF200" s="335"/>
      <c r="CG200" s="335"/>
      <c r="CH200" s="997"/>
      <c r="CI200" s="97" t="str">
        <f t="shared" si="364"/>
        <v/>
      </c>
      <c r="CJ200" s="998"/>
      <c r="CK200" s="335"/>
      <c r="CL200" s="97" t="str">
        <f t="shared" si="365"/>
        <v/>
      </c>
      <c r="CM200" s="334"/>
      <c r="CN200" s="335"/>
      <c r="CO200" s="335"/>
      <c r="CP200" s="335"/>
      <c r="CQ200" s="97"/>
      <c r="CR200" s="334"/>
      <c r="CS200" s="335"/>
      <c r="CT200" s="335"/>
      <c r="CU200" s="335"/>
      <c r="CV200" s="97"/>
      <c r="CW200" s="334"/>
      <c r="CX200" s="335"/>
      <c r="CY200" s="335"/>
      <c r="CZ200" s="335"/>
      <c r="DA200" s="97"/>
      <c r="DB200" s="334"/>
      <c r="DC200" s="335"/>
      <c r="DD200" s="335"/>
      <c r="DE200" s="335"/>
      <c r="DF200" s="97" t="str">
        <f t="shared" si="288"/>
        <v/>
      </c>
      <c r="DG200" s="993"/>
      <c r="DH200" s="335"/>
      <c r="DI200" s="97" t="str">
        <f t="shared" si="289"/>
        <v/>
      </c>
      <c r="DJ200" s="334"/>
      <c r="DK200" s="335"/>
      <c r="DL200" s="335"/>
      <c r="DM200" s="97"/>
      <c r="DN200" s="334"/>
      <c r="DO200" s="335"/>
      <c r="DP200" s="335"/>
      <c r="DQ200" s="97"/>
      <c r="DR200" s="334"/>
      <c r="DS200" s="335"/>
      <c r="DT200" s="335"/>
      <c r="DU200" s="97"/>
      <c r="DV200" s="334"/>
      <c r="DW200" s="335"/>
      <c r="DX200" s="335"/>
      <c r="DY200" s="97" t="str">
        <f t="shared" si="290"/>
        <v/>
      </c>
      <c r="DZ200" s="998"/>
      <c r="EA200" s="335"/>
      <c r="EB200" s="97" t="str">
        <f t="shared" si="369"/>
        <v/>
      </c>
      <c r="EC200" s="334"/>
      <c r="ED200" s="335"/>
      <c r="EE200" s="335"/>
      <c r="EF200" s="97"/>
      <c r="EG200" s="334"/>
      <c r="EH200" s="335"/>
      <c r="EI200" s="335"/>
      <c r="EJ200" s="97"/>
      <c r="EK200" s="334"/>
      <c r="EL200" s="335"/>
      <c r="EM200" s="335"/>
      <c r="EN200" s="97"/>
      <c r="EO200" s="334"/>
      <c r="EP200" s="335"/>
      <c r="EQ200" s="335"/>
      <c r="ER200" s="97" t="str">
        <f t="shared" si="292"/>
        <v/>
      </c>
      <c r="ES200" s="993"/>
      <c r="ET200" s="335"/>
      <c r="EU200" s="97" t="str">
        <f t="shared" si="371"/>
        <v/>
      </c>
      <c r="EV200" s="334"/>
      <c r="EW200" s="335"/>
      <c r="EX200" s="335"/>
      <c r="EY200" s="97"/>
      <c r="EZ200" s="334"/>
      <c r="FA200" s="335"/>
      <c r="FB200" s="335"/>
      <c r="FC200" s="97"/>
      <c r="FD200" s="334"/>
      <c r="FE200" s="335"/>
      <c r="FF200" s="335"/>
      <c r="FG200" s="97"/>
      <c r="FH200" s="334"/>
      <c r="FI200" s="335"/>
      <c r="FJ200" s="335"/>
      <c r="FK200" s="97" t="str">
        <f t="shared" si="294"/>
        <v/>
      </c>
      <c r="FL200" s="993"/>
      <c r="FM200" s="335"/>
      <c r="FN200" s="97" t="str">
        <f t="shared" si="373"/>
        <v/>
      </c>
      <c r="FO200" s="334"/>
      <c r="FP200" s="335"/>
      <c r="FQ200" s="97"/>
      <c r="FR200" s="334"/>
      <c r="FS200" s="335"/>
      <c r="FT200" s="97"/>
      <c r="FU200" s="334"/>
      <c r="FV200" s="335"/>
      <c r="FW200" s="97"/>
      <c r="FX200" s="334"/>
      <c r="FY200" s="335"/>
      <c r="FZ200" s="97" t="str">
        <f t="shared" si="296"/>
        <v/>
      </c>
      <c r="GA200" s="993"/>
      <c r="GB200" s="335"/>
      <c r="GC200" s="510" t="str">
        <f t="shared" si="375"/>
        <v/>
      </c>
      <c r="GD200" s="336"/>
      <c r="GE200" s="337"/>
      <c r="GF200" s="337"/>
      <c r="GG200" s="337"/>
      <c r="GH200" s="337"/>
      <c r="GI200" s="510"/>
      <c r="GJ200" s="336"/>
      <c r="GK200" s="337"/>
      <c r="GL200" s="337"/>
      <c r="GM200" s="337"/>
      <c r="GN200" s="337"/>
      <c r="GO200" s="510"/>
      <c r="GP200" s="336"/>
      <c r="GQ200" s="337"/>
      <c r="GR200" s="337"/>
      <c r="GS200" s="337"/>
      <c r="GT200" s="337"/>
      <c r="GU200" s="510"/>
      <c r="GV200" s="336"/>
      <c r="GW200" s="337"/>
      <c r="GX200" s="337"/>
      <c r="GY200" s="337"/>
      <c r="GZ200" s="336"/>
      <c r="HA200" s="510" t="str">
        <f t="shared" si="298"/>
        <v/>
      </c>
      <c r="HB200" s="994"/>
      <c r="HC200" s="337"/>
      <c r="HD200" s="510" t="str">
        <f t="shared" si="377"/>
        <v/>
      </c>
      <c r="HE200" s="336"/>
      <c r="HF200" s="337"/>
      <c r="HG200" s="337"/>
      <c r="HH200" s="336"/>
      <c r="HI200" s="510"/>
      <c r="HJ200" s="336"/>
      <c r="HK200" s="337"/>
      <c r="HL200" s="337"/>
      <c r="HM200" s="336"/>
      <c r="HN200" s="510"/>
      <c r="HO200" s="336"/>
      <c r="HP200" s="337"/>
      <c r="HQ200" s="337"/>
      <c r="HR200" s="337"/>
      <c r="HS200" s="510"/>
      <c r="HT200" s="336"/>
      <c r="HU200" s="337"/>
      <c r="HV200" s="337"/>
      <c r="HW200" s="337"/>
      <c r="HX200" s="97" t="str">
        <f t="shared" si="300"/>
        <v/>
      </c>
      <c r="HY200" s="994"/>
      <c r="HZ200" s="337"/>
      <c r="IA200" s="510" t="str">
        <f t="shared" si="379"/>
        <v/>
      </c>
      <c r="IB200" s="336"/>
      <c r="IC200" s="337"/>
      <c r="ID200" s="337"/>
      <c r="IE200" s="510"/>
      <c r="IF200" s="336"/>
      <c r="IG200" s="337"/>
      <c r="IH200" s="337"/>
      <c r="II200" s="510"/>
      <c r="IJ200" s="336"/>
      <c r="IK200" s="337"/>
      <c r="IL200" s="337"/>
      <c r="IM200" s="510"/>
      <c r="IN200" s="336"/>
      <c r="IO200" s="337"/>
      <c r="IP200" s="337"/>
      <c r="IQ200" s="97" t="str">
        <f t="shared" si="380"/>
        <v/>
      </c>
      <c r="IR200" s="994"/>
      <c r="IS200" s="337"/>
      <c r="IT200" s="337"/>
      <c r="IU200" s="337"/>
      <c r="IV200" s="510" t="str">
        <f t="shared" si="381"/>
        <v/>
      </c>
      <c r="IW200" s="995"/>
    </row>
    <row r="201" spans="1:257" x14ac:dyDescent="0.25">
      <c r="A201" s="996"/>
      <c r="B201" s="507">
        <v>9</v>
      </c>
      <c r="C201" s="97" t="str">
        <f>IF(Proponentes!B192&gt;0,Proponentes!B192,"")</f>
        <v/>
      </c>
      <c r="D201" s="335"/>
      <c r="E201" s="335"/>
      <c r="F201" s="334"/>
      <c r="G201" s="335"/>
      <c r="H201" s="335"/>
      <c r="I201" s="335"/>
      <c r="J201" s="335"/>
      <c r="K201" s="335"/>
      <c r="L201" s="335"/>
      <c r="M201" s="334"/>
      <c r="N201" s="335"/>
      <c r="O201" s="335"/>
      <c r="P201" s="335"/>
      <c r="Q201" s="335"/>
      <c r="R201" s="335"/>
      <c r="S201" s="335"/>
      <c r="T201" s="334"/>
      <c r="U201" s="335"/>
      <c r="V201" s="335"/>
      <c r="W201" s="335"/>
      <c r="X201" s="335"/>
      <c r="Y201" s="335"/>
      <c r="Z201" s="335"/>
      <c r="AA201" s="334"/>
      <c r="AB201" s="335"/>
      <c r="AC201" s="335"/>
      <c r="AD201" s="335"/>
      <c r="AE201" s="335"/>
      <c r="AF201" s="335"/>
      <c r="AG201" s="97" t="str">
        <f t="shared" si="279"/>
        <v/>
      </c>
      <c r="AH201" s="993"/>
      <c r="AI201" s="335"/>
      <c r="AJ201" s="335" t="str">
        <f t="shared" si="280"/>
        <v/>
      </c>
      <c r="AK201" s="335"/>
      <c r="AL201" s="334"/>
      <c r="AM201" s="335"/>
      <c r="AN201" s="335"/>
      <c r="AO201" s="335"/>
      <c r="AP201" s="335"/>
      <c r="AQ201" s="335"/>
      <c r="AR201" s="335"/>
      <c r="AS201" s="334"/>
      <c r="AT201" s="335"/>
      <c r="AU201" s="335"/>
      <c r="AV201" s="335"/>
      <c r="AW201" s="335"/>
      <c r="AX201" s="335"/>
      <c r="AY201" s="335"/>
      <c r="AZ201" s="334"/>
      <c r="BA201" s="335"/>
      <c r="BB201" s="335"/>
      <c r="BC201" s="335"/>
      <c r="BD201" s="335"/>
      <c r="BE201" s="335"/>
      <c r="BF201" s="335"/>
      <c r="BG201" s="334"/>
      <c r="BH201" s="335"/>
      <c r="BI201" s="335"/>
      <c r="BJ201" s="335"/>
      <c r="BK201" s="335"/>
      <c r="BL201" s="97" t="str">
        <f t="shared" si="281"/>
        <v/>
      </c>
      <c r="BM201" s="993"/>
      <c r="BN201" s="335" t="str">
        <f t="shared" si="360"/>
        <v/>
      </c>
      <c r="BO201" s="334"/>
      <c r="BP201" s="335"/>
      <c r="BQ201" s="335"/>
      <c r="BR201" s="335"/>
      <c r="BS201" s="335" t="str">
        <f t="shared" si="361"/>
        <v/>
      </c>
      <c r="BT201" s="334"/>
      <c r="BU201" s="335"/>
      <c r="BV201" s="335"/>
      <c r="BW201" s="335"/>
      <c r="BX201" s="335" t="str">
        <f t="shared" si="362"/>
        <v/>
      </c>
      <c r="BY201" s="334"/>
      <c r="BZ201" s="335"/>
      <c r="CA201" s="335"/>
      <c r="CB201" s="335"/>
      <c r="CC201" s="335" t="str">
        <f t="shared" si="363"/>
        <v/>
      </c>
      <c r="CD201" s="334"/>
      <c r="CE201" s="335"/>
      <c r="CF201" s="335"/>
      <c r="CG201" s="335"/>
      <c r="CH201" s="997"/>
      <c r="CI201" s="97" t="str">
        <f t="shared" si="364"/>
        <v/>
      </c>
      <c r="CJ201" s="998"/>
      <c r="CK201" s="335"/>
      <c r="CL201" s="97" t="str">
        <f t="shared" si="365"/>
        <v/>
      </c>
      <c r="CM201" s="334"/>
      <c r="CN201" s="335"/>
      <c r="CO201" s="335"/>
      <c r="CP201" s="335"/>
      <c r="CQ201" s="97"/>
      <c r="CR201" s="334"/>
      <c r="CS201" s="335"/>
      <c r="CT201" s="335"/>
      <c r="CU201" s="335"/>
      <c r="CV201" s="97"/>
      <c r="CW201" s="334"/>
      <c r="CX201" s="335"/>
      <c r="CY201" s="335"/>
      <c r="CZ201" s="335"/>
      <c r="DA201" s="97"/>
      <c r="DB201" s="334"/>
      <c r="DC201" s="335"/>
      <c r="DD201" s="335"/>
      <c r="DE201" s="335"/>
      <c r="DF201" s="97" t="str">
        <f t="shared" si="288"/>
        <v/>
      </c>
      <c r="DG201" s="993"/>
      <c r="DH201" s="335"/>
      <c r="DI201" s="97" t="str">
        <f t="shared" si="289"/>
        <v/>
      </c>
      <c r="DJ201" s="334"/>
      <c r="DK201" s="335"/>
      <c r="DL201" s="335"/>
      <c r="DM201" s="97"/>
      <c r="DN201" s="334"/>
      <c r="DO201" s="335"/>
      <c r="DP201" s="335"/>
      <c r="DQ201" s="97"/>
      <c r="DR201" s="334"/>
      <c r="DS201" s="335"/>
      <c r="DT201" s="335"/>
      <c r="DU201" s="97"/>
      <c r="DV201" s="334"/>
      <c r="DW201" s="335"/>
      <c r="DX201" s="335"/>
      <c r="DY201" s="97" t="str">
        <f t="shared" si="290"/>
        <v/>
      </c>
      <c r="DZ201" s="998"/>
      <c r="EA201" s="335"/>
      <c r="EB201" s="97" t="str">
        <f t="shared" si="369"/>
        <v/>
      </c>
      <c r="EC201" s="334"/>
      <c r="ED201" s="335"/>
      <c r="EE201" s="335"/>
      <c r="EF201" s="97"/>
      <c r="EG201" s="334"/>
      <c r="EH201" s="335"/>
      <c r="EI201" s="335"/>
      <c r="EJ201" s="97"/>
      <c r="EK201" s="334"/>
      <c r="EL201" s="335"/>
      <c r="EM201" s="335"/>
      <c r="EN201" s="97"/>
      <c r="EO201" s="334"/>
      <c r="EP201" s="335"/>
      <c r="EQ201" s="335"/>
      <c r="ER201" s="97" t="str">
        <f t="shared" si="292"/>
        <v/>
      </c>
      <c r="ES201" s="993"/>
      <c r="ET201" s="335"/>
      <c r="EU201" s="97" t="str">
        <f t="shared" si="371"/>
        <v/>
      </c>
      <c r="EV201" s="334"/>
      <c r="EW201" s="335"/>
      <c r="EX201" s="335"/>
      <c r="EY201" s="97"/>
      <c r="EZ201" s="334"/>
      <c r="FA201" s="335"/>
      <c r="FB201" s="335"/>
      <c r="FC201" s="97"/>
      <c r="FD201" s="334"/>
      <c r="FE201" s="335"/>
      <c r="FF201" s="335"/>
      <c r="FG201" s="97"/>
      <c r="FH201" s="334"/>
      <c r="FI201" s="335"/>
      <c r="FJ201" s="335"/>
      <c r="FK201" s="97" t="str">
        <f t="shared" si="294"/>
        <v/>
      </c>
      <c r="FL201" s="993"/>
      <c r="FM201" s="335"/>
      <c r="FN201" s="97" t="str">
        <f t="shared" si="373"/>
        <v/>
      </c>
      <c r="FO201" s="334"/>
      <c r="FP201" s="335"/>
      <c r="FQ201" s="97"/>
      <c r="FR201" s="334"/>
      <c r="FS201" s="335"/>
      <c r="FT201" s="97"/>
      <c r="FU201" s="334"/>
      <c r="FV201" s="335"/>
      <c r="FW201" s="97"/>
      <c r="FX201" s="334"/>
      <c r="FY201" s="335"/>
      <c r="FZ201" s="97" t="str">
        <f t="shared" si="296"/>
        <v/>
      </c>
      <c r="GA201" s="993"/>
      <c r="GB201" s="335"/>
      <c r="GC201" s="510" t="str">
        <f t="shared" si="375"/>
        <v/>
      </c>
      <c r="GD201" s="336"/>
      <c r="GE201" s="337"/>
      <c r="GF201" s="337"/>
      <c r="GG201" s="337"/>
      <c r="GH201" s="337"/>
      <c r="GI201" s="510"/>
      <c r="GJ201" s="336"/>
      <c r="GK201" s="337"/>
      <c r="GL201" s="337"/>
      <c r="GM201" s="337"/>
      <c r="GN201" s="337"/>
      <c r="GO201" s="510"/>
      <c r="GP201" s="336"/>
      <c r="GQ201" s="337"/>
      <c r="GR201" s="337"/>
      <c r="GS201" s="337"/>
      <c r="GT201" s="337"/>
      <c r="GU201" s="510"/>
      <c r="GV201" s="336"/>
      <c r="GW201" s="337"/>
      <c r="GX201" s="337"/>
      <c r="GY201" s="337"/>
      <c r="GZ201" s="336"/>
      <c r="HA201" s="510" t="str">
        <f t="shared" si="298"/>
        <v/>
      </c>
      <c r="HB201" s="994"/>
      <c r="HC201" s="337"/>
      <c r="HD201" s="510" t="str">
        <f t="shared" si="377"/>
        <v/>
      </c>
      <c r="HE201" s="336"/>
      <c r="HF201" s="337"/>
      <c r="HG201" s="337"/>
      <c r="HH201" s="336"/>
      <c r="HI201" s="510"/>
      <c r="HJ201" s="336"/>
      <c r="HK201" s="337"/>
      <c r="HL201" s="337"/>
      <c r="HM201" s="336"/>
      <c r="HN201" s="510"/>
      <c r="HO201" s="336"/>
      <c r="HP201" s="337"/>
      <c r="HQ201" s="337"/>
      <c r="HR201" s="337"/>
      <c r="HS201" s="510"/>
      <c r="HT201" s="336"/>
      <c r="HU201" s="337"/>
      <c r="HV201" s="337"/>
      <c r="HW201" s="337"/>
      <c r="HX201" s="97" t="str">
        <f t="shared" si="300"/>
        <v/>
      </c>
      <c r="HY201" s="994"/>
      <c r="HZ201" s="337"/>
      <c r="IA201" s="510" t="str">
        <f t="shared" si="379"/>
        <v/>
      </c>
      <c r="IB201" s="336"/>
      <c r="IC201" s="337"/>
      <c r="ID201" s="337"/>
      <c r="IE201" s="510"/>
      <c r="IF201" s="336"/>
      <c r="IG201" s="337"/>
      <c r="IH201" s="337"/>
      <c r="II201" s="510"/>
      <c r="IJ201" s="336"/>
      <c r="IK201" s="337"/>
      <c r="IL201" s="337"/>
      <c r="IM201" s="510"/>
      <c r="IN201" s="336"/>
      <c r="IO201" s="337"/>
      <c r="IP201" s="337"/>
      <c r="IQ201" s="97" t="str">
        <f t="shared" si="380"/>
        <v/>
      </c>
      <c r="IR201" s="994"/>
      <c r="IS201" s="337"/>
      <c r="IT201" s="337"/>
      <c r="IU201" s="337"/>
      <c r="IV201" s="510" t="str">
        <f t="shared" si="381"/>
        <v/>
      </c>
      <c r="IW201" s="995"/>
    </row>
    <row r="202" spans="1:257" x14ac:dyDescent="0.25">
      <c r="A202" s="996"/>
      <c r="B202" s="507">
        <v>10</v>
      </c>
      <c r="C202" s="97" t="str">
        <f>IF(Proponentes!B193&gt;0,Proponentes!B193,"")</f>
        <v/>
      </c>
      <c r="D202" s="335"/>
      <c r="E202" s="335"/>
      <c r="F202" s="334"/>
      <c r="G202" s="335"/>
      <c r="H202" s="335"/>
      <c r="I202" s="335"/>
      <c r="J202" s="335"/>
      <c r="K202" s="335"/>
      <c r="L202" s="335"/>
      <c r="M202" s="334"/>
      <c r="N202" s="335"/>
      <c r="O202" s="335"/>
      <c r="P202" s="335"/>
      <c r="Q202" s="335"/>
      <c r="R202" s="335"/>
      <c r="S202" s="335"/>
      <c r="T202" s="334"/>
      <c r="U202" s="335"/>
      <c r="V202" s="335"/>
      <c r="W202" s="335"/>
      <c r="X202" s="335"/>
      <c r="Y202" s="335"/>
      <c r="Z202" s="335"/>
      <c r="AA202" s="334"/>
      <c r="AB202" s="335"/>
      <c r="AC202" s="335"/>
      <c r="AD202" s="335"/>
      <c r="AE202" s="335"/>
      <c r="AF202" s="335"/>
      <c r="AG202" s="97" t="str">
        <f t="shared" si="279"/>
        <v/>
      </c>
      <c r="AH202" s="993"/>
      <c r="AI202" s="335"/>
      <c r="AJ202" s="335" t="str">
        <f t="shared" si="280"/>
        <v/>
      </c>
      <c r="AK202" s="335"/>
      <c r="AL202" s="334"/>
      <c r="AM202" s="335"/>
      <c r="AN202" s="335"/>
      <c r="AO202" s="335"/>
      <c r="AP202" s="335"/>
      <c r="AQ202" s="335"/>
      <c r="AR202" s="335"/>
      <c r="AS202" s="334"/>
      <c r="AT202" s="335"/>
      <c r="AU202" s="335"/>
      <c r="AV202" s="335"/>
      <c r="AW202" s="335"/>
      <c r="AX202" s="335"/>
      <c r="AY202" s="335"/>
      <c r="AZ202" s="334"/>
      <c r="BA202" s="335"/>
      <c r="BB202" s="335"/>
      <c r="BC202" s="335"/>
      <c r="BD202" s="335"/>
      <c r="BE202" s="335"/>
      <c r="BF202" s="335"/>
      <c r="BG202" s="334"/>
      <c r="BH202" s="335"/>
      <c r="BI202" s="335"/>
      <c r="BJ202" s="335"/>
      <c r="BK202" s="335"/>
      <c r="BL202" s="97" t="str">
        <f t="shared" si="281"/>
        <v/>
      </c>
      <c r="BM202" s="993"/>
      <c r="BN202" s="335" t="str">
        <f t="shared" si="360"/>
        <v/>
      </c>
      <c r="BO202" s="334"/>
      <c r="BP202" s="335"/>
      <c r="BQ202" s="335"/>
      <c r="BR202" s="335"/>
      <c r="BS202" s="335" t="str">
        <f t="shared" si="361"/>
        <v/>
      </c>
      <c r="BT202" s="334"/>
      <c r="BU202" s="335"/>
      <c r="BV202" s="335"/>
      <c r="BW202" s="335"/>
      <c r="BX202" s="335" t="str">
        <f t="shared" si="362"/>
        <v/>
      </c>
      <c r="BY202" s="334"/>
      <c r="BZ202" s="335"/>
      <c r="CA202" s="335"/>
      <c r="CB202" s="335"/>
      <c r="CC202" s="335" t="str">
        <f t="shared" si="363"/>
        <v/>
      </c>
      <c r="CD202" s="334"/>
      <c r="CE202" s="335"/>
      <c r="CF202" s="335"/>
      <c r="CG202" s="335"/>
      <c r="CH202" s="997"/>
      <c r="CI202" s="97" t="str">
        <f t="shared" si="364"/>
        <v/>
      </c>
      <c r="CJ202" s="998"/>
      <c r="CK202" s="335"/>
      <c r="CL202" s="97" t="str">
        <f t="shared" si="365"/>
        <v/>
      </c>
      <c r="CM202" s="334"/>
      <c r="CN202" s="335"/>
      <c r="CO202" s="335"/>
      <c r="CP202" s="335"/>
      <c r="CQ202" s="97"/>
      <c r="CR202" s="334"/>
      <c r="CS202" s="335"/>
      <c r="CT202" s="335"/>
      <c r="CU202" s="335"/>
      <c r="CV202" s="97"/>
      <c r="CW202" s="334"/>
      <c r="CX202" s="335"/>
      <c r="CY202" s="335"/>
      <c r="CZ202" s="335"/>
      <c r="DA202" s="97"/>
      <c r="DB202" s="334"/>
      <c r="DC202" s="335"/>
      <c r="DD202" s="335"/>
      <c r="DE202" s="335"/>
      <c r="DF202" s="97" t="str">
        <f t="shared" si="288"/>
        <v/>
      </c>
      <c r="DG202" s="993"/>
      <c r="DH202" s="335"/>
      <c r="DI202" s="97" t="str">
        <f t="shared" si="289"/>
        <v/>
      </c>
      <c r="DJ202" s="334"/>
      <c r="DK202" s="335"/>
      <c r="DL202" s="335"/>
      <c r="DM202" s="97"/>
      <c r="DN202" s="334"/>
      <c r="DO202" s="335"/>
      <c r="DP202" s="335"/>
      <c r="DQ202" s="97"/>
      <c r="DR202" s="334"/>
      <c r="DS202" s="335"/>
      <c r="DT202" s="335"/>
      <c r="DU202" s="97"/>
      <c r="DV202" s="334"/>
      <c r="DW202" s="335"/>
      <c r="DX202" s="335"/>
      <c r="DY202" s="97" t="str">
        <f t="shared" si="290"/>
        <v/>
      </c>
      <c r="DZ202" s="998"/>
      <c r="EA202" s="335"/>
      <c r="EB202" s="97" t="str">
        <f t="shared" si="369"/>
        <v/>
      </c>
      <c r="EC202" s="334"/>
      <c r="ED202" s="335"/>
      <c r="EE202" s="335"/>
      <c r="EF202" s="97"/>
      <c r="EG202" s="334"/>
      <c r="EH202" s="335"/>
      <c r="EI202" s="335"/>
      <c r="EJ202" s="97"/>
      <c r="EK202" s="334"/>
      <c r="EL202" s="335"/>
      <c r="EM202" s="335"/>
      <c r="EN202" s="97"/>
      <c r="EO202" s="334"/>
      <c r="EP202" s="335"/>
      <c r="EQ202" s="335"/>
      <c r="ER202" s="97" t="str">
        <f t="shared" si="292"/>
        <v/>
      </c>
      <c r="ES202" s="993"/>
      <c r="ET202" s="335"/>
      <c r="EU202" s="97" t="str">
        <f t="shared" si="371"/>
        <v/>
      </c>
      <c r="EV202" s="334"/>
      <c r="EW202" s="335"/>
      <c r="EX202" s="335"/>
      <c r="EY202" s="97"/>
      <c r="EZ202" s="334"/>
      <c r="FA202" s="335"/>
      <c r="FB202" s="335"/>
      <c r="FC202" s="97"/>
      <c r="FD202" s="334"/>
      <c r="FE202" s="335"/>
      <c r="FF202" s="335"/>
      <c r="FG202" s="97"/>
      <c r="FH202" s="334"/>
      <c r="FI202" s="335"/>
      <c r="FJ202" s="335"/>
      <c r="FK202" s="97" t="str">
        <f t="shared" si="294"/>
        <v/>
      </c>
      <c r="FL202" s="993"/>
      <c r="FM202" s="335"/>
      <c r="FN202" s="97" t="str">
        <f t="shared" si="373"/>
        <v/>
      </c>
      <c r="FO202" s="334"/>
      <c r="FP202" s="335"/>
      <c r="FQ202" s="97"/>
      <c r="FR202" s="334"/>
      <c r="FS202" s="335"/>
      <c r="FT202" s="97"/>
      <c r="FU202" s="334"/>
      <c r="FV202" s="335"/>
      <c r="FW202" s="97"/>
      <c r="FX202" s="334"/>
      <c r="FY202" s="335"/>
      <c r="FZ202" s="97" t="str">
        <f t="shared" si="296"/>
        <v/>
      </c>
      <c r="GA202" s="993"/>
      <c r="GB202" s="335"/>
      <c r="GC202" s="510" t="str">
        <f t="shared" si="375"/>
        <v/>
      </c>
      <c r="GD202" s="336"/>
      <c r="GE202" s="337"/>
      <c r="GF202" s="337"/>
      <c r="GG202" s="337"/>
      <c r="GH202" s="337"/>
      <c r="GI202" s="510"/>
      <c r="GJ202" s="336"/>
      <c r="GK202" s="337"/>
      <c r="GL202" s="337"/>
      <c r="GM202" s="337"/>
      <c r="GN202" s="337"/>
      <c r="GO202" s="510"/>
      <c r="GP202" s="336"/>
      <c r="GQ202" s="337"/>
      <c r="GR202" s="337"/>
      <c r="GS202" s="337"/>
      <c r="GT202" s="337"/>
      <c r="GU202" s="510"/>
      <c r="GV202" s="336"/>
      <c r="GW202" s="337"/>
      <c r="GX202" s="337"/>
      <c r="GY202" s="337"/>
      <c r="GZ202" s="336"/>
      <c r="HA202" s="510" t="str">
        <f t="shared" si="298"/>
        <v/>
      </c>
      <c r="HB202" s="994"/>
      <c r="HC202" s="337"/>
      <c r="HD202" s="510" t="str">
        <f t="shared" si="377"/>
        <v/>
      </c>
      <c r="HE202" s="336"/>
      <c r="HF202" s="337"/>
      <c r="HG202" s="337"/>
      <c r="HH202" s="336"/>
      <c r="HI202" s="510"/>
      <c r="HJ202" s="336"/>
      <c r="HK202" s="337"/>
      <c r="HL202" s="337"/>
      <c r="HM202" s="336"/>
      <c r="HN202" s="510"/>
      <c r="HO202" s="336"/>
      <c r="HP202" s="337"/>
      <c r="HQ202" s="337"/>
      <c r="HR202" s="337"/>
      <c r="HS202" s="510"/>
      <c r="HT202" s="336"/>
      <c r="HU202" s="337"/>
      <c r="HV202" s="337"/>
      <c r="HW202" s="337"/>
      <c r="HX202" s="97" t="str">
        <f t="shared" si="300"/>
        <v/>
      </c>
      <c r="HY202" s="994"/>
      <c r="HZ202" s="337"/>
      <c r="IA202" s="510" t="str">
        <f t="shared" si="379"/>
        <v/>
      </c>
      <c r="IB202" s="336"/>
      <c r="IC202" s="337"/>
      <c r="ID202" s="337"/>
      <c r="IE202" s="510"/>
      <c r="IF202" s="336"/>
      <c r="IG202" s="337"/>
      <c r="IH202" s="337"/>
      <c r="II202" s="510"/>
      <c r="IJ202" s="336"/>
      <c r="IK202" s="337"/>
      <c r="IL202" s="337"/>
      <c r="IM202" s="510"/>
      <c r="IN202" s="336"/>
      <c r="IO202" s="337"/>
      <c r="IP202" s="337"/>
      <c r="IQ202" s="97" t="str">
        <f t="shared" si="380"/>
        <v/>
      </c>
      <c r="IR202" s="994"/>
      <c r="IS202" s="337"/>
      <c r="IT202" s="337"/>
      <c r="IU202" s="337"/>
      <c r="IV202" s="510" t="str">
        <f t="shared" si="381"/>
        <v/>
      </c>
      <c r="IW202" s="995"/>
    </row>
    <row r="203" spans="1:257" x14ac:dyDescent="0.25">
      <c r="A203" s="996"/>
      <c r="B203" s="507">
        <v>11</v>
      </c>
      <c r="C203" s="97" t="str">
        <f>IF(Proponentes!B194&gt;0,Proponentes!B194,"")</f>
        <v/>
      </c>
      <c r="D203" s="335"/>
      <c r="E203" s="335"/>
      <c r="F203" s="334"/>
      <c r="G203" s="335"/>
      <c r="H203" s="335"/>
      <c r="I203" s="335"/>
      <c r="J203" s="335"/>
      <c r="K203" s="335"/>
      <c r="L203" s="335"/>
      <c r="M203" s="334"/>
      <c r="N203" s="335"/>
      <c r="O203" s="335"/>
      <c r="P203" s="335"/>
      <c r="Q203" s="335"/>
      <c r="R203" s="335"/>
      <c r="S203" s="335"/>
      <c r="T203" s="334"/>
      <c r="U203" s="335"/>
      <c r="V203" s="335"/>
      <c r="W203" s="335"/>
      <c r="X203" s="335"/>
      <c r="Y203" s="335"/>
      <c r="Z203" s="335"/>
      <c r="AA203" s="334"/>
      <c r="AB203" s="335"/>
      <c r="AC203" s="335"/>
      <c r="AD203" s="335"/>
      <c r="AE203" s="335"/>
      <c r="AF203" s="335"/>
      <c r="AG203" s="97" t="str">
        <f t="shared" si="279"/>
        <v/>
      </c>
      <c r="AH203" s="993"/>
      <c r="AI203" s="335"/>
      <c r="AJ203" s="335" t="str">
        <f t="shared" si="280"/>
        <v/>
      </c>
      <c r="AK203" s="335"/>
      <c r="AL203" s="334"/>
      <c r="AM203" s="335"/>
      <c r="AN203" s="335"/>
      <c r="AO203" s="335"/>
      <c r="AP203" s="335"/>
      <c r="AQ203" s="335"/>
      <c r="AR203" s="335"/>
      <c r="AS203" s="334"/>
      <c r="AT203" s="335"/>
      <c r="AU203" s="335"/>
      <c r="AV203" s="335"/>
      <c r="AW203" s="335"/>
      <c r="AX203" s="335"/>
      <c r="AY203" s="335"/>
      <c r="AZ203" s="334"/>
      <c r="BA203" s="335"/>
      <c r="BB203" s="335"/>
      <c r="BC203" s="335"/>
      <c r="BD203" s="335"/>
      <c r="BE203" s="335"/>
      <c r="BF203" s="335"/>
      <c r="BG203" s="334"/>
      <c r="BH203" s="335"/>
      <c r="BI203" s="335"/>
      <c r="BJ203" s="335"/>
      <c r="BK203" s="335"/>
      <c r="BL203" s="97" t="str">
        <f t="shared" si="281"/>
        <v/>
      </c>
      <c r="BM203" s="993"/>
      <c r="BN203" s="335" t="str">
        <f t="shared" si="360"/>
        <v/>
      </c>
      <c r="BO203" s="334"/>
      <c r="BP203" s="335"/>
      <c r="BQ203" s="335"/>
      <c r="BR203" s="335"/>
      <c r="BS203" s="335" t="str">
        <f t="shared" si="361"/>
        <v/>
      </c>
      <c r="BT203" s="334"/>
      <c r="BU203" s="335"/>
      <c r="BV203" s="335"/>
      <c r="BW203" s="335"/>
      <c r="BX203" s="335" t="str">
        <f t="shared" si="362"/>
        <v/>
      </c>
      <c r="BY203" s="334"/>
      <c r="BZ203" s="335"/>
      <c r="CA203" s="335"/>
      <c r="CB203" s="335"/>
      <c r="CC203" s="335" t="str">
        <f t="shared" si="363"/>
        <v/>
      </c>
      <c r="CD203" s="334"/>
      <c r="CE203" s="335"/>
      <c r="CF203" s="335"/>
      <c r="CG203" s="335"/>
      <c r="CH203" s="997"/>
      <c r="CI203" s="97" t="str">
        <f t="shared" si="364"/>
        <v/>
      </c>
      <c r="CJ203" s="998"/>
      <c r="CK203" s="335"/>
      <c r="CL203" s="97" t="str">
        <f t="shared" si="365"/>
        <v/>
      </c>
      <c r="CM203" s="334"/>
      <c r="CN203" s="335"/>
      <c r="CO203" s="335"/>
      <c r="CP203" s="335"/>
      <c r="CQ203" s="97"/>
      <c r="CR203" s="334"/>
      <c r="CS203" s="335"/>
      <c r="CT203" s="335"/>
      <c r="CU203" s="335"/>
      <c r="CV203" s="97"/>
      <c r="CW203" s="334"/>
      <c r="CX203" s="335"/>
      <c r="CY203" s="335"/>
      <c r="CZ203" s="335"/>
      <c r="DA203" s="97"/>
      <c r="DB203" s="334"/>
      <c r="DC203" s="335"/>
      <c r="DD203" s="335"/>
      <c r="DE203" s="335"/>
      <c r="DF203" s="97" t="str">
        <f t="shared" si="288"/>
        <v/>
      </c>
      <c r="DG203" s="993"/>
      <c r="DH203" s="335"/>
      <c r="DI203" s="97" t="str">
        <f t="shared" si="289"/>
        <v/>
      </c>
      <c r="DJ203" s="334"/>
      <c r="DK203" s="335"/>
      <c r="DL203" s="335"/>
      <c r="DM203" s="97"/>
      <c r="DN203" s="334"/>
      <c r="DO203" s="335"/>
      <c r="DP203" s="335"/>
      <c r="DQ203" s="97"/>
      <c r="DR203" s="334"/>
      <c r="DS203" s="335"/>
      <c r="DT203" s="335"/>
      <c r="DU203" s="97"/>
      <c r="DV203" s="334"/>
      <c r="DW203" s="335"/>
      <c r="DX203" s="335"/>
      <c r="DY203" s="97" t="str">
        <f t="shared" si="290"/>
        <v/>
      </c>
      <c r="DZ203" s="998"/>
      <c r="EA203" s="335"/>
      <c r="EB203" s="97" t="str">
        <f t="shared" si="369"/>
        <v/>
      </c>
      <c r="EC203" s="334"/>
      <c r="ED203" s="335"/>
      <c r="EE203" s="335"/>
      <c r="EF203" s="97"/>
      <c r="EG203" s="334"/>
      <c r="EH203" s="335"/>
      <c r="EI203" s="335"/>
      <c r="EJ203" s="97"/>
      <c r="EK203" s="334"/>
      <c r="EL203" s="335"/>
      <c r="EM203" s="335"/>
      <c r="EN203" s="97"/>
      <c r="EO203" s="334"/>
      <c r="EP203" s="335"/>
      <c r="EQ203" s="335"/>
      <c r="ER203" s="97" t="str">
        <f t="shared" si="292"/>
        <v/>
      </c>
      <c r="ES203" s="993"/>
      <c r="ET203" s="335"/>
      <c r="EU203" s="97" t="str">
        <f t="shared" si="371"/>
        <v/>
      </c>
      <c r="EV203" s="334"/>
      <c r="EW203" s="335"/>
      <c r="EX203" s="335"/>
      <c r="EY203" s="97"/>
      <c r="EZ203" s="334"/>
      <c r="FA203" s="335"/>
      <c r="FB203" s="335"/>
      <c r="FC203" s="97"/>
      <c r="FD203" s="334"/>
      <c r="FE203" s="335"/>
      <c r="FF203" s="335"/>
      <c r="FG203" s="97"/>
      <c r="FH203" s="334"/>
      <c r="FI203" s="335"/>
      <c r="FJ203" s="335"/>
      <c r="FK203" s="97" t="str">
        <f t="shared" si="294"/>
        <v/>
      </c>
      <c r="FL203" s="993"/>
      <c r="FM203" s="335"/>
      <c r="FN203" s="97" t="str">
        <f t="shared" si="373"/>
        <v/>
      </c>
      <c r="FO203" s="334"/>
      <c r="FP203" s="335"/>
      <c r="FQ203" s="97"/>
      <c r="FR203" s="334"/>
      <c r="FS203" s="335"/>
      <c r="FT203" s="97"/>
      <c r="FU203" s="334"/>
      <c r="FV203" s="335"/>
      <c r="FW203" s="97"/>
      <c r="FX203" s="334"/>
      <c r="FY203" s="335"/>
      <c r="FZ203" s="97" t="str">
        <f t="shared" si="296"/>
        <v/>
      </c>
      <c r="GA203" s="993"/>
      <c r="GB203" s="335"/>
      <c r="GC203" s="510" t="str">
        <f t="shared" si="375"/>
        <v/>
      </c>
      <c r="GD203" s="336"/>
      <c r="GE203" s="337"/>
      <c r="GF203" s="337"/>
      <c r="GG203" s="337"/>
      <c r="GH203" s="337"/>
      <c r="GI203" s="510"/>
      <c r="GJ203" s="336"/>
      <c r="GK203" s="337"/>
      <c r="GL203" s="337"/>
      <c r="GM203" s="337"/>
      <c r="GN203" s="337"/>
      <c r="GO203" s="510"/>
      <c r="GP203" s="336"/>
      <c r="GQ203" s="337"/>
      <c r="GR203" s="337"/>
      <c r="GS203" s="337"/>
      <c r="GT203" s="337"/>
      <c r="GU203" s="510"/>
      <c r="GV203" s="336"/>
      <c r="GW203" s="337"/>
      <c r="GX203" s="337"/>
      <c r="GY203" s="337"/>
      <c r="GZ203" s="336"/>
      <c r="HA203" s="510" t="str">
        <f t="shared" si="298"/>
        <v/>
      </c>
      <c r="HB203" s="994"/>
      <c r="HC203" s="337"/>
      <c r="HD203" s="510" t="str">
        <f t="shared" si="377"/>
        <v/>
      </c>
      <c r="HE203" s="336"/>
      <c r="HF203" s="337"/>
      <c r="HG203" s="337"/>
      <c r="HH203" s="336"/>
      <c r="HI203" s="510"/>
      <c r="HJ203" s="336"/>
      <c r="HK203" s="337"/>
      <c r="HL203" s="337"/>
      <c r="HM203" s="336"/>
      <c r="HN203" s="510"/>
      <c r="HO203" s="336"/>
      <c r="HP203" s="337"/>
      <c r="HQ203" s="337"/>
      <c r="HR203" s="337"/>
      <c r="HS203" s="510"/>
      <c r="HT203" s="336"/>
      <c r="HU203" s="337"/>
      <c r="HV203" s="337"/>
      <c r="HW203" s="337"/>
      <c r="HX203" s="97" t="str">
        <f t="shared" si="300"/>
        <v/>
      </c>
      <c r="HY203" s="994"/>
      <c r="HZ203" s="337"/>
      <c r="IA203" s="510" t="str">
        <f t="shared" si="379"/>
        <v/>
      </c>
      <c r="IB203" s="336"/>
      <c r="IC203" s="337"/>
      <c r="ID203" s="337"/>
      <c r="IE203" s="510"/>
      <c r="IF203" s="336"/>
      <c r="IG203" s="337"/>
      <c r="IH203" s="337"/>
      <c r="II203" s="510"/>
      <c r="IJ203" s="336"/>
      <c r="IK203" s="337"/>
      <c r="IL203" s="337"/>
      <c r="IM203" s="510"/>
      <c r="IN203" s="336"/>
      <c r="IO203" s="337"/>
      <c r="IP203" s="337"/>
      <c r="IQ203" s="97" t="str">
        <f t="shared" si="380"/>
        <v/>
      </c>
      <c r="IR203" s="994"/>
      <c r="IS203" s="337"/>
      <c r="IT203" s="337"/>
      <c r="IU203" s="337"/>
      <c r="IV203" s="510" t="str">
        <f t="shared" si="381"/>
        <v/>
      </c>
      <c r="IW203" s="995"/>
    </row>
    <row r="204" spans="1:257" x14ac:dyDescent="0.25">
      <c r="A204" s="996"/>
      <c r="B204" s="507">
        <v>12</v>
      </c>
      <c r="C204" s="97" t="str">
        <f>IF(Proponentes!B195&gt;0,Proponentes!B195,"")</f>
        <v/>
      </c>
      <c r="D204" s="335"/>
      <c r="E204" s="335"/>
      <c r="F204" s="334"/>
      <c r="G204" s="335"/>
      <c r="H204" s="335"/>
      <c r="I204" s="335"/>
      <c r="J204" s="335"/>
      <c r="K204" s="335"/>
      <c r="L204" s="335"/>
      <c r="M204" s="334"/>
      <c r="N204" s="335"/>
      <c r="O204" s="335"/>
      <c r="P204" s="335"/>
      <c r="Q204" s="335"/>
      <c r="R204" s="335"/>
      <c r="S204" s="335"/>
      <c r="T204" s="334"/>
      <c r="U204" s="335"/>
      <c r="V204" s="335"/>
      <c r="W204" s="335"/>
      <c r="X204" s="335"/>
      <c r="Y204" s="335"/>
      <c r="Z204" s="335"/>
      <c r="AA204" s="334"/>
      <c r="AB204" s="335"/>
      <c r="AC204" s="335"/>
      <c r="AD204" s="335"/>
      <c r="AE204" s="335"/>
      <c r="AF204" s="335"/>
      <c r="AG204" s="97" t="str">
        <f t="shared" si="279"/>
        <v/>
      </c>
      <c r="AH204" s="993"/>
      <c r="AI204" s="335"/>
      <c r="AJ204" s="335" t="str">
        <f t="shared" si="280"/>
        <v/>
      </c>
      <c r="AK204" s="335"/>
      <c r="AL204" s="334"/>
      <c r="AM204" s="335"/>
      <c r="AN204" s="335"/>
      <c r="AO204" s="335"/>
      <c r="AP204" s="335"/>
      <c r="AQ204" s="335"/>
      <c r="AR204" s="335"/>
      <c r="AS204" s="334"/>
      <c r="AT204" s="335"/>
      <c r="AU204" s="335"/>
      <c r="AV204" s="335"/>
      <c r="AW204" s="335"/>
      <c r="AX204" s="335"/>
      <c r="AY204" s="335"/>
      <c r="AZ204" s="334"/>
      <c r="BA204" s="335"/>
      <c r="BB204" s="335"/>
      <c r="BC204" s="335"/>
      <c r="BD204" s="335"/>
      <c r="BE204" s="335"/>
      <c r="BF204" s="335"/>
      <c r="BG204" s="334"/>
      <c r="BH204" s="335"/>
      <c r="BI204" s="335"/>
      <c r="BJ204" s="335"/>
      <c r="BK204" s="335"/>
      <c r="BL204" s="97" t="str">
        <f t="shared" si="281"/>
        <v/>
      </c>
      <c r="BM204" s="993"/>
      <c r="BN204" s="335" t="str">
        <f t="shared" si="360"/>
        <v/>
      </c>
      <c r="BO204" s="334"/>
      <c r="BP204" s="335"/>
      <c r="BQ204" s="335"/>
      <c r="BR204" s="335"/>
      <c r="BS204" s="335" t="str">
        <f t="shared" si="361"/>
        <v/>
      </c>
      <c r="BT204" s="334"/>
      <c r="BU204" s="335"/>
      <c r="BV204" s="335"/>
      <c r="BW204" s="335"/>
      <c r="BX204" s="335" t="str">
        <f t="shared" si="362"/>
        <v/>
      </c>
      <c r="BY204" s="334"/>
      <c r="BZ204" s="335"/>
      <c r="CA204" s="335"/>
      <c r="CB204" s="335"/>
      <c r="CC204" s="335" t="str">
        <f t="shared" si="363"/>
        <v/>
      </c>
      <c r="CD204" s="334"/>
      <c r="CE204" s="335"/>
      <c r="CF204" s="335"/>
      <c r="CG204" s="335"/>
      <c r="CH204" s="997"/>
      <c r="CI204" s="97" t="str">
        <f t="shared" si="364"/>
        <v/>
      </c>
      <c r="CJ204" s="998"/>
      <c r="CK204" s="335"/>
      <c r="CL204" s="97" t="str">
        <f t="shared" si="365"/>
        <v/>
      </c>
      <c r="CM204" s="334"/>
      <c r="CN204" s="335"/>
      <c r="CO204" s="335"/>
      <c r="CP204" s="335"/>
      <c r="CQ204" s="97"/>
      <c r="CR204" s="334"/>
      <c r="CS204" s="335"/>
      <c r="CT204" s="335"/>
      <c r="CU204" s="335"/>
      <c r="CV204" s="97"/>
      <c r="CW204" s="334"/>
      <c r="CX204" s="335"/>
      <c r="CY204" s="335"/>
      <c r="CZ204" s="335"/>
      <c r="DA204" s="97"/>
      <c r="DB204" s="334"/>
      <c r="DC204" s="335"/>
      <c r="DD204" s="335"/>
      <c r="DE204" s="335"/>
      <c r="DF204" s="97" t="str">
        <f t="shared" si="288"/>
        <v/>
      </c>
      <c r="DG204" s="993"/>
      <c r="DH204" s="335"/>
      <c r="DI204" s="97" t="str">
        <f t="shared" si="289"/>
        <v/>
      </c>
      <c r="DJ204" s="334"/>
      <c r="DK204" s="335"/>
      <c r="DL204" s="335"/>
      <c r="DM204" s="97"/>
      <c r="DN204" s="334"/>
      <c r="DO204" s="335"/>
      <c r="DP204" s="335"/>
      <c r="DQ204" s="97"/>
      <c r="DR204" s="334"/>
      <c r="DS204" s="335"/>
      <c r="DT204" s="335"/>
      <c r="DU204" s="97"/>
      <c r="DV204" s="334"/>
      <c r="DW204" s="335"/>
      <c r="DX204" s="335"/>
      <c r="DY204" s="97" t="str">
        <f t="shared" si="290"/>
        <v/>
      </c>
      <c r="DZ204" s="998"/>
      <c r="EA204" s="335"/>
      <c r="EB204" s="97" t="str">
        <f t="shared" si="369"/>
        <v/>
      </c>
      <c r="EC204" s="334"/>
      <c r="ED204" s="335"/>
      <c r="EE204" s="335"/>
      <c r="EF204" s="97"/>
      <c r="EG204" s="334"/>
      <c r="EH204" s="335"/>
      <c r="EI204" s="335"/>
      <c r="EJ204" s="97"/>
      <c r="EK204" s="334"/>
      <c r="EL204" s="335"/>
      <c r="EM204" s="335"/>
      <c r="EN204" s="97"/>
      <c r="EO204" s="334"/>
      <c r="EP204" s="335"/>
      <c r="EQ204" s="335"/>
      <c r="ER204" s="97" t="str">
        <f t="shared" si="292"/>
        <v/>
      </c>
      <c r="ES204" s="993"/>
      <c r="ET204" s="335"/>
      <c r="EU204" s="97" t="str">
        <f t="shared" si="371"/>
        <v/>
      </c>
      <c r="EV204" s="334"/>
      <c r="EW204" s="335"/>
      <c r="EX204" s="335"/>
      <c r="EY204" s="97"/>
      <c r="EZ204" s="334"/>
      <c r="FA204" s="335"/>
      <c r="FB204" s="335"/>
      <c r="FC204" s="97"/>
      <c r="FD204" s="334"/>
      <c r="FE204" s="335"/>
      <c r="FF204" s="335"/>
      <c r="FG204" s="97"/>
      <c r="FH204" s="334"/>
      <c r="FI204" s="335"/>
      <c r="FJ204" s="335"/>
      <c r="FK204" s="97" t="str">
        <f t="shared" si="294"/>
        <v/>
      </c>
      <c r="FL204" s="993"/>
      <c r="FM204" s="335"/>
      <c r="FN204" s="97" t="str">
        <f t="shared" si="373"/>
        <v/>
      </c>
      <c r="FO204" s="334"/>
      <c r="FP204" s="335"/>
      <c r="FQ204" s="97"/>
      <c r="FR204" s="334"/>
      <c r="FS204" s="335"/>
      <c r="FT204" s="97"/>
      <c r="FU204" s="334"/>
      <c r="FV204" s="335"/>
      <c r="FW204" s="97"/>
      <c r="FX204" s="334"/>
      <c r="FY204" s="335"/>
      <c r="FZ204" s="97" t="str">
        <f t="shared" si="296"/>
        <v/>
      </c>
      <c r="GA204" s="993"/>
      <c r="GB204" s="335"/>
      <c r="GC204" s="510" t="str">
        <f t="shared" si="375"/>
        <v/>
      </c>
      <c r="GD204" s="336"/>
      <c r="GE204" s="337"/>
      <c r="GF204" s="337"/>
      <c r="GG204" s="337"/>
      <c r="GH204" s="337"/>
      <c r="GI204" s="510"/>
      <c r="GJ204" s="336"/>
      <c r="GK204" s="337"/>
      <c r="GL204" s="337"/>
      <c r="GM204" s="337"/>
      <c r="GN204" s="337"/>
      <c r="GO204" s="510"/>
      <c r="GP204" s="336"/>
      <c r="GQ204" s="337"/>
      <c r="GR204" s="337"/>
      <c r="GS204" s="337"/>
      <c r="GT204" s="337"/>
      <c r="GU204" s="510"/>
      <c r="GV204" s="336"/>
      <c r="GW204" s="337"/>
      <c r="GX204" s="337"/>
      <c r="GY204" s="337"/>
      <c r="GZ204" s="336"/>
      <c r="HA204" s="510" t="str">
        <f t="shared" si="298"/>
        <v/>
      </c>
      <c r="HB204" s="994"/>
      <c r="HC204" s="337"/>
      <c r="HD204" s="510" t="str">
        <f t="shared" si="377"/>
        <v/>
      </c>
      <c r="HE204" s="336"/>
      <c r="HF204" s="337"/>
      <c r="HG204" s="337"/>
      <c r="HH204" s="336"/>
      <c r="HI204" s="510"/>
      <c r="HJ204" s="336"/>
      <c r="HK204" s="337"/>
      <c r="HL204" s="337"/>
      <c r="HM204" s="336"/>
      <c r="HN204" s="510"/>
      <c r="HO204" s="336"/>
      <c r="HP204" s="337"/>
      <c r="HQ204" s="337"/>
      <c r="HR204" s="337"/>
      <c r="HS204" s="510"/>
      <c r="HT204" s="336"/>
      <c r="HU204" s="337"/>
      <c r="HV204" s="337"/>
      <c r="HW204" s="337"/>
      <c r="HX204" s="97" t="str">
        <f t="shared" si="300"/>
        <v/>
      </c>
      <c r="HY204" s="994"/>
      <c r="HZ204" s="337"/>
      <c r="IA204" s="510" t="str">
        <f t="shared" si="379"/>
        <v/>
      </c>
      <c r="IB204" s="336"/>
      <c r="IC204" s="337"/>
      <c r="ID204" s="337"/>
      <c r="IE204" s="510"/>
      <c r="IF204" s="336"/>
      <c r="IG204" s="337"/>
      <c r="IH204" s="337"/>
      <c r="II204" s="510"/>
      <c r="IJ204" s="336"/>
      <c r="IK204" s="337"/>
      <c r="IL204" s="337"/>
      <c r="IM204" s="510"/>
      <c r="IN204" s="336"/>
      <c r="IO204" s="337"/>
      <c r="IP204" s="337"/>
      <c r="IQ204" s="97" t="str">
        <f t="shared" si="380"/>
        <v/>
      </c>
      <c r="IR204" s="994"/>
      <c r="IS204" s="337"/>
      <c r="IT204" s="337"/>
      <c r="IU204" s="337"/>
      <c r="IV204" s="510" t="str">
        <f t="shared" si="381"/>
        <v/>
      </c>
      <c r="IW204" s="995"/>
    </row>
    <row r="205" spans="1:257" x14ac:dyDescent="0.25">
      <c r="A205" s="548">
        <v>15</v>
      </c>
      <c r="B205" s="514"/>
      <c r="C205" s="514"/>
      <c r="D205" s="514"/>
      <c r="E205" s="514"/>
      <c r="F205" s="515"/>
      <c r="G205" s="514"/>
      <c r="H205" s="514"/>
      <c r="I205" s="514"/>
      <c r="J205" s="514"/>
      <c r="K205" s="514"/>
      <c r="L205" s="514"/>
      <c r="M205" s="514"/>
      <c r="N205" s="514"/>
      <c r="O205" s="514"/>
      <c r="P205" s="514"/>
      <c r="Q205" s="514"/>
      <c r="R205" s="514"/>
      <c r="S205" s="514"/>
      <c r="T205" s="514"/>
      <c r="U205" s="514"/>
      <c r="V205" s="514"/>
      <c r="W205" s="514"/>
      <c r="X205" s="514"/>
      <c r="Y205" s="514"/>
      <c r="Z205" s="514"/>
      <c r="AA205" s="514"/>
      <c r="AB205" s="514"/>
      <c r="AC205" s="514"/>
      <c r="AD205" s="514"/>
      <c r="AE205" s="514"/>
      <c r="AF205" s="514"/>
      <c r="AG205" s="514"/>
      <c r="AH205" s="514"/>
      <c r="AI205" s="514"/>
      <c r="AJ205" s="514"/>
      <c r="AK205" s="514"/>
      <c r="AL205" s="514"/>
      <c r="AM205" s="514"/>
      <c r="AN205" s="514"/>
      <c r="AO205" s="514"/>
      <c r="AP205" s="514"/>
      <c r="AQ205" s="514"/>
      <c r="AR205" s="514"/>
      <c r="AS205" s="514"/>
      <c r="AT205" s="514"/>
      <c r="AU205" s="514"/>
      <c r="AV205" s="514"/>
      <c r="AW205" s="514"/>
      <c r="AX205" s="514"/>
      <c r="AY205" s="514"/>
      <c r="AZ205" s="514"/>
      <c r="BA205" s="514"/>
      <c r="BB205" s="514"/>
      <c r="BC205" s="514"/>
      <c r="BD205" s="514"/>
      <c r="BE205" s="514"/>
      <c r="BF205" s="514"/>
      <c r="BG205" s="514"/>
      <c r="BH205" s="514"/>
      <c r="BI205" s="514"/>
      <c r="BJ205" s="514"/>
      <c r="BK205" s="514"/>
      <c r="BL205" s="514"/>
      <c r="BM205" s="514"/>
      <c r="BN205" s="514"/>
      <c r="BO205" s="514"/>
      <c r="BP205" s="514"/>
      <c r="BQ205" s="514"/>
      <c r="BR205" s="514"/>
      <c r="BS205" s="514"/>
      <c r="BT205" s="514"/>
      <c r="BU205" s="514"/>
      <c r="BV205" s="514"/>
      <c r="BW205" s="514"/>
      <c r="BX205" s="514"/>
      <c r="BY205" s="514"/>
      <c r="BZ205" s="514"/>
      <c r="CA205" s="514"/>
      <c r="CB205" s="514"/>
      <c r="CC205" s="514"/>
      <c r="CD205" s="514"/>
      <c r="CE205" s="514"/>
      <c r="CF205" s="514"/>
      <c r="CG205" s="514"/>
      <c r="CH205" s="516"/>
      <c r="CI205" s="514"/>
      <c r="CJ205" s="514"/>
      <c r="CK205" s="514"/>
      <c r="CL205" s="514"/>
      <c r="CM205" s="514"/>
      <c r="CN205" s="514"/>
      <c r="CO205" s="514"/>
      <c r="CP205" s="514"/>
      <c r="CQ205" s="514"/>
      <c r="CR205" s="514"/>
      <c r="CS205" s="514"/>
      <c r="CT205" s="514"/>
      <c r="CU205" s="514"/>
      <c r="CV205" s="514"/>
      <c r="CW205" s="514"/>
      <c r="CX205" s="514"/>
      <c r="CY205" s="514"/>
      <c r="CZ205" s="514"/>
      <c r="DA205" s="514"/>
      <c r="DB205" s="514"/>
      <c r="DC205" s="514"/>
      <c r="DD205" s="514"/>
      <c r="DE205" s="514"/>
      <c r="DF205" s="514"/>
      <c r="DG205" s="514"/>
      <c r="DH205" s="514"/>
      <c r="DI205" s="514"/>
      <c r="DJ205" s="514"/>
      <c r="DK205" s="514"/>
      <c r="DL205" s="514"/>
      <c r="DM205" s="514"/>
      <c r="DN205" s="514"/>
      <c r="DO205" s="514"/>
      <c r="DP205" s="514"/>
      <c r="DQ205" s="514"/>
      <c r="DR205" s="514"/>
      <c r="DS205" s="514"/>
      <c r="DT205" s="514"/>
      <c r="DU205" s="514"/>
      <c r="DV205" s="514"/>
      <c r="DW205" s="514"/>
      <c r="DX205" s="514"/>
      <c r="DY205" s="514"/>
      <c r="DZ205" s="514"/>
      <c r="EA205" s="514"/>
      <c r="EB205" s="514"/>
      <c r="EC205" s="514"/>
      <c r="ED205" s="514"/>
      <c r="EE205" s="514"/>
      <c r="EF205" s="514"/>
      <c r="EG205" s="514"/>
      <c r="EH205" s="514"/>
      <c r="EI205" s="514"/>
      <c r="EJ205" s="514"/>
      <c r="EK205" s="514"/>
      <c r="EL205" s="514"/>
      <c r="EM205" s="514"/>
      <c r="EN205" s="514"/>
      <c r="EO205" s="514"/>
      <c r="EP205" s="514"/>
      <c r="EQ205" s="514"/>
      <c r="ER205" s="514"/>
      <c r="ES205" s="514"/>
      <c r="ET205" s="514"/>
      <c r="EU205" s="514"/>
      <c r="EV205" s="514"/>
      <c r="EW205" s="514"/>
      <c r="EX205" s="514"/>
      <c r="EY205" s="514"/>
      <c r="EZ205" s="514"/>
      <c r="FA205" s="514"/>
      <c r="FB205" s="514"/>
      <c r="FC205" s="514"/>
      <c r="FD205" s="514"/>
      <c r="FE205" s="514"/>
      <c r="FF205" s="514"/>
      <c r="FG205" s="514"/>
      <c r="FH205" s="514"/>
      <c r="FI205" s="514"/>
      <c r="FJ205" s="514"/>
      <c r="FK205" s="514"/>
      <c r="FL205" s="514"/>
      <c r="FM205" s="514"/>
      <c r="FN205" s="514"/>
      <c r="FO205" s="514"/>
      <c r="FP205" s="514"/>
      <c r="FQ205" s="514"/>
      <c r="FR205" s="514"/>
      <c r="FS205" s="514"/>
      <c r="FT205" s="514"/>
      <c r="FU205" s="514"/>
      <c r="FV205" s="514"/>
      <c r="FW205" s="514"/>
      <c r="FX205" s="514"/>
      <c r="FY205" s="514"/>
      <c r="FZ205" s="514"/>
      <c r="GA205" s="514"/>
      <c r="GB205" s="514"/>
      <c r="GC205" s="514"/>
      <c r="GD205" s="514"/>
      <c r="GE205" s="514"/>
      <c r="GF205" s="514"/>
      <c r="GG205" s="514"/>
      <c r="GH205" s="514"/>
      <c r="GI205" s="514"/>
      <c r="GJ205" s="514"/>
      <c r="GK205" s="514"/>
      <c r="GL205" s="514"/>
      <c r="GM205" s="514"/>
      <c r="GN205" s="514"/>
      <c r="GO205" s="514"/>
      <c r="GP205" s="514"/>
      <c r="GQ205" s="514"/>
      <c r="GR205" s="514"/>
      <c r="GS205" s="514"/>
      <c r="GT205" s="514"/>
      <c r="GU205" s="514"/>
      <c r="GV205" s="514"/>
      <c r="GW205" s="514"/>
      <c r="GX205" s="514"/>
      <c r="GY205" s="514"/>
      <c r="GZ205" s="514"/>
      <c r="HA205" s="514"/>
      <c r="HB205" s="514"/>
      <c r="HC205" s="514"/>
      <c r="HD205" s="514"/>
      <c r="HE205" s="514"/>
      <c r="HF205" s="514"/>
      <c r="HG205" s="514"/>
      <c r="HH205" s="514"/>
      <c r="HI205" s="514"/>
      <c r="HJ205" s="514"/>
      <c r="HK205" s="514"/>
      <c r="HL205" s="514"/>
      <c r="HM205" s="514"/>
      <c r="HN205" s="514"/>
      <c r="HO205" s="514"/>
      <c r="HP205" s="514"/>
      <c r="HQ205" s="514"/>
      <c r="HR205" s="514"/>
      <c r="HS205" s="514"/>
      <c r="HT205" s="514"/>
      <c r="HU205" s="514"/>
      <c r="HV205" s="514"/>
      <c r="HW205" s="514"/>
      <c r="HX205" s="514"/>
      <c r="HY205" s="514"/>
      <c r="HZ205" s="514"/>
      <c r="IA205" s="514"/>
      <c r="IB205" s="514"/>
      <c r="IC205" s="514"/>
      <c r="ID205" s="514"/>
      <c r="IE205" s="514"/>
      <c r="IF205" s="514"/>
      <c r="IG205" s="514"/>
      <c r="IH205" s="514"/>
      <c r="II205" s="514"/>
      <c r="IJ205" s="514"/>
      <c r="IK205" s="514"/>
      <c r="IL205" s="514"/>
      <c r="IM205" s="514"/>
      <c r="IN205" s="514"/>
      <c r="IO205" s="514"/>
      <c r="IP205" s="514"/>
      <c r="IQ205" s="514"/>
      <c r="IR205" s="514"/>
      <c r="IS205" s="514"/>
      <c r="IT205" s="514"/>
      <c r="IU205" s="514"/>
      <c r="IV205" s="514"/>
      <c r="IW205" s="549"/>
    </row>
    <row r="206" spans="1:257" ht="38.25" customHeight="1" x14ac:dyDescent="0.25">
      <c r="A206" s="996">
        <f t="shared" ref="A206" si="382">A218</f>
        <v>16</v>
      </c>
      <c r="B206" s="507">
        <v>1</v>
      </c>
      <c r="C206" s="97" t="str">
        <f>IF(Proponentes!B197&gt;0,Proponentes!B197,"")</f>
        <v>UNIÓN TEMPORAL SEANSED 2021</v>
      </c>
      <c r="D206" s="335"/>
      <c r="E206" s="335" t="s">
        <v>77</v>
      </c>
      <c r="F206" s="334" t="s">
        <v>1663</v>
      </c>
      <c r="G206" s="341">
        <v>46775</v>
      </c>
      <c r="H206" s="335" t="s">
        <v>1631</v>
      </c>
      <c r="I206" s="335" t="s">
        <v>1538</v>
      </c>
      <c r="J206" s="335"/>
      <c r="K206" s="335"/>
      <c r="L206" s="335" t="s">
        <v>79</v>
      </c>
      <c r="M206" s="334" t="s">
        <v>1737</v>
      </c>
      <c r="N206" s="341">
        <v>46811</v>
      </c>
      <c r="O206" s="335" t="s">
        <v>1631</v>
      </c>
      <c r="P206" s="335" t="s">
        <v>1538</v>
      </c>
      <c r="Q206" s="335"/>
      <c r="R206" s="335"/>
      <c r="S206" s="335"/>
      <c r="T206" s="334"/>
      <c r="U206" s="341"/>
      <c r="V206" s="335"/>
      <c r="W206" s="335"/>
      <c r="X206" s="341"/>
      <c r="Y206" s="335"/>
      <c r="Z206" s="335"/>
      <c r="AA206" s="334"/>
      <c r="AB206" s="335"/>
      <c r="AC206" s="335"/>
      <c r="AD206" s="335"/>
      <c r="AE206" s="335"/>
      <c r="AF206" s="335"/>
      <c r="AG206" s="97" t="str">
        <f t="shared" ref="AG206" si="383">IF(E206="","",IF(K206=0,IF(R206=0,IF(Y206=0,IF(AF206=0,"CUMPLE","NO CUMPLE"),"NO CUMPLE"),"NO CUMPLE"),"NO CUMPLE"))</f>
        <v>CUMPLE</v>
      </c>
      <c r="AH206" s="993"/>
      <c r="AI206" s="335"/>
      <c r="AJ206" s="335" t="str">
        <f t="shared" ref="AJ206" si="384">IF(E206&gt;0,E206,"")</f>
        <v>SEGURIDAD EL PENTAGONO COLOMBIANO LIMITADA SEPECOL LTDA</v>
      </c>
      <c r="AK206" s="335" t="s">
        <v>1631</v>
      </c>
      <c r="AL206" s="334" t="s">
        <v>1663</v>
      </c>
      <c r="AM206" s="341">
        <v>46775</v>
      </c>
      <c r="AN206" s="335" t="s">
        <v>1538</v>
      </c>
      <c r="AO206" s="335"/>
      <c r="AP206" s="335"/>
      <c r="AQ206" s="335" t="str">
        <f>L206</f>
        <v>COMPAÑÍA ANDINA DE SEGURIDAD PRIVADA LTDA – ANDISEG LTDA</v>
      </c>
      <c r="AR206" s="335" t="s">
        <v>1631</v>
      </c>
      <c r="AS206" s="334" t="s">
        <v>1737</v>
      </c>
      <c r="AT206" s="341">
        <v>46811</v>
      </c>
      <c r="AU206" s="335" t="s">
        <v>1538</v>
      </c>
      <c r="AV206" s="335"/>
      <c r="AW206" s="335"/>
      <c r="AX206" s="335"/>
      <c r="AY206" s="335"/>
      <c r="AZ206" s="334"/>
      <c r="BA206" s="335"/>
      <c r="BB206" s="335"/>
      <c r="BC206" s="335"/>
      <c r="BD206" s="335"/>
      <c r="BE206" s="335"/>
      <c r="BF206" s="335"/>
      <c r="BG206" s="334"/>
      <c r="BH206" s="335"/>
      <c r="BI206" s="335"/>
      <c r="BJ206" s="335"/>
      <c r="BK206" s="335"/>
      <c r="BL206" s="97" t="str">
        <f t="shared" ref="BL206" si="385">IF(AJ206="","",IF(AP206=0,IF(AW206=0,IF(BD206=0,IF(BK206=0,"CUMPLE","NO CUMPLE"),"NO CUMPLE"),"NO CUMPLE"),"NO CUMPLE"))</f>
        <v>CUMPLE</v>
      </c>
      <c r="BM206" s="993"/>
      <c r="BN206" s="335" t="str">
        <f t="shared" ref="BN206:BN217" si="386">IF(E206&gt;0,E206,"")</f>
        <v>SEGURIDAD EL PENTAGONO COLOMBIANO LIMITADA SEPECOL LTDA</v>
      </c>
      <c r="BO206" s="334" t="s">
        <v>1738</v>
      </c>
      <c r="BP206" s="335" t="s">
        <v>1631</v>
      </c>
      <c r="BQ206" s="335">
        <v>19</v>
      </c>
      <c r="BR206" s="335"/>
      <c r="BS206" s="335" t="str">
        <f t="shared" ref="BS206:BS217" si="387">IF(L206&gt;0,L206,"")</f>
        <v>COMPAÑÍA ANDINA DE SEGURIDAD PRIVADA LTDA – ANDISEG LTDA</v>
      </c>
      <c r="BT206" s="334" t="s">
        <v>1739</v>
      </c>
      <c r="BU206" s="335" t="s">
        <v>1631</v>
      </c>
      <c r="BV206" s="335">
        <v>22</v>
      </c>
      <c r="BW206" s="335"/>
      <c r="BX206" s="335" t="str">
        <f t="shared" ref="BX206:BX217" si="388">IF(S206&gt;0,S206,"")</f>
        <v/>
      </c>
      <c r="BY206" s="334"/>
      <c r="BZ206" s="335"/>
      <c r="CA206" s="335"/>
      <c r="CB206" s="335"/>
      <c r="CC206" s="335" t="str">
        <f t="shared" ref="CC206:CC217" si="389">IF(Z206&gt;0,Z206,"")</f>
        <v/>
      </c>
      <c r="CD206" s="334"/>
      <c r="CE206" s="335"/>
      <c r="CF206" s="335"/>
      <c r="CG206" s="335"/>
      <c r="CH206" s="997">
        <f>Proponentes!N197</f>
        <v>0</v>
      </c>
      <c r="CI206" s="97" t="str">
        <f t="shared" ref="CI206:CI217" si="390">IF(BN206="","",IF(CJ206=0,"CUMPLE","NO CUMPLE"))</f>
        <v>CUMPLE</v>
      </c>
      <c r="CJ206" s="998"/>
      <c r="CK206" s="335"/>
      <c r="CL206" s="97" t="str">
        <f t="shared" ref="CL206:CL217" si="391">IF(E206&gt;0,E206,"")</f>
        <v>SEGURIDAD EL PENTAGONO COLOMBIANO LIMITADA SEPECOL LTDA</v>
      </c>
      <c r="CM206" s="509" t="s">
        <v>332</v>
      </c>
      <c r="CN206" s="335" t="s">
        <v>1538</v>
      </c>
      <c r="CO206" s="335" t="s">
        <v>1631</v>
      </c>
      <c r="CP206" s="335"/>
      <c r="CQ206" s="97" t="str">
        <f>L206</f>
        <v>COMPAÑÍA ANDINA DE SEGURIDAD PRIVADA LTDA – ANDISEG LTDA</v>
      </c>
      <c r="CR206" s="334" t="s">
        <v>315</v>
      </c>
      <c r="CS206" s="335" t="s">
        <v>1538</v>
      </c>
      <c r="CT206" s="335" t="s">
        <v>1631</v>
      </c>
      <c r="CU206" s="335"/>
      <c r="CV206" s="97"/>
      <c r="CW206" s="334"/>
      <c r="CX206" s="335"/>
      <c r="CY206" s="335"/>
      <c r="CZ206" s="335"/>
      <c r="DA206" s="97"/>
      <c r="DB206" s="334"/>
      <c r="DC206" s="335"/>
      <c r="DD206" s="335"/>
      <c r="DE206" s="335"/>
      <c r="DF206" s="97" t="str">
        <f t="shared" ref="DF206" si="392">IF(CL206="","",IF(CP206=0,IF(CU206=0,IF(CZ206=0,IF(DE206=0,"CUMPLE","NO CUMPLE"),"NO CUMPLE"),"NO CUMPLE"),"NO CUMPLE"))</f>
        <v>CUMPLE</v>
      </c>
      <c r="DG206" s="993"/>
      <c r="DH206" s="335"/>
      <c r="DI206" s="97" t="str">
        <f t="shared" ref="DI206" si="393">IF(E206&gt;0,E206,"")</f>
        <v>SEGURIDAD EL PENTAGONO COLOMBIANO LIMITADA SEPECOL LTDA</v>
      </c>
      <c r="DJ206" s="334" t="s">
        <v>315</v>
      </c>
      <c r="DK206" s="335" t="s">
        <v>1631</v>
      </c>
      <c r="DL206" s="335"/>
      <c r="DM206" s="97" t="str">
        <f>L206</f>
        <v>COMPAÑÍA ANDINA DE SEGURIDAD PRIVADA LTDA – ANDISEG LTDA</v>
      </c>
      <c r="DN206" s="334" t="s">
        <v>319</v>
      </c>
      <c r="DO206" s="335" t="s">
        <v>1631</v>
      </c>
      <c r="DP206" s="335"/>
      <c r="DQ206" s="97"/>
      <c r="DR206" s="334"/>
      <c r="DS206" s="335"/>
      <c r="DT206" s="335"/>
      <c r="DU206" s="97"/>
      <c r="DV206" s="334"/>
      <c r="DW206" s="335"/>
      <c r="DX206" s="335"/>
      <c r="DY206" s="97" t="str">
        <f t="shared" ref="DY206" si="394">IF(DI206="","",IF(DL206=0,IF(DP206=0,IF(DT206=0,IF(DX206=0,"CUMPLE","NO CUMPLE"),"NO CUMPLE"),"NO CUMPLE"),"NO CUMPLE"))</f>
        <v>CUMPLE</v>
      </c>
      <c r="DZ206" s="998"/>
      <c r="EA206" s="335"/>
      <c r="EB206" s="97" t="str">
        <f t="shared" ref="EB206:EB217" si="395">IF(E206&gt;0,E206,"")</f>
        <v>SEGURIDAD EL PENTAGONO COLOMBIANO LIMITADA SEPECOL LTDA</v>
      </c>
      <c r="EC206" s="334" t="s">
        <v>315</v>
      </c>
      <c r="ED206" s="335" t="s">
        <v>1631</v>
      </c>
      <c r="EE206" s="335"/>
      <c r="EF206" s="97" t="str">
        <f>L206</f>
        <v>COMPAÑÍA ANDINA DE SEGURIDAD PRIVADA LTDA – ANDISEG LTDA</v>
      </c>
      <c r="EG206" s="334" t="s">
        <v>332</v>
      </c>
      <c r="EH206" s="335" t="s">
        <v>1631</v>
      </c>
      <c r="EI206" s="335"/>
      <c r="EJ206" s="97"/>
      <c r="EK206" s="334"/>
      <c r="EL206" s="335"/>
      <c r="EM206" s="335"/>
      <c r="EN206" s="97"/>
      <c r="EO206" s="334"/>
      <c r="EP206" s="335"/>
      <c r="EQ206" s="335"/>
      <c r="ER206" s="97" t="str">
        <f t="shared" ref="ER206" si="396">IF(EB206="","",IF(EE206=0,IF(EI206=0,IF(EM206=0,IF(EQ206=0,"CUMPLE","NO CUMPLE"),"NO CUMPLE"),"NO CUMPLE"),"NO CUMPLE"))</f>
        <v>CUMPLE</v>
      </c>
      <c r="ES206" s="993"/>
      <c r="ET206" s="335"/>
      <c r="EU206" s="97" t="str">
        <f t="shared" ref="EU206:EU217" si="397">IF(E206&gt;0,E206,"")</f>
        <v>SEGURIDAD EL PENTAGONO COLOMBIANO LIMITADA SEPECOL LTDA</v>
      </c>
      <c r="EV206" s="334" t="s">
        <v>1671</v>
      </c>
      <c r="EW206" s="335" t="s">
        <v>1631</v>
      </c>
      <c r="EX206" s="335"/>
      <c r="EY206" s="97" t="str">
        <f>L206</f>
        <v>COMPAÑÍA ANDINA DE SEGURIDAD PRIVADA LTDA – ANDISEG LTDA</v>
      </c>
      <c r="EZ206" s="334" t="s">
        <v>1740</v>
      </c>
      <c r="FA206" s="335" t="s">
        <v>1631</v>
      </c>
      <c r="FB206" s="335"/>
      <c r="FC206" s="97"/>
      <c r="FD206" s="334"/>
      <c r="FE206" s="335"/>
      <c r="FF206" s="335"/>
      <c r="FG206" s="97"/>
      <c r="FH206" s="334"/>
      <c r="FI206" s="335"/>
      <c r="FJ206" s="335"/>
      <c r="FK206" s="97" t="str">
        <f t="shared" ref="FK206" si="398">IF(EU206="","",IF(EX206=0,IF(FB206=0,IF(FF206=0,IF(FJ206=0,"CUMPLE","NO CUMPLE"),"NO CUMPLE"),"NO CUMPLE"),"NO CUMPLE"))</f>
        <v>CUMPLE</v>
      </c>
      <c r="FL206" s="993"/>
      <c r="FM206" s="335"/>
      <c r="FN206" s="97" t="str">
        <f t="shared" ref="FN206:FN217" si="399">IF(E206&gt;0,E206,"")</f>
        <v>SEGURIDAD EL PENTAGONO COLOMBIANO LIMITADA SEPECOL LTDA</v>
      </c>
      <c r="FO206" s="334" t="s">
        <v>756</v>
      </c>
      <c r="FP206" s="335"/>
      <c r="FQ206" s="97" t="str">
        <f>L206</f>
        <v>COMPAÑÍA ANDINA DE SEGURIDAD PRIVADA LTDA – ANDISEG LTDA</v>
      </c>
      <c r="FR206" s="334" t="s">
        <v>1741</v>
      </c>
      <c r="FS206" s="335"/>
      <c r="FT206" s="97"/>
      <c r="FU206" s="334"/>
      <c r="FV206" s="335"/>
      <c r="FW206" s="97"/>
      <c r="FX206" s="334"/>
      <c r="FY206" s="335"/>
      <c r="FZ206" s="97" t="str">
        <f t="shared" ref="FZ206" si="400">IF(FN206="","",IF(FP206=0,IF(FS206=0,IF(FV206=0,IF(FY206=0,"CUMPLE","NO CUMPLE"),"NO CUMPLE"),"NO CUMPLE"),"NO CUMPLE"))</f>
        <v>CUMPLE</v>
      </c>
      <c r="GA206" s="993"/>
      <c r="GB206" s="335"/>
      <c r="GC206" s="510" t="str">
        <f t="shared" ref="GC206:GC217" si="401">IF(E206&gt;0,E206,"")</f>
        <v>SEGURIDAD EL PENTAGONO COLOMBIANO LIMITADA SEPECOL LTDA</v>
      </c>
      <c r="GD206" s="336" t="s">
        <v>768</v>
      </c>
      <c r="GE206" s="337" t="s">
        <v>1631</v>
      </c>
      <c r="GF206" s="337"/>
      <c r="GG206" s="337"/>
      <c r="GH206" s="337"/>
      <c r="GI206" s="510" t="str">
        <f>L206</f>
        <v>COMPAÑÍA ANDINA DE SEGURIDAD PRIVADA LTDA – ANDISEG LTDA</v>
      </c>
      <c r="GJ206" s="336" t="s">
        <v>1641</v>
      </c>
      <c r="GK206" s="337" t="s">
        <v>1631</v>
      </c>
      <c r="GL206" s="337"/>
      <c r="GM206" s="337"/>
      <c r="GN206" s="337"/>
      <c r="GO206" s="510"/>
      <c r="GP206" s="336"/>
      <c r="GQ206" s="337"/>
      <c r="GR206" s="337"/>
      <c r="GS206" s="337"/>
      <c r="GT206" s="337"/>
      <c r="GU206" s="510"/>
      <c r="GV206" s="336"/>
      <c r="GW206" s="337"/>
      <c r="GX206" s="337"/>
      <c r="GY206" s="337"/>
      <c r="GZ206" s="336"/>
      <c r="HA206" s="510" t="str">
        <f t="shared" ref="HA206" si="402">IF(GC206="","",IF(GH206=0,IF(GN206=0,IF(GT206=0,IF(GZ206=0,"CUMPLE","NO CUMPLE"),"NO CUMPLE"),"NO CUMPLE"),"NO CUMPLE"))</f>
        <v>CUMPLE</v>
      </c>
      <c r="HB206" s="1015"/>
      <c r="HC206" s="337"/>
      <c r="HD206" s="510" t="str">
        <f t="shared" ref="HD206:HD217" si="403">IF(E206&gt;0,E206,"")</f>
        <v>SEGURIDAD EL PENTAGONO COLOMBIANO LIMITADA SEPECOL LTDA</v>
      </c>
      <c r="HE206" s="336" t="s">
        <v>1728</v>
      </c>
      <c r="HF206" s="337" t="s">
        <v>1631</v>
      </c>
      <c r="HG206" s="337" t="s">
        <v>1631</v>
      </c>
      <c r="HH206" s="336"/>
      <c r="HI206" s="510" t="str">
        <f>L206</f>
        <v>COMPAÑÍA ANDINA DE SEGURIDAD PRIVADA LTDA – ANDISEG LTDA</v>
      </c>
      <c r="HJ206" s="336" t="s">
        <v>1742</v>
      </c>
      <c r="HK206" s="337" t="s">
        <v>1631</v>
      </c>
      <c r="HL206" s="337" t="s">
        <v>1631</v>
      </c>
      <c r="HM206" s="336"/>
      <c r="HN206" s="510"/>
      <c r="HO206" s="336"/>
      <c r="HP206" s="337"/>
      <c r="HQ206" s="337"/>
      <c r="HR206" s="337"/>
      <c r="HS206" s="510"/>
      <c r="HT206" s="336"/>
      <c r="HU206" s="337"/>
      <c r="HV206" s="337"/>
      <c r="HW206" s="337"/>
      <c r="HX206" s="97" t="str">
        <f t="shared" ref="HX206" si="404">IF(HD206="","",IF(HH206=0,IF(HM206=0,IF(HR206=0,IF(HW206=0,"CUMPLE","NO CUMPLE"),"NO CUMPLE"),"NO CUMPLE"),"NO CUMPLE"))</f>
        <v>CUMPLE</v>
      </c>
      <c r="HY206" s="994"/>
      <c r="HZ206" s="337"/>
      <c r="IA206" s="510" t="str">
        <f t="shared" ref="IA206:IA217" si="405">IF(E206&gt;0,E206,"")</f>
        <v>SEGURIDAD EL PENTAGONO COLOMBIANO LIMITADA SEPECOL LTDA</v>
      </c>
      <c r="IB206" s="336" t="s">
        <v>332</v>
      </c>
      <c r="IC206" s="337" t="s">
        <v>1631</v>
      </c>
      <c r="ID206" s="337"/>
      <c r="IE206" s="510" t="str">
        <f>L206</f>
        <v>COMPAÑÍA ANDINA DE SEGURIDAD PRIVADA LTDA – ANDISEG LTDA</v>
      </c>
      <c r="IF206" s="336" t="s">
        <v>315</v>
      </c>
      <c r="IG206" s="337" t="s">
        <v>1631</v>
      </c>
      <c r="IH206" s="337"/>
      <c r="II206" s="510"/>
      <c r="IJ206" s="336"/>
      <c r="IK206" s="337"/>
      <c r="IL206" s="337"/>
      <c r="IM206" s="510"/>
      <c r="IN206" s="336"/>
      <c r="IO206" s="337"/>
      <c r="IP206" s="337"/>
      <c r="IQ206" s="97" t="str">
        <f t="shared" ref="IQ206:IQ217" si="406">IF(IA206="","",IF(ID206=0,IF(IH206=0,IF(IL206=0,IF(IP206=0,"CUMPLE","NO CUMPLE"),"NO CUMPLE"),"NO CUMPLE"),"NO CUMPLE"))</f>
        <v>CUMPLE</v>
      </c>
      <c r="IR206" s="1015"/>
      <c r="IS206" s="337"/>
      <c r="IT206" s="337" t="s">
        <v>1631</v>
      </c>
      <c r="IU206" s="337">
        <v>1</v>
      </c>
      <c r="IV206" s="510" t="str">
        <f t="shared" ref="IV206:IV217" si="407">IF(IT206&lt;&gt;"",IF(IT206="SI","CUMPLE","NO CUMPLE"),"")</f>
        <v>CUMPLE</v>
      </c>
      <c r="IW206" s="995"/>
    </row>
    <row r="207" spans="1:257" x14ac:dyDescent="0.25">
      <c r="A207" s="996"/>
      <c r="B207" s="507">
        <v>2</v>
      </c>
      <c r="C207" s="97" t="str">
        <f>IF(Proponentes!B198&gt;0,Proponentes!B198,"")</f>
        <v/>
      </c>
      <c r="D207" s="335"/>
      <c r="E207" s="335"/>
      <c r="F207" s="334"/>
      <c r="G207" s="335"/>
      <c r="H207" s="335"/>
      <c r="I207" s="335"/>
      <c r="J207" s="335"/>
      <c r="K207" s="335"/>
      <c r="L207" s="335"/>
      <c r="M207" s="334"/>
      <c r="N207" s="335"/>
      <c r="O207" s="335"/>
      <c r="P207" s="335"/>
      <c r="Q207" s="335"/>
      <c r="R207" s="335"/>
      <c r="S207" s="335"/>
      <c r="T207" s="334"/>
      <c r="U207" s="335"/>
      <c r="V207" s="335"/>
      <c r="W207" s="335"/>
      <c r="X207" s="335"/>
      <c r="Y207" s="335"/>
      <c r="Z207" s="335"/>
      <c r="AA207" s="334"/>
      <c r="AB207" s="335"/>
      <c r="AC207" s="335"/>
      <c r="AD207" s="335"/>
      <c r="AE207" s="335"/>
      <c r="AF207" s="335"/>
      <c r="AG207" s="97" t="str">
        <f t="shared" si="279"/>
        <v/>
      </c>
      <c r="AH207" s="993"/>
      <c r="AI207" s="335"/>
      <c r="AJ207" s="335" t="str">
        <f t="shared" si="280"/>
        <v/>
      </c>
      <c r="AK207" s="335"/>
      <c r="AL207" s="334"/>
      <c r="AM207" s="335"/>
      <c r="AN207" s="335"/>
      <c r="AO207" s="335"/>
      <c r="AP207" s="335"/>
      <c r="AQ207" s="335"/>
      <c r="AR207" s="335"/>
      <c r="AS207" s="334"/>
      <c r="AT207" s="335"/>
      <c r="AU207" s="335"/>
      <c r="AV207" s="335"/>
      <c r="AW207" s="335"/>
      <c r="AX207" s="335"/>
      <c r="AY207" s="335"/>
      <c r="AZ207" s="334"/>
      <c r="BA207" s="335"/>
      <c r="BB207" s="335"/>
      <c r="BC207" s="335"/>
      <c r="BD207" s="335"/>
      <c r="BE207" s="335"/>
      <c r="BF207" s="335"/>
      <c r="BG207" s="334"/>
      <c r="BH207" s="335"/>
      <c r="BI207" s="335"/>
      <c r="BJ207" s="335"/>
      <c r="BK207" s="335"/>
      <c r="BL207" s="97" t="str">
        <f t="shared" si="281"/>
        <v/>
      </c>
      <c r="BM207" s="993"/>
      <c r="BN207" s="335" t="str">
        <f t="shared" si="386"/>
        <v/>
      </c>
      <c r="BO207" s="334"/>
      <c r="BP207" s="335"/>
      <c r="BQ207" s="335"/>
      <c r="BR207" s="335"/>
      <c r="BS207" s="335" t="str">
        <f t="shared" si="387"/>
        <v/>
      </c>
      <c r="BT207" s="334"/>
      <c r="BU207" s="335"/>
      <c r="BV207" s="335"/>
      <c r="BW207" s="335"/>
      <c r="BX207" s="335" t="str">
        <f t="shared" si="388"/>
        <v/>
      </c>
      <c r="BY207" s="334"/>
      <c r="BZ207" s="335"/>
      <c r="CA207" s="335"/>
      <c r="CB207" s="335"/>
      <c r="CC207" s="335" t="str">
        <f t="shared" si="389"/>
        <v/>
      </c>
      <c r="CD207" s="334"/>
      <c r="CE207" s="335"/>
      <c r="CF207" s="335"/>
      <c r="CG207" s="335"/>
      <c r="CH207" s="997"/>
      <c r="CI207" s="97" t="str">
        <f t="shared" si="390"/>
        <v/>
      </c>
      <c r="CJ207" s="998"/>
      <c r="CK207" s="335"/>
      <c r="CL207" s="97" t="str">
        <f t="shared" si="391"/>
        <v/>
      </c>
      <c r="CM207" s="334"/>
      <c r="CN207" s="335"/>
      <c r="CO207" s="335"/>
      <c r="CP207" s="335"/>
      <c r="CQ207" s="97"/>
      <c r="CR207" s="334"/>
      <c r="CS207" s="335"/>
      <c r="CT207" s="335"/>
      <c r="CU207" s="335"/>
      <c r="CV207" s="97"/>
      <c r="CW207" s="334"/>
      <c r="CX207" s="335"/>
      <c r="CY207" s="335"/>
      <c r="CZ207" s="335"/>
      <c r="DA207" s="97"/>
      <c r="DB207" s="334"/>
      <c r="DC207" s="335"/>
      <c r="DD207" s="335"/>
      <c r="DE207" s="335"/>
      <c r="DF207" s="97" t="str">
        <f t="shared" si="288"/>
        <v/>
      </c>
      <c r="DG207" s="993"/>
      <c r="DH207" s="335"/>
      <c r="DI207" s="97" t="str">
        <f t="shared" si="289"/>
        <v/>
      </c>
      <c r="DJ207" s="334"/>
      <c r="DK207" s="335"/>
      <c r="DL207" s="335"/>
      <c r="DM207" s="97"/>
      <c r="DN207" s="334"/>
      <c r="DO207" s="335"/>
      <c r="DP207" s="335"/>
      <c r="DQ207" s="97"/>
      <c r="DR207" s="334"/>
      <c r="DS207" s="335"/>
      <c r="DT207" s="335"/>
      <c r="DU207" s="97"/>
      <c r="DV207" s="334"/>
      <c r="DW207" s="335"/>
      <c r="DX207" s="335"/>
      <c r="DY207" s="97" t="str">
        <f t="shared" si="290"/>
        <v/>
      </c>
      <c r="DZ207" s="998"/>
      <c r="EA207" s="335"/>
      <c r="EB207" s="97" t="str">
        <f t="shared" si="395"/>
        <v/>
      </c>
      <c r="EC207" s="334"/>
      <c r="ED207" s="335"/>
      <c r="EE207" s="335"/>
      <c r="EF207" s="97"/>
      <c r="EG207" s="334"/>
      <c r="EH207" s="335"/>
      <c r="EI207" s="335"/>
      <c r="EJ207" s="97"/>
      <c r="EK207" s="334"/>
      <c r="EL207" s="335"/>
      <c r="EM207" s="335"/>
      <c r="EN207" s="97"/>
      <c r="EO207" s="334"/>
      <c r="EP207" s="335"/>
      <c r="EQ207" s="335"/>
      <c r="ER207" s="97" t="str">
        <f t="shared" si="292"/>
        <v/>
      </c>
      <c r="ES207" s="993"/>
      <c r="ET207" s="335"/>
      <c r="EU207" s="97" t="str">
        <f t="shared" si="397"/>
        <v/>
      </c>
      <c r="EV207" s="334"/>
      <c r="EW207" s="335"/>
      <c r="EX207" s="335"/>
      <c r="EY207" s="97"/>
      <c r="EZ207" s="334"/>
      <c r="FA207" s="335"/>
      <c r="FB207" s="335"/>
      <c r="FC207" s="97"/>
      <c r="FD207" s="334"/>
      <c r="FE207" s="335"/>
      <c r="FF207" s="335"/>
      <c r="FG207" s="97"/>
      <c r="FH207" s="334"/>
      <c r="FI207" s="335"/>
      <c r="FJ207" s="335"/>
      <c r="FK207" s="97" t="str">
        <f t="shared" si="294"/>
        <v/>
      </c>
      <c r="FL207" s="993"/>
      <c r="FM207" s="335"/>
      <c r="FN207" s="97" t="str">
        <f t="shared" si="399"/>
        <v/>
      </c>
      <c r="FO207" s="334"/>
      <c r="FP207" s="335"/>
      <c r="FQ207" s="97"/>
      <c r="FR207" s="334"/>
      <c r="FS207" s="335"/>
      <c r="FT207" s="97"/>
      <c r="FU207" s="334"/>
      <c r="FV207" s="335"/>
      <c r="FW207" s="97"/>
      <c r="FX207" s="334"/>
      <c r="FY207" s="335"/>
      <c r="FZ207" s="97" t="str">
        <f t="shared" si="296"/>
        <v/>
      </c>
      <c r="GA207" s="993"/>
      <c r="GB207" s="335"/>
      <c r="GC207" s="510" t="str">
        <f t="shared" si="401"/>
        <v/>
      </c>
      <c r="GD207" s="336"/>
      <c r="GE207" s="337"/>
      <c r="GF207" s="337"/>
      <c r="GG207" s="337"/>
      <c r="GH207" s="337"/>
      <c r="GI207" s="510"/>
      <c r="GJ207" s="336"/>
      <c r="GK207" s="337"/>
      <c r="GL207" s="337"/>
      <c r="GM207" s="337"/>
      <c r="GN207" s="337"/>
      <c r="GO207" s="510"/>
      <c r="GP207" s="336"/>
      <c r="GQ207" s="337"/>
      <c r="GR207" s="337"/>
      <c r="GS207" s="337"/>
      <c r="GT207" s="337"/>
      <c r="GU207" s="510"/>
      <c r="GV207" s="336"/>
      <c r="GW207" s="337"/>
      <c r="GX207" s="337"/>
      <c r="GY207" s="337"/>
      <c r="GZ207" s="336"/>
      <c r="HA207" s="510" t="str">
        <f t="shared" si="298"/>
        <v/>
      </c>
      <c r="HB207" s="1015"/>
      <c r="HC207" s="337"/>
      <c r="HD207" s="510" t="str">
        <f t="shared" si="403"/>
        <v/>
      </c>
      <c r="HE207" s="336"/>
      <c r="HF207" s="337"/>
      <c r="HG207" s="337"/>
      <c r="HH207" s="336"/>
      <c r="HI207" s="510"/>
      <c r="HJ207" s="336"/>
      <c r="HK207" s="337"/>
      <c r="HL207" s="337"/>
      <c r="HM207" s="336"/>
      <c r="HN207" s="510"/>
      <c r="HO207" s="336"/>
      <c r="HP207" s="337"/>
      <c r="HQ207" s="337"/>
      <c r="HR207" s="337"/>
      <c r="HS207" s="510"/>
      <c r="HT207" s="336"/>
      <c r="HU207" s="337"/>
      <c r="HV207" s="337"/>
      <c r="HW207" s="337"/>
      <c r="HX207" s="97" t="str">
        <f t="shared" si="300"/>
        <v/>
      </c>
      <c r="HY207" s="994"/>
      <c r="HZ207" s="337"/>
      <c r="IA207" s="510" t="str">
        <f t="shared" si="405"/>
        <v/>
      </c>
      <c r="IB207" s="336"/>
      <c r="IC207" s="337"/>
      <c r="ID207" s="337"/>
      <c r="IE207" s="510"/>
      <c r="IF207" s="336"/>
      <c r="IG207" s="337"/>
      <c r="IH207" s="337"/>
      <c r="II207" s="510"/>
      <c r="IJ207" s="336"/>
      <c r="IK207" s="337"/>
      <c r="IL207" s="337"/>
      <c r="IM207" s="510"/>
      <c r="IN207" s="336"/>
      <c r="IO207" s="337"/>
      <c r="IP207" s="337"/>
      <c r="IQ207" s="97" t="str">
        <f t="shared" si="406"/>
        <v/>
      </c>
      <c r="IR207" s="1015"/>
      <c r="IS207" s="337"/>
      <c r="IT207" s="337"/>
      <c r="IU207" s="337"/>
      <c r="IV207" s="510" t="str">
        <f t="shared" si="407"/>
        <v/>
      </c>
      <c r="IW207" s="995"/>
    </row>
    <row r="208" spans="1:257" x14ac:dyDescent="0.25">
      <c r="A208" s="996"/>
      <c r="B208" s="507">
        <v>3</v>
      </c>
      <c r="C208" s="97" t="str">
        <f>IF(Proponentes!B199&gt;0,Proponentes!B199,"")</f>
        <v/>
      </c>
      <c r="D208" s="335"/>
      <c r="E208" s="335"/>
      <c r="F208" s="334"/>
      <c r="G208" s="335"/>
      <c r="H208" s="335"/>
      <c r="I208" s="335"/>
      <c r="J208" s="335"/>
      <c r="K208" s="335"/>
      <c r="L208" s="335"/>
      <c r="M208" s="334"/>
      <c r="N208" s="335"/>
      <c r="O208" s="335"/>
      <c r="P208" s="335"/>
      <c r="Q208" s="335"/>
      <c r="R208" s="335"/>
      <c r="S208" s="335"/>
      <c r="T208" s="334"/>
      <c r="U208" s="335"/>
      <c r="V208" s="335"/>
      <c r="W208" s="335"/>
      <c r="X208" s="335"/>
      <c r="Y208" s="335"/>
      <c r="Z208" s="335"/>
      <c r="AA208" s="334"/>
      <c r="AB208" s="335"/>
      <c r="AC208" s="335"/>
      <c r="AD208" s="335"/>
      <c r="AE208" s="335"/>
      <c r="AF208" s="335"/>
      <c r="AG208" s="97" t="str">
        <f t="shared" si="279"/>
        <v/>
      </c>
      <c r="AH208" s="993"/>
      <c r="AI208" s="335"/>
      <c r="AJ208" s="335" t="str">
        <f t="shared" si="280"/>
        <v/>
      </c>
      <c r="AK208" s="335"/>
      <c r="AL208" s="334"/>
      <c r="AM208" s="335"/>
      <c r="AN208" s="335"/>
      <c r="AO208" s="335"/>
      <c r="AP208" s="335"/>
      <c r="AQ208" s="335"/>
      <c r="AR208" s="335"/>
      <c r="AS208" s="334"/>
      <c r="AT208" s="335"/>
      <c r="AU208" s="335"/>
      <c r="AV208" s="335"/>
      <c r="AW208" s="335"/>
      <c r="AX208" s="335"/>
      <c r="AY208" s="335"/>
      <c r="AZ208" s="334"/>
      <c r="BA208" s="335"/>
      <c r="BB208" s="335"/>
      <c r="BC208" s="335"/>
      <c r="BD208" s="335"/>
      <c r="BE208" s="335"/>
      <c r="BF208" s="335"/>
      <c r="BG208" s="334"/>
      <c r="BH208" s="335"/>
      <c r="BI208" s="335"/>
      <c r="BJ208" s="335"/>
      <c r="BK208" s="335"/>
      <c r="BL208" s="97" t="str">
        <f t="shared" si="281"/>
        <v/>
      </c>
      <c r="BM208" s="993"/>
      <c r="BN208" s="335" t="str">
        <f t="shared" si="386"/>
        <v/>
      </c>
      <c r="BO208" s="334"/>
      <c r="BP208" s="335"/>
      <c r="BQ208" s="335"/>
      <c r="BR208" s="335"/>
      <c r="BS208" s="335" t="str">
        <f t="shared" si="387"/>
        <v/>
      </c>
      <c r="BT208" s="334"/>
      <c r="BU208" s="335"/>
      <c r="BV208" s="335"/>
      <c r="BW208" s="335"/>
      <c r="BX208" s="335" t="str">
        <f t="shared" si="388"/>
        <v/>
      </c>
      <c r="BY208" s="334"/>
      <c r="BZ208" s="335"/>
      <c r="CA208" s="335"/>
      <c r="CB208" s="335"/>
      <c r="CC208" s="335" t="str">
        <f t="shared" si="389"/>
        <v/>
      </c>
      <c r="CD208" s="334"/>
      <c r="CE208" s="335"/>
      <c r="CF208" s="335"/>
      <c r="CG208" s="335"/>
      <c r="CH208" s="997"/>
      <c r="CI208" s="97" t="str">
        <f t="shared" si="390"/>
        <v/>
      </c>
      <c r="CJ208" s="998"/>
      <c r="CK208" s="335"/>
      <c r="CL208" s="97" t="str">
        <f t="shared" si="391"/>
        <v/>
      </c>
      <c r="CM208" s="334"/>
      <c r="CN208" s="335"/>
      <c r="CO208" s="335"/>
      <c r="CP208" s="335"/>
      <c r="CQ208" s="97"/>
      <c r="CR208" s="334"/>
      <c r="CS208" s="335"/>
      <c r="CT208" s="335"/>
      <c r="CU208" s="335"/>
      <c r="CV208" s="97"/>
      <c r="CW208" s="334"/>
      <c r="CX208" s="335"/>
      <c r="CY208" s="335"/>
      <c r="CZ208" s="335"/>
      <c r="DA208" s="97"/>
      <c r="DB208" s="334"/>
      <c r="DC208" s="335"/>
      <c r="DD208" s="335"/>
      <c r="DE208" s="335"/>
      <c r="DF208" s="97" t="str">
        <f t="shared" si="288"/>
        <v/>
      </c>
      <c r="DG208" s="993"/>
      <c r="DH208" s="335"/>
      <c r="DI208" s="97" t="str">
        <f t="shared" si="289"/>
        <v/>
      </c>
      <c r="DJ208" s="334"/>
      <c r="DK208" s="335"/>
      <c r="DL208" s="335"/>
      <c r="DM208" s="97"/>
      <c r="DN208" s="334"/>
      <c r="DO208" s="335"/>
      <c r="DP208" s="335"/>
      <c r="DQ208" s="97"/>
      <c r="DR208" s="334"/>
      <c r="DS208" s="335"/>
      <c r="DT208" s="335"/>
      <c r="DU208" s="97"/>
      <c r="DV208" s="334"/>
      <c r="DW208" s="335"/>
      <c r="DX208" s="335"/>
      <c r="DY208" s="97" t="str">
        <f t="shared" si="290"/>
        <v/>
      </c>
      <c r="DZ208" s="998"/>
      <c r="EA208" s="335"/>
      <c r="EB208" s="97" t="str">
        <f t="shared" si="395"/>
        <v/>
      </c>
      <c r="EC208" s="334"/>
      <c r="ED208" s="335"/>
      <c r="EE208" s="335"/>
      <c r="EF208" s="97"/>
      <c r="EG208" s="334"/>
      <c r="EH208" s="335"/>
      <c r="EI208" s="335"/>
      <c r="EJ208" s="97"/>
      <c r="EK208" s="334"/>
      <c r="EL208" s="335"/>
      <c r="EM208" s="335"/>
      <c r="EN208" s="97"/>
      <c r="EO208" s="334"/>
      <c r="EP208" s="335"/>
      <c r="EQ208" s="335"/>
      <c r="ER208" s="97" t="str">
        <f t="shared" si="292"/>
        <v/>
      </c>
      <c r="ES208" s="993"/>
      <c r="ET208" s="335"/>
      <c r="EU208" s="97" t="str">
        <f t="shared" si="397"/>
        <v/>
      </c>
      <c r="EV208" s="334"/>
      <c r="EW208" s="335"/>
      <c r="EX208" s="335"/>
      <c r="EY208" s="97"/>
      <c r="EZ208" s="334"/>
      <c r="FA208" s="335"/>
      <c r="FB208" s="335"/>
      <c r="FC208" s="97"/>
      <c r="FD208" s="334"/>
      <c r="FE208" s="335"/>
      <c r="FF208" s="335"/>
      <c r="FG208" s="97"/>
      <c r="FH208" s="334"/>
      <c r="FI208" s="335"/>
      <c r="FJ208" s="335"/>
      <c r="FK208" s="97" t="str">
        <f t="shared" si="294"/>
        <v/>
      </c>
      <c r="FL208" s="993"/>
      <c r="FM208" s="335"/>
      <c r="FN208" s="97" t="str">
        <f t="shared" si="399"/>
        <v/>
      </c>
      <c r="FO208" s="334"/>
      <c r="FP208" s="335"/>
      <c r="FQ208" s="97"/>
      <c r="FR208" s="334"/>
      <c r="FS208" s="335"/>
      <c r="FT208" s="97"/>
      <c r="FU208" s="334"/>
      <c r="FV208" s="335"/>
      <c r="FW208" s="97"/>
      <c r="FX208" s="334"/>
      <c r="FY208" s="335"/>
      <c r="FZ208" s="97" t="str">
        <f t="shared" si="296"/>
        <v/>
      </c>
      <c r="GA208" s="993"/>
      <c r="GB208" s="335"/>
      <c r="GC208" s="510" t="str">
        <f t="shared" si="401"/>
        <v/>
      </c>
      <c r="GD208" s="336"/>
      <c r="GE208" s="337"/>
      <c r="GF208" s="337"/>
      <c r="GG208" s="337"/>
      <c r="GH208" s="337"/>
      <c r="GI208" s="510"/>
      <c r="GJ208" s="336"/>
      <c r="GK208" s="337"/>
      <c r="GL208" s="337"/>
      <c r="GM208" s="337"/>
      <c r="GN208" s="337"/>
      <c r="GO208" s="510"/>
      <c r="GP208" s="336"/>
      <c r="GQ208" s="337"/>
      <c r="GR208" s="337"/>
      <c r="GS208" s="337"/>
      <c r="GT208" s="337"/>
      <c r="GU208" s="510"/>
      <c r="GV208" s="336"/>
      <c r="GW208" s="337"/>
      <c r="GX208" s="337"/>
      <c r="GY208" s="337"/>
      <c r="GZ208" s="336"/>
      <c r="HA208" s="510" t="str">
        <f t="shared" si="298"/>
        <v/>
      </c>
      <c r="HB208" s="1015"/>
      <c r="HC208" s="337"/>
      <c r="HD208" s="510" t="str">
        <f t="shared" si="403"/>
        <v/>
      </c>
      <c r="HE208" s="336"/>
      <c r="HF208" s="337"/>
      <c r="HG208" s="337"/>
      <c r="HH208" s="336"/>
      <c r="HI208" s="510"/>
      <c r="HJ208" s="336"/>
      <c r="HK208" s="337"/>
      <c r="HL208" s="337"/>
      <c r="HM208" s="336"/>
      <c r="HN208" s="510"/>
      <c r="HO208" s="336"/>
      <c r="HP208" s="337"/>
      <c r="HQ208" s="337"/>
      <c r="HR208" s="337"/>
      <c r="HS208" s="510"/>
      <c r="HT208" s="336"/>
      <c r="HU208" s="337"/>
      <c r="HV208" s="337"/>
      <c r="HW208" s="337"/>
      <c r="HX208" s="97" t="str">
        <f t="shared" si="300"/>
        <v/>
      </c>
      <c r="HY208" s="994"/>
      <c r="HZ208" s="337"/>
      <c r="IA208" s="510" t="str">
        <f t="shared" si="405"/>
        <v/>
      </c>
      <c r="IB208" s="336"/>
      <c r="IC208" s="337"/>
      <c r="ID208" s="337"/>
      <c r="IE208" s="510"/>
      <c r="IF208" s="336"/>
      <c r="IG208" s="337"/>
      <c r="IH208" s="337"/>
      <c r="II208" s="510"/>
      <c r="IJ208" s="336"/>
      <c r="IK208" s="337"/>
      <c r="IL208" s="337"/>
      <c r="IM208" s="510"/>
      <c r="IN208" s="336"/>
      <c r="IO208" s="337"/>
      <c r="IP208" s="337"/>
      <c r="IQ208" s="97" t="str">
        <f t="shared" si="406"/>
        <v/>
      </c>
      <c r="IR208" s="1015"/>
      <c r="IS208" s="337"/>
      <c r="IT208" s="337"/>
      <c r="IU208" s="337"/>
      <c r="IV208" s="510" t="str">
        <f t="shared" si="407"/>
        <v/>
      </c>
      <c r="IW208" s="995"/>
    </row>
    <row r="209" spans="1:257" x14ac:dyDescent="0.25">
      <c r="A209" s="996"/>
      <c r="B209" s="507">
        <v>4</v>
      </c>
      <c r="C209" s="97" t="str">
        <f>IF(Proponentes!B200&gt;0,Proponentes!B200,"")</f>
        <v/>
      </c>
      <c r="D209" s="335"/>
      <c r="E209" s="335"/>
      <c r="F209" s="334"/>
      <c r="G209" s="335"/>
      <c r="H209" s="335"/>
      <c r="I209" s="335"/>
      <c r="J209" s="335"/>
      <c r="K209" s="335"/>
      <c r="L209" s="335"/>
      <c r="M209" s="334"/>
      <c r="N209" s="335"/>
      <c r="O209" s="335"/>
      <c r="P209" s="335"/>
      <c r="Q209" s="335"/>
      <c r="R209" s="335"/>
      <c r="S209" s="335"/>
      <c r="T209" s="334"/>
      <c r="U209" s="335"/>
      <c r="V209" s="335"/>
      <c r="W209" s="335"/>
      <c r="X209" s="335"/>
      <c r="Y209" s="335"/>
      <c r="Z209" s="335"/>
      <c r="AA209" s="334"/>
      <c r="AB209" s="335"/>
      <c r="AC209" s="335"/>
      <c r="AD209" s="335"/>
      <c r="AE209" s="335"/>
      <c r="AF209" s="335"/>
      <c r="AG209" s="97" t="str">
        <f t="shared" si="279"/>
        <v/>
      </c>
      <c r="AH209" s="993"/>
      <c r="AI209" s="335"/>
      <c r="AJ209" s="335" t="str">
        <f t="shared" si="280"/>
        <v/>
      </c>
      <c r="AK209" s="335"/>
      <c r="AL209" s="334"/>
      <c r="AM209" s="335"/>
      <c r="AN209" s="335"/>
      <c r="AO209" s="335"/>
      <c r="AP209" s="335"/>
      <c r="AQ209" s="335"/>
      <c r="AR209" s="335"/>
      <c r="AS209" s="334"/>
      <c r="AT209" s="335"/>
      <c r="AU209" s="335"/>
      <c r="AV209" s="335"/>
      <c r="AW209" s="335"/>
      <c r="AX209" s="335"/>
      <c r="AY209" s="335"/>
      <c r="AZ209" s="334"/>
      <c r="BA209" s="335"/>
      <c r="BB209" s="335"/>
      <c r="BC209" s="335"/>
      <c r="BD209" s="335"/>
      <c r="BE209" s="335"/>
      <c r="BF209" s="335"/>
      <c r="BG209" s="334"/>
      <c r="BH209" s="335"/>
      <c r="BI209" s="335"/>
      <c r="BJ209" s="335"/>
      <c r="BK209" s="335"/>
      <c r="BL209" s="97" t="str">
        <f t="shared" si="281"/>
        <v/>
      </c>
      <c r="BM209" s="993"/>
      <c r="BN209" s="335" t="str">
        <f t="shared" si="386"/>
        <v/>
      </c>
      <c r="BO209" s="334"/>
      <c r="BP209" s="335"/>
      <c r="BQ209" s="335"/>
      <c r="BR209" s="335"/>
      <c r="BS209" s="335" t="str">
        <f t="shared" si="387"/>
        <v/>
      </c>
      <c r="BT209" s="334"/>
      <c r="BU209" s="335"/>
      <c r="BV209" s="335"/>
      <c r="BW209" s="335"/>
      <c r="BX209" s="335" t="str">
        <f t="shared" si="388"/>
        <v/>
      </c>
      <c r="BY209" s="334"/>
      <c r="BZ209" s="335"/>
      <c r="CA209" s="335"/>
      <c r="CB209" s="335"/>
      <c r="CC209" s="335" t="str">
        <f t="shared" si="389"/>
        <v/>
      </c>
      <c r="CD209" s="334"/>
      <c r="CE209" s="335"/>
      <c r="CF209" s="335"/>
      <c r="CG209" s="335"/>
      <c r="CH209" s="997"/>
      <c r="CI209" s="97" t="str">
        <f t="shared" si="390"/>
        <v/>
      </c>
      <c r="CJ209" s="998"/>
      <c r="CK209" s="335"/>
      <c r="CL209" s="97" t="str">
        <f t="shared" si="391"/>
        <v/>
      </c>
      <c r="CM209" s="334"/>
      <c r="CN209" s="335"/>
      <c r="CO209" s="335"/>
      <c r="CP209" s="335"/>
      <c r="CQ209" s="97"/>
      <c r="CR209" s="334"/>
      <c r="CS209" s="335"/>
      <c r="CT209" s="335"/>
      <c r="CU209" s="335"/>
      <c r="CV209" s="97"/>
      <c r="CW209" s="334"/>
      <c r="CX209" s="335"/>
      <c r="CY209" s="335"/>
      <c r="CZ209" s="335"/>
      <c r="DA209" s="97"/>
      <c r="DB209" s="334"/>
      <c r="DC209" s="335"/>
      <c r="DD209" s="335"/>
      <c r="DE209" s="335"/>
      <c r="DF209" s="97" t="str">
        <f t="shared" si="288"/>
        <v/>
      </c>
      <c r="DG209" s="993"/>
      <c r="DH209" s="335"/>
      <c r="DI209" s="97" t="str">
        <f t="shared" si="289"/>
        <v/>
      </c>
      <c r="DJ209" s="334"/>
      <c r="DK209" s="335"/>
      <c r="DL209" s="335"/>
      <c r="DM209" s="97"/>
      <c r="DN209" s="334"/>
      <c r="DO209" s="335"/>
      <c r="DP209" s="335"/>
      <c r="DQ209" s="97"/>
      <c r="DR209" s="334"/>
      <c r="DS209" s="335"/>
      <c r="DT209" s="335"/>
      <c r="DU209" s="97"/>
      <c r="DV209" s="334"/>
      <c r="DW209" s="335"/>
      <c r="DX209" s="335"/>
      <c r="DY209" s="97" t="str">
        <f t="shared" si="290"/>
        <v/>
      </c>
      <c r="DZ209" s="998"/>
      <c r="EA209" s="335"/>
      <c r="EB209" s="97" t="str">
        <f t="shared" si="395"/>
        <v/>
      </c>
      <c r="EC209" s="334"/>
      <c r="ED209" s="335"/>
      <c r="EE209" s="335"/>
      <c r="EF209" s="97"/>
      <c r="EG209" s="334"/>
      <c r="EH209" s="335"/>
      <c r="EI209" s="335"/>
      <c r="EJ209" s="97"/>
      <c r="EK209" s="334"/>
      <c r="EL209" s="335"/>
      <c r="EM209" s="335"/>
      <c r="EN209" s="97"/>
      <c r="EO209" s="334"/>
      <c r="EP209" s="335"/>
      <c r="EQ209" s="335"/>
      <c r="ER209" s="97" t="str">
        <f t="shared" si="292"/>
        <v/>
      </c>
      <c r="ES209" s="993"/>
      <c r="ET209" s="335"/>
      <c r="EU209" s="97" t="str">
        <f t="shared" si="397"/>
        <v/>
      </c>
      <c r="EV209" s="334"/>
      <c r="EW209" s="335"/>
      <c r="EX209" s="335"/>
      <c r="EY209" s="97"/>
      <c r="EZ209" s="334"/>
      <c r="FA209" s="335"/>
      <c r="FB209" s="335"/>
      <c r="FC209" s="97"/>
      <c r="FD209" s="334"/>
      <c r="FE209" s="335"/>
      <c r="FF209" s="335"/>
      <c r="FG209" s="97"/>
      <c r="FH209" s="334"/>
      <c r="FI209" s="335"/>
      <c r="FJ209" s="335"/>
      <c r="FK209" s="97" t="str">
        <f t="shared" si="294"/>
        <v/>
      </c>
      <c r="FL209" s="993"/>
      <c r="FM209" s="335"/>
      <c r="FN209" s="97" t="str">
        <f t="shared" si="399"/>
        <v/>
      </c>
      <c r="FO209" s="334"/>
      <c r="FP209" s="335"/>
      <c r="FQ209" s="97"/>
      <c r="FR209" s="334"/>
      <c r="FS209" s="335"/>
      <c r="FT209" s="97"/>
      <c r="FU209" s="334"/>
      <c r="FV209" s="335"/>
      <c r="FW209" s="97"/>
      <c r="FX209" s="334"/>
      <c r="FY209" s="335"/>
      <c r="FZ209" s="97" t="str">
        <f t="shared" si="296"/>
        <v/>
      </c>
      <c r="GA209" s="993"/>
      <c r="GB209" s="335"/>
      <c r="GC209" s="510" t="str">
        <f t="shared" si="401"/>
        <v/>
      </c>
      <c r="GD209" s="336"/>
      <c r="GE209" s="337"/>
      <c r="GF209" s="337"/>
      <c r="GG209" s="337"/>
      <c r="GH209" s="337"/>
      <c r="GI209" s="510"/>
      <c r="GJ209" s="336"/>
      <c r="GK209" s="337"/>
      <c r="GL209" s="337"/>
      <c r="GM209" s="337"/>
      <c r="GN209" s="337"/>
      <c r="GO209" s="510"/>
      <c r="GP209" s="336"/>
      <c r="GQ209" s="337"/>
      <c r="GR209" s="337"/>
      <c r="GS209" s="337"/>
      <c r="GT209" s="337"/>
      <c r="GU209" s="510"/>
      <c r="GV209" s="336"/>
      <c r="GW209" s="337"/>
      <c r="GX209" s="337"/>
      <c r="GY209" s="337"/>
      <c r="GZ209" s="336"/>
      <c r="HA209" s="510" t="str">
        <f t="shared" si="298"/>
        <v/>
      </c>
      <c r="HB209" s="1015"/>
      <c r="HC209" s="337"/>
      <c r="HD209" s="510" t="str">
        <f t="shared" si="403"/>
        <v/>
      </c>
      <c r="HE209" s="336"/>
      <c r="HF209" s="337"/>
      <c r="HG209" s="337"/>
      <c r="HH209" s="336"/>
      <c r="HI209" s="510"/>
      <c r="HJ209" s="336"/>
      <c r="HK209" s="337"/>
      <c r="HL209" s="337"/>
      <c r="HM209" s="336"/>
      <c r="HN209" s="510"/>
      <c r="HO209" s="336"/>
      <c r="HP209" s="337"/>
      <c r="HQ209" s="337"/>
      <c r="HR209" s="337"/>
      <c r="HS209" s="510"/>
      <c r="HT209" s="336"/>
      <c r="HU209" s="337"/>
      <c r="HV209" s="337"/>
      <c r="HW209" s="337"/>
      <c r="HX209" s="97" t="str">
        <f t="shared" si="300"/>
        <v/>
      </c>
      <c r="HY209" s="994"/>
      <c r="HZ209" s="337"/>
      <c r="IA209" s="510" t="str">
        <f t="shared" si="405"/>
        <v/>
      </c>
      <c r="IB209" s="336"/>
      <c r="IC209" s="337"/>
      <c r="ID209" s="337"/>
      <c r="IE209" s="510"/>
      <c r="IF209" s="336"/>
      <c r="IG209" s="337"/>
      <c r="IH209" s="337"/>
      <c r="II209" s="510"/>
      <c r="IJ209" s="336"/>
      <c r="IK209" s="337"/>
      <c r="IL209" s="337"/>
      <c r="IM209" s="510"/>
      <c r="IN209" s="336"/>
      <c r="IO209" s="337"/>
      <c r="IP209" s="337"/>
      <c r="IQ209" s="97" t="str">
        <f t="shared" si="406"/>
        <v/>
      </c>
      <c r="IR209" s="1015"/>
      <c r="IS209" s="337"/>
      <c r="IT209" s="337"/>
      <c r="IU209" s="337"/>
      <c r="IV209" s="510" t="str">
        <f t="shared" si="407"/>
        <v/>
      </c>
      <c r="IW209" s="995"/>
    </row>
    <row r="210" spans="1:257" x14ac:dyDescent="0.25">
      <c r="A210" s="996"/>
      <c r="B210" s="507">
        <v>5</v>
      </c>
      <c r="C210" s="97" t="str">
        <f>IF(Proponentes!B201&gt;0,Proponentes!B201,"")</f>
        <v/>
      </c>
      <c r="D210" s="335"/>
      <c r="E210" s="335"/>
      <c r="F210" s="334"/>
      <c r="G210" s="335"/>
      <c r="H210" s="335"/>
      <c r="I210" s="335"/>
      <c r="J210" s="335"/>
      <c r="K210" s="335"/>
      <c r="L210" s="335"/>
      <c r="M210" s="334"/>
      <c r="N210" s="335"/>
      <c r="O210" s="335"/>
      <c r="P210" s="335"/>
      <c r="Q210" s="335"/>
      <c r="R210" s="335"/>
      <c r="S210" s="335"/>
      <c r="T210" s="334"/>
      <c r="U210" s="335"/>
      <c r="V210" s="335"/>
      <c r="W210" s="335"/>
      <c r="X210" s="335"/>
      <c r="Y210" s="335"/>
      <c r="Z210" s="335"/>
      <c r="AA210" s="334"/>
      <c r="AB210" s="335"/>
      <c r="AC210" s="335"/>
      <c r="AD210" s="335"/>
      <c r="AE210" s="335"/>
      <c r="AF210" s="335"/>
      <c r="AG210" s="97" t="str">
        <f t="shared" si="279"/>
        <v/>
      </c>
      <c r="AH210" s="993"/>
      <c r="AI210" s="335"/>
      <c r="AJ210" s="335" t="str">
        <f t="shared" si="280"/>
        <v/>
      </c>
      <c r="AK210" s="335"/>
      <c r="AL210" s="334"/>
      <c r="AM210" s="335"/>
      <c r="AN210" s="335"/>
      <c r="AO210" s="335"/>
      <c r="AP210" s="335"/>
      <c r="AQ210" s="335"/>
      <c r="AR210" s="335"/>
      <c r="AS210" s="334"/>
      <c r="AT210" s="335"/>
      <c r="AU210" s="335"/>
      <c r="AV210" s="335"/>
      <c r="AW210" s="335"/>
      <c r="AX210" s="335"/>
      <c r="AY210" s="335"/>
      <c r="AZ210" s="334"/>
      <c r="BA210" s="335"/>
      <c r="BB210" s="335"/>
      <c r="BC210" s="335"/>
      <c r="BD210" s="335"/>
      <c r="BE210" s="335"/>
      <c r="BF210" s="335"/>
      <c r="BG210" s="334"/>
      <c r="BH210" s="335"/>
      <c r="BI210" s="335"/>
      <c r="BJ210" s="335"/>
      <c r="BK210" s="335"/>
      <c r="BL210" s="97" t="str">
        <f t="shared" si="281"/>
        <v/>
      </c>
      <c r="BM210" s="993"/>
      <c r="BN210" s="335" t="str">
        <f t="shared" si="386"/>
        <v/>
      </c>
      <c r="BO210" s="334"/>
      <c r="BP210" s="335"/>
      <c r="BQ210" s="335"/>
      <c r="BR210" s="335"/>
      <c r="BS210" s="335" t="str">
        <f t="shared" si="387"/>
        <v/>
      </c>
      <c r="BT210" s="334"/>
      <c r="BU210" s="335"/>
      <c r="BV210" s="335"/>
      <c r="BW210" s="335"/>
      <c r="BX210" s="335" t="str">
        <f t="shared" si="388"/>
        <v/>
      </c>
      <c r="BY210" s="334"/>
      <c r="BZ210" s="335"/>
      <c r="CA210" s="335"/>
      <c r="CB210" s="335"/>
      <c r="CC210" s="335" t="str">
        <f t="shared" si="389"/>
        <v/>
      </c>
      <c r="CD210" s="334"/>
      <c r="CE210" s="335"/>
      <c r="CF210" s="335"/>
      <c r="CG210" s="335"/>
      <c r="CH210" s="997"/>
      <c r="CI210" s="97" t="str">
        <f t="shared" si="390"/>
        <v/>
      </c>
      <c r="CJ210" s="998"/>
      <c r="CK210" s="335"/>
      <c r="CL210" s="97" t="str">
        <f t="shared" si="391"/>
        <v/>
      </c>
      <c r="CM210" s="334"/>
      <c r="CN210" s="335"/>
      <c r="CO210" s="335"/>
      <c r="CP210" s="335"/>
      <c r="CQ210" s="97"/>
      <c r="CR210" s="334"/>
      <c r="CS210" s="335"/>
      <c r="CT210" s="335"/>
      <c r="CU210" s="335"/>
      <c r="CV210" s="97"/>
      <c r="CW210" s="334"/>
      <c r="CX210" s="335"/>
      <c r="CY210" s="335"/>
      <c r="CZ210" s="335"/>
      <c r="DA210" s="97"/>
      <c r="DB210" s="334"/>
      <c r="DC210" s="335"/>
      <c r="DD210" s="335"/>
      <c r="DE210" s="335"/>
      <c r="DF210" s="97" t="str">
        <f t="shared" si="288"/>
        <v/>
      </c>
      <c r="DG210" s="993"/>
      <c r="DH210" s="335"/>
      <c r="DI210" s="97" t="str">
        <f t="shared" si="289"/>
        <v/>
      </c>
      <c r="DJ210" s="334"/>
      <c r="DK210" s="335"/>
      <c r="DL210" s="335"/>
      <c r="DM210" s="97"/>
      <c r="DN210" s="334"/>
      <c r="DO210" s="335"/>
      <c r="DP210" s="335"/>
      <c r="DQ210" s="97"/>
      <c r="DR210" s="334"/>
      <c r="DS210" s="335"/>
      <c r="DT210" s="335"/>
      <c r="DU210" s="97"/>
      <c r="DV210" s="334"/>
      <c r="DW210" s="335"/>
      <c r="DX210" s="335"/>
      <c r="DY210" s="97" t="str">
        <f t="shared" si="290"/>
        <v/>
      </c>
      <c r="DZ210" s="998"/>
      <c r="EA210" s="335"/>
      <c r="EB210" s="97" t="str">
        <f t="shared" si="395"/>
        <v/>
      </c>
      <c r="EC210" s="334"/>
      <c r="ED210" s="335"/>
      <c r="EE210" s="335"/>
      <c r="EF210" s="97"/>
      <c r="EG210" s="334"/>
      <c r="EH210" s="335"/>
      <c r="EI210" s="335"/>
      <c r="EJ210" s="97"/>
      <c r="EK210" s="334"/>
      <c r="EL210" s="335"/>
      <c r="EM210" s="335"/>
      <c r="EN210" s="97"/>
      <c r="EO210" s="334"/>
      <c r="EP210" s="335"/>
      <c r="EQ210" s="335"/>
      <c r="ER210" s="97" t="str">
        <f t="shared" si="292"/>
        <v/>
      </c>
      <c r="ES210" s="993"/>
      <c r="ET210" s="335"/>
      <c r="EU210" s="97" t="str">
        <f t="shared" si="397"/>
        <v/>
      </c>
      <c r="EV210" s="334"/>
      <c r="EW210" s="335"/>
      <c r="EX210" s="335"/>
      <c r="EY210" s="97"/>
      <c r="EZ210" s="334"/>
      <c r="FA210" s="335"/>
      <c r="FB210" s="335"/>
      <c r="FC210" s="97"/>
      <c r="FD210" s="334"/>
      <c r="FE210" s="335"/>
      <c r="FF210" s="335"/>
      <c r="FG210" s="97"/>
      <c r="FH210" s="334"/>
      <c r="FI210" s="335"/>
      <c r="FJ210" s="335"/>
      <c r="FK210" s="97" t="str">
        <f t="shared" si="294"/>
        <v/>
      </c>
      <c r="FL210" s="993"/>
      <c r="FM210" s="335"/>
      <c r="FN210" s="97" t="str">
        <f t="shared" si="399"/>
        <v/>
      </c>
      <c r="FO210" s="334"/>
      <c r="FP210" s="335"/>
      <c r="FQ210" s="97"/>
      <c r="FR210" s="334"/>
      <c r="FS210" s="335"/>
      <c r="FT210" s="97"/>
      <c r="FU210" s="334"/>
      <c r="FV210" s="335"/>
      <c r="FW210" s="97"/>
      <c r="FX210" s="334"/>
      <c r="FY210" s="335"/>
      <c r="FZ210" s="97" t="str">
        <f t="shared" si="296"/>
        <v/>
      </c>
      <c r="GA210" s="993"/>
      <c r="GB210" s="335"/>
      <c r="GC210" s="510" t="str">
        <f t="shared" si="401"/>
        <v/>
      </c>
      <c r="GD210" s="336"/>
      <c r="GE210" s="337"/>
      <c r="GF210" s="337"/>
      <c r="GG210" s="337"/>
      <c r="GH210" s="337"/>
      <c r="GI210" s="510"/>
      <c r="GJ210" s="336"/>
      <c r="GK210" s="337"/>
      <c r="GL210" s="337"/>
      <c r="GM210" s="337"/>
      <c r="GN210" s="337"/>
      <c r="GO210" s="510"/>
      <c r="GP210" s="336"/>
      <c r="GQ210" s="337"/>
      <c r="GR210" s="337"/>
      <c r="GS210" s="337"/>
      <c r="GT210" s="337"/>
      <c r="GU210" s="510"/>
      <c r="GV210" s="336"/>
      <c r="GW210" s="337"/>
      <c r="GX210" s="337"/>
      <c r="GY210" s="337"/>
      <c r="GZ210" s="336"/>
      <c r="HA210" s="510" t="str">
        <f t="shared" si="298"/>
        <v/>
      </c>
      <c r="HB210" s="1015"/>
      <c r="HC210" s="337"/>
      <c r="HD210" s="510" t="str">
        <f t="shared" si="403"/>
        <v/>
      </c>
      <c r="HE210" s="336"/>
      <c r="HF210" s="337"/>
      <c r="HG210" s="337"/>
      <c r="HH210" s="336"/>
      <c r="HI210" s="510"/>
      <c r="HJ210" s="336"/>
      <c r="HK210" s="337"/>
      <c r="HL210" s="337"/>
      <c r="HM210" s="336"/>
      <c r="HN210" s="510"/>
      <c r="HO210" s="336"/>
      <c r="HP210" s="337"/>
      <c r="HQ210" s="337"/>
      <c r="HR210" s="337"/>
      <c r="HS210" s="510"/>
      <c r="HT210" s="336"/>
      <c r="HU210" s="337"/>
      <c r="HV210" s="337"/>
      <c r="HW210" s="337"/>
      <c r="HX210" s="97" t="str">
        <f t="shared" si="300"/>
        <v/>
      </c>
      <c r="HY210" s="994"/>
      <c r="HZ210" s="337"/>
      <c r="IA210" s="510" t="str">
        <f t="shared" si="405"/>
        <v/>
      </c>
      <c r="IB210" s="336"/>
      <c r="IC210" s="337"/>
      <c r="ID210" s="337"/>
      <c r="IE210" s="510"/>
      <c r="IF210" s="336"/>
      <c r="IG210" s="337"/>
      <c r="IH210" s="337"/>
      <c r="II210" s="510"/>
      <c r="IJ210" s="336"/>
      <c r="IK210" s="337"/>
      <c r="IL210" s="337"/>
      <c r="IM210" s="510"/>
      <c r="IN210" s="336"/>
      <c r="IO210" s="337"/>
      <c r="IP210" s="337"/>
      <c r="IQ210" s="97" t="str">
        <f t="shared" si="406"/>
        <v/>
      </c>
      <c r="IR210" s="1015"/>
      <c r="IS210" s="337"/>
      <c r="IT210" s="337"/>
      <c r="IU210" s="337"/>
      <c r="IV210" s="510" t="str">
        <f t="shared" si="407"/>
        <v/>
      </c>
      <c r="IW210" s="995"/>
    </row>
    <row r="211" spans="1:257" x14ac:dyDescent="0.25">
      <c r="A211" s="996"/>
      <c r="B211" s="507">
        <v>6</v>
      </c>
      <c r="C211" s="97" t="str">
        <f>IF(Proponentes!B202&gt;0,Proponentes!B202,"")</f>
        <v/>
      </c>
      <c r="D211" s="335"/>
      <c r="E211" s="335"/>
      <c r="F211" s="334"/>
      <c r="G211" s="335"/>
      <c r="H211" s="335"/>
      <c r="I211" s="335"/>
      <c r="J211" s="335"/>
      <c r="K211" s="335"/>
      <c r="L211" s="335"/>
      <c r="M211" s="334"/>
      <c r="N211" s="335"/>
      <c r="O211" s="335"/>
      <c r="P211" s="335"/>
      <c r="Q211" s="335"/>
      <c r="R211" s="335"/>
      <c r="S211" s="335"/>
      <c r="T211" s="334"/>
      <c r="U211" s="335"/>
      <c r="V211" s="335"/>
      <c r="W211" s="335"/>
      <c r="X211" s="335"/>
      <c r="Y211" s="335"/>
      <c r="Z211" s="335"/>
      <c r="AA211" s="334"/>
      <c r="AB211" s="335"/>
      <c r="AC211" s="335"/>
      <c r="AD211" s="335"/>
      <c r="AE211" s="335"/>
      <c r="AF211" s="335"/>
      <c r="AG211" s="97" t="str">
        <f t="shared" si="279"/>
        <v/>
      </c>
      <c r="AH211" s="993"/>
      <c r="AI211" s="335"/>
      <c r="AJ211" s="335" t="str">
        <f t="shared" si="280"/>
        <v/>
      </c>
      <c r="AK211" s="335"/>
      <c r="AL211" s="334"/>
      <c r="AM211" s="335"/>
      <c r="AN211" s="335"/>
      <c r="AO211" s="335"/>
      <c r="AP211" s="335"/>
      <c r="AQ211" s="335"/>
      <c r="AR211" s="335"/>
      <c r="AS211" s="334"/>
      <c r="AT211" s="335"/>
      <c r="AU211" s="335"/>
      <c r="AV211" s="335"/>
      <c r="AW211" s="335"/>
      <c r="AX211" s="335"/>
      <c r="AY211" s="335"/>
      <c r="AZ211" s="334"/>
      <c r="BA211" s="335"/>
      <c r="BB211" s="335"/>
      <c r="BC211" s="335"/>
      <c r="BD211" s="335"/>
      <c r="BE211" s="335"/>
      <c r="BF211" s="335"/>
      <c r="BG211" s="334"/>
      <c r="BH211" s="335"/>
      <c r="BI211" s="335"/>
      <c r="BJ211" s="335"/>
      <c r="BK211" s="335"/>
      <c r="BL211" s="97" t="str">
        <f t="shared" si="281"/>
        <v/>
      </c>
      <c r="BM211" s="993"/>
      <c r="BN211" s="335" t="str">
        <f t="shared" si="386"/>
        <v/>
      </c>
      <c r="BO211" s="334"/>
      <c r="BP211" s="335"/>
      <c r="BQ211" s="335"/>
      <c r="BR211" s="335"/>
      <c r="BS211" s="335" t="str">
        <f t="shared" si="387"/>
        <v/>
      </c>
      <c r="BT211" s="334"/>
      <c r="BU211" s="335"/>
      <c r="BV211" s="335"/>
      <c r="BW211" s="335"/>
      <c r="BX211" s="335" t="str">
        <f t="shared" si="388"/>
        <v/>
      </c>
      <c r="BY211" s="334"/>
      <c r="BZ211" s="335"/>
      <c r="CA211" s="335"/>
      <c r="CB211" s="335"/>
      <c r="CC211" s="335" t="str">
        <f t="shared" si="389"/>
        <v/>
      </c>
      <c r="CD211" s="334"/>
      <c r="CE211" s="335"/>
      <c r="CF211" s="335"/>
      <c r="CG211" s="335"/>
      <c r="CH211" s="997"/>
      <c r="CI211" s="97" t="str">
        <f t="shared" si="390"/>
        <v/>
      </c>
      <c r="CJ211" s="998"/>
      <c r="CK211" s="335"/>
      <c r="CL211" s="97" t="str">
        <f t="shared" si="391"/>
        <v/>
      </c>
      <c r="CM211" s="334"/>
      <c r="CN211" s="335"/>
      <c r="CO211" s="335"/>
      <c r="CP211" s="335"/>
      <c r="CQ211" s="97"/>
      <c r="CR211" s="334"/>
      <c r="CS211" s="335"/>
      <c r="CT211" s="335"/>
      <c r="CU211" s="335"/>
      <c r="CV211" s="97"/>
      <c r="CW211" s="334"/>
      <c r="CX211" s="335"/>
      <c r="CY211" s="335"/>
      <c r="CZ211" s="335"/>
      <c r="DA211" s="97"/>
      <c r="DB211" s="334"/>
      <c r="DC211" s="335"/>
      <c r="DD211" s="335"/>
      <c r="DE211" s="335"/>
      <c r="DF211" s="97" t="str">
        <f t="shared" si="288"/>
        <v/>
      </c>
      <c r="DG211" s="993"/>
      <c r="DH211" s="335"/>
      <c r="DI211" s="97" t="str">
        <f t="shared" si="289"/>
        <v/>
      </c>
      <c r="DJ211" s="334"/>
      <c r="DK211" s="335"/>
      <c r="DL211" s="335"/>
      <c r="DM211" s="97"/>
      <c r="DN211" s="334"/>
      <c r="DO211" s="335"/>
      <c r="DP211" s="335"/>
      <c r="DQ211" s="97"/>
      <c r="DR211" s="334"/>
      <c r="DS211" s="335"/>
      <c r="DT211" s="335"/>
      <c r="DU211" s="97"/>
      <c r="DV211" s="334"/>
      <c r="DW211" s="335"/>
      <c r="DX211" s="335"/>
      <c r="DY211" s="97" t="str">
        <f t="shared" si="290"/>
        <v/>
      </c>
      <c r="DZ211" s="998"/>
      <c r="EA211" s="335"/>
      <c r="EB211" s="97" t="str">
        <f t="shared" si="395"/>
        <v/>
      </c>
      <c r="EC211" s="334"/>
      <c r="ED211" s="335"/>
      <c r="EE211" s="335"/>
      <c r="EF211" s="97"/>
      <c r="EG211" s="334"/>
      <c r="EH211" s="335"/>
      <c r="EI211" s="335"/>
      <c r="EJ211" s="97"/>
      <c r="EK211" s="334"/>
      <c r="EL211" s="335"/>
      <c r="EM211" s="335"/>
      <c r="EN211" s="97"/>
      <c r="EO211" s="334"/>
      <c r="EP211" s="335"/>
      <c r="EQ211" s="335"/>
      <c r="ER211" s="97" t="str">
        <f t="shared" si="292"/>
        <v/>
      </c>
      <c r="ES211" s="993"/>
      <c r="ET211" s="335"/>
      <c r="EU211" s="97" t="str">
        <f t="shared" si="397"/>
        <v/>
      </c>
      <c r="EV211" s="334"/>
      <c r="EW211" s="335"/>
      <c r="EX211" s="335"/>
      <c r="EY211" s="97"/>
      <c r="EZ211" s="334"/>
      <c r="FA211" s="335"/>
      <c r="FB211" s="335"/>
      <c r="FC211" s="97"/>
      <c r="FD211" s="334"/>
      <c r="FE211" s="335"/>
      <c r="FF211" s="335"/>
      <c r="FG211" s="97"/>
      <c r="FH211" s="334"/>
      <c r="FI211" s="335"/>
      <c r="FJ211" s="335"/>
      <c r="FK211" s="97" t="str">
        <f t="shared" si="294"/>
        <v/>
      </c>
      <c r="FL211" s="993"/>
      <c r="FM211" s="335"/>
      <c r="FN211" s="97" t="str">
        <f t="shared" si="399"/>
        <v/>
      </c>
      <c r="FO211" s="334"/>
      <c r="FP211" s="335"/>
      <c r="FQ211" s="97"/>
      <c r="FR211" s="334"/>
      <c r="FS211" s="335"/>
      <c r="FT211" s="97"/>
      <c r="FU211" s="334"/>
      <c r="FV211" s="335"/>
      <c r="FW211" s="97"/>
      <c r="FX211" s="334"/>
      <c r="FY211" s="335"/>
      <c r="FZ211" s="97" t="str">
        <f t="shared" si="296"/>
        <v/>
      </c>
      <c r="GA211" s="993"/>
      <c r="GB211" s="335"/>
      <c r="GC211" s="510" t="str">
        <f t="shared" si="401"/>
        <v/>
      </c>
      <c r="GD211" s="336"/>
      <c r="GE211" s="337"/>
      <c r="GF211" s="337"/>
      <c r="GG211" s="337"/>
      <c r="GH211" s="337"/>
      <c r="GI211" s="510"/>
      <c r="GJ211" s="336"/>
      <c r="GK211" s="337"/>
      <c r="GL211" s="337"/>
      <c r="GM211" s="337"/>
      <c r="GN211" s="337"/>
      <c r="GO211" s="510"/>
      <c r="GP211" s="336"/>
      <c r="GQ211" s="337"/>
      <c r="GR211" s="337"/>
      <c r="GS211" s="337"/>
      <c r="GT211" s="337"/>
      <c r="GU211" s="510"/>
      <c r="GV211" s="336"/>
      <c r="GW211" s="337"/>
      <c r="GX211" s="337"/>
      <c r="GY211" s="337"/>
      <c r="GZ211" s="336"/>
      <c r="HA211" s="510" t="str">
        <f t="shared" si="298"/>
        <v/>
      </c>
      <c r="HB211" s="1015"/>
      <c r="HC211" s="337"/>
      <c r="HD211" s="510" t="str">
        <f t="shared" si="403"/>
        <v/>
      </c>
      <c r="HE211" s="336"/>
      <c r="HF211" s="337"/>
      <c r="HG211" s="337"/>
      <c r="HH211" s="336"/>
      <c r="HI211" s="510"/>
      <c r="HJ211" s="336"/>
      <c r="HK211" s="337"/>
      <c r="HL211" s="337"/>
      <c r="HM211" s="336"/>
      <c r="HN211" s="510"/>
      <c r="HO211" s="336"/>
      <c r="HP211" s="337"/>
      <c r="HQ211" s="337"/>
      <c r="HR211" s="337"/>
      <c r="HS211" s="510"/>
      <c r="HT211" s="336"/>
      <c r="HU211" s="337"/>
      <c r="HV211" s="337"/>
      <c r="HW211" s="337"/>
      <c r="HX211" s="97" t="str">
        <f t="shared" si="300"/>
        <v/>
      </c>
      <c r="HY211" s="994"/>
      <c r="HZ211" s="337"/>
      <c r="IA211" s="510" t="str">
        <f t="shared" si="405"/>
        <v/>
      </c>
      <c r="IB211" s="336"/>
      <c r="IC211" s="337"/>
      <c r="ID211" s="337"/>
      <c r="IE211" s="510"/>
      <c r="IF211" s="336"/>
      <c r="IG211" s="337"/>
      <c r="IH211" s="337"/>
      <c r="II211" s="510"/>
      <c r="IJ211" s="336"/>
      <c r="IK211" s="337"/>
      <c r="IL211" s="337"/>
      <c r="IM211" s="510"/>
      <c r="IN211" s="336"/>
      <c r="IO211" s="337"/>
      <c r="IP211" s="337"/>
      <c r="IQ211" s="97" t="str">
        <f t="shared" si="406"/>
        <v/>
      </c>
      <c r="IR211" s="1015"/>
      <c r="IS211" s="337"/>
      <c r="IT211" s="337"/>
      <c r="IU211" s="337"/>
      <c r="IV211" s="510" t="str">
        <f t="shared" si="407"/>
        <v/>
      </c>
      <c r="IW211" s="995"/>
    </row>
    <row r="212" spans="1:257" x14ac:dyDescent="0.25">
      <c r="A212" s="996"/>
      <c r="B212" s="507">
        <v>7</v>
      </c>
      <c r="C212" s="97" t="str">
        <f>IF(Proponentes!B203&gt;0,Proponentes!B203,"")</f>
        <v/>
      </c>
      <c r="D212" s="335"/>
      <c r="E212" s="335"/>
      <c r="F212" s="334"/>
      <c r="G212" s="335"/>
      <c r="H212" s="335"/>
      <c r="I212" s="335"/>
      <c r="J212" s="335"/>
      <c r="K212" s="335"/>
      <c r="L212" s="335"/>
      <c r="M212" s="334"/>
      <c r="N212" s="335"/>
      <c r="O212" s="335"/>
      <c r="P212" s="335"/>
      <c r="Q212" s="335"/>
      <c r="R212" s="335"/>
      <c r="S212" s="335"/>
      <c r="T212" s="334"/>
      <c r="U212" s="335"/>
      <c r="V212" s="335"/>
      <c r="W212" s="335"/>
      <c r="X212" s="335"/>
      <c r="Y212" s="335"/>
      <c r="Z212" s="335"/>
      <c r="AA212" s="334"/>
      <c r="AB212" s="335"/>
      <c r="AC212" s="335"/>
      <c r="AD212" s="335"/>
      <c r="AE212" s="335"/>
      <c r="AF212" s="335"/>
      <c r="AG212" s="97" t="str">
        <f t="shared" si="279"/>
        <v/>
      </c>
      <c r="AH212" s="993"/>
      <c r="AI212" s="335"/>
      <c r="AJ212" s="335" t="str">
        <f t="shared" si="280"/>
        <v/>
      </c>
      <c r="AK212" s="335"/>
      <c r="AL212" s="334"/>
      <c r="AM212" s="335"/>
      <c r="AN212" s="335"/>
      <c r="AO212" s="335"/>
      <c r="AP212" s="335"/>
      <c r="AQ212" s="335"/>
      <c r="AR212" s="335"/>
      <c r="AS212" s="334"/>
      <c r="AT212" s="335"/>
      <c r="AU212" s="335"/>
      <c r="AV212" s="335"/>
      <c r="AW212" s="335"/>
      <c r="AX212" s="335"/>
      <c r="AY212" s="335"/>
      <c r="AZ212" s="334"/>
      <c r="BA212" s="335"/>
      <c r="BB212" s="335"/>
      <c r="BC212" s="335"/>
      <c r="BD212" s="335"/>
      <c r="BE212" s="335"/>
      <c r="BF212" s="335"/>
      <c r="BG212" s="334"/>
      <c r="BH212" s="335"/>
      <c r="BI212" s="335"/>
      <c r="BJ212" s="335"/>
      <c r="BK212" s="335"/>
      <c r="BL212" s="97" t="str">
        <f t="shared" si="281"/>
        <v/>
      </c>
      <c r="BM212" s="993"/>
      <c r="BN212" s="335" t="str">
        <f t="shared" si="386"/>
        <v/>
      </c>
      <c r="BO212" s="334"/>
      <c r="BP212" s="335"/>
      <c r="BQ212" s="335"/>
      <c r="BR212" s="335"/>
      <c r="BS212" s="335" t="str">
        <f t="shared" si="387"/>
        <v/>
      </c>
      <c r="BT212" s="334"/>
      <c r="BU212" s="335"/>
      <c r="BV212" s="335"/>
      <c r="BW212" s="335"/>
      <c r="BX212" s="335" t="str">
        <f t="shared" si="388"/>
        <v/>
      </c>
      <c r="BY212" s="334"/>
      <c r="BZ212" s="335"/>
      <c r="CA212" s="335"/>
      <c r="CB212" s="335"/>
      <c r="CC212" s="335" t="str">
        <f t="shared" si="389"/>
        <v/>
      </c>
      <c r="CD212" s="334"/>
      <c r="CE212" s="335"/>
      <c r="CF212" s="335"/>
      <c r="CG212" s="335"/>
      <c r="CH212" s="997"/>
      <c r="CI212" s="97" t="str">
        <f t="shared" si="390"/>
        <v/>
      </c>
      <c r="CJ212" s="998"/>
      <c r="CK212" s="335"/>
      <c r="CL212" s="97" t="str">
        <f t="shared" si="391"/>
        <v/>
      </c>
      <c r="CM212" s="334"/>
      <c r="CN212" s="335"/>
      <c r="CO212" s="335"/>
      <c r="CP212" s="335"/>
      <c r="CQ212" s="97"/>
      <c r="CR212" s="334"/>
      <c r="CS212" s="335"/>
      <c r="CT212" s="335"/>
      <c r="CU212" s="335"/>
      <c r="CV212" s="97"/>
      <c r="CW212" s="334"/>
      <c r="CX212" s="335"/>
      <c r="CY212" s="335"/>
      <c r="CZ212" s="335"/>
      <c r="DA212" s="97"/>
      <c r="DB212" s="334"/>
      <c r="DC212" s="335"/>
      <c r="DD212" s="335"/>
      <c r="DE212" s="335"/>
      <c r="DF212" s="97" t="str">
        <f t="shared" si="288"/>
        <v/>
      </c>
      <c r="DG212" s="993"/>
      <c r="DH212" s="335"/>
      <c r="DI212" s="97" t="str">
        <f t="shared" si="289"/>
        <v/>
      </c>
      <c r="DJ212" s="334"/>
      <c r="DK212" s="335"/>
      <c r="DL212" s="335"/>
      <c r="DM212" s="97"/>
      <c r="DN212" s="334"/>
      <c r="DO212" s="335"/>
      <c r="DP212" s="335"/>
      <c r="DQ212" s="97"/>
      <c r="DR212" s="334"/>
      <c r="DS212" s="335"/>
      <c r="DT212" s="335"/>
      <c r="DU212" s="97"/>
      <c r="DV212" s="334"/>
      <c r="DW212" s="335"/>
      <c r="DX212" s="335"/>
      <c r="DY212" s="97" t="str">
        <f t="shared" si="290"/>
        <v/>
      </c>
      <c r="DZ212" s="998"/>
      <c r="EA212" s="335"/>
      <c r="EB212" s="97" t="str">
        <f t="shared" si="395"/>
        <v/>
      </c>
      <c r="EC212" s="334"/>
      <c r="ED212" s="335"/>
      <c r="EE212" s="335"/>
      <c r="EF212" s="97"/>
      <c r="EG212" s="334"/>
      <c r="EH212" s="335"/>
      <c r="EI212" s="335"/>
      <c r="EJ212" s="97"/>
      <c r="EK212" s="334"/>
      <c r="EL212" s="335"/>
      <c r="EM212" s="335"/>
      <c r="EN212" s="97"/>
      <c r="EO212" s="334"/>
      <c r="EP212" s="335"/>
      <c r="EQ212" s="335"/>
      <c r="ER212" s="97" t="str">
        <f t="shared" si="292"/>
        <v/>
      </c>
      <c r="ES212" s="993"/>
      <c r="ET212" s="335"/>
      <c r="EU212" s="97" t="str">
        <f t="shared" si="397"/>
        <v/>
      </c>
      <c r="EV212" s="334"/>
      <c r="EW212" s="335"/>
      <c r="EX212" s="335"/>
      <c r="EY212" s="97"/>
      <c r="EZ212" s="334"/>
      <c r="FA212" s="335"/>
      <c r="FB212" s="335"/>
      <c r="FC212" s="97"/>
      <c r="FD212" s="334"/>
      <c r="FE212" s="335"/>
      <c r="FF212" s="335"/>
      <c r="FG212" s="97"/>
      <c r="FH212" s="334"/>
      <c r="FI212" s="335"/>
      <c r="FJ212" s="335"/>
      <c r="FK212" s="97" t="str">
        <f t="shared" si="294"/>
        <v/>
      </c>
      <c r="FL212" s="993"/>
      <c r="FM212" s="335"/>
      <c r="FN212" s="97" t="str">
        <f t="shared" si="399"/>
        <v/>
      </c>
      <c r="FO212" s="334"/>
      <c r="FP212" s="335"/>
      <c r="FQ212" s="97"/>
      <c r="FR212" s="334"/>
      <c r="FS212" s="335"/>
      <c r="FT212" s="97"/>
      <c r="FU212" s="334"/>
      <c r="FV212" s="335"/>
      <c r="FW212" s="97"/>
      <c r="FX212" s="334"/>
      <c r="FY212" s="335"/>
      <c r="FZ212" s="97" t="str">
        <f t="shared" si="296"/>
        <v/>
      </c>
      <c r="GA212" s="993"/>
      <c r="GB212" s="335"/>
      <c r="GC212" s="510" t="str">
        <f t="shared" si="401"/>
        <v/>
      </c>
      <c r="GD212" s="336"/>
      <c r="GE212" s="337"/>
      <c r="GF212" s="337"/>
      <c r="GG212" s="337"/>
      <c r="GH212" s="337"/>
      <c r="GI212" s="510"/>
      <c r="GJ212" s="336"/>
      <c r="GK212" s="337"/>
      <c r="GL212" s="337"/>
      <c r="GM212" s="337"/>
      <c r="GN212" s="337"/>
      <c r="GO212" s="510"/>
      <c r="GP212" s="336"/>
      <c r="GQ212" s="337"/>
      <c r="GR212" s="337"/>
      <c r="GS212" s="337"/>
      <c r="GT212" s="337"/>
      <c r="GU212" s="510"/>
      <c r="GV212" s="336"/>
      <c r="GW212" s="337"/>
      <c r="GX212" s="337"/>
      <c r="GY212" s="337"/>
      <c r="GZ212" s="336"/>
      <c r="HA212" s="510" t="str">
        <f t="shared" si="298"/>
        <v/>
      </c>
      <c r="HB212" s="1015"/>
      <c r="HC212" s="337"/>
      <c r="HD212" s="510" t="str">
        <f t="shared" si="403"/>
        <v/>
      </c>
      <c r="HE212" s="336"/>
      <c r="HF212" s="337"/>
      <c r="HG212" s="337"/>
      <c r="HH212" s="336"/>
      <c r="HI212" s="510"/>
      <c r="HJ212" s="336"/>
      <c r="HK212" s="337"/>
      <c r="HL212" s="337"/>
      <c r="HM212" s="336"/>
      <c r="HN212" s="510"/>
      <c r="HO212" s="336"/>
      <c r="HP212" s="337"/>
      <c r="HQ212" s="337"/>
      <c r="HR212" s="337"/>
      <c r="HS212" s="510"/>
      <c r="HT212" s="336"/>
      <c r="HU212" s="337"/>
      <c r="HV212" s="337"/>
      <c r="HW212" s="337"/>
      <c r="HX212" s="97" t="str">
        <f t="shared" si="300"/>
        <v/>
      </c>
      <c r="HY212" s="994"/>
      <c r="HZ212" s="337"/>
      <c r="IA212" s="510" t="str">
        <f t="shared" si="405"/>
        <v/>
      </c>
      <c r="IB212" s="336"/>
      <c r="IC212" s="337"/>
      <c r="ID212" s="337"/>
      <c r="IE212" s="510"/>
      <c r="IF212" s="336"/>
      <c r="IG212" s="337"/>
      <c r="IH212" s="337"/>
      <c r="II212" s="510"/>
      <c r="IJ212" s="336"/>
      <c r="IK212" s="337"/>
      <c r="IL212" s="337"/>
      <c r="IM212" s="510"/>
      <c r="IN212" s="336"/>
      <c r="IO212" s="337"/>
      <c r="IP212" s="337"/>
      <c r="IQ212" s="97" t="str">
        <f t="shared" si="406"/>
        <v/>
      </c>
      <c r="IR212" s="1015"/>
      <c r="IS212" s="337"/>
      <c r="IT212" s="337"/>
      <c r="IU212" s="337"/>
      <c r="IV212" s="510" t="str">
        <f t="shared" si="407"/>
        <v/>
      </c>
      <c r="IW212" s="995"/>
    </row>
    <row r="213" spans="1:257" x14ac:dyDescent="0.25">
      <c r="A213" s="996"/>
      <c r="B213" s="507">
        <v>8</v>
      </c>
      <c r="C213" s="97" t="str">
        <f>IF(Proponentes!B204&gt;0,Proponentes!B204,"")</f>
        <v/>
      </c>
      <c r="D213" s="335"/>
      <c r="E213" s="335"/>
      <c r="F213" s="334"/>
      <c r="G213" s="335"/>
      <c r="H213" s="335"/>
      <c r="I213" s="335"/>
      <c r="J213" s="335"/>
      <c r="K213" s="335"/>
      <c r="L213" s="335"/>
      <c r="M213" s="334"/>
      <c r="N213" s="335"/>
      <c r="O213" s="335"/>
      <c r="P213" s="335"/>
      <c r="Q213" s="335"/>
      <c r="R213" s="335"/>
      <c r="S213" s="335"/>
      <c r="T213" s="334"/>
      <c r="U213" s="335"/>
      <c r="V213" s="335"/>
      <c r="W213" s="335"/>
      <c r="X213" s="335"/>
      <c r="Y213" s="335"/>
      <c r="Z213" s="335"/>
      <c r="AA213" s="334"/>
      <c r="AB213" s="335"/>
      <c r="AC213" s="335"/>
      <c r="AD213" s="335"/>
      <c r="AE213" s="335"/>
      <c r="AF213" s="335"/>
      <c r="AG213" s="97" t="str">
        <f t="shared" si="279"/>
        <v/>
      </c>
      <c r="AH213" s="993"/>
      <c r="AI213" s="335"/>
      <c r="AJ213" s="335" t="str">
        <f t="shared" si="280"/>
        <v/>
      </c>
      <c r="AK213" s="335"/>
      <c r="AL213" s="334"/>
      <c r="AM213" s="335"/>
      <c r="AN213" s="335"/>
      <c r="AO213" s="335"/>
      <c r="AP213" s="335"/>
      <c r="AQ213" s="335"/>
      <c r="AR213" s="335"/>
      <c r="AS213" s="334"/>
      <c r="AT213" s="335"/>
      <c r="AU213" s="335"/>
      <c r="AV213" s="335"/>
      <c r="AW213" s="335"/>
      <c r="AX213" s="335"/>
      <c r="AY213" s="335"/>
      <c r="AZ213" s="334"/>
      <c r="BA213" s="335"/>
      <c r="BB213" s="335"/>
      <c r="BC213" s="335"/>
      <c r="BD213" s="335"/>
      <c r="BE213" s="335"/>
      <c r="BF213" s="335"/>
      <c r="BG213" s="334"/>
      <c r="BH213" s="335"/>
      <c r="BI213" s="335"/>
      <c r="BJ213" s="335"/>
      <c r="BK213" s="335"/>
      <c r="BL213" s="97" t="str">
        <f t="shared" si="281"/>
        <v/>
      </c>
      <c r="BM213" s="993"/>
      <c r="BN213" s="335" t="str">
        <f t="shared" si="386"/>
        <v/>
      </c>
      <c r="BO213" s="334"/>
      <c r="BP213" s="335"/>
      <c r="BQ213" s="335"/>
      <c r="BR213" s="335"/>
      <c r="BS213" s="335" t="str">
        <f t="shared" si="387"/>
        <v/>
      </c>
      <c r="BT213" s="334"/>
      <c r="BU213" s="335"/>
      <c r="BV213" s="335"/>
      <c r="BW213" s="335"/>
      <c r="BX213" s="335" t="str">
        <f t="shared" si="388"/>
        <v/>
      </c>
      <c r="BY213" s="334"/>
      <c r="BZ213" s="335"/>
      <c r="CA213" s="335"/>
      <c r="CB213" s="335"/>
      <c r="CC213" s="335" t="str">
        <f t="shared" si="389"/>
        <v/>
      </c>
      <c r="CD213" s="334"/>
      <c r="CE213" s="335"/>
      <c r="CF213" s="335"/>
      <c r="CG213" s="335"/>
      <c r="CH213" s="997"/>
      <c r="CI213" s="97" t="str">
        <f t="shared" si="390"/>
        <v/>
      </c>
      <c r="CJ213" s="998"/>
      <c r="CK213" s="335"/>
      <c r="CL213" s="97" t="str">
        <f t="shared" si="391"/>
        <v/>
      </c>
      <c r="CM213" s="334"/>
      <c r="CN213" s="335"/>
      <c r="CO213" s="335"/>
      <c r="CP213" s="335"/>
      <c r="CQ213" s="97"/>
      <c r="CR213" s="334"/>
      <c r="CS213" s="335"/>
      <c r="CT213" s="335"/>
      <c r="CU213" s="335"/>
      <c r="CV213" s="97"/>
      <c r="CW213" s="334"/>
      <c r="CX213" s="335"/>
      <c r="CY213" s="335"/>
      <c r="CZ213" s="335"/>
      <c r="DA213" s="97"/>
      <c r="DB213" s="334"/>
      <c r="DC213" s="335"/>
      <c r="DD213" s="335"/>
      <c r="DE213" s="335"/>
      <c r="DF213" s="97" t="str">
        <f t="shared" si="288"/>
        <v/>
      </c>
      <c r="DG213" s="993"/>
      <c r="DH213" s="335"/>
      <c r="DI213" s="97" t="str">
        <f t="shared" si="289"/>
        <v/>
      </c>
      <c r="DJ213" s="334"/>
      <c r="DK213" s="335"/>
      <c r="DL213" s="335"/>
      <c r="DM213" s="97"/>
      <c r="DN213" s="334"/>
      <c r="DO213" s="335"/>
      <c r="DP213" s="335"/>
      <c r="DQ213" s="97"/>
      <c r="DR213" s="334"/>
      <c r="DS213" s="335"/>
      <c r="DT213" s="335"/>
      <c r="DU213" s="97"/>
      <c r="DV213" s="334"/>
      <c r="DW213" s="335"/>
      <c r="DX213" s="335"/>
      <c r="DY213" s="97" t="str">
        <f t="shared" si="290"/>
        <v/>
      </c>
      <c r="DZ213" s="998"/>
      <c r="EA213" s="335"/>
      <c r="EB213" s="97" t="str">
        <f t="shared" si="395"/>
        <v/>
      </c>
      <c r="EC213" s="334"/>
      <c r="ED213" s="335"/>
      <c r="EE213" s="335"/>
      <c r="EF213" s="97"/>
      <c r="EG213" s="334"/>
      <c r="EH213" s="335"/>
      <c r="EI213" s="335"/>
      <c r="EJ213" s="97"/>
      <c r="EK213" s="334"/>
      <c r="EL213" s="335"/>
      <c r="EM213" s="335"/>
      <c r="EN213" s="97"/>
      <c r="EO213" s="334"/>
      <c r="EP213" s="335"/>
      <c r="EQ213" s="335"/>
      <c r="ER213" s="97" t="str">
        <f t="shared" si="292"/>
        <v/>
      </c>
      <c r="ES213" s="993"/>
      <c r="ET213" s="335"/>
      <c r="EU213" s="97" t="str">
        <f t="shared" si="397"/>
        <v/>
      </c>
      <c r="EV213" s="334"/>
      <c r="EW213" s="335"/>
      <c r="EX213" s="335"/>
      <c r="EY213" s="97"/>
      <c r="EZ213" s="334"/>
      <c r="FA213" s="335"/>
      <c r="FB213" s="335"/>
      <c r="FC213" s="97"/>
      <c r="FD213" s="334"/>
      <c r="FE213" s="335"/>
      <c r="FF213" s="335"/>
      <c r="FG213" s="97"/>
      <c r="FH213" s="334"/>
      <c r="FI213" s="335"/>
      <c r="FJ213" s="335"/>
      <c r="FK213" s="97" t="str">
        <f t="shared" si="294"/>
        <v/>
      </c>
      <c r="FL213" s="993"/>
      <c r="FM213" s="335"/>
      <c r="FN213" s="97" t="str">
        <f t="shared" si="399"/>
        <v/>
      </c>
      <c r="FO213" s="334"/>
      <c r="FP213" s="335"/>
      <c r="FQ213" s="97"/>
      <c r="FR213" s="334"/>
      <c r="FS213" s="335"/>
      <c r="FT213" s="97"/>
      <c r="FU213" s="334"/>
      <c r="FV213" s="335"/>
      <c r="FW213" s="97"/>
      <c r="FX213" s="334"/>
      <c r="FY213" s="335"/>
      <c r="FZ213" s="97" t="str">
        <f t="shared" si="296"/>
        <v/>
      </c>
      <c r="GA213" s="993"/>
      <c r="GB213" s="335"/>
      <c r="GC213" s="510" t="str">
        <f t="shared" si="401"/>
        <v/>
      </c>
      <c r="GD213" s="336"/>
      <c r="GE213" s="337"/>
      <c r="GF213" s="337"/>
      <c r="GG213" s="337"/>
      <c r="GH213" s="337"/>
      <c r="GI213" s="510"/>
      <c r="GJ213" s="336"/>
      <c r="GK213" s="337"/>
      <c r="GL213" s="337"/>
      <c r="GM213" s="337"/>
      <c r="GN213" s="337"/>
      <c r="GO213" s="510"/>
      <c r="GP213" s="336"/>
      <c r="GQ213" s="337"/>
      <c r="GR213" s="337"/>
      <c r="GS213" s="337"/>
      <c r="GT213" s="337"/>
      <c r="GU213" s="510"/>
      <c r="GV213" s="336"/>
      <c r="GW213" s="337"/>
      <c r="GX213" s="337"/>
      <c r="GY213" s="337"/>
      <c r="GZ213" s="336"/>
      <c r="HA213" s="510" t="str">
        <f t="shared" si="298"/>
        <v/>
      </c>
      <c r="HB213" s="1015"/>
      <c r="HC213" s="337"/>
      <c r="HD213" s="510" t="str">
        <f t="shared" si="403"/>
        <v/>
      </c>
      <c r="HE213" s="336"/>
      <c r="HF213" s="337"/>
      <c r="HG213" s="337"/>
      <c r="HH213" s="336"/>
      <c r="HI213" s="510"/>
      <c r="HJ213" s="336"/>
      <c r="HK213" s="337"/>
      <c r="HL213" s="337"/>
      <c r="HM213" s="336"/>
      <c r="HN213" s="510"/>
      <c r="HO213" s="336"/>
      <c r="HP213" s="337"/>
      <c r="HQ213" s="337"/>
      <c r="HR213" s="337"/>
      <c r="HS213" s="510"/>
      <c r="HT213" s="336"/>
      <c r="HU213" s="337"/>
      <c r="HV213" s="337"/>
      <c r="HW213" s="337"/>
      <c r="HX213" s="97" t="str">
        <f t="shared" si="300"/>
        <v/>
      </c>
      <c r="HY213" s="994"/>
      <c r="HZ213" s="337"/>
      <c r="IA213" s="510" t="str">
        <f t="shared" si="405"/>
        <v/>
      </c>
      <c r="IB213" s="336"/>
      <c r="IC213" s="337"/>
      <c r="ID213" s="337"/>
      <c r="IE213" s="510"/>
      <c r="IF213" s="336"/>
      <c r="IG213" s="337"/>
      <c r="IH213" s="337"/>
      <c r="II213" s="510"/>
      <c r="IJ213" s="336"/>
      <c r="IK213" s="337"/>
      <c r="IL213" s="337"/>
      <c r="IM213" s="510"/>
      <c r="IN213" s="336"/>
      <c r="IO213" s="337"/>
      <c r="IP213" s="337"/>
      <c r="IQ213" s="97" t="str">
        <f t="shared" si="406"/>
        <v/>
      </c>
      <c r="IR213" s="1015"/>
      <c r="IS213" s="337"/>
      <c r="IT213" s="337"/>
      <c r="IU213" s="337"/>
      <c r="IV213" s="510" t="str">
        <f t="shared" si="407"/>
        <v/>
      </c>
      <c r="IW213" s="995"/>
    </row>
    <row r="214" spans="1:257" x14ac:dyDescent="0.25">
      <c r="A214" s="996"/>
      <c r="B214" s="507">
        <v>9</v>
      </c>
      <c r="C214" s="97" t="str">
        <f>IF(Proponentes!B205&gt;0,Proponentes!B205,"")</f>
        <v/>
      </c>
      <c r="D214" s="335"/>
      <c r="E214" s="335"/>
      <c r="F214" s="334"/>
      <c r="G214" s="335"/>
      <c r="H214" s="335"/>
      <c r="I214" s="335"/>
      <c r="J214" s="335"/>
      <c r="K214" s="335"/>
      <c r="L214" s="335"/>
      <c r="M214" s="334"/>
      <c r="N214" s="335"/>
      <c r="O214" s="335"/>
      <c r="P214" s="335"/>
      <c r="Q214" s="335"/>
      <c r="R214" s="335"/>
      <c r="S214" s="335"/>
      <c r="T214" s="334"/>
      <c r="U214" s="335"/>
      <c r="V214" s="335"/>
      <c r="W214" s="335"/>
      <c r="X214" s="335"/>
      <c r="Y214" s="335"/>
      <c r="Z214" s="335"/>
      <c r="AA214" s="334"/>
      <c r="AB214" s="335"/>
      <c r="AC214" s="335"/>
      <c r="AD214" s="335"/>
      <c r="AE214" s="335"/>
      <c r="AF214" s="335"/>
      <c r="AG214" s="97" t="str">
        <f t="shared" si="279"/>
        <v/>
      </c>
      <c r="AH214" s="993"/>
      <c r="AI214" s="335"/>
      <c r="AJ214" s="335" t="str">
        <f t="shared" si="280"/>
        <v/>
      </c>
      <c r="AK214" s="335"/>
      <c r="AL214" s="334"/>
      <c r="AM214" s="335"/>
      <c r="AN214" s="335"/>
      <c r="AO214" s="335"/>
      <c r="AP214" s="335"/>
      <c r="AQ214" s="335"/>
      <c r="AR214" s="335"/>
      <c r="AS214" s="334"/>
      <c r="AT214" s="335"/>
      <c r="AU214" s="335"/>
      <c r="AV214" s="335"/>
      <c r="AW214" s="335"/>
      <c r="AX214" s="335"/>
      <c r="AY214" s="335"/>
      <c r="AZ214" s="334"/>
      <c r="BA214" s="335"/>
      <c r="BB214" s="335"/>
      <c r="BC214" s="335"/>
      <c r="BD214" s="335"/>
      <c r="BE214" s="335"/>
      <c r="BF214" s="335"/>
      <c r="BG214" s="334"/>
      <c r="BH214" s="335"/>
      <c r="BI214" s="335"/>
      <c r="BJ214" s="335"/>
      <c r="BK214" s="335"/>
      <c r="BL214" s="97" t="str">
        <f t="shared" si="281"/>
        <v/>
      </c>
      <c r="BM214" s="993"/>
      <c r="BN214" s="335" t="str">
        <f t="shared" si="386"/>
        <v/>
      </c>
      <c r="BO214" s="334"/>
      <c r="BP214" s="335"/>
      <c r="BQ214" s="335"/>
      <c r="BR214" s="335"/>
      <c r="BS214" s="335" t="str">
        <f t="shared" si="387"/>
        <v/>
      </c>
      <c r="BT214" s="334"/>
      <c r="BU214" s="335"/>
      <c r="BV214" s="335"/>
      <c r="BW214" s="335"/>
      <c r="BX214" s="335" t="str">
        <f t="shared" si="388"/>
        <v/>
      </c>
      <c r="BY214" s="334"/>
      <c r="BZ214" s="335"/>
      <c r="CA214" s="335"/>
      <c r="CB214" s="335"/>
      <c r="CC214" s="335" t="str">
        <f t="shared" si="389"/>
        <v/>
      </c>
      <c r="CD214" s="334"/>
      <c r="CE214" s="335"/>
      <c r="CF214" s="335"/>
      <c r="CG214" s="335"/>
      <c r="CH214" s="997"/>
      <c r="CI214" s="97" t="str">
        <f t="shared" si="390"/>
        <v/>
      </c>
      <c r="CJ214" s="998"/>
      <c r="CK214" s="335"/>
      <c r="CL214" s="97" t="str">
        <f t="shared" si="391"/>
        <v/>
      </c>
      <c r="CM214" s="334"/>
      <c r="CN214" s="335"/>
      <c r="CO214" s="335"/>
      <c r="CP214" s="335"/>
      <c r="CQ214" s="97"/>
      <c r="CR214" s="334"/>
      <c r="CS214" s="335"/>
      <c r="CT214" s="335"/>
      <c r="CU214" s="335"/>
      <c r="CV214" s="97"/>
      <c r="CW214" s="334"/>
      <c r="CX214" s="335"/>
      <c r="CY214" s="335"/>
      <c r="CZ214" s="335"/>
      <c r="DA214" s="97"/>
      <c r="DB214" s="334"/>
      <c r="DC214" s="335"/>
      <c r="DD214" s="335"/>
      <c r="DE214" s="335"/>
      <c r="DF214" s="97" t="str">
        <f t="shared" si="288"/>
        <v/>
      </c>
      <c r="DG214" s="993"/>
      <c r="DH214" s="335"/>
      <c r="DI214" s="97" t="str">
        <f t="shared" si="289"/>
        <v/>
      </c>
      <c r="DJ214" s="334"/>
      <c r="DK214" s="335"/>
      <c r="DL214" s="335"/>
      <c r="DM214" s="97"/>
      <c r="DN214" s="334"/>
      <c r="DO214" s="335"/>
      <c r="DP214" s="335"/>
      <c r="DQ214" s="97"/>
      <c r="DR214" s="334"/>
      <c r="DS214" s="335"/>
      <c r="DT214" s="335"/>
      <c r="DU214" s="97"/>
      <c r="DV214" s="334"/>
      <c r="DW214" s="335"/>
      <c r="DX214" s="335"/>
      <c r="DY214" s="97" t="str">
        <f t="shared" si="290"/>
        <v/>
      </c>
      <c r="DZ214" s="998"/>
      <c r="EA214" s="335"/>
      <c r="EB214" s="97" t="str">
        <f t="shared" si="395"/>
        <v/>
      </c>
      <c r="EC214" s="334"/>
      <c r="ED214" s="335"/>
      <c r="EE214" s="335"/>
      <c r="EF214" s="97"/>
      <c r="EG214" s="334"/>
      <c r="EH214" s="335"/>
      <c r="EI214" s="335"/>
      <c r="EJ214" s="97"/>
      <c r="EK214" s="334"/>
      <c r="EL214" s="335"/>
      <c r="EM214" s="335"/>
      <c r="EN214" s="97"/>
      <c r="EO214" s="334"/>
      <c r="EP214" s="335"/>
      <c r="EQ214" s="335"/>
      <c r="ER214" s="97" t="str">
        <f t="shared" si="292"/>
        <v/>
      </c>
      <c r="ES214" s="993"/>
      <c r="ET214" s="335"/>
      <c r="EU214" s="97" t="str">
        <f t="shared" si="397"/>
        <v/>
      </c>
      <c r="EV214" s="334"/>
      <c r="EW214" s="335"/>
      <c r="EX214" s="335"/>
      <c r="EY214" s="97"/>
      <c r="EZ214" s="334"/>
      <c r="FA214" s="335"/>
      <c r="FB214" s="335"/>
      <c r="FC214" s="97"/>
      <c r="FD214" s="334"/>
      <c r="FE214" s="335"/>
      <c r="FF214" s="335"/>
      <c r="FG214" s="97"/>
      <c r="FH214" s="334"/>
      <c r="FI214" s="335"/>
      <c r="FJ214" s="335"/>
      <c r="FK214" s="97" t="str">
        <f t="shared" si="294"/>
        <v/>
      </c>
      <c r="FL214" s="993"/>
      <c r="FM214" s="335"/>
      <c r="FN214" s="97" t="str">
        <f t="shared" si="399"/>
        <v/>
      </c>
      <c r="FO214" s="334"/>
      <c r="FP214" s="335"/>
      <c r="FQ214" s="97"/>
      <c r="FR214" s="334"/>
      <c r="FS214" s="335"/>
      <c r="FT214" s="97"/>
      <c r="FU214" s="334"/>
      <c r="FV214" s="335"/>
      <c r="FW214" s="97"/>
      <c r="FX214" s="334"/>
      <c r="FY214" s="335"/>
      <c r="FZ214" s="97" t="str">
        <f t="shared" si="296"/>
        <v/>
      </c>
      <c r="GA214" s="993"/>
      <c r="GB214" s="335"/>
      <c r="GC214" s="510" t="str">
        <f t="shared" si="401"/>
        <v/>
      </c>
      <c r="GD214" s="336"/>
      <c r="GE214" s="337"/>
      <c r="GF214" s="337"/>
      <c r="GG214" s="337"/>
      <c r="GH214" s="337"/>
      <c r="GI214" s="510"/>
      <c r="GJ214" s="336"/>
      <c r="GK214" s="337"/>
      <c r="GL214" s="337"/>
      <c r="GM214" s="337"/>
      <c r="GN214" s="337"/>
      <c r="GO214" s="510"/>
      <c r="GP214" s="336"/>
      <c r="GQ214" s="337"/>
      <c r="GR214" s="337"/>
      <c r="GS214" s="337"/>
      <c r="GT214" s="337"/>
      <c r="GU214" s="510"/>
      <c r="GV214" s="336"/>
      <c r="GW214" s="337"/>
      <c r="GX214" s="337"/>
      <c r="GY214" s="337"/>
      <c r="GZ214" s="336"/>
      <c r="HA214" s="510" t="str">
        <f t="shared" si="298"/>
        <v/>
      </c>
      <c r="HB214" s="1015"/>
      <c r="HC214" s="337"/>
      <c r="HD214" s="510" t="str">
        <f t="shared" si="403"/>
        <v/>
      </c>
      <c r="HE214" s="336"/>
      <c r="HF214" s="337"/>
      <c r="HG214" s="337"/>
      <c r="HH214" s="336"/>
      <c r="HI214" s="510"/>
      <c r="HJ214" s="336"/>
      <c r="HK214" s="337"/>
      <c r="HL214" s="337"/>
      <c r="HM214" s="336"/>
      <c r="HN214" s="510"/>
      <c r="HO214" s="336"/>
      <c r="HP214" s="337"/>
      <c r="HQ214" s="337"/>
      <c r="HR214" s="337"/>
      <c r="HS214" s="510"/>
      <c r="HT214" s="336"/>
      <c r="HU214" s="337"/>
      <c r="HV214" s="337"/>
      <c r="HW214" s="337"/>
      <c r="HX214" s="97" t="str">
        <f t="shared" si="300"/>
        <v/>
      </c>
      <c r="HY214" s="994"/>
      <c r="HZ214" s="337"/>
      <c r="IA214" s="510" t="str">
        <f t="shared" si="405"/>
        <v/>
      </c>
      <c r="IB214" s="336"/>
      <c r="IC214" s="337"/>
      <c r="ID214" s="337"/>
      <c r="IE214" s="510"/>
      <c r="IF214" s="336"/>
      <c r="IG214" s="337"/>
      <c r="IH214" s="337"/>
      <c r="II214" s="510"/>
      <c r="IJ214" s="336"/>
      <c r="IK214" s="337"/>
      <c r="IL214" s="337"/>
      <c r="IM214" s="510"/>
      <c r="IN214" s="336"/>
      <c r="IO214" s="337"/>
      <c r="IP214" s="337"/>
      <c r="IQ214" s="97" t="str">
        <f t="shared" si="406"/>
        <v/>
      </c>
      <c r="IR214" s="1015"/>
      <c r="IS214" s="337"/>
      <c r="IT214" s="337"/>
      <c r="IU214" s="337"/>
      <c r="IV214" s="510" t="str">
        <f t="shared" si="407"/>
        <v/>
      </c>
      <c r="IW214" s="995"/>
    </row>
    <row r="215" spans="1:257" x14ac:dyDescent="0.25">
      <c r="A215" s="996"/>
      <c r="B215" s="507">
        <v>10</v>
      </c>
      <c r="C215" s="97" t="str">
        <f>IF(Proponentes!B206&gt;0,Proponentes!B206,"")</f>
        <v/>
      </c>
      <c r="D215" s="335"/>
      <c r="E215" s="335"/>
      <c r="F215" s="334"/>
      <c r="G215" s="335"/>
      <c r="H215" s="335"/>
      <c r="I215" s="335"/>
      <c r="J215" s="335"/>
      <c r="K215" s="335"/>
      <c r="L215" s="335"/>
      <c r="M215" s="334"/>
      <c r="N215" s="335"/>
      <c r="O215" s="335"/>
      <c r="P215" s="335"/>
      <c r="Q215" s="335"/>
      <c r="R215" s="335"/>
      <c r="S215" s="335"/>
      <c r="T215" s="334"/>
      <c r="U215" s="335"/>
      <c r="V215" s="335"/>
      <c r="W215" s="335"/>
      <c r="X215" s="335"/>
      <c r="Y215" s="335"/>
      <c r="Z215" s="335"/>
      <c r="AA215" s="334"/>
      <c r="AB215" s="335"/>
      <c r="AC215" s="335"/>
      <c r="AD215" s="335"/>
      <c r="AE215" s="335"/>
      <c r="AF215" s="335"/>
      <c r="AG215" s="97" t="str">
        <f t="shared" si="279"/>
        <v/>
      </c>
      <c r="AH215" s="993"/>
      <c r="AI215" s="335"/>
      <c r="AJ215" s="335" t="str">
        <f t="shared" si="280"/>
        <v/>
      </c>
      <c r="AK215" s="335"/>
      <c r="AL215" s="334"/>
      <c r="AM215" s="335"/>
      <c r="AN215" s="335"/>
      <c r="AO215" s="335"/>
      <c r="AP215" s="335"/>
      <c r="AQ215" s="335"/>
      <c r="AR215" s="335"/>
      <c r="AS215" s="334"/>
      <c r="AT215" s="335"/>
      <c r="AU215" s="335"/>
      <c r="AV215" s="335"/>
      <c r="AW215" s="335"/>
      <c r="AX215" s="335"/>
      <c r="AY215" s="335"/>
      <c r="AZ215" s="334"/>
      <c r="BA215" s="335"/>
      <c r="BB215" s="335"/>
      <c r="BC215" s="335"/>
      <c r="BD215" s="335"/>
      <c r="BE215" s="335"/>
      <c r="BF215" s="335"/>
      <c r="BG215" s="334"/>
      <c r="BH215" s="335"/>
      <c r="BI215" s="335"/>
      <c r="BJ215" s="335"/>
      <c r="BK215" s="335"/>
      <c r="BL215" s="97" t="str">
        <f t="shared" si="281"/>
        <v/>
      </c>
      <c r="BM215" s="993"/>
      <c r="BN215" s="335" t="str">
        <f t="shared" si="386"/>
        <v/>
      </c>
      <c r="BO215" s="334"/>
      <c r="BP215" s="335"/>
      <c r="BQ215" s="335"/>
      <c r="BR215" s="335"/>
      <c r="BS215" s="335" t="str">
        <f t="shared" si="387"/>
        <v/>
      </c>
      <c r="BT215" s="334"/>
      <c r="BU215" s="335"/>
      <c r="BV215" s="335"/>
      <c r="BW215" s="335"/>
      <c r="BX215" s="335" t="str">
        <f t="shared" si="388"/>
        <v/>
      </c>
      <c r="BY215" s="334"/>
      <c r="BZ215" s="335"/>
      <c r="CA215" s="335"/>
      <c r="CB215" s="335"/>
      <c r="CC215" s="335" t="str">
        <f t="shared" si="389"/>
        <v/>
      </c>
      <c r="CD215" s="334"/>
      <c r="CE215" s="335"/>
      <c r="CF215" s="335"/>
      <c r="CG215" s="335"/>
      <c r="CH215" s="997"/>
      <c r="CI215" s="97" t="str">
        <f t="shared" si="390"/>
        <v/>
      </c>
      <c r="CJ215" s="998"/>
      <c r="CK215" s="335"/>
      <c r="CL215" s="97" t="str">
        <f t="shared" si="391"/>
        <v/>
      </c>
      <c r="CM215" s="334"/>
      <c r="CN215" s="335"/>
      <c r="CO215" s="335"/>
      <c r="CP215" s="335"/>
      <c r="CQ215" s="97"/>
      <c r="CR215" s="334"/>
      <c r="CS215" s="335"/>
      <c r="CT215" s="335"/>
      <c r="CU215" s="335"/>
      <c r="CV215" s="97"/>
      <c r="CW215" s="334"/>
      <c r="CX215" s="335"/>
      <c r="CY215" s="335"/>
      <c r="CZ215" s="335"/>
      <c r="DA215" s="97"/>
      <c r="DB215" s="334"/>
      <c r="DC215" s="335"/>
      <c r="DD215" s="335"/>
      <c r="DE215" s="335"/>
      <c r="DF215" s="97" t="str">
        <f t="shared" si="288"/>
        <v/>
      </c>
      <c r="DG215" s="993"/>
      <c r="DH215" s="335"/>
      <c r="DI215" s="97" t="str">
        <f t="shared" si="289"/>
        <v/>
      </c>
      <c r="DJ215" s="334"/>
      <c r="DK215" s="335"/>
      <c r="DL215" s="335"/>
      <c r="DM215" s="97"/>
      <c r="DN215" s="334"/>
      <c r="DO215" s="335"/>
      <c r="DP215" s="335"/>
      <c r="DQ215" s="97"/>
      <c r="DR215" s="334"/>
      <c r="DS215" s="335"/>
      <c r="DT215" s="335"/>
      <c r="DU215" s="97"/>
      <c r="DV215" s="334"/>
      <c r="DW215" s="335"/>
      <c r="DX215" s="335"/>
      <c r="DY215" s="97" t="str">
        <f t="shared" si="290"/>
        <v/>
      </c>
      <c r="DZ215" s="998"/>
      <c r="EA215" s="335"/>
      <c r="EB215" s="97" t="str">
        <f t="shared" si="395"/>
        <v/>
      </c>
      <c r="EC215" s="334"/>
      <c r="ED215" s="335"/>
      <c r="EE215" s="335"/>
      <c r="EF215" s="97"/>
      <c r="EG215" s="334"/>
      <c r="EH215" s="335"/>
      <c r="EI215" s="335"/>
      <c r="EJ215" s="97"/>
      <c r="EK215" s="334"/>
      <c r="EL215" s="335"/>
      <c r="EM215" s="335"/>
      <c r="EN215" s="97"/>
      <c r="EO215" s="334"/>
      <c r="EP215" s="335"/>
      <c r="EQ215" s="335"/>
      <c r="ER215" s="97" t="str">
        <f t="shared" si="292"/>
        <v/>
      </c>
      <c r="ES215" s="993"/>
      <c r="ET215" s="335"/>
      <c r="EU215" s="97" t="str">
        <f t="shared" si="397"/>
        <v/>
      </c>
      <c r="EV215" s="334"/>
      <c r="EW215" s="335"/>
      <c r="EX215" s="335"/>
      <c r="EY215" s="97"/>
      <c r="EZ215" s="334"/>
      <c r="FA215" s="335"/>
      <c r="FB215" s="335"/>
      <c r="FC215" s="97"/>
      <c r="FD215" s="334"/>
      <c r="FE215" s="335"/>
      <c r="FF215" s="335"/>
      <c r="FG215" s="97"/>
      <c r="FH215" s="334"/>
      <c r="FI215" s="335"/>
      <c r="FJ215" s="335"/>
      <c r="FK215" s="97" t="str">
        <f t="shared" si="294"/>
        <v/>
      </c>
      <c r="FL215" s="993"/>
      <c r="FM215" s="335"/>
      <c r="FN215" s="97" t="str">
        <f t="shared" si="399"/>
        <v/>
      </c>
      <c r="FO215" s="334"/>
      <c r="FP215" s="335"/>
      <c r="FQ215" s="97"/>
      <c r="FR215" s="334"/>
      <c r="FS215" s="335"/>
      <c r="FT215" s="97"/>
      <c r="FU215" s="334"/>
      <c r="FV215" s="335"/>
      <c r="FW215" s="97"/>
      <c r="FX215" s="334"/>
      <c r="FY215" s="335"/>
      <c r="FZ215" s="97" t="str">
        <f t="shared" si="296"/>
        <v/>
      </c>
      <c r="GA215" s="993"/>
      <c r="GB215" s="335"/>
      <c r="GC215" s="510" t="str">
        <f t="shared" si="401"/>
        <v/>
      </c>
      <c r="GD215" s="336"/>
      <c r="GE215" s="337"/>
      <c r="GF215" s="337"/>
      <c r="GG215" s="337"/>
      <c r="GH215" s="337"/>
      <c r="GI215" s="510"/>
      <c r="GJ215" s="336"/>
      <c r="GK215" s="337"/>
      <c r="GL215" s="337"/>
      <c r="GM215" s="337"/>
      <c r="GN215" s="337"/>
      <c r="GO215" s="510"/>
      <c r="GP215" s="336"/>
      <c r="GQ215" s="337"/>
      <c r="GR215" s="337"/>
      <c r="GS215" s="337"/>
      <c r="GT215" s="337"/>
      <c r="GU215" s="510"/>
      <c r="GV215" s="336"/>
      <c r="GW215" s="337"/>
      <c r="GX215" s="337"/>
      <c r="GY215" s="337"/>
      <c r="GZ215" s="336"/>
      <c r="HA215" s="510" t="str">
        <f t="shared" si="298"/>
        <v/>
      </c>
      <c r="HB215" s="1015"/>
      <c r="HC215" s="337"/>
      <c r="HD215" s="510" t="str">
        <f t="shared" si="403"/>
        <v/>
      </c>
      <c r="HE215" s="336"/>
      <c r="HF215" s="337"/>
      <c r="HG215" s="337"/>
      <c r="HH215" s="336"/>
      <c r="HI215" s="510"/>
      <c r="HJ215" s="336"/>
      <c r="HK215" s="337"/>
      <c r="HL215" s="337"/>
      <c r="HM215" s="336"/>
      <c r="HN215" s="510"/>
      <c r="HO215" s="336"/>
      <c r="HP215" s="337"/>
      <c r="HQ215" s="337"/>
      <c r="HR215" s="337"/>
      <c r="HS215" s="510"/>
      <c r="HT215" s="336"/>
      <c r="HU215" s="337"/>
      <c r="HV215" s="337"/>
      <c r="HW215" s="337"/>
      <c r="HX215" s="97" t="str">
        <f t="shared" si="300"/>
        <v/>
      </c>
      <c r="HY215" s="994"/>
      <c r="HZ215" s="337"/>
      <c r="IA215" s="510" t="str">
        <f t="shared" si="405"/>
        <v/>
      </c>
      <c r="IB215" s="336"/>
      <c r="IC215" s="337"/>
      <c r="ID215" s="337"/>
      <c r="IE215" s="510"/>
      <c r="IF215" s="336"/>
      <c r="IG215" s="337"/>
      <c r="IH215" s="337"/>
      <c r="II215" s="510"/>
      <c r="IJ215" s="336"/>
      <c r="IK215" s="337"/>
      <c r="IL215" s="337"/>
      <c r="IM215" s="510"/>
      <c r="IN215" s="336"/>
      <c r="IO215" s="337"/>
      <c r="IP215" s="337"/>
      <c r="IQ215" s="97" t="str">
        <f t="shared" si="406"/>
        <v/>
      </c>
      <c r="IR215" s="1015"/>
      <c r="IS215" s="337"/>
      <c r="IT215" s="337"/>
      <c r="IU215" s="337"/>
      <c r="IV215" s="510" t="str">
        <f t="shared" si="407"/>
        <v/>
      </c>
      <c r="IW215" s="995"/>
    </row>
    <row r="216" spans="1:257" x14ac:dyDescent="0.25">
      <c r="A216" s="996"/>
      <c r="B216" s="507">
        <v>11</v>
      </c>
      <c r="C216" s="97" t="str">
        <f>IF(Proponentes!B207&gt;0,Proponentes!B207,"")</f>
        <v/>
      </c>
      <c r="D216" s="335"/>
      <c r="E216" s="335"/>
      <c r="F216" s="334"/>
      <c r="G216" s="335"/>
      <c r="H216" s="335"/>
      <c r="I216" s="335"/>
      <c r="J216" s="335"/>
      <c r="K216" s="335"/>
      <c r="L216" s="335"/>
      <c r="M216" s="334"/>
      <c r="N216" s="335"/>
      <c r="O216" s="335"/>
      <c r="P216" s="335"/>
      <c r="Q216" s="335"/>
      <c r="R216" s="335"/>
      <c r="S216" s="335"/>
      <c r="T216" s="334"/>
      <c r="U216" s="335"/>
      <c r="V216" s="335"/>
      <c r="W216" s="335"/>
      <c r="X216" s="335"/>
      <c r="Y216" s="335"/>
      <c r="Z216" s="335"/>
      <c r="AA216" s="334"/>
      <c r="AB216" s="335"/>
      <c r="AC216" s="335"/>
      <c r="AD216" s="335"/>
      <c r="AE216" s="335"/>
      <c r="AF216" s="335"/>
      <c r="AG216" s="97" t="str">
        <f t="shared" si="279"/>
        <v/>
      </c>
      <c r="AH216" s="993"/>
      <c r="AI216" s="335"/>
      <c r="AJ216" s="335" t="str">
        <f t="shared" si="280"/>
        <v/>
      </c>
      <c r="AK216" s="335"/>
      <c r="AL216" s="334"/>
      <c r="AM216" s="335"/>
      <c r="AN216" s="335"/>
      <c r="AO216" s="335"/>
      <c r="AP216" s="335"/>
      <c r="AQ216" s="335"/>
      <c r="AR216" s="335"/>
      <c r="AS216" s="334"/>
      <c r="AT216" s="335"/>
      <c r="AU216" s="335"/>
      <c r="AV216" s="335"/>
      <c r="AW216" s="335"/>
      <c r="AX216" s="335"/>
      <c r="AY216" s="335"/>
      <c r="AZ216" s="334"/>
      <c r="BA216" s="335"/>
      <c r="BB216" s="335"/>
      <c r="BC216" s="335"/>
      <c r="BD216" s="335"/>
      <c r="BE216" s="335"/>
      <c r="BF216" s="335"/>
      <c r="BG216" s="334"/>
      <c r="BH216" s="335"/>
      <c r="BI216" s="335"/>
      <c r="BJ216" s="335"/>
      <c r="BK216" s="335"/>
      <c r="BL216" s="97" t="str">
        <f t="shared" si="281"/>
        <v/>
      </c>
      <c r="BM216" s="993"/>
      <c r="BN216" s="335" t="str">
        <f t="shared" si="386"/>
        <v/>
      </c>
      <c r="BO216" s="334"/>
      <c r="BP216" s="335"/>
      <c r="BQ216" s="335"/>
      <c r="BR216" s="335"/>
      <c r="BS216" s="335" t="str">
        <f t="shared" si="387"/>
        <v/>
      </c>
      <c r="BT216" s="334"/>
      <c r="BU216" s="335"/>
      <c r="BV216" s="335"/>
      <c r="BW216" s="335"/>
      <c r="BX216" s="335" t="str">
        <f t="shared" si="388"/>
        <v/>
      </c>
      <c r="BY216" s="334"/>
      <c r="BZ216" s="335"/>
      <c r="CA216" s="335"/>
      <c r="CB216" s="335"/>
      <c r="CC216" s="335" t="str">
        <f t="shared" si="389"/>
        <v/>
      </c>
      <c r="CD216" s="334"/>
      <c r="CE216" s="335"/>
      <c r="CF216" s="335"/>
      <c r="CG216" s="335"/>
      <c r="CH216" s="997"/>
      <c r="CI216" s="97" t="str">
        <f t="shared" si="390"/>
        <v/>
      </c>
      <c r="CJ216" s="998"/>
      <c r="CK216" s="335"/>
      <c r="CL216" s="97" t="str">
        <f t="shared" si="391"/>
        <v/>
      </c>
      <c r="CM216" s="334"/>
      <c r="CN216" s="335"/>
      <c r="CO216" s="335"/>
      <c r="CP216" s="335"/>
      <c r="CQ216" s="97"/>
      <c r="CR216" s="334"/>
      <c r="CS216" s="335"/>
      <c r="CT216" s="335"/>
      <c r="CU216" s="335"/>
      <c r="CV216" s="97"/>
      <c r="CW216" s="334"/>
      <c r="CX216" s="335"/>
      <c r="CY216" s="335"/>
      <c r="CZ216" s="335"/>
      <c r="DA216" s="97"/>
      <c r="DB216" s="334"/>
      <c r="DC216" s="335"/>
      <c r="DD216" s="335"/>
      <c r="DE216" s="335"/>
      <c r="DF216" s="97" t="str">
        <f t="shared" si="288"/>
        <v/>
      </c>
      <c r="DG216" s="993"/>
      <c r="DH216" s="335"/>
      <c r="DI216" s="97" t="str">
        <f t="shared" si="289"/>
        <v/>
      </c>
      <c r="DJ216" s="334"/>
      <c r="DK216" s="335"/>
      <c r="DL216" s="335"/>
      <c r="DM216" s="97"/>
      <c r="DN216" s="334"/>
      <c r="DO216" s="335"/>
      <c r="DP216" s="335"/>
      <c r="DQ216" s="97"/>
      <c r="DR216" s="334"/>
      <c r="DS216" s="335"/>
      <c r="DT216" s="335"/>
      <c r="DU216" s="97"/>
      <c r="DV216" s="334"/>
      <c r="DW216" s="335"/>
      <c r="DX216" s="335"/>
      <c r="DY216" s="97" t="str">
        <f t="shared" si="290"/>
        <v/>
      </c>
      <c r="DZ216" s="998"/>
      <c r="EA216" s="335"/>
      <c r="EB216" s="97" t="str">
        <f t="shared" si="395"/>
        <v/>
      </c>
      <c r="EC216" s="334"/>
      <c r="ED216" s="335"/>
      <c r="EE216" s="335"/>
      <c r="EF216" s="97"/>
      <c r="EG216" s="334"/>
      <c r="EH216" s="335"/>
      <c r="EI216" s="335"/>
      <c r="EJ216" s="97"/>
      <c r="EK216" s="334"/>
      <c r="EL216" s="335"/>
      <c r="EM216" s="335"/>
      <c r="EN216" s="97"/>
      <c r="EO216" s="334"/>
      <c r="EP216" s="335"/>
      <c r="EQ216" s="335"/>
      <c r="ER216" s="97" t="str">
        <f t="shared" si="292"/>
        <v/>
      </c>
      <c r="ES216" s="993"/>
      <c r="ET216" s="335"/>
      <c r="EU216" s="97" t="str">
        <f t="shared" si="397"/>
        <v/>
      </c>
      <c r="EV216" s="334"/>
      <c r="EW216" s="335"/>
      <c r="EX216" s="335"/>
      <c r="EY216" s="97"/>
      <c r="EZ216" s="334"/>
      <c r="FA216" s="335"/>
      <c r="FB216" s="335"/>
      <c r="FC216" s="97"/>
      <c r="FD216" s="334"/>
      <c r="FE216" s="335"/>
      <c r="FF216" s="335"/>
      <c r="FG216" s="97"/>
      <c r="FH216" s="334"/>
      <c r="FI216" s="335"/>
      <c r="FJ216" s="335"/>
      <c r="FK216" s="97" t="str">
        <f t="shared" si="294"/>
        <v/>
      </c>
      <c r="FL216" s="993"/>
      <c r="FM216" s="335"/>
      <c r="FN216" s="97" t="str">
        <f t="shared" si="399"/>
        <v/>
      </c>
      <c r="FO216" s="334"/>
      <c r="FP216" s="335"/>
      <c r="FQ216" s="97"/>
      <c r="FR216" s="334"/>
      <c r="FS216" s="335"/>
      <c r="FT216" s="97"/>
      <c r="FU216" s="334"/>
      <c r="FV216" s="335"/>
      <c r="FW216" s="97"/>
      <c r="FX216" s="334"/>
      <c r="FY216" s="335"/>
      <c r="FZ216" s="97" t="str">
        <f t="shared" si="296"/>
        <v/>
      </c>
      <c r="GA216" s="993"/>
      <c r="GB216" s="335"/>
      <c r="GC216" s="510" t="str">
        <f t="shared" si="401"/>
        <v/>
      </c>
      <c r="GD216" s="336"/>
      <c r="GE216" s="337"/>
      <c r="GF216" s="337"/>
      <c r="GG216" s="337"/>
      <c r="GH216" s="337"/>
      <c r="GI216" s="510"/>
      <c r="GJ216" s="336"/>
      <c r="GK216" s="337"/>
      <c r="GL216" s="337"/>
      <c r="GM216" s="337"/>
      <c r="GN216" s="337"/>
      <c r="GO216" s="510"/>
      <c r="GP216" s="336"/>
      <c r="GQ216" s="337"/>
      <c r="GR216" s="337"/>
      <c r="GS216" s="337"/>
      <c r="GT216" s="337"/>
      <c r="GU216" s="510"/>
      <c r="GV216" s="336"/>
      <c r="GW216" s="337"/>
      <c r="GX216" s="337"/>
      <c r="GY216" s="337"/>
      <c r="GZ216" s="336"/>
      <c r="HA216" s="510" t="str">
        <f t="shared" si="298"/>
        <v/>
      </c>
      <c r="HB216" s="1015"/>
      <c r="HC216" s="337"/>
      <c r="HD216" s="510" t="str">
        <f t="shared" si="403"/>
        <v/>
      </c>
      <c r="HE216" s="336"/>
      <c r="HF216" s="337"/>
      <c r="HG216" s="337"/>
      <c r="HH216" s="336"/>
      <c r="HI216" s="510"/>
      <c r="HJ216" s="336"/>
      <c r="HK216" s="337"/>
      <c r="HL216" s="337"/>
      <c r="HM216" s="336"/>
      <c r="HN216" s="510"/>
      <c r="HO216" s="336"/>
      <c r="HP216" s="337"/>
      <c r="HQ216" s="337"/>
      <c r="HR216" s="337"/>
      <c r="HS216" s="510"/>
      <c r="HT216" s="336"/>
      <c r="HU216" s="337"/>
      <c r="HV216" s="337"/>
      <c r="HW216" s="337"/>
      <c r="HX216" s="97" t="str">
        <f t="shared" si="300"/>
        <v/>
      </c>
      <c r="HY216" s="994"/>
      <c r="HZ216" s="337"/>
      <c r="IA216" s="510" t="str">
        <f t="shared" si="405"/>
        <v/>
      </c>
      <c r="IB216" s="336"/>
      <c r="IC216" s="337"/>
      <c r="ID216" s="337"/>
      <c r="IE216" s="510"/>
      <c r="IF216" s="336"/>
      <c r="IG216" s="337"/>
      <c r="IH216" s="337"/>
      <c r="II216" s="510"/>
      <c r="IJ216" s="336"/>
      <c r="IK216" s="337"/>
      <c r="IL216" s="337"/>
      <c r="IM216" s="510"/>
      <c r="IN216" s="336"/>
      <c r="IO216" s="337"/>
      <c r="IP216" s="337"/>
      <c r="IQ216" s="97" t="str">
        <f t="shared" si="406"/>
        <v/>
      </c>
      <c r="IR216" s="1015"/>
      <c r="IS216" s="337"/>
      <c r="IT216" s="337"/>
      <c r="IU216" s="337"/>
      <c r="IV216" s="510" t="str">
        <f t="shared" si="407"/>
        <v/>
      </c>
      <c r="IW216" s="995"/>
    </row>
    <row r="217" spans="1:257" x14ac:dyDescent="0.25">
      <c r="A217" s="996"/>
      <c r="B217" s="507">
        <v>12</v>
      </c>
      <c r="C217" s="97" t="str">
        <f>IF(Proponentes!B208&gt;0,Proponentes!B208,"")</f>
        <v/>
      </c>
      <c r="D217" s="335"/>
      <c r="E217" s="335"/>
      <c r="F217" s="334"/>
      <c r="G217" s="335"/>
      <c r="H217" s="335"/>
      <c r="I217" s="335"/>
      <c r="J217" s="335"/>
      <c r="K217" s="335"/>
      <c r="L217" s="335"/>
      <c r="M217" s="334"/>
      <c r="N217" s="335"/>
      <c r="O217" s="335"/>
      <c r="P217" s="335"/>
      <c r="Q217" s="335"/>
      <c r="R217" s="335"/>
      <c r="S217" s="335"/>
      <c r="T217" s="334"/>
      <c r="U217" s="335"/>
      <c r="V217" s="335"/>
      <c r="W217" s="335"/>
      <c r="X217" s="335"/>
      <c r="Y217" s="335"/>
      <c r="Z217" s="335"/>
      <c r="AA217" s="334"/>
      <c r="AB217" s="335"/>
      <c r="AC217" s="335"/>
      <c r="AD217" s="335"/>
      <c r="AE217" s="335"/>
      <c r="AF217" s="335"/>
      <c r="AG217" s="97" t="str">
        <f t="shared" si="279"/>
        <v/>
      </c>
      <c r="AH217" s="993"/>
      <c r="AI217" s="335"/>
      <c r="AJ217" s="335" t="str">
        <f t="shared" si="280"/>
        <v/>
      </c>
      <c r="AK217" s="335"/>
      <c r="AL217" s="334"/>
      <c r="AM217" s="335"/>
      <c r="AN217" s="335"/>
      <c r="AO217" s="335"/>
      <c r="AP217" s="335"/>
      <c r="AQ217" s="335"/>
      <c r="AR217" s="335"/>
      <c r="AS217" s="334"/>
      <c r="AT217" s="335"/>
      <c r="AU217" s="335"/>
      <c r="AV217" s="335"/>
      <c r="AW217" s="335"/>
      <c r="AX217" s="335"/>
      <c r="AY217" s="335"/>
      <c r="AZ217" s="334"/>
      <c r="BA217" s="335"/>
      <c r="BB217" s="335"/>
      <c r="BC217" s="335"/>
      <c r="BD217" s="335"/>
      <c r="BE217" s="335"/>
      <c r="BF217" s="335"/>
      <c r="BG217" s="334"/>
      <c r="BH217" s="335"/>
      <c r="BI217" s="335"/>
      <c r="BJ217" s="335"/>
      <c r="BK217" s="335"/>
      <c r="BL217" s="97" t="str">
        <f t="shared" si="281"/>
        <v/>
      </c>
      <c r="BM217" s="993"/>
      <c r="BN217" s="335" t="str">
        <f t="shared" si="386"/>
        <v/>
      </c>
      <c r="BO217" s="334"/>
      <c r="BP217" s="335"/>
      <c r="BQ217" s="335"/>
      <c r="BR217" s="335"/>
      <c r="BS217" s="335" t="str">
        <f t="shared" si="387"/>
        <v/>
      </c>
      <c r="BT217" s="334"/>
      <c r="BU217" s="335"/>
      <c r="BV217" s="335"/>
      <c r="BW217" s="335"/>
      <c r="BX217" s="335" t="str">
        <f t="shared" si="388"/>
        <v/>
      </c>
      <c r="BY217" s="334"/>
      <c r="BZ217" s="335"/>
      <c r="CA217" s="335"/>
      <c r="CB217" s="335"/>
      <c r="CC217" s="335" t="str">
        <f t="shared" si="389"/>
        <v/>
      </c>
      <c r="CD217" s="334"/>
      <c r="CE217" s="335"/>
      <c r="CF217" s="335"/>
      <c r="CG217" s="335"/>
      <c r="CH217" s="997"/>
      <c r="CI217" s="97" t="str">
        <f t="shared" si="390"/>
        <v/>
      </c>
      <c r="CJ217" s="998"/>
      <c r="CK217" s="335"/>
      <c r="CL217" s="97" t="str">
        <f t="shared" si="391"/>
        <v/>
      </c>
      <c r="CM217" s="334"/>
      <c r="CN217" s="335"/>
      <c r="CO217" s="335"/>
      <c r="CP217" s="335"/>
      <c r="CQ217" s="97"/>
      <c r="CR217" s="334"/>
      <c r="CS217" s="335"/>
      <c r="CT217" s="335"/>
      <c r="CU217" s="335"/>
      <c r="CV217" s="97"/>
      <c r="CW217" s="334"/>
      <c r="CX217" s="335"/>
      <c r="CY217" s="335"/>
      <c r="CZ217" s="335"/>
      <c r="DA217" s="97"/>
      <c r="DB217" s="334"/>
      <c r="DC217" s="335"/>
      <c r="DD217" s="335"/>
      <c r="DE217" s="335"/>
      <c r="DF217" s="97" t="str">
        <f t="shared" si="288"/>
        <v/>
      </c>
      <c r="DG217" s="993"/>
      <c r="DH217" s="335"/>
      <c r="DI217" s="97" t="str">
        <f t="shared" si="289"/>
        <v/>
      </c>
      <c r="DJ217" s="334"/>
      <c r="DK217" s="335"/>
      <c r="DL217" s="335"/>
      <c r="DM217" s="97"/>
      <c r="DN217" s="334"/>
      <c r="DO217" s="335"/>
      <c r="DP217" s="335"/>
      <c r="DQ217" s="97"/>
      <c r="DR217" s="334"/>
      <c r="DS217" s="335"/>
      <c r="DT217" s="335"/>
      <c r="DU217" s="97"/>
      <c r="DV217" s="334"/>
      <c r="DW217" s="335"/>
      <c r="DX217" s="335"/>
      <c r="DY217" s="97" t="str">
        <f t="shared" si="290"/>
        <v/>
      </c>
      <c r="DZ217" s="998"/>
      <c r="EA217" s="335"/>
      <c r="EB217" s="97" t="str">
        <f t="shared" si="395"/>
        <v/>
      </c>
      <c r="EC217" s="334"/>
      <c r="ED217" s="335"/>
      <c r="EE217" s="335"/>
      <c r="EF217" s="97"/>
      <c r="EG217" s="334"/>
      <c r="EH217" s="335"/>
      <c r="EI217" s="335"/>
      <c r="EJ217" s="97"/>
      <c r="EK217" s="334"/>
      <c r="EL217" s="335"/>
      <c r="EM217" s="335"/>
      <c r="EN217" s="97"/>
      <c r="EO217" s="334"/>
      <c r="EP217" s="335"/>
      <c r="EQ217" s="335"/>
      <c r="ER217" s="97" t="str">
        <f t="shared" si="292"/>
        <v/>
      </c>
      <c r="ES217" s="993"/>
      <c r="ET217" s="335"/>
      <c r="EU217" s="97" t="str">
        <f t="shared" si="397"/>
        <v/>
      </c>
      <c r="EV217" s="334"/>
      <c r="EW217" s="335"/>
      <c r="EX217" s="335"/>
      <c r="EY217" s="97"/>
      <c r="EZ217" s="334"/>
      <c r="FA217" s="335"/>
      <c r="FB217" s="335"/>
      <c r="FC217" s="97"/>
      <c r="FD217" s="334"/>
      <c r="FE217" s="335"/>
      <c r="FF217" s="335"/>
      <c r="FG217" s="97"/>
      <c r="FH217" s="334"/>
      <c r="FI217" s="335"/>
      <c r="FJ217" s="335"/>
      <c r="FK217" s="97" t="str">
        <f t="shared" si="294"/>
        <v/>
      </c>
      <c r="FL217" s="993"/>
      <c r="FM217" s="335"/>
      <c r="FN217" s="97" t="str">
        <f t="shared" si="399"/>
        <v/>
      </c>
      <c r="FO217" s="334"/>
      <c r="FP217" s="335"/>
      <c r="FQ217" s="97"/>
      <c r="FR217" s="334"/>
      <c r="FS217" s="335"/>
      <c r="FT217" s="97"/>
      <c r="FU217" s="334"/>
      <c r="FV217" s="335"/>
      <c r="FW217" s="97"/>
      <c r="FX217" s="334"/>
      <c r="FY217" s="335"/>
      <c r="FZ217" s="97" t="str">
        <f t="shared" si="296"/>
        <v/>
      </c>
      <c r="GA217" s="993"/>
      <c r="GB217" s="335"/>
      <c r="GC217" s="510" t="str">
        <f t="shared" si="401"/>
        <v/>
      </c>
      <c r="GD217" s="336"/>
      <c r="GE217" s="337"/>
      <c r="GF217" s="337"/>
      <c r="GG217" s="337"/>
      <c r="GH217" s="337"/>
      <c r="GI217" s="510"/>
      <c r="GJ217" s="336"/>
      <c r="GK217" s="337"/>
      <c r="GL217" s="337"/>
      <c r="GM217" s="337"/>
      <c r="GN217" s="337"/>
      <c r="GO217" s="510"/>
      <c r="GP217" s="336"/>
      <c r="GQ217" s="337"/>
      <c r="GR217" s="337"/>
      <c r="GS217" s="337"/>
      <c r="GT217" s="337"/>
      <c r="GU217" s="510"/>
      <c r="GV217" s="336"/>
      <c r="GW217" s="337"/>
      <c r="GX217" s="337"/>
      <c r="GY217" s="337"/>
      <c r="GZ217" s="336"/>
      <c r="HA217" s="510" t="str">
        <f t="shared" si="298"/>
        <v/>
      </c>
      <c r="HB217" s="1015"/>
      <c r="HC217" s="337"/>
      <c r="HD217" s="510" t="str">
        <f t="shared" si="403"/>
        <v/>
      </c>
      <c r="HE217" s="336"/>
      <c r="HF217" s="337"/>
      <c r="HG217" s="337"/>
      <c r="HH217" s="336"/>
      <c r="HI217" s="510"/>
      <c r="HJ217" s="336"/>
      <c r="HK217" s="337"/>
      <c r="HL217" s="337"/>
      <c r="HM217" s="336"/>
      <c r="HN217" s="510"/>
      <c r="HO217" s="336"/>
      <c r="HP217" s="337"/>
      <c r="HQ217" s="337"/>
      <c r="HR217" s="337"/>
      <c r="HS217" s="510"/>
      <c r="HT217" s="336"/>
      <c r="HU217" s="337"/>
      <c r="HV217" s="337"/>
      <c r="HW217" s="337"/>
      <c r="HX217" s="97" t="str">
        <f t="shared" si="300"/>
        <v/>
      </c>
      <c r="HY217" s="994"/>
      <c r="HZ217" s="337"/>
      <c r="IA217" s="510" t="str">
        <f t="shared" si="405"/>
        <v/>
      </c>
      <c r="IB217" s="336"/>
      <c r="IC217" s="337"/>
      <c r="ID217" s="337"/>
      <c r="IE217" s="510"/>
      <c r="IF217" s="336"/>
      <c r="IG217" s="337"/>
      <c r="IH217" s="337"/>
      <c r="II217" s="510"/>
      <c r="IJ217" s="336"/>
      <c r="IK217" s="337"/>
      <c r="IL217" s="337"/>
      <c r="IM217" s="510"/>
      <c r="IN217" s="336"/>
      <c r="IO217" s="337"/>
      <c r="IP217" s="337"/>
      <c r="IQ217" s="97" t="str">
        <f t="shared" si="406"/>
        <v/>
      </c>
      <c r="IR217" s="1015"/>
      <c r="IS217" s="337"/>
      <c r="IT217" s="337"/>
      <c r="IU217" s="337"/>
      <c r="IV217" s="510" t="str">
        <f t="shared" si="407"/>
        <v/>
      </c>
      <c r="IW217" s="995"/>
    </row>
    <row r="218" spans="1:257" x14ac:dyDescent="0.25">
      <c r="A218" s="548">
        <v>16</v>
      </c>
      <c r="B218" s="514"/>
      <c r="C218" s="514"/>
      <c r="D218" s="514"/>
      <c r="E218" s="514"/>
      <c r="F218" s="515"/>
      <c r="G218" s="514"/>
      <c r="H218" s="514"/>
      <c r="I218" s="514"/>
      <c r="J218" s="514"/>
      <c r="K218" s="514"/>
      <c r="L218" s="514"/>
      <c r="M218" s="514"/>
      <c r="N218" s="514"/>
      <c r="O218" s="514"/>
      <c r="P218" s="514"/>
      <c r="Q218" s="514"/>
      <c r="R218" s="514"/>
      <c r="S218" s="514"/>
      <c r="T218" s="514"/>
      <c r="U218" s="514"/>
      <c r="V218" s="514"/>
      <c r="W218" s="514"/>
      <c r="X218" s="514"/>
      <c r="Y218" s="514"/>
      <c r="Z218" s="514"/>
      <c r="AA218" s="514"/>
      <c r="AB218" s="514"/>
      <c r="AC218" s="514"/>
      <c r="AD218" s="514"/>
      <c r="AE218" s="514"/>
      <c r="AF218" s="514"/>
      <c r="AG218" s="514"/>
      <c r="AH218" s="514"/>
      <c r="AI218" s="514"/>
      <c r="AJ218" s="514"/>
      <c r="AK218" s="514"/>
      <c r="AL218" s="514"/>
      <c r="AM218" s="514"/>
      <c r="AN218" s="514"/>
      <c r="AO218" s="514"/>
      <c r="AP218" s="514"/>
      <c r="AQ218" s="514"/>
      <c r="AR218" s="514"/>
      <c r="AS218" s="514"/>
      <c r="AT218" s="514"/>
      <c r="AU218" s="514"/>
      <c r="AV218" s="514"/>
      <c r="AW218" s="514"/>
      <c r="AX218" s="514"/>
      <c r="AY218" s="514"/>
      <c r="AZ218" s="514"/>
      <c r="BA218" s="514"/>
      <c r="BB218" s="514"/>
      <c r="BC218" s="514"/>
      <c r="BD218" s="514"/>
      <c r="BE218" s="514"/>
      <c r="BF218" s="514"/>
      <c r="BG218" s="514"/>
      <c r="BH218" s="514"/>
      <c r="BI218" s="514"/>
      <c r="BJ218" s="514"/>
      <c r="BK218" s="514"/>
      <c r="BL218" s="514"/>
      <c r="BM218" s="514"/>
      <c r="BN218" s="514"/>
      <c r="BO218" s="514"/>
      <c r="BP218" s="514"/>
      <c r="BQ218" s="514"/>
      <c r="BR218" s="514"/>
      <c r="BS218" s="514"/>
      <c r="BT218" s="514"/>
      <c r="BU218" s="514"/>
      <c r="BV218" s="514"/>
      <c r="BW218" s="514"/>
      <c r="BX218" s="514"/>
      <c r="BY218" s="514"/>
      <c r="BZ218" s="514"/>
      <c r="CA218" s="514"/>
      <c r="CB218" s="514"/>
      <c r="CC218" s="514"/>
      <c r="CD218" s="514"/>
      <c r="CE218" s="514"/>
      <c r="CF218" s="514"/>
      <c r="CG218" s="514"/>
      <c r="CH218" s="516"/>
      <c r="CI218" s="514"/>
      <c r="CJ218" s="514"/>
      <c r="CK218" s="514"/>
      <c r="CL218" s="514"/>
      <c r="CM218" s="514"/>
      <c r="CN218" s="514"/>
      <c r="CO218" s="514"/>
      <c r="CP218" s="514"/>
      <c r="CQ218" s="514"/>
      <c r="CR218" s="514"/>
      <c r="CS218" s="514"/>
      <c r="CT218" s="514"/>
      <c r="CU218" s="514"/>
      <c r="CV218" s="514"/>
      <c r="CW218" s="514"/>
      <c r="CX218" s="514"/>
      <c r="CY218" s="514"/>
      <c r="CZ218" s="514"/>
      <c r="DA218" s="514"/>
      <c r="DB218" s="514"/>
      <c r="DC218" s="514"/>
      <c r="DD218" s="514"/>
      <c r="DE218" s="514"/>
      <c r="DF218" s="514"/>
      <c r="DG218" s="514"/>
      <c r="DH218" s="514"/>
      <c r="DI218" s="514"/>
      <c r="DJ218" s="514"/>
      <c r="DK218" s="514"/>
      <c r="DL218" s="514"/>
      <c r="DM218" s="514"/>
      <c r="DN218" s="514"/>
      <c r="DO218" s="514"/>
      <c r="DP218" s="514"/>
      <c r="DQ218" s="514"/>
      <c r="DR218" s="514"/>
      <c r="DS218" s="514"/>
      <c r="DT218" s="514"/>
      <c r="DU218" s="514"/>
      <c r="DV218" s="514"/>
      <c r="DW218" s="514"/>
      <c r="DX218" s="514"/>
      <c r="DY218" s="514"/>
      <c r="DZ218" s="514"/>
      <c r="EA218" s="514"/>
      <c r="EB218" s="514"/>
      <c r="EC218" s="514"/>
      <c r="ED218" s="514"/>
      <c r="EE218" s="514"/>
      <c r="EF218" s="514"/>
      <c r="EG218" s="514"/>
      <c r="EH218" s="514"/>
      <c r="EI218" s="514"/>
      <c r="EJ218" s="514"/>
      <c r="EK218" s="514"/>
      <c r="EL218" s="514"/>
      <c r="EM218" s="514"/>
      <c r="EN218" s="514"/>
      <c r="EO218" s="514"/>
      <c r="EP218" s="514"/>
      <c r="EQ218" s="514"/>
      <c r="ER218" s="514"/>
      <c r="ES218" s="514"/>
      <c r="ET218" s="514"/>
      <c r="EU218" s="514"/>
      <c r="EV218" s="514"/>
      <c r="EW218" s="514"/>
      <c r="EX218" s="514"/>
      <c r="EY218" s="514"/>
      <c r="EZ218" s="514"/>
      <c r="FA218" s="514"/>
      <c r="FB218" s="514"/>
      <c r="FC218" s="514"/>
      <c r="FD218" s="514"/>
      <c r="FE218" s="514"/>
      <c r="FF218" s="514"/>
      <c r="FG218" s="514"/>
      <c r="FH218" s="514"/>
      <c r="FI218" s="514"/>
      <c r="FJ218" s="514"/>
      <c r="FK218" s="514"/>
      <c r="FL218" s="514"/>
      <c r="FM218" s="514"/>
      <c r="FN218" s="514"/>
      <c r="FO218" s="514"/>
      <c r="FP218" s="514"/>
      <c r="FQ218" s="514"/>
      <c r="FR218" s="514"/>
      <c r="FS218" s="514"/>
      <c r="FT218" s="514"/>
      <c r="FU218" s="514"/>
      <c r="FV218" s="514"/>
      <c r="FW218" s="514"/>
      <c r="FX218" s="514"/>
      <c r="FY218" s="514"/>
      <c r="FZ218" s="514"/>
      <c r="GA218" s="514"/>
      <c r="GB218" s="514"/>
      <c r="GC218" s="514"/>
      <c r="GD218" s="514"/>
      <c r="GE218" s="514"/>
      <c r="GF218" s="514"/>
      <c r="GG218" s="514"/>
      <c r="GH218" s="514"/>
      <c r="GI218" s="514"/>
      <c r="GJ218" s="514"/>
      <c r="GK218" s="514"/>
      <c r="GL218" s="514"/>
      <c r="GM218" s="514"/>
      <c r="GN218" s="514"/>
      <c r="GO218" s="514"/>
      <c r="GP218" s="514"/>
      <c r="GQ218" s="514"/>
      <c r="GR218" s="514"/>
      <c r="GS218" s="514"/>
      <c r="GT218" s="514"/>
      <c r="GU218" s="514"/>
      <c r="GV218" s="514"/>
      <c r="GW218" s="514"/>
      <c r="GX218" s="514"/>
      <c r="GY218" s="514"/>
      <c r="GZ218" s="514"/>
      <c r="HA218" s="514"/>
      <c r="HB218" s="514"/>
      <c r="HC218" s="514"/>
      <c r="HD218" s="514"/>
      <c r="HE218" s="514"/>
      <c r="HF218" s="514"/>
      <c r="HG218" s="514"/>
      <c r="HH218" s="514"/>
      <c r="HI218" s="514"/>
      <c r="HJ218" s="514"/>
      <c r="HK218" s="514"/>
      <c r="HL218" s="514"/>
      <c r="HM218" s="514"/>
      <c r="HN218" s="514"/>
      <c r="HO218" s="514"/>
      <c r="HP218" s="514"/>
      <c r="HQ218" s="514"/>
      <c r="HR218" s="514"/>
      <c r="HS218" s="514"/>
      <c r="HT218" s="514"/>
      <c r="HU218" s="514"/>
      <c r="HV218" s="514"/>
      <c r="HW218" s="514"/>
      <c r="HX218" s="514"/>
      <c r="HY218" s="514"/>
      <c r="HZ218" s="514"/>
      <c r="IA218" s="514"/>
      <c r="IB218" s="514"/>
      <c r="IC218" s="514"/>
      <c r="ID218" s="514"/>
      <c r="IE218" s="514"/>
      <c r="IF218" s="514"/>
      <c r="IG218" s="514"/>
      <c r="IH218" s="514"/>
      <c r="II218" s="514"/>
      <c r="IJ218" s="514"/>
      <c r="IK218" s="514"/>
      <c r="IL218" s="514"/>
      <c r="IM218" s="514"/>
      <c r="IN218" s="514"/>
      <c r="IO218" s="514"/>
      <c r="IP218" s="514"/>
      <c r="IQ218" s="514"/>
      <c r="IR218" s="514"/>
      <c r="IS218" s="514"/>
      <c r="IT218" s="514"/>
      <c r="IU218" s="514"/>
      <c r="IV218" s="514"/>
      <c r="IW218" s="549"/>
    </row>
    <row r="219" spans="1:257" ht="26.25" customHeight="1" x14ac:dyDescent="0.25">
      <c r="A219" s="996">
        <f t="shared" ref="A219" si="408">A231</f>
        <v>17</v>
      </c>
      <c r="B219" s="507">
        <v>1</v>
      </c>
      <c r="C219" s="97" t="str">
        <f>IF(Proponentes!B210&gt;0,Proponentes!B210,"")</f>
        <v>UNIÓN TEMPORAL VISE LTDA –VIGILANCIA ACOSTA LTDA</v>
      </c>
      <c r="D219" s="335"/>
      <c r="E219" s="335" t="s">
        <v>82</v>
      </c>
      <c r="F219" s="336" t="s">
        <v>1743</v>
      </c>
      <c r="G219" s="341">
        <v>45377</v>
      </c>
      <c r="H219" s="335" t="s">
        <v>1631</v>
      </c>
      <c r="I219" s="335" t="s">
        <v>1538</v>
      </c>
      <c r="J219" s="341"/>
      <c r="K219" s="335"/>
      <c r="L219" s="335" t="s">
        <v>84</v>
      </c>
      <c r="M219" s="334" t="s">
        <v>1744</v>
      </c>
      <c r="N219" s="341">
        <v>45390</v>
      </c>
      <c r="O219" s="335" t="s">
        <v>1631</v>
      </c>
      <c r="P219" s="335" t="s">
        <v>1538</v>
      </c>
      <c r="Q219" s="341"/>
      <c r="R219" s="335"/>
      <c r="S219" s="335"/>
      <c r="T219" s="334"/>
      <c r="U219" s="335"/>
      <c r="V219" s="335"/>
      <c r="W219" s="335"/>
      <c r="X219" s="335"/>
      <c r="Y219" s="335"/>
      <c r="Z219" s="335"/>
      <c r="AA219" s="334"/>
      <c r="AB219" s="335"/>
      <c r="AC219" s="335"/>
      <c r="AD219" s="335"/>
      <c r="AE219" s="335"/>
      <c r="AF219" s="335"/>
      <c r="AG219" s="97" t="str">
        <f t="shared" ref="AG219:AG282" si="409">IF(E219="","",IF(K219=0,IF(R219=0,IF(Y219=0,IF(AF219=0,"CUMPLE","NO CUMPLE"),"NO CUMPLE"),"NO CUMPLE"),"NO CUMPLE"))</f>
        <v>CUMPLE</v>
      </c>
      <c r="AH219" s="993"/>
      <c r="AI219" s="335"/>
      <c r="AJ219" s="335" t="str">
        <f t="shared" ref="AJ219:AJ282" si="410">IF(E219&gt;0,E219,"")</f>
        <v>VISE LTDA</v>
      </c>
      <c r="AK219" s="335" t="s">
        <v>1631</v>
      </c>
      <c r="AL219" s="334" t="s">
        <v>1745</v>
      </c>
      <c r="AM219" s="341">
        <v>45377</v>
      </c>
      <c r="AN219" s="335" t="s">
        <v>1538</v>
      </c>
      <c r="AO219" s="341"/>
      <c r="AP219" s="335"/>
      <c r="AQ219" s="335" t="s">
        <v>84</v>
      </c>
      <c r="AR219" s="335" t="s">
        <v>1631</v>
      </c>
      <c r="AS219" s="334" t="s">
        <v>1744</v>
      </c>
      <c r="AT219" s="341">
        <v>45390</v>
      </c>
      <c r="AU219" s="335" t="s">
        <v>1538</v>
      </c>
      <c r="AV219" s="335"/>
      <c r="AW219" s="335"/>
      <c r="AX219" s="335"/>
      <c r="AY219" s="335"/>
      <c r="AZ219" s="334"/>
      <c r="BA219" s="335"/>
      <c r="BB219" s="335"/>
      <c r="BC219" s="335"/>
      <c r="BD219" s="335"/>
      <c r="BE219" s="335"/>
      <c r="BF219" s="335"/>
      <c r="BG219" s="334"/>
      <c r="BH219" s="335"/>
      <c r="BI219" s="335"/>
      <c r="BJ219" s="335"/>
      <c r="BK219" s="335"/>
      <c r="BL219" s="97" t="str">
        <f t="shared" ref="BL219:BL282" si="411">IF(AJ219="","",IF(AP219=0,IF(AW219=0,IF(BD219=0,IF(BK219=0,"CUMPLE","NO CUMPLE"),"NO CUMPLE"),"NO CUMPLE"),"NO CUMPLE"))</f>
        <v>CUMPLE</v>
      </c>
      <c r="BM219" s="993"/>
      <c r="BN219" s="335" t="str">
        <f t="shared" ref="BN219:BN230" si="412">IF(E219&gt;0,E219,"")</f>
        <v>VISE LTDA</v>
      </c>
      <c r="BO219" s="334" t="s">
        <v>362</v>
      </c>
      <c r="BP219" s="335" t="s">
        <v>1631</v>
      </c>
      <c r="BQ219" s="335">
        <v>9</v>
      </c>
      <c r="BR219" s="335"/>
      <c r="BS219" s="335" t="str">
        <f t="shared" ref="BS219:BS230" si="413">IF(L219&gt;0,L219,"")</f>
        <v>VIGILANCIA ACOSTA LTDA</v>
      </c>
      <c r="BT219" s="334"/>
      <c r="BU219" s="335"/>
      <c r="BV219" s="335"/>
      <c r="BW219" s="335"/>
      <c r="BX219" s="335" t="str">
        <f t="shared" ref="BX219:BX230" si="414">IF(S219&gt;0,S219,"")</f>
        <v/>
      </c>
      <c r="BY219" s="334"/>
      <c r="BZ219" s="335"/>
      <c r="CA219" s="335"/>
      <c r="CB219" s="335"/>
      <c r="CC219" s="335" t="str">
        <f t="shared" ref="CC219:CC230" si="415">IF(Z219&gt;0,Z219,"")</f>
        <v/>
      </c>
      <c r="CD219" s="334"/>
      <c r="CE219" s="335"/>
      <c r="CF219" s="335"/>
      <c r="CG219" s="335"/>
      <c r="CH219" s="997">
        <f>Proponentes!N210</f>
        <v>0</v>
      </c>
      <c r="CI219" s="97" t="str">
        <f t="shared" ref="CI219:CI230" si="416">IF(BN219="","",IF(CJ219=0,"CUMPLE","NO CUMPLE"))</f>
        <v>CUMPLE</v>
      </c>
      <c r="CJ219" s="998"/>
      <c r="CK219" s="335"/>
      <c r="CL219" s="97" t="str">
        <f t="shared" ref="CL219:CL230" si="417">IF(E219&gt;0,E219,"")</f>
        <v>VISE LTDA</v>
      </c>
      <c r="CM219" s="509" t="s">
        <v>332</v>
      </c>
      <c r="CN219" s="335" t="s">
        <v>1538</v>
      </c>
      <c r="CO219" s="335" t="s">
        <v>1631</v>
      </c>
      <c r="CP219" s="335"/>
      <c r="CQ219" s="97" t="s">
        <v>84</v>
      </c>
      <c r="CR219" s="334" t="s">
        <v>315</v>
      </c>
      <c r="CS219" s="335" t="s">
        <v>1538</v>
      </c>
      <c r="CT219" s="335" t="s">
        <v>1631</v>
      </c>
      <c r="CU219" s="335"/>
      <c r="CV219" s="97"/>
      <c r="CW219" s="334"/>
      <c r="CX219" s="335"/>
      <c r="CY219" s="335"/>
      <c r="CZ219" s="335"/>
      <c r="DA219" s="97"/>
      <c r="DB219" s="334"/>
      <c r="DC219" s="335"/>
      <c r="DD219" s="335"/>
      <c r="DE219" s="335"/>
      <c r="DF219" s="97" t="str">
        <f t="shared" ref="DF219:DF282" si="418">IF(CL219="","",IF(CP219=0,IF(CU219=0,IF(CZ219=0,IF(DE219=0,"CUMPLE","NO CUMPLE"),"NO CUMPLE"),"NO CUMPLE"),"NO CUMPLE"))</f>
        <v>CUMPLE</v>
      </c>
      <c r="DG219" s="993"/>
      <c r="DH219" s="335"/>
      <c r="DI219" s="97" t="str">
        <f t="shared" ref="DI219:DI282" si="419">IF(E219&gt;0,E219,"")</f>
        <v>VISE LTDA</v>
      </c>
      <c r="DJ219" s="334" t="s">
        <v>315</v>
      </c>
      <c r="DK219" s="335" t="s">
        <v>1631</v>
      </c>
      <c r="DL219" s="335"/>
      <c r="DM219" s="97" t="s">
        <v>84</v>
      </c>
      <c r="DN219" s="334" t="s">
        <v>319</v>
      </c>
      <c r="DO219" s="335" t="s">
        <v>1631</v>
      </c>
      <c r="DP219" s="335"/>
      <c r="DQ219" s="97"/>
      <c r="DR219" s="334"/>
      <c r="DS219" s="335"/>
      <c r="DT219" s="335"/>
      <c r="DU219" s="97"/>
      <c r="DV219" s="334"/>
      <c r="DW219" s="335"/>
      <c r="DX219" s="335"/>
      <c r="DY219" s="97" t="str">
        <f t="shared" ref="DY219:DY282" si="420">IF(DI219="","",IF(DL219=0,IF(DP219=0,IF(DT219=0,IF(DX219=0,"CUMPLE","NO CUMPLE"),"NO CUMPLE"),"NO CUMPLE"),"NO CUMPLE"))</f>
        <v>CUMPLE</v>
      </c>
      <c r="DZ219" s="998"/>
      <c r="EA219" s="335"/>
      <c r="EB219" s="97" t="str">
        <f t="shared" ref="EB219:EB230" si="421">IF(E219&gt;0,E219,"")</f>
        <v>VISE LTDA</v>
      </c>
      <c r="EC219" s="334" t="s">
        <v>315</v>
      </c>
      <c r="ED219" s="335" t="s">
        <v>1631</v>
      </c>
      <c r="EE219" s="335"/>
      <c r="EF219" s="97" t="s">
        <v>84</v>
      </c>
      <c r="EG219" s="334" t="s">
        <v>319</v>
      </c>
      <c r="EH219" s="335" t="s">
        <v>1631</v>
      </c>
      <c r="EI219" s="335"/>
      <c r="EJ219" s="97"/>
      <c r="EK219" s="334"/>
      <c r="EL219" s="335"/>
      <c r="EM219" s="335"/>
      <c r="EN219" s="97"/>
      <c r="EO219" s="334"/>
      <c r="EP219" s="335"/>
      <c r="EQ219" s="335"/>
      <c r="ER219" s="97" t="str">
        <f t="shared" ref="ER219:ER282" si="422">IF(EB219="","",IF(EE219=0,IF(EI219=0,IF(EM219=0,IF(EQ219=0,"CUMPLE","NO CUMPLE"),"NO CUMPLE"),"NO CUMPLE"),"NO CUMPLE"))</f>
        <v>CUMPLE</v>
      </c>
      <c r="ES219" s="993"/>
      <c r="ET219" s="335"/>
      <c r="EU219" s="97" t="str">
        <f t="shared" ref="EU219:EU230" si="423">IF(E219&gt;0,E219,"")</f>
        <v>VISE LTDA</v>
      </c>
      <c r="EV219" s="334" t="s">
        <v>1746</v>
      </c>
      <c r="EW219" s="335" t="s">
        <v>1631</v>
      </c>
      <c r="EX219" s="335"/>
      <c r="EY219" s="97" t="s">
        <v>84</v>
      </c>
      <c r="EZ219" s="334" t="s">
        <v>1747</v>
      </c>
      <c r="FA219" s="335" t="s">
        <v>1631</v>
      </c>
      <c r="FB219" s="335"/>
      <c r="FC219" s="97"/>
      <c r="FD219" s="334"/>
      <c r="FE219" s="335"/>
      <c r="FF219" s="335"/>
      <c r="FG219" s="97"/>
      <c r="FH219" s="334"/>
      <c r="FI219" s="335"/>
      <c r="FJ219" s="335"/>
      <c r="FK219" s="97" t="str">
        <f t="shared" ref="FK219:FK282" si="424">IF(EU219="","",IF(EX219=0,IF(FB219=0,IF(FF219=0,IF(FJ219=0,"CUMPLE","NO CUMPLE"),"NO CUMPLE"),"NO CUMPLE"),"NO CUMPLE"))</f>
        <v>CUMPLE</v>
      </c>
      <c r="FL219" s="993"/>
      <c r="FM219" s="335"/>
      <c r="FN219" s="97" t="str">
        <f t="shared" ref="FN219:FN230" si="425">IF(E219&gt;0,E219,"")</f>
        <v>VISE LTDA</v>
      </c>
      <c r="FO219" s="334" t="s">
        <v>823</v>
      </c>
      <c r="FP219" s="335"/>
      <c r="FQ219" s="97" t="s">
        <v>84</v>
      </c>
      <c r="FR219" s="334" t="s">
        <v>1748</v>
      </c>
      <c r="FS219" s="335"/>
      <c r="FT219" s="97"/>
      <c r="FU219" s="334"/>
      <c r="FV219" s="335"/>
      <c r="FW219" s="97"/>
      <c r="FX219" s="334"/>
      <c r="FY219" s="335"/>
      <c r="FZ219" s="97" t="str">
        <f t="shared" ref="FZ219:FZ282" si="426">IF(FN219="","",IF(FP219=0,IF(FS219=0,IF(FV219=0,IF(FY219=0,"CUMPLE","NO CUMPLE"),"NO CUMPLE"),"NO CUMPLE"),"NO CUMPLE"))</f>
        <v>CUMPLE</v>
      </c>
      <c r="GA219" s="993"/>
      <c r="GB219" s="335"/>
      <c r="GC219" s="510" t="str">
        <f t="shared" ref="GC219:GC230" si="427">IF(E219&gt;0,E219,"")</f>
        <v>VISE LTDA</v>
      </c>
      <c r="GD219" s="336" t="s">
        <v>807</v>
      </c>
      <c r="GE219" s="337" t="s">
        <v>1631</v>
      </c>
      <c r="GF219" s="337"/>
      <c r="GG219" s="337"/>
      <c r="GH219" s="337"/>
      <c r="GI219" s="510" t="s">
        <v>84</v>
      </c>
      <c r="GJ219" s="336" t="s">
        <v>1749</v>
      </c>
      <c r="GK219" s="337" t="s">
        <v>1631</v>
      </c>
      <c r="GL219" s="337"/>
      <c r="GM219" s="337"/>
      <c r="GN219" s="337"/>
      <c r="GO219" s="510"/>
      <c r="GP219" s="336"/>
      <c r="GQ219" s="337"/>
      <c r="GR219" s="337"/>
      <c r="GS219" s="337"/>
      <c r="GT219" s="337"/>
      <c r="GU219" s="510"/>
      <c r="GV219" s="336"/>
      <c r="GW219" s="337"/>
      <c r="GX219" s="337"/>
      <c r="GY219" s="337"/>
      <c r="GZ219" s="336"/>
      <c r="HA219" s="510" t="str">
        <f t="shared" ref="HA219:HA282" si="428">IF(GC219="","",IF(GH219=0,IF(GN219=0,IF(GT219=0,IF(GZ219=0,"CUMPLE","NO CUMPLE"),"NO CUMPLE"),"NO CUMPLE"),"NO CUMPLE"))</f>
        <v>CUMPLE</v>
      </c>
      <c r="HB219" s="994"/>
      <c r="HC219" s="337"/>
      <c r="HD219" s="510" t="str">
        <f t="shared" ref="HD219:HD230" si="429">IF(E219&gt;0,E219,"")</f>
        <v>VISE LTDA</v>
      </c>
      <c r="HE219" s="336" t="s">
        <v>1391</v>
      </c>
      <c r="HF219" s="337" t="s">
        <v>1631</v>
      </c>
      <c r="HG219" s="337" t="s">
        <v>1631</v>
      </c>
      <c r="HH219" s="336"/>
      <c r="HI219" s="510" t="s">
        <v>84</v>
      </c>
      <c r="HJ219" s="336" t="s">
        <v>1750</v>
      </c>
      <c r="HK219" s="337" t="s">
        <v>1631</v>
      </c>
      <c r="HL219" s="337" t="s">
        <v>1631</v>
      </c>
      <c r="HM219" s="336"/>
      <c r="HN219" s="510"/>
      <c r="HO219" s="336"/>
      <c r="HP219" s="337"/>
      <c r="HQ219" s="337"/>
      <c r="HR219" s="337"/>
      <c r="HS219" s="510"/>
      <c r="HT219" s="336"/>
      <c r="HU219" s="337"/>
      <c r="HV219" s="337"/>
      <c r="HW219" s="337"/>
      <c r="HX219" s="97" t="str">
        <f t="shared" ref="HX219:HX282" si="430">IF(HD219="","",IF(HH219=0,IF(HM219=0,IF(HR219=0,IF(HW219=0,"CUMPLE","NO CUMPLE"),"NO CUMPLE"),"NO CUMPLE"),"NO CUMPLE"))</f>
        <v>CUMPLE</v>
      </c>
      <c r="HY219" s="994"/>
      <c r="HZ219" s="337"/>
      <c r="IA219" s="510" t="str">
        <f t="shared" ref="IA219:IA230" si="431">IF(E219&gt;0,E219,"")</f>
        <v>VISE LTDA</v>
      </c>
      <c r="IB219" s="336" t="s">
        <v>805</v>
      </c>
      <c r="IC219" s="337" t="s">
        <v>1631</v>
      </c>
      <c r="ID219" s="337"/>
      <c r="IE219" s="510" t="s">
        <v>1751</v>
      </c>
      <c r="IF219" s="336" t="s">
        <v>1752</v>
      </c>
      <c r="IG219" s="337" t="s">
        <v>1631</v>
      </c>
      <c r="IH219" s="337"/>
      <c r="II219" s="510"/>
      <c r="IJ219" s="336"/>
      <c r="IK219" s="337"/>
      <c r="IL219" s="337"/>
      <c r="IM219" s="510"/>
      <c r="IN219" s="336"/>
      <c r="IO219" s="337"/>
      <c r="IP219" s="337"/>
      <c r="IQ219" s="97" t="str">
        <f t="shared" ref="IQ219:IQ230" si="432">IF(IA219="","",IF(ID219=0,IF(IH219=0,IF(IL219=0,IF(IP219=0,"CUMPLE","NO CUMPLE"),"NO CUMPLE"),"NO CUMPLE"),"NO CUMPLE"))</f>
        <v>CUMPLE</v>
      </c>
      <c r="IR219" s="994"/>
      <c r="IS219" s="337"/>
      <c r="IT219" s="337" t="s">
        <v>1631</v>
      </c>
      <c r="IU219" s="337">
        <v>1</v>
      </c>
      <c r="IV219" s="510" t="str">
        <f t="shared" ref="IV219:IV230" si="433">IF(IT219&lt;&gt;"",IF(IT219="SI","CUMPLE","NO CUMPLE"),"")</f>
        <v>CUMPLE</v>
      </c>
      <c r="IW219" s="995"/>
    </row>
    <row r="220" spans="1:257" x14ac:dyDescent="0.25">
      <c r="A220" s="996"/>
      <c r="B220" s="507">
        <v>2</v>
      </c>
      <c r="C220" s="97" t="str">
        <f>IF(Proponentes!B211&gt;0,Proponentes!B211,"")</f>
        <v/>
      </c>
      <c r="D220" s="335"/>
      <c r="E220" s="335"/>
      <c r="F220" s="334"/>
      <c r="G220" s="335"/>
      <c r="H220" s="335"/>
      <c r="I220" s="335"/>
      <c r="J220" s="335"/>
      <c r="K220" s="335"/>
      <c r="L220" s="335"/>
      <c r="M220" s="334"/>
      <c r="N220" s="335"/>
      <c r="O220" s="335"/>
      <c r="P220" s="335"/>
      <c r="Q220" s="335"/>
      <c r="R220" s="335"/>
      <c r="S220" s="335"/>
      <c r="T220" s="334"/>
      <c r="U220" s="335"/>
      <c r="V220" s="335"/>
      <c r="W220" s="335"/>
      <c r="X220" s="335"/>
      <c r="Y220" s="335"/>
      <c r="Z220" s="335"/>
      <c r="AA220" s="334"/>
      <c r="AB220" s="335"/>
      <c r="AC220" s="335"/>
      <c r="AD220" s="335"/>
      <c r="AE220" s="335"/>
      <c r="AF220" s="335"/>
      <c r="AG220" s="97" t="str">
        <f t="shared" si="409"/>
        <v/>
      </c>
      <c r="AH220" s="993"/>
      <c r="AI220" s="335"/>
      <c r="AJ220" s="335" t="str">
        <f t="shared" si="410"/>
        <v/>
      </c>
      <c r="AK220" s="335"/>
      <c r="AL220" s="334"/>
      <c r="AM220" s="335"/>
      <c r="AN220" s="335"/>
      <c r="AO220" s="335"/>
      <c r="AP220" s="335"/>
      <c r="AQ220" s="335"/>
      <c r="AR220" s="335"/>
      <c r="AS220" s="334"/>
      <c r="AT220" s="335"/>
      <c r="AU220" s="335"/>
      <c r="AV220" s="335"/>
      <c r="AW220" s="335"/>
      <c r="AX220" s="335"/>
      <c r="AY220" s="335"/>
      <c r="AZ220" s="334"/>
      <c r="BA220" s="335"/>
      <c r="BB220" s="335"/>
      <c r="BC220" s="335"/>
      <c r="BD220" s="335"/>
      <c r="BE220" s="335"/>
      <c r="BF220" s="335"/>
      <c r="BG220" s="334"/>
      <c r="BH220" s="335"/>
      <c r="BI220" s="335"/>
      <c r="BJ220" s="335"/>
      <c r="BK220" s="335"/>
      <c r="BL220" s="97" t="str">
        <f t="shared" si="411"/>
        <v/>
      </c>
      <c r="BM220" s="993"/>
      <c r="BN220" s="335" t="str">
        <f t="shared" si="412"/>
        <v/>
      </c>
      <c r="BO220" s="334"/>
      <c r="BP220" s="335"/>
      <c r="BQ220" s="335"/>
      <c r="BR220" s="335"/>
      <c r="BS220" s="335" t="str">
        <f t="shared" si="413"/>
        <v/>
      </c>
      <c r="BT220" s="334"/>
      <c r="BU220" s="335"/>
      <c r="BV220" s="335"/>
      <c r="BW220" s="335"/>
      <c r="BX220" s="335" t="str">
        <f t="shared" si="414"/>
        <v/>
      </c>
      <c r="BY220" s="334"/>
      <c r="BZ220" s="335"/>
      <c r="CA220" s="335"/>
      <c r="CB220" s="335"/>
      <c r="CC220" s="335" t="str">
        <f t="shared" si="415"/>
        <v/>
      </c>
      <c r="CD220" s="334"/>
      <c r="CE220" s="335"/>
      <c r="CF220" s="335"/>
      <c r="CG220" s="335"/>
      <c r="CH220" s="997"/>
      <c r="CI220" s="97" t="str">
        <f t="shared" si="416"/>
        <v/>
      </c>
      <c r="CJ220" s="998"/>
      <c r="CK220" s="335"/>
      <c r="CL220" s="97" t="str">
        <f t="shared" si="417"/>
        <v/>
      </c>
      <c r="CM220" s="334"/>
      <c r="CN220" s="335"/>
      <c r="CO220" s="335"/>
      <c r="CP220" s="335"/>
      <c r="CQ220" s="97"/>
      <c r="CR220" s="334"/>
      <c r="CS220" s="335"/>
      <c r="CT220" s="335"/>
      <c r="CU220" s="335"/>
      <c r="CV220" s="97"/>
      <c r="CW220" s="334"/>
      <c r="CX220" s="335"/>
      <c r="CY220" s="335"/>
      <c r="CZ220" s="335"/>
      <c r="DA220" s="97"/>
      <c r="DB220" s="334"/>
      <c r="DC220" s="335"/>
      <c r="DD220" s="335"/>
      <c r="DE220" s="335"/>
      <c r="DF220" s="97" t="str">
        <f t="shared" si="418"/>
        <v/>
      </c>
      <c r="DG220" s="993"/>
      <c r="DH220" s="335"/>
      <c r="DI220" s="97" t="str">
        <f t="shared" si="419"/>
        <v/>
      </c>
      <c r="DJ220" s="334"/>
      <c r="DK220" s="335"/>
      <c r="DL220" s="335"/>
      <c r="DM220" s="97"/>
      <c r="DN220" s="334"/>
      <c r="DO220" s="335"/>
      <c r="DP220" s="335"/>
      <c r="DQ220" s="97"/>
      <c r="DR220" s="334"/>
      <c r="DS220" s="335"/>
      <c r="DT220" s="335"/>
      <c r="DU220" s="97"/>
      <c r="DV220" s="334"/>
      <c r="DW220" s="335"/>
      <c r="DX220" s="335"/>
      <c r="DY220" s="97" t="str">
        <f t="shared" si="420"/>
        <v/>
      </c>
      <c r="DZ220" s="998"/>
      <c r="EA220" s="335"/>
      <c r="EB220" s="97" t="str">
        <f t="shared" si="421"/>
        <v/>
      </c>
      <c r="EC220" s="334"/>
      <c r="ED220" s="335"/>
      <c r="EE220" s="335"/>
      <c r="EF220" s="97"/>
      <c r="EG220" s="334"/>
      <c r="EH220" s="335"/>
      <c r="EI220" s="335"/>
      <c r="EJ220" s="97"/>
      <c r="EK220" s="334"/>
      <c r="EL220" s="335"/>
      <c r="EM220" s="335"/>
      <c r="EN220" s="97"/>
      <c r="EO220" s="334"/>
      <c r="EP220" s="335"/>
      <c r="EQ220" s="335"/>
      <c r="ER220" s="97" t="str">
        <f t="shared" si="422"/>
        <v/>
      </c>
      <c r="ES220" s="993"/>
      <c r="ET220" s="335"/>
      <c r="EU220" s="97" t="str">
        <f t="shared" si="423"/>
        <v/>
      </c>
      <c r="EV220" s="334"/>
      <c r="EW220" s="335"/>
      <c r="EX220" s="335"/>
      <c r="EY220" s="97"/>
      <c r="EZ220" s="334"/>
      <c r="FA220" s="335"/>
      <c r="FB220" s="335"/>
      <c r="FC220" s="97"/>
      <c r="FD220" s="334"/>
      <c r="FE220" s="335"/>
      <c r="FF220" s="335"/>
      <c r="FG220" s="97"/>
      <c r="FH220" s="334"/>
      <c r="FI220" s="335"/>
      <c r="FJ220" s="335"/>
      <c r="FK220" s="97" t="str">
        <f t="shared" si="424"/>
        <v/>
      </c>
      <c r="FL220" s="993"/>
      <c r="FM220" s="335"/>
      <c r="FN220" s="97" t="str">
        <f t="shared" si="425"/>
        <v/>
      </c>
      <c r="FO220" s="334"/>
      <c r="FP220" s="335"/>
      <c r="FQ220" s="97"/>
      <c r="FR220" s="334"/>
      <c r="FS220" s="335"/>
      <c r="FT220" s="97"/>
      <c r="FU220" s="334"/>
      <c r="FV220" s="335"/>
      <c r="FW220" s="97"/>
      <c r="FX220" s="334"/>
      <c r="FY220" s="335"/>
      <c r="FZ220" s="97" t="str">
        <f t="shared" si="426"/>
        <v/>
      </c>
      <c r="GA220" s="993"/>
      <c r="GB220" s="335"/>
      <c r="GC220" s="510" t="str">
        <f t="shared" si="427"/>
        <v/>
      </c>
      <c r="GD220" s="336"/>
      <c r="GE220" s="337"/>
      <c r="GF220" s="337"/>
      <c r="GG220" s="337"/>
      <c r="GH220" s="337"/>
      <c r="GI220" s="510"/>
      <c r="GJ220" s="336"/>
      <c r="GK220" s="337"/>
      <c r="GL220" s="337"/>
      <c r="GM220" s="337"/>
      <c r="GN220" s="337"/>
      <c r="GO220" s="510"/>
      <c r="GP220" s="336"/>
      <c r="GQ220" s="337"/>
      <c r="GR220" s="337"/>
      <c r="GS220" s="337"/>
      <c r="GT220" s="337"/>
      <c r="GU220" s="510"/>
      <c r="GV220" s="336"/>
      <c r="GW220" s="337"/>
      <c r="GX220" s="337"/>
      <c r="GY220" s="337"/>
      <c r="GZ220" s="336"/>
      <c r="HA220" s="510" t="str">
        <f t="shared" si="428"/>
        <v/>
      </c>
      <c r="HB220" s="994"/>
      <c r="HC220" s="337"/>
      <c r="HD220" s="510" t="str">
        <f t="shared" si="429"/>
        <v/>
      </c>
      <c r="HE220" s="336"/>
      <c r="HF220" s="337"/>
      <c r="HG220" s="337"/>
      <c r="HH220" s="336"/>
      <c r="HI220" s="510"/>
      <c r="HJ220" s="336"/>
      <c r="HK220" s="337"/>
      <c r="HL220" s="337"/>
      <c r="HM220" s="336"/>
      <c r="HN220" s="510"/>
      <c r="HO220" s="336"/>
      <c r="HP220" s="337"/>
      <c r="HQ220" s="337"/>
      <c r="HR220" s="337"/>
      <c r="HS220" s="510"/>
      <c r="HT220" s="336"/>
      <c r="HU220" s="337"/>
      <c r="HV220" s="337"/>
      <c r="HW220" s="337"/>
      <c r="HX220" s="97" t="str">
        <f t="shared" si="430"/>
        <v/>
      </c>
      <c r="HY220" s="994"/>
      <c r="HZ220" s="337"/>
      <c r="IA220" s="510" t="str">
        <f t="shared" si="431"/>
        <v/>
      </c>
      <c r="IB220" s="336"/>
      <c r="IC220" s="337"/>
      <c r="ID220" s="337"/>
      <c r="IE220" s="510"/>
      <c r="IF220" s="336"/>
      <c r="IG220" s="337"/>
      <c r="IH220" s="337"/>
      <c r="II220" s="510"/>
      <c r="IJ220" s="336"/>
      <c r="IK220" s="337"/>
      <c r="IL220" s="337"/>
      <c r="IM220" s="510"/>
      <c r="IN220" s="336"/>
      <c r="IO220" s="337"/>
      <c r="IP220" s="337"/>
      <c r="IQ220" s="97" t="str">
        <f t="shared" si="432"/>
        <v/>
      </c>
      <c r="IR220" s="994"/>
      <c r="IS220" s="337"/>
      <c r="IT220" s="337"/>
      <c r="IU220" s="337"/>
      <c r="IV220" s="510" t="str">
        <f t="shared" si="433"/>
        <v/>
      </c>
      <c r="IW220" s="995"/>
    </row>
    <row r="221" spans="1:257" x14ac:dyDescent="0.25">
      <c r="A221" s="996"/>
      <c r="B221" s="507">
        <v>3</v>
      </c>
      <c r="C221" s="97" t="str">
        <f>IF(Proponentes!B212&gt;0,Proponentes!B212,"")</f>
        <v/>
      </c>
      <c r="D221" s="335"/>
      <c r="E221" s="335"/>
      <c r="F221" s="334"/>
      <c r="G221" s="335"/>
      <c r="H221" s="335"/>
      <c r="I221" s="335"/>
      <c r="J221" s="335"/>
      <c r="K221" s="335"/>
      <c r="L221" s="335"/>
      <c r="M221" s="334"/>
      <c r="N221" s="335"/>
      <c r="O221" s="335"/>
      <c r="P221" s="335"/>
      <c r="Q221" s="335"/>
      <c r="R221" s="335"/>
      <c r="S221" s="335"/>
      <c r="T221" s="334"/>
      <c r="U221" s="335"/>
      <c r="V221" s="335"/>
      <c r="W221" s="335"/>
      <c r="X221" s="335"/>
      <c r="Y221" s="335"/>
      <c r="Z221" s="335"/>
      <c r="AA221" s="334"/>
      <c r="AB221" s="335"/>
      <c r="AC221" s="335"/>
      <c r="AD221" s="335"/>
      <c r="AE221" s="335"/>
      <c r="AF221" s="335"/>
      <c r="AG221" s="97" t="str">
        <f t="shared" si="409"/>
        <v/>
      </c>
      <c r="AH221" s="993"/>
      <c r="AI221" s="335"/>
      <c r="AJ221" s="335" t="str">
        <f t="shared" si="410"/>
        <v/>
      </c>
      <c r="AK221" s="335"/>
      <c r="AL221" s="334"/>
      <c r="AM221" s="335"/>
      <c r="AN221" s="335"/>
      <c r="AO221" s="335"/>
      <c r="AP221" s="335"/>
      <c r="AQ221" s="335"/>
      <c r="AR221" s="335"/>
      <c r="AS221" s="334"/>
      <c r="AT221" s="335"/>
      <c r="AU221" s="335"/>
      <c r="AV221" s="335"/>
      <c r="AW221" s="335"/>
      <c r="AX221" s="335"/>
      <c r="AY221" s="335"/>
      <c r="AZ221" s="334"/>
      <c r="BA221" s="335"/>
      <c r="BB221" s="335"/>
      <c r="BC221" s="335"/>
      <c r="BD221" s="335"/>
      <c r="BE221" s="335"/>
      <c r="BF221" s="335"/>
      <c r="BG221" s="334"/>
      <c r="BH221" s="335"/>
      <c r="BI221" s="335"/>
      <c r="BJ221" s="335"/>
      <c r="BK221" s="335"/>
      <c r="BL221" s="97" t="str">
        <f t="shared" si="411"/>
        <v/>
      </c>
      <c r="BM221" s="993"/>
      <c r="BN221" s="335" t="str">
        <f t="shared" si="412"/>
        <v/>
      </c>
      <c r="BO221" s="334"/>
      <c r="BP221" s="335"/>
      <c r="BQ221" s="335"/>
      <c r="BR221" s="335"/>
      <c r="BS221" s="335" t="str">
        <f t="shared" si="413"/>
        <v/>
      </c>
      <c r="BT221" s="334"/>
      <c r="BU221" s="335"/>
      <c r="BV221" s="335"/>
      <c r="BW221" s="335"/>
      <c r="BX221" s="335" t="str">
        <f t="shared" si="414"/>
        <v/>
      </c>
      <c r="BY221" s="334"/>
      <c r="BZ221" s="335"/>
      <c r="CA221" s="335"/>
      <c r="CB221" s="335"/>
      <c r="CC221" s="335" t="str">
        <f t="shared" si="415"/>
        <v/>
      </c>
      <c r="CD221" s="334"/>
      <c r="CE221" s="335"/>
      <c r="CF221" s="335"/>
      <c r="CG221" s="335"/>
      <c r="CH221" s="997"/>
      <c r="CI221" s="97" t="str">
        <f t="shared" si="416"/>
        <v/>
      </c>
      <c r="CJ221" s="998"/>
      <c r="CK221" s="335"/>
      <c r="CL221" s="97" t="str">
        <f t="shared" si="417"/>
        <v/>
      </c>
      <c r="CM221" s="334"/>
      <c r="CN221" s="335"/>
      <c r="CO221" s="335"/>
      <c r="CP221" s="335"/>
      <c r="CQ221" s="97"/>
      <c r="CR221" s="334"/>
      <c r="CS221" s="335"/>
      <c r="CT221" s="335"/>
      <c r="CU221" s="335"/>
      <c r="CV221" s="97"/>
      <c r="CW221" s="334"/>
      <c r="CX221" s="335"/>
      <c r="CY221" s="335"/>
      <c r="CZ221" s="335"/>
      <c r="DA221" s="97"/>
      <c r="DB221" s="334"/>
      <c r="DC221" s="335"/>
      <c r="DD221" s="335"/>
      <c r="DE221" s="335"/>
      <c r="DF221" s="97" t="str">
        <f t="shared" si="418"/>
        <v/>
      </c>
      <c r="DG221" s="993"/>
      <c r="DH221" s="335"/>
      <c r="DI221" s="97" t="str">
        <f t="shared" si="419"/>
        <v/>
      </c>
      <c r="DJ221" s="334"/>
      <c r="DK221" s="335"/>
      <c r="DL221" s="335"/>
      <c r="DM221" s="97"/>
      <c r="DN221" s="334"/>
      <c r="DO221" s="335"/>
      <c r="DP221" s="335"/>
      <c r="DQ221" s="97"/>
      <c r="DR221" s="334"/>
      <c r="DS221" s="335"/>
      <c r="DT221" s="335"/>
      <c r="DU221" s="97"/>
      <c r="DV221" s="334"/>
      <c r="DW221" s="335"/>
      <c r="DX221" s="335"/>
      <c r="DY221" s="97" t="str">
        <f t="shared" si="420"/>
        <v/>
      </c>
      <c r="DZ221" s="998"/>
      <c r="EA221" s="335"/>
      <c r="EB221" s="97" t="str">
        <f t="shared" si="421"/>
        <v/>
      </c>
      <c r="EC221" s="334"/>
      <c r="ED221" s="335"/>
      <c r="EE221" s="335"/>
      <c r="EF221" s="97"/>
      <c r="EG221" s="334"/>
      <c r="EH221" s="335"/>
      <c r="EI221" s="335"/>
      <c r="EJ221" s="97"/>
      <c r="EK221" s="334"/>
      <c r="EL221" s="335"/>
      <c r="EM221" s="335"/>
      <c r="EN221" s="97"/>
      <c r="EO221" s="334"/>
      <c r="EP221" s="335"/>
      <c r="EQ221" s="335"/>
      <c r="ER221" s="97" t="str">
        <f t="shared" si="422"/>
        <v/>
      </c>
      <c r="ES221" s="993"/>
      <c r="ET221" s="335"/>
      <c r="EU221" s="97" t="str">
        <f t="shared" si="423"/>
        <v/>
      </c>
      <c r="EV221" s="334"/>
      <c r="EW221" s="335"/>
      <c r="EX221" s="335"/>
      <c r="EY221" s="97"/>
      <c r="EZ221" s="334"/>
      <c r="FA221" s="335"/>
      <c r="FB221" s="335"/>
      <c r="FC221" s="97"/>
      <c r="FD221" s="334"/>
      <c r="FE221" s="335"/>
      <c r="FF221" s="335"/>
      <c r="FG221" s="97"/>
      <c r="FH221" s="334"/>
      <c r="FI221" s="335"/>
      <c r="FJ221" s="335"/>
      <c r="FK221" s="97" t="str">
        <f t="shared" si="424"/>
        <v/>
      </c>
      <c r="FL221" s="993"/>
      <c r="FM221" s="335"/>
      <c r="FN221" s="97" t="str">
        <f t="shared" si="425"/>
        <v/>
      </c>
      <c r="FO221" s="334"/>
      <c r="FP221" s="335"/>
      <c r="FQ221" s="97"/>
      <c r="FR221" s="334"/>
      <c r="FS221" s="335"/>
      <c r="FT221" s="97"/>
      <c r="FU221" s="334"/>
      <c r="FV221" s="335"/>
      <c r="FW221" s="97"/>
      <c r="FX221" s="334"/>
      <c r="FY221" s="335"/>
      <c r="FZ221" s="97" t="str">
        <f t="shared" si="426"/>
        <v/>
      </c>
      <c r="GA221" s="993"/>
      <c r="GB221" s="335"/>
      <c r="GC221" s="510" t="str">
        <f t="shared" si="427"/>
        <v/>
      </c>
      <c r="GD221" s="336"/>
      <c r="GE221" s="337"/>
      <c r="GF221" s="337"/>
      <c r="GG221" s="337"/>
      <c r="GH221" s="337"/>
      <c r="GI221" s="510"/>
      <c r="GJ221" s="336"/>
      <c r="GK221" s="337"/>
      <c r="GL221" s="337"/>
      <c r="GM221" s="337"/>
      <c r="GN221" s="337"/>
      <c r="GO221" s="510"/>
      <c r="GP221" s="336"/>
      <c r="GQ221" s="337"/>
      <c r="GR221" s="337"/>
      <c r="GS221" s="337"/>
      <c r="GT221" s="337"/>
      <c r="GU221" s="510"/>
      <c r="GV221" s="336"/>
      <c r="GW221" s="337"/>
      <c r="GX221" s="337"/>
      <c r="GY221" s="337"/>
      <c r="GZ221" s="336"/>
      <c r="HA221" s="510" t="str">
        <f t="shared" si="428"/>
        <v/>
      </c>
      <c r="HB221" s="994"/>
      <c r="HC221" s="337"/>
      <c r="HD221" s="510" t="str">
        <f t="shared" si="429"/>
        <v/>
      </c>
      <c r="HE221" s="336"/>
      <c r="HF221" s="337"/>
      <c r="HG221" s="337"/>
      <c r="HH221" s="336"/>
      <c r="HI221" s="510"/>
      <c r="HJ221" s="336"/>
      <c r="HK221" s="337"/>
      <c r="HL221" s="337"/>
      <c r="HM221" s="336"/>
      <c r="HN221" s="510"/>
      <c r="HO221" s="336"/>
      <c r="HP221" s="337"/>
      <c r="HQ221" s="337"/>
      <c r="HR221" s="337"/>
      <c r="HS221" s="510"/>
      <c r="HT221" s="336"/>
      <c r="HU221" s="337"/>
      <c r="HV221" s="337"/>
      <c r="HW221" s="337"/>
      <c r="HX221" s="97" t="str">
        <f t="shared" si="430"/>
        <v/>
      </c>
      <c r="HY221" s="994"/>
      <c r="HZ221" s="337"/>
      <c r="IA221" s="510" t="str">
        <f t="shared" si="431"/>
        <v/>
      </c>
      <c r="IB221" s="336"/>
      <c r="IC221" s="337"/>
      <c r="ID221" s="337"/>
      <c r="IE221" s="510"/>
      <c r="IF221" s="336"/>
      <c r="IG221" s="337"/>
      <c r="IH221" s="337"/>
      <c r="II221" s="510"/>
      <c r="IJ221" s="336"/>
      <c r="IK221" s="337"/>
      <c r="IL221" s="337"/>
      <c r="IM221" s="510"/>
      <c r="IN221" s="336"/>
      <c r="IO221" s="337"/>
      <c r="IP221" s="337"/>
      <c r="IQ221" s="97" t="str">
        <f t="shared" si="432"/>
        <v/>
      </c>
      <c r="IR221" s="994"/>
      <c r="IS221" s="337"/>
      <c r="IT221" s="337"/>
      <c r="IU221" s="337"/>
      <c r="IV221" s="510" t="str">
        <f t="shared" si="433"/>
        <v/>
      </c>
      <c r="IW221" s="995"/>
    </row>
    <row r="222" spans="1:257" x14ac:dyDescent="0.25">
      <c r="A222" s="996"/>
      <c r="B222" s="507">
        <v>4</v>
      </c>
      <c r="C222" s="97" t="str">
        <f>IF(Proponentes!B213&gt;0,Proponentes!B213,"")</f>
        <v/>
      </c>
      <c r="D222" s="335"/>
      <c r="E222" s="335"/>
      <c r="F222" s="334"/>
      <c r="G222" s="335"/>
      <c r="H222" s="335"/>
      <c r="I222" s="335"/>
      <c r="J222" s="335"/>
      <c r="K222" s="335"/>
      <c r="L222" s="335"/>
      <c r="M222" s="334"/>
      <c r="N222" s="335"/>
      <c r="O222" s="335"/>
      <c r="P222" s="335"/>
      <c r="Q222" s="335"/>
      <c r="R222" s="335"/>
      <c r="S222" s="335"/>
      <c r="T222" s="334"/>
      <c r="U222" s="335"/>
      <c r="V222" s="335"/>
      <c r="W222" s="335"/>
      <c r="X222" s="335"/>
      <c r="Y222" s="335"/>
      <c r="Z222" s="335"/>
      <c r="AA222" s="334"/>
      <c r="AB222" s="335"/>
      <c r="AC222" s="335"/>
      <c r="AD222" s="335"/>
      <c r="AE222" s="335"/>
      <c r="AF222" s="335"/>
      <c r="AG222" s="97" t="str">
        <f t="shared" si="409"/>
        <v/>
      </c>
      <c r="AH222" s="993"/>
      <c r="AI222" s="335"/>
      <c r="AJ222" s="335" t="str">
        <f t="shared" si="410"/>
        <v/>
      </c>
      <c r="AK222" s="335"/>
      <c r="AL222" s="334"/>
      <c r="AM222" s="335"/>
      <c r="AN222" s="335"/>
      <c r="AO222" s="335"/>
      <c r="AP222" s="335"/>
      <c r="AQ222" s="335"/>
      <c r="AR222" s="335"/>
      <c r="AS222" s="334"/>
      <c r="AT222" s="335"/>
      <c r="AU222" s="335"/>
      <c r="AV222" s="335"/>
      <c r="AW222" s="335"/>
      <c r="AX222" s="335"/>
      <c r="AY222" s="335"/>
      <c r="AZ222" s="334"/>
      <c r="BA222" s="335"/>
      <c r="BB222" s="335"/>
      <c r="BC222" s="335"/>
      <c r="BD222" s="335"/>
      <c r="BE222" s="335"/>
      <c r="BF222" s="335"/>
      <c r="BG222" s="334"/>
      <c r="BH222" s="335"/>
      <c r="BI222" s="335"/>
      <c r="BJ222" s="335"/>
      <c r="BK222" s="335"/>
      <c r="BL222" s="97" t="str">
        <f t="shared" si="411"/>
        <v/>
      </c>
      <c r="BM222" s="993"/>
      <c r="BN222" s="335" t="str">
        <f t="shared" si="412"/>
        <v/>
      </c>
      <c r="BO222" s="334"/>
      <c r="BP222" s="335"/>
      <c r="BQ222" s="335"/>
      <c r="BR222" s="335"/>
      <c r="BS222" s="335" t="str">
        <f t="shared" si="413"/>
        <v/>
      </c>
      <c r="BT222" s="334"/>
      <c r="BU222" s="335"/>
      <c r="BV222" s="335"/>
      <c r="BW222" s="335"/>
      <c r="BX222" s="335" t="str">
        <f t="shared" si="414"/>
        <v/>
      </c>
      <c r="BY222" s="334"/>
      <c r="BZ222" s="335"/>
      <c r="CA222" s="335"/>
      <c r="CB222" s="335"/>
      <c r="CC222" s="335" t="str">
        <f t="shared" si="415"/>
        <v/>
      </c>
      <c r="CD222" s="334"/>
      <c r="CE222" s="335"/>
      <c r="CF222" s="335"/>
      <c r="CG222" s="335"/>
      <c r="CH222" s="997"/>
      <c r="CI222" s="97" t="str">
        <f t="shared" si="416"/>
        <v/>
      </c>
      <c r="CJ222" s="998"/>
      <c r="CK222" s="335"/>
      <c r="CL222" s="97" t="str">
        <f t="shared" si="417"/>
        <v/>
      </c>
      <c r="CM222" s="334"/>
      <c r="CN222" s="335"/>
      <c r="CO222" s="335"/>
      <c r="CP222" s="335"/>
      <c r="CQ222" s="97"/>
      <c r="CR222" s="334"/>
      <c r="CS222" s="335"/>
      <c r="CT222" s="335"/>
      <c r="CU222" s="335"/>
      <c r="CV222" s="97"/>
      <c r="CW222" s="334"/>
      <c r="CX222" s="335"/>
      <c r="CY222" s="335"/>
      <c r="CZ222" s="335"/>
      <c r="DA222" s="97"/>
      <c r="DB222" s="334"/>
      <c r="DC222" s="335"/>
      <c r="DD222" s="335"/>
      <c r="DE222" s="335"/>
      <c r="DF222" s="97" t="str">
        <f t="shared" si="418"/>
        <v/>
      </c>
      <c r="DG222" s="993"/>
      <c r="DH222" s="335"/>
      <c r="DI222" s="97" t="str">
        <f t="shared" si="419"/>
        <v/>
      </c>
      <c r="DJ222" s="334"/>
      <c r="DK222" s="335"/>
      <c r="DL222" s="335"/>
      <c r="DM222" s="97"/>
      <c r="DN222" s="334"/>
      <c r="DO222" s="335"/>
      <c r="DP222" s="335"/>
      <c r="DQ222" s="97"/>
      <c r="DR222" s="334"/>
      <c r="DS222" s="335"/>
      <c r="DT222" s="335"/>
      <c r="DU222" s="97"/>
      <c r="DV222" s="334"/>
      <c r="DW222" s="335"/>
      <c r="DX222" s="335"/>
      <c r="DY222" s="97" t="str">
        <f t="shared" si="420"/>
        <v/>
      </c>
      <c r="DZ222" s="998"/>
      <c r="EA222" s="335"/>
      <c r="EB222" s="97" t="str">
        <f t="shared" si="421"/>
        <v/>
      </c>
      <c r="EC222" s="334"/>
      <c r="ED222" s="335"/>
      <c r="EE222" s="335"/>
      <c r="EF222" s="97"/>
      <c r="EG222" s="334"/>
      <c r="EH222" s="335"/>
      <c r="EI222" s="335"/>
      <c r="EJ222" s="97"/>
      <c r="EK222" s="334"/>
      <c r="EL222" s="335"/>
      <c r="EM222" s="335"/>
      <c r="EN222" s="97"/>
      <c r="EO222" s="334"/>
      <c r="EP222" s="335"/>
      <c r="EQ222" s="335"/>
      <c r="ER222" s="97" t="str">
        <f t="shared" si="422"/>
        <v/>
      </c>
      <c r="ES222" s="993"/>
      <c r="ET222" s="335"/>
      <c r="EU222" s="97" t="str">
        <f t="shared" si="423"/>
        <v/>
      </c>
      <c r="EV222" s="334"/>
      <c r="EW222" s="335"/>
      <c r="EX222" s="335"/>
      <c r="EY222" s="97"/>
      <c r="EZ222" s="334"/>
      <c r="FA222" s="335"/>
      <c r="FB222" s="335"/>
      <c r="FC222" s="97"/>
      <c r="FD222" s="334"/>
      <c r="FE222" s="335"/>
      <c r="FF222" s="335"/>
      <c r="FG222" s="97"/>
      <c r="FH222" s="334"/>
      <c r="FI222" s="335"/>
      <c r="FJ222" s="335"/>
      <c r="FK222" s="97" t="str">
        <f t="shared" si="424"/>
        <v/>
      </c>
      <c r="FL222" s="993"/>
      <c r="FM222" s="335"/>
      <c r="FN222" s="97" t="str">
        <f t="shared" si="425"/>
        <v/>
      </c>
      <c r="FO222" s="334"/>
      <c r="FP222" s="335"/>
      <c r="FQ222" s="97"/>
      <c r="FR222" s="334"/>
      <c r="FS222" s="335"/>
      <c r="FT222" s="97"/>
      <c r="FU222" s="334"/>
      <c r="FV222" s="335"/>
      <c r="FW222" s="97"/>
      <c r="FX222" s="334"/>
      <c r="FY222" s="335"/>
      <c r="FZ222" s="97" t="str">
        <f t="shared" si="426"/>
        <v/>
      </c>
      <c r="GA222" s="993"/>
      <c r="GB222" s="335"/>
      <c r="GC222" s="510" t="str">
        <f t="shared" si="427"/>
        <v/>
      </c>
      <c r="GD222" s="336"/>
      <c r="GE222" s="337"/>
      <c r="GF222" s="337"/>
      <c r="GG222" s="337"/>
      <c r="GH222" s="337"/>
      <c r="GI222" s="510"/>
      <c r="GJ222" s="336"/>
      <c r="GK222" s="337"/>
      <c r="GL222" s="337"/>
      <c r="GM222" s="337"/>
      <c r="GN222" s="337"/>
      <c r="GO222" s="510"/>
      <c r="GP222" s="336"/>
      <c r="GQ222" s="337"/>
      <c r="GR222" s="337"/>
      <c r="GS222" s="337"/>
      <c r="GT222" s="337"/>
      <c r="GU222" s="510"/>
      <c r="GV222" s="336"/>
      <c r="GW222" s="337"/>
      <c r="GX222" s="337"/>
      <c r="GY222" s="337"/>
      <c r="GZ222" s="336"/>
      <c r="HA222" s="510" t="str">
        <f t="shared" si="428"/>
        <v/>
      </c>
      <c r="HB222" s="994"/>
      <c r="HC222" s="337"/>
      <c r="HD222" s="510" t="str">
        <f t="shared" si="429"/>
        <v/>
      </c>
      <c r="HE222" s="336"/>
      <c r="HF222" s="337"/>
      <c r="HG222" s="337"/>
      <c r="HH222" s="336"/>
      <c r="HI222" s="510"/>
      <c r="HJ222" s="336"/>
      <c r="HK222" s="337"/>
      <c r="HL222" s="337"/>
      <c r="HM222" s="336"/>
      <c r="HN222" s="510"/>
      <c r="HO222" s="336"/>
      <c r="HP222" s="337"/>
      <c r="HQ222" s="337"/>
      <c r="HR222" s="337"/>
      <c r="HS222" s="510"/>
      <c r="HT222" s="336"/>
      <c r="HU222" s="337"/>
      <c r="HV222" s="337"/>
      <c r="HW222" s="337"/>
      <c r="HX222" s="97" t="str">
        <f t="shared" si="430"/>
        <v/>
      </c>
      <c r="HY222" s="994"/>
      <c r="HZ222" s="337"/>
      <c r="IA222" s="510" t="str">
        <f t="shared" si="431"/>
        <v/>
      </c>
      <c r="IB222" s="336"/>
      <c r="IC222" s="337"/>
      <c r="ID222" s="337"/>
      <c r="IE222" s="510"/>
      <c r="IF222" s="336"/>
      <c r="IG222" s="337"/>
      <c r="IH222" s="337"/>
      <c r="II222" s="510"/>
      <c r="IJ222" s="336"/>
      <c r="IK222" s="337"/>
      <c r="IL222" s="337"/>
      <c r="IM222" s="510"/>
      <c r="IN222" s="336"/>
      <c r="IO222" s="337"/>
      <c r="IP222" s="337"/>
      <c r="IQ222" s="97" t="str">
        <f t="shared" si="432"/>
        <v/>
      </c>
      <c r="IR222" s="994"/>
      <c r="IS222" s="337"/>
      <c r="IT222" s="337"/>
      <c r="IU222" s="337"/>
      <c r="IV222" s="510" t="str">
        <f t="shared" si="433"/>
        <v/>
      </c>
      <c r="IW222" s="995"/>
    </row>
    <row r="223" spans="1:257" x14ac:dyDescent="0.25">
      <c r="A223" s="996"/>
      <c r="B223" s="507">
        <v>5</v>
      </c>
      <c r="C223" s="97" t="str">
        <f>IF(Proponentes!B214&gt;0,Proponentes!B214,"")</f>
        <v/>
      </c>
      <c r="D223" s="335"/>
      <c r="E223" s="335"/>
      <c r="F223" s="334"/>
      <c r="G223" s="335"/>
      <c r="H223" s="335"/>
      <c r="I223" s="335"/>
      <c r="J223" s="335"/>
      <c r="K223" s="335"/>
      <c r="L223" s="335"/>
      <c r="M223" s="334"/>
      <c r="N223" s="335"/>
      <c r="O223" s="335"/>
      <c r="P223" s="335"/>
      <c r="Q223" s="335"/>
      <c r="R223" s="335"/>
      <c r="S223" s="335"/>
      <c r="T223" s="334"/>
      <c r="U223" s="335"/>
      <c r="V223" s="335"/>
      <c r="W223" s="335"/>
      <c r="X223" s="335"/>
      <c r="Y223" s="335"/>
      <c r="Z223" s="335"/>
      <c r="AA223" s="334"/>
      <c r="AB223" s="335"/>
      <c r="AC223" s="335"/>
      <c r="AD223" s="335"/>
      <c r="AE223" s="335"/>
      <c r="AF223" s="335"/>
      <c r="AG223" s="97" t="str">
        <f t="shared" si="409"/>
        <v/>
      </c>
      <c r="AH223" s="993"/>
      <c r="AI223" s="335"/>
      <c r="AJ223" s="335" t="str">
        <f t="shared" si="410"/>
        <v/>
      </c>
      <c r="AK223" s="335"/>
      <c r="AL223" s="334"/>
      <c r="AM223" s="335"/>
      <c r="AN223" s="335"/>
      <c r="AO223" s="335"/>
      <c r="AP223" s="335"/>
      <c r="AQ223" s="335"/>
      <c r="AR223" s="335"/>
      <c r="AS223" s="334"/>
      <c r="AT223" s="335"/>
      <c r="AU223" s="335"/>
      <c r="AV223" s="335"/>
      <c r="AW223" s="335"/>
      <c r="AX223" s="335"/>
      <c r="AY223" s="335"/>
      <c r="AZ223" s="334"/>
      <c r="BA223" s="335"/>
      <c r="BB223" s="335"/>
      <c r="BC223" s="335"/>
      <c r="BD223" s="335"/>
      <c r="BE223" s="335"/>
      <c r="BF223" s="335"/>
      <c r="BG223" s="334"/>
      <c r="BH223" s="335"/>
      <c r="BI223" s="335"/>
      <c r="BJ223" s="335"/>
      <c r="BK223" s="335"/>
      <c r="BL223" s="97" t="str">
        <f t="shared" si="411"/>
        <v/>
      </c>
      <c r="BM223" s="993"/>
      <c r="BN223" s="335" t="str">
        <f t="shared" si="412"/>
        <v/>
      </c>
      <c r="BO223" s="334"/>
      <c r="BP223" s="335"/>
      <c r="BQ223" s="335"/>
      <c r="BR223" s="335"/>
      <c r="BS223" s="335" t="str">
        <f t="shared" si="413"/>
        <v/>
      </c>
      <c r="BT223" s="334"/>
      <c r="BU223" s="335"/>
      <c r="BV223" s="335"/>
      <c r="BW223" s="335"/>
      <c r="BX223" s="335" t="str">
        <f t="shared" si="414"/>
        <v/>
      </c>
      <c r="BY223" s="334"/>
      <c r="BZ223" s="335"/>
      <c r="CA223" s="335"/>
      <c r="CB223" s="335"/>
      <c r="CC223" s="335" t="str">
        <f t="shared" si="415"/>
        <v/>
      </c>
      <c r="CD223" s="334"/>
      <c r="CE223" s="335"/>
      <c r="CF223" s="335"/>
      <c r="CG223" s="335"/>
      <c r="CH223" s="997"/>
      <c r="CI223" s="97" t="str">
        <f t="shared" si="416"/>
        <v/>
      </c>
      <c r="CJ223" s="998"/>
      <c r="CK223" s="335"/>
      <c r="CL223" s="97" t="str">
        <f t="shared" si="417"/>
        <v/>
      </c>
      <c r="CM223" s="334"/>
      <c r="CN223" s="335"/>
      <c r="CO223" s="335"/>
      <c r="CP223" s="335"/>
      <c r="CQ223" s="97"/>
      <c r="CR223" s="334"/>
      <c r="CS223" s="335"/>
      <c r="CT223" s="335"/>
      <c r="CU223" s="335"/>
      <c r="CV223" s="97"/>
      <c r="CW223" s="334"/>
      <c r="CX223" s="335"/>
      <c r="CY223" s="335"/>
      <c r="CZ223" s="335"/>
      <c r="DA223" s="97"/>
      <c r="DB223" s="334"/>
      <c r="DC223" s="335"/>
      <c r="DD223" s="335"/>
      <c r="DE223" s="335"/>
      <c r="DF223" s="97" t="str">
        <f t="shared" si="418"/>
        <v/>
      </c>
      <c r="DG223" s="993"/>
      <c r="DH223" s="335"/>
      <c r="DI223" s="97" t="str">
        <f t="shared" si="419"/>
        <v/>
      </c>
      <c r="DJ223" s="334"/>
      <c r="DK223" s="335"/>
      <c r="DL223" s="335"/>
      <c r="DM223" s="97"/>
      <c r="DN223" s="334"/>
      <c r="DO223" s="335"/>
      <c r="DP223" s="335"/>
      <c r="DQ223" s="97"/>
      <c r="DR223" s="334"/>
      <c r="DS223" s="335"/>
      <c r="DT223" s="335"/>
      <c r="DU223" s="97"/>
      <c r="DV223" s="334"/>
      <c r="DW223" s="335"/>
      <c r="DX223" s="335"/>
      <c r="DY223" s="97" t="str">
        <f t="shared" si="420"/>
        <v/>
      </c>
      <c r="DZ223" s="998"/>
      <c r="EA223" s="335"/>
      <c r="EB223" s="97" t="str">
        <f t="shared" si="421"/>
        <v/>
      </c>
      <c r="EC223" s="334"/>
      <c r="ED223" s="335"/>
      <c r="EE223" s="335"/>
      <c r="EF223" s="97"/>
      <c r="EG223" s="334"/>
      <c r="EH223" s="335"/>
      <c r="EI223" s="335"/>
      <c r="EJ223" s="97"/>
      <c r="EK223" s="334"/>
      <c r="EL223" s="335"/>
      <c r="EM223" s="335"/>
      <c r="EN223" s="97"/>
      <c r="EO223" s="334"/>
      <c r="EP223" s="335"/>
      <c r="EQ223" s="335"/>
      <c r="ER223" s="97" t="str">
        <f t="shared" si="422"/>
        <v/>
      </c>
      <c r="ES223" s="993"/>
      <c r="ET223" s="335"/>
      <c r="EU223" s="97" t="str">
        <f t="shared" si="423"/>
        <v/>
      </c>
      <c r="EV223" s="334"/>
      <c r="EW223" s="335"/>
      <c r="EX223" s="335"/>
      <c r="EY223" s="97"/>
      <c r="EZ223" s="334"/>
      <c r="FA223" s="335"/>
      <c r="FB223" s="335"/>
      <c r="FC223" s="97"/>
      <c r="FD223" s="334"/>
      <c r="FE223" s="335"/>
      <c r="FF223" s="335"/>
      <c r="FG223" s="97"/>
      <c r="FH223" s="334"/>
      <c r="FI223" s="335"/>
      <c r="FJ223" s="335"/>
      <c r="FK223" s="97" t="str">
        <f t="shared" si="424"/>
        <v/>
      </c>
      <c r="FL223" s="993"/>
      <c r="FM223" s="335"/>
      <c r="FN223" s="97" t="str">
        <f t="shared" si="425"/>
        <v/>
      </c>
      <c r="FO223" s="334"/>
      <c r="FP223" s="335"/>
      <c r="FQ223" s="97"/>
      <c r="FR223" s="334"/>
      <c r="FS223" s="335"/>
      <c r="FT223" s="97"/>
      <c r="FU223" s="334"/>
      <c r="FV223" s="335"/>
      <c r="FW223" s="97"/>
      <c r="FX223" s="334"/>
      <c r="FY223" s="335"/>
      <c r="FZ223" s="97" t="str">
        <f t="shared" si="426"/>
        <v/>
      </c>
      <c r="GA223" s="993"/>
      <c r="GB223" s="335"/>
      <c r="GC223" s="510" t="str">
        <f t="shared" si="427"/>
        <v/>
      </c>
      <c r="GD223" s="336"/>
      <c r="GE223" s="337"/>
      <c r="GF223" s="337"/>
      <c r="GG223" s="337"/>
      <c r="GH223" s="337"/>
      <c r="GI223" s="510"/>
      <c r="GJ223" s="336"/>
      <c r="GK223" s="337"/>
      <c r="GL223" s="337"/>
      <c r="GM223" s="337"/>
      <c r="GN223" s="337"/>
      <c r="GO223" s="510"/>
      <c r="GP223" s="336"/>
      <c r="GQ223" s="337"/>
      <c r="GR223" s="337"/>
      <c r="GS223" s="337"/>
      <c r="GT223" s="337"/>
      <c r="GU223" s="510"/>
      <c r="GV223" s="336"/>
      <c r="GW223" s="337"/>
      <c r="GX223" s="337"/>
      <c r="GY223" s="337"/>
      <c r="GZ223" s="336"/>
      <c r="HA223" s="510" t="str">
        <f t="shared" si="428"/>
        <v/>
      </c>
      <c r="HB223" s="994"/>
      <c r="HC223" s="337"/>
      <c r="HD223" s="510" t="str">
        <f t="shared" si="429"/>
        <v/>
      </c>
      <c r="HE223" s="336"/>
      <c r="HF223" s="337"/>
      <c r="HG223" s="337"/>
      <c r="HH223" s="336"/>
      <c r="HI223" s="510"/>
      <c r="HJ223" s="336"/>
      <c r="HK223" s="337"/>
      <c r="HL223" s="337"/>
      <c r="HM223" s="336"/>
      <c r="HN223" s="510"/>
      <c r="HO223" s="336"/>
      <c r="HP223" s="337"/>
      <c r="HQ223" s="337"/>
      <c r="HR223" s="337"/>
      <c r="HS223" s="510"/>
      <c r="HT223" s="336"/>
      <c r="HU223" s="337"/>
      <c r="HV223" s="337"/>
      <c r="HW223" s="337"/>
      <c r="HX223" s="97" t="str">
        <f t="shared" si="430"/>
        <v/>
      </c>
      <c r="HY223" s="994"/>
      <c r="HZ223" s="337"/>
      <c r="IA223" s="510" t="str">
        <f t="shared" si="431"/>
        <v/>
      </c>
      <c r="IB223" s="336"/>
      <c r="IC223" s="337"/>
      <c r="ID223" s="337"/>
      <c r="IE223" s="510"/>
      <c r="IF223" s="336"/>
      <c r="IG223" s="337"/>
      <c r="IH223" s="337"/>
      <c r="II223" s="510"/>
      <c r="IJ223" s="336"/>
      <c r="IK223" s="337"/>
      <c r="IL223" s="337"/>
      <c r="IM223" s="510"/>
      <c r="IN223" s="336"/>
      <c r="IO223" s="337"/>
      <c r="IP223" s="337"/>
      <c r="IQ223" s="97" t="str">
        <f t="shared" si="432"/>
        <v/>
      </c>
      <c r="IR223" s="994"/>
      <c r="IS223" s="337"/>
      <c r="IT223" s="337"/>
      <c r="IU223" s="337"/>
      <c r="IV223" s="510" t="str">
        <f t="shared" si="433"/>
        <v/>
      </c>
      <c r="IW223" s="995"/>
    </row>
    <row r="224" spans="1:257" x14ac:dyDescent="0.25">
      <c r="A224" s="996"/>
      <c r="B224" s="507">
        <v>6</v>
      </c>
      <c r="C224" s="97" t="str">
        <f>IF(Proponentes!B215&gt;0,Proponentes!B215,"")</f>
        <v/>
      </c>
      <c r="D224" s="335"/>
      <c r="E224" s="335"/>
      <c r="F224" s="334"/>
      <c r="G224" s="335"/>
      <c r="H224" s="335"/>
      <c r="I224" s="335"/>
      <c r="J224" s="335"/>
      <c r="K224" s="335"/>
      <c r="L224" s="335"/>
      <c r="M224" s="334"/>
      <c r="N224" s="335"/>
      <c r="O224" s="335"/>
      <c r="P224" s="335"/>
      <c r="Q224" s="335"/>
      <c r="R224" s="335"/>
      <c r="S224" s="335"/>
      <c r="T224" s="334"/>
      <c r="U224" s="335"/>
      <c r="V224" s="335"/>
      <c r="W224" s="335"/>
      <c r="X224" s="335"/>
      <c r="Y224" s="335"/>
      <c r="Z224" s="335"/>
      <c r="AA224" s="334"/>
      <c r="AB224" s="335"/>
      <c r="AC224" s="335"/>
      <c r="AD224" s="335"/>
      <c r="AE224" s="335"/>
      <c r="AF224" s="335"/>
      <c r="AG224" s="97" t="str">
        <f t="shared" si="409"/>
        <v/>
      </c>
      <c r="AH224" s="993"/>
      <c r="AI224" s="335"/>
      <c r="AJ224" s="335" t="str">
        <f t="shared" si="410"/>
        <v/>
      </c>
      <c r="AK224" s="335"/>
      <c r="AL224" s="334"/>
      <c r="AM224" s="335"/>
      <c r="AN224" s="335"/>
      <c r="AO224" s="335"/>
      <c r="AP224" s="335"/>
      <c r="AQ224" s="335"/>
      <c r="AR224" s="335"/>
      <c r="AS224" s="334"/>
      <c r="AT224" s="335"/>
      <c r="AU224" s="335"/>
      <c r="AV224" s="335"/>
      <c r="AW224" s="335"/>
      <c r="AX224" s="335"/>
      <c r="AY224" s="335"/>
      <c r="AZ224" s="334"/>
      <c r="BA224" s="335"/>
      <c r="BB224" s="335"/>
      <c r="BC224" s="335"/>
      <c r="BD224" s="335"/>
      <c r="BE224" s="335"/>
      <c r="BF224" s="335"/>
      <c r="BG224" s="334"/>
      <c r="BH224" s="335"/>
      <c r="BI224" s="335"/>
      <c r="BJ224" s="335"/>
      <c r="BK224" s="335"/>
      <c r="BL224" s="97" t="str">
        <f t="shared" si="411"/>
        <v/>
      </c>
      <c r="BM224" s="993"/>
      <c r="BN224" s="335" t="str">
        <f t="shared" si="412"/>
        <v/>
      </c>
      <c r="BO224" s="334"/>
      <c r="BP224" s="335"/>
      <c r="BQ224" s="335"/>
      <c r="BR224" s="335"/>
      <c r="BS224" s="335" t="str">
        <f t="shared" si="413"/>
        <v/>
      </c>
      <c r="BT224" s="334"/>
      <c r="BU224" s="335"/>
      <c r="BV224" s="335"/>
      <c r="BW224" s="335"/>
      <c r="BX224" s="335" t="str">
        <f t="shared" si="414"/>
        <v/>
      </c>
      <c r="BY224" s="334"/>
      <c r="BZ224" s="335"/>
      <c r="CA224" s="335"/>
      <c r="CB224" s="335"/>
      <c r="CC224" s="335" t="str">
        <f t="shared" si="415"/>
        <v/>
      </c>
      <c r="CD224" s="334"/>
      <c r="CE224" s="335"/>
      <c r="CF224" s="335"/>
      <c r="CG224" s="335"/>
      <c r="CH224" s="997"/>
      <c r="CI224" s="97" t="str">
        <f t="shared" si="416"/>
        <v/>
      </c>
      <c r="CJ224" s="998"/>
      <c r="CK224" s="335"/>
      <c r="CL224" s="97" t="str">
        <f t="shared" si="417"/>
        <v/>
      </c>
      <c r="CM224" s="334"/>
      <c r="CN224" s="335"/>
      <c r="CO224" s="335"/>
      <c r="CP224" s="335"/>
      <c r="CQ224" s="97"/>
      <c r="CR224" s="334"/>
      <c r="CS224" s="335"/>
      <c r="CT224" s="335"/>
      <c r="CU224" s="335"/>
      <c r="CV224" s="97"/>
      <c r="CW224" s="334"/>
      <c r="CX224" s="335"/>
      <c r="CY224" s="335"/>
      <c r="CZ224" s="335"/>
      <c r="DA224" s="97"/>
      <c r="DB224" s="334"/>
      <c r="DC224" s="335"/>
      <c r="DD224" s="335"/>
      <c r="DE224" s="335"/>
      <c r="DF224" s="97" t="str">
        <f t="shared" si="418"/>
        <v/>
      </c>
      <c r="DG224" s="993"/>
      <c r="DH224" s="335"/>
      <c r="DI224" s="97" t="str">
        <f t="shared" si="419"/>
        <v/>
      </c>
      <c r="DJ224" s="334"/>
      <c r="DK224" s="335"/>
      <c r="DL224" s="335"/>
      <c r="DM224" s="97"/>
      <c r="DN224" s="334"/>
      <c r="DO224" s="335"/>
      <c r="DP224" s="335"/>
      <c r="DQ224" s="97"/>
      <c r="DR224" s="334"/>
      <c r="DS224" s="335"/>
      <c r="DT224" s="335"/>
      <c r="DU224" s="97"/>
      <c r="DV224" s="334"/>
      <c r="DW224" s="335"/>
      <c r="DX224" s="335"/>
      <c r="DY224" s="97" t="str">
        <f t="shared" si="420"/>
        <v/>
      </c>
      <c r="DZ224" s="998"/>
      <c r="EA224" s="335"/>
      <c r="EB224" s="97" t="str">
        <f t="shared" si="421"/>
        <v/>
      </c>
      <c r="EC224" s="334"/>
      <c r="ED224" s="335"/>
      <c r="EE224" s="335"/>
      <c r="EF224" s="97"/>
      <c r="EG224" s="334"/>
      <c r="EH224" s="335"/>
      <c r="EI224" s="335"/>
      <c r="EJ224" s="97"/>
      <c r="EK224" s="334"/>
      <c r="EL224" s="335"/>
      <c r="EM224" s="335"/>
      <c r="EN224" s="97"/>
      <c r="EO224" s="334"/>
      <c r="EP224" s="335"/>
      <c r="EQ224" s="335"/>
      <c r="ER224" s="97" t="str">
        <f t="shared" si="422"/>
        <v/>
      </c>
      <c r="ES224" s="993"/>
      <c r="ET224" s="335"/>
      <c r="EU224" s="97" t="str">
        <f t="shared" si="423"/>
        <v/>
      </c>
      <c r="EV224" s="334"/>
      <c r="EW224" s="335"/>
      <c r="EX224" s="335"/>
      <c r="EY224" s="97"/>
      <c r="EZ224" s="334"/>
      <c r="FA224" s="335"/>
      <c r="FB224" s="335"/>
      <c r="FC224" s="97"/>
      <c r="FD224" s="334"/>
      <c r="FE224" s="335"/>
      <c r="FF224" s="335"/>
      <c r="FG224" s="97"/>
      <c r="FH224" s="334"/>
      <c r="FI224" s="335"/>
      <c r="FJ224" s="335"/>
      <c r="FK224" s="97" t="str">
        <f t="shared" si="424"/>
        <v/>
      </c>
      <c r="FL224" s="993"/>
      <c r="FM224" s="335"/>
      <c r="FN224" s="97" t="str">
        <f t="shared" si="425"/>
        <v/>
      </c>
      <c r="FO224" s="334"/>
      <c r="FP224" s="335"/>
      <c r="FQ224" s="97"/>
      <c r="FR224" s="334"/>
      <c r="FS224" s="335"/>
      <c r="FT224" s="97"/>
      <c r="FU224" s="334"/>
      <c r="FV224" s="335"/>
      <c r="FW224" s="97"/>
      <c r="FX224" s="334"/>
      <c r="FY224" s="335"/>
      <c r="FZ224" s="97" t="str">
        <f t="shared" si="426"/>
        <v/>
      </c>
      <c r="GA224" s="993"/>
      <c r="GB224" s="335"/>
      <c r="GC224" s="510" t="str">
        <f t="shared" si="427"/>
        <v/>
      </c>
      <c r="GD224" s="336"/>
      <c r="GE224" s="337"/>
      <c r="GF224" s="337"/>
      <c r="GG224" s="337"/>
      <c r="GH224" s="337"/>
      <c r="GI224" s="510"/>
      <c r="GJ224" s="336"/>
      <c r="GK224" s="337"/>
      <c r="GL224" s="337"/>
      <c r="GM224" s="337"/>
      <c r="GN224" s="337"/>
      <c r="GO224" s="510"/>
      <c r="GP224" s="336"/>
      <c r="GQ224" s="337"/>
      <c r="GR224" s="337"/>
      <c r="GS224" s="337"/>
      <c r="GT224" s="337"/>
      <c r="GU224" s="510"/>
      <c r="GV224" s="336"/>
      <c r="GW224" s="337"/>
      <c r="GX224" s="337"/>
      <c r="GY224" s="337"/>
      <c r="GZ224" s="336"/>
      <c r="HA224" s="510" t="str">
        <f t="shared" si="428"/>
        <v/>
      </c>
      <c r="HB224" s="994"/>
      <c r="HC224" s="337"/>
      <c r="HD224" s="510" t="str">
        <f t="shared" si="429"/>
        <v/>
      </c>
      <c r="HE224" s="336"/>
      <c r="HF224" s="337"/>
      <c r="HG224" s="337"/>
      <c r="HH224" s="336"/>
      <c r="HI224" s="510"/>
      <c r="HJ224" s="336"/>
      <c r="HK224" s="337"/>
      <c r="HL224" s="337"/>
      <c r="HM224" s="336"/>
      <c r="HN224" s="510"/>
      <c r="HO224" s="336"/>
      <c r="HP224" s="337"/>
      <c r="HQ224" s="337"/>
      <c r="HR224" s="337"/>
      <c r="HS224" s="510"/>
      <c r="HT224" s="336"/>
      <c r="HU224" s="337"/>
      <c r="HV224" s="337"/>
      <c r="HW224" s="337"/>
      <c r="HX224" s="97" t="str">
        <f t="shared" si="430"/>
        <v/>
      </c>
      <c r="HY224" s="994"/>
      <c r="HZ224" s="337"/>
      <c r="IA224" s="510" t="str">
        <f t="shared" si="431"/>
        <v/>
      </c>
      <c r="IB224" s="336"/>
      <c r="IC224" s="337"/>
      <c r="ID224" s="337"/>
      <c r="IE224" s="510"/>
      <c r="IF224" s="336"/>
      <c r="IG224" s="337"/>
      <c r="IH224" s="337"/>
      <c r="II224" s="510"/>
      <c r="IJ224" s="336"/>
      <c r="IK224" s="337"/>
      <c r="IL224" s="337"/>
      <c r="IM224" s="510"/>
      <c r="IN224" s="336"/>
      <c r="IO224" s="337"/>
      <c r="IP224" s="337"/>
      <c r="IQ224" s="97" t="str">
        <f t="shared" si="432"/>
        <v/>
      </c>
      <c r="IR224" s="994"/>
      <c r="IS224" s="337"/>
      <c r="IT224" s="337"/>
      <c r="IU224" s="337"/>
      <c r="IV224" s="510" t="str">
        <f t="shared" si="433"/>
        <v/>
      </c>
      <c r="IW224" s="995"/>
    </row>
    <row r="225" spans="1:257" x14ac:dyDescent="0.25">
      <c r="A225" s="996"/>
      <c r="B225" s="507">
        <v>7</v>
      </c>
      <c r="C225" s="97" t="str">
        <f>IF(Proponentes!B216&gt;0,Proponentes!B216,"")</f>
        <v/>
      </c>
      <c r="D225" s="335"/>
      <c r="E225" s="335"/>
      <c r="F225" s="334"/>
      <c r="G225" s="335"/>
      <c r="H225" s="335"/>
      <c r="I225" s="335"/>
      <c r="J225" s="335"/>
      <c r="K225" s="335"/>
      <c r="L225" s="335"/>
      <c r="M225" s="334"/>
      <c r="N225" s="335"/>
      <c r="O225" s="335"/>
      <c r="P225" s="335"/>
      <c r="Q225" s="335"/>
      <c r="R225" s="335"/>
      <c r="S225" s="335"/>
      <c r="T225" s="334"/>
      <c r="U225" s="335"/>
      <c r="V225" s="335"/>
      <c r="W225" s="335"/>
      <c r="X225" s="335"/>
      <c r="Y225" s="335"/>
      <c r="Z225" s="335"/>
      <c r="AA225" s="334"/>
      <c r="AB225" s="335"/>
      <c r="AC225" s="335"/>
      <c r="AD225" s="335"/>
      <c r="AE225" s="335"/>
      <c r="AF225" s="335"/>
      <c r="AG225" s="97" t="str">
        <f t="shared" si="409"/>
        <v/>
      </c>
      <c r="AH225" s="993"/>
      <c r="AI225" s="335"/>
      <c r="AJ225" s="335" t="str">
        <f t="shared" si="410"/>
        <v/>
      </c>
      <c r="AK225" s="335"/>
      <c r="AL225" s="334"/>
      <c r="AM225" s="335"/>
      <c r="AN225" s="335"/>
      <c r="AO225" s="335"/>
      <c r="AP225" s="335"/>
      <c r="AQ225" s="335"/>
      <c r="AR225" s="335"/>
      <c r="AS225" s="334"/>
      <c r="AT225" s="335"/>
      <c r="AU225" s="335"/>
      <c r="AV225" s="335"/>
      <c r="AW225" s="335"/>
      <c r="AX225" s="335"/>
      <c r="AY225" s="335"/>
      <c r="AZ225" s="334"/>
      <c r="BA225" s="335"/>
      <c r="BB225" s="335"/>
      <c r="BC225" s="335"/>
      <c r="BD225" s="335"/>
      <c r="BE225" s="335"/>
      <c r="BF225" s="335"/>
      <c r="BG225" s="334"/>
      <c r="BH225" s="335"/>
      <c r="BI225" s="335"/>
      <c r="BJ225" s="335"/>
      <c r="BK225" s="335"/>
      <c r="BL225" s="97" t="str">
        <f t="shared" si="411"/>
        <v/>
      </c>
      <c r="BM225" s="993"/>
      <c r="BN225" s="335" t="str">
        <f t="shared" si="412"/>
        <v/>
      </c>
      <c r="BO225" s="334"/>
      <c r="BP225" s="335"/>
      <c r="BQ225" s="335"/>
      <c r="BR225" s="335"/>
      <c r="BS225" s="335" t="str">
        <f t="shared" si="413"/>
        <v/>
      </c>
      <c r="BT225" s="334"/>
      <c r="BU225" s="335"/>
      <c r="BV225" s="335"/>
      <c r="BW225" s="335"/>
      <c r="BX225" s="335" t="str">
        <f t="shared" si="414"/>
        <v/>
      </c>
      <c r="BY225" s="334"/>
      <c r="BZ225" s="335"/>
      <c r="CA225" s="335"/>
      <c r="CB225" s="335"/>
      <c r="CC225" s="335" t="str">
        <f t="shared" si="415"/>
        <v/>
      </c>
      <c r="CD225" s="334"/>
      <c r="CE225" s="335"/>
      <c r="CF225" s="335"/>
      <c r="CG225" s="335"/>
      <c r="CH225" s="997"/>
      <c r="CI225" s="97" t="str">
        <f t="shared" si="416"/>
        <v/>
      </c>
      <c r="CJ225" s="998"/>
      <c r="CK225" s="335"/>
      <c r="CL225" s="97" t="str">
        <f t="shared" si="417"/>
        <v/>
      </c>
      <c r="CM225" s="334"/>
      <c r="CN225" s="335"/>
      <c r="CO225" s="335"/>
      <c r="CP225" s="335"/>
      <c r="CQ225" s="97"/>
      <c r="CR225" s="334"/>
      <c r="CS225" s="335"/>
      <c r="CT225" s="335"/>
      <c r="CU225" s="335"/>
      <c r="CV225" s="97"/>
      <c r="CW225" s="334"/>
      <c r="CX225" s="335"/>
      <c r="CY225" s="335"/>
      <c r="CZ225" s="335"/>
      <c r="DA225" s="97"/>
      <c r="DB225" s="334"/>
      <c r="DC225" s="335"/>
      <c r="DD225" s="335"/>
      <c r="DE225" s="335"/>
      <c r="DF225" s="97" t="str">
        <f t="shared" si="418"/>
        <v/>
      </c>
      <c r="DG225" s="993"/>
      <c r="DH225" s="335"/>
      <c r="DI225" s="97" t="str">
        <f t="shared" si="419"/>
        <v/>
      </c>
      <c r="DJ225" s="334"/>
      <c r="DK225" s="335"/>
      <c r="DL225" s="335"/>
      <c r="DM225" s="97"/>
      <c r="DN225" s="334"/>
      <c r="DO225" s="335"/>
      <c r="DP225" s="335"/>
      <c r="DQ225" s="97"/>
      <c r="DR225" s="334"/>
      <c r="DS225" s="335"/>
      <c r="DT225" s="335"/>
      <c r="DU225" s="97"/>
      <c r="DV225" s="334"/>
      <c r="DW225" s="335"/>
      <c r="DX225" s="335"/>
      <c r="DY225" s="97" t="str">
        <f t="shared" si="420"/>
        <v/>
      </c>
      <c r="DZ225" s="998"/>
      <c r="EA225" s="335"/>
      <c r="EB225" s="97" t="str">
        <f t="shared" si="421"/>
        <v/>
      </c>
      <c r="EC225" s="334"/>
      <c r="ED225" s="335"/>
      <c r="EE225" s="335"/>
      <c r="EF225" s="97"/>
      <c r="EG225" s="334"/>
      <c r="EH225" s="335"/>
      <c r="EI225" s="335"/>
      <c r="EJ225" s="97"/>
      <c r="EK225" s="334"/>
      <c r="EL225" s="335"/>
      <c r="EM225" s="335"/>
      <c r="EN225" s="97"/>
      <c r="EO225" s="334"/>
      <c r="EP225" s="335"/>
      <c r="EQ225" s="335"/>
      <c r="ER225" s="97" t="str">
        <f t="shared" si="422"/>
        <v/>
      </c>
      <c r="ES225" s="993"/>
      <c r="ET225" s="335"/>
      <c r="EU225" s="97" t="str">
        <f t="shared" si="423"/>
        <v/>
      </c>
      <c r="EV225" s="334"/>
      <c r="EW225" s="335"/>
      <c r="EX225" s="335"/>
      <c r="EY225" s="97"/>
      <c r="EZ225" s="334"/>
      <c r="FA225" s="335"/>
      <c r="FB225" s="335"/>
      <c r="FC225" s="97"/>
      <c r="FD225" s="334"/>
      <c r="FE225" s="335"/>
      <c r="FF225" s="335"/>
      <c r="FG225" s="97"/>
      <c r="FH225" s="334"/>
      <c r="FI225" s="335"/>
      <c r="FJ225" s="335"/>
      <c r="FK225" s="97" t="str">
        <f t="shared" si="424"/>
        <v/>
      </c>
      <c r="FL225" s="993"/>
      <c r="FM225" s="335"/>
      <c r="FN225" s="97" t="str">
        <f t="shared" si="425"/>
        <v/>
      </c>
      <c r="FO225" s="334"/>
      <c r="FP225" s="335"/>
      <c r="FQ225" s="97"/>
      <c r="FR225" s="334"/>
      <c r="FS225" s="335"/>
      <c r="FT225" s="97"/>
      <c r="FU225" s="334"/>
      <c r="FV225" s="335"/>
      <c r="FW225" s="97"/>
      <c r="FX225" s="334"/>
      <c r="FY225" s="335"/>
      <c r="FZ225" s="97" t="str">
        <f t="shared" si="426"/>
        <v/>
      </c>
      <c r="GA225" s="993"/>
      <c r="GB225" s="335"/>
      <c r="GC225" s="510" t="str">
        <f t="shared" si="427"/>
        <v/>
      </c>
      <c r="GD225" s="336"/>
      <c r="GE225" s="337"/>
      <c r="GF225" s="337"/>
      <c r="GG225" s="337"/>
      <c r="GH225" s="337"/>
      <c r="GI225" s="510"/>
      <c r="GJ225" s="336"/>
      <c r="GK225" s="337"/>
      <c r="GL225" s="337"/>
      <c r="GM225" s="337"/>
      <c r="GN225" s="337"/>
      <c r="GO225" s="510"/>
      <c r="GP225" s="336"/>
      <c r="GQ225" s="337"/>
      <c r="GR225" s="337"/>
      <c r="GS225" s="337"/>
      <c r="GT225" s="337"/>
      <c r="GU225" s="510"/>
      <c r="GV225" s="336"/>
      <c r="GW225" s="337"/>
      <c r="GX225" s="337"/>
      <c r="GY225" s="337"/>
      <c r="GZ225" s="336"/>
      <c r="HA225" s="510" t="str">
        <f t="shared" si="428"/>
        <v/>
      </c>
      <c r="HB225" s="994"/>
      <c r="HC225" s="337"/>
      <c r="HD225" s="510" t="str">
        <f t="shared" si="429"/>
        <v/>
      </c>
      <c r="HE225" s="336"/>
      <c r="HF225" s="337"/>
      <c r="HG225" s="337"/>
      <c r="HH225" s="336"/>
      <c r="HI225" s="510"/>
      <c r="HJ225" s="336"/>
      <c r="HK225" s="337"/>
      <c r="HL225" s="337"/>
      <c r="HM225" s="336"/>
      <c r="HN225" s="510"/>
      <c r="HO225" s="336"/>
      <c r="HP225" s="337"/>
      <c r="HQ225" s="337"/>
      <c r="HR225" s="337"/>
      <c r="HS225" s="510"/>
      <c r="HT225" s="336"/>
      <c r="HU225" s="337"/>
      <c r="HV225" s="337"/>
      <c r="HW225" s="337"/>
      <c r="HX225" s="97" t="str">
        <f t="shared" si="430"/>
        <v/>
      </c>
      <c r="HY225" s="994"/>
      <c r="HZ225" s="337"/>
      <c r="IA225" s="510" t="str">
        <f t="shared" si="431"/>
        <v/>
      </c>
      <c r="IB225" s="336"/>
      <c r="IC225" s="337"/>
      <c r="ID225" s="337"/>
      <c r="IE225" s="510"/>
      <c r="IF225" s="336"/>
      <c r="IG225" s="337"/>
      <c r="IH225" s="337"/>
      <c r="II225" s="510"/>
      <c r="IJ225" s="336"/>
      <c r="IK225" s="337"/>
      <c r="IL225" s="337"/>
      <c r="IM225" s="510"/>
      <c r="IN225" s="336"/>
      <c r="IO225" s="337"/>
      <c r="IP225" s="337"/>
      <c r="IQ225" s="97" t="str">
        <f t="shared" si="432"/>
        <v/>
      </c>
      <c r="IR225" s="994"/>
      <c r="IS225" s="337"/>
      <c r="IT225" s="337"/>
      <c r="IU225" s="337"/>
      <c r="IV225" s="510" t="str">
        <f t="shared" si="433"/>
        <v/>
      </c>
      <c r="IW225" s="995"/>
    </row>
    <row r="226" spans="1:257" x14ac:dyDescent="0.25">
      <c r="A226" s="996"/>
      <c r="B226" s="507">
        <v>8</v>
      </c>
      <c r="C226" s="97" t="str">
        <f>IF(Proponentes!B217&gt;0,Proponentes!B217,"")</f>
        <v/>
      </c>
      <c r="D226" s="335"/>
      <c r="E226" s="335"/>
      <c r="F226" s="334"/>
      <c r="G226" s="335"/>
      <c r="H226" s="335"/>
      <c r="I226" s="335"/>
      <c r="J226" s="335"/>
      <c r="K226" s="335"/>
      <c r="L226" s="335"/>
      <c r="M226" s="334"/>
      <c r="N226" s="335"/>
      <c r="O226" s="335"/>
      <c r="P226" s="335"/>
      <c r="Q226" s="335"/>
      <c r="R226" s="335"/>
      <c r="S226" s="335"/>
      <c r="T226" s="334"/>
      <c r="U226" s="335"/>
      <c r="V226" s="335"/>
      <c r="W226" s="335"/>
      <c r="X226" s="335"/>
      <c r="Y226" s="335"/>
      <c r="Z226" s="335"/>
      <c r="AA226" s="334"/>
      <c r="AB226" s="335"/>
      <c r="AC226" s="335"/>
      <c r="AD226" s="335"/>
      <c r="AE226" s="335"/>
      <c r="AF226" s="335"/>
      <c r="AG226" s="97" t="str">
        <f t="shared" si="409"/>
        <v/>
      </c>
      <c r="AH226" s="993"/>
      <c r="AI226" s="335"/>
      <c r="AJ226" s="335" t="str">
        <f t="shared" si="410"/>
        <v/>
      </c>
      <c r="AK226" s="335"/>
      <c r="AL226" s="334"/>
      <c r="AM226" s="335"/>
      <c r="AN226" s="335"/>
      <c r="AO226" s="335"/>
      <c r="AP226" s="335"/>
      <c r="AQ226" s="335"/>
      <c r="AR226" s="335"/>
      <c r="AS226" s="334"/>
      <c r="AT226" s="335"/>
      <c r="AU226" s="335"/>
      <c r="AV226" s="335"/>
      <c r="AW226" s="335"/>
      <c r="AX226" s="335"/>
      <c r="AY226" s="335"/>
      <c r="AZ226" s="334"/>
      <c r="BA226" s="335"/>
      <c r="BB226" s="335"/>
      <c r="BC226" s="335"/>
      <c r="BD226" s="335"/>
      <c r="BE226" s="335"/>
      <c r="BF226" s="335"/>
      <c r="BG226" s="334"/>
      <c r="BH226" s="335"/>
      <c r="BI226" s="335"/>
      <c r="BJ226" s="335"/>
      <c r="BK226" s="335"/>
      <c r="BL226" s="97" t="str">
        <f t="shared" si="411"/>
        <v/>
      </c>
      <c r="BM226" s="993"/>
      <c r="BN226" s="335" t="str">
        <f t="shared" si="412"/>
        <v/>
      </c>
      <c r="BO226" s="334"/>
      <c r="BP226" s="335"/>
      <c r="BQ226" s="335"/>
      <c r="BR226" s="335"/>
      <c r="BS226" s="335" t="str">
        <f t="shared" si="413"/>
        <v/>
      </c>
      <c r="BT226" s="334"/>
      <c r="BU226" s="335"/>
      <c r="BV226" s="335"/>
      <c r="BW226" s="335"/>
      <c r="BX226" s="335" t="str">
        <f t="shared" si="414"/>
        <v/>
      </c>
      <c r="BY226" s="334"/>
      <c r="BZ226" s="335"/>
      <c r="CA226" s="335"/>
      <c r="CB226" s="335"/>
      <c r="CC226" s="335" t="str">
        <f t="shared" si="415"/>
        <v/>
      </c>
      <c r="CD226" s="334"/>
      <c r="CE226" s="335"/>
      <c r="CF226" s="335"/>
      <c r="CG226" s="335"/>
      <c r="CH226" s="997"/>
      <c r="CI226" s="97" t="str">
        <f t="shared" si="416"/>
        <v/>
      </c>
      <c r="CJ226" s="998"/>
      <c r="CK226" s="335"/>
      <c r="CL226" s="97" t="str">
        <f t="shared" si="417"/>
        <v/>
      </c>
      <c r="CM226" s="334"/>
      <c r="CN226" s="335"/>
      <c r="CO226" s="335"/>
      <c r="CP226" s="335"/>
      <c r="CQ226" s="97"/>
      <c r="CR226" s="334"/>
      <c r="CS226" s="335"/>
      <c r="CT226" s="335"/>
      <c r="CU226" s="335"/>
      <c r="CV226" s="97"/>
      <c r="CW226" s="334"/>
      <c r="CX226" s="335"/>
      <c r="CY226" s="335"/>
      <c r="CZ226" s="335"/>
      <c r="DA226" s="97"/>
      <c r="DB226" s="334"/>
      <c r="DC226" s="335"/>
      <c r="DD226" s="335"/>
      <c r="DE226" s="335"/>
      <c r="DF226" s="97" t="str">
        <f t="shared" si="418"/>
        <v/>
      </c>
      <c r="DG226" s="993"/>
      <c r="DH226" s="335"/>
      <c r="DI226" s="97" t="str">
        <f t="shared" si="419"/>
        <v/>
      </c>
      <c r="DJ226" s="334"/>
      <c r="DK226" s="335"/>
      <c r="DL226" s="335"/>
      <c r="DM226" s="97"/>
      <c r="DN226" s="334"/>
      <c r="DO226" s="335"/>
      <c r="DP226" s="335"/>
      <c r="DQ226" s="97"/>
      <c r="DR226" s="334"/>
      <c r="DS226" s="335"/>
      <c r="DT226" s="335"/>
      <c r="DU226" s="97"/>
      <c r="DV226" s="334"/>
      <c r="DW226" s="335"/>
      <c r="DX226" s="335"/>
      <c r="DY226" s="97" t="str">
        <f t="shared" si="420"/>
        <v/>
      </c>
      <c r="DZ226" s="998"/>
      <c r="EA226" s="335"/>
      <c r="EB226" s="97" t="str">
        <f t="shared" si="421"/>
        <v/>
      </c>
      <c r="EC226" s="334"/>
      <c r="ED226" s="335"/>
      <c r="EE226" s="335"/>
      <c r="EF226" s="97"/>
      <c r="EG226" s="334"/>
      <c r="EH226" s="335"/>
      <c r="EI226" s="335"/>
      <c r="EJ226" s="97"/>
      <c r="EK226" s="334"/>
      <c r="EL226" s="335"/>
      <c r="EM226" s="335"/>
      <c r="EN226" s="97"/>
      <c r="EO226" s="334"/>
      <c r="EP226" s="335"/>
      <c r="EQ226" s="335"/>
      <c r="ER226" s="97" t="str">
        <f t="shared" si="422"/>
        <v/>
      </c>
      <c r="ES226" s="993"/>
      <c r="ET226" s="335"/>
      <c r="EU226" s="97" t="str">
        <f t="shared" si="423"/>
        <v/>
      </c>
      <c r="EV226" s="334"/>
      <c r="EW226" s="335"/>
      <c r="EX226" s="335"/>
      <c r="EY226" s="97"/>
      <c r="EZ226" s="334"/>
      <c r="FA226" s="335"/>
      <c r="FB226" s="335"/>
      <c r="FC226" s="97"/>
      <c r="FD226" s="334"/>
      <c r="FE226" s="335"/>
      <c r="FF226" s="335"/>
      <c r="FG226" s="97"/>
      <c r="FH226" s="334"/>
      <c r="FI226" s="335"/>
      <c r="FJ226" s="335"/>
      <c r="FK226" s="97" t="str">
        <f t="shared" si="424"/>
        <v/>
      </c>
      <c r="FL226" s="993"/>
      <c r="FM226" s="335"/>
      <c r="FN226" s="97" t="str">
        <f t="shared" si="425"/>
        <v/>
      </c>
      <c r="FO226" s="334"/>
      <c r="FP226" s="335"/>
      <c r="FQ226" s="97"/>
      <c r="FR226" s="334"/>
      <c r="FS226" s="335"/>
      <c r="FT226" s="97"/>
      <c r="FU226" s="334"/>
      <c r="FV226" s="335"/>
      <c r="FW226" s="97"/>
      <c r="FX226" s="334"/>
      <c r="FY226" s="335"/>
      <c r="FZ226" s="97" t="str">
        <f t="shared" si="426"/>
        <v/>
      </c>
      <c r="GA226" s="993"/>
      <c r="GB226" s="335"/>
      <c r="GC226" s="510" t="str">
        <f t="shared" si="427"/>
        <v/>
      </c>
      <c r="GD226" s="336"/>
      <c r="GE226" s="337"/>
      <c r="GF226" s="337"/>
      <c r="GG226" s="337"/>
      <c r="GH226" s="337"/>
      <c r="GI226" s="510"/>
      <c r="GJ226" s="336"/>
      <c r="GK226" s="337"/>
      <c r="GL226" s="337"/>
      <c r="GM226" s="337"/>
      <c r="GN226" s="337"/>
      <c r="GO226" s="510"/>
      <c r="GP226" s="336"/>
      <c r="GQ226" s="337"/>
      <c r="GR226" s="337"/>
      <c r="GS226" s="337"/>
      <c r="GT226" s="337"/>
      <c r="GU226" s="510"/>
      <c r="GV226" s="336"/>
      <c r="GW226" s="337"/>
      <c r="GX226" s="337"/>
      <c r="GY226" s="337"/>
      <c r="GZ226" s="336"/>
      <c r="HA226" s="510" t="str">
        <f t="shared" si="428"/>
        <v/>
      </c>
      <c r="HB226" s="994"/>
      <c r="HC226" s="337"/>
      <c r="HD226" s="510" t="str">
        <f t="shared" si="429"/>
        <v/>
      </c>
      <c r="HE226" s="336"/>
      <c r="HF226" s="337"/>
      <c r="HG226" s="337"/>
      <c r="HH226" s="336"/>
      <c r="HI226" s="510"/>
      <c r="HJ226" s="336"/>
      <c r="HK226" s="337"/>
      <c r="HL226" s="337"/>
      <c r="HM226" s="336"/>
      <c r="HN226" s="510"/>
      <c r="HO226" s="336"/>
      <c r="HP226" s="337"/>
      <c r="HQ226" s="337"/>
      <c r="HR226" s="337"/>
      <c r="HS226" s="510"/>
      <c r="HT226" s="336"/>
      <c r="HU226" s="337"/>
      <c r="HV226" s="337"/>
      <c r="HW226" s="337"/>
      <c r="HX226" s="97" t="str">
        <f t="shared" si="430"/>
        <v/>
      </c>
      <c r="HY226" s="994"/>
      <c r="HZ226" s="337"/>
      <c r="IA226" s="510" t="str">
        <f t="shared" si="431"/>
        <v/>
      </c>
      <c r="IB226" s="336"/>
      <c r="IC226" s="337"/>
      <c r="ID226" s="337"/>
      <c r="IE226" s="510"/>
      <c r="IF226" s="336"/>
      <c r="IG226" s="337"/>
      <c r="IH226" s="337"/>
      <c r="II226" s="510"/>
      <c r="IJ226" s="336"/>
      <c r="IK226" s="337"/>
      <c r="IL226" s="337"/>
      <c r="IM226" s="510"/>
      <c r="IN226" s="336"/>
      <c r="IO226" s="337"/>
      <c r="IP226" s="337"/>
      <c r="IQ226" s="97" t="str">
        <f t="shared" si="432"/>
        <v/>
      </c>
      <c r="IR226" s="994"/>
      <c r="IS226" s="337"/>
      <c r="IT226" s="337"/>
      <c r="IU226" s="337"/>
      <c r="IV226" s="510" t="str">
        <f t="shared" si="433"/>
        <v/>
      </c>
      <c r="IW226" s="995"/>
    </row>
    <row r="227" spans="1:257" x14ac:dyDescent="0.25">
      <c r="A227" s="996"/>
      <c r="B227" s="507">
        <v>9</v>
      </c>
      <c r="C227" s="97" t="str">
        <f>IF(Proponentes!B218&gt;0,Proponentes!B218,"")</f>
        <v/>
      </c>
      <c r="D227" s="335"/>
      <c r="E227" s="335"/>
      <c r="F227" s="334"/>
      <c r="G227" s="335"/>
      <c r="H227" s="335"/>
      <c r="I227" s="335"/>
      <c r="J227" s="335"/>
      <c r="K227" s="335"/>
      <c r="L227" s="335"/>
      <c r="M227" s="334"/>
      <c r="N227" s="335"/>
      <c r="O227" s="335"/>
      <c r="P227" s="335"/>
      <c r="Q227" s="335"/>
      <c r="R227" s="335"/>
      <c r="S227" s="335"/>
      <c r="T227" s="334"/>
      <c r="U227" s="335"/>
      <c r="V227" s="335"/>
      <c r="W227" s="335"/>
      <c r="X227" s="335"/>
      <c r="Y227" s="335"/>
      <c r="Z227" s="335"/>
      <c r="AA227" s="334"/>
      <c r="AB227" s="335"/>
      <c r="AC227" s="335"/>
      <c r="AD227" s="335"/>
      <c r="AE227" s="335"/>
      <c r="AF227" s="335"/>
      <c r="AG227" s="97" t="str">
        <f t="shared" si="409"/>
        <v/>
      </c>
      <c r="AH227" s="993"/>
      <c r="AI227" s="335"/>
      <c r="AJ227" s="335" t="str">
        <f t="shared" si="410"/>
        <v/>
      </c>
      <c r="AK227" s="335"/>
      <c r="AL227" s="334"/>
      <c r="AM227" s="335"/>
      <c r="AN227" s="335"/>
      <c r="AO227" s="335"/>
      <c r="AP227" s="335"/>
      <c r="AQ227" s="335"/>
      <c r="AR227" s="335"/>
      <c r="AS227" s="334"/>
      <c r="AT227" s="335"/>
      <c r="AU227" s="335"/>
      <c r="AV227" s="335"/>
      <c r="AW227" s="335"/>
      <c r="AX227" s="335"/>
      <c r="AY227" s="335"/>
      <c r="AZ227" s="334"/>
      <c r="BA227" s="335"/>
      <c r="BB227" s="335"/>
      <c r="BC227" s="335"/>
      <c r="BD227" s="335"/>
      <c r="BE227" s="335"/>
      <c r="BF227" s="335"/>
      <c r="BG227" s="334"/>
      <c r="BH227" s="335"/>
      <c r="BI227" s="335"/>
      <c r="BJ227" s="335"/>
      <c r="BK227" s="335"/>
      <c r="BL227" s="97" t="str">
        <f t="shared" si="411"/>
        <v/>
      </c>
      <c r="BM227" s="993"/>
      <c r="BN227" s="335" t="str">
        <f t="shared" si="412"/>
        <v/>
      </c>
      <c r="BO227" s="334"/>
      <c r="BP227" s="335"/>
      <c r="BQ227" s="335"/>
      <c r="BR227" s="335"/>
      <c r="BS227" s="335" t="str">
        <f t="shared" si="413"/>
        <v/>
      </c>
      <c r="BT227" s="334"/>
      <c r="BU227" s="335"/>
      <c r="BV227" s="335"/>
      <c r="BW227" s="335"/>
      <c r="BX227" s="335" t="str">
        <f t="shared" si="414"/>
        <v/>
      </c>
      <c r="BY227" s="334"/>
      <c r="BZ227" s="335"/>
      <c r="CA227" s="335"/>
      <c r="CB227" s="335"/>
      <c r="CC227" s="335" t="str">
        <f t="shared" si="415"/>
        <v/>
      </c>
      <c r="CD227" s="334"/>
      <c r="CE227" s="335"/>
      <c r="CF227" s="335"/>
      <c r="CG227" s="335"/>
      <c r="CH227" s="997"/>
      <c r="CI227" s="97" t="str">
        <f t="shared" si="416"/>
        <v/>
      </c>
      <c r="CJ227" s="998"/>
      <c r="CK227" s="335"/>
      <c r="CL227" s="97" t="str">
        <f t="shared" si="417"/>
        <v/>
      </c>
      <c r="CM227" s="334"/>
      <c r="CN227" s="335"/>
      <c r="CO227" s="335"/>
      <c r="CP227" s="335"/>
      <c r="CQ227" s="97"/>
      <c r="CR227" s="334"/>
      <c r="CS227" s="335"/>
      <c r="CT227" s="335"/>
      <c r="CU227" s="335"/>
      <c r="CV227" s="97"/>
      <c r="CW227" s="334"/>
      <c r="CX227" s="335"/>
      <c r="CY227" s="335"/>
      <c r="CZ227" s="335"/>
      <c r="DA227" s="97"/>
      <c r="DB227" s="334"/>
      <c r="DC227" s="335"/>
      <c r="DD227" s="335"/>
      <c r="DE227" s="335"/>
      <c r="DF227" s="97" t="str">
        <f t="shared" si="418"/>
        <v/>
      </c>
      <c r="DG227" s="993"/>
      <c r="DH227" s="335"/>
      <c r="DI227" s="97" t="str">
        <f t="shared" si="419"/>
        <v/>
      </c>
      <c r="DJ227" s="334"/>
      <c r="DK227" s="335"/>
      <c r="DL227" s="335"/>
      <c r="DM227" s="97"/>
      <c r="DN227" s="334"/>
      <c r="DO227" s="335"/>
      <c r="DP227" s="335"/>
      <c r="DQ227" s="97"/>
      <c r="DR227" s="334"/>
      <c r="DS227" s="335"/>
      <c r="DT227" s="335"/>
      <c r="DU227" s="97"/>
      <c r="DV227" s="334"/>
      <c r="DW227" s="335"/>
      <c r="DX227" s="335"/>
      <c r="DY227" s="97" t="str">
        <f t="shared" si="420"/>
        <v/>
      </c>
      <c r="DZ227" s="998"/>
      <c r="EA227" s="335"/>
      <c r="EB227" s="97" t="str">
        <f t="shared" si="421"/>
        <v/>
      </c>
      <c r="EC227" s="334"/>
      <c r="ED227" s="335"/>
      <c r="EE227" s="335"/>
      <c r="EF227" s="97"/>
      <c r="EG227" s="334"/>
      <c r="EH227" s="335"/>
      <c r="EI227" s="335"/>
      <c r="EJ227" s="97"/>
      <c r="EK227" s="334"/>
      <c r="EL227" s="335"/>
      <c r="EM227" s="335"/>
      <c r="EN227" s="97"/>
      <c r="EO227" s="334"/>
      <c r="EP227" s="335"/>
      <c r="EQ227" s="335"/>
      <c r="ER227" s="97" t="str">
        <f t="shared" si="422"/>
        <v/>
      </c>
      <c r="ES227" s="993"/>
      <c r="ET227" s="335"/>
      <c r="EU227" s="97" t="str">
        <f t="shared" si="423"/>
        <v/>
      </c>
      <c r="EV227" s="334"/>
      <c r="EW227" s="335"/>
      <c r="EX227" s="335"/>
      <c r="EY227" s="97"/>
      <c r="EZ227" s="334"/>
      <c r="FA227" s="335"/>
      <c r="FB227" s="335"/>
      <c r="FC227" s="97"/>
      <c r="FD227" s="334"/>
      <c r="FE227" s="335"/>
      <c r="FF227" s="335"/>
      <c r="FG227" s="97"/>
      <c r="FH227" s="334"/>
      <c r="FI227" s="335"/>
      <c r="FJ227" s="335"/>
      <c r="FK227" s="97" t="str">
        <f t="shared" si="424"/>
        <v/>
      </c>
      <c r="FL227" s="993"/>
      <c r="FM227" s="335"/>
      <c r="FN227" s="97" t="str">
        <f t="shared" si="425"/>
        <v/>
      </c>
      <c r="FO227" s="334"/>
      <c r="FP227" s="335"/>
      <c r="FQ227" s="97"/>
      <c r="FR227" s="334"/>
      <c r="FS227" s="335"/>
      <c r="FT227" s="97"/>
      <c r="FU227" s="334"/>
      <c r="FV227" s="335"/>
      <c r="FW227" s="97"/>
      <c r="FX227" s="334"/>
      <c r="FY227" s="335"/>
      <c r="FZ227" s="97" t="str">
        <f t="shared" si="426"/>
        <v/>
      </c>
      <c r="GA227" s="993"/>
      <c r="GB227" s="335"/>
      <c r="GC227" s="510" t="str">
        <f t="shared" si="427"/>
        <v/>
      </c>
      <c r="GD227" s="336"/>
      <c r="GE227" s="337"/>
      <c r="GF227" s="337"/>
      <c r="GG227" s="337"/>
      <c r="GH227" s="337"/>
      <c r="GI227" s="510"/>
      <c r="GJ227" s="336"/>
      <c r="GK227" s="337"/>
      <c r="GL227" s="337"/>
      <c r="GM227" s="337"/>
      <c r="GN227" s="337"/>
      <c r="GO227" s="510"/>
      <c r="GP227" s="336"/>
      <c r="GQ227" s="337"/>
      <c r="GR227" s="337"/>
      <c r="GS227" s="337"/>
      <c r="GT227" s="337"/>
      <c r="GU227" s="510"/>
      <c r="GV227" s="336"/>
      <c r="GW227" s="337"/>
      <c r="GX227" s="337"/>
      <c r="GY227" s="337"/>
      <c r="GZ227" s="336"/>
      <c r="HA227" s="510" t="str">
        <f t="shared" si="428"/>
        <v/>
      </c>
      <c r="HB227" s="994"/>
      <c r="HC227" s="337"/>
      <c r="HD227" s="510" t="str">
        <f t="shared" si="429"/>
        <v/>
      </c>
      <c r="HE227" s="336"/>
      <c r="HF227" s="337"/>
      <c r="HG227" s="337"/>
      <c r="HH227" s="336"/>
      <c r="HI227" s="510"/>
      <c r="HJ227" s="336"/>
      <c r="HK227" s="337"/>
      <c r="HL227" s="337"/>
      <c r="HM227" s="336"/>
      <c r="HN227" s="510"/>
      <c r="HO227" s="336"/>
      <c r="HP227" s="337"/>
      <c r="HQ227" s="337"/>
      <c r="HR227" s="337"/>
      <c r="HS227" s="510"/>
      <c r="HT227" s="336"/>
      <c r="HU227" s="337"/>
      <c r="HV227" s="337"/>
      <c r="HW227" s="337"/>
      <c r="HX227" s="97" t="str">
        <f t="shared" si="430"/>
        <v/>
      </c>
      <c r="HY227" s="994"/>
      <c r="HZ227" s="337"/>
      <c r="IA227" s="510" t="str">
        <f t="shared" si="431"/>
        <v/>
      </c>
      <c r="IB227" s="336"/>
      <c r="IC227" s="337"/>
      <c r="ID227" s="337"/>
      <c r="IE227" s="510"/>
      <c r="IF227" s="336"/>
      <c r="IG227" s="337"/>
      <c r="IH227" s="337"/>
      <c r="II227" s="510"/>
      <c r="IJ227" s="336"/>
      <c r="IK227" s="337"/>
      <c r="IL227" s="337"/>
      <c r="IM227" s="510"/>
      <c r="IN227" s="336"/>
      <c r="IO227" s="337"/>
      <c r="IP227" s="337"/>
      <c r="IQ227" s="97" t="str">
        <f t="shared" si="432"/>
        <v/>
      </c>
      <c r="IR227" s="994"/>
      <c r="IS227" s="337"/>
      <c r="IT227" s="337"/>
      <c r="IU227" s="337"/>
      <c r="IV227" s="510" t="str">
        <f t="shared" si="433"/>
        <v/>
      </c>
      <c r="IW227" s="995"/>
    </row>
    <row r="228" spans="1:257" x14ac:dyDescent="0.25">
      <c r="A228" s="996"/>
      <c r="B228" s="507">
        <v>10</v>
      </c>
      <c r="C228" s="97" t="str">
        <f>IF(Proponentes!B219&gt;0,Proponentes!B219,"")</f>
        <v/>
      </c>
      <c r="D228" s="335"/>
      <c r="E228" s="335"/>
      <c r="F228" s="334"/>
      <c r="G228" s="335"/>
      <c r="H228" s="335"/>
      <c r="I228" s="335"/>
      <c r="J228" s="335"/>
      <c r="K228" s="335"/>
      <c r="L228" s="335"/>
      <c r="M228" s="334"/>
      <c r="N228" s="335"/>
      <c r="O228" s="335"/>
      <c r="P228" s="335"/>
      <c r="Q228" s="335"/>
      <c r="R228" s="335"/>
      <c r="S228" s="335"/>
      <c r="T228" s="334"/>
      <c r="U228" s="335"/>
      <c r="V228" s="335"/>
      <c r="W228" s="335"/>
      <c r="X228" s="335"/>
      <c r="Y228" s="335"/>
      <c r="Z228" s="335"/>
      <c r="AA228" s="334"/>
      <c r="AB228" s="335"/>
      <c r="AC228" s="335"/>
      <c r="AD228" s="335"/>
      <c r="AE228" s="335"/>
      <c r="AF228" s="335"/>
      <c r="AG228" s="97" t="str">
        <f t="shared" si="409"/>
        <v/>
      </c>
      <c r="AH228" s="993"/>
      <c r="AI228" s="335"/>
      <c r="AJ228" s="335" t="str">
        <f t="shared" si="410"/>
        <v/>
      </c>
      <c r="AK228" s="335"/>
      <c r="AL228" s="334"/>
      <c r="AM228" s="335"/>
      <c r="AN228" s="335"/>
      <c r="AO228" s="335"/>
      <c r="AP228" s="335"/>
      <c r="AQ228" s="335"/>
      <c r="AR228" s="335"/>
      <c r="AS228" s="334"/>
      <c r="AT228" s="335"/>
      <c r="AU228" s="335"/>
      <c r="AV228" s="335"/>
      <c r="AW228" s="335"/>
      <c r="AX228" s="335"/>
      <c r="AY228" s="335"/>
      <c r="AZ228" s="334"/>
      <c r="BA228" s="335"/>
      <c r="BB228" s="335"/>
      <c r="BC228" s="335"/>
      <c r="BD228" s="335"/>
      <c r="BE228" s="335"/>
      <c r="BF228" s="335"/>
      <c r="BG228" s="334"/>
      <c r="BH228" s="335"/>
      <c r="BI228" s="335"/>
      <c r="BJ228" s="335"/>
      <c r="BK228" s="335"/>
      <c r="BL228" s="97" t="str">
        <f t="shared" si="411"/>
        <v/>
      </c>
      <c r="BM228" s="993"/>
      <c r="BN228" s="335" t="str">
        <f t="shared" si="412"/>
        <v/>
      </c>
      <c r="BO228" s="334"/>
      <c r="BP228" s="335"/>
      <c r="BQ228" s="335"/>
      <c r="BR228" s="335"/>
      <c r="BS228" s="335" t="str">
        <f t="shared" si="413"/>
        <v/>
      </c>
      <c r="BT228" s="334"/>
      <c r="BU228" s="335"/>
      <c r="BV228" s="335"/>
      <c r="BW228" s="335"/>
      <c r="BX228" s="335" t="str">
        <f t="shared" si="414"/>
        <v/>
      </c>
      <c r="BY228" s="334"/>
      <c r="BZ228" s="335"/>
      <c r="CA228" s="335"/>
      <c r="CB228" s="335"/>
      <c r="CC228" s="335" t="str">
        <f t="shared" si="415"/>
        <v/>
      </c>
      <c r="CD228" s="334"/>
      <c r="CE228" s="335"/>
      <c r="CF228" s="335"/>
      <c r="CG228" s="335"/>
      <c r="CH228" s="997"/>
      <c r="CI228" s="97" t="str">
        <f t="shared" si="416"/>
        <v/>
      </c>
      <c r="CJ228" s="998"/>
      <c r="CK228" s="335"/>
      <c r="CL228" s="97" t="str">
        <f t="shared" si="417"/>
        <v/>
      </c>
      <c r="CM228" s="334"/>
      <c r="CN228" s="335"/>
      <c r="CO228" s="335"/>
      <c r="CP228" s="335"/>
      <c r="CQ228" s="97"/>
      <c r="CR228" s="334"/>
      <c r="CS228" s="335"/>
      <c r="CT228" s="335"/>
      <c r="CU228" s="335"/>
      <c r="CV228" s="97"/>
      <c r="CW228" s="334"/>
      <c r="CX228" s="335"/>
      <c r="CY228" s="335"/>
      <c r="CZ228" s="335"/>
      <c r="DA228" s="97"/>
      <c r="DB228" s="334"/>
      <c r="DC228" s="335"/>
      <c r="DD228" s="335"/>
      <c r="DE228" s="335"/>
      <c r="DF228" s="97" t="str">
        <f t="shared" si="418"/>
        <v/>
      </c>
      <c r="DG228" s="993"/>
      <c r="DH228" s="335"/>
      <c r="DI228" s="97" t="str">
        <f t="shared" si="419"/>
        <v/>
      </c>
      <c r="DJ228" s="334"/>
      <c r="DK228" s="335"/>
      <c r="DL228" s="335"/>
      <c r="DM228" s="97"/>
      <c r="DN228" s="334"/>
      <c r="DO228" s="335"/>
      <c r="DP228" s="335"/>
      <c r="DQ228" s="97"/>
      <c r="DR228" s="334"/>
      <c r="DS228" s="335"/>
      <c r="DT228" s="335"/>
      <c r="DU228" s="97"/>
      <c r="DV228" s="334"/>
      <c r="DW228" s="335"/>
      <c r="DX228" s="335"/>
      <c r="DY228" s="97" t="str">
        <f t="shared" si="420"/>
        <v/>
      </c>
      <c r="DZ228" s="998"/>
      <c r="EA228" s="335"/>
      <c r="EB228" s="97" t="str">
        <f t="shared" si="421"/>
        <v/>
      </c>
      <c r="EC228" s="334"/>
      <c r="ED228" s="335"/>
      <c r="EE228" s="335"/>
      <c r="EF228" s="97"/>
      <c r="EG228" s="334"/>
      <c r="EH228" s="335"/>
      <c r="EI228" s="335"/>
      <c r="EJ228" s="97"/>
      <c r="EK228" s="334"/>
      <c r="EL228" s="335"/>
      <c r="EM228" s="335"/>
      <c r="EN228" s="97"/>
      <c r="EO228" s="334"/>
      <c r="EP228" s="335"/>
      <c r="EQ228" s="335"/>
      <c r="ER228" s="97" t="str">
        <f t="shared" si="422"/>
        <v/>
      </c>
      <c r="ES228" s="993"/>
      <c r="ET228" s="335"/>
      <c r="EU228" s="97" t="str">
        <f t="shared" si="423"/>
        <v/>
      </c>
      <c r="EV228" s="334"/>
      <c r="EW228" s="335"/>
      <c r="EX228" s="335"/>
      <c r="EY228" s="97"/>
      <c r="EZ228" s="334"/>
      <c r="FA228" s="335"/>
      <c r="FB228" s="335"/>
      <c r="FC228" s="97"/>
      <c r="FD228" s="334"/>
      <c r="FE228" s="335"/>
      <c r="FF228" s="335"/>
      <c r="FG228" s="97"/>
      <c r="FH228" s="334"/>
      <c r="FI228" s="335"/>
      <c r="FJ228" s="335"/>
      <c r="FK228" s="97" t="str">
        <f t="shared" si="424"/>
        <v/>
      </c>
      <c r="FL228" s="993"/>
      <c r="FM228" s="335"/>
      <c r="FN228" s="97" t="str">
        <f t="shared" si="425"/>
        <v/>
      </c>
      <c r="FO228" s="334"/>
      <c r="FP228" s="335"/>
      <c r="FQ228" s="97"/>
      <c r="FR228" s="334"/>
      <c r="FS228" s="335"/>
      <c r="FT228" s="97"/>
      <c r="FU228" s="334"/>
      <c r="FV228" s="335"/>
      <c r="FW228" s="97"/>
      <c r="FX228" s="334"/>
      <c r="FY228" s="335"/>
      <c r="FZ228" s="97" t="str">
        <f t="shared" si="426"/>
        <v/>
      </c>
      <c r="GA228" s="993"/>
      <c r="GB228" s="335"/>
      <c r="GC228" s="510" t="str">
        <f t="shared" si="427"/>
        <v/>
      </c>
      <c r="GD228" s="336"/>
      <c r="GE228" s="337"/>
      <c r="GF228" s="337"/>
      <c r="GG228" s="337"/>
      <c r="GH228" s="337"/>
      <c r="GI228" s="510"/>
      <c r="GJ228" s="336"/>
      <c r="GK228" s="337"/>
      <c r="GL228" s="337"/>
      <c r="GM228" s="337"/>
      <c r="GN228" s="337"/>
      <c r="GO228" s="510"/>
      <c r="GP228" s="336"/>
      <c r="GQ228" s="337"/>
      <c r="GR228" s="337"/>
      <c r="GS228" s="337"/>
      <c r="GT228" s="337"/>
      <c r="GU228" s="510"/>
      <c r="GV228" s="336"/>
      <c r="GW228" s="337"/>
      <c r="GX228" s="337"/>
      <c r="GY228" s="337"/>
      <c r="GZ228" s="336"/>
      <c r="HA228" s="510" t="str">
        <f t="shared" si="428"/>
        <v/>
      </c>
      <c r="HB228" s="994"/>
      <c r="HC228" s="337"/>
      <c r="HD228" s="510" t="str">
        <f t="shared" si="429"/>
        <v/>
      </c>
      <c r="HE228" s="336"/>
      <c r="HF228" s="337"/>
      <c r="HG228" s="337"/>
      <c r="HH228" s="336"/>
      <c r="HI228" s="510"/>
      <c r="HJ228" s="336"/>
      <c r="HK228" s="337"/>
      <c r="HL228" s="337"/>
      <c r="HM228" s="336"/>
      <c r="HN228" s="510"/>
      <c r="HO228" s="336"/>
      <c r="HP228" s="337"/>
      <c r="HQ228" s="337"/>
      <c r="HR228" s="337"/>
      <c r="HS228" s="510"/>
      <c r="HT228" s="336"/>
      <c r="HU228" s="337"/>
      <c r="HV228" s="337"/>
      <c r="HW228" s="337"/>
      <c r="HX228" s="97" t="str">
        <f t="shared" si="430"/>
        <v/>
      </c>
      <c r="HY228" s="994"/>
      <c r="HZ228" s="337"/>
      <c r="IA228" s="510" t="str">
        <f t="shared" si="431"/>
        <v/>
      </c>
      <c r="IB228" s="336"/>
      <c r="IC228" s="337"/>
      <c r="ID228" s="337"/>
      <c r="IE228" s="510"/>
      <c r="IF228" s="336"/>
      <c r="IG228" s="337"/>
      <c r="IH228" s="337"/>
      <c r="II228" s="510"/>
      <c r="IJ228" s="336"/>
      <c r="IK228" s="337"/>
      <c r="IL228" s="337"/>
      <c r="IM228" s="510"/>
      <c r="IN228" s="336"/>
      <c r="IO228" s="337"/>
      <c r="IP228" s="337"/>
      <c r="IQ228" s="97" t="str">
        <f t="shared" si="432"/>
        <v/>
      </c>
      <c r="IR228" s="994"/>
      <c r="IS228" s="337"/>
      <c r="IT228" s="337"/>
      <c r="IU228" s="337"/>
      <c r="IV228" s="510" t="str">
        <f t="shared" si="433"/>
        <v/>
      </c>
      <c r="IW228" s="995"/>
    </row>
    <row r="229" spans="1:257" x14ac:dyDescent="0.25">
      <c r="A229" s="996"/>
      <c r="B229" s="507">
        <v>11</v>
      </c>
      <c r="C229" s="97" t="str">
        <f>IF(Proponentes!B220&gt;0,Proponentes!B220,"")</f>
        <v/>
      </c>
      <c r="D229" s="335"/>
      <c r="E229" s="335"/>
      <c r="F229" s="334"/>
      <c r="G229" s="335"/>
      <c r="H229" s="335"/>
      <c r="I229" s="335"/>
      <c r="J229" s="335"/>
      <c r="K229" s="335"/>
      <c r="L229" s="335"/>
      <c r="M229" s="334"/>
      <c r="N229" s="335"/>
      <c r="O229" s="335"/>
      <c r="P229" s="335"/>
      <c r="Q229" s="335"/>
      <c r="R229" s="335"/>
      <c r="S229" s="335"/>
      <c r="T229" s="334"/>
      <c r="U229" s="335"/>
      <c r="V229" s="335"/>
      <c r="W229" s="335"/>
      <c r="X229" s="335"/>
      <c r="Y229" s="335"/>
      <c r="Z229" s="335"/>
      <c r="AA229" s="334"/>
      <c r="AB229" s="335"/>
      <c r="AC229" s="335"/>
      <c r="AD229" s="335"/>
      <c r="AE229" s="335"/>
      <c r="AF229" s="335"/>
      <c r="AG229" s="97" t="str">
        <f t="shared" si="409"/>
        <v/>
      </c>
      <c r="AH229" s="993"/>
      <c r="AI229" s="335"/>
      <c r="AJ229" s="335" t="str">
        <f t="shared" si="410"/>
        <v/>
      </c>
      <c r="AK229" s="335"/>
      <c r="AL229" s="334"/>
      <c r="AM229" s="335"/>
      <c r="AN229" s="335"/>
      <c r="AO229" s="335"/>
      <c r="AP229" s="335"/>
      <c r="AQ229" s="335"/>
      <c r="AR229" s="335"/>
      <c r="AS229" s="334"/>
      <c r="AT229" s="335"/>
      <c r="AU229" s="335"/>
      <c r="AV229" s="335"/>
      <c r="AW229" s="335"/>
      <c r="AX229" s="335"/>
      <c r="AY229" s="335"/>
      <c r="AZ229" s="334"/>
      <c r="BA229" s="335"/>
      <c r="BB229" s="335"/>
      <c r="BC229" s="335"/>
      <c r="BD229" s="335"/>
      <c r="BE229" s="335"/>
      <c r="BF229" s="335"/>
      <c r="BG229" s="334"/>
      <c r="BH229" s="335"/>
      <c r="BI229" s="335"/>
      <c r="BJ229" s="335"/>
      <c r="BK229" s="335"/>
      <c r="BL229" s="97" t="str">
        <f t="shared" si="411"/>
        <v/>
      </c>
      <c r="BM229" s="993"/>
      <c r="BN229" s="335" t="str">
        <f t="shared" si="412"/>
        <v/>
      </c>
      <c r="BO229" s="334"/>
      <c r="BP229" s="335"/>
      <c r="BQ229" s="335"/>
      <c r="BR229" s="335"/>
      <c r="BS229" s="335" t="str">
        <f t="shared" si="413"/>
        <v/>
      </c>
      <c r="BT229" s="334"/>
      <c r="BU229" s="335"/>
      <c r="BV229" s="335"/>
      <c r="BW229" s="335"/>
      <c r="BX229" s="335" t="str">
        <f t="shared" si="414"/>
        <v/>
      </c>
      <c r="BY229" s="334"/>
      <c r="BZ229" s="335"/>
      <c r="CA229" s="335"/>
      <c r="CB229" s="335"/>
      <c r="CC229" s="335" t="str">
        <f t="shared" si="415"/>
        <v/>
      </c>
      <c r="CD229" s="334"/>
      <c r="CE229" s="335"/>
      <c r="CF229" s="335"/>
      <c r="CG229" s="335"/>
      <c r="CH229" s="997"/>
      <c r="CI229" s="97" t="str">
        <f t="shared" si="416"/>
        <v/>
      </c>
      <c r="CJ229" s="998"/>
      <c r="CK229" s="335"/>
      <c r="CL229" s="97" t="str">
        <f t="shared" si="417"/>
        <v/>
      </c>
      <c r="CM229" s="334"/>
      <c r="CN229" s="335"/>
      <c r="CO229" s="335"/>
      <c r="CP229" s="335"/>
      <c r="CQ229" s="97"/>
      <c r="CR229" s="334"/>
      <c r="CS229" s="335"/>
      <c r="CT229" s="335"/>
      <c r="CU229" s="335"/>
      <c r="CV229" s="97"/>
      <c r="CW229" s="334"/>
      <c r="CX229" s="335"/>
      <c r="CY229" s="335"/>
      <c r="CZ229" s="335"/>
      <c r="DA229" s="97"/>
      <c r="DB229" s="334"/>
      <c r="DC229" s="335"/>
      <c r="DD229" s="335"/>
      <c r="DE229" s="335"/>
      <c r="DF229" s="97" t="str">
        <f t="shared" si="418"/>
        <v/>
      </c>
      <c r="DG229" s="993"/>
      <c r="DH229" s="335"/>
      <c r="DI229" s="97" t="str">
        <f t="shared" si="419"/>
        <v/>
      </c>
      <c r="DJ229" s="334"/>
      <c r="DK229" s="335"/>
      <c r="DL229" s="335"/>
      <c r="DM229" s="97"/>
      <c r="DN229" s="334"/>
      <c r="DO229" s="335"/>
      <c r="DP229" s="335"/>
      <c r="DQ229" s="97"/>
      <c r="DR229" s="334"/>
      <c r="DS229" s="335"/>
      <c r="DT229" s="335"/>
      <c r="DU229" s="97"/>
      <c r="DV229" s="334"/>
      <c r="DW229" s="335"/>
      <c r="DX229" s="335"/>
      <c r="DY229" s="97" t="str">
        <f t="shared" si="420"/>
        <v/>
      </c>
      <c r="DZ229" s="998"/>
      <c r="EA229" s="335"/>
      <c r="EB229" s="97" t="str">
        <f t="shared" si="421"/>
        <v/>
      </c>
      <c r="EC229" s="334"/>
      <c r="ED229" s="335"/>
      <c r="EE229" s="335"/>
      <c r="EF229" s="97"/>
      <c r="EG229" s="334"/>
      <c r="EH229" s="335"/>
      <c r="EI229" s="335"/>
      <c r="EJ229" s="97"/>
      <c r="EK229" s="334"/>
      <c r="EL229" s="335"/>
      <c r="EM229" s="335"/>
      <c r="EN229" s="97"/>
      <c r="EO229" s="334"/>
      <c r="EP229" s="335"/>
      <c r="EQ229" s="335"/>
      <c r="ER229" s="97" t="str">
        <f t="shared" si="422"/>
        <v/>
      </c>
      <c r="ES229" s="993"/>
      <c r="ET229" s="335"/>
      <c r="EU229" s="97" t="str">
        <f t="shared" si="423"/>
        <v/>
      </c>
      <c r="EV229" s="334"/>
      <c r="EW229" s="335"/>
      <c r="EX229" s="335"/>
      <c r="EY229" s="97"/>
      <c r="EZ229" s="334"/>
      <c r="FA229" s="335"/>
      <c r="FB229" s="335"/>
      <c r="FC229" s="97"/>
      <c r="FD229" s="334"/>
      <c r="FE229" s="335"/>
      <c r="FF229" s="335"/>
      <c r="FG229" s="97"/>
      <c r="FH229" s="334"/>
      <c r="FI229" s="335"/>
      <c r="FJ229" s="335"/>
      <c r="FK229" s="97" t="str">
        <f t="shared" si="424"/>
        <v/>
      </c>
      <c r="FL229" s="993"/>
      <c r="FM229" s="335"/>
      <c r="FN229" s="97" t="str">
        <f t="shared" si="425"/>
        <v/>
      </c>
      <c r="FO229" s="334"/>
      <c r="FP229" s="335"/>
      <c r="FQ229" s="97"/>
      <c r="FR229" s="334"/>
      <c r="FS229" s="335"/>
      <c r="FT229" s="97"/>
      <c r="FU229" s="334"/>
      <c r="FV229" s="335"/>
      <c r="FW229" s="97"/>
      <c r="FX229" s="334"/>
      <c r="FY229" s="335"/>
      <c r="FZ229" s="97" t="str">
        <f t="shared" si="426"/>
        <v/>
      </c>
      <c r="GA229" s="993"/>
      <c r="GB229" s="335"/>
      <c r="GC229" s="510" t="str">
        <f t="shared" si="427"/>
        <v/>
      </c>
      <c r="GD229" s="336"/>
      <c r="GE229" s="337"/>
      <c r="GF229" s="337"/>
      <c r="GG229" s="337"/>
      <c r="GH229" s="337"/>
      <c r="GI229" s="510"/>
      <c r="GJ229" s="336"/>
      <c r="GK229" s="337"/>
      <c r="GL229" s="337"/>
      <c r="GM229" s="337"/>
      <c r="GN229" s="337"/>
      <c r="GO229" s="510"/>
      <c r="GP229" s="336"/>
      <c r="GQ229" s="337"/>
      <c r="GR229" s="337"/>
      <c r="GS229" s="337"/>
      <c r="GT229" s="337"/>
      <c r="GU229" s="510"/>
      <c r="GV229" s="336"/>
      <c r="GW229" s="337"/>
      <c r="GX229" s="337"/>
      <c r="GY229" s="337"/>
      <c r="GZ229" s="336"/>
      <c r="HA229" s="510" t="str">
        <f t="shared" si="428"/>
        <v/>
      </c>
      <c r="HB229" s="994"/>
      <c r="HC229" s="337"/>
      <c r="HD229" s="510" t="str">
        <f t="shared" si="429"/>
        <v/>
      </c>
      <c r="HE229" s="336"/>
      <c r="HF229" s="337"/>
      <c r="HG229" s="337"/>
      <c r="HH229" s="336"/>
      <c r="HI229" s="510"/>
      <c r="HJ229" s="336"/>
      <c r="HK229" s="337"/>
      <c r="HL229" s="337"/>
      <c r="HM229" s="336"/>
      <c r="HN229" s="510"/>
      <c r="HO229" s="336"/>
      <c r="HP229" s="337"/>
      <c r="HQ229" s="337"/>
      <c r="HR229" s="337"/>
      <c r="HS229" s="510"/>
      <c r="HT229" s="336"/>
      <c r="HU229" s="337"/>
      <c r="HV229" s="337"/>
      <c r="HW229" s="337"/>
      <c r="HX229" s="97" t="str">
        <f t="shared" si="430"/>
        <v/>
      </c>
      <c r="HY229" s="994"/>
      <c r="HZ229" s="337"/>
      <c r="IA229" s="510" t="str">
        <f t="shared" si="431"/>
        <v/>
      </c>
      <c r="IB229" s="336"/>
      <c r="IC229" s="337"/>
      <c r="ID229" s="337"/>
      <c r="IE229" s="510"/>
      <c r="IF229" s="336"/>
      <c r="IG229" s="337"/>
      <c r="IH229" s="337"/>
      <c r="II229" s="510"/>
      <c r="IJ229" s="336"/>
      <c r="IK229" s="337"/>
      <c r="IL229" s="337"/>
      <c r="IM229" s="510"/>
      <c r="IN229" s="336"/>
      <c r="IO229" s="337"/>
      <c r="IP229" s="337"/>
      <c r="IQ229" s="97" t="str">
        <f t="shared" si="432"/>
        <v/>
      </c>
      <c r="IR229" s="994"/>
      <c r="IS229" s="337"/>
      <c r="IT229" s="337"/>
      <c r="IU229" s="337"/>
      <c r="IV229" s="510" t="str">
        <f t="shared" si="433"/>
        <v/>
      </c>
      <c r="IW229" s="995"/>
    </row>
    <row r="230" spans="1:257" x14ac:dyDescent="0.25">
      <c r="A230" s="996"/>
      <c r="B230" s="507">
        <v>12</v>
      </c>
      <c r="C230" s="97" t="str">
        <f>IF(Proponentes!B221&gt;0,Proponentes!B221,"")</f>
        <v/>
      </c>
      <c r="D230" s="335"/>
      <c r="E230" s="335"/>
      <c r="F230" s="334"/>
      <c r="G230" s="335"/>
      <c r="H230" s="335"/>
      <c r="I230" s="335"/>
      <c r="J230" s="335"/>
      <c r="K230" s="335"/>
      <c r="L230" s="335"/>
      <c r="M230" s="334"/>
      <c r="N230" s="335"/>
      <c r="O230" s="335"/>
      <c r="P230" s="335"/>
      <c r="Q230" s="335"/>
      <c r="R230" s="335"/>
      <c r="S230" s="335"/>
      <c r="T230" s="334"/>
      <c r="U230" s="335"/>
      <c r="V230" s="335"/>
      <c r="W230" s="335"/>
      <c r="X230" s="335"/>
      <c r="Y230" s="335"/>
      <c r="Z230" s="335"/>
      <c r="AA230" s="334"/>
      <c r="AB230" s="335"/>
      <c r="AC230" s="335"/>
      <c r="AD230" s="335"/>
      <c r="AE230" s="335"/>
      <c r="AF230" s="335"/>
      <c r="AG230" s="97" t="str">
        <f t="shared" si="409"/>
        <v/>
      </c>
      <c r="AH230" s="993"/>
      <c r="AI230" s="335"/>
      <c r="AJ230" s="335" t="str">
        <f t="shared" si="410"/>
        <v/>
      </c>
      <c r="AK230" s="335"/>
      <c r="AL230" s="334"/>
      <c r="AM230" s="335"/>
      <c r="AN230" s="335"/>
      <c r="AO230" s="335"/>
      <c r="AP230" s="335"/>
      <c r="AQ230" s="335"/>
      <c r="AR230" s="335"/>
      <c r="AS230" s="334"/>
      <c r="AT230" s="335"/>
      <c r="AU230" s="335"/>
      <c r="AV230" s="335"/>
      <c r="AW230" s="335"/>
      <c r="AX230" s="335"/>
      <c r="AY230" s="335"/>
      <c r="AZ230" s="334"/>
      <c r="BA230" s="335"/>
      <c r="BB230" s="335"/>
      <c r="BC230" s="335"/>
      <c r="BD230" s="335"/>
      <c r="BE230" s="335"/>
      <c r="BF230" s="335"/>
      <c r="BG230" s="334"/>
      <c r="BH230" s="335"/>
      <c r="BI230" s="335"/>
      <c r="BJ230" s="335"/>
      <c r="BK230" s="335"/>
      <c r="BL230" s="97" t="str">
        <f t="shared" si="411"/>
        <v/>
      </c>
      <c r="BM230" s="993"/>
      <c r="BN230" s="335" t="str">
        <f t="shared" si="412"/>
        <v/>
      </c>
      <c r="BO230" s="334"/>
      <c r="BP230" s="335"/>
      <c r="BQ230" s="335"/>
      <c r="BR230" s="335"/>
      <c r="BS230" s="335" t="str">
        <f t="shared" si="413"/>
        <v/>
      </c>
      <c r="BT230" s="334"/>
      <c r="BU230" s="335"/>
      <c r="BV230" s="335"/>
      <c r="BW230" s="335"/>
      <c r="BX230" s="335" t="str">
        <f t="shared" si="414"/>
        <v/>
      </c>
      <c r="BY230" s="334"/>
      <c r="BZ230" s="335"/>
      <c r="CA230" s="335"/>
      <c r="CB230" s="335"/>
      <c r="CC230" s="335" t="str">
        <f t="shared" si="415"/>
        <v/>
      </c>
      <c r="CD230" s="334"/>
      <c r="CE230" s="335"/>
      <c r="CF230" s="335"/>
      <c r="CG230" s="335"/>
      <c r="CH230" s="997"/>
      <c r="CI230" s="97" t="str">
        <f t="shared" si="416"/>
        <v/>
      </c>
      <c r="CJ230" s="998"/>
      <c r="CK230" s="335"/>
      <c r="CL230" s="97" t="str">
        <f t="shared" si="417"/>
        <v/>
      </c>
      <c r="CM230" s="334"/>
      <c r="CN230" s="335"/>
      <c r="CO230" s="335"/>
      <c r="CP230" s="335"/>
      <c r="CQ230" s="97"/>
      <c r="CR230" s="334"/>
      <c r="CS230" s="335"/>
      <c r="CT230" s="335"/>
      <c r="CU230" s="335"/>
      <c r="CV230" s="97"/>
      <c r="CW230" s="334"/>
      <c r="CX230" s="335"/>
      <c r="CY230" s="335"/>
      <c r="CZ230" s="335"/>
      <c r="DA230" s="97"/>
      <c r="DB230" s="334"/>
      <c r="DC230" s="335"/>
      <c r="DD230" s="335"/>
      <c r="DE230" s="335"/>
      <c r="DF230" s="97" t="str">
        <f t="shared" si="418"/>
        <v/>
      </c>
      <c r="DG230" s="993"/>
      <c r="DH230" s="335"/>
      <c r="DI230" s="97" t="str">
        <f t="shared" si="419"/>
        <v/>
      </c>
      <c r="DJ230" s="334"/>
      <c r="DK230" s="335"/>
      <c r="DL230" s="335"/>
      <c r="DM230" s="97"/>
      <c r="DN230" s="334"/>
      <c r="DO230" s="335"/>
      <c r="DP230" s="335"/>
      <c r="DQ230" s="97"/>
      <c r="DR230" s="334"/>
      <c r="DS230" s="335"/>
      <c r="DT230" s="335"/>
      <c r="DU230" s="97"/>
      <c r="DV230" s="334"/>
      <c r="DW230" s="335"/>
      <c r="DX230" s="335"/>
      <c r="DY230" s="97" t="str">
        <f t="shared" si="420"/>
        <v/>
      </c>
      <c r="DZ230" s="998"/>
      <c r="EA230" s="335"/>
      <c r="EB230" s="97" t="str">
        <f t="shared" si="421"/>
        <v/>
      </c>
      <c r="EC230" s="334"/>
      <c r="ED230" s="335"/>
      <c r="EE230" s="335"/>
      <c r="EF230" s="97"/>
      <c r="EG230" s="334"/>
      <c r="EH230" s="335"/>
      <c r="EI230" s="335"/>
      <c r="EJ230" s="97"/>
      <c r="EK230" s="334"/>
      <c r="EL230" s="335"/>
      <c r="EM230" s="335"/>
      <c r="EN230" s="97"/>
      <c r="EO230" s="334"/>
      <c r="EP230" s="335"/>
      <c r="EQ230" s="335"/>
      <c r="ER230" s="97" t="str">
        <f t="shared" si="422"/>
        <v/>
      </c>
      <c r="ES230" s="993"/>
      <c r="ET230" s="335"/>
      <c r="EU230" s="97" t="str">
        <f t="shared" si="423"/>
        <v/>
      </c>
      <c r="EV230" s="334"/>
      <c r="EW230" s="335"/>
      <c r="EX230" s="335"/>
      <c r="EY230" s="97"/>
      <c r="EZ230" s="334"/>
      <c r="FA230" s="335"/>
      <c r="FB230" s="335"/>
      <c r="FC230" s="97"/>
      <c r="FD230" s="334"/>
      <c r="FE230" s="335"/>
      <c r="FF230" s="335"/>
      <c r="FG230" s="97"/>
      <c r="FH230" s="334"/>
      <c r="FI230" s="335"/>
      <c r="FJ230" s="335"/>
      <c r="FK230" s="97" t="str">
        <f t="shared" si="424"/>
        <v/>
      </c>
      <c r="FL230" s="993"/>
      <c r="FM230" s="335"/>
      <c r="FN230" s="97" t="str">
        <f t="shared" si="425"/>
        <v/>
      </c>
      <c r="FO230" s="334"/>
      <c r="FP230" s="335"/>
      <c r="FQ230" s="97"/>
      <c r="FR230" s="334"/>
      <c r="FS230" s="335"/>
      <c r="FT230" s="97"/>
      <c r="FU230" s="334"/>
      <c r="FV230" s="335"/>
      <c r="FW230" s="97"/>
      <c r="FX230" s="334"/>
      <c r="FY230" s="335"/>
      <c r="FZ230" s="97" t="str">
        <f t="shared" si="426"/>
        <v/>
      </c>
      <c r="GA230" s="993"/>
      <c r="GB230" s="335"/>
      <c r="GC230" s="510" t="str">
        <f t="shared" si="427"/>
        <v/>
      </c>
      <c r="GD230" s="336"/>
      <c r="GE230" s="337"/>
      <c r="GF230" s="337"/>
      <c r="GG230" s="337"/>
      <c r="GH230" s="337"/>
      <c r="GI230" s="510"/>
      <c r="GJ230" s="336"/>
      <c r="GK230" s="337"/>
      <c r="GL230" s="337"/>
      <c r="GM230" s="337"/>
      <c r="GN230" s="337"/>
      <c r="GO230" s="510"/>
      <c r="GP230" s="336"/>
      <c r="GQ230" s="337"/>
      <c r="GR230" s="337"/>
      <c r="GS230" s="337"/>
      <c r="GT230" s="337"/>
      <c r="GU230" s="510"/>
      <c r="GV230" s="336"/>
      <c r="GW230" s="337"/>
      <c r="GX230" s="337"/>
      <c r="GY230" s="337"/>
      <c r="GZ230" s="336"/>
      <c r="HA230" s="510" t="str">
        <f t="shared" si="428"/>
        <v/>
      </c>
      <c r="HB230" s="994"/>
      <c r="HC230" s="337"/>
      <c r="HD230" s="510" t="str">
        <f t="shared" si="429"/>
        <v/>
      </c>
      <c r="HE230" s="336"/>
      <c r="HF230" s="337"/>
      <c r="HG230" s="337"/>
      <c r="HH230" s="336"/>
      <c r="HI230" s="510"/>
      <c r="HJ230" s="336"/>
      <c r="HK230" s="337"/>
      <c r="HL230" s="337"/>
      <c r="HM230" s="336"/>
      <c r="HN230" s="510"/>
      <c r="HO230" s="336"/>
      <c r="HP230" s="337"/>
      <c r="HQ230" s="337"/>
      <c r="HR230" s="337"/>
      <c r="HS230" s="510"/>
      <c r="HT230" s="336"/>
      <c r="HU230" s="337"/>
      <c r="HV230" s="337"/>
      <c r="HW230" s="337"/>
      <c r="HX230" s="97" t="str">
        <f t="shared" si="430"/>
        <v/>
      </c>
      <c r="HY230" s="994"/>
      <c r="HZ230" s="337"/>
      <c r="IA230" s="510" t="str">
        <f t="shared" si="431"/>
        <v/>
      </c>
      <c r="IB230" s="336"/>
      <c r="IC230" s="337"/>
      <c r="ID230" s="337"/>
      <c r="IE230" s="510"/>
      <c r="IF230" s="336"/>
      <c r="IG230" s="337"/>
      <c r="IH230" s="337"/>
      <c r="II230" s="510"/>
      <c r="IJ230" s="336"/>
      <c r="IK230" s="337"/>
      <c r="IL230" s="337"/>
      <c r="IM230" s="510"/>
      <c r="IN230" s="336"/>
      <c r="IO230" s="337"/>
      <c r="IP230" s="337"/>
      <c r="IQ230" s="97" t="str">
        <f t="shared" si="432"/>
        <v/>
      </c>
      <c r="IR230" s="994"/>
      <c r="IS230" s="337"/>
      <c r="IT230" s="337"/>
      <c r="IU230" s="337"/>
      <c r="IV230" s="510" t="str">
        <f t="shared" si="433"/>
        <v/>
      </c>
      <c r="IW230" s="995"/>
    </row>
    <row r="231" spans="1:257" x14ac:dyDescent="0.25">
      <c r="A231" s="548">
        <v>17</v>
      </c>
      <c r="B231" s="514"/>
      <c r="C231" s="514"/>
      <c r="D231" s="514"/>
      <c r="E231" s="514"/>
      <c r="F231" s="515"/>
      <c r="G231" s="514"/>
      <c r="H231" s="514"/>
      <c r="I231" s="514"/>
      <c r="J231" s="514"/>
      <c r="K231" s="514"/>
      <c r="L231" s="514"/>
      <c r="M231" s="514"/>
      <c r="N231" s="514"/>
      <c r="O231" s="514"/>
      <c r="P231" s="514"/>
      <c r="Q231" s="514"/>
      <c r="R231" s="514"/>
      <c r="S231" s="514"/>
      <c r="T231" s="514"/>
      <c r="U231" s="514"/>
      <c r="V231" s="514"/>
      <c r="W231" s="514"/>
      <c r="X231" s="514"/>
      <c r="Y231" s="514"/>
      <c r="Z231" s="514"/>
      <c r="AA231" s="514"/>
      <c r="AB231" s="514"/>
      <c r="AC231" s="514"/>
      <c r="AD231" s="514"/>
      <c r="AE231" s="514"/>
      <c r="AF231" s="514"/>
      <c r="AG231" s="514"/>
      <c r="AH231" s="514"/>
      <c r="AI231" s="514"/>
      <c r="AJ231" s="514"/>
      <c r="AK231" s="514"/>
      <c r="AL231" s="514"/>
      <c r="AM231" s="514"/>
      <c r="AN231" s="514"/>
      <c r="AO231" s="514"/>
      <c r="AP231" s="514"/>
      <c r="AQ231" s="514"/>
      <c r="AR231" s="514"/>
      <c r="AS231" s="514"/>
      <c r="AT231" s="514"/>
      <c r="AU231" s="514"/>
      <c r="AV231" s="514"/>
      <c r="AW231" s="514"/>
      <c r="AX231" s="514"/>
      <c r="AY231" s="514"/>
      <c r="AZ231" s="514"/>
      <c r="BA231" s="514"/>
      <c r="BB231" s="514"/>
      <c r="BC231" s="514"/>
      <c r="BD231" s="514"/>
      <c r="BE231" s="514"/>
      <c r="BF231" s="514"/>
      <c r="BG231" s="514"/>
      <c r="BH231" s="514"/>
      <c r="BI231" s="514"/>
      <c r="BJ231" s="514"/>
      <c r="BK231" s="514"/>
      <c r="BL231" s="514"/>
      <c r="BM231" s="514"/>
      <c r="BN231" s="514"/>
      <c r="BO231" s="514"/>
      <c r="BP231" s="514"/>
      <c r="BQ231" s="514"/>
      <c r="BR231" s="514"/>
      <c r="BS231" s="514"/>
      <c r="BT231" s="514"/>
      <c r="BU231" s="514"/>
      <c r="BV231" s="514"/>
      <c r="BW231" s="514"/>
      <c r="BX231" s="514"/>
      <c r="BY231" s="514"/>
      <c r="BZ231" s="514"/>
      <c r="CA231" s="514"/>
      <c r="CB231" s="514"/>
      <c r="CC231" s="514"/>
      <c r="CD231" s="514"/>
      <c r="CE231" s="514"/>
      <c r="CF231" s="514"/>
      <c r="CG231" s="514"/>
      <c r="CH231" s="516"/>
      <c r="CI231" s="514"/>
      <c r="CJ231" s="514"/>
      <c r="CK231" s="514"/>
      <c r="CL231" s="514"/>
      <c r="CM231" s="514"/>
      <c r="CN231" s="514"/>
      <c r="CO231" s="514"/>
      <c r="CP231" s="514"/>
      <c r="CQ231" s="514"/>
      <c r="CR231" s="514"/>
      <c r="CS231" s="514"/>
      <c r="CT231" s="514"/>
      <c r="CU231" s="514"/>
      <c r="CV231" s="514"/>
      <c r="CW231" s="514"/>
      <c r="CX231" s="514"/>
      <c r="CY231" s="514"/>
      <c r="CZ231" s="514"/>
      <c r="DA231" s="514"/>
      <c r="DB231" s="514"/>
      <c r="DC231" s="514"/>
      <c r="DD231" s="514"/>
      <c r="DE231" s="514"/>
      <c r="DF231" s="514"/>
      <c r="DG231" s="514"/>
      <c r="DH231" s="514"/>
      <c r="DI231" s="514"/>
      <c r="DJ231" s="514"/>
      <c r="DK231" s="514"/>
      <c r="DL231" s="514"/>
      <c r="DM231" s="514"/>
      <c r="DN231" s="514"/>
      <c r="DO231" s="514"/>
      <c r="DP231" s="514"/>
      <c r="DQ231" s="514"/>
      <c r="DR231" s="514"/>
      <c r="DS231" s="514"/>
      <c r="DT231" s="514"/>
      <c r="DU231" s="514"/>
      <c r="DV231" s="514"/>
      <c r="DW231" s="514"/>
      <c r="DX231" s="514"/>
      <c r="DY231" s="514"/>
      <c r="DZ231" s="514"/>
      <c r="EA231" s="514"/>
      <c r="EB231" s="514"/>
      <c r="EC231" s="514"/>
      <c r="ED231" s="514"/>
      <c r="EE231" s="514"/>
      <c r="EF231" s="514"/>
      <c r="EG231" s="514"/>
      <c r="EH231" s="514"/>
      <c r="EI231" s="514"/>
      <c r="EJ231" s="514"/>
      <c r="EK231" s="514"/>
      <c r="EL231" s="514"/>
      <c r="EM231" s="514"/>
      <c r="EN231" s="514"/>
      <c r="EO231" s="514"/>
      <c r="EP231" s="514"/>
      <c r="EQ231" s="514"/>
      <c r="ER231" s="514"/>
      <c r="ES231" s="514"/>
      <c r="ET231" s="514"/>
      <c r="EU231" s="514"/>
      <c r="EV231" s="514"/>
      <c r="EW231" s="514"/>
      <c r="EX231" s="514"/>
      <c r="EY231" s="514"/>
      <c r="EZ231" s="514"/>
      <c r="FA231" s="514"/>
      <c r="FB231" s="514"/>
      <c r="FC231" s="514"/>
      <c r="FD231" s="514"/>
      <c r="FE231" s="514"/>
      <c r="FF231" s="514"/>
      <c r="FG231" s="514"/>
      <c r="FH231" s="514"/>
      <c r="FI231" s="514"/>
      <c r="FJ231" s="514"/>
      <c r="FK231" s="514"/>
      <c r="FL231" s="514"/>
      <c r="FM231" s="514"/>
      <c r="FN231" s="514"/>
      <c r="FO231" s="514"/>
      <c r="FP231" s="514"/>
      <c r="FQ231" s="514"/>
      <c r="FR231" s="514"/>
      <c r="FS231" s="514"/>
      <c r="FT231" s="514"/>
      <c r="FU231" s="514"/>
      <c r="FV231" s="514"/>
      <c r="FW231" s="514"/>
      <c r="FX231" s="514"/>
      <c r="FY231" s="514"/>
      <c r="FZ231" s="514"/>
      <c r="GA231" s="514"/>
      <c r="GB231" s="514"/>
      <c r="GC231" s="514"/>
      <c r="GD231" s="514"/>
      <c r="GE231" s="514"/>
      <c r="GF231" s="514"/>
      <c r="GG231" s="514"/>
      <c r="GH231" s="514"/>
      <c r="GI231" s="514"/>
      <c r="GJ231" s="514"/>
      <c r="GK231" s="514"/>
      <c r="GL231" s="514"/>
      <c r="GM231" s="514"/>
      <c r="GN231" s="514"/>
      <c r="GO231" s="514"/>
      <c r="GP231" s="514"/>
      <c r="GQ231" s="514"/>
      <c r="GR231" s="514"/>
      <c r="GS231" s="514"/>
      <c r="GT231" s="514"/>
      <c r="GU231" s="514"/>
      <c r="GV231" s="514"/>
      <c r="GW231" s="514"/>
      <c r="GX231" s="514"/>
      <c r="GY231" s="514"/>
      <c r="GZ231" s="514"/>
      <c r="HA231" s="514"/>
      <c r="HB231" s="514"/>
      <c r="HC231" s="514"/>
      <c r="HD231" s="514"/>
      <c r="HE231" s="514"/>
      <c r="HF231" s="514"/>
      <c r="HG231" s="514"/>
      <c r="HH231" s="514"/>
      <c r="HI231" s="514"/>
      <c r="HJ231" s="514"/>
      <c r="HK231" s="514"/>
      <c r="HL231" s="514"/>
      <c r="HM231" s="514"/>
      <c r="HN231" s="514"/>
      <c r="HO231" s="514"/>
      <c r="HP231" s="514"/>
      <c r="HQ231" s="514"/>
      <c r="HR231" s="514"/>
      <c r="HS231" s="514"/>
      <c r="HT231" s="514"/>
      <c r="HU231" s="514"/>
      <c r="HV231" s="514"/>
      <c r="HW231" s="514"/>
      <c r="HX231" s="514"/>
      <c r="HY231" s="514"/>
      <c r="HZ231" s="514"/>
      <c r="IA231" s="514"/>
      <c r="IB231" s="514"/>
      <c r="IC231" s="514"/>
      <c r="ID231" s="514"/>
      <c r="IE231" s="514"/>
      <c r="IF231" s="514"/>
      <c r="IG231" s="514"/>
      <c r="IH231" s="514"/>
      <c r="II231" s="514"/>
      <c r="IJ231" s="514"/>
      <c r="IK231" s="514"/>
      <c r="IL231" s="514"/>
      <c r="IM231" s="514"/>
      <c r="IN231" s="514"/>
      <c r="IO231" s="514"/>
      <c r="IP231" s="514"/>
      <c r="IQ231" s="514"/>
      <c r="IR231" s="514"/>
      <c r="IS231" s="514"/>
      <c r="IT231" s="514"/>
      <c r="IU231" s="514"/>
      <c r="IV231" s="514"/>
      <c r="IW231" s="549"/>
    </row>
    <row r="232" spans="1:257" ht="27" customHeight="1" x14ac:dyDescent="0.25">
      <c r="A232" s="996">
        <f t="shared" ref="A232" si="434">A244</f>
        <v>18</v>
      </c>
      <c r="B232" s="507">
        <v>1</v>
      </c>
      <c r="C232" s="97" t="str">
        <f>IF(Proponentes!B223&gt;0,Proponentes!B223,"")</f>
        <v xml:space="preserve">UNION TEMPORAL PROVIG 2021  </v>
      </c>
      <c r="D232" s="335"/>
      <c r="E232" s="425" t="s">
        <v>87</v>
      </c>
      <c r="F232" s="345" t="s">
        <v>1753</v>
      </c>
      <c r="G232" s="341">
        <v>47451</v>
      </c>
      <c r="H232" s="335" t="s">
        <v>1631</v>
      </c>
      <c r="I232" s="335" t="s">
        <v>1538</v>
      </c>
      <c r="J232" s="341"/>
      <c r="K232" s="335"/>
      <c r="L232" s="425" t="s">
        <v>89</v>
      </c>
      <c r="M232" s="345" t="s">
        <v>1754</v>
      </c>
      <c r="N232" s="341">
        <v>45061</v>
      </c>
      <c r="O232" s="335" t="s">
        <v>1631</v>
      </c>
      <c r="P232" s="335" t="s">
        <v>1538</v>
      </c>
      <c r="Q232" s="341"/>
      <c r="R232" s="335"/>
      <c r="S232" s="335"/>
      <c r="T232" s="334"/>
      <c r="U232" s="335"/>
      <c r="V232" s="335"/>
      <c r="W232" s="335"/>
      <c r="X232" s="335"/>
      <c r="Y232" s="335"/>
      <c r="Z232" s="335"/>
      <c r="AA232" s="334"/>
      <c r="AB232" s="335"/>
      <c r="AC232" s="335"/>
      <c r="AD232" s="335"/>
      <c r="AE232" s="335"/>
      <c r="AF232" s="335"/>
      <c r="AG232" s="97" t="str">
        <f t="shared" ref="AG232" si="435">IF(E232="","",IF(K232=0,IF(R232=0,IF(Y232=0,IF(AF232=0,"CUMPLE","NO CUMPLE"),"NO CUMPLE"),"NO CUMPLE"),"NO CUMPLE"))</f>
        <v>CUMPLE</v>
      </c>
      <c r="AH232" s="993"/>
      <c r="AI232" s="335"/>
      <c r="AJ232" s="335" t="str">
        <f t="shared" ref="AJ232" si="436">IF(E232&gt;0,E232,"")</f>
        <v xml:space="preserve">VIGILANCIA GUAJIRA LTDA </v>
      </c>
      <c r="AK232" s="335" t="s">
        <v>1538</v>
      </c>
      <c r="AL232" s="345" t="s">
        <v>1755</v>
      </c>
      <c r="AM232" s="341">
        <v>47451</v>
      </c>
      <c r="AN232" s="335"/>
      <c r="AO232" s="335"/>
      <c r="AP232" s="335"/>
      <c r="AQ232" s="335"/>
      <c r="AR232" s="335"/>
      <c r="AS232" s="334"/>
      <c r="AT232" s="341"/>
      <c r="AU232" s="335"/>
      <c r="AV232" s="335"/>
      <c r="AW232" s="335"/>
      <c r="AX232" s="335"/>
      <c r="AY232" s="335"/>
      <c r="AZ232" s="334"/>
      <c r="BA232" s="335"/>
      <c r="BB232" s="335"/>
      <c r="BC232" s="335"/>
      <c r="BD232" s="335"/>
      <c r="BE232" s="335"/>
      <c r="BF232" s="335"/>
      <c r="BG232" s="334"/>
      <c r="BH232" s="335"/>
      <c r="BI232" s="335"/>
      <c r="BJ232" s="335"/>
      <c r="BK232" s="335"/>
      <c r="BL232" s="97" t="str">
        <f t="shared" ref="BL232" si="437">IF(AJ232="","",IF(AP232=0,IF(AW232=0,IF(BD232=0,IF(BK232=0,"CUMPLE","NO CUMPLE"),"NO CUMPLE"),"NO CUMPLE"),"NO CUMPLE"))</f>
        <v>CUMPLE</v>
      </c>
      <c r="BM232" s="993"/>
      <c r="BN232" s="335" t="str">
        <f t="shared" ref="BN232:BN243" si="438">IF(E232&gt;0,E232,"")</f>
        <v xml:space="preserve">VIGILANCIA GUAJIRA LTDA </v>
      </c>
      <c r="BO232" s="334" t="s">
        <v>750</v>
      </c>
      <c r="BP232" s="335" t="s">
        <v>1631</v>
      </c>
      <c r="BQ232" s="335">
        <v>18</v>
      </c>
      <c r="BR232" s="335"/>
      <c r="BS232" s="335" t="str">
        <f t="shared" ref="BS232:BS243" si="439">IF(L232&gt;0,L232,"")</f>
        <v xml:space="preserve">PROSEGUR VIGILANCIA Y SEGURIDAD PRIVADA LTDA </v>
      </c>
      <c r="BT232" s="334" t="s">
        <v>1756</v>
      </c>
      <c r="BU232" s="335" t="s">
        <v>1631</v>
      </c>
      <c r="BV232" s="335">
        <v>17</v>
      </c>
      <c r="BW232" s="335"/>
      <c r="BX232" s="335" t="str">
        <f t="shared" ref="BX232:BX243" si="440">IF(S232&gt;0,S232,"")</f>
        <v/>
      </c>
      <c r="BY232" s="334"/>
      <c r="BZ232" s="335"/>
      <c r="CA232" s="335"/>
      <c r="CB232" s="335"/>
      <c r="CC232" s="335" t="str">
        <f t="shared" ref="CC232:CC243" si="441">IF(Z232&gt;0,Z232,"")</f>
        <v/>
      </c>
      <c r="CD232" s="334"/>
      <c r="CE232" s="335"/>
      <c r="CF232" s="335"/>
      <c r="CG232" s="335"/>
      <c r="CH232" s="997">
        <f>Proponentes!N223</f>
        <v>0</v>
      </c>
      <c r="CI232" s="97" t="str">
        <f t="shared" ref="CI232:CI243" si="442">IF(BN232="","",IF(CJ232=0,"CUMPLE","NO CUMPLE"))</f>
        <v>CUMPLE</v>
      </c>
      <c r="CJ232" s="998"/>
      <c r="CK232" s="335"/>
      <c r="CL232" s="97" t="str">
        <f t="shared" ref="CL232:CL243" si="443">IF(E232&gt;0,E232,"")</f>
        <v xml:space="preserve">VIGILANCIA GUAJIRA LTDA </v>
      </c>
      <c r="CM232" s="519" t="s">
        <v>315</v>
      </c>
      <c r="CN232" s="335" t="s">
        <v>1538</v>
      </c>
      <c r="CO232" s="335" t="s">
        <v>1631</v>
      </c>
      <c r="CP232" s="335"/>
      <c r="CQ232" s="528" t="s">
        <v>89</v>
      </c>
      <c r="CR232" s="345" t="s">
        <v>332</v>
      </c>
      <c r="CS232" s="335" t="s">
        <v>1538</v>
      </c>
      <c r="CT232" s="335" t="s">
        <v>1631</v>
      </c>
      <c r="CU232" s="335"/>
      <c r="CV232" s="97"/>
      <c r="CW232" s="334"/>
      <c r="CX232" s="335"/>
      <c r="CY232" s="335"/>
      <c r="CZ232" s="335"/>
      <c r="DA232" s="97"/>
      <c r="DB232" s="334"/>
      <c r="DC232" s="335"/>
      <c r="DD232" s="335"/>
      <c r="DE232" s="335"/>
      <c r="DF232" s="97" t="str">
        <f t="shared" ref="DF232" si="444">IF(CL232="","",IF(CP232=0,IF(CU232=0,IF(CZ232=0,IF(DE232=0,"CUMPLE","NO CUMPLE"),"NO CUMPLE"),"NO CUMPLE"),"NO CUMPLE"))</f>
        <v>CUMPLE</v>
      </c>
      <c r="DG232" s="993"/>
      <c r="DH232" s="335"/>
      <c r="DI232" s="97" t="str">
        <f t="shared" ref="DI232" si="445">IF(E232&gt;0,E232,"")</f>
        <v xml:space="preserve">VIGILANCIA GUAJIRA LTDA </v>
      </c>
      <c r="DJ232" s="345" t="s">
        <v>319</v>
      </c>
      <c r="DK232" s="335" t="s">
        <v>1631</v>
      </c>
      <c r="DL232" s="335"/>
      <c r="DM232" s="521" t="s">
        <v>89</v>
      </c>
      <c r="DN232" s="345" t="s">
        <v>315</v>
      </c>
      <c r="DO232" s="335" t="s">
        <v>1631</v>
      </c>
      <c r="DP232" s="335"/>
      <c r="DQ232" s="97"/>
      <c r="DR232" s="334"/>
      <c r="DS232" s="335"/>
      <c r="DT232" s="335"/>
      <c r="DU232" s="97"/>
      <c r="DV232" s="334"/>
      <c r="DW232" s="335"/>
      <c r="DX232" s="335"/>
      <c r="DY232" s="97" t="str">
        <f t="shared" ref="DY232" si="446">IF(DI232="","",IF(DL232=0,IF(DP232=0,IF(DT232=0,IF(DX232=0,"CUMPLE","NO CUMPLE"),"NO CUMPLE"),"NO CUMPLE"),"NO CUMPLE"))</f>
        <v>CUMPLE</v>
      </c>
      <c r="DZ232" s="998"/>
      <c r="EA232" s="335"/>
      <c r="EB232" s="97" t="str">
        <f t="shared" ref="EB232:EB243" si="447">IF(E232&gt;0,E232,"")</f>
        <v xml:space="preserve">VIGILANCIA GUAJIRA LTDA </v>
      </c>
      <c r="EC232" s="345" t="s">
        <v>319</v>
      </c>
      <c r="ED232" s="335" t="s">
        <v>1631</v>
      </c>
      <c r="EE232" s="335"/>
      <c r="EF232" s="521" t="s">
        <v>89</v>
      </c>
      <c r="EG232" s="345" t="s">
        <v>315</v>
      </c>
      <c r="EH232" s="335" t="s">
        <v>1631</v>
      </c>
      <c r="EI232" s="335"/>
      <c r="EJ232" s="97"/>
      <c r="EK232" s="334"/>
      <c r="EL232" s="335"/>
      <c r="EM232" s="335"/>
      <c r="EN232" s="97"/>
      <c r="EO232" s="334"/>
      <c r="EP232" s="335"/>
      <c r="EQ232" s="335"/>
      <c r="ER232" s="97" t="str">
        <f t="shared" ref="ER232" si="448">IF(EB232="","",IF(EE232=0,IF(EI232=0,IF(EM232=0,IF(EQ232=0,"CUMPLE","NO CUMPLE"),"NO CUMPLE"),"NO CUMPLE"),"NO CUMPLE"))</f>
        <v>CUMPLE</v>
      </c>
      <c r="ES232" s="993"/>
      <c r="ET232" s="335"/>
      <c r="EU232" s="97" t="str">
        <f t="shared" ref="EU232:EU243" si="449">IF(E232&gt;0,E232,"")</f>
        <v xml:space="preserve">VIGILANCIA GUAJIRA LTDA </v>
      </c>
      <c r="EV232" s="345" t="s">
        <v>1757</v>
      </c>
      <c r="EW232" s="335" t="s">
        <v>1631</v>
      </c>
      <c r="EX232" s="335"/>
      <c r="EY232" s="521" t="s">
        <v>89</v>
      </c>
      <c r="EZ232" s="345" t="s">
        <v>332</v>
      </c>
      <c r="FA232" s="335" t="s">
        <v>1631</v>
      </c>
      <c r="FB232" s="425"/>
      <c r="FC232" s="97"/>
      <c r="FD232" s="334"/>
      <c r="FE232" s="335"/>
      <c r="FF232" s="335"/>
      <c r="FG232" s="97"/>
      <c r="FH232" s="334"/>
      <c r="FI232" s="335"/>
      <c r="FJ232" s="335"/>
      <c r="FK232" s="97" t="str">
        <f t="shared" ref="FK232" si="450">IF(EU232="","",IF(EX232=0,IF(FB232=0,IF(FF232=0,IF(FJ232=0,"CUMPLE","NO CUMPLE"),"NO CUMPLE"),"NO CUMPLE"),"NO CUMPLE"))</f>
        <v>CUMPLE</v>
      </c>
      <c r="FL232" s="993"/>
      <c r="FM232" s="335"/>
      <c r="FN232" s="97" t="str">
        <f t="shared" ref="FN232:FN243" si="451">IF(E232&gt;0,E232,"")</f>
        <v xml:space="preserve">VIGILANCIA GUAJIRA LTDA </v>
      </c>
      <c r="FO232" s="345" t="s">
        <v>1758</v>
      </c>
      <c r="FP232" s="335"/>
      <c r="FQ232" s="521" t="s">
        <v>89</v>
      </c>
      <c r="FR232" s="345" t="s">
        <v>1759</v>
      </c>
      <c r="FS232" s="529"/>
      <c r="FT232" s="97"/>
      <c r="FU232" s="334"/>
      <c r="FV232" s="335"/>
      <c r="FW232" s="97"/>
      <c r="FX232" s="334"/>
      <c r="FY232" s="335"/>
      <c r="FZ232" s="97" t="str">
        <f t="shared" ref="FZ232" si="452">IF(FN232="","",IF(FP232=0,IF(FS232=0,IF(FV232=0,IF(FY232=0,"CUMPLE","NO CUMPLE"),"NO CUMPLE"),"NO CUMPLE"),"NO CUMPLE"))</f>
        <v>CUMPLE</v>
      </c>
      <c r="GA232" s="993"/>
      <c r="GB232" s="335"/>
      <c r="GC232" s="510" t="str">
        <f t="shared" ref="GC232:GC243" si="453">IF(E232&gt;0,E232,"")</f>
        <v xml:space="preserve">VIGILANCIA GUAJIRA LTDA </v>
      </c>
      <c r="GD232" s="346" t="s">
        <v>1760</v>
      </c>
      <c r="GE232" s="337" t="s">
        <v>1631</v>
      </c>
      <c r="GF232" s="337"/>
      <c r="GG232" s="337"/>
      <c r="GH232" s="337"/>
      <c r="GI232" s="528" t="s">
        <v>89</v>
      </c>
      <c r="GJ232" s="346" t="s">
        <v>1721</v>
      </c>
      <c r="GK232" s="337" t="s">
        <v>1631</v>
      </c>
      <c r="GL232" s="337"/>
      <c r="GM232" s="337"/>
      <c r="GN232" s="337"/>
      <c r="GO232" s="510"/>
      <c r="GP232" s="336"/>
      <c r="GQ232" s="337"/>
      <c r="GR232" s="337"/>
      <c r="GS232" s="337"/>
      <c r="GT232" s="337"/>
      <c r="GU232" s="510"/>
      <c r="GV232" s="336"/>
      <c r="GW232" s="337"/>
      <c r="GX232" s="337"/>
      <c r="GY232" s="337"/>
      <c r="GZ232" s="336"/>
      <c r="HA232" s="510" t="str">
        <f t="shared" ref="HA232" si="454">IF(GC232="","",IF(GH232=0,IF(GN232=0,IF(GT232=0,IF(GZ232=0,"CUMPLE","NO CUMPLE"),"NO CUMPLE"),"NO CUMPLE"),"NO CUMPLE"))</f>
        <v>CUMPLE</v>
      </c>
      <c r="HB232" s="994"/>
      <c r="HC232" s="337"/>
      <c r="HD232" s="510" t="str">
        <f t="shared" ref="HD232:HD243" si="455">IF(E232&gt;0,E232,"")</f>
        <v xml:space="preserve">VIGILANCIA GUAJIRA LTDA </v>
      </c>
      <c r="HE232" s="346" t="s">
        <v>1761</v>
      </c>
      <c r="HF232" s="337" t="s">
        <v>1631</v>
      </c>
      <c r="HG232" s="337" t="s">
        <v>1631</v>
      </c>
      <c r="HH232" s="336"/>
      <c r="HI232" s="528" t="s">
        <v>89</v>
      </c>
      <c r="HJ232" s="346" t="s">
        <v>1762</v>
      </c>
      <c r="HK232" s="337" t="s">
        <v>1631</v>
      </c>
      <c r="HL232" s="337" t="s">
        <v>1631</v>
      </c>
      <c r="HM232" s="336"/>
      <c r="HN232" s="510"/>
      <c r="HO232" s="336"/>
      <c r="HP232" s="337"/>
      <c r="HQ232" s="337"/>
      <c r="HR232" s="337"/>
      <c r="HS232" s="510"/>
      <c r="HT232" s="336"/>
      <c r="HU232" s="337"/>
      <c r="HV232" s="337"/>
      <c r="HW232" s="337"/>
      <c r="HX232" s="97" t="str">
        <f t="shared" ref="HX232" si="456">IF(HD232="","",IF(HH232=0,IF(HM232=0,IF(HR232=0,IF(HW232=0,"CUMPLE","NO CUMPLE"),"NO CUMPLE"),"NO CUMPLE"),"NO CUMPLE"))</f>
        <v>CUMPLE</v>
      </c>
      <c r="HY232" s="994"/>
      <c r="HZ232" s="337"/>
      <c r="IA232" s="510" t="str">
        <f t="shared" ref="IA232:IA243" si="457">IF(E232&gt;0,E232,"")</f>
        <v xml:space="preserve">VIGILANCIA GUAJIRA LTDA </v>
      </c>
      <c r="IB232" s="346" t="s">
        <v>1763</v>
      </c>
      <c r="IC232" s="337" t="s">
        <v>1631</v>
      </c>
      <c r="ID232" s="337"/>
      <c r="IE232" s="528" t="s">
        <v>89</v>
      </c>
      <c r="IF232" s="346" t="s">
        <v>332</v>
      </c>
      <c r="IG232" s="337" t="s">
        <v>1631</v>
      </c>
      <c r="IH232" s="337"/>
      <c r="II232" s="510"/>
      <c r="IJ232" s="336"/>
      <c r="IK232" s="337"/>
      <c r="IL232" s="337"/>
      <c r="IM232" s="510"/>
      <c r="IN232" s="336"/>
      <c r="IO232" s="337"/>
      <c r="IP232" s="337"/>
      <c r="IQ232" s="97" t="str">
        <f t="shared" ref="IQ232:IQ243" si="458">IF(IA232="","",IF(ID232=0,IF(IH232=0,IF(IL232=0,IF(IP232=0,"CUMPLE","NO CUMPLE"),"NO CUMPLE"),"NO CUMPLE"),"NO CUMPLE"))</f>
        <v>CUMPLE</v>
      </c>
      <c r="IR232" s="994"/>
      <c r="IS232" s="337"/>
      <c r="IT232" s="337" t="s">
        <v>1631</v>
      </c>
      <c r="IU232" s="337">
        <v>1</v>
      </c>
      <c r="IV232" s="510" t="str">
        <f t="shared" ref="IV232:IV243" si="459">IF(IT232&lt;&gt;"",IF(IT232="SI","CUMPLE","NO CUMPLE"),"")</f>
        <v>CUMPLE</v>
      </c>
      <c r="IW232" s="995"/>
    </row>
    <row r="233" spans="1:257" x14ac:dyDescent="0.25">
      <c r="A233" s="996"/>
      <c r="B233" s="507">
        <v>2</v>
      </c>
      <c r="C233" s="97" t="str">
        <f>IF(Proponentes!B224&gt;0,Proponentes!B224,"")</f>
        <v/>
      </c>
      <c r="D233" s="335"/>
      <c r="E233" s="335"/>
      <c r="F233" s="334"/>
      <c r="G233" s="335"/>
      <c r="H233" s="335"/>
      <c r="I233" s="335"/>
      <c r="J233" s="335"/>
      <c r="K233" s="335"/>
      <c r="L233" s="335"/>
      <c r="M233" s="334"/>
      <c r="N233" s="335"/>
      <c r="O233" s="335"/>
      <c r="P233" s="335"/>
      <c r="Q233" s="335"/>
      <c r="R233" s="335"/>
      <c r="S233" s="335"/>
      <c r="T233" s="334"/>
      <c r="U233" s="335"/>
      <c r="V233" s="335"/>
      <c r="W233" s="335"/>
      <c r="X233" s="335"/>
      <c r="Y233" s="335"/>
      <c r="Z233" s="335"/>
      <c r="AA233" s="334"/>
      <c r="AB233" s="335"/>
      <c r="AC233" s="335"/>
      <c r="AD233" s="335"/>
      <c r="AE233" s="335"/>
      <c r="AF233" s="335"/>
      <c r="AG233" s="97" t="str">
        <f t="shared" si="409"/>
        <v/>
      </c>
      <c r="AH233" s="993"/>
      <c r="AI233" s="335"/>
      <c r="AJ233" s="335" t="str">
        <f t="shared" si="410"/>
        <v/>
      </c>
      <c r="AK233" s="335"/>
      <c r="AL233" s="334"/>
      <c r="AM233" s="335"/>
      <c r="AN233" s="335"/>
      <c r="AO233" s="335"/>
      <c r="AP233" s="335"/>
      <c r="AQ233" s="335"/>
      <c r="AR233" s="335"/>
      <c r="AS233" s="334"/>
      <c r="AT233" s="335"/>
      <c r="AU233" s="335"/>
      <c r="AV233" s="335"/>
      <c r="AW233" s="335"/>
      <c r="AX233" s="335"/>
      <c r="AY233" s="335"/>
      <c r="AZ233" s="334"/>
      <c r="BA233" s="335"/>
      <c r="BB233" s="335"/>
      <c r="BC233" s="335"/>
      <c r="BD233" s="335"/>
      <c r="BE233" s="335"/>
      <c r="BF233" s="335"/>
      <c r="BG233" s="334"/>
      <c r="BH233" s="335"/>
      <c r="BI233" s="335"/>
      <c r="BJ233" s="335"/>
      <c r="BK233" s="335"/>
      <c r="BL233" s="97" t="str">
        <f t="shared" si="411"/>
        <v/>
      </c>
      <c r="BM233" s="993"/>
      <c r="BN233" s="335" t="str">
        <f t="shared" si="438"/>
        <v/>
      </c>
      <c r="BO233" s="334"/>
      <c r="BP233" s="335"/>
      <c r="BQ233" s="335"/>
      <c r="BR233" s="335"/>
      <c r="BS233" s="335" t="str">
        <f t="shared" si="439"/>
        <v/>
      </c>
      <c r="BT233" s="334"/>
      <c r="BU233" s="335"/>
      <c r="BV233" s="335"/>
      <c r="BW233" s="335"/>
      <c r="BX233" s="335" t="str">
        <f t="shared" si="440"/>
        <v/>
      </c>
      <c r="BY233" s="334"/>
      <c r="BZ233" s="335"/>
      <c r="CA233" s="335"/>
      <c r="CB233" s="335"/>
      <c r="CC233" s="335" t="str">
        <f t="shared" si="441"/>
        <v/>
      </c>
      <c r="CD233" s="334"/>
      <c r="CE233" s="335"/>
      <c r="CF233" s="335"/>
      <c r="CG233" s="335"/>
      <c r="CH233" s="997"/>
      <c r="CI233" s="97" t="str">
        <f t="shared" si="442"/>
        <v/>
      </c>
      <c r="CJ233" s="998"/>
      <c r="CK233" s="335"/>
      <c r="CL233" s="97" t="str">
        <f t="shared" si="443"/>
        <v/>
      </c>
      <c r="CM233" s="334"/>
      <c r="CN233" s="335"/>
      <c r="CO233" s="335"/>
      <c r="CP233" s="335"/>
      <c r="CQ233" s="97"/>
      <c r="CR233" s="334"/>
      <c r="CS233" s="335"/>
      <c r="CT233" s="335"/>
      <c r="CU233" s="335"/>
      <c r="CV233" s="97"/>
      <c r="CW233" s="334"/>
      <c r="CX233" s="335"/>
      <c r="CY233" s="335"/>
      <c r="CZ233" s="335"/>
      <c r="DA233" s="97"/>
      <c r="DB233" s="334"/>
      <c r="DC233" s="335"/>
      <c r="DD233" s="335"/>
      <c r="DE233" s="335"/>
      <c r="DF233" s="97" t="str">
        <f t="shared" si="418"/>
        <v/>
      </c>
      <c r="DG233" s="993"/>
      <c r="DH233" s="335"/>
      <c r="DI233" s="97" t="str">
        <f t="shared" si="419"/>
        <v/>
      </c>
      <c r="DJ233" s="334"/>
      <c r="DK233" s="335"/>
      <c r="DL233" s="335"/>
      <c r="DM233" s="97"/>
      <c r="DN233" s="334"/>
      <c r="DO233" s="335"/>
      <c r="DP233" s="335"/>
      <c r="DQ233" s="97"/>
      <c r="DR233" s="334"/>
      <c r="DS233" s="335"/>
      <c r="DT233" s="335"/>
      <c r="DU233" s="97"/>
      <c r="DV233" s="334"/>
      <c r="DW233" s="335"/>
      <c r="DX233" s="335"/>
      <c r="DY233" s="97" t="str">
        <f t="shared" si="420"/>
        <v/>
      </c>
      <c r="DZ233" s="998"/>
      <c r="EA233" s="335"/>
      <c r="EB233" s="97" t="str">
        <f t="shared" si="447"/>
        <v/>
      </c>
      <c r="EC233" s="334"/>
      <c r="ED233" s="335"/>
      <c r="EE233" s="335"/>
      <c r="EF233" s="97"/>
      <c r="EG233" s="334"/>
      <c r="EH233" s="335"/>
      <c r="EI233" s="335"/>
      <c r="EJ233" s="97"/>
      <c r="EK233" s="334"/>
      <c r="EL233" s="335"/>
      <c r="EM233" s="335"/>
      <c r="EN233" s="97"/>
      <c r="EO233" s="334"/>
      <c r="EP233" s="335"/>
      <c r="EQ233" s="335"/>
      <c r="ER233" s="97" t="str">
        <f t="shared" si="422"/>
        <v/>
      </c>
      <c r="ES233" s="993"/>
      <c r="ET233" s="335"/>
      <c r="EU233" s="97" t="str">
        <f t="shared" si="449"/>
        <v/>
      </c>
      <c r="EV233" s="334"/>
      <c r="EW233" s="335"/>
      <c r="EX233" s="335"/>
      <c r="EY233" s="97"/>
      <c r="EZ233" s="334"/>
      <c r="FA233" s="335"/>
      <c r="FB233" s="335"/>
      <c r="FC233" s="97"/>
      <c r="FD233" s="334"/>
      <c r="FE233" s="335"/>
      <c r="FF233" s="335"/>
      <c r="FG233" s="97"/>
      <c r="FH233" s="334"/>
      <c r="FI233" s="335"/>
      <c r="FJ233" s="335"/>
      <c r="FK233" s="97" t="str">
        <f t="shared" si="424"/>
        <v/>
      </c>
      <c r="FL233" s="993"/>
      <c r="FM233" s="335"/>
      <c r="FN233" s="97" t="str">
        <f t="shared" si="451"/>
        <v/>
      </c>
      <c r="FO233" s="334"/>
      <c r="FP233" s="335"/>
      <c r="FQ233" s="97"/>
      <c r="FR233" s="334"/>
      <c r="FS233" s="335"/>
      <c r="FT233" s="97"/>
      <c r="FU233" s="334"/>
      <c r="FV233" s="335"/>
      <c r="FW233" s="97"/>
      <c r="FX233" s="334"/>
      <c r="FY233" s="335"/>
      <c r="FZ233" s="97" t="str">
        <f t="shared" si="426"/>
        <v/>
      </c>
      <c r="GA233" s="993"/>
      <c r="GB233" s="335"/>
      <c r="GC233" s="510" t="str">
        <f t="shared" si="453"/>
        <v/>
      </c>
      <c r="GD233" s="336"/>
      <c r="GE233" s="337"/>
      <c r="GF233" s="337"/>
      <c r="GG233" s="337"/>
      <c r="GH233" s="337"/>
      <c r="GI233" s="510"/>
      <c r="GJ233" s="336"/>
      <c r="GK233" s="337"/>
      <c r="GL233" s="337"/>
      <c r="GM233" s="337"/>
      <c r="GN233" s="337"/>
      <c r="GO233" s="510"/>
      <c r="GP233" s="336"/>
      <c r="GQ233" s="337"/>
      <c r="GR233" s="337"/>
      <c r="GS233" s="337"/>
      <c r="GT233" s="337"/>
      <c r="GU233" s="510"/>
      <c r="GV233" s="336"/>
      <c r="GW233" s="337"/>
      <c r="GX233" s="337"/>
      <c r="GY233" s="337"/>
      <c r="GZ233" s="336"/>
      <c r="HA233" s="510" t="str">
        <f t="shared" si="428"/>
        <v/>
      </c>
      <c r="HB233" s="994"/>
      <c r="HC233" s="337"/>
      <c r="HD233" s="510" t="str">
        <f t="shared" si="455"/>
        <v/>
      </c>
      <c r="HE233" s="336"/>
      <c r="HF233" s="337"/>
      <c r="HG233" s="337"/>
      <c r="HH233" s="336"/>
      <c r="HI233" s="510"/>
      <c r="HJ233" s="336"/>
      <c r="HK233" s="337"/>
      <c r="HL233" s="337"/>
      <c r="HM233" s="336"/>
      <c r="HN233" s="510"/>
      <c r="HO233" s="336"/>
      <c r="HP233" s="337"/>
      <c r="HQ233" s="337"/>
      <c r="HR233" s="337"/>
      <c r="HS233" s="510"/>
      <c r="HT233" s="336"/>
      <c r="HU233" s="337"/>
      <c r="HV233" s="337"/>
      <c r="HW233" s="337"/>
      <c r="HX233" s="97" t="str">
        <f t="shared" si="430"/>
        <v/>
      </c>
      <c r="HY233" s="994"/>
      <c r="HZ233" s="337"/>
      <c r="IA233" s="510" t="str">
        <f t="shared" si="457"/>
        <v/>
      </c>
      <c r="IB233" s="336"/>
      <c r="IC233" s="337"/>
      <c r="ID233" s="337"/>
      <c r="IE233" s="510"/>
      <c r="IF233" s="336"/>
      <c r="IG233" s="337"/>
      <c r="IH233" s="337"/>
      <c r="II233" s="510"/>
      <c r="IJ233" s="336"/>
      <c r="IK233" s="337"/>
      <c r="IL233" s="337"/>
      <c r="IM233" s="510"/>
      <c r="IN233" s="336"/>
      <c r="IO233" s="337"/>
      <c r="IP233" s="337"/>
      <c r="IQ233" s="97" t="str">
        <f t="shared" si="458"/>
        <v/>
      </c>
      <c r="IR233" s="994"/>
      <c r="IS233" s="337"/>
      <c r="IT233" s="337"/>
      <c r="IU233" s="337"/>
      <c r="IV233" s="510" t="str">
        <f t="shared" si="459"/>
        <v/>
      </c>
      <c r="IW233" s="995"/>
    </row>
    <row r="234" spans="1:257" x14ac:dyDescent="0.25">
      <c r="A234" s="996"/>
      <c r="B234" s="507">
        <v>3</v>
      </c>
      <c r="C234" s="97" t="str">
        <f>IF(Proponentes!B225&gt;0,Proponentes!B225,"")</f>
        <v/>
      </c>
      <c r="D234" s="335"/>
      <c r="E234" s="335"/>
      <c r="F234" s="334"/>
      <c r="G234" s="335"/>
      <c r="H234" s="335"/>
      <c r="I234" s="335"/>
      <c r="J234" s="335"/>
      <c r="K234" s="335"/>
      <c r="L234" s="335"/>
      <c r="M234" s="334"/>
      <c r="N234" s="335"/>
      <c r="O234" s="335"/>
      <c r="P234" s="335"/>
      <c r="Q234" s="335"/>
      <c r="R234" s="335"/>
      <c r="S234" s="335"/>
      <c r="T234" s="334"/>
      <c r="U234" s="335"/>
      <c r="V234" s="335"/>
      <c r="W234" s="335"/>
      <c r="X234" s="335"/>
      <c r="Y234" s="335"/>
      <c r="Z234" s="335"/>
      <c r="AA234" s="334"/>
      <c r="AB234" s="335"/>
      <c r="AC234" s="335"/>
      <c r="AD234" s="335"/>
      <c r="AE234" s="335"/>
      <c r="AF234" s="335"/>
      <c r="AG234" s="97" t="str">
        <f t="shared" si="409"/>
        <v/>
      </c>
      <c r="AH234" s="993"/>
      <c r="AI234" s="335"/>
      <c r="AJ234" s="335" t="str">
        <f t="shared" si="410"/>
        <v/>
      </c>
      <c r="AK234" s="335"/>
      <c r="AL234" s="334"/>
      <c r="AM234" s="335"/>
      <c r="AN234" s="335"/>
      <c r="AO234" s="335"/>
      <c r="AP234" s="335"/>
      <c r="AQ234" s="335"/>
      <c r="AR234" s="335"/>
      <c r="AS234" s="334"/>
      <c r="AT234" s="335"/>
      <c r="AU234" s="335"/>
      <c r="AV234" s="335"/>
      <c r="AW234" s="335"/>
      <c r="AX234" s="335"/>
      <c r="AY234" s="335"/>
      <c r="AZ234" s="334"/>
      <c r="BA234" s="335"/>
      <c r="BB234" s="335"/>
      <c r="BC234" s="335"/>
      <c r="BD234" s="335"/>
      <c r="BE234" s="335"/>
      <c r="BF234" s="335"/>
      <c r="BG234" s="334"/>
      <c r="BH234" s="335"/>
      <c r="BI234" s="335"/>
      <c r="BJ234" s="335"/>
      <c r="BK234" s="335"/>
      <c r="BL234" s="97" t="str">
        <f t="shared" si="411"/>
        <v/>
      </c>
      <c r="BM234" s="993"/>
      <c r="BN234" s="335" t="str">
        <f t="shared" si="438"/>
        <v/>
      </c>
      <c r="BO234" s="334"/>
      <c r="BP234" s="335"/>
      <c r="BQ234" s="335"/>
      <c r="BR234" s="335"/>
      <c r="BS234" s="335" t="str">
        <f t="shared" si="439"/>
        <v/>
      </c>
      <c r="BT234" s="334"/>
      <c r="BU234" s="335"/>
      <c r="BV234" s="335"/>
      <c r="BW234" s="335"/>
      <c r="BX234" s="335" t="str">
        <f t="shared" si="440"/>
        <v/>
      </c>
      <c r="BY234" s="334"/>
      <c r="BZ234" s="335"/>
      <c r="CA234" s="335"/>
      <c r="CB234" s="335"/>
      <c r="CC234" s="335" t="str">
        <f t="shared" si="441"/>
        <v/>
      </c>
      <c r="CD234" s="334"/>
      <c r="CE234" s="335"/>
      <c r="CF234" s="335"/>
      <c r="CG234" s="335"/>
      <c r="CH234" s="997"/>
      <c r="CI234" s="97" t="str">
        <f t="shared" si="442"/>
        <v/>
      </c>
      <c r="CJ234" s="998"/>
      <c r="CK234" s="335"/>
      <c r="CL234" s="97" t="str">
        <f t="shared" si="443"/>
        <v/>
      </c>
      <c r="CM234" s="334"/>
      <c r="CN234" s="335"/>
      <c r="CO234" s="335"/>
      <c r="CP234" s="335"/>
      <c r="CQ234" s="97"/>
      <c r="CR234" s="334"/>
      <c r="CS234" s="335"/>
      <c r="CT234" s="335"/>
      <c r="CU234" s="335"/>
      <c r="CV234" s="97"/>
      <c r="CW234" s="334"/>
      <c r="CX234" s="335"/>
      <c r="CY234" s="335"/>
      <c r="CZ234" s="335"/>
      <c r="DA234" s="97"/>
      <c r="DB234" s="334"/>
      <c r="DC234" s="335"/>
      <c r="DD234" s="335"/>
      <c r="DE234" s="335"/>
      <c r="DF234" s="97" t="str">
        <f t="shared" si="418"/>
        <v/>
      </c>
      <c r="DG234" s="993"/>
      <c r="DH234" s="335"/>
      <c r="DI234" s="97" t="str">
        <f t="shared" si="419"/>
        <v/>
      </c>
      <c r="DJ234" s="334"/>
      <c r="DK234" s="335"/>
      <c r="DL234" s="335"/>
      <c r="DM234" s="97"/>
      <c r="DN234" s="334"/>
      <c r="DO234" s="335"/>
      <c r="DP234" s="335"/>
      <c r="DQ234" s="97"/>
      <c r="DR234" s="334"/>
      <c r="DS234" s="335"/>
      <c r="DT234" s="335"/>
      <c r="DU234" s="97"/>
      <c r="DV234" s="334"/>
      <c r="DW234" s="335"/>
      <c r="DX234" s="335"/>
      <c r="DY234" s="97" t="str">
        <f t="shared" si="420"/>
        <v/>
      </c>
      <c r="DZ234" s="998"/>
      <c r="EA234" s="335"/>
      <c r="EB234" s="97" t="str">
        <f t="shared" si="447"/>
        <v/>
      </c>
      <c r="EC234" s="334"/>
      <c r="ED234" s="335"/>
      <c r="EE234" s="335"/>
      <c r="EF234" s="97"/>
      <c r="EG234" s="334"/>
      <c r="EH234" s="335"/>
      <c r="EI234" s="335"/>
      <c r="EJ234" s="97"/>
      <c r="EK234" s="334"/>
      <c r="EL234" s="335"/>
      <c r="EM234" s="335"/>
      <c r="EN234" s="97"/>
      <c r="EO234" s="334"/>
      <c r="EP234" s="335"/>
      <c r="EQ234" s="335"/>
      <c r="ER234" s="97" t="str">
        <f t="shared" si="422"/>
        <v/>
      </c>
      <c r="ES234" s="993"/>
      <c r="ET234" s="335"/>
      <c r="EU234" s="97" t="str">
        <f t="shared" si="449"/>
        <v/>
      </c>
      <c r="EV234" s="334"/>
      <c r="EW234" s="335"/>
      <c r="EX234" s="335"/>
      <c r="EY234" s="97"/>
      <c r="EZ234" s="334"/>
      <c r="FA234" s="335"/>
      <c r="FB234" s="335"/>
      <c r="FC234" s="97"/>
      <c r="FD234" s="334"/>
      <c r="FE234" s="335"/>
      <c r="FF234" s="335"/>
      <c r="FG234" s="97"/>
      <c r="FH234" s="334"/>
      <c r="FI234" s="335"/>
      <c r="FJ234" s="335"/>
      <c r="FK234" s="97" t="str">
        <f t="shared" si="424"/>
        <v/>
      </c>
      <c r="FL234" s="993"/>
      <c r="FM234" s="335"/>
      <c r="FN234" s="97" t="str">
        <f t="shared" si="451"/>
        <v/>
      </c>
      <c r="FO234" s="334"/>
      <c r="FP234" s="335"/>
      <c r="FQ234" s="97"/>
      <c r="FR234" s="334"/>
      <c r="FS234" s="335"/>
      <c r="FT234" s="97"/>
      <c r="FU234" s="334"/>
      <c r="FV234" s="335"/>
      <c r="FW234" s="97"/>
      <c r="FX234" s="334"/>
      <c r="FY234" s="335"/>
      <c r="FZ234" s="97" t="str">
        <f t="shared" si="426"/>
        <v/>
      </c>
      <c r="GA234" s="993"/>
      <c r="GB234" s="335"/>
      <c r="GC234" s="510" t="str">
        <f t="shared" si="453"/>
        <v/>
      </c>
      <c r="GD234" s="336"/>
      <c r="GE234" s="337"/>
      <c r="GF234" s="337"/>
      <c r="GG234" s="337"/>
      <c r="GH234" s="337"/>
      <c r="GI234" s="510"/>
      <c r="GJ234" s="336"/>
      <c r="GK234" s="337"/>
      <c r="GL234" s="337"/>
      <c r="GM234" s="337"/>
      <c r="GN234" s="337"/>
      <c r="GO234" s="510"/>
      <c r="GP234" s="336"/>
      <c r="GQ234" s="337"/>
      <c r="GR234" s="337"/>
      <c r="GS234" s="337"/>
      <c r="GT234" s="337"/>
      <c r="GU234" s="510"/>
      <c r="GV234" s="336"/>
      <c r="GW234" s="337"/>
      <c r="GX234" s="337"/>
      <c r="GY234" s="337"/>
      <c r="GZ234" s="336"/>
      <c r="HA234" s="510" t="str">
        <f t="shared" si="428"/>
        <v/>
      </c>
      <c r="HB234" s="994"/>
      <c r="HC234" s="337"/>
      <c r="HD234" s="510" t="str">
        <f t="shared" si="455"/>
        <v/>
      </c>
      <c r="HE234" s="336"/>
      <c r="HF234" s="337"/>
      <c r="HG234" s="337"/>
      <c r="HH234" s="336"/>
      <c r="HI234" s="510"/>
      <c r="HJ234" s="336"/>
      <c r="HK234" s="337"/>
      <c r="HL234" s="337"/>
      <c r="HM234" s="336"/>
      <c r="HN234" s="510"/>
      <c r="HO234" s="336"/>
      <c r="HP234" s="337"/>
      <c r="HQ234" s="337"/>
      <c r="HR234" s="337"/>
      <c r="HS234" s="510"/>
      <c r="HT234" s="336"/>
      <c r="HU234" s="337"/>
      <c r="HV234" s="337"/>
      <c r="HW234" s="337"/>
      <c r="HX234" s="97" t="str">
        <f t="shared" si="430"/>
        <v/>
      </c>
      <c r="HY234" s="994"/>
      <c r="HZ234" s="337"/>
      <c r="IA234" s="510" t="str">
        <f t="shared" si="457"/>
        <v/>
      </c>
      <c r="IB234" s="336"/>
      <c r="IC234" s="337"/>
      <c r="ID234" s="337"/>
      <c r="IE234" s="510"/>
      <c r="IF234" s="336"/>
      <c r="IG234" s="337"/>
      <c r="IH234" s="337"/>
      <c r="II234" s="510"/>
      <c r="IJ234" s="336"/>
      <c r="IK234" s="337"/>
      <c r="IL234" s="337"/>
      <c r="IM234" s="510"/>
      <c r="IN234" s="336"/>
      <c r="IO234" s="337"/>
      <c r="IP234" s="337"/>
      <c r="IQ234" s="97" t="str">
        <f t="shared" si="458"/>
        <v/>
      </c>
      <c r="IR234" s="994"/>
      <c r="IS234" s="337"/>
      <c r="IT234" s="337"/>
      <c r="IU234" s="337"/>
      <c r="IV234" s="510" t="str">
        <f t="shared" si="459"/>
        <v/>
      </c>
      <c r="IW234" s="995"/>
    </row>
    <row r="235" spans="1:257" x14ac:dyDescent="0.25">
      <c r="A235" s="996"/>
      <c r="B235" s="507">
        <v>4</v>
      </c>
      <c r="C235" s="97" t="str">
        <f>IF(Proponentes!B226&gt;0,Proponentes!B226,"")</f>
        <v/>
      </c>
      <c r="D235" s="335"/>
      <c r="E235" s="335"/>
      <c r="F235" s="334"/>
      <c r="G235" s="335"/>
      <c r="H235" s="335"/>
      <c r="I235" s="335"/>
      <c r="J235" s="335"/>
      <c r="K235" s="335"/>
      <c r="L235" s="335"/>
      <c r="M235" s="334"/>
      <c r="N235" s="335"/>
      <c r="O235" s="335"/>
      <c r="P235" s="335"/>
      <c r="Q235" s="335"/>
      <c r="R235" s="335"/>
      <c r="S235" s="335"/>
      <c r="T235" s="334"/>
      <c r="U235" s="335"/>
      <c r="V235" s="335"/>
      <c r="W235" s="335"/>
      <c r="X235" s="335"/>
      <c r="Y235" s="335"/>
      <c r="Z235" s="335"/>
      <c r="AA235" s="334"/>
      <c r="AB235" s="335"/>
      <c r="AC235" s="335"/>
      <c r="AD235" s="335"/>
      <c r="AE235" s="335"/>
      <c r="AF235" s="335"/>
      <c r="AG235" s="97" t="str">
        <f t="shared" si="409"/>
        <v/>
      </c>
      <c r="AH235" s="993"/>
      <c r="AI235" s="335"/>
      <c r="AJ235" s="335" t="str">
        <f t="shared" si="410"/>
        <v/>
      </c>
      <c r="AK235" s="335"/>
      <c r="AL235" s="334"/>
      <c r="AM235" s="335"/>
      <c r="AN235" s="335"/>
      <c r="AO235" s="335"/>
      <c r="AP235" s="335"/>
      <c r="AQ235" s="335"/>
      <c r="AR235" s="335"/>
      <c r="AS235" s="334"/>
      <c r="AT235" s="335"/>
      <c r="AU235" s="335"/>
      <c r="AV235" s="335"/>
      <c r="AW235" s="335"/>
      <c r="AX235" s="335"/>
      <c r="AY235" s="335"/>
      <c r="AZ235" s="334"/>
      <c r="BA235" s="335"/>
      <c r="BB235" s="335"/>
      <c r="BC235" s="335"/>
      <c r="BD235" s="335"/>
      <c r="BE235" s="335"/>
      <c r="BF235" s="335"/>
      <c r="BG235" s="334"/>
      <c r="BH235" s="335"/>
      <c r="BI235" s="335"/>
      <c r="BJ235" s="335"/>
      <c r="BK235" s="335"/>
      <c r="BL235" s="97" t="str">
        <f t="shared" si="411"/>
        <v/>
      </c>
      <c r="BM235" s="993"/>
      <c r="BN235" s="335" t="str">
        <f t="shared" si="438"/>
        <v/>
      </c>
      <c r="BO235" s="334"/>
      <c r="BP235" s="335"/>
      <c r="BQ235" s="335"/>
      <c r="BR235" s="335"/>
      <c r="BS235" s="335" t="str">
        <f t="shared" si="439"/>
        <v/>
      </c>
      <c r="BT235" s="334"/>
      <c r="BU235" s="335"/>
      <c r="BV235" s="335"/>
      <c r="BW235" s="335"/>
      <c r="BX235" s="335" t="str">
        <f t="shared" si="440"/>
        <v/>
      </c>
      <c r="BY235" s="334"/>
      <c r="BZ235" s="335"/>
      <c r="CA235" s="335"/>
      <c r="CB235" s="335"/>
      <c r="CC235" s="335" t="str">
        <f t="shared" si="441"/>
        <v/>
      </c>
      <c r="CD235" s="334"/>
      <c r="CE235" s="335"/>
      <c r="CF235" s="335"/>
      <c r="CG235" s="335"/>
      <c r="CH235" s="997"/>
      <c r="CI235" s="97" t="str">
        <f t="shared" si="442"/>
        <v/>
      </c>
      <c r="CJ235" s="998"/>
      <c r="CK235" s="335"/>
      <c r="CL235" s="97" t="str">
        <f t="shared" si="443"/>
        <v/>
      </c>
      <c r="CM235" s="334"/>
      <c r="CN235" s="335"/>
      <c r="CO235" s="335"/>
      <c r="CP235" s="335"/>
      <c r="CQ235" s="97"/>
      <c r="CR235" s="334"/>
      <c r="CS235" s="335"/>
      <c r="CT235" s="335"/>
      <c r="CU235" s="335"/>
      <c r="CV235" s="97"/>
      <c r="CW235" s="334"/>
      <c r="CX235" s="335"/>
      <c r="CY235" s="335"/>
      <c r="CZ235" s="335"/>
      <c r="DA235" s="97"/>
      <c r="DB235" s="334"/>
      <c r="DC235" s="335"/>
      <c r="DD235" s="335"/>
      <c r="DE235" s="335"/>
      <c r="DF235" s="97" t="str">
        <f t="shared" si="418"/>
        <v/>
      </c>
      <c r="DG235" s="993"/>
      <c r="DH235" s="335"/>
      <c r="DI235" s="97" t="str">
        <f t="shared" si="419"/>
        <v/>
      </c>
      <c r="DJ235" s="334"/>
      <c r="DK235" s="335"/>
      <c r="DL235" s="335"/>
      <c r="DM235" s="97"/>
      <c r="DN235" s="334"/>
      <c r="DO235" s="335"/>
      <c r="DP235" s="335"/>
      <c r="DQ235" s="97"/>
      <c r="DR235" s="334"/>
      <c r="DS235" s="335"/>
      <c r="DT235" s="335"/>
      <c r="DU235" s="97"/>
      <c r="DV235" s="334"/>
      <c r="DW235" s="335"/>
      <c r="DX235" s="335"/>
      <c r="DY235" s="97" t="str">
        <f t="shared" si="420"/>
        <v/>
      </c>
      <c r="DZ235" s="998"/>
      <c r="EA235" s="335"/>
      <c r="EB235" s="97" t="str">
        <f t="shared" si="447"/>
        <v/>
      </c>
      <c r="EC235" s="334"/>
      <c r="ED235" s="335"/>
      <c r="EE235" s="335"/>
      <c r="EF235" s="97"/>
      <c r="EG235" s="334"/>
      <c r="EH235" s="335"/>
      <c r="EI235" s="335"/>
      <c r="EJ235" s="97"/>
      <c r="EK235" s="334"/>
      <c r="EL235" s="335"/>
      <c r="EM235" s="335"/>
      <c r="EN235" s="97"/>
      <c r="EO235" s="334"/>
      <c r="EP235" s="335"/>
      <c r="EQ235" s="335"/>
      <c r="ER235" s="97" t="str">
        <f t="shared" si="422"/>
        <v/>
      </c>
      <c r="ES235" s="993"/>
      <c r="ET235" s="335"/>
      <c r="EU235" s="97" t="str">
        <f t="shared" si="449"/>
        <v/>
      </c>
      <c r="EV235" s="334"/>
      <c r="EW235" s="335"/>
      <c r="EX235" s="335"/>
      <c r="EY235" s="97"/>
      <c r="EZ235" s="334"/>
      <c r="FA235" s="335"/>
      <c r="FB235" s="335"/>
      <c r="FC235" s="97"/>
      <c r="FD235" s="334"/>
      <c r="FE235" s="335"/>
      <c r="FF235" s="335"/>
      <c r="FG235" s="97"/>
      <c r="FH235" s="334"/>
      <c r="FI235" s="335"/>
      <c r="FJ235" s="335"/>
      <c r="FK235" s="97" t="str">
        <f t="shared" si="424"/>
        <v/>
      </c>
      <c r="FL235" s="993"/>
      <c r="FM235" s="335"/>
      <c r="FN235" s="97" t="str">
        <f t="shared" si="451"/>
        <v/>
      </c>
      <c r="FO235" s="334"/>
      <c r="FP235" s="335"/>
      <c r="FQ235" s="97"/>
      <c r="FR235" s="334"/>
      <c r="FS235" s="335"/>
      <c r="FT235" s="97"/>
      <c r="FU235" s="334"/>
      <c r="FV235" s="335"/>
      <c r="FW235" s="97"/>
      <c r="FX235" s="334"/>
      <c r="FY235" s="335"/>
      <c r="FZ235" s="97" t="str">
        <f t="shared" si="426"/>
        <v/>
      </c>
      <c r="GA235" s="993"/>
      <c r="GB235" s="335"/>
      <c r="GC235" s="510" t="str">
        <f t="shared" si="453"/>
        <v/>
      </c>
      <c r="GD235" s="336"/>
      <c r="GE235" s="337"/>
      <c r="GF235" s="337"/>
      <c r="GG235" s="337"/>
      <c r="GH235" s="337"/>
      <c r="GI235" s="510"/>
      <c r="GJ235" s="336"/>
      <c r="GK235" s="337"/>
      <c r="GL235" s="337"/>
      <c r="GM235" s="337"/>
      <c r="GN235" s="337"/>
      <c r="GO235" s="510"/>
      <c r="GP235" s="336"/>
      <c r="GQ235" s="337"/>
      <c r="GR235" s="337"/>
      <c r="GS235" s="337"/>
      <c r="GT235" s="337"/>
      <c r="GU235" s="510"/>
      <c r="GV235" s="336"/>
      <c r="GW235" s="337"/>
      <c r="GX235" s="337"/>
      <c r="GY235" s="337"/>
      <c r="GZ235" s="336"/>
      <c r="HA235" s="510" t="str">
        <f t="shared" si="428"/>
        <v/>
      </c>
      <c r="HB235" s="994"/>
      <c r="HC235" s="337"/>
      <c r="HD235" s="510" t="str">
        <f t="shared" si="455"/>
        <v/>
      </c>
      <c r="HE235" s="336"/>
      <c r="HF235" s="337"/>
      <c r="HG235" s="337"/>
      <c r="HH235" s="336"/>
      <c r="HI235" s="510"/>
      <c r="HJ235" s="336"/>
      <c r="HK235" s="337"/>
      <c r="HL235" s="337"/>
      <c r="HM235" s="336"/>
      <c r="HN235" s="510"/>
      <c r="HO235" s="336"/>
      <c r="HP235" s="337"/>
      <c r="HQ235" s="337"/>
      <c r="HR235" s="337"/>
      <c r="HS235" s="510"/>
      <c r="HT235" s="336"/>
      <c r="HU235" s="337"/>
      <c r="HV235" s="337"/>
      <c r="HW235" s="337"/>
      <c r="HX235" s="97" t="str">
        <f t="shared" si="430"/>
        <v/>
      </c>
      <c r="HY235" s="994"/>
      <c r="HZ235" s="337"/>
      <c r="IA235" s="510" t="str">
        <f t="shared" si="457"/>
        <v/>
      </c>
      <c r="IB235" s="336"/>
      <c r="IC235" s="337"/>
      <c r="ID235" s="337"/>
      <c r="IE235" s="510"/>
      <c r="IF235" s="336"/>
      <c r="IG235" s="337"/>
      <c r="IH235" s="337"/>
      <c r="II235" s="510"/>
      <c r="IJ235" s="336"/>
      <c r="IK235" s="337"/>
      <c r="IL235" s="337"/>
      <c r="IM235" s="510"/>
      <c r="IN235" s="336"/>
      <c r="IO235" s="337"/>
      <c r="IP235" s="337"/>
      <c r="IQ235" s="97" t="str">
        <f t="shared" si="458"/>
        <v/>
      </c>
      <c r="IR235" s="994"/>
      <c r="IS235" s="337"/>
      <c r="IT235" s="337"/>
      <c r="IU235" s="337"/>
      <c r="IV235" s="510" t="str">
        <f t="shared" si="459"/>
        <v/>
      </c>
      <c r="IW235" s="995"/>
    </row>
    <row r="236" spans="1:257" x14ac:dyDescent="0.25">
      <c r="A236" s="996"/>
      <c r="B236" s="507">
        <v>5</v>
      </c>
      <c r="C236" s="97" t="str">
        <f>IF(Proponentes!B227&gt;0,Proponentes!B227,"")</f>
        <v/>
      </c>
      <c r="D236" s="335"/>
      <c r="E236" s="335"/>
      <c r="F236" s="334"/>
      <c r="G236" s="335"/>
      <c r="H236" s="335"/>
      <c r="I236" s="335"/>
      <c r="J236" s="335"/>
      <c r="K236" s="335"/>
      <c r="L236" s="335"/>
      <c r="M236" s="334"/>
      <c r="N236" s="335"/>
      <c r="O236" s="335"/>
      <c r="P236" s="335"/>
      <c r="Q236" s="335"/>
      <c r="R236" s="335"/>
      <c r="S236" s="335"/>
      <c r="T236" s="334"/>
      <c r="U236" s="335"/>
      <c r="V236" s="335"/>
      <c r="W236" s="335"/>
      <c r="X236" s="335"/>
      <c r="Y236" s="335"/>
      <c r="Z236" s="335"/>
      <c r="AA236" s="334"/>
      <c r="AB236" s="335"/>
      <c r="AC236" s="335"/>
      <c r="AD236" s="335"/>
      <c r="AE236" s="335"/>
      <c r="AF236" s="335"/>
      <c r="AG236" s="97" t="str">
        <f t="shared" si="409"/>
        <v/>
      </c>
      <c r="AH236" s="993"/>
      <c r="AI236" s="335"/>
      <c r="AJ236" s="335" t="str">
        <f t="shared" si="410"/>
        <v/>
      </c>
      <c r="AK236" s="335"/>
      <c r="AL236" s="334"/>
      <c r="AM236" s="335"/>
      <c r="AN236" s="335"/>
      <c r="AO236" s="335"/>
      <c r="AP236" s="335"/>
      <c r="AQ236" s="335"/>
      <c r="AR236" s="335"/>
      <c r="AS236" s="334"/>
      <c r="AT236" s="335"/>
      <c r="AU236" s="335"/>
      <c r="AV236" s="335"/>
      <c r="AW236" s="335"/>
      <c r="AX236" s="335"/>
      <c r="AY236" s="335"/>
      <c r="AZ236" s="334"/>
      <c r="BA236" s="335"/>
      <c r="BB236" s="335"/>
      <c r="BC236" s="335"/>
      <c r="BD236" s="335"/>
      <c r="BE236" s="335"/>
      <c r="BF236" s="335"/>
      <c r="BG236" s="334"/>
      <c r="BH236" s="335"/>
      <c r="BI236" s="335"/>
      <c r="BJ236" s="335"/>
      <c r="BK236" s="335"/>
      <c r="BL236" s="97" t="str">
        <f t="shared" si="411"/>
        <v/>
      </c>
      <c r="BM236" s="993"/>
      <c r="BN236" s="335" t="str">
        <f t="shared" si="438"/>
        <v/>
      </c>
      <c r="BO236" s="334"/>
      <c r="BP236" s="335"/>
      <c r="BQ236" s="335"/>
      <c r="BR236" s="335"/>
      <c r="BS236" s="335" t="str">
        <f t="shared" si="439"/>
        <v/>
      </c>
      <c r="BT236" s="334"/>
      <c r="BU236" s="335"/>
      <c r="BV236" s="335"/>
      <c r="BW236" s="335"/>
      <c r="BX236" s="335" t="str">
        <f t="shared" si="440"/>
        <v/>
      </c>
      <c r="BY236" s="334"/>
      <c r="BZ236" s="335"/>
      <c r="CA236" s="335"/>
      <c r="CB236" s="335"/>
      <c r="CC236" s="335" t="str">
        <f t="shared" si="441"/>
        <v/>
      </c>
      <c r="CD236" s="334"/>
      <c r="CE236" s="335"/>
      <c r="CF236" s="335"/>
      <c r="CG236" s="335"/>
      <c r="CH236" s="997"/>
      <c r="CI236" s="97" t="str">
        <f t="shared" si="442"/>
        <v/>
      </c>
      <c r="CJ236" s="998"/>
      <c r="CK236" s="335"/>
      <c r="CL236" s="97" t="str">
        <f t="shared" si="443"/>
        <v/>
      </c>
      <c r="CM236" s="334"/>
      <c r="CN236" s="335"/>
      <c r="CO236" s="335"/>
      <c r="CP236" s="335"/>
      <c r="CQ236" s="97"/>
      <c r="CR236" s="334"/>
      <c r="CS236" s="335"/>
      <c r="CT236" s="335"/>
      <c r="CU236" s="335"/>
      <c r="CV236" s="97"/>
      <c r="CW236" s="334"/>
      <c r="CX236" s="335"/>
      <c r="CY236" s="335"/>
      <c r="CZ236" s="335"/>
      <c r="DA236" s="97"/>
      <c r="DB236" s="334"/>
      <c r="DC236" s="335"/>
      <c r="DD236" s="335"/>
      <c r="DE236" s="335"/>
      <c r="DF236" s="97" t="str">
        <f t="shared" si="418"/>
        <v/>
      </c>
      <c r="DG236" s="993"/>
      <c r="DH236" s="335"/>
      <c r="DI236" s="97" t="str">
        <f t="shared" si="419"/>
        <v/>
      </c>
      <c r="DJ236" s="334"/>
      <c r="DK236" s="335"/>
      <c r="DL236" s="335"/>
      <c r="DM236" s="97"/>
      <c r="DN236" s="334"/>
      <c r="DO236" s="335"/>
      <c r="DP236" s="335"/>
      <c r="DQ236" s="97"/>
      <c r="DR236" s="334"/>
      <c r="DS236" s="335"/>
      <c r="DT236" s="335"/>
      <c r="DU236" s="97"/>
      <c r="DV236" s="334"/>
      <c r="DW236" s="335"/>
      <c r="DX236" s="335"/>
      <c r="DY236" s="97" t="str">
        <f t="shared" si="420"/>
        <v/>
      </c>
      <c r="DZ236" s="998"/>
      <c r="EA236" s="335"/>
      <c r="EB236" s="97" t="str">
        <f t="shared" si="447"/>
        <v/>
      </c>
      <c r="EC236" s="334"/>
      <c r="ED236" s="335"/>
      <c r="EE236" s="335"/>
      <c r="EF236" s="97"/>
      <c r="EG236" s="334"/>
      <c r="EH236" s="335"/>
      <c r="EI236" s="335"/>
      <c r="EJ236" s="97"/>
      <c r="EK236" s="334"/>
      <c r="EL236" s="335"/>
      <c r="EM236" s="335"/>
      <c r="EN236" s="97"/>
      <c r="EO236" s="334"/>
      <c r="EP236" s="335"/>
      <c r="EQ236" s="335"/>
      <c r="ER236" s="97" t="str">
        <f t="shared" si="422"/>
        <v/>
      </c>
      <c r="ES236" s="993"/>
      <c r="ET236" s="335"/>
      <c r="EU236" s="97" t="str">
        <f t="shared" si="449"/>
        <v/>
      </c>
      <c r="EV236" s="334"/>
      <c r="EW236" s="335"/>
      <c r="EX236" s="335"/>
      <c r="EY236" s="97"/>
      <c r="EZ236" s="334"/>
      <c r="FA236" s="335"/>
      <c r="FB236" s="335"/>
      <c r="FC236" s="97"/>
      <c r="FD236" s="334"/>
      <c r="FE236" s="335"/>
      <c r="FF236" s="335"/>
      <c r="FG236" s="97"/>
      <c r="FH236" s="334"/>
      <c r="FI236" s="335"/>
      <c r="FJ236" s="335"/>
      <c r="FK236" s="97" t="str">
        <f t="shared" si="424"/>
        <v/>
      </c>
      <c r="FL236" s="993"/>
      <c r="FM236" s="335"/>
      <c r="FN236" s="97" t="str">
        <f t="shared" si="451"/>
        <v/>
      </c>
      <c r="FO236" s="334"/>
      <c r="FP236" s="335"/>
      <c r="FQ236" s="97"/>
      <c r="FR236" s="334"/>
      <c r="FS236" s="335"/>
      <c r="FT236" s="97"/>
      <c r="FU236" s="334"/>
      <c r="FV236" s="335"/>
      <c r="FW236" s="97"/>
      <c r="FX236" s="334"/>
      <c r="FY236" s="335"/>
      <c r="FZ236" s="97" t="str">
        <f t="shared" si="426"/>
        <v/>
      </c>
      <c r="GA236" s="993"/>
      <c r="GB236" s="335"/>
      <c r="GC236" s="510" t="str">
        <f t="shared" si="453"/>
        <v/>
      </c>
      <c r="GD236" s="336"/>
      <c r="GE236" s="337"/>
      <c r="GF236" s="337"/>
      <c r="GG236" s="337"/>
      <c r="GH236" s="337"/>
      <c r="GI236" s="510"/>
      <c r="GJ236" s="336"/>
      <c r="GK236" s="337"/>
      <c r="GL236" s="337"/>
      <c r="GM236" s="337"/>
      <c r="GN236" s="337"/>
      <c r="GO236" s="510"/>
      <c r="GP236" s="336"/>
      <c r="GQ236" s="337"/>
      <c r="GR236" s="337"/>
      <c r="GS236" s="337"/>
      <c r="GT236" s="337"/>
      <c r="GU236" s="510"/>
      <c r="GV236" s="336"/>
      <c r="GW236" s="337"/>
      <c r="GX236" s="337"/>
      <c r="GY236" s="337"/>
      <c r="GZ236" s="336"/>
      <c r="HA236" s="510" t="str">
        <f t="shared" si="428"/>
        <v/>
      </c>
      <c r="HB236" s="994"/>
      <c r="HC236" s="337"/>
      <c r="HD236" s="510" t="str">
        <f t="shared" si="455"/>
        <v/>
      </c>
      <c r="HE236" s="336"/>
      <c r="HF236" s="337"/>
      <c r="HG236" s="337"/>
      <c r="HH236" s="336"/>
      <c r="HI236" s="510"/>
      <c r="HJ236" s="336"/>
      <c r="HK236" s="337"/>
      <c r="HL236" s="337"/>
      <c r="HM236" s="336"/>
      <c r="HN236" s="510"/>
      <c r="HO236" s="336"/>
      <c r="HP236" s="337"/>
      <c r="HQ236" s="337"/>
      <c r="HR236" s="337"/>
      <c r="HS236" s="510"/>
      <c r="HT236" s="336"/>
      <c r="HU236" s="337"/>
      <c r="HV236" s="337"/>
      <c r="HW236" s="337"/>
      <c r="HX236" s="97" t="str">
        <f t="shared" si="430"/>
        <v/>
      </c>
      <c r="HY236" s="994"/>
      <c r="HZ236" s="337"/>
      <c r="IA236" s="510" t="str">
        <f t="shared" si="457"/>
        <v/>
      </c>
      <c r="IB236" s="336"/>
      <c r="IC236" s="337"/>
      <c r="ID236" s="337"/>
      <c r="IE236" s="510"/>
      <c r="IF236" s="336"/>
      <c r="IG236" s="337"/>
      <c r="IH236" s="337"/>
      <c r="II236" s="510"/>
      <c r="IJ236" s="336"/>
      <c r="IK236" s="337"/>
      <c r="IL236" s="337"/>
      <c r="IM236" s="510"/>
      <c r="IN236" s="336"/>
      <c r="IO236" s="337"/>
      <c r="IP236" s="337"/>
      <c r="IQ236" s="97" t="str">
        <f t="shared" si="458"/>
        <v/>
      </c>
      <c r="IR236" s="994"/>
      <c r="IS236" s="337"/>
      <c r="IT236" s="337"/>
      <c r="IU236" s="337"/>
      <c r="IV236" s="510" t="str">
        <f t="shared" si="459"/>
        <v/>
      </c>
      <c r="IW236" s="995"/>
    </row>
    <row r="237" spans="1:257" x14ac:dyDescent="0.25">
      <c r="A237" s="996"/>
      <c r="B237" s="507">
        <v>6</v>
      </c>
      <c r="C237" s="97" t="str">
        <f>IF(Proponentes!B228&gt;0,Proponentes!B228,"")</f>
        <v/>
      </c>
      <c r="D237" s="335"/>
      <c r="E237" s="335"/>
      <c r="F237" s="334"/>
      <c r="G237" s="335"/>
      <c r="H237" s="335"/>
      <c r="I237" s="335"/>
      <c r="J237" s="335"/>
      <c r="K237" s="335"/>
      <c r="L237" s="335"/>
      <c r="M237" s="334"/>
      <c r="N237" s="335"/>
      <c r="O237" s="335"/>
      <c r="P237" s="335"/>
      <c r="Q237" s="335"/>
      <c r="R237" s="335"/>
      <c r="S237" s="335"/>
      <c r="T237" s="334"/>
      <c r="U237" s="335"/>
      <c r="V237" s="335"/>
      <c r="W237" s="335"/>
      <c r="X237" s="335"/>
      <c r="Y237" s="335"/>
      <c r="Z237" s="335"/>
      <c r="AA237" s="334"/>
      <c r="AB237" s="335"/>
      <c r="AC237" s="335"/>
      <c r="AD237" s="335"/>
      <c r="AE237" s="335"/>
      <c r="AF237" s="335"/>
      <c r="AG237" s="97" t="str">
        <f t="shared" si="409"/>
        <v/>
      </c>
      <c r="AH237" s="993"/>
      <c r="AI237" s="335"/>
      <c r="AJ237" s="335" t="str">
        <f t="shared" si="410"/>
        <v/>
      </c>
      <c r="AK237" s="335"/>
      <c r="AL237" s="334"/>
      <c r="AM237" s="335"/>
      <c r="AN237" s="335"/>
      <c r="AO237" s="335"/>
      <c r="AP237" s="335"/>
      <c r="AQ237" s="335"/>
      <c r="AR237" s="335"/>
      <c r="AS237" s="334"/>
      <c r="AT237" s="335"/>
      <c r="AU237" s="335"/>
      <c r="AV237" s="335"/>
      <c r="AW237" s="335"/>
      <c r="AX237" s="335"/>
      <c r="AY237" s="335"/>
      <c r="AZ237" s="334"/>
      <c r="BA237" s="335"/>
      <c r="BB237" s="335"/>
      <c r="BC237" s="335"/>
      <c r="BD237" s="335"/>
      <c r="BE237" s="335"/>
      <c r="BF237" s="335"/>
      <c r="BG237" s="334"/>
      <c r="BH237" s="335"/>
      <c r="BI237" s="335"/>
      <c r="BJ237" s="335"/>
      <c r="BK237" s="335"/>
      <c r="BL237" s="97" t="str">
        <f t="shared" si="411"/>
        <v/>
      </c>
      <c r="BM237" s="993"/>
      <c r="BN237" s="335" t="str">
        <f t="shared" si="438"/>
        <v/>
      </c>
      <c r="BO237" s="334"/>
      <c r="BP237" s="335"/>
      <c r="BQ237" s="335"/>
      <c r="BR237" s="335"/>
      <c r="BS237" s="335" t="str">
        <f t="shared" si="439"/>
        <v/>
      </c>
      <c r="BT237" s="334"/>
      <c r="BU237" s="335"/>
      <c r="BV237" s="335"/>
      <c r="BW237" s="335"/>
      <c r="BX237" s="335" t="str">
        <f t="shared" si="440"/>
        <v/>
      </c>
      <c r="BY237" s="334"/>
      <c r="BZ237" s="335"/>
      <c r="CA237" s="335"/>
      <c r="CB237" s="335"/>
      <c r="CC237" s="335" t="str">
        <f t="shared" si="441"/>
        <v/>
      </c>
      <c r="CD237" s="334"/>
      <c r="CE237" s="335"/>
      <c r="CF237" s="335"/>
      <c r="CG237" s="335"/>
      <c r="CH237" s="997"/>
      <c r="CI237" s="97" t="str">
        <f t="shared" si="442"/>
        <v/>
      </c>
      <c r="CJ237" s="998"/>
      <c r="CK237" s="335"/>
      <c r="CL237" s="97" t="str">
        <f t="shared" si="443"/>
        <v/>
      </c>
      <c r="CM237" s="334"/>
      <c r="CN237" s="335"/>
      <c r="CO237" s="335"/>
      <c r="CP237" s="335"/>
      <c r="CQ237" s="97"/>
      <c r="CR237" s="334"/>
      <c r="CS237" s="335"/>
      <c r="CT237" s="335"/>
      <c r="CU237" s="335"/>
      <c r="CV237" s="97"/>
      <c r="CW237" s="334"/>
      <c r="CX237" s="335"/>
      <c r="CY237" s="335"/>
      <c r="CZ237" s="335"/>
      <c r="DA237" s="97"/>
      <c r="DB237" s="334"/>
      <c r="DC237" s="335"/>
      <c r="DD237" s="335"/>
      <c r="DE237" s="335"/>
      <c r="DF237" s="97" t="str">
        <f t="shared" si="418"/>
        <v/>
      </c>
      <c r="DG237" s="993"/>
      <c r="DH237" s="335"/>
      <c r="DI237" s="97" t="str">
        <f t="shared" si="419"/>
        <v/>
      </c>
      <c r="DJ237" s="334"/>
      <c r="DK237" s="335"/>
      <c r="DL237" s="335"/>
      <c r="DM237" s="97"/>
      <c r="DN237" s="334"/>
      <c r="DO237" s="335"/>
      <c r="DP237" s="335"/>
      <c r="DQ237" s="97"/>
      <c r="DR237" s="334"/>
      <c r="DS237" s="335"/>
      <c r="DT237" s="335"/>
      <c r="DU237" s="97"/>
      <c r="DV237" s="334"/>
      <c r="DW237" s="335"/>
      <c r="DX237" s="335"/>
      <c r="DY237" s="97" t="str">
        <f t="shared" si="420"/>
        <v/>
      </c>
      <c r="DZ237" s="998"/>
      <c r="EA237" s="335"/>
      <c r="EB237" s="97" t="str">
        <f t="shared" si="447"/>
        <v/>
      </c>
      <c r="EC237" s="334"/>
      <c r="ED237" s="335"/>
      <c r="EE237" s="335"/>
      <c r="EF237" s="97"/>
      <c r="EG237" s="334"/>
      <c r="EH237" s="335"/>
      <c r="EI237" s="335"/>
      <c r="EJ237" s="97"/>
      <c r="EK237" s="334"/>
      <c r="EL237" s="335"/>
      <c r="EM237" s="335"/>
      <c r="EN237" s="97"/>
      <c r="EO237" s="334"/>
      <c r="EP237" s="335"/>
      <c r="EQ237" s="335"/>
      <c r="ER237" s="97" t="str">
        <f t="shared" si="422"/>
        <v/>
      </c>
      <c r="ES237" s="993"/>
      <c r="ET237" s="335"/>
      <c r="EU237" s="97" t="str">
        <f t="shared" si="449"/>
        <v/>
      </c>
      <c r="EV237" s="334"/>
      <c r="EW237" s="335"/>
      <c r="EX237" s="335"/>
      <c r="EY237" s="97"/>
      <c r="EZ237" s="334"/>
      <c r="FA237" s="335"/>
      <c r="FB237" s="335"/>
      <c r="FC237" s="97"/>
      <c r="FD237" s="334"/>
      <c r="FE237" s="335"/>
      <c r="FF237" s="335"/>
      <c r="FG237" s="97"/>
      <c r="FH237" s="334"/>
      <c r="FI237" s="335"/>
      <c r="FJ237" s="335"/>
      <c r="FK237" s="97" t="str">
        <f t="shared" si="424"/>
        <v/>
      </c>
      <c r="FL237" s="993"/>
      <c r="FM237" s="335"/>
      <c r="FN237" s="97" t="str">
        <f t="shared" si="451"/>
        <v/>
      </c>
      <c r="FO237" s="334"/>
      <c r="FP237" s="335"/>
      <c r="FQ237" s="97"/>
      <c r="FR237" s="334"/>
      <c r="FS237" s="335"/>
      <c r="FT237" s="97"/>
      <c r="FU237" s="334"/>
      <c r="FV237" s="335"/>
      <c r="FW237" s="97"/>
      <c r="FX237" s="334"/>
      <c r="FY237" s="335"/>
      <c r="FZ237" s="97" t="str">
        <f t="shared" si="426"/>
        <v/>
      </c>
      <c r="GA237" s="993"/>
      <c r="GB237" s="335"/>
      <c r="GC237" s="510" t="str">
        <f t="shared" si="453"/>
        <v/>
      </c>
      <c r="GD237" s="336"/>
      <c r="GE237" s="337"/>
      <c r="GF237" s="337"/>
      <c r="GG237" s="337"/>
      <c r="GH237" s="337"/>
      <c r="GI237" s="510"/>
      <c r="GJ237" s="336"/>
      <c r="GK237" s="337"/>
      <c r="GL237" s="337"/>
      <c r="GM237" s="337"/>
      <c r="GN237" s="337"/>
      <c r="GO237" s="510"/>
      <c r="GP237" s="336"/>
      <c r="GQ237" s="337"/>
      <c r="GR237" s="337"/>
      <c r="GS237" s="337"/>
      <c r="GT237" s="337"/>
      <c r="GU237" s="510"/>
      <c r="GV237" s="336"/>
      <c r="GW237" s="337"/>
      <c r="GX237" s="337"/>
      <c r="GY237" s="337"/>
      <c r="GZ237" s="336"/>
      <c r="HA237" s="510" t="str">
        <f t="shared" si="428"/>
        <v/>
      </c>
      <c r="HB237" s="994"/>
      <c r="HC237" s="337"/>
      <c r="HD237" s="510" t="str">
        <f t="shared" si="455"/>
        <v/>
      </c>
      <c r="HE237" s="336"/>
      <c r="HF237" s="337"/>
      <c r="HG237" s="337"/>
      <c r="HH237" s="336"/>
      <c r="HI237" s="510"/>
      <c r="HJ237" s="336"/>
      <c r="HK237" s="337"/>
      <c r="HL237" s="337"/>
      <c r="HM237" s="336"/>
      <c r="HN237" s="510"/>
      <c r="HO237" s="336"/>
      <c r="HP237" s="337"/>
      <c r="HQ237" s="337"/>
      <c r="HR237" s="337"/>
      <c r="HS237" s="510"/>
      <c r="HT237" s="336"/>
      <c r="HU237" s="337"/>
      <c r="HV237" s="337"/>
      <c r="HW237" s="337"/>
      <c r="HX237" s="97" t="str">
        <f t="shared" si="430"/>
        <v/>
      </c>
      <c r="HY237" s="994"/>
      <c r="HZ237" s="337"/>
      <c r="IA237" s="510" t="str">
        <f t="shared" si="457"/>
        <v/>
      </c>
      <c r="IB237" s="336"/>
      <c r="IC237" s="337"/>
      <c r="ID237" s="337"/>
      <c r="IE237" s="510"/>
      <c r="IF237" s="336"/>
      <c r="IG237" s="337"/>
      <c r="IH237" s="337"/>
      <c r="II237" s="510"/>
      <c r="IJ237" s="336"/>
      <c r="IK237" s="337"/>
      <c r="IL237" s="337"/>
      <c r="IM237" s="510"/>
      <c r="IN237" s="336"/>
      <c r="IO237" s="337"/>
      <c r="IP237" s="337"/>
      <c r="IQ237" s="97" t="str">
        <f t="shared" si="458"/>
        <v/>
      </c>
      <c r="IR237" s="994"/>
      <c r="IS237" s="337"/>
      <c r="IT237" s="337"/>
      <c r="IU237" s="337"/>
      <c r="IV237" s="510" t="str">
        <f t="shared" si="459"/>
        <v/>
      </c>
      <c r="IW237" s="995"/>
    </row>
    <row r="238" spans="1:257" x14ac:dyDescent="0.25">
      <c r="A238" s="996"/>
      <c r="B238" s="507">
        <v>7</v>
      </c>
      <c r="C238" s="97" t="str">
        <f>IF(Proponentes!B229&gt;0,Proponentes!B229,"")</f>
        <v/>
      </c>
      <c r="D238" s="335"/>
      <c r="E238" s="335"/>
      <c r="F238" s="334"/>
      <c r="G238" s="335"/>
      <c r="H238" s="335"/>
      <c r="I238" s="335"/>
      <c r="J238" s="335"/>
      <c r="K238" s="335"/>
      <c r="L238" s="335"/>
      <c r="M238" s="334"/>
      <c r="N238" s="335"/>
      <c r="O238" s="335"/>
      <c r="P238" s="335"/>
      <c r="Q238" s="335"/>
      <c r="R238" s="335"/>
      <c r="S238" s="335"/>
      <c r="T238" s="334"/>
      <c r="U238" s="335"/>
      <c r="V238" s="335"/>
      <c r="W238" s="335"/>
      <c r="X238" s="335"/>
      <c r="Y238" s="335"/>
      <c r="Z238" s="335"/>
      <c r="AA238" s="334"/>
      <c r="AB238" s="335"/>
      <c r="AC238" s="335"/>
      <c r="AD238" s="335"/>
      <c r="AE238" s="335"/>
      <c r="AF238" s="335"/>
      <c r="AG238" s="97" t="str">
        <f t="shared" si="409"/>
        <v/>
      </c>
      <c r="AH238" s="993"/>
      <c r="AI238" s="335"/>
      <c r="AJ238" s="335" t="str">
        <f t="shared" si="410"/>
        <v/>
      </c>
      <c r="AK238" s="335"/>
      <c r="AL238" s="334"/>
      <c r="AM238" s="335"/>
      <c r="AN238" s="335"/>
      <c r="AO238" s="335"/>
      <c r="AP238" s="335"/>
      <c r="AQ238" s="335"/>
      <c r="AR238" s="335"/>
      <c r="AS238" s="334"/>
      <c r="AT238" s="335"/>
      <c r="AU238" s="335"/>
      <c r="AV238" s="335"/>
      <c r="AW238" s="335"/>
      <c r="AX238" s="335"/>
      <c r="AY238" s="335"/>
      <c r="AZ238" s="334"/>
      <c r="BA238" s="335"/>
      <c r="BB238" s="335"/>
      <c r="BC238" s="335"/>
      <c r="BD238" s="335"/>
      <c r="BE238" s="335"/>
      <c r="BF238" s="335"/>
      <c r="BG238" s="334"/>
      <c r="BH238" s="335"/>
      <c r="BI238" s="335"/>
      <c r="BJ238" s="335"/>
      <c r="BK238" s="335"/>
      <c r="BL238" s="97" t="str">
        <f t="shared" si="411"/>
        <v/>
      </c>
      <c r="BM238" s="993"/>
      <c r="BN238" s="335" t="str">
        <f t="shared" si="438"/>
        <v/>
      </c>
      <c r="BO238" s="334"/>
      <c r="BP238" s="335"/>
      <c r="BQ238" s="335"/>
      <c r="BR238" s="335"/>
      <c r="BS238" s="335" t="str">
        <f t="shared" si="439"/>
        <v/>
      </c>
      <c r="BT238" s="334"/>
      <c r="BU238" s="335"/>
      <c r="BV238" s="335"/>
      <c r="BW238" s="335"/>
      <c r="BX238" s="335" t="str">
        <f t="shared" si="440"/>
        <v/>
      </c>
      <c r="BY238" s="334"/>
      <c r="BZ238" s="335"/>
      <c r="CA238" s="335"/>
      <c r="CB238" s="335"/>
      <c r="CC238" s="335" t="str">
        <f t="shared" si="441"/>
        <v/>
      </c>
      <c r="CD238" s="334"/>
      <c r="CE238" s="335"/>
      <c r="CF238" s="335"/>
      <c r="CG238" s="335"/>
      <c r="CH238" s="997"/>
      <c r="CI238" s="97" t="str">
        <f t="shared" si="442"/>
        <v/>
      </c>
      <c r="CJ238" s="998"/>
      <c r="CK238" s="335"/>
      <c r="CL238" s="97" t="str">
        <f t="shared" si="443"/>
        <v/>
      </c>
      <c r="CM238" s="334"/>
      <c r="CN238" s="335"/>
      <c r="CO238" s="335"/>
      <c r="CP238" s="335"/>
      <c r="CQ238" s="97"/>
      <c r="CR238" s="334"/>
      <c r="CS238" s="335"/>
      <c r="CT238" s="335"/>
      <c r="CU238" s="335"/>
      <c r="CV238" s="97"/>
      <c r="CW238" s="334"/>
      <c r="CX238" s="335"/>
      <c r="CY238" s="335"/>
      <c r="CZ238" s="335"/>
      <c r="DA238" s="97"/>
      <c r="DB238" s="334"/>
      <c r="DC238" s="335"/>
      <c r="DD238" s="335"/>
      <c r="DE238" s="335"/>
      <c r="DF238" s="97" t="str">
        <f t="shared" si="418"/>
        <v/>
      </c>
      <c r="DG238" s="993"/>
      <c r="DH238" s="335"/>
      <c r="DI238" s="97" t="str">
        <f t="shared" si="419"/>
        <v/>
      </c>
      <c r="DJ238" s="334"/>
      <c r="DK238" s="335"/>
      <c r="DL238" s="335"/>
      <c r="DM238" s="97"/>
      <c r="DN238" s="334"/>
      <c r="DO238" s="335"/>
      <c r="DP238" s="335"/>
      <c r="DQ238" s="97"/>
      <c r="DR238" s="334"/>
      <c r="DS238" s="335"/>
      <c r="DT238" s="335"/>
      <c r="DU238" s="97"/>
      <c r="DV238" s="334"/>
      <c r="DW238" s="335"/>
      <c r="DX238" s="335"/>
      <c r="DY238" s="97" t="str">
        <f t="shared" si="420"/>
        <v/>
      </c>
      <c r="DZ238" s="998"/>
      <c r="EA238" s="335"/>
      <c r="EB238" s="97" t="str">
        <f t="shared" si="447"/>
        <v/>
      </c>
      <c r="EC238" s="334"/>
      <c r="ED238" s="335"/>
      <c r="EE238" s="335"/>
      <c r="EF238" s="97"/>
      <c r="EG238" s="334"/>
      <c r="EH238" s="335"/>
      <c r="EI238" s="335"/>
      <c r="EJ238" s="97"/>
      <c r="EK238" s="334"/>
      <c r="EL238" s="335"/>
      <c r="EM238" s="335"/>
      <c r="EN238" s="97"/>
      <c r="EO238" s="334"/>
      <c r="EP238" s="335"/>
      <c r="EQ238" s="335"/>
      <c r="ER238" s="97" t="str">
        <f t="shared" si="422"/>
        <v/>
      </c>
      <c r="ES238" s="993"/>
      <c r="ET238" s="335"/>
      <c r="EU238" s="97" t="str">
        <f t="shared" si="449"/>
        <v/>
      </c>
      <c r="EV238" s="334"/>
      <c r="EW238" s="335"/>
      <c r="EX238" s="335"/>
      <c r="EY238" s="97"/>
      <c r="EZ238" s="334"/>
      <c r="FA238" s="335"/>
      <c r="FB238" s="335"/>
      <c r="FC238" s="97"/>
      <c r="FD238" s="334"/>
      <c r="FE238" s="335"/>
      <c r="FF238" s="335"/>
      <c r="FG238" s="97"/>
      <c r="FH238" s="334"/>
      <c r="FI238" s="335"/>
      <c r="FJ238" s="335"/>
      <c r="FK238" s="97" t="str">
        <f t="shared" si="424"/>
        <v/>
      </c>
      <c r="FL238" s="993"/>
      <c r="FM238" s="335"/>
      <c r="FN238" s="97" t="str">
        <f t="shared" si="451"/>
        <v/>
      </c>
      <c r="FO238" s="334"/>
      <c r="FP238" s="335"/>
      <c r="FQ238" s="97"/>
      <c r="FR238" s="334"/>
      <c r="FS238" s="335"/>
      <c r="FT238" s="97"/>
      <c r="FU238" s="334"/>
      <c r="FV238" s="335"/>
      <c r="FW238" s="97"/>
      <c r="FX238" s="334"/>
      <c r="FY238" s="335"/>
      <c r="FZ238" s="97" t="str">
        <f t="shared" si="426"/>
        <v/>
      </c>
      <c r="GA238" s="993"/>
      <c r="GB238" s="335"/>
      <c r="GC238" s="510" t="str">
        <f t="shared" si="453"/>
        <v/>
      </c>
      <c r="GD238" s="336"/>
      <c r="GE238" s="337"/>
      <c r="GF238" s="337"/>
      <c r="GG238" s="337"/>
      <c r="GH238" s="337"/>
      <c r="GI238" s="510"/>
      <c r="GJ238" s="336"/>
      <c r="GK238" s="337"/>
      <c r="GL238" s="337"/>
      <c r="GM238" s="337"/>
      <c r="GN238" s="337"/>
      <c r="GO238" s="510"/>
      <c r="GP238" s="336"/>
      <c r="GQ238" s="337"/>
      <c r="GR238" s="337"/>
      <c r="GS238" s="337"/>
      <c r="GT238" s="337"/>
      <c r="GU238" s="510"/>
      <c r="GV238" s="336"/>
      <c r="GW238" s="337"/>
      <c r="GX238" s="337"/>
      <c r="GY238" s="337"/>
      <c r="GZ238" s="336"/>
      <c r="HA238" s="510" t="str">
        <f t="shared" si="428"/>
        <v/>
      </c>
      <c r="HB238" s="994"/>
      <c r="HC238" s="337"/>
      <c r="HD238" s="510" t="str">
        <f t="shared" si="455"/>
        <v/>
      </c>
      <c r="HE238" s="336"/>
      <c r="HF238" s="337"/>
      <c r="HG238" s="337"/>
      <c r="HH238" s="336"/>
      <c r="HI238" s="510"/>
      <c r="HJ238" s="336"/>
      <c r="HK238" s="337"/>
      <c r="HL238" s="337"/>
      <c r="HM238" s="336"/>
      <c r="HN238" s="510"/>
      <c r="HO238" s="336"/>
      <c r="HP238" s="337"/>
      <c r="HQ238" s="337"/>
      <c r="HR238" s="337"/>
      <c r="HS238" s="510"/>
      <c r="HT238" s="336"/>
      <c r="HU238" s="337"/>
      <c r="HV238" s="337"/>
      <c r="HW238" s="337"/>
      <c r="HX238" s="97" t="str">
        <f t="shared" si="430"/>
        <v/>
      </c>
      <c r="HY238" s="994"/>
      <c r="HZ238" s="337"/>
      <c r="IA238" s="510" t="str">
        <f t="shared" si="457"/>
        <v/>
      </c>
      <c r="IB238" s="336"/>
      <c r="IC238" s="337"/>
      <c r="ID238" s="337"/>
      <c r="IE238" s="510"/>
      <c r="IF238" s="336"/>
      <c r="IG238" s="337"/>
      <c r="IH238" s="337"/>
      <c r="II238" s="510"/>
      <c r="IJ238" s="336"/>
      <c r="IK238" s="337"/>
      <c r="IL238" s="337"/>
      <c r="IM238" s="510"/>
      <c r="IN238" s="336"/>
      <c r="IO238" s="337"/>
      <c r="IP238" s="337"/>
      <c r="IQ238" s="97" t="str">
        <f t="shared" si="458"/>
        <v/>
      </c>
      <c r="IR238" s="994"/>
      <c r="IS238" s="337"/>
      <c r="IT238" s="337"/>
      <c r="IU238" s="337"/>
      <c r="IV238" s="510" t="str">
        <f t="shared" si="459"/>
        <v/>
      </c>
      <c r="IW238" s="995"/>
    </row>
    <row r="239" spans="1:257" x14ac:dyDescent="0.25">
      <c r="A239" s="996"/>
      <c r="B239" s="507">
        <v>8</v>
      </c>
      <c r="C239" s="97" t="str">
        <f>IF(Proponentes!B230&gt;0,Proponentes!B230,"")</f>
        <v/>
      </c>
      <c r="D239" s="335"/>
      <c r="E239" s="335"/>
      <c r="F239" s="334"/>
      <c r="G239" s="335"/>
      <c r="H239" s="335"/>
      <c r="I239" s="335"/>
      <c r="J239" s="335"/>
      <c r="K239" s="335"/>
      <c r="L239" s="335"/>
      <c r="M239" s="334"/>
      <c r="N239" s="335"/>
      <c r="O239" s="335"/>
      <c r="P239" s="335"/>
      <c r="Q239" s="335"/>
      <c r="R239" s="335"/>
      <c r="S239" s="335"/>
      <c r="T239" s="334"/>
      <c r="U239" s="335"/>
      <c r="V239" s="335"/>
      <c r="W239" s="335"/>
      <c r="X239" s="335"/>
      <c r="Y239" s="335"/>
      <c r="Z239" s="335"/>
      <c r="AA239" s="334"/>
      <c r="AB239" s="335"/>
      <c r="AC239" s="335"/>
      <c r="AD239" s="335"/>
      <c r="AE239" s="335"/>
      <c r="AF239" s="335"/>
      <c r="AG239" s="97" t="str">
        <f t="shared" si="409"/>
        <v/>
      </c>
      <c r="AH239" s="993"/>
      <c r="AI239" s="335"/>
      <c r="AJ239" s="335" t="str">
        <f t="shared" si="410"/>
        <v/>
      </c>
      <c r="AK239" s="335"/>
      <c r="AL239" s="334"/>
      <c r="AM239" s="335"/>
      <c r="AN239" s="335"/>
      <c r="AO239" s="335"/>
      <c r="AP239" s="335"/>
      <c r="AQ239" s="335"/>
      <c r="AR239" s="335"/>
      <c r="AS239" s="334"/>
      <c r="AT239" s="335"/>
      <c r="AU239" s="335"/>
      <c r="AV239" s="335"/>
      <c r="AW239" s="335"/>
      <c r="AX239" s="335"/>
      <c r="AY239" s="335"/>
      <c r="AZ239" s="334"/>
      <c r="BA239" s="335"/>
      <c r="BB239" s="335"/>
      <c r="BC239" s="335"/>
      <c r="BD239" s="335"/>
      <c r="BE239" s="335"/>
      <c r="BF239" s="335"/>
      <c r="BG239" s="334"/>
      <c r="BH239" s="335"/>
      <c r="BI239" s="335"/>
      <c r="BJ239" s="335"/>
      <c r="BK239" s="335"/>
      <c r="BL239" s="97" t="str">
        <f t="shared" si="411"/>
        <v/>
      </c>
      <c r="BM239" s="993"/>
      <c r="BN239" s="335" t="str">
        <f t="shared" si="438"/>
        <v/>
      </c>
      <c r="BO239" s="334"/>
      <c r="BP239" s="335"/>
      <c r="BQ239" s="335"/>
      <c r="BR239" s="335"/>
      <c r="BS239" s="335" t="str">
        <f t="shared" si="439"/>
        <v/>
      </c>
      <c r="BT239" s="334"/>
      <c r="BU239" s="335"/>
      <c r="BV239" s="335"/>
      <c r="BW239" s="335"/>
      <c r="BX239" s="335" t="str">
        <f t="shared" si="440"/>
        <v/>
      </c>
      <c r="BY239" s="334"/>
      <c r="BZ239" s="335"/>
      <c r="CA239" s="335"/>
      <c r="CB239" s="335"/>
      <c r="CC239" s="335" t="str">
        <f t="shared" si="441"/>
        <v/>
      </c>
      <c r="CD239" s="334"/>
      <c r="CE239" s="335"/>
      <c r="CF239" s="335"/>
      <c r="CG239" s="335"/>
      <c r="CH239" s="997"/>
      <c r="CI239" s="97" t="str">
        <f t="shared" si="442"/>
        <v/>
      </c>
      <c r="CJ239" s="998"/>
      <c r="CK239" s="335"/>
      <c r="CL239" s="97" t="str">
        <f t="shared" si="443"/>
        <v/>
      </c>
      <c r="CM239" s="334"/>
      <c r="CN239" s="335"/>
      <c r="CO239" s="335"/>
      <c r="CP239" s="335"/>
      <c r="CQ239" s="97"/>
      <c r="CR239" s="334"/>
      <c r="CS239" s="335"/>
      <c r="CT239" s="335"/>
      <c r="CU239" s="335"/>
      <c r="CV239" s="97"/>
      <c r="CW239" s="334"/>
      <c r="CX239" s="335"/>
      <c r="CY239" s="335"/>
      <c r="CZ239" s="335"/>
      <c r="DA239" s="97"/>
      <c r="DB239" s="334"/>
      <c r="DC239" s="335"/>
      <c r="DD239" s="335"/>
      <c r="DE239" s="335"/>
      <c r="DF239" s="97" t="str">
        <f t="shared" si="418"/>
        <v/>
      </c>
      <c r="DG239" s="993"/>
      <c r="DH239" s="335"/>
      <c r="DI239" s="97" t="str">
        <f t="shared" si="419"/>
        <v/>
      </c>
      <c r="DJ239" s="334"/>
      <c r="DK239" s="335"/>
      <c r="DL239" s="335"/>
      <c r="DM239" s="97"/>
      <c r="DN239" s="334"/>
      <c r="DO239" s="335"/>
      <c r="DP239" s="335"/>
      <c r="DQ239" s="97"/>
      <c r="DR239" s="334"/>
      <c r="DS239" s="335"/>
      <c r="DT239" s="335"/>
      <c r="DU239" s="97"/>
      <c r="DV239" s="334"/>
      <c r="DW239" s="335"/>
      <c r="DX239" s="335"/>
      <c r="DY239" s="97" t="str">
        <f t="shared" si="420"/>
        <v/>
      </c>
      <c r="DZ239" s="998"/>
      <c r="EA239" s="335"/>
      <c r="EB239" s="97" t="str">
        <f t="shared" si="447"/>
        <v/>
      </c>
      <c r="EC239" s="334"/>
      <c r="ED239" s="335"/>
      <c r="EE239" s="335"/>
      <c r="EF239" s="97"/>
      <c r="EG239" s="334"/>
      <c r="EH239" s="335"/>
      <c r="EI239" s="335"/>
      <c r="EJ239" s="97"/>
      <c r="EK239" s="334"/>
      <c r="EL239" s="335"/>
      <c r="EM239" s="335"/>
      <c r="EN239" s="97"/>
      <c r="EO239" s="334"/>
      <c r="EP239" s="335"/>
      <c r="EQ239" s="335"/>
      <c r="ER239" s="97" t="str">
        <f t="shared" si="422"/>
        <v/>
      </c>
      <c r="ES239" s="993"/>
      <c r="ET239" s="335"/>
      <c r="EU239" s="97" t="str">
        <f t="shared" si="449"/>
        <v/>
      </c>
      <c r="EV239" s="334"/>
      <c r="EW239" s="335"/>
      <c r="EX239" s="335"/>
      <c r="EY239" s="97"/>
      <c r="EZ239" s="334"/>
      <c r="FA239" s="335"/>
      <c r="FB239" s="335"/>
      <c r="FC239" s="97"/>
      <c r="FD239" s="334"/>
      <c r="FE239" s="335"/>
      <c r="FF239" s="335"/>
      <c r="FG239" s="97"/>
      <c r="FH239" s="334"/>
      <c r="FI239" s="335"/>
      <c r="FJ239" s="335"/>
      <c r="FK239" s="97" t="str">
        <f t="shared" si="424"/>
        <v/>
      </c>
      <c r="FL239" s="993"/>
      <c r="FM239" s="335"/>
      <c r="FN239" s="97" t="str">
        <f t="shared" si="451"/>
        <v/>
      </c>
      <c r="FO239" s="334"/>
      <c r="FP239" s="335"/>
      <c r="FQ239" s="97"/>
      <c r="FR239" s="334"/>
      <c r="FS239" s="335"/>
      <c r="FT239" s="97"/>
      <c r="FU239" s="334"/>
      <c r="FV239" s="335"/>
      <c r="FW239" s="97"/>
      <c r="FX239" s="334"/>
      <c r="FY239" s="335"/>
      <c r="FZ239" s="97" t="str">
        <f t="shared" si="426"/>
        <v/>
      </c>
      <c r="GA239" s="993"/>
      <c r="GB239" s="335"/>
      <c r="GC239" s="510" t="str">
        <f t="shared" si="453"/>
        <v/>
      </c>
      <c r="GD239" s="336"/>
      <c r="GE239" s="337"/>
      <c r="GF239" s="337"/>
      <c r="GG239" s="337"/>
      <c r="GH239" s="337"/>
      <c r="GI239" s="510"/>
      <c r="GJ239" s="336"/>
      <c r="GK239" s="337"/>
      <c r="GL239" s="337"/>
      <c r="GM239" s="337"/>
      <c r="GN239" s="337"/>
      <c r="GO239" s="510"/>
      <c r="GP239" s="336"/>
      <c r="GQ239" s="337"/>
      <c r="GR239" s="337"/>
      <c r="GS239" s="337"/>
      <c r="GT239" s="337"/>
      <c r="GU239" s="510"/>
      <c r="GV239" s="336"/>
      <c r="GW239" s="337"/>
      <c r="GX239" s="337"/>
      <c r="GY239" s="337"/>
      <c r="GZ239" s="336"/>
      <c r="HA239" s="510" t="str">
        <f t="shared" si="428"/>
        <v/>
      </c>
      <c r="HB239" s="994"/>
      <c r="HC239" s="337"/>
      <c r="HD239" s="510" t="str">
        <f t="shared" si="455"/>
        <v/>
      </c>
      <c r="HE239" s="336"/>
      <c r="HF239" s="337"/>
      <c r="HG239" s="337"/>
      <c r="HH239" s="336"/>
      <c r="HI239" s="510"/>
      <c r="HJ239" s="336"/>
      <c r="HK239" s="337"/>
      <c r="HL239" s="337"/>
      <c r="HM239" s="336"/>
      <c r="HN239" s="510"/>
      <c r="HO239" s="336"/>
      <c r="HP239" s="337"/>
      <c r="HQ239" s="337"/>
      <c r="HR239" s="337"/>
      <c r="HS239" s="510"/>
      <c r="HT239" s="336"/>
      <c r="HU239" s="337"/>
      <c r="HV239" s="337"/>
      <c r="HW239" s="337"/>
      <c r="HX239" s="97" t="str">
        <f t="shared" si="430"/>
        <v/>
      </c>
      <c r="HY239" s="994"/>
      <c r="HZ239" s="337"/>
      <c r="IA239" s="510" t="str">
        <f t="shared" si="457"/>
        <v/>
      </c>
      <c r="IB239" s="336"/>
      <c r="IC239" s="337"/>
      <c r="ID239" s="337"/>
      <c r="IE239" s="510"/>
      <c r="IF239" s="336"/>
      <c r="IG239" s="337"/>
      <c r="IH239" s="337"/>
      <c r="II239" s="510"/>
      <c r="IJ239" s="336"/>
      <c r="IK239" s="337"/>
      <c r="IL239" s="337"/>
      <c r="IM239" s="510"/>
      <c r="IN239" s="336"/>
      <c r="IO239" s="337"/>
      <c r="IP239" s="337"/>
      <c r="IQ239" s="97" t="str">
        <f t="shared" si="458"/>
        <v/>
      </c>
      <c r="IR239" s="994"/>
      <c r="IS239" s="337"/>
      <c r="IT239" s="337"/>
      <c r="IU239" s="337"/>
      <c r="IV239" s="510" t="str">
        <f t="shared" si="459"/>
        <v/>
      </c>
      <c r="IW239" s="995"/>
    </row>
    <row r="240" spans="1:257" x14ac:dyDescent="0.25">
      <c r="A240" s="996"/>
      <c r="B240" s="507">
        <v>9</v>
      </c>
      <c r="C240" s="97" t="str">
        <f>IF(Proponentes!B231&gt;0,Proponentes!B231,"")</f>
        <v/>
      </c>
      <c r="D240" s="335"/>
      <c r="E240" s="335"/>
      <c r="F240" s="334"/>
      <c r="G240" s="335"/>
      <c r="H240" s="335"/>
      <c r="I240" s="335"/>
      <c r="J240" s="335"/>
      <c r="K240" s="335"/>
      <c r="L240" s="335"/>
      <c r="M240" s="334"/>
      <c r="N240" s="335"/>
      <c r="O240" s="335"/>
      <c r="P240" s="335"/>
      <c r="Q240" s="335"/>
      <c r="R240" s="335"/>
      <c r="S240" s="335"/>
      <c r="T240" s="334"/>
      <c r="U240" s="335"/>
      <c r="V240" s="335"/>
      <c r="W240" s="335"/>
      <c r="X240" s="335"/>
      <c r="Y240" s="335"/>
      <c r="Z240" s="335"/>
      <c r="AA240" s="334"/>
      <c r="AB240" s="335"/>
      <c r="AC240" s="335"/>
      <c r="AD240" s="335"/>
      <c r="AE240" s="335"/>
      <c r="AF240" s="335"/>
      <c r="AG240" s="97" t="str">
        <f t="shared" si="409"/>
        <v/>
      </c>
      <c r="AH240" s="993"/>
      <c r="AI240" s="335"/>
      <c r="AJ240" s="335" t="str">
        <f t="shared" si="410"/>
        <v/>
      </c>
      <c r="AK240" s="335"/>
      <c r="AL240" s="334"/>
      <c r="AM240" s="335"/>
      <c r="AN240" s="335"/>
      <c r="AO240" s="335"/>
      <c r="AP240" s="335"/>
      <c r="AQ240" s="335"/>
      <c r="AR240" s="335"/>
      <c r="AS240" s="334"/>
      <c r="AT240" s="335"/>
      <c r="AU240" s="335"/>
      <c r="AV240" s="335"/>
      <c r="AW240" s="335"/>
      <c r="AX240" s="335"/>
      <c r="AY240" s="335"/>
      <c r="AZ240" s="334"/>
      <c r="BA240" s="335"/>
      <c r="BB240" s="335"/>
      <c r="BC240" s="335"/>
      <c r="BD240" s="335"/>
      <c r="BE240" s="335"/>
      <c r="BF240" s="335"/>
      <c r="BG240" s="334"/>
      <c r="BH240" s="335"/>
      <c r="BI240" s="335"/>
      <c r="BJ240" s="335"/>
      <c r="BK240" s="335"/>
      <c r="BL240" s="97" t="str">
        <f t="shared" si="411"/>
        <v/>
      </c>
      <c r="BM240" s="993"/>
      <c r="BN240" s="335" t="str">
        <f t="shared" si="438"/>
        <v/>
      </c>
      <c r="BO240" s="334"/>
      <c r="BP240" s="335"/>
      <c r="BQ240" s="335"/>
      <c r="BR240" s="335"/>
      <c r="BS240" s="335" t="str">
        <f t="shared" si="439"/>
        <v/>
      </c>
      <c r="BT240" s="334"/>
      <c r="BU240" s="335"/>
      <c r="BV240" s="335"/>
      <c r="BW240" s="335"/>
      <c r="BX240" s="335" t="str">
        <f t="shared" si="440"/>
        <v/>
      </c>
      <c r="BY240" s="334"/>
      <c r="BZ240" s="335"/>
      <c r="CA240" s="335"/>
      <c r="CB240" s="335"/>
      <c r="CC240" s="335" t="str">
        <f t="shared" si="441"/>
        <v/>
      </c>
      <c r="CD240" s="334"/>
      <c r="CE240" s="335"/>
      <c r="CF240" s="335"/>
      <c r="CG240" s="335"/>
      <c r="CH240" s="997"/>
      <c r="CI240" s="97" t="str">
        <f t="shared" si="442"/>
        <v/>
      </c>
      <c r="CJ240" s="998"/>
      <c r="CK240" s="335"/>
      <c r="CL240" s="97" t="str">
        <f t="shared" si="443"/>
        <v/>
      </c>
      <c r="CM240" s="334"/>
      <c r="CN240" s="335"/>
      <c r="CO240" s="335"/>
      <c r="CP240" s="335"/>
      <c r="CQ240" s="97"/>
      <c r="CR240" s="334"/>
      <c r="CS240" s="335"/>
      <c r="CT240" s="335"/>
      <c r="CU240" s="335"/>
      <c r="CV240" s="97"/>
      <c r="CW240" s="334"/>
      <c r="CX240" s="335"/>
      <c r="CY240" s="335"/>
      <c r="CZ240" s="335"/>
      <c r="DA240" s="97"/>
      <c r="DB240" s="334"/>
      <c r="DC240" s="335"/>
      <c r="DD240" s="335"/>
      <c r="DE240" s="335"/>
      <c r="DF240" s="97" t="str">
        <f t="shared" si="418"/>
        <v/>
      </c>
      <c r="DG240" s="993"/>
      <c r="DH240" s="335"/>
      <c r="DI240" s="97" t="str">
        <f t="shared" si="419"/>
        <v/>
      </c>
      <c r="DJ240" s="334"/>
      <c r="DK240" s="335"/>
      <c r="DL240" s="335"/>
      <c r="DM240" s="97"/>
      <c r="DN240" s="334"/>
      <c r="DO240" s="335"/>
      <c r="DP240" s="335"/>
      <c r="DQ240" s="97"/>
      <c r="DR240" s="334"/>
      <c r="DS240" s="335"/>
      <c r="DT240" s="335"/>
      <c r="DU240" s="97"/>
      <c r="DV240" s="334"/>
      <c r="DW240" s="335"/>
      <c r="DX240" s="335"/>
      <c r="DY240" s="97" t="str">
        <f t="shared" si="420"/>
        <v/>
      </c>
      <c r="DZ240" s="998"/>
      <c r="EA240" s="335"/>
      <c r="EB240" s="97" t="str">
        <f t="shared" si="447"/>
        <v/>
      </c>
      <c r="EC240" s="334"/>
      <c r="ED240" s="335"/>
      <c r="EE240" s="335"/>
      <c r="EF240" s="97"/>
      <c r="EG240" s="334"/>
      <c r="EH240" s="335"/>
      <c r="EI240" s="335"/>
      <c r="EJ240" s="97"/>
      <c r="EK240" s="334"/>
      <c r="EL240" s="335"/>
      <c r="EM240" s="335"/>
      <c r="EN240" s="97"/>
      <c r="EO240" s="334"/>
      <c r="EP240" s="335"/>
      <c r="EQ240" s="335"/>
      <c r="ER240" s="97" t="str">
        <f t="shared" si="422"/>
        <v/>
      </c>
      <c r="ES240" s="993"/>
      <c r="ET240" s="335"/>
      <c r="EU240" s="97" t="str">
        <f t="shared" si="449"/>
        <v/>
      </c>
      <c r="EV240" s="334"/>
      <c r="EW240" s="335"/>
      <c r="EX240" s="335"/>
      <c r="EY240" s="97"/>
      <c r="EZ240" s="334"/>
      <c r="FA240" s="335"/>
      <c r="FB240" s="335"/>
      <c r="FC240" s="97"/>
      <c r="FD240" s="334"/>
      <c r="FE240" s="335"/>
      <c r="FF240" s="335"/>
      <c r="FG240" s="97"/>
      <c r="FH240" s="334"/>
      <c r="FI240" s="335"/>
      <c r="FJ240" s="335"/>
      <c r="FK240" s="97" t="str">
        <f t="shared" si="424"/>
        <v/>
      </c>
      <c r="FL240" s="993"/>
      <c r="FM240" s="335"/>
      <c r="FN240" s="97" t="str">
        <f t="shared" si="451"/>
        <v/>
      </c>
      <c r="FO240" s="334"/>
      <c r="FP240" s="335"/>
      <c r="FQ240" s="97"/>
      <c r="FR240" s="334"/>
      <c r="FS240" s="335"/>
      <c r="FT240" s="97"/>
      <c r="FU240" s="334"/>
      <c r="FV240" s="335"/>
      <c r="FW240" s="97"/>
      <c r="FX240" s="334"/>
      <c r="FY240" s="335"/>
      <c r="FZ240" s="97" t="str">
        <f t="shared" si="426"/>
        <v/>
      </c>
      <c r="GA240" s="993"/>
      <c r="GB240" s="335"/>
      <c r="GC240" s="510" t="str">
        <f t="shared" si="453"/>
        <v/>
      </c>
      <c r="GD240" s="336"/>
      <c r="GE240" s="337"/>
      <c r="GF240" s="337"/>
      <c r="GG240" s="337"/>
      <c r="GH240" s="337"/>
      <c r="GI240" s="510"/>
      <c r="GJ240" s="336"/>
      <c r="GK240" s="337"/>
      <c r="GL240" s="337"/>
      <c r="GM240" s="337"/>
      <c r="GN240" s="337"/>
      <c r="GO240" s="510"/>
      <c r="GP240" s="336"/>
      <c r="GQ240" s="337"/>
      <c r="GR240" s="337"/>
      <c r="GS240" s="337"/>
      <c r="GT240" s="337"/>
      <c r="GU240" s="510"/>
      <c r="GV240" s="336"/>
      <c r="GW240" s="337"/>
      <c r="GX240" s="337"/>
      <c r="GY240" s="337"/>
      <c r="GZ240" s="336"/>
      <c r="HA240" s="510" t="str">
        <f t="shared" si="428"/>
        <v/>
      </c>
      <c r="HB240" s="994"/>
      <c r="HC240" s="337"/>
      <c r="HD240" s="510" t="str">
        <f t="shared" si="455"/>
        <v/>
      </c>
      <c r="HE240" s="336"/>
      <c r="HF240" s="337"/>
      <c r="HG240" s="337"/>
      <c r="HH240" s="336"/>
      <c r="HI240" s="510"/>
      <c r="HJ240" s="336"/>
      <c r="HK240" s="337"/>
      <c r="HL240" s="337"/>
      <c r="HM240" s="336"/>
      <c r="HN240" s="510"/>
      <c r="HO240" s="336"/>
      <c r="HP240" s="337"/>
      <c r="HQ240" s="337"/>
      <c r="HR240" s="337"/>
      <c r="HS240" s="510"/>
      <c r="HT240" s="336"/>
      <c r="HU240" s="337"/>
      <c r="HV240" s="337"/>
      <c r="HW240" s="337"/>
      <c r="HX240" s="97" t="str">
        <f t="shared" si="430"/>
        <v/>
      </c>
      <c r="HY240" s="994"/>
      <c r="HZ240" s="337"/>
      <c r="IA240" s="510" t="str">
        <f t="shared" si="457"/>
        <v/>
      </c>
      <c r="IB240" s="336"/>
      <c r="IC240" s="337"/>
      <c r="ID240" s="337"/>
      <c r="IE240" s="510"/>
      <c r="IF240" s="336"/>
      <c r="IG240" s="337"/>
      <c r="IH240" s="337"/>
      <c r="II240" s="510"/>
      <c r="IJ240" s="336"/>
      <c r="IK240" s="337"/>
      <c r="IL240" s="337"/>
      <c r="IM240" s="510"/>
      <c r="IN240" s="336"/>
      <c r="IO240" s="337"/>
      <c r="IP240" s="337"/>
      <c r="IQ240" s="97" t="str">
        <f t="shared" si="458"/>
        <v/>
      </c>
      <c r="IR240" s="994"/>
      <c r="IS240" s="337"/>
      <c r="IT240" s="337"/>
      <c r="IU240" s="337"/>
      <c r="IV240" s="510" t="str">
        <f t="shared" si="459"/>
        <v/>
      </c>
      <c r="IW240" s="995"/>
    </row>
    <row r="241" spans="1:257" x14ac:dyDescent="0.25">
      <c r="A241" s="996"/>
      <c r="B241" s="507">
        <v>10</v>
      </c>
      <c r="C241" s="97" t="str">
        <f>IF(Proponentes!B232&gt;0,Proponentes!B232,"")</f>
        <v/>
      </c>
      <c r="D241" s="335"/>
      <c r="E241" s="335"/>
      <c r="F241" s="334"/>
      <c r="G241" s="335"/>
      <c r="H241" s="335"/>
      <c r="I241" s="335"/>
      <c r="J241" s="335"/>
      <c r="K241" s="335"/>
      <c r="L241" s="335"/>
      <c r="M241" s="334"/>
      <c r="N241" s="335"/>
      <c r="O241" s="335"/>
      <c r="P241" s="335"/>
      <c r="Q241" s="335"/>
      <c r="R241" s="335"/>
      <c r="S241" s="335"/>
      <c r="T241" s="334"/>
      <c r="U241" s="335"/>
      <c r="V241" s="335"/>
      <c r="W241" s="335"/>
      <c r="X241" s="335"/>
      <c r="Y241" s="335"/>
      <c r="Z241" s="335"/>
      <c r="AA241" s="334"/>
      <c r="AB241" s="335"/>
      <c r="AC241" s="335"/>
      <c r="AD241" s="335"/>
      <c r="AE241" s="335"/>
      <c r="AF241" s="335"/>
      <c r="AG241" s="97" t="str">
        <f t="shared" si="409"/>
        <v/>
      </c>
      <c r="AH241" s="993"/>
      <c r="AI241" s="335"/>
      <c r="AJ241" s="335" t="str">
        <f t="shared" si="410"/>
        <v/>
      </c>
      <c r="AK241" s="335"/>
      <c r="AL241" s="334"/>
      <c r="AM241" s="335"/>
      <c r="AN241" s="335"/>
      <c r="AO241" s="335"/>
      <c r="AP241" s="335"/>
      <c r="AQ241" s="335"/>
      <c r="AR241" s="335"/>
      <c r="AS241" s="334"/>
      <c r="AT241" s="335"/>
      <c r="AU241" s="335"/>
      <c r="AV241" s="335"/>
      <c r="AW241" s="335"/>
      <c r="AX241" s="335"/>
      <c r="AY241" s="335"/>
      <c r="AZ241" s="334"/>
      <c r="BA241" s="335"/>
      <c r="BB241" s="335"/>
      <c r="BC241" s="335"/>
      <c r="BD241" s="335"/>
      <c r="BE241" s="335"/>
      <c r="BF241" s="335"/>
      <c r="BG241" s="334"/>
      <c r="BH241" s="335"/>
      <c r="BI241" s="335"/>
      <c r="BJ241" s="335"/>
      <c r="BK241" s="335"/>
      <c r="BL241" s="97" t="str">
        <f t="shared" si="411"/>
        <v/>
      </c>
      <c r="BM241" s="993"/>
      <c r="BN241" s="335" t="str">
        <f t="shared" si="438"/>
        <v/>
      </c>
      <c r="BO241" s="334"/>
      <c r="BP241" s="335"/>
      <c r="BQ241" s="335"/>
      <c r="BR241" s="335"/>
      <c r="BS241" s="335" t="str">
        <f t="shared" si="439"/>
        <v/>
      </c>
      <c r="BT241" s="334"/>
      <c r="BU241" s="335"/>
      <c r="BV241" s="335"/>
      <c r="BW241" s="335"/>
      <c r="BX241" s="335" t="str">
        <f t="shared" si="440"/>
        <v/>
      </c>
      <c r="BY241" s="334"/>
      <c r="BZ241" s="335"/>
      <c r="CA241" s="335"/>
      <c r="CB241" s="335"/>
      <c r="CC241" s="335" t="str">
        <f t="shared" si="441"/>
        <v/>
      </c>
      <c r="CD241" s="334"/>
      <c r="CE241" s="335"/>
      <c r="CF241" s="335"/>
      <c r="CG241" s="335"/>
      <c r="CH241" s="997"/>
      <c r="CI241" s="97" t="str">
        <f t="shared" si="442"/>
        <v/>
      </c>
      <c r="CJ241" s="998"/>
      <c r="CK241" s="335"/>
      <c r="CL241" s="97" t="str">
        <f t="shared" si="443"/>
        <v/>
      </c>
      <c r="CM241" s="334"/>
      <c r="CN241" s="335"/>
      <c r="CO241" s="335"/>
      <c r="CP241" s="335"/>
      <c r="CQ241" s="97"/>
      <c r="CR241" s="334"/>
      <c r="CS241" s="335"/>
      <c r="CT241" s="335"/>
      <c r="CU241" s="335"/>
      <c r="CV241" s="97"/>
      <c r="CW241" s="334"/>
      <c r="CX241" s="335"/>
      <c r="CY241" s="335"/>
      <c r="CZ241" s="335"/>
      <c r="DA241" s="97"/>
      <c r="DB241" s="334"/>
      <c r="DC241" s="335"/>
      <c r="DD241" s="335"/>
      <c r="DE241" s="335"/>
      <c r="DF241" s="97" t="str">
        <f t="shared" si="418"/>
        <v/>
      </c>
      <c r="DG241" s="993"/>
      <c r="DH241" s="335"/>
      <c r="DI241" s="97" t="str">
        <f t="shared" si="419"/>
        <v/>
      </c>
      <c r="DJ241" s="334"/>
      <c r="DK241" s="335"/>
      <c r="DL241" s="335"/>
      <c r="DM241" s="97"/>
      <c r="DN241" s="334"/>
      <c r="DO241" s="335"/>
      <c r="DP241" s="335"/>
      <c r="DQ241" s="97"/>
      <c r="DR241" s="334"/>
      <c r="DS241" s="335"/>
      <c r="DT241" s="335"/>
      <c r="DU241" s="97"/>
      <c r="DV241" s="334"/>
      <c r="DW241" s="335"/>
      <c r="DX241" s="335"/>
      <c r="DY241" s="97" t="str">
        <f t="shared" si="420"/>
        <v/>
      </c>
      <c r="DZ241" s="998"/>
      <c r="EA241" s="335"/>
      <c r="EB241" s="97" t="str">
        <f t="shared" si="447"/>
        <v/>
      </c>
      <c r="EC241" s="334"/>
      <c r="ED241" s="335"/>
      <c r="EE241" s="335"/>
      <c r="EF241" s="97"/>
      <c r="EG241" s="334"/>
      <c r="EH241" s="335"/>
      <c r="EI241" s="335"/>
      <c r="EJ241" s="97"/>
      <c r="EK241" s="334"/>
      <c r="EL241" s="335"/>
      <c r="EM241" s="335"/>
      <c r="EN241" s="97"/>
      <c r="EO241" s="334"/>
      <c r="EP241" s="335"/>
      <c r="EQ241" s="335"/>
      <c r="ER241" s="97" t="str">
        <f t="shared" si="422"/>
        <v/>
      </c>
      <c r="ES241" s="993"/>
      <c r="ET241" s="335"/>
      <c r="EU241" s="97" t="str">
        <f t="shared" si="449"/>
        <v/>
      </c>
      <c r="EV241" s="334"/>
      <c r="EW241" s="335"/>
      <c r="EX241" s="335"/>
      <c r="EY241" s="97"/>
      <c r="EZ241" s="334"/>
      <c r="FA241" s="335"/>
      <c r="FB241" s="335"/>
      <c r="FC241" s="97"/>
      <c r="FD241" s="334"/>
      <c r="FE241" s="335"/>
      <c r="FF241" s="335"/>
      <c r="FG241" s="97"/>
      <c r="FH241" s="334"/>
      <c r="FI241" s="335"/>
      <c r="FJ241" s="335"/>
      <c r="FK241" s="97" t="str">
        <f t="shared" si="424"/>
        <v/>
      </c>
      <c r="FL241" s="993"/>
      <c r="FM241" s="335"/>
      <c r="FN241" s="97" t="str">
        <f t="shared" si="451"/>
        <v/>
      </c>
      <c r="FO241" s="334"/>
      <c r="FP241" s="335"/>
      <c r="FQ241" s="97"/>
      <c r="FR241" s="334"/>
      <c r="FS241" s="335"/>
      <c r="FT241" s="97"/>
      <c r="FU241" s="334"/>
      <c r="FV241" s="335"/>
      <c r="FW241" s="97"/>
      <c r="FX241" s="334"/>
      <c r="FY241" s="335"/>
      <c r="FZ241" s="97" t="str">
        <f t="shared" si="426"/>
        <v/>
      </c>
      <c r="GA241" s="993"/>
      <c r="GB241" s="335"/>
      <c r="GC241" s="510" t="str">
        <f t="shared" si="453"/>
        <v/>
      </c>
      <c r="GD241" s="336"/>
      <c r="GE241" s="337"/>
      <c r="GF241" s="337"/>
      <c r="GG241" s="337"/>
      <c r="GH241" s="337"/>
      <c r="GI241" s="510"/>
      <c r="GJ241" s="336"/>
      <c r="GK241" s="337"/>
      <c r="GL241" s="337"/>
      <c r="GM241" s="337"/>
      <c r="GN241" s="337"/>
      <c r="GO241" s="510"/>
      <c r="GP241" s="336"/>
      <c r="GQ241" s="337"/>
      <c r="GR241" s="337"/>
      <c r="GS241" s="337"/>
      <c r="GT241" s="337"/>
      <c r="GU241" s="510"/>
      <c r="GV241" s="336"/>
      <c r="GW241" s="337"/>
      <c r="GX241" s="337"/>
      <c r="GY241" s="337"/>
      <c r="GZ241" s="336"/>
      <c r="HA241" s="510" t="str">
        <f t="shared" si="428"/>
        <v/>
      </c>
      <c r="HB241" s="994"/>
      <c r="HC241" s="337"/>
      <c r="HD241" s="510" t="str">
        <f t="shared" si="455"/>
        <v/>
      </c>
      <c r="HE241" s="336"/>
      <c r="HF241" s="337"/>
      <c r="HG241" s="337"/>
      <c r="HH241" s="336"/>
      <c r="HI241" s="510"/>
      <c r="HJ241" s="336"/>
      <c r="HK241" s="337"/>
      <c r="HL241" s="337"/>
      <c r="HM241" s="336"/>
      <c r="HN241" s="510"/>
      <c r="HO241" s="336"/>
      <c r="HP241" s="337"/>
      <c r="HQ241" s="337"/>
      <c r="HR241" s="337"/>
      <c r="HS241" s="510"/>
      <c r="HT241" s="336"/>
      <c r="HU241" s="337"/>
      <c r="HV241" s="337"/>
      <c r="HW241" s="337"/>
      <c r="HX241" s="97" t="str">
        <f t="shared" si="430"/>
        <v/>
      </c>
      <c r="HY241" s="994"/>
      <c r="HZ241" s="337"/>
      <c r="IA241" s="510" t="str">
        <f t="shared" si="457"/>
        <v/>
      </c>
      <c r="IB241" s="336"/>
      <c r="IC241" s="337"/>
      <c r="ID241" s="337"/>
      <c r="IE241" s="510"/>
      <c r="IF241" s="336"/>
      <c r="IG241" s="337"/>
      <c r="IH241" s="337"/>
      <c r="II241" s="510"/>
      <c r="IJ241" s="336"/>
      <c r="IK241" s="337"/>
      <c r="IL241" s="337"/>
      <c r="IM241" s="510"/>
      <c r="IN241" s="336"/>
      <c r="IO241" s="337"/>
      <c r="IP241" s="337"/>
      <c r="IQ241" s="97" t="str">
        <f t="shared" si="458"/>
        <v/>
      </c>
      <c r="IR241" s="994"/>
      <c r="IS241" s="337"/>
      <c r="IT241" s="337"/>
      <c r="IU241" s="337"/>
      <c r="IV241" s="510" t="str">
        <f t="shared" si="459"/>
        <v/>
      </c>
      <c r="IW241" s="995"/>
    </row>
    <row r="242" spans="1:257" x14ac:dyDescent="0.25">
      <c r="A242" s="996"/>
      <c r="B242" s="507">
        <v>11</v>
      </c>
      <c r="C242" s="97" t="str">
        <f>IF(Proponentes!B233&gt;0,Proponentes!B233,"")</f>
        <v/>
      </c>
      <c r="D242" s="335"/>
      <c r="E242" s="335"/>
      <c r="F242" s="334"/>
      <c r="G242" s="335"/>
      <c r="H242" s="335"/>
      <c r="I242" s="335"/>
      <c r="J242" s="335"/>
      <c r="K242" s="335"/>
      <c r="L242" s="335"/>
      <c r="M242" s="334"/>
      <c r="N242" s="335"/>
      <c r="O242" s="335"/>
      <c r="P242" s="335"/>
      <c r="Q242" s="335"/>
      <c r="R242" s="335"/>
      <c r="S242" s="335"/>
      <c r="T242" s="334"/>
      <c r="U242" s="335"/>
      <c r="V242" s="335"/>
      <c r="W242" s="335"/>
      <c r="X242" s="335"/>
      <c r="Y242" s="335"/>
      <c r="Z242" s="335"/>
      <c r="AA242" s="334"/>
      <c r="AB242" s="335"/>
      <c r="AC242" s="335"/>
      <c r="AD242" s="335"/>
      <c r="AE242" s="335"/>
      <c r="AF242" s="335"/>
      <c r="AG242" s="97" t="str">
        <f t="shared" si="409"/>
        <v/>
      </c>
      <c r="AH242" s="993"/>
      <c r="AI242" s="335"/>
      <c r="AJ242" s="335" t="str">
        <f t="shared" si="410"/>
        <v/>
      </c>
      <c r="AK242" s="335"/>
      <c r="AL242" s="334"/>
      <c r="AM242" s="335"/>
      <c r="AN242" s="335"/>
      <c r="AO242" s="335"/>
      <c r="AP242" s="335"/>
      <c r="AQ242" s="335"/>
      <c r="AR242" s="335"/>
      <c r="AS242" s="334"/>
      <c r="AT242" s="335"/>
      <c r="AU242" s="335"/>
      <c r="AV242" s="335"/>
      <c r="AW242" s="335"/>
      <c r="AX242" s="335"/>
      <c r="AY242" s="335"/>
      <c r="AZ242" s="334"/>
      <c r="BA242" s="335"/>
      <c r="BB242" s="335"/>
      <c r="BC242" s="335"/>
      <c r="BD242" s="335"/>
      <c r="BE242" s="335"/>
      <c r="BF242" s="335"/>
      <c r="BG242" s="334"/>
      <c r="BH242" s="335"/>
      <c r="BI242" s="335"/>
      <c r="BJ242" s="335"/>
      <c r="BK242" s="335"/>
      <c r="BL242" s="97" t="str">
        <f t="shared" si="411"/>
        <v/>
      </c>
      <c r="BM242" s="993"/>
      <c r="BN242" s="335" t="str">
        <f t="shared" si="438"/>
        <v/>
      </c>
      <c r="BO242" s="334"/>
      <c r="BP242" s="335"/>
      <c r="BQ242" s="335"/>
      <c r="BR242" s="335"/>
      <c r="BS242" s="335" t="str">
        <f t="shared" si="439"/>
        <v/>
      </c>
      <c r="BT242" s="334"/>
      <c r="BU242" s="335"/>
      <c r="BV242" s="335"/>
      <c r="BW242" s="335"/>
      <c r="BX242" s="335" t="str">
        <f t="shared" si="440"/>
        <v/>
      </c>
      <c r="BY242" s="334"/>
      <c r="BZ242" s="335"/>
      <c r="CA242" s="335"/>
      <c r="CB242" s="335"/>
      <c r="CC242" s="335" t="str">
        <f t="shared" si="441"/>
        <v/>
      </c>
      <c r="CD242" s="334"/>
      <c r="CE242" s="335"/>
      <c r="CF242" s="335"/>
      <c r="CG242" s="335"/>
      <c r="CH242" s="997"/>
      <c r="CI242" s="97" t="str">
        <f t="shared" si="442"/>
        <v/>
      </c>
      <c r="CJ242" s="998"/>
      <c r="CK242" s="335"/>
      <c r="CL242" s="97" t="str">
        <f t="shared" si="443"/>
        <v/>
      </c>
      <c r="CM242" s="334"/>
      <c r="CN242" s="335"/>
      <c r="CO242" s="335"/>
      <c r="CP242" s="335"/>
      <c r="CQ242" s="97"/>
      <c r="CR242" s="334"/>
      <c r="CS242" s="335"/>
      <c r="CT242" s="335"/>
      <c r="CU242" s="335"/>
      <c r="CV242" s="97"/>
      <c r="CW242" s="334"/>
      <c r="CX242" s="335"/>
      <c r="CY242" s="335"/>
      <c r="CZ242" s="335"/>
      <c r="DA242" s="97"/>
      <c r="DB242" s="334"/>
      <c r="DC242" s="335"/>
      <c r="DD242" s="335"/>
      <c r="DE242" s="335"/>
      <c r="DF242" s="97" t="str">
        <f t="shared" si="418"/>
        <v/>
      </c>
      <c r="DG242" s="993"/>
      <c r="DH242" s="335"/>
      <c r="DI242" s="97" t="str">
        <f t="shared" si="419"/>
        <v/>
      </c>
      <c r="DJ242" s="334"/>
      <c r="DK242" s="335"/>
      <c r="DL242" s="335"/>
      <c r="DM242" s="97"/>
      <c r="DN242" s="334"/>
      <c r="DO242" s="335"/>
      <c r="DP242" s="335"/>
      <c r="DQ242" s="97"/>
      <c r="DR242" s="334"/>
      <c r="DS242" s="335"/>
      <c r="DT242" s="335"/>
      <c r="DU242" s="97"/>
      <c r="DV242" s="334"/>
      <c r="DW242" s="335"/>
      <c r="DX242" s="335"/>
      <c r="DY242" s="97" t="str">
        <f t="shared" si="420"/>
        <v/>
      </c>
      <c r="DZ242" s="998"/>
      <c r="EA242" s="335"/>
      <c r="EB242" s="97" t="str">
        <f t="shared" si="447"/>
        <v/>
      </c>
      <c r="EC242" s="334"/>
      <c r="ED242" s="335"/>
      <c r="EE242" s="335"/>
      <c r="EF242" s="97"/>
      <c r="EG242" s="334"/>
      <c r="EH242" s="335"/>
      <c r="EI242" s="335"/>
      <c r="EJ242" s="97"/>
      <c r="EK242" s="334"/>
      <c r="EL242" s="335"/>
      <c r="EM242" s="335"/>
      <c r="EN242" s="97"/>
      <c r="EO242" s="334"/>
      <c r="EP242" s="335"/>
      <c r="EQ242" s="335"/>
      <c r="ER242" s="97" t="str">
        <f t="shared" si="422"/>
        <v/>
      </c>
      <c r="ES242" s="993"/>
      <c r="ET242" s="335"/>
      <c r="EU242" s="97" t="str">
        <f t="shared" si="449"/>
        <v/>
      </c>
      <c r="EV242" s="334"/>
      <c r="EW242" s="335"/>
      <c r="EX242" s="335"/>
      <c r="EY242" s="97"/>
      <c r="EZ242" s="334"/>
      <c r="FA242" s="335"/>
      <c r="FB242" s="335"/>
      <c r="FC242" s="97"/>
      <c r="FD242" s="334"/>
      <c r="FE242" s="335"/>
      <c r="FF242" s="335"/>
      <c r="FG242" s="97"/>
      <c r="FH242" s="334"/>
      <c r="FI242" s="335"/>
      <c r="FJ242" s="335"/>
      <c r="FK242" s="97" t="str">
        <f t="shared" si="424"/>
        <v/>
      </c>
      <c r="FL242" s="993"/>
      <c r="FM242" s="335"/>
      <c r="FN242" s="97" t="str">
        <f t="shared" si="451"/>
        <v/>
      </c>
      <c r="FO242" s="334"/>
      <c r="FP242" s="335"/>
      <c r="FQ242" s="97"/>
      <c r="FR242" s="334"/>
      <c r="FS242" s="335"/>
      <c r="FT242" s="97"/>
      <c r="FU242" s="334"/>
      <c r="FV242" s="335"/>
      <c r="FW242" s="97"/>
      <c r="FX242" s="334"/>
      <c r="FY242" s="335"/>
      <c r="FZ242" s="97" t="str">
        <f t="shared" si="426"/>
        <v/>
      </c>
      <c r="GA242" s="993"/>
      <c r="GB242" s="335"/>
      <c r="GC242" s="510" t="str">
        <f t="shared" si="453"/>
        <v/>
      </c>
      <c r="GD242" s="336"/>
      <c r="GE242" s="337"/>
      <c r="GF242" s="337"/>
      <c r="GG242" s="337"/>
      <c r="GH242" s="337"/>
      <c r="GI242" s="510"/>
      <c r="GJ242" s="336"/>
      <c r="GK242" s="337"/>
      <c r="GL242" s="337"/>
      <c r="GM242" s="337"/>
      <c r="GN242" s="337"/>
      <c r="GO242" s="510"/>
      <c r="GP242" s="336"/>
      <c r="GQ242" s="337"/>
      <c r="GR242" s="337"/>
      <c r="GS242" s="337"/>
      <c r="GT242" s="337"/>
      <c r="GU242" s="510"/>
      <c r="GV242" s="336"/>
      <c r="GW242" s="337"/>
      <c r="GX242" s="337"/>
      <c r="GY242" s="337"/>
      <c r="GZ242" s="336"/>
      <c r="HA242" s="510" t="str">
        <f t="shared" si="428"/>
        <v/>
      </c>
      <c r="HB242" s="994"/>
      <c r="HC242" s="337"/>
      <c r="HD242" s="510" t="str">
        <f t="shared" si="455"/>
        <v/>
      </c>
      <c r="HE242" s="336"/>
      <c r="HF242" s="337"/>
      <c r="HG242" s="337"/>
      <c r="HH242" s="336"/>
      <c r="HI242" s="510"/>
      <c r="HJ242" s="336"/>
      <c r="HK242" s="337"/>
      <c r="HL242" s="337"/>
      <c r="HM242" s="336"/>
      <c r="HN242" s="510"/>
      <c r="HO242" s="336"/>
      <c r="HP242" s="337"/>
      <c r="HQ242" s="337"/>
      <c r="HR242" s="337"/>
      <c r="HS242" s="510"/>
      <c r="HT242" s="336"/>
      <c r="HU242" s="337"/>
      <c r="HV242" s="337"/>
      <c r="HW242" s="337"/>
      <c r="HX242" s="97" t="str">
        <f t="shared" si="430"/>
        <v/>
      </c>
      <c r="HY242" s="994"/>
      <c r="HZ242" s="337"/>
      <c r="IA242" s="510" t="str">
        <f t="shared" si="457"/>
        <v/>
      </c>
      <c r="IB242" s="336"/>
      <c r="IC242" s="337"/>
      <c r="ID242" s="337"/>
      <c r="IE242" s="510"/>
      <c r="IF242" s="336"/>
      <c r="IG242" s="337"/>
      <c r="IH242" s="337"/>
      <c r="II242" s="510"/>
      <c r="IJ242" s="336"/>
      <c r="IK242" s="337"/>
      <c r="IL242" s="337"/>
      <c r="IM242" s="510"/>
      <c r="IN242" s="336"/>
      <c r="IO242" s="337"/>
      <c r="IP242" s="337"/>
      <c r="IQ242" s="97" t="str">
        <f t="shared" si="458"/>
        <v/>
      </c>
      <c r="IR242" s="994"/>
      <c r="IS242" s="337"/>
      <c r="IT242" s="337"/>
      <c r="IU242" s="337"/>
      <c r="IV242" s="510" t="str">
        <f t="shared" si="459"/>
        <v/>
      </c>
      <c r="IW242" s="995"/>
    </row>
    <row r="243" spans="1:257" x14ac:dyDescent="0.25">
      <c r="A243" s="996"/>
      <c r="B243" s="507">
        <v>12</v>
      </c>
      <c r="C243" s="97" t="str">
        <f>IF(Proponentes!B234&gt;0,Proponentes!B234,"")</f>
        <v/>
      </c>
      <c r="D243" s="335"/>
      <c r="E243" s="335"/>
      <c r="F243" s="334"/>
      <c r="G243" s="335"/>
      <c r="H243" s="335"/>
      <c r="I243" s="335"/>
      <c r="J243" s="335"/>
      <c r="K243" s="335"/>
      <c r="L243" s="335"/>
      <c r="M243" s="334"/>
      <c r="N243" s="335"/>
      <c r="O243" s="335"/>
      <c r="P243" s="335"/>
      <c r="Q243" s="335"/>
      <c r="R243" s="335"/>
      <c r="S243" s="335"/>
      <c r="T243" s="334"/>
      <c r="U243" s="335"/>
      <c r="V243" s="335"/>
      <c r="W243" s="335"/>
      <c r="X243" s="335"/>
      <c r="Y243" s="335"/>
      <c r="Z243" s="335"/>
      <c r="AA243" s="334"/>
      <c r="AB243" s="335"/>
      <c r="AC243" s="335"/>
      <c r="AD243" s="335"/>
      <c r="AE243" s="335"/>
      <c r="AF243" s="335"/>
      <c r="AG243" s="97" t="str">
        <f t="shared" si="409"/>
        <v/>
      </c>
      <c r="AH243" s="993"/>
      <c r="AI243" s="335"/>
      <c r="AJ243" s="335" t="str">
        <f t="shared" si="410"/>
        <v/>
      </c>
      <c r="AK243" s="335"/>
      <c r="AL243" s="334"/>
      <c r="AM243" s="335"/>
      <c r="AN243" s="335"/>
      <c r="AO243" s="335"/>
      <c r="AP243" s="335"/>
      <c r="AQ243" s="335"/>
      <c r="AR243" s="335"/>
      <c r="AS243" s="334"/>
      <c r="AT243" s="335"/>
      <c r="AU243" s="335"/>
      <c r="AV243" s="335"/>
      <c r="AW243" s="335"/>
      <c r="AX243" s="335"/>
      <c r="AY243" s="335"/>
      <c r="AZ243" s="334"/>
      <c r="BA243" s="335"/>
      <c r="BB243" s="335"/>
      <c r="BC243" s="335"/>
      <c r="BD243" s="335"/>
      <c r="BE243" s="335"/>
      <c r="BF243" s="335"/>
      <c r="BG243" s="334"/>
      <c r="BH243" s="335"/>
      <c r="BI243" s="335"/>
      <c r="BJ243" s="335"/>
      <c r="BK243" s="335"/>
      <c r="BL243" s="97" t="str">
        <f t="shared" si="411"/>
        <v/>
      </c>
      <c r="BM243" s="993"/>
      <c r="BN243" s="335" t="str">
        <f t="shared" si="438"/>
        <v/>
      </c>
      <c r="BO243" s="334"/>
      <c r="BP243" s="335"/>
      <c r="BQ243" s="335"/>
      <c r="BR243" s="335"/>
      <c r="BS243" s="335" t="str">
        <f t="shared" si="439"/>
        <v/>
      </c>
      <c r="BT243" s="334"/>
      <c r="BU243" s="335"/>
      <c r="BV243" s="335"/>
      <c r="BW243" s="335"/>
      <c r="BX243" s="335" t="str">
        <f t="shared" si="440"/>
        <v/>
      </c>
      <c r="BY243" s="334"/>
      <c r="BZ243" s="335"/>
      <c r="CA243" s="335"/>
      <c r="CB243" s="335"/>
      <c r="CC243" s="335" t="str">
        <f t="shared" si="441"/>
        <v/>
      </c>
      <c r="CD243" s="334"/>
      <c r="CE243" s="335"/>
      <c r="CF243" s="335"/>
      <c r="CG243" s="335"/>
      <c r="CH243" s="997"/>
      <c r="CI243" s="97" t="str">
        <f t="shared" si="442"/>
        <v/>
      </c>
      <c r="CJ243" s="998"/>
      <c r="CK243" s="335"/>
      <c r="CL243" s="97" t="str">
        <f t="shared" si="443"/>
        <v/>
      </c>
      <c r="CM243" s="334"/>
      <c r="CN243" s="335"/>
      <c r="CO243" s="335"/>
      <c r="CP243" s="335"/>
      <c r="CQ243" s="97"/>
      <c r="CR243" s="334"/>
      <c r="CS243" s="335"/>
      <c r="CT243" s="335"/>
      <c r="CU243" s="335"/>
      <c r="CV243" s="97"/>
      <c r="CW243" s="334"/>
      <c r="CX243" s="335"/>
      <c r="CY243" s="335"/>
      <c r="CZ243" s="335"/>
      <c r="DA243" s="97"/>
      <c r="DB243" s="334"/>
      <c r="DC243" s="335"/>
      <c r="DD243" s="335"/>
      <c r="DE243" s="335"/>
      <c r="DF243" s="97" t="str">
        <f t="shared" si="418"/>
        <v/>
      </c>
      <c r="DG243" s="993"/>
      <c r="DH243" s="335"/>
      <c r="DI243" s="97" t="str">
        <f t="shared" si="419"/>
        <v/>
      </c>
      <c r="DJ243" s="334"/>
      <c r="DK243" s="335"/>
      <c r="DL243" s="335"/>
      <c r="DM243" s="97"/>
      <c r="DN243" s="334"/>
      <c r="DO243" s="335"/>
      <c r="DP243" s="335"/>
      <c r="DQ243" s="97"/>
      <c r="DR243" s="334"/>
      <c r="DS243" s="335"/>
      <c r="DT243" s="335"/>
      <c r="DU243" s="97"/>
      <c r="DV243" s="334"/>
      <c r="DW243" s="335"/>
      <c r="DX243" s="335"/>
      <c r="DY243" s="97" t="str">
        <f t="shared" si="420"/>
        <v/>
      </c>
      <c r="DZ243" s="998"/>
      <c r="EA243" s="335"/>
      <c r="EB243" s="97" t="str">
        <f t="shared" si="447"/>
        <v/>
      </c>
      <c r="EC243" s="334"/>
      <c r="ED243" s="335"/>
      <c r="EE243" s="335"/>
      <c r="EF243" s="97"/>
      <c r="EG243" s="334"/>
      <c r="EH243" s="335"/>
      <c r="EI243" s="335"/>
      <c r="EJ243" s="97"/>
      <c r="EK243" s="334"/>
      <c r="EL243" s="335"/>
      <c r="EM243" s="335"/>
      <c r="EN243" s="97"/>
      <c r="EO243" s="334"/>
      <c r="EP243" s="335"/>
      <c r="EQ243" s="335"/>
      <c r="ER243" s="97" t="str">
        <f t="shared" si="422"/>
        <v/>
      </c>
      <c r="ES243" s="993"/>
      <c r="ET243" s="335"/>
      <c r="EU243" s="97" t="str">
        <f t="shared" si="449"/>
        <v/>
      </c>
      <c r="EV243" s="334"/>
      <c r="EW243" s="335"/>
      <c r="EX243" s="335"/>
      <c r="EY243" s="97"/>
      <c r="EZ243" s="334"/>
      <c r="FA243" s="335"/>
      <c r="FB243" s="335"/>
      <c r="FC243" s="97"/>
      <c r="FD243" s="334"/>
      <c r="FE243" s="335"/>
      <c r="FF243" s="335"/>
      <c r="FG243" s="97"/>
      <c r="FH243" s="334"/>
      <c r="FI243" s="335"/>
      <c r="FJ243" s="335"/>
      <c r="FK243" s="97" t="str">
        <f t="shared" si="424"/>
        <v/>
      </c>
      <c r="FL243" s="993"/>
      <c r="FM243" s="335"/>
      <c r="FN243" s="97" t="str">
        <f t="shared" si="451"/>
        <v/>
      </c>
      <c r="FO243" s="334"/>
      <c r="FP243" s="335"/>
      <c r="FQ243" s="97"/>
      <c r="FR243" s="334"/>
      <c r="FS243" s="335"/>
      <c r="FT243" s="97"/>
      <c r="FU243" s="334"/>
      <c r="FV243" s="335"/>
      <c r="FW243" s="97"/>
      <c r="FX243" s="334"/>
      <c r="FY243" s="335"/>
      <c r="FZ243" s="97" t="str">
        <f t="shared" si="426"/>
        <v/>
      </c>
      <c r="GA243" s="993"/>
      <c r="GB243" s="335"/>
      <c r="GC243" s="510" t="str">
        <f t="shared" si="453"/>
        <v/>
      </c>
      <c r="GD243" s="336"/>
      <c r="GE243" s="337"/>
      <c r="GF243" s="337"/>
      <c r="GG243" s="337"/>
      <c r="GH243" s="337"/>
      <c r="GI243" s="510"/>
      <c r="GJ243" s="336"/>
      <c r="GK243" s="337"/>
      <c r="GL243" s="337"/>
      <c r="GM243" s="337"/>
      <c r="GN243" s="337"/>
      <c r="GO243" s="510"/>
      <c r="GP243" s="336"/>
      <c r="GQ243" s="337"/>
      <c r="GR243" s="337"/>
      <c r="GS243" s="337"/>
      <c r="GT243" s="337"/>
      <c r="GU243" s="510"/>
      <c r="GV243" s="336"/>
      <c r="GW243" s="337"/>
      <c r="GX243" s="337"/>
      <c r="GY243" s="337"/>
      <c r="GZ243" s="336"/>
      <c r="HA243" s="510" t="str">
        <f t="shared" si="428"/>
        <v/>
      </c>
      <c r="HB243" s="994"/>
      <c r="HC243" s="337"/>
      <c r="HD243" s="510" t="str">
        <f t="shared" si="455"/>
        <v/>
      </c>
      <c r="HE243" s="336"/>
      <c r="HF243" s="337"/>
      <c r="HG243" s="337"/>
      <c r="HH243" s="336"/>
      <c r="HI243" s="510"/>
      <c r="HJ243" s="336"/>
      <c r="HK243" s="337"/>
      <c r="HL243" s="337"/>
      <c r="HM243" s="336"/>
      <c r="HN243" s="510"/>
      <c r="HO243" s="336"/>
      <c r="HP243" s="337"/>
      <c r="HQ243" s="337"/>
      <c r="HR243" s="337"/>
      <c r="HS243" s="510"/>
      <c r="HT243" s="336"/>
      <c r="HU243" s="337"/>
      <c r="HV243" s="337"/>
      <c r="HW243" s="337"/>
      <c r="HX243" s="97" t="str">
        <f t="shared" si="430"/>
        <v/>
      </c>
      <c r="HY243" s="994"/>
      <c r="HZ243" s="337"/>
      <c r="IA243" s="510" t="str">
        <f t="shared" si="457"/>
        <v/>
      </c>
      <c r="IB243" s="336"/>
      <c r="IC243" s="337"/>
      <c r="ID243" s="337"/>
      <c r="IE243" s="510"/>
      <c r="IF243" s="336"/>
      <c r="IG243" s="337"/>
      <c r="IH243" s="337"/>
      <c r="II243" s="510"/>
      <c r="IJ243" s="336"/>
      <c r="IK243" s="337"/>
      <c r="IL243" s="337"/>
      <c r="IM243" s="510"/>
      <c r="IN243" s="336"/>
      <c r="IO243" s="337"/>
      <c r="IP243" s="337"/>
      <c r="IQ243" s="97" t="str">
        <f t="shared" si="458"/>
        <v/>
      </c>
      <c r="IR243" s="994"/>
      <c r="IS243" s="337"/>
      <c r="IT243" s="337"/>
      <c r="IU243" s="337"/>
      <c r="IV243" s="510" t="str">
        <f t="shared" si="459"/>
        <v/>
      </c>
      <c r="IW243" s="995"/>
    </row>
    <row r="244" spans="1:257" x14ac:dyDescent="0.25">
      <c r="A244" s="548">
        <v>18</v>
      </c>
      <c r="B244" s="514"/>
      <c r="C244" s="514"/>
      <c r="D244" s="514"/>
      <c r="E244" s="514"/>
      <c r="F244" s="515"/>
      <c r="G244" s="514"/>
      <c r="H244" s="514"/>
      <c r="I244" s="514"/>
      <c r="J244" s="514"/>
      <c r="K244" s="514"/>
      <c r="L244" s="514"/>
      <c r="M244" s="514"/>
      <c r="N244" s="514"/>
      <c r="O244" s="514"/>
      <c r="P244" s="514"/>
      <c r="Q244" s="514"/>
      <c r="R244" s="514"/>
      <c r="S244" s="514"/>
      <c r="T244" s="514"/>
      <c r="U244" s="514"/>
      <c r="V244" s="514"/>
      <c r="W244" s="514"/>
      <c r="X244" s="514"/>
      <c r="Y244" s="514"/>
      <c r="Z244" s="514"/>
      <c r="AA244" s="514"/>
      <c r="AB244" s="514"/>
      <c r="AC244" s="514"/>
      <c r="AD244" s="514"/>
      <c r="AE244" s="514"/>
      <c r="AF244" s="514"/>
      <c r="AG244" s="514"/>
      <c r="AH244" s="514"/>
      <c r="AI244" s="514"/>
      <c r="AJ244" s="514"/>
      <c r="AK244" s="514"/>
      <c r="AL244" s="514"/>
      <c r="AM244" s="514"/>
      <c r="AN244" s="514"/>
      <c r="AO244" s="514"/>
      <c r="AP244" s="514"/>
      <c r="AQ244" s="514"/>
      <c r="AR244" s="514"/>
      <c r="AS244" s="514"/>
      <c r="AT244" s="514"/>
      <c r="AU244" s="514"/>
      <c r="AV244" s="514"/>
      <c r="AW244" s="514"/>
      <c r="AX244" s="514"/>
      <c r="AY244" s="514"/>
      <c r="AZ244" s="514"/>
      <c r="BA244" s="514"/>
      <c r="BB244" s="514"/>
      <c r="BC244" s="514"/>
      <c r="BD244" s="514"/>
      <c r="BE244" s="514"/>
      <c r="BF244" s="514"/>
      <c r="BG244" s="514"/>
      <c r="BH244" s="514"/>
      <c r="BI244" s="514"/>
      <c r="BJ244" s="514"/>
      <c r="BK244" s="514"/>
      <c r="BL244" s="514"/>
      <c r="BM244" s="514"/>
      <c r="BN244" s="514"/>
      <c r="BO244" s="514"/>
      <c r="BP244" s="514"/>
      <c r="BQ244" s="514"/>
      <c r="BR244" s="514"/>
      <c r="BS244" s="514"/>
      <c r="BT244" s="514"/>
      <c r="BU244" s="514"/>
      <c r="BV244" s="514"/>
      <c r="BW244" s="514"/>
      <c r="BX244" s="514"/>
      <c r="BY244" s="514"/>
      <c r="BZ244" s="514"/>
      <c r="CA244" s="514"/>
      <c r="CB244" s="514"/>
      <c r="CC244" s="514"/>
      <c r="CD244" s="514"/>
      <c r="CE244" s="514"/>
      <c r="CF244" s="514"/>
      <c r="CG244" s="514"/>
      <c r="CH244" s="516"/>
      <c r="CI244" s="514"/>
      <c r="CJ244" s="514"/>
      <c r="CK244" s="514"/>
      <c r="CL244" s="514"/>
      <c r="CM244" s="514"/>
      <c r="CN244" s="514"/>
      <c r="CO244" s="514"/>
      <c r="CP244" s="514"/>
      <c r="CQ244" s="514"/>
      <c r="CR244" s="514"/>
      <c r="CS244" s="514"/>
      <c r="CT244" s="514"/>
      <c r="CU244" s="514"/>
      <c r="CV244" s="514"/>
      <c r="CW244" s="514"/>
      <c r="CX244" s="514"/>
      <c r="CY244" s="514"/>
      <c r="CZ244" s="514"/>
      <c r="DA244" s="514"/>
      <c r="DB244" s="514"/>
      <c r="DC244" s="514"/>
      <c r="DD244" s="514"/>
      <c r="DE244" s="514"/>
      <c r="DF244" s="514"/>
      <c r="DG244" s="514"/>
      <c r="DH244" s="514"/>
      <c r="DI244" s="514"/>
      <c r="DJ244" s="514"/>
      <c r="DK244" s="514"/>
      <c r="DL244" s="514"/>
      <c r="DM244" s="514"/>
      <c r="DN244" s="514"/>
      <c r="DO244" s="514"/>
      <c r="DP244" s="514"/>
      <c r="DQ244" s="514"/>
      <c r="DR244" s="514"/>
      <c r="DS244" s="514"/>
      <c r="DT244" s="514"/>
      <c r="DU244" s="514"/>
      <c r="DV244" s="514"/>
      <c r="DW244" s="514"/>
      <c r="DX244" s="514"/>
      <c r="DY244" s="514"/>
      <c r="DZ244" s="514"/>
      <c r="EA244" s="514"/>
      <c r="EB244" s="514"/>
      <c r="EC244" s="514"/>
      <c r="ED244" s="514"/>
      <c r="EE244" s="514"/>
      <c r="EF244" s="514"/>
      <c r="EG244" s="514"/>
      <c r="EH244" s="514"/>
      <c r="EI244" s="514"/>
      <c r="EJ244" s="514"/>
      <c r="EK244" s="514"/>
      <c r="EL244" s="514"/>
      <c r="EM244" s="514"/>
      <c r="EN244" s="514"/>
      <c r="EO244" s="514"/>
      <c r="EP244" s="514"/>
      <c r="EQ244" s="514"/>
      <c r="ER244" s="514"/>
      <c r="ES244" s="514"/>
      <c r="ET244" s="514"/>
      <c r="EU244" s="514"/>
      <c r="EV244" s="514"/>
      <c r="EW244" s="514"/>
      <c r="EX244" s="514"/>
      <c r="EY244" s="514"/>
      <c r="EZ244" s="514"/>
      <c r="FA244" s="514"/>
      <c r="FB244" s="514"/>
      <c r="FC244" s="514"/>
      <c r="FD244" s="514"/>
      <c r="FE244" s="514"/>
      <c r="FF244" s="514"/>
      <c r="FG244" s="514"/>
      <c r="FH244" s="514"/>
      <c r="FI244" s="514"/>
      <c r="FJ244" s="514"/>
      <c r="FK244" s="514"/>
      <c r="FL244" s="514"/>
      <c r="FM244" s="514"/>
      <c r="FN244" s="514"/>
      <c r="FO244" s="514"/>
      <c r="FP244" s="514"/>
      <c r="FQ244" s="514"/>
      <c r="FR244" s="514"/>
      <c r="FS244" s="514"/>
      <c r="FT244" s="514"/>
      <c r="FU244" s="514"/>
      <c r="FV244" s="514"/>
      <c r="FW244" s="514"/>
      <c r="FX244" s="514"/>
      <c r="FY244" s="514"/>
      <c r="FZ244" s="514"/>
      <c r="GA244" s="514"/>
      <c r="GB244" s="514"/>
      <c r="GC244" s="514"/>
      <c r="GD244" s="514"/>
      <c r="GE244" s="514"/>
      <c r="GF244" s="514"/>
      <c r="GG244" s="514"/>
      <c r="GH244" s="514"/>
      <c r="GI244" s="514"/>
      <c r="GJ244" s="514"/>
      <c r="GK244" s="514"/>
      <c r="GL244" s="514"/>
      <c r="GM244" s="514"/>
      <c r="GN244" s="514"/>
      <c r="GO244" s="514"/>
      <c r="GP244" s="514"/>
      <c r="GQ244" s="514"/>
      <c r="GR244" s="514"/>
      <c r="GS244" s="514"/>
      <c r="GT244" s="514"/>
      <c r="GU244" s="514"/>
      <c r="GV244" s="514"/>
      <c r="GW244" s="514"/>
      <c r="GX244" s="514"/>
      <c r="GY244" s="514"/>
      <c r="GZ244" s="514"/>
      <c r="HA244" s="514"/>
      <c r="HB244" s="514"/>
      <c r="HC244" s="514"/>
      <c r="HD244" s="514"/>
      <c r="HE244" s="514"/>
      <c r="HF244" s="514"/>
      <c r="HG244" s="514"/>
      <c r="HH244" s="514"/>
      <c r="HI244" s="514"/>
      <c r="HJ244" s="514"/>
      <c r="HK244" s="514"/>
      <c r="HL244" s="514"/>
      <c r="HM244" s="514"/>
      <c r="HN244" s="514"/>
      <c r="HO244" s="514"/>
      <c r="HP244" s="514"/>
      <c r="HQ244" s="514"/>
      <c r="HR244" s="514"/>
      <c r="HS244" s="514"/>
      <c r="HT244" s="514"/>
      <c r="HU244" s="514"/>
      <c r="HV244" s="514"/>
      <c r="HW244" s="514"/>
      <c r="HX244" s="514"/>
      <c r="HY244" s="514"/>
      <c r="HZ244" s="514"/>
      <c r="IA244" s="514"/>
      <c r="IB244" s="514"/>
      <c r="IC244" s="514"/>
      <c r="ID244" s="514"/>
      <c r="IE244" s="514"/>
      <c r="IF244" s="514"/>
      <c r="IG244" s="514"/>
      <c r="IH244" s="514"/>
      <c r="II244" s="514"/>
      <c r="IJ244" s="514"/>
      <c r="IK244" s="514"/>
      <c r="IL244" s="514"/>
      <c r="IM244" s="514"/>
      <c r="IN244" s="514"/>
      <c r="IO244" s="514"/>
      <c r="IP244" s="514"/>
      <c r="IQ244" s="514"/>
      <c r="IR244" s="514"/>
      <c r="IS244" s="514"/>
      <c r="IT244" s="514"/>
      <c r="IU244" s="514"/>
      <c r="IV244" s="514"/>
      <c r="IW244" s="549"/>
    </row>
    <row r="245" spans="1:257" ht="99.75" customHeight="1" x14ac:dyDescent="0.25">
      <c r="A245" s="996">
        <f t="shared" ref="A245" si="460">A257</f>
        <v>19</v>
      </c>
      <c r="B245" s="507">
        <v>1</v>
      </c>
      <c r="C245" s="97" t="str">
        <f>IF(Proponentes!B236&gt;0,Proponentes!B236,"")</f>
        <v>UNION TEMPORAL EDUCACION PSC 2021</v>
      </c>
      <c r="D245" s="335"/>
      <c r="E245" s="335" t="s">
        <v>1764</v>
      </c>
      <c r="F245" s="345" t="s">
        <v>1765</v>
      </c>
      <c r="G245" s="341">
        <v>47078</v>
      </c>
      <c r="H245" s="335" t="s">
        <v>1631</v>
      </c>
      <c r="I245" s="335" t="s">
        <v>1538</v>
      </c>
      <c r="J245" s="341"/>
      <c r="K245" s="335"/>
      <c r="L245" s="425" t="s">
        <v>1766</v>
      </c>
      <c r="M245" s="345" t="s">
        <v>1767</v>
      </c>
      <c r="N245" s="341">
        <v>46897</v>
      </c>
      <c r="O245" s="335" t="s">
        <v>1631</v>
      </c>
      <c r="P245" s="335" t="s">
        <v>1538</v>
      </c>
      <c r="Q245" s="335"/>
      <c r="R245" s="335"/>
      <c r="S245" s="425" t="s">
        <v>96</v>
      </c>
      <c r="T245" s="345" t="s">
        <v>1768</v>
      </c>
      <c r="U245" s="341">
        <v>47301</v>
      </c>
      <c r="V245" s="335" t="s">
        <v>1631</v>
      </c>
      <c r="W245" s="335" t="s">
        <v>1538</v>
      </c>
      <c r="X245" s="335"/>
      <c r="Y245" s="335"/>
      <c r="Z245" s="335"/>
      <c r="AA245" s="334"/>
      <c r="AB245" s="335"/>
      <c r="AC245" s="335"/>
      <c r="AD245" s="335"/>
      <c r="AE245" s="335"/>
      <c r="AF245" s="335"/>
      <c r="AG245" s="97" t="str">
        <f t="shared" ref="AG245" si="461">IF(E245="","",IF(K245=0,IF(R245=0,IF(Y245=0,IF(AF245=0,"CUMPLE","NO CUMPLE"),"NO CUMPLE"),"NO CUMPLE"),"NO CUMPLE"))</f>
        <v>CUMPLE</v>
      </c>
      <c r="AH245" s="993"/>
      <c r="AI245" s="335"/>
      <c r="AJ245" s="335" t="str">
        <f>IF(E245&gt;0,E245,"")</f>
        <v>VIGILANCIA Y SEGURIDAD CELTA LTDA</v>
      </c>
      <c r="AK245" s="335"/>
      <c r="AL245" s="334"/>
      <c r="AM245" s="341"/>
      <c r="AN245" s="335"/>
      <c r="AO245" s="341"/>
      <c r="AP245" s="335"/>
      <c r="AQ245" s="425" t="s">
        <v>1766</v>
      </c>
      <c r="AR245" s="335" t="s">
        <v>1631</v>
      </c>
      <c r="AS245" s="345" t="s">
        <v>1232</v>
      </c>
      <c r="AT245" s="341">
        <v>46897</v>
      </c>
      <c r="AU245" s="335"/>
      <c r="AV245" s="335"/>
      <c r="AW245" s="335"/>
      <c r="AX245" s="425" t="s">
        <v>96</v>
      </c>
      <c r="AY245" s="335"/>
      <c r="AZ245" s="334"/>
      <c r="BA245" s="335"/>
      <c r="BB245" s="335"/>
      <c r="BC245" s="335"/>
      <c r="BD245" s="335"/>
      <c r="BE245" s="335"/>
      <c r="BF245" s="335"/>
      <c r="BG245" s="334"/>
      <c r="BH245" s="335"/>
      <c r="BI245" s="335"/>
      <c r="BJ245" s="335"/>
      <c r="BK245" s="335"/>
      <c r="BL245" s="97" t="str">
        <f t="shared" ref="BL245" si="462">IF(AJ245="","",IF(AP245=0,IF(AW245=0,IF(BD245=0,IF(BK245=0,"CUMPLE","NO CUMPLE"),"NO CUMPLE"),"NO CUMPLE"),"NO CUMPLE"))</f>
        <v>CUMPLE</v>
      </c>
      <c r="BM245" s="993"/>
      <c r="BN245" s="335" t="str">
        <f t="shared" ref="BN245:BN256" si="463">IF(E245&gt;0,E245,"")</f>
        <v>VIGILANCIA Y SEGURIDAD CELTA LTDA</v>
      </c>
      <c r="BO245" s="334" t="s">
        <v>1685</v>
      </c>
      <c r="BP245" s="335" t="s">
        <v>1631</v>
      </c>
      <c r="BQ245" s="335">
        <v>23</v>
      </c>
      <c r="BR245" s="335"/>
      <c r="BS245" s="335" t="str">
        <f t="shared" ref="BS245:BS256" si="464">IF(L245&gt;0,L245,"")</f>
        <v>SEGURIDAD SURAMERICA LIMITADA</v>
      </c>
      <c r="BT245" s="334"/>
      <c r="BU245" s="335"/>
      <c r="BV245" s="335"/>
      <c r="BW245" s="335"/>
      <c r="BX245" s="335" t="str">
        <f t="shared" ref="BX245:BX256" si="465">IF(S245&gt;0,S245,"")</f>
        <v>PRISMA COMPAÑÍA DE SEGURIDAD LTDA</v>
      </c>
      <c r="BY245" s="334"/>
      <c r="BZ245" s="335"/>
      <c r="CA245" s="335"/>
      <c r="CB245" s="335"/>
      <c r="CC245" s="335" t="str">
        <f t="shared" ref="CC245:CC256" si="466">IF(Z245&gt;0,Z245,"")</f>
        <v/>
      </c>
      <c r="CD245" s="334"/>
      <c r="CE245" s="335"/>
      <c r="CF245" s="335"/>
      <c r="CG245" s="335"/>
      <c r="CH245" s="997">
        <f>Proponentes!N236</f>
        <v>0</v>
      </c>
      <c r="CI245" s="97" t="str">
        <f t="shared" ref="CI245:CI256" si="467">IF(BN245="","",IF(CJ245=0,"CUMPLE","NO CUMPLE"))</f>
        <v>CUMPLE</v>
      </c>
      <c r="CJ245" s="998"/>
      <c r="CK245" s="335"/>
      <c r="CL245" s="97" t="str">
        <f t="shared" ref="CL245:CL256" si="468">IF(E245&gt;0,E245,"")</f>
        <v>VIGILANCIA Y SEGURIDAD CELTA LTDA</v>
      </c>
      <c r="CM245" s="519" t="s">
        <v>332</v>
      </c>
      <c r="CN245" s="335" t="s">
        <v>1538</v>
      </c>
      <c r="CO245" s="335" t="s">
        <v>1631</v>
      </c>
      <c r="CP245" s="335"/>
      <c r="CQ245" s="521" t="s">
        <v>1766</v>
      </c>
      <c r="CR245" s="345" t="s">
        <v>332</v>
      </c>
      <c r="CS245" s="335" t="s">
        <v>1538</v>
      </c>
      <c r="CT245" s="335" t="s">
        <v>1631</v>
      </c>
      <c r="CU245" s="335"/>
      <c r="CV245" s="521" t="s">
        <v>96</v>
      </c>
      <c r="CW245" s="345" t="s">
        <v>332</v>
      </c>
      <c r="CX245" s="335" t="s">
        <v>1538</v>
      </c>
      <c r="CY245" s="335" t="s">
        <v>1631</v>
      </c>
      <c r="CZ245" s="335"/>
      <c r="DA245" s="97"/>
      <c r="DB245" s="334"/>
      <c r="DC245" s="335"/>
      <c r="DD245" s="335"/>
      <c r="DE245" s="335"/>
      <c r="DF245" s="97" t="str">
        <f t="shared" ref="DF245" si="469">IF(CL245="","",IF(CP245=0,IF(CU245=0,IF(CZ245=0,IF(DE245=0,"CUMPLE","NO CUMPLE"),"NO CUMPLE"),"NO CUMPLE"),"NO CUMPLE"))</f>
        <v>CUMPLE</v>
      </c>
      <c r="DG245" s="993"/>
      <c r="DH245" s="335"/>
      <c r="DI245" s="97" t="str">
        <f t="shared" ref="DI245" si="470">IF(E245&gt;0,E245,"")</f>
        <v>VIGILANCIA Y SEGURIDAD CELTA LTDA</v>
      </c>
      <c r="DJ245" s="345" t="s">
        <v>332</v>
      </c>
      <c r="DK245" s="335" t="s">
        <v>1631</v>
      </c>
      <c r="DL245" s="335"/>
      <c r="DM245" s="521" t="s">
        <v>1766</v>
      </c>
      <c r="DN245" s="345" t="s">
        <v>332</v>
      </c>
      <c r="DO245" s="335" t="s">
        <v>1631</v>
      </c>
      <c r="DP245" s="335"/>
      <c r="DQ245" s="521" t="s">
        <v>96</v>
      </c>
      <c r="DR245" s="345" t="s">
        <v>332</v>
      </c>
      <c r="DS245" s="335" t="s">
        <v>1631</v>
      </c>
      <c r="DT245" s="335"/>
      <c r="DU245" s="97"/>
      <c r="DV245" s="334"/>
      <c r="DW245" s="335"/>
      <c r="DX245" s="335"/>
      <c r="DY245" s="97" t="str">
        <f t="shared" ref="DY245" si="471">IF(DI245="","",IF(DL245=0,IF(DP245=0,IF(DT245=0,IF(DX245=0,"CUMPLE","NO CUMPLE"),"NO CUMPLE"),"NO CUMPLE"),"NO CUMPLE"))</f>
        <v>CUMPLE</v>
      </c>
      <c r="DZ245" s="998"/>
      <c r="EA245" s="335"/>
      <c r="EB245" s="97" t="str">
        <f t="shared" ref="EB245:EB256" si="472">IF(E245&gt;0,E245,"")</f>
        <v>VIGILANCIA Y SEGURIDAD CELTA LTDA</v>
      </c>
      <c r="EC245" s="345" t="s">
        <v>332</v>
      </c>
      <c r="ED245" s="335" t="s">
        <v>1631</v>
      </c>
      <c r="EE245" s="335"/>
      <c r="EF245" s="521" t="s">
        <v>1766</v>
      </c>
      <c r="EG245" s="345" t="s">
        <v>332</v>
      </c>
      <c r="EH245" s="335" t="s">
        <v>1631</v>
      </c>
      <c r="EI245" s="335"/>
      <c r="EJ245" s="521" t="s">
        <v>96</v>
      </c>
      <c r="EK245" s="345" t="s">
        <v>332</v>
      </c>
      <c r="EL245" s="335" t="s">
        <v>1631</v>
      </c>
      <c r="EM245" s="335"/>
      <c r="EN245" s="97"/>
      <c r="EO245" s="334"/>
      <c r="EP245" s="335"/>
      <c r="EQ245" s="335"/>
      <c r="ER245" s="97" t="str">
        <f t="shared" ref="ER245" si="473">IF(EB245="","",IF(EE245=0,IF(EI245=0,IF(EM245=0,IF(EQ245=0,"CUMPLE","NO CUMPLE"),"NO CUMPLE"),"NO CUMPLE"),"NO CUMPLE"))</f>
        <v>CUMPLE</v>
      </c>
      <c r="ES245" s="993"/>
      <c r="ET245" s="335"/>
      <c r="EU245" s="97" t="str">
        <f t="shared" ref="EU245:EU256" si="474">IF(E245&gt;0,E245,"")</f>
        <v>VIGILANCIA Y SEGURIDAD CELTA LTDA</v>
      </c>
      <c r="EV245" s="345" t="s">
        <v>1721</v>
      </c>
      <c r="EW245" s="335" t="s">
        <v>1631</v>
      </c>
      <c r="EX245" s="335"/>
      <c r="EY245" s="521" t="s">
        <v>1766</v>
      </c>
      <c r="EZ245" s="345" t="s">
        <v>1207</v>
      </c>
      <c r="FA245" s="335" t="s">
        <v>1631</v>
      </c>
      <c r="FB245" s="335"/>
      <c r="FC245" s="521" t="s">
        <v>96</v>
      </c>
      <c r="FD245" s="345" t="s">
        <v>1769</v>
      </c>
      <c r="FE245" s="335" t="s">
        <v>1631</v>
      </c>
      <c r="FF245" s="335"/>
      <c r="FG245" s="97"/>
      <c r="FH245" s="334"/>
      <c r="FI245" s="335"/>
      <c r="FJ245" s="335"/>
      <c r="FK245" s="97" t="str">
        <f t="shared" ref="FK245" si="475">IF(EU245="","",IF(EX245=0,IF(FB245=0,IF(FF245=0,IF(FJ245=0,"CUMPLE","NO CUMPLE"),"NO CUMPLE"),"NO CUMPLE"),"NO CUMPLE"))</f>
        <v>CUMPLE</v>
      </c>
      <c r="FL245" s="993"/>
      <c r="FM245" s="335"/>
      <c r="FN245" s="97" t="str">
        <f t="shared" ref="FN245:FN256" si="476">IF(E245&gt;0,E245,"")</f>
        <v>VIGILANCIA Y SEGURIDAD CELTA LTDA</v>
      </c>
      <c r="FO245" s="345" t="s">
        <v>823</v>
      </c>
      <c r="FP245" s="335"/>
      <c r="FQ245" s="521" t="s">
        <v>1766</v>
      </c>
      <c r="FR245" s="345" t="s">
        <v>1395</v>
      </c>
      <c r="FS245" s="335"/>
      <c r="FT245" s="521" t="s">
        <v>96</v>
      </c>
      <c r="FU245" s="345" t="s">
        <v>863</v>
      </c>
      <c r="FV245" s="335"/>
      <c r="FW245" s="97"/>
      <c r="FX245" s="334"/>
      <c r="FY245" s="335"/>
      <c r="FZ245" s="97" t="str">
        <f t="shared" ref="FZ245" si="477">IF(FN245="","",IF(FP245=0,IF(FS245=0,IF(FV245=0,IF(FY245=0,"CUMPLE","NO CUMPLE"),"NO CUMPLE"),"NO CUMPLE"),"NO CUMPLE"))</f>
        <v>CUMPLE</v>
      </c>
      <c r="GA245" s="993"/>
      <c r="GB245" s="335"/>
      <c r="GC245" s="510" t="str">
        <f t="shared" ref="GC245:GC256" si="478">IF(E245&gt;0,E245,"")</f>
        <v>VIGILANCIA Y SEGURIDAD CELTA LTDA</v>
      </c>
      <c r="GD245" s="346" t="s">
        <v>1770</v>
      </c>
      <c r="GE245" s="337" t="s">
        <v>1631</v>
      </c>
      <c r="GF245" s="337"/>
      <c r="GG245" s="337"/>
      <c r="GH245" s="337"/>
      <c r="GI245" s="522" t="s">
        <v>1766</v>
      </c>
      <c r="GJ245" s="346" t="s">
        <v>1771</v>
      </c>
      <c r="GK245" s="337" t="s">
        <v>1631</v>
      </c>
      <c r="GL245" s="337"/>
      <c r="GM245" s="337"/>
      <c r="GN245" s="337"/>
      <c r="GO245" s="522" t="s">
        <v>96</v>
      </c>
      <c r="GP245" s="346" t="s">
        <v>1772</v>
      </c>
      <c r="GQ245" s="337" t="s">
        <v>1631</v>
      </c>
      <c r="GR245" s="337"/>
      <c r="GS245" s="337"/>
      <c r="GT245" s="337"/>
      <c r="GU245" s="510"/>
      <c r="GV245" s="336"/>
      <c r="GW245" s="337"/>
      <c r="GX245" s="337"/>
      <c r="GY245" s="337"/>
      <c r="GZ245" s="336"/>
      <c r="HA245" s="510" t="str">
        <f t="shared" ref="HA245" si="479">IF(GC245="","",IF(GH245=0,IF(GN245=0,IF(GT245=0,IF(GZ245=0,"CUMPLE","NO CUMPLE"),"NO CUMPLE"),"NO CUMPLE"),"NO CUMPLE"))</f>
        <v>CUMPLE</v>
      </c>
      <c r="HB245" s="994"/>
      <c r="HC245" s="337"/>
      <c r="HD245" s="510" t="str">
        <f t="shared" ref="HD245:HD256" si="480">IF(E245&gt;0,E245,"")</f>
        <v>VIGILANCIA Y SEGURIDAD CELTA LTDA</v>
      </c>
      <c r="HE245" s="346" t="s">
        <v>1773</v>
      </c>
      <c r="HF245" s="337" t="s">
        <v>1631</v>
      </c>
      <c r="HG245" s="337" t="s">
        <v>1538</v>
      </c>
      <c r="HH245" s="336"/>
      <c r="HI245" s="510" t="s">
        <v>1766</v>
      </c>
      <c r="HJ245" s="346" t="s">
        <v>1773</v>
      </c>
      <c r="HK245" s="337" t="s">
        <v>1631</v>
      </c>
      <c r="HL245" s="337" t="s">
        <v>1538</v>
      </c>
      <c r="HM245" s="336"/>
      <c r="HN245" s="522" t="s">
        <v>96</v>
      </c>
      <c r="HO245" s="346" t="s">
        <v>1773</v>
      </c>
      <c r="HP245" s="337" t="s">
        <v>1631</v>
      </c>
      <c r="HQ245" s="337" t="s">
        <v>1538</v>
      </c>
      <c r="HR245" s="337"/>
      <c r="HS245" s="510"/>
      <c r="HT245" s="336"/>
      <c r="HU245" s="337"/>
      <c r="HV245" s="337"/>
      <c r="HW245" s="337"/>
      <c r="HX245" s="97" t="str">
        <f t="shared" ref="HX245" si="481">IF(HD245="","",IF(HH245=0,IF(HM245=0,IF(HR245=0,IF(HW245=0,"CUMPLE","NO CUMPLE"),"NO CUMPLE"),"NO CUMPLE"),"NO CUMPLE"))</f>
        <v>CUMPLE</v>
      </c>
      <c r="HY245" s="994"/>
      <c r="HZ245" s="337"/>
      <c r="IA245" s="510" t="str">
        <f t="shared" ref="IA245:IA256" si="482">IF(E245&gt;0,E245,"")</f>
        <v>VIGILANCIA Y SEGURIDAD CELTA LTDA</v>
      </c>
      <c r="IB245" s="346" t="s">
        <v>332</v>
      </c>
      <c r="IC245" s="337" t="s">
        <v>1631</v>
      </c>
      <c r="ID245" s="512"/>
      <c r="IE245" s="522" t="s">
        <v>1766</v>
      </c>
      <c r="IF245" s="346" t="s">
        <v>332</v>
      </c>
      <c r="IG245" s="337" t="s">
        <v>1631</v>
      </c>
      <c r="IH245" s="512"/>
      <c r="II245" s="522" t="s">
        <v>96</v>
      </c>
      <c r="IJ245" s="346" t="s">
        <v>1774</v>
      </c>
      <c r="IK245" s="337" t="s">
        <v>1631</v>
      </c>
      <c r="IL245" s="512"/>
      <c r="IM245" s="510"/>
      <c r="IN245" s="336"/>
      <c r="IO245" s="337"/>
      <c r="IP245" s="337"/>
      <c r="IQ245" s="97" t="str">
        <f t="shared" ref="IQ245:IQ256" si="483">IF(IA245="","",IF(ID245=0,IF(IH245=0,IF(IL245=0,IF(IP245=0,"CUMPLE","NO CUMPLE"),"NO CUMPLE"),"NO CUMPLE"),"NO CUMPLE"))</f>
        <v>CUMPLE</v>
      </c>
      <c r="IR245" s="994"/>
      <c r="IS245" s="337"/>
      <c r="IT245" s="337" t="s">
        <v>1631</v>
      </c>
      <c r="IU245" s="337">
        <v>1</v>
      </c>
      <c r="IV245" s="510" t="str">
        <f t="shared" ref="IV245:IV256" si="484">IF(IT245&lt;&gt;"",IF(IT245="SI","CUMPLE","NO CUMPLE"),"")</f>
        <v>CUMPLE</v>
      </c>
      <c r="IW245" s="995"/>
    </row>
    <row r="246" spans="1:257" x14ac:dyDescent="0.25">
      <c r="A246" s="996"/>
      <c r="B246" s="507">
        <v>2</v>
      </c>
      <c r="C246" s="97" t="str">
        <f>IF(Proponentes!B237&gt;0,Proponentes!B237,"")</f>
        <v/>
      </c>
      <c r="D246" s="335"/>
      <c r="E246" s="335"/>
      <c r="F246" s="334"/>
      <c r="G246" s="335"/>
      <c r="H246" s="335"/>
      <c r="I246" s="335"/>
      <c r="J246" s="335"/>
      <c r="K246" s="335"/>
      <c r="L246" s="335"/>
      <c r="M246" s="334"/>
      <c r="N246" s="335"/>
      <c r="O246" s="335"/>
      <c r="P246" s="335"/>
      <c r="Q246" s="335"/>
      <c r="R246" s="335"/>
      <c r="S246" s="335"/>
      <c r="T246" s="334"/>
      <c r="U246" s="335"/>
      <c r="V246" s="335"/>
      <c r="W246" s="335"/>
      <c r="X246" s="335"/>
      <c r="Y246" s="335"/>
      <c r="Z246" s="335"/>
      <c r="AA246" s="334"/>
      <c r="AB246" s="335"/>
      <c r="AC246" s="335"/>
      <c r="AD246" s="335"/>
      <c r="AE246" s="335"/>
      <c r="AF246" s="335"/>
      <c r="AG246" s="97" t="str">
        <f t="shared" si="409"/>
        <v/>
      </c>
      <c r="AH246" s="993"/>
      <c r="AI246" s="335"/>
      <c r="AJ246" s="335" t="str">
        <f t="shared" si="410"/>
        <v/>
      </c>
      <c r="AK246" s="335"/>
      <c r="AL246" s="334"/>
      <c r="AM246" s="335"/>
      <c r="AN246" s="335"/>
      <c r="AO246" s="335"/>
      <c r="AP246" s="335"/>
      <c r="AQ246" s="335"/>
      <c r="AR246" s="335"/>
      <c r="AS246" s="334"/>
      <c r="AT246" s="335"/>
      <c r="AU246" s="335"/>
      <c r="AV246" s="335"/>
      <c r="AW246" s="335"/>
      <c r="AX246" s="335"/>
      <c r="AY246" s="335"/>
      <c r="AZ246" s="334"/>
      <c r="BA246" s="335"/>
      <c r="BB246" s="335"/>
      <c r="BC246" s="335"/>
      <c r="BD246" s="335"/>
      <c r="BE246" s="335"/>
      <c r="BF246" s="335"/>
      <c r="BG246" s="334"/>
      <c r="BH246" s="335"/>
      <c r="BI246" s="335"/>
      <c r="BJ246" s="335"/>
      <c r="BK246" s="335"/>
      <c r="BL246" s="97" t="str">
        <f t="shared" si="411"/>
        <v/>
      </c>
      <c r="BM246" s="993"/>
      <c r="BN246" s="335" t="str">
        <f t="shared" si="463"/>
        <v/>
      </c>
      <c r="BO246" s="334"/>
      <c r="BP246" s="335"/>
      <c r="BQ246" s="335"/>
      <c r="BR246" s="335"/>
      <c r="BS246" s="335" t="str">
        <f t="shared" si="464"/>
        <v/>
      </c>
      <c r="BT246" s="334"/>
      <c r="BU246" s="335"/>
      <c r="BV246" s="335"/>
      <c r="BW246" s="335"/>
      <c r="BX246" s="335" t="str">
        <f t="shared" si="465"/>
        <v/>
      </c>
      <c r="BY246" s="334"/>
      <c r="BZ246" s="335"/>
      <c r="CA246" s="335"/>
      <c r="CB246" s="335"/>
      <c r="CC246" s="335" t="str">
        <f t="shared" si="466"/>
        <v/>
      </c>
      <c r="CD246" s="334"/>
      <c r="CE246" s="335"/>
      <c r="CF246" s="335"/>
      <c r="CG246" s="335"/>
      <c r="CH246" s="997"/>
      <c r="CI246" s="97" t="str">
        <f t="shared" si="467"/>
        <v/>
      </c>
      <c r="CJ246" s="998"/>
      <c r="CK246" s="335"/>
      <c r="CL246" s="97" t="str">
        <f t="shared" si="468"/>
        <v/>
      </c>
      <c r="CM246" s="334"/>
      <c r="CN246" s="335"/>
      <c r="CO246" s="335"/>
      <c r="CP246" s="335"/>
      <c r="CQ246" s="97"/>
      <c r="CR246" s="334"/>
      <c r="CS246" s="335"/>
      <c r="CT246" s="335"/>
      <c r="CU246" s="335"/>
      <c r="CV246" s="97"/>
      <c r="CW246" s="334"/>
      <c r="CX246" s="335"/>
      <c r="CY246" s="335"/>
      <c r="CZ246" s="335"/>
      <c r="DA246" s="97"/>
      <c r="DB246" s="334"/>
      <c r="DC246" s="335"/>
      <c r="DD246" s="335"/>
      <c r="DE246" s="335"/>
      <c r="DF246" s="97" t="str">
        <f t="shared" si="418"/>
        <v/>
      </c>
      <c r="DG246" s="993"/>
      <c r="DH246" s="335"/>
      <c r="DI246" s="97" t="str">
        <f t="shared" si="419"/>
        <v/>
      </c>
      <c r="DJ246" s="334"/>
      <c r="DK246" s="335"/>
      <c r="DL246" s="335"/>
      <c r="DM246" s="97"/>
      <c r="DN246" s="334"/>
      <c r="DO246" s="335"/>
      <c r="DP246" s="335"/>
      <c r="DQ246" s="97"/>
      <c r="DR246" s="334"/>
      <c r="DS246" s="335"/>
      <c r="DT246" s="335"/>
      <c r="DU246" s="97"/>
      <c r="DV246" s="334"/>
      <c r="DW246" s="335"/>
      <c r="DX246" s="335"/>
      <c r="DY246" s="97" t="str">
        <f t="shared" si="420"/>
        <v/>
      </c>
      <c r="DZ246" s="998"/>
      <c r="EA246" s="335"/>
      <c r="EB246" s="97" t="str">
        <f t="shared" si="472"/>
        <v/>
      </c>
      <c r="EC246" s="334"/>
      <c r="ED246" s="335"/>
      <c r="EE246" s="335"/>
      <c r="EF246" s="97"/>
      <c r="EG246" s="334"/>
      <c r="EH246" s="335"/>
      <c r="EI246" s="335"/>
      <c r="EJ246" s="97"/>
      <c r="EK246" s="334"/>
      <c r="EL246" s="335"/>
      <c r="EM246" s="335"/>
      <c r="EN246" s="97"/>
      <c r="EO246" s="334"/>
      <c r="EP246" s="335"/>
      <c r="EQ246" s="335"/>
      <c r="ER246" s="97" t="str">
        <f t="shared" si="422"/>
        <v/>
      </c>
      <c r="ES246" s="993"/>
      <c r="ET246" s="335"/>
      <c r="EU246" s="97" t="str">
        <f t="shared" si="474"/>
        <v/>
      </c>
      <c r="EV246" s="334"/>
      <c r="EW246" s="335"/>
      <c r="EX246" s="335"/>
      <c r="EY246" s="97"/>
      <c r="EZ246" s="334"/>
      <c r="FA246" s="335"/>
      <c r="FB246" s="335"/>
      <c r="FC246" s="97"/>
      <c r="FD246" s="334"/>
      <c r="FE246" s="335"/>
      <c r="FF246" s="335"/>
      <c r="FG246" s="97"/>
      <c r="FH246" s="334"/>
      <c r="FI246" s="335"/>
      <c r="FJ246" s="335"/>
      <c r="FK246" s="97" t="str">
        <f t="shared" si="424"/>
        <v/>
      </c>
      <c r="FL246" s="993"/>
      <c r="FM246" s="335"/>
      <c r="FN246" s="97" t="str">
        <f t="shared" si="476"/>
        <v/>
      </c>
      <c r="FO246" s="334"/>
      <c r="FP246" s="335"/>
      <c r="FQ246" s="97"/>
      <c r="FR246" s="334"/>
      <c r="FS246" s="335"/>
      <c r="FT246" s="97"/>
      <c r="FU246" s="334"/>
      <c r="FV246" s="335"/>
      <c r="FW246" s="97"/>
      <c r="FX246" s="334"/>
      <c r="FY246" s="335"/>
      <c r="FZ246" s="97" t="str">
        <f t="shared" si="426"/>
        <v/>
      </c>
      <c r="GA246" s="993"/>
      <c r="GB246" s="335"/>
      <c r="GC246" s="510" t="str">
        <f t="shared" si="478"/>
        <v/>
      </c>
      <c r="GD246" s="336"/>
      <c r="GE246" s="337"/>
      <c r="GF246" s="337"/>
      <c r="GG246" s="337"/>
      <c r="GH246" s="337"/>
      <c r="GI246" s="510"/>
      <c r="GJ246" s="336"/>
      <c r="GK246" s="337"/>
      <c r="GL246" s="337"/>
      <c r="GM246" s="337"/>
      <c r="GN246" s="337"/>
      <c r="GO246" s="510"/>
      <c r="GP246" s="336"/>
      <c r="GQ246" s="337"/>
      <c r="GR246" s="337"/>
      <c r="GS246" s="337"/>
      <c r="GT246" s="337"/>
      <c r="GU246" s="510"/>
      <c r="GV246" s="336"/>
      <c r="GW246" s="337"/>
      <c r="GX246" s="337"/>
      <c r="GY246" s="337"/>
      <c r="GZ246" s="336"/>
      <c r="HA246" s="510" t="str">
        <f t="shared" si="428"/>
        <v/>
      </c>
      <c r="HB246" s="994"/>
      <c r="HC246" s="337"/>
      <c r="HD246" s="510" t="str">
        <f t="shared" si="480"/>
        <v/>
      </c>
      <c r="HE246" s="336"/>
      <c r="HF246" s="337"/>
      <c r="HG246" s="337"/>
      <c r="HH246" s="336"/>
      <c r="HI246" s="510"/>
      <c r="HJ246" s="336"/>
      <c r="HK246" s="337"/>
      <c r="HL246" s="337"/>
      <c r="HM246" s="336"/>
      <c r="HN246" s="510"/>
      <c r="HO246" s="336"/>
      <c r="HP246" s="337"/>
      <c r="HQ246" s="337"/>
      <c r="HR246" s="337"/>
      <c r="HS246" s="510"/>
      <c r="HT246" s="336"/>
      <c r="HU246" s="337"/>
      <c r="HV246" s="337"/>
      <c r="HW246" s="337"/>
      <c r="HX246" s="97" t="str">
        <f t="shared" si="430"/>
        <v/>
      </c>
      <c r="HY246" s="994"/>
      <c r="HZ246" s="337"/>
      <c r="IA246" s="510" t="str">
        <f t="shared" si="482"/>
        <v/>
      </c>
      <c r="IB246" s="336"/>
      <c r="IC246" s="337"/>
      <c r="ID246" s="337"/>
      <c r="IE246" s="510"/>
      <c r="IF246" s="336"/>
      <c r="IG246" s="337"/>
      <c r="IH246" s="337"/>
      <c r="II246" s="510"/>
      <c r="IJ246" s="336"/>
      <c r="IK246" s="337"/>
      <c r="IL246" s="337"/>
      <c r="IM246" s="510"/>
      <c r="IN246" s="336"/>
      <c r="IO246" s="337"/>
      <c r="IP246" s="337"/>
      <c r="IQ246" s="97" t="str">
        <f t="shared" si="483"/>
        <v/>
      </c>
      <c r="IR246" s="994"/>
      <c r="IS246" s="337"/>
      <c r="IT246" s="337"/>
      <c r="IU246" s="337"/>
      <c r="IV246" s="510" t="str">
        <f t="shared" si="484"/>
        <v/>
      </c>
      <c r="IW246" s="995"/>
    </row>
    <row r="247" spans="1:257" x14ac:dyDescent="0.25">
      <c r="A247" s="996"/>
      <c r="B247" s="507">
        <v>3</v>
      </c>
      <c r="C247" s="97" t="str">
        <f>IF(Proponentes!B238&gt;0,Proponentes!B238,"")</f>
        <v/>
      </c>
      <c r="D247" s="335"/>
      <c r="E247" s="335"/>
      <c r="F247" s="334"/>
      <c r="G247" s="335"/>
      <c r="H247" s="335"/>
      <c r="I247" s="335"/>
      <c r="J247" s="335"/>
      <c r="K247" s="335"/>
      <c r="L247" s="335"/>
      <c r="M247" s="334"/>
      <c r="N247" s="335"/>
      <c r="O247" s="335"/>
      <c r="P247" s="335"/>
      <c r="Q247" s="335"/>
      <c r="R247" s="335"/>
      <c r="S247" s="335"/>
      <c r="T247" s="334"/>
      <c r="U247" s="335"/>
      <c r="V247" s="335"/>
      <c r="W247" s="335"/>
      <c r="X247" s="335"/>
      <c r="Y247" s="335"/>
      <c r="Z247" s="335"/>
      <c r="AA247" s="334"/>
      <c r="AB247" s="335"/>
      <c r="AC247" s="335"/>
      <c r="AD247" s="335"/>
      <c r="AE247" s="335"/>
      <c r="AF247" s="335"/>
      <c r="AG247" s="97" t="str">
        <f t="shared" si="409"/>
        <v/>
      </c>
      <c r="AH247" s="993"/>
      <c r="AI247" s="335"/>
      <c r="AJ247" s="335" t="str">
        <f t="shared" si="410"/>
        <v/>
      </c>
      <c r="AK247" s="335"/>
      <c r="AL247" s="334"/>
      <c r="AM247" s="335"/>
      <c r="AN247" s="335"/>
      <c r="AO247" s="335"/>
      <c r="AP247" s="335"/>
      <c r="AQ247" s="335"/>
      <c r="AR247" s="335"/>
      <c r="AS247" s="334"/>
      <c r="AT247" s="335"/>
      <c r="AU247" s="335"/>
      <c r="AV247" s="335"/>
      <c r="AW247" s="335"/>
      <c r="AX247" s="335"/>
      <c r="AY247" s="335"/>
      <c r="AZ247" s="334"/>
      <c r="BA247" s="335"/>
      <c r="BB247" s="335"/>
      <c r="BC247" s="335"/>
      <c r="BD247" s="335"/>
      <c r="BE247" s="335"/>
      <c r="BF247" s="335"/>
      <c r="BG247" s="334"/>
      <c r="BH247" s="335"/>
      <c r="BI247" s="335"/>
      <c r="BJ247" s="335"/>
      <c r="BK247" s="335"/>
      <c r="BL247" s="97" t="str">
        <f t="shared" si="411"/>
        <v/>
      </c>
      <c r="BM247" s="993"/>
      <c r="BN247" s="335" t="str">
        <f t="shared" si="463"/>
        <v/>
      </c>
      <c r="BO247" s="334"/>
      <c r="BP247" s="335"/>
      <c r="BQ247" s="335"/>
      <c r="BR247" s="335"/>
      <c r="BS247" s="335" t="str">
        <f t="shared" si="464"/>
        <v/>
      </c>
      <c r="BT247" s="334"/>
      <c r="BU247" s="335"/>
      <c r="BV247" s="335"/>
      <c r="BW247" s="335"/>
      <c r="BX247" s="335" t="str">
        <f t="shared" si="465"/>
        <v/>
      </c>
      <c r="BY247" s="334"/>
      <c r="BZ247" s="335"/>
      <c r="CA247" s="335"/>
      <c r="CB247" s="335"/>
      <c r="CC247" s="335" t="str">
        <f t="shared" si="466"/>
        <v/>
      </c>
      <c r="CD247" s="334"/>
      <c r="CE247" s="335"/>
      <c r="CF247" s="335"/>
      <c r="CG247" s="335"/>
      <c r="CH247" s="997"/>
      <c r="CI247" s="97" t="str">
        <f t="shared" si="467"/>
        <v/>
      </c>
      <c r="CJ247" s="998"/>
      <c r="CK247" s="335"/>
      <c r="CL247" s="97" t="str">
        <f t="shared" si="468"/>
        <v/>
      </c>
      <c r="CM247" s="334"/>
      <c r="CN247" s="335"/>
      <c r="CO247" s="335"/>
      <c r="CP247" s="335"/>
      <c r="CQ247" s="97"/>
      <c r="CR247" s="334"/>
      <c r="CS247" s="335"/>
      <c r="CT247" s="335"/>
      <c r="CU247" s="335"/>
      <c r="CV247" s="97"/>
      <c r="CW247" s="334"/>
      <c r="CX247" s="335"/>
      <c r="CY247" s="335"/>
      <c r="CZ247" s="335"/>
      <c r="DA247" s="97"/>
      <c r="DB247" s="334"/>
      <c r="DC247" s="335"/>
      <c r="DD247" s="335"/>
      <c r="DE247" s="335"/>
      <c r="DF247" s="97" t="str">
        <f t="shared" si="418"/>
        <v/>
      </c>
      <c r="DG247" s="993"/>
      <c r="DH247" s="335"/>
      <c r="DI247" s="97" t="str">
        <f t="shared" si="419"/>
        <v/>
      </c>
      <c r="DJ247" s="334"/>
      <c r="DK247" s="335"/>
      <c r="DL247" s="335"/>
      <c r="DM247" s="97"/>
      <c r="DN247" s="334"/>
      <c r="DO247" s="335"/>
      <c r="DP247" s="335"/>
      <c r="DQ247" s="97"/>
      <c r="DR247" s="334"/>
      <c r="DS247" s="335"/>
      <c r="DT247" s="335"/>
      <c r="DU247" s="97"/>
      <c r="DV247" s="334"/>
      <c r="DW247" s="335"/>
      <c r="DX247" s="335"/>
      <c r="DY247" s="97" t="str">
        <f t="shared" si="420"/>
        <v/>
      </c>
      <c r="DZ247" s="998"/>
      <c r="EA247" s="335"/>
      <c r="EB247" s="97" t="str">
        <f t="shared" si="472"/>
        <v/>
      </c>
      <c r="EC247" s="334"/>
      <c r="ED247" s="335"/>
      <c r="EE247" s="335"/>
      <c r="EF247" s="97"/>
      <c r="EG247" s="334"/>
      <c r="EH247" s="335"/>
      <c r="EI247" s="335"/>
      <c r="EJ247" s="97"/>
      <c r="EK247" s="334"/>
      <c r="EL247" s="335"/>
      <c r="EM247" s="335"/>
      <c r="EN247" s="97"/>
      <c r="EO247" s="334"/>
      <c r="EP247" s="335"/>
      <c r="EQ247" s="335"/>
      <c r="ER247" s="97" t="str">
        <f t="shared" si="422"/>
        <v/>
      </c>
      <c r="ES247" s="993"/>
      <c r="ET247" s="335"/>
      <c r="EU247" s="97" t="str">
        <f t="shared" si="474"/>
        <v/>
      </c>
      <c r="EV247" s="334"/>
      <c r="EW247" s="335"/>
      <c r="EX247" s="335"/>
      <c r="EY247" s="97"/>
      <c r="EZ247" s="334"/>
      <c r="FA247" s="335"/>
      <c r="FB247" s="335"/>
      <c r="FC247" s="97"/>
      <c r="FD247" s="334"/>
      <c r="FE247" s="335"/>
      <c r="FF247" s="335"/>
      <c r="FG247" s="97"/>
      <c r="FH247" s="334"/>
      <c r="FI247" s="335"/>
      <c r="FJ247" s="335"/>
      <c r="FK247" s="97" t="str">
        <f t="shared" si="424"/>
        <v/>
      </c>
      <c r="FL247" s="993"/>
      <c r="FM247" s="335"/>
      <c r="FN247" s="97" t="str">
        <f t="shared" si="476"/>
        <v/>
      </c>
      <c r="FO247" s="334"/>
      <c r="FP247" s="335"/>
      <c r="FQ247" s="97"/>
      <c r="FR247" s="334"/>
      <c r="FS247" s="335"/>
      <c r="FT247" s="97"/>
      <c r="FU247" s="334"/>
      <c r="FV247" s="335"/>
      <c r="FW247" s="97"/>
      <c r="FX247" s="334"/>
      <c r="FY247" s="335"/>
      <c r="FZ247" s="97" t="str">
        <f t="shared" si="426"/>
        <v/>
      </c>
      <c r="GA247" s="993"/>
      <c r="GB247" s="335"/>
      <c r="GC247" s="510" t="str">
        <f t="shared" si="478"/>
        <v/>
      </c>
      <c r="GD247" s="336"/>
      <c r="GE247" s="337"/>
      <c r="GF247" s="337"/>
      <c r="GG247" s="337"/>
      <c r="GH247" s="337"/>
      <c r="GI247" s="510"/>
      <c r="GJ247" s="336"/>
      <c r="GK247" s="337"/>
      <c r="GL247" s="337"/>
      <c r="GM247" s="337"/>
      <c r="GN247" s="337"/>
      <c r="GO247" s="510"/>
      <c r="GP247" s="336"/>
      <c r="GQ247" s="337"/>
      <c r="GR247" s="337"/>
      <c r="GS247" s="337"/>
      <c r="GT247" s="337"/>
      <c r="GU247" s="510"/>
      <c r="GV247" s="336"/>
      <c r="GW247" s="337"/>
      <c r="GX247" s="337"/>
      <c r="GY247" s="337"/>
      <c r="GZ247" s="336"/>
      <c r="HA247" s="510" t="str">
        <f t="shared" si="428"/>
        <v/>
      </c>
      <c r="HB247" s="994"/>
      <c r="HC247" s="337"/>
      <c r="HD247" s="510" t="str">
        <f t="shared" si="480"/>
        <v/>
      </c>
      <c r="HE247" s="336"/>
      <c r="HF247" s="337"/>
      <c r="HG247" s="337"/>
      <c r="HH247" s="336"/>
      <c r="HI247" s="510"/>
      <c r="HJ247" s="336"/>
      <c r="HK247" s="337"/>
      <c r="HL247" s="337"/>
      <c r="HM247" s="336"/>
      <c r="HN247" s="510"/>
      <c r="HO247" s="336"/>
      <c r="HP247" s="337"/>
      <c r="HQ247" s="337"/>
      <c r="HR247" s="337"/>
      <c r="HS247" s="510"/>
      <c r="HT247" s="336"/>
      <c r="HU247" s="337"/>
      <c r="HV247" s="337"/>
      <c r="HW247" s="337"/>
      <c r="HX247" s="97" t="str">
        <f t="shared" si="430"/>
        <v/>
      </c>
      <c r="HY247" s="994"/>
      <c r="HZ247" s="337"/>
      <c r="IA247" s="510" t="str">
        <f t="shared" si="482"/>
        <v/>
      </c>
      <c r="IB247" s="336"/>
      <c r="IC247" s="337"/>
      <c r="ID247" s="337"/>
      <c r="IE247" s="510"/>
      <c r="IF247" s="336"/>
      <c r="IG247" s="337"/>
      <c r="IH247" s="337"/>
      <c r="II247" s="510"/>
      <c r="IJ247" s="336"/>
      <c r="IK247" s="337"/>
      <c r="IL247" s="337"/>
      <c r="IM247" s="510"/>
      <c r="IN247" s="336"/>
      <c r="IO247" s="337"/>
      <c r="IP247" s="337"/>
      <c r="IQ247" s="97" t="str">
        <f t="shared" si="483"/>
        <v/>
      </c>
      <c r="IR247" s="994"/>
      <c r="IS247" s="337"/>
      <c r="IT247" s="337"/>
      <c r="IU247" s="337"/>
      <c r="IV247" s="510" t="str">
        <f t="shared" si="484"/>
        <v/>
      </c>
      <c r="IW247" s="995"/>
    </row>
    <row r="248" spans="1:257" x14ac:dyDescent="0.25">
      <c r="A248" s="996"/>
      <c r="B248" s="507">
        <v>4</v>
      </c>
      <c r="C248" s="97" t="str">
        <f>IF(Proponentes!B239&gt;0,Proponentes!B239,"")</f>
        <v/>
      </c>
      <c r="D248" s="335"/>
      <c r="E248" s="335"/>
      <c r="F248" s="334"/>
      <c r="G248" s="335"/>
      <c r="H248" s="335"/>
      <c r="I248" s="335"/>
      <c r="J248" s="335"/>
      <c r="K248" s="335"/>
      <c r="L248" s="335"/>
      <c r="M248" s="334"/>
      <c r="N248" s="335"/>
      <c r="O248" s="335"/>
      <c r="P248" s="335"/>
      <c r="Q248" s="335"/>
      <c r="R248" s="335"/>
      <c r="S248" s="335"/>
      <c r="T248" s="334"/>
      <c r="U248" s="335"/>
      <c r="V248" s="335"/>
      <c r="W248" s="335"/>
      <c r="X248" s="335"/>
      <c r="Y248" s="335"/>
      <c r="Z248" s="335"/>
      <c r="AA248" s="334"/>
      <c r="AB248" s="335"/>
      <c r="AC248" s="335"/>
      <c r="AD248" s="335"/>
      <c r="AE248" s="335"/>
      <c r="AF248" s="335"/>
      <c r="AG248" s="97" t="str">
        <f t="shared" si="409"/>
        <v/>
      </c>
      <c r="AH248" s="993"/>
      <c r="AI248" s="335"/>
      <c r="AJ248" s="335" t="str">
        <f t="shared" si="410"/>
        <v/>
      </c>
      <c r="AK248" s="335"/>
      <c r="AL248" s="334"/>
      <c r="AM248" s="335"/>
      <c r="AN248" s="335"/>
      <c r="AO248" s="335"/>
      <c r="AP248" s="335"/>
      <c r="AQ248" s="335"/>
      <c r="AR248" s="335"/>
      <c r="AS248" s="334"/>
      <c r="AT248" s="335"/>
      <c r="AU248" s="335"/>
      <c r="AV248" s="335"/>
      <c r="AW248" s="335"/>
      <c r="AX248" s="335"/>
      <c r="AY248" s="335"/>
      <c r="AZ248" s="334"/>
      <c r="BA248" s="335"/>
      <c r="BB248" s="335"/>
      <c r="BC248" s="335"/>
      <c r="BD248" s="335"/>
      <c r="BE248" s="335"/>
      <c r="BF248" s="335"/>
      <c r="BG248" s="334"/>
      <c r="BH248" s="335"/>
      <c r="BI248" s="335"/>
      <c r="BJ248" s="335"/>
      <c r="BK248" s="335"/>
      <c r="BL248" s="97" t="str">
        <f t="shared" si="411"/>
        <v/>
      </c>
      <c r="BM248" s="993"/>
      <c r="BN248" s="335" t="str">
        <f t="shared" si="463"/>
        <v/>
      </c>
      <c r="BO248" s="334"/>
      <c r="BP248" s="335"/>
      <c r="BQ248" s="335"/>
      <c r="BR248" s="335"/>
      <c r="BS248" s="335" t="str">
        <f t="shared" si="464"/>
        <v/>
      </c>
      <c r="BT248" s="334"/>
      <c r="BU248" s="335"/>
      <c r="BV248" s="335"/>
      <c r="BW248" s="335"/>
      <c r="BX248" s="335" t="str">
        <f t="shared" si="465"/>
        <v/>
      </c>
      <c r="BY248" s="334"/>
      <c r="BZ248" s="335"/>
      <c r="CA248" s="335"/>
      <c r="CB248" s="335"/>
      <c r="CC248" s="335" t="str">
        <f t="shared" si="466"/>
        <v/>
      </c>
      <c r="CD248" s="334"/>
      <c r="CE248" s="335"/>
      <c r="CF248" s="335"/>
      <c r="CG248" s="335"/>
      <c r="CH248" s="997"/>
      <c r="CI248" s="97" t="str">
        <f t="shared" si="467"/>
        <v/>
      </c>
      <c r="CJ248" s="998"/>
      <c r="CK248" s="335"/>
      <c r="CL248" s="97" t="str">
        <f t="shared" si="468"/>
        <v/>
      </c>
      <c r="CM248" s="334"/>
      <c r="CN248" s="335"/>
      <c r="CO248" s="335"/>
      <c r="CP248" s="335"/>
      <c r="CQ248" s="97"/>
      <c r="CR248" s="334"/>
      <c r="CS248" s="335"/>
      <c r="CT248" s="335"/>
      <c r="CU248" s="335"/>
      <c r="CV248" s="97"/>
      <c r="CW248" s="334"/>
      <c r="CX248" s="335"/>
      <c r="CY248" s="335"/>
      <c r="CZ248" s="335"/>
      <c r="DA248" s="97"/>
      <c r="DB248" s="334"/>
      <c r="DC248" s="335"/>
      <c r="DD248" s="335"/>
      <c r="DE248" s="335"/>
      <c r="DF248" s="97" t="str">
        <f t="shared" si="418"/>
        <v/>
      </c>
      <c r="DG248" s="993"/>
      <c r="DH248" s="335"/>
      <c r="DI248" s="97" t="str">
        <f t="shared" si="419"/>
        <v/>
      </c>
      <c r="DJ248" s="334"/>
      <c r="DK248" s="335"/>
      <c r="DL248" s="335"/>
      <c r="DM248" s="97"/>
      <c r="DN248" s="334"/>
      <c r="DO248" s="335"/>
      <c r="DP248" s="335"/>
      <c r="DQ248" s="97"/>
      <c r="DR248" s="334"/>
      <c r="DS248" s="335"/>
      <c r="DT248" s="335"/>
      <c r="DU248" s="97"/>
      <c r="DV248" s="334"/>
      <c r="DW248" s="335"/>
      <c r="DX248" s="335"/>
      <c r="DY248" s="97" t="str">
        <f t="shared" si="420"/>
        <v/>
      </c>
      <c r="DZ248" s="998"/>
      <c r="EA248" s="335"/>
      <c r="EB248" s="97" t="str">
        <f t="shared" si="472"/>
        <v/>
      </c>
      <c r="EC248" s="334"/>
      <c r="ED248" s="335"/>
      <c r="EE248" s="335"/>
      <c r="EF248" s="97"/>
      <c r="EG248" s="334"/>
      <c r="EH248" s="335"/>
      <c r="EI248" s="335"/>
      <c r="EJ248" s="97"/>
      <c r="EK248" s="334"/>
      <c r="EL248" s="335"/>
      <c r="EM248" s="335"/>
      <c r="EN248" s="97"/>
      <c r="EO248" s="334"/>
      <c r="EP248" s="335"/>
      <c r="EQ248" s="335"/>
      <c r="ER248" s="97" t="str">
        <f t="shared" si="422"/>
        <v/>
      </c>
      <c r="ES248" s="993"/>
      <c r="ET248" s="335"/>
      <c r="EU248" s="97" t="str">
        <f t="shared" si="474"/>
        <v/>
      </c>
      <c r="EV248" s="334"/>
      <c r="EW248" s="335"/>
      <c r="EX248" s="335"/>
      <c r="EY248" s="97"/>
      <c r="EZ248" s="334"/>
      <c r="FA248" s="335"/>
      <c r="FB248" s="335"/>
      <c r="FC248" s="97"/>
      <c r="FD248" s="334"/>
      <c r="FE248" s="335"/>
      <c r="FF248" s="335"/>
      <c r="FG248" s="97"/>
      <c r="FH248" s="334"/>
      <c r="FI248" s="335"/>
      <c r="FJ248" s="335"/>
      <c r="FK248" s="97" t="str">
        <f t="shared" si="424"/>
        <v/>
      </c>
      <c r="FL248" s="993"/>
      <c r="FM248" s="335"/>
      <c r="FN248" s="97" t="str">
        <f t="shared" si="476"/>
        <v/>
      </c>
      <c r="FO248" s="334"/>
      <c r="FP248" s="335"/>
      <c r="FQ248" s="97"/>
      <c r="FR248" s="334"/>
      <c r="FS248" s="335"/>
      <c r="FT248" s="97"/>
      <c r="FU248" s="334"/>
      <c r="FV248" s="335"/>
      <c r="FW248" s="97"/>
      <c r="FX248" s="334"/>
      <c r="FY248" s="335"/>
      <c r="FZ248" s="97" t="str">
        <f t="shared" si="426"/>
        <v/>
      </c>
      <c r="GA248" s="993"/>
      <c r="GB248" s="335"/>
      <c r="GC248" s="510" t="str">
        <f t="shared" si="478"/>
        <v/>
      </c>
      <c r="GD248" s="336"/>
      <c r="GE248" s="337"/>
      <c r="GF248" s="337"/>
      <c r="GG248" s="337"/>
      <c r="GH248" s="337"/>
      <c r="GI248" s="510"/>
      <c r="GJ248" s="336"/>
      <c r="GK248" s="337"/>
      <c r="GL248" s="337"/>
      <c r="GM248" s="337"/>
      <c r="GN248" s="337"/>
      <c r="GO248" s="510"/>
      <c r="GP248" s="336"/>
      <c r="GQ248" s="337"/>
      <c r="GR248" s="337"/>
      <c r="GS248" s="337"/>
      <c r="GT248" s="337"/>
      <c r="GU248" s="510"/>
      <c r="GV248" s="336"/>
      <c r="GW248" s="337"/>
      <c r="GX248" s="337"/>
      <c r="GY248" s="337"/>
      <c r="GZ248" s="336"/>
      <c r="HA248" s="510" t="str">
        <f t="shared" si="428"/>
        <v/>
      </c>
      <c r="HB248" s="994"/>
      <c r="HC248" s="337"/>
      <c r="HD248" s="510" t="str">
        <f t="shared" si="480"/>
        <v/>
      </c>
      <c r="HE248" s="336"/>
      <c r="HF248" s="337"/>
      <c r="HG248" s="337"/>
      <c r="HH248" s="336"/>
      <c r="HI248" s="510"/>
      <c r="HJ248" s="336"/>
      <c r="HK248" s="337"/>
      <c r="HL248" s="337"/>
      <c r="HM248" s="336"/>
      <c r="HN248" s="510"/>
      <c r="HO248" s="336"/>
      <c r="HP248" s="337"/>
      <c r="HQ248" s="337"/>
      <c r="HR248" s="337"/>
      <c r="HS248" s="510"/>
      <c r="HT248" s="336"/>
      <c r="HU248" s="337"/>
      <c r="HV248" s="337"/>
      <c r="HW248" s="337"/>
      <c r="HX248" s="97" t="str">
        <f t="shared" si="430"/>
        <v/>
      </c>
      <c r="HY248" s="994"/>
      <c r="HZ248" s="337"/>
      <c r="IA248" s="510" t="str">
        <f t="shared" si="482"/>
        <v/>
      </c>
      <c r="IB248" s="336"/>
      <c r="IC248" s="337"/>
      <c r="ID248" s="337"/>
      <c r="IE248" s="510"/>
      <c r="IF248" s="336"/>
      <c r="IG248" s="337"/>
      <c r="IH248" s="337"/>
      <c r="II248" s="510"/>
      <c r="IJ248" s="336"/>
      <c r="IK248" s="337"/>
      <c r="IL248" s="337"/>
      <c r="IM248" s="510"/>
      <c r="IN248" s="336"/>
      <c r="IO248" s="337"/>
      <c r="IP248" s="337"/>
      <c r="IQ248" s="97" t="str">
        <f t="shared" si="483"/>
        <v/>
      </c>
      <c r="IR248" s="994"/>
      <c r="IS248" s="337"/>
      <c r="IT248" s="337"/>
      <c r="IU248" s="337"/>
      <c r="IV248" s="510" t="str">
        <f t="shared" si="484"/>
        <v/>
      </c>
      <c r="IW248" s="995"/>
    </row>
    <row r="249" spans="1:257" x14ac:dyDescent="0.25">
      <c r="A249" s="996"/>
      <c r="B249" s="507">
        <v>5</v>
      </c>
      <c r="C249" s="97" t="str">
        <f>IF(Proponentes!B240&gt;0,Proponentes!B240,"")</f>
        <v/>
      </c>
      <c r="D249" s="335"/>
      <c r="E249" s="335"/>
      <c r="F249" s="334"/>
      <c r="G249" s="335"/>
      <c r="H249" s="335"/>
      <c r="I249" s="335"/>
      <c r="J249" s="335"/>
      <c r="K249" s="335"/>
      <c r="L249" s="335"/>
      <c r="M249" s="334"/>
      <c r="N249" s="335"/>
      <c r="O249" s="335"/>
      <c r="P249" s="335"/>
      <c r="Q249" s="335"/>
      <c r="R249" s="335"/>
      <c r="S249" s="335"/>
      <c r="T249" s="334"/>
      <c r="U249" s="335"/>
      <c r="V249" s="335"/>
      <c r="W249" s="335"/>
      <c r="X249" s="335"/>
      <c r="Y249" s="335"/>
      <c r="Z249" s="335"/>
      <c r="AA249" s="334"/>
      <c r="AB249" s="335"/>
      <c r="AC249" s="335"/>
      <c r="AD249" s="335"/>
      <c r="AE249" s="335"/>
      <c r="AF249" s="335"/>
      <c r="AG249" s="97" t="str">
        <f t="shared" si="409"/>
        <v/>
      </c>
      <c r="AH249" s="993"/>
      <c r="AI249" s="335"/>
      <c r="AJ249" s="335" t="str">
        <f t="shared" si="410"/>
        <v/>
      </c>
      <c r="AK249" s="335"/>
      <c r="AL249" s="334"/>
      <c r="AM249" s="335"/>
      <c r="AN249" s="335"/>
      <c r="AO249" s="335"/>
      <c r="AP249" s="335"/>
      <c r="AQ249" s="335"/>
      <c r="AR249" s="335"/>
      <c r="AS249" s="334"/>
      <c r="AT249" s="335"/>
      <c r="AU249" s="335"/>
      <c r="AV249" s="335"/>
      <c r="AW249" s="335"/>
      <c r="AX249" s="335"/>
      <c r="AY249" s="335"/>
      <c r="AZ249" s="334"/>
      <c r="BA249" s="335"/>
      <c r="BB249" s="335"/>
      <c r="BC249" s="335"/>
      <c r="BD249" s="335"/>
      <c r="BE249" s="335"/>
      <c r="BF249" s="335"/>
      <c r="BG249" s="334"/>
      <c r="BH249" s="335"/>
      <c r="BI249" s="335"/>
      <c r="BJ249" s="335"/>
      <c r="BK249" s="335"/>
      <c r="BL249" s="97" t="str">
        <f t="shared" si="411"/>
        <v/>
      </c>
      <c r="BM249" s="993"/>
      <c r="BN249" s="335" t="str">
        <f t="shared" si="463"/>
        <v/>
      </c>
      <c r="BO249" s="334"/>
      <c r="BP249" s="335"/>
      <c r="BQ249" s="335"/>
      <c r="BR249" s="335"/>
      <c r="BS249" s="335" t="str">
        <f t="shared" si="464"/>
        <v/>
      </c>
      <c r="BT249" s="334"/>
      <c r="BU249" s="335"/>
      <c r="BV249" s="335"/>
      <c r="BW249" s="335"/>
      <c r="BX249" s="335" t="str">
        <f t="shared" si="465"/>
        <v/>
      </c>
      <c r="BY249" s="334"/>
      <c r="BZ249" s="335"/>
      <c r="CA249" s="335"/>
      <c r="CB249" s="335"/>
      <c r="CC249" s="335" t="str">
        <f t="shared" si="466"/>
        <v/>
      </c>
      <c r="CD249" s="334"/>
      <c r="CE249" s="335"/>
      <c r="CF249" s="335"/>
      <c r="CG249" s="335"/>
      <c r="CH249" s="997"/>
      <c r="CI249" s="97" t="str">
        <f t="shared" si="467"/>
        <v/>
      </c>
      <c r="CJ249" s="998"/>
      <c r="CK249" s="335"/>
      <c r="CL249" s="97" t="str">
        <f t="shared" si="468"/>
        <v/>
      </c>
      <c r="CM249" s="334"/>
      <c r="CN249" s="335"/>
      <c r="CO249" s="335"/>
      <c r="CP249" s="335"/>
      <c r="CQ249" s="97"/>
      <c r="CR249" s="334"/>
      <c r="CS249" s="335"/>
      <c r="CT249" s="335"/>
      <c r="CU249" s="335"/>
      <c r="CV249" s="97"/>
      <c r="CW249" s="334"/>
      <c r="CX249" s="335"/>
      <c r="CY249" s="335"/>
      <c r="CZ249" s="335"/>
      <c r="DA249" s="97"/>
      <c r="DB249" s="334"/>
      <c r="DC249" s="335"/>
      <c r="DD249" s="335"/>
      <c r="DE249" s="335"/>
      <c r="DF249" s="97" t="str">
        <f t="shared" si="418"/>
        <v/>
      </c>
      <c r="DG249" s="993"/>
      <c r="DH249" s="335"/>
      <c r="DI249" s="97" t="str">
        <f t="shared" si="419"/>
        <v/>
      </c>
      <c r="DJ249" s="334"/>
      <c r="DK249" s="335"/>
      <c r="DL249" s="335"/>
      <c r="DM249" s="97"/>
      <c r="DN249" s="334"/>
      <c r="DO249" s="335"/>
      <c r="DP249" s="335"/>
      <c r="DQ249" s="97"/>
      <c r="DR249" s="334"/>
      <c r="DS249" s="335"/>
      <c r="DT249" s="335"/>
      <c r="DU249" s="97"/>
      <c r="DV249" s="334"/>
      <c r="DW249" s="335"/>
      <c r="DX249" s="335"/>
      <c r="DY249" s="97" t="str">
        <f t="shared" si="420"/>
        <v/>
      </c>
      <c r="DZ249" s="998"/>
      <c r="EA249" s="335"/>
      <c r="EB249" s="97" t="str">
        <f t="shared" si="472"/>
        <v/>
      </c>
      <c r="EC249" s="334"/>
      <c r="ED249" s="335"/>
      <c r="EE249" s="335"/>
      <c r="EF249" s="97"/>
      <c r="EG249" s="334"/>
      <c r="EH249" s="335"/>
      <c r="EI249" s="335"/>
      <c r="EJ249" s="97"/>
      <c r="EK249" s="334"/>
      <c r="EL249" s="335"/>
      <c r="EM249" s="335"/>
      <c r="EN249" s="97"/>
      <c r="EO249" s="334"/>
      <c r="EP249" s="335"/>
      <c r="EQ249" s="335"/>
      <c r="ER249" s="97" t="str">
        <f t="shared" si="422"/>
        <v/>
      </c>
      <c r="ES249" s="993"/>
      <c r="ET249" s="335"/>
      <c r="EU249" s="97" t="str">
        <f t="shared" si="474"/>
        <v/>
      </c>
      <c r="EV249" s="334"/>
      <c r="EW249" s="335"/>
      <c r="EX249" s="335"/>
      <c r="EY249" s="97"/>
      <c r="EZ249" s="334"/>
      <c r="FA249" s="335"/>
      <c r="FB249" s="335"/>
      <c r="FC249" s="97"/>
      <c r="FD249" s="334"/>
      <c r="FE249" s="335"/>
      <c r="FF249" s="335"/>
      <c r="FG249" s="97"/>
      <c r="FH249" s="334"/>
      <c r="FI249" s="335"/>
      <c r="FJ249" s="335"/>
      <c r="FK249" s="97" t="str">
        <f t="shared" si="424"/>
        <v/>
      </c>
      <c r="FL249" s="993"/>
      <c r="FM249" s="335"/>
      <c r="FN249" s="97" t="str">
        <f t="shared" si="476"/>
        <v/>
      </c>
      <c r="FO249" s="334"/>
      <c r="FP249" s="335"/>
      <c r="FQ249" s="97"/>
      <c r="FR249" s="334"/>
      <c r="FS249" s="335"/>
      <c r="FT249" s="97"/>
      <c r="FU249" s="334"/>
      <c r="FV249" s="335"/>
      <c r="FW249" s="97"/>
      <c r="FX249" s="334"/>
      <c r="FY249" s="335"/>
      <c r="FZ249" s="97" t="str">
        <f t="shared" si="426"/>
        <v/>
      </c>
      <c r="GA249" s="993"/>
      <c r="GB249" s="335"/>
      <c r="GC249" s="510" t="str">
        <f t="shared" si="478"/>
        <v/>
      </c>
      <c r="GD249" s="336"/>
      <c r="GE249" s="337"/>
      <c r="GF249" s="337"/>
      <c r="GG249" s="337"/>
      <c r="GH249" s="337"/>
      <c r="GI249" s="510"/>
      <c r="GJ249" s="336"/>
      <c r="GK249" s="337"/>
      <c r="GL249" s="337"/>
      <c r="GM249" s="337"/>
      <c r="GN249" s="337"/>
      <c r="GO249" s="510"/>
      <c r="GP249" s="336"/>
      <c r="GQ249" s="337"/>
      <c r="GR249" s="337"/>
      <c r="GS249" s="337"/>
      <c r="GT249" s="337"/>
      <c r="GU249" s="510"/>
      <c r="GV249" s="336"/>
      <c r="GW249" s="337"/>
      <c r="GX249" s="337"/>
      <c r="GY249" s="337"/>
      <c r="GZ249" s="336"/>
      <c r="HA249" s="510" t="str">
        <f t="shared" si="428"/>
        <v/>
      </c>
      <c r="HB249" s="994"/>
      <c r="HC249" s="337"/>
      <c r="HD249" s="510" t="str">
        <f t="shared" si="480"/>
        <v/>
      </c>
      <c r="HE249" s="336"/>
      <c r="HF249" s="337"/>
      <c r="HG249" s="337"/>
      <c r="HH249" s="336"/>
      <c r="HI249" s="510"/>
      <c r="HJ249" s="336"/>
      <c r="HK249" s="337"/>
      <c r="HL249" s="337"/>
      <c r="HM249" s="336"/>
      <c r="HN249" s="510"/>
      <c r="HO249" s="336"/>
      <c r="HP249" s="337"/>
      <c r="HQ249" s="337"/>
      <c r="HR249" s="337"/>
      <c r="HS249" s="510"/>
      <c r="HT249" s="336"/>
      <c r="HU249" s="337"/>
      <c r="HV249" s="337"/>
      <c r="HW249" s="337"/>
      <c r="HX249" s="97" t="str">
        <f t="shared" si="430"/>
        <v/>
      </c>
      <c r="HY249" s="994"/>
      <c r="HZ249" s="337"/>
      <c r="IA249" s="510" t="str">
        <f t="shared" si="482"/>
        <v/>
      </c>
      <c r="IB249" s="336"/>
      <c r="IC249" s="337"/>
      <c r="ID249" s="337"/>
      <c r="IE249" s="510"/>
      <c r="IF249" s="336"/>
      <c r="IG249" s="337"/>
      <c r="IH249" s="337"/>
      <c r="II249" s="510"/>
      <c r="IJ249" s="336"/>
      <c r="IK249" s="337"/>
      <c r="IL249" s="337"/>
      <c r="IM249" s="510"/>
      <c r="IN249" s="336"/>
      <c r="IO249" s="337"/>
      <c r="IP249" s="337"/>
      <c r="IQ249" s="97" t="str">
        <f t="shared" si="483"/>
        <v/>
      </c>
      <c r="IR249" s="994"/>
      <c r="IS249" s="337"/>
      <c r="IT249" s="337"/>
      <c r="IU249" s="337"/>
      <c r="IV249" s="510" t="str">
        <f t="shared" si="484"/>
        <v/>
      </c>
      <c r="IW249" s="995"/>
    </row>
    <row r="250" spans="1:257" x14ac:dyDescent="0.25">
      <c r="A250" s="996"/>
      <c r="B250" s="507">
        <v>6</v>
      </c>
      <c r="C250" s="97" t="str">
        <f>IF(Proponentes!B241&gt;0,Proponentes!B241,"")</f>
        <v/>
      </c>
      <c r="D250" s="335"/>
      <c r="E250" s="335"/>
      <c r="F250" s="334"/>
      <c r="G250" s="335"/>
      <c r="H250" s="335"/>
      <c r="I250" s="335"/>
      <c r="J250" s="335"/>
      <c r="K250" s="335"/>
      <c r="L250" s="335"/>
      <c r="M250" s="334"/>
      <c r="N250" s="335"/>
      <c r="O250" s="335"/>
      <c r="P250" s="335"/>
      <c r="Q250" s="335"/>
      <c r="R250" s="335"/>
      <c r="S250" s="335"/>
      <c r="T250" s="334"/>
      <c r="U250" s="335"/>
      <c r="V250" s="335"/>
      <c r="W250" s="335"/>
      <c r="X250" s="335"/>
      <c r="Y250" s="335"/>
      <c r="Z250" s="335"/>
      <c r="AA250" s="334"/>
      <c r="AB250" s="335"/>
      <c r="AC250" s="335"/>
      <c r="AD250" s="335"/>
      <c r="AE250" s="335"/>
      <c r="AF250" s="335"/>
      <c r="AG250" s="97" t="str">
        <f t="shared" si="409"/>
        <v/>
      </c>
      <c r="AH250" s="993"/>
      <c r="AI250" s="335"/>
      <c r="AJ250" s="335" t="str">
        <f t="shared" si="410"/>
        <v/>
      </c>
      <c r="AK250" s="335"/>
      <c r="AL250" s="334"/>
      <c r="AM250" s="335"/>
      <c r="AN250" s="335"/>
      <c r="AO250" s="335"/>
      <c r="AP250" s="335"/>
      <c r="AQ250" s="335"/>
      <c r="AR250" s="335"/>
      <c r="AS250" s="334"/>
      <c r="AT250" s="335"/>
      <c r="AU250" s="335"/>
      <c r="AV250" s="335"/>
      <c r="AW250" s="335"/>
      <c r="AX250" s="335"/>
      <c r="AY250" s="335"/>
      <c r="AZ250" s="334"/>
      <c r="BA250" s="335"/>
      <c r="BB250" s="335"/>
      <c r="BC250" s="335"/>
      <c r="BD250" s="335"/>
      <c r="BE250" s="335"/>
      <c r="BF250" s="335"/>
      <c r="BG250" s="334"/>
      <c r="BH250" s="335"/>
      <c r="BI250" s="335"/>
      <c r="BJ250" s="335"/>
      <c r="BK250" s="335"/>
      <c r="BL250" s="97" t="str">
        <f t="shared" si="411"/>
        <v/>
      </c>
      <c r="BM250" s="993"/>
      <c r="BN250" s="335" t="str">
        <f t="shared" si="463"/>
        <v/>
      </c>
      <c r="BO250" s="334"/>
      <c r="BP250" s="335"/>
      <c r="BQ250" s="335"/>
      <c r="BR250" s="335"/>
      <c r="BS250" s="335" t="str">
        <f t="shared" si="464"/>
        <v/>
      </c>
      <c r="BT250" s="334"/>
      <c r="BU250" s="335"/>
      <c r="BV250" s="335"/>
      <c r="BW250" s="335"/>
      <c r="BX250" s="335" t="str">
        <f t="shared" si="465"/>
        <v/>
      </c>
      <c r="BY250" s="334"/>
      <c r="BZ250" s="335"/>
      <c r="CA250" s="335"/>
      <c r="CB250" s="335"/>
      <c r="CC250" s="335" t="str">
        <f t="shared" si="466"/>
        <v/>
      </c>
      <c r="CD250" s="334"/>
      <c r="CE250" s="335"/>
      <c r="CF250" s="335"/>
      <c r="CG250" s="335"/>
      <c r="CH250" s="997"/>
      <c r="CI250" s="97" t="str">
        <f t="shared" si="467"/>
        <v/>
      </c>
      <c r="CJ250" s="998"/>
      <c r="CK250" s="335"/>
      <c r="CL250" s="97" t="str">
        <f t="shared" si="468"/>
        <v/>
      </c>
      <c r="CM250" s="334"/>
      <c r="CN250" s="335"/>
      <c r="CO250" s="335"/>
      <c r="CP250" s="335"/>
      <c r="CQ250" s="97"/>
      <c r="CR250" s="334"/>
      <c r="CS250" s="335"/>
      <c r="CT250" s="335"/>
      <c r="CU250" s="335"/>
      <c r="CV250" s="97"/>
      <c r="CW250" s="334"/>
      <c r="CX250" s="335"/>
      <c r="CY250" s="335"/>
      <c r="CZ250" s="335"/>
      <c r="DA250" s="97"/>
      <c r="DB250" s="334"/>
      <c r="DC250" s="335"/>
      <c r="DD250" s="335"/>
      <c r="DE250" s="335"/>
      <c r="DF250" s="97" t="str">
        <f t="shared" si="418"/>
        <v/>
      </c>
      <c r="DG250" s="993"/>
      <c r="DH250" s="335"/>
      <c r="DI250" s="97" t="str">
        <f t="shared" si="419"/>
        <v/>
      </c>
      <c r="DJ250" s="334"/>
      <c r="DK250" s="335"/>
      <c r="DL250" s="335"/>
      <c r="DM250" s="97"/>
      <c r="DN250" s="334"/>
      <c r="DO250" s="335"/>
      <c r="DP250" s="335"/>
      <c r="DQ250" s="97"/>
      <c r="DR250" s="334"/>
      <c r="DS250" s="335"/>
      <c r="DT250" s="335"/>
      <c r="DU250" s="97"/>
      <c r="DV250" s="334"/>
      <c r="DW250" s="335"/>
      <c r="DX250" s="335"/>
      <c r="DY250" s="97" t="str">
        <f t="shared" si="420"/>
        <v/>
      </c>
      <c r="DZ250" s="998"/>
      <c r="EA250" s="335"/>
      <c r="EB250" s="97" t="str">
        <f t="shared" si="472"/>
        <v/>
      </c>
      <c r="EC250" s="334"/>
      <c r="ED250" s="335"/>
      <c r="EE250" s="335"/>
      <c r="EF250" s="97"/>
      <c r="EG250" s="334"/>
      <c r="EH250" s="335"/>
      <c r="EI250" s="335"/>
      <c r="EJ250" s="97"/>
      <c r="EK250" s="334"/>
      <c r="EL250" s="335"/>
      <c r="EM250" s="335"/>
      <c r="EN250" s="97"/>
      <c r="EO250" s="334"/>
      <c r="EP250" s="335"/>
      <c r="EQ250" s="335"/>
      <c r="ER250" s="97" t="str">
        <f t="shared" si="422"/>
        <v/>
      </c>
      <c r="ES250" s="993"/>
      <c r="ET250" s="335"/>
      <c r="EU250" s="97" t="str">
        <f t="shared" si="474"/>
        <v/>
      </c>
      <c r="EV250" s="334"/>
      <c r="EW250" s="335"/>
      <c r="EX250" s="335"/>
      <c r="EY250" s="97"/>
      <c r="EZ250" s="334"/>
      <c r="FA250" s="335"/>
      <c r="FB250" s="335"/>
      <c r="FC250" s="97"/>
      <c r="FD250" s="334"/>
      <c r="FE250" s="335"/>
      <c r="FF250" s="335"/>
      <c r="FG250" s="97"/>
      <c r="FH250" s="334"/>
      <c r="FI250" s="335"/>
      <c r="FJ250" s="335"/>
      <c r="FK250" s="97" t="str">
        <f t="shared" si="424"/>
        <v/>
      </c>
      <c r="FL250" s="993"/>
      <c r="FM250" s="335"/>
      <c r="FN250" s="97" t="str">
        <f t="shared" si="476"/>
        <v/>
      </c>
      <c r="FO250" s="334"/>
      <c r="FP250" s="335"/>
      <c r="FQ250" s="97"/>
      <c r="FR250" s="334"/>
      <c r="FS250" s="335"/>
      <c r="FT250" s="97"/>
      <c r="FU250" s="334"/>
      <c r="FV250" s="335"/>
      <c r="FW250" s="97"/>
      <c r="FX250" s="334"/>
      <c r="FY250" s="335"/>
      <c r="FZ250" s="97" t="str">
        <f t="shared" si="426"/>
        <v/>
      </c>
      <c r="GA250" s="993"/>
      <c r="GB250" s="335"/>
      <c r="GC250" s="510" t="str">
        <f t="shared" si="478"/>
        <v/>
      </c>
      <c r="GD250" s="336"/>
      <c r="GE250" s="337"/>
      <c r="GF250" s="337"/>
      <c r="GG250" s="337"/>
      <c r="GH250" s="337"/>
      <c r="GI250" s="510"/>
      <c r="GJ250" s="336"/>
      <c r="GK250" s="337"/>
      <c r="GL250" s="337"/>
      <c r="GM250" s="337"/>
      <c r="GN250" s="337"/>
      <c r="GO250" s="510"/>
      <c r="GP250" s="336"/>
      <c r="GQ250" s="337"/>
      <c r="GR250" s="337"/>
      <c r="GS250" s="337"/>
      <c r="GT250" s="337"/>
      <c r="GU250" s="510"/>
      <c r="GV250" s="336"/>
      <c r="GW250" s="337"/>
      <c r="GX250" s="337"/>
      <c r="GY250" s="337"/>
      <c r="GZ250" s="336"/>
      <c r="HA250" s="510" t="str">
        <f t="shared" si="428"/>
        <v/>
      </c>
      <c r="HB250" s="994"/>
      <c r="HC250" s="337"/>
      <c r="HD250" s="510" t="str">
        <f t="shared" si="480"/>
        <v/>
      </c>
      <c r="HE250" s="336"/>
      <c r="HF250" s="337"/>
      <c r="HG250" s="337"/>
      <c r="HH250" s="336"/>
      <c r="HI250" s="510"/>
      <c r="HJ250" s="336"/>
      <c r="HK250" s="337"/>
      <c r="HL250" s="337"/>
      <c r="HM250" s="336"/>
      <c r="HN250" s="510"/>
      <c r="HO250" s="336"/>
      <c r="HP250" s="337"/>
      <c r="HQ250" s="337"/>
      <c r="HR250" s="337"/>
      <c r="HS250" s="510"/>
      <c r="HT250" s="336"/>
      <c r="HU250" s="337"/>
      <c r="HV250" s="337"/>
      <c r="HW250" s="337"/>
      <c r="HX250" s="97" t="str">
        <f t="shared" si="430"/>
        <v/>
      </c>
      <c r="HY250" s="994"/>
      <c r="HZ250" s="337"/>
      <c r="IA250" s="510" t="str">
        <f t="shared" si="482"/>
        <v/>
      </c>
      <c r="IB250" s="336"/>
      <c r="IC250" s="337"/>
      <c r="ID250" s="337"/>
      <c r="IE250" s="510"/>
      <c r="IF250" s="336"/>
      <c r="IG250" s="337"/>
      <c r="IH250" s="337"/>
      <c r="II250" s="510"/>
      <c r="IJ250" s="336"/>
      <c r="IK250" s="337"/>
      <c r="IL250" s="337"/>
      <c r="IM250" s="510"/>
      <c r="IN250" s="336"/>
      <c r="IO250" s="337"/>
      <c r="IP250" s="337"/>
      <c r="IQ250" s="97" t="str">
        <f t="shared" si="483"/>
        <v/>
      </c>
      <c r="IR250" s="994"/>
      <c r="IS250" s="337"/>
      <c r="IT250" s="337"/>
      <c r="IU250" s="337"/>
      <c r="IV250" s="510" t="str">
        <f t="shared" si="484"/>
        <v/>
      </c>
      <c r="IW250" s="995"/>
    </row>
    <row r="251" spans="1:257" x14ac:dyDescent="0.25">
      <c r="A251" s="996"/>
      <c r="B251" s="507">
        <v>7</v>
      </c>
      <c r="C251" s="97" t="str">
        <f>IF(Proponentes!B242&gt;0,Proponentes!B242,"")</f>
        <v/>
      </c>
      <c r="D251" s="335"/>
      <c r="E251" s="335"/>
      <c r="F251" s="334"/>
      <c r="G251" s="335"/>
      <c r="H251" s="335"/>
      <c r="I251" s="335"/>
      <c r="J251" s="335"/>
      <c r="K251" s="335"/>
      <c r="L251" s="335"/>
      <c r="M251" s="334"/>
      <c r="N251" s="335"/>
      <c r="O251" s="335"/>
      <c r="P251" s="335"/>
      <c r="Q251" s="335"/>
      <c r="R251" s="335"/>
      <c r="S251" s="335"/>
      <c r="T251" s="334"/>
      <c r="U251" s="335"/>
      <c r="V251" s="335"/>
      <c r="W251" s="335"/>
      <c r="X251" s="335"/>
      <c r="Y251" s="335"/>
      <c r="Z251" s="335"/>
      <c r="AA251" s="334"/>
      <c r="AB251" s="335"/>
      <c r="AC251" s="335"/>
      <c r="AD251" s="335"/>
      <c r="AE251" s="335"/>
      <c r="AF251" s="335"/>
      <c r="AG251" s="97" t="str">
        <f t="shared" si="409"/>
        <v/>
      </c>
      <c r="AH251" s="993"/>
      <c r="AI251" s="335"/>
      <c r="AJ251" s="335" t="str">
        <f t="shared" si="410"/>
        <v/>
      </c>
      <c r="AK251" s="335"/>
      <c r="AL251" s="334"/>
      <c r="AM251" s="335"/>
      <c r="AN251" s="335"/>
      <c r="AO251" s="335"/>
      <c r="AP251" s="335"/>
      <c r="AQ251" s="335"/>
      <c r="AR251" s="335"/>
      <c r="AS251" s="334"/>
      <c r="AT251" s="335"/>
      <c r="AU251" s="335"/>
      <c r="AV251" s="335"/>
      <c r="AW251" s="335"/>
      <c r="AX251" s="335"/>
      <c r="AY251" s="335"/>
      <c r="AZ251" s="334"/>
      <c r="BA251" s="335"/>
      <c r="BB251" s="335"/>
      <c r="BC251" s="335"/>
      <c r="BD251" s="335"/>
      <c r="BE251" s="335"/>
      <c r="BF251" s="335"/>
      <c r="BG251" s="334"/>
      <c r="BH251" s="335"/>
      <c r="BI251" s="335"/>
      <c r="BJ251" s="335"/>
      <c r="BK251" s="335"/>
      <c r="BL251" s="97" t="str">
        <f t="shared" si="411"/>
        <v/>
      </c>
      <c r="BM251" s="993"/>
      <c r="BN251" s="335" t="str">
        <f t="shared" si="463"/>
        <v/>
      </c>
      <c r="BO251" s="334"/>
      <c r="BP251" s="335"/>
      <c r="BQ251" s="335"/>
      <c r="BR251" s="335"/>
      <c r="BS251" s="335" t="str">
        <f t="shared" si="464"/>
        <v/>
      </c>
      <c r="BT251" s="334"/>
      <c r="BU251" s="335"/>
      <c r="BV251" s="335"/>
      <c r="BW251" s="335"/>
      <c r="BX251" s="335" t="str">
        <f t="shared" si="465"/>
        <v/>
      </c>
      <c r="BY251" s="334"/>
      <c r="BZ251" s="335"/>
      <c r="CA251" s="335"/>
      <c r="CB251" s="335"/>
      <c r="CC251" s="335" t="str">
        <f t="shared" si="466"/>
        <v/>
      </c>
      <c r="CD251" s="334"/>
      <c r="CE251" s="335"/>
      <c r="CF251" s="335"/>
      <c r="CG251" s="335"/>
      <c r="CH251" s="997"/>
      <c r="CI251" s="97" t="str">
        <f t="shared" si="467"/>
        <v/>
      </c>
      <c r="CJ251" s="998"/>
      <c r="CK251" s="335"/>
      <c r="CL251" s="97" t="str">
        <f t="shared" si="468"/>
        <v/>
      </c>
      <c r="CM251" s="334"/>
      <c r="CN251" s="335"/>
      <c r="CO251" s="335"/>
      <c r="CP251" s="335"/>
      <c r="CQ251" s="97"/>
      <c r="CR251" s="334"/>
      <c r="CS251" s="335"/>
      <c r="CT251" s="335"/>
      <c r="CU251" s="335"/>
      <c r="CV251" s="97"/>
      <c r="CW251" s="334"/>
      <c r="CX251" s="335"/>
      <c r="CY251" s="335"/>
      <c r="CZ251" s="335"/>
      <c r="DA251" s="97"/>
      <c r="DB251" s="334"/>
      <c r="DC251" s="335"/>
      <c r="DD251" s="335"/>
      <c r="DE251" s="335"/>
      <c r="DF251" s="97" t="str">
        <f t="shared" si="418"/>
        <v/>
      </c>
      <c r="DG251" s="993"/>
      <c r="DH251" s="335"/>
      <c r="DI251" s="97" t="str">
        <f t="shared" si="419"/>
        <v/>
      </c>
      <c r="DJ251" s="334"/>
      <c r="DK251" s="335"/>
      <c r="DL251" s="335"/>
      <c r="DM251" s="97"/>
      <c r="DN251" s="334"/>
      <c r="DO251" s="335"/>
      <c r="DP251" s="335"/>
      <c r="DQ251" s="97"/>
      <c r="DR251" s="334"/>
      <c r="DS251" s="335"/>
      <c r="DT251" s="335"/>
      <c r="DU251" s="97"/>
      <c r="DV251" s="334"/>
      <c r="DW251" s="335"/>
      <c r="DX251" s="335"/>
      <c r="DY251" s="97" t="str">
        <f t="shared" si="420"/>
        <v/>
      </c>
      <c r="DZ251" s="998"/>
      <c r="EA251" s="335"/>
      <c r="EB251" s="97" t="str">
        <f t="shared" si="472"/>
        <v/>
      </c>
      <c r="EC251" s="334"/>
      <c r="ED251" s="335"/>
      <c r="EE251" s="335"/>
      <c r="EF251" s="97"/>
      <c r="EG251" s="334"/>
      <c r="EH251" s="335"/>
      <c r="EI251" s="335"/>
      <c r="EJ251" s="97"/>
      <c r="EK251" s="334"/>
      <c r="EL251" s="335"/>
      <c r="EM251" s="335"/>
      <c r="EN251" s="97"/>
      <c r="EO251" s="334"/>
      <c r="EP251" s="335"/>
      <c r="EQ251" s="335"/>
      <c r="ER251" s="97" t="str">
        <f t="shared" si="422"/>
        <v/>
      </c>
      <c r="ES251" s="993"/>
      <c r="ET251" s="335"/>
      <c r="EU251" s="97" t="str">
        <f t="shared" si="474"/>
        <v/>
      </c>
      <c r="EV251" s="334"/>
      <c r="EW251" s="335"/>
      <c r="EX251" s="335"/>
      <c r="EY251" s="97"/>
      <c r="EZ251" s="334"/>
      <c r="FA251" s="335"/>
      <c r="FB251" s="335"/>
      <c r="FC251" s="97"/>
      <c r="FD251" s="334"/>
      <c r="FE251" s="335"/>
      <c r="FF251" s="335"/>
      <c r="FG251" s="97"/>
      <c r="FH251" s="334"/>
      <c r="FI251" s="335"/>
      <c r="FJ251" s="335"/>
      <c r="FK251" s="97" t="str">
        <f t="shared" si="424"/>
        <v/>
      </c>
      <c r="FL251" s="993"/>
      <c r="FM251" s="335"/>
      <c r="FN251" s="97" t="str">
        <f t="shared" si="476"/>
        <v/>
      </c>
      <c r="FO251" s="334"/>
      <c r="FP251" s="335"/>
      <c r="FQ251" s="97"/>
      <c r="FR251" s="334"/>
      <c r="FS251" s="335"/>
      <c r="FT251" s="97"/>
      <c r="FU251" s="334"/>
      <c r="FV251" s="335"/>
      <c r="FW251" s="97"/>
      <c r="FX251" s="334"/>
      <c r="FY251" s="335"/>
      <c r="FZ251" s="97" t="str">
        <f t="shared" si="426"/>
        <v/>
      </c>
      <c r="GA251" s="993"/>
      <c r="GB251" s="335"/>
      <c r="GC251" s="510" t="str">
        <f t="shared" si="478"/>
        <v/>
      </c>
      <c r="GD251" s="336"/>
      <c r="GE251" s="337"/>
      <c r="GF251" s="337"/>
      <c r="GG251" s="337"/>
      <c r="GH251" s="337"/>
      <c r="GI251" s="510"/>
      <c r="GJ251" s="336"/>
      <c r="GK251" s="337"/>
      <c r="GL251" s="337"/>
      <c r="GM251" s="337"/>
      <c r="GN251" s="337"/>
      <c r="GO251" s="510"/>
      <c r="GP251" s="336"/>
      <c r="GQ251" s="337"/>
      <c r="GR251" s="337"/>
      <c r="GS251" s="337"/>
      <c r="GT251" s="337"/>
      <c r="GU251" s="510"/>
      <c r="GV251" s="336"/>
      <c r="GW251" s="337"/>
      <c r="GX251" s="337"/>
      <c r="GY251" s="337"/>
      <c r="GZ251" s="336"/>
      <c r="HA251" s="510" t="str">
        <f t="shared" si="428"/>
        <v/>
      </c>
      <c r="HB251" s="994"/>
      <c r="HC251" s="337"/>
      <c r="HD251" s="510" t="str">
        <f t="shared" si="480"/>
        <v/>
      </c>
      <c r="HE251" s="336"/>
      <c r="HF251" s="337"/>
      <c r="HG251" s="337"/>
      <c r="HH251" s="336"/>
      <c r="HI251" s="510"/>
      <c r="HJ251" s="336"/>
      <c r="HK251" s="337"/>
      <c r="HL251" s="337"/>
      <c r="HM251" s="336"/>
      <c r="HN251" s="510"/>
      <c r="HO251" s="336"/>
      <c r="HP251" s="337"/>
      <c r="HQ251" s="337"/>
      <c r="HR251" s="337"/>
      <c r="HS251" s="510"/>
      <c r="HT251" s="336"/>
      <c r="HU251" s="337"/>
      <c r="HV251" s="337"/>
      <c r="HW251" s="337"/>
      <c r="HX251" s="97" t="str">
        <f t="shared" si="430"/>
        <v/>
      </c>
      <c r="HY251" s="994"/>
      <c r="HZ251" s="337"/>
      <c r="IA251" s="510" t="str">
        <f t="shared" si="482"/>
        <v/>
      </c>
      <c r="IB251" s="336"/>
      <c r="IC251" s="337"/>
      <c r="ID251" s="337"/>
      <c r="IE251" s="510"/>
      <c r="IF251" s="336"/>
      <c r="IG251" s="337"/>
      <c r="IH251" s="337"/>
      <c r="II251" s="510"/>
      <c r="IJ251" s="336"/>
      <c r="IK251" s="337"/>
      <c r="IL251" s="337"/>
      <c r="IM251" s="510"/>
      <c r="IN251" s="336"/>
      <c r="IO251" s="337"/>
      <c r="IP251" s="337"/>
      <c r="IQ251" s="97" t="str">
        <f t="shared" si="483"/>
        <v/>
      </c>
      <c r="IR251" s="994"/>
      <c r="IS251" s="337"/>
      <c r="IT251" s="337"/>
      <c r="IU251" s="337"/>
      <c r="IV251" s="510" t="str">
        <f t="shared" si="484"/>
        <v/>
      </c>
      <c r="IW251" s="995"/>
    </row>
    <row r="252" spans="1:257" x14ac:dyDescent="0.25">
      <c r="A252" s="996"/>
      <c r="B252" s="507">
        <v>8</v>
      </c>
      <c r="C252" s="97" t="str">
        <f>IF(Proponentes!B243&gt;0,Proponentes!B243,"")</f>
        <v/>
      </c>
      <c r="D252" s="335"/>
      <c r="E252" s="335"/>
      <c r="F252" s="334"/>
      <c r="G252" s="335"/>
      <c r="H252" s="335"/>
      <c r="I252" s="335"/>
      <c r="J252" s="335"/>
      <c r="K252" s="335"/>
      <c r="L252" s="335"/>
      <c r="M252" s="334"/>
      <c r="N252" s="335"/>
      <c r="O252" s="335"/>
      <c r="P252" s="335"/>
      <c r="Q252" s="335"/>
      <c r="R252" s="335"/>
      <c r="S252" s="335"/>
      <c r="T252" s="334"/>
      <c r="U252" s="335"/>
      <c r="V252" s="335"/>
      <c r="W252" s="335"/>
      <c r="X252" s="335"/>
      <c r="Y252" s="335"/>
      <c r="Z252" s="335"/>
      <c r="AA252" s="334"/>
      <c r="AB252" s="335"/>
      <c r="AC252" s="335"/>
      <c r="AD252" s="335"/>
      <c r="AE252" s="335"/>
      <c r="AF252" s="335"/>
      <c r="AG252" s="97" t="str">
        <f t="shared" si="409"/>
        <v/>
      </c>
      <c r="AH252" s="993"/>
      <c r="AI252" s="335"/>
      <c r="AJ252" s="335" t="str">
        <f t="shared" si="410"/>
        <v/>
      </c>
      <c r="AK252" s="335"/>
      <c r="AL252" s="334"/>
      <c r="AM252" s="335"/>
      <c r="AN252" s="335"/>
      <c r="AO252" s="335"/>
      <c r="AP252" s="335"/>
      <c r="AQ252" s="335"/>
      <c r="AR252" s="335"/>
      <c r="AS252" s="334"/>
      <c r="AT252" s="335"/>
      <c r="AU252" s="335"/>
      <c r="AV252" s="335"/>
      <c r="AW252" s="335"/>
      <c r="AX252" s="335"/>
      <c r="AY252" s="335"/>
      <c r="AZ252" s="334"/>
      <c r="BA252" s="335"/>
      <c r="BB252" s="335"/>
      <c r="BC252" s="335"/>
      <c r="BD252" s="335"/>
      <c r="BE252" s="335"/>
      <c r="BF252" s="335"/>
      <c r="BG252" s="334"/>
      <c r="BH252" s="335"/>
      <c r="BI252" s="335"/>
      <c r="BJ252" s="335"/>
      <c r="BK252" s="335"/>
      <c r="BL252" s="97" t="str">
        <f t="shared" si="411"/>
        <v/>
      </c>
      <c r="BM252" s="993"/>
      <c r="BN252" s="335" t="str">
        <f t="shared" si="463"/>
        <v/>
      </c>
      <c r="BO252" s="334"/>
      <c r="BP252" s="335"/>
      <c r="BQ252" s="335"/>
      <c r="BR252" s="335"/>
      <c r="BS252" s="335" t="str">
        <f t="shared" si="464"/>
        <v/>
      </c>
      <c r="BT252" s="334"/>
      <c r="BU252" s="335"/>
      <c r="BV252" s="335"/>
      <c r="BW252" s="335"/>
      <c r="BX252" s="335" t="str">
        <f t="shared" si="465"/>
        <v/>
      </c>
      <c r="BY252" s="334"/>
      <c r="BZ252" s="335"/>
      <c r="CA252" s="335"/>
      <c r="CB252" s="335"/>
      <c r="CC252" s="335" t="str">
        <f t="shared" si="466"/>
        <v/>
      </c>
      <c r="CD252" s="334"/>
      <c r="CE252" s="335"/>
      <c r="CF252" s="335"/>
      <c r="CG252" s="335"/>
      <c r="CH252" s="997"/>
      <c r="CI252" s="97" t="str">
        <f t="shared" si="467"/>
        <v/>
      </c>
      <c r="CJ252" s="998"/>
      <c r="CK252" s="335"/>
      <c r="CL252" s="97" t="str">
        <f t="shared" si="468"/>
        <v/>
      </c>
      <c r="CM252" s="334"/>
      <c r="CN252" s="335"/>
      <c r="CO252" s="335"/>
      <c r="CP252" s="335"/>
      <c r="CQ252" s="97"/>
      <c r="CR252" s="334"/>
      <c r="CS252" s="335"/>
      <c r="CT252" s="335"/>
      <c r="CU252" s="335"/>
      <c r="CV252" s="97"/>
      <c r="CW252" s="334"/>
      <c r="CX252" s="335"/>
      <c r="CY252" s="335"/>
      <c r="CZ252" s="335"/>
      <c r="DA252" s="97"/>
      <c r="DB252" s="334"/>
      <c r="DC252" s="335"/>
      <c r="DD252" s="335"/>
      <c r="DE252" s="335"/>
      <c r="DF252" s="97" t="str">
        <f t="shared" si="418"/>
        <v/>
      </c>
      <c r="DG252" s="993"/>
      <c r="DH252" s="335"/>
      <c r="DI252" s="97" t="str">
        <f t="shared" si="419"/>
        <v/>
      </c>
      <c r="DJ252" s="334"/>
      <c r="DK252" s="335"/>
      <c r="DL252" s="335"/>
      <c r="DM252" s="97"/>
      <c r="DN252" s="334"/>
      <c r="DO252" s="335"/>
      <c r="DP252" s="335"/>
      <c r="DQ252" s="97"/>
      <c r="DR252" s="334"/>
      <c r="DS252" s="335"/>
      <c r="DT252" s="335"/>
      <c r="DU252" s="97"/>
      <c r="DV252" s="334"/>
      <c r="DW252" s="335"/>
      <c r="DX252" s="335"/>
      <c r="DY252" s="97" t="str">
        <f t="shared" si="420"/>
        <v/>
      </c>
      <c r="DZ252" s="998"/>
      <c r="EA252" s="335"/>
      <c r="EB252" s="97" t="str">
        <f t="shared" si="472"/>
        <v/>
      </c>
      <c r="EC252" s="334"/>
      <c r="ED252" s="335"/>
      <c r="EE252" s="335"/>
      <c r="EF252" s="97"/>
      <c r="EG252" s="334"/>
      <c r="EH252" s="335"/>
      <c r="EI252" s="335"/>
      <c r="EJ252" s="97"/>
      <c r="EK252" s="334"/>
      <c r="EL252" s="335"/>
      <c r="EM252" s="335"/>
      <c r="EN252" s="97"/>
      <c r="EO252" s="334"/>
      <c r="EP252" s="335"/>
      <c r="EQ252" s="335"/>
      <c r="ER252" s="97" t="str">
        <f t="shared" si="422"/>
        <v/>
      </c>
      <c r="ES252" s="993"/>
      <c r="ET252" s="335"/>
      <c r="EU252" s="97" t="str">
        <f t="shared" si="474"/>
        <v/>
      </c>
      <c r="EV252" s="334"/>
      <c r="EW252" s="335"/>
      <c r="EX252" s="335"/>
      <c r="EY252" s="97"/>
      <c r="EZ252" s="334"/>
      <c r="FA252" s="335"/>
      <c r="FB252" s="335"/>
      <c r="FC252" s="97"/>
      <c r="FD252" s="334"/>
      <c r="FE252" s="335"/>
      <c r="FF252" s="335"/>
      <c r="FG252" s="97"/>
      <c r="FH252" s="334"/>
      <c r="FI252" s="335"/>
      <c r="FJ252" s="335"/>
      <c r="FK252" s="97" t="str">
        <f t="shared" si="424"/>
        <v/>
      </c>
      <c r="FL252" s="993"/>
      <c r="FM252" s="335"/>
      <c r="FN252" s="97" t="str">
        <f t="shared" si="476"/>
        <v/>
      </c>
      <c r="FO252" s="334"/>
      <c r="FP252" s="335"/>
      <c r="FQ252" s="97"/>
      <c r="FR252" s="334"/>
      <c r="FS252" s="335"/>
      <c r="FT252" s="97"/>
      <c r="FU252" s="334"/>
      <c r="FV252" s="335"/>
      <c r="FW252" s="97"/>
      <c r="FX252" s="334"/>
      <c r="FY252" s="335"/>
      <c r="FZ252" s="97" t="str">
        <f t="shared" si="426"/>
        <v/>
      </c>
      <c r="GA252" s="993"/>
      <c r="GB252" s="335"/>
      <c r="GC252" s="510" t="str">
        <f t="shared" si="478"/>
        <v/>
      </c>
      <c r="GD252" s="336"/>
      <c r="GE252" s="337"/>
      <c r="GF252" s="337"/>
      <c r="GG252" s="337"/>
      <c r="GH252" s="337"/>
      <c r="GI252" s="510"/>
      <c r="GJ252" s="336"/>
      <c r="GK252" s="337"/>
      <c r="GL252" s="337"/>
      <c r="GM252" s="337"/>
      <c r="GN252" s="337"/>
      <c r="GO252" s="510"/>
      <c r="GP252" s="336"/>
      <c r="GQ252" s="337"/>
      <c r="GR252" s="337"/>
      <c r="GS252" s="337"/>
      <c r="GT252" s="337"/>
      <c r="GU252" s="510"/>
      <c r="GV252" s="336"/>
      <c r="GW252" s="337"/>
      <c r="GX252" s="337"/>
      <c r="GY252" s="337"/>
      <c r="GZ252" s="336"/>
      <c r="HA252" s="510" t="str">
        <f t="shared" si="428"/>
        <v/>
      </c>
      <c r="HB252" s="994"/>
      <c r="HC252" s="337"/>
      <c r="HD252" s="510" t="str">
        <f t="shared" si="480"/>
        <v/>
      </c>
      <c r="HE252" s="336"/>
      <c r="HF252" s="337"/>
      <c r="HG252" s="337"/>
      <c r="HH252" s="336"/>
      <c r="HI252" s="510"/>
      <c r="HJ252" s="336"/>
      <c r="HK252" s="337"/>
      <c r="HL252" s="337"/>
      <c r="HM252" s="336"/>
      <c r="HN252" s="510"/>
      <c r="HO252" s="336"/>
      <c r="HP252" s="337"/>
      <c r="HQ252" s="337"/>
      <c r="HR252" s="337"/>
      <c r="HS252" s="510"/>
      <c r="HT252" s="336"/>
      <c r="HU252" s="337"/>
      <c r="HV252" s="337"/>
      <c r="HW252" s="337"/>
      <c r="HX252" s="97" t="str">
        <f t="shared" si="430"/>
        <v/>
      </c>
      <c r="HY252" s="994"/>
      <c r="HZ252" s="337"/>
      <c r="IA252" s="510" t="str">
        <f t="shared" si="482"/>
        <v/>
      </c>
      <c r="IB252" s="336"/>
      <c r="IC252" s="337"/>
      <c r="ID252" s="337"/>
      <c r="IE252" s="510"/>
      <c r="IF252" s="336"/>
      <c r="IG252" s="337"/>
      <c r="IH252" s="337"/>
      <c r="II252" s="510"/>
      <c r="IJ252" s="336"/>
      <c r="IK252" s="337"/>
      <c r="IL252" s="337"/>
      <c r="IM252" s="510"/>
      <c r="IN252" s="336"/>
      <c r="IO252" s="337"/>
      <c r="IP252" s="337"/>
      <c r="IQ252" s="97" t="str">
        <f t="shared" si="483"/>
        <v/>
      </c>
      <c r="IR252" s="994"/>
      <c r="IS252" s="337"/>
      <c r="IT252" s="337"/>
      <c r="IU252" s="337"/>
      <c r="IV252" s="510" t="str">
        <f t="shared" si="484"/>
        <v/>
      </c>
      <c r="IW252" s="995"/>
    </row>
    <row r="253" spans="1:257" x14ac:dyDescent="0.25">
      <c r="A253" s="996"/>
      <c r="B253" s="507">
        <v>9</v>
      </c>
      <c r="C253" s="97" t="str">
        <f>IF(Proponentes!B244&gt;0,Proponentes!B244,"")</f>
        <v/>
      </c>
      <c r="D253" s="335"/>
      <c r="E253" s="335"/>
      <c r="F253" s="334"/>
      <c r="G253" s="335"/>
      <c r="H253" s="335"/>
      <c r="I253" s="335"/>
      <c r="J253" s="335"/>
      <c r="K253" s="335"/>
      <c r="L253" s="335"/>
      <c r="M253" s="334"/>
      <c r="N253" s="335"/>
      <c r="O253" s="335"/>
      <c r="P253" s="335"/>
      <c r="Q253" s="335"/>
      <c r="R253" s="335"/>
      <c r="S253" s="335"/>
      <c r="T253" s="334"/>
      <c r="U253" s="335"/>
      <c r="V253" s="335"/>
      <c r="W253" s="335"/>
      <c r="X253" s="335"/>
      <c r="Y253" s="335"/>
      <c r="Z253" s="335"/>
      <c r="AA253" s="334"/>
      <c r="AB253" s="335"/>
      <c r="AC253" s="335"/>
      <c r="AD253" s="335"/>
      <c r="AE253" s="335"/>
      <c r="AF253" s="335"/>
      <c r="AG253" s="97" t="str">
        <f t="shared" si="409"/>
        <v/>
      </c>
      <c r="AH253" s="993"/>
      <c r="AI253" s="335"/>
      <c r="AJ253" s="335" t="str">
        <f t="shared" si="410"/>
        <v/>
      </c>
      <c r="AK253" s="335"/>
      <c r="AL253" s="334"/>
      <c r="AM253" s="335"/>
      <c r="AN253" s="335"/>
      <c r="AO253" s="335"/>
      <c r="AP253" s="335"/>
      <c r="AQ253" s="335"/>
      <c r="AR253" s="335"/>
      <c r="AS253" s="334"/>
      <c r="AT253" s="335"/>
      <c r="AU253" s="335"/>
      <c r="AV253" s="335"/>
      <c r="AW253" s="335"/>
      <c r="AX253" s="335"/>
      <c r="AY253" s="335"/>
      <c r="AZ253" s="334"/>
      <c r="BA253" s="335"/>
      <c r="BB253" s="335"/>
      <c r="BC253" s="335"/>
      <c r="BD253" s="335"/>
      <c r="BE253" s="335"/>
      <c r="BF253" s="335"/>
      <c r="BG253" s="334"/>
      <c r="BH253" s="335"/>
      <c r="BI253" s="335"/>
      <c r="BJ253" s="335"/>
      <c r="BK253" s="335"/>
      <c r="BL253" s="97" t="str">
        <f t="shared" si="411"/>
        <v/>
      </c>
      <c r="BM253" s="993"/>
      <c r="BN253" s="335" t="str">
        <f t="shared" si="463"/>
        <v/>
      </c>
      <c r="BO253" s="334"/>
      <c r="BP253" s="335"/>
      <c r="BQ253" s="335"/>
      <c r="BR253" s="335"/>
      <c r="BS253" s="335" t="str">
        <f t="shared" si="464"/>
        <v/>
      </c>
      <c r="BT253" s="334"/>
      <c r="BU253" s="335"/>
      <c r="BV253" s="335"/>
      <c r="BW253" s="335"/>
      <c r="BX253" s="335" t="str">
        <f t="shared" si="465"/>
        <v/>
      </c>
      <c r="BY253" s="334"/>
      <c r="BZ253" s="335"/>
      <c r="CA253" s="335"/>
      <c r="CB253" s="335"/>
      <c r="CC253" s="335" t="str">
        <f t="shared" si="466"/>
        <v/>
      </c>
      <c r="CD253" s="334"/>
      <c r="CE253" s="335"/>
      <c r="CF253" s="335"/>
      <c r="CG253" s="335"/>
      <c r="CH253" s="997"/>
      <c r="CI253" s="97" t="str">
        <f t="shared" si="467"/>
        <v/>
      </c>
      <c r="CJ253" s="998"/>
      <c r="CK253" s="335"/>
      <c r="CL253" s="97" t="str">
        <f t="shared" si="468"/>
        <v/>
      </c>
      <c r="CM253" s="334"/>
      <c r="CN253" s="335"/>
      <c r="CO253" s="335"/>
      <c r="CP253" s="335"/>
      <c r="CQ253" s="97"/>
      <c r="CR253" s="334"/>
      <c r="CS253" s="335"/>
      <c r="CT253" s="335"/>
      <c r="CU253" s="335"/>
      <c r="CV253" s="97"/>
      <c r="CW253" s="334"/>
      <c r="CX253" s="335"/>
      <c r="CY253" s="335"/>
      <c r="CZ253" s="335"/>
      <c r="DA253" s="97"/>
      <c r="DB253" s="334"/>
      <c r="DC253" s="335"/>
      <c r="DD253" s="335"/>
      <c r="DE253" s="335"/>
      <c r="DF253" s="97" t="str">
        <f t="shared" si="418"/>
        <v/>
      </c>
      <c r="DG253" s="993"/>
      <c r="DH253" s="335"/>
      <c r="DI253" s="97" t="str">
        <f t="shared" si="419"/>
        <v/>
      </c>
      <c r="DJ253" s="334"/>
      <c r="DK253" s="335"/>
      <c r="DL253" s="335"/>
      <c r="DM253" s="97"/>
      <c r="DN253" s="334"/>
      <c r="DO253" s="335"/>
      <c r="DP253" s="335"/>
      <c r="DQ253" s="97"/>
      <c r="DR253" s="334"/>
      <c r="DS253" s="335"/>
      <c r="DT253" s="335"/>
      <c r="DU253" s="97"/>
      <c r="DV253" s="334"/>
      <c r="DW253" s="335"/>
      <c r="DX253" s="335"/>
      <c r="DY253" s="97" t="str">
        <f t="shared" si="420"/>
        <v/>
      </c>
      <c r="DZ253" s="998"/>
      <c r="EA253" s="335"/>
      <c r="EB253" s="97" t="str">
        <f t="shared" si="472"/>
        <v/>
      </c>
      <c r="EC253" s="334"/>
      <c r="ED253" s="335"/>
      <c r="EE253" s="335"/>
      <c r="EF253" s="97"/>
      <c r="EG253" s="334"/>
      <c r="EH253" s="335"/>
      <c r="EI253" s="335"/>
      <c r="EJ253" s="97"/>
      <c r="EK253" s="334"/>
      <c r="EL253" s="335"/>
      <c r="EM253" s="335"/>
      <c r="EN253" s="97"/>
      <c r="EO253" s="334"/>
      <c r="EP253" s="335"/>
      <c r="EQ253" s="335"/>
      <c r="ER253" s="97" t="str">
        <f t="shared" si="422"/>
        <v/>
      </c>
      <c r="ES253" s="993"/>
      <c r="ET253" s="335"/>
      <c r="EU253" s="97" t="str">
        <f t="shared" si="474"/>
        <v/>
      </c>
      <c r="EV253" s="334"/>
      <c r="EW253" s="335"/>
      <c r="EX253" s="335"/>
      <c r="EY253" s="97"/>
      <c r="EZ253" s="334"/>
      <c r="FA253" s="335"/>
      <c r="FB253" s="335"/>
      <c r="FC253" s="97"/>
      <c r="FD253" s="334"/>
      <c r="FE253" s="335"/>
      <c r="FF253" s="335"/>
      <c r="FG253" s="97"/>
      <c r="FH253" s="334"/>
      <c r="FI253" s="335"/>
      <c r="FJ253" s="335"/>
      <c r="FK253" s="97" t="str">
        <f t="shared" si="424"/>
        <v/>
      </c>
      <c r="FL253" s="993"/>
      <c r="FM253" s="335"/>
      <c r="FN253" s="97" t="str">
        <f t="shared" si="476"/>
        <v/>
      </c>
      <c r="FO253" s="334"/>
      <c r="FP253" s="335"/>
      <c r="FQ253" s="97"/>
      <c r="FR253" s="334"/>
      <c r="FS253" s="335"/>
      <c r="FT253" s="97"/>
      <c r="FU253" s="334"/>
      <c r="FV253" s="335"/>
      <c r="FW253" s="97"/>
      <c r="FX253" s="334"/>
      <c r="FY253" s="335"/>
      <c r="FZ253" s="97" t="str">
        <f t="shared" si="426"/>
        <v/>
      </c>
      <c r="GA253" s="993"/>
      <c r="GB253" s="335"/>
      <c r="GC253" s="510" t="str">
        <f t="shared" si="478"/>
        <v/>
      </c>
      <c r="GD253" s="336"/>
      <c r="GE253" s="337"/>
      <c r="GF253" s="337"/>
      <c r="GG253" s="337"/>
      <c r="GH253" s="337"/>
      <c r="GI253" s="510"/>
      <c r="GJ253" s="336"/>
      <c r="GK253" s="337"/>
      <c r="GL253" s="337"/>
      <c r="GM253" s="337"/>
      <c r="GN253" s="337"/>
      <c r="GO253" s="510"/>
      <c r="GP253" s="336"/>
      <c r="GQ253" s="337"/>
      <c r="GR253" s="337"/>
      <c r="GS253" s="337"/>
      <c r="GT253" s="337"/>
      <c r="GU253" s="510"/>
      <c r="GV253" s="336"/>
      <c r="GW253" s="337"/>
      <c r="GX253" s="337"/>
      <c r="GY253" s="337"/>
      <c r="GZ253" s="336"/>
      <c r="HA253" s="510" t="str">
        <f t="shared" si="428"/>
        <v/>
      </c>
      <c r="HB253" s="994"/>
      <c r="HC253" s="337"/>
      <c r="HD253" s="510" t="str">
        <f t="shared" si="480"/>
        <v/>
      </c>
      <c r="HE253" s="336"/>
      <c r="HF253" s="337"/>
      <c r="HG253" s="337"/>
      <c r="HH253" s="336"/>
      <c r="HI253" s="510"/>
      <c r="HJ253" s="336"/>
      <c r="HK253" s="337"/>
      <c r="HL253" s="337"/>
      <c r="HM253" s="336"/>
      <c r="HN253" s="510"/>
      <c r="HO253" s="336"/>
      <c r="HP253" s="337"/>
      <c r="HQ253" s="337"/>
      <c r="HR253" s="337"/>
      <c r="HS253" s="510"/>
      <c r="HT253" s="336"/>
      <c r="HU253" s="337"/>
      <c r="HV253" s="337"/>
      <c r="HW253" s="337"/>
      <c r="HX253" s="97" t="str">
        <f t="shared" si="430"/>
        <v/>
      </c>
      <c r="HY253" s="994"/>
      <c r="HZ253" s="337"/>
      <c r="IA253" s="510" t="str">
        <f t="shared" si="482"/>
        <v/>
      </c>
      <c r="IB253" s="336"/>
      <c r="IC253" s="337"/>
      <c r="ID253" s="337"/>
      <c r="IE253" s="510"/>
      <c r="IF253" s="336"/>
      <c r="IG253" s="337"/>
      <c r="IH253" s="337"/>
      <c r="II253" s="510"/>
      <c r="IJ253" s="336"/>
      <c r="IK253" s="337"/>
      <c r="IL253" s="337"/>
      <c r="IM253" s="510"/>
      <c r="IN253" s="336"/>
      <c r="IO253" s="337"/>
      <c r="IP253" s="337"/>
      <c r="IQ253" s="97" t="str">
        <f t="shared" si="483"/>
        <v/>
      </c>
      <c r="IR253" s="994"/>
      <c r="IS253" s="337"/>
      <c r="IT253" s="337"/>
      <c r="IU253" s="337"/>
      <c r="IV253" s="510" t="str">
        <f t="shared" si="484"/>
        <v/>
      </c>
      <c r="IW253" s="995"/>
    </row>
    <row r="254" spans="1:257" x14ac:dyDescent="0.25">
      <c r="A254" s="996"/>
      <c r="B254" s="507">
        <v>10</v>
      </c>
      <c r="C254" s="97" t="str">
        <f>IF(Proponentes!B245&gt;0,Proponentes!B245,"")</f>
        <v/>
      </c>
      <c r="D254" s="335"/>
      <c r="E254" s="335"/>
      <c r="F254" s="334"/>
      <c r="G254" s="335"/>
      <c r="H254" s="335"/>
      <c r="I254" s="335"/>
      <c r="J254" s="335"/>
      <c r="K254" s="335"/>
      <c r="L254" s="335"/>
      <c r="M254" s="334"/>
      <c r="N254" s="335"/>
      <c r="O254" s="335"/>
      <c r="P254" s="335"/>
      <c r="Q254" s="335"/>
      <c r="R254" s="335"/>
      <c r="S254" s="335"/>
      <c r="T254" s="334"/>
      <c r="U254" s="335"/>
      <c r="V254" s="335"/>
      <c r="W254" s="335"/>
      <c r="X254" s="335"/>
      <c r="Y254" s="335"/>
      <c r="Z254" s="335"/>
      <c r="AA254" s="334"/>
      <c r="AB254" s="335"/>
      <c r="AC254" s="335"/>
      <c r="AD254" s="335"/>
      <c r="AE254" s="335"/>
      <c r="AF254" s="335"/>
      <c r="AG254" s="97" t="str">
        <f t="shared" si="409"/>
        <v/>
      </c>
      <c r="AH254" s="993"/>
      <c r="AI254" s="335"/>
      <c r="AJ254" s="335" t="str">
        <f t="shared" si="410"/>
        <v/>
      </c>
      <c r="AK254" s="335"/>
      <c r="AL254" s="334"/>
      <c r="AM254" s="335"/>
      <c r="AN254" s="335"/>
      <c r="AO254" s="335"/>
      <c r="AP254" s="335"/>
      <c r="AQ254" s="335"/>
      <c r="AR254" s="335"/>
      <c r="AS254" s="334"/>
      <c r="AT254" s="335"/>
      <c r="AU254" s="335"/>
      <c r="AV254" s="335"/>
      <c r="AW254" s="335"/>
      <c r="AX254" s="335"/>
      <c r="AY254" s="335"/>
      <c r="AZ254" s="334"/>
      <c r="BA254" s="335"/>
      <c r="BB254" s="335"/>
      <c r="BC254" s="335"/>
      <c r="BD254" s="335"/>
      <c r="BE254" s="335"/>
      <c r="BF254" s="335"/>
      <c r="BG254" s="334"/>
      <c r="BH254" s="335"/>
      <c r="BI254" s="335"/>
      <c r="BJ254" s="335"/>
      <c r="BK254" s="335"/>
      <c r="BL254" s="97" t="str">
        <f t="shared" si="411"/>
        <v/>
      </c>
      <c r="BM254" s="993"/>
      <c r="BN254" s="335" t="str">
        <f t="shared" si="463"/>
        <v/>
      </c>
      <c r="BO254" s="334"/>
      <c r="BP254" s="335"/>
      <c r="BQ254" s="335"/>
      <c r="BR254" s="335"/>
      <c r="BS254" s="335" t="str">
        <f t="shared" si="464"/>
        <v/>
      </c>
      <c r="BT254" s="334"/>
      <c r="BU254" s="335"/>
      <c r="BV254" s="335"/>
      <c r="BW254" s="335"/>
      <c r="BX254" s="335" t="str">
        <f t="shared" si="465"/>
        <v/>
      </c>
      <c r="BY254" s="334"/>
      <c r="BZ254" s="335"/>
      <c r="CA254" s="335"/>
      <c r="CB254" s="335"/>
      <c r="CC254" s="335" t="str">
        <f t="shared" si="466"/>
        <v/>
      </c>
      <c r="CD254" s="334"/>
      <c r="CE254" s="335"/>
      <c r="CF254" s="335"/>
      <c r="CG254" s="335"/>
      <c r="CH254" s="997"/>
      <c r="CI254" s="97" t="str">
        <f t="shared" si="467"/>
        <v/>
      </c>
      <c r="CJ254" s="998"/>
      <c r="CK254" s="335"/>
      <c r="CL254" s="97" t="str">
        <f t="shared" si="468"/>
        <v/>
      </c>
      <c r="CM254" s="334"/>
      <c r="CN254" s="335"/>
      <c r="CO254" s="335"/>
      <c r="CP254" s="335"/>
      <c r="CQ254" s="97"/>
      <c r="CR254" s="334"/>
      <c r="CS254" s="335"/>
      <c r="CT254" s="335"/>
      <c r="CU254" s="335"/>
      <c r="CV254" s="97"/>
      <c r="CW254" s="334"/>
      <c r="CX254" s="335"/>
      <c r="CY254" s="335"/>
      <c r="CZ254" s="335"/>
      <c r="DA254" s="97"/>
      <c r="DB254" s="334"/>
      <c r="DC254" s="335"/>
      <c r="DD254" s="335"/>
      <c r="DE254" s="335"/>
      <c r="DF254" s="97" t="str">
        <f t="shared" si="418"/>
        <v/>
      </c>
      <c r="DG254" s="993"/>
      <c r="DH254" s="335"/>
      <c r="DI254" s="97" t="str">
        <f t="shared" si="419"/>
        <v/>
      </c>
      <c r="DJ254" s="334"/>
      <c r="DK254" s="335"/>
      <c r="DL254" s="335"/>
      <c r="DM254" s="97"/>
      <c r="DN254" s="334"/>
      <c r="DO254" s="335"/>
      <c r="DP254" s="335"/>
      <c r="DQ254" s="97"/>
      <c r="DR254" s="334"/>
      <c r="DS254" s="335"/>
      <c r="DT254" s="335"/>
      <c r="DU254" s="97"/>
      <c r="DV254" s="334"/>
      <c r="DW254" s="335"/>
      <c r="DX254" s="335"/>
      <c r="DY254" s="97" t="str">
        <f t="shared" si="420"/>
        <v/>
      </c>
      <c r="DZ254" s="998"/>
      <c r="EA254" s="335"/>
      <c r="EB254" s="97" t="str">
        <f t="shared" si="472"/>
        <v/>
      </c>
      <c r="EC254" s="334"/>
      <c r="ED254" s="335"/>
      <c r="EE254" s="335"/>
      <c r="EF254" s="97"/>
      <c r="EG254" s="334"/>
      <c r="EH254" s="335"/>
      <c r="EI254" s="335"/>
      <c r="EJ254" s="97"/>
      <c r="EK254" s="334"/>
      <c r="EL254" s="335"/>
      <c r="EM254" s="335"/>
      <c r="EN254" s="97"/>
      <c r="EO254" s="334"/>
      <c r="EP254" s="335"/>
      <c r="EQ254" s="335"/>
      <c r="ER254" s="97" t="str">
        <f t="shared" si="422"/>
        <v/>
      </c>
      <c r="ES254" s="993"/>
      <c r="ET254" s="335"/>
      <c r="EU254" s="97" t="str">
        <f t="shared" si="474"/>
        <v/>
      </c>
      <c r="EV254" s="334"/>
      <c r="EW254" s="335"/>
      <c r="EX254" s="335"/>
      <c r="EY254" s="97"/>
      <c r="EZ254" s="334"/>
      <c r="FA254" s="335"/>
      <c r="FB254" s="335"/>
      <c r="FC254" s="97"/>
      <c r="FD254" s="334"/>
      <c r="FE254" s="335"/>
      <c r="FF254" s="335"/>
      <c r="FG254" s="97"/>
      <c r="FH254" s="334"/>
      <c r="FI254" s="335"/>
      <c r="FJ254" s="335"/>
      <c r="FK254" s="97" t="str">
        <f t="shared" si="424"/>
        <v/>
      </c>
      <c r="FL254" s="993"/>
      <c r="FM254" s="335"/>
      <c r="FN254" s="97" t="str">
        <f t="shared" si="476"/>
        <v/>
      </c>
      <c r="FO254" s="334"/>
      <c r="FP254" s="335"/>
      <c r="FQ254" s="97"/>
      <c r="FR254" s="334"/>
      <c r="FS254" s="335"/>
      <c r="FT254" s="97"/>
      <c r="FU254" s="334"/>
      <c r="FV254" s="335"/>
      <c r="FW254" s="97"/>
      <c r="FX254" s="334"/>
      <c r="FY254" s="335"/>
      <c r="FZ254" s="97" t="str">
        <f t="shared" si="426"/>
        <v/>
      </c>
      <c r="GA254" s="993"/>
      <c r="GB254" s="335"/>
      <c r="GC254" s="510" t="str">
        <f t="shared" si="478"/>
        <v/>
      </c>
      <c r="GD254" s="336"/>
      <c r="GE254" s="337"/>
      <c r="GF254" s="337"/>
      <c r="GG254" s="337"/>
      <c r="GH254" s="337"/>
      <c r="GI254" s="510"/>
      <c r="GJ254" s="336"/>
      <c r="GK254" s="337"/>
      <c r="GL254" s="337"/>
      <c r="GM254" s="337"/>
      <c r="GN254" s="337"/>
      <c r="GO254" s="510"/>
      <c r="GP254" s="336"/>
      <c r="GQ254" s="337"/>
      <c r="GR254" s="337"/>
      <c r="GS254" s="337"/>
      <c r="GT254" s="337"/>
      <c r="GU254" s="510"/>
      <c r="GV254" s="336"/>
      <c r="GW254" s="337"/>
      <c r="GX254" s="337"/>
      <c r="GY254" s="337"/>
      <c r="GZ254" s="336"/>
      <c r="HA254" s="510" t="str">
        <f t="shared" si="428"/>
        <v/>
      </c>
      <c r="HB254" s="994"/>
      <c r="HC254" s="337"/>
      <c r="HD254" s="510" t="str">
        <f t="shared" si="480"/>
        <v/>
      </c>
      <c r="HE254" s="336"/>
      <c r="HF254" s="337"/>
      <c r="HG254" s="337"/>
      <c r="HH254" s="336"/>
      <c r="HI254" s="510"/>
      <c r="HJ254" s="336"/>
      <c r="HK254" s="337"/>
      <c r="HL254" s="337"/>
      <c r="HM254" s="336"/>
      <c r="HN254" s="510"/>
      <c r="HO254" s="336"/>
      <c r="HP254" s="337"/>
      <c r="HQ254" s="337"/>
      <c r="HR254" s="337"/>
      <c r="HS254" s="510"/>
      <c r="HT254" s="336"/>
      <c r="HU254" s="337"/>
      <c r="HV254" s="337"/>
      <c r="HW254" s="337"/>
      <c r="HX254" s="97" t="str">
        <f t="shared" si="430"/>
        <v/>
      </c>
      <c r="HY254" s="994"/>
      <c r="HZ254" s="337"/>
      <c r="IA254" s="510" t="str">
        <f t="shared" si="482"/>
        <v/>
      </c>
      <c r="IB254" s="336"/>
      <c r="IC254" s="337"/>
      <c r="ID254" s="337"/>
      <c r="IE254" s="510"/>
      <c r="IF254" s="336"/>
      <c r="IG254" s="337"/>
      <c r="IH254" s="337"/>
      <c r="II254" s="510"/>
      <c r="IJ254" s="336"/>
      <c r="IK254" s="337"/>
      <c r="IL254" s="337"/>
      <c r="IM254" s="510"/>
      <c r="IN254" s="336"/>
      <c r="IO254" s="337"/>
      <c r="IP254" s="337"/>
      <c r="IQ254" s="97" t="str">
        <f t="shared" si="483"/>
        <v/>
      </c>
      <c r="IR254" s="994"/>
      <c r="IS254" s="337"/>
      <c r="IT254" s="337"/>
      <c r="IU254" s="337"/>
      <c r="IV254" s="510" t="str">
        <f t="shared" si="484"/>
        <v/>
      </c>
      <c r="IW254" s="995"/>
    </row>
    <row r="255" spans="1:257" x14ac:dyDescent="0.25">
      <c r="A255" s="996"/>
      <c r="B255" s="507">
        <v>11</v>
      </c>
      <c r="C255" s="97" t="str">
        <f>IF(Proponentes!B246&gt;0,Proponentes!B246,"")</f>
        <v/>
      </c>
      <c r="D255" s="335"/>
      <c r="E255" s="335"/>
      <c r="F255" s="334"/>
      <c r="G255" s="335"/>
      <c r="H255" s="335"/>
      <c r="I255" s="335"/>
      <c r="J255" s="335"/>
      <c r="K255" s="335"/>
      <c r="L255" s="335"/>
      <c r="M255" s="334"/>
      <c r="N255" s="335"/>
      <c r="O255" s="335"/>
      <c r="P255" s="335"/>
      <c r="Q255" s="335"/>
      <c r="R255" s="335"/>
      <c r="S255" s="335"/>
      <c r="T255" s="334"/>
      <c r="U255" s="335"/>
      <c r="V255" s="335"/>
      <c r="W255" s="335"/>
      <c r="X255" s="335"/>
      <c r="Y255" s="335"/>
      <c r="Z255" s="335"/>
      <c r="AA255" s="334"/>
      <c r="AB255" s="335"/>
      <c r="AC255" s="335"/>
      <c r="AD255" s="335"/>
      <c r="AE255" s="335"/>
      <c r="AF255" s="335"/>
      <c r="AG255" s="97" t="str">
        <f t="shared" si="409"/>
        <v/>
      </c>
      <c r="AH255" s="993"/>
      <c r="AI255" s="335"/>
      <c r="AJ255" s="335" t="str">
        <f t="shared" si="410"/>
        <v/>
      </c>
      <c r="AK255" s="335"/>
      <c r="AL255" s="334"/>
      <c r="AM255" s="335"/>
      <c r="AN255" s="335"/>
      <c r="AO255" s="335"/>
      <c r="AP255" s="335"/>
      <c r="AQ255" s="335"/>
      <c r="AR255" s="335"/>
      <c r="AS255" s="334"/>
      <c r="AT255" s="335"/>
      <c r="AU255" s="335"/>
      <c r="AV255" s="335"/>
      <c r="AW255" s="335"/>
      <c r="AX255" s="335"/>
      <c r="AY255" s="335"/>
      <c r="AZ255" s="334"/>
      <c r="BA255" s="335"/>
      <c r="BB255" s="335"/>
      <c r="BC255" s="335"/>
      <c r="BD255" s="335"/>
      <c r="BE255" s="335"/>
      <c r="BF255" s="335"/>
      <c r="BG255" s="334"/>
      <c r="BH255" s="335"/>
      <c r="BI255" s="335"/>
      <c r="BJ255" s="335"/>
      <c r="BK255" s="335"/>
      <c r="BL255" s="97" t="str">
        <f t="shared" si="411"/>
        <v/>
      </c>
      <c r="BM255" s="993"/>
      <c r="BN255" s="335" t="str">
        <f t="shared" si="463"/>
        <v/>
      </c>
      <c r="BO255" s="334"/>
      <c r="BP255" s="335"/>
      <c r="BQ255" s="335"/>
      <c r="BR255" s="335"/>
      <c r="BS255" s="335" t="str">
        <f t="shared" si="464"/>
        <v/>
      </c>
      <c r="BT255" s="334"/>
      <c r="BU255" s="335"/>
      <c r="BV255" s="335"/>
      <c r="BW255" s="335"/>
      <c r="BX255" s="335" t="str">
        <f t="shared" si="465"/>
        <v/>
      </c>
      <c r="BY255" s="334"/>
      <c r="BZ255" s="335"/>
      <c r="CA255" s="335"/>
      <c r="CB255" s="335"/>
      <c r="CC255" s="335" t="str">
        <f t="shared" si="466"/>
        <v/>
      </c>
      <c r="CD255" s="334"/>
      <c r="CE255" s="335"/>
      <c r="CF255" s="335"/>
      <c r="CG255" s="335"/>
      <c r="CH255" s="997"/>
      <c r="CI255" s="97" t="str">
        <f t="shared" si="467"/>
        <v/>
      </c>
      <c r="CJ255" s="998"/>
      <c r="CK255" s="335"/>
      <c r="CL255" s="97" t="str">
        <f t="shared" si="468"/>
        <v/>
      </c>
      <c r="CM255" s="334"/>
      <c r="CN255" s="335"/>
      <c r="CO255" s="335"/>
      <c r="CP255" s="335"/>
      <c r="CQ255" s="97"/>
      <c r="CR255" s="334"/>
      <c r="CS255" s="335"/>
      <c r="CT255" s="335"/>
      <c r="CU255" s="335"/>
      <c r="CV255" s="97"/>
      <c r="CW255" s="334"/>
      <c r="CX255" s="335"/>
      <c r="CY255" s="335"/>
      <c r="CZ255" s="335"/>
      <c r="DA255" s="97"/>
      <c r="DB255" s="334"/>
      <c r="DC255" s="335"/>
      <c r="DD255" s="335"/>
      <c r="DE255" s="335"/>
      <c r="DF255" s="97" t="str">
        <f t="shared" si="418"/>
        <v/>
      </c>
      <c r="DG255" s="993"/>
      <c r="DH255" s="335"/>
      <c r="DI255" s="97" t="str">
        <f t="shared" si="419"/>
        <v/>
      </c>
      <c r="DJ255" s="334"/>
      <c r="DK255" s="335"/>
      <c r="DL255" s="335"/>
      <c r="DM255" s="97"/>
      <c r="DN255" s="334"/>
      <c r="DO255" s="335"/>
      <c r="DP255" s="335"/>
      <c r="DQ255" s="97"/>
      <c r="DR255" s="334"/>
      <c r="DS255" s="335"/>
      <c r="DT255" s="335"/>
      <c r="DU255" s="97"/>
      <c r="DV255" s="334"/>
      <c r="DW255" s="335"/>
      <c r="DX255" s="335"/>
      <c r="DY255" s="97" t="str">
        <f t="shared" si="420"/>
        <v/>
      </c>
      <c r="DZ255" s="998"/>
      <c r="EA255" s="335"/>
      <c r="EB255" s="97" t="str">
        <f t="shared" si="472"/>
        <v/>
      </c>
      <c r="EC255" s="334"/>
      <c r="ED255" s="335"/>
      <c r="EE255" s="335"/>
      <c r="EF255" s="97"/>
      <c r="EG255" s="334"/>
      <c r="EH255" s="335"/>
      <c r="EI255" s="335"/>
      <c r="EJ255" s="97"/>
      <c r="EK255" s="334"/>
      <c r="EL255" s="335"/>
      <c r="EM255" s="335"/>
      <c r="EN255" s="97"/>
      <c r="EO255" s="334"/>
      <c r="EP255" s="335"/>
      <c r="EQ255" s="335"/>
      <c r="ER255" s="97" t="str">
        <f t="shared" si="422"/>
        <v/>
      </c>
      <c r="ES255" s="993"/>
      <c r="ET255" s="335"/>
      <c r="EU255" s="97" t="str">
        <f t="shared" si="474"/>
        <v/>
      </c>
      <c r="EV255" s="334"/>
      <c r="EW255" s="335"/>
      <c r="EX255" s="335"/>
      <c r="EY255" s="97"/>
      <c r="EZ255" s="334"/>
      <c r="FA255" s="335"/>
      <c r="FB255" s="335"/>
      <c r="FC255" s="97"/>
      <c r="FD255" s="334"/>
      <c r="FE255" s="335"/>
      <c r="FF255" s="335"/>
      <c r="FG255" s="97"/>
      <c r="FH255" s="334"/>
      <c r="FI255" s="335"/>
      <c r="FJ255" s="335"/>
      <c r="FK255" s="97" t="str">
        <f t="shared" si="424"/>
        <v/>
      </c>
      <c r="FL255" s="993"/>
      <c r="FM255" s="335"/>
      <c r="FN255" s="97" t="str">
        <f t="shared" si="476"/>
        <v/>
      </c>
      <c r="FO255" s="334"/>
      <c r="FP255" s="335"/>
      <c r="FQ255" s="97"/>
      <c r="FR255" s="334"/>
      <c r="FS255" s="335"/>
      <c r="FT255" s="97"/>
      <c r="FU255" s="334"/>
      <c r="FV255" s="335"/>
      <c r="FW255" s="97"/>
      <c r="FX255" s="334"/>
      <c r="FY255" s="335"/>
      <c r="FZ255" s="97" t="str">
        <f t="shared" si="426"/>
        <v/>
      </c>
      <c r="GA255" s="993"/>
      <c r="GB255" s="335"/>
      <c r="GC255" s="510" t="str">
        <f t="shared" si="478"/>
        <v/>
      </c>
      <c r="GD255" s="336"/>
      <c r="GE255" s="337"/>
      <c r="GF255" s="337"/>
      <c r="GG255" s="337"/>
      <c r="GH255" s="337"/>
      <c r="GI255" s="510"/>
      <c r="GJ255" s="336"/>
      <c r="GK255" s="337"/>
      <c r="GL255" s="337"/>
      <c r="GM255" s="337"/>
      <c r="GN255" s="337"/>
      <c r="GO255" s="510"/>
      <c r="GP255" s="336"/>
      <c r="GQ255" s="337"/>
      <c r="GR255" s="337"/>
      <c r="GS255" s="337"/>
      <c r="GT255" s="337"/>
      <c r="GU255" s="510"/>
      <c r="GV255" s="336"/>
      <c r="GW255" s="337"/>
      <c r="GX255" s="337"/>
      <c r="GY255" s="337"/>
      <c r="GZ255" s="336"/>
      <c r="HA255" s="510" t="str">
        <f t="shared" si="428"/>
        <v/>
      </c>
      <c r="HB255" s="994"/>
      <c r="HC255" s="337"/>
      <c r="HD255" s="510" t="str">
        <f t="shared" si="480"/>
        <v/>
      </c>
      <c r="HE255" s="336"/>
      <c r="HF255" s="337"/>
      <c r="HG255" s="337"/>
      <c r="HH255" s="336"/>
      <c r="HI255" s="510"/>
      <c r="HJ255" s="336"/>
      <c r="HK255" s="337"/>
      <c r="HL255" s="337"/>
      <c r="HM255" s="336"/>
      <c r="HN255" s="510"/>
      <c r="HO255" s="336"/>
      <c r="HP255" s="337"/>
      <c r="HQ255" s="337"/>
      <c r="HR255" s="337"/>
      <c r="HS255" s="510"/>
      <c r="HT255" s="336"/>
      <c r="HU255" s="337"/>
      <c r="HV255" s="337"/>
      <c r="HW255" s="337"/>
      <c r="HX255" s="97" t="str">
        <f t="shared" si="430"/>
        <v/>
      </c>
      <c r="HY255" s="994"/>
      <c r="HZ255" s="337"/>
      <c r="IA255" s="510" t="str">
        <f t="shared" si="482"/>
        <v/>
      </c>
      <c r="IB255" s="336"/>
      <c r="IC255" s="337"/>
      <c r="ID255" s="337"/>
      <c r="IE255" s="510"/>
      <c r="IF255" s="336"/>
      <c r="IG255" s="337"/>
      <c r="IH255" s="337"/>
      <c r="II255" s="510"/>
      <c r="IJ255" s="336"/>
      <c r="IK255" s="337"/>
      <c r="IL255" s="337"/>
      <c r="IM255" s="510"/>
      <c r="IN255" s="336"/>
      <c r="IO255" s="337"/>
      <c r="IP255" s="337"/>
      <c r="IQ255" s="97" t="str">
        <f t="shared" si="483"/>
        <v/>
      </c>
      <c r="IR255" s="994"/>
      <c r="IS255" s="337"/>
      <c r="IT255" s="337"/>
      <c r="IU255" s="337"/>
      <c r="IV255" s="510" t="str">
        <f t="shared" si="484"/>
        <v/>
      </c>
      <c r="IW255" s="995"/>
    </row>
    <row r="256" spans="1:257" x14ac:dyDescent="0.25">
      <c r="A256" s="996"/>
      <c r="B256" s="507">
        <v>12</v>
      </c>
      <c r="C256" s="97" t="str">
        <f>IF(Proponentes!B247&gt;0,Proponentes!B247,"")</f>
        <v/>
      </c>
      <c r="D256" s="335"/>
      <c r="E256" s="335"/>
      <c r="F256" s="334"/>
      <c r="G256" s="335"/>
      <c r="H256" s="335"/>
      <c r="I256" s="335"/>
      <c r="J256" s="335"/>
      <c r="K256" s="335"/>
      <c r="L256" s="335"/>
      <c r="M256" s="334"/>
      <c r="N256" s="335"/>
      <c r="O256" s="335"/>
      <c r="P256" s="335"/>
      <c r="Q256" s="335"/>
      <c r="R256" s="335"/>
      <c r="S256" s="335"/>
      <c r="T256" s="334"/>
      <c r="U256" s="335"/>
      <c r="V256" s="335"/>
      <c r="W256" s="335"/>
      <c r="X256" s="335"/>
      <c r="Y256" s="335"/>
      <c r="Z256" s="335"/>
      <c r="AA256" s="334"/>
      <c r="AB256" s="335"/>
      <c r="AC256" s="335"/>
      <c r="AD256" s="335"/>
      <c r="AE256" s="335"/>
      <c r="AF256" s="335"/>
      <c r="AG256" s="97" t="str">
        <f t="shared" si="409"/>
        <v/>
      </c>
      <c r="AH256" s="993"/>
      <c r="AI256" s="335"/>
      <c r="AJ256" s="335" t="str">
        <f t="shared" si="410"/>
        <v/>
      </c>
      <c r="AK256" s="335"/>
      <c r="AL256" s="334"/>
      <c r="AM256" s="335"/>
      <c r="AN256" s="335"/>
      <c r="AO256" s="335"/>
      <c r="AP256" s="335"/>
      <c r="AQ256" s="335"/>
      <c r="AR256" s="335"/>
      <c r="AS256" s="334"/>
      <c r="AT256" s="335"/>
      <c r="AU256" s="335"/>
      <c r="AV256" s="335"/>
      <c r="AW256" s="335"/>
      <c r="AX256" s="335"/>
      <c r="AY256" s="335"/>
      <c r="AZ256" s="334"/>
      <c r="BA256" s="335"/>
      <c r="BB256" s="335"/>
      <c r="BC256" s="335"/>
      <c r="BD256" s="335"/>
      <c r="BE256" s="335"/>
      <c r="BF256" s="335"/>
      <c r="BG256" s="334"/>
      <c r="BH256" s="335"/>
      <c r="BI256" s="335"/>
      <c r="BJ256" s="335"/>
      <c r="BK256" s="335"/>
      <c r="BL256" s="97" t="str">
        <f t="shared" si="411"/>
        <v/>
      </c>
      <c r="BM256" s="993"/>
      <c r="BN256" s="335" t="str">
        <f t="shared" si="463"/>
        <v/>
      </c>
      <c r="BO256" s="334"/>
      <c r="BP256" s="335"/>
      <c r="BQ256" s="335"/>
      <c r="BR256" s="335"/>
      <c r="BS256" s="335" t="str">
        <f t="shared" si="464"/>
        <v/>
      </c>
      <c r="BT256" s="334"/>
      <c r="BU256" s="335"/>
      <c r="BV256" s="335"/>
      <c r="BW256" s="335"/>
      <c r="BX256" s="335" t="str">
        <f t="shared" si="465"/>
        <v/>
      </c>
      <c r="BY256" s="334"/>
      <c r="BZ256" s="335"/>
      <c r="CA256" s="335"/>
      <c r="CB256" s="335"/>
      <c r="CC256" s="335" t="str">
        <f t="shared" si="466"/>
        <v/>
      </c>
      <c r="CD256" s="334"/>
      <c r="CE256" s="335"/>
      <c r="CF256" s="335"/>
      <c r="CG256" s="335"/>
      <c r="CH256" s="997"/>
      <c r="CI256" s="97" t="str">
        <f t="shared" si="467"/>
        <v/>
      </c>
      <c r="CJ256" s="998"/>
      <c r="CK256" s="335"/>
      <c r="CL256" s="97" t="str">
        <f t="shared" si="468"/>
        <v/>
      </c>
      <c r="CM256" s="334"/>
      <c r="CN256" s="335"/>
      <c r="CO256" s="335"/>
      <c r="CP256" s="335"/>
      <c r="CQ256" s="97"/>
      <c r="CR256" s="334"/>
      <c r="CS256" s="335"/>
      <c r="CT256" s="335"/>
      <c r="CU256" s="335"/>
      <c r="CV256" s="97"/>
      <c r="CW256" s="334"/>
      <c r="CX256" s="335"/>
      <c r="CY256" s="335"/>
      <c r="CZ256" s="335"/>
      <c r="DA256" s="97"/>
      <c r="DB256" s="334"/>
      <c r="DC256" s="335"/>
      <c r="DD256" s="335"/>
      <c r="DE256" s="335"/>
      <c r="DF256" s="97" t="str">
        <f t="shared" si="418"/>
        <v/>
      </c>
      <c r="DG256" s="993"/>
      <c r="DH256" s="335"/>
      <c r="DI256" s="97" t="str">
        <f t="shared" si="419"/>
        <v/>
      </c>
      <c r="DJ256" s="334"/>
      <c r="DK256" s="335"/>
      <c r="DL256" s="335"/>
      <c r="DM256" s="97"/>
      <c r="DN256" s="334"/>
      <c r="DO256" s="335"/>
      <c r="DP256" s="335"/>
      <c r="DQ256" s="97"/>
      <c r="DR256" s="334"/>
      <c r="DS256" s="335"/>
      <c r="DT256" s="335"/>
      <c r="DU256" s="97"/>
      <c r="DV256" s="334"/>
      <c r="DW256" s="335"/>
      <c r="DX256" s="335"/>
      <c r="DY256" s="97" t="str">
        <f t="shared" si="420"/>
        <v/>
      </c>
      <c r="DZ256" s="998"/>
      <c r="EA256" s="335"/>
      <c r="EB256" s="97" t="str">
        <f t="shared" si="472"/>
        <v/>
      </c>
      <c r="EC256" s="334"/>
      <c r="ED256" s="335"/>
      <c r="EE256" s="335"/>
      <c r="EF256" s="97"/>
      <c r="EG256" s="334"/>
      <c r="EH256" s="335"/>
      <c r="EI256" s="335"/>
      <c r="EJ256" s="97"/>
      <c r="EK256" s="334"/>
      <c r="EL256" s="335"/>
      <c r="EM256" s="335"/>
      <c r="EN256" s="97"/>
      <c r="EO256" s="334"/>
      <c r="EP256" s="335"/>
      <c r="EQ256" s="335"/>
      <c r="ER256" s="97" t="str">
        <f t="shared" si="422"/>
        <v/>
      </c>
      <c r="ES256" s="993"/>
      <c r="ET256" s="335"/>
      <c r="EU256" s="97" t="str">
        <f t="shared" si="474"/>
        <v/>
      </c>
      <c r="EV256" s="334"/>
      <c r="EW256" s="335"/>
      <c r="EX256" s="335"/>
      <c r="EY256" s="97"/>
      <c r="EZ256" s="334"/>
      <c r="FA256" s="335"/>
      <c r="FB256" s="335"/>
      <c r="FC256" s="97"/>
      <c r="FD256" s="334"/>
      <c r="FE256" s="335"/>
      <c r="FF256" s="335"/>
      <c r="FG256" s="97"/>
      <c r="FH256" s="334"/>
      <c r="FI256" s="335"/>
      <c r="FJ256" s="335"/>
      <c r="FK256" s="97" t="str">
        <f t="shared" si="424"/>
        <v/>
      </c>
      <c r="FL256" s="993"/>
      <c r="FM256" s="335"/>
      <c r="FN256" s="97" t="str">
        <f t="shared" si="476"/>
        <v/>
      </c>
      <c r="FO256" s="334"/>
      <c r="FP256" s="335"/>
      <c r="FQ256" s="97"/>
      <c r="FR256" s="334"/>
      <c r="FS256" s="335"/>
      <c r="FT256" s="97"/>
      <c r="FU256" s="334"/>
      <c r="FV256" s="335"/>
      <c r="FW256" s="97"/>
      <c r="FX256" s="334"/>
      <c r="FY256" s="335"/>
      <c r="FZ256" s="97" t="str">
        <f t="shared" si="426"/>
        <v/>
      </c>
      <c r="GA256" s="993"/>
      <c r="GB256" s="335"/>
      <c r="GC256" s="510" t="str">
        <f t="shared" si="478"/>
        <v/>
      </c>
      <c r="GD256" s="336"/>
      <c r="GE256" s="337"/>
      <c r="GF256" s="337"/>
      <c r="GG256" s="337"/>
      <c r="GH256" s="337"/>
      <c r="GI256" s="510"/>
      <c r="GJ256" s="336"/>
      <c r="GK256" s="337"/>
      <c r="GL256" s="337"/>
      <c r="GM256" s="337"/>
      <c r="GN256" s="337"/>
      <c r="GO256" s="510"/>
      <c r="GP256" s="336"/>
      <c r="GQ256" s="337"/>
      <c r="GR256" s="337"/>
      <c r="GS256" s="337"/>
      <c r="GT256" s="337"/>
      <c r="GU256" s="510"/>
      <c r="GV256" s="336"/>
      <c r="GW256" s="337"/>
      <c r="GX256" s="337"/>
      <c r="GY256" s="337"/>
      <c r="GZ256" s="336"/>
      <c r="HA256" s="510" t="str">
        <f t="shared" si="428"/>
        <v/>
      </c>
      <c r="HB256" s="994"/>
      <c r="HC256" s="337"/>
      <c r="HD256" s="510" t="str">
        <f t="shared" si="480"/>
        <v/>
      </c>
      <c r="HE256" s="336"/>
      <c r="HF256" s="337"/>
      <c r="HG256" s="337"/>
      <c r="HH256" s="336"/>
      <c r="HI256" s="510"/>
      <c r="HJ256" s="336"/>
      <c r="HK256" s="337"/>
      <c r="HL256" s="337"/>
      <c r="HM256" s="336"/>
      <c r="HN256" s="510"/>
      <c r="HO256" s="336"/>
      <c r="HP256" s="337"/>
      <c r="HQ256" s="337"/>
      <c r="HR256" s="337"/>
      <c r="HS256" s="510"/>
      <c r="HT256" s="336"/>
      <c r="HU256" s="337"/>
      <c r="HV256" s="337"/>
      <c r="HW256" s="337"/>
      <c r="HX256" s="97" t="str">
        <f t="shared" si="430"/>
        <v/>
      </c>
      <c r="HY256" s="994"/>
      <c r="HZ256" s="337"/>
      <c r="IA256" s="510" t="str">
        <f t="shared" si="482"/>
        <v/>
      </c>
      <c r="IB256" s="336"/>
      <c r="IC256" s="337"/>
      <c r="ID256" s="337"/>
      <c r="IE256" s="510"/>
      <c r="IF256" s="336"/>
      <c r="IG256" s="337"/>
      <c r="IH256" s="337"/>
      <c r="II256" s="510"/>
      <c r="IJ256" s="336"/>
      <c r="IK256" s="337"/>
      <c r="IL256" s="337"/>
      <c r="IM256" s="510"/>
      <c r="IN256" s="336"/>
      <c r="IO256" s="337"/>
      <c r="IP256" s="337"/>
      <c r="IQ256" s="97" t="str">
        <f t="shared" si="483"/>
        <v/>
      </c>
      <c r="IR256" s="994"/>
      <c r="IS256" s="337"/>
      <c r="IT256" s="337"/>
      <c r="IU256" s="337"/>
      <c r="IV256" s="510" t="str">
        <f t="shared" si="484"/>
        <v/>
      </c>
      <c r="IW256" s="995"/>
    </row>
    <row r="257" spans="1:257" x14ac:dyDescent="0.25">
      <c r="A257" s="548">
        <v>19</v>
      </c>
      <c r="B257" s="514"/>
      <c r="C257" s="514"/>
      <c r="D257" s="514"/>
      <c r="E257" s="514"/>
      <c r="F257" s="515"/>
      <c r="G257" s="514"/>
      <c r="H257" s="514"/>
      <c r="I257" s="514"/>
      <c r="J257" s="514"/>
      <c r="K257" s="514"/>
      <c r="L257" s="514"/>
      <c r="M257" s="514"/>
      <c r="N257" s="514"/>
      <c r="O257" s="514"/>
      <c r="P257" s="514"/>
      <c r="Q257" s="514"/>
      <c r="R257" s="514"/>
      <c r="S257" s="514"/>
      <c r="T257" s="514"/>
      <c r="U257" s="514"/>
      <c r="V257" s="514"/>
      <c r="W257" s="514"/>
      <c r="X257" s="514"/>
      <c r="Y257" s="514"/>
      <c r="Z257" s="514"/>
      <c r="AA257" s="514"/>
      <c r="AB257" s="514"/>
      <c r="AC257" s="514"/>
      <c r="AD257" s="514"/>
      <c r="AE257" s="514"/>
      <c r="AF257" s="514"/>
      <c r="AG257" s="514"/>
      <c r="AH257" s="514"/>
      <c r="AI257" s="514"/>
      <c r="AJ257" s="514"/>
      <c r="AK257" s="514"/>
      <c r="AL257" s="514"/>
      <c r="AM257" s="514"/>
      <c r="AN257" s="514"/>
      <c r="AO257" s="514"/>
      <c r="AP257" s="514"/>
      <c r="AQ257" s="514"/>
      <c r="AR257" s="514"/>
      <c r="AS257" s="514"/>
      <c r="AT257" s="514"/>
      <c r="AU257" s="514"/>
      <c r="AV257" s="514"/>
      <c r="AW257" s="514"/>
      <c r="AX257" s="514"/>
      <c r="AY257" s="514"/>
      <c r="AZ257" s="514"/>
      <c r="BA257" s="514"/>
      <c r="BB257" s="514"/>
      <c r="BC257" s="514"/>
      <c r="BD257" s="514"/>
      <c r="BE257" s="514"/>
      <c r="BF257" s="514"/>
      <c r="BG257" s="514"/>
      <c r="BH257" s="514"/>
      <c r="BI257" s="514"/>
      <c r="BJ257" s="514"/>
      <c r="BK257" s="514"/>
      <c r="BL257" s="514"/>
      <c r="BM257" s="514"/>
      <c r="BN257" s="514"/>
      <c r="BO257" s="514"/>
      <c r="BP257" s="514"/>
      <c r="BQ257" s="514"/>
      <c r="BR257" s="514"/>
      <c r="BS257" s="514"/>
      <c r="BT257" s="514"/>
      <c r="BU257" s="514"/>
      <c r="BV257" s="514"/>
      <c r="BW257" s="514"/>
      <c r="BX257" s="514"/>
      <c r="BY257" s="514"/>
      <c r="BZ257" s="514"/>
      <c r="CA257" s="514"/>
      <c r="CB257" s="514"/>
      <c r="CC257" s="514"/>
      <c r="CD257" s="514"/>
      <c r="CE257" s="514"/>
      <c r="CF257" s="514"/>
      <c r="CG257" s="514"/>
      <c r="CH257" s="516"/>
      <c r="CI257" s="514"/>
      <c r="CJ257" s="514"/>
      <c r="CK257" s="514"/>
      <c r="CL257" s="514"/>
      <c r="CM257" s="514"/>
      <c r="CN257" s="514"/>
      <c r="CO257" s="514"/>
      <c r="CP257" s="514"/>
      <c r="CQ257" s="514"/>
      <c r="CR257" s="514"/>
      <c r="CS257" s="514"/>
      <c r="CT257" s="514"/>
      <c r="CU257" s="514"/>
      <c r="CV257" s="514"/>
      <c r="CW257" s="514"/>
      <c r="CX257" s="514"/>
      <c r="CY257" s="514"/>
      <c r="CZ257" s="514"/>
      <c r="DA257" s="514"/>
      <c r="DB257" s="514"/>
      <c r="DC257" s="514"/>
      <c r="DD257" s="514"/>
      <c r="DE257" s="514"/>
      <c r="DF257" s="514"/>
      <c r="DG257" s="514"/>
      <c r="DH257" s="514"/>
      <c r="DI257" s="514"/>
      <c r="DJ257" s="514"/>
      <c r="DK257" s="514"/>
      <c r="DL257" s="514"/>
      <c r="DM257" s="514"/>
      <c r="DN257" s="514"/>
      <c r="DO257" s="514"/>
      <c r="DP257" s="514"/>
      <c r="DQ257" s="514"/>
      <c r="DR257" s="514"/>
      <c r="DS257" s="514"/>
      <c r="DT257" s="514"/>
      <c r="DU257" s="514"/>
      <c r="DV257" s="514"/>
      <c r="DW257" s="514"/>
      <c r="DX257" s="514"/>
      <c r="DY257" s="514"/>
      <c r="DZ257" s="514"/>
      <c r="EA257" s="514"/>
      <c r="EB257" s="514"/>
      <c r="EC257" s="514"/>
      <c r="ED257" s="514"/>
      <c r="EE257" s="514"/>
      <c r="EF257" s="514"/>
      <c r="EG257" s="514"/>
      <c r="EH257" s="514"/>
      <c r="EI257" s="514"/>
      <c r="EJ257" s="514"/>
      <c r="EK257" s="514"/>
      <c r="EL257" s="514"/>
      <c r="EM257" s="514"/>
      <c r="EN257" s="514"/>
      <c r="EO257" s="514"/>
      <c r="EP257" s="514"/>
      <c r="EQ257" s="514"/>
      <c r="ER257" s="514"/>
      <c r="ES257" s="514"/>
      <c r="ET257" s="514"/>
      <c r="EU257" s="514"/>
      <c r="EV257" s="514"/>
      <c r="EW257" s="514"/>
      <c r="EX257" s="514"/>
      <c r="EY257" s="514"/>
      <c r="EZ257" s="514"/>
      <c r="FA257" s="514"/>
      <c r="FB257" s="514"/>
      <c r="FC257" s="514"/>
      <c r="FD257" s="514"/>
      <c r="FE257" s="514"/>
      <c r="FF257" s="514"/>
      <c r="FG257" s="514"/>
      <c r="FH257" s="514"/>
      <c r="FI257" s="514"/>
      <c r="FJ257" s="514"/>
      <c r="FK257" s="514"/>
      <c r="FL257" s="514"/>
      <c r="FM257" s="514"/>
      <c r="FN257" s="514"/>
      <c r="FO257" s="514"/>
      <c r="FP257" s="514"/>
      <c r="FQ257" s="514"/>
      <c r="FR257" s="514"/>
      <c r="FS257" s="514"/>
      <c r="FT257" s="514"/>
      <c r="FU257" s="514"/>
      <c r="FV257" s="514"/>
      <c r="FW257" s="514"/>
      <c r="FX257" s="514"/>
      <c r="FY257" s="514"/>
      <c r="FZ257" s="514"/>
      <c r="GA257" s="514"/>
      <c r="GB257" s="514"/>
      <c r="GC257" s="514"/>
      <c r="GD257" s="514"/>
      <c r="GE257" s="514"/>
      <c r="GF257" s="514"/>
      <c r="GG257" s="514"/>
      <c r="GH257" s="514"/>
      <c r="GI257" s="514"/>
      <c r="GJ257" s="514"/>
      <c r="GK257" s="514"/>
      <c r="GL257" s="514"/>
      <c r="GM257" s="514"/>
      <c r="GN257" s="514"/>
      <c r="GO257" s="514"/>
      <c r="GP257" s="514"/>
      <c r="GQ257" s="514"/>
      <c r="GR257" s="514"/>
      <c r="GS257" s="514"/>
      <c r="GT257" s="514"/>
      <c r="GU257" s="514"/>
      <c r="GV257" s="514"/>
      <c r="GW257" s="514"/>
      <c r="GX257" s="514"/>
      <c r="GY257" s="514"/>
      <c r="GZ257" s="514"/>
      <c r="HA257" s="514"/>
      <c r="HB257" s="514"/>
      <c r="HC257" s="514"/>
      <c r="HD257" s="514"/>
      <c r="HE257" s="514"/>
      <c r="HF257" s="514"/>
      <c r="HG257" s="514"/>
      <c r="HH257" s="514"/>
      <c r="HI257" s="514"/>
      <c r="HJ257" s="514"/>
      <c r="HK257" s="514"/>
      <c r="HL257" s="514"/>
      <c r="HM257" s="514"/>
      <c r="HN257" s="514"/>
      <c r="HO257" s="514"/>
      <c r="HP257" s="514"/>
      <c r="HQ257" s="514"/>
      <c r="HR257" s="514"/>
      <c r="HS257" s="514"/>
      <c r="HT257" s="514"/>
      <c r="HU257" s="514"/>
      <c r="HV257" s="514"/>
      <c r="HW257" s="514"/>
      <c r="HX257" s="514"/>
      <c r="HY257" s="514"/>
      <c r="HZ257" s="514"/>
      <c r="IA257" s="514"/>
      <c r="IB257" s="514"/>
      <c r="IC257" s="514"/>
      <c r="ID257" s="514"/>
      <c r="IE257" s="514"/>
      <c r="IF257" s="514"/>
      <c r="IG257" s="514"/>
      <c r="IH257" s="514"/>
      <c r="II257" s="514"/>
      <c r="IJ257" s="514"/>
      <c r="IK257" s="514"/>
      <c r="IL257" s="514"/>
      <c r="IM257" s="514"/>
      <c r="IN257" s="514"/>
      <c r="IO257" s="514"/>
      <c r="IP257" s="514"/>
      <c r="IQ257" s="514"/>
      <c r="IR257" s="514"/>
      <c r="IS257" s="514"/>
      <c r="IT257" s="514"/>
      <c r="IU257" s="514"/>
      <c r="IV257" s="514"/>
      <c r="IW257" s="549"/>
    </row>
    <row r="258" spans="1:257" ht="66" x14ac:dyDescent="0.25">
      <c r="A258" s="996">
        <f t="shared" ref="A258" si="485">A270</f>
        <v>20</v>
      </c>
      <c r="B258" s="507">
        <v>1</v>
      </c>
      <c r="C258" s="97" t="str">
        <f>IF(Proponentes!B249&gt;0,Proponentes!B249,"")</f>
        <v>UNION TEMPORAL SED DE SEGURIDAD</v>
      </c>
      <c r="D258" s="335"/>
      <c r="E258" s="335" t="s">
        <v>99</v>
      </c>
      <c r="F258" s="334" t="s">
        <v>1728</v>
      </c>
      <c r="G258" s="341">
        <v>47409</v>
      </c>
      <c r="H258" s="335" t="s">
        <v>1631</v>
      </c>
      <c r="I258" s="335" t="s">
        <v>1538</v>
      </c>
      <c r="J258" s="335"/>
      <c r="K258" s="335"/>
      <c r="L258" s="335" t="s">
        <v>101</v>
      </c>
      <c r="M258" s="334" t="s">
        <v>1775</v>
      </c>
      <c r="N258" s="341">
        <v>47296</v>
      </c>
      <c r="O258" s="335" t="s">
        <v>1631</v>
      </c>
      <c r="P258" s="335"/>
      <c r="Q258" s="335"/>
      <c r="R258" s="335"/>
      <c r="S258" s="335" t="s">
        <v>103</v>
      </c>
      <c r="T258" s="334" t="s">
        <v>1630</v>
      </c>
      <c r="U258" s="341">
        <v>45216</v>
      </c>
      <c r="V258" s="335" t="s">
        <v>1631</v>
      </c>
      <c r="W258" s="335"/>
      <c r="X258" s="335"/>
      <c r="Y258" s="335"/>
      <c r="Z258" s="335"/>
      <c r="AA258" s="334"/>
      <c r="AB258" s="335"/>
      <c r="AC258" s="335"/>
      <c r="AD258" s="335"/>
      <c r="AE258" s="335"/>
      <c r="AF258" s="335"/>
      <c r="AG258" s="97" t="str">
        <f t="shared" ref="AG258" si="486">IF(E258="","",IF(K258=0,IF(R258=0,IF(Y258=0,IF(AF258=0,"CUMPLE","NO CUMPLE"),"NO CUMPLE"),"NO CUMPLE"),"NO CUMPLE"))</f>
        <v>CUMPLE</v>
      </c>
      <c r="AH258" s="993"/>
      <c r="AI258" s="335"/>
      <c r="AJ258" s="335" t="str">
        <f t="shared" ref="AJ258" si="487">IF(E258&gt;0,E258,"")</f>
        <v>CUSTODIAR LIMITADA</v>
      </c>
      <c r="AK258" s="335" t="s">
        <v>1631</v>
      </c>
      <c r="AL258" s="334" t="s">
        <v>962</v>
      </c>
      <c r="AM258" s="341">
        <v>47409</v>
      </c>
      <c r="AN258" s="335"/>
      <c r="AO258" s="335"/>
      <c r="AP258" s="335"/>
      <c r="AQ258" s="335" t="s">
        <v>101</v>
      </c>
      <c r="AR258" s="335" t="s">
        <v>1631</v>
      </c>
      <c r="AS258" s="334" t="s">
        <v>1775</v>
      </c>
      <c r="AT258" s="341">
        <v>47296</v>
      </c>
      <c r="AU258" s="335"/>
      <c r="AV258" s="335"/>
      <c r="AW258" s="335"/>
      <c r="AX258" s="335" t="s">
        <v>103</v>
      </c>
      <c r="AY258" s="335" t="s">
        <v>1631</v>
      </c>
      <c r="AZ258" s="334" t="s">
        <v>1630</v>
      </c>
      <c r="BA258" s="341">
        <v>45216</v>
      </c>
      <c r="BB258" s="335"/>
      <c r="BC258" s="335"/>
      <c r="BD258" s="335"/>
      <c r="BE258" s="335"/>
      <c r="BF258" s="335"/>
      <c r="BG258" s="334"/>
      <c r="BH258" s="335"/>
      <c r="BI258" s="335"/>
      <c r="BJ258" s="335"/>
      <c r="BK258" s="335"/>
      <c r="BL258" s="97" t="str">
        <f t="shared" ref="BL258" si="488">IF(AJ258="","",IF(AP258=0,IF(AW258=0,IF(BD258=0,IF(BK258=0,"CUMPLE","NO CUMPLE"),"NO CUMPLE"),"NO CUMPLE"),"NO CUMPLE"))</f>
        <v>CUMPLE</v>
      </c>
      <c r="BM258" s="993"/>
      <c r="BN258" s="335" t="str">
        <f t="shared" ref="BN258:BN269" si="489">IF(E258&gt;0,E258,"")</f>
        <v>CUSTODIAR LIMITADA</v>
      </c>
      <c r="BO258" s="334" t="s">
        <v>1776</v>
      </c>
      <c r="BP258" s="335" t="s">
        <v>1631</v>
      </c>
      <c r="BQ258" s="335">
        <v>63</v>
      </c>
      <c r="BR258" s="335"/>
      <c r="BS258" s="335" t="str">
        <f t="shared" ref="BS258:BS269" si="490">IF(L258&gt;0,L258,"")</f>
        <v>COLVISEG COLOMBIANA  DE VIGILANCIA Y SEGURIDAD LIMITADA</v>
      </c>
      <c r="BT258" s="334"/>
      <c r="BU258" s="335"/>
      <c r="BV258" s="335"/>
      <c r="BW258" s="335"/>
      <c r="BX258" s="335" t="str">
        <f t="shared" ref="BX258:BX269" si="491">IF(S258&gt;0,S258,"")</f>
        <v>GRANADINA DE VIGILANCIA LIMITADA</v>
      </c>
      <c r="BY258" s="334"/>
      <c r="BZ258" s="335"/>
      <c r="CA258" s="335"/>
      <c r="CB258" s="335"/>
      <c r="CC258" s="335" t="str">
        <f t="shared" ref="CC258:CC269" si="492">IF(Z258&gt;0,Z258,"")</f>
        <v/>
      </c>
      <c r="CD258" s="334"/>
      <c r="CE258" s="335"/>
      <c r="CF258" s="335"/>
      <c r="CG258" s="335"/>
      <c r="CH258" s="997">
        <f>Proponentes!N249</f>
        <v>0</v>
      </c>
      <c r="CI258" s="97" t="str">
        <f t="shared" ref="CI258:CI269" si="493">IF(BN258="","",IF(CJ258=0,"CUMPLE","NO CUMPLE"))</f>
        <v>CUMPLE</v>
      </c>
      <c r="CJ258" s="998"/>
      <c r="CK258" s="335"/>
      <c r="CL258" s="97" t="str">
        <f t="shared" ref="CL258:CL269" si="494">IF(E258&gt;0,E258,"")</f>
        <v>CUSTODIAR LIMITADA</v>
      </c>
      <c r="CM258" s="509" t="s">
        <v>332</v>
      </c>
      <c r="CN258" s="335" t="s">
        <v>1538</v>
      </c>
      <c r="CO258" s="335" t="s">
        <v>1631</v>
      </c>
      <c r="CP258" s="335"/>
      <c r="CQ258" s="335" t="s">
        <v>101</v>
      </c>
      <c r="CR258" s="334" t="s">
        <v>332</v>
      </c>
      <c r="CS258" s="335" t="s">
        <v>1538</v>
      </c>
      <c r="CT258" s="335" t="s">
        <v>1631</v>
      </c>
      <c r="CU258" s="335"/>
      <c r="CV258" s="335" t="s">
        <v>103</v>
      </c>
      <c r="CW258" s="334" t="s">
        <v>332</v>
      </c>
      <c r="CX258" s="335" t="s">
        <v>1538</v>
      </c>
      <c r="CY258" s="335" t="s">
        <v>1631</v>
      </c>
      <c r="CZ258" s="335"/>
      <c r="DA258" s="97"/>
      <c r="DB258" s="334"/>
      <c r="DC258" s="335"/>
      <c r="DD258" s="335"/>
      <c r="DE258" s="335"/>
      <c r="DF258" s="97" t="str">
        <f t="shared" ref="DF258" si="495">IF(CL258="","",IF(CP258=0,IF(CU258=0,IF(CZ258=0,IF(DE258=0,"CUMPLE","NO CUMPLE"),"NO CUMPLE"),"NO CUMPLE"),"NO CUMPLE"))</f>
        <v>CUMPLE</v>
      </c>
      <c r="DG258" s="993"/>
      <c r="DH258" s="335"/>
      <c r="DI258" s="97" t="str">
        <f t="shared" ref="DI258" si="496">IF(E258&gt;0,E258,"")</f>
        <v>CUSTODIAR LIMITADA</v>
      </c>
      <c r="DJ258" s="334" t="s">
        <v>315</v>
      </c>
      <c r="DK258" s="335" t="s">
        <v>1631</v>
      </c>
      <c r="DL258" s="335"/>
      <c r="DM258" s="335" t="s">
        <v>101</v>
      </c>
      <c r="DN258" s="334" t="s">
        <v>319</v>
      </c>
      <c r="DO258" s="335" t="s">
        <v>1631</v>
      </c>
      <c r="DP258" s="335"/>
      <c r="DQ258" s="335" t="s">
        <v>103</v>
      </c>
      <c r="DR258" s="334" t="s">
        <v>332</v>
      </c>
      <c r="DS258" s="335" t="s">
        <v>1631</v>
      </c>
      <c r="DT258" s="335"/>
      <c r="DU258" s="97"/>
      <c r="DV258" s="334"/>
      <c r="DW258" s="335"/>
      <c r="DX258" s="335"/>
      <c r="DY258" s="97" t="str">
        <f t="shared" ref="DY258" si="497">IF(DI258="","",IF(DL258=0,IF(DP258=0,IF(DT258=0,IF(DX258=0,"CUMPLE","NO CUMPLE"),"NO CUMPLE"),"NO CUMPLE"),"NO CUMPLE"))</f>
        <v>CUMPLE</v>
      </c>
      <c r="DZ258" s="998"/>
      <c r="EA258" s="335"/>
      <c r="EB258" s="97" t="str">
        <f t="shared" ref="EB258:EB269" si="498">IF(E258&gt;0,E258,"")</f>
        <v>CUSTODIAR LIMITADA</v>
      </c>
      <c r="EC258" s="334" t="s">
        <v>321</v>
      </c>
      <c r="ED258" s="335" t="s">
        <v>1631</v>
      </c>
      <c r="EE258" s="335"/>
      <c r="EF258" s="335" t="s">
        <v>101</v>
      </c>
      <c r="EG258" s="334" t="s">
        <v>319</v>
      </c>
      <c r="EH258" s="335" t="s">
        <v>1631</v>
      </c>
      <c r="EI258" s="335"/>
      <c r="EJ258" s="335" t="s">
        <v>103</v>
      </c>
      <c r="EK258" s="334" t="s">
        <v>315</v>
      </c>
      <c r="EL258" s="335" t="s">
        <v>1631</v>
      </c>
      <c r="EM258" s="335"/>
      <c r="EN258" s="97"/>
      <c r="EO258" s="334"/>
      <c r="EP258" s="335"/>
      <c r="EQ258" s="335"/>
      <c r="ER258" s="97" t="str">
        <f t="shared" ref="ER258" si="499">IF(EB258="","",IF(EE258=0,IF(EI258=0,IF(EM258=0,IF(EQ258=0,"CUMPLE","NO CUMPLE"),"NO CUMPLE"),"NO CUMPLE"),"NO CUMPLE"))</f>
        <v>CUMPLE</v>
      </c>
      <c r="ES258" s="993"/>
      <c r="ET258" s="335"/>
      <c r="EU258" s="97" t="str">
        <f t="shared" ref="EU258:EU269" si="500">IF(E258&gt;0,E258,"")</f>
        <v>CUSTODIAR LIMITADA</v>
      </c>
      <c r="EV258" s="334" t="s">
        <v>1777</v>
      </c>
      <c r="EW258" s="335" t="s">
        <v>1631</v>
      </c>
      <c r="EX258" s="335"/>
      <c r="EY258" s="335" t="s">
        <v>101</v>
      </c>
      <c r="EZ258" s="334" t="s">
        <v>1668</v>
      </c>
      <c r="FA258" s="335" t="s">
        <v>1631</v>
      </c>
      <c r="FB258" s="335"/>
      <c r="FC258" s="335" t="s">
        <v>103</v>
      </c>
      <c r="FD258" s="334" t="s">
        <v>1664</v>
      </c>
      <c r="FE258" s="335" t="s">
        <v>1631</v>
      </c>
      <c r="FF258" s="335"/>
      <c r="FG258" s="97"/>
      <c r="FH258" s="334"/>
      <c r="FI258" s="335"/>
      <c r="FJ258" s="335"/>
      <c r="FK258" s="97" t="str">
        <f t="shared" ref="FK258" si="501">IF(EU258="","",IF(EX258=0,IF(FB258=0,IF(FF258=0,IF(FJ258=0,"CUMPLE","NO CUMPLE"),"NO CUMPLE"),"NO CUMPLE"),"NO CUMPLE"))</f>
        <v>CUMPLE</v>
      </c>
      <c r="FL258" s="993"/>
      <c r="FM258" s="335"/>
      <c r="FN258" s="97" t="str">
        <f t="shared" ref="FN258:FN269" si="502">IF(E258&gt;0,E258,"")</f>
        <v>CUSTODIAR LIMITADA</v>
      </c>
      <c r="FO258" s="334" t="s">
        <v>747</v>
      </c>
      <c r="FP258" s="335"/>
      <c r="FQ258" s="335" t="s">
        <v>101</v>
      </c>
      <c r="FR258" s="334" t="s">
        <v>747</v>
      </c>
      <c r="FS258" s="335"/>
      <c r="FT258" s="335" t="s">
        <v>103</v>
      </c>
      <c r="FU258" s="334" t="s">
        <v>438</v>
      </c>
      <c r="FV258" s="335"/>
      <c r="FW258" s="97"/>
      <c r="FX258" s="334"/>
      <c r="FY258" s="335"/>
      <c r="FZ258" s="97" t="str">
        <f t="shared" ref="FZ258" si="503">IF(FN258="","",IF(FP258=0,IF(FS258=0,IF(FV258=0,IF(FY258=0,"CUMPLE","NO CUMPLE"),"NO CUMPLE"),"NO CUMPLE"),"NO CUMPLE"))</f>
        <v>CUMPLE</v>
      </c>
      <c r="GA258" s="993"/>
      <c r="GB258" s="335"/>
      <c r="GC258" s="510" t="str">
        <f t="shared" ref="GC258:GC269" si="504">IF(E258&gt;0,E258,"")</f>
        <v>CUSTODIAR LIMITADA</v>
      </c>
      <c r="GD258" s="336" t="s">
        <v>747</v>
      </c>
      <c r="GE258" s="337" t="s">
        <v>1631</v>
      </c>
      <c r="GF258" s="337"/>
      <c r="GG258" s="337"/>
      <c r="GH258" s="337"/>
      <c r="GI258" s="335" t="s">
        <v>101</v>
      </c>
      <c r="GJ258" s="336" t="s">
        <v>756</v>
      </c>
      <c r="GK258" s="337" t="s">
        <v>1631</v>
      </c>
      <c r="GL258" s="337"/>
      <c r="GM258" s="337"/>
      <c r="GN258" s="337"/>
      <c r="GO258" s="335" t="s">
        <v>103</v>
      </c>
      <c r="GP258" s="336" t="s">
        <v>768</v>
      </c>
      <c r="GQ258" s="337" t="s">
        <v>1631</v>
      </c>
      <c r="GR258" s="337"/>
      <c r="GS258" s="337"/>
      <c r="GT258" s="337"/>
      <c r="GU258" s="510"/>
      <c r="GV258" s="336"/>
      <c r="GW258" s="337"/>
      <c r="GX258" s="337"/>
      <c r="GY258" s="337"/>
      <c r="GZ258" s="336"/>
      <c r="HA258" s="510" t="str">
        <f t="shared" ref="HA258" si="505">IF(GC258="","",IF(GH258=0,IF(GN258=0,IF(GT258=0,IF(GZ258=0,"CUMPLE","NO CUMPLE"),"NO CUMPLE"),"NO CUMPLE"),"NO CUMPLE"))</f>
        <v>CUMPLE</v>
      </c>
      <c r="HB258" s="994"/>
      <c r="HC258" s="337"/>
      <c r="HD258" s="510" t="str">
        <f t="shared" ref="HD258:HD269" si="506">IF(E258&gt;0,E258,"")</f>
        <v>CUSTODIAR LIMITADA</v>
      </c>
      <c r="HE258" s="336" t="s">
        <v>1685</v>
      </c>
      <c r="HF258" s="337" t="s">
        <v>1631</v>
      </c>
      <c r="HG258" s="337" t="s">
        <v>1631</v>
      </c>
      <c r="HH258" s="336"/>
      <c r="HI258" s="335" t="s">
        <v>101</v>
      </c>
      <c r="HJ258" s="336" t="s">
        <v>1778</v>
      </c>
      <c r="HK258" s="337" t="s">
        <v>1631</v>
      </c>
      <c r="HL258" s="337" t="s">
        <v>1631</v>
      </c>
      <c r="HM258" s="336"/>
      <c r="HN258" s="335" t="s">
        <v>103</v>
      </c>
      <c r="HO258" s="336" t="s">
        <v>494</v>
      </c>
      <c r="HP258" s="337" t="s">
        <v>1631</v>
      </c>
      <c r="HQ258" s="337" t="s">
        <v>1631</v>
      </c>
      <c r="HR258" s="337"/>
      <c r="HS258" s="510"/>
      <c r="HT258" s="336"/>
      <c r="HU258" s="337"/>
      <c r="HV258" s="337"/>
      <c r="HW258" s="337"/>
      <c r="HX258" s="97" t="str">
        <f t="shared" ref="HX258" si="507">IF(HD258="","",IF(HH258=0,IF(HM258=0,IF(HR258=0,IF(HW258=0,"CUMPLE","NO CUMPLE"),"NO CUMPLE"),"NO CUMPLE"),"NO CUMPLE"))</f>
        <v>CUMPLE</v>
      </c>
      <c r="HY258" s="994"/>
      <c r="HZ258" s="337"/>
      <c r="IA258" s="510" t="str">
        <f t="shared" ref="IA258:IA269" si="508">IF(E258&gt;0,E258,"")</f>
        <v>CUSTODIAR LIMITADA</v>
      </c>
      <c r="IB258" s="336" t="s">
        <v>1779</v>
      </c>
      <c r="IC258" s="337" t="s">
        <v>1631</v>
      </c>
      <c r="ID258" s="337"/>
      <c r="IE258" s="335" t="s">
        <v>101</v>
      </c>
      <c r="IF258" s="336" t="s">
        <v>1780</v>
      </c>
      <c r="IG258" s="337" t="s">
        <v>1631</v>
      </c>
      <c r="IH258" s="337"/>
      <c r="II258" s="335" t="s">
        <v>103</v>
      </c>
      <c r="IJ258" s="336" t="s">
        <v>1781</v>
      </c>
      <c r="IK258" s="337" t="s">
        <v>1631</v>
      </c>
      <c r="IL258" s="337"/>
      <c r="IM258" s="510"/>
      <c r="IN258" s="336"/>
      <c r="IO258" s="337"/>
      <c r="IP258" s="337"/>
      <c r="IQ258" s="97" t="str">
        <f t="shared" ref="IQ258:IQ269" si="509">IF(IA258="","",IF(ID258=0,IF(IH258=0,IF(IL258=0,IF(IP258=0,"CUMPLE","NO CUMPLE"),"NO CUMPLE"),"NO CUMPLE"),"NO CUMPLE"))</f>
        <v>CUMPLE</v>
      </c>
      <c r="IR258" s="994"/>
      <c r="IS258" s="337"/>
      <c r="IT258" s="337" t="s">
        <v>1631</v>
      </c>
      <c r="IU258" s="337">
        <v>1</v>
      </c>
      <c r="IV258" s="510" t="str">
        <f t="shared" ref="IV258:IV269" si="510">IF(IT258&lt;&gt;"",IF(IT258="SI","CUMPLE","NO CUMPLE"),"")</f>
        <v>CUMPLE</v>
      </c>
      <c r="IW258" s="995"/>
    </row>
    <row r="259" spans="1:257" x14ac:dyDescent="0.25">
      <c r="A259" s="996"/>
      <c r="B259" s="507">
        <v>2</v>
      </c>
      <c r="C259" s="97" t="str">
        <f>IF(Proponentes!B250&gt;0,Proponentes!B250,"")</f>
        <v/>
      </c>
      <c r="D259" s="335"/>
      <c r="E259" s="335"/>
      <c r="F259" s="334"/>
      <c r="G259" s="335"/>
      <c r="H259" s="335"/>
      <c r="I259" s="335"/>
      <c r="J259" s="335"/>
      <c r="K259" s="335"/>
      <c r="L259" s="335"/>
      <c r="M259" s="334"/>
      <c r="N259" s="335"/>
      <c r="O259" s="335"/>
      <c r="P259" s="335"/>
      <c r="Q259" s="335"/>
      <c r="R259" s="335"/>
      <c r="S259" s="335"/>
      <c r="T259" s="334"/>
      <c r="U259" s="335"/>
      <c r="V259" s="335"/>
      <c r="W259" s="335"/>
      <c r="X259" s="335"/>
      <c r="Y259" s="335"/>
      <c r="Z259" s="335"/>
      <c r="AA259" s="334"/>
      <c r="AB259" s="335"/>
      <c r="AC259" s="335"/>
      <c r="AD259" s="335"/>
      <c r="AE259" s="335"/>
      <c r="AF259" s="335"/>
      <c r="AG259" s="97" t="str">
        <f t="shared" si="409"/>
        <v/>
      </c>
      <c r="AH259" s="993"/>
      <c r="AI259" s="335"/>
      <c r="AJ259" s="335" t="str">
        <f t="shared" si="410"/>
        <v/>
      </c>
      <c r="AK259" s="335"/>
      <c r="AL259" s="334"/>
      <c r="AM259" s="335"/>
      <c r="AN259" s="335"/>
      <c r="AO259" s="335"/>
      <c r="AP259" s="335"/>
      <c r="AQ259" s="335"/>
      <c r="AR259" s="335"/>
      <c r="AS259" s="334"/>
      <c r="AT259" s="335"/>
      <c r="AU259" s="335"/>
      <c r="AV259" s="335"/>
      <c r="AW259" s="335"/>
      <c r="AX259" s="335"/>
      <c r="AY259" s="335"/>
      <c r="AZ259" s="334"/>
      <c r="BA259" s="335"/>
      <c r="BB259" s="335"/>
      <c r="BC259" s="335"/>
      <c r="BD259" s="335"/>
      <c r="BE259" s="335"/>
      <c r="BF259" s="335"/>
      <c r="BG259" s="334"/>
      <c r="BH259" s="335"/>
      <c r="BI259" s="335"/>
      <c r="BJ259" s="335"/>
      <c r="BK259" s="335"/>
      <c r="BL259" s="97" t="str">
        <f t="shared" si="411"/>
        <v/>
      </c>
      <c r="BM259" s="993"/>
      <c r="BN259" s="335" t="str">
        <f t="shared" si="489"/>
        <v/>
      </c>
      <c r="BO259" s="334"/>
      <c r="BP259" s="335"/>
      <c r="BQ259" s="335"/>
      <c r="BR259" s="335"/>
      <c r="BS259" s="335" t="str">
        <f t="shared" si="490"/>
        <v/>
      </c>
      <c r="BT259" s="334"/>
      <c r="BU259" s="335"/>
      <c r="BV259" s="335"/>
      <c r="BW259" s="335"/>
      <c r="BX259" s="335" t="str">
        <f t="shared" si="491"/>
        <v/>
      </c>
      <c r="BY259" s="334"/>
      <c r="BZ259" s="335"/>
      <c r="CA259" s="335"/>
      <c r="CB259" s="335"/>
      <c r="CC259" s="335" t="str">
        <f t="shared" si="492"/>
        <v/>
      </c>
      <c r="CD259" s="334"/>
      <c r="CE259" s="335"/>
      <c r="CF259" s="335"/>
      <c r="CG259" s="335"/>
      <c r="CH259" s="997"/>
      <c r="CI259" s="97" t="str">
        <f t="shared" si="493"/>
        <v/>
      </c>
      <c r="CJ259" s="998"/>
      <c r="CK259" s="335"/>
      <c r="CL259" s="97" t="str">
        <f t="shared" si="494"/>
        <v/>
      </c>
      <c r="CM259" s="334"/>
      <c r="CN259" s="335"/>
      <c r="CO259" s="335"/>
      <c r="CP259" s="335"/>
      <c r="CQ259" s="97"/>
      <c r="CR259" s="334"/>
      <c r="CS259" s="335"/>
      <c r="CT259" s="335"/>
      <c r="CU259" s="335"/>
      <c r="CV259" s="97"/>
      <c r="CW259" s="334"/>
      <c r="CX259" s="335"/>
      <c r="CY259" s="335"/>
      <c r="CZ259" s="335"/>
      <c r="DA259" s="97"/>
      <c r="DB259" s="334"/>
      <c r="DC259" s="335"/>
      <c r="DD259" s="335"/>
      <c r="DE259" s="335"/>
      <c r="DF259" s="97" t="str">
        <f t="shared" si="418"/>
        <v/>
      </c>
      <c r="DG259" s="993"/>
      <c r="DH259" s="335"/>
      <c r="DI259" s="97" t="str">
        <f t="shared" si="419"/>
        <v/>
      </c>
      <c r="DJ259" s="334"/>
      <c r="DK259" s="335"/>
      <c r="DL259" s="335"/>
      <c r="DM259" s="97"/>
      <c r="DN259" s="334"/>
      <c r="DO259" s="335"/>
      <c r="DP259" s="335"/>
      <c r="DQ259" s="97"/>
      <c r="DR259" s="334"/>
      <c r="DS259" s="335"/>
      <c r="DT259" s="335"/>
      <c r="DU259" s="97"/>
      <c r="DV259" s="334"/>
      <c r="DW259" s="335"/>
      <c r="DX259" s="335"/>
      <c r="DY259" s="97" t="str">
        <f t="shared" si="420"/>
        <v/>
      </c>
      <c r="DZ259" s="998"/>
      <c r="EA259" s="335"/>
      <c r="EB259" s="97" t="str">
        <f t="shared" si="498"/>
        <v/>
      </c>
      <c r="EC259" s="334"/>
      <c r="ED259" s="335"/>
      <c r="EE259" s="335"/>
      <c r="EF259" s="97"/>
      <c r="EG259" s="334"/>
      <c r="EH259" s="335"/>
      <c r="EI259" s="335"/>
      <c r="EJ259" s="97"/>
      <c r="EK259" s="334"/>
      <c r="EL259" s="335"/>
      <c r="EM259" s="335"/>
      <c r="EN259" s="97"/>
      <c r="EO259" s="334"/>
      <c r="EP259" s="335"/>
      <c r="EQ259" s="335"/>
      <c r="ER259" s="97" t="str">
        <f t="shared" si="422"/>
        <v/>
      </c>
      <c r="ES259" s="993"/>
      <c r="ET259" s="335"/>
      <c r="EU259" s="97" t="str">
        <f t="shared" si="500"/>
        <v/>
      </c>
      <c r="EV259" s="334"/>
      <c r="EW259" s="335"/>
      <c r="EX259" s="335"/>
      <c r="EY259" s="97"/>
      <c r="EZ259" s="334"/>
      <c r="FA259" s="335"/>
      <c r="FB259" s="335"/>
      <c r="FC259" s="97"/>
      <c r="FD259" s="334"/>
      <c r="FE259" s="335"/>
      <c r="FF259" s="335"/>
      <c r="FG259" s="97"/>
      <c r="FH259" s="334"/>
      <c r="FI259" s="335"/>
      <c r="FJ259" s="335"/>
      <c r="FK259" s="97" t="str">
        <f t="shared" si="424"/>
        <v/>
      </c>
      <c r="FL259" s="993"/>
      <c r="FM259" s="335"/>
      <c r="FN259" s="97" t="str">
        <f t="shared" si="502"/>
        <v/>
      </c>
      <c r="FO259" s="334"/>
      <c r="FP259" s="335"/>
      <c r="FQ259" s="97"/>
      <c r="FR259" s="334"/>
      <c r="FS259" s="335"/>
      <c r="FT259" s="97"/>
      <c r="FU259" s="334"/>
      <c r="FV259" s="335"/>
      <c r="FW259" s="97"/>
      <c r="FX259" s="334"/>
      <c r="FY259" s="335"/>
      <c r="FZ259" s="97" t="str">
        <f t="shared" si="426"/>
        <v/>
      </c>
      <c r="GA259" s="993"/>
      <c r="GB259" s="335"/>
      <c r="GC259" s="510" t="str">
        <f t="shared" si="504"/>
        <v/>
      </c>
      <c r="GD259" s="336"/>
      <c r="GE259" s="337"/>
      <c r="GF259" s="337"/>
      <c r="GG259" s="337"/>
      <c r="GH259" s="337"/>
      <c r="GI259" s="510"/>
      <c r="GJ259" s="336"/>
      <c r="GK259" s="337"/>
      <c r="GL259" s="337"/>
      <c r="GM259" s="337"/>
      <c r="GN259" s="337"/>
      <c r="GO259" s="510"/>
      <c r="GP259" s="336"/>
      <c r="GQ259" s="337"/>
      <c r="GR259" s="337"/>
      <c r="GS259" s="337"/>
      <c r="GT259" s="337"/>
      <c r="GU259" s="510"/>
      <c r="GV259" s="336"/>
      <c r="GW259" s="337"/>
      <c r="GX259" s="337"/>
      <c r="GY259" s="337"/>
      <c r="GZ259" s="336"/>
      <c r="HA259" s="510" t="str">
        <f t="shared" si="428"/>
        <v/>
      </c>
      <c r="HB259" s="994"/>
      <c r="HC259" s="337"/>
      <c r="HD259" s="510" t="str">
        <f t="shared" si="506"/>
        <v/>
      </c>
      <c r="HE259" s="336"/>
      <c r="HF259" s="337"/>
      <c r="HG259" s="337"/>
      <c r="HH259" s="336"/>
      <c r="HI259" s="510"/>
      <c r="HJ259" s="336"/>
      <c r="HK259" s="337"/>
      <c r="HL259" s="337"/>
      <c r="HM259" s="336"/>
      <c r="HN259" s="510"/>
      <c r="HO259" s="336"/>
      <c r="HP259" s="337"/>
      <c r="HQ259" s="337"/>
      <c r="HR259" s="337"/>
      <c r="HS259" s="510"/>
      <c r="HT259" s="336"/>
      <c r="HU259" s="337"/>
      <c r="HV259" s="337"/>
      <c r="HW259" s="337"/>
      <c r="HX259" s="97" t="str">
        <f t="shared" si="430"/>
        <v/>
      </c>
      <c r="HY259" s="994"/>
      <c r="HZ259" s="337"/>
      <c r="IA259" s="510" t="str">
        <f t="shared" si="508"/>
        <v/>
      </c>
      <c r="IB259" s="336"/>
      <c r="IC259" s="337"/>
      <c r="ID259" s="337"/>
      <c r="IE259" s="510"/>
      <c r="IF259" s="336"/>
      <c r="IG259" s="337"/>
      <c r="IH259" s="337"/>
      <c r="II259" s="510"/>
      <c r="IJ259" s="336"/>
      <c r="IK259" s="337"/>
      <c r="IL259" s="337"/>
      <c r="IM259" s="510"/>
      <c r="IN259" s="336"/>
      <c r="IO259" s="337"/>
      <c r="IP259" s="337"/>
      <c r="IQ259" s="97" t="str">
        <f t="shared" si="509"/>
        <v/>
      </c>
      <c r="IR259" s="994"/>
      <c r="IS259" s="337"/>
      <c r="IT259" s="337"/>
      <c r="IU259" s="337"/>
      <c r="IV259" s="510" t="str">
        <f t="shared" si="510"/>
        <v/>
      </c>
      <c r="IW259" s="995"/>
    </row>
    <row r="260" spans="1:257" x14ac:dyDescent="0.25">
      <c r="A260" s="996"/>
      <c r="B260" s="507">
        <v>3</v>
      </c>
      <c r="C260" s="97" t="str">
        <f>IF(Proponentes!B251&gt;0,Proponentes!B251,"")</f>
        <v/>
      </c>
      <c r="D260" s="335"/>
      <c r="E260" s="335"/>
      <c r="F260" s="334"/>
      <c r="G260" s="335"/>
      <c r="H260" s="335"/>
      <c r="I260" s="335"/>
      <c r="J260" s="335"/>
      <c r="K260" s="335"/>
      <c r="L260" s="335"/>
      <c r="M260" s="334"/>
      <c r="N260" s="335"/>
      <c r="O260" s="335"/>
      <c r="P260" s="335"/>
      <c r="Q260" s="335"/>
      <c r="R260" s="335"/>
      <c r="S260" s="335"/>
      <c r="T260" s="334"/>
      <c r="U260" s="335"/>
      <c r="V260" s="335"/>
      <c r="W260" s="335"/>
      <c r="X260" s="335"/>
      <c r="Y260" s="335"/>
      <c r="Z260" s="335"/>
      <c r="AA260" s="334"/>
      <c r="AB260" s="335"/>
      <c r="AC260" s="335"/>
      <c r="AD260" s="335"/>
      <c r="AE260" s="335"/>
      <c r="AF260" s="335"/>
      <c r="AG260" s="97" t="str">
        <f t="shared" si="409"/>
        <v/>
      </c>
      <c r="AH260" s="993"/>
      <c r="AI260" s="335"/>
      <c r="AJ260" s="335" t="str">
        <f t="shared" si="410"/>
        <v/>
      </c>
      <c r="AK260" s="335"/>
      <c r="AL260" s="334"/>
      <c r="AM260" s="335"/>
      <c r="AN260" s="335"/>
      <c r="AO260" s="335"/>
      <c r="AP260" s="335"/>
      <c r="AQ260" s="335"/>
      <c r="AR260" s="335"/>
      <c r="AS260" s="334"/>
      <c r="AT260" s="335"/>
      <c r="AU260" s="335"/>
      <c r="AV260" s="335"/>
      <c r="AW260" s="335"/>
      <c r="AX260" s="335"/>
      <c r="AY260" s="335"/>
      <c r="AZ260" s="334"/>
      <c r="BA260" s="335"/>
      <c r="BB260" s="335"/>
      <c r="BC260" s="335"/>
      <c r="BD260" s="335"/>
      <c r="BE260" s="335"/>
      <c r="BF260" s="335"/>
      <c r="BG260" s="334"/>
      <c r="BH260" s="335"/>
      <c r="BI260" s="335"/>
      <c r="BJ260" s="335"/>
      <c r="BK260" s="335"/>
      <c r="BL260" s="97" t="str">
        <f t="shared" si="411"/>
        <v/>
      </c>
      <c r="BM260" s="993"/>
      <c r="BN260" s="335" t="str">
        <f t="shared" si="489"/>
        <v/>
      </c>
      <c r="BO260" s="334"/>
      <c r="BP260" s="335"/>
      <c r="BQ260" s="335"/>
      <c r="BR260" s="335"/>
      <c r="BS260" s="335" t="str">
        <f t="shared" si="490"/>
        <v/>
      </c>
      <c r="BT260" s="334"/>
      <c r="BU260" s="335"/>
      <c r="BV260" s="335"/>
      <c r="BW260" s="335"/>
      <c r="BX260" s="335" t="str">
        <f t="shared" si="491"/>
        <v/>
      </c>
      <c r="BY260" s="334"/>
      <c r="BZ260" s="335"/>
      <c r="CA260" s="335"/>
      <c r="CB260" s="335"/>
      <c r="CC260" s="335" t="str">
        <f t="shared" si="492"/>
        <v/>
      </c>
      <c r="CD260" s="334"/>
      <c r="CE260" s="335"/>
      <c r="CF260" s="335"/>
      <c r="CG260" s="335"/>
      <c r="CH260" s="997"/>
      <c r="CI260" s="97" t="str">
        <f t="shared" si="493"/>
        <v/>
      </c>
      <c r="CJ260" s="998"/>
      <c r="CK260" s="335"/>
      <c r="CL260" s="97" t="str">
        <f t="shared" si="494"/>
        <v/>
      </c>
      <c r="CM260" s="334"/>
      <c r="CN260" s="335"/>
      <c r="CO260" s="335"/>
      <c r="CP260" s="335"/>
      <c r="CQ260" s="97"/>
      <c r="CR260" s="334"/>
      <c r="CS260" s="335"/>
      <c r="CT260" s="335"/>
      <c r="CU260" s="335"/>
      <c r="CV260" s="97"/>
      <c r="CW260" s="334"/>
      <c r="CX260" s="335"/>
      <c r="CY260" s="335"/>
      <c r="CZ260" s="335"/>
      <c r="DA260" s="97"/>
      <c r="DB260" s="334"/>
      <c r="DC260" s="335"/>
      <c r="DD260" s="335"/>
      <c r="DE260" s="335"/>
      <c r="DF260" s="97" t="str">
        <f t="shared" si="418"/>
        <v/>
      </c>
      <c r="DG260" s="993"/>
      <c r="DH260" s="335"/>
      <c r="DI260" s="97" t="str">
        <f t="shared" si="419"/>
        <v/>
      </c>
      <c r="DJ260" s="334"/>
      <c r="DK260" s="335"/>
      <c r="DL260" s="335"/>
      <c r="DM260" s="97"/>
      <c r="DN260" s="334"/>
      <c r="DO260" s="335"/>
      <c r="DP260" s="335"/>
      <c r="DQ260" s="97"/>
      <c r="DR260" s="334"/>
      <c r="DS260" s="335"/>
      <c r="DT260" s="335"/>
      <c r="DU260" s="97"/>
      <c r="DV260" s="334"/>
      <c r="DW260" s="335"/>
      <c r="DX260" s="335"/>
      <c r="DY260" s="97" t="str">
        <f t="shared" si="420"/>
        <v/>
      </c>
      <c r="DZ260" s="998"/>
      <c r="EA260" s="335"/>
      <c r="EB260" s="97" t="str">
        <f t="shared" si="498"/>
        <v/>
      </c>
      <c r="EC260" s="334"/>
      <c r="ED260" s="335"/>
      <c r="EE260" s="335"/>
      <c r="EF260" s="97"/>
      <c r="EG260" s="334"/>
      <c r="EH260" s="335"/>
      <c r="EI260" s="335"/>
      <c r="EJ260" s="97"/>
      <c r="EK260" s="334"/>
      <c r="EL260" s="335"/>
      <c r="EM260" s="335"/>
      <c r="EN260" s="97"/>
      <c r="EO260" s="334"/>
      <c r="EP260" s="335"/>
      <c r="EQ260" s="335"/>
      <c r="ER260" s="97" t="str">
        <f t="shared" si="422"/>
        <v/>
      </c>
      <c r="ES260" s="993"/>
      <c r="ET260" s="335"/>
      <c r="EU260" s="97" t="str">
        <f t="shared" si="500"/>
        <v/>
      </c>
      <c r="EV260" s="334"/>
      <c r="EW260" s="335"/>
      <c r="EX260" s="335"/>
      <c r="EY260" s="97"/>
      <c r="EZ260" s="334"/>
      <c r="FA260" s="335"/>
      <c r="FB260" s="335"/>
      <c r="FC260" s="97"/>
      <c r="FD260" s="334"/>
      <c r="FE260" s="335"/>
      <c r="FF260" s="335"/>
      <c r="FG260" s="97"/>
      <c r="FH260" s="334"/>
      <c r="FI260" s="335"/>
      <c r="FJ260" s="335"/>
      <c r="FK260" s="97" t="str">
        <f t="shared" si="424"/>
        <v/>
      </c>
      <c r="FL260" s="993"/>
      <c r="FM260" s="335"/>
      <c r="FN260" s="97" t="str">
        <f t="shared" si="502"/>
        <v/>
      </c>
      <c r="FO260" s="334"/>
      <c r="FP260" s="335"/>
      <c r="FQ260" s="97"/>
      <c r="FR260" s="334"/>
      <c r="FS260" s="335"/>
      <c r="FT260" s="97"/>
      <c r="FU260" s="334"/>
      <c r="FV260" s="335"/>
      <c r="FW260" s="97"/>
      <c r="FX260" s="334"/>
      <c r="FY260" s="335"/>
      <c r="FZ260" s="97" t="str">
        <f t="shared" si="426"/>
        <v/>
      </c>
      <c r="GA260" s="993"/>
      <c r="GB260" s="335"/>
      <c r="GC260" s="510" t="str">
        <f t="shared" si="504"/>
        <v/>
      </c>
      <c r="GD260" s="336"/>
      <c r="GE260" s="337"/>
      <c r="GF260" s="337"/>
      <c r="GG260" s="337"/>
      <c r="GH260" s="337"/>
      <c r="GI260" s="510"/>
      <c r="GJ260" s="336"/>
      <c r="GK260" s="337"/>
      <c r="GL260" s="337"/>
      <c r="GM260" s="337"/>
      <c r="GN260" s="337"/>
      <c r="GO260" s="510"/>
      <c r="GP260" s="336"/>
      <c r="GQ260" s="337"/>
      <c r="GR260" s="337"/>
      <c r="GS260" s="337"/>
      <c r="GT260" s="337"/>
      <c r="GU260" s="510"/>
      <c r="GV260" s="336"/>
      <c r="GW260" s="337"/>
      <c r="GX260" s="337"/>
      <c r="GY260" s="337"/>
      <c r="GZ260" s="336"/>
      <c r="HA260" s="510" t="str">
        <f t="shared" si="428"/>
        <v/>
      </c>
      <c r="HB260" s="994"/>
      <c r="HC260" s="337"/>
      <c r="HD260" s="510" t="str">
        <f t="shared" si="506"/>
        <v/>
      </c>
      <c r="HE260" s="336"/>
      <c r="HF260" s="337"/>
      <c r="HG260" s="337"/>
      <c r="HH260" s="336"/>
      <c r="HI260" s="510"/>
      <c r="HJ260" s="336"/>
      <c r="HK260" s="337"/>
      <c r="HL260" s="337"/>
      <c r="HM260" s="336"/>
      <c r="HN260" s="510"/>
      <c r="HO260" s="336"/>
      <c r="HP260" s="337"/>
      <c r="HQ260" s="337"/>
      <c r="HR260" s="337"/>
      <c r="HS260" s="510"/>
      <c r="HT260" s="336"/>
      <c r="HU260" s="337"/>
      <c r="HV260" s="337"/>
      <c r="HW260" s="337"/>
      <c r="HX260" s="97" t="str">
        <f t="shared" si="430"/>
        <v/>
      </c>
      <c r="HY260" s="994"/>
      <c r="HZ260" s="337"/>
      <c r="IA260" s="510" t="str">
        <f t="shared" si="508"/>
        <v/>
      </c>
      <c r="IB260" s="336"/>
      <c r="IC260" s="337"/>
      <c r="ID260" s="337"/>
      <c r="IE260" s="510"/>
      <c r="IF260" s="336"/>
      <c r="IG260" s="337"/>
      <c r="IH260" s="337"/>
      <c r="II260" s="510"/>
      <c r="IJ260" s="336"/>
      <c r="IK260" s="337"/>
      <c r="IL260" s="337"/>
      <c r="IM260" s="510"/>
      <c r="IN260" s="336"/>
      <c r="IO260" s="337"/>
      <c r="IP260" s="337"/>
      <c r="IQ260" s="97" t="str">
        <f t="shared" si="509"/>
        <v/>
      </c>
      <c r="IR260" s="994"/>
      <c r="IS260" s="337"/>
      <c r="IT260" s="337"/>
      <c r="IU260" s="337"/>
      <c r="IV260" s="510" t="str">
        <f t="shared" si="510"/>
        <v/>
      </c>
      <c r="IW260" s="995"/>
    </row>
    <row r="261" spans="1:257" x14ac:dyDescent="0.25">
      <c r="A261" s="996"/>
      <c r="B261" s="507">
        <v>4</v>
      </c>
      <c r="C261" s="97" t="str">
        <f>IF(Proponentes!B252&gt;0,Proponentes!B252,"")</f>
        <v/>
      </c>
      <c r="D261" s="335"/>
      <c r="E261" s="335"/>
      <c r="F261" s="334"/>
      <c r="G261" s="335"/>
      <c r="H261" s="335"/>
      <c r="I261" s="335"/>
      <c r="J261" s="335"/>
      <c r="K261" s="335"/>
      <c r="L261" s="335"/>
      <c r="M261" s="334"/>
      <c r="N261" s="335"/>
      <c r="O261" s="335"/>
      <c r="P261" s="335"/>
      <c r="Q261" s="335"/>
      <c r="R261" s="335"/>
      <c r="S261" s="335"/>
      <c r="T261" s="334"/>
      <c r="U261" s="335"/>
      <c r="V261" s="335"/>
      <c r="W261" s="335"/>
      <c r="X261" s="335"/>
      <c r="Y261" s="335"/>
      <c r="Z261" s="335"/>
      <c r="AA261" s="334"/>
      <c r="AB261" s="335"/>
      <c r="AC261" s="335"/>
      <c r="AD261" s="335"/>
      <c r="AE261" s="335"/>
      <c r="AF261" s="335"/>
      <c r="AG261" s="97" t="str">
        <f t="shared" si="409"/>
        <v/>
      </c>
      <c r="AH261" s="993"/>
      <c r="AI261" s="335"/>
      <c r="AJ261" s="335" t="str">
        <f t="shared" si="410"/>
        <v/>
      </c>
      <c r="AK261" s="335"/>
      <c r="AL261" s="334"/>
      <c r="AM261" s="335"/>
      <c r="AN261" s="335"/>
      <c r="AO261" s="335"/>
      <c r="AP261" s="335"/>
      <c r="AQ261" s="335"/>
      <c r="AR261" s="335"/>
      <c r="AS261" s="334"/>
      <c r="AT261" s="335"/>
      <c r="AU261" s="335"/>
      <c r="AV261" s="335"/>
      <c r="AW261" s="335"/>
      <c r="AX261" s="335"/>
      <c r="AY261" s="335"/>
      <c r="AZ261" s="334"/>
      <c r="BA261" s="335"/>
      <c r="BB261" s="335"/>
      <c r="BC261" s="335"/>
      <c r="BD261" s="335"/>
      <c r="BE261" s="335"/>
      <c r="BF261" s="335"/>
      <c r="BG261" s="334"/>
      <c r="BH261" s="335"/>
      <c r="BI261" s="335"/>
      <c r="BJ261" s="335"/>
      <c r="BK261" s="335"/>
      <c r="BL261" s="97" t="str">
        <f t="shared" si="411"/>
        <v/>
      </c>
      <c r="BM261" s="993"/>
      <c r="BN261" s="335" t="str">
        <f t="shared" si="489"/>
        <v/>
      </c>
      <c r="BO261" s="334"/>
      <c r="BP261" s="335"/>
      <c r="BQ261" s="335"/>
      <c r="BR261" s="335"/>
      <c r="BS261" s="335" t="str">
        <f t="shared" si="490"/>
        <v/>
      </c>
      <c r="BT261" s="334"/>
      <c r="BU261" s="335"/>
      <c r="BV261" s="335"/>
      <c r="BW261" s="335"/>
      <c r="BX261" s="335" t="str">
        <f t="shared" si="491"/>
        <v/>
      </c>
      <c r="BY261" s="334"/>
      <c r="BZ261" s="335"/>
      <c r="CA261" s="335"/>
      <c r="CB261" s="335"/>
      <c r="CC261" s="335" t="str">
        <f t="shared" si="492"/>
        <v/>
      </c>
      <c r="CD261" s="334"/>
      <c r="CE261" s="335"/>
      <c r="CF261" s="335"/>
      <c r="CG261" s="335"/>
      <c r="CH261" s="997"/>
      <c r="CI261" s="97" t="str">
        <f t="shared" si="493"/>
        <v/>
      </c>
      <c r="CJ261" s="998"/>
      <c r="CK261" s="335"/>
      <c r="CL261" s="97" t="str">
        <f t="shared" si="494"/>
        <v/>
      </c>
      <c r="CM261" s="334"/>
      <c r="CN261" s="335"/>
      <c r="CO261" s="335"/>
      <c r="CP261" s="335"/>
      <c r="CQ261" s="97"/>
      <c r="CR261" s="334"/>
      <c r="CS261" s="335"/>
      <c r="CT261" s="335"/>
      <c r="CU261" s="335"/>
      <c r="CV261" s="97"/>
      <c r="CW261" s="334"/>
      <c r="CX261" s="335"/>
      <c r="CY261" s="335"/>
      <c r="CZ261" s="335"/>
      <c r="DA261" s="97"/>
      <c r="DB261" s="334"/>
      <c r="DC261" s="335"/>
      <c r="DD261" s="335"/>
      <c r="DE261" s="335"/>
      <c r="DF261" s="97" t="str">
        <f t="shared" si="418"/>
        <v/>
      </c>
      <c r="DG261" s="993"/>
      <c r="DH261" s="335"/>
      <c r="DI261" s="97" t="str">
        <f t="shared" si="419"/>
        <v/>
      </c>
      <c r="DJ261" s="334"/>
      <c r="DK261" s="335"/>
      <c r="DL261" s="335"/>
      <c r="DM261" s="97"/>
      <c r="DN261" s="334"/>
      <c r="DO261" s="335"/>
      <c r="DP261" s="335"/>
      <c r="DQ261" s="97"/>
      <c r="DR261" s="334"/>
      <c r="DS261" s="335"/>
      <c r="DT261" s="335"/>
      <c r="DU261" s="97"/>
      <c r="DV261" s="334"/>
      <c r="DW261" s="335"/>
      <c r="DX261" s="335"/>
      <c r="DY261" s="97" t="str">
        <f t="shared" si="420"/>
        <v/>
      </c>
      <c r="DZ261" s="998"/>
      <c r="EA261" s="335"/>
      <c r="EB261" s="97" t="str">
        <f t="shared" si="498"/>
        <v/>
      </c>
      <c r="EC261" s="334"/>
      <c r="ED261" s="335"/>
      <c r="EE261" s="335"/>
      <c r="EF261" s="97"/>
      <c r="EG261" s="334"/>
      <c r="EH261" s="335"/>
      <c r="EI261" s="335"/>
      <c r="EJ261" s="97"/>
      <c r="EK261" s="334"/>
      <c r="EL261" s="335"/>
      <c r="EM261" s="335"/>
      <c r="EN261" s="97"/>
      <c r="EO261" s="334"/>
      <c r="EP261" s="335"/>
      <c r="EQ261" s="335"/>
      <c r="ER261" s="97" t="str">
        <f t="shared" si="422"/>
        <v/>
      </c>
      <c r="ES261" s="993"/>
      <c r="ET261" s="335"/>
      <c r="EU261" s="97" t="str">
        <f t="shared" si="500"/>
        <v/>
      </c>
      <c r="EV261" s="334"/>
      <c r="EW261" s="335"/>
      <c r="EX261" s="335"/>
      <c r="EY261" s="97"/>
      <c r="EZ261" s="334"/>
      <c r="FA261" s="335"/>
      <c r="FB261" s="335"/>
      <c r="FC261" s="97"/>
      <c r="FD261" s="334"/>
      <c r="FE261" s="335"/>
      <c r="FF261" s="335"/>
      <c r="FG261" s="97"/>
      <c r="FH261" s="334"/>
      <c r="FI261" s="335"/>
      <c r="FJ261" s="335"/>
      <c r="FK261" s="97" t="str">
        <f t="shared" si="424"/>
        <v/>
      </c>
      <c r="FL261" s="993"/>
      <c r="FM261" s="335"/>
      <c r="FN261" s="97" t="str">
        <f t="shared" si="502"/>
        <v/>
      </c>
      <c r="FO261" s="334"/>
      <c r="FP261" s="335"/>
      <c r="FQ261" s="97"/>
      <c r="FR261" s="334"/>
      <c r="FS261" s="335"/>
      <c r="FT261" s="97"/>
      <c r="FU261" s="334"/>
      <c r="FV261" s="335"/>
      <c r="FW261" s="97"/>
      <c r="FX261" s="334"/>
      <c r="FY261" s="335"/>
      <c r="FZ261" s="97" t="str">
        <f t="shared" si="426"/>
        <v/>
      </c>
      <c r="GA261" s="993"/>
      <c r="GB261" s="335"/>
      <c r="GC261" s="510" t="str">
        <f t="shared" si="504"/>
        <v/>
      </c>
      <c r="GD261" s="336"/>
      <c r="GE261" s="337"/>
      <c r="GF261" s="337"/>
      <c r="GG261" s="337"/>
      <c r="GH261" s="337"/>
      <c r="GI261" s="510"/>
      <c r="GJ261" s="336"/>
      <c r="GK261" s="337"/>
      <c r="GL261" s="337"/>
      <c r="GM261" s="337"/>
      <c r="GN261" s="337"/>
      <c r="GO261" s="510"/>
      <c r="GP261" s="336"/>
      <c r="GQ261" s="337"/>
      <c r="GR261" s="337"/>
      <c r="GS261" s="337"/>
      <c r="GT261" s="337"/>
      <c r="GU261" s="510"/>
      <c r="GV261" s="336"/>
      <c r="GW261" s="337"/>
      <c r="GX261" s="337"/>
      <c r="GY261" s="337"/>
      <c r="GZ261" s="336"/>
      <c r="HA261" s="510" t="str">
        <f t="shared" si="428"/>
        <v/>
      </c>
      <c r="HB261" s="994"/>
      <c r="HC261" s="337"/>
      <c r="HD261" s="510" t="str">
        <f t="shared" si="506"/>
        <v/>
      </c>
      <c r="HE261" s="336"/>
      <c r="HF261" s="337"/>
      <c r="HG261" s="337"/>
      <c r="HH261" s="336"/>
      <c r="HI261" s="510"/>
      <c r="HJ261" s="336"/>
      <c r="HK261" s="337"/>
      <c r="HL261" s="337"/>
      <c r="HM261" s="336"/>
      <c r="HN261" s="510"/>
      <c r="HO261" s="336"/>
      <c r="HP261" s="337"/>
      <c r="HQ261" s="337"/>
      <c r="HR261" s="337"/>
      <c r="HS261" s="510"/>
      <c r="HT261" s="336"/>
      <c r="HU261" s="337"/>
      <c r="HV261" s="337"/>
      <c r="HW261" s="337"/>
      <c r="HX261" s="97" t="str">
        <f t="shared" si="430"/>
        <v/>
      </c>
      <c r="HY261" s="994"/>
      <c r="HZ261" s="337"/>
      <c r="IA261" s="510" t="str">
        <f t="shared" si="508"/>
        <v/>
      </c>
      <c r="IB261" s="336"/>
      <c r="IC261" s="337"/>
      <c r="ID261" s="337"/>
      <c r="IE261" s="510"/>
      <c r="IF261" s="336"/>
      <c r="IG261" s="337"/>
      <c r="IH261" s="337"/>
      <c r="II261" s="510"/>
      <c r="IJ261" s="336"/>
      <c r="IK261" s="337"/>
      <c r="IL261" s="337"/>
      <c r="IM261" s="510"/>
      <c r="IN261" s="336"/>
      <c r="IO261" s="337"/>
      <c r="IP261" s="337"/>
      <c r="IQ261" s="97" t="str">
        <f t="shared" si="509"/>
        <v/>
      </c>
      <c r="IR261" s="994"/>
      <c r="IS261" s="337"/>
      <c r="IT261" s="337"/>
      <c r="IU261" s="337"/>
      <c r="IV261" s="510" t="str">
        <f t="shared" si="510"/>
        <v/>
      </c>
      <c r="IW261" s="995"/>
    </row>
    <row r="262" spans="1:257" x14ac:dyDescent="0.25">
      <c r="A262" s="996"/>
      <c r="B262" s="507">
        <v>5</v>
      </c>
      <c r="C262" s="97" t="str">
        <f>IF(Proponentes!B253&gt;0,Proponentes!B253,"")</f>
        <v/>
      </c>
      <c r="D262" s="335"/>
      <c r="E262" s="335"/>
      <c r="F262" s="334"/>
      <c r="G262" s="335"/>
      <c r="H262" s="335"/>
      <c r="I262" s="335"/>
      <c r="J262" s="335"/>
      <c r="K262" s="335"/>
      <c r="L262" s="335"/>
      <c r="M262" s="334"/>
      <c r="N262" s="335"/>
      <c r="O262" s="335"/>
      <c r="P262" s="335"/>
      <c r="Q262" s="335"/>
      <c r="R262" s="335"/>
      <c r="S262" s="335"/>
      <c r="T262" s="334"/>
      <c r="U262" s="335"/>
      <c r="V262" s="335"/>
      <c r="W262" s="335"/>
      <c r="X262" s="335"/>
      <c r="Y262" s="335"/>
      <c r="Z262" s="335"/>
      <c r="AA262" s="334"/>
      <c r="AB262" s="335"/>
      <c r="AC262" s="335"/>
      <c r="AD262" s="335"/>
      <c r="AE262" s="335"/>
      <c r="AF262" s="335"/>
      <c r="AG262" s="97" t="str">
        <f t="shared" si="409"/>
        <v/>
      </c>
      <c r="AH262" s="993"/>
      <c r="AI262" s="335"/>
      <c r="AJ262" s="335" t="str">
        <f t="shared" si="410"/>
        <v/>
      </c>
      <c r="AK262" s="335"/>
      <c r="AL262" s="334"/>
      <c r="AM262" s="335"/>
      <c r="AN262" s="335"/>
      <c r="AO262" s="335"/>
      <c r="AP262" s="335"/>
      <c r="AQ262" s="335"/>
      <c r="AR262" s="335"/>
      <c r="AS262" s="334"/>
      <c r="AT262" s="335"/>
      <c r="AU262" s="335"/>
      <c r="AV262" s="335"/>
      <c r="AW262" s="335"/>
      <c r="AX262" s="335"/>
      <c r="AY262" s="335"/>
      <c r="AZ262" s="334"/>
      <c r="BA262" s="335"/>
      <c r="BB262" s="335"/>
      <c r="BC262" s="335"/>
      <c r="BD262" s="335"/>
      <c r="BE262" s="335"/>
      <c r="BF262" s="335"/>
      <c r="BG262" s="334"/>
      <c r="BH262" s="335"/>
      <c r="BI262" s="335"/>
      <c r="BJ262" s="335"/>
      <c r="BK262" s="335"/>
      <c r="BL262" s="97" t="str">
        <f t="shared" si="411"/>
        <v/>
      </c>
      <c r="BM262" s="993"/>
      <c r="BN262" s="335" t="str">
        <f t="shared" si="489"/>
        <v/>
      </c>
      <c r="BO262" s="334"/>
      <c r="BP262" s="335"/>
      <c r="BQ262" s="335"/>
      <c r="BR262" s="335"/>
      <c r="BS262" s="335" t="str">
        <f t="shared" si="490"/>
        <v/>
      </c>
      <c r="BT262" s="334"/>
      <c r="BU262" s="335"/>
      <c r="BV262" s="335"/>
      <c r="BW262" s="335"/>
      <c r="BX262" s="335" t="str">
        <f t="shared" si="491"/>
        <v/>
      </c>
      <c r="BY262" s="334"/>
      <c r="BZ262" s="335"/>
      <c r="CA262" s="335"/>
      <c r="CB262" s="335"/>
      <c r="CC262" s="335" t="str">
        <f t="shared" si="492"/>
        <v/>
      </c>
      <c r="CD262" s="334"/>
      <c r="CE262" s="335"/>
      <c r="CF262" s="335"/>
      <c r="CG262" s="335"/>
      <c r="CH262" s="997"/>
      <c r="CI262" s="97" t="str">
        <f t="shared" si="493"/>
        <v/>
      </c>
      <c r="CJ262" s="998"/>
      <c r="CK262" s="335"/>
      <c r="CL262" s="97" t="str">
        <f t="shared" si="494"/>
        <v/>
      </c>
      <c r="CM262" s="334"/>
      <c r="CN262" s="335"/>
      <c r="CO262" s="335"/>
      <c r="CP262" s="335"/>
      <c r="CQ262" s="97"/>
      <c r="CR262" s="334"/>
      <c r="CS262" s="335"/>
      <c r="CT262" s="335"/>
      <c r="CU262" s="335"/>
      <c r="CV262" s="97"/>
      <c r="CW262" s="334"/>
      <c r="CX262" s="335"/>
      <c r="CY262" s="335"/>
      <c r="CZ262" s="335"/>
      <c r="DA262" s="97"/>
      <c r="DB262" s="334"/>
      <c r="DC262" s="335"/>
      <c r="DD262" s="335"/>
      <c r="DE262" s="335"/>
      <c r="DF262" s="97" t="str">
        <f t="shared" si="418"/>
        <v/>
      </c>
      <c r="DG262" s="993"/>
      <c r="DH262" s="335"/>
      <c r="DI262" s="97" t="str">
        <f t="shared" si="419"/>
        <v/>
      </c>
      <c r="DJ262" s="334"/>
      <c r="DK262" s="335"/>
      <c r="DL262" s="335"/>
      <c r="DM262" s="97"/>
      <c r="DN262" s="334"/>
      <c r="DO262" s="335"/>
      <c r="DP262" s="335"/>
      <c r="DQ262" s="97"/>
      <c r="DR262" s="334"/>
      <c r="DS262" s="335"/>
      <c r="DT262" s="335"/>
      <c r="DU262" s="97"/>
      <c r="DV262" s="334"/>
      <c r="DW262" s="335"/>
      <c r="DX262" s="335"/>
      <c r="DY262" s="97" t="str">
        <f t="shared" si="420"/>
        <v/>
      </c>
      <c r="DZ262" s="998"/>
      <c r="EA262" s="335"/>
      <c r="EB262" s="97" t="str">
        <f t="shared" si="498"/>
        <v/>
      </c>
      <c r="EC262" s="334"/>
      <c r="ED262" s="335"/>
      <c r="EE262" s="335"/>
      <c r="EF262" s="97"/>
      <c r="EG262" s="334"/>
      <c r="EH262" s="335"/>
      <c r="EI262" s="335"/>
      <c r="EJ262" s="97"/>
      <c r="EK262" s="334"/>
      <c r="EL262" s="335"/>
      <c r="EM262" s="335"/>
      <c r="EN262" s="97"/>
      <c r="EO262" s="334"/>
      <c r="EP262" s="335"/>
      <c r="EQ262" s="335"/>
      <c r="ER262" s="97" t="str">
        <f t="shared" si="422"/>
        <v/>
      </c>
      <c r="ES262" s="993"/>
      <c r="ET262" s="335"/>
      <c r="EU262" s="97" t="str">
        <f t="shared" si="500"/>
        <v/>
      </c>
      <c r="EV262" s="334"/>
      <c r="EW262" s="335"/>
      <c r="EX262" s="335"/>
      <c r="EY262" s="97"/>
      <c r="EZ262" s="334"/>
      <c r="FA262" s="335"/>
      <c r="FB262" s="335"/>
      <c r="FC262" s="97"/>
      <c r="FD262" s="334"/>
      <c r="FE262" s="335"/>
      <c r="FF262" s="335"/>
      <c r="FG262" s="97"/>
      <c r="FH262" s="334"/>
      <c r="FI262" s="335"/>
      <c r="FJ262" s="335"/>
      <c r="FK262" s="97" t="str">
        <f t="shared" si="424"/>
        <v/>
      </c>
      <c r="FL262" s="993"/>
      <c r="FM262" s="335"/>
      <c r="FN262" s="97" t="str">
        <f t="shared" si="502"/>
        <v/>
      </c>
      <c r="FO262" s="334"/>
      <c r="FP262" s="335"/>
      <c r="FQ262" s="97"/>
      <c r="FR262" s="334"/>
      <c r="FS262" s="335"/>
      <c r="FT262" s="97"/>
      <c r="FU262" s="334"/>
      <c r="FV262" s="335"/>
      <c r="FW262" s="97"/>
      <c r="FX262" s="334"/>
      <c r="FY262" s="335"/>
      <c r="FZ262" s="97" t="str">
        <f t="shared" si="426"/>
        <v/>
      </c>
      <c r="GA262" s="993"/>
      <c r="GB262" s="335"/>
      <c r="GC262" s="510" t="str">
        <f t="shared" si="504"/>
        <v/>
      </c>
      <c r="GD262" s="336"/>
      <c r="GE262" s="337"/>
      <c r="GF262" s="337"/>
      <c r="GG262" s="337"/>
      <c r="GH262" s="337"/>
      <c r="GI262" s="510"/>
      <c r="GJ262" s="336"/>
      <c r="GK262" s="337"/>
      <c r="GL262" s="337"/>
      <c r="GM262" s="337"/>
      <c r="GN262" s="337"/>
      <c r="GO262" s="510"/>
      <c r="GP262" s="336"/>
      <c r="GQ262" s="337"/>
      <c r="GR262" s="337"/>
      <c r="GS262" s="337"/>
      <c r="GT262" s="337"/>
      <c r="GU262" s="510"/>
      <c r="GV262" s="336"/>
      <c r="GW262" s="337"/>
      <c r="GX262" s="337"/>
      <c r="GY262" s="337"/>
      <c r="GZ262" s="336"/>
      <c r="HA262" s="510" t="str">
        <f t="shared" si="428"/>
        <v/>
      </c>
      <c r="HB262" s="994"/>
      <c r="HC262" s="337"/>
      <c r="HD262" s="510" t="str">
        <f t="shared" si="506"/>
        <v/>
      </c>
      <c r="HE262" s="336"/>
      <c r="HF262" s="337"/>
      <c r="HG262" s="337"/>
      <c r="HH262" s="336"/>
      <c r="HI262" s="510"/>
      <c r="HJ262" s="336"/>
      <c r="HK262" s="337"/>
      <c r="HL262" s="337"/>
      <c r="HM262" s="336"/>
      <c r="HN262" s="510"/>
      <c r="HO262" s="336"/>
      <c r="HP262" s="337"/>
      <c r="HQ262" s="337"/>
      <c r="HR262" s="337"/>
      <c r="HS262" s="510"/>
      <c r="HT262" s="336"/>
      <c r="HU262" s="337"/>
      <c r="HV262" s="337"/>
      <c r="HW262" s="337"/>
      <c r="HX262" s="97" t="str">
        <f t="shared" si="430"/>
        <v/>
      </c>
      <c r="HY262" s="994"/>
      <c r="HZ262" s="337"/>
      <c r="IA262" s="510" t="str">
        <f t="shared" si="508"/>
        <v/>
      </c>
      <c r="IB262" s="336"/>
      <c r="IC262" s="337"/>
      <c r="ID262" s="337"/>
      <c r="IE262" s="510"/>
      <c r="IF262" s="336"/>
      <c r="IG262" s="337"/>
      <c r="IH262" s="337"/>
      <c r="II262" s="510"/>
      <c r="IJ262" s="336"/>
      <c r="IK262" s="337"/>
      <c r="IL262" s="337"/>
      <c r="IM262" s="510"/>
      <c r="IN262" s="336"/>
      <c r="IO262" s="337"/>
      <c r="IP262" s="337"/>
      <c r="IQ262" s="97" t="str">
        <f t="shared" si="509"/>
        <v/>
      </c>
      <c r="IR262" s="994"/>
      <c r="IS262" s="337"/>
      <c r="IT262" s="337"/>
      <c r="IU262" s="337"/>
      <c r="IV262" s="510" t="str">
        <f t="shared" si="510"/>
        <v/>
      </c>
      <c r="IW262" s="995"/>
    </row>
    <row r="263" spans="1:257" x14ac:dyDescent="0.25">
      <c r="A263" s="996"/>
      <c r="B263" s="507">
        <v>6</v>
      </c>
      <c r="C263" s="97" t="str">
        <f>IF(Proponentes!B254&gt;0,Proponentes!B254,"")</f>
        <v/>
      </c>
      <c r="D263" s="335"/>
      <c r="E263" s="335"/>
      <c r="F263" s="334"/>
      <c r="G263" s="335"/>
      <c r="H263" s="335"/>
      <c r="I263" s="335"/>
      <c r="J263" s="335"/>
      <c r="K263" s="335"/>
      <c r="L263" s="335"/>
      <c r="M263" s="334"/>
      <c r="N263" s="335"/>
      <c r="O263" s="335"/>
      <c r="P263" s="335"/>
      <c r="Q263" s="335"/>
      <c r="R263" s="335"/>
      <c r="S263" s="335"/>
      <c r="T263" s="334"/>
      <c r="U263" s="335"/>
      <c r="V263" s="335"/>
      <c r="W263" s="335"/>
      <c r="X263" s="335"/>
      <c r="Y263" s="335"/>
      <c r="Z263" s="335"/>
      <c r="AA263" s="334"/>
      <c r="AB263" s="335"/>
      <c r="AC263" s="335"/>
      <c r="AD263" s="335"/>
      <c r="AE263" s="335"/>
      <c r="AF263" s="335"/>
      <c r="AG263" s="97" t="str">
        <f t="shared" si="409"/>
        <v/>
      </c>
      <c r="AH263" s="993"/>
      <c r="AI263" s="335"/>
      <c r="AJ263" s="335" t="str">
        <f t="shared" si="410"/>
        <v/>
      </c>
      <c r="AK263" s="335"/>
      <c r="AL263" s="334"/>
      <c r="AM263" s="335"/>
      <c r="AN263" s="335"/>
      <c r="AO263" s="335"/>
      <c r="AP263" s="335"/>
      <c r="AQ263" s="335"/>
      <c r="AR263" s="335"/>
      <c r="AS263" s="334"/>
      <c r="AT263" s="335"/>
      <c r="AU263" s="335"/>
      <c r="AV263" s="335"/>
      <c r="AW263" s="335"/>
      <c r="AX263" s="335"/>
      <c r="AY263" s="335"/>
      <c r="AZ263" s="334"/>
      <c r="BA263" s="335"/>
      <c r="BB263" s="335"/>
      <c r="BC263" s="335"/>
      <c r="BD263" s="335"/>
      <c r="BE263" s="335"/>
      <c r="BF263" s="335"/>
      <c r="BG263" s="334"/>
      <c r="BH263" s="335"/>
      <c r="BI263" s="335"/>
      <c r="BJ263" s="335"/>
      <c r="BK263" s="335"/>
      <c r="BL263" s="97" t="str">
        <f t="shared" si="411"/>
        <v/>
      </c>
      <c r="BM263" s="993"/>
      <c r="BN263" s="335" t="str">
        <f t="shared" si="489"/>
        <v/>
      </c>
      <c r="BO263" s="334"/>
      <c r="BP263" s="335"/>
      <c r="BQ263" s="335"/>
      <c r="BR263" s="335"/>
      <c r="BS263" s="335" t="str">
        <f t="shared" si="490"/>
        <v/>
      </c>
      <c r="BT263" s="334"/>
      <c r="BU263" s="335"/>
      <c r="BV263" s="335"/>
      <c r="BW263" s="335"/>
      <c r="BX263" s="335" t="str">
        <f t="shared" si="491"/>
        <v/>
      </c>
      <c r="BY263" s="334"/>
      <c r="BZ263" s="335"/>
      <c r="CA263" s="335"/>
      <c r="CB263" s="335"/>
      <c r="CC263" s="335" t="str">
        <f t="shared" si="492"/>
        <v/>
      </c>
      <c r="CD263" s="334"/>
      <c r="CE263" s="335"/>
      <c r="CF263" s="335"/>
      <c r="CG263" s="335"/>
      <c r="CH263" s="997"/>
      <c r="CI263" s="97" t="str">
        <f t="shared" si="493"/>
        <v/>
      </c>
      <c r="CJ263" s="998"/>
      <c r="CK263" s="335"/>
      <c r="CL263" s="97" t="str">
        <f t="shared" si="494"/>
        <v/>
      </c>
      <c r="CM263" s="334"/>
      <c r="CN263" s="335"/>
      <c r="CO263" s="335"/>
      <c r="CP263" s="335"/>
      <c r="CQ263" s="97"/>
      <c r="CR263" s="334"/>
      <c r="CS263" s="335"/>
      <c r="CT263" s="335"/>
      <c r="CU263" s="335"/>
      <c r="CV263" s="97"/>
      <c r="CW263" s="334"/>
      <c r="CX263" s="335"/>
      <c r="CY263" s="335"/>
      <c r="CZ263" s="335"/>
      <c r="DA263" s="97"/>
      <c r="DB263" s="334"/>
      <c r="DC263" s="335"/>
      <c r="DD263" s="335"/>
      <c r="DE263" s="335"/>
      <c r="DF263" s="97" t="str">
        <f t="shared" si="418"/>
        <v/>
      </c>
      <c r="DG263" s="993"/>
      <c r="DH263" s="335"/>
      <c r="DI263" s="97" t="str">
        <f t="shared" si="419"/>
        <v/>
      </c>
      <c r="DJ263" s="334"/>
      <c r="DK263" s="335"/>
      <c r="DL263" s="335"/>
      <c r="DM263" s="97"/>
      <c r="DN263" s="334"/>
      <c r="DO263" s="335"/>
      <c r="DP263" s="335"/>
      <c r="DQ263" s="97"/>
      <c r="DR263" s="334"/>
      <c r="DS263" s="335"/>
      <c r="DT263" s="335"/>
      <c r="DU263" s="97"/>
      <c r="DV263" s="334"/>
      <c r="DW263" s="335"/>
      <c r="DX263" s="335"/>
      <c r="DY263" s="97" t="str">
        <f t="shared" si="420"/>
        <v/>
      </c>
      <c r="DZ263" s="998"/>
      <c r="EA263" s="335"/>
      <c r="EB263" s="97" t="str">
        <f t="shared" si="498"/>
        <v/>
      </c>
      <c r="EC263" s="334"/>
      <c r="ED263" s="335"/>
      <c r="EE263" s="335"/>
      <c r="EF263" s="97"/>
      <c r="EG263" s="334"/>
      <c r="EH263" s="335"/>
      <c r="EI263" s="335"/>
      <c r="EJ263" s="97"/>
      <c r="EK263" s="334"/>
      <c r="EL263" s="335"/>
      <c r="EM263" s="335"/>
      <c r="EN263" s="97"/>
      <c r="EO263" s="334"/>
      <c r="EP263" s="335"/>
      <c r="EQ263" s="335"/>
      <c r="ER263" s="97" t="str">
        <f t="shared" si="422"/>
        <v/>
      </c>
      <c r="ES263" s="993"/>
      <c r="ET263" s="335"/>
      <c r="EU263" s="97" t="str">
        <f t="shared" si="500"/>
        <v/>
      </c>
      <c r="EV263" s="334"/>
      <c r="EW263" s="335"/>
      <c r="EX263" s="335"/>
      <c r="EY263" s="97"/>
      <c r="EZ263" s="334"/>
      <c r="FA263" s="335"/>
      <c r="FB263" s="335"/>
      <c r="FC263" s="97"/>
      <c r="FD263" s="334"/>
      <c r="FE263" s="335"/>
      <c r="FF263" s="335"/>
      <c r="FG263" s="97"/>
      <c r="FH263" s="334"/>
      <c r="FI263" s="335"/>
      <c r="FJ263" s="335"/>
      <c r="FK263" s="97" t="str">
        <f t="shared" si="424"/>
        <v/>
      </c>
      <c r="FL263" s="993"/>
      <c r="FM263" s="335"/>
      <c r="FN263" s="97" t="str">
        <f t="shared" si="502"/>
        <v/>
      </c>
      <c r="FO263" s="334"/>
      <c r="FP263" s="335"/>
      <c r="FQ263" s="97"/>
      <c r="FR263" s="334"/>
      <c r="FS263" s="335"/>
      <c r="FT263" s="97"/>
      <c r="FU263" s="334"/>
      <c r="FV263" s="335"/>
      <c r="FW263" s="97"/>
      <c r="FX263" s="334"/>
      <c r="FY263" s="335"/>
      <c r="FZ263" s="97" t="str">
        <f t="shared" si="426"/>
        <v/>
      </c>
      <c r="GA263" s="993"/>
      <c r="GB263" s="335"/>
      <c r="GC263" s="510" t="str">
        <f t="shared" si="504"/>
        <v/>
      </c>
      <c r="GD263" s="336"/>
      <c r="GE263" s="337"/>
      <c r="GF263" s="337"/>
      <c r="GG263" s="337"/>
      <c r="GH263" s="337"/>
      <c r="GI263" s="510"/>
      <c r="GJ263" s="336"/>
      <c r="GK263" s="337"/>
      <c r="GL263" s="337"/>
      <c r="GM263" s="337"/>
      <c r="GN263" s="337"/>
      <c r="GO263" s="510"/>
      <c r="GP263" s="336"/>
      <c r="GQ263" s="337"/>
      <c r="GR263" s="337"/>
      <c r="GS263" s="337"/>
      <c r="GT263" s="337"/>
      <c r="GU263" s="510"/>
      <c r="GV263" s="336"/>
      <c r="GW263" s="337"/>
      <c r="GX263" s="337"/>
      <c r="GY263" s="337"/>
      <c r="GZ263" s="336"/>
      <c r="HA263" s="510" t="str">
        <f t="shared" si="428"/>
        <v/>
      </c>
      <c r="HB263" s="994"/>
      <c r="HC263" s="337"/>
      <c r="HD263" s="510" t="str">
        <f t="shared" si="506"/>
        <v/>
      </c>
      <c r="HE263" s="336"/>
      <c r="HF263" s="337"/>
      <c r="HG263" s="337"/>
      <c r="HH263" s="336"/>
      <c r="HI263" s="510"/>
      <c r="HJ263" s="336"/>
      <c r="HK263" s="337"/>
      <c r="HL263" s="337"/>
      <c r="HM263" s="336"/>
      <c r="HN263" s="510"/>
      <c r="HO263" s="336"/>
      <c r="HP263" s="337"/>
      <c r="HQ263" s="337"/>
      <c r="HR263" s="337"/>
      <c r="HS263" s="510"/>
      <c r="HT263" s="336"/>
      <c r="HU263" s="337"/>
      <c r="HV263" s="337"/>
      <c r="HW263" s="337"/>
      <c r="HX263" s="97" t="str">
        <f t="shared" si="430"/>
        <v/>
      </c>
      <c r="HY263" s="994"/>
      <c r="HZ263" s="337"/>
      <c r="IA263" s="510" t="str">
        <f t="shared" si="508"/>
        <v/>
      </c>
      <c r="IB263" s="336"/>
      <c r="IC263" s="337"/>
      <c r="ID263" s="337"/>
      <c r="IE263" s="510"/>
      <c r="IF263" s="336"/>
      <c r="IG263" s="337"/>
      <c r="IH263" s="337"/>
      <c r="II263" s="510"/>
      <c r="IJ263" s="336"/>
      <c r="IK263" s="337"/>
      <c r="IL263" s="337"/>
      <c r="IM263" s="510"/>
      <c r="IN263" s="336"/>
      <c r="IO263" s="337"/>
      <c r="IP263" s="337"/>
      <c r="IQ263" s="97" t="str">
        <f t="shared" si="509"/>
        <v/>
      </c>
      <c r="IR263" s="994"/>
      <c r="IS263" s="337"/>
      <c r="IT263" s="337"/>
      <c r="IU263" s="337"/>
      <c r="IV263" s="510" t="str">
        <f t="shared" si="510"/>
        <v/>
      </c>
      <c r="IW263" s="995"/>
    </row>
    <row r="264" spans="1:257" x14ac:dyDescent="0.25">
      <c r="A264" s="996"/>
      <c r="B264" s="507">
        <v>7</v>
      </c>
      <c r="C264" s="97" t="str">
        <f>IF(Proponentes!B255&gt;0,Proponentes!B255,"")</f>
        <v/>
      </c>
      <c r="D264" s="335"/>
      <c r="E264" s="335"/>
      <c r="F264" s="334"/>
      <c r="G264" s="335"/>
      <c r="H264" s="335"/>
      <c r="I264" s="335"/>
      <c r="J264" s="335"/>
      <c r="K264" s="335"/>
      <c r="L264" s="335"/>
      <c r="M264" s="334"/>
      <c r="N264" s="335"/>
      <c r="O264" s="335"/>
      <c r="P264" s="335"/>
      <c r="Q264" s="335"/>
      <c r="R264" s="335"/>
      <c r="S264" s="335"/>
      <c r="T264" s="334"/>
      <c r="U264" s="335"/>
      <c r="V264" s="335"/>
      <c r="W264" s="335"/>
      <c r="X264" s="335"/>
      <c r="Y264" s="335"/>
      <c r="Z264" s="335"/>
      <c r="AA264" s="334"/>
      <c r="AB264" s="335"/>
      <c r="AC264" s="335"/>
      <c r="AD264" s="335"/>
      <c r="AE264" s="335"/>
      <c r="AF264" s="335"/>
      <c r="AG264" s="97" t="str">
        <f t="shared" si="409"/>
        <v/>
      </c>
      <c r="AH264" s="993"/>
      <c r="AI264" s="335"/>
      <c r="AJ264" s="335" t="str">
        <f t="shared" si="410"/>
        <v/>
      </c>
      <c r="AK264" s="335"/>
      <c r="AL264" s="334"/>
      <c r="AM264" s="335"/>
      <c r="AN264" s="335"/>
      <c r="AO264" s="335"/>
      <c r="AP264" s="335"/>
      <c r="AQ264" s="335"/>
      <c r="AR264" s="335"/>
      <c r="AS264" s="334"/>
      <c r="AT264" s="335"/>
      <c r="AU264" s="335"/>
      <c r="AV264" s="335"/>
      <c r="AW264" s="335"/>
      <c r="AX264" s="335"/>
      <c r="AY264" s="335"/>
      <c r="AZ264" s="334"/>
      <c r="BA264" s="335"/>
      <c r="BB264" s="335"/>
      <c r="BC264" s="335"/>
      <c r="BD264" s="335"/>
      <c r="BE264" s="335"/>
      <c r="BF264" s="335"/>
      <c r="BG264" s="334"/>
      <c r="BH264" s="335"/>
      <c r="BI264" s="335"/>
      <c r="BJ264" s="335"/>
      <c r="BK264" s="335"/>
      <c r="BL264" s="97" t="str">
        <f t="shared" si="411"/>
        <v/>
      </c>
      <c r="BM264" s="993"/>
      <c r="BN264" s="335" t="str">
        <f t="shared" si="489"/>
        <v/>
      </c>
      <c r="BO264" s="334"/>
      <c r="BP264" s="335"/>
      <c r="BQ264" s="335"/>
      <c r="BR264" s="335"/>
      <c r="BS264" s="335" t="str">
        <f t="shared" si="490"/>
        <v/>
      </c>
      <c r="BT264" s="334"/>
      <c r="BU264" s="335"/>
      <c r="BV264" s="335"/>
      <c r="BW264" s="335"/>
      <c r="BX264" s="335" t="str">
        <f t="shared" si="491"/>
        <v/>
      </c>
      <c r="BY264" s="334"/>
      <c r="BZ264" s="335"/>
      <c r="CA264" s="335"/>
      <c r="CB264" s="335"/>
      <c r="CC264" s="335" t="str">
        <f t="shared" si="492"/>
        <v/>
      </c>
      <c r="CD264" s="334"/>
      <c r="CE264" s="335"/>
      <c r="CF264" s="335"/>
      <c r="CG264" s="335"/>
      <c r="CH264" s="997"/>
      <c r="CI264" s="97" t="str">
        <f t="shared" si="493"/>
        <v/>
      </c>
      <c r="CJ264" s="998"/>
      <c r="CK264" s="335"/>
      <c r="CL264" s="97" t="str">
        <f t="shared" si="494"/>
        <v/>
      </c>
      <c r="CM264" s="334"/>
      <c r="CN264" s="335"/>
      <c r="CO264" s="335"/>
      <c r="CP264" s="335"/>
      <c r="CQ264" s="97"/>
      <c r="CR264" s="334"/>
      <c r="CS264" s="335"/>
      <c r="CT264" s="335"/>
      <c r="CU264" s="335"/>
      <c r="CV264" s="97"/>
      <c r="CW264" s="334"/>
      <c r="CX264" s="335"/>
      <c r="CY264" s="335"/>
      <c r="CZ264" s="335"/>
      <c r="DA264" s="97"/>
      <c r="DB264" s="334"/>
      <c r="DC264" s="335"/>
      <c r="DD264" s="335"/>
      <c r="DE264" s="335"/>
      <c r="DF264" s="97" t="str">
        <f t="shared" si="418"/>
        <v/>
      </c>
      <c r="DG264" s="993"/>
      <c r="DH264" s="335"/>
      <c r="DI264" s="97" t="str">
        <f t="shared" si="419"/>
        <v/>
      </c>
      <c r="DJ264" s="334"/>
      <c r="DK264" s="335"/>
      <c r="DL264" s="335"/>
      <c r="DM264" s="97"/>
      <c r="DN264" s="334"/>
      <c r="DO264" s="335"/>
      <c r="DP264" s="335"/>
      <c r="DQ264" s="97"/>
      <c r="DR264" s="334"/>
      <c r="DS264" s="335"/>
      <c r="DT264" s="335"/>
      <c r="DU264" s="97"/>
      <c r="DV264" s="334"/>
      <c r="DW264" s="335"/>
      <c r="DX264" s="335"/>
      <c r="DY264" s="97" t="str">
        <f t="shared" si="420"/>
        <v/>
      </c>
      <c r="DZ264" s="998"/>
      <c r="EA264" s="335"/>
      <c r="EB264" s="97" t="str">
        <f t="shared" si="498"/>
        <v/>
      </c>
      <c r="EC264" s="334"/>
      <c r="ED264" s="335"/>
      <c r="EE264" s="335"/>
      <c r="EF264" s="97"/>
      <c r="EG264" s="334"/>
      <c r="EH264" s="335"/>
      <c r="EI264" s="335"/>
      <c r="EJ264" s="97"/>
      <c r="EK264" s="334"/>
      <c r="EL264" s="335"/>
      <c r="EM264" s="335"/>
      <c r="EN264" s="97"/>
      <c r="EO264" s="334"/>
      <c r="EP264" s="335"/>
      <c r="EQ264" s="335"/>
      <c r="ER264" s="97" t="str">
        <f t="shared" si="422"/>
        <v/>
      </c>
      <c r="ES264" s="993"/>
      <c r="ET264" s="335"/>
      <c r="EU264" s="97" t="str">
        <f t="shared" si="500"/>
        <v/>
      </c>
      <c r="EV264" s="334"/>
      <c r="EW264" s="335"/>
      <c r="EX264" s="335"/>
      <c r="EY264" s="97"/>
      <c r="EZ264" s="334"/>
      <c r="FA264" s="335"/>
      <c r="FB264" s="335"/>
      <c r="FC264" s="97"/>
      <c r="FD264" s="334"/>
      <c r="FE264" s="335"/>
      <c r="FF264" s="335"/>
      <c r="FG264" s="97"/>
      <c r="FH264" s="334"/>
      <c r="FI264" s="335"/>
      <c r="FJ264" s="335"/>
      <c r="FK264" s="97" t="str">
        <f t="shared" si="424"/>
        <v/>
      </c>
      <c r="FL264" s="993"/>
      <c r="FM264" s="335"/>
      <c r="FN264" s="97" t="str">
        <f t="shared" si="502"/>
        <v/>
      </c>
      <c r="FO264" s="334"/>
      <c r="FP264" s="335"/>
      <c r="FQ264" s="97"/>
      <c r="FR264" s="334"/>
      <c r="FS264" s="335"/>
      <c r="FT264" s="97"/>
      <c r="FU264" s="334"/>
      <c r="FV264" s="335"/>
      <c r="FW264" s="97"/>
      <c r="FX264" s="334"/>
      <c r="FY264" s="335"/>
      <c r="FZ264" s="97" t="str">
        <f t="shared" si="426"/>
        <v/>
      </c>
      <c r="GA264" s="993"/>
      <c r="GB264" s="335"/>
      <c r="GC264" s="510" t="str">
        <f t="shared" si="504"/>
        <v/>
      </c>
      <c r="GD264" s="336"/>
      <c r="GE264" s="337"/>
      <c r="GF264" s="337"/>
      <c r="GG264" s="337"/>
      <c r="GH264" s="337"/>
      <c r="GI264" s="510"/>
      <c r="GJ264" s="336"/>
      <c r="GK264" s="337"/>
      <c r="GL264" s="337"/>
      <c r="GM264" s="337"/>
      <c r="GN264" s="337"/>
      <c r="GO264" s="510"/>
      <c r="GP264" s="336"/>
      <c r="GQ264" s="337"/>
      <c r="GR264" s="337"/>
      <c r="GS264" s="337"/>
      <c r="GT264" s="337"/>
      <c r="GU264" s="510"/>
      <c r="GV264" s="336"/>
      <c r="GW264" s="337"/>
      <c r="GX264" s="337"/>
      <c r="GY264" s="337"/>
      <c r="GZ264" s="336"/>
      <c r="HA264" s="510" t="str">
        <f t="shared" si="428"/>
        <v/>
      </c>
      <c r="HB264" s="994"/>
      <c r="HC264" s="337"/>
      <c r="HD264" s="510" t="str">
        <f t="shared" si="506"/>
        <v/>
      </c>
      <c r="HE264" s="336"/>
      <c r="HF264" s="337"/>
      <c r="HG264" s="337"/>
      <c r="HH264" s="336"/>
      <c r="HI264" s="510"/>
      <c r="HJ264" s="336"/>
      <c r="HK264" s="337"/>
      <c r="HL264" s="337"/>
      <c r="HM264" s="336"/>
      <c r="HN264" s="510"/>
      <c r="HO264" s="336"/>
      <c r="HP264" s="337"/>
      <c r="HQ264" s="337"/>
      <c r="HR264" s="337"/>
      <c r="HS264" s="510"/>
      <c r="HT264" s="336"/>
      <c r="HU264" s="337"/>
      <c r="HV264" s="337"/>
      <c r="HW264" s="337"/>
      <c r="HX264" s="97" t="str">
        <f t="shared" si="430"/>
        <v/>
      </c>
      <c r="HY264" s="994"/>
      <c r="HZ264" s="337"/>
      <c r="IA264" s="510" t="str">
        <f t="shared" si="508"/>
        <v/>
      </c>
      <c r="IB264" s="336"/>
      <c r="IC264" s="337"/>
      <c r="ID264" s="337"/>
      <c r="IE264" s="510"/>
      <c r="IF264" s="336"/>
      <c r="IG264" s="337"/>
      <c r="IH264" s="337"/>
      <c r="II264" s="510"/>
      <c r="IJ264" s="336"/>
      <c r="IK264" s="337"/>
      <c r="IL264" s="337"/>
      <c r="IM264" s="510"/>
      <c r="IN264" s="336"/>
      <c r="IO264" s="337"/>
      <c r="IP264" s="337"/>
      <c r="IQ264" s="97" t="str">
        <f t="shared" si="509"/>
        <v/>
      </c>
      <c r="IR264" s="994"/>
      <c r="IS264" s="337"/>
      <c r="IT264" s="337"/>
      <c r="IU264" s="337"/>
      <c r="IV264" s="510" t="str">
        <f t="shared" si="510"/>
        <v/>
      </c>
      <c r="IW264" s="995"/>
    </row>
    <row r="265" spans="1:257" x14ac:dyDescent="0.25">
      <c r="A265" s="996"/>
      <c r="B265" s="507">
        <v>8</v>
      </c>
      <c r="C265" s="97" t="str">
        <f>IF(Proponentes!B256&gt;0,Proponentes!B256,"")</f>
        <v/>
      </c>
      <c r="D265" s="335"/>
      <c r="E265" s="335"/>
      <c r="F265" s="334"/>
      <c r="G265" s="335"/>
      <c r="H265" s="335"/>
      <c r="I265" s="335"/>
      <c r="J265" s="335"/>
      <c r="K265" s="335"/>
      <c r="L265" s="335"/>
      <c r="M265" s="334"/>
      <c r="N265" s="335"/>
      <c r="O265" s="335"/>
      <c r="P265" s="335"/>
      <c r="Q265" s="335"/>
      <c r="R265" s="335"/>
      <c r="S265" s="335"/>
      <c r="T265" s="334"/>
      <c r="U265" s="335"/>
      <c r="V265" s="335"/>
      <c r="W265" s="335"/>
      <c r="X265" s="335"/>
      <c r="Y265" s="335"/>
      <c r="Z265" s="335"/>
      <c r="AA265" s="334"/>
      <c r="AB265" s="335"/>
      <c r="AC265" s="335"/>
      <c r="AD265" s="335"/>
      <c r="AE265" s="335"/>
      <c r="AF265" s="335"/>
      <c r="AG265" s="97" t="str">
        <f t="shared" si="409"/>
        <v/>
      </c>
      <c r="AH265" s="993"/>
      <c r="AI265" s="335"/>
      <c r="AJ265" s="335" t="str">
        <f t="shared" si="410"/>
        <v/>
      </c>
      <c r="AK265" s="335"/>
      <c r="AL265" s="334"/>
      <c r="AM265" s="335"/>
      <c r="AN265" s="335"/>
      <c r="AO265" s="335"/>
      <c r="AP265" s="335"/>
      <c r="AQ265" s="335"/>
      <c r="AR265" s="335"/>
      <c r="AS265" s="334"/>
      <c r="AT265" s="335"/>
      <c r="AU265" s="335"/>
      <c r="AV265" s="335"/>
      <c r="AW265" s="335"/>
      <c r="AX265" s="335"/>
      <c r="AY265" s="335"/>
      <c r="AZ265" s="334"/>
      <c r="BA265" s="335"/>
      <c r="BB265" s="335"/>
      <c r="BC265" s="335"/>
      <c r="BD265" s="335"/>
      <c r="BE265" s="335"/>
      <c r="BF265" s="335"/>
      <c r="BG265" s="334"/>
      <c r="BH265" s="335"/>
      <c r="BI265" s="335"/>
      <c r="BJ265" s="335"/>
      <c r="BK265" s="335"/>
      <c r="BL265" s="97" t="str">
        <f t="shared" si="411"/>
        <v/>
      </c>
      <c r="BM265" s="993"/>
      <c r="BN265" s="335" t="str">
        <f t="shared" si="489"/>
        <v/>
      </c>
      <c r="BO265" s="334"/>
      <c r="BP265" s="335"/>
      <c r="BQ265" s="335"/>
      <c r="BR265" s="335"/>
      <c r="BS265" s="335" t="str">
        <f t="shared" si="490"/>
        <v/>
      </c>
      <c r="BT265" s="334"/>
      <c r="BU265" s="335"/>
      <c r="BV265" s="335"/>
      <c r="BW265" s="335"/>
      <c r="BX265" s="335" t="str">
        <f t="shared" si="491"/>
        <v/>
      </c>
      <c r="BY265" s="334"/>
      <c r="BZ265" s="335"/>
      <c r="CA265" s="335"/>
      <c r="CB265" s="335"/>
      <c r="CC265" s="335" t="str">
        <f t="shared" si="492"/>
        <v/>
      </c>
      <c r="CD265" s="334"/>
      <c r="CE265" s="335"/>
      <c r="CF265" s="335"/>
      <c r="CG265" s="335"/>
      <c r="CH265" s="997"/>
      <c r="CI265" s="97" t="str">
        <f t="shared" si="493"/>
        <v/>
      </c>
      <c r="CJ265" s="998"/>
      <c r="CK265" s="335"/>
      <c r="CL265" s="97" t="str">
        <f t="shared" si="494"/>
        <v/>
      </c>
      <c r="CM265" s="334"/>
      <c r="CN265" s="335"/>
      <c r="CO265" s="335"/>
      <c r="CP265" s="335"/>
      <c r="CQ265" s="97"/>
      <c r="CR265" s="334"/>
      <c r="CS265" s="335"/>
      <c r="CT265" s="335"/>
      <c r="CU265" s="335"/>
      <c r="CV265" s="97"/>
      <c r="CW265" s="334"/>
      <c r="CX265" s="335"/>
      <c r="CY265" s="335"/>
      <c r="CZ265" s="335"/>
      <c r="DA265" s="97"/>
      <c r="DB265" s="334"/>
      <c r="DC265" s="335"/>
      <c r="DD265" s="335"/>
      <c r="DE265" s="335"/>
      <c r="DF265" s="97" t="str">
        <f t="shared" si="418"/>
        <v/>
      </c>
      <c r="DG265" s="993"/>
      <c r="DH265" s="335"/>
      <c r="DI265" s="97" t="str">
        <f t="shared" si="419"/>
        <v/>
      </c>
      <c r="DJ265" s="334"/>
      <c r="DK265" s="335"/>
      <c r="DL265" s="335"/>
      <c r="DM265" s="97"/>
      <c r="DN265" s="334"/>
      <c r="DO265" s="335"/>
      <c r="DP265" s="335"/>
      <c r="DQ265" s="97"/>
      <c r="DR265" s="334"/>
      <c r="DS265" s="335"/>
      <c r="DT265" s="335"/>
      <c r="DU265" s="97"/>
      <c r="DV265" s="334"/>
      <c r="DW265" s="335"/>
      <c r="DX265" s="335"/>
      <c r="DY265" s="97" t="str">
        <f t="shared" si="420"/>
        <v/>
      </c>
      <c r="DZ265" s="998"/>
      <c r="EA265" s="335"/>
      <c r="EB265" s="97" t="str">
        <f t="shared" si="498"/>
        <v/>
      </c>
      <c r="EC265" s="334"/>
      <c r="ED265" s="335"/>
      <c r="EE265" s="335"/>
      <c r="EF265" s="97"/>
      <c r="EG265" s="334"/>
      <c r="EH265" s="335"/>
      <c r="EI265" s="335"/>
      <c r="EJ265" s="97"/>
      <c r="EK265" s="334"/>
      <c r="EL265" s="335"/>
      <c r="EM265" s="335"/>
      <c r="EN265" s="97"/>
      <c r="EO265" s="334"/>
      <c r="EP265" s="335"/>
      <c r="EQ265" s="335"/>
      <c r="ER265" s="97" t="str">
        <f t="shared" si="422"/>
        <v/>
      </c>
      <c r="ES265" s="993"/>
      <c r="ET265" s="335"/>
      <c r="EU265" s="97" t="str">
        <f t="shared" si="500"/>
        <v/>
      </c>
      <c r="EV265" s="334"/>
      <c r="EW265" s="335"/>
      <c r="EX265" s="335"/>
      <c r="EY265" s="97"/>
      <c r="EZ265" s="334"/>
      <c r="FA265" s="335"/>
      <c r="FB265" s="335"/>
      <c r="FC265" s="97"/>
      <c r="FD265" s="334"/>
      <c r="FE265" s="335"/>
      <c r="FF265" s="335"/>
      <c r="FG265" s="97"/>
      <c r="FH265" s="334"/>
      <c r="FI265" s="335"/>
      <c r="FJ265" s="335"/>
      <c r="FK265" s="97" t="str">
        <f t="shared" si="424"/>
        <v/>
      </c>
      <c r="FL265" s="993"/>
      <c r="FM265" s="335"/>
      <c r="FN265" s="97" t="str">
        <f t="shared" si="502"/>
        <v/>
      </c>
      <c r="FO265" s="334"/>
      <c r="FP265" s="335"/>
      <c r="FQ265" s="97"/>
      <c r="FR265" s="334"/>
      <c r="FS265" s="335"/>
      <c r="FT265" s="97"/>
      <c r="FU265" s="334"/>
      <c r="FV265" s="335"/>
      <c r="FW265" s="97"/>
      <c r="FX265" s="334"/>
      <c r="FY265" s="335"/>
      <c r="FZ265" s="97" t="str">
        <f t="shared" si="426"/>
        <v/>
      </c>
      <c r="GA265" s="993"/>
      <c r="GB265" s="335"/>
      <c r="GC265" s="510" t="str">
        <f t="shared" si="504"/>
        <v/>
      </c>
      <c r="GD265" s="336"/>
      <c r="GE265" s="337"/>
      <c r="GF265" s="337"/>
      <c r="GG265" s="337"/>
      <c r="GH265" s="337"/>
      <c r="GI265" s="510"/>
      <c r="GJ265" s="336"/>
      <c r="GK265" s="337"/>
      <c r="GL265" s="337"/>
      <c r="GM265" s="337"/>
      <c r="GN265" s="337"/>
      <c r="GO265" s="510"/>
      <c r="GP265" s="336"/>
      <c r="GQ265" s="337"/>
      <c r="GR265" s="337"/>
      <c r="GS265" s="337"/>
      <c r="GT265" s="337"/>
      <c r="GU265" s="510"/>
      <c r="GV265" s="336"/>
      <c r="GW265" s="337"/>
      <c r="GX265" s="337"/>
      <c r="GY265" s="337"/>
      <c r="GZ265" s="336"/>
      <c r="HA265" s="510" t="str">
        <f t="shared" si="428"/>
        <v/>
      </c>
      <c r="HB265" s="994"/>
      <c r="HC265" s="337"/>
      <c r="HD265" s="510" t="str">
        <f t="shared" si="506"/>
        <v/>
      </c>
      <c r="HE265" s="336"/>
      <c r="HF265" s="337"/>
      <c r="HG265" s="337"/>
      <c r="HH265" s="336"/>
      <c r="HI265" s="510"/>
      <c r="HJ265" s="336"/>
      <c r="HK265" s="337"/>
      <c r="HL265" s="337"/>
      <c r="HM265" s="336"/>
      <c r="HN265" s="510"/>
      <c r="HO265" s="336"/>
      <c r="HP265" s="337"/>
      <c r="HQ265" s="337"/>
      <c r="HR265" s="337"/>
      <c r="HS265" s="510"/>
      <c r="HT265" s="336"/>
      <c r="HU265" s="337"/>
      <c r="HV265" s="337"/>
      <c r="HW265" s="337"/>
      <c r="HX265" s="97" t="str">
        <f t="shared" si="430"/>
        <v/>
      </c>
      <c r="HY265" s="994"/>
      <c r="HZ265" s="337"/>
      <c r="IA265" s="510" t="str">
        <f t="shared" si="508"/>
        <v/>
      </c>
      <c r="IB265" s="336"/>
      <c r="IC265" s="337"/>
      <c r="ID265" s="337"/>
      <c r="IE265" s="510"/>
      <c r="IF265" s="336"/>
      <c r="IG265" s="337"/>
      <c r="IH265" s="337"/>
      <c r="II265" s="510"/>
      <c r="IJ265" s="336"/>
      <c r="IK265" s="337"/>
      <c r="IL265" s="337"/>
      <c r="IM265" s="510"/>
      <c r="IN265" s="336"/>
      <c r="IO265" s="337"/>
      <c r="IP265" s="337"/>
      <c r="IQ265" s="97" t="str">
        <f t="shared" si="509"/>
        <v/>
      </c>
      <c r="IR265" s="994"/>
      <c r="IS265" s="337"/>
      <c r="IT265" s="337"/>
      <c r="IU265" s="337"/>
      <c r="IV265" s="510" t="str">
        <f t="shared" si="510"/>
        <v/>
      </c>
      <c r="IW265" s="995"/>
    </row>
    <row r="266" spans="1:257" x14ac:dyDescent="0.25">
      <c r="A266" s="996"/>
      <c r="B266" s="507">
        <v>9</v>
      </c>
      <c r="C266" s="97" t="str">
        <f>IF(Proponentes!B257&gt;0,Proponentes!B257,"")</f>
        <v/>
      </c>
      <c r="D266" s="335"/>
      <c r="E266" s="335"/>
      <c r="F266" s="334"/>
      <c r="G266" s="335"/>
      <c r="H266" s="335"/>
      <c r="I266" s="335"/>
      <c r="J266" s="335"/>
      <c r="K266" s="335"/>
      <c r="L266" s="335"/>
      <c r="M266" s="334"/>
      <c r="N266" s="335"/>
      <c r="O266" s="335"/>
      <c r="P266" s="335"/>
      <c r="Q266" s="335"/>
      <c r="R266" s="335"/>
      <c r="S266" s="335"/>
      <c r="T266" s="334"/>
      <c r="U266" s="335"/>
      <c r="V266" s="335"/>
      <c r="W266" s="335"/>
      <c r="X266" s="335"/>
      <c r="Y266" s="335"/>
      <c r="Z266" s="335"/>
      <c r="AA266" s="334"/>
      <c r="AB266" s="335"/>
      <c r="AC266" s="335"/>
      <c r="AD266" s="335"/>
      <c r="AE266" s="335"/>
      <c r="AF266" s="335"/>
      <c r="AG266" s="97" t="str">
        <f t="shared" si="409"/>
        <v/>
      </c>
      <c r="AH266" s="993"/>
      <c r="AI266" s="335"/>
      <c r="AJ266" s="335" t="str">
        <f t="shared" si="410"/>
        <v/>
      </c>
      <c r="AK266" s="335"/>
      <c r="AL266" s="334"/>
      <c r="AM266" s="335"/>
      <c r="AN266" s="335"/>
      <c r="AO266" s="335"/>
      <c r="AP266" s="335"/>
      <c r="AQ266" s="335"/>
      <c r="AR266" s="335"/>
      <c r="AS266" s="334"/>
      <c r="AT266" s="335"/>
      <c r="AU266" s="335"/>
      <c r="AV266" s="335"/>
      <c r="AW266" s="335"/>
      <c r="AX266" s="335"/>
      <c r="AY266" s="335"/>
      <c r="AZ266" s="334"/>
      <c r="BA266" s="335"/>
      <c r="BB266" s="335"/>
      <c r="BC266" s="335"/>
      <c r="BD266" s="335"/>
      <c r="BE266" s="335"/>
      <c r="BF266" s="335"/>
      <c r="BG266" s="334"/>
      <c r="BH266" s="335"/>
      <c r="BI266" s="335"/>
      <c r="BJ266" s="335"/>
      <c r="BK266" s="335"/>
      <c r="BL266" s="97" t="str">
        <f t="shared" si="411"/>
        <v/>
      </c>
      <c r="BM266" s="993"/>
      <c r="BN266" s="335" t="str">
        <f t="shared" si="489"/>
        <v/>
      </c>
      <c r="BO266" s="334"/>
      <c r="BP266" s="335"/>
      <c r="BQ266" s="335"/>
      <c r="BR266" s="335"/>
      <c r="BS266" s="335" t="str">
        <f t="shared" si="490"/>
        <v/>
      </c>
      <c r="BT266" s="334"/>
      <c r="BU266" s="335"/>
      <c r="BV266" s="335"/>
      <c r="BW266" s="335"/>
      <c r="BX266" s="335" t="str">
        <f t="shared" si="491"/>
        <v/>
      </c>
      <c r="BY266" s="334"/>
      <c r="BZ266" s="335"/>
      <c r="CA266" s="335"/>
      <c r="CB266" s="335"/>
      <c r="CC266" s="335" t="str">
        <f t="shared" si="492"/>
        <v/>
      </c>
      <c r="CD266" s="334"/>
      <c r="CE266" s="335"/>
      <c r="CF266" s="335"/>
      <c r="CG266" s="335"/>
      <c r="CH266" s="997"/>
      <c r="CI266" s="97" t="str">
        <f t="shared" si="493"/>
        <v/>
      </c>
      <c r="CJ266" s="998"/>
      <c r="CK266" s="335"/>
      <c r="CL266" s="97" t="str">
        <f t="shared" si="494"/>
        <v/>
      </c>
      <c r="CM266" s="334"/>
      <c r="CN266" s="335"/>
      <c r="CO266" s="335"/>
      <c r="CP266" s="335"/>
      <c r="CQ266" s="97"/>
      <c r="CR266" s="334"/>
      <c r="CS266" s="335"/>
      <c r="CT266" s="335"/>
      <c r="CU266" s="335"/>
      <c r="CV266" s="97"/>
      <c r="CW266" s="334"/>
      <c r="CX266" s="335"/>
      <c r="CY266" s="335"/>
      <c r="CZ266" s="335"/>
      <c r="DA266" s="97"/>
      <c r="DB266" s="334"/>
      <c r="DC266" s="335"/>
      <c r="DD266" s="335"/>
      <c r="DE266" s="335"/>
      <c r="DF266" s="97" t="str">
        <f t="shared" si="418"/>
        <v/>
      </c>
      <c r="DG266" s="993"/>
      <c r="DH266" s="335"/>
      <c r="DI266" s="97" t="str">
        <f t="shared" si="419"/>
        <v/>
      </c>
      <c r="DJ266" s="334"/>
      <c r="DK266" s="335"/>
      <c r="DL266" s="335"/>
      <c r="DM266" s="97"/>
      <c r="DN266" s="334"/>
      <c r="DO266" s="335"/>
      <c r="DP266" s="335"/>
      <c r="DQ266" s="97"/>
      <c r="DR266" s="334"/>
      <c r="DS266" s="335"/>
      <c r="DT266" s="335"/>
      <c r="DU266" s="97"/>
      <c r="DV266" s="334"/>
      <c r="DW266" s="335"/>
      <c r="DX266" s="335"/>
      <c r="DY266" s="97" t="str">
        <f t="shared" si="420"/>
        <v/>
      </c>
      <c r="DZ266" s="998"/>
      <c r="EA266" s="335"/>
      <c r="EB266" s="97" t="str">
        <f t="shared" si="498"/>
        <v/>
      </c>
      <c r="EC266" s="334"/>
      <c r="ED266" s="335"/>
      <c r="EE266" s="335"/>
      <c r="EF266" s="97"/>
      <c r="EG266" s="334"/>
      <c r="EH266" s="335"/>
      <c r="EI266" s="335"/>
      <c r="EJ266" s="97"/>
      <c r="EK266" s="334"/>
      <c r="EL266" s="335"/>
      <c r="EM266" s="335"/>
      <c r="EN266" s="97"/>
      <c r="EO266" s="334"/>
      <c r="EP266" s="335"/>
      <c r="EQ266" s="335"/>
      <c r="ER266" s="97" t="str">
        <f t="shared" si="422"/>
        <v/>
      </c>
      <c r="ES266" s="993"/>
      <c r="ET266" s="335"/>
      <c r="EU266" s="97" t="str">
        <f t="shared" si="500"/>
        <v/>
      </c>
      <c r="EV266" s="334"/>
      <c r="EW266" s="335"/>
      <c r="EX266" s="335"/>
      <c r="EY266" s="97"/>
      <c r="EZ266" s="334"/>
      <c r="FA266" s="335"/>
      <c r="FB266" s="335"/>
      <c r="FC266" s="97"/>
      <c r="FD266" s="334"/>
      <c r="FE266" s="335"/>
      <c r="FF266" s="335"/>
      <c r="FG266" s="97"/>
      <c r="FH266" s="334"/>
      <c r="FI266" s="335"/>
      <c r="FJ266" s="335"/>
      <c r="FK266" s="97" t="str">
        <f t="shared" si="424"/>
        <v/>
      </c>
      <c r="FL266" s="993"/>
      <c r="FM266" s="335"/>
      <c r="FN266" s="97" t="str">
        <f t="shared" si="502"/>
        <v/>
      </c>
      <c r="FO266" s="334"/>
      <c r="FP266" s="335"/>
      <c r="FQ266" s="97"/>
      <c r="FR266" s="334"/>
      <c r="FS266" s="335"/>
      <c r="FT266" s="97"/>
      <c r="FU266" s="334"/>
      <c r="FV266" s="335"/>
      <c r="FW266" s="97"/>
      <c r="FX266" s="334"/>
      <c r="FY266" s="335"/>
      <c r="FZ266" s="97" t="str">
        <f t="shared" si="426"/>
        <v/>
      </c>
      <c r="GA266" s="993"/>
      <c r="GB266" s="335"/>
      <c r="GC266" s="510" t="str">
        <f t="shared" si="504"/>
        <v/>
      </c>
      <c r="GD266" s="336"/>
      <c r="GE266" s="337"/>
      <c r="GF266" s="337"/>
      <c r="GG266" s="337"/>
      <c r="GH266" s="337"/>
      <c r="GI266" s="510"/>
      <c r="GJ266" s="336"/>
      <c r="GK266" s="337"/>
      <c r="GL266" s="337"/>
      <c r="GM266" s="337"/>
      <c r="GN266" s="337"/>
      <c r="GO266" s="510"/>
      <c r="GP266" s="336"/>
      <c r="GQ266" s="337"/>
      <c r="GR266" s="337"/>
      <c r="GS266" s="337"/>
      <c r="GT266" s="337"/>
      <c r="GU266" s="510"/>
      <c r="GV266" s="336"/>
      <c r="GW266" s="337"/>
      <c r="GX266" s="337"/>
      <c r="GY266" s="337"/>
      <c r="GZ266" s="336"/>
      <c r="HA266" s="510" t="str">
        <f t="shared" si="428"/>
        <v/>
      </c>
      <c r="HB266" s="994"/>
      <c r="HC266" s="337"/>
      <c r="HD266" s="510" t="str">
        <f t="shared" si="506"/>
        <v/>
      </c>
      <c r="HE266" s="336"/>
      <c r="HF266" s="337"/>
      <c r="HG266" s="337"/>
      <c r="HH266" s="336"/>
      <c r="HI266" s="510"/>
      <c r="HJ266" s="336"/>
      <c r="HK266" s="337"/>
      <c r="HL266" s="337"/>
      <c r="HM266" s="336"/>
      <c r="HN266" s="510"/>
      <c r="HO266" s="336"/>
      <c r="HP266" s="337"/>
      <c r="HQ266" s="337"/>
      <c r="HR266" s="337"/>
      <c r="HS266" s="510"/>
      <c r="HT266" s="336"/>
      <c r="HU266" s="337"/>
      <c r="HV266" s="337"/>
      <c r="HW266" s="337"/>
      <c r="HX266" s="97" t="str">
        <f t="shared" si="430"/>
        <v/>
      </c>
      <c r="HY266" s="994"/>
      <c r="HZ266" s="337"/>
      <c r="IA266" s="510" t="str">
        <f t="shared" si="508"/>
        <v/>
      </c>
      <c r="IB266" s="336"/>
      <c r="IC266" s="337"/>
      <c r="ID266" s="337"/>
      <c r="IE266" s="510"/>
      <c r="IF266" s="336"/>
      <c r="IG266" s="337"/>
      <c r="IH266" s="337"/>
      <c r="II266" s="510"/>
      <c r="IJ266" s="336"/>
      <c r="IK266" s="337"/>
      <c r="IL266" s="337"/>
      <c r="IM266" s="510"/>
      <c r="IN266" s="336"/>
      <c r="IO266" s="337"/>
      <c r="IP266" s="337"/>
      <c r="IQ266" s="97" t="str">
        <f t="shared" si="509"/>
        <v/>
      </c>
      <c r="IR266" s="994"/>
      <c r="IS266" s="337"/>
      <c r="IT266" s="337"/>
      <c r="IU266" s="337"/>
      <c r="IV266" s="510" t="str">
        <f t="shared" si="510"/>
        <v/>
      </c>
      <c r="IW266" s="995"/>
    </row>
    <row r="267" spans="1:257" x14ac:dyDescent="0.25">
      <c r="A267" s="996"/>
      <c r="B267" s="507">
        <v>10</v>
      </c>
      <c r="C267" s="97" t="str">
        <f>IF(Proponentes!B258&gt;0,Proponentes!B258,"")</f>
        <v/>
      </c>
      <c r="D267" s="335"/>
      <c r="E267" s="335"/>
      <c r="F267" s="334"/>
      <c r="G267" s="335"/>
      <c r="H267" s="335"/>
      <c r="I267" s="335"/>
      <c r="J267" s="335"/>
      <c r="K267" s="335"/>
      <c r="L267" s="335"/>
      <c r="M267" s="334"/>
      <c r="N267" s="335"/>
      <c r="O267" s="335"/>
      <c r="P267" s="335"/>
      <c r="Q267" s="335"/>
      <c r="R267" s="335"/>
      <c r="S267" s="335"/>
      <c r="T267" s="334"/>
      <c r="U267" s="335"/>
      <c r="V267" s="335"/>
      <c r="W267" s="335"/>
      <c r="X267" s="335"/>
      <c r="Y267" s="335"/>
      <c r="Z267" s="335"/>
      <c r="AA267" s="334"/>
      <c r="AB267" s="335"/>
      <c r="AC267" s="335"/>
      <c r="AD267" s="335"/>
      <c r="AE267" s="335"/>
      <c r="AF267" s="335"/>
      <c r="AG267" s="97" t="str">
        <f t="shared" si="409"/>
        <v/>
      </c>
      <c r="AH267" s="993"/>
      <c r="AI267" s="335"/>
      <c r="AJ267" s="335" t="str">
        <f t="shared" si="410"/>
        <v/>
      </c>
      <c r="AK267" s="335"/>
      <c r="AL267" s="334"/>
      <c r="AM267" s="335"/>
      <c r="AN267" s="335"/>
      <c r="AO267" s="335"/>
      <c r="AP267" s="335"/>
      <c r="AQ267" s="335"/>
      <c r="AR267" s="335"/>
      <c r="AS267" s="334"/>
      <c r="AT267" s="335"/>
      <c r="AU267" s="335"/>
      <c r="AV267" s="335"/>
      <c r="AW267" s="335"/>
      <c r="AX267" s="335"/>
      <c r="AY267" s="335"/>
      <c r="AZ267" s="334"/>
      <c r="BA267" s="335"/>
      <c r="BB267" s="335"/>
      <c r="BC267" s="335"/>
      <c r="BD267" s="335"/>
      <c r="BE267" s="335"/>
      <c r="BF267" s="335"/>
      <c r="BG267" s="334"/>
      <c r="BH267" s="335"/>
      <c r="BI267" s="335"/>
      <c r="BJ267" s="335"/>
      <c r="BK267" s="335"/>
      <c r="BL267" s="97" t="str">
        <f t="shared" si="411"/>
        <v/>
      </c>
      <c r="BM267" s="993"/>
      <c r="BN267" s="335" t="str">
        <f t="shared" si="489"/>
        <v/>
      </c>
      <c r="BO267" s="334"/>
      <c r="BP267" s="335"/>
      <c r="BQ267" s="335"/>
      <c r="BR267" s="335"/>
      <c r="BS267" s="335" t="str">
        <f t="shared" si="490"/>
        <v/>
      </c>
      <c r="BT267" s="334"/>
      <c r="BU267" s="335"/>
      <c r="BV267" s="335"/>
      <c r="BW267" s="335"/>
      <c r="BX267" s="335" t="str">
        <f t="shared" si="491"/>
        <v/>
      </c>
      <c r="BY267" s="334"/>
      <c r="BZ267" s="335"/>
      <c r="CA267" s="335"/>
      <c r="CB267" s="335"/>
      <c r="CC267" s="335" t="str">
        <f t="shared" si="492"/>
        <v/>
      </c>
      <c r="CD267" s="334"/>
      <c r="CE267" s="335"/>
      <c r="CF267" s="335"/>
      <c r="CG267" s="335"/>
      <c r="CH267" s="997"/>
      <c r="CI267" s="97" t="str">
        <f t="shared" si="493"/>
        <v/>
      </c>
      <c r="CJ267" s="998"/>
      <c r="CK267" s="335"/>
      <c r="CL267" s="97" t="str">
        <f t="shared" si="494"/>
        <v/>
      </c>
      <c r="CM267" s="334"/>
      <c r="CN267" s="335"/>
      <c r="CO267" s="335"/>
      <c r="CP267" s="335"/>
      <c r="CQ267" s="97"/>
      <c r="CR267" s="334"/>
      <c r="CS267" s="335"/>
      <c r="CT267" s="335"/>
      <c r="CU267" s="335"/>
      <c r="CV267" s="97"/>
      <c r="CW267" s="334"/>
      <c r="CX267" s="335"/>
      <c r="CY267" s="335"/>
      <c r="CZ267" s="335"/>
      <c r="DA267" s="97"/>
      <c r="DB267" s="334"/>
      <c r="DC267" s="335"/>
      <c r="DD267" s="335"/>
      <c r="DE267" s="335"/>
      <c r="DF267" s="97" t="str">
        <f t="shared" si="418"/>
        <v/>
      </c>
      <c r="DG267" s="993"/>
      <c r="DH267" s="335"/>
      <c r="DI267" s="97" t="str">
        <f t="shared" si="419"/>
        <v/>
      </c>
      <c r="DJ267" s="334"/>
      <c r="DK267" s="335"/>
      <c r="DL267" s="335"/>
      <c r="DM267" s="97"/>
      <c r="DN267" s="334"/>
      <c r="DO267" s="335"/>
      <c r="DP267" s="335"/>
      <c r="DQ267" s="97"/>
      <c r="DR267" s="334"/>
      <c r="DS267" s="335"/>
      <c r="DT267" s="335"/>
      <c r="DU267" s="97"/>
      <c r="DV267" s="334"/>
      <c r="DW267" s="335"/>
      <c r="DX267" s="335"/>
      <c r="DY267" s="97" t="str">
        <f t="shared" si="420"/>
        <v/>
      </c>
      <c r="DZ267" s="998"/>
      <c r="EA267" s="335"/>
      <c r="EB267" s="97" t="str">
        <f t="shared" si="498"/>
        <v/>
      </c>
      <c r="EC267" s="334"/>
      <c r="ED267" s="335"/>
      <c r="EE267" s="335"/>
      <c r="EF267" s="97"/>
      <c r="EG267" s="334"/>
      <c r="EH267" s="335"/>
      <c r="EI267" s="335"/>
      <c r="EJ267" s="97"/>
      <c r="EK267" s="334"/>
      <c r="EL267" s="335"/>
      <c r="EM267" s="335"/>
      <c r="EN267" s="97"/>
      <c r="EO267" s="334"/>
      <c r="EP267" s="335"/>
      <c r="EQ267" s="335"/>
      <c r="ER267" s="97" t="str">
        <f t="shared" si="422"/>
        <v/>
      </c>
      <c r="ES267" s="993"/>
      <c r="ET267" s="335"/>
      <c r="EU267" s="97" t="str">
        <f t="shared" si="500"/>
        <v/>
      </c>
      <c r="EV267" s="334"/>
      <c r="EW267" s="335"/>
      <c r="EX267" s="335"/>
      <c r="EY267" s="97"/>
      <c r="EZ267" s="334"/>
      <c r="FA267" s="335"/>
      <c r="FB267" s="335"/>
      <c r="FC267" s="97"/>
      <c r="FD267" s="334"/>
      <c r="FE267" s="335"/>
      <c r="FF267" s="335"/>
      <c r="FG267" s="97"/>
      <c r="FH267" s="334"/>
      <c r="FI267" s="335"/>
      <c r="FJ267" s="335"/>
      <c r="FK267" s="97" t="str">
        <f t="shared" si="424"/>
        <v/>
      </c>
      <c r="FL267" s="993"/>
      <c r="FM267" s="335"/>
      <c r="FN267" s="97" t="str">
        <f t="shared" si="502"/>
        <v/>
      </c>
      <c r="FO267" s="334"/>
      <c r="FP267" s="335"/>
      <c r="FQ267" s="97"/>
      <c r="FR267" s="334"/>
      <c r="FS267" s="335"/>
      <c r="FT267" s="97"/>
      <c r="FU267" s="334"/>
      <c r="FV267" s="335"/>
      <c r="FW267" s="97"/>
      <c r="FX267" s="334"/>
      <c r="FY267" s="335"/>
      <c r="FZ267" s="97" t="str">
        <f t="shared" si="426"/>
        <v/>
      </c>
      <c r="GA267" s="993"/>
      <c r="GB267" s="335"/>
      <c r="GC267" s="510" t="str">
        <f t="shared" si="504"/>
        <v/>
      </c>
      <c r="GD267" s="336"/>
      <c r="GE267" s="337"/>
      <c r="GF267" s="337"/>
      <c r="GG267" s="337"/>
      <c r="GH267" s="337"/>
      <c r="GI267" s="510"/>
      <c r="GJ267" s="336"/>
      <c r="GK267" s="337"/>
      <c r="GL267" s="337"/>
      <c r="GM267" s="337"/>
      <c r="GN267" s="337"/>
      <c r="GO267" s="510"/>
      <c r="GP267" s="336"/>
      <c r="GQ267" s="337"/>
      <c r="GR267" s="337"/>
      <c r="GS267" s="337"/>
      <c r="GT267" s="337"/>
      <c r="GU267" s="510"/>
      <c r="GV267" s="336"/>
      <c r="GW267" s="337"/>
      <c r="GX267" s="337"/>
      <c r="GY267" s="337"/>
      <c r="GZ267" s="336"/>
      <c r="HA267" s="510" t="str">
        <f t="shared" si="428"/>
        <v/>
      </c>
      <c r="HB267" s="994"/>
      <c r="HC267" s="337"/>
      <c r="HD267" s="510" t="str">
        <f t="shared" si="506"/>
        <v/>
      </c>
      <c r="HE267" s="336"/>
      <c r="HF267" s="337"/>
      <c r="HG267" s="337"/>
      <c r="HH267" s="336"/>
      <c r="HI267" s="510"/>
      <c r="HJ267" s="336"/>
      <c r="HK267" s="337"/>
      <c r="HL267" s="337"/>
      <c r="HM267" s="336"/>
      <c r="HN267" s="510"/>
      <c r="HO267" s="336"/>
      <c r="HP267" s="337"/>
      <c r="HQ267" s="337"/>
      <c r="HR267" s="337"/>
      <c r="HS267" s="510"/>
      <c r="HT267" s="336"/>
      <c r="HU267" s="337"/>
      <c r="HV267" s="337"/>
      <c r="HW267" s="337"/>
      <c r="HX267" s="97" t="str">
        <f t="shared" si="430"/>
        <v/>
      </c>
      <c r="HY267" s="994"/>
      <c r="HZ267" s="337"/>
      <c r="IA267" s="510" t="str">
        <f t="shared" si="508"/>
        <v/>
      </c>
      <c r="IB267" s="336"/>
      <c r="IC267" s="337"/>
      <c r="ID267" s="337"/>
      <c r="IE267" s="510"/>
      <c r="IF267" s="336"/>
      <c r="IG267" s="337"/>
      <c r="IH267" s="337"/>
      <c r="II267" s="510"/>
      <c r="IJ267" s="336"/>
      <c r="IK267" s="337"/>
      <c r="IL267" s="337"/>
      <c r="IM267" s="510"/>
      <c r="IN267" s="336"/>
      <c r="IO267" s="337"/>
      <c r="IP267" s="337"/>
      <c r="IQ267" s="97" t="str">
        <f t="shared" si="509"/>
        <v/>
      </c>
      <c r="IR267" s="994"/>
      <c r="IS267" s="337"/>
      <c r="IT267" s="337"/>
      <c r="IU267" s="337"/>
      <c r="IV267" s="510" t="str">
        <f t="shared" si="510"/>
        <v/>
      </c>
      <c r="IW267" s="995"/>
    </row>
    <row r="268" spans="1:257" x14ac:dyDescent="0.25">
      <c r="A268" s="996"/>
      <c r="B268" s="507">
        <v>11</v>
      </c>
      <c r="C268" s="97" t="str">
        <f>IF(Proponentes!B259&gt;0,Proponentes!B259,"")</f>
        <v/>
      </c>
      <c r="D268" s="335"/>
      <c r="E268" s="335"/>
      <c r="F268" s="334"/>
      <c r="G268" s="335"/>
      <c r="H268" s="335"/>
      <c r="I268" s="335"/>
      <c r="J268" s="335"/>
      <c r="K268" s="335"/>
      <c r="L268" s="335"/>
      <c r="M268" s="334"/>
      <c r="N268" s="335"/>
      <c r="O268" s="335"/>
      <c r="P268" s="335"/>
      <c r="Q268" s="335"/>
      <c r="R268" s="335"/>
      <c r="S268" s="335"/>
      <c r="T268" s="334"/>
      <c r="U268" s="335"/>
      <c r="V268" s="335"/>
      <c r="W268" s="335"/>
      <c r="X268" s="335"/>
      <c r="Y268" s="335"/>
      <c r="Z268" s="335"/>
      <c r="AA268" s="334"/>
      <c r="AB268" s="335"/>
      <c r="AC268" s="335"/>
      <c r="AD268" s="335"/>
      <c r="AE268" s="335"/>
      <c r="AF268" s="335"/>
      <c r="AG268" s="97" t="str">
        <f t="shared" si="409"/>
        <v/>
      </c>
      <c r="AH268" s="993"/>
      <c r="AI268" s="335"/>
      <c r="AJ268" s="335" t="str">
        <f t="shared" si="410"/>
        <v/>
      </c>
      <c r="AK268" s="335"/>
      <c r="AL268" s="334"/>
      <c r="AM268" s="335"/>
      <c r="AN268" s="335"/>
      <c r="AO268" s="335"/>
      <c r="AP268" s="335"/>
      <c r="AQ268" s="335"/>
      <c r="AR268" s="335"/>
      <c r="AS268" s="334"/>
      <c r="AT268" s="335"/>
      <c r="AU268" s="335"/>
      <c r="AV268" s="335"/>
      <c r="AW268" s="335"/>
      <c r="AX268" s="335"/>
      <c r="AY268" s="335"/>
      <c r="AZ268" s="334"/>
      <c r="BA268" s="335"/>
      <c r="BB268" s="335"/>
      <c r="BC268" s="335"/>
      <c r="BD268" s="335"/>
      <c r="BE268" s="335"/>
      <c r="BF268" s="335"/>
      <c r="BG268" s="334"/>
      <c r="BH268" s="335"/>
      <c r="BI268" s="335"/>
      <c r="BJ268" s="335"/>
      <c r="BK268" s="335"/>
      <c r="BL268" s="97" t="str">
        <f t="shared" si="411"/>
        <v/>
      </c>
      <c r="BM268" s="993"/>
      <c r="BN268" s="335" t="str">
        <f t="shared" si="489"/>
        <v/>
      </c>
      <c r="BO268" s="334"/>
      <c r="BP268" s="335"/>
      <c r="BQ268" s="335"/>
      <c r="BR268" s="335"/>
      <c r="BS268" s="335" t="str">
        <f t="shared" si="490"/>
        <v/>
      </c>
      <c r="BT268" s="334"/>
      <c r="BU268" s="335"/>
      <c r="BV268" s="335"/>
      <c r="BW268" s="335"/>
      <c r="BX268" s="335" t="str">
        <f t="shared" si="491"/>
        <v/>
      </c>
      <c r="BY268" s="334"/>
      <c r="BZ268" s="335"/>
      <c r="CA268" s="335"/>
      <c r="CB268" s="335"/>
      <c r="CC268" s="335" t="str">
        <f t="shared" si="492"/>
        <v/>
      </c>
      <c r="CD268" s="334"/>
      <c r="CE268" s="335"/>
      <c r="CF268" s="335"/>
      <c r="CG268" s="335"/>
      <c r="CH268" s="997"/>
      <c r="CI268" s="97" t="str">
        <f t="shared" si="493"/>
        <v/>
      </c>
      <c r="CJ268" s="998"/>
      <c r="CK268" s="335"/>
      <c r="CL268" s="97" t="str">
        <f t="shared" si="494"/>
        <v/>
      </c>
      <c r="CM268" s="334"/>
      <c r="CN268" s="335"/>
      <c r="CO268" s="335"/>
      <c r="CP268" s="335"/>
      <c r="CQ268" s="97"/>
      <c r="CR268" s="334"/>
      <c r="CS268" s="335"/>
      <c r="CT268" s="335"/>
      <c r="CU268" s="335"/>
      <c r="CV268" s="97"/>
      <c r="CW268" s="334"/>
      <c r="CX268" s="335"/>
      <c r="CY268" s="335"/>
      <c r="CZ268" s="335"/>
      <c r="DA268" s="97"/>
      <c r="DB268" s="334"/>
      <c r="DC268" s="335"/>
      <c r="DD268" s="335"/>
      <c r="DE268" s="335"/>
      <c r="DF268" s="97" t="str">
        <f t="shared" si="418"/>
        <v/>
      </c>
      <c r="DG268" s="993"/>
      <c r="DH268" s="335"/>
      <c r="DI268" s="97" t="str">
        <f t="shared" si="419"/>
        <v/>
      </c>
      <c r="DJ268" s="334"/>
      <c r="DK268" s="335"/>
      <c r="DL268" s="335"/>
      <c r="DM268" s="97"/>
      <c r="DN268" s="334"/>
      <c r="DO268" s="335"/>
      <c r="DP268" s="335"/>
      <c r="DQ268" s="97"/>
      <c r="DR268" s="334"/>
      <c r="DS268" s="335"/>
      <c r="DT268" s="335"/>
      <c r="DU268" s="97"/>
      <c r="DV268" s="334"/>
      <c r="DW268" s="335"/>
      <c r="DX268" s="335"/>
      <c r="DY268" s="97" t="str">
        <f t="shared" si="420"/>
        <v/>
      </c>
      <c r="DZ268" s="998"/>
      <c r="EA268" s="335"/>
      <c r="EB268" s="97" t="str">
        <f t="shared" si="498"/>
        <v/>
      </c>
      <c r="EC268" s="334"/>
      <c r="ED268" s="335"/>
      <c r="EE268" s="335"/>
      <c r="EF268" s="97"/>
      <c r="EG268" s="334"/>
      <c r="EH268" s="335"/>
      <c r="EI268" s="335"/>
      <c r="EJ268" s="97"/>
      <c r="EK268" s="334"/>
      <c r="EL268" s="335"/>
      <c r="EM268" s="335"/>
      <c r="EN268" s="97"/>
      <c r="EO268" s="334"/>
      <c r="EP268" s="335"/>
      <c r="EQ268" s="335"/>
      <c r="ER268" s="97" t="str">
        <f t="shared" si="422"/>
        <v/>
      </c>
      <c r="ES268" s="993"/>
      <c r="ET268" s="335"/>
      <c r="EU268" s="97" t="str">
        <f t="shared" si="500"/>
        <v/>
      </c>
      <c r="EV268" s="334"/>
      <c r="EW268" s="335"/>
      <c r="EX268" s="335"/>
      <c r="EY268" s="97"/>
      <c r="EZ268" s="334"/>
      <c r="FA268" s="335"/>
      <c r="FB268" s="335"/>
      <c r="FC268" s="97"/>
      <c r="FD268" s="334"/>
      <c r="FE268" s="335"/>
      <c r="FF268" s="335"/>
      <c r="FG268" s="97"/>
      <c r="FH268" s="334"/>
      <c r="FI268" s="335"/>
      <c r="FJ268" s="335"/>
      <c r="FK268" s="97" t="str">
        <f t="shared" si="424"/>
        <v/>
      </c>
      <c r="FL268" s="993"/>
      <c r="FM268" s="335"/>
      <c r="FN268" s="97" t="str">
        <f t="shared" si="502"/>
        <v/>
      </c>
      <c r="FO268" s="334"/>
      <c r="FP268" s="335"/>
      <c r="FQ268" s="97"/>
      <c r="FR268" s="334"/>
      <c r="FS268" s="335"/>
      <c r="FT268" s="97"/>
      <c r="FU268" s="334"/>
      <c r="FV268" s="335"/>
      <c r="FW268" s="97"/>
      <c r="FX268" s="334"/>
      <c r="FY268" s="335"/>
      <c r="FZ268" s="97" t="str">
        <f t="shared" si="426"/>
        <v/>
      </c>
      <c r="GA268" s="993"/>
      <c r="GB268" s="335"/>
      <c r="GC268" s="510" t="str">
        <f t="shared" si="504"/>
        <v/>
      </c>
      <c r="GD268" s="336"/>
      <c r="GE268" s="337"/>
      <c r="GF268" s="337"/>
      <c r="GG268" s="337"/>
      <c r="GH268" s="337"/>
      <c r="GI268" s="510"/>
      <c r="GJ268" s="336"/>
      <c r="GK268" s="337"/>
      <c r="GL268" s="337"/>
      <c r="GM268" s="337"/>
      <c r="GN268" s="337"/>
      <c r="GO268" s="510"/>
      <c r="GP268" s="336"/>
      <c r="GQ268" s="337"/>
      <c r="GR268" s="337"/>
      <c r="GS268" s="337"/>
      <c r="GT268" s="337"/>
      <c r="GU268" s="510"/>
      <c r="GV268" s="336"/>
      <c r="GW268" s="337"/>
      <c r="GX268" s="337"/>
      <c r="GY268" s="337"/>
      <c r="GZ268" s="336"/>
      <c r="HA268" s="510" t="str">
        <f t="shared" si="428"/>
        <v/>
      </c>
      <c r="HB268" s="994"/>
      <c r="HC268" s="337"/>
      <c r="HD268" s="510" t="str">
        <f t="shared" si="506"/>
        <v/>
      </c>
      <c r="HE268" s="336"/>
      <c r="HF268" s="337"/>
      <c r="HG268" s="337"/>
      <c r="HH268" s="336"/>
      <c r="HI268" s="510"/>
      <c r="HJ268" s="336"/>
      <c r="HK268" s="337"/>
      <c r="HL268" s="337"/>
      <c r="HM268" s="336"/>
      <c r="HN268" s="510"/>
      <c r="HO268" s="336"/>
      <c r="HP268" s="337"/>
      <c r="HQ268" s="337"/>
      <c r="HR268" s="337"/>
      <c r="HS268" s="510"/>
      <c r="HT268" s="336"/>
      <c r="HU268" s="337"/>
      <c r="HV268" s="337"/>
      <c r="HW268" s="337"/>
      <c r="HX268" s="97" t="str">
        <f t="shared" si="430"/>
        <v/>
      </c>
      <c r="HY268" s="994"/>
      <c r="HZ268" s="337"/>
      <c r="IA268" s="510" t="str">
        <f t="shared" si="508"/>
        <v/>
      </c>
      <c r="IB268" s="336"/>
      <c r="IC268" s="337"/>
      <c r="ID268" s="337"/>
      <c r="IE268" s="510"/>
      <c r="IF268" s="336"/>
      <c r="IG268" s="337"/>
      <c r="IH268" s="337"/>
      <c r="II268" s="510"/>
      <c r="IJ268" s="336"/>
      <c r="IK268" s="337"/>
      <c r="IL268" s="337"/>
      <c r="IM268" s="510"/>
      <c r="IN268" s="336"/>
      <c r="IO268" s="337"/>
      <c r="IP268" s="337"/>
      <c r="IQ268" s="97" t="str">
        <f t="shared" si="509"/>
        <v/>
      </c>
      <c r="IR268" s="994"/>
      <c r="IS268" s="337"/>
      <c r="IT268" s="337"/>
      <c r="IU268" s="337"/>
      <c r="IV268" s="510" t="str">
        <f t="shared" si="510"/>
        <v/>
      </c>
      <c r="IW268" s="995"/>
    </row>
    <row r="269" spans="1:257" x14ac:dyDescent="0.25">
      <c r="A269" s="996"/>
      <c r="B269" s="507">
        <v>12</v>
      </c>
      <c r="C269" s="97" t="str">
        <f>IF(Proponentes!B260&gt;0,Proponentes!B260,"")</f>
        <v/>
      </c>
      <c r="D269" s="335"/>
      <c r="E269" s="335"/>
      <c r="F269" s="334"/>
      <c r="G269" s="335"/>
      <c r="H269" s="335"/>
      <c r="I269" s="335"/>
      <c r="J269" s="335"/>
      <c r="K269" s="335"/>
      <c r="L269" s="335"/>
      <c r="M269" s="334"/>
      <c r="N269" s="335"/>
      <c r="O269" s="335"/>
      <c r="P269" s="335"/>
      <c r="Q269" s="335"/>
      <c r="R269" s="335"/>
      <c r="S269" s="335"/>
      <c r="T269" s="334"/>
      <c r="U269" s="335"/>
      <c r="V269" s="335"/>
      <c r="W269" s="335"/>
      <c r="X269" s="335"/>
      <c r="Y269" s="335"/>
      <c r="Z269" s="335"/>
      <c r="AA269" s="334"/>
      <c r="AB269" s="335"/>
      <c r="AC269" s="335"/>
      <c r="AD269" s="335"/>
      <c r="AE269" s="335"/>
      <c r="AF269" s="335"/>
      <c r="AG269" s="97" t="str">
        <f t="shared" si="409"/>
        <v/>
      </c>
      <c r="AH269" s="993"/>
      <c r="AI269" s="335"/>
      <c r="AJ269" s="335" t="str">
        <f t="shared" si="410"/>
        <v/>
      </c>
      <c r="AK269" s="335"/>
      <c r="AL269" s="334"/>
      <c r="AM269" s="335"/>
      <c r="AN269" s="335"/>
      <c r="AO269" s="335"/>
      <c r="AP269" s="335"/>
      <c r="AQ269" s="335"/>
      <c r="AR269" s="335"/>
      <c r="AS269" s="334"/>
      <c r="AT269" s="335"/>
      <c r="AU269" s="335"/>
      <c r="AV269" s="335"/>
      <c r="AW269" s="335"/>
      <c r="AX269" s="335"/>
      <c r="AY269" s="335"/>
      <c r="AZ269" s="334"/>
      <c r="BA269" s="335"/>
      <c r="BB269" s="335"/>
      <c r="BC269" s="335"/>
      <c r="BD269" s="335"/>
      <c r="BE269" s="335"/>
      <c r="BF269" s="335"/>
      <c r="BG269" s="334"/>
      <c r="BH269" s="335"/>
      <c r="BI269" s="335"/>
      <c r="BJ269" s="335"/>
      <c r="BK269" s="335"/>
      <c r="BL269" s="97" t="str">
        <f t="shared" si="411"/>
        <v/>
      </c>
      <c r="BM269" s="993"/>
      <c r="BN269" s="335" t="str">
        <f t="shared" si="489"/>
        <v/>
      </c>
      <c r="BO269" s="334"/>
      <c r="BP269" s="335"/>
      <c r="BQ269" s="335"/>
      <c r="BR269" s="335"/>
      <c r="BS269" s="335" t="str">
        <f t="shared" si="490"/>
        <v/>
      </c>
      <c r="BT269" s="334"/>
      <c r="BU269" s="335"/>
      <c r="BV269" s="335"/>
      <c r="BW269" s="335"/>
      <c r="BX269" s="335" t="str">
        <f t="shared" si="491"/>
        <v/>
      </c>
      <c r="BY269" s="334"/>
      <c r="BZ269" s="335"/>
      <c r="CA269" s="335"/>
      <c r="CB269" s="335"/>
      <c r="CC269" s="335" t="str">
        <f t="shared" si="492"/>
        <v/>
      </c>
      <c r="CD269" s="334"/>
      <c r="CE269" s="335"/>
      <c r="CF269" s="335"/>
      <c r="CG269" s="335"/>
      <c r="CH269" s="997"/>
      <c r="CI269" s="97" t="str">
        <f t="shared" si="493"/>
        <v/>
      </c>
      <c r="CJ269" s="998"/>
      <c r="CK269" s="335"/>
      <c r="CL269" s="97" t="str">
        <f t="shared" si="494"/>
        <v/>
      </c>
      <c r="CM269" s="334"/>
      <c r="CN269" s="335"/>
      <c r="CO269" s="335"/>
      <c r="CP269" s="335"/>
      <c r="CQ269" s="97"/>
      <c r="CR269" s="334"/>
      <c r="CS269" s="335"/>
      <c r="CT269" s="335"/>
      <c r="CU269" s="335"/>
      <c r="CV269" s="97"/>
      <c r="CW269" s="334"/>
      <c r="CX269" s="335"/>
      <c r="CY269" s="335"/>
      <c r="CZ269" s="335"/>
      <c r="DA269" s="97"/>
      <c r="DB269" s="334"/>
      <c r="DC269" s="335"/>
      <c r="DD269" s="335"/>
      <c r="DE269" s="335"/>
      <c r="DF269" s="97" t="str">
        <f t="shared" si="418"/>
        <v/>
      </c>
      <c r="DG269" s="993"/>
      <c r="DH269" s="335"/>
      <c r="DI269" s="97" t="str">
        <f t="shared" si="419"/>
        <v/>
      </c>
      <c r="DJ269" s="334"/>
      <c r="DK269" s="335"/>
      <c r="DL269" s="335"/>
      <c r="DM269" s="97"/>
      <c r="DN269" s="334"/>
      <c r="DO269" s="335"/>
      <c r="DP269" s="335"/>
      <c r="DQ269" s="97"/>
      <c r="DR269" s="334"/>
      <c r="DS269" s="335"/>
      <c r="DT269" s="335"/>
      <c r="DU269" s="97"/>
      <c r="DV269" s="334"/>
      <c r="DW269" s="335"/>
      <c r="DX269" s="335"/>
      <c r="DY269" s="97" t="str">
        <f t="shared" si="420"/>
        <v/>
      </c>
      <c r="DZ269" s="998"/>
      <c r="EA269" s="335"/>
      <c r="EB269" s="97" t="str">
        <f t="shared" si="498"/>
        <v/>
      </c>
      <c r="EC269" s="334"/>
      <c r="ED269" s="335"/>
      <c r="EE269" s="335"/>
      <c r="EF269" s="97"/>
      <c r="EG269" s="334"/>
      <c r="EH269" s="335"/>
      <c r="EI269" s="335"/>
      <c r="EJ269" s="97"/>
      <c r="EK269" s="334"/>
      <c r="EL269" s="335"/>
      <c r="EM269" s="335"/>
      <c r="EN269" s="97"/>
      <c r="EO269" s="334"/>
      <c r="EP269" s="335"/>
      <c r="EQ269" s="335"/>
      <c r="ER269" s="97" t="str">
        <f t="shared" si="422"/>
        <v/>
      </c>
      <c r="ES269" s="993"/>
      <c r="ET269" s="335"/>
      <c r="EU269" s="97" t="str">
        <f t="shared" si="500"/>
        <v/>
      </c>
      <c r="EV269" s="334"/>
      <c r="EW269" s="335"/>
      <c r="EX269" s="335"/>
      <c r="EY269" s="97"/>
      <c r="EZ269" s="334"/>
      <c r="FA269" s="335"/>
      <c r="FB269" s="335"/>
      <c r="FC269" s="97"/>
      <c r="FD269" s="334"/>
      <c r="FE269" s="335"/>
      <c r="FF269" s="335"/>
      <c r="FG269" s="97"/>
      <c r="FH269" s="334"/>
      <c r="FI269" s="335"/>
      <c r="FJ269" s="335"/>
      <c r="FK269" s="97" t="str">
        <f t="shared" si="424"/>
        <v/>
      </c>
      <c r="FL269" s="993"/>
      <c r="FM269" s="335"/>
      <c r="FN269" s="97" t="str">
        <f t="shared" si="502"/>
        <v/>
      </c>
      <c r="FO269" s="334"/>
      <c r="FP269" s="335"/>
      <c r="FQ269" s="97"/>
      <c r="FR269" s="334"/>
      <c r="FS269" s="335"/>
      <c r="FT269" s="97"/>
      <c r="FU269" s="334"/>
      <c r="FV269" s="335"/>
      <c r="FW269" s="97"/>
      <c r="FX269" s="334"/>
      <c r="FY269" s="335"/>
      <c r="FZ269" s="97" t="str">
        <f t="shared" si="426"/>
        <v/>
      </c>
      <c r="GA269" s="993"/>
      <c r="GB269" s="335"/>
      <c r="GC269" s="510" t="str">
        <f t="shared" si="504"/>
        <v/>
      </c>
      <c r="GD269" s="336"/>
      <c r="GE269" s="337"/>
      <c r="GF269" s="337"/>
      <c r="GG269" s="337"/>
      <c r="GH269" s="337"/>
      <c r="GI269" s="510"/>
      <c r="GJ269" s="336"/>
      <c r="GK269" s="337"/>
      <c r="GL269" s="337"/>
      <c r="GM269" s="337"/>
      <c r="GN269" s="337"/>
      <c r="GO269" s="510"/>
      <c r="GP269" s="336"/>
      <c r="GQ269" s="337"/>
      <c r="GR269" s="337"/>
      <c r="GS269" s="337"/>
      <c r="GT269" s="337"/>
      <c r="GU269" s="510"/>
      <c r="GV269" s="336"/>
      <c r="GW269" s="337"/>
      <c r="GX269" s="337"/>
      <c r="GY269" s="337"/>
      <c r="GZ269" s="336"/>
      <c r="HA269" s="510" t="str">
        <f t="shared" si="428"/>
        <v/>
      </c>
      <c r="HB269" s="994"/>
      <c r="HC269" s="337"/>
      <c r="HD269" s="510" t="str">
        <f t="shared" si="506"/>
        <v/>
      </c>
      <c r="HE269" s="336"/>
      <c r="HF269" s="337"/>
      <c r="HG269" s="337"/>
      <c r="HH269" s="336"/>
      <c r="HI269" s="510"/>
      <c r="HJ269" s="336"/>
      <c r="HK269" s="337"/>
      <c r="HL269" s="337"/>
      <c r="HM269" s="336"/>
      <c r="HN269" s="510"/>
      <c r="HO269" s="336"/>
      <c r="HP269" s="337"/>
      <c r="HQ269" s="337"/>
      <c r="HR269" s="337"/>
      <c r="HS269" s="510"/>
      <c r="HT269" s="336"/>
      <c r="HU269" s="337"/>
      <c r="HV269" s="337"/>
      <c r="HW269" s="337"/>
      <c r="HX269" s="97" t="str">
        <f t="shared" si="430"/>
        <v/>
      </c>
      <c r="HY269" s="994"/>
      <c r="HZ269" s="337"/>
      <c r="IA269" s="510" t="str">
        <f t="shared" si="508"/>
        <v/>
      </c>
      <c r="IB269" s="336"/>
      <c r="IC269" s="337"/>
      <c r="ID269" s="337"/>
      <c r="IE269" s="510"/>
      <c r="IF269" s="336"/>
      <c r="IG269" s="337"/>
      <c r="IH269" s="337"/>
      <c r="II269" s="510"/>
      <c r="IJ269" s="336"/>
      <c r="IK269" s="337"/>
      <c r="IL269" s="337"/>
      <c r="IM269" s="510"/>
      <c r="IN269" s="336"/>
      <c r="IO269" s="337"/>
      <c r="IP269" s="337"/>
      <c r="IQ269" s="97" t="str">
        <f t="shared" si="509"/>
        <v/>
      </c>
      <c r="IR269" s="994"/>
      <c r="IS269" s="337"/>
      <c r="IT269" s="337"/>
      <c r="IU269" s="337"/>
      <c r="IV269" s="510" t="str">
        <f t="shared" si="510"/>
        <v/>
      </c>
      <c r="IW269" s="995"/>
    </row>
    <row r="270" spans="1:257" x14ac:dyDescent="0.25">
      <c r="A270" s="548">
        <v>20</v>
      </c>
      <c r="B270" s="514"/>
      <c r="C270" s="514"/>
      <c r="D270" s="514"/>
      <c r="E270" s="514"/>
      <c r="F270" s="515"/>
      <c r="G270" s="514"/>
      <c r="H270" s="514"/>
      <c r="I270" s="514"/>
      <c r="J270" s="514"/>
      <c r="K270" s="514"/>
      <c r="L270" s="514"/>
      <c r="M270" s="514"/>
      <c r="N270" s="514"/>
      <c r="O270" s="514"/>
      <c r="P270" s="514"/>
      <c r="Q270" s="514"/>
      <c r="R270" s="514"/>
      <c r="S270" s="514"/>
      <c r="T270" s="514"/>
      <c r="U270" s="514"/>
      <c r="V270" s="514"/>
      <c r="W270" s="514"/>
      <c r="X270" s="514"/>
      <c r="Y270" s="514"/>
      <c r="Z270" s="514"/>
      <c r="AA270" s="514"/>
      <c r="AB270" s="514"/>
      <c r="AC270" s="514"/>
      <c r="AD270" s="514"/>
      <c r="AE270" s="514"/>
      <c r="AF270" s="514"/>
      <c r="AG270" s="514"/>
      <c r="AH270" s="514"/>
      <c r="AI270" s="514"/>
      <c r="AJ270" s="514"/>
      <c r="AK270" s="514"/>
      <c r="AL270" s="514"/>
      <c r="AM270" s="514"/>
      <c r="AN270" s="514"/>
      <c r="AO270" s="514"/>
      <c r="AP270" s="514"/>
      <c r="AQ270" s="514"/>
      <c r="AR270" s="514"/>
      <c r="AS270" s="514"/>
      <c r="AT270" s="514"/>
      <c r="AU270" s="514"/>
      <c r="AV270" s="514"/>
      <c r="AW270" s="514"/>
      <c r="AX270" s="514"/>
      <c r="AY270" s="514"/>
      <c r="AZ270" s="514"/>
      <c r="BA270" s="514"/>
      <c r="BB270" s="514"/>
      <c r="BC270" s="514"/>
      <c r="BD270" s="514"/>
      <c r="BE270" s="514"/>
      <c r="BF270" s="514"/>
      <c r="BG270" s="514"/>
      <c r="BH270" s="514"/>
      <c r="BI270" s="514"/>
      <c r="BJ270" s="514"/>
      <c r="BK270" s="514"/>
      <c r="BL270" s="514"/>
      <c r="BM270" s="514"/>
      <c r="BN270" s="514"/>
      <c r="BO270" s="514"/>
      <c r="BP270" s="514"/>
      <c r="BQ270" s="514"/>
      <c r="BR270" s="514"/>
      <c r="BS270" s="514"/>
      <c r="BT270" s="514"/>
      <c r="BU270" s="514"/>
      <c r="BV270" s="514"/>
      <c r="BW270" s="514"/>
      <c r="BX270" s="514"/>
      <c r="BY270" s="514"/>
      <c r="BZ270" s="514"/>
      <c r="CA270" s="514"/>
      <c r="CB270" s="514"/>
      <c r="CC270" s="514"/>
      <c r="CD270" s="514"/>
      <c r="CE270" s="514"/>
      <c r="CF270" s="514"/>
      <c r="CG270" s="514"/>
      <c r="CH270" s="516"/>
      <c r="CI270" s="514"/>
      <c r="CJ270" s="514"/>
      <c r="CK270" s="514"/>
      <c r="CL270" s="514"/>
      <c r="CM270" s="514"/>
      <c r="CN270" s="514"/>
      <c r="CO270" s="514"/>
      <c r="CP270" s="514"/>
      <c r="CQ270" s="514"/>
      <c r="CR270" s="514"/>
      <c r="CS270" s="514"/>
      <c r="CT270" s="514"/>
      <c r="CU270" s="514"/>
      <c r="CV270" s="514"/>
      <c r="CW270" s="514"/>
      <c r="CX270" s="514"/>
      <c r="CY270" s="514"/>
      <c r="CZ270" s="514"/>
      <c r="DA270" s="514"/>
      <c r="DB270" s="514"/>
      <c r="DC270" s="514"/>
      <c r="DD270" s="514"/>
      <c r="DE270" s="514"/>
      <c r="DF270" s="514"/>
      <c r="DG270" s="514"/>
      <c r="DH270" s="514"/>
      <c r="DI270" s="514"/>
      <c r="DJ270" s="514"/>
      <c r="DK270" s="514"/>
      <c r="DL270" s="514"/>
      <c r="DM270" s="514"/>
      <c r="DN270" s="514"/>
      <c r="DO270" s="514"/>
      <c r="DP270" s="514"/>
      <c r="DQ270" s="514"/>
      <c r="DR270" s="514"/>
      <c r="DS270" s="514"/>
      <c r="DT270" s="514"/>
      <c r="DU270" s="514"/>
      <c r="DV270" s="514"/>
      <c r="DW270" s="514"/>
      <c r="DX270" s="514"/>
      <c r="DY270" s="514"/>
      <c r="DZ270" s="514"/>
      <c r="EA270" s="514"/>
      <c r="EB270" s="514"/>
      <c r="EC270" s="514"/>
      <c r="ED270" s="514"/>
      <c r="EE270" s="514"/>
      <c r="EF270" s="514"/>
      <c r="EG270" s="514"/>
      <c r="EH270" s="514"/>
      <c r="EI270" s="514"/>
      <c r="EJ270" s="514"/>
      <c r="EK270" s="514"/>
      <c r="EL270" s="514"/>
      <c r="EM270" s="514"/>
      <c r="EN270" s="514"/>
      <c r="EO270" s="514"/>
      <c r="EP270" s="514"/>
      <c r="EQ270" s="514"/>
      <c r="ER270" s="514"/>
      <c r="ES270" s="514"/>
      <c r="ET270" s="514"/>
      <c r="EU270" s="514"/>
      <c r="EV270" s="514"/>
      <c r="EW270" s="514"/>
      <c r="EX270" s="514"/>
      <c r="EY270" s="514"/>
      <c r="EZ270" s="514"/>
      <c r="FA270" s="514"/>
      <c r="FB270" s="514"/>
      <c r="FC270" s="514"/>
      <c r="FD270" s="514"/>
      <c r="FE270" s="514"/>
      <c r="FF270" s="514"/>
      <c r="FG270" s="514"/>
      <c r="FH270" s="514"/>
      <c r="FI270" s="514"/>
      <c r="FJ270" s="514"/>
      <c r="FK270" s="514"/>
      <c r="FL270" s="514"/>
      <c r="FM270" s="514"/>
      <c r="FN270" s="514"/>
      <c r="FO270" s="514"/>
      <c r="FP270" s="514"/>
      <c r="FQ270" s="514"/>
      <c r="FR270" s="514"/>
      <c r="FS270" s="514"/>
      <c r="FT270" s="514"/>
      <c r="FU270" s="514"/>
      <c r="FV270" s="514"/>
      <c r="FW270" s="514"/>
      <c r="FX270" s="514"/>
      <c r="FY270" s="514"/>
      <c r="FZ270" s="514"/>
      <c r="GA270" s="514"/>
      <c r="GB270" s="514"/>
      <c r="GC270" s="514"/>
      <c r="GD270" s="514"/>
      <c r="GE270" s="514"/>
      <c r="GF270" s="514"/>
      <c r="GG270" s="514"/>
      <c r="GH270" s="514"/>
      <c r="GI270" s="514"/>
      <c r="GJ270" s="514"/>
      <c r="GK270" s="514"/>
      <c r="GL270" s="514"/>
      <c r="GM270" s="514"/>
      <c r="GN270" s="514"/>
      <c r="GO270" s="514"/>
      <c r="GP270" s="514"/>
      <c r="GQ270" s="514"/>
      <c r="GR270" s="514"/>
      <c r="GS270" s="514"/>
      <c r="GT270" s="514"/>
      <c r="GU270" s="514"/>
      <c r="GV270" s="514"/>
      <c r="GW270" s="514"/>
      <c r="GX270" s="514"/>
      <c r="GY270" s="514"/>
      <c r="GZ270" s="514"/>
      <c r="HA270" s="514"/>
      <c r="HB270" s="514"/>
      <c r="HC270" s="514"/>
      <c r="HD270" s="514"/>
      <c r="HE270" s="514"/>
      <c r="HF270" s="514"/>
      <c r="HG270" s="514"/>
      <c r="HH270" s="514"/>
      <c r="HI270" s="514"/>
      <c r="HJ270" s="514"/>
      <c r="HK270" s="514"/>
      <c r="HL270" s="514"/>
      <c r="HM270" s="514"/>
      <c r="HN270" s="514"/>
      <c r="HO270" s="514"/>
      <c r="HP270" s="514"/>
      <c r="HQ270" s="514"/>
      <c r="HR270" s="514"/>
      <c r="HS270" s="514"/>
      <c r="HT270" s="514"/>
      <c r="HU270" s="514"/>
      <c r="HV270" s="514"/>
      <c r="HW270" s="514"/>
      <c r="HX270" s="514"/>
      <c r="HY270" s="514"/>
      <c r="HZ270" s="514"/>
      <c r="IA270" s="514"/>
      <c r="IB270" s="514"/>
      <c r="IC270" s="514"/>
      <c r="ID270" s="514"/>
      <c r="IE270" s="514"/>
      <c r="IF270" s="514"/>
      <c r="IG270" s="514"/>
      <c r="IH270" s="514"/>
      <c r="II270" s="514"/>
      <c r="IJ270" s="514"/>
      <c r="IK270" s="514"/>
      <c r="IL270" s="514"/>
      <c r="IM270" s="514"/>
      <c r="IN270" s="514"/>
      <c r="IO270" s="514"/>
      <c r="IP270" s="514"/>
      <c r="IQ270" s="514"/>
      <c r="IR270" s="514"/>
      <c r="IS270" s="514"/>
      <c r="IT270" s="514"/>
      <c r="IU270" s="514"/>
      <c r="IV270" s="514"/>
      <c r="IW270" s="549"/>
    </row>
    <row r="271" spans="1:257" ht="30.75" customHeight="1" x14ac:dyDescent="0.25">
      <c r="A271" s="996">
        <f t="shared" ref="A271" si="511">A283</f>
        <v>21</v>
      </c>
      <c r="B271" s="507">
        <v>1</v>
      </c>
      <c r="C271" s="97" t="str">
        <f>IF(Proponentes!B262&gt;0,Proponentes!B262,"")</f>
        <v>UNION TEMPORAL TECNISERACIS</v>
      </c>
      <c r="D271" s="335"/>
      <c r="E271" s="335" t="s">
        <v>106</v>
      </c>
      <c r="F271" s="334" t="s">
        <v>1634</v>
      </c>
      <c r="G271" s="341">
        <v>47050</v>
      </c>
      <c r="H271" s="335" t="s">
        <v>1631</v>
      </c>
      <c r="I271" s="335" t="s">
        <v>1538</v>
      </c>
      <c r="J271" s="335"/>
      <c r="K271" s="335"/>
      <c r="L271" s="335" t="s">
        <v>108</v>
      </c>
      <c r="M271" s="334" t="s">
        <v>1775</v>
      </c>
      <c r="N271" s="341">
        <v>47325</v>
      </c>
      <c r="O271" s="335" t="s">
        <v>1631</v>
      </c>
      <c r="P271" s="335" t="s">
        <v>1538</v>
      </c>
      <c r="Q271" s="341"/>
      <c r="R271" s="335"/>
      <c r="S271" s="335"/>
      <c r="T271" s="334"/>
      <c r="U271" s="335"/>
      <c r="V271" s="335"/>
      <c r="W271" s="335"/>
      <c r="X271" s="335"/>
      <c r="Y271" s="335"/>
      <c r="Z271" s="335"/>
      <c r="AA271" s="334"/>
      <c r="AB271" s="335"/>
      <c r="AC271" s="335"/>
      <c r="AD271" s="335"/>
      <c r="AE271" s="335"/>
      <c r="AF271" s="335"/>
      <c r="AG271" s="97" t="str">
        <f t="shared" ref="AG271" si="512">IF(E271="","",IF(K271=0,IF(R271=0,IF(Y271=0,IF(AF271=0,"CUMPLE","NO CUMPLE"),"NO CUMPLE"),"NO CUMPLE"),"NO CUMPLE"))</f>
        <v>CUMPLE</v>
      </c>
      <c r="AH271" s="993"/>
      <c r="AI271" s="335"/>
      <c r="AJ271" s="335" t="str">
        <f t="shared" ref="AJ271" si="513">IF(E271&gt;0,E271,"")</f>
        <v>TECNISEG DE COLOMBIA LTDA</v>
      </c>
      <c r="AK271" s="335" t="s">
        <v>1631</v>
      </c>
      <c r="AL271" s="334" t="s">
        <v>1634</v>
      </c>
      <c r="AM271" s="341">
        <v>47050</v>
      </c>
      <c r="AN271" s="335" t="s">
        <v>1538</v>
      </c>
      <c r="AO271" s="335"/>
      <c r="AP271" s="335"/>
      <c r="AQ271" s="335" t="s">
        <v>108</v>
      </c>
      <c r="AR271" s="335" t="s">
        <v>1631</v>
      </c>
      <c r="AS271" s="334" t="s">
        <v>1775</v>
      </c>
      <c r="AT271" s="341">
        <v>47325</v>
      </c>
      <c r="AU271" s="335" t="s">
        <v>1538</v>
      </c>
      <c r="AV271" s="335"/>
      <c r="AW271" s="335"/>
      <c r="AX271" s="335"/>
      <c r="AY271" s="335"/>
      <c r="AZ271" s="334"/>
      <c r="BA271" s="335"/>
      <c r="BB271" s="335"/>
      <c r="BC271" s="335"/>
      <c r="BD271" s="335"/>
      <c r="BE271" s="335"/>
      <c r="BF271" s="335"/>
      <c r="BG271" s="334"/>
      <c r="BH271" s="335"/>
      <c r="BI271" s="335"/>
      <c r="BJ271" s="335"/>
      <c r="BK271" s="335"/>
      <c r="BL271" s="97" t="str">
        <f t="shared" ref="BL271" si="514">IF(AJ271="","",IF(AP271=0,IF(AW271=0,IF(BD271=0,IF(BK271=0,"CUMPLE","NO CUMPLE"),"NO CUMPLE"),"NO CUMPLE"),"NO CUMPLE"))</f>
        <v>CUMPLE</v>
      </c>
      <c r="BM271" s="993"/>
      <c r="BN271" s="335" t="str">
        <f t="shared" ref="BN271:BN282" si="515">IF(E271&gt;0,E271,"")</f>
        <v>TECNISEG DE COLOMBIA LTDA</v>
      </c>
      <c r="BO271" s="334"/>
      <c r="BP271" s="335"/>
      <c r="BQ271" s="335"/>
      <c r="BR271" s="335"/>
      <c r="BS271" s="335" t="str">
        <f t="shared" ref="BS271:BS282" si="516">IF(L271&gt;0,L271,"")</f>
        <v>SERACIS LTDA</v>
      </c>
      <c r="BT271" s="334" t="s">
        <v>1782</v>
      </c>
      <c r="BU271" s="335" t="s">
        <v>1631</v>
      </c>
      <c r="BV271" s="335">
        <v>66</v>
      </c>
      <c r="BW271" s="335"/>
      <c r="BX271" s="335" t="str">
        <f t="shared" ref="BX271:BX282" si="517">IF(S271&gt;0,S271,"")</f>
        <v/>
      </c>
      <c r="BY271" s="334"/>
      <c r="BZ271" s="335"/>
      <c r="CA271" s="335"/>
      <c r="CB271" s="335"/>
      <c r="CC271" s="335" t="str">
        <f t="shared" ref="CC271:CC282" si="518">IF(Z271&gt;0,Z271,"")</f>
        <v/>
      </c>
      <c r="CD271" s="334"/>
      <c r="CE271" s="335"/>
      <c r="CF271" s="335"/>
      <c r="CG271" s="335"/>
      <c r="CH271" s="997">
        <f>Proponentes!N262</f>
        <v>0</v>
      </c>
      <c r="CI271" s="97" t="str">
        <f t="shared" ref="CI271:CI282" si="519">IF(BN271="","",IF(CJ271=0,"CUMPLE","NO CUMPLE"))</f>
        <v>CUMPLE</v>
      </c>
      <c r="CJ271" s="998"/>
      <c r="CK271" s="335"/>
      <c r="CL271" s="97" t="str">
        <f t="shared" ref="CL271:CL282" si="520">IF(E271&gt;0,E271,"")</f>
        <v>TECNISEG DE COLOMBIA LTDA</v>
      </c>
      <c r="CM271" s="509" t="s">
        <v>332</v>
      </c>
      <c r="CN271" s="335" t="s">
        <v>1538</v>
      </c>
      <c r="CO271" s="335" t="s">
        <v>1631</v>
      </c>
      <c r="CP271" s="335"/>
      <c r="CQ271" s="97" t="s">
        <v>108</v>
      </c>
      <c r="CR271" s="334" t="s">
        <v>315</v>
      </c>
      <c r="CS271" s="335" t="s">
        <v>1538</v>
      </c>
      <c r="CT271" s="335" t="s">
        <v>1631</v>
      </c>
      <c r="CU271" s="335"/>
      <c r="CV271" s="97"/>
      <c r="CW271" s="334"/>
      <c r="CX271" s="335"/>
      <c r="CY271" s="335"/>
      <c r="CZ271" s="335"/>
      <c r="DA271" s="97"/>
      <c r="DB271" s="334"/>
      <c r="DC271" s="335"/>
      <c r="DD271" s="335"/>
      <c r="DE271" s="335"/>
      <c r="DF271" s="97" t="str">
        <f t="shared" ref="DF271" si="521">IF(CL271="","",IF(CP271=0,IF(CU271=0,IF(CZ271=0,IF(DE271=0,"CUMPLE","NO CUMPLE"),"NO CUMPLE"),"NO CUMPLE"),"NO CUMPLE"))</f>
        <v>CUMPLE</v>
      </c>
      <c r="DG271" s="993"/>
      <c r="DH271" s="335"/>
      <c r="DI271" s="97" t="str">
        <f t="shared" ref="DI271" si="522">IF(E271&gt;0,E271,"")</f>
        <v>TECNISEG DE COLOMBIA LTDA</v>
      </c>
      <c r="DJ271" s="334" t="s">
        <v>315</v>
      </c>
      <c r="DK271" s="335" t="s">
        <v>1631</v>
      </c>
      <c r="DL271" s="335"/>
      <c r="DM271" s="97" t="s">
        <v>108</v>
      </c>
      <c r="DN271" s="334" t="s">
        <v>319</v>
      </c>
      <c r="DO271" s="335" t="s">
        <v>1631</v>
      </c>
      <c r="DP271" s="335"/>
      <c r="DQ271" s="97"/>
      <c r="DR271" s="334"/>
      <c r="DS271" s="335"/>
      <c r="DT271" s="335"/>
      <c r="DU271" s="97"/>
      <c r="DV271" s="334"/>
      <c r="DW271" s="335"/>
      <c r="DX271" s="335"/>
      <c r="DY271" s="97" t="str">
        <f t="shared" ref="DY271" si="523">IF(DI271="","",IF(DL271=0,IF(DP271=0,IF(DT271=0,IF(DX271=0,"CUMPLE","NO CUMPLE"),"NO CUMPLE"),"NO CUMPLE"),"NO CUMPLE"))</f>
        <v>CUMPLE</v>
      </c>
      <c r="DZ271" s="998"/>
      <c r="EA271" s="335"/>
      <c r="EB271" s="97" t="str">
        <f t="shared" ref="EB271:EB282" si="524">IF(E271&gt;0,E271,"")</f>
        <v>TECNISEG DE COLOMBIA LTDA</v>
      </c>
      <c r="EC271" s="334" t="s">
        <v>315</v>
      </c>
      <c r="ED271" s="335" t="s">
        <v>1631</v>
      </c>
      <c r="EE271" s="335"/>
      <c r="EF271" s="97" t="s">
        <v>108</v>
      </c>
      <c r="EG271" s="334" t="s">
        <v>319</v>
      </c>
      <c r="EH271" s="335" t="s">
        <v>1631</v>
      </c>
      <c r="EI271" s="335"/>
      <c r="EJ271" s="97"/>
      <c r="EK271" s="334"/>
      <c r="EL271" s="335"/>
      <c r="EM271" s="335"/>
      <c r="EN271" s="97"/>
      <c r="EO271" s="334"/>
      <c r="EP271" s="335"/>
      <c r="EQ271" s="335"/>
      <c r="ER271" s="97" t="str">
        <f t="shared" ref="ER271" si="525">IF(EB271="","",IF(EE271=0,IF(EI271=0,IF(EM271=0,IF(EQ271=0,"CUMPLE","NO CUMPLE"),"NO CUMPLE"),"NO CUMPLE"),"NO CUMPLE"))</f>
        <v>CUMPLE</v>
      </c>
      <c r="ES271" s="993"/>
      <c r="ET271" s="335"/>
      <c r="EU271" s="97" t="str">
        <f t="shared" ref="EU271:EU282" si="526">IF(E271&gt;0,E271,"")</f>
        <v>TECNISEG DE COLOMBIA LTDA</v>
      </c>
      <c r="EV271" s="334" t="s">
        <v>747</v>
      </c>
      <c r="EW271" s="335" t="s">
        <v>1631</v>
      </c>
      <c r="EX271" s="335"/>
      <c r="EY271" s="97" t="s">
        <v>108</v>
      </c>
      <c r="EZ271" s="334" t="s">
        <v>879</v>
      </c>
      <c r="FA271" s="335" t="s">
        <v>1631</v>
      </c>
      <c r="FB271" s="335"/>
      <c r="FC271" s="97"/>
      <c r="FD271" s="334"/>
      <c r="FE271" s="335"/>
      <c r="FF271" s="335"/>
      <c r="FG271" s="97"/>
      <c r="FH271" s="334"/>
      <c r="FI271" s="335"/>
      <c r="FJ271" s="335"/>
      <c r="FK271" s="97" t="str">
        <f t="shared" ref="FK271" si="527">IF(EU271="","",IF(EX271=0,IF(FB271=0,IF(FF271=0,IF(FJ271=0,"CUMPLE","NO CUMPLE"),"NO CUMPLE"),"NO CUMPLE"),"NO CUMPLE"))</f>
        <v>CUMPLE</v>
      </c>
      <c r="FL271" s="993"/>
      <c r="FM271" s="335"/>
      <c r="FN271" s="97" t="str">
        <f t="shared" ref="FN271:FN282" si="528">IF(E271&gt;0,E271,"")</f>
        <v>TECNISEG DE COLOMBIA LTDA</v>
      </c>
      <c r="FO271" s="334" t="s">
        <v>756</v>
      </c>
      <c r="FP271" s="335"/>
      <c r="FQ271" s="97" t="s">
        <v>108</v>
      </c>
      <c r="FR271" s="334" t="s">
        <v>879</v>
      </c>
      <c r="FS271" s="335"/>
      <c r="FT271" s="97"/>
      <c r="FU271" s="334"/>
      <c r="FV271" s="335"/>
      <c r="FW271" s="97"/>
      <c r="FX271" s="334"/>
      <c r="FY271" s="335"/>
      <c r="FZ271" s="97" t="str">
        <f t="shared" ref="FZ271" si="529">IF(FN271="","",IF(FP271=0,IF(FS271=0,IF(FV271=0,IF(FY271=0,"CUMPLE","NO CUMPLE"),"NO CUMPLE"),"NO CUMPLE"),"NO CUMPLE"))</f>
        <v>CUMPLE</v>
      </c>
      <c r="GA271" s="993"/>
      <c r="GB271" s="335"/>
      <c r="GC271" s="510" t="str">
        <f t="shared" ref="GC271:GC282" si="530">IF(E271&gt;0,E271,"")</f>
        <v>TECNISEG DE COLOMBIA LTDA</v>
      </c>
      <c r="GD271" s="336" t="s">
        <v>768</v>
      </c>
      <c r="GE271" s="337" t="s">
        <v>1631</v>
      </c>
      <c r="GF271" s="336"/>
      <c r="GG271" s="337"/>
      <c r="GH271" s="337"/>
      <c r="GI271" s="510" t="s">
        <v>108</v>
      </c>
      <c r="GJ271" s="336" t="s">
        <v>744</v>
      </c>
      <c r="GK271" s="337" t="s">
        <v>1631</v>
      </c>
      <c r="GL271" s="337"/>
      <c r="GM271" s="337"/>
      <c r="GN271" s="337"/>
      <c r="GO271" s="510"/>
      <c r="GP271" s="336"/>
      <c r="GQ271" s="337"/>
      <c r="GR271" s="337"/>
      <c r="GS271" s="337"/>
      <c r="GT271" s="337"/>
      <c r="GU271" s="510"/>
      <c r="GV271" s="336"/>
      <c r="GW271" s="337"/>
      <c r="GX271" s="337"/>
      <c r="GY271" s="337"/>
      <c r="GZ271" s="336"/>
      <c r="HA271" s="510" t="str">
        <f t="shared" ref="HA271" si="531">IF(GC271="","",IF(GH271=0,IF(GN271=0,IF(GT271=0,IF(GZ271=0,"CUMPLE","NO CUMPLE"),"NO CUMPLE"),"NO CUMPLE"),"NO CUMPLE"))</f>
        <v>CUMPLE</v>
      </c>
      <c r="HB271" s="994"/>
      <c r="HC271" s="337"/>
      <c r="HD271" s="510" t="str">
        <f t="shared" ref="HD271:HD282" si="532">IF(E271&gt;0,E271,"")</f>
        <v>TECNISEG DE COLOMBIA LTDA</v>
      </c>
      <c r="HE271" s="336" t="s">
        <v>740</v>
      </c>
      <c r="HF271" s="337" t="s">
        <v>1631</v>
      </c>
      <c r="HG271" s="337" t="s">
        <v>1631</v>
      </c>
      <c r="HH271" s="336"/>
      <c r="HI271" s="510" t="s">
        <v>108</v>
      </c>
      <c r="HJ271" s="336" t="s">
        <v>962</v>
      </c>
      <c r="HK271" s="337" t="s">
        <v>1631</v>
      </c>
      <c r="HL271" s="337" t="s">
        <v>1538</v>
      </c>
      <c r="HM271" s="336"/>
      <c r="HN271" s="510"/>
      <c r="HO271" s="336"/>
      <c r="HP271" s="337"/>
      <c r="HQ271" s="337"/>
      <c r="HR271" s="337"/>
      <c r="HS271" s="510"/>
      <c r="HT271" s="336"/>
      <c r="HU271" s="337"/>
      <c r="HV271" s="337"/>
      <c r="HW271" s="337"/>
      <c r="HX271" s="97" t="str">
        <f t="shared" ref="HX271" si="533">IF(HD271="","",IF(HH271=0,IF(HM271=0,IF(HR271=0,IF(HW271=0,"CUMPLE","NO CUMPLE"),"NO CUMPLE"),"NO CUMPLE"),"NO CUMPLE"))</f>
        <v>CUMPLE</v>
      </c>
      <c r="HY271" s="994"/>
      <c r="HZ271" s="337"/>
      <c r="IA271" s="510" t="str">
        <f t="shared" ref="IA271:IA282" si="534">IF(E271&gt;0,E271,"")</f>
        <v>TECNISEG DE COLOMBIA LTDA</v>
      </c>
      <c r="IB271" s="336" t="s">
        <v>332</v>
      </c>
      <c r="IC271" s="337" t="s">
        <v>1631</v>
      </c>
      <c r="ID271" s="337"/>
      <c r="IE271" s="510" t="s">
        <v>108</v>
      </c>
      <c r="IF271" s="336" t="s">
        <v>315</v>
      </c>
      <c r="IG271" s="337" t="s">
        <v>1631</v>
      </c>
      <c r="IH271" s="337"/>
      <c r="II271" s="510"/>
      <c r="IJ271" s="336"/>
      <c r="IK271" s="337"/>
      <c r="IL271" s="337"/>
      <c r="IM271" s="510"/>
      <c r="IN271" s="336"/>
      <c r="IO271" s="337"/>
      <c r="IP271" s="337"/>
      <c r="IQ271" s="97" t="str">
        <f t="shared" ref="IQ271:IQ282" si="535">IF(IA271="","",IF(ID271=0,IF(IH271=0,IF(IL271=0,IF(IP271=0,"CUMPLE","NO CUMPLE"),"NO CUMPLE"),"NO CUMPLE"),"NO CUMPLE"))</f>
        <v>CUMPLE</v>
      </c>
      <c r="IR271" s="994"/>
      <c r="IS271" s="337"/>
      <c r="IT271" s="337" t="s">
        <v>1631</v>
      </c>
      <c r="IU271" s="337">
        <v>1</v>
      </c>
      <c r="IV271" s="510" t="str">
        <f>IF(IT271&lt;&gt;"",IF(IT271="SI",IF(IW271=0,"CUMPLE","NO CUMPLE"),"NO CUMPLE"),"")</f>
        <v>CUMPLE</v>
      </c>
      <c r="IW271" s="995"/>
    </row>
    <row r="272" spans="1:257" x14ac:dyDescent="0.25">
      <c r="A272" s="996"/>
      <c r="B272" s="507">
        <v>2</v>
      </c>
      <c r="C272" s="97" t="str">
        <f>IF(Proponentes!B263&gt;0,Proponentes!B263,"")</f>
        <v/>
      </c>
      <c r="D272" s="335"/>
      <c r="E272" s="335"/>
      <c r="F272" s="334"/>
      <c r="G272" s="335"/>
      <c r="H272" s="335"/>
      <c r="I272" s="335"/>
      <c r="J272" s="335"/>
      <c r="K272" s="335"/>
      <c r="L272" s="335"/>
      <c r="M272" s="334"/>
      <c r="N272" s="335"/>
      <c r="O272" s="335"/>
      <c r="P272" s="335"/>
      <c r="Q272" s="335"/>
      <c r="R272" s="335"/>
      <c r="S272" s="335"/>
      <c r="T272" s="334"/>
      <c r="U272" s="335"/>
      <c r="V272" s="335"/>
      <c r="W272" s="335"/>
      <c r="X272" s="335"/>
      <c r="Y272" s="335"/>
      <c r="Z272" s="335"/>
      <c r="AA272" s="334"/>
      <c r="AB272" s="335"/>
      <c r="AC272" s="335"/>
      <c r="AD272" s="335"/>
      <c r="AE272" s="335"/>
      <c r="AF272" s="335"/>
      <c r="AG272" s="97" t="str">
        <f t="shared" si="409"/>
        <v/>
      </c>
      <c r="AH272" s="993"/>
      <c r="AI272" s="335"/>
      <c r="AJ272" s="335" t="str">
        <f t="shared" si="410"/>
        <v/>
      </c>
      <c r="AK272" s="335"/>
      <c r="AL272" s="334"/>
      <c r="AM272" s="335"/>
      <c r="AN272" s="335"/>
      <c r="AO272" s="335"/>
      <c r="AP272" s="335"/>
      <c r="AQ272" s="335"/>
      <c r="AR272" s="335"/>
      <c r="AS272" s="334"/>
      <c r="AT272" s="335"/>
      <c r="AU272" s="335"/>
      <c r="AV272" s="335"/>
      <c r="AW272" s="335"/>
      <c r="AX272" s="335"/>
      <c r="AY272" s="335"/>
      <c r="AZ272" s="334"/>
      <c r="BA272" s="335"/>
      <c r="BB272" s="335"/>
      <c r="BC272" s="335"/>
      <c r="BD272" s="335"/>
      <c r="BE272" s="335"/>
      <c r="BF272" s="335"/>
      <c r="BG272" s="334"/>
      <c r="BH272" s="335"/>
      <c r="BI272" s="335"/>
      <c r="BJ272" s="335"/>
      <c r="BK272" s="335"/>
      <c r="BL272" s="97" t="str">
        <f t="shared" si="411"/>
        <v/>
      </c>
      <c r="BM272" s="993"/>
      <c r="BN272" s="335" t="str">
        <f t="shared" si="515"/>
        <v/>
      </c>
      <c r="BO272" s="334"/>
      <c r="BP272" s="335"/>
      <c r="BQ272" s="335"/>
      <c r="BR272" s="335"/>
      <c r="BS272" s="335" t="str">
        <f t="shared" si="516"/>
        <v/>
      </c>
      <c r="BT272" s="334"/>
      <c r="BU272" s="335"/>
      <c r="BV272" s="335"/>
      <c r="BW272" s="335"/>
      <c r="BX272" s="335" t="str">
        <f t="shared" si="517"/>
        <v/>
      </c>
      <c r="BY272" s="334"/>
      <c r="BZ272" s="335"/>
      <c r="CA272" s="335"/>
      <c r="CB272" s="335"/>
      <c r="CC272" s="335" t="str">
        <f t="shared" si="518"/>
        <v/>
      </c>
      <c r="CD272" s="334"/>
      <c r="CE272" s="335"/>
      <c r="CF272" s="335"/>
      <c r="CG272" s="335"/>
      <c r="CH272" s="997"/>
      <c r="CI272" s="97" t="str">
        <f t="shared" si="519"/>
        <v/>
      </c>
      <c r="CJ272" s="998"/>
      <c r="CK272" s="335"/>
      <c r="CL272" s="97" t="str">
        <f t="shared" si="520"/>
        <v/>
      </c>
      <c r="CM272" s="334"/>
      <c r="CN272" s="335"/>
      <c r="CO272" s="335"/>
      <c r="CP272" s="335"/>
      <c r="CQ272" s="97"/>
      <c r="CR272" s="334"/>
      <c r="CS272" s="335"/>
      <c r="CT272" s="335"/>
      <c r="CU272" s="335"/>
      <c r="CV272" s="97"/>
      <c r="CW272" s="334"/>
      <c r="CX272" s="335"/>
      <c r="CY272" s="335"/>
      <c r="CZ272" s="335"/>
      <c r="DA272" s="97"/>
      <c r="DB272" s="334"/>
      <c r="DC272" s="335"/>
      <c r="DD272" s="335"/>
      <c r="DE272" s="335"/>
      <c r="DF272" s="97" t="str">
        <f t="shared" si="418"/>
        <v/>
      </c>
      <c r="DG272" s="993"/>
      <c r="DH272" s="335"/>
      <c r="DI272" s="97" t="str">
        <f t="shared" si="419"/>
        <v/>
      </c>
      <c r="DJ272" s="334"/>
      <c r="DK272" s="335"/>
      <c r="DL272" s="335"/>
      <c r="DM272" s="97"/>
      <c r="DN272" s="334"/>
      <c r="DO272" s="335"/>
      <c r="DP272" s="335"/>
      <c r="DQ272" s="97"/>
      <c r="DR272" s="334"/>
      <c r="DS272" s="335"/>
      <c r="DT272" s="335"/>
      <c r="DU272" s="97"/>
      <c r="DV272" s="334"/>
      <c r="DW272" s="335"/>
      <c r="DX272" s="335"/>
      <c r="DY272" s="97" t="str">
        <f t="shared" si="420"/>
        <v/>
      </c>
      <c r="DZ272" s="998"/>
      <c r="EA272" s="335"/>
      <c r="EB272" s="97" t="str">
        <f t="shared" si="524"/>
        <v/>
      </c>
      <c r="EC272" s="334"/>
      <c r="ED272" s="335"/>
      <c r="EE272" s="335"/>
      <c r="EF272" s="97"/>
      <c r="EG272" s="334"/>
      <c r="EH272" s="335"/>
      <c r="EI272" s="335"/>
      <c r="EJ272" s="97"/>
      <c r="EK272" s="334"/>
      <c r="EL272" s="335"/>
      <c r="EM272" s="335"/>
      <c r="EN272" s="97"/>
      <c r="EO272" s="334"/>
      <c r="EP272" s="335"/>
      <c r="EQ272" s="335"/>
      <c r="ER272" s="97" t="str">
        <f t="shared" si="422"/>
        <v/>
      </c>
      <c r="ES272" s="993"/>
      <c r="ET272" s="335"/>
      <c r="EU272" s="97" t="str">
        <f t="shared" si="526"/>
        <v/>
      </c>
      <c r="EV272" s="334"/>
      <c r="EW272" s="335"/>
      <c r="EX272" s="335"/>
      <c r="EY272" s="97"/>
      <c r="EZ272" s="334"/>
      <c r="FA272" s="335"/>
      <c r="FB272" s="335"/>
      <c r="FC272" s="97"/>
      <c r="FD272" s="334"/>
      <c r="FE272" s="335"/>
      <c r="FF272" s="335"/>
      <c r="FG272" s="97"/>
      <c r="FH272" s="334"/>
      <c r="FI272" s="335"/>
      <c r="FJ272" s="335"/>
      <c r="FK272" s="97" t="str">
        <f t="shared" si="424"/>
        <v/>
      </c>
      <c r="FL272" s="993"/>
      <c r="FM272" s="335"/>
      <c r="FN272" s="97" t="str">
        <f t="shared" si="528"/>
        <v/>
      </c>
      <c r="FO272" s="334"/>
      <c r="FP272" s="335"/>
      <c r="FQ272" s="97"/>
      <c r="FR272" s="334"/>
      <c r="FS272" s="335"/>
      <c r="FT272" s="97"/>
      <c r="FU272" s="334"/>
      <c r="FV272" s="335"/>
      <c r="FW272" s="97"/>
      <c r="FX272" s="334"/>
      <c r="FY272" s="335"/>
      <c r="FZ272" s="97" t="str">
        <f t="shared" si="426"/>
        <v/>
      </c>
      <c r="GA272" s="993"/>
      <c r="GB272" s="335"/>
      <c r="GC272" s="510" t="str">
        <f t="shared" si="530"/>
        <v/>
      </c>
      <c r="GD272" s="336"/>
      <c r="GE272" s="337"/>
      <c r="GF272" s="337"/>
      <c r="GG272" s="337"/>
      <c r="GH272" s="337"/>
      <c r="GI272" s="510"/>
      <c r="GJ272" s="336"/>
      <c r="GK272" s="337"/>
      <c r="GL272" s="337"/>
      <c r="GM272" s="337"/>
      <c r="GN272" s="337"/>
      <c r="GO272" s="510"/>
      <c r="GP272" s="336"/>
      <c r="GQ272" s="337"/>
      <c r="GR272" s="337"/>
      <c r="GS272" s="337"/>
      <c r="GT272" s="337"/>
      <c r="GU272" s="510"/>
      <c r="GV272" s="336"/>
      <c r="GW272" s="337"/>
      <c r="GX272" s="337"/>
      <c r="GY272" s="337"/>
      <c r="GZ272" s="336"/>
      <c r="HA272" s="510" t="str">
        <f t="shared" si="428"/>
        <v/>
      </c>
      <c r="HB272" s="994"/>
      <c r="HC272" s="337"/>
      <c r="HD272" s="510" t="str">
        <f t="shared" si="532"/>
        <v/>
      </c>
      <c r="HE272" s="336"/>
      <c r="HF272" s="337"/>
      <c r="HG272" s="337"/>
      <c r="HH272" s="336"/>
      <c r="HI272" s="510"/>
      <c r="HJ272" s="336"/>
      <c r="HK272" s="337"/>
      <c r="HL272" s="337"/>
      <c r="HM272" s="336"/>
      <c r="HN272" s="510"/>
      <c r="HO272" s="336"/>
      <c r="HP272" s="337"/>
      <c r="HQ272" s="337"/>
      <c r="HR272" s="337"/>
      <c r="HS272" s="510"/>
      <c r="HT272" s="336"/>
      <c r="HU272" s="337"/>
      <c r="HV272" s="337"/>
      <c r="HW272" s="337"/>
      <c r="HX272" s="97" t="str">
        <f t="shared" si="430"/>
        <v/>
      </c>
      <c r="HY272" s="994"/>
      <c r="HZ272" s="337"/>
      <c r="IA272" s="510" t="str">
        <f t="shared" si="534"/>
        <v/>
      </c>
      <c r="IB272" s="336"/>
      <c r="IC272" s="337"/>
      <c r="ID272" s="337"/>
      <c r="IE272" s="510"/>
      <c r="IF272" s="336"/>
      <c r="IG272" s="337"/>
      <c r="IH272" s="337"/>
      <c r="II272" s="510"/>
      <c r="IJ272" s="336"/>
      <c r="IK272" s="337"/>
      <c r="IL272" s="337"/>
      <c r="IM272" s="510"/>
      <c r="IN272" s="336"/>
      <c r="IO272" s="337"/>
      <c r="IP272" s="337"/>
      <c r="IQ272" s="97" t="str">
        <f t="shared" si="535"/>
        <v/>
      </c>
      <c r="IR272" s="994"/>
      <c r="IS272" s="337"/>
      <c r="IT272" s="337"/>
      <c r="IU272" s="337"/>
      <c r="IV272" s="510" t="str">
        <f t="shared" ref="IV272:IV282" si="536">IF(IT272&lt;&gt;"",IF(IT272="SI",IF(IW272=0,"CUMPLE","NO CUMPLE"),"NO CUMPLE"),"")</f>
        <v/>
      </c>
      <c r="IW272" s="995"/>
    </row>
    <row r="273" spans="1:257" x14ac:dyDescent="0.25">
      <c r="A273" s="996"/>
      <c r="B273" s="507">
        <v>3</v>
      </c>
      <c r="C273" s="97" t="str">
        <f>IF(Proponentes!B264&gt;0,Proponentes!B264,"")</f>
        <v/>
      </c>
      <c r="D273" s="335"/>
      <c r="E273" s="335"/>
      <c r="F273" s="334"/>
      <c r="G273" s="335"/>
      <c r="H273" s="335"/>
      <c r="I273" s="335"/>
      <c r="J273" s="335"/>
      <c r="K273" s="335"/>
      <c r="L273" s="335"/>
      <c r="M273" s="334"/>
      <c r="N273" s="335"/>
      <c r="O273" s="335"/>
      <c r="P273" s="335"/>
      <c r="Q273" s="335"/>
      <c r="R273" s="335"/>
      <c r="S273" s="335"/>
      <c r="T273" s="334"/>
      <c r="U273" s="335"/>
      <c r="V273" s="335"/>
      <c r="W273" s="335"/>
      <c r="X273" s="335"/>
      <c r="Y273" s="335"/>
      <c r="Z273" s="335"/>
      <c r="AA273" s="334"/>
      <c r="AB273" s="335"/>
      <c r="AC273" s="335"/>
      <c r="AD273" s="335"/>
      <c r="AE273" s="335"/>
      <c r="AF273" s="335"/>
      <c r="AG273" s="97" t="str">
        <f t="shared" si="409"/>
        <v/>
      </c>
      <c r="AH273" s="993"/>
      <c r="AI273" s="335"/>
      <c r="AJ273" s="335" t="str">
        <f t="shared" si="410"/>
        <v/>
      </c>
      <c r="AK273" s="335"/>
      <c r="AL273" s="334"/>
      <c r="AM273" s="335"/>
      <c r="AN273" s="335"/>
      <c r="AO273" s="335"/>
      <c r="AP273" s="335"/>
      <c r="AQ273" s="335"/>
      <c r="AR273" s="335"/>
      <c r="AS273" s="334"/>
      <c r="AT273" s="335"/>
      <c r="AU273" s="335"/>
      <c r="AV273" s="335"/>
      <c r="AW273" s="335"/>
      <c r="AX273" s="335"/>
      <c r="AY273" s="335"/>
      <c r="AZ273" s="334"/>
      <c r="BA273" s="335"/>
      <c r="BB273" s="335"/>
      <c r="BC273" s="335"/>
      <c r="BD273" s="335"/>
      <c r="BE273" s="335"/>
      <c r="BF273" s="335"/>
      <c r="BG273" s="334"/>
      <c r="BH273" s="335"/>
      <c r="BI273" s="335"/>
      <c r="BJ273" s="335"/>
      <c r="BK273" s="335"/>
      <c r="BL273" s="97" t="str">
        <f t="shared" si="411"/>
        <v/>
      </c>
      <c r="BM273" s="993"/>
      <c r="BN273" s="335" t="str">
        <f t="shared" si="515"/>
        <v/>
      </c>
      <c r="BO273" s="334"/>
      <c r="BP273" s="335"/>
      <c r="BQ273" s="335"/>
      <c r="BR273" s="335"/>
      <c r="BS273" s="335" t="str">
        <f t="shared" si="516"/>
        <v/>
      </c>
      <c r="BT273" s="334"/>
      <c r="BU273" s="335"/>
      <c r="BV273" s="335"/>
      <c r="BW273" s="335"/>
      <c r="BX273" s="335" t="str">
        <f t="shared" si="517"/>
        <v/>
      </c>
      <c r="BY273" s="334"/>
      <c r="BZ273" s="335"/>
      <c r="CA273" s="335"/>
      <c r="CB273" s="335"/>
      <c r="CC273" s="335" t="str">
        <f t="shared" si="518"/>
        <v/>
      </c>
      <c r="CD273" s="334"/>
      <c r="CE273" s="335"/>
      <c r="CF273" s="335"/>
      <c r="CG273" s="335"/>
      <c r="CH273" s="997"/>
      <c r="CI273" s="97" t="str">
        <f t="shared" si="519"/>
        <v/>
      </c>
      <c r="CJ273" s="998"/>
      <c r="CK273" s="335"/>
      <c r="CL273" s="97" t="str">
        <f t="shared" si="520"/>
        <v/>
      </c>
      <c r="CM273" s="334"/>
      <c r="CN273" s="335"/>
      <c r="CO273" s="335"/>
      <c r="CP273" s="335"/>
      <c r="CQ273" s="97"/>
      <c r="CR273" s="334"/>
      <c r="CS273" s="335"/>
      <c r="CT273" s="335"/>
      <c r="CU273" s="335"/>
      <c r="CV273" s="97"/>
      <c r="CW273" s="334"/>
      <c r="CX273" s="335"/>
      <c r="CY273" s="335"/>
      <c r="CZ273" s="335"/>
      <c r="DA273" s="97"/>
      <c r="DB273" s="334"/>
      <c r="DC273" s="335"/>
      <c r="DD273" s="335"/>
      <c r="DE273" s="335"/>
      <c r="DF273" s="97" t="str">
        <f t="shared" si="418"/>
        <v/>
      </c>
      <c r="DG273" s="993"/>
      <c r="DH273" s="335"/>
      <c r="DI273" s="97" t="str">
        <f t="shared" si="419"/>
        <v/>
      </c>
      <c r="DJ273" s="334"/>
      <c r="DK273" s="335"/>
      <c r="DL273" s="335"/>
      <c r="DM273" s="97"/>
      <c r="DN273" s="334"/>
      <c r="DO273" s="335"/>
      <c r="DP273" s="335"/>
      <c r="DQ273" s="97"/>
      <c r="DR273" s="334"/>
      <c r="DS273" s="335"/>
      <c r="DT273" s="335"/>
      <c r="DU273" s="97"/>
      <c r="DV273" s="334"/>
      <c r="DW273" s="335"/>
      <c r="DX273" s="335"/>
      <c r="DY273" s="97" t="str">
        <f t="shared" si="420"/>
        <v/>
      </c>
      <c r="DZ273" s="998"/>
      <c r="EA273" s="335"/>
      <c r="EB273" s="97" t="str">
        <f t="shared" si="524"/>
        <v/>
      </c>
      <c r="EC273" s="334"/>
      <c r="ED273" s="335"/>
      <c r="EE273" s="335"/>
      <c r="EF273" s="97"/>
      <c r="EG273" s="334"/>
      <c r="EH273" s="335"/>
      <c r="EI273" s="335"/>
      <c r="EJ273" s="97"/>
      <c r="EK273" s="334"/>
      <c r="EL273" s="335"/>
      <c r="EM273" s="335"/>
      <c r="EN273" s="97"/>
      <c r="EO273" s="334"/>
      <c r="EP273" s="335"/>
      <c r="EQ273" s="335"/>
      <c r="ER273" s="97" t="str">
        <f t="shared" si="422"/>
        <v/>
      </c>
      <c r="ES273" s="993"/>
      <c r="ET273" s="335"/>
      <c r="EU273" s="97" t="str">
        <f t="shared" si="526"/>
        <v/>
      </c>
      <c r="EV273" s="334"/>
      <c r="EW273" s="335"/>
      <c r="EX273" s="335"/>
      <c r="EY273" s="97"/>
      <c r="EZ273" s="334"/>
      <c r="FA273" s="335"/>
      <c r="FB273" s="335"/>
      <c r="FC273" s="97"/>
      <c r="FD273" s="334"/>
      <c r="FE273" s="335"/>
      <c r="FF273" s="335"/>
      <c r="FG273" s="97"/>
      <c r="FH273" s="334"/>
      <c r="FI273" s="335"/>
      <c r="FJ273" s="335"/>
      <c r="FK273" s="97" t="str">
        <f t="shared" si="424"/>
        <v/>
      </c>
      <c r="FL273" s="993"/>
      <c r="FM273" s="335"/>
      <c r="FN273" s="97" t="str">
        <f t="shared" si="528"/>
        <v/>
      </c>
      <c r="FO273" s="334"/>
      <c r="FP273" s="335"/>
      <c r="FQ273" s="97"/>
      <c r="FR273" s="334"/>
      <c r="FS273" s="335"/>
      <c r="FT273" s="97"/>
      <c r="FU273" s="334"/>
      <c r="FV273" s="335"/>
      <c r="FW273" s="97"/>
      <c r="FX273" s="334"/>
      <c r="FY273" s="335"/>
      <c r="FZ273" s="97" t="str">
        <f t="shared" si="426"/>
        <v/>
      </c>
      <c r="GA273" s="993"/>
      <c r="GB273" s="335"/>
      <c r="GC273" s="510" t="str">
        <f t="shared" si="530"/>
        <v/>
      </c>
      <c r="GD273" s="336"/>
      <c r="GE273" s="337"/>
      <c r="GF273" s="337"/>
      <c r="GG273" s="337"/>
      <c r="GH273" s="337"/>
      <c r="GI273" s="510"/>
      <c r="GJ273" s="336"/>
      <c r="GK273" s="337"/>
      <c r="GL273" s="337"/>
      <c r="GM273" s="337"/>
      <c r="GN273" s="337"/>
      <c r="GO273" s="510"/>
      <c r="GP273" s="336"/>
      <c r="GQ273" s="337"/>
      <c r="GR273" s="337"/>
      <c r="GS273" s="337"/>
      <c r="GT273" s="337"/>
      <c r="GU273" s="510"/>
      <c r="GV273" s="336"/>
      <c r="GW273" s="337"/>
      <c r="GX273" s="337"/>
      <c r="GY273" s="337"/>
      <c r="GZ273" s="336"/>
      <c r="HA273" s="510" t="str">
        <f t="shared" si="428"/>
        <v/>
      </c>
      <c r="HB273" s="994"/>
      <c r="HC273" s="337"/>
      <c r="HD273" s="510" t="str">
        <f t="shared" si="532"/>
        <v/>
      </c>
      <c r="HE273" s="336"/>
      <c r="HF273" s="337"/>
      <c r="HG273" s="337"/>
      <c r="HH273" s="336"/>
      <c r="HI273" s="510"/>
      <c r="HJ273" s="336"/>
      <c r="HK273" s="337"/>
      <c r="HL273" s="337"/>
      <c r="HM273" s="336"/>
      <c r="HN273" s="510"/>
      <c r="HO273" s="336"/>
      <c r="HP273" s="337"/>
      <c r="HQ273" s="337"/>
      <c r="HR273" s="337"/>
      <c r="HS273" s="510"/>
      <c r="HT273" s="336"/>
      <c r="HU273" s="337"/>
      <c r="HV273" s="337"/>
      <c r="HW273" s="337"/>
      <c r="HX273" s="97" t="str">
        <f t="shared" si="430"/>
        <v/>
      </c>
      <c r="HY273" s="994"/>
      <c r="HZ273" s="337"/>
      <c r="IA273" s="510" t="str">
        <f t="shared" si="534"/>
        <v/>
      </c>
      <c r="IB273" s="336"/>
      <c r="IC273" s="337"/>
      <c r="ID273" s="337"/>
      <c r="IE273" s="510"/>
      <c r="IF273" s="336"/>
      <c r="IG273" s="337"/>
      <c r="IH273" s="337"/>
      <c r="II273" s="510"/>
      <c r="IJ273" s="336"/>
      <c r="IK273" s="337"/>
      <c r="IL273" s="337"/>
      <c r="IM273" s="510"/>
      <c r="IN273" s="336"/>
      <c r="IO273" s="337"/>
      <c r="IP273" s="337"/>
      <c r="IQ273" s="97" t="str">
        <f t="shared" si="535"/>
        <v/>
      </c>
      <c r="IR273" s="994"/>
      <c r="IS273" s="337"/>
      <c r="IT273" s="337"/>
      <c r="IU273" s="337"/>
      <c r="IV273" s="510" t="str">
        <f t="shared" si="536"/>
        <v/>
      </c>
      <c r="IW273" s="995"/>
    </row>
    <row r="274" spans="1:257" x14ac:dyDescent="0.25">
      <c r="A274" s="996"/>
      <c r="B274" s="507">
        <v>4</v>
      </c>
      <c r="C274" s="97" t="str">
        <f>IF(Proponentes!B265&gt;0,Proponentes!B265,"")</f>
        <v/>
      </c>
      <c r="D274" s="335"/>
      <c r="E274" s="335"/>
      <c r="F274" s="334"/>
      <c r="G274" s="335"/>
      <c r="H274" s="335"/>
      <c r="I274" s="335"/>
      <c r="J274" s="335"/>
      <c r="K274" s="335"/>
      <c r="L274" s="335"/>
      <c r="M274" s="334"/>
      <c r="N274" s="335"/>
      <c r="O274" s="335"/>
      <c r="P274" s="335"/>
      <c r="Q274" s="335"/>
      <c r="R274" s="335"/>
      <c r="S274" s="335"/>
      <c r="T274" s="334"/>
      <c r="U274" s="335"/>
      <c r="V274" s="335"/>
      <c r="W274" s="335"/>
      <c r="X274" s="335"/>
      <c r="Y274" s="335"/>
      <c r="Z274" s="335"/>
      <c r="AA274" s="334"/>
      <c r="AB274" s="335"/>
      <c r="AC274" s="335"/>
      <c r="AD274" s="335"/>
      <c r="AE274" s="335"/>
      <c r="AF274" s="335"/>
      <c r="AG274" s="97" t="str">
        <f t="shared" si="409"/>
        <v/>
      </c>
      <c r="AH274" s="993"/>
      <c r="AI274" s="335"/>
      <c r="AJ274" s="335" t="str">
        <f t="shared" si="410"/>
        <v/>
      </c>
      <c r="AK274" s="335"/>
      <c r="AL274" s="334"/>
      <c r="AM274" s="335"/>
      <c r="AN274" s="335"/>
      <c r="AO274" s="335"/>
      <c r="AP274" s="335"/>
      <c r="AQ274" s="335"/>
      <c r="AR274" s="335"/>
      <c r="AS274" s="334"/>
      <c r="AT274" s="335"/>
      <c r="AU274" s="335"/>
      <c r="AV274" s="335"/>
      <c r="AW274" s="335"/>
      <c r="AX274" s="335"/>
      <c r="AY274" s="335"/>
      <c r="AZ274" s="334"/>
      <c r="BA274" s="335"/>
      <c r="BB274" s="335"/>
      <c r="BC274" s="335"/>
      <c r="BD274" s="335"/>
      <c r="BE274" s="335"/>
      <c r="BF274" s="335"/>
      <c r="BG274" s="334"/>
      <c r="BH274" s="335"/>
      <c r="BI274" s="335"/>
      <c r="BJ274" s="335"/>
      <c r="BK274" s="335"/>
      <c r="BL274" s="97" t="str">
        <f t="shared" si="411"/>
        <v/>
      </c>
      <c r="BM274" s="993"/>
      <c r="BN274" s="335" t="str">
        <f t="shared" si="515"/>
        <v/>
      </c>
      <c r="BO274" s="334"/>
      <c r="BP274" s="335"/>
      <c r="BQ274" s="335"/>
      <c r="BR274" s="335"/>
      <c r="BS274" s="335" t="str">
        <f t="shared" si="516"/>
        <v/>
      </c>
      <c r="BT274" s="334"/>
      <c r="BU274" s="335"/>
      <c r="BV274" s="335"/>
      <c r="BW274" s="335"/>
      <c r="BX274" s="335" t="str">
        <f t="shared" si="517"/>
        <v/>
      </c>
      <c r="BY274" s="334"/>
      <c r="BZ274" s="335"/>
      <c r="CA274" s="335"/>
      <c r="CB274" s="335"/>
      <c r="CC274" s="335" t="str">
        <f t="shared" si="518"/>
        <v/>
      </c>
      <c r="CD274" s="334"/>
      <c r="CE274" s="335"/>
      <c r="CF274" s="335"/>
      <c r="CG274" s="335"/>
      <c r="CH274" s="997"/>
      <c r="CI274" s="97" t="str">
        <f t="shared" si="519"/>
        <v/>
      </c>
      <c r="CJ274" s="998"/>
      <c r="CK274" s="335"/>
      <c r="CL274" s="97" t="str">
        <f t="shared" si="520"/>
        <v/>
      </c>
      <c r="CM274" s="334"/>
      <c r="CN274" s="335"/>
      <c r="CO274" s="335"/>
      <c r="CP274" s="335"/>
      <c r="CQ274" s="97"/>
      <c r="CR274" s="334"/>
      <c r="CS274" s="335"/>
      <c r="CT274" s="335"/>
      <c r="CU274" s="335"/>
      <c r="CV274" s="97"/>
      <c r="CW274" s="334"/>
      <c r="CX274" s="335"/>
      <c r="CY274" s="335"/>
      <c r="CZ274" s="335"/>
      <c r="DA274" s="97"/>
      <c r="DB274" s="334"/>
      <c r="DC274" s="335"/>
      <c r="DD274" s="335"/>
      <c r="DE274" s="335"/>
      <c r="DF274" s="97" t="str">
        <f t="shared" si="418"/>
        <v/>
      </c>
      <c r="DG274" s="993"/>
      <c r="DH274" s="335"/>
      <c r="DI274" s="97" t="str">
        <f t="shared" si="419"/>
        <v/>
      </c>
      <c r="DJ274" s="334"/>
      <c r="DK274" s="335"/>
      <c r="DL274" s="335"/>
      <c r="DM274" s="97"/>
      <c r="DN274" s="334"/>
      <c r="DO274" s="335"/>
      <c r="DP274" s="335"/>
      <c r="DQ274" s="97"/>
      <c r="DR274" s="334"/>
      <c r="DS274" s="335"/>
      <c r="DT274" s="335"/>
      <c r="DU274" s="97"/>
      <c r="DV274" s="334"/>
      <c r="DW274" s="335"/>
      <c r="DX274" s="335"/>
      <c r="DY274" s="97" t="str">
        <f t="shared" si="420"/>
        <v/>
      </c>
      <c r="DZ274" s="998"/>
      <c r="EA274" s="335"/>
      <c r="EB274" s="97" t="str">
        <f t="shared" si="524"/>
        <v/>
      </c>
      <c r="EC274" s="334"/>
      <c r="ED274" s="335"/>
      <c r="EE274" s="335"/>
      <c r="EF274" s="97"/>
      <c r="EG274" s="334"/>
      <c r="EH274" s="335"/>
      <c r="EI274" s="335"/>
      <c r="EJ274" s="97"/>
      <c r="EK274" s="334"/>
      <c r="EL274" s="335"/>
      <c r="EM274" s="335"/>
      <c r="EN274" s="97"/>
      <c r="EO274" s="334"/>
      <c r="EP274" s="335"/>
      <c r="EQ274" s="335"/>
      <c r="ER274" s="97" t="str">
        <f t="shared" si="422"/>
        <v/>
      </c>
      <c r="ES274" s="993"/>
      <c r="ET274" s="335"/>
      <c r="EU274" s="97" t="str">
        <f t="shared" si="526"/>
        <v/>
      </c>
      <c r="EV274" s="334"/>
      <c r="EW274" s="335"/>
      <c r="EX274" s="335"/>
      <c r="EY274" s="97"/>
      <c r="EZ274" s="334"/>
      <c r="FA274" s="335"/>
      <c r="FB274" s="335"/>
      <c r="FC274" s="97"/>
      <c r="FD274" s="334"/>
      <c r="FE274" s="335"/>
      <c r="FF274" s="335"/>
      <c r="FG274" s="97"/>
      <c r="FH274" s="334"/>
      <c r="FI274" s="335"/>
      <c r="FJ274" s="335"/>
      <c r="FK274" s="97" t="str">
        <f t="shared" si="424"/>
        <v/>
      </c>
      <c r="FL274" s="993"/>
      <c r="FM274" s="335"/>
      <c r="FN274" s="97" t="str">
        <f t="shared" si="528"/>
        <v/>
      </c>
      <c r="FO274" s="334"/>
      <c r="FP274" s="335"/>
      <c r="FQ274" s="97"/>
      <c r="FR274" s="334"/>
      <c r="FS274" s="335"/>
      <c r="FT274" s="97"/>
      <c r="FU274" s="334"/>
      <c r="FV274" s="335"/>
      <c r="FW274" s="97"/>
      <c r="FX274" s="334"/>
      <c r="FY274" s="335"/>
      <c r="FZ274" s="97" t="str">
        <f t="shared" si="426"/>
        <v/>
      </c>
      <c r="GA274" s="993"/>
      <c r="GB274" s="335"/>
      <c r="GC274" s="510" t="str">
        <f t="shared" si="530"/>
        <v/>
      </c>
      <c r="GD274" s="336"/>
      <c r="GE274" s="337"/>
      <c r="GF274" s="337"/>
      <c r="GG274" s="337"/>
      <c r="GH274" s="337"/>
      <c r="GI274" s="510"/>
      <c r="GJ274" s="336"/>
      <c r="GK274" s="337"/>
      <c r="GL274" s="337"/>
      <c r="GM274" s="337"/>
      <c r="GN274" s="337"/>
      <c r="GO274" s="510"/>
      <c r="GP274" s="336"/>
      <c r="GQ274" s="337"/>
      <c r="GR274" s="337"/>
      <c r="GS274" s="337"/>
      <c r="GT274" s="337"/>
      <c r="GU274" s="510"/>
      <c r="GV274" s="336"/>
      <c r="GW274" s="337"/>
      <c r="GX274" s="337"/>
      <c r="GY274" s="337"/>
      <c r="GZ274" s="336"/>
      <c r="HA274" s="510" t="str">
        <f t="shared" si="428"/>
        <v/>
      </c>
      <c r="HB274" s="994"/>
      <c r="HC274" s="337"/>
      <c r="HD274" s="510" t="str">
        <f t="shared" si="532"/>
        <v/>
      </c>
      <c r="HE274" s="336"/>
      <c r="HF274" s="337"/>
      <c r="HG274" s="337"/>
      <c r="HH274" s="336"/>
      <c r="HI274" s="510"/>
      <c r="HJ274" s="336"/>
      <c r="HK274" s="337"/>
      <c r="HL274" s="337"/>
      <c r="HM274" s="336"/>
      <c r="HN274" s="510"/>
      <c r="HO274" s="336"/>
      <c r="HP274" s="337"/>
      <c r="HQ274" s="337"/>
      <c r="HR274" s="337"/>
      <c r="HS274" s="510"/>
      <c r="HT274" s="336"/>
      <c r="HU274" s="337"/>
      <c r="HV274" s="337"/>
      <c r="HW274" s="337"/>
      <c r="HX274" s="97" t="str">
        <f t="shared" si="430"/>
        <v/>
      </c>
      <c r="HY274" s="994"/>
      <c r="HZ274" s="337"/>
      <c r="IA274" s="510" t="str">
        <f t="shared" si="534"/>
        <v/>
      </c>
      <c r="IB274" s="336"/>
      <c r="IC274" s="337"/>
      <c r="ID274" s="337"/>
      <c r="IE274" s="510"/>
      <c r="IF274" s="336"/>
      <c r="IG274" s="337"/>
      <c r="IH274" s="337"/>
      <c r="II274" s="510"/>
      <c r="IJ274" s="336"/>
      <c r="IK274" s="337"/>
      <c r="IL274" s="337"/>
      <c r="IM274" s="510"/>
      <c r="IN274" s="336"/>
      <c r="IO274" s="337"/>
      <c r="IP274" s="337"/>
      <c r="IQ274" s="97" t="str">
        <f t="shared" si="535"/>
        <v/>
      </c>
      <c r="IR274" s="994"/>
      <c r="IS274" s="337"/>
      <c r="IT274" s="337"/>
      <c r="IU274" s="337"/>
      <c r="IV274" s="510" t="str">
        <f t="shared" si="536"/>
        <v/>
      </c>
      <c r="IW274" s="995"/>
    </row>
    <row r="275" spans="1:257" x14ac:dyDescent="0.25">
      <c r="A275" s="996"/>
      <c r="B275" s="507">
        <v>5</v>
      </c>
      <c r="C275" s="97" t="str">
        <f>IF(Proponentes!B266&gt;0,Proponentes!B266,"")</f>
        <v/>
      </c>
      <c r="D275" s="335"/>
      <c r="E275" s="335"/>
      <c r="F275" s="334"/>
      <c r="G275" s="335"/>
      <c r="H275" s="335"/>
      <c r="I275" s="335"/>
      <c r="J275" s="335"/>
      <c r="K275" s="335"/>
      <c r="L275" s="335"/>
      <c r="M275" s="334"/>
      <c r="N275" s="335"/>
      <c r="O275" s="335"/>
      <c r="P275" s="335"/>
      <c r="Q275" s="335"/>
      <c r="R275" s="335"/>
      <c r="S275" s="335"/>
      <c r="T275" s="334"/>
      <c r="U275" s="335"/>
      <c r="V275" s="335"/>
      <c r="W275" s="335"/>
      <c r="X275" s="335"/>
      <c r="Y275" s="335"/>
      <c r="Z275" s="335"/>
      <c r="AA275" s="334"/>
      <c r="AB275" s="335"/>
      <c r="AC275" s="335"/>
      <c r="AD275" s="335"/>
      <c r="AE275" s="335"/>
      <c r="AF275" s="335"/>
      <c r="AG275" s="97" t="str">
        <f t="shared" si="409"/>
        <v/>
      </c>
      <c r="AH275" s="993"/>
      <c r="AI275" s="335"/>
      <c r="AJ275" s="335" t="str">
        <f t="shared" si="410"/>
        <v/>
      </c>
      <c r="AK275" s="335"/>
      <c r="AL275" s="334"/>
      <c r="AM275" s="335"/>
      <c r="AN275" s="335"/>
      <c r="AO275" s="335"/>
      <c r="AP275" s="335"/>
      <c r="AQ275" s="335"/>
      <c r="AR275" s="335"/>
      <c r="AS275" s="334"/>
      <c r="AT275" s="335"/>
      <c r="AU275" s="335"/>
      <c r="AV275" s="335"/>
      <c r="AW275" s="335"/>
      <c r="AX275" s="335"/>
      <c r="AY275" s="335"/>
      <c r="AZ275" s="334"/>
      <c r="BA275" s="335"/>
      <c r="BB275" s="335"/>
      <c r="BC275" s="335"/>
      <c r="BD275" s="335"/>
      <c r="BE275" s="335"/>
      <c r="BF275" s="335"/>
      <c r="BG275" s="334"/>
      <c r="BH275" s="335"/>
      <c r="BI275" s="335"/>
      <c r="BJ275" s="335"/>
      <c r="BK275" s="335"/>
      <c r="BL275" s="97" t="str">
        <f t="shared" si="411"/>
        <v/>
      </c>
      <c r="BM275" s="993"/>
      <c r="BN275" s="335" t="str">
        <f t="shared" si="515"/>
        <v/>
      </c>
      <c r="BO275" s="334"/>
      <c r="BP275" s="335"/>
      <c r="BQ275" s="335"/>
      <c r="BR275" s="335"/>
      <c r="BS275" s="335" t="str">
        <f t="shared" si="516"/>
        <v/>
      </c>
      <c r="BT275" s="334"/>
      <c r="BU275" s="335"/>
      <c r="BV275" s="335"/>
      <c r="BW275" s="335"/>
      <c r="BX275" s="335" t="str">
        <f t="shared" si="517"/>
        <v/>
      </c>
      <c r="BY275" s="334"/>
      <c r="BZ275" s="335"/>
      <c r="CA275" s="335"/>
      <c r="CB275" s="335"/>
      <c r="CC275" s="335" t="str">
        <f t="shared" si="518"/>
        <v/>
      </c>
      <c r="CD275" s="334"/>
      <c r="CE275" s="335"/>
      <c r="CF275" s="335"/>
      <c r="CG275" s="335"/>
      <c r="CH275" s="997"/>
      <c r="CI275" s="97" t="str">
        <f t="shared" si="519"/>
        <v/>
      </c>
      <c r="CJ275" s="998"/>
      <c r="CK275" s="335"/>
      <c r="CL275" s="97" t="str">
        <f t="shared" si="520"/>
        <v/>
      </c>
      <c r="CM275" s="334"/>
      <c r="CN275" s="335"/>
      <c r="CO275" s="335"/>
      <c r="CP275" s="335"/>
      <c r="CQ275" s="97"/>
      <c r="CR275" s="334"/>
      <c r="CS275" s="335"/>
      <c r="CT275" s="335"/>
      <c r="CU275" s="335"/>
      <c r="CV275" s="97"/>
      <c r="CW275" s="334"/>
      <c r="CX275" s="335"/>
      <c r="CY275" s="335"/>
      <c r="CZ275" s="335"/>
      <c r="DA275" s="97"/>
      <c r="DB275" s="334"/>
      <c r="DC275" s="335"/>
      <c r="DD275" s="335"/>
      <c r="DE275" s="335"/>
      <c r="DF275" s="97" t="str">
        <f t="shared" si="418"/>
        <v/>
      </c>
      <c r="DG275" s="993"/>
      <c r="DH275" s="335"/>
      <c r="DI275" s="97" t="str">
        <f t="shared" si="419"/>
        <v/>
      </c>
      <c r="DJ275" s="334"/>
      <c r="DK275" s="335"/>
      <c r="DL275" s="335"/>
      <c r="DM275" s="97"/>
      <c r="DN275" s="334"/>
      <c r="DO275" s="335"/>
      <c r="DP275" s="335"/>
      <c r="DQ275" s="97"/>
      <c r="DR275" s="334"/>
      <c r="DS275" s="335"/>
      <c r="DT275" s="335"/>
      <c r="DU275" s="97"/>
      <c r="DV275" s="334"/>
      <c r="DW275" s="335"/>
      <c r="DX275" s="335"/>
      <c r="DY275" s="97" t="str">
        <f t="shared" si="420"/>
        <v/>
      </c>
      <c r="DZ275" s="998"/>
      <c r="EA275" s="335"/>
      <c r="EB275" s="97" t="str">
        <f t="shared" si="524"/>
        <v/>
      </c>
      <c r="EC275" s="334"/>
      <c r="ED275" s="335"/>
      <c r="EE275" s="335"/>
      <c r="EF275" s="97"/>
      <c r="EG275" s="334"/>
      <c r="EH275" s="335"/>
      <c r="EI275" s="335"/>
      <c r="EJ275" s="97"/>
      <c r="EK275" s="334"/>
      <c r="EL275" s="335"/>
      <c r="EM275" s="335"/>
      <c r="EN275" s="97"/>
      <c r="EO275" s="334"/>
      <c r="EP275" s="335"/>
      <c r="EQ275" s="335"/>
      <c r="ER275" s="97" t="str">
        <f t="shared" si="422"/>
        <v/>
      </c>
      <c r="ES275" s="993"/>
      <c r="ET275" s="335"/>
      <c r="EU275" s="97" t="str">
        <f t="shared" si="526"/>
        <v/>
      </c>
      <c r="EV275" s="334"/>
      <c r="EW275" s="335"/>
      <c r="EX275" s="335"/>
      <c r="EY275" s="97"/>
      <c r="EZ275" s="334"/>
      <c r="FA275" s="335"/>
      <c r="FB275" s="335"/>
      <c r="FC275" s="97"/>
      <c r="FD275" s="334"/>
      <c r="FE275" s="335"/>
      <c r="FF275" s="335"/>
      <c r="FG275" s="97"/>
      <c r="FH275" s="334"/>
      <c r="FI275" s="335"/>
      <c r="FJ275" s="335"/>
      <c r="FK275" s="97" t="str">
        <f t="shared" si="424"/>
        <v/>
      </c>
      <c r="FL275" s="993"/>
      <c r="FM275" s="335"/>
      <c r="FN275" s="97" t="str">
        <f t="shared" si="528"/>
        <v/>
      </c>
      <c r="FO275" s="334"/>
      <c r="FP275" s="335"/>
      <c r="FQ275" s="97"/>
      <c r="FR275" s="334"/>
      <c r="FS275" s="335"/>
      <c r="FT275" s="97"/>
      <c r="FU275" s="334"/>
      <c r="FV275" s="335"/>
      <c r="FW275" s="97"/>
      <c r="FX275" s="334"/>
      <c r="FY275" s="335"/>
      <c r="FZ275" s="97" t="str">
        <f t="shared" si="426"/>
        <v/>
      </c>
      <c r="GA275" s="993"/>
      <c r="GB275" s="335"/>
      <c r="GC275" s="510" t="str">
        <f t="shared" si="530"/>
        <v/>
      </c>
      <c r="GD275" s="336"/>
      <c r="GE275" s="337"/>
      <c r="GF275" s="337"/>
      <c r="GG275" s="337"/>
      <c r="GH275" s="337"/>
      <c r="GI275" s="510"/>
      <c r="GJ275" s="336"/>
      <c r="GK275" s="337"/>
      <c r="GL275" s="337"/>
      <c r="GM275" s="337"/>
      <c r="GN275" s="337"/>
      <c r="GO275" s="510"/>
      <c r="GP275" s="336"/>
      <c r="GQ275" s="337"/>
      <c r="GR275" s="337"/>
      <c r="GS275" s="337"/>
      <c r="GT275" s="337"/>
      <c r="GU275" s="510"/>
      <c r="GV275" s="336"/>
      <c r="GW275" s="337"/>
      <c r="GX275" s="337"/>
      <c r="GY275" s="337"/>
      <c r="GZ275" s="336"/>
      <c r="HA275" s="510" t="str">
        <f t="shared" si="428"/>
        <v/>
      </c>
      <c r="HB275" s="994"/>
      <c r="HC275" s="337"/>
      <c r="HD275" s="510" t="str">
        <f t="shared" si="532"/>
        <v/>
      </c>
      <c r="HE275" s="336"/>
      <c r="HF275" s="337"/>
      <c r="HG275" s="337"/>
      <c r="HH275" s="336"/>
      <c r="HI275" s="510"/>
      <c r="HJ275" s="336"/>
      <c r="HK275" s="337"/>
      <c r="HL275" s="337"/>
      <c r="HM275" s="336"/>
      <c r="HN275" s="510"/>
      <c r="HO275" s="336"/>
      <c r="HP275" s="337"/>
      <c r="HQ275" s="337"/>
      <c r="HR275" s="337"/>
      <c r="HS275" s="510"/>
      <c r="HT275" s="336"/>
      <c r="HU275" s="337"/>
      <c r="HV275" s="337"/>
      <c r="HW275" s="337"/>
      <c r="HX275" s="97" t="str">
        <f t="shared" si="430"/>
        <v/>
      </c>
      <c r="HY275" s="994"/>
      <c r="HZ275" s="337"/>
      <c r="IA275" s="510" t="str">
        <f t="shared" si="534"/>
        <v/>
      </c>
      <c r="IB275" s="336"/>
      <c r="IC275" s="337"/>
      <c r="ID275" s="337"/>
      <c r="IE275" s="510"/>
      <c r="IF275" s="336"/>
      <c r="IG275" s="337"/>
      <c r="IH275" s="337"/>
      <c r="II275" s="510"/>
      <c r="IJ275" s="336"/>
      <c r="IK275" s="337"/>
      <c r="IL275" s="337"/>
      <c r="IM275" s="510"/>
      <c r="IN275" s="336"/>
      <c r="IO275" s="337"/>
      <c r="IP275" s="337"/>
      <c r="IQ275" s="97" t="str">
        <f t="shared" si="535"/>
        <v/>
      </c>
      <c r="IR275" s="994"/>
      <c r="IS275" s="337"/>
      <c r="IT275" s="337"/>
      <c r="IU275" s="337"/>
      <c r="IV275" s="510" t="str">
        <f t="shared" si="536"/>
        <v/>
      </c>
      <c r="IW275" s="995"/>
    </row>
    <row r="276" spans="1:257" x14ac:dyDescent="0.25">
      <c r="A276" s="996"/>
      <c r="B276" s="507">
        <v>6</v>
      </c>
      <c r="C276" s="97" t="str">
        <f>IF(Proponentes!B267&gt;0,Proponentes!B267,"")</f>
        <v/>
      </c>
      <c r="D276" s="335"/>
      <c r="E276" s="335"/>
      <c r="F276" s="334"/>
      <c r="G276" s="335"/>
      <c r="H276" s="335"/>
      <c r="I276" s="335"/>
      <c r="J276" s="335"/>
      <c r="K276" s="335"/>
      <c r="L276" s="335"/>
      <c r="M276" s="334"/>
      <c r="N276" s="335"/>
      <c r="O276" s="335"/>
      <c r="P276" s="335"/>
      <c r="Q276" s="335"/>
      <c r="R276" s="335"/>
      <c r="S276" s="335"/>
      <c r="T276" s="334"/>
      <c r="U276" s="335"/>
      <c r="V276" s="335"/>
      <c r="W276" s="335"/>
      <c r="X276" s="335"/>
      <c r="Y276" s="335"/>
      <c r="Z276" s="335"/>
      <c r="AA276" s="334"/>
      <c r="AB276" s="335"/>
      <c r="AC276" s="335"/>
      <c r="AD276" s="335"/>
      <c r="AE276" s="335"/>
      <c r="AF276" s="335"/>
      <c r="AG276" s="97" t="str">
        <f t="shared" si="409"/>
        <v/>
      </c>
      <c r="AH276" s="993"/>
      <c r="AI276" s="335"/>
      <c r="AJ276" s="335" t="str">
        <f t="shared" si="410"/>
        <v/>
      </c>
      <c r="AK276" s="335"/>
      <c r="AL276" s="334"/>
      <c r="AM276" s="335"/>
      <c r="AN276" s="335"/>
      <c r="AO276" s="335"/>
      <c r="AP276" s="335"/>
      <c r="AQ276" s="335"/>
      <c r="AR276" s="335"/>
      <c r="AS276" s="334"/>
      <c r="AT276" s="335"/>
      <c r="AU276" s="335"/>
      <c r="AV276" s="335"/>
      <c r="AW276" s="335"/>
      <c r="AX276" s="335"/>
      <c r="AY276" s="335"/>
      <c r="AZ276" s="334"/>
      <c r="BA276" s="335"/>
      <c r="BB276" s="335"/>
      <c r="BC276" s="335"/>
      <c r="BD276" s="335"/>
      <c r="BE276" s="335"/>
      <c r="BF276" s="335"/>
      <c r="BG276" s="334"/>
      <c r="BH276" s="335"/>
      <c r="BI276" s="335"/>
      <c r="BJ276" s="335"/>
      <c r="BK276" s="335"/>
      <c r="BL276" s="97" t="str">
        <f t="shared" si="411"/>
        <v/>
      </c>
      <c r="BM276" s="993"/>
      <c r="BN276" s="335" t="str">
        <f t="shared" si="515"/>
        <v/>
      </c>
      <c r="BO276" s="334"/>
      <c r="BP276" s="335"/>
      <c r="BQ276" s="335"/>
      <c r="BR276" s="335"/>
      <c r="BS276" s="335" t="str">
        <f t="shared" si="516"/>
        <v/>
      </c>
      <c r="BT276" s="334"/>
      <c r="BU276" s="335"/>
      <c r="BV276" s="335"/>
      <c r="BW276" s="335"/>
      <c r="BX276" s="335" t="str">
        <f t="shared" si="517"/>
        <v/>
      </c>
      <c r="BY276" s="334"/>
      <c r="BZ276" s="335"/>
      <c r="CA276" s="335"/>
      <c r="CB276" s="335"/>
      <c r="CC276" s="335" t="str">
        <f t="shared" si="518"/>
        <v/>
      </c>
      <c r="CD276" s="334"/>
      <c r="CE276" s="335"/>
      <c r="CF276" s="335"/>
      <c r="CG276" s="335"/>
      <c r="CH276" s="997"/>
      <c r="CI276" s="97" t="str">
        <f t="shared" si="519"/>
        <v/>
      </c>
      <c r="CJ276" s="998"/>
      <c r="CK276" s="335"/>
      <c r="CL276" s="97" t="str">
        <f t="shared" si="520"/>
        <v/>
      </c>
      <c r="CM276" s="334"/>
      <c r="CN276" s="335"/>
      <c r="CO276" s="335"/>
      <c r="CP276" s="335"/>
      <c r="CQ276" s="97"/>
      <c r="CR276" s="334"/>
      <c r="CS276" s="335"/>
      <c r="CT276" s="335"/>
      <c r="CU276" s="335"/>
      <c r="CV276" s="97"/>
      <c r="CW276" s="334"/>
      <c r="CX276" s="335"/>
      <c r="CY276" s="335"/>
      <c r="CZ276" s="335"/>
      <c r="DA276" s="97"/>
      <c r="DB276" s="334"/>
      <c r="DC276" s="335"/>
      <c r="DD276" s="335"/>
      <c r="DE276" s="335"/>
      <c r="DF276" s="97" t="str">
        <f t="shared" si="418"/>
        <v/>
      </c>
      <c r="DG276" s="993"/>
      <c r="DH276" s="335"/>
      <c r="DI276" s="97" t="str">
        <f t="shared" si="419"/>
        <v/>
      </c>
      <c r="DJ276" s="334"/>
      <c r="DK276" s="335"/>
      <c r="DL276" s="335"/>
      <c r="DM276" s="97"/>
      <c r="DN276" s="334"/>
      <c r="DO276" s="335"/>
      <c r="DP276" s="335"/>
      <c r="DQ276" s="97"/>
      <c r="DR276" s="334"/>
      <c r="DS276" s="335"/>
      <c r="DT276" s="335"/>
      <c r="DU276" s="97"/>
      <c r="DV276" s="334"/>
      <c r="DW276" s="335"/>
      <c r="DX276" s="335"/>
      <c r="DY276" s="97" t="str">
        <f t="shared" si="420"/>
        <v/>
      </c>
      <c r="DZ276" s="998"/>
      <c r="EA276" s="335"/>
      <c r="EB276" s="97" t="str">
        <f t="shared" si="524"/>
        <v/>
      </c>
      <c r="EC276" s="334"/>
      <c r="ED276" s="335"/>
      <c r="EE276" s="335"/>
      <c r="EF276" s="97"/>
      <c r="EG276" s="334"/>
      <c r="EH276" s="335"/>
      <c r="EI276" s="335"/>
      <c r="EJ276" s="97"/>
      <c r="EK276" s="334"/>
      <c r="EL276" s="335"/>
      <c r="EM276" s="335"/>
      <c r="EN276" s="97"/>
      <c r="EO276" s="334"/>
      <c r="EP276" s="335"/>
      <c r="EQ276" s="335"/>
      <c r="ER276" s="97" t="str">
        <f t="shared" si="422"/>
        <v/>
      </c>
      <c r="ES276" s="993"/>
      <c r="ET276" s="335"/>
      <c r="EU276" s="97" t="str">
        <f t="shared" si="526"/>
        <v/>
      </c>
      <c r="EV276" s="334"/>
      <c r="EW276" s="335"/>
      <c r="EX276" s="335"/>
      <c r="EY276" s="97"/>
      <c r="EZ276" s="334"/>
      <c r="FA276" s="335"/>
      <c r="FB276" s="335"/>
      <c r="FC276" s="97"/>
      <c r="FD276" s="334"/>
      <c r="FE276" s="335"/>
      <c r="FF276" s="335"/>
      <c r="FG276" s="97"/>
      <c r="FH276" s="334"/>
      <c r="FI276" s="335"/>
      <c r="FJ276" s="335"/>
      <c r="FK276" s="97" t="str">
        <f t="shared" si="424"/>
        <v/>
      </c>
      <c r="FL276" s="993"/>
      <c r="FM276" s="335"/>
      <c r="FN276" s="97" t="str">
        <f t="shared" si="528"/>
        <v/>
      </c>
      <c r="FO276" s="334"/>
      <c r="FP276" s="335"/>
      <c r="FQ276" s="97"/>
      <c r="FR276" s="334"/>
      <c r="FS276" s="335"/>
      <c r="FT276" s="97"/>
      <c r="FU276" s="334"/>
      <c r="FV276" s="335"/>
      <c r="FW276" s="97"/>
      <c r="FX276" s="334"/>
      <c r="FY276" s="335"/>
      <c r="FZ276" s="97" t="str">
        <f t="shared" si="426"/>
        <v/>
      </c>
      <c r="GA276" s="993"/>
      <c r="GB276" s="335"/>
      <c r="GC276" s="510" t="str">
        <f t="shared" si="530"/>
        <v/>
      </c>
      <c r="GD276" s="336"/>
      <c r="GE276" s="337"/>
      <c r="GF276" s="337"/>
      <c r="GG276" s="337"/>
      <c r="GH276" s="337"/>
      <c r="GI276" s="510"/>
      <c r="GJ276" s="336"/>
      <c r="GK276" s="337"/>
      <c r="GL276" s="337"/>
      <c r="GM276" s="337"/>
      <c r="GN276" s="337"/>
      <c r="GO276" s="510"/>
      <c r="GP276" s="336"/>
      <c r="GQ276" s="337"/>
      <c r="GR276" s="337"/>
      <c r="GS276" s="337"/>
      <c r="GT276" s="337"/>
      <c r="GU276" s="510"/>
      <c r="GV276" s="336"/>
      <c r="GW276" s="337"/>
      <c r="GX276" s="337"/>
      <c r="GY276" s="337"/>
      <c r="GZ276" s="336"/>
      <c r="HA276" s="510" t="str">
        <f t="shared" si="428"/>
        <v/>
      </c>
      <c r="HB276" s="994"/>
      <c r="HC276" s="337"/>
      <c r="HD276" s="510" t="str">
        <f t="shared" si="532"/>
        <v/>
      </c>
      <c r="HE276" s="336"/>
      <c r="HF276" s="337"/>
      <c r="HG276" s="337"/>
      <c r="HH276" s="336"/>
      <c r="HI276" s="510"/>
      <c r="HJ276" s="336"/>
      <c r="HK276" s="337"/>
      <c r="HL276" s="337"/>
      <c r="HM276" s="336"/>
      <c r="HN276" s="510"/>
      <c r="HO276" s="336"/>
      <c r="HP276" s="337"/>
      <c r="HQ276" s="337"/>
      <c r="HR276" s="337"/>
      <c r="HS276" s="510"/>
      <c r="HT276" s="336"/>
      <c r="HU276" s="337"/>
      <c r="HV276" s="337"/>
      <c r="HW276" s="337"/>
      <c r="HX276" s="97" t="str">
        <f t="shared" si="430"/>
        <v/>
      </c>
      <c r="HY276" s="994"/>
      <c r="HZ276" s="337"/>
      <c r="IA276" s="510" t="str">
        <f t="shared" si="534"/>
        <v/>
      </c>
      <c r="IB276" s="336"/>
      <c r="IC276" s="337"/>
      <c r="ID276" s="337"/>
      <c r="IE276" s="510"/>
      <c r="IF276" s="336"/>
      <c r="IG276" s="337"/>
      <c r="IH276" s="337"/>
      <c r="II276" s="510"/>
      <c r="IJ276" s="336"/>
      <c r="IK276" s="337"/>
      <c r="IL276" s="337"/>
      <c r="IM276" s="510"/>
      <c r="IN276" s="336"/>
      <c r="IO276" s="337"/>
      <c r="IP276" s="337"/>
      <c r="IQ276" s="97" t="str">
        <f t="shared" si="535"/>
        <v/>
      </c>
      <c r="IR276" s="994"/>
      <c r="IS276" s="337"/>
      <c r="IT276" s="337"/>
      <c r="IU276" s="337"/>
      <c r="IV276" s="510" t="str">
        <f t="shared" si="536"/>
        <v/>
      </c>
      <c r="IW276" s="995"/>
    </row>
    <row r="277" spans="1:257" x14ac:dyDescent="0.25">
      <c r="A277" s="996"/>
      <c r="B277" s="507">
        <v>7</v>
      </c>
      <c r="C277" s="97" t="str">
        <f>IF(Proponentes!B268&gt;0,Proponentes!B268,"")</f>
        <v/>
      </c>
      <c r="D277" s="335"/>
      <c r="E277" s="335"/>
      <c r="F277" s="334"/>
      <c r="G277" s="335"/>
      <c r="H277" s="335"/>
      <c r="I277" s="335"/>
      <c r="J277" s="335"/>
      <c r="K277" s="335"/>
      <c r="L277" s="335"/>
      <c r="M277" s="334"/>
      <c r="N277" s="335"/>
      <c r="O277" s="335"/>
      <c r="P277" s="335"/>
      <c r="Q277" s="335"/>
      <c r="R277" s="335"/>
      <c r="S277" s="335"/>
      <c r="T277" s="334"/>
      <c r="U277" s="335"/>
      <c r="V277" s="335"/>
      <c r="W277" s="335"/>
      <c r="X277" s="335"/>
      <c r="Y277" s="335"/>
      <c r="Z277" s="335"/>
      <c r="AA277" s="334"/>
      <c r="AB277" s="335"/>
      <c r="AC277" s="335"/>
      <c r="AD277" s="335"/>
      <c r="AE277" s="335"/>
      <c r="AF277" s="335"/>
      <c r="AG277" s="97" t="str">
        <f t="shared" si="409"/>
        <v/>
      </c>
      <c r="AH277" s="993"/>
      <c r="AI277" s="335"/>
      <c r="AJ277" s="335" t="str">
        <f t="shared" si="410"/>
        <v/>
      </c>
      <c r="AK277" s="335"/>
      <c r="AL277" s="334"/>
      <c r="AM277" s="335"/>
      <c r="AN277" s="335"/>
      <c r="AO277" s="335"/>
      <c r="AP277" s="335"/>
      <c r="AQ277" s="335"/>
      <c r="AR277" s="335"/>
      <c r="AS277" s="334"/>
      <c r="AT277" s="335"/>
      <c r="AU277" s="335"/>
      <c r="AV277" s="335"/>
      <c r="AW277" s="335"/>
      <c r="AX277" s="335"/>
      <c r="AY277" s="335"/>
      <c r="AZ277" s="334"/>
      <c r="BA277" s="335"/>
      <c r="BB277" s="335"/>
      <c r="BC277" s="335"/>
      <c r="BD277" s="335"/>
      <c r="BE277" s="335"/>
      <c r="BF277" s="335"/>
      <c r="BG277" s="334"/>
      <c r="BH277" s="335"/>
      <c r="BI277" s="335"/>
      <c r="BJ277" s="335"/>
      <c r="BK277" s="335"/>
      <c r="BL277" s="97" t="str">
        <f t="shared" si="411"/>
        <v/>
      </c>
      <c r="BM277" s="993"/>
      <c r="BN277" s="335" t="str">
        <f t="shared" si="515"/>
        <v/>
      </c>
      <c r="BO277" s="334"/>
      <c r="BP277" s="335"/>
      <c r="BQ277" s="335"/>
      <c r="BR277" s="335"/>
      <c r="BS277" s="335" t="str">
        <f t="shared" si="516"/>
        <v/>
      </c>
      <c r="BT277" s="334"/>
      <c r="BU277" s="335"/>
      <c r="BV277" s="335"/>
      <c r="BW277" s="335"/>
      <c r="BX277" s="335" t="str">
        <f t="shared" si="517"/>
        <v/>
      </c>
      <c r="BY277" s="334"/>
      <c r="BZ277" s="335"/>
      <c r="CA277" s="335"/>
      <c r="CB277" s="335"/>
      <c r="CC277" s="335" t="str">
        <f t="shared" si="518"/>
        <v/>
      </c>
      <c r="CD277" s="334"/>
      <c r="CE277" s="335"/>
      <c r="CF277" s="335"/>
      <c r="CG277" s="335"/>
      <c r="CH277" s="997"/>
      <c r="CI277" s="97" t="str">
        <f t="shared" si="519"/>
        <v/>
      </c>
      <c r="CJ277" s="998"/>
      <c r="CK277" s="335"/>
      <c r="CL277" s="97" t="str">
        <f t="shared" si="520"/>
        <v/>
      </c>
      <c r="CM277" s="334"/>
      <c r="CN277" s="335"/>
      <c r="CO277" s="335"/>
      <c r="CP277" s="335"/>
      <c r="CQ277" s="97"/>
      <c r="CR277" s="334"/>
      <c r="CS277" s="335"/>
      <c r="CT277" s="335"/>
      <c r="CU277" s="335"/>
      <c r="CV277" s="97"/>
      <c r="CW277" s="334"/>
      <c r="CX277" s="335"/>
      <c r="CY277" s="335"/>
      <c r="CZ277" s="335"/>
      <c r="DA277" s="97"/>
      <c r="DB277" s="334"/>
      <c r="DC277" s="335"/>
      <c r="DD277" s="335"/>
      <c r="DE277" s="335"/>
      <c r="DF277" s="97" t="str">
        <f t="shared" si="418"/>
        <v/>
      </c>
      <c r="DG277" s="993"/>
      <c r="DH277" s="335"/>
      <c r="DI277" s="97" t="str">
        <f t="shared" si="419"/>
        <v/>
      </c>
      <c r="DJ277" s="334"/>
      <c r="DK277" s="335"/>
      <c r="DL277" s="335"/>
      <c r="DM277" s="97"/>
      <c r="DN277" s="334"/>
      <c r="DO277" s="335"/>
      <c r="DP277" s="335"/>
      <c r="DQ277" s="97"/>
      <c r="DR277" s="334"/>
      <c r="DS277" s="335"/>
      <c r="DT277" s="335"/>
      <c r="DU277" s="97"/>
      <c r="DV277" s="334"/>
      <c r="DW277" s="335"/>
      <c r="DX277" s="335"/>
      <c r="DY277" s="97" t="str">
        <f t="shared" si="420"/>
        <v/>
      </c>
      <c r="DZ277" s="998"/>
      <c r="EA277" s="335"/>
      <c r="EB277" s="97" t="str">
        <f t="shared" si="524"/>
        <v/>
      </c>
      <c r="EC277" s="334"/>
      <c r="ED277" s="335"/>
      <c r="EE277" s="335"/>
      <c r="EF277" s="97"/>
      <c r="EG277" s="334"/>
      <c r="EH277" s="335"/>
      <c r="EI277" s="335"/>
      <c r="EJ277" s="97"/>
      <c r="EK277" s="334"/>
      <c r="EL277" s="335"/>
      <c r="EM277" s="335"/>
      <c r="EN277" s="97"/>
      <c r="EO277" s="334"/>
      <c r="EP277" s="335"/>
      <c r="EQ277" s="335"/>
      <c r="ER277" s="97" t="str">
        <f t="shared" si="422"/>
        <v/>
      </c>
      <c r="ES277" s="993"/>
      <c r="ET277" s="335"/>
      <c r="EU277" s="97" t="str">
        <f t="shared" si="526"/>
        <v/>
      </c>
      <c r="EV277" s="334"/>
      <c r="EW277" s="335"/>
      <c r="EX277" s="335"/>
      <c r="EY277" s="97"/>
      <c r="EZ277" s="334"/>
      <c r="FA277" s="335"/>
      <c r="FB277" s="335"/>
      <c r="FC277" s="97"/>
      <c r="FD277" s="334"/>
      <c r="FE277" s="335"/>
      <c r="FF277" s="335"/>
      <c r="FG277" s="97"/>
      <c r="FH277" s="334"/>
      <c r="FI277" s="335"/>
      <c r="FJ277" s="335"/>
      <c r="FK277" s="97" t="str">
        <f t="shared" si="424"/>
        <v/>
      </c>
      <c r="FL277" s="993"/>
      <c r="FM277" s="335"/>
      <c r="FN277" s="97" t="str">
        <f t="shared" si="528"/>
        <v/>
      </c>
      <c r="FO277" s="334"/>
      <c r="FP277" s="335"/>
      <c r="FQ277" s="97"/>
      <c r="FR277" s="334"/>
      <c r="FS277" s="335"/>
      <c r="FT277" s="97"/>
      <c r="FU277" s="334"/>
      <c r="FV277" s="335"/>
      <c r="FW277" s="97"/>
      <c r="FX277" s="334"/>
      <c r="FY277" s="335"/>
      <c r="FZ277" s="97" t="str">
        <f t="shared" si="426"/>
        <v/>
      </c>
      <c r="GA277" s="993"/>
      <c r="GB277" s="335"/>
      <c r="GC277" s="510" t="str">
        <f t="shared" si="530"/>
        <v/>
      </c>
      <c r="GD277" s="336"/>
      <c r="GE277" s="337"/>
      <c r="GF277" s="337"/>
      <c r="GG277" s="337"/>
      <c r="GH277" s="337"/>
      <c r="GI277" s="510"/>
      <c r="GJ277" s="336"/>
      <c r="GK277" s="337"/>
      <c r="GL277" s="337"/>
      <c r="GM277" s="337"/>
      <c r="GN277" s="337"/>
      <c r="GO277" s="510"/>
      <c r="GP277" s="336"/>
      <c r="GQ277" s="337"/>
      <c r="GR277" s="337"/>
      <c r="GS277" s="337"/>
      <c r="GT277" s="337"/>
      <c r="GU277" s="510"/>
      <c r="GV277" s="336"/>
      <c r="GW277" s="337"/>
      <c r="GX277" s="337"/>
      <c r="GY277" s="337"/>
      <c r="GZ277" s="336"/>
      <c r="HA277" s="510" t="str">
        <f t="shared" si="428"/>
        <v/>
      </c>
      <c r="HB277" s="994"/>
      <c r="HC277" s="337"/>
      <c r="HD277" s="510" t="str">
        <f t="shared" si="532"/>
        <v/>
      </c>
      <c r="HE277" s="336"/>
      <c r="HF277" s="337"/>
      <c r="HG277" s="337"/>
      <c r="HH277" s="336"/>
      <c r="HI277" s="510"/>
      <c r="HJ277" s="336"/>
      <c r="HK277" s="337"/>
      <c r="HL277" s="337"/>
      <c r="HM277" s="336"/>
      <c r="HN277" s="510"/>
      <c r="HO277" s="336"/>
      <c r="HP277" s="337"/>
      <c r="HQ277" s="337"/>
      <c r="HR277" s="337"/>
      <c r="HS277" s="510"/>
      <c r="HT277" s="336"/>
      <c r="HU277" s="337"/>
      <c r="HV277" s="337"/>
      <c r="HW277" s="337"/>
      <c r="HX277" s="97" t="str">
        <f t="shared" si="430"/>
        <v/>
      </c>
      <c r="HY277" s="994"/>
      <c r="HZ277" s="337"/>
      <c r="IA277" s="510" t="str">
        <f t="shared" si="534"/>
        <v/>
      </c>
      <c r="IB277" s="336"/>
      <c r="IC277" s="337"/>
      <c r="ID277" s="337"/>
      <c r="IE277" s="510"/>
      <c r="IF277" s="336"/>
      <c r="IG277" s="337"/>
      <c r="IH277" s="337"/>
      <c r="II277" s="510"/>
      <c r="IJ277" s="336"/>
      <c r="IK277" s="337"/>
      <c r="IL277" s="337"/>
      <c r="IM277" s="510"/>
      <c r="IN277" s="336"/>
      <c r="IO277" s="337"/>
      <c r="IP277" s="337"/>
      <c r="IQ277" s="97" t="str">
        <f t="shared" si="535"/>
        <v/>
      </c>
      <c r="IR277" s="994"/>
      <c r="IS277" s="337"/>
      <c r="IT277" s="337"/>
      <c r="IU277" s="337"/>
      <c r="IV277" s="510" t="str">
        <f t="shared" si="536"/>
        <v/>
      </c>
      <c r="IW277" s="995"/>
    </row>
    <row r="278" spans="1:257" x14ac:dyDescent="0.25">
      <c r="A278" s="996"/>
      <c r="B278" s="507">
        <v>8</v>
      </c>
      <c r="C278" s="97" t="str">
        <f>IF(Proponentes!B269&gt;0,Proponentes!B269,"")</f>
        <v/>
      </c>
      <c r="D278" s="335"/>
      <c r="E278" s="335"/>
      <c r="F278" s="334"/>
      <c r="G278" s="335"/>
      <c r="H278" s="335"/>
      <c r="I278" s="335"/>
      <c r="J278" s="335"/>
      <c r="K278" s="335"/>
      <c r="L278" s="335"/>
      <c r="M278" s="334"/>
      <c r="N278" s="335"/>
      <c r="O278" s="335"/>
      <c r="P278" s="335"/>
      <c r="Q278" s="335"/>
      <c r="R278" s="335"/>
      <c r="S278" s="335"/>
      <c r="T278" s="334"/>
      <c r="U278" s="335"/>
      <c r="V278" s="335"/>
      <c r="W278" s="335"/>
      <c r="X278" s="335"/>
      <c r="Y278" s="335"/>
      <c r="Z278" s="335"/>
      <c r="AA278" s="334"/>
      <c r="AB278" s="335"/>
      <c r="AC278" s="335"/>
      <c r="AD278" s="335"/>
      <c r="AE278" s="335"/>
      <c r="AF278" s="335"/>
      <c r="AG278" s="97" t="str">
        <f t="shared" si="409"/>
        <v/>
      </c>
      <c r="AH278" s="993"/>
      <c r="AI278" s="335"/>
      <c r="AJ278" s="335" t="str">
        <f t="shared" si="410"/>
        <v/>
      </c>
      <c r="AK278" s="335"/>
      <c r="AL278" s="334"/>
      <c r="AM278" s="335"/>
      <c r="AN278" s="335"/>
      <c r="AO278" s="335"/>
      <c r="AP278" s="335"/>
      <c r="AQ278" s="335"/>
      <c r="AR278" s="335"/>
      <c r="AS278" s="334"/>
      <c r="AT278" s="335"/>
      <c r="AU278" s="335"/>
      <c r="AV278" s="335"/>
      <c r="AW278" s="335"/>
      <c r="AX278" s="335"/>
      <c r="AY278" s="335"/>
      <c r="AZ278" s="334"/>
      <c r="BA278" s="335"/>
      <c r="BB278" s="335"/>
      <c r="BC278" s="335"/>
      <c r="BD278" s="335"/>
      <c r="BE278" s="335"/>
      <c r="BF278" s="335"/>
      <c r="BG278" s="334"/>
      <c r="BH278" s="335"/>
      <c r="BI278" s="335"/>
      <c r="BJ278" s="335"/>
      <c r="BK278" s="335"/>
      <c r="BL278" s="97" t="str">
        <f t="shared" si="411"/>
        <v/>
      </c>
      <c r="BM278" s="993"/>
      <c r="BN278" s="335" t="str">
        <f t="shared" si="515"/>
        <v/>
      </c>
      <c r="BO278" s="334"/>
      <c r="BP278" s="335"/>
      <c r="BQ278" s="335"/>
      <c r="BR278" s="335"/>
      <c r="BS278" s="335" t="str">
        <f t="shared" si="516"/>
        <v/>
      </c>
      <c r="BT278" s="334"/>
      <c r="BU278" s="335"/>
      <c r="BV278" s="335"/>
      <c r="BW278" s="335"/>
      <c r="BX278" s="335" t="str">
        <f t="shared" si="517"/>
        <v/>
      </c>
      <c r="BY278" s="334"/>
      <c r="BZ278" s="335"/>
      <c r="CA278" s="335"/>
      <c r="CB278" s="335"/>
      <c r="CC278" s="335" t="str">
        <f t="shared" si="518"/>
        <v/>
      </c>
      <c r="CD278" s="334"/>
      <c r="CE278" s="335"/>
      <c r="CF278" s="335"/>
      <c r="CG278" s="335"/>
      <c r="CH278" s="997"/>
      <c r="CI278" s="97" t="str">
        <f t="shared" si="519"/>
        <v/>
      </c>
      <c r="CJ278" s="998"/>
      <c r="CK278" s="335"/>
      <c r="CL278" s="97" t="str">
        <f t="shared" si="520"/>
        <v/>
      </c>
      <c r="CM278" s="334"/>
      <c r="CN278" s="335"/>
      <c r="CO278" s="335"/>
      <c r="CP278" s="335"/>
      <c r="CQ278" s="97"/>
      <c r="CR278" s="334"/>
      <c r="CS278" s="335"/>
      <c r="CT278" s="335"/>
      <c r="CU278" s="335"/>
      <c r="CV278" s="97"/>
      <c r="CW278" s="334"/>
      <c r="CX278" s="335"/>
      <c r="CY278" s="335"/>
      <c r="CZ278" s="335"/>
      <c r="DA278" s="97"/>
      <c r="DB278" s="334"/>
      <c r="DC278" s="335"/>
      <c r="DD278" s="335"/>
      <c r="DE278" s="335"/>
      <c r="DF278" s="97" t="str">
        <f t="shared" si="418"/>
        <v/>
      </c>
      <c r="DG278" s="993"/>
      <c r="DH278" s="335"/>
      <c r="DI278" s="97" t="str">
        <f t="shared" si="419"/>
        <v/>
      </c>
      <c r="DJ278" s="334"/>
      <c r="DK278" s="335"/>
      <c r="DL278" s="335"/>
      <c r="DM278" s="97"/>
      <c r="DN278" s="334"/>
      <c r="DO278" s="335"/>
      <c r="DP278" s="335"/>
      <c r="DQ278" s="97"/>
      <c r="DR278" s="334"/>
      <c r="DS278" s="335"/>
      <c r="DT278" s="335"/>
      <c r="DU278" s="97"/>
      <c r="DV278" s="334"/>
      <c r="DW278" s="335"/>
      <c r="DX278" s="335"/>
      <c r="DY278" s="97" t="str">
        <f t="shared" si="420"/>
        <v/>
      </c>
      <c r="DZ278" s="998"/>
      <c r="EA278" s="335"/>
      <c r="EB278" s="97" t="str">
        <f t="shared" si="524"/>
        <v/>
      </c>
      <c r="EC278" s="334"/>
      <c r="ED278" s="335"/>
      <c r="EE278" s="335"/>
      <c r="EF278" s="97"/>
      <c r="EG278" s="334"/>
      <c r="EH278" s="335"/>
      <c r="EI278" s="335"/>
      <c r="EJ278" s="97"/>
      <c r="EK278" s="334"/>
      <c r="EL278" s="335"/>
      <c r="EM278" s="335"/>
      <c r="EN278" s="97"/>
      <c r="EO278" s="334"/>
      <c r="EP278" s="335"/>
      <c r="EQ278" s="335"/>
      <c r="ER278" s="97" t="str">
        <f t="shared" si="422"/>
        <v/>
      </c>
      <c r="ES278" s="993"/>
      <c r="ET278" s="335"/>
      <c r="EU278" s="97" t="str">
        <f t="shared" si="526"/>
        <v/>
      </c>
      <c r="EV278" s="334"/>
      <c r="EW278" s="335"/>
      <c r="EX278" s="335"/>
      <c r="EY278" s="97"/>
      <c r="EZ278" s="334"/>
      <c r="FA278" s="335"/>
      <c r="FB278" s="335"/>
      <c r="FC278" s="97"/>
      <c r="FD278" s="334"/>
      <c r="FE278" s="335"/>
      <c r="FF278" s="335"/>
      <c r="FG278" s="97"/>
      <c r="FH278" s="334"/>
      <c r="FI278" s="335"/>
      <c r="FJ278" s="335"/>
      <c r="FK278" s="97" t="str">
        <f t="shared" si="424"/>
        <v/>
      </c>
      <c r="FL278" s="993"/>
      <c r="FM278" s="335"/>
      <c r="FN278" s="97" t="str">
        <f t="shared" si="528"/>
        <v/>
      </c>
      <c r="FO278" s="334"/>
      <c r="FP278" s="335"/>
      <c r="FQ278" s="97"/>
      <c r="FR278" s="334"/>
      <c r="FS278" s="335"/>
      <c r="FT278" s="97"/>
      <c r="FU278" s="334"/>
      <c r="FV278" s="335"/>
      <c r="FW278" s="97"/>
      <c r="FX278" s="334"/>
      <c r="FY278" s="335"/>
      <c r="FZ278" s="97" t="str">
        <f t="shared" si="426"/>
        <v/>
      </c>
      <c r="GA278" s="993"/>
      <c r="GB278" s="335"/>
      <c r="GC278" s="510" t="str">
        <f t="shared" si="530"/>
        <v/>
      </c>
      <c r="GD278" s="336"/>
      <c r="GE278" s="337"/>
      <c r="GF278" s="337"/>
      <c r="GG278" s="337"/>
      <c r="GH278" s="337"/>
      <c r="GI278" s="510"/>
      <c r="GJ278" s="336"/>
      <c r="GK278" s="337"/>
      <c r="GL278" s="337"/>
      <c r="GM278" s="337"/>
      <c r="GN278" s="337"/>
      <c r="GO278" s="510"/>
      <c r="GP278" s="336"/>
      <c r="GQ278" s="337"/>
      <c r="GR278" s="337"/>
      <c r="GS278" s="337"/>
      <c r="GT278" s="337"/>
      <c r="GU278" s="510"/>
      <c r="GV278" s="336"/>
      <c r="GW278" s="337"/>
      <c r="GX278" s="337"/>
      <c r="GY278" s="337"/>
      <c r="GZ278" s="336"/>
      <c r="HA278" s="510" t="str">
        <f t="shared" si="428"/>
        <v/>
      </c>
      <c r="HB278" s="994"/>
      <c r="HC278" s="337"/>
      <c r="HD278" s="510" t="str">
        <f t="shared" si="532"/>
        <v/>
      </c>
      <c r="HE278" s="336"/>
      <c r="HF278" s="337"/>
      <c r="HG278" s="337"/>
      <c r="HH278" s="336"/>
      <c r="HI278" s="510"/>
      <c r="HJ278" s="336"/>
      <c r="HK278" s="337"/>
      <c r="HL278" s="337"/>
      <c r="HM278" s="336"/>
      <c r="HN278" s="510"/>
      <c r="HO278" s="336"/>
      <c r="HP278" s="337"/>
      <c r="HQ278" s="337"/>
      <c r="HR278" s="337"/>
      <c r="HS278" s="510"/>
      <c r="HT278" s="336"/>
      <c r="HU278" s="337"/>
      <c r="HV278" s="337"/>
      <c r="HW278" s="337"/>
      <c r="HX278" s="97" t="str">
        <f t="shared" si="430"/>
        <v/>
      </c>
      <c r="HY278" s="994"/>
      <c r="HZ278" s="337"/>
      <c r="IA278" s="510" t="str">
        <f t="shared" si="534"/>
        <v/>
      </c>
      <c r="IB278" s="336"/>
      <c r="IC278" s="337"/>
      <c r="ID278" s="337"/>
      <c r="IE278" s="510"/>
      <c r="IF278" s="336"/>
      <c r="IG278" s="337"/>
      <c r="IH278" s="337"/>
      <c r="II278" s="510"/>
      <c r="IJ278" s="336"/>
      <c r="IK278" s="337"/>
      <c r="IL278" s="337"/>
      <c r="IM278" s="510"/>
      <c r="IN278" s="336"/>
      <c r="IO278" s="337"/>
      <c r="IP278" s="337"/>
      <c r="IQ278" s="97" t="str">
        <f t="shared" si="535"/>
        <v/>
      </c>
      <c r="IR278" s="994"/>
      <c r="IS278" s="337"/>
      <c r="IT278" s="337"/>
      <c r="IU278" s="337"/>
      <c r="IV278" s="510" t="str">
        <f t="shared" si="536"/>
        <v/>
      </c>
      <c r="IW278" s="995"/>
    </row>
    <row r="279" spans="1:257" x14ac:dyDescent="0.25">
      <c r="A279" s="996"/>
      <c r="B279" s="507">
        <v>9</v>
      </c>
      <c r="C279" s="97" t="str">
        <f>IF(Proponentes!B270&gt;0,Proponentes!B270,"")</f>
        <v/>
      </c>
      <c r="D279" s="335"/>
      <c r="E279" s="335"/>
      <c r="F279" s="334"/>
      <c r="G279" s="335"/>
      <c r="H279" s="335"/>
      <c r="I279" s="335"/>
      <c r="J279" s="335"/>
      <c r="K279" s="335"/>
      <c r="L279" s="335"/>
      <c r="M279" s="334"/>
      <c r="N279" s="335"/>
      <c r="O279" s="335"/>
      <c r="P279" s="335"/>
      <c r="Q279" s="335"/>
      <c r="R279" s="335"/>
      <c r="S279" s="335"/>
      <c r="T279" s="334"/>
      <c r="U279" s="335"/>
      <c r="V279" s="335"/>
      <c r="W279" s="335"/>
      <c r="X279" s="335"/>
      <c r="Y279" s="335"/>
      <c r="Z279" s="335"/>
      <c r="AA279" s="334"/>
      <c r="AB279" s="335"/>
      <c r="AC279" s="335"/>
      <c r="AD279" s="335"/>
      <c r="AE279" s="335"/>
      <c r="AF279" s="335"/>
      <c r="AG279" s="97" t="str">
        <f t="shared" si="409"/>
        <v/>
      </c>
      <c r="AH279" s="993"/>
      <c r="AI279" s="335"/>
      <c r="AJ279" s="335" t="str">
        <f t="shared" si="410"/>
        <v/>
      </c>
      <c r="AK279" s="335"/>
      <c r="AL279" s="334"/>
      <c r="AM279" s="335"/>
      <c r="AN279" s="335"/>
      <c r="AO279" s="335"/>
      <c r="AP279" s="335"/>
      <c r="AQ279" s="335"/>
      <c r="AR279" s="335"/>
      <c r="AS279" s="334"/>
      <c r="AT279" s="335"/>
      <c r="AU279" s="335"/>
      <c r="AV279" s="335"/>
      <c r="AW279" s="335"/>
      <c r="AX279" s="335"/>
      <c r="AY279" s="335"/>
      <c r="AZ279" s="334"/>
      <c r="BA279" s="335"/>
      <c r="BB279" s="335"/>
      <c r="BC279" s="335"/>
      <c r="BD279" s="335"/>
      <c r="BE279" s="335"/>
      <c r="BF279" s="335"/>
      <c r="BG279" s="334"/>
      <c r="BH279" s="335"/>
      <c r="BI279" s="335"/>
      <c r="BJ279" s="335"/>
      <c r="BK279" s="335"/>
      <c r="BL279" s="97" t="str">
        <f t="shared" si="411"/>
        <v/>
      </c>
      <c r="BM279" s="993"/>
      <c r="BN279" s="335" t="str">
        <f t="shared" si="515"/>
        <v/>
      </c>
      <c r="BO279" s="334"/>
      <c r="BP279" s="335"/>
      <c r="BQ279" s="335"/>
      <c r="BR279" s="335"/>
      <c r="BS279" s="335" t="str">
        <f t="shared" si="516"/>
        <v/>
      </c>
      <c r="BT279" s="334"/>
      <c r="BU279" s="335"/>
      <c r="BV279" s="335"/>
      <c r="BW279" s="335"/>
      <c r="BX279" s="335" t="str">
        <f t="shared" si="517"/>
        <v/>
      </c>
      <c r="BY279" s="334"/>
      <c r="BZ279" s="335"/>
      <c r="CA279" s="335"/>
      <c r="CB279" s="335"/>
      <c r="CC279" s="335" t="str">
        <f t="shared" si="518"/>
        <v/>
      </c>
      <c r="CD279" s="334"/>
      <c r="CE279" s="335"/>
      <c r="CF279" s="335"/>
      <c r="CG279" s="335"/>
      <c r="CH279" s="997"/>
      <c r="CI279" s="97" t="str">
        <f t="shared" si="519"/>
        <v/>
      </c>
      <c r="CJ279" s="998"/>
      <c r="CK279" s="335"/>
      <c r="CL279" s="97" t="str">
        <f t="shared" si="520"/>
        <v/>
      </c>
      <c r="CM279" s="334"/>
      <c r="CN279" s="335"/>
      <c r="CO279" s="335"/>
      <c r="CP279" s="335"/>
      <c r="CQ279" s="97"/>
      <c r="CR279" s="334"/>
      <c r="CS279" s="335"/>
      <c r="CT279" s="335"/>
      <c r="CU279" s="335"/>
      <c r="CV279" s="97"/>
      <c r="CW279" s="334"/>
      <c r="CX279" s="335"/>
      <c r="CY279" s="335"/>
      <c r="CZ279" s="335"/>
      <c r="DA279" s="97"/>
      <c r="DB279" s="334"/>
      <c r="DC279" s="335"/>
      <c r="DD279" s="335"/>
      <c r="DE279" s="335"/>
      <c r="DF279" s="97" t="str">
        <f t="shared" si="418"/>
        <v/>
      </c>
      <c r="DG279" s="993"/>
      <c r="DH279" s="335"/>
      <c r="DI279" s="97" t="str">
        <f t="shared" si="419"/>
        <v/>
      </c>
      <c r="DJ279" s="334"/>
      <c r="DK279" s="335"/>
      <c r="DL279" s="335"/>
      <c r="DM279" s="97"/>
      <c r="DN279" s="334"/>
      <c r="DO279" s="335"/>
      <c r="DP279" s="335"/>
      <c r="DQ279" s="97"/>
      <c r="DR279" s="334"/>
      <c r="DS279" s="335"/>
      <c r="DT279" s="335"/>
      <c r="DU279" s="97"/>
      <c r="DV279" s="334"/>
      <c r="DW279" s="335"/>
      <c r="DX279" s="335"/>
      <c r="DY279" s="97" t="str">
        <f t="shared" si="420"/>
        <v/>
      </c>
      <c r="DZ279" s="998"/>
      <c r="EA279" s="335"/>
      <c r="EB279" s="97" t="str">
        <f t="shared" si="524"/>
        <v/>
      </c>
      <c r="EC279" s="334"/>
      <c r="ED279" s="335"/>
      <c r="EE279" s="335"/>
      <c r="EF279" s="97"/>
      <c r="EG279" s="334"/>
      <c r="EH279" s="335"/>
      <c r="EI279" s="335"/>
      <c r="EJ279" s="97"/>
      <c r="EK279" s="334"/>
      <c r="EL279" s="335"/>
      <c r="EM279" s="335"/>
      <c r="EN279" s="97"/>
      <c r="EO279" s="334"/>
      <c r="EP279" s="335"/>
      <c r="EQ279" s="335"/>
      <c r="ER279" s="97" t="str">
        <f t="shared" si="422"/>
        <v/>
      </c>
      <c r="ES279" s="993"/>
      <c r="ET279" s="335"/>
      <c r="EU279" s="97" t="str">
        <f t="shared" si="526"/>
        <v/>
      </c>
      <c r="EV279" s="334"/>
      <c r="EW279" s="335"/>
      <c r="EX279" s="335"/>
      <c r="EY279" s="97"/>
      <c r="EZ279" s="334"/>
      <c r="FA279" s="335"/>
      <c r="FB279" s="335"/>
      <c r="FC279" s="97"/>
      <c r="FD279" s="334"/>
      <c r="FE279" s="335"/>
      <c r="FF279" s="335"/>
      <c r="FG279" s="97"/>
      <c r="FH279" s="334"/>
      <c r="FI279" s="335"/>
      <c r="FJ279" s="335"/>
      <c r="FK279" s="97" t="str">
        <f t="shared" si="424"/>
        <v/>
      </c>
      <c r="FL279" s="993"/>
      <c r="FM279" s="335"/>
      <c r="FN279" s="97" t="str">
        <f t="shared" si="528"/>
        <v/>
      </c>
      <c r="FO279" s="334"/>
      <c r="FP279" s="335"/>
      <c r="FQ279" s="97"/>
      <c r="FR279" s="334"/>
      <c r="FS279" s="335"/>
      <c r="FT279" s="97"/>
      <c r="FU279" s="334"/>
      <c r="FV279" s="335"/>
      <c r="FW279" s="97"/>
      <c r="FX279" s="334"/>
      <c r="FY279" s="335"/>
      <c r="FZ279" s="97" t="str">
        <f t="shared" si="426"/>
        <v/>
      </c>
      <c r="GA279" s="993"/>
      <c r="GB279" s="335"/>
      <c r="GC279" s="510" t="str">
        <f t="shared" si="530"/>
        <v/>
      </c>
      <c r="GD279" s="336"/>
      <c r="GE279" s="337"/>
      <c r="GF279" s="337"/>
      <c r="GG279" s="337"/>
      <c r="GH279" s="337"/>
      <c r="GI279" s="510"/>
      <c r="GJ279" s="336"/>
      <c r="GK279" s="337"/>
      <c r="GL279" s="337"/>
      <c r="GM279" s="337"/>
      <c r="GN279" s="337"/>
      <c r="GO279" s="510"/>
      <c r="GP279" s="336"/>
      <c r="GQ279" s="337"/>
      <c r="GR279" s="337"/>
      <c r="GS279" s="337"/>
      <c r="GT279" s="337"/>
      <c r="GU279" s="510"/>
      <c r="GV279" s="336"/>
      <c r="GW279" s="337"/>
      <c r="GX279" s="337"/>
      <c r="GY279" s="337"/>
      <c r="GZ279" s="336"/>
      <c r="HA279" s="510" t="str">
        <f t="shared" si="428"/>
        <v/>
      </c>
      <c r="HB279" s="994"/>
      <c r="HC279" s="337"/>
      <c r="HD279" s="510" t="str">
        <f t="shared" si="532"/>
        <v/>
      </c>
      <c r="HE279" s="336"/>
      <c r="HF279" s="337"/>
      <c r="HG279" s="337"/>
      <c r="HH279" s="336"/>
      <c r="HI279" s="510"/>
      <c r="HJ279" s="336"/>
      <c r="HK279" s="337"/>
      <c r="HL279" s="337"/>
      <c r="HM279" s="336"/>
      <c r="HN279" s="510"/>
      <c r="HO279" s="336"/>
      <c r="HP279" s="337"/>
      <c r="HQ279" s="337"/>
      <c r="HR279" s="337"/>
      <c r="HS279" s="510"/>
      <c r="HT279" s="336"/>
      <c r="HU279" s="337"/>
      <c r="HV279" s="337"/>
      <c r="HW279" s="337"/>
      <c r="HX279" s="97" t="str">
        <f t="shared" si="430"/>
        <v/>
      </c>
      <c r="HY279" s="994"/>
      <c r="HZ279" s="337"/>
      <c r="IA279" s="510" t="str">
        <f t="shared" si="534"/>
        <v/>
      </c>
      <c r="IB279" s="336"/>
      <c r="IC279" s="337"/>
      <c r="ID279" s="337"/>
      <c r="IE279" s="510"/>
      <c r="IF279" s="336"/>
      <c r="IG279" s="337"/>
      <c r="IH279" s="337"/>
      <c r="II279" s="510"/>
      <c r="IJ279" s="336"/>
      <c r="IK279" s="337"/>
      <c r="IL279" s="337"/>
      <c r="IM279" s="510"/>
      <c r="IN279" s="336"/>
      <c r="IO279" s="337"/>
      <c r="IP279" s="337"/>
      <c r="IQ279" s="97" t="str">
        <f t="shared" si="535"/>
        <v/>
      </c>
      <c r="IR279" s="994"/>
      <c r="IS279" s="337"/>
      <c r="IT279" s="337"/>
      <c r="IU279" s="337"/>
      <c r="IV279" s="510" t="str">
        <f t="shared" si="536"/>
        <v/>
      </c>
      <c r="IW279" s="995"/>
    </row>
    <row r="280" spans="1:257" x14ac:dyDescent="0.25">
      <c r="A280" s="996"/>
      <c r="B280" s="507">
        <v>10</v>
      </c>
      <c r="C280" s="97" t="str">
        <f>IF(Proponentes!B271&gt;0,Proponentes!B271,"")</f>
        <v/>
      </c>
      <c r="D280" s="335"/>
      <c r="E280" s="335"/>
      <c r="F280" s="334"/>
      <c r="G280" s="335"/>
      <c r="H280" s="335"/>
      <c r="I280" s="335"/>
      <c r="J280" s="335"/>
      <c r="K280" s="335"/>
      <c r="L280" s="335"/>
      <c r="M280" s="334"/>
      <c r="N280" s="335"/>
      <c r="O280" s="335"/>
      <c r="P280" s="335"/>
      <c r="Q280" s="335"/>
      <c r="R280" s="335"/>
      <c r="S280" s="335"/>
      <c r="T280" s="334"/>
      <c r="U280" s="335"/>
      <c r="V280" s="335"/>
      <c r="W280" s="335"/>
      <c r="X280" s="335"/>
      <c r="Y280" s="335"/>
      <c r="Z280" s="335"/>
      <c r="AA280" s="334"/>
      <c r="AB280" s="335"/>
      <c r="AC280" s="335"/>
      <c r="AD280" s="335"/>
      <c r="AE280" s="335"/>
      <c r="AF280" s="335"/>
      <c r="AG280" s="97" t="str">
        <f t="shared" si="409"/>
        <v/>
      </c>
      <c r="AH280" s="993"/>
      <c r="AI280" s="335"/>
      <c r="AJ280" s="335" t="str">
        <f t="shared" si="410"/>
        <v/>
      </c>
      <c r="AK280" s="335"/>
      <c r="AL280" s="334"/>
      <c r="AM280" s="335"/>
      <c r="AN280" s="335"/>
      <c r="AO280" s="335"/>
      <c r="AP280" s="335"/>
      <c r="AQ280" s="335"/>
      <c r="AR280" s="335"/>
      <c r="AS280" s="334"/>
      <c r="AT280" s="335"/>
      <c r="AU280" s="335"/>
      <c r="AV280" s="335"/>
      <c r="AW280" s="335"/>
      <c r="AX280" s="335"/>
      <c r="AY280" s="335"/>
      <c r="AZ280" s="334"/>
      <c r="BA280" s="335"/>
      <c r="BB280" s="335"/>
      <c r="BC280" s="335"/>
      <c r="BD280" s="335"/>
      <c r="BE280" s="335"/>
      <c r="BF280" s="335"/>
      <c r="BG280" s="334"/>
      <c r="BH280" s="335"/>
      <c r="BI280" s="335"/>
      <c r="BJ280" s="335"/>
      <c r="BK280" s="335"/>
      <c r="BL280" s="97" t="str">
        <f t="shared" si="411"/>
        <v/>
      </c>
      <c r="BM280" s="993"/>
      <c r="BN280" s="335" t="str">
        <f t="shared" si="515"/>
        <v/>
      </c>
      <c r="BO280" s="334"/>
      <c r="BP280" s="335"/>
      <c r="BQ280" s="335"/>
      <c r="BR280" s="335"/>
      <c r="BS280" s="335" t="str">
        <f t="shared" si="516"/>
        <v/>
      </c>
      <c r="BT280" s="334"/>
      <c r="BU280" s="335"/>
      <c r="BV280" s="335"/>
      <c r="BW280" s="335"/>
      <c r="BX280" s="335" t="str">
        <f t="shared" si="517"/>
        <v/>
      </c>
      <c r="BY280" s="334"/>
      <c r="BZ280" s="335"/>
      <c r="CA280" s="335"/>
      <c r="CB280" s="335"/>
      <c r="CC280" s="335" t="str">
        <f t="shared" si="518"/>
        <v/>
      </c>
      <c r="CD280" s="334"/>
      <c r="CE280" s="335"/>
      <c r="CF280" s="335"/>
      <c r="CG280" s="335"/>
      <c r="CH280" s="997"/>
      <c r="CI280" s="97" t="str">
        <f t="shared" si="519"/>
        <v/>
      </c>
      <c r="CJ280" s="998"/>
      <c r="CK280" s="335"/>
      <c r="CL280" s="97" t="str">
        <f t="shared" si="520"/>
        <v/>
      </c>
      <c r="CM280" s="334"/>
      <c r="CN280" s="335"/>
      <c r="CO280" s="335"/>
      <c r="CP280" s="335"/>
      <c r="CQ280" s="97"/>
      <c r="CR280" s="334"/>
      <c r="CS280" s="335"/>
      <c r="CT280" s="335"/>
      <c r="CU280" s="335"/>
      <c r="CV280" s="97"/>
      <c r="CW280" s="334"/>
      <c r="CX280" s="335"/>
      <c r="CY280" s="335"/>
      <c r="CZ280" s="335"/>
      <c r="DA280" s="97"/>
      <c r="DB280" s="334"/>
      <c r="DC280" s="335"/>
      <c r="DD280" s="335"/>
      <c r="DE280" s="335"/>
      <c r="DF280" s="97" t="str">
        <f t="shared" si="418"/>
        <v/>
      </c>
      <c r="DG280" s="993"/>
      <c r="DH280" s="335"/>
      <c r="DI280" s="97" t="str">
        <f t="shared" si="419"/>
        <v/>
      </c>
      <c r="DJ280" s="334"/>
      <c r="DK280" s="335"/>
      <c r="DL280" s="335"/>
      <c r="DM280" s="97"/>
      <c r="DN280" s="334"/>
      <c r="DO280" s="335"/>
      <c r="DP280" s="335"/>
      <c r="DQ280" s="97"/>
      <c r="DR280" s="334"/>
      <c r="DS280" s="335"/>
      <c r="DT280" s="335"/>
      <c r="DU280" s="97"/>
      <c r="DV280" s="334"/>
      <c r="DW280" s="335"/>
      <c r="DX280" s="335"/>
      <c r="DY280" s="97" t="str">
        <f t="shared" si="420"/>
        <v/>
      </c>
      <c r="DZ280" s="998"/>
      <c r="EA280" s="335"/>
      <c r="EB280" s="97" t="str">
        <f t="shared" si="524"/>
        <v/>
      </c>
      <c r="EC280" s="334"/>
      <c r="ED280" s="335"/>
      <c r="EE280" s="335"/>
      <c r="EF280" s="97"/>
      <c r="EG280" s="334"/>
      <c r="EH280" s="335"/>
      <c r="EI280" s="335"/>
      <c r="EJ280" s="97"/>
      <c r="EK280" s="334"/>
      <c r="EL280" s="335"/>
      <c r="EM280" s="335"/>
      <c r="EN280" s="97"/>
      <c r="EO280" s="334"/>
      <c r="EP280" s="335"/>
      <c r="EQ280" s="335"/>
      <c r="ER280" s="97" t="str">
        <f t="shared" si="422"/>
        <v/>
      </c>
      <c r="ES280" s="993"/>
      <c r="ET280" s="335"/>
      <c r="EU280" s="97" t="str">
        <f t="shared" si="526"/>
        <v/>
      </c>
      <c r="EV280" s="334"/>
      <c r="EW280" s="335"/>
      <c r="EX280" s="335"/>
      <c r="EY280" s="97"/>
      <c r="EZ280" s="334"/>
      <c r="FA280" s="335"/>
      <c r="FB280" s="335"/>
      <c r="FC280" s="97"/>
      <c r="FD280" s="334"/>
      <c r="FE280" s="335"/>
      <c r="FF280" s="335"/>
      <c r="FG280" s="97"/>
      <c r="FH280" s="334"/>
      <c r="FI280" s="335"/>
      <c r="FJ280" s="335"/>
      <c r="FK280" s="97" t="str">
        <f t="shared" si="424"/>
        <v/>
      </c>
      <c r="FL280" s="993"/>
      <c r="FM280" s="335"/>
      <c r="FN280" s="97" t="str">
        <f t="shared" si="528"/>
        <v/>
      </c>
      <c r="FO280" s="334"/>
      <c r="FP280" s="335"/>
      <c r="FQ280" s="97"/>
      <c r="FR280" s="334"/>
      <c r="FS280" s="335"/>
      <c r="FT280" s="97"/>
      <c r="FU280" s="334"/>
      <c r="FV280" s="335"/>
      <c r="FW280" s="97"/>
      <c r="FX280" s="334"/>
      <c r="FY280" s="335"/>
      <c r="FZ280" s="97" t="str">
        <f t="shared" si="426"/>
        <v/>
      </c>
      <c r="GA280" s="993"/>
      <c r="GB280" s="335"/>
      <c r="GC280" s="510" t="str">
        <f t="shared" si="530"/>
        <v/>
      </c>
      <c r="GD280" s="336"/>
      <c r="GE280" s="337"/>
      <c r="GF280" s="337"/>
      <c r="GG280" s="337"/>
      <c r="GH280" s="337"/>
      <c r="GI280" s="510"/>
      <c r="GJ280" s="336"/>
      <c r="GK280" s="337"/>
      <c r="GL280" s="337"/>
      <c r="GM280" s="337"/>
      <c r="GN280" s="337"/>
      <c r="GO280" s="510"/>
      <c r="GP280" s="336"/>
      <c r="GQ280" s="337"/>
      <c r="GR280" s="337"/>
      <c r="GS280" s="337"/>
      <c r="GT280" s="337"/>
      <c r="GU280" s="510"/>
      <c r="GV280" s="336"/>
      <c r="GW280" s="337"/>
      <c r="GX280" s="337"/>
      <c r="GY280" s="337"/>
      <c r="GZ280" s="336"/>
      <c r="HA280" s="510" t="str">
        <f t="shared" si="428"/>
        <v/>
      </c>
      <c r="HB280" s="994"/>
      <c r="HC280" s="337"/>
      <c r="HD280" s="510" t="str">
        <f t="shared" si="532"/>
        <v/>
      </c>
      <c r="HE280" s="336"/>
      <c r="HF280" s="337"/>
      <c r="HG280" s="337"/>
      <c r="HH280" s="336"/>
      <c r="HI280" s="510"/>
      <c r="HJ280" s="336"/>
      <c r="HK280" s="337"/>
      <c r="HL280" s="337"/>
      <c r="HM280" s="336"/>
      <c r="HN280" s="510"/>
      <c r="HO280" s="336"/>
      <c r="HP280" s="337"/>
      <c r="HQ280" s="337"/>
      <c r="HR280" s="337"/>
      <c r="HS280" s="510"/>
      <c r="HT280" s="336"/>
      <c r="HU280" s="337"/>
      <c r="HV280" s="337"/>
      <c r="HW280" s="337"/>
      <c r="HX280" s="97" t="str">
        <f t="shared" si="430"/>
        <v/>
      </c>
      <c r="HY280" s="994"/>
      <c r="HZ280" s="337"/>
      <c r="IA280" s="510" t="str">
        <f t="shared" si="534"/>
        <v/>
      </c>
      <c r="IB280" s="336"/>
      <c r="IC280" s="337"/>
      <c r="ID280" s="337"/>
      <c r="IE280" s="510"/>
      <c r="IF280" s="336"/>
      <c r="IG280" s="337"/>
      <c r="IH280" s="337"/>
      <c r="II280" s="510"/>
      <c r="IJ280" s="336"/>
      <c r="IK280" s="337"/>
      <c r="IL280" s="337"/>
      <c r="IM280" s="510"/>
      <c r="IN280" s="336"/>
      <c r="IO280" s="337"/>
      <c r="IP280" s="337"/>
      <c r="IQ280" s="97" t="str">
        <f t="shared" si="535"/>
        <v/>
      </c>
      <c r="IR280" s="994"/>
      <c r="IS280" s="337"/>
      <c r="IT280" s="337"/>
      <c r="IU280" s="337"/>
      <c r="IV280" s="510" t="str">
        <f t="shared" si="536"/>
        <v/>
      </c>
      <c r="IW280" s="995"/>
    </row>
    <row r="281" spans="1:257" x14ac:dyDescent="0.25">
      <c r="A281" s="996"/>
      <c r="B281" s="507">
        <v>11</v>
      </c>
      <c r="C281" s="97" t="str">
        <f>IF(Proponentes!B272&gt;0,Proponentes!B272,"")</f>
        <v/>
      </c>
      <c r="D281" s="335"/>
      <c r="E281" s="335"/>
      <c r="F281" s="334"/>
      <c r="G281" s="335"/>
      <c r="H281" s="335"/>
      <c r="I281" s="335"/>
      <c r="J281" s="335"/>
      <c r="K281" s="335"/>
      <c r="L281" s="335"/>
      <c r="M281" s="334"/>
      <c r="N281" s="335"/>
      <c r="O281" s="335"/>
      <c r="P281" s="335"/>
      <c r="Q281" s="335"/>
      <c r="R281" s="335"/>
      <c r="S281" s="335"/>
      <c r="T281" s="334"/>
      <c r="U281" s="335"/>
      <c r="V281" s="335"/>
      <c r="W281" s="335"/>
      <c r="X281" s="335"/>
      <c r="Y281" s="335"/>
      <c r="Z281" s="335"/>
      <c r="AA281" s="334"/>
      <c r="AB281" s="335"/>
      <c r="AC281" s="335"/>
      <c r="AD281" s="335"/>
      <c r="AE281" s="335"/>
      <c r="AF281" s="335"/>
      <c r="AG281" s="97" t="str">
        <f t="shared" si="409"/>
        <v/>
      </c>
      <c r="AH281" s="993"/>
      <c r="AI281" s="335"/>
      <c r="AJ281" s="335" t="str">
        <f t="shared" si="410"/>
        <v/>
      </c>
      <c r="AK281" s="335"/>
      <c r="AL281" s="334"/>
      <c r="AM281" s="335"/>
      <c r="AN281" s="335"/>
      <c r="AO281" s="335"/>
      <c r="AP281" s="335"/>
      <c r="AQ281" s="335"/>
      <c r="AR281" s="335"/>
      <c r="AS281" s="334"/>
      <c r="AT281" s="335"/>
      <c r="AU281" s="335"/>
      <c r="AV281" s="335"/>
      <c r="AW281" s="335"/>
      <c r="AX281" s="335"/>
      <c r="AY281" s="335"/>
      <c r="AZ281" s="334"/>
      <c r="BA281" s="335"/>
      <c r="BB281" s="335"/>
      <c r="BC281" s="335"/>
      <c r="BD281" s="335"/>
      <c r="BE281" s="335"/>
      <c r="BF281" s="335"/>
      <c r="BG281" s="334"/>
      <c r="BH281" s="335"/>
      <c r="BI281" s="335"/>
      <c r="BJ281" s="335"/>
      <c r="BK281" s="335"/>
      <c r="BL281" s="97" t="str">
        <f t="shared" si="411"/>
        <v/>
      </c>
      <c r="BM281" s="993"/>
      <c r="BN281" s="335" t="str">
        <f t="shared" si="515"/>
        <v/>
      </c>
      <c r="BO281" s="334"/>
      <c r="BP281" s="335"/>
      <c r="BQ281" s="335"/>
      <c r="BR281" s="335"/>
      <c r="BS281" s="335" t="str">
        <f t="shared" si="516"/>
        <v/>
      </c>
      <c r="BT281" s="334"/>
      <c r="BU281" s="335"/>
      <c r="BV281" s="335"/>
      <c r="BW281" s="335"/>
      <c r="BX281" s="335" t="str">
        <f t="shared" si="517"/>
        <v/>
      </c>
      <c r="BY281" s="334"/>
      <c r="BZ281" s="335"/>
      <c r="CA281" s="335"/>
      <c r="CB281" s="335"/>
      <c r="CC281" s="335" t="str">
        <f t="shared" si="518"/>
        <v/>
      </c>
      <c r="CD281" s="334"/>
      <c r="CE281" s="335"/>
      <c r="CF281" s="335"/>
      <c r="CG281" s="335"/>
      <c r="CH281" s="997"/>
      <c r="CI281" s="97" t="str">
        <f t="shared" si="519"/>
        <v/>
      </c>
      <c r="CJ281" s="998"/>
      <c r="CK281" s="335"/>
      <c r="CL281" s="97" t="str">
        <f t="shared" si="520"/>
        <v/>
      </c>
      <c r="CM281" s="334"/>
      <c r="CN281" s="335"/>
      <c r="CO281" s="335"/>
      <c r="CP281" s="335"/>
      <c r="CQ281" s="97"/>
      <c r="CR281" s="334"/>
      <c r="CS281" s="335"/>
      <c r="CT281" s="335"/>
      <c r="CU281" s="335"/>
      <c r="CV281" s="97"/>
      <c r="CW281" s="334"/>
      <c r="CX281" s="335"/>
      <c r="CY281" s="335"/>
      <c r="CZ281" s="335"/>
      <c r="DA281" s="97"/>
      <c r="DB281" s="334"/>
      <c r="DC281" s="335"/>
      <c r="DD281" s="335"/>
      <c r="DE281" s="335"/>
      <c r="DF281" s="97" t="str">
        <f t="shared" si="418"/>
        <v/>
      </c>
      <c r="DG281" s="993"/>
      <c r="DH281" s="335"/>
      <c r="DI281" s="97" t="str">
        <f t="shared" si="419"/>
        <v/>
      </c>
      <c r="DJ281" s="334"/>
      <c r="DK281" s="335"/>
      <c r="DL281" s="335"/>
      <c r="DM281" s="97"/>
      <c r="DN281" s="334"/>
      <c r="DO281" s="335"/>
      <c r="DP281" s="335"/>
      <c r="DQ281" s="97"/>
      <c r="DR281" s="334"/>
      <c r="DS281" s="335"/>
      <c r="DT281" s="335"/>
      <c r="DU281" s="97"/>
      <c r="DV281" s="334"/>
      <c r="DW281" s="335"/>
      <c r="DX281" s="335"/>
      <c r="DY281" s="97" t="str">
        <f t="shared" si="420"/>
        <v/>
      </c>
      <c r="DZ281" s="998"/>
      <c r="EA281" s="335"/>
      <c r="EB281" s="97" t="str">
        <f t="shared" si="524"/>
        <v/>
      </c>
      <c r="EC281" s="334"/>
      <c r="ED281" s="335"/>
      <c r="EE281" s="335"/>
      <c r="EF281" s="97"/>
      <c r="EG281" s="334"/>
      <c r="EH281" s="335"/>
      <c r="EI281" s="335"/>
      <c r="EJ281" s="97"/>
      <c r="EK281" s="334"/>
      <c r="EL281" s="335"/>
      <c r="EM281" s="335"/>
      <c r="EN281" s="97"/>
      <c r="EO281" s="334"/>
      <c r="EP281" s="335"/>
      <c r="EQ281" s="335"/>
      <c r="ER281" s="97" t="str">
        <f t="shared" si="422"/>
        <v/>
      </c>
      <c r="ES281" s="993"/>
      <c r="ET281" s="335"/>
      <c r="EU281" s="97" t="str">
        <f t="shared" si="526"/>
        <v/>
      </c>
      <c r="EV281" s="334"/>
      <c r="EW281" s="335"/>
      <c r="EX281" s="335"/>
      <c r="EY281" s="97"/>
      <c r="EZ281" s="334"/>
      <c r="FA281" s="335"/>
      <c r="FB281" s="335"/>
      <c r="FC281" s="97"/>
      <c r="FD281" s="334"/>
      <c r="FE281" s="335"/>
      <c r="FF281" s="335"/>
      <c r="FG281" s="97"/>
      <c r="FH281" s="334"/>
      <c r="FI281" s="335"/>
      <c r="FJ281" s="335"/>
      <c r="FK281" s="97" t="str">
        <f t="shared" si="424"/>
        <v/>
      </c>
      <c r="FL281" s="993"/>
      <c r="FM281" s="335"/>
      <c r="FN281" s="97" t="str">
        <f t="shared" si="528"/>
        <v/>
      </c>
      <c r="FO281" s="334"/>
      <c r="FP281" s="335"/>
      <c r="FQ281" s="97"/>
      <c r="FR281" s="334"/>
      <c r="FS281" s="335"/>
      <c r="FT281" s="97"/>
      <c r="FU281" s="334"/>
      <c r="FV281" s="335"/>
      <c r="FW281" s="97"/>
      <c r="FX281" s="334"/>
      <c r="FY281" s="335"/>
      <c r="FZ281" s="97" t="str">
        <f t="shared" si="426"/>
        <v/>
      </c>
      <c r="GA281" s="993"/>
      <c r="GB281" s="335"/>
      <c r="GC281" s="510" t="str">
        <f t="shared" si="530"/>
        <v/>
      </c>
      <c r="GD281" s="336"/>
      <c r="GE281" s="337"/>
      <c r="GF281" s="337"/>
      <c r="GG281" s="337"/>
      <c r="GH281" s="337"/>
      <c r="GI281" s="510"/>
      <c r="GJ281" s="336"/>
      <c r="GK281" s="337"/>
      <c r="GL281" s="337"/>
      <c r="GM281" s="337"/>
      <c r="GN281" s="337"/>
      <c r="GO281" s="510"/>
      <c r="GP281" s="336"/>
      <c r="GQ281" s="337"/>
      <c r="GR281" s="337"/>
      <c r="GS281" s="337"/>
      <c r="GT281" s="337"/>
      <c r="GU281" s="510"/>
      <c r="GV281" s="336"/>
      <c r="GW281" s="337"/>
      <c r="GX281" s="337"/>
      <c r="GY281" s="337"/>
      <c r="GZ281" s="336"/>
      <c r="HA281" s="510" t="str">
        <f t="shared" si="428"/>
        <v/>
      </c>
      <c r="HB281" s="994"/>
      <c r="HC281" s="337"/>
      <c r="HD281" s="510" t="str">
        <f t="shared" si="532"/>
        <v/>
      </c>
      <c r="HE281" s="336"/>
      <c r="HF281" s="337"/>
      <c r="HG281" s="337"/>
      <c r="HH281" s="336"/>
      <c r="HI281" s="510"/>
      <c r="HJ281" s="336"/>
      <c r="HK281" s="337"/>
      <c r="HL281" s="337"/>
      <c r="HM281" s="336"/>
      <c r="HN281" s="510"/>
      <c r="HO281" s="336"/>
      <c r="HP281" s="337"/>
      <c r="HQ281" s="337"/>
      <c r="HR281" s="337"/>
      <c r="HS281" s="510"/>
      <c r="HT281" s="336"/>
      <c r="HU281" s="337"/>
      <c r="HV281" s="337"/>
      <c r="HW281" s="337"/>
      <c r="HX281" s="97" t="str">
        <f t="shared" si="430"/>
        <v/>
      </c>
      <c r="HY281" s="994"/>
      <c r="HZ281" s="337"/>
      <c r="IA281" s="510" t="str">
        <f t="shared" si="534"/>
        <v/>
      </c>
      <c r="IB281" s="336"/>
      <c r="IC281" s="337"/>
      <c r="ID281" s="337"/>
      <c r="IE281" s="510"/>
      <c r="IF281" s="336"/>
      <c r="IG281" s="337"/>
      <c r="IH281" s="337"/>
      <c r="II281" s="510"/>
      <c r="IJ281" s="336"/>
      <c r="IK281" s="337"/>
      <c r="IL281" s="337"/>
      <c r="IM281" s="510"/>
      <c r="IN281" s="336"/>
      <c r="IO281" s="337"/>
      <c r="IP281" s="337"/>
      <c r="IQ281" s="97" t="str">
        <f t="shared" si="535"/>
        <v/>
      </c>
      <c r="IR281" s="994"/>
      <c r="IS281" s="337"/>
      <c r="IT281" s="337"/>
      <c r="IU281" s="337"/>
      <c r="IV281" s="510" t="str">
        <f t="shared" si="536"/>
        <v/>
      </c>
      <c r="IW281" s="995"/>
    </row>
    <row r="282" spans="1:257" x14ac:dyDescent="0.25">
      <c r="A282" s="996"/>
      <c r="B282" s="507">
        <v>12</v>
      </c>
      <c r="C282" s="97" t="str">
        <f>IF(Proponentes!B273&gt;0,Proponentes!B273,"")</f>
        <v/>
      </c>
      <c r="D282" s="335"/>
      <c r="E282" s="335"/>
      <c r="F282" s="334"/>
      <c r="G282" s="335"/>
      <c r="H282" s="335"/>
      <c r="I282" s="335"/>
      <c r="J282" s="335"/>
      <c r="K282" s="335"/>
      <c r="L282" s="335"/>
      <c r="M282" s="334"/>
      <c r="N282" s="335"/>
      <c r="O282" s="335"/>
      <c r="P282" s="335"/>
      <c r="Q282" s="335"/>
      <c r="R282" s="335"/>
      <c r="S282" s="335"/>
      <c r="T282" s="334"/>
      <c r="U282" s="335"/>
      <c r="V282" s="335"/>
      <c r="W282" s="335"/>
      <c r="X282" s="335"/>
      <c r="Y282" s="335"/>
      <c r="Z282" s="335"/>
      <c r="AA282" s="334"/>
      <c r="AB282" s="335"/>
      <c r="AC282" s="335"/>
      <c r="AD282" s="335"/>
      <c r="AE282" s="335"/>
      <c r="AF282" s="335"/>
      <c r="AG282" s="97" t="str">
        <f t="shared" si="409"/>
        <v/>
      </c>
      <c r="AH282" s="993"/>
      <c r="AI282" s="335"/>
      <c r="AJ282" s="335" t="str">
        <f t="shared" si="410"/>
        <v/>
      </c>
      <c r="AK282" s="335"/>
      <c r="AL282" s="334"/>
      <c r="AM282" s="335"/>
      <c r="AN282" s="335"/>
      <c r="AO282" s="335"/>
      <c r="AP282" s="335"/>
      <c r="AQ282" s="335"/>
      <c r="AR282" s="335"/>
      <c r="AS282" s="334"/>
      <c r="AT282" s="335"/>
      <c r="AU282" s="335"/>
      <c r="AV282" s="335"/>
      <c r="AW282" s="335"/>
      <c r="AX282" s="335"/>
      <c r="AY282" s="335"/>
      <c r="AZ282" s="334"/>
      <c r="BA282" s="335"/>
      <c r="BB282" s="335"/>
      <c r="BC282" s="335"/>
      <c r="BD282" s="335"/>
      <c r="BE282" s="335"/>
      <c r="BF282" s="335"/>
      <c r="BG282" s="334"/>
      <c r="BH282" s="335"/>
      <c r="BI282" s="335"/>
      <c r="BJ282" s="335"/>
      <c r="BK282" s="335"/>
      <c r="BL282" s="97" t="str">
        <f t="shared" si="411"/>
        <v/>
      </c>
      <c r="BM282" s="993"/>
      <c r="BN282" s="335" t="str">
        <f t="shared" si="515"/>
        <v/>
      </c>
      <c r="BO282" s="334"/>
      <c r="BP282" s="335"/>
      <c r="BQ282" s="335"/>
      <c r="BR282" s="335"/>
      <c r="BS282" s="335" t="str">
        <f t="shared" si="516"/>
        <v/>
      </c>
      <c r="BT282" s="334"/>
      <c r="BU282" s="335"/>
      <c r="BV282" s="335"/>
      <c r="BW282" s="335"/>
      <c r="BX282" s="335" t="str">
        <f t="shared" si="517"/>
        <v/>
      </c>
      <c r="BY282" s="334"/>
      <c r="BZ282" s="335"/>
      <c r="CA282" s="335"/>
      <c r="CB282" s="335"/>
      <c r="CC282" s="335" t="str">
        <f t="shared" si="518"/>
        <v/>
      </c>
      <c r="CD282" s="334"/>
      <c r="CE282" s="335"/>
      <c r="CF282" s="335"/>
      <c r="CG282" s="335"/>
      <c r="CH282" s="997"/>
      <c r="CI282" s="97" t="str">
        <f t="shared" si="519"/>
        <v/>
      </c>
      <c r="CJ282" s="998"/>
      <c r="CK282" s="335"/>
      <c r="CL282" s="97" t="str">
        <f t="shared" si="520"/>
        <v/>
      </c>
      <c r="CM282" s="334"/>
      <c r="CN282" s="335"/>
      <c r="CO282" s="335"/>
      <c r="CP282" s="335"/>
      <c r="CQ282" s="97"/>
      <c r="CR282" s="334"/>
      <c r="CS282" s="335"/>
      <c r="CT282" s="335"/>
      <c r="CU282" s="335"/>
      <c r="CV282" s="97"/>
      <c r="CW282" s="334"/>
      <c r="CX282" s="335"/>
      <c r="CY282" s="335"/>
      <c r="CZ282" s="335"/>
      <c r="DA282" s="97"/>
      <c r="DB282" s="334"/>
      <c r="DC282" s="335"/>
      <c r="DD282" s="335"/>
      <c r="DE282" s="335"/>
      <c r="DF282" s="97" t="str">
        <f t="shared" si="418"/>
        <v/>
      </c>
      <c r="DG282" s="993"/>
      <c r="DH282" s="335"/>
      <c r="DI282" s="97" t="str">
        <f t="shared" si="419"/>
        <v/>
      </c>
      <c r="DJ282" s="334"/>
      <c r="DK282" s="335"/>
      <c r="DL282" s="335"/>
      <c r="DM282" s="97"/>
      <c r="DN282" s="334"/>
      <c r="DO282" s="335"/>
      <c r="DP282" s="335"/>
      <c r="DQ282" s="97"/>
      <c r="DR282" s="334"/>
      <c r="DS282" s="335"/>
      <c r="DT282" s="335"/>
      <c r="DU282" s="97"/>
      <c r="DV282" s="334"/>
      <c r="DW282" s="335"/>
      <c r="DX282" s="335"/>
      <c r="DY282" s="97" t="str">
        <f t="shared" si="420"/>
        <v/>
      </c>
      <c r="DZ282" s="998"/>
      <c r="EA282" s="335"/>
      <c r="EB282" s="97" t="str">
        <f t="shared" si="524"/>
        <v/>
      </c>
      <c r="EC282" s="334"/>
      <c r="ED282" s="335"/>
      <c r="EE282" s="335"/>
      <c r="EF282" s="97"/>
      <c r="EG282" s="334"/>
      <c r="EH282" s="335"/>
      <c r="EI282" s="335"/>
      <c r="EJ282" s="97"/>
      <c r="EK282" s="334"/>
      <c r="EL282" s="335"/>
      <c r="EM282" s="335"/>
      <c r="EN282" s="97"/>
      <c r="EO282" s="334"/>
      <c r="EP282" s="335"/>
      <c r="EQ282" s="335"/>
      <c r="ER282" s="97" t="str">
        <f t="shared" si="422"/>
        <v/>
      </c>
      <c r="ES282" s="993"/>
      <c r="ET282" s="335"/>
      <c r="EU282" s="97" t="str">
        <f t="shared" si="526"/>
        <v/>
      </c>
      <c r="EV282" s="334"/>
      <c r="EW282" s="335"/>
      <c r="EX282" s="335"/>
      <c r="EY282" s="97"/>
      <c r="EZ282" s="334"/>
      <c r="FA282" s="335"/>
      <c r="FB282" s="335"/>
      <c r="FC282" s="97"/>
      <c r="FD282" s="334"/>
      <c r="FE282" s="335"/>
      <c r="FF282" s="335"/>
      <c r="FG282" s="97"/>
      <c r="FH282" s="334"/>
      <c r="FI282" s="335"/>
      <c r="FJ282" s="335"/>
      <c r="FK282" s="97" t="str">
        <f t="shared" si="424"/>
        <v/>
      </c>
      <c r="FL282" s="993"/>
      <c r="FM282" s="335"/>
      <c r="FN282" s="97" t="str">
        <f t="shared" si="528"/>
        <v/>
      </c>
      <c r="FO282" s="334"/>
      <c r="FP282" s="335"/>
      <c r="FQ282" s="97"/>
      <c r="FR282" s="334"/>
      <c r="FS282" s="335"/>
      <c r="FT282" s="97"/>
      <c r="FU282" s="334"/>
      <c r="FV282" s="335"/>
      <c r="FW282" s="97"/>
      <c r="FX282" s="334"/>
      <c r="FY282" s="335"/>
      <c r="FZ282" s="97" t="str">
        <f t="shared" si="426"/>
        <v/>
      </c>
      <c r="GA282" s="993"/>
      <c r="GB282" s="335"/>
      <c r="GC282" s="510" t="str">
        <f t="shared" si="530"/>
        <v/>
      </c>
      <c r="GD282" s="336"/>
      <c r="GE282" s="337"/>
      <c r="GF282" s="337"/>
      <c r="GG282" s="337"/>
      <c r="GH282" s="337"/>
      <c r="GI282" s="510"/>
      <c r="GJ282" s="336"/>
      <c r="GK282" s="337"/>
      <c r="GL282" s="337"/>
      <c r="GM282" s="337"/>
      <c r="GN282" s="337"/>
      <c r="GO282" s="510"/>
      <c r="GP282" s="336"/>
      <c r="GQ282" s="337"/>
      <c r="GR282" s="337"/>
      <c r="GS282" s="337"/>
      <c r="GT282" s="337"/>
      <c r="GU282" s="510"/>
      <c r="GV282" s="336"/>
      <c r="GW282" s="337"/>
      <c r="GX282" s="337"/>
      <c r="GY282" s="337"/>
      <c r="GZ282" s="336"/>
      <c r="HA282" s="510" t="str">
        <f t="shared" si="428"/>
        <v/>
      </c>
      <c r="HB282" s="994"/>
      <c r="HC282" s="337"/>
      <c r="HD282" s="510" t="str">
        <f t="shared" si="532"/>
        <v/>
      </c>
      <c r="HE282" s="336"/>
      <c r="HF282" s="337"/>
      <c r="HG282" s="337"/>
      <c r="HH282" s="336"/>
      <c r="HI282" s="510"/>
      <c r="HJ282" s="336"/>
      <c r="HK282" s="337"/>
      <c r="HL282" s="337"/>
      <c r="HM282" s="336"/>
      <c r="HN282" s="510"/>
      <c r="HO282" s="336"/>
      <c r="HP282" s="337"/>
      <c r="HQ282" s="337"/>
      <c r="HR282" s="337"/>
      <c r="HS282" s="510"/>
      <c r="HT282" s="336"/>
      <c r="HU282" s="337"/>
      <c r="HV282" s="337"/>
      <c r="HW282" s="337"/>
      <c r="HX282" s="97" t="str">
        <f t="shared" si="430"/>
        <v/>
      </c>
      <c r="HY282" s="994"/>
      <c r="HZ282" s="337"/>
      <c r="IA282" s="510" t="str">
        <f t="shared" si="534"/>
        <v/>
      </c>
      <c r="IB282" s="336"/>
      <c r="IC282" s="337"/>
      <c r="ID282" s="337"/>
      <c r="IE282" s="510"/>
      <c r="IF282" s="336"/>
      <c r="IG282" s="337"/>
      <c r="IH282" s="337"/>
      <c r="II282" s="510"/>
      <c r="IJ282" s="336"/>
      <c r="IK282" s="337"/>
      <c r="IL282" s="337"/>
      <c r="IM282" s="510"/>
      <c r="IN282" s="336"/>
      <c r="IO282" s="337"/>
      <c r="IP282" s="337"/>
      <c r="IQ282" s="97" t="str">
        <f t="shared" si="535"/>
        <v/>
      </c>
      <c r="IR282" s="994"/>
      <c r="IS282" s="337"/>
      <c r="IT282" s="337"/>
      <c r="IU282" s="337"/>
      <c r="IV282" s="510" t="str">
        <f t="shared" si="536"/>
        <v/>
      </c>
      <c r="IW282" s="995"/>
    </row>
    <row r="283" spans="1:257" x14ac:dyDescent="0.25">
      <c r="A283" s="548">
        <v>21</v>
      </c>
      <c r="B283" s="514"/>
      <c r="C283" s="514"/>
      <c r="D283" s="514"/>
      <c r="E283" s="514"/>
      <c r="F283" s="515"/>
      <c r="G283" s="514"/>
      <c r="H283" s="514"/>
      <c r="I283" s="514"/>
      <c r="J283" s="514"/>
      <c r="K283" s="514"/>
      <c r="L283" s="514"/>
      <c r="M283" s="514"/>
      <c r="N283" s="514"/>
      <c r="O283" s="514"/>
      <c r="P283" s="514"/>
      <c r="Q283" s="514"/>
      <c r="R283" s="514"/>
      <c r="S283" s="514"/>
      <c r="T283" s="514"/>
      <c r="U283" s="514"/>
      <c r="V283" s="514"/>
      <c r="W283" s="514"/>
      <c r="X283" s="514"/>
      <c r="Y283" s="514"/>
      <c r="Z283" s="514"/>
      <c r="AA283" s="514"/>
      <c r="AB283" s="514"/>
      <c r="AC283" s="514"/>
      <c r="AD283" s="514"/>
      <c r="AE283" s="514"/>
      <c r="AF283" s="514"/>
      <c r="AG283" s="514"/>
      <c r="AH283" s="514"/>
      <c r="AI283" s="514"/>
      <c r="AJ283" s="514"/>
      <c r="AK283" s="514"/>
      <c r="AL283" s="514"/>
      <c r="AM283" s="514"/>
      <c r="AN283" s="514"/>
      <c r="AO283" s="514"/>
      <c r="AP283" s="514"/>
      <c r="AQ283" s="514"/>
      <c r="AR283" s="514"/>
      <c r="AS283" s="514"/>
      <c r="AT283" s="514"/>
      <c r="AU283" s="514"/>
      <c r="AV283" s="514"/>
      <c r="AW283" s="514"/>
      <c r="AX283" s="514"/>
      <c r="AY283" s="514"/>
      <c r="AZ283" s="514"/>
      <c r="BA283" s="514"/>
      <c r="BB283" s="514"/>
      <c r="BC283" s="514"/>
      <c r="BD283" s="514"/>
      <c r="BE283" s="514"/>
      <c r="BF283" s="514"/>
      <c r="BG283" s="514"/>
      <c r="BH283" s="514"/>
      <c r="BI283" s="514"/>
      <c r="BJ283" s="514"/>
      <c r="BK283" s="514"/>
      <c r="BL283" s="514"/>
      <c r="BM283" s="514"/>
      <c r="BN283" s="514"/>
      <c r="BO283" s="514"/>
      <c r="BP283" s="514"/>
      <c r="BQ283" s="514"/>
      <c r="BR283" s="514"/>
      <c r="BS283" s="514"/>
      <c r="BT283" s="514"/>
      <c r="BU283" s="514"/>
      <c r="BV283" s="514"/>
      <c r="BW283" s="514"/>
      <c r="BX283" s="514"/>
      <c r="BY283" s="514"/>
      <c r="BZ283" s="514"/>
      <c r="CA283" s="514"/>
      <c r="CB283" s="514"/>
      <c r="CC283" s="514"/>
      <c r="CD283" s="514"/>
      <c r="CE283" s="514"/>
      <c r="CF283" s="514"/>
      <c r="CG283" s="514"/>
      <c r="CH283" s="516"/>
      <c r="CI283" s="514"/>
      <c r="CJ283" s="514"/>
      <c r="CK283" s="514"/>
      <c r="CL283" s="514"/>
      <c r="CM283" s="514"/>
      <c r="CN283" s="514"/>
      <c r="CO283" s="514"/>
      <c r="CP283" s="514"/>
      <c r="CQ283" s="514"/>
      <c r="CR283" s="514"/>
      <c r="CS283" s="514"/>
      <c r="CT283" s="514"/>
      <c r="CU283" s="514"/>
      <c r="CV283" s="514"/>
      <c r="CW283" s="514"/>
      <c r="CX283" s="514"/>
      <c r="CY283" s="514"/>
      <c r="CZ283" s="514"/>
      <c r="DA283" s="514"/>
      <c r="DB283" s="514"/>
      <c r="DC283" s="514"/>
      <c r="DD283" s="514"/>
      <c r="DE283" s="514"/>
      <c r="DF283" s="514"/>
      <c r="DG283" s="514"/>
      <c r="DH283" s="514"/>
      <c r="DI283" s="514"/>
      <c r="DJ283" s="514"/>
      <c r="DK283" s="514"/>
      <c r="DL283" s="514"/>
      <c r="DM283" s="514"/>
      <c r="DN283" s="514"/>
      <c r="DO283" s="514"/>
      <c r="DP283" s="514"/>
      <c r="DQ283" s="514"/>
      <c r="DR283" s="514"/>
      <c r="DS283" s="514"/>
      <c r="DT283" s="514"/>
      <c r="DU283" s="514"/>
      <c r="DV283" s="514"/>
      <c r="DW283" s="514"/>
      <c r="DX283" s="514"/>
      <c r="DY283" s="514"/>
      <c r="DZ283" s="514"/>
      <c r="EA283" s="514"/>
      <c r="EB283" s="514"/>
      <c r="EC283" s="514"/>
      <c r="ED283" s="514"/>
      <c r="EE283" s="514"/>
      <c r="EF283" s="514"/>
      <c r="EG283" s="514"/>
      <c r="EH283" s="514"/>
      <c r="EI283" s="514"/>
      <c r="EJ283" s="514"/>
      <c r="EK283" s="514"/>
      <c r="EL283" s="514"/>
      <c r="EM283" s="514"/>
      <c r="EN283" s="514"/>
      <c r="EO283" s="514"/>
      <c r="EP283" s="514"/>
      <c r="EQ283" s="514"/>
      <c r="ER283" s="514"/>
      <c r="ES283" s="514"/>
      <c r="ET283" s="514"/>
      <c r="EU283" s="514"/>
      <c r="EV283" s="514"/>
      <c r="EW283" s="514"/>
      <c r="EX283" s="514"/>
      <c r="EY283" s="514"/>
      <c r="EZ283" s="514"/>
      <c r="FA283" s="514"/>
      <c r="FB283" s="514"/>
      <c r="FC283" s="514"/>
      <c r="FD283" s="514"/>
      <c r="FE283" s="514"/>
      <c r="FF283" s="514"/>
      <c r="FG283" s="514"/>
      <c r="FH283" s="514"/>
      <c r="FI283" s="514"/>
      <c r="FJ283" s="514"/>
      <c r="FK283" s="514"/>
      <c r="FL283" s="514"/>
      <c r="FM283" s="514"/>
      <c r="FN283" s="514"/>
      <c r="FO283" s="514"/>
      <c r="FP283" s="514"/>
      <c r="FQ283" s="514"/>
      <c r="FR283" s="514"/>
      <c r="FS283" s="514"/>
      <c r="FT283" s="514"/>
      <c r="FU283" s="514"/>
      <c r="FV283" s="514"/>
      <c r="FW283" s="514"/>
      <c r="FX283" s="514"/>
      <c r="FY283" s="514"/>
      <c r="FZ283" s="514"/>
      <c r="GA283" s="514"/>
      <c r="GB283" s="514"/>
      <c r="GC283" s="514"/>
      <c r="GD283" s="514"/>
      <c r="GE283" s="514"/>
      <c r="GF283" s="514"/>
      <c r="GG283" s="514"/>
      <c r="GH283" s="514"/>
      <c r="GI283" s="514"/>
      <c r="GJ283" s="514"/>
      <c r="GK283" s="514"/>
      <c r="GL283" s="514"/>
      <c r="GM283" s="514"/>
      <c r="GN283" s="514"/>
      <c r="GO283" s="514"/>
      <c r="GP283" s="514"/>
      <c r="GQ283" s="514"/>
      <c r="GR283" s="514"/>
      <c r="GS283" s="514"/>
      <c r="GT283" s="514"/>
      <c r="GU283" s="514"/>
      <c r="GV283" s="514"/>
      <c r="GW283" s="514"/>
      <c r="GX283" s="514"/>
      <c r="GY283" s="514"/>
      <c r="GZ283" s="514"/>
      <c r="HA283" s="514"/>
      <c r="HB283" s="514"/>
      <c r="HC283" s="514"/>
      <c r="HD283" s="514"/>
      <c r="HE283" s="514"/>
      <c r="HF283" s="514"/>
      <c r="HG283" s="514"/>
      <c r="HH283" s="514"/>
      <c r="HI283" s="514"/>
      <c r="HJ283" s="514"/>
      <c r="HK283" s="514"/>
      <c r="HL283" s="514"/>
      <c r="HM283" s="514"/>
      <c r="HN283" s="514"/>
      <c r="HO283" s="514"/>
      <c r="HP283" s="514"/>
      <c r="HQ283" s="514"/>
      <c r="HR283" s="514"/>
      <c r="HS283" s="514"/>
      <c r="HT283" s="514"/>
      <c r="HU283" s="514"/>
      <c r="HV283" s="514"/>
      <c r="HW283" s="514"/>
      <c r="HX283" s="514"/>
      <c r="HY283" s="514"/>
      <c r="HZ283" s="514"/>
      <c r="IA283" s="514"/>
      <c r="IB283" s="514"/>
      <c r="IC283" s="514"/>
      <c r="ID283" s="514"/>
      <c r="IE283" s="514"/>
      <c r="IF283" s="514"/>
      <c r="IG283" s="514"/>
      <c r="IH283" s="514"/>
      <c r="II283" s="514"/>
      <c r="IJ283" s="514"/>
      <c r="IK283" s="514"/>
      <c r="IL283" s="514"/>
      <c r="IM283" s="514"/>
      <c r="IN283" s="514"/>
      <c r="IO283" s="514"/>
      <c r="IP283" s="514"/>
      <c r="IQ283" s="514"/>
      <c r="IR283" s="514"/>
      <c r="IS283" s="514"/>
      <c r="IT283" s="514"/>
      <c r="IU283" s="514"/>
      <c r="IV283" s="514"/>
      <c r="IW283" s="549"/>
    </row>
    <row r="284" spans="1:257" ht="46.5" customHeight="1" x14ac:dyDescent="0.25">
      <c r="A284" s="996">
        <f t="shared" ref="A284" si="537">A296</f>
        <v>22</v>
      </c>
      <c r="B284" s="507">
        <v>1</v>
      </c>
      <c r="C284" s="97" t="str">
        <f>IF(Proponentes!B275&gt;0,Proponentes!B275,"")</f>
        <v>COOPERATIVA DE VIGILANCIA Y SERVICIOS DE BUCARAMANGA CTA – COOVIAM CTA</v>
      </c>
      <c r="D284" s="335"/>
      <c r="E284" s="335" t="s">
        <v>1783</v>
      </c>
      <c r="F284" s="334" t="s">
        <v>1784</v>
      </c>
      <c r="G284" s="341">
        <v>46943</v>
      </c>
      <c r="H284" s="335" t="s">
        <v>1631</v>
      </c>
      <c r="I284" s="335" t="s">
        <v>1538</v>
      </c>
      <c r="J284" s="335"/>
      <c r="K284" s="335"/>
      <c r="L284" s="335"/>
      <c r="M284" s="334"/>
      <c r="N284" s="341"/>
      <c r="O284" s="335"/>
      <c r="P284" s="335"/>
      <c r="Q284" s="341"/>
      <c r="R284" s="335"/>
      <c r="S284" s="335"/>
      <c r="T284" s="334"/>
      <c r="U284" s="341"/>
      <c r="V284" s="335"/>
      <c r="W284" s="335"/>
      <c r="X284" s="341"/>
      <c r="Y284" s="335"/>
      <c r="Z284" s="335"/>
      <c r="AA284" s="334"/>
      <c r="AB284" s="335"/>
      <c r="AC284" s="335"/>
      <c r="AD284" s="335"/>
      <c r="AE284" s="335"/>
      <c r="AF284" s="335"/>
      <c r="AG284" s="97" t="str">
        <f t="shared" ref="AG284:AG347" si="538">IF(E284="","",IF(K284=0,IF(R284=0,IF(Y284=0,IF(AF284=0,"CUMPLE","NO CUMPLE"),"NO CUMPLE"),"NO CUMPLE"),"NO CUMPLE"))</f>
        <v>CUMPLE</v>
      </c>
      <c r="AH284" s="993"/>
      <c r="AI284" s="335"/>
      <c r="AJ284" s="335" t="str">
        <f t="shared" ref="AJ284:AJ347" si="539">IF(E284&gt;0,E284,"")</f>
        <v>COOPERATIVA DE VIGILANCIA Y SERVICIOS DE BUCARMANAGA CTA – COOVIAM CTA</v>
      </c>
      <c r="AK284" s="335" t="s">
        <v>1631</v>
      </c>
      <c r="AL284" s="334" t="s">
        <v>1784</v>
      </c>
      <c r="AM284" s="341">
        <v>46943</v>
      </c>
      <c r="AN284" s="335" t="s">
        <v>1538</v>
      </c>
      <c r="AO284" s="335"/>
      <c r="AP284" s="335"/>
      <c r="AQ284" s="335"/>
      <c r="AR284" s="335"/>
      <c r="AS284" s="334"/>
      <c r="AT284" s="341"/>
      <c r="AU284" s="335"/>
      <c r="AV284" s="341"/>
      <c r="AW284" s="335"/>
      <c r="AX284" s="335"/>
      <c r="AY284" s="335"/>
      <c r="AZ284" s="334"/>
      <c r="BA284" s="341"/>
      <c r="BB284" s="335"/>
      <c r="BC284" s="341"/>
      <c r="BD284" s="335"/>
      <c r="BE284" s="335"/>
      <c r="BF284" s="335"/>
      <c r="BG284" s="334"/>
      <c r="BH284" s="335"/>
      <c r="BI284" s="335"/>
      <c r="BJ284" s="335"/>
      <c r="BK284" s="335"/>
      <c r="BL284" s="97" t="str">
        <f t="shared" ref="BL284:BL347" si="540">IF(AJ284="","",IF(AP284=0,IF(AW284=0,IF(BD284=0,IF(BK284=0,"CUMPLE","NO CUMPLE"),"NO CUMPLE"),"NO CUMPLE"),"NO CUMPLE"))</f>
        <v>CUMPLE</v>
      </c>
      <c r="BM284" s="993"/>
      <c r="BN284" s="335" t="str">
        <f t="shared" ref="BN284:BN295" si="541">IF(E284&gt;0,E284,"")</f>
        <v>COOPERATIVA DE VIGILANCIA Y SERVICIOS DE BUCARMANAGA CTA – COOVIAM CTA</v>
      </c>
      <c r="BO284" s="334"/>
      <c r="BP284" s="335"/>
      <c r="BQ284" s="335"/>
      <c r="BR284" s="335"/>
      <c r="BS284" s="335" t="str">
        <f t="shared" ref="BS284:BS295" si="542">IF(L284&gt;0,L284,"")</f>
        <v/>
      </c>
      <c r="BT284" s="334" t="s">
        <v>947</v>
      </c>
      <c r="BU284" s="335" t="s">
        <v>1631</v>
      </c>
      <c r="BV284" s="335">
        <v>5</v>
      </c>
      <c r="BW284" s="335"/>
      <c r="BX284" s="335" t="str">
        <f t="shared" ref="BX284:BX295" si="543">IF(S284&gt;0,S284,"")</f>
        <v/>
      </c>
      <c r="BY284" s="334" t="s">
        <v>879</v>
      </c>
      <c r="BZ284" s="335" t="s">
        <v>1631</v>
      </c>
      <c r="CA284" s="335">
        <v>6</v>
      </c>
      <c r="CB284" s="335"/>
      <c r="CC284" s="335" t="str">
        <f t="shared" ref="CC284:CC295" si="544">IF(Z284&gt;0,Z284,"")</f>
        <v/>
      </c>
      <c r="CD284" s="334"/>
      <c r="CE284" s="335"/>
      <c r="CF284" s="335"/>
      <c r="CG284" s="335"/>
      <c r="CH284" s="997">
        <f>Proponentes!N275</f>
        <v>0</v>
      </c>
      <c r="CI284" s="97" t="str">
        <f t="shared" ref="CI284:CI295" si="545">IF(BN284="","",IF(CJ284=0,"CUMPLE","NO CUMPLE"))</f>
        <v>CUMPLE</v>
      </c>
      <c r="CJ284" s="998"/>
      <c r="CK284" s="335"/>
      <c r="CL284" s="97" t="str">
        <f t="shared" ref="CL284:CL295" si="546">IF(E284&gt;0,E284,"")</f>
        <v>COOPERATIVA DE VIGILANCIA Y SERVICIOS DE BUCARMANAGA CTA – COOVIAM CTA</v>
      </c>
      <c r="CM284" s="509" t="s">
        <v>744</v>
      </c>
      <c r="CN284" s="335" t="s">
        <v>1538</v>
      </c>
      <c r="CO284" s="335" t="s">
        <v>1631</v>
      </c>
      <c r="CP284" s="335"/>
      <c r="CQ284" s="97"/>
      <c r="CR284" s="334"/>
      <c r="CS284" s="335"/>
      <c r="CT284" s="335"/>
      <c r="CU284" s="335"/>
      <c r="CV284" s="97"/>
      <c r="CW284" s="334"/>
      <c r="CX284" s="335"/>
      <c r="CY284" s="335"/>
      <c r="CZ284" s="335"/>
      <c r="DA284" s="97"/>
      <c r="DB284" s="334"/>
      <c r="DC284" s="335"/>
      <c r="DD284" s="335"/>
      <c r="DE284" s="335"/>
      <c r="DF284" s="97" t="str">
        <f t="shared" ref="DF284:DF347" si="547">IF(CL284="","",IF(CP284=0,IF(CU284=0,IF(CZ284=0,IF(DE284=0,"CUMPLE","NO CUMPLE"),"NO CUMPLE"),"NO CUMPLE"),"NO CUMPLE"))</f>
        <v>CUMPLE</v>
      </c>
      <c r="DG284" s="993"/>
      <c r="DH284" s="335"/>
      <c r="DI284" s="97" t="str">
        <f t="shared" ref="DI284:DI347" si="548">IF(E284&gt;0,E284,"")</f>
        <v>COOPERATIVA DE VIGILANCIA Y SERVICIOS DE BUCARMANAGA CTA – COOVIAM CTA</v>
      </c>
      <c r="DJ284" s="334" t="s">
        <v>332</v>
      </c>
      <c r="DK284" s="335" t="s">
        <v>1631</v>
      </c>
      <c r="DL284" s="335"/>
      <c r="DM284" s="97"/>
      <c r="DN284" s="334"/>
      <c r="DO284" s="335"/>
      <c r="DP284" s="335"/>
      <c r="DQ284" s="97"/>
      <c r="DR284" s="334"/>
      <c r="DS284" s="335"/>
      <c r="DT284" s="335"/>
      <c r="DU284" s="97"/>
      <c r="DV284" s="334"/>
      <c r="DW284" s="335"/>
      <c r="DX284" s="335"/>
      <c r="DY284" s="97" t="str">
        <f t="shared" ref="DY284:DY347" si="549">IF(DI284="","",IF(DL284=0,IF(DP284=0,IF(DT284=0,IF(DX284=0,"CUMPLE","NO CUMPLE"),"NO CUMPLE"),"NO CUMPLE"),"NO CUMPLE"))</f>
        <v>CUMPLE</v>
      </c>
      <c r="DZ284" s="998"/>
      <c r="EA284" s="335"/>
      <c r="EB284" s="97" t="str">
        <f t="shared" ref="EB284:EB295" si="550">IF(E284&gt;0,E284,"")</f>
        <v>COOPERATIVA DE VIGILANCIA Y SERVICIOS DE BUCARMANAGA CTA – COOVIAM CTA</v>
      </c>
      <c r="EC284" s="334" t="s">
        <v>332</v>
      </c>
      <c r="ED284" s="335" t="s">
        <v>1631</v>
      </c>
      <c r="EE284" s="335"/>
      <c r="EF284" s="97"/>
      <c r="EG284" s="334"/>
      <c r="EH284" s="335"/>
      <c r="EI284" s="335"/>
      <c r="EJ284" s="97"/>
      <c r="EK284" s="334"/>
      <c r="EL284" s="335"/>
      <c r="EM284" s="335"/>
      <c r="EN284" s="97"/>
      <c r="EO284" s="334"/>
      <c r="EP284" s="335"/>
      <c r="EQ284" s="335"/>
      <c r="ER284" s="97" t="str">
        <f t="shared" ref="ER284:ER347" si="551">IF(EB284="","",IF(EE284=0,IF(EI284=0,IF(EM284=0,IF(EQ284=0,"CUMPLE","NO CUMPLE"),"NO CUMPLE"),"NO CUMPLE"),"NO CUMPLE"))</f>
        <v>CUMPLE</v>
      </c>
      <c r="ES284" s="993"/>
      <c r="ET284" s="335"/>
      <c r="EU284" s="97" t="str">
        <f t="shared" ref="EU284:EU295" si="552">IF(E284&gt;0,E284,"")</f>
        <v>COOPERATIVA DE VIGILANCIA Y SERVICIOS DE BUCARMANAGA CTA – COOVIAM CTA</v>
      </c>
      <c r="EV284" s="334" t="s">
        <v>768</v>
      </c>
      <c r="EW284" s="335" t="s">
        <v>1631</v>
      </c>
      <c r="EX284" s="335"/>
      <c r="EY284" s="97"/>
      <c r="EZ284" s="334"/>
      <c r="FA284" s="335"/>
      <c r="FB284" s="335"/>
      <c r="FC284" s="97"/>
      <c r="FD284" s="334"/>
      <c r="FE284" s="335"/>
      <c r="FF284" s="335"/>
      <c r="FG284" s="97"/>
      <c r="FH284" s="334"/>
      <c r="FI284" s="335"/>
      <c r="FJ284" s="335"/>
      <c r="FK284" s="97" t="str">
        <f t="shared" ref="FK284:FK347" si="553">IF(EU284="","",IF(EX284=0,IF(FB284=0,IF(FF284=0,IF(FJ284=0,"CUMPLE","NO CUMPLE"),"NO CUMPLE"),"NO CUMPLE"),"NO CUMPLE"))</f>
        <v>CUMPLE</v>
      </c>
      <c r="FL284" s="993"/>
      <c r="FM284" s="335"/>
      <c r="FN284" s="97" t="str">
        <f t="shared" ref="FN284:FN295" si="554">IF(E284&gt;0,E284,"")</f>
        <v>COOPERATIVA DE VIGILANCIA Y SERVICIOS DE BUCARMANAGA CTA – COOVIAM CTA</v>
      </c>
      <c r="FO284" s="334" t="s">
        <v>764</v>
      </c>
      <c r="FP284" s="335"/>
      <c r="FQ284" s="97"/>
      <c r="FR284" s="334"/>
      <c r="FS284" s="335"/>
      <c r="FT284" s="97"/>
      <c r="FU284" s="334"/>
      <c r="FV284" s="335"/>
      <c r="FW284" s="97"/>
      <c r="FX284" s="334"/>
      <c r="FY284" s="335"/>
      <c r="FZ284" s="97" t="str">
        <f t="shared" ref="FZ284:FZ347" si="555">IF(FN284="","",IF(FP284=0,IF(FS284=0,IF(FV284=0,IF(FY284=0,"CUMPLE","NO CUMPLE"),"NO CUMPLE"),"NO CUMPLE"),"NO CUMPLE"))</f>
        <v>CUMPLE</v>
      </c>
      <c r="GA284" s="993"/>
      <c r="GB284" s="335"/>
      <c r="GC284" s="510" t="str">
        <f t="shared" ref="GC284:GC295" si="556">IF(E284&gt;0,E284,"")</f>
        <v>COOPERATIVA DE VIGILANCIA Y SERVICIOS DE BUCARMANAGA CTA – COOVIAM CTA</v>
      </c>
      <c r="GD284" s="336" t="s">
        <v>1775</v>
      </c>
      <c r="GE284" s="337" t="s">
        <v>1631</v>
      </c>
      <c r="GF284" s="337"/>
      <c r="GG284" s="336" t="s">
        <v>1785</v>
      </c>
      <c r="GH284" s="337"/>
      <c r="GI284" s="510"/>
      <c r="GJ284" s="336"/>
      <c r="GK284" s="337"/>
      <c r="GL284" s="337"/>
      <c r="GM284" s="337"/>
      <c r="GN284" s="337"/>
      <c r="GO284" s="510"/>
      <c r="GP284" s="336"/>
      <c r="GQ284" s="337"/>
      <c r="GR284" s="337"/>
      <c r="GS284" s="337"/>
      <c r="GT284" s="337"/>
      <c r="GU284" s="510"/>
      <c r="GV284" s="336"/>
      <c r="GW284" s="337"/>
      <c r="GX284" s="337"/>
      <c r="GY284" s="337"/>
      <c r="GZ284" s="336"/>
      <c r="HA284" s="510" t="str">
        <f t="shared" ref="HA284:HA347" si="557">IF(GC284="","",IF(GH284=0,IF(GN284=0,IF(GT284=0,IF(GZ284=0,"CUMPLE","NO CUMPLE"),"NO CUMPLE"),"NO CUMPLE"),"NO CUMPLE"))</f>
        <v>CUMPLE</v>
      </c>
      <c r="HB284" s="994"/>
      <c r="HC284" s="337"/>
      <c r="HD284" s="510" t="str">
        <f t="shared" ref="HD284:HD295" si="558">IF(E284&gt;0,E284,"")</f>
        <v>COOPERATIVA DE VIGILANCIA Y SERVICIOS DE BUCARMANAGA CTA – COOVIAM CTA</v>
      </c>
      <c r="HE284" s="336" t="s">
        <v>1664</v>
      </c>
      <c r="HF284" s="337" t="s">
        <v>1631</v>
      </c>
      <c r="HG284" s="337" t="s">
        <v>1631</v>
      </c>
      <c r="HH284" s="336"/>
      <c r="HI284" s="510"/>
      <c r="HJ284" s="336"/>
      <c r="HK284" s="337"/>
      <c r="HL284" s="337"/>
      <c r="HM284" s="336"/>
      <c r="HN284" s="510"/>
      <c r="HO284" s="336"/>
      <c r="HP284" s="337"/>
      <c r="HQ284" s="337"/>
      <c r="HR284" s="337"/>
      <c r="HS284" s="510"/>
      <c r="HT284" s="336"/>
      <c r="HU284" s="337"/>
      <c r="HV284" s="337"/>
      <c r="HW284" s="337"/>
      <c r="HX284" s="97" t="str">
        <f t="shared" ref="HX284:HX347" si="559">IF(HD284="","",IF(HH284=0,IF(HM284=0,IF(HR284=0,IF(HW284=0,"CUMPLE","NO CUMPLE"),"NO CUMPLE"),"NO CUMPLE"),"NO CUMPLE"))</f>
        <v>CUMPLE</v>
      </c>
      <c r="HY284" s="994"/>
      <c r="HZ284" s="337"/>
      <c r="IA284" s="510" t="str">
        <f t="shared" ref="IA284:IA295" si="560">IF(E284&gt;0,E284,"")</f>
        <v>COOPERATIVA DE VIGILANCIA Y SERVICIOS DE BUCARMANAGA CTA – COOVIAM CTA</v>
      </c>
      <c r="IB284" s="336" t="s">
        <v>744</v>
      </c>
      <c r="IC284" s="337" t="s">
        <v>1631</v>
      </c>
      <c r="ID284" s="337"/>
      <c r="IE284" s="510"/>
      <c r="IF284" s="336"/>
      <c r="IG284" s="337"/>
      <c r="IH284" s="337"/>
      <c r="II284" s="510"/>
      <c r="IJ284" s="336"/>
      <c r="IK284" s="337"/>
      <c r="IL284" s="337"/>
      <c r="IM284" s="510"/>
      <c r="IN284" s="336"/>
      <c r="IO284" s="337"/>
      <c r="IP284" s="337"/>
      <c r="IQ284" s="97" t="str">
        <f t="shared" ref="IQ284:IQ295" si="561">IF(IA284="","",IF(ID284=0,IF(IH284=0,IF(IL284=0,IF(IP284=0,"CUMPLE","NO CUMPLE"),"NO CUMPLE"),"NO CUMPLE"),"NO CUMPLE"))</f>
        <v>CUMPLE</v>
      </c>
      <c r="IR284" s="994"/>
      <c r="IS284" s="337"/>
      <c r="IT284" s="337" t="s">
        <v>1631</v>
      </c>
      <c r="IU284" s="337">
        <v>1</v>
      </c>
      <c r="IV284" s="510" t="str">
        <f t="shared" ref="IV284:IV295" si="562">IF(IT284&lt;&gt;"",IF(IT284="SI","CUMPLE","NO CUMPLE"),"")</f>
        <v>CUMPLE</v>
      </c>
      <c r="IW284" s="995"/>
    </row>
    <row r="285" spans="1:257" x14ac:dyDescent="0.25">
      <c r="A285" s="996"/>
      <c r="B285" s="507">
        <v>2</v>
      </c>
      <c r="C285" s="97" t="str">
        <f>IF(Proponentes!B276&gt;0,Proponentes!B276,"")</f>
        <v/>
      </c>
      <c r="D285" s="335"/>
      <c r="E285" s="335"/>
      <c r="F285" s="334"/>
      <c r="G285" s="335"/>
      <c r="H285" s="335"/>
      <c r="I285" s="335"/>
      <c r="J285" s="335"/>
      <c r="K285" s="335"/>
      <c r="L285" s="335"/>
      <c r="M285" s="334"/>
      <c r="N285" s="335"/>
      <c r="O285" s="335"/>
      <c r="P285" s="335"/>
      <c r="Q285" s="335"/>
      <c r="R285" s="335"/>
      <c r="S285" s="335"/>
      <c r="T285" s="334"/>
      <c r="U285" s="335"/>
      <c r="V285" s="335"/>
      <c r="W285" s="335"/>
      <c r="X285" s="335"/>
      <c r="Y285" s="335"/>
      <c r="Z285" s="335"/>
      <c r="AA285" s="334"/>
      <c r="AB285" s="335"/>
      <c r="AC285" s="335"/>
      <c r="AD285" s="335"/>
      <c r="AE285" s="335"/>
      <c r="AF285" s="335"/>
      <c r="AG285" s="97" t="str">
        <f t="shared" si="538"/>
        <v/>
      </c>
      <c r="AH285" s="993"/>
      <c r="AI285" s="335"/>
      <c r="AJ285" s="335" t="str">
        <f t="shared" si="539"/>
        <v/>
      </c>
      <c r="AK285" s="335"/>
      <c r="AL285" s="334"/>
      <c r="AM285" s="335"/>
      <c r="AN285" s="335"/>
      <c r="AO285" s="335"/>
      <c r="AP285" s="335"/>
      <c r="AQ285" s="335"/>
      <c r="AR285" s="335"/>
      <c r="AS285" s="334"/>
      <c r="AT285" s="335"/>
      <c r="AU285" s="335"/>
      <c r="AV285" s="335"/>
      <c r="AW285" s="335"/>
      <c r="AX285" s="335"/>
      <c r="AY285" s="335"/>
      <c r="AZ285" s="334"/>
      <c r="BA285" s="335"/>
      <c r="BB285" s="335"/>
      <c r="BC285" s="335"/>
      <c r="BD285" s="335"/>
      <c r="BE285" s="335"/>
      <c r="BF285" s="335"/>
      <c r="BG285" s="334"/>
      <c r="BH285" s="335"/>
      <c r="BI285" s="335"/>
      <c r="BJ285" s="335"/>
      <c r="BK285" s="335"/>
      <c r="BL285" s="97" t="str">
        <f t="shared" si="540"/>
        <v/>
      </c>
      <c r="BM285" s="993"/>
      <c r="BN285" s="335" t="str">
        <f t="shared" si="541"/>
        <v/>
      </c>
      <c r="BO285" s="334"/>
      <c r="BP285" s="335"/>
      <c r="BQ285" s="335"/>
      <c r="BR285" s="335"/>
      <c r="BS285" s="335" t="str">
        <f t="shared" si="542"/>
        <v/>
      </c>
      <c r="BT285" s="334"/>
      <c r="BU285" s="335"/>
      <c r="BV285" s="335"/>
      <c r="BW285" s="335"/>
      <c r="BX285" s="335" t="str">
        <f t="shared" si="543"/>
        <v/>
      </c>
      <c r="BY285" s="334"/>
      <c r="BZ285" s="335"/>
      <c r="CA285" s="335"/>
      <c r="CB285" s="335"/>
      <c r="CC285" s="335" t="str">
        <f t="shared" si="544"/>
        <v/>
      </c>
      <c r="CD285" s="334"/>
      <c r="CE285" s="335"/>
      <c r="CF285" s="335"/>
      <c r="CG285" s="335"/>
      <c r="CH285" s="997"/>
      <c r="CI285" s="97" t="str">
        <f t="shared" si="545"/>
        <v/>
      </c>
      <c r="CJ285" s="998"/>
      <c r="CK285" s="335"/>
      <c r="CL285" s="97" t="str">
        <f t="shared" si="546"/>
        <v/>
      </c>
      <c r="CM285" s="334"/>
      <c r="CN285" s="335"/>
      <c r="CO285" s="335"/>
      <c r="CP285" s="335"/>
      <c r="CQ285" s="97"/>
      <c r="CR285" s="334"/>
      <c r="CS285" s="335"/>
      <c r="CT285" s="335"/>
      <c r="CU285" s="335"/>
      <c r="CV285" s="97"/>
      <c r="CW285" s="334"/>
      <c r="CX285" s="335"/>
      <c r="CY285" s="335"/>
      <c r="CZ285" s="335"/>
      <c r="DA285" s="97"/>
      <c r="DB285" s="334"/>
      <c r="DC285" s="335"/>
      <c r="DD285" s="335"/>
      <c r="DE285" s="335"/>
      <c r="DF285" s="97" t="str">
        <f t="shared" si="547"/>
        <v/>
      </c>
      <c r="DG285" s="993"/>
      <c r="DH285" s="335"/>
      <c r="DI285" s="97" t="str">
        <f t="shared" si="548"/>
        <v/>
      </c>
      <c r="DJ285" s="334"/>
      <c r="DK285" s="335"/>
      <c r="DL285" s="335"/>
      <c r="DM285" s="97"/>
      <c r="DN285" s="334"/>
      <c r="DO285" s="335"/>
      <c r="DP285" s="335"/>
      <c r="DQ285" s="97"/>
      <c r="DR285" s="334"/>
      <c r="DS285" s="335"/>
      <c r="DT285" s="335"/>
      <c r="DU285" s="97"/>
      <c r="DV285" s="334"/>
      <c r="DW285" s="335"/>
      <c r="DX285" s="335"/>
      <c r="DY285" s="97" t="str">
        <f t="shared" si="549"/>
        <v/>
      </c>
      <c r="DZ285" s="998"/>
      <c r="EA285" s="335"/>
      <c r="EB285" s="97" t="str">
        <f t="shared" si="550"/>
        <v/>
      </c>
      <c r="EC285" s="334"/>
      <c r="ED285" s="335"/>
      <c r="EE285" s="335"/>
      <c r="EF285" s="97"/>
      <c r="EG285" s="334"/>
      <c r="EH285" s="335"/>
      <c r="EI285" s="335"/>
      <c r="EJ285" s="97"/>
      <c r="EK285" s="334"/>
      <c r="EL285" s="335"/>
      <c r="EM285" s="335"/>
      <c r="EN285" s="97"/>
      <c r="EO285" s="334"/>
      <c r="EP285" s="335"/>
      <c r="EQ285" s="335"/>
      <c r="ER285" s="97" t="str">
        <f t="shared" si="551"/>
        <v/>
      </c>
      <c r="ES285" s="993"/>
      <c r="ET285" s="335"/>
      <c r="EU285" s="97" t="str">
        <f t="shared" si="552"/>
        <v/>
      </c>
      <c r="EV285" s="334"/>
      <c r="EW285" s="335"/>
      <c r="EX285" s="335"/>
      <c r="EY285" s="97"/>
      <c r="EZ285" s="334"/>
      <c r="FA285" s="335"/>
      <c r="FB285" s="335"/>
      <c r="FC285" s="97"/>
      <c r="FD285" s="334"/>
      <c r="FE285" s="335"/>
      <c r="FF285" s="335"/>
      <c r="FG285" s="97"/>
      <c r="FH285" s="334"/>
      <c r="FI285" s="335"/>
      <c r="FJ285" s="335"/>
      <c r="FK285" s="97" t="str">
        <f t="shared" si="553"/>
        <v/>
      </c>
      <c r="FL285" s="993"/>
      <c r="FM285" s="335"/>
      <c r="FN285" s="97" t="str">
        <f t="shared" si="554"/>
        <v/>
      </c>
      <c r="FO285" s="334"/>
      <c r="FP285" s="335"/>
      <c r="FQ285" s="97"/>
      <c r="FR285" s="334"/>
      <c r="FS285" s="335"/>
      <c r="FT285" s="97"/>
      <c r="FU285" s="334"/>
      <c r="FV285" s="335"/>
      <c r="FW285" s="97"/>
      <c r="FX285" s="334"/>
      <c r="FY285" s="335"/>
      <c r="FZ285" s="97" t="str">
        <f t="shared" si="555"/>
        <v/>
      </c>
      <c r="GA285" s="993"/>
      <c r="GB285" s="335"/>
      <c r="GC285" s="510" t="str">
        <f t="shared" si="556"/>
        <v/>
      </c>
      <c r="GD285" s="336"/>
      <c r="GE285" s="337"/>
      <c r="GF285" s="337"/>
      <c r="GG285" s="337"/>
      <c r="GH285" s="337"/>
      <c r="GI285" s="510"/>
      <c r="GJ285" s="336"/>
      <c r="GK285" s="337"/>
      <c r="GL285" s="337"/>
      <c r="GM285" s="337"/>
      <c r="GN285" s="337"/>
      <c r="GO285" s="510"/>
      <c r="GP285" s="336"/>
      <c r="GQ285" s="337"/>
      <c r="GR285" s="337"/>
      <c r="GS285" s="337"/>
      <c r="GT285" s="337"/>
      <c r="GU285" s="510"/>
      <c r="GV285" s="336"/>
      <c r="GW285" s="337"/>
      <c r="GX285" s="337"/>
      <c r="GY285" s="337"/>
      <c r="GZ285" s="336"/>
      <c r="HA285" s="510" t="str">
        <f t="shared" si="557"/>
        <v/>
      </c>
      <c r="HB285" s="994"/>
      <c r="HC285" s="337"/>
      <c r="HD285" s="510" t="str">
        <f t="shared" si="558"/>
        <v/>
      </c>
      <c r="HE285" s="336"/>
      <c r="HF285" s="337"/>
      <c r="HG285" s="337"/>
      <c r="HH285" s="336"/>
      <c r="HI285" s="510"/>
      <c r="HJ285" s="336"/>
      <c r="HK285" s="337"/>
      <c r="HL285" s="337"/>
      <c r="HM285" s="336"/>
      <c r="HN285" s="510"/>
      <c r="HO285" s="336"/>
      <c r="HP285" s="337"/>
      <c r="HQ285" s="337"/>
      <c r="HR285" s="337"/>
      <c r="HS285" s="510"/>
      <c r="HT285" s="336"/>
      <c r="HU285" s="337"/>
      <c r="HV285" s="337"/>
      <c r="HW285" s="337"/>
      <c r="HX285" s="97" t="str">
        <f t="shared" si="559"/>
        <v/>
      </c>
      <c r="HY285" s="994"/>
      <c r="HZ285" s="337"/>
      <c r="IA285" s="510" t="str">
        <f t="shared" si="560"/>
        <v/>
      </c>
      <c r="IB285" s="336"/>
      <c r="IC285" s="337"/>
      <c r="ID285" s="337"/>
      <c r="IE285" s="510"/>
      <c r="IF285" s="336"/>
      <c r="IG285" s="337"/>
      <c r="IH285" s="337"/>
      <c r="II285" s="510"/>
      <c r="IJ285" s="336"/>
      <c r="IK285" s="337"/>
      <c r="IL285" s="337"/>
      <c r="IM285" s="510"/>
      <c r="IN285" s="336"/>
      <c r="IO285" s="337"/>
      <c r="IP285" s="337"/>
      <c r="IQ285" s="97" t="str">
        <f t="shared" si="561"/>
        <v/>
      </c>
      <c r="IR285" s="994"/>
      <c r="IS285" s="337"/>
      <c r="IT285" s="337"/>
      <c r="IU285" s="337"/>
      <c r="IV285" s="510" t="str">
        <f t="shared" si="562"/>
        <v/>
      </c>
      <c r="IW285" s="995"/>
    </row>
    <row r="286" spans="1:257" x14ac:dyDescent="0.25">
      <c r="A286" s="996"/>
      <c r="B286" s="507">
        <v>3</v>
      </c>
      <c r="C286" s="97" t="str">
        <f>IF(Proponentes!B277&gt;0,Proponentes!B277,"")</f>
        <v/>
      </c>
      <c r="D286" s="335"/>
      <c r="E286" s="335"/>
      <c r="F286" s="334"/>
      <c r="G286" s="335"/>
      <c r="H286" s="335"/>
      <c r="I286" s="335"/>
      <c r="J286" s="335"/>
      <c r="K286" s="335"/>
      <c r="L286" s="335"/>
      <c r="M286" s="334"/>
      <c r="N286" s="335"/>
      <c r="O286" s="335"/>
      <c r="P286" s="335"/>
      <c r="Q286" s="335"/>
      <c r="R286" s="335"/>
      <c r="S286" s="335"/>
      <c r="T286" s="334"/>
      <c r="U286" s="335"/>
      <c r="V286" s="335"/>
      <c r="W286" s="335"/>
      <c r="X286" s="335"/>
      <c r="Y286" s="335"/>
      <c r="Z286" s="335"/>
      <c r="AA286" s="334"/>
      <c r="AB286" s="335"/>
      <c r="AC286" s="335"/>
      <c r="AD286" s="335"/>
      <c r="AE286" s="335"/>
      <c r="AF286" s="335"/>
      <c r="AG286" s="97" t="str">
        <f t="shared" si="538"/>
        <v/>
      </c>
      <c r="AH286" s="993"/>
      <c r="AI286" s="335"/>
      <c r="AJ286" s="335" t="str">
        <f t="shared" si="539"/>
        <v/>
      </c>
      <c r="AK286" s="335"/>
      <c r="AL286" s="334"/>
      <c r="AM286" s="335"/>
      <c r="AN286" s="335"/>
      <c r="AO286" s="335"/>
      <c r="AP286" s="335"/>
      <c r="AQ286" s="335"/>
      <c r="AR286" s="335"/>
      <c r="AS286" s="334"/>
      <c r="AT286" s="335"/>
      <c r="AU286" s="335"/>
      <c r="AV286" s="335"/>
      <c r="AW286" s="335"/>
      <c r="AX286" s="335"/>
      <c r="AY286" s="335"/>
      <c r="AZ286" s="334"/>
      <c r="BA286" s="335"/>
      <c r="BB286" s="335"/>
      <c r="BC286" s="335"/>
      <c r="BD286" s="335"/>
      <c r="BE286" s="335"/>
      <c r="BF286" s="335"/>
      <c r="BG286" s="334"/>
      <c r="BH286" s="335"/>
      <c r="BI286" s="335"/>
      <c r="BJ286" s="335"/>
      <c r="BK286" s="335"/>
      <c r="BL286" s="97" t="str">
        <f t="shared" si="540"/>
        <v/>
      </c>
      <c r="BM286" s="993"/>
      <c r="BN286" s="335" t="str">
        <f t="shared" si="541"/>
        <v/>
      </c>
      <c r="BO286" s="334"/>
      <c r="BP286" s="335"/>
      <c r="BQ286" s="335"/>
      <c r="BR286" s="335"/>
      <c r="BS286" s="335" t="str">
        <f t="shared" si="542"/>
        <v/>
      </c>
      <c r="BT286" s="334"/>
      <c r="BU286" s="335"/>
      <c r="BV286" s="335"/>
      <c r="BW286" s="335"/>
      <c r="BX286" s="335" t="str">
        <f t="shared" si="543"/>
        <v/>
      </c>
      <c r="BY286" s="334"/>
      <c r="BZ286" s="335"/>
      <c r="CA286" s="335"/>
      <c r="CB286" s="335"/>
      <c r="CC286" s="335" t="str">
        <f t="shared" si="544"/>
        <v/>
      </c>
      <c r="CD286" s="334"/>
      <c r="CE286" s="335"/>
      <c r="CF286" s="335"/>
      <c r="CG286" s="335"/>
      <c r="CH286" s="997"/>
      <c r="CI286" s="97" t="str">
        <f t="shared" si="545"/>
        <v/>
      </c>
      <c r="CJ286" s="998"/>
      <c r="CK286" s="335"/>
      <c r="CL286" s="97" t="str">
        <f t="shared" si="546"/>
        <v/>
      </c>
      <c r="CM286" s="334"/>
      <c r="CN286" s="335"/>
      <c r="CO286" s="335"/>
      <c r="CP286" s="335"/>
      <c r="CQ286" s="97"/>
      <c r="CR286" s="334"/>
      <c r="CS286" s="335"/>
      <c r="CT286" s="335"/>
      <c r="CU286" s="335"/>
      <c r="CV286" s="97"/>
      <c r="CW286" s="334"/>
      <c r="CX286" s="335"/>
      <c r="CY286" s="335"/>
      <c r="CZ286" s="335"/>
      <c r="DA286" s="97"/>
      <c r="DB286" s="334"/>
      <c r="DC286" s="335"/>
      <c r="DD286" s="335"/>
      <c r="DE286" s="335"/>
      <c r="DF286" s="97" t="str">
        <f t="shared" si="547"/>
        <v/>
      </c>
      <c r="DG286" s="993"/>
      <c r="DH286" s="335"/>
      <c r="DI286" s="97" t="str">
        <f t="shared" si="548"/>
        <v/>
      </c>
      <c r="DJ286" s="334"/>
      <c r="DK286" s="335"/>
      <c r="DL286" s="335"/>
      <c r="DM286" s="97"/>
      <c r="DN286" s="334"/>
      <c r="DO286" s="335"/>
      <c r="DP286" s="335"/>
      <c r="DQ286" s="97"/>
      <c r="DR286" s="334"/>
      <c r="DS286" s="335"/>
      <c r="DT286" s="335"/>
      <c r="DU286" s="97"/>
      <c r="DV286" s="334"/>
      <c r="DW286" s="335"/>
      <c r="DX286" s="335"/>
      <c r="DY286" s="97" t="str">
        <f t="shared" si="549"/>
        <v/>
      </c>
      <c r="DZ286" s="998"/>
      <c r="EA286" s="335"/>
      <c r="EB286" s="97" t="str">
        <f t="shared" si="550"/>
        <v/>
      </c>
      <c r="EC286" s="334"/>
      <c r="ED286" s="335"/>
      <c r="EE286" s="335"/>
      <c r="EF286" s="97"/>
      <c r="EG286" s="334"/>
      <c r="EH286" s="335"/>
      <c r="EI286" s="335"/>
      <c r="EJ286" s="97"/>
      <c r="EK286" s="334"/>
      <c r="EL286" s="335"/>
      <c r="EM286" s="335"/>
      <c r="EN286" s="97"/>
      <c r="EO286" s="334"/>
      <c r="EP286" s="335"/>
      <c r="EQ286" s="335"/>
      <c r="ER286" s="97" t="str">
        <f t="shared" si="551"/>
        <v/>
      </c>
      <c r="ES286" s="993"/>
      <c r="ET286" s="335"/>
      <c r="EU286" s="97" t="str">
        <f t="shared" si="552"/>
        <v/>
      </c>
      <c r="EV286" s="334"/>
      <c r="EW286" s="335"/>
      <c r="EX286" s="335"/>
      <c r="EY286" s="97"/>
      <c r="EZ286" s="334"/>
      <c r="FA286" s="335"/>
      <c r="FB286" s="335"/>
      <c r="FC286" s="97"/>
      <c r="FD286" s="334"/>
      <c r="FE286" s="335"/>
      <c r="FF286" s="335"/>
      <c r="FG286" s="97"/>
      <c r="FH286" s="334"/>
      <c r="FI286" s="335"/>
      <c r="FJ286" s="335"/>
      <c r="FK286" s="97" t="str">
        <f t="shared" si="553"/>
        <v/>
      </c>
      <c r="FL286" s="993"/>
      <c r="FM286" s="335"/>
      <c r="FN286" s="97" t="str">
        <f t="shared" si="554"/>
        <v/>
      </c>
      <c r="FO286" s="334"/>
      <c r="FP286" s="335"/>
      <c r="FQ286" s="97"/>
      <c r="FR286" s="334"/>
      <c r="FS286" s="335"/>
      <c r="FT286" s="97"/>
      <c r="FU286" s="334"/>
      <c r="FV286" s="335"/>
      <c r="FW286" s="97"/>
      <c r="FX286" s="334"/>
      <c r="FY286" s="335"/>
      <c r="FZ286" s="97" t="str">
        <f t="shared" si="555"/>
        <v/>
      </c>
      <c r="GA286" s="993"/>
      <c r="GB286" s="335"/>
      <c r="GC286" s="510" t="str">
        <f t="shared" si="556"/>
        <v/>
      </c>
      <c r="GD286" s="336"/>
      <c r="GE286" s="337"/>
      <c r="GF286" s="337"/>
      <c r="GG286" s="337"/>
      <c r="GH286" s="337"/>
      <c r="GI286" s="510"/>
      <c r="GJ286" s="336"/>
      <c r="GK286" s="337"/>
      <c r="GL286" s="337"/>
      <c r="GM286" s="337"/>
      <c r="GN286" s="337"/>
      <c r="GO286" s="510"/>
      <c r="GP286" s="336"/>
      <c r="GQ286" s="337"/>
      <c r="GR286" s="337"/>
      <c r="GS286" s="337"/>
      <c r="GT286" s="337"/>
      <c r="GU286" s="510"/>
      <c r="GV286" s="336"/>
      <c r="GW286" s="337"/>
      <c r="GX286" s="337"/>
      <c r="GY286" s="337"/>
      <c r="GZ286" s="336"/>
      <c r="HA286" s="510" t="str">
        <f t="shared" si="557"/>
        <v/>
      </c>
      <c r="HB286" s="994"/>
      <c r="HC286" s="337"/>
      <c r="HD286" s="510" t="str">
        <f t="shared" si="558"/>
        <v/>
      </c>
      <c r="HE286" s="336"/>
      <c r="HF286" s="337"/>
      <c r="HG286" s="337"/>
      <c r="HH286" s="336"/>
      <c r="HI286" s="510"/>
      <c r="HJ286" s="336"/>
      <c r="HK286" s="337"/>
      <c r="HL286" s="337"/>
      <c r="HM286" s="336"/>
      <c r="HN286" s="510"/>
      <c r="HO286" s="336"/>
      <c r="HP286" s="337"/>
      <c r="HQ286" s="337"/>
      <c r="HR286" s="337"/>
      <c r="HS286" s="510"/>
      <c r="HT286" s="336"/>
      <c r="HU286" s="337"/>
      <c r="HV286" s="337"/>
      <c r="HW286" s="337"/>
      <c r="HX286" s="97" t="str">
        <f t="shared" si="559"/>
        <v/>
      </c>
      <c r="HY286" s="994"/>
      <c r="HZ286" s="337"/>
      <c r="IA286" s="510" t="str">
        <f t="shared" si="560"/>
        <v/>
      </c>
      <c r="IB286" s="336"/>
      <c r="IC286" s="337"/>
      <c r="ID286" s="337"/>
      <c r="IE286" s="510"/>
      <c r="IF286" s="336"/>
      <c r="IG286" s="337"/>
      <c r="IH286" s="337"/>
      <c r="II286" s="510"/>
      <c r="IJ286" s="336"/>
      <c r="IK286" s="337"/>
      <c r="IL286" s="337"/>
      <c r="IM286" s="510"/>
      <c r="IN286" s="336"/>
      <c r="IO286" s="337"/>
      <c r="IP286" s="337"/>
      <c r="IQ286" s="97" t="str">
        <f t="shared" si="561"/>
        <v/>
      </c>
      <c r="IR286" s="994"/>
      <c r="IS286" s="337"/>
      <c r="IT286" s="337"/>
      <c r="IU286" s="337"/>
      <c r="IV286" s="510" t="str">
        <f t="shared" si="562"/>
        <v/>
      </c>
      <c r="IW286" s="995"/>
    </row>
    <row r="287" spans="1:257" x14ac:dyDescent="0.25">
      <c r="A287" s="996"/>
      <c r="B287" s="507">
        <v>4</v>
      </c>
      <c r="C287" s="97" t="str">
        <f>IF(Proponentes!B278&gt;0,Proponentes!B278,"")</f>
        <v/>
      </c>
      <c r="D287" s="335"/>
      <c r="E287" s="335"/>
      <c r="F287" s="334"/>
      <c r="G287" s="335"/>
      <c r="H287" s="335"/>
      <c r="I287" s="335"/>
      <c r="J287" s="335"/>
      <c r="K287" s="335"/>
      <c r="L287" s="335"/>
      <c r="M287" s="334"/>
      <c r="N287" s="335"/>
      <c r="O287" s="335"/>
      <c r="P287" s="335"/>
      <c r="Q287" s="335"/>
      <c r="R287" s="335"/>
      <c r="S287" s="335"/>
      <c r="T287" s="334"/>
      <c r="U287" s="335"/>
      <c r="V287" s="335"/>
      <c r="W287" s="335"/>
      <c r="X287" s="335"/>
      <c r="Y287" s="335"/>
      <c r="Z287" s="335"/>
      <c r="AA287" s="334"/>
      <c r="AB287" s="335"/>
      <c r="AC287" s="335"/>
      <c r="AD287" s="335"/>
      <c r="AE287" s="335"/>
      <c r="AF287" s="335"/>
      <c r="AG287" s="97" t="str">
        <f t="shared" si="538"/>
        <v/>
      </c>
      <c r="AH287" s="993"/>
      <c r="AI287" s="335"/>
      <c r="AJ287" s="335" t="str">
        <f t="shared" si="539"/>
        <v/>
      </c>
      <c r="AK287" s="335"/>
      <c r="AL287" s="334"/>
      <c r="AM287" s="335"/>
      <c r="AN287" s="335"/>
      <c r="AO287" s="335"/>
      <c r="AP287" s="335"/>
      <c r="AQ287" s="335"/>
      <c r="AR287" s="335"/>
      <c r="AS287" s="334"/>
      <c r="AT287" s="335"/>
      <c r="AU287" s="335"/>
      <c r="AV287" s="335"/>
      <c r="AW287" s="335"/>
      <c r="AX287" s="335"/>
      <c r="AY287" s="335"/>
      <c r="AZ287" s="334"/>
      <c r="BA287" s="335"/>
      <c r="BB287" s="335"/>
      <c r="BC287" s="335"/>
      <c r="BD287" s="335"/>
      <c r="BE287" s="335"/>
      <c r="BF287" s="335"/>
      <c r="BG287" s="334"/>
      <c r="BH287" s="335"/>
      <c r="BI287" s="335"/>
      <c r="BJ287" s="335"/>
      <c r="BK287" s="335"/>
      <c r="BL287" s="97" t="str">
        <f t="shared" si="540"/>
        <v/>
      </c>
      <c r="BM287" s="993"/>
      <c r="BN287" s="335" t="str">
        <f t="shared" si="541"/>
        <v/>
      </c>
      <c r="BO287" s="334"/>
      <c r="BP287" s="335"/>
      <c r="BQ287" s="335"/>
      <c r="BR287" s="335"/>
      <c r="BS287" s="335" t="str">
        <f t="shared" si="542"/>
        <v/>
      </c>
      <c r="BT287" s="334"/>
      <c r="BU287" s="335"/>
      <c r="BV287" s="335"/>
      <c r="BW287" s="335"/>
      <c r="BX287" s="335" t="str">
        <f t="shared" si="543"/>
        <v/>
      </c>
      <c r="BY287" s="334"/>
      <c r="BZ287" s="335"/>
      <c r="CA287" s="335"/>
      <c r="CB287" s="335"/>
      <c r="CC287" s="335" t="str">
        <f t="shared" si="544"/>
        <v/>
      </c>
      <c r="CD287" s="334"/>
      <c r="CE287" s="335"/>
      <c r="CF287" s="335"/>
      <c r="CG287" s="335"/>
      <c r="CH287" s="997"/>
      <c r="CI287" s="97" t="str">
        <f t="shared" si="545"/>
        <v/>
      </c>
      <c r="CJ287" s="998"/>
      <c r="CK287" s="335"/>
      <c r="CL287" s="97" t="str">
        <f t="shared" si="546"/>
        <v/>
      </c>
      <c r="CM287" s="334"/>
      <c r="CN287" s="335"/>
      <c r="CO287" s="335"/>
      <c r="CP287" s="335"/>
      <c r="CQ287" s="97"/>
      <c r="CR287" s="334"/>
      <c r="CS287" s="335"/>
      <c r="CT287" s="335"/>
      <c r="CU287" s="335"/>
      <c r="CV287" s="97"/>
      <c r="CW287" s="334"/>
      <c r="CX287" s="335"/>
      <c r="CY287" s="335"/>
      <c r="CZ287" s="335"/>
      <c r="DA287" s="97"/>
      <c r="DB287" s="334"/>
      <c r="DC287" s="335"/>
      <c r="DD287" s="335"/>
      <c r="DE287" s="335"/>
      <c r="DF287" s="97" t="str">
        <f t="shared" si="547"/>
        <v/>
      </c>
      <c r="DG287" s="993"/>
      <c r="DH287" s="335"/>
      <c r="DI287" s="97" t="str">
        <f t="shared" si="548"/>
        <v/>
      </c>
      <c r="DJ287" s="334"/>
      <c r="DK287" s="335"/>
      <c r="DL287" s="335"/>
      <c r="DM287" s="97"/>
      <c r="DN287" s="334"/>
      <c r="DO287" s="335"/>
      <c r="DP287" s="335"/>
      <c r="DQ287" s="97"/>
      <c r="DR287" s="334"/>
      <c r="DS287" s="335"/>
      <c r="DT287" s="335"/>
      <c r="DU287" s="97"/>
      <c r="DV287" s="334"/>
      <c r="DW287" s="335"/>
      <c r="DX287" s="335"/>
      <c r="DY287" s="97" t="str">
        <f t="shared" si="549"/>
        <v/>
      </c>
      <c r="DZ287" s="998"/>
      <c r="EA287" s="335"/>
      <c r="EB287" s="97" t="str">
        <f t="shared" si="550"/>
        <v/>
      </c>
      <c r="EC287" s="334"/>
      <c r="ED287" s="335"/>
      <c r="EE287" s="335"/>
      <c r="EF287" s="97"/>
      <c r="EG287" s="334"/>
      <c r="EH287" s="335"/>
      <c r="EI287" s="335"/>
      <c r="EJ287" s="97"/>
      <c r="EK287" s="334"/>
      <c r="EL287" s="335"/>
      <c r="EM287" s="335"/>
      <c r="EN287" s="97"/>
      <c r="EO287" s="334"/>
      <c r="EP287" s="335"/>
      <c r="EQ287" s="335"/>
      <c r="ER287" s="97" t="str">
        <f t="shared" si="551"/>
        <v/>
      </c>
      <c r="ES287" s="993"/>
      <c r="ET287" s="335"/>
      <c r="EU287" s="97" t="str">
        <f t="shared" si="552"/>
        <v/>
      </c>
      <c r="EV287" s="334"/>
      <c r="EW287" s="335"/>
      <c r="EX287" s="335"/>
      <c r="EY287" s="97"/>
      <c r="EZ287" s="334"/>
      <c r="FA287" s="335"/>
      <c r="FB287" s="335"/>
      <c r="FC287" s="97"/>
      <c r="FD287" s="334"/>
      <c r="FE287" s="335"/>
      <c r="FF287" s="335"/>
      <c r="FG287" s="97"/>
      <c r="FH287" s="334"/>
      <c r="FI287" s="335"/>
      <c r="FJ287" s="335"/>
      <c r="FK287" s="97" t="str">
        <f t="shared" si="553"/>
        <v/>
      </c>
      <c r="FL287" s="993"/>
      <c r="FM287" s="335"/>
      <c r="FN287" s="97" t="str">
        <f t="shared" si="554"/>
        <v/>
      </c>
      <c r="FO287" s="334"/>
      <c r="FP287" s="335"/>
      <c r="FQ287" s="97"/>
      <c r="FR287" s="334"/>
      <c r="FS287" s="335"/>
      <c r="FT287" s="97"/>
      <c r="FU287" s="334"/>
      <c r="FV287" s="335"/>
      <c r="FW287" s="97"/>
      <c r="FX287" s="334"/>
      <c r="FY287" s="335"/>
      <c r="FZ287" s="97" t="str">
        <f t="shared" si="555"/>
        <v/>
      </c>
      <c r="GA287" s="993"/>
      <c r="GB287" s="335"/>
      <c r="GC287" s="510" t="str">
        <f t="shared" si="556"/>
        <v/>
      </c>
      <c r="GD287" s="336"/>
      <c r="GE287" s="337"/>
      <c r="GF287" s="337"/>
      <c r="GG287" s="337"/>
      <c r="GH287" s="337"/>
      <c r="GI287" s="510"/>
      <c r="GJ287" s="336"/>
      <c r="GK287" s="337"/>
      <c r="GL287" s="337"/>
      <c r="GM287" s="337"/>
      <c r="GN287" s="337"/>
      <c r="GO287" s="510"/>
      <c r="GP287" s="336"/>
      <c r="GQ287" s="337"/>
      <c r="GR287" s="337"/>
      <c r="GS287" s="337"/>
      <c r="GT287" s="337"/>
      <c r="GU287" s="510"/>
      <c r="GV287" s="336"/>
      <c r="GW287" s="337"/>
      <c r="GX287" s="337"/>
      <c r="GY287" s="337"/>
      <c r="GZ287" s="336"/>
      <c r="HA287" s="510" t="str">
        <f t="shared" si="557"/>
        <v/>
      </c>
      <c r="HB287" s="994"/>
      <c r="HC287" s="337"/>
      <c r="HD287" s="510" t="str">
        <f t="shared" si="558"/>
        <v/>
      </c>
      <c r="HE287" s="336"/>
      <c r="HF287" s="337"/>
      <c r="HG287" s="337"/>
      <c r="HH287" s="336"/>
      <c r="HI287" s="510"/>
      <c r="HJ287" s="336"/>
      <c r="HK287" s="337"/>
      <c r="HL287" s="337"/>
      <c r="HM287" s="336"/>
      <c r="HN287" s="510"/>
      <c r="HO287" s="336"/>
      <c r="HP287" s="337"/>
      <c r="HQ287" s="337"/>
      <c r="HR287" s="337"/>
      <c r="HS287" s="510"/>
      <c r="HT287" s="336"/>
      <c r="HU287" s="337"/>
      <c r="HV287" s="337"/>
      <c r="HW287" s="337"/>
      <c r="HX287" s="97" t="str">
        <f t="shared" si="559"/>
        <v/>
      </c>
      <c r="HY287" s="994"/>
      <c r="HZ287" s="337"/>
      <c r="IA287" s="510" t="str">
        <f t="shared" si="560"/>
        <v/>
      </c>
      <c r="IB287" s="336"/>
      <c r="IC287" s="337"/>
      <c r="ID287" s="337"/>
      <c r="IE287" s="510"/>
      <c r="IF287" s="336"/>
      <c r="IG287" s="337"/>
      <c r="IH287" s="337"/>
      <c r="II287" s="510"/>
      <c r="IJ287" s="336"/>
      <c r="IK287" s="337"/>
      <c r="IL287" s="337"/>
      <c r="IM287" s="510"/>
      <c r="IN287" s="336"/>
      <c r="IO287" s="337"/>
      <c r="IP287" s="337"/>
      <c r="IQ287" s="97" t="str">
        <f t="shared" si="561"/>
        <v/>
      </c>
      <c r="IR287" s="994"/>
      <c r="IS287" s="337"/>
      <c r="IT287" s="337"/>
      <c r="IU287" s="337"/>
      <c r="IV287" s="510" t="str">
        <f t="shared" si="562"/>
        <v/>
      </c>
      <c r="IW287" s="995"/>
    </row>
    <row r="288" spans="1:257" x14ac:dyDescent="0.25">
      <c r="A288" s="996"/>
      <c r="B288" s="507">
        <v>5</v>
      </c>
      <c r="C288" s="97" t="str">
        <f>IF(Proponentes!B279&gt;0,Proponentes!B279,"")</f>
        <v/>
      </c>
      <c r="D288" s="335"/>
      <c r="E288" s="335"/>
      <c r="F288" s="334"/>
      <c r="G288" s="335"/>
      <c r="H288" s="335"/>
      <c r="I288" s="335"/>
      <c r="J288" s="335"/>
      <c r="K288" s="335"/>
      <c r="L288" s="335"/>
      <c r="M288" s="334"/>
      <c r="N288" s="335"/>
      <c r="O288" s="335"/>
      <c r="P288" s="335"/>
      <c r="Q288" s="335"/>
      <c r="R288" s="335"/>
      <c r="S288" s="335"/>
      <c r="T288" s="334"/>
      <c r="U288" s="335"/>
      <c r="V288" s="335"/>
      <c r="W288" s="335"/>
      <c r="X288" s="335"/>
      <c r="Y288" s="335"/>
      <c r="Z288" s="335"/>
      <c r="AA288" s="334"/>
      <c r="AB288" s="335"/>
      <c r="AC288" s="335"/>
      <c r="AD288" s="335"/>
      <c r="AE288" s="335"/>
      <c r="AF288" s="335"/>
      <c r="AG288" s="97" t="str">
        <f t="shared" si="538"/>
        <v/>
      </c>
      <c r="AH288" s="993"/>
      <c r="AI288" s="335"/>
      <c r="AJ288" s="335" t="str">
        <f t="shared" si="539"/>
        <v/>
      </c>
      <c r="AK288" s="335"/>
      <c r="AL288" s="334"/>
      <c r="AM288" s="335"/>
      <c r="AN288" s="335"/>
      <c r="AO288" s="335"/>
      <c r="AP288" s="335"/>
      <c r="AQ288" s="335"/>
      <c r="AR288" s="335"/>
      <c r="AS288" s="334"/>
      <c r="AT288" s="335"/>
      <c r="AU288" s="335"/>
      <c r="AV288" s="335"/>
      <c r="AW288" s="335"/>
      <c r="AX288" s="335"/>
      <c r="AY288" s="335"/>
      <c r="AZ288" s="334"/>
      <c r="BA288" s="335"/>
      <c r="BB288" s="335"/>
      <c r="BC288" s="335"/>
      <c r="BD288" s="335"/>
      <c r="BE288" s="335"/>
      <c r="BF288" s="335"/>
      <c r="BG288" s="334"/>
      <c r="BH288" s="335"/>
      <c r="BI288" s="335"/>
      <c r="BJ288" s="335"/>
      <c r="BK288" s="335"/>
      <c r="BL288" s="97" t="str">
        <f t="shared" si="540"/>
        <v/>
      </c>
      <c r="BM288" s="993"/>
      <c r="BN288" s="335" t="str">
        <f t="shared" si="541"/>
        <v/>
      </c>
      <c r="BO288" s="334"/>
      <c r="BP288" s="335"/>
      <c r="BQ288" s="335"/>
      <c r="BR288" s="335"/>
      <c r="BS288" s="335" t="str">
        <f t="shared" si="542"/>
        <v/>
      </c>
      <c r="BT288" s="334"/>
      <c r="BU288" s="335"/>
      <c r="BV288" s="335"/>
      <c r="BW288" s="335"/>
      <c r="BX288" s="335" t="str">
        <f t="shared" si="543"/>
        <v/>
      </c>
      <c r="BY288" s="334"/>
      <c r="BZ288" s="335"/>
      <c r="CA288" s="335"/>
      <c r="CB288" s="335"/>
      <c r="CC288" s="335" t="str">
        <f t="shared" si="544"/>
        <v/>
      </c>
      <c r="CD288" s="334"/>
      <c r="CE288" s="335"/>
      <c r="CF288" s="335"/>
      <c r="CG288" s="335"/>
      <c r="CH288" s="997"/>
      <c r="CI288" s="97" t="str">
        <f t="shared" si="545"/>
        <v/>
      </c>
      <c r="CJ288" s="998"/>
      <c r="CK288" s="335"/>
      <c r="CL288" s="97" t="str">
        <f t="shared" si="546"/>
        <v/>
      </c>
      <c r="CM288" s="334"/>
      <c r="CN288" s="335"/>
      <c r="CO288" s="335"/>
      <c r="CP288" s="335"/>
      <c r="CQ288" s="97"/>
      <c r="CR288" s="334"/>
      <c r="CS288" s="335"/>
      <c r="CT288" s="335"/>
      <c r="CU288" s="335"/>
      <c r="CV288" s="97"/>
      <c r="CW288" s="334"/>
      <c r="CX288" s="335"/>
      <c r="CY288" s="335"/>
      <c r="CZ288" s="335"/>
      <c r="DA288" s="97"/>
      <c r="DB288" s="334"/>
      <c r="DC288" s="335"/>
      <c r="DD288" s="335"/>
      <c r="DE288" s="335"/>
      <c r="DF288" s="97" t="str">
        <f t="shared" si="547"/>
        <v/>
      </c>
      <c r="DG288" s="993"/>
      <c r="DH288" s="335"/>
      <c r="DI288" s="97" t="str">
        <f t="shared" si="548"/>
        <v/>
      </c>
      <c r="DJ288" s="334"/>
      <c r="DK288" s="335"/>
      <c r="DL288" s="335"/>
      <c r="DM288" s="97"/>
      <c r="DN288" s="334"/>
      <c r="DO288" s="335"/>
      <c r="DP288" s="335"/>
      <c r="DQ288" s="97"/>
      <c r="DR288" s="334"/>
      <c r="DS288" s="335"/>
      <c r="DT288" s="335"/>
      <c r="DU288" s="97"/>
      <c r="DV288" s="334"/>
      <c r="DW288" s="335"/>
      <c r="DX288" s="335"/>
      <c r="DY288" s="97" t="str">
        <f t="shared" si="549"/>
        <v/>
      </c>
      <c r="DZ288" s="998"/>
      <c r="EA288" s="335"/>
      <c r="EB288" s="97" t="str">
        <f t="shared" si="550"/>
        <v/>
      </c>
      <c r="EC288" s="334"/>
      <c r="ED288" s="335"/>
      <c r="EE288" s="335"/>
      <c r="EF288" s="97"/>
      <c r="EG288" s="334"/>
      <c r="EH288" s="335"/>
      <c r="EI288" s="335"/>
      <c r="EJ288" s="97"/>
      <c r="EK288" s="334"/>
      <c r="EL288" s="335"/>
      <c r="EM288" s="335"/>
      <c r="EN288" s="97"/>
      <c r="EO288" s="334"/>
      <c r="EP288" s="335"/>
      <c r="EQ288" s="335"/>
      <c r="ER288" s="97" t="str">
        <f t="shared" si="551"/>
        <v/>
      </c>
      <c r="ES288" s="993"/>
      <c r="ET288" s="335"/>
      <c r="EU288" s="97" t="str">
        <f t="shared" si="552"/>
        <v/>
      </c>
      <c r="EV288" s="334"/>
      <c r="EW288" s="335"/>
      <c r="EX288" s="335"/>
      <c r="EY288" s="97"/>
      <c r="EZ288" s="334"/>
      <c r="FA288" s="335"/>
      <c r="FB288" s="335"/>
      <c r="FC288" s="97"/>
      <c r="FD288" s="334"/>
      <c r="FE288" s="335"/>
      <c r="FF288" s="335"/>
      <c r="FG288" s="97"/>
      <c r="FH288" s="334"/>
      <c r="FI288" s="335"/>
      <c r="FJ288" s="335"/>
      <c r="FK288" s="97" t="str">
        <f t="shared" si="553"/>
        <v/>
      </c>
      <c r="FL288" s="993"/>
      <c r="FM288" s="335"/>
      <c r="FN288" s="97" t="str">
        <f t="shared" si="554"/>
        <v/>
      </c>
      <c r="FO288" s="334"/>
      <c r="FP288" s="335"/>
      <c r="FQ288" s="97"/>
      <c r="FR288" s="334"/>
      <c r="FS288" s="335"/>
      <c r="FT288" s="97"/>
      <c r="FU288" s="334"/>
      <c r="FV288" s="335"/>
      <c r="FW288" s="97"/>
      <c r="FX288" s="334"/>
      <c r="FY288" s="335"/>
      <c r="FZ288" s="97" t="str">
        <f t="shared" si="555"/>
        <v/>
      </c>
      <c r="GA288" s="993"/>
      <c r="GB288" s="335"/>
      <c r="GC288" s="510" t="str">
        <f t="shared" si="556"/>
        <v/>
      </c>
      <c r="GD288" s="336"/>
      <c r="GE288" s="337"/>
      <c r="GF288" s="337"/>
      <c r="GG288" s="337"/>
      <c r="GH288" s="337"/>
      <c r="GI288" s="510"/>
      <c r="GJ288" s="336"/>
      <c r="GK288" s="337"/>
      <c r="GL288" s="337"/>
      <c r="GM288" s="337"/>
      <c r="GN288" s="337"/>
      <c r="GO288" s="510"/>
      <c r="GP288" s="336"/>
      <c r="GQ288" s="337"/>
      <c r="GR288" s="337"/>
      <c r="GS288" s="337"/>
      <c r="GT288" s="337"/>
      <c r="GU288" s="510"/>
      <c r="GV288" s="336"/>
      <c r="GW288" s="337"/>
      <c r="GX288" s="337"/>
      <c r="GY288" s="337"/>
      <c r="GZ288" s="336"/>
      <c r="HA288" s="510" t="str">
        <f t="shared" si="557"/>
        <v/>
      </c>
      <c r="HB288" s="994"/>
      <c r="HC288" s="337"/>
      <c r="HD288" s="510" t="str">
        <f t="shared" si="558"/>
        <v/>
      </c>
      <c r="HE288" s="336"/>
      <c r="HF288" s="337"/>
      <c r="HG288" s="337"/>
      <c r="HH288" s="336"/>
      <c r="HI288" s="510"/>
      <c r="HJ288" s="336"/>
      <c r="HK288" s="337"/>
      <c r="HL288" s="337"/>
      <c r="HM288" s="336"/>
      <c r="HN288" s="510"/>
      <c r="HO288" s="336"/>
      <c r="HP288" s="337"/>
      <c r="HQ288" s="337"/>
      <c r="HR288" s="337"/>
      <c r="HS288" s="510"/>
      <c r="HT288" s="336"/>
      <c r="HU288" s="337"/>
      <c r="HV288" s="337"/>
      <c r="HW288" s="337"/>
      <c r="HX288" s="97" t="str">
        <f t="shared" si="559"/>
        <v/>
      </c>
      <c r="HY288" s="994"/>
      <c r="HZ288" s="337"/>
      <c r="IA288" s="510" t="str">
        <f t="shared" si="560"/>
        <v/>
      </c>
      <c r="IB288" s="336"/>
      <c r="IC288" s="337"/>
      <c r="ID288" s="337"/>
      <c r="IE288" s="510"/>
      <c r="IF288" s="336"/>
      <c r="IG288" s="337"/>
      <c r="IH288" s="337"/>
      <c r="II288" s="510"/>
      <c r="IJ288" s="336"/>
      <c r="IK288" s="337"/>
      <c r="IL288" s="337"/>
      <c r="IM288" s="510"/>
      <c r="IN288" s="336"/>
      <c r="IO288" s="337"/>
      <c r="IP288" s="337"/>
      <c r="IQ288" s="97" t="str">
        <f t="shared" si="561"/>
        <v/>
      </c>
      <c r="IR288" s="994"/>
      <c r="IS288" s="337"/>
      <c r="IT288" s="337"/>
      <c r="IU288" s="337"/>
      <c r="IV288" s="510" t="str">
        <f t="shared" si="562"/>
        <v/>
      </c>
      <c r="IW288" s="995"/>
    </row>
    <row r="289" spans="1:257" x14ac:dyDescent="0.25">
      <c r="A289" s="996"/>
      <c r="B289" s="507">
        <v>6</v>
      </c>
      <c r="C289" s="97" t="str">
        <f>IF(Proponentes!B280&gt;0,Proponentes!B280,"")</f>
        <v/>
      </c>
      <c r="D289" s="335"/>
      <c r="E289" s="335"/>
      <c r="F289" s="334"/>
      <c r="G289" s="335"/>
      <c r="H289" s="335"/>
      <c r="I289" s="335"/>
      <c r="J289" s="335"/>
      <c r="K289" s="335"/>
      <c r="L289" s="335"/>
      <c r="M289" s="334"/>
      <c r="N289" s="335"/>
      <c r="O289" s="335"/>
      <c r="P289" s="335"/>
      <c r="Q289" s="335"/>
      <c r="R289" s="335"/>
      <c r="S289" s="335"/>
      <c r="T289" s="334"/>
      <c r="U289" s="335"/>
      <c r="V289" s="335"/>
      <c r="W289" s="335"/>
      <c r="X289" s="335"/>
      <c r="Y289" s="335"/>
      <c r="Z289" s="335"/>
      <c r="AA289" s="334"/>
      <c r="AB289" s="335"/>
      <c r="AC289" s="335"/>
      <c r="AD289" s="335"/>
      <c r="AE289" s="335"/>
      <c r="AF289" s="335"/>
      <c r="AG289" s="97" t="str">
        <f t="shared" si="538"/>
        <v/>
      </c>
      <c r="AH289" s="993"/>
      <c r="AI289" s="335"/>
      <c r="AJ289" s="335" t="str">
        <f t="shared" si="539"/>
        <v/>
      </c>
      <c r="AK289" s="335"/>
      <c r="AL289" s="334"/>
      <c r="AM289" s="335"/>
      <c r="AN289" s="335"/>
      <c r="AO289" s="335"/>
      <c r="AP289" s="335"/>
      <c r="AQ289" s="335"/>
      <c r="AR289" s="335"/>
      <c r="AS289" s="334"/>
      <c r="AT289" s="335"/>
      <c r="AU289" s="335"/>
      <c r="AV289" s="335"/>
      <c r="AW289" s="335"/>
      <c r="AX289" s="335"/>
      <c r="AY289" s="335"/>
      <c r="AZ289" s="334"/>
      <c r="BA289" s="335"/>
      <c r="BB289" s="335"/>
      <c r="BC289" s="335"/>
      <c r="BD289" s="335"/>
      <c r="BE289" s="335"/>
      <c r="BF289" s="335"/>
      <c r="BG289" s="334"/>
      <c r="BH289" s="335"/>
      <c r="BI289" s="335"/>
      <c r="BJ289" s="335"/>
      <c r="BK289" s="335"/>
      <c r="BL289" s="97" t="str">
        <f t="shared" si="540"/>
        <v/>
      </c>
      <c r="BM289" s="993"/>
      <c r="BN289" s="335" t="str">
        <f t="shared" si="541"/>
        <v/>
      </c>
      <c r="BO289" s="334"/>
      <c r="BP289" s="335"/>
      <c r="BQ289" s="335"/>
      <c r="BR289" s="335"/>
      <c r="BS289" s="335" t="str">
        <f t="shared" si="542"/>
        <v/>
      </c>
      <c r="BT289" s="334"/>
      <c r="BU289" s="335"/>
      <c r="BV289" s="335"/>
      <c r="BW289" s="335"/>
      <c r="BX289" s="335" t="str">
        <f t="shared" si="543"/>
        <v/>
      </c>
      <c r="BY289" s="334"/>
      <c r="BZ289" s="335"/>
      <c r="CA289" s="335"/>
      <c r="CB289" s="335"/>
      <c r="CC289" s="335" t="str">
        <f t="shared" si="544"/>
        <v/>
      </c>
      <c r="CD289" s="334"/>
      <c r="CE289" s="335"/>
      <c r="CF289" s="335"/>
      <c r="CG289" s="335"/>
      <c r="CH289" s="997"/>
      <c r="CI289" s="97" t="str">
        <f t="shared" si="545"/>
        <v/>
      </c>
      <c r="CJ289" s="998"/>
      <c r="CK289" s="335"/>
      <c r="CL289" s="97" t="str">
        <f t="shared" si="546"/>
        <v/>
      </c>
      <c r="CM289" s="334"/>
      <c r="CN289" s="335"/>
      <c r="CO289" s="335"/>
      <c r="CP289" s="335"/>
      <c r="CQ289" s="97"/>
      <c r="CR289" s="334"/>
      <c r="CS289" s="335"/>
      <c r="CT289" s="335"/>
      <c r="CU289" s="335"/>
      <c r="CV289" s="97"/>
      <c r="CW289" s="334"/>
      <c r="CX289" s="335"/>
      <c r="CY289" s="335"/>
      <c r="CZ289" s="335"/>
      <c r="DA289" s="97"/>
      <c r="DB289" s="334"/>
      <c r="DC289" s="335"/>
      <c r="DD289" s="335"/>
      <c r="DE289" s="335"/>
      <c r="DF289" s="97" t="str">
        <f t="shared" si="547"/>
        <v/>
      </c>
      <c r="DG289" s="993"/>
      <c r="DH289" s="335"/>
      <c r="DI289" s="97" t="str">
        <f t="shared" si="548"/>
        <v/>
      </c>
      <c r="DJ289" s="334"/>
      <c r="DK289" s="335"/>
      <c r="DL289" s="335"/>
      <c r="DM289" s="97"/>
      <c r="DN289" s="334"/>
      <c r="DO289" s="335"/>
      <c r="DP289" s="335"/>
      <c r="DQ289" s="97"/>
      <c r="DR289" s="334"/>
      <c r="DS289" s="335"/>
      <c r="DT289" s="335"/>
      <c r="DU289" s="97"/>
      <c r="DV289" s="334"/>
      <c r="DW289" s="335"/>
      <c r="DX289" s="335"/>
      <c r="DY289" s="97" t="str">
        <f t="shared" si="549"/>
        <v/>
      </c>
      <c r="DZ289" s="998"/>
      <c r="EA289" s="335"/>
      <c r="EB289" s="97" t="str">
        <f t="shared" si="550"/>
        <v/>
      </c>
      <c r="EC289" s="334"/>
      <c r="ED289" s="335"/>
      <c r="EE289" s="335"/>
      <c r="EF289" s="97"/>
      <c r="EG289" s="334"/>
      <c r="EH289" s="335"/>
      <c r="EI289" s="335"/>
      <c r="EJ289" s="97"/>
      <c r="EK289" s="334"/>
      <c r="EL289" s="335"/>
      <c r="EM289" s="335"/>
      <c r="EN289" s="97"/>
      <c r="EO289" s="334"/>
      <c r="EP289" s="335"/>
      <c r="EQ289" s="335"/>
      <c r="ER289" s="97" t="str">
        <f t="shared" si="551"/>
        <v/>
      </c>
      <c r="ES289" s="993"/>
      <c r="ET289" s="335"/>
      <c r="EU289" s="97" t="str">
        <f t="shared" si="552"/>
        <v/>
      </c>
      <c r="EV289" s="334"/>
      <c r="EW289" s="335"/>
      <c r="EX289" s="335"/>
      <c r="EY289" s="97"/>
      <c r="EZ289" s="334"/>
      <c r="FA289" s="335"/>
      <c r="FB289" s="335"/>
      <c r="FC289" s="97"/>
      <c r="FD289" s="334"/>
      <c r="FE289" s="335"/>
      <c r="FF289" s="335"/>
      <c r="FG289" s="97"/>
      <c r="FH289" s="334"/>
      <c r="FI289" s="335"/>
      <c r="FJ289" s="335"/>
      <c r="FK289" s="97" t="str">
        <f t="shared" si="553"/>
        <v/>
      </c>
      <c r="FL289" s="993"/>
      <c r="FM289" s="335"/>
      <c r="FN289" s="97" t="str">
        <f t="shared" si="554"/>
        <v/>
      </c>
      <c r="FO289" s="334"/>
      <c r="FP289" s="335"/>
      <c r="FQ289" s="97"/>
      <c r="FR289" s="334"/>
      <c r="FS289" s="335"/>
      <c r="FT289" s="97"/>
      <c r="FU289" s="334"/>
      <c r="FV289" s="335"/>
      <c r="FW289" s="97"/>
      <c r="FX289" s="334"/>
      <c r="FY289" s="335"/>
      <c r="FZ289" s="97" t="str">
        <f t="shared" si="555"/>
        <v/>
      </c>
      <c r="GA289" s="993"/>
      <c r="GB289" s="335"/>
      <c r="GC289" s="510" t="str">
        <f t="shared" si="556"/>
        <v/>
      </c>
      <c r="GD289" s="336"/>
      <c r="GE289" s="337"/>
      <c r="GF289" s="337"/>
      <c r="GG289" s="337"/>
      <c r="GH289" s="337"/>
      <c r="GI289" s="510"/>
      <c r="GJ289" s="336"/>
      <c r="GK289" s="337"/>
      <c r="GL289" s="337"/>
      <c r="GM289" s="337"/>
      <c r="GN289" s="337"/>
      <c r="GO289" s="510"/>
      <c r="GP289" s="336"/>
      <c r="GQ289" s="337"/>
      <c r="GR289" s="337"/>
      <c r="GS289" s="337"/>
      <c r="GT289" s="337"/>
      <c r="GU289" s="510"/>
      <c r="GV289" s="336"/>
      <c r="GW289" s="337"/>
      <c r="GX289" s="337"/>
      <c r="GY289" s="337"/>
      <c r="GZ289" s="336"/>
      <c r="HA289" s="510" t="str">
        <f t="shared" si="557"/>
        <v/>
      </c>
      <c r="HB289" s="994"/>
      <c r="HC289" s="337"/>
      <c r="HD289" s="510" t="str">
        <f t="shared" si="558"/>
        <v/>
      </c>
      <c r="HE289" s="336"/>
      <c r="HF289" s="337"/>
      <c r="HG289" s="337"/>
      <c r="HH289" s="336"/>
      <c r="HI289" s="510"/>
      <c r="HJ289" s="336"/>
      <c r="HK289" s="337"/>
      <c r="HL289" s="337"/>
      <c r="HM289" s="336"/>
      <c r="HN289" s="510"/>
      <c r="HO289" s="336"/>
      <c r="HP289" s="337"/>
      <c r="HQ289" s="337"/>
      <c r="HR289" s="337"/>
      <c r="HS289" s="510"/>
      <c r="HT289" s="336"/>
      <c r="HU289" s="337"/>
      <c r="HV289" s="337"/>
      <c r="HW289" s="337"/>
      <c r="HX289" s="97" t="str">
        <f t="shared" si="559"/>
        <v/>
      </c>
      <c r="HY289" s="994"/>
      <c r="HZ289" s="337"/>
      <c r="IA289" s="510" t="str">
        <f t="shared" si="560"/>
        <v/>
      </c>
      <c r="IB289" s="336"/>
      <c r="IC289" s="337"/>
      <c r="ID289" s="337"/>
      <c r="IE289" s="510"/>
      <c r="IF289" s="336"/>
      <c r="IG289" s="337"/>
      <c r="IH289" s="337"/>
      <c r="II289" s="510"/>
      <c r="IJ289" s="336"/>
      <c r="IK289" s="337"/>
      <c r="IL289" s="337"/>
      <c r="IM289" s="510"/>
      <c r="IN289" s="336"/>
      <c r="IO289" s="337"/>
      <c r="IP289" s="337"/>
      <c r="IQ289" s="97" t="str">
        <f t="shared" si="561"/>
        <v/>
      </c>
      <c r="IR289" s="994"/>
      <c r="IS289" s="337"/>
      <c r="IT289" s="337"/>
      <c r="IU289" s="337"/>
      <c r="IV289" s="510" t="str">
        <f t="shared" si="562"/>
        <v/>
      </c>
      <c r="IW289" s="995"/>
    </row>
    <row r="290" spans="1:257" x14ac:dyDescent="0.25">
      <c r="A290" s="996"/>
      <c r="B290" s="507">
        <v>7</v>
      </c>
      <c r="C290" s="97" t="str">
        <f>IF(Proponentes!B281&gt;0,Proponentes!B281,"")</f>
        <v/>
      </c>
      <c r="D290" s="335"/>
      <c r="E290" s="335"/>
      <c r="F290" s="334"/>
      <c r="G290" s="335"/>
      <c r="H290" s="335"/>
      <c r="I290" s="335"/>
      <c r="J290" s="335"/>
      <c r="K290" s="335"/>
      <c r="L290" s="335"/>
      <c r="M290" s="334"/>
      <c r="N290" s="335"/>
      <c r="O290" s="335"/>
      <c r="P290" s="335"/>
      <c r="Q290" s="335"/>
      <c r="R290" s="335"/>
      <c r="S290" s="335"/>
      <c r="T290" s="334"/>
      <c r="U290" s="335"/>
      <c r="V290" s="335"/>
      <c r="W290" s="335"/>
      <c r="X290" s="335"/>
      <c r="Y290" s="335"/>
      <c r="Z290" s="335"/>
      <c r="AA290" s="334"/>
      <c r="AB290" s="335"/>
      <c r="AC290" s="335"/>
      <c r="AD290" s="335"/>
      <c r="AE290" s="335"/>
      <c r="AF290" s="335"/>
      <c r="AG290" s="97" t="str">
        <f t="shared" si="538"/>
        <v/>
      </c>
      <c r="AH290" s="993"/>
      <c r="AI290" s="335"/>
      <c r="AJ290" s="335" t="str">
        <f t="shared" si="539"/>
        <v/>
      </c>
      <c r="AK290" s="335"/>
      <c r="AL290" s="334"/>
      <c r="AM290" s="335"/>
      <c r="AN290" s="335"/>
      <c r="AO290" s="335"/>
      <c r="AP290" s="335"/>
      <c r="AQ290" s="335"/>
      <c r="AR290" s="335"/>
      <c r="AS290" s="334"/>
      <c r="AT290" s="335"/>
      <c r="AU290" s="335"/>
      <c r="AV290" s="335"/>
      <c r="AW290" s="335"/>
      <c r="AX290" s="335"/>
      <c r="AY290" s="335"/>
      <c r="AZ290" s="334"/>
      <c r="BA290" s="335"/>
      <c r="BB290" s="335"/>
      <c r="BC290" s="335"/>
      <c r="BD290" s="335"/>
      <c r="BE290" s="335"/>
      <c r="BF290" s="335"/>
      <c r="BG290" s="334"/>
      <c r="BH290" s="335"/>
      <c r="BI290" s="335"/>
      <c r="BJ290" s="335"/>
      <c r="BK290" s="335"/>
      <c r="BL290" s="97" t="str">
        <f t="shared" si="540"/>
        <v/>
      </c>
      <c r="BM290" s="993"/>
      <c r="BN290" s="335" t="str">
        <f t="shared" si="541"/>
        <v/>
      </c>
      <c r="BO290" s="334"/>
      <c r="BP290" s="335"/>
      <c r="BQ290" s="335"/>
      <c r="BR290" s="335"/>
      <c r="BS290" s="335" t="str">
        <f t="shared" si="542"/>
        <v/>
      </c>
      <c r="BT290" s="334"/>
      <c r="BU290" s="335"/>
      <c r="BV290" s="335"/>
      <c r="BW290" s="335"/>
      <c r="BX290" s="335" t="str">
        <f t="shared" si="543"/>
        <v/>
      </c>
      <c r="BY290" s="334"/>
      <c r="BZ290" s="335"/>
      <c r="CA290" s="335"/>
      <c r="CB290" s="335"/>
      <c r="CC290" s="335" t="str">
        <f t="shared" si="544"/>
        <v/>
      </c>
      <c r="CD290" s="334"/>
      <c r="CE290" s="335"/>
      <c r="CF290" s="335"/>
      <c r="CG290" s="335"/>
      <c r="CH290" s="997"/>
      <c r="CI290" s="97" t="str">
        <f t="shared" si="545"/>
        <v/>
      </c>
      <c r="CJ290" s="998"/>
      <c r="CK290" s="335"/>
      <c r="CL290" s="97" t="str">
        <f t="shared" si="546"/>
        <v/>
      </c>
      <c r="CM290" s="334"/>
      <c r="CN290" s="335"/>
      <c r="CO290" s="335"/>
      <c r="CP290" s="335"/>
      <c r="CQ290" s="97"/>
      <c r="CR290" s="334"/>
      <c r="CS290" s="335"/>
      <c r="CT290" s="335"/>
      <c r="CU290" s="335"/>
      <c r="CV290" s="97"/>
      <c r="CW290" s="334"/>
      <c r="CX290" s="335"/>
      <c r="CY290" s="335"/>
      <c r="CZ290" s="335"/>
      <c r="DA290" s="97"/>
      <c r="DB290" s="334"/>
      <c r="DC290" s="335"/>
      <c r="DD290" s="335"/>
      <c r="DE290" s="335"/>
      <c r="DF290" s="97" t="str">
        <f t="shared" si="547"/>
        <v/>
      </c>
      <c r="DG290" s="993"/>
      <c r="DH290" s="335"/>
      <c r="DI290" s="97" t="str">
        <f t="shared" si="548"/>
        <v/>
      </c>
      <c r="DJ290" s="334"/>
      <c r="DK290" s="335"/>
      <c r="DL290" s="335"/>
      <c r="DM290" s="97"/>
      <c r="DN290" s="334"/>
      <c r="DO290" s="335"/>
      <c r="DP290" s="335"/>
      <c r="DQ290" s="97"/>
      <c r="DR290" s="334"/>
      <c r="DS290" s="335"/>
      <c r="DT290" s="335"/>
      <c r="DU290" s="97"/>
      <c r="DV290" s="334"/>
      <c r="DW290" s="335"/>
      <c r="DX290" s="335"/>
      <c r="DY290" s="97" t="str">
        <f t="shared" si="549"/>
        <v/>
      </c>
      <c r="DZ290" s="998"/>
      <c r="EA290" s="335"/>
      <c r="EB290" s="97" t="str">
        <f t="shared" si="550"/>
        <v/>
      </c>
      <c r="EC290" s="334"/>
      <c r="ED290" s="335"/>
      <c r="EE290" s="335"/>
      <c r="EF290" s="97"/>
      <c r="EG290" s="334"/>
      <c r="EH290" s="335"/>
      <c r="EI290" s="335"/>
      <c r="EJ290" s="97"/>
      <c r="EK290" s="334"/>
      <c r="EL290" s="335"/>
      <c r="EM290" s="335"/>
      <c r="EN290" s="97"/>
      <c r="EO290" s="334"/>
      <c r="EP290" s="335"/>
      <c r="EQ290" s="335"/>
      <c r="ER290" s="97" t="str">
        <f t="shared" si="551"/>
        <v/>
      </c>
      <c r="ES290" s="993"/>
      <c r="ET290" s="335"/>
      <c r="EU290" s="97" t="str">
        <f t="shared" si="552"/>
        <v/>
      </c>
      <c r="EV290" s="334"/>
      <c r="EW290" s="335"/>
      <c r="EX290" s="335"/>
      <c r="EY290" s="97"/>
      <c r="EZ290" s="334"/>
      <c r="FA290" s="335"/>
      <c r="FB290" s="335"/>
      <c r="FC290" s="97"/>
      <c r="FD290" s="334"/>
      <c r="FE290" s="335"/>
      <c r="FF290" s="335"/>
      <c r="FG290" s="97"/>
      <c r="FH290" s="334"/>
      <c r="FI290" s="335"/>
      <c r="FJ290" s="335"/>
      <c r="FK290" s="97" t="str">
        <f t="shared" si="553"/>
        <v/>
      </c>
      <c r="FL290" s="993"/>
      <c r="FM290" s="335"/>
      <c r="FN290" s="97" t="str">
        <f t="shared" si="554"/>
        <v/>
      </c>
      <c r="FO290" s="334"/>
      <c r="FP290" s="335"/>
      <c r="FQ290" s="97"/>
      <c r="FR290" s="334"/>
      <c r="FS290" s="335"/>
      <c r="FT290" s="97"/>
      <c r="FU290" s="334"/>
      <c r="FV290" s="335"/>
      <c r="FW290" s="97"/>
      <c r="FX290" s="334"/>
      <c r="FY290" s="335"/>
      <c r="FZ290" s="97" t="str">
        <f t="shared" si="555"/>
        <v/>
      </c>
      <c r="GA290" s="993"/>
      <c r="GB290" s="335"/>
      <c r="GC290" s="510" t="str">
        <f t="shared" si="556"/>
        <v/>
      </c>
      <c r="GD290" s="336"/>
      <c r="GE290" s="337"/>
      <c r="GF290" s="337"/>
      <c r="GG290" s="337"/>
      <c r="GH290" s="337"/>
      <c r="GI290" s="510"/>
      <c r="GJ290" s="336"/>
      <c r="GK290" s="337"/>
      <c r="GL290" s="337"/>
      <c r="GM290" s="337"/>
      <c r="GN290" s="337"/>
      <c r="GO290" s="510"/>
      <c r="GP290" s="336"/>
      <c r="GQ290" s="337"/>
      <c r="GR290" s="337"/>
      <c r="GS290" s="337"/>
      <c r="GT290" s="337"/>
      <c r="GU290" s="510"/>
      <c r="GV290" s="336"/>
      <c r="GW290" s="337"/>
      <c r="GX290" s="337"/>
      <c r="GY290" s="337"/>
      <c r="GZ290" s="336"/>
      <c r="HA290" s="510" t="str">
        <f t="shared" si="557"/>
        <v/>
      </c>
      <c r="HB290" s="994"/>
      <c r="HC290" s="337"/>
      <c r="HD290" s="510" t="str">
        <f t="shared" si="558"/>
        <v/>
      </c>
      <c r="HE290" s="336"/>
      <c r="HF290" s="337"/>
      <c r="HG290" s="337"/>
      <c r="HH290" s="336"/>
      <c r="HI290" s="510"/>
      <c r="HJ290" s="336"/>
      <c r="HK290" s="337"/>
      <c r="HL290" s="337"/>
      <c r="HM290" s="336"/>
      <c r="HN290" s="510"/>
      <c r="HO290" s="336"/>
      <c r="HP290" s="337"/>
      <c r="HQ290" s="337"/>
      <c r="HR290" s="337"/>
      <c r="HS290" s="510"/>
      <c r="HT290" s="336"/>
      <c r="HU290" s="337"/>
      <c r="HV290" s="337"/>
      <c r="HW290" s="337"/>
      <c r="HX290" s="97" t="str">
        <f t="shared" si="559"/>
        <v/>
      </c>
      <c r="HY290" s="994"/>
      <c r="HZ290" s="337"/>
      <c r="IA290" s="510" t="str">
        <f t="shared" si="560"/>
        <v/>
      </c>
      <c r="IB290" s="336"/>
      <c r="IC290" s="337"/>
      <c r="ID290" s="337"/>
      <c r="IE290" s="510"/>
      <c r="IF290" s="336"/>
      <c r="IG290" s="337"/>
      <c r="IH290" s="337"/>
      <c r="II290" s="510"/>
      <c r="IJ290" s="336"/>
      <c r="IK290" s="337"/>
      <c r="IL290" s="337"/>
      <c r="IM290" s="510"/>
      <c r="IN290" s="336"/>
      <c r="IO290" s="337"/>
      <c r="IP290" s="337"/>
      <c r="IQ290" s="97" t="str">
        <f t="shared" si="561"/>
        <v/>
      </c>
      <c r="IR290" s="994"/>
      <c r="IS290" s="337"/>
      <c r="IT290" s="337"/>
      <c r="IU290" s="337"/>
      <c r="IV290" s="510" t="str">
        <f t="shared" si="562"/>
        <v/>
      </c>
      <c r="IW290" s="995"/>
    </row>
    <row r="291" spans="1:257" x14ac:dyDescent="0.25">
      <c r="A291" s="996"/>
      <c r="B291" s="507">
        <v>8</v>
      </c>
      <c r="C291" s="97" t="str">
        <f>IF(Proponentes!B282&gt;0,Proponentes!B282,"")</f>
        <v/>
      </c>
      <c r="D291" s="335"/>
      <c r="E291" s="335"/>
      <c r="F291" s="334"/>
      <c r="G291" s="335"/>
      <c r="H291" s="335"/>
      <c r="I291" s="335"/>
      <c r="J291" s="335"/>
      <c r="K291" s="335"/>
      <c r="L291" s="335"/>
      <c r="M291" s="334"/>
      <c r="N291" s="335"/>
      <c r="O291" s="335"/>
      <c r="P291" s="335"/>
      <c r="Q291" s="335"/>
      <c r="R291" s="335"/>
      <c r="S291" s="335"/>
      <c r="T291" s="334"/>
      <c r="U291" s="335"/>
      <c r="V291" s="335"/>
      <c r="W291" s="335"/>
      <c r="X291" s="335"/>
      <c r="Y291" s="335"/>
      <c r="Z291" s="335"/>
      <c r="AA291" s="334"/>
      <c r="AB291" s="335"/>
      <c r="AC291" s="335"/>
      <c r="AD291" s="335"/>
      <c r="AE291" s="335"/>
      <c r="AF291" s="335"/>
      <c r="AG291" s="97" t="str">
        <f t="shared" si="538"/>
        <v/>
      </c>
      <c r="AH291" s="993"/>
      <c r="AI291" s="335"/>
      <c r="AJ291" s="335" t="str">
        <f t="shared" si="539"/>
        <v/>
      </c>
      <c r="AK291" s="335"/>
      <c r="AL291" s="334"/>
      <c r="AM291" s="335"/>
      <c r="AN291" s="335"/>
      <c r="AO291" s="335"/>
      <c r="AP291" s="335"/>
      <c r="AQ291" s="335"/>
      <c r="AR291" s="335"/>
      <c r="AS291" s="334"/>
      <c r="AT291" s="335"/>
      <c r="AU291" s="335"/>
      <c r="AV291" s="335"/>
      <c r="AW291" s="335"/>
      <c r="AX291" s="335"/>
      <c r="AY291" s="335"/>
      <c r="AZ291" s="334"/>
      <c r="BA291" s="335"/>
      <c r="BB291" s="335"/>
      <c r="BC291" s="335"/>
      <c r="BD291" s="335"/>
      <c r="BE291" s="335"/>
      <c r="BF291" s="335"/>
      <c r="BG291" s="334"/>
      <c r="BH291" s="335"/>
      <c r="BI291" s="335"/>
      <c r="BJ291" s="335"/>
      <c r="BK291" s="335"/>
      <c r="BL291" s="97" t="str">
        <f t="shared" si="540"/>
        <v/>
      </c>
      <c r="BM291" s="993"/>
      <c r="BN291" s="335" t="str">
        <f t="shared" si="541"/>
        <v/>
      </c>
      <c r="BO291" s="334"/>
      <c r="BP291" s="335"/>
      <c r="BQ291" s="335"/>
      <c r="BR291" s="335"/>
      <c r="BS291" s="335" t="str">
        <f t="shared" si="542"/>
        <v/>
      </c>
      <c r="BT291" s="334"/>
      <c r="BU291" s="335"/>
      <c r="BV291" s="335"/>
      <c r="BW291" s="335"/>
      <c r="BX291" s="335" t="str">
        <f t="shared" si="543"/>
        <v/>
      </c>
      <c r="BY291" s="334"/>
      <c r="BZ291" s="335"/>
      <c r="CA291" s="335"/>
      <c r="CB291" s="335"/>
      <c r="CC291" s="335" t="str">
        <f t="shared" si="544"/>
        <v/>
      </c>
      <c r="CD291" s="334"/>
      <c r="CE291" s="335"/>
      <c r="CF291" s="335"/>
      <c r="CG291" s="335"/>
      <c r="CH291" s="997"/>
      <c r="CI291" s="97" t="str">
        <f t="shared" si="545"/>
        <v/>
      </c>
      <c r="CJ291" s="998"/>
      <c r="CK291" s="335"/>
      <c r="CL291" s="97" t="str">
        <f t="shared" si="546"/>
        <v/>
      </c>
      <c r="CM291" s="334"/>
      <c r="CN291" s="335"/>
      <c r="CO291" s="335"/>
      <c r="CP291" s="335"/>
      <c r="CQ291" s="97"/>
      <c r="CR291" s="334"/>
      <c r="CS291" s="335"/>
      <c r="CT291" s="335"/>
      <c r="CU291" s="335"/>
      <c r="CV291" s="97"/>
      <c r="CW291" s="334"/>
      <c r="CX291" s="335"/>
      <c r="CY291" s="335"/>
      <c r="CZ291" s="335"/>
      <c r="DA291" s="97"/>
      <c r="DB291" s="334"/>
      <c r="DC291" s="335"/>
      <c r="DD291" s="335"/>
      <c r="DE291" s="335"/>
      <c r="DF291" s="97" t="str">
        <f t="shared" si="547"/>
        <v/>
      </c>
      <c r="DG291" s="993"/>
      <c r="DH291" s="335"/>
      <c r="DI291" s="97" t="str">
        <f t="shared" si="548"/>
        <v/>
      </c>
      <c r="DJ291" s="334"/>
      <c r="DK291" s="335"/>
      <c r="DL291" s="335"/>
      <c r="DM291" s="97"/>
      <c r="DN291" s="334"/>
      <c r="DO291" s="335"/>
      <c r="DP291" s="335"/>
      <c r="DQ291" s="97"/>
      <c r="DR291" s="334"/>
      <c r="DS291" s="335"/>
      <c r="DT291" s="335"/>
      <c r="DU291" s="97"/>
      <c r="DV291" s="334"/>
      <c r="DW291" s="335"/>
      <c r="DX291" s="335"/>
      <c r="DY291" s="97" t="str">
        <f t="shared" si="549"/>
        <v/>
      </c>
      <c r="DZ291" s="998"/>
      <c r="EA291" s="335"/>
      <c r="EB291" s="97" t="str">
        <f t="shared" si="550"/>
        <v/>
      </c>
      <c r="EC291" s="334"/>
      <c r="ED291" s="335"/>
      <c r="EE291" s="335"/>
      <c r="EF291" s="97"/>
      <c r="EG291" s="334"/>
      <c r="EH291" s="335"/>
      <c r="EI291" s="335"/>
      <c r="EJ291" s="97"/>
      <c r="EK291" s="334"/>
      <c r="EL291" s="335"/>
      <c r="EM291" s="335"/>
      <c r="EN291" s="97"/>
      <c r="EO291" s="334"/>
      <c r="EP291" s="335"/>
      <c r="EQ291" s="335"/>
      <c r="ER291" s="97" t="str">
        <f t="shared" si="551"/>
        <v/>
      </c>
      <c r="ES291" s="993"/>
      <c r="ET291" s="335"/>
      <c r="EU291" s="97" t="str">
        <f t="shared" si="552"/>
        <v/>
      </c>
      <c r="EV291" s="334"/>
      <c r="EW291" s="335"/>
      <c r="EX291" s="335"/>
      <c r="EY291" s="97"/>
      <c r="EZ291" s="334"/>
      <c r="FA291" s="335"/>
      <c r="FB291" s="335"/>
      <c r="FC291" s="97"/>
      <c r="FD291" s="334"/>
      <c r="FE291" s="335"/>
      <c r="FF291" s="335"/>
      <c r="FG291" s="97"/>
      <c r="FH291" s="334"/>
      <c r="FI291" s="335"/>
      <c r="FJ291" s="335"/>
      <c r="FK291" s="97" t="str">
        <f t="shared" si="553"/>
        <v/>
      </c>
      <c r="FL291" s="993"/>
      <c r="FM291" s="335"/>
      <c r="FN291" s="97" t="str">
        <f t="shared" si="554"/>
        <v/>
      </c>
      <c r="FO291" s="334"/>
      <c r="FP291" s="335"/>
      <c r="FQ291" s="97"/>
      <c r="FR291" s="334"/>
      <c r="FS291" s="335"/>
      <c r="FT291" s="97"/>
      <c r="FU291" s="334"/>
      <c r="FV291" s="335"/>
      <c r="FW291" s="97"/>
      <c r="FX291" s="334"/>
      <c r="FY291" s="335"/>
      <c r="FZ291" s="97" t="str">
        <f t="shared" si="555"/>
        <v/>
      </c>
      <c r="GA291" s="993"/>
      <c r="GB291" s="335"/>
      <c r="GC291" s="510" t="str">
        <f t="shared" si="556"/>
        <v/>
      </c>
      <c r="GD291" s="336"/>
      <c r="GE291" s="337"/>
      <c r="GF291" s="337"/>
      <c r="GG291" s="337"/>
      <c r="GH291" s="337"/>
      <c r="GI291" s="510"/>
      <c r="GJ291" s="336"/>
      <c r="GK291" s="337"/>
      <c r="GL291" s="337"/>
      <c r="GM291" s="337"/>
      <c r="GN291" s="337"/>
      <c r="GO291" s="510"/>
      <c r="GP291" s="336"/>
      <c r="GQ291" s="337"/>
      <c r="GR291" s="337"/>
      <c r="GS291" s="337"/>
      <c r="GT291" s="337"/>
      <c r="GU291" s="510"/>
      <c r="GV291" s="336"/>
      <c r="GW291" s="337"/>
      <c r="GX291" s="337"/>
      <c r="GY291" s="337"/>
      <c r="GZ291" s="336"/>
      <c r="HA291" s="510" t="str">
        <f t="shared" si="557"/>
        <v/>
      </c>
      <c r="HB291" s="994"/>
      <c r="HC291" s="337"/>
      <c r="HD291" s="510" t="str">
        <f t="shared" si="558"/>
        <v/>
      </c>
      <c r="HE291" s="336"/>
      <c r="HF291" s="337"/>
      <c r="HG291" s="337"/>
      <c r="HH291" s="336"/>
      <c r="HI291" s="510"/>
      <c r="HJ291" s="336"/>
      <c r="HK291" s="337"/>
      <c r="HL291" s="337"/>
      <c r="HM291" s="336"/>
      <c r="HN291" s="510"/>
      <c r="HO291" s="336"/>
      <c r="HP291" s="337"/>
      <c r="HQ291" s="337"/>
      <c r="HR291" s="337"/>
      <c r="HS291" s="510"/>
      <c r="HT291" s="336"/>
      <c r="HU291" s="337"/>
      <c r="HV291" s="337"/>
      <c r="HW291" s="337"/>
      <c r="HX291" s="97" t="str">
        <f t="shared" si="559"/>
        <v/>
      </c>
      <c r="HY291" s="994"/>
      <c r="HZ291" s="337"/>
      <c r="IA291" s="510" t="str">
        <f t="shared" si="560"/>
        <v/>
      </c>
      <c r="IB291" s="336"/>
      <c r="IC291" s="337"/>
      <c r="ID291" s="337"/>
      <c r="IE291" s="510"/>
      <c r="IF291" s="336"/>
      <c r="IG291" s="337"/>
      <c r="IH291" s="337"/>
      <c r="II291" s="510"/>
      <c r="IJ291" s="336"/>
      <c r="IK291" s="337"/>
      <c r="IL291" s="337"/>
      <c r="IM291" s="510"/>
      <c r="IN291" s="336"/>
      <c r="IO291" s="337"/>
      <c r="IP291" s="337"/>
      <c r="IQ291" s="97" t="str">
        <f t="shared" si="561"/>
        <v/>
      </c>
      <c r="IR291" s="994"/>
      <c r="IS291" s="337"/>
      <c r="IT291" s="337"/>
      <c r="IU291" s="337"/>
      <c r="IV291" s="510" t="str">
        <f t="shared" si="562"/>
        <v/>
      </c>
      <c r="IW291" s="995"/>
    </row>
    <row r="292" spans="1:257" x14ac:dyDescent="0.25">
      <c r="A292" s="996"/>
      <c r="B292" s="507">
        <v>9</v>
      </c>
      <c r="C292" s="97" t="str">
        <f>IF(Proponentes!B283&gt;0,Proponentes!B283,"")</f>
        <v/>
      </c>
      <c r="D292" s="335"/>
      <c r="E292" s="335"/>
      <c r="F292" s="334"/>
      <c r="G292" s="335"/>
      <c r="H292" s="335"/>
      <c r="I292" s="335"/>
      <c r="J292" s="335"/>
      <c r="K292" s="335"/>
      <c r="L292" s="335"/>
      <c r="M292" s="334"/>
      <c r="N292" s="335"/>
      <c r="O292" s="335"/>
      <c r="P292" s="335"/>
      <c r="Q292" s="335"/>
      <c r="R292" s="335"/>
      <c r="S292" s="335"/>
      <c r="T292" s="334"/>
      <c r="U292" s="335"/>
      <c r="V292" s="335"/>
      <c r="W292" s="335"/>
      <c r="X292" s="335"/>
      <c r="Y292" s="335"/>
      <c r="Z292" s="335"/>
      <c r="AA292" s="334"/>
      <c r="AB292" s="335"/>
      <c r="AC292" s="335"/>
      <c r="AD292" s="335"/>
      <c r="AE292" s="335"/>
      <c r="AF292" s="335"/>
      <c r="AG292" s="97" t="str">
        <f t="shared" si="538"/>
        <v/>
      </c>
      <c r="AH292" s="993"/>
      <c r="AI292" s="335"/>
      <c r="AJ292" s="335" t="str">
        <f t="shared" si="539"/>
        <v/>
      </c>
      <c r="AK292" s="335"/>
      <c r="AL292" s="334"/>
      <c r="AM292" s="335"/>
      <c r="AN292" s="335"/>
      <c r="AO292" s="335"/>
      <c r="AP292" s="335"/>
      <c r="AQ292" s="335"/>
      <c r="AR292" s="335"/>
      <c r="AS292" s="334"/>
      <c r="AT292" s="335"/>
      <c r="AU292" s="335"/>
      <c r="AV292" s="335"/>
      <c r="AW292" s="335"/>
      <c r="AX292" s="335"/>
      <c r="AY292" s="335"/>
      <c r="AZ292" s="334"/>
      <c r="BA292" s="335"/>
      <c r="BB292" s="335"/>
      <c r="BC292" s="335"/>
      <c r="BD292" s="335"/>
      <c r="BE292" s="335"/>
      <c r="BF292" s="335"/>
      <c r="BG292" s="334"/>
      <c r="BH292" s="335"/>
      <c r="BI292" s="335"/>
      <c r="BJ292" s="335"/>
      <c r="BK292" s="335"/>
      <c r="BL292" s="97" t="str">
        <f t="shared" si="540"/>
        <v/>
      </c>
      <c r="BM292" s="993"/>
      <c r="BN292" s="335" t="str">
        <f t="shared" si="541"/>
        <v/>
      </c>
      <c r="BO292" s="334"/>
      <c r="BP292" s="335"/>
      <c r="BQ292" s="335"/>
      <c r="BR292" s="335"/>
      <c r="BS292" s="335" t="str">
        <f t="shared" si="542"/>
        <v/>
      </c>
      <c r="BT292" s="334"/>
      <c r="BU292" s="335"/>
      <c r="BV292" s="335"/>
      <c r="BW292" s="335"/>
      <c r="BX292" s="335" t="str">
        <f t="shared" si="543"/>
        <v/>
      </c>
      <c r="BY292" s="334"/>
      <c r="BZ292" s="335"/>
      <c r="CA292" s="335"/>
      <c r="CB292" s="335"/>
      <c r="CC292" s="335" t="str">
        <f t="shared" si="544"/>
        <v/>
      </c>
      <c r="CD292" s="334"/>
      <c r="CE292" s="335"/>
      <c r="CF292" s="335"/>
      <c r="CG292" s="335"/>
      <c r="CH292" s="997"/>
      <c r="CI292" s="97" t="str">
        <f t="shared" si="545"/>
        <v/>
      </c>
      <c r="CJ292" s="998"/>
      <c r="CK292" s="335"/>
      <c r="CL292" s="97" t="str">
        <f t="shared" si="546"/>
        <v/>
      </c>
      <c r="CM292" s="334"/>
      <c r="CN292" s="335"/>
      <c r="CO292" s="335"/>
      <c r="CP292" s="335"/>
      <c r="CQ292" s="97"/>
      <c r="CR292" s="334"/>
      <c r="CS292" s="335"/>
      <c r="CT292" s="335"/>
      <c r="CU292" s="335"/>
      <c r="CV292" s="97"/>
      <c r="CW292" s="334"/>
      <c r="CX292" s="335"/>
      <c r="CY292" s="335"/>
      <c r="CZ292" s="335"/>
      <c r="DA292" s="97"/>
      <c r="DB292" s="334"/>
      <c r="DC292" s="335"/>
      <c r="DD292" s="335"/>
      <c r="DE292" s="335"/>
      <c r="DF292" s="97" t="str">
        <f t="shared" si="547"/>
        <v/>
      </c>
      <c r="DG292" s="993"/>
      <c r="DH292" s="335"/>
      <c r="DI292" s="97" t="str">
        <f t="shared" si="548"/>
        <v/>
      </c>
      <c r="DJ292" s="334"/>
      <c r="DK292" s="335"/>
      <c r="DL292" s="335"/>
      <c r="DM292" s="97"/>
      <c r="DN292" s="334"/>
      <c r="DO292" s="335"/>
      <c r="DP292" s="335"/>
      <c r="DQ292" s="97"/>
      <c r="DR292" s="334"/>
      <c r="DS292" s="335"/>
      <c r="DT292" s="335"/>
      <c r="DU292" s="97"/>
      <c r="DV292" s="334"/>
      <c r="DW292" s="335"/>
      <c r="DX292" s="335"/>
      <c r="DY292" s="97" t="str">
        <f t="shared" si="549"/>
        <v/>
      </c>
      <c r="DZ292" s="998"/>
      <c r="EA292" s="335"/>
      <c r="EB292" s="97" t="str">
        <f t="shared" si="550"/>
        <v/>
      </c>
      <c r="EC292" s="334"/>
      <c r="ED292" s="335"/>
      <c r="EE292" s="335"/>
      <c r="EF292" s="97"/>
      <c r="EG292" s="334"/>
      <c r="EH292" s="335"/>
      <c r="EI292" s="335"/>
      <c r="EJ292" s="97"/>
      <c r="EK292" s="334"/>
      <c r="EL292" s="335"/>
      <c r="EM292" s="335"/>
      <c r="EN292" s="97"/>
      <c r="EO292" s="334"/>
      <c r="EP292" s="335"/>
      <c r="EQ292" s="335"/>
      <c r="ER292" s="97" t="str">
        <f t="shared" si="551"/>
        <v/>
      </c>
      <c r="ES292" s="993"/>
      <c r="ET292" s="335"/>
      <c r="EU292" s="97" t="str">
        <f t="shared" si="552"/>
        <v/>
      </c>
      <c r="EV292" s="334"/>
      <c r="EW292" s="335"/>
      <c r="EX292" s="335"/>
      <c r="EY292" s="97"/>
      <c r="EZ292" s="334"/>
      <c r="FA292" s="335"/>
      <c r="FB292" s="335"/>
      <c r="FC292" s="97"/>
      <c r="FD292" s="334"/>
      <c r="FE292" s="335"/>
      <c r="FF292" s="335"/>
      <c r="FG292" s="97"/>
      <c r="FH292" s="334"/>
      <c r="FI292" s="335"/>
      <c r="FJ292" s="335"/>
      <c r="FK292" s="97" t="str">
        <f t="shared" si="553"/>
        <v/>
      </c>
      <c r="FL292" s="993"/>
      <c r="FM292" s="335"/>
      <c r="FN292" s="97" t="str">
        <f t="shared" si="554"/>
        <v/>
      </c>
      <c r="FO292" s="334"/>
      <c r="FP292" s="335"/>
      <c r="FQ292" s="97"/>
      <c r="FR292" s="334"/>
      <c r="FS292" s="335"/>
      <c r="FT292" s="97"/>
      <c r="FU292" s="334"/>
      <c r="FV292" s="335"/>
      <c r="FW292" s="97"/>
      <c r="FX292" s="334"/>
      <c r="FY292" s="335"/>
      <c r="FZ292" s="97" t="str">
        <f t="shared" si="555"/>
        <v/>
      </c>
      <c r="GA292" s="993"/>
      <c r="GB292" s="335"/>
      <c r="GC292" s="510" t="str">
        <f t="shared" si="556"/>
        <v/>
      </c>
      <c r="GD292" s="336"/>
      <c r="GE292" s="337"/>
      <c r="GF292" s="337"/>
      <c r="GG292" s="337"/>
      <c r="GH292" s="337"/>
      <c r="GI292" s="510"/>
      <c r="GJ292" s="336"/>
      <c r="GK292" s="337"/>
      <c r="GL292" s="337"/>
      <c r="GM292" s="337"/>
      <c r="GN292" s="337"/>
      <c r="GO292" s="510"/>
      <c r="GP292" s="336"/>
      <c r="GQ292" s="337"/>
      <c r="GR292" s="337"/>
      <c r="GS292" s="337"/>
      <c r="GT292" s="337"/>
      <c r="GU292" s="510"/>
      <c r="GV292" s="336"/>
      <c r="GW292" s="337"/>
      <c r="GX292" s="337"/>
      <c r="GY292" s="337"/>
      <c r="GZ292" s="336"/>
      <c r="HA292" s="510" t="str">
        <f t="shared" si="557"/>
        <v/>
      </c>
      <c r="HB292" s="994"/>
      <c r="HC292" s="337"/>
      <c r="HD292" s="510" t="str">
        <f t="shared" si="558"/>
        <v/>
      </c>
      <c r="HE292" s="336"/>
      <c r="HF292" s="337"/>
      <c r="HG292" s="337"/>
      <c r="HH292" s="336"/>
      <c r="HI292" s="510"/>
      <c r="HJ292" s="336"/>
      <c r="HK292" s="337"/>
      <c r="HL292" s="337"/>
      <c r="HM292" s="336"/>
      <c r="HN292" s="510"/>
      <c r="HO292" s="336"/>
      <c r="HP292" s="337"/>
      <c r="HQ292" s="337"/>
      <c r="HR292" s="337"/>
      <c r="HS292" s="510"/>
      <c r="HT292" s="336"/>
      <c r="HU292" s="337"/>
      <c r="HV292" s="337"/>
      <c r="HW292" s="337"/>
      <c r="HX292" s="97" t="str">
        <f t="shared" si="559"/>
        <v/>
      </c>
      <c r="HY292" s="994"/>
      <c r="HZ292" s="337"/>
      <c r="IA292" s="510" t="str">
        <f t="shared" si="560"/>
        <v/>
      </c>
      <c r="IB292" s="336"/>
      <c r="IC292" s="337"/>
      <c r="ID292" s="337"/>
      <c r="IE292" s="510"/>
      <c r="IF292" s="336"/>
      <c r="IG292" s="337"/>
      <c r="IH292" s="337"/>
      <c r="II292" s="510"/>
      <c r="IJ292" s="336"/>
      <c r="IK292" s="337"/>
      <c r="IL292" s="337"/>
      <c r="IM292" s="510"/>
      <c r="IN292" s="336"/>
      <c r="IO292" s="337"/>
      <c r="IP292" s="337"/>
      <c r="IQ292" s="97" t="str">
        <f t="shared" si="561"/>
        <v/>
      </c>
      <c r="IR292" s="994"/>
      <c r="IS292" s="337"/>
      <c r="IT292" s="337"/>
      <c r="IU292" s="337"/>
      <c r="IV292" s="510" t="str">
        <f t="shared" si="562"/>
        <v/>
      </c>
      <c r="IW292" s="995"/>
    </row>
    <row r="293" spans="1:257" x14ac:dyDescent="0.25">
      <c r="A293" s="996"/>
      <c r="B293" s="507">
        <v>10</v>
      </c>
      <c r="C293" s="97" t="str">
        <f>IF(Proponentes!B284&gt;0,Proponentes!B284,"")</f>
        <v/>
      </c>
      <c r="D293" s="335"/>
      <c r="E293" s="335"/>
      <c r="F293" s="334"/>
      <c r="G293" s="335"/>
      <c r="H293" s="335"/>
      <c r="I293" s="335"/>
      <c r="J293" s="335"/>
      <c r="K293" s="335"/>
      <c r="L293" s="335"/>
      <c r="M293" s="334"/>
      <c r="N293" s="335"/>
      <c r="O293" s="335"/>
      <c r="P293" s="335"/>
      <c r="Q293" s="335"/>
      <c r="R293" s="335"/>
      <c r="S293" s="335"/>
      <c r="T293" s="334"/>
      <c r="U293" s="335"/>
      <c r="V293" s="335"/>
      <c r="W293" s="335"/>
      <c r="X293" s="335"/>
      <c r="Y293" s="335"/>
      <c r="Z293" s="335"/>
      <c r="AA293" s="334"/>
      <c r="AB293" s="335"/>
      <c r="AC293" s="335"/>
      <c r="AD293" s="335"/>
      <c r="AE293" s="335"/>
      <c r="AF293" s="335"/>
      <c r="AG293" s="97" t="str">
        <f t="shared" si="538"/>
        <v/>
      </c>
      <c r="AH293" s="993"/>
      <c r="AI293" s="335"/>
      <c r="AJ293" s="335" t="str">
        <f t="shared" si="539"/>
        <v/>
      </c>
      <c r="AK293" s="335"/>
      <c r="AL293" s="334"/>
      <c r="AM293" s="335"/>
      <c r="AN293" s="335"/>
      <c r="AO293" s="335"/>
      <c r="AP293" s="335"/>
      <c r="AQ293" s="335"/>
      <c r="AR293" s="335"/>
      <c r="AS293" s="334"/>
      <c r="AT293" s="335"/>
      <c r="AU293" s="335"/>
      <c r="AV293" s="335"/>
      <c r="AW293" s="335"/>
      <c r="AX293" s="335"/>
      <c r="AY293" s="335"/>
      <c r="AZ293" s="334"/>
      <c r="BA293" s="335"/>
      <c r="BB293" s="335"/>
      <c r="BC293" s="335"/>
      <c r="BD293" s="335"/>
      <c r="BE293" s="335"/>
      <c r="BF293" s="335"/>
      <c r="BG293" s="334"/>
      <c r="BH293" s="335"/>
      <c r="BI293" s="335"/>
      <c r="BJ293" s="335"/>
      <c r="BK293" s="335"/>
      <c r="BL293" s="97" t="str">
        <f t="shared" si="540"/>
        <v/>
      </c>
      <c r="BM293" s="993"/>
      <c r="BN293" s="335" t="str">
        <f t="shared" si="541"/>
        <v/>
      </c>
      <c r="BO293" s="334"/>
      <c r="BP293" s="335"/>
      <c r="BQ293" s="335"/>
      <c r="BR293" s="335"/>
      <c r="BS293" s="335" t="str">
        <f t="shared" si="542"/>
        <v/>
      </c>
      <c r="BT293" s="334"/>
      <c r="BU293" s="335"/>
      <c r="BV293" s="335"/>
      <c r="BW293" s="335"/>
      <c r="BX293" s="335" t="str">
        <f t="shared" si="543"/>
        <v/>
      </c>
      <c r="BY293" s="334"/>
      <c r="BZ293" s="335"/>
      <c r="CA293" s="335"/>
      <c r="CB293" s="335"/>
      <c r="CC293" s="335" t="str">
        <f t="shared" si="544"/>
        <v/>
      </c>
      <c r="CD293" s="334"/>
      <c r="CE293" s="335"/>
      <c r="CF293" s="335"/>
      <c r="CG293" s="335"/>
      <c r="CH293" s="997"/>
      <c r="CI293" s="97" t="str">
        <f t="shared" si="545"/>
        <v/>
      </c>
      <c r="CJ293" s="998"/>
      <c r="CK293" s="335"/>
      <c r="CL293" s="97" t="str">
        <f t="shared" si="546"/>
        <v/>
      </c>
      <c r="CM293" s="334"/>
      <c r="CN293" s="335"/>
      <c r="CO293" s="335"/>
      <c r="CP293" s="335"/>
      <c r="CQ293" s="97"/>
      <c r="CR293" s="334"/>
      <c r="CS293" s="335"/>
      <c r="CT293" s="335"/>
      <c r="CU293" s="335"/>
      <c r="CV293" s="97"/>
      <c r="CW293" s="334"/>
      <c r="CX293" s="335"/>
      <c r="CY293" s="335"/>
      <c r="CZ293" s="335"/>
      <c r="DA293" s="97"/>
      <c r="DB293" s="334"/>
      <c r="DC293" s="335"/>
      <c r="DD293" s="335"/>
      <c r="DE293" s="335"/>
      <c r="DF293" s="97" t="str">
        <f t="shared" si="547"/>
        <v/>
      </c>
      <c r="DG293" s="993"/>
      <c r="DH293" s="335"/>
      <c r="DI293" s="97" t="str">
        <f t="shared" si="548"/>
        <v/>
      </c>
      <c r="DJ293" s="334"/>
      <c r="DK293" s="335"/>
      <c r="DL293" s="335"/>
      <c r="DM293" s="97"/>
      <c r="DN293" s="334"/>
      <c r="DO293" s="335"/>
      <c r="DP293" s="335"/>
      <c r="DQ293" s="97"/>
      <c r="DR293" s="334"/>
      <c r="DS293" s="335"/>
      <c r="DT293" s="335"/>
      <c r="DU293" s="97"/>
      <c r="DV293" s="334"/>
      <c r="DW293" s="335"/>
      <c r="DX293" s="335"/>
      <c r="DY293" s="97" t="str">
        <f t="shared" si="549"/>
        <v/>
      </c>
      <c r="DZ293" s="998"/>
      <c r="EA293" s="335"/>
      <c r="EB293" s="97" t="str">
        <f t="shared" si="550"/>
        <v/>
      </c>
      <c r="EC293" s="334"/>
      <c r="ED293" s="335"/>
      <c r="EE293" s="335"/>
      <c r="EF293" s="97"/>
      <c r="EG293" s="334"/>
      <c r="EH293" s="335"/>
      <c r="EI293" s="335"/>
      <c r="EJ293" s="97"/>
      <c r="EK293" s="334"/>
      <c r="EL293" s="335"/>
      <c r="EM293" s="335"/>
      <c r="EN293" s="97"/>
      <c r="EO293" s="334"/>
      <c r="EP293" s="335"/>
      <c r="EQ293" s="335"/>
      <c r="ER293" s="97" t="str">
        <f t="shared" si="551"/>
        <v/>
      </c>
      <c r="ES293" s="993"/>
      <c r="ET293" s="335"/>
      <c r="EU293" s="97" t="str">
        <f t="shared" si="552"/>
        <v/>
      </c>
      <c r="EV293" s="334"/>
      <c r="EW293" s="335"/>
      <c r="EX293" s="335"/>
      <c r="EY293" s="97"/>
      <c r="EZ293" s="334"/>
      <c r="FA293" s="335"/>
      <c r="FB293" s="335"/>
      <c r="FC293" s="97"/>
      <c r="FD293" s="334"/>
      <c r="FE293" s="335"/>
      <c r="FF293" s="335"/>
      <c r="FG293" s="97"/>
      <c r="FH293" s="334"/>
      <c r="FI293" s="335"/>
      <c r="FJ293" s="335"/>
      <c r="FK293" s="97" t="str">
        <f t="shared" si="553"/>
        <v/>
      </c>
      <c r="FL293" s="993"/>
      <c r="FM293" s="335"/>
      <c r="FN293" s="97" t="str">
        <f t="shared" si="554"/>
        <v/>
      </c>
      <c r="FO293" s="334"/>
      <c r="FP293" s="335"/>
      <c r="FQ293" s="97"/>
      <c r="FR293" s="334"/>
      <c r="FS293" s="335"/>
      <c r="FT293" s="97"/>
      <c r="FU293" s="334"/>
      <c r="FV293" s="335"/>
      <c r="FW293" s="97"/>
      <c r="FX293" s="334"/>
      <c r="FY293" s="335"/>
      <c r="FZ293" s="97" t="str">
        <f t="shared" si="555"/>
        <v/>
      </c>
      <c r="GA293" s="993"/>
      <c r="GB293" s="335"/>
      <c r="GC293" s="510" t="str">
        <f t="shared" si="556"/>
        <v/>
      </c>
      <c r="GD293" s="336"/>
      <c r="GE293" s="337"/>
      <c r="GF293" s="337"/>
      <c r="GG293" s="337"/>
      <c r="GH293" s="337"/>
      <c r="GI293" s="510"/>
      <c r="GJ293" s="336"/>
      <c r="GK293" s="337"/>
      <c r="GL293" s="337"/>
      <c r="GM293" s="337"/>
      <c r="GN293" s="337"/>
      <c r="GO293" s="510"/>
      <c r="GP293" s="336"/>
      <c r="GQ293" s="337"/>
      <c r="GR293" s="337"/>
      <c r="GS293" s="337"/>
      <c r="GT293" s="337"/>
      <c r="GU293" s="510"/>
      <c r="GV293" s="336"/>
      <c r="GW293" s="337"/>
      <c r="GX293" s="337"/>
      <c r="GY293" s="337"/>
      <c r="GZ293" s="336"/>
      <c r="HA293" s="510" t="str">
        <f t="shared" si="557"/>
        <v/>
      </c>
      <c r="HB293" s="994"/>
      <c r="HC293" s="337"/>
      <c r="HD293" s="510" t="str">
        <f t="shared" si="558"/>
        <v/>
      </c>
      <c r="HE293" s="336"/>
      <c r="HF293" s="337"/>
      <c r="HG293" s="337"/>
      <c r="HH293" s="336"/>
      <c r="HI293" s="510"/>
      <c r="HJ293" s="336"/>
      <c r="HK293" s="337"/>
      <c r="HL293" s="337"/>
      <c r="HM293" s="336"/>
      <c r="HN293" s="510"/>
      <c r="HO293" s="336"/>
      <c r="HP293" s="337"/>
      <c r="HQ293" s="337"/>
      <c r="HR293" s="337"/>
      <c r="HS293" s="510"/>
      <c r="HT293" s="336"/>
      <c r="HU293" s="337"/>
      <c r="HV293" s="337"/>
      <c r="HW293" s="337"/>
      <c r="HX293" s="97" t="str">
        <f t="shared" si="559"/>
        <v/>
      </c>
      <c r="HY293" s="994"/>
      <c r="HZ293" s="337"/>
      <c r="IA293" s="510" t="str">
        <f t="shared" si="560"/>
        <v/>
      </c>
      <c r="IB293" s="336"/>
      <c r="IC293" s="337"/>
      <c r="ID293" s="337"/>
      <c r="IE293" s="510"/>
      <c r="IF293" s="336"/>
      <c r="IG293" s="337"/>
      <c r="IH293" s="337"/>
      <c r="II293" s="510"/>
      <c r="IJ293" s="336"/>
      <c r="IK293" s="337"/>
      <c r="IL293" s="337"/>
      <c r="IM293" s="510"/>
      <c r="IN293" s="336"/>
      <c r="IO293" s="337"/>
      <c r="IP293" s="337"/>
      <c r="IQ293" s="97" t="str">
        <f t="shared" si="561"/>
        <v/>
      </c>
      <c r="IR293" s="994"/>
      <c r="IS293" s="337"/>
      <c r="IT293" s="337"/>
      <c r="IU293" s="337"/>
      <c r="IV293" s="510" t="str">
        <f t="shared" si="562"/>
        <v/>
      </c>
      <c r="IW293" s="995"/>
    </row>
    <row r="294" spans="1:257" x14ac:dyDescent="0.25">
      <c r="A294" s="996"/>
      <c r="B294" s="507">
        <v>11</v>
      </c>
      <c r="C294" s="97" t="str">
        <f>IF(Proponentes!B285&gt;0,Proponentes!B285,"")</f>
        <v/>
      </c>
      <c r="D294" s="335"/>
      <c r="E294" s="335"/>
      <c r="F294" s="334"/>
      <c r="G294" s="335"/>
      <c r="H294" s="335"/>
      <c r="I294" s="335"/>
      <c r="J294" s="335"/>
      <c r="K294" s="335"/>
      <c r="L294" s="335"/>
      <c r="M294" s="334"/>
      <c r="N294" s="335"/>
      <c r="O294" s="335"/>
      <c r="P294" s="335"/>
      <c r="Q294" s="335"/>
      <c r="R294" s="335"/>
      <c r="S294" s="335"/>
      <c r="T294" s="334"/>
      <c r="U294" s="335"/>
      <c r="V294" s="335"/>
      <c r="W294" s="335"/>
      <c r="X294" s="335"/>
      <c r="Y294" s="335"/>
      <c r="Z294" s="335"/>
      <c r="AA294" s="334"/>
      <c r="AB294" s="335"/>
      <c r="AC294" s="335"/>
      <c r="AD294" s="335"/>
      <c r="AE294" s="335"/>
      <c r="AF294" s="335"/>
      <c r="AG294" s="97" t="str">
        <f t="shared" si="538"/>
        <v/>
      </c>
      <c r="AH294" s="993"/>
      <c r="AI294" s="335"/>
      <c r="AJ294" s="335" t="str">
        <f t="shared" si="539"/>
        <v/>
      </c>
      <c r="AK294" s="335"/>
      <c r="AL294" s="334"/>
      <c r="AM294" s="335"/>
      <c r="AN294" s="335"/>
      <c r="AO294" s="335"/>
      <c r="AP294" s="335"/>
      <c r="AQ294" s="335"/>
      <c r="AR294" s="335"/>
      <c r="AS294" s="334"/>
      <c r="AT294" s="335"/>
      <c r="AU294" s="335"/>
      <c r="AV294" s="335"/>
      <c r="AW294" s="335"/>
      <c r="AX294" s="335"/>
      <c r="AY294" s="335"/>
      <c r="AZ294" s="334"/>
      <c r="BA294" s="335"/>
      <c r="BB294" s="335"/>
      <c r="BC294" s="335"/>
      <c r="BD294" s="335"/>
      <c r="BE294" s="335"/>
      <c r="BF294" s="335"/>
      <c r="BG294" s="334"/>
      <c r="BH294" s="335"/>
      <c r="BI294" s="335"/>
      <c r="BJ294" s="335"/>
      <c r="BK294" s="335"/>
      <c r="BL294" s="97" t="str">
        <f t="shared" si="540"/>
        <v/>
      </c>
      <c r="BM294" s="993"/>
      <c r="BN294" s="335" t="str">
        <f t="shared" si="541"/>
        <v/>
      </c>
      <c r="BO294" s="334"/>
      <c r="BP294" s="335"/>
      <c r="BQ294" s="335"/>
      <c r="BR294" s="335"/>
      <c r="BS294" s="335" t="str">
        <f t="shared" si="542"/>
        <v/>
      </c>
      <c r="BT294" s="334"/>
      <c r="BU294" s="335"/>
      <c r="BV294" s="335"/>
      <c r="BW294" s="335"/>
      <c r="BX294" s="335" t="str">
        <f t="shared" si="543"/>
        <v/>
      </c>
      <c r="BY294" s="334"/>
      <c r="BZ294" s="335"/>
      <c r="CA294" s="335"/>
      <c r="CB294" s="335"/>
      <c r="CC294" s="335" t="str">
        <f t="shared" si="544"/>
        <v/>
      </c>
      <c r="CD294" s="334"/>
      <c r="CE294" s="335"/>
      <c r="CF294" s="335"/>
      <c r="CG294" s="335"/>
      <c r="CH294" s="997"/>
      <c r="CI294" s="97" t="str">
        <f t="shared" si="545"/>
        <v/>
      </c>
      <c r="CJ294" s="998"/>
      <c r="CK294" s="335"/>
      <c r="CL294" s="97" t="str">
        <f t="shared" si="546"/>
        <v/>
      </c>
      <c r="CM294" s="334"/>
      <c r="CN294" s="335"/>
      <c r="CO294" s="335"/>
      <c r="CP294" s="335"/>
      <c r="CQ294" s="97"/>
      <c r="CR294" s="334"/>
      <c r="CS294" s="335"/>
      <c r="CT294" s="335"/>
      <c r="CU294" s="335"/>
      <c r="CV294" s="97"/>
      <c r="CW294" s="334"/>
      <c r="CX294" s="335"/>
      <c r="CY294" s="335"/>
      <c r="CZ294" s="335"/>
      <c r="DA294" s="97"/>
      <c r="DB294" s="334"/>
      <c r="DC294" s="335"/>
      <c r="DD294" s="335"/>
      <c r="DE294" s="335"/>
      <c r="DF294" s="97" t="str">
        <f t="shared" si="547"/>
        <v/>
      </c>
      <c r="DG294" s="993"/>
      <c r="DH294" s="335"/>
      <c r="DI294" s="97" t="str">
        <f t="shared" si="548"/>
        <v/>
      </c>
      <c r="DJ294" s="334"/>
      <c r="DK294" s="335"/>
      <c r="DL294" s="335"/>
      <c r="DM294" s="97"/>
      <c r="DN294" s="334"/>
      <c r="DO294" s="335"/>
      <c r="DP294" s="335"/>
      <c r="DQ294" s="97"/>
      <c r="DR294" s="334"/>
      <c r="DS294" s="335"/>
      <c r="DT294" s="335"/>
      <c r="DU294" s="97"/>
      <c r="DV294" s="334"/>
      <c r="DW294" s="335"/>
      <c r="DX294" s="335"/>
      <c r="DY294" s="97" t="str">
        <f t="shared" si="549"/>
        <v/>
      </c>
      <c r="DZ294" s="998"/>
      <c r="EA294" s="335"/>
      <c r="EB294" s="97" t="str">
        <f t="shared" si="550"/>
        <v/>
      </c>
      <c r="EC294" s="334"/>
      <c r="ED294" s="335"/>
      <c r="EE294" s="335"/>
      <c r="EF294" s="97"/>
      <c r="EG294" s="334"/>
      <c r="EH294" s="335"/>
      <c r="EI294" s="335"/>
      <c r="EJ294" s="97"/>
      <c r="EK294" s="334"/>
      <c r="EL294" s="335"/>
      <c r="EM294" s="335"/>
      <c r="EN294" s="97"/>
      <c r="EO294" s="334"/>
      <c r="EP294" s="335"/>
      <c r="EQ294" s="335"/>
      <c r="ER294" s="97" t="str">
        <f t="shared" si="551"/>
        <v/>
      </c>
      <c r="ES294" s="993"/>
      <c r="ET294" s="335"/>
      <c r="EU294" s="97" t="str">
        <f t="shared" si="552"/>
        <v/>
      </c>
      <c r="EV294" s="334"/>
      <c r="EW294" s="335"/>
      <c r="EX294" s="335"/>
      <c r="EY294" s="97"/>
      <c r="EZ294" s="334"/>
      <c r="FA294" s="335"/>
      <c r="FB294" s="335"/>
      <c r="FC294" s="97"/>
      <c r="FD294" s="334"/>
      <c r="FE294" s="335"/>
      <c r="FF294" s="335"/>
      <c r="FG294" s="97"/>
      <c r="FH294" s="334"/>
      <c r="FI294" s="335"/>
      <c r="FJ294" s="335"/>
      <c r="FK294" s="97" t="str">
        <f t="shared" si="553"/>
        <v/>
      </c>
      <c r="FL294" s="993"/>
      <c r="FM294" s="335"/>
      <c r="FN294" s="97" t="str">
        <f t="shared" si="554"/>
        <v/>
      </c>
      <c r="FO294" s="334"/>
      <c r="FP294" s="335"/>
      <c r="FQ294" s="97"/>
      <c r="FR294" s="334"/>
      <c r="FS294" s="335"/>
      <c r="FT294" s="97"/>
      <c r="FU294" s="334"/>
      <c r="FV294" s="335"/>
      <c r="FW294" s="97"/>
      <c r="FX294" s="334"/>
      <c r="FY294" s="335"/>
      <c r="FZ294" s="97" t="str">
        <f t="shared" si="555"/>
        <v/>
      </c>
      <c r="GA294" s="993"/>
      <c r="GB294" s="335"/>
      <c r="GC294" s="510" t="str">
        <f t="shared" si="556"/>
        <v/>
      </c>
      <c r="GD294" s="336"/>
      <c r="GE294" s="337"/>
      <c r="GF294" s="337"/>
      <c r="GG294" s="337"/>
      <c r="GH294" s="337"/>
      <c r="GI294" s="510"/>
      <c r="GJ294" s="336"/>
      <c r="GK294" s="337"/>
      <c r="GL294" s="337"/>
      <c r="GM294" s="337"/>
      <c r="GN294" s="337"/>
      <c r="GO294" s="510"/>
      <c r="GP294" s="336"/>
      <c r="GQ294" s="337"/>
      <c r="GR294" s="337"/>
      <c r="GS294" s="337"/>
      <c r="GT294" s="337"/>
      <c r="GU294" s="510"/>
      <c r="GV294" s="336"/>
      <c r="GW294" s="337"/>
      <c r="GX294" s="337"/>
      <c r="GY294" s="337"/>
      <c r="GZ294" s="336"/>
      <c r="HA294" s="510" t="str">
        <f t="shared" si="557"/>
        <v/>
      </c>
      <c r="HB294" s="994"/>
      <c r="HC294" s="337"/>
      <c r="HD294" s="510" t="str">
        <f t="shared" si="558"/>
        <v/>
      </c>
      <c r="HE294" s="336"/>
      <c r="HF294" s="337"/>
      <c r="HG294" s="337"/>
      <c r="HH294" s="336"/>
      <c r="HI294" s="510"/>
      <c r="HJ294" s="336"/>
      <c r="HK294" s="337"/>
      <c r="HL294" s="337"/>
      <c r="HM294" s="336"/>
      <c r="HN294" s="510"/>
      <c r="HO294" s="336"/>
      <c r="HP294" s="337"/>
      <c r="HQ294" s="337"/>
      <c r="HR294" s="337"/>
      <c r="HS294" s="510"/>
      <c r="HT294" s="336"/>
      <c r="HU294" s="337"/>
      <c r="HV294" s="337"/>
      <c r="HW294" s="337"/>
      <c r="HX294" s="97" t="str">
        <f t="shared" si="559"/>
        <v/>
      </c>
      <c r="HY294" s="994"/>
      <c r="HZ294" s="337"/>
      <c r="IA294" s="510" t="str">
        <f t="shared" si="560"/>
        <v/>
      </c>
      <c r="IB294" s="336"/>
      <c r="IC294" s="337"/>
      <c r="ID294" s="337"/>
      <c r="IE294" s="510"/>
      <c r="IF294" s="336"/>
      <c r="IG294" s="337"/>
      <c r="IH294" s="337"/>
      <c r="II294" s="510"/>
      <c r="IJ294" s="336"/>
      <c r="IK294" s="337"/>
      <c r="IL294" s="337"/>
      <c r="IM294" s="510"/>
      <c r="IN294" s="336"/>
      <c r="IO294" s="337"/>
      <c r="IP294" s="337"/>
      <c r="IQ294" s="97" t="str">
        <f t="shared" si="561"/>
        <v/>
      </c>
      <c r="IR294" s="994"/>
      <c r="IS294" s="337"/>
      <c r="IT294" s="337"/>
      <c r="IU294" s="337"/>
      <c r="IV294" s="510" t="str">
        <f t="shared" si="562"/>
        <v/>
      </c>
      <c r="IW294" s="995"/>
    </row>
    <row r="295" spans="1:257" x14ac:dyDescent="0.25">
      <c r="A295" s="996"/>
      <c r="B295" s="507">
        <v>12</v>
      </c>
      <c r="C295" s="97" t="str">
        <f>IF(Proponentes!B286&gt;0,Proponentes!B286,"")</f>
        <v/>
      </c>
      <c r="D295" s="335"/>
      <c r="E295" s="335"/>
      <c r="F295" s="334"/>
      <c r="G295" s="335"/>
      <c r="H295" s="335"/>
      <c r="I295" s="335"/>
      <c r="J295" s="335"/>
      <c r="K295" s="335"/>
      <c r="L295" s="335"/>
      <c r="M295" s="334"/>
      <c r="N295" s="335"/>
      <c r="O295" s="335"/>
      <c r="P295" s="335"/>
      <c r="Q295" s="335"/>
      <c r="R295" s="335"/>
      <c r="S295" s="335"/>
      <c r="T295" s="334"/>
      <c r="U295" s="335"/>
      <c r="V295" s="335"/>
      <c r="W295" s="335"/>
      <c r="X295" s="335"/>
      <c r="Y295" s="335"/>
      <c r="Z295" s="335"/>
      <c r="AA295" s="334"/>
      <c r="AB295" s="335"/>
      <c r="AC295" s="335"/>
      <c r="AD295" s="335"/>
      <c r="AE295" s="335"/>
      <c r="AF295" s="335"/>
      <c r="AG295" s="97" t="str">
        <f t="shared" si="538"/>
        <v/>
      </c>
      <c r="AH295" s="993"/>
      <c r="AI295" s="335"/>
      <c r="AJ295" s="335" t="str">
        <f t="shared" si="539"/>
        <v/>
      </c>
      <c r="AK295" s="335"/>
      <c r="AL295" s="334"/>
      <c r="AM295" s="335"/>
      <c r="AN295" s="335"/>
      <c r="AO295" s="335"/>
      <c r="AP295" s="335"/>
      <c r="AQ295" s="335"/>
      <c r="AR295" s="335"/>
      <c r="AS295" s="334"/>
      <c r="AT295" s="335"/>
      <c r="AU295" s="335"/>
      <c r="AV295" s="335"/>
      <c r="AW295" s="335"/>
      <c r="AX295" s="335"/>
      <c r="AY295" s="335"/>
      <c r="AZ295" s="334"/>
      <c r="BA295" s="335"/>
      <c r="BB295" s="335"/>
      <c r="BC295" s="335"/>
      <c r="BD295" s="335"/>
      <c r="BE295" s="335"/>
      <c r="BF295" s="335"/>
      <c r="BG295" s="334"/>
      <c r="BH295" s="335"/>
      <c r="BI295" s="335"/>
      <c r="BJ295" s="335"/>
      <c r="BK295" s="335"/>
      <c r="BL295" s="97" t="str">
        <f t="shared" si="540"/>
        <v/>
      </c>
      <c r="BM295" s="993"/>
      <c r="BN295" s="335" t="str">
        <f t="shared" si="541"/>
        <v/>
      </c>
      <c r="BO295" s="334"/>
      <c r="BP295" s="335"/>
      <c r="BQ295" s="335"/>
      <c r="BR295" s="335"/>
      <c r="BS295" s="335" t="str">
        <f t="shared" si="542"/>
        <v/>
      </c>
      <c r="BT295" s="334"/>
      <c r="BU295" s="335"/>
      <c r="BV295" s="335"/>
      <c r="BW295" s="335"/>
      <c r="BX295" s="335" t="str">
        <f t="shared" si="543"/>
        <v/>
      </c>
      <c r="BY295" s="334"/>
      <c r="BZ295" s="335"/>
      <c r="CA295" s="335"/>
      <c r="CB295" s="335"/>
      <c r="CC295" s="335" t="str">
        <f t="shared" si="544"/>
        <v/>
      </c>
      <c r="CD295" s="334"/>
      <c r="CE295" s="335"/>
      <c r="CF295" s="335"/>
      <c r="CG295" s="335"/>
      <c r="CH295" s="997"/>
      <c r="CI295" s="97" t="str">
        <f t="shared" si="545"/>
        <v/>
      </c>
      <c r="CJ295" s="998"/>
      <c r="CK295" s="335"/>
      <c r="CL295" s="97" t="str">
        <f t="shared" si="546"/>
        <v/>
      </c>
      <c r="CM295" s="334"/>
      <c r="CN295" s="335"/>
      <c r="CO295" s="335"/>
      <c r="CP295" s="335"/>
      <c r="CQ295" s="97"/>
      <c r="CR295" s="334"/>
      <c r="CS295" s="335"/>
      <c r="CT295" s="335"/>
      <c r="CU295" s="335"/>
      <c r="CV295" s="97"/>
      <c r="CW295" s="334"/>
      <c r="CX295" s="335"/>
      <c r="CY295" s="335"/>
      <c r="CZ295" s="335"/>
      <c r="DA295" s="97"/>
      <c r="DB295" s="334"/>
      <c r="DC295" s="335"/>
      <c r="DD295" s="335"/>
      <c r="DE295" s="335"/>
      <c r="DF295" s="97" t="str">
        <f t="shared" si="547"/>
        <v/>
      </c>
      <c r="DG295" s="993"/>
      <c r="DH295" s="335"/>
      <c r="DI295" s="97" t="str">
        <f t="shared" si="548"/>
        <v/>
      </c>
      <c r="DJ295" s="334"/>
      <c r="DK295" s="335"/>
      <c r="DL295" s="335"/>
      <c r="DM295" s="97"/>
      <c r="DN295" s="334"/>
      <c r="DO295" s="335"/>
      <c r="DP295" s="335"/>
      <c r="DQ295" s="97"/>
      <c r="DR295" s="334"/>
      <c r="DS295" s="335"/>
      <c r="DT295" s="335"/>
      <c r="DU295" s="97"/>
      <c r="DV295" s="334"/>
      <c r="DW295" s="335"/>
      <c r="DX295" s="335"/>
      <c r="DY295" s="97" t="str">
        <f t="shared" si="549"/>
        <v/>
      </c>
      <c r="DZ295" s="998"/>
      <c r="EA295" s="335"/>
      <c r="EB295" s="97" t="str">
        <f t="shared" si="550"/>
        <v/>
      </c>
      <c r="EC295" s="334"/>
      <c r="ED295" s="335"/>
      <c r="EE295" s="335"/>
      <c r="EF295" s="97"/>
      <c r="EG295" s="334"/>
      <c r="EH295" s="335"/>
      <c r="EI295" s="335"/>
      <c r="EJ295" s="97"/>
      <c r="EK295" s="334"/>
      <c r="EL295" s="335"/>
      <c r="EM295" s="335"/>
      <c r="EN295" s="97"/>
      <c r="EO295" s="334"/>
      <c r="EP295" s="335"/>
      <c r="EQ295" s="335"/>
      <c r="ER295" s="97" t="str">
        <f t="shared" si="551"/>
        <v/>
      </c>
      <c r="ES295" s="993"/>
      <c r="ET295" s="335"/>
      <c r="EU295" s="97" t="str">
        <f t="shared" si="552"/>
        <v/>
      </c>
      <c r="EV295" s="334"/>
      <c r="EW295" s="335"/>
      <c r="EX295" s="335"/>
      <c r="EY295" s="97"/>
      <c r="EZ295" s="334"/>
      <c r="FA295" s="335"/>
      <c r="FB295" s="335"/>
      <c r="FC295" s="97"/>
      <c r="FD295" s="334"/>
      <c r="FE295" s="335"/>
      <c r="FF295" s="335"/>
      <c r="FG295" s="97"/>
      <c r="FH295" s="334"/>
      <c r="FI295" s="335"/>
      <c r="FJ295" s="335"/>
      <c r="FK295" s="97" t="str">
        <f t="shared" si="553"/>
        <v/>
      </c>
      <c r="FL295" s="993"/>
      <c r="FM295" s="335"/>
      <c r="FN295" s="97" t="str">
        <f t="shared" si="554"/>
        <v/>
      </c>
      <c r="FO295" s="334"/>
      <c r="FP295" s="335"/>
      <c r="FQ295" s="97"/>
      <c r="FR295" s="334"/>
      <c r="FS295" s="335"/>
      <c r="FT295" s="97"/>
      <c r="FU295" s="334"/>
      <c r="FV295" s="335"/>
      <c r="FW295" s="97"/>
      <c r="FX295" s="334"/>
      <c r="FY295" s="335"/>
      <c r="FZ295" s="97" t="str">
        <f t="shared" si="555"/>
        <v/>
      </c>
      <c r="GA295" s="993"/>
      <c r="GB295" s="335"/>
      <c r="GC295" s="510" t="str">
        <f t="shared" si="556"/>
        <v/>
      </c>
      <c r="GD295" s="336"/>
      <c r="GE295" s="337"/>
      <c r="GF295" s="337"/>
      <c r="GG295" s="337"/>
      <c r="GH295" s="337"/>
      <c r="GI295" s="510"/>
      <c r="GJ295" s="336"/>
      <c r="GK295" s="337"/>
      <c r="GL295" s="337"/>
      <c r="GM295" s="337"/>
      <c r="GN295" s="337"/>
      <c r="GO295" s="510"/>
      <c r="GP295" s="336"/>
      <c r="GQ295" s="337"/>
      <c r="GR295" s="337"/>
      <c r="GS295" s="337"/>
      <c r="GT295" s="337"/>
      <c r="GU295" s="510"/>
      <c r="GV295" s="336"/>
      <c r="GW295" s="337"/>
      <c r="GX295" s="337"/>
      <c r="GY295" s="337"/>
      <c r="GZ295" s="336"/>
      <c r="HA295" s="510" t="str">
        <f t="shared" si="557"/>
        <v/>
      </c>
      <c r="HB295" s="994"/>
      <c r="HC295" s="337"/>
      <c r="HD295" s="510" t="str">
        <f t="shared" si="558"/>
        <v/>
      </c>
      <c r="HE295" s="336"/>
      <c r="HF295" s="337"/>
      <c r="HG295" s="337"/>
      <c r="HH295" s="336"/>
      <c r="HI295" s="510"/>
      <c r="HJ295" s="336"/>
      <c r="HK295" s="337"/>
      <c r="HL295" s="337"/>
      <c r="HM295" s="336"/>
      <c r="HN295" s="510"/>
      <c r="HO295" s="336"/>
      <c r="HP295" s="337"/>
      <c r="HQ295" s="337"/>
      <c r="HR295" s="337"/>
      <c r="HS295" s="510"/>
      <c r="HT295" s="336"/>
      <c r="HU295" s="337"/>
      <c r="HV295" s="337"/>
      <c r="HW295" s="337"/>
      <c r="HX295" s="97" t="str">
        <f t="shared" si="559"/>
        <v/>
      </c>
      <c r="HY295" s="994"/>
      <c r="HZ295" s="337"/>
      <c r="IA295" s="510" t="str">
        <f t="shared" si="560"/>
        <v/>
      </c>
      <c r="IB295" s="336"/>
      <c r="IC295" s="337"/>
      <c r="ID295" s="337"/>
      <c r="IE295" s="510"/>
      <c r="IF295" s="336"/>
      <c r="IG295" s="337"/>
      <c r="IH295" s="337"/>
      <c r="II295" s="510"/>
      <c r="IJ295" s="336"/>
      <c r="IK295" s="337"/>
      <c r="IL295" s="337"/>
      <c r="IM295" s="510"/>
      <c r="IN295" s="336"/>
      <c r="IO295" s="337"/>
      <c r="IP295" s="337"/>
      <c r="IQ295" s="97" t="str">
        <f t="shared" si="561"/>
        <v/>
      </c>
      <c r="IR295" s="994"/>
      <c r="IS295" s="337"/>
      <c r="IT295" s="337"/>
      <c r="IU295" s="337"/>
      <c r="IV295" s="510" t="str">
        <f t="shared" si="562"/>
        <v/>
      </c>
      <c r="IW295" s="995"/>
    </row>
    <row r="296" spans="1:257" x14ac:dyDescent="0.25">
      <c r="A296" s="548">
        <v>22</v>
      </c>
      <c r="B296" s="514"/>
      <c r="C296" s="514"/>
      <c r="D296" s="514"/>
      <c r="E296" s="514"/>
      <c r="F296" s="515"/>
      <c r="G296" s="514"/>
      <c r="H296" s="514"/>
      <c r="I296" s="514"/>
      <c r="J296" s="514"/>
      <c r="K296" s="514"/>
      <c r="L296" s="514"/>
      <c r="M296" s="514"/>
      <c r="N296" s="514"/>
      <c r="O296" s="514"/>
      <c r="P296" s="514"/>
      <c r="Q296" s="514"/>
      <c r="R296" s="514"/>
      <c r="S296" s="514"/>
      <c r="T296" s="514"/>
      <c r="U296" s="514"/>
      <c r="V296" s="514"/>
      <c r="W296" s="514"/>
      <c r="X296" s="514"/>
      <c r="Y296" s="514"/>
      <c r="Z296" s="514"/>
      <c r="AA296" s="514"/>
      <c r="AB296" s="514"/>
      <c r="AC296" s="514"/>
      <c r="AD296" s="514"/>
      <c r="AE296" s="514"/>
      <c r="AF296" s="514"/>
      <c r="AG296" s="514"/>
      <c r="AH296" s="514"/>
      <c r="AI296" s="514"/>
      <c r="AJ296" s="514"/>
      <c r="AK296" s="514"/>
      <c r="AL296" s="514"/>
      <c r="AM296" s="514"/>
      <c r="AN296" s="514"/>
      <c r="AO296" s="514"/>
      <c r="AP296" s="514"/>
      <c r="AQ296" s="514"/>
      <c r="AR296" s="514"/>
      <c r="AS296" s="514"/>
      <c r="AT296" s="514"/>
      <c r="AU296" s="514"/>
      <c r="AV296" s="514"/>
      <c r="AW296" s="514"/>
      <c r="AX296" s="514"/>
      <c r="AY296" s="514"/>
      <c r="AZ296" s="514"/>
      <c r="BA296" s="514"/>
      <c r="BB296" s="514"/>
      <c r="BC296" s="514"/>
      <c r="BD296" s="514"/>
      <c r="BE296" s="514"/>
      <c r="BF296" s="514"/>
      <c r="BG296" s="514"/>
      <c r="BH296" s="514"/>
      <c r="BI296" s="514"/>
      <c r="BJ296" s="514"/>
      <c r="BK296" s="514"/>
      <c r="BL296" s="514"/>
      <c r="BM296" s="514"/>
      <c r="BN296" s="514"/>
      <c r="BO296" s="514"/>
      <c r="BP296" s="514"/>
      <c r="BQ296" s="514"/>
      <c r="BR296" s="514"/>
      <c r="BS296" s="514"/>
      <c r="BT296" s="514"/>
      <c r="BU296" s="514"/>
      <c r="BV296" s="514"/>
      <c r="BW296" s="514"/>
      <c r="BX296" s="514"/>
      <c r="BY296" s="514"/>
      <c r="BZ296" s="514"/>
      <c r="CA296" s="514"/>
      <c r="CB296" s="514"/>
      <c r="CC296" s="514"/>
      <c r="CD296" s="514"/>
      <c r="CE296" s="514"/>
      <c r="CF296" s="514"/>
      <c r="CG296" s="514"/>
      <c r="CH296" s="516"/>
      <c r="CI296" s="514"/>
      <c r="CJ296" s="514"/>
      <c r="CK296" s="514"/>
      <c r="CL296" s="514"/>
      <c r="CM296" s="514"/>
      <c r="CN296" s="514"/>
      <c r="CO296" s="514"/>
      <c r="CP296" s="514"/>
      <c r="CQ296" s="514"/>
      <c r="CR296" s="514"/>
      <c r="CS296" s="514"/>
      <c r="CT296" s="514"/>
      <c r="CU296" s="514"/>
      <c r="CV296" s="514"/>
      <c r="CW296" s="514"/>
      <c r="CX296" s="514"/>
      <c r="CY296" s="514"/>
      <c r="CZ296" s="514"/>
      <c r="DA296" s="514"/>
      <c r="DB296" s="514"/>
      <c r="DC296" s="514"/>
      <c r="DD296" s="514"/>
      <c r="DE296" s="514"/>
      <c r="DF296" s="514"/>
      <c r="DG296" s="514"/>
      <c r="DH296" s="514"/>
      <c r="DI296" s="514"/>
      <c r="DJ296" s="514"/>
      <c r="DK296" s="514"/>
      <c r="DL296" s="514"/>
      <c r="DM296" s="514"/>
      <c r="DN296" s="514"/>
      <c r="DO296" s="514"/>
      <c r="DP296" s="514"/>
      <c r="DQ296" s="514"/>
      <c r="DR296" s="514"/>
      <c r="DS296" s="514"/>
      <c r="DT296" s="514"/>
      <c r="DU296" s="514"/>
      <c r="DV296" s="514"/>
      <c r="DW296" s="514"/>
      <c r="DX296" s="514"/>
      <c r="DY296" s="514"/>
      <c r="DZ296" s="514"/>
      <c r="EA296" s="514"/>
      <c r="EB296" s="514"/>
      <c r="EC296" s="514"/>
      <c r="ED296" s="514"/>
      <c r="EE296" s="514"/>
      <c r="EF296" s="514"/>
      <c r="EG296" s="514"/>
      <c r="EH296" s="514"/>
      <c r="EI296" s="514"/>
      <c r="EJ296" s="514"/>
      <c r="EK296" s="514"/>
      <c r="EL296" s="514"/>
      <c r="EM296" s="514"/>
      <c r="EN296" s="514"/>
      <c r="EO296" s="514"/>
      <c r="EP296" s="514"/>
      <c r="EQ296" s="514"/>
      <c r="ER296" s="514"/>
      <c r="ES296" s="514"/>
      <c r="ET296" s="514"/>
      <c r="EU296" s="514"/>
      <c r="EV296" s="514"/>
      <c r="EW296" s="514"/>
      <c r="EX296" s="514"/>
      <c r="EY296" s="514"/>
      <c r="EZ296" s="514"/>
      <c r="FA296" s="514"/>
      <c r="FB296" s="514"/>
      <c r="FC296" s="514"/>
      <c r="FD296" s="514"/>
      <c r="FE296" s="514"/>
      <c r="FF296" s="514"/>
      <c r="FG296" s="514"/>
      <c r="FH296" s="514"/>
      <c r="FI296" s="514"/>
      <c r="FJ296" s="514"/>
      <c r="FK296" s="514"/>
      <c r="FL296" s="514"/>
      <c r="FM296" s="514"/>
      <c r="FN296" s="514"/>
      <c r="FO296" s="514"/>
      <c r="FP296" s="514"/>
      <c r="FQ296" s="514"/>
      <c r="FR296" s="514"/>
      <c r="FS296" s="514"/>
      <c r="FT296" s="514"/>
      <c r="FU296" s="514"/>
      <c r="FV296" s="514"/>
      <c r="FW296" s="514"/>
      <c r="FX296" s="514"/>
      <c r="FY296" s="514"/>
      <c r="FZ296" s="514"/>
      <c r="GA296" s="514"/>
      <c r="GB296" s="514"/>
      <c r="GC296" s="514"/>
      <c r="GD296" s="514"/>
      <c r="GE296" s="514"/>
      <c r="GF296" s="514"/>
      <c r="GG296" s="514"/>
      <c r="GH296" s="514"/>
      <c r="GI296" s="514"/>
      <c r="GJ296" s="514"/>
      <c r="GK296" s="514"/>
      <c r="GL296" s="514"/>
      <c r="GM296" s="514"/>
      <c r="GN296" s="514"/>
      <c r="GO296" s="514"/>
      <c r="GP296" s="514"/>
      <c r="GQ296" s="514"/>
      <c r="GR296" s="514"/>
      <c r="GS296" s="514"/>
      <c r="GT296" s="514"/>
      <c r="GU296" s="514"/>
      <c r="GV296" s="514"/>
      <c r="GW296" s="514"/>
      <c r="GX296" s="514"/>
      <c r="GY296" s="514"/>
      <c r="GZ296" s="514"/>
      <c r="HA296" s="514"/>
      <c r="HB296" s="514"/>
      <c r="HC296" s="514"/>
      <c r="HD296" s="514"/>
      <c r="HE296" s="514"/>
      <c r="HF296" s="514"/>
      <c r="HG296" s="514"/>
      <c r="HH296" s="514"/>
      <c r="HI296" s="514"/>
      <c r="HJ296" s="514"/>
      <c r="HK296" s="514"/>
      <c r="HL296" s="514"/>
      <c r="HM296" s="514"/>
      <c r="HN296" s="514"/>
      <c r="HO296" s="514"/>
      <c r="HP296" s="514"/>
      <c r="HQ296" s="514"/>
      <c r="HR296" s="514"/>
      <c r="HS296" s="514"/>
      <c r="HT296" s="514"/>
      <c r="HU296" s="514"/>
      <c r="HV296" s="514"/>
      <c r="HW296" s="514"/>
      <c r="HX296" s="514"/>
      <c r="HY296" s="514"/>
      <c r="HZ296" s="514"/>
      <c r="IA296" s="514"/>
      <c r="IB296" s="514"/>
      <c r="IC296" s="514"/>
      <c r="ID296" s="514"/>
      <c r="IE296" s="514"/>
      <c r="IF296" s="514"/>
      <c r="IG296" s="514"/>
      <c r="IH296" s="514"/>
      <c r="II296" s="514"/>
      <c r="IJ296" s="514"/>
      <c r="IK296" s="514"/>
      <c r="IL296" s="514"/>
      <c r="IM296" s="514"/>
      <c r="IN296" s="514"/>
      <c r="IO296" s="514"/>
      <c r="IP296" s="514"/>
      <c r="IQ296" s="514"/>
      <c r="IR296" s="514"/>
      <c r="IS296" s="514"/>
      <c r="IT296" s="514"/>
      <c r="IU296" s="514"/>
      <c r="IV296" s="514"/>
      <c r="IW296" s="549"/>
    </row>
    <row r="297" spans="1:257" ht="37.5" customHeight="1" x14ac:dyDescent="0.25">
      <c r="A297" s="996">
        <f t="shared" ref="A297" si="563">A309</f>
        <v>23</v>
      </c>
      <c r="B297" s="507">
        <v>1</v>
      </c>
      <c r="C297" s="97" t="str">
        <f>IF(Proponentes!B288&gt;0,Proponentes!B288,"")</f>
        <v xml:space="preserve">UNION  TEMPORAL SERVIGLOBAL SED 2021 </v>
      </c>
      <c r="D297" s="335"/>
      <c r="E297" s="335" t="s">
        <v>115</v>
      </c>
      <c r="F297" s="334" t="s">
        <v>1688</v>
      </c>
      <c r="G297" s="341">
        <v>47290</v>
      </c>
      <c r="H297" s="335" t="s">
        <v>1631</v>
      </c>
      <c r="I297" s="335"/>
      <c r="J297" s="341"/>
      <c r="K297" s="335"/>
      <c r="L297" s="335" t="s">
        <v>113</v>
      </c>
      <c r="M297" s="335" t="s">
        <v>1786</v>
      </c>
      <c r="N297" s="341">
        <v>46947</v>
      </c>
      <c r="O297" s="335" t="s">
        <v>1631</v>
      </c>
      <c r="P297" s="335"/>
      <c r="Q297" s="335"/>
      <c r="R297" s="335"/>
      <c r="S297" s="335"/>
      <c r="T297" s="334"/>
      <c r="U297" s="341"/>
      <c r="V297" s="335"/>
      <c r="W297" s="335"/>
      <c r="X297" s="335"/>
      <c r="Y297" s="335"/>
      <c r="Z297" s="335"/>
      <c r="AA297" s="334"/>
      <c r="AB297" s="335"/>
      <c r="AC297" s="335"/>
      <c r="AD297" s="335"/>
      <c r="AE297" s="335"/>
      <c r="AF297" s="335"/>
      <c r="AG297" s="97" t="str">
        <f t="shared" ref="AG297" si="564">IF(E297="","",IF(K297=0,IF(R297=0,IF(Y297=0,IF(AF297=0,"CUMPLE","NO CUMPLE"),"NO CUMPLE"),"NO CUMPLE"),"NO CUMPLE"))</f>
        <v>CUMPLE</v>
      </c>
      <c r="AH297" s="993"/>
      <c r="AI297" s="335"/>
      <c r="AJ297" s="335" t="str">
        <f t="shared" ref="AJ297" si="565">IF(E297&gt;0,E297,"")</f>
        <v xml:space="preserve">INTERGLOBAL SEGURIDAD Y VIGILANCIA LTDA </v>
      </c>
      <c r="AK297" s="335" t="s">
        <v>1631</v>
      </c>
      <c r="AL297" s="334" t="s">
        <v>1688</v>
      </c>
      <c r="AM297" s="341">
        <v>47290</v>
      </c>
      <c r="AN297" s="335"/>
      <c r="AO297" s="341"/>
      <c r="AP297" s="335"/>
      <c r="AQ297" s="335" t="s">
        <v>113</v>
      </c>
      <c r="AR297" s="335" t="s">
        <v>1631</v>
      </c>
      <c r="AS297" s="334" t="s">
        <v>1786</v>
      </c>
      <c r="AT297" s="341">
        <v>46947</v>
      </c>
      <c r="AU297" s="335"/>
      <c r="AV297" s="335"/>
      <c r="AW297" s="335"/>
      <c r="AX297" s="335"/>
      <c r="AY297" s="335"/>
      <c r="AZ297" s="334"/>
      <c r="BA297" s="341"/>
      <c r="BB297" s="335"/>
      <c r="BC297" s="335"/>
      <c r="BD297" s="335"/>
      <c r="BE297" s="335"/>
      <c r="BF297" s="335"/>
      <c r="BG297" s="334"/>
      <c r="BH297" s="335"/>
      <c r="BI297" s="335"/>
      <c r="BJ297" s="335"/>
      <c r="BK297" s="335"/>
      <c r="BL297" s="97" t="str">
        <f t="shared" ref="BL297" si="566">IF(AJ297="","",IF(AP297=0,IF(AW297=0,IF(BD297=0,IF(BK297=0,"CUMPLE","NO CUMPLE"),"NO CUMPLE"),"NO CUMPLE"),"NO CUMPLE"))</f>
        <v>CUMPLE</v>
      </c>
      <c r="BM297" s="993"/>
      <c r="BN297" s="335" t="str">
        <f t="shared" ref="BN297:BN308" si="567">IF(E297&gt;0,E297,"")</f>
        <v xml:space="preserve">INTERGLOBAL SEGURIDAD Y VIGILANCIA LTDA </v>
      </c>
      <c r="BO297" s="334" t="s">
        <v>986</v>
      </c>
      <c r="BP297" s="335" t="s">
        <v>1631</v>
      </c>
      <c r="BQ297" s="335">
        <v>10</v>
      </c>
      <c r="BR297" s="335"/>
      <c r="BS297" s="335" t="str">
        <f t="shared" ref="BS297:BS308" si="568">IF(L297&gt;0,L297,"")</f>
        <v>SERVICIOS TECNICOS DE VIGILANCIA LTDA - SERVIGTEC</v>
      </c>
      <c r="BT297" s="334"/>
      <c r="BU297" s="335"/>
      <c r="BV297" s="335"/>
      <c r="BW297" s="335"/>
      <c r="BX297" s="335" t="str">
        <f t="shared" ref="BX297:BX308" si="569">IF(S297&gt;0,S297,"")</f>
        <v/>
      </c>
      <c r="BY297" s="334"/>
      <c r="BZ297" s="335"/>
      <c r="CA297" s="335"/>
      <c r="CB297" s="335"/>
      <c r="CC297" s="335" t="str">
        <f t="shared" ref="CC297:CC308" si="570">IF(Z297&gt;0,Z297,"")</f>
        <v/>
      </c>
      <c r="CD297" s="334"/>
      <c r="CE297" s="335"/>
      <c r="CF297" s="335"/>
      <c r="CG297" s="335"/>
      <c r="CH297" s="997">
        <f>Proponentes!N288</f>
        <v>0</v>
      </c>
      <c r="CI297" s="97" t="str">
        <f t="shared" ref="CI297:CI308" si="571">IF(BN297="","",IF(CJ297=0,"CUMPLE","NO CUMPLE"))</f>
        <v>CUMPLE</v>
      </c>
      <c r="CJ297" s="998"/>
      <c r="CK297" s="335"/>
      <c r="CL297" s="97" t="str">
        <f t="shared" ref="CL297:CL308" si="572">IF(E297&gt;0,E297,"")</f>
        <v xml:space="preserve">INTERGLOBAL SEGURIDAD Y VIGILANCIA LTDA </v>
      </c>
      <c r="CM297" s="509" t="s">
        <v>332</v>
      </c>
      <c r="CN297" s="335" t="s">
        <v>1538</v>
      </c>
      <c r="CO297" s="335" t="s">
        <v>1631</v>
      </c>
      <c r="CP297" s="335"/>
      <c r="CQ297" s="335" t="s">
        <v>113</v>
      </c>
      <c r="CR297" s="334" t="s">
        <v>315</v>
      </c>
      <c r="CS297" s="335" t="s">
        <v>1538</v>
      </c>
      <c r="CT297" s="335" t="s">
        <v>1631</v>
      </c>
      <c r="CU297" s="335"/>
      <c r="CV297" s="97"/>
      <c r="CW297" s="334"/>
      <c r="CX297" s="335"/>
      <c r="CY297" s="335"/>
      <c r="CZ297" s="335"/>
      <c r="DA297" s="97"/>
      <c r="DB297" s="334"/>
      <c r="DC297" s="335"/>
      <c r="DD297" s="335"/>
      <c r="DE297" s="335"/>
      <c r="DF297" s="97" t="str">
        <f t="shared" ref="DF297" si="573">IF(CL297="","",IF(CP297=0,IF(CU297=0,IF(CZ297=0,IF(DE297=0,"CUMPLE","NO CUMPLE"),"NO CUMPLE"),"NO CUMPLE"),"NO CUMPLE"))</f>
        <v>CUMPLE</v>
      </c>
      <c r="DG297" s="993"/>
      <c r="DH297" s="335"/>
      <c r="DI297" s="97" t="str">
        <f t="shared" ref="DI297" si="574">IF(E297&gt;0,E297,"")</f>
        <v xml:space="preserve">INTERGLOBAL SEGURIDAD Y VIGILANCIA LTDA </v>
      </c>
      <c r="DJ297" s="334" t="s">
        <v>332</v>
      </c>
      <c r="DK297" s="335" t="s">
        <v>1631</v>
      </c>
      <c r="DL297" s="335"/>
      <c r="DM297" s="335" t="s">
        <v>113</v>
      </c>
      <c r="DN297" s="334" t="s">
        <v>332</v>
      </c>
      <c r="DO297" s="335" t="s">
        <v>1631</v>
      </c>
      <c r="DP297" s="335"/>
      <c r="DQ297" s="97"/>
      <c r="DR297" s="334"/>
      <c r="DS297" s="335"/>
      <c r="DT297" s="335"/>
      <c r="DU297" s="97"/>
      <c r="DV297" s="334"/>
      <c r="DW297" s="335"/>
      <c r="DX297" s="335"/>
      <c r="DY297" s="97" t="str">
        <f t="shared" ref="DY297" si="575">IF(DI297="","",IF(DL297=0,IF(DP297=0,IF(DT297=0,IF(DX297=0,"CUMPLE","NO CUMPLE"),"NO CUMPLE"),"NO CUMPLE"),"NO CUMPLE"))</f>
        <v>CUMPLE</v>
      </c>
      <c r="DZ297" s="998"/>
      <c r="EA297" s="335"/>
      <c r="EB297" s="97" t="str">
        <f t="shared" ref="EB297:EB308" si="576">IF(E297&gt;0,E297,"")</f>
        <v xml:space="preserve">INTERGLOBAL SEGURIDAD Y VIGILANCIA LTDA </v>
      </c>
      <c r="EC297" s="334" t="s">
        <v>332</v>
      </c>
      <c r="ED297" s="335" t="s">
        <v>1631</v>
      </c>
      <c r="EE297" s="335"/>
      <c r="EF297" s="335" t="s">
        <v>113</v>
      </c>
      <c r="EG297" s="334" t="s">
        <v>332</v>
      </c>
      <c r="EH297" s="335" t="s">
        <v>1631</v>
      </c>
      <c r="EI297" s="335"/>
      <c r="EJ297" s="97"/>
      <c r="EK297" s="334"/>
      <c r="EL297" s="335"/>
      <c r="EM297" s="335"/>
      <c r="EN297" s="97"/>
      <c r="EO297" s="334"/>
      <c r="EP297" s="335"/>
      <c r="EQ297" s="335"/>
      <c r="ER297" s="97" t="str">
        <f t="shared" ref="ER297" si="577">IF(EB297="","",IF(EE297=0,IF(EI297=0,IF(EM297=0,IF(EQ297=0,"CUMPLE","NO CUMPLE"),"NO CUMPLE"),"NO CUMPLE"),"NO CUMPLE"))</f>
        <v>CUMPLE</v>
      </c>
      <c r="ES297" s="993"/>
      <c r="ET297" s="335"/>
      <c r="EU297" s="97" t="str">
        <f t="shared" ref="EU297:EU308" si="578">IF(E297&gt;0,E297,"")</f>
        <v xml:space="preserve">INTERGLOBAL SEGURIDAD Y VIGILANCIA LTDA </v>
      </c>
      <c r="EV297" s="334" t="s">
        <v>756</v>
      </c>
      <c r="EW297" s="335" t="s">
        <v>1631</v>
      </c>
      <c r="EX297" s="335"/>
      <c r="EY297" s="335" t="s">
        <v>113</v>
      </c>
      <c r="EZ297" s="334" t="s">
        <v>1787</v>
      </c>
      <c r="FA297" s="335" t="s">
        <v>1631</v>
      </c>
      <c r="FB297" s="335"/>
      <c r="FC297" s="97"/>
      <c r="FD297" s="334"/>
      <c r="FE297" s="335"/>
      <c r="FF297" s="335"/>
      <c r="FG297" s="97"/>
      <c r="FH297" s="334"/>
      <c r="FI297" s="335"/>
      <c r="FJ297" s="335"/>
      <c r="FK297" s="97" t="str">
        <f t="shared" ref="FK297" si="579">IF(EU297="","",IF(EX297=0,IF(FB297=0,IF(FF297=0,IF(FJ297=0,"CUMPLE","NO CUMPLE"),"NO CUMPLE"),"NO CUMPLE"),"NO CUMPLE"))</f>
        <v>CUMPLE</v>
      </c>
      <c r="FL297" s="993"/>
      <c r="FM297" s="335"/>
      <c r="FN297" s="97" t="str">
        <f t="shared" ref="FN297:FN308" si="580">IF(E297&gt;0,E297,"")</f>
        <v xml:space="preserve">INTERGLOBAL SEGURIDAD Y VIGILANCIA LTDA </v>
      </c>
      <c r="FO297" s="334" t="s">
        <v>768</v>
      </c>
      <c r="FP297" s="335"/>
      <c r="FQ297" s="335" t="s">
        <v>113</v>
      </c>
      <c r="FR297" s="334" t="s">
        <v>1788</v>
      </c>
      <c r="FS297" s="335"/>
      <c r="FT297" s="97"/>
      <c r="FU297" s="334"/>
      <c r="FV297" s="335"/>
      <c r="FW297" s="97"/>
      <c r="FX297" s="334"/>
      <c r="FY297" s="335"/>
      <c r="FZ297" s="97" t="str">
        <f t="shared" ref="FZ297" si="581">IF(FN297="","",IF(FP297=0,IF(FS297=0,IF(FV297=0,IF(FY297=0,"CUMPLE","NO CUMPLE"),"NO CUMPLE"),"NO CUMPLE"),"NO CUMPLE"))</f>
        <v>CUMPLE</v>
      </c>
      <c r="GA297" s="993"/>
      <c r="GB297" s="335"/>
      <c r="GC297" s="510" t="str">
        <f t="shared" ref="GC297:GC308" si="582">IF(E297&gt;0,E297,"")</f>
        <v xml:space="preserve">INTERGLOBAL SEGURIDAD Y VIGILANCIA LTDA </v>
      </c>
      <c r="GD297" s="336" t="s">
        <v>947</v>
      </c>
      <c r="GE297" s="337" t="s">
        <v>1631</v>
      </c>
      <c r="GF297" s="337"/>
      <c r="GG297" s="337"/>
      <c r="GH297" s="337"/>
      <c r="GI297" s="335" t="s">
        <v>113</v>
      </c>
      <c r="GJ297" s="336" t="s">
        <v>488</v>
      </c>
      <c r="GK297" s="337" t="s">
        <v>1631</v>
      </c>
      <c r="GL297" s="337"/>
      <c r="GM297" s="337"/>
      <c r="GN297" s="337"/>
      <c r="GO297" s="510"/>
      <c r="GP297" s="336"/>
      <c r="GQ297" s="337"/>
      <c r="GR297" s="337"/>
      <c r="GS297" s="337"/>
      <c r="GT297" s="337"/>
      <c r="GU297" s="510"/>
      <c r="GV297" s="336"/>
      <c r="GW297" s="337"/>
      <c r="GX297" s="337"/>
      <c r="GY297" s="337"/>
      <c r="GZ297" s="336"/>
      <c r="HA297" s="510" t="str">
        <f t="shared" ref="HA297" si="583">IF(GC297="","",IF(GH297=0,IF(GN297=0,IF(GT297=0,IF(GZ297=0,"CUMPLE","NO CUMPLE"),"NO CUMPLE"),"NO CUMPLE"),"NO CUMPLE"))</f>
        <v>CUMPLE</v>
      </c>
      <c r="HB297" s="994"/>
      <c r="HC297" s="337"/>
      <c r="HD297" s="510" t="str">
        <f t="shared" ref="HD297:HD308" si="584">IF(E297&gt;0,E297,"")</f>
        <v xml:space="preserve">INTERGLOBAL SEGURIDAD Y VIGILANCIA LTDA </v>
      </c>
      <c r="HE297" s="336" t="s">
        <v>555</v>
      </c>
      <c r="HF297" s="337" t="s">
        <v>1631</v>
      </c>
      <c r="HG297" s="337" t="s">
        <v>1631</v>
      </c>
      <c r="HH297" s="336"/>
      <c r="HI297" s="335" t="s">
        <v>113</v>
      </c>
      <c r="HJ297" s="336" t="s">
        <v>1789</v>
      </c>
      <c r="HK297" s="337" t="s">
        <v>1631</v>
      </c>
      <c r="HL297" s="337" t="s">
        <v>1631</v>
      </c>
      <c r="HM297" s="336"/>
      <c r="HN297" s="510"/>
      <c r="HO297" s="336"/>
      <c r="HP297" s="337"/>
      <c r="HQ297" s="337"/>
      <c r="HR297" s="337"/>
      <c r="HS297" s="510"/>
      <c r="HT297" s="336"/>
      <c r="HU297" s="337"/>
      <c r="HV297" s="337"/>
      <c r="HW297" s="337"/>
      <c r="HX297" s="97" t="str">
        <f t="shared" ref="HX297" si="585">IF(HD297="","",IF(HH297=0,IF(HM297=0,IF(HR297=0,IF(HW297=0,"CUMPLE","NO CUMPLE"),"NO CUMPLE"),"NO CUMPLE"),"NO CUMPLE"))</f>
        <v>CUMPLE</v>
      </c>
      <c r="HY297" s="994"/>
      <c r="HZ297" s="337"/>
      <c r="IA297" s="510" t="str">
        <f t="shared" ref="IA297:IA308" si="586">IF(E297&gt;0,E297,"")</f>
        <v xml:space="preserve">INTERGLOBAL SEGURIDAD Y VIGILANCIA LTDA </v>
      </c>
      <c r="IB297" s="336" t="s">
        <v>756</v>
      </c>
      <c r="IC297" s="337" t="s">
        <v>1631</v>
      </c>
      <c r="ID297" s="337"/>
      <c r="IE297" s="335" t="s">
        <v>113</v>
      </c>
      <c r="IF297" s="336" t="s">
        <v>358</v>
      </c>
      <c r="IG297" s="337" t="s">
        <v>1631</v>
      </c>
      <c r="IH297" s="337"/>
      <c r="II297" s="510"/>
      <c r="IJ297" s="336"/>
      <c r="IK297" s="337"/>
      <c r="IL297" s="337"/>
      <c r="IM297" s="510"/>
      <c r="IN297" s="336"/>
      <c r="IO297" s="337"/>
      <c r="IP297" s="337"/>
      <c r="IQ297" s="97" t="str">
        <f t="shared" ref="IQ297:IQ308" si="587">IF(IA297="","",IF(ID297=0,IF(IH297=0,IF(IL297=0,IF(IP297=0,"CUMPLE","NO CUMPLE"),"NO CUMPLE"),"NO CUMPLE"),"NO CUMPLE"))</f>
        <v>CUMPLE</v>
      </c>
      <c r="IR297" s="994"/>
      <c r="IS297" s="337"/>
      <c r="IT297" s="337" t="s">
        <v>1631</v>
      </c>
      <c r="IU297" s="337">
        <v>1</v>
      </c>
      <c r="IV297" s="510" t="str">
        <f t="shared" ref="IV297:IV308" si="588">IF(IT297&lt;&gt;"",IF(IT297="SI","CUMPLE","NO CUMPLE"),"")</f>
        <v>CUMPLE</v>
      </c>
      <c r="IW297" s="995"/>
    </row>
    <row r="298" spans="1:257" x14ac:dyDescent="0.25">
      <c r="A298" s="996"/>
      <c r="B298" s="507">
        <v>2</v>
      </c>
      <c r="C298" s="97" t="str">
        <f>IF(Proponentes!B289&gt;0,Proponentes!B289,"")</f>
        <v/>
      </c>
      <c r="D298" s="335"/>
      <c r="E298" s="335"/>
      <c r="F298" s="334"/>
      <c r="G298" s="335"/>
      <c r="H298" s="335"/>
      <c r="I298" s="335"/>
      <c r="J298" s="335"/>
      <c r="K298" s="335"/>
      <c r="L298" s="335"/>
      <c r="M298" s="334"/>
      <c r="N298" s="335"/>
      <c r="O298" s="335"/>
      <c r="P298" s="335"/>
      <c r="Q298" s="335"/>
      <c r="R298" s="335"/>
      <c r="S298" s="335"/>
      <c r="T298" s="334"/>
      <c r="U298" s="335"/>
      <c r="V298" s="335"/>
      <c r="W298" s="335"/>
      <c r="X298" s="335"/>
      <c r="Y298" s="335"/>
      <c r="Z298" s="335"/>
      <c r="AA298" s="334"/>
      <c r="AB298" s="335"/>
      <c r="AC298" s="335"/>
      <c r="AD298" s="335"/>
      <c r="AE298" s="335"/>
      <c r="AF298" s="335"/>
      <c r="AG298" s="97" t="str">
        <f t="shared" si="538"/>
        <v/>
      </c>
      <c r="AH298" s="993"/>
      <c r="AI298" s="335"/>
      <c r="AJ298" s="335" t="str">
        <f t="shared" si="539"/>
        <v/>
      </c>
      <c r="AK298" s="335"/>
      <c r="AL298" s="334"/>
      <c r="AM298" s="335"/>
      <c r="AN298" s="335"/>
      <c r="AO298" s="335"/>
      <c r="AP298" s="335"/>
      <c r="AQ298" s="335"/>
      <c r="AR298" s="335"/>
      <c r="AS298" s="334"/>
      <c r="AT298" s="335"/>
      <c r="AU298" s="335"/>
      <c r="AV298" s="335"/>
      <c r="AW298" s="335"/>
      <c r="AX298" s="335"/>
      <c r="AY298" s="335"/>
      <c r="AZ298" s="334"/>
      <c r="BA298" s="335"/>
      <c r="BB298" s="335"/>
      <c r="BC298" s="335"/>
      <c r="BD298" s="335"/>
      <c r="BE298" s="335"/>
      <c r="BF298" s="335"/>
      <c r="BG298" s="334"/>
      <c r="BH298" s="335"/>
      <c r="BI298" s="335"/>
      <c r="BJ298" s="335"/>
      <c r="BK298" s="335"/>
      <c r="BL298" s="97" t="str">
        <f t="shared" si="540"/>
        <v/>
      </c>
      <c r="BM298" s="993"/>
      <c r="BN298" s="335" t="str">
        <f t="shared" si="567"/>
        <v/>
      </c>
      <c r="BO298" s="334"/>
      <c r="BP298" s="335"/>
      <c r="BQ298" s="335"/>
      <c r="BR298" s="335"/>
      <c r="BS298" s="335" t="str">
        <f t="shared" si="568"/>
        <v/>
      </c>
      <c r="BT298" s="334"/>
      <c r="BU298" s="335"/>
      <c r="BV298" s="335"/>
      <c r="BW298" s="335"/>
      <c r="BX298" s="335" t="str">
        <f t="shared" si="569"/>
        <v/>
      </c>
      <c r="BY298" s="334"/>
      <c r="BZ298" s="335"/>
      <c r="CA298" s="335"/>
      <c r="CB298" s="335"/>
      <c r="CC298" s="335" t="str">
        <f t="shared" si="570"/>
        <v/>
      </c>
      <c r="CD298" s="334"/>
      <c r="CE298" s="335"/>
      <c r="CF298" s="335"/>
      <c r="CG298" s="335"/>
      <c r="CH298" s="997"/>
      <c r="CI298" s="97" t="str">
        <f t="shared" si="571"/>
        <v/>
      </c>
      <c r="CJ298" s="998"/>
      <c r="CK298" s="335"/>
      <c r="CL298" s="97" t="str">
        <f t="shared" si="572"/>
        <v/>
      </c>
      <c r="CM298" s="334"/>
      <c r="CN298" s="335"/>
      <c r="CO298" s="335"/>
      <c r="CP298" s="335"/>
      <c r="CQ298" s="97"/>
      <c r="CR298" s="334"/>
      <c r="CS298" s="335"/>
      <c r="CT298" s="335"/>
      <c r="CU298" s="335"/>
      <c r="CV298" s="97"/>
      <c r="CW298" s="334"/>
      <c r="CX298" s="335"/>
      <c r="CY298" s="335"/>
      <c r="CZ298" s="335"/>
      <c r="DA298" s="97"/>
      <c r="DB298" s="334"/>
      <c r="DC298" s="335"/>
      <c r="DD298" s="335"/>
      <c r="DE298" s="335"/>
      <c r="DF298" s="97" t="str">
        <f t="shared" si="547"/>
        <v/>
      </c>
      <c r="DG298" s="993"/>
      <c r="DH298" s="335"/>
      <c r="DI298" s="97" t="str">
        <f t="shared" si="548"/>
        <v/>
      </c>
      <c r="DJ298" s="334"/>
      <c r="DK298" s="335"/>
      <c r="DL298" s="335"/>
      <c r="DM298" s="97"/>
      <c r="DN298" s="334"/>
      <c r="DO298" s="335"/>
      <c r="DP298" s="335"/>
      <c r="DQ298" s="97"/>
      <c r="DR298" s="334"/>
      <c r="DS298" s="335"/>
      <c r="DT298" s="335"/>
      <c r="DU298" s="97"/>
      <c r="DV298" s="334"/>
      <c r="DW298" s="335"/>
      <c r="DX298" s="335"/>
      <c r="DY298" s="97" t="str">
        <f t="shared" si="549"/>
        <v/>
      </c>
      <c r="DZ298" s="998"/>
      <c r="EA298" s="335"/>
      <c r="EB298" s="97" t="str">
        <f t="shared" si="576"/>
        <v/>
      </c>
      <c r="EC298" s="334"/>
      <c r="ED298" s="335"/>
      <c r="EE298" s="335"/>
      <c r="EF298" s="97"/>
      <c r="EG298" s="334"/>
      <c r="EH298" s="335"/>
      <c r="EI298" s="335"/>
      <c r="EJ298" s="97"/>
      <c r="EK298" s="334"/>
      <c r="EL298" s="335"/>
      <c r="EM298" s="335"/>
      <c r="EN298" s="97"/>
      <c r="EO298" s="334"/>
      <c r="EP298" s="335"/>
      <c r="EQ298" s="335"/>
      <c r="ER298" s="97" t="str">
        <f t="shared" si="551"/>
        <v/>
      </c>
      <c r="ES298" s="993"/>
      <c r="ET298" s="335"/>
      <c r="EU298" s="97" t="str">
        <f t="shared" si="578"/>
        <v/>
      </c>
      <c r="EV298" s="334"/>
      <c r="EW298" s="335"/>
      <c r="EX298" s="335"/>
      <c r="EY298" s="97"/>
      <c r="EZ298" s="334"/>
      <c r="FA298" s="335"/>
      <c r="FB298" s="335"/>
      <c r="FC298" s="97"/>
      <c r="FD298" s="334"/>
      <c r="FE298" s="335"/>
      <c r="FF298" s="335"/>
      <c r="FG298" s="97"/>
      <c r="FH298" s="334"/>
      <c r="FI298" s="335"/>
      <c r="FJ298" s="335"/>
      <c r="FK298" s="97" t="str">
        <f t="shared" si="553"/>
        <v/>
      </c>
      <c r="FL298" s="993"/>
      <c r="FM298" s="335"/>
      <c r="FN298" s="97" t="str">
        <f t="shared" si="580"/>
        <v/>
      </c>
      <c r="FO298" s="334"/>
      <c r="FP298" s="335"/>
      <c r="FQ298" s="97"/>
      <c r="FR298" s="334"/>
      <c r="FS298" s="335"/>
      <c r="FT298" s="97"/>
      <c r="FU298" s="334"/>
      <c r="FV298" s="335"/>
      <c r="FW298" s="97"/>
      <c r="FX298" s="334"/>
      <c r="FY298" s="335"/>
      <c r="FZ298" s="97" t="str">
        <f t="shared" si="555"/>
        <v/>
      </c>
      <c r="GA298" s="993"/>
      <c r="GB298" s="335"/>
      <c r="GC298" s="510" t="str">
        <f t="shared" si="582"/>
        <v/>
      </c>
      <c r="GD298" s="336"/>
      <c r="GE298" s="337"/>
      <c r="GF298" s="337"/>
      <c r="GG298" s="337"/>
      <c r="GH298" s="337"/>
      <c r="GI298" s="510"/>
      <c r="GJ298" s="336"/>
      <c r="GK298" s="337"/>
      <c r="GL298" s="337"/>
      <c r="GM298" s="337"/>
      <c r="GN298" s="337"/>
      <c r="GO298" s="510"/>
      <c r="GP298" s="336"/>
      <c r="GQ298" s="337"/>
      <c r="GR298" s="337"/>
      <c r="GS298" s="337"/>
      <c r="GT298" s="337"/>
      <c r="GU298" s="510"/>
      <c r="GV298" s="336"/>
      <c r="GW298" s="337"/>
      <c r="GX298" s="337"/>
      <c r="GY298" s="337"/>
      <c r="GZ298" s="336"/>
      <c r="HA298" s="510" t="str">
        <f t="shared" si="557"/>
        <v/>
      </c>
      <c r="HB298" s="994"/>
      <c r="HC298" s="337"/>
      <c r="HD298" s="510" t="str">
        <f t="shared" si="584"/>
        <v/>
      </c>
      <c r="HE298" s="336"/>
      <c r="HF298" s="337"/>
      <c r="HG298" s="337"/>
      <c r="HH298" s="336"/>
      <c r="HI298" s="510"/>
      <c r="HJ298" s="336"/>
      <c r="HK298" s="337"/>
      <c r="HL298" s="337"/>
      <c r="HM298" s="336"/>
      <c r="HN298" s="510"/>
      <c r="HO298" s="336"/>
      <c r="HP298" s="337"/>
      <c r="HQ298" s="337"/>
      <c r="HR298" s="337"/>
      <c r="HS298" s="510"/>
      <c r="HT298" s="336"/>
      <c r="HU298" s="337"/>
      <c r="HV298" s="337"/>
      <c r="HW298" s="337"/>
      <c r="HX298" s="97" t="str">
        <f t="shared" si="559"/>
        <v/>
      </c>
      <c r="HY298" s="994"/>
      <c r="HZ298" s="337"/>
      <c r="IA298" s="510" t="str">
        <f t="shared" si="586"/>
        <v/>
      </c>
      <c r="IB298" s="336"/>
      <c r="IC298" s="337"/>
      <c r="ID298" s="337"/>
      <c r="IE298" s="510"/>
      <c r="IF298" s="336"/>
      <c r="IG298" s="337"/>
      <c r="IH298" s="337"/>
      <c r="II298" s="510"/>
      <c r="IJ298" s="336"/>
      <c r="IK298" s="337"/>
      <c r="IL298" s="337"/>
      <c r="IM298" s="510"/>
      <c r="IN298" s="336"/>
      <c r="IO298" s="337"/>
      <c r="IP298" s="337"/>
      <c r="IQ298" s="97" t="str">
        <f t="shared" si="587"/>
        <v/>
      </c>
      <c r="IR298" s="994"/>
      <c r="IS298" s="337"/>
      <c r="IT298" s="337"/>
      <c r="IU298" s="337"/>
      <c r="IV298" s="510" t="str">
        <f t="shared" si="588"/>
        <v/>
      </c>
      <c r="IW298" s="995"/>
    </row>
    <row r="299" spans="1:257" x14ac:dyDescent="0.25">
      <c r="A299" s="996"/>
      <c r="B299" s="507">
        <v>3</v>
      </c>
      <c r="C299" s="97" t="str">
        <f>IF(Proponentes!B290&gt;0,Proponentes!B290,"")</f>
        <v/>
      </c>
      <c r="D299" s="335"/>
      <c r="E299" s="335"/>
      <c r="F299" s="334"/>
      <c r="G299" s="335"/>
      <c r="H299" s="335"/>
      <c r="I299" s="335"/>
      <c r="J299" s="335"/>
      <c r="K299" s="335"/>
      <c r="L299" s="335"/>
      <c r="M299" s="334"/>
      <c r="N299" s="335"/>
      <c r="O299" s="335"/>
      <c r="P299" s="335"/>
      <c r="Q299" s="335"/>
      <c r="R299" s="335"/>
      <c r="S299" s="335"/>
      <c r="T299" s="334"/>
      <c r="U299" s="335"/>
      <c r="V299" s="335"/>
      <c r="W299" s="335"/>
      <c r="X299" s="335"/>
      <c r="Y299" s="335"/>
      <c r="Z299" s="335"/>
      <c r="AA299" s="334"/>
      <c r="AB299" s="335"/>
      <c r="AC299" s="335"/>
      <c r="AD299" s="335"/>
      <c r="AE299" s="335"/>
      <c r="AF299" s="335"/>
      <c r="AG299" s="97" t="str">
        <f t="shared" si="538"/>
        <v/>
      </c>
      <c r="AH299" s="993"/>
      <c r="AI299" s="335"/>
      <c r="AJ299" s="335" t="str">
        <f t="shared" si="539"/>
        <v/>
      </c>
      <c r="AK299" s="335"/>
      <c r="AL299" s="334"/>
      <c r="AM299" s="335"/>
      <c r="AN299" s="335"/>
      <c r="AO299" s="335"/>
      <c r="AP299" s="335"/>
      <c r="AQ299" s="335"/>
      <c r="AR299" s="335"/>
      <c r="AS299" s="334"/>
      <c r="AT299" s="335"/>
      <c r="AU299" s="335"/>
      <c r="AV299" s="335"/>
      <c r="AW299" s="335"/>
      <c r="AX299" s="335"/>
      <c r="AY299" s="335"/>
      <c r="AZ299" s="334"/>
      <c r="BA299" s="335"/>
      <c r="BB299" s="335"/>
      <c r="BC299" s="335"/>
      <c r="BD299" s="335"/>
      <c r="BE299" s="335"/>
      <c r="BF299" s="335"/>
      <c r="BG299" s="334"/>
      <c r="BH299" s="335"/>
      <c r="BI299" s="335"/>
      <c r="BJ299" s="335"/>
      <c r="BK299" s="335"/>
      <c r="BL299" s="97" t="str">
        <f t="shared" si="540"/>
        <v/>
      </c>
      <c r="BM299" s="993"/>
      <c r="BN299" s="335" t="str">
        <f t="shared" si="567"/>
        <v/>
      </c>
      <c r="BO299" s="334"/>
      <c r="BP299" s="335"/>
      <c r="BQ299" s="335"/>
      <c r="BR299" s="335"/>
      <c r="BS299" s="335" t="str">
        <f t="shared" si="568"/>
        <v/>
      </c>
      <c r="BT299" s="334"/>
      <c r="BU299" s="335"/>
      <c r="BV299" s="335"/>
      <c r="BW299" s="335"/>
      <c r="BX299" s="335" t="str">
        <f t="shared" si="569"/>
        <v/>
      </c>
      <c r="BY299" s="334"/>
      <c r="BZ299" s="335"/>
      <c r="CA299" s="335"/>
      <c r="CB299" s="335"/>
      <c r="CC299" s="335" t="str">
        <f t="shared" si="570"/>
        <v/>
      </c>
      <c r="CD299" s="334"/>
      <c r="CE299" s="335"/>
      <c r="CF299" s="335"/>
      <c r="CG299" s="335"/>
      <c r="CH299" s="997"/>
      <c r="CI299" s="97" t="str">
        <f t="shared" si="571"/>
        <v/>
      </c>
      <c r="CJ299" s="998"/>
      <c r="CK299" s="335"/>
      <c r="CL299" s="97" t="str">
        <f t="shared" si="572"/>
        <v/>
      </c>
      <c r="CM299" s="334"/>
      <c r="CN299" s="335"/>
      <c r="CO299" s="335"/>
      <c r="CP299" s="335"/>
      <c r="CQ299" s="97"/>
      <c r="CR299" s="334"/>
      <c r="CS299" s="335"/>
      <c r="CT299" s="335"/>
      <c r="CU299" s="335"/>
      <c r="CV299" s="97"/>
      <c r="CW299" s="334"/>
      <c r="CX299" s="335"/>
      <c r="CY299" s="335"/>
      <c r="CZ299" s="335"/>
      <c r="DA299" s="97"/>
      <c r="DB299" s="334"/>
      <c r="DC299" s="335"/>
      <c r="DD299" s="335"/>
      <c r="DE299" s="335"/>
      <c r="DF299" s="97" t="str">
        <f t="shared" si="547"/>
        <v/>
      </c>
      <c r="DG299" s="993"/>
      <c r="DH299" s="335"/>
      <c r="DI299" s="97" t="str">
        <f t="shared" si="548"/>
        <v/>
      </c>
      <c r="DJ299" s="334"/>
      <c r="DK299" s="335"/>
      <c r="DL299" s="335"/>
      <c r="DM299" s="97"/>
      <c r="DN299" s="334"/>
      <c r="DO299" s="335"/>
      <c r="DP299" s="335"/>
      <c r="DQ299" s="97"/>
      <c r="DR299" s="334"/>
      <c r="DS299" s="335"/>
      <c r="DT299" s="335"/>
      <c r="DU299" s="97"/>
      <c r="DV299" s="334"/>
      <c r="DW299" s="335"/>
      <c r="DX299" s="335"/>
      <c r="DY299" s="97" t="str">
        <f t="shared" si="549"/>
        <v/>
      </c>
      <c r="DZ299" s="998"/>
      <c r="EA299" s="335"/>
      <c r="EB299" s="97" t="str">
        <f t="shared" si="576"/>
        <v/>
      </c>
      <c r="EC299" s="334"/>
      <c r="ED299" s="335"/>
      <c r="EE299" s="335"/>
      <c r="EF299" s="97"/>
      <c r="EG299" s="334"/>
      <c r="EH299" s="335"/>
      <c r="EI299" s="335"/>
      <c r="EJ299" s="97"/>
      <c r="EK299" s="334"/>
      <c r="EL299" s="335"/>
      <c r="EM299" s="335"/>
      <c r="EN299" s="97"/>
      <c r="EO299" s="334"/>
      <c r="EP299" s="335"/>
      <c r="EQ299" s="335"/>
      <c r="ER299" s="97" t="str">
        <f t="shared" si="551"/>
        <v/>
      </c>
      <c r="ES299" s="993"/>
      <c r="ET299" s="335"/>
      <c r="EU299" s="97" t="str">
        <f t="shared" si="578"/>
        <v/>
      </c>
      <c r="EV299" s="334"/>
      <c r="EW299" s="335"/>
      <c r="EX299" s="335"/>
      <c r="EY299" s="97"/>
      <c r="EZ299" s="334"/>
      <c r="FA299" s="335"/>
      <c r="FB299" s="335"/>
      <c r="FC299" s="97"/>
      <c r="FD299" s="334"/>
      <c r="FE299" s="335"/>
      <c r="FF299" s="335"/>
      <c r="FG299" s="97"/>
      <c r="FH299" s="334"/>
      <c r="FI299" s="335"/>
      <c r="FJ299" s="335"/>
      <c r="FK299" s="97" t="str">
        <f t="shared" si="553"/>
        <v/>
      </c>
      <c r="FL299" s="993"/>
      <c r="FM299" s="335"/>
      <c r="FN299" s="97" t="str">
        <f t="shared" si="580"/>
        <v/>
      </c>
      <c r="FO299" s="334"/>
      <c r="FP299" s="335"/>
      <c r="FQ299" s="97"/>
      <c r="FR299" s="334"/>
      <c r="FS299" s="335"/>
      <c r="FT299" s="97"/>
      <c r="FU299" s="334"/>
      <c r="FV299" s="335"/>
      <c r="FW299" s="97"/>
      <c r="FX299" s="334"/>
      <c r="FY299" s="335"/>
      <c r="FZ299" s="97" t="str">
        <f t="shared" si="555"/>
        <v/>
      </c>
      <c r="GA299" s="993"/>
      <c r="GB299" s="335"/>
      <c r="GC299" s="510" t="str">
        <f t="shared" si="582"/>
        <v/>
      </c>
      <c r="GD299" s="336"/>
      <c r="GE299" s="337"/>
      <c r="GF299" s="337"/>
      <c r="GG299" s="337"/>
      <c r="GH299" s="337"/>
      <c r="GI299" s="510"/>
      <c r="GJ299" s="336"/>
      <c r="GK299" s="337"/>
      <c r="GL299" s="337"/>
      <c r="GM299" s="337"/>
      <c r="GN299" s="337"/>
      <c r="GO299" s="510"/>
      <c r="GP299" s="336"/>
      <c r="GQ299" s="337"/>
      <c r="GR299" s="337"/>
      <c r="GS299" s="337"/>
      <c r="GT299" s="337"/>
      <c r="GU299" s="510"/>
      <c r="GV299" s="336"/>
      <c r="GW299" s="337"/>
      <c r="GX299" s="337"/>
      <c r="GY299" s="337"/>
      <c r="GZ299" s="336"/>
      <c r="HA299" s="510" t="str">
        <f t="shared" si="557"/>
        <v/>
      </c>
      <c r="HB299" s="994"/>
      <c r="HC299" s="337"/>
      <c r="HD299" s="510" t="str">
        <f t="shared" si="584"/>
        <v/>
      </c>
      <c r="HE299" s="336"/>
      <c r="HF299" s="337"/>
      <c r="HG299" s="337"/>
      <c r="HH299" s="336"/>
      <c r="HI299" s="510"/>
      <c r="HJ299" s="336"/>
      <c r="HK299" s="337"/>
      <c r="HL299" s="337"/>
      <c r="HM299" s="336"/>
      <c r="HN299" s="510"/>
      <c r="HO299" s="336"/>
      <c r="HP299" s="337"/>
      <c r="HQ299" s="337"/>
      <c r="HR299" s="337"/>
      <c r="HS299" s="510"/>
      <c r="HT299" s="336"/>
      <c r="HU299" s="337"/>
      <c r="HV299" s="337"/>
      <c r="HW299" s="337"/>
      <c r="HX299" s="97" t="str">
        <f t="shared" si="559"/>
        <v/>
      </c>
      <c r="HY299" s="994"/>
      <c r="HZ299" s="337"/>
      <c r="IA299" s="510" t="str">
        <f t="shared" si="586"/>
        <v/>
      </c>
      <c r="IB299" s="336"/>
      <c r="IC299" s="337"/>
      <c r="ID299" s="337"/>
      <c r="IE299" s="510"/>
      <c r="IF299" s="336"/>
      <c r="IG299" s="337"/>
      <c r="IH299" s="337"/>
      <c r="II299" s="510"/>
      <c r="IJ299" s="336"/>
      <c r="IK299" s="337"/>
      <c r="IL299" s="337"/>
      <c r="IM299" s="510"/>
      <c r="IN299" s="336"/>
      <c r="IO299" s="337"/>
      <c r="IP299" s="337"/>
      <c r="IQ299" s="97" t="str">
        <f t="shared" si="587"/>
        <v/>
      </c>
      <c r="IR299" s="994"/>
      <c r="IS299" s="337"/>
      <c r="IT299" s="337"/>
      <c r="IU299" s="337"/>
      <c r="IV299" s="510" t="str">
        <f t="shared" si="588"/>
        <v/>
      </c>
      <c r="IW299" s="995"/>
    </row>
    <row r="300" spans="1:257" x14ac:dyDescent="0.25">
      <c r="A300" s="996"/>
      <c r="B300" s="507">
        <v>4</v>
      </c>
      <c r="C300" s="97" t="str">
        <f>IF(Proponentes!B291&gt;0,Proponentes!B291,"")</f>
        <v/>
      </c>
      <c r="D300" s="335"/>
      <c r="E300" s="335"/>
      <c r="F300" s="334"/>
      <c r="G300" s="335"/>
      <c r="H300" s="335"/>
      <c r="I300" s="335"/>
      <c r="J300" s="335"/>
      <c r="K300" s="335"/>
      <c r="L300" s="335"/>
      <c r="M300" s="334"/>
      <c r="N300" s="335"/>
      <c r="O300" s="335"/>
      <c r="P300" s="335"/>
      <c r="Q300" s="335"/>
      <c r="R300" s="335"/>
      <c r="S300" s="335"/>
      <c r="T300" s="334"/>
      <c r="U300" s="335"/>
      <c r="V300" s="335"/>
      <c r="W300" s="335"/>
      <c r="X300" s="335"/>
      <c r="Y300" s="335"/>
      <c r="Z300" s="335"/>
      <c r="AA300" s="334"/>
      <c r="AB300" s="335"/>
      <c r="AC300" s="335"/>
      <c r="AD300" s="335"/>
      <c r="AE300" s="335"/>
      <c r="AF300" s="335"/>
      <c r="AG300" s="97" t="str">
        <f t="shared" si="538"/>
        <v/>
      </c>
      <c r="AH300" s="993"/>
      <c r="AI300" s="335"/>
      <c r="AJ300" s="335" t="str">
        <f t="shared" si="539"/>
        <v/>
      </c>
      <c r="AK300" s="335"/>
      <c r="AL300" s="334"/>
      <c r="AM300" s="335"/>
      <c r="AN300" s="335"/>
      <c r="AO300" s="335"/>
      <c r="AP300" s="335"/>
      <c r="AQ300" s="335"/>
      <c r="AR300" s="335"/>
      <c r="AS300" s="334"/>
      <c r="AT300" s="335"/>
      <c r="AU300" s="335"/>
      <c r="AV300" s="335"/>
      <c r="AW300" s="335"/>
      <c r="AX300" s="335"/>
      <c r="AY300" s="335"/>
      <c r="AZ300" s="334"/>
      <c r="BA300" s="335"/>
      <c r="BB300" s="335"/>
      <c r="BC300" s="335"/>
      <c r="BD300" s="335"/>
      <c r="BE300" s="335"/>
      <c r="BF300" s="335"/>
      <c r="BG300" s="334"/>
      <c r="BH300" s="335"/>
      <c r="BI300" s="335"/>
      <c r="BJ300" s="335"/>
      <c r="BK300" s="335"/>
      <c r="BL300" s="97" t="str">
        <f t="shared" si="540"/>
        <v/>
      </c>
      <c r="BM300" s="993"/>
      <c r="BN300" s="335" t="str">
        <f t="shared" si="567"/>
        <v/>
      </c>
      <c r="BO300" s="334"/>
      <c r="BP300" s="335"/>
      <c r="BQ300" s="335"/>
      <c r="BR300" s="335"/>
      <c r="BS300" s="335" t="str">
        <f t="shared" si="568"/>
        <v/>
      </c>
      <c r="BT300" s="334"/>
      <c r="BU300" s="335"/>
      <c r="BV300" s="335"/>
      <c r="BW300" s="335"/>
      <c r="BX300" s="335" t="str">
        <f t="shared" si="569"/>
        <v/>
      </c>
      <c r="BY300" s="334"/>
      <c r="BZ300" s="335"/>
      <c r="CA300" s="335"/>
      <c r="CB300" s="335"/>
      <c r="CC300" s="335" t="str">
        <f t="shared" si="570"/>
        <v/>
      </c>
      <c r="CD300" s="334"/>
      <c r="CE300" s="335"/>
      <c r="CF300" s="335"/>
      <c r="CG300" s="335"/>
      <c r="CH300" s="997"/>
      <c r="CI300" s="97" t="str">
        <f t="shared" si="571"/>
        <v/>
      </c>
      <c r="CJ300" s="998"/>
      <c r="CK300" s="335"/>
      <c r="CL300" s="97" t="str">
        <f t="shared" si="572"/>
        <v/>
      </c>
      <c r="CM300" s="334"/>
      <c r="CN300" s="335"/>
      <c r="CO300" s="335"/>
      <c r="CP300" s="335"/>
      <c r="CQ300" s="97"/>
      <c r="CR300" s="334"/>
      <c r="CS300" s="335"/>
      <c r="CT300" s="335"/>
      <c r="CU300" s="335"/>
      <c r="CV300" s="97"/>
      <c r="CW300" s="334"/>
      <c r="CX300" s="335"/>
      <c r="CY300" s="335"/>
      <c r="CZ300" s="335"/>
      <c r="DA300" s="97"/>
      <c r="DB300" s="334"/>
      <c r="DC300" s="335"/>
      <c r="DD300" s="335"/>
      <c r="DE300" s="335"/>
      <c r="DF300" s="97" t="str">
        <f t="shared" si="547"/>
        <v/>
      </c>
      <c r="DG300" s="993"/>
      <c r="DH300" s="335"/>
      <c r="DI300" s="97" t="str">
        <f t="shared" si="548"/>
        <v/>
      </c>
      <c r="DJ300" s="334"/>
      <c r="DK300" s="335"/>
      <c r="DL300" s="335"/>
      <c r="DM300" s="97"/>
      <c r="DN300" s="334"/>
      <c r="DO300" s="335"/>
      <c r="DP300" s="335"/>
      <c r="DQ300" s="97"/>
      <c r="DR300" s="334"/>
      <c r="DS300" s="335"/>
      <c r="DT300" s="335"/>
      <c r="DU300" s="97"/>
      <c r="DV300" s="334"/>
      <c r="DW300" s="335"/>
      <c r="DX300" s="335"/>
      <c r="DY300" s="97" t="str">
        <f t="shared" si="549"/>
        <v/>
      </c>
      <c r="DZ300" s="998"/>
      <c r="EA300" s="335"/>
      <c r="EB300" s="97" t="str">
        <f t="shared" si="576"/>
        <v/>
      </c>
      <c r="EC300" s="334"/>
      <c r="ED300" s="335"/>
      <c r="EE300" s="335"/>
      <c r="EF300" s="97"/>
      <c r="EG300" s="334"/>
      <c r="EH300" s="335"/>
      <c r="EI300" s="335"/>
      <c r="EJ300" s="97"/>
      <c r="EK300" s="334"/>
      <c r="EL300" s="335"/>
      <c r="EM300" s="335"/>
      <c r="EN300" s="97"/>
      <c r="EO300" s="334"/>
      <c r="EP300" s="335"/>
      <c r="EQ300" s="335"/>
      <c r="ER300" s="97" t="str">
        <f t="shared" si="551"/>
        <v/>
      </c>
      <c r="ES300" s="993"/>
      <c r="ET300" s="335"/>
      <c r="EU300" s="97" t="str">
        <f t="shared" si="578"/>
        <v/>
      </c>
      <c r="EV300" s="334"/>
      <c r="EW300" s="335"/>
      <c r="EX300" s="335"/>
      <c r="EY300" s="97"/>
      <c r="EZ300" s="334"/>
      <c r="FA300" s="335"/>
      <c r="FB300" s="335"/>
      <c r="FC300" s="97"/>
      <c r="FD300" s="334"/>
      <c r="FE300" s="335"/>
      <c r="FF300" s="335"/>
      <c r="FG300" s="97"/>
      <c r="FH300" s="334"/>
      <c r="FI300" s="335"/>
      <c r="FJ300" s="335"/>
      <c r="FK300" s="97" t="str">
        <f t="shared" si="553"/>
        <v/>
      </c>
      <c r="FL300" s="993"/>
      <c r="FM300" s="335"/>
      <c r="FN300" s="97" t="str">
        <f t="shared" si="580"/>
        <v/>
      </c>
      <c r="FO300" s="334"/>
      <c r="FP300" s="335"/>
      <c r="FQ300" s="97"/>
      <c r="FR300" s="334"/>
      <c r="FS300" s="335"/>
      <c r="FT300" s="97"/>
      <c r="FU300" s="334"/>
      <c r="FV300" s="335"/>
      <c r="FW300" s="97"/>
      <c r="FX300" s="334"/>
      <c r="FY300" s="335"/>
      <c r="FZ300" s="97" t="str">
        <f t="shared" si="555"/>
        <v/>
      </c>
      <c r="GA300" s="993"/>
      <c r="GB300" s="335"/>
      <c r="GC300" s="510" t="str">
        <f t="shared" si="582"/>
        <v/>
      </c>
      <c r="GD300" s="336"/>
      <c r="GE300" s="337"/>
      <c r="GF300" s="337"/>
      <c r="GG300" s="337"/>
      <c r="GH300" s="337"/>
      <c r="GI300" s="510"/>
      <c r="GJ300" s="336"/>
      <c r="GK300" s="337"/>
      <c r="GL300" s="337"/>
      <c r="GM300" s="337"/>
      <c r="GN300" s="337"/>
      <c r="GO300" s="510"/>
      <c r="GP300" s="336"/>
      <c r="GQ300" s="337"/>
      <c r="GR300" s="337"/>
      <c r="GS300" s="337"/>
      <c r="GT300" s="337"/>
      <c r="GU300" s="510"/>
      <c r="GV300" s="336"/>
      <c r="GW300" s="337"/>
      <c r="GX300" s="337"/>
      <c r="GY300" s="337"/>
      <c r="GZ300" s="336"/>
      <c r="HA300" s="510" t="str">
        <f t="shared" si="557"/>
        <v/>
      </c>
      <c r="HB300" s="994"/>
      <c r="HC300" s="337"/>
      <c r="HD300" s="510" t="str">
        <f t="shared" si="584"/>
        <v/>
      </c>
      <c r="HE300" s="336"/>
      <c r="HF300" s="337"/>
      <c r="HG300" s="337"/>
      <c r="HH300" s="336"/>
      <c r="HI300" s="510"/>
      <c r="HJ300" s="336"/>
      <c r="HK300" s="337"/>
      <c r="HL300" s="337"/>
      <c r="HM300" s="336"/>
      <c r="HN300" s="510"/>
      <c r="HO300" s="336"/>
      <c r="HP300" s="337"/>
      <c r="HQ300" s="337"/>
      <c r="HR300" s="337"/>
      <c r="HS300" s="510"/>
      <c r="HT300" s="336"/>
      <c r="HU300" s="337"/>
      <c r="HV300" s="337"/>
      <c r="HW300" s="337"/>
      <c r="HX300" s="97" t="str">
        <f t="shared" si="559"/>
        <v/>
      </c>
      <c r="HY300" s="994"/>
      <c r="HZ300" s="337"/>
      <c r="IA300" s="510" t="str">
        <f t="shared" si="586"/>
        <v/>
      </c>
      <c r="IB300" s="336"/>
      <c r="IC300" s="337"/>
      <c r="ID300" s="337"/>
      <c r="IE300" s="510"/>
      <c r="IF300" s="336"/>
      <c r="IG300" s="337"/>
      <c r="IH300" s="337"/>
      <c r="II300" s="510"/>
      <c r="IJ300" s="336"/>
      <c r="IK300" s="337"/>
      <c r="IL300" s="337"/>
      <c r="IM300" s="510"/>
      <c r="IN300" s="336"/>
      <c r="IO300" s="337"/>
      <c r="IP300" s="337"/>
      <c r="IQ300" s="97" t="str">
        <f t="shared" si="587"/>
        <v/>
      </c>
      <c r="IR300" s="994"/>
      <c r="IS300" s="337"/>
      <c r="IT300" s="337"/>
      <c r="IU300" s="337"/>
      <c r="IV300" s="510" t="str">
        <f t="shared" si="588"/>
        <v/>
      </c>
      <c r="IW300" s="995"/>
    </row>
    <row r="301" spans="1:257" x14ac:dyDescent="0.25">
      <c r="A301" s="996"/>
      <c r="B301" s="507">
        <v>5</v>
      </c>
      <c r="C301" s="97" t="str">
        <f>IF(Proponentes!B292&gt;0,Proponentes!B292,"")</f>
        <v/>
      </c>
      <c r="D301" s="335"/>
      <c r="E301" s="335"/>
      <c r="F301" s="334"/>
      <c r="G301" s="335"/>
      <c r="H301" s="335"/>
      <c r="I301" s="335"/>
      <c r="J301" s="335"/>
      <c r="K301" s="335"/>
      <c r="L301" s="335"/>
      <c r="M301" s="334"/>
      <c r="N301" s="335"/>
      <c r="O301" s="335"/>
      <c r="P301" s="335"/>
      <c r="Q301" s="335"/>
      <c r="R301" s="335"/>
      <c r="S301" s="335"/>
      <c r="T301" s="334"/>
      <c r="U301" s="335"/>
      <c r="V301" s="335"/>
      <c r="W301" s="335"/>
      <c r="X301" s="335"/>
      <c r="Y301" s="335"/>
      <c r="Z301" s="335"/>
      <c r="AA301" s="334"/>
      <c r="AB301" s="335"/>
      <c r="AC301" s="335"/>
      <c r="AD301" s="335"/>
      <c r="AE301" s="335"/>
      <c r="AF301" s="335"/>
      <c r="AG301" s="97" t="str">
        <f t="shared" si="538"/>
        <v/>
      </c>
      <c r="AH301" s="993"/>
      <c r="AI301" s="335"/>
      <c r="AJ301" s="335" t="str">
        <f t="shared" si="539"/>
        <v/>
      </c>
      <c r="AK301" s="335"/>
      <c r="AL301" s="334"/>
      <c r="AM301" s="335"/>
      <c r="AN301" s="335"/>
      <c r="AO301" s="335"/>
      <c r="AP301" s="335"/>
      <c r="AQ301" s="335"/>
      <c r="AR301" s="335"/>
      <c r="AS301" s="334"/>
      <c r="AT301" s="335"/>
      <c r="AU301" s="335"/>
      <c r="AV301" s="335"/>
      <c r="AW301" s="335"/>
      <c r="AX301" s="335"/>
      <c r="AY301" s="335"/>
      <c r="AZ301" s="334"/>
      <c r="BA301" s="335"/>
      <c r="BB301" s="335"/>
      <c r="BC301" s="335"/>
      <c r="BD301" s="335"/>
      <c r="BE301" s="335"/>
      <c r="BF301" s="335"/>
      <c r="BG301" s="334"/>
      <c r="BH301" s="335"/>
      <c r="BI301" s="335"/>
      <c r="BJ301" s="335"/>
      <c r="BK301" s="335"/>
      <c r="BL301" s="97" t="str">
        <f t="shared" si="540"/>
        <v/>
      </c>
      <c r="BM301" s="993"/>
      <c r="BN301" s="335" t="str">
        <f t="shared" si="567"/>
        <v/>
      </c>
      <c r="BO301" s="334"/>
      <c r="BP301" s="335"/>
      <c r="BQ301" s="335"/>
      <c r="BR301" s="335"/>
      <c r="BS301" s="335" t="str">
        <f t="shared" si="568"/>
        <v/>
      </c>
      <c r="BT301" s="334"/>
      <c r="BU301" s="335"/>
      <c r="BV301" s="335"/>
      <c r="BW301" s="335"/>
      <c r="BX301" s="335" t="str">
        <f t="shared" si="569"/>
        <v/>
      </c>
      <c r="BY301" s="334"/>
      <c r="BZ301" s="335"/>
      <c r="CA301" s="335"/>
      <c r="CB301" s="335"/>
      <c r="CC301" s="335" t="str">
        <f t="shared" si="570"/>
        <v/>
      </c>
      <c r="CD301" s="334"/>
      <c r="CE301" s="335"/>
      <c r="CF301" s="335"/>
      <c r="CG301" s="335"/>
      <c r="CH301" s="997"/>
      <c r="CI301" s="97" t="str">
        <f t="shared" si="571"/>
        <v/>
      </c>
      <c r="CJ301" s="998"/>
      <c r="CK301" s="335"/>
      <c r="CL301" s="97" t="str">
        <f t="shared" si="572"/>
        <v/>
      </c>
      <c r="CM301" s="334"/>
      <c r="CN301" s="335"/>
      <c r="CO301" s="335"/>
      <c r="CP301" s="335"/>
      <c r="CQ301" s="97"/>
      <c r="CR301" s="334"/>
      <c r="CS301" s="335"/>
      <c r="CT301" s="335"/>
      <c r="CU301" s="335"/>
      <c r="CV301" s="97"/>
      <c r="CW301" s="334"/>
      <c r="CX301" s="335"/>
      <c r="CY301" s="335"/>
      <c r="CZ301" s="335"/>
      <c r="DA301" s="97"/>
      <c r="DB301" s="334"/>
      <c r="DC301" s="335"/>
      <c r="DD301" s="335"/>
      <c r="DE301" s="335"/>
      <c r="DF301" s="97" t="str">
        <f t="shared" si="547"/>
        <v/>
      </c>
      <c r="DG301" s="993"/>
      <c r="DH301" s="335"/>
      <c r="DI301" s="97" t="str">
        <f t="shared" si="548"/>
        <v/>
      </c>
      <c r="DJ301" s="334"/>
      <c r="DK301" s="335"/>
      <c r="DL301" s="335"/>
      <c r="DM301" s="97"/>
      <c r="DN301" s="334"/>
      <c r="DO301" s="335"/>
      <c r="DP301" s="335"/>
      <c r="DQ301" s="97"/>
      <c r="DR301" s="334"/>
      <c r="DS301" s="335"/>
      <c r="DT301" s="335"/>
      <c r="DU301" s="97"/>
      <c r="DV301" s="334"/>
      <c r="DW301" s="335"/>
      <c r="DX301" s="335"/>
      <c r="DY301" s="97" t="str">
        <f t="shared" si="549"/>
        <v/>
      </c>
      <c r="DZ301" s="998"/>
      <c r="EA301" s="335"/>
      <c r="EB301" s="97" t="str">
        <f t="shared" si="576"/>
        <v/>
      </c>
      <c r="EC301" s="334"/>
      <c r="ED301" s="335"/>
      <c r="EE301" s="335"/>
      <c r="EF301" s="97"/>
      <c r="EG301" s="334"/>
      <c r="EH301" s="335"/>
      <c r="EI301" s="335"/>
      <c r="EJ301" s="97"/>
      <c r="EK301" s="334"/>
      <c r="EL301" s="335"/>
      <c r="EM301" s="335"/>
      <c r="EN301" s="97"/>
      <c r="EO301" s="334"/>
      <c r="EP301" s="335"/>
      <c r="EQ301" s="335"/>
      <c r="ER301" s="97" t="str">
        <f t="shared" si="551"/>
        <v/>
      </c>
      <c r="ES301" s="993"/>
      <c r="ET301" s="335"/>
      <c r="EU301" s="97" t="str">
        <f t="shared" si="578"/>
        <v/>
      </c>
      <c r="EV301" s="334"/>
      <c r="EW301" s="335"/>
      <c r="EX301" s="335"/>
      <c r="EY301" s="97"/>
      <c r="EZ301" s="334"/>
      <c r="FA301" s="335"/>
      <c r="FB301" s="335"/>
      <c r="FC301" s="97"/>
      <c r="FD301" s="334"/>
      <c r="FE301" s="335"/>
      <c r="FF301" s="335"/>
      <c r="FG301" s="97"/>
      <c r="FH301" s="334"/>
      <c r="FI301" s="335"/>
      <c r="FJ301" s="335"/>
      <c r="FK301" s="97" t="str">
        <f t="shared" si="553"/>
        <v/>
      </c>
      <c r="FL301" s="993"/>
      <c r="FM301" s="335"/>
      <c r="FN301" s="97" t="str">
        <f t="shared" si="580"/>
        <v/>
      </c>
      <c r="FO301" s="334"/>
      <c r="FP301" s="335"/>
      <c r="FQ301" s="97"/>
      <c r="FR301" s="334"/>
      <c r="FS301" s="335"/>
      <c r="FT301" s="97"/>
      <c r="FU301" s="334"/>
      <c r="FV301" s="335"/>
      <c r="FW301" s="97"/>
      <c r="FX301" s="334"/>
      <c r="FY301" s="335"/>
      <c r="FZ301" s="97" t="str">
        <f t="shared" si="555"/>
        <v/>
      </c>
      <c r="GA301" s="993"/>
      <c r="GB301" s="335"/>
      <c r="GC301" s="510" t="str">
        <f t="shared" si="582"/>
        <v/>
      </c>
      <c r="GD301" s="336"/>
      <c r="GE301" s="337"/>
      <c r="GF301" s="337"/>
      <c r="GG301" s="337"/>
      <c r="GH301" s="337"/>
      <c r="GI301" s="510"/>
      <c r="GJ301" s="336"/>
      <c r="GK301" s="337"/>
      <c r="GL301" s="337"/>
      <c r="GM301" s="337"/>
      <c r="GN301" s="337"/>
      <c r="GO301" s="510"/>
      <c r="GP301" s="336"/>
      <c r="GQ301" s="337"/>
      <c r="GR301" s="337"/>
      <c r="GS301" s="337"/>
      <c r="GT301" s="337"/>
      <c r="GU301" s="510"/>
      <c r="GV301" s="336"/>
      <c r="GW301" s="337"/>
      <c r="GX301" s="337"/>
      <c r="GY301" s="337"/>
      <c r="GZ301" s="336"/>
      <c r="HA301" s="510" t="str">
        <f t="shared" si="557"/>
        <v/>
      </c>
      <c r="HB301" s="994"/>
      <c r="HC301" s="337"/>
      <c r="HD301" s="510" t="str">
        <f t="shared" si="584"/>
        <v/>
      </c>
      <c r="HE301" s="336"/>
      <c r="HF301" s="337"/>
      <c r="HG301" s="337"/>
      <c r="HH301" s="336"/>
      <c r="HI301" s="510"/>
      <c r="HJ301" s="336"/>
      <c r="HK301" s="337"/>
      <c r="HL301" s="337"/>
      <c r="HM301" s="336"/>
      <c r="HN301" s="510"/>
      <c r="HO301" s="336"/>
      <c r="HP301" s="337"/>
      <c r="HQ301" s="337"/>
      <c r="HR301" s="337"/>
      <c r="HS301" s="510"/>
      <c r="HT301" s="336"/>
      <c r="HU301" s="337"/>
      <c r="HV301" s="337"/>
      <c r="HW301" s="337"/>
      <c r="HX301" s="97" t="str">
        <f t="shared" si="559"/>
        <v/>
      </c>
      <c r="HY301" s="994"/>
      <c r="HZ301" s="337"/>
      <c r="IA301" s="510" t="str">
        <f t="shared" si="586"/>
        <v/>
      </c>
      <c r="IB301" s="336"/>
      <c r="IC301" s="337"/>
      <c r="ID301" s="337"/>
      <c r="IE301" s="510"/>
      <c r="IF301" s="336"/>
      <c r="IG301" s="337"/>
      <c r="IH301" s="337"/>
      <c r="II301" s="510"/>
      <c r="IJ301" s="336"/>
      <c r="IK301" s="337"/>
      <c r="IL301" s="337"/>
      <c r="IM301" s="510"/>
      <c r="IN301" s="336"/>
      <c r="IO301" s="337"/>
      <c r="IP301" s="337"/>
      <c r="IQ301" s="97" t="str">
        <f t="shared" si="587"/>
        <v/>
      </c>
      <c r="IR301" s="994"/>
      <c r="IS301" s="337"/>
      <c r="IT301" s="337"/>
      <c r="IU301" s="337"/>
      <c r="IV301" s="510" t="str">
        <f t="shared" si="588"/>
        <v/>
      </c>
      <c r="IW301" s="995"/>
    </row>
    <row r="302" spans="1:257" x14ac:dyDescent="0.25">
      <c r="A302" s="996"/>
      <c r="B302" s="507">
        <v>6</v>
      </c>
      <c r="C302" s="97" t="str">
        <f>IF(Proponentes!B293&gt;0,Proponentes!B293,"")</f>
        <v/>
      </c>
      <c r="D302" s="335"/>
      <c r="E302" s="335"/>
      <c r="F302" s="334"/>
      <c r="G302" s="335"/>
      <c r="H302" s="335"/>
      <c r="I302" s="335"/>
      <c r="J302" s="335"/>
      <c r="K302" s="335"/>
      <c r="L302" s="335"/>
      <c r="M302" s="334"/>
      <c r="N302" s="335"/>
      <c r="O302" s="335"/>
      <c r="P302" s="335"/>
      <c r="Q302" s="335"/>
      <c r="R302" s="335"/>
      <c r="S302" s="335"/>
      <c r="T302" s="334"/>
      <c r="U302" s="335"/>
      <c r="V302" s="335"/>
      <c r="W302" s="335"/>
      <c r="X302" s="335"/>
      <c r="Y302" s="335"/>
      <c r="Z302" s="335"/>
      <c r="AA302" s="334"/>
      <c r="AB302" s="335"/>
      <c r="AC302" s="335"/>
      <c r="AD302" s="335"/>
      <c r="AE302" s="335"/>
      <c r="AF302" s="335"/>
      <c r="AG302" s="97" t="str">
        <f t="shared" si="538"/>
        <v/>
      </c>
      <c r="AH302" s="993"/>
      <c r="AI302" s="335"/>
      <c r="AJ302" s="335" t="str">
        <f t="shared" si="539"/>
        <v/>
      </c>
      <c r="AK302" s="335"/>
      <c r="AL302" s="334"/>
      <c r="AM302" s="335"/>
      <c r="AN302" s="335"/>
      <c r="AO302" s="335"/>
      <c r="AP302" s="335"/>
      <c r="AQ302" s="335"/>
      <c r="AR302" s="335"/>
      <c r="AS302" s="334"/>
      <c r="AT302" s="335"/>
      <c r="AU302" s="335"/>
      <c r="AV302" s="335"/>
      <c r="AW302" s="335"/>
      <c r="AX302" s="335"/>
      <c r="AY302" s="335"/>
      <c r="AZ302" s="334"/>
      <c r="BA302" s="335"/>
      <c r="BB302" s="335"/>
      <c r="BC302" s="335"/>
      <c r="BD302" s="335"/>
      <c r="BE302" s="335"/>
      <c r="BF302" s="335"/>
      <c r="BG302" s="334"/>
      <c r="BH302" s="335"/>
      <c r="BI302" s="335"/>
      <c r="BJ302" s="335"/>
      <c r="BK302" s="335"/>
      <c r="BL302" s="97" t="str">
        <f t="shared" si="540"/>
        <v/>
      </c>
      <c r="BM302" s="993"/>
      <c r="BN302" s="335" t="str">
        <f t="shared" si="567"/>
        <v/>
      </c>
      <c r="BO302" s="334"/>
      <c r="BP302" s="335"/>
      <c r="BQ302" s="335"/>
      <c r="BR302" s="335"/>
      <c r="BS302" s="335" t="str">
        <f t="shared" si="568"/>
        <v/>
      </c>
      <c r="BT302" s="334"/>
      <c r="BU302" s="335"/>
      <c r="BV302" s="335"/>
      <c r="BW302" s="335"/>
      <c r="BX302" s="335" t="str">
        <f t="shared" si="569"/>
        <v/>
      </c>
      <c r="BY302" s="334"/>
      <c r="BZ302" s="335"/>
      <c r="CA302" s="335"/>
      <c r="CB302" s="335"/>
      <c r="CC302" s="335" t="str">
        <f t="shared" si="570"/>
        <v/>
      </c>
      <c r="CD302" s="334"/>
      <c r="CE302" s="335"/>
      <c r="CF302" s="335"/>
      <c r="CG302" s="335"/>
      <c r="CH302" s="997"/>
      <c r="CI302" s="97" t="str">
        <f t="shared" si="571"/>
        <v/>
      </c>
      <c r="CJ302" s="998"/>
      <c r="CK302" s="335"/>
      <c r="CL302" s="97" t="str">
        <f t="shared" si="572"/>
        <v/>
      </c>
      <c r="CM302" s="334"/>
      <c r="CN302" s="335"/>
      <c r="CO302" s="335"/>
      <c r="CP302" s="335"/>
      <c r="CQ302" s="97"/>
      <c r="CR302" s="334"/>
      <c r="CS302" s="335"/>
      <c r="CT302" s="335"/>
      <c r="CU302" s="335"/>
      <c r="CV302" s="97"/>
      <c r="CW302" s="334"/>
      <c r="CX302" s="335"/>
      <c r="CY302" s="335"/>
      <c r="CZ302" s="335"/>
      <c r="DA302" s="97"/>
      <c r="DB302" s="334"/>
      <c r="DC302" s="335"/>
      <c r="DD302" s="335"/>
      <c r="DE302" s="335"/>
      <c r="DF302" s="97" t="str">
        <f t="shared" si="547"/>
        <v/>
      </c>
      <c r="DG302" s="993"/>
      <c r="DH302" s="335"/>
      <c r="DI302" s="97" t="str">
        <f t="shared" si="548"/>
        <v/>
      </c>
      <c r="DJ302" s="334"/>
      <c r="DK302" s="335"/>
      <c r="DL302" s="335"/>
      <c r="DM302" s="97"/>
      <c r="DN302" s="334"/>
      <c r="DO302" s="335"/>
      <c r="DP302" s="335"/>
      <c r="DQ302" s="97"/>
      <c r="DR302" s="334"/>
      <c r="DS302" s="335"/>
      <c r="DT302" s="335"/>
      <c r="DU302" s="97"/>
      <c r="DV302" s="334"/>
      <c r="DW302" s="335"/>
      <c r="DX302" s="335"/>
      <c r="DY302" s="97" t="str">
        <f t="shared" si="549"/>
        <v/>
      </c>
      <c r="DZ302" s="998"/>
      <c r="EA302" s="335"/>
      <c r="EB302" s="97" t="str">
        <f t="shared" si="576"/>
        <v/>
      </c>
      <c r="EC302" s="334"/>
      <c r="ED302" s="335"/>
      <c r="EE302" s="335"/>
      <c r="EF302" s="97"/>
      <c r="EG302" s="334"/>
      <c r="EH302" s="335"/>
      <c r="EI302" s="335"/>
      <c r="EJ302" s="97"/>
      <c r="EK302" s="334"/>
      <c r="EL302" s="335"/>
      <c r="EM302" s="335"/>
      <c r="EN302" s="97"/>
      <c r="EO302" s="334"/>
      <c r="EP302" s="335"/>
      <c r="EQ302" s="335"/>
      <c r="ER302" s="97" t="str">
        <f t="shared" si="551"/>
        <v/>
      </c>
      <c r="ES302" s="993"/>
      <c r="ET302" s="335"/>
      <c r="EU302" s="97" t="str">
        <f t="shared" si="578"/>
        <v/>
      </c>
      <c r="EV302" s="334"/>
      <c r="EW302" s="335"/>
      <c r="EX302" s="335"/>
      <c r="EY302" s="97"/>
      <c r="EZ302" s="334"/>
      <c r="FA302" s="335"/>
      <c r="FB302" s="335"/>
      <c r="FC302" s="97"/>
      <c r="FD302" s="334"/>
      <c r="FE302" s="335"/>
      <c r="FF302" s="335"/>
      <c r="FG302" s="97"/>
      <c r="FH302" s="334"/>
      <c r="FI302" s="335"/>
      <c r="FJ302" s="335"/>
      <c r="FK302" s="97" t="str">
        <f t="shared" si="553"/>
        <v/>
      </c>
      <c r="FL302" s="993"/>
      <c r="FM302" s="335"/>
      <c r="FN302" s="97" t="str">
        <f t="shared" si="580"/>
        <v/>
      </c>
      <c r="FO302" s="334"/>
      <c r="FP302" s="335"/>
      <c r="FQ302" s="97"/>
      <c r="FR302" s="334"/>
      <c r="FS302" s="335"/>
      <c r="FT302" s="97"/>
      <c r="FU302" s="334"/>
      <c r="FV302" s="335"/>
      <c r="FW302" s="97"/>
      <c r="FX302" s="334"/>
      <c r="FY302" s="335"/>
      <c r="FZ302" s="97" t="str">
        <f t="shared" si="555"/>
        <v/>
      </c>
      <c r="GA302" s="993"/>
      <c r="GB302" s="335"/>
      <c r="GC302" s="510" t="str">
        <f t="shared" si="582"/>
        <v/>
      </c>
      <c r="GD302" s="336"/>
      <c r="GE302" s="337"/>
      <c r="GF302" s="337"/>
      <c r="GG302" s="337"/>
      <c r="GH302" s="337"/>
      <c r="GI302" s="510"/>
      <c r="GJ302" s="336"/>
      <c r="GK302" s="337"/>
      <c r="GL302" s="337"/>
      <c r="GM302" s="337"/>
      <c r="GN302" s="337"/>
      <c r="GO302" s="510"/>
      <c r="GP302" s="336"/>
      <c r="GQ302" s="337"/>
      <c r="GR302" s="337"/>
      <c r="GS302" s="337"/>
      <c r="GT302" s="337"/>
      <c r="GU302" s="510"/>
      <c r="GV302" s="336"/>
      <c r="GW302" s="337"/>
      <c r="GX302" s="337"/>
      <c r="GY302" s="337"/>
      <c r="GZ302" s="336"/>
      <c r="HA302" s="510" t="str">
        <f t="shared" si="557"/>
        <v/>
      </c>
      <c r="HB302" s="994"/>
      <c r="HC302" s="337"/>
      <c r="HD302" s="510" t="str">
        <f t="shared" si="584"/>
        <v/>
      </c>
      <c r="HE302" s="336"/>
      <c r="HF302" s="337"/>
      <c r="HG302" s="337"/>
      <c r="HH302" s="336"/>
      <c r="HI302" s="510"/>
      <c r="HJ302" s="336"/>
      <c r="HK302" s="337"/>
      <c r="HL302" s="337"/>
      <c r="HM302" s="336"/>
      <c r="HN302" s="510"/>
      <c r="HO302" s="336"/>
      <c r="HP302" s="337"/>
      <c r="HQ302" s="337"/>
      <c r="HR302" s="337"/>
      <c r="HS302" s="510"/>
      <c r="HT302" s="336"/>
      <c r="HU302" s="337"/>
      <c r="HV302" s="337"/>
      <c r="HW302" s="337"/>
      <c r="HX302" s="97" t="str">
        <f t="shared" si="559"/>
        <v/>
      </c>
      <c r="HY302" s="994"/>
      <c r="HZ302" s="337"/>
      <c r="IA302" s="510" t="str">
        <f t="shared" si="586"/>
        <v/>
      </c>
      <c r="IB302" s="336"/>
      <c r="IC302" s="337"/>
      <c r="ID302" s="337"/>
      <c r="IE302" s="510"/>
      <c r="IF302" s="336"/>
      <c r="IG302" s="337"/>
      <c r="IH302" s="337"/>
      <c r="II302" s="510"/>
      <c r="IJ302" s="336"/>
      <c r="IK302" s="337"/>
      <c r="IL302" s="337"/>
      <c r="IM302" s="510"/>
      <c r="IN302" s="336"/>
      <c r="IO302" s="337"/>
      <c r="IP302" s="337"/>
      <c r="IQ302" s="97" t="str">
        <f t="shared" si="587"/>
        <v/>
      </c>
      <c r="IR302" s="994"/>
      <c r="IS302" s="337"/>
      <c r="IT302" s="337"/>
      <c r="IU302" s="337"/>
      <c r="IV302" s="510" t="str">
        <f t="shared" si="588"/>
        <v/>
      </c>
      <c r="IW302" s="995"/>
    </row>
    <row r="303" spans="1:257" x14ac:dyDescent="0.25">
      <c r="A303" s="996"/>
      <c r="B303" s="507">
        <v>7</v>
      </c>
      <c r="C303" s="97" t="str">
        <f>IF(Proponentes!B294&gt;0,Proponentes!B294,"")</f>
        <v/>
      </c>
      <c r="D303" s="335"/>
      <c r="E303" s="335"/>
      <c r="F303" s="334"/>
      <c r="G303" s="335"/>
      <c r="H303" s="335"/>
      <c r="I303" s="335"/>
      <c r="J303" s="335"/>
      <c r="K303" s="335"/>
      <c r="L303" s="335"/>
      <c r="M303" s="334"/>
      <c r="N303" s="335"/>
      <c r="O303" s="335"/>
      <c r="P303" s="335"/>
      <c r="Q303" s="335"/>
      <c r="R303" s="335"/>
      <c r="S303" s="335"/>
      <c r="T303" s="334"/>
      <c r="U303" s="335"/>
      <c r="V303" s="335"/>
      <c r="W303" s="335"/>
      <c r="X303" s="335"/>
      <c r="Y303" s="335"/>
      <c r="Z303" s="335"/>
      <c r="AA303" s="334"/>
      <c r="AB303" s="335"/>
      <c r="AC303" s="335"/>
      <c r="AD303" s="335"/>
      <c r="AE303" s="335"/>
      <c r="AF303" s="335"/>
      <c r="AG303" s="97" t="str">
        <f t="shared" si="538"/>
        <v/>
      </c>
      <c r="AH303" s="993"/>
      <c r="AI303" s="335"/>
      <c r="AJ303" s="335" t="str">
        <f t="shared" si="539"/>
        <v/>
      </c>
      <c r="AK303" s="335"/>
      <c r="AL303" s="334"/>
      <c r="AM303" s="335"/>
      <c r="AN303" s="335"/>
      <c r="AO303" s="335"/>
      <c r="AP303" s="335"/>
      <c r="AQ303" s="335"/>
      <c r="AR303" s="335"/>
      <c r="AS303" s="334"/>
      <c r="AT303" s="335"/>
      <c r="AU303" s="335"/>
      <c r="AV303" s="335"/>
      <c r="AW303" s="335"/>
      <c r="AX303" s="335"/>
      <c r="AY303" s="335"/>
      <c r="AZ303" s="334"/>
      <c r="BA303" s="335"/>
      <c r="BB303" s="335"/>
      <c r="BC303" s="335"/>
      <c r="BD303" s="335"/>
      <c r="BE303" s="335"/>
      <c r="BF303" s="335"/>
      <c r="BG303" s="334"/>
      <c r="BH303" s="335"/>
      <c r="BI303" s="335"/>
      <c r="BJ303" s="335"/>
      <c r="BK303" s="335"/>
      <c r="BL303" s="97" t="str">
        <f t="shared" si="540"/>
        <v/>
      </c>
      <c r="BM303" s="993"/>
      <c r="BN303" s="335" t="str">
        <f t="shared" si="567"/>
        <v/>
      </c>
      <c r="BO303" s="334"/>
      <c r="BP303" s="335"/>
      <c r="BQ303" s="335"/>
      <c r="BR303" s="335"/>
      <c r="BS303" s="335" t="str">
        <f t="shared" si="568"/>
        <v/>
      </c>
      <c r="BT303" s="334"/>
      <c r="BU303" s="335"/>
      <c r="BV303" s="335"/>
      <c r="BW303" s="335"/>
      <c r="BX303" s="335" t="str">
        <f t="shared" si="569"/>
        <v/>
      </c>
      <c r="BY303" s="334"/>
      <c r="BZ303" s="335"/>
      <c r="CA303" s="335"/>
      <c r="CB303" s="335"/>
      <c r="CC303" s="335" t="str">
        <f t="shared" si="570"/>
        <v/>
      </c>
      <c r="CD303" s="334"/>
      <c r="CE303" s="335"/>
      <c r="CF303" s="335"/>
      <c r="CG303" s="335"/>
      <c r="CH303" s="997"/>
      <c r="CI303" s="97" t="str">
        <f t="shared" si="571"/>
        <v/>
      </c>
      <c r="CJ303" s="998"/>
      <c r="CK303" s="335"/>
      <c r="CL303" s="97" t="str">
        <f t="shared" si="572"/>
        <v/>
      </c>
      <c r="CM303" s="334"/>
      <c r="CN303" s="335"/>
      <c r="CO303" s="335"/>
      <c r="CP303" s="335"/>
      <c r="CQ303" s="97"/>
      <c r="CR303" s="334"/>
      <c r="CS303" s="335"/>
      <c r="CT303" s="335"/>
      <c r="CU303" s="335"/>
      <c r="CV303" s="97"/>
      <c r="CW303" s="334"/>
      <c r="CX303" s="335"/>
      <c r="CY303" s="335"/>
      <c r="CZ303" s="335"/>
      <c r="DA303" s="97"/>
      <c r="DB303" s="334"/>
      <c r="DC303" s="335"/>
      <c r="DD303" s="335"/>
      <c r="DE303" s="335"/>
      <c r="DF303" s="97" t="str">
        <f t="shared" si="547"/>
        <v/>
      </c>
      <c r="DG303" s="993"/>
      <c r="DH303" s="335"/>
      <c r="DI303" s="97" t="str">
        <f t="shared" si="548"/>
        <v/>
      </c>
      <c r="DJ303" s="334"/>
      <c r="DK303" s="335"/>
      <c r="DL303" s="335"/>
      <c r="DM303" s="97"/>
      <c r="DN303" s="334"/>
      <c r="DO303" s="335"/>
      <c r="DP303" s="335"/>
      <c r="DQ303" s="97"/>
      <c r="DR303" s="334"/>
      <c r="DS303" s="335"/>
      <c r="DT303" s="335"/>
      <c r="DU303" s="97"/>
      <c r="DV303" s="334"/>
      <c r="DW303" s="335"/>
      <c r="DX303" s="335"/>
      <c r="DY303" s="97" t="str">
        <f t="shared" si="549"/>
        <v/>
      </c>
      <c r="DZ303" s="998"/>
      <c r="EA303" s="335"/>
      <c r="EB303" s="97" t="str">
        <f t="shared" si="576"/>
        <v/>
      </c>
      <c r="EC303" s="334"/>
      <c r="ED303" s="335"/>
      <c r="EE303" s="335"/>
      <c r="EF303" s="97"/>
      <c r="EG303" s="334"/>
      <c r="EH303" s="335"/>
      <c r="EI303" s="335"/>
      <c r="EJ303" s="97"/>
      <c r="EK303" s="334"/>
      <c r="EL303" s="335"/>
      <c r="EM303" s="335"/>
      <c r="EN303" s="97"/>
      <c r="EO303" s="334"/>
      <c r="EP303" s="335"/>
      <c r="EQ303" s="335"/>
      <c r="ER303" s="97" t="str">
        <f t="shared" si="551"/>
        <v/>
      </c>
      <c r="ES303" s="993"/>
      <c r="ET303" s="335"/>
      <c r="EU303" s="97" t="str">
        <f t="shared" si="578"/>
        <v/>
      </c>
      <c r="EV303" s="334"/>
      <c r="EW303" s="335"/>
      <c r="EX303" s="335"/>
      <c r="EY303" s="97"/>
      <c r="EZ303" s="334"/>
      <c r="FA303" s="335"/>
      <c r="FB303" s="335"/>
      <c r="FC303" s="97"/>
      <c r="FD303" s="334"/>
      <c r="FE303" s="335"/>
      <c r="FF303" s="335"/>
      <c r="FG303" s="97"/>
      <c r="FH303" s="334"/>
      <c r="FI303" s="335"/>
      <c r="FJ303" s="335"/>
      <c r="FK303" s="97" t="str">
        <f t="shared" si="553"/>
        <v/>
      </c>
      <c r="FL303" s="993"/>
      <c r="FM303" s="335"/>
      <c r="FN303" s="97" t="str">
        <f t="shared" si="580"/>
        <v/>
      </c>
      <c r="FO303" s="334"/>
      <c r="FP303" s="335"/>
      <c r="FQ303" s="97"/>
      <c r="FR303" s="334"/>
      <c r="FS303" s="335"/>
      <c r="FT303" s="97"/>
      <c r="FU303" s="334"/>
      <c r="FV303" s="335"/>
      <c r="FW303" s="97"/>
      <c r="FX303" s="334"/>
      <c r="FY303" s="335"/>
      <c r="FZ303" s="97" t="str">
        <f t="shared" si="555"/>
        <v/>
      </c>
      <c r="GA303" s="993"/>
      <c r="GB303" s="335"/>
      <c r="GC303" s="510" t="str">
        <f t="shared" si="582"/>
        <v/>
      </c>
      <c r="GD303" s="336"/>
      <c r="GE303" s="337"/>
      <c r="GF303" s="337"/>
      <c r="GG303" s="337"/>
      <c r="GH303" s="337"/>
      <c r="GI303" s="510"/>
      <c r="GJ303" s="336"/>
      <c r="GK303" s="337"/>
      <c r="GL303" s="337"/>
      <c r="GM303" s="337"/>
      <c r="GN303" s="337"/>
      <c r="GO303" s="510"/>
      <c r="GP303" s="336"/>
      <c r="GQ303" s="337"/>
      <c r="GR303" s="337"/>
      <c r="GS303" s="337"/>
      <c r="GT303" s="337"/>
      <c r="GU303" s="510"/>
      <c r="GV303" s="336"/>
      <c r="GW303" s="337"/>
      <c r="GX303" s="337"/>
      <c r="GY303" s="337"/>
      <c r="GZ303" s="336"/>
      <c r="HA303" s="510" t="str">
        <f t="shared" si="557"/>
        <v/>
      </c>
      <c r="HB303" s="994"/>
      <c r="HC303" s="337"/>
      <c r="HD303" s="510" t="str">
        <f t="shared" si="584"/>
        <v/>
      </c>
      <c r="HE303" s="336"/>
      <c r="HF303" s="337"/>
      <c r="HG303" s="337"/>
      <c r="HH303" s="336"/>
      <c r="HI303" s="510"/>
      <c r="HJ303" s="336"/>
      <c r="HK303" s="337"/>
      <c r="HL303" s="337"/>
      <c r="HM303" s="336"/>
      <c r="HN303" s="510"/>
      <c r="HO303" s="336"/>
      <c r="HP303" s="337"/>
      <c r="HQ303" s="337"/>
      <c r="HR303" s="337"/>
      <c r="HS303" s="510"/>
      <c r="HT303" s="336"/>
      <c r="HU303" s="337"/>
      <c r="HV303" s="337"/>
      <c r="HW303" s="337"/>
      <c r="HX303" s="97" t="str">
        <f t="shared" si="559"/>
        <v/>
      </c>
      <c r="HY303" s="994"/>
      <c r="HZ303" s="337"/>
      <c r="IA303" s="510" t="str">
        <f t="shared" si="586"/>
        <v/>
      </c>
      <c r="IB303" s="336"/>
      <c r="IC303" s="337"/>
      <c r="ID303" s="337"/>
      <c r="IE303" s="510"/>
      <c r="IF303" s="336"/>
      <c r="IG303" s="337"/>
      <c r="IH303" s="337"/>
      <c r="II303" s="510"/>
      <c r="IJ303" s="336"/>
      <c r="IK303" s="337"/>
      <c r="IL303" s="337"/>
      <c r="IM303" s="510"/>
      <c r="IN303" s="336"/>
      <c r="IO303" s="337"/>
      <c r="IP303" s="337"/>
      <c r="IQ303" s="97" t="str">
        <f t="shared" si="587"/>
        <v/>
      </c>
      <c r="IR303" s="994"/>
      <c r="IS303" s="337"/>
      <c r="IT303" s="337"/>
      <c r="IU303" s="337"/>
      <c r="IV303" s="510" t="str">
        <f t="shared" si="588"/>
        <v/>
      </c>
      <c r="IW303" s="995"/>
    </row>
    <row r="304" spans="1:257" x14ac:dyDescent="0.25">
      <c r="A304" s="996"/>
      <c r="B304" s="507">
        <v>8</v>
      </c>
      <c r="C304" s="97" t="str">
        <f>IF(Proponentes!B295&gt;0,Proponentes!B295,"")</f>
        <v/>
      </c>
      <c r="D304" s="335"/>
      <c r="E304" s="335"/>
      <c r="F304" s="334"/>
      <c r="G304" s="335"/>
      <c r="H304" s="335"/>
      <c r="I304" s="335"/>
      <c r="J304" s="335"/>
      <c r="K304" s="335"/>
      <c r="L304" s="335"/>
      <c r="M304" s="334"/>
      <c r="N304" s="335"/>
      <c r="O304" s="335"/>
      <c r="P304" s="335"/>
      <c r="Q304" s="335"/>
      <c r="R304" s="335"/>
      <c r="S304" s="335"/>
      <c r="T304" s="334"/>
      <c r="U304" s="335"/>
      <c r="V304" s="335"/>
      <c r="W304" s="335"/>
      <c r="X304" s="335"/>
      <c r="Y304" s="335"/>
      <c r="Z304" s="335"/>
      <c r="AA304" s="334"/>
      <c r="AB304" s="335"/>
      <c r="AC304" s="335"/>
      <c r="AD304" s="335"/>
      <c r="AE304" s="335"/>
      <c r="AF304" s="335"/>
      <c r="AG304" s="97" t="str">
        <f t="shared" si="538"/>
        <v/>
      </c>
      <c r="AH304" s="993"/>
      <c r="AI304" s="335"/>
      <c r="AJ304" s="335" t="str">
        <f t="shared" si="539"/>
        <v/>
      </c>
      <c r="AK304" s="335"/>
      <c r="AL304" s="334"/>
      <c r="AM304" s="335"/>
      <c r="AN304" s="335"/>
      <c r="AO304" s="335"/>
      <c r="AP304" s="335"/>
      <c r="AQ304" s="335"/>
      <c r="AR304" s="335"/>
      <c r="AS304" s="334"/>
      <c r="AT304" s="335"/>
      <c r="AU304" s="335"/>
      <c r="AV304" s="335"/>
      <c r="AW304" s="335"/>
      <c r="AX304" s="335"/>
      <c r="AY304" s="335"/>
      <c r="AZ304" s="334"/>
      <c r="BA304" s="335"/>
      <c r="BB304" s="335"/>
      <c r="BC304" s="335"/>
      <c r="BD304" s="335"/>
      <c r="BE304" s="335"/>
      <c r="BF304" s="335"/>
      <c r="BG304" s="334"/>
      <c r="BH304" s="335"/>
      <c r="BI304" s="335"/>
      <c r="BJ304" s="335"/>
      <c r="BK304" s="335"/>
      <c r="BL304" s="97" t="str">
        <f t="shared" si="540"/>
        <v/>
      </c>
      <c r="BM304" s="993"/>
      <c r="BN304" s="335" t="str">
        <f t="shared" si="567"/>
        <v/>
      </c>
      <c r="BO304" s="334"/>
      <c r="BP304" s="335"/>
      <c r="BQ304" s="335"/>
      <c r="BR304" s="335"/>
      <c r="BS304" s="335" t="str">
        <f t="shared" si="568"/>
        <v/>
      </c>
      <c r="BT304" s="334"/>
      <c r="BU304" s="335"/>
      <c r="BV304" s="335"/>
      <c r="BW304" s="335"/>
      <c r="BX304" s="335" t="str">
        <f t="shared" si="569"/>
        <v/>
      </c>
      <c r="BY304" s="334"/>
      <c r="BZ304" s="335"/>
      <c r="CA304" s="335"/>
      <c r="CB304" s="335"/>
      <c r="CC304" s="335" t="str">
        <f t="shared" si="570"/>
        <v/>
      </c>
      <c r="CD304" s="334"/>
      <c r="CE304" s="335"/>
      <c r="CF304" s="335"/>
      <c r="CG304" s="335"/>
      <c r="CH304" s="997"/>
      <c r="CI304" s="97" t="str">
        <f t="shared" si="571"/>
        <v/>
      </c>
      <c r="CJ304" s="998"/>
      <c r="CK304" s="335"/>
      <c r="CL304" s="97" t="str">
        <f t="shared" si="572"/>
        <v/>
      </c>
      <c r="CM304" s="334"/>
      <c r="CN304" s="335"/>
      <c r="CO304" s="335"/>
      <c r="CP304" s="335"/>
      <c r="CQ304" s="97"/>
      <c r="CR304" s="334"/>
      <c r="CS304" s="335"/>
      <c r="CT304" s="335"/>
      <c r="CU304" s="335"/>
      <c r="CV304" s="97"/>
      <c r="CW304" s="334"/>
      <c r="CX304" s="335"/>
      <c r="CY304" s="335"/>
      <c r="CZ304" s="335"/>
      <c r="DA304" s="97"/>
      <c r="DB304" s="334"/>
      <c r="DC304" s="335"/>
      <c r="DD304" s="335"/>
      <c r="DE304" s="335"/>
      <c r="DF304" s="97" t="str">
        <f t="shared" si="547"/>
        <v/>
      </c>
      <c r="DG304" s="993"/>
      <c r="DH304" s="335"/>
      <c r="DI304" s="97" t="str">
        <f t="shared" si="548"/>
        <v/>
      </c>
      <c r="DJ304" s="334"/>
      <c r="DK304" s="335"/>
      <c r="DL304" s="335"/>
      <c r="DM304" s="97"/>
      <c r="DN304" s="334"/>
      <c r="DO304" s="335"/>
      <c r="DP304" s="335"/>
      <c r="DQ304" s="97"/>
      <c r="DR304" s="334"/>
      <c r="DS304" s="335"/>
      <c r="DT304" s="335"/>
      <c r="DU304" s="97"/>
      <c r="DV304" s="334"/>
      <c r="DW304" s="335"/>
      <c r="DX304" s="335"/>
      <c r="DY304" s="97" t="str">
        <f t="shared" si="549"/>
        <v/>
      </c>
      <c r="DZ304" s="998"/>
      <c r="EA304" s="335"/>
      <c r="EB304" s="97" t="str">
        <f t="shared" si="576"/>
        <v/>
      </c>
      <c r="EC304" s="334"/>
      <c r="ED304" s="335"/>
      <c r="EE304" s="335"/>
      <c r="EF304" s="97"/>
      <c r="EG304" s="334"/>
      <c r="EH304" s="335"/>
      <c r="EI304" s="335"/>
      <c r="EJ304" s="97"/>
      <c r="EK304" s="334"/>
      <c r="EL304" s="335"/>
      <c r="EM304" s="335"/>
      <c r="EN304" s="97"/>
      <c r="EO304" s="334"/>
      <c r="EP304" s="335"/>
      <c r="EQ304" s="335"/>
      <c r="ER304" s="97" t="str">
        <f t="shared" si="551"/>
        <v/>
      </c>
      <c r="ES304" s="993"/>
      <c r="ET304" s="335"/>
      <c r="EU304" s="97" t="str">
        <f t="shared" si="578"/>
        <v/>
      </c>
      <c r="EV304" s="334"/>
      <c r="EW304" s="335"/>
      <c r="EX304" s="335"/>
      <c r="EY304" s="97"/>
      <c r="EZ304" s="334"/>
      <c r="FA304" s="335"/>
      <c r="FB304" s="335"/>
      <c r="FC304" s="97"/>
      <c r="FD304" s="334"/>
      <c r="FE304" s="335"/>
      <c r="FF304" s="335"/>
      <c r="FG304" s="97"/>
      <c r="FH304" s="334"/>
      <c r="FI304" s="335"/>
      <c r="FJ304" s="335"/>
      <c r="FK304" s="97" t="str">
        <f t="shared" si="553"/>
        <v/>
      </c>
      <c r="FL304" s="993"/>
      <c r="FM304" s="335"/>
      <c r="FN304" s="97" t="str">
        <f t="shared" si="580"/>
        <v/>
      </c>
      <c r="FO304" s="334"/>
      <c r="FP304" s="335"/>
      <c r="FQ304" s="97"/>
      <c r="FR304" s="334"/>
      <c r="FS304" s="335"/>
      <c r="FT304" s="97"/>
      <c r="FU304" s="334"/>
      <c r="FV304" s="335"/>
      <c r="FW304" s="97"/>
      <c r="FX304" s="334"/>
      <c r="FY304" s="335"/>
      <c r="FZ304" s="97" t="str">
        <f t="shared" si="555"/>
        <v/>
      </c>
      <c r="GA304" s="993"/>
      <c r="GB304" s="335"/>
      <c r="GC304" s="510" t="str">
        <f t="shared" si="582"/>
        <v/>
      </c>
      <c r="GD304" s="336"/>
      <c r="GE304" s="337"/>
      <c r="GF304" s="337"/>
      <c r="GG304" s="337"/>
      <c r="GH304" s="337"/>
      <c r="GI304" s="510"/>
      <c r="GJ304" s="336"/>
      <c r="GK304" s="337"/>
      <c r="GL304" s="337"/>
      <c r="GM304" s="337"/>
      <c r="GN304" s="337"/>
      <c r="GO304" s="510"/>
      <c r="GP304" s="336"/>
      <c r="GQ304" s="337"/>
      <c r="GR304" s="337"/>
      <c r="GS304" s="337"/>
      <c r="GT304" s="337"/>
      <c r="GU304" s="510"/>
      <c r="GV304" s="336"/>
      <c r="GW304" s="337"/>
      <c r="GX304" s="337"/>
      <c r="GY304" s="337"/>
      <c r="GZ304" s="336"/>
      <c r="HA304" s="510" t="str">
        <f t="shared" si="557"/>
        <v/>
      </c>
      <c r="HB304" s="994"/>
      <c r="HC304" s="337"/>
      <c r="HD304" s="510" t="str">
        <f t="shared" si="584"/>
        <v/>
      </c>
      <c r="HE304" s="336"/>
      <c r="HF304" s="337"/>
      <c r="HG304" s="337"/>
      <c r="HH304" s="336"/>
      <c r="HI304" s="510"/>
      <c r="HJ304" s="336"/>
      <c r="HK304" s="337"/>
      <c r="HL304" s="337"/>
      <c r="HM304" s="336"/>
      <c r="HN304" s="510"/>
      <c r="HO304" s="336"/>
      <c r="HP304" s="337"/>
      <c r="HQ304" s="337"/>
      <c r="HR304" s="337"/>
      <c r="HS304" s="510"/>
      <c r="HT304" s="336"/>
      <c r="HU304" s="337"/>
      <c r="HV304" s="337"/>
      <c r="HW304" s="337"/>
      <c r="HX304" s="97" t="str">
        <f t="shared" si="559"/>
        <v/>
      </c>
      <c r="HY304" s="994"/>
      <c r="HZ304" s="337"/>
      <c r="IA304" s="510" t="str">
        <f t="shared" si="586"/>
        <v/>
      </c>
      <c r="IB304" s="336"/>
      <c r="IC304" s="337"/>
      <c r="ID304" s="337"/>
      <c r="IE304" s="510"/>
      <c r="IF304" s="336"/>
      <c r="IG304" s="337"/>
      <c r="IH304" s="337"/>
      <c r="II304" s="510"/>
      <c r="IJ304" s="336"/>
      <c r="IK304" s="337"/>
      <c r="IL304" s="337"/>
      <c r="IM304" s="510"/>
      <c r="IN304" s="336"/>
      <c r="IO304" s="337"/>
      <c r="IP304" s="337"/>
      <c r="IQ304" s="97" t="str">
        <f t="shared" si="587"/>
        <v/>
      </c>
      <c r="IR304" s="994"/>
      <c r="IS304" s="337"/>
      <c r="IT304" s="337"/>
      <c r="IU304" s="337"/>
      <c r="IV304" s="510" t="str">
        <f t="shared" si="588"/>
        <v/>
      </c>
      <c r="IW304" s="995"/>
    </row>
    <row r="305" spans="1:257" x14ac:dyDescent="0.25">
      <c r="A305" s="996"/>
      <c r="B305" s="507">
        <v>9</v>
      </c>
      <c r="C305" s="97" t="str">
        <f>IF(Proponentes!B296&gt;0,Proponentes!B296,"")</f>
        <v/>
      </c>
      <c r="D305" s="335"/>
      <c r="E305" s="335"/>
      <c r="F305" s="334"/>
      <c r="G305" s="335"/>
      <c r="H305" s="335"/>
      <c r="I305" s="335"/>
      <c r="J305" s="335"/>
      <c r="K305" s="335"/>
      <c r="L305" s="335"/>
      <c r="M305" s="334"/>
      <c r="N305" s="335"/>
      <c r="O305" s="335"/>
      <c r="P305" s="335"/>
      <c r="Q305" s="335"/>
      <c r="R305" s="335"/>
      <c r="S305" s="335"/>
      <c r="T305" s="334"/>
      <c r="U305" s="335"/>
      <c r="V305" s="335"/>
      <c r="W305" s="335"/>
      <c r="X305" s="335"/>
      <c r="Y305" s="335"/>
      <c r="Z305" s="335"/>
      <c r="AA305" s="334"/>
      <c r="AB305" s="335"/>
      <c r="AC305" s="335"/>
      <c r="AD305" s="335"/>
      <c r="AE305" s="335"/>
      <c r="AF305" s="335"/>
      <c r="AG305" s="97" t="str">
        <f t="shared" si="538"/>
        <v/>
      </c>
      <c r="AH305" s="993"/>
      <c r="AI305" s="335"/>
      <c r="AJ305" s="335" t="str">
        <f t="shared" si="539"/>
        <v/>
      </c>
      <c r="AK305" s="335"/>
      <c r="AL305" s="334"/>
      <c r="AM305" s="335"/>
      <c r="AN305" s="335"/>
      <c r="AO305" s="335"/>
      <c r="AP305" s="335"/>
      <c r="AQ305" s="335"/>
      <c r="AR305" s="335"/>
      <c r="AS305" s="334"/>
      <c r="AT305" s="335"/>
      <c r="AU305" s="335"/>
      <c r="AV305" s="335"/>
      <c r="AW305" s="335"/>
      <c r="AX305" s="335"/>
      <c r="AY305" s="335"/>
      <c r="AZ305" s="334"/>
      <c r="BA305" s="335"/>
      <c r="BB305" s="335"/>
      <c r="BC305" s="335"/>
      <c r="BD305" s="335"/>
      <c r="BE305" s="335"/>
      <c r="BF305" s="335"/>
      <c r="BG305" s="334"/>
      <c r="BH305" s="335"/>
      <c r="BI305" s="335"/>
      <c r="BJ305" s="335"/>
      <c r="BK305" s="335"/>
      <c r="BL305" s="97" t="str">
        <f t="shared" si="540"/>
        <v/>
      </c>
      <c r="BM305" s="993"/>
      <c r="BN305" s="335" t="str">
        <f t="shared" si="567"/>
        <v/>
      </c>
      <c r="BO305" s="334"/>
      <c r="BP305" s="335"/>
      <c r="BQ305" s="335"/>
      <c r="BR305" s="335"/>
      <c r="BS305" s="335" t="str">
        <f t="shared" si="568"/>
        <v/>
      </c>
      <c r="BT305" s="334"/>
      <c r="BU305" s="335"/>
      <c r="BV305" s="335"/>
      <c r="BW305" s="335"/>
      <c r="BX305" s="335" t="str">
        <f t="shared" si="569"/>
        <v/>
      </c>
      <c r="BY305" s="334"/>
      <c r="BZ305" s="335"/>
      <c r="CA305" s="335"/>
      <c r="CB305" s="335"/>
      <c r="CC305" s="335" t="str">
        <f t="shared" si="570"/>
        <v/>
      </c>
      <c r="CD305" s="334"/>
      <c r="CE305" s="335"/>
      <c r="CF305" s="335"/>
      <c r="CG305" s="335"/>
      <c r="CH305" s="997"/>
      <c r="CI305" s="97" t="str">
        <f t="shared" si="571"/>
        <v/>
      </c>
      <c r="CJ305" s="998"/>
      <c r="CK305" s="335"/>
      <c r="CL305" s="97" t="str">
        <f t="shared" si="572"/>
        <v/>
      </c>
      <c r="CM305" s="334"/>
      <c r="CN305" s="335"/>
      <c r="CO305" s="335"/>
      <c r="CP305" s="335"/>
      <c r="CQ305" s="97"/>
      <c r="CR305" s="334"/>
      <c r="CS305" s="335"/>
      <c r="CT305" s="335"/>
      <c r="CU305" s="335"/>
      <c r="CV305" s="97"/>
      <c r="CW305" s="334"/>
      <c r="CX305" s="335"/>
      <c r="CY305" s="335"/>
      <c r="CZ305" s="335"/>
      <c r="DA305" s="97"/>
      <c r="DB305" s="334"/>
      <c r="DC305" s="335"/>
      <c r="DD305" s="335"/>
      <c r="DE305" s="335"/>
      <c r="DF305" s="97" t="str">
        <f t="shared" si="547"/>
        <v/>
      </c>
      <c r="DG305" s="993"/>
      <c r="DH305" s="335"/>
      <c r="DI305" s="97" t="str">
        <f t="shared" si="548"/>
        <v/>
      </c>
      <c r="DJ305" s="334"/>
      <c r="DK305" s="335"/>
      <c r="DL305" s="335"/>
      <c r="DM305" s="97"/>
      <c r="DN305" s="334"/>
      <c r="DO305" s="335"/>
      <c r="DP305" s="335"/>
      <c r="DQ305" s="97"/>
      <c r="DR305" s="334"/>
      <c r="DS305" s="335"/>
      <c r="DT305" s="335"/>
      <c r="DU305" s="97"/>
      <c r="DV305" s="334"/>
      <c r="DW305" s="335"/>
      <c r="DX305" s="335"/>
      <c r="DY305" s="97" t="str">
        <f t="shared" si="549"/>
        <v/>
      </c>
      <c r="DZ305" s="998"/>
      <c r="EA305" s="335"/>
      <c r="EB305" s="97" t="str">
        <f t="shared" si="576"/>
        <v/>
      </c>
      <c r="EC305" s="334"/>
      <c r="ED305" s="335"/>
      <c r="EE305" s="335"/>
      <c r="EF305" s="97"/>
      <c r="EG305" s="334"/>
      <c r="EH305" s="335"/>
      <c r="EI305" s="335"/>
      <c r="EJ305" s="97"/>
      <c r="EK305" s="334"/>
      <c r="EL305" s="335"/>
      <c r="EM305" s="335"/>
      <c r="EN305" s="97"/>
      <c r="EO305" s="334"/>
      <c r="EP305" s="335"/>
      <c r="EQ305" s="335"/>
      <c r="ER305" s="97" t="str">
        <f t="shared" si="551"/>
        <v/>
      </c>
      <c r="ES305" s="993"/>
      <c r="ET305" s="335"/>
      <c r="EU305" s="97" t="str">
        <f t="shared" si="578"/>
        <v/>
      </c>
      <c r="EV305" s="334"/>
      <c r="EW305" s="335"/>
      <c r="EX305" s="335"/>
      <c r="EY305" s="97"/>
      <c r="EZ305" s="334"/>
      <c r="FA305" s="335"/>
      <c r="FB305" s="335"/>
      <c r="FC305" s="97"/>
      <c r="FD305" s="334"/>
      <c r="FE305" s="335"/>
      <c r="FF305" s="335"/>
      <c r="FG305" s="97"/>
      <c r="FH305" s="334"/>
      <c r="FI305" s="335"/>
      <c r="FJ305" s="335"/>
      <c r="FK305" s="97" t="str">
        <f t="shared" si="553"/>
        <v/>
      </c>
      <c r="FL305" s="993"/>
      <c r="FM305" s="335"/>
      <c r="FN305" s="97" t="str">
        <f t="shared" si="580"/>
        <v/>
      </c>
      <c r="FO305" s="334"/>
      <c r="FP305" s="335"/>
      <c r="FQ305" s="97"/>
      <c r="FR305" s="334"/>
      <c r="FS305" s="335"/>
      <c r="FT305" s="97"/>
      <c r="FU305" s="334"/>
      <c r="FV305" s="335"/>
      <c r="FW305" s="97"/>
      <c r="FX305" s="334"/>
      <c r="FY305" s="335"/>
      <c r="FZ305" s="97" t="str">
        <f t="shared" si="555"/>
        <v/>
      </c>
      <c r="GA305" s="993"/>
      <c r="GB305" s="335"/>
      <c r="GC305" s="510" t="str">
        <f t="shared" si="582"/>
        <v/>
      </c>
      <c r="GD305" s="336"/>
      <c r="GE305" s="337"/>
      <c r="GF305" s="337"/>
      <c r="GG305" s="337"/>
      <c r="GH305" s="337"/>
      <c r="GI305" s="510"/>
      <c r="GJ305" s="336"/>
      <c r="GK305" s="337"/>
      <c r="GL305" s="337"/>
      <c r="GM305" s="337"/>
      <c r="GN305" s="337"/>
      <c r="GO305" s="510"/>
      <c r="GP305" s="336"/>
      <c r="GQ305" s="337"/>
      <c r="GR305" s="337"/>
      <c r="GS305" s="337"/>
      <c r="GT305" s="337"/>
      <c r="GU305" s="510"/>
      <c r="GV305" s="336"/>
      <c r="GW305" s="337"/>
      <c r="GX305" s="337"/>
      <c r="GY305" s="337"/>
      <c r="GZ305" s="336"/>
      <c r="HA305" s="510" t="str">
        <f t="shared" si="557"/>
        <v/>
      </c>
      <c r="HB305" s="994"/>
      <c r="HC305" s="337"/>
      <c r="HD305" s="510" t="str">
        <f t="shared" si="584"/>
        <v/>
      </c>
      <c r="HE305" s="336"/>
      <c r="HF305" s="337"/>
      <c r="HG305" s="337"/>
      <c r="HH305" s="336"/>
      <c r="HI305" s="510"/>
      <c r="HJ305" s="336"/>
      <c r="HK305" s="337"/>
      <c r="HL305" s="337"/>
      <c r="HM305" s="336"/>
      <c r="HN305" s="510"/>
      <c r="HO305" s="336"/>
      <c r="HP305" s="337"/>
      <c r="HQ305" s="337"/>
      <c r="HR305" s="337"/>
      <c r="HS305" s="510"/>
      <c r="HT305" s="336"/>
      <c r="HU305" s="337"/>
      <c r="HV305" s="337"/>
      <c r="HW305" s="337"/>
      <c r="HX305" s="97" t="str">
        <f t="shared" si="559"/>
        <v/>
      </c>
      <c r="HY305" s="994"/>
      <c r="HZ305" s="337"/>
      <c r="IA305" s="510" t="str">
        <f t="shared" si="586"/>
        <v/>
      </c>
      <c r="IB305" s="336"/>
      <c r="IC305" s="337"/>
      <c r="ID305" s="337"/>
      <c r="IE305" s="510"/>
      <c r="IF305" s="336"/>
      <c r="IG305" s="337"/>
      <c r="IH305" s="337"/>
      <c r="II305" s="510"/>
      <c r="IJ305" s="336"/>
      <c r="IK305" s="337"/>
      <c r="IL305" s="337"/>
      <c r="IM305" s="510"/>
      <c r="IN305" s="336"/>
      <c r="IO305" s="337"/>
      <c r="IP305" s="337"/>
      <c r="IQ305" s="97" t="str">
        <f t="shared" si="587"/>
        <v/>
      </c>
      <c r="IR305" s="994"/>
      <c r="IS305" s="337"/>
      <c r="IT305" s="337"/>
      <c r="IU305" s="337"/>
      <c r="IV305" s="510" t="str">
        <f t="shared" si="588"/>
        <v/>
      </c>
      <c r="IW305" s="995"/>
    </row>
    <row r="306" spans="1:257" x14ac:dyDescent="0.25">
      <c r="A306" s="996"/>
      <c r="B306" s="507">
        <v>10</v>
      </c>
      <c r="C306" s="97" t="str">
        <f>IF(Proponentes!B297&gt;0,Proponentes!B297,"")</f>
        <v/>
      </c>
      <c r="D306" s="335"/>
      <c r="E306" s="335"/>
      <c r="F306" s="334"/>
      <c r="G306" s="335"/>
      <c r="H306" s="335"/>
      <c r="I306" s="335"/>
      <c r="J306" s="335"/>
      <c r="K306" s="335"/>
      <c r="L306" s="335"/>
      <c r="M306" s="334"/>
      <c r="N306" s="335"/>
      <c r="O306" s="335"/>
      <c r="P306" s="335"/>
      <c r="Q306" s="335"/>
      <c r="R306" s="335"/>
      <c r="S306" s="335"/>
      <c r="T306" s="334"/>
      <c r="U306" s="335"/>
      <c r="V306" s="335"/>
      <c r="W306" s="335"/>
      <c r="X306" s="335"/>
      <c r="Y306" s="335"/>
      <c r="Z306" s="335"/>
      <c r="AA306" s="334"/>
      <c r="AB306" s="335"/>
      <c r="AC306" s="335"/>
      <c r="AD306" s="335"/>
      <c r="AE306" s="335"/>
      <c r="AF306" s="335"/>
      <c r="AG306" s="97" t="str">
        <f t="shared" si="538"/>
        <v/>
      </c>
      <c r="AH306" s="993"/>
      <c r="AI306" s="335"/>
      <c r="AJ306" s="335" t="str">
        <f t="shared" si="539"/>
        <v/>
      </c>
      <c r="AK306" s="335"/>
      <c r="AL306" s="334"/>
      <c r="AM306" s="335"/>
      <c r="AN306" s="335"/>
      <c r="AO306" s="335"/>
      <c r="AP306" s="335"/>
      <c r="AQ306" s="335"/>
      <c r="AR306" s="335"/>
      <c r="AS306" s="334"/>
      <c r="AT306" s="335"/>
      <c r="AU306" s="335"/>
      <c r="AV306" s="335"/>
      <c r="AW306" s="335"/>
      <c r="AX306" s="335"/>
      <c r="AY306" s="335"/>
      <c r="AZ306" s="334"/>
      <c r="BA306" s="335"/>
      <c r="BB306" s="335"/>
      <c r="BC306" s="335"/>
      <c r="BD306" s="335"/>
      <c r="BE306" s="335"/>
      <c r="BF306" s="335"/>
      <c r="BG306" s="334"/>
      <c r="BH306" s="335"/>
      <c r="BI306" s="335"/>
      <c r="BJ306" s="335"/>
      <c r="BK306" s="335"/>
      <c r="BL306" s="97" t="str">
        <f t="shared" si="540"/>
        <v/>
      </c>
      <c r="BM306" s="993"/>
      <c r="BN306" s="335" t="str">
        <f t="shared" si="567"/>
        <v/>
      </c>
      <c r="BO306" s="334"/>
      <c r="BP306" s="335"/>
      <c r="BQ306" s="335"/>
      <c r="BR306" s="335"/>
      <c r="BS306" s="335" t="str">
        <f t="shared" si="568"/>
        <v/>
      </c>
      <c r="BT306" s="334"/>
      <c r="BU306" s="335"/>
      <c r="BV306" s="335"/>
      <c r="BW306" s="335"/>
      <c r="BX306" s="335" t="str">
        <f t="shared" si="569"/>
        <v/>
      </c>
      <c r="BY306" s="334"/>
      <c r="BZ306" s="335"/>
      <c r="CA306" s="335"/>
      <c r="CB306" s="335"/>
      <c r="CC306" s="335" t="str">
        <f t="shared" si="570"/>
        <v/>
      </c>
      <c r="CD306" s="334"/>
      <c r="CE306" s="335"/>
      <c r="CF306" s="335"/>
      <c r="CG306" s="335"/>
      <c r="CH306" s="997"/>
      <c r="CI306" s="97" t="str">
        <f t="shared" si="571"/>
        <v/>
      </c>
      <c r="CJ306" s="998"/>
      <c r="CK306" s="335"/>
      <c r="CL306" s="97" t="str">
        <f t="shared" si="572"/>
        <v/>
      </c>
      <c r="CM306" s="334"/>
      <c r="CN306" s="335"/>
      <c r="CO306" s="335"/>
      <c r="CP306" s="335"/>
      <c r="CQ306" s="97"/>
      <c r="CR306" s="334"/>
      <c r="CS306" s="335"/>
      <c r="CT306" s="335"/>
      <c r="CU306" s="335"/>
      <c r="CV306" s="97"/>
      <c r="CW306" s="334"/>
      <c r="CX306" s="335"/>
      <c r="CY306" s="335"/>
      <c r="CZ306" s="335"/>
      <c r="DA306" s="97"/>
      <c r="DB306" s="334"/>
      <c r="DC306" s="335"/>
      <c r="DD306" s="335"/>
      <c r="DE306" s="335"/>
      <c r="DF306" s="97" t="str">
        <f t="shared" si="547"/>
        <v/>
      </c>
      <c r="DG306" s="993"/>
      <c r="DH306" s="335"/>
      <c r="DI306" s="97" t="str">
        <f t="shared" si="548"/>
        <v/>
      </c>
      <c r="DJ306" s="334"/>
      <c r="DK306" s="335"/>
      <c r="DL306" s="335"/>
      <c r="DM306" s="97"/>
      <c r="DN306" s="334"/>
      <c r="DO306" s="335"/>
      <c r="DP306" s="335"/>
      <c r="DQ306" s="97"/>
      <c r="DR306" s="334"/>
      <c r="DS306" s="335"/>
      <c r="DT306" s="335"/>
      <c r="DU306" s="97"/>
      <c r="DV306" s="334"/>
      <c r="DW306" s="335"/>
      <c r="DX306" s="335"/>
      <c r="DY306" s="97" t="str">
        <f t="shared" si="549"/>
        <v/>
      </c>
      <c r="DZ306" s="998"/>
      <c r="EA306" s="335"/>
      <c r="EB306" s="97" t="str">
        <f t="shared" si="576"/>
        <v/>
      </c>
      <c r="EC306" s="334"/>
      <c r="ED306" s="335"/>
      <c r="EE306" s="335"/>
      <c r="EF306" s="97"/>
      <c r="EG306" s="334"/>
      <c r="EH306" s="335"/>
      <c r="EI306" s="335"/>
      <c r="EJ306" s="97"/>
      <c r="EK306" s="334"/>
      <c r="EL306" s="335"/>
      <c r="EM306" s="335"/>
      <c r="EN306" s="97"/>
      <c r="EO306" s="334"/>
      <c r="EP306" s="335"/>
      <c r="EQ306" s="335"/>
      <c r="ER306" s="97" t="str">
        <f t="shared" si="551"/>
        <v/>
      </c>
      <c r="ES306" s="993"/>
      <c r="ET306" s="335"/>
      <c r="EU306" s="97" t="str">
        <f t="shared" si="578"/>
        <v/>
      </c>
      <c r="EV306" s="334"/>
      <c r="EW306" s="335"/>
      <c r="EX306" s="335"/>
      <c r="EY306" s="97"/>
      <c r="EZ306" s="334"/>
      <c r="FA306" s="335"/>
      <c r="FB306" s="335"/>
      <c r="FC306" s="97"/>
      <c r="FD306" s="334"/>
      <c r="FE306" s="335"/>
      <c r="FF306" s="335"/>
      <c r="FG306" s="97"/>
      <c r="FH306" s="334"/>
      <c r="FI306" s="335"/>
      <c r="FJ306" s="335"/>
      <c r="FK306" s="97" t="str">
        <f t="shared" si="553"/>
        <v/>
      </c>
      <c r="FL306" s="993"/>
      <c r="FM306" s="335"/>
      <c r="FN306" s="97" t="str">
        <f t="shared" si="580"/>
        <v/>
      </c>
      <c r="FO306" s="334"/>
      <c r="FP306" s="335"/>
      <c r="FQ306" s="97"/>
      <c r="FR306" s="334"/>
      <c r="FS306" s="335"/>
      <c r="FT306" s="97"/>
      <c r="FU306" s="334"/>
      <c r="FV306" s="335"/>
      <c r="FW306" s="97"/>
      <c r="FX306" s="334"/>
      <c r="FY306" s="335"/>
      <c r="FZ306" s="97" t="str">
        <f t="shared" si="555"/>
        <v/>
      </c>
      <c r="GA306" s="993"/>
      <c r="GB306" s="335"/>
      <c r="GC306" s="510" t="str">
        <f t="shared" si="582"/>
        <v/>
      </c>
      <c r="GD306" s="336"/>
      <c r="GE306" s="337"/>
      <c r="GF306" s="337"/>
      <c r="GG306" s="337"/>
      <c r="GH306" s="337"/>
      <c r="GI306" s="510"/>
      <c r="GJ306" s="336"/>
      <c r="GK306" s="337"/>
      <c r="GL306" s="337"/>
      <c r="GM306" s="337"/>
      <c r="GN306" s="337"/>
      <c r="GO306" s="510"/>
      <c r="GP306" s="336"/>
      <c r="GQ306" s="337"/>
      <c r="GR306" s="337"/>
      <c r="GS306" s="337"/>
      <c r="GT306" s="337"/>
      <c r="GU306" s="510"/>
      <c r="GV306" s="336"/>
      <c r="GW306" s="337"/>
      <c r="GX306" s="337"/>
      <c r="GY306" s="337"/>
      <c r="GZ306" s="336"/>
      <c r="HA306" s="510" t="str">
        <f t="shared" si="557"/>
        <v/>
      </c>
      <c r="HB306" s="994"/>
      <c r="HC306" s="337"/>
      <c r="HD306" s="510" t="str">
        <f t="shared" si="584"/>
        <v/>
      </c>
      <c r="HE306" s="336"/>
      <c r="HF306" s="337"/>
      <c r="HG306" s="337"/>
      <c r="HH306" s="336"/>
      <c r="HI306" s="510"/>
      <c r="HJ306" s="336"/>
      <c r="HK306" s="337"/>
      <c r="HL306" s="337"/>
      <c r="HM306" s="336"/>
      <c r="HN306" s="510"/>
      <c r="HO306" s="336"/>
      <c r="HP306" s="337"/>
      <c r="HQ306" s="337"/>
      <c r="HR306" s="337"/>
      <c r="HS306" s="510"/>
      <c r="HT306" s="336"/>
      <c r="HU306" s="337"/>
      <c r="HV306" s="337"/>
      <c r="HW306" s="337"/>
      <c r="HX306" s="97" t="str">
        <f t="shared" si="559"/>
        <v/>
      </c>
      <c r="HY306" s="994"/>
      <c r="HZ306" s="337"/>
      <c r="IA306" s="510" t="str">
        <f t="shared" si="586"/>
        <v/>
      </c>
      <c r="IB306" s="336"/>
      <c r="IC306" s="337"/>
      <c r="ID306" s="337"/>
      <c r="IE306" s="510"/>
      <c r="IF306" s="336"/>
      <c r="IG306" s="337"/>
      <c r="IH306" s="337"/>
      <c r="II306" s="510"/>
      <c r="IJ306" s="336"/>
      <c r="IK306" s="337"/>
      <c r="IL306" s="337"/>
      <c r="IM306" s="510"/>
      <c r="IN306" s="336"/>
      <c r="IO306" s="337"/>
      <c r="IP306" s="337"/>
      <c r="IQ306" s="97" t="str">
        <f t="shared" si="587"/>
        <v/>
      </c>
      <c r="IR306" s="994"/>
      <c r="IS306" s="337"/>
      <c r="IT306" s="337"/>
      <c r="IU306" s="337"/>
      <c r="IV306" s="510" t="str">
        <f t="shared" si="588"/>
        <v/>
      </c>
      <c r="IW306" s="995"/>
    </row>
    <row r="307" spans="1:257" x14ac:dyDescent="0.25">
      <c r="A307" s="996"/>
      <c r="B307" s="507">
        <v>11</v>
      </c>
      <c r="C307" s="97" t="str">
        <f>IF(Proponentes!B298&gt;0,Proponentes!B298,"")</f>
        <v/>
      </c>
      <c r="D307" s="335"/>
      <c r="E307" s="335"/>
      <c r="F307" s="334"/>
      <c r="G307" s="335"/>
      <c r="H307" s="335"/>
      <c r="I307" s="335"/>
      <c r="J307" s="335"/>
      <c r="K307" s="335"/>
      <c r="L307" s="335"/>
      <c r="M307" s="334"/>
      <c r="N307" s="335"/>
      <c r="O307" s="335"/>
      <c r="P307" s="335"/>
      <c r="Q307" s="335"/>
      <c r="R307" s="335"/>
      <c r="S307" s="335"/>
      <c r="T307" s="334"/>
      <c r="U307" s="335"/>
      <c r="V307" s="335"/>
      <c r="W307" s="335"/>
      <c r="X307" s="335"/>
      <c r="Y307" s="335"/>
      <c r="Z307" s="335"/>
      <c r="AA307" s="334"/>
      <c r="AB307" s="335"/>
      <c r="AC307" s="335"/>
      <c r="AD307" s="335"/>
      <c r="AE307" s="335"/>
      <c r="AF307" s="335"/>
      <c r="AG307" s="97" t="str">
        <f t="shared" si="538"/>
        <v/>
      </c>
      <c r="AH307" s="993"/>
      <c r="AI307" s="335"/>
      <c r="AJ307" s="335" t="str">
        <f t="shared" si="539"/>
        <v/>
      </c>
      <c r="AK307" s="335"/>
      <c r="AL307" s="334"/>
      <c r="AM307" s="335"/>
      <c r="AN307" s="335"/>
      <c r="AO307" s="335"/>
      <c r="AP307" s="335"/>
      <c r="AQ307" s="335"/>
      <c r="AR307" s="335"/>
      <c r="AS307" s="334"/>
      <c r="AT307" s="335"/>
      <c r="AU307" s="335"/>
      <c r="AV307" s="335"/>
      <c r="AW307" s="335"/>
      <c r="AX307" s="335"/>
      <c r="AY307" s="335"/>
      <c r="AZ307" s="334"/>
      <c r="BA307" s="335"/>
      <c r="BB307" s="335"/>
      <c r="BC307" s="335"/>
      <c r="BD307" s="335"/>
      <c r="BE307" s="335"/>
      <c r="BF307" s="335"/>
      <c r="BG307" s="334"/>
      <c r="BH307" s="335"/>
      <c r="BI307" s="335"/>
      <c r="BJ307" s="335"/>
      <c r="BK307" s="335"/>
      <c r="BL307" s="97" t="str">
        <f t="shared" si="540"/>
        <v/>
      </c>
      <c r="BM307" s="993"/>
      <c r="BN307" s="335" t="str">
        <f t="shared" si="567"/>
        <v/>
      </c>
      <c r="BO307" s="334"/>
      <c r="BP307" s="335"/>
      <c r="BQ307" s="335"/>
      <c r="BR307" s="335"/>
      <c r="BS307" s="335" t="str">
        <f t="shared" si="568"/>
        <v/>
      </c>
      <c r="BT307" s="334"/>
      <c r="BU307" s="335"/>
      <c r="BV307" s="335"/>
      <c r="BW307" s="335"/>
      <c r="BX307" s="335" t="str">
        <f t="shared" si="569"/>
        <v/>
      </c>
      <c r="BY307" s="334"/>
      <c r="BZ307" s="335"/>
      <c r="CA307" s="335"/>
      <c r="CB307" s="335"/>
      <c r="CC307" s="335" t="str">
        <f t="shared" si="570"/>
        <v/>
      </c>
      <c r="CD307" s="334"/>
      <c r="CE307" s="335"/>
      <c r="CF307" s="335"/>
      <c r="CG307" s="335"/>
      <c r="CH307" s="997"/>
      <c r="CI307" s="97" t="str">
        <f t="shared" si="571"/>
        <v/>
      </c>
      <c r="CJ307" s="998"/>
      <c r="CK307" s="335"/>
      <c r="CL307" s="97" t="str">
        <f t="shared" si="572"/>
        <v/>
      </c>
      <c r="CM307" s="334"/>
      <c r="CN307" s="335"/>
      <c r="CO307" s="335"/>
      <c r="CP307" s="335"/>
      <c r="CQ307" s="97"/>
      <c r="CR307" s="334"/>
      <c r="CS307" s="335"/>
      <c r="CT307" s="335"/>
      <c r="CU307" s="335"/>
      <c r="CV307" s="97"/>
      <c r="CW307" s="334"/>
      <c r="CX307" s="335"/>
      <c r="CY307" s="335"/>
      <c r="CZ307" s="335"/>
      <c r="DA307" s="97"/>
      <c r="DB307" s="334"/>
      <c r="DC307" s="335"/>
      <c r="DD307" s="335"/>
      <c r="DE307" s="335"/>
      <c r="DF307" s="97" t="str">
        <f t="shared" si="547"/>
        <v/>
      </c>
      <c r="DG307" s="993"/>
      <c r="DH307" s="335"/>
      <c r="DI307" s="97" t="str">
        <f t="shared" si="548"/>
        <v/>
      </c>
      <c r="DJ307" s="334"/>
      <c r="DK307" s="335"/>
      <c r="DL307" s="335"/>
      <c r="DM307" s="97"/>
      <c r="DN307" s="334"/>
      <c r="DO307" s="335"/>
      <c r="DP307" s="335"/>
      <c r="DQ307" s="97"/>
      <c r="DR307" s="334"/>
      <c r="DS307" s="335"/>
      <c r="DT307" s="335"/>
      <c r="DU307" s="97"/>
      <c r="DV307" s="334"/>
      <c r="DW307" s="335"/>
      <c r="DX307" s="335"/>
      <c r="DY307" s="97" t="str">
        <f t="shared" si="549"/>
        <v/>
      </c>
      <c r="DZ307" s="998"/>
      <c r="EA307" s="335"/>
      <c r="EB307" s="97" t="str">
        <f t="shared" si="576"/>
        <v/>
      </c>
      <c r="EC307" s="334"/>
      <c r="ED307" s="335"/>
      <c r="EE307" s="335"/>
      <c r="EF307" s="97"/>
      <c r="EG307" s="334"/>
      <c r="EH307" s="335"/>
      <c r="EI307" s="335"/>
      <c r="EJ307" s="97"/>
      <c r="EK307" s="334"/>
      <c r="EL307" s="335"/>
      <c r="EM307" s="335"/>
      <c r="EN307" s="97"/>
      <c r="EO307" s="334"/>
      <c r="EP307" s="335"/>
      <c r="EQ307" s="335"/>
      <c r="ER307" s="97" t="str">
        <f t="shared" si="551"/>
        <v/>
      </c>
      <c r="ES307" s="993"/>
      <c r="ET307" s="335"/>
      <c r="EU307" s="97" t="str">
        <f t="shared" si="578"/>
        <v/>
      </c>
      <c r="EV307" s="334"/>
      <c r="EW307" s="335"/>
      <c r="EX307" s="335"/>
      <c r="EY307" s="97"/>
      <c r="EZ307" s="334"/>
      <c r="FA307" s="335"/>
      <c r="FB307" s="335"/>
      <c r="FC307" s="97"/>
      <c r="FD307" s="334"/>
      <c r="FE307" s="335"/>
      <c r="FF307" s="335"/>
      <c r="FG307" s="97"/>
      <c r="FH307" s="334"/>
      <c r="FI307" s="335"/>
      <c r="FJ307" s="335"/>
      <c r="FK307" s="97" t="str">
        <f t="shared" si="553"/>
        <v/>
      </c>
      <c r="FL307" s="993"/>
      <c r="FM307" s="335"/>
      <c r="FN307" s="97" t="str">
        <f t="shared" si="580"/>
        <v/>
      </c>
      <c r="FO307" s="334"/>
      <c r="FP307" s="335"/>
      <c r="FQ307" s="97"/>
      <c r="FR307" s="334"/>
      <c r="FS307" s="335"/>
      <c r="FT307" s="97"/>
      <c r="FU307" s="334"/>
      <c r="FV307" s="335"/>
      <c r="FW307" s="97"/>
      <c r="FX307" s="334"/>
      <c r="FY307" s="335"/>
      <c r="FZ307" s="97" t="str">
        <f t="shared" si="555"/>
        <v/>
      </c>
      <c r="GA307" s="993"/>
      <c r="GB307" s="335"/>
      <c r="GC307" s="510" t="str">
        <f t="shared" si="582"/>
        <v/>
      </c>
      <c r="GD307" s="336"/>
      <c r="GE307" s="337"/>
      <c r="GF307" s="337"/>
      <c r="GG307" s="337"/>
      <c r="GH307" s="337"/>
      <c r="GI307" s="510"/>
      <c r="GJ307" s="336"/>
      <c r="GK307" s="337"/>
      <c r="GL307" s="337"/>
      <c r="GM307" s="337"/>
      <c r="GN307" s="337"/>
      <c r="GO307" s="510"/>
      <c r="GP307" s="336"/>
      <c r="GQ307" s="337"/>
      <c r="GR307" s="337"/>
      <c r="GS307" s="337"/>
      <c r="GT307" s="337"/>
      <c r="GU307" s="510"/>
      <c r="GV307" s="336"/>
      <c r="GW307" s="337"/>
      <c r="GX307" s="337"/>
      <c r="GY307" s="337"/>
      <c r="GZ307" s="336"/>
      <c r="HA307" s="510" t="str">
        <f t="shared" si="557"/>
        <v/>
      </c>
      <c r="HB307" s="994"/>
      <c r="HC307" s="337"/>
      <c r="HD307" s="510" t="str">
        <f t="shared" si="584"/>
        <v/>
      </c>
      <c r="HE307" s="336"/>
      <c r="HF307" s="337"/>
      <c r="HG307" s="337"/>
      <c r="HH307" s="336"/>
      <c r="HI307" s="510"/>
      <c r="HJ307" s="336"/>
      <c r="HK307" s="337"/>
      <c r="HL307" s="337"/>
      <c r="HM307" s="336"/>
      <c r="HN307" s="510"/>
      <c r="HO307" s="336"/>
      <c r="HP307" s="337"/>
      <c r="HQ307" s="337"/>
      <c r="HR307" s="337"/>
      <c r="HS307" s="510"/>
      <c r="HT307" s="336"/>
      <c r="HU307" s="337"/>
      <c r="HV307" s="337"/>
      <c r="HW307" s="337"/>
      <c r="HX307" s="97" t="str">
        <f t="shared" si="559"/>
        <v/>
      </c>
      <c r="HY307" s="994"/>
      <c r="HZ307" s="337"/>
      <c r="IA307" s="510" t="str">
        <f t="shared" si="586"/>
        <v/>
      </c>
      <c r="IB307" s="336"/>
      <c r="IC307" s="337"/>
      <c r="ID307" s="337"/>
      <c r="IE307" s="510"/>
      <c r="IF307" s="336"/>
      <c r="IG307" s="337"/>
      <c r="IH307" s="337"/>
      <c r="II307" s="510"/>
      <c r="IJ307" s="336"/>
      <c r="IK307" s="337"/>
      <c r="IL307" s="337"/>
      <c r="IM307" s="510"/>
      <c r="IN307" s="336"/>
      <c r="IO307" s="337"/>
      <c r="IP307" s="337"/>
      <c r="IQ307" s="97" t="str">
        <f t="shared" si="587"/>
        <v/>
      </c>
      <c r="IR307" s="994"/>
      <c r="IS307" s="337"/>
      <c r="IT307" s="337"/>
      <c r="IU307" s="337"/>
      <c r="IV307" s="510" t="str">
        <f t="shared" si="588"/>
        <v/>
      </c>
      <c r="IW307" s="995"/>
    </row>
    <row r="308" spans="1:257" x14ac:dyDescent="0.25">
      <c r="A308" s="996"/>
      <c r="B308" s="507">
        <v>12</v>
      </c>
      <c r="C308" s="97" t="str">
        <f>IF(Proponentes!B299&gt;0,Proponentes!B299,"")</f>
        <v/>
      </c>
      <c r="D308" s="335"/>
      <c r="E308" s="335"/>
      <c r="F308" s="334"/>
      <c r="G308" s="335"/>
      <c r="H308" s="335"/>
      <c r="I308" s="335"/>
      <c r="J308" s="335"/>
      <c r="K308" s="335"/>
      <c r="L308" s="335"/>
      <c r="M308" s="334"/>
      <c r="N308" s="335"/>
      <c r="O308" s="335"/>
      <c r="P308" s="335"/>
      <c r="Q308" s="335"/>
      <c r="R308" s="335"/>
      <c r="S308" s="335"/>
      <c r="T308" s="334"/>
      <c r="U308" s="335"/>
      <c r="V308" s="335"/>
      <c r="W308" s="335"/>
      <c r="X308" s="335"/>
      <c r="Y308" s="335"/>
      <c r="Z308" s="335"/>
      <c r="AA308" s="334"/>
      <c r="AB308" s="335"/>
      <c r="AC308" s="335"/>
      <c r="AD308" s="335"/>
      <c r="AE308" s="335"/>
      <c r="AF308" s="335"/>
      <c r="AG308" s="97" t="str">
        <f t="shared" si="538"/>
        <v/>
      </c>
      <c r="AH308" s="993"/>
      <c r="AI308" s="335"/>
      <c r="AJ308" s="335" t="str">
        <f t="shared" si="539"/>
        <v/>
      </c>
      <c r="AK308" s="335"/>
      <c r="AL308" s="334"/>
      <c r="AM308" s="335"/>
      <c r="AN308" s="335"/>
      <c r="AO308" s="335"/>
      <c r="AP308" s="335"/>
      <c r="AQ308" s="335"/>
      <c r="AR308" s="335"/>
      <c r="AS308" s="334"/>
      <c r="AT308" s="335"/>
      <c r="AU308" s="335"/>
      <c r="AV308" s="335"/>
      <c r="AW308" s="335"/>
      <c r="AX308" s="335"/>
      <c r="AY308" s="335"/>
      <c r="AZ308" s="334"/>
      <c r="BA308" s="335"/>
      <c r="BB308" s="335"/>
      <c r="BC308" s="335"/>
      <c r="BD308" s="335"/>
      <c r="BE308" s="335"/>
      <c r="BF308" s="335"/>
      <c r="BG308" s="334"/>
      <c r="BH308" s="335"/>
      <c r="BI308" s="335"/>
      <c r="BJ308" s="335"/>
      <c r="BK308" s="335"/>
      <c r="BL308" s="97" t="str">
        <f t="shared" si="540"/>
        <v/>
      </c>
      <c r="BM308" s="993"/>
      <c r="BN308" s="335" t="str">
        <f t="shared" si="567"/>
        <v/>
      </c>
      <c r="BO308" s="334"/>
      <c r="BP308" s="335"/>
      <c r="BQ308" s="335"/>
      <c r="BR308" s="335"/>
      <c r="BS308" s="335" t="str">
        <f t="shared" si="568"/>
        <v/>
      </c>
      <c r="BT308" s="334"/>
      <c r="BU308" s="335"/>
      <c r="BV308" s="335"/>
      <c r="BW308" s="335"/>
      <c r="BX308" s="335" t="str">
        <f t="shared" si="569"/>
        <v/>
      </c>
      <c r="BY308" s="334"/>
      <c r="BZ308" s="335"/>
      <c r="CA308" s="335"/>
      <c r="CB308" s="335"/>
      <c r="CC308" s="335" t="str">
        <f t="shared" si="570"/>
        <v/>
      </c>
      <c r="CD308" s="334"/>
      <c r="CE308" s="335"/>
      <c r="CF308" s="335"/>
      <c r="CG308" s="335"/>
      <c r="CH308" s="997"/>
      <c r="CI308" s="97" t="str">
        <f t="shared" si="571"/>
        <v/>
      </c>
      <c r="CJ308" s="998"/>
      <c r="CK308" s="335"/>
      <c r="CL308" s="97" t="str">
        <f t="shared" si="572"/>
        <v/>
      </c>
      <c r="CM308" s="334"/>
      <c r="CN308" s="335"/>
      <c r="CO308" s="335"/>
      <c r="CP308" s="335"/>
      <c r="CQ308" s="97"/>
      <c r="CR308" s="334"/>
      <c r="CS308" s="335"/>
      <c r="CT308" s="335"/>
      <c r="CU308" s="335"/>
      <c r="CV308" s="97"/>
      <c r="CW308" s="334"/>
      <c r="CX308" s="335"/>
      <c r="CY308" s="335"/>
      <c r="CZ308" s="335"/>
      <c r="DA308" s="97"/>
      <c r="DB308" s="334"/>
      <c r="DC308" s="335"/>
      <c r="DD308" s="335"/>
      <c r="DE308" s="335"/>
      <c r="DF308" s="97" t="str">
        <f t="shared" si="547"/>
        <v/>
      </c>
      <c r="DG308" s="993"/>
      <c r="DH308" s="335"/>
      <c r="DI308" s="97" t="str">
        <f t="shared" si="548"/>
        <v/>
      </c>
      <c r="DJ308" s="334"/>
      <c r="DK308" s="335"/>
      <c r="DL308" s="335"/>
      <c r="DM308" s="97"/>
      <c r="DN308" s="334"/>
      <c r="DO308" s="335"/>
      <c r="DP308" s="335"/>
      <c r="DQ308" s="97"/>
      <c r="DR308" s="334"/>
      <c r="DS308" s="335"/>
      <c r="DT308" s="335"/>
      <c r="DU308" s="97"/>
      <c r="DV308" s="334"/>
      <c r="DW308" s="335"/>
      <c r="DX308" s="335"/>
      <c r="DY308" s="97" t="str">
        <f t="shared" si="549"/>
        <v/>
      </c>
      <c r="DZ308" s="998"/>
      <c r="EA308" s="335"/>
      <c r="EB308" s="97" t="str">
        <f t="shared" si="576"/>
        <v/>
      </c>
      <c r="EC308" s="334"/>
      <c r="ED308" s="335"/>
      <c r="EE308" s="335"/>
      <c r="EF308" s="97"/>
      <c r="EG308" s="334"/>
      <c r="EH308" s="335"/>
      <c r="EI308" s="335"/>
      <c r="EJ308" s="97"/>
      <c r="EK308" s="334"/>
      <c r="EL308" s="335"/>
      <c r="EM308" s="335"/>
      <c r="EN308" s="97"/>
      <c r="EO308" s="334"/>
      <c r="EP308" s="335"/>
      <c r="EQ308" s="335"/>
      <c r="ER308" s="97" t="str">
        <f t="shared" si="551"/>
        <v/>
      </c>
      <c r="ES308" s="993"/>
      <c r="ET308" s="335"/>
      <c r="EU308" s="97" t="str">
        <f t="shared" si="578"/>
        <v/>
      </c>
      <c r="EV308" s="334"/>
      <c r="EW308" s="335"/>
      <c r="EX308" s="335"/>
      <c r="EY308" s="97"/>
      <c r="EZ308" s="334"/>
      <c r="FA308" s="335"/>
      <c r="FB308" s="335"/>
      <c r="FC308" s="97"/>
      <c r="FD308" s="334"/>
      <c r="FE308" s="335"/>
      <c r="FF308" s="335"/>
      <c r="FG308" s="97"/>
      <c r="FH308" s="334"/>
      <c r="FI308" s="335"/>
      <c r="FJ308" s="335"/>
      <c r="FK308" s="97" t="str">
        <f t="shared" si="553"/>
        <v/>
      </c>
      <c r="FL308" s="993"/>
      <c r="FM308" s="335"/>
      <c r="FN308" s="97" t="str">
        <f t="shared" si="580"/>
        <v/>
      </c>
      <c r="FO308" s="334"/>
      <c r="FP308" s="335"/>
      <c r="FQ308" s="97"/>
      <c r="FR308" s="334"/>
      <c r="FS308" s="335"/>
      <c r="FT308" s="97"/>
      <c r="FU308" s="334"/>
      <c r="FV308" s="335"/>
      <c r="FW308" s="97"/>
      <c r="FX308" s="334"/>
      <c r="FY308" s="335"/>
      <c r="FZ308" s="97" t="str">
        <f t="shared" si="555"/>
        <v/>
      </c>
      <c r="GA308" s="993"/>
      <c r="GB308" s="335"/>
      <c r="GC308" s="510" t="str">
        <f t="shared" si="582"/>
        <v/>
      </c>
      <c r="GD308" s="336"/>
      <c r="GE308" s="337"/>
      <c r="GF308" s="337"/>
      <c r="GG308" s="337"/>
      <c r="GH308" s="337"/>
      <c r="GI308" s="510"/>
      <c r="GJ308" s="336"/>
      <c r="GK308" s="337"/>
      <c r="GL308" s="337"/>
      <c r="GM308" s="337"/>
      <c r="GN308" s="337"/>
      <c r="GO308" s="510"/>
      <c r="GP308" s="336"/>
      <c r="GQ308" s="337"/>
      <c r="GR308" s="337"/>
      <c r="GS308" s="337"/>
      <c r="GT308" s="337"/>
      <c r="GU308" s="510"/>
      <c r="GV308" s="336"/>
      <c r="GW308" s="337"/>
      <c r="GX308" s="337"/>
      <c r="GY308" s="337"/>
      <c r="GZ308" s="336"/>
      <c r="HA308" s="510" t="str">
        <f t="shared" si="557"/>
        <v/>
      </c>
      <c r="HB308" s="994"/>
      <c r="HC308" s="337"/>
      <c r="HD308" s="510" t="str">
        <f t="shared" si="584"/>
        <v/>
      </c>
      <c r="HE308" s="336"/>
      <c r="HF308" s="337"/>
      <c r="HG308" s="337"/>
      <c r="HH308" s="336"/>
      <c r="HI308" s="510"/>
      <c r="HJ308" s="336"/>
      <c r="HK308" s="337"/>
      <c r="HL308" s="337"/>
      <c r="HM308" s="336"/>
      <c r="HN308" s="510"/>
      <c r="HO308" s="336"/>
      <c r="HP308" s="337"/>
      <c r="HQ308" s="337"/>
      <c r="HR308" s="337"/>
      <c r="HS308" s="510"/>
      <c r="HT308" s="336"/>
      <c r="HU308" s="337"/>
      <c r="HV308" s="337"/>
      <c r="HW308" s="337"/>
      <c r="HX308" s="97" t="str">
        <f t="shared" si="559"/>
        <v/>
      </c>
      <c r="HY308" s="994"/>
      <c r="HZ308" s="337"/>
      <c r="IA308" s="510" t="str">
        <f t="shared" si="586"/>
        <v/>
      </c>
      <c r="IB308" s="336"/>
      <c r="IC308" s="337"/>
      <c r="ID308" s="337"/>
      <c r="IE308" s="510"/>
      <c r="IF308" s="336"/>
      <c r="IG308" s="337"/>
      <c r="IH308" s="337"/>
      <c r="II308" s="510"/>
      <c r="IJ308" s="336"/>
      <c r="IK308" s="337"/>
      <c r="IL308" s="337"/>
      <c r="IM308" s="510"/>
      <c r="IN308" s="336"/>
      <c r="IO308" s="337"/>
      <c r="IP308" s="337"/>
      <c r="IQ308" s="97" t="str">
        <f t="shared" si="587"/>
        <v/>
      </c>
      <c r="IR308" s="994"/>
      <c r="IS308" s="337"/>
      <c r="IT308" s="337"/>
      <c r="IU308" s="337"/>
      <c r="IV308" s="510" t="str">
        <f t="shared" si="588"/>
        <v/>
      </c>
      <c r="IW308" s="995"/>
    </row>
    <row r="309" spans="1:257" x14ac:dyDescent="0.25">
      <c r="A309" s="548">
        <v>23</v>
      </c>
      <c r="B309" s="514"/>
      <c r="C309" s="514"/>
      <c r="D309" s="514"/>
      <c r="E309" s="514"/>
      <c r="F309" s="515"/>
      <c r="G309" s="514"/>
      <c r="H309" s="514"/>
      <c r="I309" s="514"/>
      <c r="J309" s="514"/>
      <c r="K309" s="514"/>
      <c r="L309" s="514"/>
      <c r="M309" s="514"/>
      <c r="N309" s="514"/>
      <c r="O309" s="514"/>
      <c r="P309" s="514"/>
      <c r="Q309" s="514"/>
      <c r="R309" s="514"/>
      <c r="S309" s="514"/>
      <c r="T309" s="514"/>
      <c r="U309" s="514"/>
      <c r="V309" s="514"/>
      <c r="W309" s="514"/>
      <c r="X309" s="514"/>
      <c r="Y309" s="514"/>
      <c r="Z309" s="514"/>
      <c r="AA309" s="514"/>
      <c r="AB309" s="514"/>
      <c r="AC309" s="514"/>
      <c r="AD309" s="514"/>
      <c r="AE309" s="514"/>
      <c r="AF309" s="514"/>
      <c r="AG309" s="514"/>
      <c r="AH309" s="514"/>
      <c r="AI309" s="514"/>
      <c r="AJ309" s="514"/>
      <c r="AK309" s="514"/>
      <c r="AL309" s="514"/>
      <c r="AM309" s="514"/>
      <c r="AN309" s="514"/>
      <c r="AO309" s="514"/>
      <c r="AP309" s="514"/>
      <c r="AQ309" s="514"/>
      <c r="AR309" s="514"/>
      <c r="AS309" s="514"/>
      <c r="AT309" s="514"/>
      <c r="AU309" s="514"/>
      <c r="AV309" s="514"/>
      <c r="AW309" s="514"/>
      <c r="AX309" s="514"/>
      <c r="AY309" s="514"/>
      <c r="AZ309" s="514"/>
      <c r="BA309" s="514"/>
      <c r="BB309" s="514"/>
      <c r="BC309" s="514"/>
      <c r="BD309" s="514"/>
      <c r="BE309" s="514"/>
      <c r="BF309" s="514"/>
      <c r="BG309" s="514"/>
      <c r="BH309" s="514"/>
      <c r="BI309" s="514"/>
      <c r="BJ309" s="514"/>
      <c r="BK309" s="514"/>
      <c r="BL309" s="514"/>
      <c r="BM309" s="514"/>
      <c r="BN309" s="514"/>
      <c r="BO309" s="514"/>
      <c r="BP309" s="514"/>
      <c r="BQ309" s="514"/>
      <c r="BR309" s="514"/>
      <c r="BS309" s="514"/>
      <c r="BT309" s="514"/>
      <c r="BU309" s="514"/>
      <c r="BV309" s="514"/>
      <c r="BW309" s="514"/>
      <c r="BX309" s="514"/>
      <c r="BY309" s="514"/>
      <c r="BZ309" s="514"/>
      <c r="CA309" s="514"/>
      <c r="CB309" s="514"/>
      <c r="CC309" s="514"/>
      <c r="CD309" s="514"/>
      <c r="CE309" s="514"/>
      <c r="CF309" s="514"/>
      <c r="CG309" s="514"/>
      <c r="CH309" s="516"/>
      <c r="CI309" s="514"/>
      <c r="CJ309" s="514"/>
      <c r="CK309" s="514"/>
      <c r="CL309" s="514"/>
      <c r="CM309" s="514"/>
      <c r="CN309" s="514"/>
      <c r="CO309" s="514"/>
      <c r="CP309" s="514"/>
      <c r="CQ309" s="514"/>
      <c r="CR309" s="514"/>
      <c r="CS309" s="514"/>
      <c r="CT309" s="514"/>
      <c r="CU309" s="514"/>
      <c r="CV309" s="514"/>
      <c r="CW309" s="514"/>
      <c r="CX309" s="514"/>
      <c r="CY309" s="514"/>
      <c r="CZ309" s="514"/>
      <c r="DA309" s="514"/>
      <c r="DB309" s="514"/>
      <c r="DC309" s="514"/>
      <c r="DD309" s="514"/>
      <c r="DE309" s="514"/>
      <c r="DF309" s="514"/>
      <c r="DG309" s="514"/>
      <c r="DH309" s="514"/>
      <c r="DI309" s="514"/>
      <c r="DJ309" s="514"/>
      <c r="DK309" s="514"/>
      <c r="DL309" s="514"/>
      <c r="DM309" s="514"/>
      <c r="DN309" s="514"/>
      <c r="DO309" s="514"/>
      <c r="DP309" s="514"/>
      <c r="DQ309" s="514"/>
      <c r="DR309" s="514"/>
      <c r="DS309" s="514"/>
      <c r="DT309" s="514"/>
      <c r="DU309" s="514"/>
      <c r="DV309" s="514"/>
      <c r="DW309" s="514"/>
      <c r="DX309" s="514"/>
      <c r="DY309" s="514"/>
      <c r="DZ309" s="514"/>
      <c r="EA309" s="514"/>
      <c r="EB309" s="514"/>
      <c r="EC309" s="514"/>
      <c r="ED309" s="514"/>
      <c r="EE309" s="514"/>
      <c r="EF309" s="514"/>
      <c r="EG309" s="514"/>
      <c r="EH309" s="514"/>
      <c r="EI309" s="514"/>
      <c r="EJ309" s="514"/>
      <c r="EK309" s="514"/>
      <c r="EL309" s="514"/>
      <c r="EM309" s="514"/>
      <c r="EN309" s="514"/>
      <c r="EO309" s="514"/>
      <c r="EP309" s="514"/>
      <c r="EQ309" s="514"/>
      <c r="ER309" s="514"/>
      <c r="ES309" s="514"/>
      <c r="ET309" s="514"/>
      <c r="EU309" s="514"/>
      <c r="EV309" s="514"/>
      <c r="EW309" s="514"/>
      <c r="EX309" s="514"/>
      <c r="EY309" s="514"/>
      <c r="EZ309" s="514"/>
      <c r="FA309" s="514"/>
      <c r="FB309" s="514"/>
      <c r="FC309" s="514"/>
      <c r="FD309" s="514"/>
      <c r="FE309" s="514"/>
      <c r="FF309" s="514"/>
      <c r="FG309" s="514"/>
      <c r="FH309" s="514"/>
      <c r="FI309" s="514"/>
      <c r="FJ309" s="514"/>
      <c r="FK309" s="514"/>
      <c r="FL309" s="514"/>
      <c r="FM309" s="514"/>
      <c r="FN309" s="514"/>
      <c r="FO309" s="514"/>
      <c r="FP309" s="514"/>
      <c r="FQ309" s="514"/>
      <c r="FR309" s="514"/>
      <c r="FS309" s="514"/>
      <c r="FT309" s="514"/>
      <c r="FU309" s="514"/>
      <c r="FV309" s="514"/>
      <c r="FW309" s="514"/>
      <c r="FX309" s="514"/>
      <c r="FY309" s="514"/>
      <c r="FZ309" s="514"/>
      <c r="GA309" s="514"/>
      <c r="GB309" s="514"/>
      <c r="GC309" s="514"/>
      <c r="GD309" s="514"/>
      <c r="GE309" s="514"/>
      <c r="GF309" s="514"/>
      <c r="GG309" s="514"/>
      <c r="GH309" s="514"/>
      <c r="GI309" s="514"/>
      <c r="GJ309" s="514"/>
      <c r="GK309" s="514"/>
      <c r="GL309" s="514"/>
      <c r="GM309" s="514"/>
      <c r="GN309" s="514"/>
      <c r="GO309" s="514"/>
      <c r="GP309" s="514"/>
      <c r="GQ309" s="514"/>
      <c r="GR309" s="514"/>
      <c r="GS309" s="514"/>
      <c r="GT309" s="514"/>
      <c r="GU309" s="514"/>
      <c r="GV309" s="514"/>
      <c r="GW309" s="514"/>
      <c r="GX309" s="514"/>
      <c r="GY309" s="514"/>
      <c r="GZ309" s="514"/>
      <c r="HA309" s="514"/>
      <c r="HB309" s="514"/>
      <c r="HC309" s="514"/>
      <c r="HD309" s="514"/>
      <c r="HE309" s="514"/>
      <c r="HF309" s="514"/>
      <c r="HG309" s="514"/>
      <c r="HH309" s="514"/>
      <c r="HI309" s="514"/>
      <c r="HJ309" s="514"/>
      <c r="HK309" s="514"/>
      <c r="HL309" s="514"/>
      <c r="HM309" s="514"/>
      <c r="HN309" s="514"/>
      <c r="HO309" s="514"/>
      <c r="HP309" s="514"/>
      <c r="HQ309" s="514"/>
      <c r="HR309" s="514"/>
      <c r="HS309" s="514"/>
      <c r="HT309" s="514"/>
      <c r="HU309" s="514"/>
      <c r="HV309" s="514"/>
      <c r="HW309" s="514"/>
      <c r="HX309" s="514"/>
      <c r="HY309" s="514"/>
      <c r="HZ309" s="514"/>
      <c r="IA309" s="514"/>
      <c r="IB309" s="514"/>
      <c r="IC309" s="514"/>
      <c r="ID309" s="514"/>
      <c r="IE309" s="514"/>
      <c r="IF309" s="514"/>
      <c r="IG309" s="514"/>
      <c r="IH309" s="514"/>
      <c r="II309" s="514"/>
      <c r="IJ309" s="514"/>
      <c r="IK309" s="514"/>
      <c r="IL309" s="514"/>
      <c r="IM309" s="514"/>
      <c r="IN309" s="514"/>
      <c r="IO309" s="514"/>
      <c r="IP309" s="514"/>
      <c r="IQ309" s="514"/>
      <c r="IR309" s="514"/>
      <c r="IS309" s="514"/>
      <c r="IT309" s="514"/>
      <c r="IU309" s="514"/>
      <c r="IV309" s="514"/>
      <c r="IW309" s="549"/>
    </row>
    <row r="310" spans="1:257" ht="49.5" x14ac:dyDescent="0.25">
      <c r="A310" s="996">
        <f t="shared" ref="A310" si="589">A322</f>
        <v>24</v>
      </c>
      <c r="B310" s="507">
        <v>1</v>
      </c>
      <c r="C310" s="97" t="str">
        <f>IF(Proponentes!B301&gt;0,Proponentes!B301,"")</f>
        <v>UNION TEMPORAL PROGRESEMOS</v>
      </c>
      <c r="D310" s="335"/>
      <c r="E310" s="335" t="s">
        <v>120</v>
      </c>
      <c r="F310" s="334" t="s">
        <v>1664</v>
      </c>
      <c r="G310" s="341">
        <v>45371</v>
      </c>
      <c r="H310" s="335" t="s">
        <v>1631</v>
      </c>
      <c r="I310" s="335" t="s">
        <v>1538</v>
      </c>
      <c r="J310" s="335"/>
      <c r="K310" s="335"/>
      <c r="L310" s="335" t="s">
        <v>118</v>
      </c>
      <c r="M310" s="334" t="s">
        <v>750</v>
      </c>
      <c r="N310" s="341">
        <v>47330</v>
      </c>
      <c r="O310" s="335" t="s">
        <v>1631</v>
      </c>
      <c r="P310" s="335" t="s">
        <v>1538</v>
      </c>
      <c r="Q310" s="335"/>
      <c r="R310" s="335"/>
      <c r="S310" s="335" t="s">
        <v>122</v>
      </c>
      <c r="T310" s="334" t="s">
        <v>949</v>
      </c>
      <c r="U310" s="341">
        <v>45596</v>
      </c>
      <c r="V310" s="335" t="s">
        <v>1631</v>
      </c>
      <c r="W310" s="335" t="s">
        <v>1538</v>
      </c>
      <c r="X310" s="335"/>
      <c r="Y310" s="335"/>
      <c r="Z310" s="335"/>
      <c r="AA310" s="334"/>
      <c r="AB310" s="335"/>
      <c r="AC310" s="335"/>
      <c r="AD310" s="335"/>
      <c r="AE310" s="335"/>
      <c r="AF310" s="335"/>
      <c r="AG310" s="97" t="str">
        <f t="shared" ref="AG310" si="590">IF(E310="","",IF(K310=0,IF(R310=0,IF(Y310=0,IF(AF310=0,"CUMPLE","NO CUMPLE"),"NO CUMPLE"),"NO CUMPLE"),"NO CUMPLE"))</f>
        <v>CUMPLE</v>
      </c>
      <c r="AH310" s="993"/>
      <c r="AI310" s="335"/>
      <c r="AJ310" s="335" t="str">
        <f t="shared" ref="AJ310" si="591">IF(E310&gt;0,E310,"")</f>
        <v>SEGURIDAD OCCIDENTE LTDA</v>
      </c>
      <c r="AK310" s="335" t="s">
        <v>1631</v>
      </c>
      <c r="AL310" s="334" t="s">
        <v>1664</v>
      </c>
      <c r="AM310" s="341" t="s">
        <v>1790</v>
      </c>
      <c r="AN310" s="335" t="s">
        <v>1538</v>
      </c>
      <c r="AO310" s="335"/>
      <c r="AP310" s="335"/>
      <c r="AQ310" s="335" t="s">
        <v>1791</v>
      </c>
      <c r="AR310" s="335" t="s">
        <v>1631</v>
      </c>
      <c r="AS310" s="334" t="s">
        <v>750</v>
      </c>
      <c r="AT310" s="341">
        <v>47330</v>
      </c>
      <c r="AU310" s="335" t="s">
        <v>1538</v>
      </c>
      <c r="AV310" s="335"/>
      <c r="AW310" s="335"/>
      <c r="AX310" s="335" t="s">
        <v>122</v>
      </c>
      <c r="AY310" s="335" t="s">
        <v>1631</v>
      </c>
      <c r="AZ310" s="334" t="s">
        <v>1792</v>
      </c>
      <c r="BA310" s="341">
        <v>45596</v>
      </c>
      <c r="BB310" s="335" t="s">
        <v>1538</v>
      </c>
      <c r="BC310" s="335"/>
      <c r="BD310" s="335"/>
      <c r="BE310" s="335"/>
      <c r="BF310" s="335"/>
      <c r="BG310" s="334"/>
      <c r="BH310" s="335"/>
      <c r="BI310" s="335"/>
      <c r="BJ310" s="335"/>
      <c r="BK310" s="335"/>
      <c r="BL310" s="97" t="str">
        <f t="shared" ref="BL310" si="592">IF(AJ310="","",IF(AP310=0,IF(AW310=0,IF(BD310=0,IF(BK310=0,"CUMPLE","NO CUMPLE"),"NO CUMPLE"),"NO CUMPLE"),"NO CUMPLE"))</f>
        <v>CUMPLE</v>
      </c>
      <c r="BM310" s="993"/>
      <c r="BN310" s="335" t="str">
        <f t="shared" ref="BN310:BN321" si="593">IF(E310&gt;0,E310,"")</f>
        <v>SEGURIDAD OCCIDENTE LTDA</v>
      </c>
      <c r="BO310" s="334" t="s">
        <v>1793</v>
      </c>
      <c r="BP310" s="335" t="s">
        <v>1631</v>
      </c>
      <c r="BQ310" s="335">
        <v>15</v>
      </c>
      <c r="BR310" s="335"/>
      <c r="BS310" s="335" t="str">
        <f t="shared" ref="BS310:BS321" si="594">IF(L310&gt;0,L310,"")</f>
        <v>MIRO SEGURIDAD LTDA</v>
      </c>
      <c r="BT310" s="334" t="s">
        <v>1794</v>
      </c>
      <c r="BU310" s="335" t="s">
        <v>1631</v>
      </c>
      <c r="BV310" s="335">
        <v>25</v>
      </c>
      <c r="BW310" s="335"/>
      <c r="BX310" s="335" t="str">
        <f t="shared" ref="BX310:BX321" si="595">IF(S310&gt;0,S310,"")</f>
        <v>SERVAGRO SEGURIDAD PRIVADA LTDA</v>
      </c>
      <c r="BY310" s="334"/>
      <c r="BZ310" s="335"/>
      <c r="CA310" s="335"/>
      <c r="CB310" s="335"/>
      <c r="CC310" s="335" t="str">
        <f t="shared" ref="CC310:CC321" si="596">IF(Z310&gt;0,Z310,"")</f>
        <v/>
      </c>
      <c r="CD310" s="334"/>
      <c r="CE310" s="335"/>
      <c r="CF310" s="335"/>
      <c r="CG310" s="335"/>
      <c r="CH310" s="997">
        <f>Proponentes!N301</f>
        <v>0</v>
      </c>
      <c r="CI310" s="97" t="str">
        <f t="shared" ref="CI310:CI321" si="597">IF(BN310="","",IF(CJ310=0,"CUMPLE","NO CUMPLE"))</f>
        <v>CUMPLE</v>
      </c>
      <c r="CJ310" s="998"/>
      <c r="CK310" s="335"/>
      <c r="CL310" s="97" t="str">
        <f t="shared" ref="CL310:CL321" si="598">IF(E310&gt;0,E310,"")</f>
        <v>SEGURIDAD OCCIDENTE LTDA</v>
      </c>
      <c r="CM310" s="509" t="s">
        <v>332</v>
      </c>
      <c r="CN310" s="335" t="s">
        <v>1538</v>
      </c>
      <c r="CO310" s="335" t="s">
        <v>1631</v>
      </c>
      <c r="CP310" s="335"/>
      <c r="CQ310" s="97" t="s">
        <v>118</v>
      </c>
      <c r="CR310" s="334" t="s">
        <v>332</v>
      </c>
      <c r="CS310" s="335" t="s">
        <v>1538</v>
      </c>
      <c r="CT310" s="335" t="s">
        <v>1631</v>
      </c>
      <c r="CU310" s="335"/>
      <c r="CV310" s="335" t="s">
        <v>122</v>
      </c>
      <c r="CW310" s="334" t="s">
        <v>332</v>
      </c>
      <c r="CX310" s="335" t="s">
        <v>1538</v>
      </c>
      <c r="CY310" s="335" t="s">
        <v>1631</v>
      </c>
      <c r="CZ310" s="335"/>
      <c r="DA310" s="97"/>
      <c r="DB310" s="334"/>
      <c r="DC310" s="335"/>
      <c r="DD310" s="335"/>
      <c r="DE310" s="335"/>
      <c r="DF310" s="97" t="str">
        <f t="shared" ref="DF310" si="599">IF(CL310="","",IF(CP310=0,IF(CU310=0,IF(CZ310=0,IF(DE310=0,"CUMPLE","NO CUMPLE"),"NO CUMPLE"),"NO CUMPLE"),"NO CUMPLE"))</f>
        <v>CUMPLE</v>
      </c>
      <c r="DG310" s="993"/>
      <c r="DH310" s="335"/>
      <c r="DI310" s="97" t="str">
        <f t="shared" ref="DI310" si="600">IF(E310&gt;0,E310,"")</f>
        <v>SEGURIDAD OCCIDENTE LTDA</v>
      </c>
      <c r="DJ310" s="334" t="s">
        <v>332</v>
      </c>
      <c r="DK310" s="335" t="s">
        <v>1631</v>
      </c>
      <c r="DL310" s="335"/>
      <c r="DM310" s="97" t="s">
        <v>118</v>
      </c>
      <c r="DN310" s="334" t="s">
        <v>332</v>
      </c>
      <c r="DO310" s="335" t="s">
        <v>1631</v>
      </c>
      <c r="DP310" s="335"/>
      <c r="DQ310" s="335" t="s">
        <v>122</v>
      </c>
      <c r="DR310" s="334" t="s">
        <v>332</v>
      </c>
      <c r="DS310" s="335" t="s">
        <v>1631</v>
      </c>
      <c r="DT310" s="335"/>
      <c r="DU310" s="97"/>
      <c r="DV310" s="334"/>
      <c r="DW310" s="335"/>
      <c r="DX310" s="335"/>
      <c r="DY310" s="97" t="str">
        <f t="shared" ref="DY310" si="601">IF(DI310="","",IF(DL310=0,IF(DP310=0,IF(DT310=0,IF(DX310=0,"CUMPLE","NO CUMPLE"),"NO CUMPLE"),"NO CUMPLE"),"NO CUMPLE"))</f>
        <v>CUMPLE</v>
      </c>
      <c r="DZ310" s="998"/>
      <c r="EA310" s="335"/>
      <c r="EB310" s="97" t="str">
        <f t="shared" ref="EB310:EB321" si="602">IF(E310&gt;0,E310,"")</f>
        <v>SEGURIDAD OCCIDENTE LTDA</v>
      </c>
      <c r="EC310" s="334" t="s">
        <v>332</v>
      </c>
      <c r="ED310" s="335" t="s">
        <v>1631</v>
      </c>
      <c r="EE310" s="335"/>
      <c r="EF310" s="97" t="s">
        <v>118</v>
      </c>
      <c r="EG310" s="334" t="s">
        <v>332</v>
      </c>
      <c r="EH310" s="335" t="s">
        <v>1631</v>
      </c>
      <c r="EI310" s="335"/>
      <c r="EJ310" s="335" t="s">
        <v>122</v>
      </c>
      <c r="EK310" s="334" t="s">
        <v>332</v>
      </c>
      <c r="EL310" s="335" t="s">
        <v>1631</v>
      </c>
      <c r="EM310" s="335"/>
      <c r="EN310" s="97"/>
      <c r="EO310" s="334"/>
      <c r="EP310" s="335"/>
      <c r="EQ310" s="335"/>
      <c r="ER310" s="97" t="str">
        <f t="shared" ref="ER310" si="603">IF(EB310="","",IF(EE310=0,IF(EI310=0,IF(EM310=0,IF(EQ310=0,"CUMPLE","NO CUMPLE"),"NO CUMPLE"),"NO CUMPLE"),"NO CUMPLE"))</f>
        <v>CUMPLE</v>
      </c>
      <c r="ES310" s="993"/>
      <c r="ET310" s="335"/>
      <c r="EU310" s="97" t="str">
        <f t="shared" ref="EU310:EU321" si="604">IF(E310&gt;0,E310,"")</f>
        <v>SEGURIDAD OCCIDENTE LTDA</v>
      </c>
      <c r="EV310" s="334" t="s">
        <v>1654</v>
      </c>
      <c r="EW310" s="335" t="s">
        <v>1631</v>
      </c>
      <c r="EX310" s="335"/>
      <c r="EY310" s="97" t="s">
        <v>1795</v>
      </c>
      <c r="EZ310" s="334" t="s">
        <v>1796</v>
      </c>
      <c r="FA310" s="335" t="s">
        <v>1631</v>
      </c>
      <c r="FB310" s="335"/>
      <c r="FC310" s="335" t="s">
        <v>122</v>
      </c>
      <c r="FD310" s="334" t="s">
        <v>764</v>
      </c>
      <c r="FE310" s="335" t="s">
        <v>1631</v>
      </c>
      <c r="FF310" s="335"/>
      <c r="FG310" s="97"/>
      <c r="FH310" s="334"/>
      <c r="FI310" s="335"/>
      <c r="FJ310" s="335"/>
      <c r="FK310" s="97" t="str">
        <f t="shared" ref="FK310" si="605">IF(EU310="","",IF(EX310=0,IF(FB310=0,IF(FF310=0,IF(FJ310=0,"CUMPLE","NO CUMPLE"),"NO CUMPLE"),"NO CUMPLE"),"NO CUMPLE"))</f>
        <v>CUMPLE</v>
      </c>
      <c r="FL310" s="993"/>
      <c r="FM310" s="529"/>
      <c r="FN310" s="97" t="str">
        <f t="shared" ref="FN310:FN321" si="606">IF(E310&gt;0,E310,"")</f>
        <v>SEGURIDAD OCCIDENTE LTDA</v>
      </c>
      <c r="FO310" s="334" t="s">
        <v>947</v>
      </c>
      <c r="FP310" s="335"/>
      <c r="FQ310" s="97" t="s">
        <v>118</v>
      </c>
      <c r="FR310" s="334" t="s">
        <v>962</v>
      </c>
      <c r="FS310" s="335"/>
      <c r="FT310" s="335" t="s">
        <v>122</v>
      </c>
      <c r="FU310" s="334" t="s">
        <v>947</v>
      </c>
      <c r="FV310" s="335"/>
      <c r="FW310" s="97"/>
      <c r="FX310" s="334"/>
      <c r="FY310" s="335"/>
      <c r="FZ310" s="97" t="str">
        <f t="shared" ref="FZ310" si="607">IF(FN310="","",IF(FP310=0,IF(FS310=0,IF(FV310=0,IF(FY310=0,"CUMPLE","NO CUMPLE"),"NO CUMPLE"),"NO CUMPLE"),"NO CUMPLE"))</f>
        <v>CUMPLE</v>
      </c>
      <c r="GA310" s="993"/>
      <c r="GB310" s="335"/>
      <c r="GC310" s="510" t="str">
        <f t="shared" ref="GC310:GC321" si="608">IF(E310&gt;0,E310,"")</f>
        <v>SEGURIDAD OCCIDENTE LTDA</v>
      </c>
      <c r="GD310" s="336" t="s">
        <v>744</v>
      </c>
      <c r="GE310" s="337" t="s">
        <v>1631</v>
      </c>
      <c r="GF310" s="337"/>
      <c r="GG310" s="337"/>
      <c r="GH310" s="337"/>
      <c r="GI310" s="510" t="s">
        <v>118</v>
      </c>
      <c r="GJ310" s="336" t="s">
        <v>744</v>
      </c>
      <c r="GK310" s="337" t="s">
        <v>1631</v>
      </c>
      <c r="GL310" s="337"/>
      <c r="GM310" s="337"/>
      <c r="GN310" s="337"/>
      <c r="GO310" s="335" t="s">
        <v>122</v>
      </c>
      <c r="GP310" s="336" t="s">
        <v>744</v>
      </c>
      <c r="GQ310" s="337" t="s">
        <v>1631</v>
      </c>
      <c r="GR310" s="337"/>
      <c r="GS310" s="337"/>
      <c r="GT310" s="337"/>
      <c r="GU310" s="510"/>
      <c r="GV310" s="336"/>
      <c r="GW310" s="337"/>
      <c r="GX310" s="337"/>
      <c r="GY310" s="337"/>
      <c r="GZ310" s="336"/>
      <c r="HA310" s="510" t="str">
        <f t="shared" ref="HA310" si="609">IF(GC310="","",IF(GH310=0,IF(GN310=0,IF(GT310=0,IF(GZ310=0,"CUMPLE","NO CUMPLE"),"NO CUMPLE"),"NO CUMPLE"),"NO CUMPLE"))</f>
        <v>CUMPLE</v>
      </c>
      <c r="HB310" s="994"/>
      <c r="HC310" s="337"/>
      <c r="HD310" s="510" t="str">
        <f t="shared" ref="HD310:HD321" si="610">IF(E310&gt;0,E310,"")</f>
        <v>SEGURIDAD OCCIDENTE LTDA</v>
      </c>
      <c r="HE310" s="336" t="s">
        <v>1797</v>
      </c>
      <c r="HF310" s="337" t="s">
        <v>1631</v>
      </c>
      <c r="HG310" s="337" t="s">
        <v>1631</v>
      </c>
      <c r="HH310" s="336"/>
      <c r="HI310" s="510" t="s">
        <v>118</v>
      </c>
      <c r="HJ310" s="336" t="s">
        <v>1634</v>
      </c>
      <c r="HK310" s="337" t="s">
        <v>1631</v>
      </c>
      <c r="HL310" s="337" t="s">
        <v>1631</v>
      </c>
      <c r="HM310" s="336"/>
      <c r="HN310" s="335" t="s">
        <v>122</v>
      </c>
      <c r="HO310" s="336" t="s">
        <v>438</v>
      </c>
      <c r="HP310" s="337" t="s">
        <v>1631</v>
      </c>
      <c r="HQ310" s="337" t="s">
        <v>1631</v>
      </c>
      <c r="HR310" s="337"/>
      <c r="HS310" s="510"/>
      <c r="HT310" s="336"/>
      <c r="HU310" s="337"/>
      <c r="HV310" s="337"/>
      <c r="HW310" s="337"/>
      <c r="HX310" s="97" t="str">
        <f t="shared" ref="HX310" si="611">IF(HD310="","",IF(HH310=0,IF(HM310=0,IF(HR310=0,IF(HW310=0,"CUMPLE","NO CUMPLE"),"NO CUMPLE"),"NO CUMPLE"),"NO CUMPLE"))</f>
        <v>CUMPLE</v>
      </c>
      <c r="HY310" s="994"/>
      <c r="HZ310" s="337"/>
      <c r="IA310" s="510" t="str">
        <f t="shared" ref="IA310:IA321" si="612">IF(E310&gt;0,E310,"")</f>
        <v>SEGURIDAD OCCIDENTE LTDA</v>
      </c>
      <c r="IB310" s="336" t="s">
        <v>332</v>
      </c>
      <c r="IC310" s="337" t="s">
        <v>1631</v>
      </c>
      <c r="ID310" s="337"/>
      <c r="IE310" s="510" t="s">
        <v>1791</v>
      </c>
      <c r="IF310" s="336" t="s">
        <v>332</v>
      </c>
      <c r="IG310" s="337" t="s">
        <v>1631</v>
      </c>
      <c r="IH310" s="337"/>
      <c r="II310" s="335" t="s">
        <v>122</v>
      </c>
      <c r="IJ310" s="336" t="s">
        <v>332</v>
      </c>
      <c r="IK310" s="337" t="s">
        <v>1631</v>
      </c>
      <c r="IL310" s="337"/>
      <c r="IM310" s="510"/>
      <c r="IN310" s="336"/>
      <c r="IO310" s="337"/>
      <c r="IP310" s="337"/>
      <c r="IQ310" s="97" t="str">
        <f t="shared" ref="IQ310:IQ321" si="613">IF(IA310="","",IF(ID310=0,IF(IH310=0,IF(IL310=0,IF(IP310=0,"CUMPLE","NO CUMPLE"),"NO CUMPLE"),"NO CUMPLE"),"NO CUMPLE"))</f>
        <v>CUMPLE</v>
      </c>
      <c r="IR310" s="994"/>
      <c r="IS310" s="337"/>
      <c r="IT310" s="337" t="s">
        <v>1631</v>
      </c>
      <c r="IU310" s="336">
        <v>1</v>
      </c>
      <c r="IV310" s="510" t="str">
        <f t="shared" ref="IV310:IV321" si="614">IF(IT310&lt;&gt;"",IF(IT310="SI","CUMPLE","NO CUMPLE"),"")</f>
        <v>CUMPLE</v>
      </c>
      <c r="IW310" s="995"/>
    </row>
    <row r="311" spans="1:257" x14ac:dyDescent="0.25">
      <c r="A311" s="996"/>
      <c r="B311" s="507">
        <v>2</v>
      </c>
      <c r="C311" s="97" t="str">
        <f>IF(Proponentes!B302&gt;0,Proponentes!B302,"")</f>
        <v/>
      </c>
      <c r="D311" s="335"/>
      <c r="E311" s="335"/>
      <c r="F311" s="334"/>
      <c r="G311" s="335"/>
      <c r="H311" s="335"/>
      <c r="I311" s="335"/>
      <c r="J311" s="335"/>
      <c r="K311" s="335"/>
      <c r="L311" s="335"/>
      <c r="M311" s="334"/>
      <c r="N311" s="335"/>
      <c r="O311" s="335"/>
      <c r="P311" s="335"/>
      <c r="Q311" s="335"/>
      <c r="R311" s="335"/>
      <c r="S311" s="335"/>
      <c r="T311" s="334"/>
      <c r="U311" s="335"/>
      <c r="V311" s="335"/>
      <c r="W311" s="335"/>
      <c r="X311" s="335"/>
      <c r="Y311" s="335"/>
      <c r="Z311" s="335"/>
      <c r="AA311" s="334"/>
      <c r="AB311" s="335"/>
      <c r="AC311" s="335"/>
      <c r="AD311" s="335"/>
      <c r="AE311" s="335"/>
      <c r="AF311" s="335"/>
      <c r="AG311" s="97" t="str">
        <f t="shared" si="538"/>
        <v/>
      </c>
      <c r="AH311" s="993"/>
      <c r="AI311" s="335"/>
      <c r="AJ311" s="335" t="str">
        <f t="shared" si="539"/>
        <v/>
      </c>
      <c r="AK311" s="335"/>
      <c r="AL311" s="334"/>
      <c r="AM311" s="335"/>
      <c r="AN311" s="335"/>
      <c r="AO311" s="335"/>
      <c r="AP311" s="335"/>
      <c r="AQ311" s="335"/>
      <c r="AR311" s="335"/>
      <c r="AS311" s="334"/>
      <c r="AT311" s="335"/>
      <c r="AU311" s="335"/>
      <c r="AV311" s="335"/>
      <c r="AW311" s="335"/>
      <c r="AX311" s="335"/>
      <c r="AY311" s="335"/>
      <c r="AZ311" s="334"/>
      <c r="BA311" s="335"/>
      <c r="BB311" s="335"/>
      <c r="BC311" s="335"/>
      <c r="BD311" s="335"/>
      <c r="BE311" s="335"/>
      <c r="BF311" s="335"/>
      <c r="BG311" s="334"/>
      <c r="BH311" s="335"/>
      <c r="BI311" s="335"/>
      <c r="BJ311" s="335"/>
      <c r="BK311" s="335"/>
      <c r="BL311" s="97" t="str">
        <f t="shared" si="540"/>
        <v/>
      </c>
      <c r="BM311" s="993"/>
      <c r="BN311" s="335" t="str">
        <f t="shared" si="593"/>
        <v/>
      </c>
      <c r="BO311" s="334"/>
      <c r="BP311" s="335"/>
      <c r="BQ311" s="335"/>
      <c r="BR311" s="335"/>
      <c r="BS311" s="335" t="str">
        <f t="shared" si="594"/>
        <v/>
      </c>
      <c r="BT311" s="334"/>
      <c r="BU311" s="335"/>
      <c r="BV311" s="335"/>
      <c r="BW311" s="335"/>
      <c r="BX311" s="335" t="str">
        <f t="shared" si="595"/>
        <v/>
      </c>
      <c r="BY311" s="334"/>
      <c r="BZ311" s="335"/>
      <c r="CA311" s="335"/>
      <c r="CB311" s="335"/>
      <c r="CC311" s="335" t="str">
        <f t="shared" si="596"/>
        <v/>
      </c>
      <c r="CD311" s="334"/>
      <c r="CE311" s="335"/>
      <c r="CF311" s="335"/>
      <c r="CG311" s="335"/>
      <c r="CH311" s="997"/>
      <c r="CI311" s="97" t="str">
        <f t="shared" si="597"/>
        <v/>
      </c>
      <c r="CJ311" s="998"/>
      <c r="CK311" s="335"/>
      <c r="CL311" s="97" t="str">
        <f t="shared" si="598"/>
        <v/>
      </c>
      <c r="CM311" s="334"/>
      <c r="CN311" s="335"/>
      <c r="CO311" s="335"/>
      <c r="CP311" s="335"/>
      <c r="CQ311" s="97"/>
      <c r="CR311" s="334"/>
      <c r="CS311" s="335"/>
      <c r="CT311" s="335"/>
      <c r="CU311" s="335"/>
      <c r="CV311" s="97"/>
      <c r="CW311" s="334"/>
      <c r="CX311" s="335"/>
      <c r="CY311" s="335"/>
      <c r="CZ311" s="335"/>
      <c r="DA311" s="97"/>
      <c r="DB311" s="334"/>
      <c r="DC311" s="335"/>
      <c r="DD311" s="335"/>
      <c r="DE311" s="335"/>
      <c r="DF311" s="97" t="str">
        <f t="shared" si="547"/>
        <v/>
      </c>
      <c r="DG311" s="993"/>
      <c r="DH311" s="335"/>
      <c r="DI311" s="97" t="str">
        <f t="shared" si="548"/>
        <v/>
      </c>
      <c r="DJ311" s="334"/>
      <c r="DK311" s="335"/>
      <c r="DL311" s="335"/>
      <c r="DM311" s="97"/>
      <c r="DN311" s="334"/>
      <c r="DO311" s="335"/>
      <c r="DP311" s="335"/>
      <c r="DQ311" s="97"/>
      <c r="DR311" s="334"/>
      <c r="DS311" s="335"/>
      <c r="DT311" s="335"/>
      <c r="DU311" s="97"/>
      <c r="DV311" s="334"/>
      <c r="DW311" s="335"/>
      <c r="DX311" s="335"/>
      <c r="DY311" s="97" t="str">
        <f t="shared" si="549"/>
        <v/>
      </c>
      <c r="DZ311" s="998"/>
      <c r="EA311" s="335"/>
      <c r="EB311" s="97" t="str">
        <f t="shared" si="602"/>
        <v/>
      </c>
      <c r="EC311" s="334"/>
      <c r="ED311" s="335"/>
      <c r="EE311" s="335"/>
      <c r="EF311" s="97"/>
      <c r="EG311" s="334"/>
      <c r="EH311" s="335"/>
      <c r="EI311" s="335"/>
      <c r="EJ311" s="97"/>
      <c r="EK311" s="334"/>
      <c r="EL311" s="335"/>
      <c r="EM311" s="335"/>
      <c r="EN311" s="97"/>
      <c r="EO311" s="334"/>
      <c r="EP311" s="335"/>
      <c r="EQ311" s="335"/>
      <c r="ER311" s="97" t="str">
        <f t="shared" si="551"/>
        <v/>
      </c>
      <c r="ES311" s="993"/>
      <c r="ET311" s="335"/>
      <c r="EU311" s="97" t="str">
        <f t="shared" si="604"/>
        <v/>
      </c>
      <c r="EV311" s="334"/>
      <c r="EW311" s="335"/>
      <c r="EX311" s="335"/>
      <c r="EY311" s="97"/>
      <c r="EZ311" s="334"/>
      <c r="FA311" s="335"/>
      <c r="FB311" s="335"/>
      <c r="FC311" s="97"/>
      <c r="FD311" s="334"/>
      <c r="FE311" s="335"/>
      <c r="FF311" s="335"/>
      <c r="FG311" s="97"/>
      <c r="FH311" s="334"/>
      <c r="FI311" s="335"/>
      <c r="FJ311" s="335"/>
      <c r="FK311" s="97" t="str">
        <f t="shared" si="553"/>
        <v/>
      </c>
      <c r="FL311" s="993"/>
      <c r="FM311" s="335"/>
      <c r="FN311" s="97" t="str">
        <f t="shared" si="606"/>
        <v/>
      </c>
      <c r="FO311" s="334"/>
      <c r="FP311" s="335"/>
      <c r="FQ311" s="97"/>
      <c r="FR311" s="334"/>
      <c r="FS311" s="335"/>
      <c r="FT311" s="97"/>
      <c r="FU311" s="334"/>
      <c r="FV311" s="335"/>
      <c r="FW311" s="97"/>
      <c r="FX311" s="334"/>
      <c r="FY311" s="335"/>
      <c r="FZ311" s="97" t="str">
        <f t="shared" si="555"/>
        <v/>
      </c>
      <c r="GA311" s="993"/>
      <c r="GB311" s="335"/>
      <c r="GC311" s="510" t="str">
        <f t="shared" si="608"/>
        <v/>
      </c>
      <c r="GD311" s="336"/>
      <c r="GE311" s="337"/>
      <c r="GF311" s="337"/>
      <c r="GG311" s="337"/>
      <c r="GH311" s="337"/>
      <c r="GI311" s="510"/>
      <c r="GJ311" s="336"/>
      <c r="GK311" s="337"/>
      <c r="GL311" s="337"/>
      <c r="GM311" s="337"/>
      <c r="GN311" s="337"/>
      <c r="GO311" s="510"/>
      <c r="GP311" s="336"/>
      <c r="GQ311" s="337"/>
      <c r="GR311" s="337"/>
      <c r="GS311" s="337"/>
      <c r="GT311" s="337"/>
      <c r="GU311" s="510"/>
      <c r="GV311" s="336"/>
      <c r="GW311" s="337"/>
      <c r="GX311" s="337"/>
      <c r="GY311" s="337"/>
      <c r="GZ311" s="336"/>
      <c r="HA311" s="510" t="str">
        <f t="shared" si="557"/>
        <v/>
      </c>
      <c r="HB311" s="994"/>
      <c r="HC311" s="337"/>
      <c r="HD311" s="510" t="str">
        <f t="shared" si="610"/>
        <v/>
      </c>
      <c r="HE311" s="336"/>
      <c r="HF311" s="337"/>
      <c r="HG311" s="337"/>
      <c r="HH311" s="336"/>
      <c r="HI311" s="510"/>
      <c r="HJ311" s="336"/>
      <c r="HK311" s="337"/>
      <c r="HL311" s="337"/>
      <c r="HM311" s="336"/>
      <c r="HN311" s="510"/>
      <c r="HO311" s="336"/>
      <c r="HP311" s="337"/>
      <c r="HQ311" s="337"/>
      <c r="HR311" s="337"/>
      <c r="HS311" s="510"/>
      <c r="HT311" s="336"/>
      <c r="HU311" s="337"/>
      <c r="HV311" s="337"/>
      <c r="HW311" s="337"/>
      <c r="HX311" s="97" t="str">
        <f t="shared" si="559"/>
        <v/>
      </c>
      <c r="HY311" s="994"/>
      <c r="HZ311" s="337"/>
      <c r="IA311" s="510" t="str">
        <f t="shared" si="612"/>
        <v/>
      </c>
      <c r="IB311" s="336"/>
      <c r="IC311" s="337"/>
      <c r="ID311" s="337"/>
      <c r="IE311" s="510"/>
      <c r="IF311" s="336"/>
      <c r="IG311" s="337"/>
      <c r="IH311" s="337"/>
      <c r="II311" s="510"/>
      <c r="IJ311" s="336"/>
      <c r="IK311" s="337"/>
      <c r="IL311" s="337"/>
      <c r="IM311" s="510"/>
      <c r="IN311" s="336"/>
      <c r="IO311" s="337"/>
      <c r="IP311" s="337"/>
      <c r="IQ311" s="97" t="str">
        <f t="shared" si="613"/>
        <v/>
      </c>
      <c r="IR311" s="994"/>
      <c r="IS311" s="337"/>
      <c r="IT311" s="337"/>
      <c r="IU311" s="337"/>
      <c r="IV311" s="510" t="str">
        <f t="shared" si="614"/>
        <v/>
      </c>
      <c r="IW311" s="995"/>
    </row>
    <row r="312" spans="1:257" x14ac:dyDescent="0.25">
      <c r="A312" s="996"/>
      <c r="B312" s="507">
        <v>3</v>
      </c>
      <c r="C312" s="97" t="str">
        <f>IF(Proponentes!B303&gt;0,Proponentes!B303,"")</f>
        <v/>
      </c>
      <c r="D312" s="335"/>
      <c r="E312" s="335"/>
      <c r="F312" s="334"/>
      <c r="G312" s="335"/>
      <c r="H312" s="335"/>
      <c r="I312" s="335"/>
      <c r="J312" s="335"/>
      <c r="K312" s="335"/>
      <c r="L312" s="335"/>
      <c r="M312" s="334"/>
      <c r="N312" s="335"/>
      <c r="O312" s="335"/>
      <c r="P312" s="335"/>
      <c r="Q312" s="335"/>
      <c r="R312" s="335"/>
      <c r="S312" s="335"/>
      <c r="T312" s="334"/>
      <c r="U312" s="335"/>
      <c r="V312" s="335"/>
      <c r="W312" s="335"/>
      <c r="X312" s="335"/>
      <c r="Y312" s="335"/>
      <c r="Z312" s="335"/>
      <c r="AA312" s="334"/>
      <c r="AB312" s="335"/>
      <c r="AC312" s="335"/>
      <c r="AD312" s="335"/>
      <c r="AE312" s="335"/>
      <c r="AF312" s="335"/>
      <c r="AG312" s="97" t="str">
        <f t="shared" si="538"/>
        <v/>
      </c>
      <c r="AH312" s="993"/>
      <c r="AI312" s="335"/>
      <c r="AJ312" s="335" t="str">
        <f t="shared" si="539"/>
        <v/>
      </c>
      <c r="AK312" s="335"/>
      <c r="AL312" s="334"/>
      <c r="AM312" s="335"/>
      <c r="AN312" s="335"/>
      <c r="AO312" s="335"/>
      <c r="AP312" s="335"/>
      <c r="AQ312" s="335"/>
      <c r="AR312" s="335"/>
      <c r="AS312" s="334"/>
      <c r="AT312" s="335"/>
      <c r="AU312" s="335"/>
      <c r="AV312" s="335"/>
      <c r="AW312" s="335"/>
      <c r="AX312" s="335"/>
      <c r="AY312" s="335"/>
      <c r="AZ312" s="334"/>
      <c r="BA312" s="335"/>
      <c r="BB312" s="335"/>
      <c r="BC312" s="335"/>
      <c r="BD312" s="335"/>
      <c r="BE312" s="335"/>
      <c r="BF312" s="335"/>
      <c r="BG312" s="334"/>
      <c r="BH312" s="335"/>
      <c r="BI312" s="335"/>
      <c r="BJ312" s="335"/>
      <c r="BK312" s="335"/>
      <c r="BL312" s="97" t="str">
        <f t="shared" si="540"/>
        <v/>
      </c>
      <c r="BM312" s="993"/>
      <c r="BN312" s="335" t="str">
        <f t="shared" si="593"/>
        <v/>
      </c>
      <c r="BO312" s="334"/>
      <c r="BP312" s="335"/>
      <c r="BQ312" s="335"/>
      <c r="BR312" s="335"/>
      <c r="BS312" s="335" t="str">
        <f t="shared" si="594"/>
        <v/>
      </c>
      <c r="BT312" s="334"/>
      <c r="BU312" s="335"/>
      <c r="BV312" s="335"/>
      <c r="BW312" s="335"/>
      <c r="BX312" s="335" t="str">
        <f t="shared" si="595"/>
        <v/>
      </c>
      <c r="BY312" s="334"/>
      <c r="BZ312" s="335"/>
      <c r="CA312" s="335"/>
      <c r="CB312" s="335"/>
      <c r="CC312" s="335" t="str">
        <f t="shared" si="596"/>
        <v/>
      </c>
      <c r="CD312" s="334"/>
      <c r="CE312" s="335"/>
      <c r="CF312" s="335"/>
      <c r="CG312" s="335"/>
      <c r="CH312" s="997"/>
      <c r="CI312" s="97" t="str">
        <f t="shared" si="597"/>
        <v/>
      </c>
      <c r="CJ312" s="998"/>
      <c r="CK312" s="335"/>
      <c r="CL312" s="97" t="str">
        <f t="shared" si="598"/>
        <v/>
      </c>
      <c r="CM312" s="334"/>
      <c r="CN312" s="335"/>
      <c r="CO312" s="335"/>
      <c r="CP312" s="335"/>
      <c r="CQ312" s="97"/>
      <c r="CR312" s="334"/>
      <c r="CS312" s="335"/>
      <c r="CT312" s="335"/>
      <c r="CU312" s="335"/>
      <c r="CV312" s="97"/>
      <c r="CW312" s="334"/>
      <c r="CX312" s="335"/>
      <c r="CY312" s="335"/>
      <c r="CZ312" s="335"/>
      <c r="DA312" s="97"/>
      <c r="DB312" s="334"/>
      <c r="DC312" s="335"/>
      <c r="DD312" s="335"/>
      <c r="DE312" s="335"/>
      <c r="DF312" s="97" t="str">
        <f t="shared" si="547"/>
        <v/>
      </c>
      <c r="DG312" s="993"/>
      <c r="DH312" s="335"/>
      <c r="DI312" s="97" t="str">
        <f t="shared" si="548"/>
        <v/>
      </c>
      <c r="DJ312" s="334"/>
      <c r="DK312" s="335"/>
      <c r="DL312" s="335"/>
      <c r="DM312" s="97"/>
      <c r="DN312" s="334"/>
      <c r="DO312" s="335"/>
      <c r="DP312" s="335"/>
      <c r="DQ312" s="97"/>
      <c r="DR312" s="334"/>
      <c r="DS312" s="335"/>
      <c r="DT312" s="335"/>
      <c r="DU312" s="97"/>
      <c r="DV312" s="334"/>
      <c r="DW312" s="335"/>
      <c r="DX312" s="335"/>
      <c r="DY312" s="97" t="str">
        <f t="shared" si="549"/>
        <v/>
      </c>
      <c r="DZ312" s="998"/>
      <c r="EA312" s="335"/>
      <c r="EB312" s="97" t="str">
        <f t="shared" si="602"/>
        <v/>
      </c>
      <c r="EC312" s="334"/>
      <c r="ED312" s="335"/>
      <c r="EE312" s="335"/>
      <c r="EF312" s="97"/>
      <c r="EG312" s="334"/>
      <c r="EH312" s="335"/>
      <c r="EI312" s="335"/>
      <c r="EJ312" s="97"/>
      <c r="EK312" s="334"/>
      <c r="EL312" s="335"/>
      <c r="EM312" s="335"/>
      <c r="EN312" s="97"/>
      <c r="EO312" s="334"/>
      <c r="EP312" s="335"/>
      <c r="EQ312" s="335"/>
      <c r="ER312" s="97" t="str">
        <f t="shared" si="551"/>
        <v/>
      </c>
      <c r="ES312" s="993"/>
      <c r="ET312" s="335"/>
      <c r="EU312" s="97" t="str">
        <f t="shared" si="604"/>
        <v/>
      </c>
      <c r="EV312" s="334"/>
      <c r="EW312" s="335"/>
      <c r="EX312" s="335"/>
      <c r="EY312" s="97"/>
      <c r="EZ312" s="334"/>
      <c r="FA312" s="335"/>
      <c r="FB312" s="335"/>
      <c r="FC312" s="97"/>
      <c r="FD312" s="334"/>
      <c r="FE312" s="335"/>
      <c r="FF312" s="335"/>
      <c r="FG312" s="97"/>
      <c r="FH312" s="334"/>
      <c r="FI312" s="335"/>
      <c r="FJ312" s="335"/>
      <c r="FK312" s="97" t="str">
        <f t="shared" si="553"/>
        <v/>
      </c>
      <c r="FL312" s="993"/>
      <c r="FM312" s="335"/>
      <c r="FN312" s="97" t="str">
        <f t="shared" si="606"/>
        <v/>
      </c>
      <c r="FO312" s="334"/>
      <c r="FP312" s="335"/>
      <c r="FQ312" s="97"/>
      <c r="FR312" s="334"/>
      <c r="FS312" s="335"/>
      <c r="FT312" s="97"/>
      <c r="FU312" s="334"/>
      <c r="FV312" s="335"/>
      <c r="FW312" s="97"/>
      <c r="FX312" s="334"/>
      <c r="FY312" s="335"/>
      <c r="FZ312" s="97" t="str">
        <f t="shared" si="555"/>
        <v/>
      </c>
      <c r="GA312" s="993"/>
      <c r="GB312" s="335"/>
      <c r="GC312" s="510" t="str">
        <f t="shared" si="608"/>
        <v/>
      </c>
      <c r="GD312" s="336"/>
      <c r="GE312" s="337"/>
      <c r="GF312" s="337"/>
      <c r="GG312" s="337"/>
      <c r="GH312" s="337"/>
      <c r="GI312" s="510"/>
      <c r="GJ312" s="336"/>
      <c r="GK312" s="337"/>
      <c r="GL312" s="337"/>
      <c r="GM312" s="337"/>
      <c r="GN312" s="337"/>
      <c r="GO312" s="510"/>
      <c r="GP312" s="336"/>
      <c r="GQ312" s="337"/>
      <c r="GR312" s="337"/>
      <c r="GS312" s="337"/>
      <c r="GT312" s="337"/>
      <c r="GU312" s="510"/>
      <c r="GV312" s="336"/>
      <c r="GW312" s="337"/>
      <c r="GX312" s="337"/>
      <c r="GY312" s="337"/>
      <c r="GZ312" s="336"/>
      <c r="HA312" s="510" t="str">
        <f t="shared" si="557"/>
        <v/>
      </c>
      <c r="HB312" s="994"/>
      <c r="HC312" s="337"/>
      <c r="HD312" s="510" t="str">
        <f t="shared" si="610"/>
        <v/>
      </c>
      <c r="HE312" s="336"/>
      <c r="HF312" s="337"/>
      <c r="HG312" s="337"/>
      <c r="HH312" s="336"/>
      <c r="HI312" s="510"/>
      <c r="HJ312" s="336"/>
      <c r="HK312" s="337"/>
      <c r="HL312" s="337"/>
      <c r="HM312" s="336"/>
      <c r="HN312" s="510"/>
      <c r="HO312" s="336"/>
      <c r="HP312" s="337"/>
      <c r="HQ312" s="337"/>
      <c r="HR312" s="337"/>
      <c r="HS312" s="510"/>
      <c r="HT312" s="336"/>
      <c r="HU312" s="337"/>
      <c r="HV312" s="337"/>
      <c r="HW312" s="337"/>
      <c r="HX312" s="97" t="str">
        <f t="shared" si="559"/>
        <v/>
      </c>
      <c r="HY312" s="994"/>
      <c r="HZ312" s="337"/>
      <c r="IA312" s="510" t="str">
        <f t="shared" si="612"/>
        <v/>
      </c>
      <c r="IB312" s="336"/>
      <c r="IC312" s="337"/>
      <c r="ID312" s="337"/>
      <c r="IE312" s="510"/>
      <c r="IF312" s="336"/>
      <c r="IG312" s="337"/>
      <c r="IH312" s="337"/>
      <c r="II312" s="510"/>
      <c r="IJ312" s="336"/>
      <c r="IK312" s="337"/>
      <c r="IL312" s="337"/>
      <c r="IM312" s="510"/>
      <c r="IN312" s="336"/>
      <c r="IO312" s="337"/>
      <c r="IP312" s="337"/>
      <c r="IQ312" s="97" t="str">
        <f t="shared" si="613"/>
        <v/>
      </c>
      <c r="IR312" s="994"/>
      <c r="IS312" s="337"/>
      <c r="IT312" s="337"/>
      <c r="IU312" s="337"/>
      <c r="IV312" s="510" t="str">
        <f t="shared" si="614"/>
        <v/>
      </c>
      <c r="IW312" s="995"/>
    </row>
    <row r="313" spans="1:257" x14ac:dyDescent="0.25">
      <c r="A313" s="996"/>
      <c r="B313" s="507">
        <v>4</v>
      </c>
      <c r="C313" s="97" t="str">
        <f>IF(Proponentes!B304&gt;0,Proponentes!B304,"")</f>
        <v/>
      </c>
      <c r="D313" s="335"/>
      <c r="E313" s="335"/>
      <c r="F313" s="334"/>
      <c r="G313" s="335"/>
      <c r="H313" s="335"/>
      <c r="I313" s="335"/>
      <c r="J313" s="335"/>
      <c r="K313" s="335"/>
      <c r="L313" s="335"/>
      <c r="M313" s="334"/>
      <c r="N313" s="335"/>
      <c r="O313" s="335"/>
      <c r="P313" s="335"/>
      <c r="Q313" s="335"/>
      <c r="R313" s="335"/>
      <c r="S313" s="335"/>
      <c r="T313" s="334"/>
      <c r="U313" s="335"/>
      <c r="V313" s="335"/>
      <c r="W313" s="335"/>
      <c r="X313" s="335"/>
      <c r="Y313" s="335"/>
      <c r="Z313" s="335"/>
      <c r="AA313" s="334"/>
      <c r="AB313" s="335"/>
      <c r="AC313" s="335"/>
      <c r="AD313" s="335"/>
      <c r="AE313" s="335"/>
      <c r="AF313" s="335"/>
      <c r="AG313" s="97" t="str">
        <f t="shared" si="538"/>
        <v/>
      </c>
      <c r="AH313" s="993"/>
      <c r="AI313" s="335"/>
      <c r="AJ313" s="335" t="str">
        <f t="shared" si="539"/>
        <v/>
      </c>
      <c r="AK313" s="335"/>
      <c r="AL313" s="334"/>
      <c r="AM313" s="335"/>
      <c r="AN313" s="335"/>
      <c r="AO313" s="335"/>
      <c r="AP313" s="335"/>
      <c r="AQ313" s="335"/>
      <c r="AR313" s="335"/>
      <c r="AS313" s="334"/>
      <c r="AT313" s="335"/>
      <c r="AU313" s="335"/>
      <c r="AV313" s="335"/>
      <c r="AW313" s="335"/>
      <c r="AX313" s="335"/>
      <c r="AY313" s="335"/>
      <c r="AZ313" s="334"/>
      <c r="BA313" s="335"/>
      <c r="BB313" s="335"/>
      <c r="BC313" s="335"/>
      <c r="BD313" s="335"/>
      <c r="BE313" s="335"/>
      <c r="BF313" s="335"/>
      <c r="BG313" s="334"/>
      <c r="BH313" s="335"/>
      <c r="BI313" s="335"/>
      <c r="BJ313" s="335"/>
      <c r="BK313" s="335"/>
      <c r="BL313" s="97" t="str">
        <f t="shared" si="540"/>
        <v/>
      </c>
      <c r="BM313" s="993"/>
      <c r="BN313" s="335" t="str">
        <f t="shared" si="593"/>
        <v/>
      </c>
      <c r="BO313" s="334"/>
      <c r="BP313" s="335"/>
      <c r="BQ313" s="335"/>
      <c r="BR313" s="335"/>
      <c r="BS313" s="335" t="str">
        <f t="shared" si="594"/>
        <v/>
      </c>
      <c r="BT313" s="334"/>
      <c r="BU313" s="335"/>
      <c r="BV313" s="335"/>
      <c r="BW313" s="335"/>
      <c r="BX313" s="335" t="str">
        <f t="shared" si="595"/>
        <v/>
      </c>
      <c r="BY313" s="334"/>
      <c r="BZ313" s="335"/>
      <c r="CA313" s="335"/>
      <c r="CB313" s="335"/>
      <c r="CC313" s="335" t="str">
        <f t="shared" si="596"/>
        <v/>
      </c>
      <c r="CD313" s="334"/>
      <c r="CE313" s="335"/>
      <c r="CF313" s="335"/>
      <c r="CG313" s="335"/>
      <c r="CH313" s="997"/>
      <c r="CI313" s="97" t="str">
        <f t="shared" si="597"/>
        <v/>
      </c>
      <c r="CJ313" s="998"/>
      <c r="CK313" s="335"/>
      <c r="CL313" s="97" t="str">
        <f t="shared" si="598"/>
        <v/>
      </c>
      <c r="CM313" s="334"/>
      <c r="CN313" s="335"/>
      <c r="CO313" s="335"/>
      <c r="CP313" s="335"/>
      <c r="CQ313" s="97"/>
      <c r="CR313" s="334"/>
      <c r="CS313" s="335"/>
      <c r="CT313" s="335"/>
      <c r="CU313" s="335"/>
      <c r="CV313" s="97"/>
      <c r="CW313" s="334"/>
      <c r="CX313" s="335"/>
      <c r="CY313" s="335"/>
      <c r="CZ313" s="335"/>
      <c r="DA313" s="97"/>
      <c r="DB313" s="334"/>
      <c r="DC313" s="335"/>
      <c r="DD313" s="335"/>
      <c r="DE313" s="335"/>
      <c r="DF313" s="97" t="str">
        <f t="shared" si="547"/>
        <v/>
      </c>
      <c r="DG313" s="993"/>
      <c r="DH313" s="335"/>
      <c r="DI313" s="97" t="str">
        <f t="shared" si="548"/>
        <v/>
      </c>
      <c r="DJ313" s="334"/>
      <c r="DK313" s="335"/>
      <c r="DL313" s="335"/>
      <c r="DM313" s="97"/>
      <c r="DN313" s="334"/>
      <c r="DO313" s="335"/>
      <c r="DP313" s="335"/>
      <c r="DQ313" s="97"/>
      <c r="DR313" s="334"/>
      <c r="DS313" s="335"/>
      <c r="DT313" s="335"/>
      <c r="DU313" s="97"/>
      <c r="DV313" s="334"/>
      <c r="DW313" s="335"/>
      <c r="DX313" s="335"/>
      <c r="DY313" s="97" t="str">
        <f t="shared" si="549"/>
        <v/>
      </c>
      <c r="DZ313" s="998"/>
      <c r="EA313" s="335"/>
      <c r="EB313" s="97" t="str">
        <f t="shared" si="602"/>
        <v/>
      </c>
      <c r="EC313" s="334"/>
      <c r="ED313" s="335"/>
      <c r="EE313" s="335"/>
      <c r="EF313" s="97"/>
      <c r="EG313" s="334"/>
      <c r="EH313" s="335"/>
      <c r="EI313" s="335"/>
      <c r="EJ313" s="97"/>
      <c r="EK313" s="334"/>
      <c r="EL313" s="335"/>
      <c r="EM313" s="335"/>
      <c r="EN313" s="97"/>
      <c r="EO313" s="334"/>
      <c r="EP313" s="335"/>
      <c r="EQ313" s="335"/>
      <c r="ER313" s="97" t="str">
        <f t="shared" si="551"/>
        <v/>
      </c>
      <c r="ES313" s="993"/>
      <c r="ET313" s="335"/>
      <c r="EU313" s="97" t="str">
        <f t="shared" si="604"/>
        <v/>
      </c>
      <c r="EV313" s="334"/>
      <c r="EW313" s="335"/>
      <c r="EX313" s="335"/>
      <c r="EY313" s="97"/>
      <c r="EZ313" s="334"/>
      <c r="FA313" s="335"/>
      <c r="FB313" s="335"/>
      <c r="FC313" s="97"/>
      <c r="FD313" s="334"/>
      <c r="FE313" s="335"/>
      <c r="FF313" s="335"/>
      <c r="FG313" s="97"/>
      <c r="FH313" s="334"/>
      <c r="FI313" s="335"/>
      <c r="FJ313" s="335"/>
      <c r="FK313" s="97" t="str">
        <f t="shared" si="553"/>
        <v/>
      </c>
      <c r="FL313" s="993"/>
      <c r="FM313" s="335"/>
      <c r="FN313" s="97" t="str">
        <f t="shared" si="606"/>
        <v/>
      </c>
      <c r="FO313" s="334"/>
      <c r="FP313" s="335"/>
      <c r="FQ313" s="97"/>
      <c r="FR313" s="334"/>
      <c r="FS313" s="335"/>
      <c r="FT313" s="97"/>
      <c r="FU313" s="334"/>
      <c r="FV313" s="335"/>
      <c r="FW313" s="97"/>
      <c r="FX313" s="334"/>
      <c r="FY313" s="335"/>
      <c r="FZ313" s="97" t="str">
        <f t="shared" si="555"/>
        <v/>
      </c>
      <c r="GA313" s="993"/>
      <c r="GB313" s="335"/>
      <c r="GC313" s="510" t="str">
        <f t="shared" si="608"/>
        <v/>
      </c>
      <c r="GD313" s="336"/>
      <c r="GE313" s="337"/>
      <c r="GF313" s="337"/>
      <c r="GG313" s="337"/>
      <c r="GH313" s="337"/>
      <c r="GI313" s="510"/>
      <c r="GJ313" s="336"/>
      <c r="GK313" s="337"/>
      <c r="GL313" s="337"/>
      <c r="GM313" s="337"/>
      <c r="GN313" s="337"/>
      <c r="GO313" s="510"/>
      <c r="GP313" s="336"/>
      <c r="GQ313" s="337"/>
      <c r="GR313" s="337"/>
      <c r="GS313" s="337"/>
      <c r="GT313" s="337"/>
      <c r="GU313" s="510"/>
      <c r="GV313" s="336"/>
      <c r="GW313" s="337"/>
      <c r="GX313" s="337"/>
      <c r="GY313" s="337"/>
      <c r="GZ313" s="336"/>
      <c r="HA313" s="510" t="str">
        <f t="shared" si="557"/>
        <v/>
      </c>
      <c r="HB313" s="994"/>
      <c r="HC313" s="337"/>
      <c r="HD313" s="510" t="str">
        <f t="shared" si="610"/>
        <v/>
      </c>
      <c r="HE313" s="336"/>
      <c r="HF313" s="337"/>
      <c r="HG313" s="337"/>
      <c r="HH313" s="336"/>
      <c r="HI313" s="510"/>
      <c r="HJ313" s="336"/>
      <c r="HK313" s="337"/>
      <c r="HL313" s="337"/>
      <c r="HM313" s="336"/>
      <c r="HN313" s="510"/>
      <c r="HO313" s="336"/>
      <c r="HP313" s="337"/>
      <c r="HQ313" s="337"/>
      <c r="HR313" s="337"/>
      <c r="HS313" s="510"/>
      <c r="HT313" s="336"/>
      <c r="HU313" s="337"/>
      <c r="HV313" s="337"/>
      <c r="HW313" s="337"/>
      <c r="HX313" s="97" t="str">
        <f t="shared" si="559"/>
        <v/>
      </c>
      <c r="HY313" s="994"/>
      <c r="HZ313" s="337"/>
      <c r="IA313" s="510" t="str">
        <f t="shared" si="612"/>
        <v/>
      </c>
      <c r="IB313" s="336"/>
      <c r="IC313" s="337"/>
      <c r="ID313" s="337"/>
      <c r="IE313" s="510"/>
      <c r="IF313" s="336"/>
      <c r="IG313" s="337"/>
      <c r="IH313" s="337"/>
      <c r="II313" s="510"/>
      <c r="IJ313" s="336"/>
      <c r="IK313" s="337"/>
      <c r="IL313" s="337"/>
      <c r="IM313" s="510"/>
      <c r="IN313" s="336"/>
      <c r="IO313" s="337"/>
      <c r="IP313" s="337"/>
      <c r="IQ313" s="97" t="str">
        <f t="shared" si="613"/>
        <v/>
      </c>
      <c r="IR313" s="994"/>
      <c r="IS313" s="337"/>
      <c r="IT313" s="337"/>
      <c r="IU313" s="337"/>
      <c r="IV313" s="510" t="str">
        <f t="shared" si="614"/>
        <v/>
      </c>
      <c r="IW313" s="995"/>
    </row>
    <row r="314" spans="1:257" x14ac:dyDescent="0.25">
      <c r="A314" s="996"/>
      <c r="B314" s="507">
        <v>5</v>
      </c>
      <c r="C314" s="97" t="str">
        <f>IF(Proponentes!B305&gt;0,Proponentes!B305,"")</f>
        <v/>
      </c>
      <c r="D314" s="335"/>
      <c r="E314" s="335"/>
      <c r="F314" s="334"/>
      <c r="G314" s="335"/>
      <c r="H314" s="335"/>
      <c r="I314" s="335"/>
      <c r="J314" s="335"/>
      <c r="K314" s="335"/>
      <c r="L314" s="335"/>
      <c r="M314" s="334"/>
      <c r="N314" s="335"/>
      <c r="O314" s="335"/>
      <c r="P314" s="335"/>
      <c r="Q314" s="335"/>
      <c r="R314" s="335"/>
      <c r="S314" s="335"/>
      <c r="T314" s="334"/>
      <c r="U314" s="335"/>
      <c r="V314" s="335"/>
      <c r="W314" s="335"/>
      <c r="X314" s="335"/>
      <c r="Y314" s="335"/>
      <c r="Z314" s="335"/>
      <c r="AA314" s="334"/>
      <c r="AB314" s="335"/>
      <c r="AC314" s="335"/>
      <c r="AD314" s="335"/>
      <c r="AE314" s="335"/>
      <c r="AF314" s="335"/>
      <c r="AG314" s="97" t="str">
        <f t="shared" si="538"/>
        <v/>
      </c>
      <c r="AH314" s="993"/>
      <c r="AI314" s="335"/>
      <c r="AJ314" s="335" t="str">
        <f t="shared" si="539"/>
        <v/>
      </c>
      <c r="AK314" s="335"/>
      <c r="AL314" s="334"/>
      <c r="AM314" s="335"/>
      <c r="AN314" s="335"/>
      <c r="AO314" s="335"/>
      <c r="AP314" s="335"/>
      <c r="AQ314" s="335"/>
      <c r="AR314" s="335"/>
      <c r="AS314" s="334"/>
      <c r="AT314" s="335"/>
      <c r="AU314" s="335"/>
      <c r="AV314" s="335"/>
      <c r="AW314" s="335"/>
      <c r="AX314" s="335"/>
      <c r="AY314" s="335"/>
      <c r="AZ314" s="334"/>
      <c r="BA314" s="335"/>
      <c r="BB314" s="335"/>
      <c r="BC314" s="335"/>
      <c r="BD314" s="335"/>
      <c r="BE314" s="335"/>
      <c r="BF314" s="335"/>
      <c r="BG314" s="334"/>
      <c r="BH314" s="335"/>
      <c r="BI314" s="335"/>
      <c r="BJ314" s="335"/>
      <c r="BK314" s="335"/>
      <c r="BL314" s="97" t="str">
        <f t="shared" si="540"/>
        <v/>
      </c>
      <c r="BM314" s="993"/>
      <c r="BN314" s="335" t="str">
        <f t="shared" si="593"/>
        <v/>
      </c>
      <c r="BO314" s="334"/>
      <c r="BP314" s="335"/>
      <c r="BQ314" s="335"/>
      <c r="BR314" s="335"/>
      <c r="BS314" s="335" t="str">
        <f t="shared" si="594"/>
        <v/>
      </c>
      <c r="BT314" s="334"/>
      <c r="BU314" s="335"/>
      <c r="BV314" s="335"/>
      <c r="BW314" s="335"/>
      <c r="BX314" s="335" t="str">
        <f t="shared" si="595"/>
        <v/>
      </c>
      <c r="BY314" s="334"/>
      <c r="BZ314" s="335"/>
      <c r="CA314" s="335"/>
      <c r="CB314" s="335"/>
      <c r="CC314" s="335" t="str">
        <f t="shared" si="596"/>
        <v/>
      </c>
      <c r="CD314" s="334"/>
      <c r="CE314" s="335"/>
      <c r="CF314" s="335"/>
      <c r="CG314" s="335"/>
      <c r="CH314" s="997"/>
      <c r="CI314" s="97" t="str">
        <f t="shared" si="597"/>
        <v/>
      </c>
      <c r="CJ314" s="998"/>
      <c r="CK314" s="335"/>
      <c r="CL314" s="97" t="str">
        <f t="shared" si="598"/>
        <v/>
      </c>
      <c r="CM314" s="334"/>
      <c r="CN314" s="335"/>
      <c r="CO314" s="335"/>
      <c r="CP314" s="335"/>
      <c r="CQ314" s="97"/>
      <c r="CR314" s="334"/>
      <c r="CS314" s="335"/>
      <c r="CT314" s="335"/>
      <c r="CU314" s="335"/>
      <c r="CV314" s="97"/>
      <c r="CW314" s="334"/>
      <c r="CX314" s="335"/>
      <c r="CY314" s="335"/>
      <c r="CZ314" s="335"/>
      <c r="DA314" s="97"/>
      <c r="DB314" s="334"/>
      <c r="DC314" s="335"/>
      <c r="DD314" s="335"/>
      <c r="DE314" s="335"/>
      <c r="DF314" s="97" t="str">
        <f t="shared" si="547"/>
        <v/>
      </c>
      <c r="DG314" s="993"/>
      <c r="DH314" s="335"/>
      <c r="DI314" s="97" t="str">
        <f t="shared" si="548"/>
        <v/>
      </c>
      <c r="DJ314" s="334"/>
      <c r="DK314" s="335"/>
      <c r="DL314" s="335"/>
      <c r="DM314" s="97"/>
      <c r="DN314" s="334"/>
      <c r="DO314" s="335"/>
      <c r="DP314" s="335"/>
      <c r="DQ314" s="97"/>
      <c r="DR314" s="334"/>
      <c r="DS314" s="335"/>
      <c r="DT314" s="335"/>
      <c r="DU314" s="97"/>
      <c r="DV314" s="334"/>
      <c r="DW314" s="335"/>
      <c r="DX314" s="335"/>
      <c r="DY314" s="97" t="str">
        <f t="shared" si="549"/>
        <v/>
      </c>
      <c r="DZ314" s="998"/>
      <c r="EA314" s="335"/>
      <c r="EB314" s="97" t="str">
        <f t="shared" si="602"/>
        <v/>
      </c>
      <c r="EC314" s="334"/>
      <c r="ED314" s="335"/>
      <c r="EE314" s="335"/>
      <c r="EF314" s="97"/>
      <c r="EG314" s="334"/>
      <c r="EH314" s="335"/>
      <c r="EI314" s="335"/>
      <c r="EJ314" s="97"/>
      <c r="EK314" s="334"/>
      <c r="EL314" s="335"/>
      <c r="EM314" s="335"/>
      <c r="EN314" s="97"/>
      <c r="EO314" s="334"/>
      <c r="EP314" s="335"/>
      <c r="EQ314" s="335"/>
      <c r="ER314" s="97" t="str">
        <f t="shared" si="551"/>
        <v/>
      </c>
      <c r="ES314" s="993"/>
      <c r="ET314" s="335"/>
      <c r="EU314" s="97" t="str">
        <f t="shared" si="604"/>
        <v/>
      </c>
      <c r="EV314" s="334"/>
      <c r="EW314" s="335"/>
      <c r="EX314" s="335"/>
      <c r="EY314" s="97"/>
      <c r="EZ314" s="334"/>
      <c r="FA314" s="335"/>
      <c r="FB314" s="335"/>
      <c r="FC314" s="97"/>
      <c r="FD314" s="334"/>
      <c r="FE314" s="335"/>
      <c r="FF314" s="335"/>
      <c r="FG314" s="97"/>
      <c r="FH314" s="334"/>
      <c r="FI314" s="335"/>
      <c r="FJ314" s="335"/>
      <c r="FK314" s="97" t="str">
        <f t="shared" si="553"/>
        <v/>
      </c>
      <c r="FL314" s="993"/>
      <c r="FM314" s="335"/>
      <c r="FN314" s="97" t="str">
        <f t="shared" si="606"/>
        <v/>
      </c>
      <c r="FO314" s="334"/>
      <c r="FP314" s="335"/>
      <c r="FQ314" s="97"/>
      <c r="FR314" s="334"/>
      <c r="FS314" s="335"/>
      <c r="FT314" s="97"/>
      <c r="FU314" s="334"/>
      <c r="FV314" s="335"/>
      <c r="FW314" s="97"/>
      <c r="FX314" s="334"/>
      <c r="FY314" s="335"/>
      <c r="FZ314" s="97" t="str">
        <f t="shared" si="555"/>
        <v/>
      </c>
      <c r="GA314" s="993"/>
      <c r="GB314" s="335"/>
      <c r="GC314" s="510" t="str">
        <f t="shared" si="608"/>
        <v/>
      </c>
      <c r="GD314" s="336"/>
      <c r="GE314" s="337"/>
      <c r="GF314" s="337"/>
      <c r="GG314" s="337"/>
      <c r="GH314" s="337"/>
      <c r="GI314" s="510"/>
      <c r="GJ314" s="336"/>
      <c r="GK314" s="337"/>
      <c r="GL314" s="337"/>
      <c r="GM314" s="337"/>
      <c r="GN314" s="337"/>
      <c r="GO314" s="510"/>
      <c r="GP314" s="336"/>
      <c r="GQ314" s="337"/>
      <c r="GR314" s="337"/>
      <c r="GS314" s="337"/>
      <c r="GT314" s="337"/>
      <c r="GU314" s="510"/>
      <c r="GV314" s="336"/>
      <c r="GW314" s="337"/>
      <c r="GX314" s="337"/>
      <c r="GY314" s="337"/>
      <c r="GZ314" s="336"/>
      <c r="HA314" s="510" t="str">
        <f t="shared" si="557"/>
        <v/>
      </c>
      <c r="HB314" s="994"/>
      <c r="HC314" s="337"/>
      <c r="HD314" s="510" t="str">
        <f t="shared" si="610"/>
        <v/>
      </c>
      <c r="HE314" s="336"/>
      <c r="HF314" s="337"/>
      <c r="HG314" s="337"/>
      <c r="HH314" s="336"/>
      <c r="HI314" s="510"/>
      <c r="HJ314" s="336"/>
      <c r="HK314" s="337"/>
      <c r="HL314" s="337"/>
      <c r="HM314" s="336"/>
      <c r="HN314" s="510"/>
      <c r="HO314" s="336"/>
      <c r="HP314" s="337"/>
      <c r="HQ314" s="337"/>
      <c r="HR314" s="337"/>
      <c r="HS314" s="510"/>
      <c r="HT314" s="336"/>
      <c r="HU314" s="337"/>
      <c r="HV314" s="337"/>
      <c r="HW314" s="337"/>
      <c r="HX314" s="97" t="str">
        <f t="shared" si="559"/>
        <v/>
      </c>
      <c r="HY314" s="994"/>
      <c r="HZ314" s="337"/>
      <c r="IA314" s="510" t="str">
        <f t="shared" si="612"/>
        <v/>
      </c>
      <c r="IB314" s="336"/>
      <c r="IC314" s="337"/>
      <c r="ID314" s="337"/>
      <c r="IE314" s="510"/>
      <c r="IF314" s="336"/>
      <c r="IG314" s="337"/>
      <c r="IH314" s="337"/>
      <c r="II314" s="510"/>
      <c r="IJ314" s="336"/>
      <c r="IK314" s="337"/>
      <c r="IL314" s="337"/>
      <c r="IM314" s="510"/>
      <c r="IN314" s="336"/>
      <c r="IO314" s="337"/>
      <c r="IP314" s="337"/>
      <c r="IQ314" s="97" t="str">
        <f t="shared" si="613"/>
        <v/>
      </c>
      <c r="IR314" s="994"/>
      <c r="IS314" s="337"/>
      <c r="IT314" s="337"/>
      <c r="IU314" s="337"/>
      <c r="IV314" s="510" t="str">
        <f t="shared" si="614"/>
        <v/>
      </c>
      <c r="IW314" s="995"/>
    </row>
    <row r="315" spans="1:257" x14ac:dyDescent="0.25">
      <c r="A315" s="996"/>
      <c r="B315" s="507">
        <v>6</v>
      </c>
      <c r="C315" s="97" t="str">
        <f>IF(Proponentes!B306&gt;0,Proponentes!B306,"")</f>
        <v/>
      </c>
      <c r="D315" s="335"/>
      <c r="E315" s="335"/>
      <c r="F315" s="334"/>
      <c r="G315" s="335"/>
      <c r="H315" s="335"/>
      <c r="I315" s="335"/>
      <c r="J315" s="335"/>
      <c r="K315" s="335"/>
      <c r="L315" s="335"/>
      <c r="M315" s="334"/>
      <c r="N315" s="335"/>
      <c r="O315" s="335"/>
      <c r="P315" s="335"/>
      <c r="Q315" s="335"/>
      <c r="R315" s="335"/>
      <c r="S315" s="335"/>
      <c r="T315" s="334"/>
      <c r="U315" s="335"/>
      <c r="V315" s="335"/>
      <c r="W315" s="335"/>
      <c r="X315" s="335"/>
      <c r="Y315" s="335"/>
      <c r="Z315" s="335"/>
      <c r="AA315" s="334"/>
      <c r="AB315" s="335"/>
      <c r="AC315" s="335"/>
      <c r="AD315" s="335"/>
      <c r="AE315" s="335"/>
      <c r="AF315" s="335"/>
      <c r="AG315" s="97" t="str">
        <f t="shared" si="538"/>
        <v/>
      </c>
      <c r="AH315" s="993"/>
      <c r="AI315" s="335"/>
      <c r="AJ315" s="335" t="str">
        <f t="shared" si="539"/>
        <v/>
      </c>
      <c r="AK315" s="335"/>
      <c r="AL315" s="334"/>
      <c r="AM315" s="335"/>
      <c r="AN315" s="335"/>
      <c r="AO315" s="335"/>
      <c r="AP315" s="335"/>
      <c r="AQ315" s="335"/>
      <c r="AR315" s="335"/>
      <c r="AS315" s="334"/>
      <c r="AT315" s="335"/>
      <c r="AU315" s="335"/>
      <c r="AV315" s="335"/>
      <c r="AW315" s="335"/>
      <c r="AX315" s="335"/>
      <c r="AY315" s="335"/>
      <c r="AZ315" s="334"/>
      <c r="BA315" s="335"/>
      <c r="BB315" s="335"/>
      <c r="BC315" s="335"/>
      <c r="BD315" s="335"/>
      <c r="BE315" s="335"/>
      <c r="BF315" s="335"/>
      <c r="BG315" s="334"/>
      <c r="BH315" s="335"/>
      <c r="BI315" s="335"/>
      <c r="BJ315" s="335"/>
      <c r="BK315" s="335"/>
      <c r="BL315" s="97" t="str">
        <f t="shared" si="540"/>
        <v/>
      </c>
      <c r="BM315" s="993"/>
      <c r="BN315" s="335" t="str">
        <f t="shared" si="593"/>
        <v/>
      </c>
      <c r="BO315" s="334"/>
      <c r="BP315" s="335"/>
      <c r="BQ315" s="335"/>
      <c r="BR315" s="335"/>
      <c r="BS315" s="335" t="str">
        <f t="shared" si="594"/>
        <v/>
      </c>
      <c r="BT315" s="334"/>
      <c r="BU315" s="335"/>
      <c r="BV315" s="335"/>
      <c r="BW315" s="335"/>
      <c r="BX315" s="335" t="str">
        <f t="shared" si="595"/>
        <v/>
      </c>
      <c r="BY315" s="334"/>
      <c r="BZ315" s="335"/>
      <c r="CA315" s="335"/>
      <c r="CB315" s="335"/>
      <c r="CC315" s="335" t="str">
        <f t="shared" si="596"/>
        <v/>
      </c>
      <c r="CD315" s="334"/>
      <c r="CE315" s="335"/>
      <c r="CF315" s="335"/>
      <c r="CG315" s="335"/>
      <c r="CH315" s="997"/>
      <c r="CI315" s="97" t="str">
        <f t="shared" si="597"/>
        <v/>
      </c>
      <c r="CJ315" s="998"/>
      <c r="CK315" s="335"/>
      <c r="CL315" s="97" t="str">
        <f t="shared" si="598"/>
        <v/>
      </c>
      <c r="CM315" s="334"/>
      <c r="CN315" s="335"/>
      <c r="CO315" s="335"/>
      <c r="CP315" s="335"/>
      <c r="CQ315" s="97"/>
      <c r="CR315" s="334"/>
      <c r="CS315" s="335"/>
      <c r="CT315" s="335"/>
      <c r="CU315" s="335"/>
      <c r="CV315" s="97"/>
      <c r="CW315" s="334"/>
      <c r="CX315" s="335"/>
      <c r="CY315" s="335"/>
      <c r="CZ315" s="335"/>
      <c r="DA315" s="97"/>
      <c r="DB315" s="334"/>
      <c r="DC315" s="335"/>
      <c r="DD315" s="335"/>
      <c r="DE315" s="335"/>
      <c r="DF315" s="97" t="str">
        <f t="shared" si="547"/>
        <v/>
      </c>
      <c r="DG315" s="993"/>
      <c r="DH315" s="335"/>
      <c r="DI315" s="97" t="str">
        <f t="shared" si="548"/>
        <v/>
      </c>
      <c r="DJ315" s="334"/>
      <c r="DK315" s="335"/>
      <c r="DL315" s="335"/>
      <c r="DM315" s="97"/>
      <c r="DN315" s="334"/>
      <c r="DO315" s="335"/>
      <c r="DP315" s="335"/>
      <c r="DQ315" s="97"/>
      <c r="DR315" s="334"/>
      <c r="DS315" s="335"/>
      <c r="DT315" s="335"/>
      <c r="DU315" s="97"/>
      <c r="DV315" s="334"/>
      <c r="DW315" s="335"/>
      <c r="DX315" s="335"/>
      <c r="DY315" s="97" t="str">
        <f t="shared" si="549"/>
        <v/>
      </c>
      <c r="DZ315" s="998"/>
      <c r="EA315" s="335"/>
      <c r="EB315" s="97" t="str">
        <f t="shared" si="602"/>
        <v/>
      </c>
      <c r="EC315" s="334"/>
      <c r="ED315" s="335"/>
      <c r="EE315" s="335"/>
      <c r="EF315" s="97"/>
      <c r="EG315" s="334"/>
      <c r="EH315" s="335"/>
      <c r="EI315" s="335"/>
      <c r="EJ315" s="97"/>
      <c r="EK315" s="334"/>
      <c r="EL315" s="335"/>
      <c r="EM315" s="335"/>
      <c r="EN315" s="97"/>
      <c r="EO315" s="334"/>
      <c r="EP315" s="335"/>
      <c r="EQ315" s="335"/>
      <c r="ER315" s="97" t="str">
        <f t="shared" si="551"/>
        <v/>
      </c>
      <c r="ES315" s="993"/>
      <c r="ET315" s="335"/>
      <c r="EU315" s="97" t="str">
        <f t="shared" si="604"/>
        <v/>
      </c>
      <c r="EV315" s="334"/>
      <c r="EW315" s="335"/>
      <c r="EX315" s="335"/>
      <c r="EY315" s="97"/>
      <c r="EZ315" s="334"/>
      <c r="FA315" s="335"/>
      <c r="FB315" s="335"/>
      <c r="FC315" s="97"/>
      <c r="FD315" s="334"/>
      <c r="FE315" s="335"/>
      <c r="FF315" s="335"/>
      <c r="FG315" s="97"/>
      <c r="FH315" s="334"/>
      <c r="FI315" s="335"/>
      <c r="FJ315" s="335"/>
      <c r="FK315" s="97" t="str">
        <f t="shared" si="553"/>
        <v/>
      </c>
      <c r="FL315" s="993"/>
      <c r="FM315" s="335"/>
      <c r="FN315" s="97" t="str">
        <f t="shared" si="606"/>
        <v/>
      </c>
      <c r="FO315" s="334"/>
      <c r="FP315" s="335"/>
      <c r="FQ315" s="97"/>
      <c r="FR315" s="334"/>
      <c r="FS315" s="335"/>
      <c r="FT315" s="97"/>
      <c r="FU315" s="334"/>
      <c r="FV315" s="335"/>
      <c r="FW315" s="97"/>
      <c r="FX315" s="334"/>
      <c r="FY315" s="335"/>
      <c r="FZ315" s="97" t="str">
        <f t="shared" si="555"/>
        <v/>
      </c>
      <c r="GA315" s="993"/>
      <c r="GB315" s="335"/>
      <c r="GC315" s="510" t="str">
        <f t="shared" si="608"/>
        <v/>
      </c>
      <c r="GD315" s="336"/>
      <c r="GE315" s="337"/>
      <c r="GF315" s="337"/>
      <c r="GG315" s="337"/>
      <c r="GH315" s="337"/>
      <c r="GI315" s="510"/>
      <c r="GJ315" s="336"/>
      <c r="GK315" s="337"/>
      <c r="GL315" s="337"/>
      <c r="GM315" s="337"/>
      <c r="GN315" s="337"/>
      <c r="GO315" s="510"/>
      <c r="GP315" s="336"/>
      <c r="GQ315" s="337"/>
      <c r="GR315" s="337"/>
      <c r="GS315" s="337"/>
      <c r="GT315" s="337"/>
      <c r="GU315" s="510"/>
      <c r="GV315" s="336"/>
      <c r="GW315" s="337"/>
      <c r="GX315" s="337"/>
      <c r="GY315" s="337"/>
      <c r="GZ315" s="336"/>
      <c r="HA315" s="510" t="str">
        <f t="shared" si="557"/>
        <v/>
      </c>
      <c r="HB315" s="994"/>
      <c r="HC315" s="337"/>
      <c r="HD315" s="510" t="str">
        <f t="shared" si="610"/>
        <v/>
      </c>
      <c r="HE315" s="336"/>
      <c r="HF315" s="337"/>
      <c r="HG315" s="337"/>
      <c r="HH315" s="336"/>
      <c r="HI315" s="510"/>
      <c r="HJ315" s="336"/>
      <c r="HK315" s="337"/>
      <c r="HL315" s="337"/>
      <c r="HM315" s="336"/>
      <c r="HN315" s="510"/>
      <c r="HO315" s="336"/>
      <c r="HP315" s="337"/>
      <c r="HQ315" s="337"/>
      <c r="HR315" s="337"/>
      <c r="HS315" s="510"/>
      <c r="HT315" s="336"/>
      <c r="HU315" s="337"/>
      <c r="HV315" s="337"/>
      <c r="HW315" s="337"/>
      <c r="HX315" s="97" t="str">
        <f t="shared" si="559"/>
        <v/>
      </c>
      <c r="HY315" s="994"/>
      <c r="HZ315" s="337"/>
      <c r="IA315" s="510" t="str">
        <f t="shared" si="612"/>
        <v/>
      </c>
      <c r="IB315" s="336"/>
      <c r="IC315" s="337"/>
      <c r="ID315" s="337"/>
      <c r="IE315" s="510"/>
      <c r="IF315" s="336"/>
      <c r="IG315" s="337"/>
      <c r="IH315" s="337"/>
      <c r="II315" s="510"/>
      <c r="IJ315" s="336"/>
      <c r="IK315" s="337"/>
      <c r="IL315" s="337"/>
      <c r="IM315" s="510"/>
      <c r="IN315" s="336"/>
      <c r="IO315" s="337"/>
      <c r="IP315" s="337"/>
      <c r="IQ315" s="97" t="str">
        <f t="shared" si="613"/>
        <v/>
      </c>
      <c r="IR315" s="994"/>
      <c r="IS315" s="337"/>
      <c r="IT315" s="337"/>
      <c r="IU315" s="337"/>
      <c r="IV315" s="510" t="str">
        <f t="shared" si="614"/>
        <v/>
      </c>
      <c r="IW315" s="995"/>
    </row>
    <row r="316" spans="1:257" x14ac:dyDescent="0.25">
      <c r="A316" s="996"/>
      <c r="B316" s="507">
        <v>7</v>
      </c>
      <c r="C316" s="97" t="str">
        <f>IF(Proponentes!B307&gt;0,Proponentes!B307,"")</f>
        <v/>
      </c>
      <c r="D316" s="335"/>
      <c r="E316" s="335"/>
      <c r="F316" s="334"/>
      <c r="G316" s="335"/>
      <c r="H316" s="335"/>
      <c r="I316" s="335"/>
      <c r="J316" s="335"/>
      <c r="K316" s="335"/>
      <c r="L316" s="335"/>
      <c r="M316" s="334"/>
      <c r="N316" s="335"/>
      <c r="O316" s="335"/>
      <c r="P316" s="335"/>
      <c r="Q316" s="335"/>
      <c r="R316" s="335"/>
      <c r="S316" s="335"/>
      <c r="T316" s="334"/>
      <c r="U316" s="335"/>
      <c r="V316" s="335"/>
      <c r="W316" s="335"/>
      <c r="X316" s="335"/>
      <c r="Y316" s="335"/>
      <c r="Z316" s="335"/>
      <c r="AA316" s="334"/>
      <c r="AB316" s="335"/>
      <c r="AC316" s="335"/>
      <c r="AD316" s="335"/>
      <c r="AE316" s="335"/>
      <c r="AF316" s="335"/>
      <c r="AG316" s="97" t="str">
        <f t="shared" si="538"/>
        <v/>
      </c>
      <c r="AH316" s="993"/>
      <c r="AI316" s="335"/>
      <c r="AJ316" s="335" t="str">
        <f t="shared" si="539"/>
        <v/>
      </c>
      <c r="AK316" s="335"/>
      <c r="AL316" s="334"/>
      <c r="AM316" s="335"/>
      <c r="AN316" s="335"/>
      <c r="AO316" s="335"/>
      <c r="AP316" s="335"/>
      <c r="AQ316" s="335"/>
      <c r="AR316" s="335"/>
      <c r="AS316" s="334"/>
      <c r="AT316" s="335"/>
      <c r="AU316" s="335"/>
      <c r="AV316" s="335"/>
      <c r="AW316" s="335"/>
      <c r="AX316" s="335"/>
      <c r="AY316" s="335"/>
      <c r="AZ316" s="334"/>
      <c r="BA316" s="335"/>
      <c r="BB316" s="335"/>
      <c r="BC316" s="335"/>
      <c r="BD316" s="335"/>
      <c r="BE316" s="335"/>
      <c r="BF316" s="335"/>
      <c r="BG316" s="334"/>
      <c r="BH316" s="335"/>
      <c r="BI316" s="335"/>
      <c r="BJ316" s="335"/>
      <c r="BK316" s="335"/>
      <c r="BL316" s="97" t="str">
        <f t="shared" si="540"/>
        <v/>
      </c>
      <c r="BM316" s="993"/>
      <c r="BN316" s="335" t="str">
        <f t="shared" si="593"/>
        <v/>
      </c>
      <c r="BO316" s="334"/>
      <c r="BP316" s="335"/>
      <c r="BQ316" s="335"/>
      <c r="BR316" s="335"/>
      <c r="BS316" s="335" t="str">
        <f t="shared" si="594"/>
        <v/>
      </c>
      <c r="BT316" s="334"/>
      <c r="BU316" s="335"/>
      <c r="BV316" s="335"/>
      <c r="BW316" s="335"/>
      <c r="BX316" s="335" t="str">
        <f t="shared" si="595"/>
        <v/>
      </c>
      <c r="BY316" s="334"/>
      <c r="BZ316" s="335"/>
      <c r="CA316" s="335"/>
      <c r="CB316" s="335"/>
      <c r="CC316" s="335" t="str">
        <f t="shared" si="596"/>
        <v/>
      </c>
      <c r="CD316" s="334"/>
      <c r="CE316" s="335"/>
      <c r="CF316" s="335"/>
      <c r="CG316" s="335"/>
      <c r="CH316" s="997"/>
      <c r="CI316" s="97" t="str">
        <f t="shared" si="597"/>
        <v/>
      </c>
      <c r="CJ316" s="998"/>
      <c r="CK316" s="335"/>
      <c r="CL316" s="97" t="str">
        <f t="shared" si="598"/>
        <v/>
      </c>
      <c r="CM316" s="334"/>
      <c r="CN316" s="335"/>
      <c r="CO316" s="335"/>
      <c r="CP316" s="335"/>
      <c r="CQ316" s="97"/>
      <c r="CR316" s="334"/>
      <c r="CS316" s="335"/>
      <c r="CT316" s="335"/>
      <c r="CU316" s="335"/>
      <c r="CV316" s="97"/>
      <c r="CW316" s="334"/>
      <c r="CX316" s="335"/>
      <c r="CY316" s="335"/>
      <c r="CZ316" s="335"/>
      <c r="DA316" s="97"/>
      <c r="DB316" s="334"/>
      <c r="DC316" s="335"/>
      <c r="DD316" s="335"/>
      <c r="DE316" s="335"/>
      <c r="DF316" s="97" t="str">
        <f t="shared" si="547"/>
        <v/>
      </c>
      <c r="DG316" s="993"/>
      <c r="DH316" s="335"/>
      <c r="DI316" s="97" t="str">
        <f t="shared" si="548"/>
        <v/>
      </c>
      <c r="DJ316" s="334"/>
      <c r="DK316" s="335"/>
      <c r="DL316" s="335"/>
      <c r="DM316" s="97"/>
      <c r="DN316" s="334"/>
      <c r="DO316" s="335"/>
      <c r="DP316" s="335"/>
      <c r="DQ316" s="97"/>
      <c r="DR316" s="334"/>
      <c r="DS316" s="335"/>
      <c r="DT316" s="335"/>
      <c r="DU316" s="97"/>
      <c r="DV316" s="334"/>
      <c r="DW316" s="335"/>
      <c r="DX316" s="335"/>
      <c r="DY316" s="97" t="str">
        <f t="shared" si="549"/>
        <v/>
      </c>
      <c r="DZ316" s="998"/>
      <c r="EA316" s="335"/>
      <c r="EB316" s="97" t="str">
        <f t="shared" si="602"/>
        <v/>
      </c>
      <c r="EC316" s="334"/>
      <c r="ED316" s="335"/>
      <c r="EE316" s="335"/>
      <c r="EF316" s="97"/>
      <c r="EG316" s="334"/>
      <c r="EH316" s="335"/>
      <c r="EI316" s="335"/>
      <c r="EJ316" s="97"/>
      <c r="EK316" s="334"/>
      <c r="EL316" s="335"/>
      <c r="EM316" s="335"/>
      <c r="EN316" s="97"/>
      <c r="EO316" s="334"/>
      <c r="EP316" s="335"/>
      <c r="EQ316" s="335"/>
      <c r="ER316" s="97" t="str">
        <f t="shared" si="551"/>
        <v/>
      </c>
      <c r="ES316" s="993"/>
      <c r="ET316" s="335"/>
      <c r="EU316" s="97" t="str">
        <f t="shared" si="604"/>
        <v/>
      </c>
      <c r="EV316" s="334"/>
      <c r="EW316" s="335"/>
      <c r="EX316" s="335"/>
      <c r="EY316" s="97"/>
      <c r="EZ316" s="334"/>
      <c r="FA316" s="335"/>
      <c r="FB316" s="335"/>
      <c r="FC316" s="97"/>
      <c r="FD316" s="334"/>
      <c r="FE316" s="335"/>
      <c r="FF316" s="335"/>
      <c r="FG316" s="97"/>
      <c r="FH316" s="334"/>
      <c r="FI316" s="335"/>
      <c r="FJ316" s="335"/>
      <c r="FK316" s="97" t="str">
        <f t="shared" si="553"/>
        <v/>
      </c>
      <c r="FL316" s="993"/>
      <c r="FM316" s="335"/>
      <c r="FN316" s="97" t="str">
        <f t="shared" si="606"/>
        <v/>
      </c>
      <c r="FO316" s="334"/>
      <c r="FP316" s="335"/>
      <c r="FQ316" s="97"/>
      <c r="FR316" s="334"/>
      <c r="FS316" s="335"/>
      <c r="FT316" s="97"/>
      <c r="FU316" s="334"/>
      <c r="FV316" s="335"/>
      <c r="FW316" s="97"/>
      <c r="FX316" s="334"/>
      <c r="FY316" s="335"/>
      <c r="FZ316" s="97" t="str">
        <f t="shared" si="555"/>
        <v/>
      </c>
      <c r="GA316" s="993"/>
      <c r="GB316" s="335"/>
      <c r="GC316" s="510" t="str">
        <f t="shared" si="608"/>
        <v/>
      </c>
      <c r="GD316" s="336"/>
      <c r="GE316" s="337"/>
      <c r="GF316" s="337"/>
      <c r="GG316" s="337"/>
      <c r="GH316" s="337"/>
      <c r="GI316" s="510"/>
      <c r="GJ316" s="336"/>
      <c r="GK316" s="337"/>
      <c r="GL316" s="337"/>
      <c r="GM316" s="337"/>
      <c r="GN316" s="337"/>
      <c r="GO316" s="510"/>
      <c r="GP316" s="336"/>
      <c r="GQ316" s="337"/>
      <c r="GR316" s="337"/>
      <c r="GS316" s="337"/>
      <c r="GT316" s="337"/>
      <c r="GU316" s="510"/>
      <c r="GV316" s="336"/>
      <c r="GW316" s="337"/>
      <c r="GX316" s="337"/>
      <c r="GY316" s="337"/>
      <c r="GZ316" s="336"/>
      <c r="HA316" s="510" t="str">
        <f t="shared" si="557"/>
        <v/>
      </c>
      <c r="HB316" s="994"/>
      <c r="HC316" s="337"/>
      <c r="HD316" s="510" t="str">
        <f t="shared" si="610"/>
        <v/>
      </c>
      <c r="HE316" s="336"/>
      <c r="HF316" s="337"/>
      <c r="HG316" s="337"/>
      <c r="HH316" s="336"/>
      <c r="HI316" s="510"/>
      <c r="HJ316" s="336"/>
      <c r="HK316" s="337"/>
      <c r="HL316" s="337"/>
      <c r="HM316" s="336"/>
      <c r="HN316" s="510"/>
      <c r="HO316" s="336"/>
      <c r="HP316" s="337"/>
      <c r="HQ316" s="337"/>
      <c r="HR316" s="337"/>
      <c r="HS316" s="510"/>
      <c r="HT316" s="336"/>
      <c r="HU316" s="337"/>
      <c r="HV316" s="337"/>
      <c r="HW316" s="337"/>
      <c r="HX316" s="97" t="str">
        <f t="shared" si="559"/>
        <v/>
      </c>
      <c r="HY316" s="994"/>
      <c r="HZ316" s="337"/>
      <c r="IA316" s="510" t="str">
        <f t="shared" si="612"/>
        <v/>
      </c>
      <c r="IB316" s="336"/>
      <c r="IC316" s="337"/>
      <c r="ID316" s="337"/>
      <c r="IE316" s="510"/>
      <c r="IF316" s="336"/>
      <c r="IG316" s="337"/>
      <c r="IH316" s="337"/>
      <c r="II316" s="510"/>
      <c r="IJ316" s="336"/>
      <c r="IK316" s="337"/>
      <c r="IL316" s="337"/>
      <c r="IM316" s="510"/>
      <c r="IN316" s="336"/>
      <c r="IO316" s="337"/>
      <c r="IP316" s="337"/>
      <c r="IQ316" s="97" t="str">
        <f t="shared" si="613"/>
        <v/>
      </c>
      <c r="IR316" s="994"/>
      <c r="IS316" s="337"/>
      <c r="IT316" s="337"/>
      <c r="IU316" s="337"/>
      <c r="IV316" s="510" t="str">
        <f t="shared" si="614"/>
        <v/>
      </c>
      <c r="IW316" s="995"/>
    </row>
    <row r="317" spans="1:257" x14ac:dyDescent="0.25">
      <c r="A317" s="996"/>
      <c r="B317" s="507">
        <v>8</v>
      </c>
      <c r="C317" s="97" t="str">
        <f>IF(Proponentes!B308&gt;0,Proponentes!B308,"")</f>
        <v/>
      </c>
      <c r="D317" s="335"/>
      <c r="E317" s="335"/>
      <c r="F317" s="334"/>
      <c r="G317" s="335"/>
      <c r="H317" s="335"/>
      <c r="I317" s="335"/>
      <c r="J317" s="335"/>
      <c r="K317" s="335"/>
      <c r="L317" s="335"/>
      <c r="M317" s="334"/>
      <c r="N317" s="335"/>
      <c r="O317" s="335"/>
      <c r="P317" s="335"/>
      <c r="Q317" s="335"/>
      <c r="R317" s="335"/>
      <c r="S317" s="335"/>
      <c r="T317" s="334"/>
      <c r="U317" s="335"/>
      <c r="V317" s="335"/>
      <c r="W317" s="335"/>
      <c r="X317" s="335"/>
      <c r="Y317" s="335"/>
      <c r="Z317" s="335"/>
      <c r="AA317" s="334"/>
      <c r="AB317" s="335"/>
      <c r="AC317" s="335"/>
      <c r="AD317" s="335"/>
      <c r="AE317" s="335"/>
      <c r="AF317" s="335"/>
      <c r="AG317" s="97" t="str">
        <f t="shared" si="538"/>
        <v/>
      </c>
      <c r="AH317" s="993"/>
      <c r="AI317" s="335"/>
      <c r="AJ317" s="335" t="str">
        <f t="shared" si="539"/>
        <v/>
      </c>
      <c r="AK317" s="335"/>
      <c r="AL317" s="334"/>
      <c r="AM317" s="335"/>
      <c r="AN317" s="335"/>
      <c r="AO317" s="335"/>
      <c r="AP317" s="335"/>
      <c r="AQ317" s="335"/>
      <c r="AR317" s="335"/>
      <c r="AS317" s="334"/>
      <c r="AT317" s="335"/>
      <c r="AU317" s="335"/>
      <c r="AV317" s="335"/>
      <c r="AW317" s="335"/>
      <c r="AX317" s="335"/>
      <c r="AY317" s="335"/>
      <c r="AZ317" s="334"/>
      <c r="BA317" s="335"/>
      <c r="BB317" s="335"/>
      <c r="BC317" s="335"/>
      <c r="BD317" s="335"/>
      <c r="BE317" s="335"/>
      <c r="BF317" s="335"/>
      <c r="BG317" s="334"/>
      <c r="BH317" s="335"/>
      <c r="BI317" s="335"/>
      <c r="BJ317" s="335"/>
      <c r="BK317" s="335"/>
      <c r="BL317" s="97" t="str">
        <f t="shared" si="540"/>
        <v/>
      </c>
      <c r="BM317" s="993"/>
      <c r="BN317" s="335" t="str">
        <f t="shared" si="593"/>
        <v/>
      </c>
      <c r="BO317" s="334"/>
      <c r="BP317" s="335"/>
      <c r="BQ317" s="335"/>
      <c r="BR317" s="335"/>
      <c r="BS317" s="335" t="str">
        <f t="shared" si="594"/>
        <v/>
      </c>
      <c r="BT317" s="334"/>
      <c r="BU317" s="335"/>
      <c r="BV317" s="335"/>
      <c r="BW317" s="335"/>
      <c r="BX317" s="335" t="str">
        <f t="shared" si="595"/>
        <v/>
      </c>
      <c r="BY317" s="334"/>
      <c r="BZ317" s="335"/>
      <c r="CA317" s="335"/>
      <c r="CB317" s="335"/>
      <c r="CC317" s="335" t="str">
        <f t="shared" si="596"/>
        <v/>
      </c>
      <c r="CD317" s="334"/>
      <c r="CE317" s="335"/>
      <c r="CF317" s="335"/>
      <c r="CG317" s="335"/>
      <c r="CH317" s="997"/>
      <c r="CI317" s="97" t="str">
        <f t="shared" si="597"/>
        <v/>
      </c>
      <c r="CJ317" s="998"/>
      <c r="CK317" s="335"/>
      <c r="CL317" s="97" t="str">
        <f t="shared" si="598"/>
        <v/>
      </c>
      <c r="CM317" s="334"/>
      <c r="CN317" s="335"/>
      <c r="CO317" s="335"/>
      <c r="CP317" s="335"/>
      <c r="CQ317" s="97"/>
      <c r="CR317" s="334"/>
      <c r="CS317" s="335"/>
      <c r="CT317" s="335"/>
      <c r="CU317" s="335"/>
      <c r="CV317" s="97"/>
      <c r="CW317" s="334"/>
      <c r="CX317" s="335"/>
      <c r="CY317" s="335"/>
      <c r="CZ317" s="335"/>
      <c r="DA317" s="97"/>
      <c r="DB317" s="334"/>
      <c r="DC317" s="335"/>
      <c r="DD317" s="335"/>
      <c r="DE317" s="335"/>
      <c r="DF317" s="97" t="str">
        <f t="shared" si="547"/>
        <v/>
      </c>
      <c r="DG317" s="993"/>
      <c r="DH317" s="335"/>
      <c r="DI317" s="97" t="str">
        <f t="shared" si="548"/>
        <v/>
      </c>
      <c r="DJ317" s="334"/>
      <c r="DK317" s="335"/>
      <c r="DL317" s="335"/>
      <c r="DM317" s="97"/>
      <c r="DN317" s="334"/>
      <c r="DO317" s="335"/>
      <c r="DP317" s="335"/>
      <c r="DQ317" s="97"/>
      <c r="DR317" s="334"/>
      <c r="DS317" s="335"/>
      <c r="DT317" s="335"/>
      <c r="DU317" s="97"/>
      <c r="DV317" s="334"/>
      <c r="DW317" s="335"/>
      <c r="DX317" s="335"/>
      <c r="DY317" s="97" t="str">
        <f t="shared" si="549"/>
        <v/>
      </c>
      <c r="DZ317" s="998"/>
      <c r="EA317" s="335"/>
      <c r="EB317" s="97" t="str">
        <f t="shared" si="602"/>
        <v/>
      </c>
      <c r="EC317" s="334"/>
      <c r="ED317" s="335"/>
      <c r="EE317" s="335"/>
      <c r="EF317" s="97"/>
      <c r="EG317" s="334"/>
      <c r="EH317" s="335"/>
      <c r="EI317" s="335"/>
      <c r="EJ317" s="97"/>
      <c r="EK317" s="334"/>
      <c r="EL317" s="335"/>
      <c r="EM317" s="335"/>
      <c r="EN317" s="97"/>
      <c r="EO317" s="334"/>
      <c r="EP317" s="335"/>
      <c r="EQ317" s="335"/>
      <c r="ER317" s="97" t="str">
        <f t="shared" si="551"/>
        <v/>
      </c>
      <c r="ES317" s="993"/>
      <c r="ET317" s="335"/>
      <c r="EU317" s="97" t="str">
        <f t="shared" si="604"/>
        <v/>
      </c>
      <c r="EV317" s="334"/>
      <c r="EW317" s="335"/>
      <c r="EX317" s="335"/>
      <c r="EY317" s="97"/>
      <c r="EZ317" s="334"/>
      <c r="FA317" s="335"/>
      <c r="FB317" s="335"/>
      <c r="FC317" s="97"/>
      <c r="FD317" s="334"/>
      <c r="FE317" s="335"/>
      <c r="FF317" s="335"/>
      <c r="FG317" s="97"/>
      <c r="FH317" s="334"/>
      <c r="FI317" s="335"/>
      <c r="FJ317" s="335"/>
      <c r="FK317" s="97" t="str">
        <f t="shared" si="553"/>
        <v/>
      </c>
      <c r="FL317" s="993"/>
      <c r="FM317" s="335"/>
      <c r="FN317" s="97" t="str">
        <f t="shared" si="606"/>
        <v/>
      </c>
      <c r="FO317" s="334"/>
      <c r="FP317" s="335"/>
      <c r="FQ317" s="97"/>
      <c r="FR317" s="334"/>
      <c r="FS317" s="335"/>
      <c r="FT317" s="97"/>
      <c r="FU317" s="334"/>
      <c r="FV317" s="335"/>
      <c r="FW317" s="97"/>
      <c r="FX317" s="334"/>
      <c r="FY317" s="335"/>
      <c r="FZ317" s="97" t="str">
        <f t="shared" si="555"/>
        <v/>
      </c>
      <c r="GA317" s="993"/>
      <c r="GB317" s="335"/>
      <c r="GC317" s="510" t="str">
        <f t="shared" si="608"/>
        <v/>
      </c>
      <c r="GD317" s="336"/>
      <c r="GE317" s="337"/>
      <c r="GF317" s="337"/>
      <c r="GG317" s="337"/>
      <c r="GH317" s="337"/>
      <c r="GI317" s="510"/>
      <c r="GJ317" s="336"/>
      <c r="GK317" s="337"/>
      <c r="GL317" s="337"/>
      <c r="GM317" s="337"/>
      <c r="GN317" s="337"/>
      <c r="GO317" s="510"/>
      <c r="GP317" s="336"/>
      <c r="GQ317" s="337"/>
      <c r="GR317" s="337"/>
      <c r="GS317" s="337"/>
      <c r="GT317" s="337"/>
      <c r="GU317" s="510"/>
      <c r="GV317" s="336"/>
      <c r="GW317" s="337"/>
      <c r="GX317" s="337"/>
      <c r="GY317" s="337"/>
      <c r="GZ317" s="336"/>
      <c r="HA317" s="510" t="str">
        <f t="shared" si="557"/>
        <v/>
      </c>
      <c r="HB317" s="994"/>
      <c r="HC317" s="337"/>
      <c r="HD317" s="510" t="str">
        <f t="shared" si="610"/>
        <v/>
      </c>
      <c r="HE317" s="336"/>
      <c r="HF317" s="337"/>
      <c r="HG317" s="337"/>
      <c r="HH317" s="336"/>
      <c r="HI317" s="510"/>
      <c r="HJ317" s="336"/>
      <c r="HK317" s="337"/>
      <c r="HL317" s="337"/>
      <c r="HM317" s="336"/>
      <c r="HN317" s="510"/>
      <c r="HO317" s="336"/>
      <c r="HP317" s="337"/>
      <c r="HQ317" s="337"/>
      <c r="HR317" s="337"/>
      <c r="HS317" s="510"/>
      <c r="HT317" s="336"/>
      <c r="HU317" s="337"/>
      <c r="HV317" s="337"/>
      <c r="HW317" s="337"/>
      <c r="HX317" s="97" t="str">
        <f t="shared" si="559"/>
        <v/>
      </c>
      <c r="HY317" s="994"/>
      <c r="HZ317" s="337"/>
      <c r="IA317" s="510" t="str">
        <f t="shared" si="612"/>
        <v/>
      </c>
      <c r="IB317" s="336"/>
      <c r="IC317" s="337"/>
      <c r="ID317" s="337"/>
      <c r="IE317" s="510"/>
      <c r="IF317" s="336"/>
      <c r="IG317" s="337"/>
      <c r="IH317" s="337"/>
      <c r="II317" s="510"/>
      <c r="IJ317" s="336"/>
      <c r="IK317" s="337"/>
      <c r="IL317" s="337"/>
      <c r="IM317" s="510"/>
      <c r="IN317" s="336"/>
      <c r="IO317" s="337"/>
      <c r="IP317" s="337"/>
      <c r="IQ317" s="97" t="str">
        <f t="shared" si="613"/>
        <v/>
      </c>
      <c r="IR317" s="994"/>
      <c r="IS317" s="337"/>
      <c r="IT317" s="337"/>
      <c r="IU317" s="337"/>
      <c r="IV317" s="510" t="str">
        <f t="shared" si="614"/>
        <v/>
      </c>
      <c r="IW317" s="995"/>
    </row>
    <row r="318" spans="1:257" x14ac:dyDescent="0.25">
      <c r="A318" s="996"/>
      <c r="B318" s="507">
        <v>9</v>
      </c>
      <c r="C318" s="97" t="str">
        <f>IF(Proponentes!B309&gt;0,Proponentes!B309,"")</f>
        <v/>
      </c>
      <c r="D318" s="335"/>
      <c r="E318" s="335"/>
      <c r="F318" s="334"/>
      <c r="G318" s="335"/>
      <c r="H318" s="335"/>
      <c r="I318" s="335"/>
      <c r="J318" s="335"/>
      <c r="K318" s="335"/>
      <c r="L318" s="335"/>
      <c r="M318" s="334"/>
      <c r="N318" s="335"/>
      <c r="O318" s="335"/>
      <c r="P318" s="335"/>
      <c r="Q318" s="335"/>
      <c r="R318" s="335"/>
      <c r="S318" s="335"/>
      <c r="T318" s="334"/>
      <c r="U318" s="335"/>
      <c r="V318" s="335"/>
      <c r="W318" s="335"/>
      <c r="X318" s="335"/>
      <c r="Y318" s="335"/>
      <c r="Z318" s="335"/>
      <c r="AA318" s="334"/>
      <c r="AB318" s="335"/>
      <c r="AC318" s="335"/>
      <c r="AD318" s="335"/>
      <c r="AE318" s="335"/>
      <c r="AF318" s="335"/>
      <c r="AG318" s="97" t="str">
        <f t="shared" si="538"/>
        <v/>
      </c>
      <c r="AH318" s="993"/>
      <c r="AI318" s="335"/>
      <c r="AJ318" s="335" t="str">
        <f t="shared" si="539"/>
        <v/>
      </c>
      <c r="AK318" s="335"/>
      <c r="AL318" s="334"/>
      <c r="AM318" s="335"/>
      <c r="AN318" s="335"/>
      <c r="AO318" s="335"/>
      <c r="AP318" s="335"/>
      <c r="AQ318" s="335"/>
      <c r="AR318" s="335"/>
      <c r="AS318" s="334"/>
      <c r="AT318" s="335"/>
      <c r="AU318" s="335"/>
      <c r="AV318" s="335"/>
      <c r="AW318" s="335"/>
      <c r="AX318" s="335"/>
      <c r="AY318" s="335"/>
      <c r="AZ318" s="334"/>
      <c r="BA318" s="335"/>
      <c r="BB318" s="335"/>
      <c r="BC318" s="335"/>
      <c r="BD318" s="335"/>
      <c r="BE318" s="335"/>
      <c r="BF318" s="335"/>
      <c r="BG318" s="334"/>
      <c r="BH318" s="335"/>
      <c r="BI318" s="335"/>
      <c r="BJ318" s="335"/>
      <c r="BK318" s="335"/>
      <c r="BL318" s="97" t="str">
        <f t="shared" si="540"/>
        <v/>
      </c>
      <c r="BM318" s="993"/>
      <c r="BN318" s="335" t="str">
        <f t="shared" si="593"/>
        <v/>
      </c>
      <c r="BO318" s="334"/>
      <c r="BP318" s="335"/>
      <c r="BQ318" s="335"/>
      <c r="BR318" s="335"/>
      <c r="BS318" s="335" t="str">
        <f t="shared" si="594"/>
        <v/>
      </c>
      <c r="BT318" s="334"/>
      <c r="BU318" s="335"/>
      <c r="BV318" s="335"/>
      <c r="BW318" s="335"/>
      <c r="BX318" s="335" t="str">
        <f t="shared" si="595"/>
        <v/>
      </c>
      <c r="BY318" s="334"/>
      <c r="BZ318" s="335"/>
      <c r="CA318" s="335"/>
      <c r="CB318" s="335"/>
      <c r="CC318" s="335" t="str">
        <f t="shared" si="596"/>
        <v/>
      </c>
      <c r="CD318" s="334"/>
      <c r="CE318" s="335"/>
      <c r="CF318" s="335"/>
      <c r="CG318" s="335"/>
      <c r="CH318" s="997"/>
      <c r="CI318" s="97" t="str">
        <f t="shared" si="597"/>
        <v/>
      </c>
      <c r="CJ318" s="998"/>
      <c r="CK318" s="335"/>
      <c r="CL318" s="97" t="str">
        <f t="shared" si="598"/>
        <v/>
      </c>
      <c r="CM318" s="334"/>
      <c r="CN318" s="335"/>
      <c r="CO318" s="335"/>
      <c r="CP318" s="335"/>
      <c r="CQ318" s="97"/>
      <c r="CR318" s="334"/>
      <c r="CS318" s="335"/>
      <c r="CT318" s="335"/>
      <c r="CU318" s="335"/>
      <c r="CV318" s="97"/>
      <c r="CW318" s="334"/>
      <c r="CX318" s="335"/>
      <c r="CY318" s="335"/>
      <c r="CZ318" s="335"/>
      <c r="DA318" s="97"/>
      <c r="DB318" s="334"/>
      <c r="DC318" s="335"/>
      <c r="DD318" s="335"/>
      <c r="DE318" s="335"/>
      <c r="DF318" s="97" t="str">
        <f t="shared" si="547"/>
        <v/>
      </c>
      <c r="DG318" s="993"/>
      <c r="DH318" s="335"/>
      <c r="DI318" s="97" t="str">
        <f t="shared" si="548"/>
        <v/>
      </c>
      <c r="DJ318" s="334"/>
      <c r="DK318" s="335"/>
      <c r="DL318" s="335"/>
      <c r="DM318" s="97"/>
      <c r="DN318" s="334"/>
      <c r="DO318" s="335"/>
      <c r="DP318" s="335"/>
      <c r="DQ318" s="97"/>
      <c r="DR318" s="334"/>
      <c r="DS318" s="335"/>
      <c r="DT318" s="335"/>
      <c r="DU318" s="97"/>
      <c r="DV318" s="334"/>
      <c r="DW318" s="335"/>
      <c r="DX318" s="335"/>
      <c r="DY318" s="97" t="str">
        <f t="shared" si="549"/>
        <v/>
      </c>
      <c r="DZ318" s="998"/>
      <c r="EA318" s="335"/>
      <c r="EB318" s="97" t="str">
        <f t="shared" si="602"/>
        <v/>
      </c>
      <c r="EC318" s="334"/>
      <c r="ED318" s="335"/>
      <c r="EE318" s="335"/>
      <c r="EF318" s="97"/>
      <c r="EG318" s="334"/>
      <c r="EH318" s="335"/>
      <c r="EI318" s="335"/>
      <c r="EJ318" s="97"/>
      <c r="EK318" s="334"/>
      <c r="EL318" s="335"/>
      <c r="EM318" s="335"/>
      <c r="EN318" s="97"/>
      <c r="EO318" s="334"/>
      <c r="EP318" s="335"/>
      <c r="EQ318" s="335"/>
      <c r="ER318" s="97" t="str">
        <f t="shared" si="551"/>
        <v/>
      </c>
      <c r="ES318" s="993"/>
      <c r="ET318" s="335"/>
      <c r="EU318" s="97" t="str">
        <f t="shared" si="604"/>
        <v/>
      </c>
      <c r="EV318" s="334"/>
      <c r="EW318" s="335"/>
      <c r="EX318" s="335"/>
      <c r="EY318" s="97"/>
      <c r="EZ318" s="334"/>
      <c r="FA318" s="335"/>
      <c r="FB318" s="335"/>
      <c r="FC318" s="97"/>
      <c r="FD318" s="334"/>
      <c r="FE318" s="335"/>
      <c r="FF318" s="335"/>
      <c r="FG318" s="97"/>
      <c r="FH318" s="334"/>
      <c r="FI318" s="335"/>
      <c r="FJ318" s="335"/>
      <c r="FK318" s="97" t="str">
        <f t="shared" si="553"/>
        <v/>
      </c>
      <c r="FL318" s="993"/>
      <c r="FM318" s="335"/>
      <c r="FN318" s="97" t="str">
        <f t="shared" si="606"/>
        <v/>
      </c>
      <c r="FO318" s="334"/>
      <c r="FP318" s="335"/>
      <c r="FQ318" s="97"/>
      <c r="FR318" s="334"/>
      <c r="FS318" s="335"/>
      <c r="FT318" s="97"/>
      <c r="FU318" s="334"/>
      <c r="FV318" s="335"/>
      <c r="FW318" s="97"/>
      <c r="FX318" s="334"/>
      <c r="FY318" s="335"/>
      <c r="FZ318" s="97" t="str">
        <f t="shared" si="555"/>
        <v/>
      </c>
      <c r="GA318" s="993"/>
      <c r="GB318" s="335"/>
      <c r="GC318" s="510" t="str">
        <f t="shared" si="608"/>
        <v/>
      </c>
      <c r="GD318" s="336"/>
      <c r="GE318" s="337"/>
      <c r="GF318" s="337"/>
      <c r="GG318" s="337"/>
      <c r="GH318" s="337"/>
      <c r="GI318" s="510"/>
      <c r="GJ318" s="336"/>
      <c r="GK318" s="337"/>
      <c r="GL318" s="337"/>
      <c r="GM318" s="337"/>
      <c r="GN318" s="337"/>
      <c r="GO318" s="510"/>
      <c r="GP318" s="336"/>
      <c r="GQ318" s="337"/>
      <c r="GR318" s="337"/>
      <c r="GS318" s="337"/>
      <c r="GT318" s="337"/>
      <c r="GU318" s="510"/>
      <c r="GV318" s="336"/>
      <c r="GW318" s="337"/>
      <c r="GX318" s="337"/>
      <c r="GY318" s="337"/>
      <c r="GZ318" s="336"/>
      <c r="HA318" s="510" t="str">
        <f t="shared" si="557"/>
        <v/>
      </c>
      <c r="HB318" s="994"/>
      <c r="HC318" s="337"/>
      <c r="HD318" s="510" t="str">
        <f t="shared" si="610"/>
        <v/>
      </c>
      <c r="HE318" s="336"/>
      <c r="HF318" s="337"/>
      <c r="HG318" s="337"/>
      <c r="HH318" s="336"/>
      <c r="HI318" s="510"/>
      <c r="HJ318" s="336"/>
      <c r="HK318" s="337"/>
      <c r="HL318" s="337"/>
      <c r="HM318" s="336"/>
      <c r="HN318" s="510"/>
      <c r="HO318" s="336"/>
      <c r="HP318" s="337"/>
      <c r="HQ318" s="337"/>
      <c r="HR318" s="337"/>
      <c r="HS318" s="510"/>
      <c r="HT318" s="336"/>
      <c r="HU318" s="337"/>
      <c r="HV318" s="337"/>
      <c r="HW318" s="337"/>
      <c r="HX318" s="97" t="str">
        <f t="shared" si="559"/>
        <v/>
      </c>
      <c r="HY318" s="994"/>
      <c r="HZ318" s="337"/>
      <c r="IA318" s="510" t="str">
        <f t="shared" si="612"/>
        <v/>
      </c>
      <c r="IB318" s="336"/>
      <c r="IC318" s="337"/>
      <c r="ID318" s="337"/>
      <c r="IE318" s="510"/>
      <c r="IF318" s="336"/>
      <c r="IG318" s="337"/>
      <c r="IH318" s="337"/>
      <c r="II318" s="510"/>
      <c r="IJ318" s="336"/>
      <c r="IK318" s="337"/>
      <c r="IL318" s="337"/>
      <c r="IM318" s="510"/>
      <c r="IN318" s="336"/>
      <c r="IO318" s="337"/>
      <c r="IP318" s="337"/>
      <c r="IQ318" s="97" t="str">
        <f t="shared" si="613"/>
        <v/>
      </c>
      <c r="IR318" s="994"/>
      <c r="IS318" s="337"/>
      <c r="IT318" s="337"/>
      <c r="IU318" s="337"/>
      <c r="IV318" s="510" t="str">
        <f t="shared" si="614"/>
        <v/>
      </c>
      <c r="IW318" s="995"/>
    </row>
    <row r="319" spans="1:257" x14ac:dyDescent="0.25">
      <c r="A319" s="996"/>
      <c r="B319" s="507">
        <v>10</v>
      </c>
      <c r="C319" s="97" t="str">
        <f>IF(Proponentes!B310&gt;0,Proponentes!B310,"")</f>
        <v/>
      </c>
      <c r="D319" s="335"/>
      <c r="E319" s="335"/>
      <c r="F319" s="334"/>
      <c r="G319" s="335"/>
      <c r="H319" s="335"/>
      <c r="I319" s="335"/>
      <c r="J319" s="335"/>
      <c r="K319" s="335"/>
      <c r="L319" s="335"/>
      <c r="M319" s="334"/>
      <c r="N319" s="335"/>
      <c r="O319" s="335"/>
      <c r="P319" s="335"/>
      <c r="Q319" s="335"/>
      <c r="R319" s="335"/>
      <c r="S319" s="335"/>
      <c r="T319" s="334"/>
      <c r="U319" s="335"/>
      <c r="V319" s="335"/>
      <c r="W319" s="335"/>
      <c r="X319" s="335"/>
      <c r="Y319" s="335"/>
      <c r="Z319" s="335"/>
      <c r="AA319" s="334"/>
      <c r="AB319" s="335"/>
      <c r="AC319" s="335"/>
      <c r="AD319" s="335"/>
      <c r="AE319" s="335"/>
      <c r="AF319" s="335"/>
      <c r="AG319" s="97" t="str">
        <f t="shared" si="538"/>
        <v/>
      </c>
      <c r="AH319" s="993"/>
      <c r="AI319" s="335"/>
      <c r="AJ319" s="335" t="str">
        <f t="shared" si="539"/>
        <v/>
      </c>
      <c r="AK319" s="335"/>
      <c r="AL319" s="334"/>
      <c r="AM319" s="335"/>
      <c r="AN319" s="335"/>
      <c r="AO319" s="335"/>
      <c r="AP319" s="335"/>
      <c r="AQ319" s="335"/>
      <c r="AR319" s="335"/>
      <c r="AS319" s="334"/>
      <c r="AT319" s="335"/>
      <c r="AU319" s="335"/>
      <c r="AV319" s="335"/>
      <c r="AW319" s="335"/>
      <c r="AX319" s="335"/>
      <c r="AY319" s="335"/>
      <c r="AZ319" s="334"/>
      <c r="BA319" s="335"/>
      <c r="BB319" s="335"/>
      <c r="BC319" s="335"/>
      <c r="BD319" s="335"/>
      <c r="BE319" s="335"/>
      <c r="BF319" s="335"/>
      <c r="BG319" s="334"/>
      <c r="BH319" s="335"/>
      <c r="BI319" s="335"/>
      <c r="BJ319" s="335"/>
      <c r="BK319" s="335"/>
      <c r="BL319" s="97" t="str">
        <f t="shared" si="540"/>
        <v/>
      </c>
      <c r="BM319" s="993"/>
      <c r="BN319" s="335" t="str">
        <f t="shared" si="593"/>
        <v/>
      </c>
      <c r="BO319" s="334"/>
      <c r="BP319" s="335"/>
      <c r="BQ319" s="335"/>
      <c r="BR319" s="335"/>
      <c r="BS319" s="335" t="str">
        <f t="shared" si="594"/>
        <v/>
      </c>
      <c r="BT319" s="334"/>
      <c r="BU319" s="335"/>
      <c r="BV319" s="335"/>
      <c r="BW319" s="335"/>
      <c r="BX319" s="335" t="str">
        <f t="shared" si="595"/>
        <v/>
      </c>
      <c r="BY319" s="334"/>
      <c r="BZ319" s="335"/>
      <c r="CA319" s="335"/>
      <c r="CB319" s="335"/>
      <c r="CC319" s="335" t="str">
        <f t="shared" si="596"/>
        <v/>
      </c>
      <c r="CD319" s="334"/>
      <c r="CE319" s="335"/>
      <c r="CF319" s="335"/>
      <c r="CG319" s="335"/>
      <c r="CH319" s="997"/>
      <c r="CI319" s="97" t="str">
        <f t="shared" si="597"/>
        <v/>
      </c>
      <c r="CJ319" s="998"/>
      <c r="CK319" s="335"/>
      <c r="CL319" s="97" t="str">
        <f t="shared" si="598"/>
        <v/>
      </c>
      <c r="CM319" s="334"/>
      <c r="CN319" s="335"/>
      <c r="CO319" s="335"/>
      <c r="CP319" s="335"/>
      <c r="CQ319" s="97"/>
      <c r="CR319" s="334"/>
      <c r="CS319" s="335"/>
      <c r="CT319" s="335"/>
      <c r="CU319" s="335"/>
      <c r="CV319" s="97"/>
      <c r="CW319" s="334"/>
      <c r="CX319" s="335"/>
      <c r="CY319" s="335"/>
      <c r="CZ319" s="335"/>
      <c r="DA319" s="97"/>
      <c r="DB319" s="334"/>
      <c r="DC319" s="335"/>
      <c r="DD319" s="335"/>
      <c r="DE319" s="335"/>
      <c r="DF319" s="97" t="str">
        <f t="shared" si="547"/>
        <v/>
      </c>
      <c r="DG319" s="993"/>
      <c r="DH319" s="335"/>
      <c r="DI319" s="97" t="str">
        <f t="shared" si="548"/>
        <v/>
      </c>
      <c r="DJ319" s="334"/>
      <c r="DK319" s="335"/>
      <c r="DL319" s="335"/>
      <c r="DM319" s="97"/>
      <c r="DN319" s="334"/>
      <c r="DO319" s="335"/>
      <c r="DP319" s="335"/>
      <c r="DQ319" s="97"/>
      <c r="DR319" s="334"/>
      <c r="DS319" s="335"/>
      <c r="DT319" s="335"/>
      <c r="DU319" s="97"/>
      <c r="DV319" s="334"/>
      <c r="DW319" s="335"/>
      <c r="DX319" s="335"/>
      <c r="DY319" s="97" t="str">
        <f t="shared" si="549"/>
        <v/>
      </c>
      <c r="DZ319" s="998"/>
      <c r="EA319" s="335"/>
      <c r="EB319" s="97" t="str">
        <f t="shared" si="602"/>
        <v/>
      </c>
      <c r="EC319" s="334"/>
      <c r="ED319" s="335"/>
      <c r="EE319" s="335"/>
      <c r="EF319" s="97"/>
      <c r="EG319" s="334"/>
      <c r="EH319" s="335"/>
      <c r="EI319" s="335"/>
      <c r="EJ319" s="97"/>
      <c r="EK319" s="334"/>
      <c r="EL319" s="335"/>
      <c r="EM319" s="335"/>
      <c r="EN319" s="97"/>
      <c r="EO319" s="334"/>
      <c r="EP319" s="335"/>
      <c r="EQ319" s="335"/>
      <c r="ER319" s="97" t="str">
        <f t="shared" si="551"/>
        <v/>
      </c>
      <c r="ES319" s="993"/>
      <c r="ET319" s="335"/>
      <c r="EU319" s="97" t="str">
        <f t="shared" si="604"/>
        <v/>
      </c>
      <c r="EV319" s="334"/>
      <c r="EW319" s="335"/>
      <c r="EX319" s="335"/>
      <c r="EY319" s="97"/>
      <c r="EZ319" s="334"/>
      <c r="FA319" s="335"/>
      <c r="FB319" s="335"/>
      <c r="FC319" s="97"/>
      <c r="FD319" s="334"/>
      <c r="FE319" s="335"/>
      <c r="FF319" s="335"/>
      <c r="FG319" s="97"/>
      <c r="FH319" s="334"/>
      <c r="FI319" s="335"/>
      <c r="FJ319" s="335"/>
      <c r="FK319" s="97" t="str">
        <f t="shared" si="553"/>
        <v/>
      </c>
      <c r="FL319" s="993"/>
      <c r="FM319" s="335"/>
      <c r="FN319" s="97" t="str">
        <f t="shared" si="606"/>
        <v/>
      </c>
      <c r="FO319" s="334"/>
      <c r="FP319" s="335"/>
      <c r="FQ319" s="97"/>
      <c r="FR319" s="334"/>
      <c r="FS319" s="335"/>
      <c r="FT319" s="97"/>
      <c r="FU319" s="334"/>
      <c r="FV319" s="335"/>
      <c r="FW319" s="97"/>
      <c r="FX319" s="334"/>
      <c r="FY319" s="335"/>
      <c r="FZ319" s="97" t="str">
        <f t="shared" si="555"/>
        <v/>
      </c>
      <c r="GA319" s="993"/>
      <c r="GB319" s="335"/>
      <c r="GC319" s="510" t="str">
        <f t="shared" si="608"/>
        <v/>
      </c>
      <c r="GD319" s="336"/>
      <c r="GE319" s="337"/>
      <c r="GF319" s="337"/>
      <c r="GG319" s="337"/>
      <c r="GH319" s="337"/>
      <c r="GI319" s="510"/>
      <c r="GJ319" s="336"/>
      <c r="GK319" s="337"/>
      <c r="GL319" s="337"/>
      <c r="GM319" s="337"/>
      <c r="GN319" s="337"/>
      <c r="GO319" s="510"/>
      <c r="GP319" s="336"/>
      <c r="GQ319" s="337"/>
      <c r="GR319" s="337"/>
      <c r="GS319" s="337"/>
      <c r="GT319" s="337"/>
      <c r="GU319" s="510"/>
      <c r="GV319" s="336"/>
      <c r="GW319" s="337"/>
      <c r="GX319" s="337"/>
      <c r="GY319" s="337"/>
      <c r="GZ319" s="336"/>
      <c r="HA319" s="510" t="str">
        <f t="shared" si="557"/>
        <v/>
      </c>
      <c r="HB319" s="994"/>
      <c r="HC319" s="337"/>
      <c r="HD319" s="510" t="str">
        <f t="shared" si="610"/>
        <v/>
      </c>
      <c r="HE319" s="336"/>
      <c r="HF319" s="337"/>
      <c r="HG319" s="337"/>
      <c r="HH319" s="336"/>
      <c r="HI319" s="510"/>
      <c r="HJ319" s="336"/>
      <c r="HK319" s="337"/>
      <c r="HL319" s="337"/>
      <c r="HM319" s="336"/>
      <c r="HN319" s="510"/>
      <c r="HO319" s="336"/>
      <c r="HP319" s="337"/>
      <c r="HQ319" s="337"/>
      <c r="HR319" s="337"/>
      <c r="HS319" s="510"/>
      <c r="HT319" s="336"/>
      <c r="HU319" s="337"/>
      <c r="HV319" s="337"/>
      <c r="HW319" s="337"/>
      <c r="HX319" s="97" t="str">
        <f t="shared" si="559"/>
        <v/>
      </c>
      <c r="HY319" s="994"/>
      <c r="HZ319" s="337"/>
      <c r="IA319" s="510" t="str">
        <f t="shared" si="612"/>
        <v/>
      </c>
      <c r="IB319" s="336"/>
      <c r="IC319" s="337"/>
      <c r="ID319" s="337"/>
      <c r="IE319" s="510"/>
      <c r="IF319" s="336"/>
      <c r="IG319" s="337"/>
      <c r="IH319" s="337"/>
      <c r="II319" s="510"/>
      <c r="IJ319" s="336"/>
      <c r="IK319" s="337"/>
      <c r="IL319" s="337"/>
      <c r="IM319" s="510"/>
      <c r="IN319" s="336"/>
      <c r="IO319" s="337"/>
      <c r="IP319" s="337"/>
      <c r="IQ319" s="97" t="str">
        <f t="shared" si="613"/>
        <v/>
      </c>
      <c r="IR319" s="994"/>
      <c r="IS319" s="337"/>
      <c r="IT319" s="337"/>
      <c r="IU319" s="337"/>
      <c r="IV319" s="510" t="str">
        <f t="shared" si="614"/>
        <v/>
      </c>
      <c r="IW319" s="995"/>
    </row>
    <row r="320" spans="1:257" x14ac:dyDescent="0.25">
      <c r="A320" s="996"/>
      <c r="B320" s="507">
        <v>11</v>
      </c>
      <c r="C320" s="97" t="str">
        <f>IF(Proponentes!B311&gt;0,Proponentes!B311,"")</f>
        <v/>
      </c>
      <c r="D320" s="335"/>
      <c r="E320" s="335"/>
      <c r="F320" s="334"/>
      <c r="G320" s="335"/>
      <c r="H320" s="335"/>
      <c r="I320" s="335"/>
      <c r="J320" s="335"/>
      <c r="K320" s="335"/>
      <c r="L320" s="335"/>
      <c r="M320" s="334"/>
      <c r="N320" s="335"/>
      <c r="O320" s="335"/>
      <c r="P320" s="335"/>
      <c r="Q320" s="335"/>
      <c r="R320" s="335"/>
      <c r="S320" s="335"/>
      <c r="T320" s="334"/>
      <c r="U320" s="335"/>
      <c r="V320" s="335"/>
      <c r="W320" s="335"/>
      <c r="X320" s="335"/>
      <c r="Y320" s="335"/>
      <c r="Z320" s="335"/>
      <c r="AA320" s="334"/>
      <c r="AB320" s="335"/>
      <c r="AC320" s="335"/>
      <c r="AD320" s="335"/>
      <c r="AE320" s="335"/>
      <c r="AF320" s="335"/>
      <c r="AG320" s="97" t="str">
        <f t="shared" si="538"/>
        <v/>
      </c>
      <c r="AH320" s="993"/>
      <c r="AI320" s="335"/>
      <c r="AJ320" s="335" t="str">
        <f t="shared" si="539"/>
        <v/>
      </c>
      <c r="AK320" s="335"/>
      <c r="AL320" s="334"/>
      <c r="AM320" s="335"/>
      <c r="AN320" s="335"/>
      <c r="AO320" s="335"/>
      <c r="AP320" s="335"/>
      <c r="AQ320" s="335"/>
      <c r="AR320" s="335"/>
      <c r="AS320" s="334"/>
      <c r="AT320" s="335"/>
      <c r="AU320" s="335"/>
      <c r="AV320" s="335"/>
      <c r="AW320" s="335"/>
      <c r="AX320" s="335"/>
      <c r="AY320" s="335"/>
      <c r="AZ320" s="334"/>
      <c r="BA320" s="335"/>
      <c r="BB320" s="335"/>
      <c r="BC320" s="335"/>
      <c r="BD320" s="335"/>
      <c r="BE320" s="335"/>
      <c r="BF320" s="335"/>
      <c r="BG320" s="334"/>
      <c r="BH320" s="335"/>
      <c r="BI320" s="335"/>
      <c r="BJ320" s="335"/>
      <c r="BK320" s="335"/>
      <c r="BL320" s="97" t="str">
        <f t="shared" si="540"/>
        <v/>
      </c>
      <c r="BM320" s="993"/>
      <c r="BN320" s="335" t="str">
        <f t="shared" si="593"/>
        <v/>
      </c>
      <c r="BO320" s="334"/>
      <c r="BP320" s="335"/>
      <c r="BQ320" s="335"/>
      <c r="BR320" s="335"/>
      <c r="BS320" s="335" t="str">
        <f t="shared" si="594"/>
        <v/>
      </c>
      <c r="BT320" s="334"/>
      <c r="BU320" s="335"/>
      <c r="BV320" s="335"/>
      <c r="BW320" s="335"/>
      <c r="BX320" s="335" t="str">
        <f t="shared" si="595"/>
        <v/>
      </c>
      <c r="BY320" s="334"/>
      <c r="BZ320" s="335"/>
      <c r="CA320" s="335"/>
      <c r="CB320" s="335"/>
      <c r="CC320" s="335" t="str">
        <f t="shared" si="596"/>
        <v/>
      </c>
      <c r="CD320" s="334"/>
      <c r="CE320" s="335"/>
      <c r="CF320" s="335"/>
      <c r="CG320" s="335"/>
      <c r="CH320" s="997"/>
      <c r="CI320" s="97" t="str">
        <f t="shared" si="597"/>
        <v/>
      </c>
      <c r="CJ320" s="998"/>
      <c r="CK320" s="335"/>
      <c r="CL320" s="97" t="str">
        <f t="shared" si="598"/>
        <v/>
      </c>
      <c r="CM320" s="334"/>
      <c r="CN320" s="335"/>
      <c r="CO320" s="335"/>
      <c r="CP320" s="335"/>
      <c r="CQ320" s="97"/>
      <c r="CR320" s="334"/>
      <c r="CS320" s="335"/>
      <c r="CT320" s="335"/>
      <c r="CU320" s="335"/>
      <c r="CV320" s="97"/>
      <c r="CW320" s="334"/>
      <c r="CX320" s="335"/>
      <c r="CY320" s="335"/>
      <c r="CZ320" s="335"/>
      <c r="DA320" s="97"/>
      <c r="DB320" s="334"/>
      <c r="DC320" s="335"/>
      <c r="DD320" s="335"/>
      <c r="DE320" s="335"/>
      <c r="DF320" s="97" t="str">
        <f t="shared" si="547"/>
        <v/>
      </c>
      <c r="DG320" s="993"/>
      <c r="DH320" s="335"/>
      <c r="DI320" s="97" t="str">
        <f t="shared" si="548"/>
        <v/>
      </c>
      <c r="DJ320" s="334"/>
      <c r="DK320" s="335"/>
      <c r="DL320" s="335"/>
      <c r="DM320" s="97"/>
      <c r="DN320" s="334"/>
      <c r="DO320" s="335"/>
      <c r="DP320" s="335"/>
      <c r="DQ320" s="97"/>
      <c r="DR320" s="334"/>
      <c r="DS320" s="335"/>
      <c r="DT320" s="335"/>
      <c r="DU320" s="97"/>
      <c r="DV320" s="334"/>
      <c r="DW320" s="335"/>
      <c r="DX320" s="335"/>
      <c r="DY320" s="97" t="str">
        <f t="shared" si="549"/>
        <v/>
      </c>
      <c r="DZ320" s="998"/>
      <c r="EA320" s="335"/>
      <c r="EB320" s="97" t="str">
        <f t="shared" si="602"/>
        <v/>
      </c>
      <c r="EC320" s="334"/>
      <c r="ED320" s="335"/>
      <c r="EE320" s="335"/>
      <c r="EF320" s="97"/>
      <c r="EG320" s="334"/>
      <c r="EH320" s="335"/>
      <c r="EI320" s="335"/>
      <c r="EJ320" s="97"/>
      <c r="EK320" s="334"/>
      <c r="EL320" s="335"/>
      <c r="EM320" s="335"/>
      <c r="EN320" s="97"/>
      <c r="EO320" s="334"/>
      <c r="EP320" s="335"/>
      <c r="EQ320" s="335"/>
      <c r="ER320" s="97" t="str">
        <f t="shared" si="551"/>
        <v/>
      </c>
      <c r="ES320" s="993"/>
      <c r="ET320" s="335"/>
      <c r="EU320" s="97" t="str">
        <f t="shared" si="604"/>
        <v/>
      </c>
      <c r="EV320" s="334"/>
      <c r="EW320" s="335"/>
      <c r="EX320" s="335"/>
      <c r="EY320" s="97"/>
      <c r="EZ320" s="334"/>
      <c r="FA320" s="335"/>
      <c r="FB320" s="335"/>
      <c r="FC320" s="97"/>
      <c r="FD320" s="334"/>
      <c r="FE320" s="335"/>
      <c r="FF320" s="335"/>
      <c r="FG320" s="97"/>
      <c r="FH320" s="334"/>
      <c r="FI320" s="335"/>
      <c r="FJ320" s="335"/>
      <c r="FK320" s="97" t="str">
        <f t="shared" si="553"/>
        <v/>
      </c>
      <c r="FL320" s="993"/>
      <c r="FM320" s="335"/>
      <c r="FN320" s="97" t="str">
        <f t="shared" si="606"/>
        <v/>
      </c>
      <c r="FO320" s="334"/>
      <c r="FP320" s="335"/>
      <c r="FQ320" s="97"/>
      <c r="FR320" s="334"/>
      <c r="FS320" s="335"/>
      <c r="FT320" s="97"/>
      <c r="FU320" s="334"/>
      <c r="FV320" s="335"/>
      <c r="FW320" s="97"/>
      <c r="FX320" s="334"/>
      <c r="FY320" s="335"/>
      <c r="FZ320" s="97" t="str">
        <f t="shared" si="555"/>
        <v/>
      </c>
      <c r="GA320" s="993"/>
      <c r="GB320" s="335"/>
      <c r="GC320" s="510" t="str">
        <f t="shared" si="608"/>
        <v/>
      </c>
      <c r="GD320" s="336"/>
      <c r="GE320" s="337"/>
      <c r="GF320" s="337"/>
      <c r="GG320" s="337"/>
      <c r="GH320" s="337"/>
      <c r="GI320" s="510"/>
      <c r="GJ320" s="336"/>
      <c r="GK320" s="337"/>
      <c r="GL320" s="337"/>
      <c r="GM320" s="337"/>
      <c r="GN320" s="337"/>
      <c r="GO320" s="510"/>
      <c r="GP320" s="336"/>
      <c r="GQ320" s="337"/>
      <c r="GR320" s="337"/>
      <c r="GS320" s="337"/>
      <c r="GT320" s="337"/>
      <c r="GU320" s="510"/>
      <c r="GV320" s="336"/>
      <c r="GW320" s="337"/>
      <c r="GX320" s="337"/>
      <c r="GY320" s="337"/>
      <c r="GZ320" s="336"/>
      <c r="HA320" s="510" t="str">
        <f t="shared" si="557"/>
        <v/>
      </c>
      <c r="HB320" s="994"/>
      <c r="HC320" s="337"/>
      <c r="HD320" s="510" t="str">
        <f t="shared" si="610"/>
        <v/>
      </c>
      <c r="HE320" s="336"/>
      <c r="HF320" s="337"/>
      <c r="HG320" s="337"/>
      <c r="HH320" s="336"/>
      <c r="HI320" s="510"/>
      <c r="HJ320" s="336"/>
      <c r="HK320" s="337"/>
      <c r="HL320" s="337"/>
      <c r="HM320" s="336"/>
      <c r="HN320" s="510"/>
      <c r="HO320" s="336"/>
      <c r="HP320" s="337"/>
      <c r="HQ320" s="337"/>
      <c r="HR320" s="337"/>
      <c r="HS320" s="510"/>
      <c r="HT320" s="336"/>
      <c r="HU320" s="337"/>
      <c r="HV320" s="337"/>
      <c r="HW320" s="337"/>
      <c r="HX320" s="97" t="str">
        <f t="shared" si="559"/>
        <v/>
      </c>
      <c r="HY320" s="994"/>
      <c r="HZ320" s="337"/>
      <c r="IA320" s="510" t="str">
        <f t="shared" si="612"/>
        <v/>
      </c>
      <c r="IB320" s="336"/>
      <c r="IC320" s="337"/>
      <c r="ID320" s="337"/>
      <c r="IE320" s="510"/>
      <c r="IF320" s="336"/>
      <c r="IG320" s="337"/>
      <c r="IH320" s="337"/>
      <c r="II320" s="510"/>
      <c r="IJ320" s="336"/>
      <c r="IK320" s="337"/>
      <c r="IL320" s="337"/>
      <c r="IM320" s="510"/>
      <c r="IN320" s="336"/>
      <c r="IO320" s="337"/>
      <c r="IP320" s="337"/>
      <c r="IQ320" s="97" t="str">
        <f t="shared" si="613"/>
        <v/>
      </c>
      <c r="IR320" s="994"/>
      <c r="IS320" s="337"/>
      <c r="IT320" s="337"/>
      <c r="IU320" s="337"/>
      <c r="IV320" s="510" t="str">
        <f t="shared" si="614"/>
        <v/>
      </c>
      <c r="IW320" s="995"/>
    </row>
    <row r="321" spans="1:257" x14ac:dyDescent="0.25">
      <c r="A321" s="996"/>
      <c r="B321" s="507">
        <v>12</v>
      </c>
      <c r="C321" s="97" t="str">
        <f>IF(Proponentes!B312&gt;0,Proponentes!B312,"")</f>
        <v/>
      </c>
      <c r="D321" s="335"/>
      <c r="E321" s="335"/>
      <c r="F321" s="334"/>
      <c r="G321" s="335"/>
      <c r="H321" s="335"/>
      <c r="I321" s="335"/>
      <c r="J321" s="335"/>
      <c r="K321" s="335"/>
      <c r="L321" s="335"/>
      <c r="M321" s="334"/>
      <c r="N321" s="335"/>
      <c r="O321" s="335"/>
      <c r="P321" s="335"/>
      <c r="Q321" s="335"/>
      <c r="R321" s="335"/>
      <c r="S321" s="335"/>
      <c r="T321" s="334"/>
      <c r="U321" s="335"/>
      <c r="V321" s="335"/>
      <c r="W321" s="335"/>
      <c r="X321" s="335"/>
      <c r="Y321" s="335"/>
      <c r="Z321" s="335"/>
      <c r="AA321" s="334"/>
      <c r="AB321" s="335"/>
      <c r="AC321" s="335"/>
      <c r="AD321" s="335"/>
      <c r="AE321" s="335"/>
      <c r="AF321" s="335"/>
      <c r="AG321" s="97" t="str">
        <f t="shared" si="538"/>
        <v/>
      </c>
      <c r="AH321" s="993"/>
      <c r="AI321" s="335"/>
      <c r="AJ321" s="335" t="str">
        <f t="shared" si="539"/>
        <v/>
      </c>
      <c r="AK321" s="335"/>
      <c r="AL321" s="334"/>
      <c r="AM321" s="335"/>
      <c r="AN321" s="335"/>
      <c r="AO321" s="335"/>
      <c r="AP321" s="335"/>
      <c r="AQ321" s="335"/>
      <c r="AR321" s="335"/>
      <c r="AS321" s="334"/>
      <c r="AT321" s="335"/>
      <c r="AU321" s="335"/>
      <c r="AV321" s="335"/>
      <c r="AW321" s="335"/>
      <c r="AX321" s="335"/>
      <c r="AY321" s="335"/>
      <c r="AZ321" s="334"/>
      <c r="BA321" s="335"/>
      <c r="BB321" s="335"/>
      <c r="BC321" s="335"/>
      <c r="BD321" s="335"/>
      <c r="BE321" s="335"/>
      <c r="BF321" s="335"/>
      <c r="BG321" s="334"/>
      <c r="BH321" s="335"/>
      <c r="BI321" s="335"/>
      <c r="BJ321" s="335"/>
      <c r="BK321" s="335"/>
      <c r="BL321" s="97" t="str">
        <f t="shared" si="540"/>
        <v/>
      </c>
      <c r="BM321" s="993"/>
      <c r="BN321" s="335" t="str">
        <f t="shared" si="593"/>
        <v/>
      </c>
      <c r="BO321" s="334"/>
      <c r="BP321" s="335"/>
      <c r="BQ321" s="335"/>
      <c r="BR321" s="335"/>
      <c r="BS321" s="335" t="str">
        <f t="shared" si="594"/>
        <v/>
      </c>
      <c r="BT321" s="334"/>
      <c r="BU321" s="335"/>
      <c r="BV321" s="335"/>
      <c r="BW321" s="335"/>
      <c r="BX321" s="335" t="str">
        <f t="shared" si="595"/>
        <v/>
      </c>
      <c r="BY321" s="334"/>
      <c r="BZ321" s="335"/>
      <c r="CA321" s="335"/>
      <c r="CB321" s="335"/>
      <c r="CC321" s="335" t="str">
        <f t="shared" si="596"/>
        <v/>
      </c>
      <c r="CD321" s="334"/>
      <c r="CE321" s="335"/>
      <c r="CF321" s="335"/>
      <c r="CG321" s="335"/>
      <c r="CH321" s="997"/>
      <c r="CI321" s="97" t="str">
        <f t="shared" si="597"/>
        <v/>
      </c>
      <c r="CJ321" s="998"/>
      <c r="CK321" s="335"/>
      <c r="CL321" s="97" t="str">
        <f t="shared" si="598"/>
        <v/>
      </c>
      <c r="CM321" s="334"/>
      <c r="CN321" s="335"/>
      <c r="CO321" s="335"/>
      <c r="CP321" s="335"/>
      <c r="CQ321" s="97"/>
      <c r="CR321" s="334"/>
      <c r="CS321" s="335"/>
      <c r="CT321" s="335"/>
      <c r="CU321" s="335"/>
      <c r="CV321" s="97"/>
      <c r="CW321" s="334"/>
      <c r="CX321" s="335"/>
      <c r="CY321" s="335"/>
      <c r="CZ321" s="335"/>
      <c r="DA321" s="97"/>
      <c r="DB321" s="334"/>
      <c r="DC321" s="335"/>
      <c r="DD321" s="335"/>
      <c r="DE321" s="335"/>
      <c r="DF321" s="97" t="str">
        <f t="shared" si="547"/>
        <v/>
      </c>
      <c r="DG321" s="993"/>
      <c r="DH321" s="335"/>
      <c r="DI321" s="97" t="str">
        <f t="shared" si="548"/>
        <v/>
      </c>
      <c r="DJ321" s="334"/>
      <c r="DK321" s="335"/>
      <c r="DL321" s="335"/>
      <c r="DM321" s="97"/>
      <c r="DN321" s="334"/>
      <c r="DO321" s="335"/>
      <c r="DP321" s="335"/>
      <c r="DQ321" s="97"/>
      <c r="DR321" s="334"/>
      <c r="DS321" s="335"/>
      <c r="DT321" s="335"/>
      <c r="DU321" s="97"/>
      <c r="DV321" s="334"/>
      <c r="DW321" s="335"/>
      <c r="DX321" s="335"/>
      <c r="DY321" s="97" t="str">
        <f t="shared" si="549"/>
        <v/>
      </c>
      <c r="DZ321" s="998"/>
      <c r="EA321" s="335"/>
      <c r="EB321" s="97" t="str">
        <f t="shared" si="602"/>
        <v/>
      </c>
      <c r="EC321" s="334"/>
      <c r="ED321" s="335"/>
      <c r="EE321" s="335"/>
      <c r="EF321" s="97"/>
      <c r="EG321" s="334"/>
      <c r="EH321" s="335"/>
      <c r="EI321" s="335"/>
      <c r="EJ321" s="97"/>
      <c r="EK321" s="334"/>
      <c r="EL321" s="335"/>
      <c r="EM321" s="335"/>
      <c r="EN321" s="97"/>
      <c r="EO321" s="334"/>
      <c r="EP321" s="335"/>
      <c r="EQ321" s="335"/>
      <c r="ER321" s="97" t="str">
        <f t="shared" si="551"/>
        <v/>
      </c>
      <c r="ES321" s="993"/>
      <c r="ET321" s="335"/>
      <c r="EU321" s="97" t="str">
        <f t="shared" si="604"/>
        <v/>
      </c>
      <c r="EV321" s="334"/>
      <c r="EW321" s="335"/>
      <c r="EX321" s="335"/>
      <c r="EY321" s="97"/>
      <c r="EZ321" s="334"/>
      <c r="FA321" s="335"/>
      <c r="FB321" s="335"/>
      <c r="FC321" s="97"/>
      <c r="FD321" s="334"/>
      <c r="FE321" s="335"/>
      <c r="FF321" s="335"/>
      <c r="FG321" s="97"/>
      <c r="FH321" s="334"/>
      <c r="FI321" s="335"/>
      <c r="FJ321" s="335"/>
      <c r="FK321" s="97" t="str">
        <f t="shared" si="553"/>
        <v/>
      </c>
      <c r="FL321" s="993"/>
      <c r="FM321" s="335"/>
      <c r="FN321" s="97" t="str">
        <f t="shared" si="606"/>
        <v/>
      </c>
      <c r="FO321" s="334"/>
      <c r="FP321" s="335"/>
      <c r="FQ321" s="97"/>
      <c r="FR321" s="334"/>
      <c r="FS321" s="335"/>
      <c r="FT321" s="97"/>
      <c r="FU321" s="334"/>
      <c r="FV321" s="335"/>
      <c r="FW321" s="97"/>
      <c r="FX321" s="334"/>
      <c r="FY321" s="335"/>
      <c r="FZ321" s="97" t="str">
        <f t="shared" si="555"/>
        <v/>
      </c>
      <c r="GA321" s="993"/>
      <c r="GB321" s="335"/>
      <c r="GC321" s="510" t="str">
        <f t="shared" si="608"/>
        <v/>
      </c>
      <c r="GD321" s="336"/>
      <c r="GE321" s="337"/>
      <c r="GF321" s="337"/>
      <c r="GG321" s="337"/>
      <c r="GH321" s="337"/>
      <c r="GI321" s="510"/>
      <c r="GJ321" s="336"/>
      <c r="GK321" s="337"/>
      <c r="GL321" s="337"/>
      <c r="GM321" s="337"/>
      <c r="GN321" s="337"/>
      <c r="GO321" s="510"/>
      <c r="GP321" s="336"/>
      <c r="GQ321" s="337"/>
      <c r="GR321" s="337"/>
      <c r="GS321" s="337"/>
      <c r="GT321" s="337"/>
      <c r="GU321" s="510"/>
      <c r="GV321" s="336"/>
      <c r="GW321" s="337"/>
      <c r="GX321" s="337"/>
      <c r="GY321" s="337"/>
      <c r="GZ321" s="336"/>
      <c r="HA321" s="510" t="str">
        <f t="shared" si="557"/>
        <v/>
      </c>
      <c r="HB321" s="994"/>
      <c r="HC321" s="337"/>
      <c r="HD321" s="510" t="str">
        <f t="shared" si="610"/>
        <v/>
      </c>
      <c r="HE321" s="336"/>
      <c r="HF321" s="337"/>
      <c r="HG321" s="337"/>
      <c r="HH321" s="336"/>
      <c r="HI321" s="510"/>
      <c r="HJ321" s="336"/>
      <c r="HK321" s="337"/>
      <c r="HL321" s="337"/>
      <c r="HM321" s="336"/>
      <c r="HN321" s="510"/>
      <c r="HO321" s="336"/>
      <c r="HP321" s="337"/>
      <c r="HQ321" s="337"/>
      <c r="HR321" s="337"/>
      <c r="HS321" s="510"/>
      <c r="HT321" s="336"/>
      <c r="HU321" s="337"/>
      <c r="HV321" s="337"/>
      <c r="HW321" s="337"/>
      <c r="HX321" s="97" t="str">
        <f t="shared" si="559"/>
        <v/>
      </c>
      <c r="HY321" s="994"/>
      <c r="HZ321" s="337"/>
      <c r="IA321" s="510" t="str">
        <f t="shared" si="612"/>
        <v/>
      </c>
      <c r="IB321" s="336"/>
      <c r="IC321" s="337"/>
      <c r="ID321" s="337"/>
      <c r="IE321" s="510"/>
      <c r="IF321" s="336"/>
      <c r="IG321" s="337"/>
      <c r="IH321" s="337"/>
      <c r="II321" s="510"/>
      <c r="IJ321" s="336"/>
      <c r="IK321" s="337"/>
      <c r="IL321" s="337"/>
      <c r="IM321" s="510"/>
      <c r="IN321" s="336"/>
      <c r="IO321" s="337"/>
      <c r="IP321" s="337"/>
      <c r="IQ321" s="97" t="str">
        <f t="shared" si="613"/>
        <v/>
      </c>
      <c r="IR321" s="994"/>
      <c r="IS321" s="337"/>
      <c r="IT321" s="337"/>
      <c r="IU321" s="337"/>
      <c r="IV321" s="510" t="str">
        <f t="shared" si="614"/>
        <v/>
      </c>
      <c r="IW321" s="995"/>
    </row>
    <row r="322" spans="1:257" x14ac:dyDescent="0.25">
      <c r="A322" s="548">
        <v>24</v>
      </c>
      <c r="B322" s="514"/>
      <c r="C322" s="514"/>
      <c r="D322" s="514"/>
      <c r="E322" s="514"/>
      <c r="F322" s="515"/>
      <c r="G322" s="514"/>
      <c r="H322" s="514"/>
      <c r="I322" s="514"/>
      <c r="J322" s="514"/>
      <c r="K322" s="514"/>
      <c r="L322" s="514"/>
      <c r="M322" s="514"/>
      <c r="N322" s="514"/>
      <c r="O322" s="514"/>
      <c r="P322" s="514"/>
      <c r="Q322" s="514"/>
      <c r="R322" s="514"/>
      <c r="S322" s="514"/>
      <c r="T322" s="514"/>
      <c r="U322" s="514"/>
      <c r="V322" s="514"/>
      <c r="W322" s="514"/>
      <c r="X322" s="514"/>
      <c r="Y322" s="514"/>
      <c r="Z322" s="514"/>
      <c r="AA322" s="514"/>
      <c r="AB322" s="514"/>
      <c r="AC322" s="514"/>
      <c r="AD322" s="514"/>
      <c r="AE322" s="514"/>
      <c r="AF322" s="514"/>
      <c r="AG322" s="514"/>
      <c r="AH322" s="514"/>
      <c r="AI322" s="514"/>
      <c r="AJ322" s="514"/>
      <c r="AK322" s="514"/>
      <c r="AL322" s="514"/>
      <c r="AM322" s="514"/>
      <c r="AN322" s="514"/>
      <c r="AO322" s="514"/>
      <c r="AP322" s="514"/>
      <c r="AQ322" s="514"/>
      <c r="AR322" s="514"/>
      <c r="AS322" s="514"/>
      <c r="AT322" s="514"/>
      <c r="AU322" s="514"/>
      <c r="AV322" s="514"/>
      <c r="AW322" s="514"/>
      <c r="AX322" s="514"/>
      <c r="AY322" s="514"/>
      <c r="AZ322" s="514"/>
      <c r="BA322" s="514"/>
      <c r="BB322" s="514"/>
      <c r="BC322" s="514"/>
      <c r="BD322" s="514"/>
      <c r="BE322" s="514"/>
      <c r="BF322" s="514"/>
      <c r="BG322" s="514"/>
      <c r="BH322" s="514"/>
      <c r="BI322" s="514"/>
      <c r="BJ322" s="514"/>
      <c r="BK322" s="514"/>
      <c r="BL322" s="514"/>
      <c r="BM322" s="514"/>
      <c r="BN322" s="514"/>
      <c r="BO322" s="514"/>
      <c r="BP322" s="514"/>
      <c r="BQ322" s="514"/>
      <c r="BR322" s="514"/>
      <c r="BS322" s="514"/>
      <c r="BT322" s="514"/>
      <c r="BU322" s="514"/>
      <c r="BV322" s="514"/>
      <c r="BW322" s="514"/>
      <c r="BX322" s="514"/>
      <c r="BY322" s="514"/>
      <c r="BZ322" s="514"/>
      <c r="CA322" s="514"/>
      <c r="CB322" s="514"/>
      <c r="CC322" s="514"/>
      <c r="CD322" s="514"/>
      <c r="CE322" s="514"/>
      <c r="CF322" s="514"/>
      <c r="CG322" s="514"/>
      <c r="CH322" s="516"/>
      <c r="CI322" s="514"/>
      <c r="CJ322" s="514"/>
      <c r="CK322" s="514"/>
      <c r="CL322" s="514"/>
      <c r="CM322" s="514"/>
      <c r="CN322" s="514"/>
      <c r="CO322" s="514"/>
      <c r="CP322" s="514"/>
      <c r="CQ322" s="514"/>
      <c r="CR322" s="514"/>
      <c r="CS322" s="514"/>
      <c r="CT322" s="514"/>
      <c r="CU322" s="514"/>
      <c r="CV322" s="514"/>
      <c r="CW322" s="514"/>
      <c r="CX322" s="514"/>
      <c r="CY322" s="514"/>
      <c r="CZ322" s="514"/>
      <c r="DA322" s="514"/>
      <c r="DB322" s="514"/>
      <c r="DC322" s="514"/>
      <c r="DD322" s="514"/>
      <c r="DE322" s="514"/>
      <c r="DF322" s="514"/>
      <c r="DG322" s="514"/>
      <c r="DH322" s="514"/>
      <c r="DI322" s="514"/>
      <c r="DJ322" s="514"/>
      <c r="DK322" s="514"/>
      <c r="DL322" s="514"/>
      <c r="DM322" s="514"/>
      <c r="DN322" s="514"/>
      <c r="DO322" s="514"/>
      <c r="DP322" s="514"/>
      <c r="DQ322" s="514"/>
      <c r="DR322" s="514"/>
      <c r="DS322" s="514"/>
      <c r="DT322" s="514"/>
      <c r="DU322" s="514"/>
      <c r="DV322" s="514"/>
      <c r="DW322" s="514"/>
      <c r="DX322" s="514"/>
      <c r="DY322" s="514"/>
      <c r="DZ322" s="514"/>
      <c r="EA322" s="514"/>
      <c r="EB322" s="514"/>
      <c r="EC322" s="514"/>
      <c r="ED322" s="514"/>
      <c r="EE322" s="514"/>
      <c r="EF322" s="514"/>
      <c r="EG322" s="514"/>
      <c r="EH322" s="514"/>
      <c r="EI322" s="514"/>
      <c r="EJ322" s="514"/>
      <c r="EK322" s="514"/>
      <c r="EL322" s="514"/>
      <c r="EM322" s="514"/>
      <c r="EN322" s="514"/>
      <c r="EO322" s="514"/>
      <c r="EP322" s="514"/>
      <c r="EQ322" s="514"/>
      <c r="ER322" s="514"/>
      <c r="ES322" s="514"/>
      <c r="ET322" s="514"/>
      <c r="EU322" s="514"/>
      <c r="EV322" s="514"/>
      <c r="EW322" s="514"/>
      <c r="EX322" s="514"/>
      <c r="EY322" s="514"/>
      <c r="EZ322" s="514"/>
      <c r="FA322" s="514"/>
      <c r="FB322" s="514"/>
      <c r="FC322" s="514"/>
      <c r="FD322" s="514"/>
      <c r="FE322" s="514"/>
      <c r="FF322" s="514"/>
      <c r="FG322" s="514"/>
      <c r="FH322" s="514"/>
      <c r="FI322" s="514"/>
      <c r="FJ322" s="514"/>
      <c r="FK322" s="514"/>
      <c r="FL322" s="514"/>
      <c r="FM322" s="514"/>
      <c r="FN322" s="514"/>
      <c r="FO322" s="514"/>
      <c r="FP322" s="514"/>
      <c r="FQ322" s="514"/>
      <c r="FR322" s="514"/>
      <c r="FS322" s="514"/>
      <c r="FT322" s="514"/>
      <c r="FU322" s="514"/>
      <c r="FV322" s="514"/>
      <c r="FW322" s="514"/>
      <c r="FX322" s="514"/>
      <c r="FY322" s="514"/>
      <c r="FZ322" s="514"/>
      <c r="GA322" s="514"/>
      <c r="GB322" s="514"/>
      <c r="GC322" s="514"/>
      <c r="GD322" s="514"/>
      <c r="GE322" s="514"/>
      <c r="GF322" s="514"/>
      <c r="GG322" s="514"/>
      <c r="GH322" s="514"/>
      <c r="GI322" s="514"/>
      <c r="GJ322" s="514"/>
      <c r="GK322" s="514"/>
      <c r="GL322" s="514"/>
      <c r="GM322" s="514"/>
      <c r="GN322" s="514"/>
      <c r="GO322" s="514"/>
      <c r="GP322" s="514"/>
      <c r="GQ322" s="514"/>
      <c r="GR322" s="514"/>
      <c r="GS322" s="514"/>
      <c r="GT322" s="514"/>
      <c r="GU322" s="514"/>
      <c r="GV322" s="514"/>
      <c r="GW322" s="514"/>
      <c r="GX322" s="514"/>
      <c r="GY322" s="514"/>
      <c r="GZ322" s="514"/>
      <c r="HA322" s="514"/>
      <c r="HB322" s="514"/>
      <c r="HC322" s="514"/>
      <c r="HD322" s="514"/>
      <c r="HE322" s="514"/>
      <c r="HF322" s="514"/>
      <c r="HG322" s="514"/>
      <c r="HH322" s="514"/>
      <c r="HI322" s="514"/>
      <c r="HJ322" s="514"/>
      <c r="HK322" s="514"/>
      <c r="HL322" s="514"/>
      <c r="HM322" s="514"/>
      <c r="HN322" s="514"/>
      <c r="HO322" s="514"/>
      <c r="HP322" s="514"/>
      <c r="HQ322" s="514"/>
      <c r="HR322" s="514"/>
      <c r="HS322" s="514"/>
      <c r="HT322" s="514"/>
      <c r="HU322" s="514"/>
      <c r="HV322" s="514"/>
      <c r="HW322" s="514"/>
      <c r="HX322" s="514"/>
      <c r="HY322" s="514"/>
      <c r="HZ322" s="514"/>
      <c r="IA322" s="514"/>
      <c r="IB322" s="514"/>
      <c r="IC322" s="514"/>
      <c r="ID322" s="514"/>
      <c r="IE322" s="514"/>
      <c r="IF322" s="514"/>
      <c r="IG322" s="514"/>
      <c r="IH322" s="514"/>
      <c r="II322" s="514"/>
      <c r="IJ322" s="514"/>
      <c r="IK322" s="514"/>
      <c r="IL322" s="514"/>
      <c r="IM322" s="514"/>
      <c r="IN322" s="514"/>
      <c r="IO322" s="514"/>
      <c r="IP322" s="514"/>
      <c r="IQ322" s="514"/>
      <c r="IR322" s="514"/>
      <c r="IS322" s="514"/>
      <c r="IT322" s="514"/>
      <c r="IU322" s="514"/>
      <c r="IV322" s="514"/>
      <c r="IW322" s="549"/>
    </row>
    <row r="323" spans="1:257" ht="127.5" customHeight="1" x14ac:dyDescent="0.25">
      <c r="A323" s="996">
        <f t="shared" ref="A323" si="615">A335</f>
        <v>25</v>
      </c>
      <c r="B323" s="507">
        <v>1</v>
      </c>
      <c r="C323" s="97" t="str">
        <f>IF(Proponentes!B314&gt;0,Proponentes!B314,"")</f>
        <v>SERVICIOS TECNICOS DE VIGILANCIA LTDA - SERVIGTEC</v>
      </c>
      <c r="D323" s="335"/>
      <c r="E323" s="335" t="s">
        <v>113</v>
      </c>
      <c r="F323" s="334" t="s">
        <v>378</v>
      </c>
      <c r="G323" s="341">
        <v>46947</v>
      </c>
      <c r="H323" s="335" t="s">
        <v>1631</v>
      </c>
      <c r="I323" s="335"/>
      <c r="J323" s="335"/>
      <c r="K323" s="335"/>
      <c r="L323" s="335"/>
      <c r="M323" s="334"/>
      <c r="N323" s="341"/>
      <c r="O323" s="335"/>
      <c r="P323" s="335"/>
      <c r="Q323" s="341"/>
      <c r="R323" s="335"/>
      <c r="S323" s="335"/>
      <c r="T323" s="334"/>
      <c r="U323" s="341"/>
      <c r="V323" s="335"/>
      <c r="W323" s="335"/>
      <c r="X323" s="335"/>
      <c r="Y323" s="335"/>
      <c r="Z323" s="335"/>
      <c r="AA323" s="334"/>
      <c r="AB323" s="335"/>
      <c r="AC323" s="335"/>
      <c r="AD323" s="335"/>
      <c r="AE323" s="335"/>
      <c r="AF323" s="335"/>
      <c r="AG323" s="97" t="str">
        <f t="shared" si="538"/>
        <v>CUMPLE</v>
      </c>
      <c r="AH323" s="993"/>
      <c r="AI323" s="335"/>
      <c r="AJ323" s="335" t="str">
        <f t="shared" ref="AJ323" si="616">IF(E323&gt;0,E323,"")</f>
        <v>SERVICIOS TECNICOS DE VIGILANCIA LTDA - SERVIGTEC</v>
      </c>
      <c r="AK323" s="335" t="s">
        <v>1631</v>
      </c>
      <c r="AL323" s="334" t="s">
        <v>735</v>
      </c>
      <c r="AM323" s="341">
        <v>46947</v>
      </c>
      <c r="AN323" s="335"/>
      <c r="AO323" s="335"/>
      <c r="AP323" s="335"/>
      <c r="AQ323" s="335"/>
      <c r="AR323" s="335"/>
      <c r="AS323" s="334"/>
      <c r="AT323" s="341"/>
      <c r="AU323" s="335"/>
      <c r="AV323" s="335"/>
      <c r="AW323" s="335"/>
      <c r="AX323" s="335"/>
      <c r="AY323" s="335"/>
      <c r="AZ323" s="334"/>
      <c r="BA323" s="335"/>
      <c r="BB323" s="335"/>
      <c r="BC323" s="335"/>
      <c r="BD323" s="335"/>
      <c r="BE323" s="335"/>
      <c r="BF323" s="335"/>
      <c r="BG323" s="334"/>
      <c r="BH323" s="335"/>
      <c r="BI323" s="335"/>
      <c r="BJ323" s="335"/>
      <c r="BK323" s="335"/>
      <c r="BL323" s="97" t="str">
        <f t="shared" ref="BL323" si="617">IF(AJ323="","",IF(AP323=0,IF(AW323=0,IF(BD323=0,IF(BK323=0,"CUMPLE","NO CUMPLE"),"NO CUMPLE"),"NO CUMPLE"),"NO CUMPLE"))</f>
        <v>CUMPLE</v>
      </c>
      <c r="BM323" s="993"/>
      <c r="BN323" s="335" t="str">
        <f t="shared" ref="BN323:BN334" si="618">IF(E323&gt;0,E323,"")</f>
        <v>SERVICIOS TECNICOS DE VIGILANCIA LTDA - SERVIGTEC</v>
      </c>
      <c r="BO323" s="334" t="s">
        <v>1798</v>
      </c>
      <c r="BP323" s="335" t="s">
        <v>1631</v>
      </c>
      <c r="BQ323" s="335">
        <v>7</v>
      </c>
      <c r="BR323" s="335"/>
      <c r="BS323" s="335" t="str">
        <f t="shared" ref="BS323:BS334" si="619">IF(L323&gt;0,L323,"")</f>
        <v/>
      </c>
      <c r="BT323" s="334" t="s">
        <v>1799</v>
      </c>
      <c r="BU323" s="335" t="s">
        <v>1631</v>
      </c>
      <c r="BV323" s="335">
        <v>12</v>
      </c>
      <c r="BW323" s="335"/>
      <c r="BX323" s="335" t="str">
        <f t="shared" ref="BX323:BX334" si="620">IF(S323&gt;0,S323,"")</f>
        <v/>
      </c>
      <c r="BY323" s="334"/>
      <c r="BZ323" s="335"/>
      <c r="CA323" s="335"/>
      <c r="CB323" s="335"/>
      <c r="CC323" s="335" t="str">
        <f t="shared" ref="CC323:CC334" si="621">IF(Z323&gt;0,Z323,"")</f>
        <v/>
      </c>
      <c r="CD323" s="334"/>
      <c r="CE323" s="335"/>
      <c r="CF323" s="335"/>
      <c r="CG323" s="335"/>
      <c r="CH323" s="997">
        <f>Proponentes!N314</f>
        <v>0</v>
      </c>
      <c r="CI323" s="97" t="str">
        <f t="shared" ref="CI323:CI334" si="622">IF(BN323="","",IF(CJ323=0,"CUMPLE","NO CUMPLE"))</f>
        <v>CUMPLE</v>
      </c>
      <c r="CJ323" s="998"/>
      <c r="CK323" s="335"/>
      <c r="CL323" s="97" t="str">
        <f t="shared" ref="CL323:CL334" si="623">IF(E323&gt;0,E323,"")</f>
        <v>SERVICIOS TECNICOS DE VIGILANCIA LTDA - SERVIGTEC</v>
      </c>
      <c r="CM323" s="509" t="s">
        <v>332</v>
      </c>
      <c r="CN323" s="335" t="s">
        <v>1538</v>
      </c>
      <c r="CO323" s="335" t="s">
        <v>1631</v>
      </c>
      <c r="CP323" s="335"/>
      <c r="CQ323" s="97"/>
      <c r="CR323" s="334"/>
      <c r="CS323" s="335"/>
      <c r="CT323" s="335"/>
      <c r="CU323" s="335"/>
      <c r="CV323" s="97"/>
      <c r="CW323" s="334"/>
      <c r="CX323" s="335"/>
      <c r="CY323" s="335"/>
      <c r="CZ323" s="335"/>
      <c r="DA323" s="97"/>
      <c r="DB323" s="334"/>
      <c r="DC323" s="335"/>
      <c r="DD323" s="335"/>
      <c r="DE323" s="335"/>
      <c r="DF323" s="97" t="str">
        <f t="shared" ref="DF323" si="624">IF(CL323="","",IF(CP323=0,IF(CU323=0,IF(CZ323=0,IF(DE323=0,"CUMPLE","NO CUMPLE"),"NO CUMPLE"),"NO CUMPLE"),"NO CUMPLE"))</f>
        <v>CUMPLE</v>
      </c>
      <c r="DG323" s="993"/>
      <c r="DH323" s="335"/>
      <c r="DI323" s="97" t="str">
        <f t="shared" ref="DI323" si="625">IF(E323&gt;0,E323,"")</f>
        <v>SERVICIOS TECNICOS DE VIGILANCIA LTDA - SERVIGTEC</v>
      </c>
      <c r="DJ323" s="334" t="s">
        <v>332</v>
      </c>
      <c r="DK323" s="335" t="s">
        <v>1631</v>
      </c>
      <c r="DL323" s="335"/>
      <c r="DM323" s="97"/>
      <c r="DN323" s="334"/>
      <c r="DO323" s="335"/>
      <c r="DP323" s="335"/>
      <c r="DQ323" s="97"/>
      <c r="DR323" s="334"/>
      <c r="DS323" s="335"/>
      <c r="DT323" s="335"/>
      <c r="DU323" s="97"/>
      <c r="DV323" s="334"/>
      <c r="DW323" s="335"/>
      <c r="DX323" s="335"/>
      <c r="DY323" s="97" t="str">
        <f t="shared" ref="DY323" si="626">IF(DI323="","",IF(DL323=0,IF(DP323=0,IF(DT323=0,IF(DX323=0,"CUMPLE","NO CUMPLE"),"NO CUMPLE"),"NO CUMPLE"),"NO CUMPLE"))</f>
        <v>CUMPLE</v>
      </c>
      <c r="DZ323" s="998"/>
      <c r="EA323" s="335"/>
      <c r="EB323" s="97" t="str">
        <f t="shared" ref="EB323:EB334" si="627">IF(E323&gt;0,E323,"")</f>
        <v>SERVICIOS TECNICOS DE VIGILANCIA LTDA - SERVIGTEC</v>
      </c>
      <c r="EC323" s="334" t="s">
        <v>332</v>
      </c>
      <c r="ED323" s="335" t="s">
        <v>1631</v>
      </c>
      <c r="EE323" s="335"/>
      <c r="EF323" s="97"/>
      <c r="EG323" s="334"/>
      <c r="EH323" s="335"/>
      <c r="EI323" s="335"/>
      <c r="EJ323" s="97"/>
      <c r="EK323" s="334"/>
      <c r="EL323" s="335"/>
      <c r="EM323" s="335"/>
      <c r="EN323" s="97"/>
      <c r="EO323" s="334"/>
      <c r="EP323" s="335"/>
      <c r="EQ323" s="335"/>
      <c r="ER323" s="97" t="str">
        <f t="shared" ref="ER323" si="628">IF(EB323="","",IF(EE323=0,IF(EI323=0,IF(EM323=0,IF(EQ323=0,"CUMPLE","NO CUMPLE"),"NO CUMPLE"),"NO CUMPLE"),"NO CUMPLE"))</f>
        <v>CUMPLE</v>
      </c>
      <c r="ES323" s="993"/>
      <c r="ET323" s="335"/>
      <c r="EU323" s="97" t="str">
        <f t="shared" ref="EU323:EU334" si="629">IF(E323&gt;0,E323,"")</f>
        <v>SERVICIOS TECNICOS DE VIGILANCIA LTDA - SERVIGTEC</v>
      </c>
      <c r="EV323" s="334" t="s">
        <v>319</v>
      </c>
      <c r="EW323" s="335" t="s">
        <v>1631</v>
      </c>
      <c r="EX323" s="335"/>
      <c r="EY323" s="97"/>
      <c r="EZ323" s="334"/>
      <c r="FA323" s="335"/>
      <c r="FB323" s="335"/>
      <c r="FC323" s="97"/>
      <c r="FD323" s="334"/>
      <c r="FE323" s="335"/>
      <c r="FF323" s="335"/>
      <c r="FG323" s="97"/>
      <c r="FH323" s="334"/>
      <c r="FI323" s="335"/>
      <c r="FJ323" s="335"/>
      <c r="FK323" s="97" t="str">
        <f t="shared" ref="FK323" si="630">IF(EU323="","",IF(EX323=0,IF(FB323=0,IF(FF323=0,IF(FJ323=0,"CUMPLE","NO CUMPLE"),"NO CUMPLE"),"NO CUMPLE"),"NO CUMPLE"))</f>
        <v>CUMPLE</v>
      </c>
      <c r="FL323" s="993"/>
      <c r="FM323" s="335"/>
      <c r="FN323" s="97" t="str">
        <f t="shared" ref="FN323:FN334" si="631">IF(E323&gt;0,E323,"")</f>
        <v>SERVICIOS TECNICOS DE VIGILANCIA LTDA - SERVIGTEC</v>
      </c>
      <c r="FO323" s="334" t="s">
        <v>321</v>
      </c>
      <c r="FP323" s="335"/>
      <c r="FQ323" s="97"/>
      <c r="FR323" s="334"/>
      <c r="FS323" s="335"/>
      <c r="FT323" s="97"/>
      <c r="FU323" s="334"/>
      <c r="FV323" s="335"/>
      <c r="FW323" s="97"/>
      <c r="FX323" s="334"/>
      <c r="FY323" s="335"/>
      <c r="FZ323" s="97" t="str">
        <f t="shared" ref="FZ323" si="632">IF(FN323="","",IF(FP323=0,IF(FS323=0,IF(FV323=0,IF(FY323=0,"CUMPLE","NO CUMPLE"),"NO CUMPLE"),"NO CUMPLE"),"NO CUMPLE"))</f>
        <v>CUMPLE</v>
      </c>
      <c r="GA323" s="993"/>
      <c r="GB323" s="335"/>
      <c r="GC323" s="510" t="str">
        <f t="shared" ref="GC323:GC334" si="633">IF(E323&gt;0,E323,"")</f>
        <v>SERVICIOS TECNICOS DE VIGILANCIA LTDA - SERVIGTEC</v>
      </c>
      <c r="GD323" s="336" t="s">
        <v>319</v>
      </c>
      <c r="GE323" s="337" t="s">
        <v>1631</v>
      </c>
      <c r="GF323" s="337"/>
      <c r="GG323" s="337"/>
      <c r="GH323" s="337"/>
      <c r="GI323" s="510"/>
      <c r="GJ323" s="336"/>
      <c r="GK323" s="337"/>
      <c r="GL323" s="337"/>
      <c r="GM323" s="337"/>
      <c r="GN323" s="337"/>
      <c r="GO323" s="510"/>
      <c r="GP323" s="336"/>
      <c r="GQ323" s="337"/>
      <c r="GR323" s="337"/>
      <c r="GS323" s="337"/>
      <c r="GT323" s="337"/>
      <c r="GU323" s="510"/>
      <c r="GV323" s="336"/>
      <c r="GW323" s="337"/>
      <c r="GX323" s="337"/>
      <c r="GY323" s="337"/>
      <c r="GZ323" s="336"/>
      <c r="HA323" s="510" t="str">
        <f t="shared" ref="HA323" si="634">IF(GC323="","",IF(GH323=0,IF(GN323=0,IF(GT323=0,IF(GZ323=0,"CUMPLE","NO CUMPLE"),"NO CUMPLE"),"NO CUMPLE"),"NO CUMPLE"))</f>
        <v>CUMPLE</v>
      </c>
      <c r="HB323" s="994"/>
      <c r="HC323" s="337"/>
      <c r="HD323" s="510" t="str">
        <f t="shared" ref="HD323:HD334" si="635">IF(E323&gt;0,E323,"")</f>
        <v>SERVICIOS TECNICOS DE VIGILANCIA LTDA - SERVIGTEC</v>
      </c>
      <c r="HE323" s="336" t="s">
        <v>435</v>
      </c>
      <c r="HF323" s="337" t="s">
        <v>1631</v>
      </c>
      <c r="HG323" s="337" t="s">
        <v>1631</v>
      </c>
      <c r="HH323" s="336"/>
      <c r="HI323" s="510"/>
      <c r="HJ323" s="336"/>
      <c r="HK323" s="337"/>
      <c r="HL323" s="337"/>
      <c r="HM323" s="336"/>
      <c r="HN323" s="510"/>
      <c r="HO323" s="336"/>
      <c r="HP323" s="337"/>
      <c r="HQ323" s="337"/>
      <c r="HR323" s="337"/>
      <c r="HS323" s="510"/>
      <c r="HT323" s="336"/>
      <c r="HU323" s="337"/>
      <c r="HV323" s="337"/>
      <c r="HW323" s="337"/>
      <c r="HX323" s="97" t="str">
        <f t="shared" ref="HX323" si="636">IF(HD323="","",IF(HH323=0,IF(HM323=0,IF(HR323=0,IF(HW323=0,"CUMPLE","NO CUMPLE"),"NO CUMPLE"),"NO CUMPLE"),"NO CUMPLE"))</f>
        <v>CUMPLE</v>
      </c>
      <c r="HY323" s="994"/>
      <c r="HZ323" s="337"/>
      <c r="IA323" s="510" t="str">
        <f t="shared" ref="IA323:IA334" si="637">IF(E323&gt;0,E323,"")</f>
        <v>SERVICIOS TECNICOS DE VIGILANCIA LTDA - SERVIGTEC</v>
      </c>
      <c r="IB323" s="336" t="s">
        <v>332</v>
      </c>
      <c r="IC323" s="337" t="s">
        <v>1631</v>
      </c>
      <c r="ID323" s="337"/>
      <c r="IE323" s="510"/>
      <c r="IF323" s="336"/>
      <c r="IG323" s="337"/>
      <c r="IH323" s="337"/>
      <c r="II323" s="510"/>
      <c r="IJ323" s="336"/>
      <c r="IK323" s="337"/>
      <c r="IL323" s="337"/>
      <c r="IM323" s="510"/>
      <c r="IN323" s="336"/>
      <c r="IO323" s="337"/>
      <c r="IP323" s="337"/>
      <c r="IQ323" s="97" t="str">
        <f t="shared" ref="IQ323:IQ334" si="638">IF(IA323="","",IF(ID323=0,IF(IH323=0,IF(IL323=0,IF(IP323=0,"CUMPLE","NO CUMPLE"),"NO CUMPLE"),"NO CUMPLE"),"NO CUMPLE"))</f>
        <v>CUMPLE</v>
      </c>
      <c r="IR323" s="994"/>
      <c r="IS323" s="337"/>
      <c r="IT323" s="337" t="s">
        <v>1631</v>
      </c>
      <c r="IU323" s="337">
        <v>1</v>
      </c>
      <c r="IV323" s="510" t="str">
        <f t="shared" ref="IV323:IV334" si="639">IF(IT323&lt;&gt;"",IF(IT323="SI","CUMPLE","NO CUMPLE"),"")</f>
        <v>CUMPLE</v>
      </c>
      <c r="IW323" s="995"/>
    </row>
    <row r="324" spans="1:257" x14ac:dyDescent="0.25">
      <c r="A324" s="996"/>
      <c r="B324" s="507">
        <v>2</v>
      </c>
      <c r="C324" s="97" t="str">
        <f>IF(Proponentes!B315&gt;0,Proponentes!B315,"")</f>
        <v/>
      </c>
      <c r="D324" s="335"/>
      <c r="E324" s="335"/>
      <c r="F324" s="334"/>
      <c r="G324" s="335"/>
      <c r="H324" s="335"/>
      <c r="I324" s="335"/>
      <c r="J324" s="335"/>
      <c r="K324" s="335"/>
      <c r="L324" s="335"/>
      <c r="M324" s="334"/>
      <c r="N324" s="335"/>
      <c r="O324" s="335"/>
      <c r="P324" s="335"/>
      <c r="Q324" s="335"/>
      <c r="R324" s="335"/>
      <c r="S324" s="335"/>
      <c r="T324" s="334"/>
      <c r="U324" s="335"/>
      <c r="V324" s="335"/>
      <c r="W324" s="335"/>
      <c r="X324" s="335"/>
      <c r="Y324" s="335"/>
      <c r="Z324" s="335"/>
      <c r="AA324" s="334"/>
      <c r="AB324" s="335"/>
      <c r="AC324" s="335"/>
      <c r="AD324" s="335"/>
      <c r="AE324" s="335"/>
      <c r="AF324" s="335"/>
      <c r="AG324" s="97" t="str">
        <f t="shared" si="538"/>
        <v/>
      </c>
      <c r="AH324" s="993"/>
      <c r="AI324" s="335"/>
      <c r="AJ324" s="335" t="str">
        <f t="shared" si="539"/>
        <v/>
      </c>
      <c r="AK324" s="335"/>
      <c r="AL324" s="334"/>
      <c r="AM324" s="335"/>
      <c r="AN324" s="335"/>
      <c r="AO324" s="335"/>
      <c r="AP324" s="335"/>
      <c r="AQ324" s="335"/>
      <c r="AR324" s="335"/>
      <c r="AS324" s="334"/>
      <c r="AT324" s="335"/>
      <c r="AU324" s="335"/>
      <c r="AV324" s="335"/>
      <c r="AW324" s="335"/>
      <c r="AX324" s="335"/>
      <c r="AY324" s="335"/>
      <c r="AZ324" s="334"/>
      <c r="BA324" s="335"/>
      <c r="BB324" s="335"/>
      <c r="BC324" s="335"/>
      <c r="BD324" s="335"/>
      <c r="BE324" s="335"/>
      <c r="BF324" s="335"/>
      <c r="BG324" s="334"/>
      <c r="BH324" s="335"/>
      <c r="BI324" s="335"/>
      <c r="BJ324" s="335"/>
      <c r="BK324" s="335"/>
      <c r="BL324" s="97" t="str">
        <f t="shared" si="540"/>
        <v/>
      </c>
      <c r="BM324" s="993"/>
      <c r="BN324" s="335" t="str">
        <f t="shared" si="618"/>
        <v/>
      </c>
      <c r="BO324" s="334"/>
      <c r="BP324" s="335"/>
      <c r="BQ324" s="335"/>
      <c r="BR324" s="335"/>
      <c r="BS324" s="335" t="str">
        <f t="shared" si="619"/>
        <v/>
      </c>
      <c r="BT324" s="334"/>
      <c r="BU324" s="335"/>
      <c r="BV324" s="335"/>
      <c r="BW324" s="335"/>
      <c r="BX324" s="335" t="str">
        <f t="shared" si="620"/>
        <v/>
      </c>
      <c r="BY324" s="334"/>
      <c r="BZ324" s="335"/>
      <c r="CA324" s="335"/>
      <c r="CB324" s="335"/>
      <c r="CC324" s="335" t="str">
        <f t="shared" si="621"/>
        <v/>
      </c>
      <c r="CD324" s="334"/>
      <c r="CE324" s="335"/>
      <c r="CF324" s="335"/>
      <c r="CG324" s="335"/>
      <c r="CH324" s="997"/>
      <c r="CI324" s="97" t="str">
        <f t="shared" si="622"/>
        <v/>
      </c>
      <c r="CJ324" s="998"/>
      <c r="CK324" s="335"/>
      <c r="CL324" s="97" t="str">
        <f t="shared" si="623"/>
        <v/>
      </c>
      <c r="CM324" s="334"/>
      <c r="CN324" s="335"/>
      <c r="CO324" s="335"/>
      <c r="CP324" s="335"/>
      <c r="CQ324" s="97"/>
      <c r="CR324" s="334"/>
      <c r="CS324" s="335"/>
      <c r="CT324" s="335"/>
      <c r="CU324" s="335"/>
      <c r="CV324" s="97"/>
      <c r="CW324" s="334"/>
      <c r="CX324" s="335"/>
      <c r="CY324" s="335"/>
      <c r="CZ324" s="335"/>
      <c r="DA324" s="97"/>
      <c r="DB324" s="334"/>
      <c r="DC324" s="335"/>
      <c r="DD324" s="335"/>
      <c r="DE324" s="335"/>
      <c r="DF324" s="97" t="str">
        <f t="shared" si="547"/>
        <v/>
      </c>
      <c r="DG324" s="993"/>
      <c r="DH324" s="335"/>
      <c r="DI324" s="97" t="str">
        <f t="shared" si="548"/>
        <v/>
      </c>
      <c r="DJ324" s="334"/>
      <c r="DK324" s="335"/>
      <c r="DL324" s="335"/>
      <c r="DM324" s="97"/>
      <c r="DN324" s="334"/>
      <c r="DO324" s="335"/>
      <c r="DP324" s="335"/>
      <c r="DQ324" s="97"/>
      <c r="DR324" s="334"/>
      <c r="DS324" s="335"/>
      <c r="DT324" s="335"/>
      <c r="DU324" s="97"/>
      <c r="DV324" s="334"/>
      <c r="DW324" s="335"/>
      <c r="DX324" s="335"/>
      <c r="DY324" s="97" t="str">
        <f t="shared" si="549"/>
        <v/>
      </c>
      <c r="DZ324" s="998"/>
      <c r="EA324" s="335"/>
      <c r="EB324" s="97" t="str">
        <f t="shared" si="627"/>
        <v/>
      </c>
      <c r="EC324" s="334"/>
      <c r="ED324" s="335"/>
      <c r="EE324" s="335"/>
      <c r="EF324" s="97"/>
      <c r="EG324" s="334"/>
      <c r="EH324" s="335"/>
      <c r="EI324" s="335"/>
      <c r="EJ324" s="97"/>
      <c r="EK324" s="334"/>
      <c r="EL324" s="335"/>
      <c r="EM324" s="335"/>
      <c r="EN324" s="97"/>
      <c r="EO324" s="334"/>
      <c r="EP324" s="335"/>
      <c r="EQ324" s="335"/>
      <c r="ER324" s="97" t="str">
        <f t="shared" si="551"/>
        <v/>
      </c>
      <c r="ES324" s="993"/>
      <c r="ET324" s="335"/>
      <c r="EU324" s="97" t="str">
        <f t="shared" si="629"/>
        <v/>
      </c>
      <c r="EV324" s="334"/>
      <c r="EW324" s="335"/>
      <c r="EX324" s="335"/>
      <c r="EY324" s="97"/>
      <c r="EZ324" s="334"/>
      <c r="FA324" s="335"/>
      <c r="FB324" s="335"/>
      <c r="FC324" s="97"/>
      <c r="FD324" s="334"/>
      <c r="FE324" s="335"/>
      <c r="FF324" s="335"/>
      <c r="FG324" s="97"/>
      <c r="FH324" s="334"/>
      <c r="FI324" s="335"/>
      <c r="FJ324" s="335"/>
      <c r="FK324" s="97" t="str">
        <f t="shared" si="553"/>
        <v/>
      </c>
      <c r="FL324" s="993"/>
      <c r="FM324" s="335"/>
      <c r="FN324" s="97" t="str">
        <f t="shared" si="631"/>
        <v/>
      </c>
      <c r="FO324" s="334"/>
      <c r="FP324" s="335"/>
      <c r="FQ324" s="97"/>
      <c r="FR324" s="334"/>
      <c r="FS324" s="335"/>
      <c r="FT324" s="97"/>
      <c r="FU324" s="334"/>
      <c r="FV324" s="335"/>
      <c r="FW324" s="97"/>
      <c r="FX324" s="334"/>
      <c r="FY324" s="335"/>
      <c r="FZ324" s="97" t="str">
        <f t="shared" si="555"/>
        <v/>
      </c>
      <c r="GA324" s="993"/>
      <c r="GB324" s="335"/>
      <c r="GC324" s="510" t="str">
        <f t="shared" si="633"/>
        <v/>
      </c>
      <c r="GD324" s="336"/>
      <c r="GE324" s="337"/>
      <c r="GF324" s="337"/>
      <c r="GG324" s="337"/>
      <c r="GH324" s="337"/>
      <c r="GI324" s="510"/>
      <c r="GJ324" s="336"/>
      <c r="GK324" s="337"/>
      <c r="GL324" s="337"/>
      <c r="GM324" s="337"/>
      <c r="GN324" s="337"/>
      <c r="GO324" s="510"/>
      <c r="GP324" s="336"/>
      <c r="GQ324" s="337"/>
      <c r="GR324" s="337"/>
      <c r="GS324" s="337"/>
      <c r="GT324" s="337"/>
      <c r="GU324" s="510"/>
      <c r="GV324" s="336"/>
      <c r="GW324" s="337"/>
      <c r="GX324" s="337"/>
      <c r="GY324" s="337"/>
      <c r="GZ324" s="336"/>
      <c r="HA324" s="510" t="str">
        <f t="shared" si="557"/>
        <v/>
      </c>
      <c r="HB324" s="994"/>
      <c r="HC324" s="337"/>
      <c r="HD324" s="510" t="str">
        <f t="shared" si="635"/>
        <v/>
      </c>
      <c r="HE324" s="336"/>
      <c r="HF324" s="337"/>
      <c r="HG324" s="337"/>
      <c r="HH324" s="336"/>
      <c r="HI324" s="510"/>
      <c r="HJ324" s="336"/>
      <c r="HK324" s="337"/>
      <c r="HL324" s="337"/>
      <c r="HM324" s="336"/>
      <c r="HN324" s="510"/>
      <c r="HO324" s="336"/>
      <c r="HP324" s="337"/>
      <c r="HQ324" s="337"/>
      <c r="HR324" s="337"/>
      <c r="HS324" s="510"/>
      <c r="HT324" s="336"/>
      <c r="HU324" s="337"/>
      <c r="HV324" s="337"/>
      <c r="HW324" s="337"/>
      <c r="HX324" s="97" t="str">
        <f t="shared" si="559"/>
        <v/>
      </c>
      <c r="HY324" s="994"/>
      <c r="HZ324" s="337"/>
      <c r="IA324" s="510" t="str">
        <f t="shared" si="637"/>
        <v/>
      </c>
      <c r="IB324" s="336"/>
      <c r="IC324" s="337"/>
      <c r="ID324" s="337"/>
      <c r="IE324" s="510"/>
      <c r="IF324" s="336"/>
      <c r="IG324" s="337"/>
      <c r="IH324" s="337"/>
      <c r="II324" s="510"/>
      <c r="IJ324" s="336"/>
      <c r="IK324" s="337"/>
      <c r="IL324" s="337"/>
      <c r="IM324" s="510"/>
      <c r="IN324" s="336"/>
      <c r="IO324" s="337"/>
      <c r="IP324" s="337"/>
      <c r="IQ324" s="97" t="str">
        <f t="shared" si="638"/>
        <v/>
      </c>
      <c r="IR324" s="994"/>
      <c r="IS324" s="337"/>
      <c r="IT324" s="337"/>
      <c r="IU324" s="337"/>
      <c r="IV324" s="510" t="str">
        <f t="shared" si="639"/>
        <v/>
      </c>
      <c r="IW324" s="995"/>
    </row>
    <row r="325" spans="1:257" x14ac:dyDescent="0.25">
      <c r="A325" s="996"/>
      <c r="B325" s="507">
        <v>3</v>
      </c>
      <c r="C325" s="97" t="str">
        <f>IF(Proponentes!B316&gt;0,Proponentes!B316,"")</f>
        <v/>
      </c>
      <c r="D325" s="335"/>
      <c r="E325" s="335"/>
      <c r="F325" s="334"/>
      <c r="G325" s="335"/>
      <c r="H325" s="335"/>
      <c r="I325" s="335"/>
      <c r="J325" s="335"/>
      <c r="K325" s="335"/>
      <c r="L325" s="335"/>
      <c r="M325" s="334"/>
      <c r="N325" s="335"/>
      <c r="O325" s="335"/>
      <c r="P325" s="335"/>
      <c r="Q325" s="335"/>
      <c r="R325" s="335"/>
      <c r="S325" s="335"/>
      <c r="T325" s="334"/>
      <c r="U325" s="335"/>
      <c r="V325" s="335"/>
      <c r="W325" s="335"/>
      <c r="X325" s="335"/>
      <c r="Y325" s="335"/>
      <c r="Z325" s="335"/>
      <c r="AA325" s="334"/>
      <c r="AB325" s="335"/>
      <c r="AC325" s="335"/>
      <c r="AD325" s="335"/>
      <c r="AE325" s="335"/>
      <c r="AF325" s="335"/>
      <c r="AG325" s="97" t="str">
        <f t="shared" si="538"/>
        <v/>
      </c>
      <c r="AH325" s="993"/>
      <c r="AI325" s="335"/>
      <c r="AJ325" s="335" t="str">
        <f t="shared" si="539"/>
        <v/>
      </c>
      <c r="AK325" s="335"/>
      <c r="AL325" s="334"/>
      <c r="AM325" s="335"/>
      <c r="AN325" s="335"/>
      <c r="AO325" s="335"/>
      <c r="AP325" s="335"/>
      <c r="AQ325" s="335"/>
      <c r="AR325" s="335"/>
      <c r="AS325" s="334"/>
      <c r="AT325" s="335"/>
      <c r="AU325" s="335"/>
      <c r="AV325" s="335"/>
      <c r="AW325" s="335"/>
      <c r="AX325" s="335"/>
      <c r="AY325" s="335"/>
      <c r="AZ325" s="334"/>
      <c r="BA325" s="335"/>
      <c r="BB325" s="335"/>
      <c r="BC325" s="335"/>
      <c r="BD325" s="335"/>
      <c r="BE325" s="335"/>
      <c r="BF325" s="335"/>
      <c r="BG325" s="334"/>
      <c r="BH325" s="335"/>
      <c r="BI325" s="335"/>
      <c r="BJ325" s="335"/>
      <c r="BK325" s="335"/>
      <c r="BL325" s="97" t="str">
        <f t="shared" si="540"/>
        <v/>
      </c>
      <c r="BM325" s="993"/>
      <c r="BN325" s="335" t="str">
        <f t="shared" si="618"/>
        <v/>
      </c>
      <c r="BO325" s="334"/>
      <c r="BP325" s="335"/>
      <c r="BQ325" s="335"/>
      <c r="BR325" s="335"/>
      <c r="BS325" s="335" t="str">
        <f t="shared" si="619"/>
        <v/>
      </c>
      <c r="BT325" s="334"/>
      <c r="BU325" s="335"/>
      <c r="BV325" s="335"/>
      <c r="BW325" s="335"/>
      <c r="BX325" s="335" t="str">
        <f t="shared" si="620"/>
        <v/>
      </c>
      <c r="BY325" s="334"/>
      <c r="BZ325" s="335"/>
      <c r="CA325" s="335"/>
      <c r="CB325" s="335"/>
      <c r="CC325" s="335" t="str">
        <f t="shared" si="621"/>
        <v/>
      </c>
      <c r="CD325" s="334"/>
      <c r="CE325" s="335"/>
      <c r="CF325" s="335"/>
      <c r="CG325" s="335"/>
      <c r="CH325" s="997"/>
      <c r="CI325" s="97" t="str">
        <f t="shared" si="622"/>
        <v/>
      </c>
      <c r="CJ325" s="998"/>
      <c r="CK325" s="335"/>
      <c r="CL325" s="97" t="str">
        <f t="shared" si="623"/>
        <v/>
      </c>
      <c r="CM325" s="334"/>
      <c r="CN325" s="335"/>
      <c r="CO325" s="335"/>
      <c r="CP325" s="335"/>
      <c r="CQ325" s="97"/>
      <c r="CR325" s="334"/>
      <c r="CS325" s="335"/>
      <c r="CT325" s="335"/>
      <c r="CU325" s="335"/>
      <c r="CV325" s="97"/>
      <c r="CW325" s="334"/>
      <c r="CX325" s="335"/>
      <c r="CY325" s="335"/>
      <c r="CZ325" s="335"/>
      <c r="DA325" s="97"/>
      <c r="DB325" s="334"/>
      <c r="DC325" s="335"/>
      <c r="DD325" s="335"/>
      <c r="DE325" s="335"/>
      <c r="DF325" s="97" t="str">
        <f t="shared" si="547"/>
        <v/>
      </c>
      <c r="DG325" s="993"/>
      <c r="DH325" s="335"/>
      <c r="DI325" s="97" t="str">
        <f t="shared" si="548"/>
        <v/>
      </c>
      <c r="DJ325" s="334"/>
      <c r="DK325" s="335"/>
      <c r="DL325" s="335"/>
      <c r="DM325" s="97"/>
      <c r="DN325" s="334"/>
      <c r="DO325" s="335"/>
      <c r="DP325" s="335"/>
      <c r="DQ325" s="97"/>
      <c r="DR325" s="334"/>
      <c r="DS325" s="335"/>
      <c r="DT325" s="335"/>
      <c r="DU325" s="97"/>
      <c r="DV325" s="334"/>
      <c r="DW325" s="335"/>
      <c r="DX325" s="335"/>
      <c r="DY325" s="97" t="str">
        <f t="shared" si="549"/>
        <v/>
      </c>
      <c r="DZ325" s="998"/>
      <c r="EA325" s="335"/>
      <c r="EB325" s="97" t="str">
        <f t="shared" si="627"/>
        <v/>
      </c>
      <c r="EC325" s="334"/>
      <c r="ED325" s="335"/>
      <c r="EE325" s="335"/>
      <c r="EF325" s="97"/>
      <c r="EG325" s="334"/>
      <c r="EH325" s="335"/>
      <c r="EI325" s="335"/>
      <c r="EJ325" s="97"/>
      <c r="EK325" s="334"/>
      <c r="EL325" s="335"/>
      <c r="EM325" s="335"/>
      <c r="EN325" s="97"/>
      <c r="EO325" s="334"/>
      <c r="EP325" s="335"/>
      <c r="EQ325" s="335"/>
      <c r="ER325" s="97" t="str">
        <f t="shared" si="551"/>
        <v/>
      </c>
      <c r="ES325" s="993"/>
      <c r="ET325" s="335"/>
      <c r="EU325" s="97" t="str">
        <f t="shared" si="629"/>
        <v/>
      </c>
      <c r="EV325" s="334"/>
      <c r="EW325" s="335"/>
      <c r="EX325" s="335"/>
      <c r="EY325" s="97"/>
      <c r="EZ325" s="334"/>
      <c r="FA325" s="335"/>
      <c r="FB325" s="335"/>
      <c r="FC325" s="97"/>
      <c r="FD325" s="334"/>
      <c r="FE325" s="335"/>
      <c r="FF325" s="335"/>
      <c r="FG325" s="97"/>
      <c r="FH325" s="334"/>
      <c r="FI325" s="335"/>
      <c r="FJ325" s="335"/>
      <c r="FK325" s="97" t="str">
        <f t="shared" si="553"/>
        <v/>
      </c>
      <c r="FL325" s="993"/>
      <c r="FM325" s="335"/>
      <c r="FN325" s="97" t="str">
        <f t="shared" si="631"/>
        <v/>
      </c>
      <c r="FO325" s="334"/>
      <c r="FP325" s="335"/>
      <c r="FQ325" s="97"/>
      <c r="FR325" s="334"/>
      <c r="FS325" s="335"/>
      <c r="FT325" s="97"/>
      <c r="FU325" s="334"/>
      <c r="FV325" s="335"/>
      <c r="FW325" s="97"/>
      <c r="FX325" s="334"/>
      <c r="FY325" s="335"/>
      <c r="FZ325" s="97" t="str">
        <f t="shared" si="555"/>
        <v/>
      </c>
      <c r="GA325" s="993"/>
      <c r="GB325" s="335"/>
      <c r="GC325" s="510" t="str">
        <f t="shared" si="633"/>
        <v/>
      </c>
      <c r="GD325" s="336"/>
      <c r="GE325" s="337"/>
      <c r="GF325" s="337"/>
      <c r="GG325" s="337"/>
      <c r="GH325" s="337"/>
      <c r="GI325" s="510"/>
      <c r="GJ325" s="336"/>
      <c r="GK325" s="337"/>
      <c r="GL325" s="337"/>
      <c r="GM325" s="337"/>
      <c r="GN325" s="337"/>
      <c r="GO325" s="510"/>
      <c r="GP325" s="336"/>
      <c r="GQ325" s="337"/>
      <c r="GR325" s="337"/>
      <c r="GS325" s="337"/>
      <c r="GT325" s="337"/>
      <c r="GU325" s="510"/>
      <c r="GV325" s="336"/>
      <c r="GW325" s="337"/>
      <c r="GX325" s="337"/>
      <c r="GY325" s="337"/>
      <c r="GZ325" s="336"/>
      <c r="HA325" s="510" t="str">
        <f t="shared" si="557"/>
        <v/>
      </c>
      <c r="HB325" s="994"/>
      <c r="HC325" s="337"/>
      <c r="HD325" s="510" t="str">
        <f t="shared" si="635"/>
        <v/>
      </c>
      <c r="HE325" s="336"/>
      <c r="HF325" s="337"/>
      <c r="HG325" s="337"/>
      <c r="HH325" s="336"/>
      <c r="HI325" s="510"/>
      <c r="HJ325" s="336"/>
      <c r="HK325" s="337"/>
      <c r="HL325" s="337"/>
      <c r="HM325" s="336"/>
      <c r="HN325" s="510"/>
      <c r="HO325" s="336"/>
      <c r="HP325" s="337"/>
      <c r="HQ325" s="337"/>
      <c r="HR325" s="337"/>
      <c r="HS325" s="510"/>
      <c r="HT325" s="336"/>
      <c r="HU325" s="337"/>
      <c r="HV325" s="337"/>
      <c r="HW325" s="337"/>
      <c r="HX325" s="97" t="str">
        <f t="shared" si="559"/>
        <v/>
      </c>
      <c r="HY325" s="994"/>
      <c r="HZ325" s="337"/>
      <c r="IA325" s="510" t="str">
        <f t="shared" si="637"/>
        <v/>
      </c>
      <c r="IB325" s="336"/>
      <c r="IC325" s="337"/>
      <c r="ID325" s="337"/>
      <c r="IE325" s="510"/>
      <c r="IF325" s="336"/>
      <c r="IG325" s="337"/>
      <c r="IH325" s="337"/>
      <c r="II325" s="510"/>
      <c r="IJ325" s="336"/>
      <c r="IK325" s="337"/>
      <c r="IL325" s="337"/>
      <c r="IM325" s="510"/>
      <c r="IN325" s="336"/>
      <c r="IO325" s="337"/>
      <c r="IP325" s="337"/>
      <c r="IQ325" s="97" t="str">
        <f t="shared" si="638"/>
        <v/>
      </c>
      <c r="IR325" s="994"/>
      <c r="IS325" s="337"/>
      <c r="IT325" s="337"/>
      <c r="IU325" s="337"/>
      <c r="IV325" s="510" t="str">
        <f t="shared" si="639"/>
        <v/>
      </c>
      <c r="IW325" s="995"/>
    </row>
    <row r="326" spans="1:257" x14ac:dyDescent="0.25">
      <c r="A326" s="996"/>
      <c r="B326" s="507">
        <v>4</v>
      </c>
      <c r="C326" s="97" t="str">
        <f>IF(Proponentes!B317&gt;0,Proponentes!B317,"")</f>
        <v/>
      </c>
      <c r="D326" s="335"/>
      <c r="E326" s="335"/>
      <c r="F326" s="334"/>
      <c r="G326" s="335"/>
      <c r="H326" s="335"/>
      <c r="I326" s="335"/>
      <c r="J326" s="335"/>
      <c r="K326" s="335"/>
      <c r="L326" s="335"/>
      <c r="M326" s="334"/>
      <c r="N326" s="335"/>
      <c r="O326" s="335"/>
      <c r="P326" s="335"/>
      <c r="Q326" s="335"/>
      <c r="R326" s="335"/>
      <c r="S326" s="335"/>
      <c r="T326" s="334"/>
      <c r="U326" s="335"/>
      <c r="V326" s="335"/>
      <c r="W326" s="335"/>
      <c r="X326" s="335"/>
      <c r="Y326" s="335"/>
      <c r="Z326" s="335"/>
      <c r="AA326" s="334"/>
      <c r="AB326" s="335"/>
      <c r="AC326" s="335"/>
      <c r="AD326" s="335"/>
      <c r="AE326" s="335"/>
      <c r="AF326" s="335"/>
      <c r="AG326" s="97" t="str">
        <f t="shared" si="538"/>
        <v/>
      </c>
      <c r="AH326" s="993"/>
      <c r="AI326" s="335"/>
      <c r="AJ326" s="335" t="str">
        <f t="shared" si="539"/>
        <v/>
      </c>
      <c r="AK326" s="335"/>
      <c r="AL326" s="334"/>
      <c r="AM326" s="335"/>
      <c r="AN326" s="335"/>
      <c r="AO326" s="335"/>
      <c r="AP326" s="335"/>
      <c r="AQ326" s="335"/>
      <c r="AR326" s="335"/>
      <c r="AS326" s="334"/>
      <c r="AT326" s="335"/>
      <c r="AU326" s="335"/>
      <c r="AV326" s="335"/>
      <c r="AW326" s="335"/>
      <c r="AX326" s="335"/>
      <c r="AY326" s="335"/>
      <c r="AZ326" s="334"/>
      <c r="BA326" s="335"/>
      <c r="BB326" s="335"/>
      <c r="BC326" s="335"/>
      <c r="BD326" s="335"/>
      <c r="BE326" s="335"/>
      <c r="BF326" s="335"/>
      <c r="BG326" s="334"/>
      <c r="BH326" s="335"/>
      <c r="BI326" s="335"/>
      <c r="BJ326" s="335"/>
      <c r="BK326" s="335"/>
      <c r="BL326" s="97" t="str">
        <f t="shared" si="540"/>
        <v/>
      </c>
      <c r="BM326" s="993"/>
      <c r="BN326" s="335" t="str">
        <f t="shared" si="618"/>
        <v/>
      </c>
      <c r="BO326" s="334"/>
      <c r="BP326" s="335"/>
      <c r="BQ326" s="335"/>
      <c r="BR326" s="335"/>
      <c r="BS326" s="335" t="str">
        <f t="shared" si="619"/>
        <v/>
      </c>
      <c r="BT326" s="334"/>
      <c r="BU326" s="335"/>
      <c r="BV326" s="335"/>
      <c r="BW326" s="335"/>
      <c r="BX326" s="335" t="str">
        <f t="shared" si="620"/>
        <v/>
      </c>
      <c r="BY326" s="334"/>
      <c r="BZ326" s="335"/>
      <c r="CA326" s="335"/>
      <c r="CB326" s="335"/>
      <c r="CC326" s="335" t="str">
        <f t="shared" si="621"/>
        <v/>
      </c>
      <c r="CD326" s="334"/>
      <c r="CE326" s="335"/>
      <c r="CF326" s="335"/>
      <c r="CG326" s="335"/>
      <c r="CH326" s="997"/>
      <c r="CI326" s="97" t="str">
        <f t="shared" si="622"/>
        <v/>
      </c>
      <c r="CJ326" s="998"/>
      <c r="CK326" s="335"/>
      <c r="CL326" s="97" t="str">
        <f t="shared" si="623"/>
        <v/>
      </c>
      <c r="CM326" s="334"/>
      <c r="CN326" s="335"/>
      <c r="CO326" s="335"/>
      <c r="CP326" s="335"/>
      <c r="CQ326" s="97"/>
      <c r="CR326" s="334"/>
      <c r="CS326" s="335"/>
      <c r="CT326" s="335"/>
      <c r="CU326" s="335"/>
      <c r="CV326" s="97"/>
      <c r="CW326" s="334"/>
      <c r="CX326" s="335"/>
      <c r="CY326" s="335"/>
      <c r="CZ326" s="335"/>
      <c r="DA326" s="97"/>
      <c r="DB326" s="334"/>
      <c r="DC326" s="335"/>
      <c r="DD326" s="335"/>
      <c r="DE326" s="335"/>
      <c r="DF326" s="97" t="str">
        <f t="shared" si="547"/>
        <v/>
      </c>
      <c r="DG326" s="993"/>
      <c r="DH326" s="335"/>
      <c r="DI326" s="97" t="str">
        <f t="shared" si="548"/>
        <v/>
      </c>
      <c r="DJ326" s="334"/>
      <c r="DK326" s="335"/>
      <c r="DL326" s="335"/>
      <c r="DM326" s="97"/>
      <c r="DN326" s="334"/>
      <c r="DO326" s="335"/>
      <c r="DP326" s="335"/>
      <c r="DQ326" s="97"/>
      <c r="DR326" s="334"/>
      <c r="DS326" s="335"/>
      <c r="DT326" s="335"/>
      <c r="DU326" s="97"/>
      <c r="DV326" s="334"/>
      <c r="DW326" s="335"/>
      <c r="DX326" s="335"/>
      <c r="DY326" s="97" t="str">
        <f t="shared" si="549"/>
        <v/>
      </c>
      <c r="DZ326" s="998"/>
      <c r="EA326" s="335"/>
      <c r="EB326" s="97" t="str">
        <f t="shared" si="627"/>
        <v/>
      </c>
      <c r="EC326" s="334"/>
      <c r="ED326" s="335"/>
      <c r="EE326" s="335"/>
      <c r="EF326" s="97"/>
      <c r="EG326" s="334"/>
      <c r="EH326" s="335"/>
      <c r="EI326" s="335"/>
      <c r="EJ326" s="97"/>
      <c r="EK326" s="334"/>
      <c r="EL326" s="335"/>
      <c r="EM326" s="335"/>
      <c r="EN326" s="97"/>
      <c r="EO326" s="334"/>
      <c r="EP326" s="335"/>
      <c r="EQ326" s="335"/>
      <c r="ER326" s="97" t="str">
        <f t="shared" si="551"/>
        <v/>
      </c>
      <c r="ES326" s="993"/>
      <c r="ET326" s="335"/>
      <c r="EU326" s="97" t="str">
        <f t="shared" si="629"/>
        <v/>
      </c>
      <c r="EV326" s="334"/>
      <c r="EW326" s="335"/>
      <c r="EX326" s="335"/>
      <c r="EY326" s="97"/>
      <c r="EZ326" s="334"/>
      <c r="FA326" s="335"/>
      <c r="FB326" s="335"/>
      <c r="FC326" s="97"/>
      <c r="FD326" s="334"/>
      <c r="FE326" s="335"/>
      <c r="FF326" s="335"/>
      <c r="FG326" s="97"/>
      <c r="FH326" s="334"/>
      <c r="FI326" s="335"/>
      <c r="FJ326" s="335"/>
      <c r="FK326" s="97" t="str">
        <f t="shared" si="553"/>
        <v/>
      </c>
      <c r="FL326" s="993"/>
      <c r="FM326" s="335"/>
      <c r="FN326" s="97" t="str">
        <f t="shared" si="631"/>
        <v/>
      </c>
      <c r="FO326" s="334"/>
      <c r="FP326" s="335"/>
      <c r="FQ326" s="97"/>
      <c r="FR326" s="334"/>
      <c r="FS326" s="335"/>
      <c r="FT326" s="97"/>
      <c r="FU326" s="334"/>
      <c r="FV326" s="335"/>
      <c r="FW326" s="97"/>
      <c r="FX326" s="334"/>
      <c r="FY326" s="335"/>
      <c r="FZ326" s="97" t="str">
        <f t="shared" si="555"/>
        <v/>
      </c>
      <c r="GA326" s="993"/>
      <c r="GB326" s="335"/>
      <c r="GC326" s="510" t="str">
        <f t="shared" si="633"/>
        <v/>
      </c>
      <c r="GD326" s="336"/>
      <c r="GE326" s="337"/>
      <c r="GF326" s="337"/>
      <c r="GG326" s="337"/>
      <c r="GH326" s="337"/>
      <c r="GI326" s="510"/>
      <c r="GJ326" s="336"/>
      <c r="GK326" s="337"/>
      <c r="GL326" s="337"/>
      <c r="GM326" s="337"/>
      <c r="GN326" s="337"/>
      <c r="GO326" s="510"/>
      <c r="GP326" s="336"/>
      <c r="GQ326" s="337"/>
      <c r="GR326" s="337"/>
      <c r="GS326" s="337"/>
      <c r="GT326" s="337"/>
      <c r="GU326" s="510"/>
      <c r="GV326" s="336"/>
      <c r="GW326" s="337"/>
      <c r="GX326" s="337"/>
      <c r="GY326" s="337"/>
      <c r="GZ326" s="336"/>
      <c r="HA326" s="510" t="str">
        <f t="shared" si="557"/>
        <v/>
      </c>
      <c r="HB326" s="994"/>
      <c r="HC326" s="337"/>
      <c r="HD326" s="510" t="str">
        <f t="shared" si="635"/>
        <v/>
      </c>
      <c r="HE326" s="336"/>
      <c r="HF326" s="337"/>
      <c r="HG326" s="337"/>
      <c r="HH326" s="336"/>
      <c r="HI326" s="510"/>
      <c r="HJ326" s="336"/>
      <c r="HK326" s="337"/>
      <c r="HL326" s="337"/>
      <c r="HM326" s="336"/>
      <c r="HN326" s="510"/>
      <c r="HO326" s="336"/>
      <c r="HP326" s="337"/>
      <c r="HQ326" s="337"/>
      <c r="HR326" s="337"/>
      <c r="HS326" s="510"/>
      <c r="HT326" s="336"/>
      <c r="HU326" s="337"/>
      <c r="HV326" s="337"/>
      <c r="HW326" s="337"/>
      <c r="HX326" s="97" t="str">
        <f t="shared" si="559"/>
        <v/>
      </c>
      <c r="HY326" s="994"/>
      <c r="HZ326" s="337"/>
      <c r="IA326" s="510" t="str">
        <f t="shared" si="637"/>
        <v/>
      </c>
      <c r="IB326" s="336"/>
      <c r="IC326" s="337"/>
      <c r="ID326" s="337"/>
      <c r="IE326" s="510"/>
      <c r="IF326" s="336"/>
      <c r="IG326" s="337"/>
      <c r="IH326" s="337"/>
      <c r="II326" s="510"/>
      <c r="IJ326" s="336"/>
      <c r="IK326" s="337"/>
      <c r="IL326" s="337"/>
      <c r="IM326" s="510"/>
      <c r="IN326" s="336"/>
      <c r="IO326" s="337"/>
      <c r="IP326" s="337"/>
      <c r="IQ326" s="97" t="str">
        <f t="shared" si="638"/>
        <v/>
      </c>
      <c r="IR326" s="994"/>
      <c r="IS326" s="337"/>
      <c r="IT326" s="337"/>
      <c r="IU326" s="337"/>
      <c r="IV326" s="510" t="str">
        <f t="shared" si="639"/>
        <v/>
      </c>
      <c r="IW326" s="995"/>
    </row>
    <row r="327" spans="1:257" x14ac:dyDescent="0.25">
      <c r="A327" s="996"/>
      <c r="B327" s="507">
        <v>5</v>
      </c>
      <c r="C327" s="97" t="str">
        <f>IF(Proponentes!B318&gt;0,Proponentes!B318,"")</f>
        <v/>
      </c>
      <c r="D327" s="335"/>
      <c r="E327" s="335"/>
      <c r="F327" s="334"/>
      <c r="G327" s="335"/>
      <c r="H327" s="335"/>
      <c r="I327" s="335"/>
      <c r="J327" s="335"/>
      <c r="K327" s="335"/>
      <c r="L327" s="335"/>
      <c r="M327" s="334"/>
      <c r="N327" s="335"/>
      <c r="O327" s="335"/>
      <c r="P327" s="335"/>
      <c r="Q327" s="335"/>
      <c r="R327" s="335"/>
      <c r="S327" s="335"/>
      <c r="T327" s="334"/>
      <c r="U327" s="335"/>
      <c r="V327" s="335"/>
      <c r="W327" s="335"/>
      <c r="X327" s="335"/>
      <c r="Y327" s="335"/>
      <c r="Z327" s="335"/>
      <c r="AA327" s="334"/>
      <c r="AB327" s="335"/>
      <c r="AC327" s="335"/>
      <c r="AD327" s="335"/>
      <c r="AE327" s="335"/>
      <c r="AF327" s="335"/>
      <c r="AG327" s="97" t="str">
        <f t="shared" si="538"/>
        <v/>
      </c>
      <c r="AH327" s="993"/>
      <c r="AI327" s="335"/>
      <c r="AJ327" s="335" t="str">
        <f t="shared" si="539"/>
        <v/>
      </c>
      <c r="AK327" s="335"/>
      <c r="AL327" s="334"/>
      <c r="AM327" s="335"/>
      <c r="AN327" s="335"/>
      <c r="AO327" s="335"/>
      <c r="AP327" s="335"/>
      <c r="AQ327" s="335"/>
      <c r="AR327" s="335"/>
      <c r="AS327" s="334"/>
      <c r="AT327" s="335"/>
      <c r="AU327" s="335"/>
      <c r="AV327" s="335"/>
      <c r="AW327" s="335"/>
      <c r="AX327" s="335"/>
      <c r="AY327" s="335"/>
      <c r="AZ327" s="334"/>
      <c r="BA327" s="335"/>
      <c r="BB327" s="335"/>
      <c r="BC327" s="335"/>
      <c r="BD327" s="335"/>
      <c r="BE327" s="335"/>
      <c r="BF327" s="335"/>
      <c r="BG327" s="334"/>
      <c r="BH327" s="335"/>
      <c r="BI327" s="335"/>
      <c r="BJ327" s="335"/>
      <c r="BK327" s="335"/>
      <c r="BL327" s="97" t="str">
        <f t="shared" si="540"/>
        <v/>
      </c>
      <c r="BM327" s="993"/>
      <c r="BN327" s="335" t="str">
        <f t="shared" si="618"/>
        <v/>
      </c>
      <c r="BO327" s="334"/>
      <c r="BP327" s="335"/>
      <c r="BQ327" s="335"/>
      <c r="BR327" s="335"/>
      <c r="BS327" s="335" t="str">
        <f t="shared" si="619"/>
        <v/>
      </c>
      <c r="BT327" s="334"/>
      <c r="BU327" s="335"/>
      <c r="BV327" s="335"/>
      <c r="BW327" s="335"/>
      <c r="BX327" s="335" t="str">
        <f t="shared" si="620"/>
        <v/>
      </c>
      <c r="BY327" s="334"/>
      <c r="BZ327" s="335"/>
      <c r="CA327" s="335"/>
      <c r="CB327" s="335"/>
      <c r="CC327" s="335" t="str">
        <f t="shared" si="621"/>
        <v/>
      </c>
      <c r="CD327" s="334"/>
      <c r="CE327" s="335"/>
      <c r="CF327" s="335"/>
      <c r="CG327" s="335"/>
      <c r="CH327" s="997"/>
      <c r="CI327" s="97" t="str">
        <f t="shared" si="622"/>
        <v/>
      </c>
      <c r="CJ327" s="998"/>
      <c r="CK327" s="335"/>
      <c r="CL327" s="97" t="str">
        <f t="shared" si="623"/>
        <v/>
      </c>
      <c r="CM327" s="334"/>
      <c r="CN327" s="335"/>
      <c r="CO327" s="335"/>
      <c r="CP327" s="335"/>
      <c r="CQ327" s="97"/>
      <c r="CR327" s="334"/>
      <c r="CS327" s="335"/>
      <c r="CT327" s="335"/>
      <c r="CU327" s="335"/>
      <c r="CV327" s="97"/>
      <c r="CW327" s="334"/>
      <c r="CX327" s="335"/>
      <c r="CY327" s="335"/>
      <c r="CZ327" s="335"/>
      <c r="DA327" s="97"/>
      <c r="DB327" s="334"/>
      <c r="DC327" s="335"/>
      <c r="DD327" s="335"/>
      <c r="DE327" s="335"/>
      <c r="DF327" s="97" t="str">
        <f t="shared" si="547"/>
        <v/>
      </c>
      <c r="DG327" s="993"/>
      <c r="DH327" s="335"/>
      <c r="DI327" s="97" t="str">
        <f t="shared" si="548"/>
        <v/>
      </c>
      <c r="DJ327" s="334"/>
      <c r="DK327" s="335"/>
      <c r="DL327" s="335"/>
      <c r="DM327" s="97"/>
      <c r="DN327" s="334"/>
      <c r="DO327" s="335"/>
      <c r="DP327" s="335"/>
      <c r="DQ327" s="97"/>
      <c r="DR327" s="334"/>
      <c r="DS327" s="335"/>
      <c r="DT327" s="335"/>
      <c r="DU327" s="97"/>
      <c r="DV327" s="334"/>
      <c r="DW327" s="335"/>
      <c r="DX327" s="335"/>
      <c r="DY327" s="97" t="str">
        <f t="shared" si="549"/>
        <v/>
      </c>
      <c r="DZ327" s="998"/>
      <c r="EA327" s="335"/>
      <c r="EB327" s="97" t="str">
        <f t="shared" si="627"/>
        <v/>
      </c>
      <c r="EC327" s="334"/>
      <c r="ED327" s="335"/>
      <c r="EE327" s="335"/>
      <c r="EF327" s="97"/>
      <c r="EG327" s="334"/>
      <c r="EH327" s="335"/>
      <c r="EI327" s="335"/>
      <c r="EJ327" s="97"/>
      <c r="EK327" s="334"/>
      <c r="EL327" s="335"/>
      <c r="EM327" s="335"/>
      <c r="EN327" s="97"/>
      <c r="EO327" s="334"/>
      <c r="EP327" s="335"/>
      <c r="EQ327" s="335"/>
      <c r="ER327" s="97" t="str">
        <f t="shared" si="551"/>
        <v/>
      </c>
      <c r="ES327" s="993"/>
      <c r="ET327" s="335"/>
      <c r="EU327" s="97" t="str">
        <f t="shared" si="629"/>
        <v/>
      </c>
      <c r="EV327" s="334"/>
      <c r="EW327" s="335"/>
      <c r="EX327" s="335"/>
      <c r="EY327" s="97"/>
      <c r="EZ327" s="334"/>
      <c r="FA327" s="335"/>
      <c r="FB327" s="335"/>
      <c r="FC327" s="97"/>
      <c r="FD327" s="334"/>
      <c r="FE327" s="335"/>
      <c r="FF327" s="335"/>
      <c r="FG327" s="97"/>
      <c r="FH327" s="334"/>
      <c r="FI327" s="335"/>
      <c r="FJ327" s="335"/>
      <c r="FK327" s="97" t="str">
        <f t="shared" si="553"/>
        <v/>
      </c>
      <c r="FL327" s="993"/>
      <c r="FM327" s="335"/>
      <c r="FN327" s="97" t="str">
        <f t="shared" si="631"/>
        <v/>
      </c>
      <c r="FO327" s="334"/>
      <c r="FP327" s="335"/>
      <c r="FQ327" s="97"/>
      <c r="FR327" s="334"/>
      <c r="FS327" s="335"/>
      <c r="FT327" s="97"/>
      <c r="FU327" s="334"/>
      <c r="FV327" s="335"/>
      <c r="FW327" s="97"/>
      <c r="FX327" s="334"/>
      <c r="FY327" s="335"/>
      <c r="FZ327" s="97" t="str">
        <f t="shared" si="555"/>
        <v/>
      </c>
      <c r="GA327" s="993"/>
      <c r="GB327" s="335"/>
      <c r="GC327" s="510" t="str">
        <f t="shared" si="633"/>
        <v/>
      </c>
      <c r="GD327" s="336"/>
      <c r="GE327" s="337"/>
      <c r="GF327" s="337"/>
      <c r="GG327" s="337"/>
      <c r="GH327" s="337"/>
      <c r="GI327" s="510"/>
      <c r="GJ327" s="336"/>
      <c r="GK327" s="337"/>
      <c r="GL327" s="337"/>
      <c r="GM327" s="337"/>
      <c r="GN327" s="337"/>
      <c r="GO327" s="510"/>
      <c r="GP327" s="336"/>
      <c r="GQ327" s="337"/>
      <c r="GR327" s="337"/>
      <c r="GS327" s="337"/>
      <c r="GT327" s="337"/>
      <c r="GU327" s="510"/>
      <c r="GV327" s="336"/>
      <c r="GW327" s="337"/>
      <c r="GX327" s="337"/>
      <c r="GY327" s="337"/>
      <c r="GZ327" s="336"/>
      <c r="HA327" s="510" t="str">
        <f t="shared" si="557"/>
        <v/>
      </c>
      <c r="HB327" s="994"/>
      <c r="HC327" s="337"/>
      <c r="HD327" s="510" t="str">
        <f t="shared" si="635"/>
        <v/>
      </c>
      <c r="HE327" s="336"/>
      <c r="HF327" s="337"/>
      <c r="HG327" s="337"/>
      <c r="HH327" s="336"/>
      <c r="HI327" s="510"/>
      <c r="HJ327" s="336"/>
      <c r="HK327" s="337"/>
      <c r="HL327" s="337"/>
      <c r="HM327" s="336"/>
      <c r="HN327" s="510"/>
      <c r="HO327" s="336"/>
      <c r="HP327" s="337"/>
      <c r="HQ327" s="337"/>
      <c r="HR327" s="337"/>
      <c r="HS327" s="510"/>
      <c r="HT327" s="336"/>
      <c r="HU327" s="337"/>
      <c r="HV327" s="337"/>
      <c r="HW327" s="337"/>
      <c r="HX327" s="97" t="str">
        <f t="shared" si="559"/>
        <v/>
      </c>
      <c r="HY327" s="994"/>
      <c r="HZ327" s="337"/>
      <c r="IA327" s="510" t="str">
        <f t="shared" si="637"/>
        <v/>
      </c>
      <c r="IB327" s="336"/>
      <c r="IC327" s="337"/>
      <c r="ID327" s="337"/>
      <c r="IE327" s="510"/>
      <c r="IF327" s="336"/>
      <c r="IG327" s="337"/>
      <c r="IH327" s="337"/>
      <c r="II327" s="510"/>
      <c r="IJ327" s="336"/>
      <c r="IK327" s="337"/>
      <c r="IL327" s="337"/>
      <c r="IM327" s="510"/>
      <c r="IN327" s="336"/>
      <c r="IO327" s="337"/>
      <c r="IP327" s="337"/>
      <c r="IQ327" s="97" t="str">
        <f t="shared" si="638"/>
        <v/>
      </c>
      <c r="IR327" s="994"/>
      <c r="IS327" s="337"/>
      <c r="IT327" s="337"/>
      <c r="IU327" s="337"/>
      <c r="IV327" s="510" t="str">
        <f t="shared" si="639"/>
        <v/>
      </c>
      <c r="IW327" s="995"/>
    </row>
    <row r="328" spans="1:257" x14ac:dyDescent="0.25">
      <c r="A328" s="996"/>
      <c r="B328" s="507">
        <v>6</v>
      </c>
      <c r="C328" s="97" t="str">
        <f>IF(Proponentes!B319&gt;0,Proponentes!B319,"")</f>
        <v/>
      </c>
      <c r="D328" s="335"/>
      <c r="E328" s="335"/>
      <c r="F328" s="334"/>
      <c r="G328" s="335"/>
      <c r="H328" s="335"/>
      <c r="I328" s="335"/>
      <c r="J328" s="335"/>
      <c r="K328" s="335"/>
      <c r="L328" s="335"/>
      <c r="M328" s="334"/>
      <c r="N328" s="335"/>
      <c r="O328" s="335"/>
      <c r="P328" s="335"/>
      <c r="Q328" s="335"/>
      <c r="R328" s="335"/>
      <c r="S328" s="335"/>
      <c r="T328" s="334"/>
      <c r="U328" s="335"/>
      <c r="V328" s="335"/>
      <c r="W328" s="335"/>
      <c r="X328" s="335"/>
      <c r="Y328" s="335"/>
      <c r="Z328" s="335"/>
      <c r="AA328" s="334"/>
      <c r="AB328" s="335"/>
      <c r="AC328" s="335"/>
      <c r="AD328" s="335"/>
      <c r="AE328" s="335"/>
      <c r="AF328" s="335"/>
      <c r="AG328" s="97" t="str">
        <f t="shared" si="538"/>
        <v/>
      </c>
      <c r="AH328" s="993"/>
      <c r="AI328" s="335"/>
      <c r="AJ328" s="335" t="str">
        <f t="shared" si="539"/>
        <v/>
      </c>
      <c r="AK328" s="335"/>
      <c r="AL328" s="334"/>
      <c r="AM328" s="335"/>
      <c r="AN328" s="335"/>
      <c r="AO328" s="335"/>
      <c r="AP328" s="335"/>
      <c r="AQ328" s="335"/>
      <c r="AR328" s="335"/>
      <c r="AS328" s="334"/>
      <c r="AT328" s="335"/>
      <c r="AU328" s="335"/>
      <c r="AV328" s="335"/>
      <c r="AW328" s="335"/>
      <c r="AX328" s="335"/>
      <c r="AY328" s="335"/>
      <c r="AZ328" s="334"/>
      <c r="BA328" s="335"/>
      <c r="BB328" s="335"/>
      <c r="BC328" s="335"/>
      <c r="BD328" s="335"/>
      <c r="BE328" s="335"/>
      <c r="BF328" s="335"/>
      <c r="BG328" s="334"/>
      <c r="BH328" s="335"/>
      <c r="BI328" s="335"/>
      <c r="BJ328" s="335"/>
      <c r="BK328" s="335"/>
      <c r="BL328" s="97" t="str">
        <f t="shared" si="540"/>
        <v/>
      </c>
      <c r="BM328" s="993"/>
      <c r="BN328" s="335" t="str">
        <f t="shared" si="618"/>
        <v/>
      </c>
      <c r="BO328" s="334"/>
      <c r="BP328" s="335"/>
      <c r="BQ328" s="335"/>
      <c r="BR328" s="335"/>
      <c r="BS328" s="335" t="str">
        <f t="shared" si="619"/>
        <v/>
      </c>
      <c r="BT328" s="334"/>
      <c r="BU328" s="335"/>
      <c r="BV328" s="335"/>
      <c r="BW328" s="335"/>
      <c r="BX328" s="335" t="str">
        <f t="shared" si="620"/>
        <v/>
      </c>
      <c r="BY328" s="334"/>
      <c r="BZ328" s="335"/>
      <c r="CA328" s="335"/>
      <c r="CB328" s="335"/>
      <c r="CC328" s="335" t="str">
        <f t="shared" si="621"/>
        <v/>
      </c>
      <c r="CD328" s="334"/>
      <c r="CE328" s="335"/>
      <c r="CF328" s="335"/>
      <c r="CG328" s="335"/>
      <c r="CH328" s="997"/>
      <c r="CI328" s="97" t="str">
        <f t="shared" si="622"/>
        <v/>
      </c>
      <c r="CJ328" s="998"/>
      <c r="CK328" s="335"/>
      <c r="CL328" s="97" t="str">
        <f t="shared" si="623"/>
        <v/>
      </c>
      <c r="CM328" s="334"/>
      <c r="CN328" s="335"/>
      <c r="CO328" s="335"/>
      <c r="CP328" s="335"/>
      <c r="CQ328" s="97"/>
      <c r="CR328" s="334"/>
      <c r="CS328" s="335"/>
      <c r="CT328" s="335"/>
      <c r="CU328" s="335"/>
      <c r="CV328" s="97"/>
      <c r="CW328" s="334"/>
      <c r="CX328" s="335"/>
      <c r="CY328" s="335"/>
      <c r="CZ328" s="335"/>
      <c r="DA328" s="97"/>
      <c r="DB328" s="334"/>
      <c r="DC328" s="335"/>
      <c r="DD328" s="335"/>
      <c r="DE328" s="335"/>
      <c r="DF328" s="97" t="str">
        <f t="shared" si="547"/>
        <v/>
      </c>
      <c r="DG328" s="993"/>
      <c r="DH328" s="335"/>
      <c r="DI328" s="97" t="str">
        <f t="shared" si="548"/>
        <v/>
      </c>
      <c r="DJ328" s="334"/>
      <c r="DK328" s="335"/>
      <c r="DL328" s="335"/>
      <c r="DM328" s="97"/>
      <c r="DN328" s="334"/>
      <c r="DO328" s="335"/>
      <c r="DP328" s="335"/>
      <c r="DQ328" s="97"/>
      <c r="DR328" s="334"/>
      <c r="DS328" s="335"/>
      <c r="DT328" s="335"/>
      <c r="DU328" s="97"/>
      <c r="DV328" s="334"/>
      <c r="DW328" s="335"/>
      <c r="DX328" s="335"/>
      <c r="DY328" s="97" t="str">
        <f t="shared" si="549"/>
        <v/>
      </c>
      <c r="DZ328" s="998"/>
      <c r="EA328" s="335"/>
      <c r="EB328" s="97" t="str">
        <f t="shared" si="627"/>
        <v/>
      </c>
      <c r="EC328" s="334"/>
      <c r="ED328" s="335"/>
      <c r="EE328" s="335"/>
      <c r="EF328" s="97"/>
      <c r="EG328" s="334"/>
      <c r="EH328" s="335"/>
      <c r="EI328" s="335"/>
      <c r="EJ328" s="97"/>
      <c r="EK328" s="334"/>
      <c r="EL328" s="335"/>
      <c r="EM328" s="335"/>
      <c r="EN328" s="97"/>
      <c r="EO328" s="334"/>
      <c r="EP328" s="335"/>
      <c r="EQ328" s="335"/>
      <c r="ER328" s="97" t="str">
        <f t="shared" si="551"/>
        <v/>
      </c>
      <c r="ES328" s="993"/>
      <c r="ET328" s="335"/>
      <c r="EU328" s="97" t="str">
        <f t="shared" si="629"/>
        <v/>
      </c>
      <c r="EV328" s="334"/>
      <c r="EW328" s="335"/>
      <c r="EX328" s="335"/>
      <c r="EY328" s="97"/>
      <c r="EZ328" s="334"/>
      <c r="FA328" s="335"/>
      <c r="FB328" s="335"/>
      <c r="FC328" s="97"/>
      <c r="FD328" s="334"/>
      <c r="FE328" s="335"/>
      <c r="FF328" s="335"/>
      <c r="FG328" s="97"/>
      <c r="FH328" s="334"/>
      <c r="FI328" s="335"/>
      <c r="FJ328" s="335"/>
      <c r="FK328" s="97" t="str">
        <f t="shared" si="553"/>
        <v/>
      </c>
      <c r="FL328" s="993"/>
      <c r="FM328" s="335"/>
      <c r="FN328" s="97" t="str">
        <f t="shared" si="631"/>
        <v/>
      </c>
      <c r="FO328" s="334"/>
      <c r="FP328" s="335"/>
      <c r="FQ328" s="97"/>
      <c r="FR328" s="334"/>
      <c r="FS328" s="335"/>
      <c r="FT328" s="97"/>
      <c r="FU328" s="334"/>
      <c r="FV328" s="335"/>
      <c r="FW328" s="97"/>
      <c r="FX328" s="334"/>
      <c r="FY328" s="335"/>
      <c r="FZ328" s="97" t="str">
        <f t="shared" si="555"/>
        <v/>
      </c>
      <c r="GA328" s="993"/>
      <c r="GB328" s="335"/>
      <c r="GC328" s="510" t="str">
        <f t="shared" si="633"/>
        <v/>
      </c>
      <c r="GD328" s="336"/>
      <c r="GE328" s="337"/>
      <c r="GF328" s="337"/>
      <c r="GG328" s="337"/>
      <c r="GH328" s="337"/>
      <c r="GI328" s="510"/>
      <c r="GJ328" s="336"/>
      <c r="GK328" s="337"/>
      <c r="GL328" s="337"/>
      <c r="GM328" s="337"/>
      <c r="GN328" s="337"/>
      <c r="GO328" s="510"/>
      <c r="GP328" s="336"/>
      <c r="GQ328" s="337"/>
      <c r="GR328" s="337"/>
      <c r="GS328" s="337"/>
      <c r="GT328" s="337"/>
      <c r="GU328" s="510"/>
      <c r="GV328" s="336"/>
      <c r="GW328" s="337"/>
      <c r="GX328" s="337"/>
      <c r="GY328" s="337"/>
      <c r="GZ328" s="336"/>
      <c r="HA328" s="510" t="str">
        <f t="shared" si="557"/>
        <v/>
      </c>
      <c r="HB328" s="994"/>
      <c r="HC328" s="337"/>
      <c r="HD328" s="510" t="str">
        <f t="shared" si="635"/>
        <v/>
      </c>
      <c r="HE328" s="336"/>
      <c r="HF328" s="337"/>
      <c r="HG328" s="337"/>
      <c r="HH328" s="336"/>
      <c r="HI328" s="510"/>
      <c r="HJ328" s="336"/>
      <c r="HK328" s="337"/>
      <c r="HL328" s="337"/>
      <c r="HM328" s="336"/>
      <c r="HN328" s="510"/>
      <c r="HO328" s="336"/>
      <c r="HP328" s="337"/>
      <c r="HQ328" s="337"/>
      <c r="HR328" s="337"/>
      <c r="HS328" s="510"/>
      <c r="HT328" s="336"/>
      <c r="HU328" s="337"/>
      <c r="HV328" s="337"/>
      <c r="HW328" s="337"/>
      <c r="HX328" s="97" t="str">
        <f t="shared" si="559"/>
        <v/>
      </c>
      <c r="HY328" s="994"/>
      <c r="HZ328" s="337"/>
      <c r="IA328" s="510" t="str">
        <f t="shared" si="637"/>
        <v/>
      </c>
      <c r="IB328" s="336"/>
      <c r="IC328" s="337"/>
      <c r="ID328" s="337"/>
      <c r="IE328" s="510"/>
      <c r="IF328" s="336"/>
      <c r="IG328" s="337"/>
      <c r="IH328" s="337"/>
      <c r="II328" s="510"/>
      <c r="IJ328" s="336"/>
      <c r="IK328" s="337"/>
      <c r="IL328" s="337"/>
      <c r="IM328" s="510"/>
      <c r="IN328" s="336"/>
      <c r="IO328" s="337"/>
      <c r="IP328" s="337"/>
      <c r="IQ328" s="97" t="str">
        <f t="shared" si="638"/>
        <v/>
      </c>
      <c r="IR328" s="994"/>
      <c r="IS328" s="337"/>
      <c r="IT328" s="337"/>
      <c r="IU328" s="337"/>
      <c r="IV328" s="510" t="str">
        <f t="shared" si="639"/>
        <v/>
      </c>
      <c r="IW328" s="995"/>
    </row>
    <row r="329" spans="1:257" x14ac:dyDescent="0.25">
      <c r="A329" s="996"/>
      <c r="B329" s="507">
        <v>7</v>
      </c>
      <c r="C329" s="97" t="str">
        <f>IF(Proponentes!B320&gt;0,Proponentes!B320,"")</f>
        <v/>
      </c>
      <c r="D329" s="335"/>
      <c r="E329" s="335"/>
      <c r="F329" s="334"/>
      <c r="G329" s="335"/>
      <c r="H329" s="335"/>
      <c r="I329" s="335"/>
      <c r="J329" s="335"/>
      <c r="K329" s="335"/>
      <c r="L329" s="335"/>
      <c r="M329" s="334"/>
      <c r="N329" s="335"/>
      <c r="O329" s="335"/>
      <c r="P329" s="335"/>
      <c r="Q329" s="335"/>
      <c r="R329" s="335"/>
      <c r="S329" s="335"/>
      <c r="T329" s="334"/>
      <c r="U329" s="335"/>
      <c r="V329" s="335"/>
      <c r="W329" s="335"/>
      <c r="X329" s="335"/>
      <c r="Y329" s="335"/>
      <c r="Z329" s="335"/>
      <c r="AA329" s="334"/>
      <c r="AB329" s="335"/>
      <c r="AC329" s="335"/>
      <c r="AD329" s="335"/>
      <c r="AE329" s="335"/>
      <c r="AF329" s="335"/>
      <c r="AG329" s="97" t="str">
        <f t="shared" si="538"/>
        <v/>
      </c>
      <c r="AH329" s="993"/>
      <c r="AI329" s="335"/>
      <c r="AJ329" s="335" t="str">
        <f t="shared" si="539"/>
        <v/>
      </c>
      <c r="AK329" s="335"/>
      <c r="AL329" s="334"/>
      <c r="AM329" s="335"/>
      <c r="AN329" s="335"/>
      <c r="AO329" s="335"/>
      <c r="AP329" s="335"/>
      <c r="AQ329" s="335"/>
      <c r="AR329" s="335"/>
      <c r="AS329" s="334"/>
      <c r="AT329" s="335"/>
      <c r="AU329" s="335"/>
      <c r="AV329" s="335"/>
      <c r="AW329" s="335"/>
      <c r="AX329" s="335"/>
      <c r="AY329" s="335"/>
      <c r="AZ329" s="334"/>
      <c r="BA329" s="335"/>
      <c r="BB329" s="335"/>
      <c r="BC329" s="335"/>
      <c r="BD329" s="335"/>
      <c r="BE329" s="335"/>
      <c r="BF329" s="335"/>
      <c r="BG329" s="334"/>
      <c r="BH329" s="335"/>
      <c r="BI329" s="335"/>
      <c r="BJ329" s="335"/>
      <c r="BK329" s="335"/>
      <c r="BL329" s="97" t="str">
        <f t="shared" si="540"/>
        <v/>
      </c>
      <c r="BM329" s="993"/>
      <c r="BN329" s="335" t="str">
        <f t="shared" si="618"/>
        <v/>
      </c>
      <c r="BO329" s="334"/>
      <c r="BP329" s="335"/>
      <c r="BQ329" s="335"/>
      <c r="BR329" s="335"/>
      <c r="BS329" s="335" t="str">
        <f t="shared" si="619"/>
        <v/>
      </c>
      <c r="BT329" s="334"/>
      <c r="BU329" s="335"/>
      <c r="BV329" s="335"/>
      <c r="BW329" s="335"/>
      <c r="BX329" s="335" t="str">
        <f t="shared" si="620"/>
        <v/>
      </c>
      <c r="BY329" s="334"/>
      <c r="BZ329" s="335"/>
      <c r="CA329" s="335"/>
      <c r="CB329" s="335"/>
      <c r="CC329" s="335" t="str">
        <f t="shared" si="621"/>
        <v/>
      </c>
      <c r="CD329" s="334"/>
      <c r="CE329" s="335"/>
      <c r="CF329" s="335"/>
      <c r="CG329" s="335"/>
      <c r="CH329" s="997"/>
      <c r="CI329" s="97" t="str">
        <f t="shared" si="622"/>
        <v/>
      </c>
      <c r="CJ329" s="998"/>
      <c r="CK329" s="335"/>
      <c r="CL329" s="97" t="str">
        <f t="shared" si="623"/>
        <v/>
      </c>
      <c r="CM329" s="334"/>
      <c r="CN329" s="335"/>
      <c r="CO329" s="335"/>
      <c r="CP329" s="335"/>
      <c r="CQ329" s="97"/>
      <c r="CR329" s="334"/>
      <c r="CS329" s="335"/>
      <c r="CT329" s="335"/>
      <c r="CU329" s="335"/>
      <c r="CV329" s="97"/>
      <c r="CW329" s="334"/>
      <c r="CX329" s="335"/>
      <c r="CY329" s="335"/>
      <c r="CZ329" s="335"/>
      <c r="DA329" s="97"/>
      <c r="DB329" s="334"/>
      <c r="DC329" s="335"/>
      <c r="DD329" s="335"/>
      <c r="DE329" s="335"/>
      <c r="DF329" s="97" t="str">
        <f t="shared" si="547"/>
        <v/>
      </c>
      <c r="DG329" s="993"/>
      <c r="DH329" s="335"/>
      <c r="DI329" s="97" t="str">
        <f t="shared" si="548"/>
        <v/>
      </c>
      <c r="DJ329" s="334"/>
      <c r="DK329" s="335"/>
      <c r="DL329" s="335"/>
      <c r="DM329" s="97"/>
      <c r="DN329" s="334"/>
      <c r="DO329" s="335"/>
      <c r="DP329" s="335"/>
      <c r="DQ329" s="97"/>
      <c r="DR329" s="334"/>
      <c r="DS329" s="335"/>
      <c r="DT329" s="335"/>
      <c r="DU329" s="97"/>
      <c r="DV329" s="334"/>
      <c r="DW329" s="335"/>
      <c r="DX329" s="335"/>
      <c r="DY329" s="97" t="str">
        <f t="shared" si="549"/>
        <v/>
      </c>
      <c r="DZ329" s="998"/>
      <c r="EA329" s="335"/>
      <c r="EB329" s="97" t="str">
        <f t="shared" si="627"/>
        <v/>
      </c>
      <c r="EC329" s="334"/>
      <c r="ED329" s="335"/>
      <c r="EE329" s="335"/>
      <c r="EF329" s="97"/>
      <c r="EG329" s="334"/>
      <c r="EH329" s="335"/>
      <c r="EI329" s="335"/>
      <c r="EJ329" s="97"/>
      <c r="EK329" s="334"/>
      <c r="EL329" s="335"/>
      <c r="EM329" s="335"/>
      <c r="EN329" s="97"/>
      <c r="EO329" s="334"/>
      <c r="EP329" s="335"/>
      <c r="EQ329" s="335"/>
      <c r="ER329" s="97" t="str">
        <f t="shared" si="551"/>
        <v/>
      </c>
      <c r="ES329" s="993"/>
      <c r="ET329" s="335"/>
      <c r="EU329" s="97" t="str">
        <f t="shared" si="629"/>
        <v/>
      </c>
      <c r="EV329" s="334"/>
      <c r="EW329" s="335"/>
      <c r="EX329" s="335"/>
      <c r="EY329" s="97"/>
      <c r="EZ329" s="334"/>
      <c r="FA329" s="335"/>
      <c r="FB329" s="335"/>
      <c r="FC329" s="97"/>
      <c r="FD329" s="334"/>
      <c r="FE329" s="335"/>
      <c r="FF329" s="335"/>
      <c r="FG329" s="97"/>
      <c r="FH329" s="334"/>
      <c r="FI329" s="335"/>
      <c r="FJ329" s="335"/>
      <c r="FK329" s="97" t="str">
        <f t="shared" si="553"/>
        <v/>
      </c>
      <c r="FL329" s="993"/>
      <c r="FM329" s="335"/>
      <c r="FN329" s="97" t="str">
        <f t="shared" si="631"/>
        <v/>
      </c>
      <c r="FO329" s="334"/>
      <c r="FP329" s="335"/>
      <c r="FQ329" s="97"/>
      <c r="FR329" s="334"/>
      <c r="FS329" s="335"/>
      <c r="FT329" s="97"/>
      <c r="FU329" s="334"/>
      <c r="FV329" s="335"/>
      <c r="FW329" s="97"/>
      <c r="FX329" s="334"/>
      <c r="FY329" s="335"/>
      <c r="FZ329" s="97" t="str">
        <f t="shared" si="555"/>
        <v/>
      </c>
      <c r="GA329" s="993"/>
      <c r="GB329" s="335"/>
      <c r="GC329" s="510" t="str">
        <f t="shared" si="633"/>
        <v/>
      </c>
      <c r="GD329" s="336"/>
      <c r="GE329" s="337"/>
      <c r="GF329" s="337"/>
      <c r="GG329" s="337"/>
      <c r="GH329" s="337"/>
      <c r="GI329" s="510"/>
      <c r="GJ329" s="336"/>
      <c r="GK329" s="337"/>
      <c r="GL329" s="337"/>
      <c r="GM329" s="337"/>
      <c r="GN329" s="337"/>
      <c r="GO329" s="510"/>
      <c r="GP329" s="336"/>
      <c r="GQ329" s="337"/>
      <c r="GR329" s="337"/>
      <c r="GS329" s="337"/>
      <c r="GT329" s="337"/>
      <c r="GU329" s="510"/>
      <c r="GV329" s="336"/>
      <c r="GW329" s="337"/>
      <c r="GX329" s="337"/>
      <c r="GY329" s="337"/>
      <c r="GZ329" s="336"/>
      <c r="HA329" s="510" t="str">
        <f t="shared" si="557"/>
        <v/>
      </c>
      <c r="HB329" s="994"/>
      <c r="HC329" s="337"/>
      <c r="HD329" s="510" t="str">
        <f t="shared" si="635"/>
        <v/>
      </c>
      <c r="HE329" s="336"/>
      <c r="HF329" s="337"/>
      <c r="HG329" s="337"/>
      <c r="HH329" s="336"/>
      <c r="HI329" s="510"/>
      <c r="HJ329" s="336"/>
      <c r="HK329" s="337"/>
      <c r="HL329" s="337"/>
      <c r="HM329" s="336"/>
      <c r="HN329" s="510"/>
      <c r="HO329" s="336"/>
      <c r="HP329" s="337"/>
      <c r="HQ329" s="337"/>
      <c r="HR329" s="337"/>
      <c r="HS329" s="510"/>
      <c r="HT329" s="336"/>
      <c r="HU329" s="337"/>
      <c r="HV329" s="337"/>
      <c r="HW329" s="337"/>
      <c r="HX329" s="97" t="str">
        <f t="shared" si="559"/>
        <v/>
      </c>
      <c r="HY329" s="994"/>
      <c r="HZ329" s="337"/>
      <c r="IA329" s="510" t="str">
        <f t="shared" si="637"/>
        <v/>
      </c>
      <c r="IB329" s="336"/>
      <c r="IC329" s="337"/>
      <c r="ID329" s="337"/>
      <c r="IE329" s="510"/>
      <c r="IF329" s="336"/>
      <c r="IG329" s="337"/>
      <c r="IH329" s="337"/>
      <c r="II329" s="510"/>
      <c r="IJ329" s="336"/>
      <c r="IK329" s="337"/>
      <c r="IL329" s="337"/>
      <c r="IM329" s="510"/>
      <c r="IN329" s="336"/>
      <c r="IO329" s="337"/>
      <c r="IP329" s="337"/>
      <c r="IQ329" s="97" t="str">
        <f t="shared" si="638"/>
        <v/>
      </c>
      <c r="IR329" s="994"/>
      <c r="IS329" s="337"/>
      <c r="IT329" s="337"/>
      <c r="IU329" s="337"/>
      <c r="IV329" s="510" t="str">
        <f t="shared" si="639"/>
        <v/>
      </c>
      <c r="IW329" s="995"/>
    </row>
    <row r="330" spans="1:257" x14ac:dyDescent="0.25">
      <c r="A330" s="996"/>
      <c r="B330" s="507">
        <v>8</v>
      </c>
      <c r="C330" s="97" t="str">
        <f>IF(Proponentes!B321&gt;0,Proponentes!B321,"")</f>
        <v/>
      </c>
      <c r="D330" s="335"/>
      <c r="E330" s="335"/>
      <c r="F330" s="334"/>
      <c r="G330" s="335"/>
      <c r="H330" s="335"/>
      <c r="I330" s="335"/>
      <c r="J330" s="335"/>
      <c r="K330" s="335"/>
      <c r="L330" s="335"/>
      <c r="M330" s="334"/>
      <c r="N330" s="335"/>
      <c r="O330" s="335"/>
      <c r="P330" s="335"/>
      <c r="Q330" s="335"/>
      <c r="R330" s="335"/>
      <c r="S330" s="335"/>
      <c r="T330" s="334"/>
      <c r="U330" s="335"/>
      <c r="V330" s="335"/>
      <c r="W330" s="335"/>
      <c r="X330" s="335"/>
      <c r="Y330" s="335"/>
      <c r="Z330" s="335"/>
      <c r="AA330" s="334"/>
      <c r="AB330" s="335"/>
      <c r="AC330" s="335"/>
      <c r="AD330" s="335"/>
      <c r="AE330" s="335"/>
      <c r="AF330" s="335"/>
      <c r="AG330" s="97" t="str">
        <f t="shared" si="538"/>
        <v/>
      </c>
      <c r="AH330" s="993"/>
      <c r="AI330" s="335"/>
      <c r="AJ330" s="335" t="str">
        <f t="shared" si="539"/>
        <v/>
      </c>
      <c r="AK330" s="335"/>
      <c r="AL330" s="334"/>
      <c r="AM330" s="335"/>
      <c r="AN330" s="335"/>
      <c r="AO330" s="335"/>
      <c r="AP330" s="335"/>
      <c r="AQ330" s="335"/>
      <c r="AR330" s="335"/>
      <c r="AS330" s="334"/>
      <c r="AT330" s="335"/>
      <c r="AU330" s="335"/>
      <c r="AV330" s="335"/>
      <c r="AW330" s="335"/>
      <c r="AX330" s="335"/>
      <c r="AY330" s="335"/>
      <c r="AZ330" s="334"/>
      <c r="BA330" s="335"/>
      <c r="BB330" s="335"/>
      <c r="BC330" s="335"/>
      <c r="BD330" s="335"/>
      <c r="BE330" s="335"/>
      <c r="BF330" s="335"/>
      <c r="BG330" s="334"/>
      <c r="BH330" s="335"/>
      <c r="BI330" s="335"/>
      <c r="BJ330" s="335"/>
      <c r="BK330" s="335"/>
      <c r="BL330" s="97" t="str">
        <f t="shared" si="540"/>
        <v/>
      </c>
      <c r="BM330" s="993"/>
      <c r="BN330" s="335" t="str">
        <f t="shared" si="618"/>
        <v/>
      </c>
      <c r="BO330" s="334"/>
      <c r="BP330" s="335"/>
      <c r="BQ330" s="335"/>
      <c r="BR330" s="335"/>
      <c r="BS330" s="335" t="str">
        <f t="shared" si="619"/>
        <v/>
      </c>
      <c r="BT330" s="334"/>
      <c r="BU330" s="335"/>
      <c r="BV330" s="335"/>
      <c r="BW330" s="335"/>
      <c r="BX330" s="335" t="str">
        <f t="shared" si="620"/>
        <v/>
      </c>
      <c r="BY330" s="334"/>
      <c r="BZ330" s="335"/>
      <c r="CA330" s="335"/>
      <c r="CB330" s="335"/>
      <c r="CC330" s="335" t="str">
        <f t="shared" si="621"/>
        <v/>
      </c>
      <c r="CD330" s="334"/>
      <c r="CE330" s="335"/>
      <c r="CF330" s="335"/>
      <c r="CG330" s="335"/>
      <c r="CH330" s="997"/>
      <c r="CI330" s="97" t="str">
        <f t="shared" si="622"/>
        <v/>
      </c>
      <c r="CJ330" s="998"/>
      <c r="CK330" s="335"/>
      <c r="CL330" s="97" t="str">
        <f t="shared" si="623"/>
        <v/>
      </c>
      <c r="CM330" s="334"/>
      <c r="CN330" s="335"/>
      <c r="CO330" s="335"/>
      <c r="CP330" s="335"/>
      <c r="CQ330" s="97"/>
      <c r="CR330" s="334"/>
      <c r="CS330" s="335"/>
      <c r="CT330" s="335"/>
      <c r="CU330" s="335"/>
      <c r="CV330" s="97"/>
      <c r="CW330" s="334"/>
      <c r="CX330" s="335"/>
      <c r="CY330" s="335"/>
      <c r="CZ330" s="335"/>
      <c r="DA330" s="97"/>
      <c r="DB330" s="334"/>
      <c r="DC330" s="335"/>
      <c r="DD330" s="335"/>
      <c r="DE330" s="335"/>
      <c r="DF330" s="97" t="str">
        <f t="shared" si="547"/>
        <v/>
      </c>
      <c r="DG330" s="993"/>
      <c r="DH330" s="335"/>
      <c r="DI330" s="97" t="str">
        <f t="shared" si="548"/>
        <v/>
      </c>
      <c r="DJ330" s="334"/>
      <c r="DK330" s="335"/>
      <c r="DL330" s="335"/>
      <c r="DM330" s="97"/>
      <c r="DN330" s="334"/>
      <c r="DO330" s="335"/>
      <c r="DP330" s="335"/>
      <c r="DQ330" s="97"/>
      <c r="DR330" s="334"/>
      <c r="DS330" s="335"/>
      <c r="DT330" s="335"/>
      <c r="DU330" s="97"/>
      <c r="DV330" s="334"/>
      <c r="DW330" s="335"/>
      <c r="DX330" s="335"/>
      <c r="DY330" s="97" t="str">
        <f t="shared" si="549"/>
        <v/>
      </c>
      <c r="DZ330" s="998"/>
      <c r="EA330" s="335"/>
      <c r="EB330" s="97" t="str">
        <f t="shared" si="627"/>
        <v/>
      </c>
      <c r="EC330" s="334"/>
      <c r="ED330" s="335"/>
      <c r="EE330" s="335"/>
      <c r="EF330" s="97"/>
      <c r="EG330" s="334"/>
      <c r="EH330" s="335"/>
      <c r="EI330" s="335"/>
      <c r="EJ330" s="97"/>
      <c r="EK330" s="334"/>
      <c r="EL330" s="335"/>
      <c r="EM330" s="335"/>
      <c r="EN330" s="97"/>
      <c r="EO330" s="334"/>
      <c r="EP330" s="335"/>
      <c r="EQ330" s="335"/>
      <c r="ER330" s="97" t="str">
        <f t="shared" si="551"/>
        <v/>
      </c>
      <c r="ES330" s="993"/>
      <c r="ET330" s="335"/>
      <c r="EU330" s="97" t="str">
        <f t="shared" si="629"/>
        <v/>
      </c>
      <c r="EV330" s="334"/>
      <c r="EW330" s="335"/>
      <c r="EX330" s="335"/>
      <c r="EY330" s="97"/>
      <c r="EZ330" s="334"/>
      <c r="FA330" s="335"/>
      <c r="FB330" s="335"/>
      <c r="FC330" s="97"/>
      <c r="FD330" s="334"/>
      <c r="FE330" s="335"/>
      <c r="FF330" s="335"/>
      <c r="FG330" s="97"/>
      <c r="FH330" s="334"/>
      <c r="FI330" s="335"/>
      <c r="FJ330" s="335"/>
      <c r="FK330" s="97" t="str">
        <f t="shared" si="553"/>
        <v/>
      </c>
      <c r="FL330" s="993"/>
      <c r="FM330" s="335"/>
      <c r="FN330" s="97" t="str">
        <f t="shared" si="631"/>
        <v/>
      </c>
      <c r="FO330" s="334"/>
      <c r="FP330" s="335"/>
      <c r="FQ330" s="97"/>
      <c r="FR330" s="334"/>
      <c r="FS330" s="335"/>
      <c r="FT330" s="97"/>
      <c r="FU330" s="334"/>
      <c r="FV330" s="335"/>
      <c r="FW330" s="97"/>
      <c r="FX330" s="334"/>
      <c r="FY330" s="335"/>
      <c r="FZ330" s="97" t="str">
        <f t="shared" si="555"/>
        <v/>
      </c>
      <c r="GA330" s="993"/>
      <c r="GB330" s="335"/>
      <c r="GC330" s="510" t="str">
        <f t="shared" si="633"/>
        <v/>
      </c>
      <c r="GD330" s="336"/>
      <c r="GE330" s="337"/>
      <c r="GF330" s="337"/>
      <c r="GG330" s="337"/>
      <c r="GH330" s="337"/>
      <c r="GI330" s="510"/>
      <c r="GJ330" s="336"/>
      <c r="GK330" s="337"/>
      <c r="GL330" s="337"/>
      <c r="GM330" s="337"/>
      <c r="GN330" s="337"/>
      <c r="GO330" s="510"/>
      <c r="GP330" s="336"/>
      <c r="GQ330" s="337"/>
      <c r="GR330" s="337"/>
      <c r="GS330" s="337"/>
      <c r="GT330" s="337"/>
      <c r="GU330" s="510"/>
      <c r="GV330" s="336"/>
      <c r="GW330" s="337"/>
      <c r="GX330" s="337"/>
      <c r="GY330" s="337"/>
      <c r="GZ330" s="336"/>
      <c r="HA330" s="510" t="str">
        <f t="shared" si="557"/>
        <v/>
      </c>
      <c r="HB330" s="994"/>
      <c r="HC330" s="337"/>
      <c r="HD330" s="510" t="str">
        <f t="shared" si="635"/>
        <v/>
      </c>
      <c r="HE330" s="336"/>
      <c r="HF330" s="337"/>
      <c r="HG330" s="337"/>
      <c r="HH330" s="336"/>
      <c r="HI330" s="510"/>
      <c r="HJ330" s="336"/>
      <c r="HK330" s="337"/>
      <c r="HL330" s="337"/>
      <c r="HM330" s="336"/>
      <c r="HN330" s="510"/>
      <c r="HO330" s="336"/>
      <c r="HP330" s="337"/>
      <c r="HQ330" s="337"/>
      <c r="HR330" s="337"/>
      <c r="HS330" s="510"/>
      <c r="HT330" s="336"/>
      <c r="HU330" s="337"/>
      <c r="HV330" s="337"/>
      <c r="HW330" s="337"/>
      <c r="HX330" s="97" t="str">
        <f t="shared" si="559"/>
        <v/>
      </c>
      <c r="HY330" s="994"/>
      <c r="HZ330" s="337"/>
      <c r="IA330" s="510" t="str">
        <f t="shared" si="637"/>
        <v/>
      </c>
      <c r="IB330" s="336"/>
      <c r="IC330" s="337"/>
      <c r="ID330" s="337"/>
      <c r="IE330" s="510"/>
      <c r="IF330" s="336"/>
      <c r="IG330" s="337"/>
      <c r="IH330" s="337"/>
      <c r="II330" s="510"/>
      <c r="IJ330" s="336"/>
      <c r="IK330" s="337"/>
      <c r="IL330" s="337"/>
      <c r="IM330" s="510"/>
      <c r="IN330" s="336"/>
      <c r="IO330" s="337"/>
      <c r="IP330" s="337"/>
      <c r="IQ330" s="97" t="str">
        <f t="shared" si="638"/>
        <v/>
      </c>
      <c r="IR330" s="994"/>
      <c r="IS330" s="337"/>
      <c r="IT330" s="337"/>
      <c r="IU330" s="337"/>
      <c r="IV330" s="510" t="str">
        <f t="shared" si="639"/>
        <v/>
      </c>
      <c r="IW330" s="995"/>
    </row>
    <row r="331" spans="1:257" x14ac:dyDescent="0.25">
      <c r="A331" s="996"/>
      <c r="B331" s="507">
        <v>9</v>
      </c>
      <c r="C331" s="97" t="str">
        <f>IF(Proponentes!B322&gt;0,Proponentes!B322,"")</f>
        <v/>
      </c>
      <c r="D331" s="335"/>
      <c r="E331" s="335"/>
      <c r="F331" s="334"/>
      <c r="G331" s="335"/>
      <c r="H331" s="335"/>
      <c r="I331" s="335"/>
      <c r="J331" s="335"/>
      <c r="K331" s="335"/>
      <c r="L331" s="335"/>
      <c r="M331" s="334"/>
      <c r="N331" s="335"/>
      <c r="O331" s="335"/>
      <c r="P331" s="335"/>
      <c r="Q331" s="335"/>
      <c r="R331" s="335"/>
      <c r="S331" s="335"/>
      <c r="T331" s="334"/>
      <c r="U331" s="335"/>
      <c r="V331" s="335"/>
      <c r="W331" s="335"/>
      <c r="X331" s="335"/>
      <c r="Y331" s="335"/>
      <c r="Z331" s="335"/>
      <c r="AA331" s="334"/>
      <c r="AB331" s="335"/>
      <c r="AC331" s="335"/>
      <c r="AD331" s="335"/>
      <c r="AE331" s="335"/>
      <c r="AF331" s="335"/>
      <c r="AG331" s="97" t="str">
        <f t="shared" si="538"/>
        <v/>
      </c>
      <c r="AH331" s="993"/>
      <c r="AI331" s="335"/>
      <c r="AJ331" s="335" t="str">
        <f t="shared" si="539"/>
        <v/>
      </c>
      <c r="AK331" s="335"/>
      <c r="AL331" s="334"/>
      <c r="AM331" s="335"/>
      <c r="AN331" s="335"/>
      <c r="AO331" s="335"/>
      <c r="AP331" s="335"/>
      <c r="AQ331" s="335"/>
      <c r="AR331" s="335"/>
      <c r="AS331" s="334"/>
      <c r="AT331" s="335"/>
      <c r="AU331" s="335"/>
      <c r="AV331" s="335"/>
      <c r="AW331" s="335"/>
      <c r="AX331" s="335"/>
      <c r="AY331" s="335"/>
      <c r="AZ331" s="334"/>
      <c r="BA331" s="335"/>
      <c r="BB331" s="335"/>
      <c r="BC331" s="335"/>
      <c r="BD331" s="335"/>
      <c r="BE331" s="335"/>
      <c r="BF331" s="335"/>
      <c r="BG331" s="334"/>
      <c r="BH331" s="335"/>
      <c r="BI331" s="335"/>
      <c r="BJ331" s="335"/>
      <c r="BK331" s="335"/>
      <c r="BL331" s="97" t="str">
        <f t="shared" si="540"/>
        <v/>
      </c>
      <c r="BM331" s="993"/>
      <c r="BN331" s="335" t="str">
        <f t="shared" si="618"/>
        <v/>
      </c>
      <c r="BO331" s="334"/>
      <c r="BP331" s="335"/>
      <c r="BQ331" s="335"/>
      <c r="BR331" s="335"/>
      <c r="BS331" s="335" t="str">
        <f t="shared" si="619"/>
        <v/>
      </c>
      <c r="BT331" s="334"/>
      <c r="BU331" s="335"/>
      <c r="BV331" s="335"/>
      <c r="BW331" s="335"/>
      <c r="BX331" s="335" t="str">
        <f t="shared" si="620"/>
        <v/>
      </c>
      <c r="BY331" s="334"/>
      <c r="BZ331" s="335"/>
      <c r="CA331" s="335"/>
      <c r="CB331" s="335"/>
      <c r="CC331" s="335" t="str">
        <f t="shared" si="621"/>
        <v/>
      </c>
      <c r="CD331" s="334"/>
      <c r="CE331" s="335"/>
      <c r="CF331" s="335"/>
      <c r="CG331" s="335"/>
      <c r="CH331" s="997"/>
      <c r="CI331" s="97" t="str">
        <f t="shared" si="622"/>
        <v/>
      </c>
      <c r="CJ331" s="998"/>
      <c r="CK331" s="335"/>
      <c r="CL331" s="97" t="str">
        <f t="shared" si="623"/>
        <v/>
      </c>
      <c r="CM331" s="334"/>
      <c r="CN331" s="335"/>
      <c r="CO331" s="335"/>
      <c r="CP331" s="335"/>
      <c r="CQ331" s="97"/>
      <c r="CR331" s="334"/>
      <c r="CS331" s="335"/>
      <c r="CT331" s="335"/>
      <c r="CU331" s="335"/>
      <c r="CV331" s="97"/>
      <c r="CW331" s="334"/>
      <c r="CX331" s="335"/>
      <c r="CY331" s="335"/>
      <c r="CZ331" s="335"/>
      <c r="DA331" s="97"/>
      <c r="DB331" s="334"/>
      <c r="DC331" s="335"/>
      <c r="DD331" s="335"/>
      <c r="DE331" s="335"/>
      <c r="DF331" s="97" t="str">
        <f t="shared" si="547"/>
        <v/>
      </c>
      <c r="DG331" s="993"/>
      <c r="DH331" s="335"/>
      <c r="DI331" s="97" t="str">
        <f t="shared" si="548"/>
        <v/>
      </c>
      <c r="DJ331" s="334"/>
      <c r="DK331" s="335"/>
      <c r="DL331" s="335"/>
      <c r="DM331" s="97"/>
      <c r="DN331" s="334"/>
      <c r="DO331" s="335"/>
      <c r="DP331" s="335"/>
      <c r="DQ331" s="97"/>
      <c r="DR331" s="334"/>
      <c r="DS331" s="335"/>
      <c r="DT331" s="335"/>
      <c r="DU331" s="97"/>
      <c r="DV331" s="334"/>
      <c r="DW331" s="335"/>
      <c r="DX331" s="335"/>
      <c r="DY331" s="97" t="str">
        <f t="shared" si="549"/>
        <v/>
      </c>
      <c r="DZ331" s="998"/>
      <c r="EA331" s="335"/>
      <c r="EB331" s="97" t="str">
        <f t="shared" si="627"/>
        <v/>
      </c>
      <c r="EC331" s="334"/>
      <c r="ED331" s="335"/>
      <c r="EE331" s="335"/>
      <c r="EF331" s="97"/>
      <c r="EG331" s="334"/>
      <c r="EH331" s="335"/>
      <c r="EI331" s="335"/>
      <c r="EJ331" s="97"/>
      <c r="EK331" s="334"/>
      <c r="EL331" s="335"/>
      <c r="EM331" s="335"/>
      <c r="EN331" s="97"/>
      <c r="EO331" s="334"/>
      <c r="EP331" s="335"/>
      <c r="EQ331" s="335"/>
      <c r="ER331" s="97" t="str">
        <f t="shared" si="551"/>
        <v/>
      </c>
      <c r="ES331" s="993"/>
      <c r="ET331" s="335"/>
      <c r="EU331" s="97" t="str">
        <f t="shared" si="629"/>
        <v/>
      </c>
      <c r="EV331" s="334"/>
      <c r="EW331" s="335"/>
      <c r="EX331" s="335"/>
      <c r="EY331" s="97"/>
      <c r="EZ331" s="334"/>
      <c r="FA331" s="335"/>
      <c r="FB331" s="335"/>
      <c r="FC331" s="97"/>
      <c r="FD331" s="334"/>
      <c r="FE331" s="335"/>
      <c r="FF331" s="335"/>
      <c r="FG331" s="97"/>
      <c r="FH331" s="334"/>
      <c r="FI331" s="335"/>
      <c r="FJ331" s="335"/>
      <c r="FK331" s="97" t="str">
        <f t="shared" si="553"/>
        <v/>
      </c>
      <c r="FL331" s="993"/>
      <c r="FM331" s="335"/>
      <c r="FN331" s="97" t="str">
        <f t="shared" si="631"/>
        <v/>
      </c>
      <c r="FO331" s="334"/>
      <c r="FP331" s="335"/>
      <c r="FQ331" s="97"/>
      <c r="FR331" s="334"/>
      <c r="FS331" s="335"/>
      <c r="FT331" s="97"/>
      <c r="FU331" s="334"/>
      <c r="FV331" s="335"/>
      <c r="FW331" s="97"/>
      <c r="FX331" s="334"/>
      <c r="FY331" s="335"/>
      <c r="FZ331" s="97" t="str">
        <f t="shared" si="555"/>
        <v/>
      </c>
      <c r="GA331" s="993"/>
      <c r="GB331" s="335"/>
      <c r="GC331" s="510" t="str">
        <f t="shared" si="633"/>
        <v/>
      </c>
      <c r="GD331" s="336"/>
      <c r="GE331" s="337"/>
      <c r="GF331" s="337"/>
      <c r="GG331" s="337"/>
      <c r="GH331" s="337"/>
      <c r="GI331" s="510"/>
      <c r="GJ331" s="336"/>
      <c r="GK331" s="337"/>
      <c r="GL331" s="337"/>
      <c r="GM331" s="337"/>
      <c r="GN331" s="337"/>
      <c r="GO331" s="510"/>
      <c r="GP331" s="336"/>
      <c r="GQ331" s="337"/>
      <c r="GR331" s="337"/>
      <c r="GS331" s="337"/>
      <c r="GT331" s="337"/>
      <c r="GU331" s="510"/>
      <c r="GV331" s="336"/>
      <c r="GW331" s="337"/>
      <c r="GX331" s="337"/>
      <c r="GY331" s="337"/>
      <c r="GZ331" s="336"/>
      <c r="HA331" s="510" t="str">
        <f t="shared" si="557"/>
        <v/>
      </c>
      <c r="HB331" s="994"/>
      <c r="HC331" s="337"/>
      <c r="HD331" s="510" t="str">
        <f t="shared" si="635"/>
        <v/>
      </c>
      <c r="HE331" s="336"/>
      <c r="HF331" s="337"/>
      <c r="HG331" s="337"/>
      <c r="HH331" s="336"/>
      <c r="HI331" s="510"/>
      <c r="HJ331" s="336"/>
      <c r="HK331" s="337"/>
      <c r="HL331" s="337"/>
      <c r="HM331" s="336"/>
      <c r="HN331" s="510"/>
      <c r="HO331" s="336"/>
      <c r="HP331" s="337"/>
      <c r="HQ331" s="337"/>
      <c r="HR331" s="337"/>
      <c r="HS331" s="510"/>
      <c r="HT331" s="336"/>
      <c r="HU331" s="337"/>
      <c r="HV331" s="337"/>
      <c r="HW331" s="337"/>
      <c r="HX331" s="97" t="str">
        <f t="shared" si="559"/>
        <v/>
      </c>
      <c r="HY331" s="994"/>
      <c r="HZ331" s="337"/>
      <c r="IA331" s="510" t="str">
        <f t="shared" si="637"/>
        <v/>
      </c>
      <c r="IB331" s="336"/>
      <c r="IC331" s="337"/>
      <c r="ID331" s="337"/>
      <c r="IE331" s="510"/>
      <c r="IF331" s="336"/>
      <c r="IG331" s="337"/>
      <c r="IH331" s="337"/>
      <c r="II331" s="510"/>
      <c r="IJ331" s="336"/>
      <c r="IK331" s="337"/>
      <c r="IL331" s="337"/>
      <c r="IM331" s="510"/>
      <c r="IN331" s="336"/>
      <c r="IO331" s="337"/>
      <c r="IP331" s="337"/>
      <c r="IQ331" s="97" t="str">
        <f t="shared" si="638"/>
        <v/>
      </c>
      <c r="IR331" s="994"/>
      <c r="IS331" s="337"/>
      <c r="IT331" s="337"/>
      <c r="IU331" s="337"/>
      <c r="IV331" s="510" t="str">
        <f t="shared" si="639"/>
        <v/>
      </c>
      <c r="IW331" s="995"/>
    </row>
    <row r="332" spans="1:257" x14ac:dyDescent="0.25">
      <c r="A332" s="996"/>
      <c r="B332" s="507">
        <v>10</v>
      </c>
      <c r="C332" s="97" t="str">
        <f>IF(Proponentes!B323&gt;0,Proponentes!B323,"")</f>
        <v/>
      </c>
      <c r="D332" s="335"/>
      <c r="E332" s="335"/>
      <c r="F332" s="334"/>
      <c r="G332" s="335"/>
      <c r="H332" s="335"/>
      <c r="I332" s="335"/>
      <c r="J332" s="335"/>
      <c r="K332" s="335"/>
      <c r="L332" s="335"/>
      <c r="M332" s="334"/>
      <c r="N332" s="335"/>
      <c r="O332" s="335"/>
      <c r="P332" s="335"/>
      <c r="Q332" s="335"/>
      <c r="R332" s="335"/>
      <c r="S332" s="335"/>
      <c r="T332" s="334"/>
      <c r="U332" s="335"/>
      <c r="V332" s="335"/>
      <c r="W332" s="335"/>
      <c r="X332" s="335"/>
      <c r="Y332" s="335"/>
      <c r="Z332" s="335"/>
      <c r="AA332" s="334"/>
      <c r="AB332" s="335"/>
      <c r="AC332" s="335"/>
      <c r="AD332" s="335"/>
      <c r="AE332" s="335"/>
      <c r="AF332" s="335"/>
      <c r="AG332" s="97" t="str">
        <f t="shared" si="538"/>
        <v/>
      </c>
      <c r="AH332" s="993"/>
      <c r="AI332" s="335"/>
      <c r="AJ332" s="335" t="str">
        <f t="shared" si="539"/>
        <v/>
      </c>
      <c r="AK332" s="335"/>
      <c r="AL332" s="334"/>
      <c r="AM332" s="335"/>
      <c r="AN332" s="335"/>
      <c r="AO332" s="335"/>
      <c r="AP332" s="335"/>
      <c r="AQ332" s="335"/>
      <c r="AR332" s="335"/>
      <c r="AS332" s="334"/>
      <c r="AT332" s="335"/>
      <c r="AU332" s="335"/>
      <c r="AV332" s="335"/>
      <c r="AW332" s="335"/>
      <c r="AX332" s="335"/>
      <c r="AY332" s="335"/>
      <c r="AZ332" s="334"/>
      <c r="BA332" s="335"/>
      <c r="BB332" s="335"/>
      <c r="BC332" s="335"/>
      <c r="BD332" s="335"/>
      <c r="BE332" s="335"/>
      <c r="BF332" s="335"/>
      <c r="BG332" s="334"/>
      <c r="BH332" s="335"/>
      <c r="BI332" s="335"/>
      <c r="BJ332" s="335"/>
      <c r="BK332" s="335"/>
      <c r="BL332" s="97" t="str">
        <f t="shared" si="540"/>
        <v/>
      </c>
      <c r="BM332" s="993"/>
      <c r="BN332" s="335" t="str">
        <f t="shared" si="618"/>
        <v/>
      </c>
      <c r="BO332" s="334"/>
      <c r="BP332" s="335"/>
      <c r="BQ332" s="335"/>
      <c r="BR332" s="335"/>
      <c r="BS332" s="335" t="str">
        <f t="shared" si="619"/>
        <v/>
      </c>
      <c r="BT332" s="334"/>
      <c r="BU332" s="335"/>
      <c r="BV332" s="335"/>
      <c r="BW332" s="335"/>
      <c r="BX332" s="335" t="str">
        <f t="shared" si="620"/>
        <v/>
      </c>
      <c r="BY332" s="334"/>
      <c r="BZ332" s="335"/>
      <c r="CA332" s="335"/>
      <c r="CB332" s="335"/>
      <c r="CC332" s="335" t="str">
        <f t="shared" si="621"/>
        <v/>
      </c>
      <c r="CD332" s="334"/>
      <c r="CE332" s="335"/>
      <c r="CF332" s="335"/>
      <c r="CG332" s="335"/>
      <c r="CH332" s="997"/>
      <c r="CI332" s="97" t="str">
        <f t="shared" si="622"/>
        <v/>
      </c>
      <c r="CJ332" s="998"/>
      <c r="CK332" s="335"/>
      <c r="CL332" s="97" t="str">
        <f t="shared" si="623"/>
        <v/>
      </c>
      <c r="CM332" s="334"/>
      <c r="CN332" s="335"/>
      <c r="CO332" s="335"/>
      <c r="CP332" s="335"/>
      <c r="CQ332" s="97"/>
      <c r="CR332" s="334"/>
      <c r="CS332" s="335"/>
      <c r="CT332" s="335"/>
      <c r="CU332" s="335"/>
      <c r="CV332" s="97"/>
      <c r="CW332" s="334"/>
      <c r="CX332" s="335"/>
      <c r="CY332" s="335"/>
      <c r="CZ332" s="335"/>
      <c r="DA332" s="97"/>
      <c r="DB332" s="334"/>
      <c r="DC332" s="335"/>
      <c r="DD332" s="335"/>
      <c r="DE332" s="335"/>
      <c r="DF332" s="97" t="str">
        <f t="shared" si="547"/>
        <v/>
      </c>
      <c r="DG332" s="993"/>
      <c r="DH332" s="335"/>
      <c r="DI332" s="97" t="str">
        <f t="shared" si="548"/>
        <v/>
      </c>
      <c r="DJ332" s="334"/>
      <c r="DK332" s="335"/>
      <c r="DL332" s="335"/>
      <c r="DM332" s="97"/>
      <c r="DN332" s="334"/>
      <c r="DO332" s="335"/>
      <c r="DP332" s="335"/>
      <c r="DQ332" s="97"/>
      <c r="DR332" s="334"/>
      <c r="DS332" s="335"/>
      <c r="DT332" s="335"/>
      <c r="DU332" s="97"/>
      <c r="DV332" s="334"/>
      <c r="DW332" s="335"/>
      <c r="DX332" s="335"/>
      <c r="DY332" s="97" t="str">
        <f t="shared" si="549"/>
        <v/>
      </c>
      <c r="DZ332" s="998"/>
      <c r="EA332" s="335"/>
      <c r="EB332" s="97" t="str">
        <f t="shared" si="627"/>
        <v/>
      </c>
      <c r="EC332" s="334"/>
      <c r="ED332" s="335"/>
      <c r="EE332" s="335"/>
      <c r="EF332" s="97"/>
      <c r="EG332" s="334"/>
      <c r="EH332" s="335"/>
      <c r="EI332" s="335"/>
      <c r="EJ332" s="97"/>
      <c r="EK332" s="334"/>
      <c r="EL332" s="335"/>
      <c r="EM332" s="335"/>
      <c r="EN332" s="97"/>
      <c r="EO332" s="334"/>
      <c r="EP332" s="335"/>
      <c r="EQ332" s="335"/>
      <c r="ER332" s="97" t="str">
        <f t="shared" si="551"/>
        <v/>
      </c>
      <c r="ES332" s="993"/>
      <c r="ET332" s="335"/>
      <c r="EU332" s="97" t="str">
        <f t="shared" si="629"/>
        <v/>
      </c>
      <c r="EV332" s="334"/>
      <c r="EW332" s="335"/>
      <c r="EX332" s="335"/>
      <c r="EY332" s="97"/>
      <c r="EZ332" s="334"/>
      <c r="FA332" s="335"/>
      <c r="FB332" s="335"/>
      <c r="FC332" s="97"/>
      <c r="FD332" s="334"/>
      <c r="FE332" s="335"/>
      <c r="FF332" s="335"/>
      <c r="FG332" s="97"/>
      <c r="FH332" s="334"/>
      <c r="FI332" s="335"/>
      <c r="FJ332" s="335"/>
      <c r="FK332" s="97" t="str">
        <f t="shared" si="553"/>
        <v/>
      </c>
      <c r="FL332" s="993"/>
      <c r="FM332" s="335"/>
      <c r="FN332" s="97" t="str">
        <f t="shared" si="631"/>
        <v/>
      </c>
      <c r="FO332" s="334"/>
      <c r="FP332" s="335"/>
      <c r="FQ332" s="97"/>
      <c r="FR332" s="334"/>
      <c r="FS332" s="335"/>
      <c r="FT332" s="97"/>
      <c r="FU332" s="334"/>
      <c r="FV332" s="335"/>
      <c r="FW332" s="97"/>
      <c r="FX332" s="334"/>
      <c r="FY332" s="335"/>
      <c r="FZ332" s="97" t="str">
        <f t="shared" si="555"/>
        <v/>
      </c>
      <c r="GA332" s="993"/>
      <c r="GB332" s="335"/>
      <c r="GC332" s="510" t="str">
        <f t="shared" si="633"/>
        <v/>
      </c>
      <c r="GD332" s="336"/>
      <c r="GE332" s="337"/>
      <c r="GF332" s="337"/>
      <c r="GG332" s="337"/>
      <c r="GH332" s="337"/>
      <c r="GI332" s="510"/>
      <c r="GJ332" s="336"/>
      <c r="GK332" s="337"/>
      <c r="GL332" s="337"/>
      <c r="GM332" s="337"/>
      <c r="GN332" s="337"/>
      <c r="GO332" s="510"/>
      <c r="GP332" s="336"/>
      <c r="GQ332" s="337"/>
      <c r="GR332" s="337"/>
      <c r="GS332" s="337"/>
      <c r="GT332" s="337"/>
      <c r="GU332" s="510"/>
      <c r="GV332" s="336"/>
      <c r="GW332" s="337"/>
      <c r="GX332" s="337"/>
      <c r="GY332" s="337"/>
      <c r="GZ332" s="336"/>
      <c r="HA332" s="510" t="str">
        <f t="shared" si="557"/>
        <v/>
      </c>
      <c r="HB332" s="994"/>
      <c r="HC332" s="337"/>
      <c r="HD332" s="510" t="str">
        <f t="shared" si="635"/>
        <v/>
      </c>
      <c r="HE332" s="336"/>
      <c r="HF332" s="337"/>
      <c r="HG332" s="337"/>
      <c r="HH332" s="336"/>
      <c r="HI332" s="510"/>
      <c r="HJ332" s="336"/>
      <c r="HK332" s="337"/>
      <c r="HL332" s="337"/>
      <c r="HM332" s="336"/>
      <c r="HN332" s="510"/>
      <c r="HO332" s="336"/>
      <c r="HP332" s="337"/>
      <c r="HQ332" s="337"/>
      <c r="HR332" s="337"/>
      <c r="HS332" s="510"/>
      <c r="HT332" s="336"/>
      <c r="HU332" s="337"/>
      <c r="HV332" s="337"/>
      <c r="HW332" s="337"/>
      <c r="HX332" s="97" t="str">
        <f t="shared" si="559"/>
        <v/>
      </c>
      <c r="HY332" s="994"/>
      <c r="HZ332" s="337"/>
      <c r="IA332" s="510" t="str">
        <f t="shared" si="637"/>
        <v/>
      </c>
      <c r="IB332" s="336"/>
      <c r="IC332" s="337"/>
      <c r="ID332" s="337"/>
      <c r="IE332" s="510"/>
      <c r="IF332" s="336"/>
      <c r="IG332" s="337"/>
      <c r="IH332" s="337"/>
      <c r="II332" s="510"/>
      <c r="IJ332" s="336"/>
      <c r="IK332" s="337"/>
      <c r="IL332" s="337"/>
      <c r="IM332" s="510"/>
      <c r="IN332" s="336"/>
      <c r="IO332" s="337"/>
      <c r="IP332" s="337"/>
      <c r="IQ332" s="97" t="str">
        <f t="shared" si="638"/>
        <v/>
      </c>
      <c r="IR332" s="994"/>
      <c r="IS332" s="337"/>
      <c r="IT332" s="337"/>
      <c r="IU332" s="337"/>
      <c r="IV332" s="510" t="str">
        <f t="shared" si="639"/>
        <v/>
      </c>
      <c r="IW332" s="995"/>
    </row>
    <row r="333" spans="1:257" x14ac:dyDescent="0.25">
      <c r="A333" s="996"/>
      <c r="B333" s="507">
        <v>11</v>
      </c>
      <c r="C333" s="97" t="str">
        <f>IF(Proponentes!B324&gt;0,Proponentes!B324,"")</f>
        <v/>
      </c>
      <c r="D333" s="335"/>
      <c r="E333" s="335"/>
      <c r="F333" s="334"/>
      <c r="G333" s="335"/>
      <c r="H333" s="335"/>
      <c r="I333" s="335"/>
      <c r="J333" s="335"/>
      <c r="K333" s="335"/>
      <c r="L333" s="335"/>
      <c r="M333" s="334"/>
      <c r="N333" s="335"/>
      <c r="O333" s="335"/>
      <c r="P333" s="335"/>
      <c r="Q333" s="335"/>
      <c r="R333" s="335"/>
      <c r="S333" s="335"/>
      <c r="T333" s="334"/>
      <c r="U333" s="335"/>
      <c r="V333" s="335"/>
      <c r="W333" s="335"/>
      <c r="X333" s="335"/>
      <c r="Y333" s="335"/>
      <c r="Z333" s="335"/>
      <c r="AA333" s="334"/>
      <c r="AB333" s="335"/>
      <c r="AC333" s="335"/>
      <c r="AD333" s="335"/>
      <c r="AE333" s="335"/>
      <c r="AF333" s="335"/>
      <c r="AG333" s="97" t="str">
        <f t="shared" si="538"/>
        <v/>
      </c>
      <c r="AH333" s="993"/>
      <c r="AI333" s="335"/>
      <c r="AJ333" s="335" t="str">
        <f t="shared" si="539"/>
        <v/>
      </c>
      <c r="AK333" s="335"/>
      <c r="AL333" s="334"/>
      <c r="AM333" s="335"/>
      <c r="AN333" s="335"/>
      <c r="AO333" s="335"/>
      <c r="AP333" s="335"/>
      <c r="AQ333" s="335"/>
      <c r="AR333" s="335"/>
      <c r="AS333" s="334"/>
      <c r="AT333" s="335"/>
      <c r="AU333" s="335"/>
      <c r="AV333" s="335"/>
      <c r="AW333" s="335"/>
      <c r="AX333" s="335"/>
      <c r="AY333" s="335"/>
      <c r="AZ333" s="334"/>
      <c r="BA333" s="335"/>
      <c r="BB333" s="335"/>
      <c r="BC333" s="335"/>
      <c r="BD333" s="335"/>
      <c r="BE333" s="335"/>
      <c r="BF333" s="335"/>
      <c r="BG333" s="334"/>
      <c r="BH333" s="335"/>
      <c r="BI333" s="335"/>
      <c r="BJ333" s="335"/>
      <c r="BK333" s="335"/>
      <c r="BL333" s="97" t="str">
        <f t="shared" si="540"/>
        <v/>
      </c>
      <c r="BM333" s="993"/>
      <c r="BN333" s="335" t="str">
        <f t="shared" si="618"/>
        <v/>
      </c>
      <c r="BO333" s="334"/>
      <c r="BP333" s="335"/>
      <c r="BQ333" s="335"/>
      <c r="BR333" s="335"/>
      <c r="BS333" s="335" t="str">
        <f t="shared" si="619"/>
        <v/>
      </c>
      <c r="BT333" s="334"/>
      <c r="BU333" s="335"/>
      <c r="BV333" s="335"/>
      <c r="BW333" s="335"/>
      <c r="BX333" s="335" t="str">
        <f t="shared" si="620"/>
        <v/>
      </c>
      <c r="BY333" s="334"/>
      <c r="BZ333" s="335"/>
      <c r="CA333" s="335"/>
      <c r="CB333" s="335"/>
      <c r="CC333" s="335" t="str">
        <f t="shared" si="621"/>
        <v/>
      </c>
      <c r="CD333" s="334"/>
      <c r="CE333" s="335"/>
      <c r="CF333" s="335"/>
      <c r="CG333" s="335"/>
      <c r="CH333" s="997"/>
      <c r="CI333" s="97" t="str">
        <f t="shared" si="622"/>
        <v/>
      </c>
      <c r="CJ333" s="998"/>
      <c r="CK333" s="335"/>
      <c r="CL333" s="97" t="str">
        <f t="shared" si="623"/>
        <v/>
      </c>
      <c r="CM333" s="334"/>
      <c r="CN333" s="335"/>
      <c r="CO333" s="335"/>
      <c r="CP333" s="335"/>
      <c r="CQ333" s="97"/>
      <c r="CR333" s="334"/>
      <c r="CS333" s="335"/>
      <c r="CT333" s="335"/>
      <c r="CU333" s="335"/>
      <c r="CV333" s="97"/>
      <c r="CW333" s="334"/>
      <c r="CX333" s="335"/>
      <c r="CY333" s="335"/>
      <c r="CZ333" s="335"/>
      <c r="DA333" s="97"/>
      <c r="DB333" s="334"/>
      <c r="DC333" s="335"/>
      <c r="DD333" s="335"/>
      <c r="DE333" s="335"/>
      <c r="DF333" s="97" t="str">
        <f t="shared" si="547"/>
        <v/>
      </c>
      <c r="DG333" s="993"/>
      <c r="DH333" s="335"/>
      <c r="DI333" s="97" t="str">
        <f t="shared" si="548"/>
        <v/>
      </c>
      <c r="DJ333" s="334"/>
      <c r="DK333" s="335"/>
      <c r="DL333" s="335"/>
      <c r="DM333" s="97"/>
      <c r="DN333" s="334"/>
      <c r="DO333" s="335"/>
      <c r="DP333" s="335"/>
      <c r="DQ333" s="97"/>
      <c r="DR333" s="334"/>
      <c r="DS333" s="335"/>
      <c r="DT333" s="335"/>
      <c r="DU333" s="97"/>
      <c r="DV333" s="334"/>
      <c r="DW333" s="335"/>
      <c r="DX333" s="335"/>
      <c r="DY333" s="97" t="str">
        <f t="shared" si="549"/>
        <v/>
      </c>
      <c r="DZ333" s="998"/>
      <c r="EA333" s="335"/>
      <c r="EB333" s="97" t="str">
        <f t="shared" si="627"/>
        <v/>
      </c>
      <c r="EC333" s="334"/>
      <c r="ED333" s="335"/>
      <c r="EE333" s="335"/>
      <c r="EF333" s="97"/>
      <c r="EG333" s="334"/>
      <c r="EH333" s="335"/>
      <c r="EI333" s="335"/>
      <c r="EJ333" s="97"/>
      <c r="EK333" s="334"/>
      <c r="EL333" s="335"/>
      <c r="EM333" s="335"/>
      <c r="EN333" s="97"/>
      <c r="EO333" s="334"/>
      <c r="EP333" s="335"/>
      <c r="EQ333" s="335"/>
      <c r="ER333" s="97" t="str">
        <f t="shared" si="551"/>
        <v/>
      </c>
      <c r="ES333" s="993"/>
      <c r="ET333" s="335"/>
      <c r="EU333" s="97" t="str">
        <f t="shared" si="629"/>
        <v/>
      </c>
      <c r="EV333" s="334"/>
      <c r="EW333" s="335"/>
      <c r="EX333" s="335"/>
      <c r="EY333" s="97"/>
      <c r="EZ333" s="334"/>
      <c r="FA333" s="335"/>
      <c r="FB333" s="335"/>
      <c r="FC333" s="97"/>
      <c r="FD333" s="334"/>
      <c r="FE333" s="335"/>
      <c r="FF333" s="335"/>
      <c r="FG333" s="97"/>
      <c r="FH333" s="334"/>
      <c r="FI333" s="335"/>
      <c r="FJ333" s="335"/>
      <c r="FK333" s="97" t="str">
        <f t="shared" si="553"/>
        <v/>
      </c>
      <c r="FL333" s="993"/>
      <c r="FM333" s="335"/>
      <c r="FN333" s="97" t="str">
        <f t="shared" si="631"/>
        <v/>
      </c>
      <c r="FO333" s="334"/>
      <c r="FP333" s="335"/>
      <c r="FQ333" s="97"/>
      <c r="FR333" s="334"/>
      <c r="FS333" s="335"/>
      <c r="FT333" s="97"/>
      <c r="FU333" s="334"/>
      <c r="FV333" s="335"/>
      <c r="FW333" s="97"/>
      <c r="FX333" s="334"/>
      <c r="FY333" s="335"/>
      <c r="FZ333" s="97" t="str">
        <f t="shared" si="555"/>
        <v/>
      </c>
      <c r="GA333" s="993"/>
      <c r="GB333" s="335"/>
      <c r="GC333" s="510" t="str">
        <f t="shared" si="633"/>
        <v/>
      </c>
      <c r="GD333" s="336"/>
      <c r="GE333" s="337"/>
      <c r="GF333" s="337"/>
      <c r="GG333" s="337"/>
      <c r="GH333" s="337"/>
      <c r="GI333" s="510"/>
      <c r="GJ333" s="336"/>
      <c r="GK333" s="337"/>
      <c r="GL333" s="337"/>
      <c r="GM333" s="337"/>
      <c r="GN333" s="337"/>
      <c r="GO333" s="510"/>
      <c r="GP333" s="336"/>
      <c r="GQ333" s="337"/>
      <c r="GR333" s="337"/>
      <c r="GS333" s="337"/>
      <c r="GT333" s="337"/>
      <c r="GU333" s="510"/>
      <c r="GV333" s="336"/>
      <c r="GW333" s="337"/>
      <c r="GX333" s="337"/>
      <c r="GY333" s="337"/>
      <c r="GZ333" s="336"/>
      <c r="HA333" s="510" t="str">
        <f t="shared" si="557"/>
        <v/>
      </c>
      <c r="HB333" s="994"/>
      <c r="HC333" s="337"/>
      <c r="HD333" s="510" t="str">
        <f t="shared" si="635"/>
        <v/>
      </c>
      <c r="HE333" s="336"/>
      <c r="HF333" s="337"/>
      <c r="HG333" s="337"/>
      <c r="HH333" s="336"/>
      <c r="HI333" s="510"/>
      <c r="HJ333" s="336"/>
      <c r="HK333" s="337"/>
      <c r="HL333" s="337"/>
      <c r="HM333" s="336"/>
      <c r="HN333" s="510"/>
      <c r="HO333" s="336"/>
      <c r="HP333" s="337"/>
      <c r="HQ333" s="337"/>
      <c r="HR333" s="337"/>
      <c r="HS333" s="510"/>
      <c r="HT333" s="336"/>
      <c r="HU333" s="337"/>
      <c r="HV333" s="337"/>
      <c r="HW333" s="337"/>
      <c r="HX333" s="97" t="str">
        <f t="shared" si="559"/>
        <v/>
      </c>
      <c r="HY333" s="994"/>
      <c r="HZ333" s="337"/>
      <c r="IA333" s="510" t="str">
        <f t="shared" si="637"/>
        <v/>
      </c>
      <c r="IB333" s="336"/>
      <c r="IC333" s="337"/>
      <c r="ID333" s="337"/>
      <c r="IE333" s="510"/>
      <c r="IF333" s="336"/>
      <c r="IG333" s="337"/>
      <c r="IH333" s="337"/>
      <c r="II333" s="510"/>
      <c r="IJ333" s="336"/>
      <c r="IK333" s="337"/>
      <c r="IL333" s="337"/>
      <c r="IM333" s="510"/>
      <c r="IN333" s="336"/>
      <c r="IO333" s="337"/>
      <c r="IP333" s="337"/>
      <c r="IQ333" s="97" t="str">
        <f t="shared" si="638"/>
        <v/>
      </c>
      <c r="IR333" s="994"/>
      <c r="IS333" s="337"/>
      <c r="IT333" s="337"/>
      <c r="IU333" s="337"/>
      <c r="IV333" s="510" t="str">
        <f t="shared" si="639"/>
        <v/>
      </c>
      <c r="IW333" s="995"/>
    </row>
    <row r="334" spans="1:257" x14ac:dyDescent="0.25">
      <c r="A334" s="996"/>
      <c r="B334" s="507">
        <v>12</v>
      </c>
      <c r="C334" s="97" t="str">
        <f>IF(Proponentes!B325&gt;0,Proponentes!B325,"")</f>
        <v/>
      </c>
      <c r="D334" s="335"/>
      <c r="E334" s="335"/>
      <c r="F334" s="334"/>
      <c r="G334" s="335"/>
      <c r="H334" s="335"/>
      <c r="I334" s="335"/>
      <c r="J334" s="335"/>
      <c r="K334" s="335"/>
      <c r="L334" s="335"/>
      <c r="M334" s="334"/>
      <c r="N334" s="335"/>
      <c r="O334" s="335"/>
      <c r="P334" s="335"/>
      <c r="Q334" s="335"/>
      <c r="R334" s="335"/>
      <c r="S334" s="335"/>
      <c r="T334" s="334"/>
      <c r="U334" s="335"/>
      <c r="V334" s="335"/>
      <c r="W334" s="335"/>
      <c r="X334" s="335"/>
      <c r="Y334" s="335"/>
      <c r="Z334" s="335"/>
      <c r="AA334" s="334"/>
      <c r="AB334" s="335"/>
      <c r="AC334" s="335"/>
      <c r="AD334" s="335"/>
      <c r="AE334" s="335"/>
      <c r="AF334" s="335"/>
      <c r="AG334" s="97" t="str">
        <f t="shared" si="538"/>
        <v/>
      </c>
      <c r="AH334" s="993"/>
      <c r="AI334" s="335"/>
      <c r="AJ334" s="335" t="str">
        <f t="shared" si="539"/>
        <v/>
      </c>
      <c r="AK334" s="335"/>
      <c r="AL334" s="334"/>
      <c r="AM334" s="335"/>
      <c r="AN334" s="335"/>
      <c r="AO334" s="335"/>
      <c r="AP334" s="335"/>
      <c r="AQ334" s="335"/>
      <c r="AR334" s="335"/>
      <c r="AS334" s="334"/>
      <c r="AT334" s="335"/>
      <c r="AU334" s="335"/>
      <c r="AV334" s="335"/>
      <c r="AW334" s="335"/>
      <c r="AX334" s="335"/>
      <c r="AY334" s="335"/>
      <c r="AZ334" s="334"/>
      <c r="BA334" s="335"/>
      <c r="BB334" s="335"/>
      <c r="BC334" s="335"/>
      <c r="BD334" s="335"/>
      <c r="BE334" s="335"/>
      <c r="BF334" s="335"/>
      <c r="BG334" s="334"/>
      <c r="BH334" s="335"/>
      <c r="BI334" s="335"/>
      <c r="BJ334" s="335"/>
      <c r="BK334" s="335"/>
      <c r="BL334" s="97" t="str">
        <f t="shared" si="540"/>
        <v/>
      </c>
      <c r="BM334" s="993"/>
      <c r="BN334" s="335" t="str">
        <f t="shared" si="618"/>
        <v/>
      </c>
      <c r="BO334" s="334"/>
      <c r="BP334" s="335"/>
      <c r="BQ334" s="335"/>
      <c r="BR334" s="335"/>
      <c r="BS334" s="335" t="str">
        <f t="shared" si="619"/>
        <v/>
      </c>
      <c r="BT334" s="334"/>
      <c r="BU334" s="335"/>
      <c r="BV334" s="335"/>
      <c r="BW334" s="335"/>
      <c r="BX334" s="335" t="str">
        <f t="shared" si="620"/>
        <v/>
      </c>
      <c r="BY334" s="334"/>
      <c r="BZ334" s="335"/>
      <c r="CA334" s="335"/>
      <c r="CB334" s="335"/>
      <c r="CC334" s="335" t="str">
        <f t="shared" si="621"/>
        <v/>
      </c>
      <c r="CD334" s="334"/>
      <c r="CE334" s="335"/>
      <c r="CF334" s="335"/>
      <c r="CG334" s="335"/>
      <c r="CH334" s="997"/>
      <c r="CI334" s="97" t="str">
        <f t="shared" si="622"/>
        <v/>
      </c>
      <c r="CJ334" s="998"/>
      <c r="CK334" s="335"/>
      <c r="CL334" s="97" t="str">
        <f t="shared" si="623"/>
        <v/>
      </c>
      <c r="CM334" s="334"/>
      <c r="CN334" s="335"/>
      <c r="CO334" s="335"/>
      <c r="CP334" s="335"/>
      <c r="CQ334" s="97"/>
      <c r="CR334" s="334"/>
      <c r="CS334" s="335"/>
      <c r="CT334" s="335"/>
      <c r="CU334" s="335"/>
      <c r="CV334" s="97"/>
      <c r="CW334" s="334"/>
      <c r="CX334" s="335"/>
      <c r="CY334" s="335"/>
      <c r="CZ334" s="335"/>
      <c r="DA334" s="97"/>
      <c r="DB334" s="334"/>
      <c r="DC334" s="335"/>
      <c r="DD334" s="335"/>
      <c r="DE334" s="335"/>
      <c r="DF334" s="97" t="str">
        <f t="shared" si="547"/>
        <v/>
      </c>
      <c r="DG334" s="993"/>
      <c r="DH334" s="335"/>
      <c r="DI334" s="97" t="str">
        <f t="shared" si="548"/>
        <v/>
      </c>
      <c r="DJ334" s="334"/>
      <c r="DK334" s="335"/>
      <c r="DL334" s="335"/>
      <c r="DM334" s="97"/>
      <c r="DN334" s="334"/>
      <c r="DO334" s="335"/>
      <c r="DP334" s="335"/>
      <c r="DQ334" s="97"/>
      <c r="DR334" s="334"/>
      <c r="DS334" s="335"/>
      <c r="DT334" s="335"/>
      <c r="DU334" s="97"/>
      <c r="DV334" s="334"/>
      <c r="DW334" s="335"/>
      <c r="DX334" s="335"/>
      <c r="DY334" s="97" t="str">
        <f t="shared" si="549"/>
        <v/>
      </c>
      <c r="DZ334" s="998"/>
      <c r="EA334" s="335"/>
      <c r="EB334" s="97" t="str">
        <f t="shared" si="627"/>
        <v/>
      </c>
      <c r="EC334" s="334"/>
      <c r="ED334" s="335"/>
      <c r="EE334" s="335"/>
      <c r="EF334" s="97"/>
      <c r="EG334" s="334"/>
      <c r="EH334" s="335"/>
      <c r="EI334" s="335"/>
      <c r="EJ334" s="97"/>
      <c r="EK334" s="334"/>
      <c r="EL334" s="335"/>
      <c r="EM334" s="335"/>
      <c r="EN334" s="97"/>
      <c r="EO334" s="334"/>
      <c r="EP334" s="335"/>
      <c r="EQ334" s="335"/>
      <c r="ER334" s="97" t="str">
        <f t="shared" si="551"/>
        <v/>
      </c>
      <c r="ES334" s="993"/>
      <c r="ET334" s="335"/>
      <c r="EU334" s="97" t="str">
        <f t="shared" si="629"/>
        <v/>
      </c>
      <c r="EV334" s="334"/>
      <c r="EW334" s="335"/>
      <c r="EX334" s="335"/>
      <c r="EY334" s="97"/>
      <c r="EZ334" s="334"/>
      <c r="FA334" s="335"/>
      <c r="FB334" s="335"/>
      <c r="FC334" s="97"/>
      <c r="FD334" s="334"/>
      <c r="FE334" s="335"/>
      <c r="FF334" s="335"/>
      <c r="FG334" s="97"/>
      <c r="FH334" s="334"/>
      <c r="FI334" s="335"/>
      <c r="FJ334" s="335"/>
      <c r="FK334" s="97" t="str">
        <f t="shared" si="553"/>
        <v/>
      </c>
      <c r="FL334" s="993"/>
      <c r="FM334" s="335"/>
      <c r="FN334" s="97" t="str">
        <f t="shared" si="631"/>
        <v/>
      </c>
      <c r="FO334" s="334"/>
      <c r="FP334" s="335"/>
      <c r="FQ334" s="97"/>
      <c r="FR334" s="334"/>
      <c r="FS334" s="335"/>
      <c r="FT334" s="97"/>
      <c r="FU334" s="334"/>
      <c r="FV334" s="335"/>
      <c r="FW334" s="97"/>
      <c r="FX334" s="334"/>
      <c r="FY334" s="335"/>
      <c r="FZ334" s="97" t="str">
        <f t="shared" si="555"/>
        <v/>
      </c>
      <c r="GA334" s="993"/>
      <c r="GB334" s="335"/>
      <c r="GC334" s="510" t="str">
        <f t="shared" si="633"/>
        <v/>
      </c>
      <c r="GD334" s="336"/>
      <c r="GE334" s="337"/>
      <c r="GF334" s="337"/>
      <c r="GG334" s="337"/>
      <c r="GH334" s="337"/>
      <c r="GI334" s="510"/>
      <c r="GJ334" s="336"/>
      <c r="GK334" s="337"/>
      <c r="GL334" s="337"/>
      <c r="GM334" s="337"/>
      <c r="GN334" s="337"/>
      <c r="GO334" s="510"/>
      <c r="GP334" s="336"/>
      <c r="GQ334" s="337"/>
      <c r="GR334" s="337"/>
      <c r="GS334" s="337"/>
      <c r="GT334" s="337"/>
      <c r="GU334" s="510"/>
      <c r="GV334" s="336"/>
      <c r="GW334" s="337"/>
      <c r="GX334" s="337"/>
      <c r="GY334" s="337"/>
      <c r="GZ334" s="336"/>
      <c r="HA334" s="510" t="str">
        <f t="shared" si="557"/>
        <v/>
      </c>
      <c r="HB334" s="994"/>
      <c r="HC334" s="337"/>
      <c r="HD334" s="510" t="str">
        <f t="shared" si="635"/>
        <v/>
      </c>
      <c r="HE334" s="336"/>
      <c r="HF334" s="337"/>
      <c r="HG334" s="337"/>
      <c r="HH334" s="336"/>
      <c r="HI334" s="510"/>
      <c r="HJ334" s="336"/>
      <c r="HK334" s="337"/>
      <c r="HL334" s="337"/>
      <c r="HM334" s="336"/>
      <c r="HN334" s="510"/>
      <c r="HO334" s="336"/>
      <c r="HP334" s="337"/>
      <c r="HQ334" s="337"/>
      <c r="HR334" s="337"/>
      <c r="HS334" s="510"/>
      <c r="HT334" s="336"/>
      <c r="HU334" s="337"/>
      <c r="HV334" s="337"/>
      <c r="HW334" s="337"/>
      <c r="HX334" s="97" t="str">
        <f t="shared" si="559"/>
        <v/>
      </c>
      <c r="HY334" s="994"/>
      <c r="HZ334" s="337"/>
      <c r="IA334" s="510" t="str">
        <f t="shared" si="637"/>
        <v/>
      </c>
      <c r="IB334" s="336"/>
      <c r="IC334" s="337"/>
      <c r="ID334" s="337"/>
      <c r="IE334" s="510"/>
      <c r="IF334" s="336"/>
      <c r="IG334" s="337"/>
      <c r="IH334" s="337"/>
      <c r="II334" s="510"/>
      <c r="IJ334" s="336"/>
      <c r="IK334" s="337"/>
      <c r="IL334" s="337"/>
      <c r="IM334" s="510"/>
      <c r="IN334" s="336"/>
      <c r="IO334" s="337"/>
      <c r="IP334" s="337"/>
      <c r="IQ334" s="97" t="str">
        <f t="shared" si="638"/>
        <v/>
      </c>
      <c r="IR334" s="994"/>
      <c r="IS334" s="337"/>
      <c r="IT334" s="337"/>
      <c r="IU334" s="337"/>
      <c r="IV334" s="510" t="str">
        <f t="shared" si="639"/>
        <v/>
      </c>
      <c r="IW334" s="995"/>
    </row>
    <row r="335" spans="1:257" x14ac:dyDescent="0.25">
      <c r="A335" s="548">
        <v>25</v>
      </c>
      <c r="B335" s="514"/>
      <c r="C335" s="514"/>
      <c r="D335" s="514"/>
      <c r="E335" s="514"/>
      <c r="F335" s="515"/>
      <c r="G335" s="514"/>
      <c r="H335" s="514"/>
      <c r="I335" s="514"/>
      <c r="J335" s="514"/>
      <c r="K335" s="514"/>
      <c r="L335" s="514"/>
      <c r="M335" s="514"/>
      <c r="N335" s="514"/>
      <c r="O335" s="514"/>
      <c r="P335" s="514"/>
      <c r="Q335" s="514"/>
      <c r="R335" s="514"/>
      <c r="S335" s="514"/>
      <c r="T335" s="514"/>
      <c r="U335" s="514"/>
      <c r="V335" s="514"/>
      <c r="W335" s="514"/>
      <c r="X335" s="514"/>
      <c r="Y335" s="514"/>
      <c r="Z335" s="514"/>
      <c r="AA335" s="514"/>
      <c r="AB335" s="514"/>
      <c r="AC335" s="514"/>
      <c r="AD335" s="514"/>
      <c r="AE335" s="514"/>
      <c r="AF335" s="514"/>
      <c r="AG335" s="514"/>
      <c r="AH335" s="514"/>
      <c r="AI335" s="514"/>
      <c r="AJ335" s="514"/>
      <c r="AK335" s="514"/>
      <c r="AL335" s="514"/>
      <c r="AM335" s="514"/>
      <c r="AN335" s="514"/>
      <c r="AO335" s="514"/>
      <c r="AP335" s="514"/>
      <c r="AQ335" s="514"/>
      <c r="AR335" s="514"/>
      <c r="AS335" s="514"/>
      <c r="AT335" s="514"/>
      <c r="AU335" s="514"/>
      <c r="AV335" s="514"/>
      <c r="AW335" s="514"/>
      <c r="AX335" s="514"/>
      <c r="AY335" s="514"/>
      <c r="AZ335" s="514"/>
      <c r="BA335" s="514"/>
      <c r="BB335" s="514"/>
      <c r="BC335" s="514"/>
      <c r="BD335" s="514"/>
      <c r="BE335" s="514"/>
      <c r="BF335" s="514"/>
      <c r="BG335" s="514"/>
      <c r="BH335" s="514"/>
      <c r="BI335" s="514"/>
      <c r="BJ335" s="514"/>
      <c r="BK335" s="514"/>
      <c r="BL335" s="514"/>
      <c r="BM335" s="514"/>
      <c r="BN335" s="514"/>
      <c r="BO335" s="514"/>
      <c r="BP335" s="514"/>
      <c r="BQ335" s="514"/>
      <c r="BR335" s="514"/>
      <c r="BS335" s="514"/>
      <c r="BT335" s="514"/>
      <c r="BU335" s="514"/>
      <c r="BV335" s="514"/>
      <c r="BW335" s="514"/>
      <c r="BX335" s="514"/>
      <c r="BY335" s="514"/>
      <c r="BZ335" s="514"/>
      <c r="CA335" s="514"/>
      <c r="CB335" s="514"/>
      <c r="CC335" s="514"/>
      <c r="CD335" s="514"/>
      <c r="CE335" s="514"/>
      <c r="CF335" s="514"/>
      <c r="CG335" s="514"/>
      <c r="CH335" s="516"/>
      <c r="CI335" s="514"/>
      <c r="CJ335" s="514"/>
      <c r="CK335" s="514"/>
      <c r="CL335" s="514"/>
      <c r="CM335" s="514"/>
      <c r="CN335" s="514"/>
      <c r="CO335" s="514"/>
      <c r="CP335" s="514"/>
      <c r="CQ335" s="514"/>
      <c r="CR335" s="514"/>
      <c r="CS335" s="514"/>
      <c r="CT335" s="514"/>
      <c r="CU335" s="514"/>
      <c r="CV335" s="514"/>
      <c r="CW335" s="514"/>
      <c r="CX335" s="514"/>
      <c r="CY335" s="514"/>
      <c r="CZ335" s="514"/>
      <c r="DA335" s="514"/>
      <c r="DB335" s="514"/>
      <c r="DC335" s="514"/>
      <c r="DD335" s="514"/>
      <c r="DE335" s="514"/>
      <c r="DF335" s="514"/>
      <c r="DG335" s="514"/>
      <c r="DH335" s="514"/>
      <c r="DI335" s="514"/>
      <c r="DJ335" s="514"/>
      <c r="DK335" s="514"/>
      <c r="DL335" s="514"/>
      <c r="DM335" s="514"/>
      <c r="DN335" s="514"/>
      <c r="DO335" s="514"/>
      <c r="DP335" s="514"/>
      <c r="DQ335" s="514"/>
      <c r="DR335" s="514"/>
      <c r="DS335" s="514"/>
      <c r="DT335" s="514"/>
      <c r="DU335" s="514"/>
      <c r="DV335" s="514"/>
      <c r="DW335" s="514"/>
      <c r="DX335" s="514"/>
      <c r="DY335" s="514"/>
      <c r="DZ335" s="514"/>
      <c r="EA335" s="514"/>
      <c r="EB335" s="514"/>
      <c r="EC335" s="514"/>
      <c r="ED335" s="514"/>
      <c r="EE335" s="514"/>
      <c r="EF335" s="514"/>
      <c r="EG335" s="514"/>
      <c r="EH335" s="514"/>
      <c r="EI335" s="514"/>
      <c r="EJ335" s="514"/>
      <c r="EK335" s="514"/>
      <c r="EL335" s="514"/>
      <c r="EM335" s="514"/>
      <c r="EN335" s="514"/>
      <c r="EO335" s="514"/>
      <c r="EP335" s="514"/>
      <c r="EQ335" s="514"/>
      <c r="ER335" s="514"/>
      <c r="ES335" s="514"/>
      <c r="ET335" s="514"/>
      <c r="EU335" s="514"/>
      <c r="EV335" s="514"/>
      <c r="EW335" s="514"/>
      <c r="EX335" s="514"/>
      <c r="EY335" s="514"/>
      <c r="EZ335" s="514"/>
      <c r="FA335" s="514"/>
      <c r="FB335" s="514"/>
      <c r="FC335" s="514"/>
      <c r="FD335" s="514"/>
      <c r="FE335" s="514"/>
      <c r="FF335" s="514"/>
      <c r="FG335" s="514"/>
      <c r="FH335" s="514"/>
      <c r="FI335" s="514"/>
      <c r="FJ335" s="514"/>
      <c r="FK335" s="514"/>
      <c r="FL335" s="514"/>
      <c r="FM335" s="514"/>
      <c r="FN335" s="514"/>
      <c r="FO335" s="514"/>
      <c r="FP335" s="514"/>
      <c r="FQ335" s="514"/>
      <c r="FR335" s="514"/>
      <c r="FS335" s="514"/>
      <c r="FT335" s="514"/>
      <c r="FU335" s="514"/>
      <c r="FV335" s="514"/>
      <c r="FW335" s="514"/>
      <c r="FX335" s="514"/>
      <c r="FY335" s="514"/>
      <c r="FZ335" s="514"/>
      <c r="GA335" s="514"/>
      <c r="GB335" s="514"/>
      <c r="GC335" s="514"/>
      <c r="GD335" s="514"/>
      <c r="GE335" s="514"/>
      <c r="GF335" s="514"/>
      <c r="GG335" s="514"/>
      <c r="GH335" s="514"/>
      <c r="GI335" s="514"/>
      <c r="GJ335" s="514"/>
      <c r="GK335" s="514"/>
      <c r="GL335" s="514"/>
      <c r="GM335" s="514"/>
      <c r="GN335" s="514"/>
      <c r="GO335" s="514"/>
      <c r="GP335" s="514"/>
      <c r="GQ335" s="514"/>
      <c r="GR335" s="514"/>
      <c r="GS335" s="514"/>
      <c r="GT335" s="514"/>
      <c r="GU335" s="514"/>
      <c r="GV335" s="514"/>
      <c r="GW335" s="514"/>
      <c r="GX335" s="514"/>
      <c r="GY335" s="514"/>
      <c r="GZ335" s="514"/>
      <c r="HA335" s="514"/>
      <c r="HB335" s="514"/>
      <c r="HC335" s="514"/>
      <c r="HD335" s="514"/>
      <c r="HE335" s="514"/>
      <c r="HF335" s="514"/>
      <c r="HG335" s="514"/>
      <c r="HH335" s="514"/>
      <c r="HI335" s="514"/>
      <c r="HJ335" s="514"/>
      <c r="HK335" s="514"/>
      <c r="HL335" s="514"/>
      <c r="HM335" s="514"/>
      <c r="HN335" s="514"/>
      <c r="HO335" s="514"/>
      <c r="HP335" s="514"/>
      <c r="HQ335" s="514"/>
      <c r="HR335" s="514"/>
      <c r="HS335" s="514"/>
      <c r="HT335" s="514"/>
      <c r="HU335" s="514"/>
      <c r="HV335" s="514"/>
      <c r="HW335" s="514"/>
      <c r="HX335" s="514"/>
      <c r="HY335" s="514"/>
      <c r="HZ335" s="514"/>
      <c r="IA335" s="514"/>
      <c r="IB335" s="514"/>
      <c r="IC335" s="514"/>
      <c r="ID335" s="514"/>
      <c r="IE335" s="514"/>
      <c r="IF335" s="514"/>
      <c r="IG335" s="514"/>
      <c r="IH335" s="514"/>
      <c r="II335" s="514"/>
      <c r="IJ335" s="514"/>
      <c r="IK335" s="514"/>
      <c r="IL335" s="514"/>
      <c r="IM335" s="514"/>
      <c r="IN335" s="514"/>
      <c r="IO335" s="514"/>
      <c r="IP335" s="514"/>
      <c r="IQ335" s="514"/>
      <c r="IR335" s="514"/>
      <c r="IS335" s="514"/>
      <c r="IT335" s="514"/>
      <c r="IU335" s="514"/>
      <c r="IV335" s="514"/>
      <c r="IW335" s="549"/>
    </row>
    <row r="336" spans="1:257" ht="66" x14ac:dyDescent="0.25">
      <c r="A336" s="996">
        <f t="shared" ref="A336" si="640">A348</f>
        <v>26</v>
      </c>
      <c r="B336" s="507">
        <v>1</v>
      </c>
      <c r="C336" s="97" t="str">
        <f>IF(Proponentes!B327&gt;0,Proponentes!B327,"")</f>
        <v>UNION TEMPORAL SAC</v>
      </c>
      <c r="D336" s="335"/>
      <c r="E336" s="335" t="s">
        <v>126</v>
      </c>
      <c r="F336" s="334" t="s">
        <v>750</v>
      </c>
      <c r="G336" s="341">
        <v>47248</v>
      </c>
      <c r="H336" s="335" t="s">
        <v>1631</v>
      </c>
      <c r="I336" s="335" t="s">
        <v>1538</v>
      </c>
      <c r="J336" s="341"/>
      <c r="K336" s="335"/>
      <c r="L336" s="530" t="s">
        <v>1800</v>
      </c>
      <c r="M336" s="334" t="s">
        <v>1669</v>
      </c>
      <c r="N336" s="341">
        <v>47181</v>
      </c>
      <c r="O336" s="335" t="s">
        <v>1631</v>
      </c>
      <c r="P336" s="335" t="s">
        <v>1538</v>
      </c>
      <c r="Q336" s="341"/>
      <c r="R336" s="335"/>
      <c r="S336" s="335" t="s">
        <v>130</v>
      </c>
      <c r="T336" s="334" t="s">
        <v>1801</v>
      </c>
      <c r="U336" s="341">
        <v>46856</v>
      </c>
      <c r="V336" s="335" t="s">
        <v>1631</v>
      </c>
      <c r="W336" s="335" t="s">
        <v>1538</v>
      </c>
      <c r="X336" s="335"/>
      <c r="Y336" s="335"/>
      <c r="Z336" s="335"/>
      <c r="AA336" s="334"/>
      <c r="AB336" s="335"/>
      <c r="AC336" s="335"/>
      <c r="AD336" s="335"/>
      <c r="AE336" s="335"/>
      <c r="AF336" s="335"/>
      <c r="AG336" s="97" t="str">
        <f t="shared" ref="AG336" si="641">IF(E336="","",IF(K336=0,IF(R336=0,IF(Y336=0,IF(AF336=0,"CUMPLE","NO CUMPLE"),"NO CUMPLE"),"NO CUMPLE"),"NO CUMPLE"))</f>
        <v>CUMPLE</v>
      </c>
      <c r="AH336" s="993"/>
      <c r="AI336" s="335"/>
      <c r="AJ336" s="335" t="str">
        <f t="shared" ref="AJ336" si="642">IF(E336&gt;0,E336,"")</f>
        <v>AVIZOR SEGURIDAD LTDA</v>
      </c>
      <c r="AK336" s="335" t="s">
        <v>1631</v>
      </c>
      <c r="AL336" s="334" t="s">
        <v>750</v>
      </c>
      <c r="AM336" s="341">
        <v>47248</v>
      </c>
      <c r="AN336" s="341" t="s">
        <v>1538</v>
      </c>
      <c r="AO336" s="341"/>
      <c r="AP336" s="335"/>
      <c r="AQ336" s="530" t="s">
        <v>1800</v>
      </c>
      <c r="AR336" s="335" t="s">
        <v>1631</v>
      </c>
      <c r="AS336" s="334" t="s">
        <v>747</v>
      </c>
      <c r="AT336" s="341">
        <v>45517</v>
      </c>
      <c r="AU336" s="335" t="s">
        <v>1538</v>
      </c>
      <c r="AV336" s="335"/>
      <c r="AW336" s="335"/>
      <c r="AX336" s="335" t="s">
        <v>130</v>
      </c>
      <c r="AY336" s="335" t="s">
        <v>1631</v>
      </c>
      <c r="AZ336" s="334" t="s">
        <v>1802</v>
      </c>
      <c r="BA336" s="341">
        <v>45169</v>
      </c>
      <c r="BB336" s="335" t="s">
        <v>1538</v>
      </c>
      <c r="BC336" s="335"/>
      <c r="BD336" s="335"/>
      <c r="BE336" s="335"/>
      <c r="BF336" s="335"/>
      <c r="BG336" s="334"/>
      <c r="BH336" s="335"/>
      <c r="BI336" s="335"/>
      <c r="BJ336" s="335"/>
      <c r="BK336" s="335"/>
      <c r="BL336" s="97" t="str">
        <f t="shared" ref="BL336" si="643">IF(AJ336="","",IF(AP336=0,IF(AW336=0,IF(BD336=0,IF(BK336=0,"CUMPLE","NO CUMPLE"),"NO CUMPLE"),"NO CUMPLE"),"NO CUMPLE"))</f>
        <v>CUMPLE</v>
      </c>
      <c r="BM336" s="993"/>
      <c r="BN336" s="335" t="str">
        <f t="shared" ref="BN336:BN347" si="644">IF(E336&gt;0,E336,"")</f>
        <v>AVIZOR SEGURIDAD LTDA</v>
      </c>
      <c r="BO336" s="334"/>
      <c r="BP336" s="334"/>
      <c r="BQ336" s="335"/>
      <c r="BR336" s="335"/>
      <c r="BS336" s="335" t="str">
        <f t="shared" ref="BS336:BS347" si="645">IF(L336&gt;0,L336,"")</f>
        <v>COSEQUIN LTDA</v>
      </c>
      <c r="BT336" s="334" t="s">
        <v>764</v>
      </c>
      <c r="BU336" s="335" t="s">
        <v>1631</v>
      </c>
      <c r="BV336" s="335">
        <v>9</v>
      </c>
      <c r="BW336" s="335"/>
      <c r="BX336" s="335" t="s">
        <v>108</v>
      </c>
      <c r="BY336" s="334" t="s">
        <v>1803</v>
      </c>
      <c r="BZ336" s="335" t="s">
        <v>1631</v>
      </c>
      <c r="CA336" s="335">
        <v>20</v>
      </c>
      <c r="CB336" s="335"/>
      <c r="CC336" s="335" t="str">
        <f t="shared" ref="CC336:CC347" si="646">IF(Z336&gt;0,Z336,"")</f>
        <v/>
      </c>
      <c r="CD336" s="334"/>
      <c r="CE336" s="335"/>
      <c r="CF336" s="335"/>
      <c r="CG336" s="335"/>
      <c r="CH336" s="997">
        <f>Proponentes!N327</f>
        <v>0</v>
      </c>
      <c r="CI336" s="97" t="str">
        <f t="shared" ref="CI336:CI347" si="647">IF(BN336="","",IF(CJ336=0,"CUMPLE","NO CUMPLE"))</f>
        <v>CUMPLE</v>
      </c>
      <c r="CJ336" s="998"/>
      <c r="CK336" s="335"/>
      <c r="CL336" s="97" t="str">
        <f t="shared" ref="CL336:CL360" si="648">IF(E336&gt;0,E336,"")</f>
        <v>AVIZOR SEGURIDAD LTDA</v>
      </c>
      <c r="CM336" s="509" t="s">
        <v>332</v>
      </c>
      <c r="CN336" s="335" t="s">
        <v>1538</v>
      </c>
      <c r="CO336" s="335" t="s">
        <v>1631</v>
      </c>
      <c r="CP336" s="335"/>
      <c r="CQ336" s="530" t="s">
        <v>1800</v>
      </c>
      <c r="CR336" s="334" t="s">
        <v>332</v>
      </c>
      <c r="CS336" s="335" t="s">
        <v>1538</v>
      </c>
      <c r="CT336" s="335" t="s">
        <v>1631</v>
      </c>
      <c r="CU336" s="335"/>
      <c r="CV336" s="335" t="s">
        <v>130</v>
      </c>
      <c r="CW336" s="334" t="s">
        <v>332</v>
      </c>
      <c r="CX336" s="335" t="s">
        <v>1538</v>
      </c>
      <c r="CY336" s="335" t="s">
        <v>1631</v>
      </c>
      <c r="CZ336" s="335"/>
      <c r="DA336" s="97"/>
      <c r="DB336" s="334"/>
      <c r="DC336" s="335"/>
      <c r="DD336" s="335"/>
      <c r="DE336" s="335"/>
      <c r="DF336" s="97" t="str">
        <f t="shared" ref="DF336" si="649">IF(CL336="","",IF(CP336=0,IF(CU336=0,IF(CZ336=0,IF(DE336=0,"CUMPLE","NO CUMPLE"),"NO CUMPLE"),"NO CUMPLE"),"NO CUMPLE"))</f>
        <v>CUMPLE</v>
      </c>
      <c r="DG336" s="993"/>
      <c r="DH336" s="335"/>
      <c r="DI336" s="97" t="str">
        <f t="shared" ref="DI336" si="650">IF(E336&gt;0,E336,"")</f>
        <v>AVIZOR SEGURIDAD LTDA</v>
      </c>
      <c r="DJ336" s="334" t="s">
        <v>315</v>
      </c>
      <c r="DK336" s="335" t="s">
        <v>1631</v>
      </c>
      <c r="DL336" s="335"/>
      <c r="DM336" s="530" t="s">
        <v>1800</v>
      </c>
      <c r="DN336" s="334" t="s">
        <v>319</v>
      </c>
      <c r="DO336" s="335" t="s">
        <v>1631</v>
      </c>
      <c r="DP336" s="335"/>
      <c r="DQ336" s="335" t="s">
        <v>130</v>
      </c>
      <c r="DR336" s="334" t="s">
        <v>321</v>
      </c>
      <c r="DS336" s="335" t="s">
        <v>1631</v>
      </c>
      <c r="DT336" s="335"/>
      <c r="DU336" s="97"/>
      <c r="DV336" s="334"/>
      <c r="DW336" s="335"/>
      <c r="DX336" s="335"/>
      <c r="DY336" s="97" t="str">
        <f t="shared" ref="DY336" si="651">IF(DI336="","",IF(DL336=0,IF(DP336=0,IF(DT336=0,IF(DX336=0,"CUMPLE","NO CUMPLE"),"NO CUMPLE"),"NO CUMPLE"),"NO CUMPLE"))</f>
        <v>CUMPLE</v>
      </c>
      <c r="DZ336" s="998"/>
      <c r="EA336" s="335"/>
      <c r="EB336" s="97" t="str">
        <f t="shared" ref="EB336:EB349" si="652">IF(E336&gt;0,E336,"")</f>
        <v>AVIZOR SEGURIDAD LTDA</v>
      </c>
      <c r="EC336" s="334" t="s">
        <v>332</v>
      </c>
      <c r="ED336" s="335" t="s">
        <v>1631</v>
      </c>
      <c r="EE336" s="335"/>
      <c r="EF336" s="530" t="s">
        <v>1800</v>
      </c>
      <c r="EG336" s="334" t="s">
        <v>332</v>
      </c>
      <c r="EH336" s="335" t="s">
        <v>1631</v>
      </c>
      <c r="EI336" s="335"/>
      <c r="EJ336" s="335" t="s">
        <v>130</v>
      </c>
      <c r="EK336" s="334" t="s">
        <v>332</v>
      </c>
      <c r="EL336" s="335" t="s">
        <v>1631</v>
      </c>
      <c r="EM336" s="335"/>
      <c r="EN336" s="97"/>
      <c r="EO336" s="334"/>
      <c r="EP336" s="335"/>
      <c r="EQ336" s="335"/>
      <c r="ER336" s="97" t="str">
        <f t="shared" ref="ER336" si="653">IF(EB336="","",IF(EE336=0,IF(EI336=0,IF(EM336=0,IF(EQ336=0,"CUMPLE","NO CUMPLE"),"NO CUMPLE"),"NO CUMPLE"),"NO CUMPLE"))</f>
        <v>CUMPLE</v>
      </c>
      <c r="ES336" s="993"/>
      <c r="ET336" s="335"/>
      <c r="EU336" s="97" t="str">
        <f t="shared" ref="EU336:EU347" si="654">IF(E336&gt;0,E336,"")</f>
        <v>AVIZOR SEGURIDAD LTDA</v>
      </c>
      <c r="EV336" s="334" t="s">
        <v>768</v>
      </c>
      <c r="EW336" s="335" t="s">
        <v>1631</v>
      </c>
      <c r="EX336" s="335"/>
      <c r="EY336" s="530" t="s">
        <v>1800</v>
      </c>
      <c r="EZ336" s="334" t="s">
        <v>1651</v>
      </c>
      <c r="FA336" s="335" t="s">
        <v>1631</v>
      </c>
      <c r="FB336" s="335"/>
      <c r="FC336" s="335" t="s">
        <v>130</v>
      </c>
      <c r="FD336" s="334" t="s">
        <v>1654</v>
      </c>
      <c r="FE336" s="335" t="s">
        <v>1631</v>
      </c>
      <c r="FF336" s="335"/>
      <c r="FG336" s="97"/>
      <c r="FH336" s="334"/>
      <c r="FI336" s="335"/>
      <c r="FJ336" s="335"/>
      <c r="FK336" s="97" t="str">
        <f t="shared" ref="FK336" si="655">IF(EU336="","",IF(EX336=0,IF(FB336=0,IF(FF336=0,IF(FJ336=0,"CUMPLE","NO CUMPLE"),"NO CUMPLE"),"NO CUMPLE"),"NO CUMPLE"))</f>
        <v>CUMPLE</v>
      </c>
      <c r="FL336" s="993"/>
      <c r="FM336" s="335"/>
      <c r="FN336" s="97" t="str">
        <f t="shared" ref="FN336:FN349" si="656">IF(E336&gt;0,E336,"")</f>
        <v>AVIZOR SEGURIDAD LTDA</v>
      </c>
      <c r="FO336" s="334" t="s">
        <v>801</v>
      </c>
      <c r="FP336" s="335"/>
      <c r="FQ336" s="530" t="s">
        <v>1800</v>
      </c>
      <c r="FR336" s="334" t="s">
        <v>1651</v>
      </c>
      <c r="FS336" s="335"/>
      <c r="FT336" s="335" t="s">
        <v>130</v>
      </c>
      <c r="FU336" s="334" t="s">
        <v>1651</v>
      </c>
      <c r="FV336" s="334"/>
      <c r="FW336" s="97"/>
      <c r="FX336" s="334"/>
      <c r="FY336" s="335"/>
      <c r="FZ336" s="97" t="str">
        <f t="shared" ref="FZ336" si="657">IF(FN336="","",IF(FP336=0,IF(FS336=0,IF(FV336=0,IF(FY336=0,"CUMPLE","NO CUMPLE"),"NO CUMPLE"),"NO CUMPLE"),"NO CUMPLE"))</f>
        <v>CUMPLE</v>
      </c>
      <c r="GA336" s="993"/>
      <c r="GB336" s="335"/>
      <c r="GC336" s="510" t="str">
        <f t="shared" ref="GC336:GC349" si="658">IF(E336&gt;0,E336,"")</f>
        <v>AVIZOR SEGURIDAD LTDA</v>
      </c>
      <c r="GD336" s="336" t="s">
        <v>768</v>
      </c>
      <c r="GE336" s="337" t="s">
        <v>1631</v>
      </c>
      <c r="GF336" s="337"/>
      <c r="GG336" s="337"/>
      <c r="GH336" s="337"/>
      <c r="GI336" s="530" t="s">
        <v>1800</v>
      </c>
      <c r="GJ336" s="336" t="s">
        <v>768</v>
      </c>
      <c r="GK336" s="337" t="s">
        <v>1631</v>
      </c>
      <c r="GL336" s="337"/>
      <c r="GM336" s="337"/>
      <c r="GN336" s="337"/>
      <c r="GO336" s="335" t="s">
        <v>130</v>
      </c>
      <c r="GP336" s="336" t="s">
        <v>768</v>
      </c>
      <c r="GQ336" s="337" t="s">
        <v>1631</v>
      </c>
      <c r="GR336" s="337"/>
      <c r="GS336" s="337"/>
      <c r="GT336" s="337"/>
      <c r="GU336" s="510"/>
      <c r="GV336" s="336"/>
      <c r="GW336" s="337"/>
      <c r="GX336" s="337"/>
      <c r="GY336" s="337"/>
      <c r="GZ336" s="336"/>
      <c r="HA336" s="510" t="str">
        <f t="shared" ref="HA336" si="659">IF(GC336="","",IF(GH336=0,IF(GN336=0,IF(GT336=0,IF(GZ336=0,"CUMPLE","NO CUMPLE"),"NO CUMPLE"),"NO CUMPLE"),"NO CUMPLE"))</f>
        <v>CUMPLE</v>
      </c>
      <c r="HB336" s="994"/>
      <c r="HC336" s="337"/>
      <c r="HD336" s="510" t="str">
        <f t="shared" ref="HD336:HD349" si="660">IF(E336&gt;0,E336,"")</f>
        <v>AVIZOR SEGURIDAD LTDA</v>
      </c>
      <c r="HE336" s="336" t="s">
        <v>557</v>
      </c>
      <c r="HF336" s="337" t="s">
        <v>1631</v>
      </c>
      <c r="HG336" s="337" t="s">
        <v>1631</v>
      </c>
      <c r="HH336" s="336"/>
      <c r="HI336" s="530" t="s">
        <v>1800</v>
      </c>
      <c r="HJ336" s="336" t="s">
        <v>740</v>
      </c>
      <c r="HK336" s="337" t="s">
        <v>1631</v>
      </c>
      <c r="HL336" s="337" t="s">
        <v>1631</v>
      </c>
      <c r="HM336" s="336"/>
      <c r="HN336" s="335" t="s">
        <v>130</v>
      </c>
      <c r="HO336" s="336" t="s">
        <v>1775</v>
      </c>
      <c r="HP336" s="337" t="s">
        <v>1631</v>
      </c>
      <c r="HQ336" s="337" t="s">
        <v>1631</v>
      </c>
      <c r="HR336" s="337"/>
      <c r="HS336" s="510"/>
      <c r="HT336" s="336"/>
      <c r="HU336" s="337"/>
      <c r="HV336" s="337"/>
      <c r="HW336" s="337"/>
      <c r="HX336" s="97" t="str">
        <f t="shared" ref="HX336" si="661">IF(HD336="","",IF(HH336=0,IF(HM336=0,IF(HR336=0,IF(HW336=0,"CUMPLE","NO CUMPLE"),"NO CUMPLE"),"NO CUMPLE"),"NO CUMPLE"))</f>
        <v>CUMPLE</v>
      </c>
      <c r="HY336" s="994"/>
      <c r="HZ336" s="337"/>
      <c r="IA336" s="510" t="str">
        <f t="shared" ref="IA336:IA349" si="662">IF(E336&gt;0,E336,"")</f>
        <v>AVIZOR SEGURIDAD LTDA</v>
      </c>
      <c r="IB336" s="336" t="s">
        <v>768</v>
      </c>
      <c r="IC336" s="337" t="s">
        <v>1631</v>
      </c>
      <c r="ID336" s="337"/>
      <c r="IE336" s="530" t="s">
        <v>1800</v>
      </c>
      <c r="IF336" s="336" t="s">
        <v>332</v>
      </c>
      <c r="IG336" s="337" t="s">
        <v>1631</v>
      </c>
      <c r="IH336" s="337"/>
      <c r="II336" s="335" t="s">
        <v>130</v>
      </c>
      <c r="IJ336" s="336" t="s">
        <v>744</v>
      </c>
      <c r="IK336" s="337" t="s">
        <v>1631</v>
      </c>
      <c r="IL336" s="337"/>
      <c r="IM336" s="510"/>
      <c r="IN336" s="336"/>
      <c r="IO336" s="337"/>
      <c r="IP336" s="337"/>
      <c r="IQ336" s="97" t="str">
        <f t="shared" ref="IQ336:IQ347" si="663">IF(IA336="","",IF(ID336=0,IF(IH336=0,IF(IL336=0,IF(IP336=0,"CUMPLE","NO CUMPLE"),"NO CUMPLE"),"NO CUMPLE"),"NO CUMPLE"))</f>
        <v>CUMPLE</v>
      </c>
      <c r="IR336" s="994"/>
      <c r="IS336" s="337"/>
      <c r="IT336" s="337" t="s">
        <v>1631</v>
      </c>
      <c r="IU336" s="337">
        <v>1</v>
      </c>
      <c r="IV336" s="510" t="str">
        <f t="shared" ref="IV336:IV347" si="664">IF(IT336&lt;&gt;"",IF(IT336="SI","CUMPLE","NO CUMPLE"),"")</f>
        <v>CUMPLE</v>
      </c>
      <c r="IW336" s="995"/>
    </row>
    <row r="337" spans="1:257" x14ac:dyDescent="0.25">
      <c r="A337" s="996"/>
      <c r="B337" s="507">
        <v>2</v>
      </c>
      <c r="C337" s="97" t="str">
        <f>IF(Proponentes!B328&gt;0,Proponentes!B328,"")</f>
        <v/>
      </c>
      <c r="D337" s="335"/>
      <c r="E337" s="335"/>
      <c r="F337" s="334"/>
      <c r="G337" s="341"/>
      <c r="H337" s="335"/>
      <c r="I337" s="335"/>
      <c r="J337" s="341"/>
      <c r="K337" s="335"/>
      <c r="L337" s="335"/>
      <c r="M337" s="334"/>
      <c r="N337" s="335"/>
      <c r="O337" s="335"/>
      <c r="P337" s="335"/>
      <c r="Q337" s="335"/>
      <c r="R337" s="335"/>
      <c r="S337" s="335"/>
      <c r="T337" s="334"/>
      <c r="U337" s="335"/>
      <c r="V337" s="335"/>
      <c r="W337" s="335"/>
      <c r="X337" s="335"/>
      <c r="Y337" s="335"/>
      <c r="Z337" s="335"/>
      <c r="AA337" s="334"/>
      <c r="AB337" s="335"/>
      <c r="AC337" s="335"/>
      <c r="AD337" s="335"/>
      <c r="AE337" s="335"/>
      <c r="AF337" s="335"/>
      <c r="AG337" s="97" t="str">
        <f t="shared" si="538"/>
        <v/>
      </c>
      <c r="AH337" s="993"/>
      <c r="AI337" s="335"/>
      <c r="AJ337" s="335" t="str">
        <f t="shared" si="539"/>
        <v/>
      </c>
      <c r="AK337" s="335"/>
      <c r="AL337" s="334"/>
      <c r="AM337" s="341"/>
      <c r="AN337" s="335"/>
      <c r="AO337" s="335"/>
      <c r="AP337" s="335"/>
      <c r="AQ337" s="335"/>
      <c r="AR337" s="335"/>
      <c r="AS337" s="334"/>
      <c r="AT337" s="335"/>
      <c r="AU337" s="335"/>
      <c r="AV337" s="335"/>
      <c r="AW337" s="335"/>
      <c r="AX337" s="335"/>
      <c r="AY337" s="335"/>
      <c r="AZ337" s="334"/>
      <c r="BA337" s="335"/>
      <c r="BB337" s="335"/>
      <c r="BC337" s="335"/>
      <c r="BD337" s="335"/>
      <c r="BE337" s="335"/>
      <c r="BF337" s="335"/>
      <c r="BG337" s="334"/>
      <c r="BH337" s="335"/>
      <c r="BI337" s="335"/>
      <c r="BJ337" s="335"/>
      <c r="BK337" s="335"/>
      <c r="BL337" s="97" t="str">
        <f t="shared" si="540"/>
        <v/>
      </c>
      <c r="BM337" s="993"/>
      <c r="BN337" s="335" t="str">
        <f t="shared" si="644"/>
        <v/>
      </c>
      <c r="BO337" s="334"/>
      <c r="BP337" s="335"/>
      <c r="BQ337" s="335"/>
      <c r="BR337" s="335"/>
      <c r="BS337" s="335" t="str">
        <f t="shared" si="645"/>
        <v/>
      </c>
      <c r="BT337" s="334"/>
      <c r="BU337" s="335"/>
      <c r="BV337" s="335"/>
      <c r="BW337" s="335"/>
      <c r="BX337" s="335" t="str">
        <f t="shared" ref="BX337:BX347" si="665">IF(S337&gt;0,S337,"")</f>
        <v/>
      </c>
      <c r="BY337" s="334"/>
      <c r="BZ337" s="335"/>
      <c r="CA337" s="335"/>
      <c r="CB337" s="335"/>
      <c r="CC337" s="335" t="str">
        <f t="shared" si="646"/>
        <v/>
      </c>
      <c r="CD337" s="334"/>
      <c r="CE337" s="335"/>
      <c r="CF337" s="335"/>
      <c r="CG337" s="335"/>
      <c r="CH337" s="997"/>
      <c r="CI337" s="97" t="str">
        <f t="shared" si="647"/>
        <v/>
      </c>
      <c r="CJ337" s="998"/>
      <c r="CK337" s="335"/>
      <c r="CL337" s="97" t="str">
        <f t="shared" si="648"/>
        <v/>
      </c>
      <c r="CM337" s="334"/>
      <c r="CN337" s="335"/>
      <c r="CO337" s="335"/>
      <c r="CP337" s="335"/>
      <c r="CQ337" s="97"/>
      <c r="CR337" s="334"/>
      <c r="CS337" s="335"/>
      <c r="CT337" s="335"/>
      <c r="CU337" s="335"/>
      <c r="CV337" s="97"/>
      <c r="CW337" s="334"/>
      <c r="CX337" s="335"/>
      <c r="CY337" s="335"/>
      <c r="CZ337" s="335"/>
      <c r="DA337" s="97"/>
      <c r="DB337" s="334"/>
      <c r="DC337" s="335"/>
      <c r="DD337" s="335"/>
      <c r="DE337" s="335"/>
      <c r="DF337" s="97" t="str">
        <f t="shared" si="547"/>
        <v/>
      </c>
      <c r="DG337" s="993"/>
      <c r="DH337" s="335"/>
      <c r="DI337" s="97" t="str">
        <f t="shared" si="548"/>
        <v/>
      </c>
      <c r="DJ337" s="334"/>
      <c r="DK337" s="335"/>
      <c r="DL337" s="335"/>
      <c r="DM337" s="97"/>
      <c r="DN337" s="334"/>
      <c r="DO337" s="335"/>
      <c r="DP337" s="335"/>
      <c r="DQ337" s="97"/>
      <c r="DR337" s="334"/>
      <c r="DS337" s="335"/>
      <c r="DT337" s="335"/>
      <c r="DU337" s="97"/>
      <c r="DV337" s="334"/>
      <c r="DW337" s="335"/>
      <c r="DX337" s="335"/>
      <c r="DY337" s="97" t="str">
        <f t="shared" si="549"/>
        <v/>
      </c>
      <c r="DZ337" s="998"/>
      <c r="EA337" s="335"/>
      <c r="EB337" s="97" t="str">
        <f t="shared" si="652"/>
        <v/>
      </c>
      <c r="EC337" s="334"/>
      <c r="ED337" s="335"/>
      <c r="EE337" s="335"/>
      <c r="EF337" s="97"/>
      <c r="EG337" s="334"/>
      <c r="EH337" s="335"/>
      <c r="EI337" s="335"/>
      <c r="EJ337" s="97"/>
      <c r="EK337" s="334"/>
      <c r="EL337" s="335"/>
      <c r="EM337" s="335"/>
      <c r="EN337" s="97"/>
      <c r="EO337" s="334"/>
      <c r="EP337" s="335"/>
      <c r="EQ337" s="335"/>
      <c r="ER337" s="97" t="str">
        <f t="shared" si="551"/>
        <v/>
      </c>
      <c r="ES337" s="993"/>
      <c r="ET337" s="335"/>
      <c r="EU337" s="97" t="str">
        <f t="shared" si="654"/>
        <v/>
      </c>
      <c r="EV337" s="334"/>
      <c r="EW337" s="335"/>
      <c r="EX337" s="335"/>
      <c r="EY337" s="97"/>
      <c r="EZ337" s="334"/>
      <c r="FA337" s="335"/>
      <c r="FB337" s="335"/>
      <c r="FC337" s="97"/>
      <c r="FD337" s="334"/>
      <c r="FE337" s="335"/>
      <c r="FF337" s="335"/>
      <c r="FG337" s="97"/>
      <c r="FH337" s="334"/>
      <c r="FI337" s="335"/>
      <c r="FJ337" s="335"/>
      <c r="FK337" s="97" t="str">
        <f t="shared" si="553"/>
        <v/>
      </c>
      <c r="FL337" s="993"/>
      <c r="FM337" s="335"/>
      <c r="FN337" s="97" t="str">
        <f t="shared" si="656"/>
        <v/>
      </c>
      <c r="FO337" s="334"/>
      <c r="FP337" s="335"/>
      <c r="FQ337" s="97"/>
      <c r="FR337" s="334"/>
      <c r="FS337" s="335"/>
      <c r="FT337" s="97"/>
      <c r="FU337" s="334"/>
      <c r="FV337" s="335"/>
      <c r="FW337" s="97"/>
      <c r="FX337" s="334"/>
      <c r="FY337" s="335"/>
      <c r="FZ337" s="97" t="str">
        <f t="shared" si="555"/>
        <v/>
      </c>
      <c r="GA337" s="993"/>
      <c r="GB337" s="335"/>
      <c r="GC337" s="510" t="str">
        <f t="shared" si="658"/>
        <v/>
      </c>
      <c r="GD337" s="336"/>
      <c r="GE337" s="337"/>
      <c r="GF337" s="337"/>
      <c r="GG337" s="337"/>
      <c r="GH337" s="337"/>
      <c r="GI337" s="510"/>
      <c r="GJ337" s="336"/>
      <c r="GK337" s="337"/>
      <c r="GL337" s="337"/>
      <c r="GM337" s="337"/>
      <c r="GN337" s="337"/>
      <c r="GO337" s="510"/>
      <c r="GP337" s="336"/>
      <c r="GQ337" s="337"/>
      <c r="GR337" s="337"/>
      <c r="GS337" s="337"/>
      <c r="GT337" s="337"/>
      <c r="GU337" s="510"/>
      <c r="GV337" s="336"/>
      <c r="GW337" s="337"/>
      <c r="GX337" s="337"/>
      <c r="GY337" s="337"/>
      <c r="GZ337" s="336"/>
      <c r="HA337" s="510" t="str">
        <f t="shared" si="557"/>
        <v/>
      </c>
      <c r="HB337" s="994"/>
      <c r="HC337" s="337"/>
      <c r="HD337" s="510" t="str">
        <f t="shared" si="660"/>
        <v/>
      </c>
      <c r="HE337" s="336"/>
      <c r="HF337" s="337"/>
      <c r="HG337" s="337"/>
      <c r="HH337" s="336"/>
      <c r="HI337" s="510"/>
      <c r="HJ337" s="336"/>
      <c r="HK337" s="337"/>
      <c r="HL337" s="337"/>
      <c r="HM337" s="336"/>
      <c r="HN337" s="510"/>
      <c r="HO337" s="336"/>
      <c r="HP337" s="337"/>
      <c r="HQ337" s="337"/>
      <c r="HR337" s="337"/>
      <c r="HS337" s="510"/>
      <c r="HT337" s="336"/>
      <c r="HU337" s="337"/>
      <c r="HV337" s="337"/>
      <c r="HW337" s="337"/>
      <c r="HX337" s="97" t="str">
        <f t="shared" si="559"/>
        <v/>
      </c>
      <c r="HY337" s="994"/>
      <c r="HZ337" s="337"/>
      <c r="IA337" s="510" t="str">
        <f t="shared" si="662"/>
        <v/>
      </c>
      <c r="IB337" s="336"/>
      <c r="IC337" s="337"/>
      <c r="ID337" s="337"/>
      <c r="IE337" s="510"/>
      <c r="IF337" s="336"/>
      <c r="IG337" s="337"/>
      <c r="IH337" s="337"/>
      <c r="II337" s="510"/>
      <c r="IJ337" s="336"/>
      <c r="IK337" s="337"/>
      <c r="IL337" s="337"/>
      <c r="IM337" s="510"/>
      <c r="IN337" s="336"/>
      <c r="IO337" s="337"/>
      <c r="IP337" s="337"/>
      <c r="IQ337" s="97" t="str">
        <f t="shared" si="663"/>
        <v/>
      </c>
      <c r="IR337" s="994"/>
      <c r="IS337" s="337"/>
      <c r="IT337" s="337"/>
      <c r="IU337" s="337"/>
      <c r="IV337" s="510" t="str">
        <f t="shared" si="664"/>
        <v/>
      </c>
      <c r="IW337" s="995"/>
    </row>
    <row r="338" spans="1:257" x14ac:dyDescent="0.25">
      <c r="A338" s="996"/>
      <c r="B338" s="507">
        <v>3</v>
      </c>
      <c r="C338" s="97" t="str">
        <f>IF(Proponentes!B329&gt;0,Proponentes!B329,"")</f>
        <v/>
      </c>
      <c r="D338" s="335"/>
      <c r="E338" s="335"/>
      <c r="F338" s="334"/>
      <c r="G338" s="341"/>
      <c r="H338" s="335"/>
      <c r="I338" s="335"/>
      <c r="J338" s="335"/>
      <c r="K338" s="335"/>
      <c r="L338" s="335"/>
      <c r="M338" s="334"/>
      <c r="N338" s="335"/>
      <c r="O338" s="335"/>
      <c r="P338" s="335"/>
      <c r="Q338" s="335"/>
      <c r="R338" s="335"/>
      <c r="S338" s="335"/>
      <c r="T338" s="334"/>
      <c r="U338" s="335"/>
      <c r="V338" s="335"/>
      <c r="W338" s="335"/>
      <c r="X338" s="335"/>
      <c r="Y338" s="335"/>
      <c r="Z338" s="335"/>
      <c r="AA338" s="334"/>
      <c r="AB338" s="335"/>
      <c r="AC338" s="335"/>
      <c r="AD338" s="335"/>
      <c r="AE338" s="335"/>
      <c r="AF338" s="335"/>
      <c r="AG338" s="97" t="str">
        <f t="shared" si="538"/>
        <v/>
      </c>
      <c r="AH338" s="993"/>
      <c r="AI338" s="335"/>
      <c r="AJ338" s="335" t="str">
        <f t="shared" si="539"/>
        <v/>
      </c>
      <c r="AK338" s="335"/>
      <c r="AL338" s="334"/>
      <c r="AM338" s="335"/>
      <c r="AN338" s="335"/>
      <c r="AO338" s="335"/>
      <c r="AP338" s="335"/>
      <c r="AQ338" s="335"/>
      <c r="AR338" s="335"/>
      <c r="AS338" s="334"/>
      <c r="AT338" s="335"/>
      <c r="AU338" s="335"/>
      <c r="AV338" s="335"/>
      <c r="AW338" s="335"/>
      <c r="AX338" s="335"/>
      <c r="AY338" s="335"/>
      <c r="AZ338" s="334"/>
      <c r="BA338" s="335"/>
      <c r="BB338" s="335"/>
      <c r="BC338" s="335"/>
      <c r="BD338" s="335"/>
      <c r="BE338" s="335"/>
      <c r="BF338" s="335"/>
      <c r="BG338" s="334"/>
      <c r="BH338" s="335"/>
      <c r="BI338" s="335"/>
      <c r="BJ338" s="335"/>
      <c r="BK338" s="335"/>
      <c r="BL338" s="97" t="str">
        <f t="shared" si="540"/>
        <v/>
      </c>
      <c r="BM338" s="993"/>
      <c r="BN338" s="335" t="str">
        <f t="shared" si="644"/>
        <v/>
      </c>
      <c r="BO338" s="334"/>
      <c r="BP338" s="335"/>
      <c r="BQ338" s="335"/>
      <c r="BR338" s="335"/>
      <c r="BS338" s="335" t="str">
        <f t="shared" si="645"/>
        <v/>
      </c>
      <c r="BT338" s="334"/>
      <c r="BU338" s="335"/>
      <c r="BV338" s="335"/>
      <c r="BW338" s="335"/>
      <c r="BX338" s="335" t="str">
        <f t="shared" si="665"/>
        <v/>
      </c>
      <c r="BY338" s="334"/>
      <c r="BZ338" s="335"/>
      <c r="CA338" s="335"/>
      <c r="CB338" s="335"/>
      <c r="CC338" s="335" t="str">
        <f t="shared" si="646"/>
        <v/>
      </c>
      <c r="CD338" s="334"/>
      <c r="CE338" s="335"/>
      <c r="CF338" s="335"/>
      <c r="CG338" s="335"/>
      <c r="CH338" s="997"/>
      <c r="CI338" s="97" t="str">
        <f t="shared" si="647"/>
        <v/>
      </c>
      <c r="CJ338" s="998"/>
      <c r="CK338" s="335"/>
      <c r="CL338" s="97" t="str">
        <f t="shared" si="648"/>
        <v/>
      </c>
      <c r="CM338" s="334"/>
      <c r="CN338" s="335"/>
      <c r="CO338" s="335"/>
      <c r="CP338" s="335"/>
      <c r="CQ338" s="97"/>
      <c r="CR338" s="334"/>
      <c r="CS338" s="335"/>
      <c r="CT338" s="335"/>
      <c r="CU338" s="335"/>
      <c r="CV338" s="97"/>
      <c r="CW338" s="334"/>
      <c r="CX338" s="335"/>
      <c r="CY338" s="335"/>
      <c r="CZ338" s="335"/>
      <c r="DA338" s="97"/>
      <c r="DB338" s="334"/>
      <c r="DC338" s="335"/>
      <c r="DD338" s="335"/>
      <c r="DE338" s="335"/>
      <c r="DF338" s="97" t="str">
        <f t="shared" si="547"/>
        <v/>
      </c>
      <c r="DG338" s="993"/>
      <c r="DH338" s="335"/>
      <c r="DI338" s="97" t="str">
        <f t="shared" si="548"/>
        <v/>
      </c>
      <c r="DJ338" s="334"/>
      <c r="DK338" s="335"/>
      <c r="DL338" s="335"/>
      <c r="DM338" s="97"/>
      <c r="DN338" s="334"/>
      <c r="DO338" s="335"/>
      <c r="DP338" s="335"/>
      <c r="DQ338" s="97"/>
      <c r="DR338" s="334"/>
      <c r="DS338" s="335"/>
      <c r="DT338" s="335"/>
      <c r="DU338" s="97"/>
      <c r="DV338" s="334"/>
      <c r="DW338" s="335"/>
      <c r="DX338" s="335"/>
      <c r="DY338" s="97" t="str">
        <f t="shared" si="549"/>
        <v/>
      </c>
      <c r="DZ338" s="998"/>
      <c r="EA338" s="335"/>
      <c r="EB338" s="97" t="str">
        <f t="shared" si="652"/>
        <v/>
      </c>
      <c r="EC338" s="334"/>
      <c r="ED338" s="335"/>
      <c r="EE338" s="335"/>
      <c r="EF338" s="97"/>
      <c r="EG338" s="334"/>
      <c r="EH338" s="335"/>
      <c r="EI338" s="335"/>
      <c r="EJ338" s="97"/>
      <c r="EK338" s="334"/>
      <c r="EL338" s="335"/>
      <c r="EM338" s="335"/>
      <c r="EN338" s="97"/>
      <c r="EO338" s="334"/>
      <c r="EP338" s="335"/>
      <c r="EQ338" s="335"/>
      <c r="ER338" s="97" t="str">
        <f t="shared" si="551"/>
        <v/>
      </c>
      <c r="ES338" s="993"/>
      <c r="ET338" s="335"/>
      <c r="EU338" s="97" t="str">
        <f t="shared" si="654"/>
        <v/>
      </c>
      <c r="EV338" s="334"/>
      <c r="EW338" s="335"/>
      <c r="EX338" s="335"/>
      <c r="EY338" s="97"/>
      <c r="EZ338" s="334"/>
      <c r="FA338" s="335"/>
      <c r="FB338" s="335"/>
      <c r="FC338" s="97"/>
      <c r="FD338" s="334"/>
      <c r="FE338" s="335"/>
      <c r="FF338" s="335"/>
      <c r="FG338" s="97"/>
      <c r="FH338" s="334"/>
      <c r="FI338" s="335"/>
      <c r="FJ338" s="335"/>
      <c r="FK338" s="97" t="str">
        <f t="shared" si="553"/>
        <v/>
      </c>
      <c r="FL338" s="993"/>
      <c r="FM338" s="335"/>
      <c r="FN338" s="97" t="str">
        <f t="shared" si="656"/>
        <v/>
      </c>
      <c r="FO338" s="334"/>
      <c r="FP338" s="335"/>
      <c r="FQ338" s="97"/>
      <c r="FR338" s="334"/>
      <c r="FS338" s="335"/>
      <c r="FT338" s="97"/>
      <c r="FU338" s="334"/>
      <c r="FV338" s="335"/>
      <c r="FW338" s="97"/>
      <c r="FX338" s="334"/>
      <c r="FY338" s="335"/>
      <c r="FZ338" s="97" t="str">
        <f t="shared" si="555"/>
        <v/>
      </c>
      <c r="GA338" s="993"/>
      <c r="GB338" s="335"/>
      <c r="GC338" s="510" t="str">
        <f t="shared" si="658"/>
        <v/>
      </c>
      <c r="GD338" s="336"/>
      <c r="GE338" s="337"/>
      <c r="GF338" s="337"/>
      <c r="GG338" s="337"/>
      <c r="GH338" s="337"/>
      <c r="GI338" s="510"/>
      <c r="GJ338" s="336"/>
      <c r="GK338" s="337"/>
      <c r="GL338" s="337"/>
      <c r="GM338" s="337"/>
      <c r="GN338" s="337"/>
      <c r="GO338" s="510"/>
      <c r="GP338" s="336"/>
      <c r="GQ338" s="337"/>
      <c r="GR338" s="337"/>
      <c r="GS338" s="337"/>
      <c r="GT338" s="337"/>
      <c r="GU338" s="510"/>
      <c r="GV338" s="336"/>
      <c r="GW338" s="337"/>
      <c r="GX338" s="337"/>
      <c r="GY338" s="337"/>
      <c r="GZ338" s="336"/>
      <c r="HA338" s="510" t="str">
        <f t="shared" si="557"/>
        <v/>
      </c>
      <c r="HB338" s="994"/>
      <c r="HC338" s="337"/>
      <c r="HD338" s="510" t="str">
        <f t="shared" si="660"/>
        <v/>
      </c>
      <c r="HE338" s="336"/>
      <c r="HF338" s="337"/>
      <c r="HG338" s="337"/>
      <c r="HH338" s="336"/>
      <c r="HI338" s="510"/>
      <c r="HJ338" s="336"/>
      <c r="HK338" s="337"/>
      <c r="HL338" s="337"/>
      <c r="HM338" s="336"/>
      <c r="HN338" s="510"/>
      <c r="HO338" s="336"/>
      <c r="HP338" s="337"/>
      <c r="HQ338" s="337"/>
      <c r="HR338" s="337"/>
      <c r="HS338" s="510"/>
      <c r="HT338" s="336"/>
      <c r="HU338" s="337"/>
      <c r="HV338" s="337"/>
      <c r="HW338" s="337"/>
      <c r="HX338" s="97" t="str">
        <f t="shared" si="559"/>
        <v/>
      </c>
      <c r="HY338" s="994"/>
      <c r="HZ338" s="337"/>
      <c r="IA338" s="510" t="str">
        <f t="shared" si="662"/>
        <v/>
      </c>
      <c r="IB338" s="336"/>
      <c r="IC338" s="337"/>
      <c r="ID338" s="337"/>
      <c r="IE338" s="510"/>
      <c r="IF338" s="336"/>
      <c r="IG338" s="337"/>
      <c r="IH338" s="337"/>
      <c r="II338" s="510"/>
      <c r="IJ338" s="336"/>
      <c r="IK338" s="337"/>
      <c r="IL338" s="337"/>
      <c r="IM338" s="510"/>
      <c r="IN338" s="336"/>
      <c r="IO338" s="337"/>
      <c r="IP338" s="337"/>
      <c r="IQ338" s="97" t="str">
        <f t="shared" si="663"/>
        <v/>
      </c>
      <c r="IR338" s="994"/>
      <c r="IS338" s="337"/>
      <c r="IT338" s="337"/>
      <c r="IU338" s="337"/>
      <c r="IV338" s="510" t="str">
        <f t="shared" si="664"/>
        <v/>
      </c>
      <c r="IW338" s="995"/>
    </row>
    <row r="339" spans="1:257" x14ac:dyDescent="0.25">
      <c r="A339" s="996"/>
      <c r="B339" s="507">
        <v>4</v>
      </c>
      <c r="C339" s="97" t="str">
        <f>IF(Proponentes!B330&gt;0,Proponentes!B330,"")</f>
        <v/>
      </c>
      <c r="D339" s="335"/>
      <c r="E339" s="335"/>
      <c r="F339" s="334"/>
      <c r="G339" s="335"/>
      <c r="H339" s="335"/>
      <c r="I339" s="335"/>
      <c r="J339" s="335"/>
      <c r="K339" s="335"/>
      <c r="L339" s="335"/>
      <c r="M339" s="334"/>
      <c r="N339" s="335"/>
      <c r="O339" s="335"/>
      <c r="P339" s="335"/>
      <c r="Q339" s="335"/>
      <c r="R339" s="335"/>
      <c r="S339" s="335"/>
      <c r="T339" s="334"/>
      <c r="U339" s="335"/>
      <c r="V339" s="335"/>
      <c r="W339" s="335"/>
      <c r="X339" s="335"/>
      <c r="Y339" s="335"/>
      <c r="Z339" s="335"/>
      <c r="AA339" s="334"/>
      <c r="AB339" s="335"/>
      <c r="AC339" s="335"/>
      <c r="AD339" s="335"/>
      <c r="AE339" s="335"/>
      <c r="AF339" s="335"/>
      <c r="AG339" s="97" t="str">
        <f t="shared" si="538"/>
        <v/>
      </c>
      <c r="AH339" s="993"/>
      <c r="AI339" s="335"/>
      <c r="AJ339" s="335" t="str">
        <f t="shared" si="539"/>
        <v/>
      </c>
      <c r="AK339" s="335"/>
      <c r="AL339" s="334"/>
      <c r="AM339" s="335"/>
      <c r="AN339" s="335"/>
      <c r="AO339" s="335"/>
      <c r="AP339" s="335"/>
      <c r="AQ339" s="335"/>
      <c r="AR339" s="335"/>
      <c r="AS339" s="334"/>
      <c r="AT339" s="335"/>
      <c r="AU339" s="335"/>
      <c r="AV339" s="335"/>
      <c r="AW339" s="335"/>
      <c r="AX339" s="335"/>
      <c r="AY339" s="335"/>
      <c r="AZ339" s="334"/>
      <c r="BA339" s="335"/>
      <c r="BB339" s="335"/>
      <c r="BC339" s="335"/>
      <c r="BD339" s="335"/>
      <c r="BE339" s="335"/>
      <c r="BF339" s="335"/>
      <c r="BG339" s="334"/>
      <c r="BH339" s="335"/>
      <c r="BI339" s="335"/>
      <c r="BJ339" s="335"/>
      <c r="BK339" s="335"/>
      <c r="BL339" s="97" t="str">
        <f t="shared" si="540"/>
        <v/>
      </c>
      <c r="BM339" s="993"/>
      <c r="BN339" s="335" t="str">
        <f t="shared" si="644"/>
        <v/>
      </c>
      <c r="BO339" s="334"/>
      <c r="BP339" s="335"/>
      <c r="BQ339" s="335"/>
      <c r="BR339" s="335"/>
      <c r="BS339" s="335" t="str">
        <f t="shared" si="645"/>
        <v/>
      </c>
      <c r="BT339" s="334"/>
      <c r="BU339" s="335"/>
      <c r="BV339" s="335"/>
      <c r="BW339" s="335"/>
      <c r="BX339" s="335" t="str">
        <f t="shared" si="665"/>
        <v/>
      </c>
      <c r="BY339" s="334"/>
      <c r="BZ339" s="335"/>
      <c r="CA339" s="335"/>
      <c r="CB339" s="335"/>
      <c r="CC339" s="335" t="str">
        <f t="shared" si="646"/>
        <v/>
      </c>
      <c r="CD339" s="334"/>
      <c r="CE339" s="335"/>
      <c r="CF339" s="335"/>
      <c r="CG339" s="335"/>
      <c r="CH339" s="997"/>
      <c r="CI339" s="97" t="str">
        <f t="shared" si="647"/>
        <v/>
      </c>
      <c r="CJ339" s="998"/>
      <c r="CK339" s="335"/>
      <c r="CL339" s="97" t="str">
        <f t="shared" si="648"/>
        <v/>
      </c>
      <c r="CM339" s="334"/>
      <c r="CN339" s="335"/>
      <c r="CO339" s="335"/>
      <c r="CP339" s="335"/>
      <c r="CQ339" s="97"/>
      <c r="CR339" s="334"/>
      <c r="CS339" s="335"/>
      <c r="CT339" s="335"/>
      <c r="CU339" s="335"/>
      <c r="CV339" s="97"/>
      <c r="CW339" s="334"/>
      <c r="CX339" s="335"/>
      <c r="CY339" s="335"/>
      <c r="CZ339" s="335"/>
      <c r="DA339" s="97"/>
      <c r="DB339" s="334"/>
      <c r="DC339" s="335"/>
      <c r="DD339" s="335"/>
      <c r="DE339" s="335"/>
      <c r="DF339" s="97" t="str">
        <f t="shared" si="547"/>
        <v/>
      </c>
      <c r="DG339" s="993"/>
      <c r="DH339" s="335"/>
      <c r="DI339" s="97" t="str">
        <f t="shared" si="548"/>
        <v/>
      </c>
      <c r="DJ339" s="334"/>
      <c r="DK339" s="335"/>
      <c r="DL339" s="335"/>
      <c r="DM339" s="97"/>
      <c r="DN339" s="334"/>
      <c r="DO339" s="335"/>
      <c r="DP339" s="335"/>
      <c r="DQ339" s="97"/>
      <c r="DR339" s="334"/>
      <c r="DS339" s="335"/>
      <c r="DT339" s="335"/>
      <c r="DU339" s="97"/>
      <c r="DV339" s="334"/>
      <c r="DW339" s="335"/>
      <c r="DX339" s="335"/>
      <c r="DY339" s="97" t="str">
        <f t="shared" si="549"/>
        <v/>
      </c>
      <c r="DZ339" s="998"/>
      <c r="EA339" s="335"/>
      <c r="EB339" s="97" t="str">
        <f t="shared" si="652"/>
        <v/>
      </c>
      <c r="EC339" s="334"/>
      <c r="ED339" s="335"/>
      <c r="EE339" s="335"/>
      <c r="EF339" s="97"/>
      <c r="EG339" s="334"/>
      <c r="EH339" s="335"/>
      <c r="EI339" s="335"/>
      <c r="EJ339" s="97"/>
      <c r="EK339" s="334"/>
      <c r="EL339" s="335"/>
      <c r="EM339" s="335"/>
      <c r="EN339" s="97"/>
      <c r="EO339" s="334"/>
      <c r="EP339" s="335"/>
      <c r="EQ339" s="335"/>
      <c r="ER339" s="97" t="str">
        <f t="shared" si="551"/>
        <v/>
      </c>
      <c r="ES339" s="993"/>
      <c r="ET339" s="335"/>
      <c r="EU339" s="97" t="str">
        <f t="shared" si="654"/>
        <v/>
      </c>
      <c r="EV339" s="334"/>
      <c r="EW339" s="335"/>
      <c r="EX339" s="335"/>
      <c r="EY339" s="97"/>
      <c r="EZ339" s="334"/>
      <c r="FA339" s="335"/>
      <c r="FB339" s="335"/>
      <c r="FC339" s="97"/>
      <c r="FD339" s="334"/>
      <c r="FE339" s="335"/>
      <c r="FF339" s="335"/>
      <c r="FG339" s="97"/>
      <c r="FH339" s="334"/>
      <c r="FI339" s="335"/>
      <c r="FJ339" s="335"/>
      <c r="FK339" s="97" t="str">
        <f t="shared" si="553"/>
        <v/>
      </c>
      <c r="FL339" s="993"/>
      <c r="FM339" s="335"/>
      <c r="FN339" s="97" t="str">
        <f t="shared" si="656"/>
        <v/>
      </c>
      <c r="FO339" s="334"/>
      <c r="FP339" s="335"/>
      <c r="FQ339" s="97"/>
      <c r="FR339" s="334"/>
      <c r="FS339" s="335"/>
      <c r="FT339" s="97"/>
      <c r="FU339" s="334"/>
      <c r="FV339" s="335"/>
      <c r="FW339" s="97"/>
      <c r="FX339" s="334"/>
      <c r="FY339" s="335"/>
      <c r="FZ339" s="97" t="str">
        <f t="shared" si="555"/>
        <v/>
      </c>
      <c r="GA339" s="993"/>
      <c r="GB339" s="335"/>
      <c r="GC339" s="510" t="str">
        <f t="shared" si="658"/>
        <v/>
      </c>
      <c r="GD339" s="336"/>
      <c r="GE339" s="337"/>
      <c r="GF339" s="337"/>
      <c r="GG339" s="337"/>
      <c r="GH339" s="337"/>
      <c r="GI339" s="510"/>
      <c r="GJ339" s="336"/>
      <c r="GK339" s="337"/>
      <c r="GL339" s="337"/>
      <c r="GM339" s="337"/>
      <c r="GN339" s="337"/>
      <c r="GO339" s="510"/>
      <c r="GP339" s="336"/>
      <c r="GQ339" s="337"/>
      <c r="GR339" s="337"/>
      <c r="GS339" s="337"/>
      <c r="GT339" s="337"/>
      <c r="GU339" s="510"/>
      <c r="GV339" s="336"/>
      <c r="GW339" s="337"/>
      <c r="GX339" s="337"/>
      <c r="GY339" s="337"/>
      <c r="GZ339" s="336"/>
      <c r="HA339" s="510" t="str">
        <f t="shared" si="557"/>
        <v/>
      </c>
      <c r="HB339" s="994"/>
      <c r="HC339" s="337"/>
      <c r="HD339" s="510" t="str">
        <f t="shared" si="660"/>
        <v/>
      </c>
      <c r="HE339" s="336"/>
      <c r="HF339" s="337"/>
      <c r="HG339" s="337"/>
      <c r="HH339" s="336"/>
      <c r="HI339" s="510"/>
      <c r="HJ339" s="336"/>
      <c r="HK339" s="337"/>
      <c r="HL339" s="337"/>
      <c r="HM339" s="336"/>
      <c r="HN339" s="510"/>
      <c r="HO339" s="336"/>
      <c r="HP339" s="337"/>
      <c r="HQ339" s="337"/>
      <c r="HR339" s="337"/>
      <c r="HS339" s="510"/>
      <c r="HT339" s="336"/>
      <c r="HU339" s="337"/>
      <c r="HV339" s="337"/>
      <c r="HW339" s="337"/>
      <c r="HX339" s="97" t="str">
        <f t="shared" si="559"/>
        <v/>
      </c>
      <c r="HY339" s="994"/>
      <c r="HZ339" s="337"/>
      <c r="IA339" s="510" t="str">
        <f t="shared" si="662"/>
        <v/>
      </c>
      <c r="IB339" s="336"/>
      <c r="IC339" s="337"/>
      <c r="ID339" s="337"/>
      <c r="IE339" s="510"/>
      <c r="IF339" s="336"/>
      <c r="IG339" s="337"/>
      <c r="IH339" s="337"/>
      <c r="II339" s="510"/>
      <c r="IJ339" s="336"/>
      <c r="IK339" s="337"/>
      <c r="IL339" s="337"/>
      <c r="IM339" s="510"/>
      <c r="IN339" s="336"/>
      <c r="IO339" s="337"/>
      <c r="IP339" s="337"/>
      <c r="IQ339" s="97" t="str">
        <f t="shared" si="663"/>
        <v/>
      </c>
      <c r="IR339" s="994"/>
      <c r="IS339" s="337"/>
      <c r="IT339" s="337"/>
      <c r="IU339" s="337"/>
      <c r="IV339" s="510" t="str">
        <f t="shared" si="664"/>
        <v/>
      </c>
      <c r="IW339" s="995"/>
    </row>
    <row r="340" spans="1:257" x14ac:dyDescent="0.25">
      <c r="A340" s="996"/>
      <c r="B340" s="507">
        <v>5</v>
      </c>
      <c r="C340" s="97" t="str">
        <f>IF(Proponentes!B331&gt;0,Proponentes!B331,"")</f>
        <v/>
      </c>
      <c r="D340" s="335"/>
      <c r="E340" s="335"/>
      <c r="F340" s="334"/>
      <c r="G340" s="335"/>
      <c r="H340" s="335"/>
      <c r="I340" s="335"/>
      <c r="J340" s="335"/>
      <c r="K340" s="335"/>
      <c r="L340" s="335"/>
      <c r="M340" s="334"/>
      <c r="N340" s="335"/>
      <c r="O340" s="335"/>
      <c r="P340" s="335"/>
      <c r="Q340" s="335"/>
      <c r="R340" s="335"/>
      <c r="S340" s="335"/>
      <c r="T340" s="334"/>
      <c r="U340" s="335"/>
      <c r="V340" s="335"/>
      <c r="W340" s="335"/>
      <c r="X340" s="335"/>
      <c r="Y340" s="335"/>
      <c r="Z340" s="335"/>
      <c r="AA340" s="334"/>
      <c r="AB340" s="335"/>
      <c r="AC340" s="335"/>
      <c r="AD340" s="335"/>
      <c r="AE340" s="335"/>
      <c r="AF340" s="335"/>
      <c r="AG340" s="97" t="str">
        <f t="shared" si="538"/>
        <v/>
      </c>
      <c r="AH340" s="993"/>
      <c r="AI340" s="335"/>
      <c r="AJ340" s="335" t="str">
        <f t="shared" si="539"/>
        <v/>
      </c>
      <c r="AK340" s="335"/>
      <c r="AL340" s="334"/>
      <c r="AM340" s="335"/>
      <c r="AN340" s="335"/>
      <c r="AO340" s="335"/>
      <c r="AP340" s="335"/>
      <c r="AQ340" s="335"/>
      <c r="AR340" s="335"/>
      <c r="AS340" s="334"/>
      <c r="AT340" s="335"/>
      <c r="AU340" s="335"/>
      <c r="AV340" s="335"/>
      <c r="AW340" s="335"/>
      <c r="AX340" s="335"/>
      <c r="AY340" s="335"/>
      <c r="AZ340" s="334"/>
      <c r="BA340" s="335"/>
      <c r="BB340" s="335"/>
      <c r="BC340" s="335"/>
      <c r="BD340" s="335"/>
      <c r="BE340" s="335"/>
      <c r="BF340" s="335"/>
      <c r="BG340" s="334"/>
      <c r="BH340" s="335"/>
      <c r="BI340" s="335"/>
      <c r="BJ340" s="335"/>
      <c r="BK340" s="335"/>
      <c r="BL340" s="97" t="str">
        <f t="shared" si="540"/>
        <v/>
      </c>
      <c r="BM340" s="993"/>
      <c r="BN340" s="335" t="str">
        <f t="shared" si="644"/>
        <v/>
      </c>
      <c r="BO340" s="334"/>
      <c r="BP340" s="335"/>
      <c r="BQ340" s="335"/>
      <c r="BR340" s="335"/>
      <c r="BS340" s="335" t="str">
        <f t="shared" si="645"/>
        <v/>
      </c>
      <c r="BT340" s="334"/>
      <c r="BU340" s="335"/>
      <c r="BV340" s="335"/>
      <c r="BW340" s="335"/>
      <c r="BX340" s="335" t="str">
        <f t="shared" si="665"/>
        <v/>
      </c>
      <c r="BY340" s="334"/>
      <c r="BZ340" s="335"/>
      <c r="CA340" s="335"/>
      <c r="CB340" s="335"/>
      <c r="CC340" s="335" t="str">
        <f t="shared" si="646"/>
        <v/>
      </c>
      <c r="CD340" s="334"/>
      <c r="CE340" s="335"/>
      <c r="CF340" s="335"/>
      <c r="CG340" s="335"/>
      <c r="CH340" s="997"/>
      <c r="CI340" s="97" t="str">
        <f t="shared" si="647"/>
        <v/>
      </c>
      <c r="CJ340" s="998"/>
      <c r="CK340" s="335"/>
      <c r="CL340" s="97" t="str">
        <f t="shared" si="648"/>
        <v/>
      </c>
      <c r="CM340" s="334"/>
      <c r="CN340" s="335"/>
      <c r="CO340" s="335"/>
      <c r="CP340" s="335"/>
      <c r="CQ340" s="97"/>
      <c r="CR340" s="334"/>
      <c r="CS340" s="335"/>
      <c r="CT340" s="335"/>
      <c r="CU340" s="335"/>
      <c r="CV340" s="97"/>
      <c r="CW340" s="334"/>
      <c r="CX340" s="335"/>
      <c r="CY340" s="335"/>
      <c r="CZ340" s="335"/>
      <c r="DA340" s="97"/>
      <c r="DB340" s="334"/>
      <c r="DC340" s="335"/>
      <c r="DD340" s="335"/>
      <c r="DE340" s="335"/>
      <c r="DF340" s="97" t="str">
        <f t="shared" si="547"/>
        <v/>
      </c>
      <c r="DG340" s="993"/>
      <c r="DH340" s="335"/>
      <c r="DI340" s="97" t="str">
        <f t="shared" si="548"/>
        <v/>
      </c>
      <c r="DJ340" s="334"/>
      <c r="DK340" s="335"/>
      <c r="DL340" s="335"/>
      <c r="DM340" s="97"/>
      <c r="DN340" s="334"/>
      <c r="DO340" s="335"/>
      <c r="DP340" s="335"/>
      <c r="DQ340" s="97"/>
      <c r="DR340" s="334"/>
      <c r="DS340" s="335"/>
      <c r="DT340" s="335"/>
      <c r="DU340" s="97"/>
      <c r="DV340" s="334"/>
      <c r="DW340" s="335"/>
      <c r="DX340" s="335"/>
      <c r="DY340" s="97" t="str">
        <f t="shared" si="549"/>
        <v/>
      </c>
      <c r="DZ340" s="998"/>
      <c r="EA340" s="335"/>
      <c r="EB340" s="97" t="str">
        <f t="shared" si="652"/>
        <v/>
      </c>
      <c r="EC340" s="334"/>
      <c r="ED340" s="335"/>
      <c r="EE340" s="335"/>
      <c r="EF340" s="97"/>
      <c r="EG340" s="334"/>
      <c r="EH340" s="335"/>
      <c r="EI340" s="335"/>
      <c r="EJ340" s="97"/>
      <c r="EK340" s="334"/>
      <c r="EL340" s="335"/>
      <c r="EM340" s="335"/>
      <c r="EN340" s="97"/>
      <c r="EO340" s="334"/>
      <c r="EP340" s="335"/>
      <c r="EQ340" s="335"/>
      <c r="ER340" s="97" t="str">
        <f t="shared" si="551"/>
        <v/>
      </c>
      <c r="ES340" s="993"/>
      <c r="ET340" s="335"/>
      <c r="EU340" s="97" t="str">
        <f t="shared" si="654"/>
        <v/>
      </c>
      <c r="EV340" s="334"/>
      <c r="EW340" s="335"/>
      <c r="EX340" s="335"/>
      <c r="EY340" s="97"/>
      <c r="EZ340" s="334"/>
      <c r="FA340" s="335"/>
      <c r="FB340" s="335"/>
      <c r="FC340" s="97"/>
      <c r="FD340" s="334"/>
      <c r="FE340" s="335"/>
      <c r="FF340" s="335"/>
      <c r="FG340" s="97"/>
      <c r="FH340" s="334"/>
      <c r="FI340" s="335"/>
      <c r="FJ340" s="335"/>
      <c r="FK340" s="97" t="str">
        <f t="shared" si="553"/>
        <v/>
      </c>
      <c r="FL340" s="993"/>
      <c r="FM340" s="335"/>
      <c r="FN340" s="97" t="str">
        <f t="shared" si="656"/>
        <v/>
      </c>
      <c r="FO340" s="334"/>
      <c r="FP340" s="335"/>
      <c r="FQ340" s="97"/>
      <c r="FR340" s="334"/>
      <c r="FS340" s="335"/>
      <c r="FT340" s="97"/>
      <c r="FU340" s="334"/>
      <c r="FV340" s="335"/>
      <c r="FW340" s="97"/>
      <c r="FX340" s="334"/>
      <c r="FY340" s="335"/>
      <c r="FZ340" s="97" t="str">
        <f t="shared" si="555"/>
        <v/>
      </c>
      <c r="GA340" s="993"/>
      <c r="GB340" s="335"/>
      <c r="GC340" s="510" t="str">
        <f t="shared" si="658"/>
        <v/>
      </c>
      <c r="GD340" s="336"/>
      <c r="GE340" s="337"/>
      <c r="GF340" s="337"/>
      <c r="GG340" s="337"/>
      <c r="GH340" s="337"/>
      <c r="GI340" s="510"/>
      <c r="GJ340" s="336"/>
      <c r="GK340" s="337"/>
      <c r="GL340" s="337"/>
      <c r="GM340" s="337"/>
      <c r="GN340" s="337"/>
      <c r="GO340" s="510"/>
      <c r="GP340" s="336"/>
      <c r="GQ340" s="337"/>
      <c r="GR340" s="337"/>
      <c r="GS340" s="337"/>
      <c r="GT340" s="337"/>
      <c r="GU340" s="510"/>
      <c r="GV340" s="336"/>
      <c r="GW340" s="337"/>
      <c r="GX340" s="337"/>
      <c r="GY340" s="337"/>
      <c r="GZ340" s="336"/>
      <c r="HA340" s="510" t="str">
        <f t="shared" si="557"/>
        <v/>
      </c>
      <c r="HB340" s="994"/>
      <c r="HC340" s="337"/>
      <c r="HD340" s="510" t="str">
        <f t="shared" si="660"/>
        <v/>
      </c>
      <c r="HE340" s="336"/>
      <c r="HF340" s="337"/>
      <c r="HG340" s="337"/>
      <c r="HH340" s="336"/>
      <c r="HI340" s="510"/>
      <c r="HJ340" s="336"/>
      <c r="HK340" s="337"/>
      <c r="HL340" s="337"/>
      <c r="HM340" s="336"/>
      <c r="HN340" s="510"/>
      <c r="HO340" s="336"/>
      <c r="HP340" s="337"/>
      <c r="HQ340" s="337"/>
      <c r="HR340" s="337"/>
      <c r="HS340" s="510"/>
      <c r="HT340" s="336"/>
      <c r="HU340" s="337"/>
      <c r="HV340" s="337"/>
      <c r="HW340" s="337"/>
      <c r="HX340" s="97" t="str">
        <f t="shared" si="559"/>
        <v/>
      </c>
      <c r="HY340" s="994"/>
      <c r="HZ340" s="337"/>
      <c r="IA340" s="510" t="str">
        <f t="shared" si="662"/>
        <v/>
      </c>
      <c r="IB340" s="336"/>
      <c r="IC340" s="337"/>
      <c r="ID340" s="337"/>
      <c r="IE340" s="510"/>
      <c r="IF340" s="336"/>
      <c r="IG340" s="337"/>
      <c r="IH340" s="337"/>
      <c r="II340" s="510"/>
      <c r="IJ340" s="336"/>
      <c r="IK340" s="337"/>
      <c r="IL340" s="337"/>
      <c r="IM340" s="510"/>
      <c r="IN340" s="336"/>
      <c r="IO340" s="337"/>
      <c r="IP340" s="337"/>
      <c r="IQ340" s="97" t="str">
        <f t="shared" si="663"/>
        <v/>
      </c>
      <c r="IR340" s="994"/>
      <c r="IS340" s="337"/>
      <c r="IT340" s="337"/>
      <c r="IU340" s="337"/>
      <c r="IV340" s="510" t="str">
        <f t="shared" si="664"/>
        <v/>
      </c>
      <c r="IW340" s="995"/>
    </row>
    <row r="341" spans="1:257" x14ac:dyDescent="0.25">
      <c r="A341" s="996"/>
      <c r="B341" s="507">
        <v>6</v>
      </c>
      <c r="C341" s="97" t="str">
        <f>IF(Proponentes!B332&gt;0,Proponentes!B332,"")</f>
        <v/>
      </c>
      <c r="D341" s="335"/>
      <c r="E341" s="335"/>
      <c r="F341" s="334"/>
      <c r="G341" s="335"/>
      <c r="H341" s="335"/>
      <c r="I341" s="335"/>
      <c r="J341" s="335"/>
      <c r="K341" s="335"/>
      <c r="L341" s="335"/>
      <c r="M341" s="334"/>
      <c r="N341" s="335"/>
      <c r="O341" s="335"/>
      <c r="P341" s="335"/>
      <c r="Q341" s="335"/>
      <c r="R341" s="335"/>
      <c r="S341" s="335"/>
      <c r="T341" s="334"/>
      <c r="U341" s="335"/>
      <c r="V341" s="335"/>
      <c r="W341" s="335"/>
      <c r="X341" s="335"/>
      <c r="Y341" s="335"/>
      <c r="Z341" s="335"/>
      <c r="AA341" s="334"/>
      <c r="AB341" s="335"/>
      <c r="AC341" s="335"/>
      <c r="AD341" s="335"/>
      <c r="AE341" s="335"/>
      <c r="AF341" s="335"/>
      <c r="AG341" s="97" t="str">
        <f t="shared" si="538"/>
        <v/>
      </c>
      <c r="AH341" s="993"/>
      <c r="AI341" s="335"/>
      <c r="AJ341" s="335" t="str">
        <f t="shared" si="539"/>
        <v/>
      </c>
      <c r="AK341" s="335"/>
      <c r="AL341" s="334"/>
      <c r="AM341" s="335"/>
      <c r="AN341" s="335"/>
      <c r="AO341" s="335"/>
      <c r="AP341" s="335"/>
      <c r="AQ341" s="335"/>
      <c r="AR341" s="335"/>
      <c r="AS341" s="334"/>
      <c r="AT341" s="335"/>
      <c r="AU341" s="335"/>
      <c r="AV341" s="335"/>
      <c r="AW341" s="335"/>
      <c r="AX341" s="335"/>
      <c r="AY341" s="335"/>
      <c r="AZ341" s="334"/>
      <c r="BA341" s="335"/>
      <c r="BB341" s="335"/>
      <c r="BC341" s="335"/>
      <c r="BD341" s="335"/>
      <c r="BE341" s="335"/>
      <c r="BF341" s="335"/>
      <c r="BG341" s="334"/>
      <c r="BH341" s="335"/>
      <c r="BI341" s="335"/>
      <c r="BJ341" s="335"/>
      <c r="BK341" s="335"/>
      <c r="BL341" s="97" t="str">
        <f t="shared" si="540"/>
        <v/>
      </c>
      <c r="BM341" s="993"/>
      <c r="BN341" s="335" t="str">
        <f t="shared" si="644"/>
        <v/>
      </c>
      <c r="BO341" s="334"/>
      <c r="BP341" s="335"/>
      <c r="BQ341" s="335"/>
      <c r="BR341" s="335"/>
      <c r="BS341" s="335" t="str">
        <f t="shared" si="645"/>
        <v/>
      </c>
      <c r="BT341" s="334"/>
      <c r="BU341" s="335"/>
      <c r="BV341" s="335"/>
      <c r="BW341" s="335"/>
      <c r="BX341" s="335" t="str">
        <f t="shared" si="665"/>
        <v/>
      </c>
      <c r="BY341" s="334"/>
      <c r="BZ341" s="335"/>
      <c r="CA341" s="335"/>
      <c r="CB341" s="335"/>
      <c r="CC341" s="335" t="str">
        <f t="shared" si="646"/>
        <v/>
      </c>
      <c r="CD341" s="334"/>
      <c r="CE341" s="335"/>
      <c r="CF341" s="335"/>
      <c r="CG341" s="335"/>
      <c r="CH341" s="997"/>
      <c r="CI341" s="97" t="str">
        <f t="shared" si="647"/>
        <v/>
      </c>
      <c r="CJ341" s="998"/>
      <c r="CK341" s="335"/>
      <c r="CL341" s="97" t="str">
        <f t="shared" si="648"/>
        <v/>
      </c>
      <c r="CM341" s="334"/>
      <c r="CN341" s="335"/>
      <c r="CO341" s="335"/>
      <c r="CP341" s="335"/>
      <c r="CQ341" s="97"/>
      <c r="CR341" s="334"/>
      <c r="CS341" s="335"/>
      <c r="CT341" s="335"/>
      <c r="CU341" s="335"/>
      <c r="CV341" s="97"/>
      <c r="CW341" s="334"/>
      <c r="CX341" s="335"/>
      <c r="CY341" s="335"/>
      <c r="CZ341" s="335"/>
      <c r="DA341" s="97"/>
      <c r="DB341" s="334"/>
      <c r="DC341" s="335"/>
      <c r="DD341" s="335"/>
      <c r="DE341" s="335"/>
      <c r="DF341" s="97" t="str">
        <f t="shared" si="547"/>
        <v/>
      </c>
      <c r="DG341" s="993"/>
      <c r="DH341" s="335"/>
      <c r="DI341" s="97" t="str">
        <f t="shared" si="548"/>
        <v/>
      </c>
      <c r="DJ341" s="334"/>
      <c r="DK341" s="335"/>
      <c r="DL341" s="335"/>
      <c r="DM341" s="97"/>
      <c r="DN341" s="334"/>
      <c r="DO341" s="335"/>
      <c r="DP341" s="335"/>
      <c r="DQ341" s="97"/>
      <c r="DR341" s="334"/>
      <c r="DS341" s="335"/>
      <c r="DT341" s="335"/>
      <c r="DU341" s="97"/>
      <c r="DV341" s="334"/>
      <c r="DW341" s="335"/>
      <c r="DX341" s="335"/>
      <c r="DY341" s="97" t="str">
        <f t="shared" si="549"/>
        <v/>
      </c>
      <c r="DZ341" s="998"/>
      <c r="EA341" s="335"/>
      <c r="EB341" s="97" t="str">
        <f t="shared" si="652"/>
        <v/>
      </c>
      <c r="EC341" s="334"/>
      <c r="ED341" s="335"/>
      <c r="EE341" s="335"/>
      <c r="EF341" s="97"/>
      <c r="EG341" s="334"/>
      <c r="EH341" s="335"/>
      <c r="EI341" s="335"/>
      <c r="EJ341" s="97"/>
      <c r="EK341" s="334"/>
      <c r="EL341" s="335"/>
      <c r="EM341" s="335"/>
      <c r="EN341" s="97"/>
      <c r="EO341" s="334"/>
      <c r="EP341" s="335"/>
      <c r="EQ341" s="335"/>
      <c r="ER341" s="97" t="str">
        <f t="shared" si="551"/>
        <v/>
      </c>
      <c r="ES341" s="993"/>
      <c r="ET341" s="335"/>
      <c r="EU341" s="97" t="str">
        <f t="shared" si="654"/>
        <v/>
      </c>
      <c r="EV341" s="334"/>
      <c r="EW341" s="335"/>
      <c r="EX341" s="335"/>
      <c r="EY341" s="97"/>
      <c r="EZ341" s="334"/>
      <c r="FA341" s="335"/>
      <c r="FB341" s="335"/>
      <c r="FC341" s="97"/>
      <c r="FD341" s="334"/>
      <c r="FE341" s="335"/>
      <c r="FF341" s="335"/>
      <c r="FG341" s="97"/>
      <c r="FH341" s="334"/>
      <c r="FI341" s="335"/>
      <c r="FJ341" s="335"/>
      <c r="FK341" s="97" t="str">
        <f t="shared" si="553"/>
        <v/>
      </c>
      <c r="FL341" s="993"/>
      <c r="FM341" s="335"/>
      <c r="FN341" s="97" t="str">
        <f t="shared" si="656"/>
        <v/>
      </c>
      <c r="FO341" s="334"/>
      <c r="FP341" s="335"/>
      <c r="FQ341" s="97"/>
      <c r="FR341" s="334"/>
      <c r="FS341" s="335"/>
      <c r="FT341" s="97"/>
      <c r="FU341" s="334"/>
      <c r="FV341" s="335"/>
      <c r="FW341" s="97"/>
      <c r="FX341" s="334"/>
      <c r="FY341" s="335"/>
      <c r="FZ341" s="97" t="str">
        <f t="shared" si="555"/>
        <v/>
      </c>
      <c r="GA341" s="993"/>
      <c r="GB341" s="335"/>
      <c r="GC341" s="510" t="str">
        <f t="shared" si="658"/>
        <v/>
      </c>
      <c r="GD341" s="336"/>
      <c r="GE341" s="337"/>
      <c r="GF341" s="337"/>
      <c r="GG341" s="337"/>
      <c r="GH341" s="337"/>
      <c r="GI341" s="510"/>
      <c r="GJ341" s="336"/>
      <c r="GK341" s="337"/>
      <c r="GL341" s="337"/>
      <c r="GM341" s="337"/>
      <c r="GN341" s="337"/>
      <c r="GO341" s="510"/>
      <c r="GP341" s="336"/>
      <c r="GQ341" s="337"/>
      <c r="GR341" s="337"/>
      <c r="GS341" s="337"/>
      <c r="GT341" s="337"/>
      <c r="GU341" s="510"/>
      <c r="GV341" s="336"/>
      <c r="GW341" s="337"/>
      <c r="GX341" s="337"/>
      <c r="GY341" s="337"/>
      <c r="GZ341" s="336"/>
      <c r="HA341" s="510" t="str">
        <f t="shared" si="557"/>
        <v/>
      </c>
      <c r="HB341" s="994"/>
      <c r="HC341" s="337"/>
      <c r="HD341" s="510" t="str">
        <f t="shared" si="660"/>
        <v/>
      </c>
      <c r="HE341" s="336"/>
      <c r="HF341" s="337"/>
      <c r="HG341" s="337"/>
      <c r="HH341" s="336"/>
      <c r="HI341" s="510"/>
      <c r="HJ341" s="336"/>
      <c r="HK341" s="337"/>
      <c r="HL341" s="337"/>
      <c r="HM341" s="336"/>
      <c r="HN341" s="510"/>
      <c r="HO341" s="336"/>
      <c r="HP341" s="337"/>
      <c r="HQ341" s="337"/>
      <c r="HR341" s="337"/>
      <c r="HS341" s="510"/>
      <c r="HT341" s="336"/>
      <c r="HU341" s="337"/>
      <c r="HV341" s="337"/>
      <c r="HW341" s="337"/>
      <c r="HX341" s="97" t="str">
        <f t="shared" si="559"/>
        <v/>
      </c>
      <c r="HY341" s="994"/>
      <c r="HZ341" s="337"/>
      <c r="IA341" s="510" t="str">
        <f t="shared" si="662"/>
        <v/>
      </c>
      <c r="IB341" s="336"/>
      <c r="IC341" s="337"/>
      <c r="ID341" s="337"/>
      <c r="IE341" s="510"/>
      <c r="IF341" s="336"/>
      <c r="IG341" s="337"/>
      <c r="IH341" s="337"/>
      <c r="II341" s="510"/>
      <c r="IJ341" s="336"/>
      <c r="IK341" s="337"/>
      <c r="IL341" s="337"/>
      <c r="IM341" s="510"/>
      <c r="IN341" s="336"/>
      <c r="IO341" s="337"/>
      <c r="IP341" s="337"/>
      <c r="IQ341" s="97" t="str">
        <f t="shared" si="663"/>
        <v/>
      </c>
      <c r="IR341" s="994"/>
      <c r="IS341" s="337"/>
      <c r="IT341" s="337"/>
      <c r="IU341" s="337"/>
      <c r="IV341" s="510" t="str">
        <f t="shared" si="664"/>
        <v/>
      </c>
      <c r="IW341" s="995"/>
    </row>
    <row r="342" spans="1:257" x14ac:dyDescent="0.25">
      <c r="A342" s="996"/>
      <c r="B342" s="507">
        <v>7</v>
      </c>
      <c r="C342" s="97" t="str">
        <f>IF(Proponentes!B333&gt;0,Proponentes!B333,"")</f>
        <v/>
      </c>
      <c r="D342" s="335"/>
      <c r="E342" s="335"/>
      <c r="F342" s="334"/>
      <c r="G342" s="335"/>
      <c r="H342" s="335"/>
      <c r="I342" s="335"/>
      <c r="J342" s="335"/>
      <c r="K342" s="335"/>
      <c r="L342" s="335"/>
      <c r="M342" s="334"/>
      <c r="N342" s="335"/>
      <c r="O342" s="335"/>
      <c r="P342" s="335"/>
      <c r="Q342" s="335"/>
      <c r="R342" s="335"/>
      <c r="S342" s="335"/>
      <c r="T342" s="334"/>
      <c r="U342" s="335"/>
      <c r="V342" s="335"/>
      <c r="W342" s="335"/>
      <c r="X342" s="335"/>
      <c r="Y342" s="335"/>
      <c r="Z342" s="335"/>
      <c r="AA342" s="334"/>
      <c r="AB342" s="335"/>
      <c r="AC342" s="335"/>
      <c r="AD342" s="335"/>
      <c r="AE342" s="335"/>
      <c r="AF342" s="335"/>
      <c r="AG342" s="97" t="str">
        <f t="shared" si="538"/>
        <v/>
      </c>
      <c r="AH342" s="993"/>
      <c r="AI342" s="335"/>
      <c r="AJ342" s="335" t="str">
        <f t="shared" si="539"/>
        <v/>
      </c>
      <c r="AK342" s="335"/>
      <c r="AL342" s="334"/>
      <c r="AM342" s="335"/>
      <c r="AN342" s="335"/>
      <c r="AO342" s="335"/>
      <c r="AP342" s="335"/>
      <c r="AQ342" s="335"/>
      <c r="AR342" s="335"/>
      <c r="AS342" s="334"/>
      <c r="AT342" s="335"/>
      <c r="AU342" s="335"/>
      <c r="AV342" s="335"/>
      <c r="AW342" s="335"/>
      <c r="AX342" s="335"/>
      <c r="AY342" s="335"/>
      <c r="AZ342" s="334"/>
      <c r="BA342" s="335"/>
      <c r="BB342" s="335"/>
      <c r="BC342" s="335"/>
      <c r="BD342" s="335"/>
      <c r="BE342" s="335"/>
      <c r="BF342" s="335"/>
      <c r="BG342" s="334"/>
      <c r="BH342" s="335"/>
      <c r="BI342" s="335"/>
      <c r="BJ342" s="335"/>
      <c r="BK342" s="335"/>
      <c r="BL342" s="97" t="str">
        <f t="shared" si="540"/>
        <v/>
      </c>
      <c r="BM342" s="993"/>
      <c r="BN342" s="335" t="str">
        <f t="shared" si="644"/>
        <v/>
      </c>
      <c r="BO342" s="334"/>
      <c r="BP342" s="335"/>
      <c r="BQ342" s="335"/>
      <c r="BR342" s="335"/>
      <c r="BS342" s="335" t="str">
        <f t="shared" si="645"/>
        <v/>
      </c>
      <c r="BT342" s="334"/>
      <c r="BU342" s="335"/>
      <c r="BV342" s="335"/>
      <c r="BW342" s="335"/>
      <c r="BX342" s="335" t="str">
        <f t="shared" si="665"/>
        <v/>
      </c>
      <c r="BY342" s="334"/>
      <c r="BZ342" s="335"/>
      <c r="CA342" s="335"/>
      <c r="CB342" s="335"/>
      <c r="CC342" s="335" t="str">
        <f t="shared" si="646"/>
        <v/>
      </c>
      <c r="CD342" s="334"/>
      <c r="CE342" s="335"/>
      <c r="CF342" s="335"/>
      <c r="CG342" s="335"/>
      <c r="CH342" s="997"/>
      <c r="CI342" s="97" t="str">
        <f t="shared" si="647"/>
        <v/>
      </c>
      <c r="CJ342" s="998"/>
      <c r="CK342" s="335"/>
      <c r="CL342" s="97" t="str">
        <f t="shared" si="648"/>
        <v/>
      </c>
      <c r="CM342" s="334"/>
      <c r="CN342" s="335"/>
      <c r="CO342" s="335"/>
      <c r="CP342" s="335"/>
      <c r="CQ342" s="97"/>
      <c r="CR342" s="334"/>
      <c r="CS342" s="335"/>
      <c r="CT342" s="335"/>
      <c r="CU342" s="335"/>
      <c r="CV342" s="97"/>
      <c r="CW342" s="334"/>
      <c r="CX342" s="335"/>
      <c r="CY342" s="335"/>
      <c r="CZ342" s="335"/>
      <c r="DA342" s="97"/>
      <c r="DB342" s="334"/>
      <c r="DC342" s="335"/>
      <c r="DD342" s="335"/>
      <c r="DE342" s="335"/>
      <c r="DF342" s="97" t="str">
        <f t="shared" si="547"/>
        <v/>
      </c>
      <c r="DG342" s="993"/>
      <c r="DH342" s="335"/>
      <c r="DI342" s="97" t="str">
        <f t="shared" si="548"/>
        <v/>
      </c>
      <c r="DJ342" s="334"/>
      <c r="DK342" s="335"/>
      <c r="DL342" s="335"/>
      <c r="DM342" s="97"/>
      <c r="DN342" s="334"/>
      <c r="DO342" s="335"/>
      <c r="DP342" s="335"/>
      <c r="DQ342" s="97"/>
      <c r="DR342" s="334"/>
      <c r="DS342" s="335"/>
      <c r="DT342" s="335"/>
      <c r="DU342" s="97"/>
      <c r="DV342" s="334"/>
      <c r="DW342" s="335"/>
      <c r="DX342" s="335"/>
      <c r="DY342" s="97" t="str">
        <f t="shared" si="549"/>
        <v/>
      </c>
      <c r="DZ342" s="998"/>
      <c r="EA342" s="335"/>
      <c r="EB342" s="97" t="str">
        <f t="shared" si="652"/>
        <v/>
      </c>
      <c r="EC342" s="334"/>
      <c r="ED342" s="335"/>
      <c r="EE342" s="335"/>
      <c r="EF342" s="97"/>
      <c r="EG342" s="334"/>
      <c r="EH342" s="335"/>
      <c r="EI342" s="335"/>
      <c r="EJ342" s="97"/>
      <c r="EK342" s="334"/>
      <c r="EL342" s="335"/>
      <c r="EM342" s="335"/>
      <c r="EN342" s="97"/>
      <c r="EO342" s="334"/>
      <c r="EP342" s="335"/>
      <c r="EQ342" s="335"/>
      <c r="ER342" s="97" t="str">
        <f t="shared" si="551"/>
        <v/>
      </c>
      <c r="ES342" s="993"/>
      <c r="ET342" s="335"/>
      <c r="EU342" s="97" t="str">
        <f t="shared" si="654"/>
        <v/>
      </c>
      <c r="EV342" s="334"/>
      <c r="EW342" s="335"/>
      <c r="EX342" s="335"/>
      <c r="EY342" s="97"/>
      <c r="EZ342" s="334"/>
      <c r="FA342" s="335"/>
      <c r="FB342" s="335"/>
      <c r="FC342" s="97"/>
      <c r="FD342" s="334"/>
      <c r="FE342" s="335"/>
      <c r="FF342" s="335"/>
      <c r="FG342" s="97"/>
      <c r="FH342" s="334"/>
      <c r="FI342" s="335"/>
      <c r="FJ342" s="335"/>
      <c r="FK342" s="97" t="str">
        <f t="shared" si="553"/>
        <v/>
      </c>
      <c r="FL342" s="993"/>
      <c r="FM342" s="335"/>
      <c r="FN342" s="97" t="str">
        <f t="shared" si="656"/>
        <v/>
      </c>
      <c r="FO342" s="334"/>
      <c r="FP342" s="335"/>
      <c r="FQ342" s="97"/>
      <c r="FR342" s="334"/>
      <c r="FS342" s="335"/>
      <c r="FT342" s="97"/>
      <c r="FU342" s="334"/>
      <c r="FV342" s="335"/>
      <c r="FW342" s="97"/>
      <c r="FX342" s="334"/>
      <c r="FY342" s="335"/>
      <c r="FZ342" s="97" t="str">
        <f t="shared" si="555"/>
        <v/>
      </c>
      <c r="GA342" s="993"/>
      <c r="GB342" s="335"/>
      <c r="GC342" s="510" t="str">
        <f t="shared" si="658"/>
        <v/>
      </c>
      <c r="GD342" s="336"/>
      <c r="GE342" s="337"/>
      <c r="GF342" s="337"/>
      <c r="GG342" s="337"/>
      <c r="GH342" s="337"/>
      <c r="GI342" s="510"/>
      <c r="GJ342" s="336"/>
      <c r="GK342" s="337"/>
      <c r="GL342" s="337"/>
      <c r="GM342" s="337"/>
      <c r="GN342" s="337"/>
      <c r="GO342" s="510"/>
      <c r="GP342" s="336"/>
      <c r="GQ342" s="337"/>
      <c r="GR342" s="337"/>
      <c r="GS342" s="337"/>
      <c r="GT342" s="337"/>
      <c r="GU342" s="510"/>
      <c r="GV342" s="336"/>
      <c r="GW342" s="337"/>
      <c r="GX342" s="337"/>
      <c r="GY342" s="337"/>
      <c r="GZ342" s="336"/>
      <c r="HA342" s="510" t="str">
        <f t="shared" si="557"/>
        <v/>
      </c>
      <c r="HB342" s="994"/>
      <c r="HC342" s="337"/>
      <c r="HD342" s="510" t="str">
        <f t="shared" si="660"/>
        <v/>
      </c>
      <c r="HE342" s="336"/>
      <c r="HF342" s="337"/>
      <c r="HG342" s="337"/>
      <c r="HH342" s="336"/>
      <c r="HI342" s="510"/>
      <c r="HJ342" s="336"/>
      <c r="HK342" s="337"/>
      <c r="HL342" s="337"/>
      <c r="HM342" s="336"/>
      <c r="HN342" s="510"/>
      <c r="HO342" s="336"/>
      <c r="HP342" s="337"/>
      <c r="HQ342" s="337"/>
      <c r="HR342" s="337"/>
      <c r="HS342" s="510"/>
      <c r="HT342" s="336"/>
      <c r="HU342" s="337"/>
      <c r="HV342" s="337"/>
      <c r="HW342" s="337"/>
      <c r="HX342" s="97" t="str">
        <f t="shared" si="559"/>
        <v/>
      </c>
      <c r="HY342" s="994"/>
      <c r="HZ342" s="337"/>
      <c r="IA342" s="510" t="str">
        <f t="shared" si="662"/>
        <v/>
      </c>
      <c r="IB342" s="336"/>
      <c r="IC342" s="337"/>
      <c r="ID342" s="337"/>
      <c r="IE342" s="510"/>
      <c r="IF342" s="336"/>
      <c r="IG342" s="337"/>
      <c r="IH342" s="337"/>
      <c r="II342" s="510"/>
      <c r="IJ342" s="336"/>
      <c r="IK342" s="337"/>
      <c r="IL342" s="337"/>
      <c r="IM342" s="510"/>
      <c r="IN342" s="336"/>
      <c r="IO342" s="337"/>
      <c r="IP342" s="337"/>
      <c r="IQ342" s="97" t="str">
        <f t="shared" si="663"/>
        <v/>
      </c>
      <c r="IR342" s="994"/>
      <c r="IS342" s="337"/>
      <c r="IT342" s="337"/>
      <c r="IU342" s="337"/>
      <c r="IV342" s="510" t="str">
        <f t="shared" si="664"/>
        <v/>
      </c>
      <c r="IW342" s="995"/>
    </row>
    <row r="343" spans="1:257" x14ac:dyDescent="0.25">
      <c r="A343" s="996"/>
      <c r="B343" s="507">
        <v>8</v>
      </c>
      <c r="C343" s="97" t="str">
        <f>IF(Proponentes!B334&gt;0,Proponentes!B334,"")</f>
        <v/>
      </c>
      <c r="D343" s="335"/>
      <c r="E343" s="335"/>
      <c r="F343" s="334"/>
      <c r="G343" s="335"/>
      <c r="H343" s="335"/>
      <c r="I343" s="335"/>
      <c r="J343" s="335"/>
      <c r="K343" s="335"/>
      <c r="L343" s="335"/>
      <c r="M343" s="334"/>
      <c r="N343" s="335"/>
      <c r="O343" s="335"/>
      <c r="P343" s="335"/>
      <c r="Q343" s="335"/>
      <c r="R343" s="335"/>
      <c r="S343" s="335"/>
      <c r="T343" s="334"/>
      <c r="U343" s="335"/>
      <c r="V343" s="335"/>
      <c r="W343" s="335"/>
      <c r="X343" s="335"/>
      <c r="Y343" s="335"/>
      <c r="Z343" s="335"/>
      <c r="AA343" s="334"/>
      <c r="AB343" s="335"/>
      <c r="AC343" s="335"/>
      <c r="AD343" s="335"/>
      <c r="AE343" s="335"/>
      <c r="AF343" s="335"/>
      <c r="AG343" s="97" t="str">
        <f t="shared" si="538"/>
        <v/>
      </c>
      <c r="AH343" s="993"/>
      <c r="AI343" s="335"/>
      <c r="AJ343" s="335" t="str">
        <f t="shared" si="539"/>
        <v/>
      </c>
      <c r="AK343" s="335"/>
      <c r="AL343" s="334"/>
      <c r="AM343" s="335"/>
      <c r="AN343" s="335"/>
      <c r="AO343" s="335"/>
      <c r="AP343" s="335"/>
      <c r="AQ343" s="335"/>
      <c r="AR343" s="335"/>
      <c r="AS343" s="334"/>
      <c r="AT343" s="335"/>
      <c r="AU343" s="335"/>
      <c r="AV343" s="335"/>
      <c r="AW343" s="335"/>
      <c r="AX343" s="335"/>
      <c r="AY343" s="335"/>
      <c r="AZ343" s="334"/>
      <c r="BA343" s="335"/>
      <c r="BB343" s="335"/>
      <c r="BC343" s="335"/>
      <c r="BD343" s="335"/>
      <c r="BE343" s="335"/>
      <c r="BF343" s="335"/>
      <c r="BG343" s="334"/>
      <c r="BH343" s="335"/>
      <c r="BI343" s="335"/>
      <c r="BJ343" s="335"/>
      <c r="BK343" s="335"/>
      <c r="BL343" s="97" t="str">
        <f t="shared" si="540"/>
        <v/>
      </c>
      <c r="BM343" s="993"/>
      <c r="BN343" s="335" t="str">
        <f t="shared" si="644"/>
        <v/>
      </c>
      <c r="BO343" s="334"/>
      <c r="BP343" s="335"/>
      <c r="BQ343" s="335"/>
      <c r="BR343" s="335"/>
      <c r="BS343" s="335" t="str">
        <f t="shared" si="645"/>
        <v/>
      </c>
      <c r="BT343" s="334"/>
      <c r="BU343" s="335"/>
      <c r="BV343" s="335"/>
      <c r="BW343" s="335"/>
      <c r="BX343" s="335" t="str">
        <f t="shared" si="665"/>
        <v/>
      </c>
      <c r="BY343" s="334"/>
      <c r="BZ343" s="335"/>
      <c r="CA343" s="335"/>
      <c r="CB343" s="335"/>
      <c r="CC343" s="335" t="str">
        <f t="shared" si="646"/>
        <v/>
      </c>
      <c r="CD343" s="334"/>
      <c r="CE343" s="335"/>
      <c r="CF343" s="335"/>
      <c r="CG343" s="335"/>
      <c r="CH343" s="997"/>
      <c r="CI343" s="97" t="str">
        <f t="shared" si="647"/>
        <v/>
      </c>
      <c r="CJ343" s="998"/>
      <c r="CK343" s="335"/>
      <c r="CL343" s="97" t="str">
        <f t="shared" si="648"/>
        <v/>
      </c>
      <c r="CM343" s="334"/>
      <c r="CN343" s="335"/>
      <c r="CO343" s="335"/>
      <c r="CP343" s="335"/>
      <c r="CQ343" s="97"/>
      <c r="CR343" s="334"/>
      <c r="CS343" s="335"/>
      <c r="CT343" s="335"/>
      <c r="CU343" s="335"/>
      <c r="CV343" s="97"/>
      <c r="CW343" s="334"/>
      <c r="CX343" s="335"/>
      <c r="CY343" s="335"/>
      <c r="CZ343" s="335"/>
      <c r="DA343" s="97"/>
      <c r="DB343" s="334"/>
      <c r="DC343" s="335"/>
      <c r="DD343" s="335"/>
      <c r="DE343" s="335"/>
      <c r="DF343" s="97" t="str">
        <f t="shared" si="547"/>
        <v/>
      </c>
      <c r="DG343" s="993"/>
      <c r="DH343" s="335"/>
      <c r="DI343" s="97" t="str">
        <f t="shared" si="548"/>
        <v/>
      </c>
      <c r="DJ343" s="334"/>
      <c r="DK343" s="335"/>
      <c r="DL343" s="335"/>
      <c r="DM343" s="97"/>
      <c r="DN343" s="334"/>
      <c r="DO343" s="335"/>
      <c r="DP343" s="335"/>
      <c r="DQ343" s="97"/>
      <c r="DR343" s="334"/>
      <c r="DS343" s="335"/>
      <c r="DT343" s="335"/>
      <c r="DU343" s="97"/>
      <c r="DV343" s="334"/>
      <c r="DW343" s="335"/>
      <c r="DX343" s="335"/>
      <c r="DY343" s="97" t="str">
        <f t="shared" si="549"/>
        <v/>
      </c>
      <c r="DZ343" s="998"/>
      <c r="EA343" s="335"/>
      <c r="EB343" s="97" t="str">
        <f t="shared" si="652"/>
        <v/>
      </c>
      <c r="EC343" s="334"/>
      <c r="ED343" s="335"/>
      <c r="EE343" s="335"/>
      <c r="EF343" s="97"/>
      <c r="EG343" s="334"/>
      <c r="EH343" s="335"/>
      <c r="EI343" s="335"/>
      <c r="EJ343" s="97"/>
      <c r="EK343" s="334"/>
      <c r="EL343" s="335"/>
      <c r="EM343" s="335"/>
      <c r="EN343" s="97"/>
      <c r="EO343" s="334"/>
      <c r="EP343" s="335"/>
      <c r="EQ343" s="335"/>
      <c r="ER343" s="97" t="str">
        <f t="shared" si="551"/>
        <v/>
      </c>
      <c r="ES343" s="993"/>
      <c r="ET343" s="335"/>
      <c r="EU343" s="97" t="str">
        <f t="shared" si="654"/>
        <v/>
      </c>
      <c r="EV343" s="334"/>
      <c r="EW343" s="335"/>
      <c r="EX343" s="335"/>
      <c r="EY343" s="97"/>
      <c r="EZ343" s="334"/>
      <c r="FA343" s="335"/>
      <c r="FB343" s="335"/>
      <c r="FC343" s="97"/>
      <c r="FD343" s="334"/>
      <c r="FE343" s="335"/>
      <c r="FF343" s="335"/>
      <c r="FG343" s="97"/>
      <c r="FH343" s="334"/>
      <c r="FI343" s="335"/>
      <c r="FJ343" s="335"/>
      <c r="FK343" s="97" t="str">
        <f t="shared" si="553"/>
        <v/>
      </c>
      <c r="FL343" s="993"/>
      <c r="FM343" s="335"/>
      <c r="FN343" s="97" t="str">
        <f t="shared" si="656"/>
        <v/>
      </c>
      <c r="FO343" s="334"/>
      <c r="FP343" s="335"/>
      <c r="FQ343" s="97"/>
      <c r="FR343" s="334"/>
      <c r="FS343" s="335"/>
      <c r="FT343" s="97"/>
      <c r="FU343" s="334"/>
      <c r="FV343" s="335"/>
      <c r="FW343" s="97"/>
      <c r="FX343" s="334"/>
      <c r="FY343" s="335"/>
      <c r="FZ343" s="97" t="str">
        <f t="shared" si="555"/>
        <v/>
      </c>
      <c r="GA343" s="993"/>
      <c r="GB343" s="335"/>
      <c r="GC343" s="510" t="str">
        <f t="shared" si="658"/>
        <v/>
      </c>
      <c r="GD343" s="336"/>
      <c r="GE343" s="337"/>
      <c r="GF343" s="337"/>
      <c r="GG343" s="337"/>
      <c r="GH343" s="337"/>
      <c r="GI343" s="510"/>
      <c r="GJ343" s="336"/>
      <c r="GK343" s="337"/>
      <c r="GL343" s="337"/>
      <c r="GM343" s="337"/>
      <c r="GN343" s="337"/>
      <c r="GO343" s="510"/>
      <c r="GP343" s="336"/>
      <c r="GQ343" s="337"/>
      <c r="GR343" s="337"/>
      <c r="GS343" s="337"/>
      <c r="GT343" s="337"/>
      <c r="GU343" s="510"/>
      <c r="GV343" s="336"/>
      <c r="GW343" s="337"/>
      <c r="GX343" s="337"/>
      <c r="GY343" s="337"/>
      <c r="GZ343" s="336"/>
      <c r="HA343" s="510" t="str">
        <f t="shared" si="557"/>
        <v/>
      </c>
      <c r="HB343" s="994"/>
      <c r="HC343" s="337"/>
      <c r="HD343" s="510" t="str">
        <f t="shared" si="660"/>
        <v/>
      </c>
      <c r="HE343" s="336"/>
      <c r="HF343" s="337"/>
      <c r="HG343" s="337"/>
      <c r="HH343" s="336"/>
      <c r="HI343" s="510"/>
      <c r="HJ343" s="336"/>
      <c r="HK343" s="337"/>
      <c r="HL343" s="337"/>
      <c r="HM343" s="336"/>
      <c r="HN343" s="510"/>
      <c r="HO343" s="336"/>
      <c r="HP343" s="337"/>
      <c r="HQ343" s="337"/>
      <c r="HR343" s="337"/>
      <c r="HS343" s="510"/>
      <c r="HT343" s="336"/>
      <c r="HU343" s="337"/>
      <c r="HV343" s="337"/>
      <c r="HW343" s="337"/>
      <c r="HX343" s="97" t="str">
        <f t="shared" si="559"/>
        <v/>
      </c>
      <c r="HY343" s="994"/>
      <c r="HZ343" s="337"/>
      <c r="IA343" s="510" t="str">
        <f t="shared" si="662"/>
        <v/>
      </c>
      <c r="IB343" s="336"/>
      <c r="IC343" s="337"/>
      <c r="ID343" s="337"/>
      <c r="IE343" s="510"/>
      <c r="IF343" s="336"/>
      <c r="IG343" s="337"/>
      <c r="IH343" s="337"/>
      <c r="II343" s="510"/>
      <c r="IJ343" s="336"/>
      <c r="IK343" s="337"/>
      <c r="IL343" s="337"/>
      <c r="IM343" s="510"/>
      <c r="IN343" s="336"/>
      <c r="IO343" s="337"/>
      <c r="IP343" s="337"/>
      <c r="IQ343" s="97" t="str">
        <f t="shared" si="663"/>
        <v/>
      </c>
      <c r="IR343" s="994"/>
      <c r="IS343" s="337"/>
      <c r="IT343" s="337"/>
      <c r="IU343" s="337"/>
      <c r="IV343" s="510" t="str">
        <f t="shared" si="664"/>
        <v/>
      </c>
      <c r="IW343" s="995"/>
    </row>
    <row r="344" spans="1:257" x14ac:dyDescent="0.25">
      <c r="A344" s="996"/>
      <c r="B344" s="507">
        <v>9</v>
      </c>
      <c r="C344" s="97" t="str">
        <f>IF(Proponentes!B335&gt;0,Proponentes!B335,"")</f>
        <v/>
      </c>
      <c r="D344" s="335"/>
      <c r="E344" s="335"/>
      <c r="F344" s="334"/>
      <c r="G344" s="335"/>
      <c r="H344" s="335"/>
      <c r="I344" s="335"/>
      <c r="J344" s="335"/>
      <c r="K344" s="335"/>
      <c r="L344" s="335"/>
      <c r="M344" s="334"/>
      <c r="N344" s="335"/>
      <c r="O344" s="335"/>
      <c r="P344" s="335"/>
      <c r="Q344" s="335"/>
      <c r="R344" s="335"/>
      <c r="S344" s="335"/>
      <c r="T344" s="334"/>
      <c r="U344" s="335"/>
      <c r="V344" s="335"/>
      <c r="W344" s="335"/>
      <c r="X344" s="335"/>
      <c r="Y344" s="335"/>
      <c r="Z344" s="335"/>
      <c r="AA344" s="334"/>
      <c r="AB344" s="335"/>
      <c r="AC344" s="335"/>
      <c r="AD344" s="335"/>
      <c r="AE344" s="335"/>
      <c r="AF344" s="335"/>
      <c r="AG344" s="97" t="str">
        <f t="shared" si="538"/>
        <v/>
      </c>
      <c r="AH344" s="993"/>
      <c r="AI344" s="335"/>
      <c r="AJ344" s="335" t="str">
        <f t="shared" si="539"/>
        <v/>
      </c>
      <c r="AK344" s="335"/>
      <c r="AL344" s="334"/>
      <c r="AM344" s="335"/>
      <c r="AN344" s="335"/>
      <c r="AO344" s="335"/>
      <c r="AP344" s="335"/>
      <c r="AQ344" s="335"/>
      <c r="AR344" s="335"/>
      <c r="AS344" s="334"/>
      <c r="AT344" s="335"/>
      <c r="AU344" s="335"/>
      <c r="AV344" s="335"/>
      <c r="AW344" s="335"/>
      <c r="AX344" s="335"/>
      <c r="AY344" s="335"/>
      <c r="AZ344" s="334"/>
      <c r="BA344" s="335"/>
      <c r="BB344" s="335"/>
      <c r="BC344" s="335"/>
      <c r="BD344" s="335"/>
      <c r="BE344" s="335"/>
      <c r="BF344" s="335"/>
      <c r="BG344" s="334"/>
      <c r="BH344" s="335"/>
      <c r="BI344" s="335"/>
      <c r="BJ344" s="335"/>
      <c r="BK344" s="335"/>
      <c r="BL344" s="97" t="str">
        <f t="shared" si="540"/>
        <v/>
      </c>
      <c r="BM344" s="993"/>
      <c r="BN344" s="335" t="str">
        <f t="shared" si="644"/>
        <v/>
      </c>
      <c r="BO344" s="334"/>
      <c r="BP344" s="335"/>
      <c r="BQ344" s="335"/>
      <c r="BR344" s="335"/>
      <c r="BS344" s="335" t="str">
        <f t="shared" si="645"/>
        <v/>
      </c>
      <c r="BT344" s="334"/>
      <c r="BU344" s="335"/>
      <c r="BV344" s="335"/>
      <c r="BW344" s="335"/>
      <c r="BX344" s="335" t="str">
        <f t="shared" si="665"/>
        <v/>
      </c>
      <c r="BY344" s="334"/>
      <c r="BZ344" s="335"/>
      <c r="CA344" s="335"/>
      <c r="CB344" s="335"/>
      <c r="CC344" s="335" t="str">
        <f t="shared" si="646"/>
        <v/>
      </c>
      <c r="CD344" s="334"/>
      <c r="CE344" s="335"/>
      <c r="CF344" s="335"/>
      <c r="CG344" s="335"/>
      <c r="CH344" s="997"/>
      <c r="CI344" s="97" t="str">
        <f t="shared" si="647"/>
        <v/>
      </c>
      <c r="CJ344" s="998"/>
      <c r="CK344" s="335"/>
      <c r="CL344" s="97" t="str">
        <f t="shared" si="648"/>
        <v/>
      </c>
      <c r="CM344" s="334"/>
      <c r="CN344" s="335"/>
      <c r="CO344" s="335"/>
      <c r="CP344" s="335"/>
      <c r="CQ344" s="97"/>
      <c r="CR344" s="334"/>
      <c r="CS344" s="335"/>
      <c r="CT344" s="335"/>
      <c r="CU344" s="335"/>
      <c r="CV344" s="97"/>
      <c r="CW344" s="334"/>
      <c r="CX344" s="335"/>
      <c r="CY344" s="335"/>
      <c r="CZ344" s="335"/>
      <c r="DA344" s="97"/>
      <c r="DB344" s="334"/>
      <c r="DC344" s="335"/>
      <c r="DD344" s="335"/>
      <c r="DE344" s="335"/>
      <c r="DF344" s="97" t="str">
        <f t="shared" si="547"/>
        <v/>
      </c>
      <c r="DG344" s="993"/>
      <c r="DH344" s="335"/>
      <c r="DI344" s="97" t="str">
        <f t="shared" si="548"/>
        <v/>
      </c>
      <c r="DJ344" s="334"/>
      <c r="DK344" s="335"/>
      <c r="DL344" s="335"/>
      <c r="DM344" s="97"/>
      <c r="DN344" s="334"/>
      <c r="DO344" s="335"/>
      <c r="DP344" s="335"/>
      <c r="DQ344" s="97"/>
      <c r="DR344" s="334"/>
      <c r="DS344" s="335"/>
      <c r="DT344" s="335"/>
      <c r="DU344" s="97"/>
      <c r="DV344" s="334"/>
      <c r="DW344" s="335"/>
      <c r="DX344" s="335"/>
      <c r="DY344" s="97" t="str">
        <f t="shared" si="549"/>
        <v/>
      </c>
      <c r="DZ344" s="998"/>
      <c r="EA344" s="335"/>
      <c r="EB344" s="97" t="str">
        <f t="shared" si="652"/>
        <v/>
      </c>
      <c r="EC344" s="334"/>
      <c r="ED344" s="335"/>
      <c r="EE344" s="335"/>
      <c r="EF344" s="97"/>
      <c r="EG344" s="334"/>
      <c r="EH344" s="335"/>
      <c r="EI344" s="335"/>
      <c r="EJ344" s="97"/>
      <c r="EK344" s="334"/>
      <c r="EL344" s="335"/>
      <c r="EM344" s="335"/>
      <c r="EN344" s="97"/>
      <c r="EO344" s="334"/>
      <c r="EP344" s="335"/>
      <c r="EQ344" s="335"/>
      <c r="ER344" s="97" t="str">
        <f t="shared" si="551"/>
        <v/>
      </c>
      <c r="ES344" s="993"/>
      <c r="ET344" s="335"/>
      <c r="EU344" s="97" t="str">
        <f t="shared" si="654"/>
        <v/>
      </c>
      <c r="EV344" s="334"/>
      <c r="EW344" s="335"/>
      <c r="EX344" s="335"/>
      <c r="EY344" s="97"/>
      <c r="EZ344" s="334"/>
      <c r="FA344" s="335"/>
      <c r="FB344" s="335"/>
      <c r="FC344" s="97"/>
      <c r="FD344" s="334"/>
      <c r="FE344" s="335"/>
      <c r="FF344" s="335"/>
      <c r="FG344" s="97"/>
      <c r="FH344" s="334"/>
      <c r="FI344" s="335"/>
      <c r="FJ344" s="335"/>
      <c r="FK344" s="97" t="str">
        <f t="shared" si="553"/>
        <v/>
      </c>
      <c r="FL344" s="993"/>
      <c r="FM344" s="335"/>
      <c r="FN344" s="97" t="str">
        <f t="shared" si="656"/>
        <v/>
      </c>
      <c r="FO344" s="334"/>
      <c r="FP344" s="335"/>
      <c r="FQ344" s="97"/>
      <c r="FR344" s="334"/>
      <c r="FS344" s="335"/>
      <c r="FT344" s="97"/>
      <c r="FU344" s="334"/>
      <c r="FV344" s="335"/>
      <c r="FW344" s="97"/>
      <c r="FX344" s="334"/>
      <c r="FY344" s="335"/>
      <c r="FZ344" s="97" t="str">
        <f t="shared" si="555"/>
        <v/>
      </c>
      <c r="GA344" s="993"/>
      <c r="GB344" s="335"/>
      <c r="GC344" s="510" t="str">
        <f t="shared" si="658"/>
        <v/>
      </c>
      <c r="GD344" s="336"/>
      <c r="GE344" s="337"/>
      <c r="GF344" s="337"/>
      <c r="GG344" s="337"/>
      <c r="GH344" s="337"/>
      <c r="GI344" s="510"/>
      <c r="GJ344" s="336"/>
      <c r="GK344" s="337"/>
      <c r="GL344" s="337"/>
      <c r="GM344" s="337"/>
      <c r="GN344" s="337"/>
      <c r="GO344" s="510"/>
      <c r="GP344" s="336"/>
      <c r="GQ344" s="337"/>
      <c r="GR344" s="337"/>
      <c r="GS344" s="337"/>
      <c r="GT344" s="337"/>
      <c r="GU344" s="510"/>
      <c r="GV344" s="336"/>
      <c r="GW344" s="337"/>
      <c r="GX344" s="337"/>
      <c r="GY344" s="337"/>
      <c r="GZ344" s="336"/>
      <c r="HA344" s="510" t="str">
        <f t="shared" si="557"/>
        <v/>
      </c>
      <c r="HB344" s="994"/>
      <c r="HC344" s="337"/>
      <c r="HD344" s="510" t="str">
        <f t="shared" si="660"/>
        <v/>
      </c>
      <c r="HE344" s="336"/>
      <c r="HF344" s="337"/>
      <c r="HG344" s="337"/>
      <c r="HH344" s="336"/>
      <c r="HI344" s="510"/>
      <c r="HJ344" s="336"/>
      <c r="HK344" s="337"/>
      <c r="HL344" s="337"/>
      <c r="HM344" s="336"/>
      <c r="HN344" s="510"/>
      <c r="HO344" s="336"/>
      <c r="HP344" s="337"/>
      <c r="HQ344" s="337"/>
      <c r="HR344" s="337"/>
      <c r="HS344" s="510"/>
      <c r="HT344" s="336"/>
      <c r="HU344" s="337"/>
      <c r="HV344" s="337"/>
      <c r="HW344" s="337"/>
      <c r="HX344" s="97" t="str">
        <f t="shared" si="559"/>
        <v/>
      </c>
      <c r="HY344" s="994"/>
      <c r="HZ344" s="337"/>
      <c r="IA344" s="510" t="str">
        <f t="shared" si="662"/>
        <v/>
      </c>
      <c r="IB344" s="336"/>
      <c r="IC344" s="337"/>
      <c r="ID344" s="337"/>
      <c r="IE344" s="510"/>
      <c r="IF344" s="336"/>
      <c r="IG344" s="337"/>
      <c r="IH344" s="337"/>
      <c r="II344" s="510"/>
      <c r="IJ344" s="336"/>
      <c r="IK344" s="337"/>
      <c r="IL344" s="337"/>
      <c r="IM344" s="510"/>
      <c r="IN344" s="336"/>
      <c r="IO344" s="337"/>
      <c r="IP344" s="337"/>
      <c r="IQ344" s="97" t="str">
        <f t="shared" si="663"/>
        <v/>
      </c>
      <c r="IR344" s="994"/>
      <c r="IS344" s="337"/>
      <c r="IT344" s="337"/>
      <c r="IU344" s="337"/>
      <c r="IV344" s="510" t="str">
        <f t="shared" si="664"/>
        <v/>
      </c>
      <c r="IW344" s="995"/>
    </row>
    <row r="345" spans="1:257" x14ac:dyDescent="0.25">
      <c r="A345" s="996"/>
      <c r="B345" s="507">
        <v>10</v>
      </c>
      <c r="C345" s="97" t="str">
        <f>IF(Proponentes!B336&gt;0,Proponentes!B336,"")</f>
        <v/>
      </c>
      <c r="D345" s="335"/>
      <c r="E345" s="335"/>
      <c r="F345" s="334"/>
      <c r="G345" s="335"/>
      <c r="H345" s="335"/>
      <c r="I345" s="335"/>
      <c r="J345" s="335"/>
      <c r="K345" s="335"/>
      <c r="L345" s="335"/>
      <c r="M345" s="334"/>
      <c r="N345" s="335"/>
      <c r="O345" s="335"/>
      <c r="P345" s="335"/>
      <c r="Q345" s="335"/>
      <c r="R345" s="335"/>
      <c r="S345" s="335"/>
      <c r="T345" s="334"/>
      <c r="U345" s="335"/>
      <c r="V345" s="335"/>
      <c r="W345" s="335"/>
      <c r="X345" s="335"/>
      <c r="Y345" s="335"/>
      <c r="Z345" s="335"/>
      <c r="AA345" s="334"/>
      <c r="AB345" s="335"/>
      <c r="AC345" s="335"/>
      <c r="AD345" s="335"/>
      <c r="AE345" s="335"/>
      <c r="AF345" s="335"/>
      <c r="AG345" s="97" t="str">
        <f t="shared" si="538"/>
        <v/>
      </c>
      <c r="AH345" s="993"/>
      <c r="AI345" s="335"/>
      <c r="AJ345" s="335" t="str">
        <f t="shared" si="539"/>
        <v/>
      </c>
      <c r="AK345" s="335"/>
      <c r="AL345" s="334"/>
      <c r="AM345" s="335"/>
      <c r="AN345" s="335"/>
      <c r="AO345" s="335"/>
      <c r="AP345" s="335"/>
      <c r="AQ345" s="335"/>
      <c r="AR345" s="335"/>
      <c r="AS345" s="334"/>
      <c r="AT345" s="335"/>
      <c r="AU345" s="335"/>
      <c r="AV345" s="335"/>
      <c r="AW345" s="335"/>
      <c r="AX345" s="335"/>
      <c r="AY345" s="335"/>
      <c r="AZ345" s="334"/>
      <c r="BA345" s="335"/>
      <c r="BB345" s="335"/>
      <c r="BC345" s="335"/>
      <c r="BD345" s="335"/>
      <c r="BE345" s="335"/>
      <c r="BF345" s="335"/>
      <c r="BG345" s="334"/>
      <c r="BH345" s="335"/>
      <c r="BI345" s="335"/>
      <c r="BJ345" s="335"/>
      <c r="BK345" s="335"/>
      <c r="BL345" s="97" t="str">
        <f t="shared" si="540"/>
        <v/>
      </c>
      <c r="BM345" s="993"/>
      <c r="BN345" s="335" t="str">
        <f t="shared" si="644"/>
        <v/>
      </c>
      <c r="BO345" s="334"/>
      <c r="BP345" s="335"/>
      <c r="BQ345" s="335"/>
      <c r="BR345" s="335"/>
      <c r="BS345" s="335" t="str">
        <f t="shared" si="645"/>
        <v/>
      </c>
      <c r="BT345" s="334"/>
      <c r="BU345" s="335"/>
      <c r="BV345" s="335"/>
      <c r="BW345" s="335"/>
      <c r="BX345" s="335" t="str">
        <f t="shared" si="665"/>
        <v/>
      </c>
      <c r="BY345" s="334"/>
      <c r="BZ345" s="335"/>
      <c r="CA345" s="335"/>
      <c r="CB345" s="335"/>
      <c r="CC345" s="335" t="str">
        <f t="shared" si="646"/>
        <v/>
      </c>
      <c r="CD345" s="334"/>
      <c r="CE345" s="335"/>
      <c r="CF345" s="335"/>
      <c r="CG345" s="335"/>
      <c r="CH345" s="997"/>
      <c r="CI345" s="97" t="str">
        <f t="shared" si="647"/>
        <v/>
      </c>
      <c r="CJ345" s="998"/>
      <c r="CK345" s="335"/>
      <c r="CL345" s="97" t="str">
        <f t="shared" si="648"/>
        <v/>
      </c>
      <c r="CM345" s="334"/>
      <c r="CN345" s="335"/>
      <c r="CO345" s="335"/>
      <c r="CP345" s="335"/>
      <c r="CQ345" s="97"/>
      <c r="CR345" s="334"/>
      <c r="CS345" s="335"/>
      <c r="CT345" s="335"/>
      <c r="CU345" s="335"/>
      <c r="CV345" s="97"/>
      <c r="CW345" s="334"/>
      <c r="CX345" s="335"/>
      <c r="CY345" s="335"/>
      <c r="CZ345" s="335"/>
      <c r="DA345" s="97"/>
      <c r="DB345" s="334"/>
      <c r="DC345" s="335"/>
      <c r="DD345" s="335"/>
      <c r="DE345" s="335"/>
      <c r="DF345" s="97" t="str">
        <f t="shared" si="547"/>
        <v/>
      </c>
      <c r="DG345" s="993"/>
      <c r="DH345" s="335"/>
      <c r="DI345" s="97" t="str">
        <f t="shared" si="548"/>
        <v/>
      </c>
      <c r="DJ345" s="334"/>
      <c r="DK345" s="335"/>
      <c r="DL345" s="335"/>
      <c r="DM345" s="97"/>
      <c r="DN345" s="334"/>
      <c r="DO345" s="335"/>
      <c r="DP345" s="335"/>
      <c r="DQ345" s="97"/>
      <c r="DR345" s="334"/>
      <c r="DS345" s="335"/>
      <c r="DT345" s="335"/>
      <c r="DU345" s="97"/>
      <c r="DV345" s="334"/>
      <c r="DW345" s="335"/>
      <c r="DX345" s="335"/>
      <c r="DY345" s="97" t="str">
        <f t="shared" si="549"/>
        <v/>
      </c>
      <c r="DZ345" s="998"/>
      <c r="EA345" s="335"/>
      <c r="EB345" s="97" t="str">
        <f t="shared" si="652"/>
        <v/>
      </c>
      <c r="EC345" s="334"/>
      <c r="ED345" s="335"/>
      <c r="EE345" s="335"/>
      <c r="EF345" s="97"/>
      <c r="EG345" s="334"/>
      <c r="EH345" s="335"/>
      <c r="EI345" s="335"/>
      <c r="EJ345" s="97"/>
      <c r="EK345" s="334"/>
      <c r="EL345" s="335"/>
      <c r="EM345" s="335"/>
      <c r="EN345" s="97"/>
      <c r="EO345" s="334"/>
      <c r="EP345" s="335"/>
      <c r="EQ345" s="335"/>
      <c r="ER345" s="97" t="str">
        <f t="shared" si="551"/>
        <v/>
      </c>
      <c r="ES345" s="993"/>
      <c r="ET345" s="335"/>
      <c r="EU345" s="97" t="str">
        <f t="shared" si="654"/>
        <v/>
      </c>
      <c r="EV345" s="334"/>
      <c r="EW345" s="335"/>
      <c r="EX345" s="335"/>
      <c r="EY345" s="97"/>
      <c r="EZ345" s="334"/>
      <c r="FA345" s="335"/>
      <c r="FB345" s="335"/>
      <c r="FC345" s="97"/>
      <c r="FD345" s="334"/>
      <c r="FE345" s="335"/>
      <c r="FF345" s="335"/>
      <c r="FG345" s="97"/>
      <c r="FH345" s="334"/>
      <c r="FI345" s="335"/>
      <c r="FJ345" s="335"/>
      <c r="FK345" s="97" t="str">
        <f t="shared" si="553"/>
        <v/>
      </c>
      <c r="FL345" s="993"/>
      <c r="FM345" s="335"/>
      <c r="FN345" s="97" t="str">
        <f t="shared" si="656"/>
        <v/>
      </c>
      <c r="FO345" s="334"/>
      <c r="FP345" s="335"/>
      <c r="FQ345" s="97"/>
      <c r="FR345" s="334"/>
      <c r="FS345" s="335"/>
      <c r="FT345" s="97"/>
      <c r="FU345" s="334"/>
      <c r="FV345" s="335"/>
      <c r="FW345" s="97"/>
      <c r="FX345" s="334"/>
      <c r="FY345" s="335"/>
      <c r="FZ345" s="97" t="str">
        <f t="shared" si="555"/>
        <v/>
      </c>
      <c r="GA345" s="993"/>
      <c r="GB345" s="335"/>
      <c r="GC345" s="510" t="str">
        <f t="shared" si="658"/>
        <v/>
      </c>
      <c r="GD345" s="336"/>
      <c r="GE345" s="337"/>
      <c r="GF345" s="337"/>
      <c r="GG345" s="337"/>
      <c r="GH345" s="337"/>
      <c r="GI345" s="510"/>
      <c r="GJ345" s="336"/>
      <c r="GK345" s="337"/>
      <c r="GL345" s="337"/>
      <c r="GM345" s="337"/>
      <c r="GN345" s="337"/>
      <c r="GO345" s="510"/>
      <c r="GP345" s="336"/>
      <c r="GQ345" s="337"/>
      <c r="GR345" s="337"/>
      <c r="GS345" s="337"/>
      <c r="GT345" s="337"/>
      <c r="GU345" s="510"/>
      <c r="GV345" s="336"/>
      <c r="GW345" s="337"/>
      <c r="GX345" s="337"/>
      <c r="GY345" s="337"/>
      <c r="GZ345" s="336"/>
      <c r="HA345" s="510" t="str">
        <f t="shared" si="557"/>
        <v/>
      </c>
      <c r="HB345" s="994"/>
      <c r="HC345" s="337"/>
      <c r="HD345" s="510" t="str">
        <f t="shared" si="660"/>
        <v/>
      </c>
      <c r="HE345" s="336"/>
      <c r="HF345" s="337"/>
      <c r="HG345" s="337"/>
      <c r="HH345" s="336"/>
      <c r="HI345" s="510"/>
      <c r="HJ345" s="336"/>
      <c r="HK345" s="337"/>
      <c r="HL345" s="337"/>
      <c r="HM345" s="336"/>
      <c r="HN345" s="510"/>
      <c r="HO345" s="336"/>
      <c r="HP345" s="337"/>
      <c r="HQ345" s="337"/>
      <c r="HR345" s="337"/>
      <c r="HS345" s="510"/>
      <c r="HT345" s="336"/>
      <c r="HU345" s="337"/>
      <c r="HV345" s="337"/>
      <c r="HW345" s="337"/>
      <c r="HX345" s="97" t="str">
        <f t="shared" si="559"/>
        <v/>
      </c>
      <c r="HY345" s="994"/>
      <c r="HZ345" s="337"/>
      <c r="IA345" s="510" t="str">
        <f t="shared" si="662"/>
        <v/>
      </c>
      <c r="IB345" s="336"/>
      <c r="IC345" s="337"/>
      <c r="ID345" s="337"/>
      <c r="IE345" s="510"/>
      <c r="IF345" s="336"/>
      <c r="IG345" s="337"/>
      <c r="IH345" s="337"/>
      <c r="II345" s="510"/>
      <c r="IJ345" s="336"/>
      <c r="IK345" s="337"/>
      <c r="IL345" s="337"/>
      <c r="IM345" s="510"/>
      <c r="IN345" s="336"/>
      <c r="IO345" s="337"/>
      <c r="IP345" s="337"/>
      <c r="IQ345" s="97" t="str">
        <f t="shared" si="663"/>
        <v/>
      </c>
      <c r="IR345" s="994"/>
      <c r="IS345" s="337"/>
      <c r="IT345" s="337"/>
      <c r="IU345" s="337"/>
      <c r="IV345" s="510" t="str">
        <f t="shared" si="664"/>
        <v/>
      </c>
      <c r="IW345" s="995"/>
    </row>
    <row r="346" spans="1:257" x14ac:dyDescent="0.25">
      <c r="A346" s="996"/>
      <c r="B346" s="507">
        <v>11</v>
      </c>
      <c r="C346" s="97" t="str">
        <f>IF(Proponentes!B337&gt;0,Proponentes!B337,"")</f>
        <v/>
      </c>
      <c r="D346" s="335"/>
      <c r="E346" s="335"/>
      <c r="F346" s="334"/>
      <c r="G346" s="335"/>
      <c r="H346" s="335"/>
      <c r="I346" s="335"/>
      <c r="J346" s="335"/>
      <c r="K346" s="335"/>
      <c r="L346" s="335"/>
      <c r="M346" s="334"/>
      <c r="N346" s="335"/>
      <c r="O346" s="335"/>
      <c r="P346" s="335"/>
      <c r="Q346" s="335"/>
      <c r="R346" s="335"/>
      <c r="S346" s="335"/>
      <c r="T346" s="334"/>
      <c r="U346" s="335"/>
      <c r="V346" s="335"/>
      <c r="W346" s="335"/>
      <c r="X346" s="335"/>
      <c r="Y346" s="335"/>
      <c r="Z346" s="335"/>
      <c r="AA346" s="334"/>
      <c r="AB346" s="335"/>
      <c r="AC346" s="335"/>
      <c r="AD346" s="335"/>
      <c r="AE346" s="335"/>
      <c r="AF346" s="335"/>
      <c r="AG346" s="97" t="str">
        <f t="shared" si="538"/>
        <v/>
      </c>
      <c r="AH346" s="993"/>
      <c r="AI346" s="335"/>
      <c r="AJ346" s="335" t="str">
        <f t="shared" si="539"/>
        <v/>
      </c>
      <c r="AK346" s="335"/>
      <c r="AL346" s="334"/>
      <c r="AM346" s="335"/>
      <c r="AN346" s="335"/>
      <c r="AO346" s="335"/>
      <c r="AP346" s="335"/>
      <c r="AQ346" s="335"/>
      <c r="AR346" s="335"/>
      <c r="AS346" s="334"/>
      <c r="AT346" s="335"/>
      <c r="AU346" s="335"/>
      <c r="AV346" s="335"/>
      <c r="AW346" s="335"/>
      <c r="AX346" s="335"/>
      <c r="AY346" s="335"/>
      <c r="AZ346" s="334"/>
      <c r="BA346" s="335"/>
      <c r="BB346" s="335"/>
      <c r="BC346" s="335"/>
      <c r="BD346" s="335"/>
      <c r="BE346" s="335"/>
      <c r="BF346" s="335"/>
      <c r="BG346" s="334"/>
      <c r="BH346" s="335"/>
      <c r="BI346" s="335"/>
      <c r="BJ346" s="335"/>
      <c r="BK346" s="335"/>
      <c r="BL346" s="97" t="str">
        <f t="shared" si="540"/>
        <v/>
      </c>
      <c r="BM346" s="993"/>
      <c r="BN346" s="335" t="str">
        <f t="shared" si="644"/>
        <v/>
      </c>
      <c r="BO346" s="334"/>
      <c r="BP346" s="335"/>
      <c r="BQ346" s="335"/>
      <c r="BR346" s="335"/>
      <c r="BS346" s="335" t="str">
        <f t="shared" si="645"/>
        <v/>
      </c>
      <c r="BT346" s="334"/>
      <c r="BU346" s="335"/>
      <c r="BV346" s="335"/>
      <c r="BW346" s="335"/>
      <c r="BX346" s="335" t="str">
        <f t="shared" si="665"/>
        <v/>
      </c>
      <c r="BY346" s="334"/>
      <c r="BZ346" s="335"/>
      <c r="CA346" s="335"/>
      <c r="CB346" s="335"/>
      <c r="CC346" s="335" t="str">
        <f t="shared" si="646"/>
        <v/>
      </c>
      <c r="CD346" s="334"/>
      <c r="CE346" s="335"/>
      <c r="CF346" s="335"/>
      <c r="CG346" s="335"/>
      <c r="CH346" s="997"/>
      <c r="CI346" s="97" t="str">
        <f t="shared" si="647"/>
        <v/>
      </c>
      <c r="CJ346" s="998"/>
      <c r="CK346" s="335"/>
      <c r="CL346" s="97" t="str">
        <f t="shared" si="648"/>
        <v/>
      </c>
      <c r="CM346" s="334"/>
      <c r="CN346" s="335"/>
      <c r="CO346" s="335"/>
      <c r="CP346" s="335"/>
      <c r="CQ346" s="97"/>
      <c r="CR346" s="334"/>
      <c r="CS346" s="335"/>
      <c r="CT346" s="335"/>
      <c r="CU346" s="335"/>
      <c r="CV346" s="97"/>
      <c r="CW346" s="334"/>
      <c r="CX346" s="335"/>
      <c r="CY346" s="335"/>
      <c r="CZ346" s="335"/>
      <c r="DA346" s="97"/>
      <c r="DB346" s="334"/>
      <c r="DC346" s="335"/>
      <c r="DD346" s="335"/>
      <c r="DE346" s="335"/>
      <c r="DF346" s="97" t="str">
        <f t="shared" si="547"/>
        <v/>
      </c>
      <c r="DG346" s="993"/>
      <c r="DH346" s="335"/>
      <c r="DI346" s="97" t="str">
        <f t="shared" si="548"/>
        <v/>
      </c>
      <c r="DJ346" s="334"/>
      <c r="DK346" s="335"/>
      <c r="DL346" s="335"/>
      <c r="DM346" s="97"/>
      <c r="DN346" s="334"/>
      <c r="DO346" s="335"/>
      <c r="DP346" s="335"/>
      <c r="DQ346" s="97"/>
      <c r="DR346" s="334"/>
      <c r="DS346" s="335"/>
      <c r="DT346" s="335"/>
      <c r="DU346" s="97"/>
      <c r="DV346" s="334"/>
      <c r="DW346" s="335"/>
      <c r="DX346" s="335"/>
      <c r="DY346" s="97" t="str">
        <f t="shared" si="549"/>
        <v/>
      </c>
      <c r="DZ346" s="998"/>
      <c r="EA346" s="335"/>
      <c r="EB346" s="97" t="str">
        <f t="shared" si="652"/>
        <v/>
      </c>
      <c r="EC346" s="334"/>
      <c r="ED346" s="335"/>
      <c r="EE346" s="335"/>
      <c r="EF346" s="97"/>
      <c r="EG346" s="334"/>
      <c r="EH346" s="335"/>
      <c r="EI346" s="335"/>
      <c r="EJ346" s="97"/>
      <c r="EK346" s="334"/>
      <c r="EL346" s="335"/>
      <c r="EM346" s="335"/>
      <c r="EN346" s="97"/>
      <c r="EO346" s="334"/>
      <c r="EP346" s="335"/>
      <c r="EQ346" s="335"/>
      <c r="ER346" s="97" t="str">
        <f t="shared" si="551"/>
        <v/>
      </c>
      <c r="ES346" s="993"/>
      <c r="ET346" s="335"/>
      <c r="EU346" s="97" t="str">
        <f t="shared" si="654"/>
        <v/>
      </c>
      <c r="EV346" s="334"/>
      <c r="EW346" s="335"/>
      <c r="EX346" s="335"/>
      <c r="EY346" s="97"/>
      <c r="EZ346" s="334"/>
      <c r="FA346" s="335"/>
      <c r="FB346" s="335"/>
      <c r="FC346" s="97"/>
      <c r="FD346" s="334"/>
      <c r="FE346" s="335"/>
      <c r="FF346" s="335"/>
      <c r="FG346" s="97"/>
      <c r="FH346" s="334"/>
      <c r="FI346" s="335"/>
      <c r="FJ346" s="335"/>
      <c r="FK346" s="97" t="str">
        <f t="shared" si="553"/>
        <v/>
      </c>
      <c r="FL346" s="993"/>
      <c r="FM346" s="335"/>
      <c r="FN346" s="97" t="str">
        <f t="shared" si="656"/>
        <v/>
      </c>
      <c r="FO346" s="334"/>
      <c r="FP346" s="335"/>
      <c r="FQ346" s="97"/>
      <c r="FR346" s="334"/>
      <c r="FS346" s="335"/>
      <c r="FT346" s="97"/>
      <c r="FU346" s="334"/>
      <c r="FV346" s="335"/>
      <c r="FW346" s="97"/>
      <c r="FX346" s="334"/>
      <c r="FY346" s="335"/>
      <c r="FZ346" s="97" t="str">
        <f t="shared" si="555"/>
        <v/>
      </c>
      <c r="GA346" s="993"/>
      <c r="GB346" s="335"/>
      <c r="GC346" s="510" t="str">
        <f t="shared" si="658"/>
        <v/>
      </c>
      <c r="GD346" s="336"/>
      <c r="GE346" s="337"/>
      <c r="GF346" s="337"/>
      <c r="GG346" s="337"/>
      <c r="GH346" s="337"/>
      <c r="GI346" s="510"/>
      <c r="GJ346" s="336"/>
      <c r="GK346" s="337"/>
      <c r="GL346" s="337"/>
      <c r="GM346" s="337"/>
      <c r="GN346" s="337"/>
      <c r="GO346" s="510"/>
      <c r="GP346" s="336"/>
      <c r="GQ346" s="337"/>
      <c r="GR346" s="337"/>
      <c r="GS346" s="337"/>
      <c r="GT346" s="337"/>
      <c r="GU346" s="510"/>
      <c r="GV346" s="336"/>
      <c r="GW346" s="337"/>
      <c r="GX346" s="337"/>
      <c r="GY346" s="337"/>
      <c r="GZ346" s="336"/>
      <c r="HA346" s="510" t="str">
        <f t="shared" si="557"/>
        <v/>
      </c>
      <c r="HB346" s="994"/>
      <c r="HC346" s="337"/>
      <c r="HD346" s="510" t="str">
        <f t="shared" si="660"/>
        <v/>
      </c>
      <c r="HE346" s="336"/>
      <c r="HF346" s="337"/>
      <c r="HG346" s="337"/>
      <c r="HH346" s="336"/>
      <c r="HI346" s="510"/>
      <c r="HJ346" s="336"/>
      <c r="HK346" s="337"/>
      <c r="HL346" s="337"/>
      <c r="HM346" s="336"/>
      <c r="HN346" s="510"/>
      <c r="HO346" s="336"/>
      <c r="HP346" s="337"/>
      <c r="HQ346" s="337"/>
      <c r="HR346" s="337"/>
      <c r="HS346" s="510"/>
      <c r="HT346" s="336"/>
      <c r="HU346" s="337"/>
      <c r="HV346" s="337"/>
      <c r="HW346" s="337"/>
      <c r="HX346" s="97" t="str">
        <f t="shared" si="559"/>
        <v/>
      </c>
      <c r="HY346" s="994"/>
      <c r="HZ346" s="337"/>
      <c r="IA346" s="510" t="str">
        <f t="shared" si="662"/>
        <v/>
      </c>
      <c r="IB346" s="336"/>
      <c r="IC346" s="337"/>
      <c r="ID346" s="337"/>
      <c r="IE346" s="510"/>
      <c r="IF346" s="336"/>
      <c r="IG346" s="337"/>
      <c r="IH346" s="337"/>
      <c r="II346" s="510"/>
      <c r="IJ346" s="336"/>
      <c r="IK346" s="337"/>
      <c r="IL346" s="337"/>
      <c r="IM346" s="510"/>
      <c r="IN346" s="336"/>
      <c r="IO346" s="337"/>
      <c r="IP346" s="337"/>
      <c r="IQ346" s="97" t="str">
        <f t="shared" si="663"/>
        <v/>
      </c>
      <c r="IR346" s="994"/>
      <c r="IS346" s="337"/>
      <c r="IT346" s="337"/>
      <c r="IU346" s="337"/>
      <c r="IV346" s="510" t="str">
        <f t="shared" si="664"/>
        <v/>
      </c>
      <c r="IW346" s="995"/>
    </row>
    <row r="347" spans="1:257" x14ac:dyDescent="0.25">
      <c r="A347" s="996"/>
      <c r="B347" s="507">
        <v>12</v>
      </c>
      <c r="C347" s="97" t="str">
        <f>IF(Proponentes!B338&gt;0,Proponentes!B338,"")</f>
        <v/>
      </c>
      <c r="D347" s="335"/>
      <c r="E347" s="335"/>
      <c r="F347" s="334"/>
      <c r="G347" s="335"/>
      <c r="H347" s="335"/>
      <c r="I347" s="335"/>
      <c r="J347" s="335"/>
      <c r="K347" s="335"/>
      <c r="L347" s="335"/>
      <c r="M347" s="334"/>
      <c r="N347" s="335"/>
      <c r="O347" s="335"/>
      <c r="P347" s="335"/>
      <c r="Q347" s="335"/>
      <c r="R347" s="335"/>
      <c r="S347" s="335"/>
      <c r="T347" s="334"/>
      <c r="U347" s="335"/>
      <c r="V347" s="335"/>
      <c r="W347" s="335"/>
      <c r="X347" s="335"/>
      <c r="Y347" s="335"/>
      <c r="Z347" s="335"/>
      <c r="AA347" s="334"/>
      <c r="AB347" s="335"/>
      <c r="AC347" s="335"/>
      <c r="AD347" s="335"/>
      <c r="AE347" s="335"/>
      <c r="AF347" s="335"/>
      <c r="AG347" s="97" t="str">
        <f t="shared" si="538"/>
        <v/>
      </c>
      <c r="AH347" s="993"/>
      <c r="AI347" s="335"/>
      <c r="AJ347" s="335" t="str">
        <f t="shared" si="539"/>
        <v/>
      </c>
      <c r="AK347" s="335"/>
      <c r="AL347" s="334"/>
      <c r="AM347" s="335"/>
      <c r="AN347" s="335"/>
      <c r="AO347" s="335"/>
      <c r="AP347" s="335"/>
      <c r="AQ347" s="335"/>
      <c r="AR347" s="335"/>
      <c r="AS347" s="334"/>
      <c r="AT347" s="335"/>
      <c r="AU347" s="335"/>
      <c r="AV347" s="335"/>
      <c r="AW347" s="335"/>
      <c r="AX347" s="335"/>
      <c r="AY347" s="335"/>
      <c r="AZ347" s="334"/>
      <c r="BA347" s="335"/>
      <c r="BB347" s="335"/>
      <c r="BC347" s="335"/>
      <c r="BD347" s="335"/>
      <c r="BE347" s="335"/>
      <c r="BF347" s="335"/>
      <c r="BG347" s="334"/>
      <c r="BH347" s="335"/>
      <c r="BI347" s="335"/>
      <c r="BJ347" s="335"/>
      <c r="BK347" s="335"/>
      <c r="BL347" s="97" t="str">
        <f t="shared" si="540"/>
        <v/>
      </c>
      <c r="BM347" s="993"/>
      <c r="BN347" s="335" t="str">
        <f t="shared" si="644"/>
        <v/>
      </c>
      <c r="BO347" s="334"/>
      <c r="BP347" s="335"/>
      <c r="BQ347" s="335"/>
      <c r="BR347" s="335"/>
      <c r="BS347" s="335" t="str">
        <f t="shared" si="645"/>
        <v/>
      </c>
      <c r="BT347" s="334"/>
      <c r="BU347" s="335"/>
      <c r="BV347" s="335"/>
      <c r="BW347" s="335"/>
      <c r="BX347" s="335" t="str">
        <f t="shared" si="665"/>
        <v/>
      </c>
      <c r="BY347" s="334"/>
      <c r="BZ347" s="335"/>
      <c r="CA347" s="335"/>
      <c r="CB347" s="335"/>
      <c r="CC347" s="335" t="str">
        <f t="shared" si="646"/>
        <v/>
      </c>
      <c r="CD347" s="334"/>
      <c r="CE347" s="335"/>
      <c r="CF347" s="335"/>
      <c r="CG347" s="335"/>
      <c r="CH347" s="997"/>
      <c r="CI347" s="97" t="str">
        <f t="shared" si="647"/>
        <v/>
      </c>
      <c r="CJ347" s="998"/>
      <c r="CK347" s="335"/>
      <c r="CL347" s="97" t="str">
        <f t="shared" si="648"/>
        <v/>
      </c>
      <c r="CM347" s="334"/>
      <c r="CN347" s="335"/>
      <c r="CO347" s="335"/>
      <c r="CP347" s="335"/>
      <c r="CQ347" s="97"/>
      <c r="CR347" s="334"/>
      <c r="CS347" s="335"/>
      <c r="CT347" s="335"/>
      <c r="CU347" s="335"/>
      <c r="CV347" s="97"/>
      <c r="CW347" s="334"/>
      <c r="CX347" s="335"/>
      <c r="CY347" s="335"/>
      <c r="CZ347" s="335"/>
      <c r="DA347" s="97"/>
      <c r="DB347" s="334"/>
      <c r="DC347" s="335"/>
      <c r="DD347" s="335"/>
      <c r="DE347" s="335"/>
      <c r="DF347" s="97" t="str">
        <f t="shared" si="547"/>
        <v/>
      </c>
      <c r="DG347" s="993"/>
      <c r="DH347" s="335"/>
      <c r="DI347" s="97" t="str">
        <f t="shared" si="548"/>
        <v/>
      </c>
      <c r="DJ347" s="334"/>
      <c r="DK347" s="335"/>
      <c r="DL347" s="335"/>
      <c r="DM347" s="97"/>
      <c r="DN347" s="334"/>
      <c r="DO347" s="335"/>
      <c r="DP347" s="335"/>
      <c r="DQ347" s="97"/>
      <c r="DR347" s="334"/>
      <c r="DS347" s="335"/>
      <c r="DT347" s="335"/>
      <c r="DU347" s="97"/>
      <c r="DV347" s="334"/>
      <c r="DW347" s="335"/>
      <c r="DX347" s="335"/>
      <c r="DY347" s="97" t="str">
        <f t="shared" si="549"/>
        <v/>
      </c>
      <c r="DZ347" s="998"/>
      <c r="EA347" s="335"/>
      <c r="EB347" s="97" t="str">
        <f t="shared" si="652"/>
        <v/>
      </c>
      <c r="EC347" s="334"/>
      <c r="ED347" s="335"/>
      <c r="EE347" s="335"/>
      <c r="EF347" s="97"/>
      <c r="EG347" s="334"/>
      <c r="EH347" s="335"/>
      <c r="EI347" s="335"/>
      <c r="EJ347" s="97"/>
      <c r="EK347" s="334"/>
      <c r="EL347" s="335"/>
      <c r="EM347" s="335"/>
      <c r="EN347" s="97"/>
      <c r="EO347" s="334"/>
      <c r="EP347" s="335"/>
      <c r="EQ347" s="335"/>
      <c r="ER347" s="97" t="str">
        <f t="shared" si="551"/>
        <v/>
      </c>
      <c r="ES347" s="993"/>
      <c r="ET347" s="335"/>
      <c r="EU347" s="97" t="str">
        <f t="shared" si="654"/>
        <v/>
      </c>
      <c r="EV347" s="334"/>
      <c r="EW347" s="335"/>
      <c r="EX347" s="335"/>
      <c r="EY347" s="97"/>
      <c r="EZ347" s="334"/>
      <c r="FA347" s="335"/>
      <c r="FB347" s="335"/>
      <c r="FC347" s="97"/>
      <c r="FD347" s="334"/>
      <c r="FE347" s="335"/>
      <c r="FF347" s="335"/>
      <c r="FG347" s="97"/>
      <c r="FH347" s="334"/>
      <c r="FI347" s="335"/>
      <c r="FJ347" s="335"/>
      <c r="FK347" s="97" t="str">
        <f t="shared" si="553"/>
        <v/>
      </c>
      <c r="FL347" s="993"/>
      <c r="FM347" s="335"/>
      <c r="FN347" s="97" t="str">
        <f t="shared" si="656"/>
        <v/>
      </c>
      <c r="FO347" s="334"/>
      <c r="FP347" s="335"/>
      <c r="FQ347" s="97"/>
      <c r="FR347" s="334"/>
      <c r="FS347" s="335"/>
      <c r="FT347" s="97"/>
      <c r="FU347" s="334"/>
      <c r="FV347" s="335"/>
      <c r="FW347" s="97"/>
      <c r="FX347" s="334"/>
      <c r="FY347" s="335"/>
      <c r="FZ347" s="97" t="str">
        <f t="shared" si="555"/>
        <v/>
      </c>
      <c r="GA347" s="993"/>
      <c r="GB347" s="335"/>
      <c r="GC347" s="510" t="str">
        <f t="shared" si="658"/>
        <v/>
      </c>
      <c r="GD347" s="336"/>
      <c r="GE347" s="337"/>
      <c r="GF347" s="337"/>
      <c r="GG347" s="337"/>
      <c r="GH347" s="337"/>
      <c r="GI347" s="510"/>
      <c r="GJ347" s="336"/>
      <c r="GK347" s="337"/>
      <c r="GL347" s="337"/>
      <c r="GM347" s="337"/>
      <c r="GN347" s="337"/>
      <c r="GO347" s="510"/>
      <c r="GP347" s="336"/>
      <c r="GQ347" s="337"/>
      <c r="GR347" s="337"/>
      <c r="GS347" s="337"/>
      <c r="GT347" s="337"/>
      <c r="GU347" s="510"/>
      <c r="GV347" s="336"/>
      <c r="GW347" s="337"/>
      <c r="GX347" s="337"/>
      <c r="GY347" s="337"/>
      <c r="GZ347" s="336"/>
      <c r="HA347" s="510" t="str">
        <f t="shared" si="557"/>
        <v/>
      </c>
      <c r="HB347" s="994"/>
      <c r="HC347" s="337"/>
      <c r="HD347" s="510" t="str">
        <f t="shared" si="660"/>
        <v/>
      </c>
      <c r="HE347" s="336"/>
      <c r="HF347" s="337"/>
      <c r="HG347" s="337"/>
      <c r="HH347" s="336"/>
      <c r="HI347" s="510"/>
      <c r="HJ347" s="336"/>
      <c r="HK347" s="337"/>
      <c r="HL347" s="337"/>
      <c r="HM347" s="336"/>
      <c r="HN347" s="510"/>
      <c r="HO347" s="336"/>
      <c r="HP347" s="337"/>
      <c r="HQ347" s="337"/>
      <c r="HR347" s="337"/>
      <c r="HS347" s="510"/>
      <c r="HT347" s="336"/>
      <c r="HU347" s="337"/>
      <c r="HV347" s="337"/>
      <c r="HW347" s="337"/>
      <c r="HX347" s="97" t="str">
        <f t="shared" si="559"/>
        <v/>
      </c>
      <c r="HY347" s="994"/>
      <c r="HZ347" s="337"/>
      <c r="IA347" s="510" t="str">
        <f t="shared" si="662"/>
        <v/>
      </c>
      <c r="IB347" s="336"/>
      <c r="IC347" s="337"/>
      <c r="ID347" s="337"/>
      <c r="IE347" s="510"/>
      <c r="IF347" s="336"/>
      <c r="IG347" s="337"/>
      <c r="IH347" s="337"/>
      <c r="II347" s="510"/>
      <c r="IJ347" s="336"/>
      <c r="IK347" s="337"/>
      <c r="IL347" s="337"/>
      <c r="IM347" s="510"/>
      <c r="IN347" s="336"/>
      <c r="IO347" s="337"/>
      <c r="IP347" s="337"/>
      <c r="IQ347" s="97" t="str">
        <f t="shared" si="663"/>
        <v/>
      </c>
      <c r="IR347" s="994"/>
      <c r="IS347" s="337"/>
      <c r="IT347" s="337"/>
      <c r="IU347" s="337"/>
      <c r="IV347" s="510" t="str">
        <f t="shared" si="664"/>
        <v/>
      </c>
      <c r="IW347" s="995"/>
    </row>
    <row r="348" spans="1:257" x14ac:dyDescent="0.25">
      <c r="A348" s="548">
        <v>26</v>
      </c>
      <c r="B348" s="514"/>
      <c r="C348" s="514"/>
      <c r="D348" s="514"/>
      <c r="E348" s="514"/>
      <c r="F348" s="515"/>
      <c r="G348" s="514"/>
      <c r="H348" s="514"/>
      <c r="I348" s="514"/>
      <c r="J348" s="514"/>
      <c r="K348" s="514"/>
      <c r="L348" s="514"/>
      <c r="M348" s="514"/>
      <c r="N348" s="514"/>
      <c r="O348" s="514"/>
      <c r="P348" s="514"/>
      <c r="Q348" s="514"/>
      <c r="R348" s="514"/>
      <c r="S348" s="514"/>
      <c r="T348" s="514"/>
      <c r="U348" s="514"/>
      <c r="V348" s="514"/>
      <c r="W348" s="514"/>
      <c r="X348" s="514"/>
      <c r="Y348" s="514"/>
      <c r="Z348" s="514"/>
      <c r="AA348" s="514"/>
      <c r="AB348" s="514"/>
      <c r="AC348" s="514"/>
      <c r="AD348" s="514"/>
      <c r="AE348" s="514"/>
      <c r="AF348" s="514"/>
      <c r="AG348" s="514"/>
      <c r="AH348" s="514"/>
      <c r="AI348" s="514"/>
      <c r="AJ348" s="514"/>
      <c r="AK348" s="514"/>
      <c r="AL348" s="514"/>
      <c r="AM348" s="514"/>
      <c r="AN348" s="514"/>
      <c r="AO348" s="514"/>
      <c r="AP348" s="514"/>
      <c r="AQ348" s="514"/>
      <c r="AR348" s="514"/>
      <c r="AS348" s="514"/>
      <c r="AT348" s="514"/>
      <c r="AU348" s="514"/>
      <c r="AV348" s="514"/>
      <c r="AW348" s="514"/>
      <c r="AX348" s="514"/>
      <c r="AY348" s="514"/>
      <c r="AZ348" s="514"/>
      <c r="BA348" s="514"/>
      <c r="BB348" s="514"/>
      <c r="BC348" s="514"/>
      <c r="BD348" s="514"/>
      <c r="BE348" s="514"/>
      <c r="BF348" s="514"/>
      <c r="BG348" s="514"/>
      <c r="BH348" s="514"/>
      <c r="BI348" s="514"/>
      <c r="BJ348" s="514"/>
      <c r="BK348" s="514"/>
      <c r="BL348" s="514"/>
      <c r="BM348" s="514"/>
      <c r="BN348" s="514"/>
      <c r="BO348" s="514"/>
      <c r="BP348" s="514"/>
      <c r="BQ348" s="514"/>
      <c r="BR348" s="514"/>
      <c r="BS348" s="514"/>
      <c r="BT348" s="514"/>
      <c r="BU348" s="514"/>
      <c r="BV348" s="514"/>
      <c r="BW348" s="514"/>
      <c r="BX348" s="514"/>
      <c r="BY348" s="514"/>
      <c r="BZ348" s="514"/>
      <c r="CA348" s="514"/>
      <c r="CB348" s="514"/>
      <c r="CC348" s="514"/>
      <c r="CD348" s="514"/>
      <c r="CE348" s="514"/>
      <c r="CF348" s="514"/>
      <c r="CG348" s="514"/>
      <c r="CH348" s="516"/>
      <c r="CI348" s="514"/>
      <c r="CJ348" s="514"/>
      <c r="CK348" s="514"/>
      <c r="CL348" s="514"/>
      <c r="CM348" s="514"/>
      <c r="CN348" s="514"/>
      <c r="CO348" s="514"/>
      <c r="CP348" s="514"/>
      <c r="CQ348" s="514"/>
      <c r="CR348" s="514"/>
      <c r="CS348" s="514"/>
      <c r="CT348" s="514"/>
      <c r="CU348" s="514"/>
      <c r="CV348" s="514"/>
      <c r="CW348" s="514"/>
      <c r="CX348" s="514"/>
      <c r="CY348" s="514"/>
      <c r="CZ348" s="514"/>
      <c r="DA348" s="514"/>
      <c r="DB348" s="514"/>
      <c r="DC348" s="514"/>
      <c r="DD348" s="514"/>
      <c r="DE348" s="514"/>
      <c r="DF348" s="514"/>
      <c r="DG348" s="514"/>
      <c r="DH348" s="514"/>
      <c r="DI348" s="514"/>
      <c r="DJ348" s="514"/>
      <c r="DK348" s="514"/>
      <c r="DL348" s="514"/>
      <c r="DM348" s="514"/>
      <c r="DN348" s="514"/>
      <c r="DO348" s="514"/>
      <c r="DP348" s="514"/>
      <c r="DQ348" s="514"/>
      <c r="DR348" s="514"/>
      <c r="DS348" s="514"/>
      <c r="DT348" s="514"/>
      <c r="DU348" s="514"/>
      <c r="DV348" s="514"/>
      <c r="DW348" s="514"/>
      <c r="DX348" s="514"/>
      <c r="DY348" s="514"/>
      <c r="DZ348" s="514"/>
      <c r="EA348" s="514"/>
      <c r="EB348" s="514"/>
      <c r="EC348" s="514"/>
      <c r="ED348" s="514"/>
      <c r="EE348" s="514"/>
      <c r="EF348" s="514"/>
      <c r="EG348" s="514"/>
      <c r="EH348" s="514"/>
      <c r="EI348" s="514"/>
      <c r="EJ348" s="514"/>
      <c r="EK348" s="514"/>
      <c r="EL348" s="514"/>
      <c r="EM348" s="514"/>
      <c r="EN348" s="514"/>
      <c r="EO348" s="514"/>
      <c r="EP348" s="514"/>
      <c r="EQ348" s="514"/>
      <c r="ER348" s="514"/>
      <c r="ES348" s="514"/>
      <c r="ET348" s="514"/>
      <c r="EU348" s="514"/>
      <c r="EV348" s="514"/>
      <c r="EW348" s="514"/>
      <c r="EX348" s="514"/>
      <c r="EY348" s="514"/>
      <c r="EZ348" s="514"/>
      <c r="FA348" s="514"/>
      <c r="FB348" s="514"/>
      <c r="FC348" s="514"/>
      <c r="FD348" s="514"/>
      <c r="FE348" s="514"/>
      <c r="FF348" s="514"/>
      <c r="FG348" s="514"/>
      <c r="FH348" s="514"/>
      <c r="FI348" s="514"/>
      <c r="FJ348" s="514"/>
      <c r="FK348" s="514"/>
      <c r="FL348" s="514"/>
      <c r="FM348" s="514"/>
      <c r="FN348" s="514"/>
      <c r="FO348" s="514"/>
      <c r="FP348" s="514"/>
      <c r="FQ348" s="514"/>
      <c r="FR348" s="514"/>
      <c r="FS348" s="514"/>
      <c r="FT348" s="514"/>
      <c r="FU348" s="514"/>
      <c r="FV348" s="514"/>
      <c r="FW348" s="514"/>
      <c r="FX348" s="514"/>
      <c r="FY348" s="514"/>
      <c r="FZ348" s="514"/>
      <c r="GA348" s="514"/>
      <c r="GB348" s="514"/>
      <c r="GC348" s="514"/>
      <c r="GD348" s="514"/>
      <c r="GE348" s="514"/>
      <c r="GF348" s="514"/>
      <c r="GG348" s="514"/>
      <c r="GH348" s="514"/>
      <c r="GI348" s="514"/>
      <c r="GJ348" s="514"/>
      <c r="GK348" s="514"/>
      <c r="GL348" s="514"/>
      <c r="GM348" s="514"/>
      <c r="GN348" s="514"/>
      <c r="GO348" s="514"/>
      <c r="GP348" s="514"/>
      <c r="GQ348" s="514"/>
      <c r="GR348" s="514"/>
      <c r="GS348" s="514"/>
      <c r="GT348" s="514"/>
      <c r="GU348" s="514"/>
      <c r="GV348" s="514"/>
      <c r="GW348" s="514"/>
      <c r="GX348" s="514"/>
      <c r="GY348" s="514"/>
      <c r="GZ348" s="514"/>
      <c r="HA348" s="514"/>
      <c r="HB348" s="514"/>
      <c r="HC348" s="514"/>
      <c r="HD348" s="514"/>
      <c r="HE348" s="514"/>
      <c r="HF348" s="514"/>
      <c r="HG348" s="514"/>
      <c r="HH348" s="514"/>
      <c r="HI348" s="514"/>
      <c r="HJ348" s="514"/>
      <c r="HK348" s="514"/>
      <c r="HL348" s="514"/>
      <c r="HM348" s="514"/>
      <c r="HN348" s="514"/>
      <c r="HO348" s="514"/>
      <c r="HP348" s="514"/>
      <c r="HQ348" s="514"/>
      <c r="HR348" s="514"/>
      <c r="HS348" s="514"/>
      <c r="HT348" s="514"/>
      <c r="HU348" s="514"/>
      <c r="HV348" s="514"/>
      <c r="HW348" s="514"/>
      <c r="HX348" s="514"/>
      <c r="HY348" s="514"/>
      <c r="HZ348" s="514"/>
      <c r="IA348" s="514"/>
      <c r="IB348" s="514"/>
      <c r="IC348" s="514"/>
      <c r="ID348" s="514"/>
      <c r="IE348" s="514"/>
      <c r="IF348" s="514"/>
      <c r="IG348" s="514"/>
      <c r="IH348" s="514"/>
      <c r="II348" s="514"/>
      <c r="IJ348" s="514"/>
      <c r="IK348" s="514"/>
      <c r="IL348" s="514"/>
      <c r="IM348" s="514"/>
      <c r="IN348" s="514"/>
      <c r="IO348" s="514"/>
      <c r="IP348" s="514"/>
      <c r="IQ348" s="514"/>
      <c r="IR348" s="514"/>
      <c r="IS348" s="514"/>
      <c r="IT348" s="514"/>
      <c r="IU348" s="514"/>
      <c r="IV348" s="514"/>
      <c r="IW348" s="549"/>
    </row>
    <row r="349" spans="1:257" ht="39" customHeight="1" x14ac:dyDescent="0.25">
      <c r="A349" s="996">
        <v>27</v>
      </c>
      <c r="B349" s="507">
        <v>1</v>
      </c>
      <c r="C349" s="97" t="str">
        <f>IF(Proponentes!B340&gt;0,Proponentes!B340,"")</f>
        <v xml:space="preserve"> UNION TEMPORAL AG 2021</v>
      </c>
      <c r="D349" s="335"/>
      <c r="E349" s="337" t="s">
        <v>133</v>
      </c>
      <c r="F349" s="334" t="s">
        <v>1804</v>
      </c>
      <c r="G349" s="342">
        <v>47318</v>
      </c>
      <c r="H349" s="335" t="s">
        <v>1631</v>
      </c>
      <c r="I349" s="335" t="s">
        <v>1538</v>
      </c>
      <c r="J349" s="341"/>
      <c r="K349" s="335"/>
      <c r="L349" s="335" t="s">
        <v>135</v>
      </c>
      <c r="M349" s="334" t="s">
        <v>1805</v>
      </c>
      <c r="N349" s="342">
        <v>44180</v>
      </c>
      <c r="O349" s="335" t="s">
        <v>1631</v>
      </c>
      <c r="P349" s="335" t="s">
        <v>1538</v>
      </c>
      <c r="Q349" s="335"/>
      <c r="R349" s="335"/>
      <c r="S349" s="335"/>
      <c r="T349" s="334"/>
      <c r="U349" s="341"/>
      <c r="V349" s="335"/>
      <c r="W349" s="335"/>
      <c r="X349" s="341"/>
      <c r="Y349" s="335"/>
      <c r="Z349" s="335"/>
      <c r="AA349" s="334"/>
      <c r="AB349" s="341"/>
      <c r="AC349" s="335"/>
      <c r="AD349" s="335"/>
      <c r="AE349" s="341"/>
      <c r="AF349" s="335"/>
      <c r="AG349" s="97" t="str">
        <f t="shared" ref="AG349:AG412" si="666">IF(E349="","",IF(K349=0,IF(R349=0,IF(Y349=0,IF(AF349=0,"CUMPLE","NO CUMPLE"),"NO CUMPLE"),"NO CUMPLE"),"NO CUMPLE"))</f>
        <v>CUMPLE</v>
      </c>
      <c r="AH349" s="993"/>
      <c r="AI349" s="335"/>
      <c r="AJ349" s="337" t="s">
        <v>133</v>
      </c>
      <c r="AK349" s="335" t="s">
        <v>1631</v>
      </c>
      <c r="AL349" s="334" t="s">
        <v>1804</v>
      </c>
      <c r="AM349" s="342">
        <v>43675</v>
      </c>
      <c r="AN349" s="335"/>
      <c r="AO349" s="335"/>
      <c r="AP349" s="335"/>
      <c r="AQ349" s="335" t="s">
        <v>135</v>
      </c>
      <c r="AR349" s="335" t="s">
        <v>1538</v>
      </c>
      <c r="AS349" s="334" t="s">
        <v>1805</v>
      </c>
      <c r="AT349" s="342">
        <v>44180</v>
      </c>
      <c r="AU349" s="335" t="s">
        <v>1631</v>
      </c>
      <c r="AV349" s="335"/>
      <c r="AW349" s="335"/>
      <c r="AX349" s="335"/>
      <c r="AY349" s="335"/>
      <c r="AZ349" s="334"/>
      <c r="BA349" s="341"/>
      <c r="BB349" s="335"/>
      <c r="BC349" s="341"/>
      <c r="BD349" s="335"/>
      <c r="BE349" s="335"/>
      <c r="BF349" s="335"/>
      <c r="BG349" s="334"/>
      <c r="BH349" s="335"/>
      <c r="BI349" s="335"/>
      <c r="BJ349" s="335"/>
      <c r="BK349" s="335"/>
      <c r="BL349" s="97" t="str">
        <f t="shared" ref="BL349:BL412" si="667">IF(AJ349="","",IF(AP349=0,IF(AW349=0,IF(BD349=0,IF(BK349=0,"CUMPLE","NO CUMPLE"),"NO CUMPLE"),"NO CUMPLE"),"NO CUMPLE"))</f>
        <v>CUMPLE</v>
      </c>
      <c r="BM349" s="993"/>
      <c r="BN349" s="335" t="str">
        <f>IF(F351&gt;0,F351,"")</f>
        <v/>
      </c>
      <c r="BO349" s="334"/>
      <c r="BP349" s="335" t="s">
        <v>1538</v>
      </c>
      <c r="BQ349" s="335"/>
      <c r="BR349" s="335"/>
      <c r="BS349" s="335" t="str">
        <f t="shared" ref="BS349:BS360" si="668">IF(L349&gt;0,L349,"")</f>
        <v>GCSI GRUPO COLOMBIANO DE SEGURIDAD INTEGRAL LTDA.</v>
      </c>
      <c r="BT349" s="334"/>
      <c r="BU349" s="335" t="s">
        <v>1538</v>
      </c>
      <c r="BV349" s="335"/>
      <c r="BW349" s="335"/>
      <c r="BX349" s="335" t="str">
        <f t="shared" ref="BX349:BX360" si="669">IF(S349&gt;0,S349,"")</f>
        <v/>
      </c>
      <c r="BY349" s="334" t="s">
        <v>1806</v>
      </c>
      <c r="BZ349" s="335" t="s">
        <v>1631</v>
      </c>
      <c r="CA349" s="335">
        <v>36</v>
      </c>
      <c r="CB349" s="335"/>
      <c r="CC349" s="335" t="str">
        <f t="shared" ref="CC349:CC360" si="670">IF(Z349&gt;0,Z349,"")</f>
        <v/>
      </c>
      <c r="CD349" s="334"/>
      <c r="CE349" s="335" t="s">
        <v>1538</v>
      </c>
      <c r="CF349" s="335"/>
      <c r="CG349" s="335"/>
      <c r="CH349" s="997">
        <f>Proponentes!N340</f>
        <v>0</v>
      </c>
      <c r="CI349" s="97" t="str">
        <f t="shared" ref="CI349:CI360" si="671">IF(BN349="","",IF(CJ349=0,"CUMPLE","NO CUMPLE"))</f>
        <v/>
      </c>
      <c r="CJ349" s="998"/>
      <c r="CK349" s="337"/>
      <c r="CL349" s="97" t="str">
        <f t="shared" si="648"/>
        <v>ATALAYA 1 SECURITY GROUP LTDA EN REORGANIZACION</v>
      </c>
      <c r="CM349" s="337">
        <v>3</v>
      </c>
      <c r="CN349" s="335" t="s">
        <v>1538</v>
      </c>
      <c r="CO349" s="335" t="s">
        <v>1631</v>
      </c>
      <c r="CP349" s="335"/>
      <c r="CQ349" s="92" t="s">
        <v>135</v>
      </c>
      <c r="CR349" s="531" t="s">
        <v>1354</v>
      </c>
      <c r="CS349" s="335" t="s">
        <v>1538</v>
      </c>
      <c r="CT349" s="335" t="s">
        <v>1631</v>
      </c>
      <c r="CU349" s="335"/>
      <c r="CV349" s="97"/>
      <c r="CW349" s="334"/>
      <c r="CX349" s="335"/>
      <c r="CY349" s="335"/>
      <c r="CZ349" s="335"/>
      <c r="DA349" s="97"/>
      <c r="DB349" s="334"/>
      <c r="DC349" s="335"/>
      <c r="DD349" s="335"/>
      <c r="DE349" s="335"/>
      <c r="DF349" s="97" t="str">
        <f t="shared" ref="DF349:DF412" si="672">IF(CL349="","",IF(CP349=0,IF(CU349=0,IF(CZ349=0,IF(DE349=0,"CUMPLE","NO CUMPLE"),"NO CUMPLE"),"NO CUMPLE"),"NO CUMPLE"))</f>
        <v>CUMPLE</v>
      </c>
      <c r="DG349" s="993"/>
      <c r="DH349" s="335"/>
      <c r="DI349" s="97" t="str">
        <f t="shared" ref="DI349:DI412" si="673">IF(E349&gt;0,E349,"")</f>
        <v>ATALAYA 1 SECURITY GROUP LTDA EN REORGANIZACION</v>
      </c>
      <c r="DJ349" s="334" t="s">
        <v>332</v>
      </c>
      <c r="DK349" s="335" t="s">
        <v>1631</v>
      </c>
      <c r="DL349" s="335"/>
      <c r="DM349" s="92" t="s">
        <v>135</v>
      </c>
      <c r="DN349" s="334" t="s">
        <v>315</v>
      </c>
      <c r="DO349" s="335" t="s">
        <v>1631</v>
      </c>
      <c r="DP349" s="335"/>
      <c r="DQ349" s="97"/>
      <c r="DR349" s="334"/>
      <c r="DS349" s="335"/>
      <c r="DT349" s="335"/>
      <c r="DU349" s="97"/>
      <c r="DV349" s="334"/>
      <c r="DW349" s="335"/>
      <c r="DX349" s="335"/>
      <c r="DY349" s="97" t="str">
        <f t="shared" ref="DY349:DY412" si="674">IF(DI349="","",IF(DL349=0,IF(DP349=0,IF(DT349=0,IF(DX349=0,"CUMPLE","NO CUMPLE"),"NO CUMPLE"),"NO CUMPLE"),"NO CUMPLE"))</f>
        <v>CUMPLE</v>
      </c>
      <c r="DZ349" s="998"/>
      <c r="EA349" s="335"/>
      <c r="EB349" s="97" t="str">
        <f t="shared" si="652"/>
        <v>ATALAYA 1 SECURITY GROUP LTDA EN REORGANIZACION</v>
      </c>
      <c r="EC349" s="334" t="s">
        <v>315</v>
      </c>
      <c r="ED349" s="335" t="s">
        <v>1631</v>
      </c>
      <c r="EE349" s="335"/>
      <c r="EF349" s="92" t="s">
        <v>135</v>
      </c>
      <c r="EG349" s="334" t="s">
        <v>332</v>
      </c>
      <c r="EH349" s="335" t="s">
        <v>1631</v>
      </c>
      <c r="EI349" s="335"/>
      <c r="EJ349" s="97"/>
      <c r="EK349" s="334"/>
      <c r="EL349" s="335"/>
      <c r="EM349" s="335"/>
      <c r="EN349" s="97"/>
      <c r="EO349" s="334"/>
      <c r="EP349" s="335"/>
      <c r="EQ349" s="335"/>
      <c r="ER349" s="97" t="str">
        <f t="shared" ref="ER349:ER412" si="675">IF(EB349="","",IF(EE349=0,IF(EI349=0,IF(EM349=0,IF(EQ349=0,"CUMPLE","NO CUMPLE"),"NO CUMPLE"),"NO CUMPLE"),"NO CUMPLE"))</f>
        <v>CUMPLE</v>
      </c>
      <c r="ES349" s="993"/>
      <c r="ET349" s="335"/>
      <c r="EU349" s="97" t="str">
        <f>IF(E349&gt;0,E349,"")</f>
        <v>ATALAYA 1 SECURITY GROUP LTDA EN REORGANIZACION</v>
      </c>
      <c r="EV349" s="334" t="s">
        <v>1807</v>
      </c>
      <c r="EW349" s="335" t="s">
        <v>1631</v>
      </c>
      <c r="EX349" s="335"/>
      <c r="EY349" s="92" t="s">
        <v>135</v>
      </c>
      <c r="EZ349" s="334" t="s">
        <v>1808</v>
      </c>
      <c r="FA349" s="335" t="s">
        <v>1631</v>
      </c>
      <c r="FB349" s="335"/>
      <c r="FC349" s="97"/>
      <c r="FD349" s="334"/>
      <c r="FE349" s="335"/>
      <c r="FF349" s="335"/>
      <c r="FG349" s="97"/>
      <c r="FH349" s="334"/>
      <c r="FI349" s="335"/>
      <c r="FJ349" s="335"/>
      <c r="FK349" s="97" t="str">
        <f t="shared" ref="FK349:FK412" si="676">IF(EU349="","",IF(EX349=0,IF(FB349=0,IF(FF349=0,IF(FJ349=0,"CUMPLE","NO CUMPLE"),"NO CUMPLE"),"NO CUMPLE"),"NO CUMPLE"))</f>
        <v>CUMPLE</v>
      </c>
      <c r="FL349" s="993"/>
      <c r="FM349" s="335"/>
      <c r="FN349" s="97" t="str">
        <f t="shared" si="656"/>
        <v>ATALAYA 1 SECURITY GROUP LTDA EN REORGANIZACION</v>
      </c>
      <c r="FO349" s="334" t="s">
        <v>1809</v>
      </c>
      <c r="FP349" s="335"/>
      <c r="FQ349" s="92" t="s">
        <v>135</v>
      </c>
      <c r="FR349" s="334" t="s">
        <v>1810</v>
      </c>
      <c r="FS349" s="335"/>
      <c r="FT349" s="97"/>
      <c r="FU349" s="334"/>
      <c r="FV349" s="335"/>
      <c r="FW349" s="97"/>
      <c r="FX349" s="334"/>
      <c r="FY349" s="335"/>
      <c r="FZ349" s="97" t="str">
        <f t="shared" ref="FZ349:FZ412" si="677">IF(FN349="","",IF(FP349=0,IF(FS349=0,IF(FV349=0,IF(FY349=0,"CUMPLE","NO CUMPLE"),"NO CUMPLE"),"NO CUMPLE"),"NO CUMPLE"))</f>
        <v>CUMPLE</v>
      </c>
      <c r="GA349" s="993"/>
      <c r="GB349" s="335"/>
      <c r="GC349" s="510" t="str">
        <f t="shared" si="658"/>
        <v>ATALAYA 1 SECURITY GROUP LTDA EN REORGANIZACION</v>
      </c>
      <c r="GD349" s="336" t="s">
        <v>1811</v>
      </c>
      <c r="GE349" s="337" t="s">
        <v>1631</v>
      </c>
      <c r="GF349" s="337"/>
      <c r="GG349" s="337"/>
      <c r="GH349" s="337"/>
      <c r="GI349" s="92" t="s">
        <v>135</v>
      </c>
      <c r="GJ349" s="336" t="s">
        <v>1699</v>
      </c>
      <c r="GK349" s="337" t="s">
        <v>1631</v>
      </c>
      <c r="GL349" s="337"/>
      <c r="GM349" s="337"/>
      <c r="GN349" s="337"/>
      <c r="GO349" s="510"/>
      <c r="GP349" s="336"/>
      <c r="GQ349" s="337"/>
      <c r="GR349" s="337"/>
      <c r="GS349" s="337"/>
      <c r="GT349" s="337"/>
      <c r="GU349" s="510"/>
      <c r="GV349" s="336"/>
      <c r="GW349" s="337"/>
      <c r="GX349" s="337"/>
      <c r="GY349" s="337"/>
      <c r="GZ349" s="336"/>
      <c r="HA349" s="510" t="str">
        <f t="shared" ref="HA349:HA412" si="678">IF(GC349="","",IF(GH349=0,IF(GN349=0,IF(GT349=0,IF(GZ349=0,"CUMPLE","NO CUMPLE"),"NO CUMPLE"),"NO CUMPLE"),"NO CUMPLE"))</f>
        <v>CUMPLE</v>
      </c>
      <c r="HB349" s="994"/>
      <c r="HC349" s="337"/>
      <c r="HD349" s="510" t="str">
        <f t="shared" si="660"/>
        <v>ATALAYA 1 SECURITY GROUP LTDA EN REORGANIZACION</v>
      </c>
      <c r="HE349" s="336" t="s">
        <v>1812</v>
      </c>
      <c r="HF349" s="337" t="s">
        <v>1631</v>
      </c>
      <c r="HG349" s="337" t="s">
        <v>1631</v>
      </c>
      <c r="HH349" s="336"/>
      <c r="HI349" s="92" t="s">
        <v>135</v>
      </c>
      <c r="HJ349" s="336" t="s">
        <v>1813</v>
      </c>
      <c r="HK349" s="337" t="s">
        <v>1631</v>
      </c>
      <c r="HL349" s="337" t="s">
        <v>1631</v>
      </c>
      <c r="HM349" s="336"/>
      <c r="HN349" s="510"/>
      <c r="HO349" s="336"/>
      <c r="HP349" s="337"/>
      <c r="HQ349" s="337"/>
      <c r="HR349" s="337"/>
      <c r="HS349" s="510"/>
      <c r="HT349" s="336"/>
      <c r="HU349" s="337"/>
      <c r="HV349" s="337"/>
      <c r="HW349" s="337"/>
      <c r="HX349" s="97" t="str">
        <f t="shared" ref="HX349:HX412" si="679">IF(HD349="","",IF(HH349=0,IF(HM349=0,IF(HR349=0,IF(HW349=0,"CUMPLE","NO CUMPLE"),"NO CUMPLE"),"NO CUMPLE"),"NO CUMPLE"))</f>
        <v>CUMPLE</v>
      </c>
      <c r="HY349" s="994"/>
      <c r="HZ349" s="337"/>
      <c r="IA349" s="510" t="str">
        <f t="shared" si="662"/>
        <v>ATALAYA 1 SECURITY GROUP LTDA EN REORGANIZACION</v>
      </c>
      <c r="IB349" s="336" t="s">
        <v>315</v>
      </c>
      <c r="IC349" s="344" t="s">
        <v>1631</v>
      </c>
      <c r="ID349" s="337"/>
      <c r="IE349" s="92" t="s">
        <v>135</v>
      </c>
      <c r="IF349" s="336" t="s">
        <v>332</v>
      </c>
      <c r="IG349" s="344" t="s">
        <v>1631</v>
      </c>
      <c r="IH349" s="337"/>
      <c r="II349" s="510"/>
      <c r="IJ349" s="336"/>
      <c r="IK349" s="337"/>
      <c r="IL349" s="337"/>
      <c r="IM349" s="510"/>
      <c r="IN349" s="336"/>
      <c r="IO349" s="337"/>
      <c r="IP349" s="337"/>
      <c r="IQ349" s="97" t="str">
        <f t="shared" ref="IQ349:IQ360" si="680">IF(IA349="","",IF(ID349=0,IF(IH349=0,IF(IL349=0,IF(IP349=0,"CUMPLE","NO CUMPLE"),"NO CUMPLE"),"NO CUMPLE"),"NO CUMPLE"))</f>
        <v>CUMPLE</v>
      </c>
      <c r="IR349" s="994"/>
      <c r="IS349" s="337"/>
      <c r="IT349" s="344" t="s">
        <v>1631</v>
      </c>
      <c r="IU349" s="337">
        <v>1</v>
      </c>
      <c r="IV349" s="510" t="str">
        <f t="shared" ref="IV349:IV360" si="681">IF(IT349&lt;&gt;"",IF(IT349="SI","CUMPLE","NO CUMPLE"),"")</f>
        <v>CUMPLE</v>
      </c>
      <c r="IW349" s="995"/>
    </row>
    <row r="350" spans="1:257" ht="39.75" customHeight="1" x14ac:dyDescent="0.25">
      <c r="A350" s="996"/>
      <c r="B350" s="507">
        <v>2</v>
      </c>
      <c r="C350" s="97" t="str">
        <f>IF(Proponentes!B341&gt;0,Proponentes!B341,"")</f>
        <v/>
      </c>
      <c r="D350" s="335"/>
      <c r="E350" s="344"/>
      <c r="F350" s="343"/>
      <c r="G350" s="342"/>
      <c r="H350" s="344"/>
      <c r="I350" s="344"/>
      <c r="J350" s="344"/>
      <c r="K350" s="344"/>
      <c r="L350" s="335"/>
      <c r="M350" s="334"/>
      <c r="N350" s="335"/>
      <c r="O350" s="335"/>
      <c r="P350" s="335"/>
      <c r="Q350" s="335"/>
      <c r="R350" s="335"/>
      <c r="S350" s="335"/>
      <c r="T350" s="334"/>
      <c r="U350" s="335"/>
      <c r="V350" s="335"/>
      <c r="W350" s="335"/>
      <c r="X350" s="335"/>
      <c r="Y350" s="335"/>
      <c r="Z350" s="335"/>
      <c r="AA350" s="334"/>
      <c r="AB350" s="335"/>
      <c r="AC350" s="335"/>
      <c r="AD350" s="335"/>
      <c r="AE350" s="335"/>
      <c r="AF350" s="335"/>
      <c r="AG350" s="97" t="str">
        <f t="shared" si="666"/>
        <v/>
      </c>
      <c r="AH350" s="993"/>
      <c r="AI350" s="335"/>
      <c r="AJ350" s="344"/>
      <c r="AK350" s="344"/>
      <c r="AL350" s="343"/>
      <c r="AM350" s="342"/>
      <c r="AN350" s="344"/>
      <c r="AO350" s="344"/>
      <c r="AP350" s="344"/>
      <c r="AQ350" s="335"/>
      <c r="AR350" s="335"/>
      <c r="AS350" s="334"/>
      <c r="AT350" s="335"/>
      <c r="AU350" s="335"/>
      <c r="AV350" s="335"/>
      <c r="AW350" s="335"/>
      <c r="AX350" s="335"/>
      <c r="AY350" s="335"/>
      <c r="AZ350" s="334"/>
      <c r="BA350" s="335"/>
      <c r="BB350" s="335"/>
      <c r="BC350" s="335"/>
      <c r="BD350" s="335"/>
      <c r="BE350" s="335"/>
      <c r="BF350" s="335"/>
      <c r="BG350" s="334"/>
      <c r="BH350" s="335"/>
      <c r="BI350" s="335"/>
      <c r="BJ350" s="335"/>
      <c r="BK350" s="335"/>
      <c r="BL350" s="97" t="str">
        <f t="shared" si="667"/>
        <v/>
      </c>
      <c r="BM350" s="993"/>
      <c r="BN350" s="335" t="str">
        <f t="shared" ref="BN350:BN360" si="682">IF(E350&gt;0,E350,"")</f>
        <v/>
      </c>
      <c r="BO350" s="334"/>
      <c r="BP350" s="335"/>
      <c r="BQ350" s="335"/>
      <c r="BR350" s="335"/>
      <c r="BS350" s="335" t="str">
        <f t="shared" si="668"/>
        <v/>
      </c>
      <c r="BT350" s="334"/>
      <c r="BU350" s="335"/>
      <c r="BV350" s="335"/>
      <c r="BW350" s="335"/>
      <c r="BX350" s="335" t="str">
        <f t="shared" si="669"/>
        <v/>
      </c>
      <c r="BY350" s="334"/>
      <c r="BZ350" s="335"/>
      <c r="CA350" s="335"/>
      <c r="CB350" s="335"/>
      <c r="CC350" s="335" t="str">
        <f t="shared" si="670"/>
        <v/>
      </c>
      <c r="CD350" s="334"/>
      <c r="CE350" s="335"/>
      <c r="CF350" s="335"/>
      <c r="CG350" s="335"/>
      <c r="CH350" s="997"/>
      <c r="CI350" s="97" t="str">
        <f t="shared" si="671"/>
        <v/>
      </c>
      <c r="CJ350" s="998"/>
      <c r="CK350" s="335"/>
      <c r="CL350" s="97"/>
      <c r="CM350" s="532"/>
      <c r="CN350" s="335"/>
      <c r="CO350" s="335"/>
      <c r="CP350" s="335"/>
      <c r="CQ350" s="97"/>
      <c r="CR350" s="334"/>
      <c r="CS350" s="335"/>
      <c r="CT350" s="335"/>
      <c r="CU350" s="335"/>
      <c r="CV350" s="97"/>
      <c r="CW350" s="334"/>
      <c r="CX350" s="335"/>
      <c r="CY350" s="335"/>
      <c r="CZ350" s="335"/>
      <c r="DA350" s="97"/>
      <c r="DB350" s="334"/>
      <c r="DC350" s="335"/>
      <c r="DD350" s="335"/>
      <c r="DE350" s="335"/>
      <c r="DF350" s="97" t="str">
        <f t="shared" si="672"/>
        <v/>
      </c>
      <c r="DG350" s="993"/>
      <c r="DH350" s="335"/>
      <c r="DI350" s="92"/>
      <c r="DJ350" s="334"/>
      <c r="DK350" s="335"/>
      <c r="DL350" s="335"/>
      <c r="DM350" s="97"/>
      <c r="DN350" s="334"/>
      <c r="DO350" s="335"/>
      <c r="DP350" s="335"/>
      <c r="DQ350" s="97"/>
      <c r="DR350" s="334"/>
      <c r="DS350" s="335"/>
      <c r="DT350" s="335"/>
      <c r="DU350" s="97"/>
      <c r="DV350" s="334"/>
      <c r="DW350" s="335"/>
      <c r="DX350" s="335"/>
      <c r="DY350" s="97" t="str">
        <f t="shared" si="674"/>
        <v/>
      </c>
      <c r="DZ350" s="998"/>
      <c r="EA350" s="335"/>
      <c r="EB350" s="92"/>
      <c r="EC350" s="334"/>
      <c r="ED350" s="335"/>
      <c r="EE350" s="335"/>
      <c r="EF350" s="97"/>
      <c r="EG350" s="334"/>
      <c r="EH350" s="335"/>
      <c r="EI350" s="335"/>
      <c r="EJ350" s="97"/>
      <c r="EK350" s="334"/>
      <c r="EL350" s="335"/>
      <c r="EM350" s="335"/>
      <c r="EN350" s="97"/>
      <c r="EO350" s="334"/>
      <c r="EP350" s="335"/>
      <c r="EQ350" s="335"/>
      <c r="ER350" s="97" t="str">
        <f t="shared" si="675"/>
        <v/>
      </c>
      <c r="ES350" s="993"/>
      <c r="ET350" s="335"/>
      <c r="EU350" s="92"/>
      <c r="EV350" s="334"/>
      <c r="EW350" s="335"/>
      <c r="EX350" s="335"/>
      <c r="EY350" s="97"/>
      <c r="EZ350" s="334"/>
      <c r="FA350" s="335"/>
      <c r="FB350" s="335"/>
      <c r="FC350" s="97"/>
      <c r="FD350" s="334"/>
      <c r="FE350" s="335"/>
      <c r="FF350" s="335"/>
      <c r="FG350" s="97"/>
      <c r="FH350" s="334"/>
      <c r="FI350" s="335"/>
      <c r="FJ350" s="335"/>
      <c r="FK350" s="97" t="str">
        <f t="shared" si="676"/>
        <v/>
      </c>
      <c r="FL350" s="993"/>
      <c r="FM350" s="335"/>
      <c r="FN350" s="92"/>
      <c r="FO350" s="334"/>
      <c r="FP350" s="335"/>
      <c r="FQ350" s="97"/>
      <c r="FR350" s="334"/>
      <c r="FS350" s="335"/>
      <c r="FT350" s="97"/>
      <c r="FU350" s="334"/>
      <c r="FV350" s="335"/>
      <c r="FW350" s="97"/>
      <c r="FX350" s="334"/>
      <c r="FY350" s="335"/>
      <c r="FZ350" s="97" t="str">
        <f t="shared" si="677"/>
        <v/>
      </c>
      <c r="GA350" s="993"/>
      <c r="GB350" s="335"/>
      <c r="GC350" s="92"/>
      <c r="GD350" s="336"/>
      <c r="GE350" s="337"/>
      <c r="GF350" s="337"/>
      <c r="GG350" s="337"/>
      <c r="GH350" s="337"/>
      <c r="GI350" s="510"/>
      <c r="GJ350" s="336"/>
      <c r="GK350" s="337"/>
      <c r="GL350" s="337"/>
      <c r="GM350" s="337"/>
      <c r="GN350" s="337"/>
      <c r="GO350" s="510"/>
      <c r="GP350" s="336"/>
      <c r="GQ350" s="337"/>
      <c r="GR350" s="337"/>
      <c r="GS350" s="337"/>
      <c r="GT350" s="337"/>
      <c r="GU350" s="510"/>
      <c r="GV350" s="336"/>
      <c r="GW350" s="337"/>
      <c r="GX350" s="337"/>
      <c r="GY350" s="337"/>
      <c r="GZ350" s="336"/>
      <c r="HA350" s="510" t="str">
        <f t="shared" si="678"/>
        <v/>
      </c>
      <c r="HB350" s="994"/>
      <c r="HC350" s="337"/>
      <c r="HD350" s="92"/>
      <c r="HE350" s="336"/>
      <c r="HF350" s="337"/>
      <c r="HG350" s="337"/>
      <c r="HH350" s="336"/>
      <c r="HI350" s="510"/>
      <c r="HJ350" s="336"/>
      <c r="HK350" s="337"/>
      <c r="HL350" s="337"/>
      <c r="HM350" s="336"/>
      <c r="HN350" s="510"/>
      <c r="HO350" s="336"/>
      <c r="HP350" s="337"/>
      <c r="HQ350" s="337"/>
      <c r="HR350" s="337"/>
      <c r="HS350" s="510"/>
      <c r="HT350" s="336"/>
      <c r="HU350" s="337"/>
      <c r="HV350" s="337"/>
      <c r="HW350" s="337"/>
      <c r="HX350" s="97" t="str">
        <f t="shared" si="679"/>
        <v/>
      </c>
      <c r="HY350" s="994"/>
      <c r="HZ350" s="337"/>
      <c r="IA350" s="92"/>
      <c r="IB350" s="336"/>
      <c r="IC350" s="344"/>
      <c r="ID350" s="337"/>
      <c r="IE350" s="510"/>
      <c r="IF350" s="336"/>
      <c r="IG350" s="337"/>
      <c r="IH350" s="337"/>
      <c r="II350" s="510"/>
      <c r="IJ350" s="336"/>
      <c r="IK350" s="337"/>
      <c r="IL350" s="337"/>
      <c r="IM350" s="510"/>
      <c r="IN350" s="336"/>
      <c r="IO350" s="337"/>
      <c r="IP350" s="337"/>
      <c r="IQ350" s="97" t="str">
        <f t="shared" si="680"/>
        <v/>
      </c>
      <c r="IR350" s="994"/>
      <c r="IS350" s="337"/>
      <c r="IT350" s="344"/>
      <c r="IU350" s="337"/>
      <c r="IV350" s="510"/>
      <c r="IW350" s="995"/>
    </row>
    <row r="351" spans="1:257" x14ac:dyDescent="0.25">
      <c r="A351" s="996"/>
      <c r="B351" s="507">
        <v>3</v>
      </c>
      <c r="C351" s="97" t="str">
        <f>IF(Proponentes!B342&gt;0,Proponentes!B342,"")</f>
        <v/>
      </c>
      <c r="D351" s="335"/>
      <c r="E351" s="335"/>
      <c r="F351" s="335"/>
      <c r="G351" s="335"/>
      <c r="H351" s="335"/>
      <c r="I351" s="335"/>
      <c r="J351" s="335"/>
      <c r="K351" s="335"/>
      <c r="L351" s="335"/>
      <c r="M351" s="334"/>
      <c r="N351" s="335"/>
      <c r="O351" s="335"/>
      <c r="P351" s="335"/>
      <c r="Q351" s="335"/>
      <c r="R351" s="335"/>
      <c r="S351" s="335"/>
      <c r="T351" s="334"/>
      <c r="U351" s="335"/>
      <c r="V351" s="335"/>
      <c r="W351" s="335"/>
      <c r="X351" s="335"/>
      <c r="Y351" s="335"/>
      <c r="Z351" s="335"/>
      <c r="AA351" s="334"/>
      <c r="AB351" s="335"/>
      <c r="AC351" s="335"/>
      <c r="AD351" s="335"/>
      <c r="AE351" s="335"/>
      <c r="AF351" s="335"/>
      <c r="AG351" s="97" t="str">
        <f t="shared" si="666"/>
        <v/>
      </c>
      <c r="AH351" s="993"/>
      <c r="AI351" s="335"/>
      <c r="AJ351" s="335" t="str">
        <f t="shared" ref="AJ351:AJ412" si="683">IF(E351&gt;0,E351,"")</f>
        <v/>
      </c>
      <c r="AK351" s="335"/>
      <c r="AL351" s="334"/>
      <c r="AM351" s="335"/>
      <c r="AN351" s="335"/>
      <c r="AO351" s="335"/>
      <c r="AP351" s="335"/>
      <c r="AQ351" s="335"/>
      <c r="AR351" s="335"/>
      <c r="AS351" s="334"/>
      <c r="AT351" s="335"/>
      <c r="AU351" s="335"/>
      <c r="AV351" s="335"/>
      <c r="AW351" s="335"/>
      <c r="AX351" s="335"/>
      <c r="AY351" s="335"/>
      <c r="AZ351" s="334"/>
      <c r="BA351" s="335"/>
      <c r="BB351" s="335"/>
      <c r="BC351" s="335"/>
      <c r="BD351" s="335"/>
      <c r="BE351" s="335"/>
      <c r="BF351" s="335"/>
      <c r="BG351" s="334"/>
      <c r="BH351" s="335"/>
      <c r="BI351" s="335"/>
      <c r="BJ351" s="335"/>
      <c r="BK351" s="335"/>
      <c r="BL351" s="97" t="str">
        <f t="shared" si="667"/>
        <v/>
      </c>
      <c r="BM351" s="993"/>
      <c r="BN351" s="335" t="str">
        <f t="shared" si="682"/>
        <v/>
      </c>
      <c r="BO351" s="334"/>
      <c r="BP351" s="335"/>
      <c r="BQ351" s="335"/>
      <c r="BR351" s="335"/>
      <c r="BS351" s="335" t="str">
        <f t="shared" si="668"/>
        <v/>
      </c>
      <c r="BT351" s="334"/>
      <c r="BU351" s="335"/>
      <c r="BV351" s="335"/>
      <c r="BW351" s="335"/>
      <c r="BX351" s="335" t="str">
        <f t="shared" si="669"/>
        <v/>
      </c>
      <c r="BY351" s="334"/>
      <c r="BZ351" s="335"/>
      <c r="CA351" s="335"/>
      <c r="CB351" s="335"/>
      <c r="CC351" s="335" t="str">
        <f t="shared" si="670"/>
        <v/>
      </c>
      <c r="CD351" s="334"/>
      <c r="CE351" s="335"/>
      <c r="CF351" s="335"/>
      <c r="CG351" s="335"/>
      <c r="CH351" s="997"/>
      <c r="CI351" s="97" t="str">
        <f t="shared" si="671"/>
        <v/>
      </c>
      <c r="CJ351" s="998"/>
      <c r="CK351" s="335"/>
      <c r="CL351" s="97" t="str">
        <f t="shared" si="648"/>
        <v/>
      </c>
      <c r="CM351" s="337"/>
      <c r="CN351" s="335"/>
      <c r="CO351" s="335"/>
      <c r="CP351" s="335"/>
      <c r="CQ351" s="97"/>
      <c r="CR351" s="334"/>
      <c r="CS351" s="335"/>
      <c r="CT351" s="335"/>
      <c r="CU351" s="335"/>
      <c r="CV351" s="97"/>
      <c r="CW351" s="334"/>
      <c r="CX351" s="335"/>
      <c r="CY351" s="335"/>
      <c r="CZ351" s="335"/>
      <c r="DA351" s="97"/>
      <c r="DB351" s="334"/>
      <c r="DC351" s="335"/>
      <c r="DD351" s="335"/>
      <c r="DE351" s="335"/>
      <c r="DF351" s="97" t="str">
        <f t="shared" si="672"/>
        <v/>
      </c>
      <c r="DG351" s="993"/>
      <c r="DH351" s="335"/>
      <c r="DI351" s="97" t="str">
        <f t="shared" si="673"/>
        <v/>
      </c>
      <c r="DJ351" s="334"/>
      <c r="DK351" s="335"/>
      <c r="DL351" s="335"/>
      <c r="DM351" s="97"/>
      <c r="DN351" s="334"/>
      <c r="DO351" s="335"/>
      <c r="DP351" s="335"/>
      <c r="DQ351" s="97"/>
      <c r="DR351" s="334"/>
      <c r="DS351" s="335"/>
      <c r="DT351" s="335"/>
      <c r="DU351" s="97"/>
      <c r="DV351" s="334"/>
      <c r="DW351" s="335"/>
      <c r="DX351" s="335"/>
      <c r="DY351" s="97" t="str">
        <f t="shared" si="674"/>
        <v/>
      </c>
      <c r="DZ351" s="998"/>
      <c r="EA351" s="335"/>
      <c r="EB351" s="97" t="str">
        <f t="shared" ref="EB351:EB360" si="684">IF(E351&gt;0,E351,"")</f>
        <v/>
      </c>
      <c r="EC351" s="334"/>
      <c r="ED351" s="335"/>
      <c r="EE351" s="335"/>
      <c r="EF351" s="97"/>
      <c r="EG351" s="334"/>
      <c r="EH351" s="335"/>
      <c r="EI351" s="335"/>
      <c r="EJ351" s="97"/>
      <c r="EK351" s="334"/>
      <c r="EL351" s="335"/>
      <c r="EM351" s="335"/>
      <c r="EN351" s="97"/>
      <c r="EO351" s="334"/>
      <c r="EP351" s="335"/>
      <c r="EQ351" s="335"/>
      <c r="ER351" s="97" t="str">
        <f t="shared" si="675"/>
        <v/>
      </c>
      <c r="ES351" s="993"/>
      <c r="ET351" s="335"/>
      <c r="EU351" s="97" t="str">
        <f t="shared" ref="EU351:EU360" si="685">IF(E351&gt;0,E351,"")</f>
        <v/>
      </c>
      <c r="EV351" s="334"/>
      <c r="EW351" s="335"/>
      <c r="EX351" s="335"/>
      <c r="EY351" s="97"/>
      <c r="EZ351" s="334"/>
      <c r="FA351" s="335"/>
      <c r="FB351" s="335"/>
      <c r="FC351" s="97"/>
      <c r="FD351" s="334"/>
      <c r="FE351" s="335"/>
      <c r="FF351" s="335"/>
      <c r="FG351" s="97"/>
      <c r="FH351" s="334"/>
      <c r="FI351" s="335"/>
      <c r="FJ351" s="335"/>
      <c r="FK351" s="97" t="str">
        <f t="shared" si="676"/>
        <v/>
      </c>
      <c r="FL351" s="993"/>
      <c r="FM351" s="335"/>
      <c r="FN351" s="97" t="str">
        <f t="shared" ref="FN351:FN360" si="686">IF(E351&gt;0,E351,"")</f>
        <v/>
      </c>
      <c r="FO351" s="334"/>
      <c r="FP351" s="335"/>
      <c r="FQ351" s="97"/>
      <c r="FR351" s="334"/>
      <c r="FS351" s="335"/>
      <c r="FT351" s="97"/>
      <c r="FU351" s="334"/>
      <c r="FV351" s="335"/>
      <c r="FW351" s="97"/>
      <c r="FX351" s="334"/>
      <c r="FY351" s="335"/>
      <c r="FZ351" s="97" t="str">
        <f t="shared" si="677"/>
        <v/>
      </c>
      <c r="GA351" s="993"/>
      <c r="GB351" s="335"/>
      <c r="GC351" s="510" t="str">
        <f t="shared" ref="GC351:GC360" si="687">IF(E351&gt;0,E351,"")</f>
        <v/>
      </c>
      <c r="GD351" s="336"/>
      <c r="GE351" s="337"/>
      <c r="GF351" s="337"/>
      <c r="GG351" s="337"/>
      <c r="GH351" s="337"/>
      <c r="GI351" s="510"/>
      <c r="GJ351" s="336"/>
      <c r="GK351" s="337"/>
      <c r="GL351" s="337"/>
      <c r="GM351" s="337"/>
      <c r="GN351" s="337"/>
      <c r="GO351" s="510"/>
      <c r="GP351" s="336"/>
      <c r="GQ351" s="337"/>
      <c r="GR351" s="337"/>
      <c r="GS351" s="337"/>
      <c r="GT351" s="337"/>
      <c r="GU351" s="510"/>
      <c r="GV351" s="336"/>
      <c r="GW351" s="337"/>
      <c r="GX351" s="337"/>
      <c r="GY351" s="337"/>
      <c r="GZ351" s="336"/>
      <c r="HA351" s="510" t="str">
        <f t="shared" si="678"/>
        <v/>
      </c>
      <c r="HB351" s="994"/>
      <c r="HC351" s="337"/>
      <c r="HD351" s="510" t="str">
        <f t="shared" ref="HD351:HD360" si="688">IF(E351&gt;0,E351,"")</f>
        <v/>
      </c>
      <c r="HE351" s="336"/>
      <c r="HF351" s="337"/>
      <c r="HG351" s="337"/>
      <c r="HH351" s="336"/>
      <c r="HI351" s="510"/>
      <c r="HJ351" s="336"/>
      <c r="HK351" s="337"/>
      <c r="HL351" s="337"/>
      <c r="HM351" s="336"/>
      <c r="HN351" s="510"/>
      <c r="HO351" s="336"/>
      <c r="HP351" s="337"/>
      <c r="HQ351" s="337"/>
      <c r="HR351" s="337"/>
      <c r="HS351" s="510"/>
      <c r="HT351" s="336"/>
      <c r="HU351" s="337"/>
      <c r="HV351" s="337"/>
      <c r="HW351" s="337"/>
      <c r="HX351" s="97" t="str">
        <f t="shared" si="679"/>
        <v/>
      </c>
      <c r="HY351" s="994"/>
      <c r="HZ351" s="337"/>
      <c r="IA351" s="510" t="str">
        <f t="shared" ref="IA351:IA360" si="689">IF(E351&gt;0,E351,"")</f>
        <v/>
      </c>
      <c r="IB351" s="336"/>
      <c r="IC351" s="337"/>
      <c r="ID351" s="337"/>
      <c r="IE351" s="510"/>
      <c r="IF351" s="336"/>
      <c r="IG351" s="337"/>
      <c r="IH351" s="337"/>
      <c r="II351" s="510"/>
      <c r="IJ351" s="336"/>
      <c r="IK351" s="337"/>
      <c r="IL351" s="337"/>
      <c r="IM351" s="510"/>
      <c r="IN351" s="336"/>
      <c r="IO351" s="337"/>
      <c r="IP351" s="337"/>
      <c r="IQ351" s="97" t="str">
        <f t="shared" si="680"/>
        <v/>
      </c>
      <c r="IR351" s="994"/>
      <c r="IS351" s="337"/>
      <c r="IT351" s="337"/>
      <c r="IU351" s="337"/>
      <c r="IV351" s="510" t="str">
        <f t="shared" si="681"/>
        <v/>
      </c>
      <c r="IW351" s="995"/>
    </row>
    <row r="352" spans="1:257" x14ac:dyDescent="0.25">
      <c r="A352" s="996"/>
      <c r="B352" s="507">
        <v>4</v>
      </c>
      <c r="C352" s="97" t="str">
        <f>IF(Proponentes!B343&gt;0,Proponentes!B343,"")</f>
        <v/>
      </c>
      <c r="D352" s="335"/>
      <c r="E352" s="335"/>
      <c r="F352" s="334"/>
      <c r="G352" s="335"/>
      <c r="H352" s="335"/>
      <c r="I352" s="335"/>
      <c r="J352" s="335"/>
      <c r="K352" s="335"/>
      <c r="L352" s="335"/>
      <c r="M352" s="334"/>
      <c r="N352" s="335"/>
      <c r="O352" s="335"/>
      <c r="P352" s="335"/>
      <c r="Q352" s="335"/>
      <c r="R352" s="335"/>
      <c r="S352" s="335"/>
      <c r="T352" s="334"/>
      <c r="U352" s="335"/>
      <c r="V352" s="335"/>
      <c r="W352" s="335"/>
      <c r="X352" s="335"/>
      <c r="Y352" s="335"/>
      <c r="Z352" s="335"/>
      <c r="AA352" s="334"/>
      <c r="AB352" s="335"/>
      <c r="AC352" s="335"/>
      <c r="AD352" s="335"/>
      <c r="AE352" s="335"/>
      <c r="AF352" s="335"/>
      <c r="AG352" s="97" t="str">
        <f t="shared" si="666"/>
        <v/>
      </c>
      <c r="AH352" s="993"/>
      <c r="AI352" s="335"/>
      <c r="AJ352" s="335" t="str">
        <f t="shared" si="683"/>
        <v/>
      </c>
      <c r="AK352" s="335"/>
      <c r="AL352" s="334"/>
      <c r="AM352" s="335"/>
      <c r="AN352" s="335"/>
      <c r="AO352" s="335"/>
      <c r="AP352" s="335"/>
      <c r="AQ352" s="335"/>
      <c r="AR352" s="335"/>
      <c r="AS352" s="334"/>
      <c r="AT352" s="335"/>
      <c r="AU352" s="335"/>
      <c r="AV352" s="335"/>
      <c r="AW352" s="335"/>
      <c r="AX352" s="335"/>
      <c r="AY352" s="335"/>
      <c r="AZ352" s="334"/>
      <c r="BA352" s="335"/>
      <c r="BB352" s="335"/>
      <c r="BC352" s="335"/>
      <c r="BD352" s="335"/>
      <c r="BE352" s="335"/>
      <c r="BF352" s="335"/>
      <c r="BG352" s="334"/>
      <c r="BH352" s="335"/>
      <c r="BI352" s="335"/>
      <c r="BJ352" s="335"/>
      <c r="BK352" s="335"/>
      <c r="BL352" s="97" t="str">
        <f t="shared" si="667"/>
        <v/>
      </c>
      <c r="BM352" s="993"/>
      <c r="BN352" s="335" t="str">
        <f t="shared" si="682"/>
        <v/>
      </c>
      <c r="BO352" s="334"/>
      <c r="BP352" s="335"/>
      <c r="BQ352" s="335"/>
      <c r="BR352" s="335"/>
      <c r="BS352" s="335" t="str">
        <f t="shared" si="668"/>
        <v/>
      </c>
      <c r="BT352" s="334"/>
      <c r="BU352" s="335"/>
      <c r="BV352" s="335"/>
      <c r="BW352" s="335"/>
      <c r="BX352" s="335" t="str">
        <f t="shared" si="669"/>
        <v/>
      </c>
      <c r="BY352" s="334"/>
      <c r="BZ352" s="335"/>
      <c r="CA352" s="335"/>
      <c r="CB352" s="335"/>
      <c r="CC352" s="335" t="str">
        <f t="shared" si="670"/>
        <v/>
      </c>
      <c r="CD352" s="334"/>
      <c r="CE352" s="335"/>
      <c r="CF352" s="335"/>
      <c r="CG352" s="335"/>
      <c r="CH352" s="997"/>
      <c r="CI352" s="97" t="str">
        <f t="shared" si="671"/>
        <v/>
      </c>
      <c r="CJ352" s="998"/>
      <c r="CK352" s="335"/>
      <c r="CL352" s="97" t="str">
        <f t="shared" si="648"/>
        <v/>
      </c>
      <c r="CM352" s="334"/>
      <c r="CN352" s="335"/>
      <c r="CO352" s="335"/>
      <c r="CP352" s="335"/>
      <c r="CQ352" s="97"/>
      <c r="CR352" s="334"/>
      <c r="CS352" s="335"/>
      <c r="CT352" s="335"/>
      <c r="CU352" s="335"/>
      <c r="CV352" s="97"/>
      <c r="CW352" s="334"/>
      <c r="CX352" s="335"/>
      <c r="CY352" s="335"/>
      <c r="CZ352" s="335"/>
      <c r="DA352" s="97"/>
      <c r="DB352" s="334"/>
      <c r="DC352" s="335"/>
      <c r="DD352" s="335"/>
      <c r="DE352" s="335"/>
      <c r="DF352" s="97" t="str">
        <f t="shared" si="672"/>
        <v/>
      </c>
      <c r="DG352" s="993"/>
      <c r="DH352" s="335"/>
      <c r="DI352" s="97" t="str">
        <f t="shared" si="673"/>
        <v/>
      </c>
      <c r="DJ352" s="334"/>
      <c r="DK352" s="335"/>
      <c r="DL352" s="335"/>
      <c r="DM352" s="97"/>
      <c r="DN352" s="334"/>
      <c r="DO352" s="335"/>
      <c r="DP352" s="335"/>
      <c r="DQ352" s="97"/>
      <c r="DR352" s="334"/>
      <c r="DS352" s="335"/>
      <c r="DT352" s="335"/>
      <c r="DU352" s="97"/>
      <c r="DV352" s="334"/>
      <c r="DW352" s="335"/>
      <c r="DX352" s="335"/>
      <c r="DY352" s="97" t="str">
        <f t="shared" si="674"/>
        <v/>
      </c>
      <c r="DZ352" s="998"/>
      <c r="EA352" s="335"/>
      <c r="EB352" s="97" t="str">
        <f t="shared" si="684"/>
        <v/>
      </c>
      <c r="EC352" s="334"/>
      <c r="ED352" s="335"/>
      <c r="EE352" s="335"/>
      <c r="EF352" s="97"/>
      <c r="EG352" s="334"/>
      <c r="EH352" s="335"/>
      <c r="EI352" s="335"/>
      <c r="EJ352" s="97"/>
      <c r="EK352" s="334"/>
      <c r="EL352" s="335"/>
      <c r="EM352" s="335"/>
      <c r="EN352" s="97"/>
      <c r="EO352" s="334"/>
      <c r="EP352" s="335"/>
      <c r="EQ352" s="335"/>
      <c r="ER352" s="97" t="str">
        <f t="shared" si="675"/>
        <v/>
      </c>
      <c r="ES352" s="993"/>
      <c r="ET352" s="335"/>
      <c r="EU352" s="97" t="str">
        <f t="shared" si="685"/>
        <v/>
      </c>
      <c r="EV352" s="334"/>
      <c r="EW352" s="335"/>
      <c r="EX352" s="335"/>
      <c r="EY352" s="97"/>
      <c r="EZ352" s="334"/>
      <c r="FA352" s="335"/>
      <c r="FB352" s="335"/>
      <c r="FC352" s="97"/>
      <c r="FD352" s="334"/>
      <c r="FE352" s="335"/>
      <c r="FF352" s="335"/>
      <c r="FG352" s="97"/>
      <c r="FH352" s="334"/>
      <c r="FI352" s="335"/>
      <c r="FJ352" s="335"/>
      <c r="FK352" s="97" t="str">
        <f t="shared" si="676"/>
        <v/>
      </c>
      <c r="FL352" s="993"/>
      <c r="FM352" s="335"/>
      <c r="FN352" s="97" t="str">
        <f t="shared" si="686"/>
        <v/>
      </c>
      <c r="FO352" s="334"/>
      <c r="FP352" s="335"/>
      <c r="FQ352" s="97"/>
      <c r="FR352" s="334"/>
      <c r="FS352" s="335"/>
      <c r="FT352" s="97"/>
      <c r="FU352" s="334"/>
      <c r="FV352" s="335"/>
      <c r="FW352" s="97"/>
      <c r="FX352" s="334"/>
      <c r="FY352" s="335"/>
      <c r="FZ352" s="97" t="str">
        <f t="shared" si="677"/>
        <v/>
      </c>
      <c r="GA352" s="993"/>
      <c r="GB352" s="335"/>
      <c r="GC352" s="510" t="str">
        <f t="shared" si="687"/>
        <v/>
      </c>
      <c r="GD352" s="336"/>
      <c r="GE352" s="337"/>
      <c r="GF352" s="337"/>
      <c r="GG352" s="337"/>
      <c r="GH352" s="337"/>
      <c r="GI352" s="510"/>
      <c r="GJ352" s="336"/>
      <c r="GK352" s="337"/>
      <c r="GL352" s="337"/>
      <c r="GM352" s="337"/>
      <c r="GN352" s="337"/>
      <c r="GO352" s="510"/>
      <c r="GP352" s="336"/>
      <c r="GQ352" s="337"/>
      <c r="GR352" s="337"/>
      <c r="GS352" s="337"/>
      <c r="GT352" s="337"/>
      <c r="GU352" s="510"/>
      <c r="GV352" s="336"/>
      <c r="GW352" s="337"/>
      <c r="GX352" s="337"/>
      <c r="GY352" s="337"/>
      <c r="GZ352" s="336"/>
      <c r="HA352" s="510" t="str">
        <f t="shared" si="678"/>
        <v/>
      </c>
      <c r="HB352" s="994"/>
      <c r="HC352" s="337"/>
      <c r="HD352" s="510" t="str">
        <f t="shared" si="688"/>
        <v/>
      </c>
      <c r="HE352" s="336"/>
      <c r="HF352" s="337"/>
      <c r="HG352" s="337"/>
      <c r="HH352" s="336"/>
      <c r="HI352" s="510"/>
      <c r="HJ352" s="336"/>
      <c r="HK352" s="337"/>
      <c r="HL352" s="337"/>
      <c r="HM352" s="336"/>
      <c r="HN352" s="510"/>
      <c r="HO352" s="336"/>
      <c r="HP352" s="337"/>
      <c r="HQ352" s="337"/>
      <c r="HR352" s="337"/>
      <c r="HS352" s="510"/>
      <c r="HT352" s="336"/>
      <c r="HU352" s="337"/>
      <c r="HV352" s="337"/>
      <c r="HW352" s="337"/>
      <c r="HX352" s="97" t="str">
        <f t="shared" si="679"/>
        <v/>
      </c>
      <c r="HY352" s="994"/>
      <c r="HZ352" s="337"/>
      <c r="IA352" s="510" t="str">
        <f t="shared" si="689"/>
        <v/>
      </c>
      <c r="IB352" s="336"/>
      <c r="IC352" s="337"/>
      <c r="ID352" s="337"/>
      <c r="IE352" s="510"/>
      <c r="IF352" s="336"/>
      <c r="IG352" s="337"/>
      <c r="IH352" s="337"/>
      <c r="II352" s="510"/>
      <c r="IJ352" s="336"/>
      <c r="IK352" s="337"/>
      <c r="IL352" s="337"/>
      <c r="IM352" s="510"/>
      <c r="IN352" s="336"/>
      <c r="IO352" s="337"/>
      <c r="IP352" s="337"/>
      <c r="IQ352" s="97" t="str">
        <f t="shared" si="680"/>
        <v/>
      </c>
      <c r="IR352" s="994"/>
      <c r="IS352" s="337"/>
      <c r="IT352" s="337"/>
      <c r="IU352" s="337"/>
      <c r="IV352" s="510" t="str">
        <f t="shared" si="681"/>
        <v/>
      </c>
      <c r="IW352" s="995"/>
    </row>
    <row r="353" spans="1:257" x14ac:dyDescent="0.25">
      <c r="A353" s="996"/>
      <c r="B353" s="507">
        <v>5</v>
      </c>
      <c r="C353" s="97" t="str">
        <f>IF(Proponentes!B344&gt;0,Proponentes!B344,"")</f>
        <v/>
      </c>
      <c r="D353" s="335"/>
      <c r="E353" s="335"/>
      <c r="F353" s="334"/>
      <c r="G353" s="335"/>
      <c r="H353" s="335"/>
      <c r="I353" s="335"/>
      <c r="J353" s="335"/>
      <c r="K353" s="335"/>
      <c r="L353" s="335"/>
      <c r="M353" s="334"/>
      <c r="N353" s="335"/>
      <c r="O353" s="335"/>
      <c r="P353" s="335"/>
      <c r="Q353" s="335"/>
      <c r="R353" s="335"/>
      <c r="S353" s="335"/>
      <c r="T353" s="334"/>
      <c r="U353" s="335"/>
      <c r="V353" s="335"/>
      <c r="W353" s="335"/>
      <c r="X353" s="335"/>
      <c r="Y353" s="335"/>
      <c r="Z353" s="335"/>
      <c r="AA353" s="334"/>
      <c r="AB353" s="335"/>
      <c r="AC353" s="335"/>
      <c r="AD353" s="335"/>
      <c r="AE353" s="335"/>
      <c r="AF353" s="335"/>
      <c r="AG353" s="97" t="str">
        <f t="shared" si="666"/>
        <v/>
      </c>
      <c r="AH353" s="993"/>
      <c r="AI353" s="335"/>
      <c r="AJ353" s="335" t="str">
        <f t="shared" si="683"/>
        <v/>
      </c>
      <c r="AK353" s="335"/>
      <c r="AL353" s="334"/>
      <c r="AM353" s="335"/>
      <c r="AN353" s="335"/>
      <c r="AO353" s="335"/>
      <c r="AP353" s="335"/>
      <c r="AQ353" s="335"/>
      <c r="AR353" s="335"/>
      <c r="AS353" s="334"/>
      <c r="AT353" s="335"/>
      <c r="AU353" s="335"/>
      <c r="AV353" s="335"/>
      <c r="AW353" s="335"/>
      <c r="AX353" s="335"/>
      <c r="AY353" s="335"/>
      <c r="AZ353" s="334"/>
      <c r="BA353" s="335"/>
      <c r="BB353" s="335"/>
      <c r="BC353" s="335"/>
      <c r="BD353" s="335"/>
      <c r="BE353" s="335"/>
      <c r="BF353" s="335"/>
      <c r="BG353" s="334"/>
      <c r="BH353" s="335"/>
      <c r="BI353" s="335"/>
      <c r="BJ353" s="335"/>
      <c r="BK353" s="335"/>
      <c r="BL353" s="97" t="str">
        <f t="shared" si="667"/>
        <v/>
      </c>
      <c r="BM353" s="993"/>
      <c r="BN353" s="335" t="str">
        <f t="shared" si="682"/>
        <v/>
      </c>
      <c r="BO353" s="334"/>
      <c r="BP353" s="335"/>
      <c r="BQ353" s="335"/>
      <c r="BR353" s="335"/>
      <c r="BS353" s="335" t="str">
        <f t="shared" si="668"/>
        <v/>
      </c>
      <c r="BT353" s="334"/>
      <c r="BU353" s="335"/>
      <c r="BV353" s="335"/>
      <c r="BW353" s="335"/>
      <c r="BX353" s="335" t="str">
        <f t="shared" si="669"/>
        <v/>
      </c>
      <c r="BY353" s="334"/>
      <c r="BZ353" s="335"/>
      <c r="CA353" s="335"/>
      <c r="CB353" s="335"/>
      <c r="CC353" s="335" t="str">
        <f t="shared" si="670"/>
        <v/>
      </c>
      <c r="CD353" s="334"/>
      <c r="CE353" s="335"/>
      <c r="CF353" s="335"/>
      <c r="CG353" s="335"/>
      <c r="CH353" s="997"/>
      <c r="CI353" s="97" t="str">
        <f t="shared" si="671"/>
        <v/>
      </c>
      <c r="CJ353" s="998"/>
      <c r="CK353" s="335"/>
      <c r="CL353" s="97" t="str">
        <f t="shared" si="648"/>
        <v/>
      </c>
      <c r="CM353" s="334"/>
      <c r="CN353" s="335"/>
      <c r="CO353" s="335"/>
      <c r="CP353" s="335"/>
      <c r="CQ353" s="97"/>
      <c r="CR353" s="334"/>
      <c r="CS353" s="335"/>
      <c r="CT353" s="335"/>
      <c r="CU353" s="335"/>
      <c r="CV353" s="97"/>
      <c r="CW353" s="334"/>
      <c r="CX353" s="335"/>
      <c r="CY353" s="335"/>
      <c r="CZ353" s="335"/>
      <c r="DA353" s="97"/>
      <c r="DB353" s="334"/>
      <c r="DC353" s="335"/>
      <c r="DD353" s="335"/>
      <c r="DE353" s="335"/>
      <c r="DF353" s="97" t="str">
        <f t="shared" si="672"/>
        <v/>
      </c>
      <c r="DG353" s="993"/>
      <c r="DH353" s="335"/>
      <c r="DI353" s="97" t="str">
        <f t="shared" si="673"/>
        <v/>
      </c>
      <c r="DJ353" s="334"/>
      <c r="DK353" s="335"/>
      <c r="DL353" s="335"/>
      <c r="DM353" s="97"/>
      <c r="DN353" s="334"/>
      <c r="DO353" s="335"/>
      <c r="DP353" s="335"/>
      <c r="DQ353" s="97"/>
      <c r="DR353" s="334"/>
      <c r="DS353" s="335"/>
      <c r="DT353" s="335"/>
      <c r="DU353" s="97"/>
      <c r="DV353" s="334"/>
      <c r="DW353" s="335"/>
      <c r="DX353" s="335"/>
      <c r="DY353" s="97" t="str">
        <f t="shared" si="674"/>
        <v/>
      </c>
      <c r="DZ353" s="998"/>
      <c r="EA353" s="335"/>
      <c r="EB353" s="97" t="str">
        <f t="shared" si="684"/>
        <v/>
      </c>
      <c r="EC353" s="334"/>
      <c r="ED353" s="335"/>
      <c r="EE353" s="335"/>
      <c r="EF353" s="97"/>
      <c r="EG353" s="334"/>
      <c r="EH353" s="335"/>
      <c r="EI353" s="335"/>
      <c r="EJ353" s="97"/>
      <c r="EK353" s="334"/>
      <c r="EL353" s="335"/>
      <c r="EM353" s="335"/>
      <c r="EN353" s="97"/>
      <c r="EO353" s="334"/>
      <c r="EP353" s="335"/>
      <c r="EQ353" s="335"/>
      <c r="ER353" s="97" t="str">
        <f t="shared" si="675"/>
        <v/>
      </c>
      <c r="ES353" s="993"/>
      <c r="ET353" s="335"/>
      <c r="EU353" s="97" t="str">
        <f t="shared" si="685"/>
        <v/>
      </c>
      <c r="EV353" s="334"/>
      <c r="EW353" s="335"/>
      <c r="EX353" s="335"/>
      <c r="EY353" s="97"/>
      <c r="EZ353" s="334"/>
      <c r="FA353" s="335"/>
      <c r="FB353" s="335"/>
      <c r="FC353" s="97"/>
      <c r="FD353" s="334"/>
      <c r="FE353" s="335"/>
      <c r="FF353" s="335"/>
      <c r="FG353" s="97"/>
      <c r="FH353" s="334"/>
      <c r="FI353" s="335"/>
      <c r="FJ353" s="335"/>
      <c r="FK353" s="97" t="str">
        <f t="shared" si="676"/>
        <v/>
      </c>
      <c r="FL353" s="993"/>
      <c r="FM353" s="335"/>
      <c r="FN353" s="97" t="str">
        <f t="shared" si="686"/>
        <v/>
      </c>
      <c r="FO353" s="334"/>
      <c r="FP353" s="335"/>
      <c r="FQ353" s="97"/>
      <c r="FR353" s="334"/>
      <c r="FS353" s="335"/>
      <c r="FT353" s="97"/>
      <c r="FU353" s="334"/>
      <c r="FV353" s="335"/>
      <c r="FW353" s="97"/>
      <c r="FX353" s="334"/>
      <c r="FY353" s="335"/>
      <c r="FZ353" s="97" t="str">
        <f t="shared" si="677"/>
        <v/>
      </c>
      <c r="GA353" s="993"/>
      <c r="GB353" s="335"/>
      <c r="GC353" s="510" t="str">
        <f t="shared" si="687"/>
        <v/>
      </c>
      <c r="GD353" s="336"/>
      <c r="GE353" s="337"/>
      <c r="GF353" s="337"/>
      <c r="GG353" s="337"/>
      <c r="GH353" s="337"/>
      <c r="GI353" s="510"/>
      <c r="GJ353" s="336"/>
      <c r="GK353" s="337"/>
      <c r="GL353" s="337"/>
      <c r="GM353" s="337"/>
      <c r="GN353" s="337"/>
      <c r="GO353" s="510"/>
      <c r="GP353" s="336"/>
      <c r="GQ353" s="337"/>
      <c r="GR353" s="337"/>
      <c r="GS353" s="337"/>
      <c r="GT353" s="337"/>
      <c r="GU353" s="510"/>
      <c r="GV353" s="336"/>
      <c r="GW353" s="337"/>
      <c r="GX353" s="337"/>
      <c r="GY353" s="337"/>
      <c r="GZ353" s="336"/>
      <c r="HA353" s="510" t="str">
        <f t="shared" si="678"/>
        <v/>
      </c>
      <c r="HB353" s="994"/>
      <c r="HC353" s="337"/>
      <c r="HD353" s="510" t="str">
        <f t="shared" si="688"/>
        <v/>
      </c>
      <c r="HE353" s="336"/>
      <c r="HF353" s="337"/>
      <c r="HG353" s="337"/>
      <c r="HH353" s="336"/>
      <c r="HI353" s="510"/>
      <c r="HJ353" s="336"/>
      <c r="HK353" s="337"/>
      <c r="HL353" s="337"/>
      <c r="HM353" s="336"/>
      <c r="HN353" s="510"/>
      <c r="HO353" s="336"/>
      <c r="HP353" s="337"/>
      <c r="HQ353" s="337"/>
      <c r="HR353" s="337"/>
      <c r="HS353" s="510"/>
      <c r="HT353" s="336"/>
      <c r="HU353" s="337"/>
      <c r="HV353" s="337"/>
      <c r="HW353" s="337"/>
      <c r="HX353" s="97" t="str">
        <f t="shared" si="679"/>
        <v/>
      </c>
      <c r="HY353" s="994"/>
      <c r="HZ353" s="337"/>
      <c r="IA353" s="510" t="str">
        <f t="shared" si="689"/>
        <v/>
      </c>
      <c r="IB353" s="336"/>
      <c r="IC353" s="337"/>
      <c r="ID353" s="337"/>
      <c r="IE353" s="510"/>
      <c r="IF353" s="336"/>
      <c r="IG353" s="337"/>
      <c r="IH353" s="337"/>
      <c r="II353" s="510"/>
      <c r="IJ353" s="336"/>
      <c r="IK353" s="337"/>
      <c r="IL353" s="337"/>
      <c r="IM353" s="510"/>
      <c r="IN353" s="336"/>
      <c r="IO353" s="337"/>
      <c r="IP353" s="337"/>
      <c r="IQ353" s="97" t="str">
        <f t="shared" si="680"/>
        <v/>
      </c>
      <c r="IR353" s="994"/>
      <c r="IS353" s="337"/>
      <c r="IT353" s="337"/>
      <c r="IU353" s="337"/>
      <c r="IV353" s="510" t="str">
        <f t="shared" si="681"/>
        <v/>
      </c>
      <c r="IW353" s="995"/>
    </row>
    <row r="354" spans="1:257" x14ac:dyDescent="0.25">
      <c r="A354" s="996"/>
      <c r="B354" s="507">
        <v>6</v>
      </c>
      <c r="C354" s="97" t="str">
        <f>IF(Proponentes!B345&gt;0,Proponentes!B345,"")</f>
        <v/>
      </c>
      <c r="D354" s="335"/>
      <c r="E354" s="335"/>
      <c r="F354" s="334"/>
      <c r="G354" s="335"/>
      <c r="H354" s="335"/>
      <c r="I354" s="335"/>
      <c r="J354" s="335"/>
      <c r="K354" s="335"/>
      <c r="L354" s="335"/>
      <c r="M354" s="334"/>
      <c r="N354" s="335"/>
      <c r="O354" s="335"/>
      <c r="P354" s="335"/>
      <c r="Q354" s="335"/>
      <c r="R354" s="335"/>
      <c r="S354" s="335"/>
      <c r="T354" s="334"/>
      <c r="U354" s="335"/>
      <c r="V354" s="335"/>
      <c r="W354" s="335"/>
      <c r="X354" s="335"/>
      <c r="Y354" s="335"/>
      <c r="Z354" s="335"/>
      <c r="AA354" s="334"/>
      <c r="AB354" s="335"/>
      <c r="AC354" s="335"/>
      <c r="AD354" s="335"/>
      <c r="AE354" s="335"/>
      <c r="AF354" s="335"/>
      <c r="AG354" s="97" t="str">
        <f t="shared" si="666"/>
        <v/>
      </c>
      <c r="AH354" s="993"/>
      <c r="AI354" s="335"/>
      <c r="AJ354" s="335" t="str">
        <f t="shared" si="683"/>
        <v/>
      </c>
      <c r="AK354" s="335"/>
      <c r="AL354" s="334"/>
      <c r="AM354" s="335"/>
      <c r="AN354" s="335"/>
      <c r="AO354" s="335"/>
      <c r="AP354" s="335"/>
      <c r="AQ354" s="335"/>
      <c r="AR354" s="335"/>
      <c r="AS354" s="334"/>
      <c r="AT354" s="335"/>
      <c r="AU354" s="335"/>
      <c r="AV354" s="335"/>
      <c r="AW354" s="335"/>
      <c r="AX354" s="335"/>
      <c r="AY354" s="335"/>
      <c r="AZ354" s="334"/>
      <c r="BA354" s="335"/>
      <c r="BB354" s="335"/>
      <c r="BC354" s="335"/>
      <c r="BD354" s="335"/>
      <c r="BE354" s="335"/>
      <c r="BF354" s="335"/>
      <c r="BG354" s="334"/>
      <c r="BH354" s="335"/>
      <c r="BI354" s="335"/>
      <c r="BJ354" s="335"/>
      <c r="BK354" s="335"/>
      <c r="BL354" s="97" t="str">
        <f t="shared" si="667"/>
        <v/>
      </c>
      <c r="BM354" s="993"/>
      <c r="BN354" s="335" t="str">
        <f t="shared" si="682"/>
        <v/>
      </c>
      <c r="BO354" s="334"/>
      <c r="BP354" s="335"/>
      <c r="BQ354" s="335"/>
      <c r="BR354" s="335"/>
      <c r="BS354" s="335" t="str">
        <f t="shared" si="668"/>
        <v/>
      </c>
      <c r="BT354" s="334"/>
      <c r="BU354" s="335"/>
      <c r="BV354" s="335"/>
      <c r="BW354" s="335"/>
      <c r="BX354" s="335" t="str">
        <f t="shared" si="669"/>
        <v/>
      </c>
      <c r="BY354" s="334"/>
      <c r="BZ354" s="335"/>
      <c r="CA354" s="335"/>
      <c r="CB354" s="335"/>
      <c r="CC354" s="335" t="str">
        <f t="shared" si="670"/>
        <v/>
      </c>
      <c r="CD354" s="334"/>
      <c r="CE354" s="335"/>
      <c r="CF354" s="335"/>
      <c r="CG354" s="335"/>
      <c r="CH354" s="997"/>
      <c r="CI354" s="97" t="str">
        <f t="shared" si="671"/>
        <v/>
      </c>
      <c r="CJ354" s="998"/>
      <c r="CK354" s="335"/>
      <c r="CL354" s="97" t="str">
        <f t="shared" si="648"/>
        <v/>
      </c>
      <c r="CM354" s="334"/>
      <c r="CN354" s="335"/>
      <c r="CO354" s="335"/>
      <c r="CP354" s="335"/>
      <c r="CQ354" s="97"/>
      <c r="CR354" s="334"/>
      <c r="CS354" s="335"/>
      <c r="CT354" s="335"/>
      <c r="CU354" s="335"/>
      <c r="CV354" s="97"/>
      <c r="CW354" s="334"/>
      <c r="CX354" s="335"/>
      <c r="CY354" s="335"/>
      <c r="CZ354" s="335"/>
      <c r="DA354" s="97"/>
      <c r="DB354" s="334"/>
      <c r="DC354" s="335"/>
      <c r="DD354" s="335"/>
      <c r="DE354" s="335"/>
      <c r="DF354" s="97" t="str">
        <f t="shared" si="672"/>
        <v/>
      </c>
      <c r="DG354" s="993"/>
      <c r="DH354" s="335"/>
      <c r="DI354" s="97" t="str">
        <f t="shared" si="673"/>
        <v/>
      </c>
      <c r="DJ354" s="334"/>
      <c r="DK354" s="335"/>
      <c r="DL354" s="335"/>
      <c r="DM354" s="97"/>
      <c r="DN354" s="334"/>
      <c r="DO354" s="335"/>
      <c r="DP354" s="335"/>
      <c r="DQ354" s="97"/>
      <c r="DR354" s="334"/>
      <c r="DS354" s="335"/>
      <c r="DT354" s="335"/>
      <c r="DU354" s="97"/>
      <c r="DV354" s="334"/>
      <c r="DW354" s="335"/>
      <c r="DX354" s="335"/>
      <c r="DY354" s="97" t="str">
        <f t="shared" si="674"/>
        <v/>
      </c>
      <c r="DZ354" s="998"/>
      <c r="EA354" s="335"/>
      <c r="EB354" s="97" t="str">
        <f t="shared" si="684"/>
        <v/>
      </c>
      <c r="EC354" s="334"/>
      <c r="ED354" s="335"/>
      <c r="EE354" s="335"/>
      <c r="EF354" s="97"/>
      <c r="EG354" s="334"/>
      <c r="EH354" s="335"/>
      <c r="EI354" s="335"/>
      <c r="EJ354" s="97"/>
      <c r="EK354" s="334"/>
      <c r="EL354" s="335"/>
      <c r="EM354" s="335"/>
      <c r="EN354" s="97"/>
      <c r="EO354" s="334"/>
      <c r="EP354" s="335"/>
      <c r="EQ354" s="335"/>
      <c r="ER354" s="97" t="str">
        <f t="shared" si="675"/>
        <v/>
      </c>
      <c r="ES354" s="993"/>
      <c r="ET354" s="335"/>
      <c r="EU354" s="97" t="str">
        <f t="shared" si="685"/>
        <v/>
      </c>
      <c r="EV354" s="334"/>
      <c r="EW354" s="335"/>
      <c r="EX354" s="335"/>
      <c r="EY354" s="97"/>
      <c r="EZ354" s="334"/>
      <c r="FA354" s="335"/>
      <c r="FB354" s="335"/>
      <c r="FC354" s="97"/>
      <c r="FD354" s="334"/>
      <c r="FE354" s="335"/>
      <c r="FF354" s="335"/>
      <c r="FG354" s="97"/>
      <c r="FH354" s="334"/>
      <c r="FI354" s="335"/>
      <c r="FJ354" s="335"/>
      <c r="FK354" s="97" t="str">
        <f t="shared" si="676"/>
        <v/>
      </c>
      <c r="FL354" s="993"/>
      <c r="FM354" s="335"/>
      <c r="FN354" s="97" t="str">
        <f t="shared" si="686"/>
        <v/>
      </c>
      <c r="FO354" s="334"/>
      <c r="FP354" s="335"/>
      <c r="FQ354" s="97"/>
      <c r="FR354" s="334"/>
      <c r="FS354" s="335"/>
      <c r="FT354" s="97"/>
      <c r="FU354" s="334"/>
      <c r="FV354" s="335"/>
      <c r="FW354" s="97"/>
      <c r="FX354" s="334"/>
      <c r="FY354" s="335"/>
      <c r="FZ354" s="97" t="str">
        <f t="shared" si="677"/>
        <v/>
      </c>
      <c r="GA354" s="993"/>
      <c r="GB354" s="335"/>
      <c r="GC354" s="510" t="str">
        <f t="shared" si="687"/>
        <v/>
      </c>
      <c r="GD354" s="336"/>
      <c r="GE354" s="337"/>
      <c r="GF354" s="337"/>
      <c r="GG354" s="337"/>
      <c r="GH354" s="337"/>
      <c r="GI354" s="510"/>
      <c r="GJ354" s="336"/>
      <c r="GK354" s="337"/>
      <c r="GL354" s="337"/>
      <c r="GM354" s="337"/>
      <c r="GN354" s="337"/>
      <c r="GO354" s="510"/>
      <c r="GP354" s="336"/>
      <c r="GQ354" s="337"/>
      <c r="GR354" s="337"/>
      <c r="GS354" s="337"/>
      <c r="GT354" s="337"/>
      <c r="GU354" s="510"/>
      <c r="GV354" s="336"/>
      <c r="GW354" s="337"/>
      <c r="GX354" s="337"/>
      <c r="GY354" s="337"/>
      <c r="GZ354" s="336"/>
      <c r="HA354" s="510" t="str">
        <f t="shared" si="678"/>
        <v/>
      </c>
      <c r="HB354" s="994"/>
      <c r="HC354" s="337"/>
      <c r="HD354" s="510" t="str">
        <f t="shared" si="688"/>
        <v/>
      </c>
      <c r="HE354" s="336"/>
      <c r="HF354" s="337"/>
      <c r="HG354" s="337"/>
      <c r="HH354" s="336"/>
      <c r="HI354" s="510"/>
      <c r="HJ354" s="336"/>
      <c r="HK354" s="337"/>
      <c r="HL354" s="337"/>
      <c r="HM354" s="336"/>
      <c r="HN354" s="510"/>
      <c r="HO354" s="336"/>
      <c r="HP354" s="337"/>
      <c r="HQ354" s="337"/>
      <c r="HR354" s="337"/>
      <c r="HS354" s="510"/>
      <c r="HT354" s="336"/>
      <c r="HU354" s="337"/>
      <c r="HV354" s="337"/>
      <c r="HW354" s="337"/>
      <c r="HX354" s="97" t="str">
        <f t="shared" si="679"/>
        <v/>
      </c>
      <c r="HY354" s="994"/>
      <c r="HZ354" s="337"/>
      <c r="IA354" s="510" t="str">
        <f t="shared" si="689"/>
        <v/>
      </c>
      <c r="IB354" s="336"/>
      <c r="IC354" s="337"/>
      <c r="ID354" s="337"/>
      <c r="IE354" s="510"/>
      <c r="IF354" s="336"/>
      <c r="IG354" s="337"/>
      <c r="IH354" s="337"/>
      <c r="II354" s="510"/>
      <c r="IJ354" s="336"/>
      <c r="IK354" s="337"/>
      <c r="IL354" s="337"/>
      <c r="IM354" s="510"/>
      <c r="IN354" s="336"/>
      <c r="IO354" s="337"/>
      <c r="IP354" s="337"/>
      <c r="IQ354" s="97" t="str">
        <f t="shared" si="680"/>
        <v/>
      </c>
      <c r="IR354" s="994"/>
      <c r="IS354" s="337"/>
      <c r="IT354" s="337"/>
      <c r="IU354" s="337"/>
      <c r="IV354" s="510" t="str">
        <f t="shared" si="681"/>
        <v/>
      </c>
      <c r="IW354" s="995"/>
    </row>
    <row r="355" spans="1:257" x14ac:dyDescent="0.25">
      <c r="A355" s="996"/>
      <c r="B355" s="507">
        <v>7</v>
      </c>
      <c r="C355" s="97" t="str">
        <f>IF(Proponentes!B346&gt;0,Proponentes!B346,"")</f>
        <v/>
      </c>
      <c r="D355" s="335"/>
      <c r="E355" s="335"/>
      <c r="F355" s="334"/>
      <c r="G355" s="335"/>
      <c r="H355" s="335"/>
      <c r="I355" s="335"/>
      <c r="J355" s="335"/>
      <c r="K355" s="335"/>
      <c r="L355" s="335"/>
      <c r="M355" s="334"/>
      <c r="N355" s="335"/>
      <c r="O355" s="335"/>
      <c r="P355" s="335"/>
      <c r="Q355" s="335"/>
      <c r="R355" s="335"/>
      <c r="S355" s="335"/>
      <c r="T355" s="334"/>
      <c r="U355" s="335"/>
      <c r="V355" s="335"/>
      <c r="W355" s="335"/>
      <c r="X355" s="335"/>
      <c r="Y355" s="335"/>
      <c r="Z355" s="335"/>
      <c r="AA355" s="334"/>
      <c r="AB355" s="335"/>
      <c r="AC355" s="335"/>
      <c r="AD355" s="335"/>
      <c r="AE355" s="335"/>
      <c r="AF355" s="335"/>
      <c r="AG355" s="97" t="str">
        <f t="shared" si="666"/>
        <v/>
      </c>
      <c r="AH355" s="993"/>
      <c r="AI355" s="335"/>
      <c r="AJ355" s="335" t="str">
        <f t="shared" si="683"/>
        <v/>
      </c>
      <c r="AK355" s="335"/>
      <c r="AL355" s="334"/>
      <c r="AM355" s="335"/>
      <c r="AN355" s="335"/>
      <c r="AO355" s="335"/>
      <c r="AP355" s="335"/>
      <c r="AQ355" s="335"/>
      <c r="AR355" s="335"/>
      <c r="AS355" s="334"/>
      <c r="AT355" s="335"/>
      <c r="AU355" s="335"/>
      <c r="AV355" s="335"/>
      <c r="AW355" s="335"/>
      <c r="AX355" s="335"/>
      <c r="AY355" s="335"/>
      <c r="AZ355" s="334"/>
      <c r="BA355" s="335"/>
      <c r="BB355" s="335"/>
      <c r="BC355" s="335"/>
      <c r="BD355" s="335"/>
      <c r="BE355" s="335"/>
      <c r="BF355" s="335"/>
      <c r="BG355" s="334"/>
      <c r="BH355" s="335"/>
      <c r="BI355" s="335"/>
      <c r="BJ355" s="335"/>
      <c r="BK355" s="335"/>
      <c r="BL355" s="97" t="str">
        <f t="shared" si="667"/>
        <v/>
      </c>
      <c r="BM355" s="993"/>
      <c r="BN355" s="335" t="str">
        <f t="shared" si="682"/>
        <v/>
      </c>
      <c r="BO355" s="334"/>
      <c r="BP355" s="335"/>
      <c r="BQ355" s="335"/>
      <c r="BR355" s="335"/>
      <c r="BS355" s="335" t="str">
        <f t="shared" si="668"/>
        <v/>
      </c>
      <c r="BT355" s="334"/>
      <c r="BU355" s="335"/>
      <c r="BV355" s="335"/>
      <c r="BW355" s="335"/>
      <c r="BX355" s="335" t="str">
        <f t="shared" si="669"/>
        <v/>
      </c>
      <c r="BY355" s="334"/>
      <c r="BZ355" s="335"/>
      <c r="CA355" s="335"/>
      <c r="CB355" s="335"/>
      <c r="CC355" s="335" t="str">
        <f t="shared" si="670"/>
        <v/>
      </c>
      <c r="CD355" s="334"/>
      <c r="CE355" s="335"/>
      <c r="CF355" s="335"/>
      <c r="CG355" s="335"/>
      <c r="CH355" s="997"/>
      <c r="CI355" s="97" t="str">
        <f t="shared" si="671"/>
        <v/>
      </c>
      <c r="CJ355" s="998"/>
      <c r="CK355" s="335"/>
      <c r="CL355" s="97" t="str">
        <f t="shared" si="648"/>
        <v/>
      </c>
      <c r="CM355" s="334"/>
      <c r="CN355" s="335"/>
      <c r="CO355" s="335"/>
      <c r="CP355" s="335"/>
      <c r="CQ355" s="97"/>
      <c r="CR355" s="334"/>
      <c r="CS355" s="335"/>
      <c r="CT355" s="335"/>
      <c r="CU355" s="335"/>
      <c r="CV355" s="97"/>
      <c r="CW355" s="334"/>
      <c r="CX355" s="335"/>
      <c r="CY355" s="335"/>
      <c r="CZ355" s="335"/>
      <c r="DA355" s="97"/>
      <c r="DB355" s="334"/>
      <c r="DC355" s="335"/>
      <c r="DD355" s="335"/>
      <c r="DE355" s="335"/>
      <c r="DF355" s="97" t="str">
        <f t="shared" si="672"/>
        <v/>
      </c>
      <c r="DG355" s="993"/>
      <c r="DH355" s="335"/>
      <c r="DI355" s="97" t="str">
        <f t="shared" si="673"/>
        <v/>
      </c>
      <c r="DJ355" s="334"/>
      <c r="DK355" s="335"/>
      <c r="DL355" s="335"/>
      <c r="DM355" s="97"/>
      <c r="DN355" s="334"/>
      <c r="DO355" s="335"/>
      <c r="DP355" s="335"/>
      <c r="DQ355" s="97"/>
      <c r="DR355" s="334"/>
      <c r="DS355" s="335"/>
      <c r="DT355" s="335"/>
      <c r="DU355" s="97"/>
      <c r="DV355" s="334"/>
      <c r="DW355" s="335"/>
      <c r="DX355" s="335"/>
      <c r="DY355" s="97" t="str">
        <f t="shared" si="674"/>
        <v/>
      </c>
      <c r="DZ355" s="998"/>
      <c r="EA355" s="335"/>
      <c r="EB355" s="97" t="str">
        <f t="shared" si="684"/>
        <v/>
      </c>
      <c r="EC355" s="334"/>
      <c r="ED355" s="335"/>
      <c r="EE355" s="335"/>
      <c r="EF355" s="97"/>
      <c r="EG355" s="334"/>
      <c r="EH355" s="335"/>
      <c r="EI355" s="335"/>
      <c r="EJ355" s="97"/>
      <c r="EK355" s="334"/>
      <c r="EL355" s="335"/>
      <c r="EM355" s="335"/>
      <c r="EN355" s="97"/>
      <c r="EO355" s="334"/>
      <c r="EP355" s="335"/>
      <c r="EQ355" s="335"/>
      <c r="ER355" s="97" t="str">
        <f t="shared" si="675"/>
        <v/>
      </c>
      <c r="ES355" s="993"/>
      <c r="ET355" s="335"/>
      <c r="EU355" s="97" t="str">
        <f t="shared" si="685"/>
        <v/>
      </c>
      <c r="EV355" s="334"/>
      <c r="EW355" s="335"/>
      <c r="EX355" s="335"/>
      <c r="EY355" s="97"/>
      <c r="EZ355" s="334"/>
      <c r="FA355" s="335"/>
      <c r="FB355" s="335"/>
      <c r="FC355" s="97"/>
      <c r="FD355" s="334"/>
      <c r="FE355" s="335"/>
      <c r="FF355" s="335"/>
      <c r="FG355" s="97"/>
      <c r="FH355" s="334"/>
      <c r="FI355" s="335"/>
      <c r="FJ355" s="335"/>
      <c r="FK355" s="97" t="str">
        <f t="shared" si="676"/>
        <v/>
      </c>
      <c r="FL355" s="993"/>
      <c r="FM355" s="335"/>
      <c r="FN355" s="97" t="str">
        <f t="shared" si="686"/>
        <v/>
      </c>
      <c r="FO355" s="334"/>
      <c r="FP355" s="335"/>
      <c r="FQ355" s="97"/>
      <c r="FR355" s="334"/>
      <c r="FS355" s="335"/>
      <c r="FT355" s="97"/>
      <c r="FU355" s="334"/>
      <c r="FV355" s="335"/>
      <c r="FW355" s="97"/>
      <c r="FX355" s="334"/>
      <c r="FY355" s="335"/>
      <c r="FZ355" s="97" t="str">
        <f t="shared" si="677"/>
        <v/>
      </c>
      <c r="GA355" s="993"/>
      <c r="GB355" s="335"/>
      <c r="GC355" s="510" t="str">
        <f t="shared" si="687"/>
        <v/>
      </c>
      <c r="GD355" s="336"/>
      <c r="GE355" s="337"/>
      <c r="GF355" s="337"/>
      <c r="GG355" s="337"/>
      <c r="GH355" s="337"/>
      <c r="GI355" s="510"/>
      <c r="GJ355" s="336"/>
      <c r="GK355" s="337"/>
      <c r="GL355" s="337"/>
      <c r="GM355" s="337"/>
      <c r="GN355" s="337"/>
      <c r="GO355" s="510"/>
      <c r="GP355" s="336"/>
      <c r="GQ355" s="337"/>
      <c r="GR355" s="337"/>
      <c r="GS355" s="337"/>
      <c r="GT355" s="337"/>
      <c r="GU355" s="510"/>
      <c r="GV355" s="336"/>
      <c r="GW355" s="337"/>
      <c r="GX355" s="337"/>
      <c r="GY355" s="337"/>
      <c r="GZ355" s="336"/>
      <c r="HA355" s="510" t="str">
        <f t="shared" si="678"/>
        <v/>
      </c>
      <c r="HB355" s="994"/>
      <c r="HC355" s="337"/>
      <c r="HD355" s="510" t="str">
        <f t="shared" si="688"/>
        <v/>
      </c>
      <c r="HE355" s="336"/>
      <c r="HF355" s="337"/>
      <c r="HG355" s="337"/>
      <c r="HH355" s="336"/>
      <c r="HI355" s="510"/>
      <c r="HJ355" s="336"/>
      <c r="HK355" s="337"/>
      <c r="HL355" s="337"/>
      <c r="HM355" s="336"/>
      <c r="HN355" s="510"/>
      <c r="HO355" s="336"/>
      <c r="HP355" s="337"/>
      <c r="HQ355" s="337"/>
      <c r="HR355" s="337"/>
      <c r="HS355" s="510"/>
      <c r="HT355" s="336"/>
      <c r="HU355" s="337"/>
      <c r="HV355" s="337"/>
      <c r="HW355" s="337"/>
      <c r="HX355" s="97" t="str">
        <f t="shared" si="679"/>
        <v/>
      </c>
      <c r="HY355" s="994"/>
      <c r="HZ355" s="337"/>
      <c r="IA355" s="510" t="str">
        <f t="shared" si="689"/>
        <v/>
      </c>
      <c r="IB355" s="336"/>
      <c r="IC355" s="337"/>
      <c r="ID355" s="337"/>
      <c r="IE355" s="510"/>
      <c r="IF355" s="336"/>
      <c r="IG355" s="337"/>
      <c r="IH355" s="337"/>
      <c r="II355" s="510"/>
      <c r="IJ355" s="336"/>
      <c r="IK355" s="337"/>
      <c r="IL355" s="337"/>
      <c r="IM355" s="510"/>
      <c r="IN355" s="336"/>
      <c r="IO355" s="337"/>
      <c r="IP355" s="337"/>
      <c r="IQ355" s="97" t="str">
        <f t="shared" si="680"/>
        <v/>
      </c>
      <c r="IR355" s="994"/>
      <c r="IS355" s="337"/>
      <c r="IT355" s="337"/>
      <c r="IU355" s="337"/>
      <c r="IV355" s="510" t="str">
        <f t="shared" si="681"/>
        <v/>
      </c>
      <c r="IW355" s="995"/>
    </row>
    <row r="356" spans="1:257" x14ac:dyDescent="0.25">
      <c r="A356" s="996"/>
      <c r="B356" s="507">
        <v>8</v>
      </c>
      <c r="C356" s="97" t="str">
        <f>IF(Proponentes!B347&gt;0,Proponentes!B347,"")</f>
        <v/>
      </c>
      <c r="D356" s="335"/>
      <c r="E356" s="335"/>
      <c r="F356" s="334"/>
      <c r="G356" s="335"/>
      <c r="H356" s="335"/>
      <c r="I356" s="335"/>
      <c r="J356" s="335"/>
      <c r="K356" s="335"/>
      <c r="L356" s="335"/>
      <c r="M356" s="334"/>
      <c r="N356" s="335"/>
      <c r="O356" s="335"/>
      <c r="P356" s="335"/>
      <c r="Q356" s="335"/>
      <c r="R356" s="335"/>
      <c r="S356" s="335"/>
      <c r="T356" s="334"/>
      <c r="U356" s="335"/>
      <c r="V356" s="335"/>
      <c r="W356" s="335"/>
      <c r="X356" s="335"/>
      <c r="Y356" s="335"/>
      <c r="Z356" s="335"/>
      <c r="AA356" s="334"/>
      <c r="AB356" s="335"/>
      <c r="AC356" s="335"/>
      <c r="AD356" s="335"/>
      <c r="AE356" s="335"/>
      <c r="AF356" s="335"/>
      <c r="AG356" s="97" t="str">
        <f t="shared" si="666"/>
        <v/>
      </c>
      <c r="AH356" s="993"/>
      <c r="AI356" s="335"/>
      <c r="AJ356" s="335" t="str">
        <f t="shared" si="683"/>
        <v/>
      </c>
      <c r="AK356" s="335"/>
      <c r="AL356" s="334"/>
      <c r="AM356" s="335"/>
      <c r="AN356" s="335"/>
      <c r="AO356" s="335"/>
      <c r="AP356" s="335"/>
      <c r="AQ356" s="335"/>
      <c r="AR356" s="337"/>
      <c r="AS356" s="334"/>
      <c r="AT356" s="335"/>
      <c r="AU356" s="335"/>
      <c r="AV356" s="335"/>
      <c r="AW356" s="335"/>
      <c r="AX356" s="335"/>
      <c r="AY356" s="335"/>
      <c r="AZ356" s="334"/>
      <c r="BA356" s="335"/>
      <c r="BB356" s="335"/>
      <c r="BC356" s="335"/>
      <c r="BD356" s="335"/>
      <c r="BE356" s="335"/>
      <c r="BF356" s="335"/>
      <c r="BG356" s="334"/>
      <c r="BH356" s="335"/>
      <c r="BI356" s="335"/>
      <c r="BJ356" s="335"/>
      <c r="BK356" s="335"/>
      <c r="BL356" s="97" t="str">
        <f t="shared" si="667"/>
        <v/>
      </c>
      <c r="BM356" s="993"/>
      <c r="BN356" s="335" t="str">
        <f t="shared" si="682"/>
        <v/>
      </c>
      <c r="BO356" s="334"/>
      <c r="BP356" s="335"/>
      <c r="BQ356" s="335"/>
      <c r="BR356" s="335"/>
      <c r="BS356" s="335" t="str">
        <f t="shared" si="668"/>
        <v/>
      </c>
      <c r="BT356" s="334"/>
      <c r="BU356" s="335"/>
      <c r="BV356" s="335"/>
      <c r="BW356" s="335"/>
      <c r="BX356" s="335" t="str">
        <f t="shared" si="669"/>
        <v/>
      </c>
      <c r="BY356" s="334"/>
      <c r="BZ356" s="335"/>
      <c r="CA356" s="335"/>
      <c r="CB356" s="335"/>
      <c r="CC356" s="335" t="str">
        <f t="shared" si="670"/>
        <v/>
      </c>
      <c r="CD356" s="334"/>
      <c r="CE356" s="335"/>
      <c r="CF356" s="335"/>
      <c r="CG356" s="335"/>
      <c r="CH356" s="997"/>
      <c r="CI356" s="97" t="str">
        <f t="shared" si="671"/>
        <v/>
      </c>
      <c r="CJ356" s="998"/>
      <c r="CK356" s="335"/>
      <c r="CL356" s="97" t="str">
        <f t="shared" si="648"/>
        <v/>
      </c>
      <c r="CM356" s="334"/>
      <c r="CN356" s="335"/>
      <c r="CO356" s="335"/>
      <c r="CP356" s="335"/>
      <c r="CQ356" s="97"/>
      <c r="CR356" s="334"/>
      <c r="CS356" s="335"/>
      <c r="CT356" s="335"/>
      <c r="CU356" s="335"/>
      <c r="CV356" s="97"/>
      <c r="CW356" s="334"/>
      <c r="CX356" s="335"/>
      <c r="CY356" s="335"/>
      <c r="CZ356" s="335"/>
      <c r="DA356" s="97"/>
      <c r="DB356" s="334"/>
      <c r="DC356" s="335"/>
      <c r="DD356" s="335"/>
      <c r="DE356" s="335"/>
      <c r="DF356" s="97" t="str">
        <f t="shared" si="672"/>
        <v/>
      </c>
      <c r="DG356" s="993"/>
      <c r="DH356" s="335"/>
      <c r="DI356" s="97" t="str">
        <f t="shared" si="673"/>
        <v/>
      </c>
      <c r="DJ356" s="334"/>
      <c r="DK356" s="335"/>
      <c r="DL356" s="335"/>
      <c r="DM356" s="97"/>
      <c r="DN356" s="334"/>
      <c r="DO356" s="335"/>
      <c r="DP356" s="335"/>
      <c r="DQ356" s="97"/>
      <c r="DR356" s="334"/>
      <c r="DS356" s="335"/>
      <c r="DT356" s="335"/>
      <c r="DU356" s="97"/>
      <c r="DV356" s="334"/>
      <c r="DW356" s="335"/>
      <c r="DX356" s="335"/>
      <c r="DY356" s="97" t="str">
        <f t="shared" si="674"/>
        <v/>
      </c>
      <c r="DZ356" s="998"/>
      <c r="EA356" s="335"/>
      <c r="EB356" s="97" t="str">
        <f t="shared" si="684"/>
        <v/>
      </c>
      <c r="EC356" s="334"/>
      <c r="ED356" s="335"/>
      <c r="EE356" s="335"/>
      <c r="EF356" s="97"/>
      <c r="EG356" s="334"/>
      <c r="EH356" s="335"/>
      <c r="EI356" s="335"/>
      <c r="EJ356" s="97"/>
      <c r="EK356" s="334"/>
      <c r="EL356" s="335"/>
      <c r="EM356" s="335"/>
      <c r="EN356" s="97"/>
      <c r="EO356" s="334"/>
      <c r="EP356" s="335"/>
      <c r="EQ356" s="335"/>
      <c r="ER356" s="97" t="str">
        <f t="shared" si="675"/>
        <v/>
      </c>
      <c r="ES356" s="993"/>
      <c r="ET356" s="335"/>
      <c r="EU356" s="97" t="str">
        <f t="shared" si="685"/>
        <v/>
      </c>
      <c r="EV356" s="334"/>
      <c r="EW356" s="335"/>
      <c r="EX356" s="335"/>
      <c r="EY356" s="97"/>
      <c r="EZ356" s="334"/>
      <c r="FA356" s="335"/>
      <c r="FB356" s="335"/>
      <c r="FC356" s="97"/>
      <c r="FD356" s="334"/>
      <c r="FE356" s="335"/>
      <c r="FF356" s="335"/>
      <c r="FG356" s="97"/>
      <c r="FH356" s="334"/>
      <c r="FI356" s="335"/>
      <c r="FJ356" s="335"/>
      <c r="FK356" s="97" t="str">
        <f t="shared" si="676"/>
        <v/>
      </c>
      <c r="FL356" s="993"/>
      <c r="FM356" s="335"/>
      <c r="FN356" s="97" t="str">
        <f t="shared" si="686"/>
        <v/>
      </c>
      <c r="FO356" s="334"/>
      <c r="FP356" s="335"/>
      <c r="FQ356" s="97"/>
      <c r="FR356" s="334"/>
      <c r="FS356" s="335"/>
      <c r="FT356" s="97"/>
      <c r="FU356" s="334"/>
      <c r="FV356" s="335"/>
      <c r="FW356" s="97"/>
      <c r="FX356" s="334"/>
      <c r="FY356" s="335"/>
      <c r="FZ356" s="97" t="str">
        <f t="shared" si="677"/>
        <v/>
      </c>
      <c r="GA356" s="993"/>
      <c r="GB356" s="335"/>
      <c r="GC356" s="510" t="str">
        <f t="shared" si="687"/>
        <v/>
      </c>
      <c r="GD356" s="336"/>
      <c r="GE356" s="337"/>
      <c r="GF356" s="337"/>
      <c r="GG356" s="337"/>
      <c r="GH356" s="337"/>
      <c r="GI356" s="510"/>
      <c r="GJ356" s="336"/>
      <c r="GK356" s="337"/>
      <c r="GL356" s="337"/>
      <c r="GM356" s="337"/>
      <c r="GN356" s="337"/>
      <c r="GO356" s="510"/>
      <c r="GP356" s="336"/>
      <c r="GQ356" s="337"/>
      <c r="GR356" s="337"/>
      <c r="GS356" s="337"/>
      <c r="GT356" s="337"/>
      <c r="GU356" s="510"/>
      <c r="GV356" s="336"/>
      <c r="GW356" s="337"/>
      <c r="GX356" s="337"/>
      <c r="GY356" s="337"/>
      <c r="GZ356" s="336"/>
      <c r="HA356" s="510" t="str">
        <f t="shared" si="678"/>
        <v/>
      </c>
      <c r="HB356" s="994"/>
      <c r="HC356" s="337"/>
      <c r="HD356" s="510" t="str">
        <f t="shared" si="688"/>
        <v/>
      </c>
      <c r="HE356" s="336"/>
      <c r="HF356" s="337"/>
      <c r="HG356" s="337"/>
      <c r="HH356" s="336"/>
      <c r="HI356" s="510"/>
      <c r="HJ356" s="336"/>
      <c r="HK356" s="337"/>
      <c r="HL356" s="337"/>
      <c r="HM356" s="336"/>
      <c r="HN356" s="510"/>
      <c r="HO356" s="336"/>
      <c r="HP356" s="337"/>
      <c r="HQ356" s="337"/>
      <c r="HR356" s="337"/>
      <c r="HS356" s="510"/>
      <c r="HT356" s="336"/>
      <c r="HU356" s="337"/>
      <c r="HV356" s="337"/>
      <c r="HW356" s="337"/>
      <c r="HX356" s="97" t="str">
        <f t="shared" si="679"/>
        <v/>
      </c>
      <c r="HY356" s="994"/>
      <c r="HZ356" s="337"/>
      <c r="IA356" s="510" t="str">
        <f t="shared" si="689"/>
        <v/>
      </c>
      <c r="IB356" s="336"/>
      <c r="IC356" s="337"/>
      <c r="ID356" s="337"/>
      <c r="IE356" s="510"/>
      <c r="IF356" s="336"/>
      <c r="IG356" s="337"/>
      <c r="IH356" s="337"/>
      <c r="II356" s="510"/>
      <c r="IJ356" s="336"/>
      <c r="IK356" s="337"/>
      <c r="IL356" s="337"/>
      <c r="IM356" s="510"/>
      <c r="IN356" s="336"/>
      <c r="IO356" s="337"/>
      <c r="IP356" s="337"/>
      <c r="IQ356" s="97" t="str">
        <f t="shared" si="680"/>
        <v/>
      </c>
      <c r="IR356" s="994"/>
      <c r="IS356" s="337"/>
      <c r="IT356" s="337"/>
      <c r="IU356" s="337"/>
      <c r="IV356" s="510" t="str">
        <f t="shared" si="681"/>
        <v/>
      </c>
      <c r="IW356" s="995"/>
    </row>
    <row r="357" spans="1:257" x14ac:dyDescent="0.25">
      <c r="A357" s="996"/>
      <c r="B357" s="507">
        <v>9</v>
      </c>
      <c r="C357" s="97" t="str">
        <f>IF(Proponentes!B348&gt;0,Proponentes!B348,"")</f>
        <v/>
      </c>
      <c r="D357" s="335"/>
      <c r="E357" s="335"/>
      <c r="F357" s="334"/>
      <c r="G357" s="335"/>
      <c r="H357" s="335"/>
      <c r="I357" s="335"/>
      <c r="J357" s="335"/>
      <c r="K357" s="335"/>
      <c r="L357" s="335"/>
      <c r="M357" s="334"/>
      <c r="N357" s="335"/>
      <c r="O357" s="335"/>
      <c r="P357" s="335"/>
      <c r="Q357" s="335"/>
      <c r="R357" s="335"/>
      <c r="S357" s="335"/>
      <c r="T357" s="334"/>
      <c r="U357" s="335"/>
      <c r="V357" s="335"/>
      <c r="W357" s="335"/>
      <c r="X357" s="335"/>
      <c r="Y357" s="335"/>
      <c r="Z357" s="335"/>
      <c r="AA357" s="334"/>
      <c r="AB357" s="335"/>
      <c r="AC357" s="335"/>
      <c r="AD357" s="335"/>
      <c r="AE357" s="335"/>
      <c r="AF357" s="335"/>
      <c r="AG357" s="97" t="str">
        <f t="shared" si="666"/>
        <v/>
      </c>
      <c r="AH357" s="993"/>
      <c r="AI357" s="335"/>
      <c r="AJ357" s="335" t="str">
        <f t="shared" si="683"/>
        <v/>
      </c>
      <c r="AK357" s="335"/>
      <c r="AL357" s="334"/>
      <c r="AM357" s="335"/>
      <c r="AN357" s="335"/>
      <c r="AO357" s="335"/>
      <c r="AP357" s="335"/>
      <c r="AQ357" s="335"/>
      <c r="AR357" s="337"/>
      <c r="AS357" s="334"/>
      <c r="AT357" s="335"/>
      <c r="AU357" s="335"/>
      <c r="AV357" s="335"/>
      <c r="AW357" s="335"/>
      <c r="AX357" s="335"/>
      <c r="AY357" s="335"/>
      <c r="AZ357" s="334"/>
      <c r="BA357" s="335"/>
      <c r="BB357" s="335"/>
      <c r="BC357" s="335"/>
      <c r="BD357" s="335"/>
      <c r="BE357" s="335"/>
      <c r="BF357" s="335"/>
      <c r="BG357" s="334"/>
      <c r="BH357" s="335"/>
      <c r="BI357" s="335"/>
      <c r="BJ357" s="335"/>
      <c r="BK357" s="335"/>
      <c r="BL357" s="97" t="str">
        <f t="shared" si="667"/>
        <v/>
      </c>
      <c r="BM357" s="993"/>
      <c r="BN357" s="335" t="str">
        <f t="shared" si="682"/>
        <v/>
      </c>
      <c r="BO357" s="334"/>
      <c r="BP357" s="335"/>
      <c r="BQ357" s="335"/>
      <c r="BR357" s="335"/>
      <c r="BS357" s="335" t="str">
        <f t="shared" si="668"/>
        <v/>
      </c>
      <c r="BT357" s="334"/>
      <c r="BU357" s="335"/>
      <c r="BV357" s="335"/>
      <c r="BW357" s="335"/>
      <c r="BX357" s="335" t="str">
        <f t="shared" si="669"/>
        <v/>
      </c>
      <c r="BY357" s="334"/>
      <c r="BZ357" s="335"/>
      <c r="CA357" s="335"/>
      <c r="CB357" s="335"/>
      <c r="CC357" s="335" t="str">
        <f t="shared" si="670"/>
        <v/>
      </c>
      <c r="CD357" s="334"/>
      <c r="CE357" s="335"/>
      <c r="CF357" s="335"/>
      <c r="CG357" s="335"/>
      <c r="CH357" s="997"/>
      <c r="CI357" s="97" t="str">
        <f t="shared" si="671"/>
        <v/>
      </c>
      <c r="CJ357" s="998"/>
      <c r="CK357" s="335"/>
      <c r="CL357" s="97" t="str">
        <f t="shared" si="648"/>
        <v/>
      </c>
      <c r="CM357" s="334"/>
      <c r="CN357" s="335"/>
      <c r="CO357" s="335"/>
      <c r="CP357" s="335"/>
      <c r="CQ357" s="97"/>
      <c r="CR357" s="334"/>
      <c r="CS357" s="335"/>
      <c r="CT357" s="335"/>
      <c r="CU357" s="335"/>
      <c r="CV357" s="97"/>
      <c r="CW357" s="334"/>
      <c r="CX357" s="335"/>
      <c r="CY357" s="335"/>
      <c r="CZ357" s="335"/>
      <c r="DA357" s="97"/>
      <c r="DB357" s="334"/>
      <c r="DC357" s="335"/>
      <c r="DD357" s="335"/>
      <c r="DE357" s="335"/>
      <c r="DF357" s="97" t="str">
        <f t="shared" si="672"/>
        <v/>
      </c>
      <c r="DG357" s="993"/>
      <c r="DH357" s="335"/>
      <c r="DI357" s="97" t="str">
        <f t="shared" si="673"/>
        <v/>
      </c>
      <c r="DJ357" s="334"/>
      <c r="DK357" s="335"/>
      <c r="DL357" s="335"/>
      <c r="DM357" s="97"/>
      <c r="DN357" s="334"/>
      <c r="DO357" s="335"/>
      <c r="DP357" s="335"/>
      <c r="DQ357" s="97"/>
      <c r="DR357" s="334"/>
      <c r="DS357" s="335"/>
      <c r="DT357" s="335"/>
      <c r="DU357" s="97"/>
      <c r="DV357" s="334"/>
      <c r="DW357" s="335"/>
      <c r="DX357" s="335"/>
      <c r="DY357" s="97" t="str">
        <f t="shared" si="674"/>
        <v/>
      </c>
      <c r="DZ357" s="998"/>
      <c r="EA357" s="335"/>
      <c r="EB357" s="97" t="str">
        <f t="shared" si="684"/>
        <v/>
      </c>
      <c r="EC357" s="334"/>
      <c r="ED357" s="335"/>
      <c r="EE357" s="335"/>
      <c r="EF357" s="97"/>
      <c r="EG357" s="334"/>
      <c r="EH357" s="335"/>
      <c r="EI357" s="335"/>
      <c r="EJ357" s="97"/>
      <c r="EK357" s="334"/>
      <c r="EL357" s="335"/>
      <c r="EM357" s="335"/>
      <c r="EN357" s="97"/>
      <c r="EO357" s="334"/>
      <c r="EP357" s="335"/>
      <c r="EQ357" s="335"/>
      <c r="ER357" s="97" t="str">
        <f t="shared" si="675"/>
        <v/>
      </c>
      <c r="ES357" s="993"/>
      <c r="ET357" s="335"/>
      <c r="EU357" s="97" t="str">
        <f t="shared" si="685"/>
        <v/>
      </c>
      <c r="EV357" s="334"/>
      <c r="EW357" s="335"/>
      <c r="EX357" s="335"/>
      <c r="EY357" s="97"/>
      <c r="EZ357" s="334"/>
      <c r="FA357" s="335"/>
      <c r="FB357" s="335"/>
      <c r="FC357" s="97"/>
      <c r="FD357" s="334"/>
      <c r="FE357" s="335"/>
      <c r="FF357" s="335"/>
      <c r="FG357" s="97"/>
      <c r="FH357" s="334"/>
      <c r="FI357" s="335"/>
      <c r="FJ357" s="335"/>
      <c r="FK357" s="97" t="str">
        <f t="shared" si="676"/>
        <v/>
      </c>
      <c r="FL357" s="993"/>
      <c r="FM357" s="335"/>
      <c r="FN357" s="97" t="str">
        <f t="shared" si="686"/>
        <v/>
      </c>
      <c r="FO357" s="334"/>
      <c r="FP357" s="335"/>
      <c r="FQ357" s="97"/>
      <c r="FR357" s="334"/>
      <c r="FS357" s="335"/>
      <c r="FT357" s="97"/>
      <c r="FU357" s="334"/>
      <c r="FV357" s="335"/>
      <c r="FW357" s="97"/>
      <c r="FX357" s="334"/>
      <c r="FY357" s="335"/>
      <c r="FZ357" s="97" t="str">
        <f t="shared" si="677"/>
        <v/>
      </c>
      <c r="GA357" s="993"/>
      <c r="GB357" s="335"/>
      <c r="GC357" s="510" t="str">
        <f t="shared" si="687"/>
        <v/>
      </c>
      <c r="GD357" s="336"/>
      <c r="GE357" s="337"/>
      <c r="GF357" s="337"/>
      <c r="GG357" s="337"/>
      <c r="GH357" s="337"/>
      <c r="GI357" s="510"/>
      <c r="GJ357" s="336"/>
      <c r="GK357" s="337"/>
      <c r="GL357" s="337"/>
      <c r="GM357" s="337"/>
      <c r="GN357" s="337"/>
      <c r="GO357" s="510"/>
      <c r="GP357" s="336"/>
      <c r="GQ357" s="337"/>
      <c r="GR357" s="337"/>
      <c r="GS357" s="337"/>
      <c r="GT357" s="337"/>
      <c r="GU357" s="510"/>
      <c r="GV357" s="336"/>
      <c r="GW357" s="337"/>
      <c r="GX357" s="337"/>
      <c r="GY357" s="337"/>
      <c r="GZ357" s="336"/>
      <c r="HA357" s="510" t="str">
        <f t="shared" si="678"/>
        <v/>
      </c>
      <c r="HB357" s="994"/>
      <c r="HC357" s="337"/>
      <c r="HD357" s="510" t="str">
        <f t="shared" si="688"/>
        <v/>
      </c>
      <c r="HE357" s="336"/>
      <c r="HF357" s="337"/>
      <c r="HG357" s="337"/>
      <c r="HH357" s="336"/>
      <c r="HI357" s="510"/>
      <c r="HJ357" s="336"/>
      <c r="HK357" s="337"/>
      <c r="HL357" s="337"/>
      <c r="HM357" s="336"/>
      <c r="HN357" s="510"/>
      <c r="HO357" s="336"/>
      <c r="HP357" s="337"/>
      <c r="HQ357" s="337"/>
      <c r="HR357" s="337"/>
      <c r="HS357" s="510"/>
      <c r="HT357" s="336"/>
      <c r="HU357" s="337"/>
      <c r="HV357" s="337"/>
      <c r="HW357" s="337"/>
      <c r="HX357" s="97" t="str">
        <f t="shared" si="679"/>
        <v/>
      </c>
      <c r="HY357" s="994"/>
      <c r="HZ357" s="337"/>
      <c r="IA357" s="510" t="str">
        <f t="shared" si="689"/>
        <v/>
      </c>
      <c r="IB357" s="336"/>
      <c r="IC357" s="337"/>
      <c r="ID357" s="337"/>
      <c r="IE357" s="510"/>
      <c r="IF357" s="336"/>
      <c r="IG357" s="337"/>
      <c r="IH357" s="337"/>
      <c r="II357" s="510"/>
      <c r="IJ357" s="336"/>
      <c r="IK357" s="337"/>
      <c r="IL357" s="337"/>
      <c r="IM357" s="510"/>
      <c r="IN357" s="336"/>
      <c r="IO357" s="337"/>
      <c r="IP357" s="337"/>
      <c r="IQ357" s="97" t="str">
        <f t="shared" si="680"/>
        <v/>
      </c>
      <c r="IR357" s="994"/>
      <c r="IS357" s="337"/>
      <c r="IT357" s="337"/>
      <c r="IU357" s="337"/>
      <c r="IV357" s="510" t="str">
        <f t="shared" si="681"/>
        <v/>
      </c>
      <c r="IW357" s="995"/>
    </row>
    <row r="358" spans="1:257" x14ac:dyDescent="0.25">
      <c r="A358" s="996"/>
      <c r="B358" s="507">
        <v>10</v>
      </c>
      <c r="C358" s="97" t="str">
        <f>IF(Proponentes!B349&gt;0,Proponentes!B349,"")</f>
        <v/>
      </c>
      <c r="D358" s="335"/>
      <c r="E358" s="335"/>
      <c r="F358" s="334"/>
      <c r="G358" s="335"/>
      <c r="H358" s="335"/>
      <c r="I358" s="335"/>
      <c r="J358" s="335"/>
      <c r="K358" s="335"/>
      <c r="L358" s="335"/>
      <c r="M358" s="334"/>
      <c r="N358" s="335"/>
      <c r="O358" s="335"/>
      <c r="P358" s="335"/>
      <c r="Q358" s="335"/>
      <c r="R358" s="335"/>
      <c r="S358" s="335"/>
      <c r="T358" s="334"/>
      <c r="U358" s="335"/>
      <c r="V358" s="335"/>
      <c r="W358" s="335"/>
      <c r="X358" s="335"/>
      <c r="Y358" s="335"/>
      <c r="Z358" s="335"/>
      <c r="AA358" s="334"/>
      <c r="AB358" s="335"/>
      <c r="AC358" s="335"/>
      <c r="AD358" s="335"/>
      <c r="AE358" s="335"/>
      <c r="AF358" s="335"/>
      <c r="AG358" s="97" t="str">
        <f t="shared" si="666"/>
        <v/>
      </c>
      <c r="AH358" s="993"/>
      <c r="AI358" s="335"/>
      <c r="AJ358" s="335" t="str">
        <f t="shared" si="683"/>
        <v/>
      </c>
      <c r="AK358" s="335"/>
      <c r="AL358" s="334"/>
      <c r="AM358" s="335"/>
      <c r="AN358" s="335"/>
      <c r="AO358" s="335"/>
      <c r="AP358" s="335"/>
      <c r="AQ358" s="335"/>
      <c r="AR358" s="335"/>
      <c r="AS358" s="334"/>
      <c r="AT358" s="335"/>
      <c r="AU358" s="335"/>
      <c r="AV358" s="335"/>
      <c r="AW358" s="335"/>
      <c r="AX358" s="335"/>
      <c r="AY358" s="335"/>
      <c r="AZ358" s="334"/>
      <c r="BA358" s="335"/>
      <c r="BB358" s="335"/>
      <c r="BC358" s="335"/>
      <c r="BD358" s="335"/>
      <c r="BE358" s="335"/>
      <c r="BF358" s="335"/>
      <c r="BG358" s="334"/>
      <c r="BH358" s="335"/>
      <c r="BI358" s="335"/>
      <c r="BJ358" s="335"/>
      <c r="BK358" s="335"/>
      <c r="BL358" s="97" t="str">
        <f t="shared" si="667"/>
        <v/>
      </c>
      <c r="BM358" s="993"/>
      <c r="BN358" s="335" t="str">
        <f t="shared" si="682"/>
        <v/>
      </c>
      <c r="BO358" s="334"/>
      <c r="BP358" s="335"/>
      <c r="BQ358" s="335"/>
      <c r="BR358" s="335"/>
      <c r="BS358" s="335" t="str">
        <f t="shared" si="668"/>
        <v/>
      </c>
      <c r="BT358" s="334"/>
      <c r="BU358" s="335"/>
      <c r="BV358" s="335"/>
      <c r="BW358" s="335"/>
      <c r="BX358" s="335" t="str">
        <f t="shared" si="669"/>
        <v/>
      </c>
      <c r="BY358" s="334"/>
      <c r="BZ358" s="335"/>
      <c r="CA358" s="335"/>
      <c r="CB358" s="335"/>
      <c r="CC358" s="335" t="str">
        <f t="shared" si="670"/>
        <v/>
      </c>
      <c r="CD358" s="334"/>
      <c r="CE358" s="335"/>
      <c r="CF358" s="335"/>
      <c r="CG358" s="335"/>
      <c r="CH358" s="997"/>
      <c r="CI358" s="97" t="str">
        <f t="shared" si="671"/>
        <v/>
      </c>
      <c r="CJ358" s="998"/>
      <c r="CK358" s="335"/>
      <c r="CL358" s="97" t="str">
        <f t="shared" si="648"/>
        <v/>
      </c>
      <c r="CM358" s="334"/>
      <c r="CN358" s="335"/>
      <c r="CO358" s="335"/>
      <c r="CP358" s="335"/>
      <c r="CQ358" s="97"/>
      <c r="CR358" s="334"/>
      <c r="CS358" s="335"/>
      <c r="CT358" s="335"/>
      <c r="CU358" s="335"/>
      <c r="CV358" s="97"/>
      <c r="CW358" s="334"/>
      <c r="CX358" s="335"/>
      <c r="CY358" s="335"/>
      <c r="CZ358" s="335"/>
      <c r="DA358" s="97"/>
      <c r="DB358" s="334"/>
      <c r="DC358" s="335"/>
      <c r="DD358" s="335"/>
      <c r="DE358" s="335"/>
      <c r="DF358" s="97" t="str">
        <f t="shared" si="672"/>
        <v/>
      </c>
      <c r="DG358" s="993"/>
      <c r="DH358" s="335"/>
      <c r="DI358" s="97" t="str">
        <f t="shared" si="673"/>
        <v/>
      </c>
      <c r="DJ358" s="334"/>
      <c r="DK358" s="335"/>
      <c r="DL358" s="335"/>
      <c r="DM358" s="97"/>
      <c r="DN358" s="334"/>
      <c r="DO358" s="335"/>
      <c r="DP358" s="335"/>
      <c r="DQ358" s="97"/>
      <c r="DR358" s="334"/>
      <c r="DS358" s="335"/>
      <c r="DT358" s="335"/>
      <c r="DU358" s="97"/>
      <c r="DV358" s="334"/>
      <c r="DW358" s="335"/>
      <c r="DX358" s="335"/>
      <c r="DY358" s="97" t="str">
        <f t="shared" si="674"/>
        <v/>
      </c>
      <c r="DZ358" s="998"/>
      <c r="EA358" s="335"/>
      <c r="EB358" s="97" t="str">
        <f t="shared" si="684"/>
        <v/>
      </c>
      <c r="EC358" s="334"/>
      <c r="ED358" s="335"/>
      <c r="EE358" s="335"/>
      <c r="EF358" s="97"/>
      <c r="EG358" s="334"/>
      <c r="EH358" s="335"/>
      <c r="EI358" s="335"/>
      <c r="EJ358" s="97"/>
      <c r="EK358" s="334"/>
      <c r="EL358" s="335"/>
      <c r="EM358" s="335"/>
      <c r="EN358" s="97"/>
      <c r="EO358" s="334"/>
      <c r="EP358" s="335"/>
      <c r="EQ358" s="335"/>
      <c r="ER358" s="97" t="str">
        <f t="shared" si="675"/>
        <v/>
      </c>
      <c r="ES358" s="993"/>
      <c r="ET358" s="335"/>
      <c r="EU358" s="97" t="str">
        <f t="shared" si="685"/>
        <v/>
      </c>
      <c r="EV358" s="334"/>
      <c r="EW358" s="335"/>
      <c r="EX358" s="335"/>
      <c r="EY358" s="97"/>
      <c r="EZ358" s="334"/>
      <c r="FA358" s="335"/>
      <c r="FB358" s="335"/>
      <c r="FC358" s="97"/>
      <c r="FD358" s="334"/>
      <c r="FE358" s="335"/>
      <c r="FF358" s="335"/>
      <c r="FG358" s="97"/>
      <c r="FH358" s="334"/>
      <c r="FI358" s="335"/>
      <c r="FJ358" s="335"/>
      <c r="FK358" s="97" t="str">
        <f t="shared" si="676"/>
        <v/>
      </c>
      <c r="FL358" s="993"/>
      <c r="FM358" s="335"/>
      <c r="FN358" s="97" t="str">
        <f t="shared" si="686"/>
        <v/>
      </c>
      <c r="FO358" s="334"/>
      <c r="FP358" s="335"/>
      <c r="FQ358" s="97"/>
      <c r="FR358" s="334"/>
      <c r="FS358" s="335"/>
      <c r="FT358" s="97"/>
      <c r="FU358" s="334"/>
      <c r="FV358" s="335"/>
      <c r="FW358" s="97"/>
      <c r="FX358" s="334"/>
      <c r="FY358" s="335"/>
      <c r="FZ358" s="97" t="str">
        <f t="shared" si="677"/>
        <v/>
      </c>
      <c r="GA358" s="993"/>
      <c r="GB358" s="335"/>
      <c r="GC358" s="510" t="str">
        <f t="shared" si="687"/>
        <v/>
      </c>
      <c r="GD358" s="336"/>
      <c r="GE358" s="337"/>
      <c r="GF358" s="337"/>
      <c r="GG358" s="337"/>
      <c r="GH358" s="337"/>
      <c r="GI358" s="510"/>
      <c r="GJ358" s="336"/>
      <c r="GK358" s="337"/>
      <c r="GL358" s="337"/>
      <c r="GM358" s="337"/>
      <c r="GN358" s="337"/>
      <c r="GO358" s="510"/>
      <c r="GP358" s="336"/>
      <c r="GQ358" s="337"/>
      <c r="GR358" s="337"/>
      <c r="GS358" s="337"/>
      <c r="GT358" s="337"/>
      <c r="GU358" s="510"/>
      <c r="GV358" s="336"/>
      <c r="GW358" s="337"/>
      <c r="GX358" s="337"/>
      <c r="GY358" s="337"/>
      <c r="GZ358" s="336"/>
      <c r="HA358" s="510" t="str">
        <f t="shared" si="678"/>
        <v/>
      </c>
      <c r="HB358" s="994"/>
      <c r="HC358" s="337"/>
      <c r="HD358" s="510" t="str">
        <f t="shared" si="688"/>
        <v/>
      </c>
      <c r="HE358" s="336"/>
      <c r="HF358" s="337"/>
      <c r="HG358" s="337"/>
      <c r="HH358" s="336"/>
      <c r="HI358" s="510"/>
      <c r="HJ358" s="336"/>
      <c r="HK358" s="337"/>
      <c r="HL358" s="337"/>
      <c r="HM358" s="336"/>
      <c r="HN358" s="510"/>
      <c r="HO358" s="336"/>
      <c r="HP358" s="337"/>
      <c r="HQ358" s="337"/>
      <c r="HR358" s="337"/>
      <c r="HS358" s="510"/>
      <c r="HT358" s="336"/>
      <c r="HU358" s="337"/>
      <c r="HV358" s="337"/>
      <c r="HW358" s="337"/>
      <c r="HX358" s="97" t="str">
        <f t="shared" si="679"/>
        <v/>
      </c>
      <c r="HY358" s="994"/>
      <c r="HZ358" s="337"/>
      <c r="IA358" s="510" t="str">
        <f t="shared" si="689"/>
        <v/>
      </c>
      <c r="IB358" s="336"/>
      <c r="IC358" s="337"/>
      <c r="ID358" s="337"/>
      <c r="IE358" s="510"/>
      <c r="IF358" s="336"/>
      <c r="IG358" s="337"/>
      <c r="IH358" s="337"/>
      <c r="II358" s="510"/>
      <c r="IJ358" s="336"/>
      <c r="IK358" s="337"/>
      <c r="IL358" s="337"/>
      <c r="IM358" s="510"/>
      <c r="IN358" s="336"/>
      <c r="IO358" s="337"/>
      <c r="IP358" s="337"/>
      <c r="IQ358" s="97" t="str">
        <f t="shared" si="680"/>
        <v/>
      </c>
      <c r="IR358" s="994"/>
      <c r="IS358" s="337"/>
      <c r="IT358" s="337"/>
      <c r="IU358" s="337"/>
      <c r="IV358" s="510" t="str">
        <f t="shared" si="681"/>
        <v/>
      </c>
      <c r="IW358" s="995"/>
    </row>
    <row r="359" spans="1:257" x14ac:dyDescent="0.25">
      <c r="A359" s="996"/>
      <c r="B359" s="507">
        <v>11</v>
      </c>
      <c r="C359" s="97" t="str">
        <f>IF(Proponentes!B350&gt;0,Proponentes!B350,"")</f>
        <v/>
      </c>
      <c r="D359" s="335"/>
      <c r="E359" s="335"/>
      <c r="F359" s="334"/>
      <c r="G359" s="335"/>
      <c r="H359" s="335"/>
      <c r="I359" s="335"/>
      <c r="J359" s="335"/>
      <c r="K359" s="335"/>
      <c r="L359" s="335"/>
      <c r="M359" s="334"/>
      <c r="N359" s="335"/>
      <c r="O359" s="335"/>
      <c r="P359" s="335"/>
      <c r="Q359" s="335"/>
      <c r="R359" s="335"/>
      <c r="S359" s="335"/>
      <c r="T359" s="334"/>
      <c r="U359" s="335"/>
      <c r="V359" s="335"/>
      <c r="W359" s="335"/>
      <c r="X359" s="335"/>
      <c r="Y359" s="335"/>
      <c r="Z359" s="335"/>
      <c r="AA359" s="334"/>
      <c r="AB359" s="335"/>
      <c r="AC359" s="335"/>
      <c r="AD359" s="335"/>
      <c r="AE359" s="335"/>
      <c r="AF359" s="335"/>
      <c r="AG359" s="97" t="str">
        <f t="shared" si="666"/>
        <v/>
      </c>
      <c r="AH359" s="993"/>
      <c r="AI359" s="335"/>
      <c r="AJ359" s="335" t="str">
        <f t="shared" si="683"/>
        <v/>
      </c>
      <c r="AK359" s="335"/>
      <c r="AL359" s="334"/>
      <c r="AM359" s="335"/>
      <c r="AN359" s="335"/>
      <c r="AO359" s="335"/>
      <c r="AP359" s="335"/>
      <c r="AQ359" s="335"/>
      <c r="AR359" s="335"/>
      <c r="AS359" s="334"/>
      <c r="AT359" s="335"/>
      <c r="AU359" s="335"/>
      <c r="AV359" s="335"/>
      <c r="AW359" s="335"/>
      <c r="AX359" s="335"/>
      <c r="AY359" s="335"/>
      <c r="AZ359" s="334"/>
      <c r="BA359" s="335"/>
      <c r="BB359" s="335"/>
      <c r="BC359" s="335"/>
      <c r="BD359" s="335"/>
      <c r="BE359" s="335"/>
      <c r="BF359" s="335"/>
      <c r="BG359" s="334"/>
      <c r="BH359" s="335"/>
      <c r="BI359" s="335"/>
      <c r="BJ359" s="335"/>
      <c r="BK359" s="335"/>
      <c r="BL359" s="97" t="str">
        <f t="shared" si="667"/>
        <v/>
      </c>
      <c r="BM359" s="993"/>
      <c r="BN359" s="335" t="str">
        <f t="shared" si="682"/>
        <v/>
      </c>
      <c r="BO359" s="334"/>
      <c r="BP359" s="335"/>
      <c r="BQ359" s="335"/>
      <c r="BR359" s="335"/>
      <c r="BS359" s="335" t="str">
        <f t="shared" si="668"/>
        <v/>
      </c>
      <c r="BT359" s="334"/>
      <c r="BU359" s="335"/>
      <c r="BV359" s="335"/>
      <c r="BW359" s="335"/>
      <c r="BX359" s="335" t="str">
        <f t="shared" si="669"/>
        <v/>
      </c>
      <c r="BY359" s="334"/>
      <c r="BZ359" s="335"/>
      <c r="CA359" s="335"/>
      <c r="CB359" s="335"/>
      <c r="CC359" s="335" t="str">
        <f t="shared" si="670"/>
        <v/>
      </c>
      <c r="CD359" s="334"/>
      <c r="CE359" s="335"/>
      <c r="CF359" s="335"/>
      <c r="CG359" s="335"/>
      <c r="CH359" s="997"/>
      <c r="CI359" s="97" t="str">
        <f t="shared" si="671"/>
        <v/>
      </c>
      <c r="CJ359" s="998"/>
      <c r="CK359" s="335"/>
      <c r="CL359" s="97" t="str">
        <f t="shared" si="648"/>
        <v/>
      </c>
      <c r="CM359" s="334"/>
      <c r="CN359" s="335"/>
      <c r="CO359" s="335"/>
      <c r="CP359" s="335"/>
      <c r="CQ359" s="97"/>
      <c r="CR359" s="334"/>
      <c r="CS359" s="335"/>
      <c r="CT359" s="335"/>
      <c r="CU359" s="335"/>
      <c r="CV359" s="97"/>
      <c r="CW359" s="334"/>
      <c r="CX359" s="335"/>
      <c r="CY359" s="335"/>
      <c r="CZ359" s="335"/>
      <c r="DA359" s="97"/>
      <c r="DB359" s="334"/>
      <c r="DC359" s="335"/>
      <c r="DD359" s="335"/>
      <c r="DE359" s="335"/>
      <c r="DF359" s="97" t="str">
        <f t="shared" si="672"/>
        <v/>
      </c>
      <c r="DG359" s="993"/>
      <c r="DH359" s="335"/>
      <c r="DI359" s="97" t="str">
        <f t="shared" si="673"/>
        <v/>
      </c>
      <c r="DJ359" s="334"/>
      <c r="DK359" s="335"/>
      <c r="DL359" s="335"/>
      <c r="DM359" s="97"/>
      <c r="DN359" s="334"/>
      <c r="DO359" s="335"/>
      <c r="DP359" s="335"/>
      <c r="DQ359" s="97"/>
      <c r="DR359" s="334"/>
      <c r="DS359" s="335"/>
      <c r="DT359" s="335"/>
      <c r="DU359" s="97"/>
      <c r="DV359" s="334"/>
      <c r="DW359" s="335"/>
      <c r="DX359" s="335"/>
      <c r="DY359" s="97" t="str">
        <f t="shared" si="674"/>
        <v/>
      </c>
      <c r="DZ359" s="998"/>
      <c r="EA359" s="335"/>
      <c r="EB359" s="97" t="str">
        <f t="shared" si="684"/>
        <v/>
      </c>
      <c r="EC359" s="334"/>
      <c r="ED359" s="335"/>
      <c r="EE359" s="335"/>
      <c r="EF359" s="97"/>
      <c r="EG359" s="334"/>
      <c r="EH359" s="335"/>
      <c r="EI359" s="335"/>
      <c r="EJ359" s="97"/>
      <c r="EK359" s="334"/>
      <c r="EL359" s="335"/>
      <c r="EM359" s="335"/>
      <c r="EN359" s="97"/>
      <c r="EO359" s="334"/>
      <c r="EP359" s="335"/>
      <c r="EQ359" s="335"/>
      <c r="ER359" s="97" t="str">
        <f t="shared" si="675"/>
        <v/>
      </c>
      <c r="ES359" s="993"/>
      <c r="ET359" s="335"/>
      <c r="EU359" s="97" t="str">
        <f t="shared" si="685"/>
        <v/>
      </c>
      <c r="EV359" s="334"/>
      <c r="EW359" s="335"/>
      <c r="EX359" s="335"/>
      <c r="EY359" s="97"/>
      <c r="EZ359" s="334"/>
      <c r="FA359" s="335"/>
      <c r="FB359" s="335"/>
      <c r="FC359" s="97"/>
      <c r="FD359" s="334"/>
      <c r="FE359" s="335"/>
      <c r="FF359" s="335"/>
      <c r="FG359" s="97"/>
      <c r="FH359" s="334"/>
      <c r="FI359" s="335"/>
      <c r="FJ359" s="335"/>
      <c r="FK359" s="97" t="str">
        <f t="shared" si="676"/>
        <v/>
      </c>
      <c r="FL359" s="993"/>
      <c r="FM359" s="335"/>
      <c r="FN359" s="97" t="str">
        <f t="shared" si="686"/>
        <v/>
      </c>
      <c r="FO359" s="334"/>
      <c r="FP359" s="335"/>
      <c r="FQ359" s="97"/>
      <c r="FR359" s="334"/>
      <c r="FS359" s="335"/>
      <c r="FT359" s="97"/>
      <c r="FU359" s="334"/>
      <c r="FV359" s="335"/>
      <c r="FW359" s="97"/>
      <c r="FX359" s="334"/>
      <c r="FY359" s="335"/>
      <c r="FZ359" s="97" t="str">
        <f t="shared" si="677"/>
        <v/>
      </c>
      <c r="GA359" s="993"/>
      <c r="GB359" s="335"/>
      <c r="GC359" s="510" t="str">
        <f t="shared" si="687"/>
        <v/>
      </c>
      <c r="GD359" s="336"/>
      <c r="GE359" s="337"/>
      <c r="GF359" s="337"/>
      <c r="GG359" s="337"/>
      <c r="GH359" s="337"/>
      <c r="GI359" s="510"/>
      <c r="GJ359" s="336"/>
      <c r="GK359" s="337"/>
      <c r="GL359" s="337"/>
      <c r="GM359" s="337"/>
      <c r="GN359" s="337"/>
      <c r="GO359" s="510"/>
      <c r="GP359" s="336"/>
      <c r="GQ359" s="337"/>
      <c r="GR359" s="337"/>
      <c r="GS359" s="337"/>
      <c r="GT359" s="337"/>
      <c r="GU359" s="510"/>
      <c r="GV359" s="336"/>
      <c r="GW359" s="337"/>
      <c r="GX359" s="337"/>
      <c r="GY359" s="337"/>
      <c r="GZ359" s="336"/>
      <c r="HA359" s="510" t="str">
        <f t="shared" si="678"/>
        <v/>
      </c>
      <c r="HB359" s="994"/>
      <c r="HC359" s="337"/>
      <c r="HD359" s="510" t="str">
        <f t="shared" si="688"/>
        <v/>
      </c>
      <c r="HE359" s="336"/>
      <c r="HF359" s="337"/>
      <c r="HG359" s="337"/>
      <c r="HH359" s="336"/>
      <c r="HI359" s="510"/>
      <c r="HJ359" s="336"/>
      <c r="HK359" s="337"/>
      <c r="HL359" s="337"/>
      <c r="HM359" s="336"/>
      <c r="HN359" s="510"/>
      <c r="HO359" s="336"/>
      <c r="HP359" s="337"/>
      <c r="HQ359" s="337"/>
      <c r="HR359" s="337"/>
      <c r="HS359" s="510"/>
      <c r="HT359" s="336"/>
      <c r="HU359" s="337"/>
      <c r="HV359" s="337"/>
      <c r="HW359" s="337"/>
      <c r="HX359" s="97" t="str">
        <f t="shared" si="679"/>
        <v/>
      </c>
      <c r="HY359" s="994"/>
      <c r="HZ359" s="337"/>
      <c r="IA359" s="510" t="str">
        <f t="shared" si="689"/>
        <v/>
      </c>
      <c r="IB359" s="336"/>
      <c r="IC359" s="337"/>
      <c r="ID359" s="337"/>
      <c r="IE359" s="510"/>
      <c r="IF359" s="336"/>
      <c r="IG359" s="337"/>
      <c r="IH359" s="337"/>
      <c r="II359" s="510"/>
      <c r="IJ359" s="336"/>
      <c r="IK359" s="337"/>
      <c r="IL359" s="337"/>
      <c r="IM359" s="510"/>
      <c r="IN359" s="336"/>
      <c r="IO359" s="337"/>
      <c r="IP359" s="337"/>
      <c r="IQ359" s="97" t="str">
        <f t="shared" si="680"/>
        <v/>
      </c>
      <c r="IR359" s="994"/>
      <c r="IS359" s="337"/>
      <c r="IT359" s="337"/>
      <c r="IU359" s="337"/>
      <c r="IV359" s="510" t="str">
        <f t="shared" si="681"/>
        <v/>
      </c>
      <c r="IW359" s="995"/>
    </row>
    <row r="360" spans="1:257" x14ac:dyDescent="0.25">
      <c r="A360" s="996"/>
      <c r="B360" s="507">
        <v>12</v>
      </c>
      <c r="C360" s="97" t="str">
        <f>IF(Proponentes!B351&gt;0,Proponentes!B351,"")</f>
        <v/>
      </c>
      <c r="D360" s="335"/>
      <c r="E360" s="335"/>
      <c r="F360" s="334"/>
      <c r="G360" s="335"/>
      <c r="H360" s="335"/>
      <c r="I360" s="335"/>
      <c r="J360" s="335"/>
      <c r="K360" s="335"/>
      <c r="L360" s="335"/>
      <c r="M360" s="334"/>
      <c r="N360" s="335"/>
      <c r="O360" s="335"/>
      <c r="P360" s="335"/>
      <c r="Q360" s="335"/>
      <c r="R360" s="335"/>
      <c r="S360" s="335"/>
      <c r="T360" s="334"/>
      <c r="U360" s="335"/>
      <c r="V360" s="335"/>
      <c r="W360" s="335"/>
      <c r="X360" s="335"/>
      <c r="Y360" s="335"/>
      <c r="Z360" s="335"/>
      <c r="AA360" s="334"/>
      <c r="AB360" s="335"/>
      <c r="AC360" s="335"/>
      <c r="AD360" s="335"/>
      <c r="AE360" s="335"/>
      <c r="AF360" s="335"/>
      <c r="AG360" s="97" t="str">
        <f t="shared" si="666"/>
        <v/>
      </c>
      <c r="AH360" s="993"/>
      <c r="AI360" s="335"/>
      <c r="AJ360" s="335" t="str">
        <f t="shared" si="683"/>
        <v/>
      </c>
      <c r="AK360" s="335"/>
      <c r="AL360" s="334"/>
      <c r="AM360" s="335"/>
      <c r="AN360" s="335"/>
      <c r="AO360" s="335"/>
      <c r="AP360" s="335"/>
      <c r="AQ360" s="335"/>
      <c r="AR360" s="335"/>
      <c r="AS360" s="334"/>
      <c r="AT360" s="335"/>
      <c r="AU360" s="335"/>
      <c r="AV360" s="335"/>
      <c r="AW360" s="335"/>
      <c r="AX360" s="335"/>
      <c r="AY360" s="335"/>
      <c r="AZ360" s="334"/>
      <c r="BA360" s="335"/>
      <c r="BB360" s="335"/>
      <c r="BC360" s="335"/>
      <c r="BD360" s="335"/>
      <c r="BE360" s="335"/>
      <c r="BF360" s="335"/>
      <c r="BG360" s="334"/>
      <c r="BH360" s="335"/>
      <c r="BI360" s="335"/>
      <c r="BJ360" s="335"/>
      <c r="BK360" s="335"/>
      <c r="BL360" s="97" t="str">
        <f t="shared" si="667"/>
        <v/>
      </c>
      <c r="BM360" s="993"/>
      <c r="BN360" s="335" t="str">
        <f t="shared" si="682"/>
        <v/>
      </c>
      <c r="BO360" s="334"/>
      <c r="BP360" s="335"/>
      <c r="BQ360" s="335"/>
      <c r="BR360" s="335"/>
      <c r="BS360" s="335" t="str">
        <f t="shared" si="668"/>
        <v/>
      </c>
      <c r="BT360" s="334"/>
      <c r="BU360" s="335"/>
      <c r="BV360" s="335"/>
      <c r="BW360" s="335"/>
      <c r="BX360" s="335" t="str">
        <f t="shared" si="669"/>
        <v/>
      </c>
      <c r="BY360" s="334"/>
      <c r="BZ360" s="335"/>
      <c r="CA360" s="335"/>
      <c r="CB360" s="335"/>
      <c r="CC360" s="335" t="str">
        <f t="shared" si="670"/>
        <v/>
      </c>
      <c r="CD360" s="334"/>
      <c r="CE360" s="335"/>
      <c r="CF360" s="335"/>
      <c r="CG360" s="335"/>
      <c r="CH360" s="997"/>
      <c r="CI360" s="97" t="str">
        <f t="shared" si="671"/>
        <v/>
      </c>
      <c r="CJ360" s="998"/>
      <c r="CK360" s="335"/>
      <c r="CL360" s="97" t="str">
        <f t="shared" si="648"/>
        <v/>
      </c>
      <c r="CM360" s="334"/>
      <c r="CN360" s="335"/>
      <c r="CO360" s="335"/>
      <c r="CP360" s="335"/>
      <c r="CQ360" s="97"/>
      <c r="CR360" s="334"/>
      <c r="CS360" s="335"/>
      <c r="CT360" s="335"/>
      <c r="CU360" s="335"/>
      <c r="CV360" s="97"/>
      <c r="CW360" s="334"/>
      <c r="CX360" s="335"/>
      <c r="CY360" s="335"/>
      <c r="CZ360" s="335"/>
      <c r="DA360" s="97"/>
      <c r="DB360" s="334"/>
      <c r="DC360" s="335"/>
      <c r="DD360" s="335"/>
      <c r="DE360" s="335"/>
      <c r="DF360" s="97" t="str">
        <f t="shared" si="672"/>
        <v/>
      </c>
      <c r="DG360" s="993"/>
      <c r="DH360" s="335"/>
      <c r="DI360" s="97" t="str">
        <f t="shared" si="673"/>
        <v/>
      </c>
      <c r="DJ360" s="334"/>
      <c r="DK360" s="335"/>
      <c r="DL360" s="335"/>
      <c r="DM360" s="97"/>
      <c r="DN360" s="334"/>
      <c r="DO360" s="335"/>
      <c r="DP360" s="335"/>
      <c r="DQ360" s="97"/>
      <c r="DR360" s="334"/>
      <c r="DS360" s="335"/>
      <c r="DT360" s="335"/>
      <c r="DU360" s="97"/>
      <c r="DV360" s="334"/>
      <c r="DW360" s="335"/>
      <c r="DX360" s="335"/>
      <c r="DY360" s="97" t="str">
        <f t="shared" si="674"/>
        <v/>
      </c>
      <c r="DZ360" s="998"/>
      <c r="EA360" s="335"/>
      <c r="EB360" s="97" t="str">
        <f t="shared" si="684"/>
        <v/>
      </c>
      <c r="EC360" s="334"/>
      <c r="ED360" s="335"/>
      <c r="EE360" s="335"/>
      <c r="EF360" s="97"/>
      <c r="EG360" s="334"/>
      <c r="EH360" s="335"/>
      <c r="EI360" s="335"/>
      <c r="EJ360" s="97"/>
      <c r="EK360" s="334"/>
      <c r="EL360" s="335"/>
      <c r="EM360" s="335"/>
      <c r="EN360" s="97"/>
      <c r="EO360" s="334"/>
      <c r="EP360" s="335"/>
      <c r="EQ360" s="335"/>
      <c r="ER360" s="97" t="str">
        <f t="shared" si="675"/>
        <v/>
      </c>
      <c r="ES360" s="993"/>
      <c r="ET360" s="335"/>
      <c r="EU360" s="97" t="str">
        <f t="shared" si="685"/>
        <v/>
      </c>
      <c r="EV360" s="334"/>
      <c r="EW360" s="335"/>
      <c r="EX360" s="335"/>
      <c r="EY360" s="97"/>
      <c r="EZ360" s="334"/>
      <c r="FA360" s="335"/>
      <c r="FB360" s="335"/>
      <c r="FC360" s="97"/>
      <c r="FD360" s="334"/>
      <c r="FE360" s="335"/>
      <c r="FF360" s="335"/>
      <c r="FG360" s="97"/>
      <c r="FH360" s="334"/>
      <c r="FI360" s="335"/>
      <c r="FJ360" s="335"/>
      <c r="FK360" s="97" t="str">
        <f t="shared" si="676"/>
        <v/>
      </c>
      <c r="FL360" s="993"/>
      <c r="FM360" s="335"/>
      <c r="FN360" s="97" t="str">
        <f t="shared" si="686"/>
        <v/>
      </c>
      <c r="FO360" s="334"/>
      <c r="FP360" s="335"/>
      <c r="FQ360" s="97"/>
      <c r="FR360" s="334"/>
      <c r="FS360" s="335"/>
      <c r="FT360" s="97"/>
      <c r="FU360" s="334"/>
      <c r="FV360" s="335"/>
      <c r="FW360" s="97"/>
      <c r="FX360" s="334"/>
      <c r="FY360" s="335"/>
      <c r="FZ360" s="97" t="str">
        <f t="shared" si="677"/>
        <v/>
      </c>
      <c r="GA360" s="993"/>
      <c r="GB360" s="335"/>
      <c r="GC360" s="510" t="str">
        <f t="shared" si="687"/>
        <v/>
      </c>
      <c r="GD360" s="336"/>
      <c r="GE360" s="337"/>
      <c r="GF360" s="337"/>
      <c r="GG360" s="337"/>
      <c r="GH360" s="337"/>
      <c r="GI360" s="510"/>
      <c r="GJ360" s="336"/>
      <c r="GK360" s="337"/>
      <c r="GL360" s="337"/>
      <c r="GM360" s="337"/>
      <c r="GN360" s="337"/>
      <c r="GO360" s="510"/>
      <c r="GP360" s="336"/>
      <c r="GQ360" s="337"/>
      <c r="GR360" s="337"/>
      <c r="GS360" s="337"/>
      <c r="GT360" s="337"/>
      <c r="GU360" s="510"/>
      <c r="GV360" s="336"/>
      <c r="GW360" s="337"/>
      <c r="GX360" s="337"/>
      <c r="GY360" s="337"/>
      <c r="GZ360" s="336"/>
      <c r="HA360" s="510" t="str">
        <f t="shared" si="678"/>
        <v/>
      </c>
      <c r="HB360" s="994"/>
      <c r="HC360" s="337"/>
      <c r="HD360" s="510" t="str">
        <f t="shared" si="688"/>
        <v/>
      </c>
      <c r="HE360" s="336"/>
      <c r="HF360" s="337"/>
      <c r="HG360" s="337"/>
      <c r="HH360" s="336"/>
      <c r="HI360" s="510"/>
      <c r="HJ360" s="336"/>
      <c r="HK360" s="337"/>
      <c r="HL360" s="337"/>
      <c r="HM360" s="336"/>
      <c r="HN360" s="510"/>
      <c r="HO360" s="336"/>
      <c r="HP360" s="337"/>
      <c r="HQ360" s="337"/>
      <c r="HR360" s="337"/>
      <c r="HS360" s="510"/>
      <c r="HT360" s="336"/>
      <c r="HU360" s="337"/>
      <c r="HV360" s="337"/>
      <c r="HW360" s="337"/>
      <c r="HX360" s="97" t="str">
        <f t="shared" si="679"/>
        <v/>
      </c>
      <c r="HY360" s="994"/>
      <c r="HZ360" s="337"/>
      <c r="IA360" s="510" t="str">
        <f t="shared" si="689"/>
        <v/>
      </c>
      <c r="IB360" s="336"/>
      <c r="IC360" s="337"/>
      <c r="ID360" s="337"/>
      <c r="IE360" s="510"/>
      <c r="IF360" s="336"/>
      <c r="IG360" s="337"/>
      <c r="IH360" s="337"/>
      <c r="II360" s="510"/>
      <c r="IJ360" s="336"/>
      <c r="IK360" s="337"/>
      <c r="IL360" s="337"/>
      <c r="IM360" s="510"/>
      <c r="IN360" s="336"/>
      <c r="IO360" s="337"/>
      <c r="IP360" s="337"/>
      <c r="IQ360" s="97" t="str">
        <f t="shared" si="680"/>
        <v/>
      </c>
      <c r="IR360" s="994"/>
      <c r="IS360" s="337"/>
      <c r="IT360" s="337"/>
      <c r="IU360" s="337"/>
      <c r="IV360" s="510" t="str">
        <f t="shared" si="681"/>
        <v/>
      </c>
      <c r="IW360" s="995"/>
    </row>
    <row r="361" spans="1:257" x14ac:dyDescent="0.25">
      <c r="A361" s="548">
        <v>27</v>
      </c>
      <c r="B361" s="514"/>
      <c r="C361" s="514"/>
      <c r="D361" s="514"/>
      <c r="E361" s="514"/>
      <c r="F361" s="515"/>
      <c r="G361" s="514"/>
      <c r="H361" s="514"/>
      <c r="I361" s="514"/>
      <c r="J361" s="514"/>
      <c r="K361" s="514"/>
      <c r="L361" s="514"/>
      <c r="M361" s="514"/>
      <c r="N361" s="514"/>
      <c r="O361" s="514"/>
      <c r="P361" s="514"/>
      <c r="Q361" s="514"/>
      <c r="R361" s="514"/>
      <c r="S361" s="514"/>
      <c r="T361" s="514"/>
      <c r="U361" s="514"/>
      <c r="V361" s="514"/>
      <c r="W361" s="514"/>
      <c r="X361" s="514"/>
      <c r="Y361" s="514"/>
      <c r="Z361" s="514"/>
      <c r="AA361" s="514"/>
      <c r="AB361" s="514"/>
      <c r="AC361" s="514"/>
      <c r="AD361" s="514"/>
      <c r="AE361" s="514"/>
      <c r="AF361" s="514"/>
      <c r="AG361" s="514"/>
      <c r="AH361" s="514"/>
      <c r="AI361" s="514"/>
      <c r="AJ361" s="514"/>
      <c r="AK361" s="514"/>
      <c r="AL361" s="514"/>
      <c r="AM361" s="514"/>
      <c r="AN361" s="514"/>
      <c r="AO361" s="514"/>
      <c r="AP361" s="514"/>
      <c r="AQ361" s="514"/>
      <c r="AR361" s="514"/>
      <c r="AS361" s="514"/>
      <c r="AT361" s="514"/>
      <c r="AU361" s="514"/>
      <c r="AV361" s="514"/>
      <c r="AW361" s="514"/>
      <c r="AX361" s="514"/>
      <c r="AY361" s="514"/>
      <c r="AZ361" s="514"/>
      <c r="BA361" s="514"/>
      <c r="BB361" s="514"/>
      <c r="BC361" s="514"/>
      <c r="BD361" s="514"/>
      <c r="BE361" s="514"/>
      <c r="BF361" s="514"/>
      <c r="BG361" s="514"/>
      <c r="BH361" s="514"/>
      <c r="BI361" s="514"/>
      <c r="BJ361" s="514"/>
      <c r="BK361" s="514"/>
      <c r="BL361" s="514"/>
      <c r="BM361" s="514"/>
      <c r="BN361" s="514"/>
      <c r="BO361" s="514"/>
      <c r="BP361" s="514"/>
      <c r="BQ361" s="514"/>
      <c r="BR361" s="514"/>
      <c r="BS361" s="514"/>
      <c r="BT361" s="514"/>
      <c r="BU361" s="514"/>
      <c r="BV361" s="514"/>
      <c r="BW361" s="514"/>
      <c r="BX361" s="514"/>
      <c r="BY361" s="514"/>
      <c r="BZ361" s="514"/>
      <c r="CA361" s="514"/>
      <c r="CB361" s="514"/>
      <c r="CC361" s="514"/>
      <c r="CD361" s="514"/>
      <c r="CE361" s="514"/>
      <c r="CF361" s="514"/>
      <c r="CG361" s="514"/>
      <c r="CH361" s="516"/>
      <c r="CI361" s="514"/>
      <c r="CJ361" s="514"/>
      <c r="CK361" s="514"/>
      <c r="CL361" s="514"/>
      <c r="CM361" s="514"/>
      <c r="CN361" s="514"/>
      <c r="CO361" s="514"/>
      <c r="CP361" s="514"/>
      <c r="CQ361" s="514"/>
      <c r="CR361" s="514"/>
      <c r="CS361" s="514"/>
      <c r="CT361" s="514"/>
      <c r="CU361" s="514"/>
      <c r="CV361" s="514"/>
      <c r="CW361" s="514"/>
      <c r="CX361" s="514"/>
      <c r="CY361" s="514"/>
      <c r="CZ361" s="514"/>
      <c r="DA361" s="514"/>
      <c r="DB361" s="514"/>
      <c r="DC361" s="514"/>
      <c r="DD361" s="514"/>
      <c r="DE361" s="514"/>
      <c r="DF361" s="514"/>
      <c r="DG361" s="514"/>
      <c r="DH361" s="514"/>
      <c r="DI361" s="514"/>
      <c r="DJ361" s="514"/>
      <c r="DK361" s="514"/>
      <c r="DL361" s="514"/>
      <c r="DM361" s="514"/>
      <c r="DN361" s="514"/>
      <c r="DO361" s="514"/>
      <c r="DP361" s="514"/>
      <c r="DQ361" s="514"/>
      <c r="DR361" s="514"/>
      <c r="DS361" s="514"/>
      <c r="DT361" s="514"/>
      <c r="DU361" s="514"/>
      <c r="DV361" s="514"/>
      <c r="DW361" s="514"/>
      <c r="DX361" s="514"/>
      <c r="DY361" s="514"/>
      <c r="DZ361" s="514"/>
      <c r="EA361" s="514"/>
      <c r="EB361" s="514"/>
      <c r="EC361" s="514"/>
      <c r="ED361" s="514"/>
      <c r="EE361" s="514"/>
      <c r="EF361" s="514"/>
      <c r="EG361" s="514"/>
      <c r="EH361" s="514"/>
      <c r="EI361" s="514"/>
      <c r="EJ361" s="514"/>
      <c r="EK361" s="514"/>
      <c r="EL361" s="514"/>
      <c r="EM361" s="514"/>
      <c r="EN361" s="514"/>
      <c r="EO361" s="514"/>
      <c r="EP361" s="514"/>
      <c r="EQ361" s="514"/>
      <c r="ER361" s="514"/>
      <c r="ES361" s="514"/>
      <c r="ET361" s="514"/>
      <c r="EU361" s="514"/>
      <c r="EV361" s="514"/>
      <c r="EW361" s="514"/>
      <c r="EX361" s="514"/>
      <c r="EY361" s="514"/>
      <c r="EZ361" s="514"/>
      <c r="FA361" s="514"/>
      <c r="FB361" s="514"/>
      <c r="FC361" s="514"/>
      <c r="FD361" s="514"/>
      <c r="FE361" s="514"/>
      <c r="FF361" s="514"/>
      <c r="FG361" s="514"/>
      <c r="FH361" s="514"/>
      <c r="FI361" s="514"/>
      <c r="FJ361" s="514"/>
      <c r="FK361" s="514"/>
      <c r="FL361" s="514"/>
      <c r="FM361" s="514"/>
      <c r="FN361" s="514"/>
      <c r="FO361" s="514"/>
      <c r="FP361" s="514"/>
      <c r="FQ361" s="514"/>
      <c r="FR361" s="514"/>
      <c r="FS361" s="514"/>
      <c r="FT361" s="514"/>
      <c r="FU361" s="514"/>
      <c r="FV361" s="514"/>
      <c r="FW361" s="514"/>
      <c r="FX361" s="514"/>
      <c r="FY361" s="514"/>
      <c r="FZ361" s="514"/>
      <c r="GA361" s="514"/>
      <c r="GB361" s="514"/>
      <c r="GC361" s="514"/>
      <c r="GD361" s="514"/>
      <c r="GE361" s="514"/>
      <c r="GF361" s="514"/>
      <c r="GG361" s="514"/>
      <c r="GH361" s="514"/>
      <c r="GI361" s="514"/>
      <c r="GJ361" s="514"/>
      <c r="GK361" s="514"/>
      <c r="GL361" s="514"/>
      <c r="GM361" s="514"/>
      <c r="GN361" s="514"/>
      <c r="GO361" s="514"/>
      <c r="GP361" s="514"/>
      <c r="GQ361" s="514"/>
      <c r="GR361" s="514"/>
      <c r="GS361" s="514"/>
      <c r="GT361" s="514"/>
      <c r="GU361" s="514"/>
      <c r="GV361" s="514"/>
      <c r="GW361" s="514"/>
      <c r="GX361" s="514"/>
      <c r="GY361" s="514"/>
      <c r="GZ361" s="514"/>
      <c r="HA361" s="514"/>
      <c r="HB361" s="514"/>
      <c r="HC361" s="514"/>
      <c r="HD361" s="514"/>
      <c r="HE361" s="514"/>
      <c r="HF361" s="514"/>
      <c r="HG361" s="514"/>
      <c r="HH361" s="514"/>
      <c r="HI361" s="514"/>
      <c r="HJ361" s="514"/>
      <c r="HK361" s="514"/>
      <c r="HL361" s="514"/>
      <c r="HM361" s="514"/>
      <c r="HN361" s="514"/>
      <c r="HO361" s="514"/>
      <c r="HP361" s="514"/>
      <c r="HQ361" s="514"/>
      <c r="HR361" s="514"/>
      <c r="HS361" s="514"/>
      <c r="HT361" s="514"/>
      <c r="HU361" s="514"/>
      <c r="HV361" s="514"/>
      <c r="HW361" s="514"/>
      <c r="HX361" s="514"/>
      <c r="HY361" s="514"/>
      <c r="HZ361" s="514"/>
      <c r="IA361" s="514"/>
      <c r="IB361" s="514"/>
      <c r="IC361" s="514"/>
      <c r="ID361" s="514"/>
      <c r="IE361" s="514"/>
      <c r="IF361" s="514"/>
      <c r="IG361" s="514"/>
      <c r="IH361" s="514"/>
      <c r="II361" s="514"/>
      <c r="IJ361" s="514"/>
      <c r="IK361" s="514"/>
      <c r="IL361" s="514"/>
      <c r="IM361" s="514"/>
      <c r="IN361" s="514"/>
      <c r="IO361" s="514"/>
      <c r="IP361" s="514"/>
      <c r="IQ361" s="514"/>
      <c r="IR361" s="514"/>
      <c r="IS361" s="514"/>
      <c r="IT361" s="514"/>
      <c r="IU361" s="514"/>
      <c r="IV361" s="514"/>
      <c r="IW361" s="549"/>
    </row>
    <row r="362" spans="1:257" ht="82.5" x14ac:dyDescent="0.25">
      <c r="A362" s="996">
        <f t="shared" ref="A362" si="690">A374</f>
        <v>28</v>
      </c>
      <c r="B362" s="507">
        <v>1</v>
      </c>
      <c r="C362" s="97" t="str">
        <f>IF(Proponentes!B353&gt;0,Proponentes!B353,"")</f>
        <v>UNIÓN TEMPORAL PROTECCION ANP 2021</v>
      </c>
      <c r="D362" s="335"/>
      <c r="E362" s="337" t="s">
        <v>142</v>
      </c>
      <c r="F362" s="334" t="s">
        <v>1683</v>
      </c>
      <c r="G362" s="341">
        <v>46389</v>
      </c>
      <c r="H362" s="335" t="s">
        <v>1631</v>
      </c>
      <c r="I362" s="335" t="s">
        <v>1538</v>
      </c>
      <c r="J362" s="341"/>
      <c r="K362" s="335"/>
      <c r="L362" s="335" t="s">
        <v>140</v>
      </c>
      <c r="M362" s="334" t="s">
        <v>1671</v>
      </c>
      <c r="N362" s="341">
        <v>45074</v>
      </c>
      <c r="O362" s="335" t="s">
        <v>1631</v>
      </c>
      <c r="P362" s="335" t="s">
        <v>1538</v>
      </c>
      <c r="Q362" s="341"/>
      <c r="R362" s="335"/>
      <c r="S362" s="335" t="s">
        <v>138</v>
      </c>
      <c r="T362" s="334" t="s">
        <v>1775</v>
      </c>
      <c r="U362" s="341">
        <v>47230</v>
      </c>
      <c r="V362" s="335" t="s">
        <v>1631</v>
      </c>
      <c r="W362" s="335" t="s">
        <v>1538</v>
      </c>
      <c r="X362" s="335"/>
      <c r="Y362" s="335"/>
      <c r="Z362" s="335"/>
      <c r="AA362" s="334"/>
      <c r="AB362" s="335"/>
      <c r="AC362" s="335"/>
      <c r="AD362" s="335"/>
      <c r="AE362" s="335"/>
      <c r="AF362" s="335"/>
      <c r="AG362" s="97" t="str">
        <f t="shared" ref="AG362" si="691">IF(E362="","",IF(K362=0,IF(R362=0,IF(Y362=0,IF(AF362=0,"CUMPLE","NO CUMPLE"),"NO CUMPLE"),"NO CUMPLE"),"NO CUMPLE"))</f>
        <v>CUMPLE</v>
      </c>
      <c r="AH362" s="993"/>
      <c r="AI362" s="335"/>
      <c r="AJ362" s="335" t="str">
        <f>IF(E362&gt;0,E362,"")</f>
        <v>EMPRESA DE VIGILANCIA Y SEGURIDAD PRIVADA CARIMAR LTDA</v>
      </c>
      <c r="AK362" s="335"/>
      <c r="AL362" s="334"/>
      <c r="AM362" s="341"/>
      <c r="AN362" s="335"/>
      <c r="AO362" s="335"/>
      <c r="AP362" s="335"/>
      <c r="AQ362" s="335" t="s">
        <v>140</v>
      </c>
      <c r="AR362" s="335" t="s">
        <v>1631</v>
      </c>
      <c r="AS362" s="334" t="s">
        <v>1671</v>
      </c>
      <c r="AT362" s="334" t="s">
        <v>1814</v>
      </c>
      <c r="AU362" s="335" t="s">
        <v>1538</v>
      </c>
      <c r="AV362" s="335"/>
      <c r="AW362" s="335"/>
      <c r="AX362" s="335" t="s">
        <v>138</v>
      </c>
      <c r="AY362" s="335" t="s">
        <v>1631</v>
      </c>
      <c r="AZ362" s="334" t="s">
        <v>1725</v>
      </c>
      <c r="BA362" s="341">
        <v>47230</v>
      </c>
      <c r="BB362" s="335"/>
      <c r="BC362" s="335"/>
      <c r="BD362" s="335"/>
      <c r="BE362" s="335"/>
      <c r="BF362" s="335"/>
      <c r="BG362" s="334"/>
      <c r="BH362" s="335"/>
      <c r="BI362" s="335"/>
      <c r="BJ362" s="335"/>
      <c r="BK362" s="335"/>
      <c r="BL362" s="97" t="str">
        <f t="shared" ref="BL362" si="692">IF(AJ362="","",IF(AP362=0,IF(AW362=0,IF(BD362=0,IF(BK362=0,"CUMPLE","NO CUMPLE"),"NO CUMPLE"),"NO CUMPLE"),"NO CUMPLE"))</f>
        <v>CUMPLE</v>
      </c>
      <c r="BM362" s="993"/>
      <c r="BN362" s="335" t="str">
        <f t="shared" ref="BN362:BN373" si="693">IF(E362&gt;0,E362,"")</f>
        <v>EMPRESA DE VIGILANCIA Y SEGURIDAD PRIVADA CARIMAR LTDA</v>
      </c>
      <c r="BO362" s="334" t="s">
        <v>1815</v>
      </c>
      <c r="BP362" s="335" t="s">
        <v>1631</v>
      </c>
      <c r="BQ362" s="335">
        <v>7</v>
      </c>
      <c r="BR362" s="335"/>
      <c r="BS362" s="335" t="s">
        <v>1816</v>
      </c>
      <c r="BT362" s="334"/>
      <c r="BU362" s="335"/>
      <c r="BV362" s="335"/>
      <c r="BW362" s="335"/>
      <c r="BX362" s="335" t="str">
        <f t="shared" ref="BX362:BX373" si="694">IF(S362&gt;0,S362,"")</f>
        <v>SEGURIDAD PENTA LTDA</v>
      </c>
      <c r="BY362" s="334"/>
      <c r="BZ362" s="335"/>
      <c r="CA362" s="335"/>
      <c r="CB362" s="335"/>
      <c r="CC362" s="335" t="str">
        <f t="shared" ref="CC362:CC373" si="695">IF(Z362&gt;0,Z362,"")</f>
        <v/>
      </c>
      <c r="CD362" s="334"/>
      <c r="CE362" s="335"/>
      <c r="CF362" s="335"/>
      <c r="CG362" s="335"/>
      <c r="CH362" s="997">
        <f>Proponentes!N353</f>
        <v>0</v>
      </c>
      <c r="CI362" s="97" t="str">
        <f t="shared" ref="CI362:CI373" si="696">IF(BN362="","",IF(CJ362=0,"CUMPLE","NO CUMPLE"))</f>
        <v>CUMPLE</v>
      </c>
      <c r="CJ362" s="998"/>
      <c r="CK362" s="335"/>
      <c r="CL362" s="97" t="str">
        <f>IF(E362&gt;0,E362,"")</f>
        <v>EMPRESA DE VIGILANCIA Y SEGURIDAD PRIVADA CARIMAR LTDA</v>
      </c>
      <c r="CM362" s="509" t="s">
        <v>742</v>
      </c>
      <c r="CN362" s="335" t="s">
        <v>1538</v>
      </c>
      <c r="CO362" s="335" t="s">
        <v>1631</v>
      </c>
      <c r="CP362" s="335"/>
      <c r="CQ362" s="335" t="s">
        <v>138</v>
      </c>
      <c r="CR362" s="334" t="s">
        <v>332</v>
      </c>
      <c r="CS362" s="335" t="s">
        <v>1538</v>
      </c>
      <c r="CT362" s="335" t="s">
        <v>1631</v>
      </c>
      <c r="CU362" s="335"/>
      <c r="CV362" s="335" t="s">
        <v>140</v>
      </c>
      <c r="CW362" s="334" t="s">
        <v>332</v>
      </c>
      <c r="CX362" s="335" t="s">
        <v>1538</v>
      </c>
      <c r="CY362" s="335" t="s">
        <v>1631</v>
      </c>
      <c r="CZ362" s="335"/>
      <c r="DA362" s="97"/>
      <c r="DB362" s="334"/>
      <c r="DC362" s="335"/>
      <c r="DD362" s="335"/>
      <c r="DE362" s="335"/>
      <c r="DF362" s="97" t="str">
        <f t="shared" ref="DF362" si="697">IF(CL362="","",IF(CP362=0,IF(CU362=0,IF(CZ362=0,IF(DE362=0,"CUMPLE","NO CUMPLE"),"NO CUMPLE"),"NO CUMPLE"),"NO CUMPLE"))</f>
        <v>CUMPLE</v>
      </c>
      <c r="DG362" s="993"/>
      <c r="DH362" s="335"/>
      <c r="DI362" s="97" t="str">
        <f t="shared" ref="DI362" si="698">IF(E362&gt;0,E362,"")</f>
        <v>EMPRESA DE VIGILANCIA Y SEGURIDAD PRIVADA CARIMAR LTDA</v>
      </c>
      <c r="DJ362" s="334" t="s">
        <v>332</v>
      </c>
      <c r="DK362" s="335" t="s">
        <v>1631</v>
      </c>
      <c r="DL362" s="335"/>
      <c r="DM362" s="335" t="s">
        <v>138</v>
      </c>
      <c r="DN362" s="334" t="s">
        <v>332</v>
      </c>
      <c r="DO362" s="335" t="s">
        <v>1631</v>
      </c>
      <c r="DP362" s="335"/>
      <c r="DQ362" s="335" t="s">
        <v>140</v>
      </c>
      <c r="DR362" s="334" t="s">
        <v>332</v>
      </c>
      <c r="DS362" s="335" t="s">
        <v>1631</v>
      </c>
      <c r="DT362" s="335"/>
      <c r="DU362" s="97"/>
      <c r="DV362" s="334"/>
      <c r="DW362" s="335"/>
      <c r="DX362" s="335"/>
      <c r="DY362" s="97" t="str">
        <f t="shared" ref="DY362" si="699">IF(DI362="","",IF(DL362=0,IF(DP362=0,IF(DT362=0,IF(DX362=0,"CUMPLE","NO CUMPLE"),"NO CUMPLE"),"NO CUMPLE"),"NO CUMPLE"))</f>
        <v>CUMPLE</v>
      </c>
      <c r="DZ362" s="998"/>
      <c r="EA362" s="335"/>
      <c r="EB362" s="97" t="str">
        <f t="shared" ref="EB362:EB373" si="700">IF(E362&gt;0,E362,"")</f>
        <v>EMPRESA DE VIGILANCIA Y SEGURIDAD PRIVADA CARIMAR LTDA</v>
      </c>
      <c r="EC362" s="334" t="s">
        <v>332</v>
      </c>
      <c r="ED362" s="335" t="s">
        <v>1631</v>
      </c>
      <c r="EE362" s="335"/>
      <c r="EF362" s="335" t="s">
        <v>138</v>
      </c>
      <c r="EG362" s="334" t="s">
        <v>332</v>
      </c>
      <c r="EH362" s="335" t="s">
        <v>1631</v>
      </c>
      <c r="EI362" s="335"/>
      <c r="EJ362" s="335" t="s">
        <v>140</v>
      </c>
      <c r="EK362" s="334" t="s">
        <v>332</v>
      </c>
      <c r="EL362" s="335" t="s">
        <v>1631</v>
      </c>
      <c r="EM362" s="335"/>
      <c r="EN362" s="97"/>
      <c r="EO362" s="334"/>
      <c r="EP362" s="335"/>
      <c r="EQ362" s="335"/>
      <c r="ER362" s="97" t="str">
        <f t="shared" ref="ER362" si="701">IF(EB362="","",IF(EE362=0,IF(EI362=0,IF(EM362=0,IF(EQ362=0,"CUMPLE","NO CUMPLE"),"NO CUMPLE"),"NO CUMPLE"),"NO CUMPLE"))</f>
        <v>CUMPLE</v>
      </c>
      <c r="ES362" s="993"/>
      <c r="ET362" s="335"/>
      <c r="EU362" s="97" t="str">
        <f t="shared" ref="EU362:EU373" si="702">IF(E362&gt;0,E362,"")</f>
        <v>EMPRESA DE VIGILANCIA Y SEGURIDAD PRIVADA CARIMAR LTDA</v>
      </c>
      <c r="EV362" s="334" t="s">
        <v>1817</v>
      </c>
      <c r="EW362" s="335" t="s">
        <v>1631</v>
      </c>
      <c r="EX362" s="335"/>
      <c r="EY362" s="335" t="s">
        <v>138</v>
      </c>
      <c r="EZ362" s="334" t="s">
        <v>1818</v>
      </c>
      <c r="FA362" s="335" t="s">
        <v>1631</v>
      </c>
      <c r="FB362" s="335"/>
      <c r="FC362" s="335" t="s">
        <v>140</v>
      </c>
      <c r="FD362" s="334" t="s">
        <v>1818</v>
      </c>
      <c r="FE362" s="335" t="s">
        <v>1631</v>
      </c>
      <c r="FF362" s="335"/>
      <c r="FG362" s="97"/>
      <c r="FH362" s="334"/>
      <c r="FI362" s="335"/>
      <c r="FJ362" s="335"/>
      <c r="FK362" s="97" t="str">
        <f t="shared" ref="FK362" si="703">IF(EU362="","",IF(EX362=0,IF(FB362=0,IF(FF362=0,IF(FJ362=0,"CUMPLE","NO CUMPLE"),"NO CUMPLE"),"NO CUMPLE"),"NO CUMPLE"))</f>
        <v>CUMPLE</v>
      </c>
      <c r="FL362" s="993"/>
      <c r="FM362" s="335"/>
      <c r="FN362" s="97" t="str">
        <f t="shared" ref="FN362:FN373" si="704">IF(E362&gt;0,E362,"")</f>
        <v>EMPRESA DE VIGILANCIA Y SEGURIDAD PRIVADA CARIMAR LTDA</v>
      </c>
      <c r="FO362" s="334" t="s">
        <v>947</v>
      </c>
      <c r="FP362" s="335"/>
      <c r="FQ362" s="335" t="s">
        <v>138</v>
      </c>
      <c r="FR362" s="334" t="s">
        <v>879</v>
      </c>
      <c r="FS362" s="335"/>
      <c r="FT362" s="335" t="s">
        <v>140</v>
      </c>
      <c r="FU362" s="334" t="s">
        <v>879</v>
      </c>
      <c r="FV362" s="335"/>
      <c r="FW362" s="97"/>
      <c r="FX362" s="334"/>
      <c r="FY362" s="335"/>
      <c r="FZ362" s="97" t="str">
        <f t="shared" ref="FZ362" si="705">IF(FN362="","",IF(FP362=0,IF(FS362=0,IF(FV362=0,IF(FY362=0,"CUMPLE","NO CUMPLE"),"NO CUMPLE"),"NO CUMPLE"),"NO CUMPLE"))</f>
        <v>CUMPLE</v>
      </c>
      <c r="GA362" s="993"/>
      <c r="GB362" s="335"/>
      <c r="GC362" s="510" t="s">
        <v>142</v>
      </c>
      <c r="GD362" s="336" t="s">
        <v>947</v>
      </c>
      <c r="GE362" s="337" t="s">
        <v>1631</v>
      </c>
      <c r="GF362" s="337"/>
      <c r="GG362" s="337"/>
      <c r="GH362" s="337"/>
      <c r="GI362" s="335" t="s">
        <v>138</v>
      </c>
      <c r="GJ362" s="336" t="s">
        <v>768</v>
      </c>
      <c r="GK362" s="337" t="s">
        <v>1631</v>
      </c>
      <c r="GL362" s="337"/>
      <c r="GM362" s="337"/>
      <c r="GN362" s="337"/>
      <c r="GO362" s="510" t="s">
        <v>140</v>
      </c>
      <c r="GP362" s="336" t="s">
        <v>768</v>
      </c>
      <c r="GQ362" s="337" t="s">
        <v>1631</v>
      </c>
      <c r="GR362" s="337"/>
      <c r="GS362" s="337"/>
      <c r="GT362" s="337"/>
      <c r="GU362" s="510"/>
      <c r="GV362" s="336"/>
      <c r="GW362" s="337"/>
      <c r="GX362" s="337"/>
      <c r="GY362" s="337"/>
      <c r="GZ362" s="336"/>
      <c r="HA362" s="510" t="str">
        <f t="shared" ref="HA362" si="706">IF(GC362="","",IF(GH362=0,IF(GN362=0,IF(GT362=0,IF(GZ362=0,"CUMPLE","NO CUMPLE"),"NO CUMPLE"),"NO CUMPLE"),"NO CUMPLE"))</f>
        <v>CUMPLE</v>
      </c>
      <c r="HB362" s="994"/>
      <c r="HC362" s="337"/>
      <c r="HD362" s="510" t="str">
        <f t="shared" ref="HD362:HD373" si="707">IF(E362&gt;0,E362,"")</f>
        <v>EMPRESA DE VIGILANCIA Y SEGURIDAD PRIVADA CARIMAR LTDA</v>
      </c>
      <c r="HE362" s="336" t="s">
        <v>764</v>
      </c>
      <c r="HF362" s="337" t="s">
        <v>1631</v>
      </c>
      <c r="HG362" s="337" t="s">
        <v>1631</v>
      </c>
      <c r="HH362" s="336"/>
      <c r="HI362" s="335" t="s">
        <v>140</v>
      </c>
      <c r="HJ362" s="336" t="s">
        <v>949</v>
      </c>
      <c r="HK362" s="337" t="s">
        <v>1631</v>
      </c>
      <c r="HL362" s="337" t="s">
        <v>1631</v>
      </c>
      <c r="HM362" s="336"/>
      <c r="HN362" s="335" t="s">
        <v>138</v>
      </c>
      <c r="HO362" s="336" t="s">
        <v>438</v>
      </c>
      <c r="HP362" s="337" t="s">
        <v>1631</v>
      </c>
      <c r="HQ362" s="337" t="s">
        <v>1631</v>
      </c>
      <c r="HR362" s="337"/>
      <c r="HS362" s="510"/>
      <c r="HT362" s="336"/>
      <c r="HU362" s="337"/>
      <c r="HV362" s="337"/>
      <c r="HW362" s="337"/>
      <c r="HX362" s="97" t="str">
        <f t="shared" ref="HX362" si="708">IF(HD362="","",IF(HH362=0,IF(HM362=0,IF(HR362=0,IF(HW362=0,"CUMPLE","NO CUMPLE"),"NO CUMPLE"),"NO CUMPLE"),"NO CUMPLE"))</f>
        <v>CUMPLE</v>
      </c>
      <c r="HY362" s="994"/>
      <c r="HZ362" s="337"/>
      <c r="IA362" s="510" t="str">
        <f t="shared" ref="IA362:IA373" si="709">IF(E362&gt;0,E362,"")</f>
        <v>EMPRESA DE VIGILANCIA Y SEGURIDAD PRIVADA CARIMAR LTDA</v>
      </c>
      <c r="IB362" s="336" t="s">
        <v>768</v>
      </c>
      <c r="IC362" s="337" t="s">
        <v>1631</v>
      </c>
      <c r="ID362" s="337"/>
      <c r="IE362" s="335" t="s">
        <v>138</v>
      </c>
      <c r="IF362" s="336" t="s">
        <v>332</v>
      </c>
      <c r="IG362" s="337" t="s">
        <v>1631</v>
      </c>
      <c r="IH362" s="337"/>
      <c r="II362" s="335" t="s">
        <v>140</v>
      </c>
      <c r="IJ362" s="336" t="s">
        <v>747</v>
      </c>
      <c r="IK362" s="337" t="s">
        <v>1631</v>
      </c>
      <c r="IL362" s="337"/>
      <c r="IM362" s="510"/>
      <c r="IN362" s="336"/>
      <c r="IO362" s="337"/>
      <c r="IP362" s="337"/>
      <c r="IQ362" s="97" t="str">
        <f t="shared" ref="IQ362:IQ373" si="710">IF(IA362="","",IF(ID362=0,IF(IH362=0,IF(IL362=0,IF(IP362=0,"CUMPLE","NO CUMPLE"),"NO CUMPLE"),"NO CUMPLE"),"NO CUMPLE"))</f>
        <v>CUMPLE</v>
      </c>
      <c r="IR362" s="994"/>
      <c r="IS362" s="337"/>
      <c r="IT362" s="337" t="s">
        <v>1631</v>
      </c>
      <c r="IU362" s="337">
        <v>1</v>
      </c>
      <c r="IV362" s="510" t="str">
        <f t="shared" ref="IV362:IV373" si="711">IF(IT362&lt;&gt;"",IF(IT362="SI","CUMPLE","NO CUMPLE"),"")</f>
        <v>CUMPLE</v>
      </c>
      <c r="IW362" s="995"/>
    </row>
    <row r="363" spans="1:257" x14ac:dyDescent="0.25">
      <c r="A363" s="996"/>
      <c r="B363" s="507">
        <v>2</v>
      </c>
      <c r="C363" s="97" t="str">
        <f>IF(Proponentes!B354&gt;0,Proponentes!B354,"")</f>
        <v/>
      </c>
      <c r="D363" s="335"/>
      <c r="E363" s="2"/>
      <c r="F363" s="334"/>
      <c r="G363" s="341"/>
      <c r="H363" s="335"/>
      <c r="I363" s="335"/>
      <c r="J363" s="335"/>
      <c r="K363" s="335"/>
      <c r="L363" s="335"/>
      <c r="M363" s="334"/>
      <c r="N363" s="335"/>
      <c r="O363" s="335"/>
      <c r="P363" s="335"/>
      <c r="Q363" s="335"/>
      <c r="R363" s="335"/>
      <c r="S363" s="335"/>
      <c r="T363" s="334"/>
      <c r="U363" s="335"/>
      <c r="V363" s="335"/>
      <c r="W363" s="335"/>
      <c r="X363" s="335"/>
      <c r="Y363" s="335"/>
      <c r="Z363" s="335"/>
      <c r="AA363" s="334"/>
      <c r="AB363" s="335"/>
      <c r="AC363" s="335"/>
      <c r="AD363" s="335"/>
      <c r="AE363" s="335"/>
      <c r="AF363" s="335"/>
      <c r="AG363" s="97" t="str">
        <f>IF(E363="","",IF(K363=0,IF(R363=0,IF(Y363=0,IF(AF363=0,"CUMPLE","NO CUMPLE"),"NO CUMPLE"),"NO CUMPLE"),"NO CUMPLE"))</f>
        <v/>
      </c>
      <c r="AH363" s="993"/>
      <c r="AI363" s="335"/>
      <c r="AJ363" s="335" t="str">
        <f t="shared" si="683"/>
        <v/>
      </c>
      <c r="AK363" s="335"/>
      <c r="AL363" s="334"/>
      <c r="AM363" s="335"/>
      <c r="AN363" s="335"/>
      <c r="AO363" s="335"/>
      <c r="AP363" s="335"/>
      <c r="AQ363" s="335"/>
      <c r="AR363" s="335"/>
      <c r="AS363" s="334"/>
      <c r="AT363" s="341"/>
      <c r="AU363" s="335"/>
      <c r="AV363" s="335"/>
      <c r="AW363" s="335"/>
      <c r="AX363" s="335"/>
      <c r="AY363" s="335"/>
      <c r="AZ363" s="334"/>
      <c r="BA363" s="335"/>
      <c r="BB363" s="335"/>
      <c r="BC363" s="335"/>
      <c r="BD363" s="335"/>
      <c r="BE363" s="335"/>
      <c r="BF363" s="335"/>
      <c r="BG363" s="334"/>
      <c r="BH363" s="335"/>
      <c r="BI363" s="335"/>
      <c r="BJ363" s="335"/>
      <c r="BK363" s="335"/>
      <c r="BL363" s="97" t="str">
        <f t="shared" si="667"/>
        <v/>
      </c>
      <c r="BM363" s="993"/>
      <c r="BN363" s="335" t="str">
        <f t="shared" si="693"/>
        <v/>
      </c>
      <c r="BO363" s="334"/>
      <c r="BP363" s="335"/>
      <c r="BQ363" s="335"/>
      <c r="BR363" s="335"/>
      <c r="BS363" s="335" t="str">
        <f t="shared" ref="BS363:BS373" si="712">IF(L363&gt;0,L363,"")</f>
        <v/>
      </c>
      <c r="BT363" s="334"/>
      <c r="BU363" s="335"/>
      <c r="BV363" s="335"/>
      <c r="BW363" s="335"/>
      <c r="BX363" s="335" t="str">
        <f t="shared" si="694"/>
        <v/>
      </c>
      <c r="BY363" s="334"/>
      <c r="BZ363" s="335"/>
      <c r="CA363" s="335"/>
      <c r="CB363" s="335"/>
      <c r="CC363" s="335" t="str">
        <f t="shared" si="695"/>
        <v/>
      </c>
      <c r="CD363" s="334"/>
      <c r="CE363" s="335"/>
      <c r="CF363" s="335"/>
      <c r="CG363" s="335"/>
      <c r="CH363" s="997"/>
      <c r="CI363" s="97" t="str">
        <f t="shared" si="696"/>
        <v/>
      </c>
      <c r="CJ363" s="998"/>
      <c r="CK363" s="335"/>
      <c r="CL363" s="97" t="str">
        <f t="shared" ref="CL363:CL373" si="713">IF(E363&gt;0,E363,"")</f>
        <v/>
      </c>
      <c r="CM363" s="334"/>
      <c r="CN363" s="335"/>
      <c r="CO363" s="335"/>
      <c r="CP363" s="335"/>
      <c r="CQ363" s="97"/>
      <c r="CR363" s="334"/>
      <c r="CS363" s="335"/>
      <c r="CT363" s="335"/>
      <c r="CU363" s="335"/>
      <c r="CV363" s="97"/>
      <c r="CW363" s="334"/>
      <c r="CX363" s="335"/>
      <c r="CY363" s="335"/>
      <c r="CZ363" s="335"/>
      <c r="DA363" s="97"/>
      <c r="DB363" s="334"/>
      <c r="DC363" s="335"/>
      <c r="DD363" s="335"/>
      <c r="DE363" s="335"/>
      <c r="DF363" s="97" t="str">
        <f t="shared" si="672"/>
        <v/>
      </c>
      <c r="DG363" s="993"/>
      <c r="DH363" s="335"/>
      <c r="DI363" s="97" t="str">
        <f t="shared" si="673"/>
        <v/>
      </c>
      <c r="DJ363" s="334"/>
      <c r="DK363" s="335"/>
      <c r="DL363" s="335"/>
      <c r="DM363" s="97"/>
      <c r="DN363" s="334"/>
      <c r="DO363" s="335"/>
      <c r="DP363" s="335"/>
      <c r="DQ363" s="97"/>
      <c r="DR363" s="334"/>
      <c r="DS363" s="335"/>
      <c r="DT363" s="335"/>
      <c r="DU363" s="97"/>
      <c r="DV363" s="334"/>
      <c r="DW363" s="335"/>
      <c r="DX363" s="335"/>
      <c r="DY363" s="97" t="str">
        <f t="shared" si="674"/>
        <v/>
      </c>
      <c r="DZ363" s="998"/>
      <c r="EA363" s="335"/>
      <c r="EB363" s="97" t="str">
        <f t="shared" si="700"/>
        <v/>
      </c>
      <c r="EC363" s="334"/>
      <c r="ED363" s="335"/>
      <c r="EE363" s="335"/>
      <c r="EF363" s="97"/>
      <c r="EG363" s="334"/>
      <c r="EH363" s="335"/>
      <c r="EI363" s="335"/>
      <c r="EJ363" s="97"/>
      <c r="EK363" s="334"/>
      <c r="EL363" s="335"/>
      <c r="EM363" s="335"/>
      <c r="EN363" s="97"/>
      <c r="EO363" s="334"/>
      <c r="EP363" s="335"/>
      <c r="EQ363" s="335"/>
      <c r="ER363" s="97" t="str">
        <f t="shared" si="675"/>
        <v/>
      </c>
      <c r="ES363" s="993"/>
      <c r="ET363" s="335"/>
      <c r="EU363" s="97" t="str">
        <f t="shared" si="702"/>
        <v/>
      </c>
      <c r="EV363" s="334"/>
      <c r="EW363" s="335"/>
      <c r="EX363" s="335"/>
      <c r="EY363" s="97"/>
      <c r="EZ363" s="334"/>
      <c r="FA363" s="335"/>
      <c r="FB363" s="335"/>
      <c r="FC363" s="97"/>
      <c r="FD363" s="334"/>
      <c r="FE363" s="335"/>
      <c r="FF363" s="335"/>
      <c r="FG363" s="97"/>
      <c r="FH363" s="334"/>
      <c r="FI363" s="335"/>
      <c r="FJ363" s="335"/>
      <c r="FK363" s="97" t="str">
        <f t="shared" si="676"/>
        <v/>
      </c>
      <c r="FL363" s="993"/>
      <c r="FM363" s="335"/>
      <c r="FN363" s="97" t="str">
        <f t="shared" si="704"/>
        <v/>
      </c>
      <c r="FO363" s="334"/>
      <c r="FP363" s="335"/>
      <c r="FQ363" s="97"/>
      <c r="FR363" s="334"/>
      <c r="FS363" s="335"/>
      <c r="FT363" s="97"/>
      <c r="FU363" s="334"/>
      <c r="FV363" s="335"/>
      <c r="FW363" s="97"/>
      <c r="FX363" s="334"/>
      <c r="FY363" s="335"/>
      <c r="FZ363" s="97" t="str">
        <f t="shared" si="677"/>
        <v/>
      </c>
      <c r="GA363" s="993"/>
      <c r="GB363" s="335"/>
      <c r="GC363" s="510" t="str">
        <f t="shared" ref="GC363:GC373" si="714">IF(E363&gt;0,E363,"")</f>
        <v/>
      </c>
      <c r="GD363" s="336"/>
      <c r="GE363" s="337"/>
      <c r="GF363" s="337"/>
      <c r="GG363" s="337"/>
      <c r="GH363" s="337"/>
      <c r="GI363" s="510"/>
      <c r="GJ363" s="336"/>
      <c r="GK363" s="337"/>
      <c r="GL363" s="337"/>
      <c r="GM363" s="337"/>
      <c r="GN363" s="337"/>
      <c r="GO363" s="510"/>
      <c r="GP363" s="336"/>
      <c r="GQ363" s="337"/>
      <c r="GR363" s="337"/>
      <c r="GS363" s="337"/>
      <c r="GT363" s="337"/>
      <c r="GU363" s="510"/>
      <c r="GV363" s="336"/>
      <c r="GW363" s="337"/>
      <c r="GX363" s="337"/>
      <c r="GY363" s="337"/>
      <c r="GZ363" s="336"/>
      <c r="HA363" s="510" t="str">
        <f t="shared" si="678"/>
        <v/>
      </c>
      <c r="HB363" s="994"/>
      <c r="HC363" s="337"/>
      <c r="HD363" s="510" t="str">
        <f t="shared" si="707"/>
        <v/>
      </c>
      <c r="HE363" s="336"/>
      <c r="HF363" s="337"/>
      <c r="HG363" s="337"/>
      <c r="HH363" s="336"/>
      <c r="HI363" s="510"/>
      <c r="HJ363" s="336"/>
      <c r="HK363" s="337"/>
      <c r="HL363" s="337"/>
      <c r="HM363" s="336"/>
      <c r="HN363" s="510"/>
      <c r="HO363" s="336"/>
      <c r="HP363" s="337"/>
      <c r="HQ363" s="337"/>
      <c r="HR363" s="337"/>
      <c r="HS363" s="510"/>
      <c r="HT363" s="336"/>
      <c r="HU363" s="337"/>
      <c r="HV363" s="337"/>
      <c r="HW363" s="337"/>
      <c r="HX363" s="97" t="str">
        <f>IF(HD363="","",IF(HH363=0,IF(HM363=0,IF(HR363=0,IF(HW363=0,"CUMPLE","NO CUMPLE"),"NO CUMPLE"),"NO CUMPLE"),"NO CUMPLE"))</f>
        <v/>
      </c>
      <c r="HY363" s="994"/>
      <c r="HZ363" s="337"/>
      <c r="IA363" s="510" t="str">
        <f t="shared" si="709"/>
        <v/>
      </c>
      <c r="IB363" s="336"/>
      <c r="IC363" s="337"/>
      <c r="ID363" s="337"/>
      <c r="IE363" s="510"/>
      <c r="IF363" s="336"/>
      <c r="IG363" s="337"/>
      <c r="IH363" s="337"/>
      <c r="II363" s="510"/>
      <c r="IJ363" s="336"/>
      <c r="IK363" s="337"/>
      <c r="IL363" s="337"/>
      <c r="IM363" s="510"/>
      <c r="IN363" s="336"/>
      <c r="IO363" s="337"/>
      <c r="IP363" s="337"/>
      <c r="IQ363" s="97" t="str">
        <f t="shared" si="710"/>
        <v/>
      </c>
      <c r="IR363" s="994"/>
      <c r="IS363" s="337"/>
      <c r="IT363" s="337"/>
      <c r="IU363" s="337"/>
      <c r="IV363" s="510" t="str">
        <f t="shared" si="711"/>
        <v/>
      </c>
      <c r="IW363" s="995"/>
    </row>
    <row r="364" spans="1:257" x14ac:dyDescent="0.25">
      <c r="A364" s="996"/>
      <c r="B364" s="507">
        <v>3</v>
      </c>
      <c r="C364" s="97" t="str">
        <f>IF(Proponentes!B355&gt;0,Proponentes!B355,"")</f>
        <v/>
      </c>
      <c r="D364" s="335"/>
      <c r="E364" s="2"/>
      <c r="F364" s="334"/>
      <c r="G364" s="335"/>
      <c r="H364" s="335"/>
      <c r="I364" s="335"/>
      <c r="J364" s="335"/>
      <c r="K364" s="335"/>
      <c r="L364" s="335"/>
      <c r="M364" s="334"/>
      <c r="N364" s="335"/>
      <c r="O364" s="335"/>
      <c r="P364" s="335"/>
      <c r="Q364" s="335"/>
      <c r="R364" s="335"/>
      <c r="S364" s="335"/>
      <c r="T364" s="334"/>
      <c r="U364" s="335"/>
      <c r="V364" s="335"/>
      <c r="W364" s="335"/>
      <c r="X364" s="335"/>
      <c r="Y364" s="335"/>
      <c r="Z364" s="335"/>
      <c r="AA364" s="334"/>
      <c r="AB364" s="335"/>
      <c r="AC364" s="335"/>
      <c r="AD364" s="335"/>
      <c r="AE364" s="335"/>
      <c r="AF364" s="335"/>
      <c r="AG364" s="97" t="str">
        <f t="shared" si="666"/>
        <v/>
      </c>
      <c r="AH364" s="993"/>
      <c r="AI364" s="335"/>
      <c r="AJ364" s="335" t="str">
        <f t="shared" si="683"/>
        <v/>
      </c>
      <c r="AK364" s="335"/>
      <c r="AL364" s="334"/>
      <c r="AM364" s="335"/>
      <c r="AN364" s="335"/>
      <c r="AO364" s="335"/>
      <c r="AP364" s="335"/>
      <c r="AQ364" s="335"/>
      <c r="AR364" s="335"/>
      <c r="AS364" s="334"/>
      <c r="AT364" s="335"/>
      <c r="AU364" s="335"/>
      <c r="AV364" s="335"/>
      <c r="AW364" s="335"/>
      <c r="AX364" s="335"/>
      <c r="AY364" s="335"/>
      <c r="AZ364" s="334"/>
      <c r="BA364" s="335"/>
      <c r="BB364" s="335"/>
      <c r="BC364" s="335"/>
      <c r="BD364" s="335"/>
      <c r="BE364" s="335"/>
      <c r="BF364" s="335"/>
      <c r="BG364" s="334"/>
      <c r="BH364" s="335"/>
      <c r="BI364" s="335"/>
      <c r="BJ364" s="335"/>
      <c r="BK364" s="335"/>
      <c r="BL364" s="97" t="str">
        <f t="shared" si="667"/>
        <v/>
      </c>
      <c r="BM364" s="993"/>
      <c r="BN364" s="335" t="str">
        <f t="shared" si="693"/>
        <v/>
      </c>
      <c r="BO364" s="334"/>
      <c r="BP364" s="335"/>
      <c r="BQ364" s="335"/>
      <c r="BR364" s="335"/>
      <c r="BS364" s="335" t="str">
        <f t="shared" si="712"/>
        <v/>
      </c>
      <c r="BT364" s="334"/>
      <c r="BU364" s="335"/>
      <c r="BV364" s="335"/>
      <c r="BW364" s="335"/>
      <c r="BX364" s="335" t="str">
        <f t="shared" si="694"/>
        <v/>
      </c>
      <c r="BY364" s="334"/>
      <c r="BZ364" s="335"/>
      <c r="CA364" s="335"/>
      <c r="CB364" s="335"/>
      <c r="CC364" s="335" t="str">
        <f t="shared" si="695"/>
        <v/>
      </c>
      <c r="CD364" s="334"/>
      <c r="CE364" s="335"/>
      <c r="CF364" s="335"/>
      <c r="CG364" s="335"/>
      <c r="CH364" s="997"/>
      <c r="CI364" s="97" t="str">
        <f t="shared" si="696"/>
        <v/>
      </c>
      <c r="CJ364" s="998"/>
      <c r="CK364" s="335"/>
      <c r="CL364" s="97" t="str">
        <f t="shared" si="713"/>
        <v/>
      </c>
      <c r="CM364" s="334"/>
      <c r="CN364" s="335"/>
      <c r="CO364" s="335"/>
      <c r="CP364" s="335"/>
      <c r="CQ364" s="97"/>
      <c r="CR364" s="334"/>
      <c r="CS364" s="335"/>
      <c r="CT364" s="335"/>
      <c r="CU364" s="335"/>
      <c r="CV364" s="97"/>
      <c r="CW364" s="334"/>
      <c r="CX364" s="335"/>
      <c r="CY364" s="335"/>
      <c r="CZ364" s="335"/>
      <c r="DA364" s="97"/>
      <c r="DB364" s="334"/>
      <c r="DC364" s="335"/>
      <c r="DD364" s="335"/>
      <c r="DE364" s="335"/>
      <c r="DF364" s="97" t="str">
        <f t="shared" si="672"/>
        <v/>
      </c>
      <c r="DG364" s="993"/>
      <c r="DH364" s="335"/>
      <c r="DI364" s="97" t="str">
        <f t="shared" si="673"/>
        <v/>
      </c>
      <c r="DJ364" s="334"/>
      <c r="DK364" s="335"/>
      <c r="DL364" s="335"/>
      <c r="DM364" s="97"/>
      <c r="DN364" s="334"/>
      <c r="DO364" s="335"/>
      <c r="DP364" s="335"/>
      <c r="DQ364" s="97"/>
      <c r="DR364" s="334"/>
      <c r="DS364" s="335"/>
      <c r="DT364" s="335"/>
      <c r="DU364" s="97"/>
      <c r="DV364" s="334"/>
      <c r="DW364" s="335"/>
      <c r="DX364" s="335"/>
      <c r="DY364" s="97" t="str">
        <f t="shared" si="674"/>
        <v/>
      </c>
      <c r="DZ364" s="998"/>
      <c r="EA364" s="335"/>
      <c r="EB364" s="97" t="str">
        <f t="shared" si="700"/>
        <v/>
      </c>
      <c r="EC364" s="334"/>
      <c r="ED364" s="335"/>
      <c r="EE364" s="335"/>
      <c r="EF364" s="97"/>
      <c r="EG364" s="334"/>
      <c r="EH364" s="335"/>
      <c r="EI364" s="335"/>
      <c r="EJ364" s="97"/>
      <c r="EK364" s="334"/>
      <c r="EL364" s="335"/>
      <c r="EM364" s="335"/>
      <c r="EN364" s="97"/>
      <c r="EO364" s="334"/>
      <c r="EP364" s="335"/>
      <c r="EQ364" s="335"/>
      <c r="ER364" s="97" t="str">
        <f t="shared" si="675"/>
        <v/>
      </c>
      <c r="ES364" s="993"/>
      <c r="ET364" s="335"/>
      <c r="EU364" s="97" t="str">
        <f t="shared" si="702"/>
        <v/>
      </c>
      <c r="EV364" s="334"/>
      <c r="EW364" s="335"/>
      <c r="EX364" s="335"/>
      <c r="EY364" s="97"/>
      <c r="EZ364" s="334"/>
      <c r="FA364" s="335"/>
      <c r="FB364" s="335"/>
      <c r="FC364" s="97"/>
      <c r="FD364" s="334"/>
      <c r="FE364" s="335"/>
      <c r="FF364" s="335"/>
      <c r="FG364" s="97"/>
      <c r="FH364" s="334"/>
      <c r="FI364" s="335"/>
      <c r="FJ364" s="335"/>
      <c r="FK364" s="97" t="str">
        <f t="shared" si="676"/>
        <v/>
      </c>
      <c r="FL364" s="993"/>
      <c r="FM364" s="335"/>
      <c r="FN364" s="97" t="str">
        <f t="shared" si="704"/>
        <v/>
      </c>
      <c r="FO364" s="334"/>
      <c r="FP364" s="335"/>
      <c r="FQ364" s="97"/>
      <c r="FR364" s="334"/>
      <c r="FS364" s="335"/>
      <c r="FT364" s="97"/>
      <c r="FU364" s="334"/>
      <c r="FV364" s="335"/>
      <c r="FW364" s="97"/>
      <c r="FX364" s="334"/>
      <c r="FY364" s="335"/>
      <c r="FZ364" s="97" t="str">
        <f t="shared" si="677"/>
        <v/>
      </c>
      <c r="GA364" s="993"/>
      <c r="GB364" s="335"/>
      <c r="GC364" s="533" t="str">
        <f>IF(E364&gt;0,E364,"")</f>
        <v/>
      </c>
      <c r="GD364" s="336"/>
      <c r="GE364" s="337"/>
      <c r="GF364" s="337"/>
      <c r="GG364" s="337"/>
      <c r="GH364" s="337"/>
      <c r="GI364" s="510"/>
      <c r="GJ364" s="336"/>
      <c r="GK364" s="337"/>
      <c r="GL364" s="337"/>
      <c r="GM364" s="337"/>
      <c r="GN364" s="337"/>
      <c r="GO364" s="510"/>
      <c r="GP364" s="336"/>
      <c r="GQ364" s="337"/>
      <c r="GR364" s="337"/>
      <c r="GS364" s="337"/>
      <c r="GT364" s="337"/>
      <c r="GU364" s="510"/>
      <c r="GV364" s="336"/>
      <c r="GW364" s="337"/>
      <c r="GX364" s="337"/>
      <c r="GY364" s="337"/>
      <c r="GZ364" s="336"/>
      <c r="HA364" s="510" t="str">
        <f t="shared" si="678"/>
        <v/>
      </c>
      <c r="HB364" s="994"/>
      <c r="HC364" s="337"/>
      <c r="HD364" s="510" t="str">
        <f t="shared" si="707"/>
        <v/>
      </c>
      <c r="HE364" s="336"/>
      <c r="HF364" s="337"/>
      <c r="HG364" s="337"/>
      <c r="HH364" s="336"/>
      <c r="HI364" s="510"/>
      <c r="HJ364" s="336"/>
      <c r="HK364" s="337"/>
      <c r="HL364" s="337"/>
      <c r="HM364" s="336"/>
      <c r="HN364" s="510"/>
      <c r="HO364" s="336"/>
      <c r="HP364" s="337"/>
      <c r="HQ364" s="337"/>
      <c r="HR364" s="337"/>
      <c r="HS364" s="510"/>
      <c r="HT364" s="336"/>
      <c r="HU364" s="337"/>
      <c r="HV364" s="337"/>
      <c r="HW364" s="337"/>
      <c r="HX364" s="97" t="str">
        <f t="shared" si="679"/>
        <v/>
      </c>
      <c r="HY364" s="994"/>
      <c r="HZ364" s="337"/>
      <c r="IA364" s="510" t="str">
        <f t="shared" si="709"/>
        <v/>
      </c>
      <c r="IB364" s="336"/>
      <c r="IC364" s="337"/>
      <c r="ID364" s="337"/>
      <c r="IE364" s="510"/>
      <c r="IF364" s="336"/>
      <c r="IG364" s="337"/>
      <c r="IH364" s="337"/>
      <c r="II364" s="510"/>
      <c r="IJ364" s="336"/>
      <c r="IK364" s="337"/>
      <c r="IL364" s="337"/>
      <c r="IM364" s="510"/>
      <c r="IN364" s="336"/>
      <c r="IO364" s="337"/>
      <c r="IP364" s="337"/>
      <c r="IQ364" s="97" t="str">
        <f t="shared" si="710"/>
        <v/>
      </c>
      <c r="IR364" s="994"/>
      <c r="IS364" s="337"/>
      <c r="IT364" s="337"/>
      <c r="IU364" s="337"/>
      <c r="IV364" s="510" t="str">
        <f t="shared" si="711"/>
        <v/>
      </c>
      <c r="IW364" s="995"/>
    </row>
    <row r="365" spans="1:257" x14ac:dyDescent="0.25">
      <c r="A365" s="996"/>
      <c r="B365" s="507">
        <v>4</v>
      </c>
      <c r="C365" s="717"/>
      <c r="D365" s="335"/>
      <c r="E365" s="2"/>
      <c r="F365" s="334"/>
      <c r="G365" s="335"/>
      <c r="H365" s="335"/>
      <c r="I365" s="335"/>
      <c r="J365" s="335"/>
      <c r="K365" s="335"/>
      <c r="L365" s="335"/>
      <c r="M365" s="334"/>
      <c r="N365" s="335"/>
      <c r="O365" s="335"/>
      <c r="P365" s="335"/>
      <c r="Q365" s="335"/>
      <c r="R365" s="335"/>
      <c r="S365" s="335"/>
      <c r="T365" s="334"/>
      <c r="U365" s="335"/>
      <c r="V365" s="335"/>
      <c r="W365" s="335"/>
      <c r="X365" s="335"/>
      <c r="Y365" s="335"/>
      <c r="Z365" s="335"/>
      <c r="AA365" s="334"/>
      <c r="AB365" s="335"/>
      <c r="AC365" s="335"/>
      <c r="AD365" s="335"/>
      <c r="AE365" s="335"/>
      <c r="AF365" s="335"/>
      <c r="AG365" s="97" t="str">
        <f t="shared" si="666"/>
        <v/>
      </c>
      <c r="AH365" s="993"/>
      <c r="AI365" s="335"/>
      <c r="AJ365" s="335" t="str">
        <f t="shared" si="683"/>
        <v/>
      </c>
      <c r="AK365" s="335"/>
      <c r="AL365" s="334"/>
      <c r="AM365" s="335"/>
      <c r="AN365" s="335"/>
      <c r="AO365" s="335"/>
      <c r="AP365" s="335"/>
      <c r="AQ365" s="335"/>
      <c r="AR365" s="335"/>
      <c r="AS365" s="334"/>
      <c r="AT365" s="335"/>
      <c r="AU365" s="335"/>
      <c r="AV365" s="335"/>
      <c r="AW365" s="335"/>
      <c r="AX365" s="335"/>
      <c r="AY365" s="335"/>
      <c r="AZ365" s="334"/>
      <c r="BA365" s="335"/>
      <c r="BB365" s="335"/>
      <c r="BC365" s="335"/>
      <c r="BD365" s="335"/>
      <c r="BE365" s="335"/>
      <c r="BF365" s="335"/>
      <c r="BG365" s="334"/>
      <c r="BH365" s="335"/>
      <c r="BI365" s="335"/>
      <c r="BJ365" s="335"/>
      <c r="BK365" s="335"/>
      <c r="BL365" s="97" t="str">
        <f t="shared" si="667"/>
        <v/>
      </c>
      <c r="BM365" s="993"/>
      <c r="BN365" s="335" t="str">
        <f t="shared" si="693"/>
        <v/>
      </c>
      <c r="BO365" s="334"/>
      <c r="BP365" s="335"/>
      <c r="BQ365" s="335"/>
      <c r="BR365" s="335"/>
      <c r="BS365" s="335" t="str">
        <f t="shared" si="712"/>
        <v/>
      </c>
      <c r="BT365" s="334"/>
      <c r="BU365" s="335"/>
      <c r="BV365" s="335"/>
      <c r="BW365" s="335"/>
      <c r="BX365" s="335" t="str">
        <f t="shared" si="694"/>
        <v/>
      </c>
      <c r="BY365" s="334"/>
      <c r="BZ365" s="335"/>
      <c r="CA365" s="335"/>
      <c r="CB365" s="335"/>
      <c r="CC365" s="335" t="str">
        <f t="shared" si="695"/>
        <v/>
      </c>
      <c r="CD365" s="334"/>
      <c r="CE365" s="335"/>
      <c r="CF365" s="335"/>
      <c r="CG365" s="335"/>
      <c r="CH365" s="997"/>
      <c r="CI365" s="97" t="str">
        <f t="shared" si="696"/>
        <v/>
      </c>
      <c r="CJ365" s="998"/>
      <c r="CK365" s="335"/>
      <c r="CL365" s="97" t="str">
        <f t="shared" si="713"/>
        <v/>
      </c>
      <c r="CM365" s="334"/>
      <c r="CN365" s="335"/>
      <c r="CO365" s="335"/>
      <c r="CP365" s="335"/>
      <c r="CQ365" s="97"/>
      <c r="CR365" s="334"/>
      <c r="CS365" s="335"/>
      <c r="CT365" s="335"/>
      <c r="CU365" s="335"/>
      <c r="CV365" s="97"/>
      <c r="CW365" s="334"/>
      <c r="CX365" s="335"/>
      <c r="CY365" s="335"/>
      <c r="CZ365" s="335"/>
      <c r="DA365" s="97"/>
      <c r="DB365" s="334"/>
      <c r="DC365" s="335"/>
      <c r="DD365" s="335"/>
      <c r="DE365" s="335"/>
      <c r="DF365" s="97" t="str">
        <f t="shared" si="672"/>
        <v/>
      </c>
      <c r="DG365" s="993"/>
      <c r="DH365" s="335"/>
      <c r="DI365" s="97" t="str">
        <f t="shared" si="673"/>
        <v/>
      </c>
      <c r="DJ365" s="334"/>
      <c r="DK365" s="335"/>
      <c r="DL365" s="335"/>
      <c r="DM365" s="97"/>
      <c r="DN365" s="334"/>
      <c r="DO365" s="335"/>
      <c r="DP365" s="335"/>
      <c r="DQ365" s="97"/>
      <c r="DR365" s="334"/>
      <c r="DS365" s="335"/>
      <c r="DT365" s="335"/>
      <c r="DU365" s="97"/>
      <c r="DV365" s="334"/>
      <c r="DW365" s="335"/>
      <c r="DX365" s="335"/>
      <c r="DY365" s="97" t="str">
        <f t="shared" si="674"/>
        <v/>
      </c>
      <c r="DZ365" s="998"/>
      <c r="EA365" s="335"/>
      <c r="EB365" s="97" t="str">
        <f t="shared" si="700"/>
        <v/>
      </c>
      <c r="EC365" s="334"/>
      <c r="ED365" s="335"/>
      <c r="EE365" s="335"/>
      <c r="EF365" s="97"/>
      <c r="EG365" s="334"/>
      <c r="EH365" s="335"/>
      <c r="EI365" s="335"/>
      <c r="EJ365" s="97"/>
      <c r="EK365" s="334"/>
      <c r="EL365" s="335"/>
      <c r="EM365" s="335"/>
      <c r="EN365" s="97"/>
      <c r="EO365" s="334"/>
      <c r="EP365" s="335"/>
      <c r="EQ365" s="335"/>
      <c r="ER365" s="97" t="str">
        <f t="shared" si="675"/>
        <v/>
      </c>
      <c r="ES365" s="993"/>
      <c r="ET365" s="335"/>
      <c r="EU365" s="97" t="str">
        <f t="shared" si="702"/>
        <v/>
      </c>
      <c r="EV365" s="334"/>
      <c r="EW365" s="335"/>
      <c r="EX365" s="335"/>
      <c r="EY365" s="97"/>
      <c r="EZ365" s="334"/>
      <c r="FA365" s="335"/>
      <c r="FB365" s="335"/>
      <c r="FC365" s="97"/>
      <c r="FD365" s="334"/>
      <c r="FE365" s="335"/>
      <c r="FF365" s="335"/>
      <c r="FG365" s="97"/>
      <c r="FH365" s="334"/>
      <c r="FI365" s="335"/>
      <c r="FJ365" s="335"/>
      <c r="FK365" s="97" t="str">
        <f t="shared" si="676"/>
        <v/>
      </c>
      <c r="FL365" s="993"/>
      <c r="FM365" s="335"/>
      <c r="FN365" s="97" t="str">
        <f t="shared" si="704"/>
        <v/>
      </c>
      <c r="FO365" s="334"/>
      <c r="FP365" s="335"/>
      <c r="FQ365" s="97"/>
      <c r="FR365" s="334"/>
      <c r="FS365" s="335"/>
      <c r="FT365" s="97"/>
      <c r="FU365" s="334"/>
      <c r="FV365" s="335"/>
      <c r="FW365" s="97"/>
      <c r="FX365" s="334"/>
      <c r="FY365" s="335"/>
      <c r="FZ365" s="97" t="str">
        <f t="shared" si="677"/>
        <v/>
      </c>
      <c r="GA365" s="993"/>
      <c r="GB365" s="335"/>
      <c r="GC365" s="510" t="str">
        <f t="shared" si="714"/>
        <v/>
      </c>
      <c r="GD365" s="336"/>
      <c r="GE365" s="337"/>
      <c r="GF365" s="337"/>
      <c r="GG365" s="337"/>
      <c r="GH365" s="337"/>
      <c r="GI365" s="510"/>
      <c r="GJ365" s="336"/>
      <c r="GK365" s="337"/>
      <c r="GL365" s="337"/>
      <c r="GM365" s="337"/>
      <c r="GN365" s="337"/>
      <c r="GO365" s="510"/>
      <c r="GP365" s="336"/>
      <c r="GQ365" s="337"/>
      <c r="GR365" s="337"/>
      <c r="GS365" s="337"/>
      <c r="GT365" s="337"/>
      <c r="GU365" s="510"/>
      <c r="GV365" s="336"/>
      <c r="GW365" s="337"/>
      <c r="GX365" s="337"/>
      <c r="GY365" s="337"/>
      <c r="GZ365" s="336"/>
      <c r="HA365" s="510" t="str">
        <f t="shared" si="678"/>
        <v/>
      </c>
      <c r="HB365" s="994"/>
      <c r="HC365" s="337"/>
      <c r="HD365" s="510" t="str">
        <f t="shared" si="707"/>
        <v/>
      </c>
      <c r="HE365" s="336"/>
      <c r="HF365" s="337"/>
      <c r="HG365" s="337"/>
      <c r="HH365" s="336"/>
      <c r="HI365" s="510"/>
      <c r="HJ365" s="336"/>
      <c r="HK365" s="337"/>
      <c r="HL365" s="337"/>
      <c r="HM365" s="336"/>
      <c r="HN365" s="510"/>
      <c r="HO365" s="336"/>
      <c r="HP365" s="337"/>
      <c r="HQ365" s="337"/>
      <c r="HR365" s="337"/>
      <c r="HS365" s="510"/>
      <c r="HT365" s="336"/>
      <c r="HU365" s="337"/>
      <c r="HV365" s="337"/>
      <c r="HW365" s="337"/>
      <c r="HX365" s="97" t="str">
        <f t="shared" si="679"/>
        <v/>
      </c>
      <c r="HY365" s="994"/>
      <c r="HZ365" s="337"/>
      <c r="IA365" s="510" t="str">
        <f t="shared" si="709"/>
        <v/>
      </c>
      <c r="IB365" s="336"/>
      <c r="IC365" s="337"/>
      <c r="ID365" s="337"/>
      <c r="IE365" s="510"/>
      <c r="IF365" s="336"/>
      <c r="IG365" s="337"/>
      <c r="IH365" s="337"/>
      <c r="II365" s="510"/>
      <c r="IJ365" s="336"/>
      <c r="IK365" s="337"/>
      <c r="IL365" s="337"/>
      <c r="IM365" s="510"/>
      <c r="IN365" s="336"/>
      <c r="IO365" s="337"/>
      <c r="IP365" s="337"/>
      <c r="IQ365" s="97" t="str">
        <f t="shared" si="710"/>
        <v/>
      </c>
      <c r="IR365" s="994"/>
      <c r="IS365" s="337"/>
      <c r="IT365" s="337"/>
      <c r="IU365" s="337"/>
      <c r="IV365" s="510" t="str">
        <f t="shared" si="711"/>
        <v/>
      </c>
      <c r="IW365" s="995"/>
    </row>
    <row r="366" spans="1:257" x14ac:dyDescent="0.25">
      <c r="A366" s="996"/>
      <c r="B366" s="507">
        <v>5</v>
      </c>
      <c r="C366" s="717"/>
      <c r="D366" s="335"/>
      <c r="E366" s="2"/>
      <c r="F366" s="334"/>
      <c r="G366" s="335"/>
      <c r="H366" s="335"/>
      <c r="I366" s="335"/>
      <c r="J366" s="335"/>
      <c r="K366" s="335"/>
      <c r="L366" s="335"/>
      <c r="M366" s="334"/>
      <c r="N366" s="335"/>
      <c r="O366" s="335"/>
      <c r="P366" s="335"/>
      <c r="Q366" s="335"/>
      <c r="R366" s="335"/>
      <c r="S366" s="335"/>
      <c r="T366" s="334"/>
      <c r="U366" s="335"/>
      <c r="V366" s="335"/>
      <c r="W366" s="335"/>
      <c r="X366" s="335"/>
      <c r="Y366" s="335"/>
      <c r="Z366" s="335"/>
      <c r="AA366" s="334"/>
      <c r="AB366" s="335"/>
      <c r="AC366" s="335"/>
      <c r="AD366" s="335"/>
      <c r="AE366" s="335"/>
      <c r="AF366" s="335"/>
      <c r="AG366" s="97" t="str">
        <f t="shared" si="666"/>
        <v/>
      </c>
      <c r="AH366" s="993"/>
      <c r="AI366" s="335"/>
      <c r="AJ366" s="335" t="str">
        <f t="shared" si="683"/>
        <v/>
      </c>
      <c r="AK366" s="335"/>
      <c r="AL366" s="334"/>
      <c r="AM366" s="335"/>
      <c r="AN366" s="335"/>
      <c r="AO366" s="335"/>
      <c r="AP366" s="335"/>
      <c r="AQ366" s="335"/>
      <c r="AR366" s="335"/>
      <c r="AS366" s="334"/>
      <c r="AT366" s="335"/>
      <c r="AU366" s="335"/>
      <c r="AV366" s="335"/>
      <c r="AW366" s="335"/>
      <c r="AX366" s="335"/>
      <c r="AY366" s="335"/>
      <c r="AZ366" s="334"/>
      <c r="BA366" s="335"/>
      <c r="BB366" s="335"/>
      <c r="BC366" s="335"/>
      <c r="BD366" s="335"/>
      <c r="BE366" s="335"/>
      <c r="BF366" s="335"/>
      <c r="BG366" s="334"/>
      <c r="BH366" s="335"/>
      <c r="BI366" s="335"/>
      <c r="BJ366" s="335"/>
      <c r="BK366" s="335"/>
      <c r="BL366" s="97" t="str">
        <f t="shared" si="667"/>
        <v/>
      </c>
      <c r="BM366" s="993"/>
      <c r="BN366" s="335" t="str">
        <f t="shared" si="693"/>
        <v/>
      </c>
      <c r="BO366" s="334"/>
      <c r="BP366" s="335"/>
      <c r="BQ366" s="335"/>
      <c r="BR366" s="335"/>
      <c r="BS366" s="335" t="str">
        <f t="shared" si="712"/>
        <v/>
      </c>
      <c r="BT366" s="334"/>
      <c r="BU366" s="335"/>
      <c r="BV366" s="335"/>
      <c r="BW366" s="335"/>
      <c r="BX366" s="335" t="str">
        <f t="shared" si="694"/>
        <v/>
      </c>
      <c r="BY366" s="334"/>
      <c r="BZ366" s="335"/>
      <c r="CA366" s="335"/>
      <c r="CB366" s="335"/>
      <c r="CC366" s="335" t="str">
        <f t="shared" si="695"/>
        <v/>
      </c>
      <c r="CD366" s="334"/>
      <c r="CE366" s="335"/>
      <c r="CF366" s="335"/>
      <c r="CG366" s="335"/>
      <c r="CH366" s="997"/>
      <c r="CI366" s="97" t="str">
        <f t="shared" si="696"/>
        <v/>
      </c>
      <c r="CJ366" s="998"/>
      <c r="CK366" s="335"/>
      <c r="CL366" s="97" t="str">
        <f t="shared" si="713"/>
        <v/>
      </c>
      <c r="CM366" s="334"/>
      <c r="CN366" s="335"/>
      <c r="CO366" s="335"/>
      <c r="CP366" s="335"/>
      <c r="CQ366" s="97"/>
      <c r="CR366" s="334"/>
      <c r="CS366" s="335"/>
      <c r="CT366" s="335"/>
      <c r="CU366" s="335"/>
      <c r="CV366" s="97"/>
      <c r="CW366" s="334"/>
      <c r="CX366" s="335"/>
      <c r="CY366" s="335"/>
      <c r="CZ366" s="335"/>
      <c r="DA366" s="97"/>
      <c r="DB366" s="334"/>
      <c r="DC366" s="335"/>
      <c r="DD366" s="335"/>
      <c r="DE366" s="335"/>
      <c r="DF366" s="97" t="str">
        <f t="shared" si="672"/>
        <v/>
      </c>
      <c r="DG366" s="993"/>
      <c r="DH366" s="335"/>
      <c r="DI366" s="97" t="str">
        <f t="shared" si="673"/>
        <v/>
      </c>
      <c r="DJ366" s="334"/>
      <c r="DK366" s="335"/>
      <c r="DL366" s="335"/>
      <c r="DM366" s="97"/>
      <c r="DN366" s="334"/>
      <c r="DO366" s="335"/>
      <c r="DP366" s="335"/>
      <c r="DQ366" s="97"/>
      <c r="DR366" s="334"/>
      <c r="DS366" s="335"/>
      <c r="DT366" s="335"/>
      <c r="DU366" s="97"/>
      <c r="DV366" s="334"/>
      <c r="DW366" s="335"/>
      <c r="DX366" s="335"/>
      <c r="DY366" s="97" t="str">
        <f t="shared" si="674"/>
        <v/>
      </c>
      <c r="DZ366" s="998"/>
      <c r="EA366" s="335"/>
      <c r="EB366" s="97" t="str">
        <f t="shared" si="700"/>
        <v/>
      </c>
      <c r="EC366" s="334"/>
      <c r="ED366" s="335"/>
      <c r="EE366" s="335"/>
      <c r="EF366" s="97"/>
      <c r="EG366" s="334"/>
      <c r="EH366" s="335"/>
      <c r="EI366" s="335"/>
      <c r="EJ366" s="97"/>
      <c r="EK366" s="334"/>
      <c r="EL366" s="335"/>
      <c r="EM366" s="335"/>
      <c r="EN366" s="97"/>
      <c r="EO366" s="334"/>
      <c r="EP366" s="335"/>
      <c r="EQ366" s="335"/>
      <c r="ER366" s="97" t="str">
        <f t="shared" si="675"/>
        <v/>
      </c>
      <c r="ES366" s="993"/>
      <c r="ET366" s="335"/>
      <c r="EU366" s="97" t="str">
        <f t="shared" si="702"/>
        <v/>
      </c>
      <c r="EV366" s="334"/>
      <c r="EW366" s="335"/>
      <c r="EX366" s="335"/>
      <c r="EY366" s="97"/>
      <c r="EZ366" s="334"/>
      <c r="FA366" s="335"/>
      <c r="FB366" s="335"/>
      <c r="FC366" s="97"/>
      <c r="FD366" s="334"/>
      <c r="FE366" s="335"/>
      <c r="FF366" s="335"/>
      <c r="FG366" s="97"/>
      <c r="FH366" s="334"/>
      <c r="FI366" s="335"/>
      <c r="FJ366" s="335"/>
      <c r="FK366" s="97" t="str">
        <f t="shared" si="676"/>
        <v/>
      </c>
      <c r="FL366" s="993"/>
      <c r="FM366" s="335"/>
      <c r="FN366" s="97" t="str">
        <f t="shared" si="704"/>
        <v/>
      </c>
      <c r="FO366" s="334"/>
      <c r="FP366" s="335"/>
      <c r="FQ366" s="97"/>
      <c r="FR366" s="334"/>
      <c r="FS366" s="335"/>
      <c r="FT366" s="97"/>
      <c r="FU366" s="334"/>
      <c r="FV366" s="335"/>
      <c r="FW366" s="97"/>
      <c r="FX366" s="334"/>
      <c r="FY366" s="335"/>
      <c r="FZ366" s="97" t="str">
        <f t="shared" si="677"/>
        <v/>
      </c>
      <c r="GA366" s="993"/>
      <c r="GB366" s="335"/>
      <c r="GC366" s="510" t="str">
        <f t="shared" si="714"/>
        <v/>
      </c>
      <c r="GD366" s="336"/>
      <c r="GE366" s="337"/>
      <c r="GF366" s="337"/>
      <c r="GG366" s="337"/>
      <c r="GH366" s="337"/>
      <c r="GI366" s="510"/>
      <c r="GJ366" s="336"/>
      <c r="GK366" s="337"/>
      <c r="GL366" s="337"/>
      <c r="GM366" s="337"/>
      <c r="GN366" s="337"/>
      <c r="GO366" s="510"/>
      <c r="GP366" s="336"/>
      <c r="GQ366" s="337"/>
      <c r="GR366" s="337"/>
      <c r="GS366" s="337"/>
      <c r="GT366" s="337"/>
      <c r="GU366" s="510"/>
      <c r="GV366" s="336"/>
      <c r="GW366" s="337"/>
      <c r="GX366" s="337"/>
      <c r="GY366" s="337"/>
      <c r="GZ366" s="336"/>
      <c r="HA366" s="510" t="str">
        <f t="shared" si="678"/>
        <v/>
      </c>
      <c r="HB366" s="994"/>
      <c r="HC366" s="337"/>
      <c r="HD366" s="510" t="str">
        <f t="shared" si="707"/>
        <v/>
      </c>
      <c r="HE366" s="336"/>
      <c r="HF366" s="337"/>
      <c r="HG366" s="337"/>
      <c r="HH366" s="336"/>
      <c r="HI366" s="510"/>
      <c r="HJ366" s="336"/>
      <c r="HK366" s="337"/>
      <c r="HL366" s="337"/>
      <c r="HM366" s="336"/>
      <c r="HN366" s="510"/>
      <c r="HO366" s="336"/>
      <c r="HP366" s="337"/>
      <c r="HQ366" s="337"/>
      <c r="HR366" s="337"/>
      <c r="HS366" s="510"/>
      <c r="HT366" s="336"/>
      <c r="HU366" s="337"/>
      <c r="HV366" s="337"/>
      <c r="HW366" s="337"/>
      <c r="HX366" s="97" t="str">
        <f t="shared" si="679"/>
        <v/>
      </c>
      <c r="HY366" s="994"/>
      <c r="HZ366" s="337"/>
      <c r="IA366" s="510" t="str">
        <f t="shared" si="709"/>
        <v/>
      </c>
      <c r="IB366" s="336"/>
      <c r="IC366" s="337"/>
      <c r="ID366" s="337"/>
      <c r="IE366" s="510"/>
      <c r="IF366" s="336"/>
      <c r="IG366" s="337"/>
      <c r="IH366" s="337"/>
      <c r="II366" s="510"/>
      <c r="IJ366" s="336"/>
      <c r="IK366" s="337"/>
      <c r="IL366" s="337"/>
      <c r="IM366" s="510"/>
      <c r="IN366" s="336"/>
      <c r="IO366" s="337"/>
      <c r="IP366" s="337"/>
      <c r="IQ366" s="97" t="str">
        <f t="shared" si="710"/>
        <v/>
      </c>
      <c r="IR366" s="994"/>
      <c r="IS366" s="337"/>
      <c r="IT366" s="337"/>
      <c r="IU366" s="337"/>
      <c r="IV366" s="510" t="str">
        <f t="shared" si="711"/>
        <v/>
      </c>
      <c r="IW366" s="995"/>
    </row>
    <row r="367" spans="1:257" x14ac:dyDescent="0.25">
      <c r="A367" s="996"/>
      <c r="B367" s="507">
        <v>6</v>
      </c>
      <c r="C367" s="97" t="str">
        <f>IF(Proponentes!B358&gt;0,Proponentes!B358,"")</f>
        <v/>
      </c>
      <c r="D367" s="335"/>
      <c r="E367" s="335"/>
      <c r="F367" s="334"/>
      <c r="G367" s="335"/>
      <c r="H367" s="335"/>
      <c r="I367" s="335"/>
      <c r="J367" s="335"/>
      <c r="K367" s="335"/>
      <c r="L367" s="335"/>
      <c r="M367" s="334"/>
      <c r="N367" s="335"/>
      <c r="O367" s="335"/>
      <c r="P367" s="335"/>
      <c r="Q367" s="335"/>
      <c r="R367" s="335"/>
      <c r="S367" s="335"/>
      <c r="T367" s="334"/>
      <c r="U367" s="335"/>
      <c r="V367" s="335"/>
      <c r="W367" s="335"/>
      <c r="X367" s="335"/>
      <c r="Y367" s="335"/>
      <c r="Z367" s="335"/>
      <c r="AA367" s="334"/>
      <c r="AB367" s="335"/>
      <c r="AC367" s="335"/>
      <c r="AD367" s="335"/>
      <c r="AE367" s="335"/>
      <c r="AF367" s="335"/>
      <c r="AG367" s="97" t="str">
        <f t="shared" si="666"/>
        <v/>
      </c>
      <c r="AH367" s="993"/>
      <c r="AI367" s="335"/>
      <c r="AJ367" s="335" t="str">
        <f t="shared" si="683"/>
        <v/>
      </c>
      <c r="AK367" s="335"/>
      <c r="AL367" s="334"/>
      <c r="AM367" s="335"/>
      <c r="AN367" s="335"/>
      <c r="AO367" s="335"/>
      <c r="AP367" s="335"/>
      <c r="AQ367" s="335"/>
      <c r="AR367" s="335"/>
      <c r="AS367" s="334"/>
      <c r="AT367" s="335"/>
      <c r="AU367" s="335"/>
      <c r="AV367" s="335"/>
      <c r="AW367" s="335"/>
      <c r="AX367" s="335"/>
      <c r="AY367" s="335"/>
      <c r="AZ367" s="334"/>
      <c r="BA367" s="335"/>
      <c r="BB367" s="335"/>
      <c r="BC367" s="335"/>
      <c r="BD367" s="335"/>
      <c r="BE367" s="335"/>
      <c r="BF367" s="335"/>
      <c r="BG367" s="334"/>
      <c r="BH367" s="335"/>
      <c r="BI367" s="335"/>
      <c r="BJ367" s="335"/>
      <c r="BK367" s="335"/>
      <c r="BL367" s="97" t="str">
        <f t="shared" si="667"/>
        <v/>
      </c>
      <c r="BM367" s="993"/>
      <c r="BN367" s="335" t="str">
        <f t="shared" si="693"/>
        <v/>
      </c>
      <c r="BO367" s="334"/>
      <c r="BP367" s="335"/>
      <c r="BQ367" s="335"/>
      <c r="BR367" s="335"/>
      <c r="BS367" s="335" t="str">
        <f t="shared" si="712"/>
        <v/>
      </c>
      <c r="BT367" s="334"/>
      <c r="BU367" s="335"/>
      <c r="BV367" s="335"/>
      <c r="BW367" s="335"/>
      <c r="BX367" s="335" t="str">
        <f t="shared" si="694"/>
        <v/>
      </c>
      <c r="BY367" s="334"/>
      <c r="BZ367" s="335"/>
      <c r="CA367" s="335"/>
      <c r="CB367" s="335"/>
      <c r="CC367" s="335" t="str">
        <f t="shared" si="695"/>
        <v/>
      </c>
      <c r="CD367" s="334"/>
      <c r="CE367" s="335"/>
      <c r="CF367" s="335"/>
      <c r="CG367" s="335"/>
      <c r="CH367" s="997"/>
      <c r="CI367" s="97" t="str">
        <f t="shared" si="696"/>
        <v/>
      </c>
      <c r="CJ367" s="998"/>
      <c r="CK367" s="335"/>
      <c r="CL367" s="97" t="str">
        <f t="shared" si="713"/>
        <v/>
      </c>
      <c r="CM367" s="334"/>
      <c r="CN367" s="335"/>
      <c r="CO367" s="335"/>
      <c r="CP367" s="335"/>
      <c r="CQ367" s="97"/>
      <c r="CR367" s="334"/>
      <c r="CS367" s="335"/>
      <c r="CT367" s="335"/>
      <c r="CU367" s="335"/>
      <c r="CV367" s="97"/>
      <c r="CW367" s="334"/>
      <c r="CX367" s="335"/>
      <c r="CY367" s="335"/>
      <c r="CZ367" s="335"/>
      <c r="DA367" s="97"/>
      <c r="DB367" s="334"/>
      <c r="DC367" s="335"/>
      <c r="DD367" s="335"/>
      <c r="DE367" s="335"/>
      <c r="DF367" s="97" t="str">
        <f t="shared" si="672"/>
        <v/>
      </c>
      <c r="DG367" s="993"/>
      <c r="DH367" s="335"/>
      <c r="DI367" s="97" t="str">
        <f t="shared" si="673"/>
        <v/>
      </c>
      <c r="DJ367" s="334"/>
      <c r="DK367" s="335"/>
      <c r="DL367" s="335"/>
      <c r="DM367" s="97"/>
      <c r="DN367" s="334"/>
      <c r="DO367" s="335"/>
      <c r="DP367" s="335"/>
      <c r="DQ367" s="97"/>
      <c r="DR367" s="334"/>
      <c r="DS367" s="335"/>
      <c r="DT367" s="335"/>
      <c r="DU367" s="97"/>
      <c r="DV367" s="334"/>
      <c r="DW367" s="335"/>
      <c r="DX367" s="335"/>
      <c r="DY367" s="97" t="str">
        <f t="shared" si="674"/>
        <v/>
      </c>
      <c r="DZ367" s="998"/>
      <c r="EA367" s="335"/>
      <c r="EB367" s="97" t="str">
        <f t="shared" si="700"/>
        <v/>
      </c>
      <c r="EC367" s="334"/>
      <c r="ED367" s="335"/>
      <c r="EE367" s="335"/>
      <c r="EF367" s="97"/>
      <c r="EG367" s="334"/>
      <c r="EH367" s="335"/>
      <c r="EI367" s="335"/>
      <c r="EJ367" s="97"/>
      <c r="EK367" s="334"/>
      <c r="EL367" s="335"/>
      <c r="EM367" s="335"/>
      <c r="EN367" s="97"/>
      <c r="EO367" s="334"/>
      <c r="EP367" s="335"/>
      <c r="EQ367" s="335"/>
      <c r="ER367" s="97" t="str">
        <f t="shared" si="675"/>
        <v/>
      </c>
      <c r="ES367" s="993"/>
      <c r="ET367" s="335"/>
      <c r="EU367" s="97" t="str">
        <f t="shared" si="702"/>
        <v/>
      </c>
      <c r="EV367" s="334"/>
      <c r="EW367" s="335"/>
      <c r="EX367" s="335"/>
      <c r="EY367" s="97"/>
      <c r="EZ367" s="334"/>
      <c r="FA367" s="335"/>
      <c r="FB367" s="335"/>
      <c r="FC367" s="97"/>
      <c r="FD367" s="334"/>
      <c r="FE367" s="335"/>
      <c r="FF367" s="335"/>
      <c r="FG367" s="97"/>
      <c r="FH367" s="334"/>
      <c r="FI367" s="335"/>
      <c r="FJ367" s="335"/>
      <c r="FK367" s="97" t="str">
        <f t="shared" si="676"/>
        <v/>
      </c>
      <c r="FL367" s="993"/>
      <c r="FM367" s="335"/>
      <c r="FN367" s="97" t="str">
        <f t="shared" si="704"/>
        <v/>
      </c>
      <c r="FO367" s="334"/>
      <c r="FP367" s="335"/>
      <c r="FQ367" s="97"/>
      <c r="FR367" s="334"/>
      <c r="FS367" s="335"/>
      <c r="FT367" s="97"/>
      <c r="FU367" s="334"/>
      <c r="FV367" s="335"/>
      <c r="FW367" s="97"/>
      <c r="FX367" s="334"/>
      <c r="FY367" s="335"/>
      <c r="FZ367" s="97" t="str">
        <f t="shared" si="677"/>
        <v/>
      </c>
      <c r="GA367" s="993"/>
      <c r="GB367" s="335"/>
      <c r="GC367" s="510" t="str">
        <f t="shared" si="714"/>
        <v/>
      </c>
      <c r="GD367" s="336"/>
      <c r="GE367" s="337"/>
      <c r="GF367" s="337"/>
      <c r="GG367" s="337"/>
      <c r="GH367" s="337"/>
      <c r="GI367" s="510"/>
      <c r="GJ367" s="336"/>
      <c r="GK367" s="337"/>
      <c r="GL367" s="337"/>
      <c r="GM367" s="337"/>
      <c r="GN367" s="337"/>
      <c r="GO367" s="510"/>
      <c r="GP367" s="336"/>
      <c r="GQ367" s="337"/>
      <c r="GR367" s="337"/>
      <c r="GS367" s="337"/>
      <c r="GT367" s="337"/>
      <c r="GU367" s="510"/>
      <c r="GV367" s="336"/>
      <c r="GW367" s="337"/>
      <c r="GX367" s="337"/>
      <c r="GY367" s="337"/>
      <c r="GZ367" s="336"/>
      <c r="HA367" s="510" t="str">
        <f t="shared" si="678"/>
        <v/>
      </c>
      <c r="HB367" s="994"/>
      <c r="HC367" s="337"/>
      <c r="HD367" s="510" t="str">
        <f t="shared" si="707"/>
        <v/>
      </c>
      <c r="HE367" s="336"/>
      <c r="HF367" s="337"/>
      <c r="HG367" s="337"/>
      <c r="HH367" s="336"/>
      <c r="HI367" s="510"/>
      <c r="HJ367" s="336"/>
      <c r="HK367" s="337"/>
      <c r="HL367" s="337"/>
      <c r="HM367" s="336"/>
      <c r="HN367" s="510"/>
      <c r="HO367" s="336"/>
      <c r="HP367" s="337"/>
      <c r="HQ367" s="337"/>
      <c r="HR367" s="337"/>
      <c r="HS367" s="510"/>
      <c r="HT367" s="336"/>
      <c r="HU367" s="337"/>
      <c r="HV367" s="337"/>
      <c r="HW367" s="337"/>
      <c r="HX367" s="97" t="str">
        <f t="shared" si="679"/>
        <v/>
      </c>
      <c r="HY367" s="994"/>
      <c r="HZ367" s="337"/>
      <c r="IA367" s="510" t="str">
        <f t="shared" si="709"/>
        <v/>
      </c>
      <c r="IB367" s="336"/>
      <c r="IC367" s="337"/>
      <c r="ID367" s="337"/>
      <c r="IE367" s="510"/>
      <c r="IF367" s="336"/>
      <c r="IG367" s="337"/>
      <c r="IH367" s="337"/>
      <c r="II367" s="510"/>
      <c r="IJ367" s="336"/>
      <c r="IK367" s="337"/>
      <c r="IL367" s="337"/>
      <c r="IM367" s="510"/>
      <c r="IN367" s="336"/>
      <c r="IO367" s="337"/>
      <c r="IP367" s="337"/>
      <c r="IQ367" s="97" t="str">
        <f t="shared" si="710"/>
        <v/>
      </c>
      <c r="IR367" s="994"/>
      <c r="IS367" s="337"/>
      <c r="IT367" s="337"/>
      <c r="IU367" s="337"/>
      <c r="IV367" s="510" t="str">
        <f t="shared" si="711"/>
        <v/>
      </c>
      <c r="IW367" s="995"/>
    </row>
    <row r="368" spans="1:257" x14ac:dyDescent="0.25">
      <c r="A368" s="996"/>
      <c r="B368" s="507">
        <v>7</v>
      </c>
      <c r="C368" s="97" t="str">
        <f>IF(Proponentes!B359&gt;0,Proponentes!B359,"")</f>
        <v/>
      </c>
      <c r="D368" s="335"/>
      <c r="E368" s="335"/>
      <c r="F368" s="334"/>
      <c r="G368" s="335"/>
      <c r="H368" s="335"/>
      <c r="I368" s="335"/>
      <c r="J368" s="335"/>
      <c r="K368" s="335"/>
      <c r="L368" s="335"/>
      <c r="M368" s="334"/>
      <c r="N368" s="335"/>
      <c r="O368" s="335"/>
      <c r="P368" s="335"/>
      <c r="Q368" s="335"/>
      <c r="R368" s="335"/>
      <c r="S368" s="335"/>
      <c r="T368" s="334"/>
      <c r="U368" s="335"/>
      <c r="V368" s="335"/>
      <c r="W368" s="335"/>
      <c r="X368" s="335"/>
      <c r="Y368" s="335"/>
      <c r="Z368" s="335"/>
      <c r="AA368" s="334"/>
      <c r="AB368" s="335"/>
      <c r="AC368" s="335"/>
      <c r="AD368" s="335"/>
      <c r="AE368" s="335"/>
      <c r="AF368" s="335"/>
      <c r="AG368" s="97" t="str">
        <f t="shared" si="666"/>
        <v/>
      </c>
      <c r="AH368" s="993"/>
      <c r="AI368" s="335"/>
      <c r="AJ368" s="335" t="str">
        <f t="shared" si="683"/>
        <v/>
      </c>
      <c r="AK368" s="335"/>
      <c r="AL368" s="334"/>
      <c r="AM368" s="335"/>
      <c r="AN368" s="335"/>
      <c r="AO368" s="335"/>
      <c r="AP368" s="335"/>
      <c r="AQ368" s="335"/>
      <c r="AR368" s="335"/>
      <c r="AS368" s="334"/>
      <c r="AT368" s="335"/>
      <c r="AU368" s="335"/>
      <c r="AV368" s="335"/>
      <c r="AW368" s="335"/>
      <c r="AX368" s="335"/>
      <c r="AY368" s="335"/>
      <c r="AZ368" s="334"/>
      <c r="BA368" s="335"/>
      <c r="BB368" s="335"/>
      <c r="BC368" s="335"/>
      <c r="BD368" s="335"/>
      <c r="BE368" s="335"/>
      <c r="BF368" s="335"/>
      <c r="BG368" s="334"/>
      <c r="BH368" s="335"/>
      <c r="BI368" s="335"/>
      <c r="BJ368" s="335"/>
      <c r="BK368" s="335"/>
      <c r="BL368" s="97" t="str">
        <f t="shared" si="667"/>
        <v/>
      </c>
      <c r="BM368" s="993"/>
      <c r="BN368" s="335" t="str">
        <f t="shared" si="693"/>
        <v/>
      </c>
      <c r="BO368" s="334"/>
      <c r="BP368" s="335"/>
      <c r="BQ368" s="335"/>
      <c r="BR368" s="335"/>
      <c r="BS368" s="335" t="str">
        <f t="shared" si="712"/>
        <v/>
      </c>
      <c r="BT368" s="334"/>
      <c r="BU368" s="335"/>
      <c r="BV368" s="335"/>
      <c r="BW368" s="335"/>
      <c r="BX368" s="335" t="str">
        <f t="shared" si="694"/>
        <v/>
      </c>
      <c r="BY368" s="334"/>
      <c r="BZ368" s="335"/>
      <c r="CA368" s="335"/>
      <c r="CB368" s="335"/>
      <c r="CC368" s="335" t="str">
        <f t="shared" si="695"/>
        <v/>
      </c>
      <c r="CD368" s="334"/>
      <c r="CE368" s="335"/>
      <c r="CF368" s="335"/>
      <c r="CG368" s="335"/>
      <c r="CH368" s="997"/>
      <c r="CI368" s="97" t="str">
        <f t="shared" si="696"/>
        <v/>
      </c>
      <c r="CJ368" s="998"/>
      <c r="CK368" s="335"/>
      <c r="CL368" s="97" t="str">
        <f t="shared" si="713"/>
        <v/>
      </c>
      <c r="CM368" s="334"/>
      <c r="CN368" s="335"/>
      <c r="CO368" s="335"/>
      <c r="CP368" s="335"/>
      <c r="CQ368" s="97"/>
      <c r="CR368" s="334"/>
      <c r="CS368" s="335"/>
      <c r="CT368" s="335"/>
      <c r="CU368" s="335"/>
      <c r="CV368" s="97"/>
      <c r="CW368" s="334"/>
      <c r="CX368" s="335"/>
      <c r="CY368" s="335"/>
      <c r="CZ368" s="335"/>
      <c r="DA368" s="97"/>
      <c r="DB368" s="334"/>
      <c r="DC368" s="335"/>
      <c r="DD368" s="335"/>
      <c r="DE368" s="335"/>
      <c r="DF368" s="97" t="str">
        <f t="shared" si="672"/>
        <v/>
      </c>
      <c r="DG368" s="993"/>
      <c r="DH368" s="335"/>
      <c r="DI368" s="97" t="str">
        <f t="shared" si="673"/>
        <v/>
      </c>
      <c r="DJ368" s="334"/>
      <c r="DK368" s="335"/>
      <c r="DL368" s="335"/>
      <c r="DM368" s="97"/>
      <c r="DN368" s="334"/>
      <c r="DO368" s="335"/>
      <c r="DP368" s="335"/>
      <c r="DQ368" s="97"/>
      <c r="DR368" s="334"/>
      <c r="DS368" s="335"/>
      <c r="DT368" s="335"/>
      <c r="DU368" s="97"/>
      <c r="DV368" s="334"/>
      <c r="DW368" s="335"/>
      <c r="DX368" s="335"/>
      <c r="DY368" s="97" t="str">
        <f t="shared" si="674"/>
        <v/>
      </c>
      <c r="DZ368" s="998"/>
      <c r="EA368" s="335"/>
      <c r="EB368" s="97" t="str">
        <f t="shared" si="700"/>
        <v/>
      </c>
      <c r="EC368" s="334"/>
      <c r="ED368" s="335"/>
      <c r="EE368" s="335"/>
      <c r="EF368" s="97"/>
      <c r="EG368" s="334"/>
      <c r="EH368" s="335"/>
      <c r="EI368" s="335"/>
      <c r="EJ368" s="97"/>
      <c r="EK368" s="334"/>
      <c r="EL368" s="335"/>
      <c r="EM368" s="335"/>
      <c r="EN368" s="97"/>
      <c r="EO368" s="334"/>
      <c r="EP368" s="335"/>
      <c r="EQ368" s="335"/>
      <c r="ER368" s="97" t="str">
        <f t="shared" si="675"/>
        <v/>
      </c>
      <c r="ES368" s="993"/>
      <c r="ET368" s="335"/>
      <c r="EU368" s="97" t="str">
        <f t="shared" si="702"/>
        <v/>
      </c>
      <c r="EV368" s="334"/>
      <c r="EW368" s="335"/>
      <c r="EX368" s="335"/>
      <c r="EY368" s="97"/>
      <c r="EZ368" s="334"/>
      <c r="FA368" s="335"/>
      <c r="FB368" s="335"/>
      <c r="FC368" s="97"/>
      <c r="FD368" s="334"/>
      <c r="FE368" s="335"/>
      <c r="FF368" s="335"/>
      <c r="FG368" s="97"/>
      <c r="FH368" s="334"/>
      <c r="FI368" s="335"/>
      <c r="FJ368" s="335"/>
      <c r="FK368" s="97" t="str">
        <f t="shared" si="676"/>
        <v/>
      </c>
      <c r="FL368" s="993"/>
      <c r="FM368" s="335"/>
      <c r="FN368" s="97" t="str">
        <f t="shared" si="704"/>
        <v/>
      </c>
      <c r="FO368" s="334"/>
      <c r="FP368" s="335"/>
      <c r="FQ368" s="97"/>
      <c r="FR368" s="334"/>
      <c r="FS368" s="335"/>
      <c r="FT368" s="97"/>
      <c r="FU368" s="334"/>
      <c r="FV368" s="335"/>
      <c r="FW368" s="97"/>
      <c r="FX368" s="334"/>
      <c r="FY368" s="335"/>
      <c r="FZ368" s="97" t="str">
        <f t="shared" si="677"/>
        <v/>
      </c>
      <c r="GA368" s="993"/>
      <c r="GB368" s="335"/>
      <c r="GC368" s="510" t="str">
        <f t="shared" si="714"/>
        <v/>
      </c>
      <c r="GD368" s="336"/>
      <c r="GE368" s="337"/>
      <c r="GF368" s="337"/>
      <c r="GG368" s="337"/>
      <c r="GH368" s="337"/>
      <c r="GI368" s="510"/>
      <c r="GJ368" s="336"/>
      <c r="GK368" s="337"/>
      <c r="GL368" s="337"/>
      <c r="GM368" s="337"/>
      <c r="GN368" s="337"/>
      <c r="GO368" s="510"/>
      <c r="GP368" s="336"/>
      <c r="GQ368" s="337"/>
      <c r="GR368" s="337"/>
      <c r="GS368" s="337"/>
      <c r="GT368" s="337"/>
      <c r="GU368" s="510"/>
      <c r="GV368" s="336"/>
      <c r="GW368" s="337"/>
      <c r="GX368" s="337"/>
      <c r="GY368" s="337"/>
      <c r="GZ368" s="336"/>
      <c r="HA368" s="510" t="str">
        <f t="shared" si="678"/>
        <v/>
      </c>
      <c r="HB368" s="994"/>
      <c r="HC368" s="337"/>
      <c r="HD368" s="510" t="str">
        <f t="shared" si="707"/>
        <v/>
      </c>
      <c r="HE368" s="336"/>
      <c r="HF368" s="337"/>
      <c r="HG368" s="337"/>
      <c r="HH368" s="336"/>
      <c r="HI368" s="510"/>
      <c r="HJ368" s="336"/>
      <c r="HK368" s="337"/>
      <c r="HL368" s="337"/>
      <c r="HM368" s="336"/>
      <c r="HN368" s="510"/>
      <c r="HO368" s="336"/>
      <c r="HP368" s="337"/>
      <c r="HQ368" s="337"/>
      <c r="HR368" s="337"/>
      <c r="HS368" s="510"/>
      <c r="HT368" s="336"/>
      <c r="HU368" s="337"/>
      <c r="HV368" s="337"/>
      <c r="HW368" s="337"/>
      <c r="HX368" s="97" t="str">
        <f t="shared" si="679"/>
        <v/>
      </c>
      <c r="HY368" s="994"/>
      <c r="HZ368" s="337"/>
      <c r="IA368" s="510" t="str">
        <f t="shared" si="709"/>
        <v/>
      </c>
      <c r="IB368" s="336"/>
      <c r="IC368" s="337"/>
      <c r="ID368" s="337"/>
      <c r="IE368" s="510"/>
      <c r="IF368" s="336"/>
      <c r="IG368" s="337"/>
      <c r="IH368" s="337"/>
      <c r="II368" s="510"/>
      <c r="IJ368" s="336"/>
      <c r="IK368" s="337"/>
      <c r="IL368" s="337"/>
      <c r="IM368" s="510"/>
      <c r="IN368" s="336"/>
      <c r="IO368" s="337"/>
      <c r="IP368" s="337"/>
      <c r="IQ368" s="97" t="str">
        <f t="shared" si="710"/>
        <v/>
      </c>
      <c r="IR368" s="994"/>
      <c r="IS368" s="337"/>
      <c r="IT368" s="337"/>
      <c r="IU368" s="337"/>
      <c r="IV368" s="510" t="str">
        <f t="shared" si="711"/>
        <v/>
      </c>
      <c r="IW368" s="995"/>
    </row>
    <row r="369" spans="1:257" x14ac:dyDescent="0.25">
      <c r="A369" s="996"/>
      <c r="B369" s="507">
        <v>8</v>
      </c>
      <c r="C369" s="97" t="str">
        <f>IF(Proponentes!B360&gt;0,Proponentes!B360,"")</f>
        <v/>
      </c>
      <c r="D369" s="335"/>
      <c r="E369" s="335"/>
      <c r="F369" s="334"/>
      <c r="G369" s="335"/>
      <c r="H369" s="335"/>
      <c r="I369" s="335"/>
      <c r="J369" s="335"/>
      <c r="K369" s="335"/>
      <c r="L369" s="335"/>
      <c r="M369" s="334"/>
      <c r="N369" s="335"/>
      <c r="O369" s="335"/>
      <c r="P369" s="335"/>
      <c r="Q369" s="335"/>
      <c r="R369" s="335"/>
      <c r="S369" s="335"/>
      <c r="T369" s="334"/>
      <c r="U369" s="335"/>
      <c r="V369" s="335"/>
      <c r="W369" s="335"/>
      <c r="X369" s="335"/>
      <c r="Y369" s="335"/>
      <c r="Z369" s="335"/>
      <c r="AA369" s="334"/>
      <c r="AB369" s="335"/>
      <c r="AC369" s="335"/>
      <c r="AD369" s="335"/>
      <c r="AE369" s="335"/>
      <c r="AF369" s="335"/>
      <c r="AG369" s="97" t="str">
        <f t="shared" si="666"/>
        <v/>
      </c>
      <c r="AH369" s="993"/>
      <c r="AI369" s="335"/>
      <c r="AJ369" s="335" t="str">
        <f t="shared" si="683"/>
        <v/>
      </c>
      <c r="AK369" s="335"/>
      <c r="AL369" s="334"/>
      <c r="AM369" s="335"/>
      <c r="AN369" s="335"/>
      <c r="AO369" s="335"/>
      <c r="AP369" s="335"/>
      <c r="AQ369" s="335"/>
      <c r="AR369" s="335"/>
      <c r="AS369" s="334"/>
      <c r="AT369" s="335"/>
      <c r="AU369" s="335"/>
      <c r="AV369" s="335"/>
      <c r="AW369" s="335"/>
      <c r="AX369" s="335"/>
      <c r="AY369" s="335"/>
      <c r="AZ369" s="334"/>
      <c r="BA369" s="335"/>
      <c r="BB369" s="335"/>
      <c r="BC369" s="335"/>
      <c r="BD369" s="335"/>
      <c r="BE369" s="335"/>
      <c r="BF369" s="335"/>
      <c r="BG369" s="334"/>
      <c r="BH369" s="335"/>
      <c r="BI369" s="335"/>
      <c r="BJ369" s="335"/>
      <c r="BK369" s="335"/>
      <c r="BL369" s="97" t="str">
        <f t="shared" si="667"/>
        <v/>
      </c>
      <c r="BM369" s="993"/>
      <c r="BN369" s="335" t="str">
        <f t="shared" si="693"/>
        <v/>
      </c>
      <c r="BO369" s="334"/>
      <c r="BP369" s="335"/>
      <c r="BQ369" s="335"/>
      <c r="BR369" s="335"/>
      <c r="BS369" s="335" t="str">
        <f t="shared" si="712"/>
        <v/>
      </c>
      <c r="BT369" s="334"/>
      <c r="BU369" s="335"/>
      <c r="BV369" s="335"/>
      <c r="BW369" s="335"/>
      <c r="BX369" s="335" t="str">
        <f t="shared" si="694"/>
        <v/>
      </c>
      <c r="BY369" s="334"/>
      <c r="BZ369" s="335"/>
      <c r="CA369" s="335"/>
      <c r="CB369" s="335"/>
      <c r="CC369" s="335" t="str">
        <f t="shared" si="695"/>
        <v/>
      </c>
      <c r="CD369" s="334"/>
      <c r="CE369" s="335"/>
      <c r="CF369" s="335"/>
      <c r="CG369" s="335"/>
      <c r="CH369" s="997"/>
      <c r="CI369" s="97" t="str">
        <f t="shared" si="696"/>
        <v/>
      </c>
      <c r="CJ369" s="998"/>
      <c r="CK369" s="335"/>
      <c r="CL369" s="97" t="str">
        <f t="shared" si="713"/>
        <v/>
      </c>
      <c r="CM369" s="334"/>
      <c r="CN369" s="335"/>
      <c r="CO369" s="335"/>
      <c r="CP369" s="335"/>
      <c r="CQ369" s="97"/>
      <c r="CR369" s="334"/>
      <c r="CS369" s="335"/>
      <c r="CT369" s="335"/>
      <c r="CU369" s="335"/>
      <c r="CV369" s="97"/>
      <c r="CW369" s="334"/>
      <c r="CX369" s="335"/>
      <c r="CY369" s="335"/>
      <c r="CZ369" s="335"/>
      <c r="DA369" s="97"/>
      <c r="DB369" s="334"/>
      <c r="DC369" s="335"/>
      <c r="DD369" s="335"/>
      <c r="DE369" s="335"/>
      <c r="DF369" s="97" t="str">
        <f t="shared" si="672"/>
        <v/>
      </c>
      <c r="DG369" s="993"/>
      <c r="DH369" s="335"/>
      <c r="DI369" s="97" t="str">
        <f t="shared" si="673"/>
        <v/>
      </c>
      <c r="DJ369" s="334"/>
      <c r="DK369" s="335"/>
      <c r="DL369" s="335"/>
      <c r="DM369" s="97"/>
      <c r="DN369" s="334"/>
      <c r="DO369" s="335"/>
      <c r="DP369" s="335"/>
      <c r="DQ369" s="97"/>
      <c r="DR369" s="334"/>
      <c r="DS369" s="335"/>
      <c r="DT369" s="335"/>
      <c r="DU369" s="97"/>
      <c r="DV369" s="334"/>
      <c r="DW369" s="335"/>
      <c r="DX369" s="335"/>
      <c r="DY369" s="97" t="str">
        <f t="shared" si="674"/>
        <v/>
      </c>
      <c r="DZ369" s="998"/>
      <c r="EA369" s="335"/>
      <c r="EB369" s="97" t="str">
        <f t="shared" si="700"/>
        <v/>
      </c>
      <c r="EC369" s="334"/>
      <c r="ED369" s="335"/>
      <c r="EE369" s="335"/>
      <c r="EF369" s="97"/>
      <c r="EG369" s="334"/>
      <c r="EH369" s="335"/>
      <c r="EI369" s="335"/>
      <c r="EJ369" s="97"/>
      <c r="EK369" s="334"/>
      <c r="EL369" s="335"/>
      <c r="EM369" s="335"/>
      <c r="EN369" s="97"/>
      <c r="EO369" s="334"/>
      <c r="EP369" s="335"/>
      <c r="EQ369" s="335"/>
      <c r="ER369" s="97" t="str">
        <f t="shared" si="675"/>
        <v/>
      </c>
      <c r="ES369" s="993"/>
      <c r="ET369" s="335"/>
      <c r="EU369" s="97" t="str">
        <f t="shared" si="702"/>
        <v/>
      </c>
      <c r="EV369" s="334"/>
      <c r="EW369" s="335"/>
      <c r="EX369" s="335"/>
      <c r="EY369" s="97"/>
      <c r="EZ369" s="334"/>
      <c r="FA369" s="335"/>
      <c r="FB369" s="335"/>
      <c r="FC369" s="97"/>
      <c r="FD369" s="334"/>
      <c r="FE369" s="335"/>
      <c r="FF369" s="335"/>
      <c r="FG369" s="97"/>
      <c r="FH369" s="334"/>
      <c r="FI369" s="335"/>
      <c r="FJ369" s="335"/>
      <c r="FK369" s="97" t="str">
        <f t="shared" si="676"/>
        <v/>
      </c>
      <c r="FL369" s="993"/>
      <c r="FM369" s="335"/>
      <c r="FN369" s="97" t="str">
        <f t="shared" si="704"/>
        <v/>
      </c>
      <c r="FO369" s="334"/>
      <c r="FP369" s="335"/>
      <c r="FQ369" s="97"/>
      <c r="FR369" s="334"/>
      <c r="FS369" s="335"/>
      <c r="FT369" s="97"/>
      <c r="FU369" s="334"/>
      <c r="FV369" s="335"/>
      <c r="FW369" s="97"/>
      <c r="FX369" s="334"/>
      <c r="FY369" s="335"/>
      <c r="FZ369" s="97" t="str">
        <f t="shared" si="677"/>
        <v/>
      </c>
      <c r="GA369" s="993"/>
      <c r="GB369" s="335"/>
      <c r="GC369" s="510" t="str">
        <f t="shared" si="714"/>
        <v/>
      </c>
      <c r="GD369" s="336"/>
      <c r="GE369" s="337"/>
      <c r="GF369" s="337"/>
      <c r="GG369" s="337"/>
      <c r="GH369" s="337"/>
      <c r="GI369" s="510"/>
      <c r="GJ369" s="336"/>
      <c r="GK369" s="337"/>
      <c r="GL369" s="337"/>
      <c r="GM369" s="337"/>
      <c r="GN369" s="337"/>
      <c r="GO369" s="510"/>
      <c r="GP369" s="336"/>
      <c r="GQ369" s="337"/>
      <c r="GR369" s="337"/>
      <c r="GS369" s="337"/>
      <c r="GT369" s="337"/>
      <c r="GU369" s="510"/>
      <c r="GV369" s="336"/>
      <c r="GW369" s="337"/>
      <c r="GX369" s="337"/>
      <c r="GY369" s="337"/>
      <c r="GZ369" s="336"/>
      <c r="HA369" s="510" t="str">
        <f t="shared" si="678"/>
        <v/>
      </c>
      <c r="HB369" s="994"/>
      <c r="HC369" s="337"/>
      <c r="HD369" s="510" t="str">
        <f t="shared" si="707"/>
        <v/>
      </c>
      <c r="HE369" s="336"/>
      <c r="HF369" s="337"/>
      <c r="HG369" s="337"/>
      <c r="HH369" s="336"/>
      <c r="HI369" s="510"/>
      <c r="HJ369" s="336"/>
      <c r="HK369" s="337"/>
      <c r="HL369" s="337"/>
      <c r="HM369" s="336"/>
      <c r="HN369" s="510"/>
      <c r="HO369" s="336"/>
      <c r="HP369" s="337"/>
      <c r="HQ369" s="337"/>
      <c r="HR369" s="337"/>
      <c r="HS369" s="510"/>
      <c r="HT369" s="336"/>
      <c r="HU369" s="337"/>
      <c r="HV369" s="337"/>
      <c r="HW369" s="337"/>
      <c r="HX369" s="97" t="str">
        <f t="shared" si="679"/>
        <v/>
      </c>
      <c r="HY369" s="994"/>
      <c r="HZ369" s="337"/>
      <c r="IA369" s="510" t="str">
        <f t="shared" si="709"/>
        <v/>
      </c>
      <c r="IB369" s="336"/>
      <c r="IC369" s="337"/>
      <c r="ID369" s="337"/>
      <c r="IE369" s="510"/>
      <c r="IF369" s="336"/>
      <c r="IG369" s="337"/>
      <c r="IH369" s="337"/>
      <c r="II369" s="510"/>
      <c r="IJ369" s="336"/>
      <c r="IK369" s="337"/>
      <c r="IL369" s="337"/>
      <c r="IM369" s="510"/>
      <c r="IN369" s="336"/>
      <c r="IO369" s="337"/>
      <c r="IP369" s="337"/>
      <c r="IQ369" s="97" t="str">
        <f t="shared" si="710"/>
        <v/>
      </c>
      <c r="IR369" s="994"/>
      <c r="IS369" s="337"/>
      <c r="IT369" s="337"/>
      <c r="IU369" s="337"/>
      <c r="IV369" s="510" t="str">
        <f t="shared" si="711"/>
        <v/>
      </c>
      <c r="IW369" s="995"/>
    </row>
    <row r="370" spans="1:257" x14ac:dyDescent="0.25">
      <c r="A370" s="996"/>
      <c r="B370" s="507">
        <v>9</v>
      </c>
      <c r="C370" s="97" t="str">
        <f>IF(Proponentes!B361&gt;0,Proponentes!B361,"")</f>
        <v/>
      </c>
      <c r="D370" s="335"/>
      <c r="E370" s="335"/>
      <c r="F370" s="334"/>
      <c r="G370" s="335"/>
      <c r="H370" s="335"/>
      <c r="I370" s="335"/>
      <c r="J370" s="335"/>
      <c r="K370" s="335"/>
      <c r="L370" s="335"/>
      <c r="M370" s="334"/>
      <c r="N370" s="335"/>
      <c r="O370" s="335"/>
      <c r="P370" s="335"/>
      <c r="Q370" s="335"/>
      <c r="R370" s="335"/>
      <c r="S370" s="335"/>
      <c r="T370" s="334"/>
      <c r="U370" s="335"/>
      <c r="V370" s="335"/>
      <c r="W370" s="335"/>
      <c r="X370" s="335"/>
      <c r="Y370" s="335"/>
      <c r="Z370" s="335"/>
      <c r="AA370" s="334"/>
      <c r="AB370" s="335"/>
      <c r="AC370" s="335"/>
      <c r="AD370" s="335"/>
      <c r="AE370" s="335"/>
      <c r="AF370" s="335"/>
      <c r="AG370" s="97" t="str">
        <f t="shared" si="666"/>
        <v/>
      </c>
      <c r="AH370" s="993"/>
      <c r="AI370" s="335"/>
      <c r="AJ370" s="335" t="str">
        <f t="shared" si="683"/>
        <v/>
      </c>
      <c r="AK370" s="335"/>
      <c r="AL370" s="334"/>
      <c r="AM370" s="335"/>
      <c r="AN370" s="335"/>
      <c r="AO370" s="335"/>
      <c r="AP370" s="335"/>
      <c r="AQ370" s="335"/>
      <c r="AR370" s="335"/>
      <c r="AS370" s="334"/>
      <c r="AT370" s="335"/>
      <c r="AU370" s="335"/>
      <c r="AV370" s="335"/>
      <c r="AW370" s="335"/>
      <c r="AX370" s="335"/>
      <c r="AY370" s="335"/>
      <c r="AZ370" s="334"/>
      <c r="BA370" s="335"/>
      <c r="BB370" s="335"/>
      <c r="BC370" s="335"/>
      <c r="BD370" s="335"/>
      <c r="BE370" s="335"/>
      <c r="BF370" s="335"/>
      <c r="BG370" s="334"/>
      <c r="BH370" s="335"/>
      <c r="BI370" s="335"/>
      <c r="BJ370" s="335"/>
      <c r="BK370" s="335"/>
      <c r="BL370" s="97" t="str">
        <f t="shared" si="667"/>
        <v/>
      </c>
      <c r="BM370" s="993"/>
      <c r="BN370" s="335" t="str">
        <f t="shared" si="693"/>
        <v/>
      </c>
      <c r="BO370" s="334"/>
      <c r="BP370" s="335"/>
      <c r="BQ370" s="335"/>
      <c r="BR370" s="335"/>
      <c r="BS370" s="335" t="str">
        <f t="shared" si="712"/>
        <v/>
      </c>
      <c r="BT370" s="334"/>
      <c r="BU370" s="335"/>
      <c r="BV370" s="335"/>
      <c r="BW370" s="335"/>
      <c r="BX370" s="335" t="str">
        <f t="shared" si="694"/>
        <v/>
      </c>
      <c r="BY370" s="334"/>
      <c r="BZ370" s="335"/>
      <c r="CA370" s="335"/>
      <c r="CB370" s="335"/>
      <c r="CC370" s="335" t="str">
        <f t="shared" si="695"/>
        <v/>
      </c>
      <c r="CD370" s="334"/>
      <c r="CE370" s="335"/>
      <c r="CF370" s="335"/>
      <c r="CG370" s="335"/>
      <c r="CH370" s="997"/>
      <c r="CI370" s="97" t="str">
        <f t="shared" si="696"/>
        <v/>
      </c>
      <c r="CJ370" s="998"/>
      <c r="CK370" s="335"/>
      <c r="CL370" s="97" t="str">
        <f t="shared" si="713"/>
        <v/>
      </c>
      <c r="CM370" s="334"/>
      <c r="CN370" s="335"/>
      <c r="CO370" s="335"/>
      <c r="CP370" s="335"/>
      <c r="CQ370" s="97"/>
      <c r="CR370" s="334"/>
      <c r="CS370" s="335"/>
      <c r="CT370" s="335"/>
      <c r="CU370" s="335"/>
      <c r="CV370" s="97"/>
      <c r="CW370" s="334"/>
      <c r="CX370" s="335"/>
      <c r="CY370" s="335"/>
      <c r="CZ370" s="335"/>
      <c r="DA370" s="97"/>
      <c r="DB370" s="334"/>
      <c r="DC370" s="335"/>
      <c r="DD370" s="335"/>
      <c r="DE370" s="335"/>
      <c r="DF370" s="97" t="str">
        <f t="shared" si="672"/>
        <v/>
      </c>
      <c r="DG370" s="993"/>
      <c r="DH370" s="335"/>
      <c r="DI370" s="97" t="str">
        <f t="shared" si="673"/>
        <v/>
      </c>
      <c r="DJ370" s="334"/>
      <c r="DK370" s="335"/>
      <c r="DL370" s="335"/>
      <c r="DM370" s="97"/>
      <c r="DN370" s="334"/>
      <c r="DO370" s="335"/>
      <c r="DP370" s="335"/>
      <c r="DQ370" s="97"/>
      <c r="DR370" s="334"/>
      <c r="DS370" s="335"/>
      <c r="DT370" s="335"/>
      <c r="DU370" s="97"/>
      <c r="DV370" s="334"/>
      <c r="DW370" s="335"/>
      <c r="DX370" s="335"/>
      <c r="DY370" s="97" t="str">
        <f t="shared" si="674"/>
        <v/>
      </c>
      <c r="DZ370" s="998"/>
      <c r="EA370" s="335"/>
      <c r="EB370" s="97" t="str">
        <f t="shared" si="700"/>
        <v/>
      </c>
      <c r="EC370" s="334"/>
      <c r="ED370" s="335"/>
      <c r="EE370" s="335"/>
      <c r="EF370" s="97"/>
      <c r="EG370" s="334"/>
      <c r="EH370" s="335"/>
      <c r="EI370" s="335"/>
      <c r="EJ370" s="97"/>
      <c r="EK370" s="334"/>
      <c r="EL370" s="335"/>
      <c r="EM370" s="335"/>
      <c r="EN370" s="97"/>
      <c r="EO370" s="334"/>
      <c r="EP370" s="335"/>
      <c r="EQ370" s="335"/>
      <c r="ER370" s="97" t="str">
        <f t="shared" si="675"/>
        <v/>
      </c>
      <c r="ES370" s="993"/>
      <c r="ET370" s="335"/>
      <c r="EU370" s="97" t="str">
        <f t="shared" si="702"/>
        <v/>
      </c>
      <c r="EV370" s="334"/>
      <c r="EW370" s="335"/>
      <c r="EX370" s="335"/>
      <c r="EY370" s="97"/>
      <c r="EZ370" s="334"/>
      <c r="FA370" s="335"/>
      <c r="FB370" s="335"/>
      <c r="FC370" s="97"/>
      <c r="FD370" s="334"/>
      <c r="FE370" s="335"/>
      <c r="FF370" s="335"/>
      <c r="FG370" s="97"/>
      <c r="FH370" s="334"/>
      <c r="FI370" s="335"/>
      <c r="FJ370" s="335"/>
      <c r="FK370" s="97" t="str">
        <f t="shared" si="676"/>
        <v/>
      </c>
      <c r="FL370" s="993"/>
      <c r="FM370" s="335"/>
      <c r="FN370" s="97" t="str">
        <f t="shared" si="704"/>
        <v/>
      </c>
      <c r="FO370" s="334"/>
      <c r="FP370" s="335"/>
      <c r="FQ370" s="97"/>
      <c r="FR370" s="334"/>
      <c r="FS370" s="335"/>
      <c r="FT370" s="97"/>
      <c r="FU370" s="334"/>
      <c r="FV370" s="335"/>
      <c r="FW370" s="97"/>
      <c r="FX370" s="334"/>
      <c r="FY370" s="335"/>
      <c r="FZ370" s="97" t="str">
        <f t="shared" si="677"/>
        <v/>
      </c>
      <c r="GA370" s="993"/>
      <c r="GB370" s="335"/>
      <c r="GC370" s="510" t="str">
        <f t="shared" si="714"/>
        <v/>
      </c>
      <c r="GD370" s="336"/>
      <c r="GE370" s="337"/>
      <c r="GF370" s="337"/>
      <c r="GG370" s="337"/>
      <c r="GH370" s="337"/>
      <c r="GI370" s="510"/>
      <c r="GJ370" s="336"/>
      <c r="GK370" s="337"/>
      <c r="GL370" s="337"/>
      <c r="GM370" s="337"/>
      <c r="GN370" s="337"/>
      <c r="GO370" s="510"/>
      <c r="GP370" s="336"/>
      <c r="GQ370" s="337"/>
      <c r="GR370" s="337"/>
      <c r="GS370" s="337"/>
      <c r="GT370" s="337"/>
      <c r="GU370" s="510"/>
      <c r="GV370" s="336"/>
      <c r="GW370" s="337"/>
      <c r="GX370" s="337"/>
      <c r="GY370" s="337"/>
      <c r="GZ370" s="336"/>
      <c r="HA370" s="510" t="str">
        <f t="shared" si="678"/>
        <v/>
      </c>
      <c r="HB370" s="994"/>
      <c r="HC370" s="337"/>
      <c r="HD370" s="510" t="str">
        <f t="shared" si="707"/>
        <v/>
      </c>
      <c r="HE370" s="336"/>
      <c r="HF370" s="337"/>
      <c r="HG370" s="337"/>
      <c r="HH370" s="336"/>
      <c r="HI370" s="510"/>
      <c r="HJ370" s="336"/>
      <c r="HK370" s="337"/>
      <c r="HL370" s="337"/>
      <c r="HM370" s="336"/>
      <c r="HN370" s="510"/>
      <c r="HO370" s="336"/>
      <c r="HP370" s="337"/>
      <c r="HQ370" s="337"/>
      <c r="HR370" s="337"/>
      <c r="HS370" s="510"/>
      <c r="HT370" s="336"/>
      <c r="HU370" s="337"/>
      <c r="HV370" s="337"/>
      <c r="HW370" s="337"/>
      <c r="HX370" s="97" t="str">
        <f t="shared" si="679"/>
        <v/>
      </c>
      <c r="HY370" s="994"/>
      <c r="HZ370" s="337"/>
      <c r="IA370" s="510" t="str">
        <f t="shared" si="709"/>
        <v/>
      </c>
      <c r="IB370" s="336"/>
      <c r="IC370" s="337"/>
      <c r="ID370" s="337"/>
      <c r="IE370" s="510"/>
      <c r="IF370" s="336"/>
      <c r="IG370" s="337"/>
      <c r="IH370" s="337"/>
      <c r="II370" s="510"/>
      <c r="IJ370" s="336"/>
      <c r="IK370" s="337"/>
      <c r="IL370" s="337"/>
      <c r="IM370" s="510"/>
      <c r="IN370" s="336"/>
      <c r="IO370" s="337"/>
      <c r="IP370" s="337"/>
      <c r="IQ370" s="97" t="str">
        <f t="shared" si="710"/>
        <v/>
      </c>
      <c r="IR370" s="994"/>
      <c r="IS370" s="337"/>
      <c r="IT370" s="337"/>
      <c r="IU370" s="337"/>
      <c r="IV370" s="510" t="str">
        <f t="shared" si="711"/>
        <v/>
      </c>
      <c r="IW370" s="995"/>
    </row>
    <row r="371" spans="1:257" x14ac:dyDescent="0.25">
      <c r="A371" s="996"/>
      <c r="B371" s="507">
        <v>10</v>
      </c>
      <c r="C371" s="97" t="str">
        <f>IF(Proponentes!B362&gt;0,Proponentes!B362,"")</f>
        <v/>
      </c>
      <c r="D371" s="335"/>
      <c r="E371" s="335"/>
      <c r="F371" s="334"/>
      <c r="G371" s="335"/>
      <c r="H371" s="335"/>
      <c r="I371" s="335"/>
      <c r="J371" s="335"/>
      <c r="K371" s="335"/>
      <c r="L371" s="335"/>
      <c r="M371" s="334"/>
      <c r="N371" s="335"/>
      <c r="O371" s="335"/>
      <c r="P371" s="335"/>
      <c r="Q371" s="335"/>
      <c r="R371" s="335"/>
      <c r="S371" s="335"/>
      <c r="T371" s="334"/>
      <c r="U371" s="335"/>
      <c r="V371" s="335"/>
      <c r="W371" s="335"/>
      <c r="X371" s="335"/>
      <c r="Y371" s="335"/>
      <c r="Z371" s="335"/>
      <c r="AA371" s="334"/>
      <c r="AB371" s="335"/>
      <c r="AC371" s="335"/>
      <c r="AD371" s="335"/>
      <c r="AE371" s="335"/>
      <c r="AF371" s="335"/>
      <c r="AG371" s="97" t="str">
        <f t="shared" si="666"/>
        <v/>
      </c>
      <c r="AH371" s="993"/>
      <c r="AI371" s="335"/>
      <c r="AJ371" s="335" t="str">
        <f t="shared" si="683"/>
        <v/>
      </c>
      <c r="AK371" s="335"/>
      <c r="AL371" s="334"/>
      <c r="AM371" s="335"/>
      <c r="AN371" s="335"/>
      <c r="AO371" s="335"/>
      <c r="AP371" s="335"/>
      <c r="AQ371" s="335"/>
      <c r="AR371" s="335"/>
      <c r="AS371" s="334"/>
      <c r="AT371" s="335"/>
      <c r="AU371" s="335"/>
      <c r="AV371" s="335"/>
      <c r="AW371" s="335"/>
      <c r="AX371" s="335"/>
      <c r="AY371" s="335"/>
      <c r="AZ371" s="334"/>
      <c r="BA371" s="335"/>
      <c r="BB371" s="335"/>
      <c r="BC371" s="335"/>
      <c r="BD371" s="335"/>
      <c r="BE371" s="335"/>
      <c r="BF371" s="335"/>
      <c r="BG371" s="334"/>
      <c r="BH371" s="335"/>
      <c r="BI371" s="335"/>
      <c r="BJ371" s="335"/>
      <c r="BK371" s="335"/>
      <c r="BL371" s="97" t="str">
        <f t="shared" si="667"/>
        <v/>
      </c>
      <c r="BM371" s="993"/>
      <c r="BN371" s="335" t="str">
        <f t="shared" si="693"/>
        <v/>
      </c>
      <c r="BO371" s="334"/>
      <c r="BP371" s="335"/>
      <c r="BQ371" s="335"/>
      <c r="BR371" s="335"/>
      <c r="BS371" s="335" t="str">
        <f t="shared" si="712"/>
        <v/>
      </c>
      <c r="BT371" s="334"/>
      <c r="BU371" s="335"/>
      <c r="BV371" s="335"/>
      <c r="BW371" s="335"/>
      <c r="BX371" s="335" t="str">
        <f t="shared" si="694"/>
        <v/>
      </c>
      <c r="BY371" s="334"/>
      <c r="BZ371" s="335"/>
      <c r="CA371" s="335"/>
      <c r="CB371" s="335"/>
      <c r="CC371" s="335" t="str">
        <f t="shared" si="695"/>
        <v/>
      </c>
      <c r="CD371" s="334"/>
      <c r="CE371" s="335"/>
      <c r="CF371" s="335"/>
      <c r="CG371" s="335"/>
      <c r="CH371" s="997"/>
      <c r="CI371" s="97" t="str">
        <f t="shared" si="696"/>
        <v/>
      </c>
      <c r="CJ371" s="998"/>
      <c r="CK371" s="335"/>
      <c r="CL371" s="97" t="str">
        <f t="shared" si="713"/>
        <v/>
      </c>
      <c r="CM371" s="334"/>
      <c r="CN371" s="335"/>
      <c r="CO371" s="335"/>
      <c r="CP371" s="335"/>
      <c r="CQ371" s="97"/>
      <c r="CR371" s="334"/>
      <c r="CS371" s="335"/>
      <c r="CT371" s="335"/>
      <c r="CU371" s="335"/>
      <c r="CV371" s="97"/>
      <c r="CW371" s="334"/>
      <c r="CX371" s="335"/>
      <c r="CY371" s="335"/>
      <c r="CZ371" s="335"/>
      <c r="DA371" s="97"/>
      <c r="DB371" s="334"/>
      <c r="DC371" s="335"/>
      <c r="DD371" s="335"/>
      <c r="DE371" s="335"/>
      <c r="DF371" s="97" t="str">
        <f t="shared" si="672"/>
        <v/>
      </c>
      <c r="DG371" s="993"/>
      <c r="DH371" s="335"/>
      <c r="DI371" s="97" t="str">
        <f t="shared" si="673"/>
        <v/>
      </c>
      <c r="DJ371" s="334"/>
      <c r="DK371" s="335"/>
      <c r="DL371" s="335"/>
      <c r="DM371" s="97"/>
      <c r="DN371" s="334"/>
      <c r="DO371" s="335"/>
      <c r="DP371" s="335"/>
      <c r="DQ371" s="97"/>
      <c r="DR371" s="334"/>
      <c r="DS371" s="335"/>
      <c r="DT371" s="335"/>
      <c r="DU371" s="97"/>
      <c r="DV371" s="334"/>
      <c r="DW371" s="335"/>
      <c r="DX371" s="335"/>
      <c r="DY371" s="97" t="str">
        <f t="shared" si="674"/>
        <v/>
      </c>
      <c r="DZ371" s="998"/>
      <c r="EA371" s="335"/>
      <c r="EB371" s="97" t="str">
        <f t="shared" si="700"/>
        <v/>
      </c>
      <c r="EC371" s="334"/>
      <c r="ED371" s="335"/>
      <c r="EE371" s="335"/>
      <c r="EF371" s="97"/>
      <c r="EG371" s="334"/>
      <c r="EH371" s="335"/>
      <c r="EI371" s="335"/>
      <c r="EJ371" s="97"/>
      <c r="EK371" s="334"/>
      <c r="EL371" s="335"/>
      <c r="EM371" s="335"/>
      <c r="EN371" s="97"/>
      <c r="EO371" s="334"/>
      <c r="EP371" s="335"/>
      <c r="EQ371" s="335"/>
      <c r="ER371" s="97" t="str">
        <f t="shared" si="675"/>
        <v/>
      </c>
      <c r="ES371" s="993"/>
      <c r="ET371" s="335"/>
      <c r="EU371" s="97" t="str">
        <f t="shared" si="702"/>
        <v/>
      </c>
      <c r="EV371" s="334"/>
      <c r="EW371" s="335"/>
      <c r="EX371" s="335"/>
      <c r="EY371" s="97"/>
      <c r="EZ371" s="334"/>
      <c r="FA371" s="335"/>
      <c r="FB371" s="335"/>
      <c r="FC371" s="97"/>
      <c r="FD371" s="334"/>
      <c r="FE371" s="335"/>
      <c r="FF371" s="335"/>
      <c r="FG371" s="97"/>
      <c r="FH371" s="334"/>
      <c r="FI371" s="335"/>
      <c r="FJ371" s="335"/>
      <c r="FK371" s="97" t="str">
        <f t="shared" si="676"/>
        <v/>
      </c>
      <c r="FL371" s="993"/>
      <c r="FM371" s="335"/>
      <c r="FN371" s="97" t="str">
        <f t="shared" si="704"/>
        <v/>
      </c>
      <c r="FO371" s="334"/>
      <c r="FP371" s="335"/>
      <c r="FQ371" s="97"/>
      <c r="FR371" s="334"/>
      <c r="FS371" s="335"/>
      <c r="FT371" s="97"/>
      <c r="FU371" s="334"/>
      <c r="FV371" s="335"/>
      <c r="FW371" s="97"/>
      <c r="FX371" s="334"/>
      <c r="FY371" s="335"/>
      <c r="FZ371" s="97" t="str">
        <f t="shared" si="677"/>
        <v/>
      </c>
      <c r="GA371" s="993"/>
      <c r="GB371" s="335"/>
      <c r="GC371" s="510" t="str">
        <f t="shared" si="714"/>
        <v/>
      </c>
      <c r="GD371" s="336"/>
      <c r="GE371" s="337"/>
      <c r="GF371" s="337"/>
      <c r="GG371" s="337"/>
      <c r="GH371" s="337"/>
      <c r="GI371" s="510"/>
      <c r="GJ371" s="336"/>
      <c r="GK371" s="337"/>
      <c r="GL371" s="337"/>
      <c r="GM371" s="337"/>
      <c r="GN371" s="337"/>
      <c r="GO371" s="510"/>
      <c r="GP371" s="336"/>
      <c r="GQ371" s="337"/>
      <c r="GR371" s="337"/>
      <c r="GS371" s="337"/>
      <c r="GT371" s="337"/>
      <c r="GU371" s="510"/>
      <c r="GV371" s="336"/>
      <c r="GW371" s="337"/>
      <c r="GX371" s="337"/>
      <c r="GY371" s="337"/>
      <c r="GZ371" s="336"/>
      <c r="HA371" s="510" t="str">
        <f t="shared" si="678"/>
        <v/>
      </c>
      <c r="HB371" s="994"/>
      <c r="HC371" s="337"/>
      <c r="HD371" s="510" t="str">
        <f t="shared" si="707"/>
        <v/>
      </c>
      <c r="HE371" s="336"/>
      <c r="HF371" s="337"/>
      <c r="HG371" s="337"/>
      <c r="HH371" s="336"/>
      <c r="HI371" s="510"/>
      <c r="HJ371" s="336"/>
      <c r="HK371" s="337"/>
      <c r="HL371" s="337"/>
      <c r="HM371" s="336"/>
      <c r="HN371" s="510"/>
      <c r="HO371" s="336"/>
      <c r="HP371" s="337"/>
      <c r="HQ371" s="337"/>
      <c r="HR371" s="337"/>
      <c r="HS371" s="510"/>
      <c r="HT371" s="336"/>
      <c r="HU371" s="337"/>
      <c r="HV371" s="337"/>
      <c r="HW371" s="337"/>
      <c r="HX371" s="97" t="str">
        <f t="shared" si="679"/>
        <v/>
      </c>
      <c r="HY371" s="994"/>
      <c r="HZ371" s="337"/>
      <c r="IA371" s="510" t="str">
        <f t="shared" si="709"/>
        <v/>
      </c>
      <c r="IB371" s="336"/>
      <c r="IC371" s="337"/>
      <c r="ID371" s="337"/>
      <c r="IE371" s="510"/>
      <c r="IF371" s="336"/>
      <c r="IG371" s="337"/>
      <c r="IH371" s="337"/>
      <c r="II371" s="510"/>
      <c r="IJ371" s="336"/>
      <c r="IK371" s="337"/>
      <c r="IL371" s="337"/>
      <c r="IM371" s="510"/>
      <c r="IN371" s="336"/>
      <c r="IO371" s="337"/>
      <c r="IP371" s="337"/>
      <c r="IQ371" s="97" t="str">
        <f t="shared" si="710"/>
        <v/>
      </c>
      <c r="IR371" s="994"/>
      <c r="IS371" s="337"/>
      <c r="IT371" s="337"/>
      <c r="IU371" s="337"/>
      <c r="IV371" s="510" t="str">
        <f t="shared" si="711"/>
        <v/>
      </c>
      <c r="IW371" s="995"/>
    </row>
    <row r="372" spans="1:257" x14ac:dyDescent="0.25">
      <c r="A372" s="996"/>
      <c r="B372" s="507">
        <v>11</v>
      </c>
      <c r="C372" s="97" t="str">
        <f>IF(Proponentes!B363&gt;0,Proponentes!B363,"")</f>
        <v/>
      </c>
      <c r="D372" s="335"/>
      <c r="E372" s="335"/>
      <c r="F372" s="334"/>
      <c r="G372" s="335"/>
      <c r="H372" s="335"/>
      <c r="I372" s="335"/>
      <c r="J372" s="335"/>
      <c r="K372" s="335"/>
      <c r="L372" s="335"/>
      <c r="M372" s="334"/>
      <c r="N372" s="335"/>
      <c r="O372" s="335"/>
      <c r="P372" s="335"/>
      <c r="Q372" s="335"/>
      <c r="R372" s="335"/>
      <c r="S372" s="335"/>
      <c r="T372" s="334"/>
      <c r="U372" s="335"/>
      <c r="V372" s="335"/>
      <c r="W372" s="335"/>
      <c r="X372" s="335"/>
      <c r="Y372" s="335"/>
      <c r="Z372" s="335"/>
      <c r="AA372" s="334"/>
      <c r="AB372" s="335"/>
      <c r="AC372" s="335"/>
      <c r="AD372" s="335"/>
      <c r="AE372" s="335"/>
      <c r="AF372" s="335"/>
      <c r="AG372" s="97" t="str">
        <f t="shared" si="666"/>
        <v/>
      </c>
      <c r="AH372" s="993"/>
      <c r="AI372" s="335"/>
      <c r="AJ372" s="335" t="str">
        <f t="shared" si="683"/>
        <v/>
      </c>
      <c r="AK372" s="335"/>
      <c r="AL372" s="334"/>
      <c r="AM372" s="335"/>
      <c r="AN372" s="335"/>
      <c r="AO372" s="335"/>
      <c r="AP372" s="335"/>
      <c r="AQ372" s="335"/>
      <c r="AR372" s="335"/>
      <c r="AS372" s="334"/>
      <c r="AT372" s="335"/>
      <c r="AU372" s="335"/>
      <c r="AV372" s="335"/>
      <c r="AW372" s="335"/>
      <c r="AX372" s="335"/>
      <c r="AY372" s="335"/>
      <c r="AZ372" s="334"/>
      <c r="BA372" s="335"/>
      <c r="BB372" s="335"/>
      <c r="BC372" s="335"/>
      <c r="BD372" s="335"/>
      <c r="BE372" s="335"/>
      <c r="BF372" s="335"/>
      <c r="BG372" s="334"/>
      <c r="BH372" s="335"/>
      <c r="BI372" s="335"/>
      <c r="BJ372" s="335"/>
      <c r="BK372" s="335"/>
      <c r="BL372" s="97" t="str">
        <f t="shared" si="667"/>
        <v/>
      </c>
      <c r="BM372" s="993"/>
      <c r="BN372" s="335" t="str">
        <f t="shared" si="693"/>
        <v/>
      </c>
      <c r="BO372" s="334"/>
      <c r="BP372" s="335"/>
      <c r="BQ372" s="335"/>
      <c r="BR372" s="335"/>
      <c r="BS372" s="335" t="str">
        <f t="shared" si="712"/>
        <v/>
      </c>
      <c r="BT372" s="334"/>
      <c r="BU372" s="335"/>
      <c r="BV372" s="335"/>
      <c r="BW372" s="335"/>
      <c r="BX372" s="335" t="str">
        <f t="shared" si="694"/>
        <v/>
      </c>
      <c r="BY372" s="334"/>
      <c r="BZ372" s="335"/>
      <c r="CA372" s="335"/>
      <c r="CB372" s="335"/>
      <c r="CC372" s="335" t="str">
        <f t="shared" si="695"/>
        <v/>
      </c>
      <c r="CD372" s="334"/>
      <c r="CE372" s="335"/>
      <c r="CF372" s="335"/>
      <c r="CG372" s="335"/>
      <c r="CH372" s="997"/>
      <c r="CI372" s="97" t="str">
        <f t="shared" si="696"/>
        <v/>
      </c>
      <c r="CJ372" s="998"/>
      <c r="CK372" s="335"/>
      <c r="CL372" s="97" t="str">
        <f t="shared" si="713"/>
        <v/>
      </c>
      <c r="CM372" s="334"/>
      <c r="CN372" s="335"/>
      <c r="CO372" s="335"/>
      <c r="CP372" s="335"/>
      <c r="CQ372" s="97"/>
      <c r="CR372" s="334"/>
      <c r="CS372" s="335"/>
      <c r="CT372" s="335"/>
      <c r="CU372" s="335"/>
      <c r="CV372" s="97"/>
      <c r="CW372" s="334"/>
      <c r="CX372" s="335"/>
      <c r="CY372" s="335"/>
      <c r="CZ372" s="335"/>
      <c r="DA372" s="97"/>
      <c r="DB372" s="334"/>
      <c r="DC372" s="335"/>
      <c r="DD372" s="335"/>
      <c r="DE372" s="335"/>
      <c r="DF372" s="97" t="str">
        <f t="shared" si="672"/>
        <v/>
      </c>
      <c r="DG372" s="993"/>
      <c r="DH372" s="335"/>
      <c r="DI372" s="97" t="str">
        <f t="shared" si="673"/>
        <v/>
      </c>
      <c r="DJ372" s="334"/>
      <c r="DK372" s="335"/>
      <c r="DL372" s="335"/>
      <c r="DM372" s="97"/>
      <c r="DN372" s="334"/>
      <c r="DO372" s="335"/>
      <c r="DP372" s="335"/>
      <c r="DQ372" s="97"/>
      <c r="DR372" s="334"/>
      <c r="DS372" s="335"/>
      <c r="DT372" s="335"/>
      <c r="DU372" s="97"/>
      <c r="DV372" s="334"/>
      <c r="DW372" s="335"/>
      <c r="DX372" s="335"/>
      <c r="DY372" s="97" t="str">
        <f t="shared" si="674"/>
        <v/>
      </c>
      <c r="DZ372" s="998"/>
      <c r="EA372" s="335"/>
      <c r="EB372" s="97" t="str">
        <f t="shared" si="700"/>
        <v/>
      </c>
      <c r="EC372" s="334"/>
      <c r="ED372" s="335"/>
      <c r="EE372" s="335"/>
      <c r="EF372" s="97"/>
      <c r="EG372" s="334"/>
      <c r="EH372" s="335"/>
      <c r="EI372" s="335"/>
      <c r="EJ372" s="97"/>
      <c r="EK372" s="334"/>
      <c r="EL372" s="335"/>
      <c r="EM372" s="335"/>
      <c r="EN372" s="97"/>
      <c r="EO372" s="334"/>
      <c r="EP372" s="335"/>
      <c r="EQ372" s="335"/>
      <c r="ER372" s="97" t="str">
        <f t="shared" si="675"/>
        <v/>
      </c>
      <c r="ES372" s="993"/>
      <c r="ET372" s="335"/>
      <c r="EU372" s="97" t="str">
        <f t="shared" si="702"/>
        <v/>
      </c>
      <c r="EV372" s="334"/>
      <c r="EW372" s="335"/>
      <c r="EX372" s="335"/>
      <c r="EY372" s="97"/>
      <c r="EZ372" s="334"/>
      <c r="FA372" s="335"/>
      <c r="FB372" s="335"/>
      <c r="FC372" s="97"/>
      <c r="FD372" s="334"/>
      <c r="FE372" s="335"/>
      <c r="FF372" s="335"/>
      <c r="FG372" s="97"/>
      <c r="FH372" s="334"/>
      <c r="FI372" s="335"/>
      <c r="FJ372" s="335"/>
      <c r="FK372" s="97" t="str">
        <f t="shared" si="676"/>
        <v/>
      </c>
      <c r="FL372" s="993"/>
      <c r="FM372" s="335"/>
      <c r="FN372" s="97" t="str">
        <f t="shared" si="704"/>
        <v/>
      </c>
      <c r="FO372" s="334"/>
      <c r="FP372" s="335"/>
      <c r="FQ372" s="97"/>
      <c r="FR372" s="334"/>
      <c r="FS372" s="335"/>
      <c r="FT372" s="97"/>
      <c r="FU372" s="334"/>
      <c r="FV372" s="335"/>
      <c r="FW372" s="97"/>
      <c r="FX372" s="334"/>
      <c r="FY372" s="335"/>
      <c r="FZ372" s="97" t="str">
        <f t="shared" si="677"/>
        <v/>
      </c>
      <c r="GA372" s="993"/>
      <c r="GB372" s="335"/>
      <c r="GC372" s="510" t="str">
        <f t="shared" si="714"/>
        <v/>
      </c>
      <c r="GD372" s="336"/>
      <c r="GE372" s="337"/>
      <c r="GF372" s="337"/>
      <c r="GG372" s="337"/>
      <c r="GH372" s="337"/>
      <c r="GI372" s="510"/>
      <c r="GJ372" s="336"/>
      <c r="GK372" s="337"/>
      <c r="GL372" s="337"/>
      <c r="GM372" s="337"/>
      <c r="GN372" s="337"/>
      <c r="GO372" s="510"/>
      <c r="GP372" s="336"/>
      <c r="GQ372" s="337"/>
      <c r="GR372" s="337"/>
      <c r="GS372" s="337"/>
      <c r="GT372" s="337"/>
      <c r="GU372" s="510"/>
      <c r="GV372" s="336"/>
      <c r="GW372" s="337"/>
      <c r="GX372" s="337"/>
      <c r="GY372" s="337"/>
      <c r="GZ372" s="336"/>
      <c r="HA372" s="510" t="str">
        <f t="shared" si="678"/>
        <v/>
      </c>
      <c r="HB372" s="994"/>
      <c r="HC372" s="337"/>
      <c r="HD372" s="510" t="str">
        <f t="shared" si="707"/>
        <v/>
      </c>
      <c r="HE372" s="336"/>
      <c r="HF372" s="337"/>
      <c r="HG372" s="337"/>
      <c r="HH372" s="336"/>
      <c r="HI372" s="510"/>
      <c r="HJ372" s="336"/>
      <c r="HK372" s="337"/>
      <c r="HL372" s="337"/>
      <c r="HM372" s="336"/>
      <c r="HN372" s="510"/>
      <c r="HO372" s="336"/>
      <c r="HP372" s="337"/>
      <c r="HQ372" s="337"/>
      <c r="HR372" s="337"/>
      <c r="HS372" s="510"/>
      <c r="HT372" s="336"/>
      <c r="HU372" s="337"/>
      <c r="HV372" s="337"/>
      <c r="HW372" s="337"/>
      <c r="HX372" s="97" t="str">
        <f t="shared" si="679"/>
        <v/>
      </c>
      <c r="HY372" s="994"/>
      <c r="HZ372" s="337"/>
      <c r="IA372" s="510" t="str">
        <f t="shared" si="709"/>
        <v/>
      </c>
      <c r="IB372" s="336"/>
      <c r="IC372" s="337"/>
      <c r="ID372" s="337"/>
      <c r="IE372" s="510"/>
      <c r="IF372" s="336"/>
      <c r="IG372" s="337"/>
      <c r="IH372" s="337"/>
      <c r="II372" s="510"/>
      <c r="IJ372" s="336"/>
      <c r="IK372" s="337"/>
      <c r="IL372" s="337"/>
      <c r="IM372" s="510"/>
      <c r="IN372" s="336"/>
      <c r="IO372" s="337"/>
      <c r="IP372" s="337"/>
      <c r="IQ372" s="97" t="str">
        <f t="shared" si="710"/>
        <v/>
      </c>
      <c r="IR372" s="994"/>
      <c r="IS372" s="337"/>
      <c r="IT372" s="337"/>
      <c r="IU372" s="337"/>
      <c r="IV372" s="510" t="str">
        <f t="shared" si="711"/>
        <v/>
      </c>
      <c r="IW372" s="995"/>
    </row>
    <row r="373" spans="1:257" x14ac:dyDescent="0.25">
      <c r="A373" s="996"/>
      <c r="B373" s="507">
        <v>12</v>
      </c>
      <c r="C373" s="97" t="str">
        <f>IF(Proponentes!B364&gt;0,Proponentes!B364,"")</f>
        <v/>
      </c>
      <c r="D373" s="335"/>
      <c r="E373" s="335"/>
      <c r="F373" s="334"/>
      <c r="G373" s="335"/>
      <c r="H373" s="335"/>
      <c r="I373" s="335"/>
      <c r="J373" s="335"/>
      <c r="K373" s="335"/>
      <c r="L373" s="335"/>
      <c r="M373" s="334"/>
      <c r="N373" s="335"/>
      <c r="O373" s="335"/>
      <c r="P373" s="335"/>
      <c r="Q373" s="335"/>
      <c r="R373" s="335"/>
      <c r="S373" s="335"/>
      <c r="T373" s="334"/>
      <c r="U373" s="335"/>
      <c r="V373" s="335"/>
      <c r="W373" s="335"/>
      <c r="X373" s="335"/>
      <c r="Y373" s="335"/>
      <c r="Z373" s="335"/>
      <c r="AA373" s="334"/>
      <c r="AB373" s="335"/>
      <c r="AC373" s="335"/>
      <c r="AD373" s="335"/>
      <c r="AE373" s="335"/>
      <c r="AF373" s="335"/>
      <c r="AG373" s="97" t="str">
        <f t="shared" si="666"/>
        <v/>
      </c>
      <c r="AH373" s="993"/>
      <c r="AI373" s="335"/>
      <c r="AJ373" s="335" t="str">
        <f t="shared" si="683"/>
        <v/>
      </c>
      <c r="AK373" s="335"/>
      <c r="AL373" s="334"/>
      <c r="AM373" s="335"/>
      <c r="AN373" s="335"/>
      <c r="AO373" s="335"/>
      <c r="AP373" s="335"/>
      <c r="AQ373" s="335"/>
      <c r="AR373" s="335"/>
      <c r="AS373" s="334"/>
      <c r="AT373" s="335"/>
      <c r="AU373" s="335"/>
      <c r="AV373" s="335"/>
      <c r="AW373" s="335"/>
      <c r="AX373" s="335"/>
      <c r="AY373" s="335"/>
      <c r="AZ373" s="334"/>
      <c r="BA373" s="335"/>
      <c r="BB373" s="335"/>
      <c r="BC373" s="335"/>
      <c r="BD373" s="335"/>
      <c r="BE373" s="335"/>
      <c r="BF373" s="335"/>
      <c r="BG373" s="334"/>
      <c r="BH373" s="335"/>
      <c r="BI373" s="335"/>
      <c r="BJ373" s="335"/>
      <c r="BK373" s="335"/>
      <c r="BL373" s="97" t="str">
        <f t="shared" si="667"/>
        <v/>
      </c>
      <c r="BM373" s="993"/>
      <c r="BN373" s="335" t="str">
        <f t="shared" si="693"/>
        <v/>
      </c>
      <c r="BO373" s="334"/>
      <c r="BP373" s="335"/>
      <c r="BQ373" s="335"/>
      <c r="BR373" s="335"/>
      <c r="BS373" s="335" t="str">
        <f t="shared" si="712"/>
        <v/>
      </c>
      <c r="BT373" s="334"/>
      <c r="BU373" s="335"/>
      <c r="BV373" s="335"/>
      <c r="BW373" s="335"/>
      <c r="BX373" s="335" t="str">
        <f t="shared" si="694"/>
        <v/>
      </c>
      <c r="BY373" s="334"/>
      <c r="BZ373" s="335"/>
      <c r="CA373" s="335"/>
      <c r="CB373" s="335"/>
      <c r="CC373" s="335" t="str">
        <f t="shared" si="695"/>
        <v/>
      </c>
      <c r="CD373" s="334"/>
      <c r="CE373" s="335"/>
      <c r="CF373" s="335"/>
      <c r="CG373" s="335"/>
      <c r="CH373" s="997"/>
      <c r="CI373" s="97" t="str">
        <f t="shared" si="696"/>
        <v/>
      </c>
      <c r="CJ373" s="998"/>
      <c r="CK373" s="335"/>
      <c r="CL373" s="97" t="str">
        <f t="shared" si="713"/>
        <v/>
      </c>
      <c r="CM373" s="334"/>
      <c r="CN373" s="335"/>
      <c r="CO373" s="335"/>
      <c r="CP373" s="335"/>
      <c r="CQ373" s="97"/>
      <c r="CR373" s="334"/>
      <c r="CS373" s="335"/>
      <c r="CT373" s="335"/>
      <c r="CU373" s="335"/>
      <c r="CV373" s="97"/>
      <c r="CW373" s="334"/>
      <c r="CX373" s="335"/>
      <c r="CY373" s="335"/>
      <c r="CZ373" s="335"/>
      <c r="DA373" s="97"/>
      <c r="DB373" s="334"/>
      <c r="DC373" s="335"/>
      <c r="DD373" s="335"/>
      <c r="DE373" s="335"/>
      <c r="DF373" s="97" t="str">
        <f t="shared" si="672"/>
        <v/>
      </c>
      <c r="DG373" s="993"/>
      <c r="DH373" s="335"/>
      <c r="DI373" s="97" t="str">
        <f t="shared" si="673"/>
        <v/>
      </c>
      <c r="DJ373" s="334"/>
      <c r="DK373" s="335"/>
      <c r="DL373" s="335"/>
      <c r="DM373" s="97"/>
      <c r="DN373" s="334"/>
      <c r="DO373" s="335"/>
      <c r="DP373" s="335"/>
      <c r="DQ373" s="97"/>
      <c r="DR373" s="334"/>
      <c r="DS373" s="335"/>
      <c r="DT373" s="335"/>
      <c r="DU373" s="97"/>
      <c r="DV373" s="334"/>
      <c r="DW373" s="335"/>
      <c r="DX373" s="335"/>
      <c r="DY373" s="97" t="str">
        <f t="shared" si="674"/>
        <v/>
      </c>
      <c r="DZ373" s="998"/>
      <c r="EA373" s="335"/>
      <c r="EB373" s="97" t="str">
        <f t="shared" si="700"/>
        <v/>
      </c>
      <c r="EC373" s="334"/>
      <c r="ED373" s="335"/>
      <c r="EE373" s="335"/>
      <c r="EF373" s="97"/>
      <c r="EG373" s="334"/>
      <c r="EH373" s="335"/>
      <c r="EI373" s="335"/>
      <c r="EJ373" s="97"/>
      <c r="EK373" s="334"/>
      <c r="EL373" s="335"/>
      <c r="EM373" s="335"/>
      <c r="EN373" s="97"/>
      <c r="EO373" s="334"/>
      <c r="EP373" s="335"/>
      <c r="EQ373" s="335"/>
      <c r="ER373" s="97" t="str">
        <f t="shared" si="675"/>
        <v/>
      </c>
      <c r="ES373" s="993"/>
      <c r="ET373" s="335"/>
      <c r="EU373" s="97" t="str">
        <f t="shared" si="702"/>
        <v/>
      </c>
      <c r="EV373" s="334"/>
      <c r="EW373" s="335"/>
      <c r="EX373" s="335"/>
      <c r="EY373" s="97"/>
      <c r="EZ373" s="334"/>
      <c r="FA373" s="335"/>
      <c r="FB373" s="335"/>
      <c r="FC373" s="97"/>
      <c r="FD373" s="334"/>
      <c r="FE373" s="335"/>
      <c r="FF373" s="335"/>
      <c r="FG373" s="97"/>
      <c r="FH373" s="334"/>
      <c r="FI373" s="335"/>
      <c r="FJ373" s="335"/>
      <c r="FK373" s="97" t="str">
        <f t="shared" si="676"/>
        <v/>
      </c>
      <c r="FL373" s="993"/>
      <c r="FM373" s="335"/>
      <c r="FN373" s="97" t="str">
        <f t="shared" si="704"/>
        <v/>
      </c>
      <c r="FO373" s="334"/>
      <c r="FP373" s="335"/>
      <c r="FQ373" s="97"/>
      <c r="FR373" s="334"/>
      <c r="FS373" s="335"/>
      <c r="FT373" s="97"/>
      <c r="FU373" s="334"/>
      <c r="FV373" s="335"/>
      <c r="FW373" s="97"/>
      <c r="FX373" s="334"/>
      <c r="FY373" s="335"/>
      <c r="FZ373" s="97" t="str">
        <f t="shared" si="677"/>
        <v/>
      </c>
      <c r="GA373" s="993"/>
      <c r="GB373" s="335"/>
      <c r="GC373" s="510" t="str">
        <f t="shared" si="714"/>
        <v/>
      </c>
      <c r="GD373" s="336"/>
      <c r="GE373" s="337"/>
      <c r="GF373" s="337"/>
      <c r="GG373" s="337"/>
      <c r="GH373" s="337"/>
      <c r="GI373" s="510"/>
      <c r="GJ373" s="336"/>
      <c r="GK373" s="337"/>
      <c r="GL373" s="337"/>
      <c r="GM373" s="337"/>
      <c r="GN373" s="337"/>
      <c r="GO373" s="510"/>
      <c r="GP373" s="336"/>
      <c r="GQ373" s="337"/>
      <c r="GR373" s="337"/>
      <c r="GS373" s="337"/>
      <c r="GT373" s="337"/>
      <c r="GU373" s="510"/>
      <c r="GV373" s="336"/>
      <c r="GW373" s="337"/>
      <c r="GX373" s="337"/>
      <c r="GY373" s="337"/>
      <c r="GZ373" s="336"/>
      <c r="HA373" s="510" t="str">
        <f t="shared" si="678"/>
        <v/>
      </c>
      <c r="HB373" s="994"/>
      <c r="HC373" s="337"/>
      <c r="HD373" s="510" t="str">
        <f t="shared" si="707"/>
        <v/>
      </c>
      <c r="HE373" s="336"/>
      <c r="HF373" s="337"/>
      <c r="HG373" s="337"/>
      <c r="HH373" s="336"/>
      <c r="HI373" s="510"/>
      <c r="HJ373" s="336"/>
      <c r="HK373" s="337"/>
      <c r="HL373" s="337"/>
      <c r="HM373" s="336"/>
      <c r="HN373" s="510"/>
      <c r="HO373" s="336"/>
      <c r="HP373" s="337"/>
      <c r="HQ373" s="337"/>
      <c r="HR373" s="337"/>
      <c r="HS373" s="510"/>
      <c r="HT373" s="336"/>
      <c r="HU373" s="337"/>
      <c r="HV373" s="337"/>
      <c r="HW373" s="337"/>
      <c r="HX373" s="97" t="str">
        <f t="shared" si="679"/>
        <v/>
      </c>
      <c r="HY373" s="994"/>
      <c r="HZ373" s="337"/>
      <c r="IA373" s="510" t="str">
        <f t="shared" si="709"/>
        <v/>
      </c>
      <c r="IB373" s="336"/>
      <c r="IC373" s="337"/>
      <c r="ID373" s="337"/>
      <c r="IE373" s="510"/>
      <c r="IF373" s="336"/>
      <c r="IG373" s="337"/>
      <c r="IH373" s="337"/>
      <c r="II373" s="510"/>
      <c r="IJ373" s="336"/>
      <c r="IK373" s="337"/>
      <c r="IL373" s="337"/>
      <c r="IM373" s="510"/>
      <c r="IN373" s="336"/>
      <c r="IO373" s="337"/>
      <c r="IP373" s="337"/>
      <c r="IQ373" s="97" t="str">
        <f t="shared" si="710"/>
        <v/>
      </c>
      <c r="IR373" s="994"/>
      <c r="IS373" s="337"/>
      <c r="IT373" s="337"/>
      <c r="IU373" s="337"/>
      <c r="IV373" s="510" t="str">
        <f t="shared" si="711"/>
        <v/>
      </c>
      <c r="IW373" s="995"/>
    </row>
    <row r="374" spans="1:257" x14ac:dyDescent="0.25">
      <c r="A374" s="548">
        <v>28</v>
      </c>
      <c r="B374" s="514"/>
      <c r="C374" s="514"/>
      <c r="D374" s="514"/>
      <c r="E374" s="514"/>
      <c r="F374" s="515"/>
      <c r="G374" s="514"/>
      <c r="H374" s="514"/>
      <c r="I374" s="514"/>
      <c r="J374" s="514"/>
      <c r="K374" s="514"/>
      <c r="L374" s="514"/>
      <c r="M374" s="514"/>
      <c r="N374" s="514"/>
      <c r="O374" s="514"/>
      <c r="P374" s="514"/>
      <c r="Q374" s="514"/>
      <c r="R374" s="514"/>
      <c r="S374" s="514"/>
      <c r="T374" s="514"/>
      <c r="U374" s="514"/>
      <c r="V374" s="514"/>
      <c r="W374" s="514"/>
      <c r="X374" s="514"/>
      <c r="Y374" s="514"/>
      <c r="Z374" s="514"/>
      <c r="AA374" s="514"/>
      <c r="AB374" s="514"/>
      <c r="AC374" s="514"/>
      <c r="AD374" s="514"/>
      <c r="AE374" s="514"/>
      <c r="AF374" s="514"/>
      <c r="AG374" s="514"/>
      <c r="AH374" s="514"/>
      <c r="AI374" s="514"/>
      <c r="AJ374" s="514"/>
      <c r="AK374" s="514"/>
      <c r="AL374" s="514"/>
      <c r="AM374" s="514"/>
      <c r="AN374" s="514"/>
      <c r="AO374" s="514"/>
      <c r="AP374" s="514"/>
      <c r="AQ374" s="514"/>
      <c r="AR374" s="514"/>
      <c r="AS374" s="514"/>
      <c r="AT374" s="514"/>
      <c r="AU374" s="514"/>
      <c r="AV374" s="514"/>
      <c r="AW374" s="514"/>
      <c r="AX374" s="514"/>
      <c r="AY374" s="514"/>
      <c r="AZ374" s="514"/>
      <c r="BA374" s="514"/>
      <c r="BB374" s="514"/>
      <c r="BC374" s="514"/>
      <c r="BD374" s="514"/>
      <c r="BE374" s="514"/>
      <c r="BF374" s="514"/>
      <c r="BG374" s="514"/>
      <c r="BH374" s="514"/>
      <c r="BI374" s="514"/>
      <c r="BJ374" s="514"/>
      <c r="BK374" s="514"/>
      <c r="BL374" s="514"/>
      <c r="BM374" s="514"/>
      <c r="BN374" s="514"/>
      <c r="BO374" s="514"/>
      <c r="BP374" s="514"/>
      <c r="BQ374" s="514"/>
      <c r="BR374" s="514"/>
      <c r="BS374" s="514"/>
      <c r="BT374" s="514"/>
      <c r="BU374" s="514"/>
      <c r="BV374" s="514"/>
      <c r="BW374" s="514"/>
      <c r="BX374" s="514"/>
      <c r="BY374" s="514"/>
      <c r="BZ374" s="514"/>
      <c r="CA374" s="514"/>
      <c r="CB374" s="514"/>
      <c r="CC374" s="514"/>
      <c r="CD374" s="514"/>
      <c r="CE374" s="514"/>
      <c r="CF374" s="514"/>
      <c r="CG374" s="514"/>
      <c r="CH374" s="516"/>
      <c r="CI374" s="514"/>
      <c r="CJ374" s="514"/>
      <c r="CK374" s="514"/>
      <c r="CL374" s="514"/>
      <c r="CM374" s="514"/>
      <c r="CN374" s="514"/>
      <c r="CO374" s="514"/>
      <c r="CP374" s="514"/>
      <c r="CQ374" s="514"/>
      <c r="CR374" s="514"/>
      <c r="CS374" s="514"/>
      <c r="CT374" s="514"/>
      <c r="CU374" s="514"/>
      <c r="CV374" s="514"/>
      <c r="CW374" s="514"/>
      <c r="CX374" s="514"/>
      <c r="CY374" s="514"/>
      <c r="CZ374" s="514"/>
      <c r="DA374" s="514"/>
      <c r="DB374" s="514"/>
      <c r="DC374" s="514"/>
      <c r="DD374" s="514"/>
      <c r="DE374" s="514"/>
      <c r="DF374" s="514"/>
      <c r="DG374" s="514"/>
      <c r="DH374" s="514"/>
      <c r="DI374" s="514"/>
      <c r="DJ374" s="514"/>
      <c r="DK374" s="514"/>
      <c r="DL374" s="514"/>
      <c r="DM374" s="514"/>
      <c r="DN374" s="514"/>
      <c r="DO374" s="514"/>
      <c r="DP374" s="514"/>
      <c r="DQ374" s="514"/>
      <c r="DR374" s="514"/>
      <c r="DS374" s="514"/>
      <c r="DT374" s="514"/>
      <c r="DU374" s="514"/>
      <c r="DV374" s="514"/>
      <c r="DW374" s="514"/>
      <c r="DX374" s="514"/>
      <c r="DY374" s="514"/>
      <c r="DZ374" s="514"/>
      <c r="EA374" s="514"/>
      <c r="EB374" s="514"/>
      <c r="EC374" s="514"/>
      <c r="ED374" s="514"/>
      <c r="EE374" s="514"/>
      <c r="EF374" s="514"/>
      <c r="EG374" s="514"/>
      <c r="EH374" s="514"/>
      <c r="EI374" s="514"/>
      <c r="EJ374" s="514"/>
      <c r="EK374" s="514"/>
      <c r="EL374" s="514"/>
      <c r="EM374" s="514"/>
      <c r="EN374" s="514"/>
      <c r="EO374" s="514"/>
      <c r="EP374" s="514"/>
      <c r="EQ374" s="514"/>
      <c r="ER374" s="514"/>
      <c r="ES374" s="514"/>
      <c r="ET374" s="514"/>
      <c r="EU374" s="514"/>
      <c r="EV374" s="514"/>
      <c r="EW374" s="514"/>
      <c r="EX374" s="514"/>
      <c r="EY374" s="514"/>
      <c r="EZ374" s="514"/>
      <c r="FA374" s="514"/>
      <c r="FB374" s="514"/>
      <c r="FC374" s="514"/>
      <c r="FD374" s="514"/>
      <c r="FE374" s="514"/>
      <c r="FF374" s="514"/>
      <c r="FG374" s="514"/>
      <c r="FH374" s="514"/>
      <c r="FI374" s="514"/>
      <c r="FJ374" s="514"/>
      <c r="FK374" s="514"/>
      <c r="FL374" s="514"/>
      <c r="FM374" s="514"/>
      <c r="FN374" s="514"/>
      <c r="FO374" s="514"/>
      <c r="FP374" s="514"/>
      <c r="FQ374" s="514"/>
      <c r="FR374" s="514"/>
      <c r="FS374" s="514"/>
      <c r="FT374" s="514"/>
      <c r="FU374" s="514"/>
      <c r="FV374" s="514"/>
      <c r="FW374" s="514"/>
      <c r="FX374" s="514"/>
      <c r="FY374" s="514"/>
      <c r="FZ374" s="514"/>
      <c r="GA374" s="514"/>
      <c r="GB374" s="514"/>
      <c r="GC374" s="514"/>
      <c r="GD374" s="514"/>
      <c r="GE374" s="514"/>
      <c r="GF374" s="514"/>
      <c r="GG374" s="514"/>
      <c r="GH374" s="514"/>
      <c r="GI374" s="514"/>
      <c r="GJ374" s="514"/>
      <c r="GK374" s="514"/>
      <c r="GL374" s="514"/>
      <c r="GM374" s="514"/>
      <c r="GN374" s="514"/>
      <c r="GO374" s="514"/>
      <c r="GP374" s="514"/>
      <c r="GQ374" s="514"/>
      <c r="GR374" s="514"/>
      <c r="GS374" s="514"/>
      <c r="GT374" s="514"/>
      <c r="GU374" s="514"/>
      <c r="GV374" s="514"/>
      <c r="GW374" s="514"/>
      <c r="GX374" s="514"/>
      <c r="GY374" s="514"/>
      <c r="GZ374" s="514"/>
      <c r="HA374" s="514"/>
      <c r="HB374" s="514"/>
      <c r="HC374" s="514"/>
      <c r="HD374" s="514"/>
      <c r="HE374" s="514"/>
      <c r="HF374" s="514"/>
      <c r="HG374" s="514"/>
      <c r="HH374" s="514"/>
      <c r="HI374" s="514"/>
      <c r="HJ374" s="514"/>
      <c r="HK374" s="514"/>
      <c r="HL374" s="514"/>
      <c r="HM374" s="514"/>
      <c r="HN374" s="514"/>
      <c r="HO374" s="514"/>
      <c r="HP374" s="514"/>
      <c r="HQ374" s="514"/>
      <c r="HR374" s="514"/>
      <c r="HS374" s="514"/>
      <c r="HT374" s="514"/>
      <c r="HU374" s="514"/>
      <c r="HV374" s="514"/>
      <c r="HW374" s="514"/>
      <c r="HX374" s="514"/>
      <c r="HY374" s="514"/>
      <c r="HZ374" s="514"/>
      <c r="IA374" s="514"/>
      <c r="IB374" s="514"/>
      <c r="IC374" s="514"/>
      <c r="ID374" s="514"/>
      <c r="IE374" s="514"/>
      <c r="IF374" s="514"/>
      <c r="IG374" s="514"/>
      <c r="IH374" s="514"/>
      <c r="II374" s="514"/>
      <c r="IJ374" s="514"/>
      <c r="IK374" s="514"/>
      <c r="IL374" s="514"/>
      <c r="IM374" s="514"/>
      <c r="IN374" s="514"/>
      <c r="IO374" s="514"/>
      <c r="IP374" s="514"/>
      <c r="IQ374" s="514"/>
      <c r="IR374" s="514"/>
      <c r="IS374" s="514"/>
      <c r="IT374" s="514"/>
      <c r="IU374" s="514"/>
      <c r="IV374" s="514"/>
      <c r="IW374" s="549"/>
    </row>
    <row r="375" spans="1:257" ht="82.5" x14ac:dyDescent="0.25">
      <c r="A375" s="996">
        <f t="shared" ref="A375" si="715">A387</f>
        <v>29</v>
      </c>
      <c r="B375" s="507">
        <v>1</v>
      </c>
      <c r="C375" s="97" t="str">
        <f>IF(Proponentes!B366&gt;0,Proponentes!B366,"")</f>
        <v>UNION TEMPORAL SED21 P&amp;S</v>
      </c>
      <c r="D375" s="335"/>
      <c r="E375" s="335" t="s">
        <v>1819</v>
      </c>
      <c r="F375" s="334" t="s">
        <v>1820</v>
      </c>
      <c r="G375" s="341">
        <v>47002</v>
      </c>
      <c r="H375" s="335" t="s">
        <v>1631</v>
      </c>
      <c r="I375" s="335" t="s">
        <v>1538</v>
      </c>
      <c r="J375" s="341"/>
      <c r="K375" s="335"/>
      <c r="L375" s="335" t="s">
        <v>147</v>
      </c>
      <c r="M375" s="334" t="s">
        <v>1821</v>
      </c>
      <c r="N375" s="341">
        <v>47346</v>
      </c>
      <c r="O375" s="335" t="s">
        <v>1631</v>
      </c>
      <c r="P375" s="335" t="s">
        <v>1538</v>
      </c>
      <c r="Q375" s="335"/>
      <c r="R375" s="335"/>
      <c r="S375" s="335"/>
      <c r="T375" s="334"/>
      <c r="U375" s="335"/>
      <c r="V375" s="335"/>
      <c r="W375" s="335"/>
      <c r="X375" s="335"/>
      <c r="Y375" s="335"/>
      <c r="Z375" s="335"/>
      <c r="AA375" s="334"/>
      <c r="AB375" s="335"/>
      <c r="AC375" s="335"/>
      <c r="AD375" s="335"/>
      <c r="AE375" s="335"/>
      <c r="AF375" s="335"/>
      <c r="AG375" s="97" t="str">
        <f t="shared" ref="AG375" si="716">IF(E375="","",IF(K375=0,IF(R375=0,IF(Y375=0,IF(AF375=0,"CUMPLE","NO CUMPLE"),"NO CUMPLE"),"NO CUMPLE"),"NO CUMPLE"))</f>
        <v>CUMPLE</v>
      </c>
      <c r="AH375" s="993"/>
      <c r="AI375" s="335"/>
      <c r="AJ375" s="335" t="str">
        <f t="shared" ref="AJ375" si="717">IF(E375&gt;0,E375,"")</f>
        <v>PROTEVIS LTDA PROTECCION VIGILANCIA
SEGURIDAD EN REORGANIZACION</v>
      </c>
      <c r="AK375" s="335" t="s">
        <v>1631</v>
      </c>
      <c r="AL375" s="334" t="s">
        <v>1820</v>
      </c>
      <c r="AM375" s="341">
        <v>47002</v>
      </c>
      <c r="AN375" s="335"/>
      <c r="AO375" s="341"/>
      <c r="AP375" s="341"/>
      <c r="AQ375" s="335" t="s">
        <v>147</v>
      </c>
      <c r="AR375" s="335" t="s">
        <v>1631</v>
      </c>
      <c r="AS375" s="334" t="s">
        <v>1821</v>
      </c>
      <c r="AT375" s="341">
        <v>47346</v>
      </c>
      <c r="AU375" s="335"/>
      <c r="AV375" s="335"/>
      <c r="AW375" s="335"/>
      <c r="AX375" s="335"/>
      <c r="AY375" s="335"/>
      <c r="AZ375" s="334"/>
      <c r="BA375" s="335"/>
      <c r="BB375" s="335"/>
      <c r="BC375" s="335"/>
      <c r="BD375" s="335"/>
      <c r="BE375" s="335"/>
      <c r="BF375" s="335"/>
      <c r="BG375" s="334"/>
      <c r="BH375" s="335"/>
      <c r="BI375" s="335"/>
      <c r="BJ375" s="335"/>
      <c r="BK375" s="335"/>
      <c r="BL375" s="97" t="str">
        <f t="shared" ref="BL375" si="718">IF(AJ375="","",IF(AP375=0,IF(AW375=0,IF(BD375=0,IF(BK375=0,"CUMPLE","NO CUMPLE"),"NO CUMPLE"),"NO CUMPLE"),"NO CUMPLE"))</f>
        <v>CUMPLE</v>
      </c>
      <c r="BM375" s="993"/>
      <c r="BN375" s="335" t="str">
        <f t="shared" ref="BN375:BN386" si="719">IF(E375&gt;0,E375,"")</f>
        <v>PROTEVIS LTDA PROTECCION VIGILANCIA
SEGURIDAD EN REORGANIZACION</v>
      </c>
      <c r="BO375" s="334" t="s">
        <v>1822</v>
      </c>
      <c r="BP375" s="335" t="s">
        <v>1631</v>
      </c>
      <c r="BQ375" s="335">
        <v>34</v>
      </c>
      <c r="BR375" s="335"/>
      <c r="BS375" s="335" t="str">
        <f t="shared" ref="BS375:BS386" si="720">IF(L375&gt;0,L375,"")</f>
        <v>SERVISION DE COLOMBIA Y CIA LTDA</v>
      </c>
      <c r="BT375" s="334"/>
      <c r="BU375" s="335"/>
      <c r="BV375" s="335"/>
      <c r="BW375" s="335"/>
      <c r="BX375" s="335" t="str">
        <f t="shared" ref="BX375:BX386" si="721">IF(S375&gt;0,S375,"")</f>
        <v/>
      </c>
      <c r="BY375" s="334"/>
      <c r="BZ375" s="335"/>
      <c r="CA375" s="335"/>
      <c r="CB375" s="335"/>
      <c r="CC375" s="335" t="str">
        <f t="shared" ref="CC375:CC386" si="722">IF(Z375&gt;0,Z375,"")</f>
        <v/>
      </c>
      <c r="CD375" s="334"/>
      <c r="CE375" s="335"/>
      <c r="CF375" s="335"/>
      <c r="CG375" s="335"/>
      <c r="CH375" s="997">
        <f>Proponentes!N366</f>
        <v>0</v>
      </c>
      <c r="CI375" s="97" t="str">
        <f>IF(BN375="","",IF(CJ375=0,"CUMPLE","NO CUMPLE"))</f>
        <v>CUMPLE</v>
      </c>
      <c r="CJ375" s="998"/>
      <c r="CK375" s="335"/>
      <c r="CL375" s="97" t="str">
        <f t="shared" ref="CL375:CL386" si="723">IF(E375&gt;0,E375,"")</f>
        <v>PROTEVIS LTDA PROTECCION VIGILANCIA
SEGURIDAD EN REORGANIZACION</v>
      </c>
      <c r="CM375" s="509" t="s">
        <v>332</v>
      </c>
      <c r="CN375" s="335" t="s">
        <v>1538</v>
      </c>
      <c r="CO375" s="335" t="s">
        <v>1631</v>
      </c>
      <c r="CP375" s="335"/>
      <c r="CQ375" s="335" t="s">
        <v>147</v>
      </c>
      <c r="CR375" s="334" t="s">
        <v>315</v>
      </c>
      <c r="CS375" s="335" t="s">
        <v>1538</v>
      </c>
      <c r="CT375" s="335" t="s">
        <v>1631</v>
      </c>
      <c r="CU375" s="335"/>
      <c r="CV375" s="97"/>
      <c r="CW375" s="334"/>
      <c r="CX375" s="335"/>
      <c r="CY375" s="335"/>
      <c r="CZ375" s="335"/>
      <c r="DA375" s="97"/>
      <c r="DB375" s="334"/>
      <c r="DC375" s="335"/>
      <c r="DD375" s="335"/>
      <c r="DE375" s="335"/>
      <c r="DF375" s="97" t="str">
        <f t="shared" ref="DF375" si="724">IF(CL375="","",IF(CP375=0,IF(CU375=0,IF(CZ375=0,IF(DE375=0,"CUMPLE","NO CUMPLE"),"NO CUMPLE"),"NO CUMPLE"),"NO CUMPLE"))</f>
        <v>CUMPLE</v>
      </c>
      <c r="DG375" s="993"/>
      <c r="DH375" s="335"/>
      <c r="DI375" s="97" t="str">
        <f t="shared" ref="DI375" si="725">IF(E375&gt;0,E375,"")</f>
        <v>PROTEVIS LTDA PROTECCION VIGILANCIA
SEGURIDAD EN REORGANIZACION</v>
      </c>
      <c r="DJ375" s="345" t="s">
        <v>332</v>
      </c>
      <c r="DK375" s="335" t="s">
        <v>1631</v>
      </c>
      <c r="DL375" s="335"/>
      <c r="DM375" s="335" t="s">
        <v>147</v>
      </c>
      <c r="DN375" s="345" t="s">
        <v>332</v>
      </c>
      <c r="DO375" s="335" t="s">
        <v>1631</v>
      </c>
      <c r="DP375" s="335"/>
      <c r="DQ375" s="97"/>
      <c r="DR375" s="334"/>
      <c r="DS375" s="335"/>
      <c r="DT375" s="335"/>
      <c r="DU375" s="97"/>
      <c r="DV375" s="334"/>
      <c r="DW375" s="335"/>
      <c r="DX375" s="335"/>
      <c r="DY375" s="97" t="str">
        <f t="shared" ref="DY375" si="726">IF(DI375="","",IF(DL375=0,IF(DP375=0,IF(DT375=0,IF(DX375=0,"CUMPLE","NO CUMPLE"),"NO CUMPLE"),"NO CUMPLE"),"NO CUMPLE"))</f>
        <v>CUMPLE</v>
      </c>
      <c r="DZ375" s="998"/>
      <c r="EA375" s="335"/>
      <c r="EB375" s="97" t="str">
        <f t="shared" ref="EB375:EB386" si="727">IF(E375&gt;0,E375,"")</f>
        <v>PROTEVIS LTDA PROTECCION VIGILANCIA
SEGURIDAD EN REORGANIZACION</v>
      </c>
      <c r="EC375" s="334" t="s">
        <v>315</v>
      </c>
      <c r="ED375" s="335" t="s">
        <v>1631</v>
      </c>
      <c r="EE375" s="335"/>
      <c r="EF375" s="335" t="s">
        <v>147</v>
      </c>
      <c r="EG375" s="345" t="s">
        <v>332</v>
      </c>
      <c r="EH375" s="335" t="s">
        <v>1631</v>
      </c>
      <c r="EI375" s="335"/>
      <c r="EJ375" s="97"/>
      <c r="EK375" s="334"/>
      <c r="EL375" s="335"/>
      <c r="EM375" s="335"/>
      <c r="EN375" s="97"/>
      <c r="EO375" s="334"/>
      <c r="EP375" s="335"/>
      <c r="EQ375" s="335"/>
      <c r="ER375" s="97" t="str">
        <f t="shared" ref="ER375" si="728">IF(EB375="","",IF(EE375=0,IF(EI375=0,IF(EM375=0,IF(EQ375=0,"CUMPLE","NO CUMPLE"),"NO CUMPLE"),"NO CUMPLE"),"NO CUMPLE"))</f>
        <v>CUMPLE</v>
      </c>
      <c r="ES375" s="993"/>
      <c r="ET375" s="335"/>
      <c r="EU375" s="97" t="str">
        <f t="shared" ref="EU375:EU386" si="729">IF(E375&gt;0,E375,"")</f>
        <v>PROTEVIS LTDA PROTECCION VIGILANCIA
SEGURIDAD EN REORGANIZACION</v>
      </c>
      <c r="EV375" s="334" t="s">
        <v>1696</v>
      </c>
      <c r="EW375" s="335" t="s">
        <v>1631</v>
      </c>
      <c r="EX375" s="335"/>
      <c r="EY375" s="335" t="s">
        <v>147</v>
      </c>
      <c r="EZ375" s="334" t="s">
        <v>1823</v>
      </c>
      <c r="FA375" s="335" t="s">
        <v>1631</v>
      </c>
      <c r="FB375" s="335"/>
      <c r="FC375" s="97"/>
      <c r="FD375" s="334"/>
      <c r="FE375" s="335"/>
      <c r="FF375" s="335"/>
      <c r="FG375" s="97"/>
      <c r="FH375" s="334"/>
      <c r="FI375" s="335"/>
      <c r="FJ375" s="335"/>
      <c r="FK375" s="97" t="str">
        <f t="shared" ref="FK375" si="730">IF(EU375="","",IF(EX375=0,IF(FB375=0,IF(FF375=0,IF(FJ375=0,"CUMPLE","NO CUMPLE"),"NO CUMPLE"),"NO CUMPLE"),"NO CUMPLE"))</f>
        <v>CUMPLE</v>
      </c>
      <c r="FL375" s="993"/>
      <c r="FM375" s="335"/>
      <c r="FN375" s="97" t="str">
        <f t="shared" ref="FN375:FN386" si="731">IF(E375&gt;0,E375,"")</f>
        <v>PROTEVIS LTDA PROTECCION VIGILANCIA
SEGURIDAD EN REORGANIZACION</v>
      </c>
      <c r="FO375" s="334" t="s">
        <v>1824</v>
      </c>
      <c r="FP375" s="335"/>
      <c r="FQ375" s="335" t="s">
        <v>147</v>
      </c>
      <c r="FR375" s="334" t="s">
        <v>1825</v>
      </c>
      <c r="FS375" s="335"/>
      <c r="FT375" s="97"/>
      <c r="FU375" s="334"/>
      <c r="FV375" s="335"/>
      <c r="FW375" s="97"/>
      <c r="FX375" s="334"/>
      <c r="FY375" s="335"/>
      <c r="FZ375" s="97" t="str">
        <f t="shared" ref="FZ375" si="732">IF(FN375="","",IF(FP375=0,IF(FS375=0,IF(FV375=0,IF(FY375=0,"CUMPLE","NO CUMPLE"),"NO CUMPLE"),"NO CUMPLE"),"NO CUMPLE"))</f>
        <v>CUMPLE</v>
      </c>
      <c r="GA375" s="993"/>
      <c r="GB375" s="335"/>
      <c r="GC375" s="510" t="str">
        <f t="shared" ref="GC375:GC386" si="733">IF(E375&gt;0,E375,"")</f>
        <v>PROTEVIS LTDA PROTECCION VIGILANCIA
SEGURIDAD EN REORGANIZACION</v>
      </c>
      <c r="GD375" s="336" t="s">
        <v>1826</v>
      </c>
      <c r="GE375" s="337" t="s">
        <v>1631</v>
      </c>
      <c r="GF375" s="337"/>
      <c r="GG375" s="337"/>
      <c r="GH375" s="337"/>
      <c r="GI375" s="335" t="s">
        <v>147</v>
      </c>
      <c r="GJ375" s="336" t="s">
        <v>1810</v>
      </c>
      <c r="GK375" s="337" t="s">
        <v>1631</v>
      </c>
      <c r="GL375" s="337"/>
      <c r="GM375" s="337"/>
      <c r="GN375" s="337"/>
      <c r="GO375" s="510"/>
      <c r="GP375" s="336"/>
      <c r="GQ375" s="337"/>
      <c r="GR375" s="337"/>
      <c r="GS375" s="337"/>
      <c r="GT375" s="337"/>
      <c r="GU375" s="510"/>
      <c r="GV375" s="336"/>
      <c r="GW375" s="337"/>
      <c r="GX375" s="337"/>
      <c r="GY375" s="337"/>
      <c r="GZ375" s="336"/>
      <c r="HA375" s="510" t="str">
        <f t="shared" ref="HA375" si="734">IF(GC375="","",IF(GH375=0,IF(GN375=0,IF(GT375=0,IF(GZ375=0,"CUMPLE","NO CUMPLE"),"NO CUMPLE"),"NO CUMPLE"),"NO CUMPLE"))</f>
        <v>CUMPLE</v>
      </c>
      <c r="HB375" s="994"/>
      <c r="HC375" s="337"/>
      <c r="HD375" s="510" t="str">
        <f t="shared" ref="HD375:HD386" si="735">IF(E375&gt;0,E375,"")</f>
        <v>PROTEVIS LTDA PROTECCION VIGILANCIA
SEGURIDAD EN REORGANIZACION</v>
      </c>
      <c r="HE375" s="336" t="s">
        <v>1827</v>
      </c>
      <c r="HF375" s="337" t="s">
        <v>1631</v>
      </c>
      <c r="HG375" s="337"/>
      <c r="HH375" s="346"/>
      <c r="HI375" s="510" t="s">
        <v>147</v>
      </c>
      <c r="HJ375" s="336" t="s">
        <v>1828</v>
      </c>
      <c r="HK375" s="337" t="s">
        <v>1631</v>
      </c>
      <c r="HL375" s="337"/>
      <c r="HM375" s="336"/>
      <c r="HN375" s="510"/>
      <c r="HO375" s="336"/>
      <c r="HP375" s="337"/>
      <c r="HQ375" s="337"/>
      <c r="HR375" s="337"/>
      <c r="HS375" s="510"/>
      <c r="HT375" s="336"/>
      <c r="HU375" s="337"/>
      <c r="HV375" s="337"/>
      <c r="HW375" s="337"/>
      <c r="HX375" s="97" t="str">
        <f t="shared" ref="HX375" si="736">IF(HD375="","",IF(HH375=0,IF(HM375=0,IF(HR375=0,IF(HW375=0,"CUMPLE","NO CUMPLE"),"NO CUMPLE"),"NO CUMPLE"),"NO CUMPLE"))</f>
        <v>CUMPLE</v>
      </c>
      <c r="HY375" s="994"/>
      <c r="HZ375" s="337"/>
      <c r="IA375" s="510" t="str">
        <f t="shared" ref="IA375:IA386" si="737">IF(E375&gt;0,E375,"")</f>
        <v>PROTEVIS LTDA PROTECCION VIGILANCIA
SEGURIDAD EN REORGANIZACION</v>
      </c>
      <c r="IB375" s="336" t="s">
        <v>315</v>
      </c>
      <c r="IC375" s="337" t="s">
        <v>1631</v>
      </c>
      <c r="ID375" s="337"/>
      <c r="IE375" s="510" t="s">
        <v>147</v>
      </c>
      <c r="IF375" s="336" t="s">
        <v>332</v>
      </c>
      <c r="IG375" s="337" t="s">
        <v>1631</v>
      </c>
      <c r="IH375" s="337"/>
      <c r="II375" s="510"/>
      <c r="IJ375" s="336"/>
      <c r="IK375" s="337"/>
      <c r="IL375" s="337"/>
      <c r="IM375" s="510"/>
      <c r="IN375" s="336"/>
      <c r="IO375" s="337"/>
      <c r="IP375" s="337"/>
      <c r="IQ375" s="97" t="str">
        <f t="shared" ref="IQ375:IQ386" si="738">IF(IA375="","",IF(ID375=0,IF(IH375=0,IF(IL375=0,IF(IP375=0,"CUMPLE","NO CUMPLE"),"NO CUMPLE"),"NO CUMPLE"),"NO CUMPLE"))</f>
        <v>CUMPLE</v>
      </c>
      <c r="IR375" s="994"/>
      <c r="IS375" s="337"/>
      <c r="IT375" s="337" t="s">
        <v>1631</v>
      </c>
      <c r="IU375" s="337">
        <v>1</v>
      </c>
      <c r="IV375" s="510" t="str">
        <f>IF(IT375&lt;&gt;"",IF(IT375="SI","CUMPLE","NO CUMPLE"),"")</f>
        <v>CUMPLE</v>
      </c>
      <c r="IW375" s="995"/>
    </row>
    <row r="376" spans="1:257" x14ac:dyDescent="0.25">
      <c r="A376" s="996"/>
      <c r="B376" s="507">
        <v>2</v>
      </c>
      <c r="C376" s="97" t="str">
        <f>IF(Proponentes!B367&gt;0,Proponentes!B367,"")</f>
        <v/>
      </c>
      <c r="D376" s="335"/>
      <c r="E376" s="335"/>
      <c r="F376" s="334"/>
      <c r="G376" s="341"/>
      <c r="H376" s="335"/>
      <c r="I376" s="335"/>
      <c r="J376" s="335"/>
      <c r="K376" s="335"/>
      <c r="L376" s="335"/>
      <c r="M376" s="334"/>
      <c r="N376" s="335"/>
      <c r="O376" s="335"/>
      <c r="P376" s="335"/>
      <c r="Q376" s="335"/>
      <c r="R376" s="335"/>
      <c r="S376" s="335"/>
      <c r="T376" s="334"/>
      <c r="U376" s="335"/>
      <c r="V376" s="335"/>
      <c r="W376" s="335"/>
      <c r="X376" s="335"/>
      <c r="Y376" s="335"/>
      <c r="Z376" s="335"/>
      <c r="AA376" s="334"/>
      <c r="AB376" s="335"/>
      <c r="AC376" s="335"/>
      <c r="AD376" s="335"/>
      <c r="AE376" s="335"/>
      <c r="AF376" s="335"/>
      <c r="AG376" s="97" t="str">
        <f t="shared" si="666"/>
        <v/>
      </c>
      <c r="AH376" s="993"/>
      <c r="AI376" s="335"/>
      <c r="AJ376" s="335"/>
      <c r="AK376" s="335"/>
      <c r="AL376" s="334"/>
      <c r="AM376" s="341"/>
      <c r="AN376" s="335"/>
      <c r="AO376" s="335"/>
      <c r="AP376" s="335"/>
      <c r="AQ376" s="335"/>
      <c r="AR376" s="335"/>
      <c r="AS376" s="334"/>
      <c r="AT376" s="335"/>
      <c r="AU376" s="335"/>
      <c r="AV376" s="335"/>
      <c r="AW376" s="335"/>
      <c r="AX376" s="335"/>
      <c r="AY376" s="335"/>
      <c r="AZ376" s="334"/>
      <c r="BA376" s="335"/>
      <c r="BB376" s="335"/>
      <c r="BC376" s="335"/>
      <c r="BD376" s="335"/>
      <c r="BE376" s="335"/>
      <c r="BF376" s="335"/>
      <c r="BG376" s="334"/>
      <c r="BH376" s="335"/>
      <c r="BI376" s="335"/>
      <c r="BJ376" s="335"/>
      <c r="BK376" s="335"/>
      <c r="BL376" s="97" t="str">
        <f t="shared" si="667"/>
        <v/>
      </c>
      <c r="BM376" s="993"/>
      <c r="BN376" s="335" t="str">
        <f t="shared" si="719"/>
        <v/>
      </c>
      <c r="BO376" s="334"/>
      <c r="BP376" s="335"/>
      <c r="BQ376" s="335"/>
      <c r="BR376" s="335"/>
      <c r="BS376" s="335" t="str">
        <f t="shared" si="720"/>
        <v/>
      </c>
      <c r="BT376" s="334"/>
      <c r="BU376" s="335"/>
      <c r="BV376" s="335"/>
      <c r="BW376" s="335"/>
      <c r="BX376" s="335" t="str">
        <f t="shared" si="721"/>
        <v/>
      </c>
      <c r="BY376" s="334"/>
      <c r="BZ376" s="335"/>
      <c r="CA376" s="335"/>
      <c r="CB376" s="335"/>
      <c r="CC376" s="335" t="str">
        <f t="shared" si="722"/>
        <v/>
      </c>
      <c r="CD376" s="334"/>
      <c r="CE376" s="335"/>
      <c r="CF376" s="335"/>
      <c r="CG376" s="335"/>
      <c r="CH376" s="997"/>
      <c r="CI376" s="97" t="str">
        <f t="shared" ref="CI376:CI386" si="739">IF(BN376="","",IF(CJ376=0,"CUMPLE","NO CUMPLE"))</f>
        <v/>
      </c>
      <c r="CJ376" s="998"/>
      <c r="CK376" s="335"/>
      <c r="CL376" s="335"/>
      <c r="CM376" s="334"/>
      <c r="CN376" s="335"/>
      <c r="CO376" s="335"/>
      <c r="CP376" s="335"/>
      <c r="CQ376" s="97"/>
      <c r="CR376" s="334"/>
      <c r="CS376" s="335"/>
      <c r="CT376" s="335"/>
      <c r="CU376" s="335"/>
      <c r="CV376" s="97"/>
      <c r="CW376" s="334"/>
      <c r="CX376" s="335"/>
      <c r="CY376" s="335"/>
      <c r="CZ376" s="335"/>
      <c r="DA376" s="97"/>
      <c r="DB376" s="334"/>
      <c r="DC376" s="335"/>
      <c r="DD376" s="335"/>
      <c r="DE376" s="335"/>
      <c r="DF376" s="97" t="str">
        <f t="shared" si="672"/>
        <v/>
      </c>
      <c r="DG376" s="993"/>
      <c r="DH376" s="335"/>
      <c r="DI376" s="335"/>
      <c r="DJ376" s="334"/>
      <c r="DK376" s="335"/>
      <c r="DL376" s="335"/>
      <c r="DM376" s="97"/>
      <c r="DN376" s="334"/>
      <c r="DO376" s="335"/>
      <c r="DP376" s="335"/>
      <c r="DQ376" s="97"/>
      <c r="DR376" s="334"/>
      <c r="DS376" s="335"/>
      <c r="DT376" s="335"/>
      <c r="DU376" s="97"/>
      <c r="DV376" s="334"/>
      <c r="DW376" s="335"/>
      <c r="DX376" s="335"/>
      <c r="DY376" s="97" t="str">
        <f t="shared" si="674"/>
        <v/>
      </c>
      <c r="DZ376" s="998"/>
      <c r="EA376" s="335"/>
      <c r="EB376" s="335"/>
      <c r="EC376" s="334"/>
      <c r="ED376" s="335"/>
      <c r="EE376" s="335"/>
      <c r="EF376" s="97"/>
      <c r="EG376" s="334"/>
      <c r="EH376" s="335"/>
      <c r="EI376" s="335"/>
      <c r="EJ376" s="97"/>
      <c r="EK376" s="334"/>
      <c r="EL376" s="335"/>
      <c r="EM376" s="335"/>
      <c r="EN376" s="97"/>
      <c r="EO376" s="334"/>
      <c r="EP376" s="335"/>
      <c r="EQ376" s="335"/>
      <c r="ER376" s="97" t="str">
        <f t="shared" si="675"/>
        <v/>
      </c>
      <c r="ES376" s="993"/>
      <c r="ET376" s="335"/>
      <c r="EU376" s="335"/>
      <c r="EV376" s="334"/>
      <c r="EW376" s="335"/>
      <c r="EX376" s="335"/>
      <c r="EY376" s="97"/>
      <c r="EZ376" s="334"/>
      <c r="FA376" s="335"/>
      <c r="FB376" s="335"/>
      <c r="FC376" s="97"/>
      <c r="FD376" s="334"/>
      <c r="FE376" s="335"/>
      <c r="FF376" s="335"/>
      <c r="FG376" s="97"/>
      <c r="FH376" s="334"/>
      <c r="FI376" s="335"/>
      <c r="FJ376" s="335"/>
      <c r="FK376" s="97" t="str">
        <f t="shared" si="676"/>
        <v/>
      </c>
      <c r="FL376" s="993"/>
      <c r="FM376" s="335"/>
      <c r="FN376" s="335"/>
      <c r="FO376" s="334"/>
      <c r="FP376" s="335"/>
      <c r="FQ376" s="97"/>
      <c r="FR376" s="334"/>
      <c r="FS376" s="335"/>
      <c r="FT376" s="97"/>
      <c r="FU376" s="334"/>
      <c r="FV376" s="335"/>
      <c r="FW376" s="97"/>
      <c r="FX376" s="334"/>
      <c r="FY376" s="335"/>
      <c r="FZ376" s="97" t="str">
        <f t="shared" si="677"/>
        <v/>
      </c>
      <c r="GA376" s="993"/>
      <c r="GB376" s="335"/>
      <c r="GC376" s="335"/>
      <c r="GD376" s="336"/>
      <c r="GE376" s="337"/>
      <c r="GF376" s="337"/>
      <c r="GG376" s="337"/>
      <c r="GH376" s="337"/>
      <c r="GI376" s="510"/>
      <c r="GJ376" s="336"/>
      <c r="GK376" s="337"/>
      <c r="GL376" s="337"/>
      <c r="GM376" s="337"/>
      <c r="GN376" s="337"/>
      <c r="GO376" s="510"/>
      <c r="GP376" s="336"/>
      <c r="GQ376" s="337"/>
      <c r="GR376" s="337"/>
      <c r="GS376" s="337"/>
      <c r="GT376" s="337"/>
      <c r="GU376" s="510"/>
      <c r="GV376" s="336"/>
      <c r="GW376" s="337"/>
      <c r="GX376" s="337"/>
      <c r="GY376" s="337"/>
      <c r="GZ376" s="336"/>
      <c r="HA376" s="510" t="str">
        <f t="shared" si="678"/>
        <v/>
      </c>
      <c r="HB376" s="994"/>
      <c r="HC376" s="337"/>
      <c r="HD376" s="510"/>
      <c r="HE376" s="336"/>
      <c r="HF376" s="337"/>
      <c r="HG376" s="337"/>
      <c r="HH376" s="336"/>
      <c r="HI376" s="510"/>
      <c r="HJ376" s="336"/>
      <c r="HK376" s="337"/>
      <c r="HL376" s="337"/>
      <c r="HM376" s="336"/>
      <c r="HN376" s="510"/>
      <c r="HO376" s="336"/>
      <c r="HP376" s="337"/>
      <c r="HQ376" s="337"/>
      <c r="HR376" s="337"/>
      <c r="HS376" s="510"/>
      <c r="HT376" s="336"/>
      <c r="HU376" s="337"/>
      <c r="HV376" s="337"/>
      <c r="HW376" s="337"/>
      <c r="HX376" s="97" t="str">
        <f t="shared" si="679"/>
        <v/>
      </c>
      <c r="HY376" s="994"/>
      <c r="HZ376" s="337"/>
      <c r="IA376" s="510"/>
      <c r="IB376" s="336"/>
      <c r="IC376" s="337"/>
      <c r="ID376" s="337"/>
      <c r="IE376" s="510"/>
      <c r="IF376" s="336"/>
      <c r="IG376" s="337"/>
      <c r="IH376" s="337"/>
      <c r="II376" s="510"/>
      <c r="IJ376" s="336"/>
      <c r="IK376" s="337"/>
      <c r="IL376" s="337"/>
      <c r="IM376" s="510"/>
      <c r="IN376" s="336"/>
      <c r="IO376" s="337"/>
      <c r="IP376" s="337"/>
      <c r="IQ376" s="97" t="str">
        <f t="shared" si="738"/>
        <v/>
      </c>
      <c r="IR376" s="994"/>
      <c r="IS376" s="337"/>
      <c r="IT376" s="337"/>
      <c r="IU376" s="337"/>
      <c r="IV376" s="510"/>
      <c r="IW376" s="995"/>
    </row>
    <row r="377" spans="1:257" x14ac:dyDescent="0.25">
      <c r="A377" s="996"/>
      <c r="B377" s="507">
        <v>3</v>
      </c>
      <c r="C377" s="97" t="str">
        <f>IF(Proponentes!B368&gt;0,Proponentes!B368,"")</f>
        <v/>
      </c>
      <c r="D377" s="335"/>
      <c r="E377" s="335"/>
      <c r="F377" s="334"/>
      <c r="G377" s="335"/>
      <c r="H377" s="335"/>
      <c r="I377" s="335"/>
      <c r="J377" s="335"/>
      <c r="K377" s="335"/>
      <c r="L377" s="335"/>
      <c r="M377" s="334"/>
      <c r="N377" s="335"/>
      <c r="O377" s="335"/>
      <c r="P377" s="335"/>
      <c r="Q377" s="335"/>
      <c r="R377" s="335"/>
      <c r="S377" s="335"/>
      <c r="T377" s="334"/>
      <c r="U377" s="335"/>
      <c r="V377" s="335"/>
      <c r="W377" s="335"/>
      <c r="X377" s="335"/>
      <c r="Y377" s="335"/>
      <c r="Z377" s="335"/>
      <c r="AA377" s="334"/>
      <c r="AB377" s="335"/>
      <c r="AC377" s="335"/>
      <c r="AD377" s="335"/>
      <c r="AE377" s="335"/>
      <c r="AF377" s="335"/>
      <c r="AG377" s="97" t="str">
        <f t="shared" si="666"/>
        <v/>
      </c>
      <c r="AH377" s="993"/>
      <c r="AI377" s="335"/>
      <c r="AJ377" s="335" t="str">
        <f t="shared" si="683"/>
        <v/>
      </c>
      <c r="AK377" s="335"/>
      <c r="AL377" s="334"/>
      <c r="AM377" s="335"/>
      <c r="AN377" s="335"/>
      <c r="AO377" s="335"/>
      <c r="AP377" s="335"/>
      <c r="AQ377" s="335"/>
      <c r="AR377" s="335"/>
      <c r="AS377" s="334"/>
      <c r="AT377" s="335"/>
      <c r="AU377" s="335"/>
      <c r="AV377" s="335"/>
      <c r="AW377" s="335"/>
      <c r="AX377" s="335"/>
      <c r="AY377" s="335"/>
      <c r="AZ377" s="334"/>
      <c r="BA377" s="335"/>
      <c r="BB377" s="335"/>
      <c r="BC377" s="335"/>
      <c r="BD377" s="335"/>
      <c r="BE377" s="335"/>
      <c r="BF377" s="335"/>
      <c r="BG377" s="334"/>
      <c r="BH377" s="335"/>
      <c r="BI377" s="335"/>
      <c r="BJ377" s="335"/>
      <c r="BK377" s="335"/>
      <c r="BL377" s="97" t="str">
        <f t="shared" si="667"/>
        <v/>
      </c>
      <c r="BM377" s="993"/>
      <c r="BN377" s="335" t="str">
        <f t="shared" si="719"/>
        <v/>
      </c>
      <c r="BO377" s="334"/>
      <c r="BP377" s="335"/>
      <c r="BQ377" s="335"/>
      <c r="BR377" s="335"/>
      <c r="BS377" s="335" t="str">
        <f t="shared" si="720"/>
        <v/>
      </c>
      <c r="BT377" s="334"/>
      <c r="BU377" s="335"/>
      <c r="BV377" s="335"/>
      <c r="BW377" s="335"/>
      <c r="BX377" s="335" t="str">
        <f t="shared" si="721"/>
        <v/>
      </c>
      <c r="BY377" s="334"/>
      <c r="BZ377" s="335"/>
      <c r="CA377" s="335"/>
      <c r="CB377" s="335"/>
      <c r="CC377" s="335" t="str">
        <f t="shared" si="722"/>
        <v/>
      </c>
      <c r="CD377" s="334"/>
      <c r="CE377" s="335"/>
      <c r="CF377" s="335"/>
      <c r="CG377" s="335"/>
      <c r="CH377" s="997"/>
      <c r="CI377" s="97" t="str">
        <f t="shared" si="739"/>
        <v/>
      </c>
      <c r="CJ377" s="998"/>
      <c r="CK377" s="335"/>
      <c r="CL377" s="97" t="str">
        <f t="shared" si="723"/>
        <v/>
      </c>
      <c r="CM377" s="334"/>
      <c r="CN377" s="335"/>
      <c r="CO377" s="335"/>
      <c r="CP377" s="335"/>
      <c r="CQ377" s="97"/>
      <c r="CR377" s="334"/>
      <c r="CS377" s="335"/>
      <c r="CT377" s="335"/>
      <c r="CU377" s="335"/>
      <c r="CV377" s="97"/>
      <c r="CW377" s="334"/>
      <c r="CX377" s="335"/>
      <c r="CY377" s="335"/>
      <c r="CZ377" s="335"/>
      <c r="DA377" s="97"/>
      <c r="DB377" s="334"/>
      <c r="DC377" s="335"/>
      <c r="DD377" s="335"/>
      <c r="DE377" s="335"/>
      <c r="DF377" s="97" t="str">
        <f t="shared" si="672"/>
        <v/>
      </c>
      <c r="DG377" s="993"/>
      <c r="DH377" s="335"/>
      <c r="DI377" s="97" t="str">
        <f t="shared" si="673"/>
        <v/>
      </c>
      <c r="DJ377" s="334"/>
      <c r="DK377" s="335"/>
      <c r="DL377" s="335"/>
      <c r="DM377" s="97"/>
      <c r="DN377" s="334"/>
      <c r="DO377" s="335"/>
      <c r="DP377" s="335"/>
      <c r="DQ377" s="97"/>
      <c r="DR377" s="334"/>
      <c r="DS377" s="335"/>
      <c r="DT377" s="335"/>
      <c r="DU377" s="97"/>
      <c r="DV377" s="334"/>
      <c r="DW377" s="335"/>
      <c r="DX377" s="335"/>
      <c r="DY377" s="97" t="str">
        <f t="shared" si="674"/>
        <v/>
      </c>
      <c r="DZ377" s="998"/>
      <c r="EA377" s="335"/>
      <c r="EB377" s="97" t="str">
        <f t="shared" si="727"/>
        <v/>
      </c>
      <c r="EC377" s="334"/>
      <c r="ED377" s="335"/>
      <c r="EE377" s="335"/>
      <c r="EF377" s="97"/>
      <c r="EG377" s="334"/>
      <c r="EH377" s="335"/>
      <c r="EI377" s="335"/>
      <c r="EJ377" s="97"/>
      <c r="EK377" s="334"/>
      <c r="EL377" s="335"/>
      <c r="EM377" s="335"/>
      <c r="EN377" s="97"/>
      <c r="EO377" s="334"/>
      <c r="EP377" s="335"/>
      <c r="EQ377" s="335"/>
      <c r="ER377" s="97" t="str">
        <f t="shared" si="675"/>
        <v/>
      </c>
      <c r="ES377" s="993"/>
      <c r="ET377" s="335"/>
      <c r="EU377" s="97" t="str">
        <f t="shared" si="729"/>
        <v/>
      </c>
      <c r="EV377" s="334"/>
      <c r="EW377" s="335"/>
      <c r="EX377" s="335"/>
      <c r="EY377" s="97"/>
      <c r="EZ377" s="334"/>
      <c r="FA377" s="335"/>
      <c r="FB377" s="335"/>
      <c r="FC377" s="97"/>
      <c r="FD377" s="334"/>
      <c r="FE377" s="335"/>
      <c r="FF377" s="335"/>
      <c r="FG377" s="97"/>
      <c r="FH377" s="334"/>
      <c r="FI377" s="335"/>
      <c r="FJ377" s="335"/>
      <c r="FK377" s="97" t="str">
        <f t="shared" si="676"/>
        <v/>
      </c>
      <c r="FL377" s="993"/>
      <c r="FM377" s="335"/>
      <c r="FN377" s="97" t="str">
        <f t="shared" si="731"/>
        <v/>
      </c>
      <c r="FO377" s="334"/>
      <c r="FP377" s="335"/>
      <c r="FQ377" s="97"/>
      <c r="FR377" s="334"/>
      <c r="FS377" s="335"/>
      <c r="FT377" s="97"/>
      <c r="FU377" s="334"/>
      <c r="FV377" s="335"/>
      <c r="FW377" s="97"/>
      <c r="FX377" s="334"/>
      <c r="FY377" s="335"/>
      <c r="FZ377" s="97" t="str">
        <f t="shared" si="677"/>
        <v/>
      </c>
      <c r="GA377" s="993"/>
      <c r="GB377" s="335"/>
      <c r="GC377" s="510" t="str">
        <f t="shared" si="733"/>
        <v/>
      </c>
      <c r="GD377" s="336"/>
      <c r="GE377" s="337"/>
      <c r="GF377" s="337"/>
      <c r="GG377" s="337"/>
      <c r="GH377" s="337"/>
      <c r="GI377" s="510"/>
      <c r="GJ377" s="336"/>
      <c r="GK377" s="337"/>
      <c r="GL377" s="337"/>
      <c r="GM377" s="337"/>
      <c r="GN377" s="337"/>
      <c r="GO377" s="510"/>
      <c r="GP377" s="336"/>
      <c r="GQ377" s="337"/>
      <c r="GR377" s="337"/>
      <c r="GS377" s="337"/>
      <c r="GT377" s="337"/>
      <c r="GU377" s="510"/>
      <c r="GV377" s="336"/>
      <c r="GW377" s="337"/>
      <c r="GX377" s="337"/>
      <c r="GY377" s="337"/>
      <c r="GZ377" s="336"/>
      <c r="HA377" s="510" t="str">
        <f t="shared" si="678"/>
        <v/>
      </c>
      <c r="HB377" s="994"/>
      <c r="HC377" s="337"/>
      <c r="HD377" s="510" t="str">
        <f t="shared" si="735"/>
        <v/>
      </c>
      <c r="HE377" s="336"/>
      <c r="HF377" s="337"/>
      <c r="HG377" s="337"/>
      <c r="HH377" s="336"/>
      <c r="HI377" s="510"/>
      <c r="HJ377" s="336"/>
      <c r="HK377" s="337"/>
      <c r="HL377" s="337"/>
      <c r="HM377" s="336"/>
      <c r="HN377" s="510"/>
      <c r="HO377" s="336"/>
      <c r="HP377" s="337"/>
      <c r="HQ377" s="337"/>
      <c r="HR377" s="337"/>
      <c r="HS377" s="510"/>
      <c r="HT377" s="336"/>
      <c r="HU377" s="337"/>
      <c r="HV377" s="337"/>
      <c r="HW377" s="337"/>
      <c r="HX377" s="97" t="str">
        <f t="shared" si="679"/>
        <v/>
      </c>
      <c r="HY377" s="994"/>
      <c r="HZ377" s="337"/>
      <c r="IA377" s="510" t="str">
        <f t="shared" si="737"/>
        <v/>
      </c>
      <c r="IB377" s="336"/>
      <c r="IC377" s="337"/>
      <c r="ID377" s="337"/>
      <c r="IE377" s="510"/>
      <c r="IF377" s="336"/>
      <c r="IG377" s="337"/>
      <c r="IH377" s="337"/>
      <c r="II377" s="510"/>
      <c r="IJ377" s="336"/>
      <c r="IK377" s="337"/>
      <c r="IL377" s="337"/>
      <c r="IM377" s="510"/>
      <c r="IN377" s="336"/>
      <c r="IO377" s="337"/>
      <c r="IP377" s="337"/>
      <c r="IQ377" s="97" t="str">
        <f t="shared" si="738"/>
        <v/>
      </c>
      <c r="IR377" s="994"/>
      <c r="IS377" s="337"/>
      <c r="IT377" s="337"/>
      <c r="IU377" s="337"/>
      <c r="IV377" s="510" t="str">
        <f t="shared" ref="IV377:IV386" si="740">IF(IT377&lt;&gt;"",IF(IT377="SI","CUMPLE","NO CUMPLE"),"")</f>
        <v/>
      </c>
      <c r="IW377" s="995"/>
    </row>
    <row r="378" spans="1:257" x14ac:dyDescent="0.25">
      <c r="A378" s="996"/>
      <c r="B378" s="507">
        <v>4</v>
      </c>
      <c r="C378" s="97" t="str">
        <f>IF(Proponentes!B369&gt;0,Proponentes!B369,"")</f>
        <v/>
      </c>
      <c r="D378" s="335"/>
      <c r="E378" s="335"/>
      <c r="F378" s="334"/>
      <c r="G378" s="335"/>
      <c r="H378" s="335"/>
      <c r="I378" s="335"/>
      <c r="J378" s="335"/>
      <c r="K378" s="335"/>
      <c r="L378" s="335"/>
      <c r="M378" s="334"/>
      <c r="N378" s="335"/>
      <c r="O378" s="335"/>
      <c r="P378" s="335"/>
      <c r="Q378" s="335"/>
      <c r="R378" s="335"/>
      <c r="S378" s="335"/>
      <c r="T378" s="334"/>
      <c r="U378" s="335"/>
      <c r="V378" s="335"/>
      <c r="W378" s="335"/>
      <c r="X378" s="335"/>
      <c r="Y378" s="335"/>
      <c r="Z378" s="335"/>
      <c r="AA378" s="334"/>
      <c r="AB378" s="335"/>
      <c r="AC378" s="335"/>
      <c r="AD378" s="335"/>
      <c r="AE378" s="335"/>
      <c r="AF378" s="335"/>
      <c r="AG378" s="97" t="str">
        <f t="shared" si="666"/>
        <v/>
      </c>
      <c r="AH378" s="993"/>
      <c r="AI378" s="335"/>
      <c r="AJ378" s="335" t="str">
        <f t="shared" si="683"/>
        <v/>
      </c>
      <c r="AK378" s="335"/>
      <c r="AL378" s="334"/>
      <c r="AM378" s="335"/>
      <c r="AN378" s="335"/>
      <c r="AO378" s="335"/>
      <c r="AP378" s="335"/>
      <c r="AQ378" s="335"/>
      <c r="AR378" s="335"/>
      <c r="AS378" s="334"/>
      <c r="AT378" s="335"/>
      <c r="AU378" s="335"/>
      <c r="AV378" s="335"/>
      <c r="AW378" s="335"/>
      <c r="AX378" s="335"/>
      <c r="AY378" s="335"/>
      <c r="AZ378" s="334"/>
      <c r="BA378" s="335"/>
      <c r="BB378" s="335"/>
      <c r="BC378" s="335"/>
      <c r="BD378" s="335"/>
      <c r="BE378" s="335"/>
      <c r="BF378" s="335"/>
      <c r="BG378" s="334"/>
      <c r="BH378" s="335"/>
      <c r="BI378" s="335"/>
      <c r="BJ378" s="335"/>
      <c r="BK378" s="335"/>
      <c r="BL378" s="97" t="str">
        <f t="shared" si="667"/>
        <v/>
      </c>
      <c r="BM378" s="993"/>
      <c r="BN378" s="335" t="str">
        <f t="shared" si="719"/>
        <v/>
      </c>
      <c r="BO378" s="334"/>
      <c r="BP378" s="335"/>
      <c r="BQ378" s="335"/>
      <c r="BR378" s="335"/>
      <c r="BS378" s="335" t="str">
        <f t="shared" si="720"/>
        <v/>
      </c>
      <c r="BT378" s="334"/>
      <c r="BU378" s="335"/>
      <c r="BV378" s="335"/>
      <c r="BW378" s="335"/>
      <c r="BX378" s="335" t="str">
        <f t="shared" si="721"/>
        <v/>
      </c>
      <c r="BY378" s="334"/>
      <c r="BZ378" s="335"/>
      <c r="CA378" s="335"/>
      <c r="CB378" s="335"/>
      <c r="CC378" s="335" t="str">
        <f t="shared" si="722"/>
        <v/>
      </c>
      <c r="CD378" s="334"/>
      <c r="CE378" s="335"/>
      <c r="CF378" s="335"/>
      <c r="CG378" s="335"/>
      <c r="CH378" s="997"/>
      <c r="CI378" s="97" t="str">
        <f t="shared" si="739"/>
        <v/>
      </c>
      <c r="CJ378" s="998"/>
      <c r="CK378" s="335"/>
      <c r="CL378" s="97" t="str">
        <f t="shared" si="723"/>
        <v/>
      </c>
      <c r="CM378" s="334"/>
      <c r="CN378" s="335"/>
      <c r="CO378" s="335"/>
      <c r="CP378" s="335"/>
      <c r="CQ378" s="97"/>
      <c r="CR378" s="334"/>
      <c r="CS378" s="335"/>
      <c r="CT378" s="335"/>
      <c r="CU378" s="335"/>
      <c r="CV378" s="97"/>
      <c r="CW378" s="334"/>
      <c r="CX378" s="335"/>
      <c r="CY378" s="335"/>
      <c r="CZ378" s="335"/>
      <c r="DA378" s="97"/>
      <c r="DB378" s="334"/>
      <c r="DC378" s="335"/>
      <c r="DD378" s="335"/>
      <c r="DE378" s="335"/>
      <c r="DF378" s="97" t="str">
        <f t="shared" si="672"/>
        <v/>
      </c>
      <c r="DG378" s="993"/>
      <c r="DH378" s="335"/>
      <c r="DI378" s="97" t="str">
        <f t="shared" si="673"/>
        <v/>
      </c>
      <c r="DJ378" s="334"/>
      <c r="DK378" s="335"/>
      <c r="DL378" s="335"/>
      <c r="DM378" s="97"/>
      <c r="DN378" s="334"/>
      <c r="DO378" s="335"/>
      <c r="DP378" s="335"/>
      <c r="DQ378" s="97"/>
      <c r="DR378" s="334"/>
      <c r="DS378" s="335"/>
      <c r="DT378" s="335"/>
      <c r="DU378" s="97"/>
      <c r="DV378" s="334"/>
      <c r="DW378" s="335"/>
      <c r="DX378" s="335"/>
      <c r="DY378" s="97" t="str">
        <f t="shared" si="674"/>
        <v/>
      </c>
      <c r="DZ378" s="998"/>
      <c r="EA378" s="335"/>
      <c r="EB378" s="97" t="str">
        <f t="shared" si="727"/>
        <v/>
      </c>
      <c r="EC378" s="334"/>
      <c r="ED378" s="335"/>
      <c r="EE378" s="335"/>
      <c r="EF378" s="97"/>
      <c r="EG378" s="334"/>
      <c r="EH378" s="335"/>
      <c r="EI378" s="335"/>
      <c r="EJ378" s="97"/>
      <c r="EK378" s="334"/>
      <c r="EL378" s="335"/>
      <c r="EM378" s="335"/>
      <c r="EN378" s="97"/>
      <c r="EO378" s="334"/>
      <c r="EP378" s="335"/>
      <c r="EQ378" s="335"/>
      <c r="ER378" s="97" t="str">
        <f t="shared" si="675"/>
        <v/>
      </c>
      <c r="ES378" s="993"/>
      <c r="ET378" s="335"/>
      <c r="EU378" s="97" t="str">
        <f t="shared" si="729"/>
        <v/>
      </c>
      <c r="EV378" s="334"/>
      <c r="EW378" s="335"/>
      <c r="EX378" s="335"/>
      <c r="EY378" s="97"/>
      <c r="EZ378" s="334"/>
      <c r="FA378" s="335"/>
      <c r="FB378" s="335"/>
      <c r="FC378" s="97"/>
      <c r="FD378" s="334"/>
      <c r="FE378" s="335"/>
      <c r="FF378" s="335"/>
      <c r="FG378" s="97"/>
      <c r="FH378" s="334"/>
      <c r="FI378" s="335"/>
      <c r="FJ378" s="335"/>
      <c r="FK378" s="97" t="str">
        <f t="shared" si="676"/>
        <v/>
      </c>
      <c r="FL378" s="993"/>
      <c r="FM378" s="335"/>
      <c r="FN378" s="97" t="str">
        <f t="shared" si="731"/>
        <v/>
      </c>
      <c r="FO378" s="334"/>
      <c r="FP378" s="335"/>
      <c r="FQ378" s="97"/>
      <c r="FR378" s="334"/>
      <c r="FS378" s="335"/>
      <c r="FT378" s="97"/>
      <c r="FU378" s="334"/>
      <c r="FV378" s="335"/>
      <c r="FW378" s="97"/>
      <c r="FX378" s="334"/>
      <c r="FY378" s="335"/>
      <c r="FZ378" s="97" t="str">
        <f t="shared" si="677"/>
        <v/>
      </c>
      <c r="GA378" s="993"/>
      <c r="GB378" s="335"/>
      <c r="GC378" s="510" t="str">
        <f t="shared" si="733"/>
        <v/>
      </c>
      <c r="GD378" s="336"/>
      <c r="GE378" s="337"/>
      <c r="GF378" s="337"/>
      <c r="GG378" s="337"/>
      <c r="GH378" s="337"/>
      <c r="GI378" s="510"/>
      <c r="GJ378" s="336"/>
      <c r="GK378" s="337"/>
      <c r="GL378" s="337"/>
      <c r="GM378" s="337"/>
      <c r="GN378" s="337"/>
      <c r="GO378" s="510"/>
      <c r="GP378" s="336"/>
      <c r="GQ378" s="337"/>
      <c r="GR378" s="337"/>
      <c r="GS378" s="337"/>
      <c r="GT378" s="337"/>
      <c r="GU378" s="510"/>
      <c r="GV378" s="336"/>
      <c r="GW378" s="337"/>
      <c r="GX378" s="337"/>
      <c r="GY378" s="337"/>
      <c r="GZ378" s="336"/>
      <c r="HA378" s="510" t="str">
        <f t="shared" si="678"/>
        <v/>
      </c>
      <c r="HB378" s="994"/>
      <c r="HC378" s="337"/>
      <c r="HD378" s="510" t="str">
        <f t="shared" si="735"/>
        <v/>
      </c>
      <c r="HE378" s="336"/>
      <c r="HF378" s="337"/>
      <c r="HG378" s="337"/>
      <c r="HH378" s="336"/>
      <c r="HI378" s="510"/>
      <c r="HJ378" s="336"/>
      <c r="HK378" s="337"/>
      <c r="HL378" s="337"/>
      <c r="HM378" s="336"/>
      <c r="HN378" s="510"/>
      <c r="HO378" s="336"/>
      <c r="HP378" s="337"/>
      <c r="HQ378" s="337"/>
      <c r="HR378" s="337"/>
      <c r="HS378" s="510"/>
      <c r="HT378" s="336"/>
      <c r="HU378" s="337"/>
      <c r="HV378" s="337"/>
      <c r="HW378" s="337"/>
      <c r="HX378" s="97" t="str">
        <f t="shared" si="679"/>
        <v/>
      </c>
      <c r="HY378" s="994"/>
      <c r="HZ378" s="337"/>
      <c r="IA378" s="510" t="str">
        <f t="shared" si="737"/>
        <v/>
      </c>
      <c r="IB378" s="336"/>
      <c r="IC378" s="337"/>
      <c r="ID378" s="337"/>
      <c r="IE378" s="510"/>
      <c r="IF378" s="336"/>
      <c r="IG378" s="337"/>
      <c r="IH378" s="337"/>
      <c r="II378" s="510"/>
      <c r="IJ378" s="336"/>
      <c r="IK378" s="337"/>
      <c r="IL378" s="337"/>
      <c r="IM378" s="510"/>
      <c r="IN378" s="336"/>
      <c r="IO378" s="337"/>
      <c r="IP378" s="337"/>
      <c r="IQ378" s="97" t="str">
        <f t="shared" si="738"/>
        <v/>
      </c>
      <c r="IR378" s="994"/>
      <c r="IS378" s="337"/>
      <c r="IT378" s="337"/>
      <c r="IU378" s="337"/>
      <c r="IV378" s="510" t="str">
        <f t="shared" si="740"/>
        <v/>
      </c>
      <c r="IW378" s="995"/>
    </row>
    <row r="379" spans="1:257" x14ac:dyDescent="0.25">
      <c r="A379" s="996"/>
      <c r="B379" s="507">
        <v>5</v>
      </c>
      <c r="C379" s="97" t="str">
        <f>IF(Proponentes!B370&gt;0,Proponentes!B370,"")</f>
        <v/>
      </c>
      <c r="D379" s="335"/>
      <c r="E379" s="335"/>
      <c r="F379" s="334"/>
      <c r="G379" s="335"/>
      <c r="H379" s="335"/>
      <c r="I379" s="335"/>
      <c r="J379" s="335"/>
      <c r="K379" s="335"/>
      <c r="L379" s="335"/>
      <c r="M379" s="334"/>
      <c r="N379" s="335"/>
      <c r="O379" s="335"/>
      <c r="P379" s="335"/>
      <c r="Q379" s="335"/>
      <c r="R379" s="335"/>
      <c r="S379" s="335"/>
      <c r="T379" s="334"/>
      <c r="U379" s="335"/>
      <c r="V379" s="335"/>
      <c r="W379" s="335"/>
      <c r="X379" s="335"/>
      <c r="Y379" s="335"/>
      <c r="Z379" s="335"/>
      <c r="AA379" s="334"/>
      <c r="AB379" s="335"/>
      <c r="AC379" s="335"/>
      <c r="AD379" s="335"/>
      <c r="AE379" s="335"/>
      <c r="AF379" s="335"/>
      <c r="AG379" s="97" t="str">
        <f t="shared" si="666"/>
        <v/>
      </c>
      <c r="AH379" s="993"/>
      <c r="AI379" s="335"/>
      <c r="AJ379" s="335" t="str">
        <f t="shared" si="683"/>
        <v/>
      </c>
      <c r="AK379" s="335"/>
      <c r="AL379" s="334"/>
      <c r="AM379" s="335"/>
      <c r="AN379" s="335"/>
      <c r="AO379" s="335"/>
      <c r="AP379" s="335"/>
      <c r="AQ379" s="335"/>
      <c r="AR379" s="335"/>
      <c r="AS379" s="334"/>
      <c r="AT379" s="335"/>
      <c r="AU379" s="335"/>
      <c r="AV379" s="335"/>
      <c r="AW379" s="335"/>
      <c r="AX379" s="335"/>
      <c r="AY379" s="335"/>
      <c r="AZ379" s="334"/>
      <c r="BA379" s="335"/>
      <c r="BB379" s="335"/>
      <c r="BC379" s="335"/>
      <c r="BD379" s="335"/>
      <c r="BE379" s="335"/>
      <c r="BF379" s="335"/>
      <c r="BG379" s="334"/>
      <c r="BH379" s="335"/>
      <c r="BI379" s="335"/>
      <c r="BJ379" s="335"/>
      <c r="BK379" s="335"/>
      <c r="BL379" s="97" t="str">
        <f t="shared" si="667"/>
        <v/>
      </c>
      <c r="BM379" s="993"/>
      <c r="BN379" s="335" t="str">
        <f t="shared" si="719"/>
        <v/>
      </c>
      <c r="BO379" s="334"/>
      <c r="BP379" s="335"/>
      <c r="BQ379" s="335"/>
      <c r="BR379" s="335"/>
      <c r="BS379" s="335" t="str">
        <f t="shared" si="720"/>
        <v/>
      </c>
      <c r="BT379" s="334"/>
      <c r="BU379" s="335"/>
      <c r="BV379" s="335"/>
      <c r="BW379" s="335"/>
      <c r="BX379" s="335" t="str">
        <f t="shared" si="721"/>
        <v/>
      </c>
      <c r="BY379" s="334"/>
      <c r="BZ379" s="335"/>
      <c r="CA379" s="335"/>
      <c r="CB379" s="335"/>
      <c r="CC379" s="335" t="str">
        <f t="shared" si="722"/>
        <v/>
      </c>
      <c r="CD379" s="334"/>
      <c r="CE379" s="335"/>
      <c r="CF379" s="335"/>
      <c r="CG379" s="335"/>
      <c r="CH379" s="997"/>
      <c r="CI379" s="97" t="str">
        <f t="shared" si="739"/>
        <v/>
      </c>
      <c r="CJ379" s="998"/>
      <c r="CK379" s="335"/>
      <c r="CL379" s="97" t="str">
        <f t="shared" si="723"/>
        <v/>
      </c>
      <c r="CM379" s="334"/>
      <c r="CN379" s="335"/>
      <c r="CO379" s="335"/>
      <c r="CP379" s="335"/>
      <c r="CQ379" s="97"/>
      <c r="CR379" s="334"/>
      <c r="CS379" s="335"/>
      <c r="CT379" s="335"/>
      <c r="CU379" s="335"/>
      <c r="CV379" s="97"/>
      <c r="CW379" s="334"/>
      <c r="CX379" s="335"/>
      <c r="CY379" s="335"/>
      <c r="CZ379" s="335"/>
      <c r="DA379" s="97"/>
      <c r="DB379" s="334"/>
      <c r="DC379" s="335"/>
      <c r="DD379" s="335"/>
      <c r="DE379" s="335"/>
      <c r="DF379" s="97" t="str">
        <f t="shared" si="672"/>
        <v/>
      </c>
      <c r="DG379" s="993"/>
      <c r="DH379" s="335"/>
      <c r="DI379" s="97" t="str">
        <f t="shared" si="673"/>
        <v/>
      </c>
      <c r="DJ379" s="334"/>
      <c r="DK379" s="335"/>
      <c r="DL379" s="335"/>
      <c r="DM379" s="97"/>
      <c r="DN379" s="334"/>
      <c r="DO379" s="335"/>
      <c r="DP379" s="335"/>
      <c r="DQ379" s="97"/>
      <c r="DR379" s="334"/>
      <c r="DS379" s="335"/>
      <c r="DT379" s="335"/>
      <c r="DU379" s="97"/>
      <c r="DV379" s="334"/>
      <c r="DW379" s="335"/>
      <c r="DX379" s="335"/>
      <c r="DY379" s="97" t="str">
        <f t="shared" si="674"/>
        <v/>
      </c>
      <c r="DZ379" s="998"/>
      <c r="EA379" s="335"/>
      <c r="EB379" s="97" t="str">
        <f t="shared" si="727"/>
        <v/>
      </c>
      <c r="EC379" s="334"/>
      <c r="ED379" s="335"/>
      <c r="EE379" s="335"/>
      <c r="EF379" s="97"/>
      <c r="EG379" s="334"/>
      <c r="EH379" s="335"/>
      <c r="EI379" s="335"/>
      <c r="EJ379" s="97"/>
      <c r="EK379" s="334"/>
      <c r="EL379" s="335"/>
      <c r="EM379" s="335"/>
      <c r="EN379" s="97"/>
      <c r="EO379" s="334"/>
      <c r="EP379" s="335"/>
      <c r="EQ379" s="335"/>
      <c r="ER379" s="97" t="str">
        <f t="shared" si="675"/>
        <v/>
      </c>
      <c r="ES379" s="993"/>
      <c r="ET379" s="335"/>
      <c r="EU379" s="97" t="str">
        <f t="shared" si="729"/>
        <v/>
      </c>
      <c r="EV379" s="334"/>
      <c r="EW379" s="335"/>
      <c r="EX379" s="335"/>
      <c r="EY379" s="97"/>
      <c r="EZ379" s="334"/>
      <c r="FA379" s="335"/>
      <c r="FB379" s="335"/>
      <c r="FC379" s="97"/>
      <c r="FD379" s="334"/>
      <c r="FE379" s="335"/>
      <c r="FF379" s="335"/>
      <c r="FG379" s="97"/>
      <c r="FH379" s="334"/>
      <c r="FI379" s="335"/>
      <c r="FJ379" s="335"/>
      <c r="FK379" s="97" t="str">
        <f t="shared" si="676"/>
        <v/>
      </c>
      <c r="FL379" s="993"/>
      <c r="FM379" s="335"/>
      <c r="FN379" s="97" t="str">
        <f t="shared" si="731"/>
        <v/>
      </c>
      <c r="FO379" s="334"/>
      <c r="FP379" s="335"/>
      <c r="FQ379" s="97"/>
      <c r="FR379" s="334"/>
      <c r="FS379" s="335"/>
      <c r="FT379" s="97"/>
      <c r="FU379" s="334"/>
      <c r="FV379" s="335"/>
      <c r="FW379" s="97"/>
      <c r="FX379" s="334"/>
      <c r="FY379" s="335"/>
      <c r="FZ379" s="97" t="str">
        <f t="shared" si="677"/>
        <v/>
      </c>
      <c r="GA379" s="993"/>
      <c r="GB379" s="335"/>
      <c r="GC379" s="510" t="str">
        <f t="shared" si="733"/>
        <v/>
      </c>
      <c r="GD379" s="336"/>
      <c r="GE379" s="337"/>
      <c r="GF379" s="337"/>
      <c r="GG379" s="337"/>
      <c r="GH379" s="337"/>
      <c r="GI379" s="510"/>
      <c r="GJ379" s="336"/>
      <c r="GK379" s="337"/>
      <c r="GL379" s="337"/>
      <c r="GM379" s="337"/>
      <c r="GN379" s="337"/>
      <c r="GO379" s="510"/>
      <c r="GP379" s="336"/>
      <c r="GQ379" s="337"/>
      <c r="GR379" s="337"/>
      <c r="GS379" s="337"/>
      <c r="GT379" s="337"/>
      <c r="GU379" s="510"/>
      <c r="GV379" s="336"/>
      <c r="GW379" s="337"/>
      <c r="GX379" s="337"/>
      <c r="GY379" s="337"/>
      <c r="GZ379" s="336"/>
      <c r="HA379" s="510" t="str">
        <f t="shared" si="678"/>
        <v/>
      </c>
      <c r="HB379" s="994"/>
      <c r="HC379" s="337"/>
      <c r="HD379" s="510" t="str">
        <f t="shared" si="735"/>
        <v/>
      </c>
      <c r="HE379" s="336"/>
      <c r="HF379" s="337"/>
      <c r="HG379" s="337"/>
      <c r="HH379" s="336"/>
      <c r="HI379" s="510"/>
      <c r="HJ379" s="336"/>
      <c r="HK379" s="337"/>
      <c r="HL379" s="337"/>
      <c r="HM379" s="336"/>
      <c r="HN379" s="510"/>
      <c r="HO379" s="336"/>
      <c r="HP379" s="337"/>
      <c r="HQ379" s="337"/>
      <c r="HR379" s="337"/>
      <c r="HS379" s="510"/>
      <c r="HT379" s="336"/>
      <c r="HU379" s="337"/>
      <c r="HV379" s="337"/>
      <c r="HW379" s="337"/>
      <c r="HX379" s="97" t="str">
        <f t="shared" si="679"/>
        <v/>
      </c>
      <c r="HY379" s="994"/>
      <c r="HZ379" s="337"/>
      <c r="IA379" s="510" t="str">
        <f t="shared" si="737"/>
        <v/>
      </c>
      <c r="IB379" s="336"/>
      <c r="IC379" s="337"/>
      <c r="ID379" s="337"/>
      <c r="IE379" s="510"/>
      <c r="IF379" s="336"/>
      <c r="IG379" s="337"/>
      <c r="IH379" s="337"/>
      <c r="II379" s="510"/>
      <c r="IJ379" s="336"/>
      <c r="IK379" s="337"/>
      <c r="IL379" s="337"/>
      <c r="IM379" s="510"/>
      <c r="IN379" s="336"/>
      <c r="IO379" s="337"/>
      <c r="IP379" s="337"/>
      <c r="IQ379" s="97" t="str">
        <f t="shared" si="738"/>
        <v/>
      </c>
      <c r="IR379" s="994"/>
      <c r="IS379" s="337"/>
      <c r="IT379" s="337"/>
      <c r="IU379" s="337"/>
      <c r="IV379" s="510" t="str">
        <f t="shared" si="740"/>
        <v/>
      </c>
      <c r="IW379" s="995"/>
    </row>
    <row r="380" spans="1:257" x14ac:dyDescent="0.25">
      <c r="A380" s="996"/>
      <c r="B380" s="507">
        <v>6</v>
      </c>
      <c r="C380" s="97" t="str">
        <f>IF(Proponentes!B371&gt;0,Proponentes!B371,"")</f>
        <v/>
      </c>
      <c r="D380" s="335"/>
      <c r="E380" s="335"/>
      <c r="F380" s="334"/>
      <c r="G380" s="335"/>
      <c r="H380" s="335"/>
      <c r="I380" s="335"/>
      <c r="J380" s="335"/>
      <c r="K380" s="335"/>
      <c r="L380" s="335"/>
      <c r="M380" s="334"/>
      <c r="N380" s="335"/>
      <c r="O380" s="335"/>
      <c r="P380" s="335"/>
      <c r="Q380" s="335"/>
      <c r="R380" s="335"/>
      <c r="S380" s="335"/>
      <c r="T380" s="334"/>
      <c r="U380" s="335"/>
      <c r="V380" s="335"/>
      <c r="W380" s="335"/>
      <c r="X380" s="335"/>
      <c r="Y380" s="335"/>
      <c r="Z380" s="335"/>
      <c r="AA380" s="334"/>
      <c r="AB380" s="335"/>
      <c r="AC380" s="335"/>
      <c r="AD380" s="335"/>
      <c r="AE380" s="335"/>
      <c r="AF380" s="335"/>
      <c r="AG380" s="97" t="str">
        <f t="shared" si="666"/>
        <v/>
      </c>
      <c r="AH380" s="993"/>
      <c r="AI380" s="335"/>
      <c r="AJ380" s="335" t="str">
        <f t="shared" si="683"/>
        <v/>
      </c>
      <c r="AK380" s="335"/>
      <c r="AL380" s="334"/>
      <c r="AM380" s="335"/>
      <c r="AN380" s="335"/>
      <c r="AO380" s="335"/>
      <c r="AP380" s="335"/>
      <c r="AQ380" s="335"/>
      <c r="AR380" s="335"/>
      <c r="AS380" s="334"/>
      <c r="AT380" s="335"/>
      <c r="AU380" s="335"/>
      <c r="AV380" s="335"/>
      <c r="AW380" s="335"/>
      <c r="AX380" s="335"/>
      <c r="AY380" s="335"/>
      <c r="AZ380" s="334"/>
      <c r="BA380" s="335"/>
      <c r="BB380" s="335"/>
      <c r="BC380" s="335"/>
      <c r="BD380" s="335"/>
      <c r="BE380" s="335"/>
      <c r="BF380" s="335"/>
      <c r="BG380" s="334"/>
      <c r="BH380" s="335"/>
      <c r="BI380" s="335"/>
      <c r="BJ380" s="335"/>
      <c r="BK380" s="335"/>
      <c r="BL380" s="97" t="str">
        <f t="shared" si="667"/>
        <v/>
      </c>
      <c r="BM380" s="993"/>
      <c r="BN380" s="335" t="str">
        <f t="shared" si="719"/>
        <v/>
      </c>
      <c r="BO380" s="334"/>
      <c r="BP380" s="335"/>
      <c r="BQ380" s="335"/>
      <c r="BR380" s="335"/>
      <c r="BS380" s="335" t="str">
        <f t="shared" si="720"/>
        <v/>
      </c>
      <c r="BT380" s="334"/>
      <c r="BU380" s="335"/>
      <c r="BV380" s="335"/>
      <c r="BW380" s="335"/>
      <c r="BX380" s="335" t="str">
        <f t="shared" si="721"/>
        <v/>
      </c>
      <c r="BY380" s="334"/>
      <c r="BZ380" s="335"/>
      <c r="CA380" s="335"/>
      <c r="CB380" s="335"/>
      <c r="CC380" s="335" t="str">
        <f t="shared" si="722"/>
        <v/>
      </c>
      <c r="CD380" s="334"/>
      <c r="CE380" s="335"/>
      <c r="CF380" s="335"/>
      <c r="CG380" s="335"/>
      <c r="CH380" s="997"/>
      <c r="CI380" s="97" t="str">
        <f t="shared" si="739"/>
        <v/>
      </c>
      <c r="CJ380" s="998"/>
      <c r="CK380" s="335"/>
      <c r="CL380" s="97" t="str">
        <f t="shared" si="723"/>
        <v/>
      </c>
      <c r="CM380" s="334"/>
      <c r="CN380" s="335"/>
      <c r="CO380" s="335"/>
      <c r="CP380" s="335"/>
      <c r="CQ380" s="97"/>
      <c r="CR380" s="334"/>
      <c r="CS380" s="335"/>
      <c r="CT380" s="335"/>
      <c r="CU380" s="335"/>
      <c r="CV380" s="97"/>
      <c r="CW380" s="334"/>
      <c r="CX380" s="335"/>
      <c r="CY380" s="335"/>
      <c r="CZ380" s="335"/>
      <c r="DA380" s="97"/>
      <c r="DB380" s="334"/>
      <c r="DC380" s="335"/>
      <c r="DD380" s="335"/>
      <c r="DE380" s="335"/>
      <c r="DF380" s="97" t="str">
        <f t="shared" si="672"/>
        <v/>
      </c>
      <c r="DG380" s="993"/>
      <c r="DH380" s="335"/>
      <c r="DI380" s="97" t="str">
        <f t="shared" si="673"/>
        <v/>
      </c>
      <c r="DJ380" s="334"/>
      <c r="DK380" s="335"/>
      <c r="DL380" s="335"/>
      <c r="DM380" s="97"/>
      <c r="DN380" s="334"/>
      <c r="DO380" s="335"/>
      <c r="DP380" s="335"/>
      <c r="DQ380" s="97"/>
      <c r="DR380" s="334"/>
      <c r="DS380" s="335"/>
      <c r="DT380" s="335"/>
      <c r="DU380" s="97"/>
      <c r="DV380" s="334"/>
      <c r="DW380" s="335"/>
      <c r="DX380" s="335"/>
      <c r="DY380" s="97" t="str">
        <f t="shared" si="674"/>
        <v/>
      </c>
      <c r="DZ380" s="998"/>
      <c r="EA380" s="335"/>
      <c r="EB380" s="97" t="str">
        <f t="shared" si="727"/>
        <v/>
      </c>
      <c r="EC380" s="334"/>
      <c r="ED380" s="335"/>
      <c r="EE380" s="335"/>
      <c r="EF380" s="97"/>
      <c r="EG380" s="334"/>
      <c r="EH380" s="335"/>
      <c r="EI380" s="335"/>
      <c r="EJ380" s="97"/>
      <c r="EK380" s="334"/>
      <c r="EL380" s="335"/>
      <c r="EM380" s="335"/>
      <c r="EN380" s="97"/>
      <c r="EO380" s="334"/>
      <c r="EP380" s="335"/>
      <c r="EQ380" s="335"/>
      <c r="ER380" s="97" t="str">
        <f t="shared" si="675"/>
        <v/>
      </c>
      <c r="ES380" s="993"/>
      <c r="ET380" s="335"/>
      <c r="EU380" s="97" t="str">
        <f t="shared" si="729"/>
        <v/>
      </c>
      <c r="EV380" s="334"/>
      <c r="EW380" s="335"/>
      <c r="EX380" s="335"/>
      <c r="EY380" s="97"/>
      <c r="EZ380" s="334"/>
      <c r="FA380" s="335"/>
      <c r="FB380" s="335"/>
      <c r="FC380" s="97"/>
      <c r="FD380" s="334"/>
      <c r="FE380" s="335"/>
      <c r="FF380" s="335"/>
      <c r="FG380" s="97"/>
      <c r="FH380" s="334"/>
      <c r="FI380" s="335"/>
      <c r="FJ380" s="335"/>
      <c r="FK380" s="97" t="str">
        <f t="shared" si="676"/>
        <v/>
      </c>
      <c r="FL380" s="993"/>
      <c r="FM380" s="335"/>
      <c r="FN380" s="97" t="str">
        <f t="shared" si="731"/>
        <v/>
      </c>
      <c r="FO380" s="334"/>
      <c r="FP380" s="335"/>
      <c r="FQ380" s="97"/>
      <c r="FR380" s="334"/>
      <c r="FS380" s="335"/>
      <c r="FT380" s="97"/>
      <c r="FU380" s="334"/>
      <c r="FV380" s="335"/>
      <c r="FW380" s="97"/>
      <c r="FX380" s="334"/>
      <c r="FY380" s="335"/>
      <c r="FZ380" s="97" t="str">
        <f t="shared" si="677"/>
        <v/>
      </c>
      <c r="GA380" s="993"/>
      <c r="GB380" s="335"/>
      <c r="GC380" s="510" t="str">
        <f t="shared" si="733"/>
        <v/>
      </c>
      <c r="GD380" s="336"/>
      <c r="GE380" s="337"/>
      <c r="GF380" s="337"/>
      <c r="GG380" s="337"/>
      <c r="GH380" s="337"/>
      <c r="GI380" s="510"/>
      <c r="GJ380" s="336"/>
      <c r="GK380" s="337"/>
      <c r="GL380" s="337"/>
      <c r="GM380" s="337"/>
      <c r="GN380" s="337"/>
      <c r="GO380" s="510"/>
      <c r="GP380" s="336"/>
      <c r="GQ380" s="337"/>
      <c r="GR380" s="337"/>
      <c r="GS380" s="337"/>
      <c r="GT380" s="337"/>
      <c r="GU380" s="510"/>
      <c r="GV380" s="336"/>
      <c r="GW380" s="337"/>
      <c r="GX380" s="337"/>
      <c r="GY380" s="337"/>
      <c r="GZ380" s="336"/>
      <c r="HA380" s="510" t="str">
        <f t="shared" si="678"/>
        <v/>
      </c>
      <c r="HB380" s="994"/>
      <c r="HC380" s="337"/>
      <c r="HD380" s="510" t="str">
        <f t="shared" si="735"/>
        <v/>
      </c>
      <c r="HE380" s="336"/>
      <c r="HF380" s="337"/>
      <c r="HG380" s="337"/>
      <c r="HH380" s="336"/>
      <c r="HI380" s="510"/>
      <c r="HJ380" s="336"/>
      <c r="HK380" s="337"/>
      <c r="HL380" s="337"/>
      <c r="HM380" s="336"/>
      <c r="HN380" s="510"/>
      <c r="HO380" s="336"/>
      <c r="HP380" s="337"/>
      <c r="HQ380" s="337"/>
      <c r="HR380" s="337"/>
      <c r="HS380" s="510"/>
      <c r="HT380" s="336"/>
      <c r="HU380" s="337"/>
      <c r="HV380" s="337"/>
      <c r="HW380" s="337"/>
      <c r="HX380" s="97" t="str">
        <f t="shared" si="679"/>
        <v/>
      </c>
      <c r="HY380" s="994"/>
      <c r="HZ380" s="337"/>
      <c r="IA380" s="510" t="str">
        <f t="shared" si="737"/>
        <v/>
      </c>
      <c r="IB380" s="336"/>
      <c r="IC380" s="337"/>
      <c r="ID380" s="337"/>
      <c r="IE380" s="510"/>
      <c r="IF380" s="336"/>
      <c r="IG380" s="337"/>
      <c r="IH380" s="337"/>
      <c r="II380" s="510"/>
      <c r="IJ380" s="336"/>
      <c r="IK380" s="337"/>
      <c r="IL380" s="337"/>
      <c r="IM380" s="510"/>
      <c r="IN380" s="336"/>
      <c r="IO380" s="337"/>
      <c r="IP380" s="337"/>
      <c r="IQ380" s="97" t="str">
        <f t="shared" si="738"/>
        <v/>
      </c>
      <c r="IR380" s="994"/>
      <c r="IS380" s="337"/>
      <c r="IT380" s="337"/>
      <c r="IU380" s="337"/>
      <c r="IV380" s="510" t="str">
        <f t="shared" si="740"/>
        <v/>
      </c>
      <c r="IW380" s="995"/>
    </row>
    <row r="381" spans="1:257" x14ac:dyDescent="0.25">
      <c r="A381" s="996"/>
      <c r="B381" s="507">
        <v>7</v>
      </c>
      <c r="C381" s="97" t="str">
        <f>IF(Proponentes!B372&gt;0,Proponentes!B372,"")</f>
        <v/>
      </c>
      <c r="D381" s="335"/>
      <c r="E381" s="335"/>
      <c r="F381" s="334"/>
      <c r="G381" s="335"/>
      <c r="H381" s="335"/>
      <c r="I381" s="335"/>
      <c r="J381" s="335"/>
      <c r="K381" s="335"/>
      <c r="L381" s="335"/>
      <c r="M381" s="334"/>
      <c r="N381" s="335"/>
      <c r="O381" s="335"/>
      <c r="P381" s="335"/>
      <c r="Q381" s="335"/>
      <c r="R381" s="335"/>
      <c r="S381" s="335"/>
      <c r="T381" s="334"/>
      <c r="U381" s="335"/>
      <c r="V381" s="335"/>
      <c r="W381" s="335"/>
      <c r="X381" s="335"/>
      <c r="Y381" s="335"/>
      <c r="Z381" s="335"/>
      <c r="AA381" s="334"/>
      <c r="AB381" s="335"/>
      <c r="AC381" s="335"/>
      <c r="AD381" s="335"/>
      <c r="AE381" s="335"/>
      <c r="AF381" s="335"/>
      <c r="AG381" s="97" t="str">
        <f t="shared" si="666"/>
        <v/>
      </c>
      <c r="AH381" s="993"/>
      <c r="AI381" s="335"/>
      <c r="AJ381" s="335" t="str">
        <f t="shared" si="683"/>
        <v/>
      </c>
      <c r="AK381" s="335"/>
      <c r="AL381" s="334"/>
      <c r="AM381" s="335"/>
      <c r="AN381" s="335"/>
      <c r="AO381" s="335"/>
      <c r="AP381" s="335"/>
      <c r="AQ381" s="335"/>
      <c r="AR381" s="335"/>
      <c r="AS381" s="334"/>
      <c r="AT381" s="335"/>
      <c r="AU381" s="335"/>
      <c r="AV381" s="335"/>
      <c r="AW381" s="335"/>
      <c r="AX381" s="335"/>
      <c r="AY381" s="335"/>
      <c r="AZ381" s="334"/>
      <c r="BA381" s="335"/>
      <c r="BB381" s="335"/>
      <c r="BC381" s="335"/>
      <c r="BD381" s="335"/>
      <c r="BE381" s="335"/>
      <c r="BF381" s="335"/>
      <c r="BG381" s="334"/>
      <c r="BH381" s="335"/>
      <c r="BI381" s="335"/>
      <c r="BJ381" s="335"/>
      <c r="BK381" s="335"/>
      <c r="BL381" s="97" t="str">
        <f t="shared" si="667"/>
        <v/>
      </c>
      <c r="BM381" s="993"/>
      <c r="BN381" s="335" t="str">
        <f t="shared" si="719"/>
        <v/>
      </c>
      <c r="BO381" s="334"/>
      <c r="BP381" s="335"/>
      <c r="BQ381" s="335"/>
      <c r="BR381" s="335"/>
      <c r="BS381" s="335" t="str">
        <f t="shared" si="720"/>
        <v/>
      </c>
      <c r="BT381" s="334"/>
      <c r="BU381" s="335"/>
      <c r="BV381" s="335"/>
      <c r="BW381" s="335"/>
      <c r="BX381" s="335" t="str">
        <f t="shared" si="721"/>
        <v/>
      </c>
      <c r="BY381" s="334"/>
      <c r="BZ381" s="335"/>
      <c r="CA381" s="335"/>
      <c r="CB381" s="335"/>
      <c r="CC381" s="335" t="str">
        <f t="shared" si="722"/>
        <v/>
      </c>
      <c r="CD381" s="334"/>
      <c r="CE381" s="335"/>
      <c r="CF381" s="335"/>
      <c r="CG381" s="335"/>
      <c r="CH381" s="997"/>
      <c r="CI381" s="97" t="str">
        <f t="shared" si="739"/>
        <v/>
      </c>
      <c r="CJ381" s="998"/>
      <c r="CK381" s="335"/>
      <c r="CL381" s="97" t="str">
        <f t="shared" si="723"/>
        <v/>
      </c>
      <c r="CM381" s="334"/>
      <c r="CN381" s="335"/>
      <c r="CO381" s="335"/>
      <c r="CP381" s="335"/>
      <c r="CQ381" s="97"/>
      <c r="CR381" s="334"/>
      <c r="CS381" s="335"/>
      <c r="CT381" s="335"/>
      <c r="CU381" s="335"/>
      <c r="CV381" s="97"/>
      <c r="CW381" s="334"/>
      <c r="CX381" s="335"/>
      <c r="CY381" s="335"/>
      <c r="CZ381" s="335"/>
      <c r="DA381" s="97"/>
      <c r="DB381" s="334"/>
      <c r="DC381" s="335"/>
      <c r="DD381" s="335"/>
      <c r="DE381" s="335"/>
      <c r="DF381" s="97" t="str">
        <f t="shared" si="672"/>
        <v/>
      </c>
      <c r="DG381" s="993"/>
      <c r="DH381" s="335"/>
      <c r="DI381" s="97" t="str">
        <f t="shared" si="673"/>
        <v/>
      </c>
      <c r="DJ381" s="334"/>
      <c r="DK381" s="335"/>
      <c r="DL381" s="335"/>
      <c r="DM381" s="97"/>
      <c r="DN381" s="334"/>
      <c r="DO381" s="335"/>
      <c r="DP381" s="335"/>
      <c r="DQ381" s="97"/>
      <c r="DR381" s="334"/>
      <c r="DS381" s="335"/>
      <c r="DT381" s="335"/>
      <c r="DU381" s="97"/>
      <c r="DV381" s="334"/>
      <c r="DW381" s="335"/>
      <c r="DX381" s="335"/>
      <c r="DY381" s="97" t="str">
        <f t="shared" si="674"/>
        <v/>
      </c>
      <c r="DZ381" s="998"/>
      <c r="EA381" s="335"/>
      <c r="EB381" s="97" t="str">
        <f t="shared" si="727"/>
        <v/>
      </c>
      <c r="EC381" s="334"/>
      <c r="ED381" s="335"/>
      <c r="EE381" s="335"/>
      <c r="EF381" s="97"/>
      <c r="EG381" s="334"/>
      <c r="EH381" s="335"/>
      <c r="EI381" s="335"/>
      <c r="EJ381" s="97"/>
      <c r="EK381" s="334"/>
      <c r="EL381" s="335"/>
      <c r="EM381" s="335"/>
      <c r="EN381" s="97"/>
      <c r="EO381" s="334"/>
      <c r="EP381" s="335"/>
      <c r="EQ381" s="335"/>
      <c r="ER381" s="97" t="str">
        <f t="shared" si="675"/>
        <v/>
      </c>
      <c r="ES381" s="993"/>
      <c r="ET381" s="335"/>
      <c r="EU381" s="97" t="str">
        <f t="shared" si="729"/>
        <v/>
      </c>
      <c r="EV381" s="334"/>
      <c r="EW381" s="335"/>
      <c r="EX381" s="335"/>
      <c r="EY381" s="97"/>
      <c r="EZ381" s="334"/>
      <c r="FA381" s="335"/>
      <c r="FB381" s="335"/>
      <c r="FC381" s="97"/>
      <c r="FD381" s="334"/>
      <c r="FE381" s="335"/>
      <c r="FF381" s="335"/>
      <c r="FG381" s="97"/>
      <c r="FH381" s="334"/>
      <c r="FI381" s="335"/>
      <c r="FJ381" s="335"/>
      <c r="FK381" s="97" t="str">
        <f t="shared" si="676"/>
        <v/>
      </c>
      <c r="FL381" s="993"/>
      <c r="FM381" s="335"/>
      <c r="FN381" s="97" t="str">
        <f t="shared" si="731"/>
        <v/>
      </c>
      <c r="FO381" s="334"/>
      <c r="FP381" s="335"/>
      <c r="FQ381" s="97"/>
      <c r="FR381" s="334"/>
      <c r="FS381" s="335"/>
      <c r="FT381" s="97"/>
      <c r="FU381" s="334"/>
      <c r="FV381" s="335"/>
      <c r="FW381" s="97"/>
      <c r="FX381" s="334"/>
      <c r="FY381" s="335"/>
      <c r="FZ381" s="97" t="str">
        <f t="shared" si="677"/>
        <v/>
      </c>
      <c r="GA381" s="993"/>
      <c r="GB381" s="335"/>
      <c r="GC381" s="510" t="str">
        <f t="shared" si="733"/>
        <v/>
      </c>
      <c r="GD381" s="336"/>
      <c r="GE381" s="337"/>
      <c r="GF381" s="337"/>
      <c r="GG381" s="337"/>
      <c r="GH381" s="337"/>
      <c r="GI381" s="510"/>
      <c r="GJ381" s="336"/>
      <c r="GK381" s="337"/>
      <c r="GL381" s="337"/>
      <c r="GM381" s="337"/>
      <c r="GN381" s="337"/>
      <c r="GO381" s="510"/>
      <c r="GP381" s="336"/>
      <c r="GQ381" s="337"/>
      <c r="GR381" s="337"/>
      <c r="GS381" s="337"/>
      <c r="GT381" s="337"/>
      <c r="GU381" s="510"/>
      <c r="GV381" s="336"/>
      <c r="GW381" s="337"/>
      <c r="GX381" s="337"/>
      <c r="GY381" s="337"/>
      <c r="GZ381" s="336"/>
      <c r="HA381" s="510" t="str">
        <f t="shared" si="678"/>
        <v/>
      </c>
      <c r="HB381" s="994"/>
      <c r="HC381" s="337"/>
      <c r="HD381" s="510" t="str">
        <f t="shared" si="735"/>
        <v/>
      </c>
      <c r="HE381" s="336"/>
      <c r="HF381" s="337"/>
      <c r="HG381" s="337"/>
      <c r="HH381" s="336"/>
      <c r="HI381" s="510"/>
      <c r="HJ381" s="336"/>
      <c r="HK381" s="337"/>
      <c r="HL381" s="337"/>
      <c r="HM381" s="336"/>
      <c r="HN381" s="510"/>
      <c r="HO381" s="336"/>
      <c r="HP381" s="337"/>
      <c r="HQ381" s="337"/>
      <c r="HR381" s="337"/>
      <c r="HS381" s="510"/>
      <c r="HT381" s="336"/>
      <c r="HU381" s="337"/>
      <c r="HV381" s="337"/>
      <c r="HW381" s="337"/>
      <c r="HX381" s="97" t="str">
        <f t="shared" si="679"/>
        <v/>
      </c>
      <c r="HY381" s="994"/>
      <c r="HZ381" s="337"/>
      <c r="IA381" s="510" t="str">
        <f t="shared" si="737"/>
        <v/>
      </c>
      <c r="IB381" s="336"/>
      <c r="IC381" s="337"/>
      <c r="ID381" s="337"/>
      <c r="IE381" s="510"/>
      <c r="IF381" s="336"/>
      <c r="IG381" s="337"/>
      <c r="IH381" s="337"/>
      <c r="II381" s="510"/>
      <c r="IJ381" s="336"/>
      <c r="IK381" s="337"/>
      <c r="IL381" s="337"/>
      <c r="IM381" s="510"/>
      <c r="IN381" s="336"/>
      <c r="IO381" s="337"/>
      <c r="IP381" s="337"/>
      <c r="IQ381" s="97" t="str">
        <f t="shared" si="738"/>
        <v/>
      </c>
      <c r="IR381" s="994"/>
      <c r="IS381" s="337"/>
      <c r="IT381" s="337"/>
      <c r="IU381" s="337"/>
      <c r="IV381" s="510" t="str">
        <f t="shared" si="740"/>
        <v/>
      </c>
      <c r="IW381" s="995"/>
    </row>
    <row r="382" spans="1:257" x14ac:dyDescent="0.25">
      <c r="A382" s="996"/>
      <c r="B382" s="507">
        <v>8</v>
      </c>
      <c r="C382" s="97" t="str">
        <f>IF(Proponentes!B373&gt;0,Proponentes!B373,"")</f>
        <v/>
      </c>
      <c r="D382" s="335"/>
      <c r="E382" s="335"/>
      <c r="F382" s="334"/>
      <c r="G382" s="335"/>
      <c r="H382" s="335"/>
      <c r="I382" s="335"/>
      <c r="J382" s="335"/>
      <c r="K382" s="335"/>
      <c r="L382" s="335"/>
      <c r="M382" s="334"/>
      <c r="N382" s="335"/>
      <c r="O382" s="335"/>
      <c r="P382" s="335"/>
      <c r="Q382" s="335"/>
      <c r="R382" s="335"/>
      <c r="S382" s="335"/>
      <c r="T382" s="334"/>
      <c r="U382" s="335"/>
      <c r="V382" s="335"/>
      <c r="W382" s="335"/>
      <c r="X382" s="335"/>
      <c r="Y382" s="335"/>
      <c r="Z382" s="335"/>
      <c r="AA382" s="334"/>
      <c r="AB382" s="335"/>
      <c r="AC382" s="335"/>
      <c r="AD382" s="335"/>
      <c r="AE382" s="335"/>
      <c r="AF382" s="335"/>
      <c r="AG382" s="97" t="str">
        <f t="shared" si="666"/>
        <v/>
      </c>
      <c r="AH382" s="993"/>
      <c r="AI382" s="335"/>
      <c r="AJ382" s="335" t="str">
        <f t="shared" si="683"/>
        <v/>
      </c>
      <c r="AK382" s="335"/>
      <c r="AL382" s="334"/>
      <c r="AM382" s="335"/>
      <c r="AN382" s="335"/>
      <c r="AO382" s="335"/>
      <c r="AP382" s="335"/>
      <c r="AQ382" s="335"/>
      <c r="AR382" s="335"/>
      <c r="AS382" s="334"/>
      <c r="AT382" s="335"/>
      <c r="AU382" s="335"/>
      <c r="AV382" s="335"/>
      <c r="AW382" s="335"/>
      <c r="AX382" s="335"/>
      <c r="AY382" s="335"/>
      <c r="AZ382" s="334"/>
      <c r="BA382" s="335"/>
      <c r="BB382" s="335"/>
      <c r="BC382" s="335"/>
      <c r="BD382" s="335"/>
      <c r="BE382" s="335"/>
      <c r="BF382" s="335"/>
      <c r="BG382" s="334"/>
      <c r="BH382" s="335"/>
      <c r="BI382" s="335"/>
      <c r="BJ382" s="335"/>
      <c r="BK382" s="335"/>
      <c r="BL382" s="97" t="str">
        <f t="shared" si="667"/>
        <v/>
      </c>
      <c r="BM382" s="993"/>
      <c r="BN382" s="335" t="str">
        <f t="shared" si="719"/>
        <v/>
      </c>
      <c r="BO382" s="334"/>
      <c r="BP382" s="335"/>
      <c r="BQ382" s="335"/>
      <c r="BR382" s="335"/>
      <c r="BS382" s="335" t="str">
        <f t="shared" si="720"/>
        <v/>
      </c>
      <c r="BT382" s="334"/>
      <c r="BU382" s="335"/>
      <c r="BV382" s="335"/>
      <c r="BW382" s="335"/>
      <c r="BX382" s="335" t="str">
        <f t="shared" si="721"/>
        <v/>
      </c>
      <c r="BY382" s="334"/>
      <c r="BZ382" s="335"/>
      <c r="CA382" s="335"/>
      <c r="CB382" s="335"/>
      <c r="CC382" s="335" t="str">
        <f t="shared" si="722"/>
        <v/>
      </c>
      <c r="CD382" s="334"/>
      <c r="CE382" s="335"/>
      <c r="CF382" s="335"/>
      <c r="CG382" s="335"/>
      <c r="CH382" s="997"/>
      <c r="CI382" s="97" t="str">
        <f t="shared" si="739"/>
        <v/>
      </c>
      <c r="CJ382" s="998"/>
      <c r="CK382" s="335"/>
      <c r="CL382" s="97" t="str">
        <f t="shared" si="723"/>
        <v/>
      </c>
      <c r="CM382" s="334"/>
      <c r="CN382" s="335"/>
      <c r="CO382" s="335"/>
      <c r="CP382" s="335"/>
      <c r="CQ382" s="97"/>
      <c r="CR382" s="334"/>
      <c r="CS382" s="335"/>
      <c r="CT382" s="335"/>
      <c r="CU382" s="335"/>
      <c r="CV382" s="97"/>
      <c r="CW382" s="334"/>
      <c r="CX382" s="335"/>
      <c r="CY382" s="335"/>
      <c r="CZ382" s="335"/>
      <c r="DA382" s="97"/>
      <c r="DB382" s="334"/>
      <c r="DC382" s="335"/>
      <c r="DD382" s="335"/>
      <c r="DE382" s="335"/>
      <c r="DF382" s="97" t="str">
        <f t="shared" si="672"/>
        <v/>
      </c>
      <c r="DG382" s="993"/>
      <c r="DH382" s="335"/>
      <c r="DI382" s="97" t="str">
        <f t="shared" si="673"/>
        <v/>
      </c>
      <c r="DJ382" s="334"/>
      <c r="DK382" s="335"/>
      <c r="DL382" s="335"/>
      <c r="DM382" s="97"/>
      <c r="DN382" s="334"/>
      <c r="DO382" s="335"/>
      <c r="DP382" s="335"/>
      <c r="DQ382" s="97"/>
      <c r="DR382" s="334"/>
      <c r="DS382" s="335"/>
      <c r="DT382" s="335"/>
      <c r="DU382" s="97"/>
      <c r="DV382" s="334"/>
      <c r="DW382" s="335"/>
      <c r="DX382" s="335"/>
      <c r="DY382" s="97" t="str">
        <f t="shared" si="674"/>
        <v/>
      </c>
      <c r="DZ382" s="998"/>
      <c r="EA382" s="335"/>
      <c r="EB382" s="97" t="str">
        <f t="shared" si="727"/>
        <v/>
      </c>
      <c r="EC382" s="334"/>
      <c r="ED382" s="335"/>
      <c r="EE382" s="335"/>
      <c r="EF382" s="97"/>
      <c r="EG382" s="334"/>
      <c r="EH382" s="335"/>
      <c r="EI382" s="335"/>
      <c r="EJ382" s="97"/>
      <c r="EK382" s="334"/>
      <c r="EL382" s="335"/>
      <c r="EM382" s="335"/>
      <c r="EN382" s="97"/>
      <c r="EO382" s="334"/>
      <c r="EP382" s="335"/>
      <c r="EQ382" s="335"/>
      <c r="ER382" s="97" t="str">
        <f t="shared" si="675"/>
        <v/>
      </c>
      <c r="ES382" s="993"/>
      <c r="ET382" s="335"/>
      <c r="EU382" s="97" t="str">
        <f t="shared" si="729"/>
        <v/>
      </c>
      <c r="EV382" s="334"/>
      <c r="EW382" s="335"/>
      <c r="EX382" s="335"/>
      <c r="EY382" s="97"/>
      <c r="EZ382" s="334"/>
      <c r="FA382" s="335"/>
      <c r="FB382" s="335"/>
      <c r="FC382" s="97"/>
      <c r="FD382" s="334"/>
      <c r="FE382" s="335"/>
      <c r="FF382" s="335"/>
      <c r="FG382" s="97"/>
      <c r="FH382" s="334"/>
      <c r="FI382" s="335"/>
      <c r="FJ382" s="335"/>
      <c r="FK382" s="97" t="str">
        <f t="shared" si="676"/>
        <v/>
      </c>
      <c r="FL382" s="993"/>
      <c r="FM382" s="335"/>
      <c r="FN382" s="97" t="str">
        <f t="shared" si="731"/>
        <v/>
      </c>
      <c r="FO382" s="334"/>
      <c r="FP382" s="335"/>
      <c r="FQ382" s="97"/>
      <c r="FR382" s="334"/>
      <c r="FS382" s="335"/>
      <c r="FT382" s="97"/>
      <c r="FU382" s="334"/>
      <c r="FV382" s="335"/>
      <c r="FW382" s="97"/>
      <c r="FX382" s="334"/>
      <c r="FY382" s="335"/>
      <c r="FZ382" s="97" t="str">
        <f t="shared" si="677"/>
        <v/>
      </c>
      <c r="GA382" s="993"/>
      <c r="GB382" s="335"/>
      <c r="GC382" s="510" t="str">
        <f t="shared" si="733"/>
        <v/>
      </c>
      <c r="GD382" s="336"/>
      <c r="GE382" s="337"/>
      <c r="GF382" s="337"/>
      <c r="GG382" s="337"/>
      <c r="GH382" s="337"/>
      <c r="GI382" s="510"/>
      <c r="GJ382" s="336"/>
      <c r="GK382" s="337"/>
      <c r="GL382" s="337"/>
      <c r="GM382" s="337"/>
      <c r="GN382" s="337"/>
      <c r="GO382" s="510"/>
      <c r="GP382" s="336"/>
      <c r="GQ382" s="337"/>
      <c r="GR382" s="337"/>
      <c r="GS382" s="337"/>
      <c r="GT382" s="337"/>
      <c r="GU382" s="510"/>
      <c r="GV382" s="336"/>
      <c r="GW382" s="337"/>
      <c r="GX382" s="337"/>
      <c r="GY382" s="337"/>
      <c r="GZ382" s="336"/>
      <c r="HA382" s="510" t="str">
        <f t="shared" si="678"/>
        <v/>
      </c>
      <c r="HB382" s="994"/>
      <c r="HC382" s="337"/>
      <c r="HD382" s="510" t="str">
        <f t="shared" si="735"/>
        <v/>
      </c>
      <c r="HE382" s="336"/>
      <c r="HF382" s="337"/>
      <c r="HG382" s="337"/>
      <c r="HH382" s="336"/>
      <c r="HI382" s="510"/>
      <c r="HJ382" s="336"/>
      <c r="HK382" s="337"/>
      <c r="HL382" s="337"/>
      <c r="HM382" s="336"/>
      <c r="HN382" s="510"/>
      <c r="HO382" s="336"/>
      <c r="HP382" s="337"/>
      <c r="HQ382" s="337"/>
      <c r="HR382" s="337"/>
      <c r="HS382" s="510"/>
      <c r="HT382" s="336"/>
      <c r="HU382" s="337"/>
      <c r="HV382" s="337"/>
      <c r="HW382" s="337"/>
      <c r="HX382" s="97" t="str">
        <f t="shared" si="679"/>
        <v/>
      </c>
      <c r="HY382" s="994"/>
      <c r="HZ382" s="337"/>
      <c r="IA382" s="510" t="str">
        <f t="shared" si="737"/>
        <v/>
      </c>
      <c r="IB382" s="336"/>
      <c r="IC382" s="337"/>
      <c r="ID382" s="337"/>
      <c r="IE382" s="510"/>
      <c r="IF382" s="336"/>
      <c r="IG382" s="337"/>
      <c r="IH382" s="337"/>
      <c r="II382" s="510"/>
      <c r="IJ382" s="336"/>
      <c r="IK382" s="337"/>
      <c r="IL382" s="337"/>
      <c r="IM382" s="510"/>
      <c r="IN382" s="336"/>
      <c r="IO382" s="337"/>
      <c r="IP382" s="337"/>
      <c r="IQ382" s="97" t="str">
        <f t="shared" si="738"/>
        <v/>
      </c>
      <c r="IR382" s="994"/>
      <c r="IS382" s="337"/>
      <c r="IT382" s="337"/>
      <c r="IU382" s="337"/>
      <c r="IV382" s="510" t="str">
        <f t="shared" si="740"/>
        <v/>
      </c>
      <c r="IW382" s="995"/>
    </row>
    <row r="383" spans="1:257" x14ac:dyDescent="0.25">
      <c r="A383" s="996"/>
      <c r="B383" s="507">
        <v>9</v>
      </c>
      <c r="C383" s="97" t="str">
        <f>IF(Proponentes!B374&gt;0,Proponentes!B374,"")</f>
        <v/>
      </c>
      <c r="D383" s="335"/>
      <c r="E383" s="335"/>
      <c r="F383" s="334"/>
      <c r="G383" s="335"/>
      <c r="H383" s="335"/>
      <c r="I383" s="335"/>
      <c r="J383" s="335"/>
      <c r="K383" s="335"/>
      <c r="L383" s="335"/>
      <c r="M383" s="334"/>
      <c r="N383" s="335"/>
      <c r="O383" s="335"/>
      <c r="P383" s="335"/>
      <c r="Q383" s="335"/>
      <c r="R383" s="335"/>
      <c r="S383" s="335"/>
      <c r="T383" s="334"/>
      <c r="U383" s="335"/>
      <c r="V383" s="335"/>
      <c r="W383" s="335"/>
      <c r="X383" s="335"/>
      <c r="Y383" s="335"/>
      <c r="Z383" s="335"/>
      <c r="AA383" s="334"/>
      <c r="AB383" s="335"/>
      <c r="AC383" s="335"/>
      <c r="AD383" s="335"/>
      <c r="AE383" s="335"/>
      <c r="AF383" s="335"/>
      <c r="AG383" s="97" t="str">
        <f t="shared" si="666"/>
        <v/>
      </c>
      <c r="AH383" s="993"/>
      <c r="AI383" s="335"/>
      <c r="AJ383" s="335" t="str">
        <f t="shared" si="683"/>
        <v/>
      </c>
      <c r="AK383" s="335"/>
      <c r="AL383" s="334"/>
      <c r="AM383" s="335"/>
      <c r="AN383" s="335"/>
      <c r="AO383" s="335"/>
      <c r="AP383" s="335"/>
      <c r="AQ383" s="335"/>
      <c r="AR383" s="335"/>
      <c r="AS383" s="334"/>
      <c r="AT383" s="335"/>
      <c r="AU383" s="335"/>
      <c r="AV383" s="335"/>
      <c r="AW383" s="335"/>
      <c r="AX383" s="335"/>
      <c r="AY383" s="335"/>
      <c r="AZ383" s="334"/>
      <c r="BA383" s="335"/>
      <c r="BB383" s="335"/>
      <c r="BC383" s="335"/>
      <c r="BD383" s="335"/>
      <c r="BE383" s="335"/>
      <c r="BF383" s="335"/>
      <c r="BG383" s="334"/>
      <c r="BH383" s="335"/>
      <c r="BI383" s="335"/>
      <c r="BJ383" s="335"/>
      <c r="BK383" s="335"/>
      <c r="BL383" s="97" t="str">
        <f t="shared" si="667"/>
        <v/>
      </c>
      <c r="BM383" s="993"/>
      <c r="BN383" s="335" t="str">
        <f t="shared" si="719"/>
        <v/>
      </c>
      <c r="BO383" s="334"/>
      <c r="BP383" s="335"/>
      <c r="BQ383" s="335"/>
      <c r="BR383" s="335"/>
      <c r="BS383" s="335" t="str">
        <f t="shared" si="720"/>
        <v/>
      </c>
      <c r="BT383" s="334"/>
      <c r="BU383" s="335"/>
      <c r="BV383" s="335"/>
      <c r="BW383" s="335"/>
      <c r="BX383" s="335" t="str">
        <f t="shared" si="721"/>
        <v/>
      </c>
      <c r="BY383" s="334"/>
      <c r="BZ383" s="335"/>
      <c r="CA383" s="335"/>
      <c r="CB383" s="335"/>
      <c r="CC383" s="335" t="str">
        <f t="shared" si="722"/>
        <v/>
      </c>
      <c r="CD383" s="334"/>
      <c r="CE383" s="335"/>
      <c r="CF383" s="335"/>
      <c r="CG383" s="335"/>
      <c r="CH383" s="997"/>
      <c r="CI383" s="97" t="str">
        <f t="shared" si="739"/>
        <v/>
      </c>
      <c r="CJ383" s="998"/>
      <c r="CK383" s="335"/>
      <c r="CL383" s="97" t="str">
        <f t="shared" si="723"/>
        <v/>
      </c>
      <c r="CM383" s="334"/>
      <c r="CN383" s="335"/>
      <c r="CO383" s="335"/>
      <c r="CP383" s="335"/>
      <c r="CQ383" s="97"/>
      <c r="CR383" s="334"/>
      <c r="CS383" s="335"/>
      <c r="CT383" s="335"/>
      <c r="CU383" s="335"/>
      <c r="CV383" s="97"/>
      <c r="CW383" s="334"/>
      <c r="CX383" s="335"/>
      <c r="CY383" s="335"/>
      <c r="CZ383" s="335"/>
      <c r="DA383" s="97"/>
      <c r="DB383" s="334"/>
      <c r="DC383" s="335"/>
      <c r="DD383" s="335"/>
      <c r="DE383" s="335"/>
      <c r="DF383" s="97" t="str">
        <f t="shared" si="672"/>
        <v/>
      </c>
      <c r="DG383" s="993"/>
      <c r="DH383" s="335"/>
      <c r="DI383" s="97" t="str">
        <f t="shared" si="673"/>
        <v/>
      </c>
      <c r="DJ383" s="334"/>
      <c r="DK383" s="335"/>
      <c r="DL383" s="335"/>
      <c r="DM383" s="97"/>
      <c r="DN383" s="334"/>
      <c r="DO383" s="335"/>
      <c r="DP383" s="335"/>
      <c r="DQ383" s="97"/>
      <c r="DR383" s="334"/>
      <c r="DS383" s="335"/>
      <c r="DT383" s="335"/>
      <c r="DU383" s="97"/>
      <c r="DV383" s="334"/>
      <c r="DW383" s="335"/>
      <c r="DX383" s="335"/>
      <c r="DY383" s="97" t="str">
        <f t="shared" si="674"/>
        <v/>
      </c>
      <c r="DZ383" s="998"/>
      <c r="EA383" s="335"/>
      <c r="EB383" s="97" t="str">
        <f t="shared" si="727"/>
        <v/>
      </c>
      <c r="EC383" s="334"/>
      <c r="ED383" s="335"/>
      <c r="EE383" s="335"/>
      <c r="EF383" s="97"/>
      <c r="EG383" s="334"/>
      <c r="EH383" s="335"/>
      <c r="EI383" s="335"/>
      <c r="EJ383" s="97"/>
      <c r="EK383" s="334"/>
      <c r="EL383" s="335"/>
      <c r="EM383" s="335"/>
      <c r="EN383" s="97"/>
      <c r="EO383" s="334"/>
      <c r="EP383" s="335"/>
      <c r="EQ383" s="335"/>
      <c r="ER383" s="97" t="str">
        <f t="shared" si="675"/>
        <v/>
      </c>
      <c r="ES383" s="993"/>
      <c r="ET383" s="335"/>
      <c r="EU383" s="97" t="str">
        <f t="shared" si="729"/>
        <v/>
      </c>
      <c r="EV383" s="334"/>
      <c r="EW383" s="335"/>
      <c r="EX383" s="335"/>
      <c r="EY383" s="97"/>
      <c r="EZ383" s="334"/>
      <c r="FA383" s="335"/>
      <c r="FB383" s="335"/>
      <c r="FC383" s="97"/>
      <c r="FD383" s="334"/>
      <c r="FE383" s="335"/>
      <c r="FF383" s="335"/>
      <c r="FG383" s="97"/>
      <c r="FH383" s="334"/>
      <c r="FI383" s="335"/>
      <c r="FJ383" s="335"/>
      <c r="FK383" s="97" t="str">
        <f t="shared" si="676"/>
        <v/>
      </c>
      <c r="FL383" s="993"/>
      <c r="FM383" s="335"/>
      <c r="FN383" s="97" t="str">
        <f t="shared" si="731"/>
        <v/>
      </c>
      <c r="FO383" s="334"/>
      <c r="FP383" s="335"/>
      <c r="FQ383" s="97"/>
      <c r="FR383" s="334"/>
      <c r="FS383" s="335"/>
      <c r="FT383" s="97"/>
      <c r="FU383" s="334"/>
      <c r="FV383" s="335"/>
      <c r="FW383" s="97"/>
      <c r="FX383" s="334"/>
      <c r="FY383" s="335"/>
      <c r="FZ383" s="97" t="str">
        <f t="shared" si="677"/>
        <v/>
      </c>
      <c r="GA383" s="993"/>
      <c r="GB383" s="335"/>
      <c r="GC383" s="510" t="str">
        <f t="shared" si="733"/>
        <v/>
      </c>
      <c r="GD383" s="336"/>
      <c r="GE383" s="337"/>
      <c r="GF383" s="337"/>
      <c r="GG383" s="337"/>
      <c r="GH383" s="337"/>
      <c r="GI383" s="510"/>
      <c r="GJ383" s="336"/>
      <c r="GK383" s="337"/>
      <c r="GL383" s="337"/>
      <c r="GM383" s="337"/>
      <c r="GN383" s="337"/>
      <c r="GO383" s="510"/>
      <c r="GP383" s="336"/>
      <c r="GQ383" s="337"/>
      <c r="GR383" s="337"/>
      <c r="GS383" s="337"/>
      <c r="GT383" s="337"/>
      <c r="GU383" s="510"/>
      <c r="GV383" s="336"/>
      <c r="GW383" s="337"/>
      <c r="GX383" s="337"/>
      <c r="GY383" s="337"/>
      <c r="GZ383" s="336"/>
      <c r="HA383" s="510" t="str">
        <f t="shared" si="678"/>
        <v/>
      </c>
      <c r="HB383" s="994"/>
      <c r="HC383" s="337"/>
      <c r="HD383" s="510" t="str">
        <f t="shared" si="735"/>
        <v/>
      </c>
      <c r="HE383" s="336"/>
      <c r="HF383" s="337"/>
      <c r="HG383" s="337"/>
      <c r="HH383" s="336"/>
      <c r="HI383" s="510"/>
      <c r="HJ383" s="336"/>
      <c r="HK383" s="337"/>
      <c r="HL383" s="337"/>
      <c r="HM383" s="336"/>
      <c r="HN383" s="510"/>
      <c r="HO383" s="336"/>
      <c r="HP383" s="337"/>
      <c r="HQ383" s="337"/>
      <c r="HR383" s="337"/>
      <c r="HS383" s="510"/>
      <c r="HT383" s="336"/>
      <c r="HU383" s="337"/>
      <c r="HV383" s="337"/>
      <c r="HW383" s="337"/>
      <c r="HX383" s="97" t="str">
        <f t="shared" si="679"/>
        <v/>
      </c>
      <c r="HY383" s="994"/>
      <c r="HZ383" s="337"/>
      <c r="IA383" s="510" t="str">
        <f t="shared" si="737"/>
        <v/>
      </c>
      <c r="IB383" s="336"/>
      <c r="IC383" s="337"/>
      <c r="ID383" s="337"/>
      <c r="IE383" s="510"/>
      <c r="IF383" s="336"/>
      <c r="IG383" s="337"/>
      <c r="IH383" s="337"/>
      <c r="II383" s="510"/>
      <c r="IJ383" s="336"/>
      <c r="IK383" s="337"/>
      <c r="IL383" s="337"/>
      <c r="IM383" s="510"/>
      <c r="IN383" s="336"/>
      <c r="IO383" s="337"/>
      <c r="IP383" s="337"/>
      <c r="IQ383" s="97" t="str">
        <f t="shared" si="738"/>
        <v/>
      </c>
      <c r="IR383" s="994"/>
      <c r="IS383" s="337"/>
      <c r="IT383" s="337"/>
      <c r="IU383" s="337"/>
      <c r="IV383" s="510" t="str">
        <f t="shared" si="740"/>
        <v/>
      </c>
      <c r="IW383" s="995"/>
    </row>
    <row r="384" spans="1:257" x14ac:dyDescent="0.25">
      <c r="A384" s="996"/>
      <c r="B384" s="507">
        <v>10</v>
      </c>
      <c r="C384" s="97" t="str">
        <f>IF(Proponentes!B375&gt;0,Proponentes!B375,"")</f>
        <v/>
      </c>
      <c r="D384" s="335"/>
      <c r="E384" s="335"/>
      <c r="F384" s="334"/>
      <c r="G384" s="335"/>
      <c r="H384" s="335"/>
      <c r="I384" s="335"/>
      <c r="J384" s="335"/>
      <c r="K384" s="335"/>
      <c r="L384" s="335"/>
      <c r="M384" s="334"/>
      <c r="N384" s="335"/>
      <c r="O384" s="335"/>
      <c r="P384" s="335"/>
      <c r="Q384" s="335"/>
      <c r="R384" s="335"/>
      <c r="S384" s="335"/>
      <c r="T384" s="334"/>
      <c r="U384" s="335"/>
      <c r="V384" s="335"/>
      <c r="W384" s="335"/>
      <c r="X384" s="335"/>
      <c r="Y384" s="335"/>
      <c r="Z384" s="335"/>
      <c r="AA384" s="334"/>
      <c r="AB384" s="335"/>
      <c r="AC384" s="335"/>
      <c r="AD384" s="335"/>
      <c r="AE384" s="335"/>
      <c r="AF384" s="335"/>
      <c r="AG384" s="97" t="str">
        <f t="shared" si="666"/>
        <v/>
      </c>
      <c r="AH384" s="993"/>
      <c r="AI384" s="335"/>
      <c r="AJ384" s="335" t="str">
        <f t="shared" si="683"/>
        <v/>
      </c>
      <c r="AK384" s="335"/>
      <c r="AL384" s="334"/>
      <c r="AM384" s="335"/>
      <c r="AN384" s="335"/>
      <c r="AO384" s="335"/>
      <c r="AP384" s="335"/>
      <c r="AQ384" s="335"/>
      <c r="AR384" s="335"/>
      <c r="AS384" s="334"/>
      <c r="AT384" s="335"/>
      <c r="AU384" s="335"/>
      <c r="AV384" s="335"/>
      <c r="AW384" s="335"/>
      <c r="AX384" s="335"/>
      <c r="AY384" s="335"/>
      <c r="AZ384" s="334"/>
      <c r="BA384" s="335"/>
      <c r="BB384" s="335"/>
      <c r="BC384" s="335"/>
      <c r="BD384" s="335"/>
      <c r="BE384" s="335"/>
      <c r="BF384" s="335"/>
      <c r="BG384" s="334"/>
      <c r="BH384" s="335"/>
      <c r="BI384" s="335"/>
      <c r="BJ384" s="335"/>
      <c r="BK384" s="335"/>
      <c r="BL384" s="97" t="str">
        <f t="shared" si="667"/>
        <v/>
      </c>
      <c r="BM384" s="993"/>
      <c r="BN384" s="335" t="str">
        <f t="shared" si="719"/>
        <v/>
      </c>
      <c r="BO384" s="334"/>
      <c r="BP384" s="335"/>
      <c r="BQ384" s="335"/>
      <c r="BR384" s="335"/>
      <c r="BS384" s="335" t="str">
        <f t="shared" si="720"/>
        <v/>
      </c>
      <c r="BT384" s="334"/>
      <c r="BU384" s="335"/>
      <c r="BV384" s="335"/>
      <c r="BW384" s="335"/>
      <c r="BX384" s="335" t="str">
        <f t="shared" si="721"/>
        <v/>
      </c>
      <c r="BY384" s="334"/>
      <c r="BZ384" s="335"/>
      <c r="CA384" s="335"/>
      <c r="CB384" s="335"/>
      <c r="CC384" s="335" t="str">
        <f t="shared" si="722"/>
        <v/>
      </c>
      <c r="CD384" s="334"/>
      <c r="CE384" s="335"/>
      <c r="CF384" s="335"/>
      <c r="CG384" s="335"/>
      <c r="CH384" s="997"/>
      <c r="CI384" s="97" t="str">
        <f t="shared" si="739"/>
        <v/>
      </c>
      <c r="CJ384" s="998"/>
      <c r="CK384" s="335"/>
      <c r="CL384" s="97" t="str">
        <f t="shared" si="723"/>
        <v/>
      </c>
      <c r="CM384" s="334"/>
      <c r="CN384" s="335"/>
      <c r="CO384" s="335"/>
      <c r="CP384" s="335"/>
      <c r="CQ384" s="97"/>
      <c r="CR384" s="334"/>
      <c r="CS384" s="335"/>
      <c r="CT384" s="335"/>
      <c r="CU384" s="335"/>
      <c r="CV384" s="97"/>
      <c r="CW384" s="334"/>
      <c r="CX384" s="335"/>
      <c r="CY384" s="335"/>
      <c r="CZ384" s="335"/>
      <c r="DA384" s="97"/>
      <c r="DB384" s="334"/>
      <c r="DC384" s="335"/>
      <c r="DD384" s="335"/>
      <c r="DE384" s="335"/>
      <c r="DF384" s="97" t="str">
        <f t="shared" si="672"/>
        <v/>
      </c>
      <c r="DG384" s="993"/>
      <c r="DH384" s="335"/>
      <c r="DI384" s="97" t="str">
        <f t="shared" si="673"/>
        <v/>
      </c>
      <c r="DJ384" s="334"/>
      <c r="DK384" s="335"/>
      <c r="DL384" s="335"/>
      <c r="DM384" s="97"/>
      <c r="DN384" s="334"/>
      <c r="DO384" s="335"/>
      <c r="DP384" s="335"/>
      <c r="DQ384" s="97"/>
      <c r="DR384" s="334"/>
      <c r="DS384" s="335"/>
      <c r="DT384" s="335"/>
      <c r="DU384" s="97"/>
      <c r="DV384" s="334"/>
      <c r="DW384" s="335"/>
      <c r="DX384" s="335"/>
      <c r="DY384" s="97" t="str">
        <f t="shared" si="674"/>
        <v/>
      </c>
      <c r="DZ384" s="998"/>
      <c r="EA384" s="335"/>
      <c r="EB384" s="97" t="str">
        <f t="shared" si="727"/>
        <v/>
      </c>
      <c r="EC384" s="334"/>
      <c r="ED384" s="335"/>
      <c r="EE384" s="335"/>
      <c r="EF384" s="97"/>
      <c r="EG384" s="334"/>
      <c r="EH384" s="335"/>
      <c r="EI384" s="335"/>
      <c r="EJ384" s="97"/>
      <c r="EK384" s="334"/>
      <c r="EL384" s="335"/>
      <c r="EM384" s="335"/>
      <c r="EN384" s="97"/>
      <c r="EO384" s="334"/>
      <c r="EP384" s="335"/>
      <c r="EQ384" s="335"/>
      <c r="ER384" s="97" t="str">
        <f t="shared" si="675"/>
        <v/>
      </c>
      <c r="ES384" s="993"/>
      <c r="ET384" s="335"/>
      <c r="EU384" s="97" t="str">
        <f t="shared" si="729"/>
        <v/>
      </c>
      <c r="EV384" s="334"/>
      <c r="EW384" s="335"/>
      <c r="EX384" s="335"/>
      <c r="EY384" s="97"/>
      <c r="EZ384" s="334"/>
      <c r="FA384" s="335"/>
      <c r="FB384" s="335"/>
      <c r="FC384" s="97"/>
      <c r="FD384" s="334"/>
      <c r="FE384" s="335"/>
      <c r="FF384" s="335"/>
      <c r="FG384" s="97"/>
      <c r="FH384" s="334"/>
      <c r="FI384" s="335"/>
      <c r="FJ384" s="335"/>
      <c r="FK384" s="97" t="str">
        <f t="shared" si="676"/>
        <v/>
      </c>
      <c r="FL384" s="993"/>
      <c r="FM384" s="335"/>
      <c r="FN384" s="97" t="str">
        <f t="shared" si="731"/>
        <v/>
      </c>
      <c r="FO384" s="334"/>
      <c r="FP384" s="335"/>
      <c r="FQ384" s="97"/>
      <c r="FR384" s="334"/>
      <c r="FS384" s="335"/>
      <c r="FT384" s="97"/>
      <c r="FU384" s="334"/>
      <c r="FV384" s="335"/>
      <c r="FW384" s="97"/>
      <c r="FX384" s="334"/>
      <c r="FY384" s="335"/>
      <c r="FZ384" s="97" t="str">
        <f t="shared" si="677"/>
        <v/>
      </c>
      <c r="GA384" s="993"/>
      <c r="GB384" s="335"/>
      <c r="GC384" s="510" t="str">
        <f t="shared" si="733"/>
        <v/>
      </c>
      <c r="GD384" s="336"/>
      <c r="GE384" s="337"/>
      <c r="GF384" s="337"/>
      <c r="GG384" s="337"/>
      <c r="GH384" s="337"/>
      <c r="GI384" s="510"/>
      <c r="GJ384" s="336"/>
      <c r="GK384" s="337"/>
      <c r="GL384" s="337"/>
      <c r="GM384" s="337"/>
      <c r="GN384" s="337"/>
      <c r="GO384" s="510"/>
      <c r="GP384" s="336"/>
      <c r="GQ384" s="337"/>
      <c r="GR384" s="337"/>
      <c r="GS384" s="337"/>
      <c r="GT384" s="337"/>
      <c r="GU384" s="510"/>
      <c r="GV384" s="336"/>
      <c r="GW384" s="337"/>
      <c r="GX384" s="337"/>
      <c r="GY384" s="337"/>
      <c r="GZ384" s="336"/>
      <c r="HA384" s="510" t="str">
        <f t="shared" si="678"/>
        <v/>
      </c>
      <c r="HB384" s="994"/>
      <c r="HC384" s="337"/>
      <c r="HD384" s="510" t="str">
        <f t="shared" si="735"/>
        <v/>
      </c>
      <c r="HE384" s="336"/>
      <c r="HF384" s="337"/>
      <c r="HG384" s="337"/>
      <c r="HH384" s="336"/>
      <c r="HI384" s="510"/>
      <c r="HJ384" s="336"/>
      <c r="HK384" s="337"/>
      <c r="HL384" s="337"/>
      <c r="HM384" s="336"/>
      <c r="HN384" s="510"/>
      <c r="HO384" s="336"/>
      <c r="HP384" s="337"/>
      <c r="HQ384" s="337"/>
      <c r="HR384" s="337"/>
      <c r="HS384" s="510"/>
      <c r="HT384" s="336"/>
      <c r="HU384" s="337"/>
      <c r="HV384" s="337"/>
      <c r="HW384" s="337"/>
      <c r="HX384" s="97" t="str">
        <f t="shared" si="679"/>
        <v/>
      </c>
      <c r="HY384" s="994"/>
      <c r="HZ384" s="337"/>
      <c r="IA384" s="510" t="str">
        <f t="shared" si="737"/>
        <v/>
      </c>
      <c r="IB384" s="336"/>
      <c r="IC384" s="337"/>
      <c r="ID384" s="337"/>
      <c r="IE384" s="510"/>
      <c r="IF384" s="336"/>
      <c r="IG384" s="337"/>
      <c r="IH384" s="337"/>
      <c r="II384" s="510"/>
      <c r="IJ384" s="336"/>
      <c r="IK384" s="337"/>
      <c r="IL384" s="337"/>
      <c r="IM384" s="510"/>
      <c r="IN384" s="336"/>
      <c r="IO384" s="337"/>
      <c r="IP384" s="337"/>
      <c r="IQ384" s="97" t="str">
        <f t="shared" si="738"/>
        <v/>
      </c>
      <c r="IR384" s="994"/>
      <c r="IS384" s="337"/>
      <c r="IT384" s="337"/>
      <c r="IU384" s="337"/>
      <c r="IV384" s="510" t="str">
        <f t="shared" si="740"/>
        <v/>
      </c>
      <c r="IW384" s="995"/>
    </row>
    <row r="385" spans="1:257" x14ac:dyDescent="0.25">
      <c r="A385" s="996"/>
      <c r="B385" s="507">
        <v>11</v>
      </c>
      <c r="C385" s="97" t="str">
        <f>IF(Proponentes!B376&gt;0,Proponentes!B376,"")</f>
        <v/>
      </c>
      <c r="D385" s="335"/>
      <c r="E385" s="335"/>
      <c r="F385" s="334"/>
      <c r="G385" s="335"/>
      <c r="H385" s="335"/>
      <c r="I385" s="335"/>
      <c r="J385" s="335"/>
      <c r="K385" s="335"/>
      <c r="L385" s="335"/>
      <c r="M385" s="334"/>
      <c r="N385" s="335"/>
      <c r="O385" s="335"/>
      <c r="P385" s="335"/>
      <c r="Q385" s="335"/>
      <c r="R385" s="335"/>
      <c r="S385" s="335"/>
      <c r="T385" s="334"/>
      <c r="U385" s="335"/>
      <c r="V385" s="335"/>
      <c r="W385" s="335"/>
      <c r="X385" s="335"/>
      <c r="Y385" s="335"/>
      <c r="Z385" s="335"/>
      <c r="AA385" s="334"/>
      <c r="AB385" s="335"/>
      <c r="AC385" s="335"/>
      <c r="AD385" s="335"/>
      <c r="AE385" s="335"/>
      <c r="AF385" s="335"/>
      <c r="AG385" s="97" t="str">
        <f t="shared" si="666"/>
        <v/>
      </c>
      <c r="AH385" s="993"/>
      <c r="AI385" s="335"/>
      <c r="AJ385" s="335" t="str">
        <f t="shared" si="683"/>
        <v/>
      </c>
      <c r="AK385" s="335"/>
      <c r="AL385" s="334"/>
      <c r="AM385" s="335"/>
      <c r="AN385" s="335"/>
      <c r="AO385" s="335"/>
      <c r="AP385" s="335"/>
      <c r="AQ385" s="335"/>
      <c r="AR385" s="335"/>
      <c r="AS385" s="334"/>
      <c r="AT385" s="335"/>
      <c r="AU385" s="335"/>
      <c r="AV385" s="335"/>
      <c r="AW385" s="335"/>
      <c r="AX385" s="335"/>
      <c r="AY385" s="335"/>
      <c r="AZ385" s="334"/>
      <c r="BA385" s="335"/>
      <c r="BB385" s="335"/>
      <c r="BC385" s="335"/>
      <c r="BD385" s="335"/>
      <c r="BE385" s="335"/>
      <c r="BF385" s="335"/>
      <c r="BG385" s="334"/>
      <c r="BH385" s="335"/>
      <c r="BI385" s="335"/>
      <c r="BJ385" s="335"/>
      <c r="BK385" s="335"/>
      <c r="BL385" s="97" t="str">
        <f t="shared" si="667"/>
        <v/>
      </c>
      <c r="BM385" s="993"/>
      <c r="BN385" s="335" t="str">
        <f t="shared" si="719"/>
        <v/>
      </c>
      <c r="BO385" s="334"/>
      <c r="BP385" s="335"/>
      <c r="BQ385" s="335"/>
      <c r="BR385" s="335"/>
      <c r="BS385" s="335" t="str">
        <f t="shared" si="720"/>
        <v/>
      </c>
      <c r="BT385" s="334"/>
      <c r="BU385" s="335"/>
      <c r="BV385" s="335"/>
      <c r="BW385" s="335"/>
      <c r="BX385" s="335" t="str">
        <f t="shared" si="721"/>
        <v/>
      </c>
      <c r="BY385" s="334"/>
      <c r="BZ385" s="335"/>
      <c r="CA385" s="335"/>
      <c r="CB385" s="335"/>
      <c r="CC385" s="335" t="str">
        <f t="shared" si="722"/>
        <v/>
      </c>
      <c r="CD385" s="334"/>
      <c r="CE385" s="335"/>
      <c r="CF385" s="335"/>
      <c r="CG385" s="335"/>
      <c r="CH385" s="997"/>
      <c r="CI385" s="97" t="str">
        <f t="shared" si="739"/>
        <v/>
      </c>
      <c r="CJ385" s="998"/>
      <c r="CK385" s="335"/>
      <c r="CL385" s="97" t="str">
        <f t="shared" si="723"/>
        <v/>
      </c>
      <c r="CM385" s="334"/>
      <c r="CN385" s="335"/>
      <c r="CO385" s="335"/>
      <c r="CP385" s="335"/>
      <c r="CQ385" s="97"/>
      <c r="CR385" s="334"/>
      <c r="CS385" s="335"/>
      <c r="CT385" s="335"/>
      <c r="CU385" s="335"/>
      <c r="CV385" s="97"/>
      <c r="CW385" s="334"/>
      <c r="CX385" s="335"/>
      <c r="CY385" s="335"/>
      <c r="CZ385" s="335"/>
      <c r="DA385" s="97"/>
      <c r="DB385" s="334"/>
      <c r="DC385" s="335"/>
      <c r="DD385" s="335"/>
      <c r="DE385" s="335"/>
      <c r="DF385" s="97" t="str">
        <f t="shared" si="672"/>
        <v/>
      </c>
      <c r="DG385" s="993"/>
      <c r="DH385" s="335"/>
      <c r="DI385" s="97" t="str">
        <f t="shared" si="673"/>
        <v/>
      </c>
      <c r="DJ385" s="334"/>
      <c r="DK385" s="335"/>
      <c r="DL385" s="335"/>
      <c r="DM385" s="97"/>
      <c r="DN385" s="334"/>
      <c r="DO385" s="335"/>
      <c r="DP385" s="335"/>
      <c r="DQ385" s="97"/>
      <c r="DR385" s="334"/>
      <c r="DS385" s="335"/>
      <c r="DT385" s="335"/>
      <c r="DU385" s="97"/>
      <c r="DV385" s="334"/>
      <c r="DW385" s="335"/>
      <c r="DX385" s="335"/>
      <c r="DY385" s="97" t="str">
        <f t="shared" si="674"/>
        <v/>
      </c>
      <c r="DZ385" s="998"/>
      <c r="EA385" s="335"/>
      <c r="EB385" s="97" t="str">
        <f t="shared" si="727"/>
        <v/>
      </c>
      <c r="EC385" s="334"/>
      <c r="ED385" s="335"/>
      <c r="EE385" s="335"/>
      <c r="EF385" s="97"/>
      <c r="EG385" s="334"/>
      <c r="EH385" s="335"/>
      <c r="EI385" s="335"/>
      <c r="EJ385" s="97"/>
      <c r="EK385" s="334"/>
      <c r="EL385" s="335"/>
      <c r="EM385" s="335"/>
      <c r="EN385" s="97"/>
      <c r="EO385" s="334"/>
      <c r="EP385" s="335"/>
      <c r="EQ385" s="335"/>
      <c r="ER385" s="97" t="str">
        <f t="shared" si="675"/>
        <v/>
      </c>
      <c r="ES385" s="993"/>
      <c r="ET385" s="335"/>
      <c r="EU385" s="97" t="str">
        <f t="shared" si="729"/>
        <v/>
      </c>
      <c r="EV385" s="334"/>
      <c r="EW385" s="335"/>
      <c r="EX385" s="335"/>
      <c r="EY385" s="97"/>
      <c r="EZ385" s="334"/>
      <c r="FA385" s="335"/>
      <c r="FB385" s="335"/>
      <c r="FC385" s="97"/>
      <c r="FD385" s="334"/>
      <c r="FE385" s="335"/>
      <c r="FF385" s="335"/>
      <c r="FG385" s="97"/>
      <c r="FH385" s="334"/>
      <c r="FI385" s="335"/>
      <c r="FJ385" s="335"/>
      <c r="FK385" s="97" t="str">
        <f t="shared" si="676"/>
        <v/>
      </c>
      <c r="FL385" s="993"/>
      <c r="FM385" s="335"/>
      <c r="FN385" s="97" t="str">
        <f t="shared" si="731"/>
        <v/>
      </c>
      <c r="FO385" s="334"/>
      <c r="FP385" s="335"/>
      <c r="FQ385" s="97"/>
      <c r="FR385" s="334"/>
      <c r="FS385" s="335"/>
      <c r="FT385" s="97"/>
      <c r="FU385" s="334"/>
      <c r="FV385" s="335"/>
      <c r="FW385" s="97"/>
      <c r="FX385" s="334"/>
      <c r="FY385" s="335"/>
      <c r="FZ385" s="97" t="str">
        <f t="shared" si="677"/>
        <v/>
      </c>
      <c r="GA385" s="993"/>
      <c r="GB385" s="335"/>
      <c r="GC385" s="510" t="str">
        <f t="shared" si="733"/>
        <v/>
      </c>
      <c r="GD385" s="336"/>
      <c r="GE385" s="337"/>
      <c r="GF385" s="337"/>
      <c r="GG385" s="337"/>
      <c r="GH385" s="337"/>
      <c r="GI385" s="510"/>
      <c r="GJ385" s="336"/>
      <c r="GK385" s="337"/>
      <c r="GL385" s="337"/>
      <c r="GM385" s="337"/>
      <c r="GN385" s="337"/>
      <c r="GO385" s="510"/>
      <c r="GP385" s="336"/>
      <c r="GQ385" s="337"/>
      <c r="GR385" s="337"/>
      <c r="GS385" s="337"/>
      <c r="GT385" s="337"/>
      <c r="GU385" s="510"/>
      <c r="GV385" s="336"/>
      <c r="GW385" s="337"/>
      <c r="GX385" s="337"/>
      <c r="GY385" s="337"/>
      <c r="GZ385" s="336"/>
      <c r="HA385" s="510" t="str">
        <f t="shared" si="678"/>
        <v/>
      </c>
      <c r="HB385" s="994"/>
      <c r="HC385" s="337"/>
      <c r="HD385" s="510" t="str">
        <f t="shared" si="735"/>
        <v/>
      </c>
      <c r="HE385" s="336"/>
      <c r="HF385" s="337"/>
      <c r="HG385" s="337"/>
      <c r="HH385" s="336"/>
      <c r="HI385" s="510"/>
      <c r="HJ385" s="336"/>
      <c r="HK385" s="337"/>
      <c r="HL385" s="337"/>
      <c r="HM385" s="336"/>
      <c r="HN385" s="510"/>
      <c r="HO385" s="336"/>
      <c r="HP385" s="337"/>
      <c r="HQ385" s="337"/>
      <c r="HR385" s="337"/>
      <c r="HS385" s="510"/>
      <c r="HT385" s="336"/>
      <c r="HU385" s="337"/>
      <c r="HV385" s="337"/>
      <c r="HW385" s="337"/>
      <c r="HX385" s="97" t="str">
        <f t="shared" si="679"/>
        <v/>
      </c>
      <c r="HY385" s="994"/>
      <c r="HZ385" s="337"/>
      <c r="IA385" s="510" t="str">
        <f t="shared" si="737"/>
        <v/>
      </c>
      <c r="IB385" s="336"/>
      <c r="IC385" s="337"/>
      <c r="ID385" s="337"/>
      <c r="IE385" s="510"/>
      <c r="IF385" s="336"/>
      <c r="IG385" s="337"/>
      <c r="IH385" s="337"/>
      <c r="II385" s="510"/>
      <c r="IJ385" s="336"/>
      <c r="IK385" s="337"/>
      <c r="IL385" s="337"/>
      <c r="IM385" s="510"/>
      <c r="IN385" s="336"/>
      <c r="IO385" s="337"/>
      <c r="IP385" s="337"/>
      <c r="IQ385" s="97" t="str">
        <f t="shared" si="738"/>
        <v/>
      </c>
      <c r="IR385" s="994"/>
      <c r="IS385" s="337"/>
      <c r="IT385" s="337"/>
      <c r="IU385" s="337"/>
      <c r="IV385" s="510" t="str">
        <f t="shared" si="740"/>
        <v/>
      </c>
      <c r="IW385" s="995"/>
    </row>
    <row r="386" spans="1:257" x14ac:dyDescent="0.25">
      <c r="A386" s="996"/>
      <c r="B386" s="507">
        <v>12</v>
      </c>
      <c r="C386" s="97" t="str">
        <f>IF(Proponentes!B377&gt;0,Proponentes!B377,"")</f>
        <v/>
      </c>
      <c r="D386" s="335"/>
      <c r="E386" s="335"/>
      <c r="F386" s="334"/>
      <c r="G386" s="335"/>
      <c r="H386" s="335"/>
      <c r="I386" s="335"/>
      <c r="J386" s="335"/>
      <c r="K386" s="335"/>
      <c r="L386" s="335"/>
      <c r="M386" s="334"/>
      <c r="N386" s="335"/>
      <c r="O386" s="335"/>
      <c r="P386" s="335"/>
      <c r="Q386" s="335"/>
      <c r="R386" s="335"/>
      <c r="S386" s="335"/>
      <c r="T386" s="334"/>
      <c r="U386" s="335"/>
      <c r="V386" s="335"/>
      <c r="W386" s="335"/>
      <c r="X386" s="335"/>
      <c r="Y386" s="335"/>
      <c r="Z386" s="335"/>
      <c r="AA386" s="334"/>
      <c r="AB386" s="335"/>
      <c r="AC386" s="335"/>
      <c r="AD386" s="335"/>
      <c r="AE386" s="335"/>
      <c r="AF386" s="335"/>
      <c r="AG386" s="97" t="str">
        <f t="shared" si="666"/>
        <v/>
      </c>
      <c r="AH386" s="993"/>
      <c r="AI386" s="335"/>
      <c r="AJ386" s="335" t="str">
        <f t="shared" si="683"/>
        <v/>
      </c>
      <c r="AK386" s="335"/>
      <c r="AL386" s="334"/>
      <c r="AM386" s="335"/>
      <c r="AN386" s="335"/>
      <c r="AO386" s="335"/>
      <c r="AP386" s="335"/>
      <c r="AQ386" s="335"/>
      <c r="AR386" s="335"/>
      <c r="AS386" s="334"/>
      <c r="AT386" s="335"/>
      <c r="AU386" s="335"/>
      <c r="AV386" s="335"/>
      <c r="AW386" s="335"/>
      <c r="AX386" s="335"/>
      <c r="AY386" s="335"/>
      <c r="AZ386" s="334"/>
      <c r="BA386" s="335"/>
      <c r="BB386" s="335"/>
      <c r="BC386" s="335"/>
      <c r="BD386" s="335"/>
      <c r="BE386" s="335"/>
      <c r="BF386" s="335"/>
      <c r="BG386" s="334"/>
      <c r="BH386" s="335"/>
      <c r="BI386" s="335"/>
      <c r="BJ386" s="335"/>
      <c r="BK386" s="335"/>
      <c r="BL386" s="97" t="str">
        <f t="shared" si="667"/>
        <v/>
      </c>
      <c r="BM386" s="993"/>
      <c r="BN386" s="335" t="str">
        <f t="shared" si="719"/>
        <v/>
      </c>
      <c r="BO386" s="334"/>
      <c r="BP386" s="335"/>
      <c r="BQ386" s="335"/>
      <c r="BR386" s="335"/>
      <c r="BS386" s="335" t="str">
        <f t="shared" si="720"/>
        <v/>
      </c>
      <c r="BT386" s="334"/>
      <c r="BU386" s="335"/>
      <c r="BV386" s="335"/>
      <c r="BW386" s="335"/>
      <c r="BX386" s="335" t="str">
        <f t="shared" si="721"/>
        <v/>
      </c>
      <c r="BY386" s="334"/>
      <c r="BZ386" s="335"/>
      <c r="CA386" s="335"/>
      <c r="CB386" s="335"/>
      <c r="CC386" s="335" t="str">
        <f t="shared" si="722"/>
        <v/>
      </c>
      <c r="CD386" s="334"/>
      <c r="CE386" s="335"/>
      <c r="CF386" s="335"/>
      <c r="CG386" s="335"/>
      <c r="CH386" s="997"/>
      <c r="CI386" s="97" t="str">
        <f t="shared" si="739"/>
        <v/>
      </c>
      <c r="CJ386" s="998"/>
      <c r="CK386" s="335"/>
      <c r="CL386" s="97" t="str">
        <f t="shared" si="723"/>
        <v/>
      </c>
      <c r="CM386" s="334"/>
      <c r="CN386" s="335"/>
      <c r="CO386" s="335"/>
      <c r="CP386" s="335"/>
      <c r="CQ386" s="97"/>
      <c r="CR386" s="334"/>
      <c r="CS386" s="335"/>
      <c r="CT386" s="335"/>
      <c r="CU386" s="335"/>
      <c r="CV386" s="97"/>
      <c r="CW386" s="334"/>
      <c r="CX386" s="335"/>
      <c r="CY386" s="335"/>
      <c r="CZ386" s="335"/>
      <c r="DA386" s="97"/>
      <c r="DB386" s="334"/>
      <c r="DC386" s="335"/>
      <c r="DD386" s="335"/>
      <c r="DE386" s="335"/>
      <c r="DF386" s="97" t="str">
        <f t="shared" si="672"/>
        <v/>
      </c>
      <c r="DG386" s="993"/>
      <c r="DH386" s="335"/>
      <c r="DI386" s="97" t="str">
        <f t="shared" si="673"/>
        <v/>
      </c>
      <c r="DJ386" s="334"/>
      <c r="DK386" s="335"/>
      <c r="DL386" s="335"/>
      <c r="DM386" s="97"/>
      <c r="DN386" s="334"/>
      <c r="DO386" s="335"/>
      <c r="DP386" s="335"/>
      <c r="DQ386" s="97"/>
      <c r="DR386" s="334"/>
      <c r="DS386" s="335"/>
      <c r="DT386" s="335"/>
      <c r="DU386" s="97"/>
      <c r="DV386" s="334"/>
      <c r="DW386" s="335"/>
      <c r="DX386" s="335"/>
      <c r="DY386" s="97" t="str">
        <f t="shared" si="674"/>
        <v/>
      </c>
      <c r="DZ386" s="998"/>
      <c r="EA386" s="335"/>
      <c r="EB386" s="97" t="str">
        <f t="shared" si="727"/>
        <v/>
      </c>
      <c r="EC386" s="334"/>
      <c r="ED386" s="335"/>
      <c r="EE386" s="335"/>
      <c r="EF386" s="97"/>
      <c r="EG386" s="334"/>
      <c r="EH386" s="335"/>
      <c r="EI386" s="335"/>
      <c r="EJ386" s="97"/>
      <c r="EK386" s="334"/>
      <c r="EL386" s="335"/>
      <c r="EM386" s="335"/>
      <c r="EN386" s="97"/>
      <c r="EO386" s="334"/>
      <c r="EP386" s="335"/>
      <c r="EQ386" s="335"/>
      <c r="ER386" s="97" t="str">
        <f t="shared" si="675"/>
        <v/>
      </c>
      <c r="ES386" s="993"/>
      <c r="ET386" s="335"/>
      <c r="EU386" s="97" t="str">
        <f t="shared" si="729"/>
        <v/>
      </c>
      <c r="EV386" s="334"/>
      <c r="EW386" s="335"/>
      <c r="EX386" s="335"/>
      <c r="EY386" s="97"/>
      <c r="EZ386" s="334"/>
      <c r="FA386" s="335"/>
      <c r="FB386" s="335"/>
      <c r="FC386" s="97"/>
      <c r="FD386" s="334"/>
      <c r="FE386" s="335"/>
      <c r="FF386" s="335"/>
      <c r="FG386" s="97"/>
      <c r="FH386" s="334"/>
      <c r="FI386" s="335"/>
      <c r="FJ386" s="335"/>
      <c r="FK386" s="97" t="str">
        <f t="shared" si="676"/>
        <v/>
      </c>
      <c r="FL386" s="993"/>
      <c r="FM386" s="335"/>
      <c r="FN386" s="97" t="str">
        <f t="shared" si="731"/>
        <v/>
      </c>
      <c r="FO386" s="334"/>
      <c r="FP386" s="335"/>
      <c r="FQ386" s="97"/>
      <c r="FR386" s="334"/>
      <c r="FS386" s="335"/>
      <c r="FT386" s="97"/>
      <c r="FU386" s="334"/>
      <c r="FV386" s="335"/>
      <c r="FW386" s="97"/>
      <c r="FX386" s="334"/>
      <c r="FY386" s="335"/>
      <c r="FZ386" s="97" t="str">
        <f t="shared" si="677"/>
        <v/>
      </c>
      <c r="GA386" s="993"/>
      <c r="GB386" s="335"/>
      <c r="GC386" s="510" t="str">
        <f t="shared" si="733"/>
        <v/>
      </c>
      <c r="GD386" s="336"/>
      <c r="GE386" s="337"/>
      <c r="GF386" s="337"/>
      <c r="GG386" s="337"/>
      <c r="GH386" s="337"/>
      <c r="GI386" s="510"/>
      <c r="GJ386" s="336"/>
      <c r="GK386" s="337"/>
      <c r="GL386" s="337"/>
      <c r="GM386" s="337"/>
      <c r="GN386" s="337"/>
      <c r="GO386" s="510"/>
      <c r="GP386" s="336"/>
      <c r="GQ386" s="337"/>
      <c r="GR386" s="337"/>
      <c r="GS386" s="337"/>
      <c r="GT386" s="337"/>
      <c r="GU386" s="510"/>
      <c r="GV386" s="336"/>
      <c r="GW386" s="337"/>
      <c r="GX386" s="337"/>
      <c r="GY386" s="337"/>
      <c r="GZ386" s="336"/>
      <c r="HA386" s="510" t="str">
        <f t="shared" si="678"/>
        <v/>
      </c>
      <c r="HB386" s="994"/>
      <c r="HC386" s="337"/>
      <c r="HD386" s="510" t="str">
        <f t="shared" si="735"/>
        <v/>
      </c>
      <c r="HE386" s="336"/>
      <c r="HF386" s="337"/>
      <c r="HG386" s="337"/>
      <c r="HH386" s="336"/>
      <c r="HI386" s="510"/>
      <c r="HJ386" s="336"/>
      <c r="HK386" s="337"/>
      <c r="HL386" s="337"/>
      <c r="HM386" s="336"/>
      <c r="HN386" s="510"/>
      <c r="HO386" s="336"/>
      <c r="HP386" s="337"/>
      <c r="HQ386" s="337"/>
      <c r="HR386" s="337"/>
      <c r="HS386" s="510"/>
      <c r="HT386" s="336"/>
      <c r="HU386" s="337"/>
      <c r="HV386" s="337"/>
      <c r="HW386" s="337"/>
      <c r="HX386" s="97" t="str">
        <f t="shared" si="679"/>
        <v/>
      </c>
      <c r="HY386" s="994"/>
      <c r="HZ386" s="337"/>
      <c r="IA386" s="510" t="str">
        <f t="shared" si="737"/>
        <v/>
      </c>
      <c r="IB386" s="336"/>
      <c r="IC386" s="337"/>
      <c r="ID386" s="337"/>
      <c r="IE386" s="510"/>
      <c r="IF386" s="336"/>
      <c r="IG386" s="337"/>
      <c r="IH386" s="337"/>
      <c r="II386" s="510"/>
      <c r="IJ386" s="336"/>
      <c r="IK386" s="337"/>
      <c r="IL386" s="337"/>
      <c r="IM386" s="510"/>
      <c r="IN386" s="336"/>
      <c r="IO386" s="337"/>
      <c r="IP386" s="337"/>
      <c r="IQ386" s="97" t="str">
        <f t="shared" si="738"/>
        <v/>
      </c>
      <c r="IR386" s="994"/>
      <c r="IS386" s="337"/>
      <c r="IT386" s="337"/>
      <c r="IU386" s="337"/>
      <c r="IV386" s="510" t="str">
        <f t="shared" si="740"/>
        <v/>
      </c>
      <c r="IW386" s="995"/>
    </row>
    <row r="387" spans="1:257" x14ac:dyDescent="0.25">
      <c r="A387" s="548">
        <v>29</v>
      </c>
      <c r="B387" s="514"/>
      <c r="C387" s="514"/>
      <c r="D387" s="514"/>
      <c r="E387" s="514"/>
      <c r="F387" s="515"/>
      <c r="G387" s="514"/>
      <c r="H387" s="514"/>
      <c r="I387" s="514"/>
      <c r="J387" s="514"/>
      <c r="K387" s="514"/>
      <c r="L387" s="514"/>
      <c r="M387" s="514"/>
      <c r="N387" s="514"/>
      <c r="O387" s="514"/>
      <c r="P387" s="514"/>
      <c r="Q387" s="514"/>
      <c r="R387" s="514"/>
      <c r="S387" s="514"/>
      <c r="T387" s="514"/>
      <c r="U387" s="514"/>
      <c r="V387" s="514"/>
      <c r="W387" s="514"/>
      <c r="X387" s="514"/>
      <c r="Y387" s="514"/>
      <c r="Z387" s="514"/>
      <c r="AA387" s="514"/>
      <c r="AB387" s="514"/>
      <c r="AC387" s="514"/>
      <c r="AD387" s="514"/>
      <c r="AE387" s="514"/>
      <c r="AF387" s="514"/>
      <c r="AG387" s="514"/>
      <c r="AH387" s="514"/>
      <c r="AI387" s="514"/>
      <c r="AJ387" s="514"/>
      <c r="AK387" s="514"/>
      <c r="AL387" s="514"/>
      <c r="AM387" s="514"/>
      <c r="AN387" s="514"/>
      <c r="AO387" s="514"/>
      <c r="AP387" s="514"/>
      <c r="AQ387" s="514"/>
      <c r="AR387" s="514"/>
      <c r="AS387" s="514"/>
      <c r="AT387" s="514"/>
      <c r="AU387" s="514"/>
      <c r="AV387" s="514"/>
      <c r="AW387" s="514"/>
      <c r="AX387" s="514"/>
      <c r="AY387" s="514"/>
      <c r="AZ387" s="514"/>
      <c r="BA387" s="514"/>
      <c r="BB387" s="514"/>
      <c r="BC387" s="514"/>
      <c r="BD387" s="514"/>
      <c r="BE387" s="514"/>
      <c r="BF387" s="514"/>
      <c r="BG387" s="514"/>
      <c r="BH387" s="514"/>
      <c r="BI387" s="514"/>
      <c r="BJ387" s="514"/>
      <c r="BK387" s="514"/>
      <c r="BL387" s="514"/>
      <c r="BM387" s="514"/>
      <c r="BN387" s="514"/>
      <c r="BO387" s="514"/>
      <c r="BP387" s="514"/>
      <c r="BQ387" s="514"/>
      <c r="BR387" s="514"/>
      <c r="BS387" s="514"/>
      <c r="BT387" s="514"/>
      <c r="BU387" s="514"/>
      <c r="BV387" s="514"/>
      <c r="BW387" s="514"/>
      <c r="BX387" s="514"/>
      <c r="BY387" s="514"/>
      <c r="BZ387" s="514"/>
      <c r="CA387" s="514"/>
      <c r="CB387" s="514"/>
      <c r="CC387" s="514"/>
      <c r="CD387" s="514"/>
      <c r="CE387" s="514"/>
      <c r="CF387" s="514"/>
      <c r="CG387" s="514"/>
      <c r="CH387" s="516"/>
      <c r="CI387" s="514"/>
      <c r="CJ387" s="514"/>
      <c r="CK387" s="514"/>
      <c r="CL387" s="514"/>
      <c r="CM387" s="514"/>
      <c r="CN387" s="514"/>
      <c r="CO387" s="514"/>
      <c r="CP387" s="514"/>
      <c r="CQ387" s="514"/>
      <c r="CR387" s="514"/>
      <c r="CS387" s="514"/>
      <c r="CT387" s="514"/>
      <c r="CU387" s="514"/>
      <c r="CV387" s="514"/>
      <c r="CW387" s="514"/>
      <c r="CX387" s="514"/>
      <c r="CY387" s="514"/>
      <c r="CZ387" s="514"/>
      <c r="DA387" s="514"/>
      <c r="DB387" s="514"/>
      <c r="DC387" s="514"/>
      <c r="DD387" s="514"/>
      <c r="DE387" s="514"/>
      <c r="DF387" s="514"/>
      <c r="DG387" s="514"/>
      <c r="DH387" s="514"/>
      <c r="DI387" s="514"/>
      <c r="DJ387" s="514"/>
      <c r="DK387" s="514"/>
      <c r="DL387" s="514"/>
      <c r="DM387" s="514"/>
      <c r="DN387" s="514"/>
      <c r="DO387" s="514"/>
      <c r="DP387" s="514"/>
      <c r="DQ387" s="514"/>
      <c r="DR387" s="514"/>
      <c r="DS387" s="514"/>
      <c r="DT387" s="514"/>
      <c r="DU387" s="514"/>
      <c r="DV387" s="514"/>
      <c r="DW387" s="514"/>
      <c r="DX387" s="514"/>
      <c r="DY387" s="514"/>
      <c r="DZ387" s="514"/>
      <c r="EA387" s="514"/>
      <c r="EB387" s="514"/>
      <c r="EC387" s="514"/>
      <c r="ED387" s="514"/>
      <c r="EE387" s="514"/>
      <c r="EF387" s="514"/>
      <c r="EG387" s="514"/>
      <c r="EH387" s="514"/>
      <c r="EI387" s="514"/>
      <c r="EJ387" s="514"/>
      <c r="EK387" s="514"/>
      <c r="EL387" s="514"/>
      <c r="EM387" s="514"/>
      <c r="EN387" s="514"/>
      <c r="EO387" s="514"/>
      <c r="EP387" s="514"/>
      <c r="EQ387" s="514"/>
      <c r="ER387" s="514"/>
      <c r="ES387" s="514"/>
      <c r="ET387" s="514"/>
      <c r="EU387" s="514"/>
      <c r="EV387" s="514"/>
      <c r="EW387" s="514"/>
      <c r="EX387" s="514"/>
      <c r="EY387" s="514"/>
      <c r="EZ387" s="514"/>
      <c r="FA387" s="514"/>
      <c r="FB387" s="514"/>
      <c r="FC387" s="514"/>
      <c r="FD387" s="514"/>
      <c r="FE387" s="514"/>
      <c r="FF387" s="514"/>
      <c r="FG387" s="514"/>
      <c r="FH387" s="514"/>
      <c r="FI387" s="514"/>
      <c r="FJ387" s="514"/>
      <c r="FK387" s="514"/>
      <c r="FL387" s="514"/>
      <c r="FM387" s="514"/>
      <c r="FN387" s="514"/>
      <c r="FO387" s="514"/>
      <c r="FP387" s="514"/>
      <c r="FQ387" s="514"/>
      <c r="FR387" s="514"/>
      <c r="FS387" s="514"/>
      <c r="FT387" s="514"/>
      <c r="FU387" s="514"/>
      <c r="FV387" s="514"/>
      <c r="FW387" s="514"/>
      <c r="FX387" s="514"/>
      <c r="FY387" s="514"/>
      <c r="FZ387" s="514"/>
      <c r="GA387" s="514"/>
      <c r="GB387" s="514"/>
      <c r="GC387" s="514"/>
      <c r="GD387" s="514"/>
      <c r="GE387" s="514"/>
      <c r="GF387" s="514"/>
      <c r="GG387" s="514"/>
      <c r="GH387" s="514"/>
      <c r="GI387" s="514"/>
      <c r="GJ387" s="514"/>
      <c r="GK387" s="514"/>
      <c r="GL387" s="514"/>
      <c r="GM387" s="514"/>
      <c r="GN387" s="514"/>
      <c r="GO387" s="514"/>
      <c r="GP387" s="514"/>
      <c r="GQ387" s="514"/>
      <c r="GR387" s="514"/>
      <c r="GS387" s="514"/>
      <c r="GT387" s="514"/>
      <c r="GU387" s="514"/>
      <c r="GV387" s="514"/>
      <c r="GW387" s="514"/>
      <c r="GX387" s="514"/>
      <c r="GY387" s="514"/>
      <c r="GZ387" s="514"/>
      <c r="HA387" s="514"/>
      <c r="HB387" s="514"/>
      <c r="HC387" s="514"/>
      <c r="HD387" s="514"/>
      <c r="HE387" s="514"/>
      <c r="HF387" s="514"/>
      <c r="HG387" s="514"/>
      <c r="HH387" s="514"/>
      <c r="HI387" s="514"/>
      <c r="HJ387" s="514"/>
      <c r="HK387" s="514"/>
      <c r="HL387" s="514"/>
      <c r="HM387" s="514"/>
      <c r="HN387" s="514"/>
      <c r="HO387" s="514"/>
      <c r="HP387" s="514"/>
      <c r="HQ387" s="514"/>
      <c r="HR387" s="514"/>
      <c r="HS387" s="514"/>
      <c r="HT387" s="514"/>
      <c r="HU387" s="514"/>
      <c r="HV387" s="514"/>
      <c r="HW387" s="514"/>
      <c r="HX387" s="514"/>
      <c r="HY387" s="514"/>
      <c r="HZ387" s="514"/>
      <c r="IA387" s="514"/>
      <c r="IB387" s="514"/>
      <c r="IC387" s="514"/>
      <c r="ID387" s="514"/>
      <c r="IE387" s="514"/>
      <c r="IF387" s="514"/>
      <c r="IG387" s="514"/>
      <c r="IH387" s="514"/>
      <c r="II387" s="514"/>
      <c r="IJ387" s="514"/>
      <c r="IK387" s="514"/>
      <c r="IL387" s="514"/>
      <c r="IM387" s="514"/>
      <c r="IN387" s="514"/>
      <c r="IO387" s="514"/>
      <c r="IP387" s="514"/>
      <c r="IQ387" s="514"/>
      <c r="IR387" s="514"/>
      <c r="IS387" s="514"/>
      <c r="IT387" s="514"/>
      <c r="IU387" s="514"/>
      <c r="IV387" s="514"/>
      <c r="IW387" s="549"/>
    </row>
    <row r="388" spans="1:257" ht="66" x14ac:dyDescent="0.25">
      <c r="A388" s="996">
        <f t="shared" ref="A388" si="741">A400</f>
        <v>30</v>
      </c>
      <c r="B388" s="507">
        <v>1</v>
      </c>
      <c r="C388" s="97" t="str">
        <f>IF(Proponentes!B379&gt;0,Proponentes!B379,"")</f>
        <v>UNION TEMPORAL MSC EDUCACION 2021</v>
      </c>
      <c r="D388" s="335"/>
      <c r="E388" s="97" t="s">
        <v>150</v>
      </c>
      <c r="F388" s="334" t="s">
        <v>1728</v>
      </c>
      <c r="G388" s="341">
        <v>47414</v>
      </c>
      <c r="H388" s="335" t="s">
        <v>1631</v>
      </c>
      <c r="I388" s="335" t="s">
        <v>1538</v>
      </c>
      <c r="J388" s="341"/>
      <c r="K388" s="335"/>
      <c r="L388" s="97" t="s">
        <v>152</v>
      </c>
      <c r="M388" s="717" t="s">
        <v>1829</v>
      </c>
      <c r="N388" s="341">
        <v>46524</v>
      </c>
      <c r="O388" s="335" t="s">
        <v>1631</v>
      </c>
      <c r="P388" s="335"/>
      <c r="Q388" s="335"/>
      <c r="R388" s="335"/>
      <c r="S388" s="97" t="s">
        <v>154</v>
      </c>
      <c r="T388" s="345" t="s">
        <v>1830</v>
      </c>
      <c r="U388" s="341">
        <v>47224</v>
      </c>
      <c r="V388" s="335" t="s">
        <v>1631</v>
      </c>
      <c r="W388" s="335"/>
      <c r="X388" s="335"/>
      <c r="Y388" s="335"/>
      <c r="Z388" s="335"/>
      <c r="AA388" s="334"/>
      <c r="AB388" s="335"/>
      <c r="AC388" s="335"/>
      <c r="AD388" s="335"/>
      <c r="AE388" s="335"/>
      <c r="AF388" s="335"/>
      <c r="AG388" s="97" t="str">
        <f t="shared" ref="AG388" si="742">IF(E388="","",IF(K388=0,IF(R388=0,IF(Y388=0,IF(AF388=0,"CUMPLE","NO CUMPLE"),"NO CUMPLE"),"NO CUMPLE"),"NO CUMPLE"))</f>
        <v>CUMPLE</v>
      </c>
      <c r="AH388" s="993"/>
      <c r="AI388" s="335"/>
      <c r="AJ388" s="335" t="str">
        <f t="shared" ref="AJ388" si="743">IF(E388&gt;0,E388,"")</f>
        <v>SEGURIDAD CANINA DE COLOMBIA LTDA SECANCOL LTDA</v>
      </c>
      <c r="AK388" s="334" t="s">
        <v>1631</v>
      </c>
      <c r="AL388" s="334" t="s">
        <v>1728</v>
      </c>
      <c r="AM388" s="341">
        <v>47199</v>
      </c>
      <c r="AN388" s="335"/>
      <c r="AO388" s="341"/>
      <c r="AP388" s="335"/>
      <c r="AQ388" s="335"/>
      <c r="AR388" s="335"/>
      <c r="AS388" s="334"/>
      <c r="AT388" s="341"/>
      <c r="AU388" s="335"/>
      <c r="AV388" s="335"/>
      <c r="AW388" s="335"/>
      <c r="AX388" s="335" t="s">
        <v>154</v>
      </c>
      <c r="AY388" s="335" t="s">
        <v>1631</v>
      </c>
      <c r="AZ388" s="334" t="s">
        <v>1830</v>
      </c>
      <c r="BA388" s="341">
        <v>47224</v>
      </c>
      <c r="BB388" s="335"/>
      <c r="BC388" s="335"/>
      <c r="BD388" s="335"/>
      <c r="BE388" s="335"/>
      <c r="BF388" s="335"/>
      <c r="BG388" s="334"/>
      <c r="BH388" s="335"/>
      <c r="BI388" s="335"/>
      <c r="BJ388" s="335"/>
      <c r="BK388" s="335"/>
      <c r="BL388" s="97" t="str">
        <f t="shared" ref="BL388" si="744">IF(AJ388="","",IF(AP388=0,IF(AW388=0,IF(BD388=0,IF(BK388=0,"CUMPLE","NO CUMPLE"),"NO CUMPLE"),"NO CUMPLE"),"NO CUMPLE"))</f>
        <v>CUMPLE</v>
      </c>
      <c r="BM388" s="993"/>
      <c r="BN388" s="335" t="str">
        <f t="shared" ref="BN388:BN399" si="745">IF(E388&gt;0,E388,"")</f>
        <v>SEGURIDAD CANINA DE COLOMBIA LTDA SECANCOL LTDA</v>
      </c>
      <c r="BO388" s="334" t="s">
        <v>1831</v>
      </c>
      <c r="BP388" s="335" t="s">
        <v>1631</v>
      </c>
      <c r="BQ388" s="335">
        <v>5</v>
      </c>
      <c r="BR388" s="335"/>
      <c r="BS388" s="335" t="str">
        <f t="shared" ref="BS388:BS399" si="746">IF(L388&gt;0,L388,"")</f>
        <v>SEGURIDAD SAN CARLOS LTDA</v>
      </c>
      <c r="BT388" s="334"/>
      <c r="BU388" s="335"/>
      <c r="BV388" s="335"/>
      <c r="BW388" s="335"/>
      <c r="BX388" s="335" t="str">
        <f t="shared" ref="BX388:BX399" si="747">IF(S388&gt;0,S388,"")</f>
        <v>SEGURIDAD SAN MARTIN LTDA</v>
      </c>
      <c r="BY388" s="334"/>
      <c r="BZ388" s="335"/>
      <c r="CA388" s="335"/>
      <c r="CB388" s="335"/>
      <c r="CC388" s="335" t="str">
        <f t="shared" ref="CC388:CC399" si="748">IF(Z388&gt;0,Z388,"")</f>
        <v/>
      </c>
      <c r="CD388" s="334"/>
      <c r="CE388" s="335"/>
      <c r="CF388" s="335"/>
      <c r="CG388" s="335"/>
      <c r="CH388" s="997">
        <f>Proponentes!N379</f>
        <v>0</v>
      </c>
      <c r="CI388" s="97" t="str">
        <f t="shared" ref="CI388:CI399" si="749">IF(BN388="","",IF(CJ388=0,"CUMPLE","NO CUMPLE"))</f>
        <v>CUMPLE</v>
      </c>
      <c r="CJ388" s="998"/>
      <c r="CK388" s="335"/>
      <c r="CL388" s="97" t="str">
        <f t="shared" ref="CL388:CL399" si="750">IF(E388&gt;0,E388,"")</f>
        <v>SEGURIDAD CANINA DE COLOMBIA LTDA SECANCOL LTDA</v>
      </c>
      <c r="CM388" s="509" t="s">
        <v>332</v>
      </c>
      <c r="CN388" s="335" t="s">
        <v>1538</v>
      </c>
      <c r="CO388" s="335" t="s">
        <v>1631</v>
      </c>
      <c r="CP388" s="341"/>
      <c r="CQ388" s="97" t="s">
        <v>1832</v>
      </c>
      <c r="CR388" s="345" t="s">
        <v>315</v>
      </c>
      <c r="CS388" s="335" t="s">
        <v>1538</v>
      </c>
      <c r="CT388" s="335" t="s">
        <v>1631</v>
      </c>
      <c r="CU388" s="335"/>
      <c r="CV388" s="97" t="s">
        <v>1833</v>
      </c>
      <c r="CW388" s="334" t="s">
        <v>319</v>
      </c>
      <c r="CX388" s="335" t="s">
        <v>1538</v>
      </c>
      <c r="CY388" s="335" t="s">
        <v>1631</v>
      </c>
      <c r="CZ388" s="335"/>
      <c r="DA388" s="97"/>
      <c r="DB388" s="334"/>
      <c r="DC388" s="335"/>
      <c r="DD388" s="335"/>
      <c r="DE388" s="335"/>
      <c r="DF388" s="97" t="str">
        <f t="shared" ref="DF388" si="751">IF(CL388="","",IF(CP388=0,IF(CU388=0,IF(CZ388=0,IF(DE388=0,"CUMPLE","NO CUMPLE"),"NO CUMPLE"),"NO CUMPLE"),"NO CUMPLE"))</f>
        <v>CUMPLE</v>
      </c>
      <c r="DG388" s="993"/>
      <c r="DH388" s="335"/>
      <c r="DI388" s="97" t="str">
        <f t="shared" ref="DI388" si="752">IF(E388&gt;0,E388,"")</f>
        <v>SEGURIDAD CANINA DE COLOMBIA LTDA SECANCOL LTDA</v>
      </c>
      <c r="DJ388" s="334" t="s">
        <v>332</v>
      </c>
      <c r="DK388" s="335" t="s">
        <v>1631</v>
      </c>
      <c r="DL388" s="335"/>
      <c r="DM388" s="97" t="s">
        <v>1833</v>
      </c>
      <c r="DN388" s="334" t="s">
        <v>315</v>
      </c>
      <c r="DO388" s="335" t="s">
        <v>1631</v>
      </c>
      <c r="DP388" s="335"/>
      <c r="DQ388" s="97" t="s">
        <v>1834</v>
      </c>
      <c r="DR388" s="334" t="s">
        <v>319</v>
      </c>
      <c r="DS388" s="335" t="s">
        <v>1631</v>
      </c>
      <c r="DT388" s="335"/>
      <c r="DU388" s="97"/>
      <c r="DV388" s="334"/>
      <c r="DW388" s="335"/>
      <c r="DX388" s="335"/>
      <c r="DY388" s="97" t="str">
        <f t="shared" ref="DY388" si="753">IF(DI388="","",IF(DL388=0,IF(DP388=0,IF(DT388=0,IF(DX388=0,"CUMPLE","NO CUMPLE"),"NO CUMPLE"),"NO CUMPLE"),"NO CUMPLE"))</f>
        <v>CUMPLE</v>
      </c>
      <c r="DZ388" s="998"/>
      <c r="EA388" s="335"/>
      <c r="EB388" s="97" t="str">
        <f t="shared" ref="EB388:EB399" si="754">IF(E388&gt;0,E388,"")</f>
        <v>SEGURIDAD CANINA DE COLOMBIA LTDA SECANCOL LTDA</v>
      </c>
      <c r="EC388" s="334" t="s">
        <v>332</v>
      </c>
      <c r="ED388" s="335" t="s">
        <v>1631</v>
      </c>
      <c r="EE388" s="335"/>
      <c r="EF388" s="97" t="s">
        <v>1835</v>
      </c>
      <c r="EG388" s="334" t="s">
        <v>319</v>
      </c>
      <c r="EH388" s="335" t="s">
        <v>1631</v>
      </c>
      <c r="EI388" s="335"/>
      <c r="EJ388" s="97" t="s">
        <v>1832</v>
      </c>
      <c r="EK388" s="334" t="s">
        <v>315</v>
      </c>
      <c r="EL388" s="335" t="s">
        <v>1631</v>
      </c>
      <c r="EM388" s="335"/>
      <c r="EN388" s="97"/>
      <c r="EO388" s="334"/>
      <c r="EP388" s="335"/>
      <c r="EQ388" s="335"/>
      <c r="ER388" s="97" t="str">
        <f t="shared" ref="ER388" si="755">IF(EB388="","",IF(EE388=0,IF(EI388=0,IF(EM388=0,IF(EQ388=0,"CUMPLE","NO CUMPLE"),"NO CUMPLE"),"NO CUMPLE"),"NO CUMPLE"))</f>
        <v>CUMPLE</v>
      </c>
      <c r="ES388" s="993"/>
      <c r="ET388" s="335"/>
      <c r="EU388" s="97" t="str">
        <f t="shared" ref="EU388:EU399" si="756">IF(E388&gt;0,E388,"")</f>
        <v>SEGURIDAD CANINA DE COLOMBIA LTDA SECANCOL LTDA</v>
      </c>
      <c r="EV388" s="345" t="s">
        <v>1765</v>
      </c>
      <c r="EW388" s="335" t="s">
        <v>1631</v>
      </c>
      <c r="EX388" s="335"/>
      <c r="EY388" s="97" t="s">
        <v>154</v>
      </c>
      <c r="EZ388" s="334" t="s">
        <v>321</v>
      </c>
      <c r="FA388" s="335" t="s">
        <v>1631</v>
      </c>
      <c r="FB388" s="335"/>
      <c r="FC388" s="97" t="s">
        <v>152</v>
      </c>
      <c r="FD388" s="345" t="s">
        <v>1836</v>
      </c>
      <c r="FE388" s="335" t="s">
        <v>1631</v>
      </c>
      <c r="FF388" s="335"/>
      <c r="FG388" s="97"/>
      <c r="FH388" s="334"/>
      <c r="FI388" s="335"/>
      <c r="FJ388" s="335"/>
      <c r="FK388" s="97" t="str">
        <f t="shared" ref="FK388" si="757">IF(EU388="","",IF(EX388=0,IF(FB388=0,IF(FF388=0,IF(FJ388=0,"CUMPLE","NO CUMPLE"),"NO CUMPLE"),"NO CUMPLE"),"NO CUMPLE"))</f>
        <v>CUMPLE</v>
      </c>
      <c r="FL388" s="993"/>
      <c r="FM388" s="335"/>
      <c r="FN388" s="97" t="str">
        <f t="shared" ref="FN388:FN399" si="758">IF(E388&gt;0,E388,"")</f>
        <v>SEGURIDAD CANINA DE COLOMBIA LTDA SECANCOL LTDA</v>
      </c>
      <c r="FO388" s="345" t="s">
        <v>1837</v>
      </c>
      <c r="FP388" s="335"/>
      <c r="FQ388" s="97" t="s">
        <v>154</v>
      </c>
      <c r="FR388" s="345" t="s">
        <v>1838</v>
      </c>
      <c r="FS388" s="335"/>
      <c r="FT388" s="97" t="s">
        <v>152</v>
      </c>
      <c r="FU388" s="345" t="s">
        <v>1839</v>
      </c>
      <c r="FV388" s="335"/>
      <c r="FW388" s="97"/>
      <c r="FX388" s="334"/>
      <c r="FY388" s="335"/>
      <c r="FZ388" s="97" t="str">
        <f t="shared" ref="FZ388" si="759">IF(FN388="","",IF(FP388=0,IF(FS388=0,IF(FV388=0,IF(FY388=0,"CUMPLE","NO CUMPLE"),"NO CUMPLE"),"NO CUMPLE"),"NO CUMPLE"))</f>
        <v>CUMPLE</v>
      </c>
      <c r="GA388" s="993"/>
      <c r="GB388" s="335"/>
      <c r="GC388" s="510" t="str">
        <f t="shared" ref="GC388:GC399" si="760">IF(E388&gt;0,E388,"")</f>
        <v>SEGURIDAD CANINA DE COLOMBIA LTDA SECANCOL LTDA</v>
      </c>
      <c r="GD388" s="346" t="s">
        <v>1840</v>
      </c>
      <c r="GE388" s="337" t="s">
        <v>1631</v>
      </c>
      <c r="GF388" s="337"/>
      <c r="GG388" s="517"/>
      <c r="GH388" s="337"/>
      <c r="GI388" s="510" t="s">
        <v>152</v>
      </c>
      <c r="GJ388" s="336" t="s">
        <v>437</v>
      </c>
      <c r="GK388" s="337" t="s">
        <v>1631</v>
      </c>
      <c r="GL388" s="337"/>
      <c r="GM388" s="337"/>
      <c r="GN388" s="337"/>
      <c r="GO388" s="510" t="s">
        <v>154</v>
      </c>
      <c r="GP388" s="336" t="s">
        <v>341</v>
      </c>
      <c r="GQ388" s="337" t="s">
        <v>1631</v>
      </c>
      <c r="GR388" s="337"/>
      <c r="GS388" s="337"/>
      <c r="GT388" s="337"/>
      <c r="GU388" s="510"/>
      <c r="GV388" s="336"/>
      <c r="GW388" s="337"/>
      <c r="GX388" s="337"/>
      <c r="GY388" s="337"/>
      <c r="GZ388" s="336"/>
      <c r="HA388" s="510" t="str">
        <f t="shared" ref="HA388" si="761">IF(GC388="","",IF(GH388=0,IF(GN388=0,IF(GT388=0,IF(GZ388=0,"CUMPLE","NO CUMPLE"),"NO CUMPLE"),"NO CUMPLE"),"NO CUMPLE"))</f>
        <v>CUMPLE</v>
      </c>
      <c r="HB388" s="994"/>
      <c r="HC388" s="337"/>
      <c r="HD388" s="510" t="str">
        <f t="shared" ref="HD388:HD399" si="762">IF(E388&gt;0,E388,"")</f>
        <v>SEGURIDAD CANINA DE COLOMBIA LTDA SECANCOL LTDA</v>
      </c>
      <c r="HE388" s="346" t="s">
        <v>1841</v>
      </c>
      <c r="HF388" s="337" t="s">
        <v>1631</v>
      </c>
      <c r="HG388" s="337"/>
      <c r="HH388" s="336"/>
      <c r="HI388" s="510" t="s">
        <v>152</v>
      </c>
      <c r="HJ388" s="336" t="s">
        <v>1842</v>
      </c>
      <c r="HK388" s="337" t="s">
        <v>1631</v>
      </c>
      <c r="HL388" s="337"/>
      <c r="HM388" s="336"/>
      <c r="HN388" s="510" t="s">
        <v>154</v>
      </c>
      <c r="HO388" s="336" t="s">
        <v>1843</v>
      </c>
      <c r="HP388" s="337" t="s">
        <v>1631</v>
      </c>
      <c r="HQ388" s="337"/>
      <c r="HR388" s="337"/>
      <c r="HS388" s="510"/>
      <c r="HT388" s="336"/>
      <c r="HU388" s="337"/>
      <c r="HV388" s="337"/>
      <c r="HW388" s="337"/>
      <c r="HX388" s="97" t="str">
        <f t="shared" ref="HX388" si="763">IF(HD388="","",IF(HH388=0,IF(HM388=0,IF(HR388=0,IF(HW388=0,"CUMPLE","NO CUMPLE"),"NO CUMPLE"),"NO CUMPLE"),"NO CUMPLE"))</f>
        <v>CUMPLE</v>
      </c>
      <c r="HY388" s="994"/>
      <c r="HZ388" s="337"/>
      <c r="IA388" s="510" t="str">
        <f t="shared" ref="IA388:IA399" si="764">IF(E388&gt;0,E388,"")</f>
        <v>SEGURIDAD CANINA DE COLOMBIA LTDA SECANCOL LTDA</v>
      </c>
      <c r="IB388" s="336" t="s">
        <v>332</v>
      </c>
      <c r="IC388" s="337" t="s">
        <v>1631</v>
      </c>
      <c r="ID388" s="337"/>
      <c r="IE388" s="510" t="s">
        <v>152</v>
      </c>
      <c r="IF388" s="336" t="s">
        <v>1488</v>
      </c>
      <c r="IG388" s="337" t="s">
        <v>1631</v>
      </c>
      <c r="IH388" s="337"/>
      <c r="II388" s="510" t="s">
        <v>154</v>
      </c>
      <c r="IJ388" s="336" t="s">
        <v>437</v>
      </c>
      <c r="IK388" s="337" t="s">
        <v>1631</v>
      </c>
      <c r="IL388" s="337"/>
      <c r="IM388" s="510"/>
      <c r="IN388" s="336"/>
      <c r="IO388" s="337"/>
      <c r="IP388" s="337"/>
      <c r="IQ388" s="97" t="str">
        <f t="shared" ref="IQ388:IQ399" si="765">IF(IA388="","",IF(ID388=0,IF(IH388=0,IF(IL388=0,IF(IP388=0,"CUMPLE","NO CUMPLE"),"NO CUMPLE"),"NO CUMPLE"),"NO CUMPLE"))</f>
        <v>CUMPLE</v>
      </c>
      <c r="IR388" s="994"/>
      <c r="IS388" s="337"/>
      <c r="IT388" s="337" t="s">
        <v>1631</v>
      </c>
      <c r="IU388" s="336" t="s">
        <v>332</v>
      </c>
      <c r="IV388" s="510" t="str">
        <f t="shared" ref="IV388:IV399" si="766">IF(IT388&lt;&gt;"",IF(IT388="SI","CUMPLE","NO CUMPLE"),"")</f>
        <v>CUMPLE</v>
      </c>
      <c r="IW388" s="995"/>
    </row>
    <row r="389" spans="1:257" x14ac:dyDescent="0.25">
      <c r="A389" s="996"/>
      <c r="B389" s="507">
        <v>2</v>
      </c>
      <c r="C389" s="97" t="str">
        <f>IF(Proponentes!B380&gt;0,Proponentes!B380,"")</f>
        <v/>
      </c>
      <c r="D389" s="335"/>
      <c r="E389" s="2"/>
      <c r="F389" s="334"/>
      <c r="G389" s="341"/>
      <c r="H389" s="335"/>
      <c r="I389" s="335"/>
      <c r="J389" s="335"/>
      <c r="K389" s="335"/>
      <c r="L389" s="335"/>
      <c r="M389" s="334"/>
      <c r="N389" s="335"/>
      <c r="O389" s="335"/>
      <c r="P389" s="335"/>
      <c r="Q389" s="335"/>
      <c r="R389" s="335"/>
      <c r="S389" s="335"/>
      <c r="T389" s="334"/>
      <c r="U389" s="335"/>
      <c r="V389" s="335"/>
      <c r="W389" s="335"/>
      <c r="X389" s="335"/>
      <c r="Y389" s="335"/>
      <c r="Z389" s="335"/>
      <c r="AA389" s="334"/>
      <c r="AB389" s="335"/>
      <c r="AC389" s="335"/>
      <c r="AD389" s="335"/>
      <c r="AE389" s="335"/>
      <c r="AF389" s="335"/>
      <c r="AG389" s="97" t="str">
        <f t="shared" si="666"/>
        <v/>
      </c>
      <c r="AH389" s="993"/>
      <c r="AI389" s="335"/>
      <c r="AJ389" s="335" t="str">
        <f t="shared" si="683"/>
        <v/>
      </c>
      <c r="AK389" s="335"/>
      <c r="AL389" s="334"/>
      <c r="AM389" s="341"/>
      <c r="AN389" s="335"/>
      <c r="AO389" s="335"/>
      <c r="AP389" s="335"/>
      <c r="AQ389" s="335"/>
      <c r="AR389" s="335"/>
      <c r="AS389" s="334"/>
      <c r="AT389" s="335"/>
      <c r="AU389" s="335"/>
      <c r="AV389" s="335"/>
      <c r="AW389" s="335"/>
      <c r="AX389" s="335"/>
      <c r="AY389" s="335"/>
      <c r="AZ389" s="334"/>
      <c r="BA389" s="335"/>
      <c r="BB389" s="335"/>
      <c r="BC389" s="335"/>
      <c r="BD389" s="335"/>
      <c r="BE389" s="335"/>
      <c r="BF389" s="335"/>
      <c r="BG389" s="334"/>
      <c r="BH389" s="335"/>
      <c r="BI389" s="335"/>
      <c r="BJ389" s="335"/>
      <c r="BK389" s="335"/>
      <c r="BL389" s="97" t="str">
        <f t="shared" si="667"/>
        <v/>
      </c>
      <c r="BM389" s="993"/>
      <c r="BN389" s="335" t="str">
        <f t="shared" si="745"/>
        <v/>
      </c>
      <c r="BO389" s="334"/>
      <c r="BP389" s="335"/>
      <c r="BQ389" s="335"/>
      <c r="BR389" s="335"/>
      <c r="BS389" s="335" t="str">
        <f t="shared" si="746"/>
        <v/>
      </c>
      <c r="BT389" s="334"/>
      <c r="BU389" s="335"/>
      <c r="BV389" s="335"/>
      <c r="BW389" s="335"/>
      <c r="BX389" s="335" t="str">
        <f t="shared" si="747"/>
        <v/>
      </c>
      <c r="BY389" s="334"/>
      <c r="BZ389" s="335"/>
      <c r="CA389" s="335"/>
      <c r="CB389" s="335"/>
      <c r="CC389" s="335" t="str">
        <f t="shared" si="748"/>
        <v/>
      </c>
      <c r="CD389" s="334"/>
      <c r="CE389" s="335"/>
      <c r="CF389" s="335"/>
      <c r="CG389" s="335"/>
      <c r="CH389" s="997"/>
      <c r="CI389" s="97" t="str">
        <f t="shared" si="749"/>
        <v/>
      </c>
      <c r="CJ389" s="998"/>
      <c r="CK389" s="335"/>
      <c r="CL389" s="97" t="str">
        <f t="shared" si="750"/>
        <v/>
      </c>
      <c r="CM389" s="334"/>
      <c r="CN389" s="335"/>
      <c r="CO389" s="335"/>
      <c r="CP389" s="335"/>
      <c r="CQ389" s="97"/>
      <c r="CR389" s="334"/>
      <c r="CS389" s="335"/>
      <c r="CT389" s="335"/>
      <c r="CU389" s="335"/>
      <c r="CV389" s="97"/>
      <c r="CW389" s="334"/>
      <c r="CX389" s="335"/>
      <c r="CY389" s="335"/>
      <c r="CZ389" s="335"/>
      <c r="DA389" s="97"/>
      <c r="DB389" s="334"/>
      <c r="DC389" s="335"/>
      <c r="DD389" s="335"/>
      <c r="DE389" s="335"/>
      <c r="DF389" s="97" t="str">
        <f t="shared" si="672"/>
        <v/>
      </c>
      <c r="DG389" s="993"/>
      <c r="DH389" s="335"/>
      <c r="DI389" s="97" t="str">
        <f t="shared" si="673"/>
        <v/>
      </c>
      <c r="DJ389" s="334"/>
      <c r="DK389" s="335"/>
      <c r="DL389" s="335"/>
      <c r="DM389" s="97"/>
      <c r="DN389" s="334"/>
      <c r="DO389" s="335"/>
      <c r="DP389" s="335"/>
      <c r="DQ389" s="97"/>
      <c r="DR389" s="334"/>
      <c r="DS389" s="335"/>
      <c r="DT389" s="335"/>
      <c r="DU389" s="97"/>
      <c r="DV389" s="334"/>
      <c r="DW389" s="335"/>
      <c r="DX389" s="335"/>
      <c r="DY389" s="97" t="str">
        <f t="shared" si="674"/>
        <v/>
      </c>
      <c r="DZ389" s="998"/>
      <c r="EA389" s="335"/>
      <c r="EB389" s="97" t="str">
        <f t="shared" si="754"/>
        <v/>
      </c>
      <c r="EC389" s="334"/>
      <c r="ED389" s="335"/>
      <c r="EE389" s="335"/>
      <c r="EF389" s="97"/>
      <c r="EG389" s="334"/>
      <c r="EH389" s="335"/>
      <c r="EI389" s="335"/>
      <c r="EJ389" s="97"/>
      <c r="EK389" s="334"/>
      <c r="EL389" s="335"/>
      <c r="EM389" s="335"/>
      <c r="EN389" s="97"/>
      <c r="EO389" s="334"/>
      <c r="EP389" s="335"/>
      <c r="EQ389" s="335"/>
      <c r="ER389" s="97" t="str">
        <f t="shared" si="675"/>
        <v/>
      </c>
      <c r="ES389" s="993"/>
      <c r="ET389" s="335"/>
      <c r="EU389" s="97" t="str">
        <f t="shared" si="756"/>
        <v/>
      </c>
      <c r="EV389" s="334"/>
      <c r="EW389" s="335"/>
      <c r="EX389" s="335"/>
      <c r="EY389" s="97"/>
      <c r="EZ389" s="334"/>
      <c r="FA389" s="335"/>
      <c r="FB389" s="335"/>
      <c r="FC389" s="97"/>
      <c r="FD389" s="334"/>
      <c r="FE389" s="335"/>
      <c r="FF389" s="335"/>
      <c r="FG389" s="97"/>
      <c r="FH389" s="334"/>
      <c r="FI389" s="335"/>
      <c r="FJ389" s="335"/>
      <c r="FK389" s="97" t="str">
        <f t="shared" si="676"/>
        <v/>
      </c>
      <c r="FL389" s="993"/>
      <c r="FM389" s="335"/>
      <c r="FN389" s="97" t="str">
        <f t="shared" si="758"/>
        <v/>
      </c>
      <c r="FO389" s="334"/>
      <c r="FP389" s="335"/>
      <c r="FQ389" s="97"/>
      <c r="FR389" s="334"/>
      <c r="FS389" s="335"/>
      <c r="FT389" s="97"/>
      <c r="FU389" s="334"/>
      <c r="FV389" s="335"/>
      <c r="FW389" s="97"/>
      <c r="FX389" s="334"/>
      <c r="FY389" s="335"/>
      <c r="FZ389" s="97" t="str">
        <f t="shared" si="677"/>
        <v/>
      </c>
      <c r="GA389" s="993"/>
      <c r="GB389" s="335"/>
      <c r="GC389" s="510" t="str">
        <f t="shared" si="760"/>
        <v/>
      </c>
      <c r="GD389" s="336"/>
      <c r="GE389" s="337"/>
      <c r="GF389" s="337"/>
      <c r="GG389" s="337"/>
      <c r="GH389" s="337"/>
      <c r="GI389" s="510"/>
      <c r="GJ389" s="336"/>
      <c r="GK389" s="337"/>
      <c r="GL389" s="337"/>
      <c r="GM389" s="337"/>
      <c r="GN389" s="337"/>
      <c r="GO389" s="510"/>
      <c r="GP389" s="336"/>
      <c r="GQ389" s="337"/>
      <c r="GR389" s="337"/>
      <c r="GS389" s="337"/>
      <c r="GT389" s="337"/>
      <c r="GU389" s="510"/>
      <c r="GV389" s="336"/>
      <c r="GW389" s="337"/>
      <c r="GX389" s="337"/>
      <c r="GY389" s="337"/>
      <c r="GZ389" s="336"/>
      <c r="HA389" s="510" t="str">
        <f t="shared" si="678"/>
        <v/>
      </c>
      <c r="HB389" s="994"/>
      <c r="HC389" s="337"/>
      <c r="HD389" s="510" t="str">
        <f t="shared" si="762"/>
        <v/>
      </c>
      <c r="HE389" s="336"/>
      <c r="HF389" s="337"/>
      <c r="HG389" s="337"/>
      <c r="HH389" s="336"/>
      <c r="HI389" s="510"/>
      <c r="HJ389" s="336"/>
      <c r="HK389" s="337"/>
      <c r="HL389" s="337"/>
      <c r="HM389" s="336"/>
      <c r="HN389" s="510"/>
      <c r="HO389" s="336"/>
      <c r="HP389" s="337"/>
      <c r="HQ389" s="337"/>
      <c r="HR389" s="337"/>
      <c r="HS389" s="510"/>
      <c r="HT389" s="336"/>
      <c r="HU389" s="337"/>
      <c r="HV389" s="337"/>
      <c r="HW389" s="337"/>
      <c r="HX389" s="97" t="str">
        <f t="shared" si="679"/>
        <v/>
      </c>
      <c r="HY389" s="994"/>
      <c r="HZ389" s="337"/>
      <c r="IA389" s="510" t="str">
        <f t="shared" si="764"/>
        <v/>
      </c>
      <c r="IB389" s="336"/>
      <c r="IC389" s="337"/>
      <c r="ID389" s="337"/>
      <c r="IE389" s="510"/>
      <c r="IF389" s="336"/>
      <c r="IG389" s="337"/>
      <c r="IH389" s="337"/>
      <c r="II389" s="510"/>
      <c r="IJ389" s="336"/>
      <c r="IK389" s="337"/>
      <c r="IL389" s="337"/>
      <c r="IM389" s="510"/>
      <c r="IN389" s="336"/>
      <c r="IO389" s="337"/>
      <c r="IP389" s="337"/>
      <c r="IQ389" s="97" t="str">
        <f t="shared" si="765"/>
        <v/>
      </c>
      <c r="IR389" s="994"/>
      <c r="IS389" s="337"/>
      <c r="IT389" s="337"/>
      <c r="IU389" s="337"/>
      <c r="IV389" s="510" t="str">
        <f t="shared" si="766"/>
        <v/>
      </c>
      <c r="IW389" s="995"/>
    </row>
    <row r="390" spans="1:257" x14ac:dyDescent="0.25">
      <c r="A390" s="996"/>
      <c r="B390" s="507">
        <v>3</v>
      </c>
      <c r="C390" s="717"/>
      <c r="D390" s="335"/>
      <c r="E390" s="2"/>
      <c r="F390" s="334"/>
      <c r="G390" s="335"/>
      <c r="H390" s="335"/>
      <c r="I390" s="335"/>
      <c r="J390" s="335"/>
      <c r="K390" s="335"/>
      <c r="L390" s="335"/>
      <c r="M390" s="334"/>
      <c r="N390" s="335"/>
      <c r="O390" s="335"/>
      <c r="P390" s="335"/>
      <c r="Q390" s="335"/>
      <c r="R390" s="335"/>
      <c r="S390" s="335"/>
      <c r="T390" s="334"/>
      <c r="U390" s="335"/>
      <c r="V390" s="335"/>
      <c r="W390" s="335"/>
      <c r="X390" s="335"/>
      <c r="Y390" s="335"/>
      <c r="Z390" s="335"/>
      <c r="AA390" s="334"/>
      <c r="AB390" s="335"/>
      <c r="AC390" s="335"/>
      <c r="AD390" s="335"/>
      <c r="AE390" s="335"/>
      <c r="AF390" s="335"/>
      <c r="AG390" s="97" t="str">
        <f t="shared" si="666"/>
        <v/>
      </c>
      <c r="AH390" s="993"/>
      <c r="AI390" s="335"/>
      <c r="AJ390" s="717"/>
      <c r="AK390" s="334"/>
      <c r="AL390" s="341"/>
      <c r="AM390" s="335"/>
      <c r="AN390" s="335"/>
      <c r="AO390" s="335"/>
      <c r="AP390" s="335"/>
      <c r="AQ390" s="335"/>
      <c r="AR390" s="335"/>
      <c r="AS390" s="334"/>
      <c r="AT390" s="335"/>
      <c r="AU390" s="335"/>
      <c r="AV390" s="335"/>
      <c r="AW390" s="335"/>
      <c r="AX390" s="335"/>
      <c r="AY390" s="335"/>
      <c r="AZ390" s="334"/>
      <c r="BA390" s="335"/>
      <c r="BB390" s="335"/>
      <c r="BC390" s="335"/>
      <c r="BD390" s="335"/>
      <c r="BE390" s="335"/>
      <c r="BF390" s="335"/>
      <c r="BG390" s="334"/>
      <c r="BH390" s="335"/>
      <c r="BI390" s="335"/>
      <c r="BJ390" s="335"/>
      <c r="BK390" s="335"/>
      <c r="BL390" s="97" t="str">
        <f t="shared" si="667"/>
        <v/>
      </c>
      <c r="BM390" s="993"/>
      <c r="BN390" s="335" t="str">
        <f t="shared" si="745"/>
        <v/>
      </c>
      <c r="BO390" s="334"/>
      <c r="BP390" s="335"/>
      <c r="BQ390" s="335"/>
      <c r="BR390" s="335"/>
      <c r="BS390" s="335" t="str">
        <f t="shared" si="746"/>
        <v/>
      </c>
      <c r="BT390" s="334"/>
      <c r="BU390" s="335"/>
      <c r="BV390" s="335"/>
      <c r="BW390" s="335"/>
      <c r="BX390" s="335" t="str">
        <f t="shared" si="747"/>
        <v/>
      </c>
      <c r="BY390" s="334"/>
      <c r="BZ390" s="335"/>
      <c r="CA390" s="335"/>
      <c r="CB390" s="335"/>
      <c r="CC390" s="335" t="str">
        <f t="shared" si="748"/>
        <v/>
      </c>
      <c r="CD390" s="334"/>
      <c r="CE390" s="335"/>
      <c r="CF390" s="335"/>
      <c r="CG390" s="335"/>
      <c r="CH390" s="997"/>
      <c r="CI390" s="97" t="str">
        <f t="shared" si="749"/>
        <v/>
      </c>
      <c r="CJ390" s="998"/>
      <c r="CK390" s="335"/>
      <c r="CL390" s="97" t="str">
        <f t="shared" si="750"/>
        <v/>
      </c>
      <c r="CM390" s="334"/>
      <c r="CN390" s="335"/>
      <c r="CO390" s="335"/>
      <c r="CP390" s="335"/>
      <c r="CQ390" s="97"/>
      <c r="CR390" s="334"/>
      <c r="CS390" s="335"/>
      <c r="CT390" s="335"/>
      <c r="CU390" s="335"/>
      <c r="CV390" s="97"/>
      <c r="CW390" s="334"/>
      <c r="CX390" s="335"/>
      <c r="CY390" s="335"/>
      <c r="CZ390" s="335"/>
      <c r="DA390" s="97"/>
      <c r="DB390" s="334"/>
      <c r="DC390" s="335"/>
      <c r="DD390" s="335"/>
      <c r="DE390" s="335"/>
      <c r="DF390" s="97" t="str">
        <f t="shared" si="672"/>
        <v/>
      </c>
      <c r="DG390" s="993"/>
      <c r="DH390" s="335"/>
      <c r="DI390" s="97" t="str">
        <f t="shared" si="673"/>
        <v/>
      </c>
      <c r="DJ390" s="334"/>
      <c r="DK390" s="335"/>
      <c r="DL390" s="335"/>
      <c r="DM390" s="97"/>
      <c r="DN390" s="334"/>
      <c r="DO390" s="335"/>
      <c r="DP390" s="335"/>
      <c r="DQ390" s="97"/>
      <c r="DR390" s="334"/>
      <c r="DS390" s="335"/>
      <c r="DT390" s="335"/>
      <c r="DU390" s="97"/>
      <c r="DV390" s="334"/>
      <c r="DW390" s="335"/>
      <c r="DX390" s="335"/>
      <c r="DY390" s="97" t="str">
        <f t="shared" si="674"/>
        <v/>
      </c>
      <c r="DZ390" s="998"/>
      <c r="EA390" s="335"/>
      <c r="EB390" s="97" t="str">
        <f t="shared" si="754"/>
        <v/>
      </c>
      <c r="EC390" s="334"/>
      <c r="ED390" s="335"/>
      <c r="EE390" s="335"/>
      <c r="EF390" s="97"/>
      <c r="EG390" s="334"/>
      <c r="EH390" s="335"/>
      <c r="EI390" s="335"/>
      <c r="EJ390" s="97"/>
      <c r="EK390" s="334"/>
      <c r="EL390" s="335"/>
      <c r="EM390" s="335"/>
      <c r="EN390" s="97"/>
      <c r="EO390" s="334"/>
      <c r="EP390" s="335"/>
      <c r="EQ390" s="335"/>
      <c r="ER390" s="97" t="str">
        <f t="shared" si="675"/>
        <v/>
      </c>
      <c r="ES390" s="993"/>
      <c r="ET390" s="335"/>
      <c r="EU390" s="97" t="str">
        <f t="shared" si="756"/>
        <v/>
      </c>
      <c r="EV390" s="334"/>
      <c r="EW390" s="335"/>
      <c r="EX390" s="335"/>
      <c r="EY390" s="97"/>
      <c r="EZ390" s="334"/>
      <c r="FA390" s="335"/>
      <c r="FB390" s="335"/>
      <c r="FC390" s="97"/>
      <c r="FD390" s="334"/>
      <c r="FE390" s="335"/>
      <c r="FF390" s="335"/>
      <c r="FG390" s="97"/>
      <c r="FH390" s="334"/>
      <c r="FI390" s="335"/>
      <c r="FJ390" s="335"/>
      <c r="FK390" s="97" t="str">
        <f t="shared" si="676"/>
        <v/>
      </c>
      <c r="FL390" s="993"/>
      <c r="FM390" s="335"/>
      <c r="FN390" s="97" t="str">
        <f t="shared" si="758"/>
        <v/>
      </c>
      <c r="FO390" s="334"/>
      <c r="FP390" s="335"/>
      <c r="FQ390" s="97"/>
      <c r="FR390" s="334"/>
      <c r="FS390" s="335"/>
      <c r="FT390" s="97"/>
      <c r="FU390" s="334"/>
      <c r="FV390" s="335"/>
      <c r="FW390" s="97"/>
      <c r="FX390" s="334"/>
      <c r="FY390" s="335"/>
      <c r="FZ390" s="97" t="str">
        <f t="shared" si="677"/>
        <v/>
      </c>
      <c r="GA390" s="993"/>
      <c r="GB390" s="335"/>
      <c r="GC390" s="510" t="str">
        <f t="shared" si="760"/>
        <v/>
      </c>
      <c r="GD390" s="336"/>
      <c r="GE390" s="337"/>
      <c r="GF390" s="337"/>
      <c r="GG390" s="337"/>
      <c r="GH390" s="337"/>
      <c r="GI390" s="510"/>
      <c r="GJ390" s="336"/>
      <c r="GK390" s="337"/>
      <c r="GL390" s="337"/>
      <c r="GM390" s="337"/>
      <c r="GN390" s="337"/>
      <c r="GO390" s="510"/>
      <c r="GP390" s="336"/>
      <c r="GQ390" s="337"/>
      <c r="GR390" s="337"/>
      <c r="GS390" s="337"/>
      <c r="GT390" s="337"/>
      <c r="GU390" s="510"/>
      <c r="GV390" s="336"/>
      <c r="GW390" s="337"/>
      <c r="GX390" s="337"/>
      <c r="GY390" s="337"/>
      <c r="GZ390" s="336"/>
      <c r="HA390" s="510" t="str">
        <f t="shared" si="678"/>
        <v/>
      </c>
      <c r="HB390" s="994"/>
      <c r="HC390" s="337"/>
      <c r="HD390" s="510" t="str">
        <f t="shared" si="762"/>
        <v/>
      </c>
      <c r="HE390" s="336"/>
      <c r="HF390" s="337"/>
      <c r="HG390" s="337"/>
      <c r="HH390" s="336"/>
      <c r="HI390" s="510"/>
      <c r="HJ390" s="336"/>
      <c r="HK390" s="337"/>
      <c r="HL390" s="337"/>
      <c r="HM390" s="336"/>
      <c r="HN390" s="510"/>
      <c r="HO390" s="336"/>
      <c r="HP390" s="337"/>
      <c r="HQ390" s="337"/>
      <c r="HR390" s="337"/>
      <c r="HS390" s="510"/>
      <c r="HT390" s="336"/>
      <c r="HU390" s="337"/>
      <c r="HV390" s="337"/>
      <c r="HW390" s="337"/>
      <c r="HX390" s="97" t="str">
        <f t="shared" si="679"/>
        <v/>
      </c>
      <c r="HY390" s="994"/>
      <c r="HZ390" s="337"/>
      <c r="IA390" s="510" t="str">
        <f t="shared" si="764"/>
        <v/>
      </c>
      <c r="IB390" s="336"/>
      <c r="IC390" s="337"/>
      <c r="ID390" s="337"/>
      <c r="IE390" s="510"/>
      <c r="IF390" s="336"/>
      <c r="IG390" s="337"/>
      <c r="IH390" s="337"/>
      <c r="II390" s="510"/>
      <c r="IJ390" s="336"/>
      <c r="IK390" s="337"/>
      <c r="IL390" s="337"/>
      <c r="IM390" s="510"/>
      <c r="IN390" s="336"/>
      <c r="IO390" s="337"/>
      <c r="IP390" s="337"/>
      <c r="IQ390" s="97" t="str">
        <f t="shared" si="765"/>
        <v/>
      </c>
      <c r="IR390" s="994"/>
      <c r="IS390" s="337"/>
      <c r="IT390" s="337"/>
      <c r="IU390" s="337"/>
      <c r="IV390" s="510" t="str">
        <f t="shared" si="766"/>
        <v/>
      </c>
      <c r="IW390" s="995"/>
    </row>
    <row r="391" spans="1:257" x14ac:dyDescent="0.25">
      <c r="A391" s="996"/>
      <c r="B391" s="507">
        <v>4</v>
      </c>
      <c r="C391" s="717"/>
      <c r="D391" s="335"/>
      <c r="E391" s="335"/>
      <c r="F391" s="334"/>
      <c r="G391" s="335"/>
      <c r="H391" s="335"/>
      <c r="I391" s="335"/>
      <c r="J391" s="335"/>
      <c r="K391" s="335"/>
      <c r="L391" s="335"/>
      <c r="M391" s="334"/>
      <c r="N391" s="335"/>
      <c r="O391" s="335"/>
      <c r="P391" s="335"/>
      <c r="Q391" s="335"/>
      <c r="R391" s="335"/>
      <c r="S391" s="335"/>
      <c r="T391" s="334"/>
      <c r="U391" s="335"/>
      <c r="V391" s="335"/>
      <c r="W391" s="335"/>
      <c r="X391" s="335"/>
      <c r="Y391" s="335"/>
      <c r="Z391" s="335"/>
      <c r="AA391" s="334"/>
      <c r="AB391" s="335"/>
      <c r="AC391" s="335"/>
      <c r="AD391" s="335"/>
      <c r="AE391" s="335"/>
      <c r="AF391" s="335"/>
      <c r="AG391" s="97" t="str">
        <f t="shared" si="666"/>
        <v/>
      </c>
      <c r="AH391" s="993"/>
      <c r="AI391" s="335"/>
      <c r="AJ391" s="335" t="str">
        <f t="shared" si="683"/>
        <v/>
      </c>
      <c r="AK391" s="335"/>
      <c r="AL391" s="334"/>
      <c r="AM391" s="335"/>
      <c r="AN391" s="335"/>
      <c r="AO391" s="335"/>
      <c r="AP391" s="335"/>
      <c r="AQ391" s="335"/>
      <c r="AR391" s="335"/>
      <c r="AS391" s="334"/>
      <c r="AT391" s="335"/>
      <c r="AU391" s="335"/>
      <c r="AV391" s="335"/>
      <c r="AW391" s="335"/>
      <c r="AX391" s="335"/>
      <c r="AY391" s="335"/>
      <c r="AZ391" s="334"/>
      <c r="BA391" s="335"/>
      <c r="BB391" s="335"/>
      <c r="BC391" s="335"/>
      <c r="BD391" s="335"/>
      <c r="BE391" s="335"/>
      <c r="BF391" s="335"/>
      <c r="BG391" s="334"/>
      <c r="BH391" s="335"/>
      <c r="BI391" s="335"/>
      <c r="BJ391" s="335"/>
      <c r="BK391" s="335"/>
      <c r="BL391" s="97" t="str">
        <f t="shared" si="667"/>
        <v/>
      </c>
      <c r="BM391" s="993"/>
      <c r="BN391" s="335" t="str">
        <f t="shared" si="745"/>
        <v/>
      </c>
      <c r="BO391" s="334"/>
      <c r="BP391" s="335"/>
      <c r="BQ391" s="335"/>
      <c r="BR391" s="335"/>
      <c r="BS391" s="335" t="str">
        <f t="shared" si="746"/>
        <v/>
      </c>
      <c r="BT391" s="334"/>
      <c r="BU391" s="335"/>
      <c r="BV391" s="335"/>
      <c r="BW391" s="335"/>
      <c r="BX391" s="335" t="str">
        <f t="shared" si="747"/>
        <v/>
      </c>
      <c r="BY391" s="334"/>
      <c r="BZ391" s="335"/>
      <c r="CA391" s="335"/>
      <c r="CB391" s="335"/>
      <c r="CC391" s="335" t="str">
        <f t="shared" si="748"/>
        <v/>
      </c>
      <c r="CD391" s="334"/>
      <c r="CE391" s="335"/>
      <c r="CF391" s="335"/>
      <c r="CG391" s="335"/>
      <c r="CH391" s="997"/>
      <c r="CI391" s="97" t="str">
        <f t="shared" si="749"/>
        <v/>
      </c>
      <c r="CJ391" s="998"/>
      <c r="CK391" s="335"/>
      <c r="CL391" s="97" t="str">
        <f t="shared" si="750"/>
        <v/>
      </c>
      <c r="CM391" s="334"/>
      <c r="CN391" s="335"/>
      <c r="CO391" s="335"/>
      <c r="CP391" s="335"/>
      <c r="CQ391" s="97"/>
      <c r="CR391" s="334"/>
      <c r="CS391" s="335"/>
      <c r="CT391" s="335"/>
      <c r="CU391" s="335"/>
      <c r="CV391" s="97"/>
      <c r="CW391" s="334"/>
      <c r="CX391" s="335"/>
      <c r="CY391" s="335"/>
      <c r="CZ391" s="335"/>
      <c r="DA391" s="97"/>
      <c r="DB391" s="334"/>
      <c r="DC391" s="335"/>
      <c r="DD391" s="335"/>
      <c r="DE391" s="335"/>
      <c r="DF391" s="97" t="str">
        <f t="shared" si="672"/>
        <v/>
      </c>
      <c r="DG391" s="993"/>
      <c r="DH391" s="335"/>
      <c r="DI391" s="97" t="str">
        <f t="shared" si="673"/>
        <v/>
      </c>
      <c r="DJ391" s="334"/>
      <c r="DK391" s="335"/>
      <c r="DL391" s="335"/>
      <c r="DM391" s="97"/>
      <c r="DN391" s="334"/>
      <c r="DO391" s="335"/>
      <c r="DP391" s="335"/>
      <c r="DQ391" s="97"/>
      <c r="DR391" s="334"/>
      <c r="DS391" s="335"/>
      <c r="DT391" s="335"/>
      <c r="DU391" s="97"/>
      <c r="DV391" s="334"/>
      <c r="DW391" s="335"/>
      <c r="DX391" s="335"/>
      <c r="DY391" s="97" t="str">
        <f t="shared" si="674"/>
        <v/>
      </c>
      <c r="DZ391" s="998"/>
      <c r="EA391" s="335"/>
      <c r="EB391" s="97" t="str">
        <f t="shared" si="754"/>
        <v/>
      </c>
      <c r="EC391" s="334"/>
      <c r="ED391" s="335"/>
      <c r="EE391" s="335"/>
      <c r="EF391" s="97"/>
      <c r="EG391" s="334"/>
      <c r="EH391" s="335"/>
      <c r="EI391" s="335"/>
      <c r="EJ391" s="97"/>
      <c r="EK391" s="334"/>
      <c r="EL391" s="335"/>
      <c r="EM391" s="335"/>
      <c r="EN391" s="97"/>
      <c r="EO391" s="334"/>
      <c r="EP391" s="335"/>
      <c r="EQ391" s="335"/>
      <c r="ER391" s="97" t="str">
        <f t="shared" si="675"/>
        <v/>
      </c>
      <c r="ES391" s="993"/>
      <c r="ET391" s="335"/>
      <c r="EU391" s="97" t="str">
        <f t="shared" si="756"/>
        <v/>
      </c>
      <c r="EV391" s="334"/>
      <c r="EW391" s="335"/>
      <c r="EX391" s="335"/>
      <c r="EY391" s="97"/>
      <c r="EZ391" s="334"/>
      <c r="FA391" s="335"/>
      <c r="FB391" s="335"/>
      <c r="FC391" s="97"/>
      <c r="FD391" s="334"/>
      <c r="FE391" s="335"/>
      <c r="FF391" s="335"/>
      <c r="FG391" s="97"/>
      <c r="FH391" s="334"/>
      <c r="FI391" s="335"/>
      <c r="FJ391" s="335"/>
      <c r="FK391" s="97" t="str">
        <f t="shared" si="676"/>
        <v/>
      </c>
      <c r="FL391" s="993"/>
      <c r="FM391" s="335"/>
      <c r="FN391" s="97" t="str">
        <f t="shared" si="758"/>
        <v/>
      </c>
      <c r="FO391" s="334"/>
      <c r="FP391" s="335"/>
      <c r="FQ391" s="97"/>
      <c r="FR391" s="334"/>
      <c r="FS391" s="335"/>
      <c r="FT391" s="97"/>
      <c r="FU391" s="334"/>
      <c r="FV391" s="335"/>
      <c r="FW391" s="97"/>
      <c r="FX391" s="334"/>
      <c r="FY391" s="335"/>
      <c r="FZ391" s="97" t="str">
        <f t="shared" si="677"/>
        <v/>
      </c>
      <c r="GA391" s="993"/>
      <c r="GB391" s="335"/>
      <c r="GC391" s="510" t="str">
        <f t="shared" si="760"/>
        <v/>
      </c>
      <c r="GD391" s="336"/>
      <c r="GE391" s="337"/>
      <c r="GF391" s="337"/>
      <c r="GG391" s="337"/>
      <c r="GH391" s="337"/>
      <c r="GI391" s="510"/>
      <c r="GJ391" s="336"/>
      <c r="GK391" s="337"/>
      <c r="GL391" s="337"/>
      <c r="GM391" s="337"/>
      <c r="GN391" s="337"/>
      <c r="GO391" s="510"/>
      <c r="GP391" s="336"/>
      <c r="GQ391" s="337"/>
      <c r="GR391" s="337"/>
      <c r="GS391" s="337"/>
      <c r="GT391" s="337"/>
      <c r="GU391" s="510"/>
      <c r="GV391" s="336"/>
      <c r="GW391" s="337"/>
      <c r="GX391" s="337"/>
      <c r="GY391" s="337"/>
      <c r="GZ391" s="336"/>
      <c r="HA391" s="510" t="str">
        <f t="shared" si="678"/>
        <v/>
      </c>
      <c r="HB391" s="994"/>
      <c r="HC391" s="337"/>
      <c r="HD391" s="510" t="str">
        <f t="shared" si="762"/>
        <v/>
      </c>
      <c r="HE391" s="336"/>
      <c r="HF391" s="337"/>
      <c r="HG391" s="337"/>
      <c r="HH391" s="336"/>
      <c r="HI391" s="510"/>
      <c r="HJ391" s="336"/>
      <c r="HK391" s="337"/>
      <c r="HL391" s="337"/>
      <c r="HM391" s="336"/>
      <c r="HN391" s="510"/>
      <c r="HO391" s="336"/>
      <c r="HP391" s="337"/>
      <c r="HQ391" s="337"/>
      <c r="HR391" s="337"/>
      <c r="HS391" s="510"/>
      <c r="HT391" s="336"/>
      <c r="HU391" s="337"/>
      <c r="HV391" s="337"/>
      <c r="HW391" s="337"/>
      <c r="HX391" s="97" t="str">
        <f t="shared" si="679"/>
        <v/>
      </c>
      <c r="HY391" s="994"/>
      <c r="HZ391" s="337"/>
      <c r="IA391" s="510" t="str">
        <f t="shared" si="764"/>
        <v/>
      </c>
      <c r="IB391" s="336"/>
      <c r="IC391" s="337"/>
      <c r="ID391" s="337"/>
      <c r="IE391" s="510"/>
      <c r="IF391" s="336"/>
      <c r="IG391" s="337"/>
      <c r="IH391" s="337"/>
      <c r="II391" s="510"/>
      <c r="IJ391" s="336"/>
      <c r="IK391" s="337"/>
      <c r="IL391" s="337"/>
      <c r="IM391" s="510"/>
      <c r="IN391" s="336"/>
      <c r="IO391" s="337"/>
      <c r="IP391" s="337"/>
      <c r="IQ391" s="97" t="str">
        <f t="shared" si="765"/>
        <v/>
      </c>
      <c r="IR391" s="994"/>
      <c r="IS391" s="337"/>
      <c r="IT391" s="337"/>
      <c r="IU391" s="337"/>
      <c r="IV391" s="510" t="str">
        <f t="shared" si="766"/>
        <v/>
      </c>
      <c r="IW391" s="995"/>
    </row>
    <row r="392" spans="1:257" x14ac:dyDescent="0.25">
      <c r="A392" s="996"/>
      <c r="B392" s="507">
        <v>5</v>
      </c>
      <c r="C392" s="717"/>
      <c r="D392" s="335"/>
      <c r="E392" s="335"/>
      <c r="F392" s="334"/>
      <c r="G392" s="335"/>
      <c r="H392" s="335"/>
      <c r="I392" s="335"/>
      <c r="J392" s="335"/>
      <c r="K392" s="335"/>
      <c r="L392" s="335"/>
      <c r="M392" s="334"/>
      <c r="N392" s="335"/>
      <c r="O392" s="335"/>
      <c r="P392" s="335"/>
      <c r="Q392" s="335"/>
      <c r="R392" s="335"/>
      <c r="S392" s="335"/>
      <c r="T392" s="334"/>
      <c r="U392" s="335"/>
      <c r="V392" s="335"/>
      <c r="W392" s="335"/>
      <c r="X392" s="335"/>
      <c r="Y392" s="335"/>
      <c r="Z392" s="335"/>
      <c r="AA392" s="334"/>
      <c r="AB392" s="335"/>
      <c r="AC392" s="335"/>
      <c r="AD392" s="335"/>
      <c r="AE392" s="335"/>
      <c r="AF392" s="335"/>
      <c r="AG392" s="97" t="str">
        <f t="shared" si="666"/>
        <v/>
      </c>
      <c r="AH392" s="993"/>
      <c r="AI392" s="335"/>
      <c r="AJ392" s="335" t="str">
        <f t="shared" si="683"/>
        <v/>
      </c>
      <c r="AK392" s="335"/>
      <c r="AL392" s="334"/>
      <c r="AM392" s="335"/>
      <c r="AN392" s="335"/>
      <c r="AO392" s="335"/>
      <c r="AP392" s="335"/>
      <c r="AQ392" s="335"/>
      <c r="AR392" s="335"/>
      <c r="AS392" s="334"/>
      <c r="AT392" s="335"/>
      <c r="AU392" s="335"/>
      <c r="AV392" s="335"/>
      <c r="AW392" s="335"/>
      <c r="AX392" s="335"/>
      <c r="AY392" s="335"/>
      <c r="AZ392" s="334"/>
      <c r="BA392" s="335"/>
      <c r="BB392" s="335"/>
      <c r="BC392" s="335"/>
      <c r="BD392" s="335"/>
      <c r="BE392" s="335"/>
      <c r="BF392" s="335"/>
      <c r="BG392" s="334"/>
      <c r="BH392" s="335"/>
      <c r="BI392" s="335"/>
      <c r="BJ392" s="335"/>
      <c r="BK392" s="335"/>
      <c r="BL392" s="97" t="str">
        <f t="shared" si="667"/>
        <v/>
      </c>
      <c r="BM392" s="993"/>
      <c r="BN392" s="335" t="str">
        <f t="shared" si="745"/>
        <v/>
      </c>
      <c r="BO392" s="334"/>
      <c r="BP392" s="335"/>
      <c r="BQ392" s="335"/>
      <c r="BR392" s="335"/>
      <c r="BS392" s="335" t="str">
        <f t="shared" si="746"/>
        <v/>
      </c>
      <c r="BT392" s="334"/>
      <c r="BU392" s="335"/>
      <c r="BV392" s="335"/>
      <c r="BW392" s="335"/>
      <c r="BX392" s="335" t="str">
        <f t="shared" si="747"/>
        <v/>
      </c>
      <c r="BY392" s="334"/>
      <c r="BZ392" s="335"/>
      <c r="CA392" s="335"/>
      <c r="CB392" s="335"/>
      <c r="CC392" s="335" t="str">
        <f t="shared" si="748"/>
        <v/>
      </c>
      <c r="CD392" s="334"/>
      <c r="CE392" s="335"/>
      <c r="CF392" s="335"/>
      <c r="CG392" s="335"/>
      <c r="CH392" s="997"/>
      <c r="CI392" s="97" t="str">
        <f t="shared" si="749"/>
        <v/>
      </c>
      <c r="CJ392" s="998"/>
      <c r="CK392" s="335"/>
      <c r="CL392" s="97" t="str">
        <f t="shared" si="750"/>
        <v/>
      </c>
      <c r="CM392" s="334"/>
      <c r="CN392" s="335"/>
      <c r="CO392" s="335"/>
      <c r="CP392" s="335"/>
      <c r="CQ392" s="97"/>
      <c r="CR392" s="334"/>
      <c r="CS392" s="335"/>
      <c r="CT392" s="335"/>
      <c r="CU392" s="335"/>
      <c r="CV392" s="97"/>
      <c r="CW392" s="334"/>
      <c r="CX392" s="335"/>
      <c r="CY392" s="335"/>
      <c r="CZ392" s="335"/>
      <c r="DA392" s="97"/>
      <c r="DB392" s="334"/>
      <c r="DC392" s="335"/>
      <c r="DD392" s="335"/>
      <c r="DE392" s="335"/>
      <c r="DF392" s="97" t="str">
        <f t="shared" si="672"/>
        <v/>
      </c>
      <c r="DG392" s="993"/>
      <c r="DH392" s="335"/>
      <c r="DI392" s="97" t="str">
        <f t="shared" si="673"/>
        <v/>
      </c>
      <c r="DJ392" s="334"/>
      <c r="DK392" s="335"/>
      <c r="DL392" s="335"/>
      <c r="DM392" s="97"/>
      <c r="DN392" s="334"/>
      <c r="DO392" s="335"/>
      <c r="DP392" s="335"/>
      <c r="DQ392" s="97"/>
      <c r="DR392" s="334"/>
      <c r="DS392" s="335"/>
      <c r="DT392" s="335"/>
      <c r="DU392" s="97"/>
      <c r="DV392" s="334"/>
      <c r="DW392" s="335"/>
      <c r="DX392" s="335"/>
      <c r="DY392" s="97" t="str">
        <f t="shared" si="674"/>
        <v/>
      </c>
      <c r="DZ392" s="998"/>
      <c r="EA392" s="335"/>
      <c r="EB392" s="97" t="str">
        <f t="shared" si="754"/>
        <v/>
      </c>
      <c r="EC392" s="334"/>
      <c r="ED392" s="335"/>
      <c r="EE392" s="335"/>
      <c r="EF392" s="97"/>
      <c r="EG392" s="334"/>
      <c r="EH392" s="335"/>
      <c r="EI392" s="335"/>
      <c r="EJ392" s="97"/>
      <c r="EK392" s="334"/>
      <c r="EL392" s="335"/>
      <c r="EM392" s="335"/>
      <c r="EN392" s="97"/>
      <c r="EO392" s="334"/>
      <c r="EP392" s="335"/>
      <c r="EQ392" s="335"/>
      <c r="ER392" s="97" t="str">
        <f t="shared" si="675"/>
        <v/>
      </c>
      <c r="ES392" s="993"/>
      <c r="ET392" s="335"/>
      <c r="EU392" s="97" t="str">
        <f t="shared" si="756"/>
        <v/>
      </c>
      <c r="EV392" s="334"/>
      <c r="EW392" s="335"/>
      <c r="EX392" s="335"/>
      <c r="EY392" s="97"/>
      <c r="EZ392" s="334"/>
      <c r="FA392" s="335"/>
      <c r="FB392" s="335"/>
      <c r="FC392" s="97"/>
      <c r="FD392" s="334"/>
      <c r="FE392" s="335"/>
      <c r="FF392" s="335"/>
      <c r="FG392" s="97"/>
      <c r="FH392" s="334"/>
      <c r="FI392" s="335"/>
      <c r="FJ392" s="335"/>
      <c r="FK392" s="97" t="str">
        <f t="shared" si="676"/>
        <v/>
      </c>
      <c r="FL392" s="993"/>
      <c r="FM392" s="335"/>
      <c r="FN392" s="97" t="str">
        <f t="shared" si="758"/>
        <v/>
      </c>
      <c r="FO392" s="334"/>
      <c r="FP392" s="335"/>
      <c r="FQ392" s="97"/>
      <c r="FR392" s="334"/>
      <c r="FS392" s="335"/>
      <c r="FT392" s="97"/>
      <c r="FU392" s="334"/>
      <c r="FV392" s="335"/>
      <c r="FW392" s="97"/>
      <c r="FX392" s="334"/>
      <c r="FY392" s="335"/>
      <c r="FZ392" s="97" t="str">
        <f t="shared" si="677"/>
        <v/>
      </c>
      <c r="GA392" s="993"/>
      <c r="GB392" s="335"/>
      <c r="GC392" s="510" t="str">
        <f t="shared" si="760"/>
        <v/>
      </c>
      <c r="GD392" s="336"/>
      <c r="GE392" s="337"/>
      <c r="GF392" s="337"/>
      <c r="GG392" s="337"/>
      <c r="GH392" s="337"/>
      <c r="GI392" s="510"/>
      <c r="GJ392" s="336"/>
      <c r="GK392" s="337"/>
      <c r="GL392" s="337"/>
      <c r="GM392" s="337"/>
      <c r="GN392" s="337"/>
      <c r="GO392" s="510"/>
      <c r="GP392" s="336"/>
      <c r="GQ392" s="337"/>
      <c r="GR392" s="337"/>
      <c r="GS392" s="337"/>
      <c r="GT392" s="337"/>
      <c r="GU392" s="510"/>
      <c r="GV392" s="336"/>
      <c r="GW392" s="337"/>
      <c r="GX392" s="337"/>
      <c r="GY392" s="337"/>
      <c r="GZ392" s="336"/>
      <c r="HA392" s="510" t="str">
        <f t="shared" si="678"/>
        <v/>
      </c>
      <c r="HB392" s="994"/>
      <c r="HC392" s="337"/>
      <c r="HD392" s="510" t="str">
        <f t="shared" si="762"/>
        <v/>
      </c>
      <c r="HE392" s="336"/>
      <c r="HF392" s="337"/>
      <c r="HG392" s="337"/>
      <c r="HH392" s="336"/>
      <c r="HI392" s="510"/>
      <c r="HJ392" s="336"/>
      <c r="HK392" s="337"/>
      <c r="HL392" s="337"/>
      <c r="HM392" s="336"/>
      <c r="HN392" s="510"/>
      <c r="HO392" s="336"/>
      <c r="HP392" s="337"/>
      <c r="HQ392" s="337"/>
      <c r="HR392" s="337"/>
      <c r="HS392" s="510"/>
      <c r="HT392" s="336"/>
      <c r="HU392" s="337"/>
      <c r="HV392" s="337"/>
      <c r="HW392" s="337"/>
      <c r="HX392" s="97" t="str">
        <f t="shared" si="679"/>
        <v/>
      </c>
      <c r="HY392" s="994"/>
      <c r="HZ392" s="337"/>
      <c r="IA392" s="510" t="str">
        <f t="shared" si="764"/>
        <v/>
      </c>
      <c r="IB392" s="336"/>
      <c r="IC392" s="337"/>
      <c r="ID392" s="337"/>
      <c r="IE392" s="510"/>
      <c r="IF392" s="336"/>
      <c r="IG392" s="337"/>
      <c r="IH392" s="337"/>
      <c r="II392" s="510"/>
      <c r="IJ392" s="336"/>
      <c r="IK392" s="337"/>
      <c r="IL392" s="337"/>
      <c r="IM392" s="510"/>
      <c r="IN392" s="336"/>
      <c r="IO392" s="337"/>
      <c r="IP392" s="337"/>
      <c r="IQ392" s="97" t="str">
        <f t="shared" si="765"/>
        <v/>
      </c>
      <c r="IR392" s="994"/>
      <c r="IS392" s="337"/>
      <c r="IT392" s="337"/>
      <c r="IU392" s="337"/>
      <c r="IV392" s="510" t="str">
        <f t="shared" si="766"/>
        <v/>
      </c>
      <c r="IW392" s="995"/>
    </row>
    <row r="393" spans="1:257" x14ac:dyDescent="0.25">
      <c r="A393" s="996"/>
      <c r="B393" s="507">
        <v>6</v>
      </c>
      <c r="C393" s="97" t="str">
        <f>IF(Proponentes!B384&gt;0,Proponentes!B384,"")</f>
        <v/>
      </c>
      <c r="D393" s="335"/>
      <c r="E393" s="335"/>
      <c r="F393" s="334"/>
      <c r="G393" s="335"/>
      <c r="H393" s="335"/>
      <c r="I393" s="335"/>
      <c r="J393" s="335"/>
      <c r="K393" s="335"/>
      <c r="L393" s="335"/>
      <c r="M393" s="334"/>
      <c r="N393" s="335"/>
      <c r="O393" s="335"/>
      <c r="P393" s="335"/>
      <c r="Q393" s="335"/>
      <c r="R393" s="335"/>
      <c r="S393" s="335"/>
      <c r="T393" s="334"/>
      <c r="U393" s="335"/>
      <c r="V393" s="335"/>
      <c r="W393" s="335"/>
      <c r="X393" s="335"/>
      <c r="Y393" s="335"/>
      <c r="Z393" s="335"/>
      <c r="AA393" s="334"/>
      <c r="AB393" s="335"/>
      <c r="AC393" s="335"/>
      <c r="AD393" s="335"/>
      <c r="AE393" s="335"/>
      <c r="AF393" s="335"/>
      <c r="AG393" s="97" t="str">
        <f t="shared" si="666"/>
        <v/>
      </c>
      <c r="AH393" s="993"/>
      <c r="AI393" s="335"/>
      <c r="AJ393" s="335" t="str">
        <f t="shared" si="683"/>
        <v/>
      </c>
      <c r="AK393" s="335"/>
      <c r="AL393" s="334"/>
      <c r="AM393" s="335"/>
      <c r="AN393" s="335"/>
      <c r="AO393" s="335"/>
      <c r="AP393" s="335"/>
      <c r="AQ393" s="335"/>
      <c r="AR393" s="335"/>
      <c r="AS393" s="334"/>
      <c r="AT393" s="335"/>
      <c r="AU393" s="335"/>
      <c r="AV393" s="335"/>
      <c r="AW393" s="335"/>
      <c r="AX393" s="335"/>
      <c r="AY393" s="335"/>
      <c r="AZ393" s="334"/>
      <c r="BA393" s="335"/>
      <c r="BB393" s="335"/>
      <c r="BC393" s="335"/>
      <c r="BD393" s="335"/>
      <c r="BE393" s="335"/>
      <c r="BF393" s="335"/>
      <c r="BG393" s="334"/>
      <c r="BH393" s="335"/>
      <c r="BI393" s="335"/>
      <c r="BJ393" s="335"/>
      <c r="BK393" s="335"/>
      <c r="BL393" s="97" t="str">
        <f t="shared" si="667"/>
        <v/>
      </c>
      <c r="BM393" s="993"/>
      <c r="BN393" s="335" t="str">
        <f t="shared" si="745"/>
        <v/>
      </c>
      <c r="BO393" s="334"/>
      <c r="BP393" s="335"/>
      <c r="BQ393" s="335"/>
      <c r="BR393" s="335"/>
      <c r="BS393" s="335" t="str">
        <f t="shared" si="746"/>
        <v/>
      </c>
      <c r="BT393" s="334"/>
      <c r="BU393" s="335"/>
      <c r="BV393" s="335"/>
      <c r="BW393" s="335"/>
      <c r="BX393" s="335" t="str">
        <f t="shared" si="747"/>
        <v/>
      </c>
      <c r="BY393" s="334"/>
      <c r="BZ393" s="335"/>
      <c r="CA393" s="335"/>
      <c r="CB393" s="335"/>
      <c r="CC393" s="335" t="str">
        <f t="shared" si="748"/>
        <v/>
      </c>
      <c r="CD393" s="334"/>
      <c r="CE393" s="335"/>
      <c r="CF393" s="335"/>
      <c r="CG393" s="335"/>
      <c r="CH393" s="997"/>
      <c r="CI393" s="97" t="str">
        <f t="shared" si="749"/>
        <v/>
      </c>
      <c r="CJ393" s="998"/>
      <c r="CK393" s="335"/>
      <c r="CL393" s="97" t="str">
        <f t="shared" si="750"/>
        <v/>
      </c>
      <c r="CM393" s="334"/>
      <c r="CN393" s="335"/>
      <c r="CO393" s="335"/>
      <c r="CP393" s="335"/>
      <c r="CQ393" s="97"/>
      <c r="CR393" s="334"/>
      <c r="CS393" s="335"/>
      <c r="CT393" s="335"/>
      <c r="CU393" s="335"/>
      <c r="CV393" s="97"/>
      <c r="CW393" s="334"/>
      <c r="CX393" s="335"/>
      <c r="CY393" s="335"/>
      <c r="CZ393" s="335"/>
      <c r="DA393" s="97"/>
      <c r="DB393" s="334"/>
      <c r="DC393" s="335"/>
      <c r="DD393" s="335"/>
      <c r="DE393" s="335"/>
      <c r="DF393" s="97" t="str">
        <f t="shared" si="672"/>
        <v/>
      </c>
      <c r="DG393" s="993"/>
      <c r="DH393" s="335"/>
      <c r="DI393" s="97" t="str">
        <f t="shared" si="673"/>
        <v/>
      </c>
      <c r="DJ393" s="334"/>
      <c r="DK393" s="335"/>
      <c r="DL393" s="335"/>
      <c r="DM393" s="97"/>
      <c r="DN393" s="334"/>
      <c r="DO393" s="335"/>
      <c r="DP393" s="335"/>
      <c r="DQ393" s="97"/>
      <c r="DR393" s="334"/>
      <c r="DS393" s="335"/>
      <c r="DT393" s="335"/>
      <c r="DU393" s="97"/>
      <c r="DV393" s="334"/>
      <c r="DW393" s="335"/>
      <c r="DX393" s="335"/>
      <c r="DY393" s="97" t="str">
        <f t="shared" si="674"/>
        <v/>
      </c>
      <c r="DZ393" s="998"/>
      <c r="EA393" s="335"/>
      <c r="EB393" s="97" t="str">
        <f t="shared" si="754"/>
        <v/>
      </c>
      <c r="EC393" s="334"/>
      <c r="ED393" s="335"/>
      <c r="EE393" s="335"/>
      <c r="EF393" s="97"/>
      <c r="EG393" s="334"/>
      <c r="EH393" s="335"/>
      <c r="EI393" s="335"/>
      <c r="EJ393" s="97"/>
      <c r="EK393" s="334"/>
      <c r="EL393" s="335"/>
      <c r="EM393" s="335"/>
      <c r="EN393" s="97"/>
      <c r="EO393" s="334"/>
      <c r="EP393" s="335"/>
      <c r="EQ393" s="335"/>
      <c r="ER393" s="97" t="str">
        <f t="shared" si="675"/>
        <v/>
      </c>
      <c r="ES393" s="993"/>
      <c r="ET393" s="335"/>
      <c r="EU393" s="97" t="str">
        <f t="shared" si="756"/>
        <v/>
      </c>
      <c r="EV393" s="334"/>
      <c r="EW393" s="335"/>
      <c r="EX393" s="335"/>
      <c r="EY393" s="97"/>
      <c r="EZ393" s="334"/>
      <c r="FA393" s="335"/>
      <c r="FB393" s="335"/>
      <c r="FC393" s="97"/>
      <c r="FD393" s="334"/>
      <c r="FE393" s="335"/>
      <c r="FF393" s="335"/>
      <c r="FG393" s="97"/>
      <c r="FH393" s="334"/>
      <c r="FI393" s="335"/>
      <c r="FJ393" s="335"/>
      <c r="FK393" s="97" t="str">
        <f t="shared" si="676"/>
        <v/>
      </c>
      <c r="FL393" s="993"/>
      <c r="FM393" s="335"/>
      <c r="FN393" s="97" t="str">
        <f t="shared" si="758"/>
        <v/>
      </c>
      <c r="FO393" s="334"/>
      <c r="FP393" s="335"/>
      <c r="FQ393" s="97"/>
      <c r="FR393" s="334"/>
      <c r="FS393" s="335"/>
      <c r="FT393" s="97"/>
      <c r="FU393" s="334"/>
      <c r="FV393" s="335"/>
      <c r="FW393" s="97"/>
      <c r="FX393" s="334"/>
      <c r="FY393" s="335"/>
      <c r="FZ393" s="97" t="str">
        <f t="shared" si="677"/>
        <v/>
      </c>
      <c r="GA393" s="993"/>
      <c r="GB393" s="335"/>
      <c r="GC393" s="510" t="str">
        <f t="shared" si="760"/>
        <v/>
      </c>
      <c r="GD393" s="336"/>
      <c r="GE393" s="337"/>
      <c r="GF393" s="337"/>
      <c r="GG393" s="337"/>
      <c r="GH393" s="337"/>
      <c r="GI393" s="510"/>
      <c r="GJ393" s="336"/>
      <c r="GK393" s="337"/>
      <c r="GL393" s="337"/>
      <c r="GM393" s="337"/>
      <c r="GN393" s="337"/>
      <c r="GO393" s="510"/>
      <c r="GP393" s="336"/>
      <c r="GQ393" s="337"/>
      <c r="GR393" s="337"/>
      <c r="GS393" s="337"/>
      <c r="GT393" s="337"/>
      <c r="GU393" s="510"/>
      <c r="GV393" s="336"/>
      <c r="GW393" s="337"/>
      <c r="GX393" s="337"/>
      <c r="GY393" s="337"/>
      <c r="GZ393" s="336"/>
      <c r="HA393" s="510" t="str">
        <f t="shared" si="678"/>
        <v/>
      </c>
      <c r="HB393" s="994"/>
      <c r="HC393" s="337"/>
      <c r="HD393" s="510" t="str">
        <f t="shared" si="762"/>
        <v/>
      </c>
      <c r="HE393" s="336"/>
      <c r="HF393" s="337"/>
      <c r="HG393" s="337"/>
      <c r="HH393" s="336"/>
      <c r="HI393" s="510"/>
      <c r="HJ393" s="336"/>
      <c r="HK393" s="337"/>
      <c r="HL393" s="337"/>
      <c r="HM393" s="336"/>
      <c r="HN393" s="510"/>
      <c r="HO393" s="336"/>
      <c r="HP393" s="337"/>
      <c r="HQ393" s="337"/>
      <c r="HR393" s="337"/>
      <c r="HS393" s="510"/>
      <c r="HT393" s="336"/>
      <c r="HU393" s="337"/>
      <c r="HV393" s="337"/>
      <c r="HW393" s="337"/>
      <c r="HX393" s="97" t="str">
        <f t="shared" si="679"/>
        <v/>
      </c>
      <c r="HY393" s="994"/>
      <c r="HZ393" s="337"/>
      <c r="IA393" s="510" t="str">
        <f t="shared" si="764"/>
        <v/>
      </c>
      <c r="IB393" s="336"/>
      <c r="IC393" s="337"/>
      <c r="ID393" s="337"/>
      <c r="IE393" s="510"/>
      <c r="IF393" s="336"/>
      <c r="IG393" s="337"/>
      <c r="IH393" s="337"/>
      <c r="II393" s="510"/>
      <c r="IJ393" s="336"/>
      <c r="IK393" s="337"/>
      <c r="IL393" s="337"/>
      <c r="IM393" s="510"/>
      <c r="IN393" s="336"/>
      <c r="IO393" s="337"/>
      <c r="IP393" s="337"/>
      <c r="IQ393" s="97" t="str">
        <f t="shared" si="765"/>
        <v/>
      </c>
      <c r="IR393" s="994"/>
      <c r="IS393" s="337"/>
      <c r="IT393" s="337"/>
      <c r="IU393" s="337"/>
      <c r="IV393" s="510" t="str">
        <f t="shared" si="766"/>
        <v/>
      </c>
      <c r="IW393" s="995"/>
    </row>
    <row r="394" spans="1:257" x14ac:dyDescent="0.25">
      <c r="A394" s="996"/>
      <c r="B394" s="507">
        <v>7</v>
      </c>
      <c r="C394" s="97" t="str">
        <f>IF(Proponentes!B385&gt;0,Proponentes!B385,"")</f>
        <v/>
      </c>
      <c r="D394" s="335"/>
      <c r="E394" s="335"/>
      <c r="F394" s="334"/>
      <c r="G394" s="335"/>
      <c r="H394" s="335"/>
      <c r="I394" s="335"/>
      <c r="J394" s="335"/>
      <c r="K394" s="335"/>
      <c r="L394" s="335"/>
      <c r="M394" s="334"/>
      <c r="N394" s="335"/>
      <c r="O394" s="335"/>
      <c r="P394" s="335"/>
      <c r="Q394" s="335"/>
      <c r="R394" s="335"/>
      <c r="S394" s="335"/>
      <c r="T394" s="334"/>
      <c r="U394" s="335"/>
      <c r="V394" s="335"/>
      <c r="W394" s="335"/>
      <c r="X394" s="335"/>
      <c r="Y394" s="335"/>
      <c r="Z394" s="335"/>
      <c r="AA394" s="334"/>
      <c r="AB394" s="335"/>
      <c r="AC394" s="335"/>
      <c r="AD394" s="335"/>
      <c r="AE394" s="335"/>
      <c r="AF394" s="335"/>
      <c r="AG394" s="97" t="str">
        <f t="shared" si="666"/>
        <v/>
      </c>
      <c r="AH394" s="993"/>
      <c r="AI394" s="335"/>
      <c r="AJ394" s="335" t="str">
        <f t="shared" si="683"/>
        <v/>
      </c>
      <c r="AK394" s="335"/>
      <c r="AL394" s="334"/>
      <c r="AM394" s="335"/>
      <c r="AN394" s="335"/>
      <c r="AO394" s="335"/>
      <c r="AP394" s="335"/>
      <c r="AQ394" s="335"/>
      <c r="AR394" s="335"/>
      <c r="AS394" s="334"/>
      <c r="AT394" s="335"/>
      <c r="AU394" s="335"/>
      <c r="AV394" s="335"/>
      <c r="AW394" s="335"/>
      <c r="AX394" s="335"/>
      <c r="AY394" s="335"/>
      <c r="AZ394" s="334"/>
      <c r="BA394" s="335"/>
      <c r="BB394" s="335"/>
      <c r="BC394" s="335"/>
      <c r="BD394" s="335"/>
      <c r="BE394" s="335"/>
      <c r="BF394" s="335"/>
      <c r="BG394" s="334"/>
      <c r="BH394" s="335"/>
      <c r="BI394" s="335"/>
      <c r="BJ394" s="335"/>
      <c r="BK394" s="335"/>
      <c r="BL394" s="97" t="str">
        <f t="shared" si="667"/>
        <v/>
      </c>
      <c r="BM394" s="993"/>
      <c r="BN394" s="335" t="str">
        <f t="shared" si="745"/>
        <v/>
      </c>
      <c r="BO394" s="334"/>
      <c r="BP394" s="335"/>
      <c r="BQ394" s="335"/>
      <c r="BR394" s="335"/>
      <c r="BS394" s="335" t="str">
        <f t="shared" si="746"/>
        <v/>
      </c>
      <c r="BT394" s="334"/>
      <c r="BU394" s="335"/>
      <c r="BV394" s="335"/>
      <c r="BW394" s="335"/>
      <c r="BX394" s="335" t="str">
        <f t="shared" si="747"/>
        <v/>
      </c>
      <c r="BY394" s="334"/>
      <c r="BZ394" s="335"/>
      <c r="CA394" s="335"/>
      <c r="CB394" s="335"/>
      <c r="CC394" s="335" t="str">
        <f t="shared" si="748"/>
        <v/>
      </c>
      <c r="CD394" s="334"/>
      <c r="CE394" s="335"/>
      <c r="CF394" s="335"/>
      <c r="CG394" s="335"/>
      <c r="CH394" s="997"/>
      <c r="CI394" s="97" t="str">
        <f t="shared" si="749"/>
        <v/>
      </c>
      <c r="CJ394" s="998"/>
      <c r="CK394" s="335"/>
      <c r="CL394" s="97" t="str">
        <f t="shared" si="750"/>
        <v/>
      </c>
      <c r="CM394" s="334"/>
      <c r="CN394" s="335"/>
      <c r="CO394" s="335"/>
      <c r="CP394" s="335"/>
      <c r="CQ394" s="97"/>
      <c r="CR394" s="334"/>
      <c r="CS394" s="335"/>
      <c r="CT394" s="335"/>
      <c r="CU394" s="335"/>
      <c r="CV394" s="97"/>
      <c r="CW394" s="334"/>
      <c r="CX394" s="335"/>
      <c r="CY394" s="335"/>
      <c r="CZ394" s="335"/>
      <c r="DA394" s="97"/>
      <c r="DB394" s="334"/>
      <c r="DC394" s="335"/>
      <c r="DD394" s="335"/>
      <c r="DE394" s="335"/>
      <c r="DF394" s="97" t="str">
        <f t="shared" si="672"/>
        <v/>
      </c>
      <c r="DG394" s="993"/>
      <c r="DH394" s="335"/>
      <c r="DI394" s="97" t="str">
        <f t="shared" si="673"/>
        <v/>
      </c>
      <c r="DJ394" s="334"/>
      <c r="DK394" s="335"/>
      <c r="DL394" s="335"/>
      <c r="DM394" s="97"/>
      <c r="DN394" s="334"/>
      <c r="DO394" s="335"/>
      <c r="DP394" s="335"/>
      <c r="DQ394" s="97"/>
      <c r="DR394" s="334"/>
      <c r="DS394" s="335"/>
      <c r="DT394" s="335"/>
      <c r="DU394" s="97"/>
      <c r="DV394" s="334"/>
      <c r="DW394" s="335"/>
      <c r="DX394" s="335"/>
      <c r="DY394" s="97" t="str">
        <f t="shared" si="674"/>
        <v/>
      </c>
      <c r="DZ394" s="998"/>
      <c r="EA394" s="335"/>
      <c r="EB394" s="97" t="str">
        <f t="shared" si="754"/>
        <v/>
      </c>
      <c r="EC394" s="334"/>
      <c r="ED394" s="335"/>
      <c r="EE394" s="335"/>
      <c r="EF394" s="97"/>
      <c r="EG394" s="334"/>
      <c r="EH394" s="335"/>
      <c r="EI394" s="335"/>
      <c r="EJ394" s="97"/>
      <c r="EK394" s="334"/>
      <c r="EL394" s="335"/>
      <c r="EM394" s="335"/>
      <c r="EN394" s="97"/>
      <c r="EO394" s="334"/>
      <c r="EP394" s="335"/>
      <c r="EQ394" s="335"/>
      <c r="ER394" s="97" t="str">
        <f t="shared" si="675"/>
        <v/>
      </c>
      <c r="ES394" s="993"/>
      <c r="ET394" s="335"/>
      <c r="EU394" s="97" t="str">
        <f t="shared" si="756"/>
        <v/>
      </c>
      <c r="EV394" s="334"/>
      <c r="EW394" s="335"/>
      <c r="EX394" s="335"/>
      <c r="EY394" s="97"/>
      <c r="EZ394" s="334"/>
      <c r="FA394" s="335"/>
      <c r="FB394" s="335"/>
      <c r="FC394" s="97"/>
      <c r="FD394" s="334"/>
      <c r="FE394" s="335"/>
      <c r="FF394" s="335"/>
      <c r="FG394" s="97"/>
      <c r="FH394" s="334"/>
      <c r="FI394" s="335"/>
      <c r="FJ394" s="335"/>
      <c r="FK394" s="97" t="str">
        <f t="shared" si="676"/>
        <v/>
      </c>
      <c r="FL394" s="993"/>
      <c r="FM394" s="335"/>
      <c r="FN394" s="97" t="str">
        <f t="shared" si="758"/>
        <v/>
      </c>
      <c r="FO394" s="334"/>
      <c r="FP394" s="335"/>
      <c r="FQ394" s="97"/>
      <c r="FR394" s="334"/>
      <c r="FS394" s="335"/>
      <c r="FT394" s="97"/>
      <c r="FU394" s="334"/>
      <c r="FV394" s="335"/>
      <c r="FW394" s="97"/>
      <c r="FX394" s="334"/>
      <c r="FY394" s="335"/>
      <c r="FZ394" s="97" t="str">
        <f t="shared" si="677"/>
        <v/>
      </c>
      <c r="GA394" s="993"/>
      <c r="GB394" s="335"/>
      <c r="GC394" s="510" t="str">
        <f t="shared" si="760"/>
        <v/>
      </c>
      <c r="GD394" s="336"/>
      <c r="GE394" s="337"/>
      <c r="GF394" s="337"/>
      <c r="GG394" s="337"/>
      <c r="GH394" s="337"/>
      <c r="GI394" s="510"/>
      <c r="GJ394" s="336"/>
      <c r="GK394" s="337"/>
      <c r="GL394" s="337"/>
      <c r="GM394" s="337"/>
      <c r="GN394" s="337"/>
      <c r="GO394" s="510"/>
      <c r="GP394" s="336"/>
      <c r="GQ394" s="337"/>
      <c r="GR394" s="337"/>
      <c r="GS394" s="337"/>
      <c r="GT394" s="337"/>
      <c r="GU394" s="510"/>
      <c r="GV394" s="336"/>
      <c r="GW394" s="337"/>
      <c r="GX394" s="337"/>
      <c r="GY394" s="337"/>
      <c r="GZ394" s="336"/>
      <c r="HA394" s="510" t="str">
        <f t="shared" si="678"/>
        <v/>
      </c>
      <c r="HB394" s="994"/>
      <c r="HC394" s="337"/>
      <c r="HD394" s="510" t="str">
        <f t="shared" si="762"/>
        <v/>
      </c>
      <c r="HE394" s="336"/>
      <c r="HF394" s="337"/>
      <c r="HG394" s="337"/>
      <c r="HH394" s="336"/>
      <c r="HI394" s="510"/>
      <c r="HJ394" s="336"/>
      <c r="HK394" s="337"/>
      <c r="HL394" s="337"/>
      <c r="HM394" s="336"/>
      <c r="HN394" s="510"/>
      <c r="HO394" s="336"/>
      <c r="HP394" s="337"/>
      <c r="HQ394" s="337"/>
      <c r="HR394" s="337"/>
      <c r="HS394" s="510"/>
      <c r="HT394" s="336"/>
      <c r="HU394" s="337"/>
      <c r="HV394" s="337"/>
      <c r="HW394" s="337"/>
      <c r="HX394" s="97" t="str">
        <f t="shared" si="679"/>
        <v/>
      </c>
      <c r="HY394" s="994"/>
      <c r="HZ394" s="337"/>
      <c r="IA394" s="510" t="str">
        <f t="shared" si="764"/>
        <v/>
      </c>
      <c r="IB394" s="336"/>
      <c r="IC394" s="337"/>
      <c r="ID394" s="337"/>
      <c r="IE394" s="510"/>
      <c r="IF394" s="336"/>
      <c r="IG394" s="337"/>
      <c r="IH394" s="337"/>
      <c r="II394" s="510"/>
      <c r="IJ394" s="336"/>
      <c r="IK394" s="337"/>
      <c r="IL394" s="337"/>
      <c r="IM394" s="510"/>
      <c r="IN394" s="336"/>
      <c r="IO394" s="337"/>
      <c r="IP394" s="337"/>
      <c r="IQ394" s="97" t="str">
        <f t="shared" si="765"/>
        <v/>
      </c>
      <c r="IR394" s="994"/>
      <c r="IS394" s="337"/>
      <c r="IT394" s="337"/>
      <c r="IU394" s="337"/>
      <c r="IV394" s="510" t="str">
        <f t="shared" si="766"/>
        <v/>
      </c>
      <c r="IW394" s="995"/>
    </row>
    <row r="395" spans="1:257" x14ac:dyDescent="0.25">
      <c r="A395" s="996"/>
      <c r="B395" s="507">
        <v>8</v>
      </c>
      <c r="C395" s="97" t="str">
        <f>IF(Proponentes!B386&gt;0,Proponentes!B386,"")</f>
        <v/>
      </c>
      <c r="D395" s="335"/>
      <c r="E395" s="335"/>
      <c r="F395" s="334"/>
      <c r="G395" s="335"/>
      <c r="H395" s="335"/>
      <c r="I395" s="335"/>
      <c r="J395" s="335"/>
      <c r="K395" s="335"/>
      <c r="L395" s="335"/>
      <c r="M395" s="334"/>
      <c r="N395" s="335"/>
      <c r="O395" s="335"/>
      <c r="P395" s="335"/>
      <c r="Q395" s="335"/>
      <c r="R395" s="335"/>
      <c r="S395" s="335"/>
      <c r="T395" s="334"/>
      <c r="U395" s="335"/>
      <c r="V395" s="335"/>
      <c r="W395" s="335"/>
      <c r="X395" s="335"/>
      <c r="Y395" s="335"/>
      <c r="Z395" s="335"/>
      <c r="AA395" s="334"/>
      <c r="AB395" s="335"/>
      <c r="AC395" s="335"/>
      <c r="AD395" s="335"/>
      <c r="AE395" s="335"/>
      <c r="AF395" s="335"/>
      <c r="AG395" s="97" t="str">
        <f t="shared" si="666"/>
        <v/>
      </c>
      <c r="AH395" s="993"/>
      <c r="AI395" s="335"/>
      <c r="AJ395" s="335" t="str">
        <f t="shared" si="683"/>
        <v/>
      </c>
      <c r="AK395" s="335"/>
      <c r="AL395" s="334"/>
      <c r="AM395" s="335"/>
      <c r="AN395" s="335"/>
      <c r="AO395" s="335"/>
      <c r="AP395" s="335"/>
      <c r="AQ395" s="335"/>
      <c r="AR395" s="335"/>
      <c r="AS395" s="334"/>
      <c r="AT395" s="335"/>
      <c r="AU395" s="335"/>
      <c r="AV395" s="335"/>
      <c r="AW395" s="335"/>
      <c r="AX395" s="335"/>
      <c r="AY395" s="335"/>
      <c r="AZ395" s="334"/>
      <c r="BA395" s="335"/>
      <c r="BB395" s="335"/>
      <c r="BC395" s="335"/>
      <c r="BD395" s="335"/>
      <c r="BE395" s="335"/>
      <c r="BF395" s="335"/>
      <c r="BG395" s="334"/>
      <c r="BH395" s="335"/>
      <c r="BI395" s="335"/>
      <c r="BJ395" s="335"/>
      <c r="BK395" s="335"/>
      <c r="BL395" s="97" t="str">
        <f t="shared" si="667"/>
        <v/>
      </c>
      <c r="BM395" s="993"/>
      <c r="BN395" s="335" t="str">
        <f t="shared" si="745"/>
        <v/>
      </c>
      <c r="BO395" s="334"/>
      <c r="BP395" s="335"/>
      <c r="BQ395" s="335"/>
      <c r="BR395" s="335"/>
      <c r="BS395" s="335" t="str">
        <f t="shared" si="746"/>
        <v/>
      </c>
      <c r="BT395" s="334"/>
      <c r="BU395" s="335"/>
      <c r="BV395" s="335"/>
      <c r="BW395" s="335"/>
      <c r="BX395" s="335" t="str">
        <f t="shared" si="747"/>
        <v/>
      </c>
      <c r="BY395" s="334"/>
      <c r="BZ395" s="335"/>
      <c r="CA395" s="335"/>
      <c r="CB395" s="335"/>
      <c r="CC395" s="335" t="str">
        <f t="shared" si="748"/>
        <v/>
      </c>
      <c r="CD395" s="334"/>
      <c r="CE395" s="335"/>
      <c r="CF395" s="335"/>
      <c r="CG395" s="335"/>
      <c r="CH395" s="997"/>
      <c r="CI395" s="97" t="str">
        <f t="shared" si="749"/>
        <v/>
      </c>
      <c r="CJ395" s="998"/>
      <c r="CK395" s="335"/>
      <c r="CL395" s="97" t="str">
        <f t="shared" si="750"/>
        <v/>
      </c>
      <c r="CM395" s="334"/>
      <c r="CN395" s="335"/>
      <c r="CO395" s="335"/>
      <c r="CP395" s="335"/>
      <c r="CQ395" s="97"/>
      <c r="CR395" s="334"/>
      <c r="CS395" s="335"/>
      <c r="CT395" s="335"/>
      <c r="CU395" s="335"/>
      <c r="CV395" s="97"/>
      <c r="CW395" s="334"/>
      <c r="CX395" s="335"/>
      <c r="CY395" s="335"/>
      <c r="CZ395" s="335"/>
      <c r="DA395" s="97"/>
      <c r="DB395" s="334"/>
      <c r="DC395" s="335"/>
      <c r="DD395" s="335"/>
      <c r="DE395" s="335"/>
      <c r="DF395" s="97" t="str">
        <f t="shared" si="672"/>
        <v/>
      </c>
      <c r="DG395" s="993"/>
      <c r="DH395" s="335"/>
      <c r="DI395" s="97" t="str">
        <f t="shared" si="673"/>
        <v/>
      </c>
      <c r="DJ395" s="334"/>
      <c r="DK395" s="335"/>
      <c r="DL395" s="335"/>
      <c r="DM395" s="97"/>
      <c r="DN395" s="334"/>
      <c r="DO395" s="335"/>
      <c r="DP395" s="335"/>
      <c r="DQ395" s="97"/>
      <c r="DR395" s="334"/>
      <c r="DS395" s="335"/>
      <c r="DT395" s="335"/>
      <c r="DU395" s="97"/>
      <c r="DV395" s="334"/>
      <c r="DW395" s="335"/>
      <c r="DX395" s="335"/>
      <c r="DY395" s="97" t="str">
        <f t="shared" si="674"/>
        <v/>
      </c>
      <c r="DZ395" s="998"/>
      <c r="EA395" s="335"/>
      <c r="EB395" s="97" t="str">
        <f t="shared" si="754"/>
        <v/>
      </c>
      <c r="EC395" s="334"/>
      <c r="ED395" s="335"/>
      <c r="EE395" s="335"/>
      <c r="EF395" s="97"/>
      <c r="EG395" s="334"/>
      <c r="EH395" s="335"/>
      <c r="EI395" s="335"/>
      <c r="EJ395" s="97"/>
      <c r="EK395" s="334"/>
      <c r="EL395" s="335"/>
      <c r="EM395" s="335"/>
      <c r="EN395" s="97"/>
      <c r="EO395" s="334"/>
      <c r="EP395" s="335"/>
      <c r="EQ395" s="335"/>
      <c r="ER395" s="97" t="str">
        <f t="shared" si="675"/>
        <v/>
      </c>
      <c r="ES395" s="993"/>
      <c r="ET395" s="335"/>
      <c r="EU395" s="97" t="str">
        <f t="shared" si="756"/>
        <v/>
      </c>
      <c r="EV395" s="334"/>
      <c r="EW395" s="335"/>
      <c r="EX395" s="335"/>
      <c r="EY395" s="97"/>
      <c r="EZ395" s="334"/>
      <c r="FA395" s="335"/>
      <c r="FB395" s="335"/>
      <c r="FC395" s="97"/>
      <c r="FD395" s="334"/>
      <c r="FE395" s="335"/>
      <c r="FF395" s="335"/>
      <c r="FG395" s="97"/>
      <c r="FH395" s="334"/>
      <c r="FI395" s="335"/>
      <c r="FJ395" s="335"/>
      <c r="FK395" s="97" t="str">
        <f t="shared" si="676"/>
        <v/>
      </c>
      <c r="FL395" s="993"/>
      <c r="FM395" s="335"/>
      <c r="FN395" s="97" t="str">
        <f t="shared" si="758"/>
        <v/>
      </c>
      <c r="FO395" s="334"/>
      <c r="FP395" s="335"/>
      <c r="FQ395" s="97"/>
      <c r="FR395" s="334"/>
      <c r="FS395" s="335"/>
      <c r="FT395" s="97"/>
      <c r="FU395" s="334"/>
      <c r="FV395" s="335"/>
      <c r="FW395" s="97"/>
      <c r="FX395" s="334"/>
      <c r="FY395" s="335"/>
      <c r="FZ395" s="97" t="str">
        <f t="shared" si="677"/>
        <v/>
      </c>
      <c r="GA395" s="993"/>
      <c r="GB395" s="335"/>
      <c r="GC395" s="510" t="str">
        <f t="shared" si="760"/>
        <v/>
      </c>
      <c r="GD395" s="336"/>
      <c r="GE395" s="337"/>
      <c r="GF395" s="337"/>
      <c r="GG395" s="337"/>
      <c r="GH395" s="337"/>
      <c r="GI395" s="510"/>
      <c r="GJ395" s="336"/>
      <c r="GK395" s="337"/>
      <c r="GL395" s="337"/>
      <c r="GM395" s="337"/>
      <c r="GN395" s="337"/>
      <c r="GO395" s="510"/>
      <c r="GP395" s="336"/>
      <c r="GQ395" s="337"/>
      <c r="GR395" s="337"/>
      <c r="GS395" s="337"/>
      <c r="GT395" s="337"/>
      <c r="GU395" s="510"/>
      <c r="GV395" s="336"/>
      <c r="GW395" s="337"/>
      <c r="GX395" s="337"/>
      <c r="GY395" s="337"/>
      <c r="GZ395" s="336"/>
      <c r="HA395" s="510" t="str">
        <f t="shared" si="678"/>
        <v/>
      </c>
      <c r="HB395" s="994"/>
      <c r="HC395" s="337"/>
      <c r="HD395" s="510" t="str">
        <f t="shared" si="762"/>
        <v/>
      </c>
      <c r="HE395" s="336"/>
      <c r="HF395" s="337"/>
      <c r="HG395" s="337"/>
      <c r="HH395" s="336"/>
      <c r="HI395" s="510"/>
      <c r="HJ395" s="336"/>
      <c r="HK395" s="337"/>
      <c r="HL395" s="337"/>
      <c r="HM395" s="336"/>
      <c r="HN395" s="510"/>
      <c r="HO395" s="336"/>
      <c r="HP395" s="337"/>
      <c r="HQ395" s="337"/>
      <c r="HR395" s="337"/>
      <c r="HS395" s="510"/>
      <c r="HT395" s="336"/>
      <c r="HU395" s="337"/>
      <c r="HV395" s="337"/>
      <c r="HW395" s="337"/>
      <c r="HX395" s="97" t="str">
        <f t="shared" si="679"/>
        <v/>
      </c>
      <c r="HY395" s="994"/>
      <c r="HZ395" s="337"/>
      <c r="IA395" s="510" t="str">
        <f t="shared" si="764"/>
        <v/>
      </c>
      <c r="IB395" s="336"/>
      <c r="IC395" s="337"/>
      <c r="ID395" s="337"/>
      <c r="IE395" s="510"/>
      <c r="IF395" s="336"/>
      <c r="IG395" s="337"/>
      <c r="IH395" s="337"/>
      <c r="II395" s="510"/>
      <c r="IJ395" s="336"/>
      <c r="IK395" s="337"/>
      <c r="IL395" s="337"/>
      <c r="IM395" s="510"/>
      <c r="IN395" s="336"/>
      <c r="IO395" s="337"/>
      <c r="IP395" s="337"/>
      <c r="IQ395" s="97" t="str">
        <f t="shared" si="765"/>
        <v/>
      </c>
      <c r="IR395" s="994"/>
      <c r="IS395" s="337"/>
      <c r="IT395" s="337"/>
      <c r="IU395" s="337"/>
      <c r="IV395" s="510" t="str">
        <f t="shared" si="766"/>
        <v/>
      </c>
      <c r="IW395" s="995"/>
    </row>
    <row r="396" spans="1:257" x14ac:dyDescent="0.25">
      <c r="A396" s="996"/>
      <c r="B396" s="507">
        <v>9</v>
      </c>
      <c r="C396" s="97" t="str">
        <f>IF(Proponentes!B387&gt;0,Proponentes!B387,"")</f>
        <v/>
      </c>
      <c r="D396" s="335"/>
      <c r="E396" s="335"/>
      <c r="F396" s="334"/>
      <c r="G396" s="335"/>
      <c r="H396" s="335"/>
      <c r="I396" s="335"/>
      <c r="J396" s="335"/>
      <c r="K396" s="335"/>
      <c r="L396" s="335"/>
      <c r="M396" s="334"/>
      <c r="N396" s="335"/>
      <c r="O396" s="335"/>
      <c r="P396" s="335"/>
      <c r="Q396" s="335"/>
      <c r="R396" s="335"/>
      <c r="S396" s="335"/>
      <c r="T396" s="334"/>
      <c r="U396" s="335"/>
      <c r="V396" s="335"/>
      <c r="W396" s="335"/>
      <c r="X396" s="335"/>
      <c r="Y396" s="335"/>
      <c r="Z396" s="335"/>
      <c r="AA396" s="334"/>
      <c r="AB396" s="335"/>
      <c r="AC396" s="335"/>
      <c r="AD396" s="335"/>
      <c r="AE396" s="335"/>
      <c r="AF396" s="335"/>
      <c r="AG396" s="97" t="str">
        <f t="shared" si="666"/>
        <v/>
      </c>
      <c r="AH396" s="993"/>
      <c r="AI396" s="335"/>
      <c r="AJ396" s="335" t="str">
        <f t="shared" si="683"/>
        <v/>
      </c>
      <c r="AK396" s="335"/>
      <c r="AL396" s="334"/>
      <c r="AM396" s="335"/>
      <c r="AN396" s="335"/>
      <c r="AO396" s="335"/>
      <c r="AP396" s="335"/>
      <c r="AQ396" s="335"/>
      <c r="AR396" s="335"/>
      <c r="AS396" s="334"/>
      <c r="AT396" s="335"/>
      <c r="AU396" s="335"/>
      <c r="AV396" s="335"/>
      <c r="AW396" s="335"/>
      <c r="AX396" s="335"/>
      <c r="AY396" s="335"/>
      <c r="AZ396" s="334"/>
      <c r="BA396" s="335"/>
      <c r="BB396" s="335"/>
      <c r="BC396" s="335"/>
      <c r="BD396" s="335"/>
      <c r="BE396" s="335"/>
      <c r="BF396" s="335"/>
      <c r="BG396" s="334"/>
      <c r="BH396" s="335"/>
      <c r="BI396" s="335"/>
      <c r="BJ396" s="335"/>
      <c r="BK396" s="335"/>
      <c r="BL396" s="97" t="str">
        <f t="shared" si="667"/>
        <v/>
      </c>
      <c r="BM396" s="993"/>
      <c r="BN396" s="335" t="str">
        <f t="shared" si="745"/>
        <v/>
      </c>
      <c r="BO396" s="334"/>
      <c r="BP396" s="335"/>
      <c r="BQ396" s="335"/>
      <c r="BR396" s="335"/>
      <c r="BS396" s="335" t="str">
        <f t="shared" si="746"/>
        <v/>
      </c>
      <c r="BT396" s="334"/>
      <c r="BU396" s="335"/>
      <c r="BV396" s="335"/>
      <c r="BW396" s="335"/>
      <c r="BX396" s="335" t="str">
        <f t="shared" si="747"/>
        <v/>
      </c>
      <c r="BY396" s="334"/>
      <c r="BZ396" s="335"/>
      <c r="CA396" s="335"/>
      <c r="CB396" s="335"/>
      <c r="CC396" s="335" t="str">
        <f t="shared" si="748"/>
        <v/>
      </c>
      <c r="CD396" s="334"/>
      <c r="CE396" s="335"/>
      <c r="CF396" s="335"/>
      <c r="CG396" s="335"/>
      <c r="CH396" s="997"/>
      <c r="CI396" s="97" t="str">
        <f t="shared" si="749"/>
        <v/>
      </c>
      <c r="CJ396" s="998"/>
      <c r="CK396" s="335"/>
      <c r="CL396" s="97" t="str">
        <f t="shared" si="750"/>
        <v/>
      </c>
      <c r="CM396" s="334"/>
      <c r="CN396" s="335"/>
      <c r="CO396" s="335"/>
      <c r="CP396" s="335"/>
      <c r="CQ396" s="97"/>
      <c r="CR396" s="334"/>
      <c r="CS396" s="335"/>
      <c r="CT396" s="335"/>
      <c r="CU396" s="335"/>
      <c r="CV396" s="97"/>
      <c r="CW396" s="334"/>
      <c r="CX396" s="335"/>
      <c r="CY396" s="335"/>
      <c r="CZ396" s="335"/>
      <c r="DA396" s="97"/>
      <c r="DB396" s="334"/>
      <c r="DC396" s="335"/>
      <c r="DD396" s="335"/>
      <c r="DE396" s="335"/>
      <c r="DF396" s="97" t="str">
        <f t="shared" si="672"/>
        <v/>
      </c>
      <c r="DG396" s="993"/>
      <c r="DH396" s="335"/>
      <c r="DI396" s="97" t="str">
        <f t="shared" si="673"/>
        <v/>
      </c>
      <c r="DJ396" s="334"/>
      <c r="DK396" s="335"/>
      <c r="DL396" s="335"/>
      <c r="DM396" s="97"/>
      <c r="DN396" s="334"/>
      <c r="DO396" s="335"/>
      <c r="DP396" s="335"/>
      <c r="DQ396" s="97"/>
      <c r="DR396" s="334"/>
      <c r="DS396" s="335"/>
      <c r="DT396" s="335"/>
      <c r="DU396" s="97"/>
      <c r="DV396" s="334"/>
      <c r="DW396" s="335"/>
      <c r="DX396" s="335"/>
      <c r="DY396" s="97" t="str">
        <f t="shared" si="674"/>
        <v/>
      </c>
      <c r="DZ396" s="998"/>
      <c r="EA396" s="335"/>
      <c r="EB396" s="97" t="str">
        <f t="shared" si="754"/>
        <v/>
      </c>
      <c r="EC396" s="334"/>
      <c r="ED396" s="335"/>
      <c r="EE396" s="335"/>
      <c r="EF396" s="97"/>
      <c r="EG396" s="334"/>
      <c r="EH396" s="335"/>
      <c r="EI396" s="335"/>
      <c r="EJ396" s="97"/>
      <c r="EK396" s="334"/>
      <c r="EL396" s="335"/>
      <c r="EM396" s="335"/>
      <c r="EN396" s="97"/>
      <c r="EO396" s="334"/>
      <c r="EP396" s="335"/>
      <c r="EQ396" s="335"/>
      <c r="ER396" s="97" t="str">
        <f t="shared" si="675"/>
        <v/>
      </c>
      <c r="ES396" s="993"/>
      <c r="ET396" s="335"/>
      <c r="EU396" s="97" t="str">
        <f t="shared" si="756"/>
        <v/>
      </c>
      <c r="EV396" s="334"/>
      <c r="EW396" s="335"/>
      <c r="EX396" s="335"/>
      <c r="EY396" s="97"/>
      <c r="EZ396" s="334"/>
      <c r="FA396" s="335"/>
      <c r="FB396" s="335"/>
      <c r="FC396" s="97"/>
      <c r="FD396" s="334"/>
      <c r="FE396" s="335"/>
      <c r="FF396" s="335"/>
      <c r="FG396" s="97"/>
      <c r="FH396" s="334"/>
      <c r="FI396" s="335"/>
      <c r="FJ396" s="335"/>
      <c r="FK396" s="97" t="str">
        <f t="shared" si="676"/>
        <v/>
      </c>
      <c r="FL396" s="993"/>
      <c r="FM396" s="335"/>
      <c r="FN396" s="97" t="str">
        <f t="shared" si="758"/>
        <v/>
      </c>
      <c r="FO396" s="334"/>
      <c r="FP396" s="335"/>
      <c r="FQ396" s="97"/>
      <c r="FR396" s="334"/>
      <c r="FS396" s="335"/>
      <c r="FT396" s="97"/>
      <c r="FU396" s="334"/>
      <c r="FV396" s="335"/>
      <c r="FW396" s="97"/>
      <c r="FX396" s="334"/>
      <c r="FY396" s="335"/>
      <c r="FZ396" s="97" t="str">
        <f t="shared" si="677"/>
        <v/>
      </c>
      <c r="GA396" s="993"/>
      <c r="GB396" s="335"/>
      <c r="GC396" s="510" t="str">
        <f t="shared" si="760"/>
        <v/>
      </c>
      <c r="GD396" s="336"/>
      <c r="GE396" s="337"/>
      <c r="GF396" s="337"/>
      <c r="GG396" s="337"/>
      <c r="GH396" s="337"/>
      <c r="GI396" s="510"/>
      <c r="GJ396" s="336"/>
      <c r="GK396" s="337"/>
      <c r="GL396" s="337"/>
      <c r="GM396" s="337"/>
      <c r="GN396" s="337"/>
      <c r="GO396" s="510"/>
      <c r="GP396" s="336"/>
      <c r="GQ396" s="337"/>
      <c r="GR396" s="337"/>
      <c r="GS396" s="337"/>
      <c r="GT396" s="337"/>
      <c r="GU396" s="510"/>
      <c r="GV396" s="336"/>
      <c r="GW396" s="337"/>
      <c r="GX396" s="337"/>
      <c r="GY396" s="337"/>
      <c r="GZ396" s="336"/>
      <c r="HA396" s="510" t="str">
        <f t="shared" si="678"/>
        <v/>
      </c>
      <c r="HB396" s="994"/>
      <c r="HC396" s="337"/>
      <c r="HD396" s="510" t="str">
        <f t="shared" si="762"/>
        <v/>
      </c>
      <c r="HE396" s="336"/>
      <c r="HF396" s="337"/>
      <c r="HG396" s="337"/>
      <c r="HH396" s="336"/>
      <c r="HI396" s="510"/>
      <c r="HJ396" s="336"/>
      <c r="HK396" s="337"/>
      <c r="HL396" s="337"/>
      <c r="HM396" s="336"/>
      <c r="HN396" s="510"/>
      <c r="HO396" s="336"/>
      <c r="HP396" s="337"/>
      <c r="HQ396" s="337"/>
      <c r="HR396" s="337"/>
      <c r="HS396" s="510"/>
      <c r="HT396" s="336"/>
      <c r="HU396" s="337"/>
      <c r="HV396" s="337"/>
      <c r="HW396" s="337"/>
      <c r="HX396" s="97" t="str">
        <f t="shared" si="679"/>
        <v/>
      </c>
      <c r="HY396" s="994"/>
      <c r="HZ396" s="337"/>
      <c r="IA396" s="510" t="str">
        <f t="shared" si="764"/>
        <v/>
      </c>
      <c r="IB396" s="336"/>
      <c r="IC396" s="337"/>
      <c r="ID396" s="337"/>
      <c r="IE396" s="510"/>
      <c r="IF396" s="336"/>
      <c r="IG396" s="337"/>
      <c r="IH396" s="337"/>
      <c r="II396" s="510"/>
      <c r="IJ396" s="336"/>
      <c r="IK396" s="337"/>
      <c r="IL396" s="337"/>
      <c r="IM396" s="510"/>
      <c r="IN396" s="336"/>
      <c r="IO396" s="337"/>
      <c r="IP396" s="337"/>
      <c r="IQ396" s="97" t="str">
        <f t="shared" si="765"/>
        <v/>
      </c>
      <c r="IR396" s="994"/>
      <c r="IS396" s="337"/>
      <c r="IT396" s="337"/>
      <c r="IU396" s="337"/>
      <c r="IV396" s="510" t="str">
        <f t="shared" si="766"/>
        <v/>
      </c>
      <c r="IW396" s="995"/>
    </row>
    <row r="397" spans="1:257" x14ac:dyDescent="0.25">
      <c r="A397" s="996"/>
      <c r="B397" s="507">
        <v>10</v>
      </c>
      <c r="C397" s="97" t="str">
        <f>IF(Proponentes!B388&gt;0,Proponentes!B388,"")</f>
        <v/>
      </c>
      <c r="D397" s="335"/>
      <c r="E397" s="335"/>
      <c r="F397" s="334"/>
      <c r="G397" s="335"/>
      <c r="H397" s="335"/>
      <c r="I397" s="335"/>
      <c r="J397" s="335"/>
      <c r="K397" s="335"/>
      <c r="L397" s="335"/>
      <c r="M397" s="334"/>
      <c r="N397" s="335"/>
      <c r="O397" s="335"/>
      <c r="P397" s="335"/>
      <c r="Q397" s="335"/>
      <c r="R397" s="335"/>
      <c r="S397" s="335"/>
      <c r="T397" s="334"/>
      <c r="U397" s="335"/>
      <c r="V397" s="335"/>
      <c r="W397" s="335"/>
      <c r="X397" s="335"/>
      <c r="Y397" s="335"/>
      <c r="Z397" s="335"/>
      <c r="AA397" s="334"/>
      <c r="AB397" s="335"/>
      <c r="AC397" s="335"/>
      <c r="AD397" s="335"/>
      <c r="AE397" s="335"/>
      <c r="AF397" s="335"/>
      <c r="AG397" s="97" t="str">
        <f t="shared" si="666"/>
        <v/>
      </c>
      <c r="AH397" s="993"/>
      <c r="AI397" s="335"/>
      <c r="AJ397" s="335" t="str">
        <f t="shared" si="683"/>
        <v/>
      </c>
      <c r="AK397" s="335"/>
      <c r="AL397" s="334"/>
      <c r="AM397" s="335"/>
      <c r="AN397" s="335"/>
      <c r="AO397" s="335"/>
      <c r="AP397" s="335"/>
      <c r="AQ397" s="335"/>
      <c r="AR397" s="335"/>
      <c r="AS397" s="334"/>
      <c r="AT397" s="335"/>
      <c r="AU397" s="335"/>
      <c r="AV397" s="335"/>
      <c r="AW397" s="335"/>
      <c r="AX397" s="335"/>
      <c r="AY397" s="335"/>
      <c r="AZ397" s="334"/>
      <c r="BA397" s="335"/>
      <c r="BB397" s="335"/>
      <c r="BC397" s="335"/>
      <c r="BD397" s="335"/>
      <c r="BE397" s="335"/>
      <c r="BF397" s="335"/>
      <c r="BG397" s="334"/>
      <c r="BH397" s="335"/>
      <c r="BI397" s="335"/>
      <c r="BJ397" s="335"/>
      <c r="BK397" s="335"/>
      <c r="BL397" s="97" t="str">
        <f t="shared" si="667"/>
        <v/>
      </c>
      <c r="BM397" s="993"/>
      <c r="BN397" s="335" t="str">
        <f t="shared" si="745"/>
        <v/>
      </c>
      <c r="BO397" s="334"/>
      <c r="BP397" s="335"/>
      <c r="BQ397" s="335"/>
      <c r="BR397" s="335"/>
      <c r="BS397" s="335" t="str">
        <f t="shared" si="746"/>
        <v/>
      </c>
      <c r="BT397" s="334"/>
      <c r="BU397" s="335"/>
      <c r="BV397" s="335"/>
      <c r="BW397" s="335"/>
      <c r="BX397" s="335" t="str">
        <f t="shared" si="747"/>
        <v/>
      </c>
      <c r="BY397" s="334"/>
      <c r="BZ397" s="335"/>
      <c r="CA397" s="335"/>
      <c r="CB397" s="335"/>
      <c r="CC397" s="335" t="str">
        <f t="shared" si="748"/>
        <v/>
      </c>
      <c r="CD397" s="334"/>
      <c r="CE397" s="335"/>
      <c r="CF397" s="335"/>
      <c r="CG397" s="335"/>
      <c r="CH397" s="997"/>
      <c r="CI397" s="97" t="str">
        <f t="shared" si="749"/>
        <v/>
      </c>
      <c r="CJ397" s="998"/>
      <c r="CK397" s="335"/>
      <c r="CL397" s="97" t="str">
        <f t="shared" si="750"/>
        <v/>
      </c>
      <c r="CM397" s="334"/>
      <c r="CN397" s="335"/>
      <c r="CO397" s="335"/>
      <c r="CP397" s="335"/>
      <c r="CQ397" s="97"/>
      <c r="CR397" s="334"/>
      <c r="CS397" s="335"/>
      <c r="CT397" s="335"/>
      <c r="CU397" s="335"/>
      <c r="CV397" s="97"/>
      <c r="CW397" s="334"/>
      <c r="CX397" s="335"/>
      <c r="CY397" s="335"/>
      <c r="CZ397" s="335"/>
      <c r="DA397" s="97"/>
      <c r="DB397" s="334"/>
      <c r="DC397" s="335"/>
      <c r="DD397" s="335"/>
      <c r="DE397" s="335"/>
      <c r="DF397" s="97" t="str">
        <f t="shared" si="672"/>
        <v/>
      </c>
      <c r="DG397" s="993"/>
      <c r="DH397" s="335"/>
      <c r="DI397" s="97" t="str">
        <f t="shared" si="673"/>
        <v/>
      </c>
      <c r="DJ397" s="334"/>
      <c r="DK397" s="335"/>
      <c r="DL397" s="335"/>
      <c r="DM397" s="97"/>
      <c r="DN397" s="334"/>
      <c r="DO397" s="335"/>
      <c r="DP397" s="335"/>
      <c r="DQ397" s="97"/>
      <c r="DR397" s="334"/>
      <c r="DS397" s="335"/>
      <c r="DT397" s="335"/>
      <c r="DU397" s="97"/>
      <c r="DV397" s="334"/>
      <c r="DW397" s="335"/>
      <c r="DX397" s="335"/>
      <c r="DY397" s="97" t="str">
        <f t="shared" si="674"/>
        <v/>
      </c>
      <c r="DZ397" s="998"/>
      <c r="EA397" s="335"/>
      <c r="EB397" s="97" t="str">
        <f t="shared" si="754"/>
        <v/>
      </c>
      <c r="EC397" s="334"/>
      <c r="ED397" s="335"/>
      <c r="EE397" s="335"/>
      <c r="EF397" s="97"/>
      <c r="EG397" s="334"/>
      <c r="EH397" s="335"/>
      <c r="EI397" s="335"/>
      <c r="EJ397" s="97"/>
      <c r="EK397" s="334"/>
      <c r="EL397" s="335"/>
      <c r="EM397" s="335"/>
      <c r="EN397" s="97"/>
      <c r="EO397" s="334"/>
      <c r="EP397" s="335"/>
      <c r="EQ397" s="335"/>
      <c r="ER397" s="97" t="str">
        <f t="shared" si="675"/>
        <v/>
      </c>
      <c r="ES397" s="993"/>
      <c r="ET397" s="335"/>
      <c r="EU397" s="97" t="str">
        <f t="shared" si="756"/>
        <v/>
      </c>
      <c r="EV397" s="334"/>
      <c r="EW397" s="335"/>
      <c r="EX397" s="335"/>
      <c r="EY397" s="97"/>
      <c r="EZ397" s="334"/>
      <c r="FA397" s="335"/>
      <c r="FB397" s="335"/>
      <c r="FC397" s="97"/>
      <c r="FD397" s="334"/>
      <c r="FE397" s="335"/>
      <c r="FF397" s="335"/>
      <c r="FG397" s="97"/>
      <c r="FH397" s="334"/>
      <c r="FI397" s="335"/>
      <c r="FJ397" s="335"/>
      <c r="FK397" s="97" t="str">
        <f t="shared" si="676"/>
        <v/>
      </c>
      <c r="FL397" s="993"/>
      <c r="FM397" s="335"/>
      <c r="FN397" s="97" t="str">
        <f t="shared" si="758"/>
        <v/>
      </c>
      <c r="FO397" s="334"/>
      <c r="FP397" s="335"/>
      <c r="FQ397" s="97"/>
      <c r="FR397" s="334"/>
      <c r="FS397" s="335"/>
      <c r="FT397" s="97"/>
      <c r="FU397" s="334"/>
      <c r="FV397" s="335"/>
      <c r="FW397" s="97"/>
      <c r="FX397" s="334"/>
      <c r="FY397" s="335"/>
      <c r="FZ397" s="97" t="str">
        <f t="shared" si="677"/>
        <v/>
      </c>
      <c r="GA397" s="993"/>
      <c r="GB397" s="335"/>
      <c r="GC397" s="510" t="str">
        <f t="shared" si="760"/>
        <v/>
      </c>
      <c r="GD397" s="336"/>
      <c r="GE397" s="337"/>
      <c r="GF397" s="337"/>
      <c r="GG397" s="337"/>
      <c r="GH397" s="337"/>
      <c r="GI397" s="510"/>
      <c r="GJ397" s="336"/>
      <c r="GK397" s="337"/>
      <c r="GL397" s="337"/>
      <c r="GM397" s="337"/>
      <c r="GN397" s="337"/>
      <c r="GO397" s="510"/>
      <c r="GP397" s="336"/>
      <c r="GQ397" s="337"/>
      <c r="GR397" s="337"/>
      <c r="GS397" s="337"/>
      <c r="GT397" s="337"/>
      <c r="GU397" s="510"/>
      <c r="GV397" s="336"/>
      <c r="GW397" s="337"/>
      <c r="GX397" s="337"/>
      <c r="GY397" s="337"/>
      <c r="GZ397" s="336"/>
      <c r="HA397" s="510" t="str">
        <f t="shared" si="678"/>
        <v/>
      </c>
      <c r="HB397" s="994"/>
      <c r="HC397" s="337"/>
      <c r="HD397" s="510" t="str">
        <f t="shared" si="762"/>
        <v/>
      </c>
      <c r="HE397" s="336"/>
      <c r="HF397" s="337"/>
      <c r="HG397" s="337"/>
      <c r="HH397" s="336"/>
      <c r="HI397" s="510"/>
      <c r="HJ397" s="336"/>
      <c r="HK397" s="337"/>
      <c r="HL397" s="337"/>
      <c r="HM397" s="336"/>
      <c r="HN397" s="510"/>
      <c r="HO397" s="336"/>
      <c r="HP397" s="337"/>
      <c r="HQ397" s="337"/>
      <c r="HR397" s="337"/>
      <c r="HS397" s="510"/>
      <c r="HT397" s="336"/>
      <c r="HU397" s="337"/>
      <c r="HV397" s="337"/>
      <c r="HW397" s="337"/>
      <c r="HX397" s="97" t="str">
        <f t="shared" si="679"/>
        <v/>
      </c>
      <c r="HY397" s="994"/>
      <c r="HZ397" s="337"/>
      <c r="IA397" s="510" t="str">
        <f t="shared" si="764"/>
        <v/>
      </c>
      <c r="IB397" s="336"/>
      <c r="IC397" s="337"/>
      <c r="ID397" s="337"/>
      <c r="IE397" s="510"/>
      <c r="IF397" s="336"/>
      <c r="IG397" s="337"/>
      <c r="IH397" s="337"/>
      <c r="II397" s="510"/>
      <c r="IJ397" s="336"/>
      <c r="IK397" s="337"/>
      <c r="IL397" s="337"/>
      <c r="IM397" s="510"/>
      <c r="IN397" s="336"/>
      <c r="IO397" s="337"/>
      <c r="IP397" s="337"/>
      <c r="IQ397" s="97" t="str">
        <f t="shared" si="765"/>
        <v/>
      </c>
      <c r="IR397" s="994"/>
      <c r="IS397" s="337"/>
      <c r="IT397" s="337"/>
      <c r="IU397" s="337"/>
      <c r="IV397" s="510" t="str">
        <f t="shared" si="766"/>
        <v/>
      </c>
      <c r="IW397" s="995"/>
    </row>
    <row r="398" spans="1:257" x14ac:dyDescent="0.25">
      <c r="A398" s="996"/>
      <c r="B398" s="507">
        <v>11</v>
      </c>
      <c r="C398" s="97" t="str">
        <f>IF(Proponentes!B389&gt;0,Proponentes!B389,"")</f>
        <v/>
      </c>
      <c r="D398" s="335"/>
      <c r="E398" s="335"/>
      <c r="F398" s="334"/>
      <c r="G398" s="335"/>
      <c r="H398" s="335"/>
      <c r="I398" s="335"/>
      <c r="J398" s="335"/>
      <c r="K398" s="335"/>
      <c r="L398" s="335"/>
      <c r="M398" s="334"/>
      <c r="N398" s="335"/>
      <c r="O398" s="335"/>
      <c r="P398" s="335"/>
      <c r="Q398" s="335"/>
      <c r="R398" s="335"/>
      <c r="S398" s="335"/>
      <c r="T398" s="334"/>
      <c r="U398" s="335"/>
      <c r="V398" s="335"/>
      <c r="W398" s="335"/>
      <c r="X398" s="335"/>
      <c r="Y398" s="335"/>
      <c r="Z398" s="335"/>
      <c r="AA398" s="334"/>
      <c r="AB398" s="335"/>
      <c r="AC398" s="335"/>
      <c r="AD398" s="335"/>
      <c r="AE398" s="335"/>
      <c r="AF398" s="335"/>
      <c r="AG398" s="97" t="str">
        <f t="shared" si="666"/>
        <v/>
      </c>
      <c r="AH398" s="993"/>
      <c r="AI398" s="335"/>
      <c r="AJ398" s="335" t="str">
        <f t="shared" si="683"/>
        <v/>
      </c>
      <c r="AK398" s="335"/>
      <c r="AL398" s="334"/>
      <c r="AM398" s="335"/>
      <c r="AN398" s="335"/>
      <c r="AO398" s="335"/>
      <c r="AP398" s="335"/>
      <c r="AQ398" s="335"/>
      <c r="AR398" s="335"/>
      <c r="AS398" s="334"/>
      <c r="AT398" s="335"/>
      <c r="AU398" s="335"/>
      <c r="AV398" s="335"/>
      <c r="AW398" s="335"/>
      <c r="AX398" s="335"/>
      <c r="AY398" s="335"/>
      <c r="AZ398" s="334"/>
      <c r="BA398" s="335"/>
      <c r="BB398" s="335"/>
      <c r="BC398" s="335"/>
      <c r="BD398" s="335"/>
      <c r="BE398" s="335"/>
      <c r="BF398" s="335"/>
      <c r="BG398" s="334"/>
      <c r="BH398" s="335"/>
      <c r="BI398" s="335"/>
      <c r="BJ398" s="335"/>
      <c r="BK398" s="335"/>
      <c r="BL398" s="97" t="str">
        <f t="shared" si="667"/>
        <v/>
      </c>
      <c r="BM398" s="993"/>
      <c r="BN398" s="335" t="str">
        <f t="shared" si="745"/>
        <v/>
      </c>
      <c r="BO398" s="334"/>
      <c r="BP398" s="335"/>
      <c r="BQ398" s="335"/>
      <c r="BR398" s="335"/>
      <c r="BS398" s="335" t="str">
        <f t="shared" si="746"/>
        <v/>
      </c>
      <c r="BT398" s="334"/>
      <c r="BU398" s="335"/>
      <c r="BV398" s="335"/>
      <c r="BW398" s="335"/>
      <c r="BX398" s="335" t="str">
        <f t="shared" si="747"/>
        <v/>
      </c>
      <c r="BY398" s="334"/>
      <c r="BZ398" s="335"/>
      <c r="CA398" s="335"/>
      <c r="CB398" s="335"/>
      <c r="CC398" s="335" t="str">
        <f t="shared" si="748"/>
        <v/>
      </c>
      <c r="CD398" s="334"/>
      <c r="CE398" s="335"/>
      <c r="CF398" s="335"/>
      <c r="CG398" s="335"/>
      <c r="CH398" s="997"/>
      <c r="CI398" s="97" t="str">
        <f t="shared" si="749"/>
        <v/>
      </c>
      <c r="CJ398" s="998"/>
      <c r="CK398" s="335"/>
      <c r="CL398" s="97" t="str">
        <f t="shared" si="750"/>
        <v/>
      </c>
      <c r="CM398" s="334"/>
      <c r="CN398" s="335"/>
      <c r="CO398" s="335"/>
      <c r="CP398" s="335"/>
      <c r="CQ398" s="97"/>
      <c r="CR398" s="334"/>
      <c r="CS398" s="335"/>
      <c r="CT398" s="335"/>
      <c r="CU398" s="335"/>
      <c r="CV398" s="97"/>
      <c r="CW398" s="334"/>
      <c r="CX398" s="335"/>
      <c r="CY398" s="335"/>
      <c r="CZ398" s="335"/>
      <c r="DA398" s="97"/>
      <c r="DB398" s="334"/>
      <c r="DC398" s="335"/>
      <c r="DD398" s="335"/>
      <c r="DE398" s="335"/>
      <c r="DF398" s="97" t="str">
        <f t="shared" si="672"/>
        <v/>
      </c>
      <c r="DG398" s="993"/>
      <c r="DH398" s="335"/>
      <c r="DI398" s="97" t="str">
        <f t="shared" si="673"/>
        <v/>
      </c>
      <c r="DJ398" s="334"/>
      <c r="DK398" s="335"/>
      <c r="DL398" s="335"/>
      <c r="DM398" s="97"/>
      <c r="DN398" s="334"/>
      <c r="DO398" s="335"/>
      <c r="DP398" s="335"/>
      <c r="DQ398" s="97"/>
      <c r="DR398" s="334"/>
      <c r="DS398" s="335"/>
      <c r="DT398" s="335"/>
      <c r="DU398" s="97"/>
      <c r="DV398" s="334"/>
      <c r="DW398" s="335"/>
      <c r="DX398" s="335"/>
      <c r="DY398" s="97" t="str">
        <f t="shared" si="674"/>
        <v/>
      </c>
      <c r="DZ398" s="998"/>
      <c r="EA398" s="335"/>
      <c r="EB398" s="97" t="str">
        <f t="shared" si="754"/>
        <v/>
      </c>
      <c r="EC398" s="334"/>
      <c r="ED398" s="335"/>
      <c r="EE398" s="335"/>
      <c r="EF398" s="97"/>
      <c r="EG398" s="334"/>
      <c r="EH398" s="335"/>
      <c r="EI398" s="335"/>
      <c r="EJ398" s="97"/>
      <c r="EK398" s="334"/>
      <c r="EL398" s="335"/>
      <c r="EM398" s="335"/>
      <c r="EN398" s="97"/>
      <c r="EO398" s="334"/>
      <c r="EP398" s="335"/>
      <c r="EQ398" s="335"/>
      <c r="ER398" s="97" t="str">
        <f t="shared" si="675"/>
        <v/>
      </c>
      <c r="ES398" s="993"/>
      <c r="ET398" s="335"/>
      <c r="EU398" s="97" t="str">
        <f t="shared" si="756"/>
        <v/>
      </c>
      <c r="EV398" s="334"/>
      <c r="EW398" s="335"/>
      <c r="EX398" s="335"/>
      <c r="EY398" s="97"/>
      <c r="EZ398" s="334"/>
      <c r="FA398" s="335"/>
      <c r="FB398" s="335"/>
      <c r="FC398" s="97"/>
      <c r="FD398" s="334"/>
      <c r="FE398" s="335"/>
      <c r="FF398" s="335"/>
      <c r="FG398" s="97"/>
      <c r="FH398" s="334"/>
      <c r="FI398" s="335"/>
      <c r="FJ398" s="335"/>
      <c r="FK398" s="97" t="str">
        <f t="shared" si="676"/>
        <v/>
      </c>
      <c r="FL398" s="993"/>
      <c r="FM398" s="335"/>
      <c r="FN398" s="97" t="str">
        <f t="shared" si="758"/>
        <v/>
      </c>
      <c r="FO398" s="334"/>
      <c r="FP398" s="335"/>
      <c r="FQ398" s="97"/>
      <c r="FR398" s="334"/>
      <c r="FS398" s="335"/>
      <c r="FT398" s="97"/>
      <c r="FU398" s="334"/>
      <c r="FV398" s="335"/>
      <c r="FW398" s="97"/>
      <c r="FX398" s="334"/>
      <c r="FY398" s="335"/>
      <c r="FZ398" s="97" t="str">
        <f t="shared" si="677"/>
        <v/>
      </c>
      <c r="GA398" s="993"/>
      <c r="GB398" s="335"/>
      <c r="GC398" s="510" t="str">
        <f t="shared" si="760"/>
        <v/>
      </c>
      <c r="GD398" s="336"/>
      <c r="GE398" s="337"/>
      <c r="GF398" s="337"/>
      <c r="GG398" s="337"/>
      <c r="GH398" s="337"/>
      <c r="GI398" s="510"/>
      <c r="GJ398" s="336"/>
      <c r="GK398" s="337"/>
      <c r="GL398" s="337"/>
      <c r="GM398" s="337"/>
      <c r="GN398" s="337"/>
      <c r="GO398" s="510"/>
      <c r="GP398" s="336"/>
      <c r="GQ398" s="337"/>
      <c r="GR398" s="337"/>
      <c r="GS398" s="337"/>
      <c r="GT398" s="337"/>
      <c r="GU398" s="510"/>
      <c r="GV398" s="336"/>
      <c r="GW398" s="337"/>
      <c r="GX398" s="337"/>
      <c r="GY398" s="337"/>
      <c r="GZ398" s="336"/>
      <c r="HA398" s="510" t="str">
        <f t="shared" si="678"/>
        <v/>
      </c>
      <c r="HB398" s="994"/>
      <c r="HC398" s="337"/>
      <c r="HD398" s="510" t="str">
        <f t="shared" si="762"/>
        <v/>
      </c>
      <c r="HE398" s="336"/>
      <c r="HF398" s="337"/>
      <c r="HG398" s="337"/>
      <c r="HH398" s="336"/>
      <c r="HI398" s="510"/>
      <c r="HJ398" s="336"/>
      <c r="HK398" s="337"/>
      <c r="HL398" s="337"/>
      <c r="HM398" s="336"/>
      <c r="HN398" s="510"/>
      <c r="HO398" s="336"/>
      <c r="HP398" s="337"/>
      <c r="HQ398" s="337"/>
      <c r="HR398" s="337"/>
      <c r="HS398" s="510"/>
      <c r="HT398" s="336"/>
      <c r="HU398" s="337"/>
      <c r="HV398" s="337"/>
      <c r="HW398" s="337"/>
      <c r="HX398" s="97" t="str">
        <f t="shared" si="679"/>
        <v/>
      </c>
      <c r="HY398" s="994"/>
      <c r="HZ398" s="337"/>
      <c r="IA398" s="510" t="str">
        <f t="shared" si="764"/>
        <v/>
      </c>
      <c r="IB398" s="336"/>
      <c r="IC398" s="337"/>
      <c r="ID398" s="337"/>
      <c r="IE398" s="510"/>
      <c r="IF398" s="336"/>
      <c r="IG398" s="337"/>
      <c r="IH398" s="337"/>
      <c r="II398" s="510"/>
      <c r="IJ398" s="336"/>
      <c r="IK398" s="337"/>
      <c r="IL398" s="337"/>
      <c r="IM398" s="510"/>
      <c r="IN398" s="336"/>
      <c r="IO398" s="337"/>
      <c r="IP398" s="337"/>
      <c r="IQ398" s="97" t="str">
        <f t="shared" si="765"/>
        <v/>
      </c>
      <c r="IR398" s="994"/>
      <c r="IS398" s="337"/>
      <c r="IT398" s="337"/>
      <c r="IU398" s="337"/>
      <c r="IV398" s="510" t="str">
        <f t="shared" si="766"/>
        <v/>
      </c>
      <c r="IW398" s="995"/>
    </row>
    <row r="399" spans="1:257" x14ac:dyDescent="0.25">
      <c r="A399" s="996"/>
      <c r="B399" s="507">
        <v>12</v>
      </c>
      <c r="C399" s="97" t="str">
        <f>IF(Proponentes!B390&gt;0,Proponentes!B390,"")</f>
        <v/>
      </c>
      <c r="D399" s="335"/>
      <c r="E399" s="335"/>
      <c r="F399" s="334"/>
      <c r="G399" s="335"/>
      <c r="H399" s="335"/>
      <c r="I399" s="335"/>
      <c r="J399" s="335"/>
      <c r="K399" s="335"/>
      <c r="L399" s="335"/>
      <c r="M399" s="334"/>
      <c r="N399" s="335"/>
      <c r="O399" s="335"/>
      <c r="P399" s="335"/>
      <c r="Q399" s="335"/>
      <c r="R399" s="335"/>
      <c r="S399" s="335"/>
      <c r="T399" s="334"/>
      <c r="U399" s="335"/>
      <c r="V399" s="335"/>
      <c r="W399" s="335"/>
      <c r="X399" s="335"/>
      <c r="Y399" s="335"/>
      <c r="Z399" s="335"/>
      <c r="AA399" s="334"/>
      <c r="AB399" s="335"/>
      <c r="AC399" s="335"/>
      <c r="AD399" s="335"/>
      <c r="AE399" s="335"/>
      <c r="AF399" s="335"/>
      <c r="AG399" s="97" t="str">
        <f t="shared" si="666"/>
        <v/>
      </c>
      <c r="AH399" s="993"/>
      <c r="AI399" s="335"/>
      <c r="AJ399" s="335" t="str">
        <f t="shared" si="683"/>
        <v/>
      </c>
      <c r="AK399" s="335"/>
      <c r="AL399" s="334"/>
      <c r="AM399" s="335"/>
      <c r="AN399" s="335"/>
      <c r="AO399" s="335"/>
      <c r="AP399" s="335"/>
      <c r="AQ399" s="335"/>
      <c r="AR399" s="335"/>
      <c r="AS399" s="334"/>
      <c r="AT399" s="335"/>
      <c r="AU399" s="335"/>
      <c r="AV399" s="335"/>
      <c r="AW399" s="335"/>
      <c r="AX399" s="335"/>
      <c r="AY399" s="335"/>
      <c r="AZ399" s="334"/>
      <c r="BA399" s="335"/>
      <c r="BB399" s="335"/>
      <c r="BC399" s="335"/>
      <c r="BD399" s="335"/>
      <c r="BE399" s="335"/>
      <c r="BF399" s="335"/>
      <c r="BG399" s="334"/>
      <c r="BH399" s="335"/>
      <c r="BI399" s="335"/>
      <c r="BJ399" s="335"/>
      <c r="BK399" s="335"/>
      <c r="BL399" s="97" t="str">
        <f t="shared" si="667"/>
        <v/>
      </c>
      <c r="BM399" s="993"/>
      <c r="BN399" s="335" t="str">
        <f t="shared" si="745"/>
        <v/>
      </c>
      <c r="BO399" s="334"/>
      <c r="BP399" s="335"/>
      <c r="BQ399" s="335"/>
      <c r="BR399" s="335"/>
      <c r="BS399" s="335" t="str">
        <f t="shared" si="746"/>
        <v/>
      </c>
      <c r="BT399" s="334"/>
      <c r="BU399" s="335"/>
      <c r="BV399" s="335"/>
      <c r="BW399" s="335"/>
      <c r="BX399" s="335" t="str">
        <f t="shared" si="747"/>
        <v/>
      </c>
      <c r="BY399" s="334"/>
      <c r="BZ399" s="335"/>
      <c r="CA399" s="335"/>
      <c r="CB399" s="335"/>
      <c r="CC399" s="335" t="str">
        <f t="shared" si="748"/>
        <v/>
      </c>
      <c r="CD399" s="334"/>
      <c r="CE399" s="335"/>
      <c r="CF399" s="335"/>
      <c r="CG399" s="335"/>
      <c r="CH399" s="997"/>
      <c r="CI399" s="97" t="str">
        <f t="shared" si="749"/>
        <v/>
      </c>
      <c r="CJ399" s="998"/>
      <c r="CK399" s="335"/>
      <c r="CL399" s="97" t="str">
        <f t="shared" si="750"/>
        <v/>
      </c>
      <c r="CM399" s="334"/>
      <c r="CN399" s="335"/>
      <c r="CO399" s="335"/>
      <c r="CP399" s="335"/>
      <c r="CQ399" s="97"/>
      <c r="CR399" s="334"/>
      <c r="CS399" s="335"/>
      <c r="CT399" s="335"/>
      <c r="CU399" s="335"/>
      <c r="CV399" s="97"/>
      <c r="CW399" s="334"/>
      <c r="CX399" s="335"/>
      <c r="CY399" s="335"/>
      <c r="CZ399" s="335"/>
      <c r="DA399" s="97"/>
      <c r="DB399" s="334"/>
      <c r="DC399" s="335"/>
      <c r="DD399" s="335"/>
      <c r="DE399" s="335"/>
      <c r="DF399" s="97" t="str">
        <f t="shared" si="672"/>
        <v/>
      </c>
      <c r="DG399" s="993"/>
      <c r="DH399" s="335"/>
      <c r="DI399" s="97" t="str">
        <f t="shared" si="673"/>
        <v/>
      </c>
      <c r="DJ399" s="334"/>
      <c r="DK399" s="335"/>
      <c r="DL399" s="335"/>
      <c r="DM399" s="97"/>
      <c r="DN399" s="334"/>
      <c r="DO399" s="335"/>
      <c r="DP399" s="335"/>
      <c r="DQ399" s="97"/>
      <c r="DR399" s="334"/>
      <c r="DS399" s="335"/>
      <c r="DT399" s="335"/>
      <c r="DU399" s="97"/>
      <c r="DV399" s="334"/>
      <c r="DW399" s="335"/>
      <c r="DX399" s="335"/>
      <c r="DY399" s="97" t="str">
        <f t="shared" si="674"/>
        <v/>
      </c>
      <c r="DZ399" s="998"/>
      <c r="EA399" s="335"/>
      <c r="EB399" s="97" t="str">
        <f t="shared" si="754"/>
        <v/>
      </c>
      <c r="EC399" s="334"/>
      <c r="ED399" s="335"/>
      <c r="EE399" s="335"/>
      <c r="EF399" s="97"/>
      <c r="EG399" s="334"/>
      <c r="EH399" s="335"/>
      <c r="EI399" s="335"/>
      <c r="EJ399" s="97"/>
      <c r="EK399" s="334"/>
      <c r="EL399" s="335"/>
      <c r="EM399" s="335"/>
      <c r="EN399" s="97"/>
      <c r="EO399" s="334"/>
      <c r="EP399" s="335"/>
      <c r="EQ399" s="335"/>
      <c r="ER399" s="97" t="str">
        <f t="shared" si="675"/>
        <v/>
      </c>
      <c r="ES399" s="993"/>
      <c r="ET399" s="335"/>
      <c r="EU399" s="97" t="str">
        <f t="shared" si="756"/>
        <v/>
      </c>
      <c r="EV399" s="334"/>
      <c r="EW399" s="335"/>
      <c r="EX399" s="335"/>
      <c r="EY399" s="97"/>
      <c r="EZ399" s="334"/>
      <c r="FA399" s="335"/>
      <c r="FB399" s="335"/>
      <c r="FC399" s="97"/>
      <c r="FD399" s="334"/>
      <c r="FE399" s="335"/>
      <c r="FF399" s="335"/>
      <c r="FG399" s="97"/>
      <c r="FH399" s="334"/>
      <c r="FI399" s="335"/>
      <c r="FJ399" s="335"/>
      <c r="FK399" s="97" t="str">
        <f t="shared" si="676"/>
        <v/>
      </c>
      <c r="FL399" s="993"/>
      <c r="FM399" s="335"/>
      <c r="FN399" s="97" t="str">
        <f t="shared" si="758"/>
        <v/>
      </c>
      <c r="FO399" s="334"/>
      <c r="FP399" s="335"/>
      <c r="FQ399" s="97"/>
      <c r="FR399" s="334"/>
      <c r="FS399" s="335"/>
      <c r="FT399" s="97"/>
      <c r="FU399" s="334"/>
      <c r="FV399" s="335"/>
      <c r="FW399" s="97"/>
      <c r="FX399" s="334"/>
      <c r="FY399" s="335"/>
      <c r="FZ399" s="97" t="str">
        <f t="shared" si="677"/>
        <v/>
      </c>
      <c r="GA399" s="993"/>
      <c r="GB399" s="335"/>
      <c r="GC399" s="510" t="str">
        <f t="shared" si="760"/>
        <v/>
      </c>
      <c r="GD399" s="336"/>
      <c r="GE399" s="337"/>
      <c r="GF399" s="337"/>
      <c r="GG399" s="337"/>
      <c r="GH399" s="337"/>
      <c r="GI399" s="510"/>
      <c r="GJ399" s="336"/>
      <c r="GK399" s="337"/>
      <c r="GL399" s="337"/>
      <c r="GM399" s="337"/>
      <c r="GN399" s="337"/>
      <c r="GO399" s="510"/>
      <c r="GP399" s="336"/>
      <c r="GQ399" s="337"/>
      <c r="GR399" s="337"/>
      <c r="GS399" s="337"/>
      <c r="GT399" s="337"/>
      <c r="GU399" s="510"/>
      <c r="GV399" s="336"/>
      <c r="GW399" s="337"/>
      <c r="GX399" s="337"/>
      <c r="GY399" s="337"/>
      <c r="GZ399" s="336"/>
      <c r="HA399" s="510" t="str">
        <f t="shared" si="678"/>
        <v/>
      </c>
      <c r="HB399" s="994"/>
      <c r="HC399" s="337"/>
      <c r="HD399" s="510" t="str">
        <f t="shared" si="762"/>
        <v/>
      </c>
      <c r="HE399" s="336"/>
      <c r="HF399" s="337"/>
      <c r="HG399" s="337"/>
      <c r="HH399" s="336"/>
      <c r="HI399" s="510"/>
      <c r="HJ399" s="336"/>
      <c r="HK399" s="337"/>
      <c r="HL399" s="337"/>
      <c r="HM399" s="336"/>
      <c r="HN399" s="510"/>
      <c r="HO399" s="336"/>
      <c r="HP399" s="337"/>
      <c r="HQ399" s="337"/>
      <c r="HR399" s="337"/>
      <c r="HS399" s="510"/>
      <c r="HT399" s="336"/>
      <c r="HU399" s="337"/>
      <c r="HV399" s="337"/>
      <c r="HW399" s="337"/>
      <c r="HX399" s="97" t="str">
        <f t="shared" si="679"/>
        <v/>
      </c>
      <c r="HY399" s="994"/>
      <c r="HZ399" s="337"/>
      <c r="IA399" s="510" t="str">
        <f t="shared" si="764"/>
        <v/>
      </c>
      <c r="IB399" s="336"/>
      <c r="IC399" s="337"/>
      <c r="ID399" s="337"/>
      <c r="IE399" s="510"/>
      <c r="IF399" s="336"/>
      <c r="IG399" s="337"/>
      <c r="IH399" s="337"/>
      <c r="II399" s="510"/>
      <c r="IJ399" s="336"/>
      <c r="IK399" s="337"/>
      <c r="IL399" s="337"/>
      <c r="IM399" s="510"/>
      <c r="IN399" s="336"/>
      <c r="IO399" s="337"/>
      <c r="IP399" s="337"/>
      <c r="IQ399" s="97" t="str">
        <f t="shared" si="765"/>
        <v/>
      </c>
      <c r="IR399" s="994"/>
      <c r="IS399" s="337"/>
      <c r="IT399" s="337"/>
      <c r="IU399" s="337"/>
      <c r="IV399" s="510" t="str">
        <f t="shared" si="766"/>
        <v/>
      </c>
      <c r="IW399" s="995"/>
    </row>
    <row r="400" spans="1:257" x14ac:dyDescent="0.25">
      <c r="A400" s="548">
        <v>30</v>
      </c>
      <c r="B400" s="514"/>
      <c r="C400" s="514"/>
      <c r="D400" s="514"/>
      <c r="E400" s="514"/>
      <c r="F400" s="515"/>
      <c r="G400" s="514"/>
      <c r="H400" s="514"/>
      <c r="I400" s="514"/>
      <c r="J400" s="514"/>
      <c r="K400" s="514"/>
      <c r="L400" s="514"/>
      <c r="M400" s="514"/>
      <c r="N400" s="514"/>
      <c r="O400" s="514"/>
      <c r="P400" s="514"/>
      <c r="Q400" s="514"/>
      <c r="R400" s="514"/>
      <c r="S400" s="514"/>
      <c r="T400" s="514"/>
      <c r="U400" s="514"/>
      <c r="V400" s="514"/>
      <c r="W400" s="514"/>
      <c r="X400" s="514"/>
      <c r="Y400" s="514"/>
      <c r="Z400" s="514"/>
      <c r="AA400" s="514"/>
      <c r="AB400" s="514"/>
      <c r="AC400" s="514"/>
      <c r="AD400" s="514"/>
      <c r="AE400" s="514"/>
      <c r="AF400" s="514"/>
      <c r="AG400" s="514"/>
      <c r="AH400" s="514"/>
      <c r="AI400" s="514"/>
      <c r="AJ400" s="514"/>
      <c r="AK400" s="514"/>
      <c r="AL400" s="514"/>
      <c r="AM400" s="514"/>
      <c r="AN400" s="514"/>
      <c r="AO400" s="514"/>
      <c r="AP400" s="514"/>
      <c r="AQ400" s="514"/>
      <c r="AR400" s="514"/>
      <c r="AS400" s="514"/>
      <c r="AT400" s="514"/>
      <c r="AU400" s="514"/>
      <c r="AV400" s="514"/>
      <c r="AW400" s="514"/>
      <c r="AX400" s="514"/>
      <c r="AY400" s="514"/>
      <c r="AZ400" s="514"/>
      <c r="BA400" s="514"/>
      <c r="BB400" s="514"/>
      <c r="BC400" s="514"/>
      <c r="BD400" s="514"/>
      <c r="BE400" s="514"/>
      <c r="BF400" s="514"/>
      <c r="BG400" s="514"/>
      <c r="BH400" s="514"/>
      <c r="BI400" s="514"/>
      <c r="BJ400" s="514"/>
      <c r="BK400" s="514"/>
      <c r="BL400" s="514"/>
      <c r="BM400" s="514"/>
      <c r="BN400" s="514"/>
      <c r="BO400" s="514"/>
      <c r="BP400" s="514"/>
      <c r="BQ400" s="514"/>
      <c r="BR400" s="514"/>
      <c r="BS400" s="514"/>
      <c r="BT400" s="514"/>
      <c r="BU400" s="514"/>
      <c r="BV400" s="514"/>
      <c r="BW400" s="514"/>
      <c r="BX400" s="514"/>
      <c r="BY400" s="514"/>
      <c r="BZ400" s="514"/>
      <c r="CA400" s="514"/>
      <c r="CB400" s="514"/>
      <c r="CC400" s="514"/>
      <c r="CD400" s="514"/>
      <c r="CE400" s="514"/>
      <c r="CF400" s="514"/>
      <c r="CG400" s="514"/>
      <c r="CH400" s="516"/>
      <c r="CI400" s="514"/>
      <c r="CJ400" s="514"/>
      <c r="CK400" s="514"/>
      <c r="CL400" s="514"/>
      <c r="CM400" s="514"/>
      <c r="CN400" s="514"/>
      <c r="CO400" s="514"/>
      <c r="CP400" s="514"/>
      <c r="CQ400" s="514"/>
      <c r="CR400" s="514"/>
      <c r="CS400" s="514"/>
      <c r="CT400" s="514"/>
      <c r="CU400" s="514"/>
      <c r="CV400" s="514"/>
      <c r="CW400" s="514"/>
      <c r="CX400" s="514"/>
      <c r="CY400" s="514"/>
      <c r="CZ400" s="514"/>
      <c r="DA400" s="514"/>
      <c r="DB400" s="514"/>
      <c r="DC400" s="514"/>
      <c r="DD400" s="514"/>
      <c r="DE400" s="514"/>
      <c r="DF400" s="514"/>
      <c r="DG400" s="514"/>
      <c r="DH400" s="514"/>
      <c r="DI400" s="514"/>
      <c r="DJ400" s="514"/>
      <c r="DK400" s="514"/>
      <c r="DL400" s="514"/>
      <c r="DM400" s="514"/>
      <c r="DN400" s="514"/>
      <c r="DO400" s="514"/>
      <c r="DP400" s="514"/>
      <c r="DQ400" s="514"/>
      <c r="DR400" s="514"/>
      <c r="DS400" s="514"/>
      <c r="DT400" s="514"/>
      <c r="DU400" s="514"/>
      <c r="DV400" s="514"/>
      <c r="DW400" s="514"/>
      <c r="DX400" s="514"/>
      <c r="DY400" s="514"/>
      <c r="DZ400" s="514"/>
      <c r="EA400" s="514"/>
      <c r="EB400" s="514"/>
      <c r="EC400" s="514"/>
      <c r="ED400" s="514"/>
      <c r="EE400" s="514"/>
      <c r="EF400" s="514"/>
      <c r="EG400" s="514"/>
      <c r="EH400" s="514"/>
      <c r="EI400" s="514"/>
      <c r="EJ400" s="514"/>
      <c r="EK400" s="514"/>
      <c r="EL400" s="514"/>
      <c r="EM400" s="514"/>
      <c r="EN400" s="514"/>
      <c r="EO400" s="514"/>
      <c r="EP400" s="514"/>
      <c r="EQ400" s="514"/>
      <c r="ER400" s="514"/>
      <c r="ES400" s="514"/>
      <c r="ET400" s="514"/>
      <c r="EU400" s="514"/>
      <c r="EV400" s="514"/>
      <c r="EW400" s="514"/>
      <c r="EX400" s="514"/>
      <c r="EY400" s="514"/>
      <c r="EZ400" s="514"/>
      <c r="FA400" s="514"/>
      <c r="FB400" s="514"/>
      <c r="FC400" s="514"/>
      <c r="FD400" s="514"/>
      <c r="FE400" s="514"/>
      <c r="FF400" s="514"/>
      <c r="FG400" s="514"/>
      <c r="FH400" s="514"/>
      <c r="FI400" s="514"/>
      <c r="FJ400" s="514"/>
      <c r="FK400" s="514"/>
      <c r="FL400" s="514"/>
      <c r="FM400" s="514"/>
      <c r="FN400" s="514"/>
      <c r="FO400" s="514"/>
      <c r="FP400" s="514"/>
      <c r="FQ400" s="514"/>
      <c r="FR400" s="514"/>
      <c r="FS400" s="514"/>
      <c r="FT400" s="514"/>
      <c r="FU400" s="514"/>
      <c r="FV400" s="514"/>
      <c r="FW400" s="514"/>
      <c r="FX400" s="514"/>
      <c r="FY400" s="514"/>
      <c r="FZ400" s="514"/>
      <c r="GA400" s="514"/>
      <c r="GB400" s="514"/>
      <c r="GC400" s="514"/>
      <c r="GD400" s="514"/>
      <c r="GE400" s="514"/>
      <c r="GF400" s="514"/>
      <c r="GG400" s="514"/>
      <c r="GH400" s="514"/>
      <c r="GI400" s="514"/>
      <c r="GJ400" s="514"/>
      <c r="GK400" s="514"/>
      <c r="GL400" s="514"/>
      <c r="GM400" s="514"/>
      <c r="GN400" s="514"/>
      <c r="GO400" s="514"/>
      <c r="GP400" s="514"/>
      <c r="GQ400" s="514"/>
      <c r="GR400" s="514"/>
      <c r="GS400" s="514"/>
      <c r="GT400" s="514"/>
      <c r="GU400" s="514"/>
      <c r="GV400" s="514"/>
      <c r="GW400" s="514"/>
      <c r="GX400" s="514"/>
      <c r="GY400" s="514"/>
      <c r="GZ400" s="514"/>
      <c r="HA400" s="514"/>
      <c r="HB400" s="514"/>
      <c r="HC400" s="514"/>
      <c r="HD400" s="514"/>
      <c r="HE400" s="514"/>
      <c r="HF400" s="514"/>
      <c r="HG400" s="514"/>
      <c r="HH400" s="514"/>
      <c r="HI400" s="514"/>
      <c r="HJ400" s="514"/>
      <c r="HK400" s="514"/>
      <c r="HL400" s="514"/>
      <c r="HM400" s="514"/>
      <c r="HN400" s="514"/>
      <c r="HO400" s="514"/>
      <c r="HP400" s="514"/>
      <c r="HQ400" s="514"/>
      <c r="HR400" s="514"/>
      <c r="HS400" s="514"/>
      <c r="HT400" s="514"/>
      <c r="HU400" s="514"/>
      <c r="HV400" s="514"/>
      <c r="HW400" s="514"/>
      <c r="HX400" s="514"/>
      <c r="HY400" s="514"/>
      <c r="HZ400" s="514"/>
      <c r="IA400" s="514"/>
      <c r="IB400" s="514"/>
      <c r="IC400" s="514"/>
      <c r="ID400" s="514"/>
      <c r="IE400" s="514"/>
      <c r="IF400" s="514"/>
      <c r="IG400" s="514"/>
      <c r="IH400" s="514"/>
      <c r="II400" s="514"/>
      <c r="IJ400" s="514"/>
      <c r="IK400" s="514"/>
      <c r="IL400" s="514"/>
      <c r="IM400" s="514"/>
      <c r="IN400" s="514"/>
      <c r="IO400" s="514"/>
      <c r="IP400" s="514"/>
      <c r="IQ400" s="514"/>
      <c r="IR400" s="514"/>
      <c r="IS400" s="514"/>
      <c r="IT400" s="514"/>
      <c r="IU400" s="514"/>
      <c r="IV400" s="514"/>
      <c r="IW400" s="549"/>
    </row>
    <row r="401" spans="1:257" ht="66" x14ac:dyDescent="0.25">
      <c r="A401" s="996">
        <f t="shared" ref="A401" si="767">A413</f>
        <v>31</v>
      </c>
      <c r="B401" s="507">
        <v>1</v>
      </c>
      <c r="C401" s="97" t="str">
        <f>IF(Proponentes!B392&gt;0,Proponentes!B392,"")</f>
        <v>UNIÓN TEMPORAL  AHS  2021</v>
      </c>
      <c r="D401" s="335"/>
      <c r="E401" s="334" t="s">
        <v>1844</v>
      </c>
      <c r="F401" s="345" t="s">
        <v>1845</v>
      </c>
      <c r="G401" s="341">
        <v>47133</v>
      </c>
      <c r="H401" s="335" t="s">
        <v>1631</v>
      </c>
      <c r="I401" s="335"/>
      <c r="J401" s="335"/>
      <c r="K401" s="335"/>
      <c r="L401" s="335" t="s">
        <v>1846</v>
      </c>
      <c r="M401" s="345" t="s">
        <v>1847</v>
      </c>
      <c r="N401" s="341">
        <v>47147</v>
      </c>
      <c r="O401" s="335" t="s">
        <v>1631</v>
      </c>
      <c r="P401" s="335"/>
      <c r="Q401" s="335"/>
      <c r="R401" s="335"/>
      <c r="S401" s="335"/>
      <c r="T401" s="334"/>
      <c r="U401" s="335"/>
      <c r="V401" s="335"/>
      <c r="W401" s="335"/>
      <c r="X401" s="335"/>
      <c r="Y401" s="335"/>
      <c r="Z401" s="335"/>
      <c r="AA401" s="334"/>
      <c r="AB401" s="335"/>
      <c r="AC401" s="335"/>
      <c r="AD401" s="335"/>
      <c r="AE401" s="335"/>
      <c r="AF401" s="335"/>
      <c r="AG401" s="97" t="str">
        <f t="shared" ref="AG401" si="768">IF(E401="","",IF(K401=0,IF(R401=0,IF(Y401=0,IF(AF401=0,"CUMPLE","NO CUMPLE"),"NO CUMPLE"),"NO CUMPLE"),"NO CUMPLE"))</f>
        <v>CUMPLE</v>
      </c>
      <c r="AH401" s="993"/>
      <c r="AI401" s="335"/>
      <c r="AJ401" s="335" t="str">
        <f t="shared" ref="AJ401" si="769">IF(E401&gt;0,E401,"")</f>
        <v xml:space="preserve">COMPAÑIA Y SEGURIDAD PRIVADA AGUILAS DE ORO LTDA </v>
      </c>
      <c r="AK401" s="335" t="s">
        <v>1631</v>
      </c>
      <c r="AL401" s="345" t="s">
        <v>1848</v>
      </c>
      <c r="AM401" s="341">
        <v>44872</v>
      </c>
      <c r="AN401" s="335"/>
      <c r="AO401" s="335"/>
      <c r="AP401" s="335"/>
      <c r="AQ401" s="335" t="s">
        <v>1849</v>
      </c>
      <c r="AR401" s="335" t="s">
        <v>1631</v>
      </c>
      <c r="AS401" s="334" t="s">
        <v>1850</v>
      </c>
      <c r="AT401" s="341">
        <v>44526</v>
      </c>
      <c r="AU401" s="335"/>
      <c r="AV401" s="335"/>
      <c r="AW401" s="335"/>
      <c r="AX401" s="335"/>
      <c r="AY401" s="335"/>
      <c r="AZ401" s="334"/>
      <c r="BA401" s="335"/>
      <c r="BB401" s="335"/>
      <c r="BC401" s="335"/>
      <c r="BD401" s="335"/>
      <c r="BE401" s="335"/>
      <c r="BF401" s="335"/>
      <c r="BG401" s="334"/>
      <c r="BH401" s="335"/>
      <c r="BI401" s="335"/>
      <c r="BJ401" s="335"/>
      <c r="BK401" s="335"/>
      <c r="BL401" s="97" t="str">
        <f t="shared" ref="BL401" si="770">IF(AJ401="","",IF(AP401=0,IF(AW401=0,IF(BD401=0,IF(BK401=0,"CUMPLE","NO CUMPLE"),"NO CUMPLE"),"NO CUMPLE"),"NO CUMPLE"))</f>
        <v>CUMPLE</v>
      </c>
      <c r="BM401" s="993"/>
      <c r="BN401" s="335" t="str">
        <f t="shared" ref="BN401:BN412" si="771">IF(E401&gt;0,E401,"")</f>
        <v xml:space="preserve">COMPAÑIA Y SEGURIDAD PRIVADA AGUILAS DE ORO LTDA </v>
      </c>
      <c r="BO401" s="334" t="s">
        <v>1315</v>
      </c>
      <c r="BP401" s="335" t="s">
        <v>1631</v>
      </c>
      <c r="BQ401" s="335">
        <v>51</v>
      </c>
      <c r="BR401" s="335"/>
      <c r="BS401" s="335" t="str">
        <f t="shared" ref="BS401:BS412" si="772">IF(L401&gt;0,L401,"")</f>
        <v>HELAM SEGURIDAD LTDA</v>
      </c>
      <c r="BT401" s="334"/>
      <c r="BU401" s="335"/>
      <c r="BV401" s="335"/>
      <c r="BW401" s="335"/>
      <c r="BX401" s="335" t="str">
        <f t="shared" ref="BX401:BX412" si="773">IF(S401&gt;0,S401,"")</f>
        <v/>
      </c>
      <c r="BY401" s="334"/>
      <c r="BZ401" s="335"/>
      <c r="CA401" s="335"/>
      <c r="CB401" s="335"/>
      <c r="CC401" s="335" t="str">
        <f t="shared" ref="CC401:CC412" si="774">IF(Z401&gt;0,Z401,"")</f>
        <v/>
      </c>
      <c r="CD401" s="334"/>
      <c r="CE401" s="335"/>
      <c r="CF401" s="335"/>
      <c r="CG401" s="335"/>
      <c r="CH401" s="997">
        <f>Proponentes!N392</f>
        <v>0</v>
      </c>
      <c r="CI401" s="97" t="str">
        <f t="shared" ref="CI401:CI412" si="775">IF(BN401="","",IF(CJ401=0,"CUMPLE","NO CUMPLE"))</f>
        <v>CUMPLE</v>
      </c>
      <c r="CJ401" s="998"/>
      <c r="CK401" s="335"/>
      <c r="CL401" s="97" t="str">
        <f t="shared" ref="CL401:CL412" si="776">IF(E401&gt;0,E401,"")</f>
        <v xml:space="preserve">COMPAÑIA Y SEGURIDAD PRIVADA AGUILAS DE ORO LTDA </v>
      </c>
      <c r="CM401" s="519" t="s">
        <v>332</v>
      </c>
      <c r="CN401" s="335" t="s">
        <v>1538</v>
      </c>
      <c r="CO401" s="335" t="s">
        <v>1631</v>
      </c>
      <c r="CP401" s="335"/>
      <c r="CQ401" s="97" t="s">
        <v>1849</v>
      </c>
      <c r="CR401" s="345" t="s">
        <v>315</v>
      </c>
      <c r="CS401" s="335" t="s">
        <v>1538</v>
      </c>
      <c r="CT401" s="335" t="s">
        <v>1631</v>
      </c>
      <c r="CU401" s="335"/>
      <c r="CV401" s="97"/>
      <c r="CW401" s="334"/>
      <c r="CX401" s="335"/>
      <c r="CY401" s="335"/>
      <c r="CZ401" s="335"/>
      <c r="DA401" s="97"/>
      <c r="DB401" s="334"/>
      <c r="DC401" s="335"/>
      <c r="DD401" s="335"/>
      <c r="DE401" s="335"/>
      <c r="DF401" s="97" t="str">
        <f t="shared" ref="DF401" si="777">IF(CL401="","",IF(CP401=0,IF(CU401=0,IF(CZ401=0,IF(DE401=0,"CUMPLE","NO CUMPLE"),"NO CUMPLE"),"NO CUMPLE"),"NO CUMPLE"))</f>
        <v>CUMPLE</v>
      </c>
      <c r="DG401" s="993"/>
      <c r="DH401" s="335"/>
      <c r="DI401" s="97" t="str">
        <f t="shared" ref="DI401" si="778">IF(E401&gt;0,E401,"")</f>
        <v xml:space="preserve">COMPAÑIA Y SEGURIDAD PRIVADA AGUILAS DE ORO LTDA </v>
      </c>
      <c r="DJ401" s="345" t="s">
        <v>315</v>
      </c>
      <c r="DK401" s="335" t="s">
        <v>1631</v>
      </c>
      <c r="DL401" s="335"/>
      <c r="DM401" s="97" t="s">
        <v>1849</v>
      </c>
      <c r="DN401" s="345" t="s">
        <v>319</v>
      </c>
      <c r="DO401" s="335" t="s">
        <v>1631</v>
      </c>
      <c r="DP401" s="335"/>
      <c r="DQ401" s="97"/>
      <c r="DR401" s="334"/>
      <c r="DS401" s="335"/>
      <c r="DT401" s="335"/>
      <c r="DU401" s="97"/>
      <c r="DV401" s="334"/>
      <c r="DW401" s="335"/>
      <c r="DX401" s="335"/>
      <c r="DY401" s="97" t="str">
        <f t="shared" ref="DY401" si="779">IF(DI401="","",IF(DL401=0,IF(DP401=0,IF(DT401=0,IF(DX401=0,"CUMPLE","NO CUMPLE"),"NO CUMPLE"),"NO CUMPLE"),"NO CUMPLE"))</f>
        <v>CUMPLE</v>
      </c>
      <c r="DZ401" s="998"/>
      <c r="EA401" s="335"/>
      <c r="EB401" s="97" t="str">
        <f t="shared" ref="EB401:EB412" si="780">IF(E401&gt;0,E401,"")</f>
        <v xml:space="preserve">COMPAÑIA Y SEGURIDAD PRIVADA AGUILAS DE ORO LTDA </v>
      </c>
      <c r="EC401" s="345" t="s">
        <v>332</v>
      </c>
      <c r="ED401" s="335" t="s">
        <v>1631</v>
      </c>
      <c r="EE401" s="335"/>
      <c r="EF401" s="97" t="s">
        <v>1849</v>
      </c>
      <c r="EG401" s="345" t="s">
        <v>315</v>
      </c>
      <c r="EH401" s="335" t="s">
        <v>1631</v>
      </c>
      <c r="EI401" s="335"/>
      <c r="EJ401" s="97"/>
      <c r="EK401" s="334"/>
      <c r="EL401" s="335"/>
      <c r="EM401" s="335"/>
      <c r="EN401" s="97"/>
      <c r="EO401" s="334"/>
      <c r="EP401" s="335"/>
      <c r="EQ401" s="335"/>
      <c r="ER401" s="97" t="str">
        <f t="shared" ref="ER401" si="781">IF(EB401="","",IF(EE401=0,IF(EI401=0,IF(EM401=0,IF(EQ401=0,"CUMPLE","NO CUMPLE"),"NO CUMPLE"),"NO CUMPLE"),"NO CUMPLE"))</f>
        <v>CUMPLE</v>
      </c>
      <c r="ES401" s="993"/>
      <c r="ET401" s="335"/>
      <c r="EU401" s="97" t="str">
        <f t="shared" ref="EU401:EU412" si="782">IF(E401&gt;0,E401,"")</f>
        <v xml:space="preserve">COMPAÑIA Y SEGURIDAD PRIVADA AGUILAS DE ORO LTDA </v>
      </c>
      <c r="EV401" s="345" t="s">
        <v>1851</v>
      </c>
      <c r="EW401" s="335" t="s">
        <v>1631</v>
      </c>
      <c r="EX401" s="335"/>
      <c r="EY401" s="97" t="s">
        <v>1849</v>
      </c>
      <c r="EZ401" s="345" t="s">
        <v>1852</v>
      </c>
      <c r="FA401" s="335" t="s">
        <v>1631</v>
      </c>
      <c r="FB401" s="335"/>
      <c r="FC401" s="97"/>
      <c r="FD401" s="334"/>
      <c r="FE401" s="335"/>
      <c r="FF401" s="335"/>
      <c r="FG401" s="97"/>
      <c r="FH401" s="334"/>
      <c r="FI401" s="335"/>
      <c r="FJ401" s="335"/>
      <c r="FK401" s="97" t="str">
        <f t="shared" ref="FK401" si="783">IF(EU401="","",IF(EX401=0,IF(FB401=0,IF(FF401=0,IF(FJ401=0,"CUMPLE","NO CUMPLE"),"NO CUMPLE"),"NO CUMPLE"),"NO CUMPLE"))</f>
        <v>CUMPLE</v>
      </c>
      <c r="FL401" s="993"/>
      <c r="FM401" s="335"/>
      <c r="FN401" s="97" t="str">
        <f t="shared" ref="FN401:FN412" si="784">IF(E401&gt;0,E401,"")</f>
        <v xml:space="preserve">COMPAÑIA Y SEGURIDAD PRIVADA AGUILAS DE ORO LTDA </v>
      </c>
      <c r="FO401" s="345" t="s">
        <v>1840</v>
      </c>
      <c r="FP401" s="335"/>
      <c r="FQ401" s="97" t="s">
        <v>1849</v>
      </c>
      <c r="FR401" s="345" t="s">
        <v>1853</v>
      </c>
      <c r="FS401" s="335"/>
      <c r="FT401" s="97"/>
      <c r="FU401" s="334"/>
      <c r="FV401" s="335"/>
      <c r="FW401" s="97"/>
      <c r="FX401" s="334"/>
      <c r="FY401" s="335"/>
      <c r="FZ401" s="97" t="str">
        <f t="shared" ref="FZ401" si="785">IF(FN401="","",IF(FP401=0,IF(FS401=0,IF(FV401=0,IF(FY401=0,"CUMPLE","NO CUMPLE"),"NO CUMPLE"),"NO CUMPLE"),"NO CUMPLE"))</f>
        <v>CUMPLE</v>
      </c>
      <c r="GA401" s="993"/>
      <c r="GB401" s="335"/>
      <c r="GC401" s="510" t="str">
        <f t="shared" ref="GC401:GC412" si="786">IF(E401&gt;0,E401,"")</f>
        <v xml:space="preserve">COMPAÑIA Y SEGURIDAD PRIVADA AGUILAS DE ORO LTDA </v>
      </c>
      <c r="GD401" s="346" t="s">
        <v>1840</v>
      </c>
      <c r="GE401" s="337" t="s">
        <v>1631</v>
      </c>
      <c r="GF401" s="337"/>
      <c r="GG401" s="337"/>
      <c r="GH401" s="337"/>
      <c r="GI401" s="510" t="s">
        <v>1849</v>
      </c>
      <c r="GJ401" s="346" t="s">
        <v>1854</v>
      </c>
      <c r="GK401" s="337" t="s">
        <v>1631</v>
      </c>
      <c r="GL401" s="337"/>
      <c r="GM401" s="337"/>
      <c r="GN401" s="337"/>
      <c r="GO401" s="510"/>
      <c r="GP401" s="336"/>
      <c r="GQ401" s="337"/>
      <c r="GR401" s="337"/>
      <c r="GS401" s="337"/>
      <c r="GT401" s="337"/>
      <c r="GU401" s="510"/>
      <c r="GV401" s="336"/>
      <c r="GW401" s="337"/>
      <c r="GX401" s="337"/>
      <c r="GY401" s="337"/>
      <c r="GZ401" s="336"/>
      <c r="HA401" s="510" t="str">
        <f t="shared" ref="HA401" si="787">IF(GC401="","",IF(GH401=0,IF(GN401=0,IF(GT401=0,IF(GZ401=0,"CUMPLE","NO CUMPLE"),"NO CUMPLE"),"NO CUMPLE"),"NO CUMPLE"))</f>
        <v>CUMPLE</v>
      </c>
      <c r="HB401" s="994"/>
      <c r="HC401" s="337"/>
      <c r="HD401" s="510" t="str">
        <f t="shared" ref="HD401:HD412" si="788">IF(E401&gt;0,E401,"")</f>
        <v xml:space="preserve">COMPAÑIA Y SEGURIDAD PRIVADA AGUILAS DE ORO LTDA </v>
      </c>
      <c r="HE401" s="346" t="s">
        <v>1855</v>
      </c>
      <c r="HF401" s="337" t="s">
        <v>1631</v>
      </c>
      <c r="HG401" s="337" t="s">
        <v>1631</v>
      </c>
      <c r="HH401" s="336"/>
      <c r="HI401" s="510" t="s">
        <v>1849</v>
      </c>
      <c r="HJ401" s="346" t="s">
        <v>1856</v>
      </c>
      <c r="HK401" s="337" t="s">
        <v>1631</v>
      </c>
      <c r="HL401" s="337"/>
      <c r="HM401" s="336"/>
      <c r="HN401" s="510"/>
      <c r="HO401" s="336"/>
      <c r="HP401" s="337"/>
      <c r="HQ401" s="337"/>
      <c r="HR401" s="337"/>
      <c r="HS401" s="510"/>
      <c r="HT401" s="336"/>
      <c r="HU401" s="337"/>
      <c r="HV401" s="337"/>
      <c r="HW401" s="337"/>
      <c r="HX401" s="97" t="str">
        <f t="shared" ref="HX401" si="789">IF(HD401="","",IF(HH401=0,IF(HM401=0,IF(HR401=0,IF(HW401=0,"CUMPLE","NO CUMPLE"),"NO CUMPLE"),"NO CUMPLE"),"NO CUMPLE"))</f>
        <v>CUMPLE</v>
      </c>
      <c r="HY401" s="994"/>
      <c r="HZ401" s="337"/>
      <c r="IA401" s="510" t="str">
        <f t="shared" ref="IA401:IA412" si="790">IF(E401&gt;0,E401,"")</f>
        <v xml:space="preserve">COMPAÑIA Y SEGURIDAD PRIVADA AGUILAS DE ORO LTDA </v>
      </c>
      <c r="IB401" s="346" t="s">
        <v>1765</v>
      </c>
      <c r="IC401" s="337" t="s">
        <v>1631</v>
      </c>
      <c r="ID401" s="337"/>
      <c r="IE401" s="510" t="s">
        <v>1849</v>
      </c>
      <c r="IF401" s="346" t="s">
        <v>1857</v>
      </c>
      <c r="IG401" s="337" t="s">
        <v>1631</v>
      </c>
      <c r="IH401" s="337"/>
      <c r="II401" s="510"/>
      <c r="IJ401" s="336"/>
      <c r="IK401" s="337"/>
      <c r="IL401" s="337"/>
      <c r="IM401" s="510"/>
      <c r="IN401" s="336"/>
      <c r="IO401" s="337"/>
      <c r="IP401" s="337"/>
      <c r="IQ401" s="97" t="str">
        <f t="shared" ref="IQ401:IQ412" si="791">IF(IA401="","",IF(ID401=0,IF(IH401=0,IF(IL401=0,IF(IP401=0,"CUMPLE","NO CUMPLE"),"NO CUMPLE"),"NO CUMPLE"),"NO CUMPLE"))</f>
        <v>CUMPLE</v>
      </c>
      <c r="IR401" s="994"/>
      <c r="IS401" s="337"/>
      <c r="IT401" s="337" t="s">
        <v>1631</v>
      </c>
      <c r="IU401" s="337">
        <v>1</v>
      </c>
      <c r="IV401" s="510" t="str">
        <f t="shared" ref="IV401:IV412" si="792">IF(IT401&lt;&gt;"",IF(IT401="SI","CUMPLE","NO CUMPLE"),"")</f>
        <v>CUMPLE</v>
      </c>
      <c r="IW401" s="995"/>
    </row>
    <row r="402" spans="1:257" ht="12.75" customHeight="1" x14ac:dyDescent="0.25">
      <c r="A402" s="996"/>
      <c r="B402" s="507">
        <v>2</v>
      </c>
      <c r="C402" s="97" t="str">
        <f>IF(Proponentes!B393&gt;0,Proponentes!B393,"")</f>
        <v/>
      </c>
      <c r="D402" s="335"/>
      <c r="E402" s="334"/>
      <c r="F402" s="334"/>
      <c r="G402" s="335"/>
      <c r="H402" s="335"/>
      <c r="I402" s="335"/>
      <c r="J402" s="335"/>
      <c r="K402" s="335"/>
      <c r="L402" s="335"/>
      <c r="M402" s="334"/>
      <c r="N402" s="335"/>
      <c r="O402" s="335"/>
      <c r="P402" s="335"/>
      <c r="Q402" s="335"/>
      <c r="R402" s="335"/>
      <c r="S402" s="335"/>
      <c r="T402" s="334"/>
      <c r="U402" s="335"/>
      <c r="V402" s="335"/>
      <c r="W402" s="335"/>
      <c r="X402" s="335"/>
      <c r="Y402" s="335"/>
      <c r="Z402" s="335"/>
      <c r="AA402" s="334"/>
      <c r="AB402" s="335"/>
      <c r="AC402" s="335"/>
      <c r="AD402" s="335"/>
      <c r="AE402" s="335"/>
      <c r="AF402" s="335"/>
      <c r="AG402" s="97" t="str">
        <f t="shared" si="666"/>
        <v/>
      </c>
      <c r="AH402" s="993"/>
      <c r="AI402" s="335"/>
      <c r="AJ402" s="335" t="str">
        <f t="shared" si="683"/>
        <v/>
      </c>
      <c r="AK402" s="335"/>
      <c r="AL402" s="334"/>
      <c r="AM402" s="335"/>
      <c r="AN402" s="335"/>
      <c r="AO402" s="335"/>
      <c r="AP402" s="335"/>
      <c r="AQ402" s="335"/>
      <c r="AR402" s="335"/>
      <c r="AS402" s="334"/>
      <c r="AT402" s="335"/>
      <c r="AU402" s="335"/>
      <c r="AV402" s="335"/>
      <c r="AW402" s="335"/>
      <c r="AX402" s="335"/>
      <c r="AY402" s="335"/>
      <c r="AZ402" s="334"/>
      <c r="BA402" s="335"/>
      <c r="BB402" s="335"/>
      <c r="BC402" s="335"/>
      <c r="BD402" s="335"/>
      <c r="BE402" s="335"/>
      <c r="BF402" s="335"/>
      <c r="BG402" s="334"/>
      <c r="BH402" s="335"/>
      <c r="BI402" s="335"/>
      <c r="BJ402" s="335"/>
      <c r="BK402" s="335"/>
      <c r="BL402" s="97" t="str">
        <f t="shared" si="667"/>
        <v/>
      </c>
      <c r="BM402" s="993"/>
      <c r="BN402" s="335" t="str">
        <f t="shared" si="771"/>
        <v/>
      </c>
      <c r="BO402" s="334"/>
      <c r="BP402" s="335"/>
      <c r="BQ402" s="335"/>
      <c r="BR402" s="335"/>
      <c r="BS402" s="335" t="str">
        <f t="shared" si="772"/>
        <v/>
      </c>
      <c r="BT402" s="334"/>
      <c r="BU402" s="335"/>
      <c r="BV402" s="335"/>
      <c r="BW402" s="335"/>
      <c r="BX402" s="335" t="str">
        <f t="shared" si="773"/>
        <v/>
      </c>
      <c r="BY402" s="334"/>
      <c r="BZ402" s="335"/>
      <c r="CA402" s="335"/>
      <c r="CB402" s="335"/>
      <c r="CC402" s="335" t="str">
        <f t="shared" si="774"/>
        <v/>
      </c>
      <c r="CD402" s="334"/>
      <c r="CE402" s="335"/>
      <c r="CF402" s="335"/>
      <c r="CG402" s="335"/>
      <c r="CH402" s="997"/>
      <c r="CI402" s="97" t="str">
        <f t="shared" si="775"/>
        <v/>
      </c>
      <c r="CJ402" s="998"/>
      <c r="CK402" s="335"/>
      <c r="CL402" s="97" t="str">
        <f t="shared" si="776"/>
        <v/>
      </c>
      <c r="CM402" s="334"/>
      <c r="CN402" s="335"/>
      <c r="CO402" s="335"/>
      <c r="CP402" s="335"/>
      <c r="CQ402" s="97"/>
      <c r="CR402" s="334"/>
      <c r="CS402" s="335"/>
      <c r="CT402" s="335"/>
      <c r="CU402" s="335"/>
      <c r="CV402" s="97"/>
      <c r="CW402" s="334"/>
      <c r="CX402" s="335"/>
      <c r="CY402" s="335"/>
      <c r="CZ402" s="335"/>
      <c r="DA402" s="97"/>
      <c r="DB402" s="334"/>
      <c r="DC402" s="335"/>
      <c r="DD402" s="335"/>
      <c r="DE402" s="335"/>
      <c r="DF402" s="97" t="str">
        <f t="shared" si="672"/>
        <v/>
      </c>
      <c r="DG402" s="993"/>
      <c r="DH402" s="335"/>
      <c r="DI402" s="97" t="str">
        <f t="shared" si="673"/>
        <v/>
      </c>
      <c r="DJ402" s="334"/>
      <c r="DK402" s="335"/>
      <c r="DL402" s="335"/>
      <c r="DM402" s="97"/>
      <c r="DN402" s="334"/>
      <c r="DO402" s="335"/>
      <c r="DP402" s="335"/>
      <c r="DQ402" s="97"/>
      <c r="DR402" s="334"/>
      <c r="DS402" s="335"/>
      <c r="DT402" s="335"/>
      <c r="DU402" s="97"/>
      <c r="DV402" s="334"/>
      <c r="DW402" s="335"/>
      <c r="DX402" s="335"/>
      <c r="DY402" s="97" t="str">
        <f t="shared" si="674"/>
        <v/>
      </c>
      <c r="DZ402" s="998"/>
      <c r="EA402" s="335"/>
      <c r="EB402" s="97" t="str">
        <f t="shared" si="780"/>
        <v/>
      </c>
      <c r="EC402" s="334"/>
      <c r="ED402" s="335"/>
      <c r="EE402" s="335"/>
      <c r="EF402" s="97"/>
      <c r="EG402" s="334"/>
      <c r="EH402" s="335"/>
      <c r="EI402" s="335"/>
      <c r="EJ402" s="97"/>
      <c r="EK402" s="334"/>
      <c r="EL402" s="335"/>
      <c r="EM402" s="335"/>
      <c r="EN402" s="97"/>
      <c r="EO402" s="334"/>
      <c r="EP402" s="335"/>
      <c r="EQ402" s="335"/>
      <c r="ER402" s="97" t="str">
        <f t="shared" si="675"/>
        <v/>
      </c>
      <c r="ES402" s="993"/>
      <c r="ET402" s="335"/>
      <c r="EU402" s="97" t="str">
        <f t="shared" si="782"/>
        <v/>
      </c>
      <c r="EV402" s="334"/>
      <c r="EW402" s="335"/>
      <c r="EX402" s="335"/>
      <c r="EY402" s="97"/>
      <c r="EZ402" s="334"/>
      <c r="FA402" s="335"/>
      <c r="FB402" s="335"/>
      <c r="FC402" s="97"/>
      <c r="FD402" s="334"/>
      <c r="FE402" s="335"/>
      <c r="FF402" s="335"/>
      <c r="FG402" s="97"/>
      <c r="FH402" s="334"/>
      <c r="FI402" s="335"/>
      <c r="FJ402" s="335"/>
      <c r="FK402" s="97" t="str">
        <f t="shared" si="676"/>
        <v/>
      </c>
      <c r="FL402" s="993"/>
      <c r="FM402" s="335"/>
      <c r="FN402" s="97" t="str">
        <f t="shared" si="784"/>
        <v/>
      </c>
      <c r="FO402" s="334"/>
      <c r="FP402" s="335"/>
      <c r="FQ402" s="97"/>
      <c r="FR402" s="334"/>
      <c r="FS402" s="335"/>
      <c r="FT402" s="97"/>
      <c r="FU402" s="334"/>
      <c r="FV402" s="335"/>
      <c r="FW402" s="97"/>
      <c r="FX402" s="334"/>
      <c r="FY402" s="335"/>
      <c r="FZ402" s="97" t="str">
        <f t="shared" si="677"/>
        <v/>
      </c>
      <c r="GA402" s="993"/>
      <c r="GB402" s="335"/>
      <c r="GC402" s="510" t="str">
        <f t="shared" si="786"/>
        <v/>
      </c>
      <c r="GD402" s="336"/>
      <c r="GE402" s="337"/>
      <c r="GF402" s="337"/>
      <c r="GG402" s="337"/>
      <c r="GH402" s="337"/>
      <c r="GI402" s="510"/>
      <c r="GJ402" s="336"/>
      <c r="GK402" s="337"/>
      <c r="GL402" s="337"/>
      <c r="GM402" s="337"/>
      <c r="GN402" s="337"/>
      <c r="GO402" s="510"/>
      <c r="GP402" s="336"/>
      <c r="GQ402" s="337"/>
      <c r="GR402" s="337"/>
      <c r="GS402" s="337"/>
      <c r="GT402" s="337"/>
      <c r="GU402" s="510"/>
      <c r="GV402" s="336"/>
      <c r="GW402" s="337"/>
      <c r="GX402" s="337"/>
      <c r="GY402" s="337"/>
      <c r="GZ402" s="336"/>
      <c r="HA402" s="510" t="str">
        <f t="shared" si="678"/>
        <v/>
      </c>
      <c r="HB402" s="994"/>
      <c r="HC402" s="337"/>
      <c r="HD402" s="510" t="str">
        <f t="shared" si="788"/>
        <v/>
      </c>
      <c r="HE402" s="336"/>
      <c r="HF402" s="337"/>
      <c r="HG402" s="337"/>
      <c r="HH402" s="336"/>
      <c r="HI402" s="510"/>
      <c r="HJ402" s="336"/>
      <c r="HK402" s="337"/>
      <c r="HL402" s="337"/>
      <c r="HM402" s="336"/>
      <c r="HN402" s="510"/>
      <c r="HO402" s="336"/>
      <c r="HP402" s="337"/>
      <c r="HQ402" s="337"/>
      <c r="HR402" s="337"/>
      <c r="HS402" s="510"/>
      <c r="HT402" s="336"/>
      <c r="HU402" s="337"/>
      <c r="HV402" s="337"/>
      <c r="HW402" s="337"/>
      <c r="HX402" s="97" t="str">
        <f t="shared" si="679"/>
        <v/>
      </c>
      <c r="HY402" s="994"/>
      <c r="HZ402" s="337"/>
      <c r="IA402" s="510" t="str">
        <f t="shared" si="790"/>
        <v/>
      </c>
      <c r="IB402" s="336"/>
      <c r="IC402" s="337"/>
      <c r="ID402" s="337"/>
      <c r="IE402" s="510"/>
      <c r="IF402" s="336"/>
      <c r="IG402" s="337"/>
      <c r="IH402" s="337"/>
      <c r="II402" s="510"/>
      <c r="IJ402" s="336"/>
      <c r="IK402" s="337"/>
      <c r="IL402" s="337"/>
      <c r="IM402" s="510"/>
      <c r="IN402" s="336"/>
      <c r="IO402" s="337"/>
      <c r="IP402" s="337"/>
      <c r="IQ402" s="97" t="str">
        <f t="shared" si="791"/>
        <v/>
      </c>
      <c r="IR402" s="994"/>
      <c r="IS402" s="337"/>
      <c r="IT402" s="337"/>
      <c r="IU402" s="337"/>
      <c r="IV402" s="510" t="str">
        <f t="shared" si="792"/>
        <v/>
      </c>
      <c r="IW402" s="995"/>
    </row>
    <row r="403" spans="1:257" ht="12.75" customHeight="1" x14ac:dyDescent="0.25">
      <c r="A403" s="996"/>
      <c r="B403" s="507">
        <v>3</v>
      </c>
      <c r="C403" s="97" t="str">
        <f>IF(Proponentes!B394&gt;0,Proponentes!B394,"")</f>
        <v/>
      </c>
      <c r="D403" s="335"/>
      <c r="E403" s="334"/>
      <c r="F403" s="334"/>
      <c r="G403" s="335"/>
      <c r="H403" s="335"/>
      <c r="I403" s="335"/>
      <c r="J403" s="335"/>
      <c r="K403" s="335"/>
      <c r="L403" s="335"/>
      <c r="M403" s="334"/>
      <c r="N403" s="335"/>
      <c r="O403" s="335"/>
      <c r="P403" s="335"/>
      <c r="Q403" s="335"/>
      <c r="R403" s="335"/>
      <c r="S403" s="335"/>
      <c r="T403" s="334"/>
      <c r="U403" s="335"/>
      <c r="V403" s="335"/>
      <c r="W403" s="335"/>
      <c r="X403" s="335"/>
      <c r="Y403" s="335"/>
      <c r="Z403" s="335"/>
      <c r="AA403" s="334"/>
      <c r="AB403" s="335"/>
      <c r="AC403" s="335"/>
      <c r="AD403" s="335"/>
      <c r="AE403" s="335"/>
      <c r="AF403" s="335"/>
      <c r="AG403" s="97" t="str">
        <f t="shared" si="666"/>
        <v/>
      </c>
      <c r="AH403" s="993"/>
      <c r="AI403" s="335"/>
      <c r="AJ403" s="335" t="str">
        <f t="shared" si="683"/>
        <v/>
      </c>
      <c r="AK403" s="335"/>
      <c r="AL403" s="334"/>
      <c r="AM403" s="335"/>
      <c r="AN403" s="335"/>
      <c r="AO403" s="335"/>
      <c r="AP403" s="335"/>
      <c r="AQ403" s="335"/>
      <c r="AR403" s="335"/>
      <c r="AS403" s="334"/>
      <c r="AT403" s="335"/>
      <c r="AU403" s="335"/>
      <c r="AV403" s="335"/>
      <c r="AW403" s="335"/>
      <c r="AX403" s="335"/>
      <c r="AY403" s="335"/>
      <c r="AZ403" s="334"/>
      <c r="BA403" s="335"/>
      <c r="BB403" s="335"/>
      <c r="BC403" s="335"/>
      <c r="BD403" s="335"/>
      <c r="BE403" s="335"/>
      <c r="BF403" s="335"/>
      <c r="BG403" s="334"/>
      <c r="BH403" s="335"/>
      <c r="BI403" s="335"/>
      <c r="BJ403" s="335"/>
      <c r="BK403" s="335"/>
      <c r="BL403" s="97" t="str">
        <f t="shared" si="667"/>
        <v/>
      </c>
      <c r="BM403" s="993"/>
      <c r="BN403" s="335" t="str">
        <f t="shared" si="771"/>
        <v/>
      </c>
      <c r="BO403" s="334"/>
      <c r="BP403" s="335"/>
      <c r="BQ403" s="335"/>
      <c r="BR403" s="335"/>
      <c r="BS403" s="335" t="str">
        <f t="shared" si="772"/>
        <v/>
      </c>
      <c r="BT403" s="334"/>
      <c r="BU403" s="335"/>
      <c r="BV403" s="335"/>
      <c r="BW403" s="335"/>
      <c r="BX403" s="335" t="str">
        <f t="shared" si="773"/>
        <v/>
      </c>
      <c r="BY403" s="334"/>
      <c r="BZ403" s="335"/>
      <c r="CA403" s="335"/>
      <c r="CB403" s="335"/>
      <c r="CC403" s="335" t="str">
        <f t="shared" si="774"/>
        <v/>
      </c>
      <c r="CD403" s="334"/>
      <c r="CE403" s="335"/>
      <c r="CF403" s="335"/>
      <c r="CG403" s="335"/>
      <c r="CH403" s="997"/>
      <c r="CI403" s="97" t="str">
        <f t="shared" si="775"/>
        <v/>
      </c>
      <c r="CJ403" s="998"/>
      <c r="CK403" s="335"/>
      <c r="CL403" s="97" t="str">
        <f t="shared" si="776"/>
        <v/>
      </c>
      <c r="CM403" s="334"/>
      <c r="CN403" s="335"/>
      <c r="CO403" s="335"/>
      <c r="CP403" s="335"/>
      <c r="CQ403" s="97"/>
      <c r="CR403" s="334"/>
      <c r="CS403" s="335"/>
      <c r="CT403" s="335"/>
      <c r="CU403" s="335"/>
      <c r="CV403" s="97"/>
      <c r="CW403" s="334"/>
      <c r="CX403" s="335"/>
      <c r="CY403" s="335"/>
      <c r="CZ403" s="335"/>
      <c r="DA403" s="97"/>
      <c r="DB403" s="334"/>
      <c r="DC403" s="335"/>
      <c r="DD403" s="335"/>
      <c r="DE403" s="335"/>
      <c r="DF403" s="97" t="str">
        <f t="shared" si="672"/>
        <v/>
      </c>
      <c r="DG403" s="993"/>
      <c r="DH403" s="335"/>
      <c r="DI403" s="97" t="str">
        <f t="shared" si="673"/>
        <v/>
      </c>
      <c r="DJ403" s="334"/>
      <c r="DK403" s="335"/>
      <c r="DL403" s="335"/>
      <c r="DM403" s="97"/>
      <c r="DN403" s="334"/>
      <c r="DO403" s="335"/>
      <c r="DP403" s="335"/>
      <c r="DQ403" s="97"/>
      <c r="DR403" s="334"/>
      <c r="DS403" s="335"/>
      <c r="DT403" s="335"/>
      <c r="DU403" s="97"/>
      <c r="DV403" s="334"/>
      <c r="DW403" s="335"/>
      <c r="DX403" s="335"/>
      <c r="DY403" s="97" t="str">
        <f t="shared" si="674"/>
        <v/>
      </c>
      <c r="DZ403" s="998"/>
      <c r="EA403" s="335"/>
      <c r="EB403" s="97" t="str">
        <f t="shared" si="780"/>
        <v/>
      </c>
      <c r="EC403" s="334"/>
      <c r="ED403" s="335"/>
      <c r="EE403" s="335"/>
      <c r="EF403" s="97"/>
      <c r="EG403" s="334"/>
      <c r="EH403" s="335"/>
      <c r="EI403" s="335"/>
      <c r="EJ403" s="97"/>
      <c r="EK403" s="334"/>
      <c r="EL403" s="335"/>
      <c r="EM403" s="335"/>
      <c r="EN403" s="97"/>
      <c r="EO403" s="334"/>
      <c r="EP403" s="335"/>
      <c r="EQ403" s="335"/>
      <c r="ER403" s="97" t="str">
        <f t="shared" si="675"/>
        <v/>
      </c>
      <c r="ES403" s="993"/>
      <c r="ET403" s="335"/>
      <c r="EU403" s="97" t="str">
        <f t="shared" si="782"/>
        <v/>
      </c>
      <c r="EV403" s="334"/>
      <c r="EW403" s="335"/>
      <c r="EX403" s="335"/>
      <c r="EY403" s="97"/>
      <c r="EZ403" s="334"/>
      <c r="FA403" s="335"/>
      <c r="FB403" s="335"/>
      <c r="FC403" s="97"/>
      <c r="FD403" s="334"/>
      <c r="FE403" s="335"/>
      <c r="FF403" s="335"/>
      <c r="FG403" s="97"/>
      <c r="FH403" s="334"/>
      <c r="FI403" s="335"/>
      <c r="FJ403" s="335"/>
      <c r="FK403" s="97" t="str">
        <f t="shared" si="676"/>
        <v/>
      </c>
      <c r="FL403" s="993"/>
      <c r="FM403" s="335"/>
      <c r="FN403" s="97" t="str">
        <f t="shared" si="784"/>
        <v/>
      </c>
      <c r="FO403" s="334"/>
      <c r="FP403" s="335"/>
      <c r="FQ403" s="97"/>
      <c r="FR403" s="334"/>
      <c r="FS403" s="335"/>
      <c r="FT403" s="97"/>
      <c r="FU403" s="334"/>
      <c r="FV403" s="335"/>
      <c r="FW403" s="97"/>
      <c r="FX403" s="334"/>
      <c r="FY403" s="335"/>
      <c r="FZ403" s="97" t="str">
        <f t="shared" si="677"/>
        <v/>
      </c>
      <c r="GA403" s="993"/>
      <c r="GB403" s="335"/>
      <c r="GC403" s="510" t="str">
        <f t="shared" si="786"/>
        <v/>
      </c>
      <c r="GD403" s="336"/>
      <c r="GE403" s="337"/>
      <c r="GF403" s="337"/>
      <c r="GG403" s="337"/>
      <c r="GH403" s="337"/>
      <c r="GI403" s="510"/>
      <c r="GJ403" s="336"/>
      <c r="GK403" s="337"/>
      <c r="GL403" s="337"/>
      <c r="GM403" s="337"/>
      <c r="GN403" s="337"/>
      <c r="GO403" s="510"/>
      <c r="GP403" s="336"/>
      <c r="GQ403" s="337"/>
      <c r="GR403" s="337"/>
      <c r="GS403" s="337"/>
      <c r="GT403" s="337"/>
      <c r="GU403" s="510"/>
      <c r="GV403" s="336"/>
      <c r="GW403" s="337"/>
      <c r="GX403" s="337"/>
      <c r="GY403" s="337"/>
      <c r="GZ403" s="336"/>
      <c r="HA403" s="510" t="str">
        <f t="shared" si="678"/>
        <v/>
      </c>
      <c r="HB403" s="994"/>
      <c r="HC403" s="337"/>
      <c r="HD403" s="510" t="str">
        <f t="shared" si="788"/>
        <v/>
      </c>
      <c r="HE403" s="336"/>
      <c r="HF403" s="337"/>
      <c r="HG403" s="337"/>
      <c r="HH403" s="336"/>
      <c r="HI403" s="510"/>
      <c r="HJ403" s="336"/>
      <c r="HK403" s="337"/>
      <c r="HL403" s="337"/>
      <c r="HM403" s="336"/>
      <c r="HN403" s="510"/>
      <c r="HO403" s="336"/>
      <c r="HP403" s="337"/>
      <c r="HQ403" s="337"/>
      <c r="HR403" s="337"/>
      <c r="HS403" s="510"/>
      <c r="HT403" s="336"/>
      <c r="HU403" s="337"/>
      <c r="HV403" s="337"/>
      <c r="HW403" s="337"/>
      <c r="HX403" s="97" t="str">
        <f t="shared" si="679"/>
        <v/>
      </c>
      <c r="HY403" s="994"/>
      <c r="HZ403" s="337"/>
      <c r="IA403" s="510" t="str">
        <f t="shared" si="790"/>
        <v/>
      </c>
      <c r="IB403" s="336"/>
      <c r="IC403" s="337"/>
      <c r="ID403" s="337"/>
      <c r="IE403" s="510"/>
      <c r="IF403" s="336"/>
      <c r="IG403" s="337"/>
      <c r="IH403" s="337"/>
      <c r="II403" s="510"/>
      <c r="IJ403" s="336"/>
      <c r="IK403" s="337"/>
      <c r="IL403" s="337"/>
      <c r="IM403" s="510"/>
      <c r="IN403" s="336"/>
      <c r="IO403" s="337"/>
      <c r="IP403" s="337"/>
      <c r="IQ403" s="97" t="str">
        <f t="shared" si="791"/>
        <v/>
      </c>
      <c r="IR403" s="994"/>
      <c r="IS403" s="337"/>
      <c r="IT403" s="337"/>
      <c r="IU403" s="337"/>
      <c r="IV403" s="510" t="str">
        <f t="shared" si="792"/>
        <v/>
      </c>
      <c r="IW403" s="995"/>
    </row>
    <row r="404" spans="1:257" ht="12.75" customHeight="1" x14ac:dyDescent="0.25">
      <c r="A404" s="996"/>
      <c r="B404" s="507">
        <v>4</v>
      </c>
      <c r="C404" s="97" t="str">
        <f>IF(Proponentes!B395&gt;0,Proponentes!B395,"")</f>
        <v/>
      </c>
      <c r="D404" s="335"/>
      <c r="E404" s="334"/>
      <c r="F404" s="334"/>
      <c r="G404" s="335"/>
      <c r="H404" s="335"/>
      <c r="I404" s="335"/>
      <c r="J404" s="335"/>
      <c r="K404" s="335"/>
      <c r="L404" s="335"/>
      <c r="M404" s="334"/>
      <c r="N404" s="335"/>
      <c r="O404" s="335"/>
      <c r="P404" s="335"/>
      <c r="Q404" s="335"/>
      <c r="R404" s="335"/>
      <c r="S404" s="335"/>
      <c r="T404" s="334"/>
      <c r="U404" s="335"/>
      <c r="V404" s="335"/>
      <c r="W404" s="335"/>
      <c r="X404" s="335"/>
      <c r="Y404" s="335"/>
      <c r="Z404" s="335"/>
      <c r="AA404" s="334"/>
      <c r="AB404" s="335"/>
      <c r="AC404" s="335"/>
      <c r="AD404" s="335"/>
      <c r="AE404" s="335"/>
      <c r="AF404" s="335"/>
      <c r="AG404" s="97" t="str">
        <f t="shared" si="666"/>
        <v/>
      </c>
      <c r="AH404" s="993"/>
      <c r="AI404" s="335"/>
      <c r="AJ404" s="335" t="str">
        <f t="shared" si="683"/>
        <v/>
      </c>
      <c r="AK404" s="335"/>
      <c r="AL404" s="334"/>
      <c r="AM404" s="335"/>
      <c r="AN404" s="335"/>
      <c r="AO404" s="335"/>
      <c r="AP404" s="335"/>
      <c r="AQ404" s="335"/>
      <c r="AR404" s="335"/>
      <c r="AS404" s="334"/>
      <c r="AT404" s="335"/>
      <c r="AU404" s="335"/>
      <c r="AV404" s="335"/>
      <c r="AW404" s="335"/>
      <c r="AX404" s="335"/>
      <c r="AY404" s="335"/>
      <c r="AZ404" s="334"/>
      <c r="BA404" s="335"/>
      <c r="BB404" s="335"/>
      <c r="BC404" s="335"/>
      <c r="BD404" s="335"/>
      <c r="BE404" s="335"/>
      <c r="BF404" s="335"/>
      <c r="BG404" s="334"/>
      <c r="BH404" s="335"/>
      <c r="BI404" s="335"/>
      <c r="BJ404" s="335"/>
      <c r="BK404" s="335"/>
      <c r="BL404" s="97" t="str">
        <f t="shared" si="667"/>
        <v/>
      </c>
      <c r="BM404" s="993"/>
      <c r="BN404" s="335" t="str">
        <f t="shared" si="771"/>
        <v/>
      </c>
      <c r="BO404" s="334"/>
      <c r="BP404" s="335"/>
      <c r="BQ404" s="335"/>
      <c r="BR404" s="335"/>
      <c r="BS404" s="335" t="str">
        <f t="shared" si="772"/>
        <v/>
      </c>
      <c r="BT404" s="334"/>
      <c r="BU404" s="335"/>
      <c r="BV404" s="335"/>
      <c r="BW404" s="335"/>
      <c r="BX404" s="335" t="str">
        <f t="shared" si="773"/>
        <v/>
      </c>
      <c r="BY404" s="334"/>
      <c r="BZ404" s="335"/>
      <c r="CA404" s="335"/>
      <c r="CB404" s="335"/>
      <c r="CC404" s="335" t="str">
        <f t="shared" si="774"/>
        <v/>
      </c>
      <c r="CD404" s="334"/>
      <c r="CE404" s="335"/>
      <c r="CF404" s="335"/>
      <c r="CG404" s="335"/>
      <c r="CH404" s="997"/>
      <c r="CI404" s="97" t="str">
        <f t="shared" si="775"/>
        <v/>
      </c>
      <c r="CJ404" s="998"/>
      <c r="CK404" s="335"/>
      <c r="CL404" s="97" t="str">
        <f t="shared" si="776"/>
        <v/>
      </c>
      <c r="CM404" s="334"/>
      <c r="CN404" s="335"/>
      <c r="CO404" s="335"/>
      <c r="CP404" s="335"/>
      <c r="CQ404" s="97"/>
      <c r="CR404" s="334"/>
      <c r="CS404" s="335"/>
      <c r="CT404" s="335"/>
      <c r="CU404" s="335"/>
      <c r="CV404" s="97"/>
      <c r="CW404" s="334"/>
      <c r="CX404" s="335"/>
      <c r="CY404" s="335"/>
      <c r="CZ404" s="335"/>
      <c r="DA404" s="97"/>
      <c r="DB404" s="334"/>
      <c r="DC404" s="335"/>
      <c r="DD404" s="335"/>
      <c r="DE404" s="335"/>
      <c r="DF404" s="97" t="str">
        <f t="shared" si="672"/>
        <v/>
      </c>
      <c r="DG404" s="993"/>
      <c r="DH404" s="335"/>
      <c r="DI404" s="97" t="str">
        <f t="shared" si="673"/>
        <v/>
      </c>
      <c r="DJ404" s="334"/>
      <c r="DK404" s="335"/>
      <c r="DL404" s="335"/>
      <c r="DM404" s="97"/>
      <c r="DN404" s="334"/>
      <c r="DO404" s="335"/>
      <c r="DP404" s="335"/>
      <c r="DQ404" s="97"/>
      <c r="DR404" s="334"/>
      <c r="DS404" s="335"/>
      <c r="DT404" s="335"/>
      <c r="DU404" s="97"/>
      <c r="DV404" s="334"/>
      <c r="DW404" s="335"/>
      <c r="DX404" s="335"/>
      <c r="DY404" s="97" t="str">
        <f t="shared" si="674"/>
        <v/>
      </c>
      <c r="DZ404" s="998"/>
      <c r="EA404" s="335"/>
      <c r="EB404" s="97" t="str">
        <f t="shared" si="780"/>
        <v/>
      </c>
      <c r="EC404" s="334"/>
      <c r="ED404" s="335"/>
      <c r="EE404" s="335"/>
      <c r="EF404" s="97"/>
      <c r="EG404" s="334"/>
      <c r="EH404" s="335"/>
      <c r="EI404" s="335"/>
      <c r="EJ404" s="97"/>
      <c r="EK404" s="334"/>
      <c r="EL404" s="335"/>
      <c r="EM404" s="335"/>
      <c r="EN404" s="97"/>
      <c r="EO404" s="334"/>
      <c r="EP404" s="335"/>
      <c r="EQ404" s="335"/>
      <c r="ER404" s="97" t="str">
        <f t="shared" si="675"/>
        <v/>
      </c>
      <c r="ES404" s="993"/>
      <c r="ET404" s="335"/>
      <c r="EU404" s="97" t="str">
        <f t="shared" si="782"/>
        <v/>
      </c>
      <c r="EV404" s="334"/>
      <c r="EW404" s="335"/>
      <c r="EX404" s="335"/>
      <c r="EY404" s="97"/>
      <c r="EZ404" s="334"/>
      <c r="FA404" s="335"/>
      <c r="FB404" s="335"/>
      <c r="FC404" s="97"/>
      <c r="FD404" s="334"/>
      <c r="FE404" s="335"/>
      <c r="FF404" s="335"/>
      <c r="FG404" s="97"/>
      <c r="FH404" s="334"/>
      <c r="FI404" s="335"/>
      <c r="FJ404" s="335"/>
      <c r="FK404" s="97" t="str">
        <f t="shared" si="676"/>
        <v/>
      </c>
      <c r="FL404" s="993"/>
      <c r="FM404" s="335"/>
      <c r="FN404" s="97" t="str">
        <f t="shared" si="784"/>
        <v/>
      </c>
      <c r="FO404" s="334"/>
      <c r="FP404" s="335"/>
      <c r="FQ404" s="97"/>
      <c r="FR404" s="334"/>
      <c r="FS404" s="335"/>
      <c r="FT404" s="97"/>
      <c r="FU404" s="334"/>
      <c r="FV404" s="335"/>
      <c r="FW404" s="97"/>
      <c r="FX404" s="334"/>
      <c r="FY404" s="335"/>
      <c r="FZ404" s="97" t="str">
        <f t="shared" si="677"/>
        <v/>
      </c>
      <c r="GA404" s="993"/>
      <c r="GB404" s="335"/>
      <c r="GC404" s="510" t="str">
        <f t="shared" si="786"/>
        <v/>
      </c>
      <c r="GD404" s="336"/>
      <c r="GE404" s="337"/>
      <c r="GF404" s="337"/>
      <c r="GG404" s="337"/>
      <c r="GH404" s="337"/>
      <c r="GI404" s="510"/>
      <c r="GJ404" s="336"/>
      <c r="GK404" s="337"/>
      <c r="GL404" s="337"/>
      <c r="GM404" s="337"/>
      <c r="GN404" s="337"/>
      <c r="GO404" s="510"/>
      <c r="GP404" s="336"/>
      <c r="GQ404" s="337"/>
      <c r="GR404" s="337"/>
      <c r="GS404" s="337"/>
      <c r="GT404" s="337"/>
      <c r="GU404" s="510"/>
      <c r="GV404" s="336"/>
      <c r="GW404" s="337"/>
      <c r="GX404" s="337"/>
      <c r="GY404" s="337"/>
      <c r="GZ404" s="336"/>
      <c r="HA404" s="510" t="str">
        <f t="shared" si="678"/>
        <v/>
      </c>
      <c r="HB404" s="994"/>
      <c r="HC404" s="337"/>
      <c r="HD404" s="510" t="str">
        <f t="shared" si="788"/>
        <v/>
      </c>
      <c r="HE404" s="336"/>
      <c r="HF404" s="337"/>
      <c r="HG404" s="337"/>
      <c r="HH404" s="336"/>
      <c r="HI404" s="510"/>
      <c r="HJ404" s="336"/>
      <c r="HK404" s="337"/>
      <c r="HL404" s="337"/>
      <c r="HM404" s="336"/>
      <c r="HN404" s="510"/>
      <c r="HO404" s="336"/>
      <c r="HP404" s="337"/>
      <c r="HQ404" s="337"/>
      <c r="HR404" s="337"/>
      <c r="HS404" s="510"/>
      <c r="HT404" s="336"/>
      <c r="HU404" s="337"/>
      <c r="HV404" s="337"/>
      <c r="HW404" s="337"/>
      <c r="HX404" s="97" t="str">
        <f t="shared" si="679"/>
        <v/>
      </c>
      <c r="HY404" s="994"/>
      <c r="HZ404" s="337"/>
      <c r="IA404" s="510" t="str">
        <f t="shared" si="790"/>
        <v/>
      </c>
      <c r="IB404" s="336"/>
      <c r="IC404" s="337"/>
      <c r="ID404" s="337"/>
      <c r="IE404" s="510"/>
      <c r="IF404" s="336"/>
      <c r="IG404" s="337"/>
      <c r="IH404" s="337"/>
      <c r="II404" s="510"/>
      <c r="IJ404" s="336"/>
      <c r="IK404" s="337"/>
      <c r="IL404" s="337"/>
      <c r="IM404" s="510"/>
      <c r="IN404" s="336"/>
      <c r="IO404" s="337"/>
      <c r="IP404" s="337"/>
      <c r="IQ404" s="97" t="str">
        <f t="shared" si="791"/>
        <v/>
      </c>
      <c r="IR404" s="994"/>
      <c r="IS404" s="337"/>
      <c r="IT404" s="337"/>
      <c r="IU404" s="337"/>
      <c r="IV404" s="510" t="str">
        <f t="shared" si="792"/>
        <v/>
      </c>
      <c r="IW404" s="995"/>
    </row>
    <row r="405" spans="1:257" ht="12.75" customHeight="1" x14ac:dyDescent="0.25">
      <c r="A405" s="996"/>
      <c r="B405" s="507">
        <v>5</v>
      </c>
      <c r="C405" s="97" t="str">
        <f>IF(Proponentes!B396&gt;0,Proponentes!B396,"")</f>
        <v/>
      </c>
      <c r="D405" s="335"/>
      <c r="E405" s="334"/>
      <c r="F405" s="334"/>
      <c r="G405" s="335"/>
      <c r="H405" s="335"/>
      <c r="I405" s="335"/>
      <c r="J405" s="335"/>
      <c r="K405" s="335"/>
      <c r="L405" s="335"/>
      <c r="M405" s="334"/>
      <c r="N405" s="335"/>
      <c r="O405" s="335"/>
      <c r="P405" s="335"/>
      <c r="Q405" s="335"/>
      <c r="R405" s="335"/>
      <c r="S405" s="335"/>
      <c r="T405" s="334"/>
      <c r="U405" s="335"/>
      <c r="V405" s="335"/>
      <c r="W405" s="335"/>
      <c r="X405" s="335"/>
      <c r="Y405" s="335"/>
      <c r="Z405" s="335"/>
      <c r="AA405" s="334"/>
      <c r="AB405" s="335"/>
      <c r="AC405" s="335"/>
      <c r="AD405" s="335"/>
      <c r="AE405" s="335"/>
      <c r="AF405" s="335"/>
      <c r="AG405" s="97" t="str">
        <f t="shared" si="666"/>
        <v/>
      </c>
      <c r="AH405" s="993"/>
      <c r="AI405" s="335"/>
      <c r="AJ405" s="335" t="str">
        <f t="shared" si="683"/>
        <v/>
      </c>
      <c r="AK405" s="335"/>
      <c r="AL405" s="334"/>
      <c r="AM405" s="335"/>
      <c r="AN405" s="335"/>
      <c r="AO405" s="335"/>
      <c r="AP405" s="335"/>
      <c r="AQ405" s="335"/>
      <c r="AR405" s="335"/>
      <c r="AS405" s="334"/>
      <c r="AT405" s="335"/>
      <c r="AU405" s="335"/>
      <c r="AV405" s="335"/>
      <c r="AW405" s="335"/>
      <c r="AX405" s="335"/>
      <c r="AY405" s="335"/>
      <c r="AZ405" s="334"/>
      <c r="BA405" s="335"/>
      <c r="BB405" s="335"/>
      <c r="BC405" s="335"/>
      <c r="BD405" s="335"/>
      <c r="BE405" s="335"/>
      <c r="BF405" s="335"/>
      <c r="BG405" s="334"/>
      <c r="BH405" s="335"/>
      <c r="BI405" s="335"/>
      <c r="BJ405" s="335"/>
      <c r="BK405" s="335"/>
      <c r="BL405" s="97" t="str">
        <f t="shared" si="667"/>
        <v/>
      </c>
      <c r="BM405" s="993"/>
      <c r="BN405" s="335" t="str">
        <f t="shared" si="771"/>
        <v/>
      </c>
      <c r="BO405" s="334"/>
      <c r="BP405" s="335"/>
      <c r="BQ405" s="335"/>
      <c r="BR405" s="335"/>
      <c r="BS405" s="335" t="str">
        <f t="shared" si="772"/>
        <v/>
      </c>
      <c r="BT405" s="334"/>
      <c r="BU405" s="335"/>
      <c r="BV405" s="335"/>
      <c r="BW405" s="335"/>
      <c r="BX405" s="335" t="str">
        <f t="shared" si="773"/>
        <v/>
      </c>
      <c r="BY405" s="334"/>
      <c r="BZ405" s="335"/>
      <c r="CA405" s="335"/>
      <c r="CB405" s="335"/>
      <c r="CC405" s="335" t="str">
        <f t="shared" si="774"/>
        <v/>
      </c>
      <c r="CD405" s="334"/>
      <c r="CE405" s="335"/>
      <c r="CF405" s="335"/>
      <c r="CG405" s="335"/>
      <c r="CH405" s="997"/>
      <c r="CI405" s="97" t="str">
        <f t="shared" si="775"/>
        <v/>
      </c>
      <c r="CJ405" s="998"/>
      <c r="CK405" s="335"/>
      <c r="CL405" s="97" t="str">
        <f t="shared" si="776"/>
        <v/>
      </c>
      <c r="CM405" s="334"/>
      <c r="CN405" s="335"/>
      <c r="CO405" s="335"/>
      <c r="CP405" s="335"/>
      <c r="CQ405" s="97"/>
      <c r="CR405" s="334"/>
      <c r="CS405" s="335"/>
      <c r="CT405" s="335"/>
      <c r="CU405" s="335"/>
      <c r="CV405" s="97"/>
      <c r="CW405" s="334"/>
      <c r="CX405" s="335"/>
      <c r="CY405" s="335"/>
      <c r="CZ405" s="335"/>
      <c r="DA405" s="97"/>
      <c r="DB405" s="334"/>
      <c r="DC405" s="335"/>
      <c r="DD405" s="335"/>
      <c r="DE405" s="335"/>
      <c r="DF405" s="97" t="str">
        <f t="shared" si="672"/>
        <v/>
      </c>
      <c r="DG405" s="993"/>
      <c r="DH405" s="335"/>
      <c r="DI405" s="97" t="str">
        <f t="shared" si="673"/>
        <v/>
      </c>
      <c r="DJ405" s="334"/>
      <c r="DK405" s="335"/>
      <c r="DL405" s="335"/>
      <c r="DM405" s="97"/>
      <c r="DN405" s="334"/>
      <c r="DO405" s="335"/>
      <c r="DP405" s="335"/>
      <c r="DQ405" s="97"/>
      <c r="DR405" s="334"/>
      <c r="DS405" s="335"/>
      <c r="DT405" s="335"/>
      <c r="DU405" s="97"/>
      <c r="DV405" s="334"/>
      <c r="DW405" s="335"/>
      <c r="DX405" s="335"/>
      <c r="DY405" s="97" t="str">
        <f t="shared" si="674"/>
        <v/>
      </c>
      <c r="DZ405" s="998"/>
      <c r="EA405" s="335"/>
      <c r="EB405" s="97" t="str">
        <f t="shared" si="780"/>
        <v/>
      </c>
      <c r="EC405" s="334"/>
      <c r="ED405" s="335"/>
      <c r="EE405" s="335"/>
      <c r="EF405" s="97"/>
      <c r="EG405" s="334"/>
      <c r="EH405" s="335"/>
      <c r="EI405" s="335"/>
      <c r="EJ405" s="97"/>
      <c r="EK405" s="334"/>
      <c r="EL405" s="335"/>
      <c r="EM405" s="335"/>
      <c r="EN405" s="97"/>
      <c r="EO405" s="334"/>
      <c r="EP405" s="335"/>
      <c r="EQ405" s="335"/>
      <c r="ER405" s="97" t="str">
        <f t="shared" si="675"/>
        <v/>
      </c>
      <c r="ES405" s="993"/>
      <c r="ET405" s="335"/>
      <c r="EU405" s="97" t="str">
        <f t="shared" si="782"/>
        <v/>
      </c>
      <c r="EV405" s="334"/>
      <c r="EW405" s="335"/>
      <c r="EX405" s="335"/>
      <c r="EY405" s="97"/>
      <c r="EZ405" s="334"/>
      <c r="FA405" s="335"/>
      <c r="FB405" s="335"/>
      <c r="FC405" s="97"/>
      <c r="FD405" s="334"/>
      <c r="FE405" s="335"/>
      <c r="FF405" s="335"/>
      <c r="FG405" s="97"/>
      <c r="FH405" s="334"/>
      <c r="FI405" s="335"/>
      <c r="FJ405" s="335"/>
      <c r="FK405" s="97" t="str">
        <f t="shared" si="676"/>
        <v/>
      </c>
      <c r="FL405" s="993"/>
      <c r="FM405" s="335"/>
      <c r="FN405" s="97" t="str">
        <f t="shared" si="784"/>
        <v/>
      </c>
      <c r="FO405" s="334"/>
      <c r="FP405" s="335"/>
      <c r="FQ405" s="97"/>
      <c r="FR405" s="334"/>
      <c r="FS405" s="335"/>
      <c r="FT405" s="97"/>
      <c r="FU405" s="334"/>
      <c r="FV405" s="335"/>
      <c r="FW405" s="97"/>
      <c r="FX405" s="334"/>
      <c r="FY405" s="335"/>
      <c r="FZ405" s="97" t="str">
        <f t="shared" si="677"/>
        <v/>
      </c>
      <c r="GA405" s="993"/>
      <c r="GB405" s="335"/>
      <c r="GC405" s="510" t="str">
        <f t="shared" si="786"/>
        <v/>
      </c>
      <c r="GD405" s="336"/>
      <c r="GE405" s="337"/>
      <c r="GF405" s="337"/>
      <c r="GG405" s="337"/>
      <c r="GH405" s="337"/>
      <c r="GI405" s="510"/>
      <c r="GJ405" s="336"/>
      <c r="GK405" s="337"/>
      <c r="GL405" s="337"/>
      <c r="GM405" s="337"/>
      <c r="GN405" s="337"/>
      <c r="GO405" s="510"/>
      <c r="GP405" s="336"/>
      <c r="GQ405" s="337"/>
      <c r="GR405" s="337"/>
      <c r="GS405" s="337"/>
      <c r="GT405" s="337"/>
      <c r="GU405" s="510"/>
      <c r="GV405" s="336"/>
      <c r="GW405" s="337"/>
      <c r="GX405" s="337"/>
      <c r="GY405" s="337"/>
      <c r="GZ405" s="336"/>
      <c r="HA405" s="510" t="str">
        <f t="shared" si="678"/>
        <v/>
      </c>
      <c r="HB405" s="994"/>
      <c r="HC405" s="337"/>
      <c r="HD405" s="510" t="str">
        <f t="shared" si="788"/>
        <v/>
      </c>
      <c r="HE405" s="336"/>
      <c r="HF405" s="337"/>
      <c r="HG405" s="337"/>
      <c r="HH405" s="336"/>
      <c r="HI405" s="510"/>
      <c r="HJ405" s="336"/>
      <c r="HK405" s="337"/>
      <c r="HL405" s="337"/>
      <c r="HM405" s="336"/>
      <c r="HN405" s="510"/>
      <c r="HO405" s="336"/>
      <c r="HP405" s="337"/>
      <c r="HQ405" s="337"/>
      <c r="HR405" s="337"/>
      <c r="HS405" s="510"/>
      <c r="HT405" s="336"/>
      <c r="HU405" s="337"/>
      <c r="HV405" s="337"/>
      <c r="HW405" s="337"/>
      <c r="HX405" s="97" t="str">
        <f t="shared" si="679"/>
        <v/>
      </c>
      <c r="HY405" s="994"/>
      <c r="HZ405" s="337"/>
      <c r="IA405" s="510" t="str">
        <f t="shared" si="790"/>
        <v/>
      </c>
      <c r="IB405" s="336"/>
      <c r="IC405" s="337"/>
      <c r="ID405" s="337"/>
      <c r="IE405" s="510"/>
      <c r="IF405" s="336"/>
      <c r="IG405" s="337"/>
      <c r="IH405" s="337"/>
      <c r="II405" s="510"/>
      <c r="IJ405" s="336"/>
      <c r="IK405" s="337"/>
      <c r="IL405" s="337"/>
      <c r="IM405" s="510"/>
      <c r="IN405" s="336"/>
      <c r="IO405" s="337"/>
      <c r="IP405" s="337"/>
      <c r="IQ405" s="97" t="str">
        <f t="shared" si="791"/>
        <v/>
      </c>
      <c r="IR405" s="994"/>
      <c r="IS405" s="337"/>
      <c r="IT405" s="337"/>
      <c r="IU405" s="337"/>
      <c r="IV405" s="510" t="str">
        <f t="shared" si="792"/>
        <v/>
      </c>
      <c r="IW405" s="995"/>
    </row>
    <row r="406" spans="1:257" ht="12.75" customHeight="1" x14ac:dyDescent="0.25">
      <c r="A406" s="996"/>
      <c r="B406" s="507">
        <v>6</v>
      </c>
      <c r="C406" s="97" t="str">
        <f>IF(Proponentes!B397&gt;0,Proponentes!B397,"")</f>
        <v/>
      </c>
      <c r="D406" s="335"/>
      <c r="E406" s="334"/>
      <c r="F406" s="334"/>
      <c r="G406" s="335"/>
      <c r="H406" s="335"/>
      <c r="I406" s="335"/>
      <c r="J406" s="335"/>
      <c r="K406" s="335"/>
      <c r="L406" s="335"/>
      <c r="M406" s="334"/>
      <c r="N406" s="335"/>
      <c r="O406" s="335"/>
      <c r="P406" s="335"/>
      <c r="Q406" s="335"/>
      <c r="R406" s="335"/>
      <c r="S406" s="335"/>
      <c r="T406" s="334"/>
      <c r="U406" s="335"/>
      <c r="V406" s="335"/>
      <c r="W406" s="335"/>
      <c r="X406" s="335"/>
      <c r="Y406" s="335"/>
      <c r="Z406" s="335"/>
      <c r="AA406" s="334"/>
      <c r="AB406" s="335"/>
      <c r="AC406" s="335"/>
      <c r="AD406" s="335"/>
      <c r="AE406" s="335"/>
      <c r="AF406" s="335"/>
      <c r="AG406" s="97" t="str">
        <f t="shared" si="666"/>
        <v/>
      </c>
      <c r="AH406" s="993"/>
      <c r="AI406" s="335"/>
      <c r="AJ406" s="335" t="str">
        <f t="shared" si="683"/>
        <v/>
      </c>
      <c r="AK406" s="335"/>
      <c r="AL406" s="334"/>
      <c r="AM406" s="335"/>
      <c r="AN406" s="335"/>
      <c r="AO406" s="335"/>
      <c r="AP406" s="335"/>
      <c r="AQ406" s="335"/>
      <c r="AR406" s="335"/>
      <c r="AS406" s="334"/>
      <c r="AT406" s="335"/>
      <c r="AU406" s="335"/>
      <c r="AV406" s="335"/>
      <c r="AW406" s="335"/>
      <c r="AX406" s="335"/>
      <c r="AY406" s="335"/>
      <c r="AZ406" s="334"/>
      <c r="BA406" s="335"/>
      <c r="BB406" s="335"/>
      <c r="BC406" s="335"/>
      <c r="BD406" s="335"/>
      <c r="BE406" s="335"/>
      <c r="BF406" s="335"/>
      <c r="BG406" s="334"/>
      <c r="BH406" s="335"/>
      <c r="BI406" s="335"/>
      <c r="BJ406" s="335"/>
      <c r="BK406" s="335"/>
      <c r="BL406" s="97" t="str">
        <f t="shared" si="667"/>
        <v/>
      </c>
      <c r="BM406" s="993"/>
      <c r="BN406" s="335" t="str">
        <f t="shared" si="771"/>
        <v/>
      </c>
      <c r="BO406" s="334"/>
      <c r="BP406" s="335"/>
      <c r="BQ406" s="335"/>
      <c r="BR406" s="335"/>
      <c r="BS406" s="335" t="str">
        <f t="shared" si="772"/>
        <v/>
      </c>
      <c r="BT406" s="334"/>
      <c r="BU406" s="335"/>
      <c r="BV406" s="335"/>
      <c r="BW406" s="335"/>
      <c r="BX406" s="335" t="str">
        <f t="shared" si="773"/>
        <v/>
      </c>
      <c r="BY406" s="334"/>
      <c r="BZ406" s="335"/>
      <c r="CA406" s="335"/>
      <c r="CB406" s="335"/>
      <c r="CC406" s="335" t="str">
        <f t="shared" si="774"/>
        <v/>
      </c>
      <c r="CD406" s="334"/>
      <c r="CE406" s="335"/>
      <c r="CF406" s="335"/>
      <c r="CG406" s="335"/>
      <c r="CH406" s="997"/>
      <c r="CI406" s="97" t="str">
        <f t="shared" si="775"/>
        <v/>
      </c>
      <c r="CJ406" s="998"/>
      <c r="CK406" s="335"/>
      <c r="CL406" s="97" t="str">
        <f t="shared" si="776"/>
        <v/>
      </c>
      <c r="CM406" s="334"/>
      <c r="CN406" s="335"/>
      <c r="CO406" s="335"/>
      <c r="CP406" s="335"/>
      <c r="CQ406" s="97"/>
      <c r="CR406" s="334"/>
      <c r="CS406" s="335"/>
      <c r="CT406" s="335"/>
      <c r="CU406" s="335"/>
      <c r="CV406" s="97"/>
      <c r="CW406" s="334"/>
      <c r="CX406" s="335"/>
      <c r="CY406" s="335"/>
      <c r="CZ406" s="335"/>
      <c r="DA406" s="97"/>
      <c r="DB406" s="334"/>
      <c r="DC406" s="335"/>
      <c r="DD406" s="335"/>
      <c r="DE406" s="335"/>
      <c r="DF406" s="97" t="str">
        <f t="shared" si="672"/>
        <v/>
      </c>
      <c r="DG406" s="993"/>
      <c r="DH406" s="335"/>
      <c r="DI406" s="97" t="str">
        <f t="shared" si="673"/>
        <v/>
      </c>
      <c r="DJ406" s="334"/>
      <c r="DK406" s="335"/>
      <c r="DL406" s="335"/>
      <c r="DM406" s="97"/>
      <c r="DN406" s="334"/>
      <c r="DO406" s="335"/>
      <c r="DP406" s="335"/>
      <c r="DQ406" s="97"/>
      <c r="DR406" s="334"/>
      <c r="DS406" s="335"/>
      <c r="DT406" s="335"/>
      <c r="DU406" s="97"/>
      <c r="DV406" s="334"/>
      <c r="DW406" s="335"/>
      <c r="DX406" s="335"/>
      <c r="DY406" s="97" t="str">
        <f t="shared" si="674"/>
        <v/>
      </c>
      <c r="DZ406" s="998"/>
      <c r="EA406" s="335"/>
      <c r="EB406" s="97" t="str">
        <f t="shared" si="780"/>
        <v/>
      </c>
      <c r="EC406" s="334"/>
      <c r="ED406" s="335"/>
      <c r="EE406" s="335"/>
      <c r="EF406" s="97"/>
      <c r="EG406" s="334"/>
      <c r="EH406" s="335"/>
      <c r="EI406" s="335"/>
      <c r="EJ406" s="97"/>
      <c r="EK406" s="334"/>
      <c r="EL406" s="335"/>
      <c r="EM406" s="335"/>
      <c r="EN406" s="97"/>
      <c r="EO406" s="334"/>
      <c r="EP406" s="335"/>
      <c r="EQ406" s="335"/>
      <c r="ER406" s="97" t="str">
        <f t="shared" si="675"/>
        <v/>
      </c>
      <c r="ES406" s="993"/>
      <c r="ET406" s="335"/>
      <c r="EU406" s="97" t="str">
        <f t="shared" si="782"/>
        <v/>
      </c>
      <c r="EV406" s="334"/>
      <c r="EW406" s="335"/>
      <c r="EX406" s="335"/>
      <c r="EY406" s="97"/>
      <c r="EZ406" s="334"/>
      <c r="FA406" s="335"/>
      <c r="FB406" s="335"/>
      <c r="FC406" s="97"/>
      <c r="FD406" s="334"/>
      <c r="FE406" s="335"/>
      <c r="FF406" s="335"/>
      <c r="FG406" s="97"/>
      <c r="FH406" s="334"/>
      <c r="FI406" s="335"/>
      <c r="FJ406" s="335"/>
      <c r="FK406" s="97" t="str">
        <f t="shared" si="676"/>
        <v/>
      </c>
      <c r="FL406" s="993"/>
      <c r="FM406" s="335"/>
      <c r="FN406" s="97" t="str">
        <f t="shared" si="784"/>
        <v/>
      </c>
      <c r="FO406" s="334"/>
      <c r="FP406" s="335"/>
      <c r="FQ406" s="97"/>
      <c r="FR406" s="334"/>
      <c r="FS406" s="335"/>
      <c r="FT406" s="97"/>
      <c r="FU406" s="334"/>
      <c r="FV406" s="335"/>
      <c r="FW406" s="97"/>
      <c r="FX406" s="334"/>
      <c r="FY406" s="335"/>
      <c r="FZ406" s="97" t="str">
        <f t="shared" si="677"/>
        <v/>
      </c>
      <c r="GA406" s="993"/>
      <c r="GB406" s="335"/>
      <c r="GC406" s="510" t="str">
        <f t="shared" si="786"/>
        <v/>
      </c>
      <c r="GD406" s="336"/>
      <c r="GE406" s="337"/>
      <c r="GF406" s="337"/>
      <c r="GG406" s="337"/>
      <c r="GH406" s="337"/>
      <c r="GI406" s="510"/>
      <c r="GJ406" s="336"/>
      <c r="GK406" s="337"/>
      <c r="GL406" s="337"/>
      <c r="GM406" s="337"/>
      <c r="GN406" s="337"/>
      <c r="GO406" s="510"/>
      <c r="GP406" s="336"/>
      <c r="GQ406" s="337"/>
      <c r="GR406" s="337"/>
      <c r="GS406" s="337"/>
      <c r="GT406" s="337"/>
      <c r="GU406" s="510"/>
      <c r="GV406" s="336"/>
      <c r="GW406" s="337"/>
      <c r="GX406" s="337"/>
      <c r="GY406" s="337"/>
      <c r="GZ406" s="336"/>
      <c r="HA406" s="510" t="str">
        <f t="shared" si="678"/>
        <v/>
      </c>
      <c r="HB406" s="994"/>
      <c r="HC406" s="337"/>
      <c r="HD406" s="510" t="str">
        <f t="shared" si="788"/>
        <v/>
      </c>
      <c r="HE406" s="336"/>
      <c r="HF406" s="337"/>
      <c r="HG406" s="337"/>
      <c r="HH406" s="336"/>
      <c r="HI406" s="510"/>
      <c r="HJ406" s="336"/>
      <c r="HK406" s="337"/>
      <c r="HL406" s="337"/>
      <c r="HM406" s="336"/>
      <c r="HN406" s="510"/>
      <c r="HO406" s="336"/>
      <c r="HP406" s="337"/>
      <c r="HQ406" s="337"/>
      <c r="HR406" s="337"/>
      <c r="HS406" s="510"/>
      <c r="HT406" s="336"/>
      <c r="HU406" s="337"/>
      <c r="HV406" s="337"/>
      <c r="HW406" s="337"/>
      <c r="HX406" s="97" t="str">
        <f t="shared" si="679"/>
        <v/>
      </c>
      <c r="HY406" s="994"/>
      <c r="HZ406" s="337"/>
      <c r="IA406" s="510" t="str">
        <f t="shared" si="790"/>
        <v/>
      </c>
      <c r="IB406" s="336"/>
      <c r="IC406" s="337"/>
      <c r="ID406" s="337"/>
      <c r="IE406" s="510"/>
      <c r="IF406" s="336"/>
      <c r="IG406" s="337"/>
      <c r="IH406" s="337"/>
      <c r="II406" s="510"/>
      <c r="IJ406" s="336"/>
      <c r="IK406" s="337"/>
      <c r="IL406" s="337"/>
      <c r="IM406" s="510"/>
      <c r="IN406" s="336"/>
      <c r="IO406" s="337"/>
      <c r="IP406" s="337"/>
      <c r="IQ406" s="97" t="str">
        <f t="shared" si="791"/>
        <v/>
      </c>
      <c r="IR406" s="994"/>
      <c r="IS406" s="337"/>
      <c r="IT406" s="337"/>
      <c r="IU406" s="337"/>
      <c r="IV406" s="510" t="str">
        <f t="shared" si="792"/>
        <v/>
      </c>
      <c r="IW406" s="995"/>
    </row>
    <row r="407" spans="1:257" ht="12.75" customHeight="1" x14ac:dyDescent="0.25">
      <c r="A407" s="996"/>
      <c r="B407" s="507">
        <v>7</v>
      </c>
      <c r="C407" s="97" t="str">
        <f>IF(Proponentes!B398&gt;0,Proponentes!B398,"")</f>
        <v/>
      </c>
      <c r="D407" s="335"/>
      <c r="E407" s="334"/>
      <c r="F407" s="334"/>
      <c r="G407" s="335"/>
      <c r="H407" s="335"/>
      <c r="I407" s="335"/>
      <c r="J407" s="335"/>
      <c r="K407" s="335"/>
      <c r="L407" s="335"/>
      <c r="M407" s="334"/>
      <c r="N407" s="335"/>
      <c r="O407" s="335"/>
      <c r="P407" s="335"/>
      <c r="Q407" s="335"/>
      <c r="R407" s="335"/>
      <c r="S407" s="335"/>
      <c r="T407" s="334"/>
      <c r="U407" s="335"/>
      <c r="V407" s="335"/>
      <c r="W407" s="335"/>
      <c r="X407" s="335"/>
      <c r="Y407" s="335"/>
      <c r="Z407" s="335"/>
      <c r="AA407" s="334"/>
      <c r="AB407" s="335"/>
      <c r="AC407" s="335"/>
      <c r="AD407" s="335"/>
      <c r="AE407" s="335"/>
      <c r="AF407" s="335"/>
      <c r="AG407" s="97" t="str">
        <f t="shared" si="666"/>
        <v/>
      </c>
      <c r="AH407" s="993"/>
      <c r="AI407" s="335"/>
      <c r="AJ407" s="335" t="str">
        <f t="shared" si="683"/>
        <v/>
      </c>
      <c r="AK407" s="335"/>
      <c r="AL407" s="334"/>
      <c r="AM407" s="335"/>
      <c r="AN407" s="335"/>
      <c r="AO407" s="335"/>
      <c r="AP407" s="335"/>
      <c r="AQ407" s="335"/>
      <c r="AR407" s="335"/>
      <c r="AS407" s="334"/>
      <c r="AT407" s="335"/>
      <c r="AU407" s="335"/>
      <c r="AV407" s="335"/>
      <c r="AW407" s="335"/>
      <c r="AX407" s="335"/>
      <c r="AY407" s="335"/>
      <c r="AZ407" s="334"/>
      <c r="BA407" s="335"/>
      <c r="BB407" s="335"/>
      <c r="BC407" s="335"/>
      <c r="BD407" s="335"/>
      <c r="BE407" s="335"/>
      <c r="BF407" s="335"/>
      <c r="BG407" s="334"/>
      <c r="BH407" s="335"/>
      <c r="BI407" s="335"/>
      <c r="BJ407" s="335"/>
      <c r="BK407" s="335"/>
      <c r="BL407" s="97" t="str">
        <f t="shared" si="667"/>
        <v/>
      </c>
      <c r="BM407" s="993"/>
      <c r="BN407" s="335" t="str">
        <f t="shared" si="771"/>
        <v/>
      </c>
      <c r="BO407" s="334"/>
      <c r="BP407" s="335"/>
      <c r="BQ407" s="335"/>
      <c r="BR407" s="335"/>
      <c r="BS407" s="335" t="str">
        <f t="shared" si="772"/>
        <v/>
      </c>
      <c r="BT407" s="334"/>
      <c r="BU407" s="335"/>
      <c r="BV407" s="335"/>
      <c r="BW407" s="335"/>
      <c r="BX407" s="335" t="str">
        <f t="shared" si="773"/>
        <v/>
      </c>
      <c r="BY407" s="334"/>
      <c r="BZ407" s="335"/>
      <c r="CA407" s="335"/>
      <c r="CB407" s="335"/>
      <c r="CC407" s="335" t="str">
        <f t="shared" si="774"/>
        <v/>
      </c>
      <c r="CD407" s="334"/>
      <c r="CE407" s="335"/>
      <c r="CF407" s="335"/>
      <c r="CG407" s="335"/>
      <c r="CH407" s="997"/>
      <c r="CI407" s="97" t="str">
        <f t="shared" si="775"/>
        <v/>
      </c>
      <c r="CJ407" s="998"/>
      <c r="CK407" s="335"/>
      <c r="CL407" s="97" t="str">
        <f t="shared" si="776"/>
        <v/>
      </c>
      <c r="CM407" s="334"/>
      <c r="CN407" s="335"/>
      <c r="CO407" s="335"/>
      <c r="CP407" s="335"/>
      <c r="CQ407" s="97"/>
      <c r="CR407" s="334"/>
      <c r="CS407" s="335"/>
      <c r="CT407" s="335"/>
      <c r="CU407" s="335"/>
      <c r="CV407" s="97"/>
      <c r="CW407" s="334"/>
      <c r="CX407" s="335"/>
      <c r="CY407" s="335"/>
      <c r="CZ407" s="335"/>
      <c r="DA407" s="97"/>
      <c r="DB407" s="334"/>
      <c r="DC407" s="335"/>
      <c r="DD407" s="335"/>
      <c r="DE407" s="335"/>
      <c r="DF407" s="97" t="str">
        <f t="shared" si="672"/>
        <v/>
      </c>
      <c r="DG407" s="993"/>
      <c r="DH407" s="335"/>
      <c r="DI407" s="97" t="str">
        <f t="shared" si="673"/>
        <v/>
      </c>
      <c r="DJ407" s="334"/>
      <c r="DK407" s="335"/>
      <c r="DL407" s="335"/>
      <c r="DM407" s="97"/>
      <c r="DN407" s="334"/>
      <c r="DO407" s="335"/>
      <c r="DP407" s="335"/>
      <c r="DQ407" s="97"/>
      <c r="DR407" s="334"/>
      <c r="DS407" s="335"/>
      <c r="DT407" s="335"/>
      <c r="DU407" s="97"/>
      <c r="DV407" s="334"/>
      <c r="DW407" s="335"/>
      <c r="DX407" s="335"/>
      <c r="DY407" s="97" t="str">
        <f t="shared" si="674"/>
        <v/>
      </c>
      <c r="DZ407" s="998"/>
      <c r="EA407" s="335"/>
      <c r="EB407" s="97" t="str">
        <f t="shared" si="780"/>
        <v/>
      </c>
      <c r="EC407" s="334"/>
      <c r="ED407" s="335"/>
      <c r="EE407" s="335"/>
      <c r="EF407" s="97"/>
      <c r="EG407" s="334"/>
      <c r="EH407" s="335"/>
      <c r="EI407" s="335"/>
      <c r="EJ407" s="97"/>
      <c r="EK407" s="334"/>
      <c r="EL407" s="335"/>
      <c r="EM407" s="335"/>
      <c r="EN407" s="97"/>
      <c r="EO407" s="334"/>
      <c r="EP407" s="335"/>
      <c r="EQ407" s="335"/>
      <c r="ER407" s="97" t="str">
        <f t="shared" si="675"/>
        <v/>
      </c>
      <c r="ES407" s="993"/>
      <c r="ET407" s="335"/>
      <c r="EU407" s="97" t="str">
        <f t="shared" si="782"/>
        <v/>
      </c>
      <c r="EV407" s="334"/>
      <c r="EW407" s="335"/>
      <c r="EX407" s="335"/>
      <c r="EY407" s="97"/>
      <c r="EZ407" s="334"/>
      <c r="FA407" s="335"/>
      <c r="FB407" s="335"/>
      <c r="FC407" s="97"/>
      <c r="FD407" s="334"/>
      <c r="FE407" s="335"/>
      <c r="FF407" s="335"/>
      <c r="FG407" s="97"/>
      <c r="FH407" s="334"/>
      <c r="FI407" s="335"/>
      <c r="FJ407" s="335"/>
      <c r="FK407" s="97" t="str">
        <f t="shared" si="676"/>
        <v/>
      </c>
      <c r="FL407" s="993"/>
      <c r="FM407" s="335"/>
      <c r="FN407" s="97" t="str">
        <f t="shared" si="784"/>
        <v/>
      </c>
      <c r="FO407" s="334"/>
      <c r="FP407" s="335"/>
      <c r="FQ407" s="97"/>
      <c r="FR407" s="334"/>
      <c r="FS407" s="335"/>
      <c r="FT407" s="97"/>
      <c r="FU407" s="334"/>
      <c r="FV407" s="335"/>
      <c r="FW407" s="97"/>
      <c r="FX407" s="334"/>
      <c r="FY407" s="335"/>
      <c r="FZ407" s="97" t="str">
        <f t="shared" si="677"/>
        <v/>
      </c>
      <c r="GA407" s="993"/>
      <c r="GB407" s="335"/>
      <c r="GC407" s="510" t="str">
        <f t="shared" si="786"/>
        <v/>
      </c>
      <c r="GD407" s="336"/>
      <c r="GE407" s="337"/>
      <c r="GF407" s="337"/>
      <c r="GG407" s="337"/>
      <c r="GH407" s="337"/>
      <c r="GI407" s="510"/>
      <c r="GJ407" s="336"/>
      <c r="GK407" s="337"/>
      <c r="GL407" s="337"/>
      <c r="GM407" s="337"/>
      <c r="GN407" s="337"/>
      <c r="GO407" s="510"/>
      <c r="GP407" s="336"/>
      <c r="GQ407" s="337"/>
      <c r="GR407" s="337"/>
      <c r="GS407" s="337"/>
      <c r="GT407" s="337"/>
      <c r="GU407" s="510"/>
      <c r="GV407" s="336"/>
      <c r="GW407" s="337"/>
      <c r="GX407" s="337"/>
      <c r="GY407" s="337"/>
      <c r="GZ407" s="336"/>
      <c r="HA407" s="510" t="str">
        <f t="shared" si="678"/>
        <v/>
      </c>
      <c r="HB407" s="994"/>
      <c r="HC407" s="337"/>
      <c r="HD407" s="510" t="str">
        <f t="shared" si="788"/>
        <v/>
      </c>
      <c r="HE407" s="336"/>
      <c r="HF407" s="337"/>
      <c r="HG407" s="337"/>
      <c r="HH407" s="336"/>
      <c r="HI407" s="510"/>
      <c r="HJ407" s="336"/>
      <c r="HK407" s="337"/>
      <c r="HL407" s="337"/>
      <c r="HM407" s="336"/>
      <c r="HN407" s="510"/>
      <c r="HO407" s="336"/>
      <c r="HP407" s="337"/>
      <c r="HQ407" s="337"/>
      <c r="HR407" s="337"/>
      <c r="HS407" s="510"/>
      <c r="HT407" s="336"/>
      <c r="HU407" s="337"/>
      <c r="HV407" s="337"/>
      <c r="HW407" s="337"/>
      <c r="HX407" s="97" t="str">
        <f t="shared" si="679"/>
        <v/>
      </c>
      <c r="HY407" s="994"/>
      <c r="HZ407" s="337"/>
      <c r="IA407" s="510" t="str">
        <f t="shared" si="790"/>
        <v/>
      </c>
      <c r="IB407" s="336"/>
      <c r="IC407" s="337"/>
      <c r="ID407" s="337"/>
      <c r="IE407" s="510"/>
      <c r="IF407" s="336"/>
      <c r="IG407" s="337"/>
      <c r="IH407" s="337"/>
      <c r="II407" s="510"/>
      <c r="IJ407" s="336"/>
      <c r="IK407" s="337"/>
      <c r="IL407" s="337"/>
      <c r="IM407" s="510"/>
      <c r="IN407" s="336"/>
      <c r="IO407" s="337"/>
      <c r="IP407" s="337"/>
      <c r="IQ407" s="97" t="str">
        <f t="shared" si="791"/>
        <v/>
      </c>
      <c r="IR407" s="994"/>
      <c r="IS407" s="337"/>
      <c r="IT407" s="337"/>
      <c r="IU407" s="337"/>
      <c r="IV407" s="510" t="str">
        <f t="shared" si="792"/>
        <v/>
      </c>
      <c r="IW407" s="995"/>
    </row>
    <row r="408" spans="1:257" ht="12.75" customHeight="1" x14ac:dyDescent="0.25">
      <c r="A408" s="996"/>
      <c r="B408" s="507">
        <v>8</v>
      </c>
      <c r="C408" s="97" t="str">
        <f>IF(Proponentes!B399&gt;0,Proponentes!B399,"")</f>
        <v/>
      </c>
      <c r="D408" s="335"/>
      <c r="E408" s="334"/>
      <c r="F408" s="334"/>
      <c r="G408" s="335"/>
      <c r="H408" s="335"/>
      <c r="I408" s="335"/>
      <c r="J408" s="335"/>
      <c r="K408" s="335"/>
      <c r="L408" s="335"/>
      <c r="M408" s="334"/>
      <c r="N408" s="335"/>
      <c r="O408" s="335"/>
      <c r="P408" s="335"/>
      <c r="Q408" s="335"/>
      <c r="R408" s="335"/>
      <c r="S408" s="335"/>
      <c r="T408" s="334"/>
      <c r="U408" s="335"/>
      <c r="V408" s="335"/>
      <c r="W408" s="335"/>
      <c r="X408" s="335"/>
      <c r="Y408" s="335"/>
      <c r="Z408" s="335"/>
      <c r="AA408" s="334"/>
      <c r="AB408" s="335"/>
      <c r="AC408" s="335"/>
      <c r="AD408" s="335"/>
      <c r="AE408" s="335"/>
      <c r="AF408" s="335"/>
      <c r="AG408" s="97" t="str">
        <f t="shared" si="666"/>
        <v/>
      </c>
      <c r="AH408" s="993"/>
      <c r="AI408" s="335"/>
      <c r="AJ408" s="335" t="str">
        <f t="shared" si="683"/>
        <v/>
      </c>
      <c r="AK408" s="335"/>
      <c r="AL408" s="334"/>
      <c r="AM408" s="335"/>
      <c r="AN408" s="335"/>
      <c r="AO408" s="335"/>
      <c r="AP408" s="335"/>
      <c r="AQ408" s="335"/>
      <c r="AR408" s="335"/>
      <c r="AS408" s="334"/>
      <c r="AT408" s="335"/>
      <c r="AU408" s="335"/>
      <c r="AV408" s="335"/>
      <c r="AW408" s="335"/>
      <c r="AX408" s="335"/>
      <c r="AY408" s="335"/>
      <c r="AZ408" s="334"/>
      <c r="BA408" s="335"/>
      <c r="BB408" s="335"/>
      <c r="BC408" s="335"/>
      <c r="BD408" s="335"/>
      <c r="BE408" s="335"/>
      <c r="BF408" s="335"/>
      <c r="BG408" s="334"/>
      <c r="BH408" s="335"/>
      <c r="BI408" s="335"/>
      <c r="BJ408" s="335"/>
      <c r="BK408" s="335"/>
      <c r="BL408" s="97" t="str">
        <f t="shared" si="667"/>
        <v/>
      </c>
      <c r="BM408" s="993"/>
      <c r="BN408" s="335" t="str">
        <f t="shared" si="771"/>
        <v/>
      </c>
      <c r="BO408" s="334"/>
      <c r="BP408" s="335"/>
      <c r="BQ408" s="335"/>
      <c r="BR408" s="335"/>
      <c r="BS408" s="335" t="str">
        <f t="shared" si="772"/>
        <v/>
      </c>
      <c r="BT408" s="334"/>
      <c r="BU408" s="335"/>
      <c r="BV408" s="335"/>
      <c r="BW408" s="335"/>
      <c r="BX408" s="335" t="str">
        <f t="shared" si="773"/>
        <v/>
      </c>
      <c r="BY408" s="334"/>
      <c r="BZ408" s="335"/>
      <c r="CA408" s="335"/>
      <c r="CB408" s="335"/>
      <c r="CC408" s="335" t="str">
        <f t="shared" si="774"/>
        <v/>
      </c>
      <c r="CD408" s="334"/>
      <c r="CE408" s="335"/>
      <c r="CF408" s="335"/>
      <c r="CG408" s="335"/>
      <c r="CH408" s="997"/>
      <c r="CI408" s="97" t="str">
        <f t="shared" si="775"/>
        <v/>
      </c>
      <c r="CJ408" s="998"/>
      <c r="CK408" s="335"/>
      <c r="CL408" s="97" t="str">
        <f t="shared" si="776"/>
        <v/>
      </c>
      <c r="CM408" s="334"/>
      <c r="CN408" s="335"/>
      <c r="CO408" s="335"/>
      <c r="CP408" s="335"/>
      <c r="CQ408" s="97"/>
      <c r="CR408" s="334"/>
      <c r="CS408" s="335"/>
      <c r="CT408" s="335"/>
      <c r="CU408" s="335"/>
      <c r="CV408" s="97"/>
      <c r="CW408" s="334"/>
      <c r="CX408" s="335"/>
      <c r="CY408" s="335"/>
      <c r="CZ408" s="335"/>
      <c r="DA408" s="97"/>
      <c r="DB408" s="334"/>
      <c r="DC408" s="335"/>
      <c r="DD408" s="335"/>
      <c r="DE408" s="335"/>
      <c r="DF408" s="97" t="str">
        <f t="shared" si="672"/>
        <v/>
      </c>
      <c r="DG408" s="993"/>
      <c r="DH408" s="335"/>
      <c r="DI408" s="97" t="str">
        <f t="shared" si="673"/>
        <v/>
      </c>
      <c r="DJ408" s="334"/>
      <c r="DK408" s="335"/>
      <c r="DL408" s="335"/>
      <c r="DM408" s="97"/>
      <c r="DN408" s="334"/>
      <c r="DO408" s="335"/>
      <c r="DP408" s="335"/>
      <c r="DQ408" s="97"/>
      <c r="DR408" s="334"/>
      <c r="DS408" s="335"/>
      <c r="DT408" s="335"/>
      <c r="DU408" s="97"/>
      <c r="DV408" s="334"/>
      <c r="DW408" s="335"/>
      <c r="DX408" s="335"/>
      <c r="DY408" s="97" t="str">
        <f t="shared" si="674"/>
        <v/>
      </c>
      <c r="DZ408" s="998"/>
      <c r="EA408" s="335"/>
      <c r="EB408" s="97" t="str">
        <f t="shared" si="780"/>
        <v/>
      </c>
      <c r="EC408" s="334"/>
      <c r="ED408" s="335"/>
      <c r="EE408" s="335"/>
      <c r="EF408" s="97"/>
      <c r="EG408" s="334"/>
      <c r="EH408" s="335"/>
      <c r="EI408" s="335"/>
      <c r="EJ408" s="97"/>
      <c r="EK408" s="334"/>
      <c r="EL408" s="335"/>
      <c r="EM408" s="335"/>
      <c r="EN408" s="97"/>
      <c r="EO408" s="334"/>
      <c r="EP408" s="335"/>
      <c r="EQ408" s="335"/>
      <c r="ER408" s="97" t="str">
        <f t="shared" si="675"/>
        <v/>
      </c>
      <c r="ES408" s="993"/>
      <c r="ET408" s="335"/>
      <c r="EU408" s="97" t="str">
        <f t="shared" si="782"/>
        <v/>
      </c>
      <c r="EV408" s="334"/>
      <c r="EW408" s="335"/>
      <c r="EX408" s="335"/>
      <c r="EY408" s="97"/>
      <c r="EZ408" s="334"/>
      <c r="FA408" s="335"/>
      <c r="FB408" s="335"/>
      <c r="FC408" s="97"/>
      <c r="FD408" s="334"/>
      <c r="FE408" s="335"/>
      <c r="FF408" s="335"/>
      <c r="FG408" s="97"/>
      <c r="FH408" s="334"/>
      <c r="FI408" s="335"/>
      <c r="FJ408" s="335"/>
      <c r="FK408" s="97" t="str">
        <f t="shared" si="676"/>
        <v/>
      </c>
      <c r="FL408" s="993"/>
      <c r="FM408" s="335"/>
      <c r="FN408" s="97" t="str">
        <f t="shared" si="784"/>
        <v/>
      </c>
      <c r="FO408" s="334"/>
      <c r="FP408" s="335"/>
      <c r="FQ408" s="97"/>
      <c r="FR408" s="334"/>
      <c r="FS408" s="335"/>
      <c r="FT408" s="97"/>
      <c r="FU408" s="334"/>
      <c r="FV408" s="335"/>
      <c r="FW408" s="97"/>
      <c r="FX408" s="334"/>
      <c r="FY408" s="335"/>
      <c r="FZ408" s="97" t="str">
        <f t="shared" si="677"/>
        <v/>
      </c>
      <c r="GA408" s="993"/>
      <c r="GB408" s="335"/>
      <c r="GC408" s="510" t="str">
        <f t="shared" si="786"/>
        <v/>
      </c>
      <c r="GD408" s="336"/>
      <c r="GE408" s="337"/>
      <c r="GF408" s="337"/>
      <c r="GG408" s="337"/>
      <c r="GH408" s="337"/>
      <c r="GI408" s="510"/>
      <c r="GJ408" s="336"/>
      <c r="GK408" s="337"/>
      <c r="GL408" s="337"/>
      <c r="GM408" s="337"/>
      <c r="GN408" s="337"/>
      <c r="GO408" s="510"/>
      <c r="GP408" s="336"/>
      <c r="GQ408" s="337"/>
      <c r="GR408" s="337"/>
      <c r="GS408" s="337"/>
      <c r="GT408" s="337"/>
      <c r="GU408" s="510"/>
      <c r="GV408" s="336"/>
      <c r="GW408" s="337"/>
      <c r="GX408" s="337"/>
      <c r="GY408" s="337"/>
      <c r="GZ408" s="336"/>
      <c r="HA408" s="510" t="str">
        <f t="shared" si="678"/>
        <v/>
      </c>
      <c r="HB408" s="994"/>
      <c r="HC408" s="337"/>
      <c r="HD408" s="510" t="str">
        <f t="shared" si="788"/>
        <v/>
      </c>
      <c r="HE408" s="336"/>
      <c r="HF408" s="337"/>
      <c r="HG408" s="337"/>
      <c r="HH408" s="336"/>
      <c r="HI408" s="510"/>
      <c r="HJ408" s="336"/>
      <c r="HK408" s="337"/>
      <c r="HL408" s="337"/>
      <c r="HM408" s="336"/>
      <c r="HN408" s="510"/>
      <c r="HO408" s="336"/>
      <c r="HP408" s="337"/>
      <c r="HQ408" s="337"/>
      <c r="HR408" s="337"/>
      <c r="HS408" s="510"/>
      <c r="HT408" s="336"/>
      <c r="HU408" s="337"/>
      <c r="HV408" s="337"/>
      <c r="HW408" s="337"/>
      <c r="HX408" s="97" t="str">
        <f t="shared" si="679"/>
        <v/>
      </c>
      <c r="HY408" s="994"/>
      <c r="HZ408" s="337"/>
      <c r="IA408" s="510" t="str">
        <f t="shared" si="790"/>
        <v/>
      </c>
      <c r="IB408" s="336"/>
      <c r="IC408" s="337"/>
      <c r="ID408" s="337"/>
      <c r="IE408" s="510"/>
      <c r="IF408" s="336"/>
      <c r="IG408" s="337"/>
      <c r="IH408" s="337"/>
      <c r="II408" s="510"/>
      <c r="IJ408" s="336"/>
      <c r="IK408" s="337"/>
      <c r="IL408" s="337"/>
      <c r="IM408" s="510"/>
      <c r="IN408" s="336"/>
      <c r="IO408" s="337"/>
      <c r="IP408" s="337"/>
      <c r="IQ408" s="97" t="str">
        <f t="shared" si="791"/>
        <v/>
      </c>
      <c r="IR408" s="994"/>
      <c r="IS408" s="337"/>
      <c r="IT408" s="337"/>
      <c r="IU408" s="337"/>
      <c r="IV408" s="510" t="str">
        <f t="shared" si="792"/>
        <v/>
      </c>
      <c r="IW408" s="995"/>
    </row>
    <row r="409" spans="1:257" ht="12.75" customHeight="1" x14ac:dyDescent="0.25">
      <c r="A409" s="996"/>
      <c r="B409" s="507">
        <v>9</v>
      </c>
      <c r="C409" s="97" t="str">
        <f>IF(Proponentes!B400&gt;0,Proponentes!B400,"")</f>
        <v/>
      </c>
      <c r="D409" s="335"/>
      <c r="E409" s="334"/>
      <c r="F409" s="334"/>
      <c r="G409" s="335"/>
      <c r="H409" s="335"/>
      <c r="I409" s="335"/>
      <c r="J409" s="335"/>
      <c r="K409" s="335"/>
      <c r="L409" s="335"/>
      <c r="M409" s="334"/>
      <c r="N409" s="335"/>
      <c r="O409" s="335"/>
      <c r="P409" s="335"/>
      <c r="Q409" s="335"/>
      <c r="R409" s="335"/>
      <c r="S409" s="335"/>
      <c r="T409" s="334"/>
      <c r="U409" s="335"/>
      <c r="V409" s="335"/>
      <c r="W409" s="335"/>
      <c r="X409" s="335"/>
      <c r="Y409" s="335"/>
      <c r="Z409" s="335"/>
      <c r="AA409" s="334"/>
      <c r="AB409" s="335"/>
      <c r="AC409" s="335"/>
      <c r="AD409" s="335"/>
      <c r="AE409" s="335"/>
      <c r="AF409" s="335"/>
      <c r="AG409" s="97" t="str">
        <f t="shared" si="666"/>
        <v/>
      </c>
      <c r="AH409" s="993"/>
      <c r="AI409" s="335"/>
      <c r="AJ409" s="335" t="str">
        <f t="shared" si="683"/>
        <v/>
      </c>
      <c r="AK409" s="335"/>
      <c r="AL409" s="334"/>
      <c r="AM409" s="335"/>
      <c r="AN409" s="335"/>
      <c r="AO409" s="335"/>
      <c r="AP409" s="335"/>
      <c r="AQ409" s="335"/>
      <c r="AR409" s="335"/>
      <c r="AS409" s="334"/>
      <c r="AT409" s="335"/>
      <c r="AU409" s="335"/>
      <c r="AV409" s="335"/>
      <c r="AW409" s="335"/>
      <c r="AX409" s="335"/>
      <c r="AY409" s="335"/>
      <c r="AZ409" s="334"/>
      <c r="BA409" s="335"/>
      <c r="BB409" s="335"/>
      <c r="BC409" s="335"/>
      <c r="BD409" s="335"/>
      <c r="BE409" s="335"/>
      <c r="BF409" s="335"/>
      <c r="BG409" s="334"/>
      <c r="BH409" s="335"/>
      <c r="BI409" s="335"/>
      <c r="BJ409" s="335"/>
      <c r="BK409" s="335"/>
      <c r="BL409" s="97" t="str">
        <f t="shared" si="667"/>
        <v/>
      </c>
      <c r="BM409" s="993"/>
      <c r="BN409" s="335" t="str">
        <f t="shared" si="771"/>
        <v/>
      </c>
      <c r="BO409" s="334"/>
      <c r="BP409" s="335"/>
      <c r="BQ409" s="335"/>
      <c r="BR409" s="335"/>
      <c r="BS409" s="335" t="str">
        <f t="shared" si="772"/>
        <v/>
      </c>
      <c r="BT409" s="334"/>
      <c r="BU409" s="335"/>
      <c r="BV409" s="335"/>
      <c r="BW409" s="335"/>
      <c r="BX409" s="335" t="str">
        <f t="shared" si="773"/>
        <v/>
      </c>
      <c r="BY409" s="334"/>
      <c r="BZ409" s="335"/>
      <c r="CA409" s="335"/>
      <c r="CB409" s="335"/>
      <c r="CC409" s="335" t="str">
        <f t="shared" si="774"/>
        <v/>
      </c>
      <c r="CD409" s="334"/>
      <c r="CE409" s="335"/>
      <c r="CF409" s="335"/>
      <c r="CG409" s="335"/>
      <c r="CH409" s="997"/>
      <c r="CI409" s="97" t="str">
        <f t="shared" si="775"/>
        <v/>
      </c>
      <c r="CJ409" s="998"/>
      <c r="CK409" s="335"/>
      <c r="CL409" s="97" t="str">
        <f t="shared" si="776"/>
        <v/>
      </c>
      <c r="CM409" s="334"/>
      <c r="CN409" s="335"/>
      <c r="CO409" s="335"/>
      <c r="CP409" s="335"/>
      <c r="CQ409" s="97"/>
      <c r="CR409" s="334"/>
      <c r="CS409" s="335"/>
      <c r="CT409" s="335"/>
      <c r="CU409" s="335"/>
      <c r="CV409" s="97"/>
      <c r="CW409" s="334"/>
      <c r="CX409" s="335"/>
      <c r="CY409" s="335"/>
      <c r="CZ409" s="335"/>
      <c r="DA409" s="97"/>
      <c r="DB409" s="334"/>
      <c r="DC409" s="335"/>
      <c r="DD409" s="335"/>
      <c r="DE409" s="335"/>
      <c r="DF409" s="97" t="str">
        <f t="shared" si="672"/>
        <v/>
      </c>
      <c r="DG409" s="993"/>
      <c r="DH409" s="335"/>
      <c r="DI409" s="97" t="str">
        <f t="shared" si="673"/>
        <v/>
      </c>
      <c r="DJ409" s="334"/>
      <c r="DK409" s="335"/>
      <c r="DL409" s="335"/>
      <c r="DM409" s="97"/>
      <c r="DN409" s="334"/>
      <c r="DO409" s="335"/>
      <c r="DP409" s="335"/>
      <c r="DQ409" s="97"/>
      <c r="DR409" s="334"/>
      <c r="DS409" s="335"/>
      <c r="DT409" s="335"/>
      <c r="DU409" s="97"/>
      <c r="DV409" s="334"/>
      <c r="DW409" s="335"/>
      <c r="DX409" s="335"/>
      <c r="DY409" s="97" t="str">
        <f t="shared" si="674"/>
        <v/>
      </c>
      <c r="DZ409" s="998"/>
      <c r="EA409" s="335"/>
      <c r="EB409" s="97" t="str">
        <f t="shared" si="780"/>
        <v/>
      </c>
      <c r="EC409" s="334"/>
      <c r="ED409" s="335"/>
      <c r="EE409" s="335"/>
      <c r="EF409" s="97"/>
      <c r="EG409" s="334"/>
      <c r="EH409" s="335"/>
      <c r="EI409" s="335"/>
      <c r="EJ409" s="97"/>
      <c r="EK409" s="334"/>
      <c r="EL409" s="335"/>
      <c r="EM409" s="335"/>
      <c r="EN409" s="97"/>
      <c r="EO409" s="334"/>
      <c r="EP409" s="335"/>
      <c r="EQ409" s="335"/>
      <c r="ER409" s="97" t="str">
        <f t="shared" si="675"/>
        <v/>
      </c>
      <c r="ES409" s="993"/>
      <c r="ET409" s="335"/>
      <c r="EU409" s="97" t="str">
        <f t="shared" si="782"/>
        <v/>
      </c>
      <c r="EV409" s="334"/>
      <c r="EW409" s="335"/>
      <c r="EX409" s="335"/>
      <c r="EY409" s="97"/>
      <c r="EZ409" s="334"/>
      <c r="FA409" s="335"/>
      <c r="FB409" s="335"/>
      <c r="FC409" s="97"/>
      <c r="FD409" s="334"/>
      <c r="FE409" s="335"/>
      <c r="FF409" s="335"/>
      <c r="FG409" s="97"/>
      <c r="FH409" s="334"/>
      <c r="FI409" s="335"/>
      <c r="FJ409" s="335"/>
      <c r="FK409" s="97" t="str">
        <f t="shared" si="676"/>
        <v/>
      </c>
      <c r="FL409" s="993"/>
      <c r="FM409" s="335"/>
      <c r="FN409" s="97" t="str">
        <f t="shared" si="784"/>
        <v/>
      </c>
      <c r="FO409" s="334"/>
      <c r="FP409" s="335"/>
      <c r="FQ409" s="97"/>
      <c r="FR409" s="334"/>
      <c r="FS409" s="335"/>
      <c r="FT409" s="97"/>
      <c r="FU409" s="334"/>
      <c r="FV409" s="335"/>
      <c r="FW409" s="97"/>
      <c r="FX409" s="334"/>
      <c r="FY409" s="335"/>
      <c r="FZ409" s="97" t="str">
        <f t="shared" si="677"/>
        <v/>
      </c>
      <c r="GA409" s="993"/>
      <c r="GB409" s="335"/>
      <c r="GC409" s="510" t="str">
        <f t="shared" si="786"/>
        <v/>
      </c>
      <c r="GD409" s="336"/>
      <c r="GE409" s="337"/>
      <c r="GF409" s="337"/>
      <c r="GG409" s="337"/>
      <c r="GH409" s="337"/>
      <c r="GI409" s="510"/>
      <c r="GJ409" s="336"/>
      <c r="GK409" s="337"/>
      <c r="GL409" s="337"/>
      <c r="GM409" s="337"/>
      <c r="GN409" s="337"/>
      <c r="GO409" s="510"/>
      <c r="GP409" s="336"/>
      <c r="GQ409" s="337"/>
      <c r="GR409" s="337"/>
      <c r="GS409" s="337"/>
      <c r="GT409" s="337"/>
      <c r="GU409" s="510"/>
      <c r="GV409" s="336"/>
      <c r="GW409" s="337"/>
      <c r="GX409" s="337"/>
      <c r="GY409" s="337"/>
      <c r="GZ409" s="336"/>
      <c r="HA409" s="510" t="str">
        <f t="shared" si="678"/>
        <v/>
      </c>
      <c r="HB409" s="994"/>
      <c r="HC409" s="337"/>
      <c r="HD409" s="510" t="str">
        <f t="shared" si="788"/>
        <v/>
      </c>
      <c r="HE409" s="336"/>
      <c r="HF409" s="337"/>
      <c r="HG409" s="337"/>
      <c r="HH409" s="336"/>
      <c r="HI409" s="510"/>
      <c r="HJ409" s="336"/>
      <c r="HK409" s="337"/>
      <c r="HL409" s="337"/>
      <c r="HM409" s="336"/>
      <c r="HN409" s="510"/>
      <c r="HO409" s="336"/>
      <c r="HP409" s="337"/>
      <c r="HQ409" s="337"/>
      <c r="HR409" s="337"/>
      <c r="HS409" s="510"/>
      <c r="HT409" s="336"/>
      <c r="HU409" s="337"/>
      <c r="HV409" s="337"/>
      <c r="HW409" s="337"/>
      <c r="HX409" s="97" t="str">
        <f t="shared" si="679"/>
        <v/>
      </c>
      <c r="HY409" s="994"/>
      <c r="HZ409" s="337"/>
      <c r="IA409" s="510" t="str">
        <f t="shared" si="790"/>
        <v/>
      </c>
      <c r="IB409" s="336"/>
      <c r="IC409" s="337"/>
      <c r="ID409" s="337"/>
      <c r="IE409" s="510"/>
      <c r="IF409" s="336"/>
      <c r="IG409" s="337"/>
      <c r="IH409" s="337"/>
      <c r="II409" s="510"/>
      <c r="IJ409" s="336"/>
      <c r="IK409" s="337"/>
      <c r="IL409" s="337"/>
      <c r="IM409" s="510"/>
      <c r="IN409" s="336"/>
      <c r="IO409" s="337"/>
      <c r="IP409" s="337"/>
      <c r="IQ409" s="97" t="str">
        <f t="shared" si="791"/>
        <v/>
      </c>
      <c r="IR409" s="994"/>
      <c r="IS409" s="337"/>
      <c r="IT409" s="337"/>
      <c r="IU409" s="337"/>
      <c r="IV409" s="510" t="str">
        <f t="shared" si="792"/>
        <v/>
      </c>
      <c r="IW409" s="995"/>
    </row>
    <row r="410" spans="1:257" ht="12.75" customHeight="1" x14ac:dyDescent="0.25">
      <c r="A410" s="996"/>
      <c r="B410" s="507">
        <v>10</v>
      </c>
      <c r="C410" s="97" t="str">
        <f>IF(Proponentes!B401&gt;0,Proponentes!B401,"")</f>
        <v/>
      </c>
      <c r="D410" s="335"/>
      <c r="E410" s="334"/>
      <c r="F410" s="334"/>
      <c r="G410" s="335"/>
      <c r="H410" s="335"/>
      <c r="I410" s="335"/>
      <c r="J410" s="335"/>
      <c r="K410" s="335"/>
      <c r="L410" s="335"/>
      <c r="M410" s="334"/>
      <c r="N410" s="335"/>
      <c r="O410" s="335"/>
      <c r="P410" s="335"/>
      <c r="Q410" s="335"/>
      <c r="R410" s="335"/>
      <c r="S410" s="335"/>
      <c r="T410" s="334"/>
      <c r="U410" s="335"/>
      <c r="V410" s="335"/>
      <c r="W410" s="335"/>
      <c r="X410" s="335"/>
      <c r="Y410" s="335"/>
      <c r="Z410" s="335"/>
      <c r="AA410" s="334"/>
      <c r="AB410" s="335"/>
      <c r="AC410" s="335"/>
      <c r="AD410" s="335"/>
      <c r="AE410" s="335"/>
      <c r="AF410" s="335"/>
      <c r="AG410" s="97" t="str">
        <f t="shared" si="666"/>
        <v/>
      </c>
      <c r="AH410" s="993"/>
      <c r="AI410" s="335"/>
      <c r="AJ410" s="335" t="str">
        <f t="shared" si="683"/>
        <v/>
      </c>
      <c r="AK410" s="335"/>
      <c r="AL410" s="334"/>
      <c r="AM410" s="335"/>
      <c r="AN410" s="335"/>
      <c r="AO410" s="335"/>
      <c r="AP410" s="335"/>
      <c r="AQ410" s="335"/>
      <c r="AR410" s="335"/>
      <c r="AS410" s="334"/>
      <c r="AT410" s="335"/>
      <c r="AU410" s="335"/>
      <c r="AV410" s="335"/>
      <c r="AW410" s="335"/>
      <c r="AX410" s="335"/>
      <c r="AY410" s="335"/>
      <c r="AZ410" s="334"/>
      <c r="BA410" s="335"/>
      <c r="BB410" s="335"/>
      <c r="BC410" s="335"/>
      <c r="BD410" s="335"/>
      <c r="BE410" s="335"/>
      <c r="BF410" s="335"/>
      <c r="BG410" s="334"/>
      <c r="BH410" s="335"/>
      <c r="BI410" s="335"/>
      <c r="BJ410" s="335"/>
      <c r="BK410" s="335"/>
      <c r="BL410" s="97" t="str">
        <f t="shared" si="667"/>
        <v/>
      </c>
      <c r="BM410" s="993"/>
      <c r="BN410" s="335" t="str">
        <f t="shared" si="771"/>
        <v/>
      </c>
      <c r="BO410" s="334"/>
      <c r="BP410" s="335"/>
      <c r="BQ410" s="335"/>
      <c r="BR410" s="335"/>
      <c r="BS410" s="335" t="str">
        <f t="shared" si="772"/>
        <v/>
      </c>
      <c r="BT410" s="334"/>
      <c r="BU410" s="335"/>
      <c r="BV410" s="335"/>
      <c r="BW410" s="335"/>
      <c r="BX410" s="335" t="str">
        <f t="shared" si="773"/>
        <v/>
      </c>
      <c r="BY410" s="334"/>
      <c r="BZ410" s="335"/>
      <c r="CA410" s="335"/>
      <c r="CB410" s="335"/>
      <c r="CC410" s="335" t="str">
        <f t="shared" si="774"/>
        <v/>
      </c>
      <c r="CD410" s="334"/>
      <c r="CE410" s="335"/>
      <c r="CF410" s="335"/>
      <c r="CG410" s="335"/>
      <c r="CH410" s="997"/>
      <c r="CI410" s="97" t="str">
        <f t="shared" si="775"/>
        <v/>
      </c>
      <c r="CJ410" s="998"/>
      <c r="CK410" s="335"/>
      <c r="CL410" s="97" t="str">
        <f t="shared" si="776"/>
        <v/>
      </c>
      <c r="CM410" s="334"/>
      <c r="CN410" s="335"/>
      <c r="CO410" s="335"/>
      <c r="CP410" s="335"/>
      <c r="CQ410" s="97"/>
      <c r="CR410" s="334"/>
      <c r="CS410" s="335"/>
      <c r="CT410" s="335"/>
      <c r="CU410" s="335"/>
      <c r="CV410" s="97"/>
      <c r="CW410" s="334"/>
      <c r="CX410" s="335"/>
      <c r="CY410" s="335"/>
      <c r="CZ410" s="335"/>
      <c r="DA410" s="97"/>
      <c r="DB410" s="334"/>
      <c r="DC410" s="335"/>
      <c r="DD410" s="335"/>
      <c r="DE410" s="335"/>
      <c r="DF410" s="97" t="str">
        <f t="shared" si="672"/>
        <v/>
      </c>
      <c r="DG410" s="993"/>
      <c r="DH410" s="335"/>
      <c r="DI410" s="97" t="str">
        <f t="shared" si="673"/>
        <v/>
      </c>
      <c r="DJ410" s="334"/>
      <c r="DK410" s="335"/>
      <c r="DL410" s="335"/>
      <c r="DM410" s="97"/>
      <c r="DN410" s="334"/>
      <c r="DO410" s="335"/>
      <c r="DP410" s="335"/>
      <c r="DQ410" s="97"/>
      <c r="DR410" s="334"/>
      <c r="DS410" s="335"/>
      <c r="DT410" s="335"/>
      <c r="DU410" s="97"/>
      <c r="DV410" s="334"/>
      <c r="DW410" s="335"/>
      <c r="DX410" s="335"/>
      <c r="DY410" s="97" t="str">
        <f t="shared" si="674"/>
        <v/>
      </c>
      <c r="DZ410" s="998"/>
      <c r="EA410" s="335"/>
      <c r="EB410" s="97" t="str">
        <f t="shared" si="780"/>
        <v/>
      </c>
      <c r="EC410" s="334"/>
      <c r="ED410" s="335"/>
      <c r="EE410" s="335"/>
      <c r="EF410" s="97"/>
      <c r="EG410" s="334"/>
      <c r="EH410" s="335"/>
      <c r="EI410" s="335"/>
      <c r="EJ410" s="97"/>
      <c r="EK410" s="334"/>
      <c r="EL410" s="335"/>
      <c r="EM410" s="335"/>
      <c r="EN410" s="97"/>
      <c r="EO410" s="334"/>
      <c r="EP410" s="335"/>
      <c r="EQ410" s="335"/>
      <c r="ER410" s="97" t="str">
        <f t="shared" si="675"/>
        <v/>
      </c>
      <c r="ES410" s="993"/>
      <c r="ET410" s="335"/>
      <c r="EU410" s="97" t="str">
        <f t="shared" si="782"/>
        <v/>
      </c>
      <c r="EV410" s="334"/>
      <c r="EW410" s="335"/>
      <c r="EX410" s="335"/>
      <c r="EY410" s="97"/>
      <c r="EZ410" s="334"/>
      <c r="FA410" s="335"/>
      <c r="FB410" s="335"/>
      <c r="FC410" s="97"/>
      <c r="FD410" s="334"/>
      <c r="FE410" s="335"/>
      <c r="FF410" s="335"/>
      <c r="FG410" s="97"/>
      <c r="FH410" s="334"/>
      <c r="FI410" s="335"/>
      <c r="FJ410" s="335"/>
      <c r="FK410" s="97" t="str">
        <f t="shared" si="676"/>
        <v/>
      </c>
      <c r="FL410" s="993"/>
      <c r="FM410" s="335"/>
      <c r="FN410" s="97" t="str">
        <f t="shared" si="784"/>
        <v/>
      </c>
      <c r="FO410" s="334"/>
      <c r="FP410" s="335"/>
      <c r="FQ410" s="97"/>
      <c r="FR410" s="334"/>
      <c r="FS410" s="335"/>
      <c r="FT410" s="97"/>
      <c r="FU410" s="334"/>
      <c r="FV410" s="335"/>
      <c r="FW410" s="97"/>
      <c r="FX410" s="334"/>
      <c r="FY410" s="335"/>
      <c r="FZ410" s="97" t="str">
        <f t="shared" si="677"/>
        <v/>
      </c>
      <c r="GA410" s="993"/>
      <c r="GB410" s="335"/>
      <c r="GC410" s="510" t="str">
        <f t="shared" si="786"/>
        <v/>
      </c>
      <c r="GD410" s="336"/>
      <c r="GE410" s="337"/>
      <c r="GF410" s="337"/>
      <c r="GG410" s="337"/>
      <c r="GH410" s="337"/>
      <c r="GI410" s="510"/>
      <c r="GJ410" s="336"/>
      <c r="GK410" s="337"/>
      <c r="GL410" s="337"/>
      <c r="GM410" s="337"/>
      <c r="GN410" s="337"/>
      <c r="GO410" s="510"/>
      <c r="GP410" s="336"/>
      <c r="GQ410" s="337"/>
      <c r="GR410" s="337"/>
      <c r="GS410" s="337"/>
      <c r="GT410" s="337"/>
      <c r="GU410" s="510"/>
      <c r="GV410" s="336"/>
      <c r="GW410" s="337"/>
      <c r="GX410" s="337"/>
      <c r="GY410" s="337"/>
      <c r="GZ410" s="336"/>
      <c r="HA410" s="510" t="str">
        <f t="shared" si="678"/>
        <v/>
      </c>
      <c r="HB410" s="994"/>
      <c r="HC410" s="337"/>
      <c r="HD410" s="510" t="str">
        <f t="shared" si="788"/>
        <v/>
      </c>
      <c r="HE410" s="336"/>
      <c r="HF410" s="337"/>
      <c r="HG410" s="337"/>
      <c r="HH410" s="336"/>
      <c r="HI410" s="510"/>
      <c r="HJ410" s="336"/>
      <c r="HK410" s="337"/>
      <c r="HL410" s="337"/>
      <c r="HM410" s="336"/>
      <c r="HN410" s="510"/>
      <c r="HO410" s="336"/>
      <c r="HP410" s="337"/>
      <c r="HQ410" s="337"/>
      <c r="HR410" s="337"/>
      <c r="HS410" s="510"/>
      <c r="HT410" s="336"/>
      <c r="HU410" s="337"/>
      <c r="HV410" s="337"/>
      <c r="HW410" s="337"/>
      <c r="HX410" s="97" t="str">
        <f t="shared" si="679"/>
        <v/>
      </c>
      <c r="HY410" s="994"/>
      <c r="HZ410" s="337"/>
      <c r="IA410" s="510" t="str">
        <f t="shared" si="790"/>
        <v/>
      </c>
      <c r="IB410" s="336"/>
      <c r="IC410" s="337"/>
      <c r="ID410" s="337"/>
      <c r="IE410" s="510"/>
      <c r="IF410" s="336"/>
      <c r="IG410" s="337"/>
      <c r="IH410" s="337"/>
      <c r="II410" s="510"/>
      <c r="IJ410" s="336"/>
      <c r="IK410" s="337"/>
      <c r="IL410" s="337"/>
      <c r="IM410" s="510"/>
      <c r="IN410" s="336"/>
      <c r="IO410" s="337"/>
      <c r="IP410" s="337"/>
      <c r="IQ410" s="97" t="str">
        <f t="shared" si="791"/>
        <v/>
      </c>
      <c r="IR410" s="994"/>
      <c r="IS410" s="337"/>
      <c r="IT410" s="337"/>
      <c r="IU410" s="337"/>
      <c r="IV410" s="510" t="str">
        <f t="shared" si="792"/>
        <v/>
      </c>
      <c r="IW410" s="995"/>
    </row>
    <row r="411" spans="1:257" ht="12.75" customHeight="1" x14ac:dyDescent="0.25">
      <c r="A411" s="996"/>
      <c r="B411" s="507">
        <v>11</v>
      </c>
      <c r="C411" s="97" t="str">
        <f>IF(Proponentes!B402&gt;0,Proponentes!B402,"")</f>
        <v/>
      </c>
      <c r="D411" s="335"/>
      <c r="E411" s="334"/>
      <c r="F411" s="334"/>
      <c r="G411" s="335"/>
      <c r="H411" s="335"/>
      <c r="I411" s="335"/>
      <c r="J411" s="335"/>
      <c r="K411" s="335"/>
      <c r="L411" s="335"/>
      <c r="M411" s="334"/>
      <c r="N411" s="335"/>
      <c r="O411" s="335"/>
      <c r="P411" s="335"/>
      <c r="Q411" s="335"/>
      <c r="R411" s="335"/>
      <c r="S411" s="335"/>
      <c r="T411" s="334"/>
      <c r="U411" s="335"/>
      <c r="V411" s="335"/>
      <c r="W411" s="335"/>
      <c r="X411" s="335"/>
      <c r="Y411" s="335"/>
      <c r="Z411" s="335"/>
      <c r="AA411" s="334"/>
      <c r="AB411" s="335"/>
      <c r="AC411" s="335"/>
      <c r="AD411" s="335"/>
      <c r="AE411" s="335"/>
      <c r="AF411" s="335"/>
      <c r="AG411" s="97" t="str">
        <f t="shared" si="666"/>
        <v/>
      </c>
      <c r="AH411" s="993"/>
      <c r="AI411" s="335"/>
      <c r="AJ411" s="335" t="str">
        <f t="shared" si="683"/>
        <v/>
      </c>
      <c r="AK411" s="335"/>
      <c r="AL411" s="334"/>
      <c r="AM411" s="335"/>
      <c r="AN411" s="335"/>
      <c r="AO411" s="335"/>
      <c r="AP411" s="335"/>
      <c r="AQ411" s="335"/>
      <c r="AR411" s="335"/>
      <c r="AS411" s="334"/>
      <c r="AT411" s="335"/>
      <c r="AU411" s="335"/>
      <c r="AV411" s="335"/>
      <c r="AW411" s="335"/>
      <c r="AX411" s="335"/>
      <c r="AY411" s="335"/>
      <c r="AZ411" s="334"/>
      <c r="BA411" s="335"/>
      <c r="BB411" s="335"/>
      <c r="BC411" s="335"/>
      <c r="BD411" s="335"/>
      <c r="BE411" s="335"/>
      <c r="BF411" s="335"/>
      <c r="BG411" s="334"/>
      <c r="BH411" s="335"/>
      <c r="BI411" s="335"/>
      <c r="BJ411" s="335"/>
      <c r="BK411" s="335"/>
      <c r="BL411" s="97" t="str">
        <f t="shared" si="667"/>
        <v/>
      </c>
      <c r="BM411" s="993"/>
      <c r="BN411" s="335" t="str">
        <f t="shared" si="771"/>
        <v/>
      </c>
      <c r="BO411" s="334"/>
      <c r="BP411" s="335"/>
      <c r="BQ411" s="335"/>
      <c r="BR411" s="335"/>
      <c r="BS411" s="335" t="str">
        <f t="shared" si="772"/>
        <v/>
      </c>
      <c r="BT411" s="334"/>
      <c r="BU411" s="335"/>
      <c r="BV411" s="335"/>
      <c r="BW411" s="335"/>
      <c r="BX411" s="335" t="str">
        <f t="shared" si="773"/>
        <v/>
      </c>
      <c r="BY411" s="334"/>
      <c r="BZ411" s="335"/>
      <c r="CA411" s="335"/>
      <c r="CB411" s="335"/>
      <c r="CC411" s="335" t="str">
        <f t="shared" si="774"/>
        <v/>
      </c>
      <c r="CD411" s="334"/>
      <c r="CE411" s="335"/>
      <c r="CF411" s="335"/>
      <c r="CG411" s="335"/>
      <c r="CH411" s="997"/>
      <c r="CI411" s="97" t="str">
        <f t="shared" si="775"/>
        <v/>
      </c>
      <c r="CJ411" s="998"/>
      <c r="CK411" s="335"/>
      <c r="CL411" s="97" t="str">
        <f t="shared" si="776"/>
        <v/>
      </c>
      <c r="CM411" s="334"/>
      <c r="CN411" s="335"/>
      <c r="CO411" s="335"/>
      <c r="CP411" s="335"/>
      <c r="CQ411" s="97"/>
      <c r="CR411" s="334"/>
      <c r="CS411" s="335"/>
      <c r="CT411" s="335"/>
      <c r="CU411" s="335"/>
      <c r="CV411" s="97"/>
      <c r="CW411" s="334"/>
      <c r="CX411" s="335"/>
      <c r="CY411" s="335"/>
      <c r="CZ411" s="335"/>
      <c r="DA411" s="97"/>
      <c r="DB411" s="334"/>
      <c r="DC411" s="335"/>
      <c r="DD411" s="335"/>
      <c r="DE411" s="335"/>
      <c r="DF411" s="97" t="str">
        <f t="shared" si="672"/>
        <v/>
      </c>
      <c r="DG411" s="993"/>
      <c r="DH411" s="335"/>
      <c r="DI411" s="97" t="str">
        <f t="shared" si="673"/>
        <v/>
      </c>
      <c r="DJ411" s="334"/>
      <c r="DK411" s="335"/>
      <c r="DL411" s="335"/>
      <c r="DM411" s="97"/>
      <c r="DN411" s="334"/>
      <c r="DO411" s="335"/>
      <c r="DP411" s="335"/>
      <c r="DQ411" s="97"/>
      <c r="DR411" s="334"/>
      <c r="DS411" s="335"/>
      <c r="DT411" s="335"/>
      <c r="DU411" s="97"/>
      <c r="DV411" s="334"/>
      <c r="DW411" s="335"/>
      <c r="DX411" s="335"/>
      <c r="DY411" s="97" t="str">
        <f t="shared" si="674"/>
        <v/>
      </c>
      <c r="DZ411" s="998"/>
      <c r="EA411" s="335"/>
      <c r="EB411" s="97" t="str">
        <f t="shared" si="780"/>
        <v/>
      </c>
      <c r="EC411" s="334"/>
      <c r="ED411" s="335"/>
      <c r="EE411" s="335"/>
      <c r="EF411" s="97"/>
      <c r="EG411" s="334"/>
      <c r="EH411" s="335"/>
      <c r="EI411" s="335"/>
      <c r="EJ411" s="97"/>
      <c r="EK411" s="334"/>
      <c r="EL411" s="335"/>
      <c r="EM411" s="335"/>
      <c r="EN411" s="97"/>
      <c r="EO411" s="334"/>
      <c r="EP411" s="335"/>
      <c r="EQ411" s="335"/>
      <c r="ER411" s="97" t="str">
        <f t="shared" si="675"/>
        <v/>
      </c>
      <c r="ES411" s="993"/>
      <c r="ET411" s="335"/>
      <c r="EU411" s="97" t="str">
        <f t="shared" si="782"/>
        <v/>
      </c>
      <c r="EV411" s="334"/>
      <c r="EW411" s="335"/>
      <c r="EX411" s="335"/>
      <c r="EY411" s="97"/>
      <c r="EZ411" s="334"/>
      <c r="FA411" s="335"/>
      <c r="FB411" s="335"/>
      <c r="FC411" s="97"/>
      <c r="FD411" s="334"/>
      <c r="FE411" s="335"/>
      <c r="FF411" s="335"/>
      <c r="FG411" s="97"/>
      <c r="FH411" s="334"/>
      <c r="FI411" s="335"/>
      <c r="FJ411" s="335"/>
      <c r="FK411" s="97" t="str">
        <f t="shared" si="676"/>
        <v/>
      </c>
      <c r="FL411" s="993"/>
      <c r="FM411" s="335"/>
      <c r="FN411" s="97" t="str">
        <f t="shared" si="784"/>
        <v/>
      </c>
      <c r="FO411" s="334"/>
      <c r="FP411" s="335"/>
      <c r="FQ411" s="97"/>
      <c r="FR411" s="334"/>
      <c r="FS411" s="335"/>
      <c r="FT411" s="97"/>
      <c r="FU411" s="334"/>
      <c r="FV411" s="335"/>
      <c r="FW411" s="97"/>
      <c r="FX411" s="334"/>
      <c r="FY411" s="335"/>
      <c r="FZ411" s="97" t="str">
        <f t="shared" si="677"/>
        <v/>
      </c>
      <c r="GA411" s="993"/>
      <c r="GB411" s="335"/>
      <c r="GC411" s="510" t="str">
        <f t="shared" si="786"/>
        <v/>
      </c>
      <c r="GD411" s="336"/>
      <c r="GE411" s="337"/>
      <c r="GF411" s="337"/>
      <c r="GG411" s="337"/>
      <c r="GH411" s="337"/>
      <c r="GI411" s="510"/>
      <c r="GJ411" s="336"/>
      <c r="GK411" s="337"/>
      <c r="GL411" s="337"/>
      <c r="GM411" s="337"/>
      <c r="GN411" s="337"/>
      <c r="GO411" s="510"/>
      <c r="GP411" s="336"/>
      <c r="GQ411" s="337"/>
      <c r="GR411" s="337"/>
      <c r="GS411" s="337"/>
      <c r="GT411" s="337"/>
      <c r="GU411" s="510"/>
      <c r="GV411" s="336"/>
      <c r="GW411" s="337"/>
      <c r="GX411" s="337"/>
      <c r="GY411" s="337"/>
      <c r="GZ411" s="336"/>
      <c r="HA411" s="510" t="str">
        <f t="shared" si="678"/>
        <v/>
      </c>
      <c r="HB411" s="994"/>
      <c r="HC411" s="337"/>
      <c r="HD411" s="510" t="str">
        <f t="shared" si="788"/>
        <v/>
      </c>
      <c r="HE411" s="336"/>
      <c r="HF411" s="337"/>
      <c r="HG411" s="337"/>
      <c r="HH411" s="336"/>
      <c r="HI411" s="510"/>
      <c r="HJ411" s="336"/>
      <c r="HK411" s="337"/>
      <c r="HL411" s="337"/>
      <c r="HM411" s="336"/>
      <c r="HN411" s="510"/>
      <c r="HO411" s="336"/>
      <c r="HP411" s="337"/>
      <c r="HQ411" s="337"/>
      <c r="HR411" s="337"/>
      <c r="HS411" s="510"/>
      <c r="HT411" s="336"/>
      <c r="HU411" s="337"/>
      <c r="HV411" s="337"/>
      <c r="HW411" s="337"/>
      <c r="HX411" s="97" t="str">
        <f t="shared" si="679"/>
        <v/>
      </c>
      <c r="HY411" s="994"/>
      <c r="HZ411" s="337"/>
      <c r="IA411" s="510" t="str">
        <f t="shared" si="790"/>
        <v/>
      </c>
      <c r="IB411" s="336"/>
      <c r="IC411" s="337"/>
      <c r="ID411" s="337"/>
      <c r="IE411" s="510"/>
      <c r="IF411" s="336"/>
      <c r="IG411" s="337"/>
      <c r="IH411" s="337"/>
      <c r="II411" s="510"/>
      <c r="IJ411" s="336"/>
      <c r="IK411" s="337"/>
      <c r="IL411" s="337"/>
      <c r="IM411" s="510"/>
      <c r="IN411" s="336"/>
      <c r="IO411" s="337"/>
      <c r="IP411" s="337"/>
      <c r="IQ411" s="97" t="str">
        <f t="shared" si="791"/>
        <v/>
      </c>
      <c r="IR411" s="994"/>
      <c r="IS411" s="337"/>
      <c r="IT411" s="337"/>
      <c r="IU411" s="337"/>
      <c r="IV411" s="510" t="str">
        <f t="shared" si="792"/>
        <v/>
      </c>
      <c r="IW411" s="995"/>
    </row>
    <row r="412" spans="1:257" ht="13.5" customHeight="1" x14ac:dyDescent="0.25">
      <c r="A412" s="996"/>
      <c r="B412" s="507">
        <v>12</v>
      </c>
      <c r="C412" s="97" t="str">
        <f>IF(Proponentes!B403&gt;0,Proponentes!B403,"")</f>
        <v/>
      </c>
      <c r="D412" s="335"/>
      <c r="E412" s="334"/>
      <c r="F412" s="334"/>
      <c r="G412" s="335"/>
      <c r="H412" s="335"/>
      <c r="I412" s="335"/>
      <c r="J412" s="335"/>
      <c r="K412" s="335"/>
      <c r="L412" s="335"/>
      <c r="M412" s="334"/>
      <c r="N412" s="335"/>
      <c r="O412" s="335"/>
      <c r="P412" s="335"/>
      <c r="Q412" s="335"/>
      <c r="R412" s="335"/>
      <c r="S412" s="335"/>
      <c r="T412" s="334"/>
      <c r="U412" s="335"/>
      <c r="V412" s="335"/>
      <c r="W412" s="335"/>
      <c r="X412" s="335"/>
      <c r="Y412" s="335"/>
      <c r="Z412" s="335"/>
      <c r="AA412" s="334"/>
      <c r="AB412" s="335"/>
      <c r="AC412" s="335"/>
      <c r="AD412" s="335"/>
      <c r="AE412" s="335"/>
      <c r="AF412" s="335"/>
      <c r="AG412" s="97" t="str">
        <f t="shared" si="666"/>
        <v/>
      </c>
      <c r="AH412" s="993"/>
      <c r="AI412" s="335"/>
      <c r="AJ412" s="335" t="str">
        <f t="shared" si="683"/>
        <v/>
      </c>
      <c r="AK412" s="335"/>
      <c r="AL412" s="334"/>
      <c r="AM412" s="335"/>
      <c r="AN412" s="335"/>
      <c r="AO412" s="335"/>
      <c r="AP412" s="335"/>
      <c r="AQ412" s="335"/>
      <c r="AR412" s="335"/>
      <c r="AS412" s="334"/>
      <c r="AT412" s="335"/>
      <c r="AU412" s="335"/>
      <c r="AV412" s="335"/>
      <c r="AW412" s="335"/>
      <c r="AX412" s="335"/>
      <c r="AY412" s="335"/>
      <c r="AZ412" s="334"/>
      <c r="BA412" s="335"/>
      <c r="BB412" s="335"/>
      <c r="BC412" s="335"/>
      <c r="BD412" s="335"/>
      <c r="BE412" s="335"/>
      <c r="BF412" s="335"/>
      <c r="BG412" s="334"/>
      <c r="BH412" s="335"/>
      <c r="BI412" s="335"/>
      <c r="BJ412" s="335"/>
      <c r="BK412" s="335"/>
      <c r="BL412" s="97" t="str">
        <f t="shared" si="667"/>
        <v/>
      </c>
      <c r="BM412" s="993"/>
      <c r="BN412" s="335" t="str">
        <f t="shared" si="771"/>
        <v/>
      </c>
      <c r="BO412" s="334"/>
      <c r="BP412" s="335"/>
      <c r="BQ412" s="335"/>
      <c r="BR412" s="335"/>
      <c r="BS412" s="335" t="str">
        <f t="shared" si="772"/>
        <v/>
      </c>
      <c r="BT412" s="334"/>
      <c r="BU412" s="335"/>
      <c r="BV412" s="335"/>
      <c r="BW412" s="335"/>
      <c r="BX412" s="335" t="str">
        <f t="shared" si="773"/>
        <v/>
      </c>
      <c r="BY412" s="334"/>
      <c r="BZ412" s="335"/>
      <c r="CA412" s="335"/>
      <c r="CB412" s="335"/>
      <c r="CC412" s="335" t="str">
        <f t="shared" si="774"/>
        <v/>
      </c>
      <c r="CD412" s="334"/>
      <c r="CE412" s="335"/>
      <c r="CF412" s="335"/>
      <c r="CG412" s="335"/>
      <c r="CH412" s="997"/>
      <c r="CI412" s="97" t="str">
        <f t="shared" si="775"/>
        <v/>
      </c>
      <c r="CJ412" s="998"/>
      <c r="CK412" s="335"/>
      <c r="CL412" s="97" t="str">
        <f t="shared" si="776"/>
        <v/>
      </c>
      <c r="CM412" s="334"/>
      <c r="CN412" s="335"/>
      <c r="CO412" s="335"/>
      <c r="CP412" s="335"/>
      <c r="CQ412" s="97"/>
      <c r="CR412" s="334"/>
      <c r="CS412" s="335"/>
      <c r="CT412" s="335"/>
      <c r="CU412" s="335"/>
      <c r="CV412" s="97"/>
      <c r="CW412" s="334"/>
      <c r="CX412" s="335"/>
      <c r="CY412" s="335"/>
      <c r="CZ412" s="335"/>
      <c r="DA412" s="97"/>
      <c r="DB412" s="334"/>
      <c r="DC412" s="335"/>
      <c r="DD412" s="335"/>
      <c r="DE412" s="335"/>
      <c r="DF412" s="97" t="str">
        <f t="shared" si="672"/>
        <v/>
      </c>
      <c r="DG412" s="993"/>
      <c r="DH412" s="335"/>
      <c r="DI412" s="97" t="str">
        <f t="shared" si="673"/>
        <v/>
      </c>
      <c r="DJ412" s="334"/>
      <c r="DK412" s="335"/>
      <c r="DL412" s="335"/>
      <c r="DM412" s="97"/>
      <c r="DN412" s="334"/>
      <c r="DO412" s="335"/>
      <c r="DP412" s="335"/>
      <c r="DQ412" s="97"/>
      <c r="DR412" s="334"/>
      <c r="DS412" s="335"/>
      <c r="DT412" s="335"/>
      <c r="DU412" s="97"/>
      <c r="DV412" s="334"/>
      <c r="DW412" s="335"/>
      <c r="DX412" s="335"/>
      <c r="DY412" s="97" t="str">
        <f t="shared" si="674"/>
        <v/>
      </c>
      <c r="DZ412" s="998"/>
      <c r="EA412" s="335"/>
      <c r="EB412" s="97" t="str">
        <f t="shared" si="780"/>
        <v/>
      </c>
      <c r="EC412" s="334"/>
      <c r="ED412" s="335"/>
      <c r="EE412" s="335"/>
      <c r="EF412" s="97"/>
      <c r="EG412" s="334"/>
      <c r="EH412" s="335"/>
      <c r="EI412" s="335"/>
      <c r="EJ412" s="97"/>
      <c r="EK412" s="334"/>
      <c r="EL412" s="335"/>
      <c r="EM412" s="335"/>
      <c r="EN412" s="97"/>
      <c r="EO412" s="334"/>
      <c r="EP412" s="335"/>
      <c r="EQ412" s="335"/>
      <c r="ER412" s="97" t="str">
        <f t="shared" si="675"/>
        <v/>
      </c>
      <c r="ES412" s="993"/>
      <c r="ET412" s="335"/>
      <c r="EU412" s="97" t="str">
        <f t="shared" si="782"/>
        <v/>
      </c>
      <c r="EV412" s="334"/>
      <c r="EW412" s="335"/>
      <c r="EX412" s="335"/>
      <c r="EY412" s="97"/>
      <c r="EZ412" s="334"/>
      <c r="FA412" s="335"/>
      <c r="FB412" s="335"/>
      <c r="FC412" s="97"/>
      <c r="FD412" s="334"/>
      <c r="FE412" s="335"/>
      <c r="FF412" s="335"/>
      <c r="FG412" s="97"/>
      <c r="FH412" s="334"/>
      <c r="FI412" s="335"/>
      <c r="FJ412" s="335"/>
      <c r="FK412" s="97" t="str">
        <f t="shared" si="676"/>
        <v/>
      </c>
      <c r="FL412" s="993"/>
      <c r="FM412" s="335"/>
      <c r="FN412" s="97" t="str">
        <f t="shared" si="784"/>
        <v/>
      </c>
      <c r="FO412" s="334"/>
      <c r="FP412" s="335"/>
      <c r="FQ412" s="97"/>
      <c r="FR412" s="334"/>
      <c r="FS412" s="335"/>
      <c r="FT412" s="97"/>
      <c r="FU412" s="334"/>
      <c r="FV412" s="335"/>
      <c r="FW412" s="97"/>
      <c r="FX412" s="334"/>
      <c r="FY412" s="335"/>
      <c r="FZ412" s="97" t="str">
        <f t="shared" si="677"/>
        <v/>
      </c>
      <c r="GA412" s="993"/>
      <c r="GB412" s="335"/>
      <c r="GC412" s="510" t="str">
        <f t="shared" si="786"/>
        <v/>
      </c>
      <c r="GD412" s="336"/>
      <c r="GE412" s="337"/>
      <c r="GF412" s="337"/>
      <c r="GG412" s="337"/>
      <c r="GH412" s="337"/>
      <c r="GI412" s="510"/>
      <c r="GJ412" s="336"/>
      <c r="GK412" s="337"/>
      <c r="GL412" s="337"/>
      <c r="GM412" s="337"/>
      <c r="GN412" s="337"/>
      <c r="GO412" s="510"/>
      <c r="GP412" s="336"/>
      <c r="GQ412" s="337"/>
      <c r="GR412" s="337"/>
      <c r="GS412" s="337"/>
      <c r="GT412" s="337"/>
      <c r="GU412" s="510"/>
      <c r="GV412" s="336"/>
      <c r="GW412" s="337"/>
      <c r="GX412" s="337"/>
      <c r="GY412" s="337"/>
      <c r="GZ412" s="336"/>
      <c r="HA412" s="510" t="str">
        <f t="shared" si="678"/>
        <v/>
      </c>
      <c r="HB412" s="994"/>
      <c r="HC412" s="337"/>
      <c r="HD412" s="510" t="str">
        <f t="shared" si="788"/>
        <v/>
      </c>
      <c r="HE412" s="336"/>
      <c r="HF412" s="337"/>
      <c r="HG412" s="337"/>
      <c r="HH412" s="336"/>
      <c r="HI412" s="510"/>
      <c r="HJ412" s="336"/>
      <c r="HK412" s="337"/>
      <c r="HL412" s="337"/>
      <c r="HM412" s="336"/>
      <c r="HN412" s="510"/>
      <c r="HO412" s="336"/>
      <c r="HP412" s="337"/>
      <c r="HQ412" s="337"/>
      <c r="HR412" s="337"/>
      <c r="HS412" s="510"/>
      <c r="HT412" s="336"/>
      <c r="HU412" s="337"/>
      <c r="HV412" s="337"/>
      <c r="HW412" s="337"/>
      <c r="HX412" s="97" t="str">
        <f t="shared" si="679"/>
        <v/>
      </c>
      <c r="HY412" s="994"/>
      <c r="HZ412" s="337"/>
      <c r="IA412" s="510" t="str">
        <f t="shared" si="790"/>
        <v/>
      </c>
      <c r="IB412" s="336"/>
      <c r="IC412" s="337"/>
      <c r="ID412" s="337"/>
      <c r="IE412" s="510"/>
      <c r="IF412" s="336"/>
      <c r="IG412" s="337"/>
      <c r="IH412" s="337"/>
      <c r="II412" s="510"/>
      <c r="IJ412" s="336"/>
      <c r="IK412" s="337"/>
      <c r="IL412" s="337"/>
      <c r="IM412" s="510"/>
      <c r="IN412" s="336"/>
      <c r="IO412" s="337"/>
      <c r="IP412" s="337"/>
      <c r="IQ412" s="97" t="str">
        <f t="shared" si="791"/>
        <v/>
      </c>
      <c r="IR412" s="994"/>
      <c r="IS412" s="337"/>
      <c r="IT412" s="337"/>
      <c r="IU412" s="337"/>
      <c r="IV412" s="510" t="str">
        <f t="shared" si="792"/>
        <v/>
      </c>
      <c r="IW412" s="995"/>
    </row>
    <row r="413" spans="1:257" x14ac:dyDescent="0.25">
      <c r="A413" s="548">
        <v>31</v>
      </c>
      <c r="B413" s="514"/>
      <c r="C413" s="514"/>
      <c r="D413" s="514"/>
      <c r="E413" s="514"/>
      <c r="F413" s="515"/>
      <c r="G413" s="514"/>
      <c r="H413" s="514"/>
      <c r="I413" s="514"/>
      <c r="J413" s="514"/>
      <c r="K413" s="514"/>
      <c r="L413" s="514"/>
      <c r="M413" s="514"/>
      <c r="N413" s="514"/>
      <c r="O413" s="514"/>
      <c r="P413" s="514"/>
      <c r="Q413" s="514"/>
      <c r="R413" s="514"/>
      <c r="S413" s="514"/>
      <c r="T413" s="514"/>
      <c r="U413" s="514"/>
      <c r="V413" s="514"/>
      <c r="W413" s="514"/>
      <c r="X413" s="514"/>
      <c r="Y413" s="514"/>
      <c r="Z413" s="514"/>
      <c r="AA413" s="514"/>
      <c r="AB413" s="514"/>
      <c r="AC413" s="514"/>
      <c r="AD413" s="514"/>
      <c r="AE413" s="514"/>
      <c r="AF413" s="514"/>
      <c r="AG413" s="514"/>
      <c r="AH413" s="514"/>
      <c r="AI413" s="514"/>
      <c r="AJ413" s="514"/>
      <c r="AK413" s="514"/>
      <c r="AL413" s="514"/>
      <c r="AM413" s="514"/>
      <c r="AN413" s="514"/>
      <c r="AO413" s="514"/>
      <c r="AP413" s="514"/>
      <c r="AQ413" s="514"/>
      <c r="AR413" s="514"/>
      <c r="AS413" s="514"/>
      <c r="AT413" s="514"/>
      <c r="AU413" s="514"/>
      <c r="AV413" s="514"/>
      <c r="AW413" s="514"/>
      <c r="AX413" s="514"/>
      <c r="AY413" s="514"/>
      <c r="AZ413" s="514"/>
      <c r="BA413" s="514"/>
      <c r="BB413" s="514"/>
      <c r="BC413" s="514"/>
      <c r="BD413" s="514"/>
      <c r="BE413" s="514"/>
      <c r="BF413" s="514"/>
      <c r="BG413" s="514"/>
      <c r="BH413" s="514"/>
      <c r="BI413" s="514"/>
      <c r="BJ413" s="514"/>
      <c r="BK413" s="514"/>
      <c r="BL413" s="514"/>
      <c r="BM413" s="514"/>
      <c r="BN413" s="514"/>
      <c r="BO413" s="514"/>
      <c r="BP413" s="514"/>
      <c r="BQ413" s="514"/>
      <c r="BR413" s="514"/>
      <c r="BS413" s="514"/>
      <c r="BT413" s="514"/>
      <c r="BU413" s="514"/>
      <c r="BV413" s="514"/>
      <c r="BW413" s="514"/>
      <c r="BX413" s="514"/>
      <c r="BY413" s="514"/>
      <c r="BZ413" s="514"/>
      <c r="CA413" s="514"/>
      <c r="CB413" s="514"/>
      <c r="CC413" s="514"/>
      <c r="CD413" s="514"/>
      <c r="CE413" s="514"/>
      <c r="CF413" s="514"/>
      <c r="CG413" s="514"/>
      <c r="CH413" s="516"/>
      <c r="CI413" s="514"/>
      <c r="CJ413" s="514"/>
      <c r="CK413" s="514"/>
      <c r="CL413" s="514"/>
      <c r="CM413" s="514"/>
      <c r="CN413" s="514"/>
      <c r="CO413" s="514"/>
      <c r="CP413" s="514"/>
      <c r="CQ413" s="514"/>
      <c r="CR413" s="514"/>
      <c r="CS413" s="514"/>
      <c r="CT413" s="514"/>
      <c r="CU413" s="514"/>
      <c r="CV413" s="514"/>
      <c r="CW413" s="514"/>
      <c r="CX413" s="514"/>
      <c r="CY413" s="514"/>
      <c r="CZ413" s="514"/>
      <c r="DA413" s="514"/>
      <c r="DB413" s="514"/>
      <c r="DC413" s="514"/>
      <c r="DD413" s="514"/>
      <c r="DE413" s="514"/>
      <c r="DF413" s="514"/>
      <c r="DG413" s="514"/>
      <c r="DH413" s="514"/>
      <c r="DI413" s="514"/>
      <c r="DJ413" s="514"/>
      <c r="DK413" s="514"/>
      <c r="DL413" s="514"/>
      <c r="DM413" s="514"/>
      <c r="DN413" s="514"/>
      <c r="DO413" s="514"/>
      <c r="DP413" s="514"/>
      <c r="DQ413" s="514"/>
      <c r="DR413" s="514"/>
      <c r="DS413" s="514"/>
      <c r="DT413" s="514"/>
      <c r="DU413" s="514"/>
      <c r="DV413" s="514"/>
      <c r="DW413" s="514"/>
      <c r="DX413" s="514"/>
      <c r="DY413" s="514"/>
      <c r="DZ413" s="514"/>
      <c r="EA413" s="514"/>
      <c r="EB413" s="514"/>
      <c r="EC413" s="514"/>
      <c r="ED413" s="514"/>
      <c r="EE413" s="514"/>
      <c r="EF413" s="514"/>
      <c r="EG413" s="514"/>
      <c r="EH413" s="514"/>
      <c r="EI413" s="514"/>
      <c r="EJ413" s="514"/>
      <c r="EK413" s="514"/>
      <c r="EL413" s="514"/>
      <c r="EM413" s="514"/>
      <c r="EN413" s="514"/>
      <c r="EO413" s="514"/>
      <c r="EP413" s="514"/>
      <c r="EQ413" s="514"/>
      <c r="ER413" s="514"/>
      <c r="ES413" s="514"/>
      <c r="ET413" s="514"/>
      <c r="EU413" s="514"/>
      <c r="EV413" s="514"/>
      <c r="EW413" s="514"/>
      <c r="EX413" s="514"/>
      <c r="EY413" s="514"/>
      <c r="EZ413" s="514"/>
      <c r="FA413" s="514"/>
      <c r="FB413" s="514"/>
      <c r="FC413" s="514"/>
      <c r="FD413" s="514"/>
      <c r="FE413" s="514"/>
      <c r="FF413" s="514"/>
      <c r="FG413" s="514"/>
      <c r="FH413" s="514"/>
      <c r="FI413" s="514"/>
      <c r="FJ413" s="514"/>
      <c r="FK413" s="514"/>
      <c r="FL413" s="514"/>
      <c r="FM413" s="514"/>
      <c r="FN413" s="514"/>
      <c r="FO413" s="514"/>
      <c r="FP413" s="514"/>
      <c r="FQ413" s="514"/>
      <c r="FR413" s="514"/>
      <c r="FS413" s="514"/>
      <c r="FT413" s="514"/>
      <c r="FU413" s="514"/>
      <c r="FV413" s="514"/>
      <c r="FW413" s="514"/>
      <c r="FX413" s="514"/>
      <c r="FY413" s="514"/>
      <c r="FZ413" s="514"/>
      <c r="GA413" s="514"/>
      <c r="GB413" s="514"/>
      <c r="GC413" s="514"/>
      <c r="GD413" s="514"/>
      <c r="GE413" s="514"/>
      <c r="GF413" s="514"/>
      <c r="GG413" s="514"/>
      <c r="GH413" s="514"/>
      <c r="GI413" s="514"/>
      <c r="GJ413" s="514"/>
      <c r="GK413" s="514"/>
      <c r="GL413" s="514"/>
      <c r="GM413" s="514"/>
      <c r="GN413" s="514"/>
      <c r="GO413" s="514"/>
      <c r="GP413" s="514"/>
      <c r="GQ413" s="514"/>
      <c r="GR413" s="514"/>
      <c r="GS413" s="514"/>
      <c r="GT413" s="514"/>
      <c r="GU413" s="514"/>
      <c r="GV413" s="514"/>
      <c r="GW413" s="514"/>
      <c r="GX413" s="514"/>
      <c r="GY413" s="514"/>
      <c r="GZ413" s="514"/>
      <c r="HA413" s="514"/>
      <c r="HB413" s="514"/>
      <c r="HC413" s="514"/>
      <c r="HD413" s="514"/>
      <c r="HE413" s="514"/>
      <c r="HF413" s="514"/>
      <c r="HG413" s="514"/>
      <c r="HH413" s="514"/>
      <c r="HI413" s="514"/>
      <c r="HJ413" s="514"/>
      <c r="HK413" s="514"/>
      <c r="HL413" s="514"/>
      <c r="HM413" s="514"/>
      <c r="HN413" s="514"/>
      <c r="HO413" s="514"/>
      <c r="HP413" s="514"/>
      <c r="HQ413" s="514"/>
      <c r="HR413" s="514"/>
      <c r="HS413" s="514"/>
      <c r="HT413" s="514"/>
      <c r="HU413" s="514"/>
      <c r="HV413" s="514"/>
      <c r="HW413" s="514"/>
      <c r="HX413" s="514"/>
      <c r="HY413" s="514"/>
      <c r="HZ413" s="514"/>
      <c r="IA413" s="514"/>
      <c r="IB413" s="514"/>
      <c r="IC413" s="514"/>
      <c r="ID413" s="514"/>
      <c r="IE413" s="514"/>
      <c r="IF413" s="514"/>
      <c r="IG413" s="514"/>
      <c r="IH413" s="514"/>
      <c r="II413" s="514"/>
      <c r="IJ413" s="514"/>
      <c r="IK413" s="514"/>
      <c r="IL413" s="514"/>
      <c r="IM413" s="514"/>
      <c r="IN413" s="514"/>
      <c r="IO413" s="514"/>
      <c r="IP413" s="514"/>
      <c r="IQ413" s="514"/>
      <c r="IR413" s="514"/>
      <c r="IS413" s="514"/>
      <c r="IT413" s="514"/>
      <c r="IU413" s="514"/>
      <c r="IV413" s="514"/>
      <c r="IW413" s="549"/>
    </row>
    <row r="414" spans="1:257" ht="23.25" customHeight="1" x14ac:dyDescent="0.25">
      <c r="A414" s="996">
        <f t="shared" ref="A414" si="793">A426</f>
        <v>32</v>
      </c>
      <c r="B414" s="507">
        <v>1</v>
      </c>
      <c r="C414" s="97" t="str">
        <f>IF(Proponentes!B405&gt;0,Proponentes!B405,"")</f>
        <v>UNIÓN TEMPORAL SEGURIDAD DOBLE A</v>
      </c>
      <c r="D414" s="335"/>
      <c r="E414" s="335" t="s">
        <v>1858</v>
      </c>
      <c r="F414" s="345" t="s">
        <v>1859</v>
      </c>
      <c r="G414" s="341">
        <v>46550</v>
      </c>
      <c r="H414" s="335" t="s">
        <v>1631</v>
      </c>
      <c r="I414" s="335"/>
      <c r="J414" s="335"/>
      <c r="K414" s="335"/>
      <c r="L414" s="335" t="s">
        <v>164</v>
      </c>
      <c r="M414" s="345" t="s">
        <v>1860</v>
      </c>
      <c r="N414" s="341">
        <v>47268</v>
      </c>
      <c r="O414" s="335" t="s">
        <v>1631</v>
      </c>
      <c r="P414" s="335"/>
      <c r="Q414" s="335"/>
      <c r="R414" s="335"/>
      <c r="S414" s="335"/>
      <c r="T414" s="334"/>
      <c r="U414" s="335"/>
      <c r="V414" s="335"/>
      <c r="W414" s="335"/>
      <c r="X414" s="335"/>
      <c r="Y414" s="335"/>
      <c r="Z414" s="335"/>
      <c r="AA414" s="334"/>
      <c r="AB414" s="335"/>
      <c r="AC414" s="335"/>
      <c r="AD414" s="335"/>
      <c r="AE414" s="335"/>
      <c r="AF414" s="335"/>
      <c r="AG414" s="97" t="str">
        <f t="shared" ref="AG414:AG477" si="794">IF(E414="","",IF(K414=0,IF(R414=0,IF(Y414=0,IF(AF414=0,"CUMPLE","NO CUMPLE"),"NO CUMPLE"),"NO CUMPLE"),"NO CUMPLE"))</f>
        <v>CUMPLE</v>
      </c>
      <c r="AH414" s="993"/>
      <c r="AI414" s="335"/>
      <c r="AJ414" s="335" t="s">
        <v>1861</v>
      </c>
      <c r="AK414" s="335" t="s">
        <v>1631</v>
      </c>
      <c r="AL414" s="334" t="s">
        <v>747</v>
      </c>
      <c r="AM414" s="341">
        <v>45176</v>
      </c>
      <c r="AN414" s="335"/>
      <c r="AO414" s="335"/>
      <c r="AP414" s="335"/>
      <c r="AQ414" s="335"/>
      <c r="AR414" s="335"/>
      <c r="AS414" s="334"/>
      <c r="AT414" s="335"/>
      <c r="AU414" s="335"/>
      <c r="AV414" s="335"/>
      <c r="AW414" s="335"/>
      <c r="AX414" s="335"/>
      <c r="AY414" s="335"/>
      <c r="AZ414" s="334"/>
      <c r="BA414" s="335"/>
      <c r="BB414" s="335"/>
      <c r="BC414" s="335"/>
      <c r="BD414" s="335"/>
      <c r="BE414" s="335"/>
      <c r="BF414" s="335"/>
      <c r="BG414" s="334"/>
      <c r="BH414" s="335"/>
      <c r="BI414" s="335"/>
      <c r="BJ414" s="335"/>
      <c r="BK414" s="335"/>
      <c r="BL414" s="97" t="str">
        <f t="shared" ref="BL414:BL477" si="795">IF(AJ414="","",IF(AP414=0,IF(AW414=0,IF(BD414=0,IF(BK414=0,"CUMPLE","NO CUMPLE"),"NO CUMPLE"),"NO CUMPLE"),"NO CUMPLE"))</f>
        <v>CUMPLE</v>
      </c>
      <c r="BM414" s="993"/>
      <c r="BN414" s="335" t="str">
        <f t="shared" ref="BN414:BN425" si="796">IF(E414&gt;0,E414,"")</f>
        <v xml:space="preserve">ACON SECURITY LTDA </v>
      </c>
      <c r="BO414" s="334" t="s">
        <v>1688</v>
      </c>
      <c r="BP414" s="335" t="s">
        <v>1631</v>
      </c>
      <c r="BQ414" s="335">
        <v>20</v>
      </c>
      <c r="BR414" s="335"/>
      <c r="BS414" s="335" t="str">
        <f t="shared" ref="BS414:BS425" si="797">IF(L414&gt;0,L414,"")</f>
        <v>AFILCO SEGURIDAD LTDA</v>
      </c>
      <c r="BT414" s="334"/>
      <c r="BU414" s="335"/>
      <c r="BV414" s="335"/>
      <c r="BW414" s="335"/>
      <c r="BX414" s="335" t="str">
        <f t="shared" ref="BX414:BX425" si="798">IF(S414&gt;0,S414,"")</f>
        <v/>
      </c>
      <c r="BY414" s="334"/>
      <c r="BZ414" s="335"/>
      <c r="CA414" s="335"/>
      <c r="CB414" s="335"/>
      <c r="CC414" s="335" t="str">
        <f t="shared" ref="CC414:CC425" si="799">IF(Z414&gt;0,Z414,"")</f>
        <v/>
      </c>
      <c r="CD414" s="334"/>
      <c r="CE414" s="335"/>
      <c r="CF414" s="335"/>
      <c r="CG414" s="335"/>
      <c r="CH414" s="997">
        <f>Proponentes!N405</f>
        <v>0</v>
      </c>
      <c r="CI414" s="97" t="str">
        <f t="shared" ref="CI414:CI425" si="800">IF(BN414="","",IF(CJ414=0,"CUMPLE","NO CUMPLE"))</f>
        <v>CUMPLE</v>
      </c>
      <c r="CJ414" s="998"/>
      <c r="CK414" s="335"/>
      <c r="CL414" s="335" t="s">
        <v>1861</v>
      </c>
      <c r="CM414" s="509" t="s">
        <v>744</v>
      </c>
      <c r="CN414" s="335" t="s">
        <v>1538</v>
      </c>
      <c r="CO414" s="335" t="s">
        <v>1631</v>
      </c>
      <c r="CP414" s="335"/>
      <c r="CQ414" s="335" t="s">
        <v>164</v>
      </c>
      <c r="CR414" s="345" t="s">
        <v>315</v>
      </c>
      <c r="CS414" s="335" t="s">
        <v>1538</v>
      </c>
      <c r="CT414" s="335" t="s">
        <v>1631</v>
      </c>
      <c r="CU414" s="335"/>
      <c r="CV414" s="97"/>
      <c r="CW414" s="334"/>
      <c r="CX414" s="335"/>
      <c r="CY414" s="335"/>
      <c r="CZ414" s="335"/>
      <c r="DA414" s="97"/>
      <c r="DB414" s="334"/>
      <c r="DC414" s="335"/>
      <c r="DD414" s="335"/>
      <c r="DE414" s="335"/>
      <c r="DF414" s="97" t="str">
        <f t="shared" ref="DF414:DF477" si="801">IF(CL414="","",IF(CP414=0,IF(CU414=0,IF(CZ414=0,IF(DE414=0,"CUMPLE","NO CUMPLE"),"NO CUMPLE"),"NO CUMPLE"),"NO CUMPLE"))</f>
        <v>CUMPLE</v>
      </c>
      <c r="DG414" s="993"/>
      <c r="DH414" s="335"/>
      <c r="DI414" s="97" t="s">
        <v>162</v>
      </c>
      <c r="DJ414" s="345" t="s">
        <v>315</v>
      </c>
      <c r="DK414" s="335" t="s">
        <v>1631</v>
      </c>
      <c r="DL414" s="335"/>
      <c r="DM414" s="97" t="s">
        <v>164</v>
      </c>
      <c r="DN414" s="345" t="s">
        <v>319</v>
      </c>
      <c r="DO414" s="335" t="s">
        <v>1631</v>
      </c>
      <c r="DP414" s="335"/>
      <c r="DQ414" s="97"/>
      <c r="DR414" s="334"/>
      <c r="DS414" s="335"/>
      <c r="DT414" s="335"/>
      <c r="DU414" s="97"/>
      <c r="DV414" s="334"/>
      <c r="DW414" s="335"/>
      <c r="DX414" s="335"/>
      <c r="DY414" s="97" t="str">
        <f t="shared" ref="DY414:DY477" si="802">IF(DI414="","",IF(DL414=0,IF(DP414=0,IF(DT414=0,IF(DX414=0,"CUMPLE","NO CUMPLE"),"NO CUMPLE"),"NO CUMPLE"),"NO CUMPLE"))</f>
        <v>CUMPLE</v>
      </c>
      <c r="DZ414" s="998"/>
      <c r="EA414" s="335"/>
      <c r="EB414" s="97" t="s">
        <v>162</v>
      </c>
      <c r="EC414" s="345" t="s">
        <v>315</v>
      </c>
      <c r="ED414" s="335" t="s">
        <v>1631</v>
      </c>
      <c r="EE414" s="335"/>
      <c r="EF414" s="97" t="s">
        <v>164</v>
      </c>
      <c r="EG414" s="345" t="s">
        <v>319</v>
      </c>
      <c r="EH414" s="335" t="s">
        <v>1631</v>
      </c>
      <c r="EI414" s="335"/>
      <c r="EJ414" s="97"/>
      <c r="EK414" s="334"/>
      <c r="EL414" s="335"/>
      <c r="EM414" s="335"/>
      <c r="EN414" s="97"/>
      <c r="EO414" s="334"/>
      <c r="EP414" s="335"/>
      <c r="EQ414" s="335"/>
      <c r="ER414" s="97" t="str">
        <f t="shared" ref="ER414:ER477" si="803">IF(EB414="","",IF(EE414=0,IF(EI414=0,IF(EM414=0,IF(EQ414=0,"CUMPLE","NO CUMPLE"),"NO CUMPLE"),"NO CUMPLE"),"NO CUMPLE"))</f>
        <v>CUMPLE</v>
      </c>
      <c r="ES414" s="993"/>
      <c r="ET414" s="335"/>
      <c r="EU414" s="97" t="s">
        <v>1858</v>
      </c>
      <c r="EV414" s="345" t="s">
        <v>1841</v>
      </c>
      <c r="EW414" s="335" t="s">
        <v>1631</v>
      </c>
      <c r="EX414" s="335"/>
      <c r="EY414" s="97" t="s">
        <v>164</v>
      </c>
      <c r="EZ414" s="345" t="s">
        <v>1862</v>
      </c>
      <c r="FA414" s="335" t="s">
        <v>1631</v>
      </c>
      <c r="FB414" s="335"/>
      <c r="FC414" s="97"/>
      <c r="FD414" s="334"/>
      <c r="FE414" s="335"/>
      <c r="FF414" s="335"/>
      <c r="FG414" s="97"/>
      <c r="FH414" s="334"/>
      <c r="FI414" s="335"/>
      <c r="FJ414" s="335"/>
      <c r="FK414" s="97" t="str">
        <f t="shared" ref="FK414:FK477" si="804">IF(EU414="","",IF(EX414=0,IF(FB414=0,IF(FF414=0,IF(FJ414=0,"CUMPLE","NO CUMPLE"),"NO CUMPLE"),"NO CUMPLE"),"NO CUMPLE"))</f>
        <v>CUMPLE</v>
      </c>
      <c r="FL414" s="993"/>
      <c r="FM414" s="335"/>
      <c r="FN414" s="97" t="str">
        <f t="shared" ref="FN414:FN425" si="805">IF(E414&gt;0,E414,"")</f>
        <v xml:space="preserve">ACON SECURITY LTDA </v>
      </c>
      <c r="FO414" s="345" t="s">
        <v>1841</v>
      </c>
      <c r="FP414" s="335"/>
      <c r="FQ414" s="521" t="s">
        <v>164</v>
      </c>
      <c r="FR414" s="345" t="s">
        <v>1863</v>
      </c>
      <c r="FS414" s="335"/>
      <c r="FT414" s="97"/>
      <c r="FU414" s="334"/>
      <c r="FV414" s="335"/>
      <c r="FW414" s="97"/>
      <c r="FX414" s="334"/>
      <c r="FY414" s="335"/>
      <c r="FZ414" s="97" t="str">
        <f t="shared" ref="FZ414:FZ477" si="806">IF(FN414="","",IF(FP414=0,IF(FS414=0,IF(FV414=0,IF(FY414=0,"CUMPLE","NO CUMPLE"),"NO CUMPLE"),"NO CUMPLE"),"NO CUMPLE"))</f>
        <v>CUMPLE</v>
      </c>
      <c r="GA414" s="993"/>
      <c r="GB414" s="335"/>
      <c r="GC414" s="510" t="str">
        <f t="shared" ref="GC414:GC425" si="807">IF(E414&gt;0,E414,"")</f>
        <v xml:space="preserve">ACON SECURITY LTDA </v>
      </c>
      <c r="GD414" s="346" t="s">
        <v>1840</v>
      </c>
      <c r="GE414" s="337" t="s">
        <v>1631</v>
      </c>
      <c r="GF414" s="337"/>
      <c r="GG414" s="517"/>
      <c r="GH414" s="337"/>
      <c r="GI414" s="522" t="s">
        <v>164</v>
      </c>
      <c r="GJ414" s="346" t="s">
        <v>1854</v>
      </c>
      <c r="GK414" s="337" t="s">
        <v>1631</v>
      </c>
      <c r="GL414" s="337"/>
      <c r="GM414" s="337"/>
      <c r="GN414" s="337"/>
      <c r="GO414" s="510"/>
      <c r="GP414" s="336"/>
      <c r="GQ414" s="337"/>
      <c r="GR414" s="337"/>
      <c r="GS414" s="337"/>
      <c r="GT414" s="337"/>
      <c r="GU414" s="510"/>
      <c r="GV414" s="336"/>
      <c r="GW414" s="337"/>
      <c r="GX414" s="337"/>
      <c r="GY414" s="337"/>
      <c r="GZ414" s="336"/>
      <c r="HA414" s="510" t="str">
        <f t="shared" ref="HA414:HA477" si="808">IF(GC414="","",IF(GH414=0,IF(GN414=0,IF(GT414=0,IF(GZ414=0,"CUMPLE","NO CUMPLE"),"NO CUMPLE"),"NO CUMPLE"),"NO CUMPLE"))</f>
        <v>CUMPLE</v>
      </c>
      <c r="HB414" s="994"/>
      <c r="HC414" s="337"/>
      <c r="HD414" s="510" t="s">
        <v>1864</v>
      </c>
      <c r="HE414" s="346" t="s">
        <v>1865</v>
      </c>
      <c r="HF414" s="337" t="s">
        <v>1631</v>
      </c>
      <c r="HG414" s="337"/>
      <c r="HH414" s="336"/>
      <c r="HI414" s="522" t="s">
        <v>164</v>
      </c>
      <c r="HJ414" s="346" t="s">
        <v>1866</v>
      </c>
      <c r="HK414" s="337" t="s">
        <v>1631</v>
      </c>
      <c r="HL414" s="337"/>
      <c r="HM414" s="336"/>
      <c r="HN414" s="510"/>
      <c r="HO414" s="336"/>
      <c r="HP414" s="337"/>
      <c r="HQ414" s="337"/>
      <c r="HR414" s="337"/>
      <c r="HS414" s="510"/>
      <c r="HT414" s="336"/>
      <c r="HU414" s="337"/>
      <c r="HV414" s="337"/>
      <c r="HW414" s="337"/>
      <c r="HX414" s="97" t="str">
        <f t="shared" ref="HX414:HX477" si="809">IF(HD414="","",IF(HH414=0,IF(HM414=0,IF(HR414=0,IF(HW414=0,"CUMPLE","NO CUMPLE"),"NO CUMPLE"),"NO CUMPLE"),"NO CUMPLE"))</f>
        <v>CUMPLE</v>
      </c>
      <c r="HY414" s="994"/>
      <c r="HZ414" s="337"/>
      <c r="IA414" s="510" t="str">
        <f t="shared" ref="IA414:IA425" si="810">IF(E414&gt;0,E414,"")</f>
        <v xml:space="preserve">ACON SECURITY LTDA </v>
      </c>
      <c r="IB414" s="346" t="s">
        <v>1765</v>
      </c>
      <c r="IC414" s="337" t="s">
        <v>1631</v>
      </c>
      <c r="ID414" s="337"/>
      <c r="IE414" s="522" t="s">
        <v>164</v>
      </c>
      <c r="IF414" s="346" t="s">
        <v>1867</v>
      </c>
      <c r="IG414" s="337" t="s">
        <v>1631</v>
      </c>
      <c r="IH414" s="337"/>
      <c r="II414" s="510"/>
      <c r="IJ414" s="336"/>
      <c r="IK414" s="337"/>
      <c r="IL414" s="337"/>
      <c r="IM414" s="510"/>
      <c r="IN414" s="336"/>
      <c r="IO414" s="337"/>
      <c r="IP414" s="337"/>
      <c r="IQ414" s="97" t="str">
        <f t="shared" ref="IQ414:IQ425" si="811">IF(IA414="","",IF(ID414=0,IF(IH414=0,IF(IL414=0,IF(IP414=0,"CUMPLE","NO CUMPLE"),"NO CUMPLE"),"NO CUMPLE"),"NO CUMPLE"))</f>
        <v>CUMPLE</v>
      </c>
      <c r="IR414" s="994"/>
      <c r="IS414" s="337"/>
      <c r="IT414" s="337" t="s">
        <v>1631</v>
      </c>
      <c r="IU414" s="518">
        <v>1</v>
      </c>
      <c r="IV414" s="510" t="str">
        <f t="shared" ref="IV414:IV425" si="812">IF(IT414&lt;&gt;"",IF(IT414="SI","CUMPLE","NO CUMPLE"),"")</f>
        <v>CUMPLE</v>
      </c>
      <c r="IW414" s="995"/>
    </row>
    <row r="415" spans="1:257" x14ac:dyDescent="0.25">
      <c r="A415" s="996"/>
      <c r="B415" s="507">
        <v>2</v>
      </c>
      <c r="C415" s="97" t="str">
        <f>IF(Proponentes!B406&gt;0,Proponentes!B406,"")</f>
        <v/>
      </c>
      <c r="D415" s="335"/>
      <c r="E415" s="335"/>
      <c r="F415" s="334"/>
      <c r="G415" s="341"/>
      <c r="H415" s="335"/>
      <c r="I415" s="335"/>
      <c r="J415" s="335"/>
      <c r="K415" s="335"/>
      <c r="L415" s="335"/>
      <c r="M415" s="334"/>
      <c r="N415" s="335"/>
      <c r="O415" s="335"/>
      <c r="P415" s="335"/>
      <c r="Q415" s="335"/>
      <c r="R415" s="335"/>
      <c r="S415" s="335"/>
      <c r="T415" s="334"/>
      <c r="U415" s="335"/>
      <c r="V415" s="335"/>
      <c r="W415" s="335"/>
      <c r="X415" s="335"/>
      <c r="Y415" s="335"/>
      <c r="Z415" s="335"/>
      <c r="AA415" s="334"/>
      <c r="AB415" s="335"/>
      <c r="AC415" s="335"/>
      <c r="AD415" s="335"/>
      <c r="AE415" s="335"/>
      <c r="AF415" s="335"/>
      <c r="AG415" s="97" t="str">
        <f t="shared" si="794"/>
        <v/>
      </c>
      <c r="AH415" s="993"/>
      <c r="AI415" s="335"/>
      <c r="AJ415" s="335"/>
      <c r="AK415" s="335"/>
      <c r="AL415" s="334"/>
      <c r="AM415" s="335"/>
      <c r="AN415" s="335"/>
      <c r="AO415" s="335"/>
      <c r="AP415" s="335"/>
      <c r="AQ415" s="335"/>
      <c r="AR415" s="335"/>
      <c r="AS415" s="334"/>
      <c r="AT415" s="335"/>
      <c r="AU415" s="335"/>
      <c r="AV415" s="335"/>
      <c r="AW415" s="335"/>
      <c r="AX415" s="335"/>
      <c r="AY415" s="335"/>
      <c r="AZ415" s="334"/>
      <c r="BA415" s="335"/>
      <c r="BB415" s="335"/>
      <c r="BC415" s="335"/>
      <c r="BD415" s="335"/>
      <c r="BE415" s="335"/>
      <c r="BF415" s="335"/>
      <c r="BG415" s="334"/>
      <c r="BH415" s="335"/>
      <c r="BI415" s="335"/>
      <c r="BJ415" s="335"/>
      <c r="BK415" s="335"/>
      <c r="BL415" s="97" t="str">
        <f t="shared" si="795"/>
        <v/>
      </c>
      <c r="BM415" s="993"/>
      <c r="BN415" s="335" t="str">
        <f t="shared" si="796"/>
        <v/>
      </c>
      <c r="BO415" s="334"/>
      <c r="BP415" s="335"/>
      <c r="BQ415" s="335"/>
      <c r="BR415" s="335"/>
      <c r="BS415" s="335" t="str">
        <f t="shared" si="797"/>
        <v/>
      </c>
      <c r="BT415" s="334"/>
      <c r="BU415" s="335"/>
      <c r="BV415" s="335"/>
      <c r="BW415" s="335"/>
      <c r="BX415" s="335" t="str">
        <f t="shared" si="798"/>
        <v/>
      </c>
      <c r="BY415" s="334"/>
      <c r="BZ415" s="335"/>
      <c r="CA415" s="335"/>
      <c r="CB415" s="335"/>
      <c r="CC415" s="335" t="str">
        <f t="shared" si="799"/>
        <v/>
      </c>
      <c r="CD415" s="334"/>
      <c r="CE415" s="335"/>
      <c r="CF415" s="335"/>
      <c r="CG415" s="335"/>
      <c r="CH415" s="997"/>
      <c r="CI415" s="97" t="str">
        <f t="shared" si="800"/>
        <v/>
      </c>
      <c r="CJ415" s="998"/>
      <c r="CK415" s="335"/>
      <c r="CL415" s="335"/>
      <c r="CM415" s="509"/>
      <c r="CN415" s="335"/>
      <c r="CO415" s="335"/>
      <c r="CP415" s="335"/>
      <c r="CQ415" s="97"/>
      <c r="CR415" s="334"/>
      <c r="CS415" s="335"/>
      <c r="CT415" s="335"/>
      <c r="CU415" s="335"/>
      <c r="CV415" s="97"/>
      <c r="CW415" s="334"/>
      <c r="CX415" s="335"/>
      <c r="CY415" s="335"/>
      <c r="CZ415" s="335"/>
      <c r="DA415" s="97"/>
      <c r="DB415" s="334"/>
      <c r="DC415" s="335"/>
      <c r="DD415" s="335"/>
      <c r="DE415" s="335"/>
      <c r="DF415" s="97" t="str">
        <f t="shared" si="801"/>
        <v/>
      </c>
      <c r="DG415" s="993"/>
      <c r="DH415" s="335"/>
      <c r="DI415" s="97"/>
      <c r="DJ415" s="334"/>
      <c r="DK415" s="335"/>
      <c r="DL415" s="335"/>
      <c r="DM415" s="97"/>
      <c r="DN415" s="334"/>
      <c r="DO415" s="335"/>
      <c r="DP415" s="335"/>
      <c r="DQ415" s="97"/>
      <c r="DR415" s="334"/>
      <c r="DS415" s="335"/>
      <c r="DT415" s="335"/>
      <c r="DU415" s="97"/>
      <c r="DV415" s="334"/>
      <c r="DW415" s="335"/>
      <c r="DX415" s="335"/>
      <c r="DY415" s="97" t="str">
        <f t="shared" si="802"/>
        <v/>
      </c>
      <c r="DZ415" s="998"/>
      <c r="EA415" s="335"/>
      <c r="EB415" s="97"/>
      <c r="EC415" s="334"/>
      <c r="ED415" s="335"/>
      <c r="EE415" s="335"/>
      <c r="EF415" s="97"/>
      <c r="EG415" s="334"/>
      <c r="EH415" s="335"/>
      <c r="EI415" s="335"/>
      <c r="EJ415" s="97"/>
      <c r="EK415" s="334"/>
      <c r="EL415" s="335"/>
      <c r="EM415" s="335"/>
      <c r="EN415" s="97"/>
      <c r="EO415" s="334"/>
      <c r="EP415" s="335"/>
      <c r="EQ415" s="335"/>
      <c r="ER415" s="97" t="str">
        <f t="shared" si="803"/>
        <v/>
      </c>
      <c r="ES415" s="993"/>
      <c r="ET415" s="335"/>
      <c r="EU415" s="97"/>
      <c r="EV415" s="334"/>
      <c r="EW415" s="335"/>
      <c r="EX415" s="335"/>
      <c r="EY415" s="97"/>
      <c r="EZ415" s="334"/>
      <c r="FA415" s="335"/>
      <c r="FB415" s="335"/>
      <c r="FC415" s="97"/>
      <c r="FD415" s="334"/>
      <c r="FE415" s="335"/>
      <c r="FF415" s="335"/>
      <c r="FG415" s="97"/>
      <c r="FH415" s="334"/>
      <c r="FI415" s="335"/>
      <c r="FJ415" s="335"/>
      <c r="FK415" s="97" t="str">
        <f t="shared" si="804"/>
        <v/>
      </c>
      <c r="FL415" s="993"/>
      <c r="FM415" s="335"/>
      <c r="FN415" s="97" t="str">
        <f t="shared" si="805"/>
        <v/>
      </c>
      <c r="FO415" s="334"/>
      <c r="FP415" s="335"/>
      <c r="FQ415" s="97"/>
      <c r="FR415" s="334"/>
      <c r="FS415" s="335"/>
      <c r="FT415" s="97"/>
      <c r="FU415" s="334"/>
      <c r="FV415" s="335"/>
      <c r="FW415" s="97"/>
      <c r="FX415" s="334"/>
      <c r="FY415" s="335"/>
      <c r="FZ415" s="97" t="str">
        <f t="shared" si="806"/>
        <v/>
      </c>
      <c r="GA415" s="993"/>
      <c r="GB415" s="335"/>
      <c r="GC415" s="510" t="str">
        <f t="shared" si="807"/>
        <v/>
      </c>
      <c r="GD415" s="336"/>
      <c r="GE415" s="337"/>
      <c r="GF415" s="337"/>
      <c r="GG415" s="337"/>
      <c r="GH415" s="337"/>
      <c r="GI415" s="510"/>
      <c r="GJ415" s="336"/>
      <c r="GK415" s="337"/>
      <c r="GL415" s="337"/>
      <c r="GM415" s="337"/>
      <c r="GN415" s="337"/>
      <c r="GO415" s="510"/>
      <c r="GP415" s="336"/>
      <c r="GQ415" s="337"/>
      <c r="GR415" s="337"/>
      <c r="GS415" s="337"/>
      <c r="GT415" s="337"/>
      <c r="GU415" s="510"/>
      <c r="GV415" s="336"/>
      <c r="GW415" s="337"/>
      <c r="GX415" s="337"/>
      <c r="GY415" s="337"/>
      <c r="GZ415" s="336"/>
      <c r="HA415" s="510" t="str">
        <f t="shared" si="808"/>
        <v/>
      </c>
      <c r="HB415" s="994"/>
      <c r="HC415" s="337"/>
      <c r="HD415" s="510" t="str">
        <f t="shared" ref="HD415" si="813">IF(AF415&gt;0,AF415,"")</f>
        <v/>
      </c>
      <c r="HE415" s="336"/>
      <c r="HF415" s="337"/>
      <c r="HG415" s="337"/>
      <c r="HH415" s="336"/>
      <c r="HI415" s="510"/>
      <c r="HJ415" s="336"/>
      <c r="HK415" s="337"/>
      <c r="HL415" s="337"/>
      <c r="HM415" s="336"/>
      <c r="HN415" s="510"/>
      <c r="HO415" s="336"/>
      <c r="HP415" s="337"/>
      <c r="HQ415" s="337"/>
      <c r="HR415" s="337"/>
      <c r="HS415" s="510"/>
      <c r="HT415" s="336"/>
      <c r="HU415" s="337"/>
      <c r="HV415" s="337"/>
      <c r="HW415" s="337"/>
      <c r="HX415" s="97" t="str">
        <f t="shared" si="809"/>
        <v/>
      </c>
      <c r="HY415" s="994"/>
      <c r="HZ415" s="337"/>
      <c r="IA415" s="510" t="str">
        <f t="shared" si="810"/>
        <v/>
      </c>
      <c r="IB415" s="336"/>
      <c r="IC415" s="337"/>
      <c r="ID415" s="337"/>
      <c r="IE415" s="510"/>
      <c r="IF415" s="336"/>
      <c r="IG415" s="337"/>
      <c r="IH415" s="337"/>
      <c r="II415" s="510"/>
      <c r="IJ415" s="336"/>
      <c r="IK415" s="337"/>
      <c r="IL415" s="337"/>
      <c r="IM415" s="510"/>
      <c r="IN415" s="336"/>
      <c r="IO415" s="337"/>
      <c r="IP415" s="337"/>
      <c r="IQ415" s="97" t="str">
        <f t="shared" si="811"/>
        <v/>
      </c>
      <c r="IR415" s="994"/>
      <c r="IS415" s="337"/>
      <c r="IT415" s="337"/>
      <c r="IU415" s="337"/>
      <c r="IV415" s="510" t="str">
        <f t="shared" si="812"/>
        <v/>
      </c>
      <c r="IW415" s="995"/>
    </row>
    <row r="416" spans="1:257" x14ac:dyDescent="0.25">
      <c r="A416" s="996"/>
      <c r="B416" s="507">
        <v>3</v>
      </c>
      <c r="C416" s="97" t="str">
        <f>IF(Proponentes!B407&gt;0,Proponentes!B407,"")</f>
        <v/>
      </c>
      <c r="D416" s="335"/>
      <c r="E416" s="335"/>
      <c r="F416" s="334"/>
      <c r="G416" s="335"/>
      <c r="H416" s="335"/>
      <c r="I416" s="335"/>
      <c r="J416" s="335"/>
      <c r="K416" s="335"/>
      <c r="L416" s="335"/>
      <c r="M416" s="334"/>
      <c r="N416" s="335"/>
      <c r="O416" s="335"/>
      <c r="P416" s="335"/>
      <c r="Q416" s="335"/>
      <c r="R416" s="335"/>
      <c r="S416" s="335"/>
      <c r="T416" s="334"/>
      <c r="U416" s="335"/>
      <c r="V416" s="335"/>
      <c r="W416" s="335"/>
      <c r="X416" s="335"/>
      <c r="Y416" s="335"/>
      <c r="Z416" s="335"/>
      <c r="AA416" s="334"/>
      <c r="AB416" s="335"/>
      <c r="AC416" s="335"/>
      <c r="AD416" s="335"/>
      <c r="AE416" s="335"/>
      <c r="AF416" s="335"/>
      <c r="AG416" s="97" t="str">
        <f t="shared" si="794"/>
        <v/>
      </c>
      <c r="AH416" s="993"/>
      <c r="AI416" s="335"/>
      <c r="AJ416" s="335" t="str">
        <f t="shared" ref="AJ416:AJ477" si="814">IF(E416&gt;0,E416,"")</f>
        <v/>
      </c>
      <c r="AK416" s="335"/>
      <c r="AL416" s="334"/>
      <c r="AM416" s="335"/>
      <c r="AN416" s="335"/>
      <c r="AO416" s="335"/>
      <c r="AP416" s="335"/>
      <c r="AQ416" s="335"/>
      <c r="AR416" s="335"/>
      <c r="AS416" s="334"/>
      <c r="AT416" s="335"/>
      <c r="AU416" s="335"/>
      <c r="AV416" s="335"/>
      <c r="AW416" s="335"/>
      <c r="AX416" s="335"/>
      <c r="AY416" s="335"/>
      <c r="AZ416" s="334"/>
      <c r="BA416" s="335"/>
      <c r="BB416" s="335"/>
      <c r="BC416" s="335"/>
      <c r="BD416" s="335"/>
      <c r="BE416" s="335"/>
      <c r="BF416" s="335"/>
      <c r="BG416" s="334"/>
      <c r="BH416" s="335"/>
      <c r="BI416" s="335"/>
      <c r="BJ416" s="335"/>
      <c r="BK416" s="335"/>
      <c r="BL416" s="97" t="str">
        <f t="shared" si="795"/>
        <v/>
      </c>
      <c r="BM416" s="993"/>
      <c r="BN416" s="335" t="str">
        <f t="shared" si="796"/>
        <v/>
      </c>
      <c r="BO416" s="334"/>
      <c r="BP416" s="335"/>
      <c r="BQ416" s="335"/>
      <c r="BR416" s="335"/>
      <c r="BS416" s="335" t="str">
        <f t="shared" si="797"/>
        <v/>
      </c>
      <c r="BT416" s="334"/>
      <c r="BU416" s="335"/>
      <c r="BV416" s="335"/>
      <c r="BW416" s="335"/>
      <c r="BX416" s="335" t="str">
        <f t="shared" si="798"/>
        <v/>
      </c>
      <c r="BY416" s="334"/>
      <c r="BZ416" s="335"/>
      <c r="CA416" s="335"/>
      <c r="CB416" s="335"/>
      <c r="CC416" s="335" t="str">
        <f t="shared" si="799"/>
        <v/>
      </c>
      <c r="CD416" s="334"/>
      <c r="CE416" s="335"/>
      <c r="CF416" s="335"/>
      <c r="CG416" s="335"/>
      <c r="CH416" s="997"/>
      <c r="CI416" s="97" t="str">
        <f t="shared" si="800"/>
        <v/>
      </c>
      <c r="CJ416" s="998"/>
      <c r="CK416" s="335"/>
      <c r="CL416" s="97" t="str">
        <f t="shared" ref="CL416:CL425" si="815">IF(E416&gt;0,E416,"")</f>
        <v/>
      </c>
      <c r="CM416" s="334"/>
      <c r="CN416" s="335"/>
      <c r="CO416" s="335"/>
      <c r="CP416" s="335"/>
      <c r="CQ416" s="97"/>
      <c r="CR416" s="334"/>
      <c r="CS416" s="335"/>
      <c r="CT416" s="335"/>
      <c r="CU416" s="335"/>
      <c r="CV416" s="97"/>
      <c r="CW416" s="334"/>
      <c r="CX416" s="335"/>
      <c r="CY416" s="335"/>
      <c r="CZ416" s="335"/>
      <c r="DA416" s="97"/>
      <c r="DB416" s="334"/>
      <c r="DC416" s="335"/>
      <c r="DD416" s="335"/>
      <c r="DE416" s="335"/>
      <c r="DF416" s="97" t="str">
        <f t="shared" si="801"/>
        <v/>
      </c>
      <c r="DG416" s="993"/>
      <c r="DH416" s="335"/>
      <c r="DI416" s="97" t="str">
        <f t="shared" ref="DI416:DI477" si="816">IF(E416&gt;0,E416,"")</f>
        <v/>
      </c>
      <c r="DJ416" s="334"/>
      <c r="DK416" s="335"/>
      <c r="DL416" s="335"/>
      <c r="DM416" s="97"/>
      <c r="DN416" s="334"/>
      <c r="DO416" s="335"/>
      <c r="DP416" s="335"/>
      <c r="DQ416" s="97"/>
      <c r="DR416" s="334"/>
      <c r="DS416" s="335"/>
      <c r="DT416" s="335"/>
      <c r="DU416" s="97"/>
      <c r="DV416" s="334"/>
      <c r="DW416" s="335"/>
      <c r="DX416" s="335"/>
      <c r="DY416" s="97" t="str">
        <f t="shared" si="802"/>
        <v/>
      </c>
      <c r="DZ416" s="998"/>
      <c r="EA416" s="335"/>
      <c r="EB416" s="97" t="str">
        <f t="shared" ref="EB416:EB425" si="817">IF(E416&gt;0,E416,"")</f>
        <v/>
      </c>
      <c r="EC416" s="334"/>
      <c r="ED416" s="335"/>
      <c r="EE416" s="335"/>
      <c r="EF416" s="97"/>
      <c r="EG416" s="334"/>
      <c r="EH416" s="335"/>
      <c r="EI416" s="335"/>
      <c r="EJ416" s="97"/>
      <c r="EK416" s="334"/>
      <c r="EL416" s="335"/>
      <c r="EM416" s="335"/>
      <c r="EN416" s="97"/>
      <c r="EO416" s="334"/>
      <c r="EP416" s="335"/>
      <c r="EQ416" s="335"/>
      <c r="ER416" s="97" t="str">
        <f t="shared" si="803"/>
        <v/>
      </c>
      <c r="ES416" s="993"/>
      <c r="ET416" s="335"/>
      <c r="EU416" s="97" t="str">
        <f t="shared" ref="EU416:EU425" si="818">IF(E416&gt;0,E416,"")</f>
        <v/>
      </c>
      <c r="EV416" s="334"/>
      <c r="EW416" s="335"/>
      <c r="EX416" s="335"/>
      <c r="EY416" s="97"/>
      <c r="EZ416" s="334"/>
      <c r="FA416" s="335"/>
      <c r="FB416" s="335"/>
      <c r="FC416" s="97"/>
      <c r="FD416" s="334"/>
      <c r="FE416" s="335"/>
      <c r="FF416" s="335"/>
      <c r="FG416" s="97"/>
      <c r="FH416" s="334"/>
      <c r="FI416" s="335"/>
      <c r="FJ416" s="335"/>
      <c r="FK416" s="97" t="str">
        <f t="shared" si="804"/>
        <v/>
      </c>
      <c r="FL416" s="993"/>
      <c r="FM416" s="335"/>
      <c r="FN416" s="97" t="str">
        <f t="shared" si="805"/>
        <v/>
      </c>
      <c r="FO416" s="334"/>
      <c r="FP416" s="335"/>
      <c r="FQ416" s="97"/>
      <c r="FR416" s="334"/>
      <c r="FS416" s="335"/>
      <c r="FT416" s="97"/>
      <c r="FU416" s="334"/>
      <c r="FV416" s="335"/>
      <c r="FW416" s="97"/>
      <c r="FX416" s="334"/>
      <c r="FY416" s="335"/>
      <c r="FZ416" s="97" t="str">
        <f t="shared" si="806"/>
        <v/>
      </c>
      <c r="GA416" s="993"/>
      <c r="GB416" s="335"/>
      <c r="GC416" s="510" t="str">
        <f t="shared" si="807"/>
        <v/>
      </c>
      <c r="GD416" s="336"/>
      <c r="GE416" s="337"/>
      <c r="GF416" s="337"/>
      <c r="GG416" s="337"/>
      <c r="GH416" s="337"/>
      <c r="GI416" s="510"/>
      <c r="GJ416" s="336"/>
      <c r="GK416" s="337"/>
      <c r="GL416" s="337"/>
      <c r="GM416" s="337"/>
      <c r="GN416" s="337"/>
      <c r="GO416" s="510"/>
      <c r="GP416" s="336"/>
      <c r="GQ416" s="337"/>
      <c r="GR416" s="337"/>
      <c r="GS416" s="337"/>
      <c r="GT416" s="337"/>
      <c r="GU416" s="510"/>
      <c r="GV416" s="336"/>
      <c r="GW416" s="337"/>
      <c r="GX416" s="337"/>
      <c r="GY416" s="337"/>
      <c r="GZ416" s="336"/>
      <c r="HA416" s="510" t="str">
        <f t="shared" si="808"/>
        <v/>
      </c>
      <c r="HB416" s="994"/>
      <c r="HC416" s="337"/>
      <c r="HD416" s="510" t="str">
        <f t="shared" ref="HD416:HD425" si="819">IF(E416&gt;0,E416,"")</f>
        <v/>
      </c>
      <c r="HE416" s="336"/>
      <c r="HF416" s="337"/>
      <c r="HG416" s="337"/>
      <c r="HH416" s="336"/>
      <c r="HI416" s="510"/>
      <c r="HJ416" s="336"/>
      <c r="HK416" s="337"/>
      <c r="HL416" s="337"/>
      <c r="HM416" s="336"/>
      <c r="HN416" s="510"/>
      <c r="HO416" s="336"/>
      <c r="HP416" s="337"/>
      <c r="HQ416" s="337"/>
      <c r="HR416" s="337"/>
      <c r="HS416" s="510"/>
      <c r="HT416" s="336"/>
      <c r="HU416" s="337"/>
      <c r="HV416" s="337"/>
      <c r="HW416" s="337"/>
      <c r="HX416" s="97" t="str">
        <f t="shared" si="809"/>
        <v/>
      </c>
      <c r="HY416" s="994"/>
      <c r="HZ416" s="337"/>
      <c r="IA416" s="510" t="str">
        <f t="shared" si="810"/>
        <v/>
      </c>
      <c r="IB416" s="336"/>
      <c r="IC416" s="337"/>
      <c r="ID416" s="337"/>
      <c r="IE416" s="510"/>
      <c r="IF416" s="336"/>
      <c r="IG416" s="337"/>
      <c r="IH416" s="337"/>
      <c r="II416" s="510"/>
      <c r="IJ416" s="336"/>
      <c r="IK416" s="337"/>
      <c r="IL416" s="337"/>
      <c r="IM416" s="510"/>
      <c r="IN416" s="336"/>
      <c r="IO416" s="337"/>
      <c r="IP416" s="337"/>
      <c r="IQ416" s="97" t="str">
        <f t="shared" si="811"/>
        <v/>
      </c>
      <c r="IR416" s="994"/>
      <c r="IS416" s="337"/>
      <c r="IT416" s="337"/>
      <c r="IU416" s="337"/>
      <c r="IV416" s="510" t="str">
        <f t="shared" si="812"/>
        <v/>
      </c>
      <c r="IW416" s="995"/>
    </row>
    <row r="417" spans="1:257" x14ac:dyDescent="0.25">
      <c r="A417" s="996"/>
      <c r="B417" s="507">
        <v>4</v>
      </c>
      <c r="C417" s="97" t="str">
        <f>IF(Proponentes!B408&gt;0,Proponentes!B408,"")</f>
        <v/>
      </c>
      <c r="D417" s="335"/>
      <c r="E417" s="335"/>
      <c r="F417" s="334"/>
      <c r="G417" s="335"/>
      <c r="H417" s="335"/>
      <c r="I417" s="335"/>
      <c r="J417" s="335"/>
      <c r="K417" s="335"/>
      <c r="L417" s="335"/>
      <c r="M417" s="334"/>
      <c r="N417" s="335"/>
      <c r="O417" s="335"/>
      <c r="P417" s="335"/>
      <c r="Q417" s="335"/>
      <c r="R417" s="335"/>
      <c r="S417" s="335"/>
      <c r="T417" s="334"/>
      <c r="U417" s="335"/>
      <c r="V417" s="335"/>
      <c r="W417" s="335"/>
      <c r="X417" s="335"/>
      <c r="Y417" s="335"/>
      <c r="Z417" s="335"/>
      <c r="AA417" s="334"/>
      <c r="AB417" s="335"/>
      <c r="AC417" s="335"/>
      <c r="AD417" s="335"/>
      <c r="AE417" s="335"/>
      <c r="AF417" s="335"/>
      <c r="AG417" s="97" t="str">
        <f t="shared" si="794"/>
        <v/>
      </c>
      <c r="AH417" s="993"/>
      <c r="AI417" s="335"/>
      <c r="AJ417" s="335" t="str">
        <f t="shared" si="814"/>
        <v/>
      </c>
      <c r="AK417" s="335"/>
      <c r="AL417" s="334"/>
      <c r="AM417" s="335"/>
      <c r="AN417" s="335"/>
      <c r="AO417" s="335"/>
      <c r="AP417" s="335"/>
      <c r="AQ417" s="335"/>
      <c r="AR417" s="335"/>
      <c r="AS417" s="334"/>
      <c r="AT417" s="335"/>
      <c r="AU417" s="335"/>
      <c r="AV417" s="335"/>
      <c r="AW417" s="335"/>
      <c r="AX417" s="335"/>
      <c r="AY417" s="335"/>
      <c r="AZ417" s="334"/>
      <c r="BA417" s="335"/>
      <c r="BB417" s="335"/>
      <c r="BC417" s="335"/>
      <c r="BD417" s="335"/>
      <c r="BE417" s="335"/>
      <c r="BF417" s="335"/>
      <c r="BG417" s="334"/>
      <c r="BH417" s="335"/>
      <c r="BI417" s="335"/>
      <c r="BJ417" s="335"/>
      <c r="BK417" s="335"/>
      <c r="BL417" s="97" t="str">
        <f t="shared" si="795"/>
        <v/>
      </c>
      <c r="BM417" s="993"/>
      <c r="BN417" s="335" t="str">
        <f t="shared" si="796"/>
        <v/>
      </c>
      <c r="BO417" s="334"/>
      <c r="BP417" s="335"/>
      <c r="BQ417" s="335"/>
      <c r="BR417" s="335"/>
      <c r="BS417" s="335" t="str">
        <f t="shared" si="797"/>
        <v/>
      </c>
      <c r="BT417" s="334"/>
      <c r="BU417" s="335"/>
      <c r="BV417" s="335"/>
      <c r="BW417" s="335"/>
      <c r="BX417" s="335" t="str">
        <f t="shared" si="798"/>
        <v/>
      </c>
      <c r="BY417" s="334"/>
      <c r="BZ417" s="335"/>
      <c r="CA417" s="335"/>
      <c r="CB417" s="335"/>
      <c r="CC417" s="335" t="str">
        <f t="shared" si="799"/>
        <v/>
      </c>
      <c r="CD417" s="334"/>
      <c r="CE417" s="335"/>
      <c r="CF417" s="335"/>
      <c r="CG417" s="335"/>
      <c r="CH417" s="997"/>
      <c r="CI417" s="97" t="str">
        <f t="shared" si="800"/>
        <v/>
      </c>
      <c r="CJ417" s="998"/>
      <c r="CK417" s="335"/>
      <c r="CL417" s="97" t="str">
        <f t="shared" si="815"/>
        <v/>
      </c>
      <c r="CM417" s="334"/>
      <c r="CN417" s="335"/>
      <c r="CO417" s="335"/>
      <c r="CP417" s="335"/>
      <c r="CQ417" s="97"/>
      <c r="CR417" s="334"/>
      <c r="CS417" s="335"/>
      <c r="CT417" s="335"/>
      <c r="CU417" s="335"/>
      <c r="CV417" s="97"/>
      <c r="CW417" s="334"/>
      <c r="CX417" s="335"/>
      <c r="CY417" s="335"/>
      <c r="CZ417" s="335"/>
      <c r="DA417" s="97"/>
      <c r="DB417" s="334"/>
      <c r="DC417" s="335"/>
      <c r="DD417" s="335"/>
      <c r="DE417" s="335"/>
      <c r="DF417" s="97" t="str">
        <f t="shared" si="801"/>
        <v/>
      </c>
      <c r="DG417" s="993"/>
      <c r="DH417" s="335"/>
      <c r="DI417" s="97" t="str">
        <f t="shared" si="816"/>
        <v/>
      </c>
      <c r="DJ417" s="334"/>
      <c r="DK417" s="335"/>
      <c r="DL417" s="335"/>
      <c r="DM417" s="97"/>
      <c r="DN417" s="334"/>
      <c r="DO417" s="335"/>
      <c r="DP417" s="335"/>
      <c r="DQ417" s="97"/>
      <c r="DR417" s="334"/>
      <c r="DS417" s="335"/>
      <c r="DT417" s="335"/>
      <c r="DU417" s="97"/>
      <c r="DV417" s="334"/>
      <c r="DW417" s="335"/>
      <c r="DX417" s="335"/>
      <c r="DY417" s="97" t="str">
        <f t="shared" si="802"/>
        <v/>
      </c>
      <c r="DZ417" s="998"/>
      <c r="EA417" s="335"/>
      <c r="EB417" s="97" t="str">
        <f t="shared" si="817"/>
        <v/>
      </c>
      <c r="EC417" s="334"/>
      <c r="ED417" s="335"/>
      <c r="EE417" s="335"/>
      <c r="EF417" s="97"/>
      <c r="EG417" s="334"/>
      <c r="EH417" s="335"/>
      <c r="EI417" s="335"/>
      <c r="EJ417" s="97"/>
      <c r="EK417" s="334"/>
      <c r="EL417" s="335"/>
      <c r="EM417" s="335"/>
      <c r="EN417" s="97"/>
      <c r="EO417" s="334"/>
      <c r="EP417" s="335"/>
      <c r="EQ417" s="335"/>
      <c r="ER417" s="97" t="str">
        <f t="shared" si="803"/>
        <v/>
      </c>
      <c r="ES417" s="993"/>
      <c r="ET417" s="335"/>
      <c r="EU417" s="97" t="str">
        <f t="shared" si="818"/>
        <v/>
      </c>
      <c r="EV417" s="334"/>
      <c r="EW417" s="335"/>
      <c r="EX417" s="335"/>
      <c r="EY417" s="97"/>
      <c r="EZ417" s="334"/>
      <c r="FA417" s="335"/>
      <c r="FB417" s="335"/>
      <c r="FC417" s="97"/>
      <c r="FD417" s="334"/>
      <c r="FE417" s="335"/>
      <c r="FF417" s="335"/>
      <c r="FG417" s="97"/>
      <c r="FH417" s="334"/>
      <c r="FI417" s="335"/>
      <c r="FJ417" s="335"/>
      <c r="FK417" s="97" t="str">
        <f t="shared" si="804"/>
        <v/>
      </c>
      <c r="FL417" s="993"/>
      <c r="FM417" s="335"/>
      <c r="FN417" s="97" t="str">
        <f t="shared" si="805"/>
        <v/>
      </c>
      <c r="FO417" s="334"/>
      <c r="FP417" s="335"/>
      <c r="FQ417" s="97"/>
      <c r="FR417" s="334"/>
      <c r="FS417" s="335"/>
      <c r="FT417" s="97"/>
      <c r="FU417" s="334"/>
      <c r="FV417" s="335"/>
      <c r="FW417" s="97"/>
      <c r="FX417" s="334"/>
      <c r="FY417" s="335"/>
      <c r="FZ417" s="97" t="str">
        <f t="shared" si="806"/>
        <v/>
      </c>
      <c r="GA417" s="993"/>
      <c r="GB417" s="335"/>
      <c r="GC417" s="510" t="str">
        <f t="shared" si="807"/>
        <v/>
      </c>
      <c r="GD417" s="336"/>
      <c r="GE417" s="337"/>
      <c r="GF417" s="337"/>
      <c r="GG417" s="337"/>
      <c r="GH417" s="337"/>
      <c r="GI417" s="510"/>
      <c r="GJ417" s="336"/>
      <c r="GK417" s="337"/>
      <c r="GL417" s="337"/>
      <c r="GM417" s="337"/>
      <c r="GN417" s="337"/>
      <c r="GO417" s="510"/>
      <c r="GP417" s="336"/>
      <c r="GQ417" s="337"/>
      <c r="GR417" s="337"/>
      <c r="GS417" s="337"/>
      <c r="GT417" s="337"/>
      <c r="GU417" s="510"/>
      <c r="GV417" s="336"/>
      <c r="GW417" s="337"/>
      <c r="GX417" s="337"/>
      <c r="GY417" s="337"/>
      <c r="GZ417" s="336"/>
      <c r="HA417" s="510" t="str">
        <f t="shared" si="808"/>
        <v/>
      </c>
      <c r="HB417" s="994"/>
      <c r="HC417" s="337"/>
      <c r="HD417" s="510" t="str">
        <f t="shared" si="819"/>
        <v/>
      </c>
      <c r="HE417" s="336"/>
      <c r="HF417" s="337"/>
      <c r="HG417" s="337"/>
      <c r="HH417" s="336"/>
      <c r="HI417" s="510"/>
      <c r="HJ417" s="336"/>
      <c r="HK417" s="337"/>
      <c r="HL417" s="337"/>
      <c r="HM417" s="336"/>
      <c r="HN417" s="510"/>
      <c r="HO417" s="336"/>
      <c r="HP417" s="337"/>
      <c r="HQ417" s="337"/>
      <c r="HR417" s="337"/>
      <c r="HS417" s="510"/>
      <c r="HT417" s="336"/>
      <c r="HU417" s="337"/>
      <c r="HV417" s="337"/>
      <c r="HW417" s="337"/>
      <c r="HX417" s="97" t="str">
        <f t="shared" si="809"/>
        <v/>
      </c>
      <c r="HY417" s="994"/>
      <c r="HZ417" s="337"/>
      <c r="IA417" s="510" t="str">
        <f t="shared" si="810"/>
        <v/>
      </c>
      <c r="IB417" s="336"/>
      <c r="IC417" s="337"/>
      <c r="ID417" s="337"/>
      <c r="IE417" s="510"/>
      <c r="IF417" s="336"/>
      <c r="IG417" s="337"/>
      <c r="IH417" s="337"/>
      <c r="II417" s="510"/>
      <c r="IJ417" s="336"/>
      <c r="IK417" s="337"/>
      <c r="IL417" s="337"/>
      <c r="IM417" s="510"/>
      <c r="IN417" s="336"/>
      <c r="IO417" s="337"/>
      <c r="IP417" s="337"/>
      <c r="IQ417" s="97" t="str">
        <f t="shared" si="811"/>
        <v/>
      </c>
      <c r="IR417" s="994"/>
      <c r="IS417" s="337"/>
      <c r="IT417" s="337"/>
      <c r="IU417" s="337"/>
      <c r="IV417" s="510" t="str">
        <f t="shared" si="812"/>
        <v/>
      </c>
      <c r="IW417" s="995"/>
    </row>
    <row r="418" spans="1:257" x14ac:dyDescent="0.25">
      <c r="A418" s="996"/>
      <c r="B418" s="507">
        <v>5</v>
      </c>
      <c r="C418" s="97" t="str">
        <f>IF(Proponentes!B409&gt;0,Proponentes!B409,"")</f>
        <v/>
      </c>
      <c r="D418" s="335"/>
      <c r="E418" s="335"/>
      <c r="F418" s="334"/>
      <c r="G418" s="335"/>
      <c r="H418" s="335"/>
      <c r="I418" s="335"/>
      <c r="J418" s="335"/>
      <c r="K418" s="335"/>
      <c r="L418" s="335"/>
      <c r="M418" s="334"/>
      <c r="N418" s="335"/>
      <c r="O418" s="335"/>
      <c r="P418" s="335"/>
      <c r="Q418" s="335"/>
      <c r="R418" s="335"/>
      <c r="S418" s="335"/>
      <c r="T418" s="334"/>
      <c r="U418" s="335"/>
      <c r="V418" s="335"/>
      <c r="W418" s="335"/>
      <c r="X418" s="335"/>
      <c r="Y418" s="335"/>
      <c r="Z418" s="335"/>
      <c r="AA418" s="334"/>
      <c r="AB418" s="335"/>
      <c r="AC418" s="335"/>
      <c r="AD418" s="335"/>
      <c r="AE418" s="335"/>
      <c r="AF418" s="335"/>
      <c r="AG418" s="97" t="str">
        <f t="shared" si="794"/>
        <v/>
      </c>
      <c r="AH418" s="993"/>
      <c r="AI418" s="335"/>
      <c r="AJ418" s="335" t="str">
        <f t="shared" si="814"/>
        <v/>
      </c>
      <c r="AK418" s="335"/>
      <c r="AL418" s="334"/>
      <c r="AM418" s="335"/>
      <c r="AN418" s="335"/>
      <c r="AO418" s="335"/>
      <c r="AP418" s="335"/>
      <c r="AQ418" s="335"/>
      <c r="AR418" s="335"/>
      <c r="AS418" s="334"/>
      <c r="AT418" s="335"/>
      <c r="AU418" s="335"/>
      <c r="AV418" s="335"/>
      <c r="AW418" s="335"/>
      <c r="AX418" s="335"/>
      <c r="AY418" s="335"/>
      <c r="AZ418" s="334"/>
      <c r="BA418" s="335"/>
      <c r="BB418" s="335"/>
      <c r="BC418" s="335"/>
      <c r="BD418" s="335"/>
      <c r="BE418" s="335"/>
      <c r="BF418" s="335"/>
      <c r="BG418" s="334"/>
      <c r="BH418" s="335"/>
      <c r="BI418" s="335"/>
      <c r="BJ418" s="335"/>
      <c r="BK418" s="335"/>
      <c r="BL418" s="97" t="str">
        <f t="shared" si="795"/>
        <v/>
      </c>
      <c r="BM418" s="993"/>
      <c r="BN418" s="335" t="str">
        <f t="shared" si="796"/>
        <v/>
      </c>
      <c r="BO418" s="334"/>
      <c r="BP418" s="335"/>
      <c r="BQ418" s="335"/>
      <c r="BR418" s="335"/>
      <c r="BS418" s="335" t="str">
        <f t="shared" si="797"/>
        <v/>
      </c>
      <c r="BT418" s="334"/>
      <c r="BU418" s="335"/>
      <c r="BV418" s="335"/>
      <c r="BW418" s="335"/>
      <c r="BX418" s="335" t="str">
        <f t="shared" si="798"/>
        <v/>
      </c>
      <c r="BY418" s="334"/>
      <c r="BZ418" s="335"/>
      <c r="CA418" s="335"/>
      <c r="CB418" s="335"/>
      <c r="CC418" s="335" t="str">
        <f t="shared" si="799"/>
        <v/>
      </c>
      <c r="CD418" s="334"/>
      <c r="CE418" s="335"/>
      <c r="CF418" s="335"/>
      <c r="CG418" s="335"/>
      <c r="CH418" s="997"/>
      <c r="CI418" s="97" t="str">
        <f t="shared" si="800"/>
        <v/>
      </c>
      <c r="CJ418" s="998"/>
      <c r="CK418" s="335"/>
      <c r="CL418" s="97" t="str">
        <f t="shared" si="815"/>
        <v/>
      </c>
      <c r="CM418" s="334"/>
      <c r="CN418" s="335"/>
      <c r="CO418" s="335"/>
      <c r="CP418" s="335"/>
      <c r="CQ418" s="97"/>
      <c r="CR418" s="334"/>
      <c r="CS418" s="335"/>
      <c r="CT418" s="335"/>
      <c r="CU418" s="335"/>
      <c r="CV418" s="97"/>
      <c r="CW418" s="334"/>
      <c r="CX418" s="335"/>
      <c r="CY418" s="335"/>
      <c r="CZ418" s="335"/>
      <c r="DA418" s="97"/>
      <c r="DB418" s="334"/>
      <c r="DC418" s="335"/>
      <c r="DD418" s="335"/>
      <c r="DE418" s="335"/>
      <c r="DF418" s="97" t="str">
        <f t="shared" si="801"/>
        <v/>
      </c>
      <c r="DG418" s="993"/>
      <c r="DH418" s="335"/>
      <c r="DI418" s="97" t="str">
        <f t="shared" si="816"/>
        <v/>
      </c>
      <c r="DJ418" s="334"/>
      <c r="DK418" s="335"/>
      <c r="DL418" s="335"/>
      <c r="DM418" s="97"/>
      <c r="DN418" s="334"/>
      <c r="DO418" s="335"/>
      <c r="DP418" s="335"/>
      <c r="DQ418" s="97"/>
      <c r="DR418" s="334"/>
      <c r="DS418" s="335"/>
      <c r="DT418" s="335"/>
      <c r="DU418" s="97"/>
      <c r="DV418" s="334"/>
      <c r="DW418" s="335"/>
      <c r="DX418" s="335"/>
      <c r="DY418" s="97" t="str">
        <f t="shared" si="802"/>
        <v/>
      </c>
      <c r="DZ418" s="998"/>
      <c r="EA418" s="335"/>
      <c r="EB418" s="97" t="str">
        <f t="shared" si="817"/>
        <v/>
      </c>
      <c r="EC418" s="334"/>
      <c r="ED418" s="335"/>
      <c r="EE418" s="335"/>
      <c r="EF418" s="97"/>
      <c r="EG418" s="334"/>
      <c r="EH418" s="335"/>
      <c r="EI418" s="335"/>
      <c r="EJ418" s="97"/>
      <c r="EK418" s="334"/>
      <c r="EL418" s="335"/>
      <c r="EM418" s="335"/>
      <c r="EN418" s="97"/>
      <c r="EO418" s="334"/>
      <c r="EP418" s="335"/>
      <c r="EQ418" s="335"/>
      <c r="ER418" s="97" t="str">
        <f t="shared" si="803"/>
        <v/>
      </c>
      <c r="ES418" s="993"/>
      <c r="ET418" s="335"/>
      <c r="EU418" s="97" t="str">
        <f t="shared" si="818"/>
        <v/>
      </c>
      <c r="EV418" s="334"/>
      <c r="EW418" s="335"/>
      <c r="EX418" s="335"/>
      <c r="EY418" s="97"/>
      <c r="EZ418" s="334"/>
      <c r="FA418" s="335"/>
      <c r="FB418" s="335"/>
      <c r="FC418" s="97"/>
      <c r="FD418" s="334"/>
      <c r="FE418" s="335"/>
      <c r="FF418" s="335"/>
      <c r="FG418" s="97"/>
      <c r="FH418" s="334"/>
      <c r="FI418" s="335"/>
      <c r="FJ418" s="335"/>
      <c r="FK418" s="97" t="str">
        <f t="shared" si="804"/>
        <v/>
      </c>
      <c r="FL418" s="993"/>
      <c r="FM418" s="335"/>
      <c r="FN418" s="97" t="str">
        <f t="shared" si="805"/>
        <v/>
      </c>
      <c r="FO418" s="334"/>
      <c r="FP418" s="335"/>
      <c r="FQ418" s="97"/>
      <c r="FR418" s="334"/>
      <c r="FS418" s="335"/>
      <c r="FT418" s="97"/>
      <c r="FU418" s="334"/>
      <c r="FV418" s="335"/>
      <c r="FW418" s="97"/>
      <c r="FX418" s="334"/>
      <c r="FY418" s="335"/>
      <c r="FZ418" s="97" t="str">
        <f t="shared" si="806"/>
        <v/>
      </c>
      <c r="GA418" s="993"/>
      <c r="GB418" s="335"/>
      <c r="GC418" s="510" t="str">
        <f t="shared" si="807"/>
        <v/>
      </c>
      <c r="GD418" s="336"/>
      <c r="GE418" s="337"/>
      <c r="GF418" s="337"/>
      <c r="GG418" s="337"/>
      <c r="GH418" s="337"/>
      <c r="GI418" s="510"/>
      <c r="GJ418" s="336"/>
      <c r="GK418" s="337"/>
      <c r="GL418" s="337"/>
      <c r="GM418" s="337"/>
      <c r="GN418" s="337"/>
      <c r="GO418" s="510"/>
      <c r="GP418" s="336"/>
      <c r="GQ418" s="337"/>
      <c r="GR418" s="337"/>
      <c r="GS418" s="337"/>
      <c r="GT418" s="337"/>
      <c r="GU418" s="510"/>
      <c r="GV418" s="336"/>
      <c r="GW418" s="337"/>
      <c r="GX418" s="337"/>
      <c r="GY418" s="337"/>
      <c r="GZ418" s="336"/>
      <c r="HA418" s="510" t="str">
        <f t="shared" si="808"/>
        <v/>
      </c>
      <c r="HB418" s="994"/>
      <c r="HC418" s="337"/>
      <c r="HD418" s="510" t="str">
        <f t="shared" si="819"/>
        <v/>
      </c>
      <c r="HE418" s="336"/>
      <c r="HF418" s="337"/>
      <c r="HG418" s="337"/>
      <c r="HH418" s="336"/>
      <c r="HI418" s="510"/>
      <c r="HJ418" s="336"/>
      <c r="HK418" s="337"/>
      <c r="HL418" s="337"/>
      <c r="HM418" s="336"/>
      <c r="HN418" s="510"/>
      <c r="HO418" s="336"/>
      <c r="HP418" s="337"/>
      <c r="HQ418" s="337"/>
      <c r="HR418" s="337"/>
      <c r="HS418" s="510"/>
      <c r="HT418" s="336"/>
      <c r="HU418" s="337"/>
      <c r="HV418" s="337"/>
      <c r="HW418" s="337"/>
      <c r="HX418" s="97" t="str">
        <f t="shared" si="809"/>
        <v/>
      </c>
      <c r="HY418" s="994"/>
      <c r="HZ418" s="337"/>
      <c r="IA418" s="510" t="str">
        <f t="shared" si="810"/>
        <v/>
      </c>
      <c r="IB418" s="336"/>
      <c r="IC418" s="337"/>
      <c r="ID418" s="337"/>
      <c r="IE418" s="510"/>
      <c r="IF418" s="336"/>
      <c r="IG418" s="337"/>
      <c r="IH418" s="337"/>
      <c r="II418" s="510"/>
      <c r="IJ418" s="336"/>
      <c r="IK418" s="337"/>
      <c r="IL418" s="337"/>
      <c r="IM418" s="510"/>
      <c r="IN418" s="336"/>
      <c r="IO418" s="337"/>
      <c r="IP418" s="337"/>
      <c r="IQ418" s="97" t="str">
        <f t="shared" si="811"/>
        <v/>
      </c>
      <c r="IR418" s="994"/>
      <c r="IS418" s="337"/>
      <c r="IT418" s="337"/>
      <c r="IU418" s="337"/>
      <c r="IV418" s="510" t="str">
        <f t="shared" si="812"/>
        <v/>
      </c>
      <c r="IW418" s="995"/>
    </row>
    <row r="419" spans="1:257" x14ac:dyDescent="0.25">
      <c r="A419" s="996"/>
      <c r="B419" s="507">
        <v>6</v>
      </c>
      <c r="C419" s="97" t="str">
        <f>IF(Proponentes!B410&gt;0,Proponentes!B410,"")</f>
        <v/>
      </c>
      <c r="D419" s="335"/>
      <c r="E419" s="335"/>
      <c r="F419" s="334"/>
      <c r="G419" s="335"/>
      <c r="H419" s="335"/>
      <c r="I419" s="335"/>
      <c r="J419" s="335"/>
      <c r="K419" s="335"/>
      <c r="L419" s="335"/>
      <c r="M419" s="334"/>
      <c r="N419" s="335"/>
      <c r="O419" s="335"/>
      <c r="P419" s="335"/>
      <c r="Q419" s="335"/>
      <c r="R419" s="335"/>
      <c r="S419" s="335"/>
      <c r="T419" s="334"/>
      <c r="U419" s="335"/>
      <c r="V419" s="335"/>
      <c r="W419" s="335"/>
      <c r="X419" s="335"/>
      <c r="Y419" s="335"/>
      <c r="Z419" s="335"/>
      <c r="AA419" s="334"/>
      <c r="AB419" s="335"/>
      <c r="AC419" s="335"/>
      <c r="AD419" s="335"/>
      <c r="AE419" s="335"/>
      <c r="AF419" s="335"/>
      <c r="AG419" s="97" t="str">
        <f t="shared" si="794"/>
        <v/>
      </c>
      <c r="AH419" s="993"/>
      <c r="AI419" s="335"/>
      <c r="AJ419" s="335" t="str">
        <f t="shared" si="814"/>
        <v/>
      </c>
      <c r="AK419" s="335"/>
      <c r="AL419" s="334"/>
      <c r="AM419" s="335"/>
      <c r="AN419" s="335"/>
      <c r="AO419" s="335"/>
      <c r="AP419" s="335"/>
      <c r="AQ419" s="335"/>
      <c r="AR419" s="335"/>
      <c r="AS419" s="334"/>
      <c r="AT419" s="335"/>
      <c r="AU419" s="335"/>
      <c r="AV419" s="335"/>
      <c r="AW419" s="335"/>
      <c r="AX419" s="335"/>
      <c r="AY419" s="335"/>
      <c r="AZ419" s="334"/>
      <c r="BA419" s="335"/>
      <c r="BB419" s="335"/>
      <c r="BC419" s="335"/>
      <c r="BD419" s="335"/>
      <c r="BE419" s="335"/>
      <c r="BF419" s="335"/>
      <c r="BG419" s="334"/>
      <c r="BH419" s="335"/>
      <c r="BI419" s="335"/>
      <c r="BJ419" s="335"/>
      <c r="BK419" s="335"/>
      <c r="BL419" s="97" t="str">
        <f t="shared" si="795"/>
        <v/>
      </c>
      <c r="BM419" s="993"/>
      <c r="BN419" s="335" t="str">
        <f t="shared" si="796"/>
        <v/>
      </c>
      <c r="BO419" s="334"/>
      <c r="BP419" s="335"/>
      <c r="BQ419" s="335"/>
      <c r="BR419" s="335"/>
      <c r="BS419" s="335" t="str">
        <f t="shared" si="797"/>
        <v/>
      </c>
      <c r="BT419" s="334"/>
      <c r="BU419" s="335"/>
      <c r="BV419" s="335"/>
      <c r="BW419" s="335"/>
      <c r="BX419" s="335" t="str">
        <f t="shared" si="798"/>
        <v/>
      </c>
      <c r="BY419" s="334"/>
      <c r="BZ419" s="335"/>
      <c r="CA419" s="335"/>
      <c r="CB419" s="335"/>
      <c r="CC419" s="335" t="str">
        <f t="shared" si="799"/>
        <v/>
      </c>
      <c r="CD419" s="334"/>
      <c r="CE419" s="335"/>
      <c r="CF419" s="335"/>
      <c r="CG419" s="335"/>
      <c r="CH419" s="997"/>
      <c r="CI419" s="97" t="str">
        <f t="shared" si="800"/>
        <v/>
      </c>
      <c r="CJ419" s="998"/>
      <c r="CK419" s="335"/>
      <c r="CL419" s="97" t="str">
        <f t="shared" si="815"/>
        <v/>
      </c>
      <c r="CM419" s="334"/>
      <c r="CN419" s="335"/>
      <c r="CO419" s="335"/>
      <c r="CP419" s="335"/>
      <c r="CQ419" s="97"/>
      <c r="CR419" s="334"/>
      <c r="CS419" s="335"/>
      <c r="CT419" s="335"/>
      <c r="CU419" s="335"/>
      <c r="CV419" s="97"/>
      <c r="CW419" s="334"/>
      <c r="CX419" s="335"/>
      <c r="CY419" s="335"/>
      <c r="CZ419" s="335"/>
      <c r="DA419" s="97"/>
      <c r="DB419" s="334"/>
      <c r="DC419" s="335"/>
      <c r="DD419" s="335"/>
      <c r="DE419" s="335"/>
      <c r="DF419" s="97" t="str">
        <f t="shared" si="801"/>
        <v/>
      </c>
      <c r="DG419" s="993"/>
      <c r="DH419" s="335"/>
      <c r="DI419" s="97" t="str">
        <f t="shared" si="816"/>
        <v/>
      </c>
      <c r="DJ419" s="334"/>
      <c r="DK419" s="335"/>
      <c r="DL419" s="335"/>
      <c r="DM419" s="97"/>
      <c r="DN419" s="334"/>
      <c r="DO419" s="335"/>
      <c r="DP419" s="335"/>
      <c r="DQ419" s="97"/>
      <c r="DR419" s="334"/>
      <c r="DS419" s="335"/>
      <c r="DT419" s="335"/>
      <c r="DU419" s="97"/>
      <c r="DV419" s="334"/>
      <c r="DW419" s="335"/>
      <c r="DX419" s="335"/>
      <c r="DY419" s="97" t="str">
        <f t="shared" si="802"/>
        <v/>
      </c>
      <c r="DZ419" s="998"/>
      <c r="EA419" s="335"/>
      <c r="EB419" s="97" t="str">
        <f t="shared" si="817"/>
        <v/>
      </c>
      <c r="EC419" s="334"/>
      <c r="ED419" s="335"/>
      <c r="EE419" s="335"/>
      <c r="EF419" s="97"/>
      <c r="EG419" s="334"/>
      <c r="EH419" s="335"/>
      <c r="EI419" s="335"/>
      <c r="EJ419" s="97"/>
      <c r="EK419" s="334"/>
      <c r="EL419" s="335"/>
      <c r="EM419" s="335"/>
      <c r="EN419" s="97"/>
      <c r="EO419" s="334"/>
      <c r="EP419" s="335"/>
      <c r="EQ419" s="335"/>
      <c r="ER419" s="97" t="str">
        <f t="shared" si="803"/>
        <v/>
      </c>
      <c r="ES419" s="993"/>
      <c r="ET419" s="335"/>
      <c r="EU419" s="97" t="str">
        <f t="shared" si="818"/>
        <v/>
      </c>
      <c r="EV419" s="334"/>
      <c r="EW419" s="335"/>
      <c r="EX419" s="335"/>
      <c r="EY419" s="97"/>
      <c r="EZ419" s="334"/>
      <c r="FA419" s="335"/>
      <c r="FB419" s="335"/>
      <c r="FC419" s="97"/>
      <c r="FD419" s="334"/>
      <c r="FE419" s="335"/>
      <c r="FF419" s="335"/>
      <c r="FG419" s="97"/>
      <c r="FH419" s="334"/>
      <c r="FI419" s="335"/>
      <c r="FJ419" s="335"/>
      <c r="FK419" s="97" t="str">
        <f t="shared" si="804"/>
        <v/>
      </c>
      <c r="FL419" s="993"/>
      <c r="FM419" s="335"/>
      <c r="FN419" s="97" t="str">
        <f t="shared" si="805"/>
        <v/>
      </c>
      <c r="FO419" s="334"/>
      <c r="FP419" s="335"/>
      <c r="FQ419" s="97"/>
      <c r="FR419" s="334"/>
      <c r="FS419" s="335"/>
      <c r="FT419" s="97"/>
      <c r="FU419" s="334"/>
      <c r="FV419" s="335"/>
      <c r="FW419" s="97"/>
      <c r="FX419" s="334"/>
      <c r="FY419" s="335"/>
      <c r="FZ419" s="97" t="str">
        <f t="shared" si="806"/>
        <v/>
      </c>
      <c r="GA419" s="993"/>
      <c r="GB419" s="335"/>
      <c r="GC419" s="510" t="str">
        <f t="shared" si="807"/>
        <v/>
      </c>
      <c r="GD419" s="336"/>
      <c r="GE419" s="337"/>
      <c r="GF419" s="337"/>
      <c r="GG419" s="337"/>
      <c r="GH419" s="337"/>
      <c r="GI419" s="510"/>
      <c r="GJ419" s="336"/>
      <c r="GK419" s="337"/>
      <c r="GL419" s="337"/>
      <c r="GM419" s="337"/>
      <c r="GN419" s="337"/>
      <c r="GO419" s="510"/>
      <c r="GP419" s="336"/>
      <c r="GQ419" s="337"/>
      <c r="GR419" s="337"/>
      <c r="GS419" s="337"/>
      <c r="GT419" s="337"/>
      <c r="GU419" s="510"/>
      <c r="GV419" s="336"/>
      <c r="GW419" s="337"/>
      <c r="GX419" s="337"/>
      <c r="GY419" s="337"/>
      <c r="GZ419" s="336"/>
      <c r="HA419" s="510" t="str">
        <f t="shared" si="808"/>
        <v/>
      </c>
      <c r="HB419" s="994"/>
      <c r="HC419" s="337"/>
      <c r="HD419" s="510" t="str">
        <f t="shared" si="819"/>
        <v/>
      </c>
      <c r="HE419" s="336"/>
      <c r="HF419" s="337"/>
      <c r="HG419" s="337"/>
      <c r="HH419" s="336"/>
      <c r="HI419" s="510"/>
      <c r="HJ419" s="336"/>
      <c r="HK419" s="337"/>
      <c r="HL419" s="337"/>
      <c r="HM419" s="336"/>
      <c r="HN419" s="510"/>
      <c r="HO419" s="336"/>
      <c r="HP419" s="337"/>
      <c r="HQ419" s="337"/>
      <c r="HR419" s="337"/>
      <c r="HS419" s="510"/>
      <c r="HT419" s="336"/>
      <c r="HU419" s="337"/>
      <c r="HV419" s="337"/>
      <c r="HW419" s="337"/>
      <c r="HX419" s="97" t="str">
        <f t="shared" si="809"/>
        <v/>
      </c>
      <c r="HY419" s="994"/>
      <c r="HZ419" s="337"/>
      <c r="IA419" s="510" t="str">
        <f t="shared" si="810"/>
        <v/>
      </c>
      <c r="IB419" s="336"/>
      <c r="IC419" s="337"/>
      <c r="ID419" s="337"/>
      <c r="IE419" s="510"/>
      <c r="IF419" s="336"/>
      <c r="IG419" s="337"/>
      <c r="IH419" s="337"/>
      <c r="II419" s="510"/>
      <c r="IJ419" s="336"/>
      <c r="IK419" s="337"/>
      <c r="IL419" s="337"/>
      <c r="IM419" s="510"/>
      <c r="IN419" s="336"/>
      <c r="IO419" s="337"/>
      <c r="IP419" s="337"/>
      <c r="IQ419" s="97" t="str">
        <f t="shared" si="811"/>
        <v/>
      </c>
      <c r="IR419" s="994"/>
      <c r="IS419" s="337"/>
      <c r="IT419" s="337"/>
      <c r="IU419" s="337"/>
      <c r="IV419" s="510" t="str">
        <f t="shared" si="812"/>
        <v/>
      </c>
      <c r="IW419" s="995"/>
    </row>
    <row r="420" spans="1:257" x14ac:dyDescent="0.25">
      <c r="A420" s="996"/>
      <c r="B420" s="507">
        <v>7</v>
      </c>
      <c r="C420" s="97" t="str">
        <f>IF(Proponentes!B411&gt;0,Proponentes!B411,"")</f>
        <v/>
      </c>
      <c r="D420" s="335"/>
      <c r="E420" s="335"/>
      <c r="F420" s="334"/>
      <c r="G420" s="335"/>
      <c r="H420" s="335"/>
      <c r="I420" s="335"/>
      <c r="J420" s="335"/>
      <c r="K420" s="335"/>
      <c r="L420" s="335"/>
      <c r="M420" s="334"/>
      <c r="N420" s="335"/>
      <c r="O420" s="335"/>
      <c r="P420" s="335"/>
      <c r="Q420" s="335"/>
      <c r="R420" s="335"/>
      <c r="S420" s="335"/>
      <c r="T420" s="334"/>
      <c r="U420" s="335"/>
      <c r="V420" s="335"/>
      <c r="W420" s="335"/>
      <c r="X420" s="335"/>
      <c r="Y420" s="335"/>
      <c r="Z420" s="335"/>
      <c r="AA420" s="334"/>
      <c r="AB420" s="335"/>
      <c r="AC420" s="335"/>
      <c r="AD420" s="335"/>
      <c r="AE420" s="335"/>
      <c r="AF420" s="335"/>
      <c r="AG420" s="97" t="str">
        <f t="shared" si="794"/>
        <v/>
      </c>
      <c r="AH420" s="993"/>
      <c r="AI420" s="335"/>
      <c r="AJ420" s="335" t="str">
        <f t="shared" si="814"/>
        <v/>
      </c>
      <c r="AK420" s="335"/>
      <c r="AL420" s="334"/>
      <c r="AM420" s="335"/>
      <c r="AN420" s="335"/>
      <c r="AO420" s="335"/>
      <c r="AP420" s="335"/>
      <c r="AQ420" s="335"/>
      <c r="AR420" s="335"/>
      <c r="AS420" s="334"/>
      <c r="AT420" s="335"/>
      <c r="AU420" s="335"/>
      <c r="AV420" s="335"/>
      <c r="AW420" s="335"/>
      <c r="AX420" s="335"/>
      <c r="AY420" s="335"/>
      <c r="AZ420" s="334"/>
      <c r="BA420" s="335"/>
      <c r="BB420" s="335"/>
      <c r="BC420" s="335"/>
      <c r="BD420" s="335"/>
      <c r="BE420" s="335"/>
      <c r="BF420" s="335"/>
      <c r="BG420" s="334"/>
      <c r="BH420" s="335"/>
      <c r="BI420" s="335"/>
      <c r="BJ420" s="335"/>
      <c r="BK420" s="335"/>
      <c r="BL420" s="97" t="str">
        <f t="shared" si="795"/>
        <v/>
      </c>
      <c r="BM420" s="993"/>
      <c r="BN420" s="335" t="str">
        <f t="shared" si="796"/>
        <v/>
      </c>
      <c r="BO420" s="334"/>
      <c r="BP420" s="335"/>
      <c r="BQ420" s="335"/>
      <c r="BR420" s="335"/>
      <c r="BS420" s="335" t="str">
        <f t="shared" si="797"/>
        <v/>
      </c>
      <c r="BT420" s="334"/>
      <c r="BU420" s="335"/>
      <c r="BV420" s="335"/>
      <c r="BW420" s="335"/>
      <c r="BX420" s="335" t="str">
        <f t="shared" si="798"/>
        <v/>
      </c>
      <c r="BY420" s="334"/>
      <c r="BZ420" s="335"/>
      <c r="CA420" s="335"/>
      <c r="CB420" s="335"/>
      <c r="CC420" s="335" t="str">
        <f t="shared" si="799"/>
        <v/>
      </c>
      <c r="CD420" s="334"/>
      <c r="CE420" s="335"/>
      <c r="CF420" s="335"/>
      <c r="CG420" s="335"/>
      <c r="CH420" s="997"/>
      <c r="CI420" s="97" t="str">
        <f t="shared" si="800"/>
        <v/>
      </c>
      <c r="CJ420" s="998"/>
      <c r="CK420" s="335"/>
      <c r="CL420" s="97" t="str">
        <f t="shared" si="815"/>
        <v/>
      </c>
      <c r="CM420" s="334"/>
      <c r="CN420" s="335"/>
      <c r="CO420" s="335"/>
      <c r="CP420" s="335"/>
      <c r="CQ420" s="97"/>
      <c r="CR420" s="334"/>
      <c r="CS420" s="335"/>
      <c r="CT420" s="335"/>
      <c r="CU420" s="335"/>
      <c r="CV420" s="97"/>
      <c r="CW420" s="334"/>
      <c r="CX420" s="335"/>
      <c r="CY420" s="335"/>
      <c r="CZ420" s="335"/>
      <c r="DA420" s="97"/>
      <c r="DB420" s="334"/>
      <c r="DC420" s="335"/>
      <c r="DD420" s="335"/>
      <c r="DE420" s="335"/>
      <c r="DF420" s="97" t="str">
        <f t="shared" si="801"/>
        <v/>
      </c>
      <c r="DG420" s="993"/>
      <c r="DH420" s="335"/>
      <c r="DI420" s="97" t="str">
        <f t="shared" si="816"/>
        <v/>
      </c>
      <c r="DJ420" s="334"/>
      <c r="DK420" s="335"/>
      <c r="DL420" s="335"/>
      <c r="DM420" s="97"/>
      <c r="DN420" s="334"/>
      <c r="DO420" s="335"/>
      <c r="DP420" s="335"/>
      <c r="DQ420" s="97"/>
      <c r="DR420" s="334"/>
      <c r="DS420" s="335"/>
      <c r="DT420" s="335"/>
      <c r="DU420" s="97"/>
      <c r="DV420" s="334"/>
      <c r="DW420" s="335"/>
      <c r="DX420" s="335"/>
      <c r="DY420" s="97" t="str">
        <f t="shared" si="802"/>
        <v/>
      </c>
      <c r="DZ420" s="998"/>
      <c r="EA420" s="335"/>
      <c r="EB420" s="97" t="str">
        <f t="shared" si="817"/>
        <v/>
      </c>
      <c r="EC420" s="334"/>
      <c r="ED420" s="335"/>
      <c r="EE420" s="335"/>
      <c r="EF420" s="97"/>
      <c r="EG420" s="334"/>
      <c r="EH420" s="335"/>
      <c r="EI420" s="335"/>
      <c r="EJ420" s="97"/>
      <c r="EK420" s="334"/>
      <c r="EL420" s="335"/>
      <c r="EM420" s="335"/>
      <c r="EN420" s="97"/>
      <c r="EO420" s="334"/>
      <c r="EP420" s="335"/>
      <c r="EQ420" s="335"/>
      <c r="ER420" s="97" t="str">
        <f t="shared" si="803"/>
        <v/>
      </c>
      <c r="ES420" s="993"/>
      <c r="ET420" s="335"/>
      <c r="EU420" s="97" t="str">
        <f t="shared" si="818"/>
        <v/>
      </c>
      <c r="EV420" s="334"/>
      <c r="EW420" s="335"/>
      <c r="EX420" s="335"/>
      <c r="EY420" s="97"/>
      <c r="EZ420" s="334"/>
      <c r="FA420" s="335"/>
      <c r="FB420" s="335"/>
      <c r="FC420" s="97"/>
      <c r="FD420" s="334"/>
      <c r="FE420" s="335"/>
      <c r="FF420" s="335"/>
      <c r="FG420" s="97"/>
      <c r="FH420" s="334"/>
      <c r="FI420" s="335"/>
      <c r="FJ420" s="335"/>
      <c r="FK420" s="97" t="str">
        <f t="shared" si="804"/>
        <v/>
      </c>
      <c r="FL420" s="993"/>
      <c r="FM420" s="335"/>
      <c r="FN420" s="97" t="str">
        <f t="shared" si="805"/>
        <v/>
      </c>
      <c r="FO420" s="334"/>
      <c r="FP420" s="335"/>
      <c r="FQ420" s="97"/>
      <c r="FR420" s="334"/>
      <c r="FS420" s="335"/>
      <c r="FT420" s="97"/>
      <c r="FU420" s="334"/>
      <c r="FV420" s="335"/>
      <c r="FW420" s="97"/>
      <c r="FX420" s="334"/>
      <c r="FY420" s="335"/>
      <c r="FZ420" s="97" t="str">
        <f t="shared" si="806"/>
        <v/>
      </c>
      <c r="GA420" s="993"/>
      <c r="GB420" s="335"/>
      <c r="GC420" s="510" t="str">
        <f t="shared" si="807"/>
        <v/>
      </c>
      <c r="GD420" s="336"/>
      <c r="GE420" s="337"/>
      <c r="GF420" s="337"/>
      <c r="GG420" s="337"/>
      <c r="GH420" s="337"/>
      <c r="GI420" s="510"/>
      <c r="GJ420" s="336"/>
      <c r="GK420" s="337"/>
      <c r="GL420" s="337"/>
      <c r="GM420" s="337"/>
      <c r="GN420" s="337"/>
      <c r="GO420" s="510"/>
      <c r="GP420" s="336"/>
      <c r="GQ420" s="337"/>
      <c r="GR420" s="337"/>
      <c r="GS420" s="337"/>
      <c r="GT420" s="337"/>
      <c r="GU420" s="510"/>
      <c r="GV420" s="336"/>
      <c r="GW420" s="337"/>
      <c r="GX420" s="337"/>
      <c r="GY420" s="337"/>
      <c r="GZ420" s="336"/>
      <c r="HA420" s="510" t="str">
        <f t="shared" si="808"/>
        <v/>
      </c>
      <c r="HB420" s="994"/>
      <c r="HC420" s="337"/>
      <c r="HD420" s="510" t="str">
        <f t="shared" si="819"/>
        <v/>
      </c>
      <c r="HE420" s="336"/>
      <c r="HF420" s="337"/>
      <c r="HG420" s="337"/>
      <c r="HH420" s="336"/>
      <c r="HI420" s="510"/>
      <c r="HJ420" s="336"/>
      <c r="HK420" s="337"/>
      <c r="HL420" s="337"/>
      <c r="HM420" s="336"/>
      <c r="HN420" s="510"/>
      <c r="HO420" s="336"/>
      <c r="HP420" s="337"/>
      <c r="HQ420" s="337"/>
      <c r="HR420" s="337"/>
      <c r="HS420" s="510"/>
      <c r="HT420" s="336"/>
      <c r="HU420" s="337"/>
      <c r="HV420" s="337"/>
      <c r="HW420" s="337"/>
      <c r="HX420" s="97" t="str">
        <f t="shared" si="809"/>
        <v/>
      </c>
      <c r="HY420" s="994"/>
      <c r="HZ420" s="337"/>
      <c r="IA420" s="510" t="str">
        <f t="shared" si="810"/>
        <v/>
      </c>
      <c r="IB420" s="336"/>
      <c r="IC420" s="337"/>
      <c r="ID420" s="337"/>
      <c r="IE420" s="510"/>
      <c r="IF420" s="336"/>
      <c r="IG420" s="337"/>
      <c r="IH420" s="337"/>
      <c r="II420" s="510"/>
      <c r="IJ420" s="336"/>
      <c r="IK420" s="337"/>
      <c r="IL420" s="337"/>
      <c r="IM420" s="510"/>
      <c r="IN420" s="336"/>
      <c r="IO420" s="337"/>
      <c r="IP420" s="337"/>
      <c r="IQ420" s="97" t="str">
        <f t="shared" si="811"/>
        <v/>
      </c>
      <c r="IR420" s="994"/>
      <c r="IS420" s="337"/>
      <c r="IT420" s="337"/>
      <c r="IU420" s="337"/>
      <c r="IV420" s="510" t="str">
        <f t="shared" si="812"/>
        <v/>
      </c>
      <c r="IW420" s="995"/>
    </row>
    <row r="421" spans="1:257" x14ac:dyDescent="0.25">
      <c r="A421" s="996"/>
      <c r="B421" s="507">
        <v>8</v>
      </c>
      <c r="C421" s="97" t="str">
        <f>IF(Proponentes!B412&gt;0,Proponentes!B412,"")</f>
        <v/>
      </c>
      <c r="D421" s="335"/>
      <c r="E421" s="335"/>
      <c r="F421" s="334"/>
      <c r="G421" s="335"/>
      <c r="H421" s="335"/>
      <c r="I421" s="335"/>
      <c r="J421" s="335"/>
      <c r="K421" s="335"/>
      <c r="L421" s="335"/>
      <c r="M421" s="334"/>
      <c r="N421" s="335"/>
      <c r="O421" s="335"/>
      <c r="P421" s="335"/>
      <c r="Q421" s="335"/>
      <c r="R421" s="335"/>
      <c r="S421" s="335"/>
      <c r="T421" s="334"/>
      <c r="U421" s="335"/>
      <c r="V421" s="335"/>
      <c r="W421" s="335"/>
      <c r="X421" s="335"/>
      <c r="Y421" s="335"/>
      <c r="Z421" s="335"/>
      <c r="AA421" s="334"/>
      <c r="AB421" s="335"/>
      <c r="AC421" s="335"/>
      <c r="AD421" s="335"/>
      <c r="AE421" s="335"/>
      <c r="AF421" s="335"/>
      <c r="AG421" s="97" t="str">
        <f t="shared" si="794"/>
        <v/>
      </c>
      <c r="AH421" s="993"/>
      <c r="AI421" s="335"/>
      <c r="AJ421" s="335" t="str">
        <f t="shared" si="814"/>
        <v/>
      </c>
      <c r="AK421" s="335"/>
      <c r="AL421" s="334"/>
      <c r="AM421" s="335"/>
      <c r="AN421" s="335"/>
      <c r="AO421" s="335"/>
      <c r="AP421" s="335"/>
      <c r="AQ421" s="335"/>
      <c r="AR421" s="335"/>
      <c r="AS421" s="334"/>
      <c r="AT421" s="335"/>
      <c r="AU421" s="335"/>
      <c r="AV421" s="335"/>
      <c r="AW421" s="335"/>
      <c r="AX421" s="335"/>
      <c r="AY421" s="335"/>
      <c r="AZ421" s="334"/>
      <c r="BA421" s="335"/>
      <c r="BB421" s="335"/>
      <c r="BC421" s="335"/>
      <c r="BD421" s="335"/>
      <c r="BE421" s="335"/>
      <c r="BF421" s="335"/>
      <c r="BG421" s="334"/>
      <c r="BH421" s="335"/>
      <c r="BI421" s="335"/>
      <c r="BJ421" s="335"/>
      <c r="BK421" s="335"/>
      <c r="BL421" s="97" t="str">
        <f t="shared" si="795"/>
        <v/>
      </c>
      <c r="BM421" s="993"/>
      <c r="BN421" s="335" t="str">
        <f t="shared" si="796"/>
        <v/>
      </c>
      <c r="BO421" s="334"/>
      <c r="BP421" s="335"/>
      <c r="BQ421" s="335"/>
      <c r="BR421" s="335"/>
      <c r="BS421" s="335" t="str">
        <f t="shared" si="797"/>
        <v/>
      </c>
      <c r="BT421" s="334"/>
      <c r="BU421" s="335"/>
      <c r="BV421" s="335"/>
      <c r="BW421" s="335"/>
      <c r="BX421" s="335" t="str">
        <f t="shared" si="798"/>
        <v/>
      </c>
      <c r="BY421" s="334"/>
      <c r="BZ421" s="335"/>
      <c r="CA421" s="335"/>
      <c r="CB421" s="335"/>
      <c r="CC421" s="335" t="str">
        <f t="shared" si="799"/>
        <v/>
      </c>
      <c r="CD421" s="334"/>
      <c r="CE421" s="335"/>
      <c r="CF421" s="335"/>
      <c r="CG421" s="335"/>
      <c r="CH421" s="997"/>
      <c r="CI421" s="97" t="str">
        <f t="shared" si="800"/>
        <v/>
      </c>
      <c r="CJ421" s="998"/>
      <c r="CK421" s="335"/>
      <c r="CL421" s="97" t="str">
        <f t="shared" si="815"/>
        <v/>
      </c>
      <c r="CM421" s="334"/>
      <c r="CN421" s="335"/>
      <c r="CO421" s="335"/>
      <c r="CP421" s="335"/>
      <c r="CQ421" s="97"/>
      <c r="CR421" s="334"/>
      <c r="CS421" s="335"/>
      <c r="CT421" s="335"/>
      <c r="CU421" s="335"/>
      <c r="CV421" s="97"/>
      <c r="CW421" s="334"/>
      <c r="CX421" s="335"/>
      <c r="CY421" s="335"/>
      <c r="CZ421" s="335"/>
      <c r="DA421" s="97"/>
      <c r="DB421" s="334"/>
      <c r="DC421" s="335"/>
      <c r="DD421" s="335"/>
      <c r="DE421" s="335"/>
      <c r="DF421" s="97" t="str">
        <f t="shared" si="801"/>
        <v/>
      </c>
      <c r="DG421" s="993"/>
      <c r="DH421" s="335"/>
      <c r="DI421" s="97" t="str">
        <f t="shared" si="816"/>
        <v/>
      </c>
      <c r="DJ421" s="334"/>
      <c r="DK421" s="335"/>
      <c r="DL421" s="335"/>
      <c r="DM421" s="97"/>
      <c r="DN421" s="334"/>
      <c r="DO421" s="335"/>
      <c r="DP421" s="335"/>
      <c r="DQ421" s="97"/>
      <c r="DR421" s="334"/>
      <c r="DS421" s="335"/>
      <c r="DT421" s="335"/>
      <c r="DU421" s="97"/>
      <c r="DV421" s="334"/>
      <c r="DW421" s="335"/>
      <c r="DX421" s="335"/>
      <c r="DY421" s="97" t="str">
        <f t="shared" si="802"/>
        <v/>
      </c>
      <c r="DZ421" s="998"/>
      <c r="EA421" s="335"/>
      <c r="EB421" s="97" t="str">
        <f t="shared" si="817"/>
        <v/>
      </c>
      <c r="EC421" s="334"/>
      <c r="ED421" s="335"/>
      <c r="EE421" s="335"/>
      <c r="EF421" s="97"/>
      <c r="EG421" s="334"/>
      <c r="EH421" s="335"/>
      <c r="EI421" s="335"/>
      <c r="EJ421" s="97"/>
      <c r="EK421" s="334"/>
      <c r="EL421" s="335"/>
      <c r="EM421" s="335"/>
      <c r="EN421" s="97"/>
      <c r="EO421" s="334"/>
      <c r="EP421" s="335"/>
      <c r="EQ421" s="335"/>
      <c r="ER421" s="97" t="str">
        <f t="shared" si="803"/>
        <v/>
      </c>
      <c r="ES421" s="993"/>
      <c r="ET421" s="335"/>
      <c r="EU421" s="97" t="str">
        <f t="shared" si="818"/>
        <v/>
      </c>
      <c r="EV421" s="334"/>
      <c r="EW421" s="335"/>
      <c r="EX421" s="335"/>
      <c r="EY421" s="97"/>
      <c r="EZ421" s="334"/>
      <c r="FA421" s="335"/>
      <c r="FB421" s="335"/>
      <c r="FC421" s="97"/>
      <c r="FD421" s="334"/>
      <c r="FE421" s="335"/>
      <c r="FF421" s="335"/>
      <c r="FG421" s="97"/>
      <c r="FH421" s="334"/>
      <c r="FI421" s="335"/>
      <c r="FJ421" s="335"/>
      <c r="FK421" s="97" t="str">
        <f t="shared" si="804"/>
        <v/>
      </c>
      <c r="FL421" s="993"/>
      <c r="FM421" s="335"/>
      <c r="FN421" s="97" t="str">
        <f t="shared" si="805"/>
        <v/>
      </c>
      <c r="FO421" s="334"/>
      <c r="FP421" s="335"/>
      <c r="FQ421" s="97"/>
      <c r="FR421" s="334"/>
      <c r="FS421" s="335"/>
      <c r="FT421" s="97"/>
      <c r="FU421" s="334"/>
      <c r="FV421" s="335"/>
      <c r="FW421" s="97"/>
      <c r="FX421" s="334"/>
      <c r="FY421" s="335"/>
      <c r="FZ421" s="97" t="str">
        <f t="shared" si="806"/>
        <v/>
      </c>
      <c r="GA421" s="993"/>
      <c r="GB421" s="335"/>
      <c r="GC421" s="510" t="str">
        <f t="shared" si="807"/>
        <v/>
      </c>
      <c r="GD421" s="336"/>
      <c r="GE421" s="337"/>
      <c r="GF421" s="337"/>
      <c r="GG421" s="337"/>
      <c r="GH421" s="337"/>
      <c r="GI421" s="510"/>
      <c r="GJ421" s="336"/>
      <c r="GK421" s="337"/>
      <c r="GL421" s="337"/>
      <c r="GM421" s="337"/>
      <c r="GN421" s="337"/>
      <c r="GO421" s="510"/>
      <c r="GP421" s="336"/>
      <c r="GQ421" s="337"/>
      <c r="GR421" s="337"/>
      <c r="GS421" s="337"/>
      <c r="GT421" s="337"/>
      <c r="GU421" s="510"/>
      <c r="GV421" s="336"/>
      <c r="GW421" s="337"/>
      <c r="GX421" s="337"/>
      <c r="GY421" s="337"/>
      <c r="GZ421" s="336"/>
      <c r="HA421" s="510" t="str">
        <f t="shared" si="808"/>
        <v/>
      </c>
      <c r="HB421" s="994"/>
      <c r="HC421" s="337"/>
      <c r="HD421" s="510" t="str">
        <f t="shared" si="819"/>
        <v/>
      </c>
      <c r="HE421" s="336"/>
      <c r="HF421" s="337"/>
      <c r="HG421" s="337"/>
      <c r="HH421" s="336"/>
      <c r="HI421" s="510"/>
      <c r="HJ421" s="336"/>
      <c r="HK421" s="337"/>
      <c r="HL421" s="337"/>
      <c r="HM421" s="336"/>
      <c r="HN421" s="510"/>
      <c r="HO421" s="336"/>
      <c r="HP421" s="337"/>
      <c r="HQ421" s="337"/>
      <c r="HR421" s="337"/>
      <c r="HS421" s="510"/>
      <c r="HT421" s="336"/>
      <c r="HU421" s="337"/>
      <c r="HV421" s="337"/>
      <c r="HW421" s="337"/>
      <c r="HX421" s="97" t="str">
        <f t="shared" si="809"/>
        <v/>
      </c>
      <c r="HY421" s="994"/>
      <c r="HZ421" s="337"/>
      <c r="IA421" s="510" t="str">
        <f t="shared" si="810"/>
        <v/>
      </c>
      <c r="IB421" s="336"/>
      <c r="IC421" s="337"/>
      <c r="ID421" s="337"/>
      <c r="IE421" s="510"/>
      <c r="IF421" s="336"/>
      <c r="IG421" s="337"/>
      <c r="IH421" s="337"/>
      <c r="II421" s="510"/>
      <c r="IJ421" s="336"/>
      <c r="IK421" s="337"/>
      <c r="IL421" s="337"/>
      <c r="IM421" s="510"/>
      <c r="IN421" s="336"/>
      <c r="IO421" s="337"/>
      <c r="IP421" s="337"/>
      <c r="IQ421" s="97" t="str">
        <f t="shared" si="811"/>
        <v/>
      </c>
      <c r="IR421" s="994"/>
      <c r="IS421" s="337"/>
      <c r="IT421" s="337"/>
      <c r="IU421" s="337"/>
      <c r="IV421" s="510" t="str">
        <f t="shared" si="812"/>
        <v/>
      </c>
      <c r="IW421" s="995"/>
    </row>
    <row r="422" spans="1:257" x14ac:dyDescent="0.25">
      <c r="A422" s="996"/>
      <c r="B422" s="507">
        <v>9</v>
      </c>
      <c r="C422" s="97" t="str">
        <f>IF(Proponentes!B413&gt;0,Proponentes!B413,"")</f>
        <v/>
      </c>
      <c r="D422" s="335"/>
      <c r="E422" s="335"/>
      <c r="F422" s="334"/>
      <c r="G422" s="335"/>
      <c r="H422" s="335"/>
      <c r="I422" s="335"/>
      <c r="J422" s="335"/>
      <c r="K422" s="335"/>
      <c r="L422" s="335"/>
      <c r="M422" s="334"/>
      <c r="N422" s="335"/>
      <c r="O422" s="335"/>
      <c r="P422" s="335"/>
      <c r="Q422" s="335"/>
      <c r="R422" s="335"/>
      <c r="S422" s="335"/>
      <c r="T422" s="334"/>
      <c r="U422" s="335"/>
      <c r="V422" s="335"/>
      <c r="W422" s="335"/>
      <c r="X422" s="335"/>
      <c r="Y422" s="335"/>
      <c r="Z422" s="335"/>
      <c r="AA422" s="334"/>
      <c r="AB422" s="335"/>
      <c r="AC422" s="335"/>
      <c r="AD422" s="335"/>
      <c r="AE422" s="335"/>
      <c r="AF422" s="335"/>
      <c r="AG422" s="97" t="str">
        <f t="shared" si="794"/>
        <v/>
      </c>
      <c r="AH422" s="993"/>
      <c r="AI422" s="335"/>
      <c r="AJ422" s="335" t="str">
        <f t="shared" si="814"/>
        <v/>
      </c>
      <c r="AK422" s="335"/>
      <c r="AL422" s="334"/>
      <c r="AM422" s="335"/>
      <c r="AN422" s="335"/>
      <c r="AO422" s="335"/>
      <c r="AP422" s="335"/>
      <c r="AQ422" s="335"/>
      <c r="AR422" s="335"/>
      <c r="AS422" s="334"/>
      <c r="AT422" s="335"/>
      <c r="AU422" s="335"/>
      <c r="AV422" s="335"/>
      <c r="AW422" s="335"/>
      <c r="AX422" s="335"/>
      <c r="AY422" s="335"/>
      <c r="AZ422" s="334"/>
      <c r="BA422" s="335"/>
      <c r="BB422" s="335"/>
      <c r="BC422" s="335"/>
      <c r="BD422" s="335"/>
      <c r="BE422" s="335"/>
      <c r="BF422" s="335"/>
      <c r="BG422" s="334"/>
      <c r="BH422" s="335"/>
      <c r="BI422" s="335"/>
      <c r="BJ422" s="335"/>
      <c r="BK422" s="335"/>
      <c r="BL422" s="97" t="str">
        <f t="shared" si="795"/>
        <v/>
      </c>
      <c r="BM422" s="993"/>
      <c r="BN422" s="335" t="str">
        <f t="shared" si="796"/>
        <v/>
      </c>
      <c r="BO422" s="334"/>
      <c r="BP422" s="335"/>
      <c r="BQ422" s="335"/>
      <c r="BR422" s="335"/>
      <c r="BS422" s="335" t="str">
        <f t="shared" si="797"/>
        <v/>
      </c>
      <c r="BT422" s="334"/>
      <c r="BU422" s="335"/>
      <c r="BV422" s="335"/>
      <c r="BW422" s="335"/>
      <c r="BX422" s="335" t="str">
        <f t="shared" si="798"/>
        <v/>
      </c>
      <c r="BY422" s="334"/>
      <c r="BZ422" s="335"/>
      <c r="CA422" s="335"/>
      <c r="CB422" s="335"/>
      <c r="CC422" s="335" t="str">
        <f t="shared" si="799"/>
        <v/>
      </c>
      <c r="CD422" s="334"/>
      <c r="CE422" s="335"/>
      <c r="CF422" s="335"/>
      <c r="CG422" s="335"/>
      <c r="CH422" s="997"/>
      <c r="CI422" s="97" t="str">
        <f t="shared" si="800"/>
        <v/>
      </c>
      <c r="CJ422" s="998"/>
      <c r="CK422" s="335"/>
      <c r="CL422" s="97" t="str">
        <f t="shared" si="815"/>
        <v/>
      </c>
      <c r="CM422" s="334"/>
      <c r="CN422" s="335"/>
      <c r="CO422" s="335"/>
      <c r="CP422" s="335"/>
      <c r="CQ422" s="97"/>
      <c r="CR422" s="334"/>
      <c r="CS422" s="335"/>
      <c r="CT422" s="335"/>
      <c r="CU422" s="335"/>
      <c r="CV422" s="97"/>
      <c r="CW422" s="334"/>
      <c r="CX422" s="335"/>
      <c r="CY422" s="335"/>
      <c r="CZ422" s="335"/>
      <c r="DA422" s="97"/>
      <c r="DB422" s="334"/>
      <c r="DC422" s="335"/>
      <c r="DD422" s="335"/>
      <c r="DE422" s="335"/>
      <c r="DF422" s="97" t="str">
        <f t="shared" si="801"/>
        <v/>
      </c>
      <c r="DG422" s="993"/>
      <c r="DH422" s="335"/>
      <c r="DI422" s="97" t="str">
        <f t="shared" si="816"/>
        <v/>
      </c>
      <c r="DJ422" s="334"/>
      <c r="DK422" s="335"/>
      <c r="DL422" s="335"/>
      <c r="DM422" s="97"/>
      <c r="DN422" s="334"/>
      <c r="DO422" s="335"/>
      <c r="DP422" s="335"/>
      <c r="DQ422" s="97"/>
      <c r="DR422" s="334"/>
      <c r="DS422" s="335"/>
      <c r="DT422" s="335"/>
      <c r="DU422" s="97"/>
      <c r="DV422" s="334"/>
      <c r="DW422" s="335"/>
      <c r="DX422" s="335"/>
      <c r="DY422" s="97" t="str">
        <f t="shared" si="802"/>
        <v/>
      </c>
      <c r="DZ422" s="998"/>
      <c r="EA422" s="335"/>
      <c r="EB422" s="97" t="str">
        <f t="shared" si="817"/>
        <v/>
      </c>
      <c r="EC422" s="334"/>
      <c r="ED422" s="335"/>
      <c r="EE422" s="335"/>
      <c r="EF422" s="97"/>
      <c r="EG422" s="334"/>
      <c r="EH422" s="335"/>
      <c r="EI422" s="335"/>
      <c r="EJ422" s="97"/>
      <c r="EK422" s="334"/>
      <c r="EL422" s="335"/>
      <c r="EM422" s="335"/>
      <c r="EN422" s="97"/>
      <c r="EO422" s="334"/>
      <c r="EP422" s="335"/>
      <c r="EQ422" s="335"/>
      <c r="ER422" s="97" t="str">
        <f t="shared" si="803"/>
        <v/>
      </c>
      <c r="ES422" s="993"/>
      <c r="ET422" s="335"/>
      <c r="EU422" s="97" t="str">
        <f t="shared" si="818"/>
        <v/>
      </c>
      <c r="EV422" s="334"/>
      <c r="EW422" s="335"/>
      <c r="EX422" s="335"/>
      <c r="EY422" s="97"/>
      <c r="EZ422" s="334"/>
      <c r="FA422" s="335"/>
      <c r="FB422" s="335"/>
      <c r="FC422" s="97"/>
      <c r="FD422" s="334"/>
      <c r="FE422" s="335"/>
      <c r="FF422" s="335"/>
      <c r="FG422" s="97"/>
      <c r="FH422" s="334"/>
      <c r="FI422" s="335"/>
      <c r="FJ422" s="335"/>
      <c r="FK422" s="97" t="str">
        <f t="shared" si="804"/>
        <v/>
      </c>
      <c r="FL422" s="993"/>
      <c r="FM422" s="335"/>
      <c r="FN422" s="97" t="str">
        <f t="shared" si="805"/>
        <v/>
      </c>
      <c r="FO422" s="334"/>
      <c r="FP422" s="335"/>
      <c r="FQ422" s="97"/>
      <c r="FR422" s="334"/>
      <c r="FS422" s="335"/>
      <c r="FT422" s="97"/>
      <c r="FU422" s="334"/>
      <c r="FV422" s="335"/>
      <c r="FW422" s="97"/>
      <c r="FX422" s="334"/>
      <c r="FY422" s="335"/>
      <c r="FZ422" s="97" t="str">
        <f t="shared" si="806"/>
        <v/>
      </c>
      <c r="GA422" s="993"/>
      <c r="GB422" s="335"/>
      <c r="GC422" s="510" t="str">
        <f t="shared" si="807"/>
        <v/>
      </c>
      <c r="GD422" s="336"/>
      <c r="GE422" s="337"/>
      <c r="GF422" s="337"/>
      <c r="GG422" s="337"/>
      <c r="GH422" s="337"/>
      <c r="GI422" s="510"/>
      <c r="GJ422" s="336"/>
      <c r="GK422" s="337"/>
      <c r="GL422" s="337"/>
      <c r="GM422" s="337"/>
      <c r="GN422" s="337"/>
      <c r="GO422" s="510"/>
      <c r="GP422" s="336"/>
      <c r="GQ422" s="337"/>
      <c r="GR422" s="337"/>
      <c r="GS422" s="337"/>
      <c r="GT422" s="337"/>
      <c r="GU422" s="510"/>
      <c r="GV422" s="336"/>
      <c r="GW422" s="337"/>
      <c r="GX422" s="337"/>
      <c r="GY422" s="337"/>
      <c r="GZ422" s="336"/>
      <c r="HA422" s="510" t="str">
        <f t="shared" si="808"/>
        <v/>
      </c>
      <c r="HB422" s="994"/>
      <c r="HC422" s="337"/>
      <c r="HD422" s="510" t="str">
        <f t="shared" si="819"/>
        <v/>
      </c>
      <c r="HE422" s="336"/>
      <c r="HF422" s="337"/>
      <c r="HG422" s="337"/>
      <c r="HH422" s="336"/>
      <c r="HI422" s="510"/>
      <c r="HJ422" s="336"/>
      <c r="HK422" s="337"/>
      <c r="HL422" s="337"/>
      <c r="HM422" s="336"/>
      <c r="HN422" s="510"/>
      <c r="HO422" s="336"/>
      <c r="HP422" s="337"/>
      <c r="HQ422" s="337"/>
      <c r="HR422" s="337"/>
      <c r="HS422" s="510"/>
      <c r="HT422" s="336"/>
      <c r="HU422" s="337"/>
      <c r="HV422" s="337"/>
      <c r="HW422" s="337"/>
      <c r="HX422" s="97" t="str">
        <f t="shared" si="809"/>
        <v/>
      </c>
      <c r="HY422" s="994"/>
      <c r="HZ422" s="337"/>
      <c r="IA422" s="510" t="str">
        <f t="shared" si="810"/>
        <v/>
      </c>
      <c r="IB422" s="336"/>
      <c r="IC422" s="337"/>
      <c r="ID422" s="337"/>
      <c r="IE422" s="510"/>
      <c r="IF422" s="336"/>
      <c r="IG422" s="337"/>
      <c r="IH422" s="337"/>
      <c r="II422" s="510"/>
      <c r="IJ422" s="336"/>
      <c r="IK422" s="337"/>
      <c r="IL422" s="337"/>
      <c r="IM422" s="510"/>
      <c r="IN422" s="336"/>
      <c r="IO422" s="337"/>
      <c r="IP422" s="337"/>
      <c r="IQ422" s="97" t="str">
        <f t="shared" si="811"/>
        <v/>
      </c>
      <c r="IR422" s="994"/>
      <c r="IS422" s="337"/>
      <c r="IT422" s="337"/>
      <c r="IU422" s="337"/>
      <c r="IV422" s="510" t="str">
        <f t="shared" si="812"/>
        <v/>
      </c>
      <c r="IW422" s="995"/>
    </row>
    <row r="423" spans="1:257" x14ac:dyDescent="0.25">
      <c r="A423" s="996"/>
      <c r="B423" s="507">
        <v>10</v>
      </c>
      <c r="C423" s="97" t="str">
        <f>IF(Proponentes!B414&gt;0,Proponentes!B414,"")</f>
        <v/>
      </c>
      <c r="D423" s="335"/>
      <c r="E423" s="335"/>
      <c r="F423" s="334"/>
      <c r="G423" s="335"/>
      <c r="H423" s="335"/>
      <c r="I423" s="335"/>
      <c r="J423" s="335"/>
      <c r="K423" s="335"/>
      <c r="L423" s="335"/>
      <c r="M423" s="334"/>
      <c r="N423" s="335"/>
      <c r="O423" s="335"/>
      <c r="P423" s="335"/>
      <c r="Q423" s="335"/>
      <c r="R423" s="335"/>
      <c r="S423" s="335"/>
      <c r="T423" s="334"/>
      <c r="U423" s="335"/>
      <c r="V423" s="335"/>
      <c r="W423" s="335"/>
      <c r="X423" s="335"/>
      <c r="Y423" s="335"/>
      <c r="Z423" s="335"/>
      <c r="AA423" s="334"/>
      <c r="AB423" s="335"/>
      <c r="AC423" s="335"/>
      <c r="AD423" s="335"/>
      <c r="AE423" s="335"/>
      <c r="AF423" s="335"/>
      <c r="AG423" s="97" t="str">
        <f t="shared" si="794"/>
        <v/>
      </c>
      <c r="AH423" s="993"/>
      <c r="AI423" s="335"/>
      <c r="AJ423" s="335" t="str">
        <f t="shared" si="814"/>
        <v/>
      </c>
      <c r="AK423" s="335"/>
      <c r="AL423" s="334"/>
      <c r="AM423" s="335"/>
      <c r="AN423" s="335"/>
      <c r="AO423" s="335"/>
      <c r="AP423" s="335"/>
      <c r="AQ423" s="335"/>
      <c r="AR423" s="335"/>
      <c r="AS423" s="334"/>
      <c r="AT423" s="335"/>
      <c r="AU423" s="335"/>
      <c r="AV423" s="335"/>
      <c r="AW423" s="335"/>
      <c r="AX423" s="335"/>
      <c r="AY423" s="335"/>
      <c r="AZ423" s="334"/>
      <c r="BA423" s="335"/>
      <c r="BB423" s="335"/>
      <c r="BC423" s="335"/>
      <c r="BD423" s="335"/>
      <c r="BE423" s="335"/>
      <c r="BF423" s="335"/>
      <c r="BG423" s="334"/>
      <c r="BH423" s="335"/>
      <c r="BI423" s="335"/>
      <c r="BJ423" s="335"/>
      <c r="BK423" s="335"/>
      <c r="BL423" s="97" t="str">
        <f t="shared" si="795"/>
        <v/>
      </c>
      <c r="BM423" s="993"/>
      <c r="BN423" s="335" t="str">
        <f t="shared" si="796"/>
        <v/>
      </c>
      <c r="BO423" s="334"/>
      <c r="BP423" s="335"/>
      <c r="BQ423" s="335"/>
      <c r="BR423" s="335"/>
      <c r="BS423" s="335" t="str">
        <f t="shared" si="797"/>
        <v/>
      </c>
      <c r="BT423" s="334"/>
      <c r="BU423" s="335"/>
      <c r="BV423" s="335"/>
      <c r="BW423" s="335"/>
      <c r="BX423" s="335" t="str">
        <f t="shared" si="798"/>
        <v/>
      </c>
      <c r="BY423" s="334"/>
      <c r="BZ423" s="335"/>
      <c r="CA423" s="335"/>
      <c r="CB423" s="335"/>
      <c r="CC423" s="335" t="str">
        <f t="shared" si="799"/>
        <v/>
      </c>
      <c r="CD423" s="334"/>
      <c r="CE423" s="335"/>
      <c r="CF423" s="335"/>
      <c r="CG423" s="335"/>
      <c r="CH423" s="997"/>
      <c r="CI423" s="97" t="str">
        <f t="shared" si="800"/>
        <v/>
      </c>
      <c r="CJ423" s="998"/>
      <c r="CK423" s="335"/>
      <c r="CL423" s="97" t="str">
        <f t="shared" si="815"/>
        <v/>
      </c>
      <c r="CM423" s="334"/>
      <c r="CN423" s="335"/>
      <c r="CO423" s="335"/>
      <c r="CP423" s="335"/>
      <c r="CQ423" s="97"/>
      <c r="CR423" s="334"/>
      <c r="CS423" s="335"/>
      <c r="CT423" s="335"/>
      <c r="CU423" s="335"/>
      <c r="CV423" s="97"/>
      <c r="CW423" s="334"/>
      <c r="CX423" s="335"/>
      <c r="CY423" s="335"/>
      <c r="CZ423" s="335"/>
      <c r="DA423" s="97"/>
      <c r="DB423" s="334"/>
      <c r="DC423" s="335"/>
      <c r="DD423" s="335"/>
      <c r="DE423" s="335"/>
      <c r="DF423" s="97" t="str">
        <f t="shared" si="801"/>
        <v/>
      </c>
      <c r="DG423" s="993"/>
      <c r="DH423" s="335"/>
      <c r="DI423" s="97" t="str">
        <f t="shared" si="816"/>
        <v/>
      </c>
      <c r="DJ423" s="334"/>
      <c r="DK423" s="335"/>
      <c r="DL423" s="335"/>
      <c r="DM423" s="97"/>
      <c r="DN423" s="334"/>
      <c r="DO423" s="335"/>
      <c r="DP423" s="335"/>
      <c r="DQ423" s="97"/>
      <c r="DR423" s="334"/>
      <c r="DS423" s="335"/>
      <c r="DT423" s="335"/>
      <c r="DU423" s="97"/>
      <c r="DV423" s="334"/>
      <c r="DW423" s="335"/>
      <c r="DX423" s="335"/>
      <c r="DY423" s="97" t="str">
        <f t="shared" si="802"/>
        <v/>
      </c>
      <c r="DZ423" s="998"/>
      <c r="EA423" s="335"/>
      <c r="EB423" s="97" t="str">
        <f t="shared" si="817"/>
        <v/>
      </c>
      <c r="EC423" s="334"/>
      <c r="ED423" s="335"/>
      <c r="EE423" s="335"/>
      <c r="EF423" s="97"/>
      <c r="EG423" s="334"/>
      <c r="EH423" s="335"/>
      <c r="EI423" s="335"/>
      <c r="EJ423" s="97"/>
      <c r="EK423" s="334"/>
      <c r="EL423" s="335"/>
      <c r="EM423" s="335"/>
      <c r="EN423" s="97"/>
      <c r="EO423" s="334"/>
      <c r="EP423" s="335"/>
      <c r="EQ423" s="335"/>
      <c r="ER423" s="97" t="str">
        <f t="shared" si="803"/>
        <v/>
      </c>
      <c r="ES423" s="993"/>
      <c r="ET423" s="335"/>
      <c r="EU423" s="97" t="str">
        <f t="shared" si="818"/>
        <v/>
      </c>
      <c r="EV423" s="334"/>
      <c r="EW423" s="335"/>
      <c r="EX423" s="335"/>
      <c r="EY423" s="97"/>
      <c r="EZ423" s="334"/>
      <c r="FA423" s="335"/>
      <c r="FB423" s="335"/>
      <c r="FC423" s="97"/>
      <c r="FD423" s="334"/>
      <c r="FE423" s="335"/>
      <c r="FF423" s="335"/>
      <c r="FG423" s="97"/>
      <c r="FH423" s="334"/>
      <c r="FI423" s="335"/>
      <c r="FJ423" s="335"/>
      <c r="FK423" s="97" t="str">
        <f t="shared" si="804"/>
        <v/>
      </c>
      <c r="FL423" s="993"/>
      <c r="FM423" s="335"/>
      <c r="FN423" s="97" t="str">
        <f t="shared" si="805"/>
        <v/>
      </c>
      <c r="FO423" s="334"/>
      <c r="FP423" s="335"/>
      <c r="FQ423" s="97"/>
      <c r="FR423" s="334"/>
      <c r="FS423" s="335"/>
      <c r="FT423" s="97"/>
      <c r="FU423" s="334"/>
      <c r="FV423" s="335"/>
      <c r="FW423" s="97"/>
      <c r="FX423" s="334"/>
      <c r="FY423" s="335"/>
      <c r="FZ423" s="97" t="str">
        <f t="shared" si="806"/>
        <v/>
      </c>
      <c r="GA423" s="993"/>
      <c r="GB423" s="335"/>
      <c r="GC423" s="510" t="str">
        <f t="shared" si="807"/>
        <v/>
      </c>
      <c r="GD423" s="336"/>
      <c r="GE423" s="337"/>
      <c r="GF423" s="337"/>
      <c r="GG423" s="337"/>
      <c r="GH423" s="337"/>
      <c r="GI423" s="510"/>
      <c r="GJ423" s="336"/>
      <c r="GK423" s="337"/>
      <c r="GL423" s="337"/>
      <c r="GM423" s="337"/>
      <c r="GN423" s="337"/>
      <c r="GO423" s="510"/>
      <c r="GP423" s="336"/>
      <c r="GQ423" s="337"/>
      <c r="GR423" s="337"/>
      <c r="GS423" s="337"/>
      <c r="GT423" s="337"/>
      <c r="GU423" s="510"/>
      <c r="GV423" s="336"/>
      <c r="GW423" s="337"/>
      <c r="GX423" s="337"/>
      <c r="GY423" s="337"/>
      <c r="GZ423" s="336"/>
      <c r="HA423" s="510" t="str">
        <f t="shared" si="808"/>
        <v/>
      </c>
      <c r="HB423" s="994"/>
      <c r="HC423" s="337"/>
      <c r="HD423" s="510" t="str">
        <f t="shared" si="819"/>
        <v/>
      </c>
      <c r="HE423" s="336"/>
      <c r="HF423" s="337"/>
      <c r="HG423" s="337"/>
      <c r="HH423" s="336"/>
      <c r="HI423" s="510"/>
      <c r="HJ423" s="336"/>
      <c r="HK423" s="337"/>
      <c r="HL423" s="337"/>
      <c r="HM423" s="336"/>
      <c r="HN423" s="510"/>
      <c r="HO423" s="336"/>
      <c r="HP423" s="337"/>
      <c r="HQ423" s="337"/>
      <c r="HR423" s="337"/>
      <c r="HS423" s="510"/>
      <c r="HT423" s="336"/>
      <c r="HU423" s="337"/>
      <c r="HV423" s="337"/>
      <c r="HW423" s="337"/>
      <c r="HX423" s="97" t="str">
        <f t="shared" si="809"/>
        <v/>
      </c>
      <c r="HY423" s="994"/>
      <c r="HZ423" s="337"/>
      <c r="IA423" s="510" t="str">
        <f t="shared" si="810"/>
        <v/>
      </c>
      <c r="IB423" s="336"/>
      <c r="IC423" s="337"/>
      <c r="ID423" s="337"/>
      <c r="IE423" s="510"/>
      <c r="IF423" s="336"/>
      <c r="IG423" s="337"/>
      <c r="IH423" s="337"/>
      <c r="II423" s="510"/>
      <c r="IJ423" s="336"/>
      <c r="IK423" s="337"/>
      <c r="IL423" s="337"/>
      <c r="IM423" s="510"/>
      <c r="IN423" s="336"/>
      <c r="IO423" s="337"/>
      <c r="IP423" s="337"/>
      <c r="IQ423" s="97" t="str">
        <f t="shared" si="811"/>
        <v/>
      </c>
      <c r="IR423" s="994"/>
      <c r="IS423" s="337"/>
      <c r="IT423" s="337"/>
      <c r="IU423" s="337"/>
      <c r="IV423" s="510" t="str">
        <f t="shared" si="812"/>
        <v/>
      </c>
      <c r="IW423" s="995"/>
    </row>
    <row r="424" spans="1:257" x14ac:dyDescent="0.25">
      <c r="A424" s="996"/>
      <c r="B424" s="507">
        <v>11</v>
      </c>
      <c r="C424" s="97" t="str">
        <f>IF(Proponentes!B415&gt;0,Proponentes!B415,"")</f>
        <v/>
      </c>
      <c r="D424" s="335"/>
      <c r="E424" s="335"/>
      <c r="F424" s="334"/>
      <c r="G424" s="335"/>
      <c r="H424" s="335"/>
      <c r="I424" s="335"/>
      <c r="J424" s="335"/>
      <c r="K424" s="335"/>
      <c r="L424" s="335"/>
      <c r="M424" s="334"/>
      <c r="N424" s="335"/>
      <c r="O424" s="335"/>
      <c r="P424" s="335"/>
      <c r="Q424" s="335"/>
      <c r="R424" s="335"/>
      <c r="S424" s="335"/>
      <c r="T424" s="334"/>
      <c r="U424" s="335"/>
      <c r="V424" s="335"/>
      <c r="W424" s="335"/>
      <c r="X424" s="335"/>
      <c r="Y424" s="335"/>
      <c r="Z424" s="335"/>
      <c r="AA424" s="334"/>
      <c r="AB424" s="335"/>
      <c r="AC424" s="335"/>
      <c r="AD424" s="335"/>
      <c r="AE424" s="335"/>
      <c r="AF424" s="335"/>
      <c r="AG424" s="97" t="str">
        <f t="shared" si="794"/>
        <v/>
      </c>
      <c r="AH424" s="993"/>
      <c r="AI424" s="335"/>
      <c r="AJ424" s="335" t="str">
        <f t="shared" si="814"/>
        <v/>
      </c>
      <c r="AK424" s="335"/>
      <c r="AL424" s="334"/>
      <c r="AM424" s="335"/>
      <c r="AN424" s="335"/>
      <c r="AO424" s="335"/>
      <c r="AP424" s="335"/>
      <c r="AQ424" s="335"/>
      <c r="AR424" s="335"/>
      <c r="AS424" s="334"/>
      <c r="AT424" s="335"/>
      <c r="AU424" s="335"/>
      <c r="AV424" s="335"/>
      <c r="AW424" s="335"/>
      <c r="AX424" s="335"/>
      <c r="AY424" s="335"/>
      <c r="AZ424" s="334"/>
      <c r="BA424" s="335"/>
      <c r="BB424" s="335"/>
      <c r="BC424" s="335"/>
      <c r="BD424" s="335"/>
      <c r="BE424" s="335"/>
      <c r="BF424" s="335"/>
      <c r="BG424" s="334"/>
      <c r="BH424" s="335"/>
      <c r="BI424" s="335"/>
      <c r="BJ424" s="335"/>
      <c r="BK424" s="335"/>
      <c r="BL424" s="97" t="str">
        <f t="shared" si="795"/>
        <v/>
      </c>
      <c r="BM424" s="993"/>
      <c r="BN424" s="335" t="str">
        <f t="shared" si="796"/>
        <v/>
      </c>
      <c r="BO424" s="334"/>
      <c r="BP424" s="335"/>
      <c r="BQ424" s="335"/>
      <c r="BR424" s="335"/>
      <c r="BS424" s="335" t="str">
        <f t="shared" si="797"/>
        <v/>
      </c>
      <c r="BT424" s="334"/>
      <c r="BU424" s="335"/>
      <c r="BV424" s="335"/>
      <c r="BW424" s="335"/>
      <c r="BX424" s="335" t="str">
        <f t="shared" si="798"/>
        <v/>
      </c>
      <c r="BY424" s="334"/>
      <c r="BZ424" s="335"/>
      <c r="CA424" s="335"/>
      <c r="CB424" s="335"/>
      <c r="CC424" s="335" t="str">
        <f t="shared" si="799"/>
        <v/>
      </c>
      <c r="CD424" s="334"/>
      <c r="CE424" s="335"/>
      <c r="CF424" s="335"/>
      <c r="CG424" s="335"/>
      <c r="CH424" s="997"/>
      <c r="CI424" s="97" t="str">
        <f t="shared" si="800"/>
        <v/>
      </c>
      <c r="CJ424" s="998"/>
      <c r="CK424" s="335"/>
      <c r="CL424" s="97" t="str">
        <f t="shared" si="815"/>
        <v/>
      </c>
      <c r="CM424" s="334"/>
      <c r="CN424" s="335"/>
      <c r="CO424" s="335"/>
      <c r="CP424" s="335"/>
      <c r="CQ424" s="97"/>
      <c r="CR424" s="334"/>
      <c r="CS424" s="335"/>
      <c r="CT424" s="335"/>
      <c r="CU424" s="335"/>
      <c r="CV424" s="97"/>
      <c r="CW424" s="334"/>
      <c r="CX424" s="335"/>
      <c r="CY424" s="335"/>
      <c r="CZ424" s="335"/>
      <c r="DA424" s="97"/>
      <c r="DB424" s="334"/>
      <c r="DC424" s="335"/>
      <c r="DD424" s="335"/>
      <c r="DE424" s="335"/>
      <c r="DF424" s="97" t="str">
        <f t="shared" si="801"/>
        <v/>
      </c>
      <c r="DG424" s="993"/>
      <c r="DH424" s="335"/>
      <c r="DI424" s="97" t="str">
        <f t="shared" si="816"/>
        <v/>
      </c>
      <c r="DJ424" s="334"/>
      <c r="DK424" s="335"/>
      <c r="DL424" s="335"/>
      <c r="DM424" s="97"/>
      <c r="DN424" s="334"/>
      <c r="DO424" s="335"/>
      <c r="DP424" s="335"/>
      <c r="DQ424" s="97"/>
      <c r="DR424" s="334"/>
      <c r="DS424" s="335"/>
      <c r="DT424" s="335"/>
      <c r="DU424" s="97"/>
      <c r="DV424" s="334"/>
      <c r="DW424" s="335"/>
      <c r="DX424" s="335"/>
      <c r="DY424" s="97" t="str">
        <f t="shared" si="802"/>
        <v/>
      </c>
      <c r="DZ424" s="998"/>
      <c r="EA424" s="335"/>
      <c r="EB424" s="97" t="str">
        <f t="shared" si="817"/>
        <v/>
      </c>
      <c r="EC424" s="334"/>
      <c r="ED424" s="335"/>
      <c r="EE424" s="335"/>
      <c r="EF424" s="97"/>
      <c r="EG424" s="334"/>
      <c r="EH424" s="335"/>
      <c r="EI424" s="335"/>
      <c r="EJ424" s="97"/>
      <c r="EK424" s="334"/>
      <c r="EL424" s="335"/>
      <c r="EM424" s="335"/>
      <c r="EN424" s="97"/>
      <c r="EO424" s="334"/>
      <c r="EP424" s="335"/>
      <c r="EQ424" s="335"/>
      <c r="ER424" s="97" t="str">
        <f t="shared" si="803"/>
        <v/>
      </c>
      <c r="ES424" s="993"/>
      <c r="ET424" s="335"/>
      <c r="EU424" s="97" t="str">
        <f t="shared" si="818"/>
        <v/>
      </c>
      <c r="EV424" s="334"/>
      <c r="EW424" s="335"/>
      <c r="EX424" s="335"/>
      <c r="EY424" s="97"/>
      <c r="EZ424" s="334"/>
      <c r="FA424" s="335"/>
      <c r="FB424" s="335"/>
      <c r="FC424" s="97"/>
      <c r="FD424" s="334"/>
      <c r="FE424" s="335"/>
      <c r="FF424" s="335"/>
      <c r="FG424" s="97"/>
      <c r="FH424" s="334"/>
      <c r="FI424" s="335"/>
      <c r="FJ424" s="335"/>
      <c r="FK424" s="97" t="str">
        <f t="shared" si="804"/>
        <v/>
      </c>
      <c r="FL424" s="993"/>
      <c r="FM424" s="335"/>
      <c r="FN424" s="97" t="str">
        <f t="shared" si="805"/>
        <v/>
      </c>
      <c r="FO424" s="334"/>
      <c r="FP424" s="335"/>
      <c r="FQ424" s="97"/>
      <c r="FR424" s="334"/>
      <c r="FS424" s="335"/>
      <c r="FT424" s="97"/>
      <c r="FU424" s="334"/>
      <c r="FV424" s="335"/>
      <c r="FW424" s="97"/>
      <c r="FX424" s="334"/>
      <c r="FY424" s="335"/>
      <c r="FZ424" s="97" t="str">
        <f t="shared" si="806"/>
        <v/>
      </c>
      <c r="GA424" s="993"/>
      <c r="GB424" s="335"/>
      <c r="GC424" s="510" t="str">
        <f t="shared" si="807"/>
        <v/>
      </c>
      <c r="GD424" s="336"/>
      <c r="GE424" s="337"/>
      <c r="GF424" s="337"/>
      <c r="GG424" s="337"/>
      <c r="GH424" s="337"/>
      <c r="GI424" s="510"/>
      <c r="GJ424" s="336"/>
      <c r="GK424" s="337"/>
      <c r="GL424" s="337"/>
      <c r="GM424" s="337"/>
      <c r="GN424" s="337"/>
      <c r="GO424" s="510"/>
      <c r="GP424" s="336"/>
      <c r="GQ424" s="337"/>
      <c r="GR424" s="337"/>
      <c r="GS424" s="337"/>
      <c r="GT424" s="337"/>
      <c r="GU424" s="510"/>
      <c r="GV424" s="336"/>
      <c r="GW424" s="337"/>
      <c r="GX424" s="337"/>
      <c r="GY424" s="337"/>
      <c r="GZ424" s="336"/>
      <c r="HA424" s="510" t="str">
        <f t="shared" si="808"/>
        <v/>
      </c>
      <c r="HB424" s="994"/>
      <c r="HC424" s="337"/>
      <c r="HD424" s="510" t="str">
        <f t="shared" si="819"/>
        <v/>
      </c>
      <c r="HE424" s="336"/>
      <c r="HF424" s="337"/>
      <c r="HG424" s="337"/>
      <c r="HH424" s="336"/>
      <c r="HI424" s="510"/>
      <c r="HJ424" s="336"/>
      <c r="HK424" s="337"/>
      <c r="HL424" s="337"/>
      <c r="HM424" s="336"/>
      <c r="HN424" s="510"/>
      <c r="HO424" s="336"/>
      <c r="HP424" s="337"/>
      <c r="HQ424" s="337"/>
      <c r="HR424" s="337"/>
      <c r="HS424" s="510"/>
      <c r="HT424" s="336"/>
      <c r="HU424" s="337"/>
      <c r="HV424" s="337"/>
      <c r="HW424" s="337"/>
      <c r="HX424" s="97" t="str">
        <f t="shared" si="809"/>
        <v/>
      </c>
      <c r="HY424" s="994"/>
      <c r="HZ424" s="337"/>
      <c r="IA424" s="510" t="str">
        <f t="shared" si="810"/>
        <v/>
      </c>
      <c r="IB424" s="336"/>
      <c r="IC424" s="337"/>
      <c r="ID424" s="337"/>
      <c r="IE424" s="510"/>
      <c r="IF424" s="336"/>
      <c r="IG424" s="337"/>
      <c r="IH424" s="337"/>
      <c r="II424" s="510"/>
      <c r="IJ424" s="336"/>
      <c r="IK424" s="337"/>
      <c r="IL424" s="337"/>
      <c r="IM424" s="510"/>
      <c r="IN424" s="336"/>
      <c r="IO424" s="337"/>
      <c r="IP424" s="337"/>
      <c r="IQ424" s="97" t="str">
        <f t="shared" si="811"/>
        <v/>
      </c>
      <c r="IR424" s="994"/>
      <c r="IS424" s="337"/>
      <c r="IT424" s="337"/>
      <c r="IU424" s="337"/>
      <c r="IV424" s="510" t="str">
        <f t="shared" si="812"/>
        <v/>
      </c>
      <c r="IW424" s="995"/>
    </row>
    <row r="425" spans="1:257" x14ac:dyDescent="0.25">
      <c r="A425" s="996"/>
      <c r="B425" s="507">
        <v>12</v>
      </c>
      <c r="C425" s="97" t="str">
        <f>IF(Proponentes!B416&gt;0,Proponentes!B416,"")</f>
        <v/>
      </c>
      <c r="D425" s="335"/>
      <c r="E425" s="335"/>
      <c r="F425" s="334"/>
      <c r="G425" s="335"/>
      <c r="H425" s="335"/>
      <c r="I425" s="335"/>
      <c r="J425" s="335"/>
      <c r="K425" s="335"/>
      <c r="L425" s="335"/>
      <c r="M425" s="334"/>
      <c r="N425" s="335"/>
      <c r="O425" s="335"/>
      <c r="P425" s="335"/>
      <c r="Q425" s="335"/>
      <c r="R425" s="335"/>
      <c r="S425" s="335"/>
      <c r="T425" s="334"/>
      <c r="U425" s="335"/>
      <c r="V425" s="335"/>
      <c r="W425" s="335"/>
      <c r="X425" s="335"/>
      <c r="Y425" s="335"/>
      <c r="Z425" s="335"/>
      <c r="AA425" s="334"/>
      <c r="AB425" s="335"/>
      <c r="AC425" s="335"/>
      <c r="AD425" s="335"/>
      <c r="AE425" s="335"/>
      <c r="AF425" s="335"/>
      <c r="AG425" s="97" t="str">
        <f t="shared" si="794"/>
        <v/>
      </c>
      <c r="AH425" s="993"/>
      <c r="AI425" s="335"/>
      <c r="AJ425" s="335" t="str">
        <f t="shared" si="814"/>
        <v/>
      </c>
      <c r="AK425" s="335"/>
      <c r="AL425" s="334"/>
      <c r="AM425" s="335"/>
      <c r="AN425" s="335"/>
      <c r="AO425" s="335"/>
      <c r="AP425" s="335"/>
      <c r="AQ425" s="335"/>
      <c r="AR425" s="335"/>
      <c r="AS425" s="334"/>
      <c r="AT425" s="335"/>
      <c r="AU425" s="335"/>
      <c r="AV425" s="335"/>
      <c r="AW425" s="335"/>
      <c r="AX425" s="335"/>
      <c r="AY425" s="335"/>
      <c r="AZ425" s="334"/>
      <c r="BA425" s="335"/>
      <c r="BB425" s="335"/>
      <c r="BC425" s="335"/>
      <c r="BD425" s="335"/>
      <c r="BE425" s="335"/>
      <c r="BF425" s="335"/>
      <c r="BG425" s="334"/>
      <c r="BH425" s="335"/>
      <c r="BI425" s="335"/>
      <c r="BJ425" s="335"/>
      <c r="BK425" s="335"/>
      <c r="BL425" s="97" t="str">
        <f t="shared" si="795"/>
        <v/>
      </c>
      <c r="BM425" s="993"/>
      <c r="BN425" s="335" t="str">
        <f t="shared" si="796"/>
        <v/>
      </c>
      <c r="BO425" s="334"/>
      <c r="BP425" s="335"/>
      <c r="BQ425" s="335"/>
      <c r="BR425" s="335"/>
      <c r="BS425" s="335" t="str">
        <f t="shared" si="797"/>
        <v/>
      </c>
      <c r="BT425" s="334"/>
      <c r="BU425" s="335"/>
      <c r="BV425" s="335"/>
      <c r="BW425" s="335"/>
      <c r="BX425" s="335" t="str">
        <f t="shared" si="798"/>
        <v/>
      </c>
      <c r="BY425" s="334"/>
      <c r="BZ425" s="335"/>
      <c r="CA425" s="335"/>
      <c r="CB425" s="335"/>
      <c r="CC425" s="335" t="str">
        <f t="shared" si="799"/>
        <v/>
      </c>
      <c r="CD425" s="334"/>
      <c r="CE425" s="335"/>
      <c r="CF425" s="335"/>
      <c r="CG425" s="335"/>
      <c r="CH425" s="997"/>
      <c r="CI425" s="97" t="str">
        <f t="shared" si="800"/>
        <v/>
      </c>
      <c r="CJ425" s="998"/>
      <c r="CK425" s="335"/>
      <c r="CL425" s="97" t="str">
        <f t="shared" si="815"/>
        <v/>
      </c>
      <c r="CM425" s="334"/>
      <c r="CN425" s="335"/>
      <c r="CO425" s="335"/>
      <c r="CP425" s="335"/>
      <c r="CQ425" s="97"/>
      <c r="CR425" s="334"/>
      <c r="CS425" s="335"/>
      <c r="CT425" s="335"/>
      <c r="CU425" s="335"/>
      <c r="CV425" s="97"/>
      <c r="CW425" s="334"/>
      <c r="CX425" s="335"/>
      <c r="CY425" s="335"/>
      <c r="CZ425" s="335"/>
      <c r="DA425" s="97"/>
      <c r="DB425" s="334"/>
      <c r="DC425" s="335"/>
      <c r="DD425" s="335"/>
      <c r="DE425" s="335"/>
      <c r="DF425" s="97" t="str">
        <f t="shared" si="801"/>
        <v/>
      </c>
      <c r="DG425" s="993"/>
      <c r="DH425" s="335"/>
      <c r="DI425" s="97" t="str">
        <f t="shared" si="816"/>
        <v/>
      </c>
      <c r="DJ425" s="334"/>
      <c r="DK425" s="335"/>
      <c r="DL425" s="335"/>
      <c r="DM425" s="97"/>
      <c r="DN425" s="334"/>
      <c r="DO425" s="335"/>
      <c r="DP425" s="335"/>
      <c r="DQ425" s="97"/>
      <c r="DR425" s="334"/>
      <c r="DS425" s="335"/>
      <c r="DT425" s="335"/>
      <c r="DU425" s="97"/>
      <c r="DV425" s="334"/>
      <c r="DW425" s="335"/>
      <c r="DX425" s="335"/>
      <c r="DY425" s="97" t="str">
        <f t="shared" si="802"/>
        <v/>
      </c>
      <c r="DZ425" s="998"/>
      <c r="EA425" s="335"/>
      <c r="EB425" s="97" t="str">
        <f t="shared" si="817"/>
        <v/>
      </c>
      <c r="EC425" s="334"/>
      <c r="ED425" s="335"/>
      <c r="EE425" s="335"/>
      <c r="EF425" s="97"/>
      <c r="EG425" s="334"/>
      <c r="EH425" s="335"/>
      <c r="EI425" s="335"/>
      <c r="EJ425" s="97"/>
      <c r="EK425" s="334"/>
      <c r="EL425" s="335"/>
      <c r="EM425" s="335"/>
      <c r="EN425" s="97"/>
      <c r="EO425" s="334"/>
      <c r="EP425" s="335"/>
      <c r="EQ425" s="335"/>
      <c r="ER425" s="97" t="str">
        <f t="shared" si="803"/>
        <v/>
      </c>
      <c r="ES425" s="993"/>
      <c r="ET425" s="335"/>
      <c r="EU425" s="97" t="str">
        <f t="shared" si="818"/>
        <v/>
      </c>
      <c r="EV425" s="334"/>
      <c r="EW425" s="335"/>
      <c r="EX425" s="335"/>
      <c r="EY425" s="97"/>
      <c r="EZ425" s="334"/>
      <c r="FA425" s="335"/>
      <c r="FB425" s="335"/>
      <c r="FC425" s="97"/>
      <c r="FD425" s="334"/>
      <c r="FE425" s="335"/>
      <c r="FF425" s="335"/>
      <c r="FG425" s="97"/>
      <c r="FH425" s="334"/>
      <c r="FI425" s="335"/>
      <c r="FJ425" s="335"/>
      <c r="FK425" s="97" t="str">
        <f t="shared" si="804"/>
        <v/>
      </c>
      <c r="FL425" s="993"/>
      <c r="FM425" s="335"/>
      <c r="FN425" s="97" t="str">
        <f t="shared" si="805"/>
        <v/>
      </c>
      <c r="FO425" s="334"/>
      <c r="FP425" s="335"/>
      <c r="FQ425" s="97"/>
      <c r="FR425" s="334"/>
      <c r="FS425" s="335"/>
      <c r="FT425" s="97"/>
      <c r="FU425" s="334"/>
      <c r="FV425" s="335"/>
      <c r="FW425" s="97"/>
      <c r="FX425" s="334"/>
      <c r="FY425" s="335"/>
      <c r="FZ425" s="97" t="str">
        <f t="shared" si="806"/>
        <v/>
      </c>
      <c r="GA425" s="993"/>
      <c r="GB425" s="335"/>
      <c r="GC425" s="510" t="str">
        <f t="shared" si="807"/>
        <v/>
      </c>
      <c r="GD425" s="336"/>
      <c r="GE425" s="337"/>
      <c r="GF425" s="337"/>
      <c r="GG425" s="337"/>
      <c r="GH425" s="337"/>
      <c r="GI425" s="510"/>
      <c r="GJ425" s="336"/>
      <c r="GK425" s="337"/>
      <c r="GL425" s="337"/>
      <c r="GM425" s="337"/>
      <c r="GN425" s="337"/>
      <c r="GO425" s="510"/>
      <c r="GP425" s="336"/>
      <c r="GQ425" s="337"/>
      <c r="GR425" s="337"/>
      <c r="GS425" s="337"/>
      <c r="GT425" s="337"/>
      <c r="GU425" s="510"/>
      <c r="GV425" s="336"/>
      <c r="GW425" s="337"/>
      <c r="GX425" s="337"/>
      <c r="GY425" s="337"/>
      <c r="GZ425" s="336"/>
      <c r="HA425" s="510" t="str">
        <f t="shared" si="808"/>
        <v/>
      </c>
      <c r="HB425" s="994"/>
      <c r="HC425" s="337"/>
      <c r="HD425" s="510" t="str">
        <f t="shared" si="819"/>
        <v/>
      </c>
      <c r="HE425" s="336"/>
      <c r="HF425" s="337"/>
      <c r="HG425" s="337"/>
      <c r="HH425" s="336"/>
      <c r="HI425" s="510"/>
      <c r="HJ425" s="336"/>
      <c r="HK425" s="337"/>
      <c r="HL425" s="337"/>
      <c r="HM425" s="336"/>
      <c r="HN425" s="510"/>
      <c r="HO425" s="336"/>
      <c r="HP425" s="337"/>
      <c r="HQ425" s="337"/>
      <c r="HR425" s="337"/>
      <c r="HS425" s="510"/>
      <c r="HT425" s="336"/>
      <c r="HU425" s="337"/>
      <c r="HV425" s="337"/>
      <c r="HW425" s="337"/>
      <c r="HX425" s="97" t="str">
        <f t="shared" si="809"/>
        <v/>
      </c>
      <c r="HY425" s="994"/>
      <c r="HZ425" s="337"/>
      <c r="IA425" s="510" t="str">
        <f t="shared" si="810"/>
        <v/>
      </c>
      <c r="IB425" s="336"/>
      <c r="IC425" s="337"/>
      <c r="ID425" s="337"/>
      <c r="IE425" s="510"/>
      <c r="IF425" s="336"/>
      <c r="IG425" s="337"/>
      <c r="IH425" s="337"/>
      <c r="II425" s="510"/>
      <c r="IJ425" s="336"/>
      <c r="IK425" s="337"/>
      <c r="IL425" s="337"/>
      <c r="IM425" s="510"/>
      <c r="IN425" s="336"/>
      <c r="IO425" s="337"/>
      <c r="IP425" s="337"/>
      <c r="IQ425" s="97" t="str">
        <f t="shared" si="811"/>
        <v/>
      </c>
      <c r="IR425" s="994"/>
      <c r="IS425" s="337"/>
      <c r="IT425" s="337"/>
      <c r="IU425" s="337"/>
      <c r="IV425" s="510" t="str">
        <f t="shared" si="812"/>
        <v/>
      </c>
      <c r="IW425" s="995"/>
    </row>
    <row r="426" spans="1:257" x14ac:dyDescent="0.25">
      <c r="A426" s="548">
        <v>32</v>
      </c>
      <c r="B426" s="514"/>
      <c r="C426" s="514"/>
      <c r="D426" s="514"/>
      <c r="E426" s="514"/>
      <c r="F426" s="515"/>
      <c r="G426" s="514"/>
      <c r="H426" s="514"/>
      <c r="I426" s="514"/>
      <c r="J426" s="514"/>
      <c r="K426" s="514"/>
      <c r="L426" s="514"/>
      <c r="M426" s="514"/>
      <c r="N426" s="514"/>
      <c r="O426" s="514"/>
      <c r="P426" s="514"/>
      <c r="Q426" s="514"/>
      <c r="R426" s="514"/>
      <c r="S426" s="514"/>
      <c r="T426" s="514"/>
      <c r="U426" s="514"/>
      <c r="V426" s="514"/>
      <c r="W426" s="514"/>
      <c r="X426" s="514"/>
      <c r="Y426" s="514"/>
      <c r="Z426" s="514"/>
      <c r="AA426" s="514"/>
      <c r="AB426" s="514"/>
      <c r="AC426" s="514"/>
      <c r="AD426" s="514"/>
      <c r="AE426" s="514"/>
      <c r="AF426" s="514"/>
      <c r="AG426" s="514"/>
      <c r="AH426" s="514"/>
      <c r="AI426" s="514"/>
      <c r="AJ426" s="514"/>
      <c r="AK426" s="514"/>
      <c r="AL426" s="514"/>
      <c r="AM426" s="514"/>
      <c r="AN426" s="514"/>
      <c r="AO426" s="514"/>
      <c r="AP426" s="514"/>
      <c r="AQ426" s="514"/>
      <c r="AR426" s="514"/>
      <c r="AS426" s="514"/>
      <c r="AT426" s="514"/>
      <c r="AU426" s="514"/>
      <c r="AV426" s="514"/>
      <c r="AW426" s="514"/>
      <c r="AX426" s="514"/>
      <c r="AY426" s="514"/>
      <c r="AZ426" s="514"/>
      <c r="BA426" s="514"/>
      <c r="BB426" s="514"/>
      <c r="BC426" s="514"/>
      <c r="BD426" s="514"/>
      <c r="BE426" s="514"/>
      <c r="BF426" s="514"/>
      <c r="BG426" s="514"/>
      <c r="BH426" s="514"/>
      <c r="BI426" s="514"/>
      <c r="BJ426" s="514"/>
      <c r="BK426" s="514"/>
      <c r="BL426" s="514"/>
      <c r="BM426" s="514"/>
      <c r="BN426" s="514"/>
      <c r="BO426" s="514"/>
      <c r="BP426" s="514"/>
      <c r="BQ426" s="514"/>
      <c r="BR426" s="514"/>
      <c r="BS426" s="514"/>
      <c r="BT426" s="514"/>
      <c r="BU426" s="514"/>
      <c r="BV426" s="514"/>
      <c r="BW426" s="514"/>
      <c r="BX426" s="514"/>
      <c r="BY426" s="514"/>
      <c r="BZ426" s="514"/>
      <c r="CA426" s="514"/>
      <c r="CB426" s="514"/>
      <c r="CC426" s="514"/>
      <c r="CD426" s="514"/>
      <c r="CE426" s="514"/>
      <c r="CF426" s="514"/>
      <c r="CG426" s="514"/>
      <c r="CH426" s="516"/>
      <c r="CI426" s="514"/>
      <c r="CJ426" s="514"/>
      <c r="CK426" s="514"/>
      <c r="CL426" s="514"/>
      <c r="CM426" s="514"/>
      <c r="CN426" s="514"/>
      <c r="CO426" s="514"/>
      <c r="CP426" s="514"/>
      <c r="CQ426" s="514"/>
      <c r="CR426" s="514"/>
      <c r="CS426" s="514"/>
      <c r="CT426" s="514"/>
      <c r="CU426" s="514"/>
      <c r="CV426" s="514"/>
      <c r="CW426" s="514"/>
      <c r="CX426" s="514"/>
      <c r="CY426" s="514"/>
      <c r="CZ426" s="514"/>
      <c r="DA426" s="514"/>
      <c r="DB426" s="514"/>
      <c r="DC426" s="514"/>
      <c r="DD426" s="514"/>
      <c r="DE426" s="514"/>
      <c r="DF426" s="514"/>
      <c r="DG426" s="514"/>
      <c r="DH426" s="514"/>
      <c r="DI426" s="514"/>
      <c r="DJ426" s="514"/>
      <c r="DK426" s="514"/>
      <c r="DL426" s="514"/>
      <c r="DM426" s="514"/>
      <c r="DN426" s="514"/>
      <c r="DO426" s="514"/>
      <c r="DP426" s="514"/>
      <c r="DQ426" s="514"/>
      <c r="DR426" s="514"/>
      <c r="DS426" s="514"/>
      <c r="DT426" s="514"/>
      <c r="DU426" s="514"/>
      <c r="DV426" s="514"/>
      <c r="DW426" s="514"/>
      <c r="DX426" s="514"/>
      <c r="DY426" s="514"/>
      <c r="DZ426" s="514"/>
      <c r="EA426" s="514"/>
      <c r="EB426" s="514"/>
      <c r="EC426" s="514"/>
      <c r="ED426" s="514"/>
      <c r="EE426" s="514"/>
      <c r="EF426" s="514"/>
      <c r="EG426" s="514"/>
      <c r="EH426" s="514"/>
      <c r="EI426" s="514"/>
      <c r="EJ426" s="514"/>
      <c r="EK426" s="514"/>
      <c r="EL426" s="514"/>
      <c r="EM426" s="514"/>
      <c r="EN426" s="514"/>
      <c r="EO426" s="514"/>
      <c r="EP426" s="514"/>
      <c r="EQ426" s="514"/>
      <c r="ER426" s="514"/>
      <c r="ES426" s="514"/>
      <c r="ET426" s="514"/>
      <c r="EU426" s="514"/>
      <c r="EV426" s="514"/>
      <c r="EW426" s="514"/>
      <c r="EX426" s="514"/>
      <c r="EY426" s="514"/>
      <c r="EZ426" s="514"/>
      <c r="FA426" s="514"/>
      <c r="FB426" s="514"/>
      <c r="FC426" s="514"/>
      <c r="FD426" s="514"/>
      <c r="FE426" s="514"/>
      <c r="FF426" s="514"/>
      <c r="FG426" s="514"/>
      <c r="FH426" s="514"/>
      <c r="FI426" s="514"/>
      <c r="FJ426" s="514"/>
      <c r="FK426" s="514"/>
      <c r="FL426" s="514"/>
      <c r="FM426" s="514"/>
      <c r="FN426" s="514"/>
      <c r="FO426" s="514"/>
      <c r="FP426" s="514"/>
      <c r="FQ426" s="514"/>
      <c r="FR426" s="514"/>
      <c r="FS426" s="514"/>
      <c r="FT426" s="514"/>
      <c r="FU426" s="514"/>
      <c r="FV426" s="514"/>
      <c r="FW426" s="514"/>
      <c r="FX426" s="514"/>
      <c r="FY426" s="514"/>
      <c r="FZ426" s="514"/>
      <c r="GA426" s="514"/>
      <c r="GB426" s="514"/>
      <c r="GC426" s="514"/>
      <c r="GD426" s="514"/>
      <c r="GE426" s="514"/>
      <c r="GF426" s="514"/>
      <c r="GG426" s="514"/>
      <c r="GH426" s="514"/>
      <c r="GI426" s="514"/>
      <c r="GJ426" s="514"/>
      <c r="GK426" s="514"/>
      <c r="GL426" s="514"/>
      <c r="GM426" s="514"/>
      <c r="GN426" s="514"/>
      <c r="GO426" s="514"/>
      <c r="GP426" s="514"/>
      <c r="GQ426" s="514"/>
      <c r="GR426" s="514"/>
      <c r="GS426" s="514"/>
      <c r="GT426" s="514"/>
      <c r="GU426" s="514"/>
      <c r="GV426" s="514"/>
      <c r="GW426" s="514"/>
      <c r="GX426" s="514"/>
      <c r="GY426" s="514"/>
      <c r="GZ426" s="514"/>
      <c r="HA426" s="514"/>
      <c r="HB426" s="514"/>
      <c r="HC426" s="514"/>
      <c r="HD426" s="514"/>
      <c r="HE426" s="514"/>
      <c r="HF426" s="514"/>
      <c r="HG426" s="514"/>
      <c r="HH426" s="514"/>
      <c r="HI426" s="514"/>
      <c r="HJ426" s="514"/>
      <c r="HK426" s="514"/>
      <c r="HL426" s="514"/>
      <c r="HM426" s="514"/>
      <c r="HN426" s="514"/>
      <c r="HO426" s="514"/>
      <c r="HP426" s="514"/>
      <c r="HQ426" s="514"/>
      <c r="HR426" s="514"/>
      <c r="HS426" s="514"/>
      <c r="HT426" s="514"/>
      <c r="HU426" s="514"/>
      <c r="HV426" s="514"/>
      <c r="HW426" s="514"/>
      <c r="HX426" s="514"/>
      <c r="HY426" s="514"/>
      <c r="HZ426" s="514"/>
      <c r="IA426" s="514"/>
      <c r="IB426" s="514"/>
      <c r="IC426" s="514"/>
      <c r="ID426" s="514"/>
      <c r="IE426" s="514"/>
      <c r="IF426" s="514"/>
      <c r="IG426" s="514"/>
      <c r="IH426" s="514"/>
      <c r="II426" s="514"/>
      <c r="IJ426" s="514"/>
      <c r="IK426" s="514"/>
      <c r="IL426" s="514"/>
      <c r="IM426" s="514"/>
      <c r="IN426" s="514"/>
      <c r="IO426" s="514"/>
      <c r="IP426" s="514"/>
      <c r="IQ426" s="514"/>
      <c r="IR426" s="514"/>
      <c r="IS426" s="514"/>
      <c r="IT426" s="514"/>
      <c r="IU426" s="514"/>
      <c r="IV426" s="514"/>
      <c r="IW426" s="549"/>
    </row>
    <row r="427" spans="1:257" ht="66" x14ac:dyDescent="0.25">
      <c r="A427" s="996">
        <f t="shared" ref="A427" si="820">A439</f>
        <v>33</v>
      </c>
      <c r="B427" s="507">
        <v>1</v>
      </c>
      <c r="C427" s="97" t="str">
        <f>IF(Proponentes!B418&gt;0,Proponentes!B418,"")</f>
        <v>SEGURIDAD Y VIGILANCIA COLOMBIANA SEVICOL LTDA</v>
      </c>
      <c r="D427" s="335"/>
      <c r="E427" s="425" t="s">
        <v>166</v>
      </c>
      <c r="F427" s="345" t="s">
        <v>1341</v>
      </c>
      <c r="G427" s="341">
        <v>46958</v>
      </c>
      <c r="H427" s="335" t="s">
        <v>1631</v>
      </c>
      <c r="I427" s="335"/>
      <c r="J427" s="335"/>
      <c r="K427" s="335"/>
      <c r="L427" s="335"/>
      <c r="M427" s="334"/>
      <c r="N427" s="341"/>
      <c r="O427" s="335"/>
      <c r="P427" s="335"/>
      <c r="Q427" s="335"/>
      <c r="R427" s="335"/>
      <c r="S427" s="335"/>
      <c r="T427" s="334"/>
      <c r="U427" s="341"/>
      <c r="V427" s="335"/>
      <c r="W427" s="335"/>
      <c r="X427" s="341"/>
      <c r="Y427" s="335"/>
      <c r="Z427" s="335"/>
      <c r="AA427" s="334"/>
      <c r="AB427" s="335"/>
      <c r="AC427" s="335"/>
      <c r="AD427" s="335"/>
      <c r="AE427" s="335"/>
      <c r="AF427" s="335"/>
      <c r="AG427" s="97" t="str">
        <f t="shared" ref="AG427" si="821">IF(E427="","",IF(K427=0,IF(R427=0,IF(Y427=0,IF(AF427=0,"CUMPLE","NO CUMPLE"),"NO CUMPLE"),"NO CUMPLE"),"NO CUMPLE"))</f>
        <v>CUMPLE</v>
      </c>
      <c r="AH427" s="993"/>
      <c r="AI427" s="335"/>
      <c r="AJ427" s="335" t="str">
        <f t="shared" ref="AJ427" si="822">IF(E427&gt;0,E427,"")</f>
        <v>SEGURIDAD Y VIGILANCIA COLOMBIANA SEVICOL LTDA</v>
      </c>
      <c r="AK427" s="335" t="s">
        <v>1631</v>
      </c>
      <c r="AL427" s="345" t="s">
        <v>1341</v>
      </c>
      <c r="AM427" s="341">
        <v>46958</v>
      </c>
      <c r="AN427" s="335"/>
      <c r="AO427" s="335"/>
      <c r="AP427" s="335"/>
      <c r="AQ427" s="335"/>
      <c r="AR427" s="335"/>
      <c r="AS427" s="334"/>
      <c r="AT427" s="341"/>
      <c r="AU427" s="335"/>
      <c r="AV427" s="335"/>
      <c r="AW427" s="335"/>
      <c r="AX427" s="335"/>
      <c r="AY427" s="335"/>
      <c r="AZ427" s="334"/>
      <c r="BA427" s="341"/>
      <c r="BB427" s="335"/>
      <c r="BC427" s="335"/>
      <c r="BD427" s="335"/>
      <c r="BE427" s="335"/>
      <c r="BF427" s="335"/>
      <c r="BG427" s="334"/>
      <c r="BH427" s="335"/>
      <c r="BI427" s="335"/>
      <c r="BJ427" s="335"/>
      <c r="BK427" s="335"/>
      <c r="BL427" s="97" t="str">
        <f t="shared" ref="BL427" si="823">IF(AJ427="","",IF(AP427=0,IF(AW427=0,IF(BD427=0,IF(BK427=0,"CUMPLE","NO CUMPLE"),"NO CUMPLE"),"NO CUMPLE"),"NO CUMPLE"))</f>
        <v>CUMPLE</v>
      </c>
      <c r="BM427" s="993"/>
      <c r="BN427" s="335" t="str">
        <f t="shared" ref="BN427:BN438" si="824">IF(E427&gt;0,E427,"")</f>
        <v>SEGURIDAD Y VIGILANCIA COLOMBIANA SEVICOL LTDA</v>
      </c>
      <c r="BO427" s="334" t="s">
        <v>756</v>
      </c>
      <c r="BP427" s="335" t="s">
        <v>1631</v>
      </c>
      <c r="BQ427" s="335">
        <v>4</v>
      </c>
      <c r="BR427" s="335"/>
      <c r="BS427" s="335" t="str">
        <f t="shared" ref="BS427:BS438" si="825">IF(L427&gt;0,L427,"")</f>
        <v/>
      </c>
      <c r="BT427" s="334"/>
      <c r="BU427" s="335"/>
      <c r="BV427" s="335"/>
      <c r="BW427" s="335"/>
      <c r="BX427" s="335" t="str">
        <f t="shared" ref="BX427:BX438" si="826">IF(S427&gt;0,S427,"")</f>
        <v/>
      </c>
      <c r="BY427" s="334"/>
      <c r="BZ427" s="335"/>
      <c r="CA427" s="335"/>
      <c r="CB427" s="335"/>
      <c r="CC427" s="335" t="str">
        <f t="shared" ref="CC427:CC438" si="827">IF(Z427&gt;0,Z427,"")</f>
        <v/>
      </c>
      <c r="CD427" s="334"/>
      <c r="CE427" s="335"/>
      <c r="CF427" s="335"/>
      <c r="CG427" s="335"/>
      <c r="CH427" s="997">
        <f>Proponentes!N418</f>
        <v>0</v>
      </c>
      <c r="CI427" s="97" t="str">
        <f t="shared" ref="CI427:CI438" si="828">IF(BN427="","",IF(CJ427=0,"CUMPLE","NO CUMPLE"))</f>
        <v>CUMPLE</v>
      </c>
      <c r="CJ427" s="998"/>
      <c r="CK427" s="335"/>
      <c r="CL427" s="97" t="str">
        <f t="shared" ref="CL427:CL438" si="829">IF(E427&gt;0,E427,"")</f>
        <v>SEGURIDAD Y VIGILANCIA COLOMBIANA SEVICOL LTDA</v>
      </c>
      <c r="CM427" s="519" t="s">
        <v>332</v>
      </c>
      <c r="CN427" s="335" t="s">
        <v>1538</v>
      </c>
      <c r="CO427" s="335" t="s">
        <v>1631</v>
      </c>
      <c r="CP427" s="335"/>
      <c r="CQ427" s="97"/>
      <c r="CR427" s="334"/>
      <c r="CS427" s="335"/>
      <c r="CT427" s="335"/>
      <c r="CU427" s="335"/>
      <c r="CV427" s="97"/>
      <c r="CW427" s="334"/>
      <c r="CX427" s="335"/>
      <c r="CY427" s="335"/>
      <c r="CZ427" s="335"/>
      <c r="DA427" s="97"/>
      <c r="DB427" s="334"/>
      <c r="DC427" s="335"/>
      <c r="DD427" s="335"/>
      <c r="DE427" s="335"/>
      <c r="DF427" s="97" t="str">
        <f t="shared" ref="DF427" si="830">IF(CL427="","",IF(CP427=0,IF(CU427=0,IF(CZ427=0,IF(DE427=0,"CUMPLE","NO CUMPLE"),"NO CUMPLE"),"NO CUMPLE"),"NO CUMPLE"))</f>
        <v>CUMPLE</v>
      </c>
      <c r="DG427" s="993"/>
      <c r="DH427" s="335"/>
      <c r="DI427" s="97" t="str">
        <f t="shared" ref="DI427" si="831">IF(E427&gt;0,E427,"")</f>
        <v>SEGURIDAD Y VIGILANCIA COLOMBIANA SEVICOL LTDA</v>
      </c>
      <c r="DJ427" s="345" t="s">
        <v>332</v>
      </c>
      <c r="DK427" s="335" t="s">
        <v>1631</v>
      </c>
      <c r="DL427" s="335"/>
      <c r="DM427" s="97"/>
      <c r="DN427" s="334"/>
      <c r="DO427" s="335"/>
      <c r="DP427" s="335"/>
      <c r="DQ427" s="97"/>
      <c r="DR427" s="334"/>
      <c r="DS427" s="335"/>
      <c r="DT427" s="335"/>
      <c r="DU427" s="97"/>
      <c r="DV427" s="334"/>
      <c r="DW427" s="335"/>
      <c r="DX427" s="335"/>
      <c r="DY427" s="97" t="str">
        <f t="shared" ref="DY427" si="832">IF(DI427="","",IF(DL427=0,IF(DP427=0,IF(DT427=0,IF(DX427=0,"CUMPLE","NO CUMPLE"),"NO CUMPLE"),"NO CUMPLE"),"NO CUMPLE"))</f>
        <v>CUMPLE</v>
      </c>
      <c r="DZ427" s="998"/>
      <c r="EA427" s="335"/>
      <c r="EB427" s="97" t="str">
        <f t="shared" ref="EB427:EB438" si="833">IF(E427&gt;0,E427,"")</f>
        <v>SEGURIDAD Y VIGILANCIA COLOMBIANA SEVICOL LTDA</v>
      </c>
      <c r="EC427" s="345" t="s">
        <v>332</v>
      </c>
      <c r="ED427" s="335" t="s">
        <v>1631</v>
      </c>
      <c r="EE427" s="335"/>
      <c r="EF427" s="97"/>
      <c r="EG427" s="334"/>
      <c r="EH427" s="335"/>
      <c r="EI427" s="335"/>
      <c r="EJ427" s="97"/>
      <c r="EK427" s="334"/>
      <c r="EL427" s="335"/>
      <c r="EM427" s="335"/>
      <c r="EN427" s="97"/>
      <c r="EO427" s="334"/>
      <c r="EP427" s="335"/>
      <c r="EQ427" s="335"/>
      <c r="ER427" s="97" t="str">
        <f t="shared" ref="ER427" si="834">IF(EB427="","",IF(EE427=0,IF(EI427=0,IF(EM427=0,IF(EQ427=0,"CUMPLE","NO CUMPLE"),"NO CUMPLE"),"NO CUMPLE"),"NO CUMPLE"))</f>
        <v>CUMPLE</v>
      </c>
      <c r="ES427" s="993"/>
      <c r="ET427" s="335"/>
      <c r="EU427" s="97" t="str">
        <f>IF(E427&gt;0,E427,"")</f>
        <v>SEGURIDAD Y VIGILANCIA COLOMBIANA SEVICOL LTDA</v>
      </c>
      <c r="EV427" s="345" t="s">
        <v>321</v>
      </c>
      <c r="EW427" s="335" t="s">
        <v>1631</v>
      </c>
      <c r="EX427" s="335"/>
      <c r="EY427" s="97"/>
      <c r="EZ427" s="334"/>
      <c r="FA427" s="335"/>
      <c r="FB427" s="335"/>
      <c r="FC427" s="97"/>
      <c r="FD427" s="334"/>
      <c r="FE427" s="335"/>
      <c r="FF427" s="335"/>
      <c r="FG427" s="97"/>
      <c r="FH427" s="334"/>
      <c r="FI427" s="335"/>
      <c r="FJ427" s="335"/>
      <c r="FK427" s="97" t="str">
        <f t="shared" ref="FK427" si="835">IF(EU427="","",IF(EX427=0,IF(FB427=0,IF(FF427=0,IF(FJ427=0,"CUMPLE","NO CUMPLE"),"NO CUMPLE"),"NO CUMPLE"),"NO CUMPLE"))</f>
        <v>CUMPLE</v>
      </c>
      <c r="FL427" s="993"/>
      <c r="FM427" s="335"/>
      <c r="FN427" s="97" t="str">
        <f t="shared" ref="FN427:FN438" si="836">IF(E427&gt;0,E427,"")</f>
        <v>SEGURIDAD Y VIGILANCIA COLOMBIANA SEVICOL LTDA</v>
      </c>
      <c r="FO427" s="345" t="s">
        <v>358</v>
      </c>
      <c r="FP427" s="335"/>
      <c r="FQ427" s="97"/>
      <c r="FR427" s="334"/>
      <c r="FS427" s="335"/>
      <c r="FT427" s="97"/>
      <c r="FU427" s="334"/>
      <c r="FV427" s="335"/>
      <c r="FW427" s="97"/>
      <c r="FX427" s="334"/>
      <c r="FY427" s="335"/>
      <c r="FZ427" s="97" t="str">
        <f t="shared" ref="FZ427" si="837">IF(FN427="","",IF(FP427=0,IF(FS427=0,IF(FV427=0,IF(FY427=0,"CUMPLE","NO CUMPLE"),"NO CUMPLE"),"NO CUMPLE"),"NO CUMPLE"))</f>
        <v>CUMPLE</v>
      </c>
      <c r="GA427" s="993"/>
      <c r="GB427" s="335"/>
      <c r="GC427" s="510" t="str">
        <f t="shared" ref="GC427:GC438" si="838">IF(E427&gt;0,E427,"")</f>
        <v>SEGURIDAD Y VIGILANCIA COLOMBIANA SEVICOL LTDA</v>
      </c>
      <c r="GD427" s="346" t="s">
        <v>358</v>
      </c>
      <c r="GE427" s="337" t="s">
        <v>1631</v>
      </c>
      <c r="GF427" s="337"/>
      <c r="GG427" s="337"/>
      <c r="GH427" s="337"/>
      <c r="GI427" s="510"/>
      <c r="GJ427" s="336"/>
      <c r="GK427" s="337"/>
      <c r="GL427" s="337"/>
      <c r="GM427" s="337"/>
      <c r="GN427" s="337"/>
      <c r="GO427" s="510"/>
      <c r="GP427" s="336"/>
      <c r="GQ427" s="337"/>
      <c r="GR427" s="337"/>
      <c r="GS427" s="337"/>
      <c r="GT427" s="337"/>
      <c r="GU427" s="510"/>
      <c r="GV427" s="336"/>
      <c r="GW427" s="337"/>
      <c r="GX427" s="337"/>
      <c r="GY427" s="337"/>
      <c r="GZ427" s="336"/>
      <c r="HA427" s="510" t="str">
        <f t="shared" ref="HA427" si="839">IF(GC427="","",IF(GH427=0,IF(GN427=0,IF(GT427=0,IF(GZ427=0,"CUMPLE","NO CUMPLE"),"NO CUMPLE"),"NO CUMPLE"),"NO CUMPLE"))</f>
        <v>CUMPLE</v>
      </c>
      <c r="HB427" s="994"/>
      <c r="HC427" s="337"/>
      <c r="HD427" s="510" t="str">
        <f t="shared" ref="HD427:HD438" si="840">IF(E427&gt;0,E427,"")</f>
        <v>SEGURIDAD Y VIGILANCIA COLOMBIANA SEVICOL LTDA</v>
      </c>
      <c r="HE427" s="346" t="s">
        <v>497</v>
      </c>
      <c r="HF427" s="337" t="s">
        <v>1631</v>
      </c>
      <c r="HG427" s="337" t="s">
        <v>1631</v>
      </c>
      <c r="HH427" s="336"/>
      <c r="HI427" s="510"/>
      <c r="HJ427" s="336"/>
      <c r="HK427" s="337"/>
      <c r="HL427" s="337"/>
      <c r="HM427" s="336"/>
      <c r="HN427" s="510"/>
      <c r="HO427" s="336"/>
      <c r="HP427" s="337"/>
      <c r="HQ427" s="337"/>
      <c r="HR427" s="337"/>
      <c r="HS427" s="510"/>
      <c r="HT427" s="336"/>
      <c r="HU427" s="337"/>
      <c r="HV427" s="337"/>
      <c r="HW427" s="337"/>
      <c r="HX427" s="97" t="str">
        <f t="shared" ref="HX427" si="841">IF(HD427="","",IF(HH427=0,IF(HM427=0,IF(HR427=0,IF(HW427=0,"CUMPLE","NO CUMPLE"),"NO CUMPLE"),"NO CUMPLE"),"NO CUMPLE"))</f>
        <v>CUMPLE</v>
      </c>
      <c r="HY427" s="994"/>
      <c r="HZ427" s="337"/>
      <c r="IA427" s="510" t="str">
        <f t="shared" ref="IA427:IA438" si="842">IF(E427&gt;0,E427,"")</f>
        <v>SEGURIDAD Y VIGILANCIA COLOMBIANA SEVICOL LTDA</v>
      </c>
      <c r="IB427" s="346" t="s">
        <v>332</v>
      </c>
      <c r="IC427" s="337" t="s">
        <v>1631</v>
      </c>
      <c r="ID427" s="337"/>
      <c r="IE427" s="510"/>
      <c r="IF427" s="336"/>
      <c r="IG427" s="337"/>
      <c r="IH427" s="337"/>
      <c r="II427" s="510"/>
      <c r="IJ427" s="336"/>
      <c r="IK427" s="337"/>
      <c r="IL427" s="337"/>
      <c r="IM427" s="510"/>
      <c r="IN427" s="336"/>
      <c r="IO427" s="337"/>
      <c r="IP427" s="337"/>
      <c r="IQ427" s="97" t="str">
        <f t="shared" ref="IQ427:IQ438" si="843">IF(IA427="","",IF(ID427=0,IF(IH427=0,IF(IL427=0,IF(IP427=0,"CUMPLE","NO CUMPLE"),"NO CUMPLE"),"NO CUMPLE"),"NO CUMPLE"))</f>
        <v>CUMPLE</v>
      </c>
      <c r="IR427" s="994"/>
      <c r="IS427" s="337"/>
      <c r="IT427" s="337" t="s">
        <v>1631</v>
      </c>
      <c r="IU427" s="337">
        <v>1</v>
      </c>
      <c r="IV427" s="510" t="str">
        <f t="shared" ref="IV427:IV438" si="844">IF(IT427&lt;&gt;"",IF(IT427="SI","CUMPLE","NO CUMPLE"),"")</f>
        <v>CUMPLE</v>
      </c>
      <c r="IW427" s="995"/>
    </row>
    <row r="428" spans="1:257" x14ac:dyDescent="0.25">
      <c r="A428" s="996"/>
      <c r="B428" s="507">
        <v>2</v>
      </c>
      <c r="C428" s="97" t="str">
        <f>IF(Proponentes!B419&gt;0,Proponentes!B419,"")</f>
        <v/>
      </c>
      <c r="D428" s="335"/>
      <c r="E428" s="335"/>
      <c r="F428" s="334"/>
      <c r="G428" s="335"/>
      <c r="H428" s="335"/>
      <c r="I428" s="335"/>
      <c r="J428" s="335"/>
      <c r="K428" s="335"/>
      <c r="L428" s="335"/>
      <c r="M428" s="334"/>
      <c r="N428" s="335"/>
      <c r="O428" s="335"/>
      <c r="P428" s="335"/>
      <c r="Q428" s="335"/>
      <c r="R428" s="335"/>
      <c r="S428" s="335"/>
      <c r="T428" s="334"/>
      <c r="U428" s="335"/>
      <c r="V428" s="335"/>
      <c r="W428" s="335"/>
      <c r="X428" s="335"/>
      <c r="Y428" s="335"/>
      <c r="Z428" s="335"/>
      <c r="AA428" s="334"/>
      <c r="AB428" s="335"/>
      <c r="AC428" s="335"/>
      <c r="AD428" s="335"/>
      <c r="AE428" s="335"/>
      <c r="AF428" s="335"/>
      <c r="AG428" s="97" t="str">
        <f t="shared" si="794"/>
        <v/>
      </c>
      <c r="AH428" s="993"/>
      <c r="AI428" s="335"/>
      <c r="AJ428" s="335" t="str">
        <f t="shared" si="814"/>
        <v/>
      </c>
      <c r="AK428" s="335"/>
      <c r="AL428" s="334"/>
      <c r="AM428" s="335"/>
      <c r="AN428" s="335"/>
      <c r="AO428" s="335"/>
      <c r="AP428" s="335"/>
      <c r="AQ428" s="335"/>
      <c r="AR428" s="335"/>
      <c r="AS428" s="334"/>
      <c r="AT428" s="335"/>
      <c r="AU428" s="335"/>
      <c r="AV428" s="335"/>
      <c r="AW428" s="335"/>
      <c r="AX428" s="335"/>
      <c r="AY428" s="335"/>
      <c r="AZ428" s="334"/>
      <c r="BA428" s="335"/>
      <c r="BB428" s="335"/>
      <c r="BC428" s="335"/>
      <c r="BD428" s="335"/>
      <c r="BE428" s="335"/>
      <c r="BF428" s="335"/>
      <c r="BG428" s="334"/>
      <c r="BH428" s="335"/>
      <c r="BI428" s="335"/>
      <c r="BJ428" s="335"/>
      <c r="BK428" s="335"/>
      <c r="BL428" s="97" t="str">
        <f t="shared" si="795"/>
        <v/>
      </c>
      <c r="BM428" s="993"/>
      <c r="BN428" s="335" t="str">
        <f t="shared" si="824"/>
        <v/>
      </c>
      <c r="BO428" s="334"/>
      <c r="BP428" s="335"/>
      <c r="BQ428" s="335"/>
      <c r="BR428" s="335"/>
      <c r="BS428" s="335" t="str">
        <f t="shared" si="825"/>
        <v/>
      </c>
      <c r="BT428" s="334"/>
      <c r="BU428" s="335"/>
      <c r="BV428" s="335"/>
      <c r="BW428" s="335"/>
      <c r="BX428" s="335" t="str">
        <f t="shared" si="826"/>
        <v/>
      </c>
      <c r="BY428" s="334"/>
      <c r="BZ428" s="335"/>
      <c r="CA428" s="335"/>
      <c r="CB428" s="335"/>
      <c r="CC428" s="335" t="str">
        <f t="shared" si="827"/>
        <v/>
      </c>
      <c r="CD428" s="334"/>
      <c r="CE428" s="335"/>
      <c r="CF428" s="335"/>
      <c r="CG428" s="335"/>
      <c r="CH428" s="997"/>
      <c r="CI428" s="97" t="str">
        <f t="shared" si="828"/>
        <v/>
      </c>
      <c r="CJ428" s="998"/>
      <c r="CK428" s="335"/>
      <c r="CL428" s="97" t="str">
        <f t="shared" si="829"/>
        <v/>
      </c>
      <c r="CM428" s="334"/>
      <c r="CN428" s="335"/>
      <c r="CO428" s="335"/>
      <c r="CP428" s="335"/>
      <c r="CQ428" s="97"/>
      <c r="CR428" s="334"/>
      <c r="CS428" s="335"/>
      <c r="CT428" s="335"/>
      <c r="CU428" s="335"/>
      <c r="CV428" s="97"/>
      <c r="CW428" s="334"/>
      <c r="CX428" s="335"/>
      <c r="CY428" s="335"/>
      <c r="CZ428" s="335"/>
      <c r="DA428" s="97"/>
      <c r="DB428" s="334"/>
      <c r="DC428" s="335"/>
      <c r="DD428" s="335"/>
      <c r="DE428" s="335"/>
      <c r="DF428" s="97" t="str">
        <f t="shared" si="801"/>
        <v/>
      </c>
      <c r="DG428" s="993"/>
      <c r="DH428" s="335"/>
      <c r="DI428" s="97" t="str">
        <f t="shared" si="816"/>
        <v/>
      </c>
      <c r="DJ428" s="334"/>
      <c r="DK428" s="335"/>
      <c r="DL428" s="335"/>
      <c r="DM428" s="97"/>
      <c r="DN428" s="334"/>
      <c r="DO428" s="335"/>
      <c r="DP428" s="335"/>
      <c r="DQ428" s="97"/>
      <c r="DR428" s="334"/>
      <c r="DS428" s="335"/>
      <c r="DT428" s="335"/>
      <c r="DU428" s="97"/>
      <c r="DV428" s="334"/>
      <c r="DW428" s="335"/>
      <c r="DX428" s="335"/>
      <c r="DY428" s="97" t="str">
        <f t="shared" si="802"/>
        <v/>
      </c>
      <c r="DZ428" s="998"/>
      <c r="EA428" s="335"/>
      <c r="EB428" s="97" t="str">
        <f t="shared" si="833"/>
        <v/>
      </c>
      <c r="EC428" s="334"/>
      <c r="ED428" s="335"/>
      <c r="EE428" s="335"/>
      <c r="EF428" s="97"/>
      <c r="EG428" s="334"/>
      <c r="EH428" s="335"/>
      <c r="EI428" s="335"/>
      <c r="EJ428" s="97"/>
      <c r="EK428" s="334"/>
      <c r="EL428" s="335"/>
      <c r="EM428" s="335"/>
      <c r="EN428" s="97"/>
      <c r="EO428" s="334"/>
      <c r="EP428" s="335"/>
      <c r="EQ428" s="335"/>
      <c r="ER428" s="97" t="str">
        <f t="shared" si="803"/>
        <v/>
      </c>
      <c r="ES428" s="993"/>
      <c r="ET428" s="335"/>
      <c r="EU428" s="97" t="str">
        <f t="shared" ref="EU428:EU438" si="845">IF(E428&gt;0,E428,"")</f>
        <v/>
      </c>
      <c r="EV428" s="334"/>
      <c r="EW428" s="335"/>
      <c r="EX428" s="335"/>
      <c r="EY428" s="97"/>
      <c r="EZ428" s="334"/>
      <c r="FA428" s="335"/>
      <c r="FB428" s="335"/>
      <c r="FC428" s="97"/>
      <c r="FD428" s="334"/>
      <c r="FE428" s="335"/>
      <c r="FF428" s="335"/>
      <c r="FG428" s="97"/>
      <c r="FH428" s="334"/>
      <c r="FI428" s="335"/>
      <c r="FJ428" s="335"/>
      <c r="FK428" s="97" t="str">
        <f t="shared" si="804"/>
        <v/>
      </c>
      <c r="FL428" s="993"/>
      <c r="FM428" s="335"/>
      <c r="FN428" s="97" t="str">
        <f t="shared" si="836"/>
        <v/>
      </c>
      <c r="FO428" s="334"/>
      <c r="FP428" s="335"/>
      <c r="FQ428" s="97"/>
      <c r="FR428" s="334"/>
      <c r="FS428" s="335"/>
      <c r="FT428" s="97"/>
      <c r="FU428" s="334"/>
      <c r="FV428" s="335"/>
      <c r="FW428" s="97"/>
      <c r="FX428" s="334"/>
      <c r="FY428" s="335"/>
      <c r="FZ428" s="97" t="str">
        <f t="shared" si="806"/>
        <v/>
      </c>
      <c r="GA428" s="993"/>
      <c r="GB428" s="335"/>
      <c r="GC428" s="510" t="str">
        <f t="shared" si="838"/>
        <v/>
      </c>
      <c r="GD428" s="336"/>
      <c r="GE428" s="337"/>
      <c r="GF428" s="337"/>
      <c r="GG428" s="337"/>
      <c r="GH428" s="337"/>
      <c r="GI428" s="510"/>
      <c r="GJ428" s="336"/>
      <c r="GK428" s="337"/>
      <c r="GL428" s="337"/>
      <c r="GM428" s="337"/>
      <c r="GN428" s="337"/>
      <c r="GO428" s="510"/>
      <c r="GP428" s="336"/>
      <c r="GQ428" s="337"/>
      <c r="GR428" s="337"/>
      <c r="GS428" s="337"/>
      <c r="GT428" s="337"/>
      <c r="GU428" s="510"/>
      <c r="GV428" s="336"/>
      <c r="GW428" s="337"/>
      <c r="GX428" s="337"/>
      <c r="GY428" s="337"/>
      <c r="GZ428" s="336"/>
      <c r="HA428" s="510" t="str">
        <f t="shared" si="808"/>
        <v/>
      </c>
      <c r="HB428" s="994"/>
      <c r="HC428" s="337"/>
      <c r="HD428" s="510" t="str">
        <f t="shared" si="840"/>
        <v/>
      </c>
      <c r="HE428" s="336"/>
      <c r="HF428" s="337"/>
      <c r="HG428" s="337"/>
      <c r="HH428" s="336"/>
      <c r="HI428" s="510"/>
      <c r="HJ428" s="336"/>
      <c r="HK428" s="337"/>
      <c r="HL428" s="337"/>
      <c r="HM428" s="336"/>
      <c r="HN428" s="510"/>
      <c r="HO428" s="336"/>
      <c r="HP428" s="337"/>
      <c r="HQ428" s="337"/>
      <c r="HR428" s="337"/>
      <c r="HS428" s="510"/>
      <c r="HT428" s="336"/>
      <c r="HU428" s="337"/>
      <c r="HV428" s="337"/>
      <c r="HW428" s="337"/>
      <c r="HX428" s="97" t="str">
        <f t="shared" si="809"/>
        <v/>
      </c>
      <c r="HY428" s="994"/>
      <c r="HZ428" s="337"/>
      <c r="IA428" s="510" t="str">
        <f t="shared" si="842"/>
        <v/>
      </c>
      <c r="IB428" s="336"/>
      <c r="IC428" s="337"/>
      <c r="ID428" s="337"/>
      <c r="IE428" s="510"/>
      <c r="IF428" s="336"/>
      <c r="IG428" s="337"/>
      <c r="IH428" s="337"/>
      <c r="II428" s="510"/>
      <c r="IJ428" s="336"/>
      <c r="IK428" s="337"/>
      <c r="IL428" s="337"/>
      <c r="IM428" s="510"/>
      <c r="IN428" s="336"/>
      <c r="IO428" s="337"/>
      <c r="IP428" s="337"/>
      <c r="IQ428" s="97" t="str">
        <f t="shared" si="843"/>
        <v/>
      </c>
      <c r="IR428" s="994"/>
      <c r="IS428" s="337"/>
      <c r="IT428" s="337"/>
      <c r="IU428" s="337"/>
      <c r="IV428" s="510" t="str">
        <f t="shared" si="844"/>
        <v/>
      </c>
      <c r="IW428" s="995"/>
    </row>
    <row r="429" spans="1:257" x14ac:dyDescent="0.25">
      <c r="A429" s="996"/>
      <c r="B429" s="507">
        <v>3</v>
      </c>
      <c r="C429" s="97" t="str">
        <f>IF(Proponentes!B420&gt;0,Proponentes!B420,"")</f>
        <v/>
      </c>
      <c r="D429" s="335"/>
      <c r="E429" s="335"/>
      <c r="F429" s="334"/>
      <c r="G429" s="335"/>
      <c r="H429" s="335"/>
      <c r="I429" s="335"/>
      <c r="J429" s="335"/>
      <c r="K429" s="335"/>
      <c r="L429" s="335"/>
      <c r="M429" s="334"/>
      <c r="N429" s="335"/>
      <c r="O429" s="335"/>
      <c r="P429" s="335"/>
      <c r="Q429" s="335"/>
      <c r="R429" s="335"/>
      <c r="S429" s="335"/>
      <c r="T429" s="334"/>
      <c r="U429" s="335"/>
      <c r="V429" s="335"/>
      <c r="W429" s="335"/>
      <c r="X429" s="335"/>
      <c r="Y429" s="335"/>
      <c r="Z429" s="335"/>
      <c r="AA429" s="334"/>
      <c r="AB429" s="335"/>
      <c r="AC429" s="335"/>
      <c r="AD429" s="335"/>
      <c r="AE429" s="335"/>
      <c r="AF429" s="335"/>
      <c r="AG429" s="97" t="str">
        <f t="shared" si="794"/>
        <v/>
      </c>
      <c r="AH429" s="993"/>
      <c r="AI429" s="335"/>
      <c r="AJ429" s="335" t="str">
        <f t="shared" si="814"/>
        <v/>
      </c>
      <c r="AK429" s="335"/>
      <c r="AL429" s="334"/>
      <c r="AM429" s="335"/>
      <c r="AN429" s="335"/>
      <c r="AO429" s="335"/>
      <c r="AP429" s="335"/>
      <c r="AQ429" s="335"/>
      <c r="AR429" s="335"/>
      <c r="AS429" s="334"/>
      <c r="AT429" s="335"/>
      <c r="AU429" s="335"/>
      <c r="AV429" s="335"/>
      <c r="AW429" s="335"/>
      <c r="AX429" s="335"/>
      <c r="AY429" s="335"/>
      <c r="AZ429" s="334"/>
      <c r="BA429" s="335"/>
      <c r="BB429" s="335"/>
      <c r="BC429" s="335"/>
      <c r="BD429" s="335"/>
      <c r="BE429" s="335"/>
      <c r="BF429" s="335"/>
      <c r="BG429" s="334"/>
      <c r="BH429" s="335"/>
      <c r="BI429" s="335"/>
      <c r="BJ429" s="335"/>
      <c r="BK429" s="335"/>
      <c r="BL429" s="97" t="str">
        <f t="shared" si="795"/>
        <v/>
      </c>
      <c r="BM429" s="993"/>
      <c r="BN429" s="335" t="str">
        <f t="shared" si="824"/>
        <v/>
      </c>
      <c r="BO429" s="334"/>
      <c r="BP429" s="335"/>
      <c r="BQ429" s="335"/>
      <c r="BR429" s="335"/>
      <c r="BS429" s="335" t="str">
        <f t="shared" si="825"/>
        <v/>
      </c>
      <c r="BT429" s="334"/>
      <c r="BU429" s="335"/>
      <c r="BV429" s="335"/>
      <c r="BW429" s="335"/>
      <c r="BX429" s="335" t="str">
        <f t="shared" si="826"/>
        <v/>
      </c>
      <c r="BY429" s="334"/>
      <c r="BZ429" s="335"/>
      <c r="CA429" s="335"/>
      <c r="CB429" s="335"/>
      <c r="CC429" s="335" t="str">
        <f t="shared" si="827"/>
        <v/>
      </c>
      <c r="CD429" s="334"/>
      <c r="CE429" s="335"/>
      <c r="CF429" s="335"/>
      <c r="CG429" s="335"/>
      <c r="CH429" s="997"/>
      <c r="CI429" s="97" t="str">
        <f t="shared" si="828"/>
        <v/>
      </c>
      <c r="CJ429" s="998"/>
      <c r="CK429" s="335"/>
      <c r="CL429" s="97" t="str">
        <f t="shared" si="829"/>
        <v/>
      </c>
      <c r="CM429" s="334"/>
      <c r="CN429" s="335"/>
      <c r="CO429" s="335"/>
      <c r="CP429" s="335"/>
      <c r="CQ429" s="97"/>
      <c r="CR429" s="334"/>
      <c r="CS429" s="335"/>
      <c r="CT429" s="335"/>
      <c r="CU429" s="335"/>
      <c r="CV429" s="97"/>
      <c r="CW429" s="334"/>
      <c r="CX429" s="335"/>
      <c r="CY429" s="335"/>
      <c r="CZ429" s="335"/>
      <c r="DA429" s="97"/>
      <c r="DB429" s="334"/>
      <c r="DC429" s="335"/>
      <c r="DD429" s="335"/>
      <c r="DE429" s="335"/>
      <c r="DF429" s="97" t="str">
        <f t="shared" si="801"/>
        <v/>
      </c>
      <c r="DG429" s="993"/>
      <c r="DH429" s="335"/>
      <c r="DI429" s="97" t="str">
        <f t="shared" si="816"/>
        <v/>
      </c>
      <c r="DJ429" s="334"/>
      <c r="DK429" s="335"/>
      <c r="DL429" s="335"/>
      <c r="DM429" s="97"/>
      <c r="DN429" s="334"/>
      <c r="DO429" s="335"/>
      <c r="DP429" s="335"/>
      <c r="DQ429" s="97"/>
      <c r="DR429" s="334"/>
      <c r="DS429" s="335"/>
      <c r="DT429" s="335"/>
      <c r="DU429" s="97"/>
      <c r="DV429" s="334"/>
      <c r="DW429" s="335"/>
      <c r="DX429" s="335"/>
      <c r="DY429" s="97" t="str">
        <f t="shared" si="802"/>
        <v/>
      </c>
      <c r="DZ429" s="998"/>
      <c r="EA429" s="335"/>
      <c r="EB429" s="97" t="str">
        <f t="shared" si="833"/>
        <v/>
      </c>
      <c r="EC429" s="334"/>
      <c r="ED429" s="335"/>
      <c r="EE429" s="335"/>
      <c r="EF429" s="97"/>
      <c r="EG429" s="334"/>
      <c r="EH429" s="335"/>
      <c r="EI429" s="335"/>
      <c r="EJ429" s="97"/>
      <c r="EK429" s="334"/>
      <c r="EL429" s="335"/>
      <c r="EM429" s="335"/>
      <c r="EN429" s="97"/>
      <c r="EO429" s="334"/>
      <c r="EP429" s="335"/>
      <c r="EQ429" s="335"/>
      <c r="ER429" s="97" t="str">
        <f t="shared" si="803"/>
        <v/>
      </c>
      <c r="ES429" s="993"/>
      <c r="ET429" s="335"/>
      <c r="EU429" s="97" t="str">
        <f t="shared" si="845"/>
        <v/>
      </c>
      <c r="EV429" s="334"/>
      <c r="EW429" s="335"/>
      <c r="EX429" s="335"/>
      <c r="EY429" s="97"/>
      <c r="EZ429" s="334"/>
      <c r="FA429" s="335"/>
      <c r="FB429" s="335"/>
      <c r="FC429" s="97"/>
      <c r="FD429" s="334"/>
      <c r="FE429" s="335"/>
      <c r="FF429" s="335"/>
      <c r="FG429" s="97"/>
      <c r="FH429" s="334"/>
      <c r="FI429" s="335"/>
      <c r="FJ429" s="335"/>
      <c r="FK429" s="97" t="str">
        <f t="shared" si="804"/>
        <v/>
      </c>
      <c r="FL429" s="993"/>
      <c r="FM429" s="335"/>
      <c r="FN429" s="97" t="str">
        <f t="shared" si="836"/>
        <v/>
      </c>
      <c r="FO429" s="334"/>
      <c r="FP429" s="335"/>
      <c r="FQ429" s="97"/>
      <c r="FR429" s="334"/>
      <c r="FS429" s="335"/>
      <c r="FT429" s="97"/>
      <c r="FU429" s="334"/>
      <c r="FV429" s="335"/>
      <c r="FW429" s="97"/>
      <c r="FX429" s="334"/>
      <c r="FY429" s="335"/>
      <c r="FZ429" s="97" t="str">
        <f t="shared" si="806"/>
        <v/>
      </c>
      <c r="GA429" s="993"/>
      <c r="GB429" s="335"/>
      <c r="GC429" s="510" t="str">
        <f t="shared" si="838"/>
        <v/>
      </c>
      <c r="GD429" s="336"/>
      <c r="GE429" s="337"/>
      <c r="GF429" s="337"/>
      <c r="GG429" s="337"/>
      <c r="GH429" s="337"/>
      <c r="GI429" s="510"/>
      <c r="GJ429" s="336"/>
      <c r="GK429" s="337"/>
      <c r="GL429" s="337"/>
      <c r="GM429" s="337"/>
      <c r="GN429" s="337"/>
      <c r="GO429" s="510"/>
      <c r="GP429" s="336"/>
      <c r="GQ429" s="337"/>
      <c r="GR429" s="337"/>
      <c r="GS429" s="337"/>
      <c r="GT429" s="337"/>
      <c r="GU429" s="510"/>
      <c r="GV429" s="336"/>
      <c r="GW429" s="337"/>
      <c r="GX429" s="337"/>
      <c r="GY429" s="337"/>
      <c r="GZ429" s="336"/>
      <c r="HA429" s="510" t="str">
        <f t="shared" si="808"/>
        <v/>
      </c>
      <c r="HB429" s="994"/>
      <c r="HC429" s="337"/>
      <c r="HD429" s="510" t="str">
        <f t="shared" si="840"/>
        <v/>
      </c>
      <c r="HE429" s="336"/>
      <c r="HF429" s="337"/>
      <c r="HG429" s="337"/>
      <c r="HH429" s="336"/>
      <c r="HI429" s="510"/>
      <c r="HJ429" s="336"/>
      <c r="HK429" s="337"/>
      <c r="HL429" s="337"/>
      <c r="HM429" s="336"/>
      <c r="HN429" s="510"/>
      <c r="HO429" s="336"/>
      <c r="HP429" s="337"/>
      <c r="HQ429" s="337"/>
      <c r="HR429" s="337"/>
      <c r="HS429" s="510"/>
      <c r="HT429" s="336"/>
      <c r="HU429" s="337"/>
      <c r="HV429" s="337"/>
      <c r="HW429" s="337"/>
      <c r="HX429" s="97" t="str">
        <f t="shared" si="809"/>
        <v/>
      </c>
      <c r="HY429" s="994"/>
      <c r="HZ429" s="337"/>
      <c r="IA429" s="510" t="str">
        <f t="shared" si="842"/>
        <v/>
      </c>
      <c r="IB429" s="336"/>
      <c r="IC429" s="337"/>
      <c r="ID429" s="337"/>
      <c r="IE429" s="510"/>
      <c r="IF429" s="336"/>
      <c r="IG429" s="337"/>
      <c r="IH429" s="337"/>
      <c r="II429" s="510"/>
      <c r="IJ429" s="336"/>
      <c r="IK429" s="337"/>
      <c r="IL429" s="337"/>
      <c r="IM429" s="510"/>
      <c r="IN429" s="336"/>
      <c r="IO429" s="337"/>
      <c r="IP429" s="337"/>
      <c r="IQ429" s="97" t="str">
        <f t="shared" si="843"/>
        <v/>
      </c>
      <c r="IR429" s="994"/>
      <c r="IS429" s="337"/>
      <c r="IT429" s="337"/>
      <c r="IU429" s="337"/>
      <c r="IV429" s="510" t="str">
        <f t="shared" si="844"/>
        <v/>
      </c>
      <c r="IW429" s="995"/>
    </row>
    <row r="430" spans="1:257" x14ac:dyDescent="0.25">
      <c r="A430" s="996"/>
      <c r="B430" s="507">
        <v>4</v>
      </c>
      <c r="C430" s="97" t="str">
        <f>IF(Proponentes!B421&gt;0,Proponentes!B421,"")</f>
        <v/>
      </c>
      <c r="D430" s="335"/>
      <c r="E430" s="335"/>
      <c r="F430" s="334"/>
      <c r="G430" s="335"/>
      <c r="H430" s="335"/>
      <c r="I430" s="335"/>
      <c r="J430" s="335"/>
      <c r="K430" s="335"/>
      <c r="L430" s="335"/>
      <c r="M430" s="334"/>
      <c r="N430" s="335"/>
      <c r="O430" s="335"/>
      <c r="P430" s="335"/>
      <c r="Q430" s="335"/>
      <c r="R430" s="335"/>
      <c r="S430" s="335"/>
      <c r="T430" s="334"/>
      <c r="U430" s="335"/>
      <c r="V430" s="335"/>
      <c r="W430" s="335"/>
      <c r="X430" s="335"/>
      <c r="Y430" s="335"/>
      <c r="Z430" s="335"/>
      <c r="AA430" s="334"/>
      <c r="AB430" s="335"/>
      <c r="AC430" s="335"/>
      <c r="AD430" s="335"/>
      <c r="AE430" s="335"/>
      <c r="AF430" s="335"/>
      <c r="AG430" s="97" t="str">
        <f t="shared" si="794"/>
        <v/>
      </c>
      <c r="AH430" s="993"/>
      <c r="AI430" s="335"/>
      <c r="AJ430" s="335" t="str">
        <f t="shared" si="814"/>
        <v/>
      </c>
      <c r="AK430" s="335"/>
      <c r="AL430" s="334"/>
      <c r="AM430" s="335"/>
      <c r="AN430" s="335"/>
      <c r="AO430" s="335"/>
      <c r="AP430" s="335"/>
      <c r="AQ430" s="335"/>
      <c r="AR430" s="335"/>
      <c r="AS430" s="334"/>
      <c r="AT430" s="335"/>
      <c r="AU430" s="335"/>
      <c r="AV430" s="335"/>
      <c r="AW430" s="335"/>
      <c r="AX430" s="335"/>
      <c r="AY430" s="335"/>
      <c r="AZ430" s="334"/>
      <c r="BA430" s="335"/>
      <c r="BB430" s="335"/>
      <c r="BC430" s="335"/>
      <c r="BD430" s="335"/>
      <c r="BE430" s="335"/>
      <c r="BF430" s="335"/>
      <c r="BG430" s="334"/>
      <c r="BH430" s="335"/>
      <c r="BI430" s="335"/>
      <c r="BJ430" s="335"/>
      <c r="BK430" s="335"/>
      <c r="BL430" s="97" t="str">
        <f t="shared" si="795"/>
        <v/>
      </c>
      <c r="BM430" s="993"/>
      <c r="BN430" s="335" t="str">
        <f t="shared" si="824"/>
        <v/>
      </c>
      <c r="BO430" s="334"/>
      <c r="BP430" s="335"/>
      <c r="BQ430" s="335"/>
      <c r="BR430" s="335"/>
      <c r="BS430" s="335" t="str">
        <f t="shared" si="825"/>
        <v/>
      </c>
      <c r="BT430" s="334"/>
      <c r="BU430" s="335"/>
      <c r="BV430" s="335"/>
      <c r="BW430" s="335"/>
      <c r="BX430" s="335" t="str">
        <f t="shared" si="826"/>
        <v/>
      </c>
      <c r="BY430" s="334"/>
      <c r="BZ430" s="335"/>
      <c r="CA430" s="335"/>
      <c r="CB430" s="335"/>
      <c r="CC430" s="335" t="str">
        <f t="shared" si="827"/>
        <v/>
      </c>
      <c r="CD430" s="334"/>
      <c r="CE430" s="335"/>
      <c r="CF430" s="335"/>
      <c r="CG430" s="335"/>
      <c r="CH430" s="997"/>
      <c r="CI430" s="97" t="str">
        <f t="shared" si="828"/>
        <v/>
      </c>
      <c r="CJ430" s="998"/>
      <c r="CK430" s="335"/>
      <c r="CL430" s="97" t="str">
        <f t="shared" si="829"/>
        <v/>
      </c>
      <c r="CM430" s="334"/>
      <c r="CN430" s="335"/>
      <c r="CO430" s="335"/>
      <c r="CP430" s="335"/>
      <c r="CQ430" s="97"/>
      <c r="CR430" s="334"/>
      <c r="CS430" s="335"/>
      <c r="CT430" s="335"/>
      <c r="CU430" s="335"/>
      <c r="CV430" s="97"/>
      <c r="CW430" s="334"/>
      <c r="CX430" s="335"/>
      <c r="CY430" s="335"/>
      <c r="CZ430" s="335"/>
      <c r="DA430" s="97"/>
      <c r="DB430" s="334"/>
      <c r="DC430" s="335"/>
      <c r="DD430" s="335"/>
      <c r="DE430" s="335"/>
      <c r="DF430" s="97" t="str">
        <f t="shared" si="801"/>
        <v/>
      </c>
      <c r="DG430" s="993"/>
      <c r="DH430" s="335"/>
      <c r="DI430" s="97" t="str">
        <f t="shared" si="816"/>
        <v/>
      </c>
      <c r="DJ430" s="334"/>
      <c r="DK430" s="335"/>
      <c r="DL430" s="335"/>
      <c r="DM430" s="97"/>
      <c r="DN430" s="334"/>
      <c r="DO430" s="335"/>
      <c r="DP430" s="335"/>
      <c r="DQ430" s="97"/>
      <c r="DR430" s="334"/>
      <c r="DS430" s="335"/>
      <c r="DT430" s="335"/>
      <c r="DU430" s="97"/>
      <c r="DV430" s="334"/>
      <c r="DW430" s="335"/>
      <c r="DX430" s="335"/>
      <c r="DY430" s="97" t="str">
        <f t="shared" si="802"/>
        <v/>
      </c>
      <c r="DZ430" s="998"/>
      <c r="EA430" s="335"/>
      <c r="EB430" s="97" t="str">
        <f t="shared" si="833"/>
        <v/>
      </c>
      <c r="EC430" s="334"/>
      <c r="ED430" s="335"/>
      <c r="EE430" s="335"/>
      <c r="EF430" s="97"/>
      <c r="EG430" s="334"/>
      <c r="EH430" s="335"/>
      <c r="EI430" s="335"/>
      <c r="EJ430" s="97"/>
      <c r="EK430" s="334"/>
      <c r="EL430" s="335"/>
      <c r="EM430" s="335"/>
      <c r="EN430" s="97"/>
      <c r="EO430" s="334"/>
      <c r="EP430" s="335"/>
      <c r="EQ430" s="335"/>
      <c r="ER430" s="97" t="str">
        <f t="shared" si="803"/>
        <v/>
      </c>
      <c r="ES430" s="993"/>
      <c r="ET430" s="335"/>
      <c r="EU430" s="97" t="str">
        <f t="shared" si="845"/>
        <v/>
      </c>
      <c r="EV430" s="334"/>
      <c r="EW430" s="335"/>
      <c r="EX430" s="335"/>
      <c r="EY430" s="97"/>
      <c r="EZ430" s="334"/>
      <c r="FA430" s="335"/>
      <c r="FB430" s="335"/>
      <c r="FC430" s="97"/>
      <c r="FD430" s="334"/>
      <c r="FE430" s="335"/>
      <c r="FF430" s="335"/>
      <c r="FG430" s="97"/>
      <c r="FH430" s="334"/>
      <c r="FI430" s="335"/>
      <c r="FJ430" s="335"/>
      <c r="FK430" s="97" t="str">
        <f t="shared" si="804"/>
        <v/>
      </c>
      <c r="FL430" s="993"/>
      <c r="FM430" s="335"/>
      <c r="FN430" s="97" t="str">
        <f t="shared" si="836"/>
        <v/>
      </c>
      <c r="FO430" s="334"/>
      <c r="FP430" s="335"/>
      <c r="FQ430" s="97"/>
      <c r="FR430" s="334"/>
      <c r="FS430" s="335"/>
      <c r="FT430" s="97"/>
      <c r="FU430" s="334"/>
      <c r="FV430" s="335"/>
      <c r="FW430" s="97"/>
      <c r="FX430" s="334"/>
      <c r="FY430" s="335"/>
      <c r="FZ430" s="97" t="str">
        <f t="shared" si="806"/>
        <v/>
      </c>
      <c r="GA430" s="993"/>
      <c r="GB430" s="335"/>
      <c r="GC430" s="510" t="str">
        <f t="shared" si="838"/>
        <v/>
      </c>
      <c r="GD430" s="336"/>
      <c r="GE430" s="337"/>
      <c r="GF430" s="337"/>
      <c r="GG430" s="337"/>
      <c r="GH430" s="337"/>
      <c r="GI430" s="510"/>
      <c r="GJ430" s="336"/>
      <c r="GK430" s="337"/>
      <c r="GL430" s="337"/>
      <c r="GM430" s="337"/>
      <c r="GN430" s="337"/>
      <c r="GO430" s="510"/>
      <c r="GP430" s="336"/>
      <c r="GQ430" s="337"/>
      <c r="GR430" s="337"/>
      <c r="GS430" s="337"/>
      <c r="GT430" s="337"/>
      <c r="GU430" s="510"/>
      <c r="GV430" s="336"/>
      <c r="GW430" s="337"/>
      <c r="GX430" s="337"/>
      <c r="GY430" s="337"/>
      <c r="GZ430" s="336"/>
      <c r="HA430" s="510" t="str">
        <f t="shared" si="808"/>
        <v/>
      </c>
      <c r="HB430" s="994"/>
      <c r="HC430" s="337"/>
      <c r="HD430" s="510" t="str">
        <f t="shared" si="840"/>
        <v/>
      </c>
      <c r="HE430" s="336"/>
      <c r="HF430" s="337"/>
      <c r="HG430" s="337"/>
      <c r="HH430" s="336"/>
      <c r="HI430" s="510"/>
      <c r="HJ430" s="336"/>
      <c r="HK430" s="337"/>
      <c r="HL430" s="337"/>
      <c r="HM430" s="336"/>
      <c r="HN430" s="510"/>
      <c r="HO430" s="336"/>
      <c r="HP430" s="337"/>
      <c r="HQ430" s="337"/>
      <c r="HR430" s="337"/>
      <c r="HS430" s="510"/>
      <c r="HT430" s="336"/>
      <c r="HU430" s="337"/>
      <c r="HV430" s="337"/>
      <c r="HW430" s="337"/>
      <c r="HX430" s="97" t="str">
        <f t="shared" si="809"/>
        <v/>
      </c>
      <c r="HY430" s="994"/>
      <c r="HZ430" s="337"/>
      <c r="IA430" s="510" t="str">
        <f t="shared" si="842"/>
        <v/>
      </c>
      <c r="IB430" s="336"/>
      <c r="IC430" s="337"/>
      <c r="ID430" s="337"/>
      <c r="IE430" s="510"/>
      <c r="IF430" s="336"/>
      <c r="IG430" s="337"/>
      <c r="IH430" s="337"/>
      <c r="II430" s="510"/>
      <c r="IJ430" s="336"/>
      <c r="IK430" s="337"/>
      <c r="IL430" s="337"/>
      <c r="IM430" s="510"/>
      <c r="IN430" s="336"/>
      <c r="IO430" s="337"/>
      <c r="IP430" s="337"/>
      <c r="IQ430" s="97" t="str">
        <f t="shared" si="843"/>
        <v/>
      </c>
      <c r="IR430" s="994"/>
      <c r="IS430" s="337"/>
      <c r="IT430" s="337"/>
      <c r="IU430" s="337"/>
      <c r="IV430" s="510" t="str">
        <f t="shared" si="844"/>
        <v/>
      </c>
      <c r="IW430" s="995"/>
    </row>
    <row r="431" spans="1:257" x14ac:dyDescent="0.25">
      <c r="A431" s="996"/>
      <c r="B431" s="507">
        <v>5</v>
      </c>
      <c r="C431" s="97" t="str">
        <f>IF(Proponentes!B422&gt;0,Proponentes!B422,"")</f>
        <v/>
      </c>
      <c r="D431" s="335"/>
      <c r="E431" s="335"/>
      <c r="F431" s="334"/>
      <c r="G431" s="335"/>
      <c r="H431" s="335"/>
      <c r="I431" s="335"/>
      <c r="J431" s="335"/>
      <c r="K431" s="335"/>
      <c r="L431" s="335"/>
      <c r="M431" s="334"/>
      <c r="N431" s="335"/>
      <c r="O431" s="335"/>
      <c r="P431" s="335"/>
      <c r="Q431" s="335"/>
      <c r="R431" s="335"/>
      <c r="S431" s="335"/>
      <c r="T431" s="334"/>
      <c r="U431" s="335"/>
      <c r="V431" s="335"/>
      <c r="W431" s="335"/>
      <c r="X431" s="335"/>
      <c r="Y431" s="335"/>
      <c r="Z431" s="335"/>
      <c r="AA431" s="334"/>
      <c r="AB431" s="335"/>
      <c r="AC431" s="335"/>
      <c r="AD431" s="335"/>
      <c r="AE431" s="335"/>
      <c r="AF431" s="335"/>
      <c r="AG431" s="97" t="str">
        <f t="shared" si="794"/>
        <v/>
      </c>
      <c r="AH431" s="993"/>
      <c r="AI431" s="335"/>
      <c r="AJ431" s="335" t="str">
        <f t="shared" si="814"/>
        <v/>
      </c>
      <c r="AK431" s="335"/>
      <c r="AL431" s="334"/>
      <c r="AM431" s="335"/>
      <c r="AN431" s="335"/>
      <c r="AO431" s="335"/>
      <c r="AP431" s="335"/>
      <c r="AQ431" s="335"/>
      <c r="AR431" s="335"/>
      <c r="AS431" s="334"/>
      <c r="AT431" s="335"/>
      <c r="AU431" s="335"/>
      <c r="AV431" s="335"/>
      <c r="AW431" s="335"/>
      <c r="AX431" s="335"/>
      <c r="AY431" s="335"/>
      <c r="AZ431" s="334"/>
      <c r="BA431" s="335"/>
      <c r="BB431" s="335"/>
      <c r="BC431" s="335"/>
      <c r="BD431" s="335"/>
      <c r="BE431" s="335"/>
      <c r="BF431" s="335"/>
      <c r="BG431" s="334"/>
      <c r="BH431" s="335"/>
      <c r="BI431" s="335"/>
      <c r="BJ431" s="335"/>
      <c r="BK431" s="335"/>
      <c r="BL431" s="97" t="str">
        <f t="shared" si="795"/>
        <v/>
      </c>
      <c r="BM431" s="993"/>
      <c r="BN431" s="335" t="str">
        <f t="shared" si="824"/>
        <v/>
      </c>
      <c r="BO431" s="334"/>
      <c r="BP431" s="335"/>
      <c r="BQ431" s="335"/>
      <c r="BR431" s="335"/>
      <c r="BS431" s="335" t="str">
        <f t="shared" si="825"/>
        <v/>
      </c>
      <c r="BT431" s="334"/>
      <c r="BU431" s="335"/>
      <c r="BV431" s="335"/>
      <c r="BW431" s="335"/>
      <c r="BX431" s="335" t="str">
        <f t="shared" si="826"/>
        <v/>
      </c>
      <c r="BY431" s="334"/>
      <c r="BZ431" s="335"/>
      <c r="CA431" s="335"/>
      <c r="CB431" s="335"/>
      <c r="CC431" s="335" t="str">
        <f t="shared" si="827"/>
        <v/>
      </c>
      <c r="CD431" s="334"/>
      <c r="CE431" s="335"/>
      <c r="CF431" s="335"/>
      <c r="CG431" s="335"/>
      <c r="CH431" s="997"/>
      <c r="CI431" s="97" t="str">
        <f t="shared" si="828"/>
        <v/>
      </c>
      <c r="CJ431" s="998"/>
      <c r="CK431" s="335"/>
      <c r="CL431" s="97" t="str">
        <f t="shared" si="829"/>
        <v/>
      </c>
      <c r="CM431" s="334"/>
      <c r="CN431" s="335"/>
      <c r="CO431" s="335"/>
      <c r="CP431" s="335"/>
      <c r="CQ431" s="97"/>
      <c r="CR431" s="334"/>
      <c r="CS431" s="335"/>
      <c r="CT431" s="335"/>
      <c r="CU431" s="335"/>
      <c r="CV431" s="97"/>
      <c r="CW431" s="334"/>
      <c r="CX431" s="335"/>
      <c r="CY431" s="335"/>
      <c r="CZ431" s="335"/>
      <c r="DA431" s="97"/>
      <c r="DB431" s="334"/>
      <c r="DC431" s="335"/>
      <c r="DD431" s="335"/>
      <c r="DE431" s="335"/>
      <c r="DF431" s="97" t="str">
        <f t="shared" si="801"/>
        <v/>
      </c>
      <c r="DG431" s="993"/>
      <c r="DH431" s="335"/>
      <c r="DI431" s="97" t="str">
        <f t="shared" si="816"/>
        <v/>
      </c>
      <c r="DJ431" s="334"/>
      <c r="DK431" s="335"/>
      <c r="DL431" s="335"/>
      <c r="DM431" s="97"/>
      <c r="DN431" s="334"/>
      <c r="DO431" s="335"/>
      <c r="DP431" s="335"/>
      <c r="DQ431" s="97"/>
      <c r="DR431" s="334"/>
      <c r="DS431" s="335"/>
      <c r="DT431" s="335"/>
      <c r="DU431" s="97"/>
      <c r="DV431" s="334"/>
      <c r="DW431" s="335"/>
      <c r="DX431" s="335"/>
      <c r="DY431" s="97" t="str">
        <f t="shared" si="802"/>
        <v/>
      </c>
      <c r="DZ431" s="998"/>
      <c r="EA431" s="335"/>
      <c r="EB431" s="97" t="str">
        <f t="shared" si="833"/>
        <v/>
      </c>
      <c r="EC431" s="334"/>
      <c r="ED431" s="335"/>
      <c r="EE431" s="335"/>
      <c r="EF431" s="97"/>
      <c r="EG431" s="334"/>
      <c r="EH431" s="335"/>
      <c r="EI431" s="335"/>
      <c r="EJ431" s="97"/>
      <c r="EK431" s="334"/>
      <c r="EL431" s="335"/>
      <c r="EM431" s="335"/>
      <c r="EN431" s="97"/>
      <c r="EO431" s="334"/>
      <c r="EP431" s="335"/>
      <c r="EQ431" s="335"/>
      <c r="ER431" s="97" t="str">
        <f t="shared" si="803"/>
        <v/>
      </c>
      <c r="ES431" s="993"/>
      <c r="ET431" s="335"/>
      <c r="EU431" s="97" t="str">
        <f t="shared" si="845"/>
        <v/>
      </c>
      <c r="EV431" s="334"/>
      <c r="EW431" s="335"/>
      <c r="EX431" s="335"/>
      <c r="EY431" s="97"/>
      <c r="EZ431" s="334"/>
      <c r="FA431" s="335"/>
      <c r="FB431" s="335"/>
      <c r="FC431" s="97"/>
      <c r="FD431" s="334"/>
      <c r="FE431" s="335"/>
      <c r="FF431" s="335"/>
      <c r="FG431" s="97"/>
      <c r="FH431" s="334"/>
      <c r="FI431" s="335"/>
      <c r="FJ431" s="335"/>
      <c r="FK431" s="97" t="str">
        <f t="shared" si="804"/>
        <v/>
      </c>
      <c r="FL431" s="993"/>
      <c r="FM431" s="335"/>
      <c r="FN431" s="97" t="str">
        <f t="shared" si="836"/>
        <v/>
      </c>
      <c r="FO431" s="334"/>
      <c r="FP431" s="335"/>
      <c r="FQ431" s="97"/>
      <c r="FR431" s="334"/>
      <c r="FS431" s="335"/>
      <c r="FT431" s="97"/>
      <c r="FU431" s="334"/>
      <c r="FV431" s="335"/>
      <c r="FW431" s="97"/>
      <c r="FX431" s="334"/>
      <c r="FY431" s="335"/>
      <c r="FZ431" s="97" t="str">
        <f t="shared" si="806"/>
        <v/>
      </c>
      <c r="GA431" s="993"/>
      <c r="GB431" s="335"/>
      <c r="GC431" s="510" t="str">
        <f t="shared" si="838"/>
        <v/>
      </c>
      <c r="GD431" s="336"/>
      <c r="GE431" s="337"/>
      <c r="GF431" s="337"/>
      <c r="GG431" s="337"/>
      <c r="GH431" s="337"/>
      <c r="GI431" s="510"/>
      <c r="GJ431" s="336"/>
      <c r="GK431" s="337"/>
      <c r="GL431" s="337"/>
      <c r="GM431" s="337"/>
      <c r="GN431" s="337"/>
      <c r="GO431" s="510"/>
      <c r="GP431" s="336"/>
      <c r="GQ431" s="337"/>
      <c r="GR431" s="337"/>
      <c r="GS431" s="337"/>
      <c r="GT431" s="337"/>
      <c r="GU431" s="510"/>
      <c r="GV431" s="336"/>
      <c r="GW431" s="337"/>
      <c r="GX431" s="337"/>
      <c r="GY431" s="337"/>
      <c r="GZ431" s="336"/>
      <c r="HA431" s="510" t="str">
        <f t="shared" si="808"/>
        <v/>
      </c>
      <c r="HB431" s="994"/>
      <c r="HC431" s="337"/>
      <c r="HD431" s="510" t="str">
        <f t="shared" si="840"/>
        <v/>
      </c>
      <c r="HE431" s="336"/>
      <c r="HF431" s="337"/>
      <c r="HG431" s="337"/>
      <c r="HH431" s="336"/>
      <c r="HI431" s="510"/>
      <c r="HJ431" s="336"/>
      <c r="HK431" s="337"/>
      <c r="HL431" s="337"/>
      <c r="HM431" s="336"/>
      <c r="HN431" s="510"/>
      <c r="HO431" s="336"/>
      <c r="HP431" s="337"/>
      <c r="HQ431" s="337"/>
      <c r="HR431" s="337"/>
      <c r="HS431" s="510"/>
      <c r="HT431" s="336"/>
      <c r="HU431" s="337"/>
      <c r="HV431" s="337"/>
      <c r="HW431" s="337"/>
      <c r="HX431" s="97" t="str">
        <f t="shared" si="809"/>
        <v/>
      </c>
      <c r="HY431" s="994"/>
      <c r="HZ431" s="337"/>
      <c r="IA431" s="510" t="str">
        <f t="shared" si="842"/>
        <v/>
      </c>
      <c r="IB431" s="336"/>
      <c r="IC431" s="337"/>
      <c r="ID431" s="337"/>
      <c r="IE431" s="510"/>
      <c r="IF431" s="336"/>
      <c r="IG431" s="337"/>
      <c r="IH431" s="337"/>
      <c r="II431" s="510"/>
      <c r="IJ431" s="336"/>
      <c r="IK431" s="337"/>
      <c r="IL431" s="337"/>
      <c r="IM431" s="510"/>
      <c r="IN431" s="336"/>
      <c r="IO431" s="337"/>
      <c r="IP431" s="337"/>
      <c r="IQ431" s="97" t="str">
        <f t="shared" si="843"/>
        <v/>
      </c>
      <c r="IR431" s="994"/>
      <c r="IS431" s="337"/>
      <c r="IT431" s="337"/>
      <c r="IU431" s="337"/>
      <c r="IV431" s="510" t="str">
        <f t="shared" si="844"/>
        <v/>
      </c>
      <c r="IW431" s="995"/>
    </row>
    <row r="432" spans="1:257" x14ac:dyDescent="0.25">
      <c r="A432" s="996"/>
      <c r="B432" s="507">
        <v>6</v>
      </c>
      <c r="C432" s="97" t="str">
        <f>IF(Proponentes!B423&gt;0,Proponentes!B423,"")</f>
        <v/>
      </c>
      <c r="D432" s="335"/>
      <c r="E432" s="335"/>
      <c r="F432" s="334"/>
      <c r="G432" s="335"/>
      <c r="H432" s="335"/>
      <c r="I432" s="335"/>
      <c r="J432" s="335"/>
      <c r="K432" s="335"/>
      <c r="L432" s="335"/>
      <c r="M432" s="334"/>
      <c r="N432" s="335"/>
      <c r="O432" s="335"/>
      <c r="P432" s="335"/>
      <c r="Q432" s="335"/>
      <c r="R432" s="335"/>
      <c r="S432" s="335"/>
      <c r="T432" s="334"/>
      <c r="U432" s="335"/>
      <c r="V432" s="335"/>
      <c r="W432" s="335"/>
      <c r="X432" s="335"/>
      <c r="Y432" s="335"/>
      <c r="Z432" s="335"/>
      <c r="AA432" s="334"/>
      <c r="AB432" s="335"/>
      <c r="AC432" s="335"/>
      <c r="AD432" s="335"/>
      <c r="AE432" s="335"/>
      <c r="AF432" s="335"/>
      <c r="AG432" s="97" t="str">
        <f t="shared" si="794"/>
        <v/>
      </c>
      <c r="AH432" s="993"/>
      <c r="AI432" s="335"/>
      <c r="AJ432" s="335" t="str">
        <f t="shared" si="814"/>
        <v/>
      </c>
      <c r="AK432" s="335"/>
      <c r="AL432" s="334"/>
      <c r="AM432" s="335"/>
      <c r="AN432" s="335"/>
      <c r="AO432" s="335"/>
      <c r="AP432" s="335"/>
      <c r="AQ432" s="335"/>
      <c r="AR432" s="335"/>
      <c r="AS432" s="334"/>
      <c r="AT432" s="335"/>
      <c r="AU432" s="335"/>
      <c r="AV432" s="335"/>
      <c r="AW432" s="335"/>
      <c r="AX432" s="335"/>
      <c r="AY432" s="335"/>
      <c r="AZ432" s="334"/>
      <c r="BA432" s="335"/>
      <c r="BB432" s="335"/>
      <c r="BC432" s="335"/>
      <c r="BD432" s="335"/>
      <c r="BE432" s="335"/>
      <c r="BF432" s="335"/>
      <c r="BG432" s="334"/>
      <c r="BH432" s="335"/>
      <c r="BI432" s="335"/>
      <c r="BJ432" s="335"/>
      <c r="BK432" s="335"/>
      <c r="BL432" s="97" t="str">
        <f t="shared" si="795"/>
        <v/>
      </c>
      <c r="BM432" s="993"/>
      <c r="BN432" s="335" t="str">
        <f t="shared" si="824"/>
        <v/>
      </c>
      <c r="BO432" s="334"/>
      <c r="BP432" s="335"/>
      <c r="BQ432" s="335"/>
      <c r="BR432" s="335"/>
      <c r="BS432" s="335" t="str">
        <f t="shared" si="825"/>
        <v/>
      </c>
      <c r="BT432" s="334"/>
      <c r="BU432" s="335"/>
      <c r="BV432" s="335"/>
      <c r="BW432" s="335"/>
      <c r="BX432" s="335" t="str">
        <f t="shared" si="826"/>
        <v/>
      </c>
      <c r="BY432" s="334"/>
      <c r="BZ432" s="335"/>
      <c r="CA432" s="335"/>
      <c r="CB432" s="335"/>
      <c r="CC432" s="335" t="str">
        <f t="shared" si="827"/>
        <v/>
      </c>
      <c r="CD432" s="334"/>
      <c r="CE432" s="335"/>
      <c r="CF432" s="335"/>
      <c r="CG432" s="335"/>
      <c r="CH432" s="997"/>
      <c r="CI432" s="97" t="str">
        <f t="shared" si="828"/>
        <v/>
      </c>
      <c r="CJ432" s="998"/>
      <c r="CK432" s="335"/>
      <c r="CL432" s="97" t="str">
        <f t="shared" si="829"/>
        <v/>
      </c>
      <c r="CM432" s="334"/>
      <c r="CN432" s="335"/>
      <c r="CO432" s="335"/>
      <c r="CP432" s="335"/>
      <c r="CQ432" s="97"/>
      <c r="CR432" s="334"/>
      <c r="CS432" s="335"/>
      <c r="CT432" s="335"/>
      <c r="CU432" s="335"/>
      <c r="CV432" s="97"/>
      <c r="CW432" s="334"/>
      <c r="CX432" s="335"/>
      <c r="CY432" s="335"/>
      <c r="CZ432" s="335"/>
      <c r="DA432" s="97"/>
      <c r="DB432" s="334"/>
      <c r="DC432" s="335"/>
      <c r="DD432" s="335"/>
      <c r="DE432" s="335"/>
      <c r="DF432" s="97" t="str">
        <f t="shared" si="801"/>
        <v/>
      </c>
      <c r="DG432" s="993"/>
      <c r="DH432" s="335"/>
      <c r="DI432" s="97" t="str">
        <f t="shared" si="816"/>
        <v/>
      </c>
      <c r="DJ432" s="334"/>
      <c r="DK432" s="335"/>
      <c r="DL432" s="335"/>
      <c r="DM432" s="97"/>
      <c r="DN432" s="334"/>
      <c r="DO432" s="335"/>
      <c r="DP432" s="335"/>
      <c r="DQ432" s="97"/>
      <c r="DR432" s="334"/>
      <c r="DS432" s="335"/>
      <c r="DT432" s="335"/>
      <c r="DU432" s="97"/>
      <c r="DV432" s="334"/>
      <c r="DW432" s="335"/>
      <c r="DX432" s="335"/>
      <c r="DY432" s="97" t="str">
        <f t="shared" si="802"/>
        <v/>
      </c>
      <c r="DZ432" s="998"/>
      <c r="EA432" s="335"/>
      <c r="EB432" s="97" t="str">
        <f t="shared" si="833"/>
        <v/>
      </c>
      <c r="EC432" s="334"/>
      <c r="ED432" s="335"/>
      <c r="EE432" s="335"/>
      <c r="EF432" s="97"/>
      <c r="EG432" s="334"/>
      <c r="EH432" s="335"/>
      <c r="EI432" s="335"/>
      <c r="EJ432" s="97"/>
      <c r="EK432" s="334"/>
      <c r="EL432" s="335"/>
      <c r="EM432" s="335"/>
      <c r="EN432" s="97"/>
      <c r="EO432" s="334"/>
      <c r="EP432" s="335"/>
      <c r="EQ432" s="335"/>
      <c r="ER432" s="97" t="str">
        <f t="shared" si="803"/>
        <v/>
      </c>
      <c r="ES432" s="993"/>
      <c r="ET432" s="335"/>
      <c r="EU432" s="97" t="str">
        <f t="shared" si="845"/>
        <v/>
      </c>
      <c r="EV432" s="334"/>
      <c r="EW432" s="335"/>
      <c r="EX432" s="335"/>
      <c r="EY432" s="97"/>
      <c r="EZ432" s="334"/>
      <c r="FA432" s="335"/>
      <c r="FB432" s="335"/>
      <c r="FC432" s="97"/>
      <c r="FD432" s="334"/>
      <c r="FE432" s="335"/>
      <c r="FF432" s="335"/>
      <c r="FG432" s="97"/>
      <c r="FH432" s="334"/>
      <c r="FI432" s="335"/>
      <c r="FJ432" s="335"/>
      <c r="FK432" s="97" t="str">
        <f t="shared" si="804"/>
        <v/>
      </c>
      <c r="FL432" s="993"/>
      <c r="FM432" s="335"/>
      <c r="FN432" s="97" t="str">
        <f t="shared" si="836"/>
        <v/>
      </c>
      <c r="FO432" s="334"/>
      <c r="FP432" s="335"/>
      <c r="FQ432" s="97"/>
      <c r="FR432" s="334"/>
      <c r="FS432" s="335"/>
      <c r="FT432" s="97"/>
      <c r="FU432" s="334"/>
      <c r="FV432" s="335"/>
      <c r="FW432" s="97"/>
      <c r="FX432" s="334"/>
      <c r="FY432" s="335"/>
      <c r="FZ432" s="97" t="str">
        <f t="shared" si="806"/>
        <v/>
      </c>
      <c r="GA432" s="993"/>
      <c r="GB432" s="335"/>
      <c r="GC432" s="510" t="str">
        <f t="shared" si="838"/>
        <v/>
      </c>
      <c r="GD432" s="336"/>
      <c r="GE432" s="337"/>
      <c r="GF432" s="337"/>
      <c r="GG432" s="337"/>
      <c r="GH432" s="337"/>
      <c r="GI432" s="510"/>
      <c r="GJ432" s="336"/>
      <c r="GK432" s="337"/>
      <c r="GL432" s="337"/>
      <c r="GM432" s="337"/>
      <c r="GN432" s="337"/>
      <c r="GO432" s="510"/>
      <c r="GP432" s="336"/>
      <c r="GQ432" s="337"/>
      <c r="GR432" s="337"/>
      <c r="GS432" s="337"/>
      <c r="GT432" s="337"/>
      <c r="GU432" s="510"/>
      <c r="GV432" s="336"/>
      <c r="GW432" s="337"/>
      <c r="GX432" s="337"/>
      <c r="GY432" s="337"/>
      <c r="GZ432" s="336"/>
      <c r="HA432" s="510" t="str">
        <f t="shared" si="808"/>
        <v/>
      </c>
      <c r="HB432" s="994"/>
      <c r="HC432" s="337"/>
      <c r="HD432" s="510" t="str">
        <f t="shared" si="840"/>
        <v/>
      </c>
      <c r="HE432" s="336"/>
      <c r="HF432" s="337"/>
      <c r="HG432" s="337"/>
      <c r="HH432" s="336"/>
      <c r="HI432" s="510"/>
      <c r="HJ432" s="336"/>
      <c r="HK432" s="337"/>
      <c r="HL432" s="337"/>
      <c r="HM432" s="336"/>
      <c r="HN432" s="510"/>
      <c r="HO432" s="336"/>
      <c r="HP432" s="337"/>
      <c r="HQ432" s="337"/>
      <c r="HR432" s="337"/>
      <c r="HS432" s="510"/>
      <c r="HT432" s="336"/>
      <c r="HU432" s="337"/>
      <c r="HV432" s="337"/>
      <c r="HW432" s="337"/>
      <c r="HX432" s="97" t="str">
        <f t="shared" si="809"/>
        <v/>
      </c>
      <c r="HY432" s="994"/>
      <c r="HZ432" s="337"/>
      <c r="IA432" s="510" t="str">
        <f t="shared" si="842"/>
        <v/>
      </c>
      <c r="IB432" s="336"/>
      <c r="IC432" s="337"/>
      <c r="ID432" s="337"/>
      <c r="IE432" s="510"/>
      <c r="IF432" s="336"/>
      <c r="IG432" s="337"/>
      <c r="IH432" s="337"/>
      <c r="II432" s="510"/>
      <c r="IJ432" s="336"/>
      <c r="IK432" s="337"/>
      <c r="IL432" s="337"/>
      <c r="IM432" s="510"/>
      <c r="IN432" s="336"/>
      <c r="IO432" s="337"/>
      <c r="IP432" s="337"/>
      <c r="IQ432" s="97" t="str">
        <f t="shared" si="843"/>
        <v/>
      </c>
      <c r="IR432" s="994"/>
      <c r="IS432" s="337"/>
      <c r="IT432" s="337"/>
      <c r="IU432" s="337"/>
      <c r="IV432" s="510" t="str">
        <f t="shared" si="844"/>
        <v/>
      </c>
      <c r="IW432" s="995"/>
    </row>
    <row r="433" spans="1:257" x14ac:dyDescent="0.25">
      <c r="A433" s="996"/>
      <c r="B433" s="507">
        <v>7</v>
      </c>
      <c r="C433" s="97" t="str">
        <f>IF(Proponentes!B424&gt;0,Proponentes!B424,"")</f>
        <v/>
      </c>
      <c r="D433" s="335"/>
      <c r="E433" s="335"/>
      <c r="F433" s="334"/>
      <c r="G433" s="335"/>
      <c r="H433" s="335"/>
      <c r="I433" s="335"/>
      <c r="J433" s="335"/>
      <c r="K433" s="335"/>
      <c r="L433" s="335"/>
      <c r="M433" s="334"/>
      <c r="N433" s="335"/>
      <c r="O433" s="335"/>
      <c r="P433" s="335"/>
      <c r="Q433" s="335"/>
      <c r="R433" s="335"/>
      <c r="S433" s="335"/>
      <c r="T433" s="334"/>
      <c r="U433" s="335"/>
      <c r="V433" s="335"/>
      <c r="W433" s="335"/>
      <c r="X433" s="335"/>
      <c r="Y433" s="335"/>
      <c r="Z433" s="335"/>
      <c r="AA433" s="334"/>
      <c r="AB433" s="335"/>
      <c r="AC433" s="335"/>
      <c r="AD433" s="335"/>
      <c r="AE433" s="335"/>
      <c r="AF433" s="335"/>
      <c r="AG433" s="97" t="str">
        <f t="shared" si="794"/>
        <v/>
      </c>
      <c r="AH433" s="993"/>
      <c r="AI433" s="335"/>
      <c r="AJ433" s="335" t="str">
        <f t="shared" si="814"/>
        <v/>
      </c>
      <c r="AK433" s="335"/>
      <c r="AL433" s="334"/>
      <c r="AM433" s="335"/>
      <c r="AN433" s="335"/>
      <c r="AO433" s="335"/>
      <c r="AP433" s="335"/>
      <c r="AQ433" s="335"/>
      <c r="AR433" s="335"/>
      <c r="AS433" s="334"/>
      <c r="AT433" s="335"/>
      <c r="AU433" s="335"/>
      <c r="AV433" s="335"/>
      <c r="AW433" s="335"/>
      <c r="AX433" s="335"/>
      <c r="AY433" s="335"/>
      <c r="AZ433" s="334"/>
      <c r="BA433" s="335"/>
      <c r="BB433" s="335"/>
      <c r="BC433" s="335"/>
      <c r="BD433" s="335"/>
      <c r="BE433" s="335"/>
      <c r="BF433" s="335"/>
      <c r="BG433" s="334"/>
      <c r="BH433" s="335"/>
      <c r="BI433" s="335"/>
      <c r="BJ433" s="335"/>
      <c r="BK433" s="335"/>
      <c r="BL433" s="97" t="str">
        <f t="shared" si="795"/>
        <v/>
      </c>
      <c r="BM433" s="993"/>
      <c r="BN433" s="335" t="str">
        <f t="shared" si="824"/>
        <v/>
      </c>
      <c r="BO433" s="334"/>
      <c r="BP433" s="335"/>
      <c r="BQ433" s="335"/>
      <c r="BR433" s="335"/>
      <c r="BS433" s="335" t="str">
        <f t="shared" si="825"/>
        <v/>
      </c>
      <c r="BT433" s="334"/>
      <c r="BU433" s="335"/>
      <c r="BV433" s="335"/>
      <c r="BW433" s="335"/>
      <c r="BX433" s="335" t="str">
        <f t="shared" si="826"/>
        <v/>
      </c>
      <c r="BY433" s="334"/>
      <c r="BZ433" s="335"/>
      <c r="CA433" s="335"/>
      <c r="CB433" s="335"/>
      <c r="CC433" s="335" t="str">
        <f t="shared" si="827"/>
        <v/>
      </c>
      <c r="CD433" s="334"/>
      <c r="CE433" s="335"/>
      <c r="CF433" s="335"/>
      <c r="CG433" s="335"/>
      <c r="CH433" s="997"/>
      <c r="CI433" s="97" t="str">
        <f t="shared" si="828"/>
        <v/>
      </c>
      <c r="CJ433" s="998"/>
      <c r="CK433" s="335"/>
      <c r="CL433" s="97" t="str">
        <f t="shared" si="829"/>
        <v/>
      </c>
      <c r="CM433" s="334"/>
      <c r="CN433" s="335"/>
      <c r="CO433" s="335"/>
      <c r="CP433" s="335"/>
      <c r="CQ433" s="97"/>
      <c r="CR433" s="334"/>
      <c r="CS433" s="335"/>
      <c r="CT433" s="335"/>
      <c r="CU433" s="335"/>
      <c r="CV433" s="97"/>
      <c r="CW433" s="334"/>
      <c r="CX433" s="335"/>
      <c r="CY433" s="335"/>
      <c r="CZ433" s="335"/>
      <c r="DA433" s="97"/>
      <c r="DB433" s="334"/>
      <c r="DC433" s="335"/>
      <c r="DD433" s="335"/>
      <c r="DE433" s="335"/>
      <c r="DF433" s="97" t="str">
        <f t="shared" si="801"/>
        <v/>
      </c>
      <c r="DG433" s="993"/>
      <c r="DH433" s="335"/>
      <c r="DI433" s="97" t="str">
        <f t="shared" si="816"/>
        <v/>
      </c>
      <c r="DJ433" s="334"/>
      <c r="DK433" s="335"/>
      <c r="DL433" s="335"/>
      <c r="DM433" s="97"/>
      <c r="DN433" s="334"/>
      <c r="DO433" s="335"/>
      <c r="DP433" s="335"/>
      <c r="DQ433" s="97"/>
      <c r="DR433" s="334"/>
      <c r="DS433" s="335"/>
      <c r="DT433" s="335"/>
      <c r="DU433" s="97"/>
      <c r="DV433" s="334"/>
      <c r="DW433" s="335"/>
      <c r="DX433" s="335"/>
      <c r="DY433" s="97" t="str">
        <f t="shared" si="802"/>
        <v/>
      </c>
      <c r="DZ433" s="998"/>
      <c r="EA433" s="335"/>
      <c r="EB433" s="97" t="str">
        <f t="shared" si="833"/>
        <v/>
      </c>
      <c r="EC433" s="334"/>
      <c r="ED433" s="335"/>
      <c r="EE433" s="335"/>
      <c r="EF433" s="97"/>
      <c r="EG433" s="334"/>
      <c r="EH433" s="335"/>
      <c r="EI433" s="335"/>
      <c r="EJ433" s="97"/>
      <c r="EK433" s="334"/>
      <c r="EL433" s="335"/>
      <c r="EM433" s="335"/>
      <c r="EN433" s="97"/>
      <c r="EO433" s="334"/>
      <c r="EP433" s="335"/>
      <c r="EQ433" s="335"/>
      <c r="ER433" s="97" t="str">
        <f t="shared" si="803"/>
        <v/>
      </c>
      <c r="ES433" s="993"/>
      <c r="ET433" s="335"/>
      <c r="EU433" s="97" t="str">
        <f t="shared" si="845"/>
        <v/>
      </c>
      <c r="EV433" s="334"/>
      <c r="EW433" s="335"/>
      <c r="EX433" s="335"/>
      <c r="EY433" s="97"/>
      <c r="EZ433" s="334"/>
      <c r="FA433" s="335"/>
      <c r="FB433" s="335"/>
      <c r="FC433" s="97"/>
      <c r="FD433" s="334"/>
      <c r="FE433" s="335"/>
      <c r="FF433" s="335"/>
      <c r="FG433" s="97"/>
      <c r="FH433" s="334"/>
      <c r="FI433" s="335"/>
      <c r="FJ433" s="335"/>
      <c r="FK433" s="97" t="str">
        <f t="shared" si="804"/>
        <v/>
      </c>
      <c r="FL433" s="993"/>
      <c r="FM433" s="335"/>
      <c r="FN433" s="97" t="str">
        <f t="shared" si="836"/>
        <v/>
      </c>
      <c r="FO433" s="334"/>
      <c r="FP433" s="335"/>
      <c r="FQ433" s="97"/>
      <c r="FR433" s="334"/>
      <c r="FS433" s="335"/>
      <c r="FT433" s="97"/>
      <c r="FU433" s="334"/>
      <c r="FV433" s="335"/>
      <c r="FW433" s="97"/>
      <c r="FX433" s="334"/>
      <c r="FY433" s="335"/>
      <c r="FZ433" s="97" t="str">
        <f t="shared" si="806"/>
        <v/>
      </c>
      <c r="GA433" s="993"/>
      <c r="GB433" s="335"/>
      <c r="GC433" s="510" t="str">
        <f t="shared" si="838"/>
        <v/>
      </c>
      <c r="GD433" s="336"/>
      <c r="GE433" s="337"/>
      <c r="GF433" s="337"/>
      <c r="GG433" s="337"/>
      <c r="GH433" s="337"/>
      <c r="GI433" s="510"/>
      <c r="GJ433" s="336"/>
      <c r="GK433" s="337"/>
      <c r="GL433" s="337"/>
      <c r="GM433" s="337"/>
      <c r="GN433" s="337"/>
      <c r="GO433" s="510"/>
      <c r="GP433" s="336"/>
      <c r="GQ433" s="337"/>
      <c r="GR433" s="337"/>
      <c r="GS433" s="337"/>
      <c r="GT433" s="337"/>
      <c r="GU433" s="510"/>
      <c r="GV433" s="336"/>
      <c r="GW433" s="337"/>
      <c r="GX433" s="337"/>
      <c r="GY433" s="337"/>
      <c r="GZ433" s="336"/>
      <c r="HA433" s="510" t="str">
        <f t="shared" si="808"/>
        <v/>
      </c>
      <c r="HB433" s="994"/>
      <c r="HC433" s="337"/>
      <c r="HD433" s="510" t="str">
        <f t="shared" si="840"/>
        <v/>
      </c>
      <c r="HE433" s="336"/>
      <c r="HF433" s="337"/>
      <c r="HG433" s="337"/>
      <c r="HH433" s="336"/>
      <c r="HI433" s="510"/>
      <c r="HJ433" s="336"/>
      <c r="HK433" s="337"/>
      <c r="HL433" s="337"/>
      <c r="HM433" s="336"/>
      <c r="HN433" s="510"/>
      <c r="HO433" s="336"/>
      <c r="HP433" s="337"/>
      <c r="HQ433" s="337"/>
      <c r="HR433" s="337"/>
      <c r="HS433" s="510"/>
      <c r="HT433" s="336"/>
      <c r="HU433" s="337"/>
      <c r="HV433" s="337"/>
      <c r="HW433" s="337"/>
      <c r="HX433" s="97" t="str">
        <f t="shared" si="809"/>
        <v/>
      </c>
      <c r="HY433" s="994"/>
      <c r="HZ433" s="337"/>
      <c r="IA433" s="510" t="str">
        <f t="shared" si="842"/>
        <v/>
      </c>
      <c r="IB433" s="336"/>
      <c r="IC433" s="337"/>
      <c r="ID433" s="337"/>
      <c r="IE433" s="510"/>
      <c r="IF433" s="336"/>
      <c r="IG433" s="337"/>
      <c r="IH433" s="337"/>
      <c r="II433" s="510"/>
      <c r="IJ433" s="336"/>
      <c r="IK433" s="337"/>
      <c r="IL433" s="337"/>
      <c r="IM433" s="510"/>
      <c r="IN433" s="336"/>
      <c r="IO433" s="337"/>
      <c r="IP433" s="337"/>
      <c r="IQ433" s="97" t="str">
        <f t="shared" si="843"/>
        <v/>
      </c>
      <c r="IR433" s="994"/>
      <c r="IS433" s="337"/>
      <c r="IT433" s="337"/>
      <c r="IU433" s="337"/>
      <c r="IV433" s="510" t="str">
        <f t="shared" si="844"/>
        <v/>
      </c>
      <c r="IW433" s="995"/>
    </row>
    <row r="434" spans="1:257" x14ac:dyDescent="0.25">
      <c r="A434" s="996"/>
      <c r="B434" s="507">
        <v>8</v>
      </c>
      <c r="C434" s="97" t="str">
        <f>IF(Proponentes!B425&gt;0,Proponentes!B425,"")</f>
        <v/>
      </c>
      <c r="D434" s="335"/>
      <c r="E434" s="335"/>
      <c r="F434" s="334"/>
      <c r="G434" s="335"/>
      <c r="H434" s="335"/>
      <c r="I434" s="335"/>
      <c r="J434" s="335"/>
      <c r="K434" s="335"/>
      <c r="L434" s="335"/>
      <c r="M434" s="334"/>
      <c r="N434" s="335"/>
      <c r="O434" s="335"/>
      <c r="P434" s="335"/>
      <c r="Q434" s="335"/>
      <c r="R434" s="335"/>
      <c r="S434" s="335"/>
      <c r="T434" s="334"/>
      <c r="U434" s="335"/>
      <c r="V434" s="335"/>
      <c r="W434" s="335"/>
      <c r="X434" s="335"/>
      <c r="Y434" s="335"/>
      <c r="Z434" s="335"/>
      <c r="AA434" s="334"/>
      <c r="AB434" s="335"/>
      <c r="AC434" s="335"/>
      <c r="AD434" s="335"/>
      <c r="AE434" s="335"/>
      <c r="AF434" s="335"/>
      <c r="AG434" s="97" t="str">
        <f t="shared" si="794"/>
        <v/>
      </c>
      <c r="AH434" s="993"/>
      <c r="AI434" s="335"/>
      <c r="AJ434" s="335" t="str">
        <f t="shared" si="814"/>
        <v/>
      </c>
      <c r="AK434" s="335"/>
      <c r="AL434" s="334"/>
      <c r="AM434" s="335"/>
      <c r="AN434" s="335"/>
      <c r="AO434" s="335"/>
      <c r="AP434" s="335"/>
      <c r="AQ434" s="335"/>
      <c r="AR434" s="335"/>
      <c r="AS434" s="334"/>
      <c r="AT434" s="335"/>
      <c r="AU434" s="335"/>
      <c r="AV434" s="335"/>
      <c r="AW434" s="335"/>
      <c r="AX434" s="335"/>
      <c r="AY434" s="335"/>
      <c r="AZ434" s="334"/>
      <c r="BA434" s="335"/>
      <c r="BB434" s="335"/>
      <c r="BC434" s="335"/>
      <c r="BD434" s="335"/>
      <c r="BE434" s="335"/>
      <c r="BF434" s="335"/>
      <c r="BG434" s="334"/>
      <c r="BH434" s="335"/>
      <c r="BI434" s="335"/>
      <c r="BJ434" s="335"/>
      <c r="BK434" s="335"/>
      <c r="BL434" s="97" t="str">
        <f t="shared" si="795"/>
        <v/>
      </c>
      <c r="BM434" s="993"/>
      <c r="BN434" s="335" t="str">
        <f t="shared" si="824"/>
        <v/>
      </c>
      <c r="BO434" s="334"/>
      <c r="BP434" s="335"/>
      <c r="BQ434" s="335"/>
      <c r="BR434" s="335"/>
      <c r="BS434" s="335" t="str">
        <f t="shared" si="825"/>
        <v/>
      </c>
      <c r="BT434" s="334"/>
      <c r="BU434" s="335"/>
      <c r="BV434" s="335"/>
      <c r="BW434" s="335"/>
      <c r="BX434" s="335" t="str">
        <f t="shared" si="826"/>
        <v/>
      </c>
      <c r="BY434" s="334"/>
      <c r="BZ434" s="335"/>
      <c r="CA434" s="335"/>
      <c r="CB434" s="335"/>
      <c r="CC434" s="335" t="str">
        <f t="shared" si="827"/>
        <v/>
      </c>
      <c r="CD434" s="334"/>
      <c r="CE434" s="335"/>
      <c r="CF434" s="335"/>
      <c r="CG434" s="335"/>
      <c r="CH434" s="997"/>
      <c r="CI434" s="97" t="str">
        <f t="shared" si="828"/>
        <v/>
      </c>
      <c r="CJ434" s="998"/>
      <c r="CK434" s="335"/>
      <c r="CL434" s="97" t="str">
        <f t="shared" si="829"/>
        <v/>
      </c>
      <c r="CM434" s="334"/>
      <c r="CN434" s="335"/>
      <c r="CO434" s="335"/>
      <c r="CP434" s="335"/>
      <c r="CQ434" s="97"/>
      <c r="CR434" s="334"/>
      <c r="CS434" s="335"/>
      <c r="CT434" s="335"/>
      <c r="CU434" s="335"/>
      <c r="CV434" s="97"/>
      <c r="CW434" s="334"/>
      <c r="CX434" s="335"/>
      <c r="CY434" s="335"/>
      <c r="CZ434" s="335"/>
      <c r="DA434" s="97"/>
      <c r="DB434" s="334"/>
      <c r="DC434" s="335"/>
      <c r="DD434" s="335"/>
      <c r="DE434" s="335"/>
      <c r="DF434" s="97" t="str">
        <f t="shared" si="801"/>
        <v/>
      </c>
      <c r="DG434" s="993"/>
      <c r="DH434" s="335"/>
      <c r="DI434" s="97" t="str">
        <f t="shared" si="816"/>
        <v/>
      </c>
      <c r="DJ434" s="334"/>
      <c r="DK434" s="335"/>
      <c r="DL434" s="335"/>
      <c r="DM434" s="97"/>
      <c r="DN434" s="334"/>
      <c r="DO434" s="335"/>
      <c r="DP434" s="335"/>
      <c r="DQ434" s="97"/>
      <c r="DR434" s="334"/>
      <c r="DS434" s="335"/>
      <c r="DT434" s="335"/>
      <c r="DU434" s="97"/>
      <c r="DV434" s="334"/>
      <c r="DW434" s="335"/>
      <c r="DX434" s="335"/>
      <c r="DY434" s="97" t="str">
        <f t="shared" si="802"/>
        <v/>
      </c>
      <c r="DZ434" s="998"/>
      <c r="EA434" s="335"/>
      <c r="EB434" s="97" t="str">
        <f t="shared" si="833"/>
        <v/>
      </c>
      <c r="EC434" s="334"/>
      <c r="ED434" s="335"/>
      <c r="EE434" s="335"/>
      <c r="EF434" s="97"/>
      <c r="EG434" s="334"/>
      <c r="EH434" s="335"/>
      <c r="EI434" s="335"/>
      <c r="EJ434" s="97"/>
      <c r="EK434" s="334"/>
      <c r="EL434" s="335"/>
      <c r="EM434" s="335"/>
      <c r="EN434" s="97"/>
      <c r="EO434" s="334"/>
      <c r="EP434" s="335"/>
      <c r="EQ434" s="335"/>
      <c r="ER434" s="97" t="str">
        <f t="shared" si="803"/>
        <v/>
      </c>
      <c r="ES434" s="993"/>
      <c r="ET434" s="335"/>
      <c r="EU434" s="97" t="str">
        <f t="shared" si="845"/>
        <v/>
      </c>
      <c r="EV434" s="334"/>
      <c r="EW434" s="335"/>
      <c r="EX434" s="335"/>
      <c r="EY434" s="97"/>
      <c r="EZ434" s="334"/>
      <c r="FA434" s="335"/>
      <c r="FB434" s="335"/>
      <c r="FC434" s="97"/>
      <c r="FD434" s="334"/>
      <c r="FE434" s="335"/>
      <c r="FF434" s="335"/>
      <c r="FG434" s="97"/>
      <c r="FH434" s="334"/>
      <c r="FI434" s="335"/>
      <c r="FJ434" s="335"/>
      <c r="FK434" s="97" t="str">
        <f t="shared" si="804"/>
        <v/>
      </c>
      <c r="FL434" s="993"/>
      <c r="FM434" s="335"/>
      <c r="FN434" s="97" t="str">
        <f t="shared" si="836"/>
        <v/>
      </c>
      <c r="FO434" s="334"/>
      <c r="FP434" s="335"/>
      <c r="FQ434" s="97"/>
      <c r="FR434" s="334"/>
      <c r="FS434" s="335"/>
      <c r="FT434" s="97"/>
      <c r="FU434" s="334"/>
      <c r="FV434" s="335"/>
      <c r="FW434" s="97"/>
      <c r="FX434" s="334"/>
      <c r="FY434" s="335"/>
      <c r="FZ434" s="97" t="str">
        <f t="shared" si="806"/>
        <v/>
      </c>
      <c r="GA434" s="993"/>
      <c r="GB434" s="335"/>
      <c r="GC434" s="510" t="str">
        <f t="shared" si="838"/>
        <v/>
      </c>
      <c r="GD434" s="336"/>
      <c r="GE434" s="337"/>
      <c r="GF434" s="337"/>
      <c r="GG434" s="337"/>
      <c r="GH434" s="337"/>
      <c r="GI434" s="510"/>
      <c r="GJ434" s="336"/>
      <c r="GK434" s="337"/>
      <c r="GL434" s="337"/>
      <c r="GM434" s="337"/>
      <c r="GN434" s="337"/>
      <c r="GO434" s="510"/>
      <c r="GP434" s="336"/>
      <c r="GQ434" s="337"/>
      <c r="GR434" s="337"/>
      <c r="GS434" s="337"/>
      <c r="GT434" s="337"/>
      <c r="GU434" s="510"/>
      <c r="GV434" s="336"/>
      <c r="GW434" s="337"/>
      <c r="GX434" s="337"/>
      <c r="GY434" s="337"/>
      <c r="GZ434" s="336"/>
      <c r="HA434" s="510" t="str">
        <f t="shared" si="808"/>
        <v/>
      </c>
      <c r="HB434" s="994"/>
      <c r="HC434" s="337"/>
      <c r="HD434" s="510" t="str">
        <f t="shared" si="840"/>
        <v/>
      </c>
      <c r="HE434" s="336"/>
      <c r="HF434" s="337"/>
      <c r="HG434" s="337"/>
      <c r="HH434" s="336"/>
      <c r="HI434" s="510"/>
      <c r="HJ434" s="336"/>
      <c r="HK434" s="337"/>
      <c r="HL434" s="337"/>
      <c r="HM434" s="336"/>
      <c r="HN434" s="510"/>
      <c r="HO434" s="336"/>
      <c r="HP434" s="337"/>
      <c r="HQ434" s="337"/>
      <c r="HR434" s="337"/>
      <c r="HS434" s="510"/>
      <c r="HT434" s="336"/>
      <c r="HU434" s="337"/>
      <c r="HV434" s="337"/>
      <c r="HW434" s="337"/>
      <c r="HX434" s="97" t="str">
        <f t="shared" si="809"/>
        <v/>
      </c>
      <c r="HY434" s="994"/>
      <c r="HZ434" s="337"/>
      <c r="IA434" s="510" t="str">
        <f t="shared" si="842"/>
        <v/>
      </c>
      <c r="IB434" s="336"/>
      <c r="IC434" s="337"/>
      <c r="ID434" s="337"/>
      <c r="IE434" s="510"/>
      <c r="IF434" s="336"/>
      <c r="IG434" s="337"/>
      <c r="IH434" s="337"/>
      <c r="II434" s="510"/>
      <c r="IJ434" s="336"/>
      <c r="IK434" s="337"/>
      <c r="IL434" s="337"/>
      <c r="IM434" s="510"/>
      <c r="IN434" s="336"/>
      <c r="IO434" s="337"/>
      <c r="IP434" s="337"/>
      <c r="IQ434" s="97" t="str">
        <f t="shared" si="843"/>
        <v/>
      </c>
      <c r="IR434" s="994"/>
      <c r="IS434" s="337"/>
      <c r="IT434" s="337"/>
      <c r="IU434" s="337"/>
      <c r="IV434" s="510" t="str">
        <f t="shared" si="844"/>
        <v/>
      </c>
      <c r="IW434" s="995"/>
    </row>
    <row r="435" spans="1:257" x14ac:dyDescent="0.25">
      <c r="A435" s="996"/>
      <c r="B435" s="507">
        <v>9</v>
      </c>
      <c r="C435" s="97" t="str">
        <f>IF(Proponentes!B426&gt;0,Proponentes!B426,"")</f>
        <v/>
      </c>
      <c r="D435" s="335"/>
      <c r="E435" s="335"/>
      <c r="F435" s="334"/>
      <c r="G435" s="335"/>
      <c r="H435" s="335"/>
      <c r="I435" s="335"/>
      <c r="J435" s="335"/>
      <c r="K435" s="335"/>
      <c r="L435" s="335"/>
      <c r="M435" s="334"/>
      <c r="N435" s="335"/>
      <c r="O435" s="335"/>
      <c r="P435" s="335"/>
      <c r="Q435" s="335"/>
      <c r="R435" s="335"/>
      <c r="S435" s="335"/>
      <c r="T435" s="334"/>
      <c r="U435" s="335"/>
      <c r="V435" s="335"/>
      <c r="W435" s="335"/>
      <c r="X435" s="335"/>
      <c r="Y435" s="335"/>
      <c r="Z435" s="335"/>
      <c r="AA435" s="334"/>
      <c r="AB435" s="335"/>
      <c r="AC435" s="335"/>
      <c r="AD435" s="335"/>
      <c r="AE435" s="335"/>
      <c r="AF435" s="335"/>
      <c r="AG435" s="97" t="str">
        <f t="shared" si="794"/>
        <v/>
      </c>
      <c r="AH435" s="993"/>
      <c r="AI435" s="335"/>
      <c r="AJ435" s="335" t="str">
        <f t="shared" si="814"/>
        <v/>
      </c>
      <c r="AK435" s="335"/>
      <c r="AL435" s="334"/>
      <c r="AM435" s="335"/>
      <c r="AN435" s="335"/>
      <c r="AO435" s="335"/>
      <c r="AP435" s="335"/>
      <c r="AQ435" s="335"/>
      <c r="AR435" s="335"/>
      <c r="AS435" s="334"/>
      <c r="AT435" s="335"/>
      <c r="AU435" s="335"/>
      <c r="AV435" s="335"/>
      <c r="AW435" s="335"/>
      <c r="AX435" s="335"/>
      <c r="AY435" s="335"/>
      <c r="AZ435" s="334"/>
      <c r="BA435" s="335"/>
      <c r="BB435" s="335"/>
      <c r="BC435" s="335"/>
      <c r="BD435" s="335"/>
      <c r="BE435" s="335"/>
      <c r="BF435" s="335"/>
      <c r="BG435" s="334"/>
      <c r="BH435" s="335"/>
      <c r="BI435" s="335"/>
      <c r="BJ435" s="335"/>
      <c r="BK435" s="335"/>
      <c r="BL435" s="97" t="str">
        <f t="shared" si="795"/>
        <v/>
      </c>
      <c r="BM435" s="993"/>
      <c r="BN435" s="335" t="str">
        <f t="shared" si="824"/>
        <v/>
      </c>
      <c r="BO435" s="334"/>
      <c r="BP435" s="335"/>
      <c r="BQ435" s="335"/>
      <c r="BR435" s="335"/>
      <c r="BS435" s="335" t="str">
        <f t="shared" si="825"/>
        <v/>
      </c>
      <c r="BT435" s="334"/>
      <c r="BU435" s="335"/>
      <c r="BV435" s="335"/>
      <c r="BW435" s="335"/>
      <c r="BX435" s="335" t="str">
        <f t="shared" si="826"/>
        <v/>
      </c>
      <c r="BY435" s="334"/>
      <c r="BZ435" s="335"/>
      <c r="CA435" s="335"/>
      <c r="CB435" s="335"/>
      <c r="CC435" s="335" t="str">
        <f t="shared" si="827"/>
        <v/>
      </c>
      <c r="CD435" s="334"/>
      <c r="CE435" s="335"/>
      <c r="CF435" s="335"/>
      <c r="CG435" s="335"/>
      <c r="CH435" s="997"/>
      <c r="CI435" s="97" t="str">
        <f t="shared" si="828"/>
        <v/>
      </c>
      <c r="CJ435" s="998"/>
      <c r="CK435" s="335"/>
      <c r="CL435" s="97" t="str">
        <f t="shared" si="829"/>
        <v/>
      </c>
      <c r="CM435" s="334"/>
      <c r="CN435" s="335"/>
      <c r="CO435" s="335"/>
      <c r="CP435" s="335"/>
      <c r="CQ435" s="97"/>
      <c r="CR435" s="334"/>
      <c r="CS435" s="335"/>
      <c r="CT435" s="335"/>
      <c r="CU435" s="335"/>
      <c r="CV435" s="97"/>
      <c r="CW435" s="334"/>
      <c r="CX435" s="335"/>
      <c r="CY435" s="335"/>
      <c r="CZ435" s="335"/>
      <c r="DA435" s="97"/>
      <c r="DB435" s="334"/>
      <c r="DC435" s="335"/>
      <c r="DD435" s="335"/>
      <c r="DE435" s="335"/>
      <c r="DF435" s="97" t="str">
        <f t="shared" si="801"/>
        <v/>
      </c>
      <c r="DG435" s="993"/>
      <c r="DH435" s="335"/>
      <c r="DI435" s="97" t="str">
        <f t="shared" si="816"/>
        <v/>
      </c>
      <c r="DJ435" s="334"/>
      <c r="DK435" s="335"/>
      <c r="DL435" s="335"/>
      <c r="DM435" s="97"/>
      <c r="DN435" s="334"/>
      <c r="DO435" s="335"/>
      <c r="DP435" s="335"/>
      <c r="DQ435" s="97"/>
      <c r="DR435" s="334"/>
      <c r="DS435" s="335"/>
      <c r="DT435" s="335"/>
      <c r="DU435" s="97"/>
      <c r="DV435" s="334"/>
      <c r="DW435" s="335"/>
      <c r="DX435" s="335"/>
      <c r="DY435" s="97" t="str">
        <f t="shared" si="802"/>
        <v/>
      </c>
      <c r="DZ435" s="998"/>
      <c r="EA435" s="335"/>
      <c r="EB435" s="97" t="str">
        <f t="shared" si="833"/>
        <v/>
      </c>
      <c r="EC435" s="334"/>
      <c r="ED435" s="335"/>
      <c r="EE435" s="335"/>
      <c r="EF435" s="97"/>
      <c r="EG435" s="334"/>
      <c r="EH435" s="335"/>
      <c r="EI435" s="335"/>
      <c r="EJ435" s="97"/>
      <c r="EK435" s="334"/>
      <c r="EL435" s="335"/>
      <c r="EM435" s="335"/>
      <c r="EN435" s="97"/>
      <c r="EO435" s="334"/>
      <c r="EP435" s="335"/>
      <c r="EQ435" s="335"/>
      <c r="ER435" s="97" t="str">
        <f t="shared" si="803"/>
        <v/>
      </c>
      <c r="ES435" s="993"/>
      <c r="ET435" s="335"/>
      <c r="EU435" s="97" t="str">
        <f t="shared" si="845"/>
        <v/>
      </c>
      <c r="EV435" s="334"/>
      <c r="EW435" s="335"/>
      <c r="EX435" s="335"/>
      <c r="EY435" s="97"/>
      <c r="EZ435" s="334"/>
      <c r="FA435" s="335"/>
      <c r="FB435" s="335"/>
      <c r="FC435" s="97"/>
      <c r="FD435" s="334"/>
      <c r="FE435" s="335"/>
      <c r="FF435" s="335"/>
      <c r="FG435" s="97"/>
      <c r="FH435" s="334"/>
      <c r="FI435" s="335"/>
      <c r="FJ435" s="335"/>
      <c r="FK435" s="97" t="str">
        <f t="shared" si="804"/>
        <v/>
      </c>
      <c r="FL435" s="993"/>
      <c r="FM435" s="335"/>
      <c r="FN435" s="97" t="str">
        <f t="shared" si="836"/>
        <v/>
      </c>
      <c r="FO435" s="334"/>
      <c r="FP435" s="335"/>
      <c r="FQ435" s="97"/>
      <c r="FR435" s="334"/>
      <c r="FS435" s="335"/>
      <c r="FT435" s="97"/>
      <c r="FU435" s="334"/>
      <c r="FV435" s="335"/>
      <c r="FW435" s="97"/>
      <c r="FX435" s="334"/>
      <c r="FY435" s="335"/>
      <c r="FZ435" s="97" t="str">
        <f t="shared" si="806"/>
        <v/>
      </c>
      <c r="GA435" s="993"/>
      <c r="GB435" s="335"/>
      <c r="GC435" s="510" t="str">
        <f t="shared" si="838"/>
        <v/>
      </c>
      <c r="GD435" s="336"/>
      <c r="GE435" s="337"/>
      <c r="GF435" s="337"/>
      <c r="GG435" s="337"/>
      <c r="GH435" s="337"/>
      <c r="GI435" s="510"/>
      <c r="GJ435" s="336"/>
      <c r="GK435" s="337"/>
      <c r="GL435" s="337"/>
      <c r="GM435" s="337"/>
      <c r="GN435" s="337"/>
      <c r="GO435" s="510"/>
      <c r="GP435" s="336"/>
      <c r="GQ435" s="337"/>
      <c r="GR435" s="337"/>
      <c r="GS435" s="337"/>
      <c r="GT435" s="337"/>
      <c r="GU435" s="510"/>
      <c r="GV435" s="336"/>
      <c r="GW435" s="337"/>
      <c r="GX435" s="337"/>
      <c r="GY435" s="337"/>
      <c r="GZ435" s="336"/>
      <c r="HA435" s="510" t="str">
        <f t="shared" si="808"/>
        <v/>
      </c>
      <c r="HB435" s="994"/>
      <c r="HC435" s="337"/>
      <c r="HD435" s="510" t="str">
        <f t="shared" si="840"/>
        <v/>
      </c>
      <c r="HE435" s="336"/>
      <c r="HF435" s="337"/>
      <c r="HG435" s="337"/>
      <c r="HH435" s="336"/>
      <c r="HI435" s="510"/>
      <c r="HJ435" s="336"/>
      <c r="HK435" s="337"/>
      <c r="HL435" s="337"/>
      <c r="HM435" s="336"/>
      <c r="HN435" s="510"/>
      <c r="HO435" s="336"/>
      <c r="HP435" s="337"/>
      <c r="HQ435" s="337"/>
      <c r="HR435" s="337"/>
      <c r="HS435" s="510"/>
      <c r="HT435" s="336"/>
      <c r="HU435" s="337"/>
      <c r="HV435" s="337"/>
      <c r="HW435" s="337"/>
      <c r="HX435" s="97" t="str">
        <f t="shared" si="809"/>
        <v/>
      </c>
      <c r="HY435" s="994"/>
      <c r="HZ435" s="337"/>
      <c r="IA435" s="510" t="str">
        <f t="shared" si="842"/>
        <v/>
      </c>
      <c r="IB435" s="336"/>
      <c r="IC435" s="337"/>
      <c r="ID435" s="337"/>
      <c r="IE435" s="510"/>
      <c r="IF435" s="336"/>
      <c r="IG435" s="337"/>
      <c r="IH435" s="337"/>
      <c r="II435" s="510"/>
      <c r="IJ435" s="336"/>
      <c r="IK435" s="337"/>
      <c r="IL435" s="337"/>
      <c r="IM435" s="510"/>
      <c r="IN435" s="336"/>
      <c r="IO435" s="337"/>
      <c r="IP435" s="337"/>
      <c r="IQ435" s="97" t="str">
        <f t="shared" si="843"/>
        <v/>
      </c>
      <c r="IR435" s="994"/>
      <c r="IS435" s="337"/>
      <c r="IT435" s="337"/>
      <c r="IU435" s="337"/>
      <c r="IV435" s="510" t="str">
        <f t="shared" si="844"/>
        <v/>
      </c>
      <c r="IW435" s="995"/>
    </row>
    <row r="436" spans="1:257" x14ac:dyDescent="0.25">
      <c r="A436" s="996"/>
      <c r="B436" s="507">
        <v>10</v>
      </c>
      <c r="C436" s="97" t="str">
        <f>IF(Proponentes!B427&gt;0,Proponentes!B427,"")</f>
        <v/>
      </c>
      <c r="D436" s="335"/>
      <c r="E436" s="335"/>
      <c r="F436" s="334"/>
      <c r="G436" s="335"/>
      <c r="H436" s="335"/>
      <c r="I436" s="335"/>
      <c r="J436" s="335"/>
      <c r="K436" s="335"/>
      <c r="L436" s="335"/>
      <c r="M436" s="334"/>
      <c r="N436" s="335"/>
      <c r="O436" s="335"/>
      <c r="P436" s="335"/>
      <c r="Q436" s="335"/>
      <c r="R436" s="335"/>
      <c r="S436" s="335"/>
      <c r="T436" s="334"/>
      <c r="U436" s="335"/>
      <c r="V436" s="335"/>
      <c r="W436" s="335"/>
      <c r="X436" s="335"/>
      <c r="Y436" s="335"/>
      <c r="Z436" s="335"/>
      <c r="AA436" s="334"/>
      <c r="AB436" s="335"/>
      <c r="AC436" s="335"/>
      <c r="AD436" s="335"/>
      <c r="AE436" s="335"/>
      <c r="AF436" s="335"/>
      <c r="AG436" s="97" t="str">
        <f t="shared" si="794"/>
        <v/>
      </c>
      <c r="AH436" s="993"/>
      <c r="AI436" s="335"/>
      <c r="AJ436" s="335" t="str">
        <f t="shared" si="814"/>
        <v/>
      </c>
      <c r="AK436" s="335"/>
      <c r="AL436" s="334"/>
      <c r="AM436" s="335"/>
      <c r="AN436" s="335"/>
      <c r="AO436" s="335"/>
      <c r="AP436" s="335"/>
      <c r="AQ436" s="335"/>
      <c r="AR436" s="335"/>
      <c r="AS436" s="334"/>
      <c r="AT436" s="335"/>
      <c r="AU436" s="335"/>
      <c r="AV436" s="335"/>
      <c r="AW436" s="335"/>
      <c r="AX436" s="335"/>
      <c r="AY436" s="335"/>
      <c r="AZ436" s="334"/>
      <c r="BA436" s="335"/>
      <c r="BB436" s="335"/>
      <c r="BC436" s="335"/>
      <c r="BD436" s="335"/>
      <c r="BE436" s="335"/>
      <c r="BF436" s="335"/>
      <c r="BG436" s="334"/>
      <c r="BH436" s="335"/>
      <c r="BI436" s="335"/>
      <c r="BJ436" s="335"/>
      <c r="BK436" s="335"/>
      <c r="BL436" s="97" t="str">
        <f t="shared" si="795"/>
        <v/>
      </c>
      <c r="BM436" s="993"/>
      <c r="BN436" s="335" t="str">
        <f t="shared" si="824"/>
        <v/>
      </c>
      <c r="BO436" s="334"/>
      <c r="BP436" s="335"/>
      <c r="BQ436" s="335"/>
      <c r="BR436" s="335"/>
      <c r="BS436" s="335" t="str">
        <f t="shared" si="825"/>
        <v/>
      </c>
      <c r="BT436" s="334"/>
      <c r="BU436" s="335"/>
      <c r="BV436" s="335"/>
      <c r="BW436" s="335"/>
      <c r="BX436" s="335" t="str">
        <f t="shared" si="826"/>
        <v/>
      </c>
      <c r="BY436" s="334"/>
      <c r="BZ436" s="335"/>
      <c r="CA436" s="335"/>
      <c r="CB436" s="335"/>
      <c r="CC436" s="335" t="str">
        <f t="shared" si="827"/>
        <v/>
      </c>
      <c r="CD436" s="334"/>
      <c r="CE436" s="335"/>
      <c r="CF436" s="335"/>
      <c r="CG436" s="335"/>
      <c r="CH436" s="997"/>
      <c r="CI436" s="97" t="str">
        <f t="shared" si="828"/>
        <v/>
      </c>
      <c r="CJ436" s="998"/>
      <c r="CK436" s="335"/>
      <c r="CL436" s="97" t="str">
        <f t="shared" si="829"/>
        <v/>
      </c>
      <c r="CM436" s="334"/>
      <c r="CN436" s="335"/>
      <c r="CO436" s="335"/>
      <c r="CP436" s="335"/>
      <c r="CQ436" s="97"/>
      <c r="CR436" s="334"/>
      <c r="CS436" s="335"/>
      <c r="CT436" s="335"/>
      <c r="CU436" s="335"/>
      <c r="CV436" s="97"/>
      <c r="CW436" s="334"/>
      <c r="CX436" s="335"/>
      <c r="CY436" s="335"/>
      <c r="CZ436" s="335"/>
      <c r="DA436" s="97"/>
      <c r="DB436" s="334"/>
      <c r="DC436" s="335"/>
      <c r="DD436" s="335"/>
      <c r="DE436" s="335"/>
      <c r="DF436" s="97" t="str">
        <f t="shared" si="801"/>
        <v/>
      </c>
      <c r="DG436" s="993"/>
      <c r="DH436" s="335"/>
      <c r="DI436" s="97" t="str">
        <f t="shared" si="816"/>
        <v/>
      </c>
      <c r="DJ436" s="334"/>
      <c r="DK436" s="335"/>
      <c r="DL436" s="335"/>
      <c r="DM436" s="97"/>
      <c r="DN436" s="334"/>
      <c r="DO436" s="335"/>
      <c r="DP436" s="335"/>
      <c r="DQ436" s="97"/>
      <c r="DR436" s="334"/>
      <c r="DS436" s="335"/>
      <c r="DT436" s="335"/>
      <c r="DU436" s="97"/>
      <c r="DV436" s="334"/>
      <c r="DW436" s="335"/>
      <c r="DX436" s="335"/>
      <c r="DY436" s="97" t="str">
        <f t="shared" si="802"/>
        <v/>
      </c>
      <c r="DZ436" s="998"/>
      <c r="EA436" s="335"/>
      <c r="EB436" s="97" t="str">
        <f t="shared" si="833"/>
        <v/>
      </c>
      <c r="EC436" s="334"/>
      <c r="ED436" s="335"/>
      <c r="EE436" s="335"/>
      <c r="EF436" s="97"/>
      <c r="EG436" s="334"/>
      <c r="EH436" s="335"/>
      <c r="EI436" s="335"/>
      <c r="EJ436" s="97"/>
      <c r="EK436" s="334"/>
      <c r="EL436" s="335"/>
      <c r="EM436" s="335"/>
      <c r="EN436" s="97"/>
      <c r="EO436" s="334"/>
      <c r="EP436" s="335"/>
      <c r="EQ436" s="335"/>
      <c r="ER436" s="97" t="str">
        <f t="shared" si="803"/>
        <v/>
      </c>
      <c r="ES436" s="993"/>
      <c r="ET436" s="335"/>
      <c r="EU436" s="97" t="str">
        <f t="shared" si="845"/>
        <v/>
      </c>
      <c r="EV436" s="334"/>
      <c r="EW436" s="335"/>
      <c r="EX436" s="335"/>
      <c r="EY436" s="97"/>
      <c r="EZ436" s="334"/>
      <c r="FA436" s="335"/>
      <c r="FB436" s="335"/>
      <c r="FC436" s="97"/>
      <c r="FD436" s="334"/>
      <c r="FE436" s="335"/>
      <c r="FF436" s="335"/>
      <c r="FG436" s="97"/>
      <c r="FH436" s="334"/>
      <c r="FI436" s="335"/>
      <c r="FJ436" s="335"/>
      <c r="FK436" s="97" t="str">
        <f t="shared" si="804"/>
        <v/>
      </c>
      <c r="FL436" s="993"/>
      <c r="FM436" s="335"/>
      <c r="FN436" s="97" t="str">
        <f t="shared" si="836"/>
        <v/>
      </c>
      <c r="FO436" s="334"/>
      <c r="FP436" s="335"/>
      <c r="FQ436" s="97"/>
      <c r="FR436" s="334"/>
      <c r="FS436" s="335"/>
      <c r="FT436" s="97"/>
      <c r="FU436" s="334"/>
      <c r="FV436" s="335"/>
      <c r="FW436" s="97"/>
      <c r="FX436" s="334"/>
      <c r="FY436" s="335"/>
      <c r="FZ436" s="97" t="str">
        <f t="shared" si="806"/>
        <v/>
      </c>
      <c r="GA436" s="993"/>
      <c r="GB436" s="335"/>
      <c r="GC436" s="510" t="str">
        <f t="shared" si="838"/>
        <v/>
      </c>
      <c r="GD436" s="336"/>
      <c r="GE436" s="337"/>
      <c r="GF436" s="337"/>
      <c r="GG436" s="337"/>
      <c r="GH436" s="337"/>
      <c r="GI436" s="510"/>
      <c r="GJ436" s="336"/>
      <c r="GK436" s="337"/>
      <c r="GL436" s="337"/>
      <c r="GM436" s="337"/>
      <c r="GN436" s="337"/>
      <c r="GO436" s="510"/>
      <c r="GP436" s="336"/>
      <c r="GQ436" s="337"/>
      <c r="GR436" s="337"/>
      <c r="GS436" s="337"/>
      <c r="GT436" s="337"/>
      <c r="GU436" s="510"/>
      <c r="GV436" s="336"/>
      <c r="GW436" s="337"/>
      <c r="GX436" s="337"/>
      <c r="GY436" s="337"/>
      <c r="GZ436" s="336"/>
      <c r="HA436" s="510" t="str">
        <f t="shared" si="808"/>
        <v/>
      </c>
      <c r="HB436" s="994"/>
      <c r="HC436" s="337"/>
      <c r="HD436" s="510" t="str">
        <f t="shared" si="840"/>
        <v/>
      </c>
      <c r="HE436" s="336"/>
      <c r="HF436" s="337"/>
      <c r="HG436" s="337"/>
      <c r="HH436" s="336"/>
      <c r="HI436" s="510"/>
      <c r="HJ436" s="336"/>
      <c r="HK436" s="337"/>
      <c r="HL436" s="337"/>
      <c r="HM436" s="336"/>
      <c r="HN436" s="510"/>
      <c r="HO436" s="336"/>
      <c r="HP436" s="337"/>
      <c r="HQ436" s="337"/>
      <c r="HR436" s="337"/>
      <c r="HS436" s="510"/>
      <c r="HT436" s="336"/>
      <c r="HU436" s="337"/>
      <c r="HV436" s="337"/>
      <c r="HW436" s="337"/>
      <c r="HX436" s="97" t="str">
        <f t="shared" si="809"/>
        <v/>
      </c>
      <c r="HY436" s="994"/>
      <c r="HZ436" s="337"/>
      <c r="IA436" s="510" t="str">
        <f t="shared" si="842"/>
        <v/>
      </c>
      <c r="IB436" s="336"/>
      <c r="IC436" s="337"/>
      <c r="ID436" s="337"/>
      <c r="IE436" s="510"/>
      <c r="IF436" s="336"/>
      <c r="IG436" s="337"/>
      <c r="IH436" s="337"/>
      <c r="II436" s="510"/>
      <c r="IJ436" s="336"/>
      <c r="IK436" s="337"/>
      <c r="IL436" s="337"/>
      <c r="IM436" s="510"/>
      <c r="IN436" s="336"/>
      <c r="IO436" s="337"/>
      <c r="IP436" s="337"/>
      <c r="IQ436" s="97" t="str">
        <f t="shared" si="843"/>
        <v/>
      </c>
      <c r="IR436" s="994"/>
      <c r="IS436" s="337"/>
      <c r="IT436" s="337"/>
      <c r="IU436" s="337"/>
      <c r="IV436" s="510" t="str">
        <f t="shared" si="844"/>
        <v/>
      </c>
      <c r="IW436" s="995"/>
    </row>
    <row r="437" spans="1:257" x14ac:dyDescent="0.25">
      <c r="A437" s="996"/>
      <c r="B437" s="507">
        <v>11</v>
      </c>
      <c r="C437" s="97" t="str">
        <f>IF(Proponentes!B428&gt;0,Proponentes!B428,"")</f>
        <v/>
      </c>
      <c r="D437" s="335"/>
      <c r="E437" s="335"/>
      <c r="F437" s="334"/>
      <c r="G437" s="335"/>
      <c r="H437" s="335"/>
      <c r="I437" s="335"/>
      <c r="J437" s="335"/>
      <c r="K437" s="335"/>
      <c r="L437" s="335"/>
      <c r="M437" s="334"/>
      <c r="N437" s="335"/>
      <c r="O437" s="335"/>
      <c r="P437" s="335"/>
      <c r="Q437" s="335"/>
      <c r="R437" s="335"/>
      <c r="S437" s="335"/>
      <c r="T437" s="334"/>
      <c r="U437" s="335"/>
      <c r="V437" s="335"/>
      <c r="W437" s="335"/>
      <c r="X437" s="335"/>
      <c r="Y437" s="335"/>
      <c r="Z437" s="335"/>
      <c r="AA437" s="334"/>
      <c r="AB437" s="335"/>
      <c r="AC437" s="335"/>
      <c r="AD437" s="335"/>
      <c r="AE437" s="335"/>
      <c r="AF437" s="335"/>
      <c r="AG437" s="97" t="str">
        <f t="shared" si="794"/>
        <v/>
      </c>
      <c r="AH437" s="993"/>
      <c r="AI437" s="335"/>
      <c r="AJ437" s="335" t="str">
        <f t="shared" si="814"/>
        <v/>
      </c>
      <c r="AK437" s="335"/>
      <c r="AL437" s="334"/>
      <c r="AM437" s="335"/>
      <c r="AN437" s="335"/>
      <c r="AO437" s="335"/>
      <c r="AP437" s="335"/>
      <c r="AQ437" s="335"/>
      <c r="AR437" s="335"/>
      <c r="AS437" s="334"/>
      <c r="AT437" s="335"/>
      <c r="AU437" s="335"/>
      <c r="AV437" s="335"/>
      <c r="AW437" s="335"/>
      <c r="AX437" s="335"/>
      <c r="AY437" s="335"/>
      <c r="AZ437" s="334"/>
      <c r="BA437" s="335"/>
      <c r="BB437" s="335"/>
      <c r="BC437" s="335"/>
      <c r="BD437" s="335"/>
      <c r="BE437" s="335"/>
      <c r="BF437" s="335"/>
      <c r="BG437" s="334"/>
      <c r="BH437" s="335"/>
      <c r="BI437" s="335"/>
      <c r="BJ437" s="335"/>
      <c r="BK437" s="335"/>
      <c r="BL437" s="97" t="str">
        <f t="shared" si="795"/>
        <v/>
      </c>
      <c r="BM437" s="993"/>
      <c r="BN437" s="335" t="str">
        <f t="shared" si="824"/>
        <v/>
      </c>
      <c r="BO437" s="334"/>
      <c r="BP437" s="335"/>
      <c r="BQ437" s="335"/>
      <c r="BR437" s="335"/>
      <c r="BS437" s="335" t="str">
        <f t="shared" si="825"/>
        <v/>
      </c>
      <c r="BT437" s="334"/>
      <c r="BU437" s="335"/>
      <c r="BV437" s="335"/>
      <c r="BW437" s="335"/>
      <c r="BX437" s="335" t="str">
        <f t="shared" si="826"/>
        <v/>
      </c>
      <c r="BY437" s="334"/>
      <c r="BZ437" s="335"/>
      <c r="CA437" s="335"/>
      <c r="CB437" s="335"/>
      <c r="CC437" s="335" t="str">
        <f t="shared" si="827"/>
        <v/>
      </c>
      <c r="CD437" s="334"/>
      <c r="CE437" s="335"/>
      <c r="CF437" s="335"/>
      <c r="CG437" s="335"/>
      <c r="CH437" s="997"/>
      <c r="CI437" s="97" t="str">
        <f t="shared" si="828"/>
        <v/>
      </c>
      <c r="CJ437" s="998"/>
      <c r="CK437" s="335"/>
      <c r="CL437" s="97" t="str">
        <f t="shared" si="829"/>
        <v/>
      </c>
      <c r="CM437" s="334"/>
      <c r="CN437" s="335"/>
      <c r="CO437" s="335"/>
      <c r="CP437" s="335"/>
      <c r="CQ437" s="97"/>
      <c r="CR437" s="334"/>
      <c r="CS437" s="335"/>
      <c r="CT437" s="335"/>
      <c r="CU437" s="335"/>
      <c r="CV437" s="97"/>
      <c r="CW437" s="334"/>
      <c r="CX437" s="335"/>
      <c r="CY437" s="335"/>
      <c r="CZ437" s="335"/>
      <c r="DA437" s="97"/>
      <c r="DB437" s="334"/>
      <c r="DC437" s="335"/>
      <c r="DD437" s="335"/>
      <c r="DE437" s="335"/>
      <c r="DF437" s="97" t="str">
        <f t="shared" si="801"/>
        <v/>
      </c>
      <c r="DG437" s="993"/>
      <c r="DH437" s="335"/>
      <c r="DI437" s="97" t="str">
        <f t="shared" si="816"/>
        <v/>
      </c>
      <c r="DJ437" s="334"/>
      <c r="DK437" s="335"/>
      <c r="DL437" s="335"/>
      <c r="DM437" s="97"/>
      <c r="DN437" s="334"/>
      <c r="DO437" s="335"/>
      <c r="DP437" s="335"/>
      <c r="DQ437" s="97"/>
      <c r="DR437" s="334"/>
      <c r="DS437" s="335"/>
      <c r="DT437" s="335"/>
      <c r="DU437" s="97"/>
      <c r="DV437" s="334"/>
      <c r="DW437" s="335"/>
      <c r="DX437" s="335"/>
      <c r="DY437" s="97" t="str">
        <f t="shared" si="802"/>
        <v/>
      </c>
      <c r="DZ437" s="998"/>
      <c r="EA437" s="335"/>
      <c r="EB437" s="97" t="str">
        <f t="shared" si="833"/>
        <v/>
      </c>
      <c r="EC437" s="334"/>
      <c r="ED437" s="335"/>
      <c r="EE437" s="335"/>
      <c r="EF437" s="97"/>
      <c r="EG437" s="334"/>
      <c r="EH437" s="335"/>
      <c r="EI437" s="335"/>
      <c r="EJ437" s="97"/>
      <c r="EK437" s="334"/>
      <c r="EL437" s="335"/>
      <c r="EM437" s="335"/>
      <c r="EN437" s="97"/>
      <c r="EO437" s="334"/>
      <c r="EP437" s="335"/>
      <c r="EQ437" s="335"/>
      <c r="ER437" s="97" t="str">
        <f t="shared" si="803"/>
        <v/>
      </c>
      <c r="ES437" s="993"/>
      <c r="ET437" s="335"/>
      <c r="EU437" s="97" t="str">
        <f t="shared" si="845"/>
        <v/>
      </c>
      <c r="EV437" s="334"/>
      <c r="EW437" s="335"/>
      <c r="EX437" s="335"/>
      <c r="EY437" s="97"/>
      <c r="EZ437" s="334"/>
      <c r="FA437" s="335"/>
      <c r="FB437" s="335"/>
      <c r="FC437" s="97"/>
      <c r="FD437" s="334"/>
      <c r="FE437" s="335"/>
      <c r="FF437" s="335"/>
      <c r="FG437" s="97"/>
      <c r="FH437" s="334"/>
      <c r="FI437" s="335"/>
      <c r="FJ437" s="335"/>
      <c r="FK437" s="97" t="str">
        <f t="shared" si="804"/>
        <v/>
      </c>
      <c r="FL437" s="993"/>
      <c r="FM437" s="335"/>
      <c r="FN437" s="97" t="str">
        <f t="shared" si="836"/>
        <v/>
      </c>
      <c r="FO437" s="334"/>
      <c r="FP437" s="335"/>
      <c r="FQ437" s="97"/>
      <c r="FR437" s="334"/>
      <c r="FS437" s="335"/>
      <c r="FT437" s="97"/>
      <c r="FU437" s="334"/>
      <c r="FV437" s="335"/>
      <c r="FW437" s="97"/>
      <c r="FX437" s="334"/>
      <c r="FY437" s="335"/>
      <c r="FZ437" s="97" t="str">
        <f t="shared" si="806"/>
        <v/>
      </c>
      <c r="GA437" s="993"/>
      <c r="GB437" s="335"/>
      <c r="GC437" s="510" t="str">
        <f t="shared" si="838"/>
        <v/>
      </c>
      <c r="GD437" s="336"/>
      <c r="GE437" s="337"/>
      <c r="GF437" s="337"/>
      <c r="GG437" s="337"/>
      <c r="GH437" s="337"/>
      <c r="GI437" s="510"/>
      <c r="GJ437" s="336"/>
      <c r="GK437" s="337"/>
      <c r="GL437" s="337"/>
      <c r="GM437" s="337"/>
      <c r="GN437" s="337"/>
      <c r="GO437" s="510"/>
      <c r="GP437" s="336"/>
      <c r="GQ437" s="337"/>
      <c r="GR437" s="337"/>
      <c r="GS437" s="337"/>
      <c r="GT437" s="337"/>
      <c r="GU437" s="510"/>
      <c r="GV437" s="336"/>
      <c r="GW437" s="337"/>
      <c r="GX437" s="337"/>
      <c r="GY437" s="337"/>
      <c r="GZ437" s="336"/>
      <c r="HA437" s="510" t="str">
        <f t="shared" si="808"/>
        <v/>
      </c>
      <c r="HB437" s="994"/>
      <c r="HC437" s="337"/>
      <c r="HD437" s="510" t="str">
        <f t="shared" si="840"/>
        <v/>
      </c>
      <c r="HE437" s="336"/>
      <c r="HF437" s="337"/>
      <c r="HG437" s="337"/>
      <c r="HH437" s="336"/>
      <c r="HI437" s="510"/>
      <c r="HJ437" s="336"/>
      <c r="HK437" s="337"/>
      <c r="HL437" s="337"/>
      <c r="HM437" s="336"/>
      <c r="HN437" s="510"/>
      <c r="HO437" s="336"/>
      <c r="HP437" s="337"/>
      <c r="HQ437" s="337"/>
      <c r="HR437" s="337"/>
      <c r="HS437" s="510"/>
      <c r="HT437" s="336"/>
      <c r="HU437" s="337"/>
      <c r="HV437" s="337"/>
      <c r="HW437" s="337"/>
      <c r="HX437" s="97" t="str">
        <f t="shared" si="809"/>
        <v/>
      </c>
      <c r="HY437" s="994"/>
      <c r="HZ437" s="337"/>
      <c r="IA437" s="510" t="str">
        <f t="shared" si="842"/>
        <v/>
      </c>
      <c r="IB437" s="336"/>
      <c r="IC437" s="337"/>
      <c r="ID437" s="337"/>
      <c r="IE437" s="510"/>
      <c r="IF437" s="336"/>
      <c r="IG437" s="337"/>
      <c r="IH437" s="337"/>
      <c r="II437" s="510"/>
      <c r="IJ437" s="336"/>
      <c r="IK437" s="337"/>
      <c r="IL437" s="337"/>
      <c r="IM437" s="510"/>
      <c r="IN437" s="336"/>
      <c r="IO437" s="337"/>
      <c r="IP437" s="337"/>
      <c r="IQ437" s="97" t="str">
        <f t="shared" si="843"/>
        <v/>
      </c>
      <c r="IR437" s="994"/>
      <c r="IS437" s="337"/>
      <c r="IT437" s="337"/>
      <c r="IU437" s="337"/>
      <c r="IV437" s="510" t="str">
        <f t="shared" si="844"/>
        <v/>
      </c>
      <c r="IW437" s="995"/>
    </row>
    <row r="438" spans="1:257" x14ac:dyDescent="0.25">
      <c r="A438" s="996"/>
      <c r="B438" s="507">
        <v>12</v>
      </c>
      <c r="C438" s="97" t="str">
        <f>IF(Proponentes!B429&gt;0,Proponentes!B429,"")</f>
        <v/>
      </c>
      <c r="D438" s="335"/>
      <c r="E438" s="335"/>
      <c r="F438" s="334"/>
      <c r="G438" s="335"/>
      <c r="H438" s="335"/>
      <c r="I438" s="335"/>
      <c r="J438" s="335"/>
      <c r="K438" s="335"/>
      <c r="L438" s="335"/>
      <c r="M438" s="334"/>
      <c r="N438" s="335"/>
      <c r="O438" s="335"/>
      <c r="P438" s="335"/>
      <c r="Q438" s="335"/>
      <c r="R438" s="335"/>
      <c r="S438" s="335"/>
      <c r="T438" s="334"/>
      <c r="U438" s="335"/>
      <c r="V438" s="335"/>
      <c r="W438" s="335"/>
      <c r="X438" s="335"/>
      <c r="Y438" s="335"/>
      <c r="Z438" s="335"/>
      <c r="AA438" s="334"/>
      <c r="AB438" s="335"/>
      <c r="AC438" s="335"/>
      <c r="AD438" s="335"/>
      <c r="AE438" s="335"/>
      <c r="AF438" s="335"/>
      <c r="AG438" s="97" t="str">
        <f t="shared" si="794"/>
        <v/>
      </c>
      <c r="AH438" s="993"/>
      <c r="AI438" s="335"/>
      <c r="AJ438" s="335" t="str">
        <f t="shared" si="814"/>
        <v/>
      </c>
      <c r="AK438" s="335"/>
      <c r="AL438" s="334"/>
      <c r="AM438" s="335"/>
      <c r="AN438" s="335"/>
      <c r="AO438" s="335"/>
      <c r="AP438" s="335"/>
      <c r="AQ438" s="335"/>
      <c r="AR438" s="335"/>
      <c r="AS438" s="334"/>
      <c r="AT438" s="335"/>
      <c r="AU438" s="335"/>
      <c r="AV438" s="335"/>
      <c r="AW438" s="335"/>
      <c r="AX438" s="335"/>
      <c r="AY438" s="335"/>
      <c r="AZ438" s="334"/>
      <c r="BA438" s="335"/>
      <c r="BB438" s="335"/>
      <c r="BC438" s="335"/>
      <c r="BD438" s="335"/>
      <c r="BE438" s="335"/>
      <c r="BF438" s="335"/>
      <c r="BG438" s="334"/>
      <c r="BH438" s="335"/>
      <c r="BI438" s="335"/>
      <c r="BJ438" s="335"/>
      <c r="BK438" s="335"/>
      <c r="BL438" s="97" t="str">
        <f t="shared" si="795"/>
        <v/>
      </c>
      <c r="BM438" s="993"/>
      <c r="BN438" s="335" t="str">
        <f t="shared" si="824"/>
        <v/>
      </c>
      <c r="BO438" s="334"/>
      <c r="BP438" s="335"/>
      <c r="BQ438" s="335"/>
      <c r="BR438" s="335"/>
      <c r="BS438" s="335" t="str">
        <f t="shared" si="825"/>
        <v/>
      </c>
      <c r="BT438" s="334"/>
      <c r="BU438" s="335"/>
      <c r="BV438" s="335"/>
      <c r="BW438" s="335"/>
      <c r="BX438" s="335" t="str">
        <f t="shared" si="826"/>
        <v/>
      </c>
      <c r="BY438" s="334"/>
      <c r="BZ438" s="335"/>
      <c r="CA438" s="335"/>
      <c r="CB438" s="335"/>
      <c r="CC438" s="335" t="str">
        <f t="shared" si="827"/>
        <v/>
      </c>
      <c r="CD438" s="334"/>
      <c r="CE438" s="335"/>
      <c r="CF438" s="335"/>
      <c r="CG438" s="335"/>
      <c r="CH438" s="997"/>
      <c r="CI438" s="97" t="str">
        <f t="shared" si="828"/>
        <v/>
      </c>
      <c r="CJ438" s="998"/>
      <c r="CK438" s="335"/>
      <c r="CL438" s="97" t="str">
        <f t="shared" si="829"/>
        <v/>
      </c>
      <c r="CM438" s="334"/>
      <c r="CN438" s="335"/>
      <c r="CO438" s="335"/>
      <c r="CP438" s="335"/>
      <c r="CQ438" s="97"/>
      <c r="CR438" s="334"/>
      <c r="CS438" s="335"/>
      <c r="CT438" s="335"/>
      <c r="CU438" s="335"/>
      <c r="CV438" s="97"/>
      <c r="CW438" s="334"/>
      <c r="CX438" s="335"/>
      <c r="CY438" s="335"/>
      <c r="CZ438" s="335"/>
      <c r="DA438" s="97"/>
      <c r="DB438" s="334"/>
      <c r="DC438" s="335"/>
      <c r="DD438" s="335"/>
      <c r="DE438" s="335"/>
      <c r="DF438" s="97" t="str">
        <f t="shared" si="801"/>
        <v/>
      </c>
      <c r="DG438" s="993"/>
      <c r="DH438" s="335"/>
      <c r="DI438" s="97" t="str">
        <f t="shared" si="816"/>
        <v/>
      </c>
      <c r="DJ438" s="334"/>
      <c r="DK438" s="335"/>
      <c r="DL438" s="335"/>
      <c r="DM438" s="97"/>
      <c r="DN438" s="334"/>
      <c r="DO438" s="335"/>
      <c r="DP438" s="335"/>
      <c r="DQ438" s="97"/>
      <c r="DR438" s="334"/>
      <c r="DS438" s="335"/>
      <c r="DT438" s="335"/>
      <c r="DU438" s="97"/>
      <c r="DV438" s="334"/>
      <c r="DW438" s="335"/>
      <c r="DX438" s="335"/>
      <c r="DY438" s="97" t="str">
        <f t="shared" si="802"/>
        <v/>
      </c>
      <c r="DZ438" s="998"/>
      <c r="EA438" s="335"/>
      <c r="EB438" s="97" t="str">
        <f t="shared" si="833"/>
        <v/>
      </c>
      <c r="EC438" s="334"/>
      <c r="ED438" s="335"/>
      <c r="EE438" s="335"/>
      <c r="EF438" s="97"/>
      <c r="EG438" s="334"/>
      <c r="EH438" s="335"/>
      <c r="EI438" s="335"/>
      <c r="EJ438" s="97"/>
      <c r="EK438" s="334"/>
      <c r="EL438" s="335"/>
      <c r="EM438" s="335"/>
      <c r="EN438" s="97"/>
      <c r="EO438" s="334"/>
      <c r="EP438" s="335"/>
      <c r="EQ438" s="335"/>
      <c r="ER438" s="97" t="str">
        <f t="shared" si="803"/>
        <v/>
      </c>
      <c r="ES438" s="993"/>
      <c r="ET438" s="335"/>
      <c r="EU438" s="97" t="str">
        <f t="shared" si="845"/>
        <v/>
      </c>
      <c r="EV438" s="334"/>
      <c r="EW438" s="335"/>
      <c r="EX438" s="335"/>
      <c r="EY438" s="97"/>
      <c r="EZ438" s="334"/>
      <c r="FA438" s="335"/>
      <c r="FB438" s="335"/>
      <c r="FC438" s="97"/>
      <c r="FD438" s="334"/>
      <c r="FE438" s="335"/>
      <c r="FF438" s="335"/>
      <c r="FG438" s="97"/>
      <c r="FH438" s="334"/>
      <c r="FI438" s="335"/>
      <c r="FJ438" s="335"/>
      <c r="FK438" s="97" t="str">
        <f t="shared" si="804"/>
        <v/>
      </c>
      <c r="FL438" s="993"/>
      <c r="FM438" s="335"/>
      <c r="FN438" s="97" t="str">
        <f t="shared" si="836"/>
        <v/>
      </c>
      <c r="FO438" s="334"/>
      <c r="FP438" s="335"/>
      <c r="FQ438" s="97"/>
      <c r="FR438" s="334"/>
      <c r="FS438" s="335"/>
      <c r="FT438" s="97"/>
      <c r="FU438" s="334"/>
      <c r="FV438" s="335"/>
      <c r="FW438" s="97"/>
      <c r="FX438" s="334"/>
      <c r="FY438" s="335"/>
      <c r="FZ438" s="97" t="str">
        <f t="shared" si="806"/>
        <v/>
      </c>
      <c r="GA438" s="993"/>
      <c r="GB438" s="335"/>
      <c r="GC438" s="510" t="str">
        <f t="shared" si="838"/>
        <v/>
      </c>
      <c r="GD438" s="336"/>
      <c r="GE438" s="337"/>
      <c r="GF438" s="337"/>
      <c r="GG438" s="337"/>
      <c r="GH438" s="337"/>
      <c r="GI438" s="510"/>
      <c r="GJ438" s="336"/>
      <c r="GK438" s="337"/>
      <c r="GL438" s="337"/>
      <c r="GM438" s="337"/>
      <c r="GN438" s="337"/>
      <c r="GO438" s="510"/>
      <c r="GP438" s="336"/>
      <c r="GQ438" s="337"/>
      <c r="GR438" s="337"/>
      <c r="GS438" s="337"/>
      <c r="GT438" s="337"/>
      <c r="GU438" s="510"/>
      <c r="GV438" s="336"/>
      <c r="GW438" s="337"/>
      <c r="GX438" s="337"/>
      <c r="GY438" s="337"/>
      <c r="GZ438" s="336"/>
      <c r="HA438" s="510" t="str">
        <f t="shared" si="808"/>
        <v/>
      </c>
      <c r="HB438" s="994"/>
      <c r="HC438" s="337"/>
      <c r="HD438" s="510" t="str">
        <f t="shared" si="840"/>
        <v/>
      </c>
      <c r="HE438" s="336"/>
      <c r="HF438" s="337"/>
      <c r="HG438" s="337"/>
      <c r="HH438" s="336"/>
      <c r="HI438" s="510"/>
      <c r="HJ438" s="336"/>
      <c r="HK438" s="337"/>
      <c r="HL438" s="337"/>
      <c r="HM438" s="336"/>
      <c r="HN438" s="510"/>
      <c r="HO438" s="336"/>
      <c r="HP438" s="337"/>
      <c r="HQ438" s="337"/>
      <c r="HR438" s="337"/>
      <c r="HS438" s="510"/>
      <c r="HT438" s="336"/>
      <c r="HU438" s="337"/>
      <c r="HV438" s="337"/>
      <c r="HW438" s="337"/>
      <c r="HX438" s="97" t="str">
        <f t="shared" si="809"/>
        <v/>
      </c>
      <c r="HY438" s="994"/>
      <c r="HZ438" s="337"/>
      <c r="IA438" s="510" t="str">
        <f t="shared" si="842"/>
        <v/>
      </c>
      <c r="IB438" s="336"/>
      <c r="IC438" s="337"/>
      <c r="ID438" s="337"/>
      <c r="IE438" s="510"/>
      <c r="IF438" s="336"/>
      <c r="IG438" s="337"/>
      <c r="IH438" s="337"/>
      <c r="II438" s="510"/>
      <c r="IJ438" s="336"/>
      <c r="IK438" s="337"/>
      <c r="IL438" s="337"/>
      <c r="IM438" s="510"/>
      <c r="IN438" s="336"/>
      <c r="IO438" s="337"/>
      <c r="IP438" s="337"/>
      <c r="IQ438" s="97" t="str">
        <f t="shared" si="843"/>
        <v/>
      </c>
      <c r="IR438" s="994"/>
      <c r="IS438" s="337"/>
      <c r="IT438" s="337"/>
      <c r="IU438" s="337"/>
      <c r="IV438" s="510" t="str">
        <f t="shared" si="844"/>
        <v/>
      </c>
      <c r="IW438" s="995"/>
    </row>
    <row r="439" spans="1:257" x14ac:dyDescent="0.25">
      <c r="A439" s="548">
        <v>33</v>
      </c>
      <c r="B439" s="514"/>
      <c r="C439" s="514"/>
      <c r="D439" s="514"/>
      <c r="E439" s="514"/>
      <c r="F439" s="515"/>
      <c r="G439" s="514"/>
      <c r="H439" s="514"/>
      <c r="I439" s="514"/>
      <c r="J439" s="514"/>
      <c r="K439" s="514"/>
      <c r="L439" s="514"/>
      <c r="M439" s="514"/>
      <c r="N439" s="514"/>
      <c r="O439" s="514"/>
      <c r="P439" s="514"/>
      <c r="Q439" s="514"/>
      <c r="R439" s="514"/>
      <c r="S439" s="514"/>
      <c r="T439" s="514"/>
      <c r="U439" s="514"/>
      <c r="V439" s="514"/>
      <c r="W439" s="514"/>
      <c r="X439" s="514"/>
      <c r="Y439" s="514"/>
      <c r="Z439" s="514"/>
      <c r="AA439" s="514"/>
      <c r="AB439" s="514"/>
      <c r="AC439" s="514"/>
      <c r="AD439" s="514"/>
      <c r="AE439" s="514"/>
      <c r="AF439" s="514"/>
      <c r="AG439" s="514"/>
      <c r="AH439" s="514"/>
      <c r="AI439" s="514"/>
      <c r="AJ439" s="514"/>
      <c r="AK439" s="514"/>
      <c r="AL439" s="514"/>
      <c r="AM439" s="514"/>
      <c r="AN439" s="514"/>
      <c r="AO439" s="514"/>
      <c r="AP439" s="514"/>
      <c r="AQ439" s="514"/>
      <c r="AR439" s="514"/>
      <c r="AS439" s="514"/>
      <c r="AT439" s="514"/>
      <c r="AU439" s="514"/>
      <c r="AV439" s="514"/>
      <c r="AW439" s="514"/>
      <c r="AX439" s="514"/>
      <c r="AY439" s="514"/>
      <c r="AZ439" s="514"/>
      <c r="BA439" s="514"/>
      <c r="BB439" s="514"/>
      <c r="BC439" s="514"/>
      <c r="BD439" s="514"/>
      <c r="BE439" s="514"/>
      <c r="BF439" s="514"/>
      <c r="BG439" s="514"/>
      <c r="BH439" s="514"/>
      <c r="BI439" s="514"/>
      <c r="BJ439" s="514"/>
      <c r="BK439" s="514"/>
      <c r="BL439" s="514"/>
      <c r="BM439" s="514"/>
      <c r="BN439" s="514"/>
      <c r="BO439" s="514"/>
      <c r="BP439" s="514"/>
      <c r="BQ439" s="514"/>
      <c r="BR439" s="514"/>
      <c r="BS439" s="514"/>
      <c r="BT439" s="514"/>
      <c r="BU439" s="514"/>
      <c r="BV439" s="514"/>
      <c r="BW439" s="514"/>
      <c r="BX439" s="514"/>
      <c r="BY439" s="514"/>
      <c r="BZ439" s="514"/>
      <c r="CA439" s="514"/>
      <c r="CB439" s="514"/>
      <c r="CC439" s="514"/>
      <c r="CD439" s="514"/>
      <c r="CE439" s="514"/>
      <c r="CF439" s="514"/>
      <c r="CG439" s="514"/>
      <c r="CH439" s="516"/>
      <c r="CI439" s="514"/>
      <c r="CJ439" s="514"/>
      <c r="CK439" s="514"/>
      <c r="CL439" s="514"/>
      <c r="CM439" s="514"/>
      <c r="CN439" s="514"/>
      <c r="CO439" s="514"/>
      <c r="CP439" s="514"/>
      <c r="CQ439" s="514"/>
      <c r="CR439" s="514"/>
      <c r="CS439" s="514"/>
      <c r="CT439" s="514"/>
      <c r="CU439" s="514"/>
      <c r="CV439" s="514"/>
      <c r="CW439" s="514"/>
      <c r="CX439" s="514"/>
      <c r="CY439" s="514"/>
      <c r="CZ439" s="514"/>
      <c r="DA439" s="514"/>
      <c r="DB439" s="514"/>
      <c r="DC439" s="514"/>
      <c r="DD439" s="514"/>
      <c r="DE439" s="514"/>
      <c r="DF439" s="514"/>
      <c r="DG439" s="514"/>
      <c r="DH439" s="514"/>
      <c r="DI439" s="514"/>
      <c r="DJ439" s="514"/>
      <c r="DK439" s="514"/>
      <c r="DL439" s="514"/>
      <c r="DM439" s="514"/>
      <c r="DN439" s="514"/>
      <c r="DO439" s="514"/>
      <c r="DP439" s="514"/>
      <c r="DQ439" s="514"/>
      <c r="DR439" s="514"/>
      <c r="DS439" s="514"/>
      <c r="DT439" s="514"/>
      <c r="DU439" s="514"/>
      <c r="DV439" s="514"/>
      <c r="DW439" s="514"/>
      <c r="DX439" s="514"/>
      <c r="DY439" s="514"/>
      <c r="DZ439" s="514"/>
      <c r="EA439" s="514"/>
      <c r="EB439" s="514"/>
      <c r="EC439" s="514"/>
      <c r="ED439" s="514"/>
      <c r="EE439" s="514"/>
      <c r="EF439" s="514"/>
      <c r="EG439" s="514"/>
      <c r="EH439" s="514"/>
      <c r="EI439" s="514"/>
      <c r="EJ439" s="514"/>
      <c r="EK439" s="514"/>
      <c r="EL439" s="514"/>
      <c r="EM439" s="514"/>
      <c r="EN439" s="514"/>
      <c r="EO439" s="514"/>
      <c r="EP439" s="514"/>
      <c r="EQ439" s="514"/>
      <c r="ER439" s="514"/>
      <c r="ES439" s="514"/>
      <c r="ET439" s="514"/>
      <c r="EU439" s="514"/>
      <c r="EV439" s="514"/>
      <c r="EW439" s="514"/>
      <c r="EX439" s="514"/>
      <c r="EY439" s="514"/>
      <c r="EZ439" s="514"/>
      <c r="FA439" s="514"/>
      <c r="FB439" s="514"/>
      <c r="FC439" s="514"/>
      <c r="FD439" s="514"/>
      <c r="FE439" s="514"/>
      <c r="FF439" s="514"/>
      <c r="FG439" s="514"/>
      <c r="FH439" s="514"/>
      <c r="FI439" s="514"/>
      <c r="FJ439" s="514"/>
      <c r="FK439" s="514"/>
      <c r="FL439" s="514"/>
      <c r="FM439" s="514"/>
      <c r="FN439" s="514"/>
      <c r="FO439" s="514"/>
      <c r="FP439" s="514"/>
      <c r="FQ439" s="514"/>
      <c r="FR439" s="514"/>
      <c r="FS439" s="514"/>
      <c r="FT439" s="514"/>
      <c r="FU439" s="514"/>
      <c r="FV439" s="514"/>
      <c r="FW439" s="514"/>
      <c r="FX439" s="514"/>
      <c r="FY439" s="514"/>
      <c r="FZ439" s="514"/>
      <c r="GA439" s="514"/>
      <c r="GB439" s="514"/>
      <c r="GC439" s="514"/>
      <c r="GD439" s="514"/>
      <c r="GE439" s="514"/>
      <c r="GF439" s="514"/>
      <c r="GG439" s="514"/>
      <c r="GH439" s="514"/>
      <c r="GI439" s="514"/>
      <c r="GJ439" s="514"/>
      <c r="GK439" s="514"/>
      <c r="GL439" s="514"/>
      <c r="GM439" s="514"/>
      <c r="GN439" s="514"/>
      <c r="GO439" s="514"/>
      <c r="GP439" s="514"/>
      <c r="GQ439" s="514"/>
      <c r="GR439" s="514"/>
      <c r="GS439" s="514"/>
      <c r="GT439" s="514"/>
      <c r="GU439" s="514"/>
      <c r="GV439" s="514"/>
      <c r="GW439" s="514"/>
      <c r="GX439" s="514"/>
      <c r="GY439" s="514"/>
      <c r="GZ439" s="514"/>
      <c r="HA439" s="514"/>
      <c r="HB439" s="514"/>
      <c r="HC439" s="514"/>
      <c r="HD439" s="514"/>
      <c r="HE439" s="514"/>
      <c r="HF439" s="514"/>
      <c r="HG439" s="514"/>
      <c r="HH439" s="514"/>
      <c r="HI439" s="514"/>
      <c r="HJ439" s="514"/>
      <c r="HK439" s="514"/>
      <c r="HL439" s="514"/>
      <c r="HM439" s="514"/>
      <c r="HN439" s="514"/>
      <c r="HO439" s="514"/>
      <c r="HP439" s="514"/>
      <c r="HQ439" s="514"/>
      <c r="HR439" s="514"/>
      <c r="HS439" s="514"/>
      <c r="HT439" s="514"/>
      <c r="HU439" s="514"/>
      <c r="HV439" s="514"/>
      <c r="HW439" s="514"/>
      <c r="HX439" s="514"/>
      <c r="HY439" s="514"/>
      <c r="HZ439" s="514"/>
      <c r="IA439" s="514"/>
      <c r="IB439" s="514"/>
      <c r="IC439" s="514"/>
      <c r="ID439" s="514"/>
      <c r="IE439" s="514"/>
      <c r="IF439" s="514"/>
      <c r="IG439" s="514"/>
      <c r="IH439" s="514"/>
      <c r="II439" s="514"/>
      <c r="IJ439" s="514"/>
      <c r="IK439" s="514"/>
      <c r="IL439" s="514"/>
      <c r="IM439" s="514"/>
      <c r="IN439" s="514"/>
      <c r="IO439" s="514"/>
      <c r="IP439" s="514"/>
      <c r="IQ439" s="514"/>
      <c r="IR439" s="514"/>
      <c r="IS439" s="514"/>
      <c r="IT439" s="514"/>
      <c r="IU439" s="514"/>
      <c r="IV439" s="514"/>
      <c r="IW439" s="549"/>
    </row>
    <row r="440" spans="1:257" ht="40.5" customHeight="1" x14ac:dyDescent="0.25">
      <c r="A440" s="996">
        <f t="shared" ref="A440" si="846">A452</f>
        <v>34</v>
      </c>
      <c r="B440" s="507">
        <v>1</v>
      </c>
      <c r="C440" s="97" t="str">
        <f>IF(Proponentes!B431&gt;0,Proponentes!B431,"")</f>
        <v xml:space="preserve">UNIÓN TEMPORAL TAC CENTRAL </v>
      </c>
      <c r="D440" s="335"/>
      <c r="E440" s="335" t="s">
        <v>169</v>
      </c>
      <c r="F440" s="334" t="s">
        <v>466</v>
      </c>
      <c r="G440" s="341">
        <v>43776</v>
      </c>
      <c r="H440" s="335" t="s">
        <v>1631</v>
      </c>
      <c r="I440" s="335" t="s">
        <v>1631</v>
      </c>
      <c r="J440" s="341">
        <v>43570</v>
      </c>
      <c r="K440" s="335"/>
      <c r="L440" s="335" t="s">
        <v>1868</v>
      </c>
      <c r="M440" s="334" t="s">
        <v>374</v>
      </c>
      <c r="N440" s="341">
        <v>45260</v>
      </c>
      <c r="O440" s="335" t="s">
        <v>1631</v>
      </c>
      <c r="P440" s="335"/>
      <c r="Q440" s="335"/>
      <c r="R440" s="335"/>
      <c r="S440" s="335"/>
      <c r="T440" s="334"/>
      <c r="U440" s="335"/>
      <c r="V440" s="335"/>
      <c r="W440" s="335"/>
      <c r="X440" s="335"/>
      <c r="Y440" s="335"/>
      <c r="Z440" s="335"/>
      <c r="AA440" s="334"/>
      <c r="AB440" s="335"/>
      <c r="AC440" s="335"/>
      <c r="AD440" s="335"/>
      <c r="AE440" s="335"/>
      <c r="AF440" s="335"/>
      <c r="AG440" s="97" t="str">
        <f t="shared" ref="AG440" si="847">IF(E440="","",IF(K440=0,IF(R440=0,IF(Y440=0,IF(AF440=0,"CUMPLE","NO CUMPLE"),"NO CUMPLE"),"NO CUMPLE"),"NO CUMPLE"))</f>
        <v>CUMPLE</v>
      </c>
      <c r="AH440" s="993"/>
      <c r="AI440" s="335"/>
      <c r="AJ440" s="335" t="str">
        <f t="shared" ref="AJ440" si="848">IF(E440&gt;0,E440,"")</f>
        <v>TAC SEGURIDAD LTDA</v>
      </c>
      <c r="AK440" s="335" t="s">
        <v>1538</v>
      </c>
      <c r="AL440" s="334" t="s">
        <v>466</v>
      </c>
      <c r="AM440" s="341">
        <v>43776</v>
      </c>
      <c r="AN440" s="335" t="s">
        <v>1631</v>
      </c>
      <c r="AO440" s="341">
        <v>43570</v>
      </c>
      <c r="AP440" s="335"/>
      <c r="AQ440" s="335" t="s">
        <v>1868</v>
      </c>
      <c r="AR440" s="335" t="s">
        <v>1631</v>
      </c>
      <c r="AS440" s="334" t="s">
        <v>494</v>
      </c>
      <c r="AT440" s="341">
        <v>45260</v>
      </c>
      <c r="AU440" s="335"/>
      <c r="AV440" s="335"/>
      <c r="AW440" s="335"/>
      <c r="AX440" s="335"/>
      <c r="AY440" s="335"/>
      <c r="AZ440" s="334"/>
      <c r="BA440" s="335"/>
      <c r="BB440" s="335"/>
      <c r="BC440" s="335"/>
      <c r="BD440" s="335"/>
      <c r="BE440" s="335"/>
      <c r="BF440" s="335"/>
      <c r="BG440" s="334"/>
      <c r="BH440" s="335"/>
      <c r="BI440" s="335"/>
      <c r="BJ440" s="335"/>
      <c r="BK440" s="335"/>
      <c r="BL440" s="97" t="str">
        <f t="shared" ref="BL440" si="849">IF(AJ440="","",IF(AP440=0,IF(AW440=0,IF(BD440=0,IF(BK440=0,"CUMPLE","NO CUMPLE"),"NO CUMPLE"),"NO CUMPLE"),"NO CUMPLE"))</f>
        <v>CUMPLE</v>
      </c>
      <c r="BM440" s="993"/>
      <c r="BN440" s="335" t="str">
        <f t="shared" ref="BN440:BN451" si="850">IF(E440&gt;0,E440,"")</f>
        <v>TAC SEGURIDAD LTDA</v>
      </c>
      <c r="BO440" s="334" t="s">
        <v>1869</v>
      </c>
      <c r="BP440" s="335" t="s">
        <v>1631</v>
      </c>
      <c r="BQ440" s="335">
        <v>30</v>
      </c>
      <c r="BR440" s="335"/>
      <c r="BS440" s="335" t="str">
        <f t="shared" ref="BS440:BS451" si="851">IF(L440&gt;0,L440,"")</f>
        <v>SEGURIDAD CENTRAL LTDA</v>
      </c>
      <c r="BT440" s="334" t="s">
        <v>764</v>
      </c>
      <c r="BU440" s="335" t="s">
        <v>1631</v>
      </c>
      <c r="BV440" s="335">
        <v>9</v>
      </c>
      <c r="BW440" s="335" t="s">
        <v>1870</v>
      </c>
      <c r="BX440" s="335" t="str">
        <f t="shared" ref="BX440:BX451" si="852">IF(S440&gt;0,S440,"")</f>
        <v/>
      </c>
      <c r="BY440" s="334"/>
      <c r="BZ440" s="335"/>
      <c r="CA440" s="335"/>
      <c r="CB440" s="335"/>
      <c r="CC440" s="335" t="str">
        <f t="shared" ref="CC440:CC451" si="853">IF(Z440&gt;0,Z440,"")</f>
        <v/>
      </c>
      <c r="CD440" s="334"/>
      <c r="CE440" s="335"/>
      <c r="CF440" s="335"/>
      <c r="CG440" s="335"/>
      <c r="CH440" s="997">
        <f>Proponentes!N431</f>
        <v>0</v>
      </c>
      <c r="CI440" s="97" t="str">
        <f t="shared" ref="CI440:CI451" si="854">IF(BN440="","",IF(CJ440=0,"CUMPLE","NO CUMPLE"))</f>
        <v>CUMPLE</v>
      </c>
      <c r="CJ440" s="998"/>
      <c r="CK440" s="335"/>
      <c r="CL440" s="97" t="str">
        <f t="shared" ref="CL440:CL451" si="855">IF(E440&gt;0,E440,"")</f>
        <v>TAC SEGURIDAD LTDA</v>
      </c>
      <c r="CM440" s="509" t="s">
        <v>332</v>
      </c>
      <c r="CN440" s="335" t="s">
        <v>1538</v>
      </c>
      <c r="CO440" s="335" t="s">
        <v>1631</v>
      </c>
      <c r="CP440" s="335"/>
      <c r="CQ440" s="97" t="s">
        <v>1868</v>
      </c>
      <c r="CR440" s="334" t="s">
        <v>332</v>
      </c>
      <c r="CS440" s="335" t="s">
        <v>1538</v>
      </c>
      <c r="CT440" s="335" t="s">
        <v>1631</v>
      </c>
      <c r="CU440" s="335"/>
      <c r="CV440" s="97"/>
      <c r="CW440" s="334"/>
      <c r="CX440" s="335"/>
      <c r="CY440" s="335"/>
      <c r="CZ440" s="335"/>
      <c r="DA440" s="97"/>
      <c r="DB440" s="334"/>
      <c r="DC440" s="335"/>
      <c r="DD440" s="335"/>
      <c r="DE440" s="335"/>
      <c r="DF440" s="97" t="str">
        <f t="shared" ref="DF440" si="856">IF(CL440="","",IF(CP440=0,IF(CU440=0,IF(CZ440=0,IF(DE440=0,"CUMPLE","NO CUMPLE"),"NO CUMPLE"),"NO CUMPLE"),"NO CUMPLE"))</f>
        <v>CUMPLE</v>
      </c>
      <c r="DG440" s="993"/>
      <c r="DH440" s="335"/>
      <c r="DI440" s="97" t="str">
        <f t="shared" ref="DI440" si="857">IF(E440&gt;0,E440,"")</f>
        <v>TAC SEGURIDAD LTDA</v>
      </c>
      <c r="DJ440" s="334" t="s">
        <v>332</v>
      </c>
      <c r="DK440" s="335" t="s">
        <v>1631</v>
      </c>
      <c r="DL440" s="335"/>
      <c r="DM440" s="97" t="s">
        <v>1868</v>
      </c>
      <c r="DN440" s="334" t="s">
        <v>332</v>
      </c>
      <c r="DO440" s="335" t="s">
        <v>1631</v>
      </c>
      <c r="DP440" s="335"/>
      <c r="DQ440" s="97"/>
      <c r="DR440" s="334"/>
      <c r="DS440" s="335"/>
      <c r="DT440" s="335"/>
      <c r="DU440" s="97"/>
      <c r="DV440" s="334"/>
      <c r="DW440" s="335"/>
      <c r="DX440" s="335"/>
      <c r="DY440" s="97" t="str">
        <f t="shared" ref="DY440" si="858">IF(DI440="","",IF(DL440=0,IF(DP440=0,IF(DT440=0,IF(DX440=0,"CUMPLE","NO CUMPLE"),"NO CUMPLE"),"NO CUMPLE"),"NO CUMPLE"))</f>
        <v>CUMPLE</v>
      </c>
      <c r="DZ440" s="998"/>
      <c r="EA440" s="335"/>
      <c r="EB440" s="97" t="str">
        <f t="shared" ref="EB440:EB451" si="859">IF(E440&gt;0,E440,"")</f>
        <v>TAC SEGURIDAD LTDA</v>
      </c>
      <c r="EC440" s="334" t="s">
        <v>332</v>
      </c>
      <c r="ED440" s="335" t="s">
        <v>1631</v>
      </c>
      <c r="EE440" s="335"/>
      <c r="EF440" s="97" t="s">
        <v>1868</v>
      </c>
      <c r="EG440" s="334" t="s">
        <v>744</v>
      </c>
      <c r="EH440" s="335" t="s">
        <v>1631</v>
      </c>
      <c r="EI440" s="335"/>
      <c r="EJ440" s="97"/>
      <c r="EK440" s="334"/>
      <c r="EL440" s="335"/>
      <c r="EM440" s="335"/>
      <c r="EN440" s="97"/>
      <c r="EO440" s="334"/>
      <c r="EP440" s="335"/>
      <c r="EQ440" s="335"/>
      <c r="ER440" s="97" t="str">
        <f t="shared" ref="ER440" si="860">IF(EB440="","",IF(EE440=0,IF(EI440=0,IF(EM440=0,IF(EQ440=0,"CUMPLE","NO CUMPLE"),"NO CUMPLE"),"NO CUMPLE"),"NO CUMPLE"))</f>
        <v>CUMPLE</v>
      </c>
      <c r="ES440" s="993"/>
      <c r="ET440" s="335"/>
      <c r="EU440" s="97" t="str">
        <f t="shared" ref="EU440:EU451" si="861">IF(E440&gt;0,E440,"")</f>
        <v>TAC SEGURIDAD LTDA</v>
      </c>
      <c r="EV440" s="334" t="s">
        <v>1871</v>
      </c>
      <c r="EW440" s="335" t="s">
        <v>1631</v>
      </c>
      <c r="EX440" s="335"/>
      <c r="EY440" s="97" t="s">
        <v>1868</v>
      </c>
      <c r="EZ440" s="334" t="s">
        <v>1872</v>
      </c>
      <c r="FA440" s="335" t="s">
        <v>1631</v>
      </c>
      <c r="FB440" s="335"/>
      <c r="FC440" s="97"/>
      <c r="FD440" s="334"/>
      <c r="FE440" s="335"/>
      <c r="FF440" s="335"/>
      <c r="FG440" s="97"/>
      <c r="FH440" s="334"/>
      <c r="FI440" s="335"/>
      <c r="FJ440" s="335"/>
      <c r="FK440" s="97" t="str">
        <f t="shared" ref="FK440" si="862">IF(EU440="","",IF(EX440=0,IF(FB440=0,IF(FF440=0,IF(FJ440=0,"CUMPLE","NO CUMPLE"),"NO CUMPLE"),"NO CUMPLE"),"NO CUMPLE"))</f>
        <v>CUMPLE</v>
      </c>
      <c r="FL440" s="993"/>
      <c r="FM440" s="335"/>
      <c r="FN440" s="97" t="str">
        <f t="shared" ref="FN440:FN451" si="863">IF(E440&gt;0,E440,"")</f>
        <v>TAC SEGURIDAD LTDA</v>
      </c>
      <c r="FO440" s="334" t="s">
        <v>341</v>
      </c>
      <c r="FP440" s="335"/>
      <c r="FQ440" s="97" t="s">
        <v>1868</v>
      </c>
      <c r="FR440" s="334" t="s">
        <v>321</v>
      </c>
      <c r="FS440" s="335"/>
      <c r="FT440" s="97"/>
      <c r="FU440" s="334"/>
      <c r="FV440" s="335"/>
      <c r="FW440" s="97"/>
      <c r="FX440" s="334"/>
      <c r="FY440" s="335"/>
      <c r="FZ440" s="97" t="str">
        <f t="shared" ref="FZ440" si="864">IF(FN440="","",IF(FP440=0,IF(FS440=0,IF(FV440=0,IF(FY440=0,"CUMPLE","NO CUMPLE"),"NO CUMPLE"),"NO CUMPLE"),"NO CUMPLE"))</f>
        <v>CUMPLE</v>
      </c>
      <c r="GA440" s="993"/>
      <c r="GB440" s="335"/>
      <c r="GC440" s="510" t="str">
        <f t="shared" ref="GC440:GC451" si="865">IF(E440&gt;0,E440,"")</f>
        <v>TAC SEGURIDAD LTDA</v>
      </c>
      <c r="GD440" s="336" t="s">
        <v>321</v>
      </c>
      <c r="GE440" s="337" t="s">
        <v>1631</v>
      </c>
      <c r="GF440" s="336"/>
      <c r="GG440" s="337"/>
      <c r="GH440" s="337"/>
      <c r="GI440" s="510" t="s">
        <v>1868</v>
      </c>
      <c r="GJ440" s="336" t="s">
        <v>319</v>
      </c>
      <c r="GK440" s="337" t="s">
        <v>1631</v>
      </c>
      <c r="GL440" s="337"/>
      <c r="GM440" s="337"/>
      <c r="GN440" s="337"/>
      <c r="GO440" s="510"/>
      <c r="GP440" s="336"/>
      <c r="GQ440" s="337"/>
      <c r="GR440" s="337"/>
      <c r="GS440" s="337"/>
      <c r="GT440" s="337"/>
      <c r="GU440" s="510"/>
      <c r="GV440" s="336"/>
      <c r="GW440" s="337"/>
      <c r="GX440" s="337"/>
      <c r="GY440" s="337"/>
      <c r="GZ440" s="336"/>
      <c r="HA440" s="510" t="str">
        <f t="shared" ref="HA440" si="866">IF(GC440="","",IF(GH440=0,IF(GN440=0,IF(GT440=0,IF(GZ440=0,"CUMPLE","NO CUMPLE"),"NO CUMPLE"),"NO CUMPLE"),"NO CUMPLE"))</f>
        <v>CUMPLE</v>
      </c>
      <c r="HB440" s="994"/>
      <c r="HC440" s="337"/>
      <c r="HD440" s="510" t="str">
        <f t="shared" ref="HD440:HD451" si="867">IF(E440&gt;0,E440,"")</f>
        <v>TAC SEGURIDAD LTDA</v>
      </c>
      <c r="HE440" s="336" t="s">
        <v>362</v>
      </c>
      <c r="HF440" s="337" t="s">
        <v>1631</v>
      </c>
      <c r="HG440" s="337" t="s">
        <v>1631</v>
      </c>
      <c r="HH440" s="336"/>
      <c r="HI440" s="510" t="s">
        <v>1868</v>
      </c>
      <c r="HJ440" s="336" t="s">
        <v>735</v>
      </c>
      <c r="HK440" s="337" t="s">
        <v>1631</v>
      </c>
      <c r="HL440" s="337" t="s">
        <v>1631</v>
      </c>
      <c r="HM440" s="336"/>
      <c r="HN440" s="510"/>
      <c r="HO440" s="336"/>
      <c r="HP440" s="337"/>
      <c r="HQ440" s="337"/>
      <c r="HR440" s="337"/>
      <c r="HS440" s="510"/>
      <c r="HT440" s="336"/>
      <c r="HU440" s="337"/>
      <c r="HV440" s="337"/>
      <c r="HW440" s="337"/>
      <c r="HX440" s="97" t="str">
        <f t="shared" ref="HX440" si="868">IF(HD440="","",IF(HH440=0,IF(HM440=0,IF(HR440=0,IF(HW440=0,"CUMPLE","NO CUMPLE"),"NO CUMPLE"),"NO CUMPLE"),"NO CUMPLE"))</f>
        <v>CUMPLE</v>
      </c>
      <c r="HY440" s="994"/>
      <c r="HZ440" s="337"/>
      <c r="IA440" s="510" t="str">
        <f t="shared" ref="IA440:IA451" si="869">IF(E440&gt;0,E440,"")</f>
        <v>TAC SEGURIDAD LTDA</v>
      </c>
      <c r="IB440" s="336" t="s">
        <v>358</v>
      </c>
      <c r="IC440" s="337" t="s">
        <v>1631</v>
      </c>
      <c r="ID440" s="337"/>
      <c r="IE440" s="510" t="s">
        <v>1868</v>
      </c>
      <c r="IF440" s="336" t="s">
        <v>494</v>
      </c>
      <c r="IG440" s="337" t="s">
        <v>1631</v>
      </c>
      <c r="IH440" s="337"/>
      <c r="II440" s="510"/>
      <c r="IJ440" s="336"/>
      <c r="IK440" s="337"/>
      <c r="IL440" s="337"/>
      <c r="IM440" s="510"/>
      <c r="IN440" s="336"/>
      <c r="IO440" s="337"/>
      <c r="IP440" s="337"/>
      <c r="IQ440" s="97" t="str">
        <f t="shared" ref="IQ440:IQ451" si="870">IF(IA440="","",IF(ID440=0,IF(IH440=0,IF(IL440=0,IF(IP440=0,"CUMPLE","NO CUMPLE"),"NO CUMPLE"),"NO CUMPLE"),"NO CUMPLE"))</f>
        <v>CUMPLE</v>
      </c>
      <c r="IR440" s="994"/>
      <c r="IS440" s="337"/>
      <c r="IT440" s="337" t="s">
        <v>1631</v>
      </c>
      <c r="IU440" s="337">
        <v>1</v>
      </c>
      <c r="IV440" s="510" t="str">
        <f t="shared" ref="IV440:IV453" si="871">IF(IT440&lt;&gt;"",IF(IT440="SI","CUMPLE","NO CUMPLE"),"")</f>
        <v>CUMPLE</v>
      </c>
      <c r="IW440" s="995"/>
    </row>
    <row r="441" spans="1:257" x14ac:dyDescent="0.25">
      <c r="A441" s="996"/>
      <c r="B441" s="507">
        <v>2</v>
      </c>
      <c r="C441" s="97" t="str">
        <f>IF(Proponentes!B432&gt;0,Proponentes!B432,"")</f>
        <v/>
      </c>
      <c r="D441" s="335"/>
      <c r="E441" s="335"/>
      <c r="F441" s="334"/>
      <c r="G441" s="335"/>
      <c r="H441" s="335"/>
      <c r="I441" s="335"/>
      <c r="J441" s="335"/>
      <c r="K441" s="335"/>
      <c r="L441" s="335"/>
      <c r="M441" s="334"/>
      <c r="N441" s="335"/>
      <c r="O441" s="335"/>
      <c r="P441" s="335"/>
      <c r="Q441" s="335"/>
      <c r="R441" s="335"/>
      <c r="S441" s="335"/>
      <c r="T441" s="334"/>
      <c r="U441" s="335"/>
      <c r="V441" s="335"/>
      <c r="W441" s="335"/>
      <c r="X441" s="335"/>
      <c r="Y441" s="335"/>
      <c r="Z441" s="335"/>
      <c r="AA441" s="334"/>
      <c r="AB441" s="335"/>
      <c r="AC441" s="335"/>
      <c r="AD441" s="335"/>
      <c r="AE441" s="335"/>
      <c r="AF441" s="335"/>
      <c r="AG441" s="97" t="str">
        <f t="shared" si="794"/>
        <v/>
      </c>
      <c r="AH441" s="993"/>
      <c r="AI441" s="335"/>
      <c r="AJ441" s="335" t="str">
        <f t="shared" si="814"/>
        <v/>
      </c>
      <c r="AK441" s="335"/>
      <c r="AL441" s="334"/>
      <c r="AM441" s="335"/>
      <c r="AN441" s="335"/>
      <c r="AO441" s="335"/>
      <c r="AP441" s="335"/>
      <c r="AQ441" s="335"/>
      <c r="AR441" s="335"/>
      <c r="AS441" s="334"/>
      <c r="AT441" s="335"/>
      <c r="AU441" s="335"/>
      <c r="AV441" s="335"/>
      <c r="AW441" s="335"/>
      <c r="AX441" s="335"/>
      <c r="AY441" s="335"/>
      <c r="AZ441" s="334"/>
      <c r="BA441" s="335"/>
      <c r="BB441" s="335"/>
      <c r="BC441" s="335"/>
      <c r="BD441" s="335"/>
      <c r="BE441" s="335"/>
      <c r="BF441" s="335"/>
      <c r="BG441" s="334"/>
      <c r="BH441" s="335"/>
      <c r="BI441" s="335"/>
      <c r="BJ441" s="335"/>
      <c r="BK441" s="335"/>
      <c r="BL441" s="97" t="str">
        <f t="shared" si="795"/>
        <v/>
      </c>
      <c r="BM441" s="993"/>
      <c r="BN441" s="335" t="str">
        <f t="shared" si="850"/>
        <v/>
      </c>
      <c r="BO441" s="334"/>
      <c r="BP441" s="335"/>
      <c r="BQ441" s="335"/>
      <c r="BR441" s="335"/>
      <c r="BS441" s="335" t="str">
        <f t="shared" si="851"/>
        <v/>
      </c>
      <c r="BT441" s="334"/>
      <c r="BU441" s="335"/>
      <c r="BV441" s="335"/>
      <c r="BW441" s="335"/>
      <c r="BX441" s="335" t="str">
        <f t="shared" si="852"/>
        <v/>
      </c>
      <c r="BY441" s="334"/>
      <c r="BZ441" s="335"/>
      <c r="CA441" s="335"/>
      <c r="CB441" s="335"/>
      <c r="CC441" s="335" t="str">
        <f t="shared" si="853"/>
        <v/>
      </c>
      <c r="CD441" s="334"/>
      <c r="CE441" s="335"/>
      <c r="CF441" s="335"/>
      <c r="CG441" s="335"/>
      <c r="CH441" s="997"/>
      <c r="CI441" s="97" t="str">
        <f t="shared" si="854"/>
        <v/>
      </c>
      <c r="CJ441" s="998"/>
      <c r="CK441" s="335"/>
      <c r="CL441" s="97" t="str">
        <f t="shared" si="855"/>
        <v/>
      </c>
      <c r="CM441" s="334"/>
      <c r="CN441" s="335"/>
      <c r="CO441" s="335"/>
      <c r="CP441" s="335"/>
      <c r="CQ441" s="97"/>
      <c r="CR441" s="334"/>
      <c r="CS441" s="335"/>
      <c r="CT441" s="335"/>
      <c r="CU441" s="335"/>
      <c r="CV441" s="97"/>
      <c r="CW441" s="334"/>
      <c r="CX441" s="335"/>
      <c r="CY441" s="335"/>
      <c r="CZ441" s="335"/>
      <c r="DA441" s="97"/>
      <c r="DB441" s="334"/>
      <c r="DC441" s="335"/>
      <c r="DD441" s="335"/>
      <c r="DE441" s="335"/>
      <c r="DF441" s="97" t="str">
        <f t="shared" si="801"/>
        <v/>
      </c>
      <c r="DG441" s="993"/>
      <c r="DH441" s="335"/>
      <c r="DI441" s="97" t="str">
        <f t="shared" si="816"/>
        <v/>
      </c>
      <c r="DJ441" s="334"/>
      <c r="DK441" s="335"/>
      <c r="DL441" s="335"/>
      <c r="DM441" s="97"/>
      <c r="DN441" s="334"/>
      <c r="DO441" s="335"/>
      <c r="DP441" s="335"/>
      <c r="DQ441" s="97"/>
      <c r="DR441" s="334"/>
      <c r="DS441" s="335"/>
      <c r="DT441" s="335"/>
      <c r="DU441" s="97"/>
      <c r="DV441" s="334"/>
      <c r="DW441" s="335"/>
      <c r="DX441" s="335"/>
      <c r="DY441" s="97" t="str">
        <f t="shared" si="802"/>
        <v/>
      </c>
      <c r="DZ441" s="998"/>
      <c r="EA441" s="335"/>
      <c r="EB441" s="97" t="str">
        <f t="shared" si="859"/>
        <v/>
      </c>
      <c r="EC441" s="334"/>
      <c r="ED441" s="335"/>
      <c r="EE441" s="335"/>
      <c r="EF441" s="97"/>
      <c r="EG441" s="334"/>
      <c r="EH441" s="335"/>
      <c r="EI441" s="335"/>
      <c r="EJ441" s="97"/>
      <c r="EK441" s="334"/>
      <c r="EL441" s="335"/>
      <c r="EM441" s="335"/>
      <c r="EN441" s="97"/>
      <c r="EO441" s="334"/>
      <c r="EP441" s="335"/>
      <c r="EQ441" s="335"/>
      <c r="ER441" s="97" t="str">
        <f t="shared" si="803"/>
        <v/>
      </c>
      <c r="ES441" s="993"/>
      <c r="ET441" s="335"/>
      <c r="EU441" s="97" t="str">
        <f t="shared" si="861"/>
        <v/>
      </c>
      <c r="EV441" s="334"/>
      <c r="EW441" s="335"/>
      <c r="EX441" s="335"/>
      <c r="EY441" s="97"/>
      <c r="EZ441" s="334"/>
      <c r="FA441" s="335"/>
      <c r="FB441" s="335"/>
      <c r="FC441" s="97"/>
      <c r="FD441" s="334"/>
      <c r="FE441" s="335"/>
      <c r="FF441" s="335"/>
      <c r="FG441" s="97"/>
      <c r="FH441" s="334"/>
      <c r="FI441" s="335"/>
      <c r="FJ441" s="335"/>
      <c r="FK441" s="97" t="str">
        <f t="shared" si="804"/>
        <v/>
      </c>
      <c r="FL441" s="993"/>
      <c r="FM441" s="335"/>
      <c r="FN441" s="97" t="str">
        <f t="shared" si="863"/>
        <v/>
      </c>
      <c r="FO441" s="334"/>
      <c r="FP441" s="335"/>
      <c r="FQ441" s="97"/>
      <c r="FR441" s="334"/>
      <c r="FS441" s="335"/>
      <c r="FT441" s="97"/>
      <c r="FU441" s="334"/>
      <c r="FV441" s="335"/>
      <c r="FW441" s="97"/>
      <c r="FX441" s="334"/>
      <c r="FY441" s="335"/>
      <c r="FZ441" s="97" t="str">
        <f t="shared" si="806"/>
        <v/>
      </c>
      <c r="GA441" s="993"/>
      <c r="GB441" s="335"/>
      <c r="GC441" s="510" t="str">
        <f t="shared" si="865"/>
        <v/>
      </c>
      <c r="GD441" s="336"/>
      <c r="GE441" s="337"/>
      <c r="GF441" s="337"/>
      <c r="GG441" s="337"/>
      <c r="GH441" s="337"/>
      <c r="GI441" s="510"/>
      <c r="GJ441" s="336"/>
      <c r="GK441" s="337"/>
      <c r="GL441" s="337"/>
      <c r="GM441" s="337"/>
      <c r="GN441" s="337"/>
      <c r="GO441" s="510"/>
      <c r="GP441" s="336"/>
      <c r="GQ441" s="337"/>
      <c r="GR441" s="337"/>
      <c r="GS441" s="337"/>
      <c r="GT441" s="337"/>
      <c r="GU441" s="510"/>
      <c r="GV441" s="336"/>
      <c r="GW441" s="337"/>
      <c r="GX441" s="337"/>
      <c r="GY441" s="337"/>
      <c r="GZ441" s="336"/>
      <c r="HA441" s="510" t="str">
        <f t="shared" si="808"/>
        <v/>
      </c>
      <c r="HB441" s="994"/>
      <c r="HC441" s="337"/>
      <c r="HD441" s="510" t="str">
        <f t="shared" si="867"/>
        <v/>
      </c>
      <c r="HE441" s="336"/>
      <c r="HF441" s="337"/>
      <c r="HG441" s="337"/>
      <c r="HH441" s="336"/>
      <c r="HI441" s="510"/>
      <c r="HJ441" s="336"/>
      <c r="HK441" s="337"/>
      <c r="HL441" s="337"/>
      <c r="HM441" s="336"/>
      <c r="HN441" s="510"/>
      <c r="HO441" s="336"/>
      <c r="HP441" s="337"/>
      <c r="HQ441" s="337"/>
      <c r="HR441" s="337"/>
      <c r="HS441" s="510"/>
      <c r="HT441" s="336"/>
      <c r="HU441" s="337"/>
      <c r="HV441" s="337"/>
      <c r="HW441" s="337"/>
      <c r="HX441" s="97" t="str">
        <f t="shared" si="809"/>
        <v/>
      </c>
      <c r="HY441" s="994"/>
      <c r="HZ441" s="337"/>
      <c r="IA441" s="510" t="str">
        <f t="shared" si="869"/>
        <v/>
      </c>
      <c r="IB441" s="336"/>
      <c r="IC441" s="337"/>
      <c r="ID441" s="337"/>
      <c r="IE441" s="510"/>
      <c r="IF441" s="336"/>
      <c r="IG441" s="337"/>
      <c r="IH441" s="337"/>
      <c r="II441" s="510"/>
      <c r="IJ441" s="336"/>
      <c r="IK441" s="337"/>
      <c r="IL441" s="337"/>
      <c r="IM441" s="510"/>
      <c r="IN441" s="336"/>
      <c r="IO441" s="337"/>
      <c r="IP441" s="337"/>
      <c r="IQ441" s="97" t="str">
        <f t="shared" si="870"/>
        <v/>
      </c>
      <c r="IR441" s="994"/>
      <c r="IS441" s="337"/>
      <c r="IT441" s="337"/>
      <c r="IU441" s="337"/>
      <c r="IV441" s="510" t="str">
        <f t="shared" si="871"/>
        <v/>
      </c>
      <c r="IW441" s="995"/>
    </row>
    <row r="442" spans="1:257" x14ac:dyDescent="0.25">
      <c r="A442" s="996"/>
      <c r="B442" s="507">
        <v>3</v>
      </c>
      <c r="C442" s="97" t="str">
        <f>IF(Proponentes!B433&gt;0,Proponentes!B433,"")</f>
        <v/>
      </c>
      <c r="D442" s="335"/>
      <c r="E442" s="335"/>
      <c r="F442" s="334"/>
      <c r="G442" s="335"/>
      <c r="H442" s="335"/>
      <c r="I442" s="335"/>
      <c r="J442" s="335"/>
      <c r="K442" s="335"/>
      <c r="L442" s="335"/>
      <c r="M442" s="334"/>
      <c r="N442" s="335"/>
      <c r="O442" s="335"/>
      <c r="P442" s="335"/>
      <c r="Q442" s="335"/>
      <c r="R442" s="335"/>
      <c r="S442" s="335"/>
      <c r="T442" s="334"/>
      <c r="U442" s="335"/>
      <c r="V442" s="335"/>
      <c r="W442" s="335"/>
      <c r="X442" s="335"/>
      <c r="Y442" s="335"/>
      <c r="Z442" s="335"/>
      <c r="AA442" s="334"/>
      <c r="AB442" s="335"/>
      <c r="AC442" s="335"/>
      <c r="AD442" s="335"/>
      <c r="AE442" s="335"/>
      <c r="AF442" s="335"/>
      <c r="AG442" s="97" t="str">
        <f t="shared" si="794"/>
        <v/>
      </c>
      <c r="AH442" s="993"/>
      <c r="AI442" s="335"/>
      <c r="AJ442" s="335" t="str">
        <f t="shared" si="814"/>
        <v/>
      </c>
      <c r="AK442" s="335"/>
      <c r="AL442" s="334"/>
      <c r="AM442" s="335"/>
      <c r="AN442" s="335"/>
      <c r="AO442" s="335"/>
      <c r="AP442" s="335"/>
      <c r="AQ442" s="335"/>
      <c r="AR442" s="335"/>
      <c r="AS442" s="334"/>
      <c r="AT442" s="335"/>
      <c r="AU442" s="335"/>
      <c r="AV442" s="335"/>
      <c r="AW442" s="335"/>
      <c r="AX442" s="335"/>
      <c r="AY442" s="335"/>
      <c r="AZ442" s="334"/>
      <c r="BA442" s="335"/>
      <c r="BB442" s="335"/>
      <c r="BC442" s="335"/>
      <c r="BD442" s="335"/>
      <c r="BE442" s="335"/>
      <c r="BF442" s="335"/>
      <c r="BG442" s="334"/>
      <c r="BH442" s="335"/>
      <c r="BI442" s="335"/>
      <c r="BJ442" s="335"/>
      <c r="BK442" s="335"/>
      <c r="BL442" s="97" t="str">
        <f t="shared" si="795"/>
        <v/>
      </c>
      <c r="BM442" s="993"/>
      <c r="BN442" s="335" t="str">
        <f t="shared" si="850"/>
        <v/>
      </c>
      <c r="BO442" s="334"/>
      <c r="BP442" s="335"/>
      <c r="BQ442" s="335"/>
      <c r="BR442" s="335"/>
      <c r="BS442" s="335" t="str">
        <f t="shared" si="851"/>
        <v/>
      </c>
      <c r="BT442" s="334"/>
      <c r="BU442" s="335"/>
      <c r="BV442" s="335"/>
      <c r="BW442" s="335"/>
      <c r="BX442" s="335" t="str">
        <f t="shared" si="852"/>
        <v/>
      </c>
      <c r="BY442" s="334"/>
      <c r="BZ442" s="335"/>
      <c r="CA442" s="335"/>
      <c r="CB442" s="335"/>
      <c r="CC442" s="335" t="str">
        <f t="shared" si="853"/>
        <v/>
      </c>
      <c r="CD442" s="334"/>
      <c r="CE442" s="335"/>
      <c r="CF442" s="335"/>
      <c r="CG442" s="335"/>
      <c r="CH442" s="997"/>
      <c r="CI442" s="97" t="str">
        <f t="shared" si="854"/>
        <v/>
      </c>
      <c r="CJ442" s="998"/>
      <c r="CK442" s="335"/>
      <c r="CL442" s="97" t="str">
        <f t="shared" si="855"/>
        <v/>
      </c>
      <c r="CM442" s="334"/>
      <c r="CN442" s="335"/>
      <c r="CO442" s="335"/>
      <c r="CP442" s="335"/>
      <c r="CQ442" s="97"/>
      <c r="CR442" s="334"/>
      <c r="CS442" s="335"/>
      <c r="CT442" s="335"/>
      <c r="CU442" s="335"/>
      <c r="CV442" s="97"/>
      <c r="CW442" s="334"/>
      <c r="CX442" s="335"/>
      <c r="CY442" s="335"/>
      <c r="CZ442" s="335"/>
      <c r="DA442" s="97"/>
      <c r="DB442" s="334"/>
      <c r="DC442" s="335"/>
      <c r="DD442" s="335"/>
      <c r="DE442" s="335"/>
      <c r="DF442" s="97" t="str">
        <f t="shared" si="801"/>
        <v/>
      </c>
      <c r="DG442" s="993"/>
      <c r="DH442" s="335"/>
      <c r="DI442" s="97" t="str">
        <f t="shared" si="816"/>
        <v/>
      </c>
      <c r="DJ442" s="334"/>
      <c r="DK442" s="335"/>
      <c r="DL442" s="335"/>
      <c r="DM442" s="97"/>
      <c r="DN442" s="334"/>
      <c r="DO442" s="335"/>
      <c r="DP442" s="335"/>
      <c r="DQ442" s="97"/>
      <c r="DR442" s="334"/>
      <c r="DS442" s="335"/>
      <c r="DT442" s="335"/>
      <c r="DU442" s="97"/>
      <c r="DV442" s="334"/>
      <c r="DW442" s="335"/>
      <c r="DX442" s="335"/>
      <c r="DY442" s="97" t="str">
        <f t="shared" si="802"/>
        <v/>
      </c>
      <c r="DZ442" s="998"/>
      <c r="EA442" s="335"/>
      <c r="EB442" s="97" t="str">
        <f t="shared" si="859"/>
        <v/>
      </c>
      <c r="EC442" s="334"/>
      <c r="ED442" s="335"/>
      <c r="EE442" s="335"/>
      <c r="EF442" s="97"/>
      <c r="EG442" s="334"/>
      <c r="EH442" s="335"/>
      <c r="EI442" s="335"/>
      <c r="EJ442" s="97"/>
      <c r="EK442" s="334"/>
      <c r="EL442" s="335"/>
      <c r="EM442" s="335"/>
      <c r="EN442" s="97"/>
      <c r="EO442" s="334"/>
      <c r="EP442" s="335"/>
      <c r="EQ442" s="335"/>
      <c r="ER442" s="97" t="str">
        <f t="shared" si="803"/>
        <v/>
      </c>
      <c r="ES442" s="993"/>
      <c r="ET442" s="335"/>
      <c r="EU442" s="97" t="str">
        <f t="shared" si="861"/>
        <v/>
      </c>
      <c r="EV442" s="334"/>
      <c r="EW442" s="335"/>
      <c r="EX442" s="335"/>
      <c r="EY442" s="97"/>
      <c r="EZ442" s="334"/>
      <c r="FA442" s="335"/>
      <c r="FB442" s="335"/>
      <c r="FC442" s="97"/>
      <c r="FD442" s="334"/>
      <c r="FE442" s="335"/>
      <c r="FF442" s="335"/>
      <c r="FG442" s="97"/>
      <c r="FH442" s="334"/>
      <c r="FI442" s="335"/>
      <c r="FJ442" s="335"/>
      <c r="FK442" s="97" t="str">
        <f t="shared" si="804"/>
        <v/>
      </c>
      <c r="FL442" s="993"/>
      <c r="FM442" s="335"/>
      <c r="FN442" s="97" t="str">
        <f t="shared" si="863"/>
        <v/>
      </c>
      <c r="FO442" s="334"/>
      <c r="FP442" s="335"/>
      <c r="FQ442" s="97"/>
      <c r="FR442" s="334"/>
      <c r="FS442" s="335"/>
      <c r="FT442" s="97"/>
      <c r="FU442" s="334"/>
      <c r="FV442" s="335"/>
      <c r="FW442" s="97"/>
      <c r="FX442" s="334"/>
      <c r="FY442" s="335"/>
      <c r="FZ442" s="97" t="str">
        <f t="shared" si="806"/>
        <v/>
      </c>
      <c r="GA442" s="993"/>
      <c r="GB442" s="335"/>
      <c r="GC442" s="510" t="str">
        <f t="shared" si="865"/>
        <v/>
      </c>
      <c r="GD442" s="336"/>
      <c r="GE442" s="337"/>
      <c r="GF442" s="337"/>
      <c r="GG442" s="337"/>
      <c r="GH442" s="337"/>
      <c r="GI442" s="510"/>
      <c r="GJ442" s="336"/>
      <c r="GK442" s="337"/>
      <c r="GL442" s="337"/>
      <c r="GM442" s="337"/>
      <c r="GN442" s="337"/>
      <c r="GO442" s="510"/>
      <c r="GP442" s="336"/>
      <c r="GQ442" s="337"/>
      <c r="GR442" s="337"/>
      <c r="GS442" s="337"/>
      <c r="GT442" s="337"/>
      <c r="GU442" s="510"/>
      <c r="GV442" s="336"/>
      <c r="GW442" s="337"/>
      <c r="GX442" s="337"/>
      <c r="GY442" s="337"/>
      <c r="GZ442" s="336"/>
      <c r="HA442" s="510" t="str">
        <f t="shared" si="808"/>
        <v/>
      </c>
      <c r="HB442" s="994"/>
      <c r="HC442" s="337"/>
      <c r="HD442" s="510" t="str">
        <f t="shared" si="867"/>
        <v/>
      </c>
      <c r="HE442" s="336"/>
      <c r="HF442" s="337"/>
      <c r="HG442" s="337"/>
      <c r="HH442" s="336"/>
      <c r="HI442" s="510"/>
      <c r="HJ442" s="336"/>
      <c r="HK442" s="337"/>
      <c r="HL442" s="337"/>
      <c r="HM442" s="336"/>
      <c r="HN442" s="510"/>
      <c r="HO442" s="336"/>
      <c r="HP442" s="337"/>
      <c r="HQ442" s="337"/>
      <c r="HR442" s="337"/>
      <c r="HS442" s="510"/>
      <c r="HT442" s="336"/>
      <c r="HU442" s="337"/>
      <c r="HV442" s="337"/>
      <c r="HW442" s="337"/>
      <c r="HX442" s="97" t="str">
        <f t="shared" si="809"/>
        <v/>
      </c>
      <c r="HY442" s="994"/>
      <c r="HZ442" s="337"/>
      <c r="IA442" s="510" t="str">
        <f t="shared" si="869"/>
        <v/>
      </c>
      <c r="IB442" s="336"/>
      <c r="IC442" s="337"/>
      <c r="ID442" s="337"/>
      <c r="IE442" s="510"/>
      <c r="IF442" s="336"/>
      <c r="IG442" s="337"/>
      <c r="IH442" s="337"/>
      <c r="II442" s="510"/>
      <c r="IJ442" s="336"/>
      <c r="IK442" s="337"/>
      <c r="IL442" s="337"/>
      <c r="IM442" s="510"/>
      <c r="IN442" s="336"/>
      <c r="IO442" s="337"/>
      <c r="IP442" s="337"/>
      <c r="IQ442" s="97" t="str">
        <f t="shared" si="870"/>
        <v/>
      </c>
      <c r="IR442" s="994"/>
      <c r="IS442" s="337"/>
      <c r="IT442" s="337"/>
      <c r="IU442" s="337"/>
      <c r="IV442" s="510" t="str">
        <f t="shared" si="871"/>
        <v/>
      </c>
      <c r="IW442" s="995"/>
    </row>
    <row r="443" spans="1:257" x14ac:dyDescent="0.25">
      <c r="A443" s="996"/>
      <c r="B443" s="507">
        <v>4</v>
      </c>
      <c r="C443" s="97" t="str">
        <f>IF(Proponentes!B434&gt;0,Proponentes!B434,"")</f>
        <v/>
      </c>
      <c r="D443" s="335"/>
      <c r="E443" s="335"/>
      <c r="F443" s="334"/>
      <c r="G443" s="335"/>
      <c r="H443" s="335"/>
      <c r="I443" s="335"/>
      <c r="J443" s="335"/>
      <c r="K443" s="335"/>
      <c r="L443" s="335"/>
      <c r="M443" s="334"/>
      <c r="N443" s="335"/>
      <c r="O443" s="335"/>
      <c r="P443" s="335"/>
      <c r="Q443" s="335"/>
      <c r="R443" s="335"/>
      <c r="S443" s="335"/>
      <c r="T443" s="334"/>
      <c r="U443" s="335"/>
      <c r="V443" s="335"/>
      <c r="W443" s="335"/>
      <c r="X443" s="335"/>
      <c r="Y443" s="335"/>
      <c r="Z443" s="335"/>
      <c r="AA443" s="334"/>
      <c r="AB443" s="335"/>
      <c r="AC443" s="335"/>
      <c r="AD443" s="335"/>
      <c r="AE443" s="335"/>
      <c r="AF443" s="335"/>
      <c r="AG443" s="97" t="str">
        <f t="shared" si="794"/>
        <v/>
      </c>
      <c r="AH443" s="993"/>
      <c r="AI443" s="335"/>
      <c r="AJ443" s="335" t="str">
        <f t="shared" si="814"/>
        <v/>
      </c>
      <c r="AK443" s="335"/>
      <c r="AL443" s="334"/>
      <c r="AM443" s="335"/>
      <c r="AN443" s="335"/>
      <c r="AO443" s="335"/>
      <c r="AP443" s="335"/>
      <c r="AQ443" s="335"/>
      <c r="AR443" s="335"/>
      <c r="AS443" s="334"/>
      <c r="AT443" s="335"/>
      <c r="AU443" s="335"/>
      <c r="AV443" s="335"/>
      <c r="AW443" s="335"/>
      <c r="AX443" s="335"/>
      <c r="AY443" s="335"/>
      <c r="AZ443" s="334"/>
      <c r="BA443" s="335"/>
      <c r="BB443" s="335"/>
      <c r="BC443" s="335"/>
      <c r="BD443" s="335"/>
      <c r="BE443" s="335"/>
      <c r="BF443" s="335"/>
      <c r="BG443" s="334"/>
      <c r="BH443" s="335"/>
      <c r="BI443" s="335"/>
      <c r="BJ443" s="335"/>
      <c r="BK443" s="335"/>
      <c r="BL443" s="97" t="str">
        <f t="shared" si="795"/>
        <v/>
      </c>
      <c r="BM443" s="993"/>
      <c r="BN443" s="335" t="str">
        <f t="shared" si="850"/>
        <v/>
      </c>
      <c r="BO443" s="334"/>
      <c r="BP443" s="335"/>
      <c r="BQ443" s="335"/>
      <c r="BR443" s="335"/>
      <c r="BS443" s="335" t="str">
        <f t="shared" si="851"/>
        <v/>
      </c>
      <c r="BT443" s="334"/>
      <c r="BU443" s="335"/>
      <c r="BV443" s="335"/>
      <c r="BW443" s="335"/>
      <c r="BX443" s="335" t="str">
        <f t="shared" si="852"/>
        <v/>
      </c>
      <c r="BY443" s="334"/>
      <c r="BZ443" s="335"/>
      <c r="CA443" s="335"/>
      <c r="CB443" s="335"/>
      <c r="CC443" s="335" t="str">
        <f t="shared" si="853"/>
        <v/>
      </c>
      <c r="CD443" s="334"/>
      <c r="CE443" s="335"/>
      <c r="CF443" s="335"/>
      <c r="CG443" s="335"/>
      <c r="CH443" s="997"/>
      <c r="CI443" s="97" t="str">
        <f t="shared" si="854"/>
        <v/>
      </c>
      <c r="CJ443" s="998"/>
      <c r="CK443" s="335"/>
      <c r="CL443" s="97" t="str">
        <f t="shared" si="855"/>
        <v/>
      </c>
      <c r="CM443" s="334"/>
      <c r="CN443" s="335"/>
      <c r="CO443" s="335"/>
      <c r="CP443" s="335"/>
      <c r="CQ443" s="97"/>
      <c r="CR443" s="334"/>
      <c r="CS443" s="335"/>
      <c r="CT443" s="335"/>
      <c r="CU443" s="335"/>
      <c r="CV443" s="97"/>
      <c r="CW443" s="334"/>
      <c r="CX443" s="335"/>
      <c r="CY443" s="335"/>
      <c r="CZ443" s="335"/>
      <c r="DA443" s="97"/>
      <c r="DB443" s="334"/>
      <c r="DC443" s="335"/>
      <c r="DD443" s="335"/>
      <c r="DE443" s="335"/>
      <c r="DF443" s="97" t="str">
        <f t="shared" si="801"/>
        <v/>
      </c>
      <c r="DG443" s="993"/>
      <c r="DH443" s="335"/>
      <c r="DI443" s="97" t="str">
        <f t="shared" si="816"/>
        <v/>
      </c>
      <c r="DJ443" s="334"/>
      <c r="DK443" s="335"/>
      <c r="DL443" s="335"/>
      <c r="DM443" s="97"/>
      <c r="DN443" s="334"/>
      <c r="DO443" s="335"/>
      <c r="DP443" s="335"/>
      <c r="DQ443" s="97"/>
      <c r="DR443" s="334"/>
      <c r="DS443" s="335"/>
      <c r="DT443" s="335"/>
      <c r="DU443" s="97"/>
      <c r="DV443" s="334"/>
      <c r="DW443" s="335"/>
      <c r="DX443" s="335"/>
      <c r="DY443" s="97" t="str">
        <f t="shared" si="802"/>
        <v/>
      </c>
      <c r="DZ443" s="998"/>
      <c r="EA443" s="335"/>
      <c r="EB443" s="97" t="str">
        <f t="shared" si="859"/>
        <v/>
      </c>
      <c r="EC443" s="334"/>
      <c r="ED443" s="335"/>
      <c r="EE443" s="335"/>
      <c r="EF443" s="97"/>
      <c r="EG443" s="334"/>
      <c r="EH443" s="335"/>
      <c r="EI443" s="335"/>
      <c r="EJ443" s="97"/>
      <c r="EK443" s="334"/>
      <c r="EL443" s="335"/>
      <c r="EM443" s="335"/>
      <c r="EN443" s="97"/>
      <c r="EO443" s="334"/>
      <c r="EP443" s="335"/>
      <c r="EQ443" s="335"/>
      <c r="ER443" s="97" t="str">
        <f t="shared" si="803"/>
        <v/>
      </c>
      <c r="ES443" s="993"/>
      <c r="ET443" s="335"/>
      <c r="EU443" s="97" t="str">
        <f t="shared" si="861"/>
        <v/>
      </c>
      <c r="EV443" s="334"/>
      <c r="EW443" s="335"/>
      <c r="EX443" s="335"/>
      <c r="EY443" s="97"/>
      <c r="EZ443" s="334"/>
      <c r="FA443" s="335"/>
      <c r="FB443" s="335"/>
      <c r="FC443" s="97"/>
      <c r="FD443" s="334"/>
      <c r="FE443" s="335"/>
      <c r="FF443" s="335"/>
      <c r="FG443" s="97"/>
      <c r="FH443" s="334"/>
      <c r="FI443" s="335"/>
      <c r="FJ443" s="335"/>
      <c r="FK443" s="97" t="str">
        <f t="shared" si="804"/>
        <v/>
      </c>
      <c r="FL443" s="993"/>
      <c r="FM443" s="335"/>
      <c r="FN443" s="97" t="str">
        <f t="shared" si="863"/>
        <v/>
      </c>
      <c r="FO443" s="334"/>
      <c r="FP443" s="335"/>
      <c r="FQ443" s="97"/>
      <c r="FR443" s="334"/>
      <c r="FS443" s="335"/>
      <c r="FT443" s="97"/>
      <c r="FU443" s="334"/>
      <c r="FV443" s="335"/>
      <c r="FW443" s="97"/>
      <c r="FX443" s="334"/>
      <c r="FY443" s="335"/>
      <c r="FZ443" s="97" t="str">
        <f t="shared" si="806"/>
        <v/>
      </c>
      <c r="GA443" s="993"/>
      <c r="GB443" s="335"/>
      <c r="GC443" s="510" t="str">
        <f t="shared" si="865"/>
        <v/>
      </c>
      <c r="GD443" s="336"/>
      <c r="GE443" s="337"/>
      <c r="GF443" s="337"/>
      <c r="GG443" s="337"/>
      <c r="GH443" s="337"/>
      <c r="GI443" s="510"/>
      <c r="GJ443" s="336"/>
      <c r="GK443" s="337"/>
      <c r="GL443" s="337"/>
      <c r="GM443" s="337"/>
      <c r="GN443" s="337"/>
      <c r="GO443" s="510"/>
      <c r="GP443" s="336"/>
      <c r="GQ443" s="337"/>
      <c r="GR443" s="337"/>
      <c r="GS443" s="337"/>
      <c r="GT443" s="337"/>
      <c r="GU443" s="510"/>
      <c r="GV443" s="336"/>
      <c r="GW443" s="337"/>
      <c r="GX443" s="337"/>
      <c r="GY443" s="337"/>
      <c r="GZ443" s="336"/>
      <c r="HA443" s="510" t="str">
        <f t="shared" si="808"/>
        <v/>
      </c>
      <c r="HB443" s="994"/>
      <c r="HC443" s="337"/>
      <c r="HD443" s="510" t="str">
        <f t="shared" si="867"/>
        <v/>
      </c>
      <c r="HE443" s="336"/>
      <c r="HF443" s="337"/>
      <c r="HG443" s="337"/>
      <c r="HH443" s="336"/>
      <c r="HI443" s="510"/>
      <c r="HJ443" s="336"/>
      <c r="HK443" s="337"/>
      <c r="HL443" s="337"/>
      <c r="HM443" s="336"/>
      <c r="HN443" s="510"/>
      <c r="HO443" s="336"/>
      <c r="HP443" s="337"/>
      <c r="HQ443" s="337"/>
      <c r="HR443" s="337"/>
      <c r="HS443" s="510"/>
      <c r="HT443" s="336"/>
      <c r="HU443" s="337"/>
      <c r="HV443" s="337"/>
      <c r="HW443" s="337"/>
      <c r="HX443" s="97" t="str">
        <f t="shared" si="809"/>
        <v/>
      </c>
      <c r="HY443" s="994"/>
      <c r="HZ443" s="337"/>
      <c r="IA443" s="510" t="str">
        <f t="shared" si="869"/>
        <v/>
      </c>
      <c r="IB443" s="336"/>
      <c r="IC443" s="337"/>
      <c r="ID443" s="337"/>
      <c r="IE443" s="510"/>
      <c r="IF443" s="336"/>
      <c r="IG443" s="337"/>
      <c r="IH443" s="337"/>
      <c r="II443" s="510"/>
      <c r="IJ443" s="336"/>
      <c r="IK443" s="337"/>
      <c r="IL443" s="337"/>
      <c r="IM443" s="510"/>
      <c r="IN443" s="336"/>
      <c r="IO443" s="337"/>
      <c r="IP443" s="337"/>
      <c r="IQ443" s="97" t="str">
        <f t="shared" si="870"/>
        <v/>
      </c>
      <c r="IR443" s="994"/>
      <c r="IS443" s="337"/>
      <c r="IT443" s="337"/>
      <c r="IU443" s="337"/>
      <c r="IV443" s="510" t="str">
        <f t="shared" si="871"/>
        <v/>
      </c>
      <c r="IW443" s="995"/>
    </row>
    <row r="444" spans="1:257" x14ac:dyDescent="0.25">
      <c r="A444" s="996"/>
      <c r="B444" s="507">
        <v>5</v>
      </c>
      <c r="C444" s="97" t="str">
        <f>IF(Proponentes!B435&gt;0,Proponentes!B435,"")</f>
        <v/>
      </c>
      <c r="D444" s="335"/>
      <c r="E444" s="335"/>
      <c r="F444" s="334"/>
      <c r="G444" s="335"/>
      <c r="H444" s="335"/>
      <c r="I444" s="335"/>
      <c r="J444" s="335"/>
      <c r="K444" s="335"/>
      <c r="L444" s="335"/>
      <c r="M444" s="334"/>
      <c r="N444" s="335"/>
      <c r="O444" s="335"/>
      <c r="P444" s="335"/>
      <c r="Q444" s="335"/>
      <c r="R444" s="335"/>
      <c r="S444" s="335"/>
      <c r="T444" s="334"/>
      <c r="U444" s="335"/>
      <c r="V444" s="335"/>
      <c r="W444" s="335"/>
      <c r="X444" s="335"/>
      <c r="Y444" s="335"/>
      <c r="Z444" s="335"/>
      <c r="AA444" s="334"/>
      <c r="AB444" s="335"/>
      <c r="AC444" s="335"/>
      <c r="AD444" s="335"/>
      <c r="AE444" s="335"/>
      <c r="AF444" s="335"/>
      <c r="AG444" s="97" t="str">
        <f t="shared" si="794"/>
        <v/>
      </c>
      <c r="AH444" s="993"/>
      <c r="AI444" s="335"/>
      <c r="AJ444" s="335" t="str">
        <f t="shared" si="814"/>
        <v/>
      </c>
      <c r="AK444" s="335"/>
      <c r="AL444" s="334"/>
      <c r="AM444" s="335"/>
      <c r="AN444" s="335"/>
      <c r="AO444" s="335"/>
      <c r="AP444" s="335"/>
      <c r="AQ444" s="335"/>
      <c r="AR444" s="335"/>
      <c r="AS444" s="334"/>
      <c r="AT444" s="335"/>
      <c r="AU444" s="335"/>
      <c r="AV444" s="335"/>
      <c r="AW444" s="335"/>
      <c r="AX444" s="335"/>
      <c r="AY444" s="335"/>
      <c r="AZ444" s="334"/>
      <c r="BA444" s="335"/>
      <c r="BB444" s="335"/>
      <c r="BC444" s="335"/>
      <c r="BD444" s="335"/>
      <c r="BE444" s="335"/>
      <c r="BF444" s="335"/>
      <c r="BG444" s="334"/>
      <c r="BH444" s="335"/>
      <c r="BI444" s="335"/>
      <c r="BJ444" s="335"/>
      <c r="BK444" s="335"/>
      <c r="BL444" s="97" t="str">
        <f t="shared" si="795"/>
        <v/>
      </c>
      <c r="BM444" s="993"/>
      <c r="BN444" s="335" t="str">
        <f t="shared" si="850"/>
        <v/>
      </c>
      <c r="BO444" s="334"/>
      <c r="BP444" s="335"/>
      <c r="BQ444" s="335"/>
      <c r="BR444" s="335"/>
      <c r="BS444" s="335" t="str">
        <f t="shared" si="851"/>
        <v/>
      </c>
      <c r="BT444" s="334"/>
      <c r="BU444" s="335"/>
      <c r="BV444" s="335"/>
      <c r="BW444" s="335"/>
      <c r="BX444" s="335" t="str">
        <f t="shared" si="852"/>
        <v/>
      </c>
      <c r="BY444" s="334"/>
      <c r="BZ444" s="335"/>
      <c r="CA444" s="335"/>
      <c r="CB444" s="335"/>
      <c r="CC444" s="335" t="str">
        <f t="shared" si="853"/>
        <v/>
      </c>
      <c r="CD444" s="334"/>
      <c r="CE444" s="335"/>
      <c r="CF444" s="335"/>
      <c r="CG444" s="335"/>
      <c r="CH444" s="997"/>
      <c r="CI444" s="97" t="str">
        <f t="shared" si="854"/>
        <v/>
      </c>
      <c r="CJ444" s="998"/>
      <c r="CK444" s="335"/>
      <c r="CL444" s="97" t="str">
        <f t="shared" si="855"/>
        <v/>
      </c>
      <c r="CM444" s="334"/>
      <c r="CN444" s="335"/>
      <c r="CO444" s="335"/>
      <c r="CP444" s="335"/>
      <c r="CQ444" s="97"/>
      <c r="CR444" s="334"/>
      <c r="CS444" s="335"/>
      <c r="CT444" s="335"/>
      <c r="CU444" s="335"/>
      <c r="CV444" s="97"/>
      <c r="CW444" s="334"/>
      <c r="CX444" s="335"/>
      <c r="CY444" s="335"/>
      <c r="CZ444" s="335"/>
      <c r="DA444" s="97"/>
      <c r="DB444" s="334"/>
      <c r="DC444" s="335"/>
      <c r="DD444" s="335"/>
      <c r="DE444" s="335"/>
      <c r="DF444" s="97" t="str">
        <f t="shared" si="801"/>
        <v/>
      </c>
      <c r="DG444" s="993"/>
      <c r="DH444" s="335"/>
      <c r="DI444" s="97" t="str">
        <f t="shared" si="816"/>
        <v/>
      </c>
      <c r="DJ444" s="334"/>
      <c r="DK444" s="335"/>
      <c r="DL444" s="335"/>
      <c r="DM444" s="97"/>
      <c r="DN444" s="334"/>
      <c r="DO444" s="335"/>
      <c r="DP444" s="335"/>
      <c r="DQ444" s="97"/>
      <c r="DR444" s="334"/>
      <c r="DS444" s="335"/>
      <c r="DT444" s="335"/>
      <c r="DU444" s="97"/>
      <c r="DV444" s="334"/>
      <c r="DW444" s="335"/>
      <c r="DX444" s="335"/>
      <c r="DY444" s="97" t="str">
        <f t="shared" si="802"/>
        <v/>
      </c>
      <c r="DZ444" s="998"/>
      <c r="EA444" s="335"/>
      <c r="EB444" s="97" t="str">
        <f t="shared" si="859"/>
        <v/>
      </c>
      <c r="EC444" s="334"/>
      <c r="ED444" s="335"/>
      <c r="EE444" s="335"/>
      <c r="EF444" s="97"/>
      <c r="EG444" s="334"/>
      <c r="EH444" s="335"/>
      <c r="EI444" s="335"/>
      <c r="EJ444" s="97"/>
      <c r="EK444" s="334"/>
      <c r="EL444" s="335"/>
      <c r="EM444" s="335"/>
      <c r="EN444" s="97"/>
      <c r="EO444" s="334"/>
      <c r="EP444" s="335"/>
      <c r="EQ444" s="335"/>
      <c r="ER444" s="97" t="str">
        <f t="shared" si="803"/>
        <v/>
      </c>
      <c r="ES444" s="993"/>
      <c r="ET444" s="335"/>
      <c r="EU444" s="97" t="str">
        <f t="shared" si="861"/>
        <v/>
      </c>
      <c r="EV444" s="334"/>
      <c r="EW444" s="335"/>
      <c r="EX444" s="335"/>
      <c r="EY444" s="97"/>
      <c r="EZ444" s="334"/>
      <c r="FA444" s="335"/>
      <c r="FB444" s="335"/>
      <c r="FC444" s="97"/>
      <c r="FD444" s="334"/>
      <c r="FE444" s="335"/>
      <c r="FF444" s="335"/>
      <c r="FG444" s="97"/>
      <c r="FH444" s="334"/>
      <c r="FI444" s="335"/>
      <c r="FJ444" s="335"/>
      <c r="FK444" s="97" t="str">
        <f t="shared" si="804"/>
        <v/>
      </c>
      <c r="FL444" s="993"/>
      <c r="FM444" s="335"/>
      <c r="FN444" s="97" t="str">
        <f t="shared" si="863"/>
        <v/>
      </c>
      <c r="FO444" s="334"/>
      <c r="FP444" s="335"/>
      <c r="FQ444" s="97"/>
      <c r="FR444" s="334"/>
      <c r="FS444" s="335"/>
      <c r="FT444" s="97"/>
      <c r="FU444" s="334"/>
      <c r="FV444" s="335"/>
      <c r="FW444" s="97"/>
      <c r="FX444" s="334"/>
      <c r="FY444" s="335"/>
      <c r="FZ444" s="97" t="str">
        <f t="shared" si="806"/>
        <v/>
      </c>
      <c r="GA444" s="993"/>
      <c r="GB444" s="335"/>
      <c r="GC444" s="510" t="str">
        <f t="shared" si="865"/>
        <v/>
      </c>
      <c r="GD444" s="336"/>
      <c r="GE444" s="337"/>
      <c r="GF444" s="337"/>
      <c r="GG444" s="337"/>
      <c r="GH444" s="337"/>
      <c r="GI444" s="510"/>
      <c r="GJ444" s="336"/>
      <c r="GK444" s="337"/>
      <c r="GL444" s="337"/>
      <c r="GM444" s="337"/>
      <c r="GN444" s="337"/>
      <c r="GO444" s="510"/>
      <c r="GP444" s="336"/>
      <c r="GQ444" s="337"/>
      <c r="GR444" s="337"/>
      <c r="GS444" s="337"/>
      <c r="GT444" s="337"/>
      <c r="GU444" s="510"/>
      <c r="GV444" s="336"/>
      <c r="GW444" s="337"/>
      <c r="GX444" s="337"/>
      <c r="GY444" s="337"/>
      <c r="GZ444" s="336"/>
      <c r="HA444" s="510" t="str">
        <f t="shared" si="808"/>
        <v/>
      </c>
      <c r="HB444" s="994"/>
      <c r="HC444" s="337"/>
      <c r="HD444" s="510" t="str">
        <f t="shared" si="867"/>
        <v/>
      </c>
      <c r="HE444" s="336"/>
      <c r="HF444" s="337"/>
      <c r="HG444" s="337"/>
      <c r="HH444" s="336"/>
      <c r="HI444" s="510"/>
      <c r="HJ444" s="336"/>
      <c r="HK444" s="337"/>
      <c r="HL444" s="337"/>
      <c r="HM444" s="336"/>
      <c r="HN444" s="510"/>
      <c r="HO444" s="336"/>
      <c r="HP444" s="337"/>
      <c r="HQ444" s="337"/>
      <c r="HR444" s="337"/>
      <c r="HS444" s="510"/>
      <c r="HT444" s="336"/>
      <c r="HU444" s="337"/>
      <c r="HV444" s="337"/>
      <c r="HW444" s="337"/>
      <c r="HX444" s="97" t="str">
        <f t="shared" si="809"/>
        <v/>
      </c>
      <c r="HY444" s="994"/>
      <c r="HZ444" s="337"/>
      <c r="IA444" s="510" t="str">
        <f t="shared" si="869"/>
        <v/>
      </c>
      <c r="IB444" s="336"/>
      <c r="IC444" s="337"/>
      <c r="ID444" s="337"/>
      <c r="IE444" s="510"/>
      <c r="IF444" s="336"/>
      <c r="IG444" s="337"/>
      <c r="IH444" s="337"/>
      <c r="II444" s="510"/>
      <c r="IJ444" s="336"/>
      <c r="IK444" s="337"/>
      <c r="IL444" s="337"/>
      <c r="IM444" s="510"/>
      <c r="IN444" s="336"/>
      <c r="IO444" s="337"/>
      <c r="IP444" s="337"/>
      <c r="IQ444" s="97" t="str">
        <f t="shared" si="870"/>
        <v/>
      </c>
      <c r="IR444" s="994"/>
      <c r="IS444" s="337"/>
      <c r="IT444" s="337"/>
      <c r="IU444" s="337"/>
      <c r="IV444" s="510" t="str">
        <f t="shared" si="871"/>
        <v/>
      </c>
      <c r="IW444" s="995"/>
    </row>
    <row r="445" spans="1:257" x14ac:dyDescent="0.25">
      <c r="A445" s="996"/>
      <c r="B445" s="507">
        <v>6</v>
      </c>
      <c r="C445" s="97" t="str">
        <f>IF(Proponentes!B436&gt;0,Proponentes!B436,"")</f>
        <v/>
      </c>
      <c r="D445" s="335"/>
      <c r="E445" s="335"/>
      <c r="F445" s="334"/>
      <c r="G445" s="335"/>
      <c r="H445" s="335"/>
      <c r="I445" s="335"/>
      <c r="J445" s="335"/>
      <c r="K445" s="335"/>
      <c r="L445" s="335"/>
      <c r="M445" s="334"/>
      <c r="N445" s="335"/>
      <c r="O445" s="335"/>
      <c r="P445" s="335"/>
      <c r="Q445" s="335"/>
      <c r="R445" s="335"/>
      <c r="S445" s="335"/>
      <c r="T445" s="334"/>
      <c r="U445" s="335"/>
      <c r="V445" s="335"/>
      <c r="W445" s="335"/>
      <c r="X445" s="335"/>
      <c r="Y445" s="335"/>
      <c r="Z445" s="335"/>
      <c r="AA445" s="334"/>
      <c r="AB445" s="335"/>
      <c r="AC445" s="335"/>
      <c r="AD445" s="335"/>
      <c r="AE445" s="335"/>
      <c r="AF445" s="335"/>
      <c r="AG445" s="97" t="str">
        <f t="shared" si="794"/>
        <v/>
      </c>
      <c r="AH445" s="993"/>
      <c r="AI445" s="335"/>
      <c r="AJ445" s="335" t="str">
        <f t="shared" si="814"/>
        <v/>
      </c>
      <c r="AK445" s="335"/>
      <c r="AL445" s="334"/>
      <c r="AM445" s="335"/>
      <c r="AN445" s="335"/>
      <c r="AO445" s="335"/>
      <c r="AP445" s="335"/>
      <c r="AQ445" s="335"/>
      <c r="AR445" s="335"/>
      <c r="AS445" s="334"/>
      <c r="AT445" s="335"/>
      <c r="AU445" s="335"/>
      <c r="AV445" s="335"/>
      <c r="AW445" s="335"/>
      <c r="AX445" s="335"/>
      <c r="AY445" s="335"/>
      <c r="AZ445" s="334"/>
      <c r="BA445" s="335"/>
      <c r="BB445" s="335"/>
      <c r="BC445" s="335"/>
      <c r="BD445" s="335"/>
      <c r="BE445" s="335"/>
      <c r="BF445" s="335"/>
      <c r="BG445" s="334"/>
      <c r="BH445" s="335"/>
      <c r="BI445" s="335"/>
      <c r="BJ445" s="335"/>
      <c r="BK445" s="335"/>
      <c r="BL445" s="97" t="str">
        <f t="shared" si="795"/>
        <v/>
      </c>
      <c r="BM445" s="993"/>
      <c r="BN445" s="335" t="str">
        <f t="shared" si="850"/>
        <v/>
      </c>
      <c r="BO445" s="334"/>
      <c r="BP445" s="335"/>
      <c r="BQ445" s="335"/>
      <c r="BR445" s="335"/>
      <c r="BS445" s="335" t="str">
        <f t="shared" si="851"/>
        <v/>
      </c>
      <c r="BT445" s="334"/>
      <c r="BU445" s="335"/>
      <c r="BV445" s="335"/>
      <c r="BW445" s="335"/>
      <c r="BX445" s="335" t="str">
        <f t="shared" si="852"/>
        <v/>
      </c>
      <c r="BY445" s="334"/>
      <c r="BZ445" s="335"/>
      <c r="CA445" s="335"/>
      <c r="CB445" s="335"/>
      <c r="CC445" s="335" t="str">
        <f t="shared" si="853"/>
        <v/>
      </c>
      <c r="CD445" s="334"/>
      <c r="CE445" s="335"/>
      <c r="CF445" s="335"/>
      <c r="CG445" s="335"/>
      <c r="CH445" s="997"/>
      <c r="CI445" s="97" t="str">
        <f t="shared" si="854"/>
        <v/>
      </c>
      <c r="CJ445" s="998"/>
      <c r="CK445" s="335"/>
      <c r="CL445" s="97" t="str">
        <f t="shared" si="855"/>
        <v/>
      </c>
      <c r="CM445" s="334"/>
      <c r="CN445" s="335"/>
      <c r="CO445" s="335"/>
      <c r="CP445" s="335"/>
      <c r="CQ445" s="97"/>
      <c r="CR445" s="334"/>
      <c r="CS445" s="335"/>
      <c r="CT445" s="335"/>
      <c r="CU445" s="335"/>
      <c r="CV445" s="97"/>
      <c r="CW445" s="334"/>
      <c r="CX445" s="335"/>
      <c r="CY445" s="335"/>
      <c r="CZ445" s="335"/>
      <c r="DA445" s="97"/>
      <c r="DB445" s="334"/>
      <c r="DC445" s="335"/>
      <c r="DD445" s="335"/>
      <c r="DE445" s="335"/>
      <c r="DF445" s="97" t="str">
        <f t="shared" si="801"/>
        <v/>
      </c>
      <c r="DG445" s="993"/>
      <c r="DH445" s="335"/>
      <c r="DI445" s="97" t="str">
        <f t="shared" si="816"/>
        <v/>
      </c>
      <c r="DJ445" s="334"/>
      <c r="DK445" s="335"/>
      <c r="DL445" s="335"/>
      <c r="DM445" s="97"/>
      <c r="DN445" s="334"/>
      <c r="DO445" s="335"/>
      <c r="DP445" s="335"/>
      <c r="DQ445" s="97"/>
      <c r="DR445" s="334"/>
      <c r="DS445" s="335"/>
      <c r="DT445" s="335"/>
      <c r="DU445" s="97"/>
      <c r="DV445" s="334"/>
      <c r="DW445" s="335"/>
      <c r="DX445" s="335"/>
      <c r="DY445" s="97" t="str">
        <f t="shared" si="802"/>
        <v/>
      </c>
      <c r="DZ445" s="998"/>
      <c r="EA445" s="335"/>
      <c r="EB445" s="97" t="str">
        <f t="shared" si="859"/>
        <v/>
      </c>
      <c r="EC445" s="334"/>
      <c r="ED445" s="335"/>
      <c r="EE445" s="335"/>
      <c r="EF445" s="97"/>
      <c r="EG445" s="334"/>
      <c r="EH445" s="335"/>
      <c r="EI445" s="335"/>
      <c r="EJ445" s="97"/>
      <c r="EK445" s="334"/>
      <c r="EL445" s="335"/>
      <c r="EM445" s="335"/>
      <c r="EN445" s="97"/>
      <c r="EO445" s="334"/>
      <c r="EP445" s="335"/>
      <c r="EQ445" s="335"/>
      <c r="ER445" s="97" t="str">
        <f t="shared" si="803"/>
        <v/>
      </c>
      <c r="ES445" s="993"/>
      <c r="ET445" s="335"/>
      <c r="EU445" s="97" t="str">
        <f t="shared" si="861"/>
        <v/>
      </c>
      <c r="EV445" s="334"/>
      <c r="EW445" s="335"/>
      <c r="EX445" s="335"/>
      <c r="EY445" s="97"/>
      <c r="EZ445" s="334"/>
      <c r="FA445" s="335"/>
      <c r="FB445" s="335"/>
      <c r="FC445" s="97"/>
      <c r="FD445" s="334"/>
      <c r="FE445" s="335"/>
      <c r="FF445" s="335"/>
      <c r="FG445" s="97"/>
      <c r="FH445" s="334"/>
      <c r="FI445" s="335"/>
      <c r="FJ445" s="335"/>
      <c r="FK445" s="97" t="str">
        <f t="shared" si="804"/>
        <v/>
      </c>
      <c r="FL445" s="993"/>
      <c r="FM445" s="335"/>
      <c r="FN445" s="97" t="str">
        <f t="shared" si="863"/>
        <v/>
      </c>
      <c r="FO445" s="334"/>
      <c r="FP445" s="335"/>
      <c r="FQ445" s="97"/>
      <c r="FR445" s="334"/>
      <c r="FS445" s="335"/>
      <c r="FT445" s="97"/>
      <c r="FU445" s="334"/>
      <c r="FV445" s="335"/>
      <c r="FW445" s="97"/>
      <c r="FX445" s="334"/>
      <c r="FY445" s="335"/>
      <c r="FZ445" s="97" t="str">
        <f t="shared" si="806"/>
        <v/>
      </c>
      <c r="GA445" s="993"/>
      <c r="GB445" s="335"/>
      <c r="GC445" s="510" t="str">
        <f t="shared" si="865"/>
        <v/>
      </c>
      <c r="GD445" s="336"/>
      <c r="GE445" s="337"/>
      <c r="GF445" s="337"/>
      <c r="GG445" s="337"/>
      <c r="GH445" s="337"/>
      <c r="GI445" s="510"/>
      <c r="GJ445" s="336"/>
      <c r="GK445" s="337"/>
      <c r="GL445" s="337"/>
      <c r="GM445" s="337"/>
      <c r="GN445" s="337"/>
      <c r="GO445" s="510"/>
      <c r="GP445" s="336"/>
      <c r="GQ445" s="337"/>
      <c r="GR445" s="337"/>
      <c r="GS445" s="337"/>
      <c r="GT445" s="337"/>
      <c r="GU445" s="510"/>
      <c r="GV445" s="336"/>
      <c r="GW445" s="337"/>
      <c r="GX445" s="337"/>
      <c r="GY445" s="337"/>
      <c r="GZ445" s="336"/>
      <c r="HA445" s="510" t="str">
        <f t="shared" si="808"/>
        <v/>
      </c>
      <c r="HB445" s="994"/>
      <c r="HC445" s="337"/>
      <c r="HD445" s="510" t="str">
        <f t="shared" si="867"/>
        <v/>
      </c>
      <c r="HE445" s="336"/>
      <c r="HF445" s="337"/>
      <c r="HG445" s="337"/>
      <c r="HH445" s="336"/>
      <c r="HI445" s="510"/>
      <c r="HJ445" s="336"/>
      <c r="HK445" s="337"/>
      <c r="HL445" s="337"/>
      <c r="HM445" s="336"/>
      <c r="HN445" s="510"/>
      <c r="HO445" s="336"/>
      <c r="HP445" s="337"/>
      <c r="HQ445" s="337"/>
      <c r="HR445" s="337"/>
      <c r="HS445" s="510"/>
      <c r="HT445" s="336"/>
      <c r="HU445" s="337"/>
      <c r="HV445" s="337"/>
      <c r="HW445" s="337"/>
      <c r="HX445" s="97" t="str">
        <f t="shared" si="809"/>
        <v/>
      </c>
      <c r="HY445" s="994"/>
      <c r="HZ445" s="337"/>
      <c r="IA445" s="510" t="str">
        <f t="shared" si="869"/>
        <v/>
      </c>
      <c r="IB445" s="336"/>
      <c r="IC445" s="337"/>
      <c r="ID445" s="337"/>
      <c r="IE445" s="510"/>
      <c r="IF445" s="336"/>
      <c r="IG445" s="337"/>
      <c r="IH445" s="337"/>
      <c r="II445" s="510"/>
      <c r="IJ445" s="336"/>
      <c r="IK445" s="337"/>
      <c r="IL445" s="337"/>
      <c r="IM445" s="510"/>
      <c r="IN445" s="336"/>
      <c r="IO445" s="337"/>
      <c r="IP445" s="337"/>
      <c r="IQ445" s="97" t="str">
        <f t="shared" si="870"/>
        <v/>
      </c>
      <c r="IR445" s="994"/>
      <c r="IS445" s="337"/>
      <c r="IT445" s="337"/>
      <c r="IU445" s="337"/>
      <c r="IV445" s="510" t="str">
        <f t="shared" si="871"/>
        <v/>
      </c>
      <c r="IW445" s="995"/>
    </row>
    <row r="446" spans="1:257" x14ac:dyDescent="0.25">
      <c r="A446" s="996"/>
      <c r="B446" s="507">
        <v>7</v>
      </c>
      <c r="C446" s="97" t="str">
        <f>IF(Proponentes!B437&gt;0,Proponentes!B437,"")</f>
        <v/>
      </c>
      <c r="D446" s="335"/>
      <c r="E446" s="335"/>
      <c r="F446" s="334"/>
      <c r="G446" s="335"/>
      <c r="H446" s="335"/>
      <c r="I446" s="335"/>
      <c r="J446" s="335"/>
      <c r="K446" s="335"/>
      <c r="L446" s="335"/>
      <c r="M446" s="334"/>
      <c r="N446" s="335"/>
      <c r="O446" s="335"/>
      <c r="P446" s="335"/>
      <c r="Q446" s="335"/>
      <c r="R446" s="335"/>
      <c r="S446" s="335"/>
      <c r="T446" s="334"/>
      <c r="U446" s="335"/>
      <c r="V446" s="335"/>
      <c r="W446" s="335"/>
      <c r="X446" s="335"/>
      <c r="Y446" s="335"/>
      <c r="Z446" s="335"/>
      <c r="AA446" s="334"/>
      <c r="AB446" s="335"/>
      <c r="AC446" s="335"/>
      <c r="AD446" s="335"/>
      <c r="AE446" s="335"/>
      <c r="AF446" s="335"/>
      <c r="AG446" s="97" t="str">
        <f t="shared" si="794"/>
        <v/>
      </c>
      <c r="AH446" s="993"/>
      <c r="AI446" s="335"/>
      <c r="AJ446" s="335" t="str">
        <f t="shared" si="814"/>
        <v/>
      </c>
      <c r="AK446" s="335"/>
      <c r="AL446" s="334"/>
      <c r="AM446" s="335"/>
      <c r="AN446" s="335"/>
      <c r="AO446" s="335"/>
      <c r="AP446" s="335"/>
      <c r="AQ446" s="335"/>
      <c r="AR446" s="335"/>
      <c r="AS446" s="334"/>
      <c r="AT446" s="335"/>
      <c r="AU446" s="335"/>
      <c r="AV446" s="335"/>
      <c r="AW446" s="335"/>
      <c r="AX446" s="335"/>
      <c r="AY446" s="335"/>
      <c r="AZ446" s="334"/>
      <c r="BA446" s="335"/>
      <c r="BB446" s="335"/>
      <c r="BC446" s="335"/>
      <c r="BD446" s="335"/>
      <c r="BE446" s="335"/>
      <c r="BF446" s="335"/>
      <c r="BG446" s="334"/>
      <c r="BH446" s="335"/>
      <c r="BI446" s="335"/>
      <c r="BJ446" s="335"/>
      <c r="BK446" s="335"/>
      <c r="BL446" s="97" t="str">
        <f t="shared" si="795"/>
        <v/>
      </c>
      <c r="BM446" s="993"/>
      <c r="BN446" s="335" t="str">
        <f t="shared" si="850"/>
        <v/>
      </c>
      <c r="BO446" s="334"/>
      <c r="BP446" s="335"/>
      <c r="BQ446" s="335"/>
      <c r="BR446" s="335"/>
      <c r="BS446" s="335" t="str">
        <f t="shared" si="851"/>
        <v/>
      </c>
      <c r="BT446" s="334"/>
      <c r="BU446" s="335"/>
      <c r="BV446" s="335"/>
      <c r="BW446" s="335"/>
      <c r="BX446" s="335" t="str">
        <f t="shared" si="852"/>
        <v/>
      </c>
      <c r="BY446" s="334"/>
      <c r="BZ446" s="335"/>
      <c r="CA446" s="335"/>
      <c r="CB446" s="335"/>
      <c r="CC446" s="335" t="str">
        <f t="shared" si="853"/>
        <v/>
      </c>
      <c r="CD446" s="334"/>
      <c r="CE446" s="335"/>
      <c r="CF446" s="335"/>
      <c r="CG446" s="335"/>
      <c r="CH446" s="997"/>
      <c r="CI446" s="97" t="str">
        <f t="shared" si="854"/>
        <v/>
      </c>
      <c r="CJ446" s="998"/>
      <c r="CK446" s="335"/>
      <c r="CL446" s="97" t="str">
        <f t="shared" si="855"/>
        <v/>
      </c>
      <c r="CM446" s="334"/>
      <c r="CN446" s="335"/>
      <c r="CO446" s="335"/>
      <c r="CP446" s="335"/>
      <c r="CQ446" s="97"/>
      <c r="CR446" s="334"/>
      <c r="CS446" s="335"/>
      <c r="CT446" s="335"/>
      <c r="CU446" s="335"/>
      <c r="CV446" s="97"/>
      <c r="CW446" s="334"/>
      <c r="CX446" s="335"/>
      <c r="CY446" s="335"/>
      <c r="CZ446" s="335"/>
      <c r="DA446" s="97"/>
      <c r="DB446" s="334"/>
      <c r="DC446" s="335"/>
      <c r="DD446" s="335"/>
      <c r="DE446" s="335"/>
      <c r="DF446" s="97" t="str">
        <f t="shared" si="801"/>
        <v/>
      </c>
      <c r="DG446" s="993"/>
      <c r="DH446" s="335"/>
      <c r="DI446" s="97" t="str">
        <f t="shared" si="816"/>
        <v/>
      </c>
      <c r="DJ446" s="334"/>
      <c r="DK446" s="335"/>
      <c r="DL446" s="335"/>
      <c r="DM446" s="97"/>
      <c r="DN446" s="334"/>
      <c r="DO446" s="335"/>
      <c r="DP446" s="335"/>
      <c r="DQ446" s="97"/>
      <c r="DR446" s="334"/>
      <c r="DS446" s="335"/>
      <c r="DT446" s="335"/>
      <c r="DU446" s="97"/>
      <c r="DV446" s="334"/>
      <c r="DW446" s="335"/>
      <c r="DX446" s="335"/>
      <c r="DY446" s="97" t="str">
        <f t="shared" si="802"/>
        <v/>
      </c>
      <c r="DZ446" s="998"/>
      <c r="EA446" s="335"/>
      <c r="EB446" s="97" t="str">
        <f t="shared" si="859"/>
        <v/>
      </c>
      <c r="EC446" s="334"/>
      <c r="ED446" s="335"/>
      <c r="EE446" s="335"/>
      <c r="EF446" s="97"/>
      <c r="EG446" s="334"/>
      <c r="EH446" s="335"/>
      <c r="EI446" s="335"/>
      <c r="EJ446" s="97"/>
      <c r="EK446" s="334"/>
      <c r="EL446" s="335"/>
      <c r="EM446" s="335"/>
      <c r="EN446" s="97"/>
      <c r="EO446" s="334"/>
      <c r="EP446" s="335"/>
      <c r="EQ446" s="335"/>
      <c r="ER446" s="97" t="str">
        <f t="shared" si="803"/>
        <v/>
      </c>
      <c r="ES446" s="993"/>
      <c r="ET446" s="335"/>
      <c r="EU446" s="97" t="str">
        <f t="shared" si="861"/>
        <v/>
      </c>
      <c r="EV446" s="334"/>
      <c r="EW446" s="335"/>
      <c r="EX446" s="335"/>
      <c r="EY446" s="97"/>
      <c r="EZ446" s="334"/>
      <c r="FA446" s="335"/>
      <c r="FB446" s="335"/>
      <c r="FC446" s="97"/>
      <c r="FD446" s="334"/>
      <c r="FE446" s="335"/>
      <c r="FF446" s="335"/>
      <c r="FG446" s="97"/>
      <c r="FH446" s="334"/>
      <c r="FI446" s="335"/>
      <c r="FJ446" s="335"/>
      <c r="FK446" s="97" t="str">
        <f t="shared" si="804"/>
        <v/>
      </c>
      <c r="FL446" s="993"/>
      <c r="FM446" s="335"/>
      <c r="FN446" s="97" t="str">
        <f t="shared" si="863"/>
        <v/>
      </c>
      <c r="FO446" s="334"/>
      <c r="FP446" s="335"/>
      <c r="FQ446" s="97"/>
      <c r="FR446" s="334"/>
      <c r="FS446" s="335"/>
      <c r="FT446" s="97"/>
      <c r="FU446" s="334"/>
      <c r="FV446" s="335"/>
      <c r="FW446" s="97"/>
      <c r="FX446" s="334"/>
      <c r="FY446" s="335"/>
      <c r="FZ446" s="97" t="str">
        <f t="shared" si="806"/>
        <v/>
      </c>
      <c r="GA446" s="993"/>
      <c r="GB446" s="335"/>
      <c r="GC446" s="510" t="str">
        <f t="shared" si="865"/>
        <v/>
      </c>
      <c r="GD446" s="336"/>
      <c r="GE446" s="337"/>
      <c r="GF446" s="337"/>
      <c r="GG446" s="337"/>
      <c r="GH446" s="337"/>
      <c r="GI446" s="510"/>
      <c r="GJ446" s="336"/>
      <c r="GK446" s="337"/>
      <c r="GL446" s="337"/>
      <c r="GM446" s="337"/>
      <c r="GN446" s="337"/>
      <c r="GO446" s="510"/>
      <c r="GP446" s="336"/>
      <c r="GQ446" s="337"/>
      <c r="GR446" s="337"/>
      <c r="GS446" s="337"/>
      <c r="GT446" s="337"/>
      <c r="GU446" s="510"/>
      <c r="GV446" s="336"/>
      <c r="GW446" s="337"/>
      <c r="GX446" s="337"/>
      <c r="GY446" s="337"/>
      <c r="GZ446" s="336"/>
      <c r="HA446" s="510" t="str">
        <f t="shared" si="808"/>
        <v/>
      </c>
      <c r="HB446" s="994"/>
      <c r="HC446" s="337"/>
      <c r="HD446" s="510" t="str">
        <f t="shared" si="867"/>
        <v/>
      </c>
      <c r="HE446" s="336"/>
      <c r="HF446" s="337"/>
      <c r="HG446" s="337"/>
      <c r="HH446" s="336"/>
      <c r="HI446" s="510"/>
      <c r="HJ446" s="336"/>
      <c r="HK446" s="337"/>
      <c r="HL446" s="337"/>
      <c r="HM446" s="336"/>
      <c r="HN446" s="510"/>
      <c r="HO446" s="336"/>
      <c r="HP446" s="337"/>
      <c r="HQ446" s="337"/>
      <c r="HR446" s="337"/>
      <c r="HS446" s="510"/>
      <c r="HT446" s="336"/>
      <c r="HU446" s="337"/>
      <c r="HV446" s="337"/>
      <c r="HW446" s="337"/>
      <c r="HX446" s="97" t="str">
        <f t="shared" si="809"/>
        <v/>
      </c>
      <c r="HY446" s="994"/>
      <c r="HZ446" s="337"/>
      <c r="IA446" s="510" t="str">
        <f t="shared" si="869"/>
        <v/>
      </c>
      <c r="IB446" s="336"/>
      <c r="IC446" s="337"/>
      <c r="ID446" s="337"/>
      <c r="IE446" s="510"/>
      <c r="IF446" s="336"/>
      <c r="IG446" s="337"/>
      <c r="IH446" s="337"/>
      <c r="II446" s="510"/>
      <c r="IJ446" s="336"/>
      <c r="IK446" s="337"/>
      <c r="IL446" s="337"/>
      <c r="IM446" s="510"/>
      <c r="IN446" s="336"/>
      <c r="IO446" s="337"/>
      <c r="IP446" s="337"/>
      <c r="IQ446" s="97" t="str">
        <f t="shared" si="870"/>
        <v/>
      </c>
      <c r="IR446" s="994"/>
      <c r="IS446" s="337"/>
      <c r="IT446" s="337"/>
      <c r="IU446" s="337"/>
      <c r="IV446" s="510" t="str">
        <f t="shared" si="871"/>
        <v/>
      </c>
      <c r="IW446" s="995"/>
    </row>
    <row r="447" spans="1:257" x14ac:dyDescent="0.25">
      <c r="A447" s="996"/>
      <c r="B447" s="507">
        <v>8</v>
      </c>
      <c r="C447" s="97" t="str">
        <f>IF(Proponentes!B438&gt;0,Proponentes!B438,"")</f>
        <v/>
      </c>
      <c r="D447" s="335"/>
      <c r="E447" s="335"/>
      <c r="F447" s="334"/>
      <c r="G447" s="335"/>
      <c r="H447" s="335"/>
      <c r="I447" s="335"/>
      <c r="J447" s="335"/>
      <c r="K447" s="335"/>
      <c r="L447" s="335"/>
      <c r="M447" s="334"/>
      <c r="N447" s="335"/>
      <c r="O447" s="335"/>
      <c r="P447" s="335"/>
      <c r="Q447" s="335"/>
      <c r="R447" s="335"/>
      <c r="S447" s="335"/>
      <c r="T447" s="334"/>
      <c r="U447" s="335"/>
      <c r="V447" s="335"/>
      <c r="W447" s="335"/>
      <c r="X447" s="335"/>
      <c r="Y447" s="335"/>
      <c r="Z447" s="335"/>
      <c r="AA447" s="334"/>
      <c r="AB447" s="335"/>
      <c r="AC447" s="335"/>
      <c r="AD447" s="335"/>
      <c r="AE447" s="335"/>
      <c r="AF447" s="335"/>
      <c r="AG447" s="97" t="str">
        <f t="shared" si="794"/>
        <v/>
      </c>
      <c r="AH447" s="993"/>
      <c r="AI447" s="335"/>
      <c r="AJ447" s="335" t="str">
        <f t="shared" si="814"/>
        <v/>
      </c>
      <c r="AK447" s="335"/>
      <c r="AL447" s="334"/>
      <c r="AM447" s="335"/>
      <c r="AN447" s="335"/>
      <c r="AO447" s="335"/>
      <c r="AP447" s="335"/>
      <c r="AQ447" s="335"/>
      <c r="AR447" s="335"/>
      <c r="AS447" s="334"/>
      <c r="AT447" s="335"/>
      <c r="AU447" s="335"/>
      <c r="AV447" s="335"/>
      <c r="AW447" s="335"/>
      <c r="AX447" s="335"/>
      <c r="AY447" s="335"/>
      <c r="AZ447" s="334"/>
      <c r="BA447" s="335"/>
      <c r="BB447" s="335"/>
      <c r="BC447" s="335"/>
      <c r="BD447" s="335"/>
      <c r="BE447" s="335"/>
      <c r="BF447" s="335"/>
      <c r="BG447" s="334"/>
      <c r="BH447" s="335"/>
      <c r="BI447" s="335"/>
      <c r="BJ447" s="335"/>
      <c r="BK447" s="335"/>
      <c r="BL447" s="97" t="str">
        <f t="shared" si="795"/>
        <v/>
      </c>
      <c r="BM447" s="993"/>
      <c r="BN447" s="335" t="str">
        <f t="shared" si="850"/>
        <v/>
      </c>
      <c r="BO447" s="334"/>
      <c r="BP447" s="335"/>
      <c r="BQ447" s="335"/>
      <c r="BR447" s="335"/>
      <c r="BS447" s="335" t="str">
        <f t="shared" si="851"/>
        <v/>
      </c>
      <c r="BT447" s="334"/>
      <c r="BU447" s="335"/>
      <c r="BV447" s="335"/>
      <c r="BW447" s="335"/>
      <c r="BX447" s="335" t="str">
        <f t="shared" si="852"/>
        <v/>
      </c>
      <c r="BY447" s="334"/>
      <c r="BZ447" s="335"/>
      <c r="CA447" s="335"/>
      <c r="CB447" s="335"/>
      <c r="CC447" s="335" t="str">
        <f t="shared" si="853"/>
        <v/>
      </c>
      <c r="CD447" s="334"/>
      <c r="CE447" s="335"/>
      <c r="CF447" s="335"/>
      <c r="CG447" s="335"/>
      <c r="CH447" s="997"/>
      <c r="CI447" s="97" t="str">
        <f t="shared" si="854"/>
        <v/>
      </c>
      <c r="CJ447" s="998"/>
      <c r="CK447" s="335"/>
      <c r="CL447" s="97" t="str">
        <f t="shared" si="855"/>
        <v/>
      </c>
      <c r="CM447" s="334"/>
      <c r="CN447" s="335"/>
      <c r="CO447" s="335"/>
      <c r="CP447" s="335"/>
      <c r="CQ447" s="97"/>
      <c r="CR447" s="334"/>
      <c r="CS447" s="335"/>
      <c r="CT447" s="335"/>
      <c r="CU447" s="335"/>
      <c r="CV447" s="97"/>
      <c r="CW447" s="334"/>
      <c r="CX447" s="335"/>
      <c r="CY447" s="335"/>
      <c r="CZ447" s="335"/>
      <c r="DA447" s="97"/>
      <c r="DB447" s="334"/>
      <c r="DC447" s="335"/>
      <c r="DD447" s="335"/>
      <c r="DE447" s="335"/>
      <c r="DF447" s="97" t="str">
        <f t="shared" si="801"/>
        <v/>
      </c>
      <c r="DG447" s="993"/>
      <c r="DH447" s="335"/>
      <c r="DI447" s="97" t="str">
        <f t="shared" si="816"/>
        <v/>
      </c>
      <c r="DJ447" s="334"/>
      <c r="DK447" s="335"/>
      <c r="DL447" s="335"/>
      <c r="DM447" s="97"/>
      <c r="DN447" s="334"/>
      <c r="DO447" s="335"/>
      <c r="DP447" s="335"/>
      <c r="DQ447" s="97"/>
      <c r="DR447" s="334"/>
      <c r="DS447" s="335"/>
      <c r="DT447" s="335"/>
      <c r="DU447" s="97"/>
      <c r="DV447" s="334"/>
      <c r="DW447" s="335"/>
      <c r="DX447" s="335"/>
      <c r="DY447" s="97" t="str">
        <f t="shared" si="802"/>
        <v/>
      </c>
      <c r="DZ447" s="998"/>
      <c r="EA447" s="335"/>
      <c r="EB447" s="97" t="str">
        <f t="shared" si="859"/>
        <v/>
      </c>
      <c r="EC447" s="334"/>
      <c r="ED447" s="335"/>
      <c r="EE447" s="335"/>
      <c r="EF447" s="97"/>
      <c r="EG447" s="334"/>
      <c r="EH447" s="335"/>
      <c r="EI447" s="335"/>
      <c r="EJ447" s="97"/>
      <c r="EK447" s="334"/>
      <c r="EL447" s="335"/>
      <c r="EM447" s="335"/>
      <c r="EN447" s="97"/>
      <c r="EO447" s="334"/>
      <c r="EP447" s="335"/>
      <c r="EQ447" s="335"/>
      <c r="ER447" s="97" t="str">
        <f t="shared" si="803"/>
        <v/>
      </c>
      <c r="ES447" s="993"/>
      <c r="ET447" s="335"/>
      <c r="EU447" s="97" t="str">
        <f t="shared" si="861"/>
        <v/>
      </c>
      <c r="EV447" s="334"/>
      <c r="EW447" s="335"/>
      <c r="EX447" s="335"/>
      <c r="EY447" s="97"/>
      <c r="EZ447" s="334"/>
      <c r="FA447" s="335"/>
      <c r="FB447" s="335"/>
      <c r="FC447" s="97"/>
      <c r="FD447" s="334"/>
      <c r="FE447" s="335"/>
      <c r="FF447" s="335"/>
      <c r="FG447" s="97"/>
      <c r="FH447" s="334"/>
      <c r="FI447" s="335"/>
      <c r="FJ447" s="335"/>
      <c r="FK447" s="97" t="str">
        <f t="shared" si="804"/>
        <v/>
      </c>
      <c r="FL447" s="993"/>
      <c r="FM447" s="335"/>
      <c r="FN447" s="97" t="str">
        <f t="shared" si="863"/>
        <v/>
      </c>
      <c r="FO447" s="334"/>
      <c r="FP447" s="335"/>
      <c r="FQ447" s="97"/>
      <c r="FR447" s="334"/>
      <c r="FS447" s="335"/>
      <c r="FT447" s="97"/>
      <c r="FU447" s="334"/>
      <c r="FV447" s="335"/>
      <c r="FW447" s="97"/>
      <c r="FX447" s="334"/>
      <c r="FY447" s="335"/>
      <c r="FZ447" s="97" t="str">
        <f t="shared" si="806"/>
        <v/>
      </c>
      <c r="GA447" s="993"/>
      <c r="GB447" s="335"/>
      <c r="GC447" s="510" t="str">
        <f t="shared" si="865"/>
        <v/>
      </c>
      <c r="GD447" s="336"/>
      <c r="GE447" s="337"/>
      <c r="GF447" s="337"/>
      <c r="GG447" s="337"/>
      <c r="GH447" s="337"/>
      <c r="GI447" s="510"/>
      <c r="GJ447" s="336"/>
      <c r="GK447" s="337"/>
      <c r="GL447" s="337"/>
      <c r="GM447" s="337"/>
      <c r="GN447" s="337"/>
      <c r="GO447" s="510"/>
      <c r="GP447" s="336"/>
      <c r="GQ447" s="337"/>
      <c r="GR447" s="337"/>
      <c r="GS447" s="337"/>
      <c r="GT447" s="337"/>
      <c r="GU447" s="510"/>
      <c r="GV447" s="336"/>
      <c r="GW447" s="337"/>
      <c r="GX447" s="337"/>
      <c r="GY447" s="337"/>
      <c r="GZ447" s="336"/>
      <c r="HA447" s="510" t="str">
        <f t="shared" si="808"/>
        <v/>
      </c>
      <c r="HB447" s="994"/>
      <c r="HC447" s="337"/>
      <c r="HD447" s="510" t="str">
        <f t="shared" si="867"/>
        <v/>
      </c>
      <c r="HE447" s="336"/>
      <c r="HF447" s="337"/>
      <c r="HG447" s="337"/>
      <c r="HH447" s="336"/>
      <c r="HI447" s="510"/>
      <c r="HJ447" s="336"/>
      <c r="HK447" s="337"/>
      <c r="HL447" s="337"/>
      <c r="HM447" s="336"/>
      <c r="HN447" s="510"/>
      <c r="HO447" s="336"/>
      <c r="HP447" s="337"/>
      <c r="HQ447" s="337"/>
      <c r="HR447" s="337"/>
      <c r="HS447" s="510"/>
      <c r="HT447" s="336"/>
      <c r="HU447" s="337"/>
      <c r="HV447" s="337"/>
      <c r="HW447" s="337"/>
      <c r="HX447" s="97" t="str">
        <f t="shared" si="809"/>
        <v/>
      </c>
      <c r="HY447" s="994"/>
      <c r="HZ447" s="337"/>
      <c r="IA447" s="510" t="str">
        <f t="shared" si="869"/>
        <v/>
      </c>
      <c r="IB447" s="336"/>
      <c r="IC447" s="337"/>
      <c r="ID447" s="337"/>
      <c r="IE447" s="510"/>
      <c r="IF447" s="336"/>
      <c r="IG447" s="337"/>
      <c r="IH447" s="337"/>
      <c r="II447" s="510"/>
      <c r="IJ447" s="336"/>
      <c r="IK447" s="337"/>
      <c r="IL447" s="337"/>
      <c r="IM447" s="510"/>
      <c r="IN447" s="336"/>
      <c r="IO447" s="337"/>
      <c r="IP447" s="337"/>
      <c r="IQ447" s="97" t="str">
        <f t="shared" si="870"/>
        <v/>
      </c>
      <c r="IR447" s="994"/>
      <c r="IS447" s="337"/>
      <c r="IT447" s="337"/>
      <c r="IU447" s="337"/>
      <c r="IV447" s="510" t="str">
        <f t="shared" si="871"/>
        <v/>
      </c>
      <c r="IW447" s="995"/>
    </row>
    <row r="448" spans="1:257" x14ac:dyDescent="0.25">
      <c r="A448" s="996"/>
      <c r="B448" s="507">
        <v>9</v>
      </c>
      <c r="C448" s="97" t="str">
        <f>IF(Proponentes!B439&gt;0,Proponentes!B439,"")</f>
        <v/>
      </c>
      <c r="D448" s="335"/>
      <c r="E448" s="335"/>
      <c r="F448" s="334"/>
      <c r="G448" s="335"/>
      <c r="H448" s="335"/>
      <c r="I448" s="335"/>
      <c r="J448" s="335"/>
      <c r="K448" s="335"/>
      <c r="L448" s="335"/>
      <c r="M448" s="334"/>
      <c r="N448" s="335"/>
      <c r="O448" s="335"/>
      <c r="P448" s="335"/>
      <c r="Q448" s="335"/>
      <c r="R448" s="335"/>
      <c r="S448" s="335"/>
      <c r="T448" s="334"/>
      <c r="U448" s="335"/>
      <c r="V448" s="335"/>
      <c r="W448" s="335"/>
      <c r="X448" s="335"/>
      <c r="Y448" s="335"/>
      <c r="Z448" s="335"/>
      <c r="AA448" s="334"/>
      <c r="AB448" s="335"/>
      <c r="AC448" s="335"/>
      <c r="AD448" s="335"/>
      <c r="AE448" s="335"/>
      <c r="AF448" s="335"/>
      <c r="AG448" s="97" t="str">
        <f t="shared" si="794"/>
        <v/>
      </c>
      <c r="AH448" s="993"/>
      <c r="AI448" s="335"/>
      <c r="AJ448" s="335" t="str">
        <f t="shared" si="814"/>
        <v/>
      </c>
      <c r="AK448" s="335"/>
      <c r="AL448" s="334"/>
      <c r="AM448" s="335"/>
      <c r="AN448" s="335"/>
      <c r="AO448" s="335"/>
      <c r="AP448" s="335"/>
      <c r="AQ448" s="335"/>
      <c r="AR448" s="335"/>
      <c r="AS448" s="334"/>
      <c r="AT448" s="335"/>
      <c r="AU448" s="335"/>
      <c r="AV448" s="335"/>
      <c r="AW448" s="335"/>
      <c r="AX448" s="335"/>
      <c r="AY448" s="335"/>
      <c r="AZ448" s="334"/>
      <c r="BA448" s="335"/>
      <c r="BB448" s="335"/>
      <c r="BC448" s="335"/>
      <c r="BD448" s="335"/>
      <c r="BE448" s="335"/>
      <c r="BF448" s="335"/>
      <c r="BG448" s="334"/>
      <c r="BH448" s="335"/>
      <c r="BI448" s="335"/>
      <c r="BJ448" s="335"/>
      <c r="BK448" s="335"/>
      <c r="BL448" s="97" t="str">
        <f t="shared" si="795"/>
        <v/>
      </c>
      <c r="BM448" s="993"/>
      <c r="BN448" s="335" t="str">
        <f t="shared" si="850"/>
        <v/>
      </c>
      <c r="BO448" s="334"/>
      <c r="BP448" s="335"/>
      <c r="BQ448" s="335"/>
      <c r="BR448" s="335"/>
      <c r="BS448" s="335" t="str">
        <f t="shared" si="851"/>
        <v/>
      </c>
      <c r="BT448" s="334"/>
      <c r="BU448" s="335"/>
      <c r="BV448" s="335"/>
      <c r="BW448" s="335"/>
      <c r="BX448" s="335" t="str">
        <f t="shared" si="852"/>
        <v/>
      </c>
      <c r="BY448" s="334"/>
      <c r="BZ448" s="335"/>
      <c r="CA448" s="335"/>
      <c r="CB448" s="335"/>
      <c r="CC448" s="335" t="str">
        <f t="shared" si="853"/>
        <v/>
      </c>
      <c r="CD448" s="334"/>
      <c r="CE448" s="335"/>
      <c r="CF448" s="335"/>
      <c r="CG448" s="335"/>
      <c r="CH448" s="997"/>
      <c r="CI448" s="97" t="str">
        <f t="shared" si="854"/>
        <v/>
      </c>
      <c r="CJ448" s="998"/>
      <c r="CK448" s="335"/>
      <c r="CL448" s="97" t="str">
        <f t="shared" si="855"/>
        <v/>
      </c>
      <c r="CM448" s="334"/>
      <c r="CN448" s="335"/>
      <c r="CO448" s="335"/>
      <c r="CP448" s="335"/>
      <c r="CQ448" s="97"/>
      <c r="CR448" s="334"/>
      <c r="CS448" s="335"/>
      <c r="CT448" s="335"/>
      <c r="CU448" s="335"/>
      <c r="CV448" s="97"/>
      <c r="CW448" s="334"/>
      <c r="CX448" s="335"/>
      <c r="CY448" s="335"/>
      <c r="CZ448" s="335"/>
      <c r="DA448" s="97"/>
      <c r="DB448" s="334"/>
      <c r="DC448" s="335"/>
      <c r="DD448" s="335"/>
      <c r="DE448" s="335"/>
      <c r="DF448" s="97" t="str">
        <f t="shared" si="801"/>
        <v/>
      </c>
      <c r="DG448" s="993"/>
      <c r="DH448" s="335"/>
      <c r="DI448" s="97" t="str">
        <f t="shared" si="816"/>
        <v/>
      </c>
      <c r="DJ448" s="334"/>
      <c r="DK448" s="335"/>
      <c r="DL448" s="335"/>
      <c r="DM448" s="97"/>
      <c r="DN448" s="334"/>
      <c r="DO448" s="335"/>
      <c r="DP448" s="335"/>
      <c r="DQ448" s="97"/>
      <c r="DR448" s="334"/>
      <c r="DS448" s="335"/>
      <c r="DT448" s="335"/>
      <c r="DU448" s="97"/>
      <c r="DV448" s="334"/>
      <c r="DW448" s="335"/>
      <c r="DX448" s="335"/>
      <c r="DY448" s="97" t="str">
        <f t="shared" si="802"/>
        <v/>
      </c>
      <c r="DZ448" s="998"/>
      <c r="EA448" s="335"/>
      <c r="EB448" s="97" t="str">
        <f t="shared" si="859"/>
        <v/>
      </c>
      <c r="EC448" s="334"/>
      <c r="ED448" s="335"/>
      <c r="EE448" s="335"/>
      <c r="EF448" s="97"/>
      <c r="EG448" s="334"/>
      <c r="EH448" s="335"/>
      <c r="EI448" s="335"/>
      <c r="EJ448" s="97"/>
      <c r="EK448" s="334"/>
      <c r="EL448" s="335"/>
      <c r="EM448" s="335"/>
      <c r="EN448" s="97"/>
      <c r="EO448" s="334"/>
      <c r="EP448" s="335"/>
      <c r="EQ448" s="335"/>
      <c r="ER448" s="97" t="str">
        <f t="shared" si="803"/>
        <v/>
      </c>
      <c r="ES448" s="993"/>
      <c r="ET448" s="335"/>
      <c r="EU448" s="97" t="str">
        <f t="shared" si="861"/>
        <v/>
      </c>
      <c r="EV448" s="334"/>
      <c r="EW448" s="335"/>
      <c r="EX448" s="335"/>
      <c r="EY448" s="97"/>
      <c r="EZ448" s="334"/>
      <c r="FA448" s="335"/>
      <c r="FB448" s="335"/>
      <c r="FC448" s="97"/>
      <c r="FD448" s="334"/>
      <c r="FE448" s="335"/>
      <c r="FF448" s="335"/>
      <c r="FG448" s="97"/>
      <c r="FH448" s="334"/>
      <c r="FI448" s="335"/>
      <c r="FJ448" s="335"/>
      <c r="FK448" s="97" t="str">
        <f t="shared" si="804"/>
        <v/>
      </c>
      <c r="FL448" s="993"/>
      <c r="FM448" s="335"/>
      <c r="FN448" s="97" t="str">
        <f t="shared" si="863"/>
        <v/>
      </c>
      <c r="FO448" s="334"/>
      <c r="FP448" s="335"/>
      <c r="FQ448" s="97"/>
      <c r="FR448" s="334"/>
      <c r="FS448" s="335"/>
      <c r="FT448" s="97"/>
      <c r="FU448" s="334"/>
      <c r="FV448" s="335"/>
      <c r="FW448" s="97"/>
      <c r="FX448" s="334"/>
      <c r="FY448" s="335"/>
      <c r="FZ448" s="97" t="str">
        <f t="shared" si="806"/>
        <v/>
      </c>
      <c r="GA448" s="993"/>
      <c r="GB448" s="335"/>
      <c r="GC448" s="510" t="str">
        <f t="shared" si="865"/>
        <v/>
      </c>
      <c r="GD448" s="336"/>
      <c r="GE448" s="337"/>
      <c r="GF448" s="337"/>
      <c r="GG448" s="337"/>
      <c r="GH448" s="337"/>
      <c r="GI448" s="510"/>
      <c r="GJ448" s="336"/>
      <c r="GK448" s="337"/>
      <c r="GL448" s="337"/>
      <c r="GM448" s="337"/>
      <c r="GN448" s="337"/>
      <c r="GO448" s="510"/>
      <c r="GP448" s="336"/>
      <c r="GQ448" s="337"/>
      <c r="GR448" s="337"/>
      <c r="GS448" s="337"/>
      <c r="GT448" s="337"/>
      <c r="GU448" s="510"/>
      <c r="GV448" s="336"/>
      <c r="GW448" s="337"/>
      <c r="GX448" s="337"/>
      <c r="GY448" s="337"/>
      <c r="GZ448" s="336"/>
      <c r="HA448" s="510" t="str">
        <f t="shared" si="808"/>
        <v/>
      </c>
      <c r="HB448" s="994"/>
      <c r="HC448" s="337"/>
      <c r="HD448" s="510" t="str">
        <f t="shared" si="867"/>
        <v/>
      </c>
      <c r="HE448" s="336"/>
      <c r="HF448" s="337"/>
      <c r="HG448" s="337"/>
      <c r="HH448" s="336"/>
      <c r="HI448" s="510"/>
      <c r="HJ448" s="336"/>
      <c r="HK448" s="337"/>
      <c r="HL448" s="337"/>
      <c r="HM448" s="336"/>
      <c r="HN448" s="510"/>
      <c r="HO448" s="336"/>
      <c r="HP448" s="337"/>
      <c r="HQ448" s="337"/>
      <c r="HR448" s="337"/>
      <c r="HS448" s="510"/>
      <c r="HT448" s="336"/>
      <c r="HU448" s="337"/>
      <c r="HV448" s="337"/>
      <c r="HW448" s="337"/>
      <c r="HX448" s="97" t="str">
        <f t="shared" si="809"/>
        <v/>
      </c>
      <c r="HY448" s="994"/>
      <c r="HZ448" s="337"/>
      <c r="IA448" s="510" t="str">
        <f t="shared" si="869"/>
        <v/>
      </c>
      <c r="IB448" s="336"/>
      <c r="IC448" s="337"/>
      <c r="ID448" s="337"/>
      <c r="IE448" s="510"/>
      <c r="IF448" s="336"/>
      <c r="IG448" s="337"/>
      <c r="IH448" s="337"/>
      <c r="II448" s="510"/>
      <c r="IJ448" s="336"/>
      <c r="IK448" s="337"/>
      <c r="IL448" s="337"/>
      <c r="IM448" s="510"/>
      <c r="IN448" s="336"/>
      <c r="IO448" s="337"/>
      <c r="IP448" s="337"/>
      <c r="IQ448" s="97" t="str">
        <f t="shared" si="870"/>
        <v/>
      </c>
      <c r="IR448" s="994"/>
      <c r="IS448" s="337"/>
      <c r="IT448" s="337"/>
      <c r="IU448" s="337"/>
      <c r="IV448" s="510" t="str">
        <f t="shared" si="871"/>
        <v/>
      </c>
      <c r="IW448" s="995"/>
    </row>
    <row r="449" spans="1:257" x14ac:dyDescent="0.25">
      <c r="A449" s="996"/>
      <c r="B449" s="507">
        <v>10</v>
      </c>
      <c r="C449" s="97" t="str">
        <f>IF(Proponentes!B440&gt;0,Proponentes!B440,"")</f>
        <v/>
      </c>
      <c r="D449" s="335"/>
      <c r="E449" s="335"/>
      <c r="F449" s="334"/>
      <c r="G449" s="335"/>
      <c r="H449" s="335"/>
      <c r="I449" s="335"/>
      <c r="J449" s="335"/>
      <c r="K449" s="335"/>
      <c r="L449" s="335"/>
      <c r="M449" s="334"/>
      <c r="N449" s="335"/>
      <c r="O449" s="335"/>
      <c r="P449" s="335"/>
      <c r="Q449" s="335"/>
      <c r="R449" s="335"/>
      <c r="S449" s="335"/>
      <c r="T449" s="334"/>
      <c r="U449" s="335"/>
      <c r="V449" s="335"/>
      <c r="W449" s="335"/>
      <c r="X449" s="335"/>
      <c r="Y449" s="335"/>
      <c r="Z449" s="335"/>
      <c r="AA449" s="334"/>
      <c r="AB449" s="335"/>
      <c r="AC449" s="335"/>
      <c r="AD449" s="335"/>
      <c r="AE449" s="335"/>
      <c r="AF449" s="335"/>
      <c r="AG449" s="97" t="str">
        <f t="shared" si="794"/>
        <v/>
      </c>
      <c r="AH449" s="993"/>
      <c r="AI449" s="335"/>
      <c r="AJ449" s="335" t="str">
        <f t="shared" si="814"/>
        <v/>
      </c>
      <c r="AK449" s="335"/>
      <c r="AL449" s="334"/>
      <c r="AM449" s="335"/>
      <c r="AN449" s="335"/>
      <c r="AO449" s="335"/>
      <c r="AP449" s="335"/>
      <c r="AQ449" s="335"/>
      <c r="AR449" s="335"/>
      <c r="AS449" s="334"/>
      <c r="AT449" s="335"/>
      <c r="AU449" s="335"/>
      <c r="AV449" s="335"/>
      <c r="AW449" s="335"/>
      <c r="AX449" s="335"/>
      <c r="AY449" s="335"/>
      <c r="AZ449" s="334"/>
      <c r="BA449" s="335"/>
      <c r="BB449" s="335"/>
      <c r="BC449" s="335"/>
      <c r="BD449" s="335"/>
      <c r="BE449" s="335"/>
      <c r="BF449" s="335"/>
      <c r="BG449" s="334"/>
      <c r="BH449" s="335"/>
      <c r="BI449" s="335"/>
      <c r="BJ449" s="335"/>
      <c r="BK449" s="335"/>
      <c r="BL449" s="97" t="str">
        <f t="shared" si="795"/>
        <v/>
      </c>
      <c r="BM449" s="993"/>
      <c r="BN449" s="335" t="str">
        <f t="shared" si="850"/>
        <v/>
      </c>
      <c r="BO449" s="334"/>
      <c r="BP449" s="335"/>
      <c r="BQ449" s="335"/>
      <c r="BR449" s="335"/>
      <c r="BS449" s="335" t="str">
        <f t="shared" si="851"/>
        <v/>
      </c>
      <c r="BT449" s="334"/>
      <c r="BU449" s="335"/>
      <c r="BV449" s="335"/>
      <c r="BW449" s="335"/>
      <c r="BX449" s="335" t="str">
        <f t="shared" si="852"/>
        <v/>
      </c>
      <c r="BY449" s="334"/>
      <c r="BZ449" s="335"/>
      <c r="CA449" s="335"/>
      <c r="CB449" s="335"/>
      <c r="CC449" s="335" t="str">
        <f t="shared" si="853"/>
        <v/>
      </c>
      <c r="CD449" s="334"/>
      <c r="CE449" s="335"/>
      <c r="CF449" s="335"/>
      <c r="CG449" s="335"/>
      <c r="CH449" s="997"/>
      <c r="CI449" s="97" t="str">
        <f t="shared" si="854"/>
        <v/>
      </c>
      <c r="CJ449" s="998"/>
      <c r="CK449" s="335"/>
      <c r="CL449" s="97" t="str">
        <f t="shared" si="855"/>
        <v/>
      </c>
      <c r="CM449" s="334"/>
      <c r="CN449" s="335"/>
      <c r="CO449" s="335"/>
      <c r="CP449" s="335"/>
      <c r="CQ449" s="97"/>
      <c r="CR449" s="334"/>
      <c r="CS449" s="335"/>
      <c r="CT449" s="335"/>
      <c r="CU449" s="335"/>
      <c r="CV449" s="97"/>
      <c r="CW449" s="334"/>
      <c r="CX449" s="335"/>
      <c r="CY449" s="335"/>
      <c r="CZ449" s="335"/>
      <c r="DA449" s="97"/>
      <c r="DB449" s="334"/>
      <c r="DC449" s="335"/>
      <c r="DD449" s="335"/>
      <c r="DE449" s="335"/>
      <c r="DF449" s="97" t="str">
        <f t="shared" si="801"/>
        <v/>
      </c>
      <c r="DG449" s="993"/>
      <c r="DH449" s="335"/>
      <c r="DI449" s="97" t="str">
        <f t="shared" si="816"/>
        <v/>
      </c>
      <c r="DJ449" s="334"/>
      <c r="DK449" s="335"/>
      <c r="DL449" s="335"/>
      <c r="DM449" s="97"/>
      <c r="DN449" s="334"/>
      <c r="DO449" s="335"/>
      <c r="DP449" s="335"/>
      <c r="DQ449" s="97"/>
      <c r="DR449" s="334"/>
      <c r="DS449" s="335"/>
      <c r="DT449" s="335"/>
      <c r="DU449" s="97"/>
      <c r="DV449" s="334"/>
      <c r="DW449" s="335"/>
      <c r="DX449" s="335"/>
      <c r="DY449" s="97" t="str">
        <f t="shared" si="802"/>
        <v/>
      </c>
      <c r="DZ449" s="998"/>
      <c r="EA449" s="335"/>
      <c r="EB449" s="97" t="str">
        <f t="shared" si="859"/>
        <v/>
      </c>
      <c r="EC449" s="334"/>
      <c r="ED449" s="335"/>
      <c r="EE449" s="335"/>
      <c r="EF449" s="97"/>
      <c r="EG449" s="334"/>
      <c r="EH449" s="335"/>
      <c r="EI449" s="335"/>
      <c r="EJ449" s="97"/>
      <c r="EK449" s="334"/>
      <c r="EL449" s="335"/>
      <c r="EM449" s="335"/>
      <c r="EN449" s="97"/>
      <c r="EO449" s="334"/>
      <c r="EP449" s="335"/>
      <c r="EQ449" s="335"/>
      <c r="ER449" s="97" t="str">
        <f t="shared" si="803"/>
        <v/>
      </c>
      <c r="ES449" s="993"/>
      <c r="ET449" s="335"/>
      <c r="EU449" s="97" t="str">
        <f t="shared" si="861"/>
        <v/>
      </c>
      <c r="EV449" s="334"/>
      <c r="EW449" s="335"/>
      <c r="EX449" s="335"/>
      <c r="EY449" s="97"/>
      <c r="EZ449" s="334"/>
      <c r="FA449" s="335"/>
      <c r="FB449" s="335"/>
      <c r="FC449" s="97"/>
      <c r="FD449" s="334"/>
      <c r="FE449" s="335"/>
      <c r="FF449" s="335"/>
      <c r="FG449" s="97"/>
      <c r="FH449" s="334"/>
      <c r="FI449" s="335"/>
      <c r="FJ449" s="335"/>
      <c r="FK449" s="97" t="str">
        <f t="shared" si="804"/>
        <v/>
      </c>
      <c r="FL449" s="993"/>
      <c r="FM449" s="335"/>
      <c r="FN449" s="97" t="str">
        <f t="shared" si="863"/>
        <v/>
      </c>
      <c r="FO449" s="334"/>
      <c r="FP449" s="335"/>
      <c r="FQ449" s="97"/>
      <c r="FR449" s="334"/>
      <c r="FS449" s="335"/>
      <c r="FT449" s="97"/>
      <c r="FU449" s="334"/>
      <c r="FV449" s="335"/>
      <c r="FW449" s="97"/>
      <c r="FX449" s="334"/>
      <c r="FY449" s="335"/>
      <c r="FZ449" s="97" t="str">
        <f t="shared" si="806"/>
        <v/>
      </c>
      <c r="GA449" s="993"/>
      <c r="GB449" s="335"/>
      <c r="GC449" s="510" t="str">
        <f t="shared" si="865"/>
        <v/>
      </c>
      <c r="GD449" s="336"/>
      <c r="GE449" s="337"/>
      <c r="GF449" s="337"/>
      <c r="GG449" s="337"/>
      <c r="GH449" s="337"/>
      <c r="GI449" s="510"/>
      <c r="GJ449" s="336"/>
      <c r="GK449" s="337"/>
      <c r="GL449" s="337"/>
      <c r="GM449" s="337"/>
      <c r="GN449" s="337"/>
      <c r="GO449" s="510"/>
      <c r="GP449" s="336"/>
      <c r="GQ449" s="337"/>
      <c r="GR449" s="337"/>
      <c r="GS449" s="337"/>
      <c r="GT449" s="337"/>
      <c r="GU449" s="510"/>
      <c r="GV449" s="336"/>
      <c r="GW449" s="337"/>
      <c r="GX449" s="337"/>
      <c r="GY449" s="337"/>
      <c r="GZ449" s="336"/>
      <c r="HA449" s="510" t="str">
        <f t="shared" si="808"/>
        <v/>
      </c>
      <c r="HB449" s="994"/>
      <c r="HC449" s="337"/>
      <c r="HD449" s="510" t="str">
        <f t="shared" si="867"/>
        <v/>
      </c>
      <c r="HE449" s="336"/>
      <c r="HF449" s="337"/>
      <c r="HG449" s="337"/>
      <c r="HH449" s="336"/>
      <c r="HI449" s="510"/>
      <c r="HJ449" s="336"/>
      <c r="HK449" s="337"/>
      <c r="HL449" s="337"/>
      <c r="HM449" s="336"/>
      <c r="HN449" s="510"/>
      <c r="HO449" s="336"/>
      <c r="HP449" s="337"/>
      <c r="HQ449" s="337"/>
      <c r="HR449" s="337"/>
      <c r="HS449" s="510"/>
      <c r="HT449" s="336"/>
      <c r="HU449" s="337"/>
      <c r="HV449" s="337"/>
      <c r="HW449" s="337"/>
      <c r="HX449" s="97" t="str">
        <f t="shared" si="809"/>
        <v/>
      </c>
      <c r="HY449" s="994"/>
      <c r="HZ449" s="337"/>
      <c r="IA449" s="510" t="str">
        <f t="shared" si="869"/>
        <v/>
      </c>
      <c r="IB449" s="336"/>
      <c r="IC449" s="337"/>
      <c r="ID449" s="337"/>
      <c r="IE449" s="510"/>
      <c r="IF449" s="336"/>
      <c r="IG449" s="337"/>
      <c r="IH449" s="337"/>
      <c r="II449" s="510"/>
      <c r="IJ449" s="336"/>
      <c r="IK449" s="337"/>
      <c r="IL449" s="337"/>
      <c r="IM449" s="510"/>
      <c r="IN449" s="336"/>
      <c r="IO449" s="337"/>
      <c r="IP449" s="337"/>
      <c r="IQ449" s="97" t="str">
        <f t="shared" si="870"/>
        <v/>
      </c>
      <c r="IR449" s="994"/>
      <c r="IS449" s="337"/>
      <c r="IT449" s="337"/>
      <c r="IU449" s="337"/>
      <c r="IV449" s="510" t="str">
        <f t="shared" si="871"/>
        <v/>
      </c>
      <c r="IW449" s="995"/>
    </row>
    <row r="450" spans="1:257" x14ac:dyDescent="0.25">
      <c r="A450" s="996"/>
      <c r="B450" s="507">
        <v>11</v>
      </c>
      <c r="C450" s="97" t="str">
        <f>IF(Proponentes!B441&gt;0,Proponentes!B441,"")</f>
        <v/>
      </c>
      <c r="D450" s="335"/>
      <c r="E450" s="335"/>
      <c r="F450" s="334"/>
      <c r="G450" s="335"/>
      <c r="H450" s="335"/>
      <c r="I450" s="335"/>
      <c r="J450" s="335"/>
      <c r="K450" s="335"/>
      <c r="L450" s="335"/>
      <c r="M450" s="334"/>
      <c r="N450" s="335"/>
      <c r="O450" s="335"/>
      <c r="P450" s="335"/>
      <c r="Q450" s="335"/>
      <c r="R450" s="335"/>
      <c r="S450" s="335"/>
      <c r="T450" s="334"/>
      <c r="U450" s="335"/>
      <c r="V450" s="335"/>
      <c r="W450" s="335"/>
      <c r="X450" s="335"/>
      <c r="Y450" s="335"/>
      <c r="Z450" s="335"/>
      <c r="AA450" s="334"/>
      <c r="AB450" s="335"/>
      <c r="AC450" s="335"/>
      <c r="AD450" s="335"/>
      <c r="AE450" s="335"/>
      <c r="AF450" s="335"/>
      <c r="AG450" s="97" t="str">
        <f t="shared" si="794"/>
        <v/>
      </c>
      <c r="AH450" s="993"/>
      <c r="AI450" s="335"/>
      <c r="AJ450" s="335" t="str">
        <f t="shared" si="814"/>
        <v/>
      </c>
      <c r="AK450" s="335"/>
      <c r="AL450" s="334"/>
      <c r="AM450" s="335"/>
      <c r="AN450" s="335"/>
      <c r="AO450" s="335"/>
      <c r="AP450" s="335"/>
      <c r="AQ450" s="335"/>
      <c r="AR450" s="335"/>
      <c r="AS450" s="334"/>
      <c r="AT450" s="335"/>
      <c r="AU450" s="335"/>
      <c r="AV450" s="335"/>
      <c r="AW450" s="335"/>
      <c r="AX450" s="335"/>
      <c r="AY450" s="335"/>
      <c r="AZ450" s="334"/>
      <c r="BA450" s="335"/>
      <c r="BB450" s="335"/>
      <c r="BC450" s="335"/>
      <c r="BD450" s="335"/>
      <c r="BE450" s="335"/>
      <c r="BF450" s="335"/>
      <c r="BG450" s="334"/>
      <c r="BH450" s="335"/>
      <c r="BI450" s="335"/>
      <c r="BJ450" s="335"/>
      <c r="BK450" s="335"/>
      <c r="BL450" s="97" t="str">
        <f t="shared" si="795"/>
        <v/>
      </c>
      <c r="BM450" s="993"/>
      <c r="BN450" s="335" t="str">
        <f t="shared" si="850"/>
        <v/>
      </c>
      <c r="BO450" s="334"/>
      <c r="BP450" s="335"/>
      <c r="BQ450" s="335"/>
      <c r="BR450" s="335"/>
      <c r="BS450" s="335" t="str">
        <f t="shared" si="851"/>
        <v/>
      </c>
      <c r="BT450" s="334"/>
      <c r="BU450" s="335"/>
      <c r="BV450" s="335"/>
      <c r="BW450" s="335"/>
      <c r="BX450" s="335" t="str">
        <f t="shared" si="852"/>
        <v/>
      </c>
      <c r="BY450" s="334"/>
      <c r="BZ450" s="335"/>
      <c r="CA450" s="335"/>
      <c r="CB450" s="335"/>
      <c r="CC450" s="335" t="str">
        <f t="shared" si="853"/>
        <v/>
      </c>
      <c r="CD450" s="334"/>
      <c r="CE450" s="335"/>
      <c r="CF450" s="335"/>
      <c r="CG450" s="335"/>
      <c r="CH450" s="997"/>
      <c r="CI450" s="97" t="str">
        <f t="shared" si="854"/>
        <v/>
      </c>
      <c r="CJ450" s="998"/>
      <c r="CK450" s="335"/>
      <c r="CL450" s="97" t="str">
        <f t="shared" si="855"/>
        <v/>
      </c>
      <c r="CM450" s="334"/>
      <c r="CN450" s="335"/>
      <c r="CO450" s="335"/>
      <c r="CP450" s="335"/>
      <c r="CQ450" s="97"/>
      <c r="CR450" s="334"/>
      <c r="CS450" s="335"/>
      <c r="CT450" s="335"/>
      <c r="CU450" s="335"/>
      <c r="CV450" s="97"/>
      <c r="CW450" s="334"/>
      <c r="CX450" s="335"/>
      <c r="CY450" s="335"/>
      <c r="CZ450" s="335"/>
      <c r="DA450" s="97"/>
      <c r="DB450" s="334"/>
      <c r="DC450" s="335"/>
      <c r="DD450" s="335"/>
      <c r="DE450" s="335"/>
      <c r="DF450" s="97" t="str">
        <f t="shared" si="801"/>
        <v/>
      </c>
      <c r="DG450" s="993"/>
      <c r="DH450" s="335"/>
      <c r="DI450" s="97" t="str">
        <f t="shared" si="816"/>
        <v/>
      </c>
      <c r="DJ450" s="334"/>
      <c r="DK450" s="335"/>
      <c r="DL450" s="335"/>
      <c r="DM450" s="97"/>
      <c r="DN450" s="334"/>
      <c r="DO450" s="335"/>
      <c r="DP450" s="335"/>
      <c r="DQ450" s="97"/>
      <c r="DR450" s="334"/>
      <c r="DS450" s="335"/>
      <c r="DT450" s="335"/>
      <c r="DU450" s="97"/>
      <c r="DV450" s="334"/>
      <c r="DW450" s="335"/>
      <c r="DX450" s="335"/>
      <c r="DY450" s="97" t="str">
        <f t="shared" si="802"/>
        <v/>
      </c>
      <c r="DZ450" s="998"/>
      <c r="EA450" s="335"/>
      <c r="EB450" s="97" t="str">
        <f t="shared" si="859"/>
        <v/>
      </c>
      <c r="EC450" s="334"/>
      <c r="ED450" s="335"/>
      <c r="EE450" s="335"/>
      <c r="EF450" s="97"/>
      <c r="EG450" s="334"/>
      <c r="EH450" s="335"/>
      <c r="EI450" s="335"/>
      <c r="EJ450" s="97"/>
      <c r="EK450" s="334"/>
      <c r="EL450" s="335"/>
      <c r="EM450" s="335"/>
      <c r="EN450" s="97"/>
      <c r="EO450" s="334"/>
      <c r="EP450" s="335"/>
      <c r="EQ450" s="335"/>
      <c r="ER450" s="97" t="str">
        <f t="shared" si="803"/>
        <v/>
      </c>
      <c r="ES450" s="993"/>
      <c r="ET450" s="335"/>
      <c r="EU450" s="97" t="str">
        <f t="shared" si="861"/>
        <v/>
      </c>
      <c r="EV450" s="334"/>
      <c r="EW450" s="335"/>
      <c r="EX450" s="335"/>
      <c r="EY450" s="97"/>
      <c r="EZ450" s="334"/>
      <c r="FA450" s="335"/>
      <c r="FB450" s="335"/>
      <c r="FC450" s="97"/>
      <c r="FD450" s="334"/>
      <c r="FE450" s="335"/>
      <c r="FF450" s="335"/>
      <c r="FG450" s="97"/>
      <c r="FH450" s="334"/>
      <c r="FI450" s="335"/>
      <c r="FJ450" s="335"/>
      <c r="FK450" s="97" t="str">
        <f t="shared" si="804"/>
        <v/>
      </c>
      <c r="FL450" s="993"/>
      <c r="FM450" s="335"/>
      <c r="FN450" s="97" t="str">
        <f t="shared" si="863"/>
        <v/>
      </c>
      <c r="FO450" s="334"/>
      <c r="FP450" s="335"/>
      <c r="FQ450" s="97"/>
      <c r="FR450" s="334"/>
      <c r="FS450" s="335"/>
      <c r="FT450" s="97"/>
      <c r="FU450" s="334"/>
      <c r="FV450" s="335"/>
      <c r="FW450" s="97"/>
      <c r="FX450" s="334"/>
      <c r="FY450" s="335"/>
      <c r="FZ450" s="97" t="str">
        <f t="shared" si="806"/>
        <v/>
      </c>
      <c r="GA450" s="993"/>
      <c r="GB450" s="335"/>
      <c r="GC450" s="510" t="str">
        <f t="shared" si="865"/>
        <v/>
      </c>
      <c r="GD450" s="336"/>
      <c r="GE450" s="337"/>
      <c r="GF450" s="337"/>
      <c r="GG450" s="337"/>
      <c r="GH450" s="337"/>
      <c r="GI450" s="510"/>
      <c r="GJ450" s="336"/>
      <c r="GK450" s="337"/>
      <c r="GL450" s="337"/>
      <c r="GM450" s="337"/>
      <c r="GN450" s="337"/>
      <c r="GO450" s="510"/>
      <c r="GP450" s="336"/>
      <c r="GQ450" s="337"/>
      <c r="GR450" s="337"/>
      <c r="GS450" s="337"/>
      <c r="GT450" s="337"/>
      <c r="GU450" s="510"/>
      <c r="GV450" s="336"/>
      <c r="GW450" s="337"/>
      <c r="GX450" s="337"/>
      <c r="GY450" s="337"/>
      <c r="GZ450" s="336"/>
      <c r="HA450" s="510" t="str">
        <f t="shared" si="808"/>
        <v/>
      </c>
      <c r="HB450" s="994"/>
      <c r="HC450" s="337"/>
      <c r="HD450" s="510" t="str">
        <f t="shared" si="867"/>
        <v/>
      </c>
      <c r="HE450" s="336"/>
      <c r="HF450" s="337"/>
      <c r="HG450" s="337"/>
      <c r="HH450" s="336"/>
      <c r="HI450" s="510"/>
      <c r="HJ450" s="336"/>
      <c r="HK450" s="337"/>
      <c r="HL450" s="337"/>
      <c r="HM450" s="336"/>
      <c r="HN450" s="510"/>
      <c r="HO450" s="336"/>
      <c r="HP450" s="337"/>
      <c r="HQ450" s="337"/>
      <c r="HR450" s="337"/>
      <c r="HS450" s="510"/>
      <c r="HT450" s="336"/>
      <c r="HU450" s="337"/>
      <c r="HV450" s="337"/>
      <c r="HW450" s="337"/>
      <c r="HX450" s="97" t="str">
        <f t="shared" si="809"/>
        <v/>
      </c>
      <c r="HY450" s="994"/>
      <c r="HZ450" s="337"/>
      <c r="IA450" s="510" t="str">
        <f t="shared" si="869"/>
        <v/>
      </c>
      <c r="IB450" s="336"/>
      <c r="IC450" s="337"/>
      <c r="ID450" s="337"/>
      <c r="IE450" s="510"/>
      <c r="IF450" s="336"/>
      <c r="IG450" s="337"/>
      <c r="IH450" s="337"/>
      <c r="II450" s="510"/>
      <c r="IJ450" s="336"/>
      <c r="IK450" s="337"/>
      <c r="IL450" s="337"/>
      <c r="IM450" s="510"/>
      <c r="IN450" s="336"/>
      <c r="IO450" s="337"/>
      <c r="IP450" s="337"/>
      <c r="IQ450" s="97" t="str">
        <f t="shared" si="870"/>
        <v/>
      </c>
      <c r="IR450" s="994"/>
      <c r="IS450" s="337"/>
      <c r="IT450" s="337"/>
      <c r="IU450" s="337"/>
      <c r="IV450" s="510" t="str">
        <f t="shared" si="871"/>
        <v/>
      </c>
      <c r="IW450" s="995"/>
    </row>
    <row r="451" spans="1:257" x14ac:dyDescent="0.25">
      <c r="A451" s="996"/>
      <c r="B451" s="507">
        <v>12</v>
      </c>
      <c r="C451" s="97" t="str">
        <f>IF(Proponentes!B442&gt;0,Proponentes!B442,"")</f>
        <v/>
      </c>
      <c r="D451" s="335"/>
      <c r="E451" s="335"/>
      <c r="F451" s="334"/>
      <c r="G451" s="335"/>
      <c r="H451" s="335"/>
      <c r="I451" s="335"/>
      <c r="J451" s="335"/>
      <c r="K451" s="335"/>
      <c r="L451" s="335"/>
      <c r="M451" s="334"/>
      <c r="N451" s="335"/>
      <c r="O451" s="335"/>
      <c r="P451" s="335"/>
      <c r="Q451" s="335"/>
      <c r="R451" s="335"/>
      <c r="S451" s="335"/>
      <c r="T451" s="334"/>
      <c r="U451" s="335"/>
      <c r="V451" s="335"/>
      <c r="W451" s="335"/>
      <c r="X451" s="335"/>
      <c r="Y451" s="335"/>
      <c r="Z451" s="335"/>
      <c r="AA451" s="334"/>
      <c r="AB451" s="335"/>
      <c r="AC451" s="335"/>
      <c r="AD451" s="335"/>
      <c r="AE451" s="335"/>
      <c r="AF451" s="335"/>
      <c r="AG451" s="97" t="str">
        <f t="shared" si="794"/>
        <v/>
      </c>
      <c r="AH451" s="993"/>
      <c r="AI451" s="335"/>
      <c r="AJ451" s="335" t="str">
        <f t="shared" si="814"/>
        <v/>
      </c>
      <c r="AK451" s="335"/>
      <c r="AL451" s="334"/>
      <c r="AM451" s="335"/>
      <c r="AN451" s="335"/>
      <c r="AO451" s="335"/>
      <c r="AP451" s="335"/>
      <c r="AQ451" s="335"/>
      <c r="AR451" s="335"/>
      <c r="AS451" s="334"/>
      <c r="AT451" s="335"/>
      <c r="AU451" s="335"/>
      <c r="AV451" s="335"/>
      <c r="AW451" s="335"/>
      <c r="AX451" s="335"/>
      <c r="AY451" s="335"/>
      <c r="AZ451" s="334"/>
      <c r="BA451" s="335"/>
      <c r="BB451" s="335"/>
      <c r="BC451" s="335"/>
      <c r="BD451" s="335"/>
      <c r="BE451" s="335"/>
      <c r="BF451" s="335"/>
      <c r="BG451" s="334"/>
      <c r="BH451" s="335"/>
      <c r="BI451" s="335"/>
      <c r="BJ451" s="335"/>
      <c r="BK451" s="335"/>
      <c r="BL451" s="97" t="str">
        <f t="shared" si="795"/>
        <v/>
      </c>
      <c r="BM451" s="993"/>
      <c r="BN451" s="335" t="str">
        <f t="shared" si="850"/>
        <v/>
      </c>
      <c r="BO451" s="334"/>
      <c r="BP451" s="335"/>
      <c r="BQ451" s="335"/>
      <c r="BR451" s="335"/>
      <c r="BS451" s="335" t="str">
        <f t="shared" si="851"/>
        <v/>
      </c>
      <c r="BT451" s="334"/>
      <c r="BU451" s="335"/>
      <c r="BV451" s="335"/>
      <c r="BW451" s="335"/>
      <c r="BX451" s="335" t="str">
        <f t="shared" si="852"/>
        <v/>
      </c>
      <c r="BY451" s="334"/>
      <c r="BZ451" s="335"/>
      <c r="CA451" s="335"/>
      <c r="CB451" s="335"/>
      <c r="CC451" s="335" t="str">
        <f t="shared" si="853"/>
        <v/>
      </c>
      <c r="CD451" s="334"/>
      <c r="CE451" s="335"/>
      <c r="CF451" s="335"/>
      <c r="CG451" s="335"/>
      <c r="CH451" s="997"/>
      <c r="CI451" s="97" t="str">
        <f t="shared" si="854"/>
        <v/>
      </c>
      <c r="CJ451" s="998"/>
      <c r="CK451" s="335"/>
      <c r="CL451" s="97" t="str">
        <f t="shared" si="855"/>
        <v/>
      </c>
      <c r="CM451" s="334"/>
      <c r="CN451" s="335"/>
      <c r="CO451" s="335"/>
      <c r="CP451" s="335"/>
      <c r="CQ451" s="97"/>
      <c r="CR451" s="334"/>
      <c r="CS451" s="335"/>
      <c r="CT451" s="335"/>
      <c r="CU451" s="335"/>
      <c r="CV451" s="97"/>
      <c r="CW451" s="334"/>
      <c r="CX451" s="335"/>
      <c r="CY451" s="335"/>
      <c r="CZ451" s="335"/>
      <c r="DA451" s="97"/>
      <c r="DB451" s="334"/>
      <c r="DC451" s="335"/>
      <c r="DD451" s="335"/>
      <c r="DE451" s="335"/>
      <c r="DF451" s="97" t="str">
        <f t="shared" si="801"/>
        <v/>
      </c>
      <c r="DG451" s="993"/>
      <c r="DH451" s="335"/>
      <c r="DI451" s="97" t="str">
        <f t="shared" si="816"/>
        <v/>
      </c>
      <c r="DJ451" s="334"/>
      <c r="DK451" s="335"/>
      <c r="DL451" s="335"/>
      <c r="DM451" s="97"/>
      <c r="DN451" s="334"/>
      <c r="DO451" s="335"/>
      <c r="DP451" s="335"/>
      <c r="DQ451" s="97"/>
      <c r="DR451" s="334"/>
      <c r="DS451" s="335"/>
      <c r="DT451" s="335"/>
      <c r="DU451" s="97"/>
      <c r="DV451" s="334"/>
      <c r="DW451" s="335"/>
      <c r="DX451" s="335"/>
      <c r="DY451" s="97" t="str">
        <f t="shared" si="802"/>
        <v/>
      </c>
      <c r="DZ451" s="998"/>
      <c r="EA451" s="335"/>
      <c r="EB451" s="97" t="str">
        <f t="shared" si="859"/>
        <v/>
      </c>
      <c r="EC451" s="334"/>
      <c r="ED451" s="335"/>
      <c r="EE451" s="335"/>
      <c r="EF451" s="97"/>
      <c r="EG451" s="334"/>
      <c r="EH451" s="335"/>
      <c r="EI451" s="335"/>
      <c r="EJ451" s="97"/>
      <c r="EK451" s="334"/>
      <c r="EL451" s="335"/>
      <c r="EM451" s="335"/>
      <c r="EN451" s="97"/>
      <c r="EO451" s="334"/>
      <c r="EP451" s="335"/>
      <c r="EQ451" s="335"/>
      <c r="ER451" s="97" t="str">
        <f t="shared" si="803"/>
        <v/>
      </c>
      <c r="ES451" s="993"/>
      <c r="ET451" s="335"/>
      <c r="EU451" s="97" t="str">
        <f t="shared" si="861"/>
        <v/>
      </c>
      <c r="EV451" s="334"/>
      <c r="EW451" s="335"/>
      <c r="EX451" s="335"/>
      <c r="EY451" s="97"/>
      <c r="EZ451" s="334"/>
      <c r="FA451" s="335"/>
      <c r="FB451" s="335"/>
      <c r="FC451" s="97"/>
      <c r="FD451" s="334"/>
      <c r="FE451" s="335"/>
      <c r="FF451" s="335"/>
      <c r="FG451" s="97"/>
      <c r="FH451" s="334"/>
      <c r="FI451" s="335"/>
      <c r="FJ451" s="335"/>
      <c r="FK451" s="97" t="str">
        <f t="shared" si="804"/>
        <v/>
      </c>
      <c r="FL451" s="993"/>
      <c r="FM451" s="335"/>
      <c r="FN451" s="97" t="str">
        <f t="shared" si="863"/>
        <v/>
      </c>
      <c r="FO451" s="334"/>
      <c r="FP451" s="335"/>
      <c r="FQ451" s="97"/>
      <c r="FR451" s="334"/>
      <c r="FS451" s="335"/>
      <c r="FT451" s="97"/>
      <c r="FU451" s="334"/>
      <c r="FV451" s="335"/>
      <c r="FW451" s="97"/>
      <c r="FX451" s="334"/>
      <c r="FY451" s="335"/>
      <c r="FZ451" s="97" t="str">
        <f t="shared" si="806"/>
        <v/>
      </c>
      <c r="GA451" s="993"/>
      <c r="GB451" s="335"/>
      <c r="GC451" s="510" t="str">
        <f t="shared" si="865"/>
        <v/>
      </c>
      <c r="GD451" s="336"/>
      <c r="GE451" s="337"/>
      <c r="GF451" s="337"/>
      <c r="GG451" s="337"/>
      <c r="GH451" s="337"/>
      <c r="GI451" s="510"/>
      <c r="GJ451" s="336"/>
      <c r="GK451" s="337"/>
      <c r="GL451" s="337"/>
      <c r="GM451" s="337"/>
      <c r="GN451" s="337"/>
      <c r="GO451" s="510"/>
      <c r="GP451" s="336"/>
      <c r="GQ451" s="337"/>
      <c r="GR451" s="337"/>
      <c r="GS451" s="337"/>
      <c r="GT451" s="337"/>
      <c r="GU451" s="510"/>
      <c r="GV451" s="336"/>
      <c r="GW451" s="337"/>
      <c r="GX451" s="337"/>
      <c r="GY451" s="337"/>
      <c r="GZ451" s="336"/>
      <c r="HA451" s="510" t="str">
        <f t="shared" si="808"/>
        <v/>
      </c>
      <c r="HB451" s="994"/>
      <c r="HC451" s="337"/>
      <c r="HD451" s="510" t="str">
        <f t="shared" si="867"/>
        <v/>
      </c>
      <c r="HE451" s="336"/>
      <c r="HF451" s="337"/>
      <c r="HG451" s="337"/>
      <c r="HH451" s="336"/>
      <c r="HI451" s="510"/>
      <c r="HJ451" s="336"/>
      <c r="HK451" s="337"/>
      <c r="HL451" s="337"/>
      <c r="HM451" s="336"/>
      <c r="HN451" s="510"/>
      <c r="HO451" s="336"/>
      <c r="HP451" s="337"/>
      <c r="HQ451" s="337"/>
      <c r="HR451" s="337"/>
      <c r="HS451" s="510"/>
      <c r="HT451" s="336"/>
      <c r="HU451" s="337"/>
      <c r="HV451" s="337"/>
      <c r="HW451" s="337"/>
      <c r="HX451" s="97" t="str">
        <f t="shared" si="809"/>
        <v/>
      </c>
      <c r="HY451" s="994"/>
      <c r="HZ451" s="337"/>
      <c r="IA451" s="510" t="str">
        <f t="shared" si="869"/>
        <v/>
      </c>
      <c r="IB451" s="336"/>
      <c r="IC451" s="337"/>
      <c r="ID451" s="337"/>
      <c r="IE451" s="510"/>
      <c r="IF451" s="336"/>
      <c r="IG451" s="337"/>
      <c r="IH451" s="337"/>
      <c r="II451" s="510"/>
      <c r="IJ451" s="336"/>
      <c r="IK451" s="337"/>
      <c r="IL451" s="337"/>
      <c r="IM451" s="510"/>
      <c r="IN451" s="336"/>
      <c r="IO451" s="337"/>
      <c r="IP451" s="337"/>
      <c r="IQ451" s="97" t="str">
        <f t="shared" si="870"/>
        <v/>
      </c>
      <c r="IR451" s="994"/>
      <c r="IS451" s="337"/>
      <c r="IT451" s="337"/>
      <c r="IU451" s="337"/>
      <c r="IV451" s="510" t="str">
        <f t="shared" si="871"/>
        <v/>
      </c>
      <c r="IW451" s="995"/>
    </row>
    <row r="452" spans="1:257" x14ac:dyDescent="0.25">
      <c r="A452" s="548">
        <v>34</v>
      </c>
      <c r="B452" s="514"/>
      <c r="C452" s="514"/>
      <c r="D452" s="514"/>
      <c r="E452" s="514"/>
      <c r="F452" s="515"/>
      <c r="G452" s="514"/>
      <c r="H452" s="514"/>
      <c r="I452" s="514"/>
      <c r="J452" s="514"/>
      <c r="K452" s="514"/>
      <c r="L452" s="514"/>
      <c r="M452" s="514"/>
      <c r="N452" s="514"/>
      <c r="O452" s="514"/>
      <c r="P452" s="514"/>
      <c r="Q452" s="514"/>
      <c r="R452" s="514"/>
      <c r="S452" s="514"/>
      <c r="T452" s="514"/>
      <c r="U452" s="514"/>
      <c r="V452" s="514"/>
      <c r="W452" s="514"/>
      <c r="X452" s="514"/>
      <c r="Y452" s="514"/>
      <c r="Z452" s="514"/>
      <c r="AA452" s="514"/>
      <c r="AB452" s="514"/>
      <c r="AC452" s="514"/>
      <c r="AD452" s="514"/>
      <c r="AE452" s="514"/>
      <c r="AF452" s="514"/>
      <c r="AG452" s="514"/>
      <c r="AH452" s="514"/>
      <c r="AI452" s="514"/>
      <c r="AJ452" s="514"/>
      <c r="AK452" s="514"/>
      <c r="AL452" s="514"/>
      <c r="AM452" s="514"/>
      <c r="AN452" s="514"/>
      <c r="AO452" s="514"/>
      <c r="AP452" s="514"/>
      <c r="AQ452" s="514"/>
      <c r="AR452" s="514"/>
      <c r="AS452" s="514"/>
      <c r="AT452" s="514"/>
      <c r="AU452" s="514"/>
      <c r="AV452" s="514"/>
      <c r="AW452" s="514"/>
      <c r="AX452" s="514"/>
      <c r="AY452" s="514"/>
      <c r="AZ452" s="514"/>
      <c r="BA452" s="514"/>
      <c r="BB452" s="514"/>
      <c r="BC452" s="514"/>
      <c r="BD452" s="514"/>
      <c r="BE452" s="514"/>
      <c r="BF452" s="514"/>
      <c r="BG452" s="514"/>
      <c r="BH452" s="514"/>
      <c r="BI452" s="514"/>
      <c r="BJ452" s="514"/>
      <c r="BK452" s="514"/>
      <c r="BL452" s="514"/>
      <c r="BM452" s="514"/>
      <c r="BN452" s="514"/>
      <c r="BO452" s="514"/>
      <c r="BP452" s="514"/>
      <c r="BQ452" s="514"/>
      <c r="BR452" s="514"/>
      <c r="BS452" s="514"/>
      <c r="BT452" s="514"/>
      <c r="BU452" s="514"/>
      <c r="BV452" s="514"/>
      <c r="BW452" s="514"/>
      <c r="BX452" s="514"/>
      <c r="BY452" s="514"/>
      <c r="BZ452" s="514"/>
      <c r="CA452" s="514"/>
      <c r="CB452" s="514"/>
      <c r="CC452" s="514"/>
      <c r="CD452" s="514"/>
      <c r="CE452" s="514"/>
      <c r="CF452" s="514"/>
      <c r="CG452" s="514"/>
      <c r="CH452" s="516"/>
      <c r="CI452" s="514"/>
      <c r="CJ452" s="514"/>
      <c r="CK452" s="514"/>
      <c r="CL452" s="514"/>
      <c r="CM452" s="514"/>
      <c r="CN452" s="514"/>
      <c r="CO452" s="514"/>
      <c r="CP452" s="514"/>
      <c r="CQ452" s="514"/>
      <c r="CR452" s="514"/>
      <c r="CS452" s="514"/>
      <c r="CT452" s="514"/>
      <c r="CU452" s="514"/>
      <c r="CV452" s="514"/>
      <c r="CW452" s="514"/>
      <c r="CX452" s="514"/>
      <c r="CY452" s="514"/>
      <c r="CZ452" s="514"/>
      <c r="DA452" s="514"/>
      <c r="DB452" s="514"/>
      <c r="DC452" s="514"/>
      <c r="DD452" s="514"/>
      <c r="DE452" s="514"/>
      <c r="DF452" s="514"/>
      <c r="DG452" s="514"/>
      <c r="DH452" s="514"/>
      <c r="DI452" s="514"/>
      <c r="DJ452" s="514"/>
      <c r="DK452" s="514"/>
      <c r="DL452" s="514"/>
      <c r="DM452" s="514"/>
      <c r="DN452" s="514"/>
      <c r="DO452" s="514"/>
      <c r="DP452" s="514"/>
      <c r="DQ452" s="514"/>
      <c r="DR452" s="514"/>
      <c r="DS452" s="514"/>
      <c r="DT452" s="514"/>
      <c r="DU452" s="514"/>
      <c r="DV452" s="514"/>
      <c r="DW452" s="514"/>
      <c r="DX452" s="514"/>
      <c r="DY452" s="514"/>
      <c r="DZ452" s="514"/>
      <c r="EA452" s="514"/>
      <c r="EB452" s="514"/>
      <c r="EC452" s="514"/>
      <c r="ED452" s="514"/>
      <c r="EE452" s="514"/>
      <c r="EF452" s="514"/>
      <c r="EG452" s="514"/>
      <c r="EH452" s="514"/>
      <c r="EI452" s="514"/>
      <c r="EJ452" s="514"/>
      <c r="EK452" s="514"/>
      <c r="EL452" s="514"/>
      <c r="EM452" s="514"/>
      <c r="EN452" s="514"/>
      <c r="EO452" s="514"/>
      <c r="EP452" s="514"/>
      <c r="EQ452" s="514"/>
      <c r="ER452" s="514"/>
      <c r="ES452" s="514"/>
      <c r="ET452" s="514"/>
      <c r="EU452" s="514"/>
      <c r="EV452" s="514"/>
      <c r="EW452" s="514"/>
      <c r="EX452" s="514"/>
      <c r="EY452" s="514"/>
      <c r="EZ452" s="514"/>
      <c r="FA452" s="514"/>
      <c r="FB452" s="514"/>
      <c r="FC452" s="514"/>
      <c r="FD452" s="514"/>
      <c r="FE452" s="514"/>
      <c r="FF452" s="514"/>
      <c r="FG452" s="514"/>
      <c r="FH452" s="514"/>
      <c r="FI452" s="514"/>
      <c r="FJ452" s="514"/>
      <c r="FK452" s="514"/>
      <c r="FL452" s="514"/>
      <c r="FM452" s="514"/>
      <c r="FN452" s="514"/>
      <c r="FO452" s="514"/>
      <c r="FP452" s="514"/>
      <c r="FQ452" s="514"/>
      <c r="FR452" s="514"/>
      <c r="FS452" s="514"/>
      <c r="FT452" s="514"/>
      <c r="FU452" s="514"/>
      <c r="FV452" s="514"/>
      <c r="FW452" s="514"/>
      <c r="FX452" s="514"/>
      <c r="FY452" s="514"/>
      <c r="FZ452" s="514"/>
      <c r="GA452" s="514"/>
      <c r="GB452" s="514"/>
      <c r="GC452" s="514"/>
      <c r="GD452" s="514"/>
      <c r="GE452" s="514"/>
      <c r="GF452" s="514"/>
      <c r="GG452" s="514"/>
      <c r="GH452" s="514"/>
      <c r="GI452" s="514"/>
      <c r="GJ452" s="514"/>
      <c r="GK452" s="514"/>
      <c r="GL452" s="514"/>
      <c r="GM452" s="514"/>
      <c r="GN452" s="514"/>
      <c r="GO452" s="514"/>
      <c r="GP452" s="514"/>
      <c r="GQ452" s="514"/>
      <c r="GR452" s="514"/>
      <c r="GS452" s="514"/>
      <c r="GT452" s="514"/>
      <c r="GU452" s="514"/>
      <c r="GV452" s="514"/>
      <c r="GW452" s="514"/>
      <c r="GX452" s="514"/>
      <c r="GY452" s="514"/>
      <c r="GZ452" s="514"/>
      <c r="HA452" s="514"/>
      <c r="HB452" s="514"/>
      <c r="HC452" s="514"/>
      <c r="HD452" s="514"/>
      <c r="HE452" s="514"/>
      <c r="HF452" s="514"/>
      <c r="HG452" s="514"/>
      <c r="HH452" s="514"/>
      <c r="HI452" s="514"/>
      <c r="HJ452" s="514"/>
      <c r="HK452" s="514"/>
      <c r="HL452" s="514"/>
      <c r="HM452" s="514"/>
      <c r="HN452" s="514"/>
      <c r="HO452" s="514"/>
      <c r="HP452" s="514"/>
      <c r="HQ452" s="514"/>
      <c r="HR452" s="514"/>
      <c r="HS452" s="514"/>
      <c r="HT452" s="514"/>
      <c r="HU452" s="514"/>
      <c r="HV452" s="514"/>
      <c r="HW452" s="514"/>
      <c r="HX452" s="514"/>
      <c r="HY452" s="514"/>
      <c r="HZ452" s="514"/>
      <c r="IA452" s="514"/>
      <c r="IB452" s="514"/>
      <c r="IC452" s="514"/>
      <c r="ID452" s="514"/>
      <c r="IE452" s="514"/>
      <c r="IF452" s="514"/>
      <c r="IG452" s="514"/>
      <c r="IH452" s="514"/>
      <c r="II452" s="514"/>
      <c r="IJ452" s="514"/>
      <c r="IK452" s="514"/>
      <c r="IL452" s="514"/>
      <c r="IM452" s="514"/>
      <c r="IN452" s="514"/>
      <c r="IO452" s="514"/>
      <c r="IP452" s="514"/>
      <c r="IQ452" s="514"/>
      <c r="IR452" s="514"/>
      <c r="IS452" s="514"/>
      <c r="IT452" s="514"/>
      <c r="IU452" s="514"/>
      <c r="IV452" s="514"/>
      <c r="IW452" s="549"/>
    </row>
    <row r="453" spans="1:257" ht="33" x14ac:dyDescent="0.25">
      <c r="A453" s="996">
        <f t="shared" ref="A453" si="872">A465</f>
        <v>35</v>
      </c>
      <c r="B453" s="507">
        <v>1</v>
      </c>
      <c r="C453" s="97" t="str">
        <f>IF(Proponentes!B444&gt;0,Proponentes!B444,"")</f>
        <v xml:space="preserve">UNION TEMPORAL SAS </v>
      </c>
      <c r="D453" s="335"/>
      <c r="E453" s="523" t="s">
        <v>1873</v>
      </c>
      <c r="F453" s="334" t="s">
        <v>1874</v>
      </c>
      <c r="G453" s="341">
        <v>47372</v>
      </c>
      <c r="H453" s="335" t="s">
        <v>1631</v>
      </c>
      <c r="I453" s="335" t="s">
        <v>1538</v>
      </c>
      <c r="J453" s="341"/>
      <c r="K453" s="335"/>
      <c r="L453" s="523" t="s">
        <v>1875</v>
      </c>
      <c r="M453" s="334" t="s">
        <v>1876</v>
      </c>
      <c r="N453" s="341">
        <v>45414</v>
      </c>
      <c r="O453" s="335" t="s">
        <v>1631</v>
      </c>
      <c r="P453" s="335" t="s">
        <v>1538</v>
      </c>
      <c r="Q453" s="341"/>
      <c r="R453" s="335"/>
      <c r="S453" s="523" t="s">
        <v>178</v>
      </c>
      <c r="T453" s="334" t="s">
        <v>1877</v>
      </c>
      <c r="U453" s="341">
        <v>44604</v>
      </c>
      <c r="V453" s="335" t="s">
        <v>1631</v>
      </c>
      <c r="W453" s="335" t="s">
        <v>1538</v>
      </c>
      <c r="X453" s="335"/>
      <c r="Y453" s="335"/>
      <c r="Z453" s="335"/>
      <c r="AA453" s="334"/>
      <c r="AB453" s="335"/>
      <c r="AC453" s="335"/>
      <c r="AD453" s="335"/>
      <c r="AE453" s="335"/>
      <c r="AF453" s="335"/>
      <c r="AG453" s="97" t="str">
        <f t="shared" ref="AG453" si="873">IF(E453="","",IF(K453=0,IF(R453=0,IF(Y453=0,IF(AF453=0,"CUMPLE","NO CUMPLE"),"NO CUMPLE"),"NO CUMPLE"),"NO CUMPLE"))</f>
        <v>CUMPLE</v>
      </c>
      <c r="AH453" s="993"/>
      <c r="AI453" s="335"/>
      <c r="AJ453" s="335" t="str">
        <f t="shared" ref="AJ453" si="874">IF(E453&gt;0,E453,"")</f>
        <v xml:space="preserve">SEGURIDAD LAS AMERICAS LTDA </v>
      </c>
      <c r="AK453" s="335" t="s">
        <v>1631</v>
      </c>
      <c r="AL453" s="334" t="s">
        <v>1874</v>
      </c>
      <c r="AM453" s="341">
        <v>47372</v>
      </c>
      <c r="AN453" s="335" t="s">
        <v>1538</v>
      </c>
      <c r="AO453" s="341"/>
      <c r="AP453" s="335"/>
      <c r="AQ453" s="335" t="s">
        <v>1875</v>
      </c>
      <c r="AR453" s="335" t="s">
        <v>1631</v>
      </c>
      <c r="AS453" s="334" t="s">
        <v>1878</v>
      </c>
      <c r="AT453" s="341">
        <v>45414</v>
      </c>
      <c r="AU453" s="335" t="s">
        <v>1538</v>
      </c>
      <c r="AV453" s="341"/>
      <c r="AW453" s="335"/>
      <c r="AX453" s="335" t="s">
        <v>178</v>
      </c>
      <c r="AY453" s="335" t="s">
        <v>1631</v>
      </c>
      <c r="AZ453" s="334" t="s">
        <v>1877</v>
      </c>
      <c r="BA453" s="341">
        <v>44604</v>
      </c>
      <c r="BB453" s="335" t="s">
        <v>1538</v>
      </c>
      <c r="BC453" s="335"/>
      <c r="BD453" s="335"/>
      <c r="BE453" s="335"/>
      <c r="BF453" s="335"/>
      <c r="BG453" s="334"/>
      <c r="BH453" s="335"/>
      <c r="BI453" s="335"/>
      <c r="BJ453" s="335"/>
      <c r="BK453" s="335"/>
      <c r="BL453" s="97" t="str">
        <f t="shared" ref="BL453" si="875">IF(AJ453="","",IF(AP453=0,IF(AW453=0,IF(BD453=0,IF(BK453=0,"CUMPLE","NO CUMPLE"),"NO CUMPLE"),"NO CUMPLE"),"NO CUMPLE"))</f>
        <v>CUMPLE</v>
      </c>
      <c r="BM453" s="993"/>
      <c r="BN453" s="335" t="str">
        <f t="shared" ref="BN453:BN464" si="876">IF(E453&gt;0,E453,"")</f>
        <v xml:space="preserve">SEGURIDAD LAS AMERICAS LTDA </v>
      </c>
      <c r="BO453" s="334"/>
      <c r="BP453" s="335"/>
      <c r="BQ453" s="335"/>
      <c r="BR453" s="335"/>
      <c r="BS453" s="335" t="str">
        <f t="shared" ref="BS453:BS464" si="877">IF(L453&gt;0,L453,"")</f>
        <v>SEGURIDAD ATLAS  LTDA</v>
      </c>
      <c r="BT453" s="334" t="s">
        <v>1879</v>
      </c>
      <c r="BU453" s="335" t="s">
        <v>1631</v>
      </c>
      <c r="BV453" s="335">
        <v>43</v>
      </c>
      <c r="BW453" s="335"/>
      <c r="BX453" s="335" t="str">
        <f t="shared" ref="BX453:BX464" si="878">IF(S453&gt;0,S453,"")</f>
        <v xml:space="preserve">SERVICONI LTDA </v>
      </c>
      <c r="BY453" s="334"/>
      <c r="BZ453" s="335"/>
      <c r="CA453" s="335"/>
      <c r="CB453" s="335"/>
      <c r="CC453" s="335" t="str">
        <f t="shared" ref="CC453:CC464" si="879">IF(Z453&gt;0,Z453,"")</f>
        <v/>
      </c>
      <c r="CD453" s="334"/>
      <c r="CE453" s="335"/>
      <c r="CF453" s="335"/>
      <c r="CG453" s="335"/>
      <c r="CH453" s="997">
        <f>Proponentes!N444</f>
        <v>0</v>
      </c>
      <c r="CI453" s="97" t="str">
        <f t="shared" ref="CI453:CI464" si="880">IF(BN453="","",IF(CJ453=0,"CUMPLE","NO CUMPLE"))</f>
        <v>CUMPLE</v>
      </c>
      <c r="CJ453" s="998"/>
      <c r="CK453" s="335"/>
      <c r="CL453" s="97" t="str">
        <f t="shared" ref="CL453:CL464" si="881">IF(E453&gt;0,E453,"")</f>
        <v xml:space="preserve">SEGURIDAD LAS AMERICAS LTDA </v>
      </c>
      <c r="CM453" s="509" t="s">
        <v>315</v>
      </c>
      <c r="CN453" s="335" t="s">
        <v>1538</v>
      </c>
      <c r="CO453" s="335" t="s">
        <v>1631</v>
      </c>
      <c r="CP453" s="335"/>
      <c r="CQ453" s="97" t="s">
        <v>1875</v>
      </c>
      <c r="CR453" s="334" t="s">
        <v>321</v>
      </c>
      <c r="CS453" s="335" t="s">
        <v>1538</v>
      </c>
      <c r="CT453" s="335" t="s">
        <v>1631</v>
      </c>
      <c r="CU453" s="335"/>
      <c r="CV453" s="97" t="s">
        <v>1880</v>
      </c>
      <c r="CW453" s="334" t="s">
        <v>341</v>
      </c>
      <c r="CX453" s="335" t="s">
        <v>1538</v>
      </c>
      <c r="CY453" s="335" t="s">
        <v>1631</v>
      </c>
      <c r="CZ453" s="335"/>
      <c r="DA453" s="97"/>
      <c r="DB453" s="334"/>
      <c r="DC453" s="335"/>
      <c r="DD453" s="335"/>
      <c r="DE453" s="335"/>
      <c r="DF453" s="97" t="str">
        <f t="shared" ref="DF453" si="882">IF(CL453="","",IF(CP453=0,IF(CU453=0,IF(CZ453=0,IF(DE453=0,"CUMPLE","NO CUMPLE"),"NO CUMPLE"),"NO CUMPLE"),"NO CUMPLE"))</f>
        <v>CUMPLE</v>
      </c>
      <c r="DG453" s="993"/>
      <c r="DH453" s="335"/>
      <c r="DI453" s="97" t="str">
        <f t="shared" ref="DI453" si="883">IF(E453&gt;0,E453,"")</f>
        <v xml:space="preserve">SEGURIDAD LAS AMERICAS LTDA </v>
      </c>
      <c r="DJ453" s="334" t="s">
        <v>315</v>
      </c>
      <c r="DK453" s="335" t="s">
        <v>1631</v>
      </c>
      <c r="DL453" s="335"/>
      <c r="DM453" s="97" t="s">
        <v>176</v>
      </c>
      <c r="DN453" s="334" t="s">
        <v>321</v>
      </c>
      <c r="DO453" s="335" t="s">
        <v>1631</v>
      </c>
      <c r="DP453" s="335"/>
      <c r="DQ453" s="97" t="s">
        <v>1880</v>
      </c>
      <c r="DR453" s="334" t="s">
        <v>341</v>
      </c>
      <c r="DS453" s="335" t="s">
        <v>1631</v>
      </c>
      <c r="DT453" s="335"/>
      <c r="DU453" s="97"/>
      <c r="DV453" s="334"/>
      <c r="DW453" s="335"/>
      <c r="DX453" s="335"/>
      <c r="DY453" s="97" t="str">
        <f t="shared" ref="DY453" si="884">IF(DI453="","",IF(DL453=0,IF(DP453=0,IF(DT453=0,IF(DX453=0,"CUMPLE","NO CUMPLE"),"NO CUMPLE"),"NO CUMPLE"),"NO CUMPLE"))</f>
        <v>CUMPLE</v>
      </c>
      <c r="DZ453" s="998"/>
      <c r="EA453" s="335"/>
      <c r="EB453" s="97" t="str">
        <f t="shared" ref="EB453:EB464" si="885">IF(E453&gt;0,E453,"")</f>
        <v xml:space="preserve">SEGURIDAD LAS AMERICAS LTDA </v>
      </c>
      <c r="EC453" s="334" t="s">
        <v>315</v>
      </c>
      <c r="ED453" s="335" t="s">
        <v>1631</v>
      </c>
      <c r="EE453" s="335"/>
      <c r="EF453" s="97" t="s">
        <v>176</v>
      </c>
      <c r="EG453" s="334" t="s">
        <v>321</v>
      </c>
      <c r="EH453" s="335" t="s">
        <v>1631</v>
      </c>
      <c r="EI453" s="335"/>
      <c r="EJ453" s="97" t="s">
        <v>1880</v>
      </c>
      <c r="EK453" s="334" t="s">
        <v>341</v>
      </c>
      <c r="EL453" s="335" t="s">
        <v>1631</v>
      </c>
      <c r="EM453" s="335"/>
      <c r="EN453" s="97"/>
      <c r="EO453" s="334"/>
      <c r="EP453" s="335"/>
      <c r="EQ453" s="335"/>
      <c r="ER453" s="97" t="str">
        <f t="shared" ref="ER453" si="886">IF(EB453="","",IF(EE453=0,IF(EI453=0,IF(EM453=0,IF(EQ453=0,"CUMPLE","NO CUMPLE"),"NO CUMPLE"),"NO CUMPLE"),"NO CUMPLE"))</f>
        <v>CUMPLE</v>
      </c>
      <c r="ES453" s="993"/>
      <c r="ET453" s="335"/>
      <c r="EU453" s="97" t="str">
        <f t="shared" ref="EU453:EU464" si="887">IF(E453&gt;0,E453,"")</f>
        <v xml:space="preserve">SEGURIDAD LAS AMERICAS LTDA </v>
      </c>
      <c r="EV453" s="334" t="s">
        <v>1881</v>
      </c>
      <c r="EW453" s="335" t="s">
        <v>1631</v>
      </c>
      <c r="EX453" s="335"/>
      <c r="EY453" s="97" t="s">
        <v>1882</v>
      </c>
      <c r="EZ453" s="334" t="s">
        <v>1883</v>
      </c>
      <c r="FA453" s="335" t="s">
        <v>1631</v>
      </c>
      <c r="FB453" s="335"/>
      <c r="FC453" s="97" t="s">
        <v>1880</v>
      </c>
      <c r="FD453" s="334" t="s">
        <v>1884</v>
      </c>
      <c r="FE453" s="335" t="s">
        <v>1631</v>
      </c>
      <c r="FF453" s="335"/>
      <c r="FG453" s="97"/>
      <c r="FH453" s="334"/>
      <c r="FI453" s="335"/>
      <c r="FJ453" s="335"/>
      <c r="FK453" s="97" t="str">
        <f t="shared" ref="FK453" si="888">IF(EU453="","",IF(EX453=0,IF(FB453=0,IF(FF453=0,IF(FJ453=0,"CUMPLE","NO CUMPLE"),"NO CUMPLE"),"NO CUMPLE"),"NO CUMPLE"))</f>
        <v>CUMPLE</v>
      </c>
      <c r="FL453" s="993"/>
      <c r="FM453" s="335"/>
      <c r="FN453" s="97" t="str">
        <f t="shared" ref="FN453:FN464" si="889">IF(E453&gt;0,E453,"")</f>
        <v xml:space="preserve">SEGURIDAD LAS AMERICAS LTDA </v>
      </c>
      <c r="FO453" s="334" t="s">
        <v>801</v>
      </c>
      <c r="FP453" s="335"/>
      <c r="FQ453" s="97" t="s">
        <v>176</v>
      </c>
      <c r="FR453" s="334" t="s">
        <v>1885</v>
      </c>
      <c r="FS453" s="335"/>
      <c r="FT453" s="97" t="s">
        <v>1880</v>
      </c>
      <c r="FU453" s="334" t="s">
        <v>1886</v>
      </c>
      <c r="FV453" s="335"/>
      <c r="FW453" s="97"/>
      <c r="FX453" s="334"/>
      <c r="FY453" s="335"/>
      <c r="FZ453" s="97" t="str">
        <f t="shared" ref="FZ453" si="890">IF(FN453="","",IF(FP453=0,IF(FS453=0,IF(FV453=0,IF(FY453=0,"CUMPLE","NO CUMPLE"),"NO CUMPLE"),"NO CUMPLE"),"NO CUMPLE"))</f>
        <v>CUMPLE</v>
      </c>
      <c r="GA453" s="993"/>
      <c r="GB453" s="335"/>
      <c r="GC453" s="510" t="str">
        <f t="shared" ref="GC453:GC464" si="891">IF(E453&gt;0,E453,"")</f>
        <v xml:space="preserve">SEGURIDAD LAS AMERICAS LTDA </v>
      </c>
      <c r="GD453" s="336" t="s">
        <v>756</v>
      </c>
      <c r="GE453" s="337" t="s">
        <v>1631</v>
      </c>
      <c r="GF453" s="337"/>
      <c r="GG453" s="337"/>
      <c r="GH453" s="337"/>
      <c r="GI453" s="510" t="s">
        <v>1882</v>
      </c>
      <c r="GJ453" s="336" t="s">
        <v>1887</v>
      </c>
      <c r="GK453" s="337" t="s">
        <v>1631</v>
      </c>
      <c r="GL453" s="337"/>
      <c r="GM453" s="337"/>
      <c r="GN453" s="337"/>
      <c r="GO453" s="510" t="s">
        <v>1880</v>
      </c>
      <c r="GP453" s="336" t="s">
        <v>1888</v>
      </c>
      <c r="GQ453" s="337" t="s">
        <v>1631</v>
      </c>
      <c r="GR453" s="337"/>
      <c r="GS453" s="337"/>
      <c r="GT453" s="337"/>
      <c r="GU453" s="510"/>
      <c r="GV453" s="336"/>
      <c r="GW453" s="337"/>
      <c r="GX453" s="337"/>
      <c r="GY453" s="337"/>
      <c r="GZ453" s="336"/>
      <c r="HA453" s="510" t="str">
        <f t="shared" ref="HA453" si="892">IF(GC453="","",IF(GH453=0,IF(GN453=0,IF(GT453=0,IF(GZ453=0,"CUMPLE","NO CUMPLE"),"NO CUMPLE"),"NO CUMPLE"),"NO CUMPLE"))</f>
        <v>CUMPLE</v>
      </c>
      <c r="HB453" s="994"/>
      <c r="HC453" s="337"/>
      <c r="HD453" s="510" t="str">
        <f t="shared" ref="HD453:HD464" si="893">IF(E453&gt;0,E453,"")</f>
        <v xml:space="preserve">SEGURIDAD LAS AMERICAS LTDA </v>
      </c>
      <c r="HE453" s="336" t="s">
        <v>740</v>
      </c>
      <c r="HF453" s="337" t="s">
        <v>1631</v>
      </c>
      <c r="HG453" s="337" t="s">
        <v>1631</v>
      </c>
      <c r="HH453" s="336"/>
      <c r="HI453" s="510" t="s">
        <v>1882</v>
      </c>
      <c r="HJ453" s="336" t="s">
        <v>1889</v>
      </c>
      <c r="HK453" s="337" t="s">
        <v>1631</v>
      </c>
      <c r="HL453" s="337" t="s">
        <v>1631</v>
      </c>
      <c r="HM453" s="336"/>
      <c r="HN453" s="510" t="s">
        <v>1880</v>
      </c>
      <c r="HO453" s="336" t="s">
        <v>1890</v>
      </c>
      <c r="HP453" s="337" t="s">
        <v>1631</v>
      </c>
      <c r="HQ453" s="337" t="s">
        <v>1631</v>
      </c>
      <c r="HR453" s="337"/>
      <c r="HS453" s="510"/>
      <c r="HT453" s="336"/>
      <c r="HU453" s="337"/>
      <c r="HV453" s="337"/>
      <c r="HW453" s="337"/>
      <c r="HX453" s="97" t="str">
        <f t="shared" ref="HX453" si="894">IF(HD453="","",IF(HH453=0,IF(HM453=0,IF(HR453=0,IF(HW453=0,"CUMPLE","NO CUMPLE"),"NO CUMPLE"),"NO CUMPLE"),"NO CUMPLE"))</f>
        <v>CUMPLE</v>
      </c>
      <c r="HY453" s="994"/>
      <c r="HZ453" s="337"/>
      <c r="IA453" s="510" t="str">
        <f>IF(E453&gt;0,E453,"")</f>
        <v xml:space="preserve">SEGURIDAD LAS AMERICAS LTDA </v>
      </c>
      <c r="IB453" s="336" t="s">
        <v>315</v>
      </c>
      <c r="IC453" s="337" t="s">
        <v>1631</v>
      </c>
      <c r="ID453" s="337"/>
      <c r="IE453" s="510" t="s">
        <v>1882</v>
      </c>
      <c r="IF453" s="336" t="s">
        <v>321</v>
      </c>
      <c r="IG453" s="337" t="s">
        <v>1631</v>
      </c>
      <c r="IH453" s="337"/>
      <c r="II453" s="510" t="s">
        <v>178</v>
      </c>
      <c r="IJ453" s="336" t="s">
        <v>1891</v>
      </c>
      <c r="IK453" s="337" t="s">
        <v>1631</v>
      </c>
      <c r="IL453" s="337"/>
      <c r="IM453" s="510"/>
      <c r="IN453" s="336"/>
      <c r="IO453" s="337"/>
      <c r="IP453" s="337"/>
      <c r="IQ453" s="97" t="str">
        <f t="shared" ref="IQ453:IQ464" si="895">IF(IA453="","",IF(ID453=0,IF(IH453=0,IF(IL453=0,IF(IP453=0,"CUMPLE","NO CUMPLE"),"NO CUMPLE"),"NO CUMPLE"),"NO CUMPLE"))</f>
        <v>CUMPLE</v>
      </c>
      <c r="IR453" s="994"/>
      <c r="IS453" s="337"/>
      <c r="IT453" s="337" t="s">
        <v>1631</v>
      </c>
      <c r="IU453" s="336" t="s">
        <v>332</v>
      </c>
      <c r="IV453" s="510" t="str">
        <f t="shared" si="871"/>
        <v>CUMPLE</v>
      </c>
      <c r="IW453" s="995"/>
    </row>
    <row r="454" spans="1:257" x14ac:dyDescent="0.25">
      <c r="A454" s="996"/>
      <c r="B454" s="507">
        <v>2</v>
      </c>
      <c r="C454" s="97" t="str">
        <f>IF(Proponentes!B445&gt;0,Proponentes!B445,"")</f>
        <v/>
      </c>
      <c r="D454" s="335"/>
      <c r="E454" s="335"/>
      <c r="F454" s="334"/>
      <c r="G454" s="335"/>
      <c r="H454" s="335"/>
      <c r="I454" s="335"/>
      <c r="J454" s="335"/>
      <c r="K454" s="335"/>
      <c r="L454" s="335"/>
      <c r="M454" s="334"/>
      <c r="N454" s="335"/>
      <c r="O454" s="335"/>
      <c r="P454" s="335"/>
      <c r="Q454" s="335"/>
      <c r="R454" s="335"/>
      <c r="S454" s="335"/>
      <c r="T454" s="334"/>
      <c r="U454" s="335"/>
      <c r="V454" s="335"/>
      <c r="W454" s="335"/>
      <c r="X454" s="335"/>
      <c r="Y454" s="335"/>
      <c r="Z454" s="335"/>
      <c r="AA454" s="334"/>
      <c r="AB454" s="335"/>
      <c r="AC454" s="335"/>
      <c r="AD454" s="335"/>
      <c r="AE454" s="335"/>
      <c r="AF454" s="335"/>
      <c r="AG454" s="97" t="str">
        <f t="shared" si="794"/>
        <v/>
      </c>
      <c r="AH454" s="993"/>
      <c r="AI454" s="335"/>
      <c r="AJ454" s="335" t="str">
        <f t="shared" si="814"/>
        <v/>
      </c>
      <c r="AK454" s="335"/>
      <c r="AL454" s="334"/>
      <c r="AM454" s="335"/>
      <c r="AN454" s="335"/>
      <c r="AO454" s="335"/>
      <c r="AP454" s="335"/>
      <c r="AQ454" s="335"/>
      <c r="AR454" s="335"/>
      <c r="AS454" s="334"/>
      <c r="AT454" s="335"/>
      <c r="AU454" s="335"/>
      <c r="AV454" s="335"/>
      <c r="AW454" s="335"/>
      <c r="AX454" s="335"/>
      <c r="AY454" s="335"/>
      <c r="AZ454" s="334"/>
      <c r="BA454" s="335"/>
      <c r="BB454" s="335"/>
      <c r="BC454" s="335"/>
      <c r="BD454" s="335"/>
      <c r="BE454" s="335"/>
      <c r="BF454" s="335"/>
      <c r="BG454" s="334"/>
      <c r="BH454" s="335"/>
      <c r="BI454" s="335"/>
      <c r="BJ454" s="335"/>
      <c r="BK454" s="335"/>
      <c r="BL454" s="97" t="str">
        <f t="shared" si="795"/>
        <v/>
      </c>
      <c r="BM454" s="993"/>
      <c r="BN454" s="335" t="str">
        <f t="shared" si="876"/>
        <v/>
      </c>
      <c r="BO454" s="334"/>
      <c r="BP454" s="335"/>
      <c r="BQ454" s="335"/>
      <c r="BR454" s="335"/>
      <c r="BS454" s="335" t="str">
        <f t="shared" si="877"/>
        <v/>
      </c>
      <c r="BT454" s="334"/>
      <c r="BU454" s="335"/>
      <c r="BV454" s="335"/>
      <c r="BW454" s="335"/>
      <c r="BX454" s="335" t="str">
        <f t="shared" si="878"/>
        <v/>
      </c>
      <c r="BY454" s="334"/>
      <c r="BZ454" s="335"/>
      <c r="CA454" s="335"/>
      <c r="CB454" s="335"/>
      <c r="CC454" s="335" t="str">
        <f t="shared" si="879"/>
        <v/>
      </c>
      <c r="CD454" s="334"/>
      <c r="CE454" s="335"/>
      <c r="CF454" s="335"/>
      <c r="CG454" s="335"/>
      <c r="CH454" s="997"/>
      <c r="CI454" s="97" t="str">
        <f t="shared" si="880"/>
        <v/>
      </c>
      <c r="CJ454" s="998"/>
      <c r="CK454" s="335"/>
      <c r="CL454" s="97" t="str">
        <f t="shared" si="881"/>
        <v/>
      </c>
      <c r="CM454" s="334"/>
      <c r="CN454" s="335"/>
      <c r="CO454" s="335"/>
      <c r="CP454" s="335"/>
      <c r="CQ454" s="97"/>
      <c r="CR454" s="334"/>
      <c r="CS454" s="335"/>
      <c r="CT454" s="335"/>
      <c r="CU454" s="335"/>
      <c r="CV454" s="97"/>
      <c r="CW454" s="334"/>
      <c r="CX454" s="335"/>
      <c r="CY454" s="335"/>
      <c r="CZ454" s="335"/>
      <c r="DA454" s="97"/>
      <c r="DB454" s="334"/>
      <c r="DC454" s="335"/>
      <c r="DD454" s="335"/>
      <c r="DE454" s="335"/>
      <c r="DF454" s="97" t="str">
        <f t="shared" si="801"/>
        <v/>
      </c>
      <c r="DG454" s="993"/>
      <c r="DH454" s="335"/>
      <c r="DI454" s="97" t="str">
        <f t="shared" si="816"/>
        <v/>
      </c>
      <c r="DJ454" s="334"/>
      <c r="DK454" s="335"/>
      <c r="DL454" s="335"/>
      <c r="DM454" s="97"/>
      <c r="DN454" s="334"/>
      <c r="DO454" s="335"/>
      <c r="DP454" s="335"/>
      <c r="DQ454" s="97"/>
      <c r="DR454" s="334"/>
      <c r="DS454" s="335"/>
      <c r="DT454" s="335"/>
      <c r="DU454" s="97"/>
      <c r="DV454" s="334"/>
      <c r="DW454" s="335"/>
      <c r="DX454" s="335"/>
      <c r="DY454" s="97" t="str">
        <f t="shared" si="802"/>
        <v/>
      </c>
      <c r="DZ454" s="998"/>
      <c r="EA454" s="335"/>
      <c r="EB454" s="97" t="str">
        <f t="shared" si="885"/>
        <v/>
      </c>
      <c r="EC454" s="334"/>
      <c r="ED454" s="335"/>
      <c r="EE454" s="335"/>
      <c r="EF454" s="97"/>
      <c r="EG454" s="334"/>
      <c r="EH454" s="335"/>
      <c r="EI454" s="335"/>
      <c r="EJ454" s="97"/>
      <c r="EK454" s="334"/>
      <c r="EL454" s="335"/>
      <c r="EM454" s="335"/>
      <c r="EN454" s="97"/>
      <c r="EO454" s="334"/>
      <c r="EP454" s="335"/>
      <c r="EQ454" s="335"/>
      <c r="ER454" s="97" t="str">
        <f t="shared" si="803"/>
        <v/>
      </c>
      <c r="ES454" s="993"/>
      <c r="ET454" s="335"/>
      <c r="EU454" s="97" t="str">
        <f t="shared" si="887"/>
        <v/>
      </c>
      <c r="EV454" s="334"/>
      <c r="EW454" s="335"/>
      <c r="EX454" s="335"/>
      <c r="EY454" s="97"/>
      <c r="EZ454" s="334"/>
      <c r="FA454" s="335"/>
      <c r="FB454" s="335"/>
      <c r="FC454" s="97"/>
      <c r="FD454" s="334"/>
      <c r="FE454" s="335"/>
      <c r="FF454" s="335"/>
      <c r="FG454" s="97"/>
      <c r="FH454" s="334"/>
      <c r="FI454" s="335"/>
      <c r="FJ454" s="335"/>
      <c r="FK454" s="97" t="str">
        <f t="shared" si="804"/>
        <v/>
      </c>
      <c r="FL454" s="993"/>
      <c r="FM454" s="335"/>
      <c r="FN454" s="97" t="str">
        <f t="shared" si="889"/>
        <v/>
      </c>
      <c r="FO454" s="334"/>
      <c r="FP454" s="335"/>
      <c r="FQ454" s="97"/>
      <c r="FR454" s="334"/>
      <c r="FS454" s="335"/>
      <c r="FT454" s="97"/>
      <c r="FU454" s="334"/>
      <c r="FV454" s="335"/>
      <c r="FW454" s="97"/>
      <c r="FX454" s="334"/>
      <c r="FY454" s="335"/>
      <c r="FZ454" s="97" t="str">
        <f t="shared" si="806"/>
        <v/>
      </c>
      <c r="GA454" s="993"/>
      <c r="GB454" s="335"/>
      <c r="GC454" s="510" t="str">
        <f t="shared" si="891"/>
        <v/>
      </c>
      <c r="GD454" s="336"/>
      <c r="GE454" s="337"/>
      <c r="GF454" s="337"/>
      <c r="GG454" s="337"/>
      <c r="GH454" s="337"/>
      <c r="GI454" s="510"/>
      <c r="GJ454" s="336"/>
      <c r="GK454" s="337"/>
      <c r="GL454" s="337"/>
      <c r="GM454" s="337"/>
      <c r="GN454" s="337"/>
      <c r="GO454" s="510"/>
      <c r="GP454" s="336"/>
      <c r="GQ454" s="337"/>
      <c r="GR454" s="337"/>
      <c r="GS454" s="337"/>
      <c r="GT454" s="337"/>
      <c r="GU454" s="510"/>
      <c r="GV454" s="336"/>
      <c r="GW454" s="337"/>
      <c r="GX454" s="337"/>
      <c r="GY454" s="337"/>
      <c r="GZ454" s="336"/>
      <c r="HA454" s="510" t="str">
        <f t="shared" si="808"/>
        <v/>
      </c>
      <c r="HB454" s="994"/>
      <c r="HC454" s="337"/>
      <c r="HD454" s="510" t="str">
        <f t="shared" si="893"/>
        <v/>
      </c>
      <c r="HE454" s="336"/>
      <c r="HF454" s="337"/>
      <c r="HG454" s="337"/>
      <c r="HH454" s="336"/>
      <c r="HI454" s="510"/>
      <c r="HJ454" s="336"/>
      <c r="HK454" s="337"/>
      <c r="HL454" s="337"/>
      <c r="HM454" s="336"/>
      <c r="HN454" s="510"/>
      <c r="HO454" s="336"/>
      <c r="HP454" s="337"/>
      <c r="HQ454" s="337"/>
      <c r="HR454" s="337"/>
      <c r="HS454" s="510"/>
      <c r="HT454" s="336"/>
      <c r="HU454" s="337"/>
      <c r="HV454" s="337"/>
      <c r="HW454" s="337"/>
      <c r="HX454" s="97" t="str">
        <f t="shared" si="809"/>
        <v/>
      </c>
      <c r="HY454" s="994"/>
      <c r="HZ454" s="337"/>
      <c r="IA454" s="510" t="str">
        <f t="shared" ref="IA454:IA464" si="896">IF(E454&gt;0,E454,"")</f>
        <v/>
      </c>
      <c r="IB454" s="336"/>
      <c r="IC454" s="337"/>
      <c r="ID454" s="337"/>
      <c r="IE454" s="510"/>
      <c r="IF454" s="336"/>
      <c r="IG454" s="337"/>
      <c r="IH454" s="337"/>
      <c r="II454" s="510"/>
      <c r="IJ454" s="336"/>
      <c r="IK454" s="337"/>
      <c r="IL454" s="337"/>
      <c r="IM454" s="510"/>
      <c r="IN454" s="336"/>
      <c r="IO454" s="337"/>
      <c r="IP454" s="337"/>
      <c r="IQ454" s="97" t="str">
        <f t="shared" si="895"/>
        <v/>
      </c>
      <c r="IR454" s="994"/>
      <c r="IS454" s="337"/>
      <c r="IT454" s="337"/>
      <c r="IU454" s="337"/>
      <c r="IV454" s="510" t="str">
        <f t="shared" ref="IV454:IV464" si="897">IF(IT454&lt;&gt;"",IF(IT454="SI","CUMPLE","NO CUMPLE"),"")</f>
        <v/>
      </c>
      <c r="IW454" s="995"/>
    </row>
    <row r="455" spans="1:257" x14ac:dyDescent="0.25">
      <c r="A455" s="996"/>
      <c r="B455" s="507">
        <v>3</v>
      </c>
      <c r="C455" s="97" t="str">
        <f>IF(Proponentes!B446&gt;0,Proponentes!B446,"")</f>
        <v/>
      </c>
      <c r="D455" s="335"/>
      <c r="E455" s="335"/>
      <c r="F455" s="334"/>
      <c r="G455" s="335"/>
      <c r="H455" s="335"/>
      <c r="I455" s="335"/>
      <c r="J455" s="335"/>
      <c r="K455" s="335"/>
      <c r="L455" s="335"/>
      <c r="M455" s="334"/>
      <c r="N455" s="335"/>
      <c r="O455" s="335"/>
      <c r="P455" s="335"/>
      <c r="Q455" s="335"/>
      <c r="R455" s="335"/>
      <c r="S455" s="335"/>
      <c r="T455" s="334"/>
      <c r="U455" s="335"/>
      <c r="V455" s="335"/>
      <c r="W455" s="335"/>
      <c r="X455" s="335"/>
      <c r="Y455" s="335"/>
      <c r="Z455" s="335"/>
      <c r="AA455" s="334"/>
      <c r="AB455" s="335"/>
      <c r="AC455" s="335"/>
      <c r="AD455" s="335"/>
      <c r="AE455" s="335"/>
      <c r="AF455" s="335"/>
      <c r="AG455" s="97" t="str">
        <f t="shared" si="794"/>
        <v/>
      </c>
      <c r="AH455" s="993"/>
      <c r="AI455" s="335"/>
      <c r="AJ455" s="335" t="str">
        <f t="shared" si="814"/>
        <v/>
      </c>
      <c r="AK455" s="335"/>
      <c r="AL455" s="334"/>
      <c r="AM455" s="335"/>
      <c r="AN455" s="335"/>
      <c r="AO455" s="335"/>
      <c r="AP455" s="335"/>
      <c r="AQ455" s="335"/>
      <c r="AR455" s="335"/>
      <c r="AS455" s="334"/>
      <c r="AT455" s="335"/>
      <c r="AU455" s="335"/>
      <c r="AV455" s="335"/>
      <c r="AW455" s="335"/>
      <c r="AX455" s="335"/>
      <c r="AY455" s="335"/>
      <c r="AZ455" s="334"/>
      <c r="BA455" s="335"/>
      <c r="BB455" s="335"/>
      <c r="BC455" s="335"/>
      <c r="BD455" s="335"/>
      <c r="BE455" s="335"/>
      <c r="BF455" s="335"/>
      <c r="BG455" s="334"/>
      <c r="BH455" s="335"/>
      <c r="BI455" s="335"/>
      <c r="BJ455" s="335"/>
      <c r="BK455" s="335"/>
      <c r="BL455" s="97" t="str">
        <f t="shared" si="795"/>
        <v/>
      </c>
      <c r="BM455" s="993"/>
      <c r="BN455" s="335" t="str">
        <f t="shared" si="876"/>
        <v/>
      </c>
      <c r="BO455" s="334"/>
      <c r="BP455" s="335"/>
      <c r="BQ455" s="335"/>
      <c r="BR455" s="335"/>
      <c r="BS455" s="335" t="str">
        <f t="shared" si="877"/>
        <v/>
      </c>
      <c r="BT455" s="334"/>
      <c r="BU455" s="335"/>
      <c r="BV455" s="335"/>
      <c r="BW455" s="335"/>
      <c r="BX455" s="335" t="str">
        <f t="shared" si="878"/>
        <v/>
      </c>
      <c r="BY455" s="334"/>
      <c r="BZ455" s="335"/>
      <c r="CA455" s="335"/>
      <c r="CB455" s="335"/>
      <c r="CC455" s="335" t="str">
        <f t="shared" si="879"/>
        <v/>
      </c>
      <c r="CD455" s="334"/>
      <c r="CE455" s="335"/>
      <c r="CF455" s="335"/>
      <c r="CG455" s="335"/>
      <c r="CH455" s="997"/>
      <c r="CI455" s="97" t="str">
        <f t="shared" si="880"/>
        <v/>
      </c>
      <c r="CJ455" s="998"/>
      <c r="CK455" s="335"/>
      <c r="CL455" s="97" t="str">
        <f t="shared" si="881"/>
        <v/>
      </c>
      <c r="CM455" s="334"/>
      <c r="CN455" s="335"/>
      <c r="CO455" s="335"/>
      <c r="CP455" s="335"/>
      <c r="CQ455" s="97"/>
      <c r="CR455" s="334"/>
      <c r="CS455" s="335"/>
      <c r="CT455" s="335"/>
      <c r="CU455" s="335"/>
      <c r="CV455" s="97"/>
      <c r="CW455" s="334"/>
      <c r="CX455" s="335"/>
      <c r="CY455" s="335"/>
      <c r="CZ455" s="335"/>
      <c r="DA455" s="97"/>
      <c r="DB455" s="334"/>
      <c r="DC455" s="335"/>
      <c r="DD455" s="335"/>
      <c r="DE455" s="335"/>
      <c r="DF455" s="97" t="str">
        <f t="shared" si="801"/>
        <v/>
      </c>
      <c r="DG455" s="993"/>
      <c r="DH455" s="335"/>
      <c r="DI455" s="97" t="str">
        <f t="shared" si="816"/>
        <v/>
      </c>
      <c r="DJ455" s="334"/>
      <c r="DK455" s="335"/>
      <c r="DL455" s="335"/>
      <c r="DM455" s="97"/>
      <c r="DN455" s="334"/>
      <c r="DO455" s="335"/>
      <c r="DP455" s="335"/>
      <c r="DQ455" s="97"/>
      <c r="DR455" s="334"/>
      <c r="DS455" s="335"/>
      <c r="DT455" s="335"/>
      <c r="DU455" s="97"/>
      <c r="DV455" s="334"/>
      <c r="DW455" s="335"/>
      <c r="DX455" s="335"/>
      <c r="DY455" s="97" t="str">
        <f t="shared" si="802"/>
        <v/>
      </c>
      <c r="DZ455" s="998"/>
      <c r="EA455" s="335"/>
      <c r="EB455" s="97" t="str">
        <f t="shared" si="885"/>
        <v/>
      </c>
      <c r="EC455" s="334"/>
      <c r="ED455" s="335"/>
      <c r="EE455" s="335"/>
      <c r="EF455" s="97"/>
      <c r="EG455" s="334"/>
      <c r="EH455" s="335"/>
      <c r="EI455" s="335"/>
      <c r="EJ455" s="97"/>
      <c r="EK455" s="334"/>
      <c r="EL455" s="335"/>
      <c r="EM455" s="335"/>
      <c r="EN455" s="97"/>
      <c r="EO455" s="334"/>
      <c r="EP455" s="335"/>
      <c r="EQ455" s="335"/>
      <c r="ER455" s="97" t="str">
        <f t="shared" si="803"/>
        <v/>
      </c>
      <c r="ES455" s="993"/>
      <c r="ET455" s="335"/>
      <c r="EU455" s="97" t="str">
        <f t="shared" si="887"/>
        <v/>
      </c>
      <c r="EV455" s="334"/>
      <c r="EW455" s="335"/>
      <c r="EX455" s="335"/>
      <c r="EY455" s="97"/>
      <c r="EZ455" s="334"/>
      <c r="FA455" s="335"/>
      <c r="FB455" s="335"/>
      <c r="FC455" s="97"/>
      <c r="FD455" s="334"/>
      <c r="FE455" s="335"/>
      <c r="FF455" s="335"/>
      <c r="FG455" s="97"/>
      <c r="FH455" s="334"/>
      <c r="FI455" s="335"/>
      <c r="FJ455" s="335"/>
      <c r="FK455" s="97" t="str">
        <f t="shared" si="804"/>
        <v/>
      </c>
      <c r="FL455" s="993"/>
      <c r="FM455" s="335"/>
      <c r="FN455" s="97" t="str">
        <f t="shared" si="889"/>
        <v/>
      </c>
      <c r="FO455" s="334"/>
      <c r="FP455" s="335"/>
      <c r="FQ455" s="97"/>
      <c r="FR455" s="334"/>
      <c r="FS455" s="335"/>
      <c r="FT455" s="97"/>
      <c r="FU455" s="334"/>
      <c r="FV455" s="335"/>
      <c r="FW455" s="97"/>
      <c r="FX455" s="334"/>
      <c r="FY455" s="335"/>
      <c r="FZ455" s="97" t="str">
        <f t="shared" si="806"/>
        <v/>
      </c>
      <c r="GA455" s="993"/>
      <c r="GB455" s="335"/>
      <c r="GC455" s="510" t="str">
        <f t="shared" si="891"/>
        <v/>
      </c>
      <c r="GD455" s="336"/>
      <c r="GE455" s="337"/>
      <c r="GF455" s="337"/>
      <c r="GG455" s="337"/>
      <c r="GH455" s="337"/>
      <c r="GI455" s="510"/>
      <c r="GJ455" s="336"/>
      <c r="GK455" s="337"/>
      <c r="GL455" s="337"/>
      <c r="GM455" s="337"/>
      <c r="GN455" s="337"/>
      <c r="GO455" s="510"/>
      <c r="GP455" s="336"/>
      <c r="GQ455" s="337"/>
      <c r="GR455" s="337"/>
      <c r="GS455" s="337"/>
      <c r="GT455" s="337"/>
      <c r="GU455" s="510"/>
      <c r="GV455" s="336"/>
      <c r="GW455" s="337"/>
      <c r="GX455" s="337"/>
      <c r="GY455" s="337"/>
      <c r="GZ455" s="336"/>
      <c r="HA455" s="510" t="str">
        <f t="shared" si="808"/>
        <v/>
      </c>
      <c r="HB455" s="994"/>
      <c r="HC455" s="337"/>
      <c r="HD455" s="510" t="str">
        <f t="shared" si="893"/>
        <v/>
      </c>
      <c r="HE455" s="336"/>
      <c r="HF455" s="337"/>
      <c r="HG455" s="337"/>
      <c r="HH455" s="336"/>
      <c r="HI455" s="510"/>
      <c r="HJ455" s="336"/>
      <c r="HK455" s="337"/>
      <c r="HL455" s="337"/>
      <c r="HM455" s="336"/>
      <c r="HN455" s="510"/>
      <c r="HO455" s="336"/>
      <c r="HP455" s="337"/>
      <c r="HQ455" s="337"/>
      <c r="HR455" s="337"/>
      <c r="HS455" s="510"/>
      <c r="HT455" s="336"/>
      <c r="HU455" s="337"/>
      <c r="HV455" s="337"/>
      <c r="HW455" s="337"/>
      <c r="HX455" s="97" t="str">
        <f t="shared" si="809"/>
        <v/>
      </c>
      <c r="HY455" s="994"/>
      <c r="HZ455" s="337"/>
      <c r="IA455" s="510" t="str">
        <f t="shared" si="896"/>
        <v/>
      </c>
      <c r="IB455" s="336"/>
      <c r="IC455" s="337"/>
      <c r="ID455" s="337"/>
      <c r="IE455" s="510"/>
      <c r="IF455" s="336"/>
      <c r="IG455" s="337"/>
      <c r="IH455" s="337"/>
      <c r="II455" s="510"/>
      <c r="IJ455" s="336"/>
      <c r="IK455" s="337"/>
      <c r="IL455" s="337"/>
      <c r="IM455" s="510"/>
      <c r="IN455" s="336"/>
      <c r="IO455" s="337"/>
      <c r="IP455" s="337"/>
      <c r="IQ455" s="97" t="str">
        <f t="shared" si="895"/>
        <v/>
      </c>
      <c r="IR455" s="994"/>
      <c r="IS455" s="337"/>
      <c r="IT455" s="337"/>
      <c r="IU455" s="337"/>
      <c r="IV455" s="510" t="str">
        <f t="shared" si="897"/>
        <v/>
      </c>
      <c r="IW455" s="995"/>
    </row>
    <row r="456" spans="1:257" x14ac:dyDescent="0.25">
      <c r="A456" s="996"/>
      <c r="B456" s="507">
        <v>4</v>
      </c>
      <c r="C456" s="97" t="str">
        <f>IF(Proponentes!B447&gt;0,Proponentes!B447,"")</f>
        <v/>
      </c>
      <c r="D456" s="335"/>
      <c r="E456" s="335"/>
      <c r="F456" s="334"/>
      <c r="G456" s="335"/>
      <c r="H456" s="335"/>
      <c r="I456" s="335"/>
      <c r="J456" s="335"/>
      <c r="K456" s="335"/>
      <c r="L456" s="335"/>
      <c r="M456" s="334"/>
      <c r="N456" s="335"/>
      <c r="O456" s="335"/>
      <c r="P456" s="335"/>
      <c r="Q456" s="335"/>
      <c r="R456" s="335"/>
      <c r="S456" s="335"/>
      <c r="T456" s="334"/>
      <c r="U456" s="335"/>
      <c r="V456" s="335"/>
      <c r="W456" s="335"/>
      <c r="X456" s="335"/>
      <c r="Y456" s="335"/>
      <c r="Z456" s="335"/>
      <c r="AA456" s="334"/>
      <c r="AB456" s="335"/>
      <c r="AC456" s="335"/>
      <c r="AD456" s="335"/>
      <c r="AE456" s="335"/>
      <c r="AF456" s="335"/>
      <c r="AG456" s="97" t="str">
        <f t="shared" si="794"/>
        <v/>
      </c>
      <c r="AH456" s="993"/>
      <c r="AI456" s="335"/>
      <c r="AJ456" s="335" t="str">
        <f t="shared" si="814"/>
        <v/>
      </c>
      <c r="AK456" s="335"/>
      <c r="AL456" s="334"/>
      <c r="AM456" s="335"/>
      <c r="AN456" s="335"/>
      <c r="AO456" s="335"/>
      <c r="AP456" s="335"/>
      <c r="AQ456" s="335"/>
      <c r="AR456" s="335"/>
      <c r="AS456" s="334"/>
      <c r="AT456" s="335"/>
      <c r="AU456" s="335"/>
      <c r="AV456" s="335"/>
      <c r="AW456" s="335"/>
      <c r="AX456" s="335"/>
      <c r="AY456" s="335"/>
      <c r="AZ456" s="334"/>
      <c r="BA456" s="335"/>
      <c r="BB456" s="335"/>
      <c r="BC456" s="335"/>
      <c r="BD456" s="335"/>
      <c r="BE456" s="335"/>
      <c r="BF456" s="335"/>
      <c r="BG456" s="334"/>
      <c r="BH456" s="335"/>
      <c r="BI456" s="335"/>
      <c r="BJ456" s="335"/>
      <c r="BK456" s="335"/>
      <c r="BL456" s="97" t="str">
        <f t="shared" si="795"/>
        <v/>
      </c>
      <c r="BM456" s="993"/>
      <c r="BN456" s="335" t="str">
        <f t="shared" si="876"/>
        <v/>
      </c>
      <c r="BO456" s="334"/>
      <c r="BP456" s="335"/>
      <c r="BQ456" s="335"/>
      <c r="BR456" s="335"/>
      <c r="BS456" s="335" t="str">
        <f t="shared" si="877"/>
        <v/>
      </c>
      <c r="BT456" s="334"/>
      <c r="BU456" s="335"/>
      <c r="BV456" s="335"/>
      <c r="BW456" s="335"/>
      <c r="BX456" s="335" t="str">
        <f t="shared" si="878"/>
        <v/>
      </c>
      <c r="BY456" s="334"/>
      <c r="BZ456" s="335"/>
      <c r="CA456" s="335"/>
      <c r="CB456" s="335"/>
      <c r="CC456" s="335" t="str">
        <f t="shared" si="879"/>
        <v/>
      </c>
      <c r="CD456" s="334"/>
      <c r="CE456" s="335"/>
      <c r="CF456" s="335"/>
      <c r="CG456" s="335"/>
      <c r="CH456" s="997"/>
      <c r="CI456" s="97" t="str">
        <f t="shared" si="880"/>
        <v/>
      </c>
      <c r="CJ456" s="998"/>
      <c r="CK456" s="335"/>
      <c r="CL456" s="97" t="str">
        <f t="shared" si="881"/>
        <v/>
      </c>
      <c r="CM456" s="334"/>
      <c r="CN456" s="335"/>
      <c r="CO456" s="335"/>
      <c r="CP456" s="335"/>
      <c r="CQ456" s="97"/>
      <c r="CR456" s="334"/>
      <c r="CS456" s="335"/>
      <c r="CT456" s="335"/>
      <c r="CU456" s="335"/>
      <c r="CV456" s="97"/>
      <c r="CW456" s="334"/>
      <c r="CX456" s="335"/>
      <c r="CY456" s="335"/>
      <c r="CZ456" s="335"/>
      <c r="DA456" s="97"/>
      <c r="DB456" s="334"/>
      <c r="DC456" s="335"/>
      <c r="DD456" s="335"/>
      <c r="DE456" s="335"/>
      <c r="DF456" s="97" t="str">
        <f t="shared" si="801"/>
        <v/>
      </c>
      <c r="DG456" s="993"/>
      <c r="DH456" s="335"/>
      <c r="DI456" s="97" t="str">
        <f t="shared" si="816"/>
        <v/>
      </c>
      <c r="DJ456" s="334"/>
      <c r="DK456" s="335"/>
      <c r="DL456" s="335"/>
      <c r="DM456" s="97"/>
      <c r="DN456" s="334"/>
      <c r="DO456" s="335"/>
      <c r="DP456" s="335"/>
      <c r="DQ456" s="97"/>
      <c r="DR456" s="334"/>
      <c r="DS456" s="335"/>
      <c r="DT456" s="335"/>
      <c r="DU456" s="97"/>
      <c r="DV456" s="334"/>
      <c r="DW456" s="335"/>
      <c r="DX456" s="335"/>
      <c r="DY456" s="97" t="str">
        <f t="shared" si="802"/>
        <v/>
      </c>
      <c r="DZ456" s="998"/>
      <c r="EA456" s="335"/>
      <c r="EB456" s="97" t="str">
        <f t="shared" si="885"/>
        <v/>
      </c>
      <c r="EC456" s="334"/>
      <c r="ED456" s="335"/>
      <c r="EE456" s="335"/>
      <c r="EF456" s="97"/>
      <c r="EG456" s="334"/>
      <c r="EH456" s="335"/>
      <c r="EI456" s="335"/>
      <c r="EJ456" s="97"/>
      <c r="EK456" s="334"/>
      <c r="EL456" s="335"/>
      <c r="EM456" s="335"/>
      <c r="EN456" s="97"/>
      <c r="EO456" s="334"/>
      <c r="EP456" s="335"/>
      <c r="EQ456" s="335"/>
      <c r="ER456" s="97" t="str">
        <f t="shared" si="803"/>
        <v/>
      </c>
      <c r="ES456" s="993"/>
      <c r="ET456" s="335"/>
      <c r="EU456" s="97" t="str">
        <f t="shared" si="887"/>
        <v/>
      </c>
      <c r="EV456" s="334"/>
      <c r="EW456" s="335"/>
      <c r="EX456" s="335"/>
      <c r="EY456" s="97"/>
      <c r="EZ456" s="334"/>
      <c r="FA456" s="335"/>
      <c r="FB456" s="335"/>
      <c r="FC456" s="97"/>
      <c r="FD456" s="334"/>
      <c r="FE456" s="335"/>
      <c r="FF456" s="335"/>
      <c r="FG456" s="97"/>
      <c r="FH456" s="334"/>
      <c r="FI456" s="335"/>
      <c r="FJ456" s="335"/>
      <c r="FK456" s="97" t="str">
        <f t="shared" si="804"/>
        <v/>
      </c>
      <c r="FL456" s="993"/>
      <c r="FM456" s="335"/>
      <c r="FN456" s="97" t="str">
        <f t="shared" si="889"/>
        <v/>
      </c>
      <c r="FO456" s="334"/>
      <c r="FP456" s="335"/>
      <c r="FQ456" s="97"/>
      <c r="FR456" s="334"/>
      <c r="FS456" s="335"/>
      <c r="FT456" s="97"/>
      <c r="FU456" s="334"/>
      <c r="FV456" s="335"/>
      <c r="FW456" s="97"/>
      <c r="FX456" s="334"/>
      <c r="FY456" s="335"/>
      <c r="FZ456" s="97" t="str">
        <f t="shared" si="806"/>
        <v/>
      </c>
      <c r="GA456" s="993"/>
      <c r="GB456" s="335"/>
      <c r="GC456" s="510" t="str">
        <f t="shared" si="891"/>
        <v/>
      </c>
      <c r="GD456" s="336"/>
      <c r="GE456" s="337"/>
      <c r="GF456" s="337"/>
      <c r="GG456" s="337"/>
      <c r="GH456" s="337"/>
      <c r="GI456" s="510"/>
      <c r="GJ456" s="336"/>
      <c r="GK456" s="337"/>
      <c r="GL456" s="337"/>
      <c r="GM456" s="337"/>
      <c r="GN456" s="337"/>
      <c r="GO456" s="510"/>
      <c r="GP456" s="336"/>
      <c r="GQ456" s="337"/>
      <c r="GR456" s="337"/>
      <c r="GS456" s="337"/>
      <c r="GT456" s="337"/>
      <c r="GU456" s="510"/>
      <c r="GV456" s="336"/>
      <c r="GW456" s="337"/>
      <c r="GX456" s="337"/>
      <c r="GY456" s="337"/>
      <c r="GZ456" s="336"/>
      <c r="HA456" s="510" t="str">
        <f t="shared" si="808"/>
        <v/>
      </c>
      <c r="HB456" s="994"/>
      <c r="HC456" s="337"/>
      <c r="HD456" s="510" t="str">
        <f t="shared" si="893"/>
        <v/>
      </c>
      <c r="HE456" s="336"/>
      <c r="HF456" s="337"/>
      <c r="HG456" s="337"/>
      <c r="HH456" s="336"/>
      <c r="HI456" s="510"/>
      <c r="HJ456" s="336"/>
      <c r="HK456" s="337"/>
      <c r="HL456" s="337"/>
      <c r="HM456" s="336"/>
      <c r="HN456" s="510"/>
      <c r="HO456" s="336"/>
      <c r="HP456" s="337"/>
      <c r="HQ456" s="337"/>
      <c r="HR456" s="337"/>
      <c r="HS456" s="510"/>
      <c r="HT456" s="336"/>
      <c r="HU456" s="337"/>
      <c r="HV456" s="337"/>
      <c r="HW456" s="337"/>
      <c r="HX456" s="97" t="str">
        <f t="shared" si="809"/>
        <v/>
      </c>
      <c r="HY456" s="994"/>
      <c r="HZ456" s="337"/>
      <c r="IA456" s="510" t="str">
        <f t="shared" si="896"/>
        <v/>
      </c>
      <c r="IB456" s="336"/>
      <c r="IC456" s="337"/>
      <c r="ID456" s="337"/>
      <c r="IE456" s="510"/>
      <c r="IF456" s="336"/>
      <c r="IG456" s="337"/>
      <c r="IH456" s="337"/>
      <c r="II456" s="510"/>
      <c r="IJ456" s="336"/>
      <c r="IK456" s="337"/>
      <c r="IL456" s="337"/>
      <c r="IM456" s="510"/>
      <c r="IN456" s="336"/>
      <c r="IO456" s="337"/>
      <c r="IP456" s="337"/>
      <c r="IQ456" s="97" t="str">
        <f t="shared" si="895"/>
        <v/>
      </c>
      <c r="IR456" s="994"/>
      <c r="IS456" s="337"/>
      <c r="IT456" s="337"/>
      <c r="IU456" s="337"/>
      <c r="IV456" s="510" t="str">
        <f t="shared" si="897"/>
        <v/>
      </c>
      <c r="IW456" s="995"/>
    </row>
    <row r="457" spans="1:257" x14ac:dyDescent="0.25">
      <c r="A457" s="996"/>
      <c r="B457" s="507">
        <v>5</v>
      </c>
      <c r="C457" s="97" t="str">
        <f>IF(Proponentes!B448&gt;0,Proponentes!B448,"")</f>
        <v/>
      </c>
      <c r="D457" s="335"/>
      <c r="E457" s="335"/>
      <c r="F457" s="334"/>
      <c r="G457" s="335"/>
      <c r="H457" s="335"/>
      <c r="I457" s="335"/>
      <c r="J457" s="335"/>
      <c r="K457" s="335"/>
      <c r="L457" s="335"/>
      <c r="M457" s="334"/>
      <c r="N457" s="335"/>
      <c r="O457" s="335"/>
      <c r="P457" s="335"/>
      <c r="Q457" s="335"/>
      <c r="R457" s="335"/>
      <c r="S457" s="335"/>
      <c r="T457" s="334"/>
      <c r="U457" s="335"/>
      <c r="V457" s="335"/>
      <c r="W457" s="335"/>
      <c r="X457" s="335"/>
      <c r="Y457" s="335"/>
      <c r="Z457" s="335"/>
      <c r="AA457" s="334"/>
      <c r="AB457" s="335"/>
      <c r="AC457" s="335"/>
      <c r="AD457" s="335"/>
      <c r="AE457" s="335"/>
      <c r="AF457" s="335"/>
      <c r="AG457" s="97" t="str">
        <f t="shared" si="794"/>
        <v/>
      </c>
      <c r="AH457" s="993"/>
      <c r="AI457" s="335"/>
      <c r="AJ457" s="335" t="str">
        <f t="shared" si="814"/>
        <v/>
      </c>
      <c r="AK457" s="335"/>
      <c r="AL457" s="334"/>
      <c r="AM457" s="335"/>
      <c r="AN457" s="335"/>
      <c r="AO457" s="335"/>
      <c r="AP457" s="335"/>
      <c r="AQ457" s="335"/>
      <c r="AR457" s="335"/>
      <c r="AS457" s="334"/>
      <c r="AT457" s="335"/>
      <c r="AU457" s="335"/>
      <c r="AV457" s="335"/>
      <c r="AW457" s="335"/>
      <c r="AX457" s="335"/>
      <c r="AY457" s="335"/>
      <c r="AZ457" s="334"/>
      <c r="BA457" s="335"/>
      <c r="BB457" s="335"/>
      <c r="BC457" s="335"/>
      <c r="BD457" s="335"/>
      <c r="BE457" s="335"/>
      <c r="BF457" s="335"/>
      <c r="BG457" s="334"/>
      <c r="BH457" s="335"/>
      <c r="BI457" s="335"/>
      <c r="BJ457" s="335"/>
      <c r="BK457" s="335"/>
      <c r="BL457" s="97" t="str">
        <f t="shared" si="795"/>
        <v/>
      </c>
      <c r="BM457" s="993"/>
      <c r="BN457" s="335" t="str">
        <f t="shared" si="876"/>
        <v/>
      </c>
      <c r="BO457" s="334"/>
      <c r="BP457" s="335"/>
      <c r="BQ457" s="335"/>
      <c r="BR457" s="335"/>
      <c r="BS457" s="335" t="str">
        <f t="shared" si="877"/>
        <v/>
      </c>
      <c r="BT457" s="334"/>
      <c r="BU457" s="335"/>
      <c r="BV457" s="335"/>
      <c r="BW457" s="335"/>
      <c r="BX457" s="335" t="str">
        <f t="shared" si="878"/>
        <v/>
      </c>
      <c r="BY457" s="334"/>
      <c r="BZ457" s="335"/>
      <c r="CA457" s="335"/>
      <c r="CB457" s="335"/>
      <c r="CC457" s="335" t="str">
        <f t="shared" si="879"/>
        <v/>
      </c>
      <c r="CD457" s="334"/>
      <c r="CE457" s="335"/>
      <c r="CF457" s="335"/>
      <c r="CG457" s="335"/>
      <c r="CH457" s="997"/>
      <c r="CI457" s="97" t="str">
        <f t="shared" si="880"/>
        <v/>
      </c>
      <c r="CJ457" s="998"/>
      <c r="CK457" s="335"/>
      <c r="CL457" s="97" t="str">
        <f t="shared" si="881"/>
        <v/>
      </c>
      <c r="CM457" s="334"/>
      <c r="CN457" s="335"/>
      <c r="CO457" s="335"/>
      <c r="CP457" s="335"/>
      <c r="CQ457" s="97"/>
      <c r="CR457" s="334"/>
      <c r="CS457" s="335"/>
      <c r="CT457" s="335"/>
      <c r="CU457" s="335"/>
      <c r="CV457" s="97"/>
      <c r="CW457" s="334"/>
      <c r="CX457" s="335"/>
      <c r="CY457" s="335"/>
      <c r="CZ457" s="335"/>
      <c r="DA457" s="97"/>
      <c r="DB457" s="334"/>
      <c r="DC457" s="335"/>
      <c r="DD457" s="335"/>
      <c r="DE457" s="335"/>
      <c r="DF457" s="97" t="str">
        <f t="shared" si="801"/>
        <v/>
      </c>
      <c r="DG457" s="993"/>
      <c r="DH457" s="335"/>
      <c r="DI457" s="97" t="str">
        <f t="shared" si="816"/>
        <v/>
      </c>
      <c r="DJ457" s="334"/>
      <c r="DK457" s="335"/>
      <c r="DL457" s="335"/>
      <c r="DM457" s="97"/>
      <c r="DN457" s="334"/>
      <c r="DO457" s="335"/>
      <c r="DP457" s="335"/>
      <c r="DQ457" s="97"/>
      <c r="DR457" s="334"/>
      <c r="DS457" s="335"/>
      <c r="DT457" s="335"/>
      <c r="DU457" s="97"/>
      <c r="DV457" s="334"/>
      <c r="DW457" s="335"/>
      <c r="DX457" s="335"/>
      <c r="DY457" s="97" t="str">
        <f t="shared" si="802"/>
        <v/>
      </c>
      <c r="DZ457" s="998"/>
      <c r="EA457" s="335"/>
      <c r="EB457" s="97" t="str">
        <f t="shared" si="885"/>
        <v/>
      </c>
      <c r="EC457" s="334"/>
      <c r="ED457" s="335"/>
      <c r="EE457" s="335"/>
      <c r="EF457" s="97"/>
      <c r="EG457" s="334"/>
      <c r="EH457" s="335"/>
      <c r="EI457" s="335"/>
      <c r="EJ457" s="97"/>
      <c r="EK457" s="334"/>
      <c r="EL457" s="335"/>
      <c r="EM457" s="335"/>
      <c r="EN457" s="97"/>
      <c r="EO457" s="334"/>
      <c r="EP457" s="335"/>
      <c r="EQ457" s="335"/>
      <c r="ER457" s="97" t="str">
        <f t="shared" si="803"/>
        <v/>
      </c>
      <c r="ES457" s="993"/>
      <c r="ET457" s="335"/>
      <c r="EU457" s="97" t="str">
        <f t="shared" si="887"/>
        <v/>
      </c>
      <c r="EV457" s="334"/>
      <c r="EW457" s="335"/>
      <c r="EX457" s="335"/>
      <c r="EY457" s="97"/>
      <c r="EZ457" s="334"/>
      <c r="FA457" s="335"/>
      <c r="FB457" s="335"/>
      <c r="FC457" s="97"/>
      <c r="FD457" s="334"/>
      <c r="FE457" s="335"/>
      <c r="FF457" s="335"/>
      <c r="FG457" s="97"/>
      <c r="FH457" s="334"/>
      <c r="FI457" s="335"/>
      <c r="FJ457" s="335"/>
      <c r="FK457" s="97" t="str">
        <f t="shared" si="804"/>
        <v/>
      </c>
      <c r="FL457" s="993"/>
      <c r="FM457" s="335"/>
      <c r="FN457" s="97" t="str">
        <f t="shared" si="889"/>
        <v/>
      </c>
      <c r="FO457" s="334"/>
      <c r="FP457" s="335"/>
      <c r="FQ457" s="97"/>
      <c r="FR457" s="334"/>
      <c r="FS457" s="335"/>
      <c r="FT457" s="97"/>
      <c r="FU457" s="334"/>
      <c r="FV457" s="335"/>
      <c r="FW457" s="97"/>
      <c r="FX457" s="334"/>
      <c r="FY457" s="335"/>
      <c r="FZ457" s="97" t="str">
        <f t="shared" si="806"/>
        <v/>
      </c>
      <c r="GA457" s="993"/>
      <c r="GB457" s="335"/>
      <c r="GC457" s="510" t="str">
        <f t="shared" si="891"/>
        <v/>
      </c>
      <c r="GD457" s="336"/>
      <c r="GE457" s="337"/>
      <c r="GF457" s="337"/>
      <c r="GG457" s="337"/>
      <c r="GH457" s="337"/>
      <c r="GI457" s="510"/>
      <c r="GJ457" s="336"/>
      <c r="GK457" s="337"/>
      <c r="GL457" s="337"/>
      <c r="GM457" s="337"/>
      <c r="GN457" s="337"/>
      <c r="GO457" s="510"/>
      <c r="GP457" s="336"/>
      <c r="GQ457" s="337"/>
      <c r="GR457" s="337"/>
      <c r="GS457" s="337"/>
      <c r="GT457" s="337"/>
      <c r="GU457" s="510"/>
      <c r="GV457" s="336"/>
      <c r="GW457" s="337"/>
      <c r="GX457" s="337"/>
      <c r="GY457" s="337"/>
      <c r="GZ457" s="336"/>
      <c r="HA457" s="510" t="str">
        <f t="shared" si="808"/>
        <v/>
      </c>
      <c r="HB457" s="994"/>
      <c r="HC457" s="337"/>
      <c r="HD457" s="510" t="str">
        <f t="shared" si="893"/>
        <v/>
      </c>
      <c r="HE457" s="336"/>
      <c r="HF457" s="337"/>
      <c r="HG457" s="337"/>
      <c r="HH457" s="336"/>
      <c r="HI457" s="510"/>
      <c r="HJ457" s="336"/>
      <c r="HK457" s="337"/>
      <c r="HL457" s="337"/>
      <c r="HM457" s="336"/>
      <c r="HN457" s="510"/>
      <c r="HO457" s="336"/>
      <c r="HP457" s="337"/>
      <c r="HQ457" s="337"/>
      <c r="HR457" s="337"/>
      <c r="HS457" s="510"/>
      <c r="HT457" s="336"/>
      <c r="HU457" s="337"/>
      <c r="HV457" s="337"/>
      <c r="HW457" s="337"/>
      <c r="HX457" s="97" t="str">
        <f t="shared" si="809"/>
        <v/>
      </c>
      <c r="HY457" s="994"/>
      <c r="HZ457" s="337"/>
      <c r="IA457" s="510" t="str">
        <f t="shared" si="896"/>
        <v/>
      </c>
      <c r="IB457" s="336"/>
      <c r="IC457" s="337"/>
      <c r="ID457" s="337"/>
      <c r="IE457" s="510"/>
      <c r="IF457" s="336"/>
      <c r="IG457" s="337"/>
      <c r="IH457" s="337"/>
      <c r="II457" s="510"/>
      <c r="IJ457" s="336"/>
      <c r="IK457" s="337"/>
      <c r="IL457" s="337"/>
      <c r="IM457" s="510"/>
      <c r="IN457" s="336"/>
      <c r="IO457" s="337"/>
      <c r="IP457" s="337"/>
      <c r="IQ457" s="97" t="str">
        <f t="shared" si="895"/>
        <v/>
      </c>
      <c r="IR457" s="994"/>
      <c r="IS457" s="337"/>
      <c r="IT457" s="337"/>
      <c r="IU457" s="337"/>
      <c r="IV457" s="510" t="str">
        <f t="shared" si="897"/>
        <v/>
      </c>
      <c r="IW457" s="995"/>
    </row>
    <row r="458" spans="1:257" x14ac:dyDescent="0.25">
      <c r="A458" s="996"/>
      <c r="B458" s="507">
        <v>6</v>
      </c>
      <c r="C458" s="97" t="str">
        <f>IF(Proponentes!B449&gt;0,Proponentes!B449,"")</f>
        <v/>
      </c>
      <c r="D458" s="335"/>
      <c r="E458" s="335"/>
      <c r="F458" s="334"/>
      <c r="G458" s="335"/>
      <c r="H458" s="335"/>
      <c r="I458" s="335"/>
      <c r="J458" s="335"/>
      <c r="K458" s="335"/>
      <c r="L458" s="335"/>
      <c r="M458" s="334"/>
      <c r="N458" s="335"/>
      <c r="O458" s="335"/>
      <c r="P458" s="335"/>
      <c r="Q458" s="335"/>
      <c r="R458" s="335"/>
      <c r="S458" s="335"/>
      <c r="T458" s="334"/>
      <c r="U458" s="335"/>
      <c r="V458" s="335"/>
      <c r="W458" s="335"/>
      <c r="X458" s="335"/>
      <c r="Y458" s="335"/>
      <c r="Z458" s="335"/>
      <c r="AA458" s="334"/>
      <c r="AB458" s="335"/>
      <c r="AC458" s="335"/>
      <c r="AD458" s="335"/>
      <c r="AE458" s="335"/>
      <c r="AF458" s="335"/>
      <c r="AG458" s="97" t="str">
        <f t="shared" si="794"/>
        <v/>
      </c>
      <c r="AH458" s="993"/>
      <c r="AI458" s="335"/>
      <c r="AJ458" s="335" t="str">
        <f t="shared" si="814"/>
        <v/>
      </c>
      <c r="AK458" s="335"/>
      <c r="AL458" s="334"/>
      <c r="AM458" s="335"/>
      <c r="AN458" s="335"/>
      <c r="AO458" s="335"/>
      <c r="AP458" s="335"/>
      <c r="AQ458" s="335"/>
      <c r="AR458" s="335"/>
      <c r="AS458" s="334"/>
      <c r="AT458" s="335"/>
      <c r="AU458" s="335"/>
      <c r="AV458" s="335"/>
      <c r="AW458" s="335"/>
      <c r="AX458" s="335"/>
      <c r="AY458" s="335"/>
      <c r="AZ458" s="334"/>
      <c r="BA458" s="335"/>
      <c r="BB458" s="335"/>
      <c r="BC458" s="335"/>
      <c r="BD458" s="335"/>
      <c r="BE458" s="335"/>
      <c r="BF458" s="335"/>
      <c r="BG458" s="334"/>
      <c r="BH458" s="335"/>
      <c r="BI458" s="335"/>
      <c r="BJ458" s="335"/>
      <c r="BK458" s="335"/>
      <c r="BL458" s="97" t="str">
        <f t="shared" si="795"/>
        <v/>
      </c>
      <c r="BM458" s="993"/>
      <c r="BN458" s="335" t="str">
        <f t="shared" si="876"/>
        <v/>
      </c>
      <c r="BO458" s="334"/>
      <c r="BP458" s="335"/>
      <c r="BQ458" s="335"/>
      <c r="BR458" s="335"/>
      <c r="BS458" s="335" t="str">
        <f t="shared" si="877"/>
        <v/>
      </c>
      <c r="BT458" s="334"/>
      <c r="BU458" s="335"/>
      <c r="BV458" s="335"/>
      <c r="BW458" s="335"/>
      <c r="BX458" s="335" t="str">
        <f t="shared" si="878"/>
        <v/>
      </c>
      <c r="BY458" s="334"/>
      <c r="BZ458" s="335"/>
      <c r="CA458" s="335"/>
      <c r="CB458" s="335"/>
      <c r="CC458" s="335" t="str">
        <f t="shared" si="879"/>
        <v/>
      </c>
      <c r="CD458" s="334"/>
      <c r="CE458" s="335"/>
      <c r="CF458" s="335"/>
      <c r="CG458" s="335"/>
      <c r="CH458" s="997"/>
      <c r="CI458" s="97" t="str">
        <f t="shared" si="880"/>
        <v/>
      </c>
      <c r="CJ458" s="998"/>
      <c r="CK458" s="335"/>
      <c r="CL458" s="97" t="str">
        <f t="shared" si="881"/>
        <v/>
      </c>
      <c r="CM458" s="334"/>
      <c r="CN458" s="335"/>
      <c r="CO458" s="335"/>
      <c r="CP458" s="335"/>
      <c r="CQ458" s="97"/>
      <c r="CR458" s="334"/>
      <c r="CS458" s="335"/>
      <c r="CT458" s="335"/>
      <c r="CU458" s="335"/>
      <c r="CV458" s="97"/>
      <c r="CW458" s="334"/>
      <c r="CX458" s="335"/>
      <c r="CY458" s="335"/>
      <c r="CZ458" s="335"/>
      <c r="DA458" s="97"/>
      <c r="DB458" s="334"/>
      <c r="DC458" s="335"/>
      <c r="DD458" s="335"/>
      <c r="DE458" s="335"/>
      <c r="DF458" s="97" t="str">
        <f t="shared" si="801"/>
        <v/>
      </c>
      <c r="DG458" s="993"/>
      <c r="DH458" s="335"/>
      <c r="DI458" s="97" t="str">
        <f t="shared" si="816"/>
        <v/>
      </c>
      <c r="DJ458" s="334"/>
      <c r="DK458" s="335"/>
      <c r="DL458" s="335"/>
      <c r="DM458" s="97"/>
      <c r="DN458" s="334"/>
      <c r="DO458" s="335"/>
      <c r="DP458" s="335"/>
      <c r="DQ458" s="97"/>
      <c r="DR458" s="334"/>
      <c r="DS458" s="335"/>
      <c r="DT458" s="335"/>
      <c r="DU458" s="97"/>
      <c r="DV458" s="334"/>
      <c r="DW458" s="335"/>
      <c r="DX458" s="335"/>
      <c r="DY458" s="97" t="str">
        <f t="shared" si="802"/>
        <v/>
      </c>
      <c r="DZ458" s="998"/>
      <c r="EA458" s="335"/>
      <c r="EB458" s="97" t="str">
        <f t="shared" si="885"/>
        <v/>
      </c>
      <c r="EC458" s="334"/>
      <c r="ED458" s="335"/>
      <c r="EE458" s="335"/>
      <c r="EF458" s="97"/>
      <c r="EG458" s="334"/>
      <c r="EH458" s="335"/>
      <c r="EI458" s="335"/>
      <c r="EJ458" s="97"/>
      <c r="EK458" s="334"/>
      <c r="EL458" s="335"/>
      <c r="EM458" s="335"/>
      <c r="EN458" s="97"/>
      <c r="EO458" s="334"/>
      <c r="EP458" s="335"/>
      <c r="EQ458" s="335"/>
      <c r="ER458" s="97" t="str">
        <f t="shared" si="803"/>
        <v/>
      </c>
      <c r="ES458" s="993"/>
      <c r="ET458" s="335"/>
      <c r="EU458" s="97" t="str">
        <f t="shared" si="887"/>
        <v/>
      </c>
      <c r="EV458" s="334"/>
      <c r="EW458" s="335"/>
      <c r="EX458" s="335"/>
      <c r="EY458" s="97"/>
      <c r="EZ458" s="334"/>
      <c r="FA458" s="335"/>
      <c r="FB458" s="335"/>
      <c r="FC458" s="97"/>
      <c r="FD458" s="334"/>
      <c r="FE458" s="335"/>
      <c r="FF458" s="335"/>
      <c r="FG458" s="97"/>
      <c r="FH458" s="334"/>
      <c r="FI458" s="335"/>
      <c r="FJ458" s="335"/>
      <c r="FK458" s="97" t="str">
        <f t="shared" si="804"/>
        <v/>
      </c>
      <c r="FL458" s="993"/>
      <c r="FM458" s="335"/>
      <c r="FN458" s="97" t="str">
        <f t="shared" si="889"/>
        <v/>
      </c>
      <c r="FO458" s="334"/>
      <c r="FP458" s="335"/>
      <c r="FQ458" s="97"/>
      <c r="FR458" s="334"/>
      <c r="FS458" s="335"/>
      <c r="FT458" s="97"/>
      <c r="FU458" s="334"/>
      <c r="FV458" s="335"/>
      <c r="FW458" s="97"/>
      <c r="FX458" s="334"/>
      <c r="FY458" s="335"/>
      <c r="FZ458" s="97" t="str">
        <f t="shared" si="806"/>
        <v/>
      </c>
      <c r="GA458" s="993"/>
      <c r="GB458" s="335"/>
      <c r="GC458" s="510" t="str">
        <f t="shared" si="891"/>
        <v/>
      </c>
      <c r="GD458" s="336"/>
      <c r="GE458" s="337"/>
      <c r="GF458" s="337"/>
      <c r="GG458" s="337"/>
      <c r="GH458" s="337"/>
      <c r="GI458" s="510"/>
      <c r="GJ458" s="336"/>
      <c r="GK458" s="337"/>
      <c r="GL458" s="337"/>
      <c r="GM458" s="337"/>
      <c r="GN458" s="337"/>
      <c r="GO458" s="510"/>
      <c r="GP458" s="336"/>
      <c r="GQ458" s="337"/>
      <c r="GR458" s="337"/>
      <c r="GS458" s="337"/>
      <c r="GT458" s="337"/>
      <c r="GU458" s="510"/>
      <c r="GV458" s="336"/>
      <c r="GW458" s="337"/>
      <c r="GX458" s="337"/>
      <c r="GY458" s="337"/>
      <c r="GZ458" s="336"/>
      <c r="HA458" s="510" t="str">
        <f t="shared" si="808"/>
        <v/>
      </c>
      <c r="HB458" s="994"/>
      <c r="HC458" s="337"/>
      <c r="HD458" s="510" t="str">
        <f t="shared" si="893"/>
        <v/>
      </c>
      <c r="HE458" s="336"/>
      <c r="HF458" s="337"/>
      <c r="HG458" s="337"/>
      <c r="HH458" s="336"/>
      <c r="HI458" s="510"/>
      <c r="HJ458" s="336"/>
      <c r="HK458" s="337"/>
      <c r="HL458" s="337"/>
      <c r="HM458" s="336"/>
      <c r="HN458" s="510"/>
      <c r="HO458" s="336"/>
      <c r="HP458" s="337"/>
      <c r="HQ458" s="337"/>
      <c r="HR458" s="337"/>
      <c r="HS458" s="510"/>
      <c r="HT458" s="336"/>
      <c r="HU458" s="337"/>
      <c r="HV458" s="337"/>
      <c r="HW458" s="337"/>
      <c r="HX458" s="97" t="str">
        <f t="shared" si="809"/>
        <v/>
      </c>
      <c r="HY458" s="994"/>
      <c r="HZ458" s="337"/>
      <c r="IA458" s="510" t="str">
        <f t="shared" si="896"/>
        <v/>
      </c>
      <c r="IB458" s="336"/>
      <c r="IC458" s="337"/>
      <c r="ID458" s="337"/>
      <c r="IE458" s="510"/>
      <c r="IF458" s="336"/>
      <c r="IG458" s="337"/>
      <c r="IH458" s="337"/>
      <c r="II458" s="510"/>
      <c r="IJ458" s="336"/>
      <c r="IK458" s="337"/>
      <c r="IL458" s="337"/>
      <c r="IM458" s="510"/>
      <c r="IN458" s="336"/>
      <c r="IO458" s="337"/>
      <c r="IP458" s="337"/>
      <c r="IQ458" s="97" t="str">
        <f t="shared" si="895"/>
        <v/>
      </c>
      <c r="IR458" s="994"/>
      <c r="IS458" s="337"/>
      <c r="IT458" s="337"/>
      <c r="IU458" s="337"/>
      <c r="IV458" s="510" t="str">
        <f t="shared" si="897"/>
        <v/>
      </c>
      <c r="IW458" s="995"/>
    </row>
    <row r="459" spans="1:257" x14ac:dyDescent="0.25">
      <c r="A459" s="996"/>
      <c r="B459" s="507">
        <v>7</v>
      </c>
      <c r="C459" s="97" t="str">
        <f>IF(Proponentes!B450&gt;0,Proponentes!B450,"")</f>
        <v/>
      </c>
      <c r="D459" s="335"/>
      <c r="E459" s="335"/>
      <c r="F459" s="334"/>
      <c r="G459" s="335"/>
      <c r="H459" s="335"/>
      <c r="I459" s="335"/>
      <c r="J459" s="335"/>
      <c r="K459" s="335"/>
      <c r="L459" s="335"/>
      <c r="M459" s="334"/>
      <c r="N459" s="335"/>
      <c r="O459" s="335"/>
      <c r="P459" s="335"/>
      <c r="Q459" s="335"/>
      <c r="R459" s="335"/>
      <c r="S459" s="335"/>
      <c r="T459" s="334"/>
      <c r="U459" s="335"/>
      <c r="V459" s="335"/>
      <c r="W459" s="335"/>
      <c r="X459" s="335"/>
      <c r="Y459" s="335"/>
      <c r="Z459" s="335"/>
      <c r="AA459" s="334"/>
      <c r="AB459" s="335"/>
      <c r="AC459" s="335"/>
      <c r="AD459" s="335"/>
      <c r="AE459" s="335"/>
      <c r="AF459" s="335"/>
      <c r="AG459" s="97" t="str">
        <f t="shared" si="794"/>
        <v/>
      </c>
      <c r="AH459" s="993"/>
      <c r="AI459" s="335"/>
      <c r="AJ459" s="335" t="str">
        <f t="shared" si="814"/>
        <v/>
      </c>
      <c r="AK459" s="335"/>
      <c r="AL459" s="334"/>
      <c r="AM459" s="335"/>
      <c r="AN459" s="335"/>
      <c r="AO459" s="335"/>
      <c r="AP459" s="335"/>
      <c r="AQ459" s="335"/>
      <c r="AR459" s="335"/>
      <c r="AS459" s="334"/>
      <c r="AT459" s="335"/>
      <c r="AU459" s="335"/>
      <c r="AV459" s="335"/>
      <c r="AW459" s="335"/>
      <c r="AX459" s="335"/>
      <c r="AY459" s="335"/>
      <c r="AZ459" s="334"/>
      <c r="BA459" s="335"/>
      <c r="BB459" s="335"/>
      <c r="BC459" s="335"/>
      <c r="BD459" s="335"/>
      <c r="BE459" s="335"/>
      <c r="BF459" s="335"/>
      <c r="BG459" s="334"/>
      <c r="BH459" s="335"/>
      <c r="BI459" s="335"/>
      <c r="BJ459" s="335"/>
      <c r="BK459" s="335"/>
      <c r="BL459" s="97" t="str">
        <f t="shared" si="795"/>
        <v/>
      </c>
      <c r="BM459" s="993"/>
      <c r="BN459" s="335" t="str">
        <f t="shared" si="876"/>
        <v/>
      </c>
      <c r="BO459" s="334"/>
      <c r="BP459" s="335"/>
      <c r="BQ459" s="335"/>
      <c r="BR459" s="335"/>
      <c r="BS459" s="335" t="str">
        <f t="shared" si="877"/>
        <v/>
      </c>
      <c r="BT459" s="334"/>
      <c r="BU459" s="335"/>
      <c r="BV459" s="335"/>
      <c r="BW459" s="335"/>
      <c r="BX459" s="335" t="str">
        <f t="shared" si="878"/>
        <v/>
      </c>
      <c r="BY459" s="334"/>
      <c r="BZ459" s="335"/>
      <c r="CA459" s="335"/>
      <c r="CB459" s="335"/>
      <c r="CC459" s="335" t="str">
        <f t="shared" si="879"/>
        <v/>
      </c>
      <c r="CD459" s="334"/>
      <c r="CE459" s="335"/>
      <c r="CF459" s="335"/>
      <c r="CG459" s="335"/>
      <c r="CH459" s="997"/>
      <c r="CI459" s="97" t="str">
        <f t="shared" si="880"/>
        <v/>
      </c>
      <c r="CJ459" s="998"/>
      <c r="CK459" s="335"/>
      <c r="CL459" s="97" t="str">
        <f t="shared" si="881"/>
        <v/>
      </c>
      <c r="CM459" s="334"/>
      <c r="CN459" s="335"/>
      <c r="CO459" s="335"/>
      <c r="CP459" s="335"/>
      <c r="CQ459" s="97"/>
      <c r="CR459" s="334"/>
      <c r="CS459" s="335"/>
      <c r="CT459" s="335"/>
      <c r="CU459" s="335"/>
      <c r="CV459" s="97"/>
      <c r="CW459" s="334"/>
      <c r="CX459" s="335"/>
      <c r="CY459" s="335"/>
      <c r="CZ459" s="335"/>
      <c r="DA459" s="97"/>
      <c r="DB459" s="334"/>
      <c r="DC459" s="335"/>
      <c r="DD459" s="335"/>
      <c r="DE459" s="335"/>
      <c r="DF459" s="97" t="str">
        <f t="shared" si="801"/>
        <v/>
      </c>
      <c r="DG459" s="993"/>
      <c r="DH459" s="335"/>
      <c r="DI459" s="97" t="str">
        <f t="shared" si="816"/>
        <v/>
      </c>
      <c r="DJ459" s="334"/>
      <c r="DK459" s="335"/>
      <c r="DL459" s="335"/>
      <c r="DM459" s="97"/>
      <c r="DN459" s="334"/>
      <c r="DO459" s="335"/>
      <c r="DP459" s="335"/>
      <c r="DQ459" s="97"/>
      <c r="DR459" s="334"/>
      <c r="DS459" s="335"/>
      <c r="DT459" s="335"/>
      <c r="DU459" s="97"/>
      <c r="DV459" s="334"/>
      <c r="DW459" s="335"/>
      <c r="DX459" s="335"/>
      <c r="DY459" s="97" t="str">
        <f t="shared" si="802"/>
        <v/>
      </c>
      <c r="DZ459" s="998"/>
      <c r="EA459" s="335"/>
      <c r="EB459" s="97" t="str">
        <f t="shared" si="885"/>
        <v/>
      </c>
      <c r="EC459" s="334"/>
      <c r="ED459" s="335"/>
      <c r="EE459" s="335"/>
      <c r="EF459" s="97"/>
      <c r="EG459" s="334"/>
      <c r="EH459" s="335"/>
      <c r="EI459" s="335"/>
      <c r="EJ459" s="97"/>
      <c r="EK459" s="334"/>
      <c r="EL459" s="335"/>
      <c r="EM459" s="335"/>
      <c r="EN459" s="97"/>
      <c r="EO459" s="334"/>
      <c r="EP459" s="335"/>
      <c r="EQ459" s="335"/>
      <c r="ER459" s="97" t="str">
        <f t="shared" si="803"/>
        <v/>
      </c>
      <c r="ES459" s="993"/>
      <c r="ET459" s="335"/>
      <c r="EU459" s="97" t="str">
        <f t="shared" si="887"/>
        <v/>
      </c>
      <c r="EV459" s="334"/>
      <c r="EW459" s="335"/>
      <c r="EX459" s="335"/>
      <c r="EY459" s="97"/>
      <c r="EZ459" s="334"/>
      <c r="FA459" s="335"/>
      <c r="FB459" s="335"/>
      <c r="FC459" s="97"/>
      <c r="FD459" s="334"/>
      <c r="FE459" s="335"/>
      <c r="FF459" s="335"/>
      <c r="FG459" s="97"/>
      <c r="FH459" s="334"/>
      <c r="FI459" s="335"/>
      <c r="FJ459" s="335"/>
      <c r="FK459" s="97" t="str">
        <f t="shared" si="804"/>
        <v/>
      </c>
      <c r="FL459" s="993"/>
      <c r="FM459" s="335"/>
      <c r="FN459" s="97" t="str">
        <f t="shared" si="889"/>
        <v/>
      </c>
      <c r="FO459" s="334"/>
      <c r="FP459" s="335"/>
      <c r="FQ459" s="97"/>
      <c r="FR459" s="334"/>
      <c r="FS459" s="335"/>
      <c r="FT459" s="97"/>
      <c r="FU459" s="334"/>
      <c r="FV459" s="335"/>
      <c r="FW459" s="97"/>
      <c r="FX459" s="334"/>
      <c r="FY459" s="335"/>
      <c r="FZ459" s="97" t="str">
        <f t="shared" si="806"/>
        <v/>
      </c>
      <c r="GA459" s="993"/>
      <c r="GB459" s="335"/>
      <c r="GC459" s="510" t="str">
        <f t="shared" si="891"/>
        <v/>
      </c>
      <c r="GD459" s="336"/>
      <c r="GE459" s="337"/>
      <c r="GF459" s="337"/>
      <c r="GG459" s="337"/>
      <c r="GH459" s="337"/>
      <c r="GI459" s="510"/>
      <c r="GJ459" s="336"/>
      <c r="GK459" s="337"/>
      <c r="GL459" s="337"/>
      <c r="GM459" s="337"/>
      <c r="GN459" s="337"/>
      <c r="GO459" s="510"/>
      <c r="GP459" s="336"/>
      <c r="GQ459" s="337"/>
      <c r="GR459" s="337"/>
      <c r="GS459" s="337"/>
      <c r="GT459" s="337"/>
      <c r="GU459" s="510"/>
      <c r="GV459" s="336"/>
      <c r="GW459" s="337"/>
      <c r="GX459" s="337"/>
      <c r="GY459" s="337"/>
      <c r="GZ459" s="336"/>
      <c r="HA459" s="510" t="str">
        <f t="shared" si="808"/>
        <v/>
      </c>
      <c r="HB459" s="994"/>
      <c r="HC459" s="337"/>
      <c r="HD459" s="510" t="str">
        <f t="shared" si="893"/>
        <v/>
      </c>
      <c r="HE459" s="336"/>
      <c r="HF459" s="337"/>
      <c r="HG459" s="337"/>
      <c r="HH459" s="336"/>
      <c r="HI459" s="510"/>
      <c r="HJ459" s="336"/>
      <c r="HK459" s="337"/>
      <c r="HL459" s="337"/>
      <c r="HM459" s="336"/>
      <c r="HN459" s="510"/>
      <c r="HO459" s="336"/>
      <c r="HP459" s="337"/>
      <c r="HQ459" s="337"/>
      <c r="HR459" s="337"/>
      <c r="HS459" s="510"/>
      <c r="HT459" s="336"/>
      <c r="HU459" s="337"/>
      <c r="HV459" s="337"/>
      <c r="HW459" s="337"/>
      <c r="HX459" s="97" t="str">
        <f t="shared" si="809"/>
        <v/>
      </c>
      <c r="HY459" s="994"/>
      <c r="HZ459" s="337"/>
      <c r="IA459" s="510" t="str">
        <f t="shared" si="896"/>
        <v/>
      </c>
      <c r="IB459" s="336"/>
      <c r="IC459" s="337"/>
      <c r="ID459" s="337"/>
      <c r="IE459" s="510"/>
      <c r="IF459" s="336"/>
      <c r="IG459" s="337"/>
      <c r="IH459" s="337"/>
      <c r="II459" s="510"/>
      <c r="IJ459" s="336"/>
      <c r="IK459" s="337"/>
      <c r="IL459" s="337"/>
      <c r="IM459" s="510"/>
      <c r="IN459" s="336"/>
      <c r="IO459" s="337"/>
      <c r="IP459" s="337"/>
      <c r="IQ459" s="97" t="str">
        <f t="shared" si="895"/>
        <v/>
      </c>
      <c r="IR459" s="994"/>
      <c r="IS459" s="337"/>
      <c r="IT459" s="337"/>
      <c r="IU459" s="337"/>
      <c r="IV459" s="510" t="str">
        <f t="shared" si="897"/>
        <v/>
      </c>
      <c r="IW459" s="995"/>
    </row>
    <row r="460" spans="1:257" x14ac:dyDescent="0.25">
      <c r="A460" s="996"/>
      <c r="B460" s="507">
        <v>8</v>
      </c>
      <c r="C460" s="97" t="str">
        <f>IF(Proponentes!B451&gt;0,Proponentes!B451,"")</f>
        <v/>
      </c>
      <c r="D460" s="335"/>
      <c r="E460" s="335"/>
      <c r="F460" s="334"/>
      <c r="G460" s="335"/>
      <c r="H460" s="335"/>
      <c r="I460" s="335"/>
      <c r="J460" s="335"/>
      <c r="K460" s="335"/>
      <c r="L460" s="335"/>
      <c r="M460" s="334"/>
      <c r="N460" s="335"/>
      <c r="O460" s="335"/>
      <c r="P460" s="335"/>
      <c r="Q460" s="335"/>
      <c r="R460" s="335"/>
      <c r="S460" s="335"/>
      <c r="T460" s="334"/>
      <c r="U460" s="335"/>
      <c r="V460" s="335"/>
      <c r="W460" s="335"/>
      <c r="X460" s="335"/>
      <c r="Y460" s="335"/>
      <c r="Z460" s="335"/>
      <c r="AA460" s="334"/>
      <c r="AB460" s="335"/>
      <c r="AC460" s="335"/>
      <c r="AD460" s="335"/>
      <c r="AE460" s="335"/>
      <c r="AF460" s="335"/>
      <c r="AG460" s="97" t="str">
        <f t="shared" si="794"/>
        <v/>
      </c>
      <c r="AH460" s="993"/>
      <c r="AI460" s="335"/>
      <c r="AJ460" s="335" t="str">
        <f t="shared" si="814"/>
        <v/>
      </c>
      <c r="AK460" s="335"/>
      <c r="AL460" s="334"/>
      <c r="AM460" s="335"/>
      <c r="AN460" s="335"/>
      <c r="AO460" s="335"/>
      <c r="AP460" s="335"/>
      <c r="AQ460" s="335"/>
      <c r="AR460" s="335"/>
      <c r="AS460" s="334"/>
      <c r="AT460" s="335"/>
      <c r="AU460" s="335"/>
      <c r="AV460" s="335"/>
      <c r="AW460" s="335"/>
      <c r="AX460" s="335"/>
      <c r="AY460" s="335"/>
      <c r="AZ460" s="334"/>
      <c r="BA460" s="335"/>
      <c r="BB460" s="335"/>
      <c r="BC460" s="335"/>
      <c r="BD460" s="335"/>
      <c r="BE460" s="335"/>
      <c r="BF460" s="335"/>
      <c r="BG460" s="334"/>
      <c r="BH460" s="335"/>
      <c r="BI460" s="335"/>
      <c r="BJ460" s="335"/>
      <c r="BK460" s="335"/>
      <c r="BL460" s="97" t="str">
        <f t="shared" si="795"/>
        <v/>
      </c>
      <c r="BM460" s="993"/>
      <c r="BN460" s="335" t="str">
        <f t="shared" si="876"/>
        <v/>
      </c>
      <c r="BO460" s="334"/>
      <c r="BP460" s="335"/>
      <c r="BQ460" s="335"/>
      <c r="BR460" s="335"/>
      <c r="BS460" s="335" t="str">
        <f t="shared" si="877"/>
        <v/>
      </c>
      <c r="BT460" s="334"/>
      <c r="BU460" s="335"/>
      <c r="BV460" s="335"/>
      <c r="BW460" s="335"/>
      <c r="BX460" s="335" t="str">
        <f t="shared" si="878"/>
        <v/>
      </c>
      <c r="BY460" s="334"/>
      <c r="BZ460" s="335"/>
      <c r="CA460" s="335"/>
      <c r="CB460" s="335"/>
      <c r="CC460" s="335" t="str">
        <f t="shared" si="879"/>
        <v/>
      </c>
      <c r="CD460" s="334"/>
      <c r="CE460" s="335"/>
      <c r="CF460" s="335"/>
      <c r="CG460" s="335"/>
      <c r="CH460" s="997"/>
      <c r="CI460" s="97" t="str">
        <f t="shared" si="880"/>
        <v/>
      </c>
      <c r="CJ460" s="998"/>
      <c r="CK460" s="335"/>
      <c r="CL460" s="97" t="str">
        <f t="shared" si="881"/>
        <v/>
      </c>
      <c r="CM460" s="334"/>
      <c r="CN460" s="335"/>
      <c r="CO460" s="335"/>
      <c r="CP460" s="335"/>
      <c r="CQ460" s="97"/>
      <c r="CR460" s="334"/>
      <c r="CS460" s="335"/>
      <c r="CT460" s="335"/>
      <c r="CU460" s="335"/>
      <c r="CV460" s="97"/>
      <c r="CW460" s="334"/>
      <c r="CX460" s="335"/>
      <c r="CY460" s="335"/>
      <c r="CZ460" s="335"/>
      <c r="DA460" s="97"/>
      <c r="DB460" s="334"/>
      <c r="DC460" s="335"/>
      <c r="DD460" s="335"/>
      <c r="DE460" s="335"/>
      <c r="DF460" s="97" t="str">
        <f t="shared" si="801"/>
        <v/>
      </c>
      <c r="DG460" s="993"/>
      <c r="DH460" s="335"/>
      <c r="DI460" s="97" t="str">
        <f t="shared" si="816"/>
        <v/>
      </c>
      <c r="DJ460" s="334"/>
      <c r="DK460" s="335"/>
      <c r="DL460" s="335"/>
      <c r="DM460" s="97"/>
      <c r="DN460" s="334"/>
      <c r="DO460" s="335"/>
      <c r="DP460" s="335"/>
      <c r="DQ460" s="97"/>
      <c r="DR460" s="334"/>
      <c r="DS460" s="335"/>
      <c r="DT460" s="335"/>
      <c r="DU460" s="97"/>
      <c r="DV460" s="334"/>
      <c r="DW460" s="335"/>
      <c r="DX460" s="335"/>
      <c r="DY460" s="97" t="str">
        <f t="shared" si="802"/>
        <v/>
      </c>
      <c r="DZ460" s="998"/>
      <c r="EA460" s="335"/>
      <c r="EB460" s="97" t="str">
        <f t="shared" si="885"/>
        <v/>
      </c>
      <c r="EC460" s="334"/>
      <c r="ED460" s="335"/>
      <c r="EE460" s="335"/>
      <c r="EF460" s="97"/>
      <c r="EG460" s="334"/>
      <c r="EH460" s="335"/>
      <c r="EI460" s="335"/>
      <c r="EJ460" s="97"/>
      <c r="EK460" s="334"/>
      <c r="EL460" s="335"/>
      <c r="EM460" s="335"/>
      <c r="EN460" s="97"/>
      <c r="EO460" s="334"/>
      <c r="EP460" s="335"/>
      <c r="EQ460" s="335"/>
      <c r="ER460" s="97" t="str">
        <f t="shared" si="803"/>
        <v/>
      </c>
      <c r="ES460" s="993"/>
      <c r="ET460" s="335"/>
      <c r="EU460" s="97" t="str">
        <f t="shared" si="887"/>
        <v/>
      </c>
      <c r="EV460" s="334"/>
      <c r="EW460" s="335"/>
      <c r="EX460" s="335"/>
      <c r="EY460" s="97"/>
      <c r="EZ460" s="334"/>
      <c r="FA460" s="335"/>
      <c r="FB460" s="335"/>
      <c r="FC460" s="97"/>
      <c r="FD460" s="334"/>
      <c r="FE460" s="335"/>
      <c r="FF460" s="335"/>
      <c r="FG460" s="97"/>
      <c r="FH460" s="334"/>
      <c r="FI460" s="335"/>
      <c r="FJ460" s="335"/>
      <c r="FK460" s="97" t="str">
        <f t="shared" si="804"/>
        <v/>
      </c>
      <c r="FL460" s="993"/>
      <c r="FM460" s="335"/>
      <c r="FN460" s="97" t="str">
        <f t="shared" si="889"/>
        <v/>
      </c>
      <c r="FO460" s="334"/>
      <c r="FP460" s="335"/>
      <c r="FQ460" s="97"/>
      <c r="FR460" s="334"/>
      <c r="FS460" s="335"/>
      <c r="FT460" s="97"/>
      <c r="FU460" s="334"/>
      <c r="FV460" s="335"/>
      <c r="FW460" s="97"/>
      <c r="FX460" s="334"/>
      <c r="FY460" s="335"/>
      <c r="FZ460" s="97" t="str">
        <f t="shared" si="806"/>
        <v/>
      </c>
      <c r="GA460" s="993"/>
      <c r="GB460" s="335"/>
      <c r="GC460" s="510" t="str">
        <f t="shared" si="891"/>
        <v/>
      </c>
      <c r="GD460" s="336"/>
      <c r="GE460" s="337"/>
      <c r="GF460" s="337"/>
      <c r="GG460" s="337"/>
      <c r="GH460" s="337"/>
      <c r="GI460" s="510"/>
      <c r="GJ460" s="336"/>
      <c r="GK460" s="337"/>
      <c r="GL460" s="337"/>
      <c r="GM460" s="337"/>
      <c r="GN460" s="337"/>
      <c r="GO460" s="510"/>
      <c r="GP460" s="336"/>
      <c r="GQ460" s="337"/>
      <c r="GR460" s="337"/>
      <c r="GS460" s="337"/>
      <c r="GT460" s="337"/>
      <c r="GU460" s="510"/>
      <c r="GV460" s="336"/>
      <c r="GW460" s="337"/>
      <c r="GX460" s="337"/>
      <c r="GY460" s="337"/>
      <c r="GZ460" s="336"/>
      <c r="HA460" s="510" t="str">
        <f t="shared" si="808"/>
        <v/>
      </c>
      <c r="HB460" s="994"/>
      <c r="HC460" s="337"/>
      <c r="HD460" s="510" t="str">
        <f t="shared" si="893"/>
        <v/>
      </c>
      <c r="HE460" s="336"/>
      <c r="HF460" s="337"/>
      <c r="HG460" s="337"/>
      <c r="HH460" s="336"/>
      <c r="HI460" s="510"/>
      <c r="HJ460" s="336"/>
      <c r="HK460" s="337"/>
      <c r="HL460" s="337"/>
      <c r="HM460" s="336"/>
      <c r="HN460" s="510"/>
      <c r="HO460" s="336"/>
      <c r="HP460" s="337"/>
      <c r="HQ460" s="337"/>
      <c r="HR460" s="337"/>
      <c r="HS460" s="510"/>
      <c r="HT460" s="336"/>
      <c r="HU460" s="337"/>
      <c r="HV460" s="337"/>
      <c r="HW460" s="337"/>
      <c r="HX460" s="97" t="str">
        <f t="shared" si="809"/>
        <v/>
      </c>
      <c r="HY460" s="994"/>
      <c r="HZ460" s="337"/>
      <c r="IA460" s="510" t="str">
        <f t="shared" si="896"/>
        <v/>
      </c>
      <c r="IB460" s="336"/>
      <c r="IC460" s="337"/>
      <c r="ID460" s="337"/>
      <c r="IE460" s="510"/>
      <c r="IF460" s="336"/>
      <c r="IG460" s="337"/>
      <c r="IH460" s="337"/>
      <c r="II460" s="510"/>
      <c r="IJ460" s="336"/>
      <c r="IK460" s="337"/>
      <c r="IL460" s="337"/>
      <c r="IM460" s="510"/>
      <c r="IN460" s="336"/>
      <c r="IO460" s="337"/>
      <c r="IP460" s="337"/>
      <c r="IQ460" s="97" t="str">
        <f t="shared" si="895"/>
        <v/>
      </c>
      <c r="IR460" s="994"/>
      <c r="IS460" s="337"/>
      <c r="IT460" s="337"/>
      <c r="IU460" s="337"/>
      <c r="IV460" s="510" t="str">
        <f t="shared" si="897"/>
        <v/>
      </c>
      <c r="IW460" s="995"/>
    </row>
    <row r="461" spans="1:257" x14ac:dyDescent="0.25">
      <c r="A461" s="996"/>
      <c r="B461" s="507">
        <v>9</v>
      </c>
      <c r="C461" s="97" t="str">
        <f>IF(Proponentes!B452&gt;0,Proponentes!B452,"")</f>
        <v/>
      </c>
      <c r="D461" s="335"/>
      <c r="E461" s="335"/>
      <c r="F461" s="334"/>
      <c r="G461" s="335"/>
      <c r="H461" s="335"/>
      <c r="I461" s="335"/>
      <c r="J461" s="335"/>
      <c r="K461" s="335"/>
      <c r="L461" s="335"/>
      <c r="M461" s="334"/>
      <c r="N461" s="335"/>
      <c r="O461" s="335"/>
      <c r="P461" s="335"/>
      <c r="Q461" s="335"/>
      <c r="R461" s="335"/>
      <c r="S461" s="335"/>
      <c r="T461" s="334"/>
      <c r="U461" s="335"/>
      <c r="V461" s="335"/>
      <c r="W461" s="335"/>
      <c r="X461" s="335"/>
      <c r="Y461" s="335"/>
      <c r="Z461" s="335"/>
      <c r="AA461" s="334"/>
      <c r="AB461" s="335"/>
      <c r="AC461" s="335"/>
      <c r="AD461" s="335"/>
      <c r="AE461" s="335"/>
      <c r="AF461" s="335"/>
      <c r="AG461" s="97" t="str">
        <f t="shared" si="794"/>
        <v/>
      </c>
      <c r="AH461" s="993"/>
      <c r="AI461" s="335"/>
      <c r="AJ461" s="335" t="str">
        <f t="shared" si="814"/>
        <v/>
      </c>
      <c r="AK461" s="335"/>
      <c r="AL461" s="334"/>
      <c r="AM461" s="335"/>
      <c r="AN461" s="335"/>
      <c r="AO461" s="335"/>
      <c r="AP461" s="335"/>
      <c r="AQ461" s="335"/>
      <c r="AR461" s="335"/>
      <c r="AS461" s="334"/>
      <c r="AT461" s="335"/>
      <c r="AU461" s="335"/>
      <c r="AV461" s="335"/>
      <c r="AW461" s="335"/>
      <c r="AX461" s="335"/>
      <c r="AY461" s="335"/>
      <c r="AZ461" s="334"/>
      <c r="BA461" s="335"/>
      <c r="BB461" s="335"/>
      <c r="BC461" s="335"/>
      <c r="BD461" s="335"/>
      <c r="BE461" s="335"/>
      <c r="BF461" s="335"/>
      <c r="BG461" s="334"/>
      <c r="BH461" s="335"/>
      <c r="BI461" s="335"/>
      <c r="BJ461" s="335"/>
      <c r="BK461" s="335"/>
      <c r="BL461" s="97" t="str">
        <f t="shared" si="795"/>
        <v/>
      </c>
      <c r="BM461" s="993"/>
      <c r="BN461" s="335" t="str">
        <f t="shared" si="876"/>
        <v/>
      </c>
      <c r="BO461" s="334"/>
      <c r="BP461" s="335"/>
      <c r="BQ461" s="335"/>
      <c r="BR461" s="335"/>
      <c r="BS461" s="335" t="str">
        <f t="shared" si="877"/>
        <v/>
      </c>
      <c r="BT461" s="334"/>
      <c r="BU461" s="335"/>
      <c r="BV461" s="335"/>
      <c r="BW461" s="335"/>
      <c r="BX461" s="335" t="str">
        <f t="shared" si="878"/>
        <v/>
      </c>
      <c r="BY461" s="334"/>
      <c r="BZ461" s="335"/>
      <c r="CA461" s="335"/>
      <c r="CB461" s="335"/>
      <c r="CC461" s="335" t="str">
        <f t="shared" si="879"/>
        <v/>
      </c>
      <c r="CD461" s="334"/>
      <c r="CE461" s="335"/>
      <c r="CF461" s="335"/>
      <c r="CG461" s="335"/>
      <c r="CH461" s="997"/>
      <c r="CI461" s="97" t="str">
        <f t="shared" si="880"/>
        <v/>
      </c>
      <c r="CJ461" s="998"/>
      <c r="CK461" s="335"/>
      <c r="CL461" s="97" t="str">
        <f t="shared" si="881"/>
        <v/>
      </c>
      <c r="CM461" s="334"/>
      <c r="CN461" s="335"/>
      <c r="CO461" s="335"/>
      <c r="CP461" s="335"/>
      <c r="CQ461" s="97"/>
      <c r="CR461" s="334"/>
      <c r="CS461" s="335"/>
      <c r="CT461" s="335"/>
      <c r="CU461" s="335"/>
      <c r="CV461" s="97"/>
      <c r="CW461" s="334"/>
      <c r="CX461" s="335"/>
      <c r="CY461" s="335"/>
      <c r="CZ461" s="335"/>
      <c r="DA461" s="97"/>
      <c r="DB461" s="334"/>
      <c r="DC461" s="335"/>
      <c r="DD461" s="335"/>
      <c r="DE461" s="335"/>
      <c r="DF461" s="97" t="str">
        <f t="shared" si="801"/>
        <v/>
      </c>
      <c r="DG461" s="993"/>
      <c r="DH461" s="335"/>
      <c r="DI461" s="97" t="str">
        <f t="shared" si="816"/>
        <v/>
      </c>
      <c r="DJ461" s="334"/>
      <c r="DK461" s="335"/>
      <c r="DL461" s="335"/>
      <c r="DM461" s="97"/>
      <c r="DN461" s="334"/>
      <c r="DO461" s="335"/>
      <c r="DP461" s="335"/>
      <c r="DQ461" s="97"/>
      <c r="DR461" s="334"/>
      <c r="DS461" s="335"/>
      <c r="DT461" s="335"/>
      <c r="DU461" s="97"/>
      <c r="DV461" s="334"/>
      <c r="DW461" s="335"/>
      <c r="DX461" s="335"/>
      <c r="DY461" s="97" t="str">
        <f t="shared" si="802"/>
        <v/>
      </c>
      <c r="DZ461" s="998"/>
      <c r="EA461" s="335"/>
      <c r="EB461" s="97" t="str">
        <f t="shared" si="885"/>
        <v/>
      </c>
      <c r="EC461" s="334"/>
      <c r="ED461" s="335"/>
      <c r="EE461" s="335"/>
      <c r="EF461" s="97"/>
      <c r="EG461" s="334"/>
      <c r="EH461" s="335"/>
      <c r="EI461" s="335"/>
      <c r="EJ461" s="97"/>
      <c r="EK461" s="334"/>
      <c r="EL461" s="335"/>
      <c r="EM461" s="335"/>
      <c r="EN461" s="97"/>
      <c r="EO461" s="334"/>
      <c r="EP461" s="335"/>
      <c r="EQ461" s="335"/>
      <c r="ER461" s="97" t="str">
        <f t="shared" si="803"/>
        <v/>
      </c>
      <c r="ES461" s="993"/>
      <c r="ET461" s="335"/>
      <c r="EU461" s="97" t="str">
        <f t="shared" si="887"/>
        <v/>
      </c>
      <c r="EV461" s="334"/>
      <c r="EW461" s="335"/>
      <c r="EX461" s="335"/>
      <c r="EY461" s="97"/>
      <c r="EZ461" s="334"/>
      <c r="FA461" s="335"/>
      <c r="FB461" s="335"/>
      <c r="FC461" s="97"/>
      <c r="FD461" s="334"/>
      <c r="FE461" s="335"/>
      <c r="FF461" s="335"/>
      <c r="FG461" s="97"/>
      <c r="FH461" s="334"/>
      <c r="FI461" s="335"/>
      <c r="FJ461" s="335"/>
      <c r="FK461" s="97" t="str">
        <f t="shared" si="804"/>
        <v/>
      </c>
      <c r="FL461" s="993"/>
      <c r="FM461" s="335"/>
      <c r="FN461" s="97" t="str">
        <f t="shared" si="889"/>
        <v/>
      </c>
      <c r="FO461" s="334"/>
      <c r="FP461" s="335"/>
      <c r="FQ461" s="97"/>
      <c r="FR461" s="334"/>
      <c r="FS461" s="335"/>
      <c r="FT461" s="97"/>
      <c r="FU461" s="334"/>
      <c r="FV461" s="335"/>
      <c r="FW461" s="97"/>
      <c r="FX461" s="334"/>
      <c r="FY461" s="335"/>
      <c r="FZ461" s="97" t="str">
        <f t="shared" si="806"/>
        <v/>
      </c>
      <c r="GA461" s="993"/>
      <c r="GB461" s="335"/>
      <c r="GC461" s="510" t="str">
        <f t="shared" si="891"/>
        <v/>
      </c>
      <c r="GD461" s="336"/>
      <c r="GE461" s="337"/>
      <c r="GF461" s="337"/>
      <c r="GG461" s="337"/>
      <c r="GH461" s="337"/>
      <c r="GI461" s="510"/>
      <c r="GJ461" s="336"/>
      <c r="GK461" s="337"/>
      <c r="GL461" s="337"/>
      <c r="GM461" s="337"/>
      <c r="GN461" s="337"/>
      <c r="GO461" s="510"/>
      <c r="GP461" s="336"/>
      <c r="GQ461" s="337"/>
      <c r="GR461" s="337"/>
      <c r="GS461" s="337"/>
      <c r="GT461" s="337"/>
      <c r="GU461" s="510"/>
      <c r="GV461" s="336"/>
      <c r="GW461" s="337"/>
      <c r="GX461" s="337"/>
      <c r="GY461" s="337"/>
      <c r="GZ461" s="336"/>
      <c r="HA461" s="510" t="str">
        <f t="shared" si="808"/>
        <v/>
      </c>
      <c r="HB461" s="994"/>
      <c r="HC461" s="337"/>
      <c r="HD461" s="510" t="str">
        <f t="shared" si="893"/>
        <v/>
      </c>
      <c r="HE461" s="336"/>
      <c r="HF461" s="337"/>
      <c r="HG461" s="337"/>
      <c r="HH461" s="336"/>
      <c r="HI461" s="510"/>
      <c r="HJ461" s="336"/>
      <c r="HK461" s="337"/>
      <c r="HL461" s="337"/>
      <c r="HM461" s="336"/>
      <c r="HN461" s="510"/>
      <c r="HO461" s="336"/>
      <c r="HP461" s="337"/>
      <c r="HQ461" s="337"/>
      <c r="HR461" s="337"/>
      <c r="HS461" s="510"/>
      <c r="HT461" s="336"/>
      <c r="HU461" s="337"/>
      <c r="HV461" s="337"/>
      <c r="HW461" s="337"/>
      <c r="HX461" s="97" t="str">
        <f t="shared" si="809"/>
        <v/>
      </c>
      <c r="HY461" s="994"/>
      <c r="HZ461" s="337"/>
      <c r="IA461" s="510" t="str">
        <f t="shared" si="896"/>
        <v/>
      </c>
      <c r="IB461" s="336"/>
      <c r="IC461" s="337"/>
      <c r="ID461" s="337"/>
      <c r="IE461" s="510"/>
      <c r="IF461" s="336"/>
      <c r="IG461" s="337"/>
      <c r="IH461" s="337"/>
      <c r="II461" s="510"/>
      <c r="IJ461" s="336"/>
      <c r="IK461" s="337"/>
      <c r="IL461" s="337"/>
      <c r="IM461" s="510"/>
      <c r="IN461" s="336"/>
      <c r="IO461" s="337"/>
      <c r="IP461" s="337"/>
      <c r="IQ461" s="97" t="str">
        <f t="shared" si="895"/>
        <v/>
      </c>
      <c r="IR461" s="994"/>
      <c r="IS461" s="337"/>
      <c r="IT461" s="337"/>
      <c r="IU461" s="337"/>
      <c r="IV461" s="510" t="str">
        <f t="shared" si="897"/>
        <v/>
      </c>
      <c r="IW461" s="995"/>
    </row>
    <row r="462" spans="1:257" x14ac:dyDescent="0.25">
      <c r="A462" s="996"/>
      <c r="B462" s="507">
        <v>10</v>
      </c>
      <c r="C462" s="97" t="str">
        <f>IF(Proponentes!B453&gt;0,Proponentes!B453,"")</f>
        <v/>
      </c>
      <c r="D462" s="335"/>
      <c r="E462" s="335"/>
      <c r="F462" s="334"/>
      <c r="G462" s="335"/>
      <c r="H462" s="335"/>
      <c r="I462" s="335"/>
      <c r="J462" s="335"/>
      <c r="K462" s="335"/>
      <c r="L462" s="335"/>
      <c r="M462" s="334"/>
      <c r="N462" s="335"/>
      <c r="O462" s="335"/>
      <c r="P462" s="335"/>
      <c r="Q462" s="335"/>
      <c r="R462" s="335"/>
      <c r="S462" s="335"/>
      <c r="T462" s="334"/>
      <c r="U462" s="335"/>
      <c r="V462" s="335"/>
      <c r="W462" s="335"/>
      <c r="X462" s="335"/>
      <c r="Y462" s="335"/>
      <c r="Z462" s="335"/>
      <c r="AA462" s="334"/>
      <c r="AB462" s="335"/>
      <c r="AC462" s="335"/>
      <c r="AD462" s="335"/>
      <c r="AE462" s="335"/>
      <c r="AF462" s="335"/>
      <c r="AG462" s="97" t="str">
        <f t="shared" si="794"/>
        <v/>
      </c>
      <c r="AH462" s="993"/>
      <c r="AI462" s="335"/>
      <c r="AJ462" s="335" t="str">
        <f t="shared" si="814"/>
        <v/>
      </c>
      <c r="AK462" s="335"/>
      <c r="AL462" s="334"/>
      <c r="AM462" s="335"/>
      <c r="AN462" s="335"/>
      <c r="AO462" s="335"/>
      <c r="AP462" s="335"/>
      <c r="AQ462" s="335"/>
      <c r="AR462" s="335"/>
      <c r="AS462" s="334"/>
      <c r="AT462" s="335"/>
      <c r="AU462" s="335"/>
      <c r="AV462" s="335"/>
      <c r="AW462" s="335"/>
      <c r="AX462" s="335"/>
      <c r="AY462" s="335"/>
      <c r="AZ462" s="334"/>
      <c r="BA462" s="335"/>
      <c r="BB462" s="335"/>
      <c r="BC462" s="335"/>
      <c r="BD462" s="335"/>
      <c r="BE462" s="335"/>
      <c r="BF462" s="335"/>
      <c r="BG462" s="334"/>
      <c r="BH462" s="335"/>
      <c r="BI462" s="335"/>
      <c r="BJ462" s="335"/>
      <c r="BK462" s="335"/>
      <c r="BL462" s="97" t="str">
        <f t="shared" si="795"/>
        <v/>
      </c>
      <c r="BM462" s="993"/>
      <c r="BN462" s="335" t="str">
        <f t="shared" si="876"/>
        <v/>
      </c>
      <c r="BO462" s="334"/>
      <c r="BP462" s="335"/>
      <c r="BQ462" s="335"/>
      <c r="BR462" s="335"/>
      <c r="BS462" s="335" t="str">
        <f t="shared" si="877"/>
        <v/>
      </c>
      <c r="BT462" s="334"/>
      <c r="BU462" s="335"/>
      <c r="BV462" s="335"/>
      <c r="BW462" s="335"/>
      <c r="BX462" s="335" t="str">
        <f t="shared" si="878"/>
        <v/>
      </c>
      <c r="BY462" s="334"/>
      <c r="BZ462" s="335"/>
      <c r="CA462" s="335"/>
      <c r="CB462" s="335"/>
      <c r="CC462" s="335" t="str">
        <f t="shared" si="879"/>
        <v/>
      </c>
      <c r="CD462" s="334"/>
      <c r="CE462" s="335"/>
      <c r="CF462" s="335"/>
      <c r="CG462" s="335"/>
      <c r="CH462" s="997"/>
      <c r="CI462" s="97" t="str">
        <f t="shared" si="880"/>
        <v/>
      </c>
      <c r="CJ462" s="998"/>
      <c r="CK462" s="335"/>
      <c r="CL462" s="97" t="str">
        <f t="shared" si="881"/>
        <v/>
      </c>
      <c r="CM462" s="334"/>
      <c r="CN462" s="335"/>
      <c r="CO462" s="335"/>
      <c r="CP462" s="335"/>
      <c r="CQ462" s="97"/>
      <c r="CR462" s="334"/>
      <c r="CS462" s="335"/>
      <c r="CT462" s="335"/>
      <c r="CU462" s="335"/>
      <c r="CV462" s="97"/>
      <c r="CW462" s="334"/>
      <c r="CX462" s="335"/>
      <c r="CY462" s="335"/>
      <c r="CZ462" s="335"/>
      <c r="DA462" s="97"/>
      <c r="DB462" s="334"/>
      <c r="DC462" s="335"/>
      <c r="DD462" s="335"/>
      <c r="DE462" s="335"/>
      <c r="DF462" s="97" t="str">
        <f t="shared" si="801"/>
        <v/>
      </c>
      <c r="DG462" s="993"/>
      <c r="DH462" s="335"/>
      <c r="DI462" s="97" t="str">
        <f t="shared" si="816"/>
        <v/>
      </c>
      <c r="DJ462" s="334"/>
      <c r="DK462" s="335"/>
      <c r="DL462" s="335"/>
      <c r="DM462" s="97"/>
      <c r="DN462" s="334"/>
      <c r="DO462" s="335"/>
      <c r="DP462" s="335"/>
      <c r="DQ462" s="97"/>
      <c r="DR462" s="334"/>
      <c r="DS462" s="335"/>
      <c r="DT462" s="335"/>
      <c r="DU462" s="97"/>
      <c r="DV462" s="334"/>
      <c r="DW462" s="335"/>
      <c r="DX462" s="335"/>
      <c r="DY462" s="97" t="str">
        <f t="shared" si="802"/>
        <v/>
      </c>
      <c r="DZ462" s="998"/>
      <c r="EA462" s="335"/>
      <c r="EB462" s="97" t="str">
        <f t="shared" si="885"/>
        <v/>
      </c>
      <c r="EC462" s="334"/>
      <c r="ED462" s="335"/>
      <c r="EE462" s="335"/>
      <c r="EF462" s="97"/>
      <c r="EG462" s="334"/>
      <c r="EH462" s="335"/>
      <c r="EI462" s="335"/>
      <c r="EJ462" s="97"/>
      <c r="EK462" s="334"/>
      <c r="EL462" s="335"/>
      <c r="EM462" s="335"/>
      <c r="EN462" s="97"/>
      <c r="EO462" s="334"/>
      <c r="EP462" s="335"/>
      <c r="EQ462" s="335"/>
      <c r="ER462" s="97" t="str">
        <f t="shared" si="803"/>
        <v/>
      </c>
      <c r="ES462" s="993"/>
      <c r="ET462" s="335"/>
      <c r="EU462" s="97" t="str">
        <f t="shared" si="887"/>
        <v/>
      </c>
      <c r="EV462" s="334"/>
      <c r="EW462" s="335"/>
      <c r="EX462" s="335"/>
      <c r="EY462" s="97"/>
      <c r="EZ462" s="334"/>
      <c r="FA462" s="335"/>
      <c r="FB462" s="335"/>
      <c r="FC462" s="97"/>
      <c r="FD462" s="334"/>
      <c r="FE462" s="335"/>
      <c r="FF462" s="335"/>
      <c r="FG462" s="97"/>
      <c r="FH462" s="334"/>
      <c r="FI462" s="335"/>
      <c r="FJ462" s="335"/>
      <c r="FK462" s="97" t="str">
        <f t="shared" si="804"/>
        <v/>
      </c>
      <c r="FL462" s="993"/>
      <c r="FM462" s="335"/>
      <c r="FN462" s="97" t="str">
        <f t="shared" si="889"/>
        <v/>
      </c>
      <c r="FO462" s="334"/>
      <c r="FP462" s="335"/>
      <c r="FQ462" s="97"/>
      <c r="FR462" s="334"/>
      <c r="FS462" s="335"/>
      <c r="FT462" s="97"/>
      <c r="FU462" s="334"/>
      <c r="FV462" s="335"/>
      <c r="FW462" s="97"/>
      <c r="FX462" s="334"/>
      <c r="FY462" s="335"/>
      <c r="FZ462" s="97" t="str">
        <f t="shared" si="806"/>
        <v/>
      </c>
      <c r="GA462" s="993"/>
      <c r="GB462" s="335"/>
      <c r="GC462" s="510" t="str">
        <f t="shared" si="891"/>
        <v/>
      </c>
      <c r="GD462" s="336"/>
      <c r="GE462" s="337"/>
      <c r="GF462" s="337"/>
      <c r="GG462" s="337"/>
      <c r="GH462" s="337"/>
      <c r="GI462" s="510"/>
      <c r="GJ462" s="336"/>
      <c r="GK462" s="337"/>
      <c r="GL462" s="337"/>
      <c r="GM462" s="337"/>
      <c r="GN462" s="337"/>
      <c r="GO462" s="510"/>
      <c r="GP462" s="336"/>
      <c r="GQ462" s="337"/>
      <c r="GR462" s="337"/>
      <c r="GS462" s="337"/>
      <c r="GT462" s="337"/>
      <c r="GU462" s="510"/>
      <c r="GV462" s="336"/>
      <c r="GW462" s="337"/>
      <c r="GX462" s="337"/>
      <c r="GY462" s="337"/>
      <c r="GZ462" s="336"/>
      <c r="HA462" s="510" t="str">
        <f t="shared" si="808"/>
        <v/>
      </c>
      <c r="HB462" s="994"/>
      <c r="HC462" s="337"/>
      <c r="HD462" s="510" t="str">
        <f t="shared" si="893"/>
        <v/>
      </c>
      <c r="HE462" s="336"/>
      <c r="HF462" s="337"/>
      <c r="HG462" s="337"/>
      <c r="HH462" s="336"/>
      <c r="HI462" s="510"/>
      <c r="HJ462" s="336"/>
      <c r="HK462" s="337"/>
      <c r="HL462" s="337"/>
      <c r="HM462" s="336"/>
      <c r="HN462" s="510"/>
      <c r="HO462" s="336"/>
      <c r="HP462" s="337"/>
      <c r="HQ462" s="337"/>
      <c r="HR462" s="337"/>
      <c r="HS462" s="510"/>
      <c r="HT462" s="336"/>
      <c r="HU462" s="337"/>
      <c r="HV462" s="337"/>
      <c r="HW462" s="337"/>
      <c r="HX462" s="97" t="str">
        <f t="shared" si="809"/>
        <v/>
      </c>
      <c r="HY462" s="994"/>
      <c r="HZ462" s="337"/>
      <c r="IA462" s="510" t="str">
        <f t="shared" si="896"/>
        <v/>
      </c>
      <c r="IB462" s="336"/>
      <c r="IC462" s="337"/>
      <c r="ID462" s="337"/>
      <c r="IE462" s="510"/>
      <c r="IF462" s="336"/>
      <c r="IG462" s="337"/>
      <c r="IH462" s="337"/>
      <c r="II462" s="510"/>
      <c r="IJ462" s="336"/>
      <c r="IK462" s="337"/>
      <c r="IL462" s="337"/>
      <c r="IM462" s="510"/>
      <c r="IN462" s="336"/>
      <c r="IO462" s="337"/>
      <c r="IP462" s="337"/>
      <c r="IQ462" s="97" t="str">
        <f t="shared" si="895"/>
        <v/>
      </c>
      <c r="IR462" s="994"/>
      <c r="IS462" s="337"/>
      <c r="IT462" s="337"/>
      <c r="IU462" s="337"/>
      <c r="IV462" s="510" t="str">
        <f t="shared" si="897"/>
        <v/>
      </c>
      <c r="IW462" s="995"/>
    </row>
    <row r="463" spans="1:257" x14ac:dyDescent="0.25">
      <c r="A463" s="996"/>
      <c r="B463" s="507">
        <v>11</v>
      </c>
      <c r="C463" s="97" t="str">
        <f>IF(Proponentes!B454&gt;0,Proponentes!B454,"")</f>
        <v/>
      </c>
      <c r="D463" s="335"/>
      <c r="E463" s="335"/>
      <c r="F463" s="334"/>
      <c r="G463" s="335"/>
      <c r="H463" s="335"/>
      <c r="I463" s="335"/>
      <c r="J463" s="335"/>
      <c r="K463" s="335"/>
      <c r="L463" s="335"/>
      <c r="M463" s="334"/>
      <c r="N463" s="335"/>
      <c r="O463" s="335"/>
      <c r="P463" s="335"/>
      <c r="Q463" s="335"/>
      <c r="R463" s="335"/>
      <c r="S463" s="335"/>
      <c r="T463" s="334"/>
      <c r="U463" s="335"/>
      <c r="V463" s="335"/>
      <c r="W463" s="335"/>
      <c r="X463" s="335"/>
      <c r="Y463" s="335"/>
      <c r="Z463" s="335"/>
      <c r="AA463" s="334"/>
      <c r="AB463" s="335"/>
      <c r="AC463" s="335"/>
      <c r="AD463" s="335"/>
      <c r="AE463" s="335"/>
      <c r="AF463" s="335"/>
      <c r="AG463" s="97" t="str">
        <f t="shared" si="794"/>
        <v/>
      </c>
      <c r="AH463" s="993"/>
      <c r="AI463" s="335"/>
      <c r="AJ463" s="335" t="str">
        <f t="shared" si="814"/>
        <v/>
      </c>
      <c r="AK463" s="335"/>
      <c r="AL463" s="334"/>
      <c r="AM463" s="335"/>
      <c r="AN463" s="335"/>
      <c r="AO463" s="335"/>
      <c r="AP463" s="335"/>
      <c r="AQ463" s="335"/>
      <c r="AR463" s="335"/>
      <c r="AS463" s="334"/>
      <c r="AT463" s="335"/>
      <c r="AU463" s="335"/>
      <c r="AV463" s="335"/>
      <c r="AW463" s="335"/>
      <c r="AX463" s="335"/>
      <c r="AY463" s="335"/>
      <c r="AZ463" s="334"/>
      <c r="BA463" s="335"/>
      <c r="BB463" s="335"/>
      <c r="BC463" s="335"/>
      <c r="BD463" s="335"/>
      <c r="BE463" s="335"/>
      <c r="BF463" s="335"/>
      <c r="BG463" s="334"/>
      <c r="BH463" s="335"/>
      <c r="BI463" s="335"/>
      <c r="BJ463" s="335"/>
      <c r="BK463" s="335"/>
      <c r="BL463" s="97" t="str">
        <f t="shared" si="795"/>
        <v/>
      </c>
      <c r="BM463" s="993"/>
      <c r="BN463" s="335" t="str">
        <f t="shared" si="876"/>
        <v/>
      </c>
      <c r="BO463" s="334"/>
      <c r="BP463" s="335"/>
      <c r="BQ463" s="335"/>
      <c r="BR463" s="335"/>
      <c r="BS463" s="335" t="str">
        <f t="shared" si="877"/>
        <v/>
      </c>
      <c r="BT463" s="334"/>
      <c r="BU463" s="335"/>
      <c r="BV463" s="335"/>
      <c r="BW463" s="335"/>
      <c r="BX463" s="335" t="str">
        <f t="shared" si="878"/>
        <v/>
      </c>
      <c r="BY463" s="334"/>
      <c r="BZ463" s="335"/>
      <c r="CA463" s="335"/>
      <c r="CB463" s="335"/>
      <c r="CC463" s="335" t="str">
        <f t="shared" si="879"/>
        <v/>
      </c>
      <c r="CD463" s="334"/>
      <c r="CE463" s="335"/>
      <c r="CF463" s="335"/>
      <c r="CG463" s="335"/>
      <c r="CH463" s="997"/>
      <c r="CI463" s="97" t="str">
        <f t="shared" si="880"/>
        <v/>
      </c>
      <c r="CJ463" s="998"/>
      <c r="CK463" s="335"/>
      <c r="CL463" s="97" t="str">
        <f t="shared" si="881"/>
        <v/>
      </c>
      <c r="CM463" s="334"/>
      <c r="CN463" s="335"/>
      <c r="CO463" s="335"/>
      <c r="CP463" s="335"/>
      <c r="CQ463" s="97"/>
      <c r="CR463" s="334"/>
      <c r="CS463" s="335"/>
      <c r="CT463" s="335"/>
      <c r="CU463" s="335"/>
      <c r="CV463" s="97"/>
      <c r="CW463" s="334"/>
      <c r="CX463" s="335"/>
      <c r="CY463" s="335"/>
      <c r="CZ463" s="335"/>
      <c r="DA463" s="97"/>
      <c r="DB463" s="334"/>
      <c r="DC463" s="335"/>
      <c r="DD463" s="335"/>
      <c r="DE463" s="335"/>
      <c r="DF463" s="97" t="str">
        <f t="shared" si="801"/>
        <v/>
      </c>
      <c r="DG463" s="993"/>
      <c r="DH463" s="335"/>
      <c r="DI463" s="97" t="str">
        <f t="shared" si="816"/>
        <v/>
      </c>
      <c r="DJ463" s="334"/>
      <c r="DK463" s="335"/>
      <c r="DL463" s="335"/>
      <c r="DM463" s="97"/>
      <c r="DN463" s="334"/>
      <c r="DO463" s="335"/>
      <c r="DP463" s="335"/>
      <c r="DQ463" s="97"/>
      <c r="DR463" s="334"/>
      <c r="DS463" s="335"/>
      <c r="DT463" s="335"/>
      <c r="DU463" s="97"/>
      <c r="DV463" s="334"/>
      <c r="DW463" s="335"/>
      <c r="DX463" s="335"/>
      <c r="DY463" s="97" t="str">
        <f t="shared" si="802"/>
        <v/>
      </c>
      <c r="DZ463" s="998"/>
      <c r="EA463" s="335"/>
      <c r="EB463" s="97" t="str">
        <f t="shared" si="885"/>
        <v/>
      </c>
      <c r="EC463" s="334"/>
      <c r="ED463" s="335"/>
      <c r="EE463" s="335"/>
      <c r="EF463" s="97"/>
      <c r="EG463" s="334"/>
      <c r="EH463" s="335"/>
      <c r="EI463" s="335"/>
      <c r="EJ463" s="97"/>
      <c r="EK463" s="334"/>
      <c r="EL463" s="335"/>
      <c r="EM463" s="335"/>
      <c r="EN463" s="97"/>
      <c r="EO463" s="334"/>
      <c r="EP463" s="335"/>
      <c r="EQ463" s="335"/>
      <c r="ER463" s="97" t="str">
        <f t="shared" si="803"/>
        <v/>
      </c>
      <c r="ES463" s="993"/>
      <c r="ET463" s="335"/>
      <c r="EU463" s="97" t="str">
        <f t="shared" si="887"/>
        <v/>
      </c>
      <c r="EV463" s="334"/>
      <c r="EW463" s="335"/>
      <c r="EX463" s="335"/>
      <c r="EY463" s="97"/>
      <c r="EZ463" s="334"/>
      <c r="FA463" s="335"/>
      <c r="FB463" s="335"/>
      <c r="FC463" s="97"/>
      <c r="FD463" s="334"/>
      <c r="FE463" s="335"/>
      <c r="FF463" s="335"/>
      <c r="FG463" s="97"/>
      <c r="FH463" s="334"/>
      <c r="FI463" s="335"/>
      <c r="FJ463" s="335"/>
      <c r="FK463" s="97" t="str">
        <f t="shared" si="804"/>
        <v/>
      </c>
      <c r="FL463" s="993"/>
      <c r="FM463" s="335"/>
      <c r="FN463" s="97" t="str">
        <f t="shared" si="889"/>
        <v/>
      </c>
      <c r="FO463" s="334"/>
      <c r="FP463" s="335"/>
      <c r="FQ463" s="97"/>
      <c r="FR463" s="334"/>
      <c r="FS463" s="335"/>
      <c r="FT463" s="97"/>
      <c r="FU463" s="334"/>
      <c r="FV463" s="335"/>
      <c r="FW463" s="97"/>
      <c r="FX463" s="334"/>
      <c r="FY463" s="335"/>
      <c r="FZ463" s="97" t="str">
        <f t="shared" si="806"/>
        <v/>
      </c>
      <c r="GA463" s="993"/>
      <c r="GB463" s="335"/>
      <c r="GC463" s="510" t="str">
        <f t="shared" si="891"/>
        <v/>
      </c>
      <c r="GD463" s="336"/>
      <c r="GE463" s="337"/>
      <c r="GF463" s="337"/>
      <c r="GG463" s="337"/>
      <c r="GH463" s="337"/>
      <c r="GI463" s="510"/>
      <c r="GJ463" s="336"/>
      <c r="GK463" s="337"/>
      <c r="GL463" s="337"/>
      <c r="GM463" s="337"/>
      <c r="GN463" s="337"/>
      <c r="GO463" s="510"/>
      <c r="GP463" s="336"/>
      <c r="GQ463" s="337"/>
      <c r="GR463" s="337"/>
      <c r="GS463" s="337"/>
      <c r="GT463" s="337"/>
      <c r="GU463" s="510"/>
      <c r="GV463" s="336"/>
      <c r="GW463" s="337"/>
      <c r="GX463" s="337"/>
      <c r="GY463" s="337"/>
      <c r="GZ463" s="336"/>
      <c r="HA463" s="510" t="str">
        <f t="shared" si="808"/>
        <v/>
      </c>
      <c r="HB463" s="994"/>
      <c r="HC463" s="337"/>
      <c r="HD463" s="510" t="str">
        <f t="shared" si="893"/>
        <v/>
      </c>
      <c r="HE463" s="336"/>
      <c r="HF463" s="337"/>
      <c r="HG463" s="337"/>
      <c r="HH463" s="336"/>
      <c r="HI463" s="510"/>
      <c r="HJ463" s="336"/>
      <c r="HK463" s="337"/>
      <c r="HL463" s="337"/>
      <c r="HM463" s="336"/>
      <c r="HN463" s="510"/>
      <c r="HO463" s="336"/>
      <c r="HP463" s="337"/>
      <c r="HQ463" s="337"/>
      <c r="HR463" s="337"/>
      <c r="HS463" s="510"/>
      <c r="HT463" s="336"/>
      <c r="HU463" s="337"/>
      <c r="HV463" s="337"/>
      <c r="HW463" s="337"/>
      <c r="HX463" s="97" t="str">
        <f t="shared" si="809"/>
        <v/>
      </c>
      <c r="HY463" s="994"/>
      <c r="HZ463" s="337"/>
      <c r="IA463" s="510" t="str">
        <f t="shared" si="896"/>
        <v/>
      </c>
      <c r="IB463" s="336"/>
      <c r="IC463" s="337"/>
      <c r="ID463" s="337"/>
      <c r="IE463" s="510"/>
      <c r="IF463" s="336"/>
      <c r="IG463" s="337"/>
      <c r="IH463" s="337"/>
      <c r="II463" s="510"/>
      <c r="IJ463" s="336"/>
      <c r="IK463" s="337"/>
      <c r="IL463" s="337"/>
      <c r="IM463" s="510"/>
      <c r="IN463" s="336"/>
      <c r="IO463" s="337"/>
      <c r="IP463" s="337"/>
      <c r="IQ463" s="97" t="str">
        <f t="shared" si="895"/>
        <v/>
      </c>
      <c r="IR463" s="994"/>
      <c r="IS463" s="337"/>
      <c r="IT463" s="337"/>
      <c r="IU463" s="337"/>
      <c r="IV463" s="510" t="str">
        <f t="shared" si="897"/>
        <v/>
      </c>
      <c r="IW463" s="995"/>
    </row>
    <row r="464" spans="1:257" x14ac:dyDescent="0.25">
      <c r="A464" s="996"/>
      <c r="B464" s="507">
        <v>12</v>
      </c>
      <c r="C464" s="97" t="str">
        <f>IF(Proponentes!B455&gt;0,Proponentes!B455,"")</f>
        <v/>
      </c>
      <c r="D464" s="335"/>
      <c r="E464" s="335"/>
      <c r="F464" s="334"/>
      <c r="G464" s="335"/>
      <c r="H464" s="335"/>
      <c r="I464" s="335"/>
      <c r="J464" s="335"/>
      <c r="K464" s="335"/>
      <c r="L464" s="335"/>
      <c r="M464" s="334"/>
      <c r="N464" s="335"/>
      <c r="O464" s="335"/>
      <c r="P464" s="335"/>
      <c r="Q464" s="335"/>
      <c r="R464" s="335"/>
      <c r="S464" s="335"/>
      <c r="T464" s="334"/>
      <c r="U464" s="335"/>
      <c r="V464" s="335"/>
      <c r="W464" s="335"/>
      <c r="X464" s="335"/>
      <c r="Y464" s="335"/>
      <c r="Z464" s="335"/>
      <c r="AA464" s="334"/>
      <c r="AB464" s="335"/>
      <c r="AC464" s="335"/>
      <c r="AD464" s="335"/>
      <c r="AE464" s="335"/>
      <c r="AF464" s="335"/>
      <c r="AG464" s="97" t="str">
        <f t="shared" si="794"/>
        <v/>
      </c>
      <c r="AH464" s="993"/>
      <c r="AI464" s="335"/>
      <c r="AJ464" s="335" t="str">
        <f t="shared" si="814"/>
        <v/>
      </c>
      <c r="AK464" s="335"/>
      <c r="AL464" s="334"/>
      <c r="AM464" s="335"/>
      <c r="AN464" s="335"/>
      <c r="AO464" s="335"/>
      <c r="AP464" s="335"/>
      <c r="AQ464" s="335"/>
      <c r="AR464" s="335"/>
      <c r="AS464" s="334"/>
      <c r="AT464" s="335"/>
      <c r="AU464" s="335"/>
      <c r="AV464" s="335"/>
      <c r="AW464" s="335"/>
      <c r="AX464" s="335"/>
      <c r="AY464" s="335"/>
      <c r="AZ464" s="334"/>
      <c r="BA464" s="335"/>
      <c r="BB464" s="335"/>
      <c r="BC464" s="335"/>
      <c r="BD464" s="335"/>
      <c r="BE464" s="335"/>
      <c r="BF464" s="335"/>
      <c r="BG464" s="334"/>
      <c r="BH464" s="335"/>
      <c r="BI464" s="335"/>
      <c r="BJ464" s="335"/>
      <c r="BK464" s="335"/>
      <c r="BL464" s="97" t="str">
        <f t="shared" si="795"/>
        <v/>
      </c>
      <c r="BM464" s="993"/>
      <c r="BN464" s="335" t="str">
        <f t="shared" si="876"/>
        <v/>
      </c>
      <c r="BO464" s="334"/>
      <c r="BP464" s="335"/>
      <c r="BQ464" s="335"/>
      <c r="BR464" s="335"/>
      <c r="BS464" s="335" t="str">
        <f t="shared" si="877"/>
        <v/>
      </c>
      <c r="BT464" s="334"/>
      <c r="BU464" s="335"/>
      <c r="BV464" s="335"/>
      <c r="BW464" s="335"/>
      <c r="BX464" s="335" t="str">
        <f t="shared" si="878"/>
        <v/>
      </c>
      <c r="BY464" s="334"/>
      <c r="BZ464" s="335"/>
      <c r="CA464" s="335"/>
      <c r="CB464" s="335"/>
      <c r="CC464" s="335" t="str">
        <f t="shared" si="879"/>
        <v/>
      </c>
      <c r="CD464" s="334"/>
      <c r="CE464" s="335"/>
      <c r="CF464" s="335"/>
      <c r="CG464" s="335"/>
      <c r="CH464" s="997"/>
      <c r="CI464" s="97" t="str">
        <f t="shared" si="880"/>
        <v/>
      </c>
      <c r="CJ464" s="998"/>
      <c r="CK464" s="335"/>
      <c r="CL464" s="97" t="str">
        <f t="shared" si="881"/>
        <v/>
      </c>
      <c r="CM464" s="334"/>
      <c r="CN464" s="335"/>
      <c r="CO464" s="335"/>
      <c r="CP464" s="335"/>
      <c r="CQ464" s="97"/>
      <c r="CR464" s="334"/>
      <c r="CS464" s="335"/>
      <c r="CT464" s="335"/>
      <c r="CU464" s="335"/>
      <c r="CV464" s="97"/>
      <c r="CW464" s="334"/>
      <c r="CX464" s="335"/>
      <c r="CY464" s="335"/>
      <c r="CZ464" s="335"/>
      <c r="DA464" s="97"/>
      <c r="DB464" s="334"/>
      <c r="DC464" s="335"/>
      <c r="DD464" s="335"/>
      <c r="DE464" s="335"/>
      <c r="DF464" s="97" t="str">
        <f t="shared" si="801"/>
        <v/>
      </c>
      <c r="DG464" s="993"/>
      <c r="DH464" s="335"/>
      <c r="DI464" s="97" t="str">
        <f t="shared" si="816"/>
        <v/>
      </c>
      <c r="DJ464" s="334"/>
      <c r="DK464" s="335"/>
      <c r="DL464" s="335"/>
      <c r="DM464" s="97"/>
      <c r="DN464" s="334"/>
      <c r="DO464" s="335"/>
      <c r="DP464" s="335"/>
      <c r="DQ464" s="97"/>
      <c r="DR464" s="334"/>
      <c r="DS464" s="335"/>
      <c r="DT464" s="335"/>
      <c r="DU464" s="97"/>
      <c r="DV464" s="334"/>
      <c r="DW464" s="335"/>
      <c r="DX464" s="335"/>
      <c r="DY464" s="97" t="str">
        <f t="shared" si="802"/>
        <v/>
      </c>
      <c r="DZ464" s="998"/>
      <c r="EA464" s="335"/>
      <c r="EB464" s="97" t="str">
        <f t="shared" si="885"/>
        <v/>
      </c>
      <c r="EC464" s="334"/>
      <c r="ED464" s="335"/>
      <c r="EE464" s="335"/>
      <c r="EF464" s="97"/>
      <c r="EG464" s="334"/>
      <c r="EH464" s="335"/>
      <c r="EI464" s="335"/>
      <c r="EJ464" s="97"/>
      <c r="EK464" s="334"/>
      <c r="EL464" s="335"/>
      <c r="EM464" s="335"/>
      <c r="EN464" s="97"/>
      <c r="EO464" s="334"/>
      <c r="EP464" s="335"/>
      <c r="EQ464" s="335"/>
      <c r="ER464" s="97" t="str">
        <f t="shared" si="803"/>
        <v/>
      </c>
      <c r="ES464" s="993"/>
      <c r="ET464" s="335"/>
      <c r="EU464" s="97" t="str">
        <f t="shared" si="887"/>
        <v/>
      </c>
      <c r="EV464" s="334"/>
      <c r="EW464" s="335"/>
      <c r="EX464" s="335"/>
      <c r="EY464" s="97"/>
      <c r="EZ464" s="334"/>
      <c r="FA464" s="335"/>
      <c r="FB464" s="335"/>
      <c r="FC464" s="97"/>
      <c r="FD464" s="334"/>
      <c r="FE464" s="335"/>
      <c r="FF464" s="335"/>
      <c r="FG464" s="97"/>
      <c r="FH464" s="334"/>
      <c r="FI464" s="335"/>
      <c r="FJ464" s="335"/>
      <c r="FK464" s="97" t="str">
        <f t="shared" si="804"/>
        <v/>
      </c>
      <c r="FL464" s="993"/>
      <c r="FM464" s="335"/>
      <c r="FN464" s="97" t="str">
        <f t="shared" si="889"/>
        <v/>
      </c>
      <c r="FO464" s="334"/>
      <c r="FP464" s="335"/>
      <c r="FQ464" s="97"/>
      <c r="FR464" s="334"/>
      <c r="FS464" s="335"/>
      <c r="FT464" s="97"/>
      <c r="FU464" s="334"/>
      <c r="FV464" s="335"/>
      <c r="FW464" s="97"/>
      <c r="FX464" s="334"/>
      <c r="FY464" s="335"/>
      <c r="FZ464" s="97" t="str">
        <f t="shared" si="806"/>
        <v/>
      </c>
      <c r="GA464" s="993"/>
      <c r="GB464" s="335"/>
      <c r="GC464" s="510" t="str">
        <f t="shared" si="891"/>
        <v/>
      </c>
      <c r="GD464" s="336"/>
      <c r="GE464" s="337"/>
      <c r="GF464" s="337"/>
      <c r="GG464" s="337"/>
      <c r="GH464" s="337"/>
      <c r="GI464" s="510"/>
      <c r="GJ464" s="336"/>
      <c r="GK464" s="337"/>
      <c r="GL464" s="337"/>
      <c r="GM464" s="337"/>
      <c r="GN464" s="337"/>
      <c r="GO464" s="510"/>
      <c r="GP464" s="336"/>
      <c r="GQ464" s="337"/>
      <c r="GR464" s="337"/>
      <c r="GS464" s="337"/>
      <c r="GT464" s="337"/>
      <c r="GU464" s="510"/>
      <c r="GV464" s="336"/>
      <c r="GW464" s="337"/>
      <c r="GX464" s="337"/>
      <c r="GY464" s="337"/>
      <c r="GZ464" s="336"/>
      <c r="HA464" s="510" t="str">
        <f t="shared" si="808"/>
        <v/>
      </c>
      <c r="HB464" s="994"/>
      <c r="HC464" s="337"/>
      <c r="HD464" s="510" t="str">
        <f t="shared" si="893"/>
        <v/>
      </c>
      <c r="HE464" s="336"/>
      <c r="HF464" s="337"/>
      <c r="HG464" s="337"/>
      <c r="HH464" s="336"/>
      <c r="HI464" s="510"/>
      <c r="HJ464" s="336"/>
      <c r="HK464" s="337"/>
      <c r="HL464" s="337"/>
      <c r="HM464" s="336"/>
      <c r="HN464" s="510"/>
      <c r="HO464" s="336"/>
      <c r="HP464" s="337"/>
      <c r="HQ464" s="337"/>
      <c r="HR464" s="337"/>
      <c r="HS464" s="510"/>
      <c r="HT464" s="336"/>
      <c r="HU464" s="337"/>
      <c r="HV464" s="337"/>
      <c r="HW464" s="337"/>
      <c r="HX464" s="97" t="str">
        <f t="shared" si="809"/>
        <v/>
      </c>
      <c r="HY464" s="994"/>
      <c r="HZ464" s="337"/>
      <c r="IA464" s="510" t="str">
        <f t="shared" si="896"/>
        <v/>
      </c>
      <c r="IB464" s="336"/>
      <c r="IC464" s="337"/>
      <c r="ID464" s="337"/>
      <c r="IE464" s="510"/>
      <c r="IF464" s="336"/>
      <c r="IG464" s="337"/>
      <c r="IH464" s="337"/>
      <c r="II464" s="510"/>
      <c r="IJ464" s="336"/>
      <c r="IK464" s="337"/>
      <c r="IL464" s="337"/>
      <c r="IM464" s="510"/>
      <c r="IN464" s="336"/>
      <c r="IO464" s="337"/>
      <c r="IP464" s="337"/>
      <c r="IQ464" s="97" t="str">
        <f t="shared" si="895"/>
        <v/>
      </c>
      <c r="IR464" s="994"/>
      <c r="IS464" s="337"/>
      <c r="IT464" s="337"/>
      <c r="IU464" s="337"/>
      <c r="IV464" s="510" t="str">
        <f t="shared" si="897"/>
        <v/>
      </c>
      <c r="IW464" s="995"/>
    </row>
    <row r="465" spans="1:257" x14ac:dyDescent="0.25">
      <c r="A465" s="548">
        <v>35</v>
      </c>
      <c r="B465" s="514"/>
      <c r="C465" s="514"/>
      <c r="D465" s="514"/>
      <c r="E465" s="514"/>
      <c r="F465" s="515"/>
      <c r="G465" s="514"/>
      <c r="H465" s="514"/>
      <c r="I465" s="514"/>
      <c r="J465" s="514"/>
      <c r="K465" s="514"/>
      <c r="L465" s="514"/>
      <c r="M465" s="514"/>
      <c r="N465" s="514"/>
      <c r="O465" s="514"/>
      <c r="P465" s="514"/>
      <c r="Q465" s="514"/>
      <c r="R465" s="514"/>
      <c r="S465" s="514"/>
      <c r="T465" s="514"/>
      <c r="U465" s="514"/>
      <c r="V465" s="514"/>
      <c r="W465" s="514"/>
      <c r="X465" s="514"/>
      <c r="Y465" s="514"/>
      <c r="Z465" s="514"/>
      <c r="AA465" s="514"/>
      <c r="AB465" s="514"/>
      <c r="AC465" s="514"/>
      <c r="AD465" s="514"/>
      <c r="AE465" s="514"/>
      <c r="AF465" s="514"/>
      <c r="AG465" s="514"/>
      <c r="AH465" s="514"/>
      <c r="AI465" s="514"/>
      <c r="AJ465" s="514"/>
      <c r="AK465" s="514"/>
      <c r="AL465" s="514"/>
      <c r="AM465" s="514"/>
      <c r="AN465" s="514"/>
      <c r="AO465" s="514"/>
      <c r="AP465" s="514"/>
      <c r="AQ465" s="514"/>
      <c r="AR465" s="514"/>
      <c r="AS465" s="514"/>
      <c r="AT465" s="514"/>
      <c r="AU465" s="514"/>
      <c r="AV465" s="514"/>
      <c r="AW465" s="514"/>
      <c r="AX465" s="514"/>
      <c r="AY465" s="514"/>
      <c r="AZ465" s="514"/>
      <c r="BA465" s="514"/>
      <c r="BB465" s="514"/>
      <c r="BC465" s="514"/>
      <c r="BD465" s="514"/>
      <c r="BE465" s="514"/>
      <c r="BF465" s="514"/>
      <c r="BG465" s="514"/>
      <c r="BH465" s="514"/>
      <c r="BI465" s="514"/>
      <c r="BJ465" s="514"/>
      <c r="BK465" s="514"/>
      <c r="BL465" s="514"/>
      <c r="BM465" s="514"/>
      <c r="BN465" s="514"/>
      <c r="BO465" s="514"/>
      <c r="BP465" s="514"/>
      <c r="BQ465" s="514"/>
      <c r="BR465" s="514"/>
      <c r="BS465" s="514"/>
      <c r="BT465" s="514"/>
      <c r="BU465" s="514"/>
      <c r="BV465" s="514"/>
      <c r="BW465" s="514"/>
      <c r="BX465" s="514"/>
      <c r="BY465" s="514"/>
      <c r="BZ465" s="514"/>
      <c r="CA465" s="514"/>
      <c r="CB465" s="514"/>
      <c r="CC465" s="514"/>
      <c r="CD465" s="514"/>
      <c r="CE465" s="514"/>
      <c r="CF465" s="514"/>
      <c r="CG465" s="514"/>
      <c r="CH465" s="516"/>
      <c r="CI465" s="514"/>
      <c r="CJ465" s="514"/>
      <c r="CK465" s="514"/>
      <c r="CL465" s="514"/>
      <c r="CM465" s="514"/>
      <c r="CN465" s="514"/>
      <c r="CO465" s="514"/>
      <c r="CP465" s="514"/>
      <c r="CQ465" s="514"/>
      <c r="CR465" s="514"/>
      <c r="CS465" s="514"/>
      <c r="CT465" s="514"/>
      <c r="CU465" s="514"/>
      <c r="CV465" s="514"/>
      <c r="CW465" s="514"/>
      <c r="CX465" s="514"/>
      <c r="CY465" s="514"/>
      <c r="CZ465" s="514"/>
      <c r="DA465" s="514"/>
      <c r="DB465" s="514"/>
      <c r="DC465" s="514"/>
      <c r="DD465" s="514"/>
      <c r="DE465" s="514"/>
      <c r="DF465" s="514"/>
      <c r="DG465" s="514"/>
      <c r="DH465" s="514"/>
      <c r="DI465" s="514"/>
      <c r="DJ465" s="514"/>
      <c r="DK465" s="514"/>
      <c r="DL465" s="514"/>
      <c r="DM465" s="514"/>
      <c r="DN465" s="514"/>
      <c r="DO465" s="514"/>
      <c r="DP465" s="514"/>
      <c r="DQ465" s="514"/>
      <c r="DR465" s="514"/>
      <c r="DS465" s="514"/>
      <c r="DT465" s="514"/>
      <c r="DU465" s="514"/>
      <c r="DV465" s="514"/>
      <c r="DW465" s="514"/>
      <c r="DX465" s="514"/>
      <c r="DY465" s="514"/>
      <c r="DZ465" s="514"/>
      <c r="EA465" s="514"/>
      <c r="EB465" s="514"/>
      <c r="EC465" s="514"/>
      <c r="ED465" s="514"/>
      <c r="EE465" s="514"/>
      <c r="EF465" s="514"/>
      <c r="EG465" s="514"/>
      <c r="EH465" s="514"/>
      <c r="EI465" s="514"/>
      <c r="EJ465" s="514"/>
      <c r="EK465" s="514"/>
      <c r="EL465" s="514"/>
      <c r="EM465" s="514"/>
      <c r="EN465" s="514"/>
      <c r="EO465" s="514"/>
      <c r="EP465" s="514"/>
      <c r="EQ465" s="514"/>
      <c r="ER465" s="514"/>
      <c r="ES465" s="514"/>
      <c r="ET465" s="514"/>
      <c r="EU465" s="514"/>
      <c r="EV465" s="514"/>
      <c r="EW465" s="514"/>
      <c r="EX465" s="514"/>
      <c r="EY465" s="514"/>
      <c r="EZ465" s="514"/>
      <c r="FA465" s="514"/>
      <c r="FB465" s="514"/>
      <c r="FC465" s="514"/>
      <c r="FD465" s="514"/>
      <c r="FE465" s="514"/>
      <c r="FF465" s="514"/>
      <c r="FG465" s="514"/>
      <c r="FH465" s="514"/>
      <c r="FI465" s="514"/>
      <c r="FJ465" s="514"/>
      <c r="FK465" s="514"/>
      <c r="FL465" s="514"/>
      <c r="FM465" s="514"/>
      <c r="FN465" s="514"/>
      <c r="FO465" s="514"/>
      <c r="FP465" s="514"/>
      <c r="FQ465" s="514"/>
      <c r="FR465" s="514"/>
      <c r="FS465" s="514"/>
      <c r="FT465" s="514"/>
      <c r="FU465" s="514"/>
      <c r="FV465" s="514"/>
      <c r="FW465" s="514"/>
      <c r="FX465" s="514"/>
      <c r="FY465" s="514"/>
      <c r="FZ465" s="514"/>
      <c r="GA465" s="514"/>
      <c r="GB465" s="514"/>
      <c r="GC465" s="514"/>
      <c r="GD465" s="514"/>
      <c r="GE465" s="514"/>
      <c r="GF465" s="514"/>
      <c r="GG465" s="514"/>
      <c r="GH465" s="514"/>
      <c r="GI465" s="514"/>
      <c r="GJ465" s="514"/>
      <c r="GK465" s="514"/>
      <c r="GL465" s="514"/>
      <c r="GM465" s="514"/>
      <c r="GN465" s="514"/>
      <c r="GO465" s="514"/>
      <c r="GP465" s="514"/>
      <c r="GQ465" s="514"/>
      <c r="GR465" s="514"/>
      <c r="GS465" s="514"/>
      <c r="GT465" s="514"/>
      <c r="GU465" s="514"/>
      <c r="GV465" s="514"/>
      <c r="GW465" s="514"/>
      <c r="GX465" s="514"/>
      <c r="GY465" s="514"/>
      <c r="GZ465" s="514"/>
      <c r="HA465" s="514"/>
      <c r="HB465" s="514"/>
      <c r="HC465" s="514"/>
      <c r="HD465" s="514"/>
      <c r="HE465" s="514"/>
      <c r="HF465" s="514"/>
      <c r="HG465" s="514"/>
      <c r="HH465" s="514"/>
      <c r="HI465" s="514"/>
      <c r="HJ465" s="514"/>
      <c r="HK465" s="514"/>
      <c r="HL465" s="514"/>
      <c r="HM465" s="514"/>
      <c r="HN465" s="514"/>
      <c r="HO465" s="514"/>
      <c r="HP465" s="514"/>
      <c r="HQ465" s="514"/>
      <c r="HR465" s="514"/>
      <c r="HS465" s="514"/>
      <c r="HT465" s="514"/>
      <c r="HU465" s="514"/>
      <c r="HV465" s="514"/>
      <c r="HW465" s="514"/>
      <c r="HX465" s="514"/>
      <c r="HY465" s="514"/>
      <c r="HZ465" s="514"/>
      <c r="IA465" s="514"/>
      <c r="IB465" s="514"/>
      <c r="IC465" s="514"/>
      <c r="ID465" s="514"/>
      <c r="IE465" s="514"/>
      <c r="IF465" s="514"/>
      <c r="IG465" s="514"/>
      <c r="IH465" s="514"/>
      <c r="II465" s="514"/>
      <c r="IJ465" s="514"/>
      <c r="IK465" s="514"/>
      <c r="IL465" s="514"/>
      <c r="IM465" s="514"/>
      <c r="IN465" s="514"/>
      <c r="IO465" s="514"/>
      <c r="IP465" s="514"/>
      <c r="IQ465" s="514"/>
      <c r="IR465" s="514"/>
      <c r="IS465" s="514"/>
      <c r="IT465" s="514"/>
      <c r="IU465" s="514"/>
      <c r="IV465" s="514"/>
      <c r="IW465" s="549"/>
    </row>
    <row r="466" spans="1:257" ht="74.25" customHeight="1" x14ac:dyDescent="0.25">
      <c r="A466" s="996">
        <f t="shared" ref="A466" si="898">A478</f>
        <v>36</v>
      </c>
      <c r="B466" s="507">
        <v>1</v>
      </c>
      <c r="C466" s="97" t="str">
        <f>IF(Proponentes!B457&gt;0,Proponentes!B457,"")</f>
        <v>SEGURIDAD SUPERIOR LTDA</v>
      </c>
      <c r="D466" s="335"/>
      <c r="E466" s="335" t="s">
        <v>180</v>
      </c>
      <c r="F466" s="334" t="s">
        <v>768</v>
      </c>
      <c r="G466" s="334" t="s">
        <v>1892</v>
      </c>
      <c r="H466" s="335" t="s">
        <v>1631</v>
      </c>
      <c r="I466" s="335"/>
      <c r="J466" s="335"/>
      <c r="K466" s="335"/>
      <c r="L466" s="335"/>
      <c r="M466" s="334"/>
      <c r="N466" s="341"/>
      <c r="O466" s="335"/>
      <c r="P466" s="335"/>
      <c r="Q466" s="335"/>
      <c r="R466" s="335"/>
      <c r="S466" s="335"/>
      <c r="T466" s="334"/>
      <c r="U466" s="335"/>
      <c r="V466" s="335"/>
      <c r="W466" s="335"/>
      <c r="X466" s="335"/>
      <c r="Y466" s="335"/>
      <c r="Z466" s="335"/>
      <c r="AA466" s="334"/>
      <c r="AB466" s="335"/>
      <c r="AC466" s="335"/>
      <c r="AD466" s="335"/>
      <c r="AE466" s="335"/>
      <c r="AF466" s="335"/>
      <c r="AG466" s="97" t="str">
        <f t="shared" ref="AG466" si="899">IF(E466="","",IF(K466=0,IF(R466=0,IF(Y466=0,IF(AF466=0,"CUMPLE","NO CUMPLE"),"NO CUMPLE"),"NO CUMPLE"),"NO CUMPLE"))</f>
        <v>CUMPLE</v>
      </c>
      <c r="AH466" s="993"/>
      <c r="AI466" s="335"/>
      <c r="AJ466" s="335" t="str">
        <f t="shared" ref="AJ466" si="900">IF(E466&gt;0,E466,"")</f>
        <v>SEGURIDAD SUPERIOR LTDA</v>
      </c>
      <c r="AK466" s="335" t="s">
        <v>1631</v>
      </c>
      <c r="AL466" s="334" t="s">
        <v>768</v>
      </c>
      <c r="AM466" s="334" t="s">
        <v>1892</v>
      </c>
      <c r="AN466" s="335"/>
      <c r="AO466" s="335"/>
      <c r="AP466" s="335"/>
      <c r="AQ466" s="335"/>
      <c r="AR466" s="335"/>
      <c r="AS466" s="334"/>
      <c r="AT466" s="341"/>
      <c r="AU466" s="335"/>
      <c r="AV466" s="335"/>
      <c r="AW466" s="335"/>
      <c r="AX466" s="335"/>
      <c r="AY466" s="335"/>
      <c r="AZ466" s="334"/>
      <c r="BA466" s="335"/>
      <c r="BB466" s="335"/>
      <c r="BC466" s="335"/>
      <c r="BD466" s="335"/>
      <c r="BE466" s="335"/>
      <c r="BF466" s="335"/>
      <c r="BG466" s="334"/>
      <c r="BH466" s="335"/>
      <c r="BI466" s="335"/>
      <c r="BJ466" s="335"/>
      <c r="BK466" s="335"/>
      <c r="BL466" s="97" t="str">
        <f t="shared" ref="BL466" si="901">IF(AJ466="","",IF(AP466=0,IF(AW466=0,IF(BD466=0,IF(BK466=0,"CUMPLE","NO CUMPLE"),"NO CUMPLE"),"NO CUMPLE"),"NO CUMPLE"))</f>
        <v>CUMPLE</v>
      </c>
      <c r="BM466" s="993"/>
      <c r="BN466" s="335" t="str">
        <f t="shared" ref="BN466:BN477" si="902">IF(E466&gt;0,E466,"")</f>
        <v>SEGURIDAD SUPERIOR LTDA</v>
      </c>
      <c r="BO466" s="334" t="s">
        <v>433</v>
      </c>
      <c r="BP466" s="335" t="s">
        <v>1631</v>
      </c>
      <c r="BQ466" s="335">
        <v>10</v>
      </c>
      <c r="BR466" s="335"/>
      <c r="BS466" s="335" t="str">
        <f t="shared" ref="BS466:BS477" si="903">IF(L466&gt;0,L466,"")</f>
        <v/>
      </c>
      <c r="BT466" s="334"/>
      <c r="BU466" s="335"/>
      <c r="BV466" s="335"/>
      <c r="BW466" s="335"/>
      <c r="BX466" s="335" t="str">
        <f t="shared" ref="BX466:BX477" si="904">IF(S466&gt;0,S466,"")</f>
        <v/>
      </c>
      <c r="BY466" s="334"/>
      <c r="BZ466" s="335"/>
      <c r="CA466" s="335"/>
      <c r="CB466" s="335"/>
      <c r="CC466" s="335" t="str">
        <f t="shared" ref="CC466:CC477" si="905">IF(Z466&gt;0,Z466,"")</f>
        <v/>
      </c>
      <c r="CD466" s="334"/>
      <c r="CE466" s="335"/>
      <c r="CF466" s="335"/>
      <c r="CG466" s="335"/>
      <c r="CH466" s="997">
        <f>Proponentes!N457</f>
        <v>0</v>
      </c>
      <c r="CI466" s="97" t="str">
        <f t="shared" ref="CI466:CI477" si="906">IF(BN466="","",IF(CJ466=0,"CUMPLE","NO CUMPLE"))</f>
        <v>CUMPLE</v>
      </c>
      <c r="CJ466" s="998"/>
      <c r="CK466" s="335"/>
      <c r="CL466" s="97" t="str">
        <f t="shared" ref="CL466:CL477" si="907">IF(E466&gt;0,E466,"")</f>
        <v>SEGURIDAD SUPERIOR LTDA</v>
      </c>
      <c r="CM466" s="509" t="s">
        <v>332</v>
      </c>
      <c r="CN466" s="335" t="s">
        <v>1538</v>
      </c>
      <c r="CO466" s="335" t="s">
        <v>1631</v>
      </c>
      <c r="CP466" s="335"/>
      <c r="CQ466" s="97"/>
      <c r="CR466" s="334"/>
      <c r="CS466" s="335"/>
      <c r="CT466" s="335"/>
      <c r="CU466" s="335"/>
      <c r="CV466" s="97"/>
      <c r="CW466" s="334"/>
      <c r="CX466" s="335"/>
      <c r="CY466" s="335"/>
      <c r="CZ466" s="335"/>
      <c r="DA466" s="97"/>
      <c r="DB466" s="334"/>
      <c r="DC466" s="335"/>
      <c r="DD466" s="335"/>
      <c r="DE466" s="335"/>
      <c r="DF466" s="97" t="str">
        <f t="shared" ref="DF466" si="908">IF(CL466="","",IF(CP466=0,IF(CU466=0,IF(CZ466=0,IF(DE466=0,"CUMPLE","NO CUMPLE"),"NO CUMPLE"),"NO CUMPLE"),"NO CUMPLE"))</f>
        <v>CUMPLE</v>
      </c>
      <c r="DG466" s="993"/>
      <c r="DH466" s="335"/>
      <c r="DI466" s="97" t="str">
        <f t="shared" ref="DI466" si="909">IF(E466&gt;0,E466,"")</f>
        <v>SEGURIDAD SUPERIOR LTDA</v>
      </c>
      <c r="DJ466" s="334" t="s">
        <v>332</v>
      </c>
      <c r="DK466" s="335" t="s">
        <v>1631</v>
      </c>
      <c r="DL466" s="335"/>
      <c r="DM466" s="97"/>
      <c r="DN466" s="334"/>
      <c r="DO466" s="335"/>
      <c r="DP466" s="335"/>
      <c r="DQ466" s="97"/>
      <c r="DR466" s="334"/>
      <c r="DS466" s="335"/>
      <c r="DT466" s="335"/>
      <c r="DU466" s="97"/>
      <c r="DV466" s="334"/>
      <c r="DW466" s="335"/>
      <c r="DX466" s="335"/>
      <c r="DY466" s="97" t="str">
        <f t="shared" ref="DY466" si="910">IF(DI466="","",IF(DL466=0,IF(DP466=0,IF(DT466=0,IF(DX466=0,"CUMPLE","NO CUMPLE"),"NO CUMPLE"),"NO CUMPLE"),"NO CUMPLE"))</f>
        <v>CUMPLE</v>
      </c>
      <c r="DZ466" s="998"/>
      <c r="EA466" s="335"/>
      <c r="EB466" s="97" t="str">
        <f t="shared" ref="EB466:EB477" si="911">IF(E466&gt;0,E466,"")</f>
        <v>SEGURIDAD SUPERIOR LTDA</v>
      </c>
      <c r="EC466" s="334" t="s">
        <v>332</v>
      </c>
      <c r="ED466" s="335" t="s">
        <v>1631</v>
      </c>
      <c r="EE466" s="335"/>
      <c r="EF466" s="97"/>
      <c r="EG466" s="334"/>
      <c r="EH466" s="335"/>
      <c r="EI466" s="335"/>
      <c r="EJ466" s="97"/>
      <c r="EK466" s="334"/>
      <c r="EL466" s="335"/>
      <c r="EM466" s="335"/>
      <c r="EN466" s="97"/>
      <c r="EO466" s="334"/>
      <c r="EP466" s="335"/>
      <c r="EQ466" s="335"/>
      <c r="ER466" s="97" t="str">
        <f t="shared" ref="ER466" si="912">IF(EB466="","",IF(EE466=0,IF(EI466=0,IF(EM466=0,IF(EQ466=0,"CUMPLE","NO CUMPLE"),"NO CUMPLE"),"NO CUMPLE"),"NO CUMPLE"))</f>
        <v>CUMPLE</v>
      </c>
      <c r="ES466" s="993"/>
      <c r="ET466" s="335"/>
      <c r="EU466" s="97" t="str">
        <f t="shared" ref="EU466:EU477" si="913">IF(E466&gt;0,E466,"")</f>
        <v>SEGURIDAD SUPERIOR LTDA</v>
      </c>
      <c r="EV466" s="334" t="s">
        <v>1893</v>
      </c>
      <c r="EW466" s="335" t="s">
        <v>1631</v>
      </c>
      <c r="EX466" s="335"/>
      <c r="EY466" s="97"/>
      <c r="EZ466" s="334"/>
      <c r="FA466" s="335"/>
      <c r="FB466" s="335"/>
      <c r="FC466" s="97"/>
      <c r="FD466" s="334"/>
      <c r="FE466" s="335"/>
      <c r="FF466" s="335"/>
      <c r="FG466" s="97"/>
      <c r="FH466" s="334"/>
      <c r="FI466" s="335"/>
      <c r="FJ466" s="335"/>
      <c r="FK466" s="97" t="str">
        <f t="shared" ref="FK466" si="914">IF(EU466="","",IF(EX466=0,IF(FB466=0,IF(FF466=0,IF(FJ466=0,"CUMPLE","NO CUMPLE"),"NO CUMPLE"),"NO CUMPLE"),"NO CUMPLE"))</f>
        <v>CUMPLE</v>
      </c>
      <c r="FL466" s="993"/>
      <c r="FM466" s="335"/>
      <c r="FN466" s="97" t="str">
        <f t="shared" ref="FN466:FN477" si="915">IF(E466&gt;0,E466,"")</f>
        <v>SEGURIDAD SUPERIOR LTDA</v>
      </c>
      <c r="FO466" s="334" t="s">
        <v>1855</v>
      </c>
      <c r="FP466" s="335"/>
      <c r="FQ466" s="97"/>
      <c r="FR466" s="334"/>
      <c r="FS466" s="335"/>
      <c r="FT466" s="97"/>
      <c r="FU466" s="334"/>
      <c r="FV466" s="335"/>
      <c r="FW466" s="97"/>
      <c r="FX466" s="334"/>
      <c r="FY466" s="335"/>
      <c r="FZ466" s="97" t="str">
        <f t="shared" ref="FZ466" si="916">IF(FN466="","",IF(FP466=0,IF(FS466=0,IF(FV466=0,IF(FY466=0,"CUMPLE","NO CUMPLE"),"NO CUMPLE"),"NO CUMPLE"),"NO CUMPLE"))</f>
        <v>CUMPLE</v>
      </c>
      <c r="GA466" s="993"/>
      <c r="GB466" s="335"/>
      <c r="GC466" s="510" t="str">
        <f t="shared" ref="GC466:GC477" si="917">IF(E466&gt;0,E466,"")</f>
        <v>SEGURIDAD SUPERIOR LTDA</v>
      </c>
      <c r="GD466" s="336" t="s">
        <v>863</v>
      </c>
      <c r="GE466" s="337" t="s">
        <v>1631</v>
      </c>
      <c r="GF466" s="337"/>
      <c r="GG466" s="337"/>
      <c r="GH466" s="337"/>
      <c r="GI466" s="510"/>
      <c r="GJ466" s="336"/>
      <c r="GK466" s="337"/>
      <c r="GL466" s="337"/>
      <c r="GM466" s="337"/>
      <c r="GN466" s="337"/>
      <c r="GO466" s="510"/>
      <c r="GP466" s="336"/>
      <c r="GQ466" s="337"/>
      <c r="GR466" s="337"/>
      <c r="GS466" s="337"/>
      <c r="GT466" s="337"/>
      <c r="GU466" s="510"/>
      <c r="GV466" s="336"/>
      <c r="GW466" s="337"/>
      <c r="GX466" s="337"/>
      <c r="GY466" s="337"/>
      <c r="GZ466" s="336"/>
      <c r="HA466" s="510" t="str">
        <f t="shared" ref="HA466" si="918">IF(GC466="","",IF(GH466=0,IF(GN466=0,IF(GT466=0,IF(GZ466=0,"CUMPLE","NO CUMPLE"),"NO CUMPLE"),"NO CUMPLE"),"NO CUMPLE"))</f>
        <v>CUMPLE</v>
      </c>
      <c r="HB466" s="994"/>
      <c r="HC466" s="337"/>
      <c r="HD466" s="510" t="str">
        <f t="shared" ref="HD466:HD477" si="919">IF(E466&gt;0,E466,"")</f>
        <v>SEGURIDAD SUPERIOR LTDA</v>
      </c>
      <c r="HE466" s="336" t="s">
        <v>1796</v>
      </c>
      <c r="HF466" s="337" t="s">
        <v>1631</v>
      </c>
      <c r="HG466" s="337" t="s">
        <v>1631</v>
      </c>
      <c r="HH466" s="336"/>
      <c r="HI466" s="510"/>
      <c r="HJ466" s="336"/>
      <c r="HK466" s="337"/>
      <c r="HL466" s="337"/>
      <c r="HM466" s="336"/>
      <c r="HN466" s="510"/>
      <c r="HO466" s="336"/>
      <c r="HP466" s="337"/>
      <c r="HQ466" s="337"/>
      <c r="HR466" s="337"/>
      <c r="HS466" s="510"/>
      <c r="HT466" s="336"/>
      <c r="HU466" s="337"/>
      <c r="HV466" s="337"/>
      <c r="HW466" s="337"/>
      <c r="HX466" s="97" t="str">
        <f t="shared" ref="HX466" si="920">IF(HD466="","",IF(HH466=0,IF(HM466=0,IF(HR466=0,IF(HW466=0,"CUMPLE","NO CUMPLE"),"NO CUMPLE"),"NO CUMPLE"),"NO CUMPLE"))</f>
        <v>CUMPLE</v>
      </c>
      <c r="HY466" s="994"/>
      <c r="HZ466" s="337"/>
      <c r="IA466" s="510" t="str">
        <f t="shared" ref="IA466:IA477" si="921">IF(E466&gt;0,E466,"")</f>
        <v>SEGURIDAD SUPERIOR LTDA</v>
      </c>
      <c r="IB466" s="336" t="s">
        <v>744</v>
      </c>
      <c r="IC466" s="337" t="s">
        <v>1631</v>
      </c>
      <c r="ID466" s="337"/>
      <c r="IE466" s="510"/>
      <c r="IF466" s="336"/>
      <c r="IG466" s="337"/>
      <c r="IH466" s="337"/>
      <c r="II466" s="510"/>
      <c r="IJ466" s="336"/>
      <c r="IK466" s="337"/>
      <c r="IL466" s="337"/>
      <c r="IM466" s="510"/>
      <c r="IN466" s="336"/>
      <c r="IO466" s="337"/>
      <c r="IP466" s="337"/>
      <c r="IQ466" s="97" t="str">
        <f t="shared" ref="IQ466:IQ477" si="922">IF(IA466="","",IF(ID466=0,IF(IH466=0,IF(IL466=0,IF(IP466=0,"CUMPLE","NO CUMPLE"),"NO CUMPLE"),"NO CUMPLE"),"NO CUMPLE"))</f>
        <v>CUMPLE</v>
      </c>
      <c r="IR466" s="994"/>
      <c r="IS466" s="337"/>
      <c r="IT466" s="337" t="s">
        <v>1631</v>
      </c>
      <c r="IU466" s="337">
        <v>1</v>
      </c>
      <c r="IV466" s="510" t="str">
        <f t="shared" ref="IV466:IV477" si="923">IF(IT466&lt;&gt;"",IF(IT466="SI","CUMPLE","NO CUMPLE"),"")</f>
        <v>CUMPLE</v>
      </c>
      <c r="IW466" s="995"/>
    </row>
    <row r="467" spans="1:257" x14ac:dyDescent="0.25">
      <c r="A467" s="996"/>
      <c r="B467" s="507">
        <v>2</v>
      </c>
      <c r="C467" s="97" t="str">
        <f>IF(Proponentes!B458&gt;0,Proponentes!B458,"")</f>
        <v/>
      </c>
      <c r="D467" s="335"/>
      <c r="E467" s="335"/>
      <c r="F467" s="334"/>
      <c r="G467" s="335"/>
      <c r="H467" s="335"/>
      <c r="I467" s="335"/>
      <c r="J467" s="335"/>
      <c r="K467" s="335"/>
      <c r="L467" s="335"/>
      <c r="M467" s="334"/>
      <c r="N467" s="335"/>
      <c r="O467" s="335"/>
      <c r="P467" s="335"/>
      <c r="Q467" s="335"/>
      <c r="R467" s="335"/>
      <c r="S467" s="335"/>
      <c r="T467" s="334"/>
      <c r="U467" s="335"/>
      <c r="V467" s="335"/>
      <c r="W467" s="335"/>
      <c r="X467" s="335"/>
      <c r="Y467" s="335"/>
      <c r="Z467" s="335"/>
      <c r="AA467" s="334"/>
      <c r="AB467" s="335"/>
      <c r="AC467" s="335"/>
      <c r="AD467" s="335"/>
      <c r="AE467" s="335"/>
      <c r="AF467" s="335"/>
      <c r="AG467" s="97" t="str">
        <f t="shared" si="794"/>
        <v/>
      </c>
      <c r="AH467" s="993"/>
      <c r="AI467" s="335"/>
      <c r="AJ467" s="335" t="str">
        <f t="shared" si="814"/>
        <v/>
      </c>
      <c r="AK467" s="335"/>
      <c r="AL467" s="334"/>
      <c r="AM467" s="335"/>
      <c r="AN467" s="335"/>
      <c r="AO467" s="335"/>
      <c r="AP467" s="335"/>
      <c r="AQ467" s="335"/>
      <c r="AR467" s="335"/>
      <c r="AS467" s="334"/>
      <c r="AT467" s="335"/>
      <c r="AU467" s="335"/>
      <c r="AV467" s="335"/>
      <c r="AW467" s="335"/>
      <c r="AX467" s="335"/>
      <c r="AY467" s="335"/>
      <c r="AZ467" s="334"/>
      <c r="BA467" s="335"/>
      <c r="BB467" s="335"/>
      <c r="BC467" s="335"/>
      <c r="BD467" s="335"/>
      <c r="BE467" s="335"/>
      <c r="BF467" s="335"/>
      <c r="BG467" s="334"/>
      <c r="BH467" s="335"/>
      <c r="BI467" s="335"/>
      <c r="BJ467" s="335"/>
      <c r="BK467" s="335"/>
      <c r="BL467" s="97" t="str">
        <f t="shared" si="795"/>
        <v/>
      </c>
      <c r="BM467" s="993"/>
      <c r="BN467" s="335" t="str">
        <f t="shared" si="902"/>
        <v/>
      </c>
      <c r="BO467" s="334"/>
      <c r="BP467" s="335"/>
      <c r="BQ467" s="335"/>
      <c r="BR467" s="335"/>
      <c r="BS467" s="335" t="str">
        <f t="shared" si="903"/>
        <v/>
      </c>
      <c r="BT467" s="334"/>
      <c r="BU467" s="335"/>
      <c r="BV467" s="335"/>
      <c r="BW467" s="335"/>
      <c r="BX467" s="335" t="str">
        <f t="shared" si="904"/>
        <v/>
      </c>
      <c r="BY467" s="334"/>
      <c r="BZ467" s="335"/>
      <c r="CA467" s="335"/>
      <c r="CB467" s="335"/>
      <c r="CC467" s="335" t="str">
        <f t="shared" si="905"/>
        <v/>
      </c>
      <c r="CD467" s="334"/>
      <c r="CE467" s="335"/>
      <c r="CF467" s="335"/>
      <c r="CG467" s="335"/>
      <c r="CH467" s="997"/>
      <c r="CI467" s="97" t="str">
        <f t="shared" si="906"/>
        <v/>
      </c>
      <c r="CJ467" s="998"/>
      <c r="CK467" s="335"/>
      <c r="CL467" s="97" t="str">
        <f t="shared" si="907"/>
        <v/>
      </c>
      <c r="CM467" s="334"/>
      <c r="CN467" s="335"/>
      <c r="CO467" s="335"/>
      <c r="CP467" s="335"/>
      <c r="CQ467" s="97"/>
      <c r="CR467" s="334"/>
      <c r="CS467" s="335"/>
      <c r="CT467" s="335"/>
      <c r="CU467" s="335"/>
      <c r="CV467" s="97"/>
      <c r="CW467" s="334"/>
      <c r="CX467" s="335"/>
      <c r="CY467" s="335"/>
      <c r="CZ467" s="335"/>
      <c r="DA467" s="97"/>
      <c r="DB467" s="334"/>
      <c r="DC467" s="335"/>
      <c r="DD467" s="335"/>
      <c r="DE467" s="335"/>
      <c r="DF467" s="97" t="str">
        <f t="shared" si="801"/>
        <v/>
      </c>
      <c r="DG467" s="993"/>
      <c r="DH467" s="335"/>
      <c r="DI467" s="97" t="str">
        <f t="shared" si="816"/>
        <v/>
      </c>
      <c r="DJ467" s="334"/>
      <c r="DK467" s="335"/>
      <c r="DL467" s="335"/>
      <c r="DM467" s="97"/>
      <c r="DN467" s="334"/>
      <c r="DO467" s="335"/>
      <c r="DP467" s="335"/>
      <c r="DQ467" s="97"/>
      <c r="DR467" s="334"/>
      <c r="DS467" s="335"/>
      <c r="DT467" s="335"/>
      <c r="DU467" s="97"/>
      <c r="DV467" s="334"/>
      <c r="DW467" s="335"/>
      <c r="DX467" s="335"/>
      <c r="DY467" s="97" t="str">
        <f t="shared" si="802"/>
        <v/>
      </c>
      <c r="DZ467" s="998"/>
      <c r="EA467" s="335"/>
      <c r="EB467" s="97" t="str">
        <f t="shared" si="911"/>
        <v/>
      </c>
      <c r="EC467" s="334"/>
      <c r="ED467" s="335"/>
      <c r="EE467" s="335"/>
      <c r="EF467" s="97"/>
      <c r="EG467" s="334"/>
      <c r="EH467" s="335"/>
      <c r="EI467" s="335"/>
      <c r="EJ467" s="97"/>
      <c r="EK467" s="334"/>
      <c r="EL467" s="335"/>
      <c r="EM467" s="335"/>
      <c r="EN467" s="97"/>
      <c r="EO467" s="334"/>
      <c r="EP467" s="335"/>
      <c r="EQ467" s="335"/>
      <c r="ER467" s="97" t="str">
        <f t="shared" si="803"/>
        <v/>
      </c>
      <c r="ES467" s="993"/>
      <c r="ET467" s="335"/>
      <c r="EU467" s="97" t="str">
        <f t="shared" si="913"/>
        <v/>
      </c>
      <c r="EV467" s="334"/>
      <c r="EW467" s="335"/>
      <c r="EX467" s="335"/>
      <c r="EY467" s="97"/>
      <c r="EZ467" s="334"/>
      <c r="FA467" s="335"/>
      <c r="FB467" s="335"/>
      <c r="FC467" s="97"/>
      <c r="FD467" s="334"/>
      <c r="FE467" s="335"/>
      <c r="FF467" s="335"/>
      <c r="FG467" s="97"/>
      <c r="FH467" s="334"/>
      <c r="FI467" s="335"/>
      <c r="FJ467" s="335"/>
      <c r="FK467" s="97" t="str">
        <f t="shared" si="804"/>
        <v/>
      </c>
      <c r="FL467" s="993"/>
      <c r="FM467" s="335"/>
      <c r="FN467" s="97" t="str">
        <f t="shared" si="915"/>
        <v/>
      </c>
      <c r="FO467" s="334"/>
      <c r="FP467" s="335"/>
      <c r="FQ467" s="97"/>
      <c r="FR467" s="334"/>
      <c r="FS467" s="335"/>
      <c r="FT467" s="97"/>
      <c r="FU467" s="334"/>
      <c r="FV467" s="335"/>
      <c r="FW467" s="97"/>
      <c r="FX467" s="334"/>
      <c r="FY467" s="335"/>
      <c r="FZ467" s="97" t="str">
        <f t="shared" si="806"/>
        <v/>
      </c>
      <c r="GA467" s="993"/>
      <c r="GB467" s="335"/>
      <c r="GC467" s="510" t="str">
        <f t="shared" si="917"/>
        <v/>
      </c>
      <c r="GD467" s="336"/>
      <c r="GE467" s="337"/>
      <c r="GF467" s="337"/>
      <c r="GG467" s="337"/>
      <c r="GH467" s="337"/>
      <c r="GI467" s="510"/>
      <c r="GJ467" s="336"/>
      <c r="GK467" s="337"/>
      <c r="GL467" s="337"/>
      <c r="GM467" s="337"/>
      <c r="GN467" s="337"/>
      <c r="GO467" s="510"/>
      <c r="GP467" s="336"/>
      <c r="GQ467" s="337"/>
      <c r="GR467" s="337"/>
      <c r="GS467" s="337"/>
      <c r="GT467" s="337"/>
      <c r="GU467" s="510"/>
      <c r="GV467" s="336"/>
      <c r="GW467" s="337"/>
      <c r="GX467" s="337"/>
      <c r="GY467" s="337"/>
      <c r="GZ467" s="336"/>
      <c r="HA467" s="510" t="str">
        <f t="shared" si="808"/>
        <v/>
      </c>
      <c r="HB467" s="994"/>
      <c r="HC467" s="337"/>
      <c r="HD467" s="510" t="str">
        <f t="shared" si="919"/>
        <v/>
      </c>
      <c r="HE467" s="336"/>
      <c r="HF467" s="337"/>
      <c r="HG467" s="337"/>
      <c r="HH467" s="336"/>
      <c r="HI467" s="510"/>
      <c r="HJ467" s="336"/>
      <c r="HK467" s="337"/>
      <c r="HL467" s="337"/>
      <c r="HM467" s="336"/>
      <c r="HN467" s="510"/>
      <c r="HO467" s="336"/>
      <c r="HP467" s="337"/>
      <c r="HQ467" s="337"/>
      <c r="HR467" s="337"/>
      <c r="HS467" s="510"/>
      <c r="HT467" s="336"/>
      <c r="HU467" s="337"/>
      <c r="HV467" s="337"/>
      <c r="HW467" s="337"/>
      <c r="HX467" s="97" t="str">
        <f t="shared" si="809"/>
        <v/>
      </c>
      <c r="HY467" s="994"/>
      <c r="HZ467" s="337"/>
      <c r="IA467" s="510" t="str">
        <f t="shared" si="921"/>
        <v/>
      </c>
      <c r="IB467" s="336"/>
      <c r="IC467" s="337"/>
      <c r="ID467" s="337"/>
      <c r="IE467" s="510"/>
      <c r="IF467" s="336"/>
      <c r="IG467" s="337"/>
      <c r="IH467" s="337"/>
      <c r="II467" s="510"/>
      <c r="IJ467" s="336"/>
      <c r="IK467" s="337"/>
      <c r="IL467" s="337"/>
      <c r="IM467" s="510"/>
      <c r="IN467" s="336"/>
      <c r="IO467" s="337"/>
      <c r="IP467" s="337"/>
      <c r="IQ467" s="97" t="str">
        <f t="shared" si="922"/>
        <v/>
      </c>
      <c r="IR467" s="994"/>
      <c r="IS467" s="337"/>
      <c r="IT467" s="337"/>
      <c r="IU467" s="337"/>
      <c r="IV467" s="510" t="str">
        <f t="shared" si="923"/>
        <v/>
      </c>
      <c r="IW467" s="995"/>
    </row>
    <row r="468" spans="1:257" x14ac:dyDescent="0.25">
      <c r="A468" s="996"/>
      <c r="B468" s="507">
        <v>3</v>
      </c>
      <c r="C468" s="97" t="str">
        <f>IF(Proponentes!B459&gt;0,Proponentes!B459,"")</f>
        <v/>
      </c>
      <c r="D468" s="335"/>
      <c r="E468" s="335"/>
      <c r="F468" s="334"/>
      <c r="G468" s="335"/>
      <c r="H468" s="335"/>
      <c r="I468" s="335"/>
      <c r="J468" s="335"/>
      <c r="K468" s="335"/>
      <c r="L468" s="335"/>
      <c r="M468" s="334"/>
      <c r="N468" s="335"/>
      <c r="O468" s="335"/>
      <c r="P468" s="335"/>
      <c r="Q468" s="335"/>
      <c r="R468" s="335"/>
      <c r="S468" s="335"/>
      <c r="T468" s="334"/>
      <c r="U468" s="335"/>
      <c r="V468" s="335"/>
      <c r="W468" s="335"/>
      <c r="X468" s="335"/>
      <c r="Y468" s="335"/>
      <c r="Z468" s="335"/>
      <c r="AA468" s="334"/>
      <c r="AB468" s="335"/>
      <c r="AC468" s="335"/>
      <c r="AD468" s="335"/>
      <c r="AE468" s="335"/>
      <c r="AF468" s="335"/>
      <c r="AG468" s="97" t="str">
        <f t="shared" si="794"/>
        <v/>
      </c>
      <c r="AH468" s="993"/>
      <c r="AI468" s="335"/>
      <c r="AJ468" s="335" t="str">
        <f t="shared" si="814"/>
        <v/>
      </c>
      <c r="AK468" s="335"/>
      <c r="AL468" s="334"/>
      <c r="AM468" s="335"/>
      <c r="AN468" s="335"/>
      <c r="AO468" s="335"/>
      <c r="AP468" s="335"/>
      <c r="AQ468" s="335"/>
      <c r="AR468" s="335"/>
      <c r="AS468" s="334"/>
      <c r="AT468" s="335"/>
      <c r="AU468" s="335"/>
      <c r="AV468" s="335"/>
      <c r="AW468" s="335"/>
      <c r="AX468" s="335"/>
      <c r="AY468" s="335"/>
      <c r="AZ468" s="334"/>
      <c r="BA468" s="335"/>
      <c r="BB468" s="335"/>
      <c r="BC468" s="335"/>
      <c r="BD468" s="335"/>
      <c r="BE468" s="335"/>
      <c r="BF468" s="335"/>
      <c r="BG468" s="334"/>
      <c r="BH468" s="335"/>
      <c r="BI468" s="335"/>
      <c r="BJ468" s="335"/>
      <c r="BK468" s="335"/>
      <c r="BL468" s="97" t="str">
        <f t="shared" si="795"/>
        <v/>
      </c>
      <c r="BM468" s="993"/>
      <c r="BN468" s="335" t="str">
        <f t="shared" si="902"/>
        <v/>
      </c>
      <c r="BO468" s="334"/>
      <c r="BP468" s="335"/>
      <c r="BQ468" s="335"/>
      <c r="BR468" s="335"/>
      <c r="BS468" s="335" t="str">
        <f t="shared" si="903"/>
        <v/>
      </c>
      <c r="BT468" s="334"/>
      <c r="BU468" s="335"/>
      <c r="BV468" s="335"/>
      <c r="BW468" s="335"/>
      <c r="BX468" s="335" t="str">
        <f t="shared" si="904"/>
        <v/>
      </c>
      <c r="BY468" s="334"/>
      <c r="BZ468" s="335"/>
      <c r="CA468" s="335"/>
      <c r="CB468" s="335"/>
      <c r="CC468" s="335" t="str">
        <f t="shared" si="905"/>
        <v/>
      </c>
      <c r="CD468" s="334"/>
      <c r="CE468" s="335"/>
      <c r="CF468" s="335"/>
      <c r="CG468" s="335"/>
      <c r="CH468" s="997"/>
      <c r="CI468" s="97" t="str">
        <f t="shared" si="906"/>
        <v/>
      </c>
      <c r="CJ468" s="998"/>
      <c r="CK468" s="335"/>
      <c r="CL468" s="97" t="str">
        <f t="shared" si="907"/>
        <v/>
      </c>
      <c r="CM468" s="334"/>
      <c r="CN468" s="335"/>
      <c r="CO468" s="335"/>
      <c r="CP468" s="335"/>
      <c r="CQ468" s="97"/>
      <c r="CR468" s="334"/>
      <c r="CS468" s="335"/>
      <c r="CT468" s="335"/>
      <c r="CU468" s="335"/>
      <c r="CV468" s="97"/>
      <c r="CW468" s="334"/>
      <c r="CX468" s="335"/>
      <c r="CY468" s="335"/>
      <c r="CZ468" s="335"/>
      <c r="DA468" s="97"/>
      <c r="DB468" s="334"/>
      <c r="DC468" s="335"/>
      <c r="DD468" s="335"/>
      <c r="DE468" s="335"/>
      <c r="DF468" s="97" t="str">
        <f t="shared" si="801"/>
        <v/>
      </c>
      <c r="DG468" s="993"/>
      <c r="DH468" s="335"/>
      <c r="DI468" s="97" t="str">
        <f t="shared" si="816"/>
        <v/>
      </c>
      <c r="DJ468" s="334"/>
      <c r="DK468" s="335"/>
      <c r="DL468" s="335"/>
      <c r="DM468" s="97"/>
      <c r="DN468" s="334"/>
      <c r="DO468" s="335"/>
      <c r="DP468" s="335"/>
      <c r="DQ468" s="97"/>
      <c r="DR468" s="334"/>
      <c r="DS468" s="335"/>
      <c r="DT468" s="335"/>
      <c r="DU468" s="97"/>
      <c r="DV468" s="334"/>
      <c r="DW468" s="335"/>
      <c r="DX468" s="335"/>
      <c r="DY468" s="97" t="str">
        <f t="shared" si="802"/>
        <v/>
      </c>
      <c r="DZ468" s="998"/>
      <c r="EA468" s="335"/>
      <c r="EB468" s="97" t="str">
        <f t="shared" si="911"/>
        <v/>
      </c>
      <c r="EC468" s="334"/>
      <c r="ED468" s="335"/>
      <c r="EE468" s="335"/>
      <c r="EF468" s="97"/>
      <c r="EG468" s="334"/>
      <c r="EH468" s="335"/>
      <c r="EI468" s="335"/>
      <c r="EJ468" s="97"/>
      <c r="EK468" s="334"/>
      <c r="EL468" s="335"/>
      <c r="EM468" s="335"/>
      <c r="EN468" s="97"/>
      <c r="EO468" s="334"/>
      <c r="EP468" s="335"/>
      <c r="EQ468" s="335"/>
      <c r="ER468" s="97" t="str">
        <f t="shared" si="803"/>
        <v/>
      </c>
      <c r="ES468" s="993"/>
      <c r="ET468" s="335"/>
      <c r="EU468" s="97" t="str">
        <f t="shared" si="913"/>
        <v/>
      </c>
      <c r="EV468" s="334"/>
      <c r="EW468" s="335"/>
      <c r="EX468" s="335"/>
      <c r="EY468" s="97"/>
      <c r="EZ468" s="334"/>
      <c r="FA468" s="335"/>
      <c r="FB468" s="335"/>
      <c r="FC468" s="97"/>
      <c r="FD468" s="334"/>
      <c r="FE468" s="335"/>
      <c r="FF468" s="335"/>
      <c r="FG468" s="97"/>
      <c r="FH468" s="334"/>
      <c r="FI468" s="335"/>
      <c r="FJ468" s="335"/>
      <c r="FK468" s="97" t="str">
        <f t="shared" si="804"/>
        <v/>
      </c>
      <c r="FL468" s="993"/>
      <c r="FM468" s="335"/>
      <c r="FN468" s="97" t="str">
        <f t="shared" si="915"/>
        <v/>
      </c>
      <c r="FO468" s="334"/>
      <c r="FP468" s="335"/>
      <c r="FQ468" s="97"/>
      <c r="FR468" s="334"/>
      <c r="FS468" s="335"/>
      <c r="FT468" s="97"/>
      <c r="FU468" s="334"/>
      <c r="FV468" s="335"/>
      <c r="FW468" s="97"/>
      <c r="FX468" s="334"/>
      <c r="FY468" s="335"/>
      <c r="FZ468" s="97" t="str">
        <f t="shared" si="806"/>
        <v/>
      </c>
      <c r="GA468" s="993"/>
      <c r="GB468" s="335"/>
      <c r="GC468" s="510" t="str">
        <f t="shared" si="917"/>
        <v/>
      </c>
      <c r="GD468" s="336"/>
      <c r="GE468" s="337"/>
      <c r="GF468" s="337"/>
      <c r="GG468" s="337"/>
      <c r="GH468" s="337"/>
      <c r="GI468" s="510"/>
      <c r="GJ468" s="336"/>
      <c r="GK468" s="337"/>
      <c r="GL468" s="337"/>
      <c r="GM468" s="337"/>
      <c r="GN468" s="337"/>
      <c r="GO468" s="510"/>
      <c r="GP468" s="336"/>
      <c r="GQ468" s="337"/>
      <c r="GR468" s="337"/>
      <c r="GS468" s="337"/>
      <c r="GT468" s="337"/>
      <c r="GU468" s="510"/>
      <c r="GV468" s="336"/>
      <c r="GW468" s="337"/>
      <c r="GX468" s="337"/>
      <c r="GY468" s="337"/>
      <c r="GZ468" s="336"/>
      <c r="HA468" s="510" t="str">
        <f t="shared" si="808"/>
        <v/>
      </c>
      <c r="HB468" s="994"/>
      <c r="HC468" s="337"/>
      <c r="HD468" s="510" t="str">
        <f t="shared" si="919"/>
        <v/>
      </c>
      <c r="HE468" s="336"/>
      <c r="HF468" s="337"/>
      <c r="HG468" s="337"/>
      <c r="HH468" s="336"/>
      <c r="HI468" s="510"/>
      <c r="HJ468" s="336"/>
      <c r="HK468" s="337"/>
      <c r="HL468" s="337"/>
      <c r="HM468" s="336"/>
      <c r="HN468" s="510"/>
      <c r="HO468" s="336"/>
      <c r="HP468" s="337"/>
      <c r="HQ468" s="337"/>
      <c r="HR468" s="337"/>
      <c r="HS468" s="510"/>
      <c r="HT468" s="336"/>
      <c r="HU468" s="337"/>
      <c r="HV468" s="337"/>
      <c r="HW468" s="337"/>
      <c r="HX468" s="97" t="str">
        <f t="shared" si="809"/>
        <v/>
      </c>
      <c r="HY468" s="994"/>
      <c r="HZ468" s="337"/>
      <c r="IA468" s="510" t="str">
        <f t="shared" si="921"/>
        <v/>
      </c>
      <c r="IB468" s="336"/>
      <c r="IC468" s="337"/>
      <c r="ID468" s="337"/>
      <c r="IE468" s="510"/>
      <c r="IF468" s="336"/>
      <c r="IG468" s="337"/>
      <c r="IH468" s="337"/>
      <c r="II468" s="510"/>
      <c r="IJ468" s="336"/>
      <c r="IK468" s="337"/>
      <c r="IL468" s="337"/>
      <c r="IM468" s="510"/>
      <c r="IN468" s="336"/>
      <c r="IO468" s="337"/>
      <c r="IP468" s="337"/>
      <c r="IQ468" s="97" t="str">
        <f t="shared" si="922"/>
        <v/>
      </c>
      <c r="IR468" s="994"/>
      <c r="IS468" s="337"/>
      <c r="IT468" s="337"/>
      <c r="IU468" s="337"/>
      <c r="IV468" s="510" t="str">
        <f t="shared" si="923"/>
        <v/>
      </c>
      <c r="IW468" s="995"/>
    </row>
    <row r="469" spans="1:257" x14ac:dyDescent="0.25">
      <c r="A469" s="996"/>
      <c r="B469" s="507">
        <v>4</v>
      </c>
      <c r="C469" s="97" t="str">
        <f>IF(Proponentes!B460&gt;0,Proponentes!B460,"")</f>
        <v/>
      </c>
      <c r="D469" s="335"/>
      <c r="E469" s="335"/>
      <c r="F469" s="334"/>
      <c r="G469" s="335"/>
      <c r="H469" s="335"/>
      <c r="I469" s="335"/>
      <c r="J469" s="335"/>
      <c r="K469" s="335"/>
      <c r="L469" s="335"/>
      <c r="M469" s="334"/>
      <c r="N469" s="335"/>
      <c r="O469" s="335"/>
      <c r="P469" s="335"/>
      <c r="Q469" s="335"/>
      <c r="R469" s="335"/>
      <c r="S469" s="335"/>
      <c r="T469" s="334"/>
      <c r="U469" s="335"/>
      <c r="V469" s="335"/>
      <c r="W469" s="335"/>
      <c r="X469" s="335"/>
      <c r="Y469" s="335"/>
      <c r="Z469" s="335"/>
      <c r="AA469" s="334"/>
      <c r="AB469" s="335"/>
      <c r="AC469" s="335"/>
      <c r="AD469" s="335"/>
      <c r="AE469" s="335"/>
      <c r="AF469" s="335"/>
      <c r="AG469" s="97" t="str">
        <f t="shared" si="794"/>
        <v/>
      </c>
      <c r="AH469" s="993"/>
      <c r="AI469" s="335"/>
      <c r="AJ469" s="335" t="str">
        <f t="shared" si="814"/>
        <v/>
      </c>
      <c r="AK469" s="335"/>
      <c r="AL469" s="334"/>
      <c r="AM469" s="335"/>
      <c r="AN469" s="335"/>
      <c r="AO469" s="335"/>
      <c r="AP469" s="335"/>
      <c r="AQ469" s="335"/>
      <c r="AR469" s="335"/>
      <c r="AS469" s="334"/>
      <c r="AT469" s="335"/>
      <c r="AU469" s="335"/>
      <c r="AV469" s="335"/>
      <c r="AW469" s="335"/>
      <c r="AX469" s="335"/>
      <c r="AY469" s="335"/>
      <c r="AZ469" s="334"/>
      <c r="BA469" s="335"/>
      <c r="BB469" s="335"/>
      <c r="BC469" s="335"/>
      <c r="BD469" s="335"/>
      <c r="BE469" s="335"/>
      <c r="BF469" s="335"/>
      <c r="BG469" s="334"/>
      <c r="BH469" s="335"/>
      <c r="BI469" s="335"/>
      <c r="BJ469" s="335"/>
      <c r="BK469" s="335"/>
      <c r="BL469" s="97" t="str">
        <f t="shared" si="795"/>
        <v/>
      </c>
      <c r="BM469" s="993"/>
      <c r="BN469" s="335" t="str">
        <f t="shared" si="902"/>
        <v/>
      </c>
      <c r="BO469" s="334"/>
      <c r="BP469" s="335"/>
      <c r="BQ469" s="335"/>
      <c r="BR469" s="335"/>
      <c r="BS469" s="335" t="str">
        <f t="shared" si="903"/>
        <v/>
      </c>
      <c r="BT469" s="334"/>
      <c r="BU469" s="335"/>
      <c r="BV469" s="335"/>
      <c r="BW469" s="335"/>
      <c r="BX469" s="335" t="str">
        <f t="shared" si="904"/>
        <v/>
      </c>
      <c r="BY469" s="334"/>
      <c r="BZ469" s="335"/>
      <c r="CA469" s="335"/>
      <c r="CB469" s="335"/>
      <c r="CC469" s="335" t="str">
        <f t="shared" si="905"/>
        <v/>
      </c>
      <c r="CD469" s="334"/>
      <c r="CE469" s="335"/>
      <c r="CF469" s="335"/>
      <c r="CG469" s="335"/>
      <c r="CH469" s="997"/>
      <c r="CI469" s="97" t="str">
        <f t="shared" si="906"/>
        <v/>
      </c>
      <c r="CJ469" s="998"/>
      <c r="CK469" s="335"/>
      <c r="CL469" s="97" t="str">
        <f t="shared" si="907"/>
        <v/>
      </c>
      <c r="CM469" s="334"/>
      <c r="CN469" s="335"/>
      <c r="CO469" s="335"/>
      <c r="CP469" s="335"/>
      <c r="CQ469" s="97"/>
      <c r="CR469" s="334"/>
      <c r="CS469" s="335"/>
      <c r="CT469" s="335"/>
      <c r="CU469" s="335"/>
      <c r="CV469" s="97"/>
      <c r="CW469" s="334"/>
      <c r="CX469" s="335"/>
      <c r="CY469" s="335"/>
      <c r="CZ469" s="335"/>
      <c r="DA469" s="97"/>
      <c r="DB469" s="334"/>
      <c r="DC469" s="335"/>
      <c r="DD469" s="335"/>
      <c r="DE469" s="335"/>
      <c r="DF469" s="97" t="str">
        <f t="shared" si="801"/>
        <v/>
      </c>
      <c r="DG469" s="993"/>
      <c r="DH469" s="335"/>
      <c r="DI469" s="97" t="str">
        <f t="shared" si="816"/>
        <v/>
      </c>
      <c r="DJ469" s="334"/>
      <c r="DK469" s="335"/>
      <c r="DL469" s="335"/>
      <c r="DM469" s="97"/>
      <c r="DN469" s="334"/>
      <c r="DO469" s="335"/>
      <c r="DP469" s="335"/>
      <c r="DQ469" s="97"/>
      <c r="DR469" s="334"/>
      <c r="DS469" s="335"/>
      <c r="DT469" s="335"/>
      <c r="DU469" s="97"/>
      <c r="DV469" s="334"/>
      <c r="DW469" s="335"/>
      <c r="DX469" s="335"/>
      <c r="DY469" s="97" t="str">
        <f t="shared" si="802"/>
        <v/>
      </c>
      <c r="DZ469" s="998"/>
      <c r="EA469" s="335"/>
      <c r="EB469" s="97" t="str">
        <f t="shared" si="911"/>
        <v/>
      </c>
      <c r="EC469" s="334"/>
      <c r="ED469" s="335"/>
      <c r="EE469" s="335"/>
      <c r="EF469" s="97"/>
      <c r="EG469" s="334"/>
      <c r="EH469" s="335"/>
      <c r="EI469" s="335"/>
      <c r="EJ469" s="97"/>
      <c r="EK469" s="334"/>
      <c r="EL469" s="335"/>
      <c r="EM469" s="335"/>
      <c r="EN469" s="97"/>
      <c r="EO469" s="334"/>
      <c r="EP469" s="335"/>
      <c r="EQ469" s="335"/>
      <c r="ER469" s="97" t="str">
        <f t="shared" si="803"/>
        <v/>
      </c>
      <c r="ES469" s="993"/>
      <c r="ET469" s="335"/>
      <c r="EU469" s="97" t="str">
        <f t="shared" si="913"/>
        <v/>
      </c>
      <c r="EV469" s="334"/>
      <c r="EW469" s="335"/>
      <c r="EX469" s="335"/>
      <c r="EY469" s="97"/>
      <c r="EZ469" s="334"/>
      <c r="FA469" s="335"/>
      <c r="FB469" s="335"/>
      <c r="FC469" s="97"/>
      <c r="FD469" s="334"/>
      <c r="FE469" s="335"/>
      <c r="FF469" s="335"/>
      <c r="FG469" s="97"/>
      <c r="FH469" s="334"/>
      <c r="FI469" s="335"/>
      <c r="FJ469" s="335"/>
      <c r="FK469" s="97" t="str">
        <f t="shared" si="804"/>
        <v/>
      </c>
      <c r="FL469" s="993"/>
      <c r="FM469" s="335"/>
      <c r="FN469" s="97" t="str">
        <f t="shared" si="915"/>
        <v/>
      </c>
      <c r="FO469" s="334"/>
      <c r="FP469" s="335"/>
      <c r="FQ469" s="97"/>
      <c r="FR469" s="334"/>
      <c r="FS469" s="335"/>
      <c r="FT469" s="97"/>
      <c r="FU469" s="334"/>
      <c r="FV469" s="335"/>
      <c r="FW469" s="97"/>
      <c r="FX469" s="334"/>
      <c r="FY469" s="335"/>
      <c r="FZ469" s="97" t="str">
        <f t="shared" si="806"/>
        <v/>
      </c>
      <c r="GA469" s="993"/>
      <c r="GB469" s="335"/>
      <c r="GC469" s="510" t="str">
        <f t="shared" si="917"/>
        <v/>
      </c>
      <c r="GD469" s="336"/>
      <c r="GE469" s="337"/>
      <c r="GF469" s="337"/>
      <c r="GG469" s="337"/>
      <c r="GH469" s="337"/>
      <c r="GI469" s="510"/>
      <c r="GJ469" s="336"/>
      <c r="GK469" s="337"/>
      <c r="GL469" s="337"/>
      <c r="GM469" s="337"/>
      <c r="GN469" s="337"/>
      <c r="GO469" s="510"/>
      <c r="GP469" s="336"/>
      <c r="GQ469" s="337"/>
      <c r="GR469" s="337"/>
      <c r="GS469" s="337"/>
      <c r="GT469" s="337"/>
      <c r="GU469" s="510"/>
      <c r="GV469" s="336"/>
      <c r="GW469" s="337"/>
      <c r="GX469" s="337"/>
      <c r="GY469" s="337"/>
      <c r="GZ469" s="336"/>
      <c r="HA469" s="510" t="str">
        <f t="shared" si="808"/>
        <v/>
      </c>
      <c r="HB469" s="994"/>
      <c r="HC469" s="337"/>
      <c r="HD469" s="510" t="str">
        <f t="shared" si="919"/>
        <v/>
      </c>
      <c r="HE469" s="336"/>
      <c r="HF469" s="337"/>
      <c r="HG469" s="337"/>
      <c r="HH469" s="336"/>
      <c r="HI469" s="510"/>
      <c r="HJ469" s="336"/>
      <c r="HK469" s="337"/>
      <c r="HL469" s="337"/>
      <c r="HM469" s="336"/>
      <c r="HN469" s="510"/>
      <c r="HO469" s="336"/>
      <c r="HP469" s="337"/>
      <c r="HQ469" s="337"/>
      <c r="HR469" s="337"/>
      <c r="HS469" s="510"/>
      <c r="HT469" s="336"/>
      <c r="HU469" s="337"/>
      <c r="HV469" s="337"/>
      <c r="HW469" s="337"/>
      <c r="HX469" s="97" t="str">
        <f t="shared" si="809"/>
        <v/>
      </c>
      <c r="HY469" s="994"/>
      <c r="HZ469" s="337"/>
      <c r="IA469" s="510" t="str">
        <f t="shared" si="921"/>
        <v/>
      </c>
      <c r="IB469" s="336"/>
      <c r="IC469" s="337"/>
      <c r="ID469" s="337"/>
      <c r="IE469" s="510"/>
      <c r="IF469" s="336"/>
      <c r="IG469" s="337"/>
      <c r="IH469" s="337"/>
      <c r="II469" s="510"/>
      <c r="IJ469" s="336"/>
      <c r="IK469" s="337"/>
      <c r="IL469" s="337"/>
      <c r="IM469" s="510"/>
      <c r="IN469" s="336"/>
      <c r="IO469" s="337"/>
      <c r="IP469" s="337"/>
      <c r="IQ469" s="97" t="str">
        <f t="shared" si="922"/>
        <v/>
      </c>
      <c r="IR469" s="994"/>
      <c r="IS469" s="337"/>
      <c r="IT469" s="337"/>
      <c r="IU469" s="337"/>
      <c r="IV469" s="510" t="str">
        <f t="shared" si="923"/>
        <v/>
      </c>
      <c r="IW469" s="995"/>
    </row>
    <row r="470" spans="1:257" x14ac:dyDescent="0.25">
      <c r="A470" s="996"/>
      <c r="B470" s="507">
        <v>5</v>
      </c>
      <c r="C470" s="97" t="str">
        <f>IF(Proponentes!B461&gt;0,Proponentes!B461,"")</f>
        <v/>
      </c>
      <c r="D470" s="335"/>
      <c r="E470" s="335"/>
      <c r="F470" s="334"/>
      <c r="G470" s="335"/>
      <c r="H470" s="335"/>
      <c r="I470" s="335"/>
      <c r="J470" s="335"/>
      <c r="K470" s="335"/>
      <c r="L470" s="335"/>
      <c r="M470" s="334"/>
      <c r="N470" s="335"/>
      <c r="O470" s="335"/>
      <c r="P470" s="335"/>
      <c r="Q470" s="335"/>
      <c r="R470" s="335"/>
      <c r="S470" s="335"/>
      <c r="T470" s="334"/>
      <c r="U470" s="335"/>
      <c r="V470" s="335"/>
      <c r="W470" s="335"/>
      <c r="X470" s="335"/>
      <c r="Y470" s="335"/>
      <c r="Z470" s="335"/>
      <c r="AA470" s="334"/>
      <c r="AB470" s="335"/>
      <c r="AC470" s="335"/>
      <c r="AD470" s="335"/>
      <c r="AE470" s="335"/>
      <c r="AF470" s="335"/>
      <c r="AG470" s="97" t="str">
        <f t="shared" si="794"/>
        <v/>
      </c>
      <c r="AH470" s="993"/>
      <c r="AI470" s="335"/>
      <c r="AJ470" s="335" t="str">
        <f t="shared" si="814"/>
        <v/>
      </c>
      <c r="AK470" s="335"/>
      <c r="AL470" s="334"/>
      <c r="AM470" s="335"/>
      <c r="AN470" s="335"/>
      <c r="AO470" s="335"/>
      <c r="AP470" s="335"/>
      <c r="AQ470" s="335"/>
      <c r="AR470" s="335"/>
      <c r="AS470" s="334"/>
      <c r="AT470" s="335"/>
      <c r="AU470" s="335"/>
      <c r="AV470" s="335"/>
      <c r="AW470" s="335"/>
      <c r="AX470" s="335"/>
      <c r="AY470" s="335"/>
      <c r="AZ470" s="334"/>
      <c r="BA470" s="335"/>
      <c r="BB470" s="335"/>
      <c r="BC470" s="335"/>
      <c r="BD470" s="335"/>
      <c r="BE470" s="335"/>
      <c r="BF470" s="335"/>
      <c r="BG470" s="334"/>
      <c r="BH470" s="335"/>
      <c r="BI470" s="335"/>
      <c r="BJ470" s="335"/>
      <c r="BK470" s="335"/>
      <c r="BL470" s="97" t="str">
        <f t="shared" si="795"/>
        <v/>
      </c>
      <c r="BM470" s="993"/>
      <c r="BN470" s="335" t="str">
        <f t="shared" si="902"/>
        <v/>
      </c>
      <c r="BO470" s="334"/>
      <c r="BP470" s="335"/>
      <c r="BQ470" s="335"/>
      <c r="BR470" s="335"/>
      <c r="BS470" s="335" t="str">
        <f t="shared" si="903"/>
        <v/>
      </c>
      <c r="BT470" s="334"/>
      <c r="BU470" s="335"/>
      <c r="BV470" s="335"/>
      <c r="BW470" s="335"/>
      <c r="BX470" s="335" t="str">
        <f t="shared" si="904"/>
        <v/>
      </c>
      <c r="BY470" s="334"/>
      <c r="BZ470" s="335"/>
      <c r="CA470" s="335"/>
      <c r="CB470" s="335"/>
      <c r="CC470" s="335" t="str">
        <f t="shared" si="905"/>
        <v/>
      </c>
      <c r="CD470" s="334"/>
      <c r="CE470" s="335"/>
      <c r="CF470" s="335"/>
      <c r="CG470" s="335"/>
      <c r="CH470" s="997"/>
      <c r="CI470" s="97" t="str">
        <f t="shared" si="906"/>
        <v/>
      </c>
      <c r="CJ470" s="998"/>
      <c r="CK470" s="335"/>
      <c r="CL470" s="97" t="str">
        <f t="shared" si="907"/>
        <v/>
      </c>
      <c r="CM470" s="334"/>
      <c r="CN470" s="335"/>
      <c r="CO470" s="335"/>
      <c r="CP470" s="335"/>
      <c r="CQ470" s="97"/>
      <c r="CR470" s="334"/>
      <c r="CS470" s="335"/>
      <c r="CT470" s="335"/>
      <c r="CU470" s="335"/>
      <c r="CV470" s="97"/>
      <c r="CW470" s="334"/>
      <c r="CX470" s="335"/>
      <c r="CY470" s="335"/>
      <c r="CZ470" s="335"/>
      <c r="DA470" s="97"/>
      <c r="DB470" s="334"/>
      <c r="DC470" s="335"/>
      <c r="DD470" s="335"/>
      <c r="DE470" s="335"/>
      <c r="DF470" s="97" t="str">
        <f t="shared" si="801"/>
        <v/>
      </c>
      <c r="DG470" s="993"/>
      <c r="DH470" s="335"/>
      <c r="DI470" s="97" t="str">
        <f t="shared" si="816"/>
        <v/>
      </c>
      <c r="DJ470" s="334"/>
      <c r="DK470" s="335"/>
      <c r="DL470" s="335"/>
      <c r="DM470" s="97"/>
      <c r="DN470" s="334"/>
      <c r="DO470" s="335"/>
      <c r="DP470" s="335"/>
      <c r="DQ470" s="97"/>
      <c r="DR470" s="334"/>
      <c r="DS470" s="335"/>
      <c r="DT470" s="335"/>
      <c r="DU470" s="97"/>
      <c r="DV470" s="334"/>
      <c r="DW470" s="335"/>
      <c r="DX470" s="335"/>
      <c r="DY470" s="97" t="str">
        <f t="shared" si="802"/>
        <v/>
      </c>
      <c r="DZ470" s="998"/>
      <c r="EA470" s="335"/>
      <c r="EB470" s="97" t="str">
        <f t="shared" si="911"/>
        <v/>
      </c>
      <c r="EC470" s="334"/>
      <c r="ED470" s="335"/>
      <c r="EE470" s="335"/>
      <c r="EF470" s="97"/>
      <c r="EG470" s="334"/>
      <c r="EH470" s="335"/>
      <c r="EI470" s="335"/>
      <c r="EJ470" s="97"/>
      <c r="EK470" s="334"/>
      <c r="EL470" s="335"/>
      <c r="EM470" s="335"/>
      <c r="EN470" s="97"/>
      <c r="EO470" s="334"/>
      <c r="EP470" s="335"/>
      <c r="EQ470" s="335"/>
      <c r="ER470" s="97" t="str">
        <f t="shared" si="803"/>
        <v/>
      </c>
      <c r="ES470" s="993"/>
      <c r="ET470" s="335"/>
      <c r="EU470" s="97" t="str">
        <f t="shared" si="913"/>
        <v/>
      </c>
      <c r="EV470" s="334"/>
      <c r="EW470" s="335"/>
      <c r="EX470" s="335"/>
      <c r="EY470" s="97"/>
      <c r="EZ470" s="334"/>
      <c r="FA470" s="335"/>
      <c r="FB470" s="335"/>
      <c r="FC470" s="97"/>
      <c r="FD470" s="334"/>
      <c r="FE470" s="335"/>
      <c r="FF470" s="335"/>
      <c r="FG470" s="97"/>
      <c r="FH470" s="334"/>
      <c r="FI470" s="335"/>
      <c r="FJ470" s="335"/>
      <c r="FK470" s="97" t="str">
        <f t="shared" si="804"/>
        <v/>
      </c>
      <c r="FL470" s="993"/>
      <c r="FM470" s="335"/>
      <c r="FN470" s="97" t="str">
        <f t="shared" si="915"/>
        <v/>
      </c>
      <c r="FO470" s="334"/>
      <c r="FP470" s="335"/>
      <c r="FQ470" s="97"/>
      <c r="FR470" s="334"/>
      <c r="FS470" s="335"/>
      <c r="FT470" s="97"/>
      <c r="FU470" s="334"/>
      <c r="FV470" s="335"/>
      <c r="FW470" s="97"/>
      <c r="FX470" s="334"/>
      <c r="FY470" s="335"/>
      <c r="FZ470" s="97" t="str">
        <f t="shared" si="806"/>
        <v/>
      </c>
      <c r="GA470" s="993"/>
      <c r="GB470" s="335"/>
      <c r="GC470" s="510" t="str">
        <f t="shared" si="917"/>
        <v/>
      </c>
      <c r="GD470" s="336"/>
      <c r="GE470" s="337"/>
      <c r="GF470" s="337"/>
      <c r="GG470" s="337"/>
      <c r="GH470" s="337"/>
      <c r="GI470" s="510"/>
      <c r="GJ470" s="336"/>
      <c r="GK470" s="337"/>
      <c r="GL470" s="337"/>
      <c r="GM470" s="337"/>
      <c r="GN470" s="337"/>
      <c r="GO470" s="510"/>
      <c r="GP470" s="336"/>
      <c r="GQ470" s="337"/>
      <c r="GR470" s="337"/>
      <c r="GS470" s="337"/>
      <c r="GT470" s="337"/>
      <c r="GU470" s="510"/>
      <c r="GV470" s="336"/>
      <c r="GW470" s="337"/>
      <c r="GX470" s="337"/>
      <c r="GY470" s="337"/>
      <c r="GZ470" s="336"/>
      <c r="HA470" s="510" t="str">
        <f t="shared" si="808"/>
        <v/>
      </c>
      <c r="HB470" s="994"/>
      <c r="HC470" s="337"/>
      <c r="HD470" s="510" t="str">
        <f t="shared" si="919"/>
        <v/>
      </c>
      <c r="HE470" s="336"/>
      <c r="HF470" s="337"/>
      <c r="HG470" s="337"/>
      <c r="HH470" s="336"/>
      <c r="HI470" s="510"/>
      <c r="HJ470" s="336"/>
      <c r="HK470" s="337"/>
      <c r="HL470" s="337"/>
      <c r="HM470" s="336"/>
      <c r="HN470" s="510"/>
      <c r="HO470" s="336"/>
      <c r="HP470" s="337"/>
      <c r="HQ470" s="337"/>
      <c r="HR470" s="337"/>
      <c r="HS470" s="510"/>
      <c r="HT470" s="336"/>
      <c r="HU470" s="337"/>
      <c r="HV470" s="337"/>
      <c r="HW470" s="337"/>
      <c r="HX470" s="97" t="str">
        <f t="shared" si="809"/>
        <v/>
      </c>
      <c r="HY470" s="994"/>
      <c r="HZ470" s="337"/>
      <c r="IA470" s="510" t="str">
        <f t="shared" si="921"/>
        <v/>
      </c>
      <c r="IB470" s="336"/>
      <c r="IC470" s="337"/>
      <c r="ID470" s="337"/>
      <c r="IE470" s="510"/>
      <c r="IF470" s="336"/>
      <c r="IG470" s="337"/>
      <c r="IH470" s="337"/>
      <c r="II470" s="510"/>
      <c r="IJ470" s="336"/>
      <c r="IK470" s="337"/>
      <c r="IL470" s="337"/>
      <c r="IM470" s="510"/>
      <c r="IN470" s="336"/>
      <c r="IO470" s="337"/>
      <c r="IP470" s="337"/>
      <c r="IQ470" s="97" t="str">
        <f t="shared" si="922"/>
        <v/>
      </c>
      <c r="IR470" s="994"/>
      <c r="IS470" s="337"/>
      <c r="IT470" s="337"/>
      <c r="IU470" s="337"/>
      <c r="IV470" s="510" t="str">
        <f t="shared" si="923"/>
        <v/>
      </c>
      <c r="IW470" s="995"/>
    </row>
    <row r="471" spans="1:257" x14ac:dyDescent="0.25">
      <c r="A471" s="996"/>
      <c r="B471" s="507">
        <v>6</v>
      </c>
      <c r="C471" s="97" t="str">
        <f>IF(Proponentes!B462&gt;0,Proponentes!B462,"")</f>
        <v/>
      </c>
      <c r="D471" s="335"/>
      <c r="E471" s="335"/>
      <c r="F471" s="334"/>
      <c r="G471" s="335"/>
      <c r="H471" s="335"/>
      <c r="I471" s="335"/>
      <c r="J471" s="335"/>
      <c r="K471" s="335"/>
      <c r="L471" s="335"/>
      <c r="M471" s="334"/>
      <c r="N471" s="335"/>
      <c r="O471" s="335"/>
      <c r="P471" s="335"/>
      <c r="Q471" s="335"/>
      <c r="R471" s="335"/>
      <c r="S471" s="335"/>
      <c r="T471" s="334"/>
      <c r="U471" s="335"/>
      <c r="V471" s="335"/>
      <c r="W471" s="335"/>
      <c r="X471" s="335"/>
      <c r="Y471" s="335"/>
      <c r="Z471" s="335"/>
      <c r="AA471" s="334"/>
      <c r="AB471" s="335"/>
      <c r="AC471" s="335"/>
      <c r="AD471" s="335"/>
      <c r="AE471" s="335"/>
      <c r="AF471" s="335"/>
      <c r="AG471" s="97" t="str">
        <f t="shared" si="794"/>
        <v/>
      </c>
      <c r="AH471" s="993"/>
      <c r="AI471" s="335"/>
      <c r="AJ471" s="335" t="str">
        <f t="shared" si="814"/>
        <v/>
      </c>
      <c r="AK471" s="335"/>
      <c r="AL471" s="334"/>
      <c r="AM471" s="335"/>
      <c r="AN471" s="335"/>
      <c r="AO471" s="335"/>
      <c r="AP471" s="335"/>
      <c r="AQ471" s="335"/>
      <c r="AR471" s="335"/>
      <c r="AS471" s="334"/>
      <c r="AT471" s="335"/>
      <c r="AU471" s="335"/>
      <c r="AV471" s="335"/>
      <c r="AW471" s="335"/>
      <c r="AX471" s="335"/>
      <c r="AY471" s="335"/>
      <c r="AZ471" s="334"/>
      <c r="BA471" s="335"/>
      <c r="BB471" s="335"/>
      <c r="BC471" s="335"/>
      <c r="BD471" s="335"/>
      <c r="BE471" s="335"/>
      <c r="BF471" s="335"/>
      <c r="BG471" s="334"/>
      <c r="BH471" s="335"/>
      <c r="BI471" s="335"/>
      <c r="BJ471" s="335"/>
      <c r="BK471" s="335"/>
      <c r="BL471" s="97" t="str">
        <f t="shared" si="795"/>
        <v/>
      </c>
      <c r="BM471" s="993"/>
      <c r="BN471" s="335" t="str">
        <f t="shared" si="902"/>
        <v/>
      </c>
      <c r="BO471" s="334"/>
      <c r="BP471" s="335"/>
      <c r="BQ471" s="335"/>
      <c r="BR471" s="335"/>
      <c r="BS471" s="335" t="str">
        <f t="shared" si="903"/>
        <v/>
      </c>
      <c r="BT471" s="334"/>
      <c r="BU471" s="335"/>
      <c r="BV471" s="335"/>
      <c r="BW471" s="335"/>
      <c r="BX471" s="335" t="str">
        <f t="shared" si="904"/>
        <v/>
      </c>
      <c r="BY471" s="334"/>
      <c r="BZ471" s="335"/>
      <c r="CA471" s="335"/>
      <c r="CB471" s="335"/>
      <c r="CC471" s="335" t="str">
        <f t="shared" si="905"/>
        <v/>
      </c>
      <c r="CD471" s="334"/>
      <c r="CE471" s="335"/>
      <c r="CF471" s="335"/>
      <c r="CG471" s="335"/>
      <c r="CH471" s="997"/>
      <c r="CI471" s="97" t="str">
        <f t="shared" si="906"/>
        <v/>
      </c>
      <c r="CJ471" s="998"/>
      <c r="CK471" s="335"/>
      <c r="CL471" s="97" t="str">
        <f t="shared" si="907"/>
        <v/>
      </c>
      <c r="CM471" s="334"/>
      <c r="CN471" s="335"/>
      <c r="CO471" s="335"/>
      <c r="CP471" s="335"/>
      <c r="CQ471" s="97"/>
      <c r="CR471" s="334"/>
      <c r="CS471" s="335"/>
      <c r="CT471" s="335"/>
      <c r="CU471" s="335"/>
      <c r="CV471" s="97"/>
      <c r="CW471" s="334"/>
      <c r="CX471" s="335"/>
      <c r="CY471" s="335"/>
      <c r="CZ471" s="335"/>
      <c r="DA471" s="97"/>
      <c r="DB471" s="334"/>
      <c r="DC471" s="335"/>
      <c r="DD471" s="335"/>
      <c r="DE471" s="335"/>
      <c r="DF471" s="97" t="str">
        <f t="shared" si="801"/>
        <v/>
      </c>
      <c r="DG471" s="993"/>
      <c r="DH471" s="335"/>
      <c r="DI471" s="97" t="str">
        <f t="shared" si="816"/>
        <v/>
      </c>
      <c r="DJ471" s="334"/>
      <c r="DK471" s="335"/>
      <c r="DL471" s="335"/>
      <c r="DM471" s="97"/>
      <c r="DN471" s="334"/>
      <c r="DO471" s="335"/>
      <c r="DP471" s="335"/>
      <c r="DQ471" s="97"/>
      <c r="DR471" s="334"/>
      <c r="DS471" s="335"/>
      <c r="DT471" s="335"/>
      <c r="DU471" s="97"/>
      <c r="DV471" s="334"/>
      <c r="DW471" s="335"/>
      <c r="DX471" s="335"/>
      <c r="DY471" s="97" t="str">
        <f t="shared" si="802"/>
        <v/>
      </c>
      <c r="DZ471" s="998"/>
      <c r="EA471" s="335"/>
      <c r="EB471" s="97" t="str">
        <f t="shared" si="911"/>
        <v/>
      </c>
      <c r="EC471" s="334"/>
      <c r="ED471" s="335"/>
      <c r="EE471" s="335"/>
      <c r="EF471" s="97"/>
      <c r="EG471" s="334"/>
      <c r="EH471" s="335"/>
      <c r="EI471" s="335"/>
      <c r="EJ471" s="97"/>
      <c r="EK471" s="334"/>
      <c r="EL471" s="335"/>
      <c r="EM471" s="335"/>
      <c r="EN471" s="97"/>
      <c r="EO471" s="334"/>
      <c r="EP471" s="335"/>
      <c r="EQ471" s="335"/>
      <c r="ER471" s="97" t="str">
        <f t="shared" si="803"/>
        <v/>
      </c>
      <c r="ES471" s="993"/>
      <c r="ET471" s="335"/>
      <c r="EU471" s="97" t="str">
        <f t="shared" si="913"/>
        <v/>
      </c>
      <c r="EV471" s="334"/>
      <c r="EW471" s="335"/>
      <c r="EX471" s="335"/>
      <c r="EY471" s="97"/>
      <c r="EZ471" s="334"/>
      <c r="FA471" s="335"/>
      <c r="FB471" s="335"/>
      <c r="FC471" s="97"/>
      <c r="FD471" s="334"/>
      <c r="FE471" s="335"/>
      <c r="FF471" s="335"/>
      <c r="FG471" s="97"/>
      <c r="FH471" s="334"/>
      <c r="FI471" s="335"/>
      <c r="FJ471" s="335"/>
      <c r="FK471" s="97" t="str">
        <f t="shared" si="804"/>
        <v/>
      </c>
      <c r="FL471" s="993"/>
      <c r="FM471" s="335"/>
      <c r="FN471" s="97" t="str">
        <f t="shared" si="915"/>
        <v/>
      </c>
      <c r="FO471" s="334"/>
      <c r="FP471" s="335"/>
      <c r="FQ471" s="97"/>
      <c r="FR471" s="334"/>
      <c r="FS471" s="335"/>
      <c r="FT471" s="97"/>
      <c r="FU471" s="334"/>
      <c r="FV471" s="335"/>
      <c r="FW471" s="97"/>
      <c r="FX471" s="334"/>
      <c r="FY471" s="335"/>
      <c r="FZ471" s="97" t="str">
        <f t="shared" si="806"/>
        <v/>
      </c>
      <c r="GA471" s="993"/>
      <c r="GB471" s="335"/>
      <c r="GC471" s="510" t="str">
        <f t="shared" si="917"/>
        <v/>
      </c>
      <c r="GD471" s="336"/>
      <c r="GE471" s="337"/>
      <c r="GF471" s="337"/>
      <c r="GG471" s="337"/>
      <c r="GH471" s="337"/>
      <c r="GI471" s="510"/>
      <c r="GJ471" s="336"/>
      <c r="GK471" s="337"/>
      <c r="GL471" s="337"/>
      <c r="GM471" s="337"/>
      <c r="GN471" s="337"/>
      <c r="GO471" s="510"/>
      <c r="GP471" s="336"/>
      <c r="GQ471" s="337"/>
      <c r="GR471" s="337"/>
      <c r="GS471" s="337"/>
      <c r="GT471" s="337"/>
      <c r="GU471" s="510"/>
      <c r="GV471" s="336"/>
      <c r="GW471" s="337"/>
      <c r="GX471" s="337"/>
      <c r="GY471" s="337"/>
      <c r="GZ471" s="336"/>
      <c r="HA471" s="510" t="str">
        <f t="shared" si="808"/>
        <v/>
      </c>
      <c r="HB471" s="994"/>
      <c r="HC471" s="337"/>
      <c r="HD471" s="510" t="str">
        <f t="shared" si="919"/>
        <v/>
      </c>
      <c r="HE471" s="336"/>
      <c r="HF471" s="337"/>
      <c r="HG471" s="337"/>
      <c r="HH471" s="336"/>
      <c r="HI471" s="510"/>
      <c r="HJ471" s="336"/>
      <c r="HK471" s="337"/>
      <c r="HL471" s="337"/>
      <c r="HM471" s="336"/>
      <c r="HN471" s="510"/>
      <c r="HO471" s="336"/>
      <c r="HP471" s="337"/>
      <c r="HQ471" s="337"/>
      <c r="HR471" s="337"/>
      <c r="HS471" s="510"/>
      <c r="HT471" s="336"/>
      <c r="HU471" s="337"/>
      <c r="HV471" s="337"/>
      <c r="HW471" s="337"/>
      <c r="HX471" s="97" t="str">
        <f t="shared" si="809"/>
        <v/>
      </c>
      <c r="HY471" s="994"/>
      <c r="HZ471" s="337"/>
      <c r="IA471" s="510" t="str">
        <f t="shared" si="921"/>
        <v/>
      </c>
      <c r="IB471" s="336"/>
      <c r="IC471" s="337"/>
      <c r="ID471" s="337"/>
      <c r="IE471" s="510"/>
      <c r="IF471" s="336"/>
      <c r="IG471" s="337"/>
      <c r="IH471" s="337"/>
      <c r="II471" s="510"/>
      <c r="IJ471" s="336"/>
      <c r="IK471" s="337"/>
      <c r="IL471" s="337"/>
      <c r="IM471" s="510"/>
      <c r="IN471" s="336"/>
      <c r="IO471" s="337"/>
      <c r="IP471" s="337"/>
      <c r="IQ471" s="97" t="str">
        <f t="shared" si="922"/>
        <v/>
      </c>
      <c r="IR471" s="994"/>
      <c r="IS471" s="337"/>
      <c r="IT471" s="337"/>
      <c r="IU471" s="337"/>
      <c r="IV471" s="510" t="str">
        <f t="shared" si="923"/>
        <v/>
      </c>
      <c r="IW471" s="995"/>
    </row>
    <row r="472" spans="1:257" x14ac:dyDescent="0.25">
      <c r="A472" s="996"/>
      <c r="B472" s="507">
        <v>7</v>
      </c>
      <c r="C472" s="97" t="str">
        <f>IF(Proponentes!B463&gt;0,Proponentes!B463,"")</f>
        <v/>
      </c>
      <c r="D472" s="335"/>
      <c r="E472" s="335"/>
      <c r="F472" s="334"/>
      <c r="G472" s="335"/>
      <c r="H472" s="335"/>
      <c r="I472" s="335"/>
      <c r="J472" s="335"/>
      <c r="K472" s="335"/>
      <c r="L472" s="335"/>
      <c r="M472" s="334"/>
      <c r="N472" s="335"/>
      <c r="O472" s="335"/>
      <c r="P472" s="335"/>
      <c r="Q472" s="335"/>
      <c r="R472" s="335"/>
      <c r="S472" s="335"/>
      <c r="T472" s="334"/>
      <c r="U472" s="335"/>
      <c r="V472" s="335"/>
      <c r="W472" s="335"/>
      <c r="X472" s="335"/>
      <c r="Y472" s="335"/>
      <c r="Z472" s="335"/>
      <c r="AA472" s="334"/>
      <c r="AB472" s="335"/>
      <c r="AC472" s="335"/>
      <c r="AD472" s="335"/>
      <c r="AE472" s="335"/>
      <c r="AF472" s="335"/>
      <c r="AG472" s="97" t="str">
        <f t="shared" si="794"/>
        <v/>
      </c>
      <c r="AH472" s="993"/>
      <c r="AI472" s="335"/>
      <c r="AJ472" s="335" t="str">
        <f t="shared" si="814"/>
        <v/>
      </c>
      <c r="AK472" s="335"/>
      <c r="AL472" s="334"/>
      <c r="AM472" s="335"/>
      <c r="AN472" s="335"/>
      <c r="AO472" s="335"/>
      <c r="AP472" s="335"/>
      <c r="AQ472" s="335"/>
      <c r="AR472" s="335"/>
      <c r="AS472" s="334"/>
      <c r="AT472" s="335"/>
      <c r="AU472" s="335"/>
      <c r="AV472" s="335"/>
      <c r="AW472" s="335"/>
      <c r="AX472" s="335"/>
      <c r="AY472" s="335"/>
      <c r="AZ472" s="334"/>
      <c r="BA472" s="335"/>
      <c r="BB472" s="335"/>
      <c r="BC472" s="335"/>
      <c r="BD472" s="335"/>
      <c r="BE472" s="335"/>
      <c r="BF472" s="335"/>
      <c r="BG472" s="334"/>
      <c r="BH472" s="335"/>
      <c r="BI472" s="335"/>
      <c r="BJ472" s="335"/>
      <c r="BK472" s="335"/>
      <c r="BL472" s="97" t="str">
        <f t="shared" si="795"/>
        <v/>
      </c>
      <c r="BM472" s="993"/>
      <c r="BN472" s="335" t="str">
        <f t="shared" si="902"/>
        <v/>
      </c>
      <c r="BO472" s="334"/>
      <c r="BP472" s="335"/>
      <c r="BQ472" s="335"/>
      <c r="BR472" s="335"/>
      <c r="BS472" s="335" t="str">
        <f t="shared" si="903"/>
        <v/>
      </c>
      <c r="BT472" s="334"/>
      <c r="BU472" s="335"/>
      <c r="BV472" s="335"/>
      <c r="BW472" s="335"/>
      <c r="BX472" s="335" t="str">
        <f t="shared" si="904"/>
        <v/>
      </c>
      <c r="BY472" s="334"/>
      <c r="BZ472" s="335"/>
      <c r="CA472" s="335"/>
      <c r="CB472" s="335"/>
      <c r="CC472" s="335" t="str">
        <f t="shared" si="905"/>
        <v/>
      </c>
      <c r="CD472" s="334"/>
      <c r="CE472" s="335"/>
      <c r="CF472" s="335"/>
      <c r="CG472" s="335"/>
      <c r="CH472" s="997"/>
      <c r="CI472" s="97" t="str">
        <f t="shared" si="906"/>
        <v/>
      </c>
      <c r="CJ472" s="998"/>
      <c r="CK472" s="335"/>
      <c r="CL472" s="97" t="str">
        <f t="shared" si="907"/>
        <v/>
      </c>
      <c r="CM472" s="334"/>
      <c r="CN472" s="335"/>
      <c r="CO472" s="335"/>
      <c r="CP472" s="335"/>
      <c r="CQ472" s="97"/>
      <c r="CR472" s="334"/>
      <c r="CS472" s="335"/>
      <c r="CT472" s="335"/>
      <c r="CU472" s="335"/>
      <c r="CV472" s="97"/>
      <c r="CW472" s="334"/>
      <c r="CX472" s="335"/>
      <c r="CY472" s="335"/>
      <c r="CZ472" s="335"/>
      <c r="DA472" s="97"/>
      <c r="DB472" s="334"/>
      <c r="DC472" s="335"/>
      <c r="DD472" s="335"/>
      <c r="DE472" s="335"/>
      <c r="DF472" s="97" t="str">
        <f t="shared" si="801"/>
        <v/>
      </c>
      <c r="DG472" s="993"/>
      <c r="DH472" s="335"/>
      <c r="DI472" s="97" t="str">
        <f t="shared" si="816"/>
        <v/>
      </c>
      <c r="DJ472" s="334"/>
      <c r="DK472" s="335"/>
      <c r="DL472" s="335"/>
      <c r="DM472" s="97"/>
      <c r="DN472" s="334"/>
      <c r="DO472" s="335"/>
      <c r="DP472" s="335"/>
      <c r="DQ472" s="97"/>
      <c r="DR472" s="334"/>
      <c r="DS472" s="335"/>
      <c r="DT472" s="335"/>
      <c r="DU472" s="97"/>
      <c r="DV472" s="334"/>
      <c r="DW472" s="335"/>
      <c r="DX472" s="335"/>
      <c r="DY472" s="97" t="str">
        <f t="shared" si="802"/>
        <v/>
      </c>
      <c r="DZ472" s="998"/>
      <c r="EA472" s="335"/>
      <c r="EB472" s="97" t="str">
        <f t="shared" si="911"/>
        <v/>
      </c>
      <c r="EC472" s="334"/>
      <c r="ED472" s="335"/>
      <c r="EE472" s="335"/>
      <c r="EF472" s="97"/>
      <c r="EG472" s="334"/>
      <c r="EH472" s="335"/>
      <c r="EI472" s="335"/>
      <c r="EJ472" s="97"/>
      <c r="EK472" s="334"/>
      <c r="EL472" s="335"/>
      <c r="EM472" s="335"/>
      <c r="EN472" s="97"/>
      <c r="EO472" s="334"/>
      <c r="EP472" s="335"/>
      <c r="EQ472" s="335"/>
      <c r="ER472" s="97" t="str">
        <f t="shared" si="803"/>
        <v/>
      </c>
      <c r="ES472" s="993"/>
      <c r="ET472" s="335"/>
      <c r="EU472" s="97" t="str">
        <f t="shared" si="913"/>
        <v/>
      </c>
      <c r="EV472" s="334"/>
      <c r="EW472" s="335"/>
      <c r="EX472" s="335"/>
      <c r="EY472" s="97"/>
      <c r="EZ472" s="334"/>
      <c r="FA472" s="335"/>
      <c r="FB472" s="335"/>
      <c r="FC472" s="97"/>
      <c r="FD472" s="334"/>
      <c r="FE472" s="335"/>
      <c r="FF472" s="335"/>
      <c r="FG472" s="97"/>
      <c r="FH472" s="334"/>
      <c r="FI472" s="335"/>
      <c r="FJ472" s="335"/>
      <c r="FK472" s="97" t="str">
        <f t="shared" si="804"/>
        <v/>
      </c>
      <c r="FL472" s="993"/>
      <c r="FM472" s="335"/>
      <c r="FN472" s="97" t="str">
        <f t="shared" si="915"/>
        <v/>
      </c>
      <c r="FO472" s="334"/>
      <c r="FP472" s="335"/>
      <c r="FQ472" s="97"/>
      <c r="FR472" s="334"/>
      <c r="FS472" s="335"/>
      <c r="FT472" s="97"/>
      <c r="FU472" s="334"/>
      <c r="FV472" s="335"/>
      <c r="FW472" s="97"/>
      <c r="FX472" s="334"/>
      <c r="FY472" s="335"/>
      <c r="FZ472" s="97" t="str">
        <f t="shared" si="806"/>
        <v/>
      </c>
      <c r="GA472" s="993"/>
      <c r="GB472" s="335"/>
      <c r="GC472" s="510" t="str">
        <f t="shared" si="917"/>
        <v/>
      </c>
      <c r="GD472" s="336"/>
      <c r="GE472" s="337"/>
      <c r="GF472" s="337"/>
      <c r="GG472" s="337"/>
      <c r="GH472" s="337"/>
      <c r="GI472" s="510"/>
      <c r="GJ472" s="336"/>
      <c r="GK472" s="337"/>
      <c r="GL472" s="337"/>
      <c r="GM472" s="337"/>
      <c r="GN472" s="337"/>
      <c r="GO472" s="510"/>
      <c r="GP472" s="336"/>
      <c r="GQ472" s="337"/>
      <c r="GR472" s="337"/>
      <c r="GS472" s="337"/>
      <c r="GT472" s="337"/>
      <c r="GU472" s="510"/>
      <c r="GV472" s="336"/>
      <c r="GW472" s="337"/>
      <c r="GX472" s="337"/>
      <c r="GY472" s="337"/>
      <c r="GZ472" s="336"/>
      <c r="HA472" s="510" t="str">
        <f t="shared" si="808"/>
        <v/>
      </c>
      <c r="HB472" s="994"/>
      <c r="HC472" s="337"/>
      <c r="HD472" s="510" t="str">
        <f t="shared" si="919"/>
        <v/>
      </c>
      <c r="HE472" s="336"/>
      <c r="HF472" s="337"/>
      <c r="HG472" s="337"/>
      <c r="HH472" s="336"/>
      <c r="HI472" s="510"/>
      <c r="HJ472" s="336"/>
      <c r="HK472" s="337"/>
      <c r="HL472" s="337"/>
      <c r="HM472" s="336"/>
      <c r="HN472" s="510"/>
      <c r="HO472" s="336"/>
      <c r="HP472" s="337"/>
      <c r="HQ472" s="337"/>
      <c r="HR472" s="337"/>
      <c r="HS472" s="510"/>
      <c r="HT472" s="336"/>
      <c r="HU472" s="337"/>
      <c r="HV472" s="337"/>
      <c r="HW472" s="337"/>
      <c r="HX472" s="97" t="str">
        <f t="shared" si="809"/>
        <v/>
      </c>
      <c r="HY472" s="994"/>
      <c r="HZ472" s="337"/>
      <c r="IA472" s="510" t="str">
        <f t="shared" si="921"/>
        <v/>
      </c>
      <c r="IB472" s="336"/>
      <c r="IC472" s="337"/>
      <c r="ID472" s="337"/>
      <c r="IE472" s="510"/>
      <c r="IF472" s="336"/>
      <c r="IG472" s="337"/>
      <c r="IH472" s="337"/>
      <c r="II472" s="510"/>
      <c r="IJ472" s="336"/>
      <c r="IK472" s="337"/>
      <c r="IL472" s="337"/>
      <c r="IM472" s="510"/>
      <c r="IN472" s="336"/>
      <c r="IO472" s="337"/>
      <c r="IP472" s="337"/>
      <c r="IQ472" s="97" t="str">
        <f t="shared" si="922"/>
        <v/>
      </c>
      <c r="IR472" s="994"/>
      <c r="IS472" s="337"/>
      <c r="IT472" s="337"/>
      <c r="IU472" s="337"/>
      <c r="IV472" s="510" t="str">
        <f t="shared" si="923"/>
        <v/>
      </c>
      <c r="IW472" s="995"/>
    </row>
    <row r="473" spans="1:257" x14ac:dyDescent="0.25">
      <c r="A473" s="996"/>
      <c r="B473" s="507">
        <v>8</v>
      </c>
      <c r="C473" s="97" t="str">
        <f>IF(Proponentes!B464&gt;0,Proponentes!B464,"")</f>
        <v/>
      </c>
      <c r="D473" s="335"/>
      <c r="E473" s="335"/>
      <c r="F473" s="334"/>
      <c r="G473" s="335"/>
      <c r="H473" s="335"/>
      <c r="I473" s="335"/>
      <c r="J473" s="335"/>
      <c r="K473" s="335"/>
      <c r="L473" s="335"/>
      <c r="M473" s="334"/>
      <c r="N473" s="335"/>
      <c r="O473" s="335"/>
      <c r="P473" s="335"/>
      <c r="Q473" s="335"/>
      <c r="R473" s="335"/>
      <c r="S473" s="335"/>
      <c r="T473" s="334"/>
      <c r="U473" s="335"/>
      <c r="V473" s="335"/>
      <c r="W473" s="335"/>
      <c r="X473" s="335"/>
      <c r="Y473" s="335"/>
      <c r="Z473" s="335"/>
      <c r="AA473" s="334"/>
      <c r="AB473" s="335"/>
      <c r="AC473" s="335"/>
      <c r="AD473" s="335"/>
      <c r="AE473" s="335"/>
      <c r="AF473" s="335"/>
      <c r="AG473" s="97" t="str">
        <f t="shared" si="794"/>
        <v/>
      </c>
      <c r="AH473" s="993"/>
      <c r="AI473" s="335"/>
      <c r="AJ473" s="335" t="str">
        <f t="shared" si="814"/>
        <v/>
      </c>
      <c r="AK473" s="335"/>
      <c r="AL473" s="334"/>
      <c r="AM473" s="335"/>
      <c r="AN473" s="335"/>
      <c r="AO473" s="335"/>
      <c r="AP473" s="335"/>
      <c r="AQ473" s="335"/>
      <c r="AR473" s="335"/>
      <c r="AS473" s="334"/>
      <c r="AT473" s="335"/>
      <c r="AU473" s="335"/>
      <c r="AV473" s="335"/>
      <c r="AW473" s="335"/>
      <c r="AX473" s="335"/>
      <c r="AY473" s="335"/>
      <c r="AZ473" s="334"/>
      <c r="BA473" s="335"/>
      <c r="BB473" s="335"/>
      <c r="BC473" s="335"/>
      <c r="BD473" s="335"/>
      <c r="BE473" s="335"/>
      <c r="BF473" s="335"/>
      <c r="BG473" s="334"/>
      <c r="BH473" s="335"/>
      <c r="BI473" s="335"/>
      <c r="BJ473" s="335"/>
      <c r="BK473" s="335"/>
      <c r="BL473" s="97" t="str">
        <f t="shared" si="795"/>
        <v/>
      </c>
      <c r="BM473" s="993"/>
      <c r="BN473" s="335" t="str">
        <f t="shared" si="902"/>
        <v/>
      </c>
      <c r="BO473" s="334"/>
      <c r="BP473" s="335"/>
      <c r="BQ473" s="335"/>
      <c r="BR473" s="335"/>
      <c r="BS473" s="335" t="str">
        <f t="shared" si="903"/>
        <v/>
      </c>
      <c r="BT473" s="334"/>
      <c r="BU473" s="335"/>
      <c r="BV473" s="335"/>
      <c r="BW473" s="335"/>
      <c r="BX473" s="335" t="str">
        <f t="shared" si="904"/>
        <v/>
      </c>
      <c r="BY473" s="334"/>
      <c r="BZ473" s="335"/>
      <c r="CA473" s="335"/>
      <c r="CB473" s="335"/>
      <c r="CC473" s="335" t="str">
        <f t="shared" si="905"/>
        <v/>
      </c>
      <c r="CD473" s="334"/>
      <c r="CE473" s="335"/>
      <c r="CF473" s="335"/>
      <c r="CG473" s="335"/>
      <c r="CH473" s="997"/>
      <c r="CI473" s="97" t="str">
        <f t="shared" si="906"/>
        <v/>
      </c>
      <c r="CJ473" s="998"/>
      <c r="CK473" s="335"/>
      <c r="CL473" s="97" t="str">
        <f t="shared" si="907"/>
        <v/>
      </c>
      <c r="CM473" s="334"/>
      <c r="CN473" s="335"/>
      <c r="CO473" s="335"/>
      <c r="CP473" s="335"/>
      <c r="CQ473" s="97"/>
      <c r="CR473" s="334"/>
      <c r="CS473" s="335"/>
      <c r="CT473" s="335"/>
      <c r="CU473" s="335"/>
      <c r="CV473" s="97"/>
      <c r="CW473" s="334"/>
      <c r="CX473" s="335"/>
      <c r="CY473" s="335"/>
      <c r="CZ473" s="335"/>
      <c r="DA473" s="97"/>
      <c r="DB473" s="334"/>
      <c r="DC473" s="335"/>
      <c r="DD473" s="335"/>
      <c r="DE473" s="335"/>
      <c r="DF473" s="97" t="str">
        <f t="shared" si="801"/>
        <v/>
      </c>
      <c r="DG473" s="993"/>
      <c r="DH473" s="335"/>
      <c r="DI473" s="97" t="str">
        <f t="shared" si="816"/>
        <v/>
      </c>
      <c r="DJ473" s="334"/>
      <c r="DK473" s="335"/>
      <c r="DL473" s="335"/>
      <c r="DM473" s="97"/>
      <c r="DN473" s="334"/>
      <c r="DO473" s="335"/>
      <c r="DP473" s="335"/>
      <c r="DQ473" s="97"/>
      <c r="DR473" s="334"/>
      <c r="DS473" s="335"/>
      <c r="DT473" s="335"/>
      <c r="DU473" s="97"/>
      <c r="DV473" s="334"/>
      <c r="DW473" s="335"/>
      <c r="DX473" s="335"/>
      <c r="DY473" s="97" t="str">
        <f t="shared" si="802"/>
        <v/>
      </c>
      <c r="DZ473" s="998"/>
      <c r="EA473" s="335"/>
      <c r="EB473" s="97" t="str">
        <f t="shared" si="911"/>
        <v/>
      </c>
      <c r="EC473" s="334"/>
      <c r="ED473" s="335"/>
      <c r="EE473" s="335"/>
      <c r="EF473" s="97"/>
      <c r="EG473" s="334"/>
      <c r="EH473" s="335"/>
      <c r="EI473" s="335"/>
      <c r="EJ473" s="97"/>
      <c r="EK473" s="334"/>
      <c r="EL473" s="335"/>
      <c r="EM473" s="335"/>
      <c r="EN473" s="97"/>
      <c r="EO473" s="334"/>
      <c r="EP473" s="335"/>
      <c r="EQ473" s="335"/>
      <c r="ER473" s="97" t="str">
        <f t="shared" si="803"/>
        <v/>
      </c>
      <c r="ES473" s="993"/>
      <c r="ET473" s="335"/>
      <c r="EU473" s="97" t="str">
        <f t="shared" si="913"/>
        <v/>
      </c>
      <c r="EV473" s="334"/>
      <c r="EW473" s="335"/>
      <c r="EX473" s="335"/>
      <c r="EY473" s="97"/>
      <c r="EZ473" s="334"/>
      <c r="FA473" s="335"/>
      <c r="FB473" s="335"/>
      <c r="FC473" s="97"/>
      <c r="FD473" s="334"/>
      <c r="FE473" s="335"/>
      <c r="FF473" s="335"/>
      <c r="FG473" s="97"/>
      <c r="FH473" s="334"/>
      <c r="FI473" s="335"/>
      <c r="FJ473" s="335"/>
      <c r="FK473" s="97" t="str">
        <f t="shared" si="804"/>
        <v/>
      </c>
      <c r="FL473" s="993"/>
      <c r="FM473" s="335"/>
      <c r="FN473" s="97" t="str">
        <f t="shared" si="915"/>
        <v/>
      </c>
      <c r="FO473" s="334"/>
      <c r="FP473" s="335"/>
      <c r="FQ473" s="97"/>
      <c r="FR473" s="334"/>
      <c r="FS473" s="335"/>
      <c r="FT473" s="97"/>
      <c r="FU473" s="334"/>
      <c r="FV473" s="335"/>
      <c r="FW473" s="97"/>
      <c r="FX473" s="334"/>
      <c r="FY473" s="335"/>
      <c r="FZ473" s="97" t="str">
        <f t="shared" si="806"/>
        <v/>
      </c>
      <c r="GA473" s="993"/>
      <c r="GB473" s="335"/>
      <c r="GC473" s="510" t="str">
        <f t="shared" si="917"/>
        <v/>
      </c>
      <c r="GD473" s="336"/>
      <c r="GE473" s="337"/>
      <c r="GF473" s="337"/>
      <c r="GG473" s="337"/>
      <c r="GH473" s="337"/>
      <c r="GI473" s="510"/>
      <c r="GJ473" s="336"/>
      <c r="GK473" s="337"/>
      <c r="GL473" s="337"/>
      <c r="GM473" s="337"/>
      <c r="GN473" s="337"/>
      <c r="GO473" s="510"/>
      <c r="GP473" s="336"/>
      <c r="GQ473" s="337"/>
      <c r="GR473" s="337"/>
      <c r="GS473" s="337"/>
      <c r="GT473" s="337"/>
      <c r="GU473" s="510"/>
      <c r="GV473" s="336"/>
      <c r="GW473" s="337"/>
      <c r="GX473" s="337"/>
      <c r="GY473" s="337"/>
      <c r="GZ473" s="336"/>
      <c r="HA473" s="510" t="str">
        <f t="shared" si="808"/>
        <v/>
      </c>
      <c r="HB473" s="994"/>
      <c r="HC473" s="337"/>
      <c r="HD473" s="510" t="str">
        <f t="shared" si="919"/>
        <v/>
      </c>
      <c r="HE473" s="336"/>
      <c r="HF473" s="337"/>
      <c r="HG473" s="337"/>
      <c r="HH473" s="336"/>
      <c r="HI473" s="510"/>
      <c r="HJ473" s="336"/>
      <c r="HK473" s="337"/>
      <c r="HL473" s="337"/>
      <c r="HM473" s="336"/>
      <c r="HN473" s="510"/>
      <c r="HO473" s="336"/>
      <c r="HP473" s="337"/>
      <c r="HQ473" s="337"/>
      <c r="HR473" s="337"/>
      <c r="HS473" s="510"/>
      <c r="HT473" s="336"/>
      <c r="HU473" s="337"/>
      <c r="HV473" s="337"/>
      <c r="HW473" s="337"/>
      <c r="HX473" s="97" t="str">
        <f t="shared" si="809"/>
        <v/>
      </c>
      <c r="HY473" s="994"/>
      <c r="HZ473" s="337"/>
      <c r="IA473" s="510" t="str">
        <f t="shared" si="921"/>
        <v/>
      </c>
      <c r="IB473" s="336"/>
      <c r="IC473" s="337"/>
      <c r="ID473" s="337"/>
      <c r="IE473" s="510"/>
      <c r="IF473" s="336"/>
      <c r="IG473" s="337"/>
      <c r="IH473" s="337"/>
      <c r="II473" s="510"/>
      <c r="IJ473" s="336"/>
      <c r="IK473" s="337"/>
      <c r="IL473" s="337"/>
      <c r="IM473" s="510"/>
      <c r="IN473" s="336"/>
      <c r="IO473" s="337"/>
      <c r="IP473" s="337"/>
      <c r="IQ473" s="97" t="str">
        <f t="shared" si="922"/>
        <v/>
      </c>
      <c r="IR473" s="994"/>
      <c r="IS473" s="337"/>
      <c r="IT473" s="337"/>
      <c r="IU473" s="337"/>
      <c r="IV473" s="510" t="str">
        <f t="shared" si="923"/>
        <v/>
      </c>
      <c r="IW473" s="995"/>
    </row>
    <row r="474" spans="1:257" x14ac:dyDescent="0.25">
      <c r="A474" s="996"/>
      <c r="B474" s="507">
        <v>9</v>
      </c>
      <c r="C474" s="97" t="str">
        <f>IF(Proponentes!B465&gt;0,Proponentes!B465,"")</f>
        <v/>
      </c>
      <c r="D474" s="335"/>
      <c r="E474" s="335"/>
      <c r="F474" s="334"/>
      <c r="G474" s="335"/>
      <c r="H474" s="335"/>
      <c r="I474" s="335"/>
      <c r="J474" s="335"/>
      <c r="K474" s="335"/>
      <c r="L474" s="335"/>
      <c r="M474" s="334"/>
      <c r="N474" s="335"/>
      <c r="O474" s="335"/>
      <c r="P474" s="335"/>
      <c r="Q474" s="335"/>
      <c r="R474" s="335"/>
      <c r="S474" s="335"/>
      <c r="T474" s="334"/>
      <c r="U474" s="335"/>
      <c r="V474" s="335"/>
      <c r="W474" s="335"/>
      <c r="X474" s="335"/>
      <c r="Y474" s="335"/>
      <c r="Z474" s="335"/>
      <c r="AA474" s="334"/>
      <c r="AB474" s="335"/>
      <c r="AC474" s="335"/>
      <c r="AD474" s="335"/>
      <c r="AE474" s="335"/>
      <c r="AF474" s="335"/>
      <c r="AG474" s="97" t="str">
        <f t="shared" si="794"/>
        <v/>
      </c>
      <c r="AH474" s="993"/>
      <c r="AI474" s="335"/>
      <c r="AJ474" s="335" t="str">
        <f t="shared" si="814"/>
        <v/>
      </c>
      <c r="AK474" s="335"/>
      <c r="AL474" s="334"/>
      <c r="AM474" s="335"/>
      <c r="AN474" s="335"/>
      <c r="AO474" s="335"/>
      <c r="AP474" s="335"/>
      <c r="AQ474" s="335"/>
      <c r="AR474" s="335"/>
      <c r="AS474" s="334"/>
      <c r="AT474" s="335"/>
      <c r="AU474" s="335"/>
      <c r="AV474" s="335"/>
      <c r="AW474" s="335"/>
      <c r="AX474" s="335"/>
      <c r="AY474" s="335"/>
      <c r="AZ474" s="334"/>
      <c r="BA474" s="335"/>
      <c r="BB474" s="335"/>
      <c r="BC474" s="335"/>
      <c r="BD474" s="335"/>
      <c r="BE474" s="335"/>
      <c r="BF474" s="335"/>
      <c r="BG474" s="334"/>
      <c r="BH474" s="335"/>
      <c r="BI474" s="335"/>
      <c r="BJ474" s="335"/>
      <c r="BK474" s="335"/>
      <c r="BL474" s="97" t="str">
        <f t="shared" si="795"/>
        <v/>
      </c>
      <c r="BM474" s="993"/>
      <c r="BN474" s="335" t="str">
        <f t="shared" si="902"/>
        <v/>
      </c>
      <c r="BO474" s="334"/>
      <c r="BP474" s="335"/>
      <c r="BQ474" s="335"/>
      <c r="BR474" s="335"/>
      <c r="BS474" s="335" t="str">
        <f t="shared" si="903"/>
        <v/>
      </c>
      <c r="BT474" s="334"/>
      <c r="BU474" s="335"/>
      <c r="BV474" s="335"/>
      <c r="BW474" s="335"/>
      <c r="BX474" s="335" t="str">
        <f t="shared" si="904"/>
        <v/>
      </c>
      <c r="BY474" s="334"/>
      <c r="BZ474" s="335"/>
      <c r="CA474" s="335"/>
      <c r="CB474" s="335"/>
      <c r="CC474" s="335" t="str">
        <f t="shared" si="905"/>
        <v/>
      </c>
      <c r="CD474" s="334"/>
      <c r="CE474" s="335"/>
      <c r="CF474" s="335"/>
      <c r="CG474" s="335"/>
      <c r="CH474" s="997"/>
      <c r="CI474" s="97" t="str">
        <f t="shared" si="906"/>
        <v/>
      </c>
      <c r="CJ474" s="998"/>
      <c r="CK474" s="335"/>
      <c r="CL474" s="97" t="str">
        <f t="shared" si="907"/>
        <v/>
      </c>
      <c r="CM474" s="334"/>
      <c r="CN474" s="335"/>
      <c r="CO474" s="335"/>
      <c r="CP474" s="335"/>
      <c r="CQ474" s="97"/>
      <c r="CR474" s="334"/>
      <c r="CS474" s="335"/>
      <c r="CT474" s="335"/>
      <c r="CU474" s="335"/>
      <c r="CV474" s="97"/>
      <c r="CW474" s="334"/>
      <c r="CX474" s="335"/>
      <c r="CY474" s="335"/>
      <c r="CZ474" s="335"/>
      <c r="DA474" s="97"/>
      <c r="DB474" s="334"/>
      <c r="DC474" s="335"/>
      <c r="DD474" s="335"/>
      <c r="DE474" s="335"/>
      <c r="DF474" s="97" t="str">
        <f t="shared" si="801"/>
        <v/>
      </c>
      <c r="DG474" s="993"/>
      <c r="DH474" s="335"/>
      <c r="DI474" s="97" t="str">
        <f t="shared" si="816"/>
        <v/>
      </c>
      <c r="DJ474" s="334"/>
      <c r="DK474" s="335"/>
      <c r="DL474" s="335"/>
      <c r="DM474" s="97"/>
      <c r="DN474" s="334"/>
      <c r="DO474" s="335"/>
      <c r="DP474" s="335"/>
      <c r="DQ474" s="97"/>
      <c r="DR474" s="334"/>
      <c r="DS474" s="335"/>
      <c r="DT474" s="335"/>
      <c r="DU474" s="97"/>
      <c r="DV474" s="334"/>
      <c r="DW474" s="335"/>
      <c r="DX474" s="335"/>
      <c r="DY474" s="97" t="str">
        <f t="shared" si="802"/>
        <v/>
      </c>
      <c r="DZ474" s="998"/>
      <c r="EA474" s="335"/>
      <c r="EB474" s="97" t="str">
        <f t="shared" si="911"/>
        <v/>
      </c>
      <c r="EC474" s="334"/>
      <c r="ED474" s="335"/>
      <c r="EE474" s="335"/>
      <c r="EF474" s="97"/>
      <c r="EG474" s="334"/>
      <c r="EH474" s="335"/>
      <c r="EI474" s="335"/>
      <c r="EJ474" s="97"/>
      <c r="EK474" s="334"/>
      <c r="EL474" s="335"/>
      <c r="EM474" s="335"/>
      <c r="EN474" s="97"/>
      <c r="EO474" s="334"/>
      <c r="EP474" s="335"/>
      <c r="EQ474" s="335"/>
      <c r="ER474" s="97" t="str">
        <f t="shared" si="803"/>
        <v/>
      </c>
      <c r="ES474" s="993"/>
      <c r="ET474" s="335"/>
      <c r="EU474" s="97" t="str">
        <f t="shared" si="913"/>
        <v/>
      </c>
      <c r="EV474" s="334"/>
      <c r="EW474" s="335"/>
      <c r="EX474" s="335"/>
      <c r="EY474" s="97"/>
      <c r="EZ474" s="334"/>
      <c r="FA474" s="335"/>
      <c r="FB474" s="335"/>
      <c r="FC474" s="97"/>
      <c r="FD474" s="334"/>
      <c r="FE474" s="335"/>
      <c r="FF474" s="335"/>
      <c r="FG474" s="97"/>
      <c r="FH474" s="334"/>
      <c r="FI474" s="335"/>
      <c r="FJ474" s="335"/>
      <c r="FK474" s="97" t="str">
        <f t="shared" si="804"/>
        <v/>
      </c>
      <c r="FL474" s="993"/>
      <c r="FM474" s="335"/>
      <c r="FN474" s="97" t="str">
        <f t="shared" si="915"/>
        <v/>
      </c>
      <c r="FO474" s="334"/>
      <c r="FP474" s="335"/>
      <c r="FQ474" s="97"/>
      <c r="FR474" s="334"/>
      <c r="FS474" s="335"/>
      <c r="FT474" s="97"/>
      <c r="FU474" s="334"/>
      <c r="FV474" s="335"/>
      <c r="FW474" s="97"/>
      <c r="FX474" s="334"/>
      <c r="FY474" s="335"/>
      <c r="FZ474" s="97" t="str">
        <f t="shared" si="806"/>
        <v/>
      </c>
      <c r="GA474" s="993"/>
      <c r="GB474" s="335"/>
      <c r="GC474" s="510" t="str">
        <f t="shared" si="917"/>
        <v/>
      </c>
      <c r="GD474" s="336"/>
      <c r="GE474" s="337"/>
      <c r="GF474" s="337"/>
      <c r="GG474" s="337"/>
      <c r="GH474" s="337"/>
      <c r="GI474" s="510"/>
      <c r="GJ474" s="336"/>
      <c r="GK474" s="337"/>
      <c r="GL474" s="337"/>
      <c r="GM474" s="337"/>
      <c r="GN474" s="337"/>
      <c r="GO474" s="510"/>
      <c r="GP474" s="336"/>
      <c r="GQ474" s="337"/>
      <c r="GR474" s="337"/>
      <c r="GS474" s="337"/>
      <c r="GT474" s="337"/>
      <c r="GU474" s="510"/>
      <c r="GV474" s="336"/>
      <c r="GW474" s="337"/>
      <c r="GX474" s="337"/>
      <c r="GY474" s="337"/>
      <c r="GZ474" s="336"/>
      <c r="HA474" s="510" t="str">
        <f t="shared" si="808"/>
        <v/>
      </c>
      <c r="HB474" s="994"/>
      <c r="HC474" s="337"/>
      <c r="HD474" s="510" t="str">
        <f t="shared" si="919"/>
        <v/>
      </c>
      <c r="HE474" s="336"/>
      <c r="HF474" s="337"/>
      <c r="HG474" s="337"/>
      <c r="HH474" s="336"/>
      <c r="HI474" s="510"/>
      <c r="HJ474" s="336"/>
      <c r="HK474" s="337"/>
      <c r="HL474" s="337"/>
      <c r="HM474" s="336"/>
      <c r="HN474" s="510"/>
      <c r="HO474" s="336"/>
      <c r="HP474" s="337"/>
      <c r="HQ474" s="337"/>
      <c r="HR474" s="337"/>
      <c r="HS474" s="510"/>
      <c r="HT474" s="336"/>
      <c r="HU474" s="337"/>
      <c r="HV474" s="337"/>
      <c r="HW474" s="337"/>
      <c r="HX474" s="97" t="str">
        <f t="shared" si="809"/>
        <v/>
      </c>
      <c r="HY474" s="994"/>
      <c r="HZ474" s="337"/>
      <c r="IA474" s="510" t="str">
        <f t="shared" si="921"/>
        <v/>
      </c>
      <c r="IB474" s="336"/>
      <c r="IC474" s="337"/>
      <c r="ID474" s="337"/>
      <c r="IE474" s="510"/>
      <c r="IF474" s="336"/>
      <c r="IG474" s="337"/>
      <c r="IH474" s="337"/>
      <c r="II474" s="510"/>
      <c r="IJ474" s="336"/>
      <c r="IK474" s="337"/>
      <c r="IL474" s="337"/>
      <c r="IM474" s="510"/>
      <c r="IN474" s="336"/>
      <c r="IO474" s="337"/>
      <c r="IP474" s="337"/>
      <c r="IQ474" s="97" t="str">
        <f t="shared" si="922"/>
        <v/>
      </c>
      <c r="IR474" s="994"/>
      <c r="IS474" s="337"/>
      <c r="IT474" s="337"/>
      <c r="IU474" s="337"/>
      <c r="IV474" s="510" t="str">
        <f t="shared" si="923"/>
        <v/>
      </c>
      <c r="IW474" s="995"/>
    </row>
    <row r="475" spans="1:257" x14ac:dyDescent="0.25">
      <c r="A475" s="996"/>
      <c r="B475" s="507">
        <v>10</v>
      </c>
      <c r="C475" s="97" t="str">
        <f>IF(Proponentes!B466&gt;0,Proponentes!B466,"")</f>
        <v/>
      </c>
      <c r="D475" s="335"/>
      <c r="E475" s="335"/>
      <c r="F475" s="334"/>
      <c r="G475" s="335"/>
      <c r="H475" s="335"/>
      <c r="I475" s="335"/>
      <c r="J475" s="335"/>
      <c r="K475" s="335"/>
      <c r="L475" s="335"/>
      <c r="M475" s="334"/>
      <c r="N475" s="335"/>
      <c r="O475" s="335"/>
      <c r="P475" s="335"/>
      <c r="Q475" s="335"/>
      <c r="R475" s="335"/>
      <c r="S475" s="335"/>
      <c r="T475" s="334"/>
      <c r="U475" s="335"/>
      <c r="V475" s="335"/>
      <c r="W475" s="335"/>
      <c r="X475" s="335"/>
      <c r="Y475" s="335"/>
      <c r="Z475" s="335"/>
      <c r="AA475" s="334"/>
      <c r="AB475" s="335"/>
      <c r="AC475" s="335"/>
      <c r="AD475" s="335"/>
      <c r="AE475" s="335"/>
      <c r="AF475" s="335"/>
      <c r="AG475" s="97" t="str">
        <f t="shared" si="794"/>
        <v/>
      </c>
      <c r="AH475" s="993"/>
      <c r="AI475" s="335"/>
      <c r="AJ475" s="335" t="str">
        <f t="shared" si="814"/>
        <v/>
      </c>
      <c r="AK475" s="335"/>
      <c r="AL475" s="334"/>
      <c r="AM475" s="335"/>
      <c r="AN475" s="335"/>
      <c r="AO475" s="335"/>
      <c r="AP475" s="335"/>
      <c r="AQ475" s="335"/>
      <c r="AR475" s="335"/>
      <c r="AS475" s="334"/>
      <c r="AT475" s="335"/>
      <c r="AU475" s="335"/>
      <c r="AV475" s="335"/>
      <c r="AW475" s="335"/>
      <c r="AX475" s="335"/>
      <c r="AY475" s="335"/>
      <c r="AZ475" s="334"/>
      <c r="BA475" s="335"/>
      <c r="BB475" s="335"/>
      <c r="BC475" s="335"/>
      <c r="BD475" s="335"/>
      <c r="BE475" s="335"/>
      <c r="BF475" s="335"/>
      <c r="BG475" s="334"/>
      <c r="BH475" s="335"/>
      <c r="BI475" s="335"/>
      <c r="BJ475" s="335"/>
      <c r="BK475" s="335"/>
      <c r="BL475" s="97" t="str">
        <f t="shared" si="795"/>
        <v/>
      </c>
      <c r="BM475" s="993"/>
      <c r="BN475" s="335" t="str">
        <f t="shared" si="902"/>
        <v/>
      </c>
      <c r="BO475" s="334"/>
      <c r="BP475" s="335"/>
      <c r="BQ475" s="335"/>
      <c r="BR475" s="335"/>
      <c r="BS475" s="335" t="str">
        <f t="shared" si="903"/>
        <v/>
      </c>
      <c r="BT475" s="334"/>
      <c r="BU475" s="335"/>
      <c r="BV475" s="335"/>
      <c r="BW475" s="335"/>
      <c r="BX475" s="335" t="str">
        <f t="shared" si="904"/>
        <v/>
      </c>
      <c r="BY475" s="334"/>
      <c r="BZ475" s="335"/>
      <c r="CA475" s="335"/>
      <c r="CB475" s="335"/>
      <c r="CC475" s="335" t="str">
        <f t="shared" si="905"/>
        <v/>
      </c>
      <c r="CD475" s="334"/>
      <c r="CE475" s="335"/>
      <c r="CF475" s="335"/>
      <c r="CG475" s="335"/>
      <c r="CH475" s="997"/>
      <c r="CI475" s="97" t="str">
        <f t="shared" si="906"/>
        <v/>
      </c>
      <c r="CJ475" s="998"/>
      <c r="CK475" s="335"/>
      <c r="CL475" s="97" t="str">
        <f t="shared" si="907"/>
        <v/>
      </c>
      <c r="CM475" s="334"/>
      <c r="CN475" s="335"/>
      <c r="CO475" s="335"/>
      <c r="CP475" s="335"/>
      <c r="CQ475" s="97"/>
      <c r="CR475" s="334"/>
      <c r="CS475" s="335"/>
      <c r="CT475" s="335"/>
      <c r="CU475" s="335"/>
      <c r="CV475" s="97"/>
      <c r="CW475" s="334"/>
      <c r="CX475" s="335"/>
      <c r="CY475" s="335"/>
      <c r="CZ475" s="335"/>
      <c r="DA475" s="97"/>
      <c r="DB475" s="334"/>
      <c r="DC475" s="335"/>
      <c r="DD475" s="335"/>
      <c r="DE475" s="335"/>
      <c r="DF475" s="97" t="str">
        <f t="shared" si="801"/>
        <v/>
      </c>
      <c r="DG475" s="993"/>
      <c r="DH475" s="335"/>
      <c r="DI475" s="97" t="str">
        <f t="shared" si="816"/>
        <v/>
      </c>
      <c r="DJ475" s="334"/>
      <c r="DK475" s="335"/>
      <c r="DL475" s="335"/>
      <c r="DM475" s="97"/>
      <c r="DN475" s="334"/>
      <c r="DO475" s="335"/>
      <c r="DP475" s="335"/>
      <c r="DQ475" s="97"/>
      <c r="DR475" s="334"/>
      <c r="DS475" s="335"/>
      <c r="DT475" s="335"/>
      <c r="DU475" s="97"/>
      <c r="DV475" s="334"/>
      <c r="DW475" s="335"/>
      <c r="DX475" s="335"/>
      <c r="DY475" s="97" t="str">
        <f t="shared" si="802"/>
        <v/>
      </c>
      <c r="DZ475" s="998"/>
      <c r="EA475" s="335"/>
      <c r="EB475" s="97" t="str">
        <f t="shared" si="911"/>
        <v/>
      </c>
      <c r="EC475" s="334"/>
      <c r="ED475" s="335"/>
      <c r="EE475" s="335"/>
      <c r="EF475" s="97"/>
      <c r="EG475" s="334"/>
      <c r="EH475" s="335"/>
      <c r="EI475" s="335"/>
      <c r="EJ475" s="97"/>
      <c r="EK475" s="334"/>
      <c r="EL475" s="335"/>
      <c r="EM475" s="335"/>
      <c r="EN475" s="97"/>
      <c r="EO475" s="334"/>
      <c r="EP475" s="335"/>
      <c r="EQ475" s="335"/>
      <c r="ER475" s="97" t="str">
        <f t="shared" si="803"/>
        <v/>
      </c>
      <c r="ES475" s="993"/>
      <c r="ET475" s="335"/>
      <c r="EU475" s="97" t="str">
        <f t="shared" si="913"/>
        <v/>
      </c>
      <c r="EV475" s="334"/>
      <c r="EW475" s="335"/>
      <c r="EX475" s="335"/>
      <c r="EY475" s="97"/>
      <c r="EZ475" s="334"/>
      <c r="FA475" s="335"/>
      <c r="FB475" s="335"/>
      <c r="FC475" s="97"/>
      <c r="FD475" s="334"/>
      <c r="FE475" s="335"/>
      <c r="FF475" s="335"/>
      <c r="FG475" s="97"/>
      <c r="FH475" s="334"/>
      <c r="FI475" s="335"/>
      <c r="FJ475" s="335"/>
      <c r="FK475" s="97" t="str">
        <f t="shared" si="804"/>
        <v/>
      </c>
      <c r="FL475" s="993"/>
      <c r="FM475" s="335"/>
      <c r="FN475" s="97" t="str">
        <f t="shared" si="915"/>
        <v/>
      </c>
      <c r="FO475" s="334"/>
      <c r="FP475" s="335"/>
      <c r="FQ475" s="97"/>
      <c r="FR475" s="334"/>
      <c r="FS475" s="335"/>
      <c r="FT475" s="97"/>
      <c r="FU475" s="334"/>
      <c r="FV475" s="335"/>
      <c r="FW475" s="97"/>
      <c r="FX475" s="334"/>
      <c r="FY475" s="335"/>
      <c r="FZ475" s="97" t="str">
        <f t="shared" si="806"/>
        <v/>
      </c>
      <c r="GA475" s="993"/>
      <c r="GB475" s="335"/>
      <c r="GC475" s="510" t="str">
        <f t="shared" si="917"/>
        <v/>
      </c>
      <c r="GD475" s="336"/>
      <c r="GE475" s="337"/>
      <c r="GF475" s="337"/>
      <c r="GG475" s="337"/>
      <c r="GH475" s="337"/>
      <c r="GI475" s="510"/>
      <c r="GJ475" s="336"/>
      <c r="GK475" s="337"/>
      <c r="GL475" s="337"/>
      <c r="GM475" s="337"/>
      <c r="GN475" s="337"/>
      <c r="GO475" s="510"/>
      <c r="GP475" s="336"/>
      <c r="GQ475" s="337"/>
      <c r="GR475" s="337"/>
      <c r="GS475" s="337"/>
      <c r="GT475" s="337"/>
      <c r="GU475" s="510"/>
      <c r="GV475" s="336"/>
      <c r="GW475" s="337"/>
      <c r="GX475" s="337"/>
      <c r="GY475" s="337"/>
      <c r="GZ475" s="336"/>
      <c r="HA475" s="510" t="str">
        <f t="shared" si="808"/>
        <v/>
      </c>
      <c r="HB475" s="994"/>
      <c r="HC475" s="337"/>
      <c r="HD475" s="510" t="str">
        <f t="shared" si="919"/>
        <v/>
      </c>
      <c r="HE475" s="336"/>
      <c r="HF475" s="337"/>
      <c r="HG475" s="337"/>
      <c r="HH475" s="336"/>
      <c r="HI475" s="510"/>
      <c r="HJ475" s="336"/>
      <c r="HK475" s="337"/>
      <c r="HL475" s="337"/>
      <c r="HM475" s="336"/>
      <c r="HN475" s="510"/>
      <c r="HO475" s="336"/>
      <c r="HP475" s="337"/>
      <c r="HQ475" s="337"/>
      <c r="HR475" s="337"/>
      <c r="HS475" s="510"/>
      <c r="HT475" s="336"/>
      <c r="HU475" s="337"/>
      <c r="HV475" s="337"/>
      <c r="HW475" s="337"/>
      <c r="HX475" s="97" t="str">
        <f t="shared" si="809"/>
        <v/>
      </c>
      <c r="HY475" s="994"/>
      <c r="HZ475" s="337"/>
      <c r="IA475" s="510" t="str">
        <f t="shared" si="921"/>
        <v/>
      </c>
      <c r="IB475" s="336"/>
      <c r="IC475" s="337"/>
      <c r="ID475" s="337"/>
      <c r="IE475" s="510"/>
      <c r="IF475" s="336"/>
      <c r="IG475" s="337"/>
      <c r="IH475" s="337"/>
      <c r="II475" s="510"/>
      <c r="IJ475" s="336"/>
      <c r="IK475" s="337"/>
      <c r="IL475" s="337"/>
      <c r="IM475" s="510"/>
      <c r="IN475" s="336"/>
      <c r="IO475" s="337"/>
      <c r="IP475" s="337"/>
      <c r="IQ475" s="97" t="str">
        <f t="shared" si="922"/>
        <v/>
      </c>
      <c r="IR475" s="994"/>
      <c r="IS475" s="337"/>
      <c r="IT475" s="337"/>
      <c r="IU475" s="337"/>
      <c r="IV475" s="510" t="str">
        <f t="shared" si="923"/>
        <v/>
      </c>
      <c r="IW475" s="995"/>
    </row>
    <row r="476" spans="1:257" x14ac:dyDescent="0.25">
      <c r="A476" s="996"/>
      <c r="B476" s="507">
        <v>11</v>
      </c>
      <c r="C476" s="97" t="str">
        <f>IF(Proponentes!B467&gt;0,Proponentes!B467,"")</f>
        <v/>
      </c>
      <c r="D476" s="335"/>
      <c r="E476" s="335"/>
      <c r="F476" s="334"/>
      <c r="G476" s="335"/>
      <c r="H476" s="335"/>
      <c r="I476" s="335"/>
      <c r="J476" s="335"/>
      <c r="K476" s="335"/>
      <c r="L476" s="335"/>
      <c r="M476" s="334"/>
      <c r="N476" s="335"/>
      <c r="O476" s="335"/>
      <c r="P476" s="335"/>
      <c r="Q476" s="335"/>
      <c r="R476" s="335"/>
      <c r="S476" s="335"/>
      <c r="T476" s="334"/>
      <c r="U476" s="335"/>
      <c r="V476" s="335"/>
      <c r="W476" s="335"/>
      <c r="X476" s="335"/>
      <c r="Y476" s="335"/>
      <c r="Z476" s="335"/>
      <c r="AA476" s="334"/>
      <c r="AB476" s="335"/>
      <c r="AC476" s="335"/>
      <c r="AD476" s="335"/>
      <c r="AE476" s="335"/>
      <c r="AF476" s="335"/>
      <c r="AG476" s="97" t="str">
        <f t="shared" si="794"/>
        <v/>
      </c>
      <c r="AH476" s="993"/>
      <c r="AI476" s="335"/>
      <c r="AJ476" s="335" t="str">
        <f t="shared" si="814"/>
        <v/>
      </c>
      <c r="AK476" s="335"/>
      <c r="AL476" s="334"/>
      <c r="AM476" s="335"/>
      <c r="AN476" s="335"/>
      <c r="AO476" s="335"/>
      <c r="AP476" s="335"/>
      <c r="AQ476" s="335"/>
      <c r="AR476" s="335"/>
      <c r="AS476" s="334"/>
      <c r="AT476" s="335"/>
      <c r="AU476" s="335"/>
      <c r="AV476" s="335"/>
      <c r="AW476" s="335"/>
      <c r="AX476" s="335"/>
      <c r="AY476" s="335"/>
      <c r="AZ476" s="334"/>
      <c r="BA476" s="335"/>
      <c r="BB476" s="335"/>
      <c r="BC476" s="335"/>
      <c r="BD476" s="335"/>
      <c r="BE476" s="335"/>
      <c r="BF476" s="335"/>
      <c r="BG476" s="334"/>
      <c r="BH476" s="335"/>
      <c r="BI476" s="335"/>
      <c r="BJ476" s="335"/>
      <c r="BK476" s="335"/>
      <c r="BL476" s="97" t="str">
        <f t="shared" si="795"/>
        <v/>
      </c>
      <c r="BM476" s="993"/>
      <c r="BN476" s="335" t="str">
        <f t="shared" si="902"/>
        <v/>
      </c>
      <c r="BO476" s="334"/>
      <c r="BP476" s="335"/>
      <c r="BQ476" s="335"/>
      <c r="BR476" s="335"/>
      <c r="BS476" s="335" t="str">
        <f t="shared" si="903"/>
        <v/>
      </c>
      <c r="BT476" s="334"/>
      <c r="BU476" s="335"/>
      <c r="BV476" s="335"/>
      <c r="BW476" s="335"/>
      <c r="BX476" s="335" t="str">
        <f t="shared" si="904"/>
        <v/>
      </c>
      <c r="BY476" s="334"/>
      <c r="BZ476" s="335"/>
      <c r="CA476" s="335"/>
      <c r="CB476" s="335"/>
      <c r="CC476" s="335" t="str">
        <f t="shared" si="905"/>
        <v/>
      </c>
      <c r="CD476" s="334"/>
      <c r="CE476" s="335"/>
      <c r="CF476" s="335"/>
      <c r="CG476" s="335"/>
      <c r="CH476" s="997"/>
      <c r="CI476" s="97" t="str">
        <f t="shared" si="906"/>
        <v/>
      </c>
      <c r="CJ476" s="998"/>
      <c r="CK476" s="335"/>
      <c r="CL476" s="97" t="str">
        <f t="shared" si="907"/>
        <v/>
      </c>
      <c r="CM476" s="334"/>
      <c r="CN476" s="335"/>
      <c r="CO476" s="335"/>
      <c r="CP476" s="335"/>
      <c r="CQ476" s="97"/>
      <c r="CR476" s="334"/>
      <c r="CS476" s="335"/>
      <c r="CT476" s="335"/>
      <c r="CU476" s="335"/>
      <c r="CV476" s="97"/>
      <c r="CW476" s="334"/>
      <c r="CX476" s="335"/>
      <c r="CY476" s="335"/>
      <c r="CZ476" s="335"/>
      <c r="DA476" s="97"/>
      <c r="DB476" s="334"/>
      <c r="DC476" s="335"/>
      <c r="DD476" s="335"/>
      <c r="DE476" s="335"/>
      <c r="DF476" s="97" t="str">
        <f t="shared" si="801"/>
        <v/>
      </c>
      <c r="DG476" s="993"/>
      <c r="DH476" s="335"/>
      <c r="DI476" s="97" t="str">
        <f t="shared" si="816"/>
        <v/>
      </c>
      <c r="DJ476" s="334"/>
      <c r="DK476" s="335"/>
      <c r="DL476" s="335"/>
      <c r="DM476" s="97"/>
      <c r="DN476" s="334"/>
      <c r="DO476" s="335"/>
      <c r="DP476" s="335"/>
      <c r="DQ476" s="97"/>
      <c r="DR476" s="334"/>
      <c r="DS476" s="335"/>
      <c r="DT476" s="335"/>
      <c r="DU476" s="97"/>
      <c r="DV476" s="334"/>
      <c r="DW476" s="335"/>
      <c r="DX476" s="335"/>
      <c r="DY476" s="97" t="str">
        <f t="shared" si="802"/>
        <v/>
      </c>
      <c r="DZ476" s="998"/>
      <c r="EA476" s="335"/>
      <c r="EB476" s="97" t="str">
        <f t="shared" si="911"/>
        <v/>
      </c>
      <c r="EC476" s="334"/>
      <c r="ED476" s="335"/>
      <c r="EE476" s="335"/>
      <c r="EF476" s="97"/>
      <c r="EG476" s="334"/>
      <c r="EH476" s="335"/>
      <c r="EI476" s="335"/>
      <c r="EJ476" s="97"/>
      <c r="EK476" s="334"/>
      <c r="EL476" s="335"/>
      <c r="EM476" s="335"/>
      <c r="EN476" s="97"/>
      <c r="EO476" s="334"/>
      <c r="EP476" s="335"/>
      <c r="EQ476" s="335"/>
      <c r="ER476" s="97" t="str">
        <f t="shared" si="803"/>
        <v/>
      </c>
      <c r="ES476" s="993"/>
      <c r="ET476" s="335"/>
      <c r="EU476" s="97" t="str">
        <f t="shared" si="913"/>
        <v/>
      </c>
      <c r="EV476" s="334"/>
      <c r="EW476" s="335"/>
      <c r="EX476" s="335"/>
      <c r="EY476" s="97"/>
      <c r="EZ476" s="334"/>
      <c r="FA476" s="335"/>
      <c r="FB476" s="335"/>
      <c r="FC476" s="97"/>
      <c r="FD476" s="334"/>
      <c r="FE476" s="335"/>
      <c r="FF476" s="335"/>
      <c r="FG476" s="97"/>
      <c r="FH476" s="334"/>
      <c r="FI476" s="335"/>
      <c r="FJ476" s="335"/>
      <c r="FK476" s="97" t="str">
        <f t="shared" si="804"/>
        <v/>
      </c>
      <c r="FL476" s="993"/>
      <c r="FM476" s="335"/>
      <c r="FN476" s="97" t="str">
        <f t="shared" si="915"/>
        <v/>
      </c>
      <c r="FO476" s="334"/>
      <c r="FP476" s="335"/>
      <c r="FQ476" s="97"/>
      <c r="FR476" s="334"/>
      <c r="FS476" s="335"/>
      <c r="FT476" s="97"/>
      <c r="FU476" s="334"/>
      <c r="FV476" s="335"/>
      <c r="FW476" s="97"/>
      <c r="FX476" s="334"/>
      <c r="FY476" s="335"/>
      <c r="FZ476" s="97" t="str">
        <f t="shared" si="806"/>
        <v/>
      </c>
      <c r="GA476" s="993"/>
      <c r="GB476" s="335"/>
      <c r="GC476" s="510" t="str">
        <f t="shared" si="917"/>
        <v/>
      </c>
      <c r="GD476" s="336"/>
      <c r="GE476" s="337"/>
      <c r="GF476" s="337"/>
      <c r="GG476" s="337"/>
      <c r="GH476" s="337"/>
      <c r="GI476" s="510"/>
      <c r="GJ476" s="336"/>
      <c r="GK476" s="337"/>
      <c r="GL476" s="337"/>
      <c r="GM476" s="337"/>
      <c r="GN476" s="337"/>
      <c r="GO476" s="510"/>
      <c r="GP476" s="336"/>
      <c r="GQ476" s="337"/>
      <c r="GR476" s="337"/>
      <c r="GS476" s="337"/>
      <c r="GT476" s="337"/>
      <c r="GU476" s="510"/>
      <c r="GV476" s="336"/>
      <c r="GW476" s="337"/>
      <c r="GX476" s="337"/>
      <c r="GY476" s="337"/>
      <c r="GZ476" s="336"/>
      <c r="HA476" s="510" t="str">
        <f t="shared" si="808"/>
        <v/>
      </c>
      <c r="HB476" s="994"/>
      <c r="HC476" s="337"/>
      <c r="HD476" s="510" t="str">
        <f t="shared" si="919"/>
        <v/>
      </c>
      <c r="HE476" s="336"/>
      <c r="HF476" s="337"/>
      <c r="HG476" s="337"/>
      <c r="HH476" s="336"/>
      <c r="HI476" s="510"/>
      <c r="HJ476" s="336"/>
      <c r="HK476" s="337"/>
      <c r="HL476" s="337"/>
      <c r="HM476" s="336"/>
      <c r="HN476" s="510"/>
      <c r="HO476" s="336"/>
      <c r="HP476" s="337"/>
      <c r="HQ476" s="337"/>
      <c r="HR476" s="337"/>
      <c r="HS476" s="510"/>
      <c r="HT476" s="336"/>
      <c r="HU476" s="337"/>
      <c r="HV476" s="337"/>
      <c r="HW476" s="337"/>
      <c r="HX476" s="97" t="str">
        <f t="shared" si="809"/>
        <v/>
      </c>
      <c r="HY476" s="994"/>
      <c r="HZ476" s="337"/>
      <c r="IA476" s="510" t="str">
        <f t="shared" si="921"/>
        <v/>
      </c>
      <c r="IB476" s="336"/>
      <c r="IC476" s="337"/>
      <c r="ID476" s="337"/>
      <c r="IE476" s="510"/>
      <c r="IF476" s="336"/>
      <c r="IG476" s="337"/>
      <c r="IH476" s="337"/>
      <c r="II476" s="510"/>
      <c r="IJ476" s="336"/>
      <c r="IK476" s="337"/>
      <c r="IL476" s="337"/>
      <c r="IM476" s="510"/>
      <c r="IN476" s="336"/>
      <c r="IO476" s="337"/>
      <c r="IP476" s="337"/>
      <c r="IQ476" s="97" t="str">
        <f t="shared" si="922"/>
        <v/>
      </c>
      <c r="IR476" s="994"/>
      <c r="IS476" s="337"/>
      <c r="IT476" s="337"/>
      <c r="IU476" s="337"/>
      <c r="IV476" s="510" t="str">
        <f t="shared" si="923"/>
        <v/>
      </c>
      <c r="IW476" s="995"/>
    </row>
    <row r="477" spans="1:257" x14ac:dyDescent="0.25">
      <c r="A477" s="996"/>
      <c r="B477" s="507">
        <v>12</v>
      </c>
      <c r="C477" s="97" t="str">
        <f>IF(Proponentes!B468&gt;0,Proponentes!B468,"")</f>
        <v/>
      </c>
      <c r="D477" s="335"/>
      <c r="E477" s="335"/>
      <c r="F477" s="334"/>
      <c r="G477" s="335"/>
      <c r="H477" s="335"/>
      <c r="I477" s="335"/>
      <c r="J477" s="335"/>
      <c r="K477" s="335"/>
      <c r="L477" s="335"/>
      <c r="M477" s="334"/>
      <c r="N477" s="335"/>
      <c r="O477" s="335"/>
      <c r="P477" s="335"/>
      <c r="Q477" s="335"/>
      <c r="R477" s="335"/>
      <c r="S477" s="335"/>
      <c r="T477" s="334"/>
      <c r="U477" s="335"/>
      <c r="V477" s="335"/>
      <c r="W477" s="335"/>
      <c r="X477" s="335"/>
      <c r="Y477" s="335"/>
      <c r="Z477" s="335"/>
      <c r="AA477" s="334"/>
      <c r="AB477" s="335"/>
      <c r="AC477" s="335"/>
      <c r="AD477" s="335"/>
      <c r="AE477" s="335"/>
      <c r="AF477" s="335"/>
      <c r="AG477" s="97" t="str">
        <f t="shared" si="794"/>
        <v/>
      </c>
      <c r="AH477" s="993"/>
      <c r="AI477" s="335"/>
      <c r="AJ477" s="335" t="str">
        <f t="shared" si="814"/>
        <v/>
      </c>
      <c r="AK477" s="335"/>
      <c r="AL477" s="334"/>
      <c r="AM477" s="335"/>
      <c r="AN477" s="335"/>
      <c r="AO477" s="335"/>
      <c r="AP477" s="335"/>
      <c r="AQ477" s="335"/>
      <c r="AR477" s="335"/>
      <c r="AS477" s="334"/>
      <c r="AT477" s="335"/>
      <c r="AU477" s="335"/>
      <c r="AV477" s="335"/>
      <c r="AW477" s="335"/>
      <c r="AX477" s="335"/>
      <c r="AY477" s="335"/>
      <c r="AZ477" s="334"/>
      <c r="BA477" s="335"/>
      <c r="BB477" s="335"/>
      <c r="BC477" s="335"/>
      <c r="BD477" s="335"/>
      <c r="BE477" s="335"/>
      <c r="BF477" s="335"/>
      <c r="BG477" s="334"/>
      <c r="BH477" s="335"/>
      <c r="BI477" s="335"/>
      <c r="BJ477" s="335"/>
      <c r="BK477" s="335"/>
      <c r="BL477" s="97" t="str">
        <f t="shared" si="795"/>
        <v/>
      </c>
      <c r="BM477" s="993"/>
      <c r="BN477" s="335" t="str">
        <f t="shared" si="902"/>
        <v/>
      </c>
      <c r="BO477" s="334"/>
      <c r="BP477" s="335"/>
      <c r="BQ477" s="335"/>
      <c r="BR477" s="335"/>
      <c r="BS477" s="335" t="str">
        <f t="shared" si="903"/>
        <v/>
      </c>
      <c r="BT477" s="334"/>
      <c r="BU477" s="335"/>
      <c r="BV477" s="335"/>
      <c r="BW477" s="335"/>
      <c r="BX477" s="335" t="str">
        <f t="shared" si="904"/>
        <v/>
      </c>
      <c r="BY477" s="334"/>
      <c r="BZ477" s="335"/>
      <c r="CA477" s="335"/>
      <c r="CB477" s="335"/>
      <c r="CC477" s="335" t="str">
        <f t="shared" si="905"/>
        <v/>
      </c>
      <c r="CD477" s="334"/>
      <c r="CE477" s="335"/>
      <c r="CF477" s="335"/>
      <c r="CG477" s="335"/>
      <c r="CH477" s="997"/>
      <c r="CI477" s="97" t="str">
        <f t="shared" si="906"/>
        <v/>
      </c>
      <c r="CJ477" s="998"/>
      <c r="CK477" s="335"/>
      <c r="CL477" s="97" t="str">
        <f t="shared" si="907"/>
        <v/>
      </c>
      <c r="CM477" s="334"/>
      <c r="CN477" s="335"/>
      <c r="CO477" s="335"/>
      <c r="CP477" s="335"/>
      <c r="CQ477" s="97"/>
      <c r="CR477" s="334"/>
      <c r="CS477" s="335"/>
      <c r="CT477" s="335"/>
      <c r="CU477" s="335"/>
      <c r="CV477" s="97"/>
      <c r="CW477" s="334"/>
      <c r="CX477" s="335"/>
      <c r="CY477" s="335"/>
      <c r="CZ477" s="335"/>
      <c r="DA477" s="97"/>
      <c r="DB477" s="334"/>
      <c r="DC477" s="335"/>
      <c r="DD477" s="335"/>
      <c r="DE477" s="335"/>
      <c r="DF477" s="97" t="str">
        <f t="shared" si="801"/>
        <v/>
      </c>
      <c r="DG477" s="993"/>
      <c r="DH477" s="335"/>
      <c r="DI477" s="97" t="str">
        <f t="shared" si="816"/>
        <v/>
      </c>
      <c r="DJ477" s="334"/>
      <c r="DK477" s="335"/>
      <c r="DL477" s="335"/>
      <c r="DM477" s="97"/>
      <c r="DN477" s="334"/>
      <c r="DO477" s="335"/>
      <c r="DP477" s="335"/>
      <c r="DQ477" s="97"/>
      <c r="DR477" s="334"/>
      <c r="DS477" s="335"/>
      <c r="DT477" s="335"/>
      <c r="DU477" s="97"/>
      <c r="DV477" s="334"/>
      <c r="DW477" s="335"/>
      <c r="DX477" s="335"/>
      <c r="DY477" s="97" t="str">
        <f t="shared" si="802"/>
        <v/>
      </c>
      <c r="DZ477" s="998"/>
      <c r="EA477" s="335"/>
      <c r="EB477" s="97" t="str">
        <f t="shared" si="911"/>
        <v/>
      </c>
      <c r="EC477" s="334"/>
      <c r="ED477" s="335"/>
      <c r="EE477" s="335"/>
      <c r="EF477" s="97"/>
      <c r="EG477" s="334"/>
      <c r="EH477" s="335"/>
      <c r="EI477" s="335"/>
      <c r="EJ477" s="97"/>
      <c r="EK477" s="334"/>
      <c r="EL477" s="335"/>
      <c r="EM477" s="335"/>
      <c r="EN477" s="97"/>
      <c r="EO477" s="334"/>
      <c r="EP477" s="335"/>
      <c r="EQ477" s="335"/>
      <c r="ER477" s="97" t="str">
        <f t="shared" si="803"/>
        <v/>
      </c>
      <c r="ES477" s="993"/>
      <c r="ET477" s="335"/>
      <c r="EU477" s="97" t="str">
        <f t="shared" si="913"/>
        <v/>
      </c>
      <c r="EV477" s="334"/>
      <c r="EW477" s="335"/>
      <c r="EX477" s="335"/>
      <c r="EY477" s="97"/>
      <c r="EZ477" s="334"/>
      <c r="FA477" s="335"/>
      <c r="FB477" s="335"/>
      <c r="FC477" s="97"/>
      <c r="FD477" s="334"/>
      <c r="FE477" s="335"/>
      <c r="FF477" s="335"/>
      <c r="FG477" s="97"/>
      <c r="FH477" s="334"/>
      <c r="FI477" s="335"/>
      <c r="FJ477" s="335"/>
      <c r="FK477" s="97" t="str">
        <f t="shared" si="804"/>
        <v/>
      </c>
      <c r="FL477" s="993"/>
      <c r="FM477" s="335"/>
      <c r="FN477" s="97" t="str">
        <f t="shared" si="915"/>
        <v/>
      </c>
      <c r="FO477" s="334"/>
      <c r="FP477" s="335"/>
      <c r="FQ477" s="97"/>
      <c r="FR477" s="334"/>
      <c r="FS477" s="335"/>
      <c r="FT477" s="97"/>
      <c r="FU477" s="334"/>
      <c r="FV477" s="335"/>
      <c r="FW477" s="97"/>
      <c r="FX477" s="334"/>
      <c r="FY477" s="335"/>
      <c r="FZ477" s="97" t="str">
        <f t="shared" si="806"/>
        <v/>
      </c>
      <c r="GA477" s="993"/>
      <c r="GB477" s="335"/>
      <c r="GC477" s="510" t="str">
        <f t="shared" si="917"/>
        <v/>
      </c>
      <c r="GD477" s="336"/>
      <c r="GE477" s="337"/>
      <c r="GF477" s="337"/>
      <c r="GG477" s="337"/>
      <c r="GH477" s="337"/>
      <c r="GI477" s="510"/>
      <c r="GJ477" s="336"/>
      <c r="GK477" s="337"/>
      <c r="GL477" s="337"/>
      <c r="GM477" s="337"/>
      <c r="GN477" s="337"/>
      <c r="GO477" s="510"/>
      <c r="GP477" s="336"/>
      <c r="GQ477" s="337"/>
      <c r="GR477" s="337"/>
      <c r="GS477" s="337"/>
      <c r="GT477" s="337"/>
      <c r="GU477" s="510"/>
      <c r="GV477" s="336"/>
      <c r="GW477" s="337"/>
      <c r="GX477" s="337"/>
      <c r="GY477" s="337"/>
      <c r="GZ477" s="336"/>
      <c r="HA477" s="510" t="str">
        <f t="shared" si="808"/>
        <v/>
      </c>
      <c r="HB477" s="994"/>
      <c r="HC477" s="337"/>
      <c r="HD477" s="510" t="str">
        <f t="shared" si="919"/>
        <v/>
      </c>
      <c r="HE477" s="336"/>
      <c r="HF477" s="337"/>
      <c r="HG477" s="337"/>
      <c r="HH477" s="336"/>
      <c r="HI477" s="510"/>
      <c r="HJ477" s="336"/>
      <c r="HK477" s="337"/>
      <c r="HL477" s="337"/>
      <c r="HM477" s="336"/>
      <c r="HN477" s="510"/>
      <c r="HO477" s="336"/>
      <c r="HP477" s="337"/>
      <c r="HQ477" s="337"/>
      <c r="HR477" s="337"/>
      <c r="HS477" s="510"/>
      <c r="HT477" s="336"/>
      <c r="HU477" s="337"/>
      <c r="HV477" s="337"/>
      <c r="HW477" s="337"/>
      <c r="HX477" s="97" t="str">
        <f t="shared" si="809"/>
        <v/>
      </c>
      <c r="HY477" s="994"/>
      <c r="HZ477" s="337"/>
      <c r="IA477" s="510" t="str">
        <f t="shared" si="921"/>
        <v/>
      </c>
      <c r="IB477" s="336"/>
      <c r="IC477" s="337"/>
      <c r="ID477" s="337"/>
      <c r="IE477" s="510"/>
      <c r="IF477" s="336"/>
      <c r="IG477" s="337"/>
      <c r="IH477" s="337"/>
      <c r="II477" s="510"/>
      <c r="IJ477" s="336"/>
      <c r="IK477" s="337"/>
      <c r="IL477" s="337"/>
      <c r="IM477" s="510"/>
      <c r="IN477" s="336"/>
      <c r="IO477" s="337"/>
      <c r="IP477" s="337"/>
      <c r="IQ477" s="97" t="str">
        <f t="shared" si="922"/>
        <v/>
      </c>
      <c r="IR477" s="994"/>
      <c r="IS477" s="337"/>
      <c r="IT477" s="337"/>
      <c r="IU477" s="337"/>
      <c r="IV477" s="510" t="str">
        <f t="shared" si="923"/>
        <v/>
      </c>
      <c r="IW477" s="995"/>
    </row>
    <row r="478" spans="1:257" x14ac:dyDescent="0.25">
      <c r="A478" s="548">
        <v>36</v>
      </c>
      <c r="B478" s="514"/>
      <c r="C478" s="514"/>
      <c r="D478" s="514"/>
      <c r="E478" s="514"/>
      <c r="F478" s="515"/>
      <c r="G478" s="514"/>
      <c r="H478" s="514"/>
      <c r="I478" s="514"/>
      <c r="J478" s="514"/>
      <c r="K478" s="514"/>
      <c r="L478" s="514"/>
      <c r="M478" s="514"/>
      <c r="N478" s="514"/>
      <c r="O478" s="514"/>
      <c r="P478" s="514"/>
      <c r="Q478" s="514"/>
      <c r="R478" s="514"/>
      <c r="S478" s="514"/>
      <c r="T478" s="514"/>
      <c r="U478" s="514"/>
      <c r="V478" s="514"/>
      <c r="W478" s="514"/>
      <c r="X478" s="514"/>
      <c r="Y478" s="514"/>
      <c r="Z478" s="514"/>
      <c r="AA478" s="514"/>
      <c r="AB478" s="514"/>
      <c r="AC478" s="514"/>
      <c r="AD478" s="514"/>
      <c r="AE478" s="514"/>
      <c r="AF478" s="514"/>
      <c r="AG478" s="514"/>
      <c r="AH478" s="514"/>
      <c r="AI478" s="514"/>
      <c r="AJ478" s="514"/>
      <c r="AK478" s="514"/>
      <c r="AL478" s="514"/>
      <c r="AM478" s="514"/>
      <c r="AN478" s="514"/>
      <c r="AO478" s="514"/>
      <c r="AP478" s="514"/>
      <c r="AQ478" s="514"/>
      <c r="AR478" s="514"/>
      <c r="AS478" s="514"/>
      <c r="AT478" s="514"/>
      <c r="AU478" s="514"/>
      <c r="AV478" s="514"/>
      <c r="AW478" s="514"/>
      <c r="AX478" s="514"/>
      <c r="AY478" s="514"/>
      <c r="AZ478" s="514"/>
      <c r="BA478" s="514"/>
      <c r="BB478" s="514"/>
      <c r="BC478" s="514"/>
      <c r="BD478" s="514"/>
      <c r="BE478" s="514"/>
      <c r="BF478" s="514"/>
      <c r="BG478" s="514"/>
      <c r="BH478" s="514"/>
      <c r="BI478" s="514"/>
      <c r="BJ478" s="514"/>
      <c r="BK478" s="514"/>
      <c r="BL478" s="514"/>
      <c r="BM478" s="514"/>
      <c r="BN478" s="514"/>
      <c r="BO478" s="514"/>
      <c r="BP478" s="514"/>
      <c r="BQ478" s="514"/>
      <c r="BR478" s="514"/>
      <c r="BS478" s="514"/>
      <c r="BT478" s="514"/>
      <c r="BU478" s="514"/>
      <c r="BV478" s="514"/>
      <c r="BW478" s="514"/>
      <c r="BX478" s="514"/>
      <c r="BY478" s="514"/>
      <c r="BZ478" s="514"/>
      <c r="CA478" s="514"/>
      <c r="CB478" s="514"/>
      <c r="CC478" s="514"/>
      <c r="CD478" s="514"/>
      <c r="CE478" s="514"/>
      <c r="CF478" s="514"/>
      <c r="CG478" s="514"/>
      <c r="CH478" s="516"/>
      <c r="CI478" s="514"/>
      <c r="CJ478" s="514"/>
      <c r="CK478" s="514"/>
      <c r="CL478" s="514"/>
      <c r="CM478" s="514"/>
      <c r="CN478" s="514"/>
      <c r="CO478" s="514"/>
      <c r="CP478" s="514"/>
      <c r="CQ478" s="514"/>
      <c r="CR478" s="514"/>
      <c r="CS478" s="514"/>
      <c r="CT478" s="514"/>
      <c r="CU478" s="514"/>
      <c r="CV478" s="514"/>
      <c r="CW478" s="514"/>
      <c r="CX478" s="514"/>
      <c r="CY478" s="514"/>
      <c r="CZ478" s="514"/>
      <c r="DA478" s="514"/>
      <c r="DB478" s="514"/>
      <c r="DC478" s="514"/>
      <c r="DD478" s="514"/>
      <c r="DE478" s="514"/>
      <c r="DF478" s="514"/>
      <c r="DG478" s="514"/>
      <c r="DH478" s="514"/>
      <c r="DI478" s="514"/>
      <c r="DJ478" s="514"/>
      <c r="DK478" s="514"/>
      <c r="DL478" s="514"/>
      <c r="DM478" s="514"/>
      <c r="DN478" s="514"/>
      <c r="DO478" s="514"/>
      <c r="DP478" s="514"/>
      <c r="DQ478" s="514"/>
      <c r="DR478" s="514"/>
      <c r="DS478" s="514"/>
      <c r="DT478" s="514"/>
      <c r="DU478" s="514"/>
      <c r="DV478" s="514"/>
      <c r="DW478" s="514"/>
      <c r="DX478" s="514"/>
      <c r="DY478" s="514"/>
      <c r="DZ478" s="514"/>
      <c r="EA478" s="514"/>
      <c r="EB478" s="514"/>
      <c r="EC478" s="514"/>
      <c r="ED478" s="514"/>
      <c r="EE478" s="514"/>
      <c r="EF478" s="514"/>
      <c r="EG478" s="514"/>
      <c r="EH478" s="514"/>
      <c r="EI478" s="514"/>
      <c r="EJ478" s="514"/>
      <c r="EK478" s="514"/>
      <c r="EL478" s="514"/>
      <c r="EM478" s="514"/>
      <c r="EN478" s="514"/>
      <c r="EO478" s="514"/>
      <c r="EP478" s="514"/>
      <c r="EQ478" s="514"/>
      <c r="ER478" s="514"/>
      <c r="ES478" s="514"/>
      <c r="ET478" s="514"/>
      <c r="EU478" s="514"/>
      <c r="EV478" s="514"/>
      <c r="EW478" s="514"/>
      <c r="EX478" s="514"/>
      <c r="EY478" s="514"/>
      <c r="EZ478" s="514"/>
      <c r="FA478" s="514"/>
      <c r="FB478" s="514"/>
      <c r="FC478" s="514"/>
      <c r="FD478" s="514"/>
      <c r="FE478" s="514"/>
      <c r="FF478" s="514"/>
      <c r="FG478" s="514"/>
      <c r="FH478" s="514"/>
      <c r="FI478" s="514"/>
      <c r="FJ478" s="514"/>
      <c r="FK478" s="514"/>
      <c r="FL478" s="514"/>
      <c r="FM478" s="514"/>
      <c r="FN478" s="514"/>
      <c r="FO478" s="514"/>
      <c r="FP478" s="514"/>
      <c r="FQ478" s="514"/>
      <c r="FR478" s="514"/>
      <c r="FS478" s="514"/>
      <c r="FT478" s="514"/>
      <c r="FU478" s="514"/>
      <c r="FV478" s="514"/>
      <c r="FW478" s="514"/>
      <c r="FX478" s="514"/>
      <c r="FY478" s="514"/>
      <c r="FZ478" s="514"/>
      <c r="GA478" s="514"/>
      <c r="GB478" s="514"/>
      <c r="GC478" s="514"/>
      <c r="GD478" s="514"/>
      <c r="GE478" s="514"/>
      <c r="GF478" s="514"/>
      <c r="GG478" s="514"/>
      <c r="GH478" s="514"/>
      <c r="GI478" s="514"/>
      <c r="GJ478" s="514"/>
      <c r="GK478" s="514"/>
      <c r="GL478" s="514"/>
      <c r="GM478" s="514"/>
      <c r="GN478" s="514"/>
      <c r="GO478" s="514"/>
      <c r="GP478" s="514"/>
      <c r="GQ478" s="514"/>
      <c r="GR478" s="514"/>
      <c r="GS478" s="514"/>
      <c r="GT478" s="514"/>
      <c r="GU478" s="514"/>
      <c r="GV478" s="514"/>
      <c r="GW478" s="514"/>
      <c r="GX478" s="514"/>
      <c r="GY478" s="514"/>
      <c r="GZ478" s="514"/>
      <c r="HA478" s="514"/>
      <c r="HB478" s="514"/>
      <c r="HC478" s="514"/>
      <c r="HD478" s="514"/>
      <c r="HE478" s="514"/>
      <c r="HF478" s="514"/>
      <c r="HG478" s="514"/>
      <c r="HH478" s="514"/>
      <c r="HI478" s="514"/>
      <c r="HJ478" s="514"/>
      <c r="HK478" s="514"/>
      <c r="HL478" s="514"/>
      <c r="HM478" s="514"/>
      <c r="HN478" s="514"/>
      <c r="HO478" s="514"/>
      <c r="HP478" s="514"/>
      <c r="HQ478" s="514"/>
      <c r="HR478" s="514"/>
      <c r="HS478" s="514"/>
      <c r="HT478" s="514"/>
      <c r="HU478" s="514"/>
      <c r="HV478" s="514"/>
      <c r="HW478" s="514"/>
      <c r="HX478" s="514"/>
      <c r="HY478" s="514"/>
      <c r="HZ478" s="514"/>
      <c r="IA478" s="514"/>
      <c r="IB478" s="514"/>
      <c r="IC478" s="514"/>
      <c r="ID478" s="514"/>
      <c r="IE478" s="514"/>
      <c r="IF478" s="514"/>
      <c r="IG478" s="514"/>
      <c r="IH478" s="514"/>
      <c r="II478" s="514"/>
      <c r="IJ478" s="514"/>
      <c r="IK478" s="514"/>
      <c r="IL478" s="514"/>
      <c r="IM478" s="514"/>
      <c r="IN478" s="514"/>
      <c r="IO478" s="514"/>
      <c r="IP478" s="514"/>
      <c r="IQ478" s="514"/>
      <c r="IR478" s="514"/>
      <c r="IS478" s="514"/>
      <c r="IT478" s="514"/>
      <c r="IU478" s="514"/>
      <c r="IV478" s="514"/>
      <c r="IW478" s="549"/>
    </row>
    <row r="479" spans="1:257" ht="81.75" customHeight="1" x14ac:dyDescent="0.25">
      <c r="A479" s="996">
        <f t="shared" ref="A479" si="924">A491</f>
        <v>37</v>
      </c>
      <c r="B479" s="507">
        <v>1</v>
      </c>
      <c r="C479" s="97" t="str">
        <f>IF(Proponentes!B470&gt;0,Proponentes!B470,"")</f>
        <v>UNION TEMPORAL COL-CX-2021</v>
      </c>
      <c r="D479" s="335"/>
      <c r="E479" s="335" t="s">
        <v>183</v>
      </c>
      <c r="F479" s="334" t="s">
        <v>1894</v>
      </c>
      <c r="G479" s="341">
        <v>47593</v>
      </c>
      <c r="H479" s="335" t="s">
        <v>1631</v>
      </c>
      <c r="I479" s="335" t="s">
        <v>1538</v>
      </c>
      <c r="J479" s="341"/>
      <c r="K479" s="335"/>
      <c r="L479" s="335" t="s">
        <v>185</v>
      </c>
      <c r="M479" s="334" t="s">
        <v>1895</v>
      </c>
      <c r="N479" s="341">
        <v>45643</v>
      </c>
      <c r="O479" s="335" t="s">
        <v>1631</v>
      </c>
      <c r="P479" s="335" t="s">
        <v>1538</v>
      </c>
      <c r="Q479" s="335"/>
      <c r="R479" s="335"/>
      <c r="S479" s="335" t="s">
        <v>187</v>
      </c>
      <c r="T479" s="334" t="s">
        <v>1687</v>
      </c>
      <c r="U479" s="341">
        <v>46526</v>
      </c>
      <c r="V479" s="335"/>
      <c r="W479" s="335" t="s">
        <v>1631</v>
      </c>
      <c r="X479" s="335"/>
      <c r="Y479" s="335"/>
      <c r="Z479" s="335"/>
      <c r="AA479" s="334"/>
      <c r="AB479" s="335"/>
      <c r="AC479" s="335"/>
      <c r="AD479" s="335"/>
      <c r="AE479" s="335"/>
      <c r="AF479" s="335"/>
      <c r="AG479" s="97" t="str">
        <f t="shared" ref="AG479:AG544" si="925">IF(E479="","",IF(K479=0,IF(R479=0,IF(Y479=0,IF(AF479=0,"CUMPLE","NO CUMPLE"),"NO CUMPLE"),"NO CUMPLE"),"NO CUMPLE"))</f>
        <v>CUMPLE</v>
      </c>
      <c r="AH479" s="993"/>
      <c r="AI479" s="335"/>
      <c r="AJ479" s="335" t="str">
        <f t="shared" ref="AJ479:AJ542" si="926">IF(E479&gt;0,E479,"")</f>
        <v xml:space="preserve">SEGURIDAD PRIVADA Y VIGILANCIA P OLIMPO  SEGURIDAD LTDA Y VIGILANCIA </v>
      </c>
      <c r="AK479" s="335" t="s">
        <v>1631</v>
      </c>
      <c r="AL479" s="334" t="s">
        <v>1894</v>
      </c>
      <c r="AM479" s="341">
        <v>47593</v>
      </c>
      <c r="AN479" s="335"/>
      <c r="AO479" s="335"/>
      <c r="AP479" s="335"/>
      <c r="AQ479" s="335"/>
      <c r="AR479" s="335"/>
      <c r="AS479" s="334"/>
      <c r="AT479" s="335"/>
      <c r="AU479" s="335"/>
      <c r="AV479" s="335"/>
      <c r="AW479" s="335"/>
      <c r="AX479" s="335"/>
      <c r="AY479" s="335"/>
      <c r="AZ479" s="334"/>
      <c r="BA479" s="341"/>
      <c r="BB479" s="335"/>
      <c r="BC479" s="335"/>
      <c r="BD479" s="335"/>
      <c r="BE479" s="335"/>
      <c r="BF479" s="335"/>
      <c r="BG479" s="334"/>
      <c r="BH479" s="335"/>
      <c r="BI479" s="335"/>
      <c r="BJ479" s="335"/>
      <c r="BK479" s="335"/>
      <c r="BL479" s="97" t="str">
        <f t="shared" ref="BL479:BL542" si="927">IF(AJ479="","",IF(AP479=0,IF(AW479=0,IF(BD479=0,IF(BK479=0,"CUMPLE","NO CUMPLE"),"NO CUMPLE"),"NO CUMPLE"),"NO CUMPLE"))</f>
        <v>CUMPLE</v>
      </c>
      <c r="BM479" s="993"/>
      <c r="BN479" s="335" t="str">
        <f t="shared" ref="BN479:BN490" si="928">IF(E479&gt;0,E479,"")</f>
        <v xml:space="preserve">SEGURIDAD PRIVADA Y VIGILANCIA P OLIMPO  SEGURIDAD LTDA Y VIGILANCIA </v>
      </c>
      <c r="BO479" s="334" t="s">
        <v>1896</v>
      </c>
      <c r="BP479" s="335" t="s">
        <v>1631</v>
      </c>
      <c r="BQ479" s="335">
        <v>26</v>
      </c>
      <c r="BR479" s="335"/>
      <c r="BS479" s="335"/>
      <c r="BT479" s="334"/>
      <c r="BU479" s="335"/>
      <c r="BV479" s="335"/>
      <c r="BW479" s="335"/>
      <c r="BX479" s="335" t="str">
        <f t="shared" ref="BX479:BX490" si="929">IF(S479&gt;0,S479,"")</f>
        <v xml:space="preserve">SEGURIDAD ELECTRONICA CAXAR LTDA </v>
      </c>
      <c r="BY479" s="334"/>
      <c r="BZ479" s="335"/>
      <c r="CA479" s="335"/>
      <c r="CB479" s="335"/>
      <c r="CC479" s="335" t="str">
        <f t="shared" ref="CC479:CC490" si="930">IF(Z479&gt;0,Z479,"")</f>
        <v/>
      </c>
      <c r="CD479" s="334"/>
      <c r="CE479" s="335"/>
      <c r="CF479" s="335"/>
      <c r="CG479" s="335"/>
      <c r="CH479" s="997">
        <f>Proponentes!N470</f>
        <v>0</v>
      </c>
      <c r="CI479" s="97" t="str">
        <f t="shared" ref="CI479:CI490" si="931">IF(BN479="","",IF(CJ479=0,"CUMPLE","NO CUMPLE"))</f>
        <v>CUMPLE</v>
      </c>
      <c r="CJ479" s="998"/>
      <c r="CK479" s="335"/>
      <c r="CL479" s="97" t="str">
        <f t="shared" ref="CL479:CL490" si="932">IF(E479&gt;0,E479,"")</f>
        <v xml:space="preserve">SEGURIDAD PRIVADA Y VIGILANCIA P OLIMPO  SEGURIDAD LTDA Y VIGILANCIA </v>
      </c>
      <c r="CM479" s="509" t="s">
        <v>332</v>
      </c>
      <c r="CN479" s="335" t="s">
        <v>1538</v>
      </c>
      <c r="CO479" s="335"/>
      <c r="CP479" s="335"/>
      <c r="CQ479" s="92" t="s">
        <v>185</v>
      </c>
      <c r="CR479" s="334" t="s">
        <v>332</v>
      </c>
      <c r="CS479" s="335" t="s">
        <v>1538</v>
      </c>
      <c r="CT479" s="335"/>
      <c r="CU479" s="335"/>
      <c r="CV479" s="97" t="s">
        <v>187</v>
      </c>
      <c r="CW479" s="334" t="s">
        <v>332</v>
      </c>
      <c r="CX479" s="335" t="s">
        <v>1538</v>
      </c>
      <c r="CY479" s="335"/>
      <c r="CZ479" s="335"/>
      <c r="DA479" s="97"/>
      <c r="DB479" s="334"/>
      <c r="DC479" s="335"/>
      <c r="DD479" s="335"/>
      <c r="DE479" s="335"/>
      <c r="DF479" s="97" t="str">
        <f t="shared" ref="DF479:DF542" si="933">IF(CL479="","",IF(CP479=0,IF(CU479=0,IF(CZ479=0,IF(DE479=0,"CUMPLE","NO CUMPLE"),"NO CUMPLE"),"NO CUMPLE"),"NO CUMPLE"))</f>
        <v>CUMPLE</v>
      </c>
      <c r="DG479" s="993"/>
      <c r="DH479" s="335"/>
      <c r="DI479" s="97" t="str">
        <f>IF(E479&gt;0,E479,"")</f>
        <v xml:space="preserve">SEGURIDAD PRIVADA Y VIGILANCIA P OLIMPO  SEGURIDAD LTDA Y VIGILANCIA </v>
      </c>
      <c r="DJ479" s="334" t="s">
        <v>319</v>
      </c>
      <c r="DK479" s="335" t="s">
        <v>1631</v>
      </c>
      <c r="DL479" s="335"/>
      <c r="DM479" s="97" t="s">
        <v>185</v>
      </c>
      <c r="DN479" s="334" t="s">
        <v>321</v>
      </c>
      <c r="DO479" s="335" t="s">
        <v>1631</v>
      </c>
      <c r="DP479" s="335"/>
      <c r="DQ479" s="97" t="s">
        <v>187</v>
      </c>
      <c r="DR479" s="334" t="s">
        <v>315</v>
      </c>
      <c r="DS479" s="335" t="s">
        <v>1631</v>
      </c>
      <c r="DT479" s="335"/>
      <c r="DU479" s="97"/>
      <c r="DV479" s="334"/>
      <c r="DW479" s="335"/>
      <c r="DX479" s="335"/>
      <c r="DY479" s="97" t="str">
        <f t="shared" ref="DY479:DY542" si="934">IF(DI479="","",IF(DL479=0,IF(DP479=0,IF(DT479=0,IF(DX479=0,"CUMPLE","NO CUMPLE"),"NO CUMPLE"),"NO CUMPLE"),"NO CUMPLE"))</f>
        <v>CUMPLE</v>
      </c>
      <c r="DZ479" s="998"/>
      <c r="EA479" s="335"/>
      <c r="EB479" s="97" t="str">
        <f t="shared" ref="EB479:EB490" si="935">IF(E479&gt;0,E479,"")</f>
        <v xml:space="preserve">SEGURIDAD PRIVADA Y VIGILANCIA P OLIMPO  SEGURIDAD LTDA Y VIGILANCIA </v>
      </c>
      <c r="EC479" s="334" t="s">
        <v>315</v>
      </c>
      <c r="ED479" s="335" t="s">
        <v>1631</v>
      </c>
      <c r="EE479" s="335"/>
      <c r="EF479" s="97" t="s">
        <v>185</v>
      </c>
      <c r="EG479" s="334" t="s">
        <v>319</v>
      </c>
      <c r="EH479" s="335" t="s">
        <v>1631</v>
      </c>
      <c r="EI479" s="335"/>
      <c r="EJ479" s="97" t="s">
        <v>187</v>
      </c>
      <c r="EK479" s="334" t="s">
        <v>332</v>
      </c>
      <c r="EL479" s="335" t="s">
        <v>1631</v>
      </c>
      <c r="EM479" s="335"/>
      <c r="EN479" s="97"/>
      <c r="EO479" s="334"/>
      <c r="EP479" s="335"/>
      <c r="EQ479" s="335"/>
      <c r="ER479" s="97" t="str">
        <f t="shared" ref="ER479:ER516" si="936">IF(EB479="","",IF(EE479=0,IF(EI479=0,IF(EM479=0,IF(EQ479=0,"CUMPLE","NO CUMPLE"),"NO CUMPLE"),"NO CUMPLE"),"NO CUMPLE"))</f>
        <v>CUMPLE</v>
      </c>
      <c r="ES479" s="993"/>
      <c r="ET479" s="335"/>
      <c r="EU479" s="97" t="str">
        <f t="shared" ref="EU479:EU490" si="937">IF(E479&gt;0,E479,"")</f>
        <v xml:space="preserve">SEGURIDAD PRIVADA Y VIGILANCIA P OLIMPO  SEGURIDAD LTDA Y VIGILANCIA </v>
      </c>
      <c r="EV479" s="334" t="s">
        <v>435</v>
      </c>
      <c r="EW479" s="335" t="s">
        <v>1631</v>
      </c>
      <c r="EX479" s="335"/>
      <c r="EY479" s="97" t="s">
        <v>185</v>
      </c>
      <c r="EZ479" s="334" t="s">
        <v>1897</v>
      </c>
      <c r="FA479" s="335" t="s">
        <v>1631</v>
      </c>
      <c r="FB479" s="335"/>
      <c r="FC479" s="97" t="s">
        <v>187</v>
      </c>
      <c r="FD479" s="334" t="s">
        <v>332</v>
      </c>
      <c r="FE479" s="335" t="s">
        <v>1631</v>
      </c>
      <c r="FF479" s="335"/>
      <c r="FG479" s="97"/>
      <c r="FH479" s="334"/>
      <c r="FI479" s="335"/>
      <c r="FJ479" s="335"/>
      <c r="FK479" s="97" t="str">
        <f t="shared" ref="FK479:FK542" si="938">IF(EU479="","",IF(EX479=0,IF(FB479=0,IF(FF479=0,IF(FJ479=0,"CUMPLE","NO CUMPLE"),"NO CUMPLE"),"NO CUMPLE"),"NO CUMPLE"))</f>
        <v>CUMPLE</v>
      </c>
      <c r="FL479" s="993"/>
      <c r="FM479" s="335"/>
      <c r="FN479" s="97" t="str">
        <f t="shared" ref="FN479:FN490" si="939">IF(E479&gt;0,E479,"")</f>
        <v xml:space="preserve">SEGURIDAD PRIVADA Y VIGILANCIA P OLIMPO  SEGURIDAD LTDA Y VIGILANCIA </v>
      </c>
      <c r="FO479" s="334" t="s">
        <v>1898</v>
      </c>
      <c r="FP479" s="335"/>
      <c r="FQ479" s="97" t="s">
        <v>185</v>
      </c>
      <c r="FR479" s="334" t="s">
        <v>1899</v>
      </c>
      <c r="FS479" s="335"/>
      <c r="FT479" s="97" t="s">
        <v>187</v>
      </c>
      <c r="FU479" s="334" t="s">
        <v>756</v>
      </c>
      <c r="FV479" s="335"/>
      <c r="FW479" s="97"/>
      <c r="FX479" s="334"/>
      <c r="FY479" s="335"/>
      <c r="FZ479" s="97" t="str">
        <f t="shared" ref="FZ479:FZ542" si="940">IF(FN479="","",IF(FP479=0,IF(FS479=0,IF(FV479=0,IF(FY479=0,"CUMPLE","NO CUMPLE"),"NO CUMPLE"),"NO CUMPLE"),"NO CUMPLE"))</f>
        <v>CUMPLE</v>
      </c>
      <c r="GA479" s="993"/>
      <c r="GB479" s="335"/>
      <c r="GC479" s="510" t="str">
        <f t="shared" ref="GC479:GC490" si="941">IF(E479&gt;0,E479,"")</f>
        <v xml:space="preserve">SEGURIDAD PRIVADA Y VIGILANCIA P OLIMPO  SEGURIDAD LTDA Y VIGILANCIA </v>
      </c>
      <c r="GD479" s="336" t="s">
        <v>1711</v>
      </c>
      <c r="GE479" s="337" t="s">
        <v>1631</v>
      </c>
      <c r="GF479" s="337"/>
      <c r="GG479" s="337"/>
      <c r="GH479" s="337"/>
      <c r="GI479" s="510" t="s">
        <v>185</v>
      </c>
      <c r="GJ479" s="336" t="s">
        <v>1900</v>
      </c>
      <c r="GK479" s="337" t="s">
        <v>1631</v>
      </c>
      <c r="GL479" s="337"/>
      <c r="GM479" s="337"/>
      <c r="GN479" s="510"/>
      <c r="GO479" s="510" t="s">
        <v>187</v>
      </c>
      <c r="GP479" s="336" t="s">
        <v>768</v>
      </c>
      <c r="GQ479" s="337" t="s">
        <v>1631</v>
      </c>
      <c r="GR479" s="337"/>
      <c r="GS479" s="337"/>
      <c r="GT479" s="337"/>
      <c r="GU479" s="510"/>
      <c r="GV479" s="336"/>
      <c r="GW479" s="337"/>
      <c r="GX479" s="337"/>
      <c r="GY479" s="337"/>
      <c r="GZ479" s="336"/>
      <c r="HA479" s="510" t="str">
        <f t="shared" ref="HA479:HA542" si="942">IF(GC479="","",IF(GH479=0,IF(GN479=0,IF(GT479=0,IF(GZ479=0,"CUMPLE","NO CUMPLE"),"NO CUMPLE"),"NO CUMPLE"),"NO CUMPLE"))</f>
        <v>CUMPLE</v>
      </c>
      <c r="HB479" s="994"/>
      <c r="HC479" s="337"/>
      <c r="HD479" s="510" t="str">
        <f t="shared" ref="HD479:HD490" si="943">IF(E479&gt;0,E479,"")</f>
        <v xml:space="preserve">SEGURIDAD PRIVADA Y VIGILANCIA P OLIMPO  SEGURIDAD LTDA Y VIGILANCIA </v>
      </c>
      <c r="HE479" s="336" t="s">
        <v>1901</v>
      </c>
      <c r="HF479" s="337" t="s">
        <v>1631</v>
      </c>
      <c r="HG479" s="337" t="s">
        <v>1631</v>
      </c>
      <c r="HH479" s="336"/>
      <c r="HI479" s="510" t="s">
        <v>185</v>
      </c>
      <c r="HJ479" s="336" t="s">
        <v>1902</v>
      </c>
      <c r="HK479" s="337" t="s">
        <v>1631</v>
      </c>
      <c r="HL479" s="337" t="s">
        <v>1631</v>
      </c>
      <c r="HM479" s="336"/>
      <c r="HN479" s="510" t="s">
        <v>187</v>
      </c>
      <c r="HO479" s="336" t="s">
        <v>740</v>
      </c>
      <c r="HP479" s="337"/>
      <c r="HQ479" s="337"/>
      <c r="HR479" s="337"/>
      <c r="HS479" s="510"/>
      <c r="HT479" s="336"/>
      <c r="HU479" s="337"/>
      <c r="HV479" s="337"/>
      <c r="HW479" s="337"/>
      <c r="HX479" s="97" t="str">
        <f t="shared" ref="HX479:HX542" si="944">IF(HD479="","",IF(HH479=0,IF(HM479=0,IF(HR479=0,IF(HW479=0,"CUMPLE","NO CUMPLE"),"NO CUMPLE"),"NO CUMPLE"),"NO CUMPLE"))</f>
        <v>CUMPLE</v>
      </c>
      <c r="HY479" s="994"/>
      <c r="HZ479" s="337"/>
      <c r="IA479" s="510" t="str">
        <f t="shared" ref="IA479:IA490" si="945">IF(E479&gt;0,E479,"")</f>
        <v xml:space="preserve">SEGURIDAD PRIVADA Y VIGILANCIA P OLIMPO  SEGURIDAD LTDA Y VIGILANCIA </v>
      </c>
      <c r="IB479" s="336" t="s">
        <v>1453</v>
      </c>
      <c r="IC479" s="337" t="s">
        <v>1631</v>
      </c>
      <c r="ID479" s="337"/>
      <c r="IE479" s="510" t="s">
        <v>185</v>
      </c>
      <c r="IF479" s="336" t="s">
        <v>1903</v>
      </c>
      <c r="IG479" s="337" t="s">
        <v>1631</v>
      </c>
      <c r="IH479" s="337"/>
      <c r="II479" s="510" t="s">
        <v>187</v>
      </c>
      <c r="IJ479" s="336" t="s">
        <v>764</v>
      </c>
      <c r="IK479" s="337" t="s">
        <v>1631</v>
      </c>
      <c r="IL479" s="337"/>
      <c r="IM479" s="510"/>
      <c r="IN479" s="336"/>
      <c r="IO479" s="337"/>
      <c r="IP479" s="337"/>
      <c r="IQ479" s="97" t="str">
        <f t="shared" ref="IQ479:IQ490" si="946">IF(IA479="","",IF(ID479=0,IF(IH479=0,IF(IL479=0,IF(IP479=0,"CUMPLE","NO CUMPLE"),"NO CUMPLE"),"NO CUMPLE"),"NO CUMPLE"))</f>
        <v>CUMPLE</v>
      </c>
      <c r="IR479" s="994"/>
      <c r="IS479" s="337"/>
      <c r="IT479" s="337" t="s">
        <v>1631</v>
      </c>
      <c r="IU479" s="337">
        <v>3</v>
      </c>
      <c r="IV479" s="510" t="str">
        <f t="shared" ref="IV479:IV490" si="947">IF(IT479&lt;&gt;"",IF(IT479="SI","CUMPLE","NO CUMPLE"),"")</f>
        <v>CUMPLE</v>
      </c>
      <c r="IW479" s="995"/>
    </row>
    <row r="480" spans="1:257" x14ac:dyDescent="0.25">
      <c r="A480" s="996"/>
      <c r="B480" s="507">
        <v>2</v>
      </c>
      <c r="C480" s="97" t="str">
        <f>IF(Proponentes!B471&gt;0,Proponentes!B471,"")</f>
        <v/>
      </c>
      <c r="D480" s="335"/>
      <c r="E480" s="335"/>
      <c r="F480" s="334"/>
      <c r="G480" s="335"/>
      <c r="H480" s="335"/>
      <c r="I480" s="335"/>
      <c r="J480" s="335"/>
      <c r="K480" s="335"/>
      <c r="L480" s="335"/>
      <c r="M480" s="334"/>
      <c r="N480" s="335"/>
      <c r="O480" s="335"/>
      <c r="P480" s="335"/>
      <c r="Q480" s="335"/>
      <c r="R480" s="335"/>
      <c r="S480" s="335"/>
      <c r="T480" s="334"/>
      <c r="U480" s="335"/>
      <c r="V480" s="335"/>
      <c r="W480" s="335"/>
      <c r="X480" s="335"/>
      <c r="Y480" s="335"/>
      <c r="Z480" s="335"/>
      <c r="AA480" s="334"/>
      <c r="AB480" s="335"/>
      <c r="AC480" s="335"/>
      <c r="AD480" s="335"/>
      <c r="AE480" s="335"/>
      <c r="AF480" s="335"/>
      <c r="AG480" s="97" t="str">
        <f t="shared" si="925"/>
        <v/>
      </c>
      <c r="AH480" s="993"/>
      <c r="AI480" s="335"/>
      <c r="AJ480" s="335" t="str">
        <f t="shared" si="926"/>
        <v/>
      </c>
      <c r="AK480" s="335"/>
      <c r="AL480" s="334"/>
      <c r="AM480" s="335"/>
      <c r="AN480" s="335"/>
      <c r="AO480" s="335"/>
      <c r="AP480" s="335"/>
      <c r="AQ480" s="335"/>
      <c r="AR480" s="335"/>
      <c r="AS480" s="334"/>
      <c r="AT480" s="335"/>
      <c r="AU480" s="335"/>
      <c r="AV480" s="335"/>
      <c r="AW480" s="335"/>
      <c r="AX480" s="335"/>
      <c r="AY480" s="335"/>
      <c r="AZ480" s="334"/>
      <c r="BA480" s="335"/>
      <c r="BB480" s="335"/>
      <c r="BC480" s="335"/>
      <c r="BD480" s="335"/>
      <c r="BE480" s="335"/>
      <c r="BF480" s="335"/>
      <c r="BG480" s="334"/>
      <c r="BH480" s="335"/>
      <c r="BI480" s="335"/>
      <c r="BJ480" s="335"/>
      <c r="BK480" s="335"/>
      <c r="BL480" s="97" t="str">
        <f t="shared" si="927"/>
        <v/>
      </c>
      <c r="BM480" s="993"/>
      <c r="BN480" s="335" t="str">
        <f t="shared" si="928"/>
        <v/>
      </c>
      <c r="BO480" s="334"/>
      <c r="BP480" s="335"/>
      <c r="BQ480" s="335"/>
      <c r="BR480" s="335"/>
      <c r="BS480" s="335" t="str">
        <f t="shared" ref="BS480:BS490" si="948">IF(L480&gt;0,L480,"")</f>
        <v/>
      </c>
      <c r="BT480" s="334"/>
      <c r="BU480" s="335"/>
      <c r="BV480" s="335"/>
      <c r="BW480" s="335"/>
      <c r="BX480" s="335" t="str">
        <f t="shared" si="929"/>
        <v/>
      </c>
      <c r="BY480" s="334"/>
      <c r="BZ480" s="335"/>
      <c r="CA480" s="335"/>
      <c r="CB480" s="335"/>
      <c r="CC480" s="335" t="str">
        <f t="shared" si="930"/>
        <v/>
      </c>
      <c r="CD480" s="334"/>
      <c r="CE480" s="335"/>
      <c r="CF480" s="335"/>
      <c r="CG480" s="335"/>
      <c r="CH480" s="997"/>
      <c r="CI480" s="97" t="str">
        <f t="shared" si="931"/>
        <v/>
      </c>
      <c r="CJ480" s="998"/>
      <c r="CK480" s="335"/>
      <c r="CL480" s="97" t="str">
        <f t="shared" si="932"/>
        <v/>
      </c>
      <c r="CM480" s="334"/>
      <c r="CN480" s="335"/>
      <c r="CO480" s="335"/>
      <c r="CP480" s="335"/>
      <c r="CQ480" s="97"/>
      <c r="CR480" s="334"/>
      <c r="CS480" s="335"/>
      <c r="CT480" s="335"/>
      <c r="CU480" s="335"/>
      <c r="CV480" s="97"/>
      <c r="CW480" s="334"/>
      <c r="CX480" s="335"/>
      <c r="CY480" s="335"/>
      <c r="CZ480" s="335"/>
      <c r="DA480" s="97"/>
      <c r="DB480" s="334"/>
      <c r="DC480" s="335"/>
      <c r="DD480" s="335"/>
      <c r="DE480" s="335"/>
      <c r="DF480" s="97" t="str">
        <f t="shared" si="933"/>
        <v/>
      </c>
      <c r="DG480" s="993"/>
      <c r="DH480" s="335"/>
      <c r="DI480" s="97" t="str">
        <f t="shared" ref="DI480:DI542" si="949">IF(E480&gt;0,E480,"")</f>
        <v/>
      </c>
      <c r="DJ480" s="334"/>
      <c r="DK480" s="335"/>
      <c r="DL480" s="335"/>
      <c r="DM480" s="97"/>
      <c r="DN480" s="334"/>
      <c r="DO480" s="335"/>
      <c r="DP480" s="335"/>
      <c r="DQ480" s="97"/>
      <c r="DR480" s="334"/>
      <c r="DS480" s="335"/>
      <c r="DT480" s="335"/>
      <c r="DU480" s="97"/>
      <c r="DV480" s="334"/>
      <c r="DW480" s="335"/>
      <c r="DX480" s="335"/>
      <c r="DY480" s="97" t="str">
        <f t="shared" si="934"/>
        <v/>
      </c>
      <c r="DZ480" s="998"/>
      <c r="EA480" s="335"/>
      <c r="EB480" s="97" t="str">
        <f t="shared" si="935"/>
        <v/>
      </c>
      <c r="EC480" s="334"/>
      <c r="ED480" s="335"/>
      <c r="EE480" s="335"/>
      <c r="EF480" s="97"/>
      <c r="EG480" s="334"/>
      <c r="EH480" s="335"/>
      <c r="EI480" s="335"/>
      <c r="EJ480" s="97"/>
      <c r="EK480" s="334"/>
      <c r="EL480" s="335"/>
      <c r="EM480" s="335"/>
      <c r="EN480" s="97"/>
      <c r="EO480" s="334"/>
      <c r="EP480" s="335"/>
      <c r="EQ480" s="335"/>
      <c r="ER480" s="97" t="str">
        <f t="shared" si="936"/>
        <v/>
      </c>
      <c r="ES480" s="993"/>
      <c r="ET480" s="335"/>
      <c r="EU480" s="97" t="str">
        <f t="shared" si="937"/>
        <v/>
      </c>
      <c r="EV480" s="334"/>
      <c r="EW480" s="335"/>
      <c r="EX480" s="335"/>
      <c r="EY480" s="97"/>
      <c r="EZ480" s="334"/>
      <c r="FA480" s="335"/>
      <c r="FB480" s="335"/>
      <c r="FC480" s="97"/>
      <c r="FD480" s="334"/>
      <c r="FE480" s="335"/>
      <c r="FF480" s="335"/>
      <c r="FG480" s="97"/>
      <c r="FH480" s="334"/>
      <c r="FI480" s="335"/>
      <c r="FJ480" s="335"/>
      <c r="FK480" s="97" t="str">
        <f t="shared" si="938"/>
        <v/>
      </c>
      <c r="FL480" s="993"/>
      <c r="FM480" s="335"/>
      <c r="FN480" s="97" t="str">
        <f t="shared" si="939"/>
        <v/>
      </c>
      <c r="FO480" s="334"/>
      <c r="FP480" s="335"/>
      <c r="FQ480" s="97"/>
      <c r="FR480" s="334"/>
      <c r="FS480" s="335"/>
      <c r="FT480" s="97"/>
      <c r="FU480" s="334"/>
      <c r="FV480" s="335"/>
      <c r="FW480" s="97"/>
      <c r="FX480" s="334"/>
      <c r="FY480" s="335"/>
      <c r="FZ480" s="97" t="str">
        <f t="shared" si="940"/>
        <v/>
      </c>
      <c r="GA480" s="993"/>
      <c r="GB480" s="335"/>
      <c r="GC480" s="510" t="str">
        <f t="shared" si="941"/>
        <v/>
      </c>
      <c r="GD480" s="336"/>
      <c r="GE480" s="337"/>
      <c r="GF480" s="337"/>
      <c r="GG480" s="337"/>
      <c r="GH480" s="337"/>
      <c r="GI480" s="510"/>
      <c r="GJ480" s="336"/>
      <c r="GK480" s="337"/>
      <c r="GL480" s="337"/>
      <c r="GM480" s="337"/>
      <c r="GN480" s="337"/>
      <c r="GO480" s="510"/>
      <c r="GP480" s="336"/>
      <c r="GQ480" s="337"/>
      <c r="GR480" s="337"/>
      <c r="GS480" s="337"/>
      <c r="GT480" s="337"/>
      <c r="GU480" s="510"/>
      <c r="GV480" s="336"/>
      <c r="GW480" s="337"/>
      <c r="GX480" s="337"/>
      <c r="GY480" s="337"/>
      <c r="GZ480" s="336"/>
      <c r="HA480" s="510" t="str">
        <f t="shared" si="942"/>
        <v/>
      </c>
      <c r="HB480" s="994"/>
      <c r="HC480" s="337"/>
      <c r="HD480" s="510" t="str">
        <f t="shared" si="943"/>
        <v/>
      </c>
      <c r="HE480" s="336"/>
      <c r="HF480" s="337"/>
      <c r="HG480" s="337"/>
      <c r="HH480" s="336"/>
      <c r="HI480" s="510"/>
      <c r="HJ480" s="336"/>
      <c r="HK480" s="337"/>
      <c r="HL480" s="337"/>
      <c r="HM480" s="336"/>
      <c r="HN480" s="510"/>
      <c r="HO480" s="336"/>
      <c r="HP480" s="337"/>
      <c r="HQ480" s="337"/>
      <c r="HR480" s="337"/>
      <c r="HS480" s="510"/>
      <c r="HT480" s="336"/>
      <c r="HU480" s="337"/>
      <c r="HV480" s="337"/>
      <c r="HW480" s="337"/>
      <c r="HX480" s="97" t="str">
        <f t="shared" si="944"/>
        <v/>
      </c>
      <c r="HY480" s="994"/>
      <c r="HZ480" s="337"/>
      <c r="IA480" s="510" t="str">
        <f t="shared" si="945"/>
        <v/>
      </c>
      <c r="IB480" s="336"/>
      <c r="IC480" s="337"/>
      <c r="ID480" s="337"/>
      <c r="IE480" s="510"/>
      <c r="IF480" s="336"/>
      <c r="IG480" s="337"/>
      <c r="IH480" s="337"/>
      <c r="II480" s="510"/>
      <c r="IJ480" s="336"/>
      <c r="IK480" s="337"/>
      <c r="IL480" s="337"/>
      <c r="IM480" s="510"/>
      <c r="IN480" s="336"/>
      <c r="IO480" s="337"/>
      <c r="IP480" s="337"/>
      <c r="IQ480" s="97" t="str">
        <f t="shared" si="946"/>
        <v/>
      </c>
      <c r="IR480" s="994"/>
      <c r="IS480" s="337"/>
      <c r="IT480" s="337"/>
      <c r="IU480" s="337"/>
      <c r="IV480" s="510" t="str">
        <f t="shared" si="947"/>
        <v/>
      </c>
      <c r="IW480" s="995"/>
    </row>
    <row r="481" spans="1:257" x14ac:dyDescent="0.25">
      <c r="A481" s="996"/>
      <c r="B481" s="507">
        <v>3</v>
      </c>
      <c r="C481" s="97" t="str">
        <f>IF(Proponentes!B472&gt;0,Proponentes!B472,"")</f>
        <v/>
      </c>
      <c r="D481" s="335"/>
      <c r="E481" s="335"/>
      <c r="F481" s="334"/>
      <c r="G481" s="335"/>
      <c r="H481" s="335"/>
      <c r="I481" s="335"/>
      <c r="J481" s="335"/>
      <c r="K481" s="335"/>
      <c r="L481" s="335"/>
      <c r="M481" s="334"/>
      <c r="N481" s="335"/>
      <c r="O481" s="335"/>
      <c r="P481" s="335"/>
      <c r="Q481" s="335"/>
      <c r="R481" s="335"/>
      <c r="S481" s="335"/>
      <c r="T481" s="334"/>
      <c r="U481" s="335"/>
      <c r="V481" s="335"/>
      <c r="W481" s="335"/>
      <c r="X481" s="335"/>
      <c r="Y481" s="335"/>
      <c r="Z481" s="335"/>
      <c r="AA481" s="334"/>
      <c r="AB481" s="335"/>
      <c r="AC481" s="335"/>
      <c r="AD481" s="335"/>
      <c r="AE481" s="335"/>
      <c r="AF481" s="335"/>
      <c r="AG481" s="97" t="str">
        <f t="shared" si="925"/>
        <v/>
      </c>
      <c r="AH481" s="993"/>
      <c r="AI481" s="335"/>
      <c r="AJ481" s="335" t="str">
        <f t="shared" si="926"/>
        <v/>
      </c>
      <c r="AK481" s="335"/>
      <c r="AL481" s="334"/>
      <c r="AM481" s="335"/>
      <c r="AN481" s="335"/>
      <c r="AO481" s="335"/>
      <c r="AP481" s="335"/>
      <c r="AQ481" s="335"/>
      <c r="AR481" s="335"/>
      <c r="AS481" s="334"/>
      <c r="AT481" s="335"/>
      <c r="AU481" s="335"/>
      <c r="AV481" s="335"/>
      <c r="AW481" s="335"/>
      <c r="AX481" s="335"/>
      <c r="AY481" s="335"/>
      <c r="AZ481" s="334"/>
      <c r="BA481" s="335"/>
      <c r="BB481" s="335"/>
      <c r="BC481" s="335"/>
      <c r="BD481" s="335"/>
      <c r="BE481" s="335"/>
      <c r="BF481" s="335"/>
      <c r="BG481" s="334"/>
      <c r="BH481" s="335"/>
      <c r="BI481" s="335"/>
      <c r="BJ481" s="335"/>
      <c r="BK481" s="335"/>
      <c r="BL481" s="97" t="str">
        <f t="shared" si="927"/>
        <v/>
      </c>
      <c r="BM481" s="993"/>
      <c r="BN481" s="335" t="str">
        <f t="shared" si="928"/>
        <v/>
      </c>
      <c r="BO481" s="334"/>
      <c r="BP481" s="335"/>
      <c r="BQ481" s="335"/>
      <c r="BR481" s="335"/>
      <c r="BS481" s="335" t="str">
        <f t="shared" si="948"/>
        <v/>
      </c>
      <c r="BT481" s="334"/>
      <c r="BU481" s="335"/>
      <c r="BV481" s="335"/>
      <c r="BW481" s="335"/>
      <c r="BX481" s="335" t="str">
        <f t="shared" si="929"/>
        <v/>
      </c>
      <c r="BY481" s="334"/>
      <c r="BZ481" s="335"/>
      <c r="CA481" s="335"/>
      <c r="CB481" s="335"/>
      <c r="CC481" s="335" t="str">
        <f t="shared" si="930"/>
        <v/>
      </c>
      <c r="CD481" s="334"/>
      <c r="CE481" s="335"/>
      <c r="CF481" s="335"/>
      <c r="CG481" s="335"/>
      <c r="CH481" s="997"/>
      <c r="CI481" s="97" t="str">
        <f t="shared" si="931"/>
        <v/>
      </c>
      <c r="CJ481" s="998"/>
      <c r="CK481" s="335"/>
      <c r="CL481" s="97" t="str">
        <f t="shared" si="932"/>
        <v/>
      </c>
      <c r="CM481" s="334"/>
      <c r="CN481" s="335"/>
      <c r="CO481" s="335"/>
      <c r="CP481" s="335"/>
      <c r="CQ481" s="97"/>
      <c r="CR481" s="334"/>
      <c r="CS481" s="335"/>
      <c r="CT481" s="335"/>
      <c r="CU481" s="335"/>
      <c r="CV481" s="97"/>
      <c r="CW481" s="334"/>
      <c r="CX481" s="335"/>
      <c r="CY481" s="335"/>
      <c r="CZ481" s="335"/>
      <c r="DA481" s="97"/>
      <c r="DB481" s="334"/>
      <c r="DC481" s="335"/>
      <c r="DD481" s="335"/>
      <c r="DE481" s="335"/>
      <c r="DF481" s="97" t="str">
        <f t="shared" si="933"/>
        <v/>
      </c>
      <c r="DG481" s="993"/>
      <c r="DH481" s="335"/>
      <c r="DI481" s="97" t="str">
        <f t="shared" si="949"/>
        <v/>
      </c>
      <c r="DJ481" s="334"/>
      <c r="DK481" s="335"/>
      <c r="DL481" s="335"/>
      <c r="DM481" s="97"/>
      <c r="DN481" s="334"/>
      <c r="DO481" s="335"/>
      <c r="DP481" s="335"/>
      <c r="DQ481" s="97"/>
      <c r="DR481" s="334"/>
      <c r="DS481" s="335"/>
      <c r="DT481" s="335"/>
      <c r="DU481" s="97"/>
      <c r="DV481" s="334"/>
      <c r="DW481" s="335"/>
      <c r="DX481" s="335"/>
      <c r="DY481" s="97" t="str">
        <f t="shared" si="934"/>
        <v/>
      </c>
      <c r="DZ481" s="998"/>
      <c r="EA481" s="335"/>
      <c r="EB481" s="97" t="str">
        <f t="shared" si="935"/>
        <v/>
      </c>
      <c r="EC481" s="334"/>
      <c r="ED481" s="335"/>
      <c r="EE481" s="335"/>
      <c r="EF481" s="97"/>
      <c r="EG481" s="334"/>
      <c r="EH481" s="335"/>
      <c r="EI481" s="335"/>
      <c r="EJ481" s="97"/>
      <c r="EK481" s="334"/>
      <c r="EL481" s="335"/>
      <c r="EM481" s="335"/>
      <c r="EN481" s="97"/>
      <c r="EO481" s="334"/>
      <c r="EP481" s="335"/>
      <c r="EQ481" s="335"/>
      <c r="ER481" s="97" t="str">
        <f t="shared" si="936"/>
        <v/>
      </c>
      <c r="ES481" s="993"/>
      <c r="ET481" s="335"/>
      <c r="EU481" s="97" t="str">
        <f t="shared" si="937"/>
        <v/>
      </c>
      <c r="EV481" s="334"/>
      <c r="EW481" s="335"/>
      <c r="EX481" s="335"/>
      <c r="EY481" s="97"/>
      <c r="EZ481" s="334"/>
      <c r="FA481" s="335"/>
      <c r="FB481" s="335"/>
      <c r="FC481" s="97"/>
      <c r="FD481" s="334"/>
      <c r="FE481" s="335"/>
      <c r="FF481" s="335"/>
      <c r="FG481" s="97"/>
      <c r="FH481" s="334"/>
      <c r="FI481" s="335"/>
      <c r="FJ481" s="335"/>
      <c r="FK481" s="97" t="str">
        <f t="shared" si="938"/>
        <v/>
      </c>
      <c r="FL481" s="993"/>
      <c r="FM481" s="335"/>
      <c r="FN481" s="97" t="str">
        <f t="shared" si="939"/>
        <v/>
      </c>
      <c r="FO481" s="334"/>
      <c r="FP481" s="335"/>
      <c r="FQ481" s="97"/>
      <c r="FR481" s="334"/>
      <c r="FS481" s="335"/>
      <c r="FT481" s="97"/>
      <c r="FU481" s="334"/>
      <c r="FV481" s="335"/>
      <c r="FW481" s="97"/>
      <c r="FX481" s="334"/>
      <c r="FY481" s="335"/>
      <c r="FZ481" s="97" t="str">
        <f t="shared" si="940"/>
        <v/>
      </c>
      <c r="GA481" s="993"/>
      <c r="GB481" s="335"/>
      <c r="GC481" s="510" t="str">
        <f t="shared" si="941"/>
        <v/>
      </c>
      <c r="GD481" s="336"/>
      <c r="GE481" s="337"/>
      <c r="GF481" s="337"/>
      <c r="GG481" s="337"/>
      <c r="GH481" s="337"/>
      <c r="GI481" s="510"/>
      <c r="GJ481" s="336"/>
      <c r="GK481" s="337"/>
      <c r="GL481" s="337"/>
      <c r="GM481" s="337"/>
      <c r="GN481" s="337"/>
      <c r="GO481" s="510"/>
      <c r="GP481" s="336"/>
      <c r="GQ481" s="337"/>
      <c r="GR481" s="337"/>
      <c r="GS481" s="337"/>
      <c r="GT481" s="337"/>
      <c r="GU481" s="510"/>
      <c r="GV481" s="336"/>
      <c r="GW481" s="337"/>
      <c r="GX481" s="337"/>
      <c r="GY481" s="337"/>
      <c r="GZ481" s="336"/>
      <c r="HA481" s="510" t="str">
        <f t="shared" si="942"/>
        <v/>
      </c>
      <c r="HB481" s="994"/>
      <c r="HC481" s="337"/>
      <c r="HD481" s="510" t="str">
        <f t="shared" si="943"/>
        <v/>
      </c>
      <c r="HE481" s="336"/>
      <c r="HF481" s="337"/>
      <c r="HG481" s="337"/>
      <c r="HH481" s="336"/>
      <c r="HI481" s="510"/>
      <c r="HJ481" s="336"/>
      <c r="HK481" s="337"/>
      <c r="HL481" s="337"/>
      <c r="HM481" s="336"/>
      <c r="HN481" s="510"/>
      <c r="HO481" s="336"/>
      <c r="HP481" s="337"/>
      <c r="HQ481" s="337"/>
      <c r="HR481" s="337"/>
      <c r="HS481" s="510"/>
      <c r="HT481" s="336"/>
      <c r="HU481" s="337"/>
      <c r="HV481" s="337"/>
      <c r="HW481" s="337"/>
      <c r="HX481" s="97" t="str">
        <f t="shared" si="944"/>
        <v/>
      </c>
      <c r="HY481" s="994"/>
      <c r="HZ481" s="337"/>
      <c r="IA481" s="510" t="str">
        <f t="shared" si="945"/>
        <v/>
      </c>
      <c r="IB481" s="336"/>
      <c r="IC481" s="337"/>
      <c r="ID481" s="337"/>
      <c r="IE481" s="510"/>
      <c r="IF481" s="336"/>
      <c r="IG481" s="337"/>
      <c r="IH481" s="337"/>
      <c r="II481" s="510"/>
      <c r="IJ481" s="336"/>
      <c r="IK481" s="337"/>
      <c r="IL481" s="337"/>
      <c r="IM481" s="510"/>
      <c r="IN481" s="336"/>
      <c r="IO481" s="337"/>
      <c r="IP481" s="337"/>
      <c r="IQ481" s="97" t="str">
        <f t="shared" si="946"/>
        <v/>
      </c>
      <c r="IR481" s="994"/>
      <c r="IS481" s="337"/>
      <c r="IT481" s="337"/>
      <c r="IU481" s="337"/>
      <c r="IV481" s="510" t="str">
        <f t="shared" si="947"/>
        <v/>
      </c>
      <c r="IW481" s="995"/>
    </row>
    <row r="482" spans="1:257" x14ac:dyDescent="0.25">
      <c r="A482" s="996"/>
      <c r="B482" s="507">
        <v>4</v>
      </c>
      <c r="C482" s="97" t="str">
        <f>IF(Proponentes!B473&gt;0,Proponentes!B473,"")</f>
        <v/>
      </c>
      <c r="D482" s="335"/>
      <c r="E482" s="335"/>
      <c r="F482" s="334"/>
      <c r="G482" s="335"/>
      <c r="H482" s="335"/>
      <c r="I482" s="335"/>
      <c r="J482" s="335"/>
      <c r="K482" s="335"/>
      <c r="L482" s="335"/>
      <c r="M482" s="334"/>
      <c r="N482" s="335"/>
      <c r="O482" s="335"/>
      <c r="P482" s="335"/>
      <c r="Q482" s="335"/>
      <c r="R482" s="335"/>
      <c r="S482" s="335"/>
      <c r="T482" s="334"/>
      <c r="U482" s="335"/>
      <c r="V482" s="335"/>
      <c r="W482" s="335"/>
      <c r="X482" s="335"/>
      <c r="Y482" s="335"/>
      <c r="Z482" s="335"/>
      <c r="AA482" s="334"/>
      <c r="AB482" s="335"/>
      <c r="AC482" s="335"/>
      <c r="AD482" s="335"/>
      <c r="AE482" s="335"/>
      <c r="AF482" s="335"/>
      <c r="AG482" s="97" t="str">
        <f t="shared" si="925"/>
        <v/>
      </c>
      <c r="AH482" s="993"/>
      <c r="AI482" s="335"/>
      <c r="AJ482" s="335" t="str">
        <f t="shared" si="926"/>
        <v/>
      </c>
      <c r="AK482" s="335"/>
      <c r="AL482" s="334"/>
      <c r="AM482" s="335"/>
      <c r="AN482" s="335"/>
      <c r="AO482" s="335"/>
      <c r="AP482" s="335"/>
      <c r="AQ482" s="335"/>
      <c r="AR482" s="335"/>
      <c r="AS482" s="334"/>
      <c r="AT482" s="335"/>
      <c r="AU482" s="335"/>
      <c r="AV482" s="335"/>
      <c r="AW482" s="335"/>
      <c r="AX482" s="335"/>
      <c r="AY482" s="335"/>
      <c r="AZ482" s="334"/>
      <c r="BA482" s="335"/>
      <c r="BB482" s="335"/>
      <c r="BC482" s="335"/>
      <c r="BD482" s="335"/>
      <c r="BE482" s="335"/>
      <c r="BF482" s="335"/>
      <c r="BG482" s="334"/>
      <c r="BH482" s="335"/>
      <c r="BI482" s="335"/>
      <c r="BJ482" s="335"/>
      <c r="BK482" s="335"/>
      <c r="BL482" s="97" t="str">
        <f t="shared" si="927"/>
        <v/>
      </c>
      <c r="BM482" s="993"/>
      <c r="BN482" s="335" t="str">
        <f t="shared" si="928"/>
        <v/>
      </c>
      <c r="BO482" s="334"/>
      <c r="BP482" s="335"/>
      <c r="BQ482" s="335"/>
      <c r="BR482" s="335"/>
      <c r="BS482" s="335" t="str">
        <f t="shared" si="948"/>
        <v/>
      </c>
      <c r="BT482" s="334"/>
      <c r="BU482" s="335"/>
      <c r="BV482" s="335"/>
      <c r="BW482" s="335"/>
      <c r="BX482" s="335" t="str">
        <f t="shared" si="929"/>
        <v/>
      </c>
      <c r="BY482" s="334"/>
      <c r="BZ482" s="335"/>
      <c r="CA482" s="335"/>
      <c r="CB482" s="335"/>
      <c r="CC482" s="335" t="str">
        <f t="shared" si="930"/>
        <v/>
      </c>
      <c r="CD482" s="334"/>
      <c r="CE482" s="335"/>
      <c r="CF482" s="335"/>
      <c r="CG482" s="335"/>
      <c r="CH482" s="997"/>
      <c r="CI482" s="97" t="str">
        <f t="shared" si="931"/>
        <v/>
      </c>
      <c r="CJ482" s="998"/>
      <c r="CK482" s="335"/>
      <c r="CL482" s="97" t="str">
        <f t="shared" si="932"/>
        <v/>
      </c>
      <c r="CM482" s="334"/>
      <c r="CN482" s="335"/>
      <c r="CO482" s="335"/>
      <c r="CP482" s="335"/>
      <c r="CQ482" s="97"/>
      <c r="CR482" s="334"/>
      <c r="CS482" s="335"/>
      <c r="CT482" s="335"/>
      <c r="CU482" s="335"/>
      <c r="CV482" s="97"/>
      <c r="CW482" s="334"/>
      <c r="CX482" s="335"/>
      <c r="CY482" s="335"/>
      <c r="CZ482" s="335"/>
      <c r="DA482" s="97"/>
      <c r="DB482" s="334"/>
      <c r="DC482" s="335"/>
      <c r="DD482" s="335"/>
      <c r="DE482" s="335"/>
      <c r="DF482" s="97" t="str">
        <f t="shared" si="933"/>
        <v/>
      </c>
      <c r="DG482" s="993"/>
      <c r="DH482" s="335"/>
      <c r="DI482" s="97" t="str">
        <f t="shared" si="949"/>
        <v/>
      </c>
      <c r="DJ482" s="334"/>
      <c r="DK482" s="335"/>
      <c r="DL482" s="335"/>
      <c r="DM482" s="97"/>
      <c r="DN482" s="334"/>
      <c r="DO482" s="335"/>
      <c r="DP482" s="335"/>
      <c r="DQ482" s="97"/>
      <c r="DR482" s="334"/>
      <c r="DS482" s="335"/>
      <c r="DT482" s="335"/>
      <c r="DU482" s="97"/>
      <c r="DV482" s="334"/>
      <c r="DW482" s="335"/>
      <c r="DX482" s="335"/>
      <c r="DY482" s="97" t="str">
        <f t="shared" si="934"/>
        <v/>
      </c>
      <c r="DZ482" s="998"/>
      <c r="EA482" s="335"/>
      <c r="EB482" s="97" t="str">
        <f t="shared" si="935"/>
        <v/>
      </c>
      <c r="EC482" s="334"/>
      <c r="ED482" s="335"/>
      <c r="EE482" s="335"/>
      <c r="EF482" s="97"/>
      <c r="EG482" s="334"/>
      <c r="EH482" s="335"/>
      <c r="EI482" s="335"/>
      <c r="EJ482" s="97"/>
      <c r="EK482" s="334"/>
      <c r="EL482" s="335"/>
      <c r="EM482" s="335"/>
      <c r="EN482" s="97"/>
      <c r="EO482" s="334"/>
      <c r="EP482" s="335"/>
      <c r="EQ482" s="335"/>
      <c r="ER482" s="97" t="str">
        <f t="shared" si="936"/>
        <v/>
      </c>
      <c r="ES482" s="993"/>
      <c r="ET482" s="335"/>
      <c r="EU482" s="97" t="str">
        <f t="shared" si="937"/>
        <v/>
      </c>
      <c r="EV482" s="334"/>
      <c r="EW482" s="335"/>
      <c r="EX482" s="335"/>
      <c r="EY482" s="97"/>
      <c r="EZ482" s="334"/>
      <c r="FA482" s="335"/>
      <c r="FB482" s="335"/>
      <c r="FC482" s="97"/>
      <c r="FD482" s="334"/>
      <c r="FE482" s="335"/>
      <c r="FF482" s="335"/>
      <c r="FG482" s="97"/>
      <c r="FH482" s="334"/>
      <c r="FI482" s="335"/>
      <c r="FJ482" s="335"/>
      <c r="FK482" s="97" t="str">
        <f t="shared" si="938"/>
        <v/>
      </c>
      <c r="FL482" s="993"/>
      <c r="FM482" s="335"/>
      <c r="FN482" s="97" t="str">
        <f t="shared" si="939"/>
        <v/>
      </c>
      <c r="FO482" s="334"/>
      <c r="FP482" s="335"/>
      <c r="FQ482" s="97"/>
      <c r="FR482" s="334"/>
      <c r="FS482" s="335"/>
      <c r="FT482" s="97"/>
      <c r="FU482" s="334"/>
      <c r="FV482" s="335"/>
      <c r="FW482" s="97"/>
      <c r="FX482" s="334"/>
      <c r="FY482" s="335"/>
      <c r="FZ482" s="97" t="str">
        <f t="shared" si="940"/>
        <v/>
      </c>
      <c r="GA482" s="993"/>
      <c r="GB482" s="335"/>
      <c r="GC482" s="510" t="str">
        <f t="shared" si="941"/>
        <v/>
      </c>
      <c r="GD482" s="336"/>
      <c r="GE482" s="337"/>
      <c r="GF482" s="337"/>
      <c r="GG482" s="337"/>
      <c r="GH482" s="337"/>
      <c r="GI482" s="510"/>
      <c r="GJ482" s="336"/>
      <c r="GK482" s="337"/>
      <c r="GL482" s="337"/>
      <c r="GM482" s="337"/>
      <c r="GN482" s="337"/>
      <c r="GO482" s="510"/>
      <c r="GP482" s="336"/>
      <c r="GQ482" s="337"/>
      <c r="GR482" s="337"/>
      <c r="GS482" s="337"/>
      <c r="GT482" s="337"/>
      <c r="GU482" s="510"/>
      <c r="GV482" s="336"/>
      <c r="GW482" s="337"/>
      <c r="GX482" s="337"/>
      <c r="GY482" s="337"/>
      <c r="GZ482" s="336"/>
      <c r="HA482" s="510" t="str">
        <f t="shared" si="942"/>
        <v/>
      </c>
      <c r="HB482" s="994"/>
      <c r="HC482" s="337"/>
      <c r="HD482" s="510" t="str">
        <f t="shared" si="943"/>
        <v/>
      </c>
      <c r="HE482" s="336"/>
      <c r="HF482" s="337"/>
      <c r="HG482" s="337"/>
      <c r="HH482" s="336"/>
      <c r="HI482" s="510"/>
      <c r="HJ482" s="336"/>
      <c r="HK482" s="337"/>
      <c r="HL482" s="337"/>
      <c r="HM482" s="336"/>
      <c r="HN482" s="510"/>
      <c r="HO482" s="336"/>
      <c r="HP482" s="337"/>
      <c r="HQ482" s="337"/>
      <c r="HR482" s="337"/>
      <c r="HS482" s="510"/>
      <c r="HT482" s="336"/>
      <c r="HU482" s="337"/>
      <c r="HV482" s="337"/>
      <c r="HW482" s="337"/>
      <c r="HX482" s="97" t="str">
        <f t="shared" si="944"/>
        <v/>
      </c>
      <c r="HY482" s="994"/>
      <c r="HZ482" s="337"/>
      <c r="IA482" s="510" t="str">
        <f t="shared" si="945"/>
        <v/>
      </c>
      <c r="IB482" s="336"/>
      <c r="IC482" s="337"/>
      <c r="ID482" s="337"/>
      <c r="IE482" s="510"/>
      <c r="IF482" s="336"/>
      <c r="IG482" s="337"/>
      <c r="IH482" s="337"/>
      <c r="II482" s="510"/>
      <c r="IJ482" s="336"/>
      <c r="IK482" s="337"/>
      <c r="IL482" s="337"/>
      <c r="IM482" s="510"/>
      <c r="IN482" s="336"/>
      <c r="IO482" s="337"/>
      <c r="IP482" s="337"/>
      <c r="IQ482" s="97" t="str">
        <f t="shared" si="946"/>
        <v/>
      </c>
      <c r="IR482" s="994"/>
      <c r="IS482" s="337"/>
      <c r="IT482" s="337"/>
      <c r="IU482" s="337"/>
      <c r="IV482" s="510" t="str">
        <f t="shared" si="947"/>
        <v/>
      </c>
      <c r="IW482" s="995"/>
    </row>
    <row r="483" spans="1:257" x14ac:dyDescent="0.25">
      <c r="A483" s="996"/>
      <c r="B483" s="507">
        <v>5</v>
      </c>
      <c r="C483" s="97" t="str">
        <f>IF(Proponentes!B474&gt;0,Proponentes!B474,"")</f>
        <v/>
      </c>
      <c r="D483" s="335"/>
      <c r="E483" s="335"/>
      <c r="F483" s="334"/>
      <c r="G483" s="335"/>
      <c r="H483" s="335"/>
      <c r="I483" s="335"/>
      <c r="J483" s="335"/>
      <c r="K483" s="335"/>
      <c r="L483" s="335"/>
      <c r="M483" s="334"/>
      <c r="N483" s="335"/>
      <c r="O483" s="335"/>
      <c r="P483" s="335"/>
      <c r="Q483" s="335"/>
      <c r="R483" s="335"/>
      <c r="S483" s="335"/>
      <c r="T483" s="334"/>
      <c r="U483" s="335"/>
      <c r="V483" s="335"/>
      <c r="W483" s="335"/>
      <c r="X483" s="335"/>
      <c r="Y483" s="335"/>
      <c r="Z483" s="335"/>
      <c r="AA483" s="334"/>
      <c r="AB483" s="335"/>
      <c r="AC483" s="335"/>
      <c r="AD483" s="335"/>
      <c r="AE483" s="335"/>
      <c r="AF483" s="335"/>
      <c r="AG483" s="97" t="str">
        <f t="shared" si="925"/>
        <v/>
      </c>
      <c r="AH483" s="993"/>
      <c r="AI483" s="335"/>
      <c r="AJ483" s="335" t="str">
        <f t="shared" si="926"/>
        <v/>
      </c>
      <c r="AK483" s="335"/>
      <c r="AL483" s="334"/>
      <c r="AM483" s="335"/>
      <c r="AN483" s="335"/>
      <c r="AO483" s="335"/>
      <c r="AP483" s="335"/>
      <c r="AQ483" s="335"/>
      <c r="AR483" s="335"/>
      <c r="AS483" s="334"/>
      <c r="AT483" s="335"/>
      <c r="AU483" s="335"/>
      <c r="AV483" s="335"/>
      <c r="AW483" s="335"/>
      <c r="AX483" s="335"/>
      <c r="AY483" s="335"/>
      <c r="AZ483" s="334"/>
      <c r="BA483" s="335"/>
      <c r="BB483" s="335"/>
      <c r="BC483" s="335"/>
      <c r="BD483" s="335"/>
      <c r="BE483" s="335"/>
      <c r="BF483" s="335"/>
      <c r="BG483" s="334"/>
      <c r="BH483" s="335"/>
      <c r="BI483" s="335"/>
      <c r="BJ483" s="335"/>
      <c r="BK483" s="335"/>
      <c r="BL483" s="97" t="str">
        <f t="shared" si="927"/>
        <v/>
      </c>
      <c r="BM483" s="993"/>
      <c r="BN483" s="335" t="str">
        <f t="shared" si="928"/>
        <v/>
      </c>
      <c r="BO483" s="334"/>
      <c r="BP483" s="335"/>
      <c r="BQ483" s="335"/>
      <c r="BR483" s="335"/>
      <c r="BS483" s="335" t="str">
        <f t="shared" si="948"/>
        <v/>
      </c>
      <c r="BT483" s="334"/>
      <c r="BU483" s="335"/>
      <c r="BV483" s="335"/>
      <c r="BW483" s="335"/>
      <c r="BX483" s="335" t="str">
        <f t="shared" si="929"/>
        <v/>
      </c>
      <c r="BY483" s="334"/>
      <c r="BZ483" s="335"/>
      <c r="CA483" s="335"/>
      <c r="CB483" s="335"/>
      <c r="CC483" s="335" t="str">
        <f t="shared" si="930"/>
        <v/>
      </c>
      <c r="CD483" s="334"/>
      <c r="CE483" s="335"/>
      <c r="CF483" s="335"/>
      <c r="CG483" s="335"/>
      <c r="CH483" s="997"/>
      <c r="CI483" s="97" t="str">
        <f t="shared" si="931"/>
        <v/>
      </c>
      <c r="CJ483" s="998"/>
      <c r="CK483" s="335"/>
      <c r="CL483" s="97" t="str">
        <f t="shared" si="932"/>
        <v/>
      </c>
      <c r="CM483" s="334"/>
      <c r="CN483" s="335"/>
      <c r="CO483" s="335"/>
      <c r="CP483" s="335"/>
      <c r="CQ483" s="97"/>
      <c r="CR483" s="334"/>
      <c r="CS483" s="335"/>
      <c r="CT483" s="335"/>
      <c r="CU483" s="335"/>
      <c r="CV483" s="97"/>
      <c r="CW483" s="334"/>
      <c r="CX483" s="335"/>
      <c r="CY483" s="335"/>
      <c r="CZ483" s="335"/>
      <c r="DA483" s="97"/>
      <c r="DB483" s="334"/>
      <c r="DC483" s="335"/>
      <c r="DD483" s="335"/>
      <c r="DE483" s="335"/>
      <c r="DF483" s="97" t="str">
        <f t="shared" si="933"/>
        <v/>
      </c>
      <c r="DG483" s="993"/>
      <c r="DH483" s="335"/>
      <c r="DI483" s="97" t="str">
        <f t="shared" si="949"/>
        <v/>
      </c>
      <c r="DJ483" s="334"/>
      <c r="DK483" s="335"/>
      <c r="DL483" s="335"/>
      <c r="DM483" s="97"/>
      <c r="DN483" s="334"/>
      <c r="DO483" s="335"/>
      <c r="DP483" s="335"/>
      <c r="DQ483" s="97"/>
      <c r="DR483" s="334"/>
      <c r="DS483" s="335"/>
      <c r="DT483" s="335"/>
      <c r="DU483" s="97"/>
      <c r="DV483" s="334"/>
      <c r="DW483" s="335"/>
      <c r="DX483" s="335"/>
      <c r="DY483" s="97" t="str">
        <f t="shared" si="934"/>
        <v/>
      </c>
      <c r="DZ483" s="998"/>
      <c r="EA483" s="335"/>
      <c r="EB483" s="97" t="str">
        <f t="shared" si="935"/>
        <v/>
      </c>
      <c r="EC483" s="334"/>
      <c r="ED483" s="335"/>
      <c r="EE483" s="335"/>
      <c r="EF483" s="97"/>
      <c r="EG483" s="334"/>
      <c r="EH483" s="335"/>
      <c r="EI483" s="335"/>
      <c r="EJ483" s="97"/>
      <c r="EK483" s="334"/>
      <c r="EL483" s="335"/>
      <c r="EM483" s="335"/>
      <c r="EN483" s="97"/>
      <c r="EO483" s="334"/>
      <c r="EP483" s="335"/>
      <c r="EQ483" s="335"/>
      <c r="ER483" s="97" t="str">
        <f t="shared" si="936"/>
        <v/>
      </c>
      <c r="ES483" s="993"/>
      <c r="ET483" s="335"/>
      <c r="EU483" s="97" t="str">
        <f t="shared" si="937"/>
        <v/>
      </c>
      <c r="EV483" s="334"/>
      <c r="EW483" s="335"/>
      <c r="EX483" s="335"/>
      <c r="EY483" s="97"/>
      <c r="EZ483" s="334"/>
      <c r="FA483" s="335"/>
      <c r="FB483" s="335"/>
      <c r="FC483" s="97"/>
      <c r="FD483" s="334"/>
      <c r="FE483" s="335"/>
      <c r="FF483" s="335"/>
      <c r="FG483" s="97"/>
      <c r="FH483" s="334"/>
      <c r="FI483" s="335"/>
      <c r="FJ483" s="335"/>
      <c r="FK483" s="97" t="str">
        <f t="shared" si="938"/>
        <v/>
      </c>
      <c r="FL483" s="993"/>
      <c r="FM483" s="335"/>
      <c r="FN483" s="97" t="str">
        <f t="shared" si="939"/>
        <v/>
      </c>
      <c r="FO483" s="334"/>
      <c r="FP483" s="335"/>
      <c r="FQ483" s="97"/>
      <c r="FR483" s="334"/>
      <c r="FS483" s="335"/>
      <c r="FT483" s="97"/>
      <c r="FU483" s="334"/>
      <c r="FV483" s="335"/>
      <c r="FW483" s="97"/>
      <c r="FX483" s="334"/>
      <c r="FY483" s="335"/>
      <c r="FZ483" s="97" t="str">
        <f t="shared" si="940"/>
        <v/>
      </c>
      <c r="GA483" s="993"/>
      <c r="GB483" s="335"/>
      <c r="GC483" s="510" t="str">
        <f t="shared" si="941"/>
        <v/>
      </c>
      <c r="GD483" s="336"/>
      <c r="GE483" s="337"/>
      <c r="GF483" s="337"/>
      <c r="GG483" s="337"/>
      <c r="GH483" s="337"/>
      <c r="GI483" s="510"/>
      <c r="GJ483" s="336"/>
      <c r="GK483" s="337"/>
      <c r="GL483" s="337"/>
      <c r="GM483" s="337"/>
      <c r="GN483" s="337"/>
      <c r="GO483" s="510"/>
      <c r="GP483" s="336"/>
      <c r="GQ483" s="337"/>
      <c r="GR483" s="337"/>
      <c r="GS483" s="337"/>
      <c r="GT483" s="337"/>
      <c r="GU483" s="510"/>
      <c r="GV483" s="336"/>
      <c r="GW483" s="337"/>
      <c r="GX483" s="337"/>
      <c r="GY483" s="337"/>
      <c r="GZ483" s="336"/>
      <c r="HA483" s="510" t="str">
        <f t="shared" si="942"/>
        <v/>
      </c>
      <c r="HB483" s="994"/>
      <c r="HC483" s="337"/>
      <c r="HD483" s="510" t="str">
        <f t="shared" si="943"/>
        <v/>
      </c>
      <c r="HE483" s="336"/>
      <c r="HF483" s="337"/>
      <c r="HG483" s="337"/>
      <c r="HH483" s="336"/>
      <c r="HI483" s="510"/>
      <c r="HJ483" s="336"/>
      <c r="HK483" s="337"/>
      <c r="HL483" s="337"/>
      <c r="HM483" s="336"/>
      <c r="HN483" s="510"/>
      <c r="HO483" s="336"/>
      <c r="HP483" s="337"/>
      <c r="HQ483" s="337"/>
      <c r="HR483" s="337"/>
      <c r="HS483" s="510"/>
      <c r="HT483" s="336"/>
      <c r="HU483" s="337"/>
      <c r="HV483" s="337"/>
      <c r="HW483" s="337"/>
      <c r="HX483" s="97" t="str">
        <f t="shared" si="944"/>
        <v/>
      </c>
      <c r="HY483" s="994"/>
      <c r="HZ483" s="337"/>
      <c r="IA483" s="510" t="str">
        <f t="shared" si="945"/>
        <v/>
      </c>
      <c r="IB483" s="336"/>
      <c r="IC483" s="337"/>
      <c r="ID483" s="337"/>
      <c r="IE483" s="510"/>
      <c r="IF483" s="336"/>
      <c r="IG483" s="337"/>
      <c r="IH483" s="337"/>
      <c r="II483" s="510"/>
      <c r="IJ483" s="336"/>
      <c r="IK483" s="337"/>
      <c r="IL483" s="337"/>
      <c r="IM483" s="510"/>
      <c r="IN483" s="336"/>
      <c r="IO483" s="337"/>
      <c r="IP483" s="337"/>
      <c r="IQ483" s="97" t="str">
        <f t="shared" si="946"/>
        <v/>
      </c>
      <c r="IR483" s="994"/>
      <c r="IS483" s="337"/>
      <c r="IT483" s="337"/>
      <c r="IU483" s="337"/>
      <c r="IV483" s="510" t="str">
        <f t="shared" si="947"/>
        <v/>
      </c>
      <c r="IW483" s="995"/>
    </row>
    <row r="484" spans="1:257" x14ac:dyDescent="0.25">
      <c r="A484" s="996"/>
      <c r="B484" s="507">
        <v>6</v>
      </c>
      <c r="C484" s="97" t="str">
        <f>IF(Proponentes!B475&gt;0,Proponentes!B475,"")</f>
        <v/>
      </c>
      <c r="D484" s="335"/>
      <c r="E484" s="335"/>
      <c r="F484" s="334"/>
      <c r="G484" s="335"/>
      <c r="H484" s="335"/>
      <c r="I484" s="335"/>
      <c r="J484" s="335"/>
      <c r="K484" s="335"/>
      <c r="L484" s="335"/>
      <c r="M484" s="334"/>
      <c r="N484" s="335"/>
      <c r="O484" s="335"/>
      <c r="P484" s="335"/>
      <c r="Q484" s="335"/>
      <c r="R484" s="335"/>
      <c r="S484" s="335"/>
      <c r="T484" s="334"/>
      <c r="U484" s="335"/>
      <c r="V484" s="335"/>
      <c r="W484" s="335"/>
      <c r="X484" s="335"/>
      <c r="Y484" s="335"/>
      <c r="Z484" s="335"/>
      <c r="AA484" s="334"/>
      <c r="AB484" s="335"/>
      <c r="AC484" s="335"/>
      <c r="AD484" s="335"/>
      <c r="AE484" s="335"/>
      <c r="AF484" s="335"/>
      <c r="AG484" s="97" t="str">
        <f t="shared" si="925"/>
        <v/>
      </c>
      <c r="AH484" s="993"/>
      <c r="AI484" s="335"/>
      <c r="AJ484" s="335" t="str">
        <f t="shared" si="926"/>
        <v/>
      </c>
      <c r="AK484" s="335"/>
      <c r="AL484" s="334"/>
      <c r="AM484" s="335"/>
      <c r="AN484" s="335"/>
      <c r="AO484" s="335"/>
      <c r="AP484" s="335"/>
      <c r="AQ484" s="335"/>
      <c r="AR484" s="335"/>
      <c r="AS484" s="334"/>
      <c r="AT484" s="335"/>
      <c r="AU484" s="335"/>
      <c r="AV484" s="335"/>
      <c r="AW484" s="335"/>
      <c r="AX484" s="335"/>
      <c r="AY484" s="335"/>
      <c r="AZ484" s="334"/>
      <c r="BA484" s="335"/>
      <c r="BB484" s="335"/>
      <c r="BC484" s="335"/>
      <c r="BD484" s="335"/>
      <c r="BE484" s="335"/>
      <c r="BF484" s="335"/>
      <c r="BG484" s="334"/>
      <c r="BH484" s="335"/>
      <c r="BI484" s="335"/>
      <c r="BJ484" s="335"/>
      <c r="BK484" s="335"/>
      <c r="BL484" s="97" t="str">
        <f t="shared" si="927"/>
        <v/>
      </c>
      <c r="BM484" s="993"/>
      <c r="BN484" s="335" t="str">
        <f t="shared" si="928"/>
        <v/>
      </c>
      <c r="BO484" s="334"/>
      <c r="BP484" s="335"/>
      <c r="BQ484" s="335"/>
      <c r="BR484" s="335"/>
      <c r="BS484" s="335" t="str">
        <f t="shared" si="948"/>
        <v/>
      </c>
      <c r="BT484" s="334"/>
      <c r="BU484" s="335"/>
      <c r="BV484" s="335"/>
      <c r="BW484" s="335"/>
      <c r="BX484" s="335" t="str">
        <f t="shared" si="929"/>
        <v/>
      </c>
      <c r="BY484" s="334"/>
      <c r="BZ484" s="335"/>
      <c r="CA484" s="335"/>
      <c r="CB484" s="335"/>
      <c r="CC484" s="335" t="str">
        <f t="shared" si="930"/>
        <v/>
      </c>
      <c r="CD484" s="334"/>
      <c r="CE484" s="335"/>
      <c r="CF484" s="335"/>
      <c r="CG484" s="335"/>
      <c r="CH484" s="997"/>
      <c r="CI484" s="97" t="str">
        <f t="shared" si="931"/>
        <v/>
      </c>
      <c r="CJ484" s="998"/>
      <c r="CK484" s="335"/>
      <c r="CL484" s="97" t="str">
        <f t="shared" si="932"/>
        <v/>
      </c>
      <c r="CM484" s="334"/>
      <c r="CN484" s="335"/>
      <c r="CO484" s="335"/>
      <c r="CP484" s="335"/>
      <c r="CQ484" s="97"/>
      <c r="CR484" s="334"/>
      <c r="CS484" s="335"/>
      <c r="CT484" s="335"/>
      <c r="CU484" s="335"/>
      <c r="CV484" s="97"/>
      <c r="CW484" s="334"/>
      <c r="CX484" s="335"/>
      <c r="CY484" s="335"/>
      <c r="CZ484" s="335"/>
      <c r="DA484" s="97"/>
      <c r="DB484" s="334"/>
      <c r="DC484" s="335"/>
      <c r="DD484" s="335"/>
      <c r="DE484" s="335"/>
      <c r="DF484" s="97" t="str">
        <f t="shared" si="933"/>
        <v/>
      </c>
      <c r="DG484" s="993"/>
      <c r="DH484" s="335"/>
      <c r="DI484" s="97" t="str">
        <f t="shared" si="949"/>
        <v/>
      </c>
      <c r="DJ484" s="334"/>
      <c r="DK484" s="335"/>
      <c r="DL484" s="335"/>
      <c r="DM484" s="97"/>
      <c r="DN484" s="334"/>
      <c r="DO484" s="335"/>
      <c r="DP484" s="335"/>
      <c r="DQ484" s="97"/>
      <c r="DR484" s="334"/>
      <c r="DS484" s="335"/>
      <c r="DT484" s="335"/>
      <c r="DU484" s="97"/>
      <c r="DV484" s="334"/>
      <c r="DW484" s="335"/>
      <c r="DX484" s="335"/>
      <c r="DY484" s="97" t="str">
        <f t="shared" si="934"/>
        <v/>
      </c>
      <c r="DZ484" s="998"/>
      <c r="EA484" s="335"/>
      <c r="EB484" s="97" t="str">
        <f t="shared" si="935"/>
        <v/>
      </c>
      <c r="EC484" s="334"/>
      <c r="ED484" s="335"/>
      <c r="EE484" s="335"/>
      <c r="EF484" s="97"/>
      <c r="EG484" s="334"/>
      <c r="EH484" s="335"/>
      <c r="EI484" s="335"/>
      <c r="EJ484" s="97"/>
      <c r="EK484" s="334"/>
      <c r="EL484" s="335"/>
      <c r="EM484" s="335"/>
      <c r="EN484" s="97"/>
      <c r="EO484" s="334"/>
      <c r="EP484" s="335"/>
      <c r="EQ484" s="335"/>
      <c r="ER484" s="97" t="str">
        <f t="shared" si="936"/>
        <v/>
      </c>
      <c r="ES484" s="993"/>
      <c r="ET484" s="335"/>
      <c r="EU484" s="97" t="str">
        <f t="shared" si="937"/>
        <v/>
      </c>
      <c r="EV484" s="334"/>
      <c r="EW484" s="335"/>
      <c r="EX484" s="335"/>
      <c r="EY484" s="97"/>
      <c r="EZ484" s="334"/>
      <c r="FA484" s="335"/>
      <c r="FB484" s="335"/>
      <c r="FC484" s="97"/>
      <c r="FD484" s="334"/>
      <c r="FE484" s="335"/>
      <c r="FF484" s="335"/>
      <c r="FG484" s="97"/>
      <c r="FH484" s="334"/>
      <c r="FI484" s="335"/>
      <c r="FJ484" s="335"/>
      <c r="FK484" s="97" t="str">
        <f t="shared" si="938"/>
        <v/>
      </c>
      <c r="FL484" s="993"/>
      <c r="FM484" s="335"/>
      <c r="FN484" s="97" t="str">
        <f t="shared" si="939"/>
        <v/>
      </c>
      <c r="FO484" s="334"/>
      <c r="FP484" s="335"/>
      <c r="FQ484" s="97"/>
      <c r="FR484" s="334"/>
      <c r="FS484" s="335"/>
      <c r="FT484" s="97"/>
      <c r="FU484" s="334"/>
      <c r="FV484" s="335"/>
      <c r="FW484" s="97"/>
      <c r="FX484" s="334"/>
      <c r="FY484" s="335"/>
      <c r="FZ484" s="97" t="str">
        <f t="shared" si="940"/>
        <v/>
      </c>
      <c r="GA484" s="993"/>
      <c r="GB484" s="335"/>
      <c r="GC484" s="510" t="str">
        <f t="shared" si="941"/>
        <v/>
      </c>
      <c r="GD484" s="336"/>
      <c r="GE484" s="337"/>
      <c r="GF484" s="337"/>
      <c r="GG484" s="337"/>
      <c r="GH484" s="337"/>
      <c r="GI484" s="510"/>
      <c r="GJ484" s="336"/>
      <c r="GK484" s="337"/>
      <c r="GL484" s="337"/>
      <c r="GM484" s="337"/>
      <c r="GN484" s="337"/>
      <c r="GO484" s="510"/>
      <c r="GP484" s="336"/>
      <c r="GQ484" s="337"/>
      <c r="GR484" s="337"/>
      <c r="GS484" s="337"/>
      <c r="GT484" s="337"/>
      <c r="GU484" s="510"/>
      <c r="GV484" s="336"/>
      <c r="GW484" s="337"/>
      <c r="GX484" s="337"/>
      <c r="GY484" s="337"/>
      <c r="GZ484" s="336"/>
      <c r="HA484" s="510" t="str">
        <f t="shared" si="942"/>
        <v/>
      </c>
      <c r="HB484" s="994"/>
      <c r="HC484" s="337"/>
      <c r="HD484" s="510" t="str">
        <f t="shared" si="943"/>
        <v/>
      </c>
      <c r="HE484" s="336"/>
      <c r="HF484" s="337"/>
      <c r="HG484" s="337"/>
      <c r="HH484" s="336"/>
      <c r="HI484" s="510"/>
      <c r="HJ484" s="336"/>
      <c r="HK484" s="337"/>
      <c r="HL484" s="337"/>
      <c r="HM484" s="336"/>
      <c r="HN484" s="510"/>
      <c r="HO484" s="336"/>
      <c r="HP484" s="337"/>
      <c r="HQ484" s="337"/>
      <c r="HR484" s="337"/>
      <c r="HS484" s="510"/>
      <c r="HT484" s="336"/>
      <c r="HU484" s="337"/>
      <c r="HV484" s="337"/>
      <c r="HW484" s="337"/>
      <c r="HX484" s="97" t="str">
        <f t="shared" si="944"/>
        <v/>
      </c>
      <c r="HY484" s="994"/>
      <c r="HZ484" s="337"/>
      <c r="IA484" s="510" t="str">
        <f t="shared" si="945"/>
        <v/>
      </c>
      <c r="IB484" s="336"/>
      <c r="IC484" s="337"/>
      <c r="ID484" s="337"/>
      <c r="IE484" s="510"/>
      <c r="IF484" s="336"/>
      <c r="IG484" s="337"/>
      <c r="IH484" s="337"/>
      <c r="II484" s="510"/>
      <c r="IJ484" s="336"/>
      <c r="IK484" s="337"/>
      <c r="IL484" s="337"/>
      <c r="IM484" s="510"/>
      <c r="IN484" s="336"/>
      <c r="IO484" s="337"/>
      <c r="IP484" s="337"/>
      <c r="IQ484" s="97" t="str">
        <f t="shared" si="946"/>
        <v/>
      </c>
      <c r="IR484" s="994"/>
      <c r="IS484" s="337"/>
      <c r="IT484" s="337"/>
      <c r="IU484" s="337"/>
      <c r="IV484" s="510" t="str">
        <f t="shared" si="947"/>
        <v/>
      </c>
      <c r="IW484" s="995"/>
    </row>
    <row r="485" spans="1:257" x14ac:dyDescent="0.25">
      <c r="A485" s="996"/>
      <c r="B485" s="507">
        <v>7</v>
      </c>
      <c r="C485" s="97" t="str">
        <f>IF(Proponentes!B476&gt;0,Proponentes!B476,"")</f>
        <v/>
      </c>
      <c r="D485" s="335"/>
      <c r="E485" s="335"/>
      <c r="F485" s="334"/>
      <c r="G485" s="335"/>
      <c r="H485" s="335"/>
      <c r="I485" s="335"/>
      <c r="J485" s="335"/>
      <c r="K485" s="335"/>
      <c r="L485" s="335"/>
      <c r="M485" s="334"/>
      <c r="N485" s="335"/>
      <c r="O485" s="335"/>
      <c r="P485" s="335"/>
      <c r="Q485" s="335"/>
      <c r="R485" s="335"/>
      <c r="S485" s="335"/>
      <c r="T485" s="334"/>
      <c r="U485" s="335"/>
      <c r="V485" s="335"/>
      <c r="W485" s="335"/>
      <c r="X485" s="335"/>
      <c r="Y485" s="335"/>
      <c r="Z485" s="335"/>
      <c r="AA485" s="334"/>
      <c r="AB485" s="335"/>
      <c r="AC485" s="335"/>
      <c r="AD485" s="335"/>
      <c r="AE485" s="335"/>
      <c r="AF485" s="335"/>
      <c r="AG485" s="97" t="str">
        <f t="shared" si="925"/>
        <v/>
      </c>
      <c r="AH485" s="993"/>
      <c r="AI485" s="335"/>
      <c r="AJ485" s="335" t="str">
        <f t="shared" si="926"/>
        <v/>
      </c>
      <c r="AK485" s="335"/>
      <c r="AL485" s="334"/>
      <c r="AM485" s="335"/>
      <c r="AN485" s="335"/>
      <c r="AO485" s="335"/>
      <c r="AP485" s="335"/>
      <c r="AQ485" s="335"/>
      <c r="AR485" s="335"/>
      <c r="AS485" s="334"/>
      <c r="AT485" s="335"/>
      <c r="AU485" s="335"/>
      <c r="AV485" s="335"/>
      <c r="AW485" s="335"/>
      <c r="AX485" s="335"/>
      <c r="AY485" s="335"/>
      <c r="AZ485" s="334"/>
      <c r="BA485" s="335"/>
      <c r="BB485" s="335"/>
      <c r="BC485" s="335"/>
      <c r="BD485" s="335"/>
      <c r="BE485" s="335"/>
      <c r="BF485" s="335"/>
      <c r="BG485" s="334"/>
      <c r="BH485" s="335"/>
      <c r="BI485" s="335"/>
      <c r="BJ485" s="335"/>
      <c r="BK485" s="335"/>
      <c r="BL485" s="97" t="str">
        <f t="shared" si="927"/>
        <v/>
      </c>
      <c r="BM485" s="993"/>
      <c r="BN485" s="335" t="str">
        <f t="shared" si="928"/>
        <v/>
      </c>
      <c r="BO485" s="334"/>
      <c r="BP485" s="335"/>
      <c r="BQ485" s="335"/>
      <c r="BR485" s="335"/>
      <c r="BS485" s="335" t="str">
        <f t="shared" si="948"/>
        <v/>
      </c>
      <c r="BT485" s="334"/>
      <c r="BU485" s="335"/>
      <c r="BV485" s="335"/>
      <c r="BW485" s="335"/>
      <c r="BX485" s="335" t="str">
        <f t="shared" si="929"/>
        <v/>
      </c>
      <c r="BY485" s="334"/>
      <c r="BZ485" s="335"/>
      <c r="CA485" s="335"/>
      <c r="CB485" s="335"/>
      <c r="CC485" s="335" t="str">
        <f t="shared" si="930"/>
        <v/>
      </c>
      <c r="CD485" s="334"/>
      <c r="CE485" s="335"/>
      <c r="CF485" s="335"/>
      <c r="CG485" s="335"/>
      <c r="CH485" s="997"/>
      <c r="CI485" s="97" t="str">
        <f t="shared" si="931"/>
        <v/>
      </c>
      <c r="CJ485" s="998"/>
      <c r="CK485" s="335"/>
      <c r="CL485" s="97" t="str">
        <f t="shared" si="932"/>
        <v/>
      </c>
      <c r="CM485" s="334"/>
      <c r="CN485" s="335"/>
      <c r="CO485" s="335"/>
      <c r="CP485" s="335"/>
      <c r="CQ485" s="97"/>
      <c r="CR485" s="334"/>
      <c r="CS485" s="335"/>
      <c r="CT485" s="335"/>
      <c r="CU485" s="335"/>
      <c r="CV485" s="97"/>
      <c r="CW485" s="334"/>
      <c r="CX485" s="335"/>
      <c r="CY485" s="335"/>
      <c r="CZ485" s="335"/>
      <c r="DA485" s="97"/>
      <c r="DB485" s="334"/>
      <c r="DC485" s="335"/>
      <c r="DD485" s="335"/>
      <c r="DE485" s="335"/>
      <c r="DF485" s="97" t="str">
        <f t="shared" si="933"/>
        <v/>
      </c>
      <c r="DG485" s="993"/>
      <c r="DH485" s="335"/>
      <c r="DI485" s="97" t="str">
        <f t="shared" si="949"/>
        <v/>
      </c>
      <c r="DJ485" s="334"/>
      <c r="DK485" s="335"/>
      <c r="DL485" s="335"/>
      <c r="DM485" s="97"/>
      <c r="DN485" s="334"/>
      <c r="DO485" s="335"/>
      <c r="DP485" s="335"/>
      <c r="DQ485" s="97"/>
      <c r="DR485" s="334"/>
      <c r="DS485" s="335"/>
      <c r="DT485" s="335"/>
      <c r="DU485" s="97"/>
      <c r="DV485" s="334"/>
      <c r="DW485" s="335"/>
      <c r="DX485" s="335"/>
      <c r="DY485" s="97" t="str">
        <f t="shared" si="934"/>
        <v/>
      </c>
      <c r="DZ485" s="998"/>
      <c r="EA485" s="335"/>
      <c r="EB485" s="97" t="str">
        <f t="shared" si="935"/>
        <v/>
      </c>
      <c r="EC485" s="334"/>
      <c r="ED485" s="335"/>
      <c r="EE485" s="335"/>
      <c r="EF485" s="97"/>
      <c r="EG485" s="334"/>
      <c r="EH485" s="335"/>
      <c r="EI485" s="335"/>
      <c r="EJ485" s="97"/>
      <c r="EK485" s="334"/>
      <c r="EL485" s="335"/>
      <c r="EM485" s="335"/>
      <c r="EN485" s="97"/>
      <c r="EO485" s="334"/>
      <c r="EP485" s="335"/>
      <c r="EQ485" s="335"/>
      <c r="ER485" s="97" t="str">
        <f t="shared" si="936"/>
        <v/>
      </c>
      <c r="ES485" s="993"/>
      <c r="ET485" s="335"/>
      <c r="EU485" s="97" t="str">
        <f t="shared" si="937"/>
        <v/>
      </c>
      <c r="EV485" s="334"/>
      <c r="EW485" s="335"/>
      <c r="EX485" s="335"/>
      <c r="EY485" s="97"/>
      <c r="EZ485" s="334"/>
      <c r="FA485" s="335"/>
      <c r="FB485" s="335"/>
      <c r="FC485" s="97"/>
      <c r="FD485" s="334"/>
      <c r="FE485" s="335"/>
      <c r="FF485" s="335"/>
      <c r="FG485" s="97"/>
      <c r="FH485" s="334"/>
      <c r="FI485" s="335"/>
      <c r="FJ485" s="335"/>
      <c r="FK485" s="97" t="str">
        <f t="shared" si="938"/>
        <v/>
      </c>
      <c r="FL485" s="993"/>
      <c r="FM485" s="335"/>
      <c r="FN485" s="97" t="str">
        <f t="shared" si="939"/>
        <v/>
      </c>
      <c r="FO485" s="334"/>
      <c r="FP485" s="335"/>
      <c r="FQ485" s="97"/>
      <c r="FR485" s="334"/>
      <c r="FS485" s="335"/>
      <c r="FT485" s="97"/>
      <c r="FU485" s="334"/>
      <c r="FV485" s="335"/>
      <c r="FW485" s="97"/>
      <c r="FX485" s="334"/>
      <c r="FY485" s="335"/>
      <c r="FZ485" s="97" t="str">
        <f t="shared" si="940"/>
        <v/>
      </c>
      <c r="GA485" s="993"/>
      <c r="GB485" s="335"/>
      <c r="GC485" s="510" t="str">
        <f t="shared" si="941"/>
        <v/>
      </c>
      <c r="GD485" s="336"/>
      <c r="GE485" s="337"/>
      <c r="GF485" s="337"/>
      <c r="GG485" s="337"/>
      <c r="GH485" s="337"/>
      <c r="GI485" s="510"/>
      <c r="GJ485" s="336"/>
      <c r="GK485" s="337"/>
      <c r="GL485" s="337"/>
      <c r="GM485" s="337"/>
      <c r="GN485" s="337"/>
      <c r="GO485" s="510"/>
      <c r="GP485" s="336"/>
      <c r="GQ485" s="337"/>
      <c r="GR485" s="337"/>
      <c r="GS485" s="337"/>
      <c r="GT485" s="337"/>
      <c r="GU485" s="510"/>
      <c r="GV485" s="336"/>
      <c r="GW485" s="337"/>
      <c r="GX485" s="337"/>
      <c r="GY485" s="337"/>
      <c r="GZ485" s="336"/>
      <c r="HA485" s="510" t="str">
        <f t="shared" si="942"/>
        <v/>
      </c>
      <c r="HB485" s="994"/>
      <c r="HC485" s="337"/>
      <c r="HD485" s="510" t="str">
        <f t="shared" si="943"/>
        <v/>
      </c>
      <c r="HE485" s="336"/>
      <c r="HF485" s="337"/>
      <c r="HG485" s="337"/>
      <c r="HH485" s="336"/>
      <c r="HI485" s="510"/>
      <c r="HJ485" s="336"/>
      <c r="HK485" s="337"/>
      <c r="HL485" s="337"/>
      <c r="HM485" s="336"/>
      <c r="HN485" s="510"/>
      <c r="HO485" s="336"/>
      <c r="HP485" s="337"/>
      <c r="HQ485" s="337"/>
      <c r="HR485" s="337"/>
      <c r="HS485" s="510"/>
      <c r="HT485" s="336"/>
      <c r="HU485" s="337"/>
      <c r="HV485" s="337"/>
      <c r="HW485" s="337"/>
      <c r="HX485" s="97" t="str">
        <f t="shared" si="944"/>
        <v/>
      </c>
      <c r="HY485" s="994"/>
      <c r="HZ485" s="337"/>
      <c r="IA485" s="510" t="str">
        <f t="shared" si="945"/>
        <v/>
      </c>
      <c r="IB485" s="336"/>
      <c r="IC485" s="337"/>
      <c r="ID485" s="337"/>
      <c r="IE485" s="510"/>
      <c r="IF485" s="336"/>
      <c r="IG485" s="337"/>
      <c r="IH485" s="337"/>
      <c r="II485" s="510"/>
      <c r="IJ485" s="336"/>
      <c r="IK485" s="337"/>
      <c r="IL485" s="337"/>
      <c r="IM485" s="510"/>
      <c r="IN485" s="336"/>
      <c r="IO485" s="337"/>
      <c r="IP485" s="337"/>
      <c r="IQ485" s="97" t="str">
        <f t="shared" si="946"/>
        <v/>
      </c>
      <c r="IR485" s="994"/>
      <c r="IS485" s="337"/>
      <c r="IT485" s="337"/>
      <c r="IU485" s="337"/>
      <c r="IV485" s="510" t="str">
        <f t="shared" si="947"/>
        <v/>
      </c>
      <c r="IW485" s="995"/>
    </row>
    <row r="486" spans="1:257" x14ac:dyDescent="0.25">
      <c r="A486" s="996"/>
      <c r="B486" s="507">
        <v>8</v>
      </c>
      <c r="C486" s="97" t="str">
        <f>IF(Proponentes!B477&gt;0,Proponentes!B477,"")</f>
        <v/>
      </c>
      <c r="D486" s="335"/>
      <c r="E486" s="335"/>
      <c r="F486" s="334"/>
      <c r="G486" s="335"/>
      <c r="H486" s="335"/>
      <c r="I486" s="335"/>
      <c r="J486" s="335"/>
      <c r="K486" s="335"/>
      <c r="L486" s="335"/>
      <c r="M486" s="334"/>
      <c r="N486" s="335"/>
      <c r="O486" s="335"/>
      <c r="P486" s="335"/>
      <c r="Q486" s="335"/>
      <c r="R486" s="335"/>
      <c r="S486" s="335"/>
      <c r="T486" s="334"/>
      <c r="U486" s="335"/>
      <c r="V486" s="335"/>
      <c r="W486" s="335"/>
      <c r="X486" s="335"/>
      <c r="Y486" s="335"/>
      <c r="Z486" s="335"/>
      <c r="AA486" s="334"/>
      <c r="AB486" s="335"/>
      <c r="AC486" s="335"/>
      <c r="AD486" s="335"/>
      <c r="AE486" s="335"/>
      <c r="AF486" s="335"/>
      <c r="AG486" s="97" t="str">
        <f t="shared" si="925"/>
        <v/>
      </c>
      <c r="AH486" s="993"/>
      <c r="AI486" s="335"/>
      <c r="AJ486" s="335" t="str">
        <f t="shared" si="926"/>
        <v/>
      </c>
      <c r="AK486" s="335"/>
      <c r="AL486" s="334"/>
      <c r="AM486" s="335"/>
      <c r="AN486" s="335"/>
      <c r="AO486" s="335"/>
      <c r="AP486" s="335"/>
      <c r="AQ486" s="335"/>
      <c r="AR486" s="335"/>
      <c r="AS486" s="334"/>
      <c r="AT486" s="335"/>
      <c r="AU486" s="335"/>
      <c r="AV486" s="335"/>
      <c r="AW486" s="335"/>
      <c r="AX486" s="335"/>
      <c r="AY486" s="335"/>
      <c r="AZ486" s="334"/>
      <c r="BA486" s="335"/>
      <c r="BB486" s="335"/>
      <c r="BC486" s="335"/>
      <c r="BD486" s="335"/>
      <c r="BE486" s="335"/>
      <c r="BF486" s="335"/>
      <c r="BG486" s="334"/>
      <c r="BH486" s="335"/>
      <c r="BI486" s="335"/>
      <c r="BJ486" s="335"/>
      <c r="BK486" s="335"/>
      <c r="BL486" s="97" t="str">
        <f t="shared" si="927"/>
        <v/>
      </c>
      <c r="BM486" s="993"/>
      <c r="BN486" s="335" t="str">
        <f t="shared" si="928"/>
        <v/>
      </c>
      <c r="BO486" s="334"/>
      <c r="BP486" s="335"/>
      <c r="BQ486" s="335"/>
      <c r="BR486" s="335"/>
      <c r="BS486" s="335" t="str">
        <f t="shared" si="948"/>
        <v/>
      </c>
      <c r="BT486" s="334"/>
      <c r="BU486" s="335"/>
      <c r="BV486" s="335"/>
      <c r="BW486" s="335"/>
      <c r="BX486" s="335" t="str">
        <f t="shared" si="929"/>
        <v/>
      </c>
      <c r="BY486" s="334"/>
      <c r="BZ486" s="335"/>
      <c r="CA486" s="335"/>
      <c r="CB486" s="335"/>
      <c r="CC486" s="335" t="str">
        <f t="shared" si="930"/>
        <v/>
      </c>
      <c r="CD486" s="334"/>
      <c r="CE486" s="335"/>
      <c r="CF486" s="335"/>
      <c r="CG486" s="335"/>
      <c r="CH486" s="997"/>
      <c r="CI486" s="97" t="str">
        <f t="shared" si="931"/>
        <v/>
      </c>
      <c r="CJ486" s="998"/>
      <c r="CK486" s="335"/>
      <c r="CL486" s="97" t="str">
        <f t="shared" si="932"/>
        <v/>
      </c>
      <c r="CM486" s="334"/>
      <c r="CN486" s="335"/>
      <c r="CO486" s="335"/>
      <c r="CP486" s="335"/>
      <c r="CQ486" s="97"/>
      <c r="CR486" s="334"/>
      <c r="CS486" s="335"/>
      <c r="CT486" s="335"/>
      <c r="CU486" s="335"/>
      <c r="CV486" s="97"/>
      <c r="CW486" s="334"/>
      <c r="CX486" s="335"/>
      <c r="CY486" s="335"/>
      <c r="CZ486" s="335"/>
      <c r="DA486" s="97"/>
      <c r="DB486" s="334"/>
      <c r="DC486" s="335"/>
      <c r="DD486" s="335"/>
      <c r="DE486" s="335"/>
      <c r="DF486" s="97" t="str">
        <f t="shared" si="933"/>
        <v/>
      </c>
      <c r="DG486" s="993"/>
      <c r="DH486" s="335"/>
      <c r="DI486" s="97" t="str">
        <f t="shared" si="949"/>
        <v/>
      </c>
      <c r="DJ486" s="334"/>
      <c r="DK486" s="335"/>
      <c r="DL486" s="335"/>
      <c r="DM486" s="97"/>
      <c r="DN486" s="334"/>
      <c r="DO486" s="335"/>
      <c r="DP486" s="335"/>
      <c r="DQ486" s="97"/>
      <c r="DR486" s="334"/>
      <c r="DS486" s="335"/>
      <c r="DT486" s="335"/>
      <c r="DU486" s="97"/>
      <c r="DV486" s="334"/>
      <c r="DW486" s="335"/>
      <c r="DX486" s="335"/>
      <c r="DY486" s="97" t="str">
        <f t="shared" si="934"/>
        <v/>
      </c>
      <c r="DZ486" s="998"/>
      <c r="EA486" s="335"/>
      <c r="EB486" s="97" t="str">
        <f t="shared" si="935"/>
        <v/>
      </c>
      <c r="EC486" s="334"/>
      <c r="ED486" s="335"/>
      <c r="EE486" s="335"/>
      <c r="EF486" s="97"/>
      <c r="EG486" s="334"/>
      <c r="EH486" s="335"/>
      <c r="EI486" s="335"/>
      <c r="EJ486" s="97"/>
      <c r="EK486" s="334"/>
      <c r="EL486" s="335"/>
      <c r="EM486" s="335"/>
      <c r="EN486" s="97"/>
      <c r="EO486" s="334"/>
      <c r="EP486" s="335"/>
      <c r="EQ486" s="335"/>
      <c r="ER486" s="97" t="str">
        <f t="shared" si="936"/>
        <v/>
      </c>
      <c r="ES486" s="993"/>
      <c r="ET486" s="335"/>
      <c r="EU486" s="97" t="str">
        <f t="shared" si="937"/>
        <v/>
      </c>
      <c r="EV486" s="334"/>
      <c r="EW486" s="335"/>
      <c r="EX486" s="335"/>
      <c r="EY486" s="97"/>
      <c r="EZ486" s="334"/>
      <c r="FA486" s="335"/>
      <c r="FB486" s="335"/>
      <c r="FC486" s="97"/>
      <c r="FD486" s="334"/>
      <c r="FE486" s="335"/>
      <c r="FF486" s="335"/>
      <c r="FG486" s="97"/>
      <c r="FH486" s="334"/>
      <c r="FI486" s="335"/>
      <c r="FJ486" s="335"/>
      <c r="FK486" s="97" t="str">
        <f t="shared" si="938"/>
        <v/>
      </c>
      <c r="FL486" s="993"/>
      <c r="FM486" s="335"/>
      <c r="FN486" s="97" t="str">
        <f t="shared" si="939"/>
        <v/>
      </c>
      <c r="FO486" s="334"/>
      <c r="FP486" s="335"/>
      <c r="FQ486" s="97"/>
      <c r="FR486" s="334"/>
      <c r="FS486" s="335"/>
      <c r="FT486" s="97"/>
      <c r="FU486" s="334"/>
      <c r="FV486" s="335"/>
      <c r="FW486" s="97"/>
      <c r="FX486" s="334"/>
      <c r="FY486" s="335"/>
      <c r="FZ486" s="97" t="str">
        <f t="shared" si="940"/>
        <v/>
      </c>
      <c r="GA486" s="993"/>
      <c r="GB486" s="335"/>
      <c r="GC486" s="510" t="str">
        <f t="shared" si="941"/>
        <v/>
      </c>
      <c r="GD486" s="336"/>
      <c r="GE486" s="337"/>
      <c r="GF486" s="337"/>
      <c r="GG486" s="337"/>
      <c r="GH486" s="337"/>
      <c r="GI486" s="510"/>
      <c r="GJ486" s="336"/>
      <c r="GK486" s="337"/>
      <c r="GL486" s="337"/>
      <c r="GM486" s="337"/>
      <c r="GN486" s="337"/>
      <c r="GO486" s="510"/>
      <c r="GP486" s="336"/>
      <c r="GQ486" s="337"/>
      <c r="GR486" s="337"/>
      <c r="GS486" s="337"/>
      <c r="GT486" s="337"/>
      <c r="GU486" s="510"/>
      <c r="GV486" s="336"/>
      <c r="GW486" s="337"/>
      <c r="GX486" s="337"/>
      <c r="GY486" s="337"/>
      <c r="GZ486" s="336"/>
      <c r="HA486" s="510" t="str">
        <f t="shared" si="942"/>
        <v/>
      </c>
      <c r="HB486" s="994"/>
      <c r="HC486" s="337"/>
      <c r="HD486" s="510" t="str">
        <f t="shared" si="943"/>
        <v/>
      </c>
      <c r="HE486" s="336"/>
      <c r="HF486" s="337"/>
      <c r="HG486" s="337"/>
      <c r="HH486" s="336"/>
      <c r="HI486" s="510"/>
      <c r="HJ486" s="336"/>
      <c r="HK486" s="337"/>
      <c r="HL486" s="337"/>
      <c r="HM486" s="336"/>
      <c r="HN486" s="510"/>
      <c r="HO486" s="336"/>
      <c r="HP486" s="337"/>
      <c r="HQ486" s="337"/>
      <c r="HR486" s="337"/>
      <c r="HS486" s="510"/>
      <c r="HT486" s="336"/>
      <c r="HU486" s="337"/>
      <c r="HV486" s="337"/>
      <c r="HW486" s="337"/>
      <c r="HX486" s="97" t="str">
        <f t="shared" si="944"/>
        <v/>
      </c>
      <c r="HY486" s="994"/>
      <c r="HZ486" s="337"/>
      <c r="IA486" s="510" t="str">
        <f t="shared" si="945"/>
        <v/>
      </c>
      <c r="IB486" s="336"/>
      <c r="IC486" s="337"/>
      <c r="ID486" s="337"/>
      <c r="IE486" s="510"/>
      <c r="IF486" s="336"/>
      <c r="IG486" s="337"/>
      <c r="IH486" s="337"/>
      <c r="II486" s="510"/>
      <c r="IJ486" s="336"/>
      <c r="IK486" s="337"/>
      <c r="IL486" s="337"/>
      <c r="IM486" s="510"/>
      <c r="IN486" s="336"/>
      <c r="IO486" s="337"/>
      <c r="IP486" s="337"/>
      <c r="IQ486" s="97" t="str">
        <f t="shared" si="946"/>
        <v/>
      </c>
      <c r="IR486" s="994"/>
      <c r="IS486" s="337"/>
      <c r="IT486" s="337"/>
      <c r="IU486" s="337"/>
      <c r="IV486" s="510" t="str">
        <f t="shared" si="947"/>
        <v/>
      </c>
      <c r="IW486" s="995"/>
    </row>
    <row r="487" spans="1:257" x14ac:dyDescent="0.25">
      <c r="A487" s="996"/>
      <c r="B487" s="507">
        <v>9</v>
      </c>
      <c r="C487" s="97" t="str">
        <f>IF(Proponentes!B478&gt;0,Proponentes!B478,"")</f>
        <v/>
      </c>
      <c r="D487" s="335"/>
      <c r="E487" s="335"/>
      <c r="F487" s="334"/>
      <c r="G487" s="335"/>
      <c r="H487" s="335"/>
      <c r="I487" s="335"/>
      <c r="J487" s="335"/>
      <c r="K487" s="335"/>
      <c r="L487" s="335"/>
      <c r="M487" s="334"/>
      <c r="N487" s="335"/>
      <c r="O487" s="335"/>
      <c r="P487" s="335"/>
      <c r="Q487" s="335"/>
      <c r="R487" s="335"/>
      <c r="S487" s="335"/>
      <c r="T487" s="334"/>
      <c r="U487" s="335"/>
      <c r="V487" s="335"/>
      <c r="W487" s="335"/>
      <c r="X487" s="335"/>
      <c r="Y487" s="335"/>
      <c r="Z487" s="335"/>
      <c r="AA487" s="334"/>
      <c r="AB487" s="335"/>
      <c r="AC487" s="335"/>
      <c r="AD487" s="335"/>
      <c r="AE487" s="335"/>
      <c r="AF487" s="335"/>
      <c r="AG487" s="97" t="str">
        <f t="shared" si="925"/>
        <v/>
      </c>
      <c r="AH487" s="993"/>
      <c r="AI487" s="335"/>
      <c r="AJ487" s="335" t="str">
        <f t="shared" si="926"/>
        <v/>
      </c>
      <c r="AK487" s="335"/>
      <c r="AL487" s="334"/>
      <c r="AM487" s="335"/>
      <c r="AN487" s="335"/>
      <c r="AO487" s="335"/>
      <c r="AP487" s="335"/>
      <c r="AQ487" s="335"/>
      <c r="AR487" s="335"/>
      <c r="AS487" s="334"/>
      <c r="AT487" s="335"/>
      <c r="AU487" s="335"/>
      <c r="AV487" s="335"/>
      <c r="AW487" s="335"/>
      <c r="AX487" s="335"/>
      <c r="AY487" s="335"/>
      <c r="AZ487" s="334"/>
      <c r="BA487" s="335"/>
      <c r="BB487" s="335"/>
      <c r="BC487" s="335"/>
      <c r="BD487" s="335"/>
      <c r="BE487" s="335"/>
      <c r="BF487" s="335"/>
      <c r="BG487" s="334"/>
      <c r="BH487" s="335"/>
      <c r="BI487" s="335"/>
      <c r="BJ487" s="335"/>
      <c r="BK487" s="335"/>
      <c r="BL487" s="97" t="str">
        <f t="shared" si="927"/>
        <v/>
      </c>
      <c r="BM487" s="993"/>
      <c r="BN487" s="335" t="str">
        <f t="shared" si="928"/>
        <v/>
      </c>
      <c r="BO487" s="334"/>
      <c r="BP487" s="335"/>
      <c r="BQ487" s="335"/>
      <c r="BR487" s="335"/>
      <c r="BS487" s="335" t="str">
        <f t="shared" si="948"/>
        <v/>
      </c>
      <c r="BT487" s="334"/>
      <c r="BU487" s="335"/>
      <c r="BV487" s="335"/>
      <c r="BW487" s="335"/>
      <c r="BX487" s="335" t="str">
        <f t="shared" si="929"/>
        <v/>
      </c>
      <c r="BY487" s="334"/>
      <c r="BZ487" s="335"/>
      <c r="CA487" s="335"/>
      <c r="CB487" s="335"/>
      <c r="CC487" s="335" t="str">
        <f t="shared" si="930"/>
        <v/>
      </c>
      <c r="CD487" s="334"/>
      <c r="CE487" s="335"/>
      <c r="CF487" s="335"/>
      <c r="CG487" s="335"/>
      <c r="CH487" s="997"/>
      <c r="CI487" s="97" t="str">
        <f t="shared" si="931"/>
        <v/>
      </c>
      <c r="CJ487" s="998"/>
      <c r="CK487" s="335"/>
      <c r="CL487" s="97" t="str">
        <f t="shared" si="932"/>
        <v/>
      </c>
      <c r="CM487" s="334"/>
      <c r="CN487" s="335"/>
      <c r="CO487" s="335"/>
      <c r="CP487" s="335"/>
      <c r="CQ487" s="97"/>
      <c r="CR487" s="334"/>
      <c r="CS487" s="335"/>
      <c r="CT487" s="335"/>
      <c r="CU487" s="335"/>
      <c r="CV487" s="97"/>
      <c r="CW487" s="334"/>
      <c r="CX487" s="335"/>
      <c r="CY487" s="335"/>
      <c r="CZ487" s="335"/>
      <c r="DA487" s="97"/>
      <c r="DB487" s="334"/>
      <c r="DC487" s="335"/>
      <c r="DD487" s="335"/>
      <c r="DE487" s="335"/>
      <c r="DF487" s="97" t="str">
        <f t="shared" si="933"/>
        <v/>
      </c>
      <c r="DG487" s="993"/>
      <c r="DH487" s="335"/>
      <c r="DI487" s="97" t="str">
        <f t="shared" si="949"/>
        <v/>
      </c>
      <c r="DJ487" s="334"/>
      <c r="DK487" s="335"/>
      <c r="DL487" s="335"/>
      <c r="DM487" s="97"/>
      <c r="DN487" s="334"/>
      <c r="DO487" s="335"/>
      <c r="DP487" s="335"/>
      <c r="DQ487" s="97"/>
      <c r="DR487" s="334"/>
      <c r="DS487" s="335"/>
      <c r="DT487" s="335"/>
      <c r="DU487" s="97"/>
      <c r="DV487" s="334"/>
      <c r="DW487" s="335"/>
      <c r="DX487" s="335"/>
      <c r="DY487" s="97" t="str">
        <f t="shared" si="934"/>
        <v/>
      </c>
      <c r="DZ487" s="998"/>
      <c r="EA487" s="335"/>
      <c r="EB487" s="97" t="str">
        <f t="shared" si="935"/>
        <v/>
      </c>
      <c r="EC487" s="334"/>
      <c r="ED487" s="335"/>
      <c r="EE487" s="335"/>
      <c r="EF487" s="97"/>
      <c r="EG487" s="334"/>
      <c r="EH487" s="335"/>
      <c r="EI487" s="335"/>
      <c r="EJ487" s="97"/>
      <c r="EK487" s="334"/>
      <c r="EL487" s="335"/>
      <c r="EM487" s="335"/>
      <c r="EN487" s="97"/>
      <c r="EO487" s="334"/>
      <c r="EP487" s="335"/>
      <c r="EQ487" s="335"/>
      <c r="ER487" s="97" t="str">
        <f t="shared" si="936"/>
        <v/>
      </c>
      <c r="ES487" s="993"/>
      <c r="ET487" s="335"/>
      <c r="EU487" s="97" t="str">
        <f t="shared" si="937"/>
        <v/>
      </c>
      <c r="EV487" s="334"/>
      <c r="EW487" s="335"/>
      <c r="EX487" s="335"/>
      <c r="EY487" s="97"/>
      <c r="EZ487" s="334"/>
      <c r="FA487" s="335"/>
      <c r="FB487" s="335"/>
      <c r="FC487" s="97"/>
      <c r="FD487" s="334"/>
      <c r="FE487" s="335"/>
      <c r="FF487" s="335"/>
      <c r="FG487" s="97"/>
      <c r="FH487" s="334"/>
      <c r="FI487" s="335"/>
      <c r="FJ487" s="335"/>
      <c r="FK487" s="97" t="str">
        <f t="shared" si="938"/>
        <v/>
      </c>
      <c r="FL487" s="993"/>
      <c r="FM487" s="335"/>
      <c r="FN487" s="97" t="str">
        <f t="shared" si="939"/>
        <v/>
      </c>
      <c r="FO487" s="334"/>
      <c r="FP487" s="335"/>
      <c r="FQ487" s="97"/>
      <c r="FR487" s="334"/>
      <c r="FS487" s="335"/>
      <c r="FT487" s="97"/>
      <c r="FU487" s="334"/>
      <c r="FV487" s="335"/>
      <c r="FW487" s="97"/>
      <c r="FX487" s="334"/>
      <c r="FY487" s="335"/>
      <c r="FZ487" s="97" t="str">
        <f t="shared" si="940"/>
        <v/>
      </c>
      <c r="GA487" s="993"/>
      <c r="GB487" s="335"/>
      <c r="GC487" s="510" t="str">
        <f t="shared" si="941"/>
        <v/>
      </c>
      <c r="GD487" s="336"/>
      <c r="GE487" s="337"/>
      <c r="GF487" s="337"/>
      <c r="GG487" s="337"/>
      <c r="GH487" s="337"/>
      <c r="GI487" s="510"/>
      <c r="GJ487" s="336"/>
      <c r="GK487" s="337"/>
      <c r="GL487" s="337"/>
      <c r="GM487" s="337"/>
      <c r="GN487" s="337"/>
      <c r="GO487" s="510"/>
      <c r="GP487" s="336"/>
      <c r="GQ487" s="337"/>
      <c r="GR487" s="337"/>
      <c r="GS487" s="337"/>
      <c r="GT487" s="337"/>
      <c r="GU487" s="510"/>
      <c r="GV487" s="336"/>
      <c r="GW487" s="337"/>
      <c r="GX487" s="337"/>
      <c r="GY487" s="337"/>
      <c r="GZ487" s="336"/>
      <c r="HA487" s="510" t="str">
        <f t="shared" si="942"/>
        <v/>
      </c>
      <c r="HB487" s="994"/>
      <c r="HC487" s="337"/>
      <c r="HD487" s="510" t="str">
        <f t="shared" si="943"/>
        <v/>
      </c>
      <c r="HE487" s="336"/>
      <c r="HF487" s="337"/>
      <c r="HG487" s="337"/>
      <c r="HH487" s="336"/>
      <c r="HI487" s="510"/>
      <c r="HJ487" s="336"/>
      <c r="HK487" s="337"/>
      <c r="HL487" s="337"/>
      <c r="HM487" s="336"/>
      <c r="HN487" s="510"/>
      <c r="HO487" s="336"/>
      <c r="HP487" s="337"/>
      <c r="HQ487" s="337"/>
      <c r="HR487" s="337"/>
      <c r="HS487" s="510"/>
      <c r="HT487" s="336"/>
      <c r="HU487" s="337"/>
      <c r="HV487" s="337"/>
      <c r="HW487" s="337"/>
      <c r="HX487" s="97" t="str">
        <f t="shared" si="944"/>
        <v/>
      </c>
      <c r="HY487" s="994"/>
      <c r="HZ487" s="337"/>
      <c r="IA487" s="510" t="str">
        <f t="shared" si="945"/>
        <v/>
      </c>
      <c r="IB487" s="336"/>
      <c r="IC487" s="337"/>
      <c r="ID487" s="337"/>
      <c r="IE487" s="510"/>
      <c r="IF487" s="336"/>
      <c r="IG487" s="337"/>
      <c r="IH487" s="337"/>
      <c r="II487" s="510"/>
      <c r="IJ487" s="336"/>
      <c r="IK487" s="337"/>
      <c r="IL487" s="337"/>
      <c r="IM487" s="510"/>
      <c r="IN487" s="336"/>
      <c r="IO487" s="337"/>
      <c r="IP487" s="337"/>
      <c r="IQ487" s="97" t="str">
        <f t="shared" si="946"/>
        <v/>
      </c>
      <c r="IR487" s="994"/>
      <c r="IS487" s="337"/>
      <c r="IT487" s="337"/>
      <c r="IU487" s="337"/>
      <c r="IV487" s="510" t="str">
        <f t="shared" si="947"/>
        <v/>
      </c>
      <c r="IW487" s="995"/>
    </row>
    <row r="488" spans="1:257" x14ac:dyDescent="0.25">
      <c r="A488" s="996"/>
      <c r="B488" s="507">
        <v>10</v>
      </c>
      <c r="C488" s="97" t="str">
        <f>IF(Proponentes!B479&gt;0,Proponentes!B479,"")</f>
        <v/>
      </c>
      <c r="D488" s="335"/>
      <c r="E488" s="335"/>
      <c r="F488" s="334"/>
      <c r="G488" s="335"/>
      <c r="H488" s="335"/>
      <c r="I488" s="335"/>
      <c r="J488" s="335"/>
      <c r="K488" s="335"/>
      <c r="L488" s="335"/>
      <c r="M488" s="334"/>
      <c r="N488" s="335"/>
      <c r="O488" s="335"/>
      <c r="P488" s="335"/>
      <c r="Q488" s="335"/>
      <c r="R488" s="335"/>
      <c r="S488" s="335"/>
      <c r="T488" s="334"/>
      <c r="U488" s="335"/>
      <c r="V488" s="335"/>
      <c r="W488" s="335"/>
      <c r="X488" s="335"/>
      <c r="Y488" s="335"/>
      <c r="Z488" s="335"/>
      <c r="AA488" s="334"/>
      <c r="AB488" s="335"/>
      <c r="AC488" s="335"/>
      <c r="AD488" s="335"/>
      <c r="AE488" s="335"/>
      <c r="AF488" s="335"/>
      <c r="AG488" s="97" t="str">
        <f t="shared" si="925"/>
        <v/>
      </c>
      <c r="AH488" s="993"/>
      <c r="AI488" s="335"/>
      <c r="AJ488" s="335" t="str">
        <f t="shared" si="926"/>
        <v/>
      </c>
      <c r="AK488" s="335"/>
      <c r="AL488" s="334"/>
      <c r="AM488" s="335"/>
      <c r="AN488" s="335"/>
      <c r="AO488" s="335"/>
      <c r="AP488" s="335"/>
      <c r="AQ488" s="335"/>
      <c r="AR488" s="335"/>
      <c r="AS488" s="334"/>
      <c r="AT488" s="335"/>
      <c r="AU488" s="335"/>
      <c r="AV488" s="335"/>
      <c r="AW488" s="335"/>
      <c r="AX488" s="335"/>
      <c r="AY488" s="335"/>
      <c r="AZ488" s="334"/>
      <c r="BA488" s="335"/>
      <c r="BB488" s="335"/>
      <c r="BC488" s="335"/>
      <c r="BD488" s="335"/>
      <c r="BE488" s="335"/>
      <c r="BF488" s="335"/>
      <c r="BG488" s="334"/>
      <c r="BH488" s="335"/>
      <c r="BI488" s="335"/>
      <c r="BJ488" s="335"/>
      <c r="BK488" s="335"/>
      <c r="BL488" s="97" t="str">
        <f t="shared" si="927"/>
        <v/>
      </c>
      <c r="BM488" s="993"/>
      <c r="BN488" s="335" t="str">
        <f t="shared" si="928"/>
        <v/>
      </c>
      <c r="BO488" s="334"/>
      <c r="BP488" s="335"/>
      <c r="BQ488" s="335"/>
      <c r="BR488" s="335"/>
      <c r="BS488" s="335" t="str">
        <f t="shared" si="948"/>
        <v/>
      </c>
      <c r="BT488" s="334"/>
      <c r="BU488" s="335"/>
      <c r="BV488" s="335"/>
      <c r="BW488" s="335"/>
      <c r="BX488" s="335" t="str">
        <f t="shared" si="929"/>
        <v/>
      </c>
      <c r="BY488" s="334"/>
      <c r="BZ488" s="335"/>
      <c r="CA488" s="335"/>
      <c r="CB488" s="335"/>
      <c r="CC488" s="335" t="str">
        <f t="shared" si="930"/>
        <v/>
      </c>
      <c r="CD488" s="334"/>
      <c r="CE488" s="335"/>
      <c r="CF488" s="335"/>
      <c r="CG488" s="335"/>
      <c r="CH488" s="997"/>
      <c r="CI488" s="97" t="str">
        <f t="shared" si="931"/>
        <v/>
      </c>
      <c r="CJ488" s="998"/>
      <c r="CK488" s="335"/>
      <c r="CL488" s="97" t="str">
        <f t="shared" si="932"/>
        <v/>
      </c>
      <c r="CM488" s="334"/>
      <c r="CN488" s="335"/>
      <c r="CO488" s="335"/>
      <c r="CP488" s="335"/>
      <c r="CQ488" s="97"/>
      <c r="CR488" s="334"/>
      <c r="CS488" s="335"/>
      <c r="CT488" s="335"/>
      <c r="CU488" s="335"/>
      <c r="CV488" s="97"/>
      <c r="CW488" s="334"/>
      <c r="CX488" s="335"/>
      <c r="CY488" s="335"/>
      <c r="CZ488" s="335"/>
      <c r="DA488" s="97"/>
      <c r="DB488" s="334"/>
      <c r="DC488" s="335"/>
      <c r="DD488" s="335"/>
      <c r="DE488" s="335"/>
      <c r="DF488" s="97" t="str">
        <f t="shared" si="933"/>
        <v/>
      </c>
      <c r="DG488" s="993"/>
      <c r="DH488" s="335"/>
      <c r="DI488" s="97" t="str">
        <f t="shared" si="949"/>
        <v/>
      </c>
      <c r="DJ488" s="334"/>
      <c r="DK488" s="335"/>
      <c r="DL488" s="335"/>
      <c r="DM488" s="97"/>
      <c r="DN488" s="334"/>
      <c r="DO488" s="335"/>
      <c r="DP488" s="335"/>
      <c r="DQ488" s="97"/>
      <c r="DR488" s="334"/>
      <c r="DS488" s="335"/>
      <c r="DT488" s="335"/>
      <c r="DU488" s="97"/>
      <c r="DV488" s="334"/>
      <c r="DW488" s="335"/>
      <c r="DX488" s="335"/>
      <c r="DY488" s="97" t="str">
        <f t="shared" si="934"/>
        <v/>
      </c>
      <c r="DZ488" s="998"/>
      <c r="EA488" s="335"/>
      <c r="EB488" s="97" t="str">
        <f t="shared" si="935"/>
        <v/>
      </c>
      <c r="EC488" s="334"/>
      <c r="ED488" s="335"/>
      <c r="EE488" s="335"/>
      <c r="EF488" s="97"/>
      <c r="EG488" s="334"/>
      <c r="EH488" s="335"/>
      <c r="EI488" s="335"/>
      <c r="EJ488" s="97"/>
      <c r="EK488" s="334"/>
      <c r="EL488" s="335"/>
      <c r="EM488" s="335"/>
      <c r="EN488" s="97"/>
      <c r="EO488" s="334"/>
      <c r="EP488" s="335"/>
      <c r="EQ488" s="335"/>
      <c r="ER488" s="97" t="str">
        <f t="shared" si="936"/>
        <v/>
      </c>
      <c r="ES488" s="993"/>
      <c r="ET488" s="335"/>
      <c r="EU488" s="97" t="str">
        <f t="shared" si="937"/>
        <v/>
      </c>
      <c r="EV488" s="334"/>
      <c r="EW488" s="335"/>
      <c r="EX488" s="335"/>
      <c r="EY488" s="97"/>
      <c r="EZ488" s="334"/>
      <c r="FA488" s="335"/>
      <c r="FB488" s="335"/>
      <c r="FC488" s="97"/>
      <c r="FD488" s="334"/>
      <c r="FE488" s="335"/>
      <c r="FF488" s="335"/>
      <c r="FG488" s="97"/>
      <c r="FH488" s="334"/>
      <c r="FI488" s="335"/>
      <c r="FJ488" s="335"/>
      <c r="FK488" s="97" t="str">
        <f t="shared" si="938"/>
        <v/>
      </c>
      <c r="FL488" s="993"/>
      <c r="FM488" s="335"/>
      <c r="FN488" s="97" t="str">
        <f t="shared" si="939"/>
        <v/>
      </c>
      <c r="FO488" s="334"/>
      <c r="FP488" s="335"/>
      <c r="FQ488" s="97"/>
      <c r="FR488" s="334"/>
      <c r="FS488" s="335"/>
      <c r="FT488" s="97"/>
      <c r="FU488" s="334"/>
      <c r="FV488" s="335"/>
      <c r="FW488" s="97"/>
      <c r="FX488" s="334"/>
      <c r="FY488" s="335"/>
      <c r="FZ488" s="97" t="str">
        <f t="shared" si="940"/>
        <v/>
      </c>
      <c r="GA488" s="993"/>
      <c r="GB488" s="335"/>
      <c r="GC488" s="510" t="str">
        <f t="shared" si="941"/>
        <v/>
      </c>
      <c r="GD488" s="336"/>
      <c r="GE488" s="337"/>
      <c r="GF488" s="337"/>
      <c r="GG488" s="337"/>
      <c r="GH488" s="337"/>
      <c r="GI488" s="510"/>
      <c r="GJ488" s="336"/>
      <c r="GK488" s="337"/>
      <c r="GL488" s="337"/>
      <c r="GM488" s="337"/>
      <c r="GN488" s="337"/>
      <c r="GO488" s="510"/>
      <c r="GP488" s="336"/>
      <c r="GQ488" s="337"/>
      <c r="GR488" s="337"/>
      <c r="GS488" s="337"/>
      <c r="GT488" s="337"/>
      <c r="GU488" s="510"/>
      <c r="GV488" s="336"/>
      <c r="GW488" s="337"/>
      <c r="GX488" s="337"/>
      <c r="GY488" s="337"/>
      <c r="GZ488" s="336"/>
      <c r="HA488" s="510" t="str">
        <f t="shared" si="942"/>
        <v/>
      </c>
      <c r="HB488" s="994"/>
      <c r="HC488" s="337"/>
      <c r="HD488" s="510" t="str">
        <f t="shared" si="943"/>
        <v/>
      </c>
      <c r="HE488" s="336"/>
      <c r="HF488" s="337"/>
      <c r="HG488" s="337"/>
      <c r="HH488" s="336"/>
      <c r="HI488" s="510"/>
      <c r="HJ488" s="336"/>
      <c r="HK488" s="337"/>
      <c r="HL488" s="337"/>
      <c r="HM488" s="336"/>
      <c r="HN488" s="510"/>
      <c r="HO488" s="336"/>
      <c r="HP488" s="337"/>
      <c r="HQ488" s="337"/>
      <c r="HR488" s="337"/>
      <c r="HS488" s="510"/>
      <c r="HT488" s="336"/>
      <c r="HU488" s="337"/>
      <c r="HV488" s="337"/>
      <c r="HW488" s="337"/>
      <c r="HX488" s="97" t="str">
        <f t="shared" si="944"/>
        <v/>
      </c>
      <c r="HY488" s="994"/>
      <c r="HZ488" s="337"/>
      <c r="IA488" s="510" t="str">
        <f t="shared" si="945"/>
        <v/>
      </c>
      <c r="IB488" s="336"/>
      <c r="IC488" s="337"/>
      <c r="ID488" s="337"/>
      <c r="IE488" s="510"/>
      <c r="IF488" s="336"/>
      <c r="IG488" s="337"/>
      <c r="IH488" s="337"/>
      <c r="II488" s="510"/>
      <c r="IJ488" s="336"/>
      <c r="IK488" s="337"/>
      <c r="IL488" s="337"/>
      <c r="IM488" s="510"/>
      <c r="IN488" s="336"/>
      <c r="IO488" s="337"/>
      <c r="IP488" s="337"/>
      <c r="IQ488" s="97" t="str">
        <f t="shared" si="946"/>
        <v/>
      </c>
      <c r="IR488" s="994"/>
      <c r="IS488" s="337"/>
      <c r="IT488" s="337"/>
      <c r="IU488" s="337"/>
      <c r="IV488" s="510" t="str">
        <f t="shared" si="947"/>
        <v/>
      </c>
      <c r="IW488" s="995"/>
    </row>
    <row r="489" spans="1:257" x14ac:dyDescent="0.25">
      <c r="A489" s="996"/>
      <c r="B489" s="507">
        <v>11</v>
      </c>
      <c r="C489" s="97" t="str">
        <f>IF(Proponentes!B480&gt;0,Proponentes!B480,"")</f>
        <v/>
      </c>
      <c r="D489" s="335"/>
      <c r="E489" s="335"/>
      <c r="F489" s="334"/>
      <c r="G489" s="335"/>
      <c r="H489" s="335"/>
      <c r="I489" s="335"/>
      <c r="J489" s="335"/>
      <c r="K489" s="335"/>
      <c r="L489" s="335"/>
      <c r="M489" s="334"/>
      <c r="N489" s="335"/>
      <c r="O489" s="335"/>
      <c r="P489" s="335"/>
      <c r="Q489" s="335"/>
      <c r="R489" s="335"/>
      <c r="S489" s="335"/>
      <c r="T489" s="334"/>
      <c r="U489" s="335"/>
      <c r="V489" s="335"/>
      <c r="W489" s="335"/>
      <c r="X489" s="335"/>
      <c r="Y489" s="335"/>
      <c r="Z489" s="335"/>
      <c r="AA489" s="334"/>
      <c r="AB489" s="335"/>
      <c r="AC489" s="335"/>
      <c r="AD489" s="335"/>
      <c r="AE489" s="335"/>
      <c r="AF489" s="335"/>
      <c r="AG489" s="97" t="str">
        <f t="shared" si="925"/>
        <v/>
      </c>
      <c r="AH489" s="993"/>
      <c r="AI489" s="335"/>
      <c r="AJ489" s="335" t="str">
        <f t="shared" si="926"/>
        <v/>
      </c>
      <c r="AK489" s="335"/>
      <c r="AL489" s="334"/>
      <c r="AM489" s="335"/>
      <c r="AN489" s="335"/>
      <c r="AO489" s="335"/>
      <c r="AP489" s="335"/>
      <c r="AQ489" s="335"/>
      <c r="AR489" s="335"/>
      <c r="AS489" s="334"/>
      <c r="AT489" s="335"/>
      <c r="AU489" s="335"/>
      <c r="AV489" s="335"/>
      <c r="AW489" s="335"/>
      <c r="AX489" s="335"/>
      <c r="AY489" s="335"/>
      <c r="AZ489" s="334"/>
      <c r="BA489" s="335"/>
      <c r="BB489" s="335"/>
      <c r="BC489" s="335"/>
      <c r="BD489" s="335"/>
      <c r="BE489" s="335"/>
      <c r="BF489" s="335"/>
      <c r="BG489" s="334"/>
      <c r="BH489" s="335"/>
      <c r="BI489" s="335"/>
      <c r="BJ489" s="335"/>
      <c r="BK489" s="335"/>
      <c r="BL489" s="97" t="str">
        <f t="shared" si="927"/>
        <v/>
      </c>
      <c r="BM489" s="993"/>
      <c r="BN489" s="335" t="str">
        <f t="shared" si="928"/>
        <v/>
      </c>
      <c r="BO489" s="334"/>
      <c r="BP489" s="335"/>
      <c r="BQ489" s="335"/>
      <c r="BR489" s="335"/>
      <c r="BS489" s="335" t="str">
        <f t="shared" si="948"/>
        <v/>
      </c>
      <c r="BT489" s="334"/>
      <c r="BU489" s="335"/>
      <c r="BV489" s="335"/>
      <c r="BW489" s="335"/>
      <c r="BX489" s="335" t="str">
        <f t="shared" si="929"/>
        <v/>
      </c>
      <c r="BY489" s="334"/>
      <c r="BZ489" s="335"/>
      <c r="CA489" s="335"/>
      <c r="CB489" s="335"/>
      <c r="CC489" s="335" t="str">
        <f t="shared" si="930"/>
        <v/>
      </c>
      <c r="CD489" s="334"/>
      <c r="CE489" s="335"/>
      <c r="CF489" s="335"/>
      <c r="CG489" s="335"/>
      <c r="CH489" s="997"/>
      <c r="CI489" s="97" t="str">
        <f t="shared" si="931"/>
        <v/>
      </c>
      <c r="CJ489" s="998"/>
      <c r="CK489" s="335"/>
      <c r="CL489" s="97" t="str">
        <f t="shared" si="932"/>
        <v/>
      </c>
      <c r="CM489" s="334"/>
      <c r="CN489" s="335"/>
      <c r="CO489" s="335"/>
      <c r="CP489" s="335"/>
      <c r="CQ489" s="97"/>
      <c r="CR489" s="334"/>
      <c r="CS489" s="335"/>
      <c r="CT489" s="335"/>
      <c r="CU489" s="335"/>
      <c r="CV489" s="97"/>
      <c r="CW489" s="334"/>
      <c r="CX489" s="335"/>
      <c r="CY489" s="335"/>
      <c r="CZ489" s="335"/>
      <c r="DA489" s="97"/>
      <c r="DB489" s="334"/>
      <c r="DC489" s="335"/>
      <c r="DD489" s="335"/>
      <c r="DE489" s="335"/>
      <c r="DF489" s="97" t="str">
        <f t="shared" si="933"/>
        <v/>
      </c>
      <c r="DG489" s="993"/>
      <c r="DH489" s="335"/>
      <c r="DI489" s="97" t="str">
        <f t="shared" si="949"/>
        <v/>
      </c>
      <c r="DJ489" s="334"/>
      <c r="DK489" s="335"/>
      <c r="DL489" s="335"/>
      <c r="DM489" s="97"/>
      <c r="DN489" s="334"/>
      <c r="DO489" s="335"/>
      <c r="DP489" s="335"/>
      <c r="DQ489" s="97"/>
      <c r="DR489" s="334"/>
      <c r="DS489" s="335"/>
      <c r="DT489" s="335"/>
      <c r="DU489" s="97"/>
      <c r="DV489" s="334"/>
      <c r="DW489" s="335"/>
      <c r="DX489" s="335"/>
      <c r="DY489" s="97" t="str">
        <f t="shared" si="934"/>
        <v/>
      </c>
      <c r="DZ489" s="998"/>
      <c r="EA489" s="335"/>
      <c r="EB489" s="97" t="str">
        <f t="shared" si="935"/>
        <v/>
      </c>
      <c r="EC489" s="334"/>
      <c r="ED489" s="335"/>
      <c r="EE489" s="335"/>
      <c r="EF489" s="97"/>
      <c r="EG489" s="334"/>
      <c r="EH489" s="335"/>
      <c r="EI489" s="335"/>
      <c r="EJ489" s="97"/>
      <c r="EK489" s="334"/>
      <c r="EL489" s="335"/>
      <c r="EM489" s="335"/>
      <c r="EN489" s="97"/>
      <c r="EO489" s="334"/>
      <c r="EP489" s="335"/>
      <c r="EQ489" s="335"/>
      <c r="ER489" s="97" t="str">
        <f t="shared" si="936"/>
        <v/>
      </c>
      <c r="ES489" s="993"/>
      <c r="ET489" s="335"/>
      <c r="EU489" s="97" t="str">
        <f t="shared" si="937"/>
        <v/>
      </c>
      <c r="EV489" s="334"/>
      <c r="EW489" s="335"/>
      <c r="EX489" s="335"/>
      <c r="EY489" s="97"/>
      <c r="EZ489" s="334"/>
      <c r="FA489" s="335"/>
      <c r="FB489" s="335"/>
      <c r="FC489" s="97"/>
      <c r="FD489" s="334"/>
      <c r="FE489" s="335"/>
      <c r="FF489" s="335"/>
      <c r="FG489" s="97"/>
      <c r="FH489" s="334"/>
      <c r="FI489" s="335"/>
      <c r="FJ489" s="335"/>
      <c r="FK489" s="97" t="str">
        <f t="shared" si="938"/>
        <v/>
      </c>
      <c r="FL489" s="993"/>
      <c r="FM489" s="335"/>
      <c r="FN489" s="97" t="str">
        <f t="shared" si="939"/>
        <v/>
      </c>
      <c r="FO489" s="334"/>
      <c r="FP489" s="335"/>
      <c r="FQ489" s="97"/>
      <c r="FR489" s="334"/>
      <c r="FS489" s="335"/>
      <c r="FT489" s="97"/>
      <c r="FU489" s="334"/>
      <c r="FV489" s="335"/>
      <c r="FW489" s="97"/>
      <c r="FX489" s="334"/>
      <c r="FY489" s="335"/>
      <c r="FZ489" s="97" t="str">
        <f t="shared" si="940"/>
        <v/>
      </c>
      <c r="GA489" s="993"/>
      <c r="GB489" s="335"/>
      <c r="GC489" s="510" t="str">
        <f t="shared" si="941"/>
        <v/>
      </c>
      <c r="GD489" s="336"/>
      <c r="GE489" s="337"/>
      <c r="GF489" s="337"/>
      <c r="GG489" s="337"/>
      <c r="GH489" s="337"/>
      <c r="GI489" s="510"/>
      <c r="GJ489" s="336"/>
      <c r="GK489" s="337"/>
      <c r="GL489" s="337"/>
      <c r="GM489" s="337"/>
      <c r="GN489" s="337"/>
      <c r="GO489" s="510"/>
      <c r="GP489" s="336"/>
      <c r="GQ489" s="337"/>
      <c r="GR489" s="337"/>
      <c r="GS489" s="337"/>
      <c r="GT489" s="337"/>
      <c r="GU489" s="510"/>
      <c r="GV489" s="336"/>
      <c r="GW489" s="337"/>
      <c r="GX489" s="337"/>
      <c r="GY489" s="337"/>
      <c r="GZ489" s="336"/>
      <c r="HA489" s="510" t="str">
        <f t="shared" si="942"/>
        <v/>
      </c>
      <c r="HB489" s="994"/>
      <c r="HC489" s="337"/>
      <c r="HD489" s="510" t="str">
        <f t="shared" si="943"/>
        <v/>
      </c>
      <c r="HE489" s="336"/>
      <c r="HF489" s="337"/>
      <c r="HG489" s="337"/>
      <c r="HH489" s="336"/>
      <c r="HI489" s="510"/>
      <c r="HJ489" s="336"/>
      <c r="HK489" s="337"/>
      <c r="HL489" s="337"/>
      <c r="HM489" s="336"/>
      <c r="HN489" s="510"/>
      <c r="HO489" s="336"/>
      <c r="HP489" s="337"/>
      <c r="HQ489" s="337"/>
      <c r="HR489" s="337"/>
      <c r="HS489" s="510"/>
      <c r="HT489" s="336"/>
      <c r="HU489" s="337"/>
      <c r="HV489" s="337"/>
      <c r="HW489" s="337"/>
      <c r="HX489" s="97" t="str">
        <f t="shared" si="944"/>
        <v/>
      </c>
      <c r="HY489" s="994"/>
      <c r="HZ489" s="337"/>
      <c r="IA489" s="510" t="str">
        <f t="shared" si="945"/>
        <v/>
      </c>
      <c r="IB489" s="336"/>
      <c r="IC489" s="337"/>
      <c r="ID489" s="337"/>
      <c r="IE489" s="510"/>
      <c r="IF489" s="336"/>
      <c r="IG489" s="337"/>
      <c r="IH489" s="337"/>
      <c r="II489" s="510"/>
      <c r="IJ489" s="336"/>
      <c r="IK489" s="337"/>
      <c r="IL489" s="337"/>
      <c r="IM489" s="510"/>
      <c r="IN489" s="336"/>
      <c r="IO489" s="337"/>
      <c r="IP489" s="337"/>
      <c r="IQ489" s="97" t="str">
        <f t="shared" si="946"/>
        <v/>
      </c>
      <c r="IR489" s="994"/>
      <c r="IS489" s="337"/>
      <c r="IT489" s="337"/>
      <c r="IU489" s="337"/>
      <c r="IV489" s="510" t="str">
        <f t="shared" si="947"/>
        <v/>
      </c>
      <c r="IW489" s="995"/>
    </row>
    <row r="490" spans="1:257" x14ac:dyDescent="0.25">
      <c r="A490" s="996"/>
      <c r="B490" s="507">
        <v>12</v>
      </c>
      <c r="C490" s="97" t="str">
        <f>IF(Proponentes!B481&gt;0,Proponentes!B481,"")</f>
        <v/>
      </c>
      <c r="D490" s="335"/>
      <c r="E490" s="335"/>
      <c r="F490" s="334"/>
      <c r="G490" s="335"/>
      <c r="H490" s="335"/>
      <c r="I490" s="335"/>
      <c r="J490" s="335"/>
      <c r="K490" s="335"/>
      <c r="L490" s="335"/>
      <c r="M490" s="334"/>
      <c r="N490" s="335"/>
      <c r="O490" s="335"/>
      <c r="P490" s="335"/>
      <c r="Q490" s="335"/>
      <c r="R490" s="335"/>
      <c r="S490" s="335"/>
      <c r="T490" s="334"/>
      <c r="U490" s="335"/>
      <c r="V490" s="335"/>
      <c r="W490" s="335"/>
      <c r="X490" s="335"/>
      <c r="Y490" s="335"/>
      <c r="Z490" s="335"/>
      <c r="AA490" s="334"/>
      <c r="AB490" s="335"/>
      <c r="AC490" s="335"/>
      <c r="AD490" s="335"/>
      <c r="AE490" s="335"/>
      <c r="AF490" s="335"/>
      <c r="AG490" s="97" t="str">
        <f t="shared" si="925"/>
        <v/>
      </c>
      <c r="AH490" s="993"/>
      <c r="AI490" s="335"/>
      <c r="AJ490" s="335" t="str">
        <f t="shared" si="926"/>
        <v/>
      </c>
      <c r="AK490" s="335"/>
      <c r="AL490" s="334"/>
      <c r="AM490" s="335"/>
      <c r="AN490" s="335"/>
      <c r="AO490" s="335"/>
      <c r="AP490" s="335"/>
      <c r="AQ490" s="335"/>
      <c r="AR490" s="335"/>
      <c r="AS490" s="334"/>
      <c r="AT490" s="335"/>
      <c r="AU490" s="335"/>
      <c r="AV490" s="335"/>
      <c r="AW490" s="335"/>
      <c r="AX490" s="335"/>
      <c r="AY490" s="335"/>
      <c r="AZ490" s="334"/>
      <c r="BA490" s="335"/>
      <c r="BB490" s="335"/>
      <c r="BC490" s="335"/>
      <c r="BD490" s="335"/>
      <c r="BE490" s="335"/>
      <c r="BF490" s="335"/>
      <c r="BG490" s="334"/>
      <c r="BH490" s="335"/>
      <c r="BI490" s="335"/>
      <c r="BJ490" s="335"/>
      <c r="BK490" s="335"/>
      <c r="BL490" s="97" t="str">
        <f t="shared" si="927"/>
        <v/>
      </c>
      <c r="BM490" s="993"/>
      <c r="BN490" s="335" t="str">
        <f t="shared" si="928"/>
        <v/>
      </c>
      <c r="BO490" s="334"/>
      <c r="BP490" s="335"/>
      <c r="BQ490" s="335"/>
      <c r="BR490" s="335"/>
      <c r="BS490" s="335" t="str">
        <f t="shared" si="948"/>
        <v/>
      </c>
      <c r="BT490" s="334"/>
      <c r="BU490" s="335"/>
      <c r="BV490" s="335"/>
      <c r="BW490" s="335"/>
      <c r="BX490" s="335" t="str">
        <f t="shared" si="929"/>
        <v/>
      </c>
      <c r="BY490" s="334"/>
      <c r="BZ490" s="335"/>
      <c r="CA490" s="335"/>
      <c r="CB490" s="335"/>
      <c r="CC490" s="335" t="str">
        <f t="shared" si="930"/>
        <v/>
      </c>
      <c r="CD490" s="334"/>
      <c r="CE490" s="335"/>
      <c r="CF490" s="335"/>
      <c r="CG490" s="335"/>
      <c r="CH490" s="997"/>
      <c r="CI490" s="97" t="str">
        <f t="shared" si="931"/>
        <v/>
      </c>
      <c r="CJ490" s="998"/>
      <c r="CK490" s="335"/>
      <c r="CL490" s="97" t="str">
        <f t="shared" si="932"/>
        <v/>
      </c>
      <c r="CM490" s="334"/>
      <c r="CN490" s="335"/>
      <c r="CO490" s="335"/>
      <c r="CP490" s="335"/>
      <c r="CQ490" s="97"/>
      <c r="CR490" s="334"/>
      <c r="CS490" s="335"/>
      <c r="CT490" s="335"/>
      <c r="CU490" s="335"/>
      <c r="CV490" s="97"/>
      <c r="CW490" s="334"/>
      <c r="CX490" s="335"/>
      <c r="CY490" s="335"/>
      <c r="CZ490" s="335"/>
      <c r="DA490" s="97"/>
      <c r="DB490" s="334"/>
      <c r="DC490" s="335"/>
      <c r="DD490" s="335"/>
      <c r="DE490" s="335"/>
      <c r="DF490" s="97" t="str">
        <f t="shared" si="933"/>
        <v/>
      </c>
      <c r="DG490" s="993"/>
      <c r="DH490" s="335"/>
      <c r="DI490" s="97" t="str">
        <f t="shared" si="949"/>
        <v/>
      </c>
      <c r="DJ490" s="334"/>
      <c r="DK490" s="335"/>
      <c r="DL490" s="335"/>
      <c r="DM490" s="97"/>
      <c r="DN490" s="334"/>
      <c r="DO490" s="335"/>
      <c r="DP490" s="335"/>
      <c r="DQ490" s="97"/>
      <c r="DR490" s="334"/>
      <c r="DS490" s="335"/>
      <c r="DT490" s="335"/>
      <c r="DU490" s="97"/>
      <c r="DV490" s="334"/>
      <c r="DW490" s="335"/>
      <c r="DX490" s="335"/>
      <c r="DY490" s="97" t="str">
        <f t="shared" si="934"/>
        <v/>
      </c>
      <c r="DZ490" s="998"/>
      <c r="EA490" s="335"/>
      <c r="EB490" s="97" t="str">
        <f t="shared" si="935"/>
        <v/>
      </c>
      <c r="EC490" s="334"/>
      <c r="ED490" s="335"/>
      <c r="EE490" s="335"/>
      <c r="EF490" s="97"/>
      <c r="EG490" s="334"/>
      <c r="EH490" s="335"/>
      <c r="EI490" s="335"/>
      <c r="EJ490" s="97"/>
      <c r="EK490" s="334"/>
      <c r="EL490" s="335"/>
      <c r="EM490" s="335"/>
      <c r="EN490" s="97"/>
      <c r="EO490" s="334"/>
      <c r="EP490" s="335"/>
      <c r="EQ490" s="335"/>
      <c r="ER490" s="97" t="str">
        <f t="shared" si="936"/>
        <v/>
      </c>
      <c r="ES490" s="993"/>
      <c r="ET490" s="335"/>
      <c r="EU490" s="97" t="str">
        <f t="shared" si="937"/>
        <v/>
      </c>
      <c r="EV490" s="334"/>
      <c r="EW490" s="335"/>
      <c r="EX490" s="335"/>
      <c r="EY490" s="97"/>
      <c r="EZ490" s="334"/>
      <c r="FA490" s="335"/>
      <c r="FB490" s="335"/>
      <c r="FC490" s="97"/>
      <c r="FD490" s="334"/>
      <c r="FE490" s="335"/>
      <c r="FF490" s="335"/>
      <c r="FG490" s="97"/>
      <c r="FH490" s="334"/>
      <c r="FI490" s="335"/>
      <c r="FJ490" s="335"/>
      <c r="FK490" s="97" t="str">
        <f t="shared" si="938"/>
        <v/>
      </c>
      <c r="FL490" s="993"/>
      <c r="FM490" s="335"/>
      <c r="FN490" s="97" t="str">
        <f t="shared" si="939"/>
        <v/>
      </c>
      <c r="FO490" s="334"/>
      <c r="FP490" s="335"/>
      <c r="FQ490" s="97"/>
      <c r="FR490" s="334"/>
      <c r="FS490" s="335"/>
      <c r="FT490" s="97"/>
      <c r="FU490" s="334"/>
      <c r="FV490" s="335"/>
      <c r="FW490" s="97"/>
      <c r="FX490" s="334"/>
      <c r="FY490" s="335"/>
      <c r="FZ490" s="97" t="str">
        <f t="shared" si="940"/>
        <v/>
      </c>
      <c r="GA490" s="993"/>
      <c r="GB490" s="335"/>
      <c r="GC490" s="510" t="str">
        <f t="shared" si="941"/>
        <v/>
      </c>
      <c r="GD490" s="336"/>
      <c r="GE490" s="337"/>
      <c r="GF490" s="337"/>
      <c r="GG490" s="337"/>
      <c r="GH490" s="337"/>
      <c r="GI490" s="510"/>
      <c r="GJ490" s="336"/>
      <c r="GK490" s="337"/>
      <c r="GL490" s="337"/>
      <c r="GM490" s="337"/>
      <c r="GN490" s="337"/>
      <c r="GO490" s="510"/>
      <c r="GP490" s="336"/>
      <c r="GQ490" s="337"/>
      <c r="GR490" s="337"/>
      <c r="GS490" s="337"/>
      <c r="GT490" s="337"/>
      <c r="GU490" s="510"/>
      <c r="GV490" s="336"/>
      <c r="GW490" s="337"/>
      <c r="GX490" s="337"/>
      <c r="GY490" s="337"/>
      <c r="GZ490" s="336"/>
      <c r="HA490" s="510" t="str">
        <f t="shared" si="942"/>
        <v/>
      </c>
      <c r="HB490" s="994"/>
      <c r="HC490" s="337"/>
      <c r="HD490" s="510" t="str">
        <f t="shared" si="943"/>
        <v/>
      </c>
      <c r="HE490" s="336"/>
      <c r="HF490" s="337"/>
      <c r="HG490" s="337"/>
      <c r="HH490" s="336"/>
      <c r="HI490" s="510"/>
      <c r="HJ490" s="336"/>
      <c r="HK490" s="337"/>
      <c r="HL490" s="337"/>
      <c r="HM490" s="336"/>
      <c r="HN490" s="510"/>
      <c r="HO490" s="336"/>
      <c r="HP490" s="337"/>
      <c r="HQ490" s="337"/>
      <c r="HR490" s="337"/>
      <c r="HS490" s="510"/>
      <c r="HT490" s="336"/>
      <c r="HU490" s="337"/>
      <c r="HV490" s="337"/>
      <c r="HW490" s="337"/>
      <c r="HX490" s="97" t="str">
        <f t="shared" si="944"/>
        <v/>
      </c>
      <c r="HY490" s="994"/>
      <c r="HZ490" s="337"/>
      <c r="IA490" s="510" t="str">
        <f t="shared" si="945"/>
        <v/>
      </c>
      <c r="IB490" s="336"/>
      <c r="IC490" s="337"/>
      <c r="ID490" s="337"/>
      <c r="IE490" s="510"/>
      <c r="IF490" s="336"/>
      <c r="IG490" s="337"/>
      <c r="IH490" s="337"/>
      <c r="II490" s="510"/>
      <c r="IJ490" s="336"/>
      <c r="IK490" s="337"/>
      <c r="IL490" s="337"/>
      <c r="IM490" s="510"/>
      <c r="IN490" s="336"/>
      <c r="IO490" s="337"/>
      <c r="IP490" s="337"/>
      <c r="IQ490" s="97" t="str">
        <f t="shared" si="946"/>
        <v/>
      </c>
      <c r="IR490" s="994"/>
      <c r="IS490" s="337"/>
      <c r="IT490" s="337"/>
      <c r="IU490" s="337"/>
      <c r="IV490" s="510" t="str">
        <f t="shared" si="947"/>
        <v/>
      </c>
      <c r="IW490" s="995"/>
    </row>
    <row r="491" spans="1:257" x14ac:dyDescent="0.25">
      <c r="A491" s="548">
        <v>37</v>
      </c>
      <c r="B491" s="514"/>
      <c r="C491" s="514"/>
      <c r="D491" s="514"/>
      <c r="E491" s="514"/>
      <c r="F491" s="515"/>
      <c r="G491" s="514"/>
      <c r="H491" s="514"/>
      <c r="I491" s="514"/>
      <c r="J491" s="514"/>
      <c r="K491" s="514"/>
      <c r="L491" s="514"/>
      <c r="M491" s="514"/>
      <c r="N491" s="514"/>
      <c r="O491" s="514"/>
      <c r="P491" s="514"/>
      <c r="Q491" s="514"/>
      <c r="R491" s="514"/>
      <c r="S491" s="514"/>
      <c r="T491" s="514"/>
      <c r="U491" s="514"/>
      <c r="V491" s="514"/>
      <c r="W491" s="514"/>
      <c r="X491" s="514"/>
      <c r="Y491" s="514"/>
      <c r="Z491" s="514"/>
      <c r="AA491" s="514"/>
      <c r="AB491" s="514"/>
      <c r="AC491" s="514"/>
      <c r="AD491" s="514"/>
      <c r="AE491" s="514"/>
      <c r="AF491" s="514"/>
      <c r="AG491" s="514"/>
      <c r="AH491" s="514"/>
      <c r="AI491" s="514"/>
      <c r="AJ491" s="514"/>
      <c r="AK491" s="514"/>
      <c r="AL491" s="514"/>
      <c r="AM491" s="514"/>
      <c r="AN491" s="514"/>
      <c r="AO491" s="514"/>
      <c r="AP491" s="514"/>
      <c r="AQ491" s="514"/>
      <c r="AR491" s="514"/>
      <c r="AS491" s="514"/>
      <c r="AT491" s="514"/>
      <c r="AU491" s="514"/>
      <c r="AV491" s="514"/>
      <c r="AW491" s="514"/>
      <c r="AX491" s="514"/>
      <c r="AY491" s="514"/>
      <c r="AZ491" s="514"/>
      <c r="BA491" s="514"/>
      <c r="BB491" s="514"/>
      <c r="BC491" s="514"/>
      <c r="BD491" s="514"/>
      <c r="BE491" s="514"/>
      <c r="BF491" s="514"/>
      <c r="BG491" s="514"/>
      <c r="BH491" s="514"/>
      <c r="BI491" s="514"/>
      <c r="BJ491" s="514"/>
      <c r="BK491" s="514"/>
      <c r="BL491" s="514"/>
      <c r="BM491" s="514"/>
      <c r="BN491" s="514"/>
      <c r="BO491" s="514"/>
      <c r="BP491" s="514"/>
      <c r="BQ491" s="514"/>
      <c r="BR491" s="514"/>
      <c r="BS491" s="514"/>
      <c r="BT491" s="514"/>
      <c r="BU491" s="514"/>
      <c r="BV491" s="514"/>
      <c r="BW491" s="514"/>
      <c r="BX491" s="514"/>
      <c r="BY491" s="514"/>
      <c r="BZ491" s="514"/>
      <c r="CA491" s="514"/>
      <c r="CB491" s="514"/>
      <c r="CC491" s="514"/>
      <c r="CD491" s="514"/>
      <c r="CE491" s="514"/>
      <c r="CF491" s="514"/>
      <c r="CG491" s="514"/>
      <c r="CH491" s="516"/>
      <c r="CI491" s="514"/>
      <c r="CJ491" s="514"/>
      <c r="CK491" s="514"/>
      <c r="CL491" s="514"/>
      <c r="CM491" s="514"/>
      <c r="CN491" s="514"/>
      <c r="CO491" s="514"/>
      <c r="CP491" s="514"/>
      <c r="CQ491" s="514"/>
      <c r="CR491" s="514"/>
      <c r="CS491" s="514"/>
      <c r="CT491" s="514"/>
      <c r="CU491" s="514"/>
      <c r="CV491" s="514"/>
      <c r="CW491" s="514"/>
      <c r="CX491" s="514"/>
      <c r="CY491" s="514"/>
      <c r="CZ491" s="514"/>
      <c r="DA491" s="514"/>
      <c r="DB491" s="514"/>
      <c r="DC491" s="514"/>
      <c r="DD491" s="514"/>
      <c r="DE491" s="514"/>
      <c r="DF491" s="514"/>
      <c r="DG491" s="514"/>
      <c r="DH491" s="514"/>
      <c r="DI491" s="514"/>
      <c r="DJ491" s="514"/>
      <c r="DK491" s="514"/>
      <c r="DL491" s="514"/>
      <c r="DM491" s="514"/>
      <c r="DN491" s="514"/>
      <c r="DO491" s="514"/>
      <c r="DP491" s="514"/>
      <c r="DQ491" s="514"/>
      <c r="DR491" s="514"/>
      <c r="DS491" s="514"/>
      <c r="DT491" s="514"/>
      <c r="DU491" s="514"/>
      <c r="DV491" s="514"/>
      <c r="DW491" s="514"/>
      <c r="DX491" s="514"/>
      <c r="DY491" s="514"/>
      <c r="DZ491" s="514"/>
      <c r="EA491" s="514"/>
      <c r="EB491" s="514"/>
      <c r="EC491" s="514"/>
      <c r="ED491" s="514"/>
      <c r="EE491" s="514"/>
      <c r="EF491" s="514"/>
      <c r="EG491" s="514"/>
      <c r="EH491" s="514"/>
      <c r="EI491" s="514"/>
      <c r="EJ491" s="514"/>
      <c r="EK491" s="514"/>
      <c r="EL491" s="514"/>
      <c r="EM491" s="514"/>
      <c r="EN491" s="514"/>
      <c r="EO491" s="514"/>
      <c r="EP491" s="514"/>
      <c r="EQ491" s="514"/>
      <c r="ER491" s="514"/>
      <c r="ES491" s="514"/>
      <c r="ET491" s="514"/>
      <c r="EU491" s="514"/>
      <c r="EV491" s="514"/>
      <c r="EW491" s="514"/>
      <c r="EX491" s="514"/>
      <c r="EY491" s="514"/>
      <c r="EZ491" s="514"/>
      <c r="FA491" s="514"/>
      <c r="FB491" s="514"/>
      <c r="FC491" s="514"/>
      <c r="FD491" s="514"/>
      <c r="FE491" s="514"/>
      <c r="FF491" s="514"/>
      <c r="FG491" s="514"/>
      <c r="FH491" s="514"/>
      <c r="FI491" s="514"/>
      <c r="FJ491" s="514"/>
      <c r="FK491" s="514"/>
      <c r="FL491" s="514"/>
      <c r="FM491" s="514"/>
      <c r="FN491" s="514"/>
      <c r="FO491" s="514"/>
      <c r="FP491" s="514"/>
      <c r="FQ491" s="514"/>
      <c r="FR491" s="514"/>
      <c r="FS491" s="514"/>
      <c r="FT491" s="514"/>
      <c r="FU491" s="514"/>
      <c r="FV491" s="514"/>
      <c r="FW491" s="514"/>
      <c r="FX491" s="514"/>
      <c r="FY491" s="514"/>
      <c r="FZ491" s="514"/>
      <c r="GA491" s="514"/>
      <c r="GB491" s="514"/>
      <c r="GC491" s="514"/>
      <c r="GD491" s="514"/>
      <c r="GE491" s="514"/>
      <c r="GF491" s="514"/>
      <c r="GG491" s="514"/>
      <c r="GH491" s="514"/>
      <c r="GI491" s="514"/>
      <c r="GJ491" s="514"/>
      <c r="GK491" s="514"/>
      <c r="GL491" s="514"/>
      <c r="GM491" s="514"/>
      <c r="GN491" s="514"/>
      <c r="GO491" s="514"/>
      <c r="GP491" s="514"/>
      <c r="GQ491" s="514"/>
      <c r="GR491" s="514"/>
      <c r="GS491" s="514"/>
      <c r="GT491" s="514"/>
      <c r="GU491" s="514"/>
      <c r="GV491" s="514"/>
      <c r="GW491" s="514"/>
      <c r="GX491" s="514"/>
      <c r="GY491" s="514"/>
      <c r="GZ491" s="514"/>
      <c r="HA491" s="514"/>
      <c r="HB491" s="514"/>
      <c r="HC491" s="514"/>
      <c r="HD491" s="514"/>
      <c r="HE491" s="514"/>
      <c r="HF491" s="514"/>
      <c r="HG491" s="514"/>
      <c r="HH491" s="514"/>
      <c r="HI491" s="514"/>
      <c r="HJ491" s="514"/>
      <c r="HK491" s="514"/>
      <c r="HL491" s="514"/>
      <c r="HM491" s="514"/>
      <c r="HN491" s="514"/>
      <c r="HO491" s="514"/>
      <c r="HP491" s="514"/>
      <c r="HQ491" s="514"/>
      <c r="HR491" s="514"/>
      <c r="HS491" s="514"/>
      <c r="HT491" s="514"/>
      <c r="HU491" s="514"/>
      <c r="HV491" s="514"/>
      <c r="HW491" s="514"/>
      <c r="HX491" s="514"/>
      <c r="HY491" s="514"/>
      <c r="HZ491" s="514"/>
      <c r="IA491" s="514"/>
      <c r="IB491" s="514"/>
      <c r="IC491" s="514"/>
      <c r="ID491" s="514"/>
      <c r="IE491" s="514"/>
      <c r="IF491" s="514"/>
      <c r="IG491" s="514"/>
      <c r="IH491" s="514"/>
      <c r="II491" s="514"/>
      <c r="IJ491" s="514"/>
      <c r="IK491" s="514"/>
      <c r="IL491" s="514"/>
      <c r="IM491" s="514"/>
      <c r="IN491" s="514"/>
      <c r="IO491" s="514"/>
      <c r="IP491" s="514"/>
      <c r="IQ491" s="514"/>
      <c r="IR491" s="514"/>
      <c r="IS491" s="514"/>
      <c r="IT491" s="514"/>
      <c r="IU491" s="514"/>
      <c r="IV491" s="514"/>
      <c r="IW491" s="549"/>
    </row>
    <row r="492" spans="1:257" ht="22.5" customHeight="1" x14ac:dyDescent="0.25">
      <c r="A492" s="996">
        <f t="shared" ref="A492" si="950">A504</f>
        <v>38</v>
      </c>
      <c r="B492" s="507">
        <v>1</v>
      </c>
      <c r="C492" s="97" t="str">
        <f>IF(Proponentes!B483&gt;0,Proponentes!B483,"")</f>
        <v>UNIÓN TEMPORAL FISE 2021</v>
      </c>
      <c r="D492" s="335"/>
      <c r="E492" s="335" t="s">
        <v>1904</v>
      </c>
      <c r="F492" s="334" t="s">
        <v>1725</v>
      </c>
      <c r="G492" s="341">
        <v>44864</v>
      </c>
      <c r="H492" s="335" t="s">
        <v>1631</v>
      </c>
      <c r="I492" s="335" t="s">
        <v>1538</v>
      </c>
      <c r="J492" s="335"/>
      <c r="K492" s="335"/>
      <c r="L492" s="335" t="s">
        <v>1905</v>
      </c>
      <c r="M492" s="334" t="s">
        <v>1906</v>
      </c>
      <c r="N492" s="341">
        <v>47342</v>
      </c>
      <c r="O492" s="335" t="s">
        <v>1631</v>
      </c>
      <c r="P492" s="335" t="s">
        <v>1538</v>
      </c>
      <c r="Q492" s="335"/>
      <c r="R492" s="335"/>
      <c r="S492" s="335"/>
      <c r="T492" s="334"/>
      <c r="U492" s="335"/>
      <c r="V492" s="335"/>
      <c r="W492" s="335"/>
      <c r="X492" s="335"/>
      <c r="Y492" s="335"/>
      <c r="Z492" s="335"/>
      <c r="AA492" s="334"/>
      <c r="AB492" s="335"/>
      <c r="AC492" s="335"/>
      <c r="AD492" s="335"/>
      <c r="AE492" s="335"/>
      <c r="AF492" s="335"/>
      <c r="AG492" s="97" t="str">
        <f t="shared" ref="AG492" si="951">IF(E492="","",IF(K492=0,IF(R492=0,IF(Y492=0,IF(AF492=0,"CUMPLE","NO CUMPLE"),"NO CUMPLE"),"NO CUMPLE"),"NO CUMPLE"))</f>
        <v>CUMPLE</v>
      </c>
      <c r="AH492" s="993"/>
      <c r="AI492" s="335"/>
      <c r="AJ492" s="335" t="str">
        <f t="shared" ref="AJ492" si="952">IF(E492&gt;0,E492,"")</f>
        <v>SERVICONCEL LTDA</v>
      </c>
      <c r="AK492" s="335" t="s">
        <v>1631</v>
      </c>
      <c r="AL492" s="334" t="s">
        <v>1725</v>
      </c>
      <c r="AM492" s="341">
        <v>44864</v>
      </c>
      <c r="AN492" s="335" t="s">
        <v>1538</v>
      </c>
      <c r="AO492" s="335"/>
      <c r="AP492" s="335"/>
      <c r="AQ492" s="335" t="s">
        <v>190</v>
      </c>
      <c r="AR492" s="335" t="s">
        <v>1631</v>
      </c>
      <c r="AS492" s="334" t="s">
        <v>1906</v>
      </c>
      <c r="AT492" s="341">
        <v>47342</v>
      </c>
      <c r="AU492" s="335"/>
      <c r="AV492" s="335"/>
      <c r="AW492" s="335"/>
      <c r="AX492" s="335"/>
      <c r="AY492" s="335"/>
      <c r="AZ492" s="334"/>
      <c r="BA492" s="335"/>
      <c r="BB492" s="335"/>
      <c r="BC492" s="335"/>
      <c r="BD492" s="335"/>
      <c r="BE492" s="335"/>
      <c r="BF492" s="335"/>
      <c r="BG492" s="334"/>
      <c r="BH492" s="335"/>
      <c r="BI492" s="335"/>
      <c r="BJ492" s="335"/>
      <c r="BK492" s="335"/>
      <c r="BL492" s="97" t="str">
        <f t="shared" ref="BL492" si="953">IF(AJ492="","",IF(AP492=0,IF(AW492=0,IF(BD492=0,IF(BK492=0,"CUMPLE","NO CUMPLE"),"NO CUMPLE"),"NO CUMPLE"),"NO CUMPLE"))</f>
        <v>CUMPLE</v>
      </c>
      <c r="BM492" s="993"/>
      <c r="BN492" s="335" t="str">
        <f t="shared" ref="BN492:BN503" si="954">IF(E492&gt;0,E492,"")</f>
        <v>SERVICONCEL LTDA</v>
      </c>
      <c r="BO492" s="334" t="s">
        <v>1664</v>
      </c>
      <c r="BP492" s="335" t="s">
        <v>1631</v>
      </c>
      <c r="BQ492" s="335">
        <v>11</v>
      </c>
      <c r="BR492" s="335"/>
      <c r="BS492" s="335" t="str">
        <f t="shared" ref="BS492:BS503" si="955">IF(L492&gt;0,L492,"")</f>
        <v>FIDELITY COMPANY LTDA</v>
      </c>
      <c r="BT492" s="334" t="s">
        <v>1907</v>
      </c>
      <c r="BU492" s="335" t="s">
        <v>1631</v>
      </c>
      <c r="BV492" s="335">
        <v>30</v>
      </c>
      <c r="BW492" s="335"/>
      <c r="BX492" s="335" t="str">
        <f t="shared" ref="BX492:BX503" si="956">IF(S492&gt;0,S492,"")</f>
        <v/>
      </c>
      <c r="BY492" s="334"/>
      <c r="BZ492" s="335"/>
      <c r="CA492" s="335"/>
      <c r="CB492" s="335"/>
      <c r="CC492" s="335" t="str">
        <f t="shared" ref="CC492:CC503" si="957">IF(Z492&gt;0,Z492,"")</f>
        <v/>
      </c>
      <c r="CD492" s="334"/>
      <c r="CE492" s="335"/>
      <c r="CF492" s="335"/>
      <c r="CG492" s="335"/>
      <c r="CH492" s="997">
        <f>Proponentes!N483</f>
        <v>0</v>
      </c>
      <c r="CI492" s="97" t="str">
        <f t="shared" ref="CI492:CI503" si="958">IF(BN492="","",IF(CJ492=0,"CUMPLE","NO CUMPLE"))</f>
        <v>CUMPLE</v>
      </c>
      <c r="CJ492" s="998"/>
      <c r="CK492" s="335"/>
      <c r="CL492" s="97" t="str">
        <f t="shared" ref="CL492:CL503" si="959">IF(E492&gt;0,E492,"")</f>
        <v>SERVICONCEL LTDA</v>
      </c>
      <c r="CM492" s="509" t="s">
        <v>332</v>
      </c>
      <c r="CN492" s="335" t="s">
        <v>1538</v>
      </c>
      <c r="CO492" s="335" t="s">
        <v>1631</v>
      </c>
      <c r="CP492" s="335"/>
      <c r="CQ492" s="97" t="s">
        <v>1908</v>
      </c>
      <c r="CR492" s="334" t="s">
        <v>315</v>
      </c>
      <c r="CS492" s="335" t="s">
        <v>1538</v>
      </c>
      <c r="CT492" s="335" t="s">
        <v>1631</v>
      </c>
      <c r="CU492" s="335"/>
      <c r="CV492" s="97"/>
      <c r="CW492" s="334"/>
      <c r="CX492" s="335"/>
      <c r="CY492" s="335"/>
      <c r="CZ492" s="335"/>
      <c r="DA492" s="97"/>
      <c r="DB492" s="334"/>
      <c r="DC492" s="335"/>
      <c r="DD492" s="335"/>
      <c r="DE492" s="335"/>
      <c r="DF492" s="97" t="str">
        <f t="shared" ref="DF492" si="960">IF(CL492="","",IF(CP492=0,IF(CU492=0,IF(CZ492=0,IF(DE492=0,"CUMPLE","NO CUMPLE"),"NO CUMPLE"),"NO CUMPLE"),"NO CUMPLE"))</f>
        <v>CUMPLE</v>
      </c>
      <c r="DG492" s="993"/>
      <c r="DH492" s="335"/>
      <c r="DI492" s="97" t="str">
        <f t="shared" ref="DI492" si="961">IF(E492&gt;0,E492,"")</f>
        <v>SERVICONCEL LTDA</v>
      </c>
      <c r="DJ492" s="334" t="s">
        <v>332</v>
      </c>
      <c r="DK492" s="335" t="s">
        <v>1631</v>
      </c>
      <c r="DL492" s="335"/>
      <c r="DM492" s="97" t="s">
        <v>1909</v>
      </c>
      <c r="DN492" s="334" t="s">
        <v>315</v>
      </c>
      <c r="DO492" s="335" t="s">
        <v>1631</v>
      </c>
      <c r="DP492" s="335"/>
      <c r="DQ492" s="97"/>
      <c r="DR492" s="334"/>
      <c r="DS492" s="335"/>
      <c r="DT492" s="335"/>
      <c r="DU492" s="97"/>
      <c r="DV492" s="334"/>
      <c r="DW492" s="335"/>
      <c r="DX492" s="335"/>
      <c r="DY492" s="97" t="str">
        <f t="shared" ref="DY492" si="962">IF(DI492="","",IF(DL492=0,IF(DP492=0,IF(DT492=0,IF(DX492=0,"CUMPLE","NO CUMPLE"),"NO CUMPLE"),"NO CUMPLE"),"NO CUMPLE"))</f>
        <v>CUMPLE</v>
      </c>
      <c r="DZ492" s="998"/>
      <c r="EA492" s="335"/>
      <c r="EB492" s="97" t="str">
        <f t="shared" ref="EB492:EB503" si="963">IF(E492&gt;0,E492,"")</f>
        <v>SERVICONCEL LTDA</v>
      </c>
      <c r="EC492" s="334" t="s">
        <v>321</v>
      </c>
      <c r="ED492" s="335" t="s">
        <v>1631</v>
      </c>
      <c r="EE492" s="335"/>
      <c r="EF492" s="97" t="s">
        <v>1908</v>
      </c>
      <c r="EG492" s="334" t="s">
        <v>315</v>
      </c>
      <c r="EH492" s="335" t="s">
        <v>1631</v>
      </c>
      <c r="EI492" s="335"/>
      <c r="EJ492" s="97"/>
      <c r="EK492" s="334"/>
      <c r="EL492" s="335"/>
      <c r="EM492" s="335"/>
      <c r="EN492" s="97"/>
      <c r="EO492" s="334"/>
      <c r="EP492" s="335"/>
      <c r="EQ492" s="335"/>
      <c r="ER492" s="97" t="str">
        <f t="shared" ref="ER492" si="964">IF(EB492="","",IF(EE492=0,IF(EI492=0,IF(EM492=0,IF(EQ492=0,"CUMPLE","NO CUMPLE"),"NO CUMPLE"),"NO CUMPLE"),"NO CUMPLE"))</f>
        <v>CUMPLE</v>
      </c>
      <c r="ES492" s="993"/>
      <c r="ET492" s="335"/>
      <c r="EU492" s="97" t="str">
        <f t="shared" ref="EU492:EU503" si="965">IF(E492&gt;0,E492,"")</f>
        <v>SERVICONCEL LTDA</v>
      </c>
      <c r="EV492" s="334" t="s">
        <v>1651</v>
      </c>
      <c r="EW492" s="335" t="s">
        <v>1631</v>
      </c>
      <c r="EX492" s="335"/>
      <c r="EY492" s="97" t="s">
        <v>1908</v>
      </c>
      <c r="EZ492" s="334" t="s">
        <v>1910</v>
      </c>
      <c r="FA492" s="335" t="s">
        <v>1631</v>
      </c>
      <c r="FB492" s="335"/>
      <c r="FC492" s="97"/>
      <c r="FD492" s="334"/>
      <c r="FE492" s="335"/>
      <c r="FF492" s="335"/>
      <c r="FG492" s="97"/>
      <c r="FH492" s="334"/>
      <c r="FI492" s="335"/>
      <c r="FJ492" s="335"/>
      <c r="FK492" s="97" t="str">
        <f t="shared" ref="FK492" si="966">IF(EU492="","",IF(EX492=0,IF(FB492=0,IF(FF492=0,IF(FJ492=0,"CUMPLE","NO CUMPLE"),"NO CUMPLE"),"NO CUMPLE"),"NO CUMPLE"))</f>
        <v>CUMPLE</v>
      </c>
      <c r="FL492" s="993"/>
      <c r="FM492" s="335"/>
      <c r="FN492" s="97" t="str">
        <f t="shared" ref="FN492:FN503" si="967">IF(E492&gt;0,E492,"")</f>
        <v>SERVICONCEL LTDA</v>
      </c>
      <c r="FO492" s="334" t="s">
        <v>1911</v>
      </c>
      <c r="FP492" s="335"/>
      <c r="FQ492" s="97" t="s">
        <v>190</v>
      </c>
      <c r="FR492" s="334" t="s">
        <v>747</v>
      </c>
      <c r="FS492" s="335"/>
      <c r="FT492" s="97"/>
      <c r="FU492" s="334"/>
      <c r="FV492" s="335"/>
      <c r="FW492" s="97"/>
      <c r="FX492" s="334"/>
      <c r="FY492" s="335"/>
      <c r="FZ492" s="97" t="str">
        <f t="shared" ref="FZ492" si="968">IF(FN492="","",IF(FP492=0,IF(FS492=0,IF(FV492=0,IF(FY492=0,"CUMPLE","NO CUMPLE"),"NO CUMPLE"),"NO CUMPLE"),"NO CUMPLE"))</f>
        <v>CUMPLE</v>
      </c>
      <c r="GA492" s="993"/>
      <c r="GB492" s="335"/>
      <c r="GC492" s="510" t="str">
        <f t="shared" ref="GC492:GC503" si="969">IF(E492&gt;0,E492,"")</f>
        <v>SERVICONCEL LTDA</v>
      </c>
      <c r="GD492" s="336" t="s">
        <v>768</v>
      </c>
      <c r="GE492" s="337" t="s">
        <v>1631</v>
      </c>
      <c r="GF492" s="337"/>
      <c r="GG492" s="337"/>
      <c r="GH492" s="337"/>
      <c r="GI492" s="510" t="s">
        <v>190</v>
      </c>
      <c r="GJ492" s="336" t="s">
        <v>1711</v>
      </c>
      <c r="GK492" s="337" t="s">
        <v>1631</v>
      </c>
      <c r="GL492" s="337"/>
      <c r="GM492" s="337"/>
      <c r="GN492" s="337"/>
      <c r="GO492" s="510"/>
      <c r="GP492" s="336"/>
      <c r="GQ492" s="337"/>
      <c r="GR492" s="337"/>
      <c r="GS492" s="337"/>
      <c r="GT492" s="337"/>
      <c r="GU492" s="510"/>
      <c r="GV492" s="336"/>
      <c r="GW492" s="337"/>
      <c r="GX492" s="337"/>
      <c r="GY492" s="337"/>
      <c r="GZ492" s="336"/>
      <c r="HA492" s="510" t="str">
        <f t="shared" ref="HA492" si="970">IF(GC492="","",IF(GH492=0,IF(GN492=0,IF(GT492=0,IF(GZ492=0,"CUMPLE","NO CUMPLE"),"NO CUMPLE"),"NO CUMPLE"),"NO CUMPLE"))</f>
        <v>CUMPLE</v>
      </c>
      <c r="HB492" s="994"/>
      <c r="HC492" s="337"/>
      <c r="HD492" s="510" t="str">
        <f t="shared" ref="HD492:HD503" si="971">IF(E492&gt;0,E492,"")</f>
        <v>SERVICONCEL LTDA</v>
      </c>
      <c r="HE492" s="336" t="s">
        <v>1651</v>
      </c>
      <c r="HF492" s="337" t="s">
        <v>1631</v>
      </c>
      <c r="HG492" s="337" t="s">
        <v>1631</v>
      </c>
      <c r="HH492" s="336"/>
      <c r="HI492" s="510" t="s">
        <v>190</v>
      </c>
      <c r="HJ492" s="336" t="s">
        <v>1912</v>
      </c>
      <c r="HK492" s="337" t="s">
        <v>1631</v>
      </c>
      <c r="HL492" s="337" t="s">
        <v>1631</v>
      </c>
      <c r="HM492" s="336"/>
      <c r="HN492" s="510"/>
      <c r="HO492" s="336"/>
      <c r="HP492" s="337"/>
      <c r="HQ492" s="337"/>
      <c r="HR492" s="337"/>
      <c r="HS492" s="510"/>
      <c r="HT492" s="336"/>
      <c r="HU492" s="337"/>
      <c r="HV492" s="337"/>
      <c r="HW492" s="337"/>
      <c r="HX492" s="97" t="str">
        <f t="shared" ref="HX492" si="972">IF(HD492="","",IF(HH492=0,IF(HM492=0,IF(HR492=0,IF(HW492=0,"CUMPLE","NO CUMPLE"),"NO CUMPLE"),"NO CUMPLE"),"NO CUMPLE"))</f>
        <v>CUMPLE</v>
      </c>
      <c r="HY492" s="994"/>
      <c r="HZ492" s="337"/>
      <c r="IA492" s="510" t="str">
        <f t="shared" ref="IA492:IA503" si="973">IF(E492&gt;0,E492,"")</f>
        <v>SERVICONCEL LTDA</v>
      </c>
      <c r="IB492" s="336" t="s">
        <v>949</v>
      </c>
      <c r="IC492" s="337" t="s">
        <v>1631</v>
      </c>
      <c r="ID492" s="337"/>
      <c r="IE492" s="510" t="s">
        <v>1913</v>
      </c>
      <c r="IF492" s="336" t="s">
        <v>378</v>
      </c>
      <c r="IG492" s="337"/>
      <c r="IH492" s="337"/>
      <c r="II492" s="510"/>
      <c r="IJ492" s="336"/>
      <c r="IK492" s="337"/>
      <c r="IL492" s="337"/>
      <c r="IM492" s="510"/>
      <c r="IN492" s="336"/>
      <c r="IO492" s="337"/>
      <c r="IP492" s="337"/>
      <c r="IQ492" s="97" t="str">
        <f t="shared" ref="IQ492:IQ503" si="974">IF(IA492="","",IF(ID492=0,IF(IH492=0,IF(IL492=0,IF(IP492=0,"CUMPLE","NO CUMPLE"),"NO CUMPLE"),"NO CUMPLE"),"NO CUMPLE"))</f>
        <v>CUMPLE</v>
      </c>
      <c r="IR492" s="994"/>
      <c r="IS492" s="337"/>
      <c r="IT492" s="337" t="s">
        <v>1631</v>
      </c>
      <c r="IU492" s="336" t="s">
        <v>332</v>
      </c>
      <c r="IV492" s="510" t="str">
        <f t="shared" ref="IV492:IV503" si="975">IF(IT492&lt;&gt;"",IF(IT492="SI","CUMPLE","NO CUMPLE"),"")</f>
        <v>CUMPLE</v>
      </c>
      <c r="IW492" s="995"/>
    </row>
    <row r="493" spans="1:257" x14ac:dyDescent="0.25">
      <c r="A493" s="996"/>
      <c r="B493" s="507">
        <v>2</v>
      </c>
      <c r="C493" s="97" t="str">
        <f>IF(Proponentes!B484&gt;0,Proponentes!B484,"")</f>
        <v/>
      </c>
      <c r="D493" s="335"/>
      <c r="E493" s="335"/>
      <c r="F493" s="334"/>
      <c r="G493" s="335"/>
      <c r="H493" s="335"/>
      <c r="I493" s="335"/>
      <c r="J493" s="335"/>
      <c r="K493" s="335"/>
      <c r="L493" s="335"/>
      <c r="M493" s="334"/>
      <c r="N493" s="335"/>
      <c r="O493" s="335"/>
      <c r="P493" s="335"/>
      <c r="Q493" s="335"/>
      <c r="R493" s="335"/>
      <c r="S493" s="335"/>
      <c r="T493" s="334"/>
      <c r="U493" s="335"/>
      <c r="V493" s="335"/>
      <c r="W493" s="335"/>
      <c r="X493" s="335"/>
      <c r="Y493" s="335"/>
      <c r="Z493" s="335"/>
      <c r="AA493" s="334"/>
      <c r="AB493" s="335"/>
      <c r="AC493" s="335"/>
      <c r="AD493" s="335"/>
      <c r="AE493" s="335"/>
      <c r="AF493" s="335"/>
      <c r="AG493" s="97" t="str">
        <f t="shared" si="925"/>
        <v/>
      </c>
      <c r="AH493" s="993"/>
      <c r="AI493" s="335"/>
      <c r="AJ493" s="335" t="str">
        <f t="shared" si="926"/>
        <v/>
      </c>
      <c r="AK493" s="335"/>
      <c r="AL493" s="334"/>
      <c r="AM493" s="335"/>
      <c r="AN493" s="335"/>
      <c r="AO493" s="335"/>
      <c r="AP493" s="335"/>
      <c r="AQ493" s="335"/>
      <c r="AR493" s="335"/>
      <c r="AS493" s="334"/>
      <c r="AT493" s="335"/>
      <c r="AU493" s="335"/>
      <c r="AV493" s="335"/>
      <c r="AW493" s="335"/>
      <c r="AX493" s="335"/>
      <c r="AY493" s="335"/>
      <c r="AZ493" s="334"/>
      <c r="BA493" s="335"/>
      <c r="BB493" s="335"/>
      <c r="BC493" s="335"/>
      <c r="BD493" s="335"/>
      <c r="BE493" s="335"/>
      <c r="BF493" s="335"/>
      <c r="BG493" s="334"/>
      <c r="BH493" s="335"/>
      <c r="BI493" s="335"/>
      <c r="BJ493" s="335"/>
      <c r="BK493" s="335"/>
      <c r="BL493" s="97" t="str">
        <f t="shared" si="927"/>
        <v/>
      </c>
      <c r="BM493" s="993"/>
      <c r="BN493" s="335" t="str">
        <f t="shared" si="954"/>
        <v/>
      </c>
      <c r="BO493" s="334"/>
      <c r="BP493" s="335"/>
      <c r="BQ493" s="335"/>
      <c r="BR493" s="335"/>
      <c r="BS493" s="335" t="str">
        <f t="shared" si="955"/>
        <v/>
      </c>
      <c r="BT493" s="334"/>
      <c r="BU493" s="335"/>
      <c r="BV493" s="335"/>
      <c r="BW493" s="335"/>
      <c r="BX493" s="335" t="str">
        <f t="shared" si="956"/>
        <v/>
      </c>
      <c r="BY493" s="334"/>
      <c r="BZ493" s="335"/>
      <c r="CA493" s="335"/>
      <c r="CB493" s="335"/>
      <c r="CC493" s="335" t="str">
        <f t="shared" si="957"/>
        <v/>
      </c>
      <c r="CD493" s="334"/>
      <c r="CE493" s="335"/>
      <c r="CF493" s="335"/>
      <c r="CG493" s="335"/>
      <c r="CH493" s="997"/>
      <c r="CI493" s="97" t="str">
        <f t="shared" si="958"/>
        <v/>
      </c>
      <c r="CJ493" s="998"/>
      <c r="CK493" s="335"/>
      <c r="CL493" s="97" t="str">
        <f t="shared" si="959"/>
        <v/>
      </c>
      <c r="CM493" s="334"/>
      <c r="CN493" s="335"/>
      <c r="CO493" s="335"/>
      <c r="CP493" s="335"/>
      <c r="CQ493" s="97"/>
      <c r="CR493" s="334"/>
      <c r="CS493" s="335"/>
      <c r="CT493" s="335"/>
      <c r="CU493" s="335"/>
      <c r="CV493" s="97"/>
      <c r="CW493" s="334"/>
      <c r="CX493" s="335"/>
      <c r="CY493" s="335"/>
      <c r="CZ493" s="335"/>
      <c r="DA493" s="97"/>
      <c r="DB493" s="334"/>
      <c r="DC493" s="335"/>
      <c r="DD493" s="335"/>
      <c r="DE493" s="335"/>
      <c r="DF493" s="97" t="str">
        <f t="shared" si="933"/>
        <v/>
      </c>
      <c r="DG493" s="993"/>
      <c r="DH493" s="335"/>
      <c r="DI493" s="97" t="str">
        <f t="shared" si="949"/>
        <v/>
      </c>
      <c r="DJ493" s="334"/>
      <c r="DK493" s="335"/>
      <c r="DL493" s="335"/>
      <c r="DM493" s="97"/>
      <c r="DN493" s="334"/>
      <c r="DO493" s="335"/>
      <c r="DP493" s="335"/>
      <c r="DQ493" s="97"/>
      <c r="DR493" s="334"/>
      <c r="DS493" s="335"/>
      <c r="DT493" s="335"/>
      <c r="DU493" s="97"/>
      <c r="DV493" s="334"/>
      <c r="DW493" s="335"/>
      <c r="DX493" s="335"/>
      <c r="DY493" s="97" t="str">
        <f t="shared" si="934"/>
        <v/>
      </c>
      <c r="DZ493" s="998"/>
      <c r="EA493" s="335"/>
      <c r="EB493" s="97" t="str">
        <f t="shared" si="963"/>
        <v/>
      </c>
      <c r="EC493" s="334"/>
      <c r="ED493" s="335"/>
      <c r="EE493" s="335"/>
      <c r="EF493" s="97"/>
      <c r="EG493" s="334"/>
      <c r="EH493" s="335"/>
      <c r="EI493" s="335"/>
      <c r="EJ493" s="97"/>
      <c r="EK493" s="334"/>
      <c r="EL493" s="335"/>
      <c r="EM493" s="335"/>
      <c r="EN493" s="97"/>
      <c r="EO493" s="334"/>
      <c r="EP493" s="335"/>
      <c r="EQ493" s="335"/>
      <c r="ER493" s="97" t="str">
        <f t="shared" si="936"/>
        <v/>
      </c>
      <c r="ES493" s="993"/>
      <c r="ET493" s="335"/>
      <c r="EU493" s="97" t="str">
        <f t="shared" si="965"/>
        <v/>
      </c>
      <c r="EV493" s="334"/>
      <c r="EW493" s="335"/>
      <c r="EX493" s="335"/>
      <c r="EY493" s="97"/>
      <c r="EZ493" s="334"/>
      <c r="FA493" s="335"/>
      <c r="FB493" s="335"/>
      <c r="FC493" s="97"/>
      <c r="FD493" s="334"/>
      <c r="FE493" s="335"/>
      <c r="FF493" s="335"/>
      <c r="FG493" s="97"/>
      <c r="FH493" s="334"/>
      <c r="FI493" s="335"/>
      <c r="FJ493" s="335"/>
      <c r="FK493" s="97" t="str">
        <f t="shared" si="938"/>
        <v/>
      </c>
      <c r="FL493" s="993"/>
      <c r="FM493" s="335"/>
      <c r="FN493" s="97" t="str">
        <f t="shared" si="967"/>
        <v/>
      </c>
      <c r="FO493" s="334"/>
      <c r="FP493" s="335"/>
      <c r="FQ493" s="97"/>
      <c r="FR493" s="334"/>
      <c r="FS493" s="335"/>
      <c r="FT493" s="97"/>
      <c r="FU493" s="334"/>
      <c r="FV493" s="335"/>
      <c r="FW493" s="97"/>
      <c r="FX493" s="334"/>
      <c r="FY493" s="335"/>
      <c r="FZ493" s="97" t="str">
        <f t="shared" si="940"/>
        <v/>
      </c>
      <c r="GA493" s="993"/>
      <c r="GB493" s="335"/>
      <c r="GC493" s="510" t="str">
        <f t="shared" si="969"/>
        <v/>
      </c>
      <c r="GD493" s="336"/>
      <c r="GE493" s="337"/>
      <c r="GF493" s="337"/>
      <c r="GG493" s="337"/>
      <c r="GH493" s="337"/>
      <c r="GI493" s="510"/>
      <c r="GJ493" s="336"/>
      <c r="GK493" s="337"/>
      <c r="GL493" s="337"/>
      <c r="GM493" s="337"/>
      <c r="GN493" s="337"/>
      <c r="GO493" s="510"/>
      <c r="GP493" s="336"/>
      <c r="GQ493" s="337"/>
      <c r="GR493" s="337"/>
      <c r="GS493" s="337"/>
      <c r="GT493" s="337"/>
      <c r="GU493" s="510"/>
      <c r="GV493" s="336"/>
      <c r="GW493" s="337"/>
      <c r="GX493" s="337"/>
      <c r="GY493" s="337"/>
      <c r="GZ493" s="336"/>
      <c r="HA493" s="510" t="str">
        <f t="shared" si="942"/>
        <v/>
      </c>
      <c r="HB493" s="994"/>
      <c r="HC493" s="337"/>
      <c r="HD493" s="510" t="str">
        <f t="shared" si="971"/>
        <v/>
      </c>
      <c r="HE493" s="336"/>
      <c r="HF493" s="337"/>
      <c r="HG493" s="337"/>
      <c r="HH493" s="336"/>
      <c r="HI493" s="510"/>
      <c r="HJ493" s="336"/>
      <c r="HK493" s="337"/>
      <c r="HL493" s="337"/>
      <c r="HM493" s="336"/>
      <c r="HN493" s="510"/>
      <c r="HO493" s="336"/>
      <c r="HP493" s="337"/>
      <c r="HQ493" s="337"/>
      <c r="HR493" s="337"/>
      <c r="HS493" s="510"/>
      <c r="HT493" s="336"/>
      <c r="HU493" s="337"/>
      <c r="HV493" s="337"/>
      <c r="HW493" s="337"/>
      <c r="HX493" s="97" t="str">
        <f t="shared" si="944"/>
        <v/>
      </c>
      <c r="HY493" s="994"/>
      <c r="HZ493" s="337"/>
      <c r="IA493" s="510" t="str">
        <f t="shared" si="973"/>
        <v/>
      </c>
      <c r="IB493" s="336"/>
      <c r="IC493" s="337"/>
      <c r="ID493" s="337"/>
      <c r="IE493" s="510"/>
      <c r="IF493" s="336"/>
      <c r="IG493" s="337"/>
      <c r="IH493" s="337"/>
      <c r="II493" s="510"/>
      <c r="IJ493" s="336"/>
      <c r="IK493" s="337"/>
      <c r="IL493" s="337"/>
      <c r="IM493" s="510"/>
      <c r="IN493" s="336"/>
      <c r="IO493" s="337"/>
      <c r="IP493" s="337"/>
      <c r="IQ493" s="97" t="str">
        <f t="shared" si="974"/>
        <v/>
      </c>
      <c r="IR493" s="994"/>
      <c r="IS493" s="337"/>
      <c r="IT493" s="337"/>
      <c r="IU493" s="337"/>
      <c r="IV493" s="510" t="str">
        <f t="shared" si="975"/>
        <v/>
      </c>
      <c r="IW493" s="995"/>
    </row>
    <row r="494" spans="1:257" x14ac:dyDescent="0.25">
      <c r="A494" s="996"/>
      <c r="B494" s="507">
        <v>3</v>
      </c>
      <c r="C494" s="97" t="str">
        <f>IF(Proponentes!B485&gt;0,Proponentes!B485,"")</f>
        <v/>
      </c>
      <c r="D494" s="335"/>
      <c r="E494" s="335"/>
      <c r="F494" s="334"/>
      <c r="G494" s="335"/>
      <c r="H494" s="335"/>
      <c r="I494" s="335"/>
      <c r="J494" s="335"/>
      <c r="K494" s="335"/>
      <c r="L494" s="335"/>
      <c r="M494" s="334"/>
      <c r="N494" s="335"/>
      <c r="O494" s="335"/>
      <c r="P494" s="335"/>
      <c r="Q494" s="335"/>
      <c r="R494" s="335"/>
      <c r="S494" s="335"/>
      <c r="T494" s="334"/>
      <c r="U494" s="335"/>
      <c r="V494" s="335"/>
      <c r="W494" s="335"/>
      <c r="X494" s="335"/>
      <c r="Y494" s="335"/>
      <c r="Z494" s="335"/>
      <c r="AA494" s="334"/>
      <c r="AB494" s="335"/>
      <c r="AC494" s="335"/>
      <c r="AD494" s="335"/>
      <c r="AE494" s="335"/>
      <c r="AF494" s="335"/>
      <c r="AG494" s="97" t="str">
        <f t="shared" si="925"/>
        <v/>
      </c>
      <c r="AH494" s="993"/>
      <c r="AI494" s="335"/>
      <c r="AJ494" s="335" t="str">
        <f t="shared" si="926"/>
        <v/>
      </c>
      <c r="AK494" s="335"/>
      <c r="AL494" s="334"/>
      <c r="AM494" s="335"/>
      <c r="AN494" s="335"/>
      <c r="AO494" s="335"/>
      <c r="AP494" s="335"/>
      <c r="AQ494" s="335"/>
      <c r="AR494" s="335"/>
      <c r="AS494" s="334"/>
      <c r="AT494" s="335"/>
      <c r="AU494" s="335"/>
      <c r="AV494" s="335"/>
      <c r="AW494" s="335"/>
      <c r="AX494" s="335"/>
      <c r="AY494" s="335"/>
      <c r="AZ494" s="334"/>
      <c r="BA494" s="335"/>
      <c r="BB494" s="335"/>
      <c r="BC494" s="335"/>
      <c r="BD494" s="335"/>
      <c r="BE494" s="335"/>
      <c r="BF494" s="335"/>
      <c r="BG494" s="334"/>
      <c r="BH494" s="335"/>
      <c r="BI494" s="335"/>
      <c r="BJ494" s="335"/>
      <c r="BK494" s="335"/>
      <c r="BL494" s="97" t="str">
        <f t="shared" si="927"/>
        <v/>
      </c>
      <c r="BM494" s="993"/>
      <c r="BN494" s="335" t="str">
        <f t="shared" si="954"/>
        <v/>
      </c>
      <c r="BO494" s="334"/>
      <c r="BP494" s="335"/>
      <c r="BQ494" s="335"/>
      <c r="BR494" s="335"/>
      <c r="BS494" s="335" t="str">
        <f t="shared" si="955"/>
        <v/>
      </c>
      <c r="BT494" s="334"/>
      <c r="BU494" s="335"/>
      <c r="BV494" s="335"/>
      <c r="BW494" s="335"/>
      <c r="BX494" s="335" t="str">
        <f t="shared" si="956"/>
        <v/>
      </c>
      <c r="BY494" s="334"/>
      <c r="BZ494" s="335"/>
      <c r="CA494" s="335"/>
      <c r="CB494" s="335"/>
      <c r="CC494" s="335" t="str">
        <f t="shared" si="957"/>
        <v/>
      </c>
      <c r="CD494" s="334"/>
      <c r="CE494" s="335"/>
      <c r="CF494" s="335"/>
      <c r="CG494" s="335"/>
      <c r="CH494" s="997"/>
      <c r="CI494" s="97" t="str">
        <f t="shared" si="958"/>
        <v/>
      </c>
      <c r="CJ494" s="998"/>
      <c r="CK494" s="335"/>
      <c r="CL494" s="97" t="str">
        <f t="shared" si="959"/>
        <v/>
      </c>
      <c r="CM494" s="334"/>
      <c r="CN494" s="335"/>
      <c r="CO494" s="335"/>
      <c r="CP494" s="335"/>
      <c r="CQ494" s="97"/>
      <c r="CR494" s="334"/>
      <c r="CS494" s="335"/>
      <c r="CT494" s="335"/>
      <c r="CU494" s="335"/>
      <c r="CV494" s="97"/>
      <c r="CW494" s="334"/>
      <c r="CX494" s="335"/>
      <c r="CY494" s="335"/>
      <c r="CZ494" s="335"/>
      <c r="DA494" s="97"/>
      <c r="DB494" s="334"/>
      <c r="DC494" s="335"/>
      <c r="DD494" s="335"/>
      <c r="DE494" s="335"/>
      <c r="DF494" s="97" t="str">
        <f t="shared" si="933"/>
        <v/>
      </c>
      <c r="DG494" s="993"/>
      <c r="DH494" s="335"/>
      <c r="DI494" s="97" t="str">
        <f t="shared" si="949"/>
        <v/>
      </c>
      <c r="DJ494" s="334"/>
      <c r="DK494" s="335"/>
      <c r="DL494" s="335"/>
      <c r="DM494" s="97"/>
      <c r="DN494" s="334"/>
      <c r="DO494" s="335"/>
      <c r="DP494" s="335"/>
      <c r="DQ494" s="97"/>
      <c r="DR494" s="334"/>
      <c r="DS494" s="335"/>
      <c r="DT494" s="335"/>
      <c r="DU494" s="97"/>
      <c r="DV494" s="334"/>
      <c r="DW494" s="335"/>
      <c r="DX494" s="335"/>
      <c r="DY494" s="97" t="str">
        <f t="shared" si="934"/>
        <v/>
      </c>
      <c r="DZ494" s="998"/>
      <c r="EA494" s="335"/>
      <c r="EB494" s="97" t="str">
        <f t="shared" si="963"/>
        <v/>
      </c>
      <c r="EC494" s="334"/>
      <c r="ED494" s="335"/>
      <c r="EE494" s="335"/>
      <c r="EF494" s="97"/>
      <c r="EG494" s="334"/>
      <c r="EH494" s="335"/>
      <c r="EI494" s="335"/>
      <c r="EJ494" s="97"/>
      <c r="EK494" s="334"/>
      <c r="EL494" s="335"/>
      <c r="EM494" s="335"/>
      <c r="EN494" s="97"/>
      <c r="EO494" s="334"/>
      <c r="EP494" s="335"/>
      <c r="EQ494" s="335"/>
      <c r="ER494" s="97" t="str">
        <f t="shared" si="936"/>
        <v/>
      </c>
      <c r="ES494" s="993"/>
      <c r="ET494" s="335"/>
      <c r="EU494" s="97" t="str">
        <f t="shared" si="965"/>
        <v/>
      </c>
      <c r="EV494" s="334"/>
      <c r="EW494" s="335"/>
      <c r="EX494" s="335"/>
      <c r="EY494" s="97"/>
      <c r="EZ494" s="334"/>
      <c r="FA494" s="335"/>
      <c r="FB494" s="335"/>
      <c r="FC494" s="97"/>
      <c r="FD494" s="334"/>
      <c r="FE494" s="335"/>
      <c r="FF494" s="335"/>
      <c r="FG494" s="97"/>
      <c r="FH494" s="334"/>
      <c r="FI494" s="335"/>
      <c r="FJ494" s="335"/>
      <c r="FK494" s="97" t="str">
        <f t="shared" si="938"/>
        <v/>
      </c>
      <c r="FL494" s="993"/>
      <c r="FM494" s="335"/>
      <c r="FN494" s="97" t="str">
        <f t="shared" si="967"/>
        <v/>
      </c>
      <c r="FO494" s="334"/>
      <c r="FP494" s="335"/>
      <c r="FQ494" s="97"/>
      <c r="FR494" s="334"/>
      <c r="FS494" s="335"/>
      <c r="FT494" s="97"/>
      <c r="FU494" s="334"/>
      <c r="FV494" s="335"/>
      <c r="FW494" s="97"/>
      <c r="FX494" s="334"/>
      <c r="FY494" s="335"/>
      <c r="FZ494" s="97" t="str">
        <f t="shared" si="940"/>
        <v/>
      </c>
      <c r="GA494" s="993"/>
      <c r="GB494" s="335"/>
      <c r="GC494" s="510" t="str">
        <f t="shared" si="969"/>
        <v/>
      </c>
      <c r="GD494" s="336"/>
      <c r="GE494" s="337"/>
      <c r="GF494" s="337"/>
      <c r="GG494" s="337"/>
      <c r="GH494" s="337"/>
      <c r="GI494" s="510"/>
      <c r="GJ494" s="336"/>
      <c r="GK494" s="337"/>
      <c r="GL494" s="337"/>
      <c r="GM494" s="337"/>
      <c r="GN494" s="337"/>
      <c r="GO494" s="510"/>
      <c r="GP494" s="336"/>
      <c r="GQ494" s="337"/>
      <c r="GR494" s="337"/>
      <c r="GS494" s="337"/>
      <c r="GT494" s="337"/>
      <c r="GU494" s="510"/>
      <c r="GV494" s="336"/>
      <c r="GW494" s="337"/>
      <c r="GX494" s="337"/>
      <c r="GY494" s="337"/>
      <c r="GZ494" s="336"/>
      <c r="HA494" s="510" t="str">
        <f t="shared" si="942"/>
        <v/>
      </c>
      <c r="HB494" s="994"/>
      <c r="HC494" s="337"/>
      <c r="HD494" s="510" t="str">
        <f t="shared" si="971"/>
        <v/>
      </c>
      <c r="HE494" s="336"/>
      <c r="HF494" s="337"/>
      <c r="HG494" s="337"/>
      <c r="HH494" s="336"/>
      <c r="HI494" s="510"/>
      <c r="HJ494" s="336"/>
      <c r="HK494" s="337"/>
      <c r="HL494" s="337"/>
      <c r="HM494" s="336"/>
      <c r="HN494" s="510"/>
      <c r="HO494" s="336"/>
      <c r="HP494" s="337"/>
      <c r="HQ494" s="337"/>
      <c r="HR494" s="337"/>
      <c r="HS494" s="510"/>
      <c r="HT494" s="336"/>
      <c r="HU494" s="337"/>
      <c r="HV494" s="337"/>
      <c r="HW494" s="337"/>
      <c r="HX494" s="97" t="str">
        <f t="shared" si="944"/>
        <v/>
      </c>
      <c r="HY494" s="994"/>
      <c r="HZ494" s="337"/>
      <c r="IA494" s="510" t="str">
        <f t="shared" si="973"/>
        <v/>
      </c>
      <c r="IB494" s="336"/>
      <c r="IC494" s="337"/>
      <c r="ID494" s="337"/>
      <c r="IE494" s="510"/>
      <c r="IF494" s="336"/>
      <c r="IG494" s="337"/>
      <c r="IH494" s="337"/>
      <c r="II494" s="510"/>
      <c r="IJ494" s="336"/>
      <c r="IK494" s="337"/>
      <c r="IL494" s="337"/>
      <c r="IM494" s="510"/>
      <c r="IN494" s="336"/>
      <c r="IO494" s="337"/>
      <c r="IP494" s="337"/>
      <c r="IQ494" s="97" t="str">
        <f t="shared" si="974"/>
        <v/>
      </c>
      <c r="IR494" s="994"/>
      <c r="IS494" s="337"/>
      <c r="IT494" s="337"/>
      <c r="IU494" s="337"/>
      <c r="IV494" s="510" t="str">
        <f t="shared" si="975"/>
        <v/>
      </c>
      <c r="IW494" s="995"/>
    </row>
    <row r="495" spans="1:257" x14ac:dyDescent="0.25">
      <c r="A495" s="996"/>
      <c r="B495" s="507">
        <v>4</v>
      </c>
      <c r="C495" s="97" t="str">
        <f>IF(Proponentes!B486&gt;0,Proponentes!B486,"")</f>
        <v/>
      </c>
      <c r="D495" s="335"/>
      <c r="E495" s="335"/>
      <c r="F495" s="334"/>
      <c r="G495" s="335"/>
      <c r="H495" s="335"/>
      <c r="I495" s="335"/>
      <c r="J495" s="335"/>
      <c r="K495" s="335"/>
      <c r="L495" s="335"/>
      <c r="M495" s="334"/>
      <c r="N495" s="335"/>
      <c r="O495" s="335"/>
      <c r="P495" s="335"/>
      <c r="Q495" s="335"/>
      <c r="R495" s="335"/>
      <c r="S495" s="335"/>
      <c r="T495" s="334"/>
      <c r="U495" s="335"/>
      <c r="V495" s="335"/>
      <c r="W495" s="335"/>
      <c r="X495" s="335"/>
      <c r="Y495" s="335"/>
      <c r="Z495" s="335"/>
      <c r="AA495" s="334"/>
      <c r="AB495" s="335"/>
      <c r="AC495" s="335"/>
      <c r="AD495" s="335"/>
      <c r="AE495" s="335"/>
      <c r="AF495" s="335"/>
      <c r="AG495" s="97" t="str">
        <f t="shared" si="925"/>
        <v/>
      </c>
      <c r="AH495" s="993"/>
      <c r="AI495" s="335"/>
      <c r="AJ495" s="335" t="str">
        <f t="shared" si="926"/>
        <v/>
      </c>
      <c r="AK495" s="335"/>
      <c r="AL495" s="334"/>
      <c r="AM495" s="335"/>
      <c r="AN495" s="335"/>
      <c r="AO495" s="335"/>
      <c r="AP495" s="335"/>
      <c r="AQ495" s="335"/>
      <c r="AR495" s="335"/>
      <c r="AS495" s="334"/>
      <c r="AT495" s="335"/>
      <c r="AU495" s="335"/>
      <c r="AV495" s="335"/>
      <c r="AW495" s="335"/>
      <c r="AX495" s="335"/>
      <c r="AY495" s="335"/>
      <c r="AZ495" s="334"/>
      <c r="BA495" s="335"/>
      <c r="BB495" s="335"/>
      <c r="BC495" s="335"/>
      <c r="BD495" s="335"/>
      <c r="BE495" s="335"/>
      <c r="BF495" s="335"/>
      <c r="BG495" s="334"/>
      <c r="BH495" s="335"/>
      <c r="BI495" s="335"/>
      <c r="BJ495" s="335"/>
      <c r="BK495" s="335"/>
      <c r="BL495" s="97" t="str">
        <f t="shared" si="927"/>
        <v/>
      </c>
      <c r="BM495" s="993"/>
      <c r="BN495" s="335" t="str">
        <f t="shared" si="954"/>
        <v/>
      </c>
      <c r="BO495" s="334"/>
      <c r="BP495" s="335"/>
      <c r="BQ495" s="335"/>
      <c r="BR495" s="335"/>
      <c r="BS495" s="335" t="str">
        <f t="shared" si="955"/>
        <v/>
      </c>
      <c r="BT495" s="334"/>
      <c r="BU495" s="335"/>
      <c r="BV495" s="335"/>
      <c r="BW495" s="335"/>
      <c r="BX495" s="335" t="str">
        <f t="shared" si="956"/>
        <v/>
      </c>
      <c r="BY495" s="334"/>
      <c r="BZ495" s="335"/>
      <c r="CA495" s="335"/>
      <c r="CB495" s="335"/>
      <c r="CC495" s="335" t="str">
        <f t="shared" si="957"/>
        <v/>
      </c>
      <c r="CD495" s="334"/>
      <c r="CE495" s="335"/>
      <c r="CF495" s="335"/>
      <c r="CG495" s="335"/>
      <c r="CH495" s="997"/>
      <c r="CI495" s="97" t="str">
        <f t="shared" si="958"/>
        <v/>
      </c>
      <c r="CJ495" s="998"/>
      <c r="CK495" s="335"/>
      <c r="CL495" s="97" t="str">
        <f t="shared" si="959"/>
        <v/>
      </c>
      <c r="CM495" s="334"/>
      <c r="CN495" s="335"/>
      <c r="CO495" s="335"/>
      <c r="CP495" s="335"/>
      <c r="CQ495" s="97"/>
      <c r="CR495" s="334"/>
      <c r="CS495" s="335"/>
      <c r="CT495" s="335"/>
      <c r="CU495" s="335"/>
      <c r="CV495" s="97"/>
      <c r="CW495" s="334"/>
      <c r="CX495" s="335"/>
      <c r="CY495" s="335"/>
      <c r="CZ495" s="335"/>
      <c r="DA495" s="97"/>
      <c r="DB495" s="334"/>
      <c r="DC495" s="335"/>
      <c r="DD495" s="335"/>
      <c r="DE495" s="335"/>
      <c r="DF495" s="97" t="str">
        <f t="shared" si="933"/>
        <v/>
      </c>
      <c r="DG495" s="993"/>
      <c r="DH495" s="335"/>
      <c r="DI495" s="97" t="str">
        <f t="shared" si="949"/>
        <v/>
      </c>
      <c r="DJ495" s="334"/>
      <c r="DK495" s="335"/>
      <c r="DL495" s="335"/>
      <c r="DM495" s="97"/>
      <c r="DN495" s="334"/>
      <c r="DO495" s="335"/>
      <c r="DP495" s="335"/>
      <c r="DQ495" s="97"/>
      <c r="DR495" s="334"/>
      <c r="DS495" s="335"/>
      <c r="DT495" s="335"/>
      <c r="DU495" s="97"/>
      <c r="DV495" s="334"/>
      <c r="DW495" s="335"/>
      <c r="DX495" s="335"/>
      <c r="DY495" s="97" t="str">
        <f t="shared" si="934"/>
        <v/>
      </c>
      <c r="DZ495" s="998"/>
      <c r="EA495" s="335"/>
      <c r="EB495" s="97" t="str">
        <f t="shared" si="963"/>
        <v/>
      </c>
      <c r="EC495" s="334"/>
      <c r="ED495" s="335"/>
      <c r="EE495" s="335"/>
      <c r="EF495" s="97"/>
      <c r="EG495" s="334"/>
      <c r="EH495" s="335"/>
      <c r="EI495" s="335"/>
      <c r="EJ495" s="97"/>
      <c r="EK495" s="334"/>
      <c r="EL495" s="335"/>
      <c r="EM495" s="335"/>
      <c r="EN495" s="97"/>
      <c r="EO495" s="334"/>
      <c r="EP495" s="335"/>
      <c r="EQ495" s="335"/>
      <c r="ER495" s="97" t="str">
        <f t="shared" si="936"/>
        <v/>
      </c>
      <c r="ES495" s="993"/>
      <c r="ET495" s="335"/>
      <c r="EU495" s="97" t="str">
        <f t="shared" si="965"/>
        <v/>
      </c>
      <c r="EV495" s="334"/>
      <c r="EW495" s="335"/>
      <c r="EX495" s="335"/>
      <c r="EY495" s="97"/>
      <c r="EZ495" s="334"/>
      <c r="FA495" s="335"/>
      <c r="FB495" s="335"/>
      <c r="FC495" s="97"/>
      <c r="FD495" s="334"/>
      <c r="FE495" s="335"/>
      <c r="FF495" s="335"/>
      <c r="FG495" s="97"/>
      <c r="FH495" s="334"/>
      <c r="FI495" s="335"/>
      <c r="FJ495" s="335"/>
      <c r="FK495" s="97" t="str">
        <f t="shared" si="938"/>
        <v/>
      </c>
      <c r="FL495" s="993"/>
      <c r="FM495" s="335"/>
      <c r="FN495" s="97" t="str">
        <f t="shared" si="967"/>
        <v/>
      </c>
      <c r="FO495" s="334"/>
      <c r="FP495" s="335"/>
      <c r="FQ495" s="97"/>
      <c r="FR495" s="334"/>
      <c r="FS495" s="335"/>
      <c r="FT495" s="97"/>
      <c r="FU495" s="334"/>
      <c r="FV495" s="335"/>
      <c r="FW495" s="97"/>
      <c r="FX495" s="334"/>
      <c r="FY495" s="335"/>
      <c r="FZ495" s="97" t="str">
        <f t="shared" si="940"/>
        <v/>
      </c>
      <c r="GA495" s="993"/>
      <c r="GB495" s="335"/>
      <c r="GC495" s="510" t="str">
        <f t="shared" si="969"/>
        <v/>
      </c>
      <c r="GD495" s="336"/>
      <c r="GE495" s="337"/>
      <c r="GF495" s="337"/>
      <c r="GG495" s="337"/>
      <c r="GH495" s="337"/>
      <c r="GI495" s="510"/>
      <c r="GJ495" s="336"/>
      <c r="GK495" s="337"/>
      <c r="GL495" s="337"/>
      <c r="GM495" s="337"/>
      <c r="GN495" s="337"/>
      <c r="GO495" s="510"/>
      <c r="GP495" s="336"/>
      <c r="GQ495" s="337"/>
      <c r="GR495" s="337"/>
      <c r="GS495" s="337"/>
      <c r="GT495" s="337"/>
      <c r="GU495" s="510"/>
      <c r="GV495" s="336"/>
      <c r="GW495" s="337"/>
      <c r="GX495" s="337"/>
      <c r="GY495" s="337"/>
      <c r="GZ495" s="336"/>
      <c r="HA495" s="510" t="str">
        <f t="shared" si="942"/>
        <v/>
      </c>
      <c r="HB495" s="994"/>
      <c r="HC495" s="337"/>
      <c r="HD495" s="510" t="str">
        <f t="shared" si="971"/>
        <v/>
      </c>
      <c r="HE495" s="336"/>
      <c r="HF495" s="337"/>
      <c r="HG495" s="337"/>
      <c r="HH495" s="336"/>
      <c r="HI495" s="510"/>
      <c r="HJ495" s="336"/>
      <c r="HK495" s="337"/>
      <c r="HL495" s="337"/>
      <c r="HM495" s="336"/>
      <c r="HN495" s="510"/>
      <c r="HO495" s="336"/>
      <c r="HP495" s="337"/>
      <c r="HQ495" s="337"/>
      <c r="HR495" s="337"/>
      <c r="HS495" s="510"/>
      <c r="HT495" s="336"/>
      <c r="HU495" s="337"/>
      <c r="HV495" s="337"/>
      <c r="HW495" s="337"/>
      <c r="HX495" s="97" t="str">
        <f t="shared" si="944"/>
        <v/>
      </c>
      <c r="HY495" s="994"/>
      <c r="HZ495" s="337"/>
      <c r="IA495" s="510" t="str">
        <f t="shared" si="973"/>
        <v/>
      </c>
      <c r="IB495" s="336"/>
      <c r="IC495" s="337"/>
      <c r="ID495" s="337"/>
      <c r="IE495" s="510"/>
      <c r="IF495" s="336"/>
      <c r="IG495" s="337"/>
      <c r="IH495" s="337"/>
      <c r="II495" s="510"/>
      <c r="IJ495" s="336"/>
      <c r="IK495" s="337"/>
      <c r="IL495" s="337"/>
      <c r="IM495" s="510"/>
      <c r="IN495" s="336"/>
      <c r="IO495" s="337"/>
      <c r="IP495" s="337"/>
      <c r="IQ495" s="97" t="str">
        <f t="shared" si="974"/>
        <v/>
      </c>
      <c r="IR495" s="994"/>
      <c r="IS495" s="337"/>
      <c r="IT495" s="337"/>
      <c r="IU495" s="337"/>
      <c r="IV495" s="510" t="str">
        <f t="shared" si="975"/>
        <v/>
      </c>
      <c r="IW495" s="995"/>
    </row>
    <row r="496" spans="1:257" x14ac:dyDescent="0.25">
      <c r="A496" s="996"/>
      <c r="B496" s="507">
        <v>5</v>
      </c>
      <c r="C496" s="97" t="str">
        <f>IF(Proponentes!B487&gt;0,Proponentes!B487,"")</f>
        <v/>
      </c>
      <c r="D496" s="335"/>
      <c r="E496" s="335"/>
      <c r="F496" s="334"/>
      <c r="G496" s="335"/>
      <c r="H496" s="335"/>
      <c r="I496" s="335"/>
      <c r="J496" s="335"/>
      <c r="K496" s="335"/>
      <c r="L496" s="335"/>
      <c r="M496" s="334"/>
      <c r="N496" s="335"/>
      <c r="O496" s="335"/>
      <c r="P496" s="335"/>
      <c r="Q496" s="335"/>
      <c r="R496" s="335"/>
      <c r="S496" s="335"/>
      <c r="T496" s="334"/>
      <c r="U496" s="335"/>
      <c r="V496" s="335"/>
      <c r="W496" s="335"/>
      <c r="X496" s="335"/>
      <c r="Y496" s="335"/>
      <c r="Z496" s="335"/>
      <c r="AA496" s="334"/>
      <c r="AB496" s="335"/>
      <c r="AC496" s="335"/>
      <c r="AD496" s="335"/>
      <c r="AE496" s="335"/>
      <c r="AF496" s="335"/>
      <c r="AG496" s="97" t="str">
        <f t="shared" si="925"/>
        <v/>
      </c>
      <c r="AH496" s="993"/>
      <c r="AI496" s="335"/>
      <c r="AJ496" s="335" t="str">
        <f t="shared" si="926"/>
        <v/>
      </c>
      <c r="AK496" s="335"/>
      <c r="AL496" s="334"/>
      <c r="AM496" s="335"/>
      <c r="AN496" s="335"/>
      <c r="AO496" s="335"/>
      <c r="AP496" s="335"/>
      <c r="AQ496" s="335"/>
      <c r="AR496" s="335"/>
      <c r="AS496" s="334"/>
      <c r="AT496" s="335"/>
      <c r="AU496" s="335"/>
      <c r="AV496" s="335"/>
      <c r="AW496" s="335"/>
      <c r="AX496" s="335"/>
      <c r="AY496" s="335"/>
      <c r="AZ496" s="334"/>
      <c r="BA496" s="335"/>
      <c r="BB496" s="335"/>
      <c r="BC496" s="335"/>
      <c r="BD496" s="335"/>
      <c r="BE496" s="335"/>
      <c r="BF496" s="335"/>
      <c r="BG496" s="334"/>
      <c r="BH496" s="335"/>
      <c r="BI496" s="335"/>
      <c r="BJ496" s="335"/>
      <c r="BK496" s="335"/>
      <c r="BL496" s="97" t="str">
        <f t="shared" si="927"/>
        <v/>
      </c>
      <c r="BM496" s="993"/>
      <c r="BN496" s="335" t="str">
        <f t="shared" si="954"/>
        <v/>
      </c>
      <c r="BO496" s="334"/>
      <c r="BP496" s="335"/>
      <c r="BQ496" s="335"/>
      <c r="BR496" s="335"/>
      <c r="BS496" s="335" t="str">
        <f t="shared" si="955"/>
        <v/>
      </c>
      <c r="BT496" s="334"/>
      <c r="BU496" s="335"/>
      <c r="BV496" s="335"/>
      <c r="BW496" s="335"/>
      <c r="BX496" s="335" t="str">
        <f t="shared" si="956"/>
        <v/>
      </c>
      <c r="BY496" s="334"/>
      <c r="BZ496" s="335"/>
      <c r="CA496" s="335"/>
      <c r="CB496" s="335"/>
      <c r="CC496" s="335" t="str">
        <f t="shared" si="957"/>
        <v/>
      </c>
      <c r="CD496" s="334"/>
      <c r="CE496" s="335"/>
      <c r="CF496" s="335"/>
      <c r="CG496" s="335"/>
      <c r="CH496" s="997"/>
      <c r="CI496" s="97" t="str">
        <f t="shared" si="958"/>
        <v/>
      </c>
      <c r="CJ496" s="998"/>
      <c r="CK496" s="335"/>
      <c r="CL496" s="97" t="str">
        <f t="shared" si="959"/>
        <v/>
      </c>
      <c r="CM496" s="334"/>
      <c r="CN496" s="335"/>
      <c r="CO496" s="335"/>
      <c r="CP496" s="335"/>
      <c r="CQ496" s="97"/>
      <c r="CR496" s="334"/>
      <c r="CS496" s="335"/>
      <c r="CT496" s="335"/>
      <c r="CU496" s="335"/>
      <c r="CV496" s="97"/>
      <c r="CW496" s="334"/>
      <c r="CX496" s="335"/>
      <c r="CY496" s="335"/>
      <c r="CZ496" s="335"/>
      <c r="DA496" s="97"/>
      <c r="DB496" s="334"/>
      <c r="DC496" s="335"/>
      <c r="DD496" s="335"/>
      <c r="DE496" s="335"/>
      <c r="DF496" s="97" t="str">
        <f t="shared" si="933"/>
        <v/>
      </c>
      <c r="DG496" s="993"/>
      <c r="DH496" s="335"/>
      <c r="DI496" s="97" t="str">
        <f t="shared" si="949"/>
        <v/>
      </c>
      <c r="DJ496" s="334"/>
      <c r="DK496" s="335"/>
      <c r="DL496" s="335"/>
      <c r="DM496" s="97"/>
      <c r="DN496" s="334"/>
      <c r="DO496" s="335"/>
      <c r="DP496" s="335"/>
      <c r="DQ496" s="97"/>
      <c r="DR496" s="334"/>
      <c r="DS496" s="335"/>
      <c r="DT496" s="335"/>
      <c r="DU496" s="97"/>
      <c r="DV496" s="334"/>
      <c r="DW496" s="335"/>
      <c r="DX496" s="335"/>
      <c r="DY496" s="97" t="str">
        <f t="shared" si="934"/>
        <v/>
      </c>
      <c r="DZ496" s="998"/>
      <c r="EA496" s="335"/>
      <c r="EB496" s="97" t="str">
        <f t="shared" si="963"/>
        <v/>
      </c>
      <c r="EC496" s="334"/>
      <c r="ED496" s="335"/>
      <c r="EE496" s="335"/>
      <c r="EF496" s="97"/>
      <c r="EG496" s="334"/>
      <c r="EH496" s="335"/>
      <c r="EI496" s="335"/>
      <c r="EJ496" s="97"/>
      <c r="EK496" s="334"/>
      <c r="EL496" s="335"/>
      <c r="EM496" s="335"/>
      <c r="EN496" s="97"/>
      <c r="EO496" s="334"/>
      <c r="EP496" s="335"/>
      <c r="EQ496" s="335"/>
      <c r="ER496" s="97" t="str">
        <f t="shared" si="936"/>
        <v/>
      </c>
      <c r="ES496" s="993"/>
      <c r="ET496" s="335"/>
      <c r="EU496" s="97" t="str">
        <f t="shared" si="965"/>
        <v/>
      </c>
      <c r="EV496" s="334"/>
      <c r="EW496" s="335"/>
      <c r="EX496" s="335"/>
      <c r="EY496" s="97"/>
      <c r="EZ496" s="334"/>
      <c r="FA496" s="335"/>
      <c r="FB496" s="335"/>
      <c r="FC496" s="97"/>
      <c r="FD496" s="334"/>
      <c r="FE496" s="335"/>
      <c r="FF496" s="335"/>
      <c r="FG496" s="97"/>
      <c r="FH496" s="334"/>
      <c r="FI496" s="335"/>
      <c r="FJ496" s="335"/>
      <c r="FK496" s="97" t="str">
        <f t="shared" si="938"/>
        <v/>
      </c>
      <c r="FL496" s="993"/>
      <c r="FM496" s="335"/>
      <c r="FN496" s="97" t="str">
        <f t="shared" si="967"/>
        <v/>
      </c>
      <c r="FO496" s="334"/>
      <c r="FP496" s="335"/>
      <c r="FQ496" s="97"/>
      <c r="FR496" s="334"/>
      <c r="FS496" s="335"/>
      <c r="FT496" s="97"/>
      <c r="FU496" s="334"/>
      <c r="FV496" s="335"/>
      <c r="FW496" s="97"/>
      <c r="FX496" s="334"/>
      <c r="FY496" s="335"/>
      <c r="FZ496" s="97" t="str">
        <f t="shared" si="940"/>
        <v/>
      </c>
      <c r="GA496" s="993"/>
      <c r="GB496" s="335"/>
      <c r="GC496" s="510" t="str">
        <f t="shared" si="969"/>
        <v/>
      </c>
      <c r="GD496" s="336"/>
      <c r="GE496" s="337"/>
      <c r="GF496" s="337"/>
      <c r="GG496" s="337"/>
      <c r="GH496" s="337"/>
      <c r="GI496" s="510"/>
      <c r="GJ496" s="336"/>
      <c r="GK496" s="337"/>
      <c r="GL496" s="337"/>
      <c r="GM496" s="337"/>
      <c r="GN496" s="337"/>
      <c r="GO496" s="510"/>
      <c r="GP496" s="336"/>
      <c r="GQ496" s="337"/>
      <c r="GR496" s="337"/>
      <c r="GS496" s="337"/>
      <c r="GT496" s="337"/>
      <c r="GU496" s="510"/>
      <c r="GV496" s="336"/>
      <c r="GW496" s="337"/>
      <c r="GX496" s="337"/>
      <c r="GY496" s="337"/>
      <c r="GZ496" s="336"/>
      <c r="HA496" s="510" t="str">
        <f t="shared" si="942"/>
        <v/>
      </c>
      <c r="HB496" s="994"/>
      <c r="HC496" s="337"/>
      <c r="HD496" s="510" t="str">
        <f t="shared" si="971"/>
        <v/>
      </c>
      <c r="HE496" s="336"/>
      <c r="HF496" s="337"/>
      <c r="HG496" s="337"/>
      <c r="HH496" s="336"/>
      <c r="HI496" s="510"/>
      <c r="HJ496" s="336"/>
      <c r="HK496" s="337"/>
      <c r="HL496" s="337"/>
      <c r="HM496" s="336"/>
      <c r="HN496" s="510"/>
      <c r="HO496" s="336"/>
      <c r="HP496" s="337"/>
      <c r="HQ496" s="337"/>
      <c r="HR496" s="337"/>
      <c r="HS496" s="510"/>
      <c r="HT496" s="336"/>
      <c r="HU496" s="337"/>
      <c r="HV496" s="337"/>
      <c r="HW496" s="337"/>
      <c r="HX496" s="97" t="str">
        <f t="shared" si="944"/>
        <v/>
      </c>
      <c r="HY496" s="994"/>
      <c r="HZ496" s="337"/>
      <c r="IA496" s="510" t="str">
        <f t="shared" si="973"/>
        <v/>
      </c>
      <c r="IB496" s="336"/>
      <c r="IC496" s="337"/>
      <c r="ID496" s="337"/>
      <c r="IE496" s="510"/>
      <c r="IF496" s="336"/>
      <c r="IG496" s="337"/>
      <c r="IH496" s="337"/>
      <c r="II496" s="510"/>
      <c r="IJ496" s="336"/>
      <c r="IK496" s="337"/>
      <c r="IL496" s="337"/>
      <c r="IM496" s="510"/>
      <c r="IN496" s="336"/>
      <c r="IO496" s="337"/>
      <c r="IP496" s="337"/>
      <c r="IQ496" s="97" t="str">
        <f t="shared" si="974"/>
        <v/>
      </c>
      <c r="IR496" s="994"/>
      <c r="IS496" s="337"/>
      <c r="IT496" s="337"/>
      <c r="IU496" s="337"/>
      <c r="IV496" s="510" t="str">
        <f t="shared" si="975"/>
        <v/>
      </c>
      <c r="IW496" s="995"/>
    </row>
    <row r="497" spans="1:257" x14ac:dyDescent="0.25">
      <c r="A497" s="996"/>
      <c r="B497" s="507">
        <v>6</v>
      </c>
      <c r="C497" s="97" t="str">
        <f>IF(Proponentes!B488&gt;0,Proponentes!B488,"")</f>
        <v/>
      </c>
      <c r="D497" s="335"/>
      <c r="E497" s="335"/>
      <c r="F497" s="334"/>
      <c r="G497" s="335"/>
      <c r="H497" s="335"/>
      <c r="I497" s="335"/>
      <c r="J497" s="335"/>
      <c r="K497" s="335"/>
      <c r="L497" s="335"/>
      <c r="M497" s="334"/>
      <c r="N497" s="335"/>
      <c r="O497" s="335"/>
      <c r="P497" s="335"/>
      <c r="Q497" s="335"/>
      <c r="R497" s="335"/>
      <c r="S497" s="335"/>
      <c r="T497" s="334"/>
      <c r="U497" s="335"/>
      <c r="V497" s="335"/>
      <c r="W497" s="335"/>
      <c r="X497" s="335"/>
      <c r="Y497" s="335"/>
      <c r="Z497" s="335"/>
      <c r="AA497" s="334"/>
      <c r="AB497" s="335"/>
      <c r="AC497" s="335"/>
      <c r="AD497" s="335"/>
      <c r="AE497" s="335"/>
      <c r="AF497" s="335"/>
      <c r="AG497" s="97" t="str">
        <f t="shared" si="925"/>
        <v/>
      </c>
      <c r="AH497" s="993"/>
      <c r="AI497" s="335"/>
      <c r="AJ497" s="335" t="str">
        <f t="shared" si="926"/>
        <v/>
      </c>
      <c r="AK497" s="335"/>
      <c r="AL497" s="334"/>
      <c r="AM497" s="335"/>
      <c r="AN497" s="335"/>
      <c r="AO497" s="335"/>
      <c r="AP497" s="335"/>
      <c r="AQ497" s="335"/>
      <c r="AR497" s="335"/>
      <c r="AS497" s="334"/>
      <c r="AT497" s="335"/>
      <c r="AU497" s="335"/>
      <c r="AV497" s="335"/>
      <c r="AW497" s="335"/>
      <c r="AX497" s="335"/>
      <c r="AY497" s="335"/>
      <c r="AZ497" s="334"/>
      <c r="BA497" s="335"/>
      <c r="BB497" s="335"/>
      <c r="BC497" s="335"/>
      <c r="BD497" s="335"/>
      <c r="BE497" s="335"/>
      <c r="BF497" s="335"/>
      <c r="BG497" s="334"/>
      <c r="BH497" s="335"/>
      <c r="BI497" s="335"/>
      <c r="BJ497" s="335"/>
      <c r="BK497" s="335"/>
      <c r="BL497" s="97" t="str">
        <f t="shared" si="927"/>
        <v/>
      </c>
      <c r="BM497" s="993"/>
      <c r="BN497" s="335" t="str">
        <f t="shared" si="954"/>
        <v/>
      </c>
      <c r="BO497" s="334"/>
      <c r="BP497" s="335"/>
      <c r="BQ497" s="335"/>
      <c r="BR497" s="335"/>
      <c r="BS497" s="335" t="str">
        <f t="shared" si="955"/>
        <v/>
      </c>
      <c r="BT497" s="334"/>
      <c r="BU497" s="335"/>
      <c r="BV497" s="335"/>
      <c r="BW497" s="335"/>
      <c r="BX497" s="335" t="str">
        <f t="shared" si="956"/>
        <v/>
      </c>
      <c r="BY497" s="334"/>
      <c r="BZ497" s="335"/>
      <c r="CA497" s="335"/>
      <c r="CB497" s="335"/>
      <c r="CC497" s="335" t="str">
        <f t="shared" si="957"/>
        <v/>
      </c>
      <c r="CD497" s="334"/>
      <c r="CE497" s="335"/>
      <c r="CF497" s="335"/>
      <c r="CG497" s="335"/>
      <c r="CH497" s="997"/>
      <c r="CI497" s="97" t="str">
        <f t="shared" si="958"/>
        <v/>
      </c>
      <c r="CJ497" s="998"/>
      <c r="CK497" s="335"/>
      <c r="CL497" s="97" t="str">
        <f t="shared" si="959"/>
        <v/>
      </c>
      <c r="CM497" s="334"/>
      <c r="CN497" s="335"/>
      <c r="CO497" s="335"/>
      <c r="CP497" s="335"/>
      <c r="CQ497" s="97"/>
      <c r="CR497" s="334"/>
      <c r="CS497" s="335"/>
      <c r="CT497" s="335"/>
      <c r="CU497" s="335"/>
      <c r="CV497" s="97"/>
      <c r="CW497" s="334"/>
      <c r="CX497" s="335"/>
      <c r="CY497" s="335"/>
      <c r="CZ497" s="335"/>
      <c r="DA497" s="97"/>
      <c r="DB497" s="334"/>
      <c r="DC497" s="335"/>
      <c r="DD497" s="335"/>
      <c r="DE497" s="335"/>
      <c r="DF497" s="97" t="str">
        <f t="shared" si="933"/>
        <v/>
      </c>
      <c r="DG497" s="993"/>
      <c r="DH497" s="335"/>
      <c r="DI497" s="97" t="str">
        <f t="shared" si="949"/>
        <v/>
      </c>
      <c r="DJ497" s="334"/>
      <c r="DK497" s="335"/>
      <c r="DL497" s="335"/>
      <c r="DM497" s="97"/>
      <c r="DN497" s="334"/>
      <c r="DO497" s="335"/>
      <c r="DP497" s="335"/>
      <c r="DQ497" s="97"/>
      <c r="DR497" s="334"/>
      <c r="DS497" s="335"/>
      <c r="DT497" s="335"/>
      <c r="DU497" s="97"/>
      <c r="DV497" s="334"/>
      <c r="DW497" s="335"/>
      <c r="DX497" s="335"/>
      <c r="DY497" s="97" t="str">
        <f t="shared" si="934"/>
        <v/>
      </c>
      <c r="DZ497" s="998"/>
      <c r="EA497" s="335"/>
      <c r="EB497" s="97" t="str">
        <f t="shared" si="963"/>
        <v/>
      </c>
      <c r="EC497" s="334"/>
      <c r="ED497" s="335"/>
      <c r="EE497" s="335"/>
      <c r="EF497" s="97"/>
      <c r="EG497" s="334"/>
      <c r="EH497" s="335"/>
      <c r="EI497" s="335"/>
      <c r="EJ497" s="97"/>
      <c r="EK497" s="334"/>
      <c r="EL497" s="335"/>
      <c r="EM497" s="335"/>
      <c r="EN497" s="97"/>
      <c r="EO497" s="334"/>
      <c r="EP497" s="335"/>
      <c r="EQ497" s="335"/>
      <c r="ER497" s="97" t="str">
        <f t="shared" si="936"/>
        <v/>
      </c>
      <c r="ES497" s="993"/>
      <c r="ET497" s="335"/>
      <c r="EU497" s="97" t="str">
        <f t="shared" si="965"/>
        <v/>
      </c>
      <c r="EV497" s="334"/>
      <c r="EW497" s="335"/>
      <c r="EX497" s="335"/>
      <c r="EY497" s="97"/>
      <c r="EZ497" s="334"/>
      <c r="FA497" s="335"/>
      <c r="FB497" s="335"/>
      <c r="FC497" s="97"/>
      <c r="FD497" s="334"/>
      <c r="FE497" s="335"/>
      <c r="FF497" s="335"/>
      <c r="FG497" s="97"/>
      <c r="FH497" s="334"/>
      <c r="FI497" s="335"/>
      <c r="FJ497" s="335"/>
      <c r="FK497" s="97" t="str">
        <f t="shared" si="938"/>
        <v/>
      </c>
      <c r="FL497" s="993"/>
      <c r="FM497" s="335"/>
      <c r="FN497" s="97" t="str">
        <f t="shared" si="967"/>
        <v/>
      </c>
      <c r="FO497" s="334"/>
      <c r="FP497" s="335"/>
      <c r="FQ497" s="97"/>
      <c r="FR497" s="334"/>
      <c r="FS497" s="335"/>
      <c r="FT497" s="97"/>
      <c r="FU497" s="334"/>
      <c r="FV497" s="335"/>
      <c r="FW497" s="97"/>
      <c r="FX497" s="334"/>
      <c r="FY497" s="335"/>
      <c r="FZ497" s="97" t="str">
        <f t="shared" si="940"/>
        <v/>
      </c>
      <c r="GA497" s="993"/>
      <c r="GB497" s="335"/>
      <c r="GC497" s="510" t="str">
        <f t="shared" si="969"/>
        <v/>
      </c>
      <c r="GD497" s="336"/>
      <c r="GE497" s="337"/>
      <c r="GF497" s="337"/>
      <c r="GG497" s="337"/>
      <c r="GH497" s="337"/>
      <c r="GI497" s="510"/>
      <c r="GJ497" s="336"/>
      <c r="GK497" s="337"/>
      <c r="GL497" s="337"/>
      <c r="GM497" s="337"/>
      <c r="GN497" s="337"/>
      <c r="GO497" s="510"/>
      <c r="GP497" s="336"/>
      <c r="GQ497" s="337"/>
      <c r="GR497" s="337"/>
      <c r="GS497" s="337"/>
      <c r="GT497" s="337"/>
      <c r="GU497" s="510"/>
      <c r="GV497" s="336"/>
      <c r="GW497" s="337"/>
      <c r="GX497" s="337"/>
      <c r="GY497" s="337"/>
      <c r="GZ497" s="336"/>
      <c r="HA497" s="510" t="str">
        <f t="shared" si="942"/>
        <v/>
      </c>
      <c r="HB497" s="994"/>
      <c r="HC497" s="337"/>
      <c r="HD497" s="510" t="str">
        <f t="shared" si="971"/>
        <v/>
      </c>
      <c r="HE497" s="336"/>
      <c r="HF497" s="337"/>
      <c r="HG497" s="337"/>
      <c r="HH497" s="336"/>
      <c r="HI497" s="510"/>
      <c r="HJ497" s="336"/>
      <c r="HK497" s="337"/>
      <c r="HL497" s="337"/>
      <c r="HM497" s="336"/>
      <c r="HN497" s="510"/>
      <c r="HO497" s="336"/>
      <c r="HP497" s="337"/>
      <c r="HQ497" s="337"/>
      <c r="HR497" s="337"/>
      <c r="HS497" s="510"/>
      <c r="HT497" s="336"/>
      <c r="HU497" s="337"/>
      <c r="HV497" s="337"/>
      <c r="HW497" s="337"/>
      <c r="HX497" s="97" t="str">
        <f t="shared" si="944"/>
        <v/>
      </c>
      <c r="HY497" s="994"/>
      <c r="HZ497" s="337"/>
      <c r="IA497" s="510" t="str">
        <f t="shared" si="973"/>
        <v/>
      </c>
      <c r="IB497" s="336"/>
      <c r="IC497" s="337"/>
      <c r="ID497" s="337"/>
      <c r="IE497" s="510"/>
      <c r="IF497" s="336"/>
      <c r="IG497" s="337"/>
      <c r="IH497" s="337"/>
      <c r="II497" s="510"/>
      <c r="IJ497" s="336"/>
      <c r="IK497" s="337"/>
      <c r="IL497" s="337"/>
      <c r="IM497" s="510"/>
      <c r="IN497" s="336"/>
      <c r="IO497" s="337"/>
      <c r="IP497" s="337"/>
      <c r="IQ497" s="97" t="str">
        <f t="shared" si="974"/>
        <v/>
      </c>
      <c r="IR497" s="994"/>
      <c r="IS497" s="337"/>
      <c r="IT497" s="337"/>
      <c r="IU497" s="337"/>
      <c r="IV497" s="510" t="str">
        <f t="shared" si="975"/>
        <v/>
      </c>
      <c r="IW497" s="995"/>
    </row>
    <row r="498" spans="1:257" x14ac:dyDescent="0.25">
      <c r="A498" s="996"/>
      <c r="B498" s="507">
        <v>7</v>
      </c>
      <c r="C498" s="97" t="str">
        <f>IF(Proponentes!B489&gt;0,Proponentes!B489,"")</f>
        <v/>
      </c>
      <c r="D498" s="335"/>
      <c r="E498" s="335"/>
      <c r="F498" s="334"/>
      <c r="G498" s="335"/>
      <c r="H498" s="335"/>
      <c r="I498" s="335"/>
      <c r="J498" s="335"/>
      <c r="K498" s="335"/>
      <c r="L498" s="335"/>
      <c r="M498" s="334"/>
      <c r="N498" s="335"/>
      <c r="O498" s="335"/>
      <c r="P498" s="335"/>
      <c r="Q498" s="335"/>
      <c r="R498" s="335"/>
      <c r="S498" s="335"/>
      <c r="T498" s="334"/>
      <c r="U498" s="335"/>
      <c r="V498" s="335"/>
      <c r="W498" s="335"/>
      <c r="X498" s="335"/>
      <c r="Y498" s="335"/>
      <c r="Z498" s="335"/>
      <c r="AA498" s="334"/>
      <c r="AB498" s="335"/>
      <c r="AC498" s="335"/>
      <c r="AD498" s="335"/>
      <c r="AE498" s="335"/>
      <c r="AF498" s="335"/>
      <c r="AG498" s="97" t="str">
        <f t="shared" si="925"/>
        <v/>
      </c>
      <c r="AH498" s="993"/>
      <c r="AI498" s="335"/>
      <c r="AJ498" s="335" t="str">
        <f t="shared" si="926"/>
        <v/>
      </c>
      <c r="AK498" s="335"/>
      <c r="AL498" s="334"/>
      <c r="AM498" s="335"/>
      <c r="AN498" s="335"/>
      <c r="AO498" s="335"/>
      <c r="AP498" s="335"/>
      <c r="AQ498" s="335"/>
      <c r="AR498" s="335"/>
      <c r="AS498" s="334"/>
      <c r="AT498" s="335"/>
      <c r="AU498" s="335"/>
      <c r="AV498" s="335"/>
      <c r="AW498" s="335"/>
      <c r="AX498" s="335"/>
      <c r="AY498" s="335"/>
      <c r="AZ498" s="334"/>
      <c r="BA498" s="335"/>
      <c r="BB498" s="335"/>
      <c r="BC498" s="335"/>
      <c r="BD498" s="335"/>
      <c r="BE498" s="335"/>
      <c r="BF498" s="335"/>
      <c r="BG498" s="334"/>
      <c r="BH498" s="335"/>
      <c r="BI498" s="335"/>
      <c r="BJ498" s="335"/>
      <c r="BK498" s="335"/>
      <c r="BL498" s="97" t="str">
        <f t="shared" si="927"/>
        <v/>
      </c>
      <c r="BM498" s="993"/>
      <c r="BN498" s="335" t="str">
        <f t="shared" si="954"/>
        <v/>
      </c>
      <c r="BO498" s="334"/>
      <c r="BP498" s="335"/>
      <c r="BQ498" s="335"/>
      <c r="BR498" s="335"/>
      <c r="BS498" s="335" t="str">
        <f t="shared" si="955"/>
        <v/>
      </c>
      <c r="BT498" s="334"/>
      <c r="BU498" s="335"/>
      <c r="BV498" s="335"/>
      <c r="BW498" s="335"/>
      <c r="BX498" s="335" t="str">
        <f t="shared" si="956"/>
        <v/>
      </c>
      <c r="BY498" s="334"/>
      <c r="BZ498" s="335"/>
      <c r="CA498" s="335"/>
      <c r="CB498" s="335"/>
      <c r="CC498" s="335" t="str">
        <f t="shared" si="957"/>
        <v/>
      </c>
      <c r="CD498" s="334"/>
      <c r="CE498" s="335"/>
      <c r="CF498" s="335"/>
      <c r="CG498" s="335"/>
      <c r="CH498" s="997"/>
      <c r="CI498" s="97" t="str">
        <f t="shared" si="958"/>
        <v/>
      </c>
      <c r="CJ498" s="998"/>
      <c r="CK498" s="335"/>
      <c r="CL498" s="97" t="str">
        <f t="shared" si="959"/>
        <v/>
      </c>
      <c r="CM498" s="334"/>
      <c r="CN498" s="335"/>
      <c r="CO498" s="335"/>
      <c r="CP498" s="335"/>
      <c r="CQ498" s="97"/>
      <c r="CR498" s="334"/>
      <c r="CS498" s="335"/>
      <c r="CT498" s="335"/>
      <c r="CU498" s="335"/>
      <c r="CV498" s="97"/>
      <c r="CW498" s="334"/>
      <c r="CX498" s="335"/>
      <c r="CY498" s="335"/>
      <c r="CZ498" s="335"/>
      <c r="DA498" s="97"/>
      <c r="DB498" s="334"/>
      <c r="DC498" s="335"/>
      <c r="DD498" s="335"/>
      <c r="DE498" s="335"/>
      <c r="DF498" s="97" t="str">
        <f t="shared" si="933"/>
        <v/>
      </c>
      <c r="DG498" s="993"/>
      <c r="DH498" s="335"/>
      <c r="DI498" s="97" t="str">
        <f t="shared" si="949"/>
        <v/>
      </c>
      <c r="DJ498" s="334"/>
      <c r="DK498" s="335"/>
      <c r="DL498" s="335"/>
      <c r="DM498" s="97"/>
      <c r="DN498" s="334"/>
      <c r="DO498" s="335"/>
      <c r="DP498" s="335"/>
      <c r="DQ498" s="97"/>
      <c r="DR498" s="334"/>
      <c r="DS498" s="335"/>
      <c r="DT498" s="335"/>
      <c r="DU498" s="97"/>
      <c r="DV498" s="334"/>
      <c r="DW498" s="335"/>
      <c r="DX498" s="335"/>
      <c r="DY498" s="97" t="str">
        <f t="shared" si="934"/>
        <v/>
      </c>
      <c r="DZ498" s="998"/>
      <c r="EA498" s="335"/>
      <c r="EB498" s="97" t="str">
        <f t="shared" si="963"/>
        <v/>
      </c>
      <c r="EC498" s="334"/>
      <c r="ED498" s="335"/>
      <c r="EE498" s="335"/>
      <c r="EF498" s="97"/>
      <c r="EG498" s="334"/>
      <c r="EH498" s="335"/>
      <c r="EI498" s="335"/>
      <c r="EJ498" s="97"/>
      <c r="EK498" s="334"/>
      <c r="EL498" s="335"/>
      <c r="EM498" s="335"/>
      <c r="EN498" s="97"/>
      <c r="EO498" s="334"/>
      <c r="EP498" s="335"/>
      <c r="EQ498" s="335"/>
      <c r="ER498" s="97" t="str">
        <f t="shared" si="936"/>
        <v/>
      </c>
      <c r="ES498" s="993"/>
      <c r="ET498" s="335"/>
      <c r="EU498" s="97" t="str">
        <f t="shared" si="965"/>
        <v/>
      </c>
      <c r="EV498" s="334"/>
      <c r="EW498" s="335"/>
      <c r="EX498" s="335"/>
      <c r="EY498" s="97"/>
      <c r="EZ498" s="334"/>
      <c r="FA498" s="335"/>
      <c r="FB498" s="335"/>
      <c r="FC498" s="97"/>
      <c r="FD498" s="334"/>
      <c r="FE498" s="335"/>
      <c r="FF498" s="335"/>
      <c r="FG498" s="97"/>
      <c r="FH498" s="334"/>
      <c r="FI498" s="335"/>
      <c r="FJ498" s="335"/>
      <c r="FK498" s="97" t="str">
        <f t="shared" si="938"/>
        <v/>
      </c>
      <c r="FL498" s="993"/>
      <c r="FM498" s="335"/>
      <c r="FN498" s="97" t="str">
        <f t="shared" si="967"/>
        <v/>
      </c>
      <c r="FO498" s="334"/>
      <c r="FP498" s="335"/>
      <c r="FQ498" s="97"/>
      <c r="FR498" s="334"/>
      <c r="FS498" s="335"/>
      <c r="FT498" s="97"/>
      <c r="FU498" s="334"/>
      <c r="FV498" s="335"/>
      <c r="FW498" s="97"/>
      <c r="FX498" s="334"/>
      <c r="FY498" s="335"/>
      <c r="FZ498" s="97" t="str">
        <f t="shared" si="940"/>
        <v/>
      </c>
      <c r="GA498" s="993"/>
      <c r="GB498" s="335"/>
      <c r="GC498" s="510" t="str">
        <f t="shared" si="969"/>
        <v/>
      </c>
      <c r="GD498" s="336"/>
      <c r="GE498" s="337"/>
      <c r="GF498" s="337"/>
      <c r="GG498" s="337"/>
      <c r="GH498" s="337"/>
      <c r="GI498" s="510"/>
      <c r="GJ498" s="336"/>
      <c r="GK498" s="337"/>
      <c r="GL498" s="337"/>
      <c r="GM498" s="337"/>
      <c r="GN498" s="337"/>
      <c r="GO498" s="510"/>
      <c r="GP498" s="336"/>
      <c r="GQ498" s="337"/>
      <c r="GR498" s="337"/>
      <c r="GS498" s="337"/>
      <c r="GT498" s="337"/>
      <c r="GU498" s="510"/>
      <c r="GV498" s="336"/>
      <c r="GW498" s="337"/>
      <c r="GX498" s="337"/>
      <c r="GY498" s="337"/>
      <c r="GZ498" s="336"/>
      <c r="HA498" s="510" t="str">
        <f t="shared" si="942"/>
        <v/>
      </c>
      <c r="HB498" s="994"/>
      <c r="HC498" s="337"/>
      <c r="HD498" s="510" t="str">
        <f t="shared" si="971"/>
        <v/>
      </c>
      <c r="HE498" s="336"/>
      <c r="HF498" s="337"/>
      <c r="HG498" s="337"/>
      <c r="HH498" s="336"/>
      <c r="HI498" s="510"/>
      <c r="HJ498" s="336"/>
      <c r="HK498" s="337"/>
      <c r="HL498" s="337"/>
      <c r="HM498" s="336"/>
      <c r="HN498" s="510"/>
      <c r="HO498" s="336"/>
      <c r="HP498" s="337"/>
      <c r="HQ498" s="337"/>
      <c r="HR498" s="337"/>
      <c r="HS498" s="510"/>
      <c r="HT498" s="336"/>
      <c r="HU498" s="337"/>
      <c r="HV498" s="337"/>
      <c r="HW498" s="337"/>
      <c r="HX498" s="97" t="str">
        <f t="shared" si="944"/>
        <v/>
      </c>
      <c r="HY498" s="994"/>
      <c r="HZ498" s="337"/>
      <c r="IA498" s="510" t="str">
        <f t="shared" si="973"/>
        <v/>
      </c>
      <c r="IB498" s="336"/>
      <c r="IC498" s="337"/>
      <c r="ID498" s="337"/>
      <c r="IE498" s="510"/>
      <c r="IF498" s="336"/>
      <c r="IG498" s="337"/>
      <c r="IH498" s="337"/>
      <c r="II498" s="510"/>
      <c r="IJ498" s="336"/>
      <c r="IK498" s="337"/>
      <c r="IL498" s="337"/>
      <c r="IM498" s="510"/>
      <c r="IN498" s="336"/>
      <c r="IO498" s="337"/>
      <c r="IP498" s="337"/>
      <c r="IQ498" s="97" t="str">
        <f t="shared" si="974"/>
        <v/>
      </c>
      <c r="IR498" s="994"/>
      <c r="IS498" s="337"/>
      <c r="IT498" s="337"/>
      <c r="IU498" s="337"/>
      <c r="IV498" s="510" t="str">
        <f t="shared" si="975"/>
        <v/>
      </c>
      <c r="IW498" s="995"/>
    </row>
    <row r="499" spans="1:257" x14ac:dyDescent="0.25">
      <c r="A499" s="996"/>
      <c r="B499" s="507">
        <v>8</v>
      </c>
      <c r="C499" s="97" t="str">
        <f>IF(Proponentes!B490&gt;0,Proponentes!B490,"")</f>
        <v/>
      </c>
      <c r="D499" s="335"/>
      <c r="E499" s="335"/>
      <c r="F499" s="334"/>
      <c r="G499" s="335"/>
      <c r="H499" s="335"/>
      <c r="I499" s="335"/>
      <c r="J499" s="335"/>
      <c r="K499" s="335"/>
      <c r="L499" s="335"/>
      <c r="M499" s="334"/>
      <c r="N499" s="335"/>
      <c r="O499" s="335"/>
      <c r="P499" s="335"/>
      <c r="Q499" s="335"/>
      <c r="R499" s="335"/>
      <c r="S499" s="335"/>
      <c r="T499" s="334"/>
      <c r="U499" s="335"/>
      <c r="V499" s="335"/>
      <c r="W499" s="335"/>
      <c r="X499" s="335"/>
      <c r="Y499" s="335"/>
      <c r="Z499" s="335"/>
      <c r="AA499" s="334"/>
      <c r="AB499" s="335"/>
      <c r="AC499" s="335"/>
      <c r="AD499" s="335"/>
      <c r="AE499" s="335"/>
      <c r="AF499" s="335"/>
      <c r="AG499" s="97" t="str">
        <f t="shared" si="925"/>
        <v/>
      </c>
      <c r="AH499" s="993"/>
      <c r="AI499" s="335"/>
      <c r="AJ499" s="335" t="str">
        <f t="shared" si="926"/>
        <v/>
      </c>
      <c r="AK499" s="335"/>
      <c r="AL499" s="334"/>
      <c r="AM499" s="335"/>
      <c r="AN499" s="335"/>
      <c r="AO499" s="335"/>
      <c r="AP499" s="335"/>
      <c r="AQ499" s="335"/>
      <c r="AR499" s="335"/>
      <c r="AS499" s="334"/>
      <c r="AT499" s="335"/>
      <c r="AU499" s="335"/>
      <c r="AV499" s="335"/>
      <c r="AW499" s="335"/>
      <c r="AX499" s="335"/>
      <c r="AY499" s="335"/>
      <c r="AZ499" s="334"/>
      <c r="BA499" s="335"/>
      <c r="BB499" s="335"/>
      <c r="BC499" s="335"/>
      <c r="BD499" s="335"/>
      <c r="BE499" s="335"/>
      <c r="BF499" s="335"/>
      <c r="BG499" s="334"/>
      <c r="BH499" s="335"/>
      <c r="BI499" s="335"/>
      <c r="BJ499" s="335"/>
      <c r="BK499" s="335"/>
      <c r="BL499" s="97" t="str">
        <f t="shared" si="927"/>
        <v/>
      </c>
      <c r="BM499" s="993"/>
      <c r="BN499" s="335" t="str">
        <f t="shared" si="954"/>
        <v/>
      </c>
      <c r="BO499" s="334"/>
      <c r="BP499" s="335"/>
      <c r="BQ499" s="335"/>
      <c r="BR499" s="335"/>
      <c r="BS499" s="335" t="str">
        <f t="shared" si="955"/>
        <v/>
      </c>
      <c r="BT499" s="334"/>
      <c r="BU499" s="335"/>
      <c r="BV499" s="335"/>
      <c r="BW499" s="335"/>
      <c r="BX499" s="335" t="str">
        <f t="shared" si="956"/>
        <v/>
      </c>
      <c r="BY499" s="334"/>
      <c r="BZ499" s="335"/>
      <c r="CA499" s="335"/>
      <c r="CB499" s="335"/>
      <c r="CC499" s="335" t="str">
        <f t="shared" si="957"/>
        <v/>
      </c>
      <c r="CD499" s="334"/>
      <c r="CE499" s="335"/>
      <c r="CF499" s="335"/>
      <c r="CG499" s="335"/>
      <c r="CH499" s="997"/>
      <c r="CI499" s="97" t="str">
        <f t="shared" si="958"/>
        <v/>
      </c>
      <c r="CJ499" s="998"/>
      <c r="CK499" s="335"/>
      <c r="CL499" s="97" t="str">
        <f t="shared" si="959"/>
        <v/>
      </c>
      <c r="CM499" s="334"/>
      <c r="CN499" s="335"/>
      <c r="CO499" s="335"/>
      <c r="CP499" s="335"/>
      <c r="CQ499" s="97"/>
      <c r="CR499" s="334"/>
      <c r="CS499" s="335"/>
      <c r="CT499" s="335"/>
      <c r="CU499" s="335"/>
      <c r="CV499" s="97"/>
      <c r="CW499" s="334"/>
      <c r="CX499" s="335"/>
      <c r="CY499" s="335"/>
      <c r="CZ499" s="335"/>
      <c r="DA499" s="97"/>
      <c r="DB499" s="334"/>
      <c r="DC499" s="335"/>
      <c r="DD499" s="335"/>
      <c r="DE499" s="335"/>
      <c r="DF499" s="97" t="str">
        <f t="shared" si="933"/>
        <v/>
      </c>
      <c r="DG499" s="993"/>
      <c r="DH499" s="335"/>
      <c r="DI499" s="97" t="str">
        <f t="shared" si="949"/>
        <v/>
      </c>
      <c r="DJ499" s="334"/>
      <c r="DK499" s="335"/>
      <c r="DL499" s="335"/>
      <c r="DM499" s="97"/>
      <c r="DN499" s="334"/>
      <c r="DO499" s="335"/>
      <c r="DP499" s="335"/>
      <c r="DQ499" s="97"/>
      <c r="DR499" s="334"/>
      <c r="DS499" s="335"/>
      <c r="DT499" s="335"/>
      <c r="DU499" s="97"/>
      <c r="DV499" s="334"/>
      <c r="DW499" s="335"/>
      <c r="DX499" s="335"/>
      <c r="DY499" s="97" t="str">
        <f t="shared" si="934"/>
        <v/>
      </c>
      <c r="DZ499" s="998"/>
      <c r="EA499" s="335"/>
      <c r="EB499" s="97" t="str">
        <f t="shared" si="963"/>
        <v/>
      </c>
      <c r="EC499" s="334"/>
      <c r="ED499" s="335"/>
      <c r="EE499" s="335"/>
      <c r="EF499" s="97"/>
      <c r="EG499" s="334"/>
      <c r="EH499" s="335"/>
      <c r="EI499" s="335"/>
      <c r="EJ499" s="97"/>
      <c r="EK499" s="334"/>
      <c r="EL499" s="335"/>
      <c r="EM499" s="335"/>
      <c r="EN499" s="97"/>
      <c r="EO499" s="334"/>
      <c r="EP499" s="335"/>
      <c r="EQ499" s="335"/>
      <c r="ER499" s="97" t="str">
        <f t="shared" si="936"/>
        <v/>
      </c>
      <c r="ES499" s="993"/>
      <c r="ET499" s="335"/>
      <c r="EU499" s="97" t="str">
        <f t="shared" si="965"/>
        <v/>
      </c>
      <c r="EV499" s="334"/>
      <c r="EW499" s="335"/>
      <c r="EX499" s="335"/>
      <c r="EY499" s="97"/>
      <c r="EZ499" s="334"/>
      <c r="FA499" s="335"/>
      <c r="FB499" s="335"/>
      <c r="FC499" s="97"/>
      <c r="FD499" s="334"/>
      <c r="FE499" s="335"/>
      <c r="FF499" s="335"/>
      <c r="FG499" s="97"/>
      <c r="FH499" s="334"/>
      <c r="FI499" s="335"/>
      <c r="FJ499" s="335"/>
      <c r="FK499" s="97" t="str">
        <f t="shared" si="938"/>
        <v/>
      </c>
      <c r="FL499" s="993"/>
      <c r="FM499" s="335"/>
      <c r="FN499" s="97" t="str">
        <f t="shared" si="967"/>
        <v/>
      </c>
      <c r="FO499" s="334"/>
      <c r="FP499" s="335"/>
      <c r="FQ499" s="97"/>
      <c r="FR499" s="334"/>
      <c r="FS499" s="335"/>
      <c r="FT499" s="97"/>
      <c r="FU499" s="334"/>
      <c r="FV499" s="335"/>
      <c r="FW499" s="97"/>
      <c r="FX499" s="334"/>
      <c r="FY499" s="335"/>
      <c r="FZ499" s="97" t="str">
        <f t="shared" si="940"/>
        <v/>
      </c>
      <c r="GA499" s="993"/>
      <c r="GB499" s="335"/>
      <c r="GC499" s="510" t="str">
        <f t="shared" si="969"/>
        <v/>
      </c>
      <c r="GD499" s="336"/>
      <c r="GE499" s="337"/>
      <c r="GF499" s="337"/>
      <c r="GG499" s="337"/>
      <c r="GH499" s="337"/>
      <c r="GI499" s="510"/>
      <c r="GJ499" s="336"/>
      <c r="GK499" s="337"/>
      <c r="GL499" s="337"/>
      <c r="GM499" s="337"/>
      <c r="GN499" s="337"/>
      <c r="GO499" s="510"/>
      <c r="GP499" s="336"/>
      <c r="GQ499" s="337"/>
      <c r="GR499" s="337"/>
      <c r="GS499" s="337"/>
      <c r="GT499" s="337"/>
      <c r="GU499" s="510"/>
      <c r="GV499" s="336"/>
      <c r="GW499" s="337"/>
      <c r="GX499" s="337"/>
      <c r="GY499" s="337"/>
      <c r="GZ499" s="336"/>
      <c r="HA499" s="510" t="str">
        <f t="shared" si="942"/>
        <v/>
      </c>
      <c r="HB499" s="994"/>
      <c r="HC499" s="337"/>
      <c r="HD499" s="510" t="str">
        <f t="shared" si="971"/>
        <v/>
      </c>
      <c r="HE499" s="336"/>
      <c r="HF499" s="337"/>
      <c r="HG499" s="337"/>
      <c r="HH499" s="336"/>
      <c r="HI499" s="510"/>
      <c r="HJ499" s="336"/>
      <c r="HK499" s="337"/>
      <c r="HL499" s="337"/>
      <c r="HM499" s="336"/>
      <c r="HN499" s="510"/>
      <c r="HO499" s="336"/>
      <c r="HP499" s="337"/>
      <c r="HQ499" s="337"/>
      <c r="HR499" s="337"/>
      <c r="HS499" s="510"/>
      <c r="HT499" s="336"/>
      <c r="HU499" s="337"/>
      <c r="HV499" s="337"/>
      <c r="HW499" s="337"/>
      <c r="HX499" s="97" t="str">
        <f t="shared" si="944"/>
        <v/>
      </c>
      <c r="HY499" s="994"/>
      <c r="HZ499" s="337"/>
      <c r="IA499" s="510" t="str">
        <f t="shared" si="973"/>
        <v/>
      </c>
      <c r="IB499" s="336"/>
      <c r="IC499" s="337"/>
      <c r="ID499" s="337"/>
      <c r="IE499" s="510"/>
      <c r="IF499" s="336"/>
      <c r="IG499" s="337"/>
      <c r="IH499" s="337"/>
      <c r="II499" s="510"/>
      <c r="IJ499" s="336"/>
      <c r="IK499" s="337"/>
      <c r="IL499" s="337"/>
      <c r="IM499" s="510"/>
      <c r="IN499" s="336"/>
      <c r="IO499" s="337"/>
      <c r="IP499" s="337"/>
      <c r="IQ499" s="97" t="str">
        <f t="shared" si="974"/>
        <v/>
      </c>
      <c r="IR499" s="994"/>
      <c r="IS499" s="337"/>
      <c r="IT499" s="337"/>
      <c r="IU499" s="337"/>
      <c r="IV499" s="510" t="str">
        <f t="shared" si="975"/>
        <v/>
      </c>
      <c r="IW499" s="995"/>
    </row>
    <row r="500" spans="1:257" x14ac:dyDescent="0.25">
      <c r="A500" s="996"/>
      <c r="B500" s="507">
        <v>9</v>
      </c>
      <c r="C500" s="97" t="str">
        <f>IF(Proponentes!B491&gt;0,Proponentes!B491,"")</f>
        <v/>
      </c>
      <c r="D500" s="335"/>
      <c r="E500" s="335"/>
      <c r="F500" s="334"/>
      <c r="G500" s="335"/>
      <c r="H500" s="335"/>
      <c r="I500" s="335"/>
      <c r="J500" s="335"/>
      <c r="K500" s="335"/>
      <c r="L500" s="335"/>
      <c r="M500" s="334"/>
      <c r="N500" s="335"/>
      <c r="O500" s="335"/>
      <c r="P500" s="335"/>
      <c r="Q500" s="335"/>
      <c r="R500" s="335"/>
      <c r="S500" s="335"/>
      <c r="T500" s="334"/>
      <c r="U500" s="335"/>
      <c r="V500" s="335"/>
      <c r="W500" s="335"/>
      <c r="X500" s="335"/>
      <c r="Y500" s="335"/>
      <c r="Z500" s="335"/>
      <c r="AA500" s="334"/>
      <c r="AB500" s="335"/>
      <c r="AC500" s="335"/>
      <c r="AD500" s="335"/>
      <c r="AE500" s="335"/>
      <c r="AF500" s="335"/>
      <c r="AG500" s="97" t="str">
        <f t="shared" si="925"/>
        <v/>
      </c>
      <c r="AH500" s="993"/>
      <c r="AI500" s="335"/>
      <c r="AJ500" s="335" t="str">
        <f t="shared" si="926"/>
        <v/>
      </c>
      <c r="AK500" s="335"/>
      <c r="AL500" s="334"/>
      <c r="AM500" s="335"/>
      <c r="AN500" s="335"/>
      <c r="AO500" s="335"/>
      <c r="AP500" s="335"/>
      <c r="AQ500" s="335"/>
      <c r="AR500" s="335"/>
      <c r="AS500" s="334"/>
      <c r="AT500" s="335"/>
      <c r="AU500" s="335"/>
      <c r="AV500" s="335"/>
      <c r="AW500" s="335"/>
      <c r="AX500" s="335"/>
      <c r="AY500" s="335"/>
      <c r="AZ500" s="334"/>
      <c r="BA500" s="335"/>
      <c r="BB500" s="335"/>
      <c r="BC500" s="335"/>
      <c r="BD500" s="335"/>
      <c r="BE500" s="335"/>
      <c r="BF500" s="335"/>
      <c r="BG500" s="334"/>
      <c r="BH500" s="335"/>
      <c r="BI500" s="335"/>
      <c r="BJ500" s="335"/>
      <c r="BK500" s="335"/>
      <c r="BL500" s="97" t="str">
        <f t="shared" si="927"/>
        <v/>
      </c>
      <c r="BM500" s="993"/>
      <c r="BN500" s="335" t="str">
        <f t="shared" si="954"/>
        <v/>
      </c>
      <c r="BO500" s="334"/>
      <c r="BP500" s="335"/>
      <c r="BQ500" s="335"/>
      <c r="BR500" s="335"/>
      <c r="BS500" s="335" t="str">
        <f t="shared" si="955"/>
        <v/>
      </c>
      <c r="BT500" s="334"/>
      <c r="BU500" s="335"/>
      <c r="BV500" s="335"/>
      <c r="BW500" s="335"/>
      <c r="BX500" s="335" t="str">
        <f t="shared" si="956"/>
        <v/>
      </c>
      <c r="BY500" s="334"/>
      <c r="BZ500" s="335"/>
      <c r="CA500" s="335"/>
      <c r="CB500" s="335"/>
      <c r="CC500" s="335" t="str">
        <f t="shared" si="957"/>
        <v/>
      </c>
      <c r="CD500" s="334"/>
      <c r="CE500" s="335"/>
      <c r="CF500" s="335"/>
      <c r="CG500" s="335"/>
      <c r="CH500" s="997"/>
      <c r="CI500" s="97" t="str">
        <f t="shared" si="958"/>
        <v/>
      </c>
      <c r="CJ500" s="998"/>
      <c r="CK500" s="335"/>
      <c r="CL500" s="97" t="str">
        <f t="shared" si="959"/>
        <v/>
      </c>
      <c r="CM500" s="334"/>
      <c r="CN500" s="335"/>
      <c r="CO500" s="335"/>
      <c r="CP500" s="335"/>
      <c r="CQ500" s="97"/>
      <c r="CR500" s="334"/>
      <c r="CS500" s="335"/>
      <c r="CT500" s="335"/>
      <c r="CU500" s="335"/>
      <c r="CV500" s="97"/>
      <c r="CW500" s="334"/>
      <c r="CX500" s="335"/>
      <c r="CY500" s="335"/>
      <c r="CZ500" s="335"/>
      <c r="DA500" s="97"/>
      <c r="DB500" s="334"/>
      <c r="DC500" s="335"/>
      <c r="DD500" s="335"/>
      <c r="DE500" s="335"/>
      <c r="DF500" s="97" t="str">
        <f t="shared" si="933"/>
        <v/>
      </c>
      <c r="DG500" s="993"/>
      <c r="DH500" s="335"/>
      <c r="DI500" s="97" t="str">
        <f t="shared" si="949"/>
        <v/>
      </c>
      <c r="DJ500" s="334"/>
      <c r="DK500" s="335"/>
      <c r="DL500" s="335"/>
      <c r="DM500" s="97"/>
      <c r="DN500" s="334"/>
      <c r="DO500" s="335"/>
      <c r="DP500" s="335"/>
      <c r="DQ500" s="97"/>
      <c r="DR500" s="334"/>
      <c r="DS500" s="335"/>
      <c r="DT500" s="335"/>
      <c r="DU500" s="97"/>
      <c r="DV500" s="334"/>
      <c r="DW500" s="335"/>
      <c r="DX500" s="335"/>
      <c r="DY500" s="97" t="str">
        <f t="shared" si="934"/>
        <v/>
      </c>
      <c r="DZ500" s="998"/>
      <c r="EA500" s="335"/>
      <c r="EB500" s="97" t="str">
        <f t="shared" si="963"/>
        <v/>
      </c>
      <c r="EC500" s="334"/>
      <c r="ED500" s="335"/>
      <c r="EE500" s="335"/>
      <c r="EF500" s="97"/>
      <c r="EG500" s="334"/>
      <c r="EH500" s="335"/>
      <c r="EI500" s="335"/>
      <c r="EJ500" s="97"/>
      <c r="EK500" s="334"/>
      <c r="EL500" s="335"/>
      <c r="EM500" s="335"/>
      <c r="EN500" s="97"/>
      <c r="EO500" s="334"/>
      <c r="EP500" s="335"/>
      <c r="EQ500" s="335"/>
      <c r="ER500" s="97" t="str">
        <f t="shared" si="936"/>
        <v/>
      </c>
      <c r="ES500" s="993"/>
      <c r="ET500" s="335"/>
      <c r="EU500" s="97" t="str">
        <f t="shared" si="965"/>
        <v/>
      </c>
      <c r="EV500" s="334"/>
      <c r="EW500" s="335"/>
      <c r="EX500" s="335"/>
      <c r="EY500" s="97"/>
      <c r="EZ500" s="334"/>
      <c r="FA500" s="335"/>
      <c r="FB500" s="335"/>
      <c r="FC500" s="97"/>
      <c r="FD500" s="334"/>
      <c r="FE500" s="335"/>
      <c r="FF500" s="335"/>
      <c r="FG500" s="97"/>
      <c r="FH500" s="334"/>
      <c r="FI500" s="335"/>
      <c r="FJ500" s="335"/>
      <c r="FK500" s="97" t="str">
        <f t="shared" si="938"/>
        <v/>
      </c>
      <c r="FL500" s="993"/>
      <c r="FM500" s="335"/>
      <c r="FN500" s="97" t="str">
        <f t="shared" si="967"/>
        <v/>
      </c>
      <c r="FO500" s="334"/>
      <c r="FP500" s="335"/>
      <c r="FQ500" s="97"/>
      <c r="FR500" s="334"/>
      <c r="FS500" s="335"/>
      <c r="FT500" s="97"/>
      <c r="FU500" s="334"/>
      <c r="FV500" s="335"/>
      <c r="FW500" s="97"/>
      <c r="FX500" s="334"/>
      <c r="FY500" s="335"/>
      <c r="FZ500" s="97" t="str">
        <f t="shared" si="940"/>
        <v/>
      </c>
      <c r="GA500" s="993"/>
      <c r="GB500" s="335"/>
      <c r="GC500" s="510" t="str">
        <f t="shared" si="969"/>
        <v/>
      </c>
      <c r="GD500" s="336"/>
      <c r="GE500" s="337"/>
      <c r="GF500" s="337"/>
      <c r="GG500" s="337"/>
      <c r="GH500" s="337"/>
      <c r="GI500" s="510"/>
      <c r="GJ500" s="336"/>
      <c r="GK500" s="337"/>
      <c r="GL500" s="337"/>
      <c r="GM500" s="337"/>
      <c r="GN500" s="337"/>
      <c r="GO500" s="510"/>
      <c r="GP500" s="336"/>
      <c r="GQ500" s="337"/>
      <c r="GR500" s="337"/>
      <c r="GS500" s="337"/>
      <c r="GT500" s="337"/>
      <c r="GU500" s="510"/>
      <c r="GV500" s="336"/>
      <c r="GW500" s="337"/>
      <c r="GX500" s="337"/>
      <c r="GY500" s="337"/>
      <c r="GZ500" s="336"/>
      <c r="HA500" s="510" t="str">
        <f t="shared" si="942"/>
        <v/>
      </c>
      <c r="HB500" s="994"/>
      <c r="HC500" s="337"/>
      <c r="HD500" s="510" t="str">
        <f t="shared" si="971"/>
        <v/>
      </c>
      <c r="HE500" s="336"/>
      <c r="HF500" s="337"/>
      <c r="HG500" s="337"/>
      <c r="HH500" s="336"/>
      <c r="HI500" s="510"/>
      <c r="HJ500" s="336"/>
      <c r="HK500" s="337"/>
      <c r="HL500" s="337"/>
      <c r="HM500" s="336"/>
      <c r="HN500" s="510"/>
      <c r="HO500" s="336"/>
      <c r="HP500" s="337"/>
      <c r="HQ500" s="337"/>
      <c r="HR500" s="337"/>
      <c r="HS500" s="510"/>
      <c r="HT500" s="336"/>
      <c r="HU500" s="337"/>
      <c r="HV500" s="337"/>
      <c r="HW500" s="337"/>
      <c r="HX500" s="97" t="str">
        <f t="shared" si="944"/>
        <v/>
      </c>
      <c r="HY500" s="994"/>
      <c r="HZ500" s="337"/>
      <c r="IA500" s="510" t="str">
        <f t="shared" si="973"/>
        <v/>
      </c>
      <c r="IB500" s="336"/>
      <c r="IC500" s="337"/>
      <c r="ID500" s="337"/>
      <c r="IE500" s="510"/>
      <c r="IF500" s="336"/>
      <c r="IG500" s="337"/>
      <c r="IH500" s="337"/>
      <c r="II500" s="510"/>
      <c r="IJ500" s="336"/>
      <c r="IK500" s="337"/>
      <c r="IL500" s="337"/>
      <c r="IM500" s="510"/>
      <c r="IN500" s="336"/>
      <c r="IO500" s="337"/>
      <c r="IP500" s="337"/>
      <c r="IQ500" s="97" t="str">
        <f t="shared" si="974"/>
        <v/>
      </c>
      <c r="IR500" s="994"/>
      <c r="IS500" s="337"/>
      <c r="IT500" s="337"/>
      <c r="IU500" s="337"/>
      <c r="IV500" s="510" t="str">
        <f t="shared" si="975"/>
        <v/>
      </c>
      <c r="IW500" s="995"/>
    </row>
    <row r="501" spans="1:257" x14ac:dyDescent="0.25">
      <c r="A501" s="996"/>
      <c r="B501" s="507">
        <v>10</v>
      </c>
      <c r="C501" s="97" t="str">
        <f>IF(Proponentes!B492&gt;0,Proponentes!B492,"")</f>
        <v/>
      </c>
      <c r="D501" s="335"/>
      <c r="E501" s="335"/>
      <c r="F501" s="334"/>
      <c r="G501" s="335"/>
      <c r="H501" s="335"/>
      <c r="I501" s="335"/>
      <c r="J501" s="335"/>
      <c r="K501" s="335"/>
      <c r="L501" s="335"/>
      <c r="M501" s="334"/>
      <c r="N501" s="335"/>
      <c r="O501" s="335"/>
      <c r="P501" s="335"/>
      <c r="Q501" s="335"/>
      <c r="R501" s="335"/>
      <c r="S501" s="335"/>
      <c r="T501" s="334"/>
      <c r="U501" s="335"/>
      <c r="V501" s="335"/>
      <c r="W501" s="335"/>
      <c r="X501" s="335"/>
      <c r="Y501" s="335"/>
      <c r="Z501" s="335"/>
      <c r="AA501" s="334"/>
      <c r="AB501" s="335"/>
      <c r="AC501" s="335"/>
      <c r="AD501" s="335"/>
      <c r="AE501" s="335"/>
      <c r="AF501" s="335"/>
      <c r="AG501" s="97" t="str">
        <f t="shared" si="925"/>
        <v/>
      </c>
      <c r="AH501" s="993"/>
      <c r="AI501" s="335"/>
      <c r="AJ501" s="335" t="str">
        <f t="shared" si="926"/>
        <v/>
      </c>
      <c r="AK501" s="335"/>
      <c r="AL501" s="334"/>
      <c r="AM501" s="335"/>
      <c r="AN501" s="335"/>
      <c r="AO501" s="335"/>
      <c r="AP501" s="335"/>
      <c r="AQ501" s="335"/>
      <c r="AR501" s="335"/>
      <c r="AS501" s="334"/>
      <c r="AT501" s="335"/>
      <c r="AU501" s="335"/>
      <c r="AV501" s="335"/>
      <c r="AW501" s="335"/>
      <c r="AX501" s="335"/>
      <c r="AY501" s="335"/>
      <c r="AZ501" s="334"/>
      <c r="BA501" s="335"/>
      <c r="BB501" s="335"/>
      <c r="BC501" s="335"/>
      <c r="BD501" s="335"/>
      <c r="BE501" s="335"/>
      <c r="BF501" s="335"/>
      <c r="BG501" s="334"/>
      <c r="BH501" s="335"/>
      <c r="BI501" s="335"/>
      <c r="BJ501" s="335"/>
      <c r="BK501" s="335"/>
      <c r="BL501" s="97" t="str">
        <f t="shared" si="927"/>
        <v/>
      </c>
      <c r="BM501" s="993"/>
      <c r="BN501" s="335" t="str">
        <f t="shared" si="954"/>
        <v/>
      </c>
      <c r="BO501" s="334"/>
      <c r="BP501" s="335"/>
      <c r="BQ501" s="335"/>
      <c r="BR501" s="335"/>
      <c r="BS501" s="335" t="str">
        <f t="shared" si="955"/>
        <v/>
      </c>
      <c r="BT501" s="334"/>
      <c r="BU501" s="335"/>
      <c r="BV501" s="335"/>
      <c r="BW501" s="335"/>
      <c r="BX501" s="335" t="str">
        <f t="shared" si="956"/>
        <v/>
      </c>
      <c r="BY501" s="334"/>
      <c r="BZ501" s="335"/>
      <c r="CA501" s="335"/>
      <c r="CB501" s="335"/>
      <c r="CC501" s="335" t="str">
        <f t="shared" si="957"/>
        <v/>
      </c>
      <c r="CD501" s="334"/>
      <c r="CE501" s="335"/>
      <c r="CF501" s="335"/>
      <c r="CG501" s="335"/>
      <c r="CH501" s="997"/>
      <c r="CI501" s="97" t="str">
        <f t="shared" si="958"/>
        <v/>
      </c>
      <c r="CJ501" s="998"/>
      <c r="CK501" s="335"/>
      <c r="CL501" s="97" t="str">
        <f t="shared" si="959"/>
        <v/>
      </c>
      <c r="CM501" s="334"/>
      <c r="CN501" s="335"/>
      <c r="CO501" s="335"/>
      <c r="CP501" s="335"/>
      <c r="CQ501" s="97"/>
      <c r="CR501" s="334"/>
      <c r="CS501" s="335"/>
      <c r="CT501" s="335"/>
      <c r="CU501" s="335"/>
      <c r="CV501" s="97"/>
      <c r="CW501" s="334"/>
      <c r="CX501" s="335"/>
      <c r="CY501" s="335"/>
      <c r="CZ501" s="335"/>
      <c r="DA501" s="97"/>
      <c r="DB501" s="334"/>
      <c r="DC501" s="335"/>
      <c r="DD501" s="335"/>
      <c r="DE501" s="335"/>
      <c r="DF501" s="97" t="str">
        <f t="shared" si="933"/>
        <v/>
      </c>
      <c r="DG501" s="993"/>
      <c r="DH501" s="335"/>
      <c r="DI501" s="97" t="str">
        <f t="shared" si="949"/>
        <v/>
      </c>
      <c r="DJ501" s="334"/>
      <c r="DK501" s="335"/>
      <c r="DL501" s="335"/>
      <c r="DM501" s="97"/>
      <c r="DN501" s="334"/>
      <c r="DO501" s="335"/>
      <c r="DP501" s="335"/>
      <c r="DQ501" s="97"/>
      <c r="DR501" s="334"/>
      <c r="DS501" s="335"/>
      <c r="DT501" s="335"/>
      <c r="DU501" s="97"/>
      <c r="DV501" s="334"/>
      <c r="DW501" s="335"/>
      <c r="DX501" s="335"/>
      <c r="DY501" s="97" t="str">
        <f t="shared" si="934"/>
        <v/>
      </c>
      <c r="DZ501" s="998"/>
      <c r="EA501" s="335"/>
      <c r="EB501" s="97" t="str">
        <f t="shared" si="963"/>
        <v/>
      </c>
      <c r="EC501" s="334"/>
      <c r="ED501" s="335"/>
      <c r="EE501" s="335"/>
      <c r="EF501" s="97"/>
      <c r="EG501" s="334"/>
      <c r="EH501" s="335"/>
      <c r="EI501" s="335"/>
      <c r="EJ501" s="97"/>
      <c r="EK501" s="334"/>
      <c r="EL501" s="335"/>
      <c r="EM501" s="335"/>
      <c r="EN501" s="97"/>
      <c r="EO501" s="334"/>
      <c r="EP501" s="335"/>
      <c r="EQ501" s="335"/>
      <c r="ER501" s="97" t="str">
        <f t="shared" si="936"/>
        <v/>
      </c>
      <c r="ES501" s="993"/>
      <c r="ET501" s="335"/>
      <c r="EU501" s="97" t="str">
        <f t="shared" si="965"/>
        <v/>
      </c>
      <c r="EV501" s="334"/>
      <c r="EW501" s="335"/>
      <c r="EX501" s="335"/>
      <c r="EY501" s="97"/>
      <c r="EZ501" s="334"/>
      <c r="FA501" s="335"/>
      <c r="FB501" s="335"/>
      <c r="FC501" s="97"/>
      <c r="FD501" s="334"/>
      <c r="FE501" s="335"/>
      <c r="FF501" s="335"/>
      <c r="FG501" s="97"/>
      <c r="FH501" s="334"/>
      <c r="FI501" s="335"/>
      <c r="FJ501" s="335"/>
      <c r="FK501" s="97" t="str">
        <f t="shared" si="938"/>
        <v/>
      </c>
      <c r="FL501" s="993"/>
      <c r="FM501" s="335"/>
      <c r="FN501" s="97" t="str">
        <f t="shared" si="967"/>
        <v/>
      </c>
      <c r="FO501" s="334"/>
      <c r="FP501" s="335"/>
      <c r="FQ501" s="97"/>
      <c r="FR501" s="334"/>
      <c r="FS501" s="335"/>
      <c r="FT501" s="97"/>
      <c r="FU501" s="334"/>
      <c r="FV501" s="335"/>
      <c r="FW501" s="97"/>
      <c r="FX501" s="334"/>
      <c r="FY501" s="335"/>
      <c r="FZ501" s="97" t="str">
        <f t="shared" si="940"/>
        <v/>
      </c>
      <c r="GA501" s="993"/>
      <c r="GB501" s="335"/>
      <c r="GC501" s="510" t="str">
        <f t="shared" si="969"/>
        <v/>
      </c>
      <c r="GD501" s="336"/>
      <c r="GE501" s="337"/>
      <c r="GF501" s="337"/>
      <c r="GG501" s="337"/>
      <c r="GH501" s="337"/>
      <c r="GI501" s="510"/>
      <c r="GJ501" s="336"/>
      <c r="GK501" s="337"/>
      <c r="GL501" s="337"/>
      <c r="GM501" s="337"/>
      <c r="GN501" s="337"/>
      <c r="GO501" s="510"/>
      <c r="GP501" s="336"/>
      <c r="GQ501" s="337"/>
      <c r="GR501" s="337"/>
      <c r="GS501" s="337"/>
      <c r="GT501" s="337"/>
      <c r="GU501" s="510"/>
      <c r="GV501" s="336"/>
      <c r="GW501" s="337"/>
      <c r="GX501" s="337"/>
      <c r="GY501" s="337"/>
      <c r="GZ501" s="336"/>
      <c r="HA501" s="510" t="str">
        <f t="shared" si="942"/>
        <v/>
      </c>
      <c r="HB501" s="994"/>
      <c r="HC501" s="337"/>
      <c r="HD501" s="510" t="str">
        <f t="shared" si="971"/>
        <v/>
      </c>
      <c r="HE501" s="336"/>
      <c r="HF501" s="337"/>
      <c r="HG501" s="337"/>
      <c r="HH501" s="336"/>
      <c r="HI501" s="510"/>
      <c r="HJ501" s="336"/>
      <c r="HK501" s="337"/>
      <c r="HL501" s="337"/>
      <c r="HM501" s="336"/>
      <c r="HN501" s="510"/>
      <c r="HO501" s="336"/>
      <c r="HP501" s="337"/>
      <c r="HQ501" s="337"/>
      <c r="HR501" s="337"/>
      <c r="HS501" s="510"/>
      <c r="HT501" s="336"/>
      <c r="HU501" s="337"/>
      <c r="HV501" s="337"/>
      <c r="HW501" s="337"/>
      <c r="HX501" s="97" t="str">
        <f t="shared" si="944"/>
        <v/>
      </c>
      <c r="HY501" s="994"/>
      <c r="HZ501" s="337"/>
      <c r="IA501" s="510" t="str">
        <f t="shared" si="973"/>
        <v/>
      </c>
      <c r="IB501" s="336"/>
      <c r="IC501" s="337"/>
      <c r="ID501" s="337"/>
      <c r="IE501" s="510"/>
      <c r="IF501" s="336"/>
      <c r="IG501" s="337"/>
      <c r="IH501" s="337"/>
      <c r="II501" s="510"/>
      <c r="IJ501" s="336"/>
      <c r="IK501" s="337"/>
      <c r="IL501" s="337"/>
      <c r="IM501" s="510"/>
      <c r="IN501" s="336"/>
      <c r="IO501" s="337"/>
      <c r="IP501" s="337"/>
      <c r="IQ501" s="97" t="str">
        <f t="shared" si="974"/>
        <v/>
      </c>
      <c r="IR501" s="994"/>
      <c r="IS501" s="337"/>
      <c r="IT501" s="337"/>
      <c r="IU501" s="337"/>
      <c r="IV501" s="510" t="str">
        <f t="shared" si="975"/>
        <v/>
      </c>
      <c r="IW501" s="995"/>
    </row>
    <row r="502" spans="1:257" x14ac:dyDescent="0.25">
      <c r="A502" s="996"/>
      <c r="B502" s="507">
        <v>11</v>
      </c>
      <c r="C502" s="97" t="str">
        <f>IF(Proponentes!B493&gt;0,Proponentes!B493,"")</f>
        <v/>
      </c>
      <c r="D502" s="335"/>
      <c r="E502" s="335"/>
      <c r="F502" s="334"/>
      <c r="G502" s="335"/>
      <c r="H502" s="335"/>
      <c r="I502" s="335"/>
      <c r="J502" s="335"/>
      <c r="K502" s="335"/>
      <c r="L502" s="335"/>
      <c r="M502" s="334"/>
      <c r="N502" s="335"/>
      <c r="O502" s="335"/>
      <c r="P502" s="335"/>
      <c r="Q502" s="335"/>
      <c r="R502" s="335"/>
      <c r="S502" s="335"/>
      <c r="T502" s="334"/>
      <c r="U502" s="335"/>
      <c r="V502" s="335"/>
      <c r="W502" s="335"/>
      <c r="X502" s="335"/>
      <c r="Y502" s="335"/>
      <c r="Z502" s="335"/>
      <c r="AA502" s="334"/>
      <c r="AB502" s="335"/>
      <c r="AC502" s="335"/>
      <c r="AD502" s="335"/>
      <c r="AE502" s="335"/>
      <c r="AF502" s="335"/>
      <c r="AG502" s="97" t="str">
        <f t="shared" si="925"/>
        <v/>
      </c>
      <c r="AH502" s="993"/>
      <c r="AI502" s="335"/>
      <c r="AJ502" s="335" t="str">
        <f t="shared" si="926"/>
        <v/>
      </c>
      <c r="AK502" s="335"/>
      <c r="AL502" s="334"/>
      <c r="AM502" s="335"/>
      <c r="AN502" s="335"/>
      <c r="AO502" s="335"/>
      <c r="AP502" s="335"/>
      <c r="AQ502" s="335"/>
      <c r="AR502" s="335"/>
      <c r="AS502" s="334"/>
      <c r="AT502" s="335"/>
      <c r="AU502" s="335"/>
      <c r="AV502" s="335"/>
      <c r="AW502" s="335"/>
      <c r="AX502" s="335"/>
      <c r="AY502" s="335"/>
      <c r="AZ502" s="334"/>
      <c r="BA502" s="335"/>
      <c r="BB502" s="335"/>
      <c r="BC502" s="335"/>
      <c r="BD502" s="335"/>
      <c r="BE502" s="335"/>
      <c r="BF502" s="335"/>
      <c r="BG502" s="334"/>
      <c r="BH502" s="335"/>
      <c r="BI502" s="335"/>
      <c r="BJ502" s="335"/>
      <c r="BK502" s="335"/>
      <c r="BL502" s="97" t="str">
        <f t="shared" si="927"/>
        <v/>
      </c>
      <c r="BM502" s="993"/>
      <c r="BN502" s="335" t="str">
        <f t="shared" si="954"/>
        <v/>
      </c>
      <c r="BO502" s="334"/>
      <c r="BP502" s="335"/>
      <c r="BQ502" s="335"/>
      <c r="BR502" s="335"/>
      <c r="BS502" s="335" t="str">
        <f t="shared" si="955"/>
        <v/>
      </c>
      <c r="BT502" s="334"/>
      <c r="BU502" s="335"/>
      <c r="BV502" s="335"/>
      <c r="BW502" s="335"/>
      <c r="BX502" s="335" t="str">
        <f t="shared" si="956"/>
        <v/>
      </c>
      <c r="BY502" s="334"/>
      <c r="BZ502" s="335"/>
      <c r="CA502" s="335"/>
      <c r="CB502" s="335"/>
      <c r="CC502" s="335" t="str">
        <f t="shared" si="957"/>
        <v/>
      </c>
      <c r="CD502" s="334"/>
      <c r="CE502" s="335"/>
      <c r="CF502" s="335"/>
      <c r="CG502" s="335"/>
      <c r="CH502" s="997"/>
      <c r="CI502" s="97" t="str">
        <f t="shared" si="958"/>
        <v/>
      </c>
      <c r="CJ502" s="998"/>
      <c r="CK502" s="335"/>
      <c r="CL502" s="97" t="str">
        <f t="shared" si="959"/>
        <v/>
      </c>
      <c r="CM502" s="334"/>
      <c r="CN502" s="335"/>
      <c r="CO502" s="335"/>
      <c r="CP502" s="335"/>
      <c r="CQ502" s="97"/>
      <c r="CR502" s="334"/>
      <c r="CS502" s="335"/>
      <c r="CT502" s="335"/>
      <c r="CU502" s="335"/>
      <c r="CV502" s="97"/>
      <c r="CW502" s="334"/>
      <c r="CX502" s="335"/>
      <c r="CY502" s="335"/>
      <c r="CZ502" s="335"/>
      <c r="DA502" s="97"/>
      <c r="DB502" s="334"/>
      <c r="DC502" s="335"/>
      <c r="DD502" s="335"/>
      <c r="DE502" s="335"/>
      <c r="DF502" s="97" t="str">
        <f t="shared" si="933"/>
        <v/>
      </c>
      <c r="DG502" s="993"/>
      <c r="DH502" s="335"/>
      <c r="DI502" s="97" t="str">
        <f t="shared" si="949"/>
        <v/>
      </c>
      <c r="DJ502" s="334"/>
      <c r="DK502" s="335"/>
      <c r="DL502" s="335"/>
      <c r="DM502" s="97"/>
      <c r="DN502" s="334"/>
      <c r="DO502" s="335"/>
      <c r="DP502" s="335"/>
      <c r="DQ502" s="97"/>
      <c r="DR502" s="334"/>
      <c r="DS502" s="335"/>
      <c r="DT502" s="335"/>
      <c r="DU502" s="97"/>
      <c r="DV502" s="334"/>
      <c r="DW502" s="335"/>
      <c r="DX502" s="335"/>
      <c r="DY502" s="97" t="str">
        <f t="shared" si="934"/>
        <v/>
      </c>
      <c r="DZ502" s="998"/>
      <c r="EA502" s="335"/>
      <c r="EB502" s="97" t="str">
        <f t="shared" si="963"/>
        <v/>
      </c>
      <c r="EC502" s="334"/>
      <c r="ED502" s="335"/>
      <c r="EE502" s="335"/>
      <c r="EF502" s="97"/>
      <c r="EG502" s="334"/>
      <c r="EH502" s="335"/>
      <c r="EI502" s="335"/>
      <c r="EJ502" s="97"/>
      <c r="EK502" s="334"/>
      <c r="EL502" s="335"/>
      <c r="EM502" s="335"/>
      <c r="EN502" s="97"/>
      <c r="EO502" s="334"/>
      <c r="EP502" s="335"/>
      <c r="EQ502" s="335"/>
      <c r="ER502" s="97" t="str">
        <f t="shared" si="936"/>
        <v/>
      </c>
      <c r="ES502" s="993"/>
      <c r="ET502" s="335"/>
      <c r="EU502" s="97" t="str">
        <f t="shared" si="965"/>
        <v/>
      </c>
      <c r="EV502" s="334"/>
      <c r="EW502" s="335"/>
      <c r="EX502" s="335"/>
      <c r="EY502" s="97"/>
      <c r="EZ502" s="334"/>
      <c r="FA502" s="335"/>
      <c r="FB502" s="335"/>
      <c r="FC502" s="97"/>
      <c r="FD502" s="334"/>
      <c r="FE502" s="335"/>
      <c r="FF502" s="335"/>
      <c r="FG502" s="97"/>
      <c r="FH502" s="334"/>
      <c r="FI502" s="335"/>
      <c r="FJ502" s="335"/>
      <c r="FK502" s="97" t="str">
        <f t="shared" si="938"/>
        <v/>
      </c>
      <c r="FL502" s="993"/>
      <c r="FM502" s="335"/>
      <c r="FN502" s="97" t="str">
        <f t="shared" si="967"/>
        <v/>
      </c>
      <c r="FO502" s="334"/>
      <c r="FP502" s="335"/>
      <c r="FQ502" s="97"/>
      <c r="FR502" s="334"/>
      <c r="FS502" s="335"/>
      <c r="FT502" s="97"/>
      <c r="FU502" s="334"/>
      <c r="FV502" s="335"/>
      <c r="FW502" s="97"/>
      <c r="FX502" s="334"/>
      <c r="FY502" s="335"/>
      <c r="FZ502" s="97" t="str">
        <f t="shared" si="940"/>
        <v/>
      </c>
      <c r="GA502" s="993"/>
      <c r="GB502" s="335"/>
      <c r="GC502" s="510" t="str">
        <f t="shared" si="969"/>
        <v/>
      </c>
      <c r="GD502" s="336"/>
      <c r="GE502" s="337"/>
      <c r="GF502" s="337"/>
      <c r="GG502" s="337"/>
      <c r="GH502" s="337"/>
      <c r="GI502" s="510"/>
      <c r="GJ502" s="336"/>
      <c r="GK502" s="337"/>
      <c r="GL502" s="337"/>
      <c r="GM502" s="337"/>
      <c r="GN502" s="337"/>
      <c r="GO502" s="510"/>
      <c r="GP502" s="336"/>
      <c r="GQ502" s="337"/>
      <c r="GR502" s="337"/>
      <c r="GS502" s="337"/>
      <c r="GT502" s="337"/>
      <c r="GU502" s="510"/>
      <c r="GV502" s="336"/>
      <c r="GW502" s="337"/>
      <c r="GX502" s="337"/>
      <c r="GY502" s="337"/>
      <c r="GZ502" s="336"/>
      <c r="HA502" s="510" t="str">
        <f t="shared" si="942"/>
        <v/>
      </c>
      <c r="HB502" s="994"/>
      <c r="HC502" s="337"/>
      <c r="HD502" s="510" t="str">
        <f t="shared" si="971"/>
        <v/>
      </c>
      <c r="HE502" s="336"/>
      <c r="HF502" s="337"/>
      <c r="HG502" s="337"/>
      <c r="HH502" s="336"/>
      <c r="HI502" s="510"/>
      <c r="HJ502" s="336"/>
      <c r="HK502" s="337"/>
      <c r="HL502" s="337"/>
      <c r="HM502" s="336"/>
      <c r="HN502" s="510"/>
      <c r="HO502" s="336"/>
      <c r="HP502" s="337"/>
      <c r="HQ502" s="337"/>
      <c r="HR502" s="337"/>
      <c r="HS502" s="510"/>
      <c r="HT502" s="336"/>
      <c r="HU502" s="337"/>
      <c r="HV502" s="337"/>
      <c r="HW502" s="337"/>
      <c r="HX502" s="97" t="str">
        <f t="shared" si="944"/>
        <v/>
      </c>
      <c r="HY502" s="994"/>
      <c r="HZ502" s="337"/>
      <c r="IA502" s="510" t="str">
        <f t="shared" si="973"/>
        <v/>
      </c>
      <c r="IB502" s="336"/>
      <c r="IC502" s="337"/>
      <c r="ID502" s="337"/>
      <c r="IE502" s="510"/>
      <c r="IF502" s="336"/>
      <c r="IG502" s="337"/>
      <c r="IH502" s="337"/>
      <c r="II502" s="510"/>
      <c r="IJ502" s="336"/>
      <c r="IK502" s="337"/>
      <c r="IL502" s="337"/>
      <c r="IM502" s="510"/>
      <c r="IN502" s="336"/>
      <c r="IO502" s="337"/>
      <c r="IP502" s="337"/>
      <c r="IQ502" s="97" t="str">
        <f t="shared" si="974"/>
        <v/>
      </c>
      <c r="IR502" s="994"/>
      <c r="IS502" s="337"/>
      <c r="IT502" s="337"/>
      <c r="IU502" s="337"/>
      <c r="IV502" s="510" t="str">
        <f t="shared" si="975"/>
        <v/>
      </c>
      <c r="IW502" s="995"/>
    </row>
    <row r="503" spans="1:257" x14ac:dyDescent="0.25">
      <c r="A503" s="996"/>
      <c r="B503" s="507">
        <v>12</v>
      </c>
      <c r="C503" s="97" t="str">
        <f>IF(Proponentes!B494&gt;0,Proponentes!B494,"")</f>
        <v/>
      </c>
      <c r="D503" s="335"/>
      <c r="E503" s="335"/>
      <c r="F503" s="334"/>
      <c r="G503" s="335"/>
      <c r="H503" s="335"/>
      <c r="I503" s="335"/>
      <c r="J503" s="335"/>
      <c r="K503" s="335"/>
      <c r="L503" s="335"/>
      <c r="M503" s="334"/>
      <c r="N503" s="335"/>
      <c r="O503" s="335"/>
      <c r="P503" s="335"/>
      <c r="Q503" s="335"/>
      <c r="R503" s="335"/>
      <c r="S503" s="335"/>
      <c r="T503" s="334"/>
      <c r="U503" s="335"/>
      <c r="V503" s="335"/>
      <c r="W503" s="335"/>
      <c r="X503" s="335"/>
      <c r="Y503" s="335"/>
      <c r="Z503" s="335"/>
      <c r="AA503" s="334"/>
      <c r="AB503" s="335"/>
      <c r="AC503" s="335"/>
      <c r="AD503" s="335"/>
      <c r="AE503" s="335"/>
      <c r="AF503" s="335"/>
      <c r="AG503" s="97" t="str">
        <f t="shared" si="925"/>
        <v/>
      </c>
      <c r="AH503" s="993"/>
      <c r="AI503" s="335"/>
      <c r="AJ503" s="335" t="str">
        <f t="shared" si="926"/>
        <v/>
      </c>
      <c r="AK503" s="335"/>
      <c r="AL503" s="334"/>
      <c r="AM503" s="335"/>
      <c r="AN503" s="335"/>
      <c r="AO503" s="335"/>
      <c r="AP503" s="335"/>
      <c r="AQ503" s="335"/>
      <c r="AR503" s="335"/>
      <c r="AS503" s="334"/>
      <c r="AT503" s="335"/>
      <c r="AU503" s="335"/>
      <c r="AV503" s="335"/>
      <c r="AW503" s="335"/>
      <c r="AX503" s="335"/>
      <c r="AY503" s="335"/>
      <c r="AZ503" s="334"/>
      <c r="BA503" s="335"/>
      <c r="BB503" s="335"/>
      <c r="BC503" s="335"/>
      <c r="BD503" s="335"/>
      <c r="BE503" s="335"/>
      <c r="BF503" s="335"/>
      <c r="BG503" s="334"/>
      <c r="BH503" s="335"/>
      <c r="BI503" s="335"/>
      <c r="BJ503" s="335"/>
      <c r="BK503" s="335"/>
      <c r="BL503" s="97" t="str">
        <f t="shared" si="927"/>
        <v/>
      </c>
      <c r="BM503" s="993"/>
      <c r="BN503" s="335" t="str">
        <f t="shared" si="954"/>
        <v/>
      </c>
      <c r="BO503" s="334"/>
      <c r="BP503" s="335"/>
      <c r="BQ503" s="335"/>
      <c r="BR503" s="335"/>
      <c r="BS503" s="335" t="str">
        <f t="shared" si="955"/>
        <v/>
      </c>
      <c r="BT503" s="334"/>
      <c r="BU503" s="335"/>
      <c r="BV503" s="335"/>
      <c r="BW503" s="335"/>
      <c r="BX503" s="335" t="str">
        <f t="shared" si="956"/>
        <v/>
      </c>
      <c r="BY503" s="334"/>
      <c r="BZ503" s="335"/>
      <c r="CA503" s="335"/>
      <c r="CB503" s="335"/>
      <c r="CC503" s="335" t="str">
        <f t="shared" si="957"/>
        <v/>
      </c>
      <c r="CD503" s="334"/>
      <c r="CE503" s="335"/>
      <c r="CF503" s="335"/>
      <c r="CG503" s="335"/>
      <c r="CH503" s="997"/>
      <c r="CI503" s="97" t="str">
        <f t="shared" si="958"/>
        <v/>
      </c>
      <c r="CJ503" s="998"/>
      <c r="CK503" s="335"/>
      <c r="CL503" s="97" t="str">
        <f t="shared" si="959"/>
        <v/>
      </c>
      <c r="CM503" s="334"/>
      <c r="CN503" s="335"/>
      <c r="CO503" s="335"/>
      <c r="CP503" s="335"/>
      <c r="CQ503" s="97"/>
      <c r="CR503" s="334"/>
      <c r="CS503" s="335"/>
      <c r="CT503" s="335"/>
      <c r="CU503" s="335"/>
      <c r="CV503" s="97"/>
      <c r="CW503" s="334"/>
      <c r="CX503" s="335"/>
      <c r="CY503" s="335"/>
      <c r="CZ503" s="335"/>
      <c r="DA503" s="97"/>
      <c r="DB503" s="334"/>
      <c r="DC503" s="335"/>
      <c r="DD503" s="335"/>
      <c r="DE503" s="335"/>
      <c r="DF503" s="97" t="str">
        <f t="shared" si="933"/>
        <v/>
      </c>
      <c r="DG503" s="993"/>
      <c r="DH503" s="335"/>
      <c r="DI503" s="97" t="str">
        <f t="shared" si="949"/>
        <v/>
      </c>
      <c r="DJ503" s="334"/>
      <c r="DK503" s="335"/>
      <c r="DL503" s="335"/>
      <c r="DM503" s="97"/>
      <c r="DN503" s="334"/>
      <c r="DO503" s="335"/>
      <c r="DP503" s="335"/>
      <c r="DQ503" s="97"/>
      <c r="DR503" s="334"/>
      <c r="DS503" s="335"/>
      <c r="DT503" s="335"/>
      <c r="DU503" s="97"/>
      <c r="DV503" s="334"/>
      <c r="DW503" s="335"/>
      <c r="DX503" s="335"/>
      <c r="DY503" s="97" t="str">
        <f t="shared" si="934"/>
        <v/>
      </c>
      <c r="DZ503" s="998"/>
      <c r="EA503" s="335"/>
      <c r="EB503" s="97" t="str">
        <f t="shared" si="963"/>
        <v/>
      </c>
      <c r="EC503" s="334"/>
      <c r="ED503" s="335"/>
      <c r="EE503" s="335"/>
      <c r="EF503" s="97"/>
      <c r="EG503" s="334"/>
      <c r="EH503" s="335"/>
      <c r="EI503" s="335"/>
      <c r="EJ503" s="97"/>
      <c r="EK503" s="334"/>
      <c r="EL503" s="335"/>
      <c r="EM503" s="335"/>
      <c r="EN503" s="97"/>
      <c r="EO503" s="334"/>
      <c r="EP503" s="335"/>
      <c r="EQ503" s="335"/>
      <c r="ER503" s="97" t="str">
        <f t="shared" si="936"/>
        <v/>
      </c>
      <c r="ES503" s="993"/>
      <c r="ET503" s="335"/>
      <c r="EU503" s="97" t="str">
        <f t="shared" si="965"/>
        <v/>
      </c>
      <c r="EV503" s="334"/>
      <c r="EW503" s="335"/>
      <c r="EX503" s="335"/>
      <c r="EY503" s="97"/>
      <c r="EZ503" s="334"/>
      <c r="FA503" s="335"/>
      <c r="FB503" s="335"/>
      <c r="FC503" s="97"/>
      <c r="FD503" s="334"/>
      <c r="FE503" s="335"/>
      <c r="FF503" s="335"/>
      <c r="FG503" s="97"/>
      <c r="FH503" s="334"/>
      <c r="FI503" s="335"/>
      <c r="FJ503" s="335"/>
      <c r="FK503" s="97" t="str">
        <f t="shared" si="938"/>
        <v/>
      </c>
      <c r="FL503" s="993"/>
      <c r="FM503" s="335"/>
      <c r="FN503" s="97" t="str">
        <f t="shared" si="967"/>
        <v/>
      </c>
      <c r="FO503" s="334"/>
      <c r="FP503" s="335"/>
      <c r="FQ503" s="97"/>
      <c r="FR503" s="334"/>
      <c r="FS503" s="335"/>
      <c r="FT503" s="97"/>
      <c r="FU503" s="334"/>
      <c r="FV503" s="335"/>
      <c r="FW503" s="97"/>
      <c r="FX503" s="334"/>
      <c r="FY503" s="335"/>
      <c r="FZ503" s="97" t="str">
        <f t="shared" si="940"/>
        <v/>
      </c>
      <c r="GA503" s="993"/>
      <c r="GB503" s="335"/>
      <c r="GC503" s="510" t="str">
        <f t="shared" si="969"/>
        <v/>
      </c>
      <c r="GD503" s="336"/>
      <c r="GE503" s="337"/>
      <c r="GF503" s="337"/>
      <c r="GG503" s="337"/>
      <c r="GH503" s="337"/>
      <c r="GI503" s="510"/>
      <c r="GJ503" s="336"/>
      <c r="GK503" s="337"/>
      <c r="GL503" s="337"/>
      <c r="GM503" s="337"/>
      <c r="GN503" s="337"/>
      <c r="GO503" s="510"/>
      <c r="GP503" s="336"/>
      <c r="GQ503" s="337"/>
      <c r="GR503" s="337"/>
      <c r="GS503" s="337"/>
      <c r="GT503" s="337"/>
      <c r="GU503" s="510"/>
      <c r="GV503" s="336"/>
      <c r="GW503" s="337"/>
      <c r="GX503" s="337"/>
      <c r="GY503" s="337"/>
      <c r="GZ503" s="336"/>
      <c r="HA503" s="510" t="str">
        <f t="shared" si="942"/>
        <v/>
      </c>
      <c r="HB503" s="994"/>
      <c r="HC503" s="337"/>
      <c r="HD503" s="510" t="str">
        <f t="shared" si="971"/>
        <v/>
      </c>
      <c r="HE503" s="336"/>
      <c r="HF503" s="337"/>
      <c r="HG503" s="337"/>
      <c r="HH503" s="336"/>
      <c r="HI503" s="510"/>
      <c r="HJ503" s="336"/>
      <c r="HK503" s="337"/>
      <c r="HL503" s="337"/>
      <c r="HM503" s="336"/>
      <c r="HN503" s="510"/>
      <c r="HO503" s="336"/>
      <c r="HP503" s="337"/>
      <c r="HQ503" s="337"/>
      <c r="HR503" s="337"/>
      <c r="HS503" s="510"/>
      <c r="HT503" s="336"/>
      <c r="HU503" s="337"/>
      <c r="HV503" s="337"/>
      <c r="HW503" s="337"/>
      <c r="HX503" s="97" t="str">
        <f t="shared" si="944"/>
        <v/>
      </c>
      <c r="HY503" s="994"/>
      <c r="HZ503" s="337"/>
      <c r="IA503" s="510" t="str">
        <f t="shared" si="973"/>
        <v/>
      </c>
      <c r="IB503" s="336"/>
      <c r="IC503" s="337"/>
      <c r="ID503" s="337"/>
      <c r="IE503" s="510"/>
      <c r="IF503" s="336"/>
      <c r="IG503" s="337"/>
      <c r="IH503" s="337"/>
      <c r="II503" s="510"/>
      <c r="IJ503" s="336"/>
      <c r="IK503" s="337"/>
      <c r="IL503" s="337"/>
      <c r="IM503" s="510"/>
      <c r="IN503" s="336"/>
      <c r="IO503" s="337"/>
      <c r="IP503" s="337"/>
      <c r="IQ503" s="97" t="str">
        <f t="shared" si="974"/>
        <v/>
      </c>
      <c r="IR503" s="994"/>
      <c r="IS503" s="337"/>
      <c r="IT503" s="337"/>
      <c r="IU503" s="337"/>
      <c r="IV503" s="510" t="str">
        <f t="shared" si="975"/>
        <v/>
      </c>
      <c r="IW503" s="995"/>
    </row>
    <row r="504" spans="1:257" x14ac:dyDescent="0.25">
      <c r="A504" s="548">
        <v>38</v>
      </c>
      <c r="B504" s="514"/>
      <c r="C504" s="514"/>
      <c r="D504" s="514"/>
      <c r="E504" s="514"/>
      <c r="F504" s="515"/>
      <c r="G504" s="514"/>
      <c r="H504" s="514"/>
      <c r="I504" s="514"/>
      <c r="J504" s="514"/>
      <c r="K504" s="514"/>
      <c r="L504" s="514"/>
      <c r="M504" s="514"/>
      <c r="N504" s="514"/>
      <c r="O504" s="514"/>
      <c r="P504" s="514"/>
      <c r="Q504" s="514"/>
      <c r="R504" s="514"/>
      <c r="S504" s="514"/>
      <c r="T504" s="514"/>
      <c r="U504" s="514"/>
      <c r="V504" s="514"/>
      <c r="W504" s="514"/>
      <c r="X504" s="514"/>
      <c r="Y504" s="514"/>
      <c r="Z504" s="514"/>
      <c r="AA504" s="514"/>
      <c r="AB504" s="514"/>
      <c r="AC504" s="514"/>
      <c r="AD504" s="514"/>
      <c r="AE504" s="514"/>
      <c r="AF504" s="514"/>
      <c r="AG504" s="514"/>
      <c r="AH504" s="514"/>
      <c r="AI504" s="514"/>
      <c r="AJ504" s="514"/>
      <c r="AK504" s="514"/>
      <c r="AL504" s="514"/>
      <c r="AM504" s="514"/>
      <c r="AN504" s="514"/>
      <c r="AO504" s="514"/>
      <c r="AP504" s="514"/>
      <c r="AQ504" s="514"/>
      <c r="AR504" s="514"/>
      <c r="AS504" s="514"/>
      <c r="AT504" s="514"/>
      <c r="AU504" s="514"/>
      <c r="AV504" s="514"/>
      <c r="AW504" s="514"/>
      <c r="AX504" s="514"/>
      <c r="AY504" s="514"/>
      <c r="AZ504" s="514"/>
      <c r="BA504" s="514"/>
      <c r="BB504" s="514"/>
      <c r="BC504" s="514"/>
      <c r="BD504" s="514"/>
      <c r="BE504" s="514"/>
      <c r="BF504" s="514"/>
      <c r="BG504" s="514"/>
      <c r="BH504" s="514"/>
      <c r="BI504" s="514"/>
      <c r="BJ504" s="514"/>
      <c r="BK504" s="514"/>
      <c r="BL504" s="514"/>
      <c r="BM504" s="514"/>
      <c r="BN504" s="514"/>
      <c r="BO504" s="514"/>
      <c r="BP504" s="514"/>
      <c r="BQ504" s="514"/>
      <c r="BR504" s="514"/>
      <c r="BS504" s="514"/>
      <c r="BT504" s="514"/>
      <c r="BU504" s="514"/>
      <c r="BV504" s="514"/>
      <c r="BW504" s="514"/>
      <c r="BX504" s="514"/>
      <c r="BY504" s="514"/>
      <c r="BZ504" s="514"/>
      <c r="CA504" s="514"/>
      <c r="CB504" s="514"/>
      <c r="CC504" s="514"/>
      <c r="CD504" s="514"/>
      <c r="CE504" s="514"/>
      <c r="CF504" s="514"/>
      <c r="CG504" s="514"/>
      <c r="CH504" s="516"/>
      <c r="CI504" s="514"/>
      <c r="CJ504" s="514"/>
      <c r="CK504" s="514"/>
      <c r="CL504" s="514"/>
      <c r="CM504" s="514"/>
      <c r="CN504" s="514"/>
      <c r="CO504" s="514"/>
      <c r="CP504" s="514"/>
      <c r="CQ504" s="514"/>
      <c r="CR504" s="514"/>
      <c r="CS504" s="514"/>
      <c r="CT504" s="514"/>
      <c r="CU504" s="514"/>
      <c r="CV504" s="514"/>
      <c r="CW504" s="514"/>
      <c r="CX504" s="514"/>
      <c r="CY504" s="514"/>
      <c r="CZ504" s="514"/>
      <c r="DA504" s="514"/>
      <c r="DB504" s="514"/>
      <c r="DC504" s="514"/>
      <c r="DD504" s="514"/>
      <c r="DE504" s="514"/>
      <c r="DF504" s="514"/>
      <c r="DG504" s="514"/>
      <c r="DH504" s="514"/>
      <c r="DI504" s="514"/>
      <c r="DJ504" s="514"/>
      <c r="DK504" s="514"/>
      <c r="DL504" s="514"/>
      <c r="DM504" s="514"/>
      <c r="DN504" s="514"/>
      <c r="DO504" s="514"/>
      <c r="DP504" s="514"/>
      <c r="DQ504" s="514"/>
      <c r="DR504" s="514"/>
      <c r="DS504" s="514"/>
      <c r="DT504" s="514"/>
      <c r="DU504" s="514"/>
      <c r="DV504" s="514"/>
      <c r="DW504" s="514"/>
      <c r="DX504" s="514"/>
      <c r="DY504" s="514"/>
      <c r="DZ504" s="514"/>
      <c r="EA504" s="514"/>
      <c r="EB504" s="514"/>
      <c r="EC504" s="514"/>
      <c r="ED504" s="514"/>
      <c r="EE504" s="514"/>
      <c r="EF504" s="514"/>
      <c r="EG504" s="514"/>
      <c r="EH504" s="514"/>
      <c r="EI504" s="514"/>
      <c r="EJ504" s="514"/>
      <c r="EK504" s="514"/>
      <c r="EL504" s="514"/>
      <c r="EM504" s="514"/>
      <c r="EN504" s="514"/>
      <c r="EO504" s="514"/>
      <c r="EP504" s="514"/>
      <c r="EQ504" s="514"/>
      <c r="ER504" s="514"/>
      <c r="ES504" s="514"/>
      <c r="ET504" s="514"/>
      <c r="EU504" s="514"/>
      <c r="EV504" s="514"/>
      <c r="EW504" s="514"/>
      <c r="EX504" s="514"/>
      <c r="EY504" s="514"/>
      <c r="EZ504" s="514"/>
      <c r="FA504" s="514"/>
      <c r="FB504" s="514"/>
      <c r="FC504" s="514"/>
      <c r="FD504" s="514"/>
      <c r="FE504" s="514"/>
      <c r="FF504" s="514"/>
      <c r="FG504" s="514"/>
      <c r="FH504" s="514"/>
      <c r="FI504" s="514"/>
      <c r="FJ504" s="514"/>
      <c r="FK504" s="514"/>
      <c r="FL504" s="514"/>
      <c r="FM504" s="514"/>
      <c r="FN504" s="514"/>
      <c r="FO504" s="514"/>
      <c r="FP504" s="514"/>
      <c r="FQ504" s="514"/>
      <c r="FR504" s="514"/>
      <c r="FS504" s="514"/>
      <c r="FT504" s="514"/>
      <c r="FU504" s="514"/>
      <c r="FV504" s="514"/>
      <c r="FW504" s="514"/>
      <c r="FX504" s="514"/>
      <c r="FY504" s="514"/>
      <c r="FZ504" s="514"/>
      <c r="GA504" s="514"/>
      <c r="GB504" s="514"/>
      <c r="GC504" s="514"/>
      <c r="GD504" s="514"/>
      <c r="GE504" s="514"/>
      <c r="GF504" s="514"/>
      <c r="GG504" s="514"/>
      <c r="GH504" s="514"/>
      <c r="GI504" s="514"/>
      <c r="GJ504" s="514"/>
      <c r="GK504" s="514"/>
      <c r="GL504" s="514"/>
      <c r="GM504" s="514"/>
      <c r="GN504" s="514"/>
      <c r="GO504" s="514"/>
      <c r="GP504" s="514"/>
      <c r="GQ504" s="514"/>
      <c r="GR504" s="514"/>
      <c r="GS504" s="514"/>
      <c r="GT504" s="514"/>
      <c r="GU504" s="514"/>
      <c r="GV504" s="514"/>
      <c r="GW504" s="514"/>
      <c r="GX504" s="514"/>
      <c r="GY504" s="514"/>
      <c r="GZ504" s="514"/>
      <c r="HA504" s="514"/>
      <c r="HB504" s="514"/>
      <c r="HC504" s="514"/>
      <c r="HD504" s="514"/>
      <c r="HE504" s="514"/>
      <c r="HF504" s="514"/>
      <c r="HG504" s="514"/>
      <c r="HH504" s="514"/>
      <c r="HI504" s="514"/>
      <c r="HJ504" s="514"/>
      <c r="HK504" s="514"/>
      <c r="HL504" s="514"/>
      <c r="HM504" s="514"/>
      <c r="HN504" s="514"/>
      <c r="HO504" s="514"/>
      <c r="HP504" s="514"/>
      <c r="HQ504" s="514"/>
      <c r="HR504" s="514"/>
      <c r="HS504" s="514"/>
      <c r="HT504" s="514"/>
      <c r="HU504" s="514"/>
      <c r="HV504" s="514"/>
      <c r="HW504" s="514"/>
      <c r="HX504" s="514"/>
      <c r="HY504" s="514"/>
      <c r="HZ504" s="514"/>
      <c r="IA504" s="514"/>
      <c r="IB504" s="514"/>
      <c r="IC504" s="514"/>
      <c r="ID504" s="514"/>
      <c r="IE504" s="514"/>
      <c r="IF504" s="514"/>
      <c r="IG504" s="514"/>
      <c r="IH504" s="514"/>
      <c r="II504" s="514"/>
      <c r="IJ504" s="514"/>
      <c r="IK504" s="514"/>
      <c r="IL504" s="514"/>
      <c r="IM504" s="514"/>
      <c r="IN504" s="514"/>
      <c r="IO504" s="514"/>
      <c r="IP504" s="514"/>
      <c r="IQ504" s="514"/>
      <c r="IR504" s="514"/>
      <c r="IS504" s="514"/>
      <c r="IT504" s="514"/>
      <c r="IU504" s="514"/>
      <c r="IV504" s="514"/>
      <c r="IW504" s="549"/>
    </row>
    <row r="505" spans="1:257" ht="24" customHeight="1" x14ac:dyDescent="0.25">
      <c r="A505" s="996">
        <f t="shared" ref="A505" si="976">A517</f>
        <v>39</v>
      </c>
      <c r="B505" s="507">
        <v>1</v>
      </c>
      <c r="C505" s="97" t="str">
        <f>IF(Proponentes!B496&gt;0,Proponentes!B496,"")</f>
        <v>UNIÓN TEMPORAL SB-SS 2021</v>
      </c>
      <c r="D505" s="335"/>
      <c r="E505" s="425" t="s">
        <v>1914</v>
      </c>
      <c r="F505" s="345" t="s">
        <v>1915</v>
      </c>
      <c r="G505" s="341">
        <v>47359</v>
      </c>
      <c r="H505" s="335" t="s">
        <v>1631</v>
      </c>
      <c r="I505" s="335"/>
      <c r="J505" s="335"/>
      <c r="K505" s="335"/>
      <c r="L505" s="425" t="s">
        <v>197</v>
      </c>
      <c r="M505" s="345" t="s">
        <v>747</v>
      </c>
      <c r="N505" s="520">
        <v>43143</v>
      </c>
      <c r="O505" s="335" t="s">
        <v>1631</v>
      </c>
      <c r="P505" s="335" t="s">
        <v>1631</v>
      </c>
      <c r="Q505" s="341">
        <v>44187</v>
      </c>
      <c r="R505" s="335"/>
      <c r="S505" s="335"/>
      <c r="T505" s="334"/>
      <c r="U505" s="341"/>
      <c r="V505" s="335"/>
      <c r="W505" s="335"/>
      <c r="X505" s="335"/>
      <c r="Y505" s="335"/>
      <c r="Z505" s="335"/>
      <c r="AA505" s="334"/>
      <c r="AB505" s="341"/>
      <c r="AC505" s="335"/>
      <c r="AD505" s="335"/>
      <c r="AE505" s="335"/>
      <c r="AF505" s="335"/>
      <c r="AG505" s="97" t="str">
        <f t="shared" ref="AG505" si="977">IF(E505="","",IF(K505=0,IF(R505=0,IF(Y505=0,IF(AF505=0,"CUMPLE","NO CUMPLE"),"NO CUMPLE"),"NO CUMPLE"),"NO CUMPLE"))</f>
        <v>CUMPLE</v>
      </c>
      <c r="AH505" s="993"/>
      <c r="AI505" s="335"/>
      <c r="AJ505" s="335" t="str">
        <f t="shared" ref="AJ505" si="978">IF(E505&gt;0,E505,"")</f>
        <v xml:space="preserve"> SEGURIDAD SIMON BOLIVAR LTDA</v>
      </c>
      <c r="AK505" s="335" t="s">
        <v>1631</v>
      </c>
      <c r="AL505" s="345" t="s">
        <v>764</v>
      </c>
      <c r="AM505" s="341">
        <v>47358</v>
      </c>
      <c r="AN505" s="335" t="s">
        <v>1538</v>
      </c>
      <c r="AO505" s="335"/>
      <c r="AP505" s="335"/>
      <c r="AQ505" s="335"/>
      <c r="AR505" s="335"/>
      <c r="AS505" s="334"/>
      <c r="AT505" s="341"/>
      <c r="AU505" s="335"/>
      <c r="AV505" s="341"/>
      <c r="AW505" s="335"/>
      <c r="AX505" s="335"/>
      <c r="AY505" s="335"/>
      <c r="AZ505" s="334"/>
      <c r="BA505" s="335"/>
      <c r="BB505" s="335"/>
      <c r="BC505" s="335"/>
      <c r="BD505" s="335"/>
      <c r="BE505" s="335"/>
      <c r="BF505" s="335"/>
      <c r="BG505" s="334"/>
      <c r="BH505" s="335"/>
      <c r="BI505" s="335"/>
      <c r="BJ505" s="335"/>
      <c r="BK505" s="335"/>
      <c r="BL505" s="97" t="str">
        <f t="shared" ref="BL505" si="979">IF(AJ505="","",IF(AP505=0,IF(AW505=0,IF(BD505=0,IF(BK505=0,"CUMPLE","NO CUMPLE"),"NO CUMPLE"),"NO CUMPLE"),"NO CUMPLE"))</f>
        <v>CUMPLE</v>
      </c>
      <c r="BM505" s="993"/>
      <c r="BN505" s="335" t="str">
        <f t="shared" ref="BN505:BN516" si="980">IF(E505&gt;0,E505,"")</f>
        <v xml:space="preserve"> SEGURIDAD SIMON BOLIVAR LTDA</v>
      </c>
      <c r="BO505" s="334"/>
      <c r="BP505" s="335"/>
      <c r="BQ505" s="335"/>
      <c r="BR505" s="335"/>
      <c r="BS505" s="335" t="str">
        <f t="shared" ref="BS505:BS516" si="981">IF(L505&gt;0,L505,"")</f>
        <v>SEGURIDAD SECURBEL LTDA</v>
      </c>
      <c r="BT505" s="334" t="s">
        <v>1916</v>
      </c>
      <c r="BU505" s="335" t="s">
        <v>1631</v>
      </c>
      <c r="BV505" s="335">
        <v>80</v>
      </c>
      <c r="BW505" s="335"/>
      <c r="BX505" s="335" t="str">
        <f t="shared" ref="BX505:BX516" si="982">IF(S505&gt;0,S505,"")</f>
        <v/>
      </c>
      <c r="BY505" s="334"/>
      <c r="BZ505" s="335"/>
      <c r="CA505" s="335"/>
      <c r="CB505" s="335"/>
      <c r="CC505" s="335" t="str">
        <f t="shared" ref="CC505:CC516" si="983">IF(Z505&gt;0,Z505,"")</f>
        <v/>
      </c>
      <c r="CD505" s="334"/>
      <c r="CE505" s="335"/>
      <c r="CF505" s="335"/>
      <c r="CG505" s="335"/>
      <c r="CH505" s="997">
        <f>Proponentes!N496</f>
        <v>0</v>
      </c>
      <c r="CI505" s="97" t="str">
        <f t="shared" ref="CI505:CI516" si="984">IF(BN505="","",IF(CJ505=0,"CUMPLE","NO CUMPLE"))</f>
        <v>CUMPLE</v>
      </c>
      <c r="CJ505" s="998"/>
      <c r="CK505" s="335"/>
      <c r="CL505" s="97" t="str">
        <f t="shared" ref="CL505:CL516" si="985">IF(E505&gt;0,E505,"")</f>
        <v xml:space="preserve"> SEGURIDAD SIMON BOLIVAR LTDA</v>
      </c>
      <c r="CM505" s="519" t="s">
        <v>332</v>
      </c>
      <c r="CN505" s="335" t="s">
        <v>1538</v>
      </c>
      <c r="CO505" s="335" t="s">
        <v>1631</v>
      </c>
      <c r="CP505" s="335"/>
      <c r="CQ505" s="521" t="s">
        <v>197</v>
      </c>
      <c r="CR505" s="345" t="s">
        <v>332</v>
      </c>
      <c r="CS505" s="335" t="s">
        <v>1538</v>
      </c>
      <c r="CT505" s="335" t="s">
        <v>1631</v>
      </c>
      <c r="CU505" s="335"/>
      <c r="CV505" s="97"/>
      <c r="CW505" s="334"/>
      <c r="CX505" s="335"/>
      <c r="CY505" s="335"/>
      <c r="CZ505" s="335"/>
      <c r="DA505" s="97"/>
      <c r="DB505" s="334"/>
      <c r="DC505" s="335"/>
      <c r="DD505" s="335"/>
      <c r="DE505" s="335"/>
      <c r="DF505" s="97" t="str">
        <f t="shared" ref="DF505" si="986">IF(CL505="","",IF(CP505=0,IF(CU505=0,IF(CZ505=0,IF(DE505=0,"CUMPLE","NO CUMPLE"),"NO CUMPLE"),"NO CUMPLE"),"NO CUMPLE"))</f>
        <v>CUMPLE</v>
      </c>
      <c r="DG505" s="993"/>
      <c r="DH505" s="335"/>
      <c r="DI505" s="97" t="str">
        <f t="shared" ref="DI505" si="987">IF(E505&gt;0,E505,"")</f>
        <v xml:space="preserve"> SEGURIDAD SIMON BOLIVAR LTDA</v>
      </c>
      <c r="DJ505" s="345" t="s">
        <v>332</v>
      </c>
      <c r="DK505" s="335" t="s">
        <v>1631</v>
      </c>
      <c r="DL505" s="335"/>
      <c r="DM505" s="521" t="s">
        <v>197</v>
      </c>
      <c r="DN505" s="345" t="s">
        <v>332</v>
      </c>
      <c r="DO505" s="335" t="s">
        <v>1631</v>
      </c>
      <c r="DP505" s="335"/>
      <c r="DQ505" s="97"/>
      <c r="DR505" s="334"/>
      <c r="DS505" s="335"/>
      <c r="DT505" s="335"/>
      <c r="DU505" s="97"/>
      <c r="DV505" s="334"/>
      <c r="DW505" s="335"/>
      <c r="DX505" s="335"/>
      <c r="DY505" s="97" t="str">
        <f t="shared" ref="DY505" si="988">IF(DI505="","",IF(DL505=0,IF(DP505=0,IF(DT505=0,IF(DX505=0,"CUMPLE","NO CUMPLE"),"NO CUMPLE"),"NO CUMPLE"),"NO CUMPLE"))</f>
        <v>CUMPLE</v>
      </c>
      <c r="DZ505" s="998"/>
      <c r="EA505" s="335"/>
      <c r="EB505" s="97" t="str">
        <f t="shared" ref="EB505:EB516" si="989">IF(E505&gt;0,E505,"")</f>
        <v xml:space="preserve"> SEGURIDAD SIMON BOLIVAR LTDA</v>
      </c>
      <c r="EC505" s="345" t="s">
        <v>332</v>
      </c>
      <c r="ED505" s="335" t="s">
        <v>1631</v>
      </c>
      <c r="EE505" s="335"/>
      <c r="EF505" s="521" t="s">
        <v>197</v>
      </c>
      <c r="EG505" s="345" t="s">
        <v>332</v>
      </c>
      <c r="EH505" s="335" t="s">
        <v>1631</v>
      </c>
      <c r="EI505" s="335"/>
      <c r="EJ505" s="97"/>
      <c r="EK505" s="334"/>
      <c r="EL505" s="335"/>
      <c r="EM505" s="335"/>
      <c r="EN505" s="97"/>
      <c r="EO505" s="334"/>
      <c r="EP505" s="335"/>
      <c r="EQ505" s="335"/>
      <c r="ER505" s="97" t="str">
        <f t="shared" ref="ER505" si="990">IF(EB505="","",IF(EE505=0,IF(EI505=0,IF(EM505=0,IF(EQ505=0,"CUMPLE","NO CUMPLE"),"NO CUMPLE"),"NO CUMPLE"),"NO CUMPLE"))</f>
        <v>CUMPLE</v>
      </c>
      <c r="ES505" s="993"/>
      <c r="ET505" s="335"/>
      <c r="EU505" s="97" t="str">
        <f t="shared" ref="EU505:EU516" si="991">IF(E505&gt;0,E505,"")</f>
        <v xml:space="preserve"> SEGURIDAD SIMON BOLIVAR LTDA</v>
      </c>
      <c r="EV505" s="345" t="s">
        <v>879</v>
      </c>
      <c r="EW505" s="335" t="s">
        <v>1631</v>
      </c>
      <c r="EX505" s="335"/>
      <c r="EY505" s="521" t="s">
        <v>197</v>
      </c>
      <c r="EZ505" s="345" t="s">
        <v>332</v>
      </c>
      <c r="FA505" s="335" t="s">
        <v>1631</v>
      </c>
      <c r="FB505" s="425"/>
      <c r="FC505" s="97"/>
      <c r="FD505" s="334"/>
      <c r="FE505" s="335"/>
      <c r="FF505" s="335"/>
      <c r="FG505" s="97"/>
      <c r="FH505" s="334"/>
      <c r="FI505" s="335"/>
      <c r="FJ505" s="335"/>
      <c r="FK505" s="97" t="str">
        <f t="shared" ref="FK505" si="992">IF(EU505="","",IF(EX505=0,IF(FB505=0,IF(FF505=0,IF(FJ505=0,"CUMPLE","NO CUMPLE"),"NO CUMPLE"),"NO CUMPLE"),"NO CUMPLE"))</f>
        <v>CUMPLE</v>
      </c>
      <c r="FL505" s="993"/>
      <c r="FM505" s="335"/>
      <c r="FN505" s="97" t="str">
        <f t="shared" ref="FN505:FN516" si="993">IF(E505&gt;0,E505,"")</f>
        <v xml:space="preserve"> SEGURIDAD SIMON BOLIVAR LTDA</v>
      </c>
      <c r="FO505" s="345" t="s">
        <v>756</v>
      </c>
      <c r="FP505" s="335"/>
      <c r="FQ505" s="521" t="s">
        <v>197</v>
      </c>
      <c r="FR505" s="345" t="s">
        <v>768</v>
      </c>
      <c r="FS505" s="335"/>
      <c r="FT505" s="97"/>
      <c r="FU505" s="334"/>
      <c r="FV505" s="335"/>
      <c r="FW505" s="97"/>
      <c r="FX505" s="334"/>
      <c r="FY505" s="335"/>
      <c r="FZ505" s="97" t="str">
        <f t="shared" ref="FZ505" si="994">IF(FN505="","",IF(FP505=0,IF(FS505=0,IF(FV505=0,IF(FY505=0,"CUMPLE","NO CUMPLE"),"NO CUMPLE"),"NO CUMPLE"),"NO CUMPLE"))</f>
        <v>CUMPLE</v>
      </c>
      <c r="GA505" s="993"/>
      <c r="GB505" s="335"/>
      <c r="GC505" s="510" t="str">
        <f t="shared" ref="GC505:GC516" si="995">IF(E505&gt;0,E505,"")</f>
        <v xml:space="preserve"> SEGURIDAD SIMON BOLIVAR LTDA</v>
      </c>
      <c r="GD505" s="346" t="s">
        <v>756</v>
      </c>
      <c r="GE505" s="337" t="s">
        <v>1631</v>
      </c>
      <c r="GF505" s="337"/>
      <c r="GG505" s="337"/>
      <c r="GH505" s="337"/>
      <c r="GI505" s="522" t="s">
        <v>197</v>
      </c>
      <c r="GJ505" s="346" t="s">
        <v>321</v>
      </c>
      <c r="GK505" s="337" t="s">
        <v>1631</v>
      </c>
      <c r="GL505" s="337"/>
      <c r="GM505" s="337"/>
      <c r="GN505" s="337"/>
      <c r="GO505" s="510"/>
      <c r="GP505" s="336"/>
      <c r="GQ505" s="337"/>
      <c r="GR505" s="337"/>
      <c r="GS505" s="337"/>
      <c r="GT505" s="337"/>
      <c r="GU505" s="510"/>
      <c r="GV505" s="336"/>
      <c r="GW505" s="337"/>
      <c r="GX505" s="337"/>
      <c r="GY505" s="337"/>
      <c r="GZ505" s="336"/>
      <c r="HA505" s="510" t="str">
        <f t="shared" ref="HA505" si="996">IF(GC505="","",IF(GH505=0,IF(GN505=0,IF(GT505=0,IF(GZ505=0,"CUMPLE","NO CUMPLE"),"NO CUMPLE"),"NO CUMPLE"),"NO CUMPLE"))</f>
        <v>CUMPLE</v>
      </c>
      <c r="HB505" s="994"/>
      <c r="HC505" s="337"/>
      <c r="HD505" s="510" t="str">
        <f t="shared" ref="HD505:HD516" si="997">IF(E505&gt;0,E505,"")</f>
        <v xml:space="preserve"> SEGURIDAD SIMON BOLIVAR LTDA</v>
      </c>
      <c r="HE505" s="346" t="s">
        <v>962</v>
      </c>
      <c r="HF505" s="337" t="s">
        <v>1631</v>
      </c>
      <c r="HG505" s="337"/>
      <c r="HH505" s="336"/>
      <c r="HI505" s="522" t="s">
        <v>197</v>
      </c>
      <c r="HJ505" s="346" t="s">
        <v>1651</v>
      </c>
      <c r="HK505" s="337" t="s">
        <v>1631</v>
      </c>
      <c r="HL505" s="337"/>
      <c r="HM505" s="336"/>
      <c r="HN505" s="510"/>
      <c r="HO505" s="336"/>
      <c r="HP505" s="337"/>
      <c r="HQ505" s="337"/>
      <c r="HR505" s="337"/>
      <c r="HS505" s="510"/>
      <c r="HT505" s="336"/>
      <c r="HU505" s="337"/>
      <c r="HV505" s="337"/>
      <c r="HW505" s="337"/>
      <c r="HX505" s="97" t="str">
        <f t="shared" ref="HX505" si="998">IF(HD505="","",IF(HH505=0,IF(HM505=0,IF(HR505=0,IF(HW505=0,"CUMPLE","NO CUMPLE"),"NO CUMPLE"),"NO CUMPLE"),"NO CUMPLE"))</f>
        <v>CUMPLE</v>
      </c>
      <c r="HY505" s="994"/>
      <c r="HZ505" s="337"/>
      <c r="IA505" s="510" t="str">
        <f t="shared" ref="IA505:IA516" si="999">IF(E505&gt;0,E505,"")</f>
        <v xml:space="preserve"> SEGURIDAD SIMON BOLIVAR LTDA</v>
      </c>
      <c r="IB505" s="346" t="s">
        <v>332</v>
      </c>
      <c r="IC505" s="337" t="s">
        <v>1631</v>
      </c>
      <c r="ID505" s="337"/>
      <c r="IE505" s="522" t="s">
        <v>1917</v>
      </c>
      <c r="IF505" s="346" t="s">
        <v>332</v>
      </c>
      <c r="IG505" s="337" t="s">
        <v>1631</v>
      </c>
      <c r="IH505" s="337"/>
      <c r="II505" s="510"/>
      <c r="IJ505" s="336"/>
      <c r="IK505" s="337"/>
      <c r="IL505" s="337"/>
      <c r="IM505" s="510"/>
      <c r="IN505" s="336"/>
      <c r="IO505" s="337"/>
      <c r="IP505" s="337"/>
      <c r="IQ505" s="97" t="str">
        <f t="shared" ref="IQ505:IQ516" si="1000">IF(IA505="","",IF(ID505=0,IF(IH505=0,IF(IL505=0,IF(IP505=0,"CUMPLE","NO CUMPLE"),"NO CUMPLE"),"NO CUMPLE"),"NO CUMPLE"))</f>
        <v>CUMPLE</v>
      </c>
      <c r="IR505" s="994"/>
      <c r="IS505" s="337"/>
      <c r="IT505" s="337" t="s">
        <v>1631</v>
      </c>
      <c r="IU505" s="346" t="s">
        <v>332</v>
      </c>
      <c r="IV505" s="510" t="str">
        <f t="shared" ref="IV505:IV516" si="1001">IF(IT505&lt;&gt;"",IF(IT505="SI","CUMPLE","NO CUMPLE"),"")</f>
        <v>CUMPLE</v>
      </c>
      <c r="IW505" s="995"/>
    </row>
    <row r="506" spans="1:257" x14ac:dyDescent="0.25">
      <c r="A506" s="996"/>
      <c r="B506" s="507">
        <v>2</v>
      </c>
      <c r="C506" s="97" t="str">
        <f>IF(Proponentes!B497&gt;0,Proponentes!B497,"")</f>
        <v/>
      </c>
      <c r="D506" s="335"/>
      <c r="E506" s="335"/>
      <c r="F506" s="334"/>
      <c r="G506" s="335"/>
      <c r="H506" s="335"/>
      <c r="I506" s="335"/>
      <c r="J506" s="335"/>
      <c r="K506" s="335"/>
      <c r="L506" s="335"/>
      <c r="M506" s="334"/>
      <c r="N506" s="335"/>
      <c r="O506" s="335"/>
      <c r="P506" s="335"/>
      <c r="Q506" s="335"/>
      <c r="R506" s="335"/>
      <c r="S506" s="335"/>
      <c r="T506" s="334"/>
      <c r="U506" s="335"/>
      <c r="V506" s="335"/>
      <c r="W506" s="335"/>
      <c r="X506" s="335"/>
      <c r="Y506" s="335"/>
      <c r="Z506" s="335"/>
      <c r="AA506" s="334"/>
      <c r="AB506" s="335"/>
      <c r="AC506" s="335"/>
      <c r="AD506" s="335"/>
      <c r="AE506" s="335"/>
      <c r="AF506" s="335"/>
      <c r="AG506" s="97" t="str">
        <f t="shared" si="925"/>
        <v/>
      </c>
      <c r="AH506" s="993"/>
      <c r="AI506" s="335"/>
      <c r="AJ506" s="335" t="str">
        <f t="shared" si="926"/>
        <v/>
      </c>
      <c r="AK506" s="335"/>
      <c r="AL506" s="334"/>
      <c r="AM506" s="335"/>
      <c r="AN506" s="335"/>
      <c r="AO506" s="335"/>
      <c r="AP506" s="335"/>
      <c r="AQ506" s="335"/>
      <c r="AR506" s="335"/>
      <c r="AS506" s="334"/>
      <c r="AT506" s="335"/>
      <c r="AU506" s="335"/>
      <c r="AV506" s="335"/>
      <c r="AW506" s="335"/>
      <c r="AX506" s="335"/>
      <c r="AY506" s="335"/>
      <c r="AZ506" s="334"/>
      <c r="BA506" s="335"/>
      <c r="BB506" s="335"/>
      <c r="BC506" s="335"/>
      <c r="BD506" s="335"/>
      <c r="BE506" s="335"/>
      <c r="BF506" s="335"/>
      <c r="BG506" s="334"/>
      <c r="BH506" s="335"/>
      <c r="BI506" s="335"/>
      <c r="BJ506" s="335"/>
      <c r="BK506" s="335"/>
      <c r="BL506" s="97" t="str">
        <f t="shared" si="927"/>
        <v/>
      </c>
      <c r="BM506" s="993"/>
      <c r="BN506" s="335" t="str">
        <f t="shared" si="980"/>
        <v/>
      </c>
      <c r="BO506" s="334"/>
      <c r="BP506" s="335"/>
      <c r="BQ506" s="335"/>
      <c r="BR506" s="335"/>
      <c r="BS506" s="335" t="str">
        <f t="shared" si="981"/>
        <v/>
      </c>
      <c r="BT506" s="334"/>
      <c r="BU506" s="335"/>
      <c r="BV506" s="335"/>
      <c r="BW506" s="335"/>
      <c r="BX506" s="335" t="str">
        <f t="shared" si="982"/>
        <v/>
      </c>
      <c r="BY506" s="334"/>
      <c r="BZ506" s="335"/>
      <c r="CA506" s="335"/>
      <c r="CB506" s="335"/>
      <c r="CC506" s="335" t="str">
        <f t="shared" si="983"/>
        <v/>
      </c>
      <c r="CD506" s="334"/>
      <c r="CE506" s="335"/>
      <c r="CF506" s="335"/>
      <c r="CG506" s="335"/>
      <c r="CH506" s="997"/>
      <c r="CI506" s="97" t="str">
        <f t="shared" si="984"/>
        <v/>
      </c>
      <c r="CJ506" s="998"/>
      <c r="CK506" s="335"/>
      <c r="CL506" s="97" t="str">
        <f t="shared" si="985"/>
        <v/>
      </c>
      <c r="CM506" s="334"/>
      <c r="CN506" s="335"/>
      <c r="CO506" s="335"/>
      <c r="CP506" s="335"/>
      <c r="CQ506" s="97"/>
      <c r="CR506" s="334"/>
      <c r="CS506" s="335"/>
      <c r="CT506" s="335"/>
      <c r="CU506" s="335"/>
      <c r="CV506" s="97"/>
      <c r="CW506" s="334"/>
      <c r="CX506" s="335"/>
      <c r="CY506" s="335"/>
      <c r="CZ506" s="335"/>
      <c r="DA506" s="97"/>
      <c r="DB506" s="334"/>
      <c r="DC506" s="335"/>
      <c r="DD506" s="335"/>
      <c r="DE506" s="335"/>
      <c r="DF506" s="97" t="str">
        <f t="shared" si="933"/>
        <v/>
      </c>
      <c r="DG506" s="993"/>
      <c r="DH506" s="335"/>
      <c r="DI506" s="97" t="str">
        <f t="shared" si="949"/>
        <v/>
      </c>
      <c r="DJ506" s="334"/>
      <c r="DK506" s="335"/>
      <c r="DL506" s="335"/>
      <c r="DM506" s="97"/>
      <c r="DN506" s="334"/>
      <c r="DO506" s="335"/>
      <c r="DP506" s="335"/>
      <c r="DQ506" s="97"/>
      <c r="DR506" s="334"/>
      <c r="DS506" s="335"/>
      <c r="DT506" s="335"/>
      <c r="DU506" s="97"/>
      <c r="DV506" s="334"/>
      <c r="DW506" s="335"/>
      <c r="DX506" s="335"/>
      <c r="DY506" s="97" t="str">
        <f t="shared" si="934"/>
        <v/>
      </c>
      <c r="DZ506" s="998"/>
      <c r="EA506" s="335"/>
      <c r="EB506" s="97" t="str">
        <f t="shared" si="989"/>
        <v/>
      </c>
      <c r="EC506" s="334"/>
      <c r="ED506" s="335"/>
      <c r="EE506" s="335"/>
      <c r="EF506" s="97"/>
      <c r="EG506" s="334"/>
      <c r="EH506" s="335"/>
      <c r="EI506" s="335"/>
      <c r="EJ506" s="97"/>
      <c r="EK506" s="334"/>
      <c r="EL506" s="335"/>
      <c r="EM506" s="335"/>
      <c r="EN506" s="97"/>
      <c r="EO506" s="334"/>
      <c r="EP506" s="335"/>
      <c r="EQ506" s="335"/>
      <c r="ER506" s="97" t="str">
        <f t="shared" si="936"/>
        <v/>
      </c>
      <c r="ES506" s="993"/>
      <c r="ET506" s="335"/>
      <c r="EU506" s="97" t="str">
        <f t="shared" si="991"/>
        <v/>
      </c>
      <c r="EV506" s="334"/>
      <c r="EW506" s="335"/>
      <c r="EX506" s="335"/>
      <c r="EY506" s="97"/>
      <c r="EZ506" s="334"/>
      <c r="FA506" s="335"/>
      <c r="FB506" s="335"/>
      <c r="FC506" s="97"/>
      <c r="FD506" s="334"/>
      <c r="FE506" s="335"/>
      <c r="FF506" s="335"/>
      <c r="FG506" s="97"/>
      <c r="FH506" s="334"/>
      <c r="FI506" s="335"/>
      <c r="FJ506" s="335"/>
      <c r="FK506" s="97" t="str">
        <f t="shared" si="938"/>
        <v/>
      </c>
      <c r="FL506" s="993"/>
      <c r="FM506" s="335"/>
      <c r="FN506" s="97" t="str">
        <f t="shared" si="993"/>
        <v/>
      </c>
      <c r="FO506" s="334"/>
      <c r="FP506" s="335"/>
      <c r="FQ506" s="97"/>
      <c r="FR506" s="334"/>
      <c r="FS506" s="335"/>
      <c r="FT506" s="97"/>
      <c r="FU506" s="334"/>
      <c r="FV506" s="335"/>
      <c r="FW506" s="97"/>
      <c r="FX506" s="334"/>
      <c r="FY506" s="335"/>
      <c r="FZ506" s="97" t="str">
        <f t="shared" si="940"/>
        <v/>
      </c>
      <c r="GA506" s="993"/>
      <c r="GB506" s="335"/>
      <c r="GC506" s="510" t="str">
        <f t="shared" si="995"/>
        <v/>
      </c>
      <c r="GD506" s="336"/>
      <c r="GE506" s="337"/>
      <c r="GF506" s="337"/>
      <c r="GG506" s="337"/>
      <c r="GH506" s="337"/>
      <c r="GI506" s="510"/>
      <c r="GJ506" s="336"/>
      <c r="GK506" s="337"/>
      <c r="GL506" s="337"/>
      <c r="GM506" s="337"/>
      <c r="GN506" s="337"/>
      <c r="GO506" s="510"/>
      <c r="GP506" s="336"/>
      <c r="GQ506" s="337"/>
      <c r="GR506" s="337"/>
      <c r="GS506" s="337"/>
      <c r="GT506" s="337"/>
      <c r="GU506" s="510"/>
      <c r="GV506" s="336"/>
      <c r="GW506" s="337"/>
      <c r="GX506" s="337"/>
      <c r="GY506" s="337"/>
      <c r="GZ506" s="336"/>
      <c r="HA506" s="510" t="str">
        <f t="shared" si="942"/>
        <v/>
      </c>
      <c r="HB506" s="994"/>
      <c r="HC506" s="337"/>
      <c r="HD506" s="510" t="str">
        <f t="shared" si="997"/>
        <v/>
      </c>
      <c r="HE506" s="336"/>
      <c r="HF506" s="337"/>
      <c r="HG506" s="337"/>
      <c r="HH506" s="336"/>
      <c r="HI506" s="510"/>
      <c r="HJ506" s="336"/>
      <c r="HK506" s="337"/>
      <c r="HL506" s="337"/>
      <c r="HM506" s="336"/>
      <c r="HN506" s="510"/>
      <c r="HO506" s="336"/>
      <c r="HP506" s="337"/>
      <c r="HQ506" s="337"/>
      <c r="HR506" s="337"/>
      <c r="HS506" s="510"/>
      <c r="HT506" s="336"/>
      <c r="HU506" s="337"/>
      <c r="HV506" s="337"/>
      <c r="HW506" s="337"/>
      <c r="HX506" s="97" t="str">
        <f t="shared" si="944"/>
        <v/>
      </c>
      <c r="HY506" s="994"/>
      <c r="HZ506" s="337"/>
      <c r="IA506" s="510" t="str">
        <f t="shared" si="999"/>
        <v/>
      </c>
      <c r="IB506" s="336"/>
      <c r="IC506" s="337"/>
      <c r="ID506" s="337"/>
      <c r="IE506" s="510"/>
      <c r="IF506" s="336"/>
      <c r="IG506" s="337"/>
      <c r="IH506" s="337"/>
      <c r="II506" s="510"/>
      <c r="IJ506" s="336"/>
      <c r="IK506" s="337"/>
      <c r="IL506" s="337"/>
      <c r="IM506" s="510"/>
      <c r="IN506" s="336"/>
      <c r="IO506" s="337"/>
      <c r="IP506" s="337"/>
      <c r="IQ506" s="97" t="str">
        <f t="shared" si="1000"/>
        <v/>
      </c>
      <c r="IR506" s="994"/>
      <c r="IS506" s="337"/>
      <c r="IT506" s="337"/>
      <c r="IU506" s="337"/>
      <c r="IV506" s="510" t="str">
        <f t="shared" si="1001"/>
        <v/>
      </c>
      <c r="IW506" s="995"/>
    </row>
    <row r="507" spans="1:257" x14ac:dyDescent="0.25">
      <c r="A507" s="996"/>
      <c r="B507" s="507">
        <v>3</v>
      </c>
      <c r="C507" s="97" t="str">
        <f>IF(Proponentes!B498&gt;0,Proponentes!B498,"")</f>
        <v/>
      </c>
      <c r="D507" s="335"/>
      <c r="E507" s="335"/>
      <c r="F507" s="334"/>
      <c r="G507" s="335"/>
      <c r="H507" s="335"/>
      <c r="I507" s="335"/>
      <c r="J507" s="335"/>
      <c r="K507" s="335"/>
      <c r="L507" s="335"/>
      <c r="M507" s="334"/>
      <c r="N507" s="335"/>
      <c r="O507" s="335"/>
      <c r="P507" s="335"/>
      <c r="Q507" s="335"/>
      <c r="R507" s="335"/>
      <c r="S507" s="335"/>
      <c r="T507" s="334"/>
      <c r="U507" s="335"/>
      <c r="V507" s="335"/>
      <c r="W507" s="335"/>
      <c r="X507" s="335"/>
      <c r="Y507" s="335"/>
      <c r="Z507" s="335"/>
      <c r="AA507" s="334"/>
      <c r="AB507" s="335"/>
      <c r="AC507" s="335"/>
      <c r="AD507" s="335"/>
      <c r="AE507" s="335"/>
      <c r="AF507" s="335"/>
      <c r="AG507" s="97" t="str">
        <f t="shared" si="925"/>
        <v/>
      </c>
      <c r="AH507" s="993"/>
      <c r="AI507" s="335"/>
      <c r="AJ507" s="335" t="str">
        <f t="shared" si="926"/>
        <v/>
      </c>
      <c r="AK507" s="335"/>
      <c r="AL507" s="334"/>
      <c r="AM507" s="335"/>
      <c r="AN507" s="335"/>
      <c r="AO507" s="335"/>
      <c r="AP507" s="335"/>
      <c r="AQ507" s="335"/>
      <c r="AR507" s="335"/>
      <c r="AS507" s="334"/>
      <c r="AT507" s="335"/>
      <c r="AU507" s="335"/>
      <c r="AV507" s="335"/>
      <c r="AW507" s="335"/>
      <c r="AX507" s="335"/>
      <c r="AY507" s="335"/>
      <c r="AZ507" s="334"/>
      <c r="BA507" s="335"/>
      <c r="BB507" s="335"/>
      <c r="BC507" s="335"/>
      <c r="BD507" s="335"/>
      <c r="BE507" s="335"/>
      <c r="BF507" s="335"/>
      <c r="BG507" s="334"/>
      <c r="BH507" s="335"/>
      <c r="BI507" s="335"/>
      <c r="BJ507" s="335"/>
      <c r="BK507" s="335"/>
      <c r="BL507" s="97" t="str">
        <f t="shared" si="927"/>
        <v/>
      </c>
      <c r="BM507" s="993"/>
      <c r="BN507" s="335" t="str">
        <f t="shared" si="980"/>
        <v/>
      </c>
      <c r="BO507" s="334"/>
      <c r="BP507" s="335"/>
      <c r="BQ507" s="335"/>
      <c r="BR507" s="335"/>
      <c r="BS507" s="335" t="str">
        <f t="shared" si="981"/>
        <v/>
      </c>
      <c r="BT507" s="334"/>
      <c r="BU507" s="335"/>
      <c r="BV507" s="335"/>
      <c r="BW507" s="335"/>
      <c r="BX507" s="335" t="str">
        <f t="shared" si="982"/>
        <v/>
      </c>
      <c r="BY507" s="334"/>
      <c r="BZ507" s="335"/>
      <c r="CA507" s="335"/>
      <c r="CB507" s="335"/>
      <c r="CC507" s="335" t="str">
        <f t="shared" si="983"/>
        <v/>
      </c>
      <c r="CD507" s="334"/>
      <c r="CE507" s="335"/>
      <c r="CF507" s="335"/>
      <c r="CG507" s="335"/>
      <c r="CH507" s="997"/>
      <c r="CI507" s="97" t="str">
        <f t="shared" si="984"/>
        <v/>
      </c>
      <c r="CJ507" s="998"/>
      <c r="CK507" s="335"/>
      <c r="CL507" s="97" t="str">
        <f t="shared" si="985"/>
        <v/>
      </c>
      <c r="CM507" s="334"/>
      <c r="CN507" s="335"/>
      <c r="CO507" s="335"/>
      <c r="CP507" s="335"/>
      <c r="CQ507" s="97"/>
      <c r="CR507" s="334"/>
      <c r="CS507" s="335"/>
      <c r="CT507" s="335"/>
      <c r="CU507" s="335"/>
      <c r="CV507" s="97"/>
      <c r="CW507" s="334"/>
      <c r="CX507" s="335"/>
      <c r="CY507" s="335"/>
      <c r="CZ507" s="335"/>
      <c r="DA507" s="97"/>
      <c r="DB507" s="334"/>
      <c r="DC507" s="335"/>
      <c r="DD507" s="335"/>
      <c r="DE507" s="335"/>
      <c r="DF507" s="97" t="str">
        <f t="shared" si="933"/>
        <v/>
      </c>
      <c r="DG507" s="993"/>
      <c r="DH507" s="335"/>
      <c r="DI507" s="97" t="str">
        <f t="shared" si="949"/>
        <v/>
      </c>
      <c r="DJ507" s="334"/>
      <c r="DK507" s="335"/>
      <c r="DL507" s="335"/>
      <c r="DM507" s="97"/>
      <c r="DN507" s="334"/>
      <c r="DO507" s="335"/>
      <c r="DP507" s="335"/>
      <c r="DQ507" s="97"/>
      <c r="DR507" s="334"/>
      <c r="DS507" s="335"/>
      <c r="DT507" s="335"/>
      <c r="DU507" s="97"/>
      <c r="DV507" s="334"/>
      <c r="DW507" s="335"/>
      <c r="DX507" s="335"/>
      <c r="DY507" s="97" t="str">
        <f t="shared" si="934"/>
        <v/>
      </c>
      <c r="DZ507" s="998"/>
      <c r="EA507" s="335"/>
      <c r="EB507" s="97" t="str">
        <f t="shared" si="989"/>
        <v/>
      </c>
      <c r="EC507" s="334"/>
      <c r="ED507" s="335"/>
      <c r="EE507" s="335"/>
      <c r="EF507" s="97"/>
      <c r="EG507" s="334"/>
      <c r="EH507" s="335"/>
      <c r="EI507" s="335"/>
      <c r="EJ507" s="97"/>
      <c r="EK507" s="334"/>
      <c r="EL507" s="335"/>
      <c r="EM507" s="335"/>
      <c r="EN507" s="97"/>
      <c r="EO507" s="334"/>
      <c r="EP507" s="335"/>
      <c r="EQ507" s="335"/>
      <c r="ER507" s="97" t="str">
        <f t="shared" si="936"/>
        <v/>
      </c>
      <c r="ES507" s="993"/>
      <c r="ET507" s="335"/>
      <c r="EU507" s="97" t="str">
        <f t="shared" si="991"/>
        <v/>
      </c>
      <c r="EV507" s="334"/>
      <c r="EW507" s="335"/>
      <c r="EX507" s="335"/>
      <c r="EY507" s="97"/>
      <c r="EZ507" s="334"/>
      <c r="FA507" s="335"/>
      <c r="FB507" s="335"/>
      <c r="FC507" s="97"/>
      <c r="FD507" s="334"/>
      <c r="FE507" s="335"/>
      <c r="FF507" s="335"/>
      <c r="FG507" s="97"/>
      <c r="FH507" s="334"/>
      <c r="FI507" s="335"/>
      <c r="FJ507" s="335"/>
      <c r="FK507" s="97" t="str">
        <f t="shared" si="938"/>
        <v/>
      </c>
      <c r="FL507" s="993"/>
      <c r="FM507" s="335"/>
      <c r="FN507" s="97" t="str">
        <f t="shared" si="993"/>
        <v/>
      </c>
      <c r="FO507" s="334"/>
      <c r="FP507" s="335"/>
      <c r="FQ507" s="97"/>
      <c r="FR507" s="334"/>
      <c r="FS507" s="335"/>
      <c r="FT507" s="97"/>
      <c r="FU507" s="334"/>
      <c r="FV507" s="335"/>
      <c r="FW507" s="97"/>
      <c r="FX507" s="334"/>
      <c r="FY507" s="335"/>
      <c r="FZ507" s="97" t="str">
        <f t="shared" si="940"/>
        <v/>
      </c>
      <c r="GA507" s="993"/>
      <c r="GB507" s="335"/>
      <c r="GC507" s="510" t="str">
        <f t="shared" si="995"/>
        <v/>
      </c>
      <c r="GD507" s="336"/>
      <c r="GE507" s="337"/>
      <c r="GF507" s="337"/>
      <c r="GG507" s="337"/>
      <c r="GH507" s="337"/>
      <c r="GI507" s="510"/>
      <c r="GJ507" s="336"/>
      <c r="GK507" s="337"/>
      <c r="GL507" s="337"/>
      <c r="GM507" s="337"/>
      <c r="GN507" s="337"/>
      <c r="GO507" s="510"/>
      <c r="GP507" s="336"/>
      <c r="GQ507" s="337"/>
      <c r="GR507" s="337"/>
      <c r="GS507" s="337"/>
      <c r="GT507" s="337"/>
      <c r="GU507" s="510"/>
      <c r="GV507" s="336"/>
      <c r="GW507" s="337"/>
      <c r="GX507" s="337"/>
      <c r="GY507" s="337"/>
      <c r="GZ507" s="336"/>
      <c r="HA507" s="510" t="str">
        <f t="shared" si="942"/>
        <v/>
      </c>
      <c r="HB507" s="994"/>
      <c r="HC507" s="337"/>
      <c r="HD507" s="510" t="str">
        <f t="shared" si="997"/>
        <v/>
      </c>
      <c r="HE507" s="336"/>
      <c r="HF507" s="337"/>
      <c r="HG507" s="337"/>
      <c r="HH507" s="336"/>
      <c r="HI507" s="510"/>
      <c r="HJ507" s="336"/>
      <c r="HK507" s="337"/>
      <c r="HL507" s="337"/>
      <c r="HM507" s="336"/>
      <c r="HN507" s="510"/>
      <c r="HO507" s="336"/>
      <c r="HP507" s="337"/>
      <c r="HQ507" s="337"/>
      <c r="HR507" s="337"/>
      <c r="HS507" s="510"/>
      <c r="HT507" s="336"/>
      <c r="HU507" s="337"/>
      <c r="HV507" s="337"/>
      <c r="HW507" s="337"/>
      <c r="HX507" s="97" t="str">
        <f t="shared" si="944"/>
        <v/>
      </c>
      <c r="HY507" s="994"/>
      <c r="HZ507" s="337"/>
      <c r="IA507" s="510" t="str">
        <f t="shared" si="999"/>
        <v/>
      </c>
      <c r="IB507" s="336"/>
      <c r="IC507" s="337"/>
      <c r="ID507" s="337"/>
      <c r="IE507" s="510"/>
      <c r="IF507" s="336"/>
      <c r="IG507" s="337"/>
      <c r="IH507" s="337"/>
      <c r="II507" s="510"/>
      <c r="IJ507" s="336"/>
      <c r="IK507" s="337"/>
      <c r="IL507" s="337"/>
      <c r="IM507" s="510"/>
      <c r="IN507" s="336"/>
      <c r="IO507" s="337"/>
      <c r="IP507" s="337"/>
      <c r="IQ507" s="97" t="str">
        <f t="shared" si="1000"/>
        <v/>
      </c>
      <c r="IR507" s="994"/>
      <c r="IS507" s="337"/>
      <c r="IT507" s="337"/>
      <c r="IU507" s="337"/>
      <c r="IV507" s="510" t="str">
        <f t="shared" si="1001"/>
        <v/>
      </c>
      <c r="IW507" s="995"/>
    </row>
    <row r="508" spans="1:257" x14ac:dyDescent="0.25">
      <c r="A508" s="996"/>
      <c r="B508" s="507">
        <v>4</v>
      </c>
      <c r="C508" s="97" t="str">
        <f>IF(Proponentes!B499&gt;0,Proponentes!B499,"")</f>
        <v/>
      </c>
      <c r="D508" s="335"/>
      <c r="E508" s="335"/>
      <c r="F508" s="334"/>
      <c r="G508" s="335"/>
      <c r="H508" s="335"/>
      <c r="I508" s="335"/>
      <c r="J508" s="335"/>
      <c r="K508" s="335"/>
      <c r="L508" s="335"/>
      <c r="M508" s="334"/>
      <c r="N508" s="335"/>
      <c r="O508" s="335"/>
      <c r="P508" s="335"/>
      <c r="Q508" s="335"/>
      <c r="R508" s="335"/>
      <c r="S508" s="335"/>
      <c r="T508" s="334"/>
      <c r="U508" s="335"/>
      <c r="V508" s="335"/>
      <c r="W508" s="335"/>
      <c r="X508" s="335"/>
      <c r="Y508" s="335"/>
      <c r="Z508" s="335"/>
      <c r="AA508" s="334"/>
      <c r="AB508" s="335"/>
      <c r="AC508" s="335"/>
      <c r="AD508" s="335"/>
      <c r="AE508" s="335"/>
      <c r="AF508" s="335"/>
      <c r="AG508" s="97" t="str">
        <f t="shared" si="925"/>
        <v/>
      </c>
      <c r="AH508" s="993"/>
      <c r="AI508" s="335"/>
      <c r="AJ508" s="335" t="str">
        <f t="shared" si="926"/>
        <v/>
      </c>
      <c r="AK508" s="335"/>
      <c r="AL508" s="334"/>
      <c r="AM508" s="335"/>
      <c r="AN508" s="335"/>
      <c r="AO508" s="335"/>
      <c r="AP508" s="335"/>
      <c r="AQ508" s="335"/>
      <c r="AR508" s="335"/>
      <c r="AS508" s="334"/>
      <c r="AT508" s="335"/>
      <c r="AU508" s="335"/>
      <c r="AV508" s="335"/>
      <c r="AW508" s="335"/>
      <c r="AX508" s="335"/>
      <c r="AY508" s="335"/>
      <c r="AZ508" s="334"/>
      <c r="BA508" s="335"/>
      <c r="BB508" s="335"/>
      <c r="BC508" s="335"/>
      <c r="BD508" s="335"/>
      <c r="BE508" s="335"/>
      <c r="BF508" s="335"/>
      <c r="BG508" s="334"/>
      <c r="BH508" s="335"/>
      <c r="BI508" s="335"/>
      <c r="BJ508" s="335"/>
      <c r="BK508" s="335"/>
      <c r="BL508" s="97" t="str">
        <f t="shared" si="927"/>
        <v/>
      </c>
      <c r="BM508" s="993"/>
      <c r="BN508" s="335" t="str">
        <f t="shared" si="980"/>
        <v/>
      </c>
      <c r="BO508" s="334"/>
      <c r="BP508" s="335"/>
      <c r="BQ508" s="335"/>
      <c r="BR508" s="335"/>
      <c r="BS508" s="335" t="str">
        <f t="shared" si="981"/>
        <v/>
      </c>
      <c r="BT508" s="334"/>
      <c r="BU508" s="335"/>
      <c r="BV508" s="335"/>
      <c r="BW508" s="335"/>
      <c r="BX508" s="335" t="str">
        <f t="shared" si="982"/>
        <v/>
      </c>
      <c r="BY508" s="334"/>
      <c r="BZ508" s="335"/>
      <c r="CA508" s="335"/>
      <c r="CB508" s="335"/>
      <c r="CC508" s="335" t="str">
        <f t="shared" si="983"/>
        <v/>
      </c>
      <c r="CD508" s="334"/>
      <c r="CE508" s="335"/>
      <c r="CF508" s="335"/>
      <c r="CG508" s="335"/>
      <c r="CH508" s="997"/>
      <c r="CI508" s="97" t="str">
        <f t="shared" si="984"/>
        <v/>
      </c>
      <c r="CJ508" s="998"/>
      <c r="CK508" s="335"/>
      <c r="CL508" s="97" t="str">
        <f t="shared" si="985"/>
        <v/>
      </c>
      <c r="CM508" s="334"/>
      <c r="CN508" s="335"/>
      <c r="CO508" s="335"/>
      <c r="CP508" s="335"/>
      <c r="CQ508" s="97"/>
      <c r="CR508" s="334"/>
      <c r="CS508" s="335"/>
      <c r="CT508" s="335"/>
      <c r="CU508" s="335"/>
      <c r="CV508" s="97"/>
      <c r="CW508" s="334"/>
      <c r="CX508" s="335"/>
      <c r="CY508" s="335"/>
      <c r="CZ508" s="335"/>
      <c r="DA508" s="97"/>
      <c r="DB508" s="334"/>
      <c r="DC508" s="335"/>
      <c r="DD508" s="335"/>
      <c r="DE508" s="335"/>
      <c r="DF508" s="97" t="str">
        <f t="shared" si="933"/>
        <v/>
      </c>
      <c r="DG508" s="993"/>
      <c r="DH508" s="335"/>
      <c r="DI508" s="97" t="str">
        <f t="shared" si="949"/>
        <v/>
      </c>
      <c r="DJ508" s="334"/>
      <c r="DK508" s="335"/>
      <c r="DL508" s="335"/>
      <c r="DM508" s="97"/>
      <c r="DN508" s="334"/>
      <c r="DO508" s="335"/>
      <c r="DP508" s="335"/>
      <c r="DQ508" s="97"/>
      <c r="DR508" s="334"/>
      <c r="DS508" s="335"/>
      <c r="DT508" s="335"/>
      <c r="DU508" s="97"/>
      <c r="DV508" s="334"/>
      <c r="DW508" s="335"/>
      <c r="DX508" s="335"/>
      <c r="DY508" s="97" t="str">
        <f t="shared" si="934"/>
        <v/>
      </c>
      <c r="DZ508" s="998"/>
      <c r="EA508" s="335"/>
      <c r="EB508" s="97" t="str">
        <f t="shared" si="989"/>
        <v/>
      </c>
      <c r="EC508" s="334"/>
      <c r="ED508" s="335"/>
      <c r="EE508" s="335"/>
      <c r="EF508" s="97"/>
      <c r="EG508" s="334"/>
      <c r="EH508" s="335"/>
      <c r="EI508" s="335"/>
      <c r="EJ508" s="97"/>
      <c r="EK508" s="334"/>
      <c r="EL508" s="335"/>
      <c r="EM508" s="335"/>
      <c r="EN508" s="97"/>
      <c r="EO508" s="334"/>
      <c r="EP508" s="335"/>
      <c r="EQ508" s="335"/>
      <c r="ER508" s="97" t="str">
        <f t="shared" si="936"/>
        <v/>
      </c>
      <c r="ES508" s="993"/>
      <c r="ET508" s="335"/>
      <c r="EU508" s="97" t="str">
        <f t="shared" si="991"/>
        <v/>
      </c>
      <c r="EV508" s="334"/>
      <c r="EW508" s="335"/>
      <c r="EX508" s="335"/>
      <c r="EY508" s="97"/>
      <c r="EZ508" s="334"/>
      <c r="FA508" s="335"/>
      <c r="FB508" s="335"/>
      <c r="FC508" s="97"/>
      <c r="FD508" s="334"/>
      <c r="FE508" s="335"/>
      <c r="FF508" s="335"/>
      <c r="FG508" s="97"/>
      <c r="FH508" s="334"/>
      <c r="FI508" s="335"/>
      <c r="FJ508" s="335"/>
      <c r="FK508" s="97" t="str">
        <f t="shared" si="938"/>
        <v/>
      </c>
      <c r="FL508" s="993"/>
      <c r="FM508" s="335"/>
      <c r="FN508" s="97" t="str">
        <f t="shared" si="993"/>
        <v/>
      </c>
      <c r="FO508" s="334"/>
      <c r="FP508" s="335"/>
      <c r="FQ508" s="97"/>
      <c r="FR508" s="334"/>
      <c r="FS508" s="335"/>
      <c r="FT508" s="97"/>
      <c r="FU508" s="334"/>
      <c r="FV508" s="335"/>
      <c r="FW508" s="97"/>
      <c r="FX508" s="334"/>
      <c r="FY508" s="335"/>
      <c r="FZ508" s="97" t="str">
        <f t="shared" si="940"/>
        <v/>
      </c>
      <c r="GA508" s="993"/>
      <c r="GB508" s="335"/>
      <c r="GC508" s="510" t="str">
        <f t="shared" si="995"/>
        <v/>
      </c>
      <c r="GD508" s="336"/>
      <c r="GE508" s="337"/>
      <c r="GF508" s="337"/>
      <c r="GG508" s="337"/>
      <c r="GH508" s="337"/>
      <c r="GI508" s="510"/>
      <c r="GJ508" s="336"/>
      <c r="GK508" s="337"/>
      <c r="GL508" s="337"/>
      <c r="GM508" s="337"/>
      <c r="GN508" s="337"/>
      <c r="GO508" s="510"/>
      <c r="GP508" s="336"/>
      <c r="GQ508" s="337"/>
      <c r="GR508" s="337"/>
      <c r="GS508" s="337"/>
      <c r="GT508" s="337"/>
      <c r="GU508" s="510"/>
      <c r="GV508" s="336"/>
      <c r="GW508" s="337"/>
      <c r="GX508" s="337"/>
      <c r="GY508" s="337"/>
      <c r="GZ508" s="336"/>
      <c r="HA508" s="510" t="str">
        <f t="shared" si="942"/>
        <v/>
      </c>
      <c r="HB508" s="994"/>
      <c r="HC508" s="337"/>
      <c r="HD508" s="510" t="str">
        <f t="shared" si="997"/>
        <v/>
      </c>
      <c r="HE508" s="336"/>
      <c r="HF508" s="337"/>
      <c r="HG508" s="337"/>
      <c r="HH508" s="336"/>
      <c r="HI508" s="510"/>
      <c r="HJ508" s="336"/>
      <c r="HK508" s="337"/>
      <c r="HL508" s="337"/>
      <c r="HM508" s="336"/>
      <c r="HN508" s="510"/>
      <c r="HO508" s="336"/>
      <c r="HP508" s="337"/>
      <c r="HQ508" s="337"/>
      <c r="HR508" s="337"/>
      <c r="HS508" s="510"/>
      <c r="HT508" s="336"/>
      <c r="HU508" s="337"/>
      <c r="HV508" s="337"/>
      <c r="HW508" s="337"/>
      <c r="HX508" s="97" t="str">
        <f t="shared" si="944"/>
        <v/>
      </c>
      <c r="HY508" s="994"/>
      <c r="HZ508" s="337"/>
      <c r="IA508" s="510" t="str">
        <f t="shared" si="999"/>
        <v/>
      </c>
      <c r="IB508" s="336"/>
      <c r="IC508" s="337"/>
      <c r="ID508" s="337"/>
      <c r="IE508" s="510"/>
      <c r="IF508" s="336"/>
      <c r="IG508" s="337"/>
      <c r="IH508" s="337"/>
      <c r="II508" s="510"/>
      <c r="IJ508" s="336"/>
      <c r="IK508" s="337"/>
      <c r="IL508" s="337"/>
      <c r="IM508" s="510"/>
      <c r="IN508" s="336"/>
      <c r="IO508" s="337"/>
      <c r="IP508" s="337"/>
      <c r="IQ508" s="97" t="str">
        <f t="shared" si="1000"/>
        <v/>
      </c>
      <c r="IR508" s="994"/>
      <c r="IS508" s="337"/>
      <c r="IT508" s="337"/>
      <c r="IU508" s="337"/>
      <c r="IV508" s="510" t="str">
        <f t="shared" si="1001"/>
        <v/>
      </c>
      <c r="IW508" s="995"/>
    </row>
    <row r="509" spans="1:257" x14ac:dyDescent="0.25">
      <c r="A509" s="996"/>
      <c r="B509" s="507">
        <v>5</v>
      </c>
      <c r="C509" s="97" t="str">
        <f>IF(Proponentes!B500&gt;0,Proponentes!B500,"")</f>
        <v/>
      </c>
      <c r="D509" s="335"/>
      <c r="E509" s="335"/>
      <c r="F509" s="334"/>
      <c r="G509" s="335"/>
      <c r="H509" s="335"/>
      <c r="I509" s="335"/>
      <c r="J509" s="335"/>
      <c r="K509" s="335"/>
      <c r="L509" s="335"/>
      <c r="M509" s="334"/>
      <c r="N509" s="335"/>
      <c r="O509" s="335"/>
      <c r="P509" s="335"/>
      <c r="Q509" s="335"/>
      <c r="R509" s="335"/>
      <c r="S509" s="335"/>
      <c r="T509" s="334"/>
      <c r="U509" s="335"/>
      <c r="V509" s="335"/>
      <c r="W509" s="335"/>
      <c r="X509" s="335"/>
      <c r="Y509" s="335"/>
      <c r="Z509" s="335"/>
      <c r="AA509" s="334"/>
      <c r="AB509" s="335"/>
      <c r="AC509" s="335"/>
      <c r="AD509" s="335"/>
      <c r="AE509" s="335"/>
      <c r="AF509" s="335"/>
      <c r="AG509" s="97" t="str">
        <f t="shared" si="925"/>
        <v/>
      </c>
      <c r="AH509" s="993"/>
      <c r="AI509" s="335"/>
      <c r="AJ509" s="335" t="str">
        <f t="shared" si="926"/>
        <v/>
      </c>
      <c r="AK509" s="335"/>
      <c r="AL509" s="334"/>
      <c r="AM509" s="335"/>
      <c r="AN509" s="335"/>
      <c r="AO509" s="335"/>
      <c r="AP509" s="335"/>
      <c r="AQ509" s="335"/>
      <c r="AR509" s="335"/>
      <c r="AS509" s="334"/>
      <c r="AT509" s="335"/>
      <c r="AU509" s="335"/>
      <c r="AV509" s="335"/>
      <c r="AW509" s="335"/>
      <c r="AX509" s="335"/>
      <c r="AY509" s="335"/>
      <c r="AZ509" s="334"/>
      <c r="BA509" s="335"/>
      <c r="BB509" s="335"/>
      <c r="BC509" s="335"/>
      <c r="BD509" s="335"/>
      <c r="BE509" s="335"/>
      <c r="BF509" s="335"/>
      <c r="BG509" s="334"/>
      <c r="BH509" s="335"/>
      <c r="BI509" s="335"/>
      <c r="BJ509" s="335"/>
      <c r="BK509" s="335"/>
      <c r="BL509" s="97" t="str">
        <f t="shared" si="927"/>
        <v/>
      </c>
      <c r="BM509" s="993"/>
      <c r="BN509" s="335" t="str">
        <f t="shared" si="980"/>
        <v/>
      </c>
      <c r="BO509" s="334"/>
      <c r="BP509" s="335"/>
      <c r="BQ509" s="335"/>
      <c r="BR509" s="335"/>
      <c r="BS509" s="335" t="str">
        <f t="shared" si="981"/>
        <v/>
      </c>
      <c r="BT509" s="334"/>
      <c r="BU509" s="335"/>
      <c r="BV509" s="335"/>
      <c r="BW509" s="335"/>
      <c r="BX509" s="335" t="str">
        <f t="shared" si="982"/>
        <v/>
      </c>
      <c r="BY509" s="334"/>
      <c r="BZ509" s="335"/>
      <c r="CA509" s="335"/>
      <c r="CB509" s="335"/>
      <c r="CC509" s="335" t="str">
        <f t="shared" si="983"/>
        <v/>
      </c>
      <c r="CD509" s="334"/>
      <c r="CE509" s="335"/>
      <c r="CF509" s="335"/>
      <c r="CG509" s="335"/>
      <c r="CH509" s="997"/>
      <c r="CI509" s="97" t="str">
        <f t="shared" si="984"/>
        <v/>
      </c>
      <c r="CJ509" s="998"/>
      <c r="CK509" s="335"/>
      <c r="CL509" s="97" t="str">
        <f t="shared" si="985"/>
        <v/>
      </c>
      <c r="CM509" s="334"/>
      <c r="CN509" s="335"/>
      <c r="CO509" s="335"/>
      <c r="CP509" s="335"/>
      <c r="CQ509" s="97"/>
      <c r="CR509" s="334"/>
      <c r="CS509" s="335"/>
      <c r="CT509" s="335"/>
      <c r="CU509" s="335"/>
      <c r="CV509" s="97"/>
      <c r="CW509" s="334"/>
      <c r="CX509" s="335"/>
      <c r="CY509" s="335"/>
      <c r="CZ509" s="335"/>
      <c r="DA509" s="97"/>
      <c r="DB509" s="334"/>
      <c r="DC509" s="335"/>
      <c r="DD509" s="335"/>
      <c r="DE509" s="335"/>
      <c r="DF509" s="97" t="str">
        <f t="shared" si="933"/>
        <v/>
      </c>
      <c r="DG509" s="993"/>
      <c r="DH509" s="335"/>
      <c r="DI509" s="97" t="str">
        <f t="shared" si="949"/>
        <v/>
      </c>
      <c r="DJ509" s="334"/>
      <c r="DK509" s="335"/>
      <c r="DL509" s="335"/>
      <c r="DM509" s="97"/>
      <c r="DN509" s="334"/>
      <c r="DO509" s="335"/>
      <c r="DP509" s="335"/>
      <c r="DQ509" s="97"/>
      <c r="DR509" s="334"/>
      <c r="DS509" s="335"/>
      <c r="DT509" s="335"/>
      <c r="DU509" s="97"/>
      <c r="DV509" s="334"/>
      <c r="DW509" s="335"/>
      <c r="DX509" s="335"/>
      <c r="DY509" s="97" t="str">
        <f t="shared" si="934"/>
        <v/>
      </c>
      <c r="DZ509" s="998"/>
      <c r="EA509" s="335"/>
      <c r="EB509" s="97" t="str">
        <f t="shared" si="989"/>
        <v/>
      </c>
      <c r="EC509" s="334"/>
      <c r="ED509" s="335"/>
      <c r="EE509" s="335"/>
      <c r="EF509" s="97"/>
      <c r="EG509" s="334"/>
      <c r="EH509" s="335"/>
      <c r="EI509" s="335"/>
      <c r="EJ509" s="97"/>
      <c r="EK509" s="334"/>
      <c r="EL509" s="335"/>
      <c r="EM509" s="335"/>
      <c r="EN509" s="97"/>
      <c r="EO509" s="334"/>
      <c r="EP509" s="335"/>
      <c r="EQ509" s="335"/>
      <c r="ER509" s="97" t="str">
        <f t="shared" si="936"/>
        <v/>
      </c>
      <c r="ES509" s="993"/>
      <c r="ET509" s="335"/>
      <c r="EU509" s="97" t="str">
        <f t="shared" si="991"/>
        <v/>
      </c>
      <c r="EV509" s="334"/>
      <c r="EW509" s="335"/>
      <c r="EX509" s="335"/>
      <c r="EY509" s="97"/>
      <c r="EZ509" s="334"/>
      <c r="FA509" s="335"/>
      <c r="FB509" s="335"/>
      <c r="FC509" s="97"/>
      <c r="FD509" s="334"/>
      <c r="FE509" s="335"/>
      <c r="FF509" s="335"/>
      <c r="FG509" s="97"/>
      <c r="FH509" s="334"/>
      <c r="FI509" s="335"/>
      <c r="FJ509" s="335"/>
      <c r="FK509" s="97" t="str">
        <f t="shared" si="938"/>
        <v/>
      </c>
      <c r="FL509" s="993"/>
      <c r="FM509" s="335"/>
      <c r="FN509" s="97" t="str">
        <f t="shared" si="993"/>
        <v/>
      </c>
      <c r="FO509" s="334"/>
      <c r="FP509" s="335"/>
      <c r="FQ509" s="97"/>
      <c r="FR509" s="334"/>
      <c r="FS509" s="335"/>
      <c r="FT509" s="97"/>
      <c r="FU509" s="334"/>
      <c r="FV509" s="335"/>
      <c r="FW509" s="97"/>
      <c r="FX509" s="334"/>
      <c r="FY509" s="335"/>
      <c r="FZ509" s="97" t="str">
        <f t="shared" si="940"/>
        <v/>
      </c>
      <c r="GA509" s="993"/>
      <c r="GB509" s="335"/>
      <c r="GC509" s="510" t="str">
        <f t="shared" si="995"/>
        <v/>
      </c>
      <c r="GD509" s="336"/>
      <c r="GE509" s="337"/>
      <c r="GF509" s="337"/>
      <c r="GG509" s="337"/>
      <c r="GH509" s="337"/>
      <c r="GI509" s="510"/>
      <c r="GJ509" s="336"/>
      <c r="GK509" s="337"/>
      <c r="GL509" s="337"/>
      <c r="GM509" s="337"/>
      <c r="GN509" s="337"/>
      <c r="GO509" s="510"/>
      <c r="GP509" s="336"/>
      <c r="GQ509" s="337"/>
      <c r="GR509" s="337"/>
      <c r="GS509" s="337"/>
      <c r="GT509" s="337"/>
      <c r="GU509" s="510"/>
      <c r="GV509" s="336"/>
      <c r="GW509" s="337"/>
      <c r="GX509" s="337"/>
      <c r="GY509" s="337"/>
      <c r="GZ509" s="336"/>
      <c r="HA509" s="510" t="str">
        <f t="shared" si="942"/>
        <v/>
      </c>
      <c r="HB509" s="994"/>
      <c r="HC509" s="337"/>
      <c r="HD509" s="510" t="str">
        <f t="shared" si="997"/>
        <v/>
      </c>
      <c r="HE509" s="336"/>
      <c r="HF509" s="337"/>
      <c r="HG509" s="337"/>
      <c r="HH509" s="336"/>
      <c r="HI509" s="510"/>
      <c r="HJ509" s="336"/>
      <c r="HK509" s="337"/>
      <c r="HL509" s="337"/>
      <c r="HM509" s="336"/>
      <c r="HN509" s="510"/>
      <c r="HO509" s="336"/>
      <c r="HP509" s="337"/>
      <c r="HQ509" s="337"/>
      <c r="HR509" s="337"/>
      <c r="HS509" s="510"/>
      <c r="HT509" s="336"/>
      <c r="HU509" s="337"/>
      <c r="HV509" s="337"/>
      <c r="HW509" s="337"/>
      <c r="HX509" s="97" t="str">
        <f t="shared" si="944"/>
        <v/>
      </c>
      <c r="HY509" s="994"/>
      <c r="HZ509" s="337"/>
      <c r="IA509" s="510" t="str">
        <f t="shared" si="999"/>
        <v/>
      </c>
      <c r="IB509" s="336"/>
      <c r="IC509" s="337"/>
      <c r="ID509" s="337"/>
      <c r="IE509" s="510"/>
      <c r="IF509" s="336"/>
      <c r="IG509" s="337"/>
      <c r="IH509" s="337"/>
      <c r="II509" s="510"/>
      <c r="IJ509" s="336"/>
      <c r="IK509" s="337"/>
      <c r="IL509" s="337"/>
      <c r="IM509" s="510"/>
      <c r="IN509" s="336"/>
      <c r="IO509" s="337"/>
      <c r="IP509" s="337"/>
      <c r="IQ509" s="97" t="str">
        <f t="shared" si="1000"/>
        <v/>
      </c>
      <c r="IR509" s="994"/>
      <c r="IS509" s="337"/>
      <c r="IT509" s="337"/>
      <c r="IU509" s="337"/>
      <c r="IV509" s="510" t="str">
        <f t="shared" si="1001"/>
        <v/>
      </c>
      <c r="IW509" s="995"/>
    </row>
    <row r="510" spans="1:257" x14ac:dyDescent="0.25">
      <c r="A510" s="996"/>
      <c r="B510" s="507">
        <v>6</v>
      </c>
      <c r="C510" s="97" t="str">
        <f>IF(Proponentes!B501&gt;0,Proponentes!B501,"")</f>
        <v/>
      </c>
      <c r="D510" s="335"/>
      <c r="E510" s="335"/>
      <c r="F510" s="334"/>
      <c r="G510" s="335"/>
      <c r="H510" s="335"/>
      <c r="I510" s="335"/>
      <c r="J510" s="335"/>
      <c r="K510" s="335"/>
      <c r="L510" s="335"/>
      <c r="M510" s="334"/>
      <c r="N510" s="335"/>
      <c r="O510" s="335"/>
      <c r="P510" s="335"/>
      <c r="Q510" s="335"/>
      <c r="R510" s="335"/>
      <c r="S510" s="335"/>
      <c r="T510" s="334"/>
      <c r="U510" s="335"/>
      <c r="V510" s="335"/>
      <c r="W510" s="335"/>
      <c r="X510" s="335"/>
      <c r="Y510" s="335"/>
      <c r="Z510" s="335"/>
      <c r="AA510" s="334"/>
      <c r="AB510" s="335"/>
      <c r="AC510" s="335"/>
      <c r="AD510" s="335"/>
      <c r="AE510" s="335"/>
      <c r="AF510" s="335"/>
      <c r="AG510" s="97" t="str">
        <f t="shared" si="925"/>
        <v/>
      </c>
      <c r="AH510" s="993"/>
      <c r="AI510" s="335"/>
      <c r="AJ510" s="335" t="str">
        <f t="shared" si="926"/>
        <v/>
      </c>
      <c r="AK510" s="335"/>
      <c r="AL510" s="334"/>
      <c r="AM510" s="335"/>
      <c r="AN510" s="335"/>
      <c r="AO510" s="335"/>
      <c r="AP510" s="335"/>
      <c r="AQ510" s="335"/>
      <c r="AR510" s="335"/>
      <c r="AS510" s="334"/>
      <c r="AT510" s="335"/>
      <c r="AU510" s="335"/>
      <c r="AV510" s="335"/>
      <c r="AW510" s="335"/>
      <c r="AX510" s="335"/>
      <c r="AY510" s="335"/>
      <c r="AZ510" s="334"/>
      <c r="BA510" s="335"/>
      <c r="BB510" s="335"/>
      <c r="BC510" s="335"/>
      <c r="BD510" s="335"/>
      <c r="BE510" s="335"/>
      <c r="BF510" s="335"/>
      <c r="BG510" s="334"/>
      <c r="BH510" s="335"/>
      <c r="BI510" s="335"/>
      <c r="BJ510" s="335"/>
      <c r="BK510" s="335"/>
      <c r="BL510" s="97" t="str">
        <f t="shared" si="927"/>
        <v/>
      </c>
      <c r="BM510" s="993"/>
      <c r="BN510" s="335" t="str">
        <f t="shared" si="980"/>
        <v/>
      </c>
      <c r="BO510" s="334"/>
      <c r="BP510" s="335"/>
      <c r="BQ510" s="335"/>
      <c r="BR510" s="335"/>
      <c r="BS510" s="335" t="str">
        <f t="shared" si="981"/>
        <v/>
      </c>
      <c r="BT510" s="334"/>
      <c r="BU510" s="335"/>
      <c r="BV510" s="335"/>
      <c r="BW510" s="335"/>
      <c r="BX510" s="335" t="str">
        <f t="shared" si="982"/>
        <v/>
      </c>
      <c r="BY510" s="334"/>
      <c r="BZ510" s="335"/>
      <c r="CA510" s="335"/>
      <c r="CB510" s="335"/>
      <c r="CC510" s="335" t="str">
        <f t="shared" si="983"/>
        <v/>
      </c>
      <c r="CD510" s="334"/>
      <c r="CE510" s="335"/>
      <c r="CF510" s="335"/>
      <c r="CG510" s="335"/>
      <c r="CH510" s="997"/>
      <c r="CI510" s="97" t="str">
        <f t="shared" si="984"/>
        <v/>
      </c>
      <c r="CJ510" s="998"/>
      <c r="CK510" s="335"/>
      <c r="CL510" s="97" t="str">
        <f t="shared" si="985"/>
        <v/>
      </c>
      <c r="CM510" s="334"/>
      <c r="CN510" s="335"/>
      <c r="CO510" s="335"/>
      <c r="CP510" s="335"/>
      <c r="CQ510" s="97"/>
      <c r="CR510" s="334"/>
      <c r="CS510" s="335"/>
      <c r="CT510" s="335"/>
      <c r="CU510" s="335"/>
      <c r="CV510" s="97"/>
      <c r="CW510" s="334"/>
      <c r="CX510" s="335"/>
      <c r="CY510" s="335"/>
      <c r="CZ510" s="335"/>
      <c r="DA510" s="97"/>
      <c r="DB510" s="334"/>
      <c r="DC510" s="335"/>
      <c r="DD510" s="335"/>
      <c r="DE510" s="335"/>
      <c r="DF510" s="97" t="str">
        <f t="shared" si="933"/>
        <v/>
      </c>
      <c r="DG510" s="993"/>
      <c r="DH510" s="335"/>
      <c r="DI510" s="97" t="str">
        <f t="shared" si="949"/>
        <v/>
      </c>
      <c r="DJ510" s="334"/>
      <c r="DK510" s="335"/>
      <c r="DL510" s="335"/>
      <c r="DM510" s="97"/>
      <c r="DN510" s="334"/>
      <c r="DO510" s="335"/>
      <c r="DP510" s="335"/>
      <c r="DQ510" s="97"/>
      <c r="DR510" s="334"/>
      <c r="DS510" s="335"/>
      <c r="DT510" s="335"/>
      <c r="DU510" s="97"/>
      <c r="DV510" s="334"/>
      <c r="DW510" s="335"/>
      <c r="DX510" s="335"/>
      <c r="DY510" s="97" t="str">
        <f t="shared" si="934"/>
        <v/>
      </c>
      <c r="DZ510" s="998"/>
      <c r="EA510" s="335"/>
      <c r="EB510" s="97" t="str">
        <f t="shared" si="989"/>
        <v/>
      </c>
      <c r="EC510" s="334"/>
      <c r="ED510" s="335"/>
      <c r="EE510" s="335"/>
      <c r="EF510" s="97"/>
      <c r="EG510" s="334"/>
      <c r="EH510" s="335"/>
      <c r="EI510" s="335"/>
      <c r="EJ510" s="97"/>
      <c r="EK510" s="334"/>
      <c r="EL510" s="335"/>
      <c r="EM510" s="335"/>
      <c r="EN510" s="97"/>
      <c r="EO510" s="334"/>
      <c r="EP510" s="335"/>
      <c r="EQ510" s="335"/>
      <c r="ER510" s="97" t="str">
        <f t="shared" si="936"/>
        <v/>
      </c>
      <c r="ES510" s="993"/>
      <c r="ET510" s="335"/>
      <c r="EU510" s="97" t="str">
        <f t="shared" si="991"/>
        <v/>
      </c>
      <c r="EV510" s="334"/>
      <c r="EW510" s="335"/>
      <c r="EX510" s="335"/>
      <c r="EY510" s="97"/>
      <c r="EZ510" s="334"/>
      <c r="FA510" s="335"/>
      <c r="FB510" s="335"/>
      <c r="FC510" s="97"/>
      <c r="FD510" s="334"/>
      <c r="FE510" s="335"/>
      <c r="FF510" s="335"/>
      <c r="FG510" s="97"/>
      <c r="FH510" s="334"/>
      <c r="FI510" s="335"/>
      <c r="FJ510" s="335"/>
      <c r="FK510" s="97" t="str">
        <f t="shared" si="938"/>
        <v/>
      </c>
      <c r="FL510" s="993"/>
      <c r="FM510" s="335"/>
      <c r="FN510" s="97" t="str">
        <f t="shared" si="993"/>
        <v/>
      </c>
      <c r="FO510" s="334"/>
      <c r="FP510" s="335"/>
      <c r="FQ510" s="97"/>
      <c r="FR510" s="334"/>
      <c r="FS510" s="335"/>
      <c r="FT510" s="97"/>
      <c r="FU510" s="334"/>
      <c r="FV510" s="335"/>
      <c r="FW510" s="97"/>
      <c r="FX510" s="334"/>
      <c r="FY510" s="335"/>
      <c r="FZ510" s="97" t="str">
        <f t="shared" si="940"/>
        <v/>
      </c>
      <c r="GA510" s="993"/>
      <c r="GB510" s="335"/>
      <c r="GC510" s="510" t="str">
        <f t="shared" si="995"/>
        <v/>
      </c>
      <c r="GD510" s="336"/>
      <c r="GE510" s="337"/>
      <c r="GF510" s="337"/>
      <c r="GG510" s="337"/>
      <c r="GH510" s="337"/>
      <c r="GI510" s="510"/>
      <c r="GJ510" s="336"/>
      <c r="GK510" s="337"/>
      <c r="GL510" s="337"/>
      <c r="GM510" s="337"/>
      <c r="GN510" s="337"/>
      <c r="GO510" s="510"/>
      <c r="GP510" s="336"/>
      <c r="GQ510" s="337"/>
      <c r="GR510" s="337"/>
      <c r="GS510" s="337"/>
      <c r="GT510" s="337"/>
      <c r="GU510" s="510"/>
      <c r="GV510" s="336"/>
      <c r="GW510" s="337"/>
      <c r="GX510" s="337"/>
      <c r="GY510" s="337"/>
      <c r="GZ510" s="336"/>
      <c r="HA510" s="510" t="str">
        <f t="shared" si="942"/>
        <v/>
      </c>
      <c r="HB510" s="994"/>
      <c r="HC510" s="337"/>
      <c r="HD510" s="510" t="str">
        <f t="shared" si="997"/>
        <v/>
      </c>
      <c r="HE510" s="336"/>
      <c r="HF510" s="337"/>
      <c r="HG510" s="337"/>
      <c r="HH510" s="336"/>
      <c r="HI510" s="510"/>
      <c r="HJ510" s="336"/>
      <c r="HK510" s="337"/>
      <c r="HL510" s="337"/>
      <c r="HM510" s="336"/>
      <c r="HN510" s="510"/>
      <c r="HO510" s="336"/>
      <c r="HP510" s="337"/>
      <c r="HQ510" s="337"/>
      <c r="HR510" s="337"/>
      <c r="HS510" s="510"/>
      <c r="HT510" s="336"/>
      <c r="HU510" s="337"/>
      <c r="HV510" s="337"/>
      <c r="HW510" s="337"/>
      <c r="HX510" s="97" t="str">
        <f t="shared" si="944"/>
        <v/>
      </c>
      <c r="HY510" s="994"/>
      <c r="HZ510" s="337"/>
      <c r="IA510" s="510" t="str">
        <f t="shared" si="999"/>
        <v/>
      </c>
      <c r="IB510" s="336"/>
      <c r="IC510" s="337"/>
      <c r="ID510" s="337"/>
      <c r="IE510" s="510"/>
      <c r="IF510" s="336"/>
      <c r="IG510" s="337"/>
      <c r="IH510" s="337"/>
      <c r="II510" s="510"/>
      <c r="IJ510" s="336"/>
      <c r="IK510" s="337"/>
      <c r="IL510" s="337"/>
      <c r="IM510" s="510"/>
      <c r="IN510" s="336"/>
      <c r="IO510" s="337"/>
      <c r="IP510" s="337"/>
      <c r="IQ510" s="97" t="str">
        <f t="shared" si="1000"/>
        <v/>
      </c>
      <c r="IR510" s="994"/>
      <c r="IS510" s="337"/>
      <c r="IT510" s="337"/>
      <c r="IU510" s="337"/>
      <c r="IV510" s="510" t="str">
        <f t="shared" si="1001"/>
        <v/>
      </c>
      <c r="IW510" s="995"/>
    </row>
    <row r="511" spans="1:257" x14ac:dyDescent="0.25">
      <c r="A511" s="996"/>
      <c r="B511" s="507">
        <v>7</v>
      </c>
      <c r="C511" s="97" t="str">
        <f>IF(Proponentes!B502&gt;0,Proponentes!B502,"")</f>
        <v/>
      </c>
      <c r="D511" s="335"/>
      <c r="E511" s="335"/>
      <c r="F511" s="334"/>
      <c r="G511" s="335"/>
      <c r="H511" s="335"/>
      <c r="I511" s="335"/>
      <c r="J511" s="335"/>
      <c r="K511" s="335"/>
      <c r="L511" s="335"/>
      <c r="M511" s="334"/>
      <c r="N511" s="335"/>
      <c r="O511" s="335"/>
      <c r="P511" s="335"/>
      <c r="Q511" s="335"/>
      <c r="R511" s="335"/>
      <c r="S511" s="335"/>
      <c r="T511" s="334"/>
      <c r="U511" s="335"/>
      <c r="V511" s="335"/>
      <c r="W511" s="335"/>
      <c r="X511" s="335"/>
      <c r="Y511" s="335"/>
      <c r="Z511" s="335"/>
      <c r="AA511" s="334"/>
      <c r="AB511" s="335"/>
      <c r="AC511" s="335"/>
      <c r="AD511" s="335"/>
      <c r="AE511" s="335"/>
      <c r="AF511" s="335"/>
      <c r="AG511" s="97" t="str">
        <f t="shared" si="925"/>
        <v/>
      </c>
      <c r="AH511" s="993"/>
      <c r="AI511" s="335"/>
      <c r="AJ511" s="335" t="str">
        <f t="shared" si="926"/>
        <v/>
      </c>
      <c r="AK511" s="335"/>
      <c r="AL511" s="334"/>
      <c r="AM511" s="335"/>
      <c r="AN511" s="335"/>
      <c r="AO511" s="335"/>
      <c r="AP511" s="335"/>
      <c r="AQ511" s="335"/>
      <c r="AR511" s="335"/>
      <c r="AS511" s="334"/>
      <c r="AT511" s="335"/>
      <c r="AU511" s="335"/>
      <c r="AV511" s="335"/>
      <c r="AW511" s="335"/>
      <c r="AX511" s="335"/>
      <c r="AY511" s="335"/>
      <c r="AZ511" s="334"/>
      <c r="BA511" s="335"/>
      <c r="BB511" s="335"/>
      <c r="BC511" s="335"/>
      <c r="BD511" s="335"/>
      <c r="BE511" s="335"/>
      <c r="BF511" s="335"/>
      <c r="BG511" s="334"/>
      <c r="BH511" s="335"/>
      <c r="BI511" s="335"/>
      <c r="BJ511" s="335"/>
      <c r="BK511" s="335"/>
      <c r="BL511" s="97" t="str">
        <f t="shared" si="927"/>
        <v/>
      </c>
      <c r="BM511" s="993"/>
      <c r="BN511" s="335" t="str">
        <f t="shared" si="980"/>
        <v/>
      </c>
      <c r="BO511" s="334"/>
      <c r="BP511" s="335"/>
      <c r="BQ511" s="335"/>
      <c r="BR511" s="335"/>
      <c r="BS511" s="335" t="str">
        <f t="shared" si="981"/>
        <v/>
      </c>
      <c r="BT511" s="334"/>
      <c r="BU511" s="335"/>
      <c r="BV511" s="335"/>
      <c r="BW511" s="335"/>
      <c r="BX511" s="335" t="str">
        <f t="shared" si="982"/>
        <v/>
      </c>
      <c r="BY511" s="334"/>
      <c r="BZ511" s="335"/>
      <c r="CA511" s="335"/>
      <c r="CB511" s="335"/>
      <c r="CC511" s="335" t="str">
        <f t="shared" si="983"/>
        <v/>
      </c>
      <c r="CD511" s="334"/>
      <c r="CE511" s="335"/>
      <c r="CF511" s="335"/>
      <c r="CG511" s="335"/>
      <c r="CH511" s="997"/>
      <c r="CI511" s="97" t="str">
        <f t="shared" si="984"/>
        <v/>
      </c>
      <c r="CJ511" s="998"/>
      <c r="CK511" s="335"/>
      <c r="CL511" s="97" t="str">
        <f t="shared" si="985"/>
        <v/>
      </c>
      <c r="CM511" s="334"/>
      <c r="CN511" s="335"/>
      <c r="CO511" s="335"/>
      <c r="CP511" s="335"/>
      <c r="CQ511" s="97"/>
      <c r="CR511" s="334"/>
      <c r="CS511" s="335"/>
      <c r="CT511" s="335"/>
      <c r="CU511" s="335"/>
      <c r="CV511" s="97"/>
      <c r="CW511" s="334"/>
      <c r="CX511" s="335"/>
      <c r="CY511" s="335"/>
      <c r="CZ511" s="335"/>
      <c r="DA511" s="97"/>
      <c r="DB511" s="334"/>
      <c r="DC511" s="335"/>
      <c r="DD511" s="335"/>
      <c r="DE511" s="335"/>
      <c r="DF511" s="97" t="str">
        <f t="shared" si="933"/>
        <v/>
      </c>
      <c r="DG511" s="993"/>
      <c r="DH511" s="335"/>
      <c r="DI511" s="97" t="str">
        <f t="shared" si="949"/>
        <v/>
      </c>
      <c r="DJ511" s="334"/>
      <c r="DK511" s="335"/>
      <c r="DL511" s="335"/>
      <c r="DM511" s="97"/>
      <c r="DN511" s="334"/>
      <c r="DO511" s="335"/>
      <c r="DP511" s="335"/>
      <c r="DQ511" s="97"/>
      <c r="DR511" s="334"/>
      <c r="DS511" s="335"/>
      <c r="DT511" s="335"/>
      <c r="DU511" s="97"/>
      <c r="DV511" s="334"/>
      <c r="DW511" s="335"/>
      <c r="DX511" s="335"/>
      <c r="DY511" s="97" t="str">
        <f t="shared" si="934"/>
        <v/>
      </c>
      <c r="DZ511" s="998"/>
      <c r="EA511" s="335"/>
      <c r="EB511" s="97" t="str">
        <f t="shared" si="989"/>
        <v/>
      </c>
      <c r="EC511" s="334"/>
      <c r="ED511" s="335"/>
      <c r="EE511" s="335"/>
      <c r="EF511" s="97"/>
      <c r="EG511" s="334"/>
      <c r="EH511" s="335"/>
      <c r="EI511" s="335"/>
      <c r="EJ511" s="97"/>
      <c r="EK511" s="334"/>
      <c r="EL511" s="335"/>
      <c r="EM511" s="335"/>
      <c r="EN511" s="97"/>
      <c r="EO511" s="334"/>
      <c r="EP511" s="335"/>
      <c r="EQ511" s="335"/>
      <c r="ER511" s="97" t="str">
        <f t="shared" si="936"/>
        <v/>
      </c>
      <c r="ES511" s="993"/>
      <c r="ET511" s="335"/>
      <c r="EU511" s="97" t="str">
        <f t="shared" si="991"/>
        <v/>
      </c>
      <c r="EV511" s="334"/>
      <c r="EW511" s="335"/>
      <c r="EX511" s="335"/>
      <c r="EY511" s="97"/>
      <c r="EZ511" s="334"/>
      <c r="FA511" s="335"/>
      <c r="FB511" s="335"/>
      <c r="FC511" s="97"/>
      <c r="FD511" s="334"/>
      <c r="FE511" s="335"/>
      <c r="FF511" s="335"/>
      <c r="FG511" s="97"/>
      <c r="FH511" s="334"/>
      <c r="FI511" s="335"/>
      <c r="FJ511" s="335"/>
      <c r="FK511" s="97" t="str">
        <f t="shared" si="938"/>
        <v/>
      </c>
      <c r="FL511" s="993"/>
      <c r="FM511" s="335"/>
      <c r="FN511" s="97" t="str">
        <f t="shared" si="993"/>
        <v/>
      </c>
      <c r="FO511" s="334"/>
      <c r="FP511" s="335"/>
      <c r="FQ511" s="97"/>
      <c r="FR511" s="334"/>
      <c r="FS511" s="335"/>
      <c r="FT511" s="97"/>
      <c r="FU511" s="334"/>
      <c r="FV511" s="335"/>
      <c r="FW511" s="97"/>
      <c r="FX511" s="334"/>
      <c r="FY511" s="335"/>
      <c r="FZ511" s="97" t="str">
        <f t="shared" si="940"/>
        <v/>
      </c>
      <c r="GA511" s="993"/>
      <c r="GB511" s="335"/>
      <c r="GC511" s="510" t="str">
        <f t="shared" si="995"/>
        <v/>
      </c>
      <c r="GD511" s="336"/>
      <c r="GE511" s="337"/>
      <c r="GF511" s="337"/>
      <c r="GG511" s="337"/>
      <c r="GH511" s="337"/>
      <c r="GI511" s="510"/>
      <c r="GJ511" s="336"/>
      <c r="GK511" s="337"/>
      <c r="GL511" s="337"/>
      <c r="GM511" s="337"/>
      <c r="GN511" s="337"/>
      <c r="GO511" s="510"/>
      <c r="GP511" s="336"/>
      <c r="GQ511" s="337"/>
      <c r="GR511" s="337"/>
      <c r="GS511" s="337"/>
      <c r="GT511" s="337"/>
      <c r="GU511" s="510"/>
      <c r="GV511" s="336"/>
      <c r="GW511" s="337"/>
      <c r="GX511" s="337"/>
      <c r="GY511" s="337"/>
      <c r="GZ511" s="336"/>
      <c r="HA511" s="510" t="str">
        <f t="shared" si="942"/>
        <v/>
      </c>
      <c r="HB511" s="994"/>
      <c r="HC511" s="337"/>
      <c r="HD511" s="510" t="str">
        <f t="shared" si="997"/>
        <v/>
      </c>
      <c r="HE511" s="336"/>
      <c r="HF511" s="337"/>
      <c r="HG511" s="337"/>
      <c r="HH511" s="336"/>
      <c r="HI511" s="510"/>
      <c r="HJ511" s="336"/>
      <c r="HK511" s="337"/>
      <c r="HL511" s="337"/>
      <c r="HM511" s="336"/>
      <c r="HN511" s="510"/>
      <c r="HO511" s="336"/>
      <c r="HP511" s="337"/>
      <c r="HQ511" s="337"/>
      <c r="HR511" s="337"/>
      <c r="HS511" s="510"/>
      <c r="HT511" s="336"/>
      <c r="HU511" s="337"/>
      <c r="HV511" s="337"/>
      <c r="HW511" s="337"/>
      <c r="HX511" s="97" t="str">
        <f t="shared" si="944"/>
        <v/>
      </c>
      <c r="HY511" s="994"/>
      <c r="HZ511" s="337"/>
      <c r="IA511" s="510" t="str">
        <f t="shared" si="999"/>
        <v/>
      </c>
      <c r="IB511" s="336"/>
      <c r="IC511" s="337"/>
      <c r="ID511" s="337"/>
      <c r="IE511" s="510"/>
      <c r="IF511" s="336"/>
      <c r="IG511" s="337"/>
      <c r="IH511" s="337"/>
      <c r="II511" s="510"/>
      <c r="IJ511" s="336"/>
      <c r="IK511" s="337"/>
      <c r="IL511" s="337"/>
      <c r="IM511" s="510"/>
      <c r="IN511" s="336"/>
      <c r="IO511" s="337"/>
      <c r="IP511" s="337"/>
      <c r="IQ511" s="97" t="str">
        <f t="shared" si="1000"/>
        <v/>
      </c>
      <c r="IR511" s="994"/>
      <c r="IS511" s="337"/>
      <c r="IT511" s="337"/>
      <c r="IU511" s="337"/>
      <c r="IV511" s="510" t="str">
        <f t="shared" si="1001"/>
        <v/>
      </c>
      <c r="IW511" s="995"/>
    </row>
    <row r="512" spans="1:257" x14ac:dyDescent="0.25">
      <c r="A512" s="996"/>
      <c r="B512" s="507">
        <v>8</v>
      </c>
      <c r="C512" s="97" t="str">
        <f>IF(Proponentes!B503&gt;0,Proponentes!B503,"")</f>
        <v/>
      </c>
      <c r="D512" s="335"/>
      <c r="E512" s="335"/>
      <c r="F512" s="334"/>
      <c r="G512" s="335"/>
      <c r="H512" s="335"/>
      <c r="I512" s="335"/>
      <c r="J512" s="335"/>
      <c r="K512" s="335"/>
      <c r="L512" s="335"/>
      <c r="M512" s="334"/>
      <c r="N512" s="335"/>
      <c r="O512" s="335"/>
      <c r="P512" s="335"/>
      <c r="Q512" s="335"/>
      <c r="R512" s="335"/>
      <c r="S512" s="335"/>
      <c r="T512" s="334"/>
      <c r="U512" s="335"/>
      <c r="V512" s="335"/>
      <c r="W512" s="335"/>
      <c r="X512" s="335"/>
      <c r="Y512" s="335"/>
      <c r="Z512" s="335"/>
      <c r="AA512" s="334"/>
      <c r="AB512" s="335"/>
      <c r="AC512" s="335"/>
      <c r="AD512" s="335"/>
      <c r="AE512" s="335"/>
      <c r="AF512" s="335"/>
      <c r="AG512" s="97" t="str">
        <f t="shared" si="925"/>
        <v/>
      </c>
      <c r="AH512" s="993"/>
      <c r="AI512" s="335"/>
      <c r="AJ512" s="335" t="str">
        <f t="shared" si="926"/>
        <v/>
      </c>
      <c r="AK512" s="335"/>
      <c r="AL512" s="334"/>
      <c r="AM512" s="335"/>
      <c r="AN512" s="335"/>
      <c r="AO512" s="335"/>
      <c r="AP512" s="335"/>
      <c r="AQ512" s="335"/>
      <c r="AR512" s="335"/>
      <c r="AS512" s="334"/>
      <c r="AT512" s="335"/>
      <c r="AU512" s="335"/>
      <c r="AV512" s="335"/>
      <c r="AW512" s="335"/>
      <c r="AX512" s="335"/>
      <c r="AY512" s="335"/>
      <c r="AZ512" s="334"/>
      <c r="BA512" s="335"/>
      <c r="BB512" s="335"/>
      <c r="BC512" s="335"/>
      <c r="BD512" s="335"/>
      <c r="BE512" s="335"/>
      <c r="BF512" s="335"/>
      <c r="BG512" s="334"/>
      <c r="BH512" s="335"/>
      <c r="BI512" s="335"/>
      <c r="BJ512" s="335"/>
      <c r="BK512" s="335"/>
      <c r="BL512" s="97" t="str">
        <f t="shared" si="927"/>
        <v/>
      </c>
      <c r="BM512" s="993"/>
      <c r="BN512" s="335" t="str">
        <f t="shared" si="980"/>
        <v/>
      </c>
      <c r="BO512" s="334"/>
      <c r="BP512" s="335"/>
      <c r="BQ512" s="335"/>
      <c r="BR512" s="335"/>
      <c r="BS512" s="335" t="str">
        <f t="shared" si="981"/>
        <v/>
      </c>
      <c r="BT512" s="334"/>
      <c r="BU512" s="335"/>
      <c r="BV512" s="335"/>
      <c r="BW512" s="335"/>
      <c r="BX512" s="335" t="str">
        <f t="shared" si="982"/>
        <v/>
      </c>
      <c r="BY512" s="334"/>
      <c r="BZ512" s="335"/>
      <c r="CA512" s="335"/>
      <c r="CB512" s="335"/>
      <c r="CC512" s="335" t="str">
        <f t="shared" si="983"/>
        <v/>
      </c>
      <c r="CD512" s="334"/>
      <c r="CE512" s="335"/>
      <c r="CF512" s="335"/>
      <c r="CG512" s="335"/>
      <c r="CH512" s="997"/>
      <c r="CI512" s="97" t="str">
        <f t="shared" si="984"/>
        <v/>
      </c>
      <c r="CJ512" s="998"/>
      <c r="CK512" s="335"/>
      <c r="CL512" s="97" t="str">
        <f t="shared" si="985"/>
        <v/>
      </c>
      <c r="CM512" s="334"/>
      <c r="CN512" s="335"/>
      <c r="CO512" s="335"/>
      <c r="CP512" s="335"/>
      <c r="CQ512" s="97"/>
      <c r="CR512" s="334"/>
      <c r="CS512" s="335"/>
      <c r="CT512" s="335"/>
      <c r="CU512" s="335"/>
      <c r="CV512" s="97"/>
      <c r="CW512" s="334"/>
      <c r="CX512" s="335"/>
      <c r="CY512" s="335"/>
      <c r="CZ512" s="335"/>
      <c r="DA512" s="97"/>
      <c r="DB512" s="334"/>
      <c r="DC512" s="335"/>
      <c r="DD512" s="335"/>
      <c r="DE512" s="335"/>
      <c r="DF512" s="97" t="str">
        <f t="shared" si="933"/>
        <v/>
      </c>
      <c r="DG512" s="993"/>
      <c r="DH512" s="335"/>
      <c r="DI512" s="97" t="str">
        <f t="shared" si="949"/>
        <v/>
      </c>
      <c r="DJ512" s="334"/>
      <c r="DK512" s="335"/>
      <c r="DL512" s="335"/>
      <c r="DM512" s="97"/>
      <c r="DN512" s="334"/>
      <c r="DO512" s="335"/>
      <c r="DP512" s="335"/>
      <c r="DQ512" s="97"/>
      <c r="DR512" s="334"/>
      <c r="DS512" s="335"/>
      <c r="DT512" s="335"/>
      <c r="DU512" s="97"/>
      <c r="DV512" s="334"/>
      <c r="DW512" s="335"/>
      <c r="DX512" s="335"/>
      <c r="DY512" s="97" t="str">
        <f t="shared" si="934"/>
        <v/>
      </c>
      <c r="DZ512" s="998"/>
      <c r="EA512" s="335"/>
      <c r="EB512" s="97" t="str">
        <f t="shared" si="989"/>
        <v/>
      </c>
      <c r="EC512" s="334"/>
      <c r="ED512" s="335"/>
      <c r="EE512" s="335"/>
      <c r="EF512" s="97"/>
      <c r="EG512" s="334"/>
      <c r="EH512" s="335"/>
      <c r="EI512" s="335"/>
      <c r="EJ512" s="97"/>
      <c r="EK512" s="334"/>
      <c r="EL512" s="335"/>
      <c r="EM512" s="335"/>
      <c r="EN512" s="97"/>
      <c r="EO512" s="334"/>
      <c r="EP512" s="335"/>
      <c r="EQ512" s="335"/>
      <c r="ER512" s="97" t="str">
        <f t="shared" si="936"/>
        <v/>
      </c>
      <c r="ES512" s="993"/>
      <c r="ET512" s="335"/>
      <c r="EU512" s="97" t="str">
        <f t="shared" si="991"/>
        <v/>
      </c>
      <c r="EV512" s="334"/>
      <c r="EW512" s="335"/>
      <c r="EX512" s="335"/>
      <c r="EY512" s="97"/>
      <c r="EZ512" s="334"/>
      <c r="FA512" s="335"/>
      <c r="FB512" s="335"/>
      <c r="FC512" s="97"/>
      <c r="FD512" s="334"/>
      <c r="FE512" s="335"/>
      <c r="FF512" s="335"/>
      <c r="FG512" s="97"/>
      <c r="FH512" s="334"/>
      <c r="FI512" s="335"/>
      <c r="FJ512" s="335"/>
      <c r="FK512" s="97" t="str">
        <f t="shared" si="938"/>
        <v/>
      </c>
      <c r="FL512" s="993"/>
      <c r="FM512" s="335"/>
      <c r="FN512" s="97" t="str">
        <f t="shared" si="993"/>
        <v/>
      </c>
      <c r="FO512" s="334"/>
      <c r="FP512" s="335"/>
      <c r="FQ512" s="97"/>
      <c r="FR512" s="334"/>
      <c r="FS512" s="335"/>
      <c r="FT512" s="97"/>
      <c r="FU512" s="334"/>
      <c r="FV512" s="335"/>
      <c r="FW512" s="97"/>
      <c r="FX512" s="334"/>
      <c r="FY512" s="335"/>
      <c r="FZ512" s="97" t="str">
        <f t="shared" si="940"/>
        <v/>
      </c>
      <c r="GA512" s="993"/>
      <c r="GB512" s="335"/>
      <c r="GC512" s="510" t="str">
        <f t="shared" si="995"/>
        <v/>
      </c>
      <c r="GD512" s="336"/>
      <c r="GE512" s="337"/>
      <c r="GF512" s="337"/>
      <c r="GG512" s="337"/>
      <c r="GH512" s="337"/>
      <c r="GI512" s="510"/>
      <c r="GJ512" s="336"/>
      <c r="GK512" s="337"/>
      <c r="GL512" s="337"/>
      <c r="GM512" s="337"/>
      <c r="GN512" s="337"/>
      <c r="GO512" s="510"/>
      <c r="GP512" s="336"/>
      <c r="GQ512" s="337"/>
      <c r="GR512" s="337"/>
      <c r="GS512" s="337"/>
      <c r="GT512" s="337"/>
      <c r="GU512" s="510"/>
      <c r="GV512" s="336"/>
      <c r="GW512" s="337"/>
      <c r="GX512" s="337"/>
      <c r="GY512" s="337"/>
      <c r="GZ512" s="336"/>
      <c r="HA512" s="510" t="str">
        <f t="shared" si="942"/>
        <v/>
      </c>
      <c r="HB512" s="994"/>
      <c r="HC512" s="337"/>
      <c r="HD512" s="510" t="str">
        <f t="shared" si="997"/>
        <v/>
      </c>
      <c r="HE512" s="336"/>
      <c r="HF512" s="337"/>
      <c r="HG512" s="337"/>
      <c r="HH512" s="336"/>
      <c r="HI512" s="510"/>
      <c r="HJ512" s="336"/>
      <c r="HK512" s="337"/>
      <c r="HL512" s="337"/>
      <c r="HM512" s="336"/>
      <c r="HN512" s="510"/>
      <c r="HO512" s="336"/>
      <c r="HP512" s="337"/>
      <c r="HQ512" s="337"/>
      <c r="HR512" s="337"/>
      <c r="HS512" s="510"/>
      <c r="HT512" s="336"/>
      <c r="HU512" s="337"/>
      <c r="HV512" s="337"/>
      <c r="HW512" s="337"/>
      <c r="HX512" s="97" t="str">
        <f t="shared" si="944"/>
        <v/>
      </c>
      <c r="HY512" s="994"/>
      <c r="HZ512" s="337"/>
      <c r="IA512" s="510" t="str">
        <f t="shared" si="999"/>
        <v/>
      </c>
      <c r="IB512" s="336"/>
      <c r="IC512" s="337"/>
      <c r="ID512" s="337"/>
      <c r="IE512" s="510"/>
      <c r="IF512" s="336"/>
      <c r="IG512" s="337"/>
      <c r="IH512" s="337"/>
      <c r="II512" s="510"/>
      <c r="IJ512" s="336"/>
      <c r="IK512" s="337"/>
      <c r="IL512" s="337"/>
      <c r="IM512" s="510"/>
      <c r="IN512" s="336"/>
      <c r="IO512" s="337"/>
      <c r="IP512" s="337"/>
      <c r="IQ512" s="97" t="str">
        <f t="shared" si="1000"/>
        <v/>
      </c>
      <c r="IR512" s="994"/>
      <c r="IS512" s="337"/>
      <c r="IT512" s="337"/>
      <c r="IU512" s="337"/>
      <c r="IV512" s="510" t="str">
        <f t="shared" si="1001"/>
        <v/>
      </c>
      <c r="IW512" s="995"/>
    </row>
    <row r="513" spans="1:257" x14ac:dyDescent="0.25">
      <c r="A513" s="996"/>
      <c r="B513" s="507">
        <v>9</v>
      </c>
      <c r="C513" s="97" t="str">
        <f>IF(Proponentes!B504&gt;0,Proponentes!B504,"")</f>
        <v/>
      </c>
      <c r="D513" s="335"/>
      <c r="E513" s="335"/>
      <c r="F513" s="334"/>
      <c r="G513" s="335"/>
      <c r="H513" s="335"/>
      <c r="I513" s="335"/>
      <c r="J513" s="335"/>
      <c r="K513" s="335"/>
      <c r="L513" s="335"/>
      <c r="M513" s="334"/>
      <c r="N513" s="335"/>
      <c r="O513" s="335"/>
      <c r="P513" s="335"/>
      <c r="Q513" s="335"/>
      <c r="R513" s="335"/>
      <c r="S513" s="335"/>
      <c r="T513" s="334"/>
      <c r="U513" s="335"/>
      <c r="V513" s="335"/>
      <c r="W513" s="335"/>
      <c r="X513" s="335"/>
      <c r="Y513" s="335"/>
      <c r="Z513" s="335"/>
      <c r="AA513" s="334"/>
      <c r="AB513" s="335"/>
      <c r="AC513" s="335"/>
      <c r="AD513" s="335"/>
      <c r="AE513" s="335"/>
      <c r="AF513" s="335"/>
      <c r="AG513" s="97" t="str">
        <f t="shared" si="925"/>
        <v/>
      </c>
      <c r="AH513" s="993"/>
      <c r="AI513" s="335"/>
      <c r="AJ513" s="335" t="str">
        <f t="shared" si="926"/>
        <v/>
      </c>
      <c r="AK513" s="335"/>
      <c r="AL513" s="334"/>
      <c r="AM513" s="335"/>
      <c r="AN513" s="335"/>
      <c r="AO513" s="335"/>
      <c r="AP513" s="335"/>
      <c r="AQ513" s="335"/>
      <c r="AR513" s="335"/>
      <c r="AS513" s="334"/>
      <c r="AT513" s="335"/>
      <c r="AU513" s="335"/>
      <c r="AV513" s="335"/>
      <c r="AW513" s="335"/>
      <c r="AX513" s="335"/>
      <c r="AY513" s="335"/>
      <c r="AZ513" s="334"/>
      <c r="BA513" s="335"/>
      <c r="BB513" s="335"/>
      <c r="BC513" s="335"/>
      <c r="BD513" s="335"/>
      <c r="BE513" s="335"/>
      <c r="BF513" s="335"/>
      <c r="BG513" s="334"/>
      <c r="BH513" s="335"/>
      <c r="BI513" s="335"/>
      <c r="BJ513" s="335"/>
      <c r="BK513" s="335"/>
      <c r="BL513" s="97" t="str">
        <f t="shared" si="927"/>
        <v/>
      </c>
      <c r="BM513" s="993"/>
      <c r="BN513" s="335" t="str">
        <f t="shared" si="980"/>
        <v/>
      </c>
      <c r="BO513" s="334"/>
      <c r="BP513" s="335"/>
      <c r="BQ513" s="335"/>
      <c r="BR513" s="335"/>
      <c r="BS513" s="335" t="str">
        <f t="shared" si="981"/>
        <v/>
      </c>
      <c r="BT513" s="334"/>
      <c r="BU513" s="335"/>
      <c r="BV513" s="335"/>
      <c r="BW513" s="335"/>
      <c r="BX513" s="335" t="str">
        <f t="shared" si="982"/>
        <v/>
      </c>
      <c r="BY513" s="334"/>
      <c r="BZ513" s="335"/>
      <c r="CA513" s="335"/>
      <c r="CB513" s="335"/>
      <c r="CC513" s="335" t="str">
        <f t="shared" si="983"/>
        <v/>
      </c>
      <c r="CD513" s="334"/>
      <c r="CE513" s="335"/>
      <c r="CF513" s="335"/>
      <c r="CG513" s="335"/>
      <c r="CH513" s="997"/>
      <c r="CI513" s="97" t="str">
        <f t="shared" si="984"/>
        <v/>
      </c>
      <c r="CJ513" s="998"/>
      <c r="CK513" s="335"/>
      <c r="CL513" s="97" t="str">
        <f t="shared" si="985"/>
        <v/>
      </c>
      <c r="CM513" s="334"/>
      <c r="CN513" s="335"/>
      <c r="CO513" s="335"/>
      <c r="CP513" s="335"/>
      <c r="CQ513" s="97"/>
      <c r="CR513" s="334"/>
      <c r="CS513" s="335"/>
      <c r="CT513" s="335"/>
      <c r="CU513" s="335"/>
      <c r="CV513" s="97"/>
      <c r="CW513" s="334"/>
      <c r="CX513" s="335"/>
      <c r="CY513" s="335"/>
      <c r="CZ513" s="335"/>
      <c r="DA513" s="97"/>
      <c r="DB513" s="334"/>
      <c r="DC513" s="335"/>
      <c r="DD513" s="335"/>
      <c r="DE513" s="335"/>
      <c r="DF513" s="97" t="str">
        <f t="shared" si="933"/>
        <v/>
      </c>
      <c r="DG513" s="993"/>
      <c r="DH513" s="335"/>
      <c r="DI513" s="97" t="str">
        <f t="shared" si="949"/>
        <v/>
      </c>
      <c r="DJ513" s="334"/>
      <c r="DK513" s="335"/>
      <c r="DL513" s="335"/>
      <c r="DM513" s="97"/>
      <c r="DN513" s="334"/>
      <c r="DO513" s="335"/>
      <c r="DP513" s="335"/>
      <c r="DQ513" s="97"/>
      <c r="DR513" s="334"/>
      <c r="DS513" s="335"/>
      <c r="DT513" s="335"/>
      <c r="DU513" s="97"/>
      <c r="DV513" s="334"/>
      <c r="DW513" s="335"/>
      <c r="DX513" s="335"/>
      <c r="DY513" s="97" t="str">
        <f t="shared" si="934"/>
        <v/>
      </c>
      <c r="DZ513" s="998"/>
      <c r="EA513" s="335"/>
      <c r="EB513" s="97" t="str">
        <f t="shared" si="989"/>
        <v/>
      </c>
      <c r="EC513" s="334"/>
      <c r="ED513" s="335"/>
      <c r="EE513" s="335"/>
      <c r="EF513" s="97"/>
      <c r="EG513" s="334"/>
      <c r="EH513" s="335"/>
      <c r="EI513" s="335"/>
      <c r="EJ513" s="97"/>
      <c r="EK513" s="334"/>
      <c r="EL513" s="335"/>
      <c r="EM513" s="335"/>
      <c r="EN513" s="97"/>
      <c r="EO513" s="334"/>
      <c r="EP513" s="335"/>
      <c r="EQ513" s="335"/>
      <c r="ER513" s="97" t="str">
        <f t="shared" si="936"/>
        <v/>
      </c>
      <c r="ES513" s="993"/>
      <c r="ET513" s="335"/>
      <c r="EU513" s="97" t="str">
        <f t="shared" si="991"/>
        <v/>
      </c>
      <c r="EV513" s="334"/>
      <c r="EW513" s="335"/>
      <c r="EX513" s="335"/>
      <c r="EY513" s="97"/>
      <c r="EZ513" s="334"/>
      <c r="FA513" s="335"/>
      <c r="FB513" s="335"/>
      <c r="FC513" s="97"/>
      <c r="FD513" s="334"/>
      <c r="FE513" s="335"/>
      <c r="FF513" s="335"/>
      <c r="FG513" s="97"/>
      <c r="FH513" s="334"/>
      <c r="FI513" s="335"/>
      <c r="FJ513" s="335"/>
      <c r="FK513" s="97" t="str">
        <f t="shared" si="938"/>
        <v/>
      </c>
      <c r="FL513" s="993"/>
      <c r="FM513" s="335"/>
      <c r="FN513" s="97" t="str">
        <f t="shared" si="993"/>
        <v/>
      </c>
      <c r="FO513" s="334"/>
      <c r="FP513" s="335"/>
      <c r="FQ513" s="97"/>
      <c r="FR513" s="334"/>
      <c r="FS513" s="335"/>
      <c r="FT513" s="97"/>
      <c r="FU513" s="334"/>
      <c r="FV513" s="335"/>
      <c r="FW513" s="97"/>
      <c r="FX513" s="334"/>
      <c r="FY513" s="335"/>
      <c r="FZ513" s="97" t="str">
        <f t="shared" si="940"/>
        <v/>
      </c>
      <c r="GA513" s="993"/>
      <c r="GB513" s="335"/>
      <c r="GC513" s="510" t="str">
        <f t="shared" si="995"/>
        <v/>
      </c>
      <c r="GD513" s="336"/>
      <c r="GE513" s="337"/>
      <c r="GF513" s="337"/>
      <c r="GG513" s="337"/>
      <c r="GH513" s="337"/>
      <c r="GI513" s="510"/>
      <c r="GJ513" s="336"/>
      <c r="GK513" s="337"/>
      <c r="GL513" s="337"/>
      <c r="GM513" s="337"/>
      <c r="GN513" s="337"/>
      <c r="GO513" s="510"/>
      <c r="GP513" s="336"/>
      <c r="GQ513" s="337"/>
      <c r="GR513" s="337"/>
      <c r="GS513" s="337"/>
      <c r="GT513" s="337"/>
      <c r="GU513" s="510"/>
      <c r="GV513" s="336"/>
      <c r="GW513" s="337"/>
      <c r="GX513" s="337"/>
      <c r="GY513" s="337"/>
      <c r="GZ513" s="336"/>
      <c r="HA513" s="510" t="str">
        <f t="shared" si="942"/>
        <v/>
      </c>
      <c r="HB513" s="994"/>
      <c r="HC513" s="337"/>
      <c r="HD513" s="510" t="str">
        <f t="shared" si="997"/>
        <v/>
      </c>
      <c r="HE513" s="336"/>
      <c r="HF513" s="337"/>
      <c r="HG513" s="337"/>
      <c r="HH513" s="336"/>
      <c r="HI513" s="510"/>
      <c r="HJ513" s="336"/>
      <c r="HK513" s="337"/>
      <c r="HL513" s="337"/>
      <c r="HM513" s="336"/>
      <c r="HN513" s="510"/>
      <c r="HO513" s="336"/>
      <c r="HP513" s="337"/>
      <c r="HQ513" s="337"/>
      <c r="HR513" s="337"/>
      <c r="HS513" s="510"/>
      <c r="HT513" s="336"/>
      <c r="HU513" s="337"/>
      <c r="HV513" s="337"/>
      <c r="HW513" s="337"/>
      <c r="HX513" s="97" t="str">
        <f t="shared" si="944"/>
        <v/>
      </c>
      <c r="HY513" s="994"/>
      <c r="HZ513" s="337"/>
      <c r="IA513" s="510" t="str">
        <f t="shared" si="999"/>
        <v/>
      </c>
      <c r="IB513" s="336"/>
      <c r="IC513" s="337"/>
      <c r="ID513" s="337"/>
      <c r="IE513" s="510"/>
      <c r="IF513" s="336"/>
      <c r="IG513" s="337"/>
      <c r="IH513" s="337"/>
      <c r="II513" s="510"/>
      <c r="IJ513" s="336"/>
      <c r="IK513" s="337"/>
      <c r="IL513" s="337"/>
      <c r="IM513" s="510"/>
      <c r="IN513" s="336"/>
      <c r="IO513" s="337"/>
      <c r="IP513" s="337"/>
      <c r="IQ513" s="97" t="str">
        <f t="shared" si="1000"/>
        <v/>
      </c>
      <c r="IR513" s="994"/>
      <c r="IS513" s="337"/>
      <c r="IT513" s="337"/>
      <c r="IU513" s="337"/>
      <c r="IV513" s="510" t="str">
        <f t="shared" si="1001"/>
        <v/>
      </c>
      <c r="IW513" s="995"/>
    </row>
    <row r="514" spans="1:257" x14ac:dyDescent="0.25">
      <c r="A514" s="996"/>
      <c r="B514" s="507">
        <v>10</v>
      </c>
      <c r="C514" s="97" t="str">
        <f>IF(Proponentes!B505&gt;0,Proponentes!B505,"")</f>
        <v/>
      </c>
      <c r="D514" s="335"/>
      <c r="E514" s="335"/>
      <c r="F514" s="334"/>
      <c r="G514" s="335"/>
      <c r="H514" s="335"/>
      <c r="I514" s="335"/>
      <c r="J514" s="335"/>
      <c r="K514" s="335"/>
      <c r="L514" s="335"/>
      <c r="M514" s="334"/>
      <c r="N514" s="335"/>
      <c r="O514" s="335"/>
      <c r="P514" s="335"/>
      <c r="Q514" s="335"/>
      <c r="R514" s="335"/>
      <c r="S514" s="335"/>
      <c r="T514" s="334"/>
      <c r="U514" s="335"/>
      <c r="V514" s="335"/>
      <c r="W514" s="335"/>
      <c r="X514" s="335"/>
      <c r="Y514" s="335"/>
      <c r="Z514" s="335"/>
      <c r="AA514" s="334"/>
      <c r="AB514" s="335"/>
      <c r="AC514" s="335"/>
      <c r="AD514" s="335"/>
      <c r="AE514" s="335"/>
      <c r="AF514" s="335"/>
      <c r="AG514" s="97" t="str">
        <f t="shared" si="925"/>
        <v/>
      </c>
      <c r="AH514" s="993"/>
      <c r="AI514" s="335"/>
      <c r="AJ514" s="335" t="str">
        <f t="shared" si="926"/>
        <v/>
      </c>
      <c r="AK514" s="335"/>
      <c r="AL514" s="334"/>
      <c r="AM514" s="335"/>
      <c r="AN514" s="335"/>
      <c r="AO514" s="335"/>
      <c r="AP514" s="335"/>
      <c r="AQ514" s="335"/>
      <c r="AR514" s="335"/>
      <c r="AS514" s="334"/>
      <c r="AT514" s="335"/>
      <c r="AU514" s="335"/>
      <c r="AV514" s="335"/>
      <c r="AW514" s="335"/>
      <c r="AX514" s="335"/>
      <c r="AY514" s="335"/>
      <c r="AZ514" s="334"/>
      <c r="BA514" s="335"/>
      <c r="BB514" s="335"/>
      <c r="BC514" s="335"/>
      <c r="BD514" s="335"/>
      <c r="BE514" s="335"/>
      <c r="BF514" s="335"/>
      <c r="BG514" s="334"/>
      <c r="BH514" s="335"/>
      <c r="BI514" s="335"/>
      <c r="BJ514" s="335"/>
      <c r="BK514" s="335"/>
      <c r="BL514" s="97" t="str">
        <f t="shared" si="927"/>
        <v/>
      </c>
      <c r="BM514" s="993"/>
      <c r="BN514" s="335" t="str">
        <f t="shared" si="980"/>
        <v/>
      </c>
      <c r="BO514" s="334"/>
      <c r="BP514" s="335"/>
      <c r="BQ514" s="335"/>
      <c r="BR514" s="335"/>
      <c r="BS514" s="335" t="str">
        <f t="shared" si="981"/>
        <v/>
      </c>
      <c r="BT514" s="334"/>
      <c r="BU514" s="335"/>
      <c r="BV514" s="335"/>
      <c r="BW514" s="335"/>
      <c r="BX514" s="335" t="str">
        <f t="shared" si="982"/>
        <v/>
      </c>
      <c r="BY514" s="334"/>
      <c r="BZ514" s="335"/>
      <c r="CA514" s="335"/>
      <c r="CB514" s="335"/>
      <c r="CC514" s="335" t="str">
        <f t="shared" si="983"/>
        <v/>
      </c>
      <c r="CD514" s="334"/>
      <c r="CE514" s="335"/>
      <c r="CF514" s="335"/>
      <c r="CG514" s="335"/>
      <c r="CH514" s="997"/>
      <c r="CI514" s="97" t="str">
        <f t="shared" si="984"/>
        <v/>
      </c>
      <c r="CJ514" s="998"/>
      <c r="CK514" s="335"/>
      <c r="CL514" s="97" t="str">
        <f t="shared" si="985"/>
        <v/>
      </c>
      <c r="CM514" s="334"/>
      <c r="CN514" s="335"/>
      <c r="CO514" s="335"/>
      <c r="CP514" s="335"/>
      <c r="CQ514" s="97"/>
      <c r="CR514" s="334"/>
      <c r="CS514" s="335"/>
      <c r="CT514" s="335"/>
      <c r="CU514" s="335"/>
      <c r="CV514" s="97"/>
      <c r="CW514" s="334"/>
      <c r="CX514" s="335"/>
      <c r="CY514" s="335"/>
      <c r="CZ514" s="335"/>
      <c r="DA514" s="97"/>
      <c r="DB514" s="334"/>
      <c r="DC514" s="335"/>
      <c r="DD514" s="335"/>
      <c r="DE514" s="335"/>
      <c r="DF514" s="97" t="str">
        <f t="shared" si="933"/>
        <v/>
      </c>
      <c r="DG514" s="993"/>
      <c r="DH514" s="335"/>
      <c r="DI514" s="97" t="str">
        <f t="shared" si="949"/>
        <v/>
      </c>
      <c r="DJ514" s="334"/>
      <c r="DK514" s="335"/>
      <c r="DL514" s="335"/>
      <c r="DM514" s="97"/>
      <c r="DN514" s="334"/>
      <c r="DO514" s="335"/>
      <c r="DP514" s="335"/>
      <c r="DQ514" s="97"/>
      <c r="DR514" s="334"/>
      <c r="DS514" s="335"/>
      <c r="DT514" s="335"/>
      <c r="DU514" s="97"/>
      <c r="DV514" s="334"/>
      <c r="DW514" s="335"/>
      <c r="DX514" s="335"/>
      <c r="DY514" s="97" t="str">
        <f t="shared" si="934"/>
        <v/>
      </c>
      <c r="DZ514" s="998"/>
      <c r="EA514" s="335"/>
      <c r="EB514" s="97" t="str">
        <f t="shared" si="989"/>
        <v/>
      </c>
      <c r="EC514" s="334"/>
      <c r="ED514" s="335"/>
      <c r="EE514" s="335"/>
      <c r="EF514" s="97"/>
      <c r="EG514" s="334"/>
      <c r="EH514" s="335"/>
      <c r="EI514" s="335"/>
      <c r="EJ514" s="97"/>
      <c r="EK514" s="334"/>
      <c r="EL514" s="335"/>
      <c r="EM514" s="335"/>
      <c r="EN514" s="97"/>
      <c r="EO514" s="334"/>
      <c r="EP514" s="335"/>
      <c r="EQ514" s="335"/>
      <c r="ER514" s="97" t="str">
        <f t="shared" si="936"/>
        <v/>
      </c>
      <c r="ES514" s="993"/>
      <c r="ET514" s="335"/>
      <c r="EU514" s="97" t="str">
        <f t="shared" si="991"/>
        <v/>
      </c>
      <c r="EV514" s="334"/>
      <c r="EW514" s="335"/>
      <c r="EX514" s="335"/>
      <c r="EY514" s="97"/>
      <c r="EZ514" s="334"/>
      <c r="FA514" s="335"/>
      <c r="FB514" s="335"/>
      <c r="FC514" s="97"/>
      <c r="FD514" s="334"/>
      <c r="FE514" s="335"/>
      <c r="FF514" s="335"/>
      <c r="FG514" s="97"/>
      <c r="FH514" s="334"/>
      <c r="FI514" s="335"/>
      <c r="FJ514" s="335"/>
      <c r="FK514" s="97" t="str">
        <f t="shared" si="938"/>
        <v/>
      </c>
      <c r="FL514" s="993"/>
      <c r="FM514" s="335"/>
      <c r="FN514" s="97" t="str">
        <f t="shared" si="993"/>
        <v/>
      </c>
      <c r="FO514" s="334"/>
      <c r="FP514" s="335"/>
      <c r="FQ514" s="97"/>
      <c r="FR514" s="334"/>
      <c r="FS514" s="335"/>
      <c r="FT514" s="97"/>
      <c r="FU514" s="334"/>
      <c r="FV514" s="335"/>
      <c r="FW514" s="97"/>
      <c r="FX514" s="334"/>
      <c r="FY514" s="335"/>
      <c r="FZ514" s="97" t="str">
        <f t="shared" si="940"/>
        <v/>
      </c>
      <c r="GA514" s="993"/>
      <c r="GB514" s="335"/>
      <c r="GC514" s="510" t="str">
        <f t="shared" si="995"/>
        <v/>
      </c>
      <c r="GD514" s="336"/>
      <c r="GE514" s="337"/>
      <c r="GF514" s="337"/>
      <c r="GG514" s="337"/>
      <c r="GH514" s="337"/>
      <c r="GI514" s="510"/>
      <c r="GJ514" s="336"/>
      <c r="GK514" s="337"/>
      <c r="GL514" s="337"/>
      <c r="GM514" s="337"/>
      <c r="GN514" s="337"/>
      <c r="GO514" s="510"/>
      <c r="GP514" s="336"/>
      <c r="GQ514" s="337"/>
      <c r="GR514" s="337"/>
      <c r="GS514" s="337"/>
      <c r="GT514" s="337"/>
      <c r="GU514" s="510"/>
      <c r="GV514" s="336"/>
      <c r="GW514" s="337"/>
      <c r="GX514" s="337"/>
      <c r="GY514" s="337"/>
      <c r="GZ514" s="336"/>
      <c r="HA514" s="510" t="str">
        <f t="shared" si="942"/>
        <v/>
      </c>
      <c r="HB514" s="994"/>
      <c r="HC514" s="337"/>
      <c r="HD514" s="510" t="str">
        <f t="shared" si="997"/>
        <v/>
      </c>
      <c r="HE514" s="336"/>
      <c r="HF514" s="337"/>
      <c r="HG514" s="337"/>
      <c r="HH514" s="336"/>
      <c r="HI514" s="510"/>
      <c r="HJ514" s="336"/>
      <c r="HK514" s="337"/>
      <c r="HL514" s="337"/>
      <c r="HM514" s="336"/>
      <c r="HN514" s="510"/>
      <c r="HO514" s="336"/>
      <c r="HP514" s="337"/>
      <c r="HQ514" s="337"/>
      <c r="HR514" s="337"/>
      <c r="HS514" s="510"/>
      <c r="HT514" s="336"/>
      <c r="HU514" s="337"/>
      <c r="HV514" s="337"/>
      <c r="HW514" s="337"/>
      <c r="HX514" s="97" t="str">
        <f t="shared" si="944"/>
        <v/>
      </c>
      <c r="HY514" s="994"/>
      <c r="HZ514" s="337"/>
      <c r="IA514" s="510" t="str">
        <f t="shared" si="999"/>
        <v/>
      </c>
      <c r="IB514" s="336"/>
      <c r="IC514" s="337"/>
      <c r="ID514" s="337"/>
      <c r="IE514" s="510"/>
      <c r="IF514" s="336"/>
      <c r="IG514" s="337"/>
      <c r="IH514" s="337"/>
      <c r="II514" s="510"/>
      <c r="IJ514" s="336"/>
      <c r="IK514" s="337"/>
      <c r="IL514" s="337"/>
      <c r="IM514" s="510"/>
      <c r="IN514" s="336"/>
      <c r="IO514" s="337"/>
      <c r="IP514" s="337"/>
      <c r="IQ514" s="97" t="str">
        <f t="shared" si="1000"/>
        <v/>
      </c>
      <c r="IR514" s="994"/>
      <c r="IS514" s="337"/>
      <c r="IT514" s="337"/>
      <c r="IU514" s="337"/>
      <c r="IV514" s="510" t="str">
        <f t="shared" si="1001"/>
        <v/>
      </c>
      <c r="IW514" s="995"/>
    </row>
    <row r="515" spans="1:257" x14ac:dyDescent="0.25">
      <c r="A515" s="996"/>
      <c r="B515" s="507">
        <v>11</v>
      </c>
      <c r="C515" s="97" t="str">
        <f>IF(Proponentes!B506&gt;0,Proponentes!B506,"")</f>
        <v/>
      </c>
      <c r="D515" s="335"/>
      <c r="E515" s="335"/>
      <c r="F515" s="334"/>
      <c r="G515" s="335"/>
      <c r="H515" s="335"/>
      <c r="I515" s="335"/>
      <c r="J515" s="335"/>
      <c r="K515" s="335"/>
      <c r="L515" s="335"/>
      <c r="M515" s="334"/>
      <c r="N515" s="335"/>
      <c r="O515" s="335"/>
      <c r="P515" s="335"/>
      <c r="Q515" s="335"/>
      <c r="R515" s="335"/>
      <c r="S515" s="335"/>
      <c r="T515" s="334"/>
      <c r="U515" s="335"/>
      <c r="V515" s="335"/>
      <c r="W515" s="335"/>
      <c r="X515" s="335"/>
      <c r="Y515" s="335"/>
      <c r="Z515" s="335"/>
      <c r="AA515" s="334"/>
      <c r="AB515" s="335"/>
      <c r="AC515" s="335"/>
      <c r="AD515" s="335"/>
      <c r="AE515" s="335"/>
      <c r="AF515" s="335"/>
      <c r="AG515" s="97" t="str">
        <f t="shared" si="925"/>
        <v/>
      </c>
      <c r="AH515" s="993"/>
      <c r="AI515" s="335"/>
      <c r="AJ515" s="335" t="str">
        <f t="shared" si="926"/>
        <v/>
      </c>
      <c r="AK515" s="335"/>
      <c r="AL515" s="334"/>
      <c r="AM515" s="335"/>
      <c r="AN515" s="335"/>
      <c r="AO515" s="335"/>
      <c r="AP515" s="335"/>
      <c r="AQ515" s="335"/>
      <c r="AR515" s="335"/>
      <c r="AS515" s="334"/>
      <c r="AT515" s="335"/>
      <c r="AU515" s="335"/>
      <c r="AV515" s="335"/>
      <c r="AW515" s="335"/>
      <c r="AX515" s="335"/>
      <c r="AY515" s="335"/>
      <c r="AZ515" s="334"/>
      <c r="BA515" s="335"/>
      <c r="BB515" s="335"/>
      <c r="BC515" s="335"/>
      <c r="BD515" s="335"/>
      <c r="BE515" s="335"/>
      <c r="BF515" s="335"/>
      <c r="BG515" s="334"/>
      <c r="BH515" s="335"/>
      <c r="BI515" s="335"/>
      <c r="BJ515" s="335"/>
      <c r="BK515" s="335"/>
      <c r="BL515" s="97" t="str">
        <f t="shared" si="927"/>
        <v/>
      </c>
      <c r="BM515" s="993"/>
      <c r="BN515" s="335" t="str">
        <f t="shared" si="980"/>
        <v/>
      </c>
      <c r="BO515" s="334"/>
      <c r="BP515" s="335"/>
      <c r="BQ515" s="335"/>
      <c r="BR515" s="335"/>
      <c r="BS515" s="335" t="str">
        <f t="shared" si="981"/>
        <v/>
      </c>
      <c r="BT515" s="334"/>
      <c r="BU515" s="335"/>
      <c r="BV515" s="335"/>
      <c r="BW515" s="335"/>
      <c r="BX515" s="335" t="str">
        <f t="shared" si="982"/>
        <v/>
      </c>
      <c r="BY515" s="334"/>
      <c r="BZ515" s="335"/>
      <c r="CA515" s="335"/>
      <c r="CB515" s="335"/>
      <c r="CC515" s="335" t="str">
        <f t="shared" si="983"/>
        <v/>
      </c>
      <c r="CD515" s="334"/>
      <c r="CE515" s="335"/>
      <c r="CF515" s="335"/>
      <c r="CG515" s="335"/>
      <c r="CH515" s="997"/>
      <c r="CI515" s="97" t="str">
        <f t="shared" si="984"/>
        <v/>
      </c>
      <c r="CJ515" s="998"/>
      <c r="CK515" s="335"/>
      <c r="CL515" s="97" t="str">
        <f t="shared" si="985"/>
        <v/>
      </c>
      <c r="CM515" s="334"/>
      <c r="CN515" s="335"/>
      <c r="CO515" s="335"/>
      <c r="CP515" s="335"/>
      <c r="CQ515" s="97"/>
      <c r="CR515" s="334"/>
      <c r="CS515" s="335"/>
      <c r="CT515" s="335"/>
      <c r="CU515" s="335"/>
      <c r="CV515" s="97"/>
      <c r="CW515" s="334"/>
      <c r="CX515" s="335"/>
      <c r="CY515" s="335"/>
      <c r="CZ515" s="335"/>
      <c r="DA515" s="97"/>
      <c r="DB515" s="334"/>
      <c r="DC515" s="335"/>
      <c r="DD515" s="335"/>
      <c r="DE515" s="335"/>
      <c r="DF515" s="97" t="str">
        <f t="shared" si="933"/>
        <v/>
      </c>
      <c r="DG515" s="993"/>
      <c r="DH515" s="335"/>
      <c r="DI515" s="97" t="str">
        <f t="shared" si="949"/>
        <v/>
      </c>
      <c r="DJ515" s="334"/>
      <c r="DK515" s="335"/>
      <c r="DL515" s="335"/>
      <c r="DM515" s="97"/>
      <c r="DN515" s="334"/>
      <c r="DO515" s="335"/>
      <c r="DP515" s="335"/>
      <c r="DQ515" s="97"/>
      <c r="DR515" s="334"/>
      <c r="DS515" s="335"/>
      <c r="DT515" s="335"/>
      <c r="DU515" s="97"/>
      <c r="DV515" s="334"/>
      <c r="DW515" s="335"/>
      <c r="DX515" s="335"/>
      <c r="DY515" s="97" t="str">
        <f t="shared" si="934"/>
        <v/>
      </c>
      <c r="DZ515" s="998"/>
      <c r="EA515" s="335"/>
      <c r="EB515" s="97" t="str">
        <f t="shared" si="989"/>
        <v/>
      </c>
      <c r="EC515" s="334"/>
      <c r="ED515" s="335"/>
      <c r="EE515" s="335"/>
      <c r="EF515" s="97"/>
      <c r="EG515" s="334"/>
      <c r="EH515" s="335"/>
      <c r="EI515" s="335"/>
      <c r="EJ515" s="97"/>
      <c r="EK515" s="334"/>
      <c r="EL515" s="335"/>
      <c r="EM515" s="335"/>
      <c r="EN515" s="97"/>
      <c r="EO515" s="334"/>
      <c r="EP515" s="335"/>
      <c r="EQ515" s="335"/>
      <c r="ER515" s="97" t="str">
        <f t="shared" si="936"/>
        <v/>
      </c>
      <c r="ES515" s="993"/>
      <c r="ET515" s="335"/>
      <c r="EU515" s="97" t="str">
        <f t="shared" si="991"/>
        <v/>
      </c>
      <c r="EV515" s="334"/>
      <c r="EW515" s="335"/>
      <c r="EX515" s="335"/>
      <c r="EY515" s="97"/>
      <c r="EZ515" s="334"/>
      <c r="FA515" s="335"/>
      <c r="FB515" s="335"/>
      <c r="FC515" s="97"/>
      <c r="FD515" s="334"/>
      <c r="FE515" s="335"/>
      <c r="FF515" s="335"/>
      <c r="FG515" s="97"/>
      <c r="FH515" s="334"/>
      <c r="FI515" s="335"/>
      <c r="FJ515" s="335"/>
      <c r="FK515" s="97" t="str">
        <f t="shared" si="938"/>
        <v/>
      </c>
      <c r="FL515" s="993"/>
      <c r="FM515" s="335"/>
      <c r="FN515" s="97" t="str">
        <f t="shared" si="993"/>
        <v/>
      </c>
      <c r="FO515" s="334"/>
      <c r="FP515" s="335"/>
      <c r="FQ515" s="97"/>
      <c r="FR515" s="334"/>
      <c r="FS515" s="335"/>
      <c r="FT515" s="97"/>
      <c r="FU515" s="334"/>
      <c r="FV515" s="335"/>
      <c r="FW515" s="97"/>
      <c r="FX515" s="334"/>
      <c r="FY515" s="335"/>
      <c r="FZ515" s="97" t="str">
        <f t="shared" si="940"/>
        <v/>
      </c>
      <c r="GA515" s="993"/>
      <c r="GB515" s="335"/>
      <c r="GC515" s="510" t="str">
        <f t="shared" si="995"/>
        <v/>
      </c>
      <c r="GD515" s="336"/>
      <c r="GE515" s="337"/>
      <c r="GF515" s="337"/>
      <c r="GG515" s="337"/>
      <c r="GH515" s="337"/>
      <c r="GI515" s="510"/>
      <c r="GJ515" s="336"/>
      <c r="GK515" s="337"/>
      <c r="GL515" s="337"/>
      <c r="GM515" s="337"/>
      <c r="GN515" s="337"/>
      <c r="GO515" s="510"/>
      <c r="GP515" s="336"/>
      <c r="GQ515" s="337"/>
      <c r="GR515" s="337"/>
      <c r="GS515" s="337"/>
      <c r="GT515" s="337"/>
      <c r="GU515" s="510"/>
      <c r="GV515" s="336"/>
      <c r="GW515" s="337"/>
      <c r="GX515" s="337"/>
      <c r="GY515" s="337"/>
      <c r="GZ515" s="336"/>
      <c r="HA515" s="510" t="str">
        <f t="shared" si="942"/>
        <v/>
      </c>
      <c r="HB515" s="994"/>
      <c r="HC515" s="337"/>
      <c r="HD515" s="510" t="str">
        <f t="shared" si="997"/>
        <v/>
      </c>
      <c r="HE515" s="336"/>
      <c r="HF515" s="337"/>
      <c r="HG515" s="337"/>
      <c r="HH515" s="336"/>
      <c r="HI515" s="510"/>
      <c r="HJ515" s="336"/>
      <c r="HK515" s="337"/>
      <c r="HL515" s="337"/>
      <c r="HM515" s="336"/>
      <c r="HN515" s="510"/>
      <c r="HO515" s="336"/>
      <c r="HP515" s="337"/>
      <c r="HQ515" s="337"/>
      <c r="HR515" s="337"/>
      <c r="HS515" s="510"/>
      <c r="HT515" s="336"/>
      <c r="HU515" s="337"/>
      <c r="HV515" s="337"/>
      <c r="HW515" s="337"/>
      <c r="HX515" s="97" t="str">
        <f t="shared" si="944"/>
        <v/>
      </c>
      <c r="HY515" s="994"/>
      <c r="HZ515" s="337"/>
      <c r="IA515" s="510" t="str">
        <f t="shared" si="999"/>
        <v/>
      </c>
      <c r="IB515" s="336"/>
      <c r="IC515" s="337"/>
      <c r="ID515" s="337"/>
      <c r="IE515" s="510"/>
      <c r="IF515" s="336"/>
      <c r="IG515" s="337"/>
      <c r="IH515" s="337"/>
      <c r="II515" s="510"/>
      <c r="IJ515" s="336"/>
      <c r="IK515" s="337"/>
      <c r="IL515" s="337"/>
      <c r="IM515" s="510"/>
      <c r="IN515" s="336"/>
      <c r="IO515" s="337"/>
      <c r="IP515" s="337"/>
      <c r="IQ515" s="97" t="str">
        <f t="shared" si="1000"/>
        <v/>
      </c>
      <c r="IR515" s="994"/>
      <c r="IS515" s="337"/>
      <c r="IT515" s="337"/>
      <c r="IU515" s="337"/>
      <c r="IV515" s="510" t="str">
        <f t="shared" si="1001"/>
        <v/>
      </c>
      <c r="IW515" s="995"/>
    </row>
    <row r="516" spans="1:257" x14ac:dyDescent="0.25">
      <c r="A516" s="996"/>
      <c r="B516" s="507">
        <v>12</v>
      </c>
      <c r="C516" s="97" t="str">
        <f>IF(Proponentes!B507&gt;0,Proponentes!B507,"")</f>
        <v/>
      </c>
      <c r="D516" s="335"/>
      <c r="E516" s="335"/>
      <c r="F516" s="334"/>
      <c r="G516" s="335"/>
      <c r="H516" s="335"/>
      <c r="I516" s="335"/>
      <c r="J516" s="335"/>
      <c r="K516" s="335"/>
      <c r="L516" s="335"/>
      <c r="M516" s="334"/>
      <c r="N516" s="335"/>
      <c r="O516" s="335"/>
      <c r="P516" s="335"/>
      <c r="Q516" s="335"/>
      <c r="R516" s="335"/>
      <c r="S516" s="335"/>
      <c r="T516" s="334"/>
      <c r="U516" s="335"/>
      <c r="V516" s="335"/>
      <c r="W516" s="335"/>
      <c r="X516" s="335"/>
      <c r="Y516" s="335"/>
      <c r="Z516" s="335"/>
      <c r="AA516" s="334"/>
      <c r="AB516" s="335"/>
      <c r="AC516" s="335"/>
      <c r="AD516" s="335"/>
      <c r="AE516" s="335"/>
      <c r="AF516" s="335"/>
      <c r="AG516" s="97" t="str">
        <f t="shared" si="925"/>
        <v/>
      </c>
      <c r="AH516" s="993"/>
      <c r="AI516" s="335"/>
      <c r="AJ516" s="335" t="str">
        <f t="shared" si="926"/>
        <v/>
      </c>
      <c r="AK516" s="335"/>
      <c r="AL516" s="334"/>
      <c r="AM516" s="335"/>
      <c r="AN516" s="335"/>
      <c r="AO516" s="335"/>
      <c r="AP516" s="335"/>
      <c r="AQ516" s="335"/>
      <c r="AR516" s="335"/>
      <c r="AS516" s="334"/>
      <c r="AT516" s="335"/>
      <c r="AU516" s="335"/>
      <c r="AV516" s="335"/>
      <c r="AW516" s="335"/>
      <c r="AX516" s="335"/>
      <c r="AY516" s="335"/>
      <c r="AZ516" s="334"/>
      <c r="BA516" s="335"/>
      <c r="BB516" s="335"/>
      <c r="BC516" s="335"/>
      <c r="BD516" s="335"/>
      <c r="BE516" s="335"/>
      <c r="BF516" s="335"/>
      <c r="BG516" s="334"/>
      <c r="BH516" s="335"/>
      <c r="BI516" s="335"/>
      <c r="BJ516" s="335"/>
      <c r="BK516" s="335"/>
      <c r="BL516" s="97" t="str">
        <f t="shared" si="927"/>
        <v/>
      </c>
      <c r="BM516" s="993"/>
      <c r="BN516" s="335" t="str">
        <f t="shared" si="980"/>
        <v/>
      </c>
      <c r="BO516" s="334"/>
      <c r="BP516" s="335"/>
      <c r="BQ516" s="335"/>
      <c r="BR516" s="335"/>
      <c r="BS516" s="335" t="str">
        <f t="shared" si="981"/>
        <v/>
      </c>
      <c r="BT516" s="334"/>
      <c r="BU516" s="335"/>
      <c r="BV516" s="335"/>
      <c r="BW516" s="335"/>
      <c r="BX516" s="335" t="str">
        <f t="shared" si="982"/>
        <v/>
      </c>
      <c r="BY516" s="334"/>
      <c r="BZ516" s="335"/>
      <c r="CA516" s="335"/>
      <c r="CB516" s="335"/>
      <c r="CC516" s="335" t="str">
        <f t="shared" si="983"/>
        <v/>
      </c>
      <c r="CD516" s="334"/>
      <c r="CE516" s="335"/>
      <c r="CF516" s="335"/>
      <c r="CG516" s="335"/>
      <c r="CH516" s="997"/>
      <c r="CI516" s="97" t="str">
        <f t="shared" si="984"/>
        <v/>
      </c>
      <c r="CJ516" s="998"/>
      <c r="CK516" s="335"/>
      <c r="CL516" s="97" t="str">
        <f t="shared" si="985"/>
        <v/>
      </c>
      <c r="CM516" s="334"/>
      <c r="CN516" s="335"/>
      <c r="CO516" s="335"/>
      <c r="CP516" s="335"/>
      <c r="CQ516" s="97"/>
      <c r="CR516" s="334"/>
      <c r="CS516" s="335"/>
      <c r="CT516" s="335"/>
      <c r="CU516" s="335"/>
      <c r="CV516" s="97"/>
      <c r="CW516" s="334"/>
      <c r="CX516" s="335"/>
      <c r="CY516" s="335"/>
      <c r="CZ516" s="335"/>
      <c r="DA516" s="97"/>
      <c r="DB516" s="334"/>
      <c r="DC516" s="335"/>
      <c r="DD516" s="335"/>
      <c r="DE516" s="335"/>
      <c r="DF516" s="97" t="str">
        <f t="shared" si="933"/>
        <v/>
      </c>
      <c r="DG516" s="993"/>
      <c r="DH516" s="335"/>
      <c r="DI516" s="97" t="str">
        <f t="shared" si="949"/>
        <v/>
      </c>
      <c r="DJ516" s="334"/>
      <c r="DK516" s="335"/>
      <c r="DL516" s="335"/>
      <c r="DM516" s="97"/>
      <c r="DN516" s="334"/>
      <c r="DO516" s="335"/>
      <c r="DP516" s="335"/>
      <c r="DQ516" s="97"/>
      <c r="DR516" s="334"/>
      <c r="DS516" s="335"/>
      <c r="DT516" s="335"/>
      <c r="DU516" s="97"/>
      <c r="DV516" s="334"/>
      <c r="DW516" s="335"/>
      <c r="DX516" s="335"/>
      <c r="DY516" s="97" t="str">
        <f t="shared" si="934"/>
        <v/>
      </c>
      <c r="DZ516" s="998"/>
      <c r="EA516" s="335"/>
      <c r="EB516" s="97" t="str">
        <f t="shared" si="989"/>
        <v/>
      </c>
      <c r="EC516" s="334"/>
      <c r="ED516" s="335"/>
      <c r="EE516" s="335"/>
      <c r="EF516" s="97"/>
      <c r="EG516" s="334"/>
      <c r="EH516" s="335"/>
      <c r="EI516" s="335"/>
      <c r="EJ516" s="97"/>
      <c r="EK516" s="334"/>
      <c r="EL516" s="335"/>
      <c r="EM516" s="335"/>
      <c r="EN516" s="97"/>
      <c r="EO516" s="334"/>
      <c r="EP516" s="335"/>
      <c r="EQ516" s="335"/>
      <c r="ER516" s="97" t="str">
        <f t="shared" si="936"/>
        <v/>
      </c>
      <c r="ES516" s="993"/>
      <c r="ET516" s="335"/>
      <c r="EU516" s="97" t="str">
        <f t="shared" si="991"/>
        <v/>
      </c>
      <c r="EV516" s="334"/>
      <c r="EW516" s="335"/>
      <c r="EX516" s="335"/>
      <c r="EY516" s="97"/>
      <c r="EZ516" s="334"/>
      <c r="FA516" s="335"/>
      <c r="FB516" s="335"/>
      <c r="FC516" s="97"/>
      <c r="FD516" s="334"/>
      <c r="FE516" s="335"/>
      <c r="FF516" s="335"/>
      <c r="FG516" s="97"/>
      <c r="FH516" s="334"/>
      <c r="FI516" s="335"/>
      <c r="FJ516" s="335"/>
      <c r="FK516" s="97" t="str">
        <f t="shared" si="938"/>
        <v/>
      </c>
      <c r="FL516" s="993"/>
      <c r="FM516" s="335"/>
      <c r="FN516" s="97" t="str">
        <f t="shared" si="993"/>
        <v/>
      </c>
      <c r="FO516" s="334"/>
      <c r="FP516" s="335"/>
      <c r="FQ516" s="97"/>
      <c r="FR516" s="334"/>
      <c r="FS516" s="335"/>
      <c r="FT516" s="97"/>
      <c r="FU516" s="334"/>
      <c r="FV516" s="335"/>
      <c r="FW516" s="97"/>
      <c r="FX516" s="334"/>
      <c r="FY516" s="335"/>
      <c r="FZ516" s="97" t="str">
        <f t="shared" si="940"/>
        <v/>
      </c>
      <c r="GA516" s="993"/>
      <c r="GB516" s="335"/>
      <c r="GC516" s="510" t="str">
        <f t="shared" si="995"/>
        <v/>
      </c>
      <c r="GD516" s="336"/>
      <c r="GE516" s="337"/>
      <c r="GF516" s="337"/>
      <c r="GG516" s="337"/>
      <c r="GH516" s="337"/>
      <c r="GI516" s="510"/>
      <c r="GJ516" s="336"/>
      <c r="GK516" s="337"/>
      <c r="GL516" s="337"/>
      <c r="GM516" s="337"/>
      <c r="GN516" s="337"/>
      <c r="GO516" s="510"/>
      <c r="GP516" s="336"/>
      <c r="GQ516" s="337"/>
      <c r="GR516" s="337"/>
      <c r="GS516" s="337"/>
      <c r="GT516" s="337"/>
      <c r="GU516" s="510"/>
      <c r="GV516" s="336"/>
      <c r="GW516" s="337"/>
      <c r="GX516" s="337"/>
      <c r="GY516" s="337"/>
      <c r="GZ516" s="336"/>
      <c r="HA516" s="510" t="str">
        <f t="shared" si="942"/>
        <v/>
      </c>
      <c r="HB516" s="994"/>
      <c r="HC516" s="337"/>
      <c r="HD516" s="510" t="str">
        <f t="shared" si="997"/>
        <v/>
      </c>
      <c r="HE516" s="336"/>
      <c r="HF516" s="337"/>
      <c r="HG516" s="337"/>
      <c r="HH516" s="336"/>
      <c r="HI516" s="510"/>
      <c r="HJ516" s="336"/>
      <c r="HK516" s="337"/>
      <c r="HL516" s="337"/>
      <c r="HM516" s="336"/>
      <c r="HN516" s="510"/>
      <c r="HO516" s="336"/>
      <c r="HP516" s="337"/>
      <c r="HQ516" s="337"/>
      <c r="HR516" s="337"/>
      <c r="HS516" s="510"/>
      <c r="HT516" s="336"/>
      <c r="HU516" s="337"/>
      <c r="HV516" s="337"/>
      <c r="HW516" s="337"/>
      <c r="HX516" s="97" t="str">
        <f t="shared" si="944"/>
        <v/>
      </c>
      <c r="HY516" s="994"/>
      <c r="HZ516" s="337"/>
      <c r="IA516" s="510" t="str">
        <f t="shared" si="999"/>
        <v/>
      </c>
      <c r="IB516" s="336"/>
      <c r="IC516" s="337"/>
      <c r="ID516" s="337"/>
      <c r="IE516" s="510"/>
      <c r="IF516" s="336"/>
      <c r="IG516" s="337"/>
      <c r="IH516" s="337"/>
      <c r="II516" s="510"/>
      <c r="IJ516" s="336"/>
      <c r="IK516" s="337"/>
      <c r="IL516" s="337"/>
      <c r="IM516" s="510"/>
      <c r="IN516" s="336"/>
      <c r="IO516" s="337"/>
      <c r="IP516" s="337"/>
      <c r="IQ516" s="97" t="str">
        <f t="shared" si="1000"/>
        <v/>
      </c>
      <c r="IR516" s="994"/>
      <c r="IS516" s="337"/>
      <c r="IT516" s="337"/>
      <c r="IU516" s="337"/>
      <c r="IV516" s="510" t="str">
        <f t="shared" si="1001"/>
        <v/>
      </c>
      <c r="IW516" s="995"/>
    </row>
    <row r="517" spans="1:257" x14ac:dyDescent="0.25">
      <c r="A517" s="548">
        <v>39</v>
      </c>
      <c r="B517" s="514"/>
      <c r="C517" s="514"/>
      <c r="D517" s="514"/>
      <c r="E517" s="514"/>
      <c r="F517" s="515"/>
      <c r="G517" s="514"/>
      <c r="H517" s="514"/>
      <c r="I517" s="514"/>
      <c r="J517" s="514"/>
      <c r="K517" s="514"/>
      <c r="L517" s="514"/>
      <c r="M517" s="514"/>
      <c r="N517" s="514"/>
      <c r="O517" s="514"/>
      <c r="P517" s="514"/>
      <c r="Q517" s="514"/>
      <c r="R517" s="514"/>
      <c r="S517" s="514"/>
      <c r="T517" s="514"/>
      <c r="U517" s="514"/>
      <c r="V517" s="514"/>
      <c r="W517" s="514"/>
      <c r="X517" s="514"/>
      <c r="Y517" s="514"/>
      <c r="Z517" s="514"/>
      <c r="AA517" s="514"/>
      <c r="AB517" s="514"/>
      <c r="AC517" s="514"/>
      <c r="AD517" s="514"/>
      <c r="AE517" s="514"/>
      <c r="AF517" s="514"/>
      <c r="AG517" s="514"/>
      <c r="AH517" s="514"/>
      <c r="AI517" s="514"/>
      <c r="AJ517" s="514"/>
      <c r="AK517" s="514"/>
      <c r="AL517" s="514"/>
      <c r="AM517" s="514"/>
      <c r="AN517" s="514"/>
      <c r="AO517" s="514"/>
      <c r="AP517" s="514"/>
      <c r="AQ517" s="514"/>
      <c r="AR517" s="514"/>
      <c r="AS517" s="514"/>
      <c r="AT517" s="514"/>
      <c r="AU517" s="514"/>
      <c r="AV517" s="514"/>
      <c r="AW517" s="514"/>
      <c r="AX517" s="514"/>
      <c r="AY517" s="514"/>
      <c r="AZ517" s="514"/>
      <c r="BA517" s="514"/>
      <c r="BB517" s="514"/>
      <c r="BC517" s="514"/>
      <c r="BD517" s="514"/>
      <c r="BE517" s="514"/>
      <c r="BF517" s="514"/>
      <c r="BG517" s="514"/>
      <c r="BH517" s="514"/>
      <c r="BI517" s="514"/>
      <c r="BJ517" s="514"/>
      <c r="BK517" s="514"/>
      <c r="BL517" s="514"/>
      <c r="BM517" s="514"/>
      <c r="BN517" s="514"/>
      <c r="BO517" s="514"/>
      <c r="BP517" s="514"/>
      <c r="BQ517" s="514"/>
      <c r="BR517" s="514"/>
      <c r="BS517" s="514"/>
      <c r="BT517" s="514"/>
      <c r="BU517" s="514"/>
      <c r="BV517" s="514"/>
      <c r="BW517" s="514"/>
      <c r="BX517" s="514"/>
      <c r="BY517" s="514"/>
      <c r="BZ517" s="514"/>
      <c r="CA517" s="514"/>
      <c r="CB517" s="514"/>
      <c r="CC517" s="514"/>
      <c r="CD517" s="514"/>
      <c r="CE517" s="514"/>
      <c r="CF517" s="514"/>
      <c r="CG517" s="514"/>
      <c r="CH517" s="516"/>
      <c r="CI517" s="514"/>
      <c r="CJ517" s="514"/>
      <c r="CK517" s="514"/>
      <c r="CL517" s="514"/>
      <c r="CM517" s="514"/>
      <c r="CN517" s="514"/>
      <c r="CO517" s="514"/>
      <c r="CP517" s="514"/>
      <c r="CQ517" s="514"/>
      <c r="CR517" s="514"/>
      <c r="CS517" s="514"/>
      <c r="CT517" s="514"/>
      <c r="CU517" s="514"/>
      <c r="CV517" s="514"/>
      <c r="CW517" s="514"/>
      <c r="CX517" s="514"/>
      <c r="CY517" s="514"/>
      <c r="CZ517" s="514"/>
      <c r="DA517" s="514"/>
      <c r="DB517" s="514"/>
      <c r="DC517" s="514"/>
      <c r="DD517" s="514"/>
      <c r="DE517" s="514"/>
      <c r="DF517" s="514"/>
      <c r="DG517" s="514"/>
      <c r="DH517" s="514"/>
      <c r="DI517" s="514"/>
      <c r="DJ517" s="514"/>
      <c r="DK517" s="514"/>
      <c r="DL517" s="514"/>
      <c r="DM517" s="514"/>
      <c r="DN517" s="514"/>
      <c r="DO517" s="514"/>
      <c r="DP517" s="514"/>
      <c r="DQ517" s="514"/>
      <c r="DR517" s="514"/>
      <c r="DS517" s="514"/>
      <c r="DT517" s="514"/>
      <c r="DU517" s="514"/>
      <c r="DV517" s="514"/>
      <c r="DW517" s="514"/>
      <c r="DX517" s="514"/>
      <c r="DY517" s="514"/>
      <c r="DZ517" s="514"/>
      <c r="EA517" s="514"/>
      <c r="EB517" s="514"/>
      <c r="EC517" s="514"/>
      <c r="ED517" s="514"/>
      <c r="EE517" s="514"/>
      <c r="EF517" s="514"/>
      <c r="EG517" s="514"/>
      <c r="EH517" s="514"/>
      <c r="EI517" s="514"/>
      <c r="EJ517" s="514"/>
      <c r="EK517" s="514"/>
      <c r="EL517" s="514"/>
      <c r="EM517" s="514"/>
      <c r="EN517" s="514"/>
      <c r="EO517" s="514"/>
      <c r="EP517" s="514"/>
      <c r="EQ517" s="514"/>
      <c r="ER517" s="514"/>
      <c r="ES517" s="514"/>
      <c r="ET517" s="514"/>
      <c r="EU517" s="514"/>
      <c r="EV517" s="514"/>
      <c r="EW517" s="514"/>
      <c r="EX517" s="514"/>
      <c r="EY517" s="514"/>
      <c r="EZ517" s="514"/>
      <c r="FA517" s="514"/>
      <c r="FB517" s="514"/>
      <c r="FC517" s="514"/>
      <c r="FD517" s="514"/>
      <c r="FE517" s="514"/>
      <c r="FF517" s="514"/>
      <c r="FG517" s="514"/>
      <c r="FH517" s="514"/>
      <c r="FI517" s="514"/>
      <c r="FJ517" s="514"/>
      <c r="FK517" s="514"/>
      <c r="FL517" s="514"/>
      <c r="FM517" s="514"/>
      <c r="FN517" s="514"/>
      <c r="FO517" s="514"/>
      <c r="FP517" s="514"/>
      <c r="FQ517" s="514"/>
      <c r="FR517" s="514"/>
      <c r="FS517" s="514"/>
      <c r="FT517" s="514"/>
      <c r="FU517" s="514"/>
      <c r="FV517" s="514"/>
      <c r="FW517" s="514"/>
      <c r="FX517" s="514"/>
      <c r="FY517" s="514"/>
      <c r="FZ517" s="514"/>
      <c r="GA517" s="514"/>
      <c r="GB517" s="514"/>
      <c r="GC517" s="514"/>
      <c r="GD517" s="514"/>
      <c r="GE517" s="514"/>
      <c r="GF517" s="514"/>
      <c r="GG517" s="514"/>
      <c r="GH517" s="514"/>
      <c r="GI517" s="514"/>
      <c r="GJ517" s="514"/>
      <c r="GK517" s="514"/>
      <c r="GL517" s="514"/>
      <c r="GM517" s="514"/>
      <c r="GN517" s="514"/>
      <c r="GO517" s="514"/>
      <c r="GP517" s="514"/>
      <c r="GQ517" s="514"/>
      <c r="GR517" s="514"/>
      <c r="GS517" s="514"/>
      <c r="GT517" s="514"/>
      <c r="GU517" s="514"/>
      <c r="GV517" s="514"/>
      <c r="GW517" s="514"/>
      <c r="GX517" s="514"/>
      <c r="GY517" s="514"/>
      <c r="GZ517" s="514"/>
      <c r="HA517" s="514"/>
      <c r="HB517" s="514"/>
      <c r="HC517" s="514"/>
      <c r="HD517" s="514"/>
      <c r="HE517" s="514"/>
      <c r="HF517" s="514"/>
      <c r="HG517" s="514"/>
      <c r="HH517" s="514"/>
      <c r="HI517" s="514"/>
      <c r="HJ517" s="514"/>
      <c r="HK517" s="514"/>
      <c r="HL517" s="514"/>
      <c r="HM517" s="514"/>
      <c r="HN517" s="514"/>
      <c r="HO517" s="514"/>
      <c r="HP517" s="514"/>
      <c r="HQ517" s="514"/>
      <c r="HR517" s="514"/>
      <c r="HS517" s="514"/>
      <c r="HT517" s="514"/>
      <c r="HU517" s="514"/>
      <c r="HV517" s="514"/>
      <c r="HW517" s="514"/>
      <c r="HX517" s="514"/>
      <c r="HY517" s="514"/>
      <c r="HZ517" s="514"/>
      <c r="IA517" s="514"/>
      <c r="IB517" s="514"/>
      <c r="IC517" s="514"/>
      <c r="ID517" s="514"/>
      <c r="IE517" s="514"/>
      <c r="IF517" s="514"/>
      <c r="IG517" s="514"/>
      <c r="IH517" s="514"/>
      <c r="II517" s="514"/>
      <c r="IJ517" s="514"/>
      <c r="IK517" s="514"/>
      <c r="IL517" s="514"/>
      <c r="IM517" s="514"/>
      <c r="IN517" s="514"/>
      <c r="IO517" s="514"/>
      <c r="IP517" s="514"/>
      <c r="IQ517" s="514"/>
      <c r="IR517" s="514"/>
      <c r="IS517" s="514"/>
      <c r="IT517" s="514"/>
      <c r="IU517" s="514"/>
      <c r="IV517" s="514"/>
      <c r="IW517" s="549"/>
    </row>
    <row r="518" spans="1:257" ht="141" customHeight="1" x14ac:dyDescent="0.25">
      <c r="A518" s="996">
        <f t="shared" ref="A518" si="1002">A530</f>
        <v>40</v>
      </c>
      <c r="B518" s="507">
        <v>1</v>
      </c>
      <c r="C518" s="97" t="str">
        <f>IF(Proponentes!B509&gt;0,Proponentes!B509,"")</f>
        <v>SECURITAS COLOMBIA S.A.</v>
      </c>
      <c r="D518" s="335"/>
      <c r="E518" s="335" t="s">
        <v>199</v>
      </c>
      <c r="F518" s="334" t="s">
        <v>1918</v>
      </c>
      <c r="G518" s="525">
        <v>47304</v>
      </c>
      <c r="H518" s="335" t="s">
        <v>1631</v>
      </c>
      <c r="I518" s="507"/>
      <c r="J518" s="335"/>
      <c r="K518" s="335"/>
      <c r="L518" s="335"/>
      <c r="M518" s="334"/>
      <c r="N518" s="341"/>
      <c r="O518" s="335"/>
      <c r="P518" s="335"/>
      <c r="Q518" s="335"/>
      <c r="R518" s="335"/>
      <c r="S518" s="335"/>
      <c r="T518" s="334"/>
      <c r="U518" s="341"/>
      <c r="V518" s="335"/>
      <c r="W518" s="335"/>
      <c r="X518" s="335"/>
      <c r="Y518" s="335"/>
      <c r="Z518" s="335"/>
      <c r="AA518" s="334"/>
      <c r="AB518" s="335"/>
      <c r="AC518" s="335"/>
      <c r="AD518" s="335"/>
      <c r="AE518" s="335"/>
      <c r="AF518" s="335"/>
      <c r="AG518" s="97" t="str">
        <f t="shared" ref="AG518" si="1003">IF(E518="","",IF(K518=0,IF(R518=0,IF(Y518=0,IF(AF518=0,"CUMPLE","NO CUMPLE"),"NO CUMPLE"),"NO CUMPLE"),"NO CUMPLE"))</f>
        <v>CUMPLE</v>
      </c>
      <c r="AH518" s="993"/>
      <c r="AI518" s="335"/>
      <c r="AJ518" s="335" t="str">
        <f t="shared" ref="AJ518" si="1004">IF(E518&gt;0,E518,"")</f>
        <v>SECURITAS COLOMBIA S.A.</v>
      </c>
      <c r="AK518" s="335" t="s">
        <v>1631</v>
      </c>
      <c r="AL518" s="334" t="s">
        <v>1918</v>
      </c>
      <c r="AM518" s="341">
        <v>47304</v>
      </c>
      <c r="AN518" s="335"/>
      <c r="AO518" s="335"/>
      <c r="AP518" s="335"/>
      <c r="AQ518" s="335"/>
      <c r="AR518" s="335"/>
      <c r="AS518" s="334"/>
      <c r="AT518" s="341"/>
      <c r="AU518" s="335"/>
      <c r="AV518" s="335"/>
      <c r="AW518" s="335"/>
      <c r="AX518" s="335"/>
      <c r="AY518" s="335"/>
      <c r="AZ518" s="334"/>
      <c r="BA518" s="335"/>
      <c r="BB518" s="335"/>
      <c r="BC518" s="335"/>
      <c r="BD518" s="335"/>
      <c r="BE518" s="335"/>
      <c r="BF518" s="335"/>
      <c r="BG518" s="334"/>
      <c r="BH518" s="335"/>
      <c r="BI518" s="335"/>
      <c r="BJ518" s="335"/>
      <c r="BK518" s="335"/>
      <c r="BL518" s="97" t="str">
        <f t="shared" ref="BL518" si="1005">IF(AJ518="","",IF(AP518=0,IF(AW518=0,IF(BD518=0,IF(BK518=0,"CUMPLE","NO CUMPLE"),"NO CUMPLE"),"NO CUMPLE"),"NO CUMPLE"))</f>
        <v>CUMPLE</v>
      </c>
      <c r="BM518" s="993"/>
      <c r="BN518" s="335" t="str">
        <f t="shared" ref="BN518:BN529" si="1006">IF(E518&gt;0,E518,"")</f>
        <v>SECURITAS COLOMBIA S.A.</v>
      </c>
      <c r="BO518" s="334" t="s">
        <v>1792</v>
      </c>
      <c r="BP518" s="335" t="s">
        <v>1631</v>
      </c>
      <c r="BQ518" s="335">
        <v>37</v>
      </c>
      <c r="BR518" s="335"/>
      <c r="BS518" s="335" t="str">
        <f t="shared" ref="BS518:BS529" si="1007">IF(L518&gt;0,L518,"")</f>
        <v/>
      </c>
      <c r="BT518" s="334"/>
      <c r="BU518" s="335"/>
      <c r="BV518" s="335"/>
      <c r="BW518" s="335"/>
      <c r="BX518" s="335" t="str">
        <f t="shared" ref="BX518:BX529" si="1008">IF(S518&gt;0,S518,"")</f>
        <v/>
      </c>
      <c r="BY518" s="334"/>
      <c r="BZ518" s="335"/>
      <c r="CA518" s="335"/>
      <c r="CB518" s="335"/>
      <c r="CC518" s="335" t="str">
        <f t="shared" ref="CC518:CC529" si="1009">IF(Z518&gt;0,Z518,"")</f>
        <v/>
      </c>
      <c r="CD518" s="334"/>
      <c r="CE518" s="335"/>
      <c r="CF518" s="335"/>
      <c r="CG518" s="335"/>
      <c r="CH518" s="997">
        <f>Proponentes!N509</f>
        <v>0</v>
      </c>
      <c r="CI518" s="97" t="str">
        <f t="shared" ref="CI518:CI529" si="1010">IF(BN518="","",IF(CJ518=0,"CUMPLE","NO CUMPLE"))</f>
        <v>CUMPLE</v>
      </c>
      <c r="CJ518" s="998"/>
      <c r="CK518" s="335"/>
      <c r="CL518" s="97" t="str">
        <f t="shared" ref="CL518:CL529" si="1011">IF(E518&gt;0,E518,"")</f>
        <v>SECURITAS COLOMBIA S.A.</v>
      </c>
      <c r="CM518" s="509" t="s">
        <v>742</v>
      </c>
      <c r="CN518" s="335" t="s">
        <v>1538</v>
      </c>
      <c r="CO518" s="335" t="s">
        <v>1631</v>
      </c>
      <c r="CP518" s="335"/>
      <c r="CQ518" s="97"/>
      <c r="CR518" s="334"/>
      <c r="CS518" s="335"/>
      <c r="CT518" s="335"/>
      <c r="CU518" s="335"/>
      <c r="CV518" s="97"/>
      <c r="CW518" s="334"/>
      <c r="CX518" s="335"/>
      <c r="CY518" s="335"/>
      <c r="CZ518" s="335"/>
      <c r="DA518" s="97"/>
      <c r="DB518" s="334"/>
      <c r="DC518" s="335"/>
      <c r="DD518" s="335"/>
      <c r="DE518" s="335"/>
      <c r="DF518" s="97" t="str">
        <f t="shared" ref="DF518" si="1012">IF(CL518="","",IF(CP518=0,IF(CU518=0,IF(CZ518=0,IF(DE518=0,"CUMPLE","NO CUMPLE"),"NO CUMPLE"),"NO CUMPLE"),"NO CUMPLE"))</f>
        <v>CUMPLE</v>
      </c>
      <c r="DG518" s="993"/>
      <c r="DH518" s="335"/>
      <c r="DI518" s="97" t="str">
        <f t="shared" ref="DI518" si="1013">IF(E518&gt;0,E518,"")</f>
        <v>SECURITAS COLOMBIA S.A.</v>
      </c>
      <c r="DJ518" s="334" t="s">
        <v>742</v>
      </c>
      <c r="DK518" s="335" t="s">
        <v>1631</v>
      </c>
      <c r="DL518" s="335"/>
      <c r="DM518" s="97"/>
      <c r="DN518" s="334"/>
      <c r="DO518" s="335"/>
      <c r="DP518" s="335"/>
      <c r="DQ518" s="97"/>
      <c r="DR518" s="334"/>
      <c r="DS518" s="335"/>
      <c r="DT518" s="335"/>
      <c r="DU518" s="97"/>
      <c r="DV518" s="334"/>
      <c r="DW518" s="335"/>
      <c r="DX518" s="335"/>
      <c r="DY518" s="97" t="str">
        <f t="shared" ref="DY518" si="1014">IF(DI518="","",IF(DL518=0,IF(DP518=0,IF(DT518=0,IF(DX518=0,"CUMPLE","NO CUMPLE"),"NO CUMPLE"),"NO CUMPLE"),"NO CUMPLE"))</f>
        <v>CUMPLE</v>
      </c>
      <c r="DZ518" s="998"/>
      <c r="EA518" s="335"/>
      <c r="EB518" s="97" t="str">
        <f t="shared" ref="EB518:EB529" si="1015">IF(E518&gt;0,E518,"")</f>
        <v>SECURITAS COLOMBIA S.A.</v>
      </c>
      <c r="EC518" s="334" t="s">
        <v>742</v>
      </c>
      <c r="ED518" s="335" t="s">
        <v>1631</v>
      </c>
      <c r="EE518" s="335"/>
      <c r="EF518" s="97"/>
      <c r="EG518" s="334"/>
      <c r="EH518" s="335"/>
      <c r="EI518" s="335"/>
      <c r="EJ518" s="97"/>
      <c r="EK518" s="334"/>
      <c r="EL518" s="335"/>
      <c r="EM518" s="335"/>
      <c r="EN518" s="97"/>
      <c r="EO518" s="334"/>
      <c r="EP518" s="335"/>
      <c r="EQ518" s="335"/>
      <c r="ER518" s="97" t="str">
        <f t="shared" ref="ER518" si="1016">IF(EB518="","",IF(EE518=0,IF(EI518=0,IF(EM518=0,IF(EQ518=0,"CUMPLE","NO CUMPLE"),"NO CUMPLE"),"NO CUMPLE"),"NO CUMPLE"))</f>
        <v>CUMPLE</v>
      </c>
      <c r="ES518" s="993"/>
      <c r="ET518" s="335"/>
      <c r="EU518" s="97" t="str">
        <f t="shared" ref="EU518:EU529" si="1017">IF(E518&gt;0,E518,"")</f>
        <v>SECURITAS COLOMBIA S.A.</v>
      </c>
      <c r="EV518" s="334" t="s">
        <v>945</v>
      </c>
      <c r="EW518" s="335" t="s">
        <v>1631</v>
      </c>
      <c r="EX518" s="335"/>
      <c r="EY518" s="97"/>
      <c r="EZ518" s="334"/>
      <c r="FA518" s="335"/>
      <c r="FB518" s="335"/>
      <c r="FC518" s="97"/>
      <c r="FD518" s="334"/>
      <c r="FE518" s="335"/>
      <c r="FF518" s="335"/>
      <c r="FG518" s="97"/>
      <c r="FH518" s="334"/>
      <c r="FI518" s="335"/>
      <c r="FJ518" s="335"/>
      <c r="FK518" s="97" t="str">
        <f t="shared" ref="FK518" si="1018">IF(EU518="","",IF(EX518=0,IF(FB518=0,IF(FF518=0,IF(FJ518=0,"CUMPLE","NO CUMPLE"),"NO CUMPLE"),"NO CUMPLE"),"NO CUMPLE"))</f>
        <v>CUMPLE</v>
      </c>
      <c r="FL518" s="993"/>
      <c r="FM518" s="335"/>
      <c r="FN518" s="97" t="str">
        <f t="shared" ref="FN518:FN529" si="1019">IF(E518&gt;0,E518,"")</f>
        <v>SECURITAS COLOMBIA S.A.</v>
      </c>
      <c r="FO518" s="334" t="s">
        <v>1651</v>
      </c>
      <c r="FP518" s="335"/>
      <c r="FQ518" s="97"/>
      <c r="FR518" s="334"/>
      <c r="FS518" s="335"/>
      <c r="FT518" s="97"/>
      <c r="FU518" s="334"/>
      <c r="FV518" s="335"/>
      <c r="FW518" s="97"/>
      <c r="FX518" s="334"/>
      <c r="FY518" s="335"/>
      <c r="FZ518" s="97" t="str">
        <f t="shared" ref="FZ518" si="1020">IF(FN518="","",IF(FP518=0,IF(FS518=0,IF(FV518=0,IF(FY518=0,"CUMPLE","NO CUMPLE"),"NO CUMPLE"),"NO CUMPLE"),"NO CUMPLE"))</f>
        <v>CUMPLE</v>
      </c>
      <c r="GA518" s="993"/>
      <c r="GB518" s="335"/>
      <c r="GC518" s="510" t="str">
        <f t="shared" ref="GC518:GC529" si="1021">IF(E518&gt;0,E518,"")</f>
        <v>SECURITAS COLOMBIA S.A.</v>
      </c>
      <c r="GD518" s="336" t="s">
        <v>879</v>
      </c>
      <c r="GE518" s="337" t="s">
        <v>1631</v>
      </c>
      <c r="GF518" s="337"/>
      <c r="GG518" s="337"/>
      <c r="GH518" s="337"/>
      <c r="GI518" s="510"/>
      <c r="GJ518" s="336"/>
      <c r="GK518" s="337"/>
      <c r="GL518" s="337"/>
      <c r="GM518" s="337"/>
      <c r="GN518" s="337"/>
      <c r="GO518" s="510"/>
      <c r="GP518" s="336"/>
      <c r="GQ518" s="337"/>
      <c r="GR518" s="337"/>
      <c r="GS518" s="337"/>
      <c r="GT518" s="337"/>
      <c r="GU518" s="510"/>
      <c r="GV518" s="336"/>
      <c r="GW518" s="337"/>
      <c r="GX518" s="337"/>
      <c r="GY518" s="337"/>
      <c r="GZ518" s="336"/>
      <c r="HA518" s="510" t="str">
        <f t="shared" ref="HA518" si="1022">IF(GC518="","",IF(GH518=0,IF(GN518=0,IF(GT518=0,IF(GZ518=0,"CUMPLE","NO CUMPLE"),"NO CUMPLE"),"NO CUMPLE"),"NO CUMPLE"))</f>
        <v>CUMPLE</v>
      </c>
      <c r="HB518" s="994"/>
      <c r="HC518" s="337"/>
      <c r="HD518" s="510" t="str">
        <f t="shared" ref="HD518:HD529" si="1023">IF(E518&gt;0,E518,"")</f>
        <v>SECURITAS COLOMBIA S.A.</v>
      </c>
      <c r="HE518" s="336" t="s">
        <v>768</v>
      </c>
      <c r="HF518" s="337" t="s">
        <v>1631</v>
      </c>
      <c r="HG518" s="337" t="s">
        <v>1538</v>
      </c>
      <c r="HH518" s="336" t="s">
        <v>2247</v>
      </c>
      <c r="HI518" s="510"/>
      <c r="HJ518" s="336"/>
      <c r="HK518" s="337"/>
      <c r="HL518" s="337"/>
      <c r="HM518" s="336"/>
      <c r="HN518" s="510"/>
      <c r="HO518" s="336"/>
      <c r="HP518" s="337"/>
      <c r="HQ518" s="337"/>
      <c r="HR518" s="337"/>
      <c r="HS518" s="510"/>
      <c r="HT518" s="336"/>
      <c r="HU518" s="337"/>
      <c r="HV518" s="337"/>
      <c r="HW518" s="337"/>
      <c r="HX518" s="97" t="str">
        <f t="shared" ref="HX518" si="1024">IF(HD518="","",IF(HH518=0,IF(HM518=0,IF(HR518=0,IF(HW518=0,"CUMPLE","NO CUMPLE"),"NO CUMPLE"),"NO CUMPLE"),"NO CUMPLE"))</f>
        <v>NO CUMPLE</v>
      </c>
      <c r="HY518" s="994" t="s">
        <v>2248</v>
      </c>
      <c r="HZ518" s="337"/>
      <c r="IA518" s="510" t="str">
        <f t="shared" ref="IA518:IA529" si="1025">IF(E518&gt;0,E518,"")</f>
        <v>SECURITAS COLOMBIA S.A.</v>
      </c>
      <c r="IB518" s="336" t="s">
        <v>742</v>
      </c>
      <c r="IC518" s="337" t="s">
        <v>1631</v>
      </c>
      <c r="ID518" s="337"/>
      <c r="IE518" s="510"/>
      <c r="IF518" s="336"/>
      <c r="IG518" s="337"/>
      <c r="IH518" s="337"/>
      <c r="II518" s="510"/>
      <c r="IJ518" s="336"/>
      <c r="IK518" s="337"/>
      <c r="IL518" s="337"/>
      <c r="IM518" s="510"/>
      <c r="IN518" s="336"/>
      <c r="IO518" s="337"/>
      <c r="IP518" s="337"/>
      <c r="IQ518" s="97" t="str">
        <f t="shared" ref="IQ518:IQ529" si="1026">IF(IA518="","",IF(ID518=0,IF(IH518=0,IF(IL518=0,IF(IP518=0,"CUMPLE","NO CUMPLE"),"NO CUMPLE"),"NO CUMPLE"),"NO CUMPLE"))</f>
        <v>CUMPLE</v>
      </c>
      <c r="IR518" s="994"/>
      <c r="IS518" s="337"/>
      <c r="IT518" s="337" t="s">
        <v>1631</v>
      </c>
      <c r="IU518" s="518" t="s">
        <v>1919</v>
      </c>
      <c r="IV518" s="510" t="str">
        <f t="shared" ref="IV518:IV529" si="1027">IF(IT518&lt;&gt;"",IF(IT518="SI","CUMPLE","NO CUMPLE"),"")</f>
        <v>CUMPLE</v>
      </c>
      <c r="IW518" s="995"/>
    </row>
    <row r="519" spans="1:257" x14ac:dyDescent="0.25">
      <c r="A519" s="996"/>
      <c r="B519" s="507">
        <v>2</v>
      </c>
      <c r="C519" s="97" t="str">
        <f>IF(Proponentes!B510&gt;0,Proponentes!B510,"")</f>
        <v/>
      </c>
      <c r="D519" s="335"/>
      <c r="E519" s="335"/>
      <c r="F519" s="334"/>
      <c r="G519" s="341"/>
      <c r="H519" s="335"/>
      <c r="I519" s="335"/>
      <c r="J519" s="335"/>
      <c r="K519" s="335"/>
      <c r="L519" s="335"/>
      <c r="M519" s="334"/>
      <c r="N519" s="335"/>
      <c r="O519" s="335"/>
      <c r="P519" s="335"/>
      <c r="Q519" s="335"/>
      <c r="R519" s="335"/>
      <c r="S519" s="335"/>
      <c r="T519" s="334"/>
      <c r="U519" s="335"/>
      <c r="V519" s="335"/>
      <c r="W519" s="335"/>
      <c r="X519" s="335"/>
      <c r="Y519" s="335"/>
      <c r="Z519" s="335"/>
      <c r="AA519" s="334"/>
      <c r="AB519" s="335"/>
      <c r="AC519" s="335"/>
      <c r="AD519" s="335"/>
      <c r="AE519" s="335"/>
      <c r="AF519" s="335"/>
      <c r="AG519" s="97" t="str">
        <f t="shared" si="925"/>
        <v/>
      </c>
      <c r="AH519" s="993"/>
      <c r="AI519" s="335"/>
      <c r="AJ519" s="335" t="str">
        <f t="shared" si="926"/>
        <v/>
      </c>
      <c r="AK519" s="335"/>
      <c r="AL519" s="334"/>
      <c r="AM519" s="335"/>
      <c r="AN519" s="335"/>
      <c r="AO519" s="335"/>
      <c r="AP519" s="335"/>
      <c r="AQ519" s="335"/>
      <c r="AR519" s="335"/>
      <c r="AS519" s="334"/>
      <c r="AT519" s="335"/>
      <c r="AU519" s="335"/>
      <c r="AV519" s="335"/>
      <c r="AW519" s="335"/>
      <c r="AX519" s="335"/>
      <c r="AY519" s="335"/>
      <c r="AZ519" s="334"/>
      <c r="BA519" s="335"/>
      <c r="BB519" s="335"/>
      <c r="BC519" s="335"/>
      <c r="BD519" s="335"/>
      <c r="BE519" s="335"/>
      <c r="BF519" s="335"/>
      <c r="BG519" s="334"/>
      <c r="BH519" s="335"/>
      <c r="BI519" s="335"/>
      <c r="BJ519" s="335"/>
      <c r="BK519" s="335"/>
      <c r="BL519" s="97" t="str">
        <f t="shared" si="927"/>
        <v/>
      </c>
      <c r="BM519" s="993"/>
      <c r="BN519" s="335" t="str">
        <f t="shared" si="1006"/>
        <v/>
      </c>
      <c r="BO519" s="334"/>
      <c r="BP519" s="335"/>
      <c r="BQ519" s="335"/>
      <c r="BR519" s="335"/>
      <c r="BS519" s="335" t="str">
        <f t="shared" si="1007"/>
        <v/>
      </c>
      <c r="BT519" s="334"/>
      <c r="BU519" s="335"/>
      <c r="BV519" s="335"/>
      <c r="BW519" s="335"/>
      <c r="BX519" s="335" t="str">
        <f t="shared" si="1008"/>
        <v/>
      </c>
      <c r="BY519" s="334"/>
      <c r="BZ519" s="335"/>
      <c r="CA519" s="335"/>
      <c r="CB519" s="335"/>
      <c r="CC519" s="335" t="str">
        <f t="shared" si="1009"/>
        <v/>
      </c>
      <c r="CD519" s="334"/>
      <c r="CE519" s="335"/>
      <c r="CF519" s="335"/>
      <c r="CG519" s="335"/>
      <c r="CH519" s="997"/>
      <c r="CI519" s="97" t="str">
        <f t="shared" si="1010"/>
        <v/>
      </c>
      <c r="CJ519" s="998"/>
      <c r="CK519" s="335"/>
      <c r="CL519" s="97" t="str">
        <f t="shared" si="1011"/>
        <v/>
      </c>
      <c r="CM519" s="334"/>
      <c r="CN519" s="335"/>
      <c r="CO519" s="335"/>
      <c r="CP519" s="335"/>
      <c r="CQ519" s="97"/>
      <c r="CR519" s="334"/>
      <c r="CS519" s="335"/>
      <c r="CT519" s="335"/>
      <c r="CU519" s="335"/>
      <c r="CV519" s="97"/>
      <c r="CW519" s="334"/>
      <c r="CX519" s="335"/>
      <c r="CY519" s="335"/>
      <c r="CZ519" s="335"/>
      <c r="DA519" s="97"/>
      <c r="DB519" s="334"/>
      <c r="DC519" s="335"/>
      <c r="DD519" s="335"/>
      <c r="DE519" s="335"/>
      <c r="DF519" s="97" t="str">
        <f t="shared" si="933"/>
        <v/>
      </c>
      <c r="DG519" s="993"/>
      <c r="DH519" s="335"/>
      <c r="DI519" s="97" t="str">
        <f t="shared" si="949"/>
        <v/>
      </c>
      <c r="DJ519" s="334"/>
      <c r="DK519" s="335"/>
      <c r="DL519" s="335"/>
      <c r="DM519" s="97"/>
      <c r="DN519" s="334"/>
      <c r="DO519" s="335"/>
      <c r="DP519" s="335"/>
      <c r="DQ519" s="97"/>
      <c r="DR519" s="334"/>
      <c r="DS519" s="335"/>
      <c r="DT519" s="335"/>
      <c r="DU519" s="97"/>
      <c r="DV519" s="334"/>
      <c r="DW519" s="335"/>
      <c r="DX519" s="335"/>
      <c r="DY519" s="97" t="str">
        <f t="shared" si="934"/>
        <v/>
      </c>
      <c r="DZ519" s="998"/>
      <c r="EA519" s="335"/>
      <c r="EB519" s="97" t="str">
        <f t="shared" si="1015"/>
        <v/>
      </c>
      <c r="EC519" s="334"/>
      <c r="ED519" s="335"/>
      <c r="EE519" s="335"/>
      <c r="EF519" s="97"/>
      <c r="EG519" s="334"/>
      <c r="EH519" s="335"/>
      <c r="EI519" s="335"/>
      <c r="EJ519" s="97"/>
      <c r="EK519" s="334"/>
      <c r="EL519" s="335"/>
      <c r="EM519" s="335"/>
      <c r="EN519" s="97"/>
      <c r="EO519" s="334"/>
      <c r="EP519" s="335"/>
      <c r="EQ519" s="335"/>
      <c r="ER519" s="97" t="str">
        <f>IF(EB519="","",IF(EE519=0,IF(EI519=0,IF(EM519=0,IF(EQ519=0,"CUMPLE","NO CUMPLE"),"NO CUMPLE"),"NO CUMPLE"),"NO CUMPLE"))</f>
        <v/>
      </c>
      <c r="ES519" s="993"/>
      <c r="ET519" s="335"/>
      <c r="EU519" s="97" t="str">
        <f t="shared" si="1017"/>
        <v/>
      </c>
      <c r="EV519" s="334"/>
      <c r="EW519" s="335"/>
      <c r="EX519" s="335"/>
      <c r="EY519" s="97"/>
      <c r="EZ519" s="334"/>
      <c r="FA519" s="335"/>
      <c r="FB519" s="335"/>
      <c r="FC519" s="97"/>
      <c r="FD519" s="334"/>
      <c r="FE519" s="335"/>
      <c r="FF519" s="335"/>
      <c r="FG519" s="97"/>
      <c r="FH519" s="334"/>
      <c r="FI519" s="335"/>
      <c r="FJ519" s="335"/>
      <c r="FK519" s="97" t="str">
        <f t="shared" si="938"/>
        <v/>
      </c>
      <c r="FL519" s="993"/>
      <c r="FM519" s="335"/>
      <c r="FN519" s="97" t="str">
        <f t="shared" si="1019"/>
        <v/>
      </c>
      <c r="FO519" s="334"/>
      <c r="FP519" s="335"/>
      <c r="FQ519" s="97"/>
      <c r="FR519" s="334"/>
      <c r="FS519" s="335"/>
      <c r="FT519" s="97"/>
      <c r="FU519" s="334"/>
      <c r="FV519" s="335"/>
      <c r="FW519" s="97"/>
      <c r="FX519" s="334"/>
      <c r="FY519" s="335"/>
      <c r="FZ519" s="97" t="str">
        <f t="shared" si="940"/>
        <v/>
      </c>
      <c r="GA519" s="993"/>
      <c r="GB519" s="335"/>
      <c r="GC519" s="510" t="str">
        <f t="shared" si="1021"/>
        <v/>
      </c>
      <c r="GD519" s="336"/>
      <c r="GE519" s="337"/>
      <c r="GF519" s="337"/>
      <c r="GG519" s="337"/>
      <c r="GH519" s="337"/>
      <c r="GI519" s="510"/>
      <c r="GJ519" s="336"/>
      <c r="GK519" s="337"/>
      <c r="GL519" s="337"/>
      <c r="GM519" s="337"/>
      <c r="GN519" s="337"/>
      <c r="GO519" s="510"/>
      <c r="GP519" s="336"/>
      <c r="GQ519" s="337"/>
      <c r="GR519" s="337"/>
      <c r="GS519" s="337"/>
      <c r="GT519" s="337"/>
      <c r="GU519" s="510"/>
      <c r="GV519" s="336"/>
      <c r="GW519" s="337"/>
      <c r="GX519" s="337"/>
      <c r="GY519" s="337"/>
      <c r="GZ519" s="336"/>
      <c r="HA519" s="510" t="str">
        <f t="shared" si="942"/>
        <v/>
      </c>
      <c r="HB519" s="994"/>
      <c r="HC519" s="337"/>
      <c r="HD519" s="510" t="str">
        <f t="shared" si="1023"/>
        <v/>
      </c>
      <c r="HE519" s="336"/>
      <c r="HF519" s="337"/>
      <c r="HG519" s="337"/>
      <c r="HH519" s="336"/>
      <c r="HI519" s="510"/>
      <c r="HJ519" s="336"/>
      <c r="HK519" s="337"/>
      <c r="HL519" s="337"/>
      <c r="HM519" s="336"/>
      <c r="HN519" s="510"/>
      <c r="HO519" s="336"/>
      <c r="HP519" s="337"/>
      <c r="HQ519" s="337"/>
      <c r="HR519" s="337"/>
      <c r="HS519" s="510"/>
      <c r="HT519" s="336"/>
      <c r="HU519" s="337"/>
      <c r="HV519" s="337"/>
      <c r="HW519" s="337"/>
      <c r="HX519" s="97" t="str">
        <f t="shared" si="944"/>
        <v/>
      </c>
      <c r="HY519" s="994"/>
      <c r="HZ519" s="337"/>
      <c r="IA519" s="510" t="str">
        <f t="shared" si="1025"/>
        <v/>
      </c>
      <c r="IB519" s="336"/>
      <c r="IC519" s="337"/>
      <c r="ID519" s="337"/>
      <c r="IE519" s="510"/>
      <c r="IF519" s="336"/>
      <c r="IG519" s="337"/>
      <c r="IH519" s="337"/>
      <c r="II519" s="510"/>
      <c r="IJ519" s="336"/>
      <c r="IK519" s="337"/>
      <c r="IL519" s="337"/>
      <c r="IM519" s="510"/>
      <c r="IN519" s="336"/>
      <c r="IO519" s="337"/>
      <c r="IP519" s="337"/>
      <c r="IQ519" s="97" t="str">
        <f t="shared" si="1026"/>
        <v/>
      </c>
      <c r="IR519" s="994"/>
      <c r="IS519" s="337"/>
      <c r="IT519" s="337"/>
      <c r="IU519" s="337"/>
      <c r="IV519" s="510" t="str">
        <f t="shared" si="1027"/>
        <v/>
      </c>
      <c r="IW519" s="995"/>
    </row>
    <row r="520" spans="1:257" x14ac:dyDescent="0.25">
      <c r="A520" s="996"/>
      <c r="B520" s="507">
        <v>3</v>
      </c>
      <c r="C520" s="97" t="str">
        <f>IF(Proponentes!B511&gt;0,Proponentes!B511,"")</f>
        <v/>
      </c>
      <c r="D520" s="335"/>
      <c r="E520" s="335"/>
      <c r="F520" s="334"/>
      <c r="G520" s="335"/>
      <c r="H520" s="335"/>
      <c r="I520" s="335"/>
      <c r="J520" s="335"/>
      <c r="K520" s="335"/>
      <c r="L520" s="335"/>
      <c r="M520" s="334"/>
      <c r="N520" s="335"/>
      <c r="O520" s="335"/>
      <c r="P520" s="335"/>
      <c r="Q520" s="335"/>
      <c r="R520" s="335"/>
      <c r="S520" s="335"/>
      <c r="T520" s="334"/>
      <c r="U520" s="335"/>
      <c r="V520" s="335"/>
      <c r="W520" s="335"/>
      <c r="X520" s="335"/>
      <c r="Y520" s="335"/>
      <c r="Z520" s="335"/>
      <c r="AA520" s="334"/>
      <c r="AB520" s="335"/>
      <c r="AC520" s="335"/>
      <c r="AD520" s="335"/>
      <c r="AE520" s="335"/>
      <c r="AF520" s="335"/>
      <c r="AG520" s="97" t="str">
        <f t="shared" si="925"/>
        <v/>
      </c>
      <c r="AH520" s="993"/>
      <c r="AI520" s="335"/>
      <c r="AJ520" s="335" t="str">
        <f t="shared" si="926"/>
        <v/>
      </c>
      <c r="AK520" s="335"/>
      <c r="AL520" s="334"/>
      <c r="AM520" s="335"/>
      <c r="AN520" s="335"/>
      <c r="AO520" s="335"/>
      <c r="AP520" s="335"/>
      <c r="AQ520" s="335"/>
      <c r="AR520" s="335"/>
      <c r="AS520" s="334"/>
      <c r="AT520" s="335"/>
      <c r="AU520" s="335"/>
      <c r="AV520" s="335"/>
      <c r="AW520" s="335"/>
      <c r="AX520" s="335"/>
      <c r="AY520" s="335"/>
      <c r="AZ520" s="334"/>
      <c r="BA520" s="335"/>
      <c r="BB520" s="335"/>
      <c r="BC520" s="335"/>
      <c r="BD520" s="335"/>
      <c r="BE520" s="335"/>
      <c r="BF520" s="335"/>
      <c r="BG520" s="334"/>
      <c r="BH520" s="335"/>
      <c r="BI520" s="335"/>
      <c r="BJ520" s="335"/>
      <c r="BK520" s="335"/>
      <c r="BL520" s="97" t="str">
        <f t="shared" si="927"/>
        <v/>
      </c>
      <c r="BM520" s="993"/>
      <c r="BN520" s="335" t="str">
        <f t="shared" si="1006"/>
        <v/>
      </c>
      <c r="BO520" s="334"/>
      <c r="BP520" s="335"/>
      <c r="BQ520" s="335"/>
      <c r="BR520" s="335"/>
      <c r="BS520" s="335" t="str">
        <f t="shared" si="1007"/>
        <v/>
      </c>
      <c r="BT520" s="334"/>
      <c r="BU520" s="335"/>
      <c r="BV520" s="335"/>
      <c r="BW520" s="335"/>
      <c r="BX520" s="335" t="str">
        <f t="shared" si="1008"/>
        <v/>
      </c>
      <c r="BY520" s="334"/>
      <c r="BZ520" s="335"/>
      <c r="CA520" s="335"/>
      <c r="CB520" s="335"/>
      <c r="CC520" s="335" t="str">
        <f t="shared" si="1009"/>
        <v/>
      </c>
      <c r="CD520" s="334"/>
      <c r="CE520" s="335"/>
      <c r="CF520" s="335"/>
      <c r="CG520" s="335"/>
      <c r="CH520" s="997"/>
      <c r="CI520" s="97" t="str">
        <f t="shared" si="1010"/>
        <v/>
      </c>
      <c r="CJ520" s="998"/>
      <c r="CK520" s="335"/>
      <c r="CL520" s="97" t="str">
        <f t="shared" si="1011"/>
        <v/>
      </c>
      <c r="CM520" s="334"/>
      <c r="CN520" s="335"/>
      <c r="CO520" s="335"/>
      <c r="CP520" s="335"/>
      <c r="CQ520" s="97"/>
      <c r="CR520" s="334"/>
      <c r="CS520" s="335"/>
      <c r="CT520" s="335"/>
      <c r="CU520" s="335"/>
      <c r="CV520" s="97"/>
      <c r="CW520" s="334"/>
      <c r="CX520" s="335"/>
      <c r="CY520" s="335"/>
      <c r="CZ520" s="335"/>
      <c r="DA520" s="97"/>
      <c r="DB520" s="334"/>
      <c r="DC520" s="335"/>
      <c r="DD520" s="335"/>
      <c r="DE520" s="335"/>
      <c r="DF520" s="97" t="str">
        <f t="shared" si="933"/>
        <v/>
      </c>
      <c r="DG520" s="993"/>
      <c r="DH520" s="335"/>
      <c r="DI520" s="97" t="str">
        <f t="shared" si="949"/>
        <v/>
      </c>
      <c r="DJ520" s="334"/>
      <c r="DK520" s="335"/>
      <c r="DL520" s="335"/>
      <c r="DM520" s="97"/>
      <c r="DN520" s="334"/>
      <c r="DO520" s="335"/>
      <c r="DP520" s="335"/>
      <c r="DQ520" s="97"/>
      <c r="DR520" s="334"/>
      <c r="DS520" s="335"/>
      <c r="DT520" s="335"/>
      <c r="DU520" s="97"/>
      <c r="DV520" s="334"/>
      <c r="DW520" s="335"/>
      <c r="DX520" s="335"/>
      <c r="DY520" s="97" t="str">
        <f t="shared" si="934"/>
        <v/>
      </c>
      <c r="DZ520" s="998"/>
      <c r="EA520" s="335"/>
      <c r="EB520" s="97" t="str">
        <f t="shared" si="1015"/>
        <v/>
      </c>
      <c r="EC520" s="334"/>
      <c r="ED520" s="335"/>
      <c r="EE520" s="335"/>
      <c r="EF520" s="97"/>
      <c r="EG520" s="334"/>
      <c r="EH520" s="335"/>
      <c r="EI520" s="335"/>
      <c r="EJ520" s="97"/>
      <c r="EK520" s="334"/>
      <c r="EL520" s="335"/>
      <c r="EM520" s="335"/>
      <c r="EN520" s="97"/>
      <c r="EO520" s="334"/>
      <c r="EP520" s="335"/>
      <c r="EQ520" s="335"/>
      <c r="ER520" s="97" t="str">
        <f t="shared" ref="ER520:ER529" si="1028">IF(EB520="","",IF(EE520=0,IF(EI520=0,IF(EM520=0,IF(EQ520=0,"CUMPLE","NO CUMPLE"),"NO CUMPLE"),"NO CUMPLE"),"NO CUMPLE"))</f>
        <v/>
      </c>
      <c r="ES520" s="993"/>
      <c r="ET520" s="335"/>
      <c r="EU520" s="97" t="str">
        <f t="shared" si="1017"/>
        <v/>
      </c>
      <c r="EV520" s="334"/>
      <c r="EW520" s="335"/>
      <c r="EX520" s="335"/>
      <c r="EY520" s="97"/>
      <c r="EZ520" s="334"/>
      <c r="FA520" s="335"/>
      <c r="FB520" s="335"/>
      <c r="FC520" s="97"/>
      <c r="FD520" s="334"/>
      <c r="FE520" s="335"/>
      <c r="FF520" s="335"/>
      <c r="FG520" s="97"/>
      <c r="FH520" s="334"/>
      <c r="FI520" s="335"/>
      <c r="FJ520" s="335"/>
      <c r="FK520" s="97" t="str">
        <f t="shared" si="938"/>
        <v/>
      </c>
      <c r="FL520" s="993"/>
      <c r="FM520" s="335"/>
      <c r="FN520" s="97" t="str">
        <f t="shared" si="1019"/>
        <v/>
      </c>
      <c r="FO520" s="334"/>
      <c r="FP520" s="335"/>
      <c r="FQ520" s="97"/>
      <c r="FR520" s="334"/>
      <c r="FS520" s="335"/>
      <c r="FT520" s="97"/>
      <c r="FU520" s="334"/>
      <c r="FV520" s="335"/>
      <c r="FW520" s="97"/>
      <c r="FX520" s="334"/>
      <c r="FY520" s="335"/>
      <c r="FZ520" s="97" t="str">
        <f t="shared" si="940"/>
        <v/>
      </c>
      <c r="GA520" s="993"/>
      <c r="GB520" s="335"/>
      <c r="GC520" s="510" t="str">
        <f t="shared" si="1021"/>
        <v/>
      </c>
      <c r="GD520" s="336"/>
      <c r="GE520" s="337"/>
      <c r="GF520" s="337"/>
      <c r="GG520" s="337"/>
      <c r="GH520" s="337"/>
      <c r="GI520" s="510"/>
      <c r="GJ520" s="336"/>
      <c r="GK520" s="337"/>
      <c r="GL520" s="337"/>
      <c r="GM520" s="337"/>
      <c r="GN520" s="337"/>
      <c r="GO520" s="510"/>
      <c r="GP520" s="336"/>
      <c r="GQ520" s="337"/>
      <c r="GR520" s="337"/>
      <c r="GS520" s="337"/>
      <c r="GT520" s="337"/>
      <c r="GU520" s="510"/>
      <c r="GV520" s="336"/>
      <c r="GW520" s="337"/>
      <c r="GX520" s="337"/>
      <c r="GY520" s="337"/>
      <c r="GZ520" s="336"/>
      <c r="HA520" s="510" t="str">
        <f t="shared" si="942"/>
        <v/>
      </c>
      <c r="HB520" s="994"/>
      <c r="HC520" s="337"/>
      <c r="HD520" s="510" t="str">
        <f t="shared" si="1023"/>
        <v/>
      </c>
      <c r="HE520" s="336"/>
      <c r="HF520" s="337"/>
      <c r="HG520" s="337"/>
      <c r="HH520" s="336"/>
      <c r="HI520" s="510"/>
      <c r="HJ520" s="336"/>
      <c r="HK520" s="337"/>
      <c r="HL520" s="337"/>
      <c r="HM520" s="336"/>
      <c r="HN520" s="510"/>
      <c r="HO520" s="336"/>
      <c r="HP520" s="337"/>
      <c r="HQ520" s="337"/>
      <c r="HR520" s="337"/>
      <c r="HS520" s="510"/>
      <c r="HT520" s="336"/>
      <c r="HU520" s="337"/>
      <c r="HV520" s="337"/>
      <c r="HW520" s="337"/>
      <c r="HX520" s="97" t="str">
        <f t="shared" si="944"/>
        <v/>
      </c>
      <c r="HY520" s="994"/>
      <c r="HZ520" s="337"/>
      <c r="IA520" s="510" t="str">
        <f t="shared" si="1025"/>
        <v/>
      </c>
      <c r="IB520" s="336"/>
      <c r="IC520" s="337"/>
      <c r="ID520" s="337"/>
      <c r="IE520" s="510"/>
      <c r="IF520" s="336"/>
      <c r="IG520" s="337"/>
      <c r="IH520" s="337"/>
      <c r="II520" s="510"/>
      <c r="IJ520" s="336"/>
      <c r="IK520" s="337"/>
      <c r="IL520" s="337"/>
      <c r="IM520" s="510"/>
      <c r="IN520" s="336"/>
      <c r="IO520" s="337"/>
      <c r="IP520" s="337"/>
      <c r="IQ520" s="97" t="str">
        <f t="shared" si="1026"/>
        <v/>
      </c>
      <c r="IR520" s="994"/>
      <c r="IS520" s="337"/>
      <c r="IT520" s="337"/>
      <c r="IU520" s="337"/>
      <c r="IV520" s="510" t="str">
        <f t="shared" si="1027"/>
        <v/>
      </c>
      <c r="IW520" s="995"/>
    </row>
    <row r="521" spans="1:257" x14ac:dyDescent="0.25">
      <c r="A521" s="996"/>
      <c r="B521" s="507">
        <v>4</v>
      </c>
      <c r="C521" s="97" t="str">
        <f>IF(Proponentes!B512&gt;0,Proponentes!B512,"")</f>
        <v/>
      </c>
      <c r="D521" s="335"/>
      <c r="E521" s="335"/>
      <c r="F521" s="334"/>
      <c r="G521" s="335"/>
      <c r="H521" s="335"/>
      <c r="I521" s="335"/>
      <c r="J521" s="335"/>
      <c r="K521" s="335"/>
      <c r="L521" s="335"/>
      <c r="M521" s="334"/>
      <c r="N521" s="335"/>
      <c r="O521" s="335"/>
      <c r="P521" s="335"/>
      <c r="Q521" s="335"/>
      <c r="R521" s="335"/>
      <c r="S521" s="335"/>
      <c r="T521" s="334"/>
      <c r="U521" s="335"/>
      <c r="V521" s="335"/>
      <c r="W521" s="335"/>
      <c r="X521" s="335"/>
      <c r="Y521" s="335"/>
      <c r="Z521" s="335"/>
      <c r="AA521" s="334"/>
      <c r="AB521" s="335"/>
      <c r="AC521" s="335"/>
      <c r="AD521" s="335"/>
      <c r="AE521" s="335"/>
      <c r="AF521" s="335"/>
      <c r="AG521" s="97" t="str">
        <f t="shared" si="925"/>
        <v/>
      </c>
      <c r="AH521" s="993"/>
      <c r="AI521" s="335"/>
      <c r="AJ521" s="335" t="str">
        <f t="shared" si="926"/>
        <v/>
      </c>
      <c r="AK521" s="335"/>
      <c r="AL521" s="334"/>
      <c r="AM521" s="335"/>
      <c r="AN521" s="335"/>
      <c r="AO521" s="335"/>
      <c r="AP521" s="335"/>
      <c r="AQ521" s="335"/>
      <c r="AR521" s="335"/>
      <c r="AS521" s="334"/>
      <c r="AT521" s="335"/>
      <c r="AU521" s="335"/>
      <c r="AV521" s="335"/>
      <c r="AW521" s="335"/>
      <c r="AX521" s="335"/>
      <c r="AY521" s="335"/>
      <c r="AZ521" s="334"/>
      <c r="BA521" s="335"/>
      <c r="BB521" s="335"/>
      <c r="BC521" s="335"/>
      <c r="BD521" s="335"/>
      <c r="BE521" s="335"/>
      <c r="BF521" s="335"/>
      <c r="BG521" s="334"/>
      <c r="BH521" s="335"/>
      <c r="BI521" s="335"/>
      <c r="BJ521" s="335"/>
      <c r="BK521" s="335"/>
      <c r="BL521" s="97" t="str">
        <f t="shared" si="927"/>
        <v/>
      </c>
      <c r="BM521" s="993"/>
      <c r="BN521" s="335" t="str">
        <f t="shared" si="1006"/>
        <v/>
      </c>
      <c r="BO521" s="334"/>
      <c r="BP521" s="335"/>
      <c r="BQ521" s="335"/>
      <c r="BR521" s="335"/>
      <c r="BS521" s="335" t="str">
        <f t="shared" si="1007"/>
        <v/>
      </c>
      <c r="BT521" s="334"/>
      <c r="BU521" s="335"/>
      <c r="BV521" s="335"/>
      <c r="BW521" s="335"/>
      <c r="BX521" s="335" t="str">
        <f t="shared" si="1008"/>
        <v/>
      </c>
      <c r="BY521" s="334"/>
      <c r="BZ521" s="335"/>
      <c r="CA521" s="335"/>
      <c r="CB521" s="335"/>
      <c r="CC521" s="335" t="str">
        <f t="shared" si="1009"/>
        <v/>
      </c>
      <c r="CD521" s="334"/>
      <c r="CE521" s="335"/>
      <c r="CF521" s="335"/>
      <c r="CG521" s="335"/>
      <c r="CH521" s="997"/>
      <c r="CI521" s="97" t="str">
        <f t="shared" si="1010"/>
        <v/>
      </c>
      <c r="CJ521" s="998"/>
      <c r="CK521" s="335"/>
      <c r="CL521" s="97" t="str">
        <f t="shared" si="1011"/>
        <v/>
      </c>
      <c r="CM521" s="334"/>
      <c r="CN521" s="335"/>
      <c r="CO521" s="335"/>
      <c r="CP521" s="335"/>
      <c r="CQ521" s="97"/>
      <c r="CR521" s="334"/>
      <c r="CS521" s="335"/>
      <c r="CT521" s="335"/>
      <c r="CU521" s="335"/>
      <c r="CV521" s="97"/>
      <c r="CW521" s="334"/>
      <c r="CX521" s="335"/>
      <c r="CY521" s="335"/>
      <c r="CZ521" s="335"/>
      <c r="DA521" s="97"/>
      <c r="DB521" s="334"/>
      <c r="DC521" s="335"/>
      <c r="DD521" s="335"/>
      <c r="DE521" s="335"/>
      <c r="DF521" s="97" t="str">
        <f t="shared" si="933"/>
        <v/>
      </c>
      <c r="DG521" s="993"/>
      <c r="DH521" s="335"/>
      <c r="DI521" s="97" t="str">
        <f t="shared" si="949"/>
        <v/>
      </c>
      <c r="DJ521" s="334"/>
      <c r="DK521" s="335"/>
      <c r="DL521" s="335"/>
      <c r="DM521" s="97"/>
      <c r="DN521" s="334"/>
      <c r="DO521" s="335"/>
      <c r="DP521" s="335"/>
      <c r="DQ521" s="97"/>
      <c r="DR521" s="334"/>
      <c r="DS521" s="335"/>
      <c r="DT521" s="335"/>
      <c r="DU521" s="97"/>
      <c r="DV521" s="334"/>
      <c r="DW521" s="335"/>
      <c r="DX521" s="335"/>
      <c r="DY521" s="97" t="str">
        <f t="shared" si="934"/>
        <v/>
      </c>
      <c r="DZ521" s="998"/>
      <c r="EA521" s="335"/>
      <c r="EB521" s="97" t="str">
        <f t="shared" si="1015"/>
        <v/>
      </c>
      <c r="EC521" s="334"/>
      <c r="ED521" s="335"/>
      <c r="EE521" s="335"/>
      <c r="EF521" s="97"/>
      <c r="EG521" s="334"/>
      <c r="EH521" s="335"/>
      <c r="EI521" s="335"/>
      <c r="EJ521" s="97"/>
      <c r="EK521" s="334"/>
      <c r="EL521" s="335"/>
      <c r="EM521" s="335"/>
      <c r="EN521" s="97"/>
      <c r="EO521" s="334"/>
      <c r="EP521" s="335"/>
      <c r="EQ521" s="335"/>
      <c r="ER521" s="97" t="str">
        <f t="shared" si="1028"/>
        <v/>
      </c>
      <c r="ES521" s="993"/>
      <c r="ET521" s="335"/>
      <c r="EU521" s="97" t="str">
        <f t="shared" si="1017"/>
        <v/>
      </c>
      <c r="EV521" s="334"/>
      <c r="EW521" s="335"/>
      <c r="EX521" s="335"/>
      <c r="EY521" s="97"/>
      <c r="EZ521" s="334"/>
      <c r="FA521" s="335"/>
      <c r="FB521" s="335"/>
      <c r="FC521" s="97"/>
      <c r="FD521" s="334"/>
      <c r="FE521" s="335"/>
      <c r="FF521" s="335"/>
      <c r="FG521" s="97"/>
      <c r="FH521" s="334"/>
      <c r="FI521" s="335"/>
      <c r="FJ521" s="335"/>
      <c r="FK521" s="97" t="str">
        <f t="shared" si="938"/>
        <v/>
      </c>
      <c r="FL521" s="993"/>
      <c r="FM521" s="335"/>
      <c r="FN521" s="97" t="str">
        <f t="shared" si="1019"/>
        <v/>
      </c>
      <c r="FO521" s="334"/>
      <c r="FP521" s="335"/>
      <c r="FQ521" s="97"/>
      <c r="FR521" s="334"/>
      <c r="FS521" s="335"/>
      <c r="FT521" s="97"/>
      <c r="FU521" s="334"/>
      <c r="FV521" s="335"/>
      <c r="FW521" s="97"/>
      <c r="FX521" s="334"/>
      <c r="FY521" s="335"/>
      <c r="FZ521" s="97" t="str">
        <f t="shared" si="940"/>
        <v/>
      </c>
      <c r="GA521" s="993"/>
      <c r="GB521" s="335"/>
      <c r="GC521" s="510" t="str">
        <f t="shared" si="1021"/>
        <v/>
      </c>
      <c r="GD521" s="336"/>
      <c r="GE521" s="337"/>
      <c r="GF521" s="337"/>
      <c r="GG521" s="337"/>
      <c r="GH521" s="337"/>
      <c r="GI521" s="510"/>
      <c r="GJ521" s="336"/>
      <c r="GK521" s="337"/>
      <c r="GL521" s="337"/>
      <c r="GM521" s="337"/>
      <c r="GN521" s="337"/>
      <c r="GO521" s="510"/>
      <c r="GP521" s="336"/>
      <c r="GQ521" s="337"/>
      <c r="GR521" s="337"/>
      <c r="GS521" s="337"/>
      <c r="GT521" s="337"/>
      <c r="GU521" s="510"/>
      <c r="GV521" s="336"/>
      <c r="GW521" s="337"/>
      <c r="GX521" s="337"/>
      <c r="GY521" s="337"/>
      <c r="GZ521" s="336"/>
      <c r="HA521" s="510" t="str">
        <f t="shared" si="942"/>
        <v/>
      </c>
      <c r="HB521" s="994"/>
      <c r="HC521" s="337"/>
      <c r="HD521" s="510" t="str">
        <f t="shared" si="1023"/>
        <v/>
      </c>
      <c r="HE521" s="336"/>
      <c r="HF521" s="337"/>
      <c r="HG521" s="337"/>
      <c r="HH521" s="336"/>
      <c r="HI521" s="510"/>
      <c r="HJ521" s="336"/>
      <c r="HK521" s="337"/>
      <c r="HL521" s="337"/>
      <c r="HM521" s="336"/>
      <c r="HN521" s="510"/>
      <c r="HO521" s="336"/>
      <c r="HP521" s="337"/>
      <c r="HQ521" s="337"/>
      <c r="HR521" s="337"/>
      <c r="HS521" s="510"/>
      <c r="HT521" s="336"/>
      <c r="HU521" s="337"/>
      <c r="HV521" s="337"/>
      <c r="HW521" s="337"/>
      <c r="HX521" s="97" t="str">
        <f t="shared" si="944"/>
        <v/>
      </c>
      <c r="HY521" s="994"/>
      <c r="HZ521" s="337"/>
      <c r="IA521" s="510" t="str">
        <f t="shared" si="1025"/>
        <v/>
      </c>
      <c r="IB521" s="336"/>
      <c r="IC521" s="337"/>
      <c r="ID521" s="337"/>
      <c r="IE521" s="510"/>
      <c r="IF521" s="336"/>
      <c r="IG521" s="337"/>
      <c r="IH521" s="337"/>
      <c r="II521" s="510"/>
      <c r="IJ521" s="336"/>
      <c r="IK521" s="337"/>
      <c r="IL521" s="337"/>
      <c r="IM521" s="510"/>
      <c r="IN521" s="336"/>
      <c r="IO521" s="337"/>
      <c r="IP521" s="337"/>
      <c r="IQ521" s="97" t="str">
        <f t="shared" si="1026"/>
        <v/>
      </c>
      <c r="IR521" s="994"/>
      <c r="IS521" s="337"/>
      <c r="IT521" s="337"/>
      <c r="IU521" s="337"/>
      <c r="IV521" s="510" t="str">
        <f t="shared" si="1027"/>
        <v/>
      </c>
      <c r="IW521" s="995"/>
    </row>
    <row r="522" spans="1:257" x14ac:dyDescent="0.25">
      <c r="A522" s="996"/>
      <c r="B522" s="507">
        <v>5</v>
      </c>
      <c r="C522" s="97" t="str">
        <f>IF(Proponentes!B513&gt;0,Proponentes!B513,"")</f>
        <v/>
      </c>
      <c r="D522" s="335"/>
      <c r="E522" s="335"/>
      <c r="F522" s="334"/>
      <c r="G522" s="335"/>
      <c r="H522" s="335"/>
      <c r="I522" s="335"/>
      <c r="J522" s="335"/>
      <c r="K522" s="335"/>
      <c r="L522" s="335"/>
      <c r="M522" s="334"/>
      <c r="N522" s="335"/>
      <c r="O522" s="335"/>
      <c r="P522" s="335"/>
      <c r="Q522" s="335"/>
      <c r="R522" s="335"/>
      <c r="S522" s="335"/>
      <c r="T522" s="334"/>
      <c r="U522" s="335"/>
      <c r="V522" s="335"/>
      <c r="W522" s="335"/>
      <c r="X522" s="335"/>
      <c r="Y522" s="335"/>
      <c r="Z522" s="335"/>
      <c r="AA522" s="334"/>
      <c r="AB522" s="335"/>
      <c r="AC522" s="335"/>
      <c r="AD522" s="335"/>
      <c r="AE522" s="335"/>
      <c r="AF522" s="335"/>
      <c r="AG522" s="97" t="str">
        <f t="shared" si="925"/>
        <v/>
      </c>
      <c r="AH522" s="993"/>
      <c r="AI522" s="335"/>
      <c r="AJ522" s="335" t="str">
        <f t="shared" si="926"/>
        <v/>
      </c>
      <c r="AK522" s="335"/>
      <c r="AL522" s="334"/>
      <c r="AM522" s="335"/>
      <c r="AN522" s="335"/>
      <c r="AO522" s="335"/>
      <c r="AP522" s="335"/>
      <c r="AQ522" s="335"/>
      <c r="AR522" s="335"/>
      <c r="AS522" s="334"/>
      <c r="AT522" s="335"/>
      <c r="AU522" s="335"/>
      <c r="AV522" s="335"/>
      <c r="AW522" s="335"/>
      <c r="AX522" s="335"/>
      <c r="AY522" s="335"/>
      <c r="AZ522" s="334"/>
      <c r="BA522" s="335"/>
      <c r="BB522" s="335"/>
      <c r="BC522" s="335"/>
      <c r="BD522" s="335"/>
      <c r="BE522" s="335"/>
      <c r="BF522" s="335"/>
      <c r="BG522" s="334"/>
      <c r="BH522" s="335"/>
      <c r="BI522" s="335"/>
      <c r="BJ522" s="335"/>
      <c r="BK522" s="335"/>
      <c r="BL522" s="97" t="str">
        <f t="shared" si="927"/>
        <v/>
      </c>
      <c r="BM522" s="993"/>
      <c r="BN522" s="335" t="str">
        <f t="shared" si="1006"/>
        <v/>
      </c>
      <c r="BO522" s="334"/>
      <c r="BP522" s="335"/>
      <c r="BQ522" s="335"/>
      <c r="BR522" s="335"/>
      <c r="BS522" s="335" t="str">
        <f t="shared" si="1007"/>
        <v/>
      </c>
      <c r="BT522" s="334"/>
      <c r="BU522" s="335"/>
      <c r="BV522" s="335"/>
      <c r="BW522" s="335"/>
      <c r="BX522" s="335" t="str">
        <f t="shared" si="1008"/>
        <v/>
      </c>
      <c r="BY522" s="334"/>
      <c r="BZ522" s="335"/>
      <c r="CA522" s="335"/>
      <c r="CB522" s="335"/>
      <c r="CC522" s="335" t="str">
        <f t="shared" si="1009"/>
        <v/>
      </c>
      <c r="CD522" s="334"/>
      <c r="CE522" s="335"/>
      <c r="CF522" s="335"/>
      <c r="CG522" s="335"/>
      <c r="CH522" s="997"/>
      <c r="CI522" s="97" t="str">
        <f t="shared" si="1010"/>
        <v/>
      </c>
      <c r="CJ522" s="998"/>
      <c r="CK522" s="335"/>
      <c r="CL522" s="97" t="str">
        <f t="shared" si="1011"/>
        <v/>
      </c>
      <c r="CM522" s="334"/>
      <c r="CN522" s="335"/>
      <c r="CO522" s="335"/>
      <c r="CP522" s="335"/>
      <c r="CQ522" s="97"/>
      <c r="CR522" s="334"/>
      <c r="CS522" s="335"/>
      <c r="CT522" s="335"/>
      <c r="CU522" s="335"/>
      <c r="CV522" s="97"/>
      <c r="CW522" s="334"/>
      <c r="CX522" s="335"/>
      <c r="CY522" s="335"/>
      <c r="CZ522" s="335"/>
      <c r="DA522" s="97"/>
      <c r="DB522" s="334"/>
      <c r="DC522" s="335"/>
      <c r="DD522" s="335"/>
      <c r="DE522" s="335"/>
      <c r="DF522" s="97" t="str">
        <f t="shared" si="933"/>
        <v/>
      </c>
      <c r="DG522" s="993"/>
      <c r="DH522" s="335"/>
      <c r="DI522" s="97" t="str">
        <f t="shared" si="949"/>
        <v/>
      </c>
      <c r="DJ522" s="334"/>
      <c r="DK522" s="335"/>
      <c r="DL522" s="335"/>
      <c r="DM522" s="97"/>
      <c r="DN522" s="334"/>
      <c r="DO522" s="335"/>
      <c r="DP522" s="335"/>
      <c r="DQ522" s="97"/>
      <c r="DR522" s="334"/>
      <c r="DS522" s="335"/>
      <c r="DT522" s="335"/>
      <c r="DU522" s="97"/>
      <c r="DV522" s="334"/>
      <c r="DW522" s="335"/>
      <c r="DX522" s="335"/>
      <c r="DY522" s="97" t="str">
        <f t="shared" si="934"/>
        <v/>
      </c>
      <c r="DZ522" s="998"/>
      <c r="EA522" s="335"/>
      <c r="EB522" s="97" t="str">
        <f t="shared" si="1015"/>
        <v/>
      </c>
      <c r="EC522" s="334"/>
      <c r="ED522" s="335"/>
      <c r="EE522" s="335"/>
      <c r="EF522" s="97"/>
      <c r="EG522" s="334"/>
      <c r="EH522" s="335"/>
      <c r="EI522" s="335"/>
      <c r="EJ522" s="97"/>
      <c r="EK522" s="334"/>
      <c r="EL522" s="335"/>
      <c r="EM522" s="335"/>
      <c r="EN522" s="97"/>
      <c r="EO522" s="334"/>
      <c r="EP522" s="335"/>
      <c r="EQ522" s="335"/>
      <c r="ER522" s="97" t="str">
        <f t="shared" si="1028"/>
        <v/>
      </c>
      <c r="ES522" s="993"/>
      <c r="ET522" s="335"/>
      <c r="EU522" s="97" t="str">
        <f t="shared" si="1017"/>
        <v/>
      </c>
      <c r="EV522" s="334"/>
      <c r="EW522" s="335"/>
      <c r="EX522" s="335"/>
      <c r="EY522" s="97"/>
      <c r="EZ522" s="334"/>
      <c r="FA522" s="335"/>
      <c r="FB522" s="335"/>
      <c r="FC522" s="97"/>
      <c r="FD522" s="334"/>
      <c r="FE522" s="335"/>
      <c r="FF522" s="335"/>
      <c r="FG522" s="97"/>
      <c r="FH522" s="334"/>
      <c r="FI522" s="335"/>
      <c r="FJ522" s="335"/>
      <c r="FK522" s="97" t="str">
        <f t="shared" si="938"/>
        <v/>
      </c>
      <c r="FL522" s="993"/>
      <c r="FM522" s="335"/>
      <c r="FN522" s="97" t="str">
        <f t="shared" si="1019"/>
        <v/>
      </c>
      <c r="FO522" s="334"/>
      <c r="FP522" s="335"/>
      <c r="FQ522" s="97"/>
      <c r="FR522" s="334"/>
      <c r="FS522" s="335"/>
      <c r="FT522" s="97"/>
      <c r="FU522" s="334"/>
      <c r="FV522" s="335"/>
      <c r="FW522" s="97"/>
      <c r="FX522" s="334"/>
      <c r="FY522" s="335"/>
      <c r="FZ522" s="97" t="str">
        <f t="shared" si="940"/>
        <v/>
      </c>
      <c r="GA522" s="993"/>
      <c r="GB522" s="335"/>
      <c r="GC522" s="510" t="str">
        <f t="shared" si="1021"/>
        <v/>
      </c>
      <c r="GD522" s="336"/>
      <c r="GE522" s="337"/>
      <c r="GF522" s="337"/>
      <c r="GG522" s="337"/>
      <c r="GH522" s="337"/>
      <c r="GI522" s="510"/>
      <c r="GJ522" s="336"/>
      <c r="GK522" s="337"/>
      <c r="GL522" s="337"/>
      <c r="GM522" s="337"/>
      <c r="GN522" s="337"/>
      <c r="GO522" s="510"/>
      <c r="GP522" s="336"/>
      <c r="GQ522" s="337"/>
      <c r="GR522" s="337"/>
      <c r="GS522" s="337"/>
      <c r="GT522" s="337"/>
      <c r="GU522" s="510"/>
      <c r="GV522" s="336"/>
      <c r="GW522" s="337"/>
      <c r="GX522" s="337"/>
      <c r="GY522" s="337"/>
      <c r="GZ522" s="336"/>
      <c r="HA522" s="510" t="str">
        <f t="shared" si="942"/>
        <v/>
      </c>
      <c r="HB522" s="994"/>
      <c r="HC522" s="337"/>
      <c r="HD522" s="510" t="str">
        <f t="shared" si="1023"/>
        <v/>
      </c>
      <c r="HE522" s="336"/>
      <c r="HF522" s="337"/>
      <c r="HG522" s="337"/>
      <c r="HH522" s="336"/>
      <c r="HI522" s="510"/>
      <c r="HJ522" s="336"/>
      <c r="HK522" s="337"/>
      <c r="HL522" s="337"/>
      <c r="HM522" s="336"/>
      <c r="HN522" s="510"/>
      <c r="HO522" s="336"/>
      <c r="HP522" s="337"/>
      <c r="HQ522" s="337"/>
      <c r="HR522" s="337"/>
      <c r="HS522" s="510"/>
      <c r="HT522" s="336"/>
      <c r="HU522" s="337"/>
      <c r="HV522" s="337"/>
      <c r="HW522" s="337"/>
      <c r="HX522" s="97" t="str">
        <f t="shared" si="944"/>
        <v/>
      </c>
      <c r="HY522" s="994"/>
      <c r="HZ522" s="337"/>
      <c r="IA522" s="510" t="str">
        <f t="shared" si="1025"/>
        <v/>
      </c>
      <c r="IB522" s="336"/>
      <c r="IC522" s="337"/>
      <c r="ID522" s="337"/>
      <c r="IE522" s="510"/>
      <c r="IF522" s="336"/>
      <c r="IG522" s="337"/>
      <c r="IH522" s="337"/>
      <c r="II522" s="510"/>
      <c r="IJ522" s="336"/>
      <c r="IK522" s="337"/>
      <c r="IL522" s="337"/>
      <c r="IM522" s="510"/>
      <c r="IN522" s="336"/>
      <c r="IO522" s="337"/>
      <c r="IP522" s="337"/>
      <c r="IQ522" s="97" t="str">
        <f t="shared" si="1026"/>
        <v/>
      </c>
      <c r="IR522" s="994"/>
      <c r="IS522" s="337"/>
      <c r="IT522" s="337"/>
      <c r="IU522" s="337"/>
      <c r="IV522" s="510" t="str">
        <f t="shared" si="1027"/>
        <v/>
      </c>
      <c r="IW522" s="995"/>
    </row>
    <row r="523" spans="1:257" x14ac:dyDescent="0.25">
      <c r="A523" s="996"/>
      <c r="B523" s="507">
        <v>6</v>
      </c>
      <c r="C523" s="97" t="str">
        <f>IF(Proponentes!B514&gt;0,Proponentes!B514,"")</f>
        <v/>
      </c>
      <c r="D523" s="335"/>
      <c r="E523" s="335"/>
      <c r="F523" s="334"/>
      <c r="G523" s="335"/>
      <c r="H523" s="335"/>
      <c r="I523" s="335"/>
      <c r="J523" s="335"/>
      <c r="K523" s="335"/>
      <c r="L523" s="335"/>
      <c r="M523" s="334"/>
      <c r="N523" s="335"/>
      <c r="O523" s="335"/>
      <c r="P523" s="335"/>
      <c r="Q523" s="335"/>
      <c r="R523" s="335"/>
      <c r="S523" s="335"/>
      <c r="T523" s="334"/>
      <c r="U523" s="335"/>
      <c r="V523" s="335"/>
      <c r="W523" s="335"/>
      <c r="X523" s="335"/>
      <c r="Y523" s="335"/>
      <c r="Z523" s="335"/>
      <c r="AA523" s="334"/>
      <c r="AB523" s="335"/>
      <c r="AC523" s="335"/>
      <c r="AD523" s="335"/>
      <c r="AE523" s="335"/>
      <c r="AF523" s="335"/>
      <c r="AG523" s="97" t="str">
        <f t="shared" si="925"/>
        <v/>
      </c>
      <c r="AH523" s="993"/>
      <c r="AI523" s="335"/>
      <c r="AJ523" s="335" t="str">
        <f t="shared" si="926"/>
        <v/>
      </c>
      <c r="AK523" s="335"/>
      <c r="AL523" s="334"/>
      <c r="AM523" s="335"/>
      <c r="AN523" s="335"/>
      <c r="AO523" s="335"/>
      <c r="AP523" s="335"/>
      <c r="AQ523" s="335"/>
      <c r="AR523" s="335"/>
      <c r="AS523" s="334"/>
      <c r="AT523" s="335"/>
      <c r="AU523" s="335"/>
      <c r="AV523" s="335"/>
      <c r="AW523" s="335"/>
      <c r="AX523" s="335"/>
      <c r="AY523" s="335"/>
      <c r="AZ523" s="334"/>
      <c r="BA523" s="335"/>
      <c r="BB523" s="335"/>
      <c r="BC523" s="335"/>
      <c r="BD523" s="335"/>
      <c r="BE523" s="335"/>
      <c r="BF523" s="335"/>
      <c r="BG523" s="334"/>
      <c r="BH523" s="335"/>
      <c r="BI523" s="335"/>
      <c r="BJ523" s="335"/>
      <c r="BK523" s="335"/>
      <c r="BL523" s="97" t="str">
        <f t="shared" si="927"/>
        <v/>
      </c>
      <c r="BM523" s="993"/>
      <c r="BN523" s="335" t="str">
        <f t="shared" si="1006"/>
        <v/>
      </c>
      <c r="BO523" s="334"/>
      <c r="BP523" s="335"/>
      <c r="BQ523" s="335"/>
      <c r="BR523" s="335"/>
      <c r="BS523" s="335" t="str">
        <f t="shared" si="1007"/>
        <v/>
      </c>
      <c r="BT523" s="334"/>
      <c r="BU523" s="335"/>
      <c r="BV523" s="335"/>
      <c r="BW523" s="335"/>
      <c r="BX523" s="335" t="str">
        <f t="shared" si="1008"/>
        <v/>
      </c>
      <c r="BY523" s="334"/>
      <c r="BZ523" s="335"/>
      <c r="CA523" s="335"/>
      <c r="CB523" s="335"/>
      <c r="CC523" s="335" t="str">
        <f t="shared" si="1009"/>
        <v/>
      </c>
      <c r="CD523" s="334"/>
      <c r="CE523" s="335"/>
      <c r="CF523" s="335"/>
      <c r="CG523" s="335"/>
      <c r="CH523" s="997"/>
      <c r="CI523" s="97" t="str">
        <f t="shared" si="1010"/>
        <v/>
      </c>
      <c r="CJ523" s="998"/>
      <c r="CK523" s="335"/>
      <c r="CL523" s="97" t="str">
        <f t="shared" si="1011"/>
        <v/>
      </c>
      <c r="CM523" s="334"/>
      <c r="CN523" s="335"/>
      <c r="CO523" s="335"/>
      <c r="CP523" s="335"/>
      <c r="CQ523" s="97"/>
      <c r="CR523" s="334"/>
      <c r="CS523" s="335"/>
      <c r="CT523" s="335"/>
      <c r="CU523" s="335"/>
      <c r="CV523" s="97"/>
      <c r="CW523" s="334"/>
      <c r="CX523" s="335"/>
      <c r="CY523" s="335"/>
      <c r="CZ523" s="335"/>
      <c r="DA523" s="97"/>
      <c r="DB523" s="334"/>
      <c r="DC523" s="335"/>
      <c r="DD523" s="335"/>
      <c r="DE523" s="335"/>
      <c r="DF523" s="97" t="str">
        <f t="shared" si="933"/>
        <v/>
      </c>
      <c r="DG523" s="993"/>
      <c r="DH523" s="335"/>
      <c r="DI523" s="97" t="str">
        <f t="shared" si="949"/>
        <v/>
      </c>
      <c r="DJ523" s="334"/>
      <c r="DK523" s="335"/>
      <c r="DL523" s="335"/>
      <c r="DM523" s="97"/>
      <c r="DN523" s="334"/>
      <c r="DO523" s="335"/>
      <c r="DP523" s="335"/>
      <c r="DQ523" s="97"/>
      <c r="DR523" s="334"/>
      <c r="DS523" s="335"/>
      <c r="DT523" s="335"/>
      <c r="DU523" s="97"/>
      <c r="DV523" s="334"/>
      <c r="DW523" s="335"/>
      <c r="DX523" s="335"/>
      <c r="DY523" s="97" t="str">
        <f t="shared" si="934"/>
        <v/>
      </c>
      <c r="DZ523" s="998"/>
      <c r="EA523" s="335"/>
      <c r="EB523" s="97" t="str">
        <f t="shared" si="1015"/>
        <v/>
      </c>
      <c r="EC523" s="334"/>
      <c r="ED523" s="335"/>
      <c r="EE523" s="335"/>
      <c r="EF523" s="97"/>
      <c r="EG523" s="334"/>
      <c r="EH523" s="335"/>
      <c r="EI523" s="335"/>
      <c r="EJ523" s="97"/>
      <c r="EK523" s="334"/>
      <c r="EL523" s="335"/>
      <c r="EM523" s="335"/>
      <c r="EN523" s="97"/>
      <c r="EO523" s="334"/>
      <c r="EP523" s="335"/>
      <c r="EQ523" s="335"/>
      <c r="ER523" s="97" t="str">
        <f t="shared" si="1028"/>
        <v/>
      </c>
      <c r="ES523" s="993"/>
      <c r="ET523" s="335"/>
      <c r="EU523" s="97" t="str">
        <f t="shared" si="1017"/>
        <v/>
      </c>
      <c r="EV523" s="334"/>
      <c r="EW523" s="335"/>
      <c r="EX523" s="335"/>
      <c r="EY523" s="97"/>
      <c r="EZ523" s="334"/>
      <c r="FA523" s="335"/>
      <c r="FB523" s="335"/>
      <c r="FC523" s="97"/>
      <c r="FD523" s="334"/>
      <c r="FE523" s="335"/>
      <c r="FF523" s="335"/>
      <c r="FG523" s="97"/>
      <c r="FH523" s="334"/>
      <c r="FI523" s="335"/>
      <c r="FJ523" s="335"/>
      <c r="FK523" s="97" t="str">
        <f t="shared" si="938"/>
        <v/>
      </c>
      <c r="FL523" s="993"/>
      <c r="FM523" s="335"/>
      <c r="FN523" s="97" t="str">
        <f t="shared" si="1019"/>
        <v/>
      </c>
      <c r="FO523" s="334"/>
      <c r="FP523" s="335"/>
      <c r="FQ523" s="97"/>
      <c r="FR523" s="334"/>
      <c r="FS523" s="335"/>
      <c r="FT523" s="97"/>
      <c r="FU523" s="334"/>
      <c r="FV523" s="335"/>
      <c r="FW523" s="97"/>
      <c r="FX523" s="334"/>
      <c r="FY523" s="335"/>
      <c r="FZ523" s="97" t="str">
        <f t="shared" si="940"/>
        <v/>
      </c>
      <c r="GA523" s="993"/>
      <c r="GB523" s="335"/>
      <c r="GC523" s="510" t="str">
        <f t="shared" si="1021"/>
        <v/>
      </c>
      <c r="GD523" s="336"/>
      <c r="GE523" s="337"/>
      <c r="GF523" s="337"/>
      <c r="GG523" s="337"/>
      <c r="GH523" s="337"/>
      <c r="GI523" s="510"/>
      <c r="GJ523" s="336"/>
      <c r="GK523" s="337"/>
      <c r="GL523" s="337"/>
      <c r="GM523" s="337"/>
      <c r="GN523" s="337"/>
      <c r="GO523" s="510"/>
      <c r="GP523" s="336"/>
      <c r="GQ523" s="337"/>
      <c r="GR523" s="337"/>
      <c r="GS523" s="337"/>
      <c r="GT523" s="337"/>
      <c r="GU523" s="510"/>
      <c r="GV523" s="336"/>
      <c r="GW523" s="337"/>
      <c r="GX523" s="337"/>
      <c r="GY523" s="337"/>
      <c r="GZ523" s="336"/>
      <c r="HA523" s="510" t="str">
        <f t="shared" si="942"/>
        <v/>
      </c>
      <c r="HB523" s="994"/>
      <c r="HC523" s="337"/>
      <c r="HD523" s="510" t="str">
        <f t="shared" si="1023"/>
        <v/>
      </c>
      <c r="HE523" s="336"/>
      <c r="HF523" s="337"/>
      <c r="HG523" s="337"/>
      <c r="HH523" s="336"/>
      <c r="HI523" s="510"/>
      <c r="HJ523" s="336"/>
      <c r="HK523" s="337"/>
      <c r="HL523" s="337"/>
      <c r="HM523" s="336"/>
      <c r="HN523" s="510"/>
      <c r="HO523" s="336"/>
      <c r="HP523" s="337"/>
      <c r="HQ523" s="337"/>
      <c r="HR523" s="337"/>
      <c r="HS523" s="510"/>
      <c r="HT523" s="336"/>
      <c r="HU523" s="337"/>
      <c r="HV523" s="337"/>
      <c r="HW523" s="337"/>
      <c r="HX523" s="97" t="str">
        <f t="shared" si="944"/>
        <v/>
      </c>
      <c r="HY523" s="994"/>
      <c r="HZ523" s="337"/>
      <c r="IA523" s="510" t="str">
        <f t="shared" si="1025"/>
        <v/>
      </c>
      <c r="IB523" s="336"/>
      <c r="IC523" s="337"/>
      <c r="ID523" s="337"/>
      <c r="IE523" s="510"/>
      <c r="IF523" s="336"/>
      <c r="IG523" s="337"/>
      <c r="IH523" s="337"/>
      <c r="II523" s="510"/>
      <c r="IJ523" s="336"/>
      <c r="IK523" s="337"/>
      <c r="IL523" s="337"/>
      <c r="IM523" s="510"/>
      <c r="IN523" s="336"/>
      <c r="IO523" s="337"/>
      <c r="IP523" s="337"/>
      <c r="IQ523" s="97" t="str">
        <f t="shared" si="1026"/>
        <v/>
      </c>
      <c r="IR523" s="994"/>
      <c r="IS523" s="337"/>
      <c r="IT523" s="337"/>
      <c r="IU523" s="337"/>
      <c r="IV523" s="510" t="str">
        <f t="shared" si="1027"/>
        <v/>
      </c>
      <c r="IW523" s="995"/>
    </row>
    <row r="524" spans="1:257" x14ac:dyDescent="0.25">
      <c r="A524" s="996"/>
      <c r="B524" s="507">
        <v>7</v>
      </c>
      <c r="C524" s="97" t="str">
        <f>IF(Proponentes!B515&gt;0,Proponentes!B515,"")</f>
        <v/>
      </c>
      <c r="D524" s="335"/>
      <c r="E524" s="335"/>
      <c r="F524" s="334"/>
      <c r="G524" s="335"/>
      <c r="H524" s="335"/>
      <c r="I524" s="335"/>
      <c r="J524" s="335"/>
      <c r="K524" s="335"/>
      <c r="L524" s="335"/>
      <c r="M524" s="334"/>
      <c r="N524" s="335"/>
      <c r="O524" s="335"/>
      <c r="P524" s="335"/>
      <c r="Q524" s="335"/>
      <c r="R524" s="335"/>
      <c r="S524" s="335"/>
      <c r="T524" s="334"/>
      <c r="U524" s="335"/>
      <c r="V524" s="335"/>
      <c r="W524" s="335"/>
      <c r="X524" s="335"/>
      <c r="Y524" s="335"/>
      <c r="Z524" s="335"/>
      <c r="AA524" s="334"/>
      <c r="AB524" s="335"/>
      <c r="AC524" s="335"/>
      <c r="AD524" s="335"/>
      <c r="AE524" s="335"/>
      <c r="AF524" s="335"/>
      <c r="AG524" s="97" t="str">
        <f t="shared" si="925"/>
        <v/>
      </c>
      <c r="AH524" s="993"/>
      <c r="AI524" s="335"/>
      <c r="AJ524" s="335" t="str">
        <f t="shared" si="926"/>
        <v/>
      </c>
      <c r="AK524" s="335"/>
      <c r="AL524" s="334"/>
      <c r="AM524" s="335"/>
      <c r="AN524" s="335"/>
      <c r="AO524" s="335"/>
      <c r="AP524" s="335"/>
      <c r="AQ524" s="335"/>
      <c r="AR524" s="335"/>
      <c r="AS524" s="334"/>
      <c r="AT524" s="335"/>
      <c r="AU524" s="335"/>
      <c r="AV524" s="335"/>
      <c r="AW524" s="335"/>
      <c r="AX524" s="335"/>
      <c r="AY524" s="335"/>
      <c r="AZ524" s="334"/>
      <c r="BA524" s="335"/>
      <c r="BB524" s="335"/>
      <c r="BC524" s="335"/>
      <c r="BD524" s="335"/>
      <c r="BE524" s="335"/>
      <c r="BF524" s="335"/>
      <c r="BG524" s="334"/>
      <c r="BH524" s="335"/>
      <c r="BI524" s="335"/>
      <c r="BJ524" s="335"/>
      <c r="BK524" s="335"/>
      <c r="BL524" s="97" t="str">
        <f t="shared" si="927"/>
        <v/>
      </c>
      <c r="BM524" s="993"/>
      <c r="BN524" s="335" t="str">
        <f t="shared" si="1006"/>
        <v/>
      </c>
      <c r="BO524" s="334"/>
      <c r="BP524" s="335"/>
      <c r="BQ524" s="335"/>
      <c r="BR524" s="335"/>
      <c r="BS524" s="335" t="str">
        <f t="shared" si="1007"/>
        <v/>
      </c>
      <c r="BT524" s="334"/>
      <c r="BU524" s="335"/>
      <c r="BV524" s="335"/>
      <c r="BW524" s="335"/>
      <c r="BX524" s="335" t="str">
        <f t="shared" si="1008"/>
        <v/>
      </c>
      <c r="BY524" s="334"/>
      <c r="BZ524" s="335"/>
      <c r="CA524" s="335"/>
      <c r="CB524" s="335"/>
      <c r="CC524" s="335" t="str">
        <f t="shared" si="1009"/>
        <v/>
      </c>
      <c r="CD524" s="334"/>
      <c r="CE524" s="335"/>
      <c r="CF524" s="335"/>
      <c r="CG524" s="335"/>
      <c r="CH524" s="997"/>
      <c r="CI524" s="97" t="str">
        <f t="shared" si="1010"/>
        <v/>
      </c>
      <c r="CJ524" s="998"/>
      <c r="CK524" s="335"/>
      <c r="CL524" s="97" t="str">
        <f t="shared" si="1011"/>
        <v/>
      </c>
      <c r="CM524" s="334"/>
      <c r="CN524" s="335"/>
      <c r="CO524" s="335"/>
      <c r="CP524" s="335"/>
      <c r="CQ524" s="97"/>
      <c r="CR524" s="334"/>
      <c r="CS524" s="335"/>
      <c r="CT524" s="335"/>
      <c r="CU524" s="335"/>
      <c r="CV524" s="97"/>
      <c r="CW524" s="334"/>
      <c r="CX524" s="335"/>
      <c r="CY524" s="335"/>
      <c r="CZ524" s="335"/>
      <c r="DA524" s="97"/>
      <c r="DB524" s="334"/>
      <c r="DC524" s="335"/>
      <c r="DD524" s="335"/>
      <c r="DE524" s="335"/>
      <c r="DF524" s="97" t="str">
        <f t="shared" si="933"/>
        <v/>
      </c>
      <c r="DG524" s="993"/>
      <c r="DH524" s="335"/>
      <c r="DI524" s="97" t="str">
        <f t="shared" si="949"/>
        <v/>
      </c>
      <c r="DJ524" s="334"/>
      <c r="DK524" s="335"/>
      <c r="DL524" s="335"/>
      <c r="DM524" s="97"/>
      <c r="DN524" s="334"/>
      <c r="DO524" s="335"/>
      <c r="DP524" s="335"/>
      <c r="DQ524" s="97"/>
      <c r="DR524" s="334"/>
      <c r="DS524" s="335"/>
      <c r="DT524" s="335"/>
      <c r="DU524" s="97"/>
      <c r="DV524" s="334"/>
      <c r="DW524" s="335"/>
      <c r="DX524" s="335"/>
      <c r="DY524" s="97" t="str">
        <f t="shared" si="934"/>
        <v/>
      </c>
      <c r="DZ524" s="998"/>
      <c r="EA524" s="335"/>
      <c r="EB524" s="97" t="str">
        <f t="shared" si="1015"/>
        <v/>
      </c>
      <c r="EC524" s="334"/>
      <c r="ED524" s="335"/>
      <c r="EE524" s="335"/>
      <c r="EF524" s="97"/>
      <c r="EG524" s="334"/>
      <c r="EH524" s="335"/>
      <c r="EI524" s="335"/>
      <c r="EJ524" s="97"/>
      <c r="EK524" s="334"/>
      <c r="EL524" s="335"/>
      <c r="EM524" s="335"/>
      <c r="EN524" s="97"/>
      <c r="EO524" s="334"/>
      <c r="EP524" s="335"/>
      <c r="EQ524" s="335"/>
      <c r="ER524" s="97" t="str">
        <f t="shared" si="1028"/>
        <v/>
      </c>
      <c r="ES524" s="993"/>
      <c r="ET524" s="335"/>
      <c r="EU524" s="97" t="str">
        <f t="shared" si="1017"/>
        <v/>
      </c>
      <c r="EV524" s="334"/>
      <c r="EW524" s="335"/>
      <c r="EX524" s="335"/>
      <c r="EY524" s="97"/>
      <c r="EZ524" s="334"/>
      <c r="FA524" s="335"/>
      <c r="FB524" s="335"/>
      <c r="FC524" s="97"/>
      <c r="FD524" s="334"/>
      <c r="FE524" s="335"/>
      <c r="FF524" s="335"/>
      <c r="FG524" s="97"/>
      <c r="FH524" s="334"/>
      <c r="FI524" s="335"/>
      <c r="FJ524" s="335"/>
      <c r="FK524" s="97" t="str">
        <f t="shared" si="938"/>
        <v/>
      </c>
      <c r="FL524" s="993"/>
      <c r="FM524" s="335"/>
      <c r="FN524" s="97" t="str">
        <f t="shared" si="1019"/>
        <v/>
      </c>
      <c r="FO524" s="334"/>
      <c r="FP524" s="335"/>
      <c r="FQ524" s="97"/>
      <c r="FR524" s="334"/>
      <c r="FS524" s="335"/>
      <c r="FT524" s="97"/>
      <c r="FU524" s="334"/>
      <c r="FV524" s="335"/>
      <c r="FW524" s="97"/>
      <c r="FX524" s="334"/>
      <c r="FY524" s="335"/>
      <c r="FZ524" s="97" t="str">
        <f t="shared" si="940"/>
        <v/>
      </c>
      <c r="GA524" s="993"/>
      <c r="GB524" s="335"/>
      <c r="GC524" s="510" t="str">
        <f t="shared" si="1021"/>
        <v/>
      </c>
      <c r="GD524" s="336"/>
      <c r="GE524" s="337"/>
      <c r="GF524" s="337"/>
      <c r="GG524" s="337"/>
      <c r="GH524" s="337"/>
      <c r="GI524" s="510"/>
      <c r="GJ524" s="336"/>
      <c r="GK524" s="337"/>
      <c r="GL524" s="337"/>
      <c r="GM524" s="337"/>
      <c r="GN524" s="337"/>
      <c r="GO524" s="510"/>
      <c r="GP524" s="336"/>
      <c r="GQ524" s="337"/>
      <c r="GR524" s="337"/>
      <c r="GS524" s="337"/>
      <c r="GT524" s="337"/>
      <c r="GU524" s="510"/>
      <c r="GV524" s="336"/>
      <c r="GW524" s="337"/>
      <c r="GX524" s="337"/>
      <c r="GY524" s="337"/>
      <c r="GZ524" s="336"/>
      <c r="HA524" s="510" t="str">
        <f t="shared" si="942"/>
        <v/>
      </c>
      <c r="HB524" s="994"/>
      <c r="HC524" s="337"/>
      <c r="HD524" s="510" t="str">
        <f t="shared" si="1023"/>
        <v/>
      </c>
      <c r="HE524" s="336"/>
      <c r="HF524" s="337"/>
      <c r="HG524" s="337"/>
      <c r="HH524" s="336"/>
      <c r="HI524" s="510"/>
      <c r="HJ524" s="336"/>
      <c r="HK524" s="337"/>
      <c r="HL524" s="337"/>
      <c r="HM524" s="336"/>
      <c r="HN524" s="510"/>
      <c r="HO524" s="336"/>
      <c r="HP524" s="337"/>
      <c r="HQ524" s="337"/>
      <c r="HR524" s="337"/>
      <c r="HS524" s="510"/>
      <c r="HT524" s="336"/>
      <c r="HU524" s="337"/>
      <c r="HV524" s="337"/>
      <c r="HW524" s="337"/>
      <c r="HX524" s="97" t="str">
        <f t="shared" si="944"/>
        <v/>
      </c>
      <c r="HY524" s="994"/>
      <c r="HZ524" s="337"/>
      <c r="IA524" s="510" t="str">
        <f t="shared" si="1025"/>
        <v/>
      </c>
      <c r="IB524" s="336"/>
      <c r="IC524" s="337"/>
      <c r="ID524" s="337"/>
      <c r="IE524" s="510"/>
      <c r="IF524" s="336"/>
      <c r="IG524" s="337"/>
      <c r="IH524" s="337"/>
      <c r="II524" s="510"/>
      <c r="IJ524" s="336"/>
      <c r="IK524" s="337"/>
      <c r="IL524" s="337"/>
      <c r="IM524" s="510"/>
      <c r="IN524" s="336"/>
      <c r="IO524" s="337"/>
      <c r="IP524" s="337"/>
      <c r="IQ524" s="97" t="str">
        <f t="shared" si="1026"/>
        <v/>
      </c>
      <c r="IR524" s="994"/>
      <c r="IS524" s="337"/>
      <c r="IT524" s="337"/>
      <c r="IU524" s="337"/>
      <c r="IV524" s="510" t="str">
        <f t="shared" si="1027"/>
        <v/>
      </c>
      <c r="IW524" s="995"/>
    </row>
    <row r="525" spans="1:257" x14ac:dyDescent="0.25">
      <c r="A525" s="996"/>
      <c r="B525" s="507">
        <v>8</v>
      </c>
      <c r="C525" s="97" t="str">
        <f>IF(Proponentes!B516&gt;0,Proponentes!B516,"")</f>
        <v/>
      </c>
      <c r="D525" s="335"/>
      <c r="E525" s="335"/>
      <c r="F525" s="334"/>
      <c r="G525" s="335"/>
      <c r="H525" s="335"/>
      <c r="I525" s="335"/>
      <c r="J525" s="335"/>
      <c r="K525" s="335"/>
      <c r="L525" s="335"/>
      <c r="M525" s="334"/>
      <c r="N525" s="335"/>
      <c r="O525" s="335"/>
      <c r="P525" s="335"/>
      <c r="Q525" s="335"/>
      <c r="R525" s="335"/>
      <c r="S525" s="335"/>
      <c r="T525" s="334"/>
      <c r="U525" s="335"/>
      <c r="V525" s="335"/>
      <c r="W525" s="335"/>
      <c r="X525" s="335"/>
      <c r="Y525" s="335"/>
      <c r="Z525" s="335"/>
      <c r="AA525" s="334"/>
      <c r="AB525" s="335"/>
      <c r="AC525" s="335"/>
      <c r="AD525" s="335"/>
      <c r="AE525" s="335"/>
      <c r="AF525" s="335"/>
      <c r="AG525" s="97" t="str">
        <f t="shared" si="925"/>
        <v/>
      </c>
      <c r="AH525" s="993"/>
      <c r="AI525" s="335"/>
      <c r="AJ525" s="335" t="str">
        <f t="shared" si="926"/>
        <v/>
      </c>
      <c r="AK525" s="335"/>
      <c r="AL525" s="334"/>
      <c r="AM525" s="335"/>
      <c r="AN525" s="335"/>
      <c r="AO525" s="335"/>
      <c r="AP525" s="335"/>
      <c r="AQ525" s="335"/>
      <c r="AR525" s="335"/>
      <c r="AS525" s="334"/>
      <c r="AT525" s="335"/>
      <c r="AU525" s="335"/>
      <c r="AV525" s="335"/>
      <c r="AW525" s="335"/>
      <c r="AX525" s="335"/>
      <c r="AY525" s="335"/>
      <c r="AZ525" s="334"/>
      <c r="BA525" s="335"/>
      <c r="BB525" s="335"/>
      <c r="BC525" s="335"/>
      <c r="BD525" s="335"/>
      <c r="BE525" s="335"/>
      <c r="BF525" s="335"/>
      <c r="BG525" s="334"/>
      <c r="BH525" s="335"/>
      <c r="BI525" s="335"/>
      <c r="BJ525" s="335"/>
      <c r="BK525" s="335"/>
      <c r="BL525" s="97" t="str">
        <f t="shared" si="927"/>
        <v/>
      </c>
      <c r="BM525" s="993"/>
      <c r="BN525" s="335" t="str">
        <f t="shared" si="1006"/>
        <v/>
      </c>
      <c r="BO525" s="334"/>
      <c r="BP525" s="335"/>
      <c r="BQ525" s="335"/>
      <c r="BR525" s="335"/>
      <c r="BS525" s="335" t="str">
        <f t="shared" si="1007"/>
        <v/>
      </c>
      <c r="BT525" s="334"/>
      <c r="BU525" s="335"/>
      <c r="BV525" s="335"/>
      <c r="BW525" s="335"/>
      <c r="BX525" s="335" t="str">
        <f t="shared" si="1008"/>
        <v/>
      </c>
      <c r="BY525" s="334"/>
      <c r="BZ525" s="335"/>
      <c r="CA525" s="335"/>
      <c r="CB525" s="335"/>
      <c r="CC525" s="335" t="str">
        <f t="shared" si="1009"/>
        <v/>
      </c>
      <c r="CD525" s="334"/>
      <c r="CE525" s="335"/>
      <c r="CF525" s="335"/>
      <c r="CG525" s="335"/>
      <c r="CH525" s="997"/>
      <c r="CI525" s="97" t="str">
        <f t="shared" si="1010"/>
        <v/>
      </c>
      <c r="CJ525" s="998"/>
      <c r="CK525" s="335"/>
      <c r="CL525" s="97" t="str">
        <f t="shared" si="1011"/>
        <v/>
      </c>
      <c r="CM525" s="334"/>
      <c r="CN525" s="335"/>
      <c r="CO525" s="335"/>
      <c r="CP525" s="335"/>
      <c r="CQ525" s="97"/>
      <c r="CR525" s="334"/>
      <c r="CS525" s="335"/>
      <c r="CT525" s="335"/>
      <c r="CU525" s="335"/>
      <c r="CV525" s="97"/>
      <c r="CW525" s="334"/>
      <c r="CX525" s="335"/>
      <c r="CY525" s="335"/>
      <c r="CZ525" s="335"/>
      <c r="DA525" s="97"/>
      <c r="DB525" s="334"/>
      <c r="DC525" s="335"/>
      <c r="DD525" s="335"/>
      <c r="DE525" s="335"/>
      <c r="DF525" s="97" t="str">
        <f t="shared" si="933"/>
        <v/>
      </c>
      <c r="DG525" s="993"/>
      <c r="DH525" s="335"/>
      <c r="DI525" s="97" t="str">
        <f t="shared" si="949"/>
        <v/>
      </c>
      <c r="DJ525" s="334"/>
      <c r="DK525" s="335"/>
      <c r="DL525" s="335"/>
      <c r="DM525" s="97"/>
      <c r="DN525" s="334"/>
      <c r="DO525" s="335"/>
      <c r="DP525" s="335"/>
      <c r="DQ525" s="97"/>
      <c r="DR525" s="334"/>
      <c r="DS525" s="335"/>
      <c r="DT525" s="335"/>
      <c r="DU525" s="97"/>
      <c r="DV525" s="334"/>
      <c r="DW525" s="335"/>
      <c r="DX525" s="335"/>
      <c r="DY525" s="97" t="str">
        <f t="shared" si="934"/>
        <v/>
      </c>
      <c r="DZ525" s="998"/>
      <c r="EA525" s="335"/>
      <c r="EB525" s="97" t="str">
        <f t="shared" si="1015"/>
        <v/>
      </c>
      <c r="EC525" s="334"/>
      <c r="ED525" s="335"/>
      <c r="EE525" s="335"/>
      <c r="EF525" s="97"/>
      <c r="EG525" s="334"/>
      <c r="EH525" s="335"/>
      <c r="EI525" s="335"/>
      <c r="EJ525" s="97"/>
      <c r="EK525" s="334"/>
      <c r="EL525" s="335"/>
      <c r="EM525" s="335"/>
      <c r="EN525" s="97"/>
      <c r="EO525" s="334"/>
      <c r="EP525" s="335"/>
      <c r="EQ525" s="335"/>
      <c r="ER525" s="97" t="str">
        <f t="shared" si="1028"/>
        <v/>
      </c>
      <c r="ES525" s="993"/>
      <c r="ET525" s="335"/>
      <c r="EU525" s="97" t="str">
        <f t="shared" si="1017"/>
        <v/>
      </c>
      <c r="EV525" s="334"/>
      <c r="EW525" s="335"/>
      <c r="EX525" s="335"/>
      <c r="EY525" s="97"/>
      <c r="EZ525" s="334"/>
      <c r="FA525" s="335"/>
      <c r="FB525" s="335"/>
      <c r="FC525" s="97"/>
      <c r="FD525" s="334"/>
      <c r="FE525" s="335"/>
      <c r="FF525" s="335"/>
      <c r="FG525" s="97"/>
      <c r="FH525" s="334"/>
      <c r="FI525" s="335"/>
      <c r="FJ525" s="335"/>
      <c r="FK525" s="97" t="str">
        <f t="shared" si="938"/>
        <v/>
      </c>
      <c r="FL525" s="993"/>
      <c r="FM525" s="335"/>
      <c r="FN525" s="97" t="str">
        <f t="shared" si="1019"/>
        <v/>
      </c>
      <c r="FO525" s="334"/>
      <c r="FP525" s="335"/>
      <c r="FQ525" s="97"/>
      <c r="FR525" s="334"/>
      <c r="FS525" s="335"/>
      <c r="FT525" s="97"/>
      <c r="FU525" s="334"/>
      <c r="FV525" s="335"/>
      <c r="FW525" s="97"/>
      <c r="FX525" s="334"/>
      <c r="FY525" s="335"/>
      <c r="FZ525" s="97" t="str">
        <f t="shared" si="940"/>
        <v/>
      </c>
      <c r="GA525" s="993"/>
      <c r="GB525" s="335"/>
      <c r="GC525" s="510" t="str">
        <f t="shared" si="1021"/>
        <v/>
      </c>
      <c r="GD525" s="336"/>
      <c r="GE525" s="337"/>
      <c r="GF525" s="337"/>
      <c r="GG525" s="337"/>
      <c r="GH525" s="337"/>
      <c r="GI525" s="510"/>
      <c r="GJ525" s="336"/>
      <c r="GK525" s="337"/>
      <c r="GL525" s="337"/>
      <c r="GM525" s="337"/>
      <c r="GN525" s="337"/>
      <c r="GO525" s="510"/>
      <c r="GP525" s="336"/>
      <c r="GQ525" s="337"/>
      <c r="GR525" s="337"/>
      <c r="GS525" s="337"/>
      <c r="GT525" s="337"/>
      <c r="GU525" s="510"/>
      <c r="GV525" s="336"/>
      <c r="GW525" s="337"/>
      <c r="GX525" s="337"/>
      <c r="GY525" s="337"/>
      <c r="GZ525" s="336"/>
      <c r="HA525" s="510" t="str">
        <f t="shared" si="942"/>
        <v/>
      </c>
      <c r="HB525" s="994"/>
      <c r="HC525" s="337"/>
      <c r="HD525" s="510" t="str">
        <f t="shared" si="1023"/>
        <v/>
      </c>
      <c r="HE525" s="336"/>
      <c r="HF525" s="337"/>
      <c r="HG525" s="337"/>
      <c r="HH525" s="336"/>
      <c r="HI525" s="510"/>
      <c r="HJ525" s="336"/>
      <c r="HK525" s="337"/>
      <c r="HL525" s="337"/>
      <c r="HM525" s="336"/>
      <c r="HN525" s="510"/>
      <c r="HO525" s="336"/>
      <c r="HP525" s="337"/>
      <c r="HQ525" s="337"/>
      <c r="HR525" s="337"/>
      <c r="HS525" s="510"/>
      <c r="HT525" s="336"/>
      <c r="HU525" s="337"/>
      <c r="HV525" s="337"/>
      <c r="HW525" s="337"/>
      <c r="HX525" s="97" t="str">
        <f t="shared" si="944"/>
        <v/>
      </c>
      <c r="HY525" s="994"/>
      <c r="HZ525" s="337"/>
      <c r="IA525" s="510" t="str">
        <f t="shared" si="1025"/>
        <v/>
      </c>
      <c r="IB525" s="336"/>
      <c r="IC525" s="337"/>
      <c r="ID525" s="337"/>
      <c r="IE525" s="510"/>
      <c r="IF525" s="336"/>
      <c r="IG525" s="337"/>
      <c r="IH525" s="337"/>
      <c r="II525" s="510"/>
      <c r="IJ525" s="336"/>
      <c r="IK525" s="337"/>
      <c r="IL525" s="337"/>
      <c r="IM525" s="510"/>
      <c r="IN525" s="336"/>
      <c r="IO525" s="337"/>
      <c r="IP525" s="337"/>
      <c r="IQ525" s="97" t="str">
        <f t="shared" si="1026"/>
        <v/>
      </c>
      <c r="IR525" s="994"/>
      <c r="IS525" s="337"/>
      <c r="IT525" s="337"/>
      <c r="IU525" s="337"/>
      <c r="IV525" s="510" t="str">
        <f t="shared" si="1027"/>
        <v/>
      </c>
      <c r="IW525" s="995"/>
    </row>
    <row r="526" spans="1:257" x14ac:dyDescent="0.25">
      <c r="A526" s="996"/>
      <c r="B526" s="507">
        <v>9</v>
      </c>
      <c r="C526" s="97" t="str">
        <f>IF(Proponentes!B517&gt;0,Proponentes!B517,"")</f>
        <v/>
      </c>
      <c r="D526" s="335"/>
      <c r="E526" s="335"/>
      <c r="F526" s="334"/>
      <c r="G526" s="335"/>
      <c r="H526" s="335"/>
      <c r="I526" s="335"/>
      <c r="J526" s="335"/>
      <c r="K526" s="335"/>
      <c r="L526" s="335"/>
      <c r="M526" s="334"/>
      <c r="N526" s="335"/>
      <c r="O526" s="335"/>
      <c r="P526" s="335"/>
      <c r="Q526" s="335"/>
      <c r="R526" s="335"/>
      <c r="S526" s="335"/>
      <c r="T526" s="334"/>
      <c r="U526" s="335"/>
      <c r="V526" s="335"/>
      <c r="W526" s="335"/>
      <c r="X526" s="335"/>
      <c r="Y526" s="335"/>
      <c r="Z526" s="335"/>
      <c r="AA526" s="334"/>
      <c r="AB526" s="335"/>
      <c r="AC526" s="335"/>
      <c r="AD526" s="335"/>
      <c r="AE526" s="335"/>
      <c r="AF526" s="335"/>
      <c r="AG526" s="97" t="str">
        <f t="shared" si="925"/>
        <v/>
      </c>
      <c r="AH526" s="993"/>
      <c r="AI526" s="335"/>
      <c r="AJ526" s="335" t="str">
        <f t="shared" si="926"/>
        <v/>
      </c>
      <c r="AK526" s="335"/>
      <c r="AL526" s="334"/>
      <c r="AM526" s="335"/>
      <c r="AN526" s="335"/>
      <c r="AO526" s="335"/>
      <c r="AP526" s="335"/>
      <c r="AQ526" s="335"/>
      <c r="AR526" s="335"/>
      <c r="AS526" s="334"/>
      <c r="AT526" s="335"/>
      <c r="AU526" s="335"/>
      <c r="AV526" s="335"/>
      <c r="AW526" s="335"/>
      <c r="AX526" s="335"/>
      <c r="AY526" s="335"/>
      <c r="AZ526" s="334"/>
      <c r="BA526" s="335"/>
      <c r="BB526" s="335"/>
      <c r="BC526" s="335"/>
      <c r="BD526" s="335"/>
      <c r="BE526" s="335"/>
      <c r="BF526" s="335"/>
      <c r="BG526" s="334"/>
      <c r="BH526" s="335"/>
      <c r="BI526" s="335"/>
      <c r="BJ526" s="335"/>
      <c r="BK526" s="335"/>
      <c r="BL526" s="97" t="str">
        <f t="shared" si="927"/>
        <v/>
      </c>
      <c r="BM526" s="993"/>
      <c r="BN526" s="335" t="str">
        <f t="shared" si="1006"/>
        <v/>
      </c>
      <c r="BO526" s="334"/>
      <c r="BP526" s="335"/>
      <c r="BQ526" s="335"/>
      <c r="BR526" s="335"/>
      <c r="BS526" s="335" t="str">
        <f t="shared" si="1007"/>
        <v/>
      </c>
      <c r="BT526" s="334"/>
      <c r="BU526" s="335"/>
      <c r="BV526" s="335"/>
      <c r="BW526" s="335"/>
      <c r="BX526" s="335" t="str">
        <f t="shared" si="1008"/>
        <v/>
      </c>
      <c r="BY526" s="334"/>
      <c r="BZ526" s="335"/>
      <c r="CA526" s="335"/>
      <c r="CB526" s="335"/>
      <c r="CC526" s="335" t="str">
        <f t="shared" si="1009"/>
        <v/>
      </c>
      <c r="CD526" s="334"/>
      <c r="CE526" s="335"/>
      <c r="CF526" s="335"/>
      <c r="CG526" s="335"/>
      <c r="CH526" s="997"/>
      <c r="CI526" s="97" t="str">
        <f t="shared" si="1010"/>
        <v/>
      </c>
      <c r="CJ526" s="998"/>
      <c r="CK526" s="335"/>
      <c r="CL526" s="97" t="str">
        <f t="shared" si="1011"/>
        <v/>
      </c>
      <c r="CM526" s="334"/>
      <c r="CN526" s="335"/>
      <c r="CO526" s="335"/>
      <c r="CP526" s="335"/>
      <c r="CQ526" s="97"/>
      <c r="CR526" s="334"/>
      <c r="CS526" s="335"/>
      <c r="CT526" s="335"/>
      <c r="CU526" s="335"/>
      <c r="CV526" s="97"/>
      <c r="CW526" s="334"/>
      <c r="CX526" s="335"/>
      <c r="CY526" s="335"/>
      <c r="CZ526" s="335"/>
      <c r="DA526" s="97"/>
      <c r="DB526" s="334"/>
      <c r="DC526" s="335"/>
      <c r="DD526" s="335"/>
      <c r="DE526" s="335"/>
      <c r="DF526" s="97" t="str">
        <f t="shared" si="933"/>
        <v/>
      </c>
      <c r="DG526" s="993"/>
      <c r="DH526" s="335"/>
      <c r="DI526" s="97" t="str">
        <f t="shared" si="949"/>
        <v/>
      </c>
      <c r="DJ526" s="334"/>
      <c r="DK526" s="335"/>
      <c r="DL526" s="335"/>
      <c r="DM526" s="97"/>
      <c r="DN526" s="334"/>
      <c r="DO526" s="335"/>
      <c r="DP526" s="335"/>
      <c r="DQ526" s="97"/>
      <c r="DR526" s="334"/>
      <c r="DS526" s="335"/>
      <c r="DT526" s="335"/>
      <c r="DU526" s="97"/>
      <c r="DV526" s="334"/>
      <c r="DW526" s="335"/>
      <c r="DX526" s="335"/>
      <c r="DY526" s="97" t="str">
        <f t="shared" si="934"/>
        <v/>
      </c>
      <c r="DZ526" s="998"/>
      <c r="EA526" s="335"/>
      <c r="EB526" s="97" t="str">
        <f t="shared" si="1015"/>
        <v/>
      </c>
      <c r="EC526" s="334"/>
      <c r="ED526" s="335"/>
      <c r="EE526" s="335"/>
      <c r="EF526" s="97"/>
      <c r="EG526" s="334"/>
      <c r="EH526" s="335"/>
      <c r="EI526" s="335"/>
      <c r="EJ526" s="97"/>
      <c r="EK526" s="334"/>
      <c r="EL526" s="335"/>
      <c r="EM526" s="335"/>
      <c r="EN526" s="97"/>
      <c r="EO526" s="334"/>
      <c r="EP526" s="335"/>
      <c r="EQ526" s="335"/>
      <c r="ER526" s="97" t="str">
        <f t="shared" si="1028"/>
        <v/>
      </c>
      <c r="ES526" s="993"/>
      <c r="ET526" s="335"/>
      <c r="EU526" s="97" t="str">
        <f t="shared" si="1017"/>
        <v/>
      </c>
      <c r="EV526" s="334"/>
      <c r="EW526" s="335"/>
      <c r="EX526" s="335"/>
      <c r="EY526" s="97"/>
      <c r="EZ526" s="334"/>
      <c r="FA526" s="335"/>
      <c r="FB526" s="335"/>
      <c r="FC526" s="97"/>
      <c r="FD526" s="334"/>
      <c r="FE526" s="335"/>
      <c r="FF526" s="335"/>
      <c r="FG526" s="97"/>
      <c r="FH526" s="334"/>
      <c r="FI526" s="335"/>
      <c r="FJ526" s="335"/>
      <c r="FK526" s="97" t="str">
        <f t="shared" si="938"/>
        <v/>
      </c>
      <c r="FL526" s="993"/>
      <c r="FM526" s="335"/>
      <c r="FN526" s="97" t="str">
        <f t="shared" si="1019"/>
        <v/>
      </c>
      <c r="FO526" s="334"/>
      <c r="FP526" s="335"/>
      <c r="FQ526" s="97"/>
      <c r="FR526" s="334"/>
      <c r="FS526" s="335"/>
      <c r="FT526" s="97"/>
      <c r="FU526" s="334"/>
      <c r="FV526" s="335"/>
      <c r="FW526" s="97"/>
      <c r="FX526" s="334"/>
      <c r="FY526" s="335"/>
      <c r="FZ526" s="97" t="str">
        <f t="shared" si="940"/>
        <v/>
      </c>
      <c r="GA526" s="993"/>
      <c r="GB526" s="335"/>
      <c r="GC526" s="510" t="str">
        <f t="shared" si="1021"/>
        <v/>
      </c>
      <c r="GD526" s="336"/>
      <c r="GE526" s="337"/>
      <c r="GF526" s="337"/>
      <c r="GG526" s="337"/>
      <c r="GH526" s="337"/>
      <c r="GI526" s="510"/>
      <c r="GJ526" s="336"/>
      <c r="GK526" s="337"/>
      <c r="GL526" s="337"/>
      <c r="GM526" s="337"/>
      <c r="GN526" s="337"/>
      <c r="GO526" s="510"/>
      <c r="GP526" s="336"/>
      <c r="GQ526" s="337"/>
      <c r="GR526" s="337"/>
      <c r="GS526" s="337"/>
      <c r="GT526" s="337"/>
      <c r="GU526" s="510"/>
      <c r="GV526" s="336"/>
      <c r="GW526" s="337"/>
      <c r="GX526" s="337"/>
      <c r="GY526" s="337"/>
      <c r="GZ526" s="336"/>
      <c r="HA526" s="510" t="str">
        <f t="shared" si="942"/>
        <v/>
      </c>
      <c r="HB526" s="994"/>
      <c r="HC526" s="337"/>
      <c r="HD526" s="510" t="str">
        <f t="shared" si="1023"/>
        <v/>
      </c>
      <c r="HE526" s="336"/>
      <c r="HF526" s="337"/>
      <c r="HG526" s="337"/>
      <c r="HH526" s="336"/>
      <c r="HI526" s="510"/>
      <c r="HJ526" s="336"/>
      <c r="HK526" s="337"/>
      <c r="HL526" s="337"/>
      <c r="HM526" s="336"/>
      <c r="HN526" s="510"/>
      <c r="HO526" s="336"/>
      <c r="HP526" s="337"/>
      <c r="HQ526" s="337"/>
      <c r="HR526" s="337"/>
      <c r="HS526" s="510"/>
      <c r="HT526" s="336"/>
      <c r="HU526" s="337"/>
      <c r="HV526" s="337"/>
      <c r="HW526" s="337"/>
      <c r="HX526" s="97" t="str">
        <f t="shared" si="944"/>
        <v/>
      </c>
      <c r="HY526" s="994"/>
      <c r="HZ526" s="337"/>
      <c r="IA526" s="510" t="str">
        <f t="shared" si="1025"/>
        <v/>
      </c>
      <c r="IB526" s="336"/>
      <c r="IC526" s="337"/>
      <c r="ID526" s="337"/>
      <c r="IE526" s="510"/>
      <c r="IF526" s="336"/>
      <c r="IG526" s="337"/>
      <c r="IH526" s="337"/>
      <c r="II526" s="510"/>
      <c r="IJ526" s="336"/>
      <c r="IK526" s="337"/>
      <c r="IL526" s="337"/>
      <c r="IM526" s="510"/>
      <c r="IN526" s="336"/>
      <c r="IO526" s="337"/>
      <c r="IP526" s="337"/>
      <c r="IQ526" s="97" t="str">
        <f t="shared" si="1026"/>
        <v/>
      </c>
      <c r="IR526" s="994"/>
      <c r="IS526" s="337"/>
      <c r="IT526" s="337"/>
      <c r="IU526" s="337"/>
      <c r="IV526" s="510" t="str">
        <f t="shared" si="1027"/>
        <v/>
      </c>
      <c r="IW526" s="995"/>
    </row>
    <row r="527" spans="1:257" x14ac:dyDescent="0.25">
      <c r="A527" s="996"/>
      <c r="B527" s="507">
        <v>10</v>
      </c>
      <c r="C527" s="97" t="str">
        <f>IF(Proponentes!B518&gt;0,Proponentes!B518,"")</f>
        <v/>
      </c>
      <c r="D527" s="335"/>
      <c r="E527" s="335"/>
      <c r="F527" s="334"/>
      <c r="G527" s="335"/>
      <c r="H527" s="335"/>
      <c r="I527" s="335"/>
      <c r="J527" s="335"/>
      <c r="K527" s="335"/>
      <c r="L527" s="335"/>
      <c r="M527" s="334"/>
      <c r="N527" s="335"/>
      <c r="O527" s="335"/>
      <c r="P527" s="335"/>
      <c r="Q527" s="335"/>
      <c r="R527" s="335"/>
      <c r="S527" s="335"/>
      <c r="T527" s="334"/>
      <c r="U527" s="335"/>
      <c r="V527" s="335"/>
      <c r="W527" s="335"/>
      <c r="X527" s="335"/>
      <c r="Y527" s="335"/>
      <c r="Z527" s="335"/>
      <c r="AA527" s="334"/>
      <c r="AB527" s="335"/>
      <c r="AC527" s="335"/>
      <c r="AD527" s="335"/>
      <c r="AE527" s="335"/>
      <c r="AF527" s="335"/>
      <c r="AG527" s="97" t="str">
        <f t="shared" si="925"/>
        <v/>
      </c>
      <c r="AH527" s="993"/>
      <c r="AI527" s="335"/>
      <c r="AJ527" s="335" t="str">
        <f t="shared" si="926"/>
        <v/>
      </c>
      <c r="AK527" s="335"/>
      <c r="AL527" s="334"/>
      <c r="AM527" s="335"/>
      <c r="AN527" s="335"/>
      <c r="AO527" s="335"/>
      <c r="AP527" s="335"/>
      <c r="AQ527" s="335"/>
      <c r="AR527" s="335"/>
      <c r="AS527" s="334"/>
      <c r="AT527" s="335"/>
      <c r="AU527" s="335"/>
      <c r="AV527" s="335"/>
      <c r="AW527" s="335"/>
      <c r="AX527" s="335"/>
      <c r="AY527" s="335"/>
      <c r="AZ527" s="334"/>
      <c r="BA527" s="335"/>
      <c r="BB527" s="335"/>
      <c r="BC527" s="335"/>
      <c r="BD527" s="335"/>
      <c r="BE527" s="335"/>
      <c r="BF527" s="335"/>
      <c r="BG527" s="334"/>
      <c r="BH527" s="335"/>
      <c r="BI527" s="335"/>
      <c r="BJ527" s="335"/>
      <c r="BK527" s="335"/>
      <c r="BL527" s="97" t="str">
        <f t="shared" si="927"/>
        <v/>
      </c>
      <c r="BM527" s="993"/>
      <c r="BN527" s="335" t="str">
        <f t="shared" si="1006"/>
        <v/>
      </c>
      <c r="BO527" s="334"/>
      <c r="BP527" s="335"/>
      <c r="BQ527" s="335"/>
      <c r="BR527" s="335"/>
      <c r="BS527" s="335" t="str">
        <f t="shared" si="1007"/>
        <v/>
      </c>
      <c r="BT527" s="334"/>
      <c r="BU527" s="335"/>
      <c r="BV527" s="335"/>
      <c r="BW527" s="335"/>
      <c r="BX527" s="335" t="str">
        <f t="shared" si="1008"/>
        <v/>
      </c>
      <c r="BY527" s="334"/>
      <c r="BZ527" s="335"/>
      <c r="CA527" s="335"/>
      <c r="CB527" s="335"/>
      <c r="CC527" s="335" t="str">
        <f t="shared" si="1009"/>
        <v/>
      </c>
      <c r="CD527" s="334"/>
      <c r="CE527" s="335"/>
      <c r="CF527" s="335"/>
      <c r="CG527" s="335"/>
      <c r="CH527" s="997"/>
      <c r="CI527" s="97" t="str">
        <f t="shared" si="1010"/>
        <v/>
      </c>
      <c r="CJ527" s="998"/>
      <c r="CK527" s="335"/>
      <c r="CL527" s="97" t="str">
        <f t="shared" si="1011"/>
        <v/>
      </c>
      <c r="CM527" s="334"/>
      <c r="CN527" s="335"/>
      <c r="CO527" s="335"/>
      <c r="CP527" s="335"/>
      <c r="CQ527" s="97"/>
      <c r="CR527" s="334"/>
      <c r="CS527" s="335"/>
      <c r="CT527" s="335"/>
      <c r="CU527" s="335"/>
      <c r="CV527" s="97"/>
      <c r="CW527" s="334"/>
      <c r="CX527" s="335"/>
      <c r="CY527" s="335"/>
      <c r="CZ527" s="335"/>
      <c r="DA527" s="97"/>
      <c r="DB527" s="334"/>
      <c r="DC527" s="335"/>
      <c r="DD527" s="335"/>
      <c r="DE527" s="335"/>
      <c r="DF527" s="97" t="str">
        <f t="shared" si="933"/>
        <v/>
      </c>
      <c r="DG527" s="993"/>
      <c r="DH527" s="335"/>
      <c r="DI527" s="97" t="str">
        <f t="shared" si="949"/>
        <v/>
      </c>
      <c r="DJ527" s="334"/>
      <c r="DK527" s="335"/>
      <c r="DL527" s="335"/>
      <c r="DM527" s="97"/>
      <c r="DN527" s="334"/>
      <c r="DO527" s="335"/>
      <c r="DP527" s="335"/>
      <c r="DQ527" s="97"/>
      <c r="DR527" s="334"/>
      <c r="DS527" s="335"/>
      <c r="DT527" s="335"/>
      <c r="DU527" s="97"/>
      <c r="DV527" s="334"/>
      <c r="DW527" s="335"/>
      <c r="DX527" s="335"/>
      <c r="DY527" s="97" t="str">
        <f t="shared" si="934"/>
        <v/>
      </c>
      <c r="DZ527" s="998"/>
      <c r="EA527" s="335"/>
      <c r="EB527" s="97" t="str">
        <f t="shared" si="1015"/>
        <v/>
      </c>
      <c r="EC527" s="334"/>
      <c r="ED527" s="335"/>
      <c r="EE527" s="335"/>
      <c r="EF527" s="97"/>
      <c r="EG527" s="334"/>
      <c r="EH527" s="335"/>
      <c r="EI527" s="335"/>
      <c r="EJ527" s="97"/>
      <c r="EK527" s="334"/>
      <c r="EL527" s="335"/>
      <c r="EM527" s="335"/>
      <c r="EN527" s="97"/>
      <c r="EO527" s="334"/>
      <c r="EP527" s="335"/>
      <c r="EQ527" s="335"/>
      <c r="ER527" s="97" t="str">
        <f t="shared" si="1028"/>
        <v/>
      </c>
      <c r="ES527" s="993"/>
      <c r="ET527" s="335"/>
      <c r="EU527" s="97" t="str">
        <f t="shared" si="1017"/>
        <v/>
      </c>
      <c r="EV527" s="334"/>
      <c r="EW527" s="335"/>
      <c r="EX527" s="335"/>
      <c r="EY527" s="97"/>
      <c r="EZ527" s="334"/>
      <c r="FA527" s="335"/>
      <c r="FB527" s="335"/>
      <c r="FC527" s="97"/>
      <c r="FD527" s="334"/>
      <c r="FE527" s="335"/>
      <c r="FF527" s="335"/>
      <c r="FG527" s="97"/>
      <c r="FH527" s="334"/>
      <c r="FI527" s="335"/>
      <c r="FJ527" s="335"/>
      <c r="FK527" s="97" t="str">
        <f t="shared" si="938"/>
        <v/>
      </c>
      <c r="FL527" s="993"/>
      <c r="FM527" s="335"/>
      <c r="FN527" s="97" t="str">
        <f t="shared" si="1019"/>
        <v/>
      </c>
      <c r="FO527" s="334"/>
      <c r="FP527" s="335"/>
      <c r="FQ527" s="97"/>
      <c r="FR527" s="334"/>
      <c r="FS527" s="335"/>
      <c r="FT527" s="97"/>
      <c r="FU527" s="334"/>
      <c r="FV527" s="335"/>
      <c r="FW527" s="97"/>
      <c r="FX527" s="334"/>
      <c r="FY527" s="335"/>
      <c r="FZ527" s="97" t="str">
        <f t="shared" si="940"/>
        <v/>
      </c>
      <c r="GA527" s="993"/>
      <c r="GB527" s="335"/>
      <c r="GC527" s="510" t="str">
        <f t="shared" si="1021"/>
        <v/>
      </c>
      <c r="GD527" s="336"/>
      <c r="GE527" s="337"/>
      <c r="GF527" s="337"/>
      <c r="GG527" s="337"/>
      <c r="GH527" s="337"/>
      <c r="GI527" s="510"/>
      <c r="GJ527" s="336"/>
      <c r="GK527" s="337"/>
      <c r="GL527" s="337"/>
      <c r="GM527" s="337"/>
      <c r="GN527" s="337"/>
      <c r="GO527" s="510"/>
      <c r="GP527" s="336"/>
      <c r="GQ527" s="337"/>
      <c r="GR527" s="337"/>
      <c r="GS527" s="337"/>
      <c r="GT527" s="337"/>
      <c r="GU527" s="510"/>
      <c r="GV527" s="336"/>
      <c r="GW527" s="337"/>
      <c r="GX527" s="337"/>
      <c r="GY527" s="337"/>
      <c r="GZ527" s="336"/>
      <c r="HA527" s="510" t="str">
        <f t="shared" si="942"/>
        <v/>
      </c>
      <c r="HB527" s="994"/>
      <c r="HC527" s="337"/>
      <c r="HD527" s="510" t="str">
        <f t="shared" si="1023"/>
        <v/>
      </c>
      <c r="HE527" s="336"/>
      <c r="HF527" s="337"/>
      <c r="HG527" s="337"/>
      <c r="HH527" s="336"/>
      <c r="HI527" s="510"/>
      <c r="HJ527" s="336"/>
      <c r="HK527" s="337"/>
      <c r="HL527" s="337"/>
      <c r="HM527" s="336"/>
      <c r="HN527" s="510"/>
      <c r="HO527" s="336"/>
      <c r="HP527" s="337"/>
      <c r="HQ527" s="337"/>
      <c r="HR527" s="337"/>
      <c r="HS527" s="510"/>
      <c r="HT527" s="336"/>
      <c r="HU527" s="337"/>
      <c r="HV527" s="337"/>
      <c r="HW527" s="337"/>
      <c r="HX527" s="97" t="str">
        <f t="shared" si="944"/>
        <v/>
      </c>
      <c r="HY527" s="994"/>
      <c r="HZ527" s="337"/>
      <c r="IA527" s="510" t="str">
        <f t="shared" si="1025"/>
        <v/>
      </c>
      <c r="IB527" s="336"/>
      <c r="IC527" s="337"/>
      <c r="ID527" s="337"/>
      <c r="IE527" s="510"/>
      <c r="IF527" s="336"/>
      <c r="IG527" s="337"/>
      <c r="IH527" s="337"/>
      <c r="II527" s="510"/>
      <c r="IJ527" s="336"/>
      <c r="IK527" s="337"/>
      <c r="IL527" s="337"/>
      <c r="IM527" s="510"/>
      <c r="IN527" s="336"/>
      <c r="IO527" s="337"/>
      <c r="IP527" s="337"/>
      <c r="IQ527" s="97" t="str">
        <f t="shared" si="1026"/>
        <v/>
      </c>
      <c r="IR527" s="994"/>
      <c r="IS527" s="337"/>
      <c r="IT527" s="337"/>
      <c r="IU527" s="337"/>
      <c r="IV527" s="510" t="str">
        <f t="shared" si="1027"/>
        <v/>
      </c>
      <c r="IW527" s="995"/>
    </row>
    <row r="528" spans="1:257" x14ac:dyDescent="0.25">
      <c r="A528" s="996"/>
      <c r="B528" s="507">
        <v>11</v>
      </c>
      <c r="C528" s="97" t="str">
        <f>IF(Proponentes!B519&gt;0,Proponentes!B519,"")</f>
        <v/>
      </c>
      <c r="D528" s="335"/>
      <c r="E528" s="335"/>
      <c r="F528" s="334"/>
      <c r="G528" s="335"/>
      <c r="H528" s="335"/>
      <c r="I528" s="335"/>
      <c r="J528" s="335"/>
      <c r="K528" s="335"/>
      <c r="L528" s="335"/>
      <c r="M528" s="334"/>
      <c r="N528" s="335"/>
      <c r="O528" s="335"/>
      <c r="P528" s="335"/>
      <c r="Q528" s="335"/>
      <c r="R528" s="335"/>
      <c r="S528" s="335"/>
      <c r="T528" s="334"/>
      <c r="U528" s="335"/>
      <c r="V528" s="335"/>
      <c r="W528" s="335"/>
      <c r="X528" s="335"/>
      <c r="Y528" s="335"/>
      <c r="Z528" s="335"/>
      <c r="AA528" s="334"/>
      <c r="AB528" s="335"/>
      <c r="AC528" s="335"/>
      <c r="AD528" s="335"/>
      <c r="AE528" s="335"/>
      <c r="AF528" s="335"/>
      <c r="AG528" s="97" t="str">
        <f t="shared" si="925"/>
        <v/>
      </c>
      <c r="AH528" s="993"/>
      <c r="AI528" s="335"/>
      <c r="AJ528" s="335" t="str">
        <f t="shared" si="926"/>
        <v/>
      </c>
      <c r="AK528" s="335"/>
      <c r="AL528" s="334"/>
      <c r="AM528" s="335"/>
      <c r="AN528" s="335"/>
      <c r="AO528" s="335"/>
      <c r="AP528" s="335"/>
      <c r="AQ528" s="335"/>
      <c r="AR528" s="335"/>
      <c r="AS528" s="334"/>
      <c r="AT528" s="335"/>
      <c r="AU528" s="335"/>
      <c r="AV528" s="335"/>
      <c r="AW528" s="335"/>
      <c r="AX528" s="335"/>
      <c r="AY528" s="335"/>
      <c r="AZ528" s="334"/>
      <c r="BA528" s="335"/>
      <c r="BB528" s="335"/>
      <c r="BC528" s="335"/>
      <c r="BD528" s="335"/>
      <c r="BE528" s="335"/>
      <c r="BF528" s="335"/>
      <c r="BG528" s="334"/>
      <c r="BH528" s="335"/>
      <c r="BI528" s="335"/>
      <c r="BJ528" s="335"/>
      <c r="BK528" s="335"/>
      <c r="BL528" s="97" t="str">
        <f t="shared" si="927"/>
        <v/>
      </c>
      <c r="BM528" s="993"/>
      <c r="BN528" s="335" t="str">
        <f t="shared" si="1006"/>
        <v/>
      </c>
      <c r="BO528" s="334"/>
      <c r="BP528" s="335"/>
      <c r="BQ528" s="335"/>
      <c r="BR528" s="335"/>
      <c r="BS528" s="335" t="str">
        <f t="shared" si="1007"/>
        <v/>
      </c>
      <c r="BT528" s="334"/>
      <c r="BU528" s="335"/>
      <c r="BV528" s="335"/>
      <c r="BW528" s="335"/>
      <c r="BX528" s="335" t="str">
        <f t="shared" si="1008"/>
        <v/>
      </c>
      <c r="BY528" s="334"/>
      <c r="BZ528" s="335"/>
      <c r="CA528" s="335"/>
      <c r="CB528" s="335"/>
      <c r="CC528" s="335" t="str">
        <f t="shared" si="1009"/>
        <v/>
      </c>
      <c r="CD528" s="334"/>
      <c r="CE528" s="335"/>
      <c r="CF528" s="335"/>
      <c r="CG528" s="335"/>
      <c r="CH528" s="997"/>
      <c r="CI528" s="97" t="str">
        <f t="shared" si="1010"/>
        <v/>
      </c>
      <c r="CJ528" s="998"/>
      <c r="CK528" s="335"/>
      <c r="CL528" s="97" t="str">
        <f t="shared" si="1011"/>
        <v/>
      </c>
      <c r="CM528" s="334"/>
      <c r="CN528" s="335"/>
      <c r="CO528" s="335"/>
      <c r="CP528" s="335"/>
      <c r="CQ528" s="97"/>
      <c r="CR528" s="334"/>
      <c r="CS528" s="335"/>
      <c r="CT528" s="335"/>
      <c r="CU528" s="335"/>
      <c r="CV528" s="97"/>
      <c r="CW528" s="334"/>
      <c r="CX528" s="335"/>
      <c r="CY528" s="335"/>
      <c r="CZ528" s="335"/>
      <c r="DA528" s="97"/>
      <c r="DB528" s="334"/>
      <c r="DC528" s="335"/>
      <c r="DD528" s="335"/>
      <c r="DE528" s="335"/>
      <c r="DF528" s="97" t="str">
        <f t="shared" si="933"/>
        <v/>
      </c>
      <c r="DG528" s="993"/>
      <c r="DH528" s="335"/>
      <c r="DI528" s="97" t="str">
        <f t="shared" si="949"/>
        <v/>
      </c>
      <c r="DJ528" s="334"/>
      <c r="DK528" s="335"/>
      <c r="DL528" s="335"/>
      <c r="DM528" s="97"/>
      <c r="DN528" s="334"/>
      <c r="DO528" s="335"/>
      <c r="DP528" s="335"/>
      <c r="DQ528" s="97"/>
      <c r="DR528" s="334"/>
      <c r="DS528" s="335"/>
      <c r="DT528" s="335"/>
      <c r="DU528" s="97"/>
      <c r="DV528" s="334"/>
      <c r="DW528" s="335"/>
      <c r="DX528" s="335"/>
      <c r="DY528" s="97" t="str">
        <f t="shared" si="934"/>
        <v/>
      </c>
      <c r="DZ528" s="998"/>
      <c r="EA528" s="335"/>
      <c r="EB528" s="97" t="str">
        <f t="shared" si="1015"/>
        <v/>
      </c>
      <c r="EC528" s="334"/>
      <c r="ED528" s="335"/>
      <c r="EE528" s="335"/>
      <c r="EF528" s="97"/>
      <c r="EG528" s="334"/>
      <c r="EH528" s="335"/>
      <c r="EI528" s="335"/>
      <c r="EJ528" s="97"/>
      <c r="EK528" s="334"/>
      <c r="EL528" s="335"/>
      <c r="EM528" s="335"/>
      <c r="EN528" s="97"/>
      <c r="EO528" s="334"/>
      <c r="EP528" s="335"/>
      <c r="EQ528" s="335"/>
      <c r="ER528" s="97" t="str">
        <f t="shared" si="1028"/>
        <v/>
      </c>
      <c r="ES528" s="993"/>
      <c r="ET528" s="335"/>
      <c r="EU528" s="97" t="str">
        <f t="shared" si="1017"/>
        <v/>
      </c>
      <c r="EV528" s="334"/>
      <c r="EW528" s="335"/>
      <c r="EX528" s="335"/>
      <c r="EY528" s="97"/>
      <c r="EZ528" s="334"/>
      <c r="FA528" s="335"/>
      <c r="FB528" s="335"/>
      <c r="FC528" s="97"/>
      <c r="FD528" s="334"/>
      <c r="FE528" s="335"/>
      <c r="FF528" s="335"/>
      <c r="FG528" s="97"/>
      <c r="FH528" s="334"/>
      <c r="FI528" s="335"/>
      <c r="FJ528" s="335"/>
      <c r="FK528" s="97" t="str">
        <f t="shared" si="938"/>
        <v/>
      </c>
      <c r="FL528" s="993"/>
      <c r="FM528" s="335"/>
      <c r="FN528" s="97" t="str">
        <f t="shared" si="1019"/>
        <v/>
      </c>
      <c r="FO528" s="334"/>
      <c r="FP528" s="335"/>
      <c r="FQ528" s="97"/>
      <c r="FR528" s="334"/>
      <c r="FS528" s="335"/>
      <c r="FT528" s="97"/>
      <c r="FU528" s="334"/>
      <c r="FV528" s="335"/>
      <c r="FW528" s="97"/>
      <c r="FX528" s="334"/>
      <c r="FY528" s="335"/>
      <c r="FZ528" s="97" t="str">
        <f t="shared" si="940"/>
        <v/>
      </c>
      <c r="GA528" s="993"/>
      <c r="GB528" s="335"/>
      <c r="GC528" s="510" t="str">
        <f t="shared" si="1021"/>
        <v/>
      </c>
      <c r="GD528" s="336"/>
      <c r="GE528" s="337"/>
      <c r="GF528" s="337"/>
      <c r="GG528" s="337"/>
      <c r="GH528" s="337"/>
      <c r="GI528" s="510"/>
      <c r="GJ528" s="336"/>
      <c r="GK528" s="337"/>
      <c r="GL528" s="337"/>
      <c r="GM528" s="337"/>
      <c r="GN528" s="337"/>
      <c r="GO528" s="510"/>
      <c r="GP528" s="336"/>
      <c r="GQ528" s="337"/>
      <c r="GR528" s="337"/>
      <c r="GS528" s="337"/>
      <c r="GT528" s="337"/>
      <c r="GU528" s="510"/>
      <c r="GV528" s="336"/>
      <c r="GW528" s="337"/>
      <c r="GX528" s="337"/>
      <c r="GY528" s="337"/>
      <c r="GZ528" s="336"/>
      <c r="HA528" s="510" t="str">
        <f t="shared" si="942"/>
        <v/>
      </c>
      <c r="HB528" s="994"/>
      <c r="HC528" s="337"/>
      <c r="HD528" s="510" t="str">
        <f t="shared" si="1023"/>
        <v/>
      </c>
      <c r="HE528" s="336"/>
      <c r="HF528" s="337"/>
      <c r="HG528" s="337"/>
      <c r="HH528" s="336"/>
      <c r="HI528" s="510"/>
      <c r="HJ528" s="336"/>
      <c r="HK528" s="337"/>
      <c r="HL528" s="337"/>
      <c r="HM528" s="336"/>
      <c r="HN528" s="510"/>
      <c r="HO528" s="336"/>
      <c r="HP528" s="337"/>
      <c r="HQ528" s="337"/>
      <c r="HR528" s="337"/>
      <c r="HS528" s="510"/>
      <c r="HT528" s="336"/>
      <c r="HU528" s="337"/>
      <c r="HV528" s="337"/>
      <c r="HW528" s="337"/>
      <c r="HX528" s="97" t="str">
        <f t="shared" si="944"/>
        <v/>
      </c>
      <c r="HY528" s="994"/>
      <c r="HZ528" s="337"/>
      <c r="IA528" s="510" t="str">
        <f t="shared" si="1025"/>
        <v/>
      </c>
      <c r="IB528" s="336"/>
      <c r="IC528" s="337"/>
      <c r="ID528" s="337"/>
      <c r="IE528" s="510"/>
      <c r="IF528" s="336"/>
      <c r="IG528" s="337"/>
      <c r="IH528" s="337"/>
      <c r="II528" s="510"/>
      <c r="IJ528" s="336"/>
      <c r="IK528" s="337"/>
      <c r="IL528" s="337"/>
      <c r="IM528" s="510"/>
      <c r="IN528" s="336"/>
      <c r="IO528" s="337"/>
      <c r="IP528" s="337"/>
      <c r="IQ528" s="97" t="str">
        <f t="shared" si="1026"/>
        <v/>
      </c>
      <c r="IR528" s="994"/>
      <c r="IS528" s="337"/>
      <c r="IT528" s="337"/>
      <c r="IU528" s="337"/>
      <c r="IV528" s="510" t="str">
        <f t="shared" si="1027"/>
        <v/>
      </c>
      <c r="IW528" s="995"/>
    </row>
    <row r="529" spans="1:257" x14ac:dyDescent="0.25">
      <c r="A529" s="996"/>
      <c r="B529" s="507">
        <v>12</v>
      </c>
      <c r="C529" s="97" t="str">
        <f>IF(Proponentes!B520&gt;0,Proponentes!B520,"")</f>
        <v/>
      </c>
      <c r="D529" s="335"/>
      <c r="E529" s="335"/>
      <c r="F529" s="334"/>
      <c r="G529" s="335"/>
      <c r="H529" s="335"/>
      <c r="I529" s="335"/>
      <c r="J529" s="335"/>
      <c r="K529" s="335"/>
      <c r="L529" s="335"/>
      <c r="M529" s="334"/>
      <c r="N529" s="335"/>
      <c r="O529" s="335"/>
      <c r="P529" s="335"/>
      <c r="Q529" s="335"/>
      <c r="R529" s="335"/>
      <c r="S529" s="335"/>
      <c r="T529" s="334"/>
      <c r="U529" s="335"/>
      <c r="V529" s="335"/>
      <c r="W529" s="335"/>
      <c r="X529" s="335"/>
      <c r="Y529" s="335"/>
      <c r="Z529" s="335"/>
      <c r="AA529" s="334"/>
      <c r="AB529" s="335"/>
      <c r="AC529" s="335"/>
      <c r="AD529" s="335"/>
      <c r="AE529" s="335"/>
      <c r="AF529" s="335"/>
      <c r="AG529" s="97" t="str">
        <f t="shared" si="925"/>
        <v/>
      </c>
      <c r="AH529" s="993"/>
      <c r="AI529" s="335"/>
      <c r="AJ529" s="335" t="str">
        <f t="shared" si="926"/>
        <v/>
      </c>
      <c r="AK529" s="335"/>
      <c r="AL529" s="334"/>
      <c r="AM529" s="335"/>
      <c r="AN529" s="335"/>
      <c r="AO529" s="335"/>
      <c r="AP529" s="335"/>
      <c r="AQ529" s="335"/>
      <c r="AR529" s="335"/>
      <c r="AS529" s="334"/>
      <c r="AT529" s="335"/>
      <c r="AU529" s="335"/>
      <c r="AV529" s="335"/>
      <c r="AW529" s="335"/>
      <c r="AX529" s="335"/>
      <c r="AY529" s="335"/>
      <c r="AZ529" s="334"/>
      <c r="BA529" s="335"/>
      <c r="BB529" s="335"/>
      <c r="BC529" s="335"/>
      <c r="BD529" s="335"/>
      <c r="BE529" s="335"/>
      <c r="BF529" s="335"/>
      <c r="BG529" s="334"/>
      <c r="BH529" s="335"/>
      <c r="BI529" s="335"/>
      <c r="BJ529" s="335"/>
      <c r="BK529" s="335"/>
      <c r="BL529" s="97" t="str">
        <f t="shared" si="927"/>
        <v/>
      </c>
      <c r="BM529" s="993"/>
      <c r="BN529" s="335" t="str">
        <f t="shared" si="1006"/>
        <v/>
      </c>
      <c r="BO529" s="334"/>
      <c r="BP529" s="335"/>
      <c r="BQ529" s="335"/>
      <c r="BR529" s="335"/>
      <c r="BS529" s="335" t="str">
        <f t="shared" si="1007"/>
        <v/>
      </c>
      <c r="BT529" s="334"/>
      <c r="BU529" s="335"/>
      <c r="BV529" s="335"/>
      <c r="BW529" s="335"/>
      <c r="BX529" s="335" t="str">
        <f t="shared" si="1008"/>
        <v/>
      </c>
      <c r="BY529" s="334"/>
      <c r="BZ529" s="335"/>
      <c r="CA529" s="335"/>
      <c r="CB529" s="335"/>
      <c r="CC529" s="335" t="str">
        <f t="shared" si="1009"/>
        <v/>
      </c>
      <c r="CD529" s="334"/>
      <c r="CE529" s="335"/>
      <c r="CF529" s="335"/>
      <c r="CG529" s="335"/>
      <c r="CH529" s="997"/>
      <c r="CI529" s="97" t="str">
        <f t="shared" si="1010"/>
        <v/>
      </c>
      <c r="CJ529" s="998"/>
      <c r="CK529" s="335"/>
      <c r="CL529" s="97" t="str">
        <f t="shared" si="1011"/>
        <v/>
      </c>
      <c r="CM529" s="334"/>
      <c r="CN529" s="335"/>
      <c r="CO529" s="335"/>
      <c r="CP529" s="335"/>
      <c r="CQ529" s="97"/>
      <c r="CR529" s="334"/>
      <c r="CS529" s="335"/>
      <c r="CT529" s="335"/>
      <c r="CU529" s="335"/>
      <c r="CV529" s="97"/>
      <c r="CW529" s="334"/>
      <c r="CX529" s="335"/>
      <c r="CY529" s="335"/>
      <c r="CZ529" s="335"/>
      <c r="DA529" s="97"/>
      <c r="DB529" s="334"/>
      <c r="DC529" s="335"/>
      <c r="DD529" s="335"/>
      <c r="DE529" s="335"/>
      <c r="DF529" s="97" t="str">
        <f t="shared" si="933"/>
        <v/>
      </c>
      <c r="DG529" s="993"/>
      <c r="DH529" s="335"/>
      <c r="DI529" s="97" t="str">
        <f t="shared" si="949"/>
        <v/>
      </c>
      <c r="DJ529" s="334"/>
      <c r="DK529" s="335"/>
      <c r="DL529" s="335"/>
      <c r="DM529" s="97"/>
      <c r="DN529" s="334"/>
      <c r="DO529" s="335"/>
      <c r="DP529" s="335"/>
      <c r="DQ529" s="97"/>
      <c r="DR529" s="334"/>
      <c r="DS529" s="335"/>
      <c r="DT529" s="335"/>
      <c r="DU529" s="97"/>
      <c r="DV529" s="334"/>
      <c r="DW529" s="335"/>
      <c r="DX529" s="335"/>
      <c r="DY529" s="97" t="str">
        <f t="shared" si="934"/>
        <v/>
      </c>
      <c r="DZ529" s="998"/>
      <c r="EA529" s="335"/>
      <c r="EB529" s="97" t="str">
        <f t="shared" si="1015"/>
        <v/>
      </c>
      <c r="EC529" s="334"/>
      <c r="ED529" s="335"/>
      <c r="EE529" s="335"/>
      <c r="EF529" s="97"/>
      <c r="EG529" s="334"/>
      <c r="EH529" s="335"/>
      <c r="EI529" s="335"/>
      <c r="EJ529" s="97"/>
      <c r="EK529" s="334"/>
      <c r="EL529" s="335"/>
      <c r="EM529" s="335"/>
      <c r="EN529" s="97"/>
      <c r="EO529" s="334"/>
      <c r="EP529" s="335"/>
      <c r="EQ529" s="335"/>
      <c r="ER529" s="97" t="str">
        <f t="shared" si="1028"/>
        <v/>
      </c>
      <c r="ES529" s="993"/>
      <c r="ET529" s="335"/>
      <c r="EU529" s="97" t="str">
        <f t="shared" si="1017"/>
        <v/>
      </c>
      <c r="EV529" s="334"/>
      <c r="EW529" s="335"/>
      <c r="EX529" s="335"/>
      <c r="EY529" s="97"/>
      <c r="EZ529" s="334"/>
      <c r="FA529" s="335"/>
      <c r="FB529" s="335"/>
      <c r="FC529" s="97"/>
      <c r="FD529" s="334"/>
      <c r="FE529" s="335"/>
      <c r="FF529" s="335"/>
      <c r="FG529" s="97"/>
      <c r="FH529" s="334"/>
      <c r="FI529" s="335"/>
      <c r="FJ529" s="335"/>
      <c r="FK529" s="97" t="str">
        <f t="shared" si="938"/>
        <v/>
      </c>
      <c r="FL529" s="993"/>
      <c r="FM529" s="335"/>
      <c r="FN529" s="97" t="str">
        <f t="shared" si="1019"/>
        <v/>
      </c>
      <c r="FO529" s="334"/>
      <c r="FP529" s="335"/>
      <c r="FQ529" s="97"/>
      <c r="FR529" s="334"/>
      <c r="FS529" s="335"/>
      <c r="FT529" s="97"/>
      <c r="FU529" s="334"/>
      <c r="FV529" s="335"/>
      <c r="FW529" s="97"/>
      <c r="FX529" s="334"/>
      <c r="FY529" s="335"/>
      <c r="FZ529" s="97" t="str">
        <f t="shared" si="940"/>
        <v/>
      </c>
      <c r="GA529" s="993"/>
      <c r="GB529" s="335"/>
      <c r="GC529" s="510" t="str">
        <f t="shared" si="1021"/>
        <v/>
      </c>
      <c r="GD529" s="336"/>
      <c r="GE529" s="337"/>
      <c r="GF529" s="337"/>
      <c r="GG529" s="337"/>
      <c r="GH529" s="337"/>
      <c r="GI529" s="510"/>
      <c r="GJ529" s="336"/>
      <c r="GK529" s="337"/>
      <c r="GL529" s="337"/>
      <c r="GM529" s="337"/>
      <c r="GN529" s="337"/>
      <c r="GO529" s="510"/>
      <c r="GP529" s="336"/>
      <c r="GQ529" s="337"/>
      <c r="GR529" s="337"/>
      <c r="GS529" s="337"/>
      <c r="GT529" s="337"/>
      <c r="GU529" s="510"/>
      <c r="GV529" s="336"/>
      <c r="GW529" s="337"/>
      <c r="GX529" s="337"/>
      <c r="GY529" s="337"/>
      <c r="GZ529" s="336"/>
      <c r="HA529" s="510" t="str">
        <f t="shared" si="942"/>
        <v/>
      </c>
      <c r="HB529" s="994"/>
      <c r="HC529" s="337"/>
      <c r="HD529" s="510" t="str">
        <f t="shared" si="1023"/>
        <v/>
      </c>
      <c r="HE529" s="336"/>
      <c r="HF529" s="337"/>
      <c r="HG529" s="337"/>
      <c r="HH529" s="336"/>
      <c r="HI529" s="510"/>
      <c r="HJ529" s="336"/>
      <c r="HK529" s="337"/>
      <c r="HL529" s="337"/>
      <c r="HM529" s="336"/>
      <c r="HN529" s="510"/>
      <c r="HO529" s="336"/>
      <c r="HP529" s="337"/>
      <c r="HQ529" s="337"/>
      <c r="HR529" s="337"/>
      <c r="HS529" s="510"/>
      <c r="HT529" s="336"/>
      <c r="HU529" s="337"/>
      <c r="HV529" s="337"/>
      <c r="HW529" s="337"/>
      <c r="HX529" s="97" t="str">
        <f t="shared" si="944"/>
        <v/>
      </c>
      <c r="HY529" s="994"/>
      <c r="HZ529" s="337"/>
      <c r="IA529" s="510" t="str">
        <f t="shared" si="1025"/>
        <v/>
      </c>
      <c r="IB529" s="336"/>
      <c r="IC529" s="337"/>
      <c r="ID529" s="337"/>
      <c r="IE529" s="510"/>
      <c r="IF529" s="336"/>
      <c r="IG529" s="337"/>
      <c r="IH529" s="337"/>
      <c r="II529" s="510"/>
      <c r="IJ529" s="336"/>
      <c r="IK529" s="337"/>
      <c r="IL529" s="337"/>
      <c r="IM529" s="510"/>
      <c r="IN529" s="336"/>
      <c r="IO529" s="337"/>
      <c r="IP529" s="337"/>
      <c r="IQ529" s="97" t="str">
        <f t="shared" si="1026"/>
        <v/>
      </c>
      <c r="IR529" s="994"/>
      <c r="IS529" s="337"/>
      <c r="IT529" s="337"/>
      <c r="IU529" s="337"/>
      <c r="IV529" s="510" t="str">
        <f t="shared" si="1027"/>
        <v/>
      </c>
      <c r="IW529" s="995"/>
    </row>
    <row r="530" spans="1:257" x14ac:dyDescent="0.25">
      <c r="A530" s="548">
        <v>40</v>
      </c>
      <c r="B530" s="514"/>
      <c r="C530" s="514"/>
      <c r="D530" s="514"/>
      <c r="E530" s="514"/>
      <c r="F530" s="515"/>
      <c r="G530" s="514"/>
      <c r="H530" s="514"/>
      <c r="I530" s="514"/>
      <c r="J530" s="514"/>
      <c r="K530" s="514"/>
      <c r="L530" s="514"/>
      <c r="M530" s="514"/>
      <c r="N530" s="514"/>
      <c r="O530" s="514"/>
      <c r="P530" s="514"/>
      <c r="Q530" s="514"/>
      <c r="R530" s="514"/>
      <c r="S530" s="514"/>
      <c r="T530" s="514"/>
      <c r="U530" s="514"/>
      <c r="V530" s="514"/>
      <c r="W530" s="514"/>
      <c r="X530" s="514"/>
      <c r="Y530" s="514"/>
      <c r="Z530" s="514"/>
      <c r="AA530" s="514"/>
      <c r="AB530" s="514"/>
      <c r="AC530" s="514"/>
      <c r="AD530" s="514"/>
      <c r="AE530" s="514"/>
      <c r="AF530" s="514"/>
      <c r="AG530" s="514"/>
      <c r="AH530" s="514"/>
      <c r="AI530" s="514"/>
      <c r="AJ530" s="514"/>
      <c r="AK530" s="514"/>
      <c r="AL530" s="514"/>
      <c r="AM530" s="514"/>
      <c r="AN530" s="514"/>
      <c r="AO530" s="514"/>
      <c r="AP530" s="514"/>
      <c r="AQ530" s="514"/>
      <c r="AR530" s="514"/>
      <c r="AS530" s="514"/>
      <c r="AT530" s="514"/>
      <c r="AU530" s="514"/>
      <c r="AV530" s="514"/>
      <c r="AW530" s="514"/>
      <c r="AX530" s="514"/>
      <c r="AY530" s="514"/>
      <c r="AZ530" s="514"/>
      <c r="BA530" s="514"/>
      <c r="BB530" s="514"/>
      <c r="BC530" s="514"/>
      <c r="BD530" s="514"/>
      <c r="BE530" s="514"/>
      <c r="BF530" s="514"/>
      <c r="BG530" s="514"/>
      <c r="BH530" s="514"/>
      <c r="BI530" s="514"/>
      <c r="BJ530" s="514"/>
      <c r="BK530" s="514"/>
      <c r="BL530" s="514"/>
      <c r="BM530" s="514"/>
      <c r="BN530" s="514"/>
      <c r="BO530" s="514"/>
      <c r="BP530" s="514"/>
      <c r="BQ530" s="514"/>
      <c r="BR530" s="514"/>
      <c r="BS530" s="514"/>
      <c r="BT530" s="514"/>
      <c r="BU530" s="514"/>
      <c r="BV530" s="514"/>
      <c r="BW530" s="514"/>
      <c r="BX530" s="514"/>
      <c r="BY530" s="514"/>
      <c r="BZ530" s="514"/>
      <c r="CA530" s="514"/>
      <c r="CB530" s="514"/>
      <c r="CC530" s="514"/>
      <c r="CD530" s="514"/>
      <c r="CE530" s="514"/>
      <c r="CF530" s="514"/>
      <c r="CG530" s="514"/>
      <c r="CH530" s="516"/>
      <c r="CI530" s="514"/>
      <c r="CJ530" s="514"/>
      <c r="CK530" s="514"/>
      <c r="CL530" s="514"/>
      <c r="CM530" s="514"/>
      <c r="CN530" s="514"/>
      <c r="CO530" s="514"/>
      <c r="CP530" s="514"/>
      <c r="CQ530" s="514"/>
      <c r="CR530" s="514"/>
      <c r="CS530" s="514"/>
      <c r="CT530" s="514"/>
      <c r="CU530" s="514"/>
      <c r="CV530" s="514"/>
      <c r="CW530" s="514"/>
      <c r="CX530" s="514"/>
      <c r="CY530" s="514"/>
      <c r="CZ530" s="514"/>
      <c r="DA530" s="514"/>
      <c r="DB530" s="514"/>
      <c r="DC530" s="514"/>
      <c r="DD530" s="514"/>
      <c r="DE530" s="514"/>
      <c r="DF530" s="514"/>
      <c r="DG530" s="514"/>
      <c r="DH530" s="514"/>
      <c r="DI530" s="514"/>
      <c r="DJ530" s="514"/>
      <c r="DK530" s="514"/>
      <c r="DL530" s="514"/>
      <c r="DM530" s="514"/>
      <c r="DN530" s="514"/>
      <c r="DO530" s="514"/>
      <c r="DP530" s="514"/>
      <c r="DQ530" s="514"/>
      <c r="DR530" s="514"/>
      <c r="DS530" s="514"/>
      <c r="DT530" s="514"/>
      <c r="DU530" s="514"/>
      <c r="DV530" s="514"/>
      <c r="DW530" s="514"/>
      <c r="DX530" s="514"/>
      <c r="DY530" s="514"/>
      <c r="DZ530" s="514"/>
      <c r="EA530" s="514"/>
      <c r="EB530" s="514"/>
      <c r="EC530" s="514"/>
      <c r="ED530" s="514"/>
      <c r="EE530" s="514"/>
      <c r="EF530" s="514"/>
      <c r="EG530" s="514"/>
      <c r="EH530" s="514"/>
      <c r="EI530" s="514"/>
      <c r="EJ530" s="514"/>
      <c r="EK530" s="514"/>
      <c r="EL530" s="514"/>
      <c r="EM530" s="514"/>
      <c r="EN530" s="514"/>
      <c r="EO530" s="514"/>
      <c r="EP530" s="514"/>
      <c r="EQ530" s="514"/>
      <c r="ER530" s="514"/>
      <c r="ES530" s="514"/>
      <c r="ET530" s="514"/>
      <c r="EU530" s="514"/>
      <c r="EV530" s="514"/>
      <c r="EW530" s="514"/>
      <c r="EX530" s="514"/>
      <c r="EY530" s="514"/>
      <c r="EZ530" s="514"/>
      <c r="FA530" s="514"/>
      <c r="FB530" s="514"/>
      <c r="FC530" s="514"/>
      <c r="FD530" s="514"/>
      <c r="FE530" s="514"/>
      <c r="FF530" s="514"/>
      <c r="FG530" s="514"/>
      <c r="FH530" s="514"/>
      <c r="FI530" s="514"/>
      <c r="FJ530" s="514"/>
      <c r="FK530" s="514"/>
      <c r="FL530" s="514"/>
      <c r="FM530" s="514"/>
      <c r="FN530" s="514"/>
      <c r="FO530" s="514"/>
      <c r="FP530" s="514"/>
      <c r="FQ530" s="514"/>
      <c r="FR530" s="514"/>
      <c r="FS530" s="514"/>
      <c r="FT530" s="514"/>
      <c r="FU530" s="514"/>
      <c r="FV530" s="514"/>
      <c r="FW530" s="514"/>
      <c r="FX530" s="514"/>
      <c r="FY530" s="514"/>
      <c r="FZ530" s="514"/>
      <c r="GA530" s="514"/>
      <c r="GB530" s="514"/>
      <c r="GC530" s="514"/>
      <c r="GD530" s="514"/>
      <c r="GE530" s="514"/>
      <c r="GF530" s="514"/>
      <c r="GG530" s="514"/>
      <c r="GH530" s="514"/>
      <c r="GI530" s="514"/>
      <c r="GJ530" s="514"/>
      <c r="GK530" s="514"/>
      <c r="GL530" s="514"/>
      <c r="GM530" s="514"/>
      <c r="GN530" s="514"/>
      <c r="GO530" s="514"/>
      <c r="GP530" s="514"/>
      <c r="GQ530" s="514"/>
      <c r="GR530" s="514"/>
      <c r="GS530" s="514"/>
      <c r="GT530" s="514"/>
      <c r="GU530" s="514"/>
      <c r="GV530" s="514"/>
      <c r="GW530" s="514"/>
      <c r="GX530" s="514"/>
      <c r="GY530" s="514"/>
      <c r="GZ530" s="514"/>
      <c r="HA530" s="514"/>
      <c r="HB530" s="514"/>
      <c r="HC530" s="514"/>
      <c r="HD530" s="514"/>
      <c r="HE530" s="514"/>
      <c r="HF530" s="514"/>
      <c r="HG530" s="514"/>
      <c r="HH530" s="514"/>
      <c r="HI530" s="514"/>
      <c r="HJ530" s="514"/>
      <c r="HK530" s="514"/>
      <c r="HL530" s="514"/>
      <c r="HM530" s="514"/>
      <c r="HN530" s="514"/>
      <c r="HO530" s="514"/>
      <c r="HP530" s="514"/>
      <c r="HQ530" s="514"/>
      <c r="HR530" s="514"/>
      <c r="HS530" s="514"/>
      <c r="HT530" s="514"/>
      <c r="HU530" s="514"/>
      <c r="HV530" s="514"/>
      <c r="HW530" s="514"/>
      <c r="HX530" s="514"/>
      <c r="HY530" s="514"/>
      <c r="HZ530" s="514"/>
      <c r="IA530" s="514"/>
      <c r="IB530" s="514"/>
      <c r="IC530" s="514"/>
      <c r="ID530" s="514"/>
      <c r="IE530" s="514"/>
      <c r="IF530" s="514"/>
      <c r="IG530" s="514"/>
      <c r="IH530" s="514"/>
      <c r="II530" s="514"/>
      <c r="IJ530" s="514"/>
      <c r="IK530" s="514"/>
      <c r="IL530" s="514"/>
      <c r="IM530" s="514"/>
      <c r="IN530" s="514"/>
      <c r="IO530" s="514"/>
      <c r="IP530" s="514"/>
      <c r="IQ530" s="514"/>
      <c r="IR530" s="514"/>
      <c r="IS530" s="514"/>
      <c r="IT530" s="514"/>
      <c r="IU530" s="514"/>
      <c r="IV530" s="514"/>
      <c r="IW530" s="549"/>
    </row>
    <row r="531" spans="1:257" ht="99" x14ac:dyDescent="0.25">
      <c r="A531" s="996">
        <f t="shared" ref="A531" si="1029">A543</f>
        <v>41</v>
      </c>
      <c r="B531" s="507">
        <v>1</v>
      </c>
      <c r="C531" s="97" t="str">
        <f>IF(Proponentes!B522&gt;0,Proponentes!B522,"")</f>
        <v>UNION TEMPORAL CD SEGURIDAD</v>
      </c>
      <c r="D531" s="335"/>
      <c r="E531" s="335" t="s">
        <v>202</v>
      </c>
      <c r="F531" s="334" t="s">
        <v>1920</v>
      </c>
      <c r="G531" s="341">
        <v>46890</v>
      </c>
      <c r="H531" s="335" t="s">
        <v>1631</v>
      </c>
      <c r="I531" s="335"/>
      <c r="J531" s="335"/>
      <c r="K531" s="335"/>
      <c r="L531" s="335" t="s">
        <v>204</v>
      </c>
      <c r="M531" s="334" t="s">
        <v>1664</v>
      </c>
      <c r="N531" s="341">
        <v>45287</v>
      </c>
      <c r="O531" s="335" t="s">
        <v>1631</v>
      </c>
      <c r="P531" s="335"/>
      <c r="Q531" s="341"/>
      <c r="R531" s="335"/>
      <c r="S531" s="335"/>
      <c r="T531" s="334"/>
      <c r="U531" s="335"/>
      <c r="V531" s="335"/>
      <c r="W531" s="335"/>
      <c r="X531" s="335"/>
      <c r="Y531" s="335"/>
      <c r="Z531" s="335"/>
      <c r="AA531" s="334"/>
      <c r="AB531" s="335"/>
      <c r="AC531" s="335"/>
      <c r="AD531" s="335"/>
      <c r="AE531" s="335"/>
      <c r="AF531" s="335"/>
      <c r="AG531" s="97" t="str">
        <f t="shared" ref="AG531" si="1030">IF(E531="","",IF(K531=0,IF(R531=0,IF(Y531=0,IF(AF531=0,"CUMPLE","NO CUMPLE"),"NO CUMPLE"),"NO CUMPLE"),"NO CUMPLE"))</f>
        <v>CUMPLE</v>
      </c>
      <c r="AH531" s="993"/>
      <c r="AI531" s="335"/>
      <c r="AJ531" s="335" t="str">
        <f t="shared" ref="AJ531" si="1031">IF(E531&gt;0,E531,"")</f>
        <v>DELTHAC 1 SEGURIDAD LTDA</v>
      </c>
      <c r="AK531" s="335" t="s">
        <v>1631</v>
      </c>
      <c r="AL531" s="334" t="s">
        <v>332</v>
      </c>
      <c r="AM531" s="341">
        <v>46890</v>
      </c>
      <c r="AN531" s="335"/>
      <c r="AO531" s="335"/>
      <c r="AP531" s="335"/>
      <c r="AQ531" s="335" t="s">
        <v>204</v>
      </c>
      <c r="AR531" s="335" t="s">
        <v>1631</v>
      </c>
      <c r="AS531" s="334" t="s">
        <v>374</v>
      </c>
      <c r="AT531" s="341">
        <v>45287</v>
      </c>
      <c r="AU531" s="335"/>
      <c r="AV531" s="341"/>
      <c r="AW531" s="335"/>
      <c r="AX531" s="335"/>
      <c r="AY531" s="335"/>
      <c r="AZ531" s="334"/>
      <c r="BA531" s="335"/>
      <c r="BB531" s="335"/>
      <c r="BC531" s="335"/>
      <c r="BD531" s="335"/>
      <c r="BE531" s="335"/>
      <c r="BF531" s="335"/>
      <c r="BG531" s="334"/>
      <c r="BH531" s="335"/>
      <c r="BI531" s="335"/>
      <c r="BJ531" s="335"/>
      <c r="BK531" s="335"/>
      <c r="BL531" s="97" t="str">
        <f t="shared" ref="BL531" si="1032">IF(AJ531="","",IF(AP531=0,IF(AW531=0,IF(BD531=0,IF(BK531=0,"CUMPLE","NO CUMPLE"),"NO CUMPLE"),"NO CUMPLE"),"NO CUMPLE"))</f>
        <v>CUMPLE</v>
      </c>
      <c r="BM531" s="993"/>
      <c r="BN531" s="335" t="str">
        <f t="shared" ref="BN531:BN542" si="1033">IF(E531&gt;0,E531,"")</f>
        <v>DELTHAC 1 SEGURIDAD LTDA</v>
      </c>
      <c r="BO531" s="334" t="s">
        <v>1921</v>
      </c>
      <c r="BP531" s="335" t="s">
        <v>1631</v>
      </c>
      <c r="BQ531" s="335">
        <v>21</v>
      </c>
      <c r="BR531" s="335"/>
      <c r="BS531" s="335" t="str">
        <f t="shared" ref="BS531:BS542" si="1034">IF(L531&gt;0,L531,"")</f>
        <v>COMPAÑÍA   DE   SERVICIOS   DE   VIGILANCIA   PRIVADA PORTILLA Y PORTILLA LTDA. COSERVIPP LTDA.</v>
      </c>
      <c r="BT531" s="334" t="s">
        <v>1922</v>
      </c>
      <c r="BU531" s="335" t="s">
        <v>1631</v>
      </c>
      <c r="BV531" s="335">
        <v>16</v>
      </c>
      <c r="BW531" s="335"/>
      <c r="BX531" s="335" t="str">
        <f t="shared" ref="BX531:BX542" si="1035">IF(S531&gt;0,S531,"")</f>
        <v/>
      </c>
      <c r="BY531" s="334"/>
      <c r="BZ531" s="335"/>
      <c r="CA531" s="335"/>
      <c r="CB531" s="335"/>
      <c r="CC531" s="335" t="str">
        <f t="shared" ref="CC531:CC542" si="1036">IF(Z531&gt;0,Z531,"")</f>
        <v/>
      </c>
      <c r="CD531" s="334"/>
      <c r="CE531" s="335"/>
      <c r="CF531" s="335"/>
      <c r="CG531" s="335"/>
      <c r="CH531" s="997">
        <f>Proponentes!N522</f>
        <v>0</v>
      </c>
      <c r="CI531" s="97" t="str">
        <f t="shared" ref="CI531:CI542" si="1037">IF(BN531="","",IF(CJ531=0,"CUMPLE","NO CUMPLE"))</f>
        <v>CUMPLE</v>
      </c>
      <c r="CJ531" s="998"/>
      <c r="CK531" s="335"/>
      <c r="CL531" s="97" t="str">
        <f t="shared" ref="CL531:CL542" si="1038">IF(E531&gt;0,E531,"")</f>
        <v>DELTHAC 1 SEGURIDAD LTDA</v>
      </c>
      <c r="CM531" s="509" t="s">
        <v>332</v>
      </c>
      <c r="CN531" s="335" t="s">
        <v>1538</v>
      </c>
      <c r="CO531" s="335" t="s">
        <v>1631</v>
      </c>
      <c r="CP531" s="335"/>
      <c r="CQ531" s="335" t="s">
        <v>204</v>
      </c>
      <c r="CR531" s="509" t="s">
        <v>315</v>
      </c>
      <c r="CS531" s="335" t="s">
        <v>1538</v>
      </c>
      <c r="CT531" s="335" t="s">
        <v>1631</v>
      </c>
      <c r="CU531" s="335"/>
      <c r="CV531" s="97"/>
      <c r="CW531" s="334"/>
      <c r="CX531" s="335"/>
      <c r="CY531" s="335"/>
      <c r="CZ531" s="335"/>
      <c r="DA531" s="97"/>
      <c r="DB531" s="334"/>
      <c r="DC531" s="335"/>
      <c r="DD531" s="335"/>
      <c r="DE531" s="335"/>
      <c r="DF531" s="97" t="str">
        <f t="shared" ref="DF531" si="1039">IF(CL531="","",IF(CP531=0,IF(CU531=0,IF(CZ531=0,IF(DE531=0,"CUMPLE","NO CUMPLE"),"NO CUMPLE"),"NO CUMPLE"),"NO CUMPLE"))</f>
        <v>CUMPLE</v>
      </c>
      <c r="DG531" s="993"/>
      <c r="DH531" s="335"/>
      <c r="DI531" s="97" t="str">
        <f t="shared" ref="DI531" si="1040">IF(E531&gt;0,E531,"")</f>
        <v>DELTHAC 1 SEGURIDAD LTDA</v>
      </c>
      <c r="DJ531" s="334" t="s">
        <v>332</v>
      </c>
      <c r="DK531" s="335" t="s">
        <v>1631</v>
      </c>
      <c r="DL531" s="335"/>
      <c r="DM531" s="335" t="s">
        <v>204</v>
      </c>
      <c r="DN531" s="334" t="s">
        <v>332</v>
      </c>
      <c r="DO531" s="335" t="s">
        <v>1631</v>
      </c>
      <c r="DP531" s="335"/>
      <c r="DQ531" s="97"/>
      <c r="DR531" s="334"/>
      <c r="DS531" s="335"/>
      <c r="DT531" s="335"/>
      <c r="DU531" s="97"/>
      <c r="DV531" s="334"/>
      <c r="DW531" s="335"/>
      <c r="DX531" s="335"/>
      <c r="DY531" s="97" t="str">
        <f t="shared" ref="DY531" si="1041">IF(DI531="","",IF(DL531=0,IF(DP531=0,IF(DT531=0,IF(DX531=0,"CUMPLE","NO CUMPLE"),"NO CUMPLE"),"NO CUMPLE"),"NO CUMPLE"))</f>
        <v>CUMPLE</v>
      </c>
      <c r="DZ531" s="998"/>
      <c r="EA531" s="335"/>
      <c r="EB531" s="97" t="str">
        <f t="shared" ref="EB531:EB542" si="1042">IF(E531&gt;0,E531,"")</f>
        <v>DELTHAC 1 SEGURIDAD LTDA</v>
      </c>
      <c r="EC531" s="334" t="s">
        <v>332</v>
      </c>
      <c r="ED531" s="335" t="s">
        <v>1631</v>
      </c>
      <c r="EE531" s="335"/>
      <c r="EF531" s="92" t="s">
        <v>1923</v>
      </c>
      <c r="EG531" s="334" t="s">
        <v>332</v>
      </c>
      <c r="EH531" s="335" t="s">
        <v>1631</v>
      </c>
      <c r="EI531" s="335"/>
      <c r="EJ531" s="97"/>
      <c r="EK531" s="334"/>
      <c r="EL531" s="335"/>
      <c r="EM531" s="335"/>
      <c r="EN531" s="97"/>
      <c r="EO531" s="334"/>
      <c r="EP531" s="335"/>
      <c r="EQ531" s="335"/>
      <c r="ER531" s="97" t="str">
        <f>IF(EB531="","",IF(EE531=0,IF(EI531=0,IF(EM531=0,IF(EQ531=0,"CUMPLE","NO CUMPLE"),"NO CUMPLE"),"NO CUMPLE"),"NO CUMPLE"))</f>
        <v>CUMPLE</v>
      </c>
      <c r="ES531" s="993"/>
      <c r="ET531" s="335"/>
      <c r="EU531" s="97" t="str">
        <f t="shared" ref="EU531:EU542" si="1043">IF(E531&gt;0,E531,"")</f>
        <v>DELTHAC 1 SEGURIDAD LTDA</v>
      </c>
      <c r="EV531" s="334" t="s">
        <v>750</v>
      </c>
      <c r="EW531" s="335" t="s">
        <v>1631</v>
      </c>
      <c r="EX531" s="335"/>
      <c r="EY531" s="97" t="s">
        <v>1923</v>
      </c>
      <c r="EZ531" s="334" t="s">
        <v>1664</v>
      </c>
      <c r="FA531" s="335" t="s">
        <v>1631</v>
      </c>
      <c r="FB531" s="335"/>
      <c r="FC531" s="97"/>
      <c r="FD531" s="334"/>
      <c r="FE531" s="335"/>
      <c r="FF531" s="335"/>
      <c r="FG531" s="97"/>
      <c r="FH531" s="334"/>
      <c r="FI531" s="335"/>
      <c r="FJ531" s="335"/>
      <c r="FK531" s="97" t="str">
        <f t="shared" ref="FK531" si="1044">IF(EU531="","",IF(EX531=0,IF(FB531=0,IF(FF531=0,IF(FJ531=0,"CUMPLE","NO CUMPLE"),"NO CUMPLE"),"NO CUMPLE"),"NO CUMPLE"))</f>
        <v>CUMPLE</v>
      </c>
      <c r="FL531" s="993"/>
      <c r="FM531" s="335"/>
      <c r="FN531" s="97" t="str">
        <f t="shared" ref="FN531:FN542" si="1045">IF(E531&gt;0,E531,"")</f>
        <v>DELTHAC 1 SEGURIDAD LTDA</v>
      </c>
      <c r="FO531" s="334" t="s">
        <v>319</v>
      </c>
      <c r="FP531" s="335"/>
      <c r="FQ531" s="97" t="s">
        <v>1923</v>
      </c>
      <c r="FR531" s="334" t="s">
        <v>321</v>
      </c>
      <c r="FS531" s="335"/>
      <c r="FT531" s="97"/>
      <c r="FU531" s="334"/>
      <c r="FV531" s="335"/>
      <c r="FW531" s="97"/>
      <c r="FX531" s="334"/>
      <c r="FY531" s="335"/>
      <c r="FZ531" s="97" t="str">
        <f t="shared" ref="FZ531" si="1046">IF(FN531="","",IF(FP531=0,IF(FS531=0,IF(FV531=0,IF(FY531=0,"CUMPLE","NO CUMPLE"),"NO CUMPLE"),"NO CUMPLE"),"NO CUMPLE"))</f>
        <v>CUMPLE</v>
      </c>
      <c r="GA531" s="993"/>
      <c r="GB531" s="335"/>
      <c r="GC531" s="510" t="str">
        <f t="shared" ref="GC531:GC542" si="1047">IF(E531&gt;0,E531,"")</f>
        <v>DELTHAC 1 SEGURIDAD LTDA</v>
      </c>
      <c r="GD531" s="336" t="s">
        <v>358</v>
      </c>
      <c r="GE531" s="337" t="s">
        <v>1631</v>
      </c>
      <c r="GF531" s="337"/>
      <c r="GG531" s="337"/>
      <c r="GH531" s="337"/>
      <c r="GI531" s="533" t="s">
        <v>1923</v>
      </c>
      <c r="GJ531" s="336" t="s">
        <v>341</v>
      </c>
      <c r="GK531" s="337" t="s">
        <v>1631</v>
      </c>
      <c r="GL531" s="337"/>
      <c r="GM531" s="337"/>
      <c r="GN531" s="337"/>
      <c r="GO531" s="510"/>
      <c r="GP531" s="336"/>
      <c r="GQ531" s="337"/>
      <c r="GR531" s="337"/>
      <c r="GS531" s="337"/>
      <c r="GT531" s="337"/>
      <c r="GU531" s="510"/>
      <c r="GV531" s="336"/>
      <c r="GW531" s="337"/>
      <c r="GX531" s="337"/>
      <c r="GY531" s="337"/>
      <c r="GZ531" s="336"/>
      <c r="HA531" s="510" t="str">
        <f t="shared" ref="HA531" si="1048">IF(GC531="","",IF(GH531=0,IF(GN531=0,IF(GT531=0,IF(GZ531=0,"CUMPLE","NO CUMPLE"),"NO CUMPLE"),"NO CUMPLE"),"NO CUMPLE"))</f>
        <v>CUMPLE</v>
      </c>
      <c r="HB531" s="994"/>
      <c r="HC531" s="337"/>
      <c r="HD531" s="510" t="str">
        <f t="shared" ref="HD531:HD542" si="1049">IF(E531&gt;0,E531,"")</f>
        <v>DELTHAC 1 SEGURIDAD LTDA</v>
      </c>
      <c r="HE531" s="336" t="s">
        <v>315</v>
      </c>
      <c r="HF531" s="337"/>
      <c r="HG531" s="337" t="s">
        <v>1631</v>
      </c>
      <c r="HH531" s="336"/>
      <c r="HI531" s="510" t="s">
        <v>1923</v>
      </c>
      <c r="HJ531" s="336" t="s">
        <v>321</v>
      </c>
      <c r="HK531" s="337" t="s">
        <v>1631</v>
      </c>
      <c r="HL531" s="337" t="s">
        <v>1631</v>
      </c>
      <c r="HM531" s="336"/>
      <c r="HN531" s="510"/>
      <c r="HO531" s="336"/>
      <c r="HP531" s="337"/>
      <c r="HQ531" s="337"/>
      <c r="HR531" s="337"/>
      <c r="HS531" s="510"/>
      <c r="HT531" s="336"/>
      <c r="HU531" s="337"/>
      <c r="HV531" s="337"/>
      <c r="HW531" s="337"/>
      <c r="HX531" s="97" t="str">
        <f t="shared" ref="HX531" si="1050">IF(HD531="","",IF(HH531=0,IF(HM531=0,IF(HR531=0,IF(HW531=0,"CUMPLE","NO CUMPLE"),"NO CUMPLE"),"NO CUMPLE"),"NO CUMPLE"))</f>
        <v>CUMPLE</v>
      </c>
      <c r="HY531" s="994"/>
      <c r="HZ531" s="337"/>
      <c r="IA531" s="510" t="str">
        <f t="shared" ref="IA531:IA542" si="1051">IF(E531&gt;0,E531,"")</f>
        <v>DELTHAC 1 SEGURIDAD LTDA</v>
      </c>
      <c r="IB531" s="336" t="s">
        <v>332</v>
      </c>
      <c r="IC531" s="337" t="s">
        <v>1631</v>
      </c>
      <c r="ID531" s="337"/>
      <c r="IE531" s="533" t="s">
        <v>1923</v>
      </c>
      <c r="IF531" s="336" t="s">
        <v>332</v>
      </c>
      <c r="IG531" s="337" t="s">
        <v>1631</v>
      </c>
      <c r="IH531" s="337"/>
      <c r="II531" s="510"/>
      <c r="IJ531" s="336"/>
      <c r="IK531" s="337"/>
      <c r="IL531" s="337"/>
      <c r="IM531" s="510"/>
      <c r="IN531" s="336"/>
      <c r="IO531" s="337"/>
      <c r="IP531" s="337"/>
      <c r="IQ531" s="97" t="str">
        <f t="shared" ref="IQ531:IQ542" si="1052">IF(IA531="","",IF(ID531=0,IF(IH531=0,IF(IL531=0,IF(IP531=0,"CUMPLE","NO CUMPLE"),"NO CUMPLE"),"NO CUMPLE"),"NO CUMPLE"))</f>
        <v>CUMPLE</v>
      </c>
      <c r="IR531" s="994"/>
      <c r="IS531" s="337"/>
      <c r="IT531" s="337" t="s">
        <v>1631</v>
      </c>
      <c r="IU531" s="337">
        <v>1</v>
      </c>
      <c r="IV531" s="510" t="str">
        <f t="shared" ref="IV531:IV542" si="1053">IF(IT531&lt;&gt;"",IF(IT531="SI","CUMPLE","NO CUMPLE"),"")</f>
        <v>CUMPLE</v>
      </c>
      <c r="IW531" s="995"/>
    </row>
    <row r="532" spans="1:257" x14ac:dyDescent="0.25">
      <c r="A532" s="996"/>
      <c r="B532" s="507">
        <v>2</v>
      </c>
      <c r="C532" s="97" t="str">
        <f>IF(Proponentes!B523&gt;0,Proponentes!B523,"")</f>
        <v/>
      </c>
      <c r="D532" s="335"/>
      <c r="E532" s="335"/>
      <c r="F532" s="334"/>
      <c r="G532" s="335"/>
      <c r="H532" s="335"/>
      <c r="I532" s="335"/>
      <c r="J532" s="335"/>
      <c r="K532" s="335"/>
      <c r="L532" s="335"/>
      <c r="M532" s="334"/>
      <c r="N532" s="335"/>
      <c r="O532" s="335"/>
      <c r="P532" s="335"/>
      <c r="Q532" s="335"/>
      <c r="R532" s="335"/>
      <c r="S532" s="335"/>
      <c r="T532" s="334"/>
      <c r="U532" s="335"/>
      <c r="V532" s="335"/>
      <c r="W532" s="335"/>
      <c r="X532" s="335"/>
      <c r="Y532" s="335"/>
      <c r="Z532" s="335"/>
      <c r="AA532" s="334"/>
      <c r="AB532" s="335"/>
      <c r="AC532" s="335"/>
      <c r="AD532" s="335"/>
      <c r="AE532" s="335"/>
      <c r="AF532" s="335"/>
      <c r="AG532" s="97" t="str">
        <f t="shared" si="925"/>
        <v/>
      </c>
      <c r="AH532" s="993"/>
      <c r="AI532" s="335"/>
      <c r="AJ532" s="335" t="str">
        <f t="shared" si="926"/>
        <v/>
      </c>
      <c r="AK532" s="335"/>
      <c r="AL532" s="334"/>
      <c r="AM532" s="335"/>
      <c r="AN532" s="335"/>
      <c r="AO532" s="335"/>
      <c r="AP532" s="335"/>
      <c r="AQ532" s="335"/>
      <c r="AR532" s="335"/>
      <c r="AS532" s="334"/>
      <c r="AT532" s="335"/>
      <c r="AU532" s="335"/>
      <c r="AV532" s="335"/>
      <c r="AW532" s="335"/>
      <c r="AX532" s="335"/>
      <c r="AY532" s="335"/>
      <c r="AZ532" s="334"/>
      <c r="BA532" s="335"/>
      <c r="BB532" s="335"/>
      <c r="BC532" s="335"/>
      <c r="BD532" s="335"/>
      <c r="BE532" s="335"/>
      <c r="BF532" s="335"/>
      <c r="BG532" s="334"/>
      <c r="BH532" s="335"/>
      <c r="BI532" s="335"/>
      <c r="BJ532" s="335"/>
      <c r="BK532" s="335"/>
      <c r="BL532" s="97" t="str">
        <f t="shared" si="927"/>
        <v/>
      </c>
      <c r="BM532" s="993"/>
      <c r="BN532" s="335" t="str">
        <f t="shared" si="1033"/>
        <v/>
      </c>
      <c r="BO532" s="334"/>
      <c r="BP532" s="335"/>
      <c r="BQ532" s="335"/>
      <c r="BR532" s="335"/>
      <c r="BS532" s="335" t="str">
        <f t="shared" si="1034"/>
        <v/>
      </c>
      <c r="BT532" s="334"/>
      <c r="BU532" s="335"/>
      <c r="BV532" s="335"/>
      <c r="BW532" s="335"/>
      <c r="BX532" s="335" t="str">
        <f t="shared" si="1035"/>
        <v/>
      </c>
      <c r="BY532" s="334"/>
      <c r="BZ532" s="335"/>
      <c r="CA532" s="335"/>
      <c r="CB532" s="335"/>
      <c r="CC532" s="335" t="str">
        <f t="shared" si="1036"/>
        <v/>
      </c>
      <c r="CD532" s="334"/>
      <c r="CE532" s="335"/>
      <c r="CF532" s="335"/>
      <c r="CG532" s="335"/>
      <c r="CH532" s="997"/>
      <c r="CI532" s="97" t="str">
        <f t="shared" si="1037"/>
        <v/>
      </c>
      <c r="CJ532" s="998"/>
      <c r="CK532" s="335"/>
      <c r="CL532" s="97" t="str">
        <f t="shared" si="1038"/>
        <v/>
      </c>
      <c r="CM532" s="334"/>
      <c r="CN532" s="335"/>
      <c r="CO532" s="335"/>
      <c r="CP532" s="335"/>
      <c r="CQ532" s="97"/>
      <c r="CR532" s="334"/>
      <c r="CS532" s="335"/>
      <c r="CT532" s="335"/>
      <c r="CU532" s="335"/>
      <c r="CV532" s="97"/>
      <c r="CW532" s="334"/>
      <c r="CX532" s="335"/>
      <c r="CY532" s="335"/>
      <c r="CZ532" s="335"/>
      <c r="DA532" s="97"/>
      <c r="DB532" s="334"/>
      <c r="DC532" s="335"/>
      <c r="DD532" s="335"/>
      <c r="DE532" s="335"/>
      <c r="DF532" s="97" t="str">
        <f t="shared" si="933"/>
        <v/>
      </c>
      <c r="DG532" s="993"/>
      <c r="DH532" s="335"/>
      <c r="DI532" s="97" t="str">
        <f t="shared" si="949"/>
        <v/>
      </c>
      <c r="DJ532" s="334"/>
      <c r="DK532" s="335"/>
      <c r="DL532" s="335"/>
      <c r="DM532" s="97"/>
      <c r="DN532" s="334"/>
      <c r="DO532" s="335"/>
      <c r="DP532" s="335"/>
      <c r="DQ532" s="97"/>
      <c r="DR532" s="334"/>
      <c r="DS532" s="335"/>
      <c r="DT532" s="335"/>
      <c r="DU532" s="97"/>
      <c r="DV532" s="334"/>
      <c r="DW532" s="335"/>
      <c r="DX532" s="335"/>
      <c r="DY532" s="97" t="str">
        <f t="shared" si="934"/>
        <v/>
      </c>
      <c r="DZ532" s="998"/>
      <c r="EA532" s="335"/>
      <c r="EB532" s="97" t="str">
        <f t="shared" si="1042"/>
        <v/>
      </c>
      <c r="EC532" s="334"/>
      <c r="ED532" s="335"/>
      <c r="EE532" s="335"/>
      <c r="EF532" s="97"/>
      <c r="EG532" s="334"/>
      <c r="EH532" s="335"/>
      <c r="EI532" s="335"/>
      <c r="EJ532" s="97"/>
      <c r="EK532" s="334"/>
      <c r="EL532" s="335"/>
      <c r="EM532" s="335"/>
      <c r="EN532" s="97"/>
      <c r="EO532" s="334"/>
      <c r="EP532" s="335"/>
      <c r="EQ532" s="335"/>
      <c r="ER532" s="97" t="str">
        <f t="shared" ref="ER532:ER541" si="1054">IF(EB532="","",IF(EE532=0,IF(EI532=0,IF(EM532=0,IF(EQ532=0,"CUMPLE","NO CUMPLE"),"NO CUMPLE"),"NO CUMPLE"),"NO CUMPLE"))</f>
        <v/>
      </c>
      <c r="ES532" s="993"/>
      <c r="ET532" s="335"/>
      <c r="EU532" s="97" t="str">
        <f t="shared" si="1043"/>
        <v/>
      </c>
      <c r="EV532" s="334"/>
      <c r="EW532" s="335"/>
      <c r="EX532" s="335"/>
      <c r="EY532" s="97"/>
      <c r="EZ532" s="334"/>
      <c r="FA532" s="335"/>
      <c r="FB532" s="335"/>
      <c r="FC532" s="97"/>
      <c r="FD532" s="334"/>
      <c r="FE532" s="335"/>
      <c r="FF532" s="335"/>
      <c r="FG532" s="97"/>
      <c r="FH532" s="334"/>
      <c r="FI532" s="335"/>
      <c r="FJ532" s="335"/>
      <c r="FK532" s="97" t="str">
        <f t="shared" si="938"/>
        <v/>
      </c>
      <c r="FL532" s="993"/>
      <c r="FM532" s="335"/>
      <c r="FN532" s="97" t="str">
        <f t="shared" si="1045"/>
        <v/>
      </c>
      <c r="FO532" s="334"/>
      <c r="FP532" s="335"/>
      <c r="FQ532" s="97"/>
      <c r="FR532" s="334"/>
      <c r="FS532" s="335"/>
      <c r="FT532" s="97"/>
      <c r="FU532" s="334"/>
      <c r="FV532" s="335"/>
      <c r="FW532" s="97"/>
      <c r="FX532" s="334"/>
      <c r="FY532" s="335"/>
      <c r="FZ532" s="97" t="str">
        <f t="shared" si="940"/>
        <v/>
      </c>
      <c r="GA532" s="993"/>
      <c r="GB532" s="335"/>
      <c r="GC532" s="510" t="str">
        <f t="shared" si="1047"/>
        <v/>
      </c>
      <c r="GD532" s="336"/>
      <c r="GE532" s="337"/>
      <c r="GF532" s="337"/>
      <c r="GG532" s="337"/>
      <c r="GH532" s="337"/>
      <c r="GI532" s="510"/>
      <c r="GJ532" s="336"/>
      <c r="GK532" s="337"/>
      <c r="GL532" s="337"/>
      <c r="GM532" s="337"/>
      <c r="GN532" s="337"/>
      <c r="GO532" s="510"/>
      <c r="GP532" s="336"/>
      <c r="GQ532" s="337"/>
      <c r="GR532" s="337"/>
      <c r="GS532" s="337"/>
      <c r="GT532" s="337"/>
      <c r="GU532" s="510"/>
      <c r="GV532" s="336"/>
      <c r="GW532" s="337"/>
      <c r="GX532" s="337"/>
      <c r="GY532" s="337"/>
      <c r="GZ532" s="336"/>
      <c r="HA532" s="510" t="str">
        <f t="shared" si="942"/>
        <v/>
      </c>
      <c r="HB532" s="994"/>
      <c r="HC532" s="337"/>
      <c r="HD532" s="510" t="str">
        <f t="shared" si="1049"/>
        <v/>
      </c>
      <c r="HE532" s="336"/>
      <c r="HF532" s="337"/>
      <c r="HG532" s="337"/>
      <c r="HH532" s="336"/>
      <c r="HI532" s="510"/>
      <c r="HJ532" s="336"/>
      <c r="HK532" s="337"/>
      <c r="HL532" s="337"/>
      <c r="HM532" s="336"/>
      <c r="HN532" s="510"/>
      <c r="HO532" s="336"/>
      <c r="HP532" s="337"/>
      <c r="HQ532" s="337"/>
      <c r="HR532" s="337"/>
      <c r="HS532" s="510"/>
      <c r="HT532" s="336"/>
      <c r="HU532" s="337"/>
      <c r="HV532" s="337"/>
      <c r="HW532" s="337"/>
      <c r="HX532" s="97" t="str">
        <f t="shared" si="944"/>
        <v/>
      </c>
      <c r="HY532" s="994"/>
      <c r="HZ532" s="337"/>
      <c r="IA532" s="510" t="str">
        <f t="shared" si="1051"/>
        <v/>
      </c>
      <c r="IB532" s="336"/>
      <c r="IC532" s="337"/>
      <c r="ID532" s="337"/>
      <c r="IE532" s="510"/>
      <c r="IF532" s="336"/>
      <c r="IG532" s="337"/>
      <c r="IH532" s="337"/>
      <c r="II532" s="510"/>
      <c r="IJ532" s="336"/>
      <c r="IK532" s="337"/>
      <c r="IL532" s="337"/>
      <c r="IM532" s="510"/>
      <c r="IN532" s="336"/>
      <c r="IO532" s="337"/>
      <c r="IP532" s="337"/>
      <c r="IQ532" s="97" t="str">
        <f t="shared" si="1052"/>
        <v/>
      </c>
      <c r="IR532" s="994"/>
      <c r="IS532" s="337"/>
      <c r="IT532" s="337"/>
      <c r="IU532" s="337"/>
      <c r="IV532" s="510" t="str">
        <f t="shared" si="1053"/>
        <v/>
      </c>
      <c r="IW532" s="995"/>
    </row>
    <row r="533" spans="1:257" x14ac:dyDescent="0.25">
      <c r="A533" s="996"/>
      <c r="B533" s="507">
        <v>3</v>
      </c>
      <c r="C533" s="97" t="str">
        <f>IF(Proponentes!B524&gt;0,Proponentes!B524,"")</f>
        <v/>
      </c>
      <c r="D533" s="335"/>
      <c r="E533" s="335"/>
      <c r="F533" s="334"/>
      <c r="G533" s="335"/>
      <c r="H533" s="335"/>
      <c r="I533" s="335"/>
      <c r="J533" s="335"/>
      <c r="K533" s="335"/>
      <c r="L533" s="335"/>
      <c r="M533" s="334"/>
      <c r="N533" s="335"/>
      <c r="O533" s="335"/>
      <c r="P533" s="335"/>
      <c r="Q533" s="335"/>
      <c r="R533" s="335"/>
      <c r="S533" s="335"/>
      <c r="T533" s="334"/>
      <c r="U533" s="335"/>
      <c r="V533" s="335"/>
      <c r="W533" s="335"/>
      <c r="X533" s="335"/>
      <c r="Y533" s="335"/>
      <c r="Z533" s="335"/>
      <c r="AA533" s="334"/>
      <c r="AB533" s="335"/>
      <c r="AC533" s="335"/>
      <c r="AD533" s="335"/>
      <c r="AE533" s="335"/>
      <c r="AF533" s="335"/>
      <c r="AG533" s="97" t="str">
        <f t="shared" si="925"/>
        <v/>
      </c>
      <c r="AH533" s="993"/>
      <c r="AI533" s="335"/>
      <c r="AJ533" s="335" t="str">
        <f t="shared" si="926"/>
        <v/>
      </c>
      <c r="AK533" s="335"/>
      <c r="AL533" s="334"/>
      <c r="AM533" s="335"/>
      <c r="AN533" s="335"/>
      <c r="AO533" s="335"/>
      <c r="AP533" s="335"/>
      <c r="AQ533" s="335"/>
      <c r="AR533" s="335"/>
      <c r="AS533" s="334"/>
      <c r="AT533" s="335"/>
      <c r="AU533" s="335"/>
      <c r="AV533" s="335"/>
      <c r="AW533" s="335"/>
      <c r="AX533" s="335"/>
      <c r="AY533" s="335"/>
      <c r="AZ533" s="334"/>
      <c r="BA533" s="335"/>
      <c r="BB533" s="335"/>
      <c r="BC533" s="335"/>
      <c r="BD533" s="335"/>
      <c r="BE533" s="335"/>
      <c r="BF533" s="335"/>
      <c r="BG533" s="334"/>
      <c r="BH533" s="335"/>
      <c r="BI533" s="335"/>
      <c r="BJ533" s="335"/>
      <c r="BK533" s="335"/>
      <c r="BL533" s="97" t="str">
        <f t="shared" si="927"/>
        <v/>
      </c>
      <c r="BM533" s="993"/>
      <c r="BN533" s="335" t="str">
        <f t="shared" si="1033"/>
        <v/>
      </c>
      <c r="BO533" s="334"/>
      <c r="BP533" s="335"/>
      <c r="BQ533" s="335"/>
      <c r="BR533" s="335"/>
      <c r="BS533" s="335" t="str">
        <f t="shared" si="1034"/>
        <v/>
      </c>
      <c r="BT533" s="334"/>
      <c r="BU533" s="335"/>
      <c r="BV533" s="335"/>
      <c r="BW533" s="335"/>
      <c r="BX533" s="335" t="str">
        <f t="shared" si="1035"/>
        <v/>
      </c>
      <c r="BY533" s="334"/>
      <c r="BZ533" s="335"/>
      <c r="CA533" s="335"/>
      <c r="CB533" s="335"/>
      <c r="CC533" s="335" t="str">
        <f t="shared" si="1036"/>
        <v/>
      </c>
      <c r="CD533" s="334"/>
      <c r="CE533" s="335"/>
      <c r="CF533" s="335"/>
      <c r="CG533" s="335"/>
      <c r="CH533" s="997"/>
      <c r="CI533" s="97" t="str">
        <f t="shared" si="1037"/>
        <v/>
      </c>
      <c r="CJ533" s="998"/>
      <c r="CK533" s="335"/>
      <c r="CL533" s="97" t="str">
        <f t="shared" si="1038"/>
        <v/>
      </c>
      <c r="CM533" s="334"/>
      <c r="CN533" s="335"/>
      <c r="CO533" s="335"/>
      <c r="CP533" s="335"/>
      <c r="CQ533" s="97"/>
      <c r="CR533" s="334"/>
      <c r="CS533" s="335"/>
      <c r="CT533" s="335"/>
      <c r="CU533" s="335"/>
      <c r="CV533" s="97"/>
      <c r="CW533" s="334"/>
      <c r="CX533" s="335"/>
      <c r="CY533" s="335"/>
      <c r="CZ533" s="335"/>
      <c r="DA533" s="97"/>
      <c r="DB533" s="334"/>
      <c r="DC533" s="335"/>
      <c r="DD533" s="335"/>
      <c r="DE533" s="335"/>
      <c r="DF533" s="97" t="str">
        <f t="shared" si="933"/>
        <v/>
      </c>
      <c r="DG533" s="993"/>
      <c r="DH533" s="335"/>
      <c r="DI533" s="97" t="str">
        <f t="shared" si="949"/>
        <v/>
      </c>
      <c r="DJ533" s="334"/>
      <c r="DK533" s="335"/>
      <c r="DL533" s="335"/>
      <c r="DM533" s="97"/>
      <c r="DN533" s="334"/>
      <c r="DO533" s="335"/>
      <c r="DP533" s="335"/>
      <c r="DQ533" s="97"/>
      <c r="DR533" s="334"/>
      <c r="DS533" s="335"/>
      <c r="DT533" s="335"/>
      <c r="DU533" s="97"/>
      <c r="DV533" s="334"/>
      <c r="DW533" s="335"/>
      <c r="DX533" s="335"/>
      <c r="DY533" s="97" t="str">
        <f t="shared" si="934"/>
        <v/>
      </c>
      <c r="DZ533" s="998"/>
      <c r="EA533" s="335"/>
      <c r="EB533" s="97" t="str">
        <f t="shared" si="1042"/>
        <v/>
      </c>
      <c r="EC533" s="334"/>
      <c r="ED533" s="335"/>
      <c r="EE533" s="335"/>
      <c r="EF533" s="97"/>
      <c r="EG533" s="334"/>
      <c r="EH533" s="335"/>
      <c r="EI533" s="335"/>
      <c r="EJ533" s="97"/>
      <c r="EK533" s="334"/>
      <c r="EL533" s="335"/>
      <c r="EM533" s="335"/>
      <c r="EN533" s="97"/>
      <c r="EO533" s="334"/>
      <c r="EP533" s="335"/>
      <c r="EQ533" s="335"/>
      <c r="ER533" s="97" t="str">
        <f t="shared" si="1054"/>
        <v/>
      </c>
      <c r="ES533" s="993"/>
      <c r="ET533" s="335"/>
      <c r="EU533" s="97" t="str">
        <f t="shared" si="1043"/>
        <v/>
      </c>
      <c r="EV533" s="334"/>
      <c r="EW533" s="335"/>
      <c r="EX533" s="335"/>
      <c r="EY533" s="97"/>
      <c r="EZ533" s="334"/>
      <c r="FA533" s="335"/>
      <c r="FB533" s="335"/>
      <c r="FC533" s="97"/>
      <c r="FD533" s="334"/>
      <c r="FE533" s="335"/>
      <c r="FF533" s="335"/>
      <c r="FG533" s="97"/>
      <c r="FH533" s="334"/>
      <c r="FI533" s="335"/>
      <c r="FJ533" s="335"/>
      <c r="FK533" s="97" t="str">
        <f t="shared" si="938"/>
        <v/>
      </c>
      <c r="FL533" s="993"/>
      <c r="FM533" s="335"/>
      <c r="FN533" s="97" t="str">
        <f t="shared" si="1045"/>
        <v/>
      </c>
      <c r="FO533" s="334"/>
      <c r="FP533" s="335"/>
      <c r="FQ533" s="97"/>
      <c r="FR533" s="334"/>
      <c r="FS533" s="335"/>
      <c r="FT533" s="97"/>
      <c r="FU533" s="334"/>
      <c r="FV533" s="335"/>
      <c r="FW533" s="97"/>
      <c r="FX533" s="334"/>
      <c r="FY533" s="335"/>
      <c r="FZ533" s="97" t="str">
        <f t="shared" si="940"/>
        <v/>
      </c>
      <c r="GA533" s="993"/>
      <c r="GB533" s="335"/>
      <c r="GC533" s="510" t="str">
        <f t="shared" si="1047"/>
        <v/>
      </c>
      <c r="GD533" s="336"/>
      <c r="GE533" s="337"/>
      <c r="GF533" s="337"/>
      <c r="GG533" s="337"/>
      <c r="GH533" s="337"/>
      <c r="GI533" s="510"/>
      <c r="GJ533" s="336"/>
      <c r="GK533" s="337"/>
      <c r="GL533" s="337"/>
      <c r="GM533" s="337"/>
      <c r="GN533" s="337"/>
      <c r="GO533" s="510"/>
      <c r="GP533" s="336"/>
      <c r="GQ533" s="337"/>
      <c r="GR533" s="337"/>
      <c r="GS533" s="337"/>
      <c r="GT533" s="337"/>
      <c r="GU533" s="510"/>
      <c r="GV533" s="336"/>
      <c r="GW533" s="337"/>
      <c r="GX533" s="337"/>
      <c r="GY533" s="337"/>
      <c r="GZ533" s="336"/>
      <c r="HA533" s="510" t="str">
        <f t="shared" si="942"/>
        <v/>
      </c>
      <c r="HB533" s="994"/>
      <c r="HC533" s="337"/>
      <c r="HD533" s="510" t="str">
        <f t="shared" si="1049"/>
        <v/>
      </c>
      <c r="HE533" s="336"/>
      <c r="HF533" s="337"/>
      <c r="HG533" s="337"/>
      <c r="HH533" s="336"/>
      <c r="HI533" s="510"/>
      <c r="HJ533" s="336"/>
      <c r="HK533" s="337"/>
      <c r="HL533" s="337"/>
      <c r="HM533" s="336"/>
      <c r="HN533" s="510"/>
      <c r="HO533" s="336"/>
      <c r="HP533" s="337"/>
      <c r="HQ533" s="337"/>
      <c r="HR533" s="337"/>
      <c r="HS533" s="510"/>
      <c r="HT533" s="336"/>
      <c r="HU533" s="337"/>
      <c r="HV533" s="337"/>
      <c r="HW533" s="337"/>
      <c r="HX533" s="97" t="str">
        <f t="shared" si="944"/>
        <v/>
      </c>
      <c r="HY533" s="994"/>
      <c r="HZ533" s="337"/>
      <c r="IA533" s="510" t="str">
        <f t="shared" si="1051"/>
        <v/>
      </c>
      <c r="IB533" s="336"/>
      <c r="IC533" s="337"/>
      <c r="ID533" s="337"/>
      <c r="IE533" s="510"/>
      <c r="IF533" s="336"/>
      <c r="IG533" s="337"/>
      <c r="IH533" s="337"/>
      <c r="II533" s="510"/>
      <c r="IJ533" s="336"/>
      <c r="IK533" s="337"/>
      <c r="IL533" s="337"/>
      <c r="IM533" s="510"/>
      <c r="IN533" s="336"/>
      <c r="IO533" s="337"/>
      <c r="IP533" s="337"/>
      <c r="IQ533" s="97" t="str">
        <f t="shared" si="1052"/>
        <v/>
      </c>
      <c r="IR533" s="994"/>
      <c r="IS533" s="337"/>
      <c r="IT533" s="337"/>
      <c r="IU533" s="337"/>
      <c r="IV533" s="510" t="str">
        <f t="shared" si="1053"/>
        <v/>
      </c>
      <c r="IW533" s="995"/>
    </row>
    <row r="534" spans="1:257" x14ac:dyDescent="0.25">
      <c r="A534" s="996"/>
      <c r="B534" s="507">
        <v>4</v>
      </c>
      <c r="C534" s="97" t="str">
        <f>IF(Proponentes!B525&gt;0,Proponentes!B525,"")</f>
        <v/>
      </c>
      <c r="D534" s="335"/>
      <c r="E534" s="335"/>
      <c r="F534" s="334"/>
      <c r="G534" s="335"/>
      <c r="H534" s="335"/>
      <c r="I534" s="335"/>
      <c r="J534" s="335"/>
      <c r="K534" s="335"/>
      <c r="L534" s="335"/>
      <c r="M534" s="334"/>
      <c r="N534" s="335"/>
      <c r="O534" s="335"/>
      <c r="P534" s="335"/>
      <c r="Q534" s="335"/>
      <c r="R534" s="335"/>
      <c r="S534" s="335"/>
      <c r="T534" s="334"/>
      <c r="U534" s="335"/>
      <c r="V534" s="335"/>
      <c r="W534" s="335"/>
      <c r="X534" s="335"/>
      <c r="Y534" s="335"/>
      <c r="Z534" s="335"/>
      <c r="AA534" s="334"/>
      <c r="AB534" s="335"/>
      <c r="AC534" s="335"/>
      <c r="AD534" s="335"/>
      <c r="AE534" s="335"/>
      <c r="AF534" s="335"/>
      <c r="AG534" s="97" t="str">
        <f t="shared" si="925"/>
        <v/>
      </c>
      <c r="AH534" s="993"/>
      <c r="AI534" s="335"/>
      <c r="AJ534" s="335" t="str">
        <f t="shared" si="926"/>
        <v/>
      </c>
      <c r="AK534" s="335"/>
      <c r="AL534" s="334"/>
      <c r="AM534" s="335"/>
      <c r="AN534" s="335"/>
      <c r="AO534" s="335"/>
      <c r="AP534" s="335"/>
      <c r="AQ534" s="335"/>
      <c r="AR534" s="335"/>
      <c r="AS534" s="334"/>
      <c r="AT534" s="335"/>
      <c r="AU534" s="335"/>
      <c r="AV534" s="335"/>
      <c r="AW534" s="335"/>
      <c r="AX534" s="335"/>
      <c r="AY534" s="335"/>
      <c r="AZ534" s="334"/>
      <c r="BA534" s="335"/>
      <c r="BB534" s="335"/>
      <c r="BC534" s="335"/>
      <c r="BD534" s="335"/>
      <c r="BE534" s="335"/>
      <c r="BF534" s="335"/>
      <c r="BG534" s="334"/>
      <c r="BH534" s="335"/>
      <c r="BI534" s="335"/>
      <c r="BJ534" s="335"/>
      <c r="BK534" s="335"/>
      <c r="BL534" s="97" t="str">
        <f t="shared" si="927"/>
        <v/>
      </c>
      <c r="BM534" s="993"/>
      <c r="BN534" s="335" t="str">
        <f t="shared" si="1033"/>
        <v/>
      </c>
      <c r="BO534" s="334"/>
      <c r="BP534" s="335"/>
      <c r="BQ534" s="335"/>
      <c r="BR534" s="335"/>
      <c r="BS534" s="335" t="str">
        <f t="shared" si="1034"/>
        <v/>
      </c>
      <c r="BT534" s="334"/>
      <c r="BU534" s="335"/>
      <c r="BV534" s="335"/>
      <c r="BW534" s="335"/>
      <c r="BX534" s="335" t="str">
        <f t="shared" si="1035"/>
        <v/>
      </c>
      <c r="BY534" s="334"/>
      <c r="BZ534" s="335"/>
      <c r="CA534" s="335"/>
      <c r="CB534" s="335"/>
      <c r="CC534" s="335" t="str">
        <f t="shared" si="1036"/>
        <v/>
      </c>
      <c r="CD534" s="334"/>
      <c r="CE534" s="335"/>
      <c r="CF534" s="335"/>
      <c r="CG534" s="335"/>
      <c r="CH534" s="997"/>
      <c r="CI534" s="97" t="str">
        <f t="shared" si="1037"/>
        <v/>
      </c>
      <c r="CJ534" s="998"/>
      <c r="CK534" s="335"/>
      <c r="CL534" s="97" t="str">
        <f t="shared" si="1038"/>
        <v/>
      </c>
      <c r="CM534" s="334"/>
      <c r="CN534" s="335"/>
      <c r="CO534" s="335"/>
      <c r="CP534" s="335"/>
      <c r="CQ534" s="97"/>
      <c r="CR534" s="334"/>
      <c r="CS534" s="335"/>
      <c r="CT534" s="335"/>
      <c r="CU534" s="335"/>
      <c r="CV534" s="97"/>
      <c r="CW534" s="334"/>
      <c r="CX534" s="335"/>
      <c r="CY534" s="335"/>
      <c r="CZ534" s="335"/>
      <c r="DA534" s="97"/>
      <c r="DB534" s="334"/>
      <c r="DC534" s="335"/>
      <c r="DD534" s="335"/>
      <c r="DE534" s="335"/>
      <c r="DF534" s="97" t="str">
        <f t="shared" si="933"/>
        <v/>
      </c>
      <c r="DG534" s="993"/>
      <c r="DH534" s="335"/>
      <c r="DI534" s="97" t="str">
        <f t="shared" si="949"/>
        <v/>
      </c>
      <c r="DJ534" s="334"/>
      <c r="DK534" s="335"/>
      <c r="DL534" s="335"/>
      <c r="DM534" s="97"/>
      <c r="DN534" s="334"/>
      <c r="DO534" s="335"/>
      <c r="DP534" s="335"/>
      <c r="DQ534" s="97"/>
      <c r="DR534" s="334"/>
      <c r="DS534" s="335"/>
      <c r="DT534" s="335"/>
      <c r="DU534" s="97"/>
      <c r="DV534" s="334"/>
      <c r="DW534" s="335"/>
      <c r="DX534" s="335"/>
      <c r="DY534" s="97" t="str">
        <f t="shared" si="934"/>
        <v/>
      </c>
      <c r="DZ534" s="998"/>
      <c r="EA534" s="335"/>
      <c r="EB534" s="97" t="str">
        <f t="shared" si="1042"/>
        <v/>
      </c>
      <c r="EC534" s="334"/>
      <c r="ED534" s="335"/>
      <c r="EE534" s="335"/>
      <c r="EF534" s="97"/>
      <c r="EG534" s="334"/>
      <c r="EH534" s="335"/>
      <c r="EI534" s="335"/>
      <c r="EJ534" s="97"/>
      <c r="EK534" s="334"/>
      <c r="EL534" s="335"/>
      <c r="EM534" s="335"/>
      <c r="EN534" s="97"/>
      <c r="EO534" s="334"/>
      <c r="EP534" s="335"/>
      <c r="EQ534" s="335"/>
      <c r="ER534" s="97" t="str">
        <f t="shared" si="1054"/>
        <v/>
      </c>
      <c r="ES534" s="993"/>
      <c r="ET534" s="335"/>
      <c r="EU534" s="97" t="str">
        <f t="shared" si="1043"/>
        <v/>
      </c>
      <c r="EV534" s="334"/>
      <c r="EW534" s="335"/>
      <c r="EX534" s="335"/>
      <c r="EY534" s="97"/>
      <c r="EZ534" s="334"/>
      <c r="FA534" s="335"/>
      <c r="FB534" s="335"/>
      <c r="FC534" s="97"/>
      <c r="FD534" s="334"/>
      <c r="FE534" s="335"/>
      <c r="FF534" s="335"/>
      <c r="FG534" s="97"/>
      <c r="FH534" s="334"/>
      <c r="FI534" s="335"/>
      <c r="FJ534" s="335"/>
      <c r="FK534" s="97" t="str">
        <f t="shared" si="938"/>
        <v/>
      </c>
      <c r="FL534" s="993"/>
      <c r="FM534" s="335"/>
      <c r="FN534" s="97" t="str">
        <f t="shared" si="1045"/>
        <v/>
      </c>
      <c r="FO534" s="334"/>
      <c r="FP534" s="335"/>
      <c r="FQ534" s="97"/>
      <c r="FR534" s="334"/>
      <c r="FS534" s="335"/>
      <c r="FT534" s="97"/>
      <c r="FU534" s="334"/>
      <c r="FV534" s="335"/>
      <c r="FW534" s="97"/>
      <c r="FX534" s="334"/>
      <c r="FY534" s="335"/>
      <c r="FZ534" s="97" t="str">
        <f t="shared" si="940"/>
        <v/>
      </c>
      <c r="GA534" s="993"/>
      <c r="GB534" s="335"/>
      <c r="GC534" s="510" t="str">
        <f t="shared" si="1047"/>
        <v/>
      </c>
      <c r="GD534" s="336"/>
      <c r="GE534" s="337"/>
      <c r="GF534" s="337"/>
      <c r="GG534" s="337"/>
      <c r="GH534" s="337"/>
      <c r="GI534" s="510"/>
      <c r="GJ534" s="336"/>
      <c r="GK534" s="337"/>
      <c r="GL534" s="337"/>
      <c r="GM534" s="337"/>
      <c r="GN534" s="337"/>
      <c r="GO534" s="510"/>
      <c r="GP534" s="336"/>
      <c r="GQ534" s="337"/>
      <c r="GR534" s="337"/>
      <c r="GS534" s="337"/>
      <c r="GT534" s="337"/>
      <c r="GU534" s="510"/>
      <c r="GV534" s="336"/>
      <c r="GW534" s="337"/>
      <c r="GX534" s="337"/>
      <c r="GY534" s="337"/>
      <c r="GZ534" s="336"/>
      <c r="HA534" s="510" t="str">
        <f t="shared" si="942"/>
        <v/>
      </c>
      <c r="HB534" s="994"/>
      <c r="HC534" s="337"/>
      <c r="HD534" s="510" t="str">
        <f t="shared" si="1049"/>
        <v/>
      </c>
      <c r="HE534" s="336"/>
      <c r="HF534" s="337"/>
      <c r="HG534" s="337"/>
      <c r="HH534" s="336"/>
      <c r="HI534" s="510"/>
      <c r="HJ534" s="336"/>
      <c r="HK534" s="337"/>
      <c r="HL534" s="337"/>
      <c r="HM534" s="336"/>
      <c r="HN534" s="510"/>
      <c r="HO534" s="336"/>
      <c r="HP534" s="337"/>
      <c r="HQ534" s="337"/>
      <c r="HR534" s="337"/>
      <c r="HS534" s="510"/>
      <c r="HT534" s="336"/>
      <c r="HU534" s="337"/>
      <c r="HV534" s="337"/>
      <c r="HW534" s="337"/>
      <c r="HX534" s="97" t="str">
        <f t="shared" si="944"/>
        <v/>
      </c>
      <c r="HY534" s="994"/>
      <c r="HZ534" s="337"/>
      <c r="IA534" s="510" t="str">
        <f t="shared" si="1051"/>
        <v/>
      </c>
      <c r="IB534" s="336"/>
      <c r="IC534" s="337"/>
      <c r="ID534" s="337"/>
      <c r="IE534" s="510"/>
      <c r="IF534" s="336"/>
      <c r="IG534" s="337"/>
      <c r="IH534" s="337"/>
      <c r="II534" s="510"/>
      <c r="IJ534" s="336"/>
      <c r="IK534" s="337"/>
      <c r="IL534" s="337"/>
      <c r="IM534" s="510"/>
      <c r="IN534" s="336"/>
      <c r="IO534" s="337"/>
      <c r="IP534" s="337"/>
      <c r="IQ534" s="97" t="str">
        <f t="shared" si="1052"/>
        <v/>
      </c>
      <c r="IR534" s="994"/>
      <c r="IS534" s="337"/>
      <c r="IT534" s="337"/>
      <c r="IU534" s="337"/>
      <c r="IV534" s="510" t="str">
        <f t="shared" si="1053"/>
        <v/>
      </c>
      <c r="IW534" s="995"/>
    </row>
    <row r="535" spans="1:257" x14ac:dyDescent="0.25">
      <c r="A535" s="996"/>
      <c r="B535" s="507">
        <v>5</v>
      </c>
      <c r="C535" s="97" t="str">
        <f>IF(Proponentes!B526&gt;0,Proponentes!B526,"")</f>
        <v/>
      </c>
      <c r="D535" s="335"/>
      <c r="E535" s="335"/>
      <c r="F535" s="334"/>
      <c r="G535" s="335"/>
      <c r="H535" s="335"/>
      <c r="I535" s="335"/>
      <c r="J535" s="335"/>
      <c r="K535" s="335"/>
      <c r="L535" s="335"/>
      <c r="M535" s="334"/>
      <c r="N535" s="335"/>
      <c r="O535" s="335"/>
      <c r="P535" s="335"/>
      <c r="Q535" s="335"/>
      <c r="R535" s="335"/>
      <c r="S535" s="335"/>
      <c r="T535" s="334"/>
      <c r="U535" s="335"/>
      <c r="V535" s="335"/>
      <c r="W535" s="335"/>
      <c r="X535" s="335"/>
      <c r="Y535" s="335"/>
      <c r="Z535" s="335"/>
      <c r="AA535" s="334"/>
      <c r="AB535" s="335"/>
      <c r="AC535" s="335"/>
      <c r="AD535" s="335"/>
      <c r="AE535" s="335"/>
      <c r="AF535" s="335"/>
      <c r="AG535" s="97" t="str">
        <f t="shared" si="925"/>
        <v/>
      </c>
      <c r="AH535" s="993"/>
      <c r="AI535" s="335"/>
      <c r="AJ535" s="335" t="str">
        <f t="shared" si="926"/>
        <v/>
      </c>
      <c r="AK535" s="335"/>
      <c r="AL535" s="334"/>
      <c r="AM535" s="335"/>
      <c r="AN535" s="335"/>
      <c r="AO535" s="335"/>
      <c r="AP535" s="335"/>
      <c r="AQ535" s="335"/>
      <c r="AR535" s="335"/>
      <c r="AS535" s="334"/>
      <c r="AT535" s="335"/>
      <c r="AU535" s="335"/>
      <c r="AV535" s="335"/>
      <c r="AW535" s="335"/>
      <c r="AX535" s="335"/>
      <c r="AY535" s="335"/>
      <c r="AZ535" s="334"/>
      <c r="BA535" s="335"/>
      <c r="BB535" s="335"/>
      <c r="BC535" s="335"/>
      <c r="BD535" s="335"/>
      <c r="BE535" s="335"/>
      <c r="BF535" s="335"/>
      <c r="BG535" s="334"/>
      <c r="BH535" s="335"/>
      <c r="BI535" s="335"/>
      <c r="BJ535" s="335"/>
      <c r="BK535" s="335"/>
      <c r="BL535" s="97" t="str">
        <f t="shared" si="927"/>
        <v/>
      </c>
      <c r="BM535" s="993"/>
      <c r="BN535" s="335" t="str">
        <f t="shared" si="1033"/>
        <v/>
      </c>
      <c r="BO535" s="334"/>
      <c r="BP535" s="335"/>
      <c r="BQ535" s="335"/>
      <c r="BR535" s="335"/>
      <c r="BS535" s="335" t="str">
        <f t="shared" si="1034"/>
        <v/>
      </c>
      <c r="BT535" s="334"/>
      <c r="BU535" s="335"/>
      <c r="BV535" s="335"/>
      <c r="BW535" s="335"/>
      <c r="BX535" s="335" t="str">
        <f t="shared" si="1035"/>
        <v/>
      </c>
      <c r="BY535" s="334"/>
      <c r="BZ535" s="335"/>
      <c r="CA535" s="335"/>
      <c r="CB535" s="335"/>
      <c r="CC535" s="335" t="str">
        <f t="shared" si="1036"/>
        <v/>
      </c>
      <c r="CD535" s="334"/>
      <c r="CE535" s="335"/>
      <c r="CF535" s="335"/>
      <c r="CG535" s="335"/>
      <c r="CH535" s="997"/>
      <c r="CI535" s="97" t="str">
        <f t="shared" si="1037"/>
        <v/>
      </c>
      <c r="CJ535" s="998"/>
      <c r="CK535" s="335"/>
      <c r="CL535" s="97" t="str">
        <f t="shared" si="1038"/>
        <v/>
      </c>
      <c r="CM535" s="334"/>
      <c r="CN535" s="335"/>
      <c r="CO535" s="335"/>
      <c r="CP535" s="335"/>
      <c r="CQ535" s="97"/>
      <c r="CR535" s="334"/>
      <c r="CS535" s="335"/>
      <c r="CT535" s="335"/>
      <c r="CU535" s="335"/>
      <c r="CV535" s="97"/>
      <c r="CW535" s="334"/>
      <c r="CX535" s="335"/>
      <c r="CY535" s="335"/>
      <c r="CZ535" s="335"/>
      <c r="DA535" s="97"/>
      <c r="DB535" s="334"/>
      <c r="DC535" s="335"/>
      <c r="DD535" s="335"/>
      <c r="DE535" s="335"/>
      <c r="DF535" s="97" t="str">
        <f t="shared" si="933"/>
        <v/>
      </c>
      <c r="DG535" s="993"/>
      <c r="DH535" s="335"/>
      <c r="DI535" s="97" t="str">
        <f t="shared" si="949"/>
        <v/>
      </c>
      <c r="DJ535" s="334"/>
      <c r="DK535" s="335"/>
      <c r="DL535" s="335"/>
      <c r="DM535" s="97"/>
      <c r="DN535" s="334"/>
      <c r="DO535" s="335"/>
      <c r="DP535" s="335"/>
      <c r="DQ535" s="97"/>
      <c r="DR535" s="334"/>
      <c r="DS535" s="335"/>
      <c r="DT535" s="335"/>
      <c r="DU535" s="97"/>
      <c r="DV535" s="334"/>
      <c r="DW535" s="335"/>
      <c r="DX535" s="335"/>
      <c r="DY535" s="97" t="str">
        <f t="shared" si="934"/>
        <v/>
      </c>
      <c r="DZ535" s="998"/>
      <c r="EA535" s="335"/>
      <c r="EB535" s="97" t="str">
        <f t="shared" si="1042"/>
        <v/>
      </c>
      <c r="EC535" s="334"/>
      <c r="ED535" s="335"/>
      <c r="EE535" s="335"/>
      <c r="EF535" s="97"/>
      <c r="EG535" s="334"/>
      <c r="EH535" s="335"/>
      <c r="EI535" s="335"/>
      <c r="EJ535" s="97"/>
      <c r="EK535" s="334"/>
      <c r="EL535" s="335"/>
      <c r="EM535" s="335"/>
      <c r="EN535" s="97"/>
      <c r="EO535" s="334"/>
      <c r="EP535" s="335"/>
      <c r="EQ535" s="335"/>
      <c r="ER535" s="97" t="str">
        <f t="shared" si="1054"/>
        <v/>
      </c>
      <c r="ES535" s="993"/>
      <c r="ET535" s="335"/>
      <c r="EU535" s="97" t="str">
        <f t="shared" si="1043"/>
        <v/>
      </c>
      <c r="EV535" s="334"/>
      <c r="EW535" s="335"/>
      <c r="EX535" s="335"/>
      <c r="EY535" s="97"/>
      <c r="EZ535" s="334"/>
      <c r="FA535" s="335"/>
      <c r="FB535" s="335"/>
      <c r="FC535" s="97"/>
      <c r="FD535" s="334"/>
      <c r="FE535" s="335"/>
      <c r="FF535" s="335"/>
      <c r="FG535" s="97"/>
      <c r="FH535" s="334"/>
      <c r="FI535" s="335"/>
      <c r="FJ535" s="335"/>
      <c r="FK535" s="97" t="str">
        <f t="shared" si="938"/>
        <v/>
      </c>
      <c r="FL535" s="993"/>
      <c r="FM535" s="335"/>
      <c r="FN535" s="97" t="str">
        <f t="shared" si="1045"/>
        <v/>
      </c>
      <c r="FO535" s="334"/>
      <c r="FP535" s="335"/>
      <c r="FQ535" s="97"/>
      <c r="FR535" s="334"/>
      <c r="FS535" s="335"/>
      <c r="FT535" s="97"/>
      <c r="FU535" s="334"/>
      <c r="FV535" s="335"/>
      <c r="FW535" s="97"/>
      <c r="FX535" s="334"/>
      <c r="FY535" s="335"/>
      <c r="FZ535" s="97" t="str">
        <f t="shared" si="940"/>
        <v/>
      </c>
      <c r="GA535" s="993"/>
      <c r="GB535" s="335"/>
      <c r="GC535" s="510" t="str">
        <f t="shared" si="1047"/>
        <v/>
      </c>
      <c r="GD535" s="336"/>
      <c r="GE535" s="337"/>
      <c r="GF535" s="337"/>
      <c r="GG535" s="337"/>
      <c r="GH535" s="337"/>
      <c r="GI535" s="510"/>
      <c r="GJ535" s="336"/>
      <c r="GK535" s="337"/>
      <c r="GL535" s="337"/>
      <c r="GM535" s="337"/>
      <c r="GN535" s="337"/>
      <c r="GO535" s="510"/>
      <c r="GP535" s="336"/>
      <c r="GQ535" s="337"/>
      <c r="GR535" s="337"/>
      <c r="GS535" s="337"/>
      <c r="GT535" s="337"/>
      <c r="GU535" s="510"/>
      <c r="GV535" s="336"/>
      <c r="GW535" s="337"/>
      <c r="GX535" s="337"/>
      <c r="GY535" s="337"/>
      <c r="GZ535" s="336"/>
      <c r="HA535" s="510" t="str">
        <f t="shared" si="942"/>
        <v/>
      </c>
      <c r="HB535" s="994"/>
      <c r="HC535" s="337"/>
      <c r="HD535" s="510" t="str">
        <f t="shared" si="1049"/>
        <v/>
      </c>
      <c r="HE535" s="336"/>
      <c r="HF535" s="337"/>
      <c r="HG535" s="337"/>
      <c r="HH535" s="336"/>
      <c r="HI535" s="510"/>
      <c r="HJ535" s="336"/>
      <c r="HK535" s="337"/>
      <c r="HL535" s="337"/>
      <c r="HM535" s="336"/>
      <c r="HN535" s="510"/>
      <c r="HO535" s="336"/>
      <c r="HP535" s="337"/>
      <c r="HQ535" s="337"/>
      <c r="HR535" s="337"/>
      <c r="HS535" s="510"/>
      <c r="HT535" s="336"/>
      <c r="HU535" s="337"/>
      <c r="HV535" s="337"/>
      <c r="HW535" s="337"/>
      <c r="HX535" s="97" t="str">
        <f t="shared" si="944"/>
        <v/>
      </c>
      <c r="HY535" s="994"/>
      <c r="HZ535" s="337"/>
      <c r="IA535" s="510" t="str">
        <f t="shared" si="1051"/>
        <v/>
      </c>
      <c r="IB535" s="336"/>
      <c r="IC535" s="337"/>
      <c r="ID535" s="337"/>
      <c r="IE535" s="510"/>
      <c r="IF535" s="336"/>
      <c r="IG535" s="337"/>
      <c r="IH535" s="337"/>
      <c r="II535" s="510"/>
      <c r="IJ535" s="336"/>
      <c r="IK535" s="337"/>
      <c r="IL535" s="337"/>
      <c r="IM535" s="510"/>
      <c r="IN535" s="336"/>
      <c r="IO535" s="337"/>
      <c r="IP535" s="337"/>
      <c r="IQ535" s="97" t="str">
        <f t="shared" si="1052"/>
        <v/>
      </c>
      <c r="IR535" s="994"/>
      <c r="IS535" s="337"/>
      <c r="IT535" s="337"/>
      <c r="IU535" s="337"/>
      <c r="IV535" s="510" t="str">
        <f t="shared" si="1053"/>
        <v/>
      </c>
      <c r="IW535" s="995"/>
    </row>
    <row r="536" spans="1:257" x14ac:dyDescent="0.25">
      <c r="A536" s="996"/>
      <c r="B536" s="507">
        <v>6</v>
      </c>
      <c r="C536" s="97" t="str">
        <f>IF(Proponentes!B527&gt;0,Proponentes!B527,"")</f>
        <v/>
      </c>
      <c r="D536" s="335"/>
      <c r="E536" s="335"/>
      <c r="F536" s="334"/>
      <c r="G536" s="335"/>
      <c r="H536" s="335"/>
      <c r="I536" s="335"/>
      <c r="J536" s="335"/>
      <c r="K536" s="335"/>
      <c r="L536" s="335"/>
      <c r="M536" s="334"/>
      <c r="N536" s="335"/>
      <c r="O536" s="335"/>
      <c r="P536" s="335"/>
      <c r="Q536" s="335"/>
      <c r="R536" s="335"/>
      <c r="S536" s="335"/>
      <c r="T536" s="334"/>
      <c r="U536" s="335"/>
      <c r="V536" s="335"/>
      <c r="W536" s="335"/>
      <c r="X536" s="335"/>
      <c r="Y536" s="335"/>
      <c r="Z536" s="335"/>
      <c r="AA536" s="334"/>
      <c r="AB536" s="335"/>
      <c r="AC536" s="335"/>
      <c r="AD536" s="335"/>
      <c r="AE536" s="335"/>
      <c r="AF536" s="335"/>
      <c r="AG536" s="97" t="str">
        <f t="shared" si="925"/>
        <v/>
      </c>
      <c r="AH536" s="993"/>
      <c r="AI536" s="335"/>
      <c r="AJ536" s="335" t="str">
        <f t="shared" si="926"/>
        <v/>
      </c>
      <c r="AK536" s="335"/>
      <c r="AL536" s="334"/>
      <c r="AM536" s="335"/>
      <c r="AN536" s="335"/>
      <c r="AO536" s="335"/>
      <c r="AP536" s="335"/>
      <c r="AQ536" s="335"/>
      <c r="AR536" s="335"/>
      <c r="AS536" s="334"/>
      <c r="AT536" s="335"/>
      <c r="AU536" s="335"/>
      <c r="AV536" s="335"/>
      <c r="AW536" s="335"/>
      <c r="AX536" s="335"/>
      <c r="AY536" s="335"/>
      <c r="AZ536" s="334"/>
      <c r="BA536" s="335"/>
      <c r="BB536" s="335"/>
      <c r="BC536" s="335"/>
      <c r="BD536" s="335"/>
      <c r="BE536" s="335"/>
      <c r="BF536" s="335"/>
      <c r="BG536" s="334"/>
      <c r="BH536" s="335"/>
      <c r="BI536" s="335"/>
      <c r="BJ536" s="335"/>
      <c r="BK536" s="335"/>
      <c r="BL536" s="97" t="str">
        <f t="shared" si="927"/>
        <v/>
      </c>
      <c r="BM536" s="993"/>
      <c r="BN536" s="335" t="str">
        <f t="shared" si="1033"/>
        <v/>
      </c>
      <c r="BO536" s="334"/>
      <c r="BP536" s="335"/>
      <c r="BQ536" s="335"/>
      <c r="BR536" s="335"/>
      <c r="BS536" s="335" t="str">
        <f t="shared" si="1034"/>
        <v/>
      </c>
      <c r="BT536" s="334"/>
      <c r="BU536" s="335"/>
      <c r="BV536" s="335"/>
      <c r="BW536" s="335"/>
      <c r="BX536" s="335" t="str">
        <f t="shared" si="1035"/>
        <v/>
      </c>
      <c r="BY536" s="334"/>
      <c r="BZ536" s="335"/>
      <c r="CA536" s="335"/>
      <c r="CB536" s="335"/>
      <c r="CC536" s="335" t="str">
        <f t="shared" si="1036"/>
        <v/>
      </c>
      <c r="CD536" s="334"/>
      <c r="CE536" s="335"/>
      <c r="CF536" s="335"/>
      <c r="CG536" s="335"/>
      <c r="CH536" s="997"/>
      <c r="CI536" s="97" t="str">
        <f t="shared" si="1037"/>
        <v/>
      </c>
      <c r="CJ536" s="998"/>
      <c r="CK536" s="335"/>
      <c r="CL536" s="97" t="str">
        <f t="shared" si="1038"/>
        <v/>
      </c>
      <c r="CM536" s="334"/>
      <c r="CN536" s="335"/>
      <c r="CO536" s="335"/>
      <c r="CP536" s="335"/>
      <c r="CQ536" s="97"/>
      <c r="CR536" s="334"/>
      <c r="CS536" s="335"/>
      <c r="CT536" s="335"/>
      <c r="CU536" s="335"/>
      <c r="CV536" s="97"/>
      <c r="CW536" s="334"/>
      <c r="CX536" s="335"/>
      <c r="CY536" s="335"/>
      <c r="CZ536" s="335"/>
      <c r="DA536" s="97"/>
      <c r="DB536" s="334"/>
      <c r="DC536" s="335"/>
      <c r="DD536" s="335"/>
      <c r="DE536" s="335"/>
      <c r="DF536" s="97" t="str">
        <f t="shared" si="933"/>
        <v/>
      </c>
      <c r="DG536" s="993"/>
      <c r="DH536" s="335"/>
      <c r="DI536" s="97" t="str">
        <f t="shared" si="949"/>
        <v/>
      </c>
      <c r="DJ536" s="334"/>
      <c r="DK536" s="335"/>
      <c r="DL536" s="335"/>
      <c r="DM536" s="97"/>
      <c r="DN536" s="334"/>
      <c r="DO536" s="335"/>
      <c r="DP536" s="335"/>
      <c r="DQ536" s="97"/>
      <c r="DR536" s="334"/>
      <c r="DS536" s="335"/>
      <c r="DT536" s="335"/>
      <c r="DU536" s="97"/>
      <c r="DV536" s="334"/>
      <c r="DW536" s="335"/>
      <c r="DX536" s="335"/>
      <c r="DY536" s="97" t="str">
        <f t="shared" si="934"/>
        <v/>
      </c>
      <c r="DZ536" s="998"/>
      <c r="EA536" s="335"/>
      <c r="EB536" s="97" t="str">
        <f t="shared" si="1042"/>
        <v/>
      </c>
      <c r="EC536" s="334"/>
      <c r="ED536" s="335"/>
      <c r="EE536" s="335"/>
      <c r="EF536" s="97"/>
      <c r="EG536" s="334"/>
      <c r="EH536" s="335"/>
      <c r="EI536" s="335"/>
      <c r="EJ536" s="97"/>
      <c r="EK536" s="334"/>
      <c r="EL536" s="335"/>
      <c r="EM536" s="335"/>
      <c r="EN536" s="97"/>
      <c r="EO536" s="334"/>
      <c r="EP536" s="335"/>
      <c r="EQ536" s="335"/>
      <c r="ER536" s="97" t="str">
        <f t="shared" si="1054"/>
        <v/>
      </c>
      <c r="ES536" s="993"/>
      <c r="ET536" s="335"/>
      <c r="EU536" s="97" t="str">
        <f t="shared" si="1043"/>
        <v/>
      </c>
      <c r="EV536" s="334"/>
      <c r="EW536" s="335"/>
      <c r="EX536" s="335"/>
      <c r="EY536" s="97"/>
      <c r="EZ536" s="334"/>
      <c r="FA536" s="335"/>
      <c r="FB536" s="335"/>
      <c r="FC536" s="97"/>
      <c r="FD536" s="334"/>
      <c r="FE536" s="335"/>
      <c r="FF536" s="335"/>
      <c r="FG536" s="97"/>
      <c r="FH536" s="334"/>
      <c r="FI536" s="335"/>
      <c r="FJ536" s="335"/>
      <c r="FK536" s="97" t="str">
        <f t="shared" si="938"/>
        <v/>
      </c>
      <c r="FL536" s="993"/>
      <c r="FM536" s="335"/>
      <c r="FN536" s="97" t="str">
        <f t="shared" si="1045"/>
        <v/>
      </c>
      <c r="FO536" s="334"/>
      <c r="FP536" s="335"/>
      <c r="FQ536" s="97"/>
      <c r="FR536" s="334"/>
      <c r="FS536" s="335"/>
      <c r="FT536" s="97"/>
      <c r="FU536" s="334"/>
      <c r="FV536" s="335"/>
      <c r="FW536" s="97"/>
      <c r="FX536" s="334"/>
      <c r="FY536" s="335"/>
      <c r="FZ536" s="97" t="str">
        <f t="shared" si="940"/>
        <v/>
      </c>
      <c r="GA536" s="993"/>
      <c r="GB536" s="335"/>
      <c r="GC536" s="510" t="str">
        <f t="shared" si="1047"/>
        <v/>
      </c>
      <c r="GD536" s="336"/>
      <c r="GE536" s="337"/>
      <c r="GF536" s="337"/>
      <c r="GG536" s="337"/>
      <c r="GH536" s="337"/>
      <c r="GI536" s="510"/>
      <c r="GJ536" s="336"/>
      <c r="GK536" s="337"/>
      <c r="GL536" s="337"/>
      <c r="GM536" s="337"/>
      <c r="GN536" s="337"/>
      <c r="GO536" s="510"/>
      <c r="GP536" s="336"/>
      <c r="GQ536" s="337"/>
      <c r="GR536" s="337"/>
      <c r="GS536" s="337"/>
      <c r="GT536" s="337"/>
      <c r="GU536" s="510"/>
      <c r="GV536" s="336"/>
      <c r="GW536" s="337"/>
      <c r="GX536" s="337"/>
      <c r="GY536" s="337"/>
      <c r="GZ536" s="336"/>
      <c r="HA536" s="510" t="str">
        <f t="shared" si="942"/>
        <v/>
      </c>
      <c r="HB536" s="994"/>
      <c r="HC536" s="337"/>
      <c r="HD536" s="510" t="str">
        <f t="shared" si="1049"/>
        <v/>
      </c>
      <c r="HE536" s="336"/>
      <c r="HF536" s="337"/>
      <c r="HG536" s="337"/>
      <c r="HH536" s="336"/>
      <c r="HI536" s="510"/>
      <c r="HJ536" s="336"/>
      <c r="HK536" s="337"/>
      <c r="HL536" s="337"/>
      <c r="HM536" s="336"/>
      <c r="HN536" s="510"/>
      <c r="HO536" s="336"/>
      <c r="HP536" s="337"/>
      <c r="HQ536" s="337"/>
      <c r="HR536" s="337"/>
      <c r="HS536" s="510"/>
      <c r="HT536" s="336"/>
      <c r="HU536" s="337"/>
      <c r="HV536" s="337"/>
      <c r="HW536" s="337"/>
      <c r="HX536" s="97" t="str">
        <f t="shared" si="944"/>
        <v/>
      </c>
      <c r="HY536" s="994"/>
      <c r="HZ536" s="337"/>
      <c r="IA536" s="510" t="str">
        <f t="shared" si="1051"/>
        <v/>
      </c>
      <c r="IB536" s="336"/>
      <c r="IC536" s="337"/>
      <c r="ID536" s="337"/>
      <c r="IE536" s="510"/>
      <c r="IF536" s="336"/>
      <c r="IG536" s="337"/>
      <c r="IH536" s="337"/>
      <c r="II536" s="510"/>
      <c r="IJ536" s="336"/>
      <c r="IK536" s="337"/>
      <c r="IL536" s="337"/>
      <c r="IM536" s="510"/>
      <c r="IN536" s="336"/>
      <c r="IO536" s="337"/>
      <c r="IP536" s="337"/>
      <c r="IQ536" s="97" t="str">
        <f t="shared" si="1052"/>
        <v/>
      </c>
      <c r="IR536" s="994"/>
      <c r="IS536" s="337"/>
      <c r="IT536" s="337"/>
      <c r="IU536" s="337"/>
      <c r="IV536" s="510" t="str">
        <f t="shared" si="1053"/>
        <v/>
      </c>
      <c r="IW536" s="995"/>
    </row>
    <row r="537" spans="1:257" x14ac:dyDescent="0.25">
      <c r="A537" s="996"/>
      <c r="B537" s="507">
        <v>7</v>
      </c>
      <c r="C537" s="97" t="str">
        <f>IF(Proponentes!B528&gt;0,Proponentes!B528,"")</f>
        <v/>
      </c>
      <c r="D537" s="335"/>
      <c r="E537" s="335"/>
      <c r="F537" s="334"/>
      <c r="G537" s="335"/>
      <c r="H537" s="335"/>
      <c r="I537" s="335"/>
      <c r="J537" s="335"/>
      <c r="K537" s="335"/>
      <c r="L537" s="335"/>
      <c r="M537" s="334"/>
      <c r="N537" s="335"/>
      <c r="O537" s="335"/>
      <c r="P537" s="335"/>
      <c r="Q537" s="335"/>
      <c r="R537" s="335"/>
      <c r="S537" s="335"/>
      <c r="T537" s="334"/>
      <c r="U537" s="335"/>
      <c r="V537" s="335"/>
      <c r="W537" s="335"/>
      <c r="X537" s="335"/>
      <c r="Y537" s="335"/>
      <c r="Z537" s="335"/>
      <c r="AA537" s="334"/>
      <c r="AB537" s="335"/>
      <c r="AC537" s="335"/>
      <c r="AD537" s="335"/>
      <c r="AE537" s="335"/>
      <c r="AF537" s="335"/>
      <c r="AG537" s="97" t="str">
        <f t="shared" si="925"/>
        <v/>
      </c>
      <c r="AH537" s="993"/>
      <c r="AI537" s="335"/>
      <c r="AJ537" s="335" t="str">
        <f t="shared" si="926"/>
        <v/>
      </c>
      <c r="AK537" s="335"/>
      <c r="AL537" s="334"/>
      <c r="AM537" s="335"/>
      <c r="AN537" s="335"/>
      <c r="AO537" s="335"/>
      <c r="AP537" s="335"/>
      <c r="AQ537" s="335"/>
      <c r="AR537" s="335"/>
      <c r="AS537" s="334"/>
      <c r="AT537" s="335"/>
      <c r="AU537" s="335"/>
      <c r="AV537" s="335"/>
      <c r="AW537" s="335"/>
      <c r="AX537" s="335"/>
      <c r="AY537" s="335"/>
      <c r="AZ537" s="334"/>
      <c r="BA537" s="335"/>
      <c r="BB537" s="335"/>
      <c r="BC537" s="335"/>
      <c r="BD537" s="335"/>
      <c r="BE537" s="335"/>
      <c r="BF537" s="335"/>
      <c r="BG537" s="334"/>
      <c r="BH537" s="335"/>
      <c r="BI537" s="335"/>
      <c r="BJ537" s="335"/>
      <c r="BK537" s="335"/>
      <c r="BL537" s="97" t="str">
        <f t="shared" si="927"/>
        <v/>
      </c>
      <c r="BM537" s="993"/>
      <c r="BN537" s="335" t="str">
        <f t="shared" si="1033"/>
        <v/>
      </c>
      <c r="BO537" s="334"/>
      <c r="BP537" s="335"/>
      <c r="BQ537" s="335"/>
      <c r="BR537" s="335"/>
      <c r="BS537" s="335" t="str">
        <f t="shared" si="1034"/>
        <v/>
      </c>
      <c r="BT537" s="334"/>
      <c r="BU537" s="335"/>
      <c r="BV537" s="335"/>
      <c r="BW537" s="335"/>
      <c r="BX537" s="335" t="str">
        <f t="shared" si="1035"/>
        <v/>
      </c>
      <c r="BY537" s="334"/>
      <c r="BZ537" s="335"/>
      <c r="CA537" s="335"/>
      <c r="CB537" s="335"/>
      <c r="CC537" s="335" t="str">
        <f t="shared" si="1036"/>
        <v/>
      </c>
      <c r="CD537" s="334"/>
      <c r="CE537" s="335"/>
      <c r="CF537" s="335"/>
      <c r="CG537" s="335"/>
      <c r="CH537" s="997"/>
      <c r="CI537" s="97" t="str">
        <f t="shared" si="1037"/>
        <v/>
      </c>
      <c r="CJ537" s="998"/>
      <c r="CK537" s="335"/>
      <c r="CL537" s="97" t="str">
        <f t="shared" si="1038"/>
        <v/>
      </c>
      <c r="CM537" s="334"/>
      <c r="CN537" s="335"/>
      <c r="CO537" s="335"/>
      <c r="CP537" s="335"/>
      <c r="CQ537" s="97"/>
      <c r="CR537" s="334"/>
      <c r="CS537" s="335"/>
      <c r="CT537" s="335"/>
      <c r="CU537" s="335"/>
      <c r="CV537" s="97"/>
      <c r="CW537" s="334"/>
      <c r="CX537" s="335"/>
      <c r="CY537" s="335"/>
      <c r="CZ537" s="335"/>
      <c r="DA537" s="97"/>
      <c r="DB537" s="334"/>
      <c r="DC537" s="335"/>
      <c r="DD537" s="335"/>
      <c r="DE537" s="335"/>
      <c r="DF537" s="97" t="str">
        <f t="shared" si="933"/>
        <v/>
      </c>
      <c r="DG537" s="993"/>
      <c r="DH537" s="335"/>
      <c r="DI537" s="97" t="str">
        <f t="shared" si="949"/>
        <v/>
      </c>
      <c r="DJ537" s="334"/>
      <c r="DK537" s="335"/>
      <c r="DL537" s="335"/>
      <c r="DM537" s="97"/>
      <c r="DN537" s="334"/>
      <c r="DO537" s="335"/>
      <c r="DP537" s="335"/>
      <c r="DQ537" s="97"/>
      <c r="DR537" s="334"/>
      <c r="DS537" s="335"/>
      <c r="DT537" s="335"/>
      <c r="DU537" s="97"/>
      <c r="DV537" s="334"/>
      <c r="DW537" s="335"/>
      <c r="DX537" s="335"/>
      <c r="DY537" s="97" t="str">
        <f t="shared" si="934"/>
        <v/>
      </c>
      <c r="DZ537" s="998"/>
      <c r="EA537" s="335"/>
      <c r="EB537" s="97" t="str">
        <f t="shared" si="1042"/>
        <v/>
      </c>
      <c r="EC537" s="334"/>
      <c r="ED537" s="335"/>
      <c r="EE537" s="335"/>
      <c r="EF537" s="97"/>
      <c r="EG537" s="334"/>
      <c r="EH537" s="335"/>
      <c r="EI537" s="335"/>
      <c r="EJ537" s="97"/>
      <c r="EK537" s="334"/>
      <c r="EL537" s="335"/>
      <c r="EM537" s="335"/>
      <c r="EN537" s="97"/>
      <c r="EO537" s="334"/>
      <c r="EP537" s="335"/>
      <c r="EQ537" s="335"/>
      <c r="ER537" s="97" t="str">
        <f t="shared" si="1054"/>
        <v/>
      </c>
      <c r="ES537" s="993"/>
      <c r="ET537" s="335"/>
      <c r="EU537" s="97" t="str">
        <f t="shared" si="1043"/>
        <v/>
      </c>
      <c r="EV537" s="334"/>
      <c r="EW537" s="335"/>
      <c r="EX537" s="335"/>
      <c r="EY537" s="97"/>
      <c r="EZ537" s="334"/>
      <c r="FA537" s="335"/>
      <c r="FB537" s="335"/>
      <c r="FC537" s="97"/>
      <c r="FD537" s="334"/>
      <c r="FE537" s="335"/>
      <c r="FF537" s="335"/>
      <c r="FG537" s="97"/>
      <c r="FH537" s="334"/>
      <c r="FI537" s="335"/>
      <c r="FJ537" s="335"/>
      <c r="FK537" s="97" t="str">
        <f t="shared" si="938"/>
        <v/>
      </c>
      <c r="FL537" s="993"/>
      <c r="FM537" s="335"/>
      <c r="FN537" s="97" t="str">
        <f t="shared" si="1045"/>
        <v/>
      </c>
      <c r="FO537" s="334"/>
      <c r="FP537" s="335"/>
      <c r="FQ537" s="97"/>
      <c r="FR537" s="334"/>
      <c r="FS537" s="335"/>
      <c r="FT537" s="97"/>
      <c r="FU537" s="334"/>
      <c r="FV537" s="335"/>
      <c r="FW537" s="97"/>
      <c r="FX537" s="334"/>
      <c r="FY537" s="335"/>
      <c r="FZ537" s="97" t="str">
        <f t="shared" si="940"/>
        <v/>
      </c>
      <c r="GA537" s="993"/>
      <c r="GB537" s="335"/>
      <c r="GC537" s="510" t="str">
        <f t="shared" si="1047"/>
        <v/>
      </c>
      <c r="GD537" s="336"/>
      <c r="GE537" s="337"/>
      <c r="GF537" s="337"/>
      <c r="GG537" s="337"/>
      <c r="GH537" s="337"/>
      <c r="GI537" s="510"/>
      <c r="GJ537" s="336"/>
      <c r="GK537" s="337"/>
      <c r="GL537" s="337"/>
      <c r="GM537" s="337"/>
      <c r="GN537" s="337"/>
      <c r="GO537" s="510"/>
      <c r="GP537" s="336"/>
      <c r="GQ537" s="337"/>
      <c r="GR537" s="337"/>
      <c r="GS537" s="337"/>
      <c r="GT537" s="337"/>
      <c r="GU537" s="510"/>
      <c r="GV537" s="336"/>
      <c r="GW537" s="337"/>
      <c r="GX537" s="337"/>
      <c r="GY537" s="337"/>
      <c r="GZ537" s="336"/>
      <c r="HA537" s="510" t="str">
        <f t="shared" si="942"/>
        <v/>
      </c>
      <c r="HB537" s="994"/>
      <c r="HC537" s="337"/>
      <c r="HD537" s="510" t="str">
        <f t="shared" si="1049"/>
        <v/>
      </c>
      <c r="HE537" s="336"/>
      <c r="HF537" s="337"/>
      <c r="HG537" s="337"/>
      <c r="HH537" s="336"/>
      <c r="HI537" s="510"/>
      <c r="HJ537" s="336"/>
      <c r="HK537" s="337"/>
      <c r="HL537" s="337"/>
      <c r="HM537" s="336"/>
      <c r="HN537" s="510"/>
      <c r="HO537" s="336"/>
      <c r="HP537" s="337"/>
      <c r="HQ537" s="337"/>
      <c r="HR537" s="337"/>
      <c r="HS537" s="510"/>
      <c r="HT537" s="336"/>
      <c r="HU537" s="337"/>
      <c r="HV537" s="337"/>
      <c r="HW537" s="337"/>
      <c r="HX537" s="97" t="str">
        <f t="shared" si="944"/>
        <v/>
      </c>
      <c r="HY537" s="994"/>
      <c r="HZ537" s="337"/>
      <c r="IA537" s="510" t="str">
        <f t="shared" si="1051"/>
        <v/>
      </c>
      <c r="IB537" s="336"/>
      <c r="IC537" s="337"/>
      <c r="ID537" s="337"/>
      <c r="IE537" s="510"/>
      <c r="IF537" s="336"/>
      <c r="IG537" s="337"/>
      <c r="IH537" s="337"/>
      <c r="II537" s="510"/>
      <c r="IJ537" s="336"/>
      <c r="IK537" s="337"/>
      <c r="IL537" s="337"/>
      <c r="IM537" s="510"/>
      <c r="IN537" s="336"/>
      <c r="IO537" s="337"/>
      <c r="IP537" s="337"/>
      <c r="IQ537" s="97" t="str">
        <f t="shared" si="1052"/>
        <v/>
      </c>
      <c r="IR537" s="994"/>
      <c r="IS537" s="337"/>
      <c r="IT537" s="337"/>
      <c r="IU537" s="337"/>
      <c r="IV537" s="510" t="str">
        <f t="shared" si="1053"/>
        <v/>
      </c>
      <c r="IW537" s="995"/>
    </row>
    <row r="538" spans="1:257" x14ac:dyDescent="0.25">
      <c r="A538" s="996"/>
      <c r="B538" s="507">
        <v>8</v>
      </c>
      <c r="C538" s="97" t="str">
        <f>IF(Proponentes!B529&gt;0,Proponentes!B529,"")</f>
        <v/>
      </c>
      <c r="D538" s="335"/>
      <c r="E538" s="335"/>
      <c r="F538" s="334"/>
      <c r="G538" s="335"/>
      <c r="H538" s="335"/>
      <c r="I538" s="335"/>
      <c r="J538" s="335"/>
      <c r="K538" s="335"/>
      <c r="L538" s="335"/>
      <c r="M538" s="334"/>
      <c r="N538" s="335"/>
      <c r="O538" s="335"/>
      <c r="P538" s="335"/>
      <c r="Q538" s="335"/>
      <c r="R538" s="335"/>
      <c r="S538" s="335"/>
      <c r="T538" s="334"/>
      <c r="U538" s="335"/>
      <c r="V538" s="335"/>
      <c r="W538" s="335"/>
      <c r="X538" s="335"/>
      <c r="Y538" s="335"/>
      <c r="Z538" s="335"/>
      <c r="AA538" s="334"/>
      <c r="AB538" s="335"/>
      <c r="AC538" s="335"/>
      <c r="AD538" s="335"/>
      <c r="AE538" s="335"/>
      <c r="AF538" s="335"/>
      <c r="AG538" s="97" t="str">
        <f t="shared" si="925"/>
        <v/>
      </c>
      <c r="AH538" s="993"/>
      <c r="AI538" s="335"/>
      <c r="AJ538" s="335" t="str">
        <f t="shared" si="926"/>
        <v/>
      </c>
      <c r="AK538" s="335"/>
      <c r="AL538" s="334"/>
      <c r="AM538" s="335"/>
      <c r="AN538" s="335"/>
      <c r="AO538" s="335"/>
      <c r="AP538" s="335"/>
      <c r="AQ538" s="335"/>
      <c r="AR538" s="335"/>
      <c r="AS538" s="334"/>
      <c r="AT538" s="335"/>
      <c r="AU538" s="335"/>
      <c r="AV538" s="335"/>
      <c r="AW538" s="335"/>
      <c r="AX538" s="335"/>
      <c r="AY538" s="335"/>
      <c r="AZ538" s="334"/>
      <c r="BA538" s="335"/>
      <c r="BB538" s="335"/>
      <c r="BC538" s="335"/>
      <c r="BD538" s="335"/>
      <c r="BE538" s="335"/>
      <c r="BF538" s="335"/>
      <c r="BG538" s="334"/>
      <c r="BH538" s="335"/>
      <c r="BI538" s="335"/>
      <c r="BJ538" s="335"/>
      <c r="BK538" s="335"/>
      <c r="BL538" s="97" t="str">
        <f t="shared" si="927"/>
        <v/>
      </c>
      <c r="BM538" s="993"/>
      <c r="BN538" s="335" t="str">
        <f t="shared" si="1033"/>
        <v/>
      </c>
      <c r="BO538" s="334"/>
      <c r="BP538" s="335"/>
      <c r="BQ538" s="335"/>
      <c r="BR538" s="335"/>
      <c r="BS538" s="335" t="str">
        <f t="shared" si="1034"/>
        <v/>
      </c>
      <c r="BT538" s="334"/>
      <c r="BU538" s="335"/>
      <c r="BV538" s="335"/>
      <c r="BW538" s="335"/>
      <c r="BX538" s="335" t="str">
        <f t="shared" si="1035"/>
        <v/>
      </c>
      <c r="BY538" s="334"/>
      <c r="BZ538" s="335"/>
      <c r="CA538" s="335"/>
      <c r="CB538" s="335"/>
      <c r="CC538" s="335" t="str">
        <f t="shared" si="1036"/>
        <v/>
      </c>
      <c r="CD538" s="334"/>
      <c r="CE538" s="335"/>
      <c r="CF538" s="335"/>
      <c r="CG538" s="335"/>
      <c r="CH538" s="997"/>
      <c r="CI538" s="97" t="str">
        <f t="shared" si="1037"/>
        <v/>
      </c>
      <c r="CJ538" s="998"/>
      <c r="CK538" s="335"/>
      <c r="CL538" s="97" t="str">
        <f t="shared" si="1038"/>
        <v/>
      </c>
      <c r="CM538" s="334"/>
      <c r="CN538" s="335"/>
      <c r="CO538" s="335"/>
      <c r="CP538" s="335"/>
      <c r="CQ538" s="97"/>
      <c r="CR538" s="334"/>
      <c r="CS538" s="335"/>
      <c r="CT538" s="335"/>
      <c r="CU538" s="335"/>
      <c r="CV538" s="97"/>
      <c r="CW538" s="334"/>
      <c r="CX538" s="335"/>
      <c r="CY538" s="335"/>
      <c r="CZ538" s="335"/>
      <c r="DA538" s="97"/>
      <c r="DB538" s="334"/>
      <c r="DC538" s="335"/>
      <c r="DD538" s="335"/>
      <c r="DE538" s="335"/>
      <c r="DF538" s="97" t="str">
        <f t="shared" si="933"/>
        <v/>
      </c>
      <c r="DG538" s="993"/>
      <c r="DH538" s="335"/>
      <c r="DI538" s="97" t="str">
        <f t="shared" si="949"/>
        <v/>
      </c>
      <c r="DJ538" s="334"/>
      <c r="DK538" s="335"/>
      <c r="DL538" s="335"/>
      <c r="DM538" s="97"/>
      <c r="DN538" s="334"/>
      <c r="DO538" s="335"/>
      <c r="DP538" s="335"/>
      <c r="DQ538" s="97"/>
      <c r="DR538" s="334"/>
      <c r="DS538" s="335"/>
      <c r="DT538" s="335"/>
      <c r="DU538" s="97"/>
      <c r="DV538" s="334"/>
      <c r="DW538" s="335"/>
      <c r="DX538" s="335"/>
      <c r="DY538" s="97" t="str">
        <f t="shared" si="934"/>
        <v/>
      </c>
      <c r="DZ538" s="998"/>
      <c r="EA538" s="335"/>
      <c r="EB538" s="97" t="str">
        <f t="shared" si="1042"/>
        <v/>
      </c>
      <c r="EC538" s="334"/>
      <c r="ED538" s="335"/>
      <c r="EE538" s="335"/>
      <c r="EF538" s="97"/>
      <c r="EG538" s="334"/>
      <c r="EH538" s="335"/>
      <c r="EI538" s="335"/>
      <c r="EJ538" s="97"/>
      <c r="EK538" s="334"/>
      <c r="EL538" s="335"/>
      <c r="EM538" s="335"/>
      <c r="EN538" s="97"/>
      <c r="EO538" s="334"/>
      <c r="EP538" s="335"/>
      <c r="EQ538" s="335"/>
      <c r="ER538" s="97" t="str">
        <f t="shared" si="1054"/>
        <v/>
      </c>
      <c r="ES538" s="993"/>
      <c r="ET538" s="335"/>
      <c r="EU538" s="97" t="str">
        <f t="shared" si="1043"/>
        <v/>
      </c>
      <c r="EV538" s="334"/>
      <c r="EW538" s="335"/>
      <c r="EX538" s="335"/>
      <c r="EY538" s="97"/>
      <c r="EZ538" s="334"/>
      <c r="FA538" s="335"/>
      <c r="FB538" s="335"/>
      <c r="FC538" s="97"/>
      <c r="FD538" s="334"/>
      <c r="FE538" s="335"/>
      <c r="FF538" s="335"/>
      <c r="FG538" s="97"/>
      <c r="FH538" s="334"/>
      <c r="FI538" s="335"/>
      <c r="FJ538" s="335"/>
      <c r="FK538" s="97" t="str">
        <f t="shared" si="938"/>
        <v/>
      </c>
      <c r="FL538" s="993"/>
      <c r="FM538" s="335"/>
      <c r="FN538" s="97" t="str">
        <f t="shared" si="1045"/>
        <v/>
      </c>
      <c r="FO538" s="334"/>
      <c r="FP538" s="335"/>
      <c r="FQ538" s="97"/>
      <c r="FR538" s="334"/>
      <c r="FS538" s="335"/>
      <c r="FT538" s="97"/>
      <c r="FU538" s="334"/>
      <c r="FV538" s="335"/>
      <c r="FW538" s="97"/>
      <c r="FX538" s="334"/>
      <c r="FY538" s="335"/>
      <c r="FZ538" s="97" t="str">
        <f t="shared" si="940"/>
        <v/>
      </c>
      <c r="GA538" s="993"/>
      <c r="GB538" s="335"/>
      <c r="GC538" s="510" t="str">
        <f t="shared" si="1047"/>
        <v/>
      </c>
      <c r="GD538" s="336"/>
      <c r="GE538" s="337"/>
      <c r="GF538" s="337"/>
      <c r="GG538" s="337"/>
      <c r="GH538" s="337"/>
      <c r="GI538" s="510"/>
      <c r="GJ538" s="336"/>
      <c r="GK538" s="337"/>
      <c r="GL538" s="337"/>
      <c r="GM538" s="337"/>
      <c r="GN538" s="337"/>
      <c r="GO538" s="510"/>
      <c r="GP538" s="336"/>
      <c r="GQ538" s="337"/>
      <c r="GR538" s="337"/>
      <c r="GS538" s="337"/>
      <c r="GT538" s="337"/>
      <c r="GU538" s="510"/>
      <c r="GV538" s="336"/>
      <c r="GW538" s="337"/>
      <c r="GX538" s="337"/>
      <c r="GY538" s="337"/>
      <c r="GZ538" s="336"/>
      <c r="HA538" s="510" t="str">
        <f t="shared" si="942"/>
        <v/>
      </c>
      <c r="HB538" s="994"/>
      <c r="HC538" s="337"/>
      <c r="HD538" s="510" t="str">
        <f t="shared" si="1049"/>
        <v/>
      </c>
      <c r="HE538" s="336"/>
      <c r="HF538" s="337"/>
      <c r="HG538" s="337"/>
      <c r="HH538" s="336"/>
      <c r="HI538" s="510"/>
      <c r="HJ538" s="336"/>
      <c r="HK538" s="337"/>
      <c r="HL538" s="337"/>
      <c r="HM538" s="336"/>
      <c r="HN538" s="510"/>
      <c r="HO538" s="336"/>
      <c r="HP538" s="337"/>
      <c r="HQ538" s="337"/>
      <c r="HR538" s="337"/>
      <c r="HS538" s="510"/>
      <c r="HT538" s="336"/>
      <c r="HU538" s="337"/>
      <c r="HV538" s="337"/>
      <c r="HW538" s="337"/>
      <c r="HX538" s="97" t="str">
        <f t="shared" si="944"/>
        <v/>
      </c>
      <c r="HY538" s="994"/>
      <c r="HZ538" s="337"/>
      <c r="IA538" s="510" t="str">
        <f t="shared" si="1051"/>
        <v/>
      </c>
      <c r="IB538" s="336"/>
      <c r="IC538" s="337"/>
      <c r="ID538" s="337"/>
      <c r="IE538" s="510"/>
      <c r="IF538" s="336"/>
      <c r="IG538" s="337"/>
      <c r="IH538" s="337"/>
      <c r="II538" s="510"/>
      <c r="IJ538" s="336"/>
      <c r="IK538" s="337"/>
      <c r="IL538" s="337"/>
      <c r="IM538" s="510"/>
      <c r="IN538" s="336"/>
      <c r="IO538" s="337"/>
      <c r="IP538" s="337"/>
      <c r="IQ538" s="97" t="str">
        <f t="shared" si="1052"/>
        <v/>
      </c>
      <c r="IR538" s="994"/>
      <c r="IS538" s="337"/>
      <c r="IT538" s="337"/>
      <c r="IU538" s="337"/>
      <c r="IV538" s="510" t="str">
        <f t="shared" si="1053"/>
        <v/>
      </c>
      <c r="IW538" s="995"/>
    </row>
    <row r="539" spans="1:257" x14ac:dyDescent="0.25">
      <c r="A539" s="996"/>
      <c r="B539" s="507">
        <v>9</v>
      </c>
      <c r="C539" s="97" t="str">
        <f>IF(Proponentes!B530&gt;0,Proponentes!B530,"")</f>
        <v/>
      </c>
      <c r="D539" s="335"/>
      <c r="E539" s="335"/>
      <c r="F539" s="334"/>
      <c r="G539" s="335"/>
      <c r="H539" s="335"/>
      <c r="I539" s="335"/>
      <c r="J539" s="335"/>
      <c r="K539" s="335"/>
      <c r="L539" s="335"/>
      <c r="M539" s="334"/>
      <c r="N539" s="335"/>
      <c r="O539" s="335"/>
      <c r="P539" s="335"/>
      <c r="Q539" s="335"/>
      <c r="R539" s="335"/>
      <c r="S539" s="335"/>
      <c r="T539" s="334"/>
      <c r="U539" s="335"/>
      <c r="V539" s="335"/>
      <c r="W539" s="335"/>
      <c r="X539" s="335"/>
      <c r="Y539" s="335"/>
      <c r="Z539" s="335"/>
      <c r="AA539" s="334"/>
      <c r="AB539" s="335"/>
      <c r="AC539" s="335"/>
      <c r="AD539" s="335"/>
      <c r="AE539" s="335"/>
      <c r="AF539" s="335"/>
      <c r="AG539" s="97" t="str">
        <f t="shared" si="925"/>
        <v/>
      </c>
      <c r="AH539" s="993"/>
      <c r="AI539" s="335"/>
      <c r="AJ539" s="335" t="str">
        <f t="shared" si="926"/>
        <v/>
      </c>
      <c r="AK539" s="335"/>
      <c r="AL539" s="334"/>
      <c r="AM539" s="335"/>
      <c r="AN539" s="335"/>
      <c r="AO539" s="335"/>
      <c r="AP539" s="335"/>
      <c r="AQ539" s="335"/>
      <c r="AR539" s="335"/>
      <c r="AS539" s="334"/>
      <c r="AT539" s="335"/>
      <c r="AU539" s="335"/>
      <c r="AV539" s="335"/>
      <c r="AW539" s="335"/>
      <c r="AX539" s="335"/>
      <c r="AY539" s="335"/>
      <c r="AZ539" s="334"/>
      <c r="BA539" s="335"/>
      <c r="BB539" s="335"/>
      <c r="BC539" s="335"/>
      <c r="BD539" s="335"/>
      <c r="BE539" s="335"/>
      <c r="BF539" s="335"/>
      <c r="BG539" s="334"/>
      <c r="BH539" s="335"/>
      <c r="BI539" s="335"/>
      <c r="BJ539" s="335"/>
      <c r="BK539" s="335"/>
      <c r="BL539" s="97" t="str">
        <f t="shared" si="927"/>
        <v/>
      </c>
      <c r="BM539" s="993"/>
      <c r="BN539" s="335" t="str">
        <f t="shared" si="1033"/>
        <v/>
      </c>
      <c r="BO539" s="334"/>
      <c r="BP539" s="335"/>
      <c r="BQ539" s="335"/>
      <c r="BR539" s="335"/>
      <c r="BS539" s="335" t="str">
        <f t="shared" si="1034"/>
        <v/>
      </c>
      <c r="BT539" s="334"/>
      <c r="BU539" s="335"/>
      <c r="BV539" s="335"/>
      <c r="BW539" s="335"/>
      <c r="BX539" s="335" t="str">
        <f t="shared" si="1035"/>
        <v/>
      </c>
      <c r="BY539" s="334"/>
      <c r="BZ539" s="335"/>
      <c r="CA539" s="335"/>
      <c r="CB539" s="335"/>
      <c r="CC539" s="335" t="str">
        <f t="shared" si="1036"/>
        <v/>
      </c>
      <c r="CD539" s="334"/>
      <c r="CE539" s="335"/>
      <c r="CF539" s="335"/>
      <c r="CG539" s="335"/>
      <c r="CH539" s="997"/>
      <c r="CI539" s="97" t="str">
        <f t="shared" si="1037"/>
        <v/>
      </c>
      <c r="CJ539" s="998"/>
      <c r="CK539" s="335"/>
      <c r="CL539" s="97" t="str">
        <f t="shared" si="1038"/>
        <v/>
      </c>
      <c r="CM539" s="334"/>
      <c r="CN539" s="335"/>
      <c r="CO539" s="335"/>
      <c r="CP539" s="335"/>
      <c r="CQ539" s="97"/>
      <c r="CR539" s="334"/>
      <c r="CS539" s="335"/>
      <c r="CT539" s="335"/>
      <c r="CU539" s="335"/>
      <c r="CV539" s="97"/>
      <c r="CW539" s="334"/>
      <c r="CX539" s="335"/>
      <c r="CY539" s="335"/>
      <c r="CZ539" s="335"/>
      <c r="DA539" s="97"/>
      <c r="DB539" s="334"/>
      <c r="DC539" s="335"/>
      <c r="DD539" s="335"/>
      <c r="DE539" s="335"/>
      <c r="DF539" s="97" t="str">
        <f t="shared" si="933"/>
        <v/>
      </c>
      <c r="DG539" s="993"/>
      <c r="DH539" s="335"/>
      <c r="DI539" s="97" t="str">
        <f t="shared" si="949"/>
        <v/>
      </c>
      <c r="DJ539" s="334"/>
      <c r="DK539" s="335"/>
      <c r="DL539" s="335"/>
      <c r="DM539" s="97"/>
      <c r="DN539" s="334"/>
      <c r="DO539" s="335"/>
      <c r="DP539" s="335"/>
      <c r="DQ539" s="97"/>
      <c r="DR539" s="334"/>
      <c r="DS539" s="335"/>
      <c r="DT539" s="335"/>
      <c r="DU539" s="97"/>
      <c r="DV539" s="334"/>
      <c r="DW539" s="335"/>
      <c r="DX539" s="335"/>
      <c r="DY539" s="97" t="str">
        <f t="shared" si="934"/>
        <v/>
      </c>
      <c r="DZ539" s="998"/>
      <c r="EA539" s="335"/>
      <c r="EB539" s="97" t="str">
        <f t="shared" si="1042"/>
        <v/>
      </c>
      <c r="EC539" s="334"/>
      <c r="ED539" s="335"/>
      <c r="EE539" s="335"/>
      <c r="EF539" s="97"/>
      <c r="EG539" s="334"/>
      <c r="EH539" s="335"/>
      <c r="EI539" s="335"/>
      <c r="EJ539" s="97"/>
      <c r="EK539" s="334"/>
      <c r="EL539" s="335"/>
      <c r="EM539" s="335"/>
      <c r="EN539" s="97"/>
      <c r="EO539" s="334"/>
      <c r="EP539" s="335"/>
      <c r="EQ539" s="335"/>
      <c r="ER539" s="97" t="str">
        <f t="shared" si="1054"/>
        <v/>
      </c>
      <c r="ES539" s="993"/>
      <c r="ET539" s="335"/>
      <c r="EU539" s="97" t="str">
        <f t="shared" si="1043"/>
        <v/>
      </c>
      <c r="EV539" s="334"/>
      <c r="EW539" s="335"/>
      <c r="EX539" s="335"/>
      <c r="EY539" s="97"/>
      <c r="EZ539" s="334"/>
      <c r="FA539" s="335"/>
      <c r="FB539" s="335"/>
      <c r="FC539" s="97"/>
      <c r="FD539" s="334"/>
      <c r="FE539" s="335"/>
      <c r="FF539" s="335"/>
      <c r="FG539" s="97"/>
      <c r="FH539" s="334"/>
      <c r="FI539" s="335"/>
      <c r="FJ539" s="335"/>
      <c r="FK539" s="97" t="str">
        <f t="shared" si="938"/>
        <v/>
      </c>
      <c r="FL539" s="993"/>
      <c r="FM539" s="335"/>
      <c r="FN539" s="97" t="str">
        <f t="shared" si="1045"/>
        <v/>
      </c>
      <c r="FO539" s="334"/>
      <c r="FP539" s="335"/>
      <c r="FQ539" s="97"/>
      <c r="FR539" s="334"/>
      <c r="FS539" s="335"/>
      <c r="FT539" s="97"/>
      <c r="FU539" s="334"/>
      <c r="FV539" s="335"/>
      <c r="FW539" s="97"/>
      <c r="FX539" s="334"/>
      <c r="FY539" s="335"/>
      <c r="FZ539" s="97" t="str">
        <f t="shared" si="940"/>
        <v/>
      </c>
      <c r="GA539" s="993"/>
      <c r="GB539" s="335"/>
      <c r="GC539" s="510" t="str">
        <f t="shared" si="1047"/>
        <v/>
      </c>
      <c r="GD539" s="336"/>
      <c r="GE539" s="337"/>
      <c r="GF539" s="337"/>
      <c r="GG539" s="337"/>
      <c r="GH539" s="337"/>
      <c r="GI539" s="510"/>
      <c r="GJ539" s="336"/>
      <c r="GK539" s="337"/>
      <c r="GL539" s="337"/>
      <c r="GM539" s="337"/>
      <c r="GN539" s="337"/>
      <c r="GO539" s="510"/>
      <c r="GP539" s="336"/>
      <c r="GQ539" s="337"/>
      <c r="GR539" s="337"/>
      <c r="GS539" s="337"/>
      <c r="GT539" s="337"/>
      <c r="GU539" s="510"/>
      <c r="GV539" s="336"/>
      <c r="GW539" s="337"/>
      <c r="GX539" s="337"/>
      <c r="GY539" s="337"/>
      <c r="GZ539" s="336"/>
      <c r="HA539" s="510" t="str">
        <f t="shared" si="942"/>
        <v/>
      </c>
      <c r="HB539" s="994"/>
      <c r="HC539" s="337"/>
      <c r="HD539" s="510" t="str">
        <f t="shared" si="1049"/>
        <v/>
      </c>
      <c r="HE539" s="336"/>
      <c r="HF539" s="337"/>
      <c r="HG539" s="337"/>
      <c r="HH539" s="336"/>
      <c r="HI539" s="510"/>
      <c r="HJ539" s="336"/>
      <c r="HK539" s="337"/>
      <c r="HL539" s="337"/>
      <c r="HM539" s="336"/>
      <c r="HN539" s="510"/>
      <c r="HO539" s="336"/>
      <c r="HP539" s="337"/>
      <c r="HQ539" s="337"/>
      <c r="HR539" s="337"/>
      <c r="HS539" s="510"/>
      <c r="HT539" s="336"/>
      <c r="HU539" s="337"/>
      <c r="HV539" s="337"/>
      <c r="HW539" s="337"/>
      <c r="HX539" s="97" t="str">
        <f t="shared" si="944"/>
        <v/>
      </c>
      <c r="HY539" s="994"/>
      <c r="HZ539" s="337"/>
      <c r="IA539" s="510" t="str">
        <f t="shared" si="1051"/>
        <v/>
      </c>
      <c r="IB539" s="336"/>
      <c r="IC539" s="337"/>
      <c r="ID539" s="337"/>
      <c r="IE539" s="510"/>
      <c r="IF539" s="336"/>
      <c r="IG539" s="337"/>
      <c r="IH539" s="337"/>
      <c r="II539" s="510"/>
      <c r="IJ539" s="336"/>
      <c r="IK539" s="337"/>
      <c r="IL539" s="337"/>
      <c r="IM539" s="510"/>
      <c r="IN539" s="336"/>
      <c r="IO539" s="337"/>
      <c r="IP539" s="337"/>
      <c r="IQ539" s="97" t="str">
        <f t="shared" si="1052"/>
        <v/>
      </c>
      <c r="IR539" s="994"/>
      <c r="IS539" s="337"/>
      <c r="IT539" s="337"/>
      <c r="IU539" s="337"/>
      <c r="IV539" s="510" t="str">
        <f t="shared" si="1053"/>
        <v/>
      </c>
      <c r="IW539" s="995"/>
    </row>
    <row r="540" spans="1:257" x14ac:dyDescent="0.25">
      <c r="A540" s="996"/>
      <c r="B540" s="507">
        <v>10</v>
      </c>
      <c r="C540" s="97" t="str">
        <f>IF(Proponentes!B531&gt;0,Proponentes!B531,"")</f>
        <v/>
      </c>
      <c r="D540" s="335"/>
      <c r="E540" s="335"/>
      <c r="F540" s="334"/>
      <c r="G540" s="335"/>
      <c r="H540" s="335"/>
      <c r="I540" s="335"/>
      <c r="J540" s="335"/>
      <c r="K540" s="335"/>
      <c r="L540" s="335"/>
      <c r="M540" s="334"/>
      <c r="N540" s="335"/>
      <c r="O540" s="335"/>
      <c r="P540" s="335"/>
      <c r="Q540" s="335"/>
      <c r="R540" s="335"/>
      <c r="S540" s="335"/>
      <c r="T540" s="334"/>
      <c r="U540" s="335"/>
      <c r="V540" s="335"/>
      <c r="W540" s="335"/>
      <c r="X540" s="335"/>
      <c r="Y540" s="335"/>
      <c r="Z540" s="335"/>
      <c r="AA540" s="334"/>
      <c r="AB540" s="335"/>
      <c r="AC540" s="335"/>
      <c r="AD540" s="335"/>
      <c r="AE540" s="335"/>
      <c r="AF540" s="335"/>
      <c r="AG540" s="97" t="str">
        <f t="shared" si="925"/>
        <v/>
      </c>
      <c r="AH540" s="993"/>
      <c r="AI540" s="335"/>
      <c r="AJ540" s="335" t="str">
        <f t="shared" si="926"/>
        <v/>
      </c>
      <c r="AK540" s="335"/>
      <c r="AL540" s="334"/>
      <c r="AM540" s="335"/>
      <c r="AN540" s="335"/>
      <c r="AO540" s="335"/>
      <c r="AP540" s="335"/>
      <c r="AQ540" s="335"/>
      <c r="AR540" s="335"/>
      <c r="AS540" s="334"/>
      <c r="AT540" s="335"/>
      <c r="AU540" s="335"/>
      <c r="AV540" s="335"/>
      <c r="AW540" s="335"/>
      <c r="AX540" s="335"/>
      <c r="AY540" s="335"/>
      <c r="AZ540" s="334"/>
      <c r="BA540" s="335"/>
      <c r="BB540" s="335"/>
      <c r="BC540" s="335"/>
      <c r="BD540" s="335"/>
      <c r="BE540" s="335"/>
      <c r="BF540" s="335"/>
      <c r="BG540" s="334"/>
      <c r="BH540" s="335"/>
      <c r="BI540" s="335"/>
      <c r="BJ540" s="335"/>
      <c r="BK540" s="335"/>
      <c r="BL540" s="97" t="str">
        <f t="shared" si="927"/>
        <v/>
      </c>
      <c r="BM540" s="993"/>
      <c r="BN540" s="335" t="str">
        <f t="shared" si="1033"/>
        <v/>
      </c>
      <c r="BO540" s="334"/>
      <c r="BP540" s="335"/>
      <c r="BQ540" s="335"/>
      <c r="BR540" s="335"/>
      <c r="BS540" s="335" t="str">
        <f t="shared" si="1034"/>
        <v/>
      </c>
      <c r="BT540" s="334"/>
      <c r="BU540" s="335"/>
      <c r="BV540" s="335"/>
      <c r="BW540" s="335"/>
      <c r="BX540" s="335" t="str">
        <f t="shared" si="1035"/>
        <v/>
      </c>
      <c r="BY540" s="334"/>
      <c r="BZ540" s="335"/>
      <c r="CA540" s="335"/>
      <c r="CB540" s="335"/>
      <c r="CC540" s="335" t="str">
        <f t="shared" si="1036"/>
        <v/>
      </c>
      <c r="CD540" s="334"/>
      <c r="CE540" s="335"/>
      <c r="CF540" s="335"/>
      <c r="CG540" s="335"/>
      <c r="CH540" s="997"/>
      <c r="CI540" s="97" t="str">
        <f t="shared" si="1037"/>
        <v/>
      </c>
      <c r="CJ540" s="998"/>
      <c r="CK540" s="335"/>
      <c r="CL540" s="97" t="str">
        <f t="shared" si="1038"/>
        <v/>
      </c>
      <c r="CM540" s="334"/>
      <c r="CN540" s="335"/>
      <c r="CO540" s="335"/>
      <c r="CP540" s="335"/>
      <c r="CQ540" s="97"/>
      <c r="CR540" s="334"/>
      <c r="CS540" s="335"/>
      <c r="CT540" s="335"/>
      <c r="CU540" s="335"/>
      <c r="CV540" s="97"/>
      <c r="CW540" s="334"/>
      <c r="CX540" s="335"/>
      <c r="CY540" s="335"/>
      <c r="CZ540" s="335"/>
      <c r="DA540" s="97"/>
      <c r="DB540" s="334"/>
      <c r="DC540" s="335"/>
      <c r="DD540" s="335"/>
      <c r="DE540" s="335"/>
      <c r="DF540" s="97" t="str">
        <f t="shared" si="933"/>
        <v/>
      </c>
      <c r="DG540" s="993"/>
      <c r="DH540" s="335"/>
      <c r="DI540" s="97" t="str">
        <f t="shared" si="949"/>
        <v/>
      </c>
      <c r="DJ540" s="334"/>
      <c r="DK540" s="335"/>
      <c r="DL540" s="335"/>
      <c r="DM540" s="97"/>
      <c r="DN540" s="334"/>
      <c r="DO540" s="335"/>
      <c r="DP540" s="335"/>
      <c r="DQ540" s="97"/>
      <c r="DR540" s="334"/>
      <c r="DS540" s="335"/>
      <c r="DT540" s="335"/>
      <c r="DU540" s="97"/>
      <c r="DV540" s="334"/>
      <c r="DW540" s="335"/>
      <c r="DX540" s="335"/>
      <c r="DY540" s="97" t="str">
        <f t="shared" si="934"/>
        <v/>
      </c>
      <c r="DZ540" s="998"/>
      <c r="EA540" s="335"/>
      <c r="EB540" s="97" t="str">
        <f t="shared" si="1042"/>
        <v/>
      </c>
      <c r="EC540" s="334"/>
      <c r="ED540" s="335"/>
      <c r="EE540" s="335"/>
      <c r="EF540" s="97"/>
      <c r="EG540" s="334"/>
      <c r="EH540" s="335"/>
      <c r="EI540" s="335"/>
      <c r="EJ540" s="97"/>
      <c r="EK540" s="334"/>
      <c r="EL540" s="335"/>
      <c r="EM540" s="335"/>
      <c r="EN540" s="97"/>
      <c r="EO540" s="334"/>
      <c r="EP540" s="335"/>
      <c r="EQ540" s="335"/>
      <c r="ER540" s="97" t="str">
        <f t="shared" si="1054"/>
        <v/>
      </c>
      <c r="ES540" s="993"/>
      <c r="ET540" s="335"/>
      <c r="EU540" s="97" t="str">
        <f t="shared" si="1043"/>
        <v/>
      </c>
      <c r="EV540" s="334"/>
      <c r="EW540" s="335"/>
      <c r="EX540" s="335"/>
      <c r="EY540" s="97"/>
      <c r="EZ540" s="334"/>
      <c r="FA540" s="335"/>
      <c r="FB540" s="335"/>
      <c r="FC540" s="97"/>
      <c r="FD540" s="334"/>
      <c r="FE540" s="335"/>
      <c r="FF540" s="335"/>
      <c r="FG540" s="97"/>
      <c r="FH540" s="334"/>
      <c r="FI540" s="335"/>
      <c r="FJ540" s="335"/>
      <c r="FK540" s="97" t="str">
        <f t="shared" si="938"/>
        <v/>
      </c>
      <c r="FL540" s="993"/>
      <c r="FM540" s="335"/>
      <c r="FN540" s="97" t="str">
        <f t="shared" si="1045"/>
        <v/>
      </c>
      <c r="FO540" s="334"/>
      <c r="FP540" s="335"/>
      <c r="FQ540" s="97"/>
      <c r="FR540" s="334"/>
      <c r="FS540" s="335"/>
      <c r="FT540" s="97"/>
      <c r="FU540" s="334"/>
      <c r="FV540" s="335"/>
      <c r="FW540" s="97"/>
      <c r="FX540" s="334"/>
      <c r="FY540" s="335"/>
      <c r="FZ540" s="97" t="str">
        <f t="shared" si="940"/>
        <v/>
      </c>
      <c r="GA540" s="993"/>
      <c r="GB540" s="335"/>
      <c r="GC540" s="510" t="str">
        <f t="shared" si="1047"/>
        <v/>
      </c>
      <c r="GD540" s="336"/>
      <c r="GE540" s="337"/>
      <c r="GF540" s="337"/>
      <c r="GG540" s="337"/>
      <c r="GH540" s="337"/>
      <c r="GI540" s="510"/>
      <c r="GJ540" s="336"/>
      <c r="GK540" s="337"/>
      <c r="GL540" s="337"/>
      <c r="GM540" s="337"/>
      <c r="GN540" s="337"/>
      <c r="GO540" s="510"/>
      <c r="GP540" s="336"/>
      <c r="GQ540" s="337"/>
      <c r="GR540" s="337"/>
      <c r="GS540" s="337"/>
      <c r="GT540" s="337"/>
      <c r="GU540" s="510"/>
      <c r="GV540" s="336"/>
      <c r="GW540" s="337"/>
      <c r="GX540" s="337"/>
      <c r="GY540" s="337"/>
      <c r="GZ540" s="336"/>
      <c r="HA540" s="510" t="str">
        <f t="shared" si="942"/>
        <v/>
      </c>
      <c r="HB540" s="994"/>
      <c r="HC540" s="337"/>
      <c r="HD540" s="510" t="str">
        <f t="shared" si="1049"/>
        <v/>
      </c>
      <c r="HE540" s="336"/>
      <c r="HF540" s="337"/>
      <c r="HG540" s="337"/>
      <c r="HH540" s="336"/>
      <c r="HI540" s="510"/>
      <c r="HJ540" s="336"/>
      <c r="HK540" s="337"/>
      <c r="HL540" s="337"/>
      <c r="HM540" s="336"/>
      <c r="HN540" s="510"/>
      <c r="HO540" s="336"/>
      <c r="HP540" s="337"/>
      <c r="HQ540" s="337"/>
      <c r="HR540" s="337"/>
      <c r="HS540" s="510"/>
      <c r="HT540" s="336"/>
      <c r="HU540" s="337"/>
      <c r="HV540" s="337"/>
      <c r="HW540" s="337"/>
      <c r="HX540" s="97" t="str">
        <f t="shared" si="944"/>
        <v/>
      </c>
      <c r="HY540" s="994"/>
      <c r="HZ540" s="337"/>
      <c r="IA540" s="510" t="str">
        <f t="shared" si="1051"/>
        <v/>
      </c>
      <c r="IB540" s="336"/>
      <c r="IC540" s="337"/>
      <c r="ID540" s="337"/>
      <c r="IE540" s="510"/>
      <c r="IF540" s="336"/>
      <c r="IG540" s="337"/>
      <c r="IH540" s="337"/>
      <c r="II540" s="510"/>
      <c r="IJ540" s="336"/>
      <c r="IK540" s="337"/>
      <c r="IL540" s="337"/>
      <c r="IM540" s="510"/>
      <c r="IN540" s="336"/>
      <c r="IO540" s="337"/>
      <c r="IP540" s="337"/>
      <c r="IQ540" s="97" t="str">
        <f t="shared" si="1052"/>
        <v/>
      </c>
      <c r="IR540" s="994"/>
      <c r="IS540" s="337"/>
      <c r="IT540" s="337"/>
      <c r="IU540" s="337"/>
      <c r="IV540" s="510" t="str">
        <f t="shared" si="1053"/>
        <v/>
      </c>
      <c r="IW540" s="995"/>
    </row>
    <row r="541" spans="1:257" x14ac:dyDescent="0.25">
      <c r="A541" s="996"/>
      <c r="B541" s="507">
        <v>11</v>
      </c>
      <c r="C541" s="97" t="str">
        <f>IF(Proponentes!B532&gt;0,Proponentes!B532,"")</f>
        <v/>
      </c>
      <c r="D541" s="335"/>
      <c r="E541" s="335"/>
      <c r="F541" s="334"/>
      <c r="G541" s="335"/>
      <c r="H541" s="335"/>
      <c r="I541" s="335"/>
      <c r="J541" s="335"/>
      <c r="K541" s="335"/>
      <c r="L541" s="335"/>
      <c r="M541" s="334"/>
      <c r="N541" s="335"/>
      <c r="O541" s="335"/>
      <c r="P541" s="335"/>
      <c r="Q541" s="335"/>
      <c r="R541" s="335"/>
      <c r="S541" s="335"/>
      <c r="T541" s="334"/>
      <c r="U541" s="335"/>
      <c r="V541" s="335"/>
      <c r="W541" s="335"/>
      <c r="X541" s="335"/>
      <c r="Y541" s="335"/>
      <c r="Z541" s="335"/>
      <c r="AA541" s="334"/>
      <c r="AB541" s="335"/>
      <c r="AC541" s="335"/>
      <c r="AD541" s="335"/>
      <c r="AE541" s="335"/>
      <c r="AF541" s="335"/>
      <c r="AG541" s="97" t="str">
        <f t="shared" si="925"/>
        <v/>
      </c>
      <c r="AH541" s="993"/>
      <c r="AI541" s="335"/>
      <c r="AJ541" s="335" t="str">
        <f t="shared" si="926"/>
        <v/>
      </c>
      <c r="AK541" s="335"/>
      <c r="AL541" s="334"/>
      <c r="AM541" s="335"/>
      <c r="AN541" s="335"/>
      <c r="AO541" s="335"/>
      <c r="AP541" s="335"/>
      <c r="AQ541" s="335"/>
      <c r="AR541" s="335"/>
      <c r="AS541" s="334"/>
      <c r="AT541" s="335"/>
      <c r="AU541" s="335"/>
      <c r="AV541" s="335"/>
      <c r="AW541" s="335"/>
      <c r="AX541" s="335"/>
      <c r="AY541" s="335"/>
      <c r="AZ541" s="334"/>
      <c r="BA541" s="335"/>
      <c r="BB541" s="335"/>
      <c r="BC541" s="335"/>
      <c r="BD541" s="335"/>
      <c r="BE541" s="335"/>
      <c r="BF541" s="335"/>
      <c r="BG541" s="334"/>
      <c r="BH541" s="335"/>
      <c r="BI541" s="335"/>
      <c r="BJ541" s="335"/>
      <c r="BK541" s="335"/>
      <c r="BL541" s="97" t="str">
        <f t="shared" si="927"/>
        <v/>
      </c>
      <c r="BM541" s="993"/>
      <c r="BN541" s="335" t="str">
        <f t="shared" si="1033"/>
        <v/>
      </c>
      <c r="BO541" s="334"/>
      <c r="BP541" s="335"/>
      <c r="BQ541" s="335"/>
      <c r="BR541" s="335"/>
      <c r="BS541" s="335" t="str">
        <f t="shared" si="1034"/>
        <v/>
      </c>
      <c r="BT541" s="334"/>
      <c r="BU541" s="335"/>
      <c r="BV541" s="335"/>
      <c r="BW541" s="335"/>
      <c r="BX541" s="335" t="str">
        <f t="shared" si="1035"/>
        <v/>
      </c>
      <c r="BY541" s="334"/>
      <c r="BZ541" s="335"/>
      <c r="CA541" s="335"/>
      <c r="CB541" s="335"/>
      <c r="CC541" s="335" t="str">
        <f t="shared" si="1036"/>
        <v/>
      </c>
      <c r="CD541" s="334"/>
      <c r="CE541" s="335"/>
      <c r="CF541" s="335"/>
      <c r="CG541" s="335"/>
      <c r="CH541" s="997"/>
      <c r="CI541" s="97" t="str">
        <f t="shared" si="1037"/>
        <v/>
      </c>
      <c r="CJ541" s="998"/>
      <c r="CK541" s="335"/>
      <c r="CL541" s="97" t="str">
        <f t="shared" si="1038"/>
        <v/>
      </c>
      <c r="CM541" s="334"/>
      <c r="CN541" s="335"/>
      <c r="CO541" s="335"/>
      <c r="CP541" s="335"/>
      <c r="CQ541" s="97"/>
      <c r="CR541" s="334"/>
      <c r="CS541" s="335"/>
      <c r="CT541" s="335"/>
      <c r="CU541" s="335"/>
      <c r="CV541" s="97"/>
      <c r="CW541" s="334"/>
      <c r="CX541" s="335"/>
      <c r="CY541" s="335"/>
      <c r="CZ541" s="335"/>
      <c r="DA541" s="97"/>
      <c r="DB541" s="334"/>
      <c r="DC541" s="335"/>
      <c r="DD541" s="335"/>
      <c r="DE541" s="335"/>
      <c r="DF541" s="97" t="str">
        <f t="shared" si="933"/>
        <v/>
      </c>
      <c r="DG541" s="993"/>
      <c r="DH541" s="335"/>
      <c r="DI541" s="97" t="str">
        <f t="shared" si="949"/>
        <v/>
      </c>
      <c r="DJ541" s="334"/>
      <c r="DK541" s="335"/>
      <c r="DL541" s="335"/>
      <c r="DM541" s="97"/>
      <c r="DN541" s="334"/>
      <c r="DO541" s="335"/>
      <c r="DP541" s="335"/>
      <c r="DQ541" s="97"/>
      <c r="DR541" s="334"/>
      <c r="DS541" s="335"/>
      <c r="DT541" s="335"/>
      <c r="DU541" s="97"/>
      <c r="DV541" s="334"/>
      <c r="DW541" s="335"/>
      <c r="DX541" s="335"/>
      <c r="DY541" s="97" t="str">
        <f t="shared" si="934"/>
        <v/>
      </c>
      <c r="DZ541" s="998"/>
      <c r="EA541" s="335"/>
      <c r="EB541" s="97" t="str">
        <f t="shared" si="1042"/>
        <v/>
      </c>
      <c r="EC541" s="334"/>
      <c r="ED541" s="335"/>
      <c r="EE541" s="335"/>
      <c r="EF541" s="97"/>
      <c r="EG541" s="334"/>
      <c r="EH541" s="335"/>
      <c r="EI541" s="335"/>
      <c r="EJ541" s="97"/>
      <c r="EK541" s="334"/>
      <c r="EL541" s="335"/>
      <c r="EM541" s="335"/>
      <c r="EN541" s="97"/>
      <c r="EO541" s="334"/>
      <c r="EP541" s="335"/>
      <c r="EQ541" s="335"/>
      <c r="ER541" s="97" t="str">
        <f t="shared" si="1054"/>
        <v/>
      </c>
      <c r="ES541" s="993"/>
      <c r="ET541" s="335"/>
      <c r="EU541" s="97" t="str">
        <f t="shared" si="1043"/>
        <v/>
      </c>
      <c r="EV541" s="334"/>
      <c r="EW541" s="335"/>
      <c r="EX541" s="335"/>
      <c r="EY541" s="97"/>
      <c r="EZ541" s="334"/>
      <c r="FA541" s="335"/>
      <c r="FB541" s="335"/>
      <c r="FC541" s="97"/>
      <c r="FD541" s="334"/>
      <c r="FE541" s="335"/>
      <c r="FF541" s="335"/>
      <c r="FG541" s="97"/>
      <c r="FH541" s="334"/>
      <c r="FI541" s="335"/>
      <c r="FJ541" s="335"/>
      <c r="FK541" s="97" t="str">
        <f t="shared" si="938"/>
        <v/>
      </c>
      <c r="FL541" s="993"/>
      <c r="FM541" s="335"/>
      <c r="FN541" s="97" t="str">
        <f t="shared" si="1045"/>
        <v/>
      </c>
      <c r="FO541" s="334"/>
      <c r="FP541" s="335"/>
      <c r="FQ541" s="97"/>
      <c r="FR541" s="334"/>
      <c r="FS541" s="335"/>
      <c r="FT541" s="97"/>
      <c r="FU541" s="334"/>
      <c r="FV541" s="335"/>
      <c r="FW541" s="97"/>
      <c r="FX541" s="334"/>
      <c r="FY541" s="335"/>
      <c r="FZ541" s="97" t="str">
        <f t="shared" si="940"/>
        <v/>
      </c>
      <c r="GA541" s="993"/>
      <c r="GB541" s="335"/>
      <c r="GC541" s="510" t="str">
        <f t="shared" si="1047"/>
        <v/>
      </c>
      <c r="GD541" s="336"/>
      <c r="GE541" s="337"/>
      <c r="GF541" s="337"/>
      <c r="GG541" s="337"/>
      <c r="GH541" s="337"/>
      <c r="GI541" s="510"/>
      <c r="GJ541" s="336"/>
      <c r="GK541" s="337"/>
      <c r="GL541" s="337"/>
      <c r="GM541" s="337"/>
      <c r="GN541" s="337"/>
      <c r="GO541" s="510"/>
      <c r="GP541" s="336"/>
      <c r="GQ541" s="337"/>
      <c r="GR541" s="337"/>
      <c r="GS541" s="337"/>
      <c r="GT541" s="337"/>
      <c r="GU541" s="510"/>
      <c r="GV541" s="336"/>
      <c r="GW541" s="337"/>
      <c r="GX541" s="337"/>
      <c r="GY541" s="337"/>
      <c r="GZ541" s="336"/>
      <c r="HA541" s="510" t="str">
        <f t="shared" si="942"/>
        <v/>
      </c>
      <c r="HB541" s="994"/>
      <c r="HC541" s="337"/>
      <c r="HD541" s="510" t="str">
        <f t="shared" si="1049"/>
        <v/>
      </c>
      <c r="HE541" s="336"/>
      <c r="HF541" s="337"/>
      <c r="HG541" s="337"/>
      <c r="HH541" s="336"/>
      <c r="HI541" s="510"/>
      <c r="HJ541" s="336"/>
      <c r="HK541" s="337"/>
      <c r="HL541" s="337"/>
      <c r="HM541" s="336"/>
      <c r="HN541" s="510"/>
      <c r="HO541" s="336"/>
      <c r="HP541" s="337"/>
      <c r="HQ541" s="337"/>
      <c r="HR541" s="337"/>
      <c r="HS541" s="510"/>
      <c r="HT541" s="336"/>
      <c r="HU541" s="337"/>
      <c r="HV541" s="337"/>
      <c r="HW541" s="337"/>
      <c r="HX541" s="97" t="str">
        <f t="shared" si="944"/>
        <v/>
      </c>
      <c r="HY541" s="994"/>
      <c r="HZ541" s="337"/>
      <c r="IA541" s="510" t="str">
        <f t="shared" si="1051"/>
        <v/>
      </c>
      <c r="IB541" s="336"/>
      <c r="IC541" s="337"/>
      <c r="ID541" s="337"/>
      <c r="IE541" s="510"/>
      <c r="IF541" s="336"/>
      <c r="IG541" s="337"/>
      <c r="IH541" s="337"/>
      <c r="II541" s="510"/>
      <c r="IJ541" s="336"/>
      <c r="IK541" s="337"/>
      <c r="IL541" s="337"/>
      <c r="IM541" s="510"/>
      <c r="IN541" s="336"/>
      <c r="IO541" s="337"/>
      <c r="IP541" s="337"/>
      <c r="IQ541" s="97" t="str">
        <f t="shared" si="1052"/>
        <v/>
      </c>
      <c r="IR541" s="994"/>
      <c r="IS541" s="337"/>
      <c r="IT541" s="337"/>
      <c r="IU541" s="337"/>
      <c r="IV541" s="510" t="str">
        <f t="shared" si="1053"/>
        <v/>
      </c>
      <c r="IW541" s="995"/>
    </row>
    <row r="542" spans="1:257" x14ac:dyDescent="0.25">
      <c r="A542" s="996"/>
      <c r="B542" s="507">
        <v>12</v>
      </c>
      <c r="C542" s="97" t="str">
        <f>IF(Proponentes!B533&gt;0,Proponentes!B533,"")</f>
        <v/>
      </c>
      <c r="D542" s="335"/>
      <c r="E542" s="335"/>
      <c r="F542" s="334"/>
      <c r="G542" s="335"/>
      <c r="H542" s="335"/>
      <c r="I542" s="335"/>
      <c r="J542" s="335"/>
      <c r="K542" s="335"/>
      <c r="L542" s="335"/>
      <c r="M542" s="334"/>
      <c r="N542" s="335"/>
      <c r="O542" s="335"/>
      <c r="P542" s="335"/>
      <c r="Q542" s="335"/>
      <c r="R542" s="335"/>
      <c r="S542" s="335"/>
      <c r="T542" s="334"/>
      <c r="U542" s="335"/>
      <c r="V542" s="335"/>
      <c r="W542" s="335"/>
      <c r="X542" s="335"/>
      <c r="Y542" s="335"/>
      <c r="Z542" s="335"/>
      <c r="AA542" s="334"/>
      <c r="AB542" s="335"/>
      <c r="AC542" s="335"/>
      <c r="AD542" s="335"/>
      <c r="AE542" s="335"/>
      <c r="AF542" s="335"/>
      <c r="AG542" s="97" t="str">
        <f t="shared" si="925"/>
        <v/>
      </c>
      <c r="AH542" s="993"/>
      <c r="AI542" s="335"/>
      <c r="AJ542" s="335" t="str">
        <f t="shared" si="926"/>
        <v/>
      </c>
      <c r="AK542" s="335"/>
      <c r="AL542" s="334"/>
      <c r="AM542" s="335"/>
      <c r="AN542" s="335"/>
      <c r="AO542" s="335"/>
      <c r="AP542" s="335"/>
      <c r="AQ542" s="335"/>
      <c r="AR542" s="335"/>
      <c r="AS542" s="334"/>
      <c r="AT542" s="335"/>
      <c r="AU542" s="335"/>
      <c r="AV542" s="335"/>
      <c r="AW542" s="335"/>
      <c r="AX542" s="335"/>
      <c r="AY542" s="335"/>
      <c r="AZ542" s="334"/>
      <c r="BA542" s="335"/>
      <c r="BB542" s="335"/>
      <c r="BC542" s="335"/>
      <c r="BD542" s="335"/>
      <c r="BE542" s="335"/>
      <c r="BF542" s="335"/>
      <c r="BG542" s="334"/>
      <c r="BH542" s="335"/>
      <c r="BI542" s="335"/>
      <c r="BJ542" s="335"/>
      <c r="BK542" s="335"/>
      <c r="BL542" s="97" t="str">
        <f t="shared" si="927"/>
        <v/>
      </c>
      <c r="BM542" s="993"/>
      <c r="BN542" s="335" t="str">
        <f t="shared" si="1033"/>
        <v/>
      </c>
      <c r="BO542" s="334"/>
      <c r="BP542" s="335"/>
      <c r="BQ542" s="335"/>
      <c r="BR542" s="335"/>
      <c r="BS542" s="335" t="str">
        <f t="shared" si="1034"/>
        <v/>
      </c>
      <c r="BT542" s="334"/>
      <c r="BU542" s="335"/>
      <c r="BV542" s="335"/>
      <c r="BW542" s="335"/>
      <c r="BX542" s="335" t="str">
        <f t="shared" si="1035"/>
        <v/>
      </c>
      <c r="BY542" s="334"/>
      <c r="BZ542" s="335"/>
      <c r="CA542" s="335"/>
      <c r="CB542" s="335"/>
      <c r="CC542" s="335" t="str">
        <f t="shared" si="1036"/>
        <v/>
      </c>
      <c r="CD542" s="334"/>
      <c r="CE542" s="335"/>
      <c r="CF542" s="335"/>
      <c r="CG542" s="335"/>
      <c r="CH542" s="997"/>
      <c r="CI542" s="97" t="str">
        <f t="shared" si="1037"/>
        <v/>
      </c>
      <c r="CJ542" s="998"/>
      <c r="CK542" s="335"/>
      <c r="CL542" s="97" t="str">
        <f t="shared" si="1038"/>
        <v/>
      </c>
      <c r="CM542" s="334"/>
      <c r="CN542" s="335"/>
      <c r="CO542" s="335"/>
      <c r="CP542" s="335"/>
      <c r="CQ542" s="97"/>
      <c r="CR542" s="334"/>
      <c r="CS542" s="335"/>
      <c r="CT542" s="335"/>
      <c r="CU542" s="335"/>
      <c r="CV542" s="97"/>
      <c r="CW542" s="334"/>
      <c r="CX542" s="335"/>
      <c r="CY542" s="335"/>
      <c r="CZ542" s="335"/>
      <c r="DA542" s="97"/>
      <c r="DB542" s="334"/>
      <c r="DC542" s="335"/>
      <c r="DD542" s="335"/>
      <c r="DE542" s="335"/>
      <c r="DF542" s="97" t="str">
        <f t="shared" si="933"/>
        <v/>
      </c>
      <c r="DG542" s="993"/>
      <c r="DH542" s="335"/>
      <c r="DI542" s="97" t="str">
        <f t="shared" si="949"/>
        <v/>
      </c>
      <c r="DJ542" s="334"/>
      <c r="DK542" s="335"/>
      <c r="DL542" s="335"/>
      <c r="DM542" s="97"/>
      <c r="DN542" s="334"/>
      <c r="DO542" s="335"/>
      <c r="DP542" s="335"/>
      <c r="DQ542" s="97"/>
      <c r="DR542" s="334"/>
      <c r="DS542" s="335"/>
      <c r="DT542" s="335"/>
      <c r="DU542" s="97"/>
      <c r="DV542" s="334"/>
      <c r="DW542" s="335"/>
      <c r="DX542" s="335"/>
      <c r="DY542" s="97" t="str">
        <f t="shared" si="934"/>
        <v/>
      </c>
      <c r="DZ542" s="998"/>
      <c r="EA542" s="335"/>
      <c r="EB542" s="97" t="str">
        <f t="shared" si="1042"/>
        <v/>
      </c>
      <c r="EC542" s="334"/>
      <c r="ED542" s="335"/>
      <c r="EE542" s="335"/>
      <c r="EF542" s="97"/>
      <c r="EG542" s="334"/>
      <c r="EH542" s="335"/>
      <c r="EI542" s="335"/>
      <c r="EJ542" s="97"/>
      <c r="EK542" s="334"/>
      <c r="EL542" s="335"/>
      <c r="EM542" s="335"/>
      <c r="EN542" s="97"/>
      <c r="EO542" s="334"/>
      <c r="EP542" s="335"/>
      <c r="EQ542" s="335"/>
      <c r="ER542" s="97" t="str">
        <f>IF(EB542="","",IF(EE542=0,IF(EI542=0,IF(EM542=0,IF(EQ542=0,"CUMPLE","NO CUMPLE"),"NO CUMPLE"),"NO CUMPLE"),"NO CUMPLE"))</f>
        <v/>
      </c>
      <c r="ES542" s="993"/>
      <c r="ET542" s="335"/>
      <c r="EU542" s="97" t="str">
        <f t="shared" si="1043"/>
        <v/>
      </c>
      <c r="EV542" s="334"/>
      <c r="EW542" s="335"/>
      <c r="EX542" s="335"/>
      <c r="EY542" s="97"/>
      <c r="EZ542" s="334"/>
      <c r="FA542" s="335"/>
      <c r="FB542" s="335"/>
      <c r="FC542" s="97"/>
      <c r="FD542" s="334"/>
      <c r="FE542" s="335"/>
      <c r="FF542" s="335"/>
      <c r="FG542" s="97"/>
      <c r="FH542" s="334"/>
      <c r="FI542" s="335"/>
      <c r="FJ542" s="335"/>
      <c r="FK542" s="97" t="str">
        <f t="shared" si="938"/>
        <v/>
      </c>
      <c r="FL542" s="993"/>
      <c r="FM542" s="335"/>
      <c r="FN542" s="97" t="str">
        <f t="shared" si="1045"/>
        <v/>
      </c>
      <c r="FO542" s="334"/>
      <c r="FP542" s="335"/>
      <c r="FQ542" s="97"/>
      <c r="FR542" s="334"/>
      <c r="FS542" s="335"/>
      <c r="FT542" s="97"/>
      <c r="FU542" s="334"/>
      <c r="FV542" s="335"/>
      <c r="FW542" s="97"/>
      <c r="FX542" s="334"/>
      <c r="FY542" s="335"/>
      <c r="FZ542" s="97" t="str">
        <f t="shared" si="940"/>
        <v/>
      </c>
      <c r="GA542" s="993"/>
      <c r="GB542" s="335"/>
      <c r="GC542" s="510" t="str">
        <f t="shared" si="1047"/>
        <v/>
      </c>
      <c r="GD542" s="336"/>
      <c r="GE542" s="337"/>
      <c r="GF542" s="337"/>
      <c r="GG542" s="337"/>
      <c r="GH542" s="337"/>
      <c r="GI542" s="510"/>
      <c r="GJ542" s="336"/>
      <c r="GK542" s="337"/>
      <c r="GL542" s="337"/>
      <c r="GM542" s="337"/>
      <c r="GN542" s="337"/>
      <c r="GO542" s="510"/>
      <c r="GP542" s="336"/>
      <c r="GQ542" s="337"/>
      <c r="GR542" s="337"/>
      <c r="GS542" s="337"/>
      <c r="GT542" s="337"/>
      <c r="GU542" s="510"/>
      <c r="GV542" s="336"/>
      <c r="GW542" s="337"/>
      <c r="GX542" s="337"/>
      <c r="GY542" s="337"/>
      <c r="GZ542" s="336"/>
      <c r="HA542" s="510" t="str">
        <f t="shared" si="942"/>
        <v/>
      </c>
      <c r="HB542" s="994"/>
      <c r="HC542" s="337"/>
      <c r="HD542" s="510" t="str">
        <f t="shared" si="1049"/>
        <v/>
      </c>
      <c r="HE542" s="336"/>
      <c r="HF542" s="337"/>
      <c r="HG542" s="337"/>
      <c r="HH542" s="336"/>
      <c r="HI542" s="510"/>
      <c r="HJ542" s="336"/>
      <c r="HK542" s="337"/>
      <c r="HL542" s="337"/>
      <c r="HM542" s="336"/>
      <c r="HN542" s="510"/>
      <c r="HO542" s="336"/>
      <c r="HP542" s="337"/>
      <c r="HQ542" s="337"/>
      <c r="HR542" s="337"/>
      <c r="HS542" s="510"/>
      <c r="HT542" s="336"/>
      <c r="HU542" s="337"/>
      <c r="HV542" s="337"/>
      <c r="HW542" s="337"/>
      <c r="HX542" s="97" t="str">
        <f t="shared" si="944"/>
        <v/>
      </c>
      <c r="HY542" s="994"/>
      <c r="HZ542" s="337"/>
      <c r="IA542" s="510" t="str">
        <f t="shared" si="1051"/>
        <v/>
      </c>
      <c r="IB542" s="336"/>
      <c r="IC542" s="337"/>
      <c r="ID542" s="337"/>
      <c r="IE542" s="510"/>
      <c r="IF542" s="336"/>
      <c r="IG542" s="337"/>
      <c r="IH542" s="337"/>
      <c r="II542" s="510"/>
      <c r="IJ542" s="336"/>
      <c r="IK542" s="337"/>
      <c r="IL542" s="337"/>
      <c r="IM542" s="510"/>
      <c r="IN542" s="336"/>
      <c r="IO542" s="337"/>
      <c r="IP542" s="337"/>
      <c r="IQ542" s="97" t="str">
        <f t="shared" si="1052"/>
        <v/>
      </c>
      <c r="IR542" s="994"/>
      <c r="IS542" s="337"/>
      <c r="IT542" s="337"/>
      <c r="IU542" s="337"/>
      <c r="IV542" s="510" t="str">
        <f t="shared" si="1053"/>
        <v/>
      </c>
      <c r="IW542" s="995"/>
    </row>
    <row r="543" spans="1:257" x14ac:dyDescent="0.25">
      <c r="A543" s="548">
        <v>41</v>
      </c>
      <c r="B543" s="514"/>
      <c r="C543" s="514"/>
      <c r="D543" s="514"/>
      <c r="E543" s="514"/>
      <c r="F543" s="515"/>
      <c r="G543" s="514"/>
      <c r="H543" s="514"/>
      <c r="I543" s="514"/>
      <c r="J543" s="514"/>
      <c r="K543" s="514"/>
      <c r="L543" s="514"/>
      <c r="M543" s="514"/>
      <c r="N543" s="514"/>
      <c r="O543" s="514"/>
      <c r="P543" s="514"/>
      <c r="Q543" s="514"/>
      <c r="R543" s="514"/>
      <c r="S543" s="514"/>
      <c r="T543" s="514"/>
      <c r="U543" s="514"/>
      <c r="V543" s="514"/>
      <c r="W543" s="514"/>
      <c r="X543" s="514"/>
      <c r="Y543" s="514"/>
      <c r="Z543" s="514"/>
      <c r="AA543" s="514"/>
      <c r="AB543" s="514"/>
      <c r="AC543" s="514"/>
      <c r="AD543" s="514"/>
      <c r="AE543" s="514"/>
      <c r="AF543" s="514"/>
      <c r="AG543" s="514"/>
      <c r="AH543" s="514"/>
      <c r="AI543" s="514"/>
      <c r="AJ543" s="514"/>
      <c r="AK543" s="514"/>
      <c r="AL543" s="514"/>
      <c r="AM543" s="514"/>
      <c r="AN543" s="514"/>
      <c r="AO543" s="514"/>
      <c r="AP543" s="514"/>
      <c r="AQ543" s="514"/>
      <c r="AR543" s="514"/>
      <c r="AS543" s="514"/>
      <c r="AT543" s="514"/>
      <c r="AU543" s="514"/>
      <c r="AV543" s="514"/>
      <c r="AW543" s="514"/>
      <c r="AX543" s="514"/>
      <c r="AY543" s="514"/>
      <c r="AZ543" s="514"/>
      <c r="BA543" s="514"/>
      <c r="BB543" s="514"/>
      <c r="BC543" s="514"/>
      <c r="BD543" s="514"/>
      <c r="BE543" s="514"/>
      <c r="BF543" s="514"/>
      <c r="BG543" s="514"/>
      <c r="BH543" s="514"/>
      <c r="BI543" s="514"/>
      <c r="BJ543" s="514"/>
      <c r="BK543" s="514"/>
      <c r="BL543" s="514"/>
      <c r="BM543" s="514"/>
      <c r="BN543" s="514"/>
      <c r="BO543" s="514"/>
      <c r="BP543" s="514"/>
      <c r="BQ543" s="514"/>
      <c r="BR543" s="514"/>
      <c r="BS543" s="514"/>
      <c r="BT543" s="514"/>
      <c r="BU543" s="514"/>
      <c r="BV543" s="514"/>
      <c r="BW543" s="514"/>
      <c r="BX543" s="514"/>
      <c r="BY543" s="514"/>
      <c r="BZ543" s="514"/>
      <c r="CA543" s="514"/>
      <c r="CB543" s="514"/>
      <c r="CC543" s="514"/>
      <c r="CD543" s="514"/>
      <c r="CE543" s="514"/>
      <c r="CF543" s="514"/>
      <c r="CG543" s="514"/>
      <c r="CH543" s="516"/>
      <c r="CI543" s="514"/>
      <c r="CJ543" s="514"/>
      <c r="CK543" s="514"/>
      <c r="CL543" s="514"/>
      <c r="CM543" s="514"/>
      <c r="CN543" s="514"/>
      <c r="CO543" s="514"/>
      <c r="CP543" s="514"/>
      <c r="CQ543" s="514"/>
      <c r="CR543" s="514"/>
      <c r="CS543" s="514"/>
      <c r="CT543" s="514"/>
      <c r="CU543" s="514"/>
      <c r="CV543" s="514"/>
      <c r="CW543" s="514"/>
      <c r="CX543" s="514"/>
      <c r="CY543" s="514"/>
      <c r="CZ543" s="514"/>
      <c r="DA543" s="514"/>
      <c r="DB543" s="514"/>
      <c r="DC543" s="514"/>
      <c r="DD543" s="514"/>
      <c r="DE543" s="514"/>
      <c r="DF543" s="514"/>
      <c r="DG543" s="514"/>
      <c r="DH543" s="514"/>
      <c r="DI543" s="514"/>
      <c r="DJ543" s="514"/>
      <c r="DK543" s="514"/>
      <c r="DL543" s="514"/>
      <c r="DM543" s="514"/>
      <c r="DN543" s="514"/>
      <c r="DO543" s="514"/>
      <c r="DP543" s="514"/>
      <c r="DQ543" s="514"/>
      <c r="DR543" s="514"/>
      <c r="DS543" s="514"/>
      <c r="DT543" s="514"/>
      <c r="DU543" s="514"/>
      <c r="DV543" s="514"/>
      <c r="DW543" s="514"/>
      <c r="DX543" s="514"/>
      <c r="DY543" s="514"/>
      <c r="DZ543" s="514"/>
      <c r="EA543" s="514"/>
      <c r="EB543" s="514"/>
      <c r="EC543" s="514"/>
      <c r="ED543" s="514"/>
      <c r="EE543" s="514"/>
      <c r="EF543" s="514"/>
      <c r="EG543" s="514"/>
      <c r="EH543" s="514"/>
      <c r="EI543" s="514"/>
      <c r="EJ543" s="514"/>
      <c r="EK543" s="514"/>
      <c r="EL543" s="514"/>
      <c r="EM543" s="514"/>
      <c r="EN543" s="514"/>
      <c r="EO543" s="514"/>
      <c r="EP543" s="514"/>
      <c r="EQ543" s="514"/>
      <c r="ER543" s="514"/>
      <c r="ES543" s="514"/>
      <c r="ET543" s="514"/>
      <c r="EU543" s="514"/>
      <c r="EV543" s="514"/>
      <c r="EW543" s="514"/>
      <c r="EX543" s="514"/>
      <c r="EY543" s="514"/>
      <c r="EZ543" s="514"/>
      <c r="FA543" s="514"/>
      <c r="FB543" s="514"/>
      <c r="FC543" s="514"/>
      <c r="FD543" s="514"/>
      <c r="FE543" s="514"/>
      <c r="FF543" s="514"/>
      <c r="FG543" s="514"/>
      <c r="FH543" s="514"/>
      <c r="FI543" s="514"/>
      <c r="FJ543" s="514"/>
      <c r="FK543" s="514"/>
      <c r="FL543" s="514"/>
      <c r="FM543" s="514"/>
      <c r="FN543" s="514"/>
      <c r="FO543" s="514"/>
      <c r="FP543" s="514"/>
      <c r="FQ543" s="514"/>
      <c r="FR543" s="514"/>
      <c r="FS543" s="514"/>
      <c r="FT543" s="514"/>
      <c r="FU543" s="514"/>
      <c r="FV543" s="514"/>
      <c r="FW543" s="514"/>
      <c r="FX543" s="514"/>
      <c r="FY543" s="514"/>
      <c r="FZ543" s="514"/>
      <c r="GA543" s="514"/>
      <c r="GB543" s="514"/>
      <c r="GC543" s="514"/>
      <c r="GD543" s="514"/>
      <c r="GE543" s="514"/>
      <c r="GF543" s="514"/>
      <c r="GG543" s="514"/>
      <c r="GH543" s="514"/>
      <c r="GI543" s="514"/>
      <c r="GJ543" s="514"/>
      <c r="GK543" s="514"/>
      <c r="GL543" s="514"/>
      <c r="GM543" s="514"/>
      <c r="GN543" s="514"/>
      <c r="GO543" s="514"/>
      <c r="GP543" s="514"/>
      <c r="GQ543" s="514"/>
      <c r="GR543" s="514"/>
      <c r="GS543" s="514"/>
      <c r="GT543" s="514"/>
      <c r="GU543" s="514"/>
      <c r="GV543" s="514"/>
      <c r="GW543" s="514"/>
      <c r="GX543" s="514"/>
      <c r="GY543" s="514"/>
      <c r="GZ543" s="514"/>
      <c r="HA543" s="514"/>
      <c r="HB543" s="514"/>
      <c r="HC543" s="514"/>
      <c r="HD543" s="514"/>
      <c r="HE543" s="514"/>
      <c r="HF543" s="514"/>
      <c r="HG543" s="514"/>
      <c r="HH543" s="514"/>
      <c r="HI543" s="514"/>
      <c r="HJ543" s="514"/>
      <c r="HK543" s="514"/>
      <c r="HL543" s="514"/>
      <c r="HM543" s="514"/>
      <c r="HN543" s="514"/>
      <c r="HO543" s="514"/>
      <c r="HP543" s="514"/>
      <c r="HQ543" s="514"/>
      <c r="HR543" s="514"/>
      <c r="HS543" s="514"/>
      <c r="HT543" s="514"/>
      <c r="HU543" s="514"/>
      <c r="HV543" s="514"/>
      <c r="HW543" s="514"/>
      <c r="HX543" s="514"/>
      <c r="HY543" s="514"/>
      <c r="HZ543" s="514"/>
      <c r="IA543" s="514"/>
      <c r="IB543" s="514"/>
      <c r="IC543" s="514"/>
      <c r="ID543" s="514"/>
      <c r="IE543" s="514"/>
      <c r="IF543" s="514"/>
      <c r="IG543" s="514"/>
      <c r="IH543" s="514"/>
      <c r="II543" s="514"/>
      <c r="IJ543" s="514"/>
      <c r="IK543" s="514"/>
      <c r="IL543" s="514"/>
      <c r="IM543" s="514"/>
      <c r="IN543" s="514"/>
      <c r="IO543" s="514"/>
      <c r="IP543" s="514"/>
      <c r="IQ543" s="514"/>
      <c r="IR543" s="514"/>
      <c r="IS543" s="514"/>
      <c r="IT543" s="514"/>
      <c r="IU543" s="514"/>
      <c r="IV543" s="514"/>
      <c r="IW543" s="549"/>
    </row>
    <row r="544" spans="1:257" ht="33" x14ac:dyDescent="0.25">
      <c r="A544" s="996">
        <f>A556</f>
        <v>42</v>
      </c>
      <c r="B544" s="507">
        <v>1</v>
      </c>
      <c r="C544" s="97" t="str">
        <f>IF(Proponentes!B535&gt;0,Proponentes!B535,"")</f>
        <v>SEGURIDAD ORIENTAL LTDA</v>
      </c>
      <c r="D544" s="335"/>
      <c r="E544" s="425" t="s">
        <v>206</v>
      </c>
      <c r="F544" s="345" t="s">
        <v>1924</v>
      </c>
      <c r="G544" s="341">
        <v>45098</v>
      </c>
      <c r="H544" s="335" t="s">
        <v>1631</v>
      </c>
      <c r="I544" s="335" t="s">
        <v>1538</v>
      </c>
      <c r="J544" s="341"/>
      <c r="K544" s="335"/>
      <c r="L544" s="335"/>
      <c r="M544" s="334"/>
      <c r="N544" s="341"/>
      <c r="O544" s="335"/>
      <c r="P544" s="335"/>
      <c r="Q544" s="341"/>
      <c r="R544" s="335"/>
      <c r="S544" s="335"/>
      <c r="T544" s="334"/>
      <c r="U544" s="335"/>
      <c r="V544" s="335"/>
      <c r="W544" s="335"/>
      <c r="X544" s="335"/>
      <c r="Y544" s="335"/>
      <c r="Z544" s="335"/>
      <c r="AA544" s="334"/>
      <c r="AB544" s="335"/>
      <c r="AC544" s="335"/>
      <c r="AD544" s="335"/>
      <c r="AE544" s="335"/>
      <c r="AF544" s="335"/>
      <c r="AG544" s="97" t="str">
        <f t="shared" si="925"/>
        <v>CUMPLE</v>
      </c>
      <c r="AH544" s="993"/>
      <c r="AI544" s="335"/>
      <c r="AJ544" s="335" t="str">
        <f>IF(E544&gt;0,E544,"")</f>
        <v>SEGURIDAD ORIENTAL LTDA</v>
      </c>
      <c r="AK544" s="335" t="s">
        <v>1631</v>
      </c>
      <c r="AL544" s="345" t="s">
        <v>1925</v>
      </c>
      <c r="AM544" s="341">
        <v>45159</v>
      </c>
      <c r="AN544" s="335" t="s">
        <v>1538</v>
      </c>
      <c r="AO544" s="335"/>
      <c r="AP544" s="335"/>
      <c r="AQ544" s="335"/>
      <c r="AR544" s="335"/>
      <c r="AS544" s="334"/>
      <c r="AT544" s="335"/>
      <c r="AU544" s="335"/>
      <c r="AV544" s="335"/>
      <c r="AW544" s="335"/>
      <c r="AX544" s="335"/>
      <c r="AY544" s="335"/>
      <c r="AZ544" s="334"/>
      <c r="BA544" s="335"/>
      <c r="BB544" s="335"/>
      <c r="BC544" s="335"/>
      <c r="BD544" s="335"/>
      <c r="BE544" s="335"/>
      <c r="BF544" s="335"/>
      <c r="BG544" s="334"/>
      <c r="BH544" s="335"/>
      <c r="BI544" s="335"/>
      <c r="BJ544" s="335"/>
      <c r="BK544" s="335"/>
      <c r="BL544" s="97" t="str">
        <f t="shared" ref="BL544:BL607" si="1055">IF(AJ544="","",IF(AP544=0,IF(AW544=0,IF(BD544=0,IF(BK544=0,"CUMPLE","NO CUMPLE"),"NO CUMPLE"),"NO CUMPLE"),"NO CUMPLE"))</f>
        <v>CUMPLE</v>
      </c>
      <c r="BM544" s="993"/>
      <c r="BN544" s="335" t="str">
        <f t="shared" ref="BN544:BN555" si="1056">IF(E544&gt;0,E544,"")</f>
        <v>SEGURIDAD ORIENTAL LTDA</v>
      </c>
      <c r="BO544" s="334" t="s">
        <v>1926</v>
      </c>
      <c r="BP544" s="335" t="s">
        <v>1631</v>
      </c>
      <c r="BQ544" s="335">
        <v>45</v>
      </c>
      <c r="BR544" s="335"/>
      <c r="BS544" s="335" t="str">
        <f t="shared" ref="BS544:BS555" si="1057">IF(L544&gt;0,L544,"")</f>
        <v/>
      </c>
      <c r="BT544" s="334"/>
      <c r="BU544" s="335"/>
      <c r="BV544" s="335"/>
      <c r="BW544" s="335"/>
      <c r="BX544" s="335" t="str">
        <f t="shared" ref="BX544:BX555" si="1058">IF(S544&gt;0,S544,"")</f>
        <v/>
      </c>
      <c r="BY544" s="334"/>
      <c r="BZ544" s="335"/>
      <c r="CA544" s="335"/>
      <c r="CB544" s="335"/>
      <c r="CC544" s="335" t="str">
        <f t="shared" ref="CC544:CC555" si="1059">IF(Z544&gt;0,Z544,"")</f>
        <v/>
      </c>
      <c r="CD544" s="334"/>
      <c r="CE544" s="335"/>
      <c r="CF544" s="335"/>
      <c r="CG544" s="335"/>
      <c r="CH544" s="997">
        <f>Proponentes!N535</f>
        <v>0</v>
      </c>
      <c r="CI544" s="97" t="str">
        <f t="shared" ref="CI544:CI555" si="1060">IF(BN544="","",IF(CJ544=0,"CUMPLE","NO CUMPLE"))</f>
        <v>CUMPLE</v>
      </c>
      <c r="CJ544" s="998"/>
      <c r="CK544" s="335"/>
      <c r="CL544" s="335" t="str">
        <f t="shared" ref="CL544:CL555" si="1061">IF(E544&gt;0,E544,"")</f>
        <v>SEGURIDAD ORIENTAL LTDA</v>
      </c>
      <c r="CM544" s="519" t="s">
        <v>332</v>
      </c>
      <c r="CN544" s="335" t="s">
        <v>1538</v>
      </c>
      <c r="CO544" s="335" t="s">
        <v>1631</v>
      </c>
      <c r="CP544" s="335"/>
      <c r="CQ544" s="97"/>
      <c r="CR544" s="334"/>
      <c r="CS544" s="335"/>
      <c r="CT544" s="335"/>
      <c r="CU544" s="335"/>
      <c r="CV544" s="97"/>
      <c r="CW544" s="334"/>
      <c r="CX544" s="335"/>
      <c r="CY544" s="335"/>
      <c r="CZ544" s="335"/>
      <c r="DA544" s="97"/>
      <c r="DB544" s="334"/>
      <c r="DC544" s="335"/>
      <c r="DD544" s="335"/>
      <c r="DE544" s="335"/>
      <c r="DF544" s="97" t="str">
        <f t="shared" ref="DF544:DF581" si="1062">IF(CL544="","",IF(CP544=0,IF(CU544=0,IF(CZ544=0,IF(DE544=0,"CUMPLE","NO CUMPLE"),"NO CUMPLE"),"NO CUMPLE"),"NO CUMPLE"))</f>
        <v>CUMPLE</v>
      </c>
      <c r="DG544" s="993"/>
      <c r="DH544" s="335"/>
      <c r="DI544" s="97" t="str">
        <f t="shared" ref="DI544:DI607" si="1063">IF(E544&gt;0,E544,"")</f>
        <v>SEGURIDAD ORIENTAL LTDA</v>
      </c>
      <c r="DJ544" s="345" t="s">
        <v>332</v>
      </c>
      <c r="DK544" s="335" t="s">
        <v>1631</v>
      </c>
      <c r="DL544" s="335"/>
      <c r="DM544" s="97"/>
      <c r="DN544" s="334"/>
      <c r="DO544" s="335"/>
      <c r="DP544" s="335"/>
      <c r="DQ544" s="97"/>
      <c r="DR544" s="334"/>
      <c r="DS544" s="335"/>
      <c r="DT544" s="335"/>
      <c r="DU544" s="97"/>
      <c r="DV544" s="334"/>
      <c r="DW544" s="335"/>
      <c r="DX544" s="335"/>
      <c r="DY544" s="97" t="str">
        <f t="shared" ref="DY544:DY581" si="1064">IF(DI544="","",IF(DL544=0,IF(DP544=0,IF(DT544=0,IF(DX544=0,"CUMPLE","NO CUMPLE"),"NO CUMPLE"),"NO CUMPLE"),"NO CUMPLE"))</f>
        <v>CUMPLE</v>
      </c>
      <c r="DZ544" s="998"/>
      <c r="EA544" s="335"/>
      <c r="EB544" s="97" t="str">
        <f>IF(E544&gt;0,E544,"")</f>
        <v>SEGURIDAD ORIENTAL LTDA</v>
      </c>
      <c r="EC544" s="345" t="s">
        <v>332</v>
      </c>
      <c r="ED544" s="335" t="s">
        <v>1631</v>
      </c>
      <c r="EE544" s="335"/>
      <c r="EF544" s="97"/>
      <c r="EG544" s="334"/>
      <c r="EH544" s="335"/>
      <c r="EI544" s="335"/>
      <c r="EJ544" s="97"/>
      <c r="EK544" s="334"/>
      <c r="EL544" s="335"/>
      <c r="EM544" s="335"/>
      <c r="EN544" s="97"/>
      <c r="EO544" s="334"/>
      <c r="EP544" s="335"/>
      <c r="EQ544" s="335"/>
      <c r="ER544" s="97" t="str">
        <f t="shared" ref="ER544:ER581" si="1065">IF(EB544="","",IF(EE544=0,IF(EI544=0,IF(EM544=0,IF(EQ544=0,"CUMPLE","NO CUMPLE"),"NO CUMPLE"),"NO CUMPLE"),"NO CUMPLE"))</f>
        <v>CUMPLE</v>
      </c>
      <c r="ES544" s="993"/>
      <c r="ET544" s="335"/>
      <c r="EU544" s="97" t="str">
        <f>IF(E544&gt;0,E544,"")</f>
        <v>SEGURIDAD ORIENTAL LTDA</v>
      </c>
      <c r="EV544" s="345" t="s">
        <v>744</v>
      </c>
      <c r="EW544" s="335" t="s">
        <v>1631</v>
      </c>
      <c r="EX544" s="335"/>
      <c r="EY544" s="97"/>
      <c r="EZ544" s="334"/>
      <c r="FA544" s="335"/>
      <c r="FB544" s="335"/>
      <c r="FC544" s="97"/>
      <c r="FD544" s="334"/>
      <c r="FE544" s="335"/>
      <c r="FF544" s="335"/>
      <c r="FG544" s="97"/>
      <c r="FH544" s="334"/>
      <c r="FI544" s="335"/>
      <c r="FJ544" s="335"/>
      <c r="FK544" s="97" t="str">
        <f t="shared" ref="FK544:FK581" si="1066">IF(EU544="","",IF(EX544=0,IF(FB544=0,IF(FF544=0,IF(FJ544=0,"CUMPLE","NO CUMPLE"),"NO CUMPLE"),"NO CUMPLE"),"NO CUMPLE"))</f>
        <v>CUMPLE</v>
      </c>
      <c r="FL544" s="993"/>
      <c r="FM544" s="335"/>
      <c r="FN544" s="97" t="str">
        <f>IF(E544&gt;0,E544,"")</f>
        <v>SEGURIDAD ORIENTAL LTDA</v>
      </c>
      <c r="FO544" s="345" t="s">
        <v>1927</v>
      </c>
      <c r="FP544" s="335"/>
      <c r="FQ544" s="97"/>
      <c r="FR544" s="334"/>
      <c r="FS544" s="335"/>
      <c r="FT544" s="97"/>
      <c r="FU544" s="334"/>
      <c r="FV544" s="335"/>
      <c r="FW544" s="97"/>
      <c r="FX544" s="334"/>
      <c r="FY544" s="335"/>
      <c r="FZ544" s="97" t="str">
        <f t="shared" ref="FZ544:FZ581" si="1067">IF(FN544="","",IF(FP544=0,IF(FS544=0,IF(FV544=0,IF(FY544=0,"CUMPLE","NO CUMPLE"),"NO CUMPLE"),"NO CUMPLE"),"NO CUMPLE"))</f>
        <v>CUMPLE</v>
      </c>
      <c r="GA544" s="993"/>
      <c r="GB544" s="335"/>
      <c r="GC544" s="510" t="str">
        <f>IF(E544&gt;0,E544,"")</f>
        <v>SEGURIDAD ORIENTAL LTDA</v>
      </c>
      <c r="GD544" s="346" t="s">
        <v>756</v>
      </c>
      <c r="GE544" s="337" t="s">
        <v>1631</v>
      </c>
      <c r="GF544" s="337"/>
      <c r="GG544" s="337"/>
      <c r="GH544" s="337"/>
      <c r="GI544" s="510"/>
      <c r="GJ544" s="336"/>
      <c r="GK544" s="337"/>
      <c r="GL544" s="337"/>
      <c r="GM544" s="337"/>
      <c r="GN544" s="337"/>
      <c r="GO544" s="510"/>
      <c r="GP544" s="336"/>
      <c r="GQ544" s="337"/>
      <c r="GR544" s="337"/>
      <c r="GS544" s="337"/>
      <c r="GT544" s="337"/>
      <c r="GU544" s="510"/>
      <c r="GV544" s="336"/>
      <c r="GW544" s="337"/>
      <c r="GX544" s="337"/>
      <c r="GY544" s="337"/>
      <c r="GZ544" s="336"/>
      <c r="HA544" s="510" t="str">
        <f t="shared" ref="HA544:HA581" si="1068">IF(GC544="","",IF(GH544=0,IF(GN544=0,IF(GT544=0,IF(GZ544=0,"CUMPLE","NO CUMPLE"),"NO CUMPLE"),"NO CUMPLE"),"NO CUMPLE"))</f>
        <v>CUMPLE</v>
      </c>
      <c r="HB544" s="994"/>
      <c r="HC544" s="337"/>
      <c r="HD544" s="510" t="str">
        <f>IF(E544&gt;0,E544,"")</f>
        <v>SEGURIDAD ORIENTAL LTDA</v>
      </c>
      <c r="HE544" s="346" t="s">
        <v>764</v>
      </c>
      <c r="HF544" s="337" t="s">
        <v>1631</v>
      </c>
      <c r="HG544" s="337" t="s">
        <v>1631</v>
      </c>
      <c r="HH544" s="336"/>
      <c r="HI544" s="510"/>
      <c r="HJ544" s="336"/>
      <c r="HK544" s="337"/>
      <c r="HL544" s="337"/>
      <c r="HM544" s="336"/>
      <c r="HN544" s="510"/>
      <c r="HO544" s="336"/>
      <c r="HP544" s="337"/>
      <c r="HQ544" s="337"/>
      <c r="HR544" s="337"/>
      <c r="HS544" s="510"/>
      <c r="HT544" s="336"/>
      <c r="HU544" s="337"/>
      <c r="HV544" s="337"/>
      <c r="HW544" s="337"/>
      <c r="HX544" s="97" t="str">
        <f t="shared" ref="HX544:HX581" si="1069">IF(HD544="","",IF(HH544=0,IF(HM544=0,IF(HR544=0,IF(HW544=0,"CUMPLE","NO CUMPLE"),"NO CUMPLE"),"NO CUMPLE"),"NO CUMPLE"))</f>
        <v>CUMPLE</v>
      </c>
      <c r="HY544" s="994"/>
      <c r="HZ544" s="337"/>
      <c r="IA544" s="510" t="str">
        <f>IF(E544&gt;0,E544,"")</f>
        <v>SEGURIDAD ORIENTAL LTDA</v>
      </c>
      <c r="IB544" s="346" t="s">
        <v>744</v>
      </c>
      <c r="IC544" s="337" t="s">
        <v>1631</v>
      </c>
      <c r="ID544" s="337"/>
      <c r="IE544" s="510"/>
      <c r="IF544" s="336"/>
      <c r="IG544" s="337"/>
      <c r="IH544" s="337"/>
      <c r="II544" s="510"/>
      <c r="IJ544" s="336"/>
      <c r="IK544" s="337"/>
      <c r="IL544" s="337"/>
      <c r="IM544" s="510"/>
      <c r="IN544" s="336"/>
      <c r="IO544" s="337"/>
      <c r="IP544" s="337"/>
      <c r="IQ544" s="97" t="str">
        <f t="shared" ref="IQ544:IQ555" si="1070">IF(IA544="","",IF(ID544=0,IF(IH544=0,IF(IL544=0,IF(IP544=0,"CUMPLE","NO CUMPLE"),"NO CUMPLE"),"NO CUMPLE"),"NO CUMPLE"))</f>
        <v>CUMPLE</v>
      </c>
      <c r="IR544" s="994"/>
      <c r="IS544" s="337"/>
      <c r="IT544" s="337" t="s">
        <v>1631</v>
      </c>
      <c r="IU544" s="337">
        <v>1</v>
      </c>
      <c r="IV544" s="510" t="str">
        <f t="shared" ref="IV544:IV555" si="1071">IF(IT544&lt;&gt;"",IF(IT544="SI","CUMPLE","NO CUMPLE"),"")</f>
        <v>CUMPLE</v>
      </c>
      <c r="IW544" s="995"/>
    </row>
    <row r="545" spans="1:257" x14ac:dyDescent="0.25">
      <c r="A545" s="996"/>
      <c r="B545" s="507">
        <v>2</v>
      </c>
      <c r="C545" s="97" t="str">
        <f>IF(Proponentes!B536&gt;0,Proponentes!B536,"")</f>
        <v/>
      </c>
      <c r="D545" s="335"/>
      <c r="E545" s="335"/>
      <c r="F545" s="334"/>
      <c r="G545" s="335"/>
      <c r="H545" s="335"/>
      <c r="I545" s="335"/>
      <c r="J545" s="335"/>
      <c r="K545" s="335"/>
      <c r="L545" s="335"/>
      <c r="M545" s="334"/>
      <c r="N545" s="335"/>
      <c r="O545" s="335"/>
      <c r="P545" s="335"/>
      <c r="Q545" s="335"/>
      <c r="R545" s="335"/>
      <c r="S545" s="335"/>
      <c r="T545" s="334"/>
      <c r="U545" s="335"/>
      <c r="V545" s="335"/>
      <c r="W545" s="335"/>
      <c r="X545" s="335"/>
      <c r="Y545" s="335"/>
      <c r="Z545" s="335"/>
      <c r="AA545" s="334"/>
      <c r="AB545" s="335"/>
      <c r="AC545" s="335"/>
      <c r="AD545" s="335"/>
      <c r="AE545" s="335"/>
      <c r="AF545" s="335"/>
      <c r="AG545" s="97" t="str">
        <f>IF(E546="","",IF(K545=0,IF(R545=0,IF(Y545=0,IF(AF545=0,"CUMPLE","NO CUMPLE"),"NO CUMPLE"),"NO CUMPLE"),"NO CUMPLE"))</f>
        <v/>
      </c>
      <c r="AH545" s="993"/>
      <c r="AI545" s="335"/>
      <c r="AJ545" s="335" t="str">
        <f t="shared" ref="AJ545:AJ555" si="1072">IF(E545&gt;0,E545,"")</f>
        <v/>
      </c>
      <c r="AK545" s="335"/>
      <c r="AL545" s="334"/>
      <c r="AM545" s="335"/>
      <c r="AN545" s="335"/>
      <c r="AO545" s="335"/>
      <c r="AP545" s="335"/>
      <c r="AQ545" s="335"/>
      <c r="AR545" s="335"/>
      <c r="AS545" s="334"/>
      <c r="AT545" s="335"/>
      <c r="AU545" s="335"/>
      <c r="AV545" s="335"/>
      <c r="AW545" s="335"/>
      <c r="AX545" s="335"/>
      <c r="AY545" s="335"/>
      <c r="AZ545" s="334"/>
      <c r="BA545" s="335"/>
      <c r="BB545" s="335"/>
      <c r="BC545" s="335"/>
      <c r="BD545" s="335"/>
      <c r="BE545" s="335"/>
      <c r="BF545" s="335"/>
      <c r="BG545" s="334"/>
      <c r="BH545" s="335"/>
      <c r="BI545" s="335"/>
      <c r="BJ545" s="335"/>
      <c r="BK545" s="335"/>
      <c r="BL545" s="97" t="str">
        <f t="shared" si="1055"/>
        <v/>
      </c>
      <c r="BM545" s="993"/>
      <c r="BN545" s="335" t="str">
        <f t="shared" si="1056"/>
        <v/>
      </c>
      <c r="BO545" s="334"/>
      <c r="BP545" s="335"/>
      <c r="BQ545" s="335"/>
      <c r="BR545" s="335"/>
      <c r="BS545" s="335" t="str">
        <f t="shared" si="1057"/>
        <v/>
      </c>
      <c r="BT545" s="334"/>
      <c r="BU545" s="335"/>
      <c r="BV545" s="335"/>
      <c r="BW545" s="335"/>
      <c r="BX545" s="335" t="str">
        <f t="shared" si="1058"/>
        <v/>
      </c>
      <c r="BY545" s="334"/>
      <c r="BZ545" s="335"/>
      <c r="CA545" s="335"/>
      <c r="CB545" s="335"/>
      <c r="CC545" s="335" t="str">
        <f t="shared" si="1059"/>
        <v/>
      </c>
      <c r="CD545" s="334"/>
      <c r="CE545" s="335"/>
      <c r="CF545" s="335"/>
      <c r="CG545" s="335"/>
      <c r="CH545" s="997"/>
      <c r="CI545" s="97" t="str">
        <f t="shared" si="1060"/>
        <v/>
      </c>
      <c r="CJ545" s="998"/>
      <c r="CK545" s="335"/>
      <c r="CL545" s="335" t="str">
        <f t="shared" si="1061"/>
        <v/>
      </c>
      <c r="CM545" s="334"/>
      <c r="CN545" s="335"/>
      <c r="CO545" s="335"/>
      <c r="CP545" s="335"/>
      <c r="CQ545" s="97"/>
      <c r="CR545" s="334"/>
      <c r="CS545" s="335"/>
      <c r="CT545" s="335"/>
      <c r="CU545" s="335"/>
      <c r="CV545" s="97"/>
      <c r="CW545" s="334"/>
      <c r="CX545" s="335"/>
      <c r="CY545" s="335"/>
      <c r="CZ545" s="335"/>
      <c r="DA545" s="97"/>
      <c r="DB545" s="334"/>
      <c r="DC545" s="335"/>
      <c r="DD545" s="335"/>
      <c r="DE545" s="335"/>
      <c r="DF545" s="97" t="str">
        <f t="shared" si="1062"/>
        <v/>
      </c>
      <c r="DG545" s="993"/>
      <c r="DH545" s="335"/>
      <c r="DI545" s="97" t="str">
        <f t="shared" si="1063"/>
        <v/>
      </c>
      <c r="DJ545" s="334"/>
      <c r="DK545" s="335"/>
      <c r="DL545" s="335"/>
      <c r="DM545" s="97"/>
      <c r="DN545" s="334"/>
      <c r="DO545" s="335"/>
      <c r="DP545" s="335"/>
      <c r="DQ545" s="97"/>
      <c r="DR545" s="334"/>
      <c r="DS545" s="335"/>
      <c r="DT545" s="335"/>
      <c r="DU545" s="97"/>
      <c r="DV545" s="334"/>
      <c r="DW545" s="335"/>
      <c r="DX545" s="335"/>
      <c r="DY545" s="97" t="str">
        <f t="shared" si="1064"/>
        <v/>
      </c>
      <c r="DZ545" s="998"/>
      <c r="EA545" s="335"/>
      <c r="EB545" s="97"/>
      <c r="EC545" s="334"/>
      <c r="ED545" s="335"/>
      <c r="EE545" s="335"/>
      <c r="EF545" s="97"/>
      <c r="EG545" s="334"/>
      <c r="EH545" s="335"/>
      <c r="EI545" s="335"/>
      <c r="EJ545" s="97"/>
      <c r="EK545" s="334"/>
      <c r="EL545" s="335"/>
      <c r="EM545" s="335"/>
      <c r="EN545" s="97"/>
      <c r="EO545" s="334"/>
      <c r="EP545" s="335"/>
      <c r="EQ545" s="335"/>
      <c r="ER545" s="97" t="str">
        <f t="shared" si="1065"/>
        <v/>
      </c>
      <c r="ES545" s="993"/>
      <c r="ET545" s="335"/>
      <c r="EU545" s="97"/>
      <c r="EV545" s="334"/>
      <c r="EW545" s="335"/>
      <c r="EX545" s="335"/>
      <c r="EY545" s="97"/>
      <c r="EZ545" s="334"/>
      <c r="FA545" s="335"/>
      <c r="FB545" s="335"/>
      <c r="FC545" s="97"/>
      <c r="FD545" s="334"/>
      <c r="FE545" s="335"/>
      <c r="FF545" s="335"/>
      <c r="FG545" s="97"/>
      <c r="FH545" s="334"/>
      <c r="FI545" s="335"/>
      <c r="FJ545" s="335"/>
      <c r="FK545" s="97" t="str">
        <f t="shared" si="1066"/>
        <v/>
      </c>
      <c r="FL545" s="993"/>
      <c r="FM545" s="335"/>
      <c r="FN545" s="97"/>
      <c r="FO545" s="334"/>
      <c r="FP545" s="335"/>
      <c r="FQ545" s="97"/>
      <c r="FR545" s="334"/>
      <c r="FS545" s="335"/>
      <c r="FT545" s="97"/>
      <c r="FU545" s="334"/>
      <c r="FV545" s="335"/>
      <c r="FW545" s="97"/>
      <c r="FX545" s="334"/>
      <c r="FY545" s="335"/>
      <c r="FZ545" s="97" t="str">
        <f t="shared" si="1067"/>
        <v/>
      </c>
      <c r="GA545" s="993"/>
      <c r="GB545" s="335"/>
      <c r="GC545" s="510"/>
      <c r="GD545" s="336"/>
      <c r="GE545" s="337"/>
      <c r="GF545" s="337"/>
      <c r="GG545" s="337"/>
      <c r="GH545" s="337"/>
      <c r="GI545" s="510"/>
      <c r="GJ545" s="336"/>
      <c r="GK545" s="337"/>
      <c r="GL545" s="337"/>
      <c r="GM545" s="337"/>
      <c r="GN545" s="337"/>
      <c r="GO545" s="510"/>
      <c r="GP545" s="336"/>
      <c r="GQ545" s="337"/>
      <c r="GR545" s="337"/>
      <c r="GS545" s="337"/>
      <c r="GT545" s="337"/>
      <c r="GU545" s="510"/>
      <c r="GV545" s="336"/>
      <c r="GW545" s="337"/>
      <c r="GX545" s="337"/>
      <c r="GY545" s="337"/>
      <c r="GZ545" s="336"/>
      <c r="HA545" s="510" t="str">
        <f t="shared" si="1068"/>
        <v/>
      </c>
      <c r="HB545" s="994"/>
      <c r="HC545" s="337"/>
      <c r="HD545" s="510"/>
      <c r="HE545" s="336"/>
      <c r="HF545" s="337"/>
      <c r="HG545" s="337"/>
      <c r="HH545" s="336"/>
      <c r="HI545" s="510"/>
      <c r="HJ545" s="336"/>
      <c r="HK545" s="337"/>
      <c r="HL545" s="337"/>
      <c r="HM545" s="336"/>
      <c r="HN545" s="510"/>
      <c r="HO545" s="336"/>
      <c r="HP545" s="337"/>
      <c r="HQ545" s="337"/>
      <c r="HR545" s="337"/>
      <c r="HS545" s="510"/>
      <c r="HT545" s="336"/>
      <c r="HU545" s="337"/>
      <c r="HV545" s="337"/>
      <c r="HW545" s="337"/>
      <c r="HX545" s="97" t="str">
        <f t="shared" si="1069"/>
        <v/>
      </c>
      <c r="HY545" s="994"/>
      <c r="HZ545" s="337"/>
      <c r="IA545" s="510"/>
      <c r="IB545" s="336"/>
      <c r="IC545" s="337"/>
      <c r="ID545" s="337"/>
      <c r="IE545" s="510"/>
      <c r="IF545" s="336"/>
      <c r="IG545" s="337"/>
      <c r="IH545" s="337"/>
      <c r="II545" s="510"/>
      <c r="IJ545" s="336"/>
      <c r="IK545" s="337"/>
      <c r="IL545" s="337"/>
      <c r="IM545" s="510"/>
      <c r="IN545" s="336"/>
      <c r="IO545" s="337"/>
      <c r="IP545" s="337"/>
      <c r="IQ545" s="97" t="str">
        <f t="shared" si="1070"/>
        <v/>
      </c>
      <c r="IR545" s="994"/>
      <c r="IS545" s="337"/>
      <c r="IT545" s="337"/>
      <c r="IU545" s="337"/>
      <c r="IV545" s="510" t="str">
        <f t="shared" si="1071"/>
        <v/>
      </c>
      <c r="IW545" s="995"/>
    </row>
    <row r="546" spans="1:257" x14ac:dyDescent="0.25">
      <c r="A546" s="996"/>
      <c r="B546" s="507">
        <v>3</v>
      </c>
      <c r="C546" s="97" t="str">
        <f>IF(Proponentes!B537&gt;0,Proponentes!B537,"")</f>
        <v/>
      </c>
      <c r="D546" s="335"/>
      <c r="E546" s="335"/>
      <c r="F546" s="334"/>
      <c r="G546" s="335"/>
      <c r="H546" s="335"/>
      <c r="I546" s="335"/>
      <c r="J546" s="335"/>
      <c r="K546" s="335"/>
      <c r="L546" s="335"/>
      <c r="M546" s="334"/>
      <c r="N546" s="335"/>
      <c r="O546" s="335"/>
      <c r="P546" s="335"/>
      <c r="Q546" s="335"/>
      <c r="R546" s="335"/>
      <c r="S546" s="335"/>
      <c r="T546" s="334"/>
      <c r="U546" s="335"/>
      <c r="V546" s="335"/>
      <c r="W546" s="335"/>
      <c r="X546" s="335"/>
      <c r="Y546" s="335"/>
      <c r="Z546" s="335"/>
      <c r="AA546" s="334"/>
      <c r="AB546" s="335"/>
      <c r="AC546" s="335"/>
      <c r="AD546" s="335"/>
      <c r="AE546" s="335"/>
      <c r="AF546" s="335"/>
      <c r="AG546" s="97" t="str">
        <f t="shared" ref="AG546:AG581" si="1073">IF(E546="","",IF(K546=0,IF(R546=0,IF(Y546=0,IF(AF546=0,"CUMPLE","NO CUMPLE"),"NO CUMPLE"),"NO CUMPLE"),"NO CUMPLE"))</f>
        <v/>
      </c>
      <c r="AH546" s="993"/>
      <c r="AI546" s="335"/>
      <c r="AJ546" s="335" t="str">
        <f t="shared" si="1072"/>
        <v/>
      </c>
      <c r="AK546" s="335"/>
      <c r="AL546" s="334"/>
      <c r="AM546" s="335"/>
      <c r="AN546" s="335"/>
      <c r="AO546" s="335"/>
      <c r="AP546" s="335"/>
      <c r="AQ546" s="335"/>
      <c r="AR546" s="335"/>
      <c r="AS546" s="334"/>
      <c r="AT546" s="335"/>
      <c r="AU546" s="335"/>
      <c r="AV546" s="335"/>
      <c r="AW546" s="335"/>
      <c r="AX546" s="335"/>
      <c r="AY546" s="335"/>
      <c r="AZ546" s="334"/>
      <c r="BA546" s="335"/>
      <c r="BB546" s="335"/>
      <c r="BC546" s="335"/>
      <c r="BD546" s="335"/>
      <c r="BE546" s="335"/>
      <c r="BF546" s="335"/>
      <c r="BG546" s="334"/>
      <c r="BH546" s="335"/>
      <c r="BI546" s="335"/>
      <c r="BJ546" s="335"/>
      <c r="BK546" s="335"/>
      <c r="BL546" s="97" t="str">
        <f t="shared" si="1055"/>
        <v/>
      </c>
      <c r="BM546" s="993"/>
      <c r="BN546" s="335" t="str">
        <f t="shared" si="1056"/>
        <v/>
      </c>
      <c r="BO546" s="334"/>
      <c r="BP546" s="335"/>
      <c r="BQ546" s="335"/>
      <c r="BR546" s="335"/>
      <c r="BS546" s="335" t="str">
        <f t="shared" si="1057"/>
        <v/>
      </c>
      <c r="BT546" s="334"/>
      <c r="BU546" s="335"/>
      <c r="BV546" s="335"/>
      <c r="BW546" s="335"/>
      <c r="BX546" s="335" t="str">
        <f t="shared" si="1058"/>
        <v/>
      </c>
      <c r="BY546" s="334"/>
      <c r="BZ546" s="335"/>
      <c r="CA546" s="335"/>
      <c r="CB546" s="335"/>
      <c r="CC546" s="335" t="str">
        <f t="shared" si="1059"/>
        <v/>
      </c>
      <c r="CD546" s="334"/>
      <c r="CE546" s="335"/>
      <c r="CF546" s="335"/>
      <c r="CG546" s="335"/>
      <c r="CH546" s="997"/>
      <c r="CI546" s="97" t="str">
        <f t="shared" si="1060"/>
        <v/>
      </c>
      <c r="CJ546" s="998"/>
      <c r="CK546" s="335"/>
      <c r="CL546" s="97" t="str">
        <f t="shared" si="1061"/>
        <v/>
      </c>
      <c r="CM546" s="334"/>
      <c r="CN546" s="335"/>
      <c r="CO546" s="335"/>
      <c r="CP546" s="335"/>
      <c r="CQ546" s="97"/>
      <c r="CR546" s="334"/>
      <c r="CS546" s="335"/>
      <c r="CT546" s="335"/>
      <c r="CU546" s="335"/>
      <c r="CV546" s="97"/>
      <c r="CW546" s="334"/>
      <c r="CX546" s="335"/>
      <c r="CY546" s="335"/>
      <c r="CZ546" s="335"/>
      <c r="DA546" s="97"/>
      <c r="DB546" s="334"/>
      <c r="DC546" s="335"/>
      <c r="DD546" s="335"/>
      <c r="DE546" s="335"/>
      <c r="DF546" s="97" t="str">
        <f t="shared" si="1062"/>
        <v/>
      </c>
      <c r="DG546" s="993"/>
      <c r="DH546" s="335"/>
      <c r="DI546" s="97" t="str">
        <f t="shared" si="1063"/>
        <v/>
      </c>
      <c r="DJ546" s="334"/>
      <c r="DK546" s="335"/>
      <c r="DL546" s="335"/>
      <c r="DM546" s="97"/>
      <c r="DN546" s="334"/>
      <c r="DO546" s="335"/>
      <c r="DP546" s="335"/>
      <c r="DQ546" s="97"/>
      <c r="DR546" s="334"/>
      <c r="DS546" s="335"/>
      <c r="DT546" s="335"/>
      <c r="DU546" s="97"/>
      <c r="DV546" s="334"/>
      <c r="DW546" s="335"/>
      <c r="DX546" s="335"/>
      <c r="DY546" s="97" t="str">
        <f t="shared" si="1064"/>
        <v/>
      </c>
      <c r="DZ546" s="998"/>
      <c r="EA546" s="335"/>
      <c r="EB546" s="97" t="str">
        <f t="shared" ref="EB546:EB555" si="1074">IF(E546&gt;0,E546,"")</f>
        <v/>
      </c>
      <c r="EC546" s="334"/>
      <c r="ED546" s="335"/>
      <c r="EE546" s="335"/>
      <c r="EF546" s="97"/>
      <c r="EG546" s="334"/>
      <c r="EH546" s="335"/>
      <c r="EI546" s="335"/>
      <c r="EJ546" s="97"/>
      <c r="EK546" s="334"/>
      <c r="EL546" s="335"/>
      <c r="EM546" s="335"/>
      <c r="EN546" s="97"/>
      <c r="EO546" s="334"/>
      <c r="EP546" s="335"/>
      <c r="EQ546" s="335"/>
      <c r="ER546" s="97" t="str">
        <f t="shared" si="1065"/>
        <v/>
      </c>
      <c r="ES546" s="993"/>
      <c r="ET546" s="335"/>
      <c r="EU546" s="97" t="str">
        <f t="shared" ref="EU546:EU555" si="1075">IF(E546&gt;0,E546,"")</f>
        <v/>
      </c>
      <c r="EV546" s="334"/>
      <c r="EW546" s="335"/>
      <c r="EX546" s="335"/>
      <c r="EY546" s="97"/>
      <c r="EZ546" s="334"/>
      <c r="FA546" s="335"/>
      <c r="FB546" s="335"/>
      <c r="FC546" s="97"/>
      <c r="FD546" s="334"/>
      <c r="FE546" s="335"/>
      <c r="FF546" s="335"/>
      <c r="FG546" s="97"/>
      <c r="FH546" s="334"/>
      <c r="FI546" s="335"/>
      <c r="FJ546" s="335"/>
      <c r="FK546" s="97" t="str">
        <f t="shared" si="1066"/>
        <v/>
      </c>
      <c r="FL546" s="993"/>
      <c r="FM546" s="335"/>
      <c r="FN546" s="97" t="str">
        <f t="shared" ref="FN546:FN555" si="1076">IF(E546&gt;0,E546,"")</f>
        <v/>
      </c>
      <c r="FO546" s="334"/>
      <c r="FP546" s="335"/>
      <c r="FQ546" s="97"/>
      <c r="FR546" s="334"/>
      <c r="FS546" s="335"/>
      <c r="FT546" s="97"/>
      <c r="FU546" s="334"/>
      <c r="FV546" s="335"/>
      <c r="FW546" s="97"/>
      <c r="FX546" s="334"/>
      <c r="FY546" s="335"/>
      <c r="FZ546" s="97" t="str">
        <f t="shared" si="1067"/>
        <v/>
      </c>
      <c r="GA546" s="993"/>
      <c r="GB546" s="335"/>
      <c r="GC546" s="510" t="str">
        <f t="shared" ref="GC546:GC555" si="1077">IF(E546&gt;0,E546,"")</f>
        <v/>
      </c>
      <c r="GD546" s="336"/>
      <c r="GE546" s="337"/>
      <c r="GF546" s="337"/>
      <c r="GG546" s="337"/>
      <c r="GH546" s="337"/>
      <c r="GI546" s="510"/>
      <c r="GJ546" s="336"/>
      <c r="GK546" s="337"/>
      <c r="GL546" s="337"/>
      <c r="GM546" s="337"/>
      <c r="GN546" s="337"/>
      <c r="GO546" s="510"/>
      <c r="GP546" s="336"/>
      <c r="GQ546" s="337"/>
      <c r="GR546" s="337"/>
      <c r="GS546" s="337"/>
      <c r="GT546" s="337"/>
      <c r="GU546" s="510"/>
      <c r="GV546" s="336"/>
      <c r="GW546" s="337"/>
      <c r="GX546" s="337"/>
      <c r="GY546" s="337"/>
      <c r="GZ546" s="336"/>
      <c r="HA546" s="510" t="str">
        <f t="shared" si="1068"/>
        <v/>
      </c>
      <c r="HB546" s="994"/>
      <c r="HC546" s="337"/>
      <c r="HD546" s="510" t="str">
        <f t="shared" ref="HD546:HD555" si="1078">IF(E546&gt;0,E546,"")</f>
        <v/>
      </c>
      <c r="HE546" s="336"/>
      <c r="HF546" s="337"/>
      <c r="HG546" s="337"/>
      <c r="HH546" s="336"/>
      <c r="HI546" s="510"/>
      <c r="HJ546" s="336"/>
      <c r="HK546" s="337"/>
      <c r="HL546" s="337"/>
      <c r="HM546" s="336"/>
      <c r="HN546" s="510"/>
      <c r="HO546" s="336"/>
      <c r="HP546" s="337"/>
      <c r="HQ546" s="337"/>
      <c r="HR546" s="337"/>
      <c r="HS546" s="510"/>
      <c r="HT546" s="336"/>
      <c r="HU546" s="337"/>
      <c r="HV546" s="337"/>
      <c r="HW546" s="337"/>
      <c r="HX546" s="97" t="str">
        <f t="shared" si="1069"/>
        <v/>
      </c>
      <c r="HY546" s="994"/>
      <c r="HZ546" s="337"/>
      <c r="IA546" s="510" t="str">
        <f t="shared" ref="IA546:IA555" si="1079">IF(E546&gt;0,E546,"")</f>
        <v/>
      </c>
      <c r="IB546" s="336"/>
      <c r="IC546" s="337"/>
      <c r="ID546" s="337"/>
      <c r="IE546" s="510"/>
      <c r="IF546" s="336"/>
      <c r="IG546" s="337"/>
      <c r="IH546" s="337"/>
      <c r="II546" s="510"/>
      <c r="IJ546" s="336"/>
      <c r="IK546" s="337"/>
      <c r="IL546" s="337"/>
      <c r="IM546" s="510"/>
      <c r="IN546" s="336"/>
      <c r="IO546" s="337"/>
      <c r="IP546" s="337"/>
      <c r="IQ546" s="97" t="str">
        <f t="shared" si="1070"/>
        <v/>
      </c>
      <c r="IR546" s="994"/>
      <c r="IS546" s="337"/>
      <c r="IT546" s="337"/>
      <c r="IU546" s="337"/>
      <c r="IV546" s="510" t="str">
        <f t="shared" si="1071"/>
        <v/>
      </c>
      <c r="IW546" s="995"/>
    </row>
    <row r="547" spans="1:257" x14ac:dyDescent="0.25">
      <c r="A547" s="996"/>
      <c r="B547" s="507">
        <v>4</v>
      </c>
      <c r="C547" s="97" t="str">
        <f>IF(Proponentes!B538&gt;0,Proponentes!B538,"")</f>
        <v/>
      </c>
      <c r="D547" s="335"/>
      <c r="E547" s="335"/>
      <c r="F547" s="334"/>
      <c r="G547" s="335"/>
      <c r="H547" s="335"/>
      <c r="I547" s="335"/>
      <c r="J547" s="335"/>
      <c r="K547" s="335"/>
      <c r="L547" s="335"/>
      <c r="M547" s="334"/>
      <c r="N547" s="335"/>
      <c r="O547" s="335"/>
      <c r="P547" s="335"/>
      <c r="Q547" s="335"/>
      <c r="R547" s="335"/>
      <c r="S547" s="335"/>
      <c r="T547" s="334"/>
      <c r="U547" s="335"/>
      <c r="V547" s="335"/>
      <c r="W547" s="335"/>
      <c r="X547" s="335"/>
      <c r="Y547" s="335"/>
      <c r="Z547" s="335"/>
      <c r="AA547" s="334"/>
      <c r="AB547" s="335"/>
      <c r="AC547" s="335"/>
      <c r="AD547" s="335"/>
      <c r="AE547" s="335"/>
      <c r="AF547" s="335"/>
      <c r="AG547" s="97" t="str">
        <f t="shared" si="1073"/>
        <v/>
      </c>
      <c r="AH547" s="993"/>
      <c r="AI547" s="335"/>
      <c r="AJ547" s="335" t="str">
        <f t="shared" si="1072"/>
        <v/>
      </c>
      <c r="AK547" s="335"/>
      <c r="AL547" s="334"/>
      <c r="AM547" s="335"/>
      <c r="AN547" s="335"/>
      <c r="AO547" s="335"/>
      <c r="AP547" s="335"/>
      <c r="AQ547" s="335"/>
      <c r="AR547" s="335"/>
      <c r="AS547" s="334"/>
      <c r="AT547" s="335"/>
      <c r="AU547" s="335"/>
      <c r="AV547" s="335"/>
      <c r="AW547" s="335"/>
      <c r="AX547" s="335"/>
      <c r="AY547" s="335"/>
      <c r="AZ547" s="334"/>
      <c r="BA547" s="335"/>
      <c r="BB547" s="335"/>
      <c r="BC547" s="335"/>
      <c r="BD547" s="335"/>
      <c r="BE547" s="335"/>
      <c r="BF547" s="335"/>
      <c r="BG547" s="334"/>
      <c r="BH547" s="335"/>
      <c r="BI547" s="335"/>
      <c r="BJ547" s="335"/>
      <c r="BK547" s="335"/>
      <c r="BL547" s="97" t="str">
        <f t="shared" si="1055"/>
        <v/>
      </c>
      <c r="BM547" s="993"/>
      <c r="BN547" s="335" t="str">
        <f t="shared" si="1056"/>
        <v/>
      </c>
      <c r="BO547" s="334"/>
      <c r="BP547" s="335"/>
      <c r="BQ547" s="335"/>
      <c r="BR547" s="335"/>
      <c r="BS547" s="335" t="str">
        <f t="shared" si="1057"/>
        <v/>
      </c>
      <c r="BT547" s="334"/>
      <c r="BU547" s="335"/>
      <c r="BV547" s="335"/>
      <c r="BW547" s="335"/>
      <c r="BX547" s="335" t="str">
        <f t="shared" si="1058"/>
        <v/>
      </c>
      <c r="BY547" s="334"/>
      <c r="BZ547" s="335"/>
      <c r="CA547" s="335"/>
      <c r="CB547" s="335"/>
      <c r="CC547" s="335" t="str">
        <f t="shared" si="1059"/>
        <v/>
      </c>
      <c r="CD547" s="334"/>
      <c r="CE547" s="335"/>
      <c r="CF547" s="335"/>
      <c r="CG547" s="335"/>
      <c r="CH547" s="997"/>
      <c r="CI547" s="97" t="str">
        <f t="shared" si="1060"/>
        <v/>
      </c>
      <c r="CJ547" s="998"/>
      <c r="CK547" s="335"/>
      <c r="CL547" s="97" t="str">
        <f t="shared" si="1061"/>
        <v/>
      </c>
      <c r="CM547" s="334"/>
      <c r="CN547" s="335"/>
      <c r="CO547" s="335"/>
      <c r="CP547" s="335"/>
      <c r="CQ547" s="97"/>
      <c r="CR547" s="334"/>
      <c r="CS547" s="335"/>
      <c r="CT547" s="335"/>
      <c r="CU547" s="335"/>
      <c r="CV547" s="97"/>
      <c r="CW547" s="334"/>
      <c r="CX547" s="335"/>
      <c r="CY547" s="335"/>
      <c r="CZ547" s="335"/>
      <c r="DA547" s="97"/>
      <c r="DB547" s="334"/>
      <c r="DC547" s="335"/>
      <c r="DD547" s="335"/>
      <c r="DE547" s="335"/>
      <c r="DF547" s="97" t="str">
        <f t="shared" si="1062"/>
        <v/>
      </c>
      <c r="DG547" s="993"/>
      <c r="DH547" s="335"/>
      <c r="DI547" s="97" t="str">
        <f t="shared" si="1063"/>
        <v/>
      </c>
      <c r="DJ547" s="334"/>
      <c r="DK547" s="335"/>
      <c r="DL547" s="335"/>
      <c r="DM547" s="97"/>
      <c r="DN547" s="334"/>
      <c r="DO547" s="335"/>
      <c r="DP547" s="335"/>
      <c r="DQ547" s="97"/>
      <c r="DR547" s="334"/>
      <c r="DS547" s="335"/>
      <c r="DT547" s="335"/>
      <c r="DU547" s="97"/>
      <c r="DV547" s="334"/>
      <c r="DW547" s="335"/>
      <c r="DX547" s="335"/>
      <c r="DY547" s="97" t="str">
        <f t="shared" si="1064"/>
        <v/>
      </c>
      <c r="DZ547" s="998"/>
      <c r="EA547" s="335"/>
      <c r="EB547" s="97" t="str">
        <f t="shared" si="1074"/>
        <v/>
      </c>
      <c r="EC547" s="334"/>
      <c r="ED547" s="335"/>
      <c r="EE547" s="335"/>
      <c r="EF547" s="97"/>
      <c r="EG547" s="334"/>
      <c r="EH547" s="335"/>
      <c r="EI547" s="335"/>
      <c r="EJ547" s="97"/>
      <c r="EK547" s="334"/>
      <c r="EL547" s="335"/>
      <c r="EM547" s="335"/>
      <c r="EN547" s="97"/>
      <c r="EO547" s="334"/>
      <c r="EP547" s="335"/>
      <c r="EQ547" s="335"/>
      <c r="ER547" s="97" t="str">
        <f t="shared" si="1065"/>
        <v/>
      </c>
      <c r="ES547" s="993"/>
      <c r="ET547" s="335"/>
      <c r="EU547" s="97" t="str">
        <f t="shared" si="1075"/>
        <v/>
      </c>
      <c r="EV547" s="334"/>
      <c r="EW547" s="335"/>
      <c r="EX547" s="335"/>
      <c r="EY547" s="97"/>
      <c r="EZ547" s="334"/>
      <c r="FA547" s="335"/>
      <c r="FB547" s="335"/>
      <c r="FC547" s="97"/>
      <c r="FD547" s="334"/>
      <c r="FE547" s="335"/>
      <c r="FF547" s="335"/>
      <c r="FG547" s="97"/>
      <c r="FH547" s="334"/>
      <c r="FI547" s="335"/>
      <c r="FJ547" s="335"/>
      <c r="FK547" s="97" t="str">
        <f t="shared" si="1066"/>
        <v/>
      </c>
      <c r="FL547" s="993"/>
      <c r="FM547" s="335"/>
      <c r="FN547" s="97" t="str">
        <f t="shared" si="1076"/>
        <v/>
      </c>
      <c r="FO547" s="334"/>
      <c r="FP547" s="335"/>
      <c r="FQ547" s="97"/>
      <c r="FR547" s="334"/>
      <c r="FS547" s="335"/>
      <c r="FT547" s="97"/>
      <c r="FU547" s="334"/>
      <c r="FV547" s="335"/>
      <c r="FW547" s="97"/>
      <c r="FX547" s="334"/>
      <c r="FY547" s="335"/>
      <c r="FZ547" s="97" t="str">
        <f t="shared" si="1067"/>
        <v/>
      </c>
      <c r="GA547" s="993"/>
      <c r="GB547" s="335"/>
      <c r="GC547" s="510" t="str">
        <f t="shared" si="1077"/>
        <v/>
      </c>
      <c r="GD547" s="336"/>
      <c r="GE547" s="337"/>
      <c r="GF547" s="337"/>
      <c r="GG547" s="337"/>
      <c r="GH547" s="337"/>
      <c r="GI547" s="510"/>
      <c r="GJ547" s="336"/>
      <c r="GK547" s="337"/>
      <c r="GL547" s="337"/>
      <c r="GM547" s="337"/>
      <c r="GN547" s="337"/>
      <c r="GO547" s="510"/>
      <c r="GP547" s="336"/>
      <c r="GQ547" s="337"/>
      <c r="GR547" s="337"/>
      <c r="GS547" s="337"/>
      <c r="GT547" s="337"/>
      <c r="GU547" s="510"/>
      <c r="GV547" s="336"/>
      <c r="GW547" s="337"/>
      <c r="GX547" s="337"/>
      <c r="GY547" s="337"/>
      <c r="GZ547" s="336"/>
      <c r="HA547" s="510" t="str">
        <f t="shared" si="1068"/>
        <v/>
      </c>
      <c r="HB547" s="994"/>
      <c r="HC547" s="337"/>
      <c r="HD547" s="510" t="str">
        <f t="shared" si="1078"/>
        <v/>
      </c>
      <c r="HE547" s="336"/>
      <c r="HF547" s="337"/>
      <c r="HG547" s="337"/>
      <c r="HH547" s="336"/>
      <c r="HI547" s="510"/>
      <c r="HJ547" s="336"/>
      <c r="HK547" s="337"/>
      <c r="HL547" s="337"/>
      <c r="HM547" s="336"/>
      <c r="HN547" s="510"/>
      <c r="HO547" s="336"/>
      <c r="HP547" s="337"/>
      <c r="HQ547" s="337"/>
      <c r="HR547" s="337"/>
      <c r="HS547" s="510"/>
      <c r="HT547" s="336"/>
      <c r="HU547" s="337"/>
      <c r="HV547" s="337"/>
      <c r="HW547" s="337"/>
      <c r="HX547" s="97" t="str">
        <f t="shared" si="1069"/>
        <v/>
      </c>
      <c r="HY547" s="994"/>
      <c r="HZ547" s="337"/>
      <c r="IA547" s="510" t="str">
        <f t="shared" si="1079"/>
        <v/>
      </c>
      <c r="IB547" s="336"/>
      <c r="IC547" s="337"/>
      <c r="ID547" s="337"/>
      <c r="IE547" s="510"/>
      <c r="IF547" s="336"/>
      <c r="IG547" s="337"/>
      <c r="IH547" s="337"/>
      <c r="II547" s="510"/>
      <c r="IJ547" s="336"/>
      <c r="IK547" s="337"/>
      <c r="IL547" s="337"/>
      <c r="IM547" s="510"/>
      <c r="IN547" s="336"/>
      <c r="IO547" s="337"/>
      <c r="IP547" s="337"/>
      <c r="IQ547" s="97" t="str">
        <f t="shared" si="1070"/>
        <v/>
      </c>
      <c r="IR547" s="994"/>
      <c r="IS547" s="337"/>
      <c r="IT547" s="337"/>
      <c r="IU547" s="337"/>
      <c r="IV547" s="510" t="str">
        <f t="shared" si="1071"/>
        <v/>
      </c>
      <c r="IW547" s="995"/>
    </row>
    <row r="548" spans="1:257" x14ac:dyDescent="0.25">
      <c r="A548" s="996"/>
      <c r="B548" s="507">
        <v>5</v>
      </c>
      <c r="C548" s="97" t="str">
        <f>IF(Proponentes!B539&gt;0,Proponentes!B539,"")</f>
        <v/>
      </c>
      <c r="D548" s="335"/>
      <c r="E548" s="335"/>
      <c r="F548" s="334"/>
      <c r="G548" s="335"/>
      <c r="H548" s="335"/>
      <c r="I548" s="335"/>
      <c r="J548" s="335"/>
      <c r="K548" s="335"/>
      <c r="L548" s="335"/>
      <c r="M548" s="334"/>
      <c r="N548" s="335"/>
      <c r="O548" s="335"/>
      <c r="P548" s="335"/>
      <c r="Q548" s="335"/>
      <c r="R548" s="335"/>
      <c r="S548" s="335"/>
      <c r="T548" s="334"/>
      <c r="U548" s="335"/>
      <c r="V548" s="335"/>
      <c r="W548" s="335"/>
      <c r="X548" s="335"/>
      <c r="Y548" s="335"/>
      <c r="Z548" s="335"/>
      <c r="AA548" s="334"/>
      <c r="AB548" s="335"/>
      <c r="AC548" s="335"/>
      <c r="AD548" s="335"/>
      <c r="AE548" s="335"/>
      <c r="AF548" s="335"/>
      <c r="AG548" s="97" t="str">
        <f t="shared" si="1073"/>
        <v/>
      </c>
      <c r="AH548" s="993"/>
      <c r="AI548" s="335"/>
      <c r="AJ548" s="335" t="str">
        <f t="shared" si="1072"/>
        <v/>
      </c>
      <c r="AK548" s="335"/>
      <c r="AL548" s="334"/>
      <c r="AM548" s="335"/>
      <c r="AN548" s="335"/>
      <c r="AO548" s="335"/>
      <c r="AP548" s="335"/>
      <c r="AQ548" s="335"/>
      <c r="AR548" s="335"/>
      <c r="AS548" s="334"/>
      <c r="AT548" s="335"/>
      <c r="AU548" s="335"/>
      <c r="AV548" s="335"/>
      <c r="AW548" s="335"/>
      <c r="AX548" s="335"/>
      <c r="AY548" s="335"/>
      <c r="AZ548" s="334"/>
      <c r="BA548" s="335"/>
      <c r="BB548" s="335"/>
      <c r="BC548" s="335"/>
      <c r="BD548" s="335"/>
      <c r="BE548" s="335"/>
      <c r="BF548" s="335"/>
      <c r="BG548" s="334"/>
      <c r="BH548" s="335"/>
      <c r="BI548" s="335"/>
      <c r="BJ548" s="335"/>
      <c r="BK548" s="335"/>
      <c r="BL548" s="97" t="str">
        <f t="shared" si="1055"/>
        <v/>
      </c>
      <c r="BM548" s="993"/>
      <c r="BN548" s="335" t="str">
        <f t="shared" si="1056"/>
        <v/>
      </c>
      <c r="BO548" s="334"/>
      <c r="BP548" s="335"/>
      <c r="BQ548" s="335"/>
      <c r="BR548" s="335"/>
      <c r="BS548" s="335" t="str">
        <f t="shared" si="1057"/>
        <v/>
      </c>
      <c r="BT548" s="334"/>
      <c r="BU548" s="335"/>
      <c r="BV548" s="335"/>
      <c r="BW548" s="335"/>
      <c r="BX548" s="335" t="str">
        <f t="shared" si="1058"/>
        <v/>
      </c>
      <c r="BY548" s="334"/>
      <c r="BZ548" s="335"/>
      <c r="CA548" s="335"/>
      <c r="CB548" s="335"/>
      <c r="CC548" s="335" t="str">
        <f t="shared" si="1059"/>
        <v/>
      </c>
      <c r="CD548" s="334"/>
      <c r="CE548" s="335"/>
      <c r="CF548" s="335"/>
      <c r="CG548" s="335"/>
      <c r="CH548" s="997"/>
      <c r="CI548" s="97" t="str">
        <f t="shared" si="1060"/>
        <v/>
      </c>
      <c r="CJ548" s="998"/>
      <c r="CK548" s="335"/>
      <c r="CL548" s="97" t="str">
        <f t="shared" si="1061"/>
        <v/>
      </c>
      <c r="CM548" s="334"/>
      <c r="CN548" s="335"/>
      <c r="CO548" s="335"/>
      <c r="CP548" s="335"/>
      <c r="CQ548" s="97"/>
      <c r="CR548" s="334"/>
      <c r="CS548" s="335"/>
      <c r="CT548" s="335"/>
      <c r="CU548" s="335"/>
      <c r="CV548" s="97"/>
      <c r="CW548" s="334"/>
      <c r="CX548" s="335"/>
      <c r="CY548" s="335"/>
      <c r="CZ548" s="335"/>
      <c r="DA548" s="97"/>
      <c r="DB548" s="334"/>
      <c r="DC548" s="335"/>
      <c r="DD548" s="335"/>
      <c r="DE548" s="335"/>
      <c r="DF548" s="97" t="str">
        <f t="shared" si="1062"/>
        <v/>
      </c>
      <c r="DG548" s="993"/>
      <c r="DH548" s="335"/>
      <c r="DI548" s="97" t="str">
        <f t="shared" si="1063"/>
        <v/>
      </c>
      <c r="DJ548" s="334"/>
      <c r="DK548" s="335"/>
      <c r="DL548" s="335"/>
      <c r="DM548" s="97"/>
      <c r="DN548" s="334"/>
      <c r="DO548" s="335"/>
      <c r="DP548" s="335"/>
      <c r="DQ548" s="97"/>
      <c r="DR548" s="334"/>
      <c r="DS548" s="335"/>
      <c r="DT548" s="335"/>
      <c r="DU548" s="97"/>
      <c r="DV548" s="334"/>
      <c r="DW548" s="335"/>
      <c r="DX548" s="335"/>
      <c r="DY548" s="97" t="str">
        <f t="shared" si="1064"/>
        <v/>
      </c>
      <c r="DZ548" s="998"/>
      <c r="EA548" s="335"/>
      <c r="EB548" s="97" t="str">
        <f t="shared" si="1074"/>
        <v/>
      </c>
      <c r="EC548" s="334"/>
      <c r="ED548" s="335"/>
      <c r="EE548" s="335"/>
      <c r="EF548" s="97"/>
      <c r="EG548" s="334"/>
      <c r="EH548" s="335"/>
      <c r="EI548" s="335"/>
      <c r="EJ548" s="97"/>
      <c r="EK548" s="334"/>
      <c r="EL548" s="335"/>
      <c r="EM548" s="335"/>
      <c r="EN548" s="97"/>
      <c r="EO548" s="334"/>
      <c r="EP548" s="335"/>
      <c r="EQ548" s="335"/>
      <c r="ER548" s="97" t="str">
        <f t="shared" si="1065"/>
        <v/>
      </c>
      <c r="ES548" s="993"/>
      <c r="ET548" s="335"/>
      <c r="EU548" s="97" t="str">
        <f t="shared" si="1075"/>
        <v/>
      </c>
      <c r="EV548" s="334"/>
      <c r="EW548" s="335"/>
      <c r="EX548" s="335"/>
      <c r="EY548" s="97"/>
      <c r="EZ548" s="334"/>
      <c r="FA548" s="335"/>
      <c r="FB548" s="335"/>
      <c r="FC548" s="97"/>
      <c r="FD548" s="334"/>
      <c r="FE548" s="335"/>
      <c r="FF548" s="335"/>
      <c r="FG548" s="97"/>
      <c r="FH548" s="334"/>
      <c r="FI548" s="335"/>
      <c r="FJ548" s="335"/>
      <c r="FK548" s="97" t="str">
        <f t="shared" si="1066"/>
        <v/>
      </c>
      <c r="FL548" s="993"/>
      <c r="FM548" s="335"/>
      <c r="FN548" s="97" t="str">
        <f t="shared" si="1076"/>
        <v/>
      </c>
      <c r="FO548" s="334"/>
      <c r="FP548" s="335"/>
      <c r="FQ548" s="97"/>
      <c r="FR548" s="334"/>
      <c r="FS548" s="335"/>
      <c r="FT548" s="97"/>
      <c r="FU548" s="334"/>
      <c r="FV548" s="335"/>
      <c r="FW548" s="97"/>
      <c r="FX548" s="334"/>
      <c r="FY548" s="335"/>
      <c r="FZ548" s="97" t="str">
        <f t="shared" si="1067"/>
        <v/>
      </c>
      <c r="GA548" s="993"/>
      <c r="GB548" s="335"/>
      <c r="GC548" s="510" t="str">
        <f t="shared" si="1077"/>
        <v/>
      </c>
      <c r="GD548" s="336"/>
      <c r="GE548" s="337"/>
      <c r="GF548" s="337"/>
      <c r="GG548" s="337"/>
      <c r="GH548" s="337"/>
      <c r="GI548" s="510"/>
      <c r="GJ548" s="336"/>
      <c r="GK548" s="337"/>
      <c r="GL548" s="337"/>
      <c r="GM548" s="337"/>
      <c r="GN548" s="337"/>
      <c r="GO548" s="510"/>
      <c r="GP548" s="336"/>
      <c r="GQ548" s="337"/>
      <c r="GR548" s="337"/>
      <c r="GS548" s="337"/>
      <c r="GT548" s="337"/>
      <c r="GU548" s="510"/>
      <c r="GV548" s="336"/>
      <c r="GW548" s="337"/>
      <c r="GX548" s="337"/>
      <c r="GY548" s="337"/>
      <c r="GZ548" s="336"/>
      <c r="HA548" s="510" t="str">
        <f t="shared" si="1068"/>
        <v/>
      </c>
      <c r="HB548" s="994"/>
      <c r="HC548" s="337"/>
      <c r="HD548" s="510" t="str">
        <f t="shared" si="1078"/>
        <v/>
      </c>
      <c r="HE548" s="336"/>
      <c r="HF548" s="337"/>
      <c r="HG548" s="337"/>
      <c r="HH548" s="336"/>
      <c r="HI548" s="510"/>
      <c r="HJ548" s="336"/>
      <c r="HK548" s="337"/>
      <c r="HL548" s="337"/>
      <c r="HM548" s="336"/>
      <c r="HN548" s="510"/>
      <c r="HO548" s="336"/>
      <c r="HP548" s="337"/>
      <c r="HQ548" s="337"/>
      <c r="HR548" s="337"/>
      <c r="HS548" s="510"/>
      <c r="HT548" s="336"/>
      <c r="HU548" s="337"/>
      <c r="HV548" s="337"/>
      <c r="HW548" s="337"/>
      <c r="HX548" s="97" t="str">
        <f t="shared" si="1069"/>
        <v/>
      </c>
      <c r="HY548" s="994"/>
      <c r="HZ548" s="337"/>
      <c r="IA548" s="510" t="str">
        <f t="shared" si="1079"/>
        <v/>
      </c>
      <c r="IB548" s="336"/>
      <c r="IC548" s="337"/>
      <c r="ID548" s="337"/>
      <c r="IE548" s="510"/>
      <c r="IF548" s="336"/>
      <c r="IG548" s="337"/>
      <c r="IH548" s="337"/>
      <c r="II548" s="510"/>
      <c r="IJ548" s="336"/>
      <c r="IK548" s="337"/>
      <c r="IL548" s="337"/>
      <c r="IM548" s="510"/>
      <c r="IN548" s="336"/>
      <c r="IO548" s="337"/>
      <c r="IP548" s="337"/>
      <c r="IQ548" s="97" t="str">
        <f t="shared" si="1070"/>
        <v/>
      </c>
      <c r="IR548" s="994"/>
      <c r="IS548" s="337"/>
      <c r="IT548" s="337"/>
      <c r="IU548" s="337"/>
      <c r="IV548" s="510" t="str">
        <f t="shared" si="1071"/>
        <v/>
      </c>
      <c r="IW548" s="995"/>
    </row>
    <row r="549" spans="1:257" x14ac:dyDescent="0.25">
      <c r="A549" s="996"/>
      <c r="B549" s="507">
        <v>6</v>
      </c>
      <c r="C549" s="97" t="str">
        <f>IF(Proponentes!B540&gt;0,Proponentes!B540,"")</f>
        <v/>
      </c>
      <c r="D549" s="335"/>
      <c r="E549" s="335"/>
      <c r="F549" s="334"/>
      <c r="G549" s="335"/>
      <c r="H549" s="335"/>
      <c r="I549" s="335"/>
      <c r="J549" s="335"/>
      <c r="K549" s="335"/>
      <c r="L549" s="335"/>
      <c r="M549" s="334"/>
      <c r="N549" s="335"/>
      <c r="O549" s="335"/>
      <c r="P549" s="335"/>
      <c r="Q549" s="335"/>
      <c r="R549" s="335"/>
      <c r="S549" s="335"/>
      <c r="T549" s="334"/>
      <c r="U549" s="335"/>
      <c r="V549" s="335"/>
      <c r="W549" s="335"/>
      <c r="X549" s="335"/>
      <c r="Y549" s="335"/>
      <c r="Z549" s="335"/>
      <c r="AA549" s="334"/>
      <c r="AB549" s="335"/>
      <c r="AC549" s="335"/>
      <c r="AD549" s="335"/>
      <c r="AE549" s="335"/>
      <c r="AF549" s="335"/>
      <c r="AG549" s="97" t="str">
        <f t="shared" si="1073"/>
        <v/>
      </c>
      <c r="AH549" s="993"/>
      <c r="AI549" s="335"/>
      <c r="AJ549" s="335" t="str">
        <f t="shared" si="1072"/>
        <v/>
      </c>
      <c r="AK549" s="335"/>
      <c r="AL549" s="334"/>
      <c r="AM549" s="335"/>
      <c r="AN549" s="335"/>
      <c r="AO549" s="335"/>
      <c r="AP549" s="335"/>
      <c r="AQ549" s="335"/>
      <c r="AR549" s="335"/>
      <c r="AS549" s="334"/>
      <c r="AT549" s="335"/>
      <c r="AU549" s="335"/>
      <c r="AV549" s="335"/>
      <c r="AW549" s="335"/>
      <c r="AX549" s="335"/>
      <c r="AY549" s="335"/>
      <c r="AZ549" s="334"/>
      <c r="BA549" s="335"/>
      <c r="BB549" s="335"/>
      <c r="BC549" s="335"/>
      <c r="BD549" s="335"/>
      <c r="BE549" s="335"/>
      <c r="BF549" s="335"/>
      <c r="BG549" s="334"/>
      <c r="BH549" s="335"/>
      <c r="BI549" s="335"/>
      <c r="BJ549" s="335"/>
      <c r="BK549" s="335"/>
      <c r="BL549" s="97" t="str">
        <f t="shared" si="1055"/>
        <v/>
      </c>
      <c r="BM549" s="993"/>
      <c r="BN549" s="335" t="str">
        <f t="shared" si="1056"/>
        <v/>
      </c>
      <c r="BO549" s="334"/>
      <c r="BP549" s="335"/>
      <c r="BQ549" s="335"/>
      <c r="BR549" s="335"/>
      <c r="BS549" s="335" t="str">
        <f t="shared" si="1057"/>
        <v/>
      </c>
      <c r="BT549" s="334"/>
      <c r="BU549" s="335"/>
      <c r="BV549" s="335"/>
      <c r="BW549" s="335"/>
      <c r="BX549" s="335" t="str">
        <f t="shared" si="1058"/>
        <v/>
      </c>
      <c r="BY549" s="334"/>
      <c r="BZ549" s="335"/>
      <c r="CA549" s="335"/>
      <c r="CB549" s="335"/>
      <c r="CC549" s="335" t="str">
        <f t="shared" si="1059"/>
        <v/>
      </c>
      <c r="CD549" s="334"/>
      <c r="CE549" s="335"/>
      <c r="CF549" s="335"/>
      <c r="CG549" s="335"/>
      <c r="CH549" s="997"/>
      <c r="CI549" s="97" t="str">
        <f t="shared" si="1060"/>
        <v/>
      </c>
      <c r="CJ549" s="998"/>
      <c r="CK549" s="335"/>
      <c r="CL549" s="97" t="str">
        <f t="shared" si="1061"/>
        <v/>
      </c>
      <c r="CM549" s="334"/>
      <c r="CN549" s="335"/>
      <c r="CO549" s="335"/>
      <c r="CP549" s="335"/>
      <c r="CQ549" s="97"/>
      <c r="CR549" s="334"/>
      <c r="CS549" s="335"/>
      <c r="CT549" s="335"/>
      <c r="CU549" s="335"/>
      <c r="CV549" s="97"/>
      <c r="CW549" s="334"/>
      <c r="CX549" s="335"/>
      <c r="CY549" s="335"/>
      <c r="CZ549" s="335"/>
      <c r="DA549" s="97"/>
      <c r="DB549" s="334"/>
      <c r="DC549" s="335"/>
      <c r="DD549" s="335"/>
      <c r="DE549" s="335"/>
      <c r="DF549" s="97" t="str">
        <f t="shared" si="1062"/>
        <v/>
      </c>
      <c r="DG549" s="993"/>
      <c r="DH549" s="335"/>
      <c r="DI549" s="97" t="str">
        <f t="shared" si="1063"/>
        <v/>
      </c>
      <c r="DJ549" s="334"/>
      <c r="DK549" s="335"/>
      <c r="DL549" s="335"/>
      <c r="DM549" s="97"/>
      <c r="DN549" s="334"/>
      <c r="DO549" s="335"/>
      <c r="DP549" s="335"/>
      <c r="DQ549" s="97"/>
      <c r="DR549" s="334"/>
      <c r="DS549" s="335"/>
      <c r="DT549" s="335"/>
      <c r="DU549" s="97"/>
      <c r="DV549" s="334"/>
      <c r="DW549" s="335"/>
      <c r="DX549" s="335"/>
      <c r="DY549" s="97" t="str">
        <f t="shared" si="1064"/>
        <v/>
      </c>
      <c r="DZ549" s="998"/>
      <c r="EA549" s="335"/>
      <c r="EB549" s="97" t="str">
        <f t="shared" si="1074"/>
        <v/>
      </c>
      <c r="EC549" s="334"/>
      <c r="ED549" s="335"/>
      <c r="EE549" s="335"/>
      <c r="EF549" s="97"/>
      <c r="EG549" s="334"/>
      <c r="EH549" s="335"/>
      <c r="EI549" s="335"/>
      <c r="EJ549" s="97"/>
      <c r="EK549" s="334"/>
      <c r="EL549" s="335"/>
      <c r="EM549" s="335"/>
      <c r="EN549" s="97"/>
      <c r="EO549" s="334"/>
      <c r="EP549" s="335"/>
      <c r="EQ549" s="335"/>
      <c r="ER549" s="97" t="str">
        <f t="shared" si="1065"/>
        <v/>
      </c>
      <c r="ES549" s="993"/>
      <c r="ET549" s="335"/>
      <c r="EU549" s="97" t="str">
        <f t="shared" si="1075"/>
        <v/>
      </c>
      <c r="EV549" s="334"/>
      <c r="EW549" s="335"/>
      <c r="EX549" s="335"/>
      <c r="EY549" s="97"/>
      <c r="EZ549" s="334"/>
      <c r="FA549" s="335"/>
      <c r="FB549" s="335"/>
      <c r="FC549" s="97"/>
      <c r="FD549" s="334"/>
      <c r="FE549" s="335"/>
      <c r="FF549" s="335"/>
      <c r="FG549" s="97"/>
      <c r="FH549" s="334"/>
      <c r="FI549" s="335"/>
      <c r="FJ549" s="335"/>
      <c r="FK549" s="97" t="str">
        <f t="shared" si="1066"/>
        <v/>
      </c>
      <c r="FL549" s="993"/>
      <c r="FM549" s="335"/>
      <c r="FN549" s="97" t="str">
        <f t="shared" si="1076"/>
        <v/>
      </c>
      <c r="FO549" s="334"/>
      <c r="FP549" s="335"/>
      <c r="FQ549" s="97"/>
      <c r="FR549" s="334"/>
      <c r="FS549" s="335"/>
      <c r="FT549" s="97"/>
      <c r="FU549" s="334"/>
      <c r="FV549" s="335"/>
      <c r="FW549" s="97"/>
      <c r="FX549" s="334"/>
      <c r="FY549" s="335"/>
      <c r="FZ549" s="97" t="str">
        <f t="shared" si="1067"/>
        <v/>
      </c>
      <c r="GA549" s="993"/>
      <c r="GB549" s="335"/>
      <c r="GC549" s="510" t="str">
        <f t="shared" si="1077"/>
        <v/>
      </c>
      <c r="GD549" s="336"/>
      <c r="GE549" s="337"/>
      <c r="GF549" s="337"/>
      <c r="GG549" s="337"/>
      <c r="GH549" s="337"/>
      <c r="GI549" s="510"/>
      <c r="GJ549" s="336"/>
      <c r="GK549" s="337"/>
      <c r="GL549" s="337"/>
      <c r="GM549" s="337"/>
      <c r="GN549" s="337"/>
      <c r="GO549" s="510"/>
      <c r="GP549" s="336"/>
      <c r="GQ549" s="337"/>
      <c r="GR549" s="337"/>
      <c r="GS549" s="337"/>
      <c r="GT549" s="337"/>
      <c r="GU549" s="510"/>
      <c r="GV549" s="336"/>
      <c r="GW549" s="337"/>
      <c r="GX549" s="337"/>
      <c r="GY549" s="337"/>
      <c r="GZ549" s="336"/>
      <c r="HA549" s="510" t="str">
        <f t="shared" si="1068"/>
        <v/>
      </c>
      <c r="HB549" s="994"/>
      <c r="HC549" s="337"/>
      <c r="HD549" s="510" t="str">
        <f t="shared" si="1078"/>
        <v/>
      </c>
      <c r="HE549" s="336"/>
      <c r="HF549" s="337"/>
      <c r="HG549" s="337"/>
      <c r="HH549" s="336"/>
      <c r="HI549" s="510"/>
      <c r="HJ549" s="336"/>
      <c r="HK549" s="337"/>
      <c r="HL549" s="337"/>
      <c r="HM549" s="336"/>
      <c r="HN549" s="510"/>
      <c r="HO549" s="336"/>
      <c r="HP549" s="337"/>
      <c r="HQ549" s="337"/>
      <c r="HR549" s="337"/>
      <c r="HS549" s="510"/>
      <c r="HT549" s="336"/>
      <c r="HU549" s="337"/>
      <c r="HV549" s="337"/>
      <c r="HW549" s="337"/>
      <c r="HX549" s="97" t="str">
        <f t="shared" si="1069"/>
        <v/>
      </c>
      <c r="HY549" s="994"/>
      <c r="HZ549" s="337"/>
      <c r="IA549" s="510" t="str">
        <f t="shared" si="1079"/>
        <v/>
      </c>
      <c r="IB549" s="336"/>
      <c r="IC549" s="337"/>
      <c r="ID549" s="337"/>
      <c r="IE549" s="510"/>
      <c r="IF549" s="336"/>
      <c r="IG549" s="337"/>
      <c r="IH549" s="337"/>
      <c r="II549" s="510"/>
      <c r="IJ549" s="336"/>
      <c r="IK549" s="337"/>
      <c r="IL549" s="337"/>
      <c r="IM549" s="510"/>
      <c r="IN549" s="336"/>
      <c r="IO549" s="337"/>
      <c r="IP549" s="337"/>
      <c r="IQ549" s="97" t="str">
        <f t="shared" si="1070"/>
        <v/>
      </c>
      <c r="IR549" s="994"/>
      <c r="IS549" s="337"/>
      <c r="IT549" s="337"/>
      <c r="IU549" s="337"/>
      <c r="IV549" s="510" t="str">
        <f t="shared" si="1071"/>
        <v/>
      </c>
      <c r="IW549" s="995"/>
    </row>
    <row r="550" spans="1:257" x14ac:dyDescent="0.25">
      <c r="A550" s="996"/>
      <c r="B550" s="507">
        <v>7</v>
      </c>
      <c r="C550" s="97" t="str">
        <f>IF(Proponentes!B541&gt;0,Proponentes!B541,"")</f>
        <v/>
      </c>
      <c r="D550" s="335"/>
      <c r="E550" s="335"/>
      <c r="F550" s="334"/>
      <c r="G550" s="335"/>
      <c r="H550" s="335"/>
      <c r="I550" s="335"/>
      <c r="J550" s="335"/>
      <c r="K550" s="335"/>
      <c r="L550" s="335"/>
      <c r="M550" s="334"/>
      <c r="N550" s="335"/>
      <c r="O550" s="335"/>
      <c r="P550" s="335"/>
      <c r="Q550" s="335"/>
      <c r="R550" s="335"/>
      <c r="S550" s="335"/>
      <c r="T550" s="334"/>
      <c r="U550" s="335"/>
      <c r="V550" s="335"/>
      <c r="W550" s="335"/>
      <c r="X550" s="335"/>
      <c r="Y550" s="335"/>
      <c r="Z550" s="335"/>
      <c r="AA550" s="334"/>
      <c r="AB550" s="335"/>
      <c r="AC550" s="335"/>
      <c r="AD550" s="335"/>
      <c r="AE550" s="335"/>
      <c r="AF550" s="335"/>
      <c r="AG550" s="97" t="str">
        <f t="shared" si="1073"/>
        <v/>
      </c>
      <c r="AH550" s="993"/>
      <c r="AI550" s="335"/>
      <c r="AJ550" s="335" t="str">
        <f t="shared" si="1072"/>
        <v/>
      </c>
      <c r="AK550" s="335"/>
      <c r="AL550" s="334"/>
      <c r="AM550" s="335"/>
      <c r="AN550" s="335"/>
      <c r="AO550" s="335"/>
      <c r="AP550" s="335"/>
      <c r="AQ550" s="335"/>
      <c r="AR550" s="335"/>
      <c r="AS550" s="334"/>
      <c r="AT550" s="335"/>
      <c r="AU550" s="335"/>
      <c r="AV550" s="335"/>
      <c r="AW550" s="335"/>
      <c r="AX550" s="335"/>
      <c r="AY550" s="335"/>
      <c r="AZ550" s="334"/>
      <c r="BA550" s="335"/>
      <c r="BB550" s="335"/>
      <c r="BC550" s="335"/>
      <c r="BD550" s="335"/>
      <c r="BE550" s="335"/>
      <c r="BF550" s="335"/>
      <c r="BG550" s="334"/>
      <c r="BH550" s="335"/>
      <c r="BI550" s="335"/>
      <c r="BJ550" s="335"/>
      <c r="BK550" s="335"/>
      <c r="BL550" s="97" t="str">
        <f t="shared" si="1055"/>
        <v/>
      </c>
      <c r="BM550" s="993"/>
      <c r="BN550" s="335" t="str">
        <f t="shared" si="1056"/>
        <v/>
      </c>
      <c r="BO550" s="334"/>
      <c r="BP550" s="335"/>
      <c r="BQ550" s="335"/>
      <c r="BR550" s="335"/>
      <c r="BS550" s="335" t="str">
        <f t="shared" si="1057"/>
        <v/>
      </c>
      <c r="BT550" s="334"/>
      <c r="BU550" s="335"/>
      <c r="BV550" s="335"/>
      <c r="BW550" s="335"/>
      <c r="BX550" s="335" t="str">
        <f t="shared" si="1058"/>
        <v/>
      </c>
      <c r="BY550" s="334"/>
      <c r="BZ550" s="335"/>
      <c r="CA550" s="335"/>
      <c r="CB550" s="335"/>
      <c r="CC550" s="335" t="str">
        <f t="shared" si="1059"/>
        <v/>
      </c>
      <c r="CD550" s="334"/>
      <c r="CE550" s="335"/>
      <c r="CF550" s="335"/>
      <c r="CG550" s="335"/>
      <c r="CH550" s="997"/>
      <c r="CI550" s="97" t="str">
        <f t="shared" si="1060"/>
        <v/>
      </c>
      <c r="CJ550" s="998"/>
      <c r="CK550" s="335"/>
      <c r="CL550" s="97" t="str">
        <f t="shared" si="1061"/>
        <v/>
      </c>
      <c r="CM550" s="334"/>
      <c r="CN550" s="335"/>
      <c r="CO550" s="335"/>
      <c r="CP550" s="335"/>
      <c r="CQ550" s="97"/>
      <c r="CR550" s="334"/>
      <c r="CS550" s="335"/>
      <c r="CT550" s="335"/>
      <c r="CU550" s="335"/>
      <c r="CV550" s="97"/>
      <c r="CW550" s="334"/>
      <c r="CX550" s="335"/>
      <c r="CY550" s="335"/>
      <c r="CZ550" s="335"/>
      <c r="DA550" s="97"/>
      <c r="DB550" s="334"/>
      <c r="DC550" s="335"/>
      <c r="DD550" s="335"/>
      <c r="DE550" s="335"/>
      <c r="DF550" s="97" t="str">
        <f t="shared" si="1062"/>
        <v/>
      </c>
      <c r="DG550" s="993"/>
      <c r="DH550" s="335"/>
      <c r="DI550" s="97" t="str">
        <f t="shared" si="1063"/>
        <v/>
      </c>
      <c r="DJ550" s="334"/>
      <c r="DK550" s="335"/>
      <c r="DL550" s="335"/>
      <c r="DM550" s="97"/>
      <c r="DN550" s="334"/>
      <c r="DO550" s="335"/>
      <c r="DP550" s="335"/>
      <c r="DQ550" s="97"/>
      <c r="DR550" s="334"/>
      <c r="DS550" s="335"/>
      <c r="DT550" s="335"/>
      <c r="DU550" s="97"/>
      <c r="DV550" s="334"/>
      <c r="DW550" s="335"/>
      <c r="DX550" s="335"/>
      <c r="DY550" s="97" t="str">
        <f t="shared" si="1064"/>
        <v/>
      </c>
      <c r="DZ550" s="998"/>
      <c r="EA550" s="335"/>
      <c r="EB550" s="97" t="str">
        <f t="shared" si="1074"/>
        <v/>
      </c>
      <c r="EC550" s="334"/>
      <c r="ED550" s="335"/>
      <c r="EE550" s="335"/>
      <c r="EF550" s="97"/>
      <c r="EG550" s="334"/>
      <c r="EH550" s="335"/>
      <c r="EI550" s="335"/>
      <c r="EJ550" s="97"/>
      <c r="EK550" s="334"/>
      <c r="EL550" s="335"/>
      <c r="EM550" s="335"/>
      <c r="EN550" s="97"/>
      <c r="EO550" s="334"/>
      <c r="EP550" s="335"/>
      <c r="EQ550" s="335"/>
      <c r="ER550" s="97" t="str">
        <f t="shared" si="1065"/>
        <v/>
      </c>
      <c r="ES550" s="993"/>
      <c r="ET550" s="335"/>
      <c r="EU550" s="97" t="str">
        <f t="shared" si="1075"/>
        <v/>
      </c>
      <c r="EV550" s="334"/>
      <c r="EW550" s="335"/>
      <c r="EX550" s="335"/>
      <c r="EY550" s="97"/>
      <c r="EZ550" s="334"/>
      <c r="FA550" s="335"/>
      <c r="FB550" s="335"/>
      <c r="FC550" s="97"/>
      <c r="FD550" s="334"/>
      <c r="FE550" s="335"/>
      <c r="FF550" s="335"/>
      <c r="FG550" s="97"/>
      <c r="FH550" s="334"/>
      <c r="FI550" s="335"/>
      <c r="FJ550" s="335"/>
      <c r="FK550" s="97" t="str">
        <f t="shared" si="1066"/>
        <v/>
      </c>
      <c r="FL550" s="993"/>
      <c r="FM550" s="335"/>
      <c r="FN550" s="97" t="str">
        <f t="shared" si="1076"/>
        <v/>
      </c>
      <c r="FO550" s="334"/>
      <c r="FP550" s="335"/>
      <c r="FQ550" s="97"/>
      <c r="FR550" s="334"/>
      <c r="FS550" s="335"/>
      <c r="FT550" s="97"/>
      <c r="FU550" s="334"/>
      <c r="FV550" s="335"/>
      <c r="FW550" s="97"/>
      <c r="FX550" s="334"/>
      <c r="FY550" s="335"/>
      <c r="FZ550" s="97" t="str">
        <f t="shared" si="1067"/>
        <v/>
      </c>
      <c r="GA550" s="993"/>
      <c r="GB550" s="335"/>
      <c r="GC550" s="510" t="str">
        <f t="shared" si="1077"/>
        <v/>
      </c>
      <c r="GD550" s="336"/>
      <c r="GE550" s="337"/>
      <c r="GF550" s="337"/>
      <c r="GG550" s="337"/>
      <c r="GH550" s="337"/>
      <c r="GI550" s="510"/>
      <c r="GJ550" s="336"/>
      <c r="GK550" s="337"/>
      <c r="GL550" s="337"/>
      <c r="GM550" s="337"/>
      <c r="GN550" s="337"/>
      <c r="GO550" s="510"/>
      <c r="GP550" s="336"/>
      <c r="GQ550" s="337"/>
      <c r="GR550" s="337"/>
      <c r="GS550" s="337"/>
      <c r="GT550" s="337"/>
      <c r="GU550" s="510"/>
      <c r="GV550" s="336"/>
      <c r="GW550" s="337"/>
      <c r="GX550" s="337"/>
      <c r="GY550" s="337"/>
      <c r="GZ550" s="336"/>
      <c r="HA550" s="510" t="str">
        <f t="shared" si="1068"/>
        <v/>
      </c>
      <c r="HB550" s="994"/>
      <c r="HC550" s="337"/>
      <c r="HD550" s="510" t="str">
        <f t="shared" si="1078"/>
        <v/>
      </c>
      <c r="HE550" s="336"/>
      <c r="HF550" s="337"/>
      <c r="HG550" s="337"/>
      <c r="HH550" s="336"/>
      <c r="HI550" s="510"/>
      <c r="HJ550" s="336"/>
      <c r="HK550" s="337"/>
      <c r="HL550" s="337"/>
      <c r="HM550" s="336"/>
      <c r="HN550" s="510"/>
      <c r="HO550" s="336"/>
      <c r="HP550" s="337"/>
      <c r="HQ550" s="337"/>
      <c r="HR550" s="337"/>
      <c r="HS550" s="510"/>
      <c r="HT550" s="336"/>
      <c r="HU550" s="337"/>
      <c r="HV550" s="337"/>
      <c r="HW550" s="337"/>
      <c r="HX550" s="97" t="str">
        <f t="shared" si="1069"/>
        <v/>
      </c>
      <c r="HY550" s="994"/>
      <c r="HZ550" s="337"/>
      <c r="IA550" s="510" t="str">
        <f t="shared" si="1079"/>
        <v/>
      </c>
      <c r="IB550" s="336"/>
      <c r="IC550" s="337"/>
      <c r="ID550" s="337"/>
      <c r="IE550" s="510"/>
      <c r="IF550" s="336"/>
      <c r="IG550" s="337"/>
      <c r="IH550" s="337"/>
      <c r="II550" s="510"/>
      <c r="IJ550" s="336"/>
      <c r="IK550" s="337"/>
      <c r="IL550" s="337"/>
      <c r="IM550" s="510"/>
      <c r="IN550" s="336"/>
      <c r="IO550" s="337"/>
      <c r="IP550" s="337"/>
      <c r="IQ550" s="97" t="str">
        <f t="shared" si="1070"/>
        <v/>
      </c>
      <c r="IR550" s="994"/>
      <c r="IS550" s="337"/>
      <c r="IT550" s="337"/>
      <c r="IU550" s="337"/>
      <c r="IV550" s="510" t="str">
        <f t="shared" si="1071"/>
        <v/>
      </c>
      <c r="IW550" s="995"/>
    </row>
    <row r="551" spans="1:257" x14ac:dyDescent="0.25">
      <c r="A551" s="996"/>
      <c r="B551" s="507">
        <v>8</v>
      </c>
      <c r="C551" s="97" t="str">
        <f>IF(Proponentes!B542&gt;0,Proponentes!B542,"")</f>
        <v/>
      </c>
      <c r="D551" s="335"/>
      <c r="E551" s="335"/>
      <c r="F551" s="334"/>
      <c r="G551" s="335"/>
      <c r="H551" s="335"/>
      <c r="I551" s="335"/>
      <c r="J551" s="335"/>
      <c r="K551" s="335"/>
      <c r="L551" s="335"/>
      <c r="M551" s="334"/>
      <c r="N551" s="335"/>
      <c r="O551" s="335"/>
      <c r="P551" s="335"/>
      <c r="Q551" s="335"/>
      <c r="R551" s="335"/>
      <c r="S551" s="335"/>
      <c r="T551" s="334"/>
      <c r="U551" s="335"/>
      <c r="V551" s="335"/>
      <c r="W551" s="335"/>
      <c r="X551" s="335"/>
      <c r="Y551" s="335"/>
      <c r="Z551" s="335"/>
      <c r="AA551" s="334"/>
      <c r="AB551" s="335"/>
      <c r="AC551" s="335"/>
      <c r="AD551" s="335"/>
      <c r="AE551" s="335"/>
      <c r="AF551" s="335"/>
      <c r="AG551" s="97" t="str">
        <f t="shared" si="1073"/>
        <v/>
      </c>
      <c r="AH551" s="993"/>
      <c r="AI551" s="335"/>
      <c r="AJ551" s="335" t="str">
        <f t="shared" si="1072"/>
        <v/>
      </c>
      <c r="AK551" s="335"/>
      <c r="AL551" s="334"/>
      <c r="AM551" s="335"/>
      <c r="AN551" s="335"/>
      <c r="AO551" s="335"/>
      <c r="AP551" s="335"/>
      <c r="AQ551" s="335"/>
      <c r="AR551" s="335"/>
      <c r="AS551" s="334"/>
      <c r="AT551" s="335"/>
      <c r="AU551" s="335"/>
      <c r="AV551" s="335"/>
      <c r="AW551" s="335"/>
      <c r="AX551" s="335"/>
      <c r="AY551" s="335"/>
      <c r="AZ551" s="334"/>
      <c r="BA551" s="335"/>
      <c r="BB551" s="335"/>
      <c r="BC551" s="335"/>
      <c r="BD551" s="335"/>
      <c r="BE551" s="335"/>
      <c r="BF551" s="335"/>
      <c r="BG551" s="334"/>
      <c r="BH551" s="335"/>
      <c r="BI551" s="335"/>
      <c r="BJ551" s="335"/>
      <c r="BK551" s="335"/>
      <c r="BL551" s="97" t="str">
        <f t="shared" si="1055"/>
        <v/>
      </c>
      <c r="BM551" s="993"/>
      <c r="BN551" s="335" t="str">
        <f t="shared" si="1056"/>
        <v/>
      </c>
      <c r="BO551" s="334"/>
      <c r="BP551" s="335"/>
      <c r="BQ551" s="335"/>
      <c r="BR551" s="335"/>
      <c r="BS551" s="335" t="str">
        <f t="shared" si="1057"/>
        <v/>
      </c>
      <c r="BT551" s="334"/>
      <c r="BU551" s="335"/>
      <c r="BV551" s="335"/>
      <c r="BW551" s="335"/>
      <c r="BX551" s="335" t="str">
        <f t="shared" si="1058"/>
        <v/>
      </c>
      <c r="BY551" s="334"/>
      <c r="BZ551" s="335"/>
      <c r="CA551" s="335"/>
      <c r="CB551" s="335"/>
      <c r="CC551" s="335" t="str">
        <f t="shared" si="1059"/>
        <v/>
      </c>
      <c r="CD551" s="334"/>
      <c r="CE551" s="335"/>
      <c r="CF551" s="335"/>
      <c r="CG551" s="335"/>
      <c r="CH551" s="997"/>
      <c r="CI551" s="97" t="str">
        <f t="shared" si="1060"/>
        <v/>
      </c>
      <c r="CJ551" s="998"/>
      <c r="CK551" s="335"/>
      <c r="CL551" s="97" t="str">
        <f t="shared" si="1061"/>
        <v/>
      </c>
      <c r="CM551" s="334"/>
      <c r="CN551" s="335"/>
      <c r="CO551" s="335"/>
      <c r="CP551" s="335"/>
      <c r="CQ551" s="97"/>
      <c r="CR551" s="334"/>
      <c r="CS551" s="335"/>
      <c r="CT551" s="335"/>
      <c r="CU551" s="335"/>
      <c r="CV551" s="97"/>
      <c r="CW551" s="334"/>
      <c r="CX551" s="335"/>
      <c r="CY551" s="335"/>
      <c r="CZ551" s="335"/>
      <c r="DA551" s="97"/>
      <c r="DB551" s="334"/>
      <c r="DC551" s="335"/>
      <c r="DD551" s="335"/>
      <c r="DE551" s="335"/>
      <c r="DF551" s="97" t="str">
        <f t="shared" si="1062"/>
        <v/>
      </c>
      <c r="DG551" s="993"/>
      <c r="DH551" s="335"/>
      <c r="DI551" s="97" t="str">
        <f t="shared" si="1063"/>
        <v/>
      </c>
      <c r="DJ551" s="334"/>
      <c r="DK551" s="335"/>
      <c r="DL551" s="335"/>
      <c r="DM551" s="97"/>
      <c r="DN551" s="334"/>
      <c r="DO551" s="335"/>
      <c r="DP551" s="335"/>
      <c r="DQ551" s="97"/>
      <c r="DR551" s="334"/>
      <c r="DS551" s="335"/>
      <c r="DT551" s="335"/>
      <c r="DU551" s="97"/>
      <c r="DV551" s="334"/>
      <c r="DW551" s="335"/>
      <c r="DX551" s="335"/>
      <c r="DY551" s="97" t="str">
        <f t="shared" si="1064"/>
        <v/>
      </c>
      <c r="DZ551" s="998"/>
      <c r="EA551" s="335"/>
      <c r="EB551" s="97" t="str">
        <f t="shared" si="1074"/>
        <v/>
      </c>
      <c r="EC551" s="334"/>
      <c r="ED551" s="335"/>
      <c r="EE551" s="335"/>
      <c r="EF551" s="97"/>
      <c r="EG551" s="334"/>
      <c r="EH551" s="335"/>
      <c r="EI551" s="335"/>
      <c r="EJ551" s="97"/>
      <c r="EK551" s="334"/>
      <c r="EL551" s="335"/>
      <c r="EM551" s="335"/>
      <c r="EN551" s="97"/>
      <c r="EO551" s="334"/>
      <c r="EP551" s="335"/>
      <c r="EQ551" s="335"/>
      <c r="ER551" s="97" t="str">
        <f t="shared" si="1065"/>
        <v/>
      </c>
      <c r="ES551" s="993"/>
      <c r="ET551" s="335"/>
      <c r="EU551" s="97" t="str">
        <f t="shared" si="1075"/>
        <v/>
      </c>
      <c r="EV551" s="334"/>
      <c r="EW551" s="335"/>
      <c r="EX551" s="335"/>
      <c r="EY551" s="97"/>
      <c r="EZ551" s="334"/>
      <c r="FA551" s="335"/>
      <c r="FB551" s="335"/>
      <c r="FC551" s="97"/>
      <c r="FD551" s="334"/>
      <c r="FE551" s="335"/>
      <c r="FF551" s="335"/>
      <c r="FG551" s="97"/>
      <c r="FH551" s="334"/>
      <c r="FI551" s="335"/>
      <c r="FJ551" s="335"/>
      <c r="FK551" s="97" t="str">
        <f t="shared" si="1066"/>
        <v/>
      </c>
      <c r="FL551" s="993"/>
      <c r="FM551" s="335"/>
      <c r="FN551" s="97" t="str">
        <f t="shared" si="1076"/>
        <v/>
      </c>
      <c r="FO551" s="334"/>
      <c r="FP551" s="335"/>
      <c r="FQ551" s="97"/>
      <c r="FR551" s="334"/>
      <c r="FS551" s="335"/>
      <c r="FT551" s="97"/>
      <c r="FU551" s="334"/>
      <c r="FV551" s="335"/>
      <c r="FW551" s="97"/>
      <c r="FX551" s="334"/>
      <c r="FY551" s="335"/>
      <c r="FZ551" s="97" t="str">
        <f t="shared" si="1067"/>
        <v/>
      </c>
      <c r="GA551" s="993"/>
      <c r="GB551" s="335"/>
      <c r="GC551" s="510" t="str">
        <f t="shared" si="1077"/>
        <v/>
      </c>
      <c r="GD551" s="336"/>
      <c r="GE551" s="337"/>
      <c r="GF551" s="337"/>
      <c r="GG551" s="337"/>
      <c r="GH551" s="337"/>
      <c r="GI551" s="510"/>
      <c r="GJ551" s="336"/>
      <c r="GK551" s="337"/>
      <c r="GL551" s="337"/>
      <c r="GM551" s="337"/>
      <c r="GN551" s="337"/>
      <c r="GO551" s="510"/>
      <c r="GP551" s="336"/>
      <c r="GQ551" s="337"/>
      <c r="GR551" s="337"/>
      <c r="GS551" s="337"/>
      <c r="GT551" s="337"/>
      <c r="GU551" s="510"/>
      <c r="GV551" s="336"/>
      <c r="GW551" s="337"/>
      <c r="GX551" s="337"/>
      <c r="GY551" s="337"/>
      <c r="GZ551" s="336"/>
      <c r="HA551" s="510" t="str">
        <f t="shared" si="1068"/>
        <v/>
      </c>
      <c r="HB551" s="994"/>
      <c r="HC551" s="337"/>
      <c r="HD551" s="510" t="str">
        <f t="shared" si="1078"/>
        <v/>
      </c>
      <c r="HE551" s="336"/>
      <c r="HF551" s="337"/>
      <c r="HG551" s="337"/>
      <c r="HH551" s="336"/>
      <c r="HI551" s="510"/>
      <c r="HJ551" s="336"/>
      <c r="HK551" s="337"/>
      <c r="HL551" s="337"/>
      <c r="HM551" s="336"/>
      <c r="HN551" s="510"/>
      <c r="HO551" s="336"/>
      <c r="HP551" s="337"/>
      <c r="HQ551" s="337"/>
      <c r="HR551" s="337"/>
      <c r="HS551" s="510"/>
      <c r="HT551" s="336"/>
      <c r="HU551" s="337"/>
      <c r="HV551" s="337"/>
      <c r="HW551" s="337"/>
      <c r="HX551" s="97" t="str">
        <f t="shared" si="1069"/>
        <v/>
      </c>
      <c r="HY551" s="994"/>
      <c r="HZ551" s="337"/>
      <c r="IA551" s="510" t="str">
        <f t="shared" si="1079"/>
        <v/>
      </c>
      <c r="IB551" s="336"/>
      <c r="IC551" s="337"/>
      <c r="ID551" s="337"/>
      <c r="IE551" s="510"/>
      <c r="IF551" s="336"/>
      <c r="IG551" s="337"/>
      <c r="IH551" s="337"/>
      <c r="II551" s="510"/>
      <c r="IJ551" s="336"/>
      <c r="IK551" s="337"/>
      <c r="IL551" s="337"/>
      <c r="IM551" s="510"/>
      <c r="IN551" s="336"/>
      <c r="IO551" s="337"/>
      <c r="IP551" s="337"/>
      <c r="IQ551" s="97" t="str">
        <f t="shared" si="1070"/>
        <v/>
      </c>
      <c r="IR551" s="994"/>
      <c r="IS551" s="337"/>
      <c r="IT551" s="337"/>
      <c r="IU551" s="337"/>
      <c r="IV551" s="510" t="str">
        <f t="shared" si="1071"/>
        <v/>
      </c>
      <c r="IW551" s="995"/>
    </row>
    <row r="552" spans="1:257" x14ac:dyDescent="0.25">
      <c r="A552" s="996"/>
      <c r="B552" s="507">
        <v>9</v>
      </c>
      <c r="C552" s="97" t="str">
        <f>IF(Proponentes!B543&gt;0,Proponentes!B543,"")</f>
        <v/>
      </c>
      <c r="D552" s="335"/>
      <c r="E552" s="335"/>
      <c r="F552" s="334"/>
      <c r="G552" s="335"/>
      <c r="H552" s="335"/>
      <c r="I552" s="335"/>
      <c r="J552" s="335"/>
      <c r="K552" s="335"/>
      <c r="L552" s="335"/>
      <c r="M552" s="334"/>
      <c r="N552" s="335"/>
      <c r="O552" s="335"/>
      <c r="P552" s="335"/>
      <c r="Q552" s="335"/>
      <c r="R552" s="335"/>
      <c r="S552" s="335"/>
      <c r="T552" s="334"/>
      <c r="U552" s="335"/>
      <c r="V552" s="335"/>
      <c r="W552" s="335"/>
      <c r="X552" s="335"/>
      <c r="Y552" s="335"/>
      <c r="Z552" s="335"/>
      <c r="AA552" s="334"/>
      <c r="AB552" s="335"/>
      <c r="AC552" s="335"/>
      <c r="AD552" s="335"/>
      <c r="AE552" s="335"/>
      <c r="AF552" s="335"/>
      <c r="AG552" s="97" t="str">
        <f t="shared" si="1073"/>
        <v/>
      </c>
      <c r="AH552" s="993"/>
      <c r="AI552" s="335"/>
      <c r="AJ552" s="335" t="str">
        <f t="shared" si="1072"/>
        <v/>
      </c>
      <c r="AK552" s="335"/>
      <c r="AL552" s="334"/>
      <c r="AM552" s="335"/>
      <c r="AN552" s="335"/>
      <c r="AO552" s="335"/>
      <c r="AP552" s="335"/>
      <c r="AQ552" s="335"/>
      <c r="AR552" s="335"/>
      <c r="AS552" s="334"/>
      <c r="AT552" s="335"/>
      <c r="AU552" s="335"/>
      <c r="AV552" s="335"/>
      <c r="AW552" s="335"/>
      <c r="AX552" s="335"/>
      <c r="AY552" s="335"/>
      <c r="AZ552" s="334"/>
      <c r="BA552" s="335"/>
      <c r="BB552" s="335"/>
      <c r="BC552" s="335"/>
      <c r="BD552" s="335"/>
      <c r="BE552" s="335"/>
      <c r="BF552" s="335"/>
      <c r="BG552" s="334"/>
      <c r="BH552" s="335"/>
      <c r="BI552" s="335"/>
      <c r="BJ552" s="335"/>
      <c r="BK552" s="335"/>
      <c r="BL552" s="97" t="str">
        <f t="shared" si="1055"/>
        <v/>
      </c>
      <c r="BM552" s="993"/>
      <c r="BN552" s="335" t="str">
        <f t="shared" si="1056"/>
        <v/>
      </c>
      <c r="BO552" s="334"/>
      <c r="BP552" s="335"/>
      <c r="BQ552" s="335"/>
      <c r="BR552" s="335"/>
      <c r="BS552" s="335" t="str">
        <f t="shared" si="1057"/>
        <v/>
      </c>
      <c r="BT552" s="334"/>
      <c r="BU552" s="335"/>
      <c r="BV552" s="335"/>
      <c r="BW552" s="335"/>
      <c r="BX552" s="335" t="str">
        <f t="shared" si="1058"/>
        <v/>
      </c>
      <c r="BY552" s="334"/>
      <c r="BZ552" s="335"/>
      <c r="CA552" s="335"/>
      <c r="CB552" s="335"/>
      <c r="CC552" s="335" t="str">
        <f t="shared" si="1059"/>
        <v/>
      </c>
      <c r="CD552" s="334"/>
      <c r="CE552" s="335"/>
      <c r="CF552" s="335"/>
      <c r="CG552" s="335"/>
      <c r="CH552" s="997"/>
      <c r="CI552" s="97" t="str">
        <f t="shared" si="1060"/>
        <v/>
      </c>
      <c r="CJ552" s="998"/>
      <c r="CK552" s="335"/>
      <c r="CL552" s="97" t="str">
        <f t="shared" si="1061"/>
        <v/>
      </c>
      <c r="CM552" s="334"/>
      <c r="CN552" s="335"/>
      <c r="CO552" s="335"/>
      <c r="CP552" s="335"/>
      <c r="CQ552" s="97"/>
      <c r="CR552" s="334"/>
      <c r="CS552" s="335"/>
      <c r="CT552" s="335"/>
      <c r="CU552" s="335"/>
      <c r="CV552" s="97"/>
      <c r="CW552" s="334"/>
      <c r="CX552" s="335"/>
      <c r="CY552" s="335"/>
      <c r="CZ552" s="335"/>
      <c r="DA552" s="97"/>
      <c r="DB552" s="334"/>
      <c r="DC552" s="335"/>
      <c r="DD552" s="335"/>
      <c r="DE552" s="335"/>
      <c r="DF552" s="97" t="str">
        <f t="shared" si="1062"/>
        <v/>
      </c>
      <c r="DG552" s="993"/>
      <c r="DH552" s="335"/>
      <c r="DI552" s="97" t="str">
        <f t="shared" si="1063"/>
        <v/>
      </c>
      <c r="DJ552" s="334"/>
      <c r="DK552" s="335"/>
      <c r="DL552" s="335"/>
      <c r="DM552" s="97"/>
      <c r="DN552" s="334"/>
      <c r="DO552" s="335"/>
      <c r="DP552" s="335"/>
      <c r="DQ552" s="97"/>
      <c r="DR552" s="334"/>
      <c r="DS552" s="335"/>
      <c r="DT552" s="335"/>
      <c r="DU552" s="97"/>
      <c r="DV552" s="334"/>
      <c r="DW552" s="335"/>
      <c r="DX552" s="335"/>
      <c r="DY552" s="97" t="str">
        <f t="shared" si="1064"/>
        <v/>
      </c>
      <c r="DZ552" s="998"/>
      <c r="EA552" s="335"/>
      <c r="EB552" s="97" t="str">
        <f t="shared" si="1074"/>
        <v/>
      </c>
      <c r="EC552" s="334"/>
      <c r="ED552" s="335"/>
      <c r="EE552" s="335"/>
      <c r="EF552" s="97"/>
      <c r="EG552" s="334"/>
      <c r="EH552" s="335"/>
      <c r="EI552" s="335"/>
      <c r="EJ552" s="97"/>
      <c r="EK552" s="334"/>
      <c r="EL552" s="335"/>
      <c r="EM552" s="335"/>
      <c r="EN552" s="97"/>
      <c r="EO552" s="334"/>
      <c r="EP552" s="335"/>
      <c r="EQ552" s="335"/>
      <c r="ER552" s="97" t="str">
        <f t="shared" si="1065"/>
        <v/>
      </c>
      <c r="ES552" s="993"/>
      <c r="ET552" s="335"/>
      <c r="EU552" s="97" t="str">
        <f t="shared" si="1075"/>
        <v/>
      </c>
      <c r="EV552" s="334"/>
      <c r="EW552" s="335"/>
      <c r="EX552" s="335"/>
      <c r="EY552" s="97"/>
      <c r="EZ552" s="334"/>
      <c r="FA552" s="335"/>
      <c r="FB552" s="335"/>
      <c r="FC552" s="97"/>
      <c r="FD552" s="334"/>
      <c r="FE552" s="335"/>
      <c r="FF552" s="335"/>
      <c r="FG552" s="97"/>
      <c r="FH552" s="334"/>
      <c r="FI552" s="335"/>
      <c r="FJ552" s="335"/>
      <c r="FK552" s="97" t="str">
        <f t="shared" si="1066"/>
        <v/>
      </c>
      <c r="FL552" s="993"/>
      <c r="FM552" s="335"/>
      <c r="FN552" s="97" t="str">
        <f t="shared" si="1076"/>
        <v/>
      </c>
      <c r="FO552" s="334"/>
      <c r="FP552" s="335"/>
      <c r="FQ552" s="97"/>
      <c r="FR552" s="334"/>
      <c r="FS552" s="335"/>
      <c r="FT552" s="97"/>
      <c r="FU552" s="334"/>
      <c r="FV552" s="335"/>
      <c r="FW552" s="97"/>
      <c r="FX552" s="334"/>
      <c r="FY552" s="335"/>
      <c r="FZ552" s="97" t="str">
        <f t="shared" si="1067"/>
        <v/>
      </c>
      <c r="GA552" s="993"/>
      <c r="GB552" s="335"/>
      <c r="GC552" s="510" t="str">
        <f t="shared" si="1077"/>
        <v/>
      </c>
      <c r="GD552" s="336"/>
      <c r="GE552" s="337"/>
      <c r="GF552" s="337"/>
      <c r="GG552" s="337"/>
      <c r="GH552" s="337"/>
      <c r="GI552" s="510"/>
      <c r="GJ552" s="336"/>
      <c r="GK552" s="337"/>
      <c r="GL552" s="337"/>
      <c r="GM552" s="337"/>
      <c r="GN552" s="337"/>
      <c r="GO552" s="510"/>
      <c r="GP552" s="336"/>
      <c r="GQ552" s="337"/>
      <c r="GR552" s="337"/>
      <c r="GS552" s="337"/>
      <c r="GT552" s="337"/>
      <c r="GU552" s="510"/>
      <c r="GV552" s="336"/>
      <c r="GW552" s="337"/>
      <c r="GX552" s="337"/>
      <c r="GY552" s="337"/>
      <c r="GZ552" s="336"/>
      <c r="HA552" s="510" t="str">
        <f t="shared" si="1068"/>
        <v/>
      </c>
      <c r="HB552" s="994"/>
      <c r="HC552" s="337"/>
      <c r="HD552" s="510" t="str">
        <f t="shared" si="1078"/>
        <v/>
      </c>
      <c r="HE552" s="336"/>
      <c r="HF552" s="337"/>
      <c r="HG552" s="337"/>
      <c r="HH552" s="336"/>
      <c r="HI552" s="510"/>
      <c r="HJ552" s="336"/>
      <c r="HK552" s="337"/>
      <c r="HL552" s="337"/>
      <c r="HM552" s="336"/>
      <c r="HN552" s="510"/>
      <c r="HO552" s="336"/>
      <c r="HP552" s="337"/>
      <c r="HQ552" s="337"/>
      <c r="HR552" s="337"/>
      <c r="HS552" s="510"/>
      <c r="HT552" s="336"/>
      <c r="HU552" s="337"/>
      <c r="HV552" s="337"/>
      <c r="HW552" s="337"/>
      <c r="HX552" s="97" t="str">
        <f t="shared" si="1069"/>
        <v/>
      </c>
      <c r="HY552" s="994"/>
      <c r="HZ552" s="337"/>
      <c r="IA552" s="510" t="str">
        <f t="shared" si="1079"/>
        <v/>
      </c>
      <c r="IB552" s="336"/>
      <c r="IC552" s="337"/>
      <c r="ID552" s="337"/>
      <c r="IE552" s="510"/>
      <c r="IF552" s="336"/>
      <c r="IG552" s="337"/>
      <c r="IH552" s="337"/>
      <c r="II552" s="510"/>
      <c r="IJ552" s="336"/>
      <c r="IK552" s="337"/>
      <c r="IL552" s="337"/>
      <c r="IM552" s="510"/>
      <c r="IN552" s="336"/>
      <c r="IO552" s="337"/>
      <c r="IP552" s="337"/>
      <c r="IQ552" s="97" t="str">
        <f t="shared" si="1070"/>
        <v/>
      </c>
      <c r="IR552" s="994"/>
      <c r="IS552" s="337"/>
      <c r="IT552" s="337"/>
      <c r="IU552" s="337"/>
      <c r="IV552" s="510" t="str">
        <f t="shared" si="1071"/>
        <v/>
      </c>
      <c r="IW552" s="995"/>
    </row>
    <row r="553" spans="1:257" x14ac:dyDescent="0.25">
      <c r="A553" s="996"/>
      <c r="B553" s="507">
        <v>10</v>
      </c>
      <c r="C553" s="97" t="str">
        <f>IF(Proponentes!B544&gt;0,Proponentes!B544,"")</f>
        <v/>
      </c>
      <c r="D553" s="335"/>
      <c r="E553" s="335"/>
      <c r="F553" s="334"/>
      <c r="G553" s="335"/>
      <c r="H553" s="335"/>
      <c r="I553" s="335"/>
      <c r="J553" s="335"/>
      <c r="K553" s="335"/>
      <c r="L553" s="335"/>
      <c r="M553" s="334"/>
      <c r="N553" s="335"/>
      <c r="O553" s="335"/>
      <c r="P553" s="335"/>
      <c r="Q553" s="335"/>
      <c r="R553" s="335"/>
      <c r="S553" s="335"/>
      <c r="T553" s="334"/>
      <c r="U553" s="335"/>
      <c r="V553" s="335"/>
      <c r="W553" s="335"/>
      <c r="X553" s="335"/>
      <c r="Y553" s="335"/>
      <c r="Z553" s="335"/>
      <c r="AA553" s="334"/>
      <c r="AB553" s="335"/>
      <c r="AC553" s="335"/>
      <c r="AD553" s="335"/>
      <c r="AE553" s="335"/>
      <c r="AF553" s="335"/>
      <c r="AG553" s="97" t="str">
        <f t="shared" si="1073"/>
        <v/>
      </c>
      <c r="AH553" s="993"/>
      <c r="AI553" s="335"/>
      <c r="AJ553" s="335" t="str">
        <f t="shared" si="1072"/>
        <v/>
      </c>
      <c r="AK553" s="335"/>
      <c r="AL553" s="334"/>
      <c r="AM553" s="335"/>
      <c r="AN553" s="335"/>
      <c r="AO553" s="335"/>
      <c r="AP553" s="335"/>
      <c r="AQ553" s="335"/>
      <c r="AR553" s="335"/>
      <c r="AS553" s="334"/>
      <c r="AT553" s="335"/>
      <c r="AU553" s="335"/>
      <c r="AV553" s="335"/>
      <c r="AW553" s="335"/>
      <c r="AX553" s="335"/>
      <c r="AY553" s="335"/>
      <c r="AZ553" s="334"/>
      <c r="BA553" s="335"/>
      <c r="BB553" s="335"/>
      <c r="BC553" s="335"/>
      <c r="BD553" s="335"/>
      <c r="BE553" s="335"/>
      <c r="BF553" s="335"/>
      <c r="BG553" s="334"/>
      <c r="BH553" s="335"/>
      <c r="BI553" s="335"/>
      <c r="BJ553" s="335"/>
      <c r="BK553" s="335"/>
      <c r="BL553" s="97" t="str">
        <f t="shared" si="1055"/>
        <v/>
      </c>
      <c r="BM553" s="993"/>
      <c r="BN553" s="335" t="str">
        <f t="shared" si="1056"/>
        <v/>
      </c>
      <c r="BO553" s="334"/>
      <c r="BP553" s="335"/>
      <c r="BQ553" s="335"/>
      <c r="BR553" s="335"/>
      <c r="BS553" s="335" t="str">
        <f t="shared" si="1057"/>
        <v/>
      </c>
      <c r="BT553" s="334"/>
      <c r="BU553" s="335"/>
      <c r="BV553" s="335"/>
      <c r="BW553" s="335"/>
      <c r="BX553" s="335" t="str">
        <f t="shared" si="1058"/>
        <v/>
      </c>
      <c r="BY553" s="334"/>
      <c r="BZ553" s="335"/>
      <c r="CA553" s="335"/>
      <c r="CB553" s="335"/>
      <c r="CC553" s="335" t="str">
        <f t="shared" si="1059"/>
        <v/>
      </c>
      <c r="CD553" s="334"/>
      <c r="CE553" s="335"/>
      <c r="CF553" s="335"/>
      <c r="CG553" s="335"/>
      <c r="CH553" s="997"/>
      <c r="CI553" s="97" t="str">
        <f t="shared" si="1060"/>
        <v/>
      </c>
      <c r="CJ553" s="998"/>
      <c r="CK553" s="335"/>
      <c r="CL553" s="97" t="str">
        <f t="shared" si="1061"/>
        <v/>
      </c>
      <c r="CM553" s="334"/>
      <c r="CN553" s="335"/>
      <c r="CO553" s="335"/>
      <c r="CP553" s="335"/>
      <c r="CQ553" s="97"/>
      <c r="CR553" s="334"/>
      <c r="CS553" s="335"/>
      <c r="CT553" s="335"/>
      <c r="CU553" s="335"/>
      <c r="CV553" s="97"/>
      <c r="CW553" s="334"/>
      <c r="CX553" s="335"/>
      <c r="CY553" s="335"/>
      <c r="CZ553" s="335"/>
      <c r="DA553" s="97"/>
      <c r="DB553" s="334"/>
      <c r="DC553" s="335"/>
      <c r="DD553" s="335"/>
      <c r="DE553" s="335"/>
      <c r="DF553" s="97" t="str">
        <f t="shared" si="1062"/>
        <v/>
      </c>
      <c r="DG553" s="993"/>
      <c r="DH553" s="335"/>
      <c r="DI553" s="97" t="str">
        <f t="shared" si="1063"/>
        <v/>
      </c>
      <c r="DJ553" s="334"/>
      <c r="DK553" s="335"/>
      <c r="DL553" s="335"/>
      <c r="DM553" s="97"/>
      <c r="DN553" s="334"/>
      <c r="DO553" s="335"/>
      <c r="DP553" s="335"/>
      <c r="DQ553" s="97"/>
      <c r="DR553" s="334"/>
      <c r="DS553" s="335"/>
      <c r="DT553" s="335"/>
      <c r="DU553" s="97"/>
      <c r="DV553" s="334"/>
      <c r="DW553" s="335"/>
      <c r="DX553" s="335"/>
      <c r="DY553" s="97" t="str">
        <f t="shared" si="1064"/>
        <v/>
      </c>
      <c r="DZ553" s="998"/>
      <c r="EA553" s="335"/>
      <c r="EB553" s="97" t="str">
        <f t="shared" si="1074"/>
        <v/>
      </c>
      <c r="EC553" s="334"/>
      <c r="ED553" s="335"/>
      <c r="EE553" s="335"/>
      <c r="EF553" s="97"/>
      <c r="EG553" s="334"/>
      <c r="EH553" s="335"/>
      <c r="EI553" s="335"/>
      <c r="EJ553" s="97"/>
      <c r="EK553" s="334"/>
      <c r="EL553" s="335"/>
      <c r="EM553" s="335"/>
      <c r="EN553" s="97"/>
      <c r="EO553" s="334"/>
      <c r="EP553" s="335"/>
      <c r="EQ553" s="335"/>
      <c r="ER553" s="97" t="str">
        <f t="shared" si="1065"/>
        <v/>
      </c>
      <c r="ES553" s="993"/>
      <c r="ET553" s="335"/>
      <c r="EU553" s="97" t="str">
        <f t="shared" si="1075"/>
        <v/>
      </c>
      <c r="EV553" s="334"/>
      <c r="EW553" s="335"/>
      <c r="EX553" s="335"/>
      <c r="EY553" s="97"/>
      <c r="EZ553" s="334"/>
      <c r="FA553" s="335"/>
      <c r="FB553" s="335"/>
      <c r="FC553" s="97"/>
      <c r="FD553" s="334"/>
      <c r="FE553" s="335"/>
      <c r="FF553" s="335"/>
      <c r="FG553" s="97"/>
      <c r="FH553" s="334"/>
      <c r="FI553" s="335"/>
      <c r="FJ553" s="335"/>
      <c r="FK553" s="97" t="str">
        <f t="shared" si="1066"/>
        <v/>
      </c>
      <c r="FL553" s="993"/>
      <c r="FM553" s="335"/>
      <c r="FN553" s="97" t="str">
        <f t="shared" si="1076"/>
        <v/>
      </c>
      <c r="FO553" s="334"/>
      <c r="FP553" s="335"/>
      <c r="FQ553" s="97"/>
      <c r="FR553" s="334"/>
      <c r="FS553" s="335"/>
      <c r="FT553" s="97"/>
      <c r="FU553" s="334"/>
      <c r="FV553" s="335"/>
      <c r="FW553" s="97"/>
      <c r="FX553" s="334"/>
      <c r="FY553" s="335"/>
      <c r="FZ553" s="97" t="str">
        <f t="shared" si="1067"/>
        <v/>
      </c>
      <c r="GA553" s="993"/>
      <c r="GB553" s="335"/>
      <c r="GC553" s="510" t="str">
        <f t="shared" si="1077"/>
        <v/>
      </c>
      <c r="GD553" s="336"/>
      <c r="GE553" s="337"/>
      <c r="GF553" s="337"/>
      <c r="GG553" s="337"/>
      <c r="GH553" s="337"/>
      <c r="GI553" s="510"/>
      <c r="GJ553" s="336"/>
      <c r="GK553" s="337"/>
      <c r="GL553" s="337"/>
      <c r="GM553" s="337"/>
      <c r="GN553" s="337"/>
      <c r="GO553" s="510"/>
      <c r="GP553" s="336"/>
      <c r="GQ553" s="337"/>
      <c r="GR553" s="337"/>
      <c r="GS553" s="337"/>
      <c r="GT553" s="337"/>
      <c r="GU553" s="510"/>
      <c r="GV553" s="336"/>
      <c r="GW553" s="337"/>
      <c r="GX553" s="337"/>
      <c r="GY553" s="337"/>
      <c r="GZ553" s="336"/>
      <c r="HA553" s="510" t="str">
        <f t="shared" si="1068"/>
        <v/>
      </c>
      <c r="HB553" s="994"/>
      <c r="HC553" s="337"/>
      <c r="HD553" s="510" t="str">
        <f t="shared" si="1078"/>
        <v/>
      </c>
      <c r="HE553" s="336"/>
      <c r="HF553" s="337"/>
      <c r="HG553" s="337"/>
      <c r="HH553" s="336"/>
      <c r="HI553" s="510"/>
      <c r="HJ553" s="336"/>
      <c r="HK553" s="337"/>
      <c r="HL553" s="337"/>
      <c r="HM553" s="336"/>
      <c r="HN553" s="510"/>
      <c r="HO553" s="336"/>
      <c r="HP553" s="337"/>
      <c r="HQ553" s="337"/>
      <c r="HR553" s="337"/>
      <c r="HS553" s="510"/>
      <c r="HT553" s="336"/>
      <c r="HU553" s="337"/>
      <c r="HV553" s="337"/>
      <c r="HW553" s="337"/>
      <c r="HX553" s="97" t="str">
        <f t="shared" si="1069"/>
        <v/>
      </c>
      <c r="HY553" s="994"/>
      <c r="HZ553" s="337"/>
      <c r="IA553" s="510" t="str">
        <f t="shared" si="1079"/>
        <v/>
      </c>
      <c r="IB553" s="336"/>
      <c r="IC553" s="337"/>
      <c r="ID553" s="337"/>
      <c r="IE553" s="510"/>
      <c r="IF553" s="336"/>
      <c r="IG553" s="337"/>
      <c r="IH553" s="337"/>
      <c r="II553" s="510"/>
      <c r="IJ553" s="336"/>
      <c r="IK553" s="337"/>
      <c r="IL553" s="337"/>
      <c r="IM553" s="510"/>
      <c r="IN553" s="336"/>
      <c r="IO553" s="337"/>
      <c r="IP553" s="337"/>
      <c r="IQ553" s="97" t="str">
        <f t="shared" si="1070"/>
        <v/>
      </c>
      <c r="IR553" s="994"/>
      <c r="IS553" s="337"/>
      <c r="IT553" s="337"/>
      <c r="IU553" s="337"/>
      <c r="IV553" s="510" t="str">
        <f t="shared" si="1071"/>
        <v/>
      </c>
      <c r="IW553" s="995"/>
    </row>
    <row r="554" spans="1:257" x14ac:dyDescent="0.25">
      <c r="A554" s="996"/>
      <c r="B554" s="507">
        <v>11</v>
      </c>
      <c r="C554" s="97" t="str">
        <f>IF(Proponentes!B545&gt;0,Proponentes!B545,"")</f>
        <v/>
      </c>
      <c r="D554" s="335"/>
      <c r="E554" s="335"/>
      <c r="F554" s="334"/>
      <c r="G554" s="335"/>
      <c r="H554" s="335"/>
      <c r="I554" s="335"/>
      <c r="J554" s="335"/>
      <c r="K554" s="335"/>
      <c r="L554" s="335"/>
      <c r="M554" s="334"/>
      <c r="N554" s="335"/>
      <c r="O554" s="335"/>
      <c r="P554" s="335"/>
      <c r="Q554" s="335"/>
      <c r="R554" s="335"/>
      <c r="S554" s="335"/>
      <c r="T554" s="334"/>
      <c r="U554" s="335"/>
      <c r="V554" s="335"/>
      <c r="W554" s="335"/>
      <c r="X554" s="335"/>
      <c r="Y554" s="335"/>
      <c r="Z554" s="335"/>
      <c r="AA554" s="334"/>
      <c r="AB554" s="335"/>
      <c r="AC554" s="335"/>
      <c r="AD554" s="335"/>
      <c r="AE554" s="335"/>
      <c r="AF554" s="335"/>
      <c r="AG554" s="97" t="str">
        <f t="shared" si="1073"/>
        <v/>
      </c>
      <c r="AH554" s="993"/>
      <c r="AI554" s="335"/>
      <c r="AJ554" s="335" t="str">
        <f t="shared" si="1072"/>
        <v/>
      </c>
      <c r="AK554" s="335"/>
      <c r="AL554" s="334"/>
      <c r="AM554" s="335"/>
      <c r="AN554" s="335"/>
      <c r="AO554" s="335"/>
      <c r="AP554" s="335"/>
      <c r="AQ554" s="335"/>
      <c r="AR554" s="335"/>
      <c r="AS554" s="334"/>
      <c r="AT554" s="335"/>
      <c r="AU554" s="335"/>
      <c r="AV554" s="335"/>
      <c r="AW554" s="335"/>
      <c r="AX554" s="335"/>
      <c r="AY554" s="335"/>
      <c r="AZ554" s="334"/>
      <c r="BA554" s="335"/>
      <c r="BB554" s="335"/>
      <c r="BC554" s="335"/>
      <c r="BD554" s="335"/>
      <c r="BE554" s="335"/>
      <c r="BF554" s="335"/>
      <c r="BG554" s="334"/>
      <c r="BH554" s="335"/>
      <c r="BI554" s="335"/>
      <c r="BJ554" s="335"/>
      <c r="BK554" s="335"/>
      <c r="BL554" s="97" t="str">
        <f t="shared" si="1055"/>
        <v/>
      </c>
      <c r="BM554" s="993"/>
      <c r="BN554" s="335" t="str">
        <f t="shared" si="1056"/>
        <v/>
      </c>
      <c r="BO554" s="334"/>
      <c r="BP554" s="335"/>
      <c r="BQ554" s="335"/>
      <c r="BR554" s="335"/>
      <c r="BS554" s="335" t="str">
        <f t="shared" si="1057"/>
        <v/>
      </c>
      <c r="BT554" s="334"/>
      <c r="BU554" s="335"/>
      <c r="BV554" s="335"/>
      <c r="BW554" s="335"/>
      <c r="BX554" s="335" t="str">
        <f t="shared" si="1058"/>
        <v/>
      </c>
      <c r="BY554" s="334"/>
      <c r="BZ554" s="335"/>
      <c r="CA554" s="335"/>
      <c r="CB554" s="335"/>
      <c r="CC554" s="335" t="str">
        <f t="shared" si="1059"/>
        <v/>
      </c>
      <c r="CD554" s="334"/>
      <c r="CE554" s="335"/>
      <c r="CF554" s="335"/>
      <c r="CG554" s="335"/>
      <c r="CH554" s="997"/>
      <c r="CI554" s="97" t="str">
        <f t="shared" si="1060"/>
        <v/>
      </c>
      <c r="CJ554" s="998"/>
      <c r="CK554" s="335"/>
      <c r="CL554" s="97" t="str">
        <f t="shared" si="1061"/>
        <v/>
      </c>
      <c r="CM554" s="334"/>
      <c r="CN554" s="335"/>
      <c r="CO554" s="335"/>
      <c r="CP554" s="335"/>
      <c r="CQ554" s="97"/>
      <c r="CR554" s="334"/>
      <c r="CS554" s="335"/>
      <c r="CT554" s="335"/>
      <c r="CU554" s="335"/>
      <c r="CV554" s="97"/>
      <c r="CW554" s="334"/>
      <c r="CX554" s="335"/>
      <c r="CY554" s="335"/>
      <c r="CZ554" s="335"/>
      <c r="DA554" s="97"/>
      <c r="DB554" s="334"/>
      <c r="DC554" s="335"/>
      <c r="DD554" s="335"/>
      <c r="DE554" s="335"/>
      <c r="DF554" s="97" t="str">
        <f t="shared" si="1062"/>
        <v/>
      </c>
      <c r="DG554" s="993"/>
      <c r="DH554" s="335"/>
      <c r="DI554" s="97" t="str">
        <f t="shared" si="1063"/>
        <v/>
      </c>
      <c r="DJ554" s="334"/>
      <c r="DK554" s="335"/>
      <c r="DL554" s="335"/>
      <c r="DM554" s="97"/>
      <c r="DN554" s="334"/>
      <c r="DO554" s="335"/>
      <c r="DP554" s="335"/>
      <c r="DQ554" s="97"/>
      <c r="DR554" s="334"/>
      <c r="DS554" s="335"/>
      <c r="DT554" s="335"/>
      <c r="DU554" s="97"/>
      <c r="DV554" s="334"/>
      <c r="DW554" s="335"/>
      <c r="DX554" s="335"/>
      <c r="DY554" s="97" t="str">
        <f t="shared" si="1064"/>
        <v/>
      </c>
      <c r="DZ554" s="998"/>
      <c r="EA554" s="335"/>
      <c r="EB554" s="97" t="str">
        <f t="shared" si="1074"/>
        <v/>
      </c>
      <c r="EC554" s="334"/>
      <c r="ED554" s="335"/>
      <c r="EE554" s="335"/>
      <c r="EF554" s="97"/>
      <c r="EG554" s="334"/>
      <c r="EH554" s="335"/>
      <c r="EI554" s="335"/>
      <c r="EJ554" s="97"/>
      <c r="EK554" s="334"/>
      <c r="EL554" s="335"/>
      <c r="EM554" s="335"/>
      <c r="EN554" s="97"/>
      <c r="EO554" s="334"/>
      <c r="EP554" s="335"/>
      <c r="EQ554" s="335"/>
      <c r="ER554" s="97" t="str">
        <f t="shared" si="1065"/>
        <v/>
      </c>
      <c r="ES554" s="993"/>
      <c r="ET554" s="335"/>
      <c r="EU554" s="97" t="str">
        <f t="shared" si="1075"/>
        <v/>
      </c>
      <c r="EV554" s="334"/>
      <c r="EW554" s="335"/>
      <c r="EX554" s="335"/>
      <c r="EY554" s="97"/>
      <c r="EZ554" s="334"/>
      <c r="FA554" s="335"/>
      <c r="FB554" s="335"/>
      <c r="FC554" s="97"/>
      <c r="FD554" s="334"/>
      <c r="FE554" s="335"/>
      <c r="FF554" s="335"/>
      <c r="FG554" s="97"/>
      <c r="FH554" s="334"/>
      <c r="FI554" s="335"/>
      <c r="FJ554" s="335"/>
      <c r="FK554" s="97" t="str">
        <f t="shared" si="1066"/>
        <v/>
      </c>
      <c r="FL554" s="993"/>
      <c r="FM554" s="335"/>
      <c r="FN554" s="97" t="str">
        <f t="shared" si="1076"/>
        <v/>
      </c>
      <c r="FO554" s="334"/>
      <c r="FP554" s="335"/>
      <c r="FQ554" s="97"/>
      <c r="FR554" s="334"/>
      <c r="FS554" s="335"/>
      <c r="FT554" s="97"/>
      <c r="FU554" s="334"/>
      <c r="FV554" s="335"/>
      <c r="FW554" s="97"/>
      <c r="FX554" s="334"/>
      <c r="FY554" s="335"/>
      <c r="FZ554" s="97" t="str">
        <f t="shared" si="1067"/>
        <v/>
      </c>
      <c r="GA554" s="993"/>
      <c r="GB554" s="335"/>
      <c r="GC554" s="510" t="str">
        <f t="shared" si="1077"/>
        <v/>
      </c>
      <c r="GD554" s="336"/>
      <c r="GE554" s="337"/>
      <c r="GF554" s="337"/>
      <c r="GG554" s="337"/>
      <c r="GH554" s="337"/>
      <c r="GI554" s="510"/>
      <c r="GJ554" s="336"/>
      <c r="GK554" s="337"/>
      <c r="GL554" s="337"/>
      <c r="GM554" s="337"/>
      <c r="GN554" s="337"/>
      <c r="GO554" s="510"/>
      <c r="GP554" s="336"/>
      <c r="GQ554" s="337"/>
      <c r="GR554" s="337"/>
      <c r="GS554" s="337"/>
      <c r="GT554" s="337"/>
      <c r="GU554" s="510"/>
      <c r="GV554" s="336"/>
      <c r="GW554" s="337"/>
      <c r="GX554" s="337"/>
      <c r="GY554" s="337"/>
      <c r="GZ554" s="336"/>
      <c r="HA554" s="510" t="str">
        <f t="shared" si="1068"/>
        <v/>
      </c>
      <c r="HB554" s="994"/>
      <c r="HC554" s="337"/>
      <c r="HD554" s="510" t="str">
        <f t="shared" si="1078"/>
        <v/>
      </c>
      <c r="HE554" s="336"/>
      <c r="HF554" s="337"/>
      <c r="HG554" s="337"/>
      <c r="HH554" s="336"/>
      <c r="HI554" s="510"/>
      <c r="HJ554" s="336"/>
      <c r="HK554" s="337"/>
      <c r="HL554" s="337"/>
      <c r="HM554" s="336"/>
      <c r="HN554" s="510"/>
      <c r="HO554" s="336"/>
      <c r="HP554" s="337"/>
      <c r="HQ554" s="337"/>
      <c r="HR554" s="337"/>
      <c r="HS554" s="510"/>
      <c r="HT554" s="336"/>
      <c r="HU554" s="337"/>
      <c r="HV554" s="337"/>
      <c r="HW554" s="337"/>
      <c r="HX554" s="97" t="str">
        <f t="shared" si="1069"/>
        <v/>
      </c>
      <c r="HY554" s="994"/>
      <c r="HZ554" s="337"/>
      <c r="IA554" s="510" t="str">
        <f t="shared" si="1079"/>
        <v/>
      </c>
      <c r="IB554" s="336"/>
      <c r="IC554" s="337"/>
      <c r="ID554" s="337"/>
      <c r="IE554" s="510"/>
      <c r="IF554" s="336"/>
      <c r="IG554" s="337"/>
      <c r="IH554" s="337"/>
      <c r="II554" s="510"/>
      <c r="IJ554" s="336"/>
      <c r="IK554" s="337"/>
      <c r="IL554" s="337"/>
      <c r="IM554" s="510"/>
      <c r="IN554" s="336"/>
      <c r="IO554" s="337"/>
      <c r="IP554" s="337"/>
      <c r="IQ554" s="97" t="str">
        <f t="shared" si="1070"/>
        <v/>
      </c>
      <c r="IR554" s="994"/>
      <c r="IS554" s="337"/>
      <c r="IT554" s="337"/>
      <c r="IU554" s="337"/>
      <c r="IV554" s="510" t="str">
        <f t="shared" si="1071"/>
        <v/>
      </c>
      <c r="IW554" s="995"/>
    </row>
    <row r="555" spans="1:257" x14ac:dyDescent="0.25">
      <c r="A555" s="996"/>
      <c r="B555" s="507">
        <v>12</v>
      </c>
      <c r="C555" s="97" t="str">
        <f>IF(Proponentes!B546&gt;0,Proponentes!B546,"")</f>
        <v/>
      </c>
      <c r="D555" s="335"/>
      <c r="E555" s="335"/>
      <c r="F555" s="334"/>
      <c r="G555" s="335"/>
      <c r="H555" s="335"/>
      <c r="I555" s="335"/>
      <c r="J555" s="335"/>
      <c r="K555" s="335"/>
      <c r="L555" s="335"/>
      <c r="M555" s="334"/>
      <c r="N555" s="335"/>
      <c r="O555" s="335"/>
      <c r="P555" s="335"/>
      <c r="Q555" s="335"/>
      <c r="R555" s="335"/>
      <c r="S555" s="335"/>
      <c r="T555" s="334"/>
      <c r="U555" s="335"/>
      <c r="V555" s="335"/>
      <c r="W555" s="335"/>
      <c r="X555" s="335"/>
      <c r="Y555" s="335"/>
      <c r="Z555" s="335"/>
      <c r="AA555" s="334"/>
      <c r="AB555" s="335"/>
      <c r="AC555" s="335"/>
      <c r="AD555" s="335"/>
      <c r="AE555" s="335"/>
      <c r="AF555" s="335"/>
      <c r="AG555" s="97" t="str">
        <f t="shared" si="1073"/>
        <v/>
      </c>
      <c r="AH555" s="993"/>
      <c r="AI555" s="335"/>
      <c r="AJ555" s="335" t="str">
        <f t="shared" si="1072"/>
        <v/>
      </c>
      <c r="AK555" s="335"/>
      <c r="AL555" s="334"/>
      <c r="AM555" s="335"/>
      <c r="AN555" s="335"/>
      <c r="AO555" s="335"/>
      <c r="AP555" s="335"/>
      <c r="AQ555" s="335"/>
      <c r="AR555" s="335"/>
      <c r="AS555" s="334"/>
      <c r="AT555" s="335"/>
      <c r="AU555" s="335"/>
      <c r="AV555" s="335"/>
      <c r="AW555" s="335"/>
      <c r="AX555" s="335"/>
      <c r="AY555" s="335"/>
      <c r="AZ555" s="334"/>
      <c r="BA555" s="335"/>
      <c r="BB555" s="335"/>
      <c r="BC555" s="335"/>
      <c r="BD555" s="335"/>
      <c r="BE555" s="335"/>
      <c r="BF555" s="335"/>
      <c r="BG555" s="334"/>
      <c r="BH555" s="335"/>
      <c r="BI555" s="335"/>
      <c r="BJ555" s="335"/>
      <c r="BK555" s="335"/>
      <c r="BL555" s="97" t="str">
        <f t="shared" si="1055"/>
        <v/>
      </c>
      <c r="BM555" s="993"/>
      <c r="BN555" s="335" t="str">
        <f t="shared" si="1056"/>
        <v/>
      </c>
      <c r="BO555" s="334"/>
      <c r="BP555" s="335"/>
      <c r="BQ555" s="335"/>
      <c r="BR555" s="335"/>
      <c r="BS555" s="335" t="str">
        <f t="shared" si="1057"/>
        <v/>
      </c>
      <c r="BT555" s="334"/>
      <c r="BU555" s="335"/>
      <c r="BV555" s="335"/>
      <c r="BW555" s="335"/>
      <c r="BX555" s="335" t="str">
        <f t="shared" si="1058"/>
        <v/>
      </c>
      <c r="BY555" s="334"/>
      <c r="BZ555" s="335"/>
      <c r="CA555" s="335"/>
      <c r="CB555" s="335"/>
      <c r="CC555" s="335" t="str">
        <f t="shared" si="1059"/>
        <v/>
      </c>
      <c r="CD555" s="334"/>
      <c r="CE555" s="335"/>
      <c r="CF555" s="335"/>
      <c r="CG555" s="335"/>
      <c r="CH555" s="997"/>
      <c r="CI555" s="97" t="str">
        <f t="shared" si="1060"/>
        <v/>
      </c>
      <c r="CJ555" s="998"/>
      <c r="CK555" s="335"/>
      <c r="CL555" s="97" t="str">
        <f t="shared" si="1061"/>
        <v/>
      </c>
      <c r="CM555" s="334"/>
      <c r="CN555" s="335"/>
      <c r="CO555" s="335"/>
      <c r="CP555" s="335"/>
      <c r="CQ555" s="97"/>
      <c r="CR555" s="334"/>
      <c r="CS555" s="335"/>
      <c r="CT555" s="335"/>
      <c r="CU555" s="335"/>
      <c r="CV555" s="97"/>
      <c r="CW555" s="334"/>
      <c r="CX555" s="335"/>
      <c r="CY555" s="335"/>
      <c r="CZ555" s="335"/>
      <c r="DA555" s="97"/>
      <c r="DB555" s="334"/>
      <c r="DC555" s="335"/>
      <c r="DD555" s="335"/>
      <c r="DE555" s="335"/>
      <c r="DF555" s="97" t="str">
        <f t="shared" si="1062"/>
        <v/>
      </c>
      <c r="DG555" s="993"/>
      <c r="DH555" s="335"/>
      <c r="DI555" s="97" t="str">
        <f t="shared" si="1063"/>
        <v/>
      </c>
      <c r="DJ555" s="334"/>
      <c r="DK555" s="335"/>
      <c r="DL555" s="335"/>
      <c r="DM555" s="97"/>
      <c r="DN555" s="334"/>
      <c r="DO555" s="335"/>
      <c r="DP555" s="335"/>
      <c r="DQ555" s="97"/>
      <c r="DR555" s="334"/>
      <c r="DS555" s="335"/>
      <c r="DT555" s="335"/>
      <c r="DU555" s="97"/>
      <c r="DV555" s="334"/>
      <c r="DW555" s="335"/>
      <c r="DX555" s="335"/>
      <c r="DY555" s="97" t="str">
        <f t="shared" si="1064"/>
        <v/>
      </c>
      <c r="DZ555" s="998"/>
      <c r="EA555" s="335"/>
      <c r="EB555" s="97" t="str">
        <f t="shared" si="1074"/>
        <v/>
      </c>
      <c r="EC555" s="334"/>
      <c r="ED555" s="335"/>
      <c r="EE555" s="335"/>
      <c r="EF555" s="97"/>
      <c r="EG555" s="334"/>
      <c r="EH555" s="335"/>
      <c r="EI555" s="335"/>
      <c r="EJ555" s="97"/>
      <c r="EK555" s="334"/>
      <c r="EL555" s="335"/>
      <c r="EM555" s="335"/>
      <c r="EN555" s="97"/>
      <c r="EO555" s="334"/>
      <c r="EP555" s="335"/>
      <c r="EQ555" s="335"/>
      <c r="ER555" s="97" t="str">
        <f t="shared" si="1065"/>
        <v/>
      </c>
      <c r="ES555" s="993"/>
      <c r="ET555" s="335"/>
      <c r="EU555" s="97" t="str">
        <f t="shared" si="1075"/>
        <v/>
      </c>
      <c r="EV555" s="334"/>
      <c r="EW555" s="335"/>
      <c r="EX555" s="335"/>
      <c r="EY555" s="97"/>
      <c r="EZ555" s="334"/>
      <c r="FA555" s="335"/>
      <c r="FB555" s="335"/>
      <c r="FC555" s="97"/>
      <c r="FD555" s="334"/>
      <c r="FE555" s="335"/>
      <c r="FF555" s="335"/>
      <c r="FG555" s="97"/>
      <c r="FH555" s="334"/>
      <c r="FI555" s="335"/>
      <c r="FJ555" s="335"/>
      <c r="FK555" s="97" t="str">
        <f t="shared" si="1066"/>
        <v/>
      </c>
      <c r="FL555" s="993"/>
      <c r="FM555" s="335"/>
      <c r="FN555" s="97" t="str">
        <f t="shared" si="1076"/>
        <v/>
      </c>
      <c r="FO555" s="334"/>
      <c r="FP555" s="335"/>
      <c r="FQ555" s="97"/>
      <c r="FR555" s="334"/>
      <c r="FS555" s="335"/>
      <c r="FT555" s="97"/>
      <c r="FU555" s="334"/>
      <c r="FV555" s="335"/>
      <c r="FW555" s="97"/>
      <c r="FX555" s="334"/>
      <c r="FY555" s="335"/>
      <c r="FZ555" s="97" t="str">
        <f t="shared" si="1067"/>
        <v/>
      </c>
      <c r="GA555" s="993"/>
      <c r="GB555" s="335"/>
      <c r="GC555" s="510" t="str">
        <f t="shared" si="1077"/>
        <v/>
      </c>
      <c r="GD555" s="336"/>
      <c r="GE555" s="337"/>
      <c r="GF555" s="337"/>
      <c r="GG555" s="337"/>
      <c r="GH555" s="337"/>
      <c r="GI555" s="510"/>
      <c r="GJ555" s="336"/>
      <c r="GK555" s="337"/>
      <c r="GL555" s="337"/>
      <c r="GM555" s="337"/>
      <c r="GN555" s="337"/>
      <c r="GO555" s="510"/>
      <c r="GP555" s="336"/>
      <c r="GQ555" s="337"/>
      <c r="GR555" s="337"/>
      <c r="GS555" s="337"/>
      <c r="GT555" s="337"/>
      <c r="GU555" s="510"/>
      <c r="GV555" s="336"/>
      <c r="GW555" s="337"/>
      <c r="GX555" s="337"/>
      <c r="GY555" s="337"/>
      <c r="GZ555" s="336"/>
      <c r="HA555" s="510" t="str">
        <f t="shared" si="1068"/>
        <v/>
      </c>
      <c r="HB555" s="994"/>
      <c r="HC555" s="337"/>
      <c r="HD555" s="510" t="str">
        <f t="shared" si="1078"/>
        <v/>
      </c>
      <c r="HE555" s="336"/>
      <c r="HF555" s="337"/>
      <c r="HG555" s="337"/>
      <c r="HH555" s="336"/>
      <c r="HI555" s="510"/>
      <c r="HJ555" s="336"/>
      <c r="HK555" s="337"/>
      <c r="HL555" s="337"/>
      <c r="HM555" s="336"/>
      <c r="HN555" s="510"/>
      <c r="HO555" s="336"/>
      <c r="HP555" s="337"/>
      <c r="HQ555" s="337"/>
      <c r="HR555" s="337"/>
      <c r="HS555" s="510"/>
      <c r="HT555" s="336"/>
      <c r="HU555" s="337"/>
      <c r="HV555" s="337"/>
      <c r="HW555" s="337"/>
      <c r="HX555" s="97" t="str">
        <f t="shared" si="1069"/>
        <v/>
      </c>
      <c r="HY555" s="994"/>
      <c r="HZ555" s="337"/>
      <c r="IA555" s="510" t="str">
        <f t="shared" si="1079"/>
        <v/>
      </c>
      <c r="IB555" s="336"/>
      <c r="IC555" s="337"/>
      <c r="ID555" s="337"/>
      <c r="IE555" s="510"/>
      <c r="IF555" s="336"/>
      <c r="IG555" s="337"/>
      <c r="IH555" s="337"/>
      <c r="II555" s="510"/>
      <c r="IJ555" s="336"/>
      <c r="IK555" s="337"/>
      <c r="IL555" s="337"/>
      <c r="IM555" s="510"/>
      <c r="IN555" s="336"/>
      <c r="IO555" s="337"/>
      <c r="IP555" s="337"/>
      <c r="IQ555" s="97" t="str">
        <f t="shared" si="1070"/>
        <v/>
      </c>
      <c r="IR555" s="994"/>
      <c r="IS555" s="337"/>
      <c r="IT555" s="337"/>
      <c r="IU555" s="337"/>
      <c r="IV555" s="510" t="str">
        <f t="shared" si="1071"/>
        <v/>
      </c>
      <c r="IW555" s="995"/>
    </row>
    <row r="556" spans="1:257" x14ac:dyDescent="0.25">
      <c r="A556" s="548">
        <v>42</v>
      </c>
      <c r="B556" s="514"/>
      <c r="C556" s="514"/>
      <c r="D556" s="514"/>
      <c r="E556" s="514"/>
      <c r="F556" s="515"/>
      <c r="G556" s="514"/>
      <c r="H556" s="514"/>
      <c r="I556" s="514"/>
      <c r="J556" s="514"/>
      <c r="K556" s="514"/>
      <c r="L556" s="514"/>
      <c r="M556" s="514"/>
      <c r="N556" s="514"/>
      <c r="O556" s="514"/>
      <c r="P556" s="514"/>
      <c r="Q556" s="514"/>
      <c r="R556" s="514"/>
      <c r="S556" s="514"/>
      <c r="T556" s="514"/>
      <c r="U556" s="514"/>
      <c r="V556" s="514"/>
      <c r="W556" s="514"/>
      <c r="X556" s="514"/>
      <c r="Y556" s="514"/>
      <c r="Z556" s="514"/>
      <c r="AA556" s="514"/>
      <c r="AB556" s="514"/>
      <c r="AC556" s="514"/>
      <c r="AD556" s="514"/>
      <c r="AE556" s="514"/>
      <c r="AF556" s="514"/>
      <c r="AG556" s="514"/>
      <c r="AH556" s="514"/>
      <c r="AI556" s="514"/>
      <c r="AJ556" s="514"/>
      <c r="AK556" s="514"/>
      <c r="AL556" s="514"/>
      <c r="AM556" s="514"/>
      <c r="AN556" s="514"/>
      <c r="AO556" s="514"/>
      <c r="AP556" s="514"/>
      <c r="AQ556" s="514"/>
      <c r="AR556" s="514"/>
      <c r="AS556" s="514"/>
      <c r="AT556" s="514"/>
      <c r="AU556" s="514"/>
      <c r="AV556" s="514"/>
      <c r="AW556" s="514"/>
      <c r="AX556" s="514"/>
      <c r="AY556" s="514"/>
      <c r="AZ556" s="514"/>
      <c r="BA556" s="514"/>
      <c r="BB556" s="514"/>
      <c r="BC556" s="514"/>
      <c r="BD556" s="514"/>
      <c r="BE556" s="514"/>
      <c r="BF556" s="514"/>
      <c r="BG556" s="514"/>
      <c r="BH556" s="514"/>
      <c r="BI556" s="514"/>
      <c r="BJ556" s="514"/>
      <c r="BK556" s="514"/>
      <c r="BL556" s="514"/>
      <c r="BM556" s="514"/>
      <c r="BN556" s="514"/>
      <c r="BO556" s="514"/>
      <c r="BP556" s="514"/>
      <c r="BQ556" s="514"/>
      <c r="BR556" s="514"/>
      <c r="BS556" s="514"/>
      <c r="BT556" s="514"/>
      <c r="BU556" s="514"/>
      <c r="BV556" s="514"/>
      <c r="BW556" s="514"/>
      <c r="BX556" s="514"/>
      <c r="BY556" s="514"/>
      <c r="BZ556" s="514"/>
      <c r="CA556" s="514"/>
      <c r="CB556" s="514"/>
      <c r="CC556" s="514"/>
      <c r="CD556" s="514"/>
      <c r="CE556" s="514"/>
      <c r="CF556" s="514"/>
      <c r="CG556" s="514"/>
      <c r="CH556" s="516"/>
      <c r="CI556" s="514"/>
      <c r="CJ556" s="514"/>
      <c r="CK556" s="514"/>
      <c r="CL556" s="514"/>
      <c r="CM556" s="514"/>
      <c r="CN556" s="514"/>
      <c r="CO556" s="514"/>
      <c r="CP556" s="514"/>
      <c r="CQ556" s="514"/>
      <c r="CR556" s="514"/>
      <c r="CS556" s="514"/>
      <c r="CT556" s="514"/>
      <c r="CU556" s="514"/>
      <c r="CV556" s="514"/>
      <c r="CW556" s="514"/>
      <c r="CX556" s="514"/>
      <c r="CY556" s="514"/>
      <c r="CZ556" s="514"/>
      <c r="DA556" s="514"/>
      <c r="DB556" s="514"/>
      <c r="DC556" s="514"/>
      <c r="DD556" s="514"/>
      <c r="DE556" s="514"/>
      <c r="DF556" s="514"/>
      <c r="DG556" s="514"/>
      <c r="DH556" s="514"/>
      <c r="DI556" s="514"/>
      <c r="DJ556" s="514"/>
      <c r="DK556" s="514"/>
      <c r="DL556" s="514"/>
      <c r="DM556" s="514"/>
      <c r="DN556" s="514"/>
      <c r="DO556" s="514"/>
      <c r="DP556" s="514"/>
      <c r="DQ556" s="514"/>
      <c r="DR556" s="514"/>
      <c r="DS556" s="514"/>
      <c r="DT556" s="514"/>
      <c r="DU556" s="514"/>
      <c r="DV556" s="514"/>
      <c r="DW556" s="514"/>
      <c r="DX556" s="514"/>
      <c r="DY556" s="514"/>
      <c r="DZ556" s="514"/>
      <c r="EA556" s="514"/>
      <c r="EB556" s="514"/>
      <c r="EC556" s="514"/>
      <c r="ED556" s="514"/>
      <c r="EE556" s="514"/>
      <c r="EF556" s="514"/>
      <c r="EG556" s="514"/>
      <c r="EH556" s="514"/>
      <c r="EI556" s="514"/>
      <c r="EJ556" s="514"/>
      <c r="EK556" s="514"/>
      <c r="EL556" s="514"/>
      <c r="EM556" s="514"/>
      <c r="EN556" s="514"/>
      <c r="EO556" s="514"/>
      <c r="EP556" s="514"/>
      <c r="EQ556" s="514"/>
      <c r="ER556" s="514"/>
      <c r="ES556" s="514"/>
      <c r="ET556" s="514"/>
      <c r="EU556" s="514"/>
      <c r="EV556" s="514"/>
      <c r="EW556" s="514"/>
      <c r="EX556" s="514"/>
      <c r="EY556" s="514"/>
      <c r="EZ556" s="514"/>
      <c r="FA556" s="514"/>
      <c r="FB556" s="514"/>
      <c r="FC556" s="514"/>
      <c r="FD556" s="514"/>
      <c r="FE556" s="514"/>
      <c r="FF556" s="514"/>
      <c r="FG556" s="514"/>
      <c r="FH556" s="514"/>
      <c r="FI556" s="514"/>
      <c r="FJ556" s="514"/>
      <c r="FK556" s="514"/>
      <c r="FL556" s="514"/>
      <c r="FM556" s="514"/>
      <c r="FN556" s="514"/>
      <c r="FO556" s="514"/>
      <c r="FP556" s="514"/>
      <c r="FQ556" s="514"/>
      <c r="FR556" s="514"/>
      <c r="FS556" s="514"/>
      <c r="FT556" s="514"/>
      <c r="FU556" s="514"/>
      <c r="FV556" s="514"/>
      <c r="FW556" s="514"/>
      <c r="FX556" s="514"/>
      <c r="FY556" s="514"/>
      <c r="FZ556" s="514"/>
      <c r="GA556" s="514"/>
      <c r="GB556" s="514"/>
      <c r="GC556" s="514"/>
      <c r="GD556" s="514"/>
      <c r="GE556" s="514"/>
      <c r="GF556" s="514"/>
      <c r="GG556" s="514"/>
      <c r="GH556" s="514"/>
      <c r="GI556" s="514"/>
      <c r="GJ556" s="514"/>
      <c r="GK556" s="514"/>
      <c r="GL556" s="514"/>
      <c r="GM556" s="514"/>
      <c r="GN556" s="514"/>
      <c r="GO556" s="514"/>
      <c r="GP556" s="514"/>
      <c r="GQ556" s="514"/>
      <c r="GR556" s="514"/>
      <c r="GS556" s="514"/>
      <c r="GT556" s="514"/>
      <c r="GU556" s="514"/>
      <c r="GV556" s="514"/>
      <c r="GW556" s="514"/>
      <c r="GX556" s="514"/>
      <c r="GY556" s="514"/>
      <c r="GZ556" s="514"/>
      <c r="HA556" s="514"/>
      <c r="HB556" s="514"/>
      <c r="HC556" s="514"/>
      <c r="HD556" s="514"/>
      <c r="HE556" s="514"/>
      <c r="HF556" s="514"/>
      <c r="HG556" s="514"/>
      <c r="HH556" s="514"/>
      <c r="HI556" s="514"/>
      <c r="HJ556" s="514"/>
      <c r="HK556" s="514"/>
      <c r="HL556" s="514"/>
      <c r="HM556" s="514"/>
      <c r="HN556" s="514"/>
      <c r="HO556" s="514"/>
      <c r="HP556" s="514"/>
      <c r="HQ556" s="514"/>
      <c r="HR556" s="514"/>
      <c r="HS556" s="514"/>
      <c r="HT556" s="514"/>
      <c r="HU556" s="514"/>
      <c r="HV556" s="514"/>
      <c r="HW556" s="514"/>
      <c r="HX556" s="514"/>
      <c r="HY556" s="514"/>
      <c r="HZ556" s="514"/>
      <c r="IA556" s="514"/>
      <c r="IB556" s="514"/>
      <c r="IC556" s="514"/>
      <c r="ID556" s="514"/>
      <c r="IE556" s="514"/>
      <c r="IF556" s="514"/>
      <c r="IG556" s="514"/>
      <c r="IH556" s="514"/>
      <c r="II556" s="514"/>
      <c r="IJ556" s="514"/>
      <c r="IK556" s="514"/>
      <c r="IL556" s="514"/>
      <c r="IM556" s="514"/>
      <c r="IN556" s="514"/>
      <c r="IO556" s="514"/>
      <c r="IP556" s="514"/>
      <c r="IQ556" s="514"/>
      <c r="IR556" s="514"/>
      <c r="IS556" s="514"/>
      <c r="IT556" s="514"/>
      <c r="IU556" s="514"/>
      <c r="IV556" s="514"/>
      <c r="IW556" s="549"/>
    </row>
    <row r="557" spans="1:257" ht="33" customHeight="1" x14ac:dyDescent="0.25">
      <c r="A557" s="996">
        <f t="shared" ref="A557" si="1080">A569</f>
        <v>43</v>
      </c>
      <c r="B557" s="507">
        <v>1</v>
      </c>
      <c r="C557" s="97" t="str">
        <f>IF(Proponentes!B548&gt;0,Proponentes!B548,"")</f>
        <v>SERVICONFOR LTDA</v>
      </c>
      <c r="D557" s="335"/>
      <c r="E557" s="335" t="s">
        <v>208</v>
      </c>
      <c r="F557" s="334" t="s">
        <v>1775</v>
      </c>
      <c r="G557" s="341">
        <v>47666</v>
      </c>
      <c r="H557" s="335" t="s">
        <v>1631</v>
      </c>
      <c r="I557" s="335"/>
      <c r="J557" s="341"/>
      <c r="K557" s="335"/>
      <c r="L557" s="335"/>
      <c r="M557" s="334"/>
      <c r="N557" s="341"/>
      <c r="O557" s="335"/>
      <c r="P557" s="335"/>
      <c r="Q557" s="341"/>
      <c r="R557" s="335"/>
      <c r="S557" s="335"/>
      <c r="T557" s="334"/>
      <c r="U557" s="335"/>
      <c r="V557" s="335"/>
      <c r="W557" s="335"/>
      <c r="X557" s="335"/>
      <c r="Y557" s="335"/>
      <c r="Z557" s="335"/>
      <c r="AA557" s="334"/>
      <c r="AB557" s="335"/>
      <c r="AC557" s="335"/>
      <c r="AD557" s="335"/>
      <c r="AE557" s="335"/>
      <c r="AF557" s="335"/>
      <c r="AG557" s="97" t="str">
        <f t="shared" ref="AG557" si="1081">IF(E557="","",IF(K557=0,IF(R557=0,IF(Y557=0,IF(AF557=0,"CUMPLE","NO CUMPLE"),"NO CUMPLE"),"NO CUMPLE"),"NO CUMPLE"))</f>
        <v>CUMPLE</v>
      </c>
      <c r="AH557" s="993"/>
      <c r="AI557" s="335"/>
      <c r="AJ557" s="335" t="str">
        <f t="shared" ref="AJ557" si="1082">IF(E557&gt;0,E557,"")</f>
        <v>SERVICONFOR LTDA</v>
      </c>
      <c r="AK557" s="335" t="s">
        <v>1631</v>
      </c>
      <c r="AL557" s="334" t="s">
        <v>1775</v>
      </c>
      <c r="AM557" s="341">
        <v>47666</v>
      </c>
      <c r="AN557" s="335"/>
      <c r="AO557" s="341"/>
      <c r="AP557" s="335"/>
      <c r="AQ557" s="335"/>
      <c r="AR557" s="335"/>
      <c r="AS557" s="334"/>
      <c r="AT557" s="341"/>
      <c r="AU557" s="335"/>
      <c r="AV557" s="335"/>
      <c r="AW557" s="335"/>
      <c r="AX557" s="335"/>
      <c r="AY557" s="335"/>
      <c r="AZ557" s="334"/>
      <c r="BA557" s="335"/>
      <c r="BB557" s="335"/>
      <c r="BC557" s="335"/>
      <c r="BD557" s="335"/>
      <c r="BE557" s="335"/>
      <c r="BF557" s="335"/>
      <c r="BG557" s="334"/>
      <c r="BH557" s="335"/>
      <c r="BI557" s="335"/>
      <c r="BJ557" s="335"/>
      <c r="BK557" s="335"/>
      <c r="BL557" s="97" t="str">
        <f t="shared" ref="BL557" si="1083">IF(AJ557="","",IF(AP557=0,IF(AW557=0,IF(BD557=0,IF(BK557=0,"CUMPLE","NO CUMPLE"),"NO CUMPLE"),"NO CUMPLE"),"NO CUMPLE"))</f>
        <v>CUMPLE</v>
      </c>
      <c r="BM557" s="993"/>
      <c r="BN557" s="335" t="str">
        <f t="shared" ref="BN557:BN568" si="1084">IF(E557&gt;0,E557,"")</f>
        <v>SERVICONFOR LTDA</v>
      </c>
      <c r="BO557" s="334" t="s">
        <v>1928</v>
      </c>
      <c r="BP557" s="335" t="s">
        <v>1631</v>
      </c>
      <c r="BQ557" s="335">
        <v>26</v>
      </c>
      <c r="BR557" s="335"/>
      <c r="BS557" s="335"/>
      <c r="BT557" s="334"/>
      <c r="BU557" s="335"/>
      <c r="BV557" s="335"/>
      <c r="BW557" s="335"/>
      <c r="BX557" s="335" t="str">
        <f t="shared" ref="BX557:BX568" si="1085">IF(S557&gt;0,S557,"")</f>
        <v/>
      </c>
      <c r="BY557" s="334"/>
      <c r="BZ557" s="335"/>
      <c r="CA557" s="335"/>
      <c r="CB557" s="335"/>
      <c r="CC557" s="335" t="str">
        <f t="shared" ref="CC557:CC568" si="1086">IF(Z557&gt;0,Z557,"")</f>
        <v/>
      </c>
      <c r="CD557" s="334"/>
      <c r="CE557" s="335"/>
      <c r="CF557" s="335"/>
      <c r="CG557" s="335"/>
      <c r="CH557" s="997">
        <f>Proponentes!N548</f>
        <v>0</v>
      </c>
      <c r="CI557" s="97" t="str">
        <f t="shared" ref="CI557:CI568" si="1087">IF(BN557="","",IF(CJ557=0,"CUMPLE","NO CUMPLE"))</f>
        <v>CUMPLE</v>
      </c>
      <c r="CJ557" s="998"/>
      <c r="CK557" s="335"/>
      <c r="CL557" s="97" t="str">
        <f t="shared" ref="CL557:CL568" si="1088">IF(E557&gt;0,E557,"")</f>
        <v>SERVICONFOR LTDA</v>
      </c>
      <c r="CM557" s="509" t="s">
        <v>332</v>
      </c>
      <c r="CN557" s="335" t="s">
        <v>1538</v>
      </c>
      <c r="CO557" s="335" t="s">
        <v>1631</v>
      </c>
      <c r="CP557" s="335"/>
      <c r="CQ557" s="97"/>
      <c r="CR557" s="334"/>
      <c r="CS557" s="335"/>
      <c r="CT557" s="335"/>
      <c r="CU557" s="335"/>
      <c r="CV557" s="97"/>
      <c r="CW557" s="334"/>
      <c r="CX557" s="335"/>
      <c r="CY557" s="335"/>
      <c r="CZ557" s="335"/>
      <c r="DA557" s="97"/>
      <c r="DB557" s="334"/>
      <c r="DC557" s="335"/>
      <c r="DD557" s="335"/>
      <c r="DE557" s="335"/>
      <c r="DF557" s="97" t="str">
        <f t="shared" ref="DF557" si="1089">IF(CL557="","",IF(CP557=0,IF(CU557=0,IF(CZ557=0,IF(DE557=0,"CUMPLE","NO CUMPLE"),"NO CUMPLE"),"NO CUMPLE"),"NO CUMPLE"))</f>
        <v>CUMPLE</v>
      </c>
      <c r="DG557" s="993"/>
      <c r="DH557" s="335"/>
      <c r="DI557" s="97" t="str">
        <f t="shared" ref="DI557" si="1090">IF(E557&gt;0,E557,"")</f>
        <v>SERVICONFOR LTDA</v>
      </c>
      <c r="DJ557" s="334" t="s">
        <v>332</v>
      </c>
      <c r="DK557" s="335" t="s">
        <v>1631</v>
      </c>
      <c r="DL557" s="335"/>
      <c r="DM557" s="97"/>
      <c r="DN557" s="334"/>
      <c r="DO557" s="335"/>
      <c r="DP557" s="335"/>
      <c r="DQ557" s="97"/>
      <c r="DR557" s="334"/>
      <c r="DS557" s="335"/>
      <c r="DT557" s="335"/>
      <c r="DU557" s="97"/>
      <c r="DV557" s="334"/>
      <c r="DW557" s="335"/>
      <c r="DX557" s="335"/>
      <c r="DY557" s="97" t="str">
        <f t="shared" ref="DY557" si="1091">IF(DI557="","",IF(DL557=0,IF(DP557=0,IF(DT557=0,IF(DX557=0,"CUMPLE","NO CUMPLE"),"NO CUMPLE"),"NO CUMPLE"),"NO CUMPLE"))</f>
        <v>CUMPLE</v>
      </c>
      <c r="DZ557" s="998"/>
      <c r="EA557" s="335"/>
      <c r="EB557" s="97" t="str">
        <f t="shared" ref="EB557:EB568" si="1092">IF(E557&gt;0,E557,"")</f>
        <v>SERVICONFOR LTDA</v>
      </c>
      <c r="EC557" s="334" t="s">
        <v>332</v>
      </c>
      <c r="ED557" s="335" t="s">
        <v>1631</v>
      </c>
      <c r="EE557" s="335"/>
      <c r="EF557" s="97"/>
      <c r="EG557" s="334"/>
      <c r="EH557" s="335"/>
      <c r="EI557" s="335"/>
      <c r="EJ557" s="97"/>
      <c r="EK557" s="334"/>
      <c r="EL557" s="335"/>
      <c r="EM557" s="335"/>
      <c r="EN557" s="97"/>
      <c r="EO557" s="334"/>
      <c r="EP557" s="335"/>
      <c r="EQ557" s="335"/>
      <c r="ER557" s="97" t="str">
        <f t="shared" ref="ER557" si="1093">IF(EB557="","",IF(EE557=0,IF(EI557=0,IF(EM557=0,IF(EQ557=0,"CUMPLE","NO CUMPLE"),"NO CUMPLE"),"NO CUMPLE"),"NO CUMPLE"))</f>
        <v>CUMPLE</v>
      </c>
      <c r="ES557" s="993"/>
      <c r="ET557" s="335"/>
      <c r="EU557" s="97" t="str">
        <f t="shared" ref="EU557:EU568" si="1094">IF(E557&gt;0,E557,"")</f>
        <v>SERVICONFOR LTDA</v>
      </c>
      <c r="EV557" s="343" t="s">
        <v>1929</v>
      </c>
      <c r="EW557" s="335" t="s">
        <v>1631</v>
      </c>
      <c r="EX557" s="335"/>
      <c r="EY557" s="97"/>
      <c r="EZ557" s="334"/>
      <c r="FA557" s="335"/>
      <c r="FB557" s="335"/>
      <c r="FC557" s="97"/>
      <c r="FD557" s="334"/>
      <c r="FE557" s="335"/>
      <c r="FF557" s="335"/>
      <c r="FG557" s="97"/>
      <c r="FH557" s="334"/>
      <c r="FI557" s="335"/>
      <c r="FJ557" s="335"/>
      <c r="FK557" s="97" t="str">
        <f t="shared" ref="FK557" si="1095">IF(EU557="","",IF(EX557=0,IF(FB557=0,IF(FF557=0,IF(FJ557=0,"CUMPLE","NO CUMPLE"),"NO CUMPLE"),"NO CUMPLE"),"NO CUMPLE"))</f>
        <v>CUMPLE</v>
      </c>
      <c r="FL557" s="993"/>
      <c r="FM557" s="335"/>
      <c r="FN557" s="97" t="str">
        <f t="shared" ref="FN557:FN568" si="1096">IF(E557&gt;0,E557,"")</f>
        <v>SERVICONFOR LTDA</v>
      </c>
      <c r="FO557" s="334" t="s">
        <v>814</v>
      </c>
      <c r="FP557" s="335"/>
      <c r="FQ557" s="97"/>
      <c r="FR557" s="334"/>
      <c r="FS557" s="335"/>
      <c r="FT557" s="97"/>
      <c r="FU557" s="334"/>
      <c r="FV557" s="335"/>
      <c r="FW557" s="97"/>
      <c r="FX557" s="334"/>
      <c r="FY557" s="335"/>
      <c r="FZ557" s="97" t="str">
        <f t="shared" ref="FZ557" si="1097">IF(FN557="","",IF(FP557=0,IF(FS557=0,IF(FV557=0,IF(FY557=0,"CUMPLE","NO CUMPLE"),"NO CUMPLE"),"NO CUMPLE"),"NO CUMPLE"))</f>
        <v>CUMPLE</v>
      </c>
      <c r="GA557" s="993"/>
      <c r="GB557" s="335"/>
      <c r="GC557" s="510" t="str">
        <f t="shared" ref="GC557:GC568" si="1098">IF(E557&gt;0,E557,"")</f>
        <v>SERVICONFOR LTDA</v>
      </c>
      <c r="GD557" s="336" t="s">
        <v>807</v>
      </c>
      <c r="GE557" s="337" t="s">
        <v>1631</v>
      </c>
      <c r="GF557" s="337"/>
      <c r="GG557" s="337"/>
      <c r="GH557" s="337"/>
      <c r="GI557" s="510"/>
      <c r="GJ557" s="336"/>
      <c r="GK557" s="337"/>
      <c r="GL557" s="337"/>
      <c r="GM557" s="337"/>
      <c r="GN557" s="337"/>
      <c r="GO557" s="510"/>
      <c r="GP557" s="336"/>
      <c r="GQ557" s="337"/>
      <c r="GR557" s="337"/>
      <c r="GS557" s="337"/>
      <c r="GT557" s="337"/>
      <c r="GU557" s="510"/>
      <c r="GV557" s="336"/>
      <c r="GW557" s="337"/>
      <c r="GX557" s="337"/>
      <c r="GY557" s="337"/>
      <c r="GZ557" s="336"/>
      <c r="HA557" s="510" t="str">
        <f t="shared" ref="HA557" si="1099">IF(GC557="","",IF(GH557=0,IF(GN557=0,IF(GT557=0,IF(GZ557=0,"CUMPLE","NO CUMPLE"),"NO CUMPLE"),"NO CUMPLE"),"NO CUMPLE"))</f>
        <v>CUMPLE</v>
      </c>
      <c r="HB557" s="994"/>
      <c r="HC557" s="337"/>
      <c r="HD557" s="510" t="str">
        <f t="shared" ref="HD557:HD568" si="1100">IF(E557&gt;0,E557,"")</f>
        <v>SERVICONFOR LTDA</v>
      </c>
      <c r="HE557" s="336" t="s">
        <v>1391</v>
      </c>
      <c r="HF557" s="337" t="s">
        <v>1631</v>
      </c>
      <c r="HG557" s="337"/>
      <c r="HH557" s="336"/>
      <c r="HI557" s="510"/>
      <c r="HJ557" s="336"/>
      <c r="HK557" s="337"/>
      <c r="HL557" s="337"/>
      <c r="HM557" s="336"/>
      <c r="HN557" s="510"/>
      <c r="HO557" s="336"/>
      <c r="HP557" s="337"/>
      <c r="HQ557" s="337"/>
      <c r="HR557" s="337"/>
      <c r="HS557" s="510"/>
      <c r="HT557" s="336"/>
      <c r="HU557" s="337"/>
      <c r="HV557" s="337"/>
      <c r="HW557" s="337"/>
      <c r="HX557" s="97" t="str">
        <f t="shared" ref="HX557" si="1101">IF(HD557="","",IF(HH557=0,IF(HM557=0,IF(HR557=0,IF(HW557=0,"CUMPLE","NO CUMPLE"),"NO CUMPLE"),"NO CUMPLE"),"NO CUMPLE"))</f>
        <v>CUMPLE</v>
      </c>
      <c r="HY557" s="994"/>
      <c r="HZ557" s="337"/>
      <c r="IA557" s="510" t="str">
        <f t="shared" ref="IA557:IA568" si="1102">IF(E557&gt;0,E557,"")</f>
        <v>SERVICONFOR LTDA</v>
      </c>
      <c r="IB557" s="336" t="s">
        <v>1896</v>
      </c>
      <c r="IC557" s="337" t="s">
        <v>1631</v>
      </c>
      <c r="ID557" s="337"/>
      <c r="IE557" s="510"/>
      <c r="IF557" s="336"/>
      <c r="IG557" s="337"/>
      <c r="IH557" s="337"/>
      <c r="II557" s="510"/>
      <c r="IJ557" s="336"/>
      <c r="IK557" s="337"/>
      <c r="IL557" s="337"/>
      <c r="IM557" s="510"/>
      <c r="IN557" s="336"/>
      <c r="IO557" s="337"/>
      <c r="IP557" s="337"/>
      <c r="IQ557" s="97" t="str">
        <f>IF(IA557="","",IF(ID557=0,IF(IH558=0,IF(IL557=0,IF(IP557=0,"CUMPLE","NO CUMPLE"),"NO CUMPLE"),"NO CUMPLE"),"NO CUMPLE"))</f>
        <v>CUMPLE</v>
      </c>
      <c r="IR557" s="994"/>
      <c r="IS557" s="337"/>
      <c r="IT557" s="337" t="s">
        <v>1631</v>
      </c>
      <c r="IU557" s="337">
        <v>1</v>
      </c>
      <c r="IV557" s="510" t="str">
        <f t="shared" ref="IV557:IV568" si="1103">IF(IT557&lt;&gt;"",IF(IT557="SI","CUMPLE","NO CUMPLE"),"")</f>
        <v>CUMPLE</v>
      </c>
      <c r="IW557" s="995"/>
    </row>
    <row r="558" spans="1:257" x14ac:dyDescent="0.25">
      <c r="A558" s="996"/>
      <c r="B558" s="507">
        <v>2</v>
      </c>
      <c r="C558" s="97" t="str">
        <f>IF(Proponentes!B549&gt;0,Proponentes!B549,"")</f>
        <v/>
      </c>
      <c r="D558" s="335"/>
      <c r="E558" s="335"/>
      <c r="F558" s="334"/>
      <c r="G558" s="335"/>
      <c r="H558" s="335"/>
      <c r="I558" s="335"/>
      <c r="J558" s="335"/>
      <c r="K558" s="335"/>
      <c r="L558" s="335"/>
      <c r="M558" s="334"/>
      <c r="N558" s="335"/>
      <c r="O558" s="335"/>
      <c r="P558" s="335"/>
      <c r="Q558" s="335"/>
      <c r="R558" s="335"/>
      <c r="S558" s="335"/>
      <c r="T558" s="334"/>
      <c r="U558" s="335"/>
      <c r="V558" s="335"/>
      <c r="W558" s="335"/>
      <c r="X558" s="335"/>
      <c r="Y558" s="335"/>
      <c r="Z558" s="335"/>
      <c r="AA558" s="334"/>
      <c r="AB558" s="335"/>
      <c r="AC558" s="335"/>
      <c r="AD558" s="335"/>
      <c r="AE558" s="335"/>
      <c r="AF558" s="335"/>
      <c r="AG558" s="97" t="str">
        <f t="shared" si="1073"/>
        <v/>
      </c>
      <c r="AH558" s="993"/>
      <c r="AI558" s="335"/>
      <c r="AJ558" s="335" t="str">
        <f t="shared" ref="AJ558:AJ581" si="1104">IF(E558&gt;0,E558,"")</f>
        <v/>
      </c>
      <c r="AK558" s="335"/>
      <c r="AL558" s="334"/>
      <c r="AM558" s="335"/>
      <c r="AN558" s="335"/>
      <c r="AO558" s="335"/>
      <c r="AP558" s="335"/>
      <c r="AQ558" s="335"/>
      <c r="AR558" s="335"/>
      <c r="AS558" s="334"/>
      <c r="AT558" s="335"/>
      <c r="AU558" s="335"/>
      <c r="AV558" s="335"/>
      <c r="AW558" s="335"/>
      <c r="AX558" s="335"/>
      <c r="AY558" s="335"/>
      <c r="AZ558" s="334"/>
      <c r="BA558" s="335"/>
      <c r="BB558" s="335"/>
      <c r="BC558" s="335"/>
      <c r="BD558" s="335"/>
      <c r="BE558" s="335"/>
      <c r="BF558" s="335"/>
      <c r="BG558" s="334"/>
      <c r="BH558" s="335"/>
      <c r="BI558" s="335"/>
      <c r="BJ558" s="335"/>
      <c r="BK558" s="335"/>
      <c r="BL558" s="97" t="str">
        <f t="shared" si="1055"/>
        <v/>
      </c>
      <c r="BM558" s="993"/>
      <c r="BN558" s="335" t="str">
        <f t="shared" si="1084"/>
        <v/>
      </c>
      <c r="BO558" s="334"/>
      <c r="BP558" s="335"/>
      <c r="BQ558" s="335"/>
      <c r="BR558" s="335"/>
      <c r="BS558" s="335" t="str">
        <f t="shared" ref="BS558:BS568" si="1105">IF(L558&gt;0,L558,"")</f>
        <v/>
      </c>
      <c r="BT558" s="334"/>
      <c r="BU558" s="335"/>
      <c r="BV558" s="335"/>
      <c r="BW558" s="335"/>
      <c r="BX558" s="335" t="str">
        <f t="shared" si="1085"/>
        <v/>
      </c>
      <c r="BY558" s="334"/>
      <c r="BZ558" s="335"/>
      <c r="CA558" s="335"/>
      <c r="CB558" s="335"/>
      <c r="CC558" s="335" t="str">
        <f t="shared" si="1086"/>
        <v/>
      </c>
      <c r="CD558" s="334"/>
      <c r="CE558" s="335"/>
      <c r="CF558" s="335"/>
      <c r="CG558" s="335"/>
      <c r="CH558" s="997"/>
      <c r="CI558" s="97" t="str">
        <f t="shared" si="1087"/>
        <v/>
      </c>
      <c r="CJ558" s="998"/>
      <c r="CK558" s="335"/>
      <c r="CL558" s="97" t="str">
        <f t="shared" si="1088"/>
        <v/>
      </c>
      <c r="CM558" s="334"/>
      <c r="CN558" s="335"/>
      <c r="CO558" s="335"/>
      <c r="CP558" s="335"/>
      <c r="CQ558" s="97"/>
      <c r="CR558" s="334"/>
      <c r="CS558" s="335"/>
      <c r="CT558" s="335"/>
      <c r="CU558" s="335"/>
      <c r="CV558" s="97"/>
      <c r="CW558" s="334"/>
      <c r="CX558" s="335"/>
      <c r="CY558" s="335"/>
      <c r="CZ558" s="335"/>
      <c r="DA558" s="97"/>
      <c r="DB558" s="334"/>
      <c r="DC558" s="335"/>
      <c r="DD558" s="335"/>
      <c r="DE558" s="335"/>
      <c r="DF558" s="97" t="str">
        <f t="shared" si="1062"/>
        <v/>
      </c>
      <c r="DG558" s="993"/>
      <c r="DH558" s="335"/>
      <c r="DI558" s="97" t="str">
        <f t="shared" si="1063"/>
        <v/>
      </c>
      <c r="DJ558" s="334"/>
      <c r="DK558" s="335"/>
      <c r="DL558" s="335"/>
      <c r="DM558" s="97"/>
      <c r="DN558" s="334"/>
      <c r="DO558" s="335"/>
      <c r="DP558" s="335"/>
      <c r="DQ558" s="97"/>
      <c r="DR558" s="334"/>
      <c r="DS558" s="335"/>
      <c r="DT558" s="335"/>
      <c r="DU558" s="97"/>
      <c r="DV558" s="334"/>
      <c r="DW558" s="335"/>
      <c r="DX558" s="335"/>
      <c r="DY558" s="97" t="str">
        <f t="shared" si="1064"/>
        <v/>
      </c>
      <c r="DZ558" s="998"/>
      <c r="EA558" s="335"/>
      <c r="EB558" s="97" t="str">
        <f t="shared" si="1092"/>
        <v/>
      </c>
      <c r="EC558" s="334"/>
      <c r="ED558" s="335"/>
      <c r="EE558" s="335"/>
      <c r="EF558" s="97"/>
      <c r="EG558" s="334"/>
      <c r="EH558" s="335"/>
      <c r="EI558" s="335"/>
      <c r="EJ558" s="97"/>
      <c r="EK558" s="334"/>
      <c r="EL558" s="335"/>
      <c r="EM558" s="335"/>
      <c r="EN558" s="97"/>
      <c r="EO558" s="334"/>
      <c r="EP558" s="335"/>
      <c r="EQ558" s="335"/>
      <c r="ER558" s="97" t="str">
        <f t="shared" si="1065"/>
        <v/>
      </c>
      <c r="ES558" s="993"/>
      <c r="ET558" s="335"/>
      <c r="EU558" s="97" t="str">
        <f t="shared" si="1094"/>
        <v/>
      </c>
      <c r="EV558" s="334"/>
      <c r="EW558" s="335"/>
      <c r="EX558" s="335"/>
      <c r="EY558" s="97"/>
      <c r="EZ558" s="334"/>
      <c r="FA558" s="335"/>
      <c r="FB558" s="335"/>
      <c r="FC558" s="97"/>
      <c r="FD558" s="334"/>
      <c r="FE558" s="335"/>
      <c r="FF558" s="335"/>
      <c r="FG558" s="97"/>
      <c r="FH558" s="334"/>
      <c r="FI558" s="335"/>
      <c r="FJ558" s="335"/>
      <c r="FK558" s="97" t="str">
        <f t="shared" si="1066"/>
        <v/>
      </c>
      <c r="FL558" s="993"/>
      <c r="FM558" s="335"/>
      <c r="FN558" s="97" t="str">
        <f t="shared" si="1096"/>
        <v/>
      </c>
      <c r="FO558" s="334"/>
      <c r="FP558" s="335"/>
      <c r="FQ558" s="97"/>
      <c r="FR558" s="334"/>
      <c r="FS558" s="335"/>
      <c r="FT558" s="97"/>
      <c r="FU558" s="334"/>
      <c r="FV558" s="335"/>
      <c r="FW558" s="97"/>
      <c r="FX558" s="334"/>
      <c r="FY558" s="335"/>
      <c r="FZ558" s="97" t="str">
        <f t="shared" si="1067"/>
        <v/>
      </c>
      <c r="GA558" s="993"/>
      <c r="GB558" s="335"/>
      <c r="GC558" s="510" t="str">
        <f t="shared" si="1098"/>
        <v/>
      </c>
      <c r="GD558" s="336"/>
      <c r="GE558" s="337"/>
      <c r="GF558" s="337"/>
      <c r="GG558" s="337"/>
      <c r="GH558" s="337"/>
      <c r="GI558" s="510"/>
      <c r="GJ558" s="336"/>
      <c r="GK558" s="337"/>
      <c r="GL558" s="337"/>
      <c r="GM558" s="337"/>
      <c r="GN558" s="337"/>
      <c r="GO558" s="510"/>
      <c r="GP558" s="336"/>
      <c r="GQ558" s="337"/>
      <c r="GR558" s="337"/>
      <c r="GS558" s="337"/>
      <c r="GT558" s="337"/>
      <c r="GU558" s="510"/>
      <c r="GV558" s="336"/>
      <c r="GW558" s="337"/>
      <c r="GX558" s="337"/>
      <c r="GY558" s="337"/>
      <c r="GZ558" s="336"/>
      <c r="HA558" s="510" t="str">
        <f t="shared" si="1068"/>
        <v/>
      </c>
      <c r="HB558" s="994"/>
      <c r="HC558" s="337"/>
      <c r="HD558" s="510" t="str">
        <f t="shared" si="1100"/>
        <v/>
      </c>
      <c r="HE558" s="336"/>
      <c r="HF558" s="337"/>
      <c r="HG558" s="337"/>
      <c r="HH558" s="336"/>
      <c r="HI558" s="510"/>
      <c r="HJ558" s="336"/>
      <c r="HK558" s="337"/>
      <c r="HL558" s="337"/>
      <c r="HM558" s="336"/>
      <c r="HN558" s="510"/>
      <c r="HO558" s="336"/>
      <c r="HP558" s="337"/>
      <c r="HQ558" s="337"/>
      <c r="HR558" s="337"/>
      <c r="HS558" s="510"/>
      <c r="HT558" s="336"/>
      <c r="HU558" s="337"/>
      <c r="HV558" s="337"/>
      <c r="HW558" s="337"/>
      <c r="HX558" s="97" t="str">
        <f t="shared" si="1069"/>
        <v/>
      </c>
      <c r="HY558" s="994"/>
      <c r="HZ558" s="337"/>
      <c r="IA558" s="510" t="str">
        <f t="shared" si="1102"/>
        <v/>
      </c>
      <c r="IB558" s="336"/>
      <c r="IC558" s="337"/>
      <c r="ID558" s="337"/>
      <c r="IE558" s="510"/>
      <c r="IF558" s="336"/>
      <c r="IG558" s="337"/>
      <c r="IH558" s="337"/>
      <c r="II558" s="510"/>
      <c r="IJ558" s="336"/>
      <c r="IK558" s="337"/>
      <c r="IL558" s="337"/>
      <c r="IM558" s="510"/>
      <c r="IN558" s="336"/>
      <c r="IO558" s="337"/>
      <c r="IP558" s="337"/>
      <c r="IQ558" s="97" t="str">
        <f>IF(IA558="","",IF(ID558=0,IF(#REF!=0,IF(IL558=0,IF(IP558=0,"CUMPLE","NO CUMPLE"),"NO CUMPLE"),"NO CUMPLE"),"NO CUMPLE"))</f>
        <v/>
      </c>
      <c r="IR558" s="994"/>
      <c r="IS558" s="337"/>
      <c r="IT558" s="337"/>
      <c r="IU558" s="337"/>
      <c r="IV558" s="510" t="str">
        <f t="shared" si="1103"/>
        <v/>
      </c>
      <c r="IW558" s="995"/>
    </row>
    <row r="559" spans="1:257" x14ac:dyDescent="0.25">
      <c r="A559" s="996"/>
      <c r="B559" s="507">
        <v>3</v>
      </c>
      <c r="C559" s="97" t="str">
        <f>IF(Proponentes!B550&gt;0,Proponentes!B550,"")</f>
        <v/>
      </c>
      <c r="D559" s="335"/>
      <c r="E559" s="335"/>
      <c r="F559" s="334"/>
      <c r="G559" s="335"/>
      <c r="H559" s="335"/>
      <c r="I559" s="335"/>
      <c r="J559" s="335"/>
      <c r="K559" s="335"/>
      <c r="L559" s="335"/>
      <c r="M559" s="334"/>
      <c r="N559" s="335"/>
      <c r="O559" s="335"/>
      <c r="P559" s="335"/>
      <c r="Q559" s="335"/>
      <c r="R559" s="335"/>
      <c r="S559" s="335"/>
      <c r="T559" s="334"/>
      <c r="U559" s="335"/>
      <c r="V559" s="335"/>
      <c r="W559" s="335"/>
      <c r="X559" s="335"/>
      <c r="Y559" s="335"/>
      <c r="Z559" s="335"/>
      <c r="AA559" s="334"/>
      <c r="AB559" s="335"/>
      <c r="AC559" s="335"/>
      <c r="AD559" s="335"/>
      <c r="AE559" s="335"/>
      <c r="AF559" s="335"/>
      <c r="AG559" s="97" t="str">
        <f t="shared" si="1073"/>
        <v/>
      </c>
      <c r="AH559" s="993"/>
      <c r="AI559" s="335"/>
      <c r="AJ559" s="335" t="str">
        <f t="shared" si="1104"/>
        <v/>
      </c>
      <c r="AK559" s="335"/>
      <c r="AL559" s="334"/>
      <c r="AM559" s="335"/>
      <c r="AN559" s="335"/>
      <c r="AO559" s="335"/>
      <c r="AP559" s="335"/>
      <c r="AQ559" s="335"/>
      <c r="AR559" s="335"/>
      <c r="AS559" s="334"/>
      <c r="AT559" s="335"/>
      <c r="AU559" s="335"/>
      <c r="AV559" s="335"/>
      <c r="AW559" s="335"/>
      <c r="AX559" s="335"/>
      <c r="AY559" s="335"/>
      <c r="AZ559" s="334"/>
      <c r="BA559" s="335"/>
      <c r="BB559" s="335"/>
      <c r="BC559" s="335"/>
      <c r="BD559" s="335"/>
      <c r="BE559" s="335"/>
      <c r="BF559" s="335"/>
      <c r="BG559" s="334"/>
      <c r="BH559" s="335"/>
      <c r="BI559" s="335"/>
      <c r="BJ559" s="335"/>
      <c r="BK559" s="335"/>
      <c r="BL559" s="97" t="str">
        <f t="shared" si="1055"/>
        <v/>
      </c>
      <c r="BM559" s="993"/>
      <c r="BN559" s="335" t="str">
        <f t="shared" si="1084"/>
        <v/>
      </c>
      <c r="BO559" s="334"/>
      <c r="BP559" s="335"/>
      <c r="BQ559" s="335"/>
      <c r="BR559" s="335"/>
      <c r="BS559" s="335" t="str">
        <f t="shared" si="1105"/>
        <v/>
      </c>
      <c r="BT559" s="334"/>
      <c r="BU559" s="335"/>
      <c r="BV559" s="335"/>
      <c r="BW559" s="335"/>
      <c r="BX559" s="335" t="str">
        <f t="shared" si="1085"/>
        <v/>
      </c>
      <c r="BY559" s="334"/>
      <c r="BZ559" s="335"/>
      <c r="CA559" s="335"/>
      <c r="CB559" s="335"/>
      <c r="CC559" s="335" t="str">
        <f t="shared" si="1086"/>
        <v/>
      </c>
      <c r="CD559" s="334"/>
      <c r="CE559" s="335"/>
      <c r="CF559" s="335"/>
      <c r="CG559" s="335"/>
      <c r="CH559" s="997"/>
      <c r="CI559" s="97" t="str">
        <f t="shared" si="1087"/>
        <v/>
      </c>
      <c r="CJ559" s="998"/>
      <c r="CK559" s="335"/>
      <c r="CL559" s="97" t="str">
        <f t="shared" si="1088"/>
        <v/>
      </c>
      <c r="CM559" s="334"/>
      <c r="CN559" s="335"/>
      <c r="CO559" s="335"/>
      <c r="CP559" s="335"/>
      <c r="CQ559" s="97"/>
      <c r="CR559" s="334"/>
      <c r="CS559" s="335"/>
      <c r="CT559" s="335"/>
      <c r="CU559" s="335"/>
      <c r="CV559" s="97"/>
      <c r="CW559" s="334"/>
      <c r="CX559" s="335"/>
      <c r="CY559" s="335"/>
      <c r="CZ559" s="335"/>
      <c r="DA559" s="97"/>
      <c r="DB559" s="334"/>
      <c r="DC559" s="335"/>
      <c r="DD559" s="335"/>
      <c r="DE559" s="335"/>
      <c r="DF559" s="97" t="str">
        <f t="shared" si="1062"/>
        <v/>
      </c>
      <c r="DG559" s="993"/>
      <c r="DH559" s="335"/>
      <c r="DI559" s="97" t="str">
        <f t="shared" si="1063"/>
        <v/>
      </c>
      <c r="DJ559" s="334"/>
      <c r="DK559" s="335"/>
      <c r="DL559" s="335"/>
      <c r="DM559" s="97"/>
      <c r="DN559" s="334"/>
      <c r="DO559" s="335"/>
      <c r="DP559" s="335"/>
      <c r="DQ559" s="97"/>
      <c r="DR559" s="334"/>
      <c r="DS559" s="335"/>
      <c r="DT559" s="335"/>
      <c r="DU559" s="97"/>
      <c r="DV559" s="334"/>
      <c r="DW559" s="335"/>
      <c r="DX559" s="335"/>
      <c r="DY559" s="97" t="str">
        <f t="shared" si="1064"/>
        <v/>
      </c>
      <c r="DZ559" s="998"/>
      <c r="EA559" s="335"/>
      <c r="EB559" s="97" t="str">
        <f t="shared" si="1092"/>
        <v/>
      </c>
      <c r="EC559" s="334"/>
      <c r="ED559" s="335"/>
      <c r="EE559" s="335"/>
      <c r="EF559" s="97"/>
      <c r="EG559" s="334"/>
      <c r="EH559" s="335"/>
      <c r="EI559" s="335"/>
      <c r="EJ559" s="97"/>
      <c r="EK559" s="334"/>
      <c r="EL559" s="335"/>
      <c r="EM559" s="335"/>
      <c r="EN559" s="97"/>
      <c r="EO559" s="334"/>
      <c r="EP559" s="335"/>
      <c r="EQ559" s="335"/>
      <c r="ER559" s="97" t="str">
        <f t="shared" si="1065"/>
        <v/>
      </c>
      <c r="ES559" s="993"/>
      <c r="ET559" s="335"/>
      <c r="EU559" s="97" t="str">
        <f t="shared" si="1094"/>
        <v/>
      </c>
      <c r="EV559" s="334"/>
      <c r="EW559" s="335"/>
      <c r="EX559" s="335"/>
      <c r="EY559" s="97"/>
      <c r="EZ559" s="334"/>
      <c r="FA559" s="335"/>
      <c r="FB559" s="335"/>
      <c r="FC559" s="97"/>
      <c r="FD559" s="334"/>
      <c r="FE559" s="335"/>
      <c r="FF559" s="335"/>
      <c r="FG559" s="97"/>
      <c r="FH559" s="334"/>
      <c r="FI559" s="335"/>
      <c r="FJ559" s="335"/>
      <c r="FK559" s="97" t="str">
        <f t="shared" si="1066"/>
        <v/>
      </c>
      <c r="FL559" s="993"/>
      <c r="FM559" s="335"/>
      <c r="FN559" s="97" t="str">
        <f t="shared" si="1096"/>
        <v/>
      </c>
      <c r="FO559" s="334"/>
      <c r="FP559" s="335"/>
      <c r="FQ559" s="97"/>
      <c r="FR559" s="334"/>
      <c r="FS559" s="335"/>
      <c r="FT559" s="97"/>
      <c r="FU559" s="334"/>
      <c r="FV559" s="335"/>
      <c r="FW559" s="97"/>
      <c r="FX559" s="334"/>
      <c r="FY559" s="335"/>
      <c r="FZ559" s="97" t="str">
        <f t="shared" si="1067"/>
        <v/>
      </c>
      <c r="GA559" s="993"/>
      <c r="GB559" s="335"/>
      <c r="GC559" s="510" t="str">
        <f t="shared" si="1098"/>
        <v/>
      </c>
      <c r="GD559" s="336"/>
      <c r="GE559" s="337"/>
      <c r="GF559" s="337"/>
      <c r="GG559" s="337"/>
      <c r="GH559" s="337"/>
      <c r="GI559" s="510"/>
      <c r="GJ559" s="336"/>
      <c r="GK559" s="337"/>
      <c r="GL559" s="337"/>
      <c r="GM559" s="337"/>
      <c r="GN559" s="337"/>
      <c r="GO559" s="510"/>
      <c r="GP559" s="336"/>
      <c r="GQ559" s="337"/>
      <c r="GR559" s="337"/>
      <c r="GS559" s="337"/>
      <c r="GT559" s="337"/>
      <c r="GU559" s="510"/>
      <c r="GV559" s="336"/>
      <c r="GW559" s="337"/>
      <c r="GX559" s="337"/>
      <c r="GY559" s="337"/>
      <c r="GZ559" s="336"/>
      <c r="HA559" s="510" t="str">
        <f t="shared" si="1068"/>
        <v/>
      </c>
      <c r="HB559" s="994"/>
      <c r="HC559" s="337"/>
      <c r="HD559" s="510" t="str">
        <f t="shared" si="1100"/>
        <v/>
      </c>
      <c r="HE559" s="336"/>
      <c r="HF559" s="337"/>
      <c r="HG559" s="337"/>
      <c r="HH559" s="336"/>
      <c r="HI559" s="510"/>
      <c r="HJ559" s="336"/>
      <c r="HK559" s="337"/>
      <c r="HL559" s="337"/>
      <c r="HM559" s="336"/>
      <c r="HN559" s="510"/>
      <c r="HO559" s="336"/>
      <c r="HP559" s="337"/>
      <c r="HQ559" s="337"/>
      <c r="HR559" s="337"/>
      <c r="HS559" s="510"/>
      <c r="HT559" s="336"/>
      <c r="HU559" s="337"/>
      <c r="HV559" s="337"/>
      <c r="HW559" s="337"/>
      <c r="HX559" s="97" t="str">
        <f t="shared" si="1069"/>
        <v/>
      </c>
      <c r="HY559" s="994"/>
      <c r="HZ559" s="337"/>
      <c r="IA559" s="510" t="str">
        <f t="shared" si="1102"/>
        <v/>
      </c>
      <c r="IB559" s="336"/>
      <c r="IC559" s="337"/>
      <c r="ID559" s="337"/>
      <c r="IE559" s="510"/>
      <c r="IF559" s="336"/>
      <c r="IG559" s="337"/>
      <c r="IH559" s="337"/>
      <c r="II559" s="510"/>
      <c r="IJ559" s="336"/>
      <c r="IK559" s="337"/>
      <c r="IL559" s="337"/>
      <c r="IM559" s="510"/>
      <c r="IN559" s="336"/>
      <c r="IO559" s="337"/>
      <c r="IP559" s="337"/>
      <c r="IQ559" s="97" t="str">
        <f t="shared" ref="IQ559:IQ568" si="1106">IF(IA559="","",IF(ID559=0,IF(IH559=0,IF(IL559=0,IF(IP559=0,"CUMPLE","NO CUMPLE"),"NO CUMPLE"),"NO CUMPLE"),"NO CUMPLE"))</f>
        <v/>
      </c>
      <c r="IR559" s="994"/>
      <c r="IS559" s="337"/>
      <c r="IT559" s="337"/>
      <c r="IU559" s="337"/>
      <c r="IV559" s="510" t="str">
        <f t="shared" si="1103"/>
        <v/>
      </c>
      <c r="IW559" s="995"/>
    </row>
    <row r="560" spans="1:257" x14ac:dyDescent="0.25">
      <c r="A560" s="996"/>
      <c r="B560" s="507">
        <v>4</v>
      </c>
      <c r="C560" s="97" t="str">
        <f>IF(Proponentes!B551&gt;0,Proponentes!B551,"")</f>
        <v/>
      </c>
      <c r="D560" s="335"/>
      <c r="E560" s="335"/>
      <c r="F560" s="334"/>
      <c r="G560" s="335"/>
      <c r="H560" s="335"/>
      <c r="I560" s="335"/>
      <c r="J560" s="335"/>
      <c r="K560" s="335"/>
      <c r="L560" s="335"/>
      <c r="M560" s="334"/>
      <c r="N560" s="335"/>
      <c r="O560" s="335"/>
      <c r="P560" s="335"/>
      <c r="Q560" s="335"/>
      <c r="R560" s="335"/>
      <c r="S560" s="335"/>
      <c r="T560" s="334"/>
      <c r="U560" s="335"/>
      <c r="V560" s="335"/>
      <c r="W560" s="335"/>
      <c r="X560" s="335"/>
      <c r="Y560" s="335"/>
      <c r="Z560" s="335"/>
      <c r="AA560" s="334"/>
      <c r="AB560" s="335"/>
      <c r="AC560" s="335"/>
      <c r="AD560" s="335"/>
      <c r="AE560" s="335"/>
      <c r="AF560" s="335"/>
      <c r="AG560" s="97" t="str">
        <f t="shared" si="1073"/>
        <v/>
      </c>
      <c r="AH560" s="993"/>
      <c r="AI560" s="335"/>
      <c r="AJ560" s="335" t="str">
        <f t="shared" si="1104"/>
        <v/>
      </c>
      <c r="AK560" s="335"/>
      <c r="AL560" s="334"/>
      <c r="AM560" s="335"/>
      <c r="AN560" s="335"/>
      <c r="AO560" s="335"/>
      <c r="AP560" s="335"/>
      <c r="AQ560" s="335"/>
      <c r="AR560" s="335"/>
      <c r="AS560" s="334"/>
      <c r="AT560" s="335"/>
      <c r="AU560" s="335"/>
      <c r="AV560" s="335"/>
      <c r="AW560" s="335"/>
      <c r="AX560" s="335"/>
      <c r="AY560" s="335"/>
      <c r="AZ560" s="334"/>
      <c r="BA560" s="335"/>
      <c r="BB560" s="335"/>
      <c r="BC560" s="335"/>
      <c r="BD560" s="335"/>
      <c r="BE560" s="335"/>
      <c r="BF560" s="335"/>
      <c r="BG560" s="334"/>
      <c r="BH560" s="335"/>
      <c r="BI560" s="335"/>
      <c r="BJ560" s="335"/>
      <c r="BK560" s="335"/>
      <c r="BL560" s="97" t="str">
        <f t="shared" si="1055"/>
        <v/>
      </c>
      <c r="BM560" s="993"/>
      <c r="BN560" s="335" t="str">
        <f t="shared" si="1084"/>
        <v/>
      </c>
      <c r="BO560" s="334"/>
      <c r="BP560" s="335"/>
      <c r="BQ560" s="335"/>
      <c r="BR560" s="335"/>
      <c r="BS560" s="335" t="str">
        <f t="shared" si="1105"/>
        <v/>
      </c>
      <c r="BT560" s="334"/>
      <c r="BU560" s="335"/>
      <c r="BV560" s="335"/>
      <c r="BW560" s="335"/>
      <c r="BX560" s="335" t="str">
        <f t="shared" si="1085"/>
        <v/>
      </c>
      <c r="BY560" s="334"/>
      <c r="BZ560" s="335"/>
      <c r="CA560" s="335"/>
      <c r="CB560" s="335"/>
      <c r="CC560" s="335" t="str">
        <f t="shared" si="1086"/>
        <v/>
      </c>
      <c r="CD560" s="334"/>
      <c r="CE560" s="335"/>
      <c r="CF560" s="335"/>
      <c r="CG560" s="335"/>
      <c r="CH560" s="997"/>
      <c r="CI560" s="97" t="str">
        <f t="shared" si="1087"/>
        <v/>
      </c>
      <c r="CJ560" s="998"/>
      <c r="CK560" s="335"/>
      <c r="CL560" s="97" t="str">
        <f t="shared" si="1088"/>
        <v/>
      </c>
      <c r="CM560" s="334"/>
      <c r="CN560" s="335"/>
      <c r="CO560" s="335"/>
      <c r="CP560" s="335"/>
      <c r="CQ560" s="97"/>
      <c r="CR560" s="334"/>
      <c r="CS560" s="335"/>
      <c r="CT560" s="335"/>
      <c r="CU560" s="335"/>
      <c r="CV560" s="97"/>
      <c r="CW560" s="334"/>
      <c r="CX560" s="335"/>
      <c r="CY560" s="335"/>
      <c r="CZ560" s="335"/>
      <c r="DA560" s="97"/>
      <c r="DB560" s="334"/>
      <c r="DC560" s="335"/>
      <c r="DD560" s="335"/>
      <c r="DE560" s="335"/>
      <c r="DF560" s="97" t="str">
        <f t="shared" si="1062"/>
        <v/>
      </c>
      <c r="DG560" s="993"/>
      <c r="DH560" s="335"/>
      <c r="DI560" s="97" t="str">
        <f t="shared" si="1063"/>
        <v/>
      </c>
      <c r="DJ560" s="334"/>
      <c r="DK560" s="335"/>
      <c r="DL560" s="335"/>
      <c r="DM560" s="97"/>
      <c r="DN560" s="334"/>
      <c r="DO560" s="335"/>
      <c r="DP560" s="335"/>
      <c r="DQ560" s="97"/>
      <c r="DR560" s="334"/>
      <c r="DS560" s="335"/>
      <c r="DT560" s="335"/>
      <c r="DU560" s="97"/>
      <c r="DV560" s="334"/>
      <c r="DW560" s="335"/>
      <c r="DX560" s="335"/>
      <c r="DY560" s="97" t="str">
        <f t="shared" si="1064"/>
        <v/>
      </c>
      <c r="DZ560" s="998"/>
      <c r="EA560" s="335"/>
      <c r="EB560" s="97" t="str">
        <f t="shared" si="1092"/>
        <v/>
      </c>
      <c r="EC560" s="334"/>
      <c r="ED560" s="335"/>
      <c r="EE560" s="335"/>
      <c r="EF560" s="97"/>
      <c r="EG560" s="334"/>
      <c r="EH560" s="335"/>
      <c r="EI560" s="335"/>
      <c r="EJ560" s="97"/>
      <c r="EK560" s="334"/>
      <c r="EL560" s="335"/>
      <c r="EM560" s="335"/>
      <c r="EN560" s="97"/>
      <c r="EO560" s="334"/>
      <c r="EP560" s="335"/>
      <c r="EQ560" s="335"/>
      <c r="ER560" s="97" t="str">
        <f t="shared" si="1065"/>
        <v/>
      </c>
      <c r="ES560" s="993"/>
      <c r="ET560" s="335"/>
      <c r="EU560" s="97" t="str">
        <f t="shared" si="1094"/>
        <v/>
      </c>
      <c r="EV560" s="334"/>
      <c r="EW560" s="335"/>
      <c r="EX560" s="335"/>
      <c r="EY560" s="97"/>
      <c r="EZ560" s="334"/>
      <c r="FA560" s="335"/>
      <c r="FB560" s="335"/>
      <c r="FC560" s="97"/>
      <c r="FD560" s="334"/>
      <c r="FE560" s="335"/>
      <c r="FF560" s="335"/>
      <c r="FG560" s="97"/>
      <c r="FH560" s="334"/>
      <c r="FI560" s="335"/>
      <c r="FJ560" s="335"/>
      <c r="FK560" s="97" t="str">
        <f t="shared" si="1066"/>
        <v/>
      </c>
      <c r="FL560" s="993"/>
      <c r="FM560" s="335"/>
      <c r="FN560" s="97" t="str">
        <f t="shared" si="1096"/>
        <v/>
      </c>
      <c r="FO560" s="334"/>
      <c r="FP560" s="335"/>
      <c r="FQ560" s="97"/>
      <c r="FR560" s="334"/>
      <c r="FS560" s="335"/>
      <c r="FT560" s="97"/>
      <c r="FU560" s="334"/>
      <c r="FV560" s="335"/>
      <c r="FW560" s="97"/>
      <c r="FX560" s="334"/>
      <c r="FY560" s="335"/>
      <c r="FZ560" s="97" t="str">
        <f t="shared" si="1067"/>
        <v/>
      </c>
      <c r="GA560" s="993"/>
      <c r="GB560" s="335"/>
      <c r="GC560" s="510" t="str">
        <f t="shared" si="1098"/>
        <v/>
      </c>
      <c r="GD560" s="336"/>
      <c r="GE560" s="337"/>
      <c r="GF560" s="337"/>
      <c r="GG560" s="337"/>
      <c r="GH560" s="337"/>
      <c r="GI560" s="510"/>
      <c r="GJ560" s="336"/>
      <c r="GK560" s="337"/>
      <c r="GL560" s="337"/>
      <c r="GM560" s="337"/>
      <c r="GN560" s="337"/>
      <c r="GO560" s="510"/>
      <c r="GP560" s="336"/>
      <c r="GQ560" s="337"/>
      <c r="GR560" s="337"/>
      <c r="GS560" s="337"/>
      <c r="GT560" s="337"/>
      <c r="GU560" s="510"/>
      <c r="GV560" s="336"/>
      <c r="GW560" s="337"/>
      <c r="GX560" s="337"/>
      <c r="GY560" s="337"/>
      <c r="GZ560" s="336"/>
      <c r="HA560" s="510" t="str">
        <f t="shared" si="1068"/>
        <v/>
      </c>
      <c r="HB560" s="994"/>
      <c r="HC560" s="337"/>
      <c r="HD560" s="510" t="str">
        <f t="shared" si="1100"/>
        <v/>
      </c>
      <c r="HE560" s="336"/>
      <c r="HF560" s="337"/>
      <c r="HG560" s="337"/>
      <c r="HH560" s="336"/>
      <c r="HI560" s="510"/>
      <c r="HJ560" s="336"/>
      <c r="HK560" s="337"/>
      <c r="HL560" s="337"/>
      <c r="HM560" s="336"/>
      <c r="HN560" s="510"/>
      <c r="HO560" s="336"/>
      <c r="HP560" s="337"/>
      <c r="HQ560" s="337"/>
      <c r="HR560" s="337"/>
      <c r="HS560" s="510"/>
      <c r="HT560" s="336"/>
      <c r="HU560" s="337"/>
      <c r="HV560" s="337"/>
      <c r="HW560" s="337"/>
      <c r="HX560" s="97" t="str">
        <f t="shared" si="1069"/>
        <v/>
      </c>
      <c r="HY560" s="994"/>
      <c r="HZ560" s="337"/>
      <c r="IA560" s="510" t="str">
        <f t="shared" si="1102"/>
        <v/>
      </c>
      <c r="IB560" s="336"/>
      <c r="IC560" s="337"/>
      <c r="ID560" s="337"/>
      <c r="IE560" s="510"/>
      <c r="IF560" s="336"/>
      <c r="IG560" s="337"/>
      <c r="IH560" s="337"/>
      <c r="II560" s="510"/>
      <c r="IJ560" s="336"/>
      <c r="IK560" s="337"/>
      <c r="IL560" s="337"/>
      <c r="IM560" s="510"/>
      <c r="IN560" s="336"/>
      <c r="IO560" s="337"/>
      <c r="IP560" s="337"/>
      <c r="IQ560" s="97" t="str">
        <f t="shared" si="1106"/>
        <v/>
      </c>
      <c r="IR560" s="994"/>
      <c r="IS560" s="337"/>
      <c r="IT560" s="337"/>
      <c r="IU560" s="337"/>
      <c r="IV560" s="510" t="str">
        <f t="shared" si="1103"/>
        <v/>
      </c>
      <c r="IW560" s="995"/>
    </row>
    <row r="561" spans="1:257" x14ac:dyDescent="0.25">
      <c r="A561" s="996"/>
      <c r="B561" s="507">
        <v>5</v>
      </c>
      <c r="C561" s="97" t="str">
        <f>IF(Proponentes!B552&gt;0,Proponentes!B552,"")</f>
        <v/>
      </c>
      <c r="D561" s="335"/>
      <c r="E561" s="335"/>
      <c r="F561" s="334"/>
      <c r="G561" s="335"/>
      <c r="H561" s="335"/>
      <c r="I561" s="335"/>
      <c r="J561" s="335"/>
      <c r="K561" s="335"/>
      <c r="L561" s="335"/>
      <c r="M561" s="334"/>
      <c r="N561" s="335"/>
      <c r="O561" s="335"/>
      <c r="P561" s="335"/>
      <c r="Q561" s="335"/>
      <c r="R561" s="335"/>
      <c r="S561" s="335"/>
      <c r="T561" s="334"/>
      <c r="U561" s="335"/>
      <c r="V561" s="335"/>
      <c r="W561" s="335"/>
      <c r="X561" s="335"/>
      <c r="Y561" s="335"/>
      <c r="Z561" s="335"/>
      <c r="AA561" s="334"/>
      <c r="AB561" s="335"/>
      <c r="AC561" s="335"/>
      <c r="AD561" s="335"/>
      <c r="AE561" s="335"/>
      <c r="AF561" s="335"/>
      <c r="AG561" s="97" t="str">
        <f t="shared" si="1073"/>
        <v/>
      </c>
      <c r="AH561" s="993"/>
      <c r="AI561" s="335"/>
      <c r="AJ561" s="335" t="str">
        <f t="shared" si="1104"/>
        <v/>
      </c>
      <c r="AK561" s="335"/>
      <c r="AL561" s="334"/>
      <c r="AM561" s="335"/>
      <c r="AN561" s="335"/>
      <c r="AO561" s="335"/>
      <c r="AP561" s="335"/>
      <c r="AQ561" s="335"/>
      <c r="AR561" s="335"/>
      <c r="AS561" s="334"/>
      <c r="AT561" s="335"/>
      <c r="AU561" s="335"/>
      <c r="AV561" s="335"/>
      <c r="AW561" s="335"/>
      <c r="AX561" s="335"/>
      <c r="AY561" s="335"/>
      <c r="AZ561" s="334"/>
      <c r="BA561" s="335"/>
      <c r="BB561" s="335"/>
      <c r="BC561" s="335"/>
      <c r="BD561" s="335"/>
      <c r="BE561" s="335"/>
      <c r="BF561" s="335"/>
      <c r="BG561" s="334"/>
      <c r="BH561" s="335"/>
      <c r="BI561" s="335"/>
      <c r="BJ561" s="335"/>
      <c r="BK561" s="335"/>
      <c r="BL561" s="97" t="str">
        <f t="shared" si="1055"/>
        <v/>
      </c>
      <c r="BM561" s="993"/>
      <c r="BN561" s="335" t="str">
        <f t="shared" si="1084"/>
        <v/>
      </c>
      <c r="BO561" s="334"/>
      <c r="BP561" s="335"/>
      <c r="BQ561" s="335"/>
      <c r="BR561" s="335"/>
      <c r="BS561" s="335" t="str">
        <f t="shared" si="1105"/>
        <v/>
      </c>
      <c r="BT561" s="334"/>
      <c r="BU561" s="335"/>
      <c r="BV561" s="335"/>
      <c r="BW561" s="335"/>
      <c r="BX561" s="335" t="str">
        <f t="shared" si="1085"/>
        <v/>
      </c>
      <c r="BY561" s="334"/>
      <c r="BZ561" s="335"/>
      <c r="CA561" s="335"/>
      <c r="CB561" s="335"/>
      <c r="CC561" s="335" t="str">
        <f t="shared" si="1086"/>
        <v/>
      </c>
      <c r="CD561" s="334"/>
      <c r="CE561" s="335"/>
      <c r="CF561" s="335"/>
      <c r="CG561" s="335"/>
      <c r="CH561" s="997"/>
      <c r="CI561" s="97" t="str">
        <f t="shared" si="1087"/>
        <v/>
      </c>
      <c r="CJ561" s="998"/>
      <c r="CK561" s="335"/>
      <c r="CL561" s="97" t="str">
        <f t="shared" si="1088"/>
        <v/>
      </c>
      <c r="CM561" s="334"/>
      <c r="CN561" s="335"/>
      <c r="CO561" s="335"/>
      <c r="CP561" s="335"/>
      <c r="CQ561" s="97"/>
      <c r="CR561" s="334"/>
      <c r="CS561" s="335"/>
      <c r="CT561" s="335"/>
      <c r="CU561" s="335"/>
      <c r="CV561" s="97"/>
      <c r="CW561" s="334"/>
      <c r="CX561" s="335"/>
      <c r="CY561" s="335"/>
      <c r="CZ561" s="335"/>
      <c r="DA561" s="97"/>
      <c r="DB561" s="334"/>
      <c r="DC561" s="335"/>
      <c r="DD561" s="335"/>
      <c r="DE561" s="335"/>
      <c r="DF561" s="97" t="str">
        <f t="shared" si="1062"/>
        <v/>
      </c>
      <c r="DG561" s="993"/>
      <c r="DH561" s="335"/>
      <c r="DI561" s="97" t="str">
        <f t="shared" si="1063"/>
        <v/>
      </c>
      <c r="DJ561" s="334"/>
      <c r="DK561" s="335"/>
      <c r="DL561" s="335"/>
      <c r="DM561" s="97"/>
      <c r="DN561" s="334"/>
      <c r="DO561" s="335"/>
      <c r="DP561" s="335"/>
      <c r="DQ561" s="97"/>
      <c r="DR561" s="334"/>
      <c r="DS561" s="335"/>
      <c r="DT561" s="335"/>
      <c r="DU561" s="97"/>
      <c r="DV561" s="334"/>
      <c r="DW561" s="335"/>
      <c r="DX561" s="335"/>
      <c r="DY561" s="97" t="str">
        <f t="shared" si="1064"/>
        <v/>
      </c>
      <c r="DZ561" s="998"/>
      <c r="EA561" s="335"/>
      <c r="EB561" s="97" t="str">
        <f t="shared" si="1092"/>
        <v/>
      </c>
      <c r="EC561" s="334"/>
      <c r="ED561" s="335"/>
      <c r="EE561" s="335"/>
      <c r="EF561" s="97"/>
      <c r="EG561" s="334"/>
      <c r="EH561" s="335"/>
      <c r="EI561" s="335"/>
      <c r="EJ561" s="97"/>
      <c r="EK561" s="334"/>
      <c r="EL561" s="335"/>
      <c r="EM561" s="335"/>
      <c r="EN561" s="97"/>
      <c r="EO561" s="334"/>
      <c r="EP561" s="335"/>
      <c r="EQ561" s="335"/>
      <c r="ER561" s="97" t="str">
        <f t="shared" si="1065"/>
        <v/>
      </c>
      <c r="ES561" s="993"/>
      <c r="ET561" s="335"/>
      <c r="EU561" s="97" t="str">
        <f t="shared" si="1094"/>
        <v/>
      </c>
      <c r="EV561" s="334"/>
      <c r="EW561" s="335"/>
      <c r="EX561" s="335"/>
      <c r="EY561" s="97"/>
      <c r="EZ561" s="334"/>
      <c r="FA561" s="335"/>
      <c r="FB561" s="335"/>
      <c r="FC561" s="97"/>
      <c r="FD561" s="334"/>
      <c r="FE561" s="335"/>
      <c r="FF561" s="335"/>
      <c r="FG561" s="97"/>
      <c r="FH561" s="334"/>
      <c r="FI561" s="335"/>
      <c r="FJ561" s="335"/>
      <c r="FK561" s="97" t="str">
        <f t="shared" si="1066"/>
        <v/>
      </c>
      <c r="FL561" s="993"/>
      <c r="FM561" s="335"/>
      <c r="FN561" s="97" t="str">
        <f t="shared" si="1096"/>
        <v/>
      </c>
      <c r="FO561" s="334"/>
      <c r="FP561" s="335"/>
      <c r="FQ561" s="97"/>
      <c r="FR561" s="334"/>
      <c r="FS561" s="335"/>
      <c r="FT561" s="97"/>
      <c r="FU561" s="334"/>
      <c r="FV561" s="335"/>
      <c r="FW561" s="97"/>
      <c r="FX561" s="334"/>
      <c r="FY561" s="335"/>
      <c r="FZ561" s="97" t="str">
        <f t="shared" si="1067"/>
        <v/>
      </c>
      <c r="GA561" s="993"/>
      <c r="GB561" s="335"/>
      <c r="GC561" s="510" t="str">
        <f t="shared" si="1098"/>
        <v/>
      </c>
      <c r="GD561" s="336"/>
      <c r="GE561" s="337"/>
      <c r="GF561" s="337"/>
      <c r="GG561" s="337"/>
      <c r="GH561" s="337"/>
      <c r="GI561" s="510"/>
      <c r="GJ561" s="336"/>
      <c r="GK561" s="337"/>
      <c r="GL561" s="337"/>
      <c r="GM561" s="337"/>
      <c r="GN561" s="337"/>
      <c r="GO561" s="510"/>
      <c r="GP561" s="336"/>
      <c r="GQ561" s="337"/>
      <c r="GR561" s="337"/>
      <c r="GS561" s="337"/>
      <c r="GT561" s="337"/>
      <c r="GU561" s="510"/>
      <c r="GV561" s="336"/>
      <c r="GW561" s="337"/>
      <c r="GX561" s="337"/>
      <c r="GY561" s="337"/>
      <c r="GZ561" s="336"/>
      <c r="HA561" s="510" t="str">
        <f t="shared" si="1068"/>
        <v/>
      </c>
      <c r="HB561" s="994"/>
      <c r="HC561" s="337"/>
      <c r="HD561" s="510" t="str">
        <f t="shared" si="1100"/>
        <v/>
      </c>
      <c r="HE561" s="336"/>
      <c r="HF561" s="337"/>
      <c r="HG561" s="337"/>
      <c r="HH561" s="336"/>
      <c r="HI561" s="510"/>
      <c r="HJ561" s="336"/>
      <c r="HK561" s="337"/>
      <c r="HL561" s="337"/>
      <c r="HM561" s="336"/>
      <c r="HN561" s="510"/>
      <c r="HO561" s="336"/>
      <c r="HP561" s="337"/>
      <c r="HQ561" s="337"/>
      <c r="HR561" s="337"/>
      <c r="HS561" s="510"/>
      <c r="HT561" s="336"/>
      <c r="HU561" s="337"/>
      <c r="HV561" s="337"/>
      <c r="HW561" s="337"/>
      <c r="HX561" s="97" t="str">
        <f t="shared" si="1069"/>
        <v/>
      </c>
      <c r="HY561" s="994"/>
      <c r="HZ561" s="337"/>
      <c r="IA561" s="510" t="str">
        <f t="shared" si="1102"/>
        <v/>
      </c>
      <c r="IB561" s="336"/>
      <c r="IC561" s="337"/>
      <c r="ID561" s="337"/>
      <c r="IE561" s="510"/>
      <c r="IF561" s="336"/>
      <c r="IG561" s="337"/>
      <c r="IH561" s="337"/>
      <c r="II561" s="510"/>
      <c r="IJ561" s="336"/>
      <c r="IK561" s="337"/>
      <c r="IL561" s="337"/>
      <c r="IM561" s="510"/>
      <c r="IN561" s="336"/>
      <c r="IO561" s="337"/>
      <c r="IP561" s="337"/>
      <c r="IQ561" s="97" t="str">
        <f t="shared" si="1106"/>
        <v/>
      </c>
      <c r="IR561" s="994"/>
      <c r="IS561" s="337"/>
      <c r="IT561" s="337"/>
      <c r="IU561" s="337"/>
      <c r="IV561" s="510" t="str">
        <f t="shared" si="1103"/>
        <v/>
      </c>
      <c r="IW561" s="995"/>
    </row>
    <row r="562" spans="1:257" x14ac:dyDescent="0.25">
      <c r="A562" s="996"/>
      <c r="B562" s="507">
        <v>6</v>
      </c>
      <c r="C562" s="97" t="str">
        <f>IF(Proponentes!B553&gt;0,Proponentes!B553,"")</f>
        <v/>
      </c>
      <c r="D562" s="335"/>
      <c r="E562" s="335"/>
      <c r="F562" s="334"/>
      <c r="G562" s="335"/>
      <c r="H562" s="335"/>
      <c r="I562" s="335"/>
      <c r="J562" s="335"/>
      <c r="K562" s="335"/>
      <c r="L562" s="335"/>
      <c r="M562" s="334"/>
      <c r="N562" s="335"/>
      <c r="O562" s="335"/>
      <c r="P562" s="335"/>
      <c r="Q562" s="335"/>
      <c r="R562" s="335"/>
      <c r="S562" s="335"/>
      <c r="T562" s="334"/>
      <c r="U562" s="335"/>
      <c r="V562" s="335"/>
      <c r="W562" s="335"/>
      <c r="X562" s="335"/>
      <c r="Y562" s="335"/>
      <c r="Z562" s="335"/>
      <c r="AA562" s="334"/>
      <c r="AB562" s="335"/>
      <c r="AC562" s="335"/>
      <c r="AD562" s="335"/>
      <c r="AE562" s="335"/>
      <c r="AF562" s="335"/>
      <c r="AG562" s="97" t="str">
        <f t="shared" si="1073"/>
        <v/>
      </c>
      <c r="AH562" s="993"/>
      <c r="AI562" s="335"/>
      <c r="AJ562" s="335" t="str">
        <f t="shared" si="1104"/>
        <v/>
      </c>
      <c r="AK562" s="335"/>
      <c r="AL562" s="334"/>
      <c r="AM562" s="335"/>
      <c r="AN562" s="335"/>
      <c r="AO562" s="335"/>
      <c r="AP562" s="335"/>
      <c r="AQ562" s="335"/>
      <c r="AR562" s="335"/>
      <c r="AS562" s="334"/>
      <c r="AT562" s="335"/>
      <c r="AU562" s="335"/>
      <c r="AV562" s="335"/>
      <c r="AW562" s="335"/>
      <c r="AX562" s="335"/>
      <c r="AY562" s="335"/>
      <c r="AZ562" s="334"/>
      <c r="BA562" s="335"/>
      <c r="BB562" s="335"/>
      <c r="BC562" s="335"/>
      <c r="BD562" s="335"/>
      <c r="BE562" s="335"/>
      <c r="BF562" s="335"/>
      <c r="BG562" s="334"/>
      <c r="BH562" s="335"/>
      <c r="BI562" s="335"/>
      <c r="BJ562" s="335"/>
      <c r="BK562" s="335"/>
      <c r="BL562" s="97" t="str">
        <f t="shared" si="1055"/>
        <v/>
      </c>
      <c r="BM562" s="993"/>
      <c r="BN562" s="335" t="str">
        <f t="shared" si="1084"/>
        <v/>
      </c>
      <c r="BO562" s="334"/>
      <c r="BP562" s="335"/>
      <c r="BQ562" s="335"/>
      <c r="BR562" s="335"/>
      <c r="BS562" s="335" t="str">
        <f t="shared" si="1105"/>
        <v/>
      </c>
      <c r="BT562" s="334"/>
      <c r="BU562" s="335"/>
      <c r="BV562" s="335"/>
      <c r="BW562" s="335"/>
      <c r="BX562" s="335" t="str">
        <f t="shared" si="1085"/>
        <v/>
      </c>
      <c r="BY562" s="334"/>
      <c r="BZ562" s="335"/>
      <c r="CA562" s="335"/>
      <c r="CB562" s="335"/>
      <c r="CC562" s="335" t="str">
        <f t="shared" si="1086"/>
        <v/>
      </c>
      <c r="CD562" s="334"/>
      <c r="CE562" s="335"/>
      <c r="CF562" s="335"/>
      <c r="CG562" s="335"/>
      <c r="CH562" s="997"/>
      <c r="CI562" s="97" t="str">
        <f t="shared" si="1087"/>
        <v/>
      </c>
      <c r="CJ562" s="998"/>
      <c r="CK562" s="335"/>
      <c r="CL562" s="97" t="str">
        <f t="shared" si="1088"/>
        <v/>
      </c>
      <c r="CM562" s="334"/>
      <c r="CN562" s="335"/>
      <c r="CO562" s="335"/>
      <c r="CP562" s="335"/>
      <c r="CQ562" s="97"/>
      <c r="CR562" s="334"/>
      <c r="CS562" s="335"/>
      <c r="CT562" s="335"/>
      <c r="CU562" s="335"/>
      <c r="CV562" s="97"/>
      <c r="CW562" s="334"/>
      <c r="CX562" s="335"/>
      <c r="CY562" s="335"/>
      <c r="CZ562" s="335"/>
      <c r="DA562" s="97"/>
      <c r="DB562" s="334"/>
      <c r="DC562" s="335"/>
      <c r="DD562" s="335"/>
      <c r="DE562" s="335"/>
      <c r="DF562" s="97" t="str">
        <f t="shared" si="1062"/>
        <v/>
      </c>
      <c r="DG562" s="993"/>
      <c r="DH562" s="335"/>
      <c r="DI562" s="97" t="str">
        <f t="shared" si="1063"/>
        <v/>
      </c>
      <c r="DJ562" s="334"/>
      <c r="DK562" s="335"/>
      <c r="DL562" s="335"/>
      <c r="DM562" s="97"/>
      <c r="DN562" s="334"/>
      <c r="DO562" s="335"/>
      <c r="DP562" s="335"/>
      <c r="DQ562" s="97"/>
      <c r="DR562" s="334"/>
      <c r="DS562" s="335"/>
      <c r="DT562" s="335"/>
      <c r="DU562" s="97"/>
      <c r="DV562" s="334"/>
      <c r="DW562" s="335"/>
      <c r="DX562" s="335"/>
      <c r="DY562" s="97" t="str">
        <f t="shared" si="1064"/>
        <v/>
      </c>
      <c r="DZ562" s="998"/>
      <c r="EA562" s="335"/>
      <c r="EB562" s="97" t="str">
        <f t="shared" si="1092"/>
        <v/>
      </c>
      <c r="EC562" s="334"/>
      <c r="ED562" s="335"/>
      <c r="EE562" s="335"/>
      <c r="EF562" s="97"/>
      <c r="EG562" s="334"/>
      <c r="EH562" s="335"/>
      <c r="EI562" s="335"/>
      <c r="EJ562" s="97"/>
      <c r="EK562" s="334"/>
      <c r="EL562" s="335"/>
      <c r="EM562" s="335"/>
      <c r="EN562" s="97"/>
      <c r="EO562" s="334"/>
      <c r="EP562" s="335"/>
      <c r="EQ562" s="335"/>
      <c r="ER562" s="97" t="str">
        <f t="shared" si="1065"/>
        <v/>
      </c>
      <c r="ES562" s="993"/>
      <c r="ET562" s="335"/>
      <c r="EU562" s="97" t="str">
        <f t="shared" si="1094"/>
        <v/>
      </c>
      <c r="EV562" s="334"/>
      <c r="EW562" s="335"/>
      <c r="EX562" s="335"/>
      <c r="EY562" s="97"/>
      <c r="EZ562" s="334"/>
      <c r="FA562" s="335"/>
      <c r="FB562" s="335"/>
      <c r="FC562" s="97"/>
      <c r="FD562" s="334"/>
      <c r="FE562" s="335"/>
      <c r="FF562" s="335"/>
      <c r="FG562" s="97"/>
      <c r="FH562" s="334"/>
      <c r="FI562" s="335"/>
      <c r="FJ562" s="335"/>
      <c r="FK562" s="97" t="str">
        <f t="shared" si="1066"/>
        <v/>
      </c>
      <c r="FL562" s="993"/>
      <c r="FM562" s="335"/>
      <c r="FN562" s="97" t="str">
        <f t="shared" si="1096"/>
        <v/>
      </c>
      <c r="FO562" s="334"/>
      <c r="FP562" s="335"/>
      <c r="FQ562" s="97"/>
      <c r="FR562" s="334"/>
      <c r="FS562" s="335"/>
      <c r="FT562" s="97"/>
      <c r="FU562" s="334"/>
      <c r="FV562" s="335"/>
      <c r="FW562" s="97"/>
      <c r="FX562" s="334"/>
      <c r="FY562" s="335"/>
      <c r="FZ562" s="97" t="str">
        <f t="shared" si="1067"/>
        <v/>
      </c>
      <c r="GA562" s="993"/>
      <c r="GB562" s="335"/>
      <c r="GC562" s="510" t="str">
        <f t="shared" si="1098"/>
        <v/>
      </c>
      <c r="GD562" s="336"/>
      <c r="GE562" s="337"/>
      <c r="GF562" s="337"/>
      <c r="GG562" s="337"/>
      <c r="GH562" s="337"/>
      <c r="GI562" s="510"/>
      <c r="GJ562" s="336"/>
      <c r="GK562" s="337"/>
      <c r="GL562" s="337"/>
      <c r="GM562" s="337"/>
      <c r="GN562" s="337"/>
      <c r="GO562" s="510"/>
      <c r="GP562" s="336"/>
      <c r="GQ562" s="337"/>
      <c r="GR562" s="337"/>
      <c r="GS562" s="337"/>
      <c r="GT562" s="337"/>
      <c r="GU562" s="510"/>
      <c r="GV562" s="336"/>
      <c r="GW562" s="337"/>
      <c r="GX562" s="337"/>
      <c r="GY562" s="337"/>
      <c r="GZ562" s="336"/>
      <c r="HA562" s="510" t="str">
        <f t="shared" si="1068"/>
        <v/>
      </c>
      <c r="HB562" s="994"/>
      <c r="HC562" s="337"/>
      <c r="HD562" s="510" t="str">
        <f t="shared" si="1100"/>
        <v/>
      </c>
      <c r="HE562" s="336"/>
      <c r="HF562" s="337"/>
      <c r="HG562" s="337"/>
      <c r="HH562" s="336"/>
      <c r="HI562" s="510"/>
      <c r="HJ562" s="336"/>
      <c r="HK562" s="337"/>
      <c r="HL562" s="337"/>
      <c r="HM562" s="336"/>
      <c r="HN562" s="510"/>
      <c r="HO562" s="336"/>
      <c r="HP562" s="337"/>
      <c r="HQ562" s="337"/>
      <c r="HR562" s="337"/>
      <c r="HS562" s="510"/>
      <c r="HT562" s="336"/>
      <c r="HU562" s="337"/>
      <c r="HV562" s="337"/>
      <c r="HW562" s="337"/>
      <c r="HX562" s="97" t="str">
        <f t="shared" si="1069"/>
        <v/>
      </c>
      <c r="HY562" s="994"/>
      <c r="HZ562" s="337"/>
      <c r="IA562" s="510" t="str">
        <f t="shared" si="1102"/>
        <v/>
      </c>
      <c r="IB562" s="336"/>
      <c r="IC562" s="337"/>
      <c r="ID562" s="337"/>
      <c r="IE562" s="510"/>
      <c r="IF562" s="336"/>
      <c r="IG562" s="337"/>
      <c r="IH562" s="337"/>
      <c r="II562" s="510"/>
      <c r="IJ562" s="336"/>
      <c r="IK562" s="337"/>
      <c r="IL562" s="337"/>
      <c r="IM562" s="510"/>
      <c r="IN562" s="336"/>
      <c r="IO562" s="337"/>
      <c r="IP562" s="337"/>
      <c r="IQ562" s="97" t="str">
        <f t="shared" si="1106"/>
        <v/>
      </c>
      <c r="IR562" s="994"/>
      <c r="IS562" s="337"/>
      <c r="IT562" s="337"/>
      <c r="IU562" s="337"/>
      <c r="IV562" s="510" t="str">
        <f t="shared" si="1103"/>
        <v/>
      </c>
      <c r="IW562" s="995"/>
    </row>
    <row r="563" spans="1:257" x14ac:dyDescent="0.25">
      <c r="A563" s="996"/>
      <c r="B563" s="507">
        <v>7</v>
      </c>
      <c r="C563" s="97" t="str">
        <f>IF(Proponentes!B554&gt;0,Proponentes!B554,"")</f>
        <v/>
      </c>
      <c r="D563" s="335"/>
      <c r="E563" s="335"/>
      <c r="F563" s="334"/>
      <c r="G563" s="335"/>
      <c r="H563" s="335"/>
      <c r="I563" s="335"/>
      <c r="J563" s="335"/>
      <c r="K563" s="335"/>
      <c r="L563" s="335"/>
      <c r="M563" s="334"/>
      <c r="N563" s="335"/>
      <c r="O563" s="335"/>
      <c r="P563" s="335"/>
      <c r="Q563" s="335"/>
      <c r="R563" s="335"/>
      <c r="S563" s="335"/>
      <c r="T563" s="334"/>
      <c r="U563" s="335"/>
      <c r="V563" s="335"/>
      <c r="W563" s="335"/>
      <c r="X563" s="335"/>
      <c r="Y563" s="335"/>
      <c r="Z563" s="335"/>
      <c r="AA563" s="334"/>
      <c r="AB563" s="335"/>
      <c r="AC563" s="335"/>
      <c r="AD563" s="335"/>
      <c r="AE563" s="335"/>
      <c r="AF563" s="335"/>
      <c r="AG563" s="97" t="str">
        <f t="shared" si="1073"/>
        <v/>
      </c>
      <c r="AH563" s="993"/>
      <c r="AI563" s="335"/>
      <c r="AJ563" s="335" t="str">
        <f t="shared" si="1104"/>
        <v/>
      </c>
      <c r="AK563" s="335"/>
      <c r="AL563" s="334"/>
      <c r="AM563" s="335"/>
      <c r="AN563" s="335"/>
      <c r="AO563" s="335"/>
      <c r="AP563" s="335"/>
      <c r="AQ563" s="335"/>
      <c r="AR563" s="335"/>
      <c r="AS563" s="334"/>
      <c r="AT563" s="335"/>
      <c r="AU563" s="335"/>
      <c r="AV563" s="335"/>
      <c r="AW563" s="335"/>
      <c r="AX563" s="335"/>
      <c r="AY563" s="335"/>
      <c r="AZ563" s="334"/>
      <c r="BA563" s="335"/>
      <c r="BB563" s="335"/>
      <c r="BC563" s="335"/>
      <c r="BD563" s="335"/>
      <c r="BE563" s="335"/>
      <c r="BF563" s="335"/>
      <c r="BG563" s="334"/>
      <c r="BH563" s="335"/>
      <c r="BI563" s="335"/>
      <c r="BJ563" s="335"/>
      <c r="BK563" s="335"/>
      <c r="BL563" s="97" t="str">
        <f t="shared" si="1055"/>
        <v/>
      </c>
      <c r="BM563" s="993"/>
      <c r="BN563" s="335" t="str">
        <f t="shared" si="1084"/>
        <v/>
      </c>
      <c r="BO563" s="334"/>
      <c r="BP563" s="335"/>
      <c r="BQ563" s="335"/>
      <c r="BR563" s="335"/>
      <c r="BS563" s="335" t="str">
        <f t="shared" si="1105"/>
        <v/>
      </c>
      <c r="BT563" s="334"/>
      <c r="BU563" s="335"/>
      <c r="BV563" s="335"/>
      <c r="BW563" s="335"/>
      <c r="BX563" s="335" t="str">
        <f t="shared" si="1085"/>
        <v/>
      </c>
      <c r="BY563" s="334"/>
      <c r="BZ563" s="335"/>
      <c r="CA563" s="335"/>
      <c r="CB563" s="335"/>
      <c r="CC563" s="335" t="str">
        <f t="shared" si="1086"/>
        <v/>
      </c>
      <c r="CD563" s="334"/>
      <c r="CE563" s="335"/>
      <c r="CF563" s="335"/>
      <c r="CG563" s="335"/>
      <c r="CH563" s="997"/>
      <c r="CI563" s="97" t="str">
        <f t="shared" si="1087"/>
        <v/>
      </c>
      <c r="CJ563" s="998"/>
      <c r="CK563" s="335"/>
      <c r="CL563" s="97" t="str">
        <f t="shared" si="1088"/>
        <v/>
      </c>
      <c r="CM563" s="334"/>
      <c r="CN563" s="335"/>
      <c r="CO563" s="335"/>
      <c r="CP563" s="335"/>
      <c r="CQ563" s="97"/>
      <c r="CR563" s="334"/>
      <c r="CS563" s="335"/>
      <c r="CT563" s="335"/>
      <c r="CU563" s="335"/>
      <c r="CV563" s="97"/>
      <c r="CW563" s="334"/>
      <c r="CX563" s="335"/>
      <c r="CY563" s="335"/>
      <c r="CZ563" s="335"/>
      <c r="DA563" s="97"/>
      <c r="DB563" s="334"/>
      <c r="DC563" s="335"/>
      <c r="DD563" s="335"/>
      <c r="DE563" s="335"/>
      <c r="DF563" s="97" t="str">
        <f t="shared" si="1062"/>
        <v/>
      </c>
      <c r="DG563" s="993"/>
      <c r="DH563" s="335"/>
      <c r="DI563" s="97" t="str">
        <f t="shared" si="1063"/>
        <v/>
      </c>
      <c r="DJ563" s="334"/>
      <c r="DK563" s="335"/>
      <c r="DL563" s="335"/>
      <c r="DM563" s="97"/>
      <c r="DN563" s="334"/>
      <c r="DO563" s="335"/>
      <c r="DP563" s="335"/>
      <c r="DQ563" s="97"/>
      <c r="DR563" s="334"/>
      <c r="DS563" s="335"/>
      <c r="DT563" s="335"/>
      <c r="DU563" s="97"/>
      <c r="DV563" s="334"/>
      <c r="DW563" s="335"/>
      <c r="DX563" s="335"/>
      <c r="DY563" s="97" t="str">
        <f t="shared" si="1064"/>
        <v/>
      </c>
      <c r="DZ563" s="998"/>
      <c r="EA563" s="335"/>
      <c r="EB563" s="97" t="str">
        <f t="shared" si="1092"/>
        <v/>
      </c>
      <c r="EC563" s="334"/>
      <c r="ED563" s="335"/>
      <c r="EE563" s="335"/>
      <c r="EF563" s="97"/>
      <c r="EG563" s="334"/>
      <c r="EH563" s="335"/>
      <c r="EI563" s="335"/>
      <c r="EJ563" s="97"/>
      <c r="EK563" s="334"/>
      <c r="EL563" s="335"/>
      <c r="EM563" s="335"/>
      <c r="EN563" s="97"/>
      <c r="EO563" s="334"/>
      <c r="EP563" s="335"/>
      <c r="EQ563" s="335"/>
      <c r="ER563" s="97" t="str">
        <f t="shared" si="1065"/>
        <v/>
      </c>
      <c r="ES563" s="993"/>
      <c r="ET563" s="335"/>
      <c r="EU563" s="97" t="str">
        <f t="shared" si="1094"/>
        <v/>
      </c>
      <c r="EV563" s="334"/>
      <c r="EW563" s="335"/>
      <c r="EX563" s="335"/>
      <c r="EY563" s="97"/>
      <c r="EZ563" s="334"/>
      <c r="FA563" s="335"/>
      <c r="FB563" s="335"/>
      <c r="FC563" s="97"/>
      <c r="FD563" s="334"/>
      <c r="FE563" s="335"/>
      <c r="FF563" s="335"/>
      <c r="FG563" s="97"/>
      <c r="FH563" s="334"/>
      <c r="FI563" s="335"/>
      <c r="FJ563" s="335"/>
      <c r="FK563" s="97" t="str">
        <f t="shared" si="1066"/>
        <v/>
      </c>
      <c r="FL563" s="993"/>
      <c r="FM563" s="335"/>
      <c r="FN563" s="97" t="str">
        <f t="shared" si="1096"/>
        <v/>
      </c>
      <c r="FO563" s="334"/>
      <c r="FP563" s="335"/>
      <c r="FQ563" s="97"/>
      <c r="FR563" s="334"/>
      <c r="FS563" s="335"/>
      <c r="FT563" s="97"/>
      <c r="FU563" s="334"/>
      <c r="FV563" s="335"/>
      <c r="FW563" s="97"/>
      <c r="FX563" s="334"/>
      <c r="FY563" s="335"/>
      <c r="FZ563" s="97" t="str">
        <f t="shared" si="1067"/>
        <v/>
      </c>
      <c r="GA563" s="993"/>
      <c r="GB563" s="335"/>
      <c r="GC563" s="510" t="str">
        <f t="shared" si="1098"/>
        <v/>
      </c>
      <c r="GD563" s="336"/>
      <c r="GE563" s="337"/>
      <c r="GF563" s="337"/>
      <c r="GG563" s="337"/>
      <c r="GH563" s="337"/>
      <c r="GI563" s="510"/>
      <c r="GJ563" s="336"/>
      <c r="GK563" s="337"/>
      <c r="GL563" s="337"/>
      <c r="GM563" s="337"/>
      <c r="GN563" s="337"/>
      <c r="GO563" s="510"/>
      <c r="GP563" s="336"/>
      <c r="GQ563" s="337"/>
      <c r="GR563" s="337"/>
      <c r="GS563" s="337"/>
      <c r="GT563" s="337"/>
      <c r="GU563" s="510"/>
      <c r="GV563" s="336"/>
      <c r="GW563" s="337"/>
      <c r="GX563" s="337"/>
      <c r="GY563" s="337"/>
      <c r="GZ563" s="336"/>
      <c r="HA563" s="510" t="str">
        <f t="shared" si="1068"/>
        <v/>
      </c>
      <c r="HB563" s="994"/>
      <c r="HC563" s="337"/>
      <c r="HD563" s="510" t="str">
        <f t="shared" si="1100"/>
        <v/>
      </c>
      <c r="HE563" s="336"/>
      <c r="HF563" s="337"/>
      <c r="HG563" s="337"/>
      <c r="HH563" s="336"/>
      <c r="HI563" s="510"/>
      <c r="HJ563" s="336"/>
      <c r="HK563" s="337"/>
      <c r="HL563" s="337"/>
      <c r="HM563" s="336"/>
      <c r="HN563" s="510"/>
      <c r="HO563" s="336"/>
      <c r="HP563" s="337"/>
      <c r="HQ563" s="337"/>
      <c r="HR563" s="337"/>
      <c r="HS563" s="510"/>
      <c r="HT563" s="336"/>
      <c r="HU563" s="337"/>
      <c r="HV563" s="337"/>
      <c r="HW563" s="337"/>
      <c r="HX563" s="97" t="str">
        <f t="shared" si="1069"/>
        <v/>
      </c>
      <c r="HY563" s="994"/>
      <c r="HZ563" s="337"/>
      <c r="IA563" s="510" t="str">
        <f t="shared" si="1102"/>
        <v/>
      </c>
      <c r="IB563" s="336"/>
      <c r="IC563" s="337"/>
      <c r="ID563" s="337"/>
      <c r="IE563" s="510"/>
      <c r="IF563" s="336"/>
      <c r="IG563" s="337"/>
      <c r="IH563" s="337"/>
      <c r="II563" s="510"/>
      <c r="IJ563" s="336"/>
      <c r="IK563" s="337"/>
      <c r="IL563" s="337"/>
      <c r="IM563" s="510"/>
      <c r="IN563" s="336"/>
      <c r="IO563" s="337"/>
      <c r="IP563" s="337"/>
      <c r="IQ563" s="97" t="str">
        <f t="shared" si="1106"/>
        <v/>
      </c>
      <c r="IR563" s="994"/>
      <c r="IS563" s="337"/>
      <c r="IT563" s="337"/>
      <c r="IU563" s="337"/>
      <c r="IV563" s="510" t="str">
        <f t="shared" si="1103"/>
        <v/>
      </c>
      <c r="IW563" s="995"/>
    </row>
    <row r="564" spans="1:257" x14ac:dyDescent="0.25">
      <c r="A564" s="996"/>
      <c r="B564" s="507">
        <v>8</v>
      </c>
      <c r="C564" s="97" t="str">
        <f>IF(Proponentes!B555&gt;0,Proponentes!B555,"")</f>
        <v/>
      </c>
      <c r="D564" s="335"/>
      <c r="E564" s="335"/>
      <c r="F564" s="334"/>
      <c r="G564" s="335"/>
      <c r="H564" s="335"/>
      <c r="I564" s="335"/>
      <c r="J564" s="335"/>
      <c r="K564" s="335"/>
      <c r="L564" s="335"/>
      <c r="M564" s="334"/>
      <c r="N564" s="335"/>
      <c r="O564" s="335"/>
      <c r="P564" s="335"/>
      <c r="Q564" s="335"/>
      <c r="R564" s="335"/>
      <c r="S564" s="335"/>
      <c r="T564" s="334"/>
      <c r="U564" s="335"/>
      <c r="V564" s="335"/>
      <c r="W564" s="335"/>
      <c r="X564" s="335"/>
      <c r="Y564" s="335"/>
      <c r="Z564" s="335"/>
      <c r="AA564" s="334"/>
      <c r="AB564" s="335"/>
      <c r="AC564" s="335"/>
      <c r="AD564" s="335"/>
      <c r="AE564" s="335"/>
      <c r="AF564" s="335"/>
      <c r="AG564" s="97" t="str">
        <f t="shared" si="1073"/>
        <v/>
      </c>
      <c r="AH564" s="993"/>
      <c r="AI564" s="335"/>
      <c r="AJ564" s="335" t="str">
        <f t="shared" si="1104"/>
        <v/>
      </c>
      <c r="AK564" s="335"/>
      <c r="AL564" s="334"/>
      <c r="AM564" s="335"/>
      <c r="AN564" s="335"/>
      <c r="AO564" s="335"/>
      <c r="AP564" s="335"/>
      <c r="AQ564" s="335"/>
      <c r="AR564" s="335"/>
      <c r="AS564" s="334"/>
      <c r="AT564" s="335"/>
      <c r="AU564" s="335"/>
      <c r="AV564" s="335"/>
      <c r="AW564" s="335"/>
      <c r="AX564" s="335"/>
      <c r="AY564" s="335"/>
      <c r="AZ564" s="334"/>
      <c r="BA564" s="335"/>
      <c r="BB564" s="335"/>
      <c r="BC564" s="335"/>
      <c r="BD564" s="335"/>
      <c r="BE564" s="335"/>
      <c r="BF564" s="335"/>
      <c r="BG564" s="334"/>
      <c r="BH564" s="335"/>
      <c r="BI564" s="335"/>
      <c r="BJ564" s="335"/>
      <c r="BK564" s="335"/>
      <c r="BL564" s="97" t="str">
        <f t="shared" si="1055"/>
        <v/>
      </c>
      <c r="BM564" s="993"/>
      <c r="BN564" s="335" t="str">
        <f t="shared" si="1084"/>
        <v/>
      </c>
      <c r="BO564" s="334"/>
      <c r="BP564" s="335"/>
      <c r="BQ564" s="335"/>
      <c r="BR564" s="335"/>
      <c r="BS564" s="335" t="str">
        <f t="shared" si="1105"/>
        <v/>
      </c>
      <c r="BT564" s="334"/>
      <c r="BU564" s="335"/>
      <c r="BV564" s="335"/>
      <c r="BW564" s="335"/>
      <c r="BX564" s="335" t="str">
        <f t="shared" si="1085"/>
        <v/>
      </c>
      <c r="BY564" s="334"/>
      <c r="BZ564" s="335"/>
      <c r="CA564" s="335"/>
      <c r="CB564" s="335"/>
      <c r="CC564" s="335" t="str">
        <f t="shared" si="1086"/>
        <v/>
      </c>
      <c r="CD564" s="334"/>
      <c r="CE564" s="335"/>
      <c r="CF564" s="335"/>
      <c r="CG564" s="335"/>
      <c r="CH564" s="997"/>
      <c r="CI564" s="97" t="str">
        <f t="shared" si="1087"/>
        <v/>
      </c>
      <c r="CJ564" s="998"/>
      <c r="CK564" s="335"/>
      <c r="CL564" s="97" t="str">
        <f t="shared" si="1088"/>
        <v/>
      </c>
      <c r="CM564" s="334"/>
      <c r="CN564" s="335"/>
      <c r="CO564" s="335"/>
      <c r="CP564" s="335"/>
      <c r="CQ564" s="97"/>
      <c r="CR564" s="334"/>
      <c r="CS564" s="335"/>
      <c r="CT564" s="335"/>
      <c r="CU564" s="335"/>
      <c r="CV564" s="97"/>
      <c r="CW564" s="334"/>
      <c r="CX564" s="335"/>
      <c r="CY564" s="335"/>
      <c r="CZ564" s="335"/>
      <c r="DA564" s="97"/>
      <c r="DB564" s="334"/>
      <c r="DC564" s="335"/>
      <c r="DD564" s="335"/>
      <c r="DE564" s="335"/>
      <c r="DF564" s="97" t="str">
        <f t="shared" si="1062"/>
        <v/>
      </c>
      <c r="DG564" s="993"/>
      <c r="DH564" s="335"/>
      <c r="DI564" s="97" t="str">
        <f t="shared" si="1063"/>
        <v/>
      </c>
      <c r="DJ564" s="334"/>
      <c r="DK564" s="335"/>
      <c r="DL564" s="335"/>
      <c r="DM564" s="97"/>
      <c r="DN564" s="334"/>
      <c r="DO564" s="335"/>
      <c r="DP564" s="335"/>
      <c r="DQ564" s="97"/>
      <c r="DR564" s="334"/>
      <c r="DS564" s="335"/>
      <c r="DT564" s="335"/>
      <c r="DU564" s="97"/>
      <c r="DV564" s="334"/>
      <c r="DW564" s="335"/>
      <c r="DX564" s="335"/>
      <c r="DY564" s="97" t="str">
        <f t="shared" si="1064"/>
        <v/>
      </c>
      <c r="DZ564" s="998"/>
      <c r="EA564" s="335"/>
      <c r="EB564" s="97" t="str">
        <f t="shared" si="1092"/>
        <v/>
      </c>
      <c r="EC564" s="334"/>
      <c r="ED564" s="335"/>
      <c r="EE564" s="335"/>
      <c r="EF564" s="97"/>
      <c r="EG564" s="334"/>
      <c r="EH564" s="335"/>
      <c r="EI564" s="335"/>
      <c r="EJ564" s="97"/>
      <c r="EK564" s="334"/>
      <c r="EL564" s="335"/>
      <c r="EM564" s="335"/>
      <c r="EN564" s="97"/>
      <c r="EO564" s="334"/>
      <c r="EP564" s="335"/>
      <c r="EQ564" s="335"/>
      <c r="ER564" s="97" t="str">
        <f t="shared" si="1065"/>
        <v/>
      </c>
      <c r="ES564" s="993"/>
      <c r="ET564" s="335"/>
      <c r="EU564" s="97" t="str">
        <f t="shared" si="1094"/>
        <v/>
      </c>
      <c r="EV564" s="334"/>
      <c r="EW564" s="335"/>
      <c r="EX564" s="335"/>
      <c r="EY564" s="97"/>
      <c r="EZ564" s="334"/>
      <c r="FA564" s="335"/>
      <c r="FB564" s="335"/>
      <c r="FC564" s="97"/>
      <c r="FD564" s="334"/>
      <c r="FE564" s="335"/>
      <c r="FF564" s="335"/>
      <c r="FG564" s="97"/>
      <c r="FH564" s="334"/>
      <c r="FI564" s="335"/>
      <c r="FJ564" s="335"/>
      <c r="FK564" s="97" t="str">
        <f t="shared" si="1066"/>
        <v/>
      </c>
      <c r="FL564" s="993"/>
      <c r="FM564" s="335"/>
      <c r="FN564" s="97" t="str">
        <f t="shared" si="1096"/>
        <v/>
      </c>
      <c r="FO564" s="334"/>
      <c r="FP564" s="335"/>
      <c r="FQ564" s="97"/>
      <c r="FR564" s="334"/>
      <c r="FS564" s="335"/>
      <c r="FT564" s="97"/>
      <c r="FU564" s="334"/>
      <c r="FV564" s="335"/>
      <c r="FW564" s="97"/>
      <c r="FX564" s="334"/>
      <c r="FY564" s="335"/>
      <c r="FZ564" s="97" t="str">
        <f t="shared" si="1067"/>
        <v/>
      </c>
      <c r="GA564" s="993"/>
      <c r="GB564" s="335"/>
      <c r="GC564" s="510" t="str">
        <f t="shared" si="1098"/>
        <v/>
      </c>
      <c r="GD564" s="336"/>
      <c r="GE564" s="337"/>
      <c r="GF564" s="337"/>
      <c r="GG564" s="337"/>
      <c r="GH564" s="337"/>
      <c r="GI564" s="510"/>
      <c r="GJ564" s="336"/>
      <c r="GK564" s="337"/>
      <c r="GL564" s="337"/>
      <c r="GM564" s="337"/>
      <c r="GN564" s="337"/>
      <c r="GO564" s="510"/>
      <c r="GP564" s="336"/>
      <c r="GQ564" s="337"/>
      <c r="GR564" s="337"/>
      <c r="GS564" s="337"/>
      <c r="GT564" s="337"/>
      <c r="GU564" s="510"/>
      <c r="GV564" s="336"/>
      <c r="GW564" s="337"/>
      <c r="GX564" s="337"/>
      <c r="GY564" s="337"/>
      <c r="GZ564" s="336"/>
      <c r="HA564" s="510" t="str">
        <f t="shared" si="1068"/>
        <v/>
      </c>
      <c r="HB564" s="994"/>
      <c r="HC564" s="337"/>
      <c r="HD564" s="510" t="str">
        <f t="shared" si="1100"/>
        <v/>
      </c>
      <c r="HE564" s="336"/>
      <c r="HF564" s="337"/>
      <c r="HG564" s="337"/>
      <c r="HH564" s="336"/>
      <c r="HI564" s="510"/>
      <c r="HJ564" s="336"/>
      <c r="HK564" s="337"/>
      <c r="HL564" s="337"/>
      <c r="HM564" s="336"/>
      <c r="HN564" s="510"/>
      <c r="HO564" s="336"/>
      <c r="HP564" s="337"/>
      <c r="HQ564" s="337"/>
      <c r="HR564" s="337"/>
      <c r="HS564" s="510"/>
      <c r="HT564" s="336"/>
      <c r="HU564" s="337"/>
      <c r="HV564" s="337"/>
      <c r="HW564" s="337"/>
      <c r="HX564" s="97" t="str">
        <f t="shared" si="1069"/>
        <v/>
      </c>
      <c r="HY564" s="994"/>
      <c r="HZ564" s="337"/>
      <c r="IA564" s="510" t="str">
        <f t="shared" si="1102"/>
        <v/>
      </c>
      <c r="IB564" s="336"/>
      <c r="IC564" s="337"/>
      <c r="ID564" s="337"/>
      <c r="IE564" s="510"/>
      <c r="IF564" s="336"/>
      <c r="IG564" s="337"/>
      <c r="IH564" s="337"/>
      <c r="II564" s="510"/>
      <c r="IJ564" s="336"/>
      <c r="IK564" s="337"/>
      <c r="IL564" s="337"/>
      <c r="IM564" s="510"/>
      <c r="IN564" s="336"/>
      <c r="IO564" s="337"/>
      <c r="IP564" s="337"/>
      <c r="IQ564" s="97" t="str">
        <f t="shared" si="1106"/>
        <v/>
      </c>
      <c r="IR564" s="994"/>
      <c r="IS564" s="337"/>
      <c r="IT564" s="337"/>
      <c r="IU564" s="337"/>
      <c r="IV564" s="510" t="str">
        <f t="shared" si="1103"/>
        <v/>
      </c>
      <c r="IW564" s="995"/>
    </row>
    <row r="565" spans="1:257" x14ac:dyDescent="0.25">
      <c r="A565" s="996"/>
      <c r="B565" s="507">
        <v>9</v>
      </c>
      <c r="C565" s="97" t="str">
        <f>IF(Proponentes!B556&gt;0,Proponentes!B556,"")</f>
        <v/>
      </c>
      <c r="D565" s="335"/>
      <c r="E565" s="335"/>
      <c r="F565" s="334"/>
      <c r="G565" s="335"/>
      <c r="H565" s="335"/>
      <c r="I565" s="335"/>
      <c r="J565" s="335"/>
      <c r="K565" s="335"/>
      <c r="L565" s="335"/>
      <c r="M565" s="334"/>
      <c r="N565" s="335"/>
      <c r="O565" s="335"/>
      <c r="P565" s="335"/>
      <c r="Q565" s="335"/>
      <c r="R565" s="335"/>
      <c r="S565" s="335"/>
      <c r="T565" s="334"/>
      <c r="U565" s="335"/>
      <c r="V565" s="335"/>
      <c r="W565" s="335"/>
      <c r="X565" s="335"/>
      <c r="Y565" s="335"/>
      <c r="Z565" s="335"/>
      <c r="AA565" s="334"/>
      <c r="AB565" s="335"/>
      <c r="AC565" s="335"/>
      <c r="AD565" s="335"/>
      <c r="AE565" s="335"/>
      <c r="AF565" s="335"/>
      <c r="AG565" s="97" t="str">
        <f t="shared" si="1073"/>
        <v/>
      </c>
      <c r="AH565" s="993"/>
      <c r="AI565" s="335"/>
      <c r="AJ565" s="335" t="str">
        <f t="shared" si="1104"/>
        <v/>
      </c>
      <c r="AK565" s="335"/>
      <c r="AL565" s="334"/>
      <c r="AM565" s="335"/>
      <c r="AN565" s="335"/>
      <c r="AO565" s="335"/>
      <c r="AP565" s="335"/>
      <c r="AQ565" s="335"/>
      <c r="AR565" s="335"/>
      <c r="AS565" s="334"/>
      <c r="AT565" s="335"/>
      <c r="AU565" s="335"/>
      <c r="AV565" s="335"/>
      <c r="AW565" s="335"/>
      <c r="AX565" s="335"/>
      <c r="AY565" s="335"/>
      <c r="AZ565" s="334"/>
      <c r="BA565" s="335"/>
      <c r="BB565" s="335"/>
      <c r="BC565" s="335"/>
      <c r="BD565" s="335"/>
      <c r="BE565" s="335"/>
      <c r="BF565" s="335"/>
      <c r="BG565" s="334"/>
      <c r="BH565" s="335"/>
      <c r="BI565" s="335"/>
      <c r="BJ565" s="335"/>
      <c r="BK565" s="335"/>
      <c r="BL565" s="97" t="str">
        <f t="shared" si="1055"/>
        <v/>
      </c>
      <c r="BM565" s="993"/>
      <c r="BN565" s="335" t="str">
        <f t="shared" si="1084"/>
        <v/>
      </c>
      <c r="BO565" s="334"/>
      <c r="BP565" s="335"/>
      <c r="BQ565" s="335"/>
      <c r="BR565" s="335"/>
      <c r="BS565" s="335" t="str">
        <f t="shared" si="1105"/>
        <v/>
      </c>
      <c r="BT565" s="334"/>
      <c r="BU565" s="335"/>
      <c r="BV565" s="335"/>
      <c r="BW565" s="335"/>
      <c r="BX565" s="335" t="str">
        <f t="shared" si="1085"/>
        <v/>
      </c>
      <c r="BY565" s="334"/>
      <c r="BZ565" s="335"/>
      <c r="CA565" s="335"/>
      <c r="CB565" s="335"/>
      <c r="CC565" s="335" t="str">
        <f t="shared" si="1086"/>
        <v/>
      </c>
      <c r="CD565" s="334"/>
      <c r="CE565" s="335"/>
      <c r="CF565" s="335"/>
      <c r="CG565" s="335"/>
      <c r="CH565" s="997"/>
      <c r="CI565" s="97" t="str">
        <f t="shared" si="1087"/>
        <v/>
      </c>
      <c r="CJ565" s="998"/>
      <c r="CK565" s="335"/>
      <c r="CL565" s="97" t="str">
        <f t="shared" si="1088"/>
        <v/>
      </c>
      <c r="CM565" s="334"/>
      <c r="CN565" s="335"/>
      <c r="CO565" s="335"/>
      <c r="CP565" s="335"/>
      <c r="CQ565" s="97"/>
      <c r="CR565" s="334"/>
      <c r="CS565" s="335"/>
      <c r="CT565" s="335"/>
      <c r="CU565" s="335"/>
      <c r="CV565" s="97"/>
      <c r="CW565" s="334"/>
      <c r="CX565" s="335"/>
      <c r="CY565" s="335"/>
      <c r="CZ565" s="335"/>
      <c r="DA565" s="97"/>
      <c r="DB565" s="334"/>
      <c r="DC565" s="335"/>
      <c r="DD565" s="335"/>
      <c r="DE565" s="335"/>
      <c r="DF565" s="97" t="str">
        <f t="shared" si="1062"/>
        <v/>
      </c>
      <c r="DG565" s="993"/>
      <c r="DH565" s="335"/>
      <c r="DI565" s="97" t="str">
        <f t="shared" si="1063"/>
        <v/>
      </c>
      <c r="DJ565" s="334"/>
      <c r="DK565" s="335"/>
      <c r="DL565" s="335"/>
      <c r="DM565" s="97"/>
      <c r="DN565" s="334"/>
      <c r="DO565" s="335"/>
      <c r="DP565" s="335"/>
      <c r="DQ565" s="97"/>
      <c r="DR565" s="334"/>
      <c r="DS565" s="335"/>
      <c r="DT565" s="335"/>
      <c r="DU565" s="97"/>
      <c r="DV565" s="334"/>
      <c r="DW565" s="335"/>
      <c r="DX565" s="335"/>
      <c r="DY565" s="97" t="str">
        <f t="shared" si="1064"/>
        <v/>
      </c>
      <c r="DZ565" s="998"/>
      <c r="EA565" s="335"/>
      <c r="EB565" s="97" t="str">
        <f t="shared" si="1092"/>
        <v/>
      </c>
      <c r="EC565" s="334"/>
      <c r="ED565" s="335"/>
      <c r="EE565" s="335"/>
      <c r="EF565" s="97"/>
      <c r="EG565" s="334"/>
      <c r="EH565" s="335"/>
      <c r="EI565" s="335"/>
      <c r="EJ565" s="97"/>
      <c r="EK565" s="334"/>
      <c r="EL565" s="335"/>
      <c r="EM565" s="335"/>
      <c r="EN565" s="97"/>
      <c r="EO565" s="334"/>
      <c r="EP565" s="335"/>
      <c r="EQ565" s="335"/>
      <c r="ER565" s="97" t="str">
        <f t="shared" si="1065"/>
        <v/>
      </c>
      <c r="ES565" s="993"/>
      <c r="ET565" s="335"/>
      <c r="EU565" s="97" t="str">
        <f t="shared" si="1094"/>
        <v/>
      </c>
      <c r="EV565" s="334"/>
      <c r="EW565" s="335"/>
      <c r="EX565" s="335"/>
      <c r="EY565" s="97"/>
      <c r="EZ565" s="334"/>
      <c r="FA565" s="335"/>
      <c r="FB565" s="335"/>
      <c r="FC565" s="97"/>
      <c r="FD565" s="334"/>
      <c r="FE565" s="335"/>
      <c r="FF565" s="335"/>
      <c r="FG565" s="97"/>
      <c r="FH565" s="334"/>
      <c r="FI565" s="335"/>
      <c r="FJ565" s="335"/>
      <c r="FK565" s="97" t="str">
        <f t="shared" si="1066"/>
        <v/>
      </c>
      <c r="FL565" s="993"/>
      <c r="FM565" s="335"/>
      <c r="FN565" s="97" t="str">
        <f t="shared" si="1096"/>
        <v/>
      </c>
      <c r="FO565" s="334"/>
      <c r="FP565" s="335"/>
      <c r="FQ565" s="97"/>
      <c r="FR565" s="334"/>
      <c r="FS565" s="335"/>
      <c r="FT565" s="97"/>
      <c r="FU565" s="334"/>
      <c r="FV565" s="335"/>
      <c r="FW565" s="97"/>
      <c r="FX565" s="334"/>
      <c r="FY565" s="335"/>
      <c r="FZ565" s="97" t="str">
        <f t="shared" si="1067"/>
        <v/>
      </c>
      <c r="GA565" s="993"/>
      <c r="GB565" s="335"/>
      <c r="GC565" s="510" t="str">
        <f t="shared" si="1098"/>
        <v/>
      </c>
      <c r="GD565" s="336"/>
      <c r="GE565" s="337"/>
      <c r="GF565" s="337"/>
      <c r="GG565" s="337"/>
      <c r="GH565" s="337"/>
      <c r="GI565" s="510"/>
      <c r="GJ565" s="336"/>
      <c r="GK565" s="337"/>
      <c r="GL565" s="337"/>
      <c r="GM565" s="337"/>
      <c r="GN565" s="337"/>
      <c r="GO565" s="510"/>
      <c r="GP565" s="336"/>
      <c r="GQ565" s="337"/>
      <c r="GR565" s="337"/>
      <c r="GS565" s="337"/>
      <c r="GT565" s="337"/>
      <c r="GU565" s="510"/>
      <c r="GV565" s="336"/>
      <c r="GW565" s="337"/>
      <c r="GX565" s="337"/>
      <c r="GY565" s="337"/>
      <c r="GZ565" s="336"/>
      <c r="HA565" s="510" t="str">
        <f t="shared" si="1068"/>
        <v/>
      </c>
      <c r="HB565" s="994"/>
      <c r="HC565" s="337"/>
      <c r="HD565" s="510" t="str">
        <f t="shared" si="1100"/>
        <v/>
      </c>
      <c r="HE565" s="336"/>
      <c r="HF565" s="337"/>
      <c r="HG565" s="337"/>
      <c r="HH565" s="336"/>
      <c r="HI565" s="510"/>
      <c r="HJ565" s="336"/>
      <c r="HK565" s="337"/>
      <c r="HL565" s="337"/>
      <c r="HM565" s="336"/>
      <c r="HN565" s="510"/>
      <c r="HO565" s="336"/>
      <c r="HP565" s="337"/>
      <c r="HQ565" s="337"/>
      <c r="HR565" s="337"/>
      <c r="HS565" s="510"/>
      <c r="HT565" s="336"/>
      <c r="HU565" s="337"/>
      <c r="HV565" s="337"/>
      <c r="HW565" s="337"/>
      <c r="HX565" s="97" t="str">
        <f t="shared" si="1069"/>
        <v/>
      </c>
      <c r="HY565" s="994"/>
      <c r="HZ565" s="337"/>
      <c r="IA565" s="510" t="str">
        <f t="shared" si="1102"/>
        <v/>
      </c>
      <c r="IB565" s="336"/>
      <c r="IC565" s="337"/>
      <c r="ID565" s="337"/>
      <c r="IE565" s="510"/>
      <c r="IF565" s="336"/>
      <c r="IG565" s="337"/>
      <c r="IH565" s="337"/>
      <c r="II565" s="510"/>
      <c r="IJ565" s="336"/>
      <c r="IK565" s="337"/>
      <c r="IL565" s="337"/>
      <c r="IM565" s="510"/>
      <c r="IN565" s="336"/>
      <c r="IO565" s="337"/>
      <c r="IP565" s="337"/>
      <c r="IQ565" s="97" t="str">
        <f t="shared" si="1106"/>
        <v/>
      </c>
      <c r="IR565" s="994"/>
      <c r="IS565" s="337"/>
      <c r="IT565" s="337"/>
      <c r="IU565" s="337"/>
      <c r="IV565" s="510" t="str">
        <f t="shared" si="1103"/>
        <v/>
      </c>
      <c r="IW565" s="995"/>
    </row>
    <row r="566" spans="1:257" x14ac:dyDescent="0.25">
      <c r="A566" s="996"/>
      <c r="B566" s="507">
        <v>10</v>
      </c>
      <c r="C566" s="97" t="str">
        <f>IF(Proponentes!B557&gt;0,Proponentes!B557,"")</f>
        <v/>
      </c>
      <c r="D566" s="335"/>
      <c r="E566" s="335"/>
      <c r="F566" s="334"/>
      <c r="G566" s="335"/>
      <c r="H566" s="335"/>
      <c r="I566" s="335"/>
      <c r="J566" s="335"/>
      <c r="K566" s="335"/>
      <c r="L566" s="335"/>
      <c r="M566" s="334"/>
      <c r="N566" s="335"/>
      <c r="O566" s="335"/>
      <c r="P566" s="335"/>
      <c r="Q566" s="335"/>
      <c r="R566" s="335"/>
      <c r="S566" s="335"/>
      <c r="T566" s="334"/>
      <c r="U566" s="335"/>
      <c r="V566" s="335"/>
      <c r="W566" s="335"/>
      <c r="X566" s="335"/>
      <c r="Y566" s="335"/>
      <c r="Z566" s="335"/>
      <c r="AA566" s="334"/>
      <c r="AB566" s="335"/>
      <c r="AC566" s="335"/>
      <c r="AD566" s="335"/>
      <c r="AE566" s="335"/>
      <c r="AF566" s="335"/>
      <c r="AG566" s="97" t="str">
        <f t="shared" si="1073"/>
        <v/>
      </c>
      <c r="AH566" s="993"/>
      <c r="AI566" s="335"/>
      <c r="AJ566" s="335" t="str">
        <f t="shared" si="1104"/>
        <v/>
      </c>
      <c r="AK566" s="335"/>
      <c r="AL566" s="334"/>
      <c r="AM566" s="335"/>
      <c r="AN566" s="335"/>
      <c r="AO566" s="335"/>
      <c r="AP566" s="335"/>
      <c r="AQ566" s="335"/>
      <c r="AR566" s="335"/>
      <c r="AS566" s="334"/>
      <c r="AT566" s="335"/>
      <c r="AU566" s="335"/>
      <c r="AV566" s="335"/>
      <c r="AW566" s="335"/>
      <c r="AX566" s="335"/>
      <c r="AY566" s="335"/>
      <c r="AZ566" s="334"/>
      <c r="BA566" s="335"/>
      <c r="BB566" s="335"/>
      <c r="BC566" s="335"/>
      <c r="BD566" s="335"/>
      <c r="BE566" s="335"/>
      <c r="BF566" s="335"/>
      <c r="BG566" s="334"/>
      <c r="BH566" s="335"/>
      <c r="BI566" s="335"/>
      <c r="BJ566" s="335"/>
      <c r="BK566" s="335"/>
      <c r="BL566" s="97" t="str">
        <f t="shared" si="1055"/>
        <v/>
      </c>
      <c r="BM566" s="993"/>
      <c r="BN566" s="335" t="str">
        <f t="shared" si="1084"/>
        <v/>
      </c>
      <c r="BO566" s="334"/>
      <c r="BP566" s="335"/>
      <c r="BQ566" s="335"/>
      <c r="BR566" s="335"/>
      <c r="BS566" s="335" t="str">
        <f t="shared" si="1105"/>
        <v/>
      </c>
      <c r="BT566" s="334"/>
      <c r="BU566" s="335"/>
      <c r="BV566" s="335"/>
      <c r="BW566" s="335"/>
      <c r="BX566" s="335" t="str">
        <f t="shared" si="1085"/>
        <v/>
      </c>
      <c r="BY566" s="334"/>
      <c r="BZ566" s="335"/>
      <c r="CA566" s="335"/>
      <c r="CB566" s="335"/>
      <c r="CC566" s="335" t="str">
        <f t="shared" si="1086"/>
        <v/>
      </c>
      <c r="CD566" s="334"/>
      <c r="CE566" s="335"/>
      <c r="CF566" s="335"/>
      <c r="CG566" s="335"/>
      <c r="CH566" s="997"/>
      <c r="CI566" s="97" t="str">
        <f t="shared" si="1087"/>
        <v/>
      </c>
      <c r="CJ566" s="998"/>
      <c r="CK566" s="335"/>
      <c r="CL566" s="97" t="str">
        <f t="shared" si="1088"/>
        <v/>
      </c>
      <c r="CM566" s="334"/>
      <c r="CN566" s="335"/>
      <c r="CO566" s="335"/>
      <c r="CP566" s="335"/>
      <c r="CQ566" s="97"/>
      <c r="CR566" s="334"/>
      <c r="CS566" s="335"/>
      <c r="CT566" s="335"/>
      <c r="CU566" s="335"/>
      <c r="CV566" s="97"/>
      <c r="CW566" s="334"/>
      <c r="CX566" s="335"/>
      <c r="CY566" s="335"/>
      <c r="CZ566" s="335"/>
      <c r="DA566" s="97"/>
      <c r="DB566" s="334"/>
      <c r="DC566" s="335"/>
      <c r="DD566" s="335"/>
      <c r="DE566" s="335"/>
      <c r="DF566" s="97" t="str">
        <f t="shared" si="1062"/>
        <v/>
      </c>
      <c r="DG566" s="993"/>
      <c r="DH566" s="335"/>
      <c r="DI566" s="97" t="str">
        <f t="shared" si="1063"/>
        <v/>
      </c>
      <c r="DJ566" s="334"/>
      <c r="DK566" s="335"/>
      <c r="DL566" s="335"/>
      <c r="DM566" s="97"/>
      <c r="DN566" s="334"/>
      <c r="DO566" s="335"/>
      <c r="DP566" s="335"/>
      <c r="DQ566" s="97"/>
      <c r="DR566" s="334"/>
      <c r="DS566" s="335"/>
      <c r="DT566" s="335"/>
      <c r="DU566" s="97"/>
      <c r="DV566" s="334"/>
      <c r="DW566" s="335"/>
      <c r="DX566" s="335"/>
      <c r="DY566" s="97" t="str">
        <f t="shared" si="1064"/>
        <v/>
      </c>
      <c r="DZ566" s="998"/>
      <c r="EA566" s="335"/>
      <c r="EB566" s="97" t="str">
        <f t="shared" si="1092"/>
        <v/>
      </c>
      <c r="EC566" s="334"/>
      <c r="ED566" s="335"/>
      <c r="EE566" s="335"/>
      <c r="EF566" s="97"/>
      <c r="EG566" s="334"/>
      <c r="EH566" s="335"/>
      <c r="EI566" s="335"/>
      <c r="EJ566" s="97"/>
      <c r="EK566" s="334"/>
      <c r="EL566" s="335"/>
      <c r="EM566" s="335"/>
      <c r="EN566" s="97"/>
      <c r="EO566" s="334"/>
      <c r="EP566" s="335"/>
      <c r="EQ566" s="335"/>
      <c r="ER566" s="97" t="str">
        <f t="shared" si="1065"/>
        <v/>
      </c>
      <c r="ES566" s="993"/>
      <c r="ET566" s="335"/>
      <c r="EU566" s="97" t="str">
        <f t="shared" si="1094"/>
        <v/>
      </c>
      <c r="EV566" s="334"/>
      <c r="EW566" s="335"/>
      <c r="EX566" s="335"/>
      <c r="EY566" s="97"/>
      <c r="EZ566" s="334"/>
      <c r="FA566" s="335"/>
      <c r="FB566" s="335"/>
      <c r="FC566" s="97"/>
      <c r="FD566" s="334"/>
      <c r="FE566" s="335"/>
      <c r="FF566" s="335"/>
      <c r="FG566" s="97"/>
      <c r="FH566" s="334"/>
      <c r="FI566" s="335"/>
      <c r="FJ566" s="335"/>
      <c r="FK566" s="97" t="str">
        <f t="shared" si="1066"/>
        <v/>
      </c>
      <c r="FL566" s="993"/>
      <c r="FM566" s="335"/>
      <c r="FN566" s="97" t="str">
        <f t="shared" si="1096"/>
        <v/>
      </c>
      <c r="FO566" s="334"/>
      <c r="FP566" s="335"/>
      <c r="FQ566" s="97"/>
      <c r="FR566" s="334"/>
      <c r="FS566" s="335"/>
      <c r="FT566" s="97"/>
      <c r="FU566" s="334"/>
      <c r="FV566" s="335"/>
      <c r="FW566" s="97"/>
      <c r="FX566" s="334"/>
      <c r="FY566" s="335"/>
      <c r="FZ566" s="97" t="str">
        <f t="shared" si="1067"/>
        <v/>
      </c>
      <c r="GA566" s="993"/>
      <c r="GB566" s="335"/>
      <c r="GC566" s="510" t="str">
        <f t="shared" si="1098"/>
        <v/>
      </c>
      <c r="GD566" s="336"/>
      <c r="GE566" s="337"/>
      <c r="GF566" s="337"/>
      <c r="GG566" s="337"/>
      <c r="GH566" s="337"/>
      <c r="GI566" s="510"/>
      <c r="GJ566" s="336"/>
      <c r="GK566" s="337"/>
      <c r="GL566" s="337"/>
      <c r="GM566" s="337"/>
      <c r="GN566" s="337"/>
      <c r="GO566" s="510"/>
      <c r="GP566" s="336"/>
      <c r="GQ566" s="337"/>
      <c r="GR566" s="337"/>
      <c r="GS566" s="337"/>
      <c r="GT566" s="337"/>
      <c r="GU566" s="510"/>
      <c r="GV566" s="336"/>
      <c r="GW566" s="337"/>
      <c r="GX566" s="337"/>
      <c r="GY566" s="337"/>
      <c r="GZ566" s="336"/>
      <c r="HA566" s="510" t="str">
        <f t="shared" si="1068"/>
        <v/>
      </c>
      <c r="HB566" s="994"/>
      <c r="HC566" s="337"/>
      <c r="HD566" s="510" t="str">
        <f t="shared" si="1100"/>
        <v/>
      </c>
      <c r="HE566" s="336"/>
      <c r="HF566" s="337"/>
      <c r="HG566" s="337"/>
      <c r="HH566" s="336"/>
      <c r="HI566" s="510"/>
      <c r="HJ566" s="336"/>
      <c r="HK566" s="337"/>
      <c r="HL566" s="337"/>
      <c r="HM566" s="336"/>
      <c r="HN566" s="510"/>
      <c r="HO566" s="336"/>
      <c r="HP566" s="337"/>
      <c r="HQ566" s="337"/>
      <c r="HR566" s="337"/>
      <c r="HS566" s="510"/>
      <c r="HT566" s="336"/>
      <c r="HU566" s="337"/>
      <c r="HV566" s="337"/>
      <c r="HW566" s="337"/>
      <c r="HX566" s="97" t="str">
        <f t="shared" si="1069"/>
        <v/>
      </c>
      <c r="HY566" s="994"/>
      <c r="HZ566" s="337"/>
      <c r="IA566" s="510" t="str">
        <f t="shared" si="1102"/>
        <v/>
      </c>
      <c r="IB566" s="336"/>
      <c r="IC566" s="337"/>
      <c r="ID566" s="337"/>
      <c r="IE566" s="510"/>
      <c r="IF566" s="336"/>
      <c r="IG566" s="337"/>
      <c r="IH566" s="337"/>
      <c r="II566" s="510"/>
      <c r="IJ566" s="336"/>
      <c r="IK566" s="337"/>
      <c r="IL566" s="337"/>
      <c r="IM566" s="510"/>
      <c r="IN566" s="336"/>
      <c r="IO566" s="337"/>
      <c r="IP566" s="337"/>
      <c r="IQ566" s="97" t="str">
        <f t="shared" si="1106"/>
        <v/>
      </c>
      <c r="IR566" s="994"/>
      <c r="IS566" s="337"/>
      <c r="IT566" s="337"/>
      <c r="IU566" s="337"/>
      <c r="IV566" s="510" t="str">
        <f t="shared" si="1103"/>
        <v/>
      </c>
      <c r="IW566" s="995"/>
    </row>
    <row r="567" spans="1:257" x14ac:dyDescent="0.25">
      <c r="A567" s="996"/>
      <c r="B567" s="507">
        <v>11</v>
      </c>
      <c r="C567" s="97" t="str">
        <f>IF(Proponentes!B558&gt;0,Proponentes!B558,"")</f>
        <v/>
      </c>
      <c r="D567" s="335"/>
      <c r="E567" s="335"/>
      <c r="F567" s="334"/>
      <c r="G567" s="335"/>
      <c r="H567" s="335"/>
      <c r="I567" s="335"/>
      <c r="J567" s="335"/>
      <c r="K567" s="335"/>
      <c r="L567" s="335"/>
      <c r="M567" s="334"/>
      <c r="N567" s="335"/>
      <c r="O567" s="335"/>
      <c r="P567" s="335"/>
      <c r="Q567" s="335"/>
      <c r="R567" s="335"/>
      <c r="S567" s="335"/>
      <c r="T567" s="334"/>
      <c r="U567" s="335"/>
      <c r="V567" s="335"/>
      <c r="W567" s="335"/>
      <c r="X567" s="335"/>
      <c r="Y567" s="335"/>
      <c r="Z567" s="335"/>
      <c r="AA567" s="334"/>
      <c r="AB567" s="335"/>
      <c r="AC567" s="335"/>
      <c r="AD567" s="335"/>
      <c r="AE567" s="335"/>
      <c r="AF567" s="335"/>
      <c r="AG567" s="97" t="str">
        <f t="shared" si="1073"/>
        <v/>
      </c>
      <c r="AH567" s="993"/>
      <c r="AI567" s="335"/>
      <c r="AJ567" s="335" t="str">
        <f t="shared" si="1104"/>
        <v/>
      </c>
      <c r="AK567" s="335"/>
      <c r="AL567" s="334"/>
      <c r="AM567" s="335"/>
      <c r="AN567" s="335"/>
      <c r="AO567" s="335"/>
      <c r="AP567" s="335"/>
      <c r="AQ567" s="335"/>
      <c r="AR567" s="335"/>
      <c r="AS567" s="334"/>
      <c r="AT567" s="335"/>
      <c r="AU567" s="335"/>
      <c r="AV567" s="335"/>
      <c r="AW567" s="335"/>
      <c r="AX567" s="335"/>
      <c r="AY567" s="335"/>
      <c r="AZ567" s="334"/>
      <c r="BA567" s="335"/>
      <c r="BB567" s="335"/>
      <c r="BC567" s="335"/>
      <c r="BD567" s="335"/>
      <c r="BE567" s="335"/>
      <c r="BF567" s="335"/>
      <c r="BG567" s="334"/>
      <c r="BH567" s="335"/>
      <c r="BI567" s="335"/>
      <c r="BJ567" s="335"/>
      <c r="BK567" s="335"/>
      <c r="BL567" s="97" t="str">
        <f t="shared" si="1055"/>
        <v/>
      </c>
      <c r="BM567" s="993"/>
      <c r="BN567" s="335" t="str">
        <f t="shared" si="1084"/>
        <v/>
      </c>
      <c r="BO567" s="334"/>
      <c r="BP567" s="335"/>
      <c r="BQ567" s="335"/>
      <c r="BR567" s="335"/>
      <c r="BS567" s="335" t="str">
        <f t="shared" si="1105"/>
        <v/>
      </c>
      <c r="BT567" s="334"/>
      <c r="BU567" s="335"/>
      <c r="BV567" s="335"/>
      <c r="BW567" s="335"/>
      <c r="BX567" s="335" t="str">
        <f t="shared" si="1085"/>
        <v/>
      </c>
      <c r="BY567" s="334"/>
      <c r="BZ567" s="335"/>
      <c r="CA567" s="335"/>
      <c r="CB567" s="335"/>
      <c r="CC567" s="335" t="str">
        <f t="shared" si="1086"/>
        <v/>
      </c>
      <c r="CD567" s="334"/>
      <c r="CE567" s="335"/>
      <c r="CF567" s="335"/>
      <c r="CG567" s="335"/>
      <c r="CH567" s="997"/>
      <c r="CI567" s="97" t="str">
        <f t="shared" si="1087"/>
        <v/>
      </c>
      <c r="CJ567" s="998"/>
      <c r="CK567" s="335"/>
      <c r="CL567" s="97" t="str">
        <f t="shared" si="1088"/>
        <v/>
      </c>
      <c r="CM567" s="334"/>
      <c r="CN567" s="335"/>
      <c r="CO567" s="335"/>
      <c r="CP567" s="335"/>
      <c r="CQ567" s="97"/>
      <c r="CR567" s="334"/>
      <c r="CS567" s="335"/>
      <c r="CT567" s="335"/>
      <c r="CU567" s="335"/>
      <c r="CV567" s="97"/>
      <c r="CW567" s="334"/>
      <c r="CX567" s="335"/>
      <c r="CY567" s="335"/>
      <c r="CZ567" s="335"/>
      <c r="DA567" s="97"/>
      <c r="DB567" s="334"/>
      <c r="DC567" s="335"/>
      <c r="DD567" s="335"/>
      <c r="DE567" s="335"/>
      <c r="DF567" s="97" t="str">
        <f t="shared" si="1062"/>
        <v/>
      </c>
      <c r="DG567" s="993"/>
      <c r="DH567" s="335"/>
      <c r="DI567" s="97" t="str">
        <f t="shared" si="1063"/>
        <v/>
      </c>
      <c r="DJ567" s="334"/>
      <c r="DK567" s="335"/>
      <c r="DL567" s="335"/>
      <c r="DM567" s="97"/>
      <c r="DN567" s="334"/>
      <c r="DO567" s="335"/>
      <c r="DP567" s="335"/>
      <c r="DQ567" s="97"/>
      <c r="DR567" s="334"/>
      <c r="DS567" s="335"/>
      <c r="DT567" s="335"/>
      <c r="DU567" s="97"/>
      <c r="DV567" s="334"/>
      <c r="DW567" s="335"/>
      <c r="DX567" s="335"/>
      <c r="DY567" s="97" t="str">
        <f t="shared" si="1064"/>
        <v/>
      </c>
      <c r="DZ567" s="998"/>
      <c r="EA567" s="335"/>
      <c r="EB567" s="97" t="str">
        <f t="shared" si="1092"/>
        <v/>
      </c>
      <c r="EC567" s="334"/>
      <c r="ED567" s="335"/>
      <c r="EE567" s="335"/>
      <c r="EF567" s="97"/>
      <c r="EG567" s="334"/>
      <c r="EH567" s="335"/>
      <c r="EI567" s="335"/>
      <c r="EJ567" s="97"/>
      <c r="EK567" s="334"/>
      <c r="EL567" s="335"/>
      <c r="EM567" s="335"/>
      <c r="EN567" s="97"/>
      <c r="EO567" s="334"/>
      <c r="EP567" s="335"/>
      <c r="EQ567" s="335"/>
      <c r="ER567" s="97" t="str">
        <f t="shared" si="1065"/>
        <v/>
      </c>
      <c r="ES567" s="993"/>
      <c r="ET567" s="335"/>
      <c r="EU567" s="97" t="str">
        <f t="shared" si="1094"/>
        <v/>
      </c>
      <c r="EV567" s="334"/>
      <c r="EW567" s="335"/>
      <c r="EX567" s="335"/>
      <c r="EY567" s="97"/>
      <c r="EZ567" s="334"/>
      <c r="FA567" s="335"/>
      <c r="FB567" s="335"/>
      <c r="FC567" s="97"/>
      <c r="FD567" s="334"/>
      <c r="FE567" s="335"/>
      <c r="FF567" s="335"/>
      <c r="FG567" s="97"/>
      <c r="FH567" s="334"/>
      <c r="FI567" s="335"/>
      <c r="FJ567" s="335"/>
      <c r="FK567" s="97" t="str">
        <f t="shared" si="1066"/>
        <v/>
      </c>
      <c r="FL567" s="993"/>
      <c r="FM567" s="335"/>
      <c r="FN567" s="97" t="str">
        <f t="shared" si="1096"/>
        <v/>
      </c>
      <c r="FO567" s="334"/>
      <c r="FP567" s="335"/>
      <c r="FQ567" s="97"/>
      <c r="FR567" s="334"/>
      <c r="FS567" s="335"/>
      <c r="FT567" s="97"/>
      <c r="FU567" s="334"/>
      <c r="FV567" s="335"/>
      <c r="FW567" s="97"/>
      <c r="FX567" s="334"/>
      <c r="FY567" s="335"/>
      <c r="FZ567" s="97" t="str">
        <f t="shared" si="1067"/>
        <v/>
      </c>
      <c r="GA567" s="993"/>
      <c r="GB567" s="335"/>
      <c r="GC567" s="510" t="str">
        <f t="shared" si="1098"/>
        <v/>
      </c>
      <c r="GD567" s="336"/>
      <c r="GE567" s="337"/>
      <c r="GF567" s="337"/>
      <c r="GG567" s="337"/>
      <c r="GH567" s="337"/>
      <c r="GI567" s="510"/>
      <c r="GJ567" s="336"/>
      <c r="GK567" s="337"/>
      <c r="GL567" s="337"/>
      <c r="GM567" s="337"/>
      <c r="GN567" s="337"/>
      <c r="GO567" s="510"/>
      <c r="GP567" s="336"/>
      <c r="GQ567" s="337"/>
      <c r="GR567" s="337"/>
      <c r="GS567" s="337"/>
      <c r="GT567" s="337"/>
      <c r="GU567" s="510"/>
      <c r="GV567" s="336"/>
      <c r="GW567" s="337"/>
      <c r="GX567" s="337"/>
      <c r="GY567" s="337"/>
      <c r="GZ567" s="336"/>
      <c r="HA567" s="510" t="str">
        <f t="shared" si="1068"/>
        <v/>
      </c>
      <c r="HB567" s="994"/>
      <c r="HC567" s="337"/>
      <c r="HD567" s="510" t="str">
        <f t="shared" si="1100"/>
        <v/>
      </c>
      <c r="HE567" s="336"/>
      <c r="HF567" s="337"/>
      <c r="HG567" s="337"/>
      <c r="HH567" s="336"/>
      <c r="HI567" s="510"/>
      <c r="HJ567" s="336"/>
      <c r="HK567" s="337"/>
      <c r="HL567" s="337"/>
      <c r="HM567" s="336"/>
      <c r="HN567" s="510"/>
      <c r="HO567" s="336"/>
      <c r="HP567" s="337"/>
      <c r="HQ567" s="337"/>
      <c r="HR567" s="337"/>
      <c r="HS567" s="510"/>
      <c r="HT567" s="336"/>
      <c r="HU567" s="337"/>
      <c r="HV567" s="337"/>
      <c r="HW567" s="337"/>
      <c r="HX567" s="97" t="str">
        <f t="shared" si="1069"/>
        <v/>
      </c>
      <c r="HY567" s="994"/>
      <c r="HZ567" s="337"/>
      <c r="IA567" s="510" t="str">
        <f t="shared" si="1102"/>
        <v/>
      </c>
      <c r="IB567" s="336"/>
      <c r="IC567" s="337"/>
      <c r="ID567" s="337"/>
      <c r="IE567" s="510"/>
      <c r="IF567" s="336"/>
      <c r="IG567" s="337"/>
      <c r="IH567" s="337"/>
      <c r="II567" s="510"/>
      <c r="IJ567" s="336"/>
      <c r="IK567" s="337"/>
      <c r="IL567" s="337"/>
      <c r="IM567" s="510"/>
      <c r="IN567" s="336"/>
      <c r="IO567" s="337"/>
      <c r="IP567" s="337"/>
      <c r="IQ567" s="97" t="str">
        <f t="shared" si="1106"/>
        <v/>
      </c>
      <c r="IR567" s="994"/>
      <c r="IS567" s="337"/>
      <c r="IT567" s="337"/>
      <c r="IU567" s="337"/>
      <c r="IV567" s="510" t="str">
        <f t="shared" si="1103"/>
        <v/>
      </c>
      <c r="IW567" s="995"/>
    </row>
    <row r="568" spans="1:257" x14ac:dyDescent="0.25">
      <c r="A568" s="996"/>
      <c r="B568" s="507">
        <v>12</v>
      </c>
      <c r="C568" s="97" t="str">
        <f>IF(Proponentes!B559&gt;0,Proponentes!B559,"")</f>
        <v/>
      </c>
      <c r="D568" s="335"/>
      <c r="E568" s="335"/>
      <c r="F568" s="334"/>
      <c r="G568" s="335"/>
      <c r="H568" s="335"/>
      <c r="I568" s="335"/>
      <c r="J568" s="335"/>
      <c r="K568" s="335"/>
      <c r="L568" s="335"/>
      <c r="M568" s="334"/>
      <c r="N568" s="335"/>
      <c r="O568" s="335"/>
      <c r="P568" s="335"/>
      <c r="Q568" s="335"/>
      <c r="R568" s="335"/>
      <c r="S568" s="335"/>
      <c r="T568" s="334"/>
      <c r="U568" s="335"/>
      <c r="V568" s="335"/>
      <c r="W568" s="335"/>
      <c r="X568" s="335"/>
      <c r="Y568" s="335"/>
      <c r="Z568" s="335"/>
      <c r="AA568" s="334"/>
      <c r="AB568" s="335"/>
      <c r="AC568" s="335"/>
      <c r="AD568" s="335"/>
      <c r="AE568" s="335"/>
      <c r="AF568" s="335"/>
      <c r="AG568" s="97" t="str">
        <f t="shared" si="1073"/>
        <v/>
      </c>
      <c r="AH568" s="993"/>
      <c r="AI568" s="335"/>
      <c r="AJ568" s="335" t="str">
        <f t="shared" si="1104"/>
        <v/>
      </c>
      <c r="AK568" s="335"/>
      <c r="AL568" s="334"/>
      <c r="AM568" s="335"/>
      <c r="AN568" s="335"/>
      <c r="AO568" s="335"/>
      <c r="AP568" s="335"/>
      <c r="AQ568" s="335"/>
      <c r="AR568" s="335"/>
      <c r="AS568" s="334"/>
      <c r="AT568" s="335"/>
      <c r="AU568" s="335"/>
      <c r="AV568" s="335"/>
      <c r="AW568" s="335"/>
      <c r="AX568" s="335"/>
      <c r="AY568" s="335"/>
      <c r="AZ568" s="334"/>
      <c r="BA568" s="335"/>
      <c r="BB568" s="335"/>
      <c r="BC568" s="335"/>
      <c r="BD568" s="335"/>
      <c r="BE568" s="335"/>
      <c r="BF568" s="335"/>
      <c r="BG568" s="334"/>
      <c r="BH568" s="335"/>
      <c r="BI568" s="335"/>
      <c r="BJ568" s="335"/>
      <c r="BK568" s="335"/>
      <c r="BL568" s="97" t="str">
        <f t="shared" si="1055"/>
        <v/>
      </c>
      <c r="BM568" s="993"/>
      <c r="BN568" s="335" t="str">
        <f t="shared" si="1084"/>
        <v/>
      </c>
      <c r="BO568" s="334"/>
      <c r="BP568" s="335"/>
      <c r="BQ568" s="335"/>
      <c r="BR568" s="335"/>
      <c r="BS568" s="335" t="str">
        <f t="shared" si="1105"/>
        <v/>
      </c>
      <c r="BT568" s="334"/>
      <c r="BU568" s="335"/>
      <c r="BV568" s="335"/>
      <c r="BW568" s="335"/>
      <c r="BX568" s="335" t="str">
        <f t="shared" si="1085"/>
        <v/>
      </c>
      <c r="BY568" s="334"/>
      <c r="BZ568" s="335"/>
      <c r="CA568" s="335"/>
      <c r="CB568" s="335"/>
      <c r="CC568" s="335" t="str">
        <f t="shared" si="1086"/>
        <v/>
      </c>
      <c r="CD568" s="334"/>
      <c r="CE568" s="335"/>
      <c r="CF568" s="335"/>
      <c r="CG568" s="335"/>
      <c r="CH568" s="997"/>
      <c r="CI568" s="97" t="str">
        <f t="shared" si="1087"/>
        <v/>
      </c>
      <c r="CJ568" s="998"/>
      <c r="CK568" s="335"/>
      <c r="CL568" s="97" t="str">
        <f t="shared" si="1088"/>
        <v/>
      </c>
      <c r="CM568" s="334"/>
      <c r="CN568" s="335"/>
      <c r="CO568" s="335"/>
      <c r="CP568" s="335"/>
      <c r="CQ568" s="97"/>
      <c r="CR568" s="334"/>
      <c r="CS568" s="335"/>
      <c r="CT568" s="335"/>
      <c r="CU568" s="335"/>
      <c r="CV568" s="97"/>
      <c r="CW568" s="334"/>
      <c r="CX568" s="335"/>
      <c r="CY568" s="335"/>
      <c r="CZ568" s="335"/>
      <c r="DA568" s="97"/>
      <c r="DB568" s="334"/>
      <c r="DC568" s="335"/>
      <c r="DD568" s="335"/>
      <c r="DE568" s="335"/>
      <c r="DF568" s="97" t="str">
        <f t="shared" si="1062"/>
        <v/>
      </c>
      <c r="DG568" s="993"/>
      <c r="DH568" s="335"/>
      <c r="DI568" s="97" t="str">
        <f t="shared" si="1063"/>
        <v/>
      </c>
      <c r="DJ568" s="334"/>
      <c r="DK568" s="335"/>
      <c r="DL568" s="335"/>
      <c r="DM568" s="97"/>
      <c r="DN568" s="334"/>
      <c r="DO568" s="335"/>
      <c r="DP568" s="335"/>
      <c r="DQ568" s="97"/>
      <c r="DR568" s="334"/>
      <c r="DS568" s="335"/>
      <c r="DT568" s="335"/>
      <c r="DU568" s="97"/>
      <c r="DV568" s="334"/>
      <c r="DW568" s="335"/>
      <c r="DX568" s="335"/>
      <c r="DY568" s="97" t="str">
        <f t="shared" si="1064"/>
        <v/>
      </c>
      <c r="DZ568" s="998"/>
      <c r="EA568" s="335"/>
      <c r="EB568" s="97" t="str">
        <f t="shared" si="1092"/>
        <v/>
      </c>
      <c r="EC568" s="334"/>
      <c r="ED568" s="335"/>
      <c r="EE568" s="335"/>
      <c r="EF568" s="97"/>
      <c r="EG568" s="334"/>
      <c r="EH568" s="335"/>
      <c r="EI568" s="335"/>
      <c r="EJ568" s="97"/>
      <c r="EK568" s="334"/>
      <c r="EL568" s="335"/>
      <c r="EM568" s="335"/>
      <c r="EN568" s="97"/>
      <c r="EO568" s="334"/>
      <c r="EP568" s="335"/>
      <c r="EQ568" s="335"/>
      <c r="ER568" s="97" t="str">
        <f t="shared" si="1065"/>
        <v/>
      </c>
      <c r="ES568" s="993"/>
      <c r="ET568" s="335"/>
      <c r="EU568" s="97" t="str">
        <f t="shared" si="1094"/>
        <v/>
      </c>
      <c r="EV568" s="334"/>
      <c r="EW568" s="335"/>
      <c r="EX568" s="335"/>
      <c r="EY568" s="97"/>
      <c r="EZ568" s="334"/>
      <c r="FA568" s="335"/>
      <c r="FB568" s="335"/>
      <c r="FC568" s="97"/>
      <c r="FD568" s="334"/>
      <c r="FE568" s="335"/>
      <c r="FF568" s="335"/>
      <c r="FG568" s="97"/>
      <c r="FH568" s="334"/>
      <c r="FI568" s="335"/>
      <c r="FJ568" s="335"/>
      <c r="FK568" s="97" t="str">
        <f t="shared" si="1066"/>
        <v/>
      </c>
      <c r="FL568" s="993"/>
      <c r="FM568" s="335"/>
      <c r="FN568" s="97" t="str">
        <f t="shared" si="1096"/>
        <v/>
      </c>
      <c r="FO568" s="334"/>
      <c r="FP568" s="335"/>
      <c r="FQ568" s="97"/>
      <c r="FR568" s="334"/>
      <c r="FS568" s="335"/>
      <c r="FT568" s="97"/>
      <c r="FU568" s="334"/>
      <c r="FV568" s="335"/>
      <c r="FW568" s="97"/>
      <c r="FX568" s="334"/>
      <c r="FY568" s="335"/>
      <c r="FZ568" s="97" t="str">
        <f t="shared" si="1067"/>
        <v/>
      </c>
      <c r="GA568" s="993"/>
      <c r="GB568" s="335"/>
      <c r="GC568" s="510" t="str">
        <f t="shared" si="1098"/>
        <v/>
      </c>
      <c r="GD568" s="336"/>
      <c r="GE568" s="337"/>
      <c r="GF568" s="337"/>
      <c r="GG568" s="337"/>
      <c r="GH568" s="337"/>
      <c r="GI568" s="510"/>
      <c r="GJ568" s="336"/>
      <c r="GK568" s="337"/>
      <c r="GL568" s="337"/>
      <c r="GM568" s="337"/>
      <c r="GN568" s="337"/>
      <c r="GO568" s="510"/>
      <c r="GP568" s="336"/>
      <c r="GQ568" s="337"/>
      <c r="GR568" s="337"/>
      <c r="GS568" s="337"/>
      <c r="GT568" s="337"/>
      <c r="GU568" s="510"/>
      <c r="GV568" s="336"/>
      <c r="GW568" s="337"/>
      <c r="GX568" s="337"/>
      <c r="GY568" s="337"/>
      <c r="GZ568" s="336"/>
      <c r="HA568" s="510" t="str">
        <f t="shared" si="1068"/>
        <v/>
      </c>
      <c r="HB568" s="994"/>
      <c r="HC568" s="337"/>
      <c r="HD568" s="510" t="str">
        <f t="shared" si="1100"/>
        <v/>
      </c>
      <c r="HE568" s="336"/>
      <c r="HF568" s="337"/>
      <c r="HG568" s="337"/>
      <c r="HH568" s="336"/>
      <c r="HI568" s="510"/>
      <c r="HJ568" s="336"/>
      <c r="HK568" s="337"/>
      <c r="HL568" s="337"/>
      <c r="HM568" s="336"/>
      <c r="HN568" s="510"/>
      <c r="HO568" s="336"/>
      <c r="HP568" s="337"/>
      <c r="HQ568" s="337"/>
      <c r="HR568" s="337"/>
      <c r="HS568" s="510"/>
      <c r="HT568" s="336"/>
      <c r="HU568" s="337"/>
      <c r="HV568" s="337"/>
      <c r="HW568" s="337"/>
      <c r="HX568" s="97" t="str">
        <f t="shared" si="1069"/>
        <v/>
      </c>
      <c r="HY568" s="994"/>
      <c r="HZ568" s="337"/>
      <c r="IA568" s="510" t="str">
        <f t="shared" si="1102"/>
        <v/>
      </c>
      <c r="IB568" s="336"/>
      <c r="IC568" s="337"/>
      <c r="ID568" s="337"/>
      <c r="IE568" s="510"/>
      <c r="IF568" s="336"/>
      <c r="IG568" s="337"/>
      <c r="IH568" s="337"/>
      <c r="II568" s="510"/>
      <c r="IJ568" s="336"/>
      <c r="IK568" s="337"/>
      <c r="IL568" s="337"/>
      <c r="IM568" s="510"/>
      <c r="IN568" s="336"/>
      <c r="IO568" s="337"/>
      <c r="IP568" s="337"/>
      <c r="IQ568" s="97" t="str">
        <f t="shared" si="1106"/>
        <v/>
      </c>
      <c r="IR568" s="994"/>
      <c r="IS568" s="337"/>
      <c r="IT568" s="337"/>
      <c r="IU568" s="337"/>
      <c r="IV568" s="510" t="str">
        <f t="shared" si="1103"/>
        <v/>
      </c>
      <c r="IW568" s="995"/>
    </row>
    <row r="569" spans="1:257" x14ac:dyDescent="0.25">
      <c r="A569" s="548">
        <v>43</v>
      </c>
      <c r="B569" s="514"/>
      <c r="C569" s="514"/>
      <c r="D569" s="514"/>
      <c r="E569" s="514"/>
      <c r="F569" s="515"/>
      <c r="G569" s="514"/>
      <c r="H569" s="514"/>
      <c r="I569" s="514"/>
      <c r="J569" s="514"/>
      <c r="K569" s="514"/>
      <c r="L569" s="514"/>
      <c r="M569" s="514"/>
      <c r="N569" s="514"/>
      <c r="O569" s="514"/>
      <c r="P569" s="514"/>
      <c r="Q569" s="514"/>
      <c r="R569" s="514"/>
      <c r="S569" s="514"/>
      <c r="T569" s="514"/>
      <c r="U569" s="514"/>
      <c r="V569" s="514"/>
      <c r="W569" s="514"/>
      <c r="X569" s="514"/>
      <c r="Y569" s="514"/>
      <c r="Z569" s="514"/>
      <c r="AA569" s="514"/>
      <c r="AB569" s="514"/>
      <c r="AC569" s="514"/>
      <c r="AD569" s="514"/>
      <c r="AE569" s="514"/>
      <c r="AF569" s="514"/>
      <c r="AG569" s="514"/>
      <c r="AH569" s="514"/>
      <c r="AI569" s="514"/>
      <c r="AJ569" s="514"/>
      <c r="AK569" s="514"/>
      <c r="AL569" s="514"/>
      <c r="AM569" s="514"/>
      <c r="AN569" s="514"/>
      <c r="AO569" s="514"/>
      <c r="AP569" s="514"/>
      <c r="AQ569" s="514"/>
      <c r="AR569" s="514"/>
      <c r="AS569" s="514"/>
      <c r="AT569" s="514"/>
      <c r="AU569" s="514"/>
      <c r="AV569" s="514"/>
      <c r="AW569" s="514"/>
      <c r="AX569" s="514"/>
      <c r="AY569" s="514"/>
      <c r="AZ569" s="514"/>
      <c r="BA569" s="514"/>
      <c r="BB569" s="514"/>
      <c r="BC569" s="514"/>
      <c r="BD569" s="514"/>
      <c r="BE569" s="514"/>
      <c r="BF569" s="514"/>
      <c r="BG569" s="514"/>
      <c r="BH569" s="514"/>
      <c r="BI569" s="514"/>
      <c r="BJ569" s="514"/>
      <c r="BK569" s="514"/>
      <c r="BL569" s="514"/>
      <c r="BM569" s="514"/>
      <c r="BN569" s="514"/>
      <c r="BO569" s="514"/>
      <c r="BP569" s="514"/>
      <c r="BQ569" s="514"/>
      <c r="BR569" s="514"/>
      <c r="BS569" s="514"/>
      <c r="BT569" s="514"/>
      <c r="BU569" s="514"/>
      <c r="BV569" s="514"/>
      <c r="BW569" s="514"/>
      <c r="BX569" s="514"/>
      <c r="BY569" s="514"/>
      <c r="BZ569" s="514"/>
      <c r="CA569" s="514"/>
      <c r="CB569" s="514"/>
      <c r="CC569" s="514"/>
      <c r="CD569" s="514"/>
      <c r="CE569" s="514"/>
      <c r="CF569" s="514"/>
      <c r="CG569" s="514"/>
      <c r="CH569" s="516"/>
      <c r="CI569" s="514"/>
      <c r="CJ569" s="514"/>
      <c r="CK569" s="514"/>
      <c r="CL569" s="514"/>
      <c r="CM569" s="514"/>
      <c r="CN569" s="514"/>
      <c r="CO569" s="514"/>
      <c r="CP569" s="514"/>
      <c r="CQ569" s="514"/>
      <c r="CR569" s="514"/>
      <c r="CS569" s="514"/>
      <c r="CT569" s="514"/>
      <c r="CU569" s="514"/>
      <c r="CV569" s="514"/>
      <c r="CW569" s="514"/>
      <c r="CX569" s="514"/>
      <c r="CY569" s="514"/>
      <c r="CZ569" s="514"/>
      <c r="DA569" s="514"/>
      <c r="DB569" s="514"/>
      <c r="DC569" s="514"/>
      <c r="DD569" s="514"/>
      <c r="DE569" s="514"/>
      <c r="DF569" s="514"/>
      <c r="DG569" s="514"/>
      <c r="DH569" s="514"/>
      <c r="DI569" s="514"/>
      <c r="DJ569" s="514"/>
      <c r="DK569" s="514"/>
      <c r="DL569" s="514"/>
      <c r="DM569" s="514"/>
      <c r="DN569" s="514"/>
      <c r="DO569" s="514"/>
      <c r="DP569" s="514"/>
      <c r="DQ569" s="514"/>
      <c r="DR569" s="514"/>
      <c r="DS569" s="514"/>
      <c r="DT569" s="514"/>
      <c r="DU569" s="514"/>
      <c r="DV569" s="514"/>
      <c r="DW569" s="514"/>
      <c r="DX569" s="514"/>
      <c r="DY569" s="514"/>
      <c r="DZ569" s="514"/>
      <c r="EA569" s="514"/>
      <c r="EB569" s="514"/>
      <c r="EC569" s="514"/>
      <c r="ED569" s="514"/>
      <c r="EE569" s="514"/>
      <c r="EF569" s="514"/>
      <c r="EG569" s="514"/>
      <c r="EH569" s="514"/>
      <c r="EI569" s="514"/>
      <c r="EJ569" s="514"/>
      <c r="EK569" s="514"/>
      <c r="EL569" s="514"/>
      <c r="EM569" s="514"/>
      <c r="EN569" s="514"/>
      <c r="EO569" s="514"/>
      <c r="EP569" s="514"/>
      <c r="EQ569" s="514"/>
      <c r="ER569" s="514"/>
      <c r="ES569" s="514"/>
      <c r="ET569" s="514"/>
      <c r="EU569" s="514"/>
      <c r="EV569" s="514"/>
      <c r="EW569" s="514"/>
      <c r="EX569" s="514"/>
      <c r="EY569" s="514"/>
      <c r="EZ569" s="514"/>
      <c r="FA569" s="514"/>
      <c r="FB569" s="514"/>
      <c r="FC569" s="514"/>
      <c r="FD569" s="514"/>
      <c r="FE569" s="514"/>
      <c r="FF569" s="514"/>
      <c r="FG569" s="514"/>
      <c r="FH569" s="514"/>
      <c r="FI569" s="514"/>
      <c r="FJ569" s="514"/>
      <c r="FK569" s="514"/>
      <c r="FL569" s="514"/>
      <c r="FM569" s="514"/>
      <c r="FN569" s="514"/>
      <c r="FO569" s="514"/>
      <c r="FP569" s="514"/>
      <c r="FQ569" s="514"/>
      <c r="FR569" s="514"/>
      <c r="FS569" s="514"/>
      <c r="FT569" s="514"/>
      <c r="FU569" s="514"/>
      <c r="FV569" s="514"/>
      <c r="FW569" s="514"/>
      <c r="FX569" s="514"/>
      <c r="FY569" s="514"/>
      <c r="FZ569" s="514"/>
      <c r="GA569" s="514"/>
      <c r="GB569" s="514"/>
      <c r="GC569" s="514"/>
      <c r="GD569" s="514"/>
      <c r="GE569" s="514"/>
      <c r="GF569" s="514"/>
      <c r="GG569" s="514"/>
      <c r="GH569" s="514"/>
      <c r="GI569" s="514"/>
      <c r="GJ569" s="514"/>
      <c r="GK569" s="514"/>
      <c r="GL569" s="514"/>
      <c r="GM569" s="514"/>
      <c r="GN569" s="514"/>
      <c r="GO569" s="514"/>
      <c r="GP569" s="514"/>
      <c r="GQ569" s="514"/>
      <c r="GR569" s="514"/>
      <c r="GS569" s="514"/>
      <c r="GT569" s="514"/>
      <c r="GU569" s="514"/>
      <c r="GV569" s="514"/>
      <c r="GW569" s="514"/>
      <c r="GX569" s="514"/>
      <c r="GY569" s="514"/>
      <c r="GZ569" s="514"/>
      <c r="HA569" s="514"/>
      <c r="HB569" s="514"/>
      <c r="HC569" s="514"/>
      <c r="HD569" s="514"/>
      <c r="HE569" s="514"/>
      <c r="HF569" s="514"/>
      <c r="HG569" s="514"/>
      <c r="HH569" s="514"/>
      <c r="HI569" s="514"/>
      <c r="HJ569" s="514"/>
      <c r="HK569" s="514"/>
      <c r="HL569" s="514"/>
      <c r="HM569" s="514"/>
      <c r="HN569" s="514"/>
      <c r="HO569" s="514"/>
      <c r="HP569" s="514"/>
      <c r="HQ569" s="514"/>
      <c r="HR569" s="514"/>
      <c r="HS569" s="514"/>
      <c r="HT569" s="514"/>
      <c r="HU569" s="514"/>
      <c r="HV569" s="514"/>
      <c r="HW569" s="514"/>
      <c r="HX569" s="514"/>
      <c r="HY569" s="514"/>
      <c r="HZ569" s="514"/>
      <c r="IA569" s="514"/>
      <c r="IB569" s="514"/>
      <c r="IC569" s="514"/>
      <c r="ID569" s="514"/>
      <c r="IE569" s="514"/>
      <c r="IF569" s="514"/>
      <c r="IG569" s="514"/>
      <c r="IH569" s="514"/>
      <c r="II569" s="514"/>
      <c r="IJ569" s="514"/>
      <c r="IK569" s="514"/>
      <c r="IL569" s="514"/>
      <c r="IM569" s="514"/>
      <c r="IN569" s="514"/>
      <c r="IO569" s="514"/>
      <c r="IP569" s="514"/>
      <c r="IQ569" s="514"/>
      <c r="IR569" s="514"/>
      <c r="IS569" s="514"/>
      <c r="IT569" s="514"/>
      <c r="IU569" s="514"/>
      <c r="IV569" s="514"/>
      <c r="IW569" s="549"/>
    </row>
    <row r="570" spans="1:257" ht="26.25" customHeight="1" x14ac:dyDescent="0.25">
      <c r="A570" s="996">
        <f>A582</f>
        <v>44</v>
      </c>
      <c r="B570" s="507">
        <v>1</v>
      </c>
      <c r="C570" s="97" t="str">
        <f>IF(Proponentes!B561&gt;0,Proponentes!B561,"")</f>
        <v>UNIÓN TEMPORAL
SEGURIDAD JVS 2021</v>
      </c>
      <c r="D570" s="335"/>
      <c r="E570" s="335" t="s">
        <v>211</v>
      </c>
      <c r="F570" s="334" t="s">
        <v>1796</v>
      </c>
      <c r="G570" s="341">
        <v>47233</v>
      </c>
      <c r="H570" s="335" t="s">
        <v>1631</v>
      </c>
      <c r="I570" s="335" t="s">
        <v>1538</v>
      </c>
      <c r="J570" s="341"/>
      <c r="K570" s="335"/>
      <c r="L570" s="335" t="s">
        <v>213</v>
      </c>
      <c r="M570" s="334" t="s">
        <v>1930</v>
      </c>
      <c r="N570" s="341">
        <v>47607</v>
      </c>
      <c r="O570" s="335" t="s">
        <v>1631</v>
      </c>
      <c r="P570" s="335" t="s">
        <v>1538</v>
      </c>
      <c r="Q570" s="335"/>
      <c r="R570" s="335"/>
      <c r="S570" s="335" t="s">
        <v>1931</v>
      </c>
      <c r="T570" s="334" t="s">
        <v>1932</v>
      </c>
      <c r="U570" s="341">
        <v>44958</v>
      </c>
      <c r="V570" s="335" t="s">
        <v>1631</v>
      </c>
      <c r="W570" s="335" t="s">
        <v>1538</v>
      </c>
      <c r="X570" s="341"/>
      <c r="Y570" s="335"/>
      <c r="Z570" s="335"/>
      <c r="AA570" s="334"/>
      <c r="AB570" s="341"/>
      <c r="AC570" s="335"/>
      <c r="AD570" s="335"/>
      <c r="AE570" s="341"/>
      <c r="AF570" s="335"/>
      <c r="AG570" s="97" t="str">
        <f t="shared" ref="AG570" si="1107">IF(E570="","",IF(K570=0,IF(R570=0,IF(Y570=0,IF(AF570=0,"CUMPLE","NO CUMPLE"),"NO CUMPLE"),"NO CUMPLE"),"NO CUMPLE"))</f>
        <v>CUMPLE</v>
      </c>
      <c r="AH570" s="993"/>
      <c r="AI570" s="335"/>
      <c r="AJ570" s="335" t="str">
        <f t="shared" ref="AJ570" si="1108">IF(E570&gt;0,E570,"")</f>
        <v>JM SECURITY LTDA</v>
      </c>
      <c r="AK570" s="335" t="s">
        <v>1631</v>
      </c>
      <c r="AL570" s="334" t="s">
        <v>1796</v>
      </c>
      <c r="AM570" s="341">
        <v>47233</v>
      </c>
      <c r="AN570" s="335" t="s">
        <v>1538</v>
      </c>
      <c r="AO570" s="341"/>
      <c r="AP570" s="341"/>
      <c r="AQ570" s="335" t="s">
        <v>1933</v>
      </c>
      <c r="AR570" s="335" t="s">
        <v>1631</v>
      </c>
      <c r="AS570" s="334" t="s">
        <v>1934</v>
      </c>
      <c r="AT570" s="341">
        <v>47607</v>
      </c>
      <c r="AU570" s="335" t="s">
        <v>1538</v>
      </c>
      <c r="AV570" s="335"/>
      <c r="AW570" s="335"/>
      <c r="AX570" s="335" t="s">
        <v>215</v>
      </c>
      <c r="AY570" s="335" t="s">
        <v>1631</v>
      </c>
      <c r="AZ570" s="334" t="s">
        <v>1932</v>
      </c>
      <c r="BA570" s="341">
        <v>44958</v>
      </c>
      <c r="BB570" s="335" t="s">
        <v>1538</v>
      </c>
      <c r="BC570" s="335"/>
      <c r="BD570" s="335"/>
      <c r="BE570" s="335"/>
      <c r="BF570" s="335"/>
      <c r="BG570" s="334"/>
      <c r="BH570" s="335"/>
      <c r="BI570" s="335"/>
      <c r="BJ570" s="335"/>
      <c r="BK570" s="335"/>
      <c r="BL570" s="97" t="str">
        <f t="shared" ref="BL570" si="1109">IF(AJ570="","",IF(AP570=0,IF(AW570=0,IF(BD570=0,IF(BK570=0,"CUMPLE","NO CUMPLE"),"NO CUMPLE"),"NO CUMPLE"),"NO CUMPLE"))</f>
        <v>CUMPLE</v>
      </c>
      <c r="BM570" s="993"/>
      <c r="BN570" s="335" t="str">
        <f t="shared" ref="BN570:BN581" si="1110">IF(E570&gt;0,E570,"")</f>
        <v>JM SECURITY LTDA</v>
      </c>
      <c r="BO570" s="334"/>
      <c r="BP570" s="335"/>
      <c r="BQ570" s="335"/>
      <c r="BR570" s="335"/>
      <c r="BS570" s="335" t="str">
        <f t="shared" ref="BS570:BS581" si="1111">IF(L570&gt;0,L570,"")</f>
        <v>SEGURIDAD VIRTUAL LTDA</v>
      </c>
      <c r="BT570" s="334"/>
      <c r="BU570" s="335"/>
      <c r="BV570" s="335"/>
      <c r="BW570" s="335"/>
      <c r="BX570" s="335" t="str">
        <f t="shared" ref="BX570:BX581" si="1112">IF(S570&gt;0,S570,"")</f>
        <v>SEGURIDAD SHALON LTDA</v>
      </c>
      <c r="BY570" s="334"/>
      <c r="BZ570" s="335"/>
      <c r="CA570" s="335"/>
      <c r="CB570" s="335"/>
      <c r="CC570" s="335" t="str">
        <f t="shared" ref="CC570:CC581" si="1113">IF(Z570&gt;0,Z570,"")</f>
        <v/>
      </c>
      <c r="CD570" s="334"/>
      <c r="CE570" s="335"/>
      <c r="CF570" s="335"/>
      <c r="CG570" s="335"/>
      <c r="CH570" s="997">
        <f>Proponentes!N561</f>
        <v>0</v>
      </c>
      <c r="CI570" s="97" t="str">
        <f t="shared" ref="CI570:CI581" si="1114">IF(BN570="","",IF(CJ570=0,"CUMPLE","NO CUMPLE"))</f>
        <v>CUMPLE</v>
      </c>
      <c r="CJ570" s="998"/>
      <c r="CK570" s="335"/>
      <c r="CL570" s="97" t="str">
        <f t="shared" ref="CL570:CL581" si="1115">IF(E570&gt;0,E570,"")</f>
        <v>JM SECURITY LTDA</v>
      </c>
      <c r="CM570" s="509" t="s">
        <v>332</v>
      </c>
      <c r="CN570" s="335" t="s">
        <v>1538</v>
      </c>
      <c r="CO570" s="335" t="s">
        <v>1631</v>
      </c>
      <c r="CP570" s="335"/>
      <c r="CQ570" s="97" t="s">
        <v>213</v>
      </c>
      <c r="CR570" s="334" t="s">
        <v>315</v>
      </c>
      <c r="CS570" s="335" t="s">
        <v>1538</v>
      </c>
      <c r="CT570" s="335" t="s">
        <v>1631</v>
      </c>
      <c r="CU570" s="335"/>
      <c r="CV570" s="335" t="s">
        <v>215</v>
      </c>
      <c r="CW570" s="334" t="s">
        <v>319</v>
      </c>
      <c r="CX570" s="335" t="s">
        <v>1538</v>
      </c>
      <c r="CY570" s="335" t="s">
        <v>1631</v>
      </c>
      <c r="CZ570" s="335"/>
      <c r="DA570" s="97"/>
      <c r="DB570" s="334"/>
      <c r="DC570" s="335"/>
      <c r="DD570" s="335"/>
      <c r="DE570" s="335"/>
      <c r="DF570" s="97" t="str">
        <f t="shared" ref="DF570" si="1116">IF(CL570="","",IF(CP570=0,IF(CU570=0,IF(CZ570=0,IF(DE570=0,"CUMPLE","NO CUMPLE"),"NO CUMPLE"),"NO CUMPLE"),"NO CUMPLE"))</f>
        <v>CUMPLE</v>
      </c>
      <c r="DG570" s="993"/>
      <c r="DH570" s="335"/>
      <c r="DI570" s="97" t="str">
        <f t="shared" ref="DI570" si="1117">IF(E570&gt;0,E570,"")</f>
        <v>JM SECURITY LTDA</v>
      </c>
      <c r="DJ570" s="334" t="s">
        <v>332</v>
      </c>
      <c r="DK570" s="335" t="s">
        <v>1631</v>
      </c>
      <c r="DL570" s="335"/>
      <c r="DM570" s="97" t="s">
        <v>213</v>
      </c>
      <c r="DN570" s="334" t="s">
        <v>315</v>
      </c>
      <c r="DO570" s="335" t="s">
        <v>1631</v>
      </c>
      <c r="DP570" s="335"/>
      <c r="DQ570" s="97" t="s">
        <v>215</v>
      </c>
      <c r="DR570" s="334" t="s">
        <v>319</v>
      </c>
      <c r="DS570" s="335" t="s">
        <v>1631</v>
      </c>
      <c r="DT570" s="335"/>
      <c r="DU570" s="97"/>
      <c r="DV570" s="334"/>
      <c r="DW570" s="335"/>
      <c r="DX570" s="335"/>
      <c r="DY570" s="97" t="str">
        <f t="shared" ref="DY570" si="1118">IF(DI570="","",IF(DL570=0,IF(DP570=0,IF(DT570=0,IF(DX570=0,"CUMPLE","NO CUMPLE"),"NO CUMPLE"),"NO CUMPLE"),"NO CUMPLE"))</f>
        <v>CUMPLE</v>
      </c>
      <c r="DZ570" s="998"/>
      <c r="EA570" s="335"/>
      <c r="EB570" s="97" t="str">
        <f t="shared" ref="EB570:EB581" si="1119">IF(E570&gt;0,E570,"")</f>
        <v>JM SECURITY LTDA</v>
      </c>
      <c r="EC570" s="334" t="s">
        <v>332</v>
      </c>
      <c r="ED570" s="335" t="s">
        <v>1631</v>
      </c>
      <c r="EE570" s="335"/>
      <c r="EF570" s="97" t="s">
        <v>213</v>
      </c>
      <c r="EG570" s="334" t="s">
        <v>315</v>
      </c>
      <c r="EH570" s="335" t="s">
        <v>1631</v>
      </c>
      <c r="EI570" s="335"/>
      <c r="EJ570" s="97" t="s">
        <v>1935</v>
      </c>
      <c r="EK570" s="334" t="s">
        <v>319</v>
      </c>
      <c r="EL570" s="335" t="s">
        <v>1631</v>
      </c>
      <c r="EM570" s="335"/>
      <c r="EN570" s="97"/>
      <c r="EO570" s="334"/>
      <c r="EP570" s="335"/>
      <c r="EQ570" s="335"/>
      <c r="ER570" s="97" t="str">
        <f t="shared" ref="ER570" si="1120">IF(EB570="","",IF(EE570=0,IF(EI570=0,IF(EM570=0,IF(EQ570=0,"CUMPLE","NO CUMPLE"),"NO CUMPLE"),"NO CUMPLE"),"NO CUMPLE"))</f>
        <v>CUMPLE</v>
      </c>
      <c r="ES570" s="993"/>
      <c r="ET570" s="335"/>
      <c r="EU570" s="97" t="str">
        <f t="shared" ref="EU570:EU581" si="1121">IF(E570&gt;0,E570,"")</f>
        <v>JM SECURITY LTDA</v>
      </c>
      <c r="EV570" s="334" t="s">
        <v>756</v>
      </c>
      <c r="EW570" s="335" t="s">
        <v>1631</v>
      </c>
      <c r="EX570" s="335"/>
      <c r="EY570" s="97" t="s">
        <v>213</v>
      </c>
      <c r="EZ570" s="334" t="s">
        <v>1641</v>
      </c>
      <c r="FA570" s="335" t="s">
        <v>1631</v>
      </c>
      <c r="FB570" s="335"/>
      <c r="FC570" s="97" t="s">
        <v>215</v>
      </c>
      <c r="FD570" s="334" t="s">
        <v>1936</v>
      </c>
      <c r="FE570" s="335" t="s">
        <v>1631</v>
      </c>
      <c r="FF570" s="335"/>
      <c r="FG570" s="97"/>
      <c r="FH570" s="334"/>
      <c r="FI570" s="335"/>
      <c r="FJ570" s="335"/>
      <c r="FK570" s="97" t="str">
        <f t="shared" ref="FK570" si="1122">IF(EU570="","",IF(EX570=0,IF(FB570=0,IF(FF570=0,IF(FJ570=0,"CUMPLE","NO CUMPLE"),"NO CUMPLE"),"NO CUMPLE"),"NO CUMPLE"))</f>
        <v>CUMPLE</v>
      </c>
      <c r="FL570" s="993"/>
      <c r="FM570" s="335"/>
      <c r="FN570" s="97" t="str">
        <f t="shared" ref="FN570:FN581" si="1123">IF(E570&gt;0,E570,"")</f>
        <v>JM SECURITY LTDA</v>
      </c>
      <c r="FO570" s="334" t="s">
        <v>747</v>
      </c>
      <c r="FP570" s="335"/>
      <c r="FQ570" s="97" t="s">
        <v>213</v>
      </c>
      <c r="FR570" s="334" t="s">
        <v>1937</v>
      </c>
      <c r="FS570" s="335"/>
      <c r="FT570" s="97" t="s">
        <v>215</v>
      </c>
      <c r="FU570" s="334" t="s">
        <v>1938</v>
      </c>
      <c r="FV570" s="335"/>
      <c r="FW570" s="97"/>
      <c r="FX570" s="334"/>
      <c r="FY570" s="335"/>
      <c r="FZ570" s="97" t="str">
        <f t="shared" ref="FZ570" si="1124">IF(FN570="","",IF(FP570=0,IF(FS570=0,IF(FV570=0,IF(FY570=0,"CUMPLE","NO CUMPLE"),"NO CUMPLE"),"NO CUMPLE"),"NO CUMPLE"))</f>
        <v>CUMPLE</v>
      </c>
      <c r="GA570" s="993"/>
      <c r="GB570" s="335"/>
      <c r="GC570" s="510" t="str">
        <f t="shared" ref="GC570:GC581" si="1125">IF(E570&gt;0,E570,"")</f>
        <v>JM SECURITY LTDA</v>
      </c>
      <c r="GD570" s="336" t="s">
        <v>756</v>
      </c>
      <c r="GE570" s="337" t="s">
        <v>1631</v>
      </c>
      <c r="GF570" s="337"/>
      <c r="GG570" s="337"/>
      <c r="GH570" s="337"/>
      <c r="GI570" s="510" t="s">
        <v>213</v>
      </c>
      <c r="GJ570" s="336" t="s">
        <v>1898</v>
      </c>
      <c r="GK570" s="337" t="s">
        <v>1631</v>
      </c>
      <c r="GL570" s="337"/>
      <c r="GM570" s="337"/>
      <c r="GN570" s="337"/>
      <c r="GO570" s="510" t="s">
        <v>215</v>
      </c>
      <c r="GP570" s="336" t="s">
        <v>1939</v>
      </c>
      <c r="GQ570" s="337" t="s">
        <v>1631</v>
      </c>
      <c r="GR570" s="337"/>
      <c r="GS570" s="337"/>
      <c r="GT570" s="337"/>
      <c r="GU570" s="510"/>
      <c r="GV570" s="336"/>
      <c r="GW570" s="337"/>
      <c r="GX570" s="337"/>
      <c r="GY570" s="337"/>
      <c r="GZ570" s="336"/>
      <c r="HA570" s="510" t="str">
        <f t="shared" ref="HA570" si="1126">IF(GC570="","",IF(GH570=0,IF(GN570=0,IF(GT570=0,IF(GZ570=0,"CUMPLE","NO CUMPLE"),"NO CUMPLE"),"NO CUMPLE"),"NO CUMPLE"))</f>
        <v>CUMPLE</v>
      </c>
      <c r="HB570" s="994"/>
      <c r="HC570" s="337"/>
      <c r="HD570" s="510" t="str">
        <f t="shared" ref="HD570:HD581" si="1127">IF(E570&gt;0,E570,"")</f>
        <v>JM SECURITY LTDA</v>
      </c>
      <c r="HE570" s="336" t="s">
        <v>962</v>
      </c>
      <c r="HF570" s="337" t="s">
        <v>1631</v>
      </c>
      <c r="HG570" s="337" t="s">
        <v>1631</v>
      </c>
      <c r="HH570" s="336"/>
      <c r="HI570" s="510" t="s">
        <v>1940</v>
      </c>
      <c r="HJ570" s="336" t="s">
        <v>1911</v>
      </c>
      <c r="HK570" s="337" t="s">
        <v>1631</v>
      </c>
      <c r="HL570" s="337" t="s">
        <v>1631</v>
      </c>
      <c r="HM570" s="336"/>
      <c r="HN570" s="510" t="s">
        <v>215</v>
      </c>
      <c r="HO570" s="336" t="s">
        <v>1941</v>
      </c>
      <c r="HP570" s="337" t="s">
        <v>1631</v>
      </c>
      <c r="HQ570" s="337" t="s">
        <v>1538</v>
      </c>
      <c r="HR570" s="337"/>
      <c r="HS570" s="510"/>
      <c r="HT570" s="336"/>
      <c r="HU570" s="337"/>
      <c r="HV570" s="337"/>
      <c r="HW570" s="337"/>
      <c r="HX570" s="97" t="str">
        <f t="shared" ref="HX570" si="1128">IF(HD570="","",IF(HH570=0,IF(HM570=0,IF(HR570=0,IF(HW570=0,"CUMPLE","NO CUMPLE"),"NO CUMPLE"),"NO CUMPLE"),"NO CUMPLE"))</f>
        <v>CUMPLE</v>
      </c>
      <c r="HY570" s="994"/>
      <c r="HZ570" s="337"/>
      <c r="IA570" s="510" t="str">
        <f t="shared" ref="IA570:IA581" si="1129">IF(E570&gt;0,E570,"")</f>
        <v>JM SECURITY LTDA</v>
      </c>
      <c r="IB570" s="336" t="s">
        <v>1942</v>
      </c>
      <c r="IC570" s="337" t="s">
        <v>1631</v>
      </c>
      <c r="ID570" s="337"/>
      <c r="IE570" s="510" t="s">
        <v>213</v>
      </c>
      <c r="IF570" s="336" t="s">
        <v>332</v>
      </c>
      <c r="IG570" s="337" t="s">
        <v>1631</v>
      </c>
      <c r="IH570" s="337"/>
      <c r="II570" s="510" t="s">
        <v>215</v>
      </c>
      <c r="IJ570" s="336" t="s">
        <v>1943</v>
      </c>
      <c r="IK570" s="337" t="s">
        <v>1631</v>
      </c>
      <c r="IL570" s="337"/>
      <c r="IM570" s="510"/>
      <c r="IN570" s="336"/>
      <c r="IO570" s="337"/>
      <c r="IP570" s="337"/>
      <c r="IQ570" s="97" t="str">
        <f t="shared" ref="IQ570" si="1130">IF(IA570="","",IF(ID570=0,IF(IH570=0,IF(IL570=0,IF(IP570=0,"CUMPLE","NO CUMPLE"),"NO CUMPLE"),"NO CUMPLE"),"NO CUMPLE"))</f>
        <v>CUMPLE</v>
      </c>
      <c r="IR570" s="994"/>
      <c r="IS570" s="337"/>
      <c r="IT570" s="337" t="s">
        <v>1631</v>
      </c>
      <c r="IU570" s="337">
        <v>1</v>
      </c>
      <c r="IV570" s="510" t="str">
        <f t="shared" ref="IV570:IV581" si="1131">IF(IT570&lt;&gt;"",IF(IT570="SI","CUMPLE","NO CUMPLE"),"")</f>
        <v>CUMPLE</v>
      </c>
      <c r="IW570" s="995"/>
    </row>
    <row r="571" spans="1:257" x14ac:dyDescent="0.25">
      <c r="A571" s="996"/>
      <c r="B571" s="507">
        <v>2</v>
      </c>
      <c r="C571" s="97" t="str">
        <f>IF(Proponentes!B562&gt;0,Proponentes!B562,"")</f>
        <v/>
      </c>
      <c r="D571" s="335"/>
      <c r="E571" s="335"/>
      <c r="F571" s="334"/>
      <c r="G571" s="335"/>
      <c r="H571" s="335"/>
      <c r="I571" s="335"/>
      <c r="J571" s="335"/>
      <c r="K571" s="335"/>
      <c r="L571" s="335"/>
      <c r="M571" s="334"/>
      <c r="N571" s="335"/>
      <c r="O571" s="335"/>
      <c r="P571" s="335"/>
      <c r="Q571" s="335"/>
      <c r="R571" s="335"/>
      <c r="S571" s="335"/>
      <c r="T571" s="334"/>
      <c r="U571" s="335"/>
      <c r="V571" s="335"/>
      <c r="W571" s="335"/>
      <c r="X571" s="335"/>
      <c r="Y571" s="335"/>
      <c r="Z571" s="335"/>
      <c r="AA571" s="334"/>
      <c r="AB571" s="335"/>
      <c r="AC571" s="335"/>
      <c r="AD571" s="335"/>
      <c r="AE571" s="335"/>
      <c r="AF571" s="335"/>
      <c r="AG571" s="97" t="str">
        <f t="shared" si="1073"/>
        <v/>
      </c>
      <c r="AH571" s="993"/>
      <c r="AI571" s="335"/>
      <c r="AJ571" s="335" t="str">
        <f t="shared" si="1104"/>
        <v/>
      </c>
      <c r="AK571" s="335"/>
      <c r="AL571" s="334"/>
      <c r="AM571" s="335"/>
      <c r="AN571" s="335"/>
      <c r="AO571" s="335"/>
      <c r="AP571" s="335"/>
      <c r="AQ571" s="335"/>
      <c r="AR571" s="335"/>
      <c r="AS571" s="334"/>
      <c r="AT571" s="335"/>
      <c r="AU571" s="335"/>
      <c r="AV571" s="335"/>
      <c r="AW571" s="335"/>
      <c r="AX571" s="335"/>
      <c r="AY571" s="335"/>
      <c r="AZ571" s="334"/>
      <c r="BA571" s="335"/>
      <c r="BB571" s="335"/>
      <c r="BC571" s="335"/>
      <c r="BD571" s="335"/>
      <c r="BE571" s="335"/>
      <c r="BF571" s="335"/>
      <c r="BG571" s="334"/>
      <c r="BH571" s="335"/>
      <c r="BI571" s="335"/>
      <c r="BJ571" s="335"/>
      <c r="BK571" s="335"/>
      <c r="BL571" s="97" t="str">
        <f t="shared" si="1055"/>
        <v/>
      </c>
      <c r="BM571" s="993"/>
      <c r="BN571" s="335" t="str">
        <f t="shared" si="1110"/>
        <v/>
      </c>
      <c r="BO571" s="334"/>
      <c r="BP571" s="335"/>
      <c r="BQ571" s="335"/>
      <c r="BR571" s="335"/>
      <c r="BS571" s="335" t="str">
        <f t="shared" si="1111"/>
        <v/>
      </c>
      <c r="BT571" s="334"/>
      <c r="BU571" s="335"/>
      <c r="BV571" s="335"/>
      <c r="BW571" s="335"/>
      <c r="BX571" s="335" t="str">
        <f t="shared" si="1112"/>
        <v/>
      </c>
      <c r="BY571" s="334"/>
      <c r="BZ571" s="335"/>
      <c r="CA571" s="335"/>
      <c r="CB571" s="335"/>
      <c r="CC571" s="335" t="str">
        <f t="shared" si="1113"/>
        <v/>
      </c>
      <c r="CD571" s="334"/>
      <c r="CE571" s="335"/>
      <c r="CF571" s="335"/>
      <c r="CG571" s="335"/>
      <c r="CH571" s="997"/>
      <c r="CI571" s="97" t="str">
        <f t="shared" si="1114"/>
        <v/>
      </c>
      <c r="CJ571" s="998"/>
      <c r="CK571" s="335"/>
      <c r="CL571" s="97" t="str">
        <f t="shared" si="1115"/>
        <v/>
      </c>
      <c r="CM571" s="334"/>
      <c r="CN571" s="335"/>
      <c r="CO571" s="335"/>
      <c r="CP571" s="335"/>
      <c r="CQ571" s="97"/>
      <c r="CR571" s="334"/>
      <c r="CS571" s="335"/>
      <c r="CT571" s="335"/>
      <c r="CU571" s="335"/>
      <c r="CV571" s="97"/>
      <c r="CW571" s="334"/>
      <c r="CX571" s="335"/>
      <c r="CY571" s="335"/>
      <c r="CZ571" s="335"/>
      <c r="DA571" s="97"/>
      <c r="DB571" s="334"/>
      <c r="DC571" s="335"/>
      <c r="DD571" s="335"/>
      <c r="DE571" s="335"/>
      <c r="DF571" s="97" t="str">
        <f t="shared" si="1062"/>
        <v/>
      </c>
      <c r="DG571" s="993"/>
      <c r="DH571" s="335"/>
      <c r="DI571" s="97" t="str">
        <f t="shared" si="1063"/>
        <v/>
      </c>
      <c r="DJ571" s="334"/>
      <c r="DK571" s="335"/>
      <c r="DL571" s="335"/>
      <c r="DM571" s="97"/>
      <c r="DN571" s="334"/>
      <c r="DO571" s="335"/>
      <c r="DP571" s="335"/>
      <c r="DQ571" s="97"/>
      <c r="DR571" s="334"/>
      <c r="DS571" s="335"/>
      <c r="DT571" s="335"/>
      <c r="DU571" s="97"/>
      <c r="DV571" s="334"/>
      <c r="DW571" s="335"/>
      <c r="DX571" s="335"/>
      <c r="DY571" s="97" t="str">
        <f t="shared" si="1064"/>
        <v/>
      </c>
      <c r="DZ571" s="998"/>
      <c r="EA571" s="335"/>
      <c r="EB571" s="97" t="str">
        <f t="shared" si="1119"/>
        <v/>
      </c>
      <c r="EC571" s="334"/>
      <c r="ED571" s="335"/>
      <c r="EE571" s="335"/>
      <c r="EF571" s="97"/>
      <c r="EG571" s="334"/>
      <c r="EH571" s="335"/>
      <c r="EI571" s="335"/>
      <c r="EJ571" s="97"/>
      <c r="EK571" s="334"/>
      <c r="EL571" s="335"/>
      <c r="EM571" s="335"/>
      <c r="EN571" s="97"/>
      <c r="EO571" s="334"/>
      <c r="EP571" s="335"/>
      <c r="EQ571" s="335"/>
      <c r="ER571" s="97" t="str">
        <f t="shared" si="1065"/>
        <v/>
      </c>
      <c r="ES571" s="993"/>
      <c r="ET571" s="335"/>
      <c r="EU571" s="97" t="str">
        <f t="shared" si="1121"/>
        <v/>
      </c>
      <c r="EV571" s="334"/>
      <c r="EW571" s="335"/>
      <c r="EX571" s="335"/>
      <c r="EY571" s="97"/>
      <c r="EZ571" s="334"/>
      <c r="FA571" s="335"/>
      <c r="FB571" s="335"/>
      <c r="FC571" s="97"/>
      <c r="FD571" s="334"/>
      <c r="FE571" s="335"/>
      <c r="FF571" s="335"/>
      <c r="FG571" s="97"/>
      <c r="FH571" s="334"/>
      <c r="FI571" s="335"/>
      <c r="FJ571" s="335"/>
      <c r="FK571" s="97" t="str">
        <f t="shared" si="1066"/>
        <v/>
      </c>
      <c r="FL571" s="993"/>
      <c r="FM571" s="335"/>
      <c r="FN571" s="97" t="str">
        <f t="shared" si="1123"/>
        <v/>
      </c>
      <c r="FO571" s="334"/>
      <c r="FP571" s="335"/>
      <c r="FQ571" s="97"/>
      <c r="FR571" s="334"/>
      <c r="FS571" s="335"/>
      <c r="FT571" s="97"/>
      <c r="FU571" s="334"/>
      <c r="FV571" s="335"/>
      <c r="FW571" s="97"/>
      <c r="FX571" s="334"/>
      <c r="FY571" s="335"/>
      <c r="FZ571" s="97" t="str">
        <f t="shared" si="1067"/>
        <v/>
      </c>
      <c r="GA571" s="993"/>
      <c r="GB571" s="335"/>
      <c r="GC571" s="510" t="str">
        <f t="shared" si="1125"/>
        <v/>
      </c>
      <c r="GD571" s="336"/>
      <c r="GE571" s="337"/>
      <c r="GF571" s="337"/>
      <c r="GG571" s="337"/>
      <c r="GH571" s="337"/>
      <c r="GI571" s="510"/>
      <c r="GJ571" s="336"/>
      <c r="GK571" s="337"/>
      <c r="GL571" s="337"/>
      <c r="GM571" s="337"/>
      <c r="GN571" s="337"/>
      <c r="GO571" s="510"/>
      <c r="GP571" s="336"/>
      <c r="GQ571" s="337"/>
      <c r="GR571" s="337"/>
      <c r="GS571" s="337"/>
      <c r="GT571" s="337"/>
      <c r="GU571" s="510"/>
      <c r="GV571" s="336"/>
      <c r="GW571" s="337"/>
      <c r="GX571" s="337"/>
      <c r="GY571" s="337"/>
      <c r="GZ571" s="336"/>
      <c r="HA571" s="510" t="str">
        <f t="shared" si="1068"/>
        <v/>
      </c>
      <c r="HB571" s="994"/>
      <c r="HC571" s="337"/>
      <c r="HD571" s="510" t="str">
        <f t="shared" si="1127"/>
        <v/>
      </c>
      <c r="HE571" s="336"/>
      <c r="HF571" s="337"/>
      <c r="HG571" s="337"/>
      <c r="HH571" s="336"/>
      <c r="HI571" s="510"/>
      <c r="HJ571" s="336"/>
      <c r="HK571" s="337"/>
      <c r="HL571" s="337"/>
      <c r="HM571" s="336"/>
      <c r="HN571" s="510"/>
      <c r="HO571" s="336"/>
      <c r="HP571" s="337"/>
      <c r="HQ571" s="337"/>
      <c r="HR571" s="337"/>
      <c r="HS571" s="510"/>
      <c r="HT571" s="336"/>
      <c r="HU571" s="337"/>
      <c r="HV571" s="337"/>
      <c r="HW571" s="337"/>
      <c r="HX571" s="97" t="str">
        <f t="shared" si="1069"/>
        <v/>
      </c>
      <c r="HY571" s="994"/>
      <c r="HZ571" s="337"/>
      <c r="IA571" s="510" t="str">
        <f t="shared" si="1129"/>
        <v/>
      </c>
      <c r="IB571" s="336"/>
      <c r="IC571" s="337"/>
      <c r="ID571" s="337"/>
      <c r="IE571" s="510"/>
      <c r="IF571" s="336"/>
      <c r="IG571" s="337"/>
      <c r="IH571" s="337"/>
      <c r="II571" s="510"/>
      <c r="IJ571" s="336"/>
      <c r="IK571" s="337"/>
      <c r="IL571" s="337"/>
      <c r="IM571" s="510"/>
      <c r="IN571" s="336"/>
      <c r="IO571" s="337"/>
      <c r="IP571" s="337"/>
      <c r="IQ571" s="97" t="str">
        <f t="shared" ref="IQ571:IQ581" si="1132">IF(IA571="","",IF(ID571=0,IF(IH571=0,IF(IL571=0,IF(IP571=0,"CUMPLE","NO CUMPLE"),"NO CUMPLE"),"NO CUMPLE"),"NO CUMPLE"))</f>
        <v/>
      </c>
      <c r="IR571" s="994"/>
      <c r="IS571" s="337"/>
      <c r="IT571" s="337"/>
      <c r="IU571" s="337"/>
      <c r="IV571" s="510" t="str">
        <f t="shared" si="1131"/>
        <v/>
      </c>
      <c r="IW571" s="995"/>
    </row>
    <row r="572" spans="1:257" x14ac:dyDescent="0.25">
      <c r="A572" s="996"/>
      <c r="B572" s="507">
        <v>3</v>
      </c>
      <c r="C572" s="97" t="str">
        <f>IF(Proponentes!B563&gt;0,Proponentes!B563,"")</f>
        <v/>
      </c>
      <c r="D572" s="335"/>
      <c r="E572" s="335"/>
      <c r="F572" s="334"/>
      <c r="G572" s="335"/>
      <c r="H572" s="335"/>
      <c r="I572" s="335"/>
      <c r="J572" s="335"/>
      <c r="K572" s="335"/>
      <c r="L572" s="335"/>
      <c r="M572" s="334"/>
      <c r="N572" s="335"/>
      <c r="O572" s="335"/>
      <c r="P572" s="335"/>
      <c r="Q572" s="335"/>
      <c r="R572" s="335"/>
      <c r="S572" s="335"/>
      <c r="T572" s="334"/>
      <c r="U572" s="335"/>
      <c r="V572" s="335"/>
      <c r="W572" s="335"/>
      <c r="X572" s="335"/>
      <c r="Y572" s="335"/>
      <c r="Z572" s="335"/>
      <c r="AA572" s="334"/>
      <c r="AB572" s="335"/>
      <c r="AC572" s="335"/>
      <c r="AD572" s="335"/>
      <c r="AE572" s="335"/>
      <c r="AF572" s="335"/>
      <c r="AG572" s="97" t="str">
        <f t="shared" si="1073"/>
        <v/>
      </c>
      <c r="AH572" s="993"/>
      <c r="AI572" s="335"/>
      <c r="AJ572" s="335" t="str">
        <f t="shared" si="1104"/>
        <v/>
      </c>
      <c r="AK572" s="335"/>
      <c r="AL572" s="334"/>
      <c r="AM572" s="335"/>
      <c r="AN572" s="335"/>
      <c r="AO572" s="335"/>
      <c r="AP572" s="335"/>
      <c r="AQ572" s="335"/>
      <c r="AR572" s="335"/>
      <c r="AS572" s="334"/>
      <c r="AT572" s="335"/>
      <c r="AU572" s="335"/>
      <c r="AV572" s="335"/>
      <c r="AW572" s="335"/>
      <c r="AX572" s="335"/>
      <c r="AY572" s="335"/>
      <c r="AZ572" s="334"/>
      <c r="BA572" s="335"/>
      <c r="BB572" s="335"/>
      <c r="BC572" s="335"/>
      <c r="BD572" s="335"/>
      <c r="BE572" s="335"/>
      <c r="BF572" s="335"/>
      <c r="BG572" s="334"/>
      <c r="BH572" s="335"/>
      <c r="BI572" s="335"/>
      <c r="BJ572" s="335"/>
      <c r="BK572" s="335"/>
      <c r="BL572" s="97" t="str">
        <f t="shared" si="1055"/>
        <v/>
      </c>
      <c r="BM572" s="993"/>
      <c r="BN572" s="335" t="str">
        <f t="shared" si="1110"/>
        <v/>
      </c>
      <c r="BO572" s="334"/>
      <c r="BP572" s="335"/>
      <c r="BQ572" s="335"/>
      <c r="BR572" s="335"/>
      <c r="BS572" s="335" t="str">
        <f t="shared" si="1111"/>
        <v/>
      </c>
      <c r="BT572" s="334"/>
      <c r="BU572" s="335"/>
      <c r="BV572" s="335"/>
      <c r="BW572" s="335"/>
      <c r="BX572" s="335" t="str">
        <f t="shared" si="1112"/>
        <v/>
      </c>
      <c r="BY572" s="334"/>
      <c r="BZ572" s="335"/>
      <c r="CA572" s="335"/>
      <c r="CB572" s="335"/>
      <c r="CC572" s="335" t="str">
        <f t="shared" si="1113"/>
        <v/>
      </c>
      <c r="CD572" s="334"/>
      <c r="CE572" s="335"/>
      <c r="CF572" s="335"/>
      <c r="CG572" s="335"/>
      <c r="CH572" s="997"/>
      <c r="CI572" s="97" t="str">
        <f t="shared" si="1114"/>
        <v/>
      </c>
      <c r="CJ572" s="998"/>
      <c r="CK572" s="335"/>
      <c r="CL572" s="97" t="str">
        <f t="shared" si="1115"/>
        <v/>
      </c>
      <c r="CM572" s="334"/>
      <c r="CN572" s="335"/>
      <c r="CO572" s="335"/>
      <c r="CP572" s="335"/>
      <c r="CQ572" s="97"/>
      <c r="CR572" s="334"/>
      <c r="CS572" s="335"/>
      <c r="CT572" s="335"/>
      <c r="CU572" s="335"/>
      <c r="CV572" s="97"/>
      <c r="CW572" s="334"/>
      <c r="CX572" s="335"/>
      <c r="CY572" s="335"/>
      <c r="CZ572" s="335"/>
      <c r="DA572" s="97"/>
      <c r="DB572" s="334"/>
      <c r="DC572" s="335"/>
      <c r="DD572" s="335"/>
      <c r="DE572" s="335"/>
      <c r="DF572" s="97" t="str">
        <f t="shared" si="1062"/>
        <v/>
      </c>
      <c r="DG572" s="993"/>
      <c r="DH572" s="335"/>
      <c r="DI572" s="97" t="str">
        <f t="shared" si="1063"/>
        <v/>
      </c>
      <c r="DJ572" s="334"/>
      <c r="DK572" s="335"/>
      <c r="DL572" s="335"/>
      <c r="DM572" s="97"/>
      <c r="DN572" s="334"/>
      <c r="DO572" s="335"/>
      <c r="DP572" s="335"/>
      <c r="DQ572" s="97"/>
      <c r="DR572" s="334"/>
      <c r="DS572" s="335"/>
      <c r="DT572" s="335"/>
      <c r="DU572" s="97"/>
      <c r="DV572" s="334"/>
      <c r="DW572" s="335"/>
      <c r="DX572" s="335"/>
      <c r="DY572" s="97" t="str">
        <f t="shared" si="1064"/>
        <v/>
      </c>
      <c r="DZ572" s="998"/>
      <c r="EA572" s="335"/>
      <c r="EB572" s="97" t="str">
        <f t="shared" si="1119"/>
        <v/>
      </c>
      <c r="EC572" s="334"/>
      <c r="ED572" s="335"/>
      <c r="EE572" s="335"/>
      <c r="EF572" s="97"/>
      <c r="EG572" s="334"/>
      <c r="EH572" s="335"/>
      <c r="EI572" s="335"/>
      <c r="EJ572" s="97"/>
      <c r="EK572" s="334"/>
      <c r="EL572" s="335"/>
      <c r="EM572" s="335"/>
      <c r="EN572" s="97"/>
      <c r="EO572" s="334"/>
      <c r="EP572" s="335"/>
      <c r="EQ572" s="335"/>
      <c r="ER572" s="97" t="str">
        <f t="shared" si="1065"/>
        <v/>
      </c>
      <c r="ES572" s="993"/>
      <c r="ET572" s="335"/>
      <c r="EU572" s="97" t="str">
        <f t="shared" si="1121"/>
        <v/>
      </c>
      <c r="EV572" s="334"/>
      <c r="EW572" s="335"/>
      <c r="EX572" s="335"/>
      <c r="EY572" s="97"/>
      <c r="EZ572" s="334"/>
      <c r="FA572" s="335"/>
      <c r="FB572" s="335"/>
      <c r="FC572" s="97"/>
      <c r="FD572" s="334"/>
      <c r="FE572" s="335"/>
      <c r="FF572" s="335"/>
      <c r="FG572" s="97"/>
      <c r="FH572" s="334"/>
      <c r="FI572" s="335"/>
      <c r="FJ572" s="335"/>
      <c r="FK572" s="97" t="str">
        <f t="shared" si="1066"/>
        <v/>
      </c>
      <c r="FL572" s="993"/>
      <c r="FM572" s="335"/>
      <c r="FN572" s="97" t="str">
        <f t="shared" si="1123"/>
        <v/>
      </c>
      <c r="FO572" s="334"/>
      <c r="FP572" s="335"/>
      <c r="FQ572" s="97"/>
      <c r="FR572" s="334"/>
      <c r="FS572" s="335"/>
      <c r="FT572" s="97"/>
      <c r="FU572" s="334"/>
      <c r="FV572" s="335"/>
      <c r="FW572" s="97"/>
      <c r="FX572" s="334"/>
      <c r="FY572" s="335"/>
      <c r="FZ572" s="97" t="str">
        <f t="shared" si="1067"/>
        <v/>
      </c>
      <c r="GA572" s="993"/>
      <c r="GB572" s="335"/>
      <c r="GC572" s="510" t="str">
        <f t="shared" si="1125"/>
        <v/>
      </c>
      <c r="GD572" s="336"/>
      <c r="GE572" s="337"/>
      <c r="GF572" s="337"/>
      <c r="GG572" s="337"/>
      <c r="GH572" s="337"/>
      <c r="GI572" s="510"/>
      <c r="GJ572" s="336"/>
      <c r="GK572" s="337"/>
      <c r="GL572" s="337"/>
      <c r="GM572" s="337"/>
      <c r="GN572" s="337"/>
      <c r="GO572" s="510"/>
      <c r="GP572" s="336"/>
      <c r="GQ572" s="337"/>
      <c r="GR572" s="337"/>
      <c r="GS572" s="337"/>
      <c r="GT572" s="337"/>
      <c r="GU572" s="510"/>
      <c r="GV572" s="336"/>
      <c r="GW572" s="337"/>
      <c r="GX572" s="337"/>
      <c r="GY572" s="337"/>
      <c r="GZ572" s="336"/>
      <c r="HA572" s="510" t="str">
        <f t="shared" si="1068"/>
        <v/>
      </c>
      <c r="HB572" s="994"/>
      <c r="HC572" s="337"/>
      <c r="HD572" s="510" t="str">
        <f t="shared" si="1127"/>
        <v/>
      </c>
      <c r="HE572" s="336"/>
      <c r="HF572" s="337"/>
      <c r="HG572" s="337"/>
      <c r="HH572" s="336"/>
      <c r="HI572" s="510"/>
      <c r="HJ572" s="336"/>
      <c r="HK572" s="337"/>
      <c r="HL572" s="337"/>
      <c r="HM572" s="336"/>
      <c r="HN572" s="510"/>
      <c r="HO572" s="336"/>
      <c r="HP572" s="337"/>
      <c r="HQ572" s="337"/>
      <c r="HR572" s="337"/>
      <c r="HS572" s="510"/>
      <c r="HT572" s="336"/>
      <c r="HU572" s="337"/>
      <c r="HV572" s="337"/>
      <c r="HW572" s="337"/>
      <c r="HX572" s="97" t="str">
        <f t="shared" si="1069"/>
        <v/>
      </c>
      <c r="HY572" s="994"/>
      <c r="HZ572" s="337"/>
      <c r="IA572" s="510" t="str">
        <f t="shared" si="1129"/>
        <v/>
      </c>
      <c r="IB572" s="336"/>
      <c r="IC572" s="337"/>
      <c r="ID572" s="337"/>
      <c r="IE572" s="510"/>
      <c r="IF572" s="336"/>
      <c r="IG572" s="337"/>
      <c r="IH572" s="337"/>
      <c r="II572" s="510"/>
      <c r="IJ572" s="336"/>
      <c r="IK572" s="337"/>
      <c r="IL572" s="337"/>
      <c r="IM572" s="510"/>
      <c r="IN572" s="336"/>
      <c r="IO572" s="337"/>
      <c r="IP572" s="337"/>
      <c r="IQ572" s="97" t="str">
        <f t="shared" si="1132"/>
        <v/>
      </c>
      <c r="IR572" s="994"/>
      <c r="IS572" s="337"/>
      <c r="IT572" s="337"/>
      <c r="IU572" s="337"/>
      <c r="IV572" s="510" t="str">
        <f t="shared" si="1131"/>
        <v/>
      </c>
      <c r="IW572" s="995"/>
    </row>
    <row r="573" spans="1:257" x14ac:dyDescent="0.25">
      <c r="A573" s="996"/>
      <c r="B573" s="507">
        <v>4</v>
      </c>
      <c r="C573" s="97" t="str">
        <f>IF(Proponentes!B564&gt;0,Proponentes!B564,"")</f>
        <v/>
      </c>
      <c r="D573" s="335"/>
      <c r="E573" s="335"/>
      <c r="F573" s="334"/>
      <c r="G573" s="335"/>
      <c r="H573" s="335"/>
      <c r="I573" s="335"/>
      <c r="J573" s="335"/>
      <c r="K573" s="335"/>
      <c r="L573" s="335"/>
      <c r="M573" s="334"/>
      <c r="N573" s="335"/>
      <c r="O573" s="335"/>
      <c r="P573" s="335"/>
      <c r="Q573" s="335"/>
      <c r="R573" s="335"/>
      <c r="S573" s="335"/>
      <c r="T573" s="334"/>
      <c r="U573" s="335"/>
      <c r="V573" s="335"/>
      <c r="W573" s="335"/>
      <c r="X573" s="335"/>
      <c r="Y573" s="335"/>
      <c r="Z573" s="335"/>
      <c r="AA573" s="334"/>
      <c r="AB573" s="335"/>
      <c r="AC573" s="335"/>
      <c r="AD573" s="335"/>
      <c r="AE573" s="335"/>
      <c r="AF573" s="335"/>
      <c r="AG573" s="97" t="str">
        <f t="shared" si="1073"/>
        <v/>
      </c>
      <c r="AH573" s="993"/>
      <c r="AI573" s="335"/>
      <c r="AJ573" s="335" t="str">
        <f t="shared" si="1104"/>
        <v/>
      </c>
      <c r="AK573" s="335"/>
      <c r="AL573" s="334"/>
      <c r="AM573" s="335"/>
      <c r="AN573" s="335"/>
      <c r="AO573" s="335"/>
      <c r="AP573" s="335"/>
      <c r="AQ573" s="335"/>
      <c r="AR573" s="335"/>
      <c r="AS573" s="334"/>
      <c r="AT573" s="335"/>
      <c r="AU573" s="335"/>
      <c r="AV573" s="335"/>
      <c r="AW573" s="335"/>
      <c r="AX573" s="335"/>
      <c r="AY573" s="335"/>
      <c r="AZ573" s="334"/>
      <c r="BA573" s="335"/>
      <c r="BB573" s="335"/>
      <c r="BC573" s="335"/>
      <c r="BD573" s="335"/>
      <c r="BE573" s="335"/>
      <c r="BF573" s="335"/>
      <c r="BG573" s="334"/>
      <c r="BH573" s="335"/>
      <c r="BI573" s="335"/>
      <c r="BJ573" s="335"/>
      <c r="BK573" s="335"/>
      <c r="BL573" s="97" t="str">
        <f t="shared" si="1055"/>
        <v/>
      </c>
      <c r="BM573" s="993"/>
      <c r="BN573" s="335" t="str">
        <f t="shared" si="1110"/>
        <v/>
      </c>
      <c r="BO573" s="334"/>
      <c r="BP573" s="335"/>
      <c r="BQ573" s="335"/>
      <c r="BR573" s="335"/>
      <c r="BS573" s="335" t="str">
        <f t="shared" si="1111"/>
        <v/>
      </c>
      <c r="BT573" s="334"/>
      <c r="BU573" s="335"/>
      <c r="BV573" s="335"/>
      <c r="BW573" s="335"/>
      <c r="BX573" s="335" t="str">
        <f t="shared" si="1112"/>
        <v/>
      </c>
      <c r="BY573" s="334"/>
      <c r="BZ573" s="335"/>
      <c r="CA573" s="335"/>
      <c r="CB573" s="335"/>
      <c r="CC573" s="335" t="str">
        <f t="shared" si="1113"/>
        <v/>
      </c>
      <c r="CD573" s="334"/>
      <c r="CE573" s="335"/>
      <c r="CF573" s="335"/>
      <c r="CG573" s="335"/>
      <c r="CH573" s="997"/>
      <c r="CI573" s="97" t="str">
        <f t="shared" si="1114"/>
        <v/>
      </c>
      <c r="CJ573" s="998"/>
      <c r="CK573" s="335"/>
      <c r="CL573" s="97" t="str">
        <f t="shared" si="1115"/>
        <v/>
      </c>
      <c r="CM573" s="334"/>
      <c r="CN573" s="335"/>
      <c r="CO573" s="335"/>
      <c r="CP573" s="335"/>
      <c r="CQ573" s="97"/>
      <c r="CR573" s="334"/>
      <c r="CS573" s="335"/>
      <c r="CT573" s="335"/>
      <c r="CU573" s="335"/>
      <c r="CV573" s="97"/>
      <c r="CW573" s="334"/>
      <c r="CX573" s="335"/>
      <c r="CY573" s="335"/>
      <c r="CZ573" s="335"/>
      <c r="DA573" s="97"/>
      <c r="DB573" s="334"/>
      <c r="DC573" s="335"/>
      <c r="DD573" s="335"/>
      <c r="DE573" s="335"/>
      <c r="DF573" s="97" t="str">
        <f t="shared" si="1062"/>
        <v/>
      </c>
      <c r="DG573" s="993"/>
      <c r="DH573" s="335"/>
      <c r="DI573" s="97" t="str">
        <f t="shared" si="1063"/>
        <v/>
      </c>
      <c r="DJ573" s="334"/>
      <c r="DK573" s="335"/>
      <c r="DL573" s="335"/>
      <c r="DM573" s="97"/>
      <c r="DN573" s="334"/>
      <c r="DO573" s="335"/>
      <c r="DP573" s="335"/>
      <c r="DQ573" s="97"/>
      <c r="DR573" s="334"/>
      <c r="DS573" s="335"/>
      <c r="DT573" s="335"/>
      <c r="DU573" s="97"/>
      <c r="DV573" s="334"/>
      <c r="DW573" s="335"/>
      <c r="DX573" s="335"/>
      <c r="DY573" s="97" t="str">
        <f t="shared" si="1064"/>
        <v/>
      </c>
      <c r="DZ573" s="998"/>
      <c r="EA573" s="335"/>
      <c r="EB573" s="97" t="str">
        <f t="shared" si="1119"/>
        <v/>
      </c>
      <c r="EC573" s="334"/>
      <c r="ED573" s="335"/>
      <c r="EE573" s="335"/>
      <c r="EF573" s="97"/>
      <c r="EG573" s="334"/>
      <c r="EH573" s="335"/>
      <c r="EI573" s="335"/>
      <c r="EJ573" s="97"/>
      <c r="EK573" s="334"/>
      <c r="EL573" s="335"/>
      <c r="EM573" s="335"/>
      <c r="EN573" s="97"/>
      <c r="EO573" s="334"/>
      <c r="EP573" s="335"/>
      <c r="EQ573" s="335"/>
      <c r="ER573" s="97" t="str">
        <f t="shared" si="1065"/>
        <v/>
      </c>
      <c r="ES573" s="993"/>
      <c r="ET573" s="335"/>
      <c r="EU573" s="97" t="str">
        <f t="shared" si="1121"/>
        <v/>
      </c>
      <c r="EV573" s="334"/>
      <c r="EW573" s="335"/>
      <c r="EX573" s="335"/>
      <c r="EY573" s="97"/>
      <c r="EZ573" s="334"/>
      <c r="FA573" s="335"/>
      <c r="FB573" s="335"/>
      <c r="FC573" s="97"/>
      <c r="FD573" s="334"/>
      <c r="FE573" s="335"/>
      <c r="FF573" s="335"/>
      <c r="FG573" s="97"/>
      <c r="FH573" s="334"/>
      <c r="FI573" s="335"/>
      <c r="FJ573" s="335"/>
      <c r="FK573" s="97" t="str">
        <f t="shared" si="1066"/>
        <v/>
      </c>
      <c r="FL573" s="993"/>
      <c r="FM573" s="335"/>
      <c r="FN573" s="97" t="str">
        <f t="shared" si="1123"/>
        <v/>
      </c>
      <c r="FO573" s="334"/>
      <c r="FP573" s="335"/>
      <c r="FQ573" s="97"/>
      <c r="FR573" s="334"/>
      <c r="FS573" s="335"/>
      <c r="FT573" s="97"/>
      <c r="FU573" s="334"/>
      <c r="FV573" s="335"/>
      <c r="FW573" s="97"/>
      <c r="FX573" s="334"/>
      <c r="FY573" s="335"/>
      <c r="FZ573" s="97" t="str">
        <f t="shared" si="1067"/>
        <v/>
      </c>
      <c r="GA573" s="993"/>
      <c r="GB573" s="335"/>
      <c r="GC573" s="510" t="str">
        <f t="shared" si="1125"/>
        <v/>
      </c>
      <c r="GD573" s="336"/>
      <c r="GE573" s="337"/>
      <c r="GF573" s="337"/>
      <c r="GG573" s="337"/>
      <c r="GH573" s="337"/>
      <c r="GI573" s="510"/>
      <c r="GJ573" s="336"/>
      <c r="GK573" s="337"/>
      <c r="GL573" s="337"/>
      <c r="GM573" s="337"/>
      <c r="GN573" s="337"/>
      <c r="GO573" s="510"/>
      <c r="GP573" s="336"/>
      <c r="GQ573" s="337"/>
      <c r="GR573" s="337"/>
      <c r="GS573" s="337"/>
      <c r="GT573" s="337"/>
      <c r="GU573" s="510"/>
      <c r="GV573" s="336"/>
      <c r="GW573" s="337"/>
      <c r="GX573" s="337"/>
      <c r="GY573" s="337"/>
      <c r="GZ573" s="336"/>
      <c r="HA573" s="510" t="str">
        <f t="shared" si="1068"/>
        <v/>
      </c>
      <c r="HB573" s="994"/>
      <c r="HC573" s="337"/>
      <c r="HD573" s="510" t="str">
        <f t="shared" si="1127"/>
        <v/>
      </c>
      <c r="HE573" s="336"/>
      <c r="HF573" s="337"/>
      <c r="HG573" s="337"/>
      <c r="HH573" s="336"/>
      <c r="HI573" s="510"/>
      <c r="HJ573" s="336"/>
      <c r="HK573" s="337"/>
      <c r="HL573" s="337"/>
      <c r="HM573" s="336"/>
      <c r="HN573" s="510"/>
      <c r="HO573" s="336"/>
      <c r="HP573" s="337"/>
      <c r="HQ573" s="337"/>
      <c r="HR573" s="337"/>
      <c r="HS573" s="510"/>
      <c r="HT573" s="336"/>
      <c r="HU573" s="337"/>
      <c r="HV573" s="337"/>
      <c r="HW573" s="337"/>
      <c r="HX573" s="97" t="str">
        <f t="shared" si="1069"/>
        <v/>
      </c>
      <c r="HY573" s="994"/>
      <c r="HZ573" s="337"/>
      <c r="IA573" s="510" t="str">
        <f t="shared" si="1129"/>
        <v/>
      </c>
      <c r="IB573" s="336"/>
      <c r="IC573" s="337"/>
      <c r="ID573" s="337"/>
      <c r="IE573" s="510"/>
      <c r="IF573" s="336"/>
      <c r="IG573" s="337"/>
      <c r="IH573" s="337"/>
      <c r="II573" s="510"/>
      <c r="IJ573" s="336"/>
      <c r="IK573" s="337"/>
      <c r="IL573" s="337"/>
      <c r="IM573" s="510"/>
      <c r="IN573" s="336"/>
      <c r="IO573" s="337"/>
      <c r="IP573" s="337"/>
      <c r="IQ573" s="97" t="str">
        <f t="shared" si="1132"/>
        <v/>
      </c>
      <c r="IR573" s="994"/>
      <c r="IS573" s="337"/>
      <c r="IT573" s="337"/>
      <c r="IU573" s="337"/>
      <c r="IV573" s="510" t="str">
        <f t="shared" si="1131"/>
        <v/>
      </c>
      <c r="IW573" s="995"/>
    </row>
    <row r="574" spans="1:257" x14ac:dyDescent="0.25">
      <c r="A574" s="996"/>
      <c r="B574" s="507">
        <v>5</v>
      </c>
      <c r="C574" s="97" t="str">
        <f>IF(Proponentes!B565&gt;0,Proponentes!B565,"")</f>
        <v/>
      </c>
      <c r="D574" s="335"/>
      <c r="E574" s="335"/>
      <c r="F574" s="334"/>
      <c r="G574" s="335"/>
      <c r="H574" s="335"/>
      <c r="I574" s="335"/>
      <c r="J574" s="335"/>
      <c r="K574" s="335"/>
      <c r="L574" s="335"/>
      <c r="M574" s="334"/>
      <c r="N574" s="335"/>
      <c r="O574" s="335"/>
      <c r="P574" s="335"/>
      <c r="Q574" s="335"/>
      <c r="R574" s="335"/>
      <c r="S574" s="335"/>
      <c r="T574" s="334"/>
      <c r="U574" s="335"/>
      <c r="V574" s="335"/>
      <c r="W574" s="335"/>
      <c r="X574" s="335"/>
      <c r="Y574" s="335"/>
      <c r="Z574" s="335"/>
      <c r="AA574" s="334"/>
      <c r="AB574" s="335"/>
      <c r="AC574" s="335"/>
      <c r="AD574" s="335"/>
      <c r="AE574" s="335"/>
      <c r="AF574" s="335"/>
      <c r="AG574" s="97" t="str">
        <f t="shared" si="1073"/>
        <v/>
      </c>
      <c r="AH574" s="993"/>
      <c r="AI574" s="335"/>
      <c r="AJ574" s="335" t="str">
        <f t="shared" si="1104"/>
        <v/>
      </c>
      <c r="AK574" s="335"/>
      <c r="AL574" s="334"/>
      <c r="AM574" s="335"/>
      <c r="AN574" s="335"/>
      <c r="AO574" s="335"/>
      <c r="AP574" s="335"/>
      <c r="AQ574" s="335"/>
      <c r="AR574" s="335"/>
      <c r="AS574" s="334"/>
      <c r="AT574" s="335"/>
      <c r="AU574" s="335"/>
      <c r="AV574" s="335"/>
      <c r="AW574" s="335"/>
      <c r="AX574" s="335"/>
      <c r="AY574" s="335"/>
      <c r="AZ574" s="334"/>
      <c r="BA574" s="335"/>
      <c r="BB574" s="335"/>
      <c r="BC574" s="335"/>
      <c r="BD574" s="335"/>
      <c r="BE574" s="335"/>
      <c r="BF574" s="335"/>
      <c r="BG574" s="334"/>
      <c r="BH574" s="335"/>
      <c r="BI574" s="335"/>
      <c r="BJ574" s="335"/>
      <c r="BK574" s="335"/>
      <c r="BL574" s="97" t="str">
        <f t="shared" si="1055"/>
        <v/>
      </c>
      <c r="BM574" s="993"/>
      <c r="BN574" s="335" t="str">
        <f t="shared" si="1110"/>
        <v/>
      </c>
      <c r="BO574" s="334"/>
      <c r="BP574" s="335"/>
      <c r="BQ574" s="335"/>
      <c r="BR574" s="335"/>
      <c r="BS574" s="335" t="str">
        <f t="shared" si="1111"/>
        <v/>
      </c>
      <c r="BT574" s="334"/>
      <c r="BU574" s="335"/>
      <c r="BV574" s="335"/>
      <c r="BW574" s="335"/>
      <c r="BX574" s="335" t="str">
        <f t="shared" si="1112"/>
        <v/>
      </c>
      <c r="BY574" s="334"/>
      <c r="BZ574" s="335"/>
      <c r="CA574" s="335"/>
      <c r="CB574" s="335"/>
      <c r="CC574" s="335" t="str">
        <f t="shared" si="1113"/>
        <v/>
      </c>
      <c r="CD574" s="334"/>
      <c r="CE574" s="335"/>
      <c r="CF574" s="335"/>
      <c r="CG574" s="335"/>
      <c r="CH574" s="997"/>
      <c r="CI574" s="97" t="str">
        <f t="shared" si="1114"/>
        <v/>
      </c>
      <c r="CJ574" s="998"/>
      <c r="CK574" s="335"/>
      <c r="CL574" s="97" t="str">
        <f t="shared" si="1115"/>
        <v/>
      </c>
      <c r="CM574" s="334"/>
      <c r="CN574" s="335"/>
      <c r="CO574" s="335"/>
      <c r="CP574" s="335"/>
      <c r="CQ574" s="97"/>
      <c r="CR574" s="334"/>
      <c r="CS574" s="335"/>
      <c r="CT574" s="335"/>
      <c r="CU574" s="335"/>
      <c r="CV574" s="97"/>
      <c r="CW574" s="334"/>
      <c r="CX574" s="335"/>
      <c r="CY574" s="335"/>
      <c r="CZ574" s="335"/>
      <c r="DA574" s="97"/>
      <c r="DB574" s="334"/>
      <c r="DC574" s="335"/>
      <c r="DD574" s="335"/>
      <c r="DE574" s="335"/>
      <c r="DF574" s="97" t="str">
        <f t="shared" si="1062"/>
        <v/>
      </c>
      <c r="DG574" s="993"/>
      <c r="DH574" s="335"/>
      <c r="DI574" s="97" t="str">
        <f t="shared" si="1063"/>
        <v/>
      </c>
      <c r="DJ574" s="334"/>
      <c r="DK574" s="335"/>
      <c r="DL574" s="335"/>
      <c r="DM574" s="97"/>
      <c r="DN574" s="334"/>
      <c r="DO574" s="335"/>
      <c r="DP574" s="335"/>
      <c r="DQ574" s="97"/>
      <c r="DR574" s="334"/>
      <c r="DS574" s="335"/>
      <c r="DT574" s="335"/>
      <c r="DU574" s="97"/>
      <c r="DV574" s="334"/>
      <c r="DW574" s="335"/>
      <c r="DX574" s="335"/>
      <c r="DY574" s="97" t="str">
        <f t="shared" si="1064"/>
        <v/>
      </c>
      <c r="DZ574" s="998"/>
      <c r="EA574" s="335"/>
      <c r="EB574" s="97" t="str">
        <f t="shared" si="1119"/>
        <v/>
      </c>
      <c r="EC574" s="334"/>
      <c r="ED574" s="335"/>
      <c r="EE574" s="335"/>
      <c r="EF574" s="97"/>
      <c r="EG574" s="334"/>
      <c r="EH574" s="335"/>
      <c r="EI574" s="335"/>
      <c r="EJ574" s="97"/>
      <c r="EK574" s="334"/>
      <c r="EL574" s="335"/>
      <c r="EM574" s="335"/>
      <c r="EN574" s="97"/>
      <c r="EO574" s="334"/>
      <c r="EP574" s="335"/>
      <c r="EQ574" s="335"/>
      <c r="ER574" s="97" t="str">
        <f t="shared" si="1065"/>
        <v/>
      </c>
      <c r="ES574" s="993"/>
      <c r="ET574" s="335"/>
      <c r="EU574" s="97" t="str">
        <f t="shared" si="1121"/>
        <v/>
      </c>
      <c r="EV574" s="334"/>
      <c r="EW574" s="335"/>
      <c r="EX574" s="335"/>
      <c r="EY574" s="97"/>
      <c r="EZ574" s="334"/>
      <c r="FA574" s="335"/>
      <c r="FB574" s="335"/>
      <c r="FC574" s="97"/>
      <c r="FD574" s="334"/>
      <c r="FE574" s="335"/>
      <c r="FF574" s="335"/>
      <c r="FG574" s="97"/>
      <c r="FH574" s="334"/>
      <c r="FI574" s="335"/>
      <c r="FJ574" s="335"/>
      <c r="FK574" s="97" t="str">
        <f t="shared" si="1066"/>
        <v/>
      </c>
      <c r="FL574" s="993"/>
      <c r="FM574" s="335"/>
      <c r="FN574" s="97" t="str">
        <f t="shared" si="1123"/>
        <v/>
      </c>
      <c r="FO574" s="334"/>
      <c r="FP574" s="335"/>
      <c r="FQ574" s="97"/>
      <c r="FR574" s="334"/>
      <c r="FS574" s="335"/>
      <c r="FT574" s="97"/>
      <c r="FU574" s="334"/>
      <c r="FV574" s="335"/>
      <c r="FW574" s="97"/>
      <c r="FX574" s="334"/>
      <c r="FY574" s="335"/>
      <c r="FZ574" s="97" t="str">
        <f t="shared" si="1067"/>
        <v/>
      </c>
      <c r="GA574" s="993"/>
      <c r="GB574" s="335"/>
      <c r="GC574" s="510" t="str">
        <f t="shared" si="1125"/>
        <v/>
      </c>
      <c r="GD574" s="336"/>
      <c r="GE574" s="337"/>
      <c r="GF574" s="337"/>
      <c r="GG574" s="337"/>
      <c r="GH574" s="337"/>
      <c r="GI574" s="510"/>
      <c r="GJ574" s="336"/>
      <c r="GK574" s="337"/>
      <c r="GL574" s="337"/>
      <c r="GM574" s="337"/>
      <c r="GN574" s="337"/>
      <c r="GO574" s="510"/>
      <c r="GP574" s="336"/>
      <c r="GQ574" s="337"/>
      <c r="GR574" s="337"/>
      <c r="GS574" s="337"/>
      <c r="GT574" s="337"/>
      <c r="GU574" s="510"/>
      <c r="GV574" s="336"/>
      <c r="GW574" s="337"/>
      <c r="GX574" s="337"/>
      <c r="GY574" s="337"/>
      <c r="GZ574" s="336"/>
      <c r="HA574" s="510" t="str">
        <f t="shared" si="1068"/>
        <v/>
      </c>
      <c r="HB574" s="994"/>
      <c r="HC574" s="337"/>
      <c r="HD574" s="510" t="str">
        <f t="shared" si="1127"/>
        <v/>
      </c>
      <c r="HE574" s="336"/>
      <c r="HF574" s="337"/>
      <c r="HG574" s="337"/>
      <c r="HH574" s="336"/>
      <c r="HI574" s="510"/>
      <c r="HJ574" s="336"/>
      <c r="HK574" s="337"/>
      <c r="HL574" s="337"/>
      <c r="HM574" s="336"/>
      <c r="HN574" s="510"/>
      <c r="HO574" s="336"/>
      <c r="HP574" s="337"/>
      <c r="HQ574" s="337"/>
      <c r="HR574" s="337"/>
      <c r="HS574" s="510"/>
      <c r="HT574" s="336"/>
      <c r="HU574" s="337"/>
      <c r="HV574" s="337"/>
      <c r="HW574" s="337"/>
      <c r="HX574" s="97" t="str">
        <f t="shared" si="1069"/>
        <v/>
      </c>
      <c r="HY574" s="994"/>
      <c r="HZ574" s="337"/>
      <c r="IA574" s="510" t="str">
        <f t="shared" si="1129"/>
        <v/>
      </c>
      <c r="IB574" s="336"/>
      <c r="IC574" s="337"/>
      <c r="ID574" s="337"/>
      <c r="IE574" s="510"/>
      <c r="IF574" s="336"/>
      <c r="IG574" s="337"/>
      <c r="IH574" s="337"/>
      <c r="II574" s="510"/>
      <c r="IJ574" s="336"/>
      <c r="IK574" s="337"/>
      <c r="IL574" s="337"/>
      <c r="IM574" s="510"/>
      <c r="IN574" s="336"/>
      <c r="IO574" s="337"/>
      <c r="IP574" s="337"/>
      <c r="IQ574" s="97" t="str">
        <f t="shared" si="1132"/>
        <v/>
      </c>
      <c r="IR574" s="994"/>
      <c r="IS574" s="337"/>
      <c r="IT574" s="337"/>
      <c r="IU574" s="337"/>
      <c r="IV574" s="510" t="str">
        <f t="shared" si="1131"/>
        <v/>
      </c>
      <c r="IW574" s="995"/>
    </row>
    <row r="575" spans="1:257" x14ac:dyDescent="0.25">
      <c r="A575" s="996"/>
      <c r="B575" s="507">
        <v>6</v>
      </c>
      <c r="C575" s="97" t="str">
        <f>IF(Proponentes!B566&gt;0,Proponentes!B566,"")</f>
        <v/>
      </c>
      <c r="D575" s="335"/>
      <c r="E575" s="335"/>
      <c r="F575" s="334"/>
      <c r="G575" s="335"/>
      <c r="H575" s="335"/>
      <c r="I575" s="335"/>
      <c r="J575" s="335"/>
      <c r="K575" s="335"/>
      <c r="L575" s="335"/>
      <c r="M575" s="334"/>
      <c r="N575" s="335"/>
      <c r="O575" s="335"/>
      <c r="P575" s="335"/>
      <c r="Q575" s="335"/>
      <c r="R575" s="335"/>
      <c r="S575" s="335"/>
      <c r="T575" s="334"/>
      <c r="U575" s="335"/>
      <c r="V575" s="335"/>
      <c r="W575" s="335"/>
      <c r="X575" s="335"/>
      <c r="Y575" s="335"/>
      <c r="Z575" s="335"/>
      <c r="AA575" s="334"/>
      <c r="AB575" s="335"/>
      <c r="AC575" s="335"/>
      <c r="AD575" s="335"/>
      <c r="AE575" s="335"/>
      <c r="AF575" s="335"/>
      <c r="AG575" s="97" t="str">
        <f t="shared" si="1073"/>
        <v/>
      </c>
      <c r="AH575" s="993"/>
      <c r="AI575" s="335"/>
      <c r="AJ575" s="335" t="str">
        <f t="shared" si="1104"/>
        <v/>
      </c>
      <c r="AK575" s="335"/>
      <c r="AL575" s="334"/>
      <c r="AM575" s="335"/>
      <c r="AN575" s="335"/>
      <c r="AO575" s="335"/>
      <c r="AP575" s="335"/>
      <c r="AQ575" s="335"/>
      <c r="AR575" s="335"/>
      <c r="AS575" s="334"/>
      <c r="AT575" s="335"/>
      <c r="AU575" s="335"/>
      <c r="AV575" s="335"/>
      <c r="AW575" s="335"/>
      <c r="AX575" s="335"/>
      <c r="AY575" s="335"/>
      <c r="AZ575" s="334"/>
      <c r="BA575" s="335"/>
      <c r="BB575" s="335"/>
      <c r="BC575" s="335"/>
      <c r="BD575" s="335"/>
      <c r="BE575" s="335"/>
      <c r="BF575" s="335"/>
      <c r="BG575" s="334"/>
      <c r="BH575" s="335"/>
      <c r="BI575" s="335"/>
      <c r="BJ575" s="335"/>
      <c r="BK575" s="335"/>
      <c r="BL575" s="97" t="str">
        <f t="shared" si="1055"/>
        <v/>
      </c>
      <c r="BM575" s="993"/>
      <c r="BN575" s="335" t="str">
        <f t="shared" si="1110"/>
        <v/>
      </c>
      <c r="BO575" s="334"/>
      <c r="BP575" s="335"/>
      <c r="BQ575" s="335"/>
      <c r="BR575" s="335"/>
      <c r="BS575" s="335" t="str">
        <f t="shared" si="1111"/>
        <v/>
      </c>
      <c r="BT575" s="334"/>
      <c r="BU575" s="335"/>
      <c r="BV575" s="335"/>
      <c r="BW575" s="335"/>
      <c r="BX575" s="335" t="str">
        <f t="shared" si="1112"/>
        <v/>
      </c>
      <c r="BY575" s="334"/>
      <c r="BZ575" s="335"/>
      <c r="CA575" s="335"/>
      <c r="CB575" s="335"/>
      <c r="CC575" s="335" t="str">
        <f t="shared" si="1113"/>
        <v/>
      </c>
      <c r="CD575" s="334"/>
      <c r="CE575" s="335"/>
      <c r="CF575" s="335"/>
      <c r="CG575" s="335"/>
      <c r="CH575" s="997"/>
      <c r="CI575" s="97" t="str">
        <f t="shared" si="1114"/>
        <v/>
      </c>
      <c r="CJ575" s="998"/>
      <c r="CK575" s="335"/>
      <c r="CL575" s="97" t="str">
        <f t="shared" si="1115"/>
        <v/>
      </c>
      <c r="CM575" s="334"/>
      <c r="CN575" s="335"/>
      <c r="CO575" s="335"/>
      <c r="CP575" s="335"/>
      <c r="CQ575" s="97"/>
      <c r="CR575" s="334"/>
      <c r="CS575" s="335"/>
      <c r="CT575" s="335"/>
      <c r="CU575" s="335"/>
      <c r="CV575" s="97"/>
      <c r="CW575" s="334"/>
      <c r="CX575" s="335"/>
      <c r="CY575" s="335"/>
      <c r="CZ575" s="335"/>
      <c r="DA575" s="97"/>
      <c r="DB575" s="334"/>
      <c r="DC575" s="335"/>
      <c r="DD575" s="335"/>
      <c r="DE575" s="335"/>
      <c r="DF575" s="97" t="str">
        <f t="shared" si="1062"/>
        <v/>
      </c>
      <c r="DG575" s="993"/>
      <c r="DH575" s="335"/>
      <c r="DI575" s="97" t="str">
        <f t="shared" si="1063"/>
        <v/>
      </c>
      <c r="DJ575" s="334"/>
      <c r="DK575" s="335"/>
      <c r="DL575" s="335"/>
      <c r="DM575" s="97"/>
      <c r="DN575" s="334"/>
      <c r="DO575" s="335"/>
      <c r="DP575" s="335"/>
      <c r="DQ575" s="97"/>
      <c r="DR575" s="334"/>
      <c r="DS575" s="335"/>
      <c r="DT575" s="335"/>
      <c r="DU575" s="97"/>
      <c r="DV575" s="334"/>
      <c r="DW575" s="335"/>
      <c r="DX575" s="335"/>
      <c r="DY575" s="97" t="str">
        <f t="shared" si="1064"/>
        <v/>
      </c>
      <c r="DZ575" s="998"/>
      <c r="EA575" s="335"/>
      <c r="EB575" s="97" t="str">
        <f t="shared" si="1119"/>
        <v/>
      </c>
      <c r="EC575" s="334"/>
      <c r="ED575" s="335"/>
      <c r="EE575" s="335"/>
      <c r="EF575" s="97"/>
      <c r="EG575" s="334"/>
      <c r="EH575" s="335"/>
      <c r="EI575" s="335"/>
      <c r="EJ575" s="97"/>
      <c r="EK575" s="334"/>
      <c r="EL575" s="335"/>
      <c r="EM575" s="335"/>
      <c r="EN575" s="97"/>
      <c r="EO575" s="334"/>
      <c r="EP575" s="335"/>
      <c r="EQ575" s="335"/>
      <c r="ER575" s="97" t="str">
        <f t="shared" si="1065"/>
        <v/>
      </c>
      <c r="ES575" s="993"/>
      <c r="ET575" s="335"/>
      <c r="EU575" s="97" t="str">
        <f t="shared" si="1121"/>
        <v/>
      </c>
      <c r="EV575" s="334"/>
      <c r="EW575" s="335"/>
      <c r="EX575" s="335"/>
      <c r="EY575" s="97"/>
      <c r="EZ575" s="334"/>
      <c r="FA575" s="335"/>
      <c r="FB575" s="335"/>
      <c r="FC575" s="97"/>
      <c r="FD575" s="334"/>
      <c r="FE575" s="335"/>
      <c r="FF575" s="335"/>
      <c r="FG575" s="97"/>
      <c r="FH575" s="334"/>
      <c r="FI575" s="335"/>
      <c r="FJ575" s="335"/>
      <c r="FK575" s="97" t="str">
        <f t="shared" si="1066"/>
        <v/>
      </c>
      <c r="FL575" s="993"/>
      <c r="FM575" s="335"/>
      <c r="FN575" s="97" t="str">
        <f t="shared" si="1123"/>
        <v/>
      </c>
      <c r="FO575" s="334"/>
      <c r="FP575" s="335"/>
      <c r="FQ575" s="97"/>
      <c r="FR575" s="334"/>
      <c r="FS575" s="335"/>
      <c r="FT575" s="97"/>
      <c r="FU575" s="334"/>
      <c r="FV575" s="335"/>
      <c r="FW575" s="97"/>
      <c r="FX575" s="334"/>
      <c r="FY575" s="335"/>
      <c r="FZ575" s="97" t="str">
        <f t="shared" si="1067"/>
        <v/>
      </c>
      <c r="GA575" s="993"/>
      <c r="GB575" s="335"/>
      <c r="GC575" s="510" t="str">
        <f t="shared" si="1125"/>
        <v/>
      </c>
      <c r="GD575" s="336"/>
      <c r="GE575" s="337"/>
      <c r="GF575" s="337"/>
      <c r="GG575" s="337"/>
      <c r="GH575" s="337"/>
      <c r="GI575" s="510"/>
      <c r="GJ575" s="336"/>
      <c r="GK575" s="337"/>
      <c r="GL575" s="337"/>
      <c r="GM575" s="337"/>
      <c r="GN575" s="337"/>
      <c r="GO575" s="510"/>
      <c r="GP575" s="336"/>
      <c r="GQ575" s="337"/>
      <c r="GR575" s="337"/>
      <c r="GS575" s="337"/>
      <c r="GT575" s="337"/>
      <c r="GU575" s="510"/>
      <c r="GV575" s="336"/>
      <c r="GW575" s="337"/>
      <c r="GX575" s="337"/>
      <c r="GY575" s="337"/>
      <c r="GZ575" s="336"/>
      <c r="HA575" s="510" t="str">
        <f t="shared" si="1068"/>
        <v/>
      </c>
      <c r="HB575" s="994"/>
      <c r="HC575" s="337"/>
      <c r="HD575" s="510" t="str">
        <f t="shared" si="1127"/>
        <v/>
      </c>
      <c r="HE575" s="336"/>
      <c r="HF575" s="337"/>
      <c r="HG575" s="337"/>
      <c r="HH575" s="336"/>
      <c r="HI575" s="510"/>
      <c r="HJ575" s="336"/>
      <c r="HK575" s="337"/>
      <c r="HL575" s="337"/>
      <c r="HM575" s="336"/>
      <c r="HN575" s="510"/>
      <c r="HO575" s="336"/>
      <c r="HP575" s="337"/>
      <c r="HQ575" s="337"/>
      <c r="HR575" s="337"/>
      <c r="HS575" s="510"/>
      <c r="HT575" s="336"/>
      <c r="HU575" s="337"/>
      <c r="HV575" s="337"/>
      <c r="HW575" s="337"/>
      <c r="HX575" s="97" t="str">
        <f t="shared" si="1069"/>
        <v/>
      </c>
      <c r="HY575" s="994"/>
      <c r="HZ575" s="337"/>
      <c r="IA575" s="510" t="str">
        <f t="shared" si="1129"/>
        <v/>
      </c>
      <c r="IB575" s="336"/>
      <c r="IC575" s="337"/>
      <c r="ID575" s="337"/>
      <c r="IE575" s="510"/>
      <c r="IF575" s="336"/>
      <c r="IG575" s="337"/>
      <c r="IH575" s="337"/>
      <c r="II575" s="510"/>
      <c r="IJ575" s="336"/>
      <c r="IK575" s="337"/>
      <c r="IL575" s="337"/>
      <c r="IM575" s="510"/>
      <c r="IN575" s="336"/>
      <c r="IO575" s="337"/>
      <c r="IP575" s="337"/>
      <c r="IQ575" s="97" t="str">
        <f t="shared" si="1132"/>
        <v/>
      </c>
      <c r="IR575" s="994"/>
      <c r="IS575" s="337"/>
      <c r="IT575" s="337"/>
      <c r="IU575" s="337"/>
      <c r="IV575" s="510" t="str">
        <f t="shared" si="1131"/>
        <v/>
      </c>
      <c r="IW575" s="995"/>
    </row>
    <row r="576" spans="1:257" x14ac:dyDescent="0.25">
      <c r="A576" s="996"/>
      <c r="B576" s="507">
        <v>7</v>
      </c>
      <c r="C576" s="97" t="str">
        <f>IF(Proponentes!B567&gt;0,Proponentes!B567,"")</f>
        <v/>
      </c>
      <c r="D576" s="335"/>
      <c r="E576" s="335"/>
      <c r="F576" s="334"/>
      <c r="G576" s="335"/>
      <c r="H576" s="335"/>
      <c r="I576" s="335"/>
      <c r="J576" s="335"/>
      <c r="K576" s="335"/>
      <c r="L576" s="335"/>
      <c r="M576" s="334"/>
      <c r="N576" s="335"/>
      <c r="O576" s="335"/>
      <c r="P576" s="335"/>
      <c r="Q576" s="335"/>
      <c r="R576" s="335"/>
      <c r="S576" s="335"/>
      <c r="T576" s="334"/>
      <c r="U576" s="335"/>
      <c r="V576" s="335"/>
      <c r="W576" s="335"/>
      <c r="X576" s="335"/>
      <c r="Y576" s="335"/>
      <c r="Z576" s="335"/>
      <c r="AA576" s="334"/>
      <c r="AB576" s="335"/>
      <c r="AC576" s="335"/>
      <c r="AD576" s="335"/>
      <c r="AE576" s="335"/>
      <c r="AF576" s="335"/>
      <c r="AG576" s="97" t="str">
        <f t="shared" si="1073"/>
        <v/>
      </c>
      <c r="AH576" s="993"/>
      <c r="AI576" s="335"/>
      <c r="AJ576" s="335" t="str">
        <f t="shared" si="1104"/>
        <v/>
      </c>
      <c r="AK576" s="335"/>
      <c r="AL576" s="334"/>
      <c r="AM576" s="335"/>
      <c r="AN576" s="335"/>
      <c r="AO576" s="335"/>
      <c r="AP576" s="335"/>
      <c r="AQ576" s="335"/>
      <c r="AR576" s="335"/>
      <c r="AS576" s="334"/>
      <c r="AT576" s="335"/>
      <c r="AU576" s="335"/>
      <c r="AV576" s="335"/>
      <c r="AW576" s="335"/>
      <c r="AX576" s="335"/>
      <c r="AY576" s="335"/>
      <c r="AZ576" s="334"/>
      <c r="BA576" s="335"/>
      <c r="BB576" s="335"/>
      <c r="BC576" s="335"/>
      <c r="BD576" s="335"/>
      <c r="BE576" s="335"/>
      <c r="BF576" s="335"/>
      <c r="BG576" s="334"/>
      <c r="BH576" s="335"/>
      <c r="BI576" s="335"/>
      <c r="BJ576" s="335"/>
      <c r="BK576" s="335"/>
      <c r="BL576" s="97" t="str">
        <f t="shared" si="1055"/>
        <v/>
      </c>
      <c r="BM576" s="993"/>
      <c r="BN576" s="335" t="str">
        <f t="shared" si="1110"/>
        <v/>
      </c>
      <c r="BO576" s="334"/>
      <c r="BP576" s="335"/>
      <c r="BQ576" s="335"/>
      <c r="BR576" s="335"/>
      <c r="BS576" s="335" t="str">
        <f t="shared" si="1111"/>
        <v/>
      </c>
      <c r="BT576" s="334"/>
      <c r="BU576" s="335"/>
      <c r="BV576" s="335"/>
      <c r="BW576" s="335"/>
      <c r="BX576" s="335" t="str">
        <f t="shared" si="1112"/>
        <v/>
      </c>
      <c r="BY576" s="334"/>
      <c r="BZ576" s="335"/>
      <c r="CA576" s="335"/>
      <c r="CB576" s="335"/>
      <c r="CC576" s="335" t="str">
        <f t="shared" si="1113"/>
        <v/>
      </c>
      <c r="CD576" s="334"/>
      <c r="CE576" s="335"/>
      <c r="CF576" s="335"/>
      <c r="CG576" s="335"/>
      <c r="CH576" s="997"/>
      <c r="CI576" s="97" t="str">
        <f t="shared" si="1114"/>
        <v/>
      </c>
      <c r="CJ576" s="998"/>
      <c r="CK576" s="335"/>
      <c r="CL576" s="97" t="str">
        <f t="shared" si="1115"/>
        <v/>
      </c>
      <c r="CM576" s="334"/>
      <c r="CN576" s="335"/>
      <c r="CO576" s="335"/>
      <c r="CP576" s="335"/>
      <c r="CQ576" s="97"/>
      <c r="CR576" s="334"/>
      <c r="CS576" s="335"/>
      <c r="CT576" s="335"/>
      <c r="CU576" s="335"/>
      <c r="CV576" s="97"/>
      <c r="CW576" s="334"/>
      <c r="CX576" s="335"/>
      <c r="CY576" s="335"/>
      <c r="CZ576" s="335"/>
      <c r="DA576" s="97"/>
      <c r="DB576" s="334"/>
      <c r="DC576" s="335"/>
      <c r="DD576" s="335"/>
      <c r="DE576" s="335"/>
      <c r="DF576" s="97" t="str">
        <f t="shared" si="1062"/>
        <v/>
      </c>
      <c r="DG576" s="993"/>
      <c r="DH576" s="335"/>
      <c r="DI576" s="97" t="str">
        <f t="shared" si="1063"/>
        <v/>
      </c>
      <c r="DJ576" s="334"/>
      <c r="DK576" s="335"/>
      <c r="DL576" s="335"/>
      <c r="DM576" s="97"/>
      <c r="DN576" s="334"/>
      <c r="DO576" s="335"/>
      <c r="DP576" s="335"/>
      <c r="DQ576" s="97"/>
      <c r="DR576" s="334"/>
      <c r="DS576" s="335"/>
      <c r="DT576" s="335"/>
      <c r="DU576" s="97"/>
      <c r="DV576" s="334"/>
      <c r="DW576" s="335"/>
      <c r="DX576" s="335"/>
      <c r="DY576" s="97" t="str">
        <f t="shared" si="1064"/>
        <v/>
      </c>
      <c r="DZ576" s="998"/>
      <c r="EA576" s="335"/>
      <c r="EB576" s="97" t="str">
        <f t="shared" si="1119"/>
        <v/>
      </c>
      <c r="EC576" s="334"/>
      <c r="ED576" s="335"/>
      <c r="EE576" s="335"/>
      <c r="EF576" s="97"/>
      <c r="EG576" s="334"/>
      <c r="EH576" s="335"/>
      <c r="EI576" s="335"/>
      <c r="EJ576" s="97"/>
      <c r="EK576" s="334"/>
      <c r="EL576" s="335"/>
      <c r="EM576" s="335"/>
      <c r="EN576" s="97"/>
      <c r="EO576" s="334"/>
      <c r="EP576" s="335"/>
      <c r="EQ576" s="335"/>
      <c r="ER576" s="97" t="str">
        <f t="shared" si="1065"/>
        <v/>
      </c>
      <c r="ES576" s="993"/>
      <c r="ET576" s="335"/>
      <c r="EU576" s="97" t="str">
        <f t="shared" si="1121"/>
        <v/>
      </c>
      <c r="EV576" s="334"/>
      <c r="EW576" s="335"/>
      <c r="EX576" s="335"/>
      <c r="EY576" s="97"/>
      <c r="EZ576" s="334"/>
      <c r="FA576" s="335"/>
      <c r="FB576" s="335"/>
      <c r="FC576" s="97"/>
      <c r="FD576" s="334"/>
      <c r="FE576" s="335"/>
      <c r="FF576" s="335"/>
      <c r="FG576" s="97"/>
      <c r="FH576" s="334"/>
      <c r="FI576" s="335"/>
      <c r="FJ576" s="335"/>
      <c r="FK576" s="97" t="str">
        <f t="shared" si="1066"/>
        <v/>
      </c>
      <c r="FL576" s="993"/>
      <c r="FM576" s="335"/>
      <c r="FN576" s="97" t="str">
        <f t="shared" si="1123"/>
        <v/>
      </c>
      <c r="FO576" s="334"/>
      <c r="FP576" s="335"/>
      <c r="FQ576" s="97"/>
      <c r="FR576" s="334"/>
      <c r="FS576" s="335"/>
      <c r="FT576" s="97"/>
      <c r="FU576" s="334"/>
      <c r="FV576" s="335"/>
      <c r="FW576" s="97"/>
      <c r="FX576" s="334"/>
      <c r="FY576" s="335"/>
      <c r="FZ576" s="97" t="str">
        <f t="shared" si="1067"/>
        <v/>
      </c>
      <c r="GA576" s="993"/>
      <c r="GB576" s="335"/>
      <c r="GC576" s="510" t="str">
        <f t="shared" si="1125"/>
        <v/>
      </c>
      <c r="GD576" s="336"/>
      <c r="GE576" s="337"/>
      <c r="GF576" s="337"/>
      <c r="GG576" s="337"/>
      <c r="GH576" s="337"/>
      <c r="GI576" s="510"/>
      <c r="GJ576" s="336"/>
      <c r="GK576" s="337"/>
      <c r="GL576" s="337"/>
      <c r="GM576" s="337"/>
      <c r="GN576" s="337"/>
      <c r="GO576" s="510"/>
      <c r="GP576" s="336"/>
      <c r="GQ576" s="337"/>
      <c r="GR576" s="337"/>
      <c r="GS576" s="337"/>
      <c r="GT576" s="337"/>
      <c r="GU576" s="510"/>
      <c r="GV576" s="336"/>
      <c r="GW576" s="337"/>
      <c r="GX576" s="337"/>
      <c r="GY576" s="337"/>
      <c r="GZ576" s="336"/>
      <c r="HA576" s="510" t="str">
        <f t="shared" si="1068"/>
        <v/>
      </c>
      <c r="HB576" s="994"/>
      <c r="HC576" s="337"/>
      <c r="HD576" s="510" t="str">
        <f t="shared" si="1127"/>
        <v/>
      </c>
      <c r="HE576" s="336"/>
      <c r="HF576" s="337"/>
      <c r="HG576" s="337"/>
      <c r="HH576" s="336"/>
      <c r="HI576" s="510"/>
      <c r="HJ576" s="336"/>
      <c r="HK576" s="337"/>
      <c r="HL576" s="337"/>
      <c r="HM576" s="336"/>
      <c r="HN576" s="510"/>
      <c r="HO576" s="336"/>
      <c r="HP576" s="337"/>
      <c r="HQ576" s="337"/>
      <c r="HR576" s="337"/>
      <c r="HS576" s="510"/>
      <c r="HT576" s="336"/>
      <c r="HU576" s="337"/>
      <c r="HV576" s="337"/>
      <c r="HW576" s="337"/>
      <c r="HX576" s="97" t="str">
        <f t="shared" si="1069"/>
        <v/>
      </c>
      <c r="HY576" s="994"/>
      <c r="HZ576" s="337"/>
      <c r="IA576" s="510" t="str">
        <f t="shared" si="1129"/>
        <v/>
      </c>
      <c r="IB576" s="336"/>
      <c r="IC576" s="337"/>
      <c r="ID576" s="337"/>
      <c r="IE576" s="510"/>
      <c r="IF576" s="336"/>
      <c r="IG576" s="337"/>
      <c r="IH576" s="337"/>
      <c r="II576" s="510"/>
      <c r="IJ576" s="336"/>
      <c r="IK576" s="337"/>
      <c r="IL576" s="337"/>
      <c r="IM576" s="510"/>
      <c r="IN576" s="336"/>
      <c r="IO576" s="337"/>
      <c r="IP576" s="337"/>
      <c r="IQ576" s="97" t="str">
        <f t="shared" si="1132"/>
        <v/>
      </c>
      <c r="IR576" s="994"/>
      <c r="IS576" s="337"/>
      <c r="IT576" s="337"/>
      <c r="IU576" s="337"/>
      <c r="IV576" s="510" t="str">
        <f t="shared" si="1131"/>
        <v/>
      </c>
      <c r="IW576" s="995"/>
    </row>
    <row r="577" spans="1:257" x14ac:dyDescent="0.25">
      <c r="A577" s="996"/>
      <c r="B577" s="507">
        <v>8</v>
      </c>
      <c r="C577" s="97" t="str">
        <f>IF(Proponentes!B568&gt;0,Proponentes!B568,"")</f>
        <v/>
      </c>
      <c r="D577" s="335"/>
      <c r="E577" s="335"/>
      <c r="F577" s="334"/>
      <c r="G577" s="335"/>
      <c r="H577" s="335"/>
      <c r="I577" s="335"/>
      <c r="J577" s="335"/>
      <c r="K577" s="335"/>
      <c r="L577" s="335"/>
      <c r="M577" s="334"/>
      <c r="N577" s="335"/>
      <c r="O577" s="335"/>
      <c r="P577" s="335"/>
      <c r="Q577" s="335"/>
      <c r="R577" s="335"/>
      <c r="S577" s="335"/>
      <c r="T577" s="334"/>
      <c r="U577" s="335"/>
      <c r="V577" s="335"/>
      <c r="W577" s="335"/>
      <c r="X577" s="335"/>
      <c r="Y577" s="335"/>
      <c r="Z577" s="335"/>
      <c r="AA577" s="334"/>
      <c r="AB577" s="335"/>
      <c r="AC577" s="335"/>
      <c r="AD577" s="335"/>
      <c r="AE577" s="335"/>
      <c r="AF577" s="335"/>
      <c r="AG577" s="97" t="str">
        <f t="shared" si="1073"/>
        <v/>
      </c>
      <c r="AH577" s="993"/>
      <c r="AI577" s="335"/>
      <c r="AJ577" s="335" t="str">
        <f t="shared" si="1104"/>
        <v/>
      </c>
      <c r="AK577" s="335"/>
      <c r="AL577" s="334"/>
      <c r="AM577" s="335"/>
      <c r="AN577" s="335"/>
      <c r="AO577" s="335"/>
      <c r="AP577" s="335"/>
      <c r="AQ577" s="335"/>
      <c r="AR577" s="335"/>
      <c r="AS577" s="334"/>
      <c r="AT577" s="335"/>
      <c r="AU577" s="335"/>
      <c r="AV577" s="335"/>
      <c r="AW577" s="335"/>
      <c r="AX577" s="335"/>
      <c r="AY577" s="335"/>
      <c r="AZ577" s="334"/>
      <c r="BA577" s="335"/>
      <c r="BB577" s="335"/>
      <c r="BC577" s="335"/>
      <c r="BD577" s="335"/>
      <c r="BE577" s="335"/>
      <c r="BF577" s="335"/>
      <c r="BG577" s="334"/>
      <c r="BH577" s="335"/>
      <c r="BI577" s="335"/>
      <c r="BJ577" s="335"/>
      <c r="BK577" s="335"/>
      <c r="BL577" s="97" t="str">
        <f t="shared" si="1055"/>
        <v/>
      </c>
      <c r="BM577" s="993"/>
      <c r="BN577" s="335" t="str">
        <f t="shared" si="1110"/>
        <v/>
      </c>
      <c r="BO577" s="334"/>
      <c r="BP577" s="335"/>
      <c r="BQ577" s="335"/>
      <c r="BR577" s="335"/>
      <c r="BS577" s="335" t="str">
        <f t="shared" si="1111"/>
        <v/>
      </c>
      <c r="BT577" s="334"/>
      <c r="BU577" s="335"/>
      <c r="BV577" s="335"/>
      <c r="BW577" s="335"/>
      <c r="BX577" s="335" t="str">
        <f t="shared" si="1112"/>
        <v/>
      </c>
      <c r="BY577" s="334"/>
      <c r="BZ577" s="335"/>
      <c r="CA577" s="335"/>
      <c r="CB577" s="335"/>
      <c r="CC577" s="335" t="str">
        <f t="shared" si="1113"/>
        <v/>
      </c>
      <c r="CD577" s="334"/>
      <c r="CE577" s="335"/>
      <c r="CF577" s="335"/>
      <c r="CG577" s="335"/>
      <c r="CH577" s="997"/>
      <c r="CI577" s="97" t="str">
        <f t="shared" si="1114"/>
        <v/>
      </c>
      <c r="CJ577" s="998"/>
      <c r="CK577" s="335"/>
      <c r="CL577" s="97" t="str">
        <f t="shared" si="1115"/>
        <v/>
      </c>
      <c r="CM577" s="334"/>
      <c r="CN577" s="335"/>
      <c r="CO577" s="335"/>
      <c r="CP577" s="335"/>
      <c r="CQ577" s="97"/>
      <c r="CR577" s="334"/>
      <c r="CS577" s="335"/>
      <c r="CT577" s="335"/>
      <c r="CU577" s="335"/>
      <c r="CV577" s="97"/>
      <c r="CW577" s="334"/>
      <c r="CX577" s="335"/>
      <c r="CY577" s="335"/>
      <c r="CZ577" s="335"/>
      <c r="DA577" s="97"/>
      <c r="DB577" s="334"/>
      <c r="DC577" s="335"/>
      <c r="DD577" s="335"/>
      <c r="DE577" s="335"/>
      <c r="DF577" s="97" t="str">
        <f t="shared" si="1062"/>
        <v/>
      </c>
      <c r="DG577" s="993"/>
      <c r="DH577" s="335"/>
      <c r="DI577" s="97" t="str">
        <f t="shared" si="1063"/>
        <v/>
      </c>
      <c r="DJ577" s="334"/>
      <c r="DK577" s="335"/>
      <c r="DL577" s="335"/>
      <c r="DM577" s="97"/>
      <c r="DN577" s="334"/>
      <c r="DO577" s="335"/>
      <c r="DP577" s="335"/>
      <c r="DQ577" s="97"/>
      <c r="DR577" s="334"/>
      <c r="DS577" s="335"/>
      <c r="DT577" s="335"/>
      <c r="DU577" s="97"/>
      <c r="DV577" s="334"/>
      <c r="DW577" s="335"/>
      <c r="DX577" s="335"/>
      <c r="DY577" s="97" t="str">
        <f t="shared" si="1064"/>
        <v/>
      </c>
      <c r="DZ577" s="998"/>
      <c r="EA577" s="335"/>
      <c r="EB577" s="97" t="str">
        <f t="shared" si="1119"/>
        <v/>
      </c>
      <c r="EC577" s="334"/>
      <c r="ED577" s="335"/>
      <c r="EE577" s="335"/>
      <c r="EF577" s="97"/>
      <c r="EG577" s="334"/>
      <c r="EH577" s="335"/>
      <c r="EI577" s="335"/>
      <c r="EJ577" s="97"/>
      <c r="EK577" s="334"/>
      <c r="EL577" s="335"/>
      <c r="EM577" s="335"/>
      <c r="EN577" s="97"/>
      <c r="EO577" s="334"/>
      <c r="EP577" s="335"/>
      <c r="EQ577" s="335"/>
      <c r="ER577" s="97" t="str">
        <f t="shared" si="1065"/>
        <v/>
      </c>
      <c r="ES577" s="993"/>
      <c r="ET577" s="335"/>
      <c r="EU577" s="97" t="str">
        <f t="shared" si="1121"/>
        <v/>
      </c>
      <c r="EV577" s="334"/>
      <c r="EW577" s="335"/>
      <c r="EX577" s="335"/>
      <c r="EY577" s="97"/>
      <c r="EZ577" s="334"/>
      <c r="FA577" s="335"/>
      <c r="FB577" s="335"/>
      <c r="FC577" s="97"/>
      <c r="FD577" s="334"/>
      <c r="FE577" s="335"/>
      <c r="FF577" s="335"/>
      <c r="FG577" s="97"/>
      <c r="FH577" s="334"/>
      <c r="FI577" s="335"/>
      <c r="FJ577" s="335"/>
      <c r="FK577" s="97" t="str">
        <f t="shared" si="1066"/>
        <v/>
      </c>
      <c r="FL577" s="993"/>
      <c r="FM577" s="335"/>
      <c r="FN577" s="97" t="str">
        <f t="shared" si="1123"/>
        <v/>
      </c>
      <c r="FO577" s="334"/>
      <c r="FP577" s="335"/>
      <c r="FQ577" s="97"/>
      <c r="FR577" s="334"/>
      <c r="FS577" s="335"/>
      <c r="FT577" s="97"/>
      <c r="FU577" s="334"/>
      <c r="FV577" s="335"/>
      <c r="FW577" s="97"/>
      <c r="FX577" s="334"/>
      <c r="FY577" s="335"/>
      <c r="FZ577" s="97" t="str">
        <f t="shared" si="1067"/>
        <v/>
      </c>
      <c r="GA577" s="993"/>
      <c r="GB577" s="335"/>
      <c r="GC577" s="510" t="str">
        <f t="shared" si="1125"/>
        <v/>
      </c>
      <c r="GD577" s="336"/>
      <c r="GE577" s="337"/>
      <c r="GF577" s="337"/>
      <c r="GG577" s="337"/>
      <c r="GH577" s="337"/>
      <c r="GI577" s="510"/>
      <c r="GJ577" s="336"/>
      <c r="GK577" s="337"/>
      <c r="GL577" s="337"/>
      <c r="GM577" s="337"/>
      <c r="GN577" s="337"/>
      <c r="GO577" s="510"/>
      <c r="GP577" s="336"/>
      <c r="GQ577" s="337"/>
      <c r="GR577" s="337"/>
      <c r="GS577" s="337"/>
      <c r="GT577" s="337"/>
      <c r="GU577" s="510"/>
      <c r="GV577" s="336"/>
      <c r="GW577" s="337"/>
      <c r="GX577" s="337"/>
      <c r="GY577" s="337"/>
      <c r="GZ577" s="336"/>
      <c r="HA577" s="510" t="str">
        <f t="shared" si="1068"/>
        <v/>
      </c>
      <c r="HB577" s="994"/>
      <c r="HC577" s="337"/>
      <c r="HD577" s="510" t="str">
        <f t="shared" si="1127"/>
        <v/>
      </c>
      <c r="HE577" s="336"/>
      <c r="HF577" s="337"/>
      <c r="HG577" s="337"/>
      <c r="HH577" s="336"/>
      <c r="HI577" s="510"/>
      <c r="HJ577" s="336"/>
      <c r="HK577" s="337"/>
      <c r="HL577" s="337"/>
      <c r="HM577" s="336"/>
      <c r="HN577" s="510"/>
      <c r="HO577" s="336"/>
      <c r="HP577" s="337"/>
      <c r="HQ577" s="337"/>
      <c r="HR577" s="337"/>
      <c r="HS577" s="510"/>
      <c r="HT577" s="336"/>
      <c r="HU577" s="337"/>
      <c r="HV577" s="337"/>
      <c r="HW577" s="337"/>
      <c r="HX577" s="97" t="str">
        <f t="shared" si="1069"/>
        <v/>
      </c>
      <c r="HY577" s="994"/>
      <c r="HZ577" s="337"/>
      <c r="IA577" s="510" t="str">
        <f t="shared" si="1129"/>
        <v/>
      </c>
      <c r="IB577" s="336"/>
      <c r="IC577" s="337"/>
      <c r="ID577" s="337"/>
      <c r="IE577" s="510"/>
      <c r="IF577" s="336"/>
      <c r="IG577" s="337"/>
      <c r="IH577" s="337"/>
      <c r="II577" s="510"/>
      <c r="IJ577" s="336"/>
      <c r="IK577" s="337"/>
      <c r="IL577" s="337"/>
      <c r="IM577" s="510"/>
      <c r="IN577" s="336"/>
      <c r="IO577" s="337"/>
      <c r="IP577" s="337"/>
      <c r="IQ577" s="97" t="str">
        <f t="shared" si="1132"/>
        <v/>
      </c>
      <c r="IR577" s="994"/>
      <c r="IS577" s="337"/>
      <c r="IT577" s="337"/>
      <c r="IU577" s="337"/>
      <c r="IV577" s="510" t="str">
        <f t="shared" si="1131"/>
        <v/>
      </c>
      <c r="IW577" s="995"/>
    </row>
    <row r="578" spans="1:257" x14ac:dyDescent="0.25">
      <c r="A578" s="996"/>
      <c r="B578" s="507">
        <v>9</v>
      </c>
      <c r="C578" s="97" t="str">
        <f>IF(Proponentes!B569&gt;0,Proponentes!B569,"")</f>
        <v/>
      </c>
      <c r="D578" s="335"/>
      <c r="E578" s="335"/>
      <c r="F578" s="334"/>
      <c r="G578" s="335"/>
      <c r="H578" s="335"/>
      <c r="I578" s="335"/>
      <c r="J578" s="335"/>
      <c r="K578" s="335"/>
      <c r="L578" s="335"/>
      <c r="M578" s="334"/>
      <c r="N578" s="335"/>
      <c r="O578" s="335"/>
      <c r="P578" s="335"/>
      <c r="Q578" s="335"/>
      <c r="R578" s="335"/>
      <c r="S578" s="335"/>
      <c r="T578" s="334"/>
      <c r="U578" s="335"/>
      <c r="V578" s="335"/>
      <c r="W578" s="335"/>
      <c r="X578" s="335"/>
      <c r="Y578" s="335"/>
      <c r="Z578" s="335"/>
      <c r="AA578" s="334"/>
      <c r="AB578" s="335"/>
      <c r="AC578" s="335"/>
      <c r="AD578" s="335"/>
      <c r="AE578" s="335"/>
      <c r="AF578" s="335"/>
      <c r="AG578" s="97" t="str">
        <f t="shared" si="1073"/>
        <v/>
      </c>
      <c r="AH578" s="993"/>
      <c r="AI578" s="335"/>
      <c r="AJ578" s="335" t="str">
        <f t="shared" si="1104"/>
        <v/>
      </c>
      <c r="AK578" s="335"/>
      <c r="AL578" s="334"/>
      <c r="AM578" s="335"/>
      <c r="AN578" s="335"/>
      <c r="AO578" s="335"/>
      <c r="AP578" s="335"/>
      <c r="AQ578" s="335"/>
      <c r="AR578" s="335"/>
      <c r="AS578" s="334"/>
      <c r="AT578" s="335"/>
      <c r="AU578" s="335"/>
      <c r="AV578" s="335"/>
      <c r="AW578" s="335"/>
      <c r="AX578" s="335"/>
      <c r="AY578" s="335"/>
      <c r="AZ578" s="334"/>
      <c r="BA578" s="335"/>
      <c r="BB578" s="335"/>
      <c r="BC578" s="335"/>
      <c r="BD578" s="335"/>
      <c r="BE578" s="335"/>
      <c r="BF578" s="335"/>
      <c r="BG578" s="334"/>
      <c r="BH578" s="335"/>
      <c r="BI578" s="335"/>
      <c r="BJ578" s="335"/>
      <c r="BK578" s="335"/>
      <c r="BL578" s="97" t="str">
        <f t="shared" si="1055"/>
        <v/>
      </c>
      <c r="BM578" s="993"/>
      <c r="BN578" s="335" t="str">
        <f t="shared" si="1110"/>
        <v/>
      </c>
      <c r="BO578" s="334"/>
      <c r="BP578" s="335"/>
      <c r="BQ578" s="335"/>
      <c r="BR578" s="335"/>
      <c r="BS578" s="335" t="str">
        <f t="shared" si="1111"/>
        <v/>
      </c>
      <c r="BT578" s="334"/>
      <c r="BU578" s="335"/>
      <c r="BV578" s="335"/>
      <c r="BW578" s="335"/>
      <c r="BX578" s="335" t="str">
        <f t="shared" si="1112"/>
        <v/>
      </c>
      <c r="BY578" s="334"/>
      <c r="BZ578" s="335"/>
      <c r="CA578" s="335"/>
      <c r="CB578" s="335"/>
      <c r="CC578" s="335" t="str">
        <f t="shared" si="1113"/>
        <v/>
      </c>
      <c r="CD578" s="334"/>
      <c r="CE578" s="335"/>
      <c r="CF578" s="335"/>
      <c r="CG578" s="335"/>
      <c r="CH578" s="997"/>
      <c r="CI578" s="97" t="str">
        <f t="shared" si="1114"/>
        <v/>
      </c>
      <c r="CJ578" s="998"/>
      <c r="CK578" s="335"/>
      <c r="CL578" s="97" t="str">
        <f t="shared" si="1115"/>
        <v/>
      </c>
      <c r="CM578" s="334"/>
      <c r="CN578" s="335"/>
      <c r="CO578" s="335"/>
      <c r="CP578" s="335"/>
      <c r="CQ578" s="97"/>
      <c r="CR578" s="334"/>
      <c r="CS578" s="335"/>
      <c r="CT578" s="335"/>
      <c r="CU578" s="335"/>
      <c r="CV578" s="97"/>
      <c r="CW578" s="334"/>
      <c r="CX578" s="335"/>
      <c r="CY578" s="335"/>
      <c r="CZ578" s="335"/>
      <c r="DA578" s="97"/>
      <c r="DB578" s="334"/>
      <c r="DC578" s="335"/>
      <c r="DD578" s="335"/>
      <c r="DE578" s="335"/>
      <c r="DF578" s="97" t="str">
        <f t="shared" si="1062"/>
        <v/>
      </c>
      <c r="DG578" s="993"/>
      <c r="DH578" s="335"/>
      <c r="DI578" s="97" t="str">
        <f t="shared" si="1063"/>
        <v/>
      </c>
      <c r="DJ578" s="334"/>
      <c r="DK578" s="335"/>
      <c r="DL578" s="335"/>
      <c r="DM578" s="97"/>
      <c r="DN578" s="334"/>
      <c r="DO578" s="335"/>
      <c r="DP578" s="335"/>
      <c r="DQ578" s="97"/>
      <c r="DR578" s="334"/>
      <c r="DS578" s="335"/>
      <c r="DT578" s="335"/>
      <c r="DU578" s="97"/>
      <c r="DV578" s="334"/>
      <c r="DW578" s="335"/>
      <c r="DX578" s="335"/>
      <c r="DY578" s="97" t="str">
        <f t="shared" si="1064"/>
        <v/>
      </c>
      <c r="DZ578" s="998"/>
      <c r="EA578" s="335"/>
      <c r="EB578" s="97" t="str">
        <f t="shared" si="1119"/>
        <v/>
      </c>
      <c r="EC578" s="334"/>
      <c r="ED578" s="335"/>
      <c r="EE578" s="335"/>
      <c r="EF578" s="97"/>
      <c r="EG578" s="334"/>
      <c r="EH578" s="335"/>
      <c r="EI578" s="335"/>
      <c r="EJ578" s="97"/>
      <c r="EK578" s="334"/>
      <c r="EL578" s="335"/>
      <c r="EM578" s="335"/>
      <c r="EN578" s="97"/>
      <c r="EO578" s="334"/>
      <c r="EP578" s="335"/>
      <c r="EQ578" s="335"/>
      <c r="ER578" s="97" t="str">
        <f t="shared" si="1065"/>
        <v/>
      </c>
      <c r="ES578" s="993"/>
      <c r="ET578" s="335"/>
      <c r="EU578" s="97" t="str">
        <f t="shared" si="1121"/>
        <v/>
      </c>
      <c r="EV578" s="334"/>
      <c r="EW578" s="335"/>
      <c r="EX578" s="335"/>
      <c r="EY578" s="97"/>
      <c r="EZ578" s="334"/>
      <c r="FA578" s="335"/>
      <c r="FB578" s="335"/>
      <c r="FC578" s="97"/>
      <c r="FD578" s="334"/>
      <c r="FE578" s="335"/>
      <c r="FF578" s="335"/>
      <c r="FG578" s="97"/>
      <c r="FH578" s="334"/>
      <c r="FI578" s="335"/>
      <c r="FJ578" s="335"/>
      <c r="FK578" s="97" t="str">
        <f t="shared" si="1066"/>
        <v/>
      </c>
      <c r="FL578" s="993"/>
      <c r="FM578" s="335"/>
      <c r="FN578" s="97" t="str">
        <f t="shared" si="1123"/>
        <v/>
      </c>
      <c r="FO578" s="334"/>
      <c r="FP578" s="335"/>
      <c r="FQ578" s="97"/>
      <c r="FR578" s="334"/>
      <c r="FS578" s="335"/>
      <c r="FT578" s="97"/>
      <c r="FU578" s="334"/>
      <c r="FV578" s="335"/>
      <c r="FW578" s="97"/>
      <c r="FX578" s="334"/>
      <c r="FY578" s="335"/>
      <c r="FZ578" s="97" t="str">
        <f t="shared" si="1067"/>
        <v/>
      </c>
      <c r="GA578" s="993"/>
      <c r="GB578" s="335"/>
      <c r="GC578" s="510" t="str">
        <f t="shared" si="1125"/>
        <v/>
      </c>
      <c r="GD578" s="336"/>
      <c r="GE578" s="337"/>
      <c r="GF578" s="337"/>
      <c r="GG578" s="337"/>
      <c r="GH578" s="337"/>
      <c r="GI578" s="510"/>
      <c r="GJ578" s="336"/>
      <c r="GK578" s="337"/>
      <c r="GL578" s="337"/>
      <c r="GM578" s="337"/>
      <c r="GN578" s="337"/>
      <c r="GO578" s="510"/>
      <c r="GP578" s="336"/>
      <c r="GQ578" s="337"/>
      <c r="GR578" s="337"/>
      <c r="GS578" s="337"/>
      <c r="GT578" s="337"/>
      <c r="GU578" s="510"/>
      <c r="GV578" s="336"/>
      <c r="GW578" s="337"/>
      <c r="GX578" s="337"/>
      <c r="GY578" s="337"/>
      <c r="GZ578" s="336"/>
      <c r="HA578" s="510" t="str">
        <f t="shared" si="1068"/>
        <v/>
      </c>
      <c r="HB578" s="994"/>
      <c r="HC578" s="337"/>
      <c r="HD578" s="510" t="str">
        <f t="shared" si="1127"/>
        <v/>
      </c>
      <c r="HE578" s="336"/>
      <c r="HF578" s="337"/>
      <c r="HG578" s="337"/>
      <c r="HH578" s="336"/>
      <c r="HI578" s="510"/>
      <c r="HJ578" s="336"/>
      <c r="HK578" s="337"/>
      <c r="HL578" s="337"/>
      <c r="HM578" s="336"/>
      <c r="HN578" s="510"/>
      <c r="HO578" s="336"/>
      <c r="HP578" s="337"/>
      <c r="HQ578" s="337"/>
      <c r="HR578" s="337"/>
      <c r="HS578" s="510"/>
      <c r="HT578" s="336"/>
      <c r="HU578" s="337"/>
      <c r="HV578" s="337"/>
      <c r="HW578" s="337"/>
      <c r="HX578" s="97" t="str">
        <f t="shared" si="1069"/>
        <v/>
      </c>
      <c r="HY578" s="994"/>
      <c r="HZ578" s="337"/>
      <c r="IA578" s="510" t="str">
        <f t="shared" si="1129"/>
        <v/>
      </c>
      <c r="IB578" s="336"/>
      <c r="IC578" s="337"/>
      <c r="ID578" s="337"/>
      <c r="IE578" s="510"/>
      <c r="IF578" s="336"/>
      <c r="IG578" s="337"/>
      <c r="IH578" s="337"/>
      <c r="II578" s="510"/>
      <c r="IJ578" s="336"/>
      <c r="IK578" s="337"/>
      <c r="IL578" s="337"/>
      <c r="IM578" s="510"/>
      <c r="IN578" s="336"/>
      <c r="IO578" s="337"/>
      <c r="IP578" s="337"/>
      <c r="IQ578" s="97" t="str">
        <f t="shared" si="1132"/>
        <v/>
      </c>
      <c r="IR578" s="994"/>
      <c r="IS578" s="337"/>
      <c r="IT578" s="337"/>
      <c r="IU578" s="337"/>
      <c r="IV578" s="510" t="str">
        <f t="shared" si="1131"/>
        <v/>
      </c>
      <c r="IW578" s="995"/>
    </row>
    <row r="579" spans="1:257" x14ac:dyDescent="0.25">
      <c r="A579" s="996"/>
      <c r="B579" s="507">
        <v>10</v>
      </c>
      <c r="C579" s="97" t="str">
        <f>IF(Proponentes!B570&gt;0,Proponentes!B570,"")</f>
        <v/>
      </c>
      <c r="D579" s="335"/>
      <c r="E579" s="335"/>
      <c r="F579" s="334"/>
      <c r="G579" s="335"/>
      <c r="H579" s="335"/>
      <c r="I579" s="335"/>
      <c r="J579" s="335"/>
      <c r="K579" s="335"/>
      <c r="L579" s="335"/>
      <c r="M579" s="334"/>
      <c r="N579" s="335"/>
      <c r="O579" s="335"/>
      <c r="P579" s="335"/>
      <c r="Q579" s="335"/>
      <c r="R579" s="335"/>
      <c r="S579" s="335"/>
      <c r="T579" s="334"/>
      <c r="U579" s="335"/>
      <c r="V579" s="335"/>
      <c r="W579" s="335"/>
      <c r="X579" s="335"/>
      <c r="Y579" s="335"/>
      <c r="Z579" s="335"/>
      <c r="AA579" s="334"/>
      <c r="AB579" s="335"/>
      <c r="AC579" s="335"/>
      <c r="AD579" s="335"/>
      <c r="AE579" s="335"/>
      <c r="AF579" s="335"/>
      <c r="AG579" s="97" t="str">
        <f t="shared" si="1073"/>
        <v/>
      </c>
      <c r="AH579" s="993"/>
      <c r="AI579" s="335"/>
      <c r="AJ579" s="335" t="str">
        <f t="shared" si="1104"/>
        <v/>
      </c>
      <c r="AK579" s="335"/>
      <c r="AL579" s="334"/>
      <c r="AM579" s="335"/>
      <c r="AN579" s="335"/>
      <c r="AO579" s="335"/>
      <c r="AP579" s="335"/>
      <c r="AQ579" s="335"/>
      <c r="AR579" s="335"/>
      <c r="AS579" s="334"/>
      <c r="AT579" s="335"/>
      <c r="AU579" s="335"/>
      <c r="AV579" s="335"/>
      <c r="AW579" s="335"/>
      <c r="AX579" s="335"/>
      <c r="AY579" s="335"/>
      <c r="AZ579" s="334"/>
      <c r="BA579" s="335"/>
      <c r="BB579" s="335"/>
      <c r="BC579" s="335"/>
      <c r="BD579" s="335"/>
      <c r="BE579" s="335"/>
      <c r="BF579" s="335"/>
      <c r="BG579" s="334"/>
      <c r="BH579" s="335"/>
      <c r="BI579" s="335"/>
      <c r="BJ579" s="335"/>
      <c r="BK579" s="335"/>
      <c r="BL579" s="97" t="str">
        <f t="shared" si="1055"/>
        <v/>
      </c>
      <c r="BM579" s="993"/>
      <c r="BN579" s="335" t="str">
        <f t="shared" si="1110"/>
        <v/>
      </c>
      <c r="BO579" s="334"/>
      <c r="BP579" s="335"/>
      <c r="BQ579" s="335"/>
      <c r="BR579" s="335"/>
      <c r="BS579" s="335" t="str">
        <f t="shared" si="1111"/>
        <v/>
      </c>
      <c r="BT579" s="334"/>
      <c r="BU579" s="335"/>
      <c r="BV579" s="335"/>
      <c r="BW579" s="335"/>
      <c r="BX579" s="335" t="str">
        <f t="shared" si="1112"/>
        <v/>
      </c>
      <c r="BY579" s="334"/>
      <c r="BZ579" s="335"/>
      <c r="CA579" s="335"/>
      <c r="CB579" s="335"/>
      <c r="CC579" s="335" t="str">
        <f t="shared" si="1113"/>
        <v/>
      </c>
      <c r="CD579" s="334"/>
      <c r="CE579" s="335"/>
      <c r="CF579" s="335"/>
      <c r="CG579" s="335"/>
      <c r="CH579" s="997"/>
      <c r="CI579" s="97" t="str">
        <f t="shared" si="1114"/>
        <v/>
      </c>
      <c r="CJ579" s="998"/>
      <c r="CK579" s="335"/>
      <c r="CL579" s="97" t="str">
        <f t="shared" si="1115"/>
        <v/>
      </c>
      <c r="CM579" s="334"/>
      <c r="CN579" s="335"/>
      <c r="CO579" s="335"/>
      <c r="CP579" s="335"/>
      <c r="CQ579" s="97"/>
      <c r="CR579" s="334"/>
      <c r="CS579" s="335"/>
      <c r="CT579" s="335"/>
      <c r="CU579" s="335"/>
      <c r="CV579" s="97"/>
      <c r="CW579" s="334"/>
      <c r="CX579" s="335"/>
      <c r="CY579" s="335"/>
      <c r="CZ579" s="335"/>
      <c r="DA579" s="97"/>
      <c r="DB579" s="334"/>
      <c r="DC579" s="335"/>
      <c r="DD579" s="335"/>
      <c r="DE579" s="335"/>
      <c r="DF579" s="97" t="str">
        <f t="shared" si="1062"/>
        <v/>
      </c>
      <c r="DG579" s="993"/>
      <c r="DH579" s="335"/>
      <c r="DI579" s="97" t="str">
        <f t="shared" si="1063"/>
        <v/>
      </c>
      <c r="DJ579" s="334"/>
      <c r="DK579" s="335"/>
      <c r="DL579" s="335"/>
      <c r="DM579" s="97"/>
      <c r="DN579" s="334"/>
      <c r="DO579" s="335"/>
      <c r="DP579" s="335"/>
      <c r="DQ579" s="97"/>
      <c r="DR579" s="334"/>
      <c r="DS579" s="335"/>
      <c r="DT579" s="335"/>
      <c r="DU579" s="97"/>
      <c r="DV579" s="334"/>
      <c r="DW579" s="335"/>
      <c r="DX579" s="335"/>
      <c r="DY579" s="97" t="str">
        <f t="shared" si="1064"/>
        <v/>
      </c>
      <c r="DZ579" s="998"/>
      <c r="EA579" s="335"/>
      <c r="EB579" s="97" t="str">
        <f t="shared" si="1119"/>
        <v/>
      </c>
      <c r="EC579" s="334"/>
      <c r="ED579" s="335"/>
      <c r="EE579" s="335"/>
      <c r="EF579" s="97"/>
      <c r="EG579" s="334"/>
      <c r="EH579" s="335"/>
      <c r="EI579" s="335"/>
      <c r="EJ579" s="97"/>
      <c r="EK579" s="334"/>
      <c r="EL579" s="335"/>
      <c r="EM579" s="335"/>
      <c r="EN579" s="97"/>
      <c r="EO579" s="334"/>
      <c r="EP579" s="335"/>
      <c r="EQ579" s="335"/>
      <c r="ER579" s="97" t="str">
        <f t="shared" si="1065"/>
        <v/>
      </c>
      <c r="ES579" s="993"/>
      <c r="ET579" s="335"/>
      <c r="EU579" s="97" t="str">
        <f t="shared" si="1121"/>
        <v/>
      </c>
      <c r="EV579" s="334"/>
      <c r="EW579" s="335"/>
      <c r="EX579" s="335"/>
      <c r="EY579" s="97"/>
      <c r="EZ579" s="334"/>
      <c r="FA579" s="335"/>
      <c r="FB579" s="335"/>
      <c r="FC579" s="97"/>
      <c r="FD579" s="334"/>
      <c r="FE579" s="335"/>
      <c r="FF579" s="335"/>
      <c r="FG579" s="97"/>
      <c r="FH579" s="334"/>
      <c r="FI579" s="335"/>
      <c r="FJ579" s="335"/>
      <c r="FK579" s="97" t="str">
        <f t="shared" si="1066"/>
        <v/>
      </c>
      <c r="FL579" s="993"/>
      <c r="FM579" s="335"/>
      <c r="FN579" s="97" t="str">
        <f t="shared" si="1123"/>
        <v/>
      </c>
      <c r="FO579" s="334"/>
      <c r="FP579" s="335"/>
      <c r="FQ579" s="97"/>
      <c r="FR579" s="334"/>
      <c r="FS579" s="335"/>
      <c r="FT579" s="97"/>
      <c r="FU579" s="334"/>
      <c r="FV579" s="335"/>
      <c r="FW579" s="97"/>
      <c r="FX579" s="334"/>
      <c r="FY579" s="335"/>
      <c r="FZ579" s="97" t="str">
        <f t="shared" si="1067"/>
        <v/>
      </c>
      <c r="GA579" s="993"/>
      <c r="GB579" s="335"/>
      <c r="GC579" s="510" t="str">
        <f t="shared" si="1125"/>
        <v/>
      </c>
      <c r="GD579" s="336"/>
      <c r="GE579" s="337"/>
      <c r="GF579" s="337"/>
      <c r="GG579" s="337"/>
      <c r="GH579" s="337"/>
      <c r="GI579" s="510"/>
      <c r="GJ579" s="336"/>
      <c r="GK579" s="337"/>
      <c r="GL579" s="337"/>
      <c r="GM579" s="337"/>
      <c r="GN579" s="337"/>
      <c r="GO579" s="510"/>
      <c r="GP579" s="336"/>
      <c r="GQ579" s="337"/>
      <c r="GR579" s="337"/>
      <c r="GS579" s="337"/>
      <c r="GT579" s="337"/>
      <c r="GU579" s="510"/>
      <c r="GV579" s="336"/>
      <c r="GW579" s="337"/>
      <c r="GX579" s="337"/>
      <c r="GY579" s="337"/>
      <c r="GZ579" s="336"/>
      <c r="HA579" s="510" t="str">
        <f t="shared" si="1068"/>
        <v/>
      </c>
      <c r="HB579" s="994"/>
      <c r="HC579" s="337"/>
      <c r="HD579" s="510" t="str">
        <f t="shared" si="1127"/>
        <v/>
      </c>
      <c r="HE579" s="336"/>
      <c r="HF579" s="337"/>
      <c r="HG579" s="337"/>
      <c r="HH579" s="336"/>
      <c r="HI579" s="510"/>
      <c r="HJ579" s="336"/>
      <c r="HK579" s="337"/>
      <c r="HL579" s="337"/>
      <c r="HM579" s="336"/>
      <c r="HN579" s="510"/>
      <c r="HO579" s="336"/>
      <c r="HP579" s="337"/>
      <c r="HQ579" s="337"/>
      <c r="HR579" s="337"/>
      <c r="HS579" s="510"/>
      <c r="HT579" s="336"/>
      <c r="HU579" s="337"/>
      <c r="HV579" s="337"/>
      <c r="HW579" s="337"/>
      <c r="HX579" s="97" t="str">
        <f t="shared" si="1069"/>
        <v/>
      </c>
      <c r="HY579" s="994"/>
      <c r="HZ579" s="337"/>
      <c r="IA579" s="510" t="str">
        <f t="shared" si="1129"/>
        <v/>
      </c>
      <c r="IB579" s="336"/>
      <c r="IC579" s="337"/>
      <c r="ID579" s="337"/>
      <c r="IE579" s="510"/>
      <c r="IF579" s="336"/>
      <c r="IG579" s="337"/>
      <c r="IH579" s="337"/>
      <c r="II579" s="510"/>
      <c r="IJ579" s="336"/>
      <c r="IK579" s="337"/>
      <c r="IL579" s="337"/>
      <c r="IM579" s="510"/>
      <c r="IN579" s="336"/>
      <c r="IO579" s="337"/>
      <c r="IP579" s="337"/>
      <c r="IQ579" s="97" t="str">
        <f t="shared" si="1132"/>
        <v/>
      </c>
      <c r="IR579" s="994"/>
      <c r="IS579" s="337"/>
      <c r="IT579" s="337"/>
      <c r="IU579" s="337"/>
      <c r="IV579" s="510" t="str">
        <f t="shared" si="1131"/>
        <v/>
      </c>
      <c r="IW579" s="995"/>
    </row>
    <row r="580" spans="1:257" x14ac:dyDescent="0.25">
      <c r="A580" s="996"/>
      <c r="B580" s="507">
        <v>11</v>
      </c>
      <c r="C580" s="97" t="str">
        <f>IF(Proponentes!B571&gt;0,Proponentes!B571,"")</f>
        <v/>
      </c>
      <c r="D580" s="335"/>
      <c r="E580" s="335"/>
      <c r="F580" s="334"/>
      <c r="G580" s="335"/>
      <c r="H580" s="335"/>
      <c r="I580" s="335"/>
      <c r="J580" s="335"/>
      <c r="K580" s="335"/>
      <c r="L580" s="335"/>
      <c r="M580" s="334"/>
      <c r="N580" s="335"/>
      <c r="O580" s="335"/>
      <c r="P580" s="335"/>
      <c r="Q580" s="335"/>
      <c r="R580" s="335"/>
      <c r="S580" s="335"/>
      <c r="T580" s="334"/>
      <c r="U580" s="335"/>
      <c r="V580" s="335"/>
      <c r="W580" s="335"/>
      <c r="X580" s="335"/>
      <c r="Y580" s="335"/>
      <c r="Z580" s="335"/>
      <c r="AA580" s="334"/>
      <c r="AB580" s="335"/>
      <c r="AC580" s="335"/>
      <c r="AD580" s="335"/>
      <c r="AE580" s="335"/>
      <c r="AF580" s="335"/>
      <c r="AG580" s="97" t="str">
        <f t="shared" si="1073"/>
        <v/>
      </c>
      <c r="AH580" s="993"/>
      <c r="AI580" s="335"/>
      <c r="AJ580" s="335" t="str">
        <f t="shared" si="1104"/>
        <v/>
      </c>
      <c r="AK580" s="335"/>
      <c r="AL580" s="334"/>
      <c r="AM580" s="335"/>
      <c r="AN580" s="335"/>
      <c r="AO580" s="335"/>
      <c r="AP580" s="335"/>
      <c r="AQ580" s="335"/>
      <c r="AR580" s="335"/>
      <c r="AS580" s="334"/>
      <c r="AT580" s="335"/>
      <c r="AU580" s="335"/>
      <c r="AV580" s="335"/>
      <c r="AW580" s="335"/>
      <c r="AX580" s="335"/>
      <c r="AY580" s="335"/>
      <c r="AZ580" s="334"/>
      <c r="BA580" s="335"/>
      <c r="BB580" s="335"/>
      <c r="BC580" s="335"/>
      <c r="BD580" s="335"/>
      <c r="BE580" s="335"/>
      <c r="BF580" s="335"/>
      <c r="BG580" s="334"/>
      <c r="BH580" s="335"/>
      <c r="BI580" s="335"/>
      <c r="BJ580" s="335"/>
      <c r="BK580" s="335"/>
      <c r="BL580" s="97" t="str">
        <f t="shared" si="1055"/>
        <v/>
      </c>
      <c r="BM580" s="993"/>
      <c r="BN580" s="335" t="str">
        <f t="shared" si="1110"/>
        <v/>
      </c>
      <c r="BO580" s="334"/>
      <c r="BP580" s="335"/>
      <c r="BQ580" s="335"/>
      <c r="BR580" s="335"/>
      <c r="BS580" s="335" t="str">
        <f t="shared" si="1111"/>
        <v/>
      </c>
      <c r="BT580" s="334"/>
      <c r="BU580" s="335"/>
      <c r="BV580" s="335"/>
      <c r="BW580" s="335"/>
      <c r="BX580" s="335" t="str">
        <f t="shared" si="1112"/>
        <v/>
      </c>
      <c r="BY580" s="334"/>
      <c r="BZ580" s="335"/>
      <c r="CA580" s="335"/>
      <c r="CB580" s="335"/>
      <c r="CC580" s="335" t="str">
        <f t="shared" si="1113"/>
        <v/>
      </c>
      <c r="CD580" s="334"/>
      <c r="CE580" s="335"/>
      <c r="CF580" s="335"/>
      <c r="CG580" s="335"/>
      <c r="CH580" s="997"/>
      <c r="CI580" s="97" t="str">
        <f t="shared" si="1114"/>
        <v/>
      </c>
      <c r="CJ580" s="998"/>
      <c r="CK580" s="335"/>
      <c r="CL580" s="97" t="str">
        <f t="shared" si="1115"/>
        <v/>
      </c>
      <c r="CM580" s="334"/>
      <c r="CN580" s="335"/>
      <c r="CO580" s="335"/>
      <c r="CP580" s="335"/>
      <c r="CQ580" s="97"/>
      <c r="CR580" s="334"/>
      <c r="CS580" s="335"/>
      <c r="CT580" s="335"/>
      <c r="CU580" s="335"/>
      <c r="CV580" s="97"/>
      <c r="CW580" s="334"/>
      <c r="CX580" s="335"/>
      <c r="CY580" s="335"/>
      <c r="CZ580" s="335"/>
      <c r="DA580" s="97"/>
      <c r="DB580" s="334"/>
      <c r="DC580" s="335"/>
      <c r="DD580" s="335"/>
      <c r="DE580" s="335"/>
      <c r="DF580" s="97" t="str">
        <f t="shared" si="1062"/>
        <v/>
      </c>
      <c r="DG580" s="993"/>
      <c r="DH580" s="335"/>
      <c r="DI580" s="97" t="str">
        <f t="shared" si="1063"/>
        <v/>
      </c>
      <c r="DJ580" s="334"/>
      <c r="DK580" s="335"/>
      <c r="DL580" s="335"/>
      <c r="DM580" s="97"/>
      <c r="DN580" s="334"/>
      <c r="DO580" s="335"/>
      <c r="DP580" s="335"/>
      <c r="DQ580" s="97"/>
      <c r="DR580" s="334"/>
      <c r="DS580" s="335"/>
      <c r="DT580" s="335"/>
      <c r="DU580" s="97"/>
      <c r="DV580" s="334"/>
      <c r="DW580" s="335"/>
      <c r="DX580" s="335"/>
      <c r="DY580" s="97"/>
      <c r="DZ580" s="998"/>
      <c r="EA580" s="335"/>
      <c r="EB580" s="97" t="str">
        <f t="shared" si="1119"/>
        <v/>
      </c>
      <c r="EC580" s="334"/>
      <c r="ED580" s="335"/>
      <c r="EE580" s="335"/>
      <c r="EF580" s="97"/>
      <c r="EG580" s="334"/>
      <c r="EH580" s="335"/>
      <c r="EI580" s="335"/>
      <c r="EJ580" s="97"/>
      <c r="EK580" s="334"/>
      <c r="EL580" s="335"/>
      <c r="EM580" s="335"/>
      <c r="EN580" s="97"/>
      <c r="EO580" s="334"/>
      <c r="EP580" s="335"/>
      <c r="EQ580" s="335"/>
      <c r="ER580" s="97" t="str">
        <f t="shared" si="1065"/>
        <v/>
      </c>
      <c r="ES580" s="993"/>
      <c r="ET580" s="335"/>
      <c r="EU580" s="97" t="str">
        <f t="shared" si="1121"/>
        <v/>
      </c>
      <c r="EV580" s="334"/>
      <c r="EW580" s="335"/>
      <c r="EX580" s="335"/>
      <c r="EY580" s="97"/>
      <c r="EZ580" s="334"/>
      <c r="FA580" s="335"/>
      <c r="FB580" s="335"/>
      <c r="FC580" s="97"/>
      <c r="FD580" s="334"/>
      <c r="FE580" s="335"/>
      <c r="FF580" s="335"/>
      <c r="FG580" s="97"/>
      <c r="FH580" s="334"/>
      <c r="FI580" s="335"/>
      <c r="FJ580" s="335"/>
      <c r="FK580" s="97" t="str">
        <f t="shared" si="1066"/>
        <v/>
      </c>
      <c r="FL580" s="993"/>
      <c r="FM580" s="335"/>
      <c r="FN580" s="97" t="str">
        <f t="shared" si="1123"/>
        <v/>
      </c>
      <c r="FO580" s="334"/>
      <c r="FP580" s="335"/>
      <c r="FQ580" s="97"/>
      <c r="FR580" s="334"/>
      <c r="FS580" s="335"/>
      <c r="FT580" s="97"/>
      <c r="FU580" s="334"/>
      <c r="FV580" s="335"/>
      <c r="FW580" s="97"/>
      <c r="FX580" s="334"/>
      <c r="FY580" s="335"/>
      <c r="FZ580" s="97" t="str">
        <f t="shared" si="1067"/>
        <v/>
      </c>
      <c r="GA580" s="993"/>
      <c r="GB580" s="335"/>
      <c r="GC580" s="510" t="str">
        <f t="shared" si="1125"/>
        <v/>
      </c>
      <c r="GD580" s="336"/>
      <c r="GE580" s="337"/>
      <c r="GF580" s="337"/>
      <c r="GG580" s="337"/>
      <c r="GH580" s="337"/>
      <c r="GI580" s="510"/>
      <c r="GJ580" s="336"/>
      <c r="GK580" s="337"/>
      <c r="GL580" s="337"/>
      <c r="GM580" s="337"/>
      <c r="GN580" s="337"/>
      <c r="GO580" s="510"/>
      <c r="GP580" s="336"/>
      <c r="GQ580" s="337"/>
      <c r="GR580" s="337"/>
      <c r="GS580" s="337"/>
      <c r="GT580" s="337"/>
      <c r="GU580" s="510"/>
      <c r="GV580" s="336"/>
      <c r="GW580" s="337"/>
      <c r="GX580" s="337"/>
      <c r="GY580" s="337"/>
      <c r="GZ580" s="336"/>
      <c r="HA580" s="510" t="str">
        <f t="shared" si="1068"/>
        <v/>
      </c>
      <c r="HB580" s="994"/>
      <c r="HC580" s="337"/>
      <c r="HD580" s="510" t="str">
        <f t="shared" si="1127"/>
        <v/>
      </c>
      <c r="HE580" s="336"/>
      <c r="HF580" s="337"/>
      <c r="HG580" s="337"/>
      <c r="HH580" s="336"/>
      <c r="HI580" s="510"/>
      <c r="HJ580" s="336"/>
      <c r="HK580" s="337"/>
      <c r="HL580" s="337"/>
      <c r="HM580" s="336"/>
      <c r="HN580" s="510"/>
      <c r="HO580" s="336"/>
      <c r="HP580" s="337"/>
      <c r="HQ580" s="337"/>
      <c r="HR580" s="337"/>
      <c r="HS580" s="510"/>
      <c r="HT580" s="336"/>
      <c r="HU580" s="337"/>
      <c r="HV580" s="337"/>
      <c r="HW580" s="337"/>
      <c r="HX580" s="97" t="str">
        <f t="shared" si="1069"/>
        <v/>
      </c>
      <c r="HY580" s="994"/>
      <c r="HZ580" s="337"/>
      <c r="IA580" s="510" t="str">
        <f t="shared" si="1129"/>
        <v/>
      </c>
      <c r="IB580" s="336"/>
      <c r="IC580" s="337"/>
      <c r="ID580" s="337"/>
      <c r="IE580" s="510"/>
      <c r="IF580" s="336"/>
      <c r="IG580" s="337"/>
      <c r="IH580" s="337"/>
      <c r="II580" s="510"/>
      <c r="IJ580" s="336"/>
      <c r="IK580" s="337"/>
      <c r="IL580" s="337"/>
      <c r="IM580" s="510"/>
      <c r="IN580" s="336"/>
      <c r="IO580" s="337"/>
      <c r="IP580" s="337"/>
      <c r="IQ580" s="97" t="str">
        <f t="shared" si="1132"/>
        <v/>
      </c>
      <c r="IR580" s="994"/>
      <c r="IS580" s="337"/>
      <c r="IT580" s="337"/>
      <c r="IU580" s="337"/>
      <c r="IV580" s="510" t="str">
        <f t="shared" si="1131"/>
        <v/>
      </c>
      <c r="IW580" s="995"/>
    </row>
    <row r="581" spans="1:257" x14ac:dyDescent="0.25">
      <c r="A581" s="996"/>
      <c r="B581" s="507">
        <v>12</v>
      </c>
      <c r="C581" s="97" t="str">
        <f>IF(Proponentes!B572&gt;0,Proponentes!B572,"")</f>
        <v/>
      </c>
      <c r="D581" s="335"/>
      <c r="E581" s="335"/>
      <c r="F581" s="334"/>
      <c r="G581" s="335"/>
      <c r="H581" s="335"/>
      <c r="I581" s="335"/>
      <c r="J581" s="335"/>
      <c r="K581" s="335"/>
      <c r="L581" s="335"/>
      <c r="M581" s="334"/>
      <c r="N581" s="335"/>
      <c r="O581" s="335"/>
      <c r="P581" s="335"/>
      <c r="Q581" s="335"/>
      <c r="R581" s="335"/>
      <c r="S581" s="335"/>
      <c r="T581" s="334"/>
      <c r="U581" s="335"/>
      <c r="V581" s="335"/>
      <c r="W581" s="335"/>
      <c r="X581" s="335"/>
      <c r="Y581" s="335"/>
      <c r="Z581" s="335"/>
      <c r="AA581" s="334"/>
      <c r="AB581" s="335"/>
      <c r="AC581" s="335"/>
      <c r="AD581" s="335"/>
      <c r="AE581" s="335"/>
      <c r="AF581" s="335"/>
      <c r="AG581" s="97" t="str">
        <f t="shared" si="1073"/>
        <v/>
      </c>
      <c r="AH581" s="993"/>
      <c r="AI581" s="335"/>
      <c r="AJ581" s="335" t="str">
        <f t="shared" si="1104"/>
        <v/>
      </c>
      <c r="AK581" s="335"/>
      <c r="AL581" s="334"/>
      <c r="AM581" s="335"/>
      <c r="AN581" s="335"/>
      <c r="AO581" s="335"/>
      <c r="AP581" s="335"/>
      <c r="AQ581" s="335"/>
      <c r="AR581" s="335"/>
      <c r="AS581" s="334"/>
      <c r="AT581" s="335"/>
      <c r="AU581" s="335"/>
      <c r="AV581" s="335"/>
      <c r="AW581" s="335"/>
      <c r="AX581" s="335"/>
      <c r="AY581" s="335"/>
      <c r="AZ581" s="334"/>
      <c r="BA581" s="335"/>
      <c r="BB581" s="335"/>
      <c r="BC581" s="335"/>
      <c r="BD581" s="335"/>
      <c r="BE581" s="335"/>
      <c r="BF581" s="335"/>
      <c r="BG581" s="334"/>
      <c r="BH581" s="335"/>
      <c r="BI581" s="335"/>
      <c r="BJ581" s="335"/>
      <c r="BK581" s="335"/>
      <c r="BL581" s="97" t="str">
        <f t="shared" si="1055"/>
        <v/>
      </c>
      <c r="BM581" s="993"/>
      <c r="BN581" s="335" t="str">
        <f t="shared" si="1110"/>
        <v/>
      </c>
      <c r="BO581" s="334"/>
      <c r="BP581" s="335"/>
      <c r="BQ581" s="335"/>
      <c r="BR581" s="335"/>
      <c r="BS581" s="335" t="str">
        <f t="shared" si="1111"/>
        <v/>
      </c>
      <c r="BT581" s="334"/>
      <c r="BU581" s="335"/>
      <c r="BV581" s="335"/>
      <c r="BW581" s="335"/>
      <c r="BX581" s="335" t="str">
        <f t="shared" si="1112"/>
        <v/>
      </c>
      <c r="BY581" s="334"/>
      <c r="BZ581" s="335"/>
      <c r="CA581" s="335"/>
      <c r="CB581" s="335"/>
      <c r="CC581" s="335" t="str">
        <f t="shared" si="1113"/>
        <v/>
      </c>
      <c r="CD581" s="334"/>
      <c r="CE581" s="335"/>
      <c r="CF581" s="335"/>
      <c r="CG581" s="335"/>
      <c r="CH581" s="997"/>
      <c r="CI581" s="97" t="str">
        <f t="shared" si="1114"/>
        <v/>
      </c>
      <c r="CJ581" s="998"/>
      <c r="CK581" s="335"/>
      <c r="CL581" s="97" t="str">
        <f t="shared" si="1115"/>
        <v/>
      </c>
      <c r="CM581" s="334"/>
      <c r="CN581" s="335"/>
      <c r="CO581" s="335"/>
      <c r="CP581" s="335"/>
      <c r="CQ581" s="97"/>
      <c r="CR581" s="334"/>
      <c r="CS581" s="335"/>
      <c r="CT581" s="335"/>
      <c r="CU581" s="335"/>
      <c r="CV581" s="97"/>
      <c r="CW581" s="334"/>
      <c r="CX581" s="335"/>
      <c r="CY581" s="335"/>
      <c r="CZ581" s="335"/>
      <c r="DA581" s="97"/>
      <c r="DB581" s="334"/>
      <c r="DC581" s="335"/>
      <c r="DD581" s="335"/>
      <c r="DE581" s="335"/>
      <c r="DF581" s="97" t="str">
        <f t="shared" si="1062"/>
        <v/>
      </c>
      <c r="DG581" s="993"/>
      <c r="DH581" s="335"/>
      <c r="DI581" s="97" t="str">
        <f t="shared" si="1063"/>
        <v/>
      </c>
      <c r="DJ581" s="334"/>
      <c r="DK581" s="335"/>
      <c r="DL581" s="335"/>
      <c r="DM581" s="97"/>
      <c r="DN581" s="334"/>
      <c r="DO581" s="335"/>
      <c r="DP581" s="335"/>
      <c r="DQ581" s="97"/>
      <c r="DR581" s="334"/>
      <c r="DS581" s="335"/>
      <c r="DT581" s="335"/>
      <c r="DU581" s="97"/>
      <c r="DV581" s="334"/>
      <c r="DW581" s="335"/>
      <c r="DX581" s="335"/>
      <c r="DY581" s="97" t="str">
        <f t="shared" si="1064"/>
        <v/>
      </c>
      <c r="DZ581" s="998"/>
      <c r="EA581" s="335"/>
      <c r="EB581" s="97" t="str">
        <f t="shared" si="1119"/>
        <v/>
      </c>
      <c r="EC581" s="334"/>
      <c r="ED581" s="335"/>
      <c r="EE581" s="335"/>
      <c r="EF581" s="97"/>
      <c r="EG581" s="334"/>
      <c r="EH581" s="335"/>
      <c r="EI581" s="335"/>
      <c r="EJ581" s="97"/>
      <c r="EK581" s="334"/>
      <c r="EL581" s="335"/>
      <c r="EM581" s="335"/>
      <c r="EN581" s="97"/>
      <c r="EO581" s="334"/>
      <c r="EP581" s="335"/>
      <c r="EQ581" s="335"/>
      <c r="ER581" s="97" t="str">
        <f t="shared" si="1065"/>
        <v/>
      </c>
      <c r="ES581" s="993"/>
      <c r="ET581" s="335"/>
      <c r="EU581" s="97" t="str">
        <f t="shared" si="1121"/>
        <v/>
      </c>
      <c r="EV581" s="334"/>
      <c r="EW581" s="335"/>
      <c r="EX581" s="335"/>
      <c r="EY581" s="97"/>
      <c r="EZ581" s="334"/>
      <c r="FA581" s="335"/>
      <c r="FB581" s="335"/>
      <c r="FC581" s="97"/>
      <c r="FD581" s="334"/>
      <c r="FE581" s="335"/>
      <c r="FF581" s="335"/>
      <c r="FG581" s="97"/>
      <c r="FH581" s="334"/>
      <c r="FI581" s="335"/>
      <c r="FJ581" s="335"/>
      <c r="FK581" s="97" t="str">
        <f t="shared" si="1066"/>
        <v/>
      </c>
      <c r="FL581" s="993"/>
      <c r="FM581" s="335"/>
      <c r="FN581" s="97" t="str">
        <f t="shared" si="1123"/>
        <v/>
      </c>
      <c r="FO581" s="334"/>
      <c r="FP581" s="335"/>
      <c r="FQ581" s="97"/>
      <c r="FR581" s="334"/>
      <c r="FS581" s="335"/>
      <c r="FT581" s="97"/>
      <c r="FU581" s="334"/>
      <c r="FV581" s="335"/>
      <c r="FW581" s="97"/>
      <c r="FX581" s="334"/>
      <c r="FY581" s="335"/>
      <c r="FZ581" s="97" t="str">
        <f t="shared" si="1067"/>
        <v/>
      </c>
      <c r="GA581" s="993"/>
      <c r="GB581" s="335"/>
      <c r="GC581" s="510" t="str">
        <f t="shared" si="1125"/>
        <v/>
      </c>
      <c r="GD581" s="336"/>
      <c r="GE581" s="337"/>
      <c r="GF581" s="337"/>
      <c r="GG581" s="337"/>
      <c r="GH581" s="337"/>
      <c r="GI581" s="510"/>
      <c r="GJ581" s="336"/>
      <c r="GK581" s="337"/>
      <c r="GL581" s="337"/>
      <c r="GM581" s="337"/>
      <c r="GN581" s="337"/>
      <c r="GO581" s="510"/>
      <c r="GP581" s="336"/>
      <c r="GQ581" s="337"/>
      <c r="GR581" s="337"/>
      <c r="GS581" s="337"/>
      <c r="GT581" s="337"/>
      <c r="GU581" s="510"/>
      <c r="GV581" s="336"/>
      <c r="GW581" s="337"/>
      <c r="GX581" s="337"/>
      <c r="GY581" s="337"/>
      <c r="GZ581" s="336"/>
      <c r="HA581" s="510" t="str">
        <f t="shared" si="1068"/>
        <v/>
      </c>
      <c r="HB581" s="994"/>
      <c r="HC581" s="337"/>
      <c r="HD581" s="510" t="str">
        <f t="shared" si="1127"/>
        <v/>
      </c>
      <c r="HE581" s="336"/>
      <c r="HF581" s="337"/>
      <c r="HG581" s="337"/>
      <c r="HH581" s="336"/>
      <c r="HI581" s="510"/>
      <c r="HJ581" s="336"/>
      <c r="HK581" s="337"/>
      <c r="HL581" s="337"/>
      <c r="HM581" s="336"/>
      <c r="HN581" s="510"/>
      <c r="HO581" s="336"/>
      <c r="HP581" s="337"/>
      <c r="HQ581" s="337"/>
      <c r="HR581" s="337"/>
      <c r="HS581" s="510"/>
      <c r="HT581" s="336"/>
      <c r="HU581" s="337"/>
      <c r="HV581" s="337"/>
      <c r="HW581" s="337"/>
      <c r="HX581" s="97" t="str">
        <f t="shared" si="1069"/>
        <v/>
      </c>
      <c r="HY581" s="994"/>
      <c r="HZ581" s="337"/>
      <c r="IA581" s="510" t="str">
        <f t="shared" si="1129"/>
        <v/>
      </c>
      <c r="IB581" s="336"/>
      <c r="IC581" s="337"/>
      <c r="ID581" s="337"/>
      <c r="IE581" s="510"/>
      <c r="IF581" s="336"/>
      <c r="IG581" s="337"/>
      <c r="IH581" s="337"/>
      <c r="II581" s="510"/>
      <c r="IJ581" s="336"/>
      <c r="IK581" s="337"/>
      <c r="IL581" s="337"/>
      <c r="IM581" s="510"/>
      <c r="IN581" s="336"/>
      <c r="IO581" s="337"/>
      <c r="IP581" s="337"/>
      <c r="IQ581" s="97" t="str">
        <f t="shared" si="1132"/>
        <v/>
      </c>
      <c r="IR581" s="994"/>
      <c r="IS581" s="337"/>
      <c r="IT581" s="337"/>
      <c r="IU581" s="337"/>
      <c r="IV581" s="510" t="str">
        <f t="shared" si="1131"/>
        <v/>
      </c>
      <c r="IW581" s="995"/>
    </row>
    <row r="582" spans="1:257" x14ac:dyDescent="0.25">
      <c r="A582" s="548">
        <v>44</v>
      </c>
      <c r="B582" s="514"/>
      <c r="C582" s="514"/>
      <c r="D582" s="514"/>
      <c r="E582" s="514"/>
      <c r="F582" s="515"/>
      <c r="G582" s="514"/>
      <c r="H582" s="514"/>
      <c r="I582" s="514"/>
      <c r="J582" s="514"/>
      <c r="K582" s="514"/>
      <c r="L582" s="514"/>
      <c r="M582" s="514"/>
      <c r="N582" s="514"/>
      <c r="O582" s="514"/>
      <c r="P582" s="514"/>
      <c r="Q582" s="514"/>
      <c r="R582" s="514"/>
      <c r="S582" s="514"/>
      <c r="T582" s="514"/>
      <c r="U582" s="514"/>
      <c r="V582" s="514"/>
      <c r="W582" s="514"/>
      <c r="X582" s="514"/>
      <c r="Y582" s="514"/>
      <c r="Z582" s="514"/>
      <c r="AA582" s="514"/>
      <c r="AB582" s="514"/>
      <c r="AC582" s="514"/>
      <c r="AD582" s="514"/>
      <c r="AE582" s="514"/>
      <c r="AF582" s="514"/>
      <c r="AG582" s="514"/>
      <c r="AH582" s="514"/>
      <c r="AI582" s="514"/>
      <c r="AJ582" s="514"/>
      <c r="AK582" s="514"/>
      <c r="AL582" s="514"/>
      <c r="AM582" s="514"/>
      <c r="AN582" s="514"/>
      <c r="AO582" s="514"/>
      <c r="AP582" s="514"/>
      <c r="AQ582" s="514"/>
      <c r="AR582" s="514"/>
      <c r="AS582" s="514"/>
      <c r="AT582" s="514"/>
      <c r="AU582" s="514"/>
      <c r="AV582" s="514"/>
      <c r="AW582" s="514"/>
      <c r="AX582" s="514"/>
      <c r="AY582" s="514"/>
      <c r="AZ582" s="514"/>
      <c r="BA582" s="514"/>
      <c r="BB582" s="514"/>
      <c r="BC582" s="514"/>
      <c r="BD582" s="514"/>
      <c r="BE582" s="514"/>
      <c r="BF582" s="514"/>
      <c r="BG582" s="514"/>
      <c r="BH582" s="514"/>
      <c r="BI582" s="514"/>
      <c r="BJ582" s="514"/>
      <c r="BK582" s="514"/>
      <c r="BL582" s="514"/>
      <c r="BM582" s="514"/>
      <c r="BN582" s="514"/>
      <c r="BO582" s="514"/>
      <c r="BP582" s="514"/>
      <c r="BQ582" s="514"/>
      <c r="BR582" s="514"/>
      <c r="BS582" s="514"/>
      <c r="BT582" s="514"/>
      <c r="BU582" s="514"/>
      <c r="BV582" s="514"/>
      <c r="BW582" s="514"/>
      <c r="BX582" s="514"/>
      <c r="BY582" s="514"/>
      <c r="BZ582" s="514"/>
      <c r="CA582" s="514"/>
      <c r="CB582" s="514"/>
      <c r="CC582" s="514"/>
      <c r="CD582" s="514"/>
      <c r="CE582" s="514"/>
      <c r="CF582" s="514"/>
      <c r="CG582" s="514"/>
      <c r="CH582" s="516"/>
      <c r="CI582" s="514"/>
      <c r="CJ582" s="514"/>
      <c r="CK582" s="514"/>
      <c r="CL582" s="514"/>
      <c r="CM582" s="514"/>
      <c r="CN582" s="514"/>
      <c r="CO582" s="514"/>
      <c r="CP582" s="514"/>
      <c r="CQ582" s="514"/>
      <c r="CR582" s="514"/>
      <c r="CS582" s="514"/>
      <c r="CT582" s="514"/>
      <c r="CU582" s="514"/>
      <c r="CV582" s="514"/>
      <c r="CW582" s="514"/>
      <c r="CX582" s="514"/>
      <c r="CY582" s="514"/>
      <c r="CZ582" s="514"/>
      <c r="DA582" s="514"/>
      <c r="DB582" s="514"/>
      <c r="DC582" s="514"/>
      <c r="DD582" s="514"/>
      <c r="DE582" s="514"/>
      <c r="DF582" s="514"/>
      <c r="DG582" s="514"/>
      <c r="DH582" s="514"/>
      <c r="DI582" s="514"/>
      <c r="DJ582" s="514"/>
      <c r="DK582" s="514"/>
      <c r="DL582" s="514"/>
      <c r="DM582" s="514"/>
      <c r="DN582" s="514"/>
      <c r="DO582" s="514"/>
      <c r="DP582" s="514"/>
      <c r="DQ582" s="514"/>
      <c r="DR582" s="514"/>
      <c r="DS582" s="514"/>
      <c r="DT582" s="514"/>
      <c r="DU582" s="514"/>
      <c r="DV582" s="514"/>
      <c r="DW582" s="514"/>
      <c r="DX582" s="514"/>
      <c r="DY582" s="514"/>
      <c r="DZ582" s="514"/>
      <c r="EA582" s="514"/>
      <c r="EB582" s="514"/>
      <c r="EC582" s="514"/>
      <c r="ED582" s="514"/>
      <c r="EE582" s="514"/>
      <c r="EF582" s="514"/>
      <c r="EG582" s="514"/>
      <c r="EH582" s="514"/>
      <c r="EI582" s="514"/>
      <c r="EJ582" s="514"/>
      <c r="EK582" s="514"/>
      <c r="EL582" s="514"/>
      <c r="EM582" s="514"/>
      <c r="EN582" s="514"/>
      <c r="EO582" s="514"/>
      <c r="EP582" s="514"/>
      <c r="EQ582" s="514"/>
      <c r="ER582" s="514"/>
      <c r="ES582" s="514"/>
      <c r="ET582" s="514"/>
      <c r="EU582" s="514"/>
      <c r="EV582" s="514"/>
      <c r="EW582" s="514"/>
      <c r="EX582" s="514"/>
      <c r="EY582" s="514"/>
      <c r="EZ582" s="514"/>
      <c r="FA582" s="514"/>
      <c r="FB582" s="514"/>
      <c r="FC582" s="514"/>
      <c r="FD582" s="514"/>
      <c r="FE582" s="514"/>
      <c r="FF582" s="514"/>
      <c r="FG582" s="514"/>
      <c r="FH582" s="514"/>
      <c r="FI582" s="514"/>
      <c r="FJ582" s="514"/>
      <c r="FK582" s="514"/>
      <c r="FL582" s="514"/>
      <c r="FM582" s="514"/>
      <c r="FN582" s="514"/>
      <c r="FO582" s="514"/>
      <c r="FP582" s="514"/>
      <c r="FQ582" s="514"/>
      <c r="FR582" s="514"/>
      <c r="FS582" s="514"/>
      <c r="FT582" s="514"/>
      <c r="FU582" s="514"/>
      <c r="FV582" s="514"/>
      <c r="FW582" s="514"/>
      <c r="FX582" s="514"/>
      <c r="FY582" s="514"/>
      <c r="FZ582" s="514"/>
      <c r="GA582" s="514"/>
      <c r="GB582" s="514"/>
      <c r="GC582" s="514"/>
      <c r="GD582" s="514"/>
      <c r="GE582" s="514"/>
      <c r="GF582" s="514"/>
      <c r="GG582" s="514"/>
      <c r="GH582" s="514"/>
      <c r="GI582" s="514"/>
      <c r="GJ582" s="514"/>
      <c r="GK582" s="514"/>
      <c r="GL582" s="514"/>
      <c r="GM582" s="514"/>
      <c r="GN582" s="514"/>
      <c r="GO582" s="514"/>
      <c r="GP582" s="514"/>
      <c r="GQ582" s="514"/>
      <c r="GR582" s="514"/>
      <c r="GS582" s="514"/>
      <c r="GT582" s="514"/>
      <c r="GU582" s="514"/>
      <c r="GV582" s="514"/>
      <c r="GW582" s="514"/>
      <c r="GX582" s="514"/>
      <c r="GY582" s="514"/>
      <c r="GZ582" s="514"/>
      <c r="HA582" s="514"/>
      <c r="HB582" s="514"/>
      <c r="HC582" s="514"/>
      <c r="HD582" s="514"/>
      <c r="HE582" s="514"/>
      <c r="HF582" s="514"/>
      <c r="HG582" s="514"/>
      <c r="HH582" s="514"/>
      <c r="HI582" s="514"/>
      <c r="HJ582" s="514"/>
      <c r="HK582" s="514"/>
      <c r="HL582" s="514"/>
      <c r="HM582" s="514"/>
      <c r="HN582" s="514"/>
      <c r="HO582" s="514"/>
      <c r="HP582" s="514"/>
      <c r="HQ582" s="514"/>
      <c r="HR582" s="514"/>
      <c r="HS582" s="514"/>
      <c r="HT582" s="514"/>
      <c r="HU582" s="514"/>
      <c r="HV582" s="514"/>
      <c r="HW582" s="514"/>
      <c r="HX582" s="514"/>
      <c r="HY582" s="514"/>
      <c r="HZ582" s="514"/>
      <c r="IA582" s="514"/>
      <c r="IB582" s="514"/>
      <c r="IC582" s="514"/>
      <c r="ID582" s="514"/>
      <c r="IE582" s="514"/>
      <c r="IF582" s="514"/>
      <c r="IG582" s="514"/>
      <c r="IH582" s="514"/>
      <c r="II582" s="514"/>
      <c r="IJ582" s="514"/>
      <c r="IK582" s="514"/>
      <c r="IL582" s="514"/>
      <c r="IM582" s="514"/>
      <c r="IN582" s="514"/>
      <c r="IO582" s="514"/>
      <c r="IP582" s="514"/>
      <c r="IQ582" s="514"/>
      <c r="IR582" s="514"/>
      <c r="IS582" s="514"/>
      <c r="IT582" s="514"/>
      <c r="IU582" s="514"/>
      <c r="IV582" s="514"/>
      <c r="IW582" s="549"/>
    </row>
    <row r="583" spans="1:257" ht="231" x14ac:dyDescent="0.25">
      <c r="A583" s="996">
        <f>A595</f>
        <v>45</v>
      </c>
      <c r="B583" s="507">
        <v>1</v>
      </c>
      <c r="C583" s="97" t="str">
        <f>IF(Proponentes!B574&gt;0,Proponentes!B574,"")</f>
        <v xml:space="preserve">UNIÓN TEMPORAL 
SE TO SE EDUCACIÓN 1600 </v>
      </c>
      <c r="D583" s="335"/>
      <c r="E583" s="335" t="s">
        <v>218</v>
      </c>
      <c r="F583" s="334" t="s">
        <v>1944</v>
      </c>
      <c r="G583" s="341">
        <v>46473</v>
      </c>
      <c r="H583" s="335" t="s">
        <v>1631</v>
      </c>
      <c r="I583" s="335"/>
      <c r="J583" s="335"/>
      <c r="K583" s="335"/>
      <c r="L583" s="92" t="s">
        <v>1945</v>
      </c>
      <c r="M583" s="334" t="s">
        <v>1946</v>
      </c>
      <c r="N583" s="341">
        <v>46638</v>
      </c>
      <c r="O583" s="335" t="s">
        <v>1631</v>
      </c>
      <c r="P583" s="335"/>
      <c r="Q583" s="335"/>
      <c r="R583" s="335"/>
      <c r="S583" s="92" t="s">
        <v>222</v>
      </c>
      <c r="T583" s="334" t="s">
        <v>1947</v>
      </c>
      <c r="U583" s="341">
        <v>47461</v>
      </c>
      <c r="V583" s="335" t="s">
        <v>1631</v>
      </c>
      <c r="W583" s="335"/>
      <c r="X583" s="341"/>
      <c r="Y583" s="335"/>
      <c r="Z583" s="335"/>
      <c r="AA583" s="334"/>
      <c r="AB583" s="341"/>
      <c r="AC583" s="335"/>
      <c r="AD583" s="335"/>
      <c r="AE583" s="341"/>
      <c r="AF583" s="335"/>
      <c r="AG583" s="97" t="str">
        <f t="shared" ref="AG583:AG594" si="1133">IF(E583="","",IF(K583=0,IF(R583=0,IF(Y583=0,IF(AF583=0,"CUMPLE","NO CUMPLE"),"NO CUMPLE"),"NO CUMPLE"),"NO CUMPLE"))</f>
        <v>CUMPLE</v>
      </c>
      <c r="AH583" s="993"/>
      <c r="AI583" s="335"/>
      <c r="AJ583" s="335" t="str">
        <f t="shared" ref="AJ583:AJ594" si="1134">IF(E583&gt;0,E583,"")</f>
        <v>SEGURIDAD Y VIGILANCIA INDUSTRIAL COMERCIAL Y BANCARIA - SEVIN LTDA</v>
      </c>
      <c r="AK583" s="335" t="s">
        <v>1631</v>
      </c>
      <c r="AL583" s="334" t="s">
        <v>1944</v>
      </c>
      <c r="AM583" s="341">
        <v>46473</v>
      </c>
      <c r="AN583" s="335"/>
      <c r="AO583" s="341"/>
      <c r="AP583" s="335"/>
      <c r="AQ583" s="92" t="s">
        <v>1945</v>
      </c>
      <c r="AR583" s="335" t="s">
        <v>1631</v>
      </c>
      <c r="AS583" s="334" t="s">
        <v>1948</v>
      </c>
      <c r="AT583" s="341">
        <v>46638</v>
      </c>
      <c r="AU583" s="335"/>
      <c r="AV583" s="335"/>
      <c r="AW583" s="335"/>
      <c r="AX583" s="92"/>
      <c r="AY583" s="334"/>
      <c r="AZ583" s="341"/>
      <c r="BA583" s="335"/>
      <c r="BB583" s="335"/>
      <c r="BC583" s="335"/>
      <c r="BD583" s="335"/>
      <c r="BE583" s="335"/>
      <c r="BF583" s="335"/>
      <c r="BG583" s="334"/>
      <c r="BH583" s="335"/>
      <c r="BI583" s="335"/>
      <c r="BJ583" s="335"/>
      <c r="BK583" s="335"/>
      <c r="BL583" s="97" t="str">
        <f t="shared" ref="BL583" si="1135">IF(AJ583="","",IF(AP583=0,IF(AW583=0,IF(BD583=0,IF(BK583=0,"CUMPLE","NO CUMPLE"),"NO CUMPLE"),"NO CUMPLE"),"NO CUMPLE"))</f>
        <v>CUMPLE</v>
      </c>
      <c r="BM583" s="993"/>
      <c r="BN583" s="335" t="str">
        <f t="shared" ref="BN583:BN594" si="1136">IF(E583&gt;0,E583,"")</f>
        <v>SEGURIDAD Y VIGILANCIA INDUSTRIAL COMERCIAL Y BANCARIA - SEVIN LTDA</v>
      </c>
      <c r="BO583" s="334"/>
      <c r="BP583" s="335"/>
      <c r="BQ583" s="335"/>
      <c r="BR583" s="335"/>
      <c r="BS583" s="335" t="str">
        <f t="shared" ref="BS583:BS594" si="1137">IF(L583&gt;0,L583,"")</f>
        <v>SEGURIDAD RECORD DE COLOMBIA LTDA SEGURCOL</v>
      </c>
      <c r="BT583" s="334"/>
      <c r="BU583" s="335"/>
      <c r="BV583" s="335"/>
      <c r="BW583" s="335"/>
      <c r="BX583" s="335" t="str">
        <f t="shared" ref="BX583:BX594" si="1138">IF(S583&gt;0,S583,"")</f>
        <v>TORONTO DE COLOMBIA LIMITADA</v>
      </c>
      <c r="BY583" s="334"/>
      <c r="BZ583" s="335"/>
      <c r="CA583" s="335"/>
      <c r="CB583" s="335"/>
      <c r="CC583" s="335" t="str">
        <f t="shared" ref="CC583:CC594" si="1139">IF(Z583&gt;0,Z583,"")</f>
        <v/>
      </c>
      <c r="CD583" s="334"/>
      <c r="CE583" s="335"/>
      <c r="CF583" s="335"/>
      <c r="CG583" s="335"/>
      <c r="CH583" s="997">
        <f>Proponentes!N574</f>
        <v>0</v>
      </c>
      <c r="CI583" s="97" t="str">
        <f t="shared" ref="CI583:CI594" si="1140">IF(BN583="","",IF(CJ583=0,"CUMPLE","NO CUMPLE"))</f>
        <v>CUMPLE</v>
      </c>
      <c r="CJ583" s="998"/>
      <c r="CK583" s="335"/>
      <c r="CL583" s="97" t="str">
        <f t="shared" ref="CL583:CL594" si="1141">IF(E583&gt;0,E583,"")</f>
        <v>SEGURIDAD Y VIGILANCIA INDUSTRIAL COMERCIAL Y BANCARIA - SEVIN LTDA</v>
      </c>
      <c r="CM583" s="509" t="s">
        <v>332</v>
      </c>
      <c r="CN583" s="335" t="s">
        <v>1538</v>
      </c>
      <c r="CO583" s="335" t="s">
        <v>1631</v>
      </c>
      <c r="CP583" s="335"/>
      <c r="CQ583" s="92" t="s">
        <v>1945</v>
      </c>
      <c r="CR583" s="334" t="s">
        <v>315</v>
      </c>
      <c r="CS583" s="335" t="s">
        <v>1538</v>
      </c>
      <c r="CT583" s="335" t="s">
        <v>1631</v>
      </c>
      <c r="CU583" s="335"/>
      <c r="CV583" s="92" t="s">
        <v>222</v>
      </c>
      <c r="CW583" s="334" t="s">
        <v>1405</v>
      </c>
      <c r="CX583" s="335" t="s">
        <v>1538</v>
      </c>
      <c r="CY583" s="335" t="s">
        <v>1631</v>
      </c>
      <c r="CZ583" s="335"/>
      <c r="DA583" s="97"/>
      <c r="DB583" s="334"/>
      <c r="DC583" s="335"/>
      <c r="DD583" s="335"/>
      <c r="DE583" s="335"/>
      <c r="DF583" s="97" t="str">
        <f t="shared" ref="DF583:DF594" si="1142">IF(CL583="","",IF(CP583=0,IF(CU583=0,IF(CZ583=0,IF(DE583=0,"CUMPLE","NO CUMPLE"),"NO CUMPLE"),"NO CUMPLE"),"NO CUMPLE"))</f>
        <v>CUMPLE</v>
      </c>
      <c r="DG583" s="993"/>
      <c r="DH583" s="335"/>
      <c r="DI583" s="335" t="s">
        <v>218</v>
      </c>
      <c r="DJ583" s="334" t="s">
        <v>332</v>
      </c>
      <c r="DK583" s="335" t="s">
        <v>1631</v>
      </c>
      <c r="DL583" s="335"/>
      <c r="DM583" s="92" t="s">
        <v>1945</v>
      </c>
      <c r="DN583" s="334" t="s">
        <v>315</v>
      </c>
      <c r="DO583" s="335" t="s">
        <v>1631</v>
      </c>
      <c r="DP583" s="335"/>
      <c r="DQ583" s="92" t="s">
        <v>222</v>
      </c>
      <c r="DR583" s="334" t="s">
        <v>319</v>
      </c>
      <c r="DS583" s="335" t="s">
        <v>1631</v>
      </c>
      <c r="DT583" s="335"/>
      <c r="DU583" s="97"/>
      <c r="DV583" s="334"/>
      <c r="DW583" s="335"/>
      <c r="DX583" s="335"/>
      <c r="DY583" s="97" t="str">
        <f t="shared" ref="DY583:DY592" si="1143">IF(DI583="","",IF(DL583=0,IF(DP583=0,IF(DT583=0,IF(DX583=0,"CUMPLE","NO CUMPLE"),"NO CUMPLE"),"NO CUMPLE"),"NO CUMPLE"))</f>
        <v>CUMPLE</v>
      </c>
      <c r="DZ583" s="998"/>
      <c r="EA583" s="335"/>
      <c r="EB583" s="335" t="s">
        <v>218</v>
      </c>
      <c r="EC583" s="334" t="s">
        <v>332</v>
      </c>
      <c r="ED583" s="335" t="s">
        <v>1631</v>
      </c>
      <c r="EE583" s="335"/>
      <c r="EF583" s="92" t="s">
        <v>1945</v>
      </c>
      <c r="EG583" s="334" t="s">
        <v>315</v>
      </c>
      <c r="EH583" s="335" t="s">
        <v>1631</v>
      </c>
      <c r="EI583" s="335"/>
      <c r="EJ583" s="92" t="s">
        <v>222</v>
      </c>
      <c r="EK583" s="334" t="s">
        <v>319</v>
      </c>
      <c r="EL583" s="335" t="s">
        <v>1631</v>
      </c>
      <c r="EM583" s="335"/>
      <c r="EN583" s="97"/>
      <c r="EO583" s="334"/>
      <c r="EP583" s="335"/>
      <c r="EQ583" s="335"/>
      <c r="ER583" s="97" t="str">
        <f t="shared" ref="ER583:ER594" si="1144">IF(EB583="","",IF(EE583=0,IF(EI583=0,IF(EM583=0,IF(EQ583=0,"CUMPLE","NO CUMPLE"),"NO CUMPLE"),"NO CUMPLE"),"NO CUMPLE"))</f>
        <v>CUMPLE</v>
      </c>
      <c r="ES583" s="993"/>
      <c r="ET583" s="335"/>
      <c r="EU583" s="97" t="str">
        <f t="shared" ref="EU583:EU594" si="1145">IF(E583&gt;0,E583,"")</f>
        <v>SEGURIDAD Y VIGILANCIA INDUSTRIAL COMERCIAL Y BANCARIA - SEVIN LTDA</v>
      </c>
      <c r="EV583" s="334" t="s">
        <v>823</v>
      </c>
      <c r="EW583" s="335" t="s">
        <v>1631</v>
      </c>
      <c r="EX583" s="335"/>
      <c r="EY583" s="92" t="s">
        <v>1945</v>
      </c>
      <c r="EZ583" s="334" t="s">
        <v>1843</v>
      </c>
      <c r="FA583" s="335" t="s">
        <v>1631</v>
      </c>
      <c r="FB583" s="335"/>
      <c r="FC583" s="92" t="s">
        <v>222</v>
      </c>
      <c r="FD583" s="334" t="s">
        <v>1949</v>
      </c>
      <c r="FE583" s="335" t="s">
        <v>1631</v>
      </c>
      <c r="FF583" s="335"/>
      <c r="FG583" s="97"/>
      <c r="FH583" s="334"/>
      <c r="FI583" s="335"/>
      <c r="FJ583" s="335"/>
      <c r="FK583" s="97" t="str">
        <f t="shared" ref="FK583:FK594" si="1146">IF(EU583="","",IF(EX583=0,IF(FB583=0,IF(FF583=0,IF(FJ583=0,"CUMPLE","NO CUMPLE"),"NO CUMPLE"),"NO CUMPLE"),"NO CUMPLE"))</f>
        <v>CUMPLE</v>
      </c>
      <c r="FL583" s="993"/>
      <c r="FM583" s="335"/>
      <c r="FN583" s="97" t="str">
        <f t="shared" ref="FN583:FN594" si="1147">IF(E583&gt;0,E583,"")</f>
        <v>SEGURIDAD Y VIGILANCIA INDUSTRIAL COMERCIAL Y BANCARIA - SEVIN LTDA</v>
      </c>
      <c r="FO583" s="334" t="s">
        <v>823</v>
      </c>
      <c r="FP583" s="335"/>
      <c r="FQ583" s="92" t="s">
        <v>1945</v>
      </c>
      <c r="FR583" s="334" t="s">
        <v>1950</v>
      </c>
      <c r="FS583" s="335"/>
      <c r="FT583" s="92" t="s">
        <v>222</v>
      </c>
      <c r="FU583" s="334" t="s">
        <v>1951</v>
      </c>
      <c r="FV583" s="335"/>
      <c r="FW583" s="97"/>
      <c r="FX583" s="334"/>
      <c r="FY583" s="335"/>
      <c r="FZ583" s="97" t="str">
        <f t="shared" ref="FZ583:FZ594" si="1148">IF(FN583="","",IF(FP583=0,IF(FS583=0,IF(FV583=0,IF(FY583=0,"CUMPLE","NO CUMPLE"),"NO CUMPLE"),"NO CUMPLE"),"NO CUMPLE"))</f>
        <v>CUMPLE</v>
      </c>
      <c r="GA583" s="993"/>
      <c r="GB583" s="335"/>
      <c r="GC583" s="510" t="str">
        <f t="shared" ref="GC583:GC594" si="1149">IF(E583&gt;0,E583,"")</f>
        <v>SEGURIDAD Y VIGILANCIA INDUSTRIAL COMERCIAL Y BANCARIA - SEVIN LTDA</v>
      </c>
      <c r="GD583" s="336" t="s">
        <v>756</v>
      </c>
      <c r="GE583" s="337" t="s">
        <v>1631</v>
      </c>
      <c r="GF583" s="337"/>
      <c r="GG583" s="337"/>
      <c r="GH583" s="337"/>
      <c r="GI583" s="92" t="s">
        <v>1945</v>
      </c>
      <c r="GJ583" s="336" t="s">
        <v>1952</v>
      </c>
      <c r="GK583" s="337" t="s">
        <v>1631</v>
      </c>
      <c r="GL583" s="337"/>
      <c r="GM583" s="337"/>
      <c r="GN583" s="337"/>
      <c r="GO583" s="92" t="s">
        <v>222</v>
      </c>
      <c r="GP583" s="336" t="s">
        <v>1953</v>
      </c>
      <c r="GQ583" s="337" t="s">
        <v>1538</v>
      </c>
      <c r="GR583" s="337"/>
      <c r="GS583" s="337"/>
      <c r="GT583" s="337" t="s">
        <v>1954</v>
      </c>
      <c r="GU583" s="510"/>
      <c r="GV583" s="336"/>
      <c r="GW583" s="337"/>
      <c r="GX583" s="337"/>
      <c r="GY583" s="337"/>
      <c r="GZ583" s="336"/>
      <c r="HA583" s="510" t="str">
        <f t="shared" ref="HA583:HA594" si="1150">IF(GC583="","",IF(GH583=0,IF(GN583=0,IF(GT583=0,IF(GZ583=0,"CUMPLE","NO CUMPLE"),"NO CUMPLE"),"NO CUMPLE"),"NO CUMPLE"))</f>
        <v>NO CUMPLE</v>
      </c>
      <c r="HB583" s="994"/>
      <c r="HC583" s="337"/>
      <c r="HD583" s="510" t="str">
        <f t="shared" ref="HD583:HD594" si="1151">IF(E583&gt;0,E583,"")</f>
        <v>SEGURIDAD Y VIGILANCIA INDUSTRIAL COMERCIAL Y BANCARIA - SEVIN LTDA</v>
      </c>
      <c r="HE583" s="336" t="s">
        <v>753</v>
      </c>
      <c r="HF583" s="337" t="s">
        <v>1631</v>
      </c>
      <c r="HG583" s="337" t="s">
        <v>1631</v>
      </c>
      <c r="HH583" s="336"/>
      <c r="HI583" s="92" t="s">
        <v>1945</v>
      </c>
      <c r="HJ583" s="336" t="s">
        <v>1955</v>
      </c>
      <c r="HK583" s="337" t="s">
        <v>1631</v>
      </c>
      <c r="HL583" s="337" t="s">
        <v>1631</v>
      </c>
      <c r="HM583" s="336"/>
      <c r="HN583" s="92" t="s">
        <v>222</v>
      </c>
      <c r="HO583" s="336" t="s">
        <v>1956</v>
      </c>
      <c r="HP583" s="337" t="s">
        <v>1631</v>
      </c>
      <c r="HQ583" s="337" t="s">
        <v>1631</v>
      </c>
      <c r="HR583" s="337"/>
      <c r="HS583" s="510"/>
      <c r="HT583" s="336"/>
      <c r="HU583" s="337"/>
      <c r="HV583" s="337"/>
      <c r="HW583" s="337"/>
      <c r="HX583" s="97" t="str">
        <f t="shared" ref="HX583:HX594" si="1152">IF(HD583="","",IF(HH583=0,IF(HM583=0,IF(HR583=0,IF(HW583=0,"CUMPLE","NO CUMPLE"),"NO CUMPLE"),"NO CUMPLE"),"NO CUMPLE"))</f>
        <v>CUMPLE</v>
      </c>
      <c r="HY583" s="994"/>
      <c r="HZ583" s="337"/>
      <c r="IA583" s="510" t="str">
        <f t="shared" ref="IA583:IA594" si="1153">IF(E583&gt;0,E583,"")</f>
        <v>SEGURIDAD Y VIGILANCIA INDUSTRIAL COMERCIAL Y BANCARIA - SEVIN LTDA</v>
      </c>
      <c r="IB583" s="336" t="s">
        <v>1777</v>
      </c>
      <c r="IC583" s="337" t="s">
        <v>1631</v>
      </c>
      <c r="ID583" s="337"/>
      <c r="IE583" s="92" t="s">
        <v>1945</v>
      </c>
      <c r="IF583" s="336" t="s">
        <v>1957</v>
      </c>
      <c r="IG583" s="337" t="s">
        <v>1631</v>
      </c>
      <c r="IH583" s="337"/>
      <c r="II583" s="92" t="s">
        <v>222</v>
      </c>
      <c r="IJ583" s="336" t="s">
        <v>1958</v>
      </c>
      <c r="IK583" s="337" t="s">
        <v>1631</v>
      </c>
      <c r="IL583" s="337"/>
      <c r="IM583" s="510"/>
      <c r="IN583" s="336"/>
      <c r="IO583" s="337"/>
      <c r="IP583" s="337"/>
      <c r="IQ583" s="97" t="str">
        <f t="shared" ref="IQ583:IQ594" si="1154">IF(IA583="","",IF(ID583=0,IF(IH583=0,IF(IL583=0,IF(IP583=0,"CUMPLE","NO CUMPLE"),"NO CUMPLE"),"NO CUMPLE"),"NO CUMPLE"))</f>
        <v>CUMPLE</v>
      </c>
      <c r="IR583" s="994"/>
      <c r="IS583" s="337"/>
      <c r="IT583" s="337" t="s">
        <v>1631</v>
      </c>
      <c r="IU583" s="337">
        <v>4</v>
      </c>
      <c r="IV583" s="510" t="str">
        <f t="shared" ref="IV583:IV594" si="1155">IF(IT583&lt;&gt;"",IF(IT583="SI","CUMPLE","NO CUMPLE"),"")</f>
        <v>CUMPLE</v>
      </c>
      <c r="IW583" s="995"/>
    </row>
    <row r="584" spans="1:257" x14ac:dyDescent="0.25">
      <c r="A584" s="996"/>
      <c r="B584" s="507">
        <v>2</v>
      </c>
      <c r="C584" s="97" t="str">
        <f>IF(Proponentes!B575&gt;0,Proponentes!B575,"")</f>
        <v/>
      </c>
      <c r="D584" s="335"/>
      <c r="E584" s="92"/>
      <c r="F584" s="334"/>
      <c r="G584" s="341"/>
      <c r="H584" s="335"/>
      <c r="I584" s="335"/>
      <c r="J584" s="335"/>
      <c r="K584" s="335"/>
      <c r="L584" s="335"/>
      <c r="M584" s="334"/>
      <c r="N584" s="335"/>
      <c r="O584" s="335"/>
      <c r="P584" s="335"/>
      <c r="Q584" s="335"/>
      <c r="R584" s="335"/>
      <c r="S584" s="335"/>
      <c r="T584" s="334"/>
      <c r="U584" s="335"/>
      <c r="V584" s="335"/>
      <c r="W584" s="335"/>
      <c r="X584" s="335"/>
      <c r="Y584" s="335"/>
      <c r="Z584" s="335"/>
      <c r="AA584" s="334"/>
      <c r="AB584" s="335"/>
      <c r="AC584" s="335"/>
      <c r="AD584" s="335"/>
      <c r="AE584" s="335"/>
      <c r="AF584" s="335"/>
      <c r="AG584" s="97" t="str">
        <f t="shared" si="1133"/>
        <v/>
      </c>
      <c r="AH584" s="993"/>
      <c r="AI584" s="335"/>
      <c r="AJ584" s="92"/>
      <c r="AK584" s="335"/>
      <c r="AL584" s="334"/>
      <c r="AM584" s="341"/>
      <c r="AN584" s="335"/>
      <c r="AO584" s="335"/>
      <c r="AP584" s="335"/>
      <c r="AQ584" s="335"/>
      <c r="AR584" s="335"/>
      <c r="AS584" s="334"/>
      <c r="AT584" s="335"/>
      <c r="AU584" s="335"/>
      <c r="AV584" s="335"/>
      <c r="AW584" s="335"/>
      <c r="AX584" s="335"/>
      <c r="AY584" s="335"/>
      <c r="AZ584" s="334"/>
      <c r="BA584" s="335"/>
      <c r="BB584" s="335"/>
      <c r="BC584" s="335"/>
      <c r="BD584" s="335"/>
      <c r="BE584" s="335"/>
      <c r="BF584" s="335"/>
      <c r="BG584" s="334"/>
      <c r="BH584" s="335"/>
      <c r="BI584" s="335"/>
      <c r="BJ584" s="335"/>
      <c r="BK584" s="335"/>
      <c r="BL584" s="97" t="str">
        <f t="shared" si="1055"/>
        <v/>
      </c>
      <c r="BM584" s="993"/>
      <c r="BN584" s="335" t="str">
        <f t="shared" si="1136"/>
        <v/>
      </c>
      <c r="BO584" s="334"/>
      <c r="BP584" s="335"/>
      <c r="BQ584" s="335"/>
      <c r="BR584" s="335"/>
      <c r="BS584" s="335" t="str">
        <f t="shared" si="1137"/>
        <v/>
      </c>
      <c r="BT584" s="334"/>
      <c r="BU584" s="335"/>
      <c r="BV584" s="335"/>
      <c r="BW584" s="335"/>
      <c r="BX584" s="335" t="str">
        <f t="shared" si="1138"/>
        <v/>
      </c>
      <c r="BY584" s="334"/>
      <c r="BZ584" s="335"/>
      <c r="CA584" s="335"/>
      <c r="CB584" s="335"/>
      <c r="CC584" s="335" t="str">
        <f t="shared" si="1139"/>
        <v/>
      </c>
      <c r="CD584" s="334"/>
      <c r="CE584" s="335"/>
      <c r="CF584" s="335"/>
      <c r="CG584" s="335"/>
      <c r="CH584" s="997"/>
      <c r="CI584" s="97" t="str">
        <f t="shared" si="1140"/>
        <v/>
      </c>
      <c r="CJ584" s="998"/>
      <c r="CK584" s="335"/>
      <c r="CL584" s="97"/>
      <c r="CM584" s="334"/>
      <c r="CN584" s="335"/>
      <c r="CO584" s="335"/>
      <c r="CP584" s="335"/>
      <c r="CQ584" s="97"/>
      <c r="CR584" s="334"/>
      <c r="CS584" s="335"/>
      <c r="CT584" s="335"/>
      <c r="CU584" s="335"/>
      <c r="CV584" s="97"/>
      <c r="CW584" s="334"/>
      <c r="CX584" s="335"/>
      <c r="CY584" s="335"/>
      <c r="CZ584" s="335"/>
      <c r="DA584" s="97"/>
      <c r="DB584" s="334"/>
      <c r="DC584" s="335"/>
      <c r="DD584" s="335"/>
      <c r="DE584" s="335"/>
      <c r="DF584" s="97" t="str">
        <f t="shared" si="1142"/>
        <v/>
      </c>
      <c r="DG584" s="993"/>
      <c r="DH584" s="335"/>
      <c r="DI584" s="97"/>
      <c r="DJ584" s="334"/>
      <c r="DK584" s="335"/>
      <c r="DL584" s="335"/>
      <c r="DM584" s="97"/>
      <c r="DN584" s="334"/>
      <c r="DO584" s="335"/>
      <c r="DP584" s="335"/>
      <c r="DQ584" s="97"/>
      <c r="DR584" s="334"/>
      <c r="DS584" s="335"/>
      <c r="DT584" s="335"/>
      <c r="DU584" s="97"/>
      <c r="DV584" s="334"/>
      <c r="DW584" s="335"/>
      <c r="DX584" s="335"/>
      <c r="DY584" s="97" t="str">
        <f t="shared" si="1143"/>
        <v/>
      </c>
      <c r="DZ584" s="998"/>
      <c r="EA584" s="335"/>
      <c r="EB584" s="97"/>
      <c r="EC584" s="334"/>
      <c r="ED584" s="335"/>
      <c r="EE584" s="335"/>
      <c r="EF584" s="97"/>
      <c r="EG584" s="334"/>
      <c r="EH584" s="335"/>
      <c r="EI584" s="335"/>
      <c r="EJ584" s="97"/>
      <c r="EK584" s="334"/>
      <c r="EL584" s="335"/>
      <c r="EM584" s="335"/>
      <c r="EN584" s="97"/>
      <c r="EO584" s="334"/>
      <c r="EP584" s="335"/>
      <c r="EQ584" s="335"/>
      <c r="ER584" s="97" t="str">
        <f t="shared" si="1144"/>
        <v/>
      </c>
      <c r="ES584" s="993"/>
      <c r="ET584" s="335"/>
      <c r="EU584" s="97"/>
      <c r="EV584" s="334"/>
      <c r="EW584" s="335"/>
      <c r="EX584" s="335"/>
      <c r="EY584" s="97"/>
      <c r="EZ584" s="334"/>
      <c r="FA584" s="335"/>
      <c r="FB584" s="335"/>
      <c r="FC584" s="97"/>
      <c r="FD584" s="334"/>
      <c r="FE584" s="335"/>
      <c r="FF584" s="335"/>
      <c r="FG584" s="97"/>
      <c r="FH584" s="334"/>
      <c r="FI584" s="335"/>
      <c r="FJ584" s="335"/>
      <c r="FK584" s="97" t="str">
        <f t="shared" si="1146"/>
        <v/>
      </c>
      <c r="FL584" s="993"/>
      <c r="FM584" s="335"/>
      <c r="FN584" s="97"/>
      <c r="FO584" s="334"/>
      <c r="FP584" s="335"/>
      <c r="FQ584" s="97"/>
      <c r="FR584" s="334"/>
      <c r="FS584" s="335"/>
      <c r="FT584" s="97"/>
      <c r="FU584" s="334"/>
      <c r="FV584" s="335"/>
      <c r="FW584" s="97"/>
      <c r="FX584" s="334"/>
      <c r="FY584" s="335"/>
      <c r="FZ584" s="97" t="str">
        <f t="shared" si="1148"/>
        <v/>
      </c>
      <c r="GA584" s="993"/>
      <c r="GB584" s="335"/>
      <c r="GC584" s="92"/>
      <c r="GD584" s="336"/>
      <c r="GE584" s="337"/>
      <c r="GF584" s="337"/>
      <c r="GG584" s="337"/>
      <c r="GH584" s="337"/>
      <c r="GI584" s="510"/>
      <c r="GJ584" s="336"/>
      <c r="GK584" s="337"/>
      <c r="GL584" s="337"/>
      <c r="GM584" s="337"/>
      <c r="GN584" s="337"/>
      <c r="GO584" s="510"/>
      <c r="GP584" s="336"/>
      <c r="GQ584" s="337"/>
      <c r="GR584" s="337"/>
      <c r="GS584" s="337"/>
      <c r="GT584" s="337"/>
      <c r="GU584" s="510"/>
      <c r="GV584" s="336"/>
      <c r="GW584" s="337"/>
      <c r="GX584" s="337"/>
      <c r="GY584" s="337"/>
      <c r="GZ584" s="336"/>
      <c r="HA584" s="510" t="str">
        <f t="shared" si="1150"/>
        <v/>
      </c>
      <c r="HB584" s="994"/>
      <c r="HC584" s="337"/>
      <c r="HD584" s="92"/>
      <c r="HE584" s="336"/>
      <c r="HF584" s="337"/>
      <c r="HG584" s="337"/>
      <c r="HH584" s="336"/>
      <c r="HI584" s="510"/>
      <c r="HJ584" s="336"/>
      <c r="HK584" s="337"/>
      <c r="HL584" s="337"/>
      <c r="HM584" s="336"/>
      <c r="HN584" s="510"/>
      <c r="HO584" s="336"/>
      <c r="HP584" s="337"/>
      <c r="HQ584" s="337"/>
      <c r="HR584" s="337"/>
      <c r="HS584" s="510"/>
      <c r="HT584" s="336"/>
      <c r="HU584" s="337"/>
      <c r="HV584" s="337"/>
      <c r="HW584" s="337"/>
      <c r="HX584" s="97" t="str">
        <f t="shared" si="1152"/>
        <v/>
      </c>
      <c r="HY584" s="994"/>
      <c r="HZ584" s="337"/>
      <c r="IA584" s="92"/>
      <c r="IB584" s="336"/>
      <c r="IC584" s="337"/>
      <c r="ID584" s="337"/>
      <c r="IE584" s="510"/>
      <c r="IF584" s="336"/>
      <c r="IG584" s="337"/>
      <c r="IH584" s="337"/>
      <c r="II584" s="510"/>
      <c r="IJ584" s="336"/>
      <c r="IK584" s="337"/>
      <c r="IL584" s="337"/>
      <c r="IM584" s="510"/>
      <c r="IN584" s="336"/>
      <c r="IO584" s="337"/>
      <c r="IP584" s="337"/>
      <c r="IQ584" s="97" t="str">
        <f t="shared" si="1154"/>
        <v/>
      </c>
      <c r="IR584" s="994"/>
      <c r="IS584" s="337"/>
      <c r="IT584" s="337"/>
      <c r="IU584" s="337"/>
      <c r="IV584" s="510" t="str">
        <f t="shared" si="1155"/>
        <v/>
      </c>
      <c r="IW584" s="995"/>
    </row>
    <row r="585" spans="1:257" x14ac:dyDescent="0.25">
      <c r="A585" s="996"/>
      <c r="B585" s="507">
        <v>3</v>
      </c>
      <c r="C585" s="97" t="str">
        <f>IF(Proponentes!B576&gt;0,Proponentes!B576,"")</f>
        <v/>
      </c>
      <c r="D585" s="335"/>
      <c r="E585" s="92"/>
      <c r="F585" s="334"/>
      <c r="G585" s="341"/>
      <c r="H585" s="335"/>
      <c r="I585" s="335"/>
      <c r="J585" s="335"/>
      <c r="K585" s="335"/>
      <c r="L585" s="335"/>
      <c r="M585" s="334"/>
      <c r="N585" s="335"/>
      <c r="O585" s="335"/>
      <c r="P585" s="335"/>
      <c r="Q585" s="335"/>
      <c r="R585" s="335"/>
      <c r="S585" s="335"/>
      <c r="T585" s="334"/>
      <c r="U585" s="335"/>
      <c r="V585" s="335"/>
      <c r="W585" s="335"/>
      <c r="X585" s="335"/>
      <c r="Y585" s="335"/>
      <c r="Z585" s="335"/>
      <c r="AA585" s="334"/>
      <c r="AB585" s="335"/>
      <c r="AC585" s="335"/>
      <c r="AD585" s="335"/>
      <c r="AE585" s="335"/>
      <c r="AF585" s="335"/>
      <c r="AG585" s="97" t="str">
        <f t="shared" si="1133"/>
        <v/>
      </c>
      <c r="AH585" s="993"/>
      <c r="AI585" s="335"/>
      <c r="AJ585" s="92"/>
      <c r="AK585" s="335"/>
      <c r="AL585" s="334"/>
      <c r="AM585" s="341"/>
      <c r="AN585" s="335"/>
      <c r="AO585" s="335"/>
      <c r="AP585" s="335"/>
      <c r="AQ585" s="335"/>
      <c r="AR585" s="335"/>
      <c r="AS585" s="334"/>
      <c r="AT585" s="335"/>
      <c r="AU585" s="335"/>
      <c r="AV585" s="335"/>
      <c r="AW585" s="335"/>
      <c r="AX585" s="335"/>
      <c r="AY585" s="335"/>
      <c r="AZ585" s="334"/>
      <c r="BA585" s="335"/>
      <c r="BB585" s="335"/>
      <c r="BC585" s="335"/>
      <c r="BD585" s="335"/>
      <c r="BE585" s="335"/>
      <c r="BF585" s="335"/>
      <c r="BG585" s="334"/>
      <c r="BH585" s="335"/>
      <c r="BI585" s="335"/>
      <c r="BJ585" s="335"/>
      <c r="BK585" s="335"/>
      <c r="BL585" s="97" t="str">
        <f t="shared" si="1055"/>
        <v/>
      </c>
      <c r="BM585" s="993"/>
      <c r="BN585" s="335" t="str">
        <f t="shared" si="1136"/>
        <v/>
      </c>
      <c r="BO585" s="334"/>
      <c r="BP585" s="335"/>
      <c r="BQ585" s="335"/>
      <c r="BR585" s="335"/>
      <c r="BS585" s="335" t="str">
        <f t="shared" si="1137"/>
        <v/>
      </c>
      <c r="BT585" s="334"/>
      <c r="BU585" s="335"/>
      <c r="BV585" s="335"/>
      <c r="BW585" s="335"/>
      <c r="BX585" s="335" t="str">
        <f t="shared" si="1138"/>
        <v/>
      </c>
      <c r="BY585" s="334"/>
      <c r="BZ585" s="335"/>
      <c r="CA585" s="335"/>
      <c r="CB585" s="335"/>
      <c r="CC585" s="335" t="str">
        <f t="shared" si="1139"/>
        <v/>
      </c>
      <c r="CD585" s="334"/>
      <c r="CE585" s="335"/>
      <c r="CF585" s="335"/>
      <c r="CG585" s="335"/>
      <c r="CH585" s="997"/>
      <c r="CI585" s="97" t="str">
        <f t="shared" si="1140"/>
        <v/>
      </c>
      <c r="CJ585" s="998"/>
      <c r="CK585" s="335"/>
      <c r="CL585" s="97"/>
      <c r="CM585" s="334"/>
      <c r="CN585" s="335"/>
      <c r="CO585" s="335"/>
      <c r="CP585" s="335"/>
      <c r="CQ585" s="97"/>
      <c r="CR585" s="334"/>
      <c r="CS585" s="335"/>
      <c r="CT585" s="335"/>
      <c r="CU585" s="335"/>
      <c r="CV585" s="97"/>
      <c r="CW585" s="334"/>
      <c r="CX585" s="335"/>
      <c r="CY585" s="335"/>
      <c r="CZ585" s="335"/>
      <c r="DA585" s="97"/>
      <c r="DB585" s="334"/>
      <c r="DC585" s="335"/>
      <c r="DD585" s="335"/>
      <c r="DE585" s="335"/>
      <c r="DF585" s="97" t="str">
        <f t="shared" si="1142"/>
        <v/>
      </c>
      <c r="DG585" s="993"/>
      <c r="DH585" s="335"/>
      <c r="DI585" s="97"/>
      <c r="DJ585" s="334"/>
      <c r="DK585" s="335"/>
      <c r="DL585" s="335"/>
      <c r="DM585" s="97"/>
      <c r="DN585" s="334"/>
      <c r="DO585" s="335"/>
      <c r="DP585" s="335"/>
      <c r="DQ585" s="97"/>
      <c r="DR585" s="334"/>
      <c r="DS585" s="335"/>
      <c r="DT585" s="335"/>
      <c r="DU585" s="97"/>
      <c r="DV585" s="334"/>
      <c r="DW585" s="335"/>
      <c r="DX585" s="335"/>
      <c r="DY585" s="97" t="str">
        <f t="shared" si="1143"/>
        <v/>
      </c>
      <c r="DZ585" s="998"/>
      <c r="EA585" s="335"/>
      <c r="EB585" s="97"/>
      <c r="EC585" s="334"/>
      <c r="ED585" s="335"/>
      <c r="EE585" s="335"/>
      <c r="EF585" s="97"/>
      <c r="EG585" s="334"/>
      <c r="EH585" s="335"/>
      <c r="EI585" s="335"/>
      <c r="EJ585" s="97"/>
      <c r="EK585" s="334"/>
      <c r="EL585" s="335"/>
      <c r="EM585" s="335"/>
      <c r="EN585" s="97"/>
      <c r="EO585" s="334"/>
      <c r="EP585" s="335"/>
      <c r="EQ585" s="335"/>
      <c r="ER585" s="97" t="str">
        <f t="shared" si="1144"/>
        <v/>
      </c>
      <c r="ES585" s="993"/>
      <c r="ET585" s="335"/>
      <c r="EU585" s="97"/>
      <c r="EV585" s="334"/>
      <c r="EW585" s="335"/>
      <c r="EX585" s="335"/>
      <c r="EY585" s="97"/>
      <c r="EZ585" s="334"/>
      <c r="FA585" s="335"/>
      <c r="FB585" s="335"/>
      <c r="FC585" s="97"/>
      <c r="FD585" s="334"/>
      <c r="FE585" s="335"/>
      <c r="FF585" s="335"/>
      <c r="FG585" s="97"/>
      <c r="FH585" s="334"/>
      <c r="FI585" s="335"/>
      <c r="FJ585" s="335"/>
      <c r="FK585" s="97" t="str">
        <f t="shared" si="1146"/>
        <v/>
      </c>
      <c r="FL585" s="993"/>
      <c r="FM585" s="335"/>
      <c r="FN585" s="97"/>
      <c r="FO585" s="334"/>
      <c r="FP585" s="335"/>
      <c r="FQ585" s="97"/>
      <c r="FR585" s="334"/>
      <c r="FS585" s="335"/>
      <c r="FT585" s="97"/>
      <c r="FU585" s="334"/>
      <c r="FV585" s="335"/>
      <c r="FW585" s="97"/>
      <c r="FX585" s="334"/>
      <c r="FY585" s="335"/>
      <c r="FZ585" s="97" t="str">
        <f t="shared" si="1148"/>
        <v/>
      </c>
      <c r="GA585" s="993"/>
      <c r="GB585" s="335"/>
      <c r="GC585" s="92"/>
      <c r="GD585" s="336"/>
      <c r="GE585" s="337"/>
      <c r="GF585" s="337"/>
      <c r="GG585" s="337"/>
      <c r="GH585" s="337"/>
      <c r="GI585" s="510"/>
      <c r="GJ585" s="336"/>
      <c r="GK585" s="337"/>
      <c r="GL585" s="337"/>
      <c r="GM585" s="337"/>
      <c r="GN585" s="337"/>
      <c r="GO585" s="510"/>
      <c r="GP585" s="336"/>
      <c r="GQ585" s="337"/>
      <c r="GR585" s="337"/>
      <c r="GS585" s="337"/>
      <c r="GT585" s="337"/>
      <c r="GU585" s="510"/>
      <c r="GV585" s="336"/>
      <c r="GW585" s="337"/>
      <c r="GX585" s="337"/>
      <c r="GY585" s="337"/>
      <c r="GZ585" s="336"/>
      <c r="HA585" s="510" t="str">
        <f t="shared" si="1150"/>
        <v/>
      </c>
      <c r="HB585" s="994"/>
      <c r="HC585" s="337"/>
      <c r="HD585" s="92"/>
      <c r="HE585" s="336"/>
      <c r="HF585" s="337"/>
      <c r="HG585" s="337"/>
      <c r="HH585" s="336"/>
      <c r="HI585" s="510"/>
      <c r="HJ585" s="336"/>
      <c r="HK585" s="337"/>
      <c r="HL585" s="337"/>
      <c r="HM585" s="336"/>
      <c r="HN585" s="510"/>
      <c r="HO585" s="336"/>
      <c r="HP585" s="337"/>
      <c r="HQ585" s="337"/>
      <c r="HR585" s="337"/>
      <c r="HS585" s="510"/>
      <c r="HT585" s="336"/>
      <c r="HU585" s="337"/>
      <c r="HV585" s="337"/>
      <c r="HW585" s="337"/>
      <c r="HX585" s="97" t="str">
        <f t="shared" si="1152"/>
        <v/>
      </c>
      <c r="HY585" s="994"/>
      <c r="HZ585" s="337"/>
      <c r="IA585" s="92"/>
      <c r="IB585" s="336"/>
      <c r="IC585" s="337"/>
      <c r="ID585" s="337"/>
      <c r="IE585" s="510"/>
      <c r="IF585" s="336"/>
      <c r="IG585" s="337"/>
      <c r="IH585" s="337"/>
      <c r="II585" s="510"/>
      <c r="IJ585" s="336"/>
      <c r="IK585" s="337"/>
      <c r="IL585" s="337"/>
      <c r="IM585" s="510"/>
      <c r="IN585" s="336"/>
      <c r="IO585" s="337"/>
      <c r="IP585" s="337"/>
      <c r="IQ585" s="97" t="str">
        <f t="shared" si="1154"/>
        <v/>
      </c>
      <c r="IR585" s="994"/>
      <c r="IS585" s="337"/>
      <c r="IT585" s="337"/>
      <c r="IU585" s="337"/>
      <c r="IV585" s="510" t="str">
        <f t="shared" si="1155"/>
        <v/>
      </c>
      <c r="IW585" s="995"/>
    </row>
    <row r="586" spans="1:257" x14ac:dyDescent="0.25">
      <c r="A586" s="996"/>
      <c r="B586" s="507">
        <v>4</v>
      </c>
      <c r="C586" s="97" t="str">
        <f>IF(Proponentes!B577&gt;0,Proponentes!B577,"")</f>
        <v/>
      </c>
      <c r="D586" s="335"/>
      <c r="E586" s="14"/>
      <c r="F586" s="334"/>
      <c r="G586" s="335"/>
      <c r="H586" s="335"/>
      <c r="I586" s="335"/>
      <c r="J586" s="335"/>
      <c r="K586" s="335"/>
      <c r="L586" s="335"/>
      <c r="M586" s="334"/>
      <c r="N586" s="335"/>
      <c r="O586" s="335"/>
      <c r="P586" s="335"/>
      <c r="Q586" s="335"/>
      <c r="R586" s="335"/>
      <c r="S586" s="335"/>
      <c r="T586" s="334"/>
      <c r="U586" s="335"/>
      <c r="V586" s="335"/>
      <c r="W586" s="335"/>
      <c r="X586" s="335"/>
      <c r="Y586" s="335"/>
      <c r="Z586" s="335"/>
      <c r="AA586" s="334"/>
      <c r="AB586" s="335"/>
      <c r="AC586" s="335"/>
      <c r="AD586" s="335"/>
      <c r="AE586" s="335"/>
      <c r="AF586" s="335"/>
      <c r="AG586" s="97" t="str">
        <f t="shared" si="1133"/>
        <v/>
      </c>
      <c r="AH586" s="993"/>
      <c r="AI586" s="335"/>
      <c r="AJ586" s="335" t="str">
        <f t="shared" si="1134"/>
        <v/>
      </c>
      <c r="AK586" s="335"/>
      <c r="AL586" s="334"/>
      <c r="AM586" s="335"/>
      <c r="AN586" s="335"/>
      <c r="AO586" s="335"/>
      <c r="AP586" s="335"/>
      <c r="AQ586" s="335"/>
      <c r="AR586" s="335"/>
      <c r="AS586" s="334"/>
      <c r="AT586" s="335"/>
      <c r="AU586" s="335"/>
      <c r="AV586" s="335"/>
      <c r="AW586" s="335"/>
      <c r="AX586" s="335"/>
      <c r="AY586" s="335"/>
      <c r="AZ586" s="334"/>
      <c r="BA586" s="335"/>
      <c r="BB586" s="335"/>
      <c r="BC586" s="335"/>
      <c r="BD586" s="335"/>
      <c r="BE586" s="335"/>
      <c r="BF586" s="335"/>
      <c r="BG586" s="334"/>
      <c r="BH586" s="335"/>
      <c r="BI586" s="335"/>
      <c r="BJ586" s="335"/>
      <c r="BK586" s="335"/>
      <c r="BL586" s="97" t="str">
        <f t="shared" si="1055"/>
        <v/>
      </c>
      <c r="BM586" s="993"/>
      <c r="BN586" s="335" t="str">
        <f t="shared" si="1136"/>
        <v/>
      </c>
      <c r="BO586" s="334"/>
      <c r="BP586" s="335"/>
      <c r="BQ586" s="335"/>
      <c r="BR586" s="335"/>
      <c r="BS586" s="335" t="str">
        <f t="shared" si="1137"/>
        <v/>
      </c>
      <c r="BT586" s="334"/>
      <c r="BU586" s="335"/>
      <c r="BV586" s="335"/>
      <c r="BW586" s="335"/>
      <c r="BX586" s="335" t="str">
        <f t="shared" si="1138"/>
        <v/>
      </c>
      <c r="BY586" s="334"/>
      <c r="BZ586" s="335"/>
      <c r="CA586" s="335"/>
      <c r="CB586" s="335"/>
      <c r="CC586" s="335" t="str">
        <f t="shared" si="1139"/>
        <v/>
      </c>
      <c r="CD586" s="334"/>
      <c r="CE586" s="335"/>
      <c r="CF586" s="335"/>
      <c r="CG586" s="335"/>
      <c r="CH586" s="997"/>
      <c r="CI586" s="97" t="str">
        <f t="shared" si="1140"/>
        <v/>
      </c>
      <c r="CJ586" s="998"/>
      <c r="CK586" s="335"/>
      <c r="CL586" s="97" t="str">
        <f t="shared" si="1141"/>
        <v/>
      </c>
      <c r="CM586" s="334"/>
      <c r="CN586" s="335"/>
      <c r="CO586" s="335"/>
      <c r="CP586" s="335"/>
      <c r="CQ586" s="97"/>
      <c r="CR586" s="334"/>
      <c r="CS586" s="335"/>
      <c r="CT586" s="335"/>
      <c r="CU586" s="335"/>
      <c r="CV586" s="97"/>
      <c r="CW586" s="334"/>
      <c r="CX586" s="335"/>
      <c r="CY586" s="335"/>
      <c r="CZ586" s="335"/>
      <c r="DA586" s="97"/>
      <c r="DB586" s="334"/>
      <c r="DC586" s="335"/>
      <c r="DD586" s="335"/>
      <c r="DE586" s="335"/>
      <c r="DF586" s="97" t="str">
        <f t="shared" si="1142"/>
        <v/>
      </c>
      <c r="DG586" s="993"/>
      <c r="DH586" s="335"/>
      <c r="DI586" s="92"/>
      <c r="DJ586" s="334"/>
      <c r="DK586" s="335"/>
      <c r="DL586" s="335"/>
      <c r="DM586" s="97"/>
      <c r="DN586" s="334"/>
      <c r="DO586" s="335"/>
      <c r="DP586" s="335"/>
      <c r="DQ586" s="97"/>
      <c r="DR586" s="334"/>
      <c r="DS586" s="335"/>
      <c r="DT586" s="335"/>
      <c r="DU586" s="97"/>
      <c r="DV586" s="334"/>
      <c r="DW586" s="335"/>
      <c r="DX586" s="335"/>
      <c r="DY586" s="97" t="str">
        <f t="shared" si="1143"/>
        <v/>
      </c>
      <c r="DZ586" s="998"/>
      <c r="EA586" s="335"/>
      <c r="EB586" s="92"/>
      <c r="EC586" s="334"/>
      <c r="ED586" s="335"/>
      <c r="EE586" s="335"/>
      <c r="EF586" s="97"/>
      <c r="EG586" s="334"/>
      <c r="EH586" s="335"/>
      <c r="EI586" s="335"/>
      <c r="EJ586" s="97"/>
      <c r="EK586" s="334"/>
      <c r="EL586" s="335"/>
      <c r="EM586" s="335"/>
      <c r="EN586" s="97"/>
      <c r="EO586" s="334"/>
      <c r="EP586" s="335"/>
      <c r="EQ586" s="335"/>
      <c r="ER586" s="97" t="str">
        <f t="shared" si="1144"/>
        <v/>
      </c>
      <c r="ES586" s="993"/>
      <c r="ET586" s="335"/>
      <c r="EU586" s="97" t="str">
        <f t="shared" si="1145"/>
        <v/>
      </c>
      <c r="EV586" s="334"/>
      <c r="EW586" s="335"/>
      <c r="EX586" s="335"/>
      <c r="EY586" s="97"/>
      <c r="EZ586" s="334"/>
      <c r="FA586" s="335"/>
      <c r="FB586" s="335"/>
      <c r="FC586" s="97"/>
      <c r="FD586" s="334"/>
      <c r="FE586" s="335"/>
      <c r="FF586" s="335"/>
      <c r="FG586" s="97"/>
      <c r="FH586" s="334"/>
      <c r="FI586" s="335"/>
      <c r="FJ586" s="335"/>
      <c r="FK586" s="97" t="str">
        <f t="shared" si="1146"/>
        <v/>
      </c>
      <c r="FL586" s="993"/>
      <c r="FM586" s="335"/>
      <c r="FN586" s="97"/>
      <c r="FO586" s="334"/>
      <c r="FP586" s="335"/>
      <c r="FQ586" s="97"/>
      <c r="FR586" s="334"/>
      <c r="FS586" s="335"/>
      <c r="FT586" s="97"/>
      <c r="FU586" s="334"/>
      <c r="FV586" s="335"/>
      <c r="FW586" s="97"/>
      <c r="FX586" s="334"/>
      <c r="FY586" s="335"/>
      <c r="FZ586" s="97" t="str">
        <f t="shared" si="1148"/>
        <v/>
      </c>
      <c r="GA586" s="993"/>
      <c r="GB586" s="335"/>
      <c r="GC586" s="510" t="str">
        <f t="shared" si="1149"/>
        <v/>
      </c>
      <c r="GD586" s="336"/>
      <c r="GE586" s="337"/>
      <c r="GF586" s="337"/>
      <c r="GG586" s="337"/>
      <c r="GH586" s="337"/>
      <c r="GI586" s="510"/>
      <c r="GJ586" s="336"/>
      <c r="GK586" s="337"/>
      <c r="GL586" s="337"/>
      <c r="GM586" s="337"/>
      <c r="GN586" s="337"/>
      <c r="GO586" s="510"/>
      <c r="GP586" s="336"/>
      <c r="GQ586" s="337"/>
      <c r="GR586" s="337"/>
      <c r="GS586" s="337"/>
      <c r="GT586" s="337"/>
      <c r="GU586" s="510"/>
      <c r="GV586" s="336"/>
      <c r="GW586" s="337"/>
      <c r="GX586" s="337"/>
      <c r="GY586" s="337"/>
      <c r="GZ586" s="336"/>
      <c r="HA586" s="510" t="str">
        <f t="shared" si="1150"/>
        <v/>
      </c>
      <c r="HB586" s="994"/>
      <c r="HC586" s="337"/>
      <c r="HD586" s="510" t="str">
        <f t="shared" si="1151"/>
        <v/>
      </c>
      <c r="HE586" s="336"/>
      <c r="HF586" s="337"/>
      <c r="HG586" s="337"/>
      <c r="HH586" s="336"/>
      <c r="HI586" s="510"/>
      <c r="HJ586" s="336"/>
      <c r="HK586" s="337"/>
      <c r="HL586" s="337"/>
      <c r="HM586" s="336"/>
      <c r="HN586" s="510"/>
      <c r="HO586" s="336"/>
      <c r="HP586" s="337"/>
      <c r="HQ586" s="337"/>
      <c r="HR586" s="337"/>
      <c r="HS586" s="510"/>
      <c r="HT586" s="336"/>
      <c r="HU586" s="337"/>
      <c r="HV586" s="337"/>
      <c r="HW586" s="337"/>
      <c r="HX586" s="97" t="str">
        <f t="shared" si="1152"/>
        <v/>
      </c>
      <c r="HY586" s="994"/>
      <c r="HZ586" s="337"/>
      <c r="IA586" s="510" t="str">
        <f t="shared" si="1153"/>
        <v/>
      </c>
      <c r="IB586" s="336"/>
      <c r="IC586" s="337"/>
      <c r="ID586" s="337"/>
      <c r="IE586" s="510"/>
      <c r="IF586" s="336"/>
      <c r="IG586" s="337"/>
      <c r="IH586" s="337"/>
      <c r="II586" s="510"/>
      <c r="IJ586" s="336"/>
      <c r="IK586" s="337"/>
      <c r="IL586" s="337"/>
      <c r="IM586" s="510"/>
      <c r="IN586" s="336"/>
      <c r="IO586" s="337"/>
      <c r="IP586" s="337"/>
      <c r="IQ586" s="97" t="str">
        <f t="shared" si="1154"/>
        <v/>
      </c>
      <c r="IR586" s="994"/>
      <c r="IS586" s="337"/>
      <c r="IT586" s="337"/>
      <c r="IU586" s="337"/>
      <c r="IV586" s="510" t="str">
        <f t="shared" si="1155"/>
        <v/>
      </c>
      <c r="IW586" s="995"/>
    </row>
    <row r="587" spans="1:257" x14ac:dyDescent="0.25">
      <c r="A587" s="996"/>
      <c r="B587" s="507">
        <v>5</v>
      </c>
      <c r="C587" s="97" t="str">
        <f>IF(Proponentes!B578&gt;0,Proponentes!B578,"")</f>
        <v/>
      </c>
      <c r="D587" s="335"/>
      <c r="E587" s="335"/>
      <c r="F587" s="334"/>
      <c r="G587" s="335"/>
      <c r="H587" s="335"/>
      <c r="I587" s="335"/>
      <c r="J587" s="335"/>
      <c r="K587" s="335"/>
      <c r="L587" s="335"/>
      <c r="M587" s="334"/>
      <c r="N587" s="335"/>
      <c r="O587" s="335"/>
      <c r="P587" s="335"/>
      <c r="Q587" s="335"/>
      <c r="R587" s="335"/>
      <c r="S587" s="335"/>
      <c r="T587" s="334"/>
      <c r="U587" s="335"/>
      <c r="V587" s="335"/>
      <c r="W587" s="335"/>
      <c r="X587" s="335"/>
      <c r="Y587" s="335"/>
      <c r="Z587" s="335"/>
      <c r="AA587" s="334"/>
      <c r="AB587" s="335"/>
      <c r="AC587" s="335"/>
      <c r="AD587" s="335"/>
      <c r="AE587" s="335"/>
      <c r="AF587" s="335"/>
      <c r="AG587" s="97" t="str">
        <f t="shared" si="1133"/>
        <v/>
      </c>
      <c r="AH587" s="993"/>
      <c r="AI587" s="335"/>
      <c r="AJ587" s="335" t="str">
        <f t="shared" si="1134"/>
        <v/>
      </c>
      <c r="AK587" s="335"/>
      <c r="AL587" s="334"/>
      <c r="AM587" s="335"/>
      <c r="AN587" s="335"/>
      <c r="AO587" s="335"/>
      <c r="AP587" s="335"/>
      <c r="AQ587" s="335"/>
      <c r="AR587" s="335"/>
      <c r="AS587" s="334"/>
      <c r="AT587" s="335"/>
      <c r="AU587" s="335"/>
      <c r="AV587" s="335"/>
      <c r="AW587" s="335"/>
      <c r="AX587" s="335"/>
      <c r="AY587" s="335"/>
      <c r="AZ587" s="334"/>
      <c r="BA587" s="335"/>
      <c r="BB587" s="335"/>
      <c r="BC587" s="335"/>
      <c r="BD587" s="335"/>
      <c r="BE587" s="335"/>
      <c r="BF587" s="335"/>
      <c r="BG587" s="334"/>
      <c r="BH587" s="335"/>
      <c r="BI587" s="335"/>
      <c r="BJ587" s="335"/>
      <c r="BK587" s="335"/>
      <c r="BL587" s="97" t="str">
        <f t="shared" si="1055"/>
        <v/>
      </c>
      <c r="BM587" s="993"/>
      <c r="BN587" s="335" t="str">
        <f t="shared" si="1136"/>
        <v/>
      </c>
      <c r="BO587" s="334"/>
      <c r="BP587" s="335"/>
      <c r="BQ587" s="335"/>
      <c r="BR587" s="335"/>
      <c r="BS587" s="335" t="str">
        <f t="shared" si="1137"/>
        <v/>
      </c>
      <c r="BT587" s="334"/>
      <c r="BU587" s="335"/>
      <c r="BV587" s="335"/>
      <c r="BW587" s="335"/>
      <c r="BX587" s="335" t="str">
        <f t="shared" si="1138"/>
        <v/>
      </c>
      <c r="BY587" s="334"/>
      <c r="BZ587" s="335"/>
      <c r="CA587" s="335"/>
      <c r="CB587" s="335"/>
      <c r="CC587" s="335" t="str">
        <f t="shared" si="1139"/>
        <v/>
      </c>
      <c r="CD587" s="334"/>
      <c r="CE587" s="335"/>
      <c r="CF587" s="335"/>
      <c r="CG587" s="335"/>
      <c r="CH587" s="997"/>
      <c r="CI587" s="97" t="str">
        <f t="shared" si="1140"/>
        <v/>
      </c>
      <c r="CJ587" s="998"/>
      <c r="CK587" s="335"/>
      <c r="CL587" s="97" t="str">
        <f t="shared" si="1141"/>
        <v/>
      </c>
      <c r="CM587" s="334"/>
      <c r="CN587" s="335"/>
      <c r="CO587" s="335"/>
      <c r="CP587" s="335"/>
      <c r="CQ587" s="97"/>
      <c r="CR587" s="334"/>
      <c r="CS587" s="335"/>
      <c r="CT587" s="335"/>
      <c r="CU587" s="335"/>
      <c r="CV587" s="97"/>
      <c r="CW587" s="334"/>
      <c r="CX587" s="335"/>
      <c r="CY587" s="335"/>
      <c r="CZ587" s="335"/>
      <c r="DA587" s="97"/>
      <c r="DB587" s="334"/>
      <c r="DC587" s="335"/>
      <c r="DD587" s="335"/>
      <c r="DE587" s="335"/>
      <c r="DF587" s="97" t="str">
        <f t="shared" si="1142"/>
        <v/>
      </c>
      <c r="DG587" s="993"/>
      <c r="DH587" s="335"/>
      <c r="DI587" s="97" t="str">
        <f t="shared" si="1063"/>
        <v/>
      </c>
      <c r="DJ587" s="334"/>
      <c r="DK587" s="335"/>
      <c r="DL587" s="335"/>
      <c r="DM587" s="97"/>
      <c r="DN587" s="334"/>
      <c r="DO587" s="335"/>
      <c r="DP587" s="335"/>
      <c r="DQ587" s="97"/>
      <c r="DR587" s="334"/>
      <c r="DS587" s="335"/>
      <c r="DT587" s="335"/>
      <c r="DU587" s="97"/>
      <c r="DV587" s="334"/>
      <c r="DW587" s="335"/>
      <c r="DX587" s="335"/>
      <c r="DY587" s="97" t="str">
        <f t="shared" si="1143"/>
        <v/>
      </c>
      <c r="DZ587" s="998"/>
      <c r="EA587" s="335"/>
      <c r="EB587" s="97" t="str">
        <f t="shared" ref="EB587:EB594" si="1156">IF(E587&gt;0,E587,"")</f>
        <v/>
      </c>
      <c r="EC587" s="334"/>
      <c r="ED587" s="335"/>
      <c r="EE587" s="335"/>
      <c r="EF587" s="97"/>
      <c r="EG587" s="334"/>
      <c r="EH587" s="335"/>
      <c r="EI587" s="335"/>
      <c r="EJ587" s="97"/>
      <c r="EK587" s="334"/>
      <c r="EL587" s="335"/>
      <c r="EM587" s="335"/>
      <c r="EN587" s="97"/>
      <c r="EO587" s="334"/>
      <c r="EP587" s="335"/>
      <c r="EQ587" s="335"/>
      <c r="ER587" s="97" t="str">
        <f t="shared" si="1144"/>
        <v/>
      </c>
      <c r="ES587" s="993"/>
      <c r="ET587" s="335"/>
      <c r="EU587" s="97" t="str">
        <f t="shared" si="1145"/>
        <v/>
      </c>
      <c r="EV587" s="334"/>
      <c r="EW587" s="335"/>
      <c r="EX587" s="335"/>
      <c r="EY587" s="97"/>
      <c r="EZ587" s="334"/>
      <c r="FA587" s="335"/>
      <c r="FB587" s="335"/>
      <c r="FC587" s="97"/>
      <c r="FD587" s="334"/>
      <c r="FE587" s="335"/>
      <c r="FF587" s="335"/>
      <c r="FG587" s="97"/>
      <c r="FH587" s="334"/>
      <c r="FI587" s="335"/>
      <c r="FJ587" s="335"/>
      <c r="FK587" s="97" t="str">
        <f t="shared" si="1146"/>
        <v/>
      </c>
      <c r="FL587" s="993"/>
      <c r="FM587" s="335"/>
      <c r="FN587" s="97" t="str">
        <f t="shared" si="1147"/>
        <v/>
      </c>
      <c r="FO587" s="334"/>
      <c r="FP587" s="335"/>
      <c r="FQ587" s="97"/>
      <c r="FR587" s="334"/>
      <c r="FS587" s="335"/>
      <c r="FT587" s="97"/>
      <c r="FU587" s="334"/>
      <c r="FV587" s="335"/>
      <c r="FW587" s="97"/>
      <c r="FX587" s="334"/>
      <c r="FY587" s="335"/>
      <c r="FZ587" s="97" t="str">
        <f t="shared" si="1148"/>
        <v/>
      </c>
      <c r="GA587" s="993"/>
      <c r="GB587" s="335"/>
      <c r="GC587" s="510" t="str">
        <f t="shared" si="1149"/>
        <v/>
      </c>
      <c r="GD587" s="336"/>
      <c r="GE587" s="337"/>
      <c r="GF587" s="337"/>
      <c r="GG587" s="337"/>
      <c r="GH587" s="337"/>
      <c r="GI587" s="510"/>
      <c r="GJ587" s="336"/>
      <c r="GK587" s="337"/>
      <c r="GL587" s="337"/>
      <c r="GM587" s="337"/>
      <c r="GN587" s="337"/>
      <c r="GO587" s="510"/>
      <c r="GP587" s="336"/>
      <c r="GQ587" s="337"/>
      <c r="GR587" s="337"/>
      <c r="GS587" s="337"/>
      <c r="GT587" s="337"/>
      <c r="GU587" s="510"/>
      <c r="GV587" s="336"/>
      <c r="GW587" s="337"/>
      <c r="GX587" s="337"/>
      <c r="GY587" s="337"/>
      <c r="GZ587" s="336"/>
      <c r="HA587" s="510" t="str">
        <f t="shared" si="1150"/>
        <v/>
      </c>
      <c r="HB587" s="994"/>
      <c r="HC587" s="337"/>
      <c r="HD587" s="510" t="str">
        <f t="shared" si="1151"/>
        <v/>
      </c>
      <c r="HE587" s="336"/>
      <c r="HF587" s="337"/>
      <c r="HG587" s="337"/>
      <c r="HH587" s="336"/>
      <c r="HI587" s="510"/>
      <c r="HJ587" s="336"/>
      <c r="HK587" s="337"/>
      <c r="HL587" s="337"/>
      <c r="HM587" s="336"/>
      <c r="HN587" s="510"/>
      <c r="HO587" s="336"/>
      <c r="HP587" s="337"/>
      <c r="HQ587" s="337"/>
      <c r="HR587" s="337"/>
      <c r="HS587" s="510"/>
      <c r="HT587" s="336"/>
      <c r="HU587" s="337"/>
      <c r="HV587" s="337"/>
      <c r="HW587" s="337"/>
      <c r="HX587" s="97" t="str">
        <f t="shared" si="1152"/>
        <v/>
      </c>
      <c r="HY587" s="994"/>
      <c r="HZ587" s="337"/>
      <c r="IA587" s="510" t="str">
        <f t="shared" si="1153"/>
        <v/>
      </c>
      <c r="IB587" s="336"/>
      <c r="IC587" s="337"/>
      <c r="ID587" s="337"/>
      <c r="IE587" s="510"/>
      <c r="IF587" s="336"/>
      <c r="IG587" s="337"/>
      <c r="IH587" s="337"/>
      <c r="II587" s="510"/>
      <c r="IJ587" s="336"/>
      <c r="IK587" s="337"/>
      <c r="IL587" s="337"/>
      <c r="IM587" s="510"/>
      <c r="IN587" s="336"/>
      <c r="IO587" s="337"/>
      <c r="IP587" s="337"/>
      <c r="IQ587" s="97" t="str">
        <f t="shared" si="1154"/>
        <v/>
      </c>
      <c r="IR587" s="994"/>
      <c r="IS587" s="337"/>
      <c r="IT587" s="337"/>
      <c r="IU587" s="337"/>
      <c r="IV587" s="510" t="str">
        <f t="shared" si="1155"/>
        <v/>
      </c>
      <c r="IW587" s="995"/>
    </row>
    <row r="588" spans="1:257" x14ac:dyDescent="0.25">
      <c r="A588" s="996"/>
      <c r="B588" s="507">
        <v>6</v>
      </c>
      <c r="C588" s="97" t="str">
        <f>IF(Proponentes!B579&gt;0,Proponentes!B579,"")</f>
        <v/>
      </c>
      <c r="D588" s="335"/>
      <c r="E588" s="335"/>
      <c r="F588" s="334"/>
      <c r="G588" s="335"/>
      <c r="H588" s="335"/>
      <c r="I588" s="335"/>
      <c r="J588" s="335"/>
      <c r="K588" s="335"/>
      <c r="L588" s="335"/>
      <c r="M588" s="334"/>
      <c r="N588" s="335"/>
      <c r="O588" s="335"/>
      <c r="P588" s="335"/>
      <c r="Q588" s="335"/>
      <c r="R588" s="335"/>
      <c r="S588" s="335"/>
      <c r="T588" s="334"/>
      <c r="U588" s="335"/>
      <c r="V588" s="335"/>
      <c r="W588" s="335"/>
      <c r="X588" s="335"/>
      <c r="Y588" s="335"/>
      <c r="Z588" s="335"/>
      <c r="AA588" s="334"/>
      <c r="AB588" s="335"/>
      <c r="AC588" s="335"/>
      <c r="AD588" s="335"/>
      <c r="AE588" s="335"/>
      <c r="AF588" s="335"/>
      <c r="AG588" s="97" t="str">
        <f t="shared" si="1133"/>
        <v/>
      </c>
      <c r="AH588" s="993"/>
      <c r="AI588" s="335"/>
      <c r="AJ588" s="335" t="str">
        <f t="shared" si="1134"/>
        <v/>
      </c>
      <c r="AK588" s="335"/>
      <c r="AL588" s="334"/>
      <c r="AM588" s="335"/>
      <c r="AN588" s="335"/>
      <c r="AO588" s="335"/>
      <c r="AP588" s="335"/>
      <c r="AQ588" s="335"/>
      <c r="AR588" s="335"/>
      <c r="AS588" s="334"/>
      <c r="AT588" s="335"/>
      <c r="AU588" s="335"/>
      <c r="AV588" s="335"/>
      <c r="AW588" s="335"/>
      <c r="AX588" s="335"/>
      <c r="AY588" s="335"/>
      <c r="AZ588" s="334"/>
      <c r="BA588" s="335"/>
      <c r="BB588" s="335"/>
      <c r="BC588" s="335"/>
      <c r="BD588" s="335"/>
      <c r="BE588" s="335"/>
      <c r="BF588" s="335"/>
      <c r="BG588" s="334"/>
      <c r="BH588" s="335"/>
      <c r="BI588" s="335"/>
      <c r="BJ588" s="335"/>
      <c r="BK588" s="335"/>
      <c r="BL588" s="97" t="str">
        <f t="shared" si="1055"/>
        <v/>
      </c>
      <c r="BM588" s="993"/>
      <c r="BN588" s="335" t="str">
        <f t="shared" si="1136"/>
        <v/>
      </c>
      <c r="BO588" s="334"/>
      <c r="BP588" s="335"/>
      <c r="BQ588" s="335"/>
      <c r="BR588" s="335"/>
      <c r="BS588" s="335" t="str">
        <f t="shared" si="1137"/>
        <v/>
      </c>
      <c r="BT588" s="334"/>
      <c r="BU588" s="335"/>
      <c r="BV588" s="335"/>
      <c r="BW588" s="335"/>
      <c r="BX588" s="335" t="str">
        <f t="shared" si="1138"/>
        <v/>
      </c>
      <c r="BY588" s="334"/>
      <c r="BZ588" s="335"/>
      <c r="CA588" s="335"/>
      <c r="CB588" s="335"/>
      <c r="CC588" s="335" t="str">
        <f t="shared" si="1139"/>
        <v/>
      </c>
      <c r="CD588" s="334"/>
      <c r="CE588" s="335"/>
      <c r="CF588" s="335"/>
      <c r="CG588" s="335"/>
      <c r="CH588" s="997"/>
      <c r="CI588" s="97" t="str">
        <f t="shared" si="1140"/>
        <v/>
      </c>
      <c r="CJ588" s="998"/>
      <c r="CK588" s="335"/>
      <c r="CL588" s="97" t="str">
        <f t="shared" si="1141"/>
        <v/>
      </c>
      <c r="CM588" s="334"/>
      <c r="CN588" s="335"/>
      <c r="CO588" s="335"/>
      <c r="CP588" s="335"/>
      <c r="CQ588" s="97"/>
      <c r="CR588" s="334"/>
      <c r="CS588" s="335"/>
      <c r="CT588" s="335"/>
      <c r="CU588" s="335"/>
      <c r="CV588" s="97"/>
      <c r="CW588" s="334"/>
      <c r="CX588" s="335"/>
      <c r="CY588" s="335"/>
      <c r="CZ588" s="335"/>
      <c r="DA588" s="97"/>
      <c r="DB588" s="334"/>
      <c r="DC588" s="335"/>
      <c r="DD588" s="335"/>
      <c r="DE588" s="335"/>
      <c r="DF588" s="97" t="str">
        <f t="shared" si="1142"/>
        <v/>
      </c>
      <c r="DG588" s="993"/>
      <c r="DH588" s="335"/>
      <c r="DI588" s="97" t="str">
        <f t="shared" si="1063"/>
        <v/>
      </c>
      <c r="DJ588" s="334"/>
      <c r="DK588" s="335"/>
      <c r="DL588" s="335"/>
      <c r="DM588" s="97"/>
      <c r="DN588" s="334"/>
      <c r="DO588" s="335"/>
      <c r="DP588" s="335"/>
      <c r="DQ588" s="97"/>
      <c r="DR588" s="334"/>
      <c r="DS588" s="335"/>
      <c r="DT588" s="335"/>
      <c r="DU588" s="97"/>
      <c r="DV588" s="334"/>
      <c r="DW588" s="335"/>
      <c r="DX588" s="335"/>
      <c r="DY588" s="97" t="str">
        <f t="shared" si="1143"/>
        <v/>
      </c>
      <c r="DZ588" s="998"/>
      <c r="EA588" s="335"/>
      <c r="EB588" s="97" t="str">
        <f t="shared" si="1156"/>
        <v/>
      </c>
      <c r="EC588" s="334"/>
      <c r="ED588" s="335"/>
      <c r="EE588" s="335"/>
      <c r="EF588" s="97"/>
      <c r="EG588" s="334"/>
      <c r="EH588" s="335"/>
      <c r="EI588" s="335"/>
      <c r="EJ588" s="97"/>
      <c r="EK588" s="334"/>
      <c r="EL588" s="335"/>
      <c r="EM588" s="335"/>
      <c r="EN588" s="97"/>
      <c r="EO588" s="334"/>
      <c r="EP588" s="335"/>
      <c r="EQ588" s="335"/>
      <c r="ER588" s="97" t="str">
        <f t="shared" si="1144"/>
        <v/>
      </c>
      <c r="ES588" s="993"/>
      <c r="ET588" s="335"/>
      <c r="EU588" s="97" t="str">
        <f t="shared" si="1145"/>
        <v/>
      </c>
      <c r="EV588" s="334"/>
      <c r="EW588" s="335"/>
      <c r="EX588" s="335"/>
      <c r="EY588" s="97"/>
      <c r="EZ588" s="334"/>
      <c r="FA588" s="335"/>
      <c r="FB588" s="335"/>
      <c r="FC588" s="97"/>
      <c r="FD588" s="334"/>
      <c r="FE588" s="335"/>
      <c r="FF588" s="335"/>
      <c r="FG588" s="97"/>
      <c r="FH588" s="334"/>
      <c r="FI588" s="335"/>
      <c r="FJ588" s="335"/>
      <c r="FK588" s="97" t="str">
        <f t="shared" si="1146"/>
        <v/>
      </c>
      <c r="FL588" s="993"/>
      <c r="FM588" s="335"/>
      <c r="FN588" s="97" t="str">
        <f t="shared" si="1147"/>
        <v/>
      </c>
      <c r="FO588" s="334"/>
      <c r="FP588" s="335"/>
      <c r="FQ588" s="97"/>
      <c r="FR588" s="334"/>
      <c r="FS588" s="335"/>
      <c r="FT588" s="97"/>
      <c r="FU588" s="334"/>
      <c r="FV588" s="335"/>
      <c r="FW588" s="97"/>
      <c r="FX588" s="334"/>
      <c r="FY588" s="335"/>
      <c r="FZ588" s="97" t="str">
        <f t="shared" si="1148"/>
        <v/>
      </c>
      <c r="GA588" s="993"/>
      <c r="GB588" s="335"/>
      <c r="GC588" s="510" t="str">
        <f t="shared" si="1149"/>
        <v/>
      </c>
      <c r="GD588" s="336"/>
      <c r="GE588" s="337"/>
      <c r="GF588" s="337"/>
      <c r="GG588" s="337"/>
      <c r="GH588" s="337"/>
      <c r="GI588" s="510"/>
      <c r="GJ588" s="336"/>
      <c r="GK588" s="337"/>
      <c r="GL588" s="337"/>
      <c r="GM588" s="337"/>
      <c r="GN588" s="337"/>
      <c r="GO588" s="510"/>
      <c r="GP588" s="336"/>
      <c r="GQ588" s="337"/>
      <c r="GR588" s="337"/>
      <c r="GS588" s="337"/>
      <c r="GT588" s="337"/>
      <c r="GU588" s="510"/>
      <c r="GV588" s="336"/>
      <c r="GW588" s="337"/>
      <c r="GX588" s="337"/>
      <c r="GY588" s="337"/>
      <c r="GZ588" s="336"/>
      <c r="HA588" s="510" t="str">
        <f t="shared" si="1150"/>
        <v/>
      </c>
      <c r="HB588" s="994"/>
      <c r="HC588" s="337"/>
      <c r="HD588" s="510" t="str">
        <f t="shared" si="1151"/>
        <v/>
      </c>
      <c r="HE588" s="336"/>
      <c r="HF588" s="337"/>
      <c r="HG588" s="337"/>
      <c r="HH588" s="336"/>
      <c r="HI588" s="510"/>
      <c r="HJ588" s="336"/>
      <c r="HK588" s="337"/>
      <c r="HL588" s="337"/>
      <c r="HM588" s="336"/>
      <c r="HN588" s="510"/>
      <c r="HO588" s="336"/>
      <c r="HP588" s="337"/>
      <c r="HQ588" s="337"/>
      <c r="HR588" s="337"/>
      <c r="HS588" s="510"/>
      <c r="HT588" s="336"/>
      <c r="HU588" s="337"/>
      <c r="HV588" s="337"/>
      <c r="HW588" s="337"/>
      <c r="HX588" s="97" t="str">
        <f t="shared" si="1152"/>
        <v/>
      </c>
      <c r="HY588" s="994"/>
      <c r="HZ588" s="337"/>
      <c r="IA588" s="510" t="str">
        <f t="shared" si="1153"/>
        <v/>
      </c>
      <c r="IB588" s="336"/>
      <c r="IC588" s="337"/>
      <c r="ID588" s="337"/>
      <c r="IE588" s="510"/>
      <c r="IF588" s="336"/>
      <c r="IG588" s="337"/>
      <c r="IH588" s="337"/>
      <c r="II588" s="510"/>
      <c r="IJ588" s="336"/>
      <c r="IK588" s="337"/>
      <c r="IL588" s="337"/>
      <c r="IM588" s="510"/>
      <c r="IN588" s="336"/>
      <c r="IO588" s="337"/>
      <c r="IP588" s="337"/>
      <c r="IQ588" s="97" t="str">
        <f t="shared" si="1154"/>
        <v/>
      </c>
      <c r="IR588" s="994"/>
      <c r="IS588" s="337"/>
      <c r="IT588" s="337"/>
      <c r="IU588" s="337"/>
      <c r="IV588" s="510" t="str">
        <f t="shared" si="1155"/>
        <v/>
      </c>
      <c r="IW588" s="995"/>
    </row>
    <row r="589" spans="1:257" x14ac:dyDescent="0.25">
      <c r="A589" s="996"/>
      <c r="B589" s="507">
        <v>7</v>
      </c>
      <c r="C589" s="97" t="str">
        <f>IF(Proponentes!B580&gt;0,Proponentes!B580,"")</f>
        <v/>
      </c>
      <c r="D589" s="335"/>
      <c r="E589" s="335"/>
      <c r="F589" s="334"/>
      <c r="G589" s="335"/>
      <c r="H589" s="335"/>
      <c r="I589" s="335"/>
      <c r="J589" s="335"/>
      <c r="K589" s="335"/>
      <c r="L589" s="335"/>
      <c r="M589" s="334"/>
      <c r="N589" s="335"/>
      <c r="O589" s="335"/>
      <c r="P589" s="335"/>
      <c r="Q589" s="335"/>
      <c r="R589" s="335"/>
      <c r="S589" s="335"/>
      <c r="T589" s="334"/>
      <c r="U589" s="335"/>
      <c r="V589" s="335"/>
      <c r="W589" s="335"/>
      <c r="X589" s="335"/>
      <c r="Y589" s="335"/>
      <c r="Z589" s="335"/>
      <c r="AA589" s="334"/>
      <c r="AB589" s="335"/>
      <c r="AC589" s="335"/>
      <c r="AD589" s="335"/>
      <c r="AE589" s="335"/>
      <c r="AF589" s="335"/>
      <c r="AG589" s="97" t="str">
        <f t="shared" si="1133"/>
        <v/>
      </c>
      <c r="AH589" s="993"/>
      <c r="AI589" s="335"/>
      <c r="AJ589" s="335" t="str">
        <f t="shared" si="1134"/>
        <v/>
      </c>
      <c r="AK589" s="335"/>
      <c r="AL589" s="334"/>
      <c r="AM589" s="335"/>
      <c r="AN589" s="335"/>
      <c r="AO589" s="335"/>
      <c r="AP589" s="335"/>
      <c r="AQ589" s="335"/>
      <c r="AR589" s="335"/>
      <c r="AS589" s="334"/>
      <c r="AT589" s="335"/>
      <c r="AU589" s="335"/>
      <c r="AV589" s="335"/>
      <c r="AW589" s="335"/>
      <c r="AX589" s="335"/>
      <c r="AY589" s="335"/>
      <c r="AZ589" s="334"/>
      <c r="BA589" s="335"/>
      <c r="BB589" s="335"/>
      <c r="BC589" s="335"/>
      <c r="BD589" s="335"/>
      <c r="BE589" s="335"/>
      <c r="BF589" s="335"/>
      <c r="BG589" s="334"/>
      <c r="BH589" s="335"/>
      <c r="BI589" s="335"/>
      <c r="BJ589" s="335"/>
      <c r="BK589" s="335"/>
      <c r="BL589" s="97" t="str">
        <f t="shared" si="1055"/>
        <v/>
      </c>
      <c r="BM589" s="993"/>
      <c r="BN589" s="335" t="str">
        <f t="shared" si="1136"/>
        <v/>
      </c>
      <c r="BO589" s="334"/>
      <c r="BP589" s="335"/>
      <c r="BQ589" s="335"/>
      <c r="BR589" s="335"/>
      <c r="BS589" s="335" t="str">
        <f t="shared" si="1137"/>
        <v/>
      </c>
      <c r="BT589" s="334"/>
      <c r="BU589" s="335"/>
      <c r="BV589" s="335"/>
      <c r="BW589" s="335"/>
      <c r="BX589" s="335" t="str">
        <f t="shared" si="1138"/>
        <v/>
      </c>
      <c r="BY589" s="334"/>
      <c r="BZ589" s="335"/>
      <c r="CA589" s="335"/>
      <c r="CB589" s="335"/>
      <c r="CC589" s="335" t="str">
        <f t="shared" si="1139"/>
        <v/>
      </c>
      <c r="CD589" s="334"/>
      <c r="CE589" s="335"/>
      <c r="CF589" s="335"/>
      <c r="CG589" s="335"/>
      <c r="CH589" s="997"/>
      <c r="CI589" s="97" t="str">
        <f t="shared" si="1140"/>
        <v/>
      </c>
      <c r="CJ589" s="998"/>
      <c r="CK589" s="335"/>
      <c r="CL589" s="97" t="str">
        <f t="shared" si="1141"/>
        <v/>
      </c>
      <c r="CM589" s="334"/>
      <c r="CN589" s="335"/>
      <c r="CO589" s="335"/>
      <c r="CP589" s="335"/>
      <c r="CQ589" s="97"/>
      <c r="CR589" s="334"/>
      <c r="CS589" s="335"/>
      <c r="CT589" s="335"/>
      <c r="CU589" s="335"/>
      <c r="CV589" s="97"/>
      <c r="CW589" s="334"/>
      <c r="CX589" s="335"/>
      <c r="CY589" s="335"/>
      <c r="CZ589" s="335"/>
      <c r="DA589" s="97"/>
      <c r="DB589" s="334"/>
      <c r="DC589" s="335"/>
      <c r="DD589" s="335"/>
      <c r="DE589" s="335"/>
      <c r="DF589" s="97" t="str">
        <f t="shared" si="1142"/>
        <v/>
      </c>
      <c r="DG589" s="993"/>
      <c r="DH589" s="335"/>
      <c r="DI589" s="97" t="str">
        <f t="shared" si="1063"/>
        <v/>
      </c>
      <c r="DJ589" s="334"/>
      <c r="DK589" s="335"/>
      <c r="DL589" s="335"/>
      <c r="DM589" s="97"/>
      <c r="DN589" s="334"/>
      <c r="DO589" s="335"/>
      <c r="DP589" s="335"/>
      <c r="DQ589" s="97"/>
      <c r="DR589" s="334"/>
      <c r="DS589" s="335"/>
      <c r="DT589" s="335"/>
      <c r="DU589" s="97"/>
      <c r="DV589" s="334"/>
      <c r="DW589" s="335"/>
      <c r="DX589" s="335"/>
      <c r="DY589" s="97" t="str">
        <f t="shared" si="1143"/>
        <v/>
      </c>
      <c r="DZ589" s="998"/>
      <c r="EA589" s="335"/>
      <c r="EB589" s="97" t="str">
        <f t="shared" si="1156"/>
        <v/>
      </c>
      <c r="EC589" s="334"/>
      <c r="ED589" s="335"/>
      <c r="EE589" s="335"/>
      <c r="EF589" s="97"/>
      <c r="EG589" s="334"/>
      <c r="EH589" s="335"/>
      <c r="EI589" s="335"/>
      <c r="EJ589" s="97"/>
      <c r="EK589" s="334"/>
      <c r="EL589" s="335"/>
      <c r="EM589" s="335"/>
      <c r="EN589" s="97"/>
      <c r="EO589" s="334"/>
      <c r="EP589" s="335"/>
      <c r="EQ589" s="335"/>
      <c r="ER589" s="97" t="str">
        <f t="shared" si="1144"/>
        <v/>
      </c>
      <c r="ES589" s="993"/>
      <c r="ET589" s="335"/>
      <c r="EU589" s="97" t="str">
        <f t="shared" si="1145"/>
        <v/>
      </c>
      <c r="EV589" s="334"/>
      <c r="EW589" s="335"/>
      <c r="EX589" s="335"/>
      <c r="EY589" s="97"/>
      <c r="EZ589" s="334"/>
      <c r="FA589" s="335"/>
      <c r="FB589" s="335"/>
      <c r="FC589" s="97"/>
      <c r="FD589" s="334"/>
      <c r="FE589" s="335"/>
      <c r="FF589" s="335"/>
      <c r="FG589" s="97"/>
      <c r="FH589" s="334"/>
      <c r="FI589" s="335"/>
      <c r="FJ589" s="335"/>
      <c r="FK589" s="97" t="str">
        <f t="shared" si="1146"/>
        <v/>
      </c>
      <c r="FL589" s="993"/>
      <c r="FM589" s="335"/>
      <c r="FN589" s="97" t="str">
        <f t="shared" si="1147"/>
        <v/>
      </c>
      <c r="FO589" s="334"/>
      <c r="FP589" s="335"/>
      <c r="FQ589" s="97"/>
      <c r="FR589" s="334"/>
      <c r="FS589" s="335"/>
      <c r="FT589" s="97"/>
      <c r="FU589" s="334"/>
      <c r="FV589" s="335"/>
      <c r="FW589" s="97"/>
      <c r="FX589" s="334"/>
      <c r="FY589" s="335"/>
      <c r="FZ589" s="97" t="str">
        <f t="shared" si="1148"/>
        <v/>
      </c>
      <c r="GA589" s="993"/>
      <c r="GB589" s="335"/>
      <c r="GC589" s="510" t="str">
        <f t="shared" si="1149"/>
        <v/>
      </c>
      <c r="GD589" s="336"/>
      <c r="GE589" s="337"/>
      <c r="GF589" s="337"/>
      <c r="GG589" s="337"/>
      <c r="GH589" s="337"/>
      <c r="GI589" s="510"/>
      <c r="GJ589" s="336"/>
      <c r="GK589" s="337"/>
      <c r="GL589" s="337"/>
      <c r="GM589" s="337"/>
      <c r="GN589" s="337"/>
      <c r="GO589" s="510"/>
      <c r="GP589" s="336"/>
      <c r="GQ589" s="337"/>
      <c r="GR589" s="337"/>
      <c r="GS589" s="337"/>
      <c r="GT589" s="337"/>
      <c r="GU589" s="510"/>
      <c r="GV589" s="336"/>
      <c r="GW589" s="337"/>
      <c r="GX589" s="337"/>
      <c r="GY589" s="337"/>
      <c r="GZ589" s="336"/>
      <c r="HA589" s="510" t="str">
        <f t="shared" si="1150"/>
        <v/>
      </c>
      <c r="HB589" s="994"/>
      <c r="HC589" s="337"/>
      <c r="HD589" s="510" t="str">
        <f t="shared" si="1151"/>
        <v/>
      </c>
      <c r="HE589" s="336"/>
      <c r="HF589" s="337"/>
      <c r="HG589" s="337"/>
      <c r="HH589" s="336"/>
      <c r="HI589" s="510"/>
      <c r="HJ589" s="336"/>
      <c r="HK589" s="337"/>
      <c r="HL589" s="337"/>
      <c r="HM589" s="336"/>
      <c r="HN589" s="510"/>
      <c r="HO589" s="336"/>
      <c r="HP589" s="337"/>
      <c r="HQ589" s="337"/>
      <c r="HR589" s="337"/>
      <c r="HS589" s="510"/>
      <c r="HT589" s="336"/>
      <c r="HU589" s="337"/>
      <c r="HV589" s="337"/>
      <c r="HW589" s="337"/>
      <c r="HX589" s="97" t="str">
        <f t="shared" si="1152"/>
        <v/>
      </c>
      <c r="HY589" s="994"/>
      <c r="HZ589" s="337"/>
      <c r="IA589" s="510" t="str">
        <f t="shared" si="1153"/>
        <v/>
      </c>
      <c r="IB589" s="336"/>
      <c r="IC589" s="337"/>
      <c r="ID589" s="337"/>
      <c r="IE589" s="510"/>
      <c r="IF589" s="336"/>
      <c r="IG589" s="337"/>
      <c r="IH589" s="337"/>
      <c r="II589" s="510"/>
      <c r="IJ589" s="336"/>
      <c r="IK589" s="337"/>
      <c r="IL589" s="337"/>
      <c r="IM589" s="510"/>
      <c r="IN589" s="336"/>
      <c r="IO589" s="337"/>
      <c r="IP589" s="337"/>
      <c r="IQ589" s="97" t="str">
        <f t="shared" si="1154"/>
        <v/>
      </c>
      <c r="IR589" s="994"/>
      <c r="IS589" s="337"/>
      <c r="IT589" s="337"/>
      <c r="IU589" s="337"/>
      <c r="IV589" s="510" t="str">
        <f t="shared" si="1155"/>
        <v/>
      </c>
      <c r="IW589" s="995"/>
    </row>
    <row r="590" spans="1:257" x14ac:dyDescent="0.25">
      <c r="A590" s="996"/>
      <c r="B590" s="507">
        <v>8</v>
      </c>
      <c r="C590" s="97" t="str">
        <f>IF(Proponentes!B581&gt;0,Proponentes!B581,"")</f>
        <v/>
      </c>
      <c r="D590" s="335"/>
      <c r="E590" s="335"/>
      <c r="F590" s="334"/>
      <c r="G590" s="335"/>
      <c r="H590" s="335"/>
      <c r="I590" s="335"/>
      <c r="J590" s="335"/>
      <c r="K590" s="335"/>
      <c r="L590" s="335"/>
      <c r="M590" s="334"/>
      <c r="N590" s="335"/>
      <c r="O590" s="335"/>
      <c r="P590" s="335"/>
      <c r="Q590" s="335"/>
      <c r="R590" s="335"/>
      <c r="S590" s="335"/>
      <c r="T590" s="334"/>
      <c r="U590" s="335"/>
      <c r="V590" s="335"/>
      <c r="W590" s="335"/>
      <c r="X590" s="335"/>
      <c r="Y590" s="335"/>
      <c r="Z590" s="335"/>
      <c r="AA590" s="334"/>
      <c r="AB590" s="335"/>
      <c r="AC590" s="335"/>
      <c r="AD590" s="335"/>
      <c r="AE590" s="335"/>
      <c r="AF590" s="335"/>
      <c r="AG590" s="97" t="str">
        <f t="shared" si="1133"/>
        <v/>
      </c>
      <c r="AH590" s="993"/>
      <c r="AI590" s="335"/>
      <c r="AJ590" s="335" t="str">
        <f t="shared" si="1134"/>
        <v/>
      </c>
      <c r="AK590" s="335"/>
      <c r="AL590" s="334"/>
      <c r="AM590" s="335"/>
      <c r="AN590" s="335"/>
      <c r="AO590" s="335"/>
      <c r="AP590" s="335"/>
      <c r="AQ590" s="335"/>
      <c r="AR590" s="335"/>
      <c r="AS590" s="334"/>
      <c r="AT590" s="335"/>
      <c r="AU590" s="335"/>
      <c r="AV590" s="335"/>
      <c r="AW590" s="335"/>
      <c r="AX590" s="335"/>
      <c r="AY590" s="335"/>
      <c r="AZ590" s="334"/>
      <c r="BA590" s="335"/>
      <c r="BB590" s="335"/>
      <c r="BC590" s="335"/>
      <c r="BD590" s="335"/>
      <c r="BE590" s="335"/>
      <c r="BF590" s="335"/>
      <c r="BG590" s="334"/>
      <c r="BH590" s="335"/>
      <c r="BI590" s="335"/>
      <c r="BJ590" s="335"/>
      <c r="BK590" s="335"/>
      <c r="BL590" s="97" t="str">
        <f t="shared" si="1055"/>
        <v/>
      </c>
      <c r="BM590" s="993"/>
      <c r="BN590" s="335" t="str">
        <f t="shared" si="1136"/>
        <v/>
      </c>
      <c r="BO590" s="334"/>
      <c r="BP590" s="335"/>
      <c r="BQ590" s="335"/>
      <c r="BR590" s="335"/>
      <c r="BS590" s="335" t="str">
        <f t="shared" si="1137"/>
        <v/>
      </c>
      <c r="BT590" s="334"/>
      <c r="BU590" s="335"/>
      <c r="BV590" s="335"/>
      <c r="BW590" s="335"/>
      <c r="BX590" s="335" t="str">
        <f t="shared" si="1138"/>
        <v/>
      </c>
      <c r="BY590" s="334"/>
      <c r="BZ590" s="335"/>
      <c r="CA590" s="335"/>
      <c r="CB590" s="335"/>
      <c r="CC590" s="335" t="str">
        <f t="shared" si="1139"/>
        <v/>
      </c>
      <c r="CD590" s="334"/>
      <c r="CE590" s="335"/>
      <c r="CF590" s="335"/>
      <c r="CG590" s="335"/>
      <c r="CH590" s="997"/>
      <c r="CI590" s="97" t="str">
        <f t="shared" si="1140"/>
        <v/>
      </c>
      <c r="CJ590" s="998"/>
      <c r="CK590" s="335"/>
      <c r="CL590" s="97" t="str">
        <f t="shared" si="1141"/>
        <v/>
      </c>
      <c r="CM590" s="334"/>
      <c r="CN590" s="335"/>
      <c r="CO590" s="335"/>
      <c r="CP590" s="335"/>
      <c r="CQ590" s="97"/>
      <c r="CR590" s="334"/>
      <c r="CS590" s="335"/>
      <c r="CT590" s="335"/>
      <c r="CU590" s="335"/>
      <c r="CV590" s="97"/>
      <c r="CW590" s="334"/>
      <c r="CX590" s="335"/>
      <c r="CY590" s="335"/>
      <c r="CZ590" s="335"/>
      <c r="DA590" s="97"/>
      <c r="DB590" s="334"/>
      <c r="DC590" s="335"/>
      <c r="DD590" s="335"/>
      <c r="DE590" s="335"/>
      <c r="DF590" s="97" t="str">
        <f t="shared" si="1142"/>
        <v/>
      </c>
      <c r="DG590" s="993"/>
      <c r="DH590" s="335"/>
      <c r="DI590" s="97" t="str">
        <f t="shared" si="1063"/>
        <v/>
      </c>
      <c r="DJ590" s="334"/>
      <c r="DK590" s="335"/>
      <c r="DL590" s="335"/>
      <c r="DM590" s="97"/>
      <c r="DN590" s="334"/>
      <c r="DO590" s="335"/>
      <c r="DP590" s="335"/>
      <c r="DQ590" s="97"/>
      <c r="DR590" s="334"/>
      <c r="DS590" s="335"/>
      <c r="DT590" s="335"/>
      <c r="DU590" s="97"/>
      <c r="DV590" s="334"/>
      <c r="DW590" s="335"/>
      <c r="DX590" s="335"/>
      <c r="DY590" s="97" t="str">
        <f t="shared" si="1143"/>
        <v/>
      </c>
      <c r="DZ590" s="998"/>
      <c r="EA590" s="335"/>
      <c r="EB590" s="97" t="str">
        <f t="shared" si="1156"/>
        <v/>
      </c>
      <c r="EC590" s="334"/>
      <c r="ED590" s="335"/>
      <c r="EE590" s="335"/>
      <c r="EF590" s="97"/>
      <c r="EG590" s="334"/>
      <c r="EH590" s="335"/>
      <c r="EI590" s="335"/>
      <c r="EJ590" s="97"/>
      <c r="EK590" s="334"/>
      <c r="EL590" s="335"/>
      <c r="EM590" s="335"/>
      <c r="EN590" s="97"/>
      <c r="EO590" s="334"/>
      <c r="EP590" s="335"/>
      <c r="EQ590" s="335"/>
      <c r="ER590" s="97" t="str">
        <f t="shared" si="1144"/>
        <v/>
      </c>
      <c r="ES590" s="993"/>
      <c r="ET590" s="335"/>
      <c r="EU590" s="97" t="str">
        <f t="shared" si="1145"/>
        <v/>
      </c>
      <c r="EV590" s="334"/>
      <c r="EW590" s="335"/>
      <c r="EX590" s="335"/>
      <c r="EY590" s="97"/>
      <c r="EZ590" s="334"/>
      <c r="FA590" s="335"/>
      <c r="FB590" s="335"/>
      <c r="FC590" s="97"/>
      <c r="FD590" s="334"/>
      <c r="FE590" s="335"/>
      <c r="FF590" s="335"/>
      <c r="FG590" s="97"/>
      <c r="FH590" s="334"/>
      <c r="FI590" s="335"/>
      <c r="FJ590" s="335"/>
      <c r="FK590" s="97" t="str">
        <f t="shared" si="1146"/>
        <v/>
      </c>
      <c r="FL590" s="993"/>
      <c r="FM590" s="335"/>
      <c r="FN590" s="97" t="str">
        <f t="shared" si="1147"/>
        <v/>
      </c>
      <c r="FO590" s="334"/>
      <c r="FP590" s="335"/>
      <c r="FQ590" s="97"/>
      <c r="FR590" s="334"/>
      <c r="FS590" s="335"/>
      <c r="FT590" s="97"/>
      <c r="FU590" s="334"/>
      <c r="FV590" s="335"/>
      <c r="FW590" s="97"/>
      <c r="FX590" s="334"/>
      <c r="FY590" s="335"/>
      <c r="FZ590" s="97" t="str">
        <f t="shared" si="1148"/>
        <v/>
      </c>
      <c r="GA590" s="993"/>
      <c r="GB590" s="335"/>
      <c r="GC590" s="510" t="str">
        <f t="shared" si="1149"/>
        <v/>
      </c>
      <c r="GD590" s="336"/>
      <c r="GE590" s="337"/>
      <c r="GF590" s="337"/>
      <c r="GG590" s="337"/>
      <c r="GH590" s="337"/>
      <c r="GI590" s="510"/>
      <c r="GJ590" s="336"/>
      <c r="GK590" s="337"/>
      <c r="GL590" s="337"/>
      <c r="GM590" s="337"/>
      <c r="GN590" s="337"/>
      <c r="GO590" s="510"/>
      <c r="GP590" s="336"/>
      <c r="GQ590" s="337"/>
      <c r="GR590" s="337"/>
      <c r="GS590" s="337"/>
      <c r="GT590" s="337"/>
      <c r="GU590" s="510"/>
      <c r="GV590" s="336"/>
      <c r="GW590" s="337"/>
      <c r="GX590" s="337"/>
      <c r="GY590" s="337"/>
      <c r="GZ590" s="336"/>
      <c r="HA590" s="510" t="str">
        <f t="shared" si="1150"/>
        <v/>
      </c>
      <c r="HB590" s="994"/>
      <c r="HC590" s="337"/>
      <c r="HD590" s="510" t="str">
        <f t="shared" si="1151"/>
        <v/>
      </c>
      <c r="HE590" s="336"/>
      <c r="HF590" s="337"/>
      <c r="HG590" s="337"/>
      <c r="HH590" s="336"/>
      <c r="HI590" s="510"/>
      <c r="HJ590" s="336"/>
      <c r="HK590" s="337"/>
      <c r="HL590" s="337"/>
      <c r="HM590" s="336"/>
      <c r="HN590" s="510"/>
      <c r="HO590" s="336"/>
      <c r="HP590" s="337"/>
      <c r="HQ590" s="337"/>
      <c r="HR590" s="337"/>
      <c r="HS590" s="510"/>
      <c r="HT590" s="336"/>
      <c r="HU590" s="337"/>
      <c r="HV590" s="337"/>
      <c r="HW590" s="337"/>
      <c r="HX590" s="97" t="str">
        <f t="shared" si="1152"/>
        <v/>
      </c>
      <c r="HY590" s="994"/>
      <c r="HZ590" s="337"/>
      <c r="IA590" s="510" t="str">
        <f t="shared" si="1153"/>
        <v/>
      </c>
      <c r="IB590" s="336"/>
      <c r="IC590" s="337"/>
      <c r="ID590" s="337"/>
      <c r="IE590" s="510"/>
      <c r="IF590" s="336"/>
      <c r="IG590" s="337"/>
      <c r="IH590" s="337"/>
      <c r="II590" s="510"/>
      <c r="IJ590" s="336"/>
      <c r="IK590" s="337"/>
      <c r="IL590" s="337"/>
      <c r="IM590" s="510"/>
      <c r="IN590" s="336"/>
      <c r="IO590" s="337"/>
      <c r="IP590" s="337"/>
      <c r="IQ590" s="97" t="str">
        <f t="shared" si="1154"/>
        <v/>
      </c>
      <c r="IR590" s="994"/>
      <c r="IS590" s="337"/>
      <c r="IT590" s="337"/>
      <c r="IU590" s="337"/>
      <c r="IV590" s="510" t="str">
        <f t="shared" si="1155"/>
        <v/>
      </c>
      <c r="IW590" s="995"/>
    </row>
    <row r="591" spans="1:257" x14ac:dyDescent="0.25">
      <c r="A591" s="996"/>
      <c r="B591" s="507">
        <v>9</v>
      </c>
      <c r="C591" s="97" t="str">
        <f>IF(Proponentes!B582&gt;0,Proponentes!B582,"")</f>
        <v/>
      </c>
      <c r="D591" s="335"/>
      <c r="E591" s="335"/>
      <c r="F591" s="334"/>
      <c r="G591" s="335"/>
      <c r="H591" s="335"/>
      <c r="I591" s="335"/>
      <c r="J591" s="335"/>
      <c r="K591" s="335"/>
      <c r="L591" s="335"/>
      <c r="M591" s="334"/>
      <c r="N591" s="335"/>
      <c r="O591" s="335"/>
      <c r="P591" s="335"/>
      <c r="Q591" s="335"/>
      <c r="R591" s="335"/>
      <c r="S591" s="335"/>
      <c r="T591" s="334"/>
      <c r="U591" s="335"/>
      <c r="V591" s="335"/>
      <c r="W591" s="335"/>
      <c r="X591" s="335"/>
      <c r="Y591" s="335"/>
      <c r="Z591" s="335"/>
      <c r="AA591" s="334"/>
      <c r="AB591" s="335"/>
      <c r="AC591" s="335"/>
      <c r="AD591" s="335"/>
      <c r="AE591" s="335"/>
      <c r="AF591" s="335"/>
      <c r="AG591" s="97" t="str">
        <f t="shared" si="1133"/>
        <v/>
      </c>
      <c r="AH591" s="993"/>
      <c r="AI591" s="335"/>
      <c r="AJ591" s="335" t="str">
        <f t="shared" si="1134"/>
        <v/>
      </c>
      <c r="AK591" s="335"/>
      <c r="AL591" s="334"/>
      <c r="AM591" s="335"/>
      <c r="AN591" s="335"/>
      <c r="AO591" s="335"/>
      <c r="AP591" s="335"/>
      <c r="AQ591" s="335"/>
      <c r="AR591" s="335"/>
      <c r="AS591" s="334"/>
      <c r="AT591" s="335"/>
      <c r="AU591" s="335"/>
      <c r="AV591" s="335"/>
      <c r="AW591" s="335"/>
      <c r="AX591" s="335"/>
      <c r="AY591" s="335"/>
      <c r="AZ591" s="334"/>
      <c r="BA591" s="335"/>
      <c r="BB591" s="335"/>
      <c r="BC591" s="335"/>
      <c r="BD591" s="335"/>
      <c r="BE591" s="335"/>
      <c r="BF591" s="335"/>
      <c r="BG591" s="334"/>
      <c r="BH591" s="335"/>
      <c r="BI591" s="335"/>
      <c r="BJ591" s="335"/>
      <c r="BK591" s="335"/>
      <c r="BL591" s="97" t="str">
        <f t="shared" si="1055"/>
        <v/>
      </c>
      <c r="BM591" s="993"/>
      <c r="BN591" s="335" t="str">
        <f t="shared" si="1136"/>
        <v/>
      </c>
      <c r="BO591" s="334"/>
      <c r="BP591" s="335"/>
      <c r="BQ591" s="335"/>
      <c r="BR591" s="335"/>
      <c r="BS591" s="335" t="str">
        <f t="shared" si="1137"/>
        <v/>
      </c>
      <c r="BT591" s="334"/>
      <c r="BU591" s="335"/>
      <c r="BV591" s="335"/>
      <c r="BW591" s="335"/>
      <c r="BX591" s="335" t="str">
        <f t="shared" si="1138"/>
        <v/>
      </c>
      <c r="BY591" s="334"/>
      <c r="BZ591" s="335"/>
      <c r="CA591" s="335"/>
      <c r="CB591" s="335"/>
      <c r="CC591" s="335" t="str">
        <f t="shared" si="1139"/>
        <v/>
      </c>
      <c r="CD591" s="334"/>
      <c r="CE591" s="335"/>
      <c r="CF591" s="335"/>
      <c r="CG591" s="335"/>
      <c r="CH591" s="997"/>
      <c r="CI591" s="97" t="str">
        <f t="shared" si="1140"/>
        <v/>
      </c>
      <c r="CJ591" s="998"/>
      <c r="CK591" s="335"/>
      <c r="CL591" s="97" t="str">
        <f t="shared" si="1141"/>
        <v/>
      </c>
      <c r="CM591" s="334"/>
      <c r="CN591" s="335"/>
      <c r="CO591" s="335"/>
      <c r="CP591" s="335"/>
      <c r="CQ591" s="97"/>
      <c r="CR591" s="334"/>
      <c r="CS591" s="335"/>
      <c r="CT591" s="335"/>
      <c r="CU591" s="335"/>
      <c r="CV591" s="97"/>
      <c r="CW591" s="334"/>
      <c r="CX591" s="335"/>
      <c r="CY591" s="335"/>
      <c r="CZ591" s="335"/>
      <c r="DA591" s="97"/>
      <c r="DB591" s="334"/>
      <c r="DC591" s="335"/>
      <c r="DD591" s="335"/>
      <c r="DE591" s="335"/>
      <c r="DF591" s="97" t="str">
        <f t="shared" si="1142"/>
        <v/>
      </c>
      <c r="DG591" s="993"/>
      <c r="DH591" s="335"/>
      <c r="DI591" s="97" t="str">
        <f t="shared" si="1063"/>
        <v/>
      </c>
      <c r="DJ591" s="334"/>
      <c r="DK591" s="335"/>
      <c r="DL591" s="335"/>
      <c r="DM591" s="97"/>
      <c r="DN591" s="334"/>
      <c r="DO591" s="335"/>
      <c r="DP591" s="335"/>
      <c r="DQ591" s="97"/>
      <c r="DR591" s="334"/>
      <c r="DS591" s="335"/>
      <c r="DT591" s="335"/>
      <c r="DU591" s="97"/>
      <c r="DV591" s="334"/>
      <c r="DW591" s="335"/>
      <c r="DX591" s="335"/>
      <c r="DY591" s="97" t="str">
        <f t="shared" si="1143"/>
        <v/>
      </c>
      <c r="DZ591" s="998"/>
      <c r="EA591" s="335"/>
      <c r="EB591" s="97" t="str">
        <f t="shared" si="1156"/>
        <v/>
      </c>
      <c r="EC591" s="334"/>
      <c r="ED591" s="335"/>
      <c r="EE591" s="335"/>
      <c r="EF591" s="97"/>
      <c r="EG591" s="334"/>
      <c r="EH591" s="335"/>
      <c r="EI591" s="335"/>
      <c r="EJ591" s="97"/>
      <c r="EK591" s="334"/>
      <c r="EL591" s="335"/>
      <c r="EM591" s="335"/>
      <c r="EN591" s="97"/>
      <c r="EO591" s="334"/>
      <c r="EP591" s="335"/>
      <c r="EQ591" s="335"/>
      <c r="ER591" s="97" t="str">
        <f t="shared" si="1144"/>
        <v/>
      </c>
      <c r="ES591" s="993"/>
      <c r="ET591" s="335"/>
      <c r="EU591" s="97" t="str">
        <f t="shared" si="1145"/>
        <v/>
      </c>
      <c r="EV591" s="334"/>
      <c r="EW591" s="335"/>
      <c r="EX591" s="335"/>
      <c r="EY591" s="97"/>
      <c r="EZ591" s="334"/>
      <c r="FA591" s="335"/>
      <c r="FB591" s="335"/>
      <c r="FC591" s="97"/>
      <c r="FD591" s="334"/>
      <c r="FE591" s="335"/>
      <c r="FF591" s="335"/>
      <c r="FG591" s="97"/>
      <c r="FH591" s="334"/>
      <c r="FI591" s="335"/>
      <c r="FJ591" s="335"/>
      <c r="FK591" s="97" t="str">
        <f t="shared" si="1146"/>
        <v/>
      </c>
      <c r="FL591" s="993"/>
      <c r="FM591" s="335"/>
      <c r="FN591" s="97" t="str">
        <f t="shared" si="1147"/>
        <v/>
      </c>
      <c r="FO591" s="334"/>
      <c r="FP591" s="335"/>
      <c r="FQ591" s="97"/>
      <c r="FR591" s="334"/>
      <c r="FS591" s="335"/>
      <c r="FT591" s="97"/>
      <c r="FU591" s="334"/>
      <c r="FV591" s="335"/>
      <c r="FW591" s="97"/>
      <c r="FX591" s="334"/>
      <c r="FY591" s="335"/>
      <c r="FZ591" s="97" t="str">
        <f t="shared" si="1148"/>
        <v/>
      </c>
      <c r="GA591" s="993"/>
      <c r="GB591" s="335"/>
      <c r="GC591" s="510" t="str">
        <f t="shared" si="1149"/>
        <v/>
      </c>
      <c r="GD591" s="336"/>
      <c r="GE591" s="337"/>
      <c r="GF591" s="337"/>
      <c r="GG591" s="337"/>
      <c r="GH591" s="337"/>
      <c r="GI591" s="510"/>
      <c r="GJ591" s="336"/>
      <c r="GK591" s="337"/>
      <c r="GL591" s="337"/>
      <c r="GM591" s="337"/>
      <c r="GN591" s="337"/>
      <c r="GO591" s="510"/>
      <c r="GP591" s="336"/>
      <c r="GQ591" s="337"/>
      <c r="GR591" s="337"/>
      <c r="GS591" s="337"/>
      <c r="GT591" s="337"/>
      <c r="GU591" s="510"/>
      <c r="GV591" s="336"/>
      <c r="GW591" s="337"/>
      <c r="GX591" s="337"/>
      <c r="GY591" s="337"/>
      <c r="GZ591" s="336"/>
      <c r="HA591" s="510" t="str">
        <f t="shared" si="1150"/>
        <v/>
      </c>
      <c r="HB591" s="994"/>
      <c r="HC591" s="337"/>
      <c r="HD591" s="510" t="str">
        <f t="shared" si="1151"/>
        <v/>
      </c>
      <c r="HE591" s="336"/>
      <c r="HF591" s="337"/>
      <c r="HG591" s="337"/>
      <c r="HH591" s="336"/>
      <c r="HI591" s="510"/>
      <c r="HJ591" s="336"/>
      <c r="HK591" s="337"/>
      <c r="HL591" s="337"/>
      <c r="HM591" s="336"/>
      <c r="HN591" s="510"/>
      <c r="HO591" s="336"/>
      <c r="HP591" s="337"/>
      <c r="HQ591" s="337"/>
      <c r="HR591" s="337"/>
      <c r="HS591" s="510"/>
      <c r="HT591" s="336"/>
      <c r="HU591" s="337"/>
      <c r="HV591" s="337"/>
      <c r="HW591" s="337"/>
      <c r="HX591" s="97" t="str">
        <f t="shared" si="1152"/>
        <v/>
      </c>
      <c r="HY591" s="994"/>
      <c r="HZ591" s="337"/>
      <c r="IA591" s="510" t="str">
        <f t="shared" si="1153"/>
        <v/>
      </c>
      <c r="IB591" s="336"/>
      <c r="IC591" s="337"/>
      <c r="ID591" s="337"/>
      <c r="IE591" s="510"/>
      <c r="IF591" s="336"/>
      <c r="IG591" s="337"/>
      <c r="IH591" s="337"/>
      <c r="II591" s="510"/>
      <c r="IJ591" s="336"/>
      <c r="IK591" s="337"/>
      <c r="IL591" s="337"/>
      <c r="IM591" s="510"/>
      <c r="IN591" s="336"/>
      <c r="IO591" s="337"/>
      <c r="IP591" s="337"/>
      <c r="IQ591" s="97" t="str">
        <f t="shared" si="1154"/>
        <v/>
      </c>
      <c r="IR591" s="994"/>
      <c r="IS591" s="337"/>
      <c r="IT591" s="337"/>
      <c r="IU591" s="337"/>
      <c r="IV591" s="510" t="str">
        <f t="shared" si="1155"/>
        <v/>
      </c>
      <c r="IW591" s="995"/>
    </row>
    <row r="592" spans="1:257" x14ac:dyDescent="0.25">
      <c r="A592" s="996"/>
      <c r="B592" s="507">
        <v>10</v>
      </c>
      <c r="C592" s="97" t="str">
        <f>IF(Proponentes!B583&gt;0,Proponentes!B583,"")</f>
        <v/>
      </c>
      <c r="D592" s="335"/>
      <c r="E592" s="335"/>
      <c r="F592" s="334"/>
      <c r="G592" s="335"/>
      <c r="H592" s="335"/>
      <c r="I592" s="335"/>
      <c r="J592" s="335"/>
      <c r="K592" s="335"/>
      <c r="L592" s="335"/>
      <c r="M592" s="334"/>
      <c r="N592" s="335"/>
      <c r="O592" s="335"/>
      <c r="P592" s="335"/>
      <c r="Q592" s="335"/>
      <c r="R592" s="335"/>
      <c r="S592" s="335"/>
      <c r="T592" s="334"/>
      <c r="U592" s="335"/>
      <c r="V592" s="335"/>
      <c r="W592" s="335"/>
      <c r="X592" s="335"/>
      <c r="Y592" s="335"/>
      <c r="Z592" s="335"/>
      <c r="AA592" s="334"/>
      <c r="AB592" s="335"/>
      <c r="AC592" s="335"/>
      <c r="AD592" s="335"/>
      <c r="AE592" s="335"/>
      <c r="AF592" s="335"/>
      <c r="AG592" s="97" t="str">
        <f t="shared" si="1133"/>
        <v/>
      </c>
      <c r="AH592" s="993"/>
      <c r="AI592" s="335"/>
      <c r="AJ592" s="335" t="str">
        <f t="shared" si="1134"/>
        <v/>
      </c>
      <c r="AK592" s="335"/>
      <c r="AL592" s="334"/>
      <c r="AM592" s="335"/>
      <c r="AN592" s="335"/>
      <c r="AO592" s="335"/>
      <c r="AP592" s="335"/>
      <c r="AQ592" s="335"/>
      <c r="AR592" s="335"/>
      <c r="AS592" s="334"/>
      <c r="AT592" s="335"/>
      <c r="AU592" s="335"/>
      <c r="AV592" s="335"/>
      <c r="AW592" s="335"/>
      <c r="AX592" s="335"/>
      <c r="AY592" s="335"/>
      <c r="AZ592" s="334"/>
      <c r="BA592" s="335"/>
      <c r="BB592" s="335"/>
      <c r="BC592" s="335"/>
      <c r="BD592" s="335"/>
      <c r="BE592" s="335"/>
      <c r="BF592" s="335"/>
      <c r="BG592" s="334"/>
      <c r="BH592" s="335"/>
      <c r="BI592" s="335"/>
      <c r="BJ592" s="335"/>
      <c r="BK592" s="335"/>
      <c r="BL592" s="97" t="str">
        <f t="shared" si="1055"/>
        <v/>
      </c>
      <c r="BM592" s="993"/>
      <c r="BN592" s="335" t="str">
        <f t="shared" si="1136"/>
        <v/>
      </c>
      <c r="BO592" s="334"/>
      <c r="BP592" s="335"/>
      <c r="BQ592" s="335"/>
      <c r="BR592" s="335"/>
      <c r="BS592" s="335" t="str">
        <f t="shared" si="1137"/>
        <v/>
      </c>
      <c r="BT592" s="334"/>
      <c r="BU592" s="335"/>
      <c r="BV592" s="335"/>
      <c r="BW592" s="335"/>
      <c r="BX592" s="335" t="str">
        <f t="shared" si="1138"/>
        <v/>
      </c>
      <c r="BY592" s="334"/>
      <c r="BZ592" s="335"/>
      <c r="CA592" s="335"/>
      <c r="CB592" s="335"/>
      <c r="CC592" s="335" t="str">
        <f t="shared" si="1139"/>
        <v/>
      </c>
      <c r="CD592" s="334"/>
      <c r="CE592" s="335"/>
      <c r="CF592" s="335"/>
      <c r="CG592" s="335"/>
      <c r="CH592" s="997"/>
      <c r="CI592" s="97" t="str">
        <f t="shared" si="1140"/>
        <v/>
      </c>
      <c r="CJ592" s="998"/>
      <c r="CK592" s="335"/>
      <c r="CL592" s="97" t="str">
        <f t="shared" si="1141"/>
        <v/>
      </c>
      <c r="CM592" s="334"/>
      <c r="CN592" s="335"/>
      <c r="CO592" s="335"/>
      <c r="CP592" s="335"/>
      <c r="CQ592" s="97"/>
      <c r="CR592" s="334"/>
      <c r="CS592" s="335"/>
      <c r="CT592" s="335"/>
      <c r="CU592" s="335"/>
      <c r="CV592" s="97"/>
      <c r="CW592" s="334"/>
      <c r="CX592" s="335"/>
      <c r="CY592" s="335"/>
      <c r="CZ592" s="335"/>
      <c r="DA592" s="97"/>
      <c r="DB592" s="334"/>
      <c r="DC592" s="335"/>
      <c r="DD592" s="335"/>
      <c r="DE592" s="335"/>
      <c r="DF592" s="97" t="str">
        <f t="shared" si="1142"/>
        <v/>
      </c>
      <c r="DG592" s="993"/>
      <c r="DH592" s="335"/>
      <c r="DI592" s="97" t="str">
        <f t="shared" si="1063"/>
        <v/>
      </c>
      <c r="DJ592" s="334"/>
      <c r="DK592" s="335"/>
      <c r="DL592" s="335"/>
      <c r="DM592" s="97"/>
      <c r="DN592" s="334"/>
      <c r="DO592" s="335"/>
      <c r="DP592" s="335"/>
      <c r="DQ592" s="97"/>
      <c r="DR592" s="334"/>
      <c r="DS592" s="335"/>
      <c r="DT592" s="335"/>
      <c r="DU592" s="97"/>
      <c r="DV592" s="334"/>
      <c r="DW592" s="335"/>
      <c r="DX592" s="335"/>
      <c r="DY592" s="97" t="str">
        <f t="shared" si="1143"/>
        <v/>
      </c>
      <c r="DZ592" s="998"/>
      <c r="EA592" s="335"/>
      <c r="EB592" s="97" t="str">
        <f t="shared" si="1156"/>
        <v/>
      </c>
      <c r="EC592" s="334"/>
      <c r="ED592" s="335"/>
      <c r="EE592" s="335"/>
      <c r="EF592" s="97"/>
      <c r="EG592" s="334"/>
      <c r="EH592" s="335"/>
      <c r="EI592" s="335"/>
      <c r="EJ592" s="97"/>
      <c r="EK592" s="334"/>
      <c r="EL592" s="335"/>
      <c r="EM592" s="335"/>
      <c r="EN592" s="97"/>
      <c r="EO592" s="334"/>
      <c r="EP592" s="335"/>
      <c r="EQ592" s="335"/>
      <c r="ER592" s="97" t="str">
        <f t="shared" si="1144"/>
        <v/>
      </c>
      <c r="ES592" s="993"/>
      <c r="ET592" s="335"/>
      <c r="EU592" s="97" t="str">
        <f t="shared" si="1145"/>
        <v/>
      </c>
      <c r="EV592" s="334"/>
      <c r="EW592" s="335"/>
      <c r="EX592" s="335"/>
      <c r="EY592" s="97"/>
      <c r="EZ592" s="334"/>
      <c r="FA592" s="335"/>
      <c r="FB592" s="335"/>
      <c r="FC592" s="97"/>
      <c r="FD592" s="334"/>
      <c r="FE592" s="335"/>
      <c r="FF592" s="335"/>
      <c r="FG592" s="97"/>
      <c r="FH592" s="334"/>
      <c r="FI592" s="335"/>
      <c r="FJ592" s="335"/>
      <c r="FK592" s="97" t="str">
        <f t="shared" si="1146"/>
        <v/>
      </c>
      <c r="FL592" s="993"/>
      <c r="FM592" s="335"/>
      <c r="FN592" s="97" t="str">
        <f t="shared" si="1147"/>
        <v/>
      </c>
      <c r="FO592" s="334"/>
      <c r="FP592" s="335"/>
      <c r="FQ592" s="97"/>
      <c r="FR592" s="334"/>
      <c r="FS592" s="335"/>
      <c r="FT592" s="97"/>
      <c r="FU592" s="334"/>
      <c r="FV592" s="335"/>
      <c r="FW592" s="97"/>
      <c r="FX592" s="334"/>
      <c r="FY592" s="335"/>
      <c r="FZ592" s="97" t="str">
        <f t="shared" si="1148"/>
        <v/>
      </c>
      <c r="GA592" s="993"/>
      <c r="GB592" s="335"/>
      <c r="GC592" s="510" t="str">
        <f t="shared" si="1149"/>
        <v/>
      </c>
      <c r="GD592" s="336"/>
      <c r="GE592" s="337"/>
      <c r="GF592" s="337"/>
      <c r="GG592" s="337"/>
      <c r="GH592" s="337"/>
      <c r="GI592" s="510"/>
      <c r="GJ592" s="336"/>
      <c r="GK592" s="337"/>
      <c r="GL592" s="337"/>
      <c r="GM592" s="337"/>
      <c r="GN592" s="337"/>
      <c r="GO592" s="510"/>
      <c r="GP592" s="336"/>
      <c r="GQ592" s="337"/>
      <c r="GR592" s="337"/>
      <c r="GS592" s="337"/>
      <c r="GT592" s="337"/>
      <c r="GU592" s="510"/>
      <c r="GV592" s="336"/>
      <c r="GW592" s="337"/>
      <c r="GX592" s="337"/>
      <c r="GY592" s="337"/>
      <c r="GZ592" s="336"/>
      <c r="HA592" s="510" t="str">
        <f t="shared" si="1150"/>
        <v/>
      </c>
      <c r="HB592" s="994"/>
      <c r="HC592" s="337"/>
      <c r="HD592" s="510" t="str">
        <f t="shared" si="1151"/>
        <v/>
      </c>
      <c r="HE592" s="336"/>
      <c r="HF592" s="337"/>
      <c r="HG592" s="337"/>
      <c r="HH592" s="336"/>
      <c r="HI592" s="510"/>
      <c r="HJ592" s="336"/>
      <c r="HK592" s="337"/>
      <c r="HL592" s="337"/>
      <c r="HM592" s="336"/>
      <c r="HN592" s="510"/>
      <c r="HO592" s="336"/>
      <c r="HP592" s="337"/>
      <c r="HQ592" s="337"/>
      <c r="HR592" s="337"/>
      <c r="HS592" s="510"/>
      <c r="HT592" s="336"/>
      <c r="HU592" s="337"/>
      <c r="HV592" s="337"/>
      <c r="HW592" s="337"/>
      <c r="HX592" s="97" t="str">
        <f t="shared" si="1152"/>
        <v/>
      </c>
      <c r="HY592" s="994"/>
      <c r="HZ592" s="337"/>
      <c r="IA592" s="510" t="str">
        <f t="shared" si="1153"/>
        <v/>
      </c>
      <c r="IB592" s="336"/>
      <c r="IC592" s="337"/>
      <c r="ID592" s="337"/>
      <c r="IE592" s="510"/>
      <c r="IF592" s="336"/>
      <c r="IG592" s="337"/>
      <c r="IH592" s="337"/>
      <c r="II592" s="510"/>
      <c r="IJ592" s="336"/>
      <c r="IK592" s="337"/>
      <c r="IL592" s="337"/>
      <c r="IM592" s="510"/>
      <c r="IN592" s="336"/>
      <c r="IO592" s="337"/>
      <c r="IP592" s="337"/>
      <c r="IQ592" s="97" t="str">
        <f t="shared" si="1154"/>
        <v/>
      </c>
      <c r="IR592" s="994"/>
      <c r="IS592" s="337"/>
      <c r="IT592" s="337"/>
      <c r="IU592" s="337"/>
      <c r="IV592" s="510" t="str">
        <f t="shared" si="1155"/>
        <v/>
      </c>
      <c r="IW592" s="995"/>
    </row>
    <row r="593" spans="1:257" x14ac:dyDescent="0.25">
      <c r="A593" s="996"/>
      <c r="B593" s="507">
        <v>11</v>
      </c>
      <c r="C593" s="97" t="str">
        <f>IF(Proponentes!B584&gt;0,Proponentes!B584,"")</f>
        <v/>
      </c>
      <c r="D593" s="335"/>
      <c r="E593" s="335"/>
      <c r="F593" s="334"/>
      <c r="G593" s="335"/>
      <c r="H593" s="335"/>
      <c r="I593" s="335"/>
      <c r="J593" s="335"/>
      <c r="K593" s="335"/>
      <c r="L593" s="335"/>
      <c r="M593" s="334"/>
      <c r="N593" s="335"/>
      <c r="O593" s="335"/>
      <c r="P593" s="335"/>
      <c r="Q593" s="335"/>
      <c r="R593" s="335"/>
      <c r="S593" s="335"/>
      <c r="T593" s="334"/>
      <c r="U593" s="335"/>
      <c r="V593" s="335"/>
      <c r="W593" s="335"/>
      <c r="X593" s="335"/>
      <c r="Y593" s="335"/>
      <c r="Z593" s="335"/>
      <c r="AA593" s="334"/>
      <c r="AB593" s="335"/>
      <c r="AC593" s="335"/>
      <c r="AD593" s="335"/>
      <c r="AE593" s="335"/>
      <c r="AF593" s="335"/>
      <c r="AG593" s="97" t="str">
        <f t="shared" si="1133"/>
        <v/>
      </c>
      <c r="AH593" s="993"/>
      <c r="AI593" s="335"/>
      <c r="AJ593" s="335" t="str">
        <f t="shared" si="1134"/>
        <v/>
      </c>
      <c r="AK593" s="335"/>
      <c r="AL593" s="334"/>
      <c r="AM593" s="335"/>
      <c r="AN593" s="335"/>
      <c r="AO593" s="335"/>
      <c r="AP593" s="335"/>
      <c r="AQ593" s="335"/>
      <c r="AR593" s="335"/>
      <c r="AS593" s="334"/>
      <c r="AT593" s="335"/>
      <c r="AU593" s="335"/>
      <c r="AV593" s="335"/>
      <c r="AW593" s="335"/>
      <c r="AX593" s="335"/>
      <c r="AY593" s="335"/>
      <c r="AZ593" s="334"/>
      <c r="BA593" s="335"/>
      <c r="BB593" s="335"/>
      <c r="BC593" s="335"/>
      <c r="BD593" s="335"/>
      <c r="BE593" s="335"/>
      <c r="BF593" s="335"/>
      <c r="BG593" s="334"/>
      <c r="BH593" s="335"/>
      <c r="BI593" s="335"/>
      <c r="BJ593" s="335"/>
      <c r="BK593" s="335"/>
      <c r="BL593" s="97" t="str">
        <f t="shared" si="1055"/>
        <v/>
      </c>
      <c r="BM593" s="993"/>
      <c r="BN593" s="335" t="str">
        <f t="shared" si="1136"/>
        <v/>
      </c>
      <c r="BO593" s="334"/>
      <c r="BP593" s="335"/>
      <c r="BQ593" s="335"/>
      <c r="BR593" s="335"/>
      <c r="BS593" s="335" t="str">
        <f t="shared" si="1137"/>
        <v/>
      </c>
      <c r="BT593" s="334"/>
      <c r="BU593" s="335"/>
      <c r="BV593" s="335"/>
      <c r="BW593" s="335"/>
      <c r="BX593" s="335" t="str">
        <f t="shared" si="1138"/>
        <v/>
      </c>
      <c r="BY593" s="334"/>
      <c r="BZ593" s="335"/>
      <c r="CA593" s="335"/>
      <c r="CB593" s="335"/>
      <c r="CC593" s="335" t="str">
        <f t="shared" si="1139"/>
        <v/>
      </c>
      <c r="CD593" s="334"/>
      <c r="CE593" s="335"/>
      <c r="CF593" s="335"/>
      <c r="CG593" s="335"/>
      <c r="CH593" s="997"/>
      <c r="CI593" s="97" t="str">
        <f t="shared" si="1140"/>
        <v/>
      </c>
      <c r="CJ593" s="998"/>
      <c r="CK593" s="335"/>
      <c r="CL593" s="97" t="str">
        <f t="shared" si="1141"/>
        <v/>
      </c>
      <c r="CM593" s="334"/>
      <c r="CN593" s="335"/>
      <c r="CO593" s="335"/>
      <c r="CP593" s="335"/>
      <c r="CQ593" s="97"/>
      <c r="CR593" s="334"/>
      <c r="CS593" s="335"/>
      <c r="CT593" s="335"/>
      <c r="CU593" s="335"/>
      <c r="CV593" s="97"/>
      <c r="CW593" s="334"/>
      <c r="CX593" s="335"/>
      <c r="CY593" s="335"/>
      <c r="CZ593" s="335"/>
      <c r="DA593" s="97"/>
      <c r="DB593" s="334"/>
      <c r="DC593" s="335"/>
      <c r="DD593" s="335"/>
      <c r="DE593" s="335"/>
      <c r="DF593" s="97" t="str">
        <f t="shared" si="1142"/>
        <v/>
      </c>
      <c r="DG593" s="993"/>
      <c r="DH593" s="335"/>
      <c r="DI593" s="97" t="str">
        <f t="shared" si="1063"/>
        <v/>
      </c>
      <c r="DJ593" s="334"/>
      <c r="DK593" s="335"/>
      <c r="DL593" s="335"/>
      <c r="DM593" s="97"/>
      <c r="DN593" s="334"/>
      <c r="DO593" s="335"/>
      <c r="DP593" s="335"/>
      <c r="DQ593" s="97"/>
      <c r="DR593" s="334"/>
      <c r="DS593" s="335"/>
      <c r="DT593" s="335"/>
      <c r="DU593" s="97"/>
      <c r="DV593" s="334"/>
      <c r="DW593" s="335"/>
      <c r="DX593" s="335"/>
      <c r="DY593" s="97"/>
      <c r="DZ593" s="998"/>
      <c r="EA593" s="335"/>
      <c r="EB593" s="97" t="str">
        <f t="shared" si="1156"/>
        <v/>
      </c>
      <c r="EC593" s="334"/>
      <c r="ED593" s="335"/>
      <c r="EE593" s="335"/>
      <c r="EF593" s="97"/>
      <c r="EG593" s="334"/>
      <c r="EH593" s="335"/>
      <c r="EI593" s="335"/>
      <c r="EJ593" s="97"/>
      <c r="EK593" s="334"/>
      <c r="EL593" s="335"/>
      <c r="EM593" s="335"/>
      <c r="EN593" s="97"/>
      <c r="EO593" s="334"/>
      <c r="EP593" s="335"/>
      <c r="EQ593" s="335"/>
      <c r="ER593" s="97" t="str">
        <f t="shared" si="1144"/>
        <v/>
      </c>
      <c r="ES593" s="993"/>
      <c r="ET593" s="335"/>
      <c r="EU593" s="97" t="str">
        <f t="shared" si="1145"/>
        <v/>
      </c>
      <c r="EV593" s="334"/>
      <c r="EW593" s="335"/>
      <c r="EX593" s="335"/>
      <c r="EY593" s="97"/>
      <c r="EZ593" s="334"/>
      <c r="FA593" s="335"/>
      <c r="FB593" s="335"/>
      <c r="FC593" s="97"/>
      <c r="FD593" s="334"/>
      <c r="FE593" s="335"/>
      <c r="FF593" s="335"/>
      <c r="FG593" s="97"/>
      <c r="FH593" s="334"/>
      <c r="FI593" s="335"/>
      <c r="FJ593" s="335"/>
      <c r="FK593" s="97" t="str">
        <f t="shared" si="1146"/>
        <v/>
      </c>
      <c r="FL593" s="993"/>
      <c r="FM593" s="335"/>
      <c r="FN593" s="97" t="str">
        <f t="shared" si="1147"/>
        <v/>
      </c>
      <c r="FO593" s="334"/>
      <c r="FP593" s="335"/>
      <c r="FQ593" s="97"/>
      <c r="FR593" s="334"/>
      <c r="FS593" s="335"/>
      <c r="FT593" s="97"/>
      <c r="FU593" s="334"/>
      <c r="FV593" s="335"/>
      <c r="FW593" s="97"/>
      <c r="FX593" s="334"/>
      <c r="FY593" s="335"/>
      <c r="FZ593" s="97" t="str">
        <f t="shared" si="1148"/>
        <v/>
      </c>
      <c r="GA593" s="993"/>
      <c r="GB593" s="335"/>
      <c r="GC593" s="510" t="str">
        <f t="shared" si="1149"/>
        <v/>
      </c>
      <c r="GD593" s="336"/>
      <c r="GE593" s="337"/>
      <c r="GF593" s="337"/>
      <c r="GG593" s="337"/>
      <c r="GH593" s="337"/>
      <c r="GI593" s="510"/>
      <c r="GJ593" s="336"/>
      <c r="GK593" s="337"/>
      <c r="GL593" s="337"/>
      <c r="GM593" s="337"/>
      <c r="GN593" s="337"/>
      <c r="GO593" s="510"/>
      <c r="GP593" s="336"/>
      <c r="GQ593" s="337"/>
      <c r="GR593" s="337"/>
      <c r="GS593" s="337"/>
      <c r="GT593" s="337"/>
      <c r="GU593" s="510"/>
      <c r="GV593" s="336"/>
      <c r="GW593" s="337"/>
      <c r="GX593" s="337"/>
      <c r="GY593" s="337"/>
      <c r="GZ593" s="336"/>
      <c r="HA593" s="510" t="str">
        <f t="shared" si="1150"/>
        <v/>
      </c>
      <c r="HB593" s="994"/>
      <c r="HC593" s="337"/>
      <c r="HD593" s="510" t="str">
        <f t="shared" si="1151"/>
        <v/>
      </c>
      <c r="HE593" s="336"/>
      <c r="HF593" s="337"/>
      <c r="HG593" s="337"/>
      <c r="HH593" s="336"/>
      <c r="HI593" s="510"/>
      <c r="HJ593" s="336"/>
      <c r="HK593" s="337"/>
      <c r="HL593" s="337"/>
      <c r="HM593" s="336"/>
      <c r="HN593" s="510"/>
      <c r="HO593" s="336"/>
      <c r="HP593" s="337"/>
      <c r="HQ593" s="337"/>
      <c r="HR593" s="337"/>
      <c r="HS593" s="510"/>
      <c r="HT593" s="336"/>
      <c r="HU593" s="337"/>
      <c r="HV593" s="337"/>
      <c r="HW593" s="337"/>
      <c r="HX593" s="97" t="str">
        <f t="shared" si="1152"/>
        <v/>
      </c>
      <c r="HY593" s="994"/>
      <c r="HZ593" s="337"/>
      <c r="IA593" s="510" t="str">
        <f t="shared" si="1153"/>
        <v/>
      </c>
      <c r="IB593" s="336"/>
      <c r="IC593" s="337"/>
      <c r="ID593" s="337"/>
      <c r="IE593" s="510"/>
      <c r="IF593" s="336"/>
      <c r="IG593" s="337"/>
      <c r="IH593" s="337"/>
      <c r="II593" s="510"/>
      <c r="IJ593" s="336"/>
      <c r="IK593" s="337"/>
      <c r="IL593" s="337"/>
      <c r="IM593" s="510"/>
      <c r="IN593" s="336"/>
      <c r="IO593" s="337"/>
      <c r="IP593" s="337"/>
      <c r="IQ593" s="97" t="str">
        <f t="shared" si="1154"/>
        <v/>
      </c>
      <c r="IR593" s="994"/>
      <c r="IS593" s="337"/>
      <c r="IT593" s="337"/>
      <c r="IU593" s="337"/>
      <c r="IV593" s="510" t="str">
        <f t="shared" si="1155"/>
        <v/>
      </c>
      <c r="IW593" s="995"/>
    </row>
    <row r="594" spans="1:257" x14ac:dyDescent="0.25">
      <c r="A594" s="996"/>
      <c r="B594" s="507">
        <v>12</v>
      </c>
      <c r="C594" s="97" t="str">
        <f>IF(Proponentes!B585&gt;0,Proponentes!B585,"")</f>
        <v/>
      </c>
      <c r="D594" s="335"/>
      <c r="E594" s="335"/>
      <c r="F594" s="334"/>
      <c r="G594" s="335"/>
      <c r="H594" s="335"/>
      <c r="I594" s="335"/>
      <c r="J594" s="335"/>
      <c r="K594" s="335"/>
      <c r="L594" s="335"/>
      <c r="M594" s="334"/>
      <c r="N594" s="335"/>
      <c r="O594" s="335"/>
      <c r="P594" s="335"/>
      <c r="Q594" s="335"/>
      <c r="R594" s="335"/>
      <c r="S594" s="335"/>
      <c r="T594" s="334"/>
      <c r="U594" s="335"/>
      <c r="V594" s="335"/>
      <c r="W594" s="335"/>
      <c r="X594" s="335"/>
      <c r="Y594" s="335"/>
      <c r="Z594" s="335"/>
      <c r="AA594" s="334"/>
      <c r="AB594" s="335"/>
      <c r="AC594" s="335"/>
      <c r="AD594" s="335"/>
      <c r="AE594" s="335"/>
      <c r="AF594" s="335"/>
      <c r="AG594" s="97" t="str">
        <f t="shared" si="1133"/>
        <v/>
      </c>
      <c r="AH594" s="993"/>
      <c r="AI594" s="335"/>
      <c r="AJ594" s="335" t="str">
        <f t="shared" si="1134"/>
        <v/>
      </c>
      <c r="AK594" s="335"/>
      <c r="AL594" s="334"/>
      <c r="AM594" s="335"/>
      <c r="AN594" s="335"/>
      <c r="AO594" s="335"/>
      <c r="AP594" s="335"/>
      <c r="AQ594" s="335"/>
      <c r="AR594" s="335"/>
      <c r="AS594" s="334"/>
      <c r="AT594" s="335"/>
      <c r="AU594" s="335"/>
      <c r="AV594" s="335"/>
      <c r="AW594" s="335"/>
      <c r="AX594" s="335"/>
      <c r="AY594" s="335"/>
      <c r="AZ594" s="334"/>
      <c r="BA594" s="335"/>
      <c r="BB594" s="335"/>
      <c r="BC594" s="335"/>
      <c r="BD594" s="335"/>
      <c r="BE594" s="335"/>
      <c r="BF594" s="335"/>
      <c r="BG594" s="334"/>
      <c r="BH594" s="335"/>
      <c r="BI594" s="335"/>
      <c r="BJ594" s="335"/>
      <c r="BK594" s="335"/>
      <c r="BL594" s="97" t="str">
        <f t="shared" si="1055"/>
        <v/>
      </c>
      <c r="BM594" s="993"/>
      <c r="BN594" s="335" t="str">
        <f t="shared" si="1136"/>
        <v/>
      </c>
      <c r="BO594" s="334"/>
      <c r="BP594" s="335"/>
      <c r="BQ594" s="335"/>
      <c r="BR594" s="335"/>
      <c r="BS594" s="335" t="str">
        <f t="shared" si="1137"/>
        <v/>
      </c>
      <c r="BT594" s="334"/>
      <c r="BU594" s="335"/>
      <c r="BV594" s="335"/>
      <c r="BW594" s="335"/>
      <c r="BX594" s="335" t="str">
        <f t="shared" si="1138"/>
        <v/>
      </c>
      <c r="BY594" s="334"/>
      <c r="BZ594" s="335"/>
      <c r="CA594" s="335"/>
      <c r="CB594" s="335"/>
      <c r="CC594" s="335" t="str">
        <f t="shared" si="1139"/>
        <v/>
      </c>
      <c r="CD594" s="334"/>
      <c r="CE594" s="335"/>
      <c r="CF594" s="335"/>
      <c r="CG594" s="335"/>
      <c r="CH594" s="997"/>
      <c r="CI594" s="97" t="str">
        <f t="shared" si="1140"/>
        <v/>
      </c>
      <c r="CJ594" s="998"/>
      <c r="CK594" s="335"/>
      <c r="CL594" s="97" t="str">
        <f t="shared" si="1141"/>
        <v/>
      </c>
      <c r="CM594" s="334"/>
      <c r="CN594" s="335"/>
      <c r="CO594" s="335"/>
      <c r="CP594" s="335"/>
      <c r="CQ594" s="97"/>
      <c r="CR594" s="334"/>
      <c r="CS594" s="335"/>
      <c r="CT594" s="335"/>
      <c r="CU594" s="335"/>
      <c r="CV594" s="97"/>
      <c r="CW594" s="334"/>
      <c r="CX594" s="335"/>
      <c r="CY594" s="335"/>
      <c r="CZ594" s="335"/>
      <c r="DA594" s="97"/>
      <c r="DB594" s="334"/>
      <c r="DC594" s="335"/>
      <c r="DD594" s="335"/>
      <c r="DE594" s="335"/>
      <c r="DF594" s="97" t="str">
        <f t="shared" si="1142"/>
        <v/>
      </c>
      <c r="DG594" s="993"/>
      <c r="DH594" s="335"/>
      <c r="DI594" s="97" t="str">
        <f t="shared" si="1063"/>
        <v/>
      </c>
      <c r="DJ594" s="334"/>
      <c r="DK594" s="335"/>
      <c r="DL594" s="335"/>
      <c r="DM594" s="97"/>
      <c r="DN594" s="334"/>
      <c r="DO594" s="335"/>
      <c r="DP594" s="335"/>
      <c r="DQ594" s="97"/>
      <c r="DR594" s="334"/>
      <c r="DS594" s="335"/>
      <c r="DT594" s="335"/>
      <c r="DU594" s="97"/>
      <c r="DV594" s="334"/>
      <c r="DW594" s="335"/>
      <c r="DX594" s="335"/>
      <c r="DY594" s="97" t="str">
        <f t="shared" ref="DY594" si="1157">IF(DI594="","",IF(DL594=0,IF(DP594=0,IF(DT594=0,IF(DX594=0,"CUMPLE","NO CUMPLE"),"NO CUMPLE"),"NO CUMPLE"),"NO CUMPLE"))</f>
        <v/>
      </c>
      <c r="DZ594" s="998"/>
      <c r="EA594" s="335"/>
      <c r="EB594" s="97" t="str">
        <f t="shared" si="1156"/>
        <v/>
      </c>
      <c r="EC594" s="334"/>
      <c r="ED594" s="335"/>
      <c r="EE594" s="335"/>
      <c r="EF594" s="97"/>
      <c r="EG594" s="334"/>
      <c r="EH594" s="335"/>
      <c r="EI594" s="335"/>
      <c r="EJ594" s="97"/>
      <c r="EK594" s="334"/>
      <c r="EL594" s="335"/>
      <c r="EM594" s="335"/>
      <c r="EN594" s="97"/>
      <c r="EO594" s="334"/>
      <c r="EP594" s="335"/>
      <c r="EQ594" s="335"/>
      <c r="ER594" s="97" t="str">
        <f t="shared" si="1144"/>
        <v/>
      </c>
      <c r="ES594" s="993"/>
      <c r="ET594" s="335"/>
      <c r="EU594" s="97" t="str">
        <f t="shared" si="1145"/>
        <v/>
      </c>
      <c r="EV594" s="334"/>
      <c r="EW594" s="335"/>
      <c r="EX594" s="335"/>
      <c r="EY594" s="97"/>
      <c r="EZ594" s="334"/>
      <c r="FA594" s="335"/>
      <c r="FB594" s="335"/>
      <c r="FC594" s="97"/>
      <c r="FD594" s="334"/>
      <c r="FE594" s="335"/>
      <c r="FF594" s="335"/>
      <c r="FG594" s="97"/>
      <c r="FH594" s="334"/>
      <c r="FI594" s="335"/>
      <c r="FJ594" s="335"/>
      <c r="FK594" s="97" t="str">
        <f t="shared" si="1146"/>
        <v/>
      </c>
      <c r="FL594" s="993"/>
      <c r="FM594" s="335"/>
      <c r="FN594" s="97" t="str">
        <f t="shared" si="1147"/>
        <v/>
      </c>
      <c r="FO594" s="334"/>
      <c r="FP594" s="335"/>
      <c r="FQ594" s="97"/>
      <c r="FR594" s="334"/>
      <c r="FS594" s="335"/>
      <c r="FT594" s="97"/>
      <c r="FU594" s="334"/>
      <c r="FV594" s="335"/>
      <c r="FW594" s="97"/>
      <c r="FX594" s="334"/>
      <c r="FY594" s="335"/>
      <c r="FZ594" s="97" t="str">
        <f t="shared" si="1148"/>
        <v/>
      </c>
      <c r="GA594" s="993"/>
      <c r="GB594" s="335"/>
      <c r="GC594" s="510" t="str">
        <f t="shared" si="1149"/>
        <v/>
      </c>
      <c r="GD594" s="336"/>
      <c r="GE594" s="337"/>
      <c r="GF594" s="337"/>
      <c r="GG594" s="337"/>
      <c r="GH594" s="337"/>
      <c r="GI594" s="510"/>
      <c r="GJ594" s="336"/>
      <c r="GK594" s="337"/>
      <c r="GL594" s="337"/>
      <c r="GM594" s="337"/>
      <c r="GN594" s="337"/>
      <c r="GO594" s="510"/>
      <c r="GP594" s="336"/>
      <c r="GQ594" s="337"/>
      <c r="GR594" s="337"/>
      <c r="GS594" s="337"/>
      <c r="GT594" s="337"/>
      <c r="GU594" s="510"/>
      <c r="GV594" s="336"/>
      <c r="GW594" s="337"/>
      <c r="GX594" s="337"/>
      <c r="GY594" s="337"/>
      <c r="GZ594" s="336"/>
      <c r="HA594" s="510" t="str">
        <f t="shared" si="1150"/>
        <v/>
      </c>
      <c r="HB594" s="994"/>
      <c r="HC594" s="337"/>
      <c r="HD594" s="510" t="str">
        <f t="shared" si="1151"/>
        <v/>
      </c>
      <c r="HE594" s="336"/>
      <c r="HF594" s="337"/>
      <c r="HG594" s="337"/>
      <c r="HH594" s="336"/>
      <c r="HI594" s="510"/>
      <c r="HJ594" s="336"/>
      <c r="HK594" s="337"/>
      <c r="HL594" s="337"/>
      <c r="HM594" s="336"/>
      <c r="HN594" s="510"/>
      <c r="HO594" s="336"/>
      <c r="HP594" s="337"/>
      <c r="HQ594" s="337"/>
      <c r="HR594" s="337"/>
      <c r="HS594" s="510"/>
      <c r="HT594" s="336"/>
      <c r="HU594" s="337"/>
      <c r="HV594" s="337"/>
      <c r="HW594" s="337"/>
      <c r="HX594" s="97" t="str">
        <f t="shared" si="1152"/>
        <v/>
      </c>
      <c r="HY594" s="994"/>
      <c r="HZ594" s="337"/>
      <c r="IA594" s="510" t="str">
        <f t="shared" si="1153"/>
        <v/>
      </c>
      <c r="IB594" s="336"/>
      <c r="IC594" s="337"/>
      <c r="ID594" s="337"/>
      <c r="IE594" s="510"/>
      <c r="IF594" s="336"/>
      <c r="IG594" s="337"/>
      <c r="IH594" s="337"/>
      <c r="II594" s="510"/>
      <c r="IJ594" s="336"/>
      <c r="IK594" s="337"/>
      <c r="IL594" s="337"/>
      <c r="IM594" s="510"/>
      <c r="IN594" s="336"/>
      <c r="IO594" s="337"/>
      <c r="IP594" s="337"/>
      <c r="IQ594" s="97" t="str">
        <f t="shared" si="1154"/>
        <v/>
      </c>
      <c r="IR594" s="994"/>
      <c r="IS594" s="337"/>
      <c r="IT594" s="337"/>
      <c r="IU594" s="337"/>
      <c r="IV594" s="510" t="str">
        <f t="shared" si="1155"/>
        <v/>
      </c>
      <c r="IW594" s="995"/>
    </row>
    <row r="595" spans="1:257" x14ac:dyDescent="0.25">
      <c r="A595" s="548">
        <v>45</v>
      </c>
      <c r="B595" s="514"/>
      <c r="C595" s="514"/>
      <c r="D595" s="514"/>
      <c r="E595" s="514"/>
      <c r="F595" s="515"/>
      <c r="G595" s="514"/>
      <c r="H595" s="514"/>
      <c r="I595" s="514"/>
      <c r="J595" s="514"/>
      <c r="K595" s="514"/>
      <c r="L595" s="514"/>
      <c r="M595" s="514"/>
      <c r="N595" s="514"/>
      <c r="O595" s="514"/>
      <c r="P595" s="514"/>
      <c r="Q595" s="514"/>
      <c r="R595" s="514"/>
      <c r="S595" s="514"/>
      <c r="T595" s="514"/>
      <c r="U595" s="514"/>
      <c r="V595" s="514"/>
      <c r="W595" s="514"/>
      <c r="X595" s="514"/>
      <c r="Y595" s="514"/>
      <c r="Z595" s="514"/>
      <c r="AA595" s="514"/>
      <c r="AB595" s="514"/>
      <c r="AC595" s="514"/>
      <c r="AD595" s="514"/>
      <c r="AE595" s="514"/>
      <c r="AF595" s="514"/>
      <c r="AG595" s="514"/>
      <c r="AH595" s="514"/>
      <c r="AI595" s="514"/>
      <c r="AJ595" s="514"/>
      <c r="AK595" s="514"/>
      <c r="AL595" s="514"/>
      <c r="AM595" s="514"/>
      <c r="AN595" s="514"/>
      <c r="AO595" s="514"/>
      <c r="AP595" s="514"/>
      <c r="AQ595" s="514"/>
      <c r="AR595" s="514"/>
      <c r="AS595" s="514"/>
      <c r="AT595" s="514"/>
      <c r="AU595" s="514"/>
      <c r="AV595" s="514"/>
      <c r="AW595" s="514"/>
      <c r="AX595" s="514"/>
      <c r="AY595" s="514"/>
      <c r="AZ595" s="514"/>
      <c r="BA595" s="514"/>
      <c r="BB595" s="514"/>
      <c r="BC595" s="514"/>
      <c r="BD595" s="514"/>
      <c r="BE595" s="514"/>
      <c r="BF595" s="514"/>
      <c r="BG595" s="514"/>
      <c r="BH595" s="514"/>
      <c r="BI595" s="514"/>
      <c r="BJ595" s="514"/>
      <c r="BK595" s="514"/>
      <c r="BL595" s="514"/>
      <c r="BM595" s="514"/>
      <c r="BN595" s="514"/>
      <c r="BO595" s="514"/>
      <c r="BP595" s="514"/>
      <c r="BQ595" s="514"/>
      <c r="BR595" s="514"/>
      <c r="BS595" s="514"/>
      <c r="BT595" s="514"/>
      <c r="BU595" s="514"/>
      <c r="BV595" s="514"/>
      <c r="BW595" s="514"/>
      <c r="BX595" s="514"/>
      <c r="BY595" s="514"/>
      <c r="BZ595" s="514"/>
      <c r="CA595" s="514"/>
      <c r="CB595" s="514"/>
      <c r="CC595" s="514"/>
      <c r="CD595" s="514"/>
      <c r="CE595" s="514"/>
      <c r="CF595" s="514"/>
      <c r="CG595" s="514"/>
      <c r="CH595" s="516"/>
      <c r="CI595" s="514"/>
      <c r="CJ595" s="514"/>
      <c r="CK595" s="514"/>
      <c r="CL595" s="514"/>
      <c r="CM595" s="514"/>
      <c r="CN595" s="514"/>
      <c r="CO595" s="514"/>
      <c r="CP595" s="514"/>
      <c r="CQ595" s="514"/>
      <c r="CR595" s="514"/>
      <c r="CS595" s="514"/>
      <c r="CT595" s="514"/>
      <c r="CU595" s="514"/>
      <c r="CV595" s="514"/>
      <c r="CW595" s="514"/>
      <c r="CX595" s="514"/>
      <c r="CY595" s="514"/>
      <c r="CZ595" s="514"/>
      <c r="DA595" s="514"/>
      <c r="DB595" s="514"/>
      <c r="DC595" s="514"/>
      <c r="DD595" s="514"/>
      <c r="DE595" s="514"/>
      <c r="DF595" s="514"/>
      <c r="DG595" s="514"/>
      <c r="DH595" s="514"/>
      <c r="DI595" s="514"/>
      <c r="DJ595" s="514"/>
      <c r="DK595" s="514"/>
      <c r="DL595" s="514"/>
      <c r="DM595" s="514"/>
      <c r="DN595" s="514"/>
      <c r="DO595" s="514"/>
      <c r="DP595" s="514"/>
      <c r="DQ595" s="514"/>
      <c r="DR595" s="514"/>
      <c r="DS595" s="514"/>
      <c r="DT595" s="514"/>
      <c r="DU595" s="514"/>
      <c r="DV595" s="514"/>
      <c r="DW595" s="514"/>
      <c r="DX595" s="514"/>
      <c r="DY595" s="514"/>
      <c r="DZ595" s="514"/>
      <c r="EA595" s="514"/>
      <c r="EB595" s="514"/>
      <c r="EC595" s="514"/>
      <c r="ED595" s="514"/>
      <c r="EE595" s="514"/>
      <c r="EF595" s="514"/>
      <c r="EG595" s="514"/>
      <c r="EH595" s="514"/>
      <c r="EI595" s="514"/>
      <c r="EJ595" s="514"/>
      <c r="EK595" s="514"/>
      <c r="EL595" s="514"/>
      <c r="EM595" s="514"/>
      <c r="EN595" s="514"/>
      <c r="EO595" s="514"/>
      <c r="EP595" s="514"/>
      <c r="EQ595" s="514"/>
      <c r="ER595" s="514"/>
      <c r="ES595" s="514"/>
      <c r="ET595" s="514"/>
      <c r="EU595" s="514"/>
      <c r="EV595" s="514"/>
      <c r="EW595" s="514"/>
      <c r="EX595" s="514"/>
      <c r="EY595" s="514"/>
      <c r="EZ595" s="514"/>
      <c r="FA595" s="514"/>
      <c r="FB595" s="514"/>
      <c r="FC595" s="514"/>
      <c r="FD595" s="514"/>
      <c r="FE595" s="514"/>
      <c r="FF595" s="514"/>
      <c r="FG595" s="514"/>
      <c r="FH595" s="514"/>
      <c r="FI595" s="514"/>
      <c r="FJ595" s="514"/>
      <c r="FK595" s="514"/>
      <c r="FL595" s="514"/>
      <c r="FM595" s="514"/>
      <c r="FN595" s="514"/>
      <c r="FO595" s="514"/>
      <c r="FP595" s="514"/>
      <c r="FQ595" s="514"/>
      <c r="FR595" s="514"/>
      <c r="FS595" s="514"/>
      <c r="FT595" s="514"/>
      <c r="FU595" s="514"/>
      <c r="FV595" s="514"/>
      <c r="FW595" s="514"/>
      <c r="FX595" s="514"/>
      <c r="FY595" s="514"/>
      <c r="FZ595" s="514"/>
      <c r="GA595" s="514"/>
      <c r="GB595" s="514"/>
      <c r="GC595" s="514"/>
      <c r="GD595" s="514"/>
      <c r="GE595" s="514"/>
      <c r="GF595" s="514"/>
      <c r="GG595" s="514"/>
      <c r="GH595" s="514"/>
      <c r="GI595" s="514"/>
      <c r="GJ595" s="514"/>
      <c r="GK595" s="514"/>
      <c r="GL595" s="514"/>
      <c r="GM595" s="514"/>
      <c r="GN595" s="514"/>
      <c r="GO595" s="514"/>
      <c r="GP595" s="514"/>
      <c r="GQ595" s="514"/>
      <c r="GR595" s="514"/>
      <c r="GS595" s="514"/>
      <c r="GT595" s="514"/>
      <c r="GU595" s="514"/>
      <c r="GV595" s="514"/>
      <c r="GW595" s="514"/>
      <c r="GX595" s="514"/>
      <c r="GY595" s="514"/>
      <c r="GZ595" s="514"/>
      <c r="HA595" s="514"/>
      <c r="HB595" s="514"/>
      <c r="HC595" s="514"/>
      <c r="HD595" s="514"/>
      <c r="HE595" s="514"/>
      <c r="HF595" s="514"/>
      <c r="HG595" s="514"/>
      <c r="HH595" s="514"/>
      <c r="HI595" s="514"/>
      <c r="HJ595" s="514"/>
      <c r="HK595" s="514"/>
      <c r="HL595" s="514"/>
      <c r="HM595" s="514"/>
      <c r="HN595" s="514"/>
      <c r="HO595" s="514"/>
      <c r="HP595" s="514"/>
      <c r="HQ595" s="514"/>
      <c r="HR595" s="514"/>
      <c r="HS595" s="514"/>
      <c r="HT595" s="514"/>
      <c r="HU595" s="514"/>
      <c r="HV595" s="514"/>
      <c r="HW595" s="514"/>
      <c r="HX595" s="514"/>
      <c r="HY595" s="514"/>
      <c r="HZ595" s="514"/>
      <c r="IA595" s="514"/>
      <c r="IB595" s="514"/>
      <c r="IC595" s="514"/>
      <c r="ID595" s="514"/>
      <c r="IE595" s="514"/>
      <c r="IF595" s="514"/>
      <c r="IG595" s="514"/>
      <c r="IH595" s="514"/>
      <c r="II595" s="514"/>
      <c r="IJ595" s="514"/>
      <c r="IK595" s="514"/>
      <c r="IL595" s="514"/>
      <c r="IM595" s="514"/>
      <c r="IN595" s="514"/>
      <c r="IO595" s="514"/>
      <c r="IP595" s="514"/>
      <c r="IQ595" s="514"/>
      <c r="IR595" s="514"/>
      <c r="IS595" s="514"/>
      <c r="IT595" s="514"/>
      <c r="IU595" s="514"/>
      <c r="IV595" s="514"/>
      <c r="IW595" s="549"/>
    </row>
    <row r="596" spans="1:257" ht="52.5" customHeight="1" x14ac:dyDescent="0.25">
      <c r="A596" s="996">
        <f>A608</f>
        <v>46</v>
      </c>
      <c r="B596" s="507">
        <v>1</v>
      </c>
      <c r="C596" s="97" t="str">
        <f>IF(Proponentes!B587&gt;0,Proponentes!B587,"")</f>
        <v>YALE ADMEJORES</v>
      </c>
      <c r="D596" s="335"/>
      <c r="E596" s="92" t="s">
        <v>225</v>
      </c>
      <c r="F596" s="334" t="s">
        <v>1391</v>
      </c>
      <c r="G596" s="341">
        <v>45259</v>
      </c>
      <c r="H596" s="335" t="s">
        <v>1631</v>
      </c>
      <c r="I596" s="335" t="s">
        <v>1538</v>
      </c>
      <c r="J596" s="335"/>
      <c r="K596" s="335"/>
      <c r="L596" s="92" t="s">
        <v>1959</v>
      </c>
      <c r="M596" s="334" t="s">
        <v>1630</v>
      </c>
      <c r="N596" s="341">
        <v>45195</v>
      </c>
      <c r="O596" s="335" t="s">
        <v>1631</v>
      </c>
      <c r="P596" s="335" t="s">
        <v>1538</v>
      </c>
      <c r="Q596" s="335"/>
      <c r="R596" s="335"/>
      <c r="S596" s="335"/>
      <c r="T596" s="334"/>
      <c r="U596" s="341"/>
      <c r="V596" s="335"/>
      <c r="W596" s="335"/>
      <c r="X596" s="341"/>
      <c r="Y596" s="335"/>
      <c r="Z596" s="335"/>
      <c r="AA596" s="334"/>
      <c r="AB596" s="341"/>
      <c r="AC596" s="335"/>
      <c r="AD596" s="335"/>
      <c r="AE596" s="341"/>
      <c r="AF596" s="335"/>
      <c r="AG596" s="97" t="str">
        <f t="shared" ref="AG596:AG607" si="1158">IF(E596="","",IF(K596=0,IF(R596=0,IF(Y596=0,IF(AF596=0,"CUMPLE","NO CUMPLE"),"NO CUMPLE"),"NO CUMPLE"),"NO CUMPLE"))</f>
        <v>CUMPLE</v>
      </c>
      <c r="AH596" s="993"/>
      <c r="AI596" s="335"/>
      <c r="AJ596" s="335" t="str">
        <f t="shared" ref="AJ596:AJ607" si="1159">IF(E596&gt;0,E596,"")</f>
        <v>YALE SERVISSEG LIMITADA</v>
      </c>
      <c r="AK596" s="335" t="s">
        <v>1631</v>
      </c>
      <c r="AL596" s="334" t="s">
        <v>801</v>
      </c>
      <c r="AM596" s="341">
        <v>45259</v>
      </c>
      <c r="AN596" s="335"/>
      <c r="AO596" s="341"/>
      <c r="AP596" s="335"/>
      <c r="AQ596" s="92"/>
      <c r="AR596" s="335"/>
      <c r="AS596" s="334"/>
      <c r="AT596" s="335"/>
      <c r="AU596" s="335"/>
      <c r="AV596" s="335"/>
      <c r="AW596" s="335"/>
      <c r="AX596" s="335"/>
      <c r="AY596" s="335"/>
      <c r="AZ596" s="334"/>
      <c r="BA596" s="335"/>
      <c r="BB596" s="335"/>
      <c r="BC596" s="335"/>
      <c r="BD596" s="335"/>
      <c r="BE596" s="335"/>
      <c r="BF596" s="335"/>
      <c r="BG596" s="334"/>
      <c r="BH596" s="335"/>
      <c r="BI596" s="335"/>
      <c r="BJ596" s="335"/>
      <c r="BK596" s="335"/>
      <c r="BL596" s="97" t="str">
        <f t="shared" ref="BL596" si="1160">IF(AJ596="","",IF(AP596=0,IF(AW596=0,IF(BD596=0,IF(BK596=0,"CUMPLE","NO CUMPLE"),"NO CUMPLE"),"NO CUMPLE"),"NO CUMPLE"))</f>
        <v>CUMPLE</v>
      </c>
      <c r="BM596" s="993"/>
      <c r="BN596" s="335" t="str">
        <f t="shared" ref="BN596:BN607" si="1161">IF(E596&gt;0,E596,"")</f>
        <v>YALE SERVISSEG LIMITADA</v>
      </c>
      <c r="BO596" s="334"/>
      <c r="BP596" s="335"/>
      <c r="BQ596" s="335"/>
      <c r="BR596" s="335"/>
      <c r="BS596" s="335" t="str">
        <f t="shared" ref="BS596:BS607" si="1162">IF(L596&gt;0,L596,"")</f>
        <v>ADMEJORES SEGURIDAD
LTDA</v>
      </c>
      <c r="BT596" s="334"/>
      <c r="BU596" s="335"/>
      <c r="BV596" s="335"/>
      <c r="BW596" s="335"/>
      <c r="BX596" s="335" t="str">
        <f t="shared" ref="BX596:BX607" si="1163">IF(S596&gt;0,S596,"")</f>
        <v/>
      </c>
      <c r="BY596" s="334"/>
      <c r="BZ596" s="335"/>
      <c r="CA596" s="335"/>
      <c r="CB596" s="335"/>
      <c r="CC596" s="335" t="str">
        <f t="shared" ref="CC596:CC607" si="1164">IF(Z596&gt;0,Z596,"")</f>
        <v/>
      </c>
      <c r="CD596" s="334"/>
      <c r="CE596" s="335"/>
      <c r="CF596" s="335"/>
      <c r="CG596" s="335"/>
      <c r="CH596" s="997">
        <f>Proponentes!N587</f>
        <v>0</v>
      </c>
      <c r="CI596" s="97" t="str">
        <f t="shared" ref="CI596:CI607" si="1165">IF(BN596="","",IF(CJ596=0,"CUMPLE","NO CUMPLE"))</f>
        <v>CUMPLE</v>
      </c>
      <c r="CJ596" s="998"/>
      <c r="CK596" s="335"/>
      <c r="CL596" s="97" t="str">
        <f t="shared" ref="CL596:CL607" si="1166">IF(E596&gt;0,E596,"")</f>
        <v>YALE SERVISSEG LIMITADA</v>
      </c>
      <c r="CM596" s="509" t="s">
        <v>332</v>
      </c>
      <c r="CN596" s="335" t="s">
        <v>1538</v>
      </c>
      <c r="CO596" s="335" t="s">
        <v>1631</v>
      </c>
      <c r="CP596" s="335"/>
      <c r="CQ596" s="92" t="s">
        <v>1959</v>
      </c>
      <c r="CR596" s="334" t="s">
        <v>332</v>
      </c>
      <c r="CS596" s="335" t="s">
        <v>1538</v>
      </c>
      <c r="CT596" s="335" t="s">
        <v>1631</v>
      </c>
      <c r="CU596" s="335"/>
      <c r="CV596" s="97"/>
      <c r="CW596" s="334"/>
      <c r="CX596" s="335"/>
      <c r="CY596" s="335"/>
      <c r="CZ596" s="335"/>
      <c r="DA596" s="97"/>
      <c r="DB596" s="334"/>
      <c r="DC596" s="335"/>
      <c r="DD596" s="335"/>
      <c r="DE596" s="335"/>
      <c r="DF596" s="97" t="str">
        <f t="shared" ref="DF596:DF607" si="1167">IF(CL596="","",IF(CP596=0,IF(CU596=0,IF(CZ596=0,IF(DE596=0,"CUMPLE","NO CUMPLE"),"NO CUMPLE"),"NO CUMPLE"),"NO CUMPLE"))</f>
        <v>CUMPLE</v>
      </c>
      <c r="DG596" s="993"/>
      <c r="DH596" s="335"/>
      <c r="DI596" s="97" t="str">
        <f t="shared" ref="DI596" si="1168">IF(E596&gt;0,E596,"")</f>
        <v>YALE SERVISSEG LIMITADA</v>
      </c>
      <c r="DJ596" s="334" t="s">
        <v>332</v>
      </c>
      <c r="DK596" s="335" t="s">
        <v>1631</v>
      </c>
      <c r="DL596" s="335"/>
      <c r="DM596" s="92" t="s">
        <v>1959</v>
      </c>
      <c r="DN596" s="334" t="s">
        <v>332</v>
      </c>
      <c r="DO596" s="335" t="s">
        <v>1631</v>
      </c>
      <c r="DP596" s="335"/>
      <c r="DQ596" s="97"/>
      <c r="DR596" s="334"/>
      <c r="DS596" s="335"/>
      <c r="DT596" s="335"/>
      <c r="DU596" s="97"/>
      <c r="DV596" s="334"/>
      <c r="DW596" s="335"/>
      <c r="DX596" s="335"/>
      <c r="DY596" s="97" t="str">
        <f t="shared" ref="DY596:DY605" si="1169">IF(DI596="","",IF(DL596=0,IF(DP596=0,IF(DT596=0,IF(DX596=0,"CUMPLE","NO CUMPLE"),"NO CUMPLE"),"NO CUMPLE"),"NO CUMPLE"))</f>
        <v>CUMPLE</v>
      </c>
      <c r="DZ596" s="998"/>
      <c r="EA596" s="335"/>
      <c r="EB596" s="97" t="str">
        <f t="shared" ref="EB596:EB607" si="1170">IF(E596&gt;0,E596,"")</f>
        <v>YALE SERVISSEG LIMITADA</v>
      </c>
      <c r="EC596" s="334" t="s">
        <v>332</v>
      </c>
      <c r="ED596" s="335" t="s">
        <v>1631</v>
      </c>
      <c r="EE596" s="335"/>
      <c r="EF596" s="92" t="s">
        <v>1959</v>
      </c>
      <c r="EG596" s="334" t="s">
        <v>332</v>
      </c>
      <c r="EH596" s="335" t="s">
        <v>1631</v>
      </c>
      <c r="EI596" s="335"/>
      <c r="EJ596" s="97"/>
      <c r="EK596" s="334"/>
      <c r="EL596" s="335"/>
      <c r="EM596" s="335"/>
      <c r="EN596" s="97"/>
      <c r="EO596" s="334"/>
      <c r="EP596" s="335"/>
      <c r="EQ596" s="335"/>
      <c r="ER596" s="97" t="str">
        <f t="shared" ref="ER596:ER607" si="1171">IF(EB596="","",IF(EE596=0,IF(EI596=0,IF(EM596=0,IF(EQ596=0,"CUMPLE","NO CUMPLE"),"NO CUMPLE"),"NO CUMPLE"),"NO CUMPLE"))</f>
        <v>CUMPLE</v>
      </c>
      <c r="ES596" s="993"/>
      <c r="ET596" s="335"/>
      <c r="EU596" s="97" t="str">
        <f t="shared" ref="EU596:EU607" si="1172">IF(E596&gt;0,E596,"")</f>
        <v>YALE SERVISSEG LIMITADA</v>
      </c>
      <c r="EV596" s="334" t="s">
        <v>1354</v>
      </c>
      <c r="EW596" s="335" t="s">
        <v>1631</v>
      </c>
      <c r="EX596" s="335"/>
      <c r="EY596" s="92" t="s">
        <v>1959</v>
      </c>
      <c r="EZ596" s="334" t="s">
        <v>1960</v>
      </c>
      <c r="FA596" s="335" t="s">
        <v>1631</v>
      </c>
      <c r="FB596" s="534"/>
      <c r="FC596" s="97"/>
      <c r="FD596" s="334"/>
      <c r="FE596" s="335"/>
      <c r="FF596" s="335"/>
      <c r="FG596" s="97"/>
      <c r="FH596" s="334"/>
      <c r="FI596" s="335"/>
      <c r="FJ596" s="335"/>
      <c r="FK596" s="97" t="str">
        <f t="shared" ref="FK596:FK607" si="1173">IF(EU596="","",IF(EX596=0,IF(FB596=0,IF(FF596=0,IF(FJ596=0,"CUMPLE","NO CUMPLE"),"NO CUMPLE"),"NO CUMPLE"),"NO CUMPLE"))</f>
        <v>CUMPLE</v>
      </c>
      <c r="FL596" s="993"/>
      <c r="FM596" s="335"/>
      <c r="FN596" s="97" t="str">
        <f t="shared" ref="FN596:FN607" si="1174">IF(E596&gt;0,E596,"")</f>
        <v>YALE SERVISSEG LIMITADA</v>
      </c>
      <c r="FO596" s="334" t="s">
        <v>768</v>
      </c>
      <c r="FP596" s="335"/>
      <c r="FQ596" s="92" t="s">
        <v>1959</v>
      </c>
      <c r="FR596" s="334" t="s">
        <v>756</v>
      </c>
      <c r="FS596" s="335"/>
      <c r="FT596" s="97"/>
      <c r="FU596" s="334"/>
      <c r="FV596" s="335"/>
      <c r="FW596" s="97"/>
      <c r="FX596" s="334"/>
      <c r="FY596" s="335"/>
      <c r="FZ596" s="97" t="str">
        <f t="shared" ref="FZ596:FZ607" si="1175">IF(FN596="","",IF(FP596=0,IF(FS596=0,IF(FV596=0,IF(FY596=0,"CUMPLE","NO CUMPLE"),"NO CUMPLE"),"NO CUMPLE"),"NO CUMPLE"))</f>
        <v>CUMPLE</v>
      </c>
      <c r="GA596" s="993"/>
      <c r="GB596" s="335"/>
      <c r="GC596" s="510" t="str">
        <f t="shared" ref="GC596:GC607" si="1176">IF(E596&gt;0,E596,"")</f>
        <v>YALE SERVISSEG LIMITADA</v>
      </c>
      <c r="GD596" s="336" t="s">
        <v>879</v>
      </c>
      <c r="GE596" s="337" t="s">
        <v>1631</v>
      </c>
      <c r="GF596" s="337"/>
      <c r="GG596" s="337"/>
      <c r="GH596" s="337"/>
      <c r="GI596" s="92" t="s">
        <v>1959</v>
      </c>
      <c r="GJ596" s="336" t="s">
        <v>768</v>
      </c>
      <c r="GK596" s="337" t="s">
        <v>1631</v>
      </c>
      <c r="GL596" s="337"/>
      <c r="GM596" s="337"/>
      <c r="GN596" s="337"/>
      <c r="GO596" s="510"/>
      <c r="GP596" s="336"/>
      <c r="GQ596" s="337"/>
      <c r="GR596" s="337"/>
      <c r="GS596" s="337"/>
      <c r="GT596" s="337"/>
      <c r="GU596" s="510"/>
      <c r="GV596" s="336"/>
      <c r="GW596" s="337"/>
      <c r="GX596" s="337"/>
      <c r="GY596" s="337"/>
      <c r="GZ596" s="336"/>
      <c r="HA596" s="510" t="str">
        <f t="shared" ref="HA596:HA607" si="1177">IF(GC596="","",IF(GH596=0,IF(GN596=0,IF(GT596=0,IF(GZ596=0,"CUMPLE","NO CUMPLE"),"NO CUMPLE"),"NO CUMPLE"),"NO CUMPLE"))</f>
        <v>CUMPLE</v>
      </c>
      <c r="HB596" s="994"/>
      <c r="HC596" s="337"/>
      <c r="HD596" s="510" t="str">
        <f t="shared" ref="HD596:HD607" si="1178">IF(E596&gt;0,E596,"")</f>
        <v>YALE SERVISSEG LIMITADA</v>
      </c>
      <c r="HE596" s="336" t="s">
        <v>1960</v>
      </c>
      <c r="HF596" s="337" t="s">
        <v>1631</v>
      </c>
      <c r="HG596" s="337"/>
      <c r="HH596" s="336"/>
      <c r="HI596" s="92" t="s">
        <v>1959</v>
      </c>
      <c r="HJ596" s="336" t="s">
        <v>1960</v>
      </c>
      <c r="HK596" s="337" t="s">
        <v>1631</v>
      </c>
      <c r="HL596" s="337"/>
      <c r="HM596" s="336"/>
      <c r="HN596" s="510"/>
      <c r="HO596" s="336"/>
      <c r="HP596" s="337"/>
      <c r="HQ596" s="337"/>
      <c r="HR596" s="337"/>
      <c r="HS596" s="510"/>
      <c r="HT596" s="336"/>
      <c r="HU596" s="337"/>
      <c r="HV596" s="337"/>
      <c r="HW596" s="337"/>
      <c r="HX596" s="97" t="str">
        <f t="shared" ref="HX596:HX607" si="1179">IF(HD596="","",IF(HH596=0,IF(HM596=0,IF(HR596=0,IF(HW596=0,"CUMPLE","NO CUMPLE"),"NO CUMPLE"),"NO CUMPLE"),"NO CUMPLE"))</f>
        <v>CUMPLE</v>
      </c>
      <c r="HY596" s="994"/>
      <c r="HZ596" s="337"/>
      <c r="IA596" s="510" t="str">
        <f t="shared" ref="IA596:IA607" si="1180">IF(E596&gt;0,E596,"")</f>
        <v>YALE SERVISSEG LIMITADA</v>
      </c>
      <c r="IB596" s="336" t="s">
        <v>744</v>
      </c>
      <c r="IC596" s="337" t="s">
        <v>1631</v>
      </c>
      <c r="ID596" s="337"/>
      <c r="IE596" s="92" t="s">
        <v>1959</v>
      </c>
      <c r="IF596" s="336" t="s">
        <v>744</v>
      </c>
      <c r="IG596" s="337" t="s">
        <v>1631</v>
      </c>
      <c r="IH596" s="337"/>
      <c r="II596" s="510"/>
      <c r="IJ596" s="336"/>
      <c r="IK596" s="337"/>
      <c r="IL596" s="337"/>
      <c r="IM596" s="510"/>
      <c r="IN596" s="336"/>
      <c r="IO596" s="337"/>
      <c r="IP596" s="337"/>
      <c r="IQ596" s="97" t="str">
        <f t="shared" ref="IQ596:IQ607" si="1181">IF(IA596="","",IF(ID596=0,IF(IH596=0,IF(IL596=0,IF(IP596=0,"CUMPLE","NO CUMPLE"),"NO CUMPLE"),"NO CUMPLE"),"NO CUMPLE"))</f>
        <v>CUMPLE</v>
      </c>
      <c r="IR596" s="994"/>
      <c r="IS596" s="337"/>
      <c r="IT596" s="337" t="s">
        <v>1631</v>
      </c>
      <c r="IU596" s="337">
        <v>1</v>
      </c>
      <c r="IV596" s="510" t="str">
        <f t="shared" ref="IV596:IV607" si="1182">IF(IT596&lt;&gt;"",IF(IT596="SI","CUMPLE","NO CUMPLE"),"")</f>
        <v>CUMPLE</v>
      </c>
      <c r="IW596" s="995"/>
    </row>
    <row r="597" spans="1:257" x14ac:dyDescent="0.25">
      <c r="A597" s="996"/>
      <c r="B597" s="507">
        <v>2</v>
      </c>
      <c r="C597" s="97" t="str">
        <f>IF(Proponentes!B588&gt;0,Proponentes!B588,"")</f>
        <v/>
      </c>
      <c r="D597" s="335"/>
      <c r="E597" s="92"/>
      <c r="F597" s="334"/>
      <c r="G597" s="341"/>
      <c r="H597" s="335"/>
      <c r="I597" s="335"/>
      <c r="J597" s="335"/>
      <c r="K597" s="335"/>
      <c r="L597" s="335"/>
      <c r="M597" s="334"/>
      <c r="N597" s="335"/>
      <c r="O597" s="335"/>
      <c r="P597" s="335"/>
      <c r="Q597" s="335"/>
      <c r="R597" s="335"/>
      <c r="S597" s="335"/>
      <c r="T597" s="334"/>
      <c r="U597" s="335"/>
      <c r="V597" s="335"/>
      <c r="W597" s="335"/>
      <c r="X597" s="335"/>
      <c r="Y597" s="335"/>
      <c r="Z597" s="335"/>
      <c r="AA597" s="334"/>
      <c r="AB597" s="335"/>
      <c r="AC597" s="335"/>
      <c r="AD597" s="335"/>
      <c r="AE597" s="335"/>
      <c r="AF597" s="335"/>
      <c r="AG597" s="97" t="str">
        <f t="shared" si="1158"/>
        <v/>
      </c>
      <c r="AH597" s="993"/>
      <c r="AI597" s="335"/>
      <c r="AJ597" s="92"/>
      <c r="AK597" s="335"/>
      <c r="AL597" s="334"/>
      <c r="AM597" s="341"/>
      <c r="AN597" s="335"/>
      <c r="AO597" s="335"/>
      <c r="AP597" s="335"/>
      <c r="AQ597" s="335"/>
      <c r="AR597" s="335"/>
      <c r="AS597" s="334"/>
      <c r="AT597" s="335"/>
      <c r="AU597" s="335"/>
      <c r="AV597" s="335"/>
      <c r="AW597" s="335"/>
      <c r="AX597" s="335"/>
      <c r="AY597" s="335"/>
      <c r="AZ597" s="334"/>
      <c r="BA597" s="335"/>
      <c r="BB597" s="335"/>
      <c r="BC597" s="335"/>
      <c r="BD597" s="335"/>
      <c r="BE597" s="335"/>
      <c r="BF597" s="335"/>
      <c r="BG597" s="334"/>
      <c r="BH597" s="335"/>
      <c r="BI597" s="335"/>
      <c r="BJ597" s="335"/>
      <c r="BK597" s="335"/>
      <c r="BL597" s="97" t="str">
        <f t="shared" si="1055"/>
        <v/>
      </c>
      <c r="BM597" s="993"/>
      <c r="BN597" s="335" t="str">
        <f t="shared" si="1161"/>
        <v/>
      </c>
      <c r="BO597" s="334"/>
      <c r="BP597" s="335"/>
      <c r="BQ597" s="335"/>
      <c r="BR597" s="335"/>
      <c r="BS597" s="335" t="str">
        <f t="shared" si="1162"/>
        <v/>
      </c>
      <c r="BT597" s="334"/>
      <c r="BU597" s="335"/>
      <c r="BV597" s="335"/>
      <c r="BW597" s="335"/>
      <c r="BX597" s="335" t="str">
        <f t="shared" si="1163"/>
        <v/>
      </c>
      <c r="BY597" s="334"/>
      <c r="BZ597" s="335"/>
      <c r="CA597" s="335"/>
      <c r="CB597" s="335"/>
      <c r="CC597" s="335" t="str">
        <f t="shared" si="1164"/>
        <v/>
      </c>
      <c r="CD597" s="334"/>
      <c r="CE597" s="335"/>
      <c r="CF597" s="335"/>
      <c r="CG597" s="335"/>
      <c r="CH597" s="997"/>
      <c r="CI597" s="97" t="str">
        <f t="shared" si="1165"/>
        <v/>
      </c>
      <c r="CJ597" s="998"/>
      <c r="CK597" s="335"/>
      <c r="CL597" s="92"/>
      <c r="CM597" s="334"/>
      <c r="CN597" s="335"/>
      <c r="CO597" s="335"/>
      <c r="CP597" s="335"/>
      <c r="CQ597" s="97"/>
      <c r="CR597" s="334"/>
      <c r="CS597" s="335"/>
      <c r="CT597" s="335"/>
      <c r="CU597" s="335"/>
      <c r="CV597" s="97"/>
      <c r="CW597" s="334"/>
      <c r="CX597" s="335"/>
      <c r="CY597" s="335"/>
      <c r="CZ597" s="335"/>
      <c r="DA597" s="97"/>
      <c r="DB597" s="334"/>
      <c r="DC597" s="335"/>
      <c r="DD597" s="335"/>
      <c r="DE597" s="335"/>
      <c r="DF597" s="97" t="str">
        <f t="shared" si="1167"/>
        <v/>
      </c>
      <c r="DG597" s="993"/>
      <c r="DH597" s="335"/>
      <c r="DI597" s="92"/>
      <c r="DJ597" s="334"/>
      <c r="DK597" s="335"/>
      <c r="DL597" s="335"/>
      <c r="DM597" s="97"/>
      <c r="DN597" s="334"/>
      <c r="DO597" s="335"/>
      <c r="DP597" s="335"/>
      <c r="DQ597" s="97"/>
      <c r="DR597" s="334"/>
      <c r="DS597" s="335"/>
      <c r="DT597" s="335"/>
      <c r="DU597" s="97"/>
      <c r="DV597" s="334"/>
      <c r="DW597" s="335"/>
      <c r="DX597" s="335"/>
      <c r="DY597" s="97" t="str">
        <f t="shared" si="1169"/>
        <v/>
      </c>
      <c r="DZ597" s="998"/>
      <c r="EA597" s="335"/>
      <c r="EB597" s="92"/>
      <c r="EC597" s="334"/>
      <c r="ED597" s="335"/>
      <c r="EE597" s="335"/>
      <c r="EF597" s="97"/>
      <c r="EG597" s="334"/>
      <c r="EH597" s="335"/>
      <c r="EI597" s="335"/>
      <c r="EJ597" s="97"/>
      <c r="EK597" s="334"/>
      <c r="EL597" s="335"/>
      <c r="EM597" s="335"/>
      <c r="EN597" s="97"/>
      <c r="EO597" s="334"/>
      <c r="EP597" s="335"/>
      <c r="EQ597" s="335"/>
      <c r="ER597" s="97" t="str">
        <f t="shared" si="1171"/>
        <v/>
      </c>
      <c r="ES597" s="993"/>
      <c r="ET597" s="335"/>
      <c r="EU597" s="92"/>
      <c r="EV597" s="334"/>
      <c r="EW597" s="335"/>
      <c r="EX597" s="335"/>
      <c r="EY597" s="97"/>
      <c r="EZ597" s="334"/>
      <c r="FA597" s="335"/>
      <c r="FB597" s="335"/>
      <c r="FC597" s="97"/>
      <c r="FD597" s="334"/>
      <c r="FE597" s="335"/>
      <c r="FF597" s="335"/>
      <c r="FG597" s="97"/>
      <c r="FH597" s="334"/>
      <c r="FI597" s="335"/>
      <c r="FJ597" s="335"/>
      <c r="FK597" s="97" t="str">
        <f t="shared" si="1173"/>
        <v/>
      </c>
      <c r="FL597" s="993"/>
      <c r="FM597" s="335"/>
      <c r="FN597" s="92"/>
      <c r="FO597" s="334"/>
      <c r="FP597" s="335"/>
      <c r="FQ597" s="97"/>
      <c r="FR597" s="334"/>
      <c r="FS597" s="335"/>
      <c r="FT597" s="97"/>
      <c r="FU597" s="334"/>
      <c r="FV597" s="335"/>
      <c r="FW597" s="97"/>
      <c r="FX597" s="334"/>
      <c r="FY597" s="335"/>
      <c r="FZ597" s="97" t="str">
        <f t="shared" si="1175"/>
        <v/>
      </c>
      <c r="GA597" s="993"/>
      <c r="GB597" s="335"/>
      <c r="GC597" s="92"/>
      <c r="GD597" s="336"/>
      <c r="GE597" s="337"/>
      <c r="GF597" s="337"/>
      <c r="GG597" s="337"/>
      <c r="GH597" s="337"/>
      <c r="GI597" s="510"/>
      <c r="GJ597" s="336"/>
      <c r="GK597" s="337"/>
      <c r="GL597" s="337"/>
      <c r="GM597" s="337"/>
      <c r="GN597" s="337"/>
      <c r="GO597" s="510"/>
      <c r="GP597" s="336"/>
      <c r="GQ597" s="337"/>
      <c r="GR597" s="337"/>
      <c r="GS597" s="337"/>
      <c r="GT597" s="337"/>
      <c r="GU597" s="510"/>
      <c r="GV597" s="336"/>
      <c r="GW597" s="337"/>
      <c r="GX597" s="337"/>
      <c r="GY597" s="337"/>
      <c r="GZ597" s="336"/>
      <c r="HA597" s="510" t="str">
        <f t="shared" si="1177"/>
        <v/>
      </c>
      <c r="HB597" s="994"/>
      <c r="HC597" s="337"/>
      <c r="HD597" s="92"/>
      <c r="HE597" s="336"/>
      <c r="HF597" s="337"/>
      <c r="HG597" s="337"/>
      <c r="HH597" s="336"/>
      <c r="HI597" s="510"/>
      <c r="HJ597" s="336"/>
      <c r="HK597" s="337"/>
      <c r="HL597" s="337"/>
      <c r="HM597" s="336"/>
      <c r="HN597" s="510"/>
      <c r="HO597" s="336"/>
      <c r="HP597" s="337"/>
      <c r="HQ597" s="337"/>
      <c r="HR597" s="337"/>
      <c r="HS597" s="510"/>
      <c r="HT597" s="336"/>
      <c r="HU597" s="337"/>
      <c r="HV597" s="337"/>
      <c r="HW597" s="337"/>
      <c r="HX597" s="97" t="str">
        <f t="shared" si="1179"/>
        <v/>
      </c>
      <c r="HY597" s="994"/>
      <c r="HZ597" s="337"/>
      <c r="IA597" s="92"/>
      <c r="IB597" s="336"/>
      <c r="IC597" s="337"/>
      <c r="ID597" s="337"/>
      <c r="IE597" s="510"/>
      <c r="IF597" s="336"/>
      <c r="IG597" s="337"/>
      <c r="IH597" s="337"/>
      <c r="II597" s="510"/>
      <c r="IJ597" s="336"/>
      <c r="IK597" s="337"/>
      <c r="IL597" s="337"/>
      <c r="IM597" s="510"/>
      <c r="IN597" s="336"/>
      <c r="IO597" s="337"/>
      <c r="IP597" s="337"/>
      <c r="IQ597" s="97" t="str">
        <f t="shared" si="1181"/>
        <v/>
      </c>
      <c r="IR597" s="994"/>
      <c r="IS597" s="337"/>
      <c r="IT597" s="337"/>
      <c r="IU597" s="337"/>
      <c r="IV597" s="510"/>
      <c r="IW597" s="995"/>
    </row>
    <row r="598" spans="1:257" x14ac:dyDescent="0.25">
      <c r="A598" s="996"/>
      <c r="B598" s="507">
        <v>3</v>
      </c>
      <c r="C598" s="97" t="str">
        <f>IF(Proponentes!B589&gt;0,Proponentes!B589,"")</f>
        <v/>
      </c>
      <c r="D598" s="335"/>
      <c r="E598" s="335"/>
      <c r="F598" s="334"/>
      <c r="G598" s="335"/>
      <c r="H598" s="335"/>
      <c r="I598" s="335"/>
      <c r="J598" s="335"/>
      <c r="K598" s="335"/>
      <c r="L598" s="335"/>
      <c r="M598" s="334"/>
      <c r="N598" s="335"/>
      <c r="O598" s="335"/>
      <c r="P598" s="335"/>
      <c r="Q598" s="335"/>
      <c r="R598" s="335"/>
      <c r="S598" s="335"/>
      <c r="T598" s="334"/>
      <c r="U598" s="335"/>
      <c r="V598" s="335"/>
      <c r="W598" s="335"/>
      <c r="X598" s="335"/>
      <c r="Y598" s="335"/>
      <c r="Z598" s="335"/>
      <c r="AA598" s="334"/>
      <c r="AB598" s="335"/>
      <c r="AC598" s="335"/>
      <c r="AD598" s="335"/>
      <c r="AE598" s="335"/>
      <c r="AF598" s="335"/>
      <c r="AG598" s="97" t="str">
        <f t="shared" si="1158"/>
        <v/>
      </c>
      <c r="AH598" s="993"/>
      <c r="AI598" s="335"/>
      <c r="AJ598" s="335" t="str">
        <f t="shared" si="1159"/>
        <v/>
      </c>
      <c r="AK598" s="335"/>
      <c r="AL598" s="334"/>
      <c r="AM598" s="335"/>
      <c r="AN598" s="335"/>
      <c r="AO598" s="335"/>
      <c r="AP598" s="335"/>
      <c r="AQ598" s="335"/>
      <c r="AR598" s="335"/>
      <c r="AS598" s="334"/>
      <c r="AT598" s="335"/>
      <c r="AU598" s="335"/>
      <c r="AV598" s="335"/>
      <c r="AW598" s="335"/>
      <c r="AX598" s="335"/>
      <c r="AY598" s="335"/>
      <c r="AZ598" s="334"/>
      <c r="BA598" s="335"/>
      <c r="BB598" s="335"/>
      <c r="BC598" s="335"/>
      <c r="BD598" s="335"/>
      <c r="BE598" s="335"/>
      <c r="BF598" s="335"/>
      <c r="BG598" s="334"/>
      <c r="BH598" s="335"/>
      <c r="BI598" s="335"/>
      <c r="BJ598" s="335"/>
      <c r="BK598" s="335"/>
      <c r="BL598" s="97" t="str">
        <f t="shared" si="1055"/>
        <v/>
      </c>
      <c r="BM598" s="993"/>
      <c r="BN598" s="335" t="str">
        <f t="shared" si="1161"/>
        <v/>
      </c>
      <c r="BO598" s="334"/>
      <c r="BP598" s="335"/>
      <c r="BQ598" s="335"/>
      <c r="BR598" s="335"/>
      <c r="BS598" s="335" t="str">
        <f t="shared" si="1162"/>
        <v/>
      </c>
      <c r="BT598" s="334"/>
      <c r="BU598" s="335"/>
      <c r="BV598" s="335"/>
      <c r="BW598" s="335"/>
      <c r="BX598" s="335" t="str">
        <f t="shared" si="1163"/>
        <v/>
      </c>
      <c r="BY598" s="334"/>
      <c r="BZ598" s="335"/>
      <c r="CA598" s="335"/>
      <c r="CB598" s="335"/>
      <c r="CC598" s="335" t="str">
        <f t="shared" si="1164"/>
        <v/>
      </c>
      <c r="CD598" s="334"/>
      <c r="CE598" s="335"/>
      <c r="CF598" s="335"/>
      <c r="CG598" s="335"/>
      <c r="CH598" s="997"/>
      <c r="CI598" s="97" t="str">
        <f t="shared" si="1165"/>
        <v/>
      </c>
      <c r="CJ598" s="998"/>
      <c r="CK598" s="335"/>
      <c r="CL598" s="97" t="str">
        <f t="shared" si="1166"/>
        <v/>
      </c>
      <c r="CM598" s="334"/>
      <c r="CN598" s="335"/>
      <c r="CO598" s="335"/>
      <c r="CP598" s="335"/>
      <c r="CQ598" s="97"/>
      <c r="CR598" s="334"/>
      <c r="CS598" s="335"/>
      <c r="CT598" s="335"/>
      <c r="CU598" s="335"/>
      <c r="CV598" s="97"/>
      <c r="CW598" s="334"/>
      <c r="CX598" s="335"/>
      <c r="CY598" s="335"/>
      <c r="CZ598" s="335"/>
      <c r="DA598" s="97"/>
      <c r="DB598" s="334"/>
      <c r="DC598" s="335"/>
      <c r="DD598" s="335"/>
      <c r="DE598" s="335"/>
      <c r="DF598" s="97" t="str">
        <f t="shared" si="1167"/>
        <v/>
      </c>
      <c r="DG598" s="993"/>
      <c r="DH598" s="335"/>
      <c r="DI598" s="97" t="str">
        <f t="shared" si="1063"/>
        <v/>
      </c>
      <c r="DJ598" s="334"/>
      <c r="DK598" s="335"/>
      <c r="DL598" s="335"/>
      <c r="DM598" s="97"/>
      <c r="DN598" s="334"/>
      <c r="DO598" s="335"/>
      <c r="DP598" s="335"/>
      <c r="DQ598" s="97"/>
      <c r="DR598" s="334"/>
      <c r="DS598" s="335"/>
      <c r="DT598" s="335"/>
      <c r="DU598" s="97"/>
      <c r="DV598" s="334"/>
      <c r="DW598" s="335"/>
      <c r="DX598" s="335"/>
      <c r="DY598" s="97" t="str">
        <f t="shared" si="1169"/>
        <v/>
      </c>
      <c r="DZ598" s="998"/>
      <c r="EA598" s="335"/>
      <c r="EB598" s="97" t="str">
        <f t="shared" si="1170"/>
        <v/>
      </c>
      <c r="EC598" s="334"/>
      <c r="ED598" s="335"/>
      <c r="EE598" s="335"/>
      <c r="EF598" s="97"/>
      <c r="EG598" s="334"/>
      <c r="EH598" s="335"/>
      <c r="EI598" s="335"/>
      <c r="EJ598" s="97"/>
      <c r="EK598" s="334"/>
      <c r="EL598" s="335"/>
      <c r="EM598" s="335"/>
      <c r="EN598" s="97"/>
      <c r="EO598" s="334"/>
      <c r="EP598" s="335"/>
      <c r="EQ598" s="335"/>
      <c r="ER598" s="97" t="str">
        <f t="shared" si="1171"/>
        <v/>
      </c>
      <c r="ES598" s="993"/>
      <c r="ET598" s="335"/>
      <c r="EU598" s="97" t="str">
        <f t="shared" si="1172"/>
        <v/>
      </c>
      <c r="EV598" s="334"/>
      <c r="EW598" s="335"/>
      <c r="EX598" s="335"/>
      <c r="EY598" s="97"/>
      <c r="EZ598" s="334"/>
      <c r="FA598" s="335"/>
      <c r="FB598" s="335"/>
      <c r="FC598" s="97"/>
      <c r="FD598" s="334"/>
      <c r="FE598" s="335"/>
      <c r="FF598" s="335"/>
      <c r="FG598" s="97"/>
      <c r="FH598" s="334"/>
      <c r="FI598" s="335"/>
      <c r="FJ598" s="335"/>
      <c r="FK598" s="97" t="str">
        <f t="shared" si="1173"/>
        <v/>
      </c>
      <c r="FL598" s="993"/>
      <c r="FM598" s="335"/>
      <c r="FN598" s="97" t="str">
        <f t="shared" si="1174"/>
        <v/>
      </c>
      <c r="FO598" s="334"/>
      <c r="FP598" s="335"/>
      <c r="FQ598" s="97"/>
      <c r="FR598" s="334"/>
      <c r="FS598" s="335"/>
      <c r="FT598" s="97"/>
      <c r="FU598" s="334"/>
      <c r="FV598" s="335"/>
      <c r="FW598" s="97"/>
      <c r="FX598" s="334"/>
      <c r="FY598" s="335"/>
      <c r="FZ598" s="97" t="str">
        <f t="shared" si="1175"/>
        <v/>
      </c>
      <c r="GA598" s="993"/>
      <c r="GB598" s="335"/>
      <c r="GC598" s="510" t="str">
        <f t="shared" si="1176"/>
        <v/>
      </c>
      <c r="GD598" s="336"/>
      <c r="GE598" s="337"/>
      <c r="GF598" s="337"/>
      <c r="GG598" s="337"/>
      <c r="GH598" s="337"/>
      <c r="GI598" s="510"/>
      <c r="GJ598" s="336"/>
      <c r="GK598" s="337"/>
      <c r="GL598" s="337"/>
      <c r="GM598" s="337"/>
      <c r="GN598" s="337"/>
      <c r="GO598" s="510"/>
      <c r="GP598" s="336"/>
      <c r="GQ598" s="337"/>
      <c r="GR598" s="337"/>
      <c r="GS598" s="337"/>
      <c r="GT598" s="337"/>
      <c r="GU598" s="510"/>
      <c r="GV598" s="336"/>
      <c r="GW598" s="337"/>
      <c r="GX598" s="337"/>
      <c r="GY598" s="337"/>
      <c r="GZ598" s="336"/>
      <c r="HA598" s="510" t="str">
        <f t="shared" si="1177"/>
        <v/>
      </c>
      <c r="HB598" s="994"/>
      <c r="HC598" s="337"/>
      <c r="HD598" s="510" t="str">
        <f t="shared" si="1178"/>
        <v/>
      </c>
      <c r="HE598" s="336"/>
      <c r="HF598" s="337"/>
      <c r="HG598" s="337"/>
      <c r="HH598" s="336"/>
      <c r="HI598" s="510"/>
      <c r="HJ598" s="336"/>
      <c r="HK598" s="337"/>
      <c r="HL598" s="337"/>
      <c r="HM598" s="336"/>
      <c r="HN598" s="510"/>
      <c r="HO598" s="336"/>
      <c r="HP598" s="337"/>
      <c r="HQ598" s="337"/>
      <c r="HR598" s="337"/>
      <c r="HS598" s="510"/>
      <c r="HT598" s="336"/>
      <c r="HU598" s="337"/>
      <c r="HV598" s="337"/>
      <c r="HW598" s="337"/>
      <c r="HX598" s="97" t="str">
        <f t="shared" si="1179"/>
        <v/>
      </c>
      <c r="HY598" s="994"/>
      <c r="HZ598" s="337"/>
      <c r="IA598" s="510" t="str">
        <f t="shared" si="1180"/>
        <v/>
      </c>
      <c r="IB598" s="336"/>
      <c r="IC598" s="337"/>
      <c r="ID598" s="337"/>
      <c r="IE598" s="510"/>
      <c r="IF598" s="336"/>
      <c r="IG598" s="337"/>
      <c r="IH598" s="337"/>
      <c r="II598" s="510"/>
      <c r="IJ598" s="336"/>
      <c r="IK598" s="337"/>
      <c r="IL598" s="337"/>
      <c r="IM598" s="510"/>
      <c r="IN598" s="336"/>
      <c r="IO598" s="337"/>
      <c r="IP598" s="337"/>
      <c r="IQ598" s="97" t="str">
        <f t="shared" si="1181"/>
        <v/>
      </c>
      <c r="IR598" s="994"/>
      <c r="IS598" s="337"/>
      <c r="IT598" s="337"/>
      <c r="IU598" s="337"/>
      <c r="IV598" s="510" t="str">
        <f t="shared" si="1182"/>
        <v/>
      </c>
      <c r="IW598" s="995"/>
    </row>
    <row r="599" spans="1:257" x14ac:dyDescent="0.25">
      <c r="A599" s="996"/>
      <c r="B599" s="507">
        <v>4</v>
      </c>
      <c r="C599" s="97" t="str">
        <f>IF(Proponentes!B590&gt;0,Proponentes!B590,"")</f>
        <v/>
      </c>
      <c r="D599" s="335"/>
      <c r="E599" s="335"/>
      <c r="F599" s="334"/>
      <c r="G599" s="335"/>
      <c r="H599" s="335"/>
      <c r="I599" s="335"/>
      <c r="J599" s="335"/>
      <c r="K599" s="335"/>
      <c r="L599" s="335"/>
      <c r="M599" s="334"/>
      <c r="N599" s="335"/>
      <c r="O599" s="335"/>
      <c r="P599" s="335"/>
      <c r="Q599" s="335"/>
      <c r="R599" s="335"/>
      <c r="S599" s="335"/>
      <c r="T599" s="334"/>
      <c r="U599" s="335"/>
      <c r="V599" s="335"/>
      <c r="W599" s="335"/>
      <c r="X599" s="335"/>
      <c r="Y599" s="335"/>
      <c r="Z599" s="335"/>
      <c r="AA599" s="334"/>
      <c r="AB599" s="335"/>
      <c r="AC599" s="335"/>
      <c r="AD599" s="335"/>
      <c r="AE599" s="335"/>
      <c r="AF599" s="335"/>
      <c r="AG599" s="97" t="str">
        <f t="shared" si="1158"/>
        <v/>
      </c>
      <c r="AH599" s="993"/>
      <c r="AI599" s="335"/>
      <c r="AJ599" s="335" t="str">
        <f t="shared" si="1159"/>
        <v/>
      </c>
      <c r="AK599" s="335"/>
      <c r="AL599" s="334"/>
      <c r="AM599" s="335"/>
      <c r="AN599" s="335"/>
      <c r="AO599" s="335"/>
      <c r="AP599" s="335"/>
      <c r="AQ599" s="335"/>
      <c r="AR599" s="335"/>
      <c r="AS599" s="334"/>
      <c r="AT599" s="335"/>
      <c r="AU599" s="335"/>
      <c r="AV599" s="335"/>
      <c r="AW599" s="335"/>
      <c r="AX599" s="335"/>
      <c r="AY599" s="335"/>
      <c r="AZ599" s="334"/>
      <c r="BA599" s="335"/>
      <c r="BB599" s="335"/>
      <c r="BC599" s="335"/>
      <c r="BD599" s="335"/>
      <c r="BE599" s="335"/>
      <c r="BF599" s="335"/>
      <c r="BG599" s="334"/>
      <c r="BH599" s="335"/>
      <c r="BI599" s="335"/>
      <c r="BJ599" s="335"/>
      <c r="BK599" s="335"/>
      <c r="BL599" s="97" t="str">
        <f t="shared" si="1055"/>
        <v/>
      </c>
      <c r="BM599" s="993"/>
      <c r="BN599" s="335" t="str">
        <f t="shared" si="1161"/>
        <v/>
      </c>
      <c r="BO599" s="334"/>
      <c r="BP599" s="335"/>
      <c r="BQ599" s="335"/>
      <c r="BR599" s="335"/>
      <c r="BS599" s="335" t="str">
        <f t="shared" si="1162"/>
        <v/>
      </c>
      <c r="BT599" s="334"/>
      <c r="BU599" s="335"/>
      <c r="BV599" s="335"/>
      <c r="BW599" s="335"/>
      <c r="BX599" s="335" t="str">
        <f t="shared" si="1163"/>
        <v/>
      </c>
      <c r="BY599" s="334"/>
      <c r="BZ599" s="335"/>
      <c r="CA599" s="335"/>
      <c r="CB599" s="335"/>
      <c r="CC599" s="335" t="str">
        <f t="shared" si="1164"/>
        <v/>
      </c>
      <c r="CD599" s="334"/>
      <c r="CE599" s="335"/>
      <c r="CF599" s="335"/>
      <c r="CG599" s="335"/>
      <c r="CH599" s="997"/>
      <c r="CI599" s="97" t="str">
        <f t="shared" si="1165"/>
        <v/>
      </c>
      <c r="CJ599" s="998"/>
      <c r="CK599" s="335"/>
      <c r="CL599" s="97" t="str">
        <f t="shared" si="1166"/>
        <v/>
      </c>
      <c r="CM599" s="334"/>
      <c r="CN599" s="335"/>
      <c r="CO599" s="335"/>
      <c r="CP599" s="335"/>
      <c r="CQ599" s="97"/>
      <c r="CR599" s="334"/>
      <c r="CS599" s="335"/>
      <c r="CT599" s="335"/>
      <c r="CU599" s="335"/>
      <c r="CV599" s="97"/>
      <c r="CW599" s="334"/>
      <c r="CX599" s="335"/>
      <c r="CY599" s="335"/>
      <c r="CZ599" s="335"/>
      <c r="DA599" s="97"/>
      <c r="DB599" s="334"/>
      <c r="DC599" s="335"/>
      <c r="DD599" s="335"/>
      <c r="DE599" s="335"/>
      <c r="DF599" s="97" t="str">
        <f t="shared" si="1167"/>
        <v/>
      </c>
      <c r="DG599" s="993"/>
      <c r="DH599" s="335"/>
      <c r="DI599" s="97" t="str">
        <f t="shared" si="1063"/>
        <v/>
      </c>
      <c r="DJ599" s="334"/>
      <c r="DK599" s="335"/>
      <c r="DL599" s="335"/>
      <c r="DM599" s="97"/>
      <c r="DN599" s="334"/>
      <c r="DO599" s="335"/>
      <c r="DP599" s="335"/>
      <c r="DQ599" s="97"/>
      <c r="DR599" s="334"/>
      <c r="DS599" s="335"/>
      <c r="DT599" s="335"/>
      <c r="DU599" s="97"/>
      <c r="DV599" s="334"/>
      <c r="DW599" s="335"/>
      <c r="DX599" s="335"/>
      <c r="DY599" s="97" t="str">
        <f t="shared" si="1169"/>
        <v/>
      </c>
      <c r="DZ599" s="998"/>
      <c r="EA599" s="335"/>
      <c r="EB599" s="97" t="str">
        <f t="shared" si="1170"/>
        <v/>
      </c>
      <c r="EC599" s="334"/>
      <c r="ED599" s="335"/>
      <c r="EE599" s="335"/>
      <c r="EF599" s="97"/>
      <c r="EG599" s="334"/>
      <c r="EH599" s="335"/>
      <c r="EI599" s="335"/>
      <c r="EJ599" s="97"/>
      <c r="EK599" s="334"/>
      <c r="EL599" s="335"/>
      <c r="EM599" s="335"/>
      <c r="EN599" s="97"/>
      <c r="EO599" s="334"/>
      <c r="EP599" s="335"/>
      <c r="EQ599" s="335"/>
      <c r="ER599" s="97" t="str">
        <f t="shared" si="1171"/>
        <v/>
      </c>
      <c r="ES599" s="993"/>
      <c r="ET599" s="335"/>
      <c r="EU599" s="97" t="str">
        <f t="shared" si="1172"/>
        <v/>
      </c>
      <c r="EV599" s="334"/>
      <c r="EW599" s="335"/>
      <c r="EX599" s="335"/>
      <c r="EY599" s="97"/>
      <c r="EZ599" s="334"/>
      <c r="FA599" s="335"/>
      <c r="FB599" s="335"/>
      <c r="FC599" s="97"/>
      <c r="FD599" s="334"/>
      <c r="FE599" s="335"/>
      <c r="FF599" s="335"/>
      <c r="FG599" s="97"/>
      <c r="FH599" s="334"/>
      <c r="FI599" s="335"/>
      <c r="FJ599" s="335"/>
      <c r="FK599" s="97" t="str">
        <f t="shared" si="1173"/>
        <v/>
      </c>
      <c r="FL599" s="993"/>
      <c r="FM599" s="335"/>
      <c r="FN599" s="97" t="str">
        <f t="shared" si="1174"/>
        <v/>
      </c>
      <c r="FO599" s="334"/>
      <c r="FP599" s="335"/>
      <c r="FQ599" s="97"/>
      <c r="FR599" s="334"/>
      <c r="FS599" s="335"/>
      <c r="FT599" s="97"/>
      <c r="FU599" s="334"/>
      <c r="FV599" s="335"/>
      <c r="FW599" s="97"/>
      <c r="FX599" s="334"/>
      <c r="FY599" s="335"/>
      <c r="FZ599" s="97" t="str">
        <f t="shared" si="1175"/>
        <v/>
      </c>
      <c r="GA599" s="993"/>
      <c r="GB599" s="335"/>
      <c r="GC599" s="510" t="str">
        <f t="shared" si="1176"/>
        <v/>
      </c>
      <c r="GD599" s="336"/>
      <c r="GE599" s="337"/>
      <c r="GF599" s="337"/>
      <c r="GG599" s="337"/>
      <c r="GH599" s="337"/>
      <c r="GI599" s="510"/>
      <c r="GJ599" s="336"/>
      <c r="GK599" s="337"/>
      <c r="GL599" s="337"/>
      <c r="GM599" s="337"/>
      <c r="GN599" s="337"/>
      <c r="GO599" s="510"/>
      <c r="GP599" s="336"/>
      <c r="GQ599" s="337"/>
      <c r="GR599" s="337"/>
      <c r="GS599" s="337"/>
      <c r="GT599" s="337"/>
      <c r="GU599" s="510"/>
      <c r="GV599" s="336"/>
      <c r="GW599" s="337"/>
      <c r="GX599" s="337"/>
      <c r="GY599" s="337"/>
      <c r="GZ599" s="336"/>
      <c r="HA599" s="510" t="str">
        <f t="shared" si="1177"/>
        <v/>
      </c>
      <c r="HB599" s="994"/>
      <c r="HC599" s="337"/>
      <c r="HD599" s="510" t="str">
        <f t="shared" si="1178"/>
        <v/>
      </c>
      <c r="HE599" s="336"/>
      <c r="HF599" s="337"/>
      <c r="HG599" s="337"/>
      <c r="HH599" s="336"/>
      <c r="HI599" s="510"/>
      <c r="HJ599" s="336"/>
      <c r="HK599" s="337"/>
      <c r="HL599" s="337"/>
      <c r="HM599" s="336"/>
      <c r="HN599" s="510"/>
      <c r="HO599" s="336"/>
      <c r="HP599" s="337"/>
      <c r="HQ599" s="337"/>
      <c r="HR599" s="337"/>
      <c r="HS599" s="510"/>
      <c r="HT599" s="336"/>
      <c r="HU599" s="337"/>
      <c r="HV599" s="337"/>
      <c r="HW599" s="337"/>
      <c r="HX599" s="97" t="str">
        <f t="shared" si="1179"/>
        <v/>
      </c>
      <c r="HY599" s="994"/>
      <c r="HZ599" s="337"/>
      <c r="IA599" s="510" t="str">
        <f t="shared" si="1180"/>
        <v/>
      </c>
      <c r="IB599" s="336"/>
      <c r="IC599" s="337"/>
      <c r="ID599" s="337"/>
      <c r="IE599" s="510"/>
      <c r="IF599" s="336"/>
      <c r="IG599" s="337"/>
      <c r="IH599" s="337"/>
      <c r="II599" s="510"/>
      <c r="IJ599" s="336"/>
      <c r="IK599" s="337"/>
      <c r="IL599" s="337"/>
      <c r="IM599" s="510"/>
      <c r="IN599" s="336"/>
      <c r="IO599" s="337"/>
      <c r="IP599" s="337"/>
      <c r="IQ599" s="97" t="str">
        <f t="shared" si="1181"/>
        <v/>
      </c>
      <c r="IR599" s="994"/>
      <c r="IS599" s="337"/>
      <c r="IT599" s="337"/>
      <c r="IU599" s="337"/>
      <c r="IV599" s="510" t="str">
        <f t="shared" si="1182"/>
        <v/>
      </c>
      <c r="IW599" s="995"/>
    </row>
    <row r="600" spans="1:257" x14ac:dyDescent="0.25">
      <c r="A600" s="996"/>
      <c r="B600" s="507">
        <v>5</v>
      </c>
      <c r="C600" s="97" t="str">
        <f>IF(Proponentes!B591&gt;0,Proponentes!B591,"")</f>
        <v/>
      </c>
      <c r="D600" s="335"/>
      <c r="E600" s="335"/>
      <c r="F600" s="334"/>
      <c r="G600" s="335"/>
      <c r="H600" s="335"/>
      <c r="I600" s="335"/>
      <c r="J600" s="335"/>
      <c r="K600" s="335"/>
      <c r="L600" s="335"/>
      <c r="M600" s="334"/>
      <c r="N600" s="335"/>
      <c r="O600" s="335"/>
      <c r="P600" s="335"/>
      <c r="Q600" s="335"/>
      <c r="R600" s="335"/>
      <c r="S600" s="335"/>
      <c r="T600" s="334"/>
      <c r="U600" s="335"/>
      <c r="V600" s="335"/>
      <c r="W600" s="335"/>
      <c r="X600" s="335"/>
      <c r="Y600" s="335"/>
      <c r="Z600" s="335"/>
      <c r="AA600" s="334"/>
      <c r="AB600" s="335"/>
      <c r="AC600" s="335"/>
      <c r="AD600" s="335"/>
      <c r="AE600" s="335"/>
      <c r="AF600" s="335"/>
      <c r="AG600" s="97" t="str">
        <f t="shared" si="1158"/>
        <v/>
      </c>
      <c r="AH600" s="993"/>
      <c r="AI600" s="335"/>
      <c r="AJ600" s="335" t="str">
        <f t="shared" si="1159"/>
        <v/>
      </c>
      <c r="AK600" s="335"/>
      <c r="AL600" s="334"/>
      <c r="AM600" s="335"/>
      <c r="AN600" s="335"/>
      <c r="AO600" s="335"/>
      <c r="AP600" s="335"/>
      <c r="AQ600" s="335"/>
      <c r="AR600" s="335"/>
      <c r="AS600" s="334"/>
      <c r="AT600" s="335"/>
      <c r="AU600" s="335"/>
      <c r="AV600" s="335"/>
      <c r="AW600" s="335"/>
      <c r="AX600" s="335"/>
      <c r="AY600" s="335"/>
      <c r="AZ600" s="334"/>
      <c r="BA600" s="335"/>
      <c r="BB600" s="335"/>
      <c r="BC600" s="335"/>
      <c r="BD600" s="335"/>
      <c r="BE600" s="335"/>
      <c r="BF600" s="335"/>
      <c r="BG600" s="334"/>
      <c r="BH600" s="335"/>
      <c r="BI600" s="335"/>
      <c r="BJ600" s="335"/>
      <c r="BK600" s="335"/>
      <c r="BL600" s="97" t="str">
        <f t="shared" si="1055"/>
        <v/>
      </c>
      <c r="BM600" s="993"/>
      <c r="BN600" s="335" t="str">
        <f t="shared" si="1161"/>
        <v/>
      </c>
      <c r="BO600" s="334"/>
      <c r="BP600" s="335"/>
      <c r="BQ600" s="335"/>
      <c r="BR600" s="335"/>
      <c r="BS600" s="335" t="str">
        <f t="shared" si="1162"/>
        <v/>
      </c>
      <c r="BT600" s="334"/>
      <c r="BU600" s="335"/>
      <c r="BV600" s="335"/>
      <c r="BW600" s="335"/>
      <c r="BX600" s="335" t="str">
        <f t="shared" si="1163"/>
        <v/>
      </c>
      <c r="BY600" s="334"/>
      <c r="BZ600" s="335"/>
      <c r="CA600" s="335"/>
      <c r="CB600" s="335"/>
      <c r="CC600" s="335" t="str">
        <f t="shared" si="1164"/>
        <v/>
      </c>
      <c r="CD600" s="334"/>
      <c r="CE600" s="335"/>
      <c r="CF600" s="335"/>
      <c r="CG600" s="335"/>
      <c r="CH600" s="997"/>
      <c r="CI600" s="97" t="str">
        <f t="shared" si="1165"/>
        <v/>
      </c>
      <c r="CJ600" s="998"/>
      <c r="CK600" s="335"/>
      <c r="CL600" s="97" t="str">
        <f t="shared" si="1166"/>
        <v/>
      </c>
      <c r="CM600" s="334"/>
      <c r="CN600" s="335"/>
      <c r="CO600" s="335"/>
      <c r="CP600" s="335"/>
      <c r="CQ600" s="97"/>
      <c r="CR600" s="334"/>
      <c r="CS600" s="335"/>
      <c r="CT600" s="335"/>
      <c r="CU600" s="335"/>
      <c r="CV600" s="97"/>
      <c r="CW600" s="334"/>
      <c r="CX600" s="335"/>
      <c r="CY600" s="335"/>
      <c r="CZ600" s="335"/>
      <c r="DA600" s="97"/>
      <c r="DB600" s="334"/>
      <c r="DC600" s="335"/>
      <c r="DD600" s="335"/>
      <c r="DE600" s="335"/>
      <c r="DF600" s="97" t="str">
        <f t="shared" si="1167"/>
        <v/>
      </c>
      <c r="DG600" s="993"/>
      <c r="DH600" s="335"/>
      <c r="DI600" s="97" t="str">
        <f t="shared" si="1063"/>
        <v/>
      </c>
      <c r="DJ600" s="334"/>
      <c r="DK600" s="335"/>
      <c r="DL600" s="335"/>
      <c r="DM600" s="97"/>
      <c r="DN600" s="334"/>
      <c r="DO600" s="335"/>
      <c r="DP600" s="335"/>
      <c r="DQ600" s="97"/>
      <c r="DR600" s="334"/>
      <c r="DS600" s="335"/>
      <c r="DT600" s="335"/>
      <c r="DU600" s="97"/>
      <c r="DV600" s="334"/>
      <c r="DW600" s="335"/>
      <c r="DX600" s="335"/>
      <c r="DY600" s="97" t="str">
        <f t="shared" si="1169"/>
        <v/>
      </c>
      <c r="DZ600" s="998"/>
      <c r="EA600" s="335"/>
      <c r="EB600" s="97" t="str">
        <f t="shared" si="1170"/>
        <v/>
      </c>
      <c r="EC600" s="334"/>
      <c r="ED600" s="335"/>
      <c r="EE600" s="335"/>
      <c r="EF600" s="97"/>
      <c r="EG600" s="334"/>
      <c r="EH600" s="335"/>
      <c r="EI600" s="335"/>
      <c r="EJ600" s="97"/>
      <c r="EK600" s="334"/>
      <c r="EL600" s="335"/>
      <c r="EM600" s="335"/>
      <c r="EN600" s="97"/>
      <c r="EO600" s="334"/>
      <c r="EP600" s="335"/>
      <c r="EQ600" s="335"/>
      <c r="ER600" s="97" t="str">
        <f t="shared" si="1171"/>
        <v/>
      </c>
      <c r="ES600" s="993"/>
      <c r="ET600" s="335"/>
      <c r="EU600" s="97" t="str">
        <f t="shared" si="1172"/>
        <v/>
      </c>
      <c r="EV600" s="334"/>
      <c r="EW600" s="335"/>
      <c r="EX600" s="335"/>
      <c r="EY600" s="97"/>
      <c r="EZ600" s="334"/>
      <c r="FA600" s="335"/>
      <c r="FB600" s="335"/>
      <c r="FC600" s="97"/>
      <c r="FD600" s="334"/>
      <c r="FE600" s="335"/>
      <c r="FF600" s="335"/>
      <c r="FG600" s="97"/>
      <c r="FH600" s="334"/>
      <c r="FI600" s="335"/>
      <c r="FJ600" s="335"/>
      <c r="FK600" s="97" t="str">
        <f t="shared" si="1173"/>
        <v/>
      </c>
      <c r="FL600" s="993"/>
      <c r="FM600" s="335"/>
      <c r="FN600" s="97" t="str">
        <f t="shared" si="1174"/>
        <v/>
      </c>
      <c r="FO600" s="334"/>
      <c r="FP600" s="335"/>
      <c r="FQ600" s="97"/>
      <c r="FR600" s="334"/>
      <c r="FS600" s="335"/>
      <c r="FT600" s="97"/>
      <c r="FU600" s="334"/>
      <c r="FV600" s="335"/>
      <c r="FW600" s="97"/>
      <c r="FX600" s="334"/>
      <c r="FY600" s="335"/>
      <c r="FZ600" s="97" t="str">
        <f t="shared" si="1175"/>
        <v/>
      </c>
      <c r="GA600" s="993"/>
      <c r="GB600" s="335"/>
      <c r="GC600" s="510" t="str">
        <f t="shared" si="1176"/>
        <v/>
      </c>
      <c r="GD600" s="336"/>
      <c r="GE600" s="337"/>
      <c r="GF600" s="337"/>
      <c r="GG600" s="337"/>
      <c r="GH600" s="337"/>
      <c r="GI600" s="510"/>
      <c r="GJ600" s="336"/>
      <c r="GK600" s="337"/>
      <c r="GL600" s="337"/>
      <c r="GM600" s="337"/>
      <c r="GN600" s="337"/>
      <c r="GO600" s="510"/>
      <c r="GP600" s="336"/>
      <c r="GQ600" s="337"/>
      <c r="GR600" s="337"/>
      <c r="GS600" s="337"/>
      <c r="GT600" s="337"/>
      <c r="GU600" s="510"/>
      <c r="GV600" s="336"/>
      <c r="GW600" s="337"/>
      <c r="GX600" s="337"/>
      <c r="GY600" s="337"/>
      <c r="GZ600" s="336"/>
      <c r="HA600" s="510" t="str">
        <f t="shared" si="1177"/>
        <v/>
      </c>
      <c r="HB600" s="994"/>
      <c r="HC600" s="337"/>
      <c r="HD600" s="510" t="str">
        <f t="shared" si="1178"/>
        <v/>
      </c>
      <c r="HE600" s="336"/>
      <c r="HF600" s="337"/>
      <c r="HG600" s="337"/>
      <c r="HH600" s="336"/>
      <c r="HI600" s="510"/>
      <c r="HJ600" s="336"/>
      <c r="HK600" s="337"/>
      <c r="HL600" s="337"/>
      <c r="HM600" s="336"/>
      <c r="HN600" s="510"/>
      <c r="HO600" s="336"/>
      <c r="HP600" s="337"/>
      <c r="HQ600" s="337"/>
      <c r="HR600" s="337"/>
      <c r="HS600" s="510"/>
      <c r="HT600" s="336"/>
      <c r="HU600" s="337"/>
      <c r="HV600" s="337"/>
      <c r="HW600" s="337"/>
      <c r="HX600" s="97" t="str">
        <f t="shared" si="1179"/>
        <v/>
      </c>
      <c r="HY600" s="994"/>
      <c r="HZ600" s="337"/>
      <c r="IA600" s="510" t="str">
        <f t="shared" si="1180"/>
        <v/>
      </c>
      <c r="IB600" s="336"/>
      <c r="IC600" s="337"/>
      <c r="ID600" s="337"/>
      <c r="IE600" s="510"/>
      <c r="IF600" s="336"/>
      <c r="IG600" s="337"/>
      <c r="IH600" s="337"/>
      <c r="II600" s="510"/>
      <c r="IJ600" s="336"/>
      <c r="IK600" s="337"/>
      <c r="IL600" s="337"/>
      <c r="IM600" s="510"/>
      <c r="IN600" s="336"/>
      <c r="IO600" s="337"/>
      <c r="IP600" s="337"/>
      <c r="IQ600" s="97" t="str">
        <f t="shared" si="1181"/>
        <v/>
      </c>
      <c r="IR600" s="994"/>
      <c r="IS600" s="337"/>
      <c r="IT600" s="337"/>
      <c r="IU600" s="337"/>
      <c r="IV600" s="510" t="str">
        <f t="shared" si="1182"/>
        <v/>
      </c>
      <c r="IW600" s="995"/>
    </row>
    <row r="601" spans="1:257" x14ac:dyDescent="0.25">
      <c r="A601" s="996"/>
      <c r="B601" s="507">
        <v>6</v>
      </c>
      <c r="C601" s="97" t="str">
        <f>IF(Proponentes!B592&gt;0,Proponentes!B592,"")</f>
        <v/>
      </c>
      <c r="D601" s="335"/>
      <c r="E601" s="335"/>
      <c r="F601" s="334"/>
      <c r="G601" s="335"/>
      <c r="H601" s="335"/>
      <c r="I601" s="335"/>
      <c r="J601" s="335"/>
      <c r="K601" s="335"/>
      <c r="L601" s="335"/>
      <c r="M601" s="334"/>
      <c r="N601" s="335"/>
      <c r="O601" s="335"/>
      <c r="P601" s="335"/>
      <c r="Q601" s="335"/>
      <c r="R601" s="335"/>
      <c r="S601" s="335"/>
      <c r="T601" s="334"/>
      <c r="U601" s="335"/>
      <c r="V601" s="335"/>
      <c r="W601" s="335"/>
      <c r="X601" s="335"/>
      <c r="Y601" s="335"/>
      <c r="Z601" s="335"/>
      <c r="AA601" s="334"/>
      <c r="AB601" s="335"/>
      <c r="AC601" s="335"/>
      <c r="AD601" s="335"/>
      <c r="AE601" s="335"/>
      <c r="AF601" s="335"/>
      <c r="AG601" s="97" t="str">
        <f t="shared" si="1158"/>
        <v/>
      </c>
      <c r="AH601" s="993"/>
      <c r="AI601" s="335"/>
      <c r="AJ601" s="335" t="str">
        <f t="shared" si="1159"/>
        <v/>
      </c>
      <c r="AK601" s="335"/>
      <c r="AL601" s="334"/>
      <c r="AM601" s="335"/>
      <c r="AN601" s="335"/>
      <c r="AO601" s="335"/>
      <c r="AP601" s="335"/>
      <c r="AQ601" s="335"/>
      <c r="AR601" s="335"/>
      <c r="AS601" s="334"/>
      <c r="AT601" s="335"/>
      <c r="AU601" s="335"/>
      <c r="AV601" s="335"/>
      <c r="AW601" s="335"/>
      <c r="AX601" s="335"/>
      <c r="AY601" s="335"/>
      <c r="AZ601" s="334"/>
      <c r="BA601" s="335"/>
      <c r="BB601" s="335"/>
      <c r="BC601" s="335"/>
      <c r="BD601" s="335"/>
      <c r="BE601" s="335"/>
      <c r="BF601" s="335"/>
      <c r="BG601" s="334"/>
      <c r="BH601" s="335"/>
      <c r="BI601" s="335"/>
      <c r="BJ601" s="335"/>
      <c r="BK601" s="335"/>
      <c r="BL601" s="97" t="str">
        <f t="shared" si="1055"/>
        <v/>
      </c>
      <c r="BM601" s="993"/>
      <c r="BN601" s="335" t="str">
        <f t="shared" si="1161"/>
        <v/>
      </c>
      <c r="BO601" s="334"/>
      <c r="BP601" s="335"/>
      <c r="BQ601" s="335"/>
      <c r="BR601" s="335"/>
      <c r="BS601" s="335" t="str">
        <f t="shared" si="1162"/>
        <v/>
      </c>
      <c r="BT601" s="334"/>
      <c r="BU601" s="335"/>
      <c r="BV601" s="335"/>
      <c r="BW601" s="335"/>
      <c r="BX601" s="335" t="str">
        <f t="shared" si="1163"/>
        <v/>
      </c>
      <c r="BY601" s="334"/>
      <c r="BZ601" s="335"/>
      <c r="CA601" s="335"/>
      <c r="CB601" s="335"/>
      <c r="CC601" s="335" t="str">
        <f t="shared" si="1164"/>
        <v/>
      </c>
      <c r="CD601" s="334"/>
      <c r="CE601" s="335"/>
      <c r="CF601" s="335"/>
      <c r="CG601" s="335"/>
      <c r="CH601" s="997"/>
      <c r="CI601" s="97" t="str">
        <f t="shared" si="1165"/>
        <v/>
      </c>
      <c r="CJ601" s="998"/>
      <c r="CK601" s="335"/>
      <c r="CL601" s="97" t="str">
        <f t="shared" si="1166"/>
        <v/>
      </c>
      <c r="CM601" s="334"/>
      <c r="CN601" s="335"/>
      <c r="CO601" s="335"/>
      <c r="CP601" s="335"/>
      <c r="CQ601" s="97"/>
      <c r="CR601" s="334"/>
      <c r="CS601" s="335"/>
      <c r="CT601" s="335"/>
      <c r="CU601" s="335"/>
      <c r="CV601" s="97"/>
      <c r="CW601" s="334"/>
      <c r="CX601" s="335"/>
      <c r="CY601" s="335"/>
      <c r="CZ601" s="335"/>
      <c r="DA601" s="97"/>
      <c r="DB601" s="334"/>
      <c r="DC601" s="335"/>
      <c r="DD601" s="335"/>
      <c r="DE601" s="335"/>
      <c r="DF601" s="97" t="str">
        <f t="shared" si="1167"/>
        <v/>
      </c>
      <c r="DG601" s="993"/>
      <c r="DH601" s="335"/>
      <c r="DI601" s="97" t="str">
        <f t="shared" si="1063"/>
        <v/>
      </c>
      <c r="DJ601" s="334"/>
      <c r="DK601" s="335"/>
      <c r="DL601" s="335"/>
      <c r="DM601" s="97"/>
      <c r="DN601" s="334"/>
      <c r="DO601" s="335"/>
      <c r="DP601" s="335"/>
      <c r="DQ601" s="97"/>
      <c r="DR601" s="334"/>
      <c r="DS601" s="335"/>
      <c r="DT601" s="335"/>
      <c r="DU601" s="97"/>
      <c r="DV601" s="334"/>
      <c r="DW601" s="335"/>
      <c r="DX601" s="335"/>
      <c r="DY601" s="97" t="str">
        <f t="shared" si="1169"/>
        <v/>
      </c>
      <c r="DZ601" s="998"/>
      <c r="EA601" s="335"/>
      <c r="EB601" s="97" t="str">
        <f t="shared" si="1170"/>
        <v/>
      </c>
      <c r="EC601" s="334"/>
      <c r="ED601" s="335"/>
      <c r="EE601" s="335"/>
      <c r="EF601" s="97"/>
      <c r="EG601" s="334"/>
      <c r="EH601" s="335"/>
      <c r="EI601" s="335"/>
      <c r="EJ601" s="97"/>
      <c r="EK601" s="334"/>
      <c r="EL601" s="335"/>
      <c r="EM601" s="335"/>
      <c r="EN601" s="97"/>
      <c r="EO601" s="334"/>
      <c r="EP601" s="335"/>
      <c r="EQ601" s="335"/>
      <c r="ER601" s="97" t="str">
        <f t="shared" si="1171"/>
        <v/>
      </c>
      <c r="ES601" s="993"/>
      <c r="ET601" s="335"/>
      <c r="EU601" s="97" t="str">
        <f t="shared" si="1172"/>
        <v/>
      </c>
      <c r="EV601" s="334"/>
      <c r="EW601" s="335"/>
      <c r="EX601" s="335"/>
      <c r="EY601" s="97"/>
      <c r="EZ601" s="334"/>
      <c r="FA601" s="335"/>
      <c r="FB601" s="335"/>
      <c r="FC601" s="97"/>
      <c r="FD601" s="334"/>
      <c r="FE601" s="335"/>
      <c r="FF601" s="335"/>
      <c r="FG601" s="97"/>
      <c r="FH601" s="334"/>
      <c r="FI601" s="335"/>
      <c r="FJ601" s="335"/>
      <c r="FK601" s="97" t="str">
        <f t="shared" si="1173"/>
        <v/>
      </c>
      <c r="FL601" s="993"/>
      <c r="FM601" s="335"/>
      <c r="FN601" s="97" t="str">
        <f t="shared" si="1174"/>
        <v/>
      </c>
      <c r="FO601" s="334"/>
      <c r="FP601" s="335"/>
      <c r="FQ601" s="97"/>
      <c r="FR601" s="334"/>
      <c r="FS601" s="335"/>
      <c r="FT601" s="97"/>
      <c r="FU601" s="334"/>
      <c r="FV601" s="335"/>
      <c r="FW601" s="97"/>
      <c r="FX601" s="334"/>
      <c r="FY601" s="335"/>
      <c r="FZ601" s="97" t="str">
        <f t="shared" si="1175"/>
        <v/>
      </c>
      <c r="GA601" s="993"/>
      <c r="GB601" s="335"/>
      <c r="GC601" s="510" t="str">
        <f t="shared" si="1176"/>
        <v/>
      </c>
      <c r="GD601" s="336"/>
      <c r="GE601" s="337"/>
      <c r="GF601" s="337"/>
      <c r="GG601" s="337"/>
      <c r="GH601" s="337"/>
      <c r="GI601" s="510"/>
      <c r="GJ601" s="336"/>
      <c r="GK601" s="337"/>
      <c r="GL601" s="337"/>
      <c r="GM601" s="337"/>
      <c r="GN601" s="337"/>
      <c r="GO601" s="510"/>
      <c r="GP601" s="336"/>
      <c r="GQ601" s="337"/>
      <c r="GR601" s="337"/>
      <c r="GS601" s="337"/>
      <c r="GT601" s="337"/>
      <c r="GU601" s="510"/>
      <c r="GV601" s="336"/>
      <c r="GW601" s="337"/>
      <c r="GX601" s="337"/>
      <c r="GY601" s="337"/>
      <c r="GZ601" s="336"/>
      <c r="HA601" s="510" t="str">
        <f t="shared" si="1177"/>
        <v/>
      </c>
      <c r="HB601" s="994"/>
      <c r="HC601" s="337"/>
      <c r="HD601" s="510" t="str">
        <f t="shared" si="1178"/>
        <v/>
      </c>
      <c r="HE601" s="336"/>
      <c r="HF601" s="337"/>
      <c r="HG601" s="337"/>
      <c r="HH601" s="336"/>
      <c r="HI601" s="510"/>
      <c r="HJ601" s="336"/>
      <c r="HK601" s="337"/>
      <c r="HL601" s="337"/>
      <c r="HM601" s="336"/>
      <c r="HN601" s="510"/>
      <c r="HO601" s="336"/>
      <c r="HP601" s="337"/>
      <c r="HQ601" s="337"/>
      <c r="HR601" s="337"/>
      <c r="HS601" s="510"/>
      <c r="HT601" s="336"/>
      <c r="HU601" s="337"/>
      <c r="HV601" s="337"/>
      <c r="HW601" s="337"/>
      <c r="HX601" s="97" t="str">
        <f t="shared" si="1179"/>
        <v/>
      </c>
      <c r="HY601" s="994"/>
      <c r="HZ601" s="337"/>
      <c r="IA601" s="510" t="str">
        <f t="shared" si="1180"/>
        <v/>
      </c>
      <c r="IB601" s="336"/>
      <c r="IC601" s="337"/>
      <c r="ID601" s="337"/>
      <c r="IE601" s="510"/>
      <c r="IF601" s="336"/>
      <c r="IG601" s="337"/>
      <c r="IH601" s="337"/>
      <c r="II601" s="510"/>
      <c r="IJ601" s="336"/>
      <c r="IK601" s="337"/>
      <c r="IL601" s="337"/>
      <c r="IM601" s="510"/>
      <c r="IN601" s="336"/>
      <c r="IO601" s="337"/>
      <c r="IP601" s="337"/>
      <c r="IQ601" s="97" t="str">
        <f t="shared" si="1181"/>
        <v/>
      </c>
      <c r="IR601" s="994"/>
      <c r="IS601" s="337"/>
      <c r="IT601" s="337"/>
      <c r="IU601" s="337"/>
      <c r="IV601" s="510" t="str">
        <f t="shared" si="1182"/>
        <v/>
      </c>
      <c r="IW601" s="995"/>
    </row>
    <row r="602" spans="1:257" x14ac:dyDescent="0.25">
      <c r="A602" s="996"/>
      <c r="B602" s="507">
        <v>7</v>
      </c>
      <c r="C602" s="97" t="str">
        <f>IF(Proponentes!B593&gt;0,Proponentes!B593,"")</f>
        <v/>
      </c>
      <c r="D602" s="335"/>
      <c r="E602" s="335"/>
      <c r="F602" s="334"/>
      <c r="G602" s="335"/>
      <c r="H602" s="335"/>
      <c r="I602" s="335"/>
      <c r="J602" s="335"/>
      <c r="K602" s="335"/>
      <c r="L602" s="335"/>
      <c r="M602" s="334"/>
      <c r="N602" s="335"/>
      <c r="O602" s="335"/>
      <c r="P602" s="335"/>
      <c r="Q602" s="335"/>
      <c r="R602" s="335"/>
      <c r="S602" s="335"/>
      <c r="T602" s="334"/>
      <c r="U602" s="335"/>
      <c r="V602" s="335"/>
      <c r="W602" s="335"/>
      <c r="X602" s="335"/>
      <c r="Y602" s="335"/>
      <c r="Z602" s="335"/>
      <c r="AA602" s="334"/>
      <c r="AB602" s="335"/>
      <c r="AC602" s="335"/>
      <c r="AD602" s="335"/>
      <c r="AE602" s="335"/>
      <c r="AF602" s="335"/>
      <c r="AG602" s="97" t="str">
        <f t="shared" si="1158"/>
        <v/>
      </c>
      <c r="AH602" s="993"/>
      <c r="AI602" s="335"/>
      <c r="AJ602" s="335" t="str">
        <f t="shared" si="1159"/>
        <v/>
      </c>
      <c r="AK602" s="335"/>
      <c r="AL602" s="334"/>
      <c r="AM602" s="335"/>
      <c r="AN602" s="335"/>
      <c r="AO602" s="335"/>
      <c r="AP602" s="335"/>
      <c r="AQ602" s="335"/>
      <c r="AR602" s="335"/>
      <c r="AS602" s="334"/>
      <c r="AT602" s="335"/>
      <c r="AU602" s="335"/>
      <c r="AV602" s="335"/>
      <c r="AW602" s="335"/>
      <c r="AX602" s="335"/>
      <c r="AY602" s="335"/>
      <c r="AZ602" s="334"/>
      <c r="BA602" s="335"/>
      <c r="BB602" s="335"/>
      <c r="BC602" s="335"/>
      <c r="BD602" s="335"/>
      <c r="BE602" s="335"/>
      <c r="BF602" s="335"/>
      <c r="BG602" s="334"/>
      <c r="BH602" s="335"/>
      <c r="BI602" s="335"/>
      <c r="BJ602" s="335"/>
      <c r="BK602" s="335"/>
      <c r="BL602" s="97" t="str">
        <f t="shared" si="1055"/>
        <v/>
      </c>
      <c r="BM602" s="993"/>
      <c r="BN602" s="335" t="str">
        <f t="shared" si="1161"/>
        <v/>
      </c>
      <c r="BO602" s="334"/>
      <c r="BP602" s="335"/>
      <c r="BQ602" s="335"/>
      <c r="BR602" s="335"/>
      <c r="BS602" s="335" t="str">
        <f t="shared" si="1162"/>
        <v/>
      </c>
      <c r="BT602" s="334"/>
      <c r="BU602" s="335"/>
      <c r="BV602" s="335"/>
      <c r="BW602" s="335"/>
      <c r="BX602" s="335" t="str">
        <f t="shared" si="1163"/>
        <v/>
      </c>
      <c r="BY602" s="334"/>
      <c r="BZ602" s="335"/>
      <c r="CA602" s="335"/>
      <c r="CB602" s="335"/>
      <c r="CC602" s="335" t="str">
        <f t="shared" si="1164"/>
        <v/>
      </c>
      <c r="CD602" s="334"/>
      <c r="CE602" s="335"/>
      <c r="CF602" s="335"/>
      <c r="CG602" s="335"/>
      <c r="CH602" s="997"/>
      <c r="CI602" s="97" t="str">
        <f t="shared" si="1165"/>
        <v/>
      </c>
      <c r="CJ602" s="998"/>
      <c r="CK602" s="335"/>
      <c r="CL602" s="97" t="str">
        <f t="shared" si="1166"/>
        <v/>
      </c>
      <c r="CM602" s="334"/>
      <c r="CN602" s="335"/>
      <c r="CO602" s="335"/>
      <c r="CP602" s="335"/>
      <c r="CQ602" s="97"/>
      <c r="CR602" s="334"/>
      <c r="CS602" s="335"/>
      <c r="CT602" s="335"/>
      <c r="CU602" s="335"/>
      <c r="CV602" s="97"/>
      <c r="CW602" s="334"/>
      <c r="CX602" s="335"/>
      <c r="CY602" s="335"/>
      <c r="CZ602" s="335"/>
      <c r="DA602" s="97"/>
      <c r="DB602" s="334"/>
      <c r="DC602" s="335"/>
      <c r="DD602" s="335"/>
      <c r="DE602" s="335"/>
      <c r="DF602" s="97" t="str">
        <f t="shared" si="1167"/>
        <v/>
      </c>
      <c r="DG602" s="993"/>
      <c r="DH602" s="335"/>
      <c r="DI602" s="97" t="str">
        <f t="shared" si="1063"/>
        <v/>
      </c>
      <c r="DJ602" s="334"/>
      <c r="DK602" s="335"/>
      <c r="DL602" s="335"/>
      <c r="DM602" s="97"/>
      <c r="DN602" s="334"/>
      <c r="DO602" s="335"/>
      <c r="DP602" s="335"/>
      <c r="DQ602" s="97"/>
      <c r="DR602" s="334"/>
      <c r="DS602" s="335"/>
      <c r="DT602" s="335"/>
      <c r="DU602" s="97"/>
      <c r="DV602" s="334"/>
      <c r="DW602" s="335"/>
      <c r="DX602" s="335"/>
      <c r="DY602" s="97" t="str">
        <f t="shared" si="1169"/>
        <v/>
      </c>
      <c r="DZ602" s="998"/>
      <c r="EA602" s="335"/>
      <c r="EB602" s="97" t="str">
        <f t="shared" si="1170"/>
        <v/>
      </c>
      <c r="EC602" s="334"/>
      <c r="ED602" s="335"/>
      <c r="EE602" s="335"/>
      <c r="EF602" s="97"/>
      <c r="EG602" s="334"/>
      <c r="EH602" s="335"/>
      <c r="EI602" s="335"/>
      <c r="EJ602" s="97"/>
      <c r="EK602" s="334"/>
      <c r="EL602" s="335"/>
      <c r="EM602" s="335"/>
      <c r="EN602" s="97"/>
      <c r="EO602" s="334"/>
      <c r="EP602" s="335"/>
      <c r="EQ602" s="335"/>
      <c r="ER602" s="97" t="str">
        <f t="shared" si="1171"/>
        <v/>
      </c>
      <c r="ES602" s="993"/>
      <c r="ET602" s="335"/>
      <c r="EU602" s="97" t="str">
        <f t="shared" si="1172"/>
        <v/>
      </c>
      <c r="EV602" s="334"/>
      <c r="EW602" s="335"/>
      <c r="EX602" s="335"/>
      <c r="EY602" s="97"/>
      <c r="EZ602" s="334"/>
      <c r="FA602" s="335"/>
      <c r="FB602" s="335"/>
      <c r="FC602" s="97"/>
      <c r="FD602" s="334"/>
      <c r="FE602" s="335"/>
      <c r="FF602" s="335"/>
      <c r="FG602" s="97"/>
      <c r="FH602" s="334"/>
      <c r="FI602" s="335"/>
      <c r="FJ602" s="335"/>
      <c r="FK602" s="97" t="str">
        <f t="shared" si="1173"/>
        <v/>
      </c>
      <c r="FL602" s="993"/>
      <c r="FM602" s="335"/>
      <c r="FN602" s="97" t="str">
        <f t="shared" si="1174"/>
        <v/>
      </c>
      <c r="FO602" s="334"/>
      <c r="FP602" s="335"/>
      <c r="FQ602" s="97"/>
      <c r="FR602" s="334"/>
      <c r="FS602" s="335"/>
      <c r="FT602" s="97"/>
      <c r="FU602" s="334"/>
      <c r="FV602" s="335"/>
      <c r="FW602" s="97"/>
      <c r="FX602" s="334"/>
      <c r="FY602" s="335"/>
      <c r="FZ602" s="97" t="str">
        <f t="shared" si="1175"/>
        <v/>
      </c>
      <c r="GA602" s="993"/>
      <c r="GB602" s="335"/>
      <c r="GC602" s="510" t="str">
        <f t="shared" si="1176"/>
        <v/>
      </c>
      <c r="GD602" s="336"/>
      <c r="GE602" s="337"/>
      <c r="GF602" s="337"/>
      <c r="GG602" s="337"/>
      <c r="GH602" s="337"/>
      <c r="GI602" s="510"/>
      <c r="GJ602" s="336"/>
      <c r="GK602" s="337"/>
      <c r="GL602" s="337"/>
      <c r="GM602" s="337"/>
      <c r="GN602" s="337"/>
      <c r="GO602" s="510"/>
      <c r="GP602" s="336"/>
      <c r="GQ602" s="337"/>
      <c r="GR602" s="337"/>
      <c r="GS602" s="337"/>
      <c r="GT602" s="337"/>
      <c r="GU602" s="510"/>
      <c r="GV602" s="336"/>
      <c r="GW602" s="337"/>
      <c r="GX602" s="337"/>
      <c r="GY602" s="337"/>
      <c r="GZ602" s="336"/>
      <c r="HA602" s="510" t="str">
        <f t="shared" si="1177"/>
        <v/>
      </c>
      <c r="HB602" s="994"/>
      <c r="HC602" s="337"/>
      <c r="HD602" s="510" t="str">
        <f t="shared" si="1178"/>
        <v/>
      </c>
      <c r="HE602" s="336"/>
      <c r="HF602" s="337"/>
      <c r="HG602" s="337"/>
      <c r="HH602" s="336"/>
      <c r="HI602" s="510"/>
      <c r="HJ602" s="336"/>
      <c r="HK602" s="337"/>
      <c r="HL602" s="337"/>
      <c r="HM602" s="336"/>
      <c r="HN602" s="510"/>
      <c r="HO602" s="336"/>
      <c r="HP602" s="337"/>
      <c r="HQ602" s="337"/>
      <c r="HR602" s="337"/>
      <c r="HS602" s="510"/>
      <c r="HT602" s="336"/>
      <c r="HU602" s="337"/>
      <c r="HV602" s="337"/>
      <c r="HW602" s="337"/>
      <c r="HX602" s="97" t="str">
        <f t="shared" si="1179"/>
        <v/>
      </c>
      <c r="HY602" s="994"/>
      <c r="HZ602" s="337"/>
      <c r="IA602" s="510" t="str">
        <f t="shared" si="1180"/>
        <v/>
      </c>
      <c r="IB602" s="336"/>
      <c r="IC602" s="337"/>
      <c r="ID602" s="337"/>
      <c r="IE602" s="510"/>
      <c r="IF602" s="336"/>
      <c r="IG602" s="337"/>
      <c r="IH602" s="337"/>
      <c r="II602" s="510"/>
      <c r="IJ602" s="336"/>
      <c r="IK602" s="337"/>
      <c r="IL602" s="337"/>
      <c r="IM602" s="510"/>
      <c r="IN602" s="336"/>
      <c r="IO602" s="337"/>
      <c r="IP602" s="337"/>
      <c r="IQ602" s="97" t="str">
        <f t="shared" si="1181"/>
        <v/>
      </c>
      <c r="IR602" s="994"/>
      <c r="IS602" s="337"/>
      <c r="IT602" s="337"/>
      <c r="IU602" s="337"/>
      <c r="IV602" s="510" t="str">
        <f t="shared" si="1182"/>
        <v/>
      </c>
      <c r="IW602" s="995"/>
    </row>
    <row r="603" spans="1:257" x14ac:dyDescent="0.25">
      <c r="A603" s="996"/>
      <c r="B603" s="507">
        <v>8</v>
      </c>
      <c r="C603" s="97" t="str">
        <f>IF(Proponentes!B594&gt;0,Proponentes!B594,"")</f>
        <v/>
      </c>
      <c r="D603" s="335"/>
      <c r="E603" s="335"/>
      <c r="F603" s="334"/>
      <c r="G603" s="335"/>
      <c r="H603" s="335"/>
      <c r="I603" s="335"/>
      <c r="J603" s="335"/>
      <c r="K603" s="335"/>
      <c r="L603" s="335"/>
      <c r="M603" s="334"/>
      <c r="N603" s="335"/>
      <c r="O603" s="335"/>
      <c r="P603" s="335"/>
      <c r="Q603" s="335"/>
      <c r="R603" s="335"/>
      <c r="S603" s="335"/>
      <c r="T603" s="334"/>
      <c r="U603" s="335"/>
      <c r="V603" s="335"/>
      <c r="W603" s="335"/>
      <c r="X603" s="335"/>
      <c r="Y603" s="335"/>
      <c r="Z603" s="335"/>
      <c r="AA603" s="334"/>
      <c r="AB603" s="335"/>
      <c r="AC603" s="335"/>
      <c r="AD603" s="335"/>
      <c r="AE603" s="335"/>
      <c r="AF603" s="335"/>
      <c r="AG603" s="97" t="str">
        <f t="shared" si="1158"/>
        <v/>
      </c>
      <c r="AH603" s="993"/>
      <c r="AI603" s="335"/>
      <c r="AJ603" s="335" t="str">
        <f t="shared" si="1159"/>
        <v/>
      </c>
      <c r="AK603" s="335"/>
      <c r="AL603" s="334"/>
      <c r="AM603" s="335"/>
      <c r="AN603" s="335"/>
      <c r="AO603" s="335"/>
      <c r="AP603" s="335"/>
      <c r="AQ603" s="335"/>
      <c r="AR603" s="335"/>
      <c r="AS603" s="334"/>
      <c r="AT603" s="335"/>
      <c r="AU603" s="335"/>
      <c r="AV603" s="335"/>
      <c r="AW603" s="335"/>
      <c r="AX603" s="335"/>
      <c r="AY603" s="335"/>
      <c r="AZ603" s="334"/>
      <c r="BA603" s="335"/>
      <c r="BB603" s="335"/>
      <c r="BC603" s="335"/>
      <c r="BD603" s="335"/>
      <c r="BE603" s="335"/>
      <c r="BF603" s="335"/>
      <c r="BG603" s="334"/>
      <c r="BH603" s="335"/>
      <c r="BI603" s="335"/>
      <c r="BJ603" s="335"/>
      <c r="BK603" s="335"/>
      <c r="BL603" s="97" t="str">
        <f t="shared" si="1055"/>
        <v/>
      </c>
      <c r="BM603" s="993"/>
      <c r="BN603" s="335" t="str">
        <f t="shared" si="1161"/>
        <v/>
      </c>
      <c r="BO603" s="334"/>
      <c r="BP603" s="335"/>
      <c r="BQ603" s="335"/>
      <c r="BR603" s="335"/>
      <c r="BS603" s="335" t="str">
        <f t="shared" si="1162"/>
        <v/>
      </c>
      <c r="BT603" s="334"/>
      <c r="BU603" s="335"/>
      <c r="BV603" s="335"/>
      <c r="BW603" s="335"/>
      <c r="BX603" s="335" t="str">
        <f t="shared" si="1163"/>
        <v/>
      </c>
      <c r="BY603" s="334"/>
      <c r="BZ603" s="335"/>
      <c r="CA603" s="335"/>
      <c r="CB603" s="335"/>
      <c r="CC603" s="335" t="str">
        <f t="shared" si="1164"/>
        <v/>
      </c>
      <c r="CD603" s="334"/>
      <c r="CE603" s="335"/>
      <c r="CF603" s="335"/>
      <c r="CG603" s="335"/>
      <c r="CH603" s="997"/>
      <c r="CI603" s="97" t="str">
        <f t="shared" si="1165"/>
        <v/>
      </c>
      <c r="CJ603" s="998"/>
      <c r="CK603" s="335"/>
      <c r="CL603" s="97" t="str">
        <f t="shared" si="1166"/>
        <v/>
      </c>
      <c r="CM603" s="334"/>
      <c r="CN603" s="335"/>
      <c r="CO603" s="335"/>
      <c r="CP603" s="335"/>
      <c r="CQ603" s="97"/>
      <c r="CR603" s="334"/>
      <c r="CS603" s="335"/>
      <c r="CT603" s="335"/>
      <c r="CU603" s="335"/>
      <c r="CV603" s="97"/>
      <c r="CW603" s="334"/>
      <c r="CX603" s="335"/>
      <c r="CY603" s="335"/>
      <c r="CZ603" s="335"/>
      <c r="DA603" s="97"/>
      <c r="DB603" s="334"/>
      <c r="DC603" s="335"/>
      <c r="DD603" s="335"/>
      <c r="DE603" s="335"/>
      <c r="DF603" s="97" t="str">
        <f t="shared" si="1167"/>
        <v/>
      </c>
      <c r="DG603" s="993"/>
      <c r="DH603" s="335"/>
      <c r="DI603" s="97" t="str">
        <f t="shared" si="1063"/>
        <v/>
      </c>
      <c r="DJ603" s="334"/>
      <c r="DK603" s="335"/>
      <c r="DL603" s="335"/>
      <c r="DM603" s="97"/>
      <c r="DN603" s="334"/>
      <c r="DO603" s="335"/>
      <c r="DP603" s="335"/>
      <c r="DQ603" s="97"/>
      <c r="DR603" s="334"/>
      <c r="DS603" s="335"/>
      <c r="DT603" s="335"/>
      <c r="DU603" s="97"/>
      <c r="DV603" s="334"/>
      <c r="DW603" s="335"/>
      <c r="DX603" s="335"/>
      <c r="DY603" s="97" t="str">
        <f t="shared" si="1169"/>
        <v/>
      </c>
      <c r="DZ603" s="998"/>
      <c r="EA603" s="335"/>
      <c r="EB603" s="97" t="str">
        <f t="shared" si="1170"/>
        <v/>
      </c>
      <c r="EC603" s="334"/>
      <c r="ED603" s="335"/>
      <c r="EE603" s="335"/>
      <c r="EF603" s="97"/>
      <c r="EG603" s="334"/>
      <c r="EH603" s="335"/>
      <c r="EI603" s="335"/>
      <c r="EJ603" s="97"/>
      <c r="EK603" s="334"/>
      <c r="EL603" s="335"/>
      <c r="EM603" s="335"/>
      <c r="EN603" s="97"/>
      <c r="EO603" s="334"/>
      <c r="EP603" s="335"/>
      <c r="EQ603" s="335"/>
      <c r="ER603" s="97" t="str">
        <f t="shared" si="1171"/>
        <v/>
      </c>
      <c r="ES603" s="993"/>
      <c r="ET603" s="335"/>
      <c r="EU603" s="97" t="str">
        <f t="shared" si="1172"/>
        <v/>
      </c>
      <c r="EV603" s="334"/>
      <c r="EW603" s="335"/>
      <c r="EX603" s="335"/>
      <c r="EY603" s="97"/>
      <c r="EZ603" s="334"/>
      <c r="FA603" s="335"/>
      <c r="FB603" s="335"/>
      <c r="FC603" s="97"/>
      <c r="FD603" s="334"/>
      <c r="FE603" s="335"/>
      <c r="FF603" s="335"/>
      <c r="FG603" s="97"/>
      <c r="FH603" s="334"/>
      <c r="FI603" s="335"/>
      <c r="FJ603" s="335"/>
      <c r="FK603" s="97" t="str">
        <f t="shared" si="1173"/>
        <v/>
      </c>
      <c r="FL603" s="993"/>
      <c r="FM603" s="335"/>
      <c r="FN603" s="97" t="str">
        <f t="shared" si="1174"/>
        <v/>
      </c>
      <c r="FO603" s="334"/>
      <c r="FP603" s="335"/>
      <c r="FQ603" s="97"/>
      <c r="FR603" s="334"/>
      <c r="FS603" s="335"/>
      <c r="FT603" s="97"/>
      <c r="FU603" s="334"/>
      <c r="FV603" s="335"/>
      <c r="FW603" s="97"/>
      <c r="FX603" s="334"/>
      <c r="FY603" s="335"/>
      <c r="FZ603" s="97" t="str">
        <f t="shared" si="1175"/>
        <v/>
      </c>
      <c r="GA603" s="993"/>
      <c r="GB603" s="335"/>
      <c r="GC603" s="510" t="str">
        <f t="shared" si="1176"/>
        <v/>
      </c>
      <c r="GD603" s="336"/>
      <c r="GE603" s="337"/>
      <c r="GF603" s="337"/>
      <c r="GG603" s="337"/>
      <c r="GH603" s="337"/>
      <c r="GI603" s="510"/>
      <c r="GJ603" s="336"/>
      <c r="GK603" s="337"/>
      <c r="GL603" s="337"/>
      <c r="GM603" s="337"/>
      <c r="GN603" s="337"/>
      <c r="GO603" s="510"/>
      <c r="GP603" s="336"/>
      <c r="GQ603" s="337"/>
      <c r="GR603" s="337"/>
      <c r="GS603" s="337"/>
      <c r="GT603" s="337"/>
      <c r="GU603" s="510"/>
      <c r="GV603" s="336"/>
      <c r="GW603" s="337"/>
      <c r="GX603" s="337"/>
      <c r="GY603" s="337"/>
      <c r="GZ603" s="336"/>
      <c r="HA603" s="510" t="str">
        <f t="shared" si="1177"/>
        <v/>
      </c>
      <c r="HB603" s="994"/>
      <c r="HC603" s="337"/>
      <c r="HD603" s="510" t="str">
        <f t="shared" si="1178"/>
        <v/>
      </c>
      <c r="HE603" s="336"/>
      <c r="HF603" s="337"/>
      <c r="HG603" s="337"/>
      <c r="HH603" s="336"/>
      <c r="HI603" s="510"/>
      <c r="HJ603" s="336"/>
      <c r="HK603" s="337"/>
      <c r="HL603" s="337"/>
      <c r="HM603" s="336"/>
      <c r="HN603" s="510"/>
      <c r="HO603" s="336"/>
      <c r="HP603" s="337"/>
      <c r="HQ603" s="337"/>
      <c r="HR603" s="337"/>
      <c r="HS603" s="510"/>
      <c r="HT603" s="336"/>
      <c r="HU603" s="337"/>
      <c r="HV603" s="337"/>
      <c r="HW603" s="337"/>
      <c r="HX603" s="97" t="str">
        <f t="shared" si="1179"/>
        <v/>
      </c>
      <c r="HY603" s="994"/>
      <c r="HZ603" s="337"/>
      <c r="IA603" s="510" t="str">
        <f t="shared" si="1180"/>
        <v/>
      </c>
      <c r="IB603" s="336"/>
      <c r="IC603" s="337"/>
      <c r="ID603" s="337"/>
      <c r="IE603" s="510"/>
      <c r="IF603" s="336"/>
      <c r="IG603" s="337"/>
      <c r="IH603" s="337"/>
      <c r="II603" s="510"/>
      <c r="IJ603" s="336"/>
      <c r="IK603" s="337"/>
      <c r="IL603" s="337"/>
      <c r="IM603" s="510"/>
      <c r="IN603" s="336"/>
      <c r="IO603" s="337"/>
      <c r="IP603" s="337"/>
      <c r="IQ603" s="97" t="str">
        <f t="shared" si="1181"/>
        <v/>
      </c>
      <c r="IR603" s="994"/>
      <c r="IS603" s="337"/>
      <c r="IT603" s="337"/>
      <c r="IU603" s="337"/>
      <c r="IV603" s="510" t="str">
        <f t="shared" si="1182"/>
        <v/>
      </c>
      <c r="IW603" s="995"/>
    </row>
    <row r="604" spans="1:257" x14ac:dyDescent="0.25">
      <c r="A604" s="996"/>
      <c r="B604" s="507">
        <v>9</v>
      </c>
      <c r="C604" s="97" t="str">
        <f>IF(Proponentes!B595&gt;0,Proponentes!B595,"")</f>
        <v/>
      </c>
      <c r="D604" s="335"/>
      <c r="E604" s="335"/>
      <c r="F604" s="334"/>
      <c r="G604" s="335"/>
      <c r="H604" s="335"/>
      <c r="I604" s="335"/>
      <c r="J604" s="335"/>
      <c r="K604" s="335"/>
      <c r="L604" s="335"/>
      <c r="M604" s="334"/>
      <c r="N604" s="335"/>
      <c r="O604" s="335"/>
      <c r="P604" s="335"/>
      <c r="Q604" s="335"/>
      <c r="R604" s="335"/>
      <c r="S604" s="335"/>
      <c r="T604" s="334"/>
      <c r="U604" s="335"/>
      <c r="V604" s="335"/>
      <c r="W604" s="335"/>
      <c r="X604" s="335"/>
      <c r="Y604" s="335"/>
      <c r="Z604" s="335"/>
      <c r="AA604" s="334"/>
      <c r="AB604" s="335"/>
      <c r="AC604" s="335"/>
      <c r="AD604" s="335"/>
      <c r="AE604" s="335"/>
      <c r="AF604" s="335"/>
      <c r="AG604" s="97" t="str">
        <f t="shared" si="1158"/>
        <v/>
      </c>
      <c r="AH604" s="993"/>
      <c r="AI604" s="335"/>
      <c r="AJ604" s="335" t="str">
        <f t="shared" si="1159"/>
        <v/>
      </c>
      <c r="AK604" s="335"/>
      <c r="AL604" s="334"/>
      <c r="AM604" s="335"/>
      <c r="AN604" s="335"/>
      <c r="AO604" s="335"/>
      <c r="AP604" s="335"/>
      <c r="AQ604" s="335"/>
      <c r="AR604" s="335"/>
      <c r="AS604" s="334"/>
      <c r="AT604" s="335"/>
      <c r="AU604" s="335"/>
      <c r="AV604" s="335"/>
      <c r="AW604" s="335"/>
      <c r="AX604" s="335"/>
      <c r="AY604" s="335"/>
      <c r="AZ604" s="334"/>
      <c r="BA604" s="335"/>
      <c r="BB604" s="335"/>
      <c r="BC604" s="335"/>
      <c r="BD604" s="335"/>
      <c r="BE604" s="335"/>
      <c r="BF604" s="335"/>
      <c r="BG604" s="334"/>
      <c r="BH604" s="335"/>
      <c r="BI604" s="335"/>
      <c r="BJ604" s="335"/>
      <c r="BK604" s="335"/>
      <c r="BL604" s="97" t="str">
        <f t="shared" si="1055"/>
        <v/>
      </c>
      <c r="BM604" s="993"/>
      <c r="BN604" s="335" t="str">
        <f t="shared" si="1161"/>
        <v/>
      </c>
      <c r="BO604" s="334"/>
      <c r="BP604" s="335"/>
      <c r="BQ604" s="335"/>
      <c r="BR604" s="335"/>
      <c r="BS604" s="335" t="str">
        <f t="shared" si="1162"/>
        <v/>
      </c>
      <c r="BT604" s="334"/>
      <c r="BU604" s="335"/>
      <c r="BV604" s="335"/>
      <c r="BW604" s="335"/>
      <c r="BX604" s="335" t="str">
        <f t="shared" si="1163"/>
        <v/>
      </c>
      <c r="BY604" s="334"/>
      <c r="BZ604" s="335"/>
      <c r="CA604" s="335"/>
      <c r="CB604" s="335"/>
      <c r="CC604" s="335" t="str">
        <f t="shared" si="1164"/>
        <v/>
      </c>
      <c r="CD604" s="334"/>
      <c r="CE604" s="335"/>
      <c r="CF604" s="335"/>
      <c r="CG604" s="335"/>
      <c r="CH604" s="997"/>
      <c r="CI604" s="97" t="str">
        <f t="shared" si="1165"/>
        <v/>
      </c>
      <c r="CJ604" s="998"/>
      <c r="CK604" s="335"/>
      <c r="CL604" s="97" t="str">
        <f t="shared" si="1166"/>
        <v/>
      </c>
      <c r="CM604" s="334"/>
      <c r="CN604" s="335"/>
      <c r="CO604" s="335"/>
      <c r="CP604" s="335"/>
      <c r="CQ604" s="97"/>
      <c r="CR604" s="334"/>
      <c r="CS604" s="335"/>
      <c r="CT604" s="335"/>
      <c r="CU604" s="335"/>
      <c r="CV604" s="97"/>
      <c r="CW604" s="334"/>
      <c r="CX604" s="335"/>
      <c r="CY604" s="335"/>
      <c r="CZ604" s="335"/>
      <c r="DA604" s="97"/>
      <c r="DB604" s="334"/>
      <c r="DC604" s="335"/>
      <c r="DD604" s="335"/>
      <c r="DE604" s="335"/>
      <c r="DF604" s="97" t="str">
        <f t="shared" si="1167"/>
        <v/>
      </c>
      <c r="DG604" s="993"/>
      <c r="DH604" s="335"/>
      <c r="DI604" s="97" t="str">
        <f t="shared" si="1063"/>
        <v/>
      </c>
      <c r="DJ604" s="334"/>
      <c r="DK604" s="335"/>
      <c r="DL604" s="335"/>
      <c r="DM604" s="97"/>
      <c r="DN604" s="334"/>
      <c r="DO604" s="335"/>
      <c r="DP604" s="335"/>
      <c r="DQ604" s="97"/>
      <c r="DR604" s="334"/>
      <c r="DS604" s="335"/>
      <c r="DT604" s="335"/>
      <c r="DU604" s="97"/>
      <c r="DV604" s="334"/>
      <c r="DW604" s="335"/>
      <c r="DX604" s="335"/>
      <c r="DY604" s="97" t="str">
        <f t="shared" si="1169"/>
        <v/>
      </c>
      <c r="DZ604" s="998"/>
      <c r="EA604" s="335"/>
      <c r="EB604" s="97" t="str">
        <f t="shared" si="1170"/>
        <v/>
      </c>
      <c r="EC604" s="334"/>
      <c r="ED604" s="335"/>
      <c r="EE604" s="335"/>
      <c r="EF604" s="97"/>
      <c r="EG604" s="334"/>
      <c r="EH604" s="335"/>
      <c r="EI604" s="335"/>
      <c r="EJ604" s="97"/>
      <c r="EK604" s="334"/>
      <c r="EL604" s="335"/>
      <c r="EM604" s="335"/>
      <c r="EN604" s="97"/>
      <c r="EO604" s="334"/>
      <c r="EP604" s="335"/>
      <c r="EQ604" s="335"/>
      <c r="ER604" s="97" t="str">
        <f t="shared" si="1171"/>
        <v/>
      </c>
      <c r="ES604" s="993"/>
      <c r="ET604" s="335"/>
      <c r="EU604" s="97" t="str">
        <f t="shared" si="1172"/>
        <v/>
      </c>
      <c r="EV604" s="334"/>
      <c r="EW604" s="335"/>
      <c r="EX604" s="335"/>
      <c r="EY604" s="97"/>
      <c r="EZ604" s="334"/>
      <c r="FA604" s="335"/>
      <c r="FB604" s="335"/>
      <c r="FC604" s="97"/>
      <c r="FD604" s="334"/>
      <c r="FE604" s="335"/>
      <c r="FF604" s="335"/>
      <c r="FG604" s="97"/>
      <c r="FH604" s="334"/>
      <c r="FI604" s="335"/>
      <c r="FJ604" s="335"/>
      <c r="FK604" s="97" t="str">
        <f t="shared" si="1173"/>
        <v/>
      </c>
      <c r="FL604" s="993"/>
      <c r="FM604" s="335"/>
      <c r="FN604" s="97" t="str">
        <f t="shared" si="1174"/>
        <v/>
      </c>
      <c r="FO604" s="334"/>
      <c r="FP604" s="335"/>
      <c r="FQ604" s="97"/>
      <c r="FR604" s="334"/>
      <c r="FS604" s="335"/>
      <c r="FT604" s="97"/>
      <c r="FU604" s="334"/>
      <c r="FV604" s="335"/>
      <c r="FW604" s="97"/>
      <c r="FX604" s="334"/>
      <c r="FY604" s="335"/>
      <c r="FZ604" s="97" t="str">
        <f t="shared" si="1175"/>
        <v/>
      </c>
      <c r="GA604" s="993"/>
      <c r="GB604" s="335"/>
      <c r="GC604" s="510" t="str">
        <f t="shared" si="1176"/>
        <v/>
      </c>
      <c r="GD604" s="336"/>
      <c r="GE604" s="337"/>
      <c r="GF604" s="337"/>
      <c r="GG604" s="337"/>
      <c r="GH604" s="337"/>
      <c r="GI604" s="510"/>
      <c r="GJ604" s="336"/>
      <c r="GK604" s="337"/>
      <c r="GL604" s="337"/>
      <c r="GM604" s="337"/>
      <c r="GN604" s="337"/>
      <c r="GO604" s="510"/>
      <c r="GP604" s="336"/>
      <c r="GQ604" s="337"/>
      <c r="GR604" s="337"/>
      <c r="GS604" s="337"/>
      <c r="GT604" s="337"/>
      <c r="GU604" s="510"/>
      <c r="GV604" s="336"/>
      <c r="GW604" s="337"/>
      <c r="GX604" s="337"/>
      <c r="GY604" s="337"/>
      <c r="GZ604" s="336"/>
      <c r="HA604" s="510" t="str">
        <f t="shared" si="1177"/>
        <v/>
      </c>
      <c r="HB604" s="994"/>
      <c r="HC604" s="337"/>
      <c r="HD604" s="510" t="str">
        <f t="shared" si="1178"/>
        <v/>
      </c>
      <c r="HE604" s="336"/>
      <c r="HF604" s="337"/>
      <c r="HG604" s="337"/>
      <c r="HH604" s="336"/>
      <c r="HI604" s="510"/>
      <c r="HJ604" s="336"/>
      <c r="HK604" s="337"/>
      <c r="HL604" s="337"/>
      <c r="HM604" s="336"/>
      <c r="HN604" s="510"/>
      <c r="HO604" s="336"/>
      <c r="HP604" s="337"/>
      <c r="HQ604" s="337"/>
      <c r="HR604" s="337"/>
      <c r="HS604" s="510"/>
      <c r="HT604" s="336"/>
      <c r="HU604" s="337"/>
      <c r="HV604" s="337"/>
      <c r="HW604" s="337"/>
      <c r="HX604" s="97" t="str">
        <f t="shared" si="1179"/>
        <v/>
      </c>
      <c r="HY604" s="994"/>
      <c r="HZ604" s="337"/>
      <c r="IA604" s="510" t="str">
        <f t="shared" si="1180"/>
        <v/>
      </c>
      <c r="IB604" s="336"/>
      <c r="IC604" s="337"/>
      <c r="ID604" s="337"/>
      <c r="IE604" s="510"/>
      <c r="IF604" s="336"/>
      <c r="IG604" s="337"/>
      <c r="IH604" s="337"/>
      <c r="II604" s="510"/>
      <c r="IJ604" s="336"/>
      <c r="IK604" s="337"/>
      <c r="IL604" s="337"/>
      <c r="IM604" s="510"/>
      <c r="IN604" s="336"/>
      <c r="IO604" s="337"/>
      <c r="IP604" s="337"/>
      <c r="IQ604" s="97" t="str">
        <f t="shared" si="1181"/>
        <v/>
      </c>
      <c r="IR604" s="994"/>
      <c r="IS604" s="337"/>
      <c r="IT604" s="337"/>
      <c r="IU604" s="337"/>
      <c r="IV604" s="510" t="str">
        <f t="shared" si="1182"/>
        <v/>
      </c>
      <c r="IW604" s="995"/>
    </row>
    <row r="605" spans="1:257" x14ac:dyDescent="0.25">
      <c r="A605" s="996"/>
      <c r="B605" s="507">
        <v>10</v>
      </c>
      <c r="C605" s="97" t="str">
        <f>IF(Proponentes!B596&gt;0,Proponentes!B596,"")</f>
        <v/>
      </c>
      <c r="D605" s="335"/>
      <c r="E605" s="335"/>
      <c r="F605" s="334"/>
      <c r="G605" s="335"/>
      <c r="H605" s="335"/>
      <c r="I605" s="335"/>
      <c r="J605" s="335"/>
      <c r="K605" s="335"/>
      <c r="L605" s="335"/>
      <c r="M605" s="334"/>
      <c r="N605" s="335"/>
      <c r="O605" s="335"/>
      <c r="P605" s="335"/>
      <c r="Q605" s="335"/>
      <c r="R605" s="335"/>
      <c r="S605" s="335"/>
      <c r="T605" s="334"/>
      <c r="U605" s="335"/>
      <c r="V605" s="335"/>
      <c r="W605" s="335"/>
      <c r="X605" s="335"/>
      <c r="Y605" s="335"/>
      <c r="Z605" s="335"/>
      <c r="AA605" s="334"/>
      <c r="AB605" s="335"/>
      <c r="AC605" s="335"/>
      <c r="AD605" s="335"/>
      <c r="AE605" s="335"/>
      <c r="AF605" s="335"/>
      <c r="AG605" s="97" t="str">
        <f t="shared" si="1158"/>
        <v/>
      </c>
      <c r="AH605" s="993"/>
      <c r="AI605" s="335"/>
      <c r="AJ605" s="335" t="str">
        <f t="shared" si="1159"/>
        <v/>
      </c>
      <c r="AK605" s="335"/>
      <c r="AL605" s="334"/>
      <c r="AM605" s="335"/>
      <c r="AN605" s="335"/>
      <c r="AO605" s="335"/>
      <c r="AP605" s="335"/>
      <c r="AQ605" s="335"/>
      <c r="AR605" s="335"/>
      <c r="AS605" s="334"/>
      <c r="AT605" s="335"/>
      <c r="AU605" s="335"/>
      <c r="AV605" s="335"/>
      <c r="AW605" s="335"/>
      <c r="AX605" s="335"/>
      <c r="AY605" s="335"/>
      <c r="AZ605" s="334"/>
      <c r="BA605" s="335"/>
      <c r="BB605" s="335"/>
      <c r="BC605" s="335"/>
      <c r="BD605" s="335"/>
      <c r="BE605" s="335"/>
      <c r="BF605" s="335"/>
      <c r="BG605" s="334"/>
      <c r="BH605" s="335"/>
      <c r="BI605" s="335"/>
      <c r="BJ605" s="335"/>
      <c r="BK605" s="335"/>
      <c r="BL605" s="97" t="str">
        <f t="shared" si="1055"/>
        <v/>
      </c>
      <c r="BM605" s="993"/>
      <c r="BN605" s="335" t="str">
        <f t="shared" si="1161"/>
        <v/>
      </c>
      <c r="BO605" s="334"/>
      <c r="BP605" s="335"/>
      <c r="BQ605" s="335"/>
      <c r="BR605" s="335"/>
      <c r="BS605" s="335" t="str">
        <f t="shared" si="1162"/>
        <v/>
      </c>
      <c r="BT605" s="334"/>
      <c r="BU605" s="335"/>
      <c r="BV605" s="335"/>
      <c r="BW605" s="335"/>
      <c r="BX605" s="335" t="str">
        <f t="shared" si="1163"/>
        <v/>
      </c>
      <c r="BY605" s="334"/>
      <c r="BZ605" s="335"/>
      <c r="CA605" s="335"/>
      <c r="CB605" s="335"/>
      <c r="CC605" s="335" t="str">
        <f t="shared" si="1164"/>
        <v/>
      </c>
      <c r="CD605" s="334"/>
      <c r="CE605" s="335"/>
      <c r="CF605" s="335"/>
      <c r="CG605" s="335"/>
      <c r="CH605" s="997"/>
      <c r="CI605" s="97" t="str">
        <f t="shared" si="1165"/>
        <v/>
      </c>
      <c r="CJ605" s="998"/>
      <c r="CK605" s="335"/>
      <c r="CL605" s="97" t="str">
        <f t="shared" si="1166"/>
        <v/>
      </c>
      <c r="CM605" s="334"/>
      <c r="CN605" s="335"/>
      <c r="CO605" s="335"/>
      <c r="CP605" s="335"/>
      <c r="CQ605" s="97"/>
      <c r="CR605" s="334"/>
      <c r="CS605" s="335"/>
      <c r="CT605" s="335"/>
      <c r="CU605" s="335"/>
      <c r="CV605" s="97"/>
      <c r="CW605" s="334"/>
      <c r="CX605" s="335"/>
      <c r="CY605" s="335"/>
      <c r="CZ605" s="335"/>
      <c r="DA605" s="97"/>
      <c r="DB605" s="334"/>
      <c r="DC605" s="335"/>
      <c r="DD605" s="335"/>
      <c r="DE605" s="335"/>
      <c r="DF605" s="97" t="str">
        <f t="shared" si="1167"/>
        <v/>
      </c>
      <c r="DG605" s="993"/>
      <c r="DH605" s="335"/>
      <c r="DI605" s="97" t="str">
        <f t="shared" si="1063"/>
        <v/>
      </c>
      <c r="DJ605" s="334"/>
      <c r="DK605" s="335"/>
      <c r="DL605" s="335"/>
      <c r="DM605" s="97"/>
      <c r="DN605" s="334"/>
      <c r="DO605" s="335"/>
      <c r="DP605" s="335"/>
      <c r="DQ605" s="97"/>
      <c r="DR605" s="334"/>
      <c r="DS605" s="335"/>
      <c r="DT605" s="335"/>
      <c r="DU605" s="97"/>
      <c r="DV605" s="334"/>
      <c r="DW605" s="335"/>
      <c r="DX605" s="335"/>
      <c r="DY605" s="97" t="str">
        <f t="shared" si="1169"/>
        <v/>
      </c>
      <c r="DZ605" s="998"/>
      <c r="EA605" s="335"/>
      <c r="EB605" s="97" t="str">
        <f t="shared" si="1170"/>
        <v/>
      </c>
      <c r="EC605" s="334"/>
      <c r="ED605" s="335"/>
      <c r="EE605" s="335"/>
      <c r="EF605" s="97"/>
      <c r="EG605" s="334"/>
      <c r="EH605" s="335"/>
      <c r="EI605" s="335"/>
      <c r="EJ605" s="97"/>
      <c r="EK605" s="334"/>
      <c r="EL605" s="335"/>
      <c r="EM605" s="335"/>
      <c r="EN605" s="97"/>
      <c r="EO605" s="334"/>
      <c r="EP605" s="335"/>
      <c r="EQ605" s="335"/>
      <c r="ER605" s="97" t="str">
        <f t="shared" si="1171"/>
        <v/>
      </c>
      <c r="ES605" s="993"/>
      <c r="ET605" s="335"/>
      <c r="EU605" s="97" t="str">
        <f t="shared" si="1172"/>
        <v/>
      </c>
      <c r="EV605" s="334"/>
      <c r="EW605" s="335"/>
      <c r="EX605" s="335"/>
      <c r="EY605" s="97"/>
      <c r="EZ605" s="334"/>
      <c r="FA605" s="335"/>
      <c r="FB605" s="335"/>
      <c r="FC605" s="97"/>
      <c r="FD605" s="334"/>
      <c r="FE605" s="335"/>
      <c r="FF605" s="335"/>
      <c r="FG605" s="97"/>
      <c r="FH605" s="334"/>
      <c r="FI605" s="335"/>
      <c r="FJ605" s="335"/>
      <c r="FK605" s="97" t="str">
        <f t="shared" si="1173"/>
        <v/>
      </c>
      <c r="FL605" s="993"/>
      <c r="FM605" s="335"/>
      <c r="FN605" s="97" t="str">
        <f t="shared" si="1174"/>
        <v/>
      </c>
      <c r="FO605" s="334"/>
      <c r="FP605" s="335"/>
      <c r="FQ605" s="97"/>
      <c r="FR605" s="334"/>
      <c r="FS605" s="335"/>
      <c r="FT605" s="97"/>
      <c r="FU605" s="334"/>
      <c r="FV605" s="335"/>
      <c r="FW605" s="97"/>
      <c r="FX605" s="334"/>
      <c r="FY605" s="335"/>
      <c r="FZ605" s="97" t="str">
        <f t="shared" si="1175"/>
        <v/>
      </c>
      <c r="GA605" s="993"/>
      <c r="GB605" s="335"/>
      <c r="GC605" s="510" t="str">
        <f t="shared" si="1176"/>
        <v/>
      </c>
      <c r="GD605" s="336"/>
      <c r="GE605" s="337"/>
      <c r="GF605" s="337"/>
      <c r="GG605" s="337"/>
      <c r="GH605" s="337"/>
      <c r="GI605" s="510"/>
      <c r="GJ605" s="336"/>
      <c r="GK605" s="337"/>
      <c r="GL605" s="337"/>
      <c r="GM605" s="337"/>
      <c r="GN605" s="337"/>
      <c r="GO605" s="510"/>
      <c r="GP605" s="336"/>
      <c r="GQ605" s="337"/>
      <c r="GR605" s="337"/>
      <c r="GS605" s="337"/>
      <c r="GT605" s="337"/>
      <c r="GU605" s="510"/>
      <c r="GV605" s="336"/>
      <c r="GW605" s="337"/>
      <c r="GX605" s="337"/>
      <c r="GY605" s="337"/>
      <c r="GZ605" s="336"/>
      <c r="HA605" s="510" t="str">
        <f t="shared" si="1177"/>
        <v/>
      </c>
      <c r="HB605" s="994"/>
      <c r="HC605" s="337"/>
      <c r="HD605" s="510" t="str">
        <f t="shared" si="1178"/>
        <v/>
      </c>
      <c r="HE605" s="336"/>
      <c r="HF605" s="337"/>
      <c r="HG605" s="337"/>
      <c r="HH605" s="336"/>
      <c r="HI605" s="510"/>
      <c r="HJ605" s="336"/>
      <c r="HK605" s="337"/>
      <c r="HL605" s="337"/>
      <c r="HM605" s="336"/>
      <c r="HN605" s="510"/>
      <c r="HO605" s="336"/>
      <c r="HP605" s="337"/>
      <c r="HQ605" s="337"/>
      <c r="HR605" s="337"/>
      <c r="HS605" s="510"/>
      <c r="HT605" s="336"/>
      <c r="HU605" s="337"/>
      <c r="HV605" s="337"/>
      <c r="HW605" s="337"/>
      <c r="HX605" s="97" t="str">
        <f t="shared" si="1179"/>
        <v/>
      </c>
      <c r="HY605" s="994"/>
      <c r="HZ605" s="337"/>
      <c r="IA605" s="510" t="str">
        <f t="shared" si="1180"/>
        <v/>
      </c>
      <c r="IB605" s="336"/>
      <c r="IC605" s="337"/>
      <c r="ID605" s="337"/>
      <c r="IE605" s="510"/>
      <c r="IF605" s="336"/>
      <c r="IG605" s="337"/>
      <c r="IH605" s="337"/>
      <c r="II605" s="510"/>
      <c r="IJ605" s="336"/>
      <c r="IK605" s="337"/>
      <c r="IL605" s="337"/>
      <c r="IM605" s="510"/>
      <c r="IN605" s="336"/>
      <c r="IO605" s="337"/>
      <c r="IP605" s="337"/>
      <c r="IQ605" s="97" t="str">
        <f t="shared" si="1181"/>
        <v/>
      </c>
      <c r="IR605" s="994"/>
      <c r="IS605" s="337"/>
      <c r="IT605" s="337"/>
      <c r="IU605" s="337"/>
      <c r="IV605" s="510" t="str">
        <f t="shared" si="1182"/>
        <v/>
      </c>
      <c r="IW605" s="995"/>
    </row>
    <row r="606" spans="1:257" x14ac:dyDescent="0.25">
      <c r="A606" s="996"/>
      <c r="B606" s="507">
        <v>11</v>
      </c>
      <c r="C606" s="97" t="str">
        <f>IF(Proponentes!B597&gt;0,Proponentes!B597,"")</f>
        <v/>
      </c>
      <c r="D606" s="335"/>
      <c r="E606" s="335"/>
      <c r="F606" s="334"/>
      <c r="G606" s="335"/>
      <c r="H606" s="335"/>
      <c r="I606" s="335"/>
      <c r="J606" s="335"/>
      <c r="K606" s="335"/>
      <c r="L606" s="335"/>
      <c r="M606" s="334"/>
      <c r="N606" s="335"/>
      <c r="O606" s="335"/>
      <c r="P606" s="335"/>
      <c r="Q606" s="335"/>
      <c r="R606" s="335"/>
      <c r="S606" s="335"/>
      <c r="T606" s="334"/>
      <c r="U606" s="335"/>
      <c r="V606" s="335"/>
      <c r="W606" s="335"/>
      <c r="X606" s="335"/>
      <c r="Y606" s="335"/>
      <c r="Z606" s="335"/>
      <c r="AA606" s="334"/>
      <c r="AB606" s="335"/>
      <c r="AC606" s="335"/>
      <c r="AD606" s="335"/>
      <c r="AE606" s="335"/>
      <c r="AF606" s="335"/>
      <c r="AG606" s="97" t="str">
        <f t="shared" si="1158"/>
        <v/>
      </c>
      <c r="AH606" s="993"/>
      <c r="AI606" s="335"/>
      <c r="AJ606" s="335" t="str">
        <f t="shared" si="1159"/>
        <v/>
      </c>
      <c r="AK606" s="335"/>
      <c r="AL606" s="334"/>
      <c r="AM606" s="335"/>
      <c r="AN606" s="335"/>
      <c r="AO606" s="335"/>
      <c r="AP606" s="335"/>
      <c r="AQ606" s="335"/>
      <c r="AR606" s="335"/>
      <c r="AS606" s="334"/>
      <c r="AT606" s="335"/>
      <c r="AU606" s="335"/>
      <c r="AV606" s="335"/>
      <c r="AW606" s="335"/>
      <c r="AX606" s="335"/>
      <c r="AY606" s="335"/>
      <c r="AZ606" s="334"/>
      <c r="BA606" s="335"/>
      <c r="BB606" s="335"/>
      <c r="BC606" s="335"/>
      <c r="BD606" s="335"/>
      <c r="BE606" s="335"/>
      <c r="BF606" s="335"/>
      <c r="BG606" s="334"/>
      <c r="BH606" s="335"/>
      <c r="BI606" s="335"/>
      <c r="BJ606" s="335"/>
      <c r="BK606" s="335"/>
      <c r="BL606" s="97" t="str">
        <f t="shared" si="1055"/>
        <v/>
      </c>
      <c r="BM606" s="993"/>
      <c r="BN606" s="335" t="str">
        <f t="shared" si="1161"/>
        <v/>
      </c>
      <c r="BO606" s="334"/>
      <c r="BP606" s="335"/>
      <c r="BQ606" s="335"/>
      <c r="BR606" s="335"/>
      <c r="BS606" s="335" t="str">
        <f t="shared" si="1162"/>
        <v/>
      </c>
      <c r="BT606" s="334"/>
      <c r="BU606" s="335"/>
      <c r="BV606" s="335"/>
      <c r="BW606" s="335"/>
      <c r="BX606" s="335" t="str">
        <f t="shared" si="1163"/>
        <v/>
      </c>
      <c r="BY606" s="334"/>
      <c r="BZ606" s="335"/>
      <c r="CA606" s="335"/>
      <c r="CB606" s="335"/>
      <c r="CC606" s="335" t="str">
        <f t="shared" si="1164"/>
        <v/>
      </c>
      <c r="CD606" s="334"/>
      <c r="CE606" s="335"/>
      <c r="CF606" s="335"/>
      <c r="CG606" s="335"/>
      <c r="CH606" s="997"/>
      <c r="CI606" s="97" t="str">
        <f t="shared" si="1165"/>
        <v/>
      </c>
      <c r="CJ606" s="998"/>
      <c r="CK606" s="335"/>
      <c r="CL606" s="97" t="str">
        <f t="shared" si="1166"/>
        <v/>
      </c>
      <c r="CM606" s="334"/>
      <c r="CN606" s="335"/>
      <c r="CO606" s="335"/>
      <c r="CP606" s="335"/>
      <c r="CQ606" s="97"/>
      <c r="CR606" s="334"/>
      <c r="CS606" s="335"/>
      <c r="CT606" s="335"/>
      <c r="CU606" s="335"/>
      <c r="CV606" s="97"/>
      <c r="CW606" s="334"/>
      <c r="CX606" s="335"/>
      <c r="CY606" s="335"/>
      <c r="CZ606" s="335"/>
      <c r="DA606" s="97"/>
      <c r="DB606" s="334"/>
      <c r="DC606" s="335"/>
      <c r="DD606" s="335"/>
      <c r="DE606" s="335"/>
      <c r="DF606" s="97" t="str">
        <f t="shared" si="1167"/>
        <v/>
      </c>
      <c r="DG606" s="993"/>
      <c r="DH606" s="335"/>
      <c r="DI606" s="97" t="str">
        <f t="shared" si="1063"/>
        <v/>
      </c>
      <c r="DJ606" s="334"/>
      <c r="DK606" s="335"/>
      <c r="DL606" s="335"/>
      <c r="DM606" s="97"/>
      <c r="DN606" s="334"/>
      <c r="DO606" s="335"/>
      <c r="DP606" s="335"/>
      <c r="DQ606" s="97"/>
      <c r="DR606" s="334"/>
      <c r="DS606" s="335"/>
      <c r="DT606" s="335"/>
      <c r="DU606" s="97"/>
      <c r="DV606" s="334"/>
      <c r="DW606" s="335"/>
      <c r="DX606" s="335"/>
      <c r="DY606" s="97"/>
      <c r="DZ606" s="998"/>
      <c r="EA606" s="335"/>
      <c r="EB606" s="97" t="str">
        <f t="shared" si="1170"/>
        <v/>
      </c>
      <c r="EC606" s="334"/>
      <c r="ED606" s="335"/>
      <c r="EE606" s="335"/>
      <c r="EF606" s="97"/>
      <c r="EG606" s="334"/>
      <c r="EH606" s="335"/>
      <c r="EI606" s="335"/>
      <c r="EJ606" s="97"/>
      <c r="EK606" s="334"/>
      <c r="EL606" s="335"/>
      <c r="EM606" s="335"/>
      <c r="EN606" s="97"/>
      <c r="EO606" s="334"/>
      <c r="EP606" s="335"/>
      <c r="EQ606" s="335"/>
      <c r="ER606" s="97" t="str">
        <f t="shared" si="1171"/>
        <v/>
      </c>
      <c r="ES606" s="993"/>
      <c r="ET606" s="335"/>
      <c r="EU606" s="97" t="str">
        <f t="shared" si="1172"/>
        <v/>
      </c>
      <c r="EV606" s="334"/>
      <c r="EW606" s="335"/>
      <c r="EX606" s="335"/>
      <c r="EY606" s="97"/>
      <c r="EZ606" s="334"/>
      <c r="FA606" s="335"/>
      <c r="FB606" s="335"/>
      <c r="FC606" s="97"/>
      <c r="FD606" s="334"/>
      <c r="FE606" s="335"/>
      <c r="FF606" s="335"/>
      <c r="FG606" s="97"/>
      <c r="FH606" s="334"/>
      <c r="FI606" s="335"/>
      <c r="FJ606" s="335"/>
      <c r="FK606" s="97" t="str">
        <f t="shared" si="1173"/>
        <v/>
      </c>
      <c r="FL606" s="993"/>
      <c r="FM606" s="335"/>
      <c r="FN606" s="97" t="str">
        <f t="shared" si="1174"/>
        <v/>
      </c>
      <c r="FO606" s="334"/>
      <c r="FP606" s="335"/>
      <c r="FQ606" s="97"/>
      <c r="FR606" s="334"/>
      <c r="FS606" s="335"/>
      <c r="FT606" s="97"/>
      <c r="FU606" s="334"/>
      <c r="FV606" s="335"/>
      <c r="FW606" s="97"/>
      <c r="FX606" s="334"/>
      <c r="FY606" s="335"/>
      <c r="FZ606" s="97" t="str">
        <f t="shared" si="1175"/>
        <v/>
      </c>
      <c r="GA606" s="993"/>
      <c r="GB606" s="335"/>
      <c r="GC606" s="510" t="str">
        <f t="shared" si="1176"/>
        <v/>
      </c>
      <c r="GD606" s="336"/>
      <c r="GE606" s="337"/>
      <c r="GF606" s="337"/>
      <c r="GG606" s="337"/>
      <c r="GH606" s="337"/>
      <c r="GI606" s="510"/>
      <c r="GJ606" s="336"/>
      <c r="GK606" s="337"/>
      <c r="GL606" s="337"/>
      <c r="GM606" s="337"/>
      <c r="GN606" s="337"/>
      <c r="GO606" s="510"/>
      <c r="GP606" s="336"/>
      <c r="GQ606" s="337"/>
      <c r="GR606" s="337"/>
      <c r="GS606" s="337"/>
      <c r="GT606" s="337"/>
      <c r="GU606" s="510"/>
      <c r="GV606" s="336"/>
      <c r="GW606" s="337"/>
      <c r="GX606" s="337"/>
      <c r="GY606" s="337"/>
      <c r="GZ606" s="336"/>
      <c r="HA606" s="510" t="str">
        <f t="shared" si="1177"/>
        <v/>
      </c>
      <c r="HB606" s="994"/>
      <c r="HC606" s="337"/>
      <c r="HD606" s="510" t="str">
        <f t="shared" si="1178"/>
        <v/>
      </c>
      <c r="HE606" s="336"/>
      <c r="HF606" s="337"/>
      <c r="HG606" s="337"/>
      <c r="HH606" s="336"/>
      <c r="HI606" s="510"/>
      <c r="HJ606" s="336"/>
      <c r="HK606" s="337"/>
      <c r="HL606" s="337"/>
      <c r="HM606" s="336"/>
      <c r="HN606" s="510"/>
      <c r="HO606" s="336"/>
      <c r="HP606" s="337"/>
      <c r="HQ606" s="337"/>
      <c r="HR606" s="337"/>
      <c r="HS606" s="510"/>
      <c r="HT606" s="336"/>
      <c r="HU606" s="337"/>
      <c r="HV606" s="337"/>
      <c r="HW606" s="337"/>
      <c r="HX606" s="97" t="str">
        <f t="shared" si="1179"/>
        <v/>
      </c>
      <c r="HY606" s="994"/>
      <c r="HZ606" s="337"/>
      <c r="IA606" s="510" t="str">
        <f t="shared" si="1180"/>
        <v/>
      </c>
      <c r="IB606" s="336"/>
      <c r="IC606" s="337"/>
      <c r="ID606" s="337"/>
      <c r="IE606" s="510"/>
      <c r="IF606" s="336"/>
      <c r="IG606" s="337"/>
      <c r="IH606" s="337"/>
      <c r="II606" s="510"/>
      <c r="IJ606" s="336"/>
      <c r="IK606" s="337"/>
      <c r="IL606" s="337"/>
      <c r="IM606" s="510"/>
      <c r="IN606" s="336"/>
      <c r="IO606" s="337"/>
      <c r="IP606" s="337"/>
      <c r="IQ606" s="97" t="str">
        <f t="shared" si="1181"/>
        <v/>
      </c>
      <c r="IR606" s="994"/>
      <c r="IS606" s="337"/>
      <c r="IT606" s="337"/>
      <c r="IU606" s="337"/>
      <c r="IV606" s="510" t="str">
        <f t="shared" si="1182"/>
        <v/>
      </c>
      <c r="IW606" s="995"/>
    </row>
    <row r="607" spans="1:257" x14ac:dyDescent="0.25">
      <c r="A607" s="996"/>
      <c r="B607" s="507">
        <v>12</v>
      </c>
      <c r="C607" s="97" t="str">
        <f>IF(Proponentes!B598&gt;0,Proponentes!B598,"")</f>
        <v/>
      </c>
      <c r="D607" s="335"/>
      <c r="E607" s="335"/>
      <c r="F607" s="334"/>
      <c r="G607" s="335"/>
      <c r="H607" s="335"/>
      <c r="I607" s="335"/>
      <c r="J607" s="335"/>
      <c r="K607" s="335"/>
      <c r="L607" s="335"/>
      <c r="M607" s="334"/>
      <c r="N607" s="335"/>
      <c r="O607" s="335"/>
      <c r="P607" s="335"/>
      <c r="Q607" s="335"/>
      <c r="R607" s="335"/>
      <c r="S607" s="335"/>
      <c r="T607" s="334"/>
      <c r="U607" s="335"/>
      <c r="V607" s="335"/>
      <c r="W607" s="335"/>
      <c r="X607" s="335"/>
      <c r="Y607" s="335"/>
      <c r="Z607" s="335"/>
      <c r="AA607" s="334"/>
      <c r="AB607" s="335"/>
      <c r="AC607" s="335"/>
      <c r="AD607" s="335"/>
      <c r="AE607" s="335"/>
      <c r="AF607" s="335"/>
      <c r="AG607" s="97" t="str">
        <f t="shared" si="1158"/>
        <v/>
      </c>
      <c r="AH607" s="993"/>
      <c r="AI607" s="335"/>
      <c r="AJ607" s="335" t="str">
        <f t="shared" si="1159"/>
        <v/>
      </c>
      <c r="AK607" s="335"/>
      <c r="AL607" s="334"/>
      <c r="AM607" s="335"/>
      <c r="AN607" s="335"/>
      <c r="AO607" s="335"/>
      <c r="AP607" s="335"/>
      <c r="AQ607" s="335"/>
      <c r="AR607" s="335"/>
      <c r="AS607" s="334"/>
      <c r="AT607" s="335"/>
      <c r="AU607" s="335"/>
      <c r="AV607" s="335"/>
      <c r="AW607" s="335"/>
      <c r="AX607" s="335"/>
      <c r="AY607" s="335"/>
      <c r="AZ607" s="334"/>
      <c r="BA607" s="335"/>
      <c r="BB607" s="335"/>
      <c r="BC607" s="335"/>
      <c r="BD607" s="335"/>
      <c r="BE607" s="335"/>
      <c r="BF607" s="335"/>
      <c r="BG607" s="334"/>
      <c r="BH607" s="335"/>
      <c r="BI607" s="335"/>
      <c r="BJ607" s="335"/>
      <c r="BK607" s="335"/>
      <c r="BL607" s="97" t="str">
        <f t="shared" si="1055"/>
        <v/>
      </c>
      <c r="BM607" s="993"/>
      <c r="BN607" s="335" t="str">
        <f t="shared" si="1161"/>
        <v/>
      </c>
      <c r="BO607" s="334"/>
      <c r="BP607" s="335"/>
      <c r="BQ607" s="335"/>
      <c r="BR607" s="335"/>
      <c r="BS607" s="335" t="str">
        <f t="shared" si="1162"/>
        <v/>
      </c>
      <c r="BT607" s="334"/>
      <c r="BU607" s="335"/>
      <c r="BV607" s="335"/>
      <c r="BW607" s="335"/>
      <c r="BX607" s="335" t="str">
        <f t="shared" si="1163"/>
        <v/>
      </c>
      <c r="BY607" s="334"/>
      <c r="BZ607" s="335"/>
      <c r="CA607" s="335"/>
      <c r="CB607" s="335"/>
      <c r="CC607" s="335" t="str">
        <f t="shared" si="1164"/>
        <v/>
      </c>
      <c r="CD607" s="334"/>
      <c r="CE607" s="335"/>
      <c r="CF607" s="335"/>
      <c r="CG607" s="335"/>
      <c r="CH607" s="997"/>
      <c r="CI607" s="97" t="str">
        <f t="shared" si="1165"/>
        <v/>
      </c>
      <c r="CJ607" s="998"/>
      <c r="CK607" s="335"/>
      <c r="CL607" s="97" t="str">
        <f t="shared" si="1166"/>
        <v/>
      </c>
      <c r="CM607" s="334"/>
      <c r="CN607" s="335"/>
      <c r="CO607" s="335"/>
      <c r="CP607" s="335"/>
      <c r="CQ607" s="97"/>
      <c r="CR607" s="334"/>
      <c r="CS607" s="335"/>
      <c r="CT607" s="335"/>
      <c r="CU607" s="335"/>
      <c r="CV607" s="97"/>
      <c r="CW607" s="334"/>
      <c r="CX607" s="335"/>
      <c r="CY607" s="335"/>
      <c r="CZ607" s="335"/>
      <c r="DA607" s="97"/>
      <c r="DB607" s="334"/>
      <c r="DC607" s="335"/>
      <c r="DD607" s="335"/>
      <c r="DE607" s="335"/>
      <c r="DF607" s="97" t="str">
        <f t="shared" si="1167"/>
        <v/>
      </c>
      <c r="DG607" s="993"/>
      <c r="DH607" s="335"/>
      <c r="DI607" s="97" t="str">
        <f t="shared" si="1063"/>
        <v/>
      </c>
      <c r="DJ607" s="334"/>
      <c r="DK607" s="335"/>
      <c r="DL607" s="335"/>
      <c r="DM607" s="97"/>
      <c r="DN607" s="334"/>
      <c r="DO607" s="335"/>
      <c r="DP607" s="335"/>
      <c r="DQ607" s="97"/>
      <c r="DR607" s="334"/>
      <c r="DS607" s="335"/>
      <c r="DT607" s="335"/>
      <c r="DU607" s="97"/>
      <c r="DV607" s="334"/>
      <c r="DW607" s="335"/>
      <c r="DX607" s="335"/>
      <c r="DY607" s="97" t="str">
        <f t="shared" ref="DY607" si="1183">IF(DI607="","",IF(DL607=0,IF(DP607=0,IF(DT607=0,IF(DX607=0,"CUMPLE","NO CUMPLE"),"NO CUMPLE"),"NO CUMPLE"),"NO CUMPLE"))</f>
        <v/>
      </c>
      <c r="DZ607" s="998"/>
      <c r="EA607" s="335"/>
      <c r="EB607" s="97" t="str">
        <f t="shared" si="1170"/>
        <v/>
      </c>
      <c r="EC607" s="334"/>
      <c r="ED607" s="335"/>
      <c r="EE607" s="335"/>
      <c r="EF607" s="97"/>
      <c r="EG607" s="334"/>
      <c r="EH607" s="335"/>
      <c r="EI607" s="335"/>
      <c r="EJ607" s="97"/>
      <c r="EK607" s="334"/>
      <c r="EL607" s="335"/>
      <c r="EM607" s="335"/>
      <c r="EN607" s="97"/>
      <c r="EO607" s="334"/>
      <c r="EP607" s="335"/>
      <c r="EQ607" s="335"/>
      <c r="ER607" s="97" t="str">
        <f t="shared" si="1171"/>
        <v/>
      </c>
      <c r="ES607" s="993"/>
      <c r="ET607" s="335"/>
      <c r="EU607" s="97" t="str">
        <f t="shared" si="1172"/>
        <v/>
      </c>
      <c r="EV607" s="334"/>
      <c r="EW607" s="335"/>
      <c r="EX607" s="335"/>
      <c r="EY607" s="97"/>
      <c r="EZ607" s="334"/>
      <c r="FA607" s="335"/>
      <c r="FB607" s="335"/>
      <c r="FC607" s="97"/>
      <c r="FD607" s="334"/>
      <c r="FE607" s="335"/>
      <c r="FF607" s="335"/>
      <c r="FG607" s="97"/>
      <c r="FH607" s="334"/>
      <c r="FI607" s="335"/>
      <c r="FJ607" s="335"/>
      <c r="FK607" s="97" t="str">
        <f t="shared" si="1173"/>
        <v/>
      </c>
      <c r="FL607" s="993"/>
      <c r="FM607" s="335"/>
      <c r="FN607" s="97" t="str">
        <f t="shared" si="1174"/>
        <v/>
      </c>
      <c r="FO607" s="334"/>
      <c r="FP607" s="335"/>
      <c r="FQ607" s="97"/>
      <c r="FR607" s="334"/>
      <c r="FS607" s="335"/>
      <c r="FT607" s="97"/>
      <c r="FU607" s="334"/>
      <c r="FV607" s="335"/>
      <c r="FW607" s="97"/>
      <c r="FX607" s="334"/>
      <c r="FY607" s="335"/>
      <c r="FZ607" s="97" t="str">
        <f t="shared" si="1175"/>
        <v/>
      </c>
      <c r="GA607" s="993"/>
      <c r="GB607" s="335"/>
      <c r="GC607" s="510" t="str">
        <f t="shared" si="1176"/>
        <v/>
      </c>
      <c r="GD607" s="336"/>
      <c r="GE607" s="337"/>
      <c r="GF607" s="337"/>
      <c r="GG607" s="337"/>
      <c r="GH607" s="337"/>
      <c r="GI607" s="510"/>
      <c r="GJ607" s="336"/>
      <c r="GK607" s="337"/>
      <c r="GL607" s="337"/>
      <c r="GM607" s="337"/>
      <c r="GN607" s="337"/>
      <c r="GO607" s="510"/>
      <c r="GP607" s="336"/>
      <c r="GQ607" s="337"/>
      <c r="GR607" s="337"/>
      <c r="GS607" s="337"/>
      <c r="GT607" s="337"/>
      <c r="GU607" s="510"/>
      <c r="GV607" s="336"/>
      <c r="GW607" s="337"/>
      <c r="GX607" s="337"/>
      <c r="GY607" s="337"/>
      <c r="GZ607" s="336"/>
      <c r="HA607" s="510" t="str">
        <f t="shared" si="1177"/>
        <v/>
      </c>
      <c r="HB607" s="994"/>
      <c r="HC607" s="337"/>
      <c r="HD607" s="510" t="str">
        <f t="shared" si="1178"/>
        <v/>
      </c>
      <c r="HE607" s="336"/>
      <c r="HF607" s="337"/>
      <c r="HG607" s="337"/>
      <c r="HH607" s="336"/>
      <c r="HI607" s="510"/>
      <c r="HJ607" s="336"/>
      <c r="HK607" s="337"/>
      <c r="HL607" s="337"/>
      <c r="HM607" s="336"/>
      <c r="HN607" s="510"/>
      <c r="HO607" s="336"/>
      <c r="HP607" s="337"/>
      <c r="HQ607" s="337"/>
      <c r="HR607" s="337"/>
      <c r="HS607" s="510"/>
      <c r="HT607" s="336"/>
      <c r="HU607" s="337"/>
      <c r="HV607" s="337"/>
      <c r="HW607" s="337"/>
      <c r="HX607" s="97" t="str">
        <f t="shared" si="1179"/>
        <v/>
      </c>
      <c r="HY607" s="994"/>
      <c r="HZ607" s="337"/>
      <c r="IA607" s="510" t="str">
        <f t="shared" si="1180"/>
        <v/>
      </c>
      <c r="IB607" s="336"/>
      <c r="IC607" s="337"/>
      <c r="ID607" s="337"/>
      <c r="IE607" s="510"/>
      <c r="IF607" s="336"/>
      <c r="IG607" s="337"/>
      <c r="IH607" s="337"/>
      <c r="II607" s="510"/>
      <c r="IJ607" s="336"/>
      <c r="IK607" s="337"/>
      <c r="IL607" s="337"/>
      <c r="IM607" s="510"/>
      <c r="IN607" s="336"/>
      <c r="IO607" s="337"/>
      <c r="IP607" s="337"/>
      <c r="IQ607" s="97" t="str">
        <f t="shared" si="1181"/>
        <v/>
      </c>
      <c r="IR607" s="994"/>
      <c r="IS607" s="337"/>
      <c r="IT607" s="337"/>
      <c r="IU607" s="337"/>
      <c r="IV607" s="510" t="str">
        <f t="shared" si="1182"/>
        <v/>
      </c>
      <c r="IW607" s="995"/>
    </row>
    <row r="608" spans="1:257" x14ac:dyDescent="0.25">
      <c r="A608" s="548">
        <v>46</v>
      </c>
      <c r="B608" s="514"/>
      <c r="C608" s="514"/>
      <c r="D608" s="514"/>
      <c r="E608" s="514"/>
      <c r="F608" s="515"/>
      <c r="G608" s="514"/>
      <c r="H608" s="514"/>
      <c r="I608" s="514"/>
      <c r="J608" s="514"/>
      <c r="K608" s="514"/>
      <c r="L608" s="514"/>
      <c r="M608" s="514"/>
      <c r="N608" s="514"/>
      <c r="O608" s="514"/>
      <c r="P608" s="514"/>
      <c r="Q608" s="514"/>
      <c r="R608" s="514"/>
      <c r="S608" s="514"/>
      <c r="T608" s="514"/>
      <c r="U608" s="514"/>
      <c r="V608" s="514"/>
      <c r="W608" s="514"/>
      <c r="X608" s="514"/>
      <c r="Y608" s="514"/>
      <c r="Z608" s="514"/>
      <c r="AA608" s="514"/>
      <c r="AB608" s="514"/>
      <c r="AC608" s="514"/>
      <c r="AD608" s="514"/>
      <c r="AE608" s="514"/>
      <c r="AF608" s="514"/>
      <c r="AG608" s="514"/>
      <c r="AH608" s="514"/>
      <c r="AI608" s="514"/>
      <c r="AJ608" s="514"/>
      <c r="AK608" s="514"/>
      <c r="AL608" s="514"/>
      <c r="AM608" s="514"/>
      <c r="AN608" s="514"/>
      <c r="AO608" s="514"/>
      <c r="AP608" s="514"/>
      <c r="AQ608" s="514"/>
      <c r="AR608" s="514"/>
      <c r="AS608" s="514"/>
      <c r="AT608" s="514"/>
      <c r="AU608" s="514"/>
      <c r="AV608" s="514"/>
      <c r="AW608" s="514"/>
      <c r="AX608" s="514"/>
      <c r="AY608" s="514"/>
      <c r="AZ608" s="514"/>
      <c r="BA608" s="514"/>
      <c r="BB608" s="514"/>
      <c r="BC608" s="514"/>
      <c r="BD608" s="514"/>
      <c r="BE608" s="514"/>
      <c r="BF608" s="514"/>
      <c r="BG608" s="514"/>
      <c r="BH608" s="514"/>
      <c r="BI608" s="514"/>
      <c r="BJ608" s="514"/>
      <c r="BK608" s="514"/>
      <c r="BL608" s="514"/>
      <c r="BM608" s="514"/>
      <c r="BN608" s="514"/>
      <c r="BO608" s="514"/>
      <c r="BP608" s="514"/>
      <c r="BQ608" s="514"/>
      <c r="BR608" s="514"/>
      <c r="BS608" s="514"/>
      <c r="BT608" s="514"/>
      <c r="BU608" s="514"/>
      <c r="BV608" s="514"/>
      <c r="BW608" s="514"/>
      <c r="BX608" s="514"/>
      <c r="BY608" s="514"/>
      <c r="BZ608" s="514"/>
      <c r="CA608" s="514"/>
      <c r="CB608" s="514"/>
      <c r="CC608" s="514"/>
      <c r="CD608" s="514"/>
      <c r="CE608" s="514"/>
      <c r="CF608" s="514"/>
      <c r="CG608" s="514"/>
      <c r="CH608" s="516"/>
      <c r="CI608" s="514"/>
      <c r="CJ608" s="514"/>
      <c r="CK608" s="514"/>
      <c r="CL608" s="514"/>
      <c r="CM608" s="514"/>
      <c r="CN608" s="514"/>
      <c r="CO608" s="514"/>
      <c r="CP608" s="514"/>
      <c r="CQ608" s="514"/>
      <c r="CR608" s="514"/>
      <c r="CS608" s="514"/>
      <c r="CT608" s="514"/>
      <c r="CU608" s="514"/>
      <c r="CV608" s="514"/>
      <c r="CW608" s="514"/>
      <c r="CX608" s="514"/>
      <c r="CY608" s="514"/>
      <c r="CZ608" s="514"/>
      <c r="DA608" s="514"/>
      <c r="DB608" s="514"/>
      <c r="DC608" s="514"/>
      <c r="DD608" s="514"/>
      <c r="DE608" s="514"/>
      <c r="DF608" s="514"/>
      <c r="DG608" s="514"/>
      <c r="DH608" s="514"/>
      <c r="DI608" s="514"/>
      <c r="DJ608" s="514"/>
      <c r="DK608" s="514"/>
      <c r="DL608" s="514"/>
      <c r="DM608" s="514"/>
      <c r="DN608" s="514"/>
      <c r="DO608" s="514"/>
      <c r="DP608" s="514"/>
      <c r="DQ608" s="514"/>
      <c r="DR608" s="514"/>
      <c r="DS608" s="514"/>
      <c r="DT608" s="514"/>
      <c r="DU608" s="514"/>
      <c r="DV608" s="514"/>
      <c r="DW608" s="514"/>
      <c r="DX608" s="514"/>
      <c r="DY608" s="514"/>
      <c r="DZ608" s="514"/>
      <c r="EA608" s="514"/>
      <c r="EB608" s="514"/>
      <c r="EC608" s="514"/>
      <c r="ED608" s="514"/>
      <c r="EE608" s="514"/>
      <c r="EF608" s="514"/>
      <c r="EG608" s="514"/>
      <c r="EH608" s="514"/>
      <c r="EI608" s="514"/>
      <c r="EJ608" s="514"/>
      <c r="EK608" s="514"/>
      <c r="EL608" s="514"/>
      <c r="EM608" s="514"/>
      <c r="EN608" s="514"/>
      <c r="EO608" s="514"/>
      <c r="EP608" s="514"/>
      <c r="EQ608" s="514"/>
      <c r="ER608" s="514"/>
      <c r="ES608" s="514"/>
      <c r="ET608" s="514"/>
      <c r="EU608" s="514"/>
      <c r="EV608" s="514"/>
      <c r="EW608" s="514"/>
      <c r="EX608" s="514"/>
      <c r="EY608" s="514"/>
      <c r="EZ608" s="514"/>
      <c r="FA608" s="514"/>
      <c r="FB608" s="514"/>
      <c r="FC608" s="514"/>
      <c r="FD608" s="514"/>
      <c r="FE608" s="514"/>
      <c r="FF608" s="514"/>
      <c r="FG608" s="514"/>
      <c r="FH608" s="514"/>
      <c r="FI608" s="514"/>
      <c r="FJ608" s="514"/>
      <c r="FK608" s="514"/>
      <c r="FL608" s="514"/>
      <c r="FM608" s="514"/>
      <c r="FN608" s="514"/>
      <c r="FO608" s="514"/>
      <c r="FP608" s="514"/>
      <c r="FQ608" s="514"/>
      <c r="FR608" s="514"/>
      <c r="FS608" s="514"/>
      <c r="FT608" s="514"/>
      <c r="FU608" s="514"/>
      <c r="FV608" s="514"/>
      <c r="FW608" s="514"/>
      <c r="FX608" s="514"/>
      <c r="FY608" s="514"/>
      <c r="FZ608" s="514"/>
      <c r="GA608" s="514"/>
      <c r="GB608" s="514"/>
      <c r="GC608" s="514"/>
      <c r="GD608" s="514"/>
      <c r="GE608" s="514"/>
      <c r="GF608" s="514"/>
      <c r="GG608" s="514"/>
      <c r="GH608" s="514"/>
      <c r="GI608" s="514"/>
      <c r="GJ608" s="514"/>
      <c r="GK608" s="514"/>
      <c r="GL608" s="514"/>
      <c r="GM608" s="514"/>
      <c r="GN608" s="514"/>
      <c r="GO608" s="514"/>
      <c r="GP608" s="514"/>
      <c r="GQ608" s="514"/>
      <c r="GR608" s="514"/>
      <c r="GS608" s="514"/>
      <c r="GT608" s="514"/>
      <c r="GU608" s="514"/>
      <c r="GV608" s="514"/>
      <c r="GW608" s="514"/>
      <c r="GX608" s="514"/>
      <c r="GY608" s="514"/>
      <c r="GZ608" s="514"/>
      <c r="HA608" s="514"/>
      <c r="HB608" s="514"/>
      <c r="HC608" s="514"/>
      <c r="HD608" s="514"/>
      <c r="HE608" s="514"/>
      <c r="HF608" s="514"/>
      <c r="HG608" s="514"/>
      <c r="HH608" s="514"/>
      <c r="HI608" s="514"/>
      <c r="HJ608" s="514"/>
      <c r="HK608" s="514"/>
      <c r="HL608" s="514"/>
      <c r="HM608" s="514"/>
      <c r="HN608" s="514"/>
      <c r="HO608" s="514"/>
      <c r="HP608" s="514"/>
      <c r="HQ608" s="514"/>
      <c r="HR608" s="514"/>
      <c r="HS608" s="514"/>
      <c r="HT608" s="514"/>
      <c r="HU608" s="514"/>
      <c r="HV608" s="514"/>
      <c r="HW608" s="514"/>
      <c r="HX608" s="514"/>
      <c r="HY608" s="514"/>
      <c r="HZ608" s="514"/>
      <c r="IA608" s="514"/>
      <c r="IB608" s="514"/>
      <c r="IC608" s="514"/>
      <c r="ID608" s="514"/>
      <c r="IE608" s="514"/>
      <c r="IF608" s="514"/>
      <c r="IG608" s="514"/>
      <c r="IH608" s="514"/>
      <c r="II608" s="514"/>
      <c r="IJ608" s="514"/>
      <c r="IK608" s="514"/>
      <c r="IL608" s="514"/>
      <c r="IM608" s="514"/>
      <c r="IN608" s="514"/>
      <c r="IO608" s="514"/>
      <c r="IP608" s="514"/>
      <c r="IQ608" s="514"/>
      <c r="IR608" s="514"/>
      <c r="IS608" s="514"/>
      <c r="IT608" s="514"/>
      <c r="IU608" s="514"/>
      <c r="IV608" s="514"/>
      <c r="IW608" s="549"/>
    </row>
    <row r="609" spans="1:257" ht="150" customHeight="1" x14ac:dyDescent="0.25">
      <c r="A609" s="996">
        <f>A621</f>
        <v>47</v>
      </c>
      <c r="B609" s="507">
        <v>1</v>
      </c>
      <c r="C609" s="97" t="str">
        <f>IF(Proponentes!B600&gt;0,Proponentes!B600,"")</f>
        <v>VIPERS LTDA.</v>
      </c>
      <c r="D609" s="335"/>
      <c r="E609" s="425" t="s">
        <v>1961</v>
      </c>
      <c r="F609" s="345" t="s">
        <v>801</v>
      </c>
      <c r="G609" s="341">
        <v>45350</v>
      </c>
      <c r="H609" s="335" t="s">
        <v>1631</v>
      </c>
      <c r="I609" s="335"/>
      <c r="J609" s="341"/>
      <c r="K609" s="335"/>
      <c r="L609" s="335"/>
      <c r="M609" s="334"/>
      <c r="N609" s="341"/>
      <c r="O609" s="335"/>
      <c r="P609" s="335"/>
      <c r="Q609" s="335"/>
      <c r="R609" s="335"/>
      <c r="S609" s="335"/>
      <c r="T609" s="334"/>
      <c r="U609" s="341"/>
      <c r="V609" s="335"/>
      <c r="W609" s="335"/>
      <c r="X609" s="341"/>
      <c r="Y609" s="335"/>
      <c r="Z609" s="335"/>
      <c r="AA609" s="334"/>
      <c r="AB609" s="341"/>
      <c r="AC609" s="335"/>
      <c r="AD609" s="335"/>
      <c r="AE609" s="341"/>
      <c r="AF609" s="335"/>
      <c r="AG609" s="97" t="str">
        <f t="shared" ref="AG609:AG620" si="1184">IF(E609="","",IF(K609=0,IF(R609=0,IF(Y609=0,IF(AF609=0,"CUMPLE","NO CUMPLE"),"NO CUMPLE"),"NO CUMPLE"),"NO CUMPLE"))</f>
        <v>CUMPLE</v>
      </c>
      <c r="AH609" s="993"/>
      <c r="AI609" s="335"/>
      <c r="AJ609" s="335" t="str">
        <f t="shared" ref="AJ609:AJ620" si="1185">IF(E609&gt;0,E609,"")</f>
        <v>VIPERS LTDA</v>
      </c>
      <c r="AK609" s="345" t="s">
        <v>801</v>
      </c>
      <c r="AL609" s="341">
        <v>45350</v>
      </c>
      <c r="AM609" s="335" t="s">
        <v>1631</v>
      </c>
      <c r="AN609" s="335"/>
      <c r="AO609" s="341"/>
      <c r="AP609" s="335"/>
      <c r="AQ609" s="335"/>
      <c r="AR609" s="335"/>
      <c r="AS609" s="334"/>
      <c r="AT609" s="335"/>
      <c r="AU609" s="335"/>
      <c r="AV609" s="335"/>
      <c r="AW609" s="335"/>
      <c r="AX609" s="335"/>
      <c r="AY609" s="335"/>
      <c r="AZ609" s="334"/>
      <c r="BA609" s="335"/>
      <c r="BB609" s="335"/>
      <c r="BC609" s="335"/>
      <c r="BD609" s="335"/>
      <c r="BE609" s="335"/>
      <c r="BF609" s="335"/>
      <c r="BG609" s="334"/>
      <c r="BH609" s="335"/>
      <c r="BI609" s="335"/>
      <c r="BJ609" s="335"/>
      <c r="BK609" s="335"/>
      <c r="BL609" s="97" t="str">
        <f t="shared" ref="BL609:BL672" si="1186">IF(AJ609="","",IF(AP609=0,IF(AW609=0,IF(BD609=0,IF(BK609=0,"CUMPLE","NO CUMPLE"),"NO CUMPLE"),"NO CUMPLE"),"NO CUMPLE"))</f>
        <v>CUMPLE</v>
      </c>
      <c r="BM609" s="993"/>
      <c r="BN609" s="335" t="str">
        <f t="shared" ref="BN609:BN620" si="1187">IF(E609&gt;0,E609,"")</f>
        <v>VIPERS LTDA</v>
      </c>
      <c r="BO609" s="334"/>
      <c r="BP609" s="335"/>
      <c r="BQ609" s="335"/>
      <c r="BR609" s="335"/>
      <c r="BS609" s="335" t="str">
        <f t="shared" ref="BS609:BS620" si="1188">IF(L609&gt;0,L609,"")</f>
        <v/>
      </c>
      <c r="BT609" s="334"/>
      <c r="BU609" s="335"/>
      <c r="BV609" s="335"/>
      <c r="BW609" s="335"/>
      <c r="BX609" s="335" t="str">
        <f t="shared" ref="BX609:BX620" si="1189">IF(S609&gt;0,S609,"")</f>
        <v/>
      </c>
      <c r="BY609" s="334"/>
      <c r="BZ609" s="335"/>
      <c r="CA609" s="335"/>
      <c r="CB609" s="335"/>
      <c r="CC609" s="335" t="str">
        <f t="shared" ref="CC609:CC620" si="1190">IF(Z609&gt;0,Z609,"")</f>
        <v/>
      </c>
      <c r="CD609" s="334"/>
      <c r="CE609" s="335"/>
      <c r="CF609" s="335"/>
      <c r="CG609" s="335"/>
      <c r="CH609" s="997">
        <f>Proponentes!N600</f>
        <v>0</v>
      </c>
      <c r="CI609" s="97" t="str">
        <f t="shared" ref="CI609:CI620" si="1191">IF(BN609="","",IF(CJ609=0,"CUMPLE","NO CUMPLE"))</f>
        <v>CUMPLE</v>
      </c>
      <c r="CJ609" s="998"/>
      <c r="CK609" s="335"/>
      <c r="CL609" s="97" t="str">
        <f t="shared" ref="CL609:CL620" si="1192">IF(E609&gt;0,E609,"")</f>
        <v>VIPERS LTDA</v>
      </c>
      <c r="CM609" s="519" t="s">
        <v>332</v>
      </c>
      <c r="CN609" s="335" t="s">
        <v>1538</v>
      </c>
      <c r="CO609" s="335" t="s">
        <v>1631</v>
      </c>
      <c r="CP609" s="335"/>
      <c r="CQ609" s="97"/>
      <c r="CR609" s="334"/>
      <c r="CS609" s="335"/>
      <c r="CT609" s="335"/>
      <c r="CU609" s="335"/>
      <c r="CV609" s="97"/>
      <c r="CW609" s="334"/>
      <c r="CX609" s="335"/>
      <c r="CY609" s="335"/>
      <c r="CZ609" s="335"/>
      <c r="DA609" s="97"/>
      <c r="DB609" s="334"/>
      <c r="DC609" s="335"/>
      <c r="DD609" s="335"/>
      <c r="DE609" s="335"/>
      <c r="DF609" s="97" t="str">
        <f t="shared" ref="DF609:DF620" si="1193">IF(CL609="","",IF(CP609=0,IF(CU609=0,IF(CZ609=0,IF(DE609=0,"CUMPLE","NO CUMPLE"),"NO CUMPLE"),"NO CUMPLE"),"NO CUMPLE"))</f>
        <v>CUMPLE</v>
      </c>
      <c r="DG609" s="993"/>
      <c r="DH609" s="335"/>
      <c r="DI609" s="97" t="str">
        <f t="shared" ref="DI609:DI672" si="1194">IF(E609&gt;0,E609,"")</f>
        <v>VIPERS LTDA</v>
      </c>
      <c r="DJ609" s="345" t="s">
        <v>332</v>
      </c>
      <c r="DK609" s="335" t="s">
        <v>1631</v>
      </c>
      <c r="DL609" s="335"/>
      <c r="DM609" s="97"/>
      <c r="DN609" s="334"/>
      <c r="DO609" s="335"/>
      <c r="DP609" s="335"/>
      <c r="DQ609" s="97"/>
      <c r="DR609" s="334"/>
      <c r="DS609" s="335"/>
      <c r="DT609" s="335"/>
      <c r="DU609" s="97"/>
      <c r="DV609" s="334"/>
      <c r="DW609" s="335"/>
      <c r="DX609" s="335"/>
      <c r="DY609" s="97" t="str">
        <f t="shared" ref="DY609:DY618" si="1195">IF(DI609="","",IF(DL609=0,IF(DP609=0,IF(DT609=0,IF(DX609=0,"CUMPLE","NO CUMPLE"),"NO CUMPLE"),"NO CUMPLE"),"NO CUMPLE"))</f>
        <v>CUMPLE</v>
      </c>
      <c r="DZ609" s="998"/>
      <c r="EA609" s="335"/>
      <c r="EB609" s="97" t="str">
        <f t="shared" ref="EB609:EB620" si="1196">IF(E609&gt;0,E609,"")</f>
        <v>VIPERS LTDA</v>
      </c>
      <c r="EC609" s="345" t="s">
        <v>332</v>
      </c>
      <c r="ED609" s="335" t="s">
        <v>1631</v>
      </c>
      <c r="EE609" s="425"/>
      <c r="EF609" s="97"/>
      <c r="EG609" s="334"/>
      <c r="EH609" s="335"/>
      <c r="EI609" s="335"/>
      <c r="EJ609" s="97"/>
      <c r="EK609" s="334"/>
      <c r="EL609" s="335"/>
      <c r="EM609" s="335"/>
      <c r="EN609" s="97"/>
      <c r="EO609" s="334"/>
      <c r="EP609" s="335"/>
      <c r="EQ609" s="335"/>
      <c r="ER609" s="97" t="str">
        <f t="shared" ref="ER609:ER620" si="1197">IF(EB609="","",IF(EE609=0,IF(EI609=0,IF(EM609=0,IF(EQ609=0,"CUMPLE","NO CUMPLE"),"NO CUMPLE"),"NO CUMPLE"),"NO CUMPLE"))</f>
        <v>CUMPLE</v>
      </c>
      <c r="ES609" s="993"/>
      <c r="ET609" s="335"/>
      <c r="EU609" s="97" t="str">
        <f t="shared" ref="EU609:EU620" si="1198">IF(E609&gt;0,E609,"")</f>
        <v>VIPERS LTDA</v>
      </c>
      <c r="EV609" s="345" t="s">
        <v>949</v>
      </c>
      <c r="EW609" s="335" t="s">
        <v>1631</v>
      </c>
      <c r="EX609" s="335"/>
      <c r="EY609" s="97"/>
      <c r="EZ609" s="334"/>
      <c r="FA609" s="335"/>
      <c r="FB609" s="335"/>
      <c r="FC609" s="97"/>
      <c r="FD609" s="334"/>
      <c r="FE609" s="335"/>
      <c r="FF609" s="335"/>
      <c r="FG609" s="97"/>
      <c r="FH609" s="334"/>
      <c r="FI609" s="335"/>
      <c r="FJ609" s="335"/>
      <c r="FK609" s="97" t="str">
        <f t="shared" ref="FK609:FK620" si="1199">IF(EU609="","",IF(EX609=0,IF(FB609=0,IF(FF609=0,IF(FJ609=0,"CUMPLE","NO CUMPLE"),"NO CUMPLE"),"NO CUMPLE"),"NO CUMPLE"))</f>
        <v>CUMPLE</v>
      </c>
      <c r="FL609" s="993"/>
      <c r="FM609" s="335"/>
      <c r="FN609" s="97" t="str">
        <f t="shared" ref="FN609:FN620" si="1200">IF(E609&gt;0,E609,"")</f>
        <v>VIPERS LTDA</v>
      </c>
      <c r="FO609" s="345" t="s">
        <v>768</v>
      </c>
      <c r="FP609" s="335"/>
      <c r="FQ609" s="97"/>
      <c r="FR609" s="334"/>
      <c r="FS609" s="335"/>
      <c r="FT609" s="97"/>
      <c r="FU609" s="334"/>
      <c r="FV609" s="335"/>
      <c r="FW609" s="97"/>
      <c r="FX609" s="334"/>
      <c r="FY609" s="335"/>
      <c r="FZ609" s="97" t="str">
        <f t="shared" ref="FZ609:FZ620" si="1201">IF(FN609="","",IF(FP609=0,IF(FS609=0,IF(FV609=0,IF(FY609=0,"CUMPLE","NO CUMPLE"),"NO CUMPLE"),"NO CUMPLE"),"NO CUMPLE"))</f>
        <v>CUMPLE</v>
      </c>
      <c r="GA609" s="993"/>
      <c r="GB609" s="335"/>
      <c r="GC609" s="510" t="str">
        <f t="shared" ref="GC609:GC620" si="1202">IF(E609&gt;0,E609,"")</f>
        <v>VIPERS LTDA</v>
      </c>
      <c r="GD609" s="346" t="s">
        <v>756</v>
      </c>
      <c r="GE609" s="337" t="s">
        <v>1631</v>
      </c>
      <c r="GF609" s="512" t="s">
        <v>1962</v>
      </c>
      <c r="GG609" s="337"/>
      <c r="GH609" s="337"/>
      <c r="GI609" s="510"/>
      <c r="GJ609" s="336"/>
      <c r="GK609" s="337"/>
      <c r="GL609" s="337"/>
      <c r="GM609" s="337"/>
      <c r="GN609" s="337"/>
      <c r="GO609" s="510"/>
      <c r="GP609" s="336"/>
      <c r="GQ609" s="337"/>
      <c r="GR609" s="337"/>
      <c r="GS609" s="337"/>
      <c r="GT609" s="337"/>
      <c r="GU609" s="510"/>
      <c r="GV609" s="336"/>
      <c r="GW609" s="337"/>
      <c r="GX609" s="337"/>
      <c r="GY609" s="337"/>
      <c r="GZ609" s="336"/>
      <c r="HA609" s="510" t="str">
        <f t="shared" ref="HA609:HA620" si="1203">IF(GC609="","",IF(GH609=0,IF(GN609=0,IF(GT609=0,IF(GZ609=0,"CUMPLE","NO CUMPLE"),"NO CUMPLE"),"NO CUMPLE"),"NO CUMPLE"))</f>
        <v>CUMPLE</v>
      </c>
      <c r="HB609" s="999"/>
      <c r="HC609" s="337"/>
      <c r="HD609" s="510" t="str">
        <f t="shared" ref="HD609:HD620" si="1204">IF(E609&gt;0,E609,"")</f>
        <v>VIPERS LTDA</v>
      </c>
      <c r="HE609" s="346" t="s">
        <v>1630</v>
      </c>
      <c r="HF609" s="337" t="s">
        <v>1631</v>
      </c>
      <c r="HG609" s="337" t="s">
        <v>1631</v>
      </c>
      <c r="HH609" s="336"/>
      <c r="HI609" s="510"/>
      <c r="HJ609" s="336"/>
      <c r="HK609" s="337"/>
      <c r="HL609" s="337"/>
      <c r="HM609" s="336"/>
      <c r="HN609" s="510"/>
      <c r="HO609" s="336"/>
      <c r="HP609" s="337"/>
      <c r="HQ609" s="337"/>
      <c r="HR609" s="337"/>
      <c r="HS609" s="510"/>
      <c r="HT609" s="336"/>
      <c r="HU609" s="337"/>
      <c r="HV609" s="337"/>
      <c r="HW609" s="337"/>
      <c r="HX609" s="97" t="str">
        <f t="shared" ref="HX609:HX620" si="1205">IF(HD609="","",IF(HH609=0,IF(HM609=0,IF(HR609=0,IF(HW609=0,"CUMPLE","NO CUMPLE"),"NO CUMPLE"),"NO CUMPLE"),"NO CUMPLE"))</f>
        <v>CUMPLE</v>
      </c>
      <c r="HY609" s="994"/>
      <c r="HZ609" s="337"/>
      <c r="IA609" s="510" t="str">
        <f t="shared" ref="IA609:IA620" si="1206">IF(E609&gt;0,E609,"")</f>
        <v>VIPERS LTDA</v>
      </c>
      <c r="IB609" s="336" t="s">
        <v>332</v>
      </c>
      <c r="IC609" s="337" t="s">
        <v>1631</v>
      </c>
      <c r="ID609" s="337"/>
      <c r="IE609" s="510"/>
      <c r="IF609" s="336"/>
      <c r="IG609" s="337"/>
      <c r="IH609" s="337"/>
      <c r="II609" s="510"/>
      <c r="IJ609" s="336"/>
      <c r="IK609" s="337"/>
      <c r="IL609" s="337"/>
      <c r="IM609" s="510"/>
      <c r="IN609" s="336"/>
      <c r="IO609" s="337"/>
      <c r="IP609" s="337"/>
      <c r="IQ609" s="97" t="str">
        <f t="shared" ref="IQ609:IQ620" si="1207">IF(IA609="","",IF(ID609=0,IF(IH609=0,IF(IL609=0,IF(IP609=0,"CUMPLE","NO CUMPLE"),"NO CUMPLE"),"NO CUMPLE"),"NO CUMPLE"))</f>
        <v>CUMPLE</v>
      </c>
      <c r="IR609" s="994"/>
      <c r="IS609" s="337"/>
      <c r="IT609" s="337" t="s">
        <v>1631</v>
      </c>
      <c r="IU609" s="337">
        <v>1</v>
      </c>
      <c r="IV609" s="510" t="str">
        <f t="shared" ref="IV609:IV622" si="1208">IF(IT609&lt;&gt;"",IF(IT609="SI","CUMPLE","NO CUMPLE"),"")</f>
        <v>CUMPLE</v>
      </c>
      <c r="IW609" s="995"/>
    </row>
    <row r="610" spans="1:257" x14ac:dyDescent="0.3">
      <c r="A610" s="996"/>
      <c r="B610" s="507">
        <v>2</v>
      </c>
      <c r="C610" s="97" t="str">
        <f>IF(Proponentes!B601&gt;0,Proponentes!B601,"")</f>
        <v/>
      </c>
      <c r="D610" s="335"/>
      <c r="E610" s="335"/>
      <c r="F610" s="334"/>
      <c r="G610" s="335"/>
      <c r="H610" s="335"/>
      <c r="I610" s="335"/>
      <c r="J610" s="335"/>
      <c r="K610" s="335"/>
      <c r="L610" s="335"/>
      <c r="M610" s="334"/>
      <c r="N610" s="335"/>
      <c r="O610" s="335"/>
      <c r="P610" s="335"/>
      <c r="Q610" s="335"/>
      <c r="R610" s="335"/>
      <c r="S610" s="335"/>
      <c r="T610" s="334"/>
      <c r="U610" s="335"/>
      <c r="V610" s="335"/>
      <c r="W610" s="335"/>
      <c r="X610" s="335"/>
      <c r="Y610" s="335"/>
      <c r="Z610" s="335"/>
      <c r="AA610" s="334"/>
      <c r="AB610" s="335"/>
      <c r="AC610" s="335"/>
      <c r="AD610" s="335"/>
      <c r="AE610" s="335"/>
      <c r="AF610" s="335"/>
      <c r="AG610" s="97" t="str">
        <f t="shared" si="1184"/>
        <v/>
      </c>
      <c r="AH610" s="993"/>
      <c r="AI610" s="335"/>
      <c r="AJ610" s="335" t="str">
        <f t="shared" si="1185"/>
        <v/>
      </c>
      <c r="AK610" s="335"/>
      <c r="AL610" s="334"/>
      <c r="AM610" s="335"/>
      <c r="AN610" s="335"/>
      <c r="AO610" s="335"/>
      <c r="AP610" s="335"/>
      <c r="AQ610" s="335"/>
      <c r="AR610" s="335"/>
      <c r="AS610" s="334"/>
      <c r="AT610" s="335"/>
      <c r="AU610" s="335"/>
      <c r="AV610" s="335"/>
      <c r="AW610" s="335"/>
      <c r="AX610" s="335"/>
      <c r="AY610" s="335"/>
      <c r="AZ610" s="334"/>
      <c r="BA610" s="335"/>
      <c r="BB610" s="335"/>
      <c r="BC610" s="335"/>
      <c r="BD610" s="335"/>
      <c r="BE610" s="335"/>
      <c r="BF610" s="335"/>
      <c r="BG610" s="334"/>
      <c r="BH610" s="335"/>
      <c r="BI610" s="335"/>
      <c r="BJ610" s="335"/>
      <c r="BK610" s="335"/>
      <c r="BL610" s="97" t="str">
        <f t="shared" si="1186"/>
        <v/>
      </c>
      <c r="BM610" s="993"/>
      <c r="BN610" s="335" t="str">
        <f t="shared" si="1187"/>
        <v/>
      </c>
      <c r="BO610" s="334"/>
      <c r="BP610" s="335"/>
      <c r="BQ610" s="335"/>
      <c r="BR610" s="335"/>
      <c r="BS610" s="335" t="str">
        <f t="shared" si="1188"/>
        <v/>
      </c>
      <c r="BT610" s="334"/>
      <c r="BU610" s="335"/>
      <c r="BV610" s="335"/>
      <c r="BW610" s="335"/>
      <c r="BX610" s="335" t="str">
        <f t="shared" si="1189"/>
        <v/>
      </c>
      <c r="BY610" s="334"/>
      <c r="BZ610" s="335"/>
      <c r="CA610" s="335"/>
      <c r="CB610" s="335"/>
      <c r="CC610" s="335" t="str">
        <f t="shared" si="1190"/>
        <v/>
      </c>
      <c r="CD610" s="334"/>
      <c r="CE610" s="335"/>
      <c r="CF610" s="335"/>
      <c r="CG610" s="335"/>
      <c r="CH610" s="997"/>
      <c r="CI610" s="97" t="str">
        <f t="shared" si="1191"/>
        <v/>
      </c>
      <c r="CJ610" s="998"/>
      <c r="CK610" s="335"/>
      <c r="CL610" s="97" t="str">
        <f t="shared" si="1192"/>
        <v/>
      </c>
      <c r="CM610" s="334"/>
      <c r="CN610" s="335"/>
      <c r="CO610" s="335"/>
      <c r="CP610" s="335"/>
      <c r="CQ610" s="97"/>
      <c r="CR610" s="334"/>
      <c r="CS610" s="335"/>
      <c r="CT610" s="335"/>
      <c r="CU610" s="335"/>
      <c r="CV610" s="97"/>
      <c r="CW610" s="334"/>
      <c r="CX610" s="335"/>
      <c r="CY610" s="335"/>
      <c r="CZ610" s="335"/>
      <c r="DA610" s="97"/>
      <c r="DB610" s="334"/>
      <c r="DC610" s="335"/>
      <c r="DD610" s="335"/>
      <c r="DE610" s="335"/>
      <c r="DF610" s="97" t="str">
        <f t="shared" si="1193"/>
        <v/>
      </c>
      <c r="DG610" s="993"/>
      <c r="DH610" s="335"/>
      <c r="DI610" s="97" t="str">
        <f t="shared" si="1194"/>
        <v/>
      </c>
      <c r="DJ610" s="334"/>
      <c r="DK610" s="335"/>
      <c r="DL610" s="335"/>
      <c r="DM610" s="97"/>
      <c r="DN610" s="334"/>
      <c r="DO610" s="335"/>
      <c r="DP610" s="335"/>
      <c r="DQ610" s="97"/>
      <c r="DR610" s="334"/>
      <c r="DS610" s="335"/>
      <c r="DT610" s="335"/>
      <c r="DU610" s="97"/>
      <c r="DV610" s="334"/>
      <c r="DW610" s="335"/>
      <c r="DX610" s="335"/>
      <c r="DY610" s="97" t="str">
        <f t="shared" si="1195"/>
        <v/>
      </c>
      <c r="DZ610" s="998"/>
      <c r="EA610" s="335"/>
      <c r="EB610" s="97" t="str">
        <f t="shared" si="1196"/>
        <v/>
      </c>
      <c r="EC610" s="334"/>
      <c r="ED610" s="335"/>
      <c r="EE610" s="335"/>
      <c r="EF610" s="97"/>
      <c r="EG610" s="334"/>
      <c r="EH610" s="335"/>
      <c r="EI610" s="335"/>
      <c r="EJ610" s="97"/>
      <c r="EK610" s="334"/>
      <c r="EL610" s="335"/>
      <c r="EM610" s="335"/>
      <c r="EN610" s="97"/>
      <c r="EO610" s="334"/>
      <c r="EP610" s="335"/>
      <c r="EQ610" s="335"/>
      <c r="ER610" s="97" t="str">
        <f t="shared" si="1197"/>
        <v/>
      </c>
      <c r="ES610" s="993"/>
      <c r="ET610" s="335"/>
      <c r="EU610" s="97" t="str">
        <f t="shared" si="1198"/>
        <v/>
      </c>
      <c r="EV610" s="334"/>
      <c r="EW610" s="335"/>
      <c r="EX610" s="335"/>
      <c r="EY610" s="97"/>
      <c r="EZ610" s="334"/>
      <c r="FA610" s="335"/>
      <c r="FB610" s="335"/>
      <c r="FC610" s="97"/>
      <c r="FD610" s="334"/>
      <c r="FE610" s="335"/>
      <c r="FF610" s="335"/>
      <c r="FG610" s="97"/>
      <c r="FH610" s="334"/>
      <c r="FI610" s="335"/>
      <c r="FJ610" s="335"/>
      <c r="FK610" s="97" t="str">
        <f t="shared" si="1199"/>
        <v/>
      </c>
      <c r="FL610" s="993"/>
      <c r="FM610" s="335"/>
      <c r="FN610" s="97" t="str">
        <f t="shared" si="1200"/>
        <v/>
      </c>
      <c r="FO610" s="334"/>
      <c r="FP610" s="335"/>
      <c r="FQ610" s="97"/>
      <c r="FR610" s="334"/>
      <c r="FS610" s="335"/>
      <c r="FT610" s="97"/>
      <c r="FU610" s="334"/>
      <c r="FV610" s="335"/>
      <c r="FW610" s="97"/>
      <c r="FX610" s="334"/>
      <c r="FY610" s="335"/>
      <c r="FZ610" s="97" t="str">
        <f t="shared" si="1201"/>
        <v/>
      </c>
      <c r="GA610" s="993"/>
      <c r="GB610" s="335"/>
      <c r="GC610" s="510" t="str">
        <f t="shared" si="1202"/>
        <v/>
      </c>
      <c r="GD610" s="336"/>
      <c r="GE610" s="337"/>
      <c r="GF610" s="337"/>
      <c r="GG610" s="337"/>
      <c r="GH610" s="535"/>
      <c r="GI610" s="510"/>
      <c r="GJ610" s="336"/>
      <c r="GK610" s="337"/>
      <c r="GL610" s="337"/>
      <c r="GM610" s="337"/>
      <c r="GN610" s="337"/>
      <c r="GO610" s="510"/>
      <c r="GP610" s="336"/>
      <c r="GQ610" s="337"/>
      <c r="GR610" s="337"/>
      <c r="GS610" s="337"/>
      <c r="GT610" s="337"/>
      <c r="GU610" s="510"/>
      <c r="GV610" s="336"/>
      <c r="GW610" s="337"/>
      <c r="GX610" s="337"/>
      <c r="GY610" s="337"/>
      <c r="GZ610" s="336"/>
      <c r="HA610" s="510" t="str">
        <f t="shared" si="1203"/>
        <v/>
      </c>
      <c r="HB610" s="994"/>
      <c r="HC610" s="337"/>
      <c r="HD610" s="510" t="str">
        <f t="shared" si="1204"/>
        <v/>
      </c>
      <c r="HE610" s="336"/>
      <c r="HF610" s="337"/>
      <c r="HG610" s="337"/>
      <c r="HH610" s="336"/>
      <c r="HI610" s="510"/>
      <c r="HJ610" s="336"/>
      <c r="HK610" s="337"/>
      <c r="HL610" s="337"/>
      <c r="HM610" s="336"/>
      <c r="HN610" s="510"/>
      <c r="HO610" s="336"/>
      <c r="HP610" s="337"/>
      <c r="HQ610" s="337"/>
      <c r="HR610" s="337"/>
      <c r="HS610" s="510"/>
      <c r="HT610" s="336"/>
      <c r="HU610" s="337"/>
      <c r="HV610" s="337"/>
      <c r="HW610" s="337"/>
      <c r="HX610" s="97" t="str">
        <f t="shared" si="1205"/>
        <v/>
      </c>
      <c r="HY610" s="994"/>
      <c r="HZ610" s="337"/>
      <c r="IA610" s="510" t="str">
        <f t="shared" si="1206"/>
        <v/>
      </c>
      <c r="IB610" s="336"/>
      <c r="IC610" s="337"/>
      <c r="ID610" s="337"/>
      <c r="IE610" s="510"/>
      <c r="IF610" s="336"/>
      <c r="IG610" s="337"/>
      <c r="IH610" s="337"/>
      <c r="II610" s="510"/>
      <c r="IJ610" s="336"/>
      <c r="IK610" s="337"/>
      <c r="IL610" s="337"/>
      <c r="IM610" s="510"/>
      <c r="IN610" s="336"/>
      <c r="IO610" s="337"/>
      <c r="IP610" s="337"/>
      <c r="IQ610" s="97" t="str">
        <f t="shared" si="1207"/>
        <v/>
      </c>
      <c r="IR610" s="994"/>
      <c r="IS610" s="337"/>
      <c r="IT610" s="337"/>
      <c r="IU610" s="337"/>
      <c r="IV610" s="510" t="str">
        <f t="shared" si="1208"/>
        <v/>
      </c>
      <c r="IW610" s="995"/>
    </row>
    <row r="611" spans="1:257" x14ac:dyDescent="0.25">
      <c r="A611" s="996"/>
      <c r="B611" s="507">
        <v>3</v>
      </c>
      <c r="C611" s="97" t="str">
        <f>IF(Proponentes!B602&gt;0,Proponentes!B602,"")</f>
        <v/>
      </c>
      <c r="D611" s="335"/>
      <c r="E611" s="335"/>
      <c r="F611" s="334"/>
      <c r="G611" s="335"/>
      <c r="H611" s="335"/>
      <c r="I611" s="335"/>
      <c r="J611" s="335"/>
      <c r="K611" s="335"/>
      <c r="L611" s="335"/>
      <c r="M611" s="334"/>
      <c r="N611" s="335"/>
      <c r="O611" s="335"/>
      <c r="P611" s="335"/>
      <c r="Q611" s="335"/>
      <c r="R611" s="335"/>
      <c r="S611" s="335"/>
      <c r="T611" s="334"/>
      <c r="U611" s="335"/>
      <c r="V611" s="335"/>
      <c r="W611" s="335"/>
      <c r="X611" s="335"/>
      <c r="Y611" s="335"/>
      <c r="Z611" s="335"/>
      <c r="AA611" s="334"/>
      <c r="AB611" s="335"/>
      <c r="AC611" s="335"/>
      <c r="AD611" s="335"/>
      <c r="AE611" s="335"/>
      <c r="AF611" s="335"/>
      <c r="AG611" s="97" t="str">
        <f t="shared" si="1184"/>
        <v/>
      </c>
      <c r="AH611" s="993"/>
      <c r="AI611" s="335"/>
      <c r="AJ611" s="335" t="str">
        <f t="shared" si="1185"/>
        <v/>
      </c>
      <c r="AK611" s="335"/>
      <c r="AL611" s="334"/>
      <c r="AM611" s="335"/>
      <c r="AN611" s="335"/>
      <c r="AO611" s="335"/>
      <c r="AP611" s="335"/>
      <c r="AQ611" s="335"/>
      <c r="AR611" s="335"/>
      <c r="AS611" s="334"/>
      <c r="AT611" s="335"/>
      <c r="AU611" s="335"/>
      <c r="AV611" s="335"/>
      <c r="AW611" s="335"/>
      <c r="AX611" s="335"/>
      <c r="AY611" s="335"/>
      <c r="AZ611" s="334"/>
      <c r="BA611" s="335"/>
      <c r="BB611" s="335"/>
      <c r="BC611" s="335"/>
      <c r="BD611" s="335"/>
      <c r="BE611" s="335"/>
      <c r="BF611" s="335"/>
      <c r="BG611" s="334"/>
      <c r="BH611" s="335"/>
      <c r="BI611" s="335"/>
      <c r="BJ611" s="335"/>
      <c r="BK611" s="335"/>
      <c r="BL611" s="97" t="str">
        <f t="shared" si="1186"/>
        <v/>
      </c>
      <c r="BM611" s="993"/>
      <c r="BN611" s="335" t="str">
        <f t="shared" si="1187"/>
        <v/>
      </c>
      <c r="BO611" s="334"/>
      <c r="BP611" s="335"/>
      <c r="BQ611" s="335"/>
      <c r="BR611" s="335"/>
      <c r="BS611" s="335" t="str">
        <f t="shared" si="1188"/>
        <v/>
      </c>
      <c r="BT611" s="334"/>
      <c r="BU611" s="335"/>
      <c r="BV611" s="335"/>
      <c r="BW611" s="335"/>
      <c r="BX611" s="335" t="str">
        <f t="shared" si="1189"/>
        <v/>
      </c>
      <c r="BY611" s="334"/>
      <c r="BZ611" s="335"/>
      <c r="CA611" s="335"/>
      <c r="CB611" s="335"/>
      <c r="CC611" s="335" t="str">
        <f t="shared" si="1190"/>
        <v/>
      </c>
      <c r="CD611" s="334"/>
      <c r="CE611" s="335"/>
      <c r="CF611" s="335"/>
      <c r="CG611" s="335"/>
      <c r="CH611" s="997"/>
      <c r="CI611" s="97" t="str">
        <f t="shared" si="1191"/>
        <v/>
      </c>
      <c r="CJ611" s="998"/>
      <c r="CK611" s="335"/>
      <c r="CL611" s="97" t="str">
        <f t="shared" si="1192"/>
        <v/>
      </c>
      <c r="CM611" s="334"/>
      <c r="CN611" s="335"/>
      <c r="CO611" s="335"/>
      <c r="CP611" s="335"/>
      <c r="CQ611" s="97"/>
      <c r="CR611" s="334"/>
      <c r="CS611" s="335"/>
      <c r="CT611" s="335"/>
      <c r="CU611" s="335"/>
      <c r="CV611" s="97"/>
      <c r="CW611" s="334"/>
      <c r="CX611" s="335"/>
      <c r="CY611" s="335"/>
      <c r="CZ611" s="335"/>
      <c r="DA611" s="97"/>
      <c r="DB611" s="334"/>
      <c r="DC611" s="335"/>
      <c r="DD611" s="335"/>
      <c r="DE611" s="335"/>
      <c r="DF611" s="97" t="str">
        <f t="shared" si="1193"/>
        <v/>
      </c>
      <c r="DG611" s="993"/>
      <c r="DH611" s="335"/>
      <c r="DI611" s="97" t="str">
        <f t="shared" si="1194"/>
        <v/>
      </c>
      <c r="DJ611" s="334"/>
      <c r="DK611" s="335"/>
      <c r="DL611" s="335"/>
      <c r="DM611" s="97"/>
      <c r="DN611" s="334"/>
      <c r="DO611" s="335"/>
      <c r="DP611" s="335"/>
      <c r="DQ611" s="97"/>
      <c r="DR611" s="334"/>
      <c r="DS611" s="335"/>
      <c r="DT611" s="335"/>
      <c r="DU611" s="97"/>
      <c r="DV611" s="334"/>
      <c r="DW611" s="335"/>
      <c r="DX611" s="335"/>
      <c r="DY611" s="97" t="str">
        <f t="shared" si="1195"/>
        <v/>
      </c>
      <c r="DZ611" s="998"/>
      <c r="EA611" s="335"/>
      <c r="EB611" s="97" t="str">
        <f t="shared" si="1196"/>
        <v/>
      </c>
      <c r="EC611" s="334"/>
      <c r="ED611" s="335"/>
      <c r="EE611" s="335"/>
      <c r="EF611" s="97"/>
      <c r="EG611" s="334"/>
      <c r="EH611" s="335"/>
      <c r="EI611" s="335"/>
      <c r="EJ611" s="97"/>
      <c r="EK611" s="334"/>
      <c r="EL611" s="335"/>
      <c r="EM611" s="335"/>
      <c r="EN611" s="97"/>
      <c r="EO611" s="334"/>
      <c r="EP611" s="335"/>
      <c r="EQ611" s="335"/>
      <c r="ER611" s="97" t="str">
        <f t="shared" si="1197"/>
        <v/>
      </c>
      <c r="ES611" s="993"/>
      <c r="ET611" s="335"/>
      <c r="EU611" s="97" t="str">
        <f t="shared" si="1198"/>
        <v/>
      </c>
      <c r="EV611" s="334"/>
      <c r="EW611" s="335"/>
      <c r="EX611" s="335"/>
      <c r="EY611" s="97"/>
      <c r="EZ611" s="334"/>
      <c r="FA611" s="335"/>
      <c r="FB611" s="335"/>
      <c r="FC611" s="97"/>
      <c r="FD611" s="334"/>
      <c r="FE611" s="335"/>
      <c r="FF611" s="335"/>
      <c r="FG611" s="97"/>
      <c r="FH611" s="334"/>
      <c r="FI611" s="335"/>
      <c r="FJ611" s="335"/>
      <c r="FK611" s="97" t="str">
        <f t="shared" si="1199"/>
        <v/>
      </c>
      <c r="FL611" s="993"/>
      <c r="FM611" s="335"/>
      <c r="FN611" s="97" t="str">
        <f t="shared" si="1200"/>
        <v/>
      </c>
      <c r="FO611" s="334"/>
      <c r="FP611" s="335"/>
      <c r="FQ611" s="97"/>
      <c r="FR611" s="334"/>
      <c r="FS611" s="335"/>
      <c r="FT611" s="97"/>
      <c r="FU611" s="334"/>
      <c r="FV611" s="335"/>
      <c r="FW611" s="97"/>
      <c r="FX611" s="334"/>
      <c r="FY611" s="335"/>
      <c r="FZ611" s="97" t="str">
        <f t="shared" si="1201"/>
        <v/>
      </c>
      <c r="GA611" s="993"/>
      <c r="GB611" s="335"/>
      <c r="GC611" s="510" t="str">
        <f t="shared" si="1202"/>
        <v/>
      </c>
      <c r="GD611" s="336"/>
      <c r="GE611" s="337"/>
      <c r="GF611" s="337"/>
      <c r="GG611" s="337"/>
      <c r="GH611" s="337"/>
      <c r="GI611" s="510"/>
      <c r="GJ611" s="336"/>
      <c r="GK611" s="337"/>
      <c r="GL611" s="337"/>
      <c r="GM611" s="337"/>
      <c r="GN611" s="337"/>
      <c r="GO611" s="510"/>
      <c r="GP611" s="336"/>
      <c r="GQ611" s="337"/>
      <c r="GR611" s="337"/>
      <c r="GS611" s="337"/>
      <c r="GT611" s="337"/>
      <c r="GU611" s="510"/>
      <c r="GV611" s="336"/>
      <c r="GW611" s="337"/>
      <c r="GX611" s="337"/>
      <c r="GY611" s="337"/>
      <c r="GZ611" s="336"/>
      <c r="HA611" s="510" t="str">
        <f t="shared" si="1203"/>
        <v/>
      </c>
      <c r="HB611" s="994"/>
      <c r="HC611" s="337"/>
      <c r="HD611" s="510" t="str">
        <f t="shared" si="1204"/>
        <v/>
      </c>
      <c r="HE611" s="336"/>
      <c r="HF611" s="337"/>
      <c r="HG611" s="337"/>
      <c r="HH611" s="336"/>
      <c r="HI611" s="510"/>
      <c r="HJ611" s="336"/>
      <c r="HK611" s="337"/>
      <c r="HL611" s="337"/>
      <c r="HM611" s="336"/>
      <c r="HN611" s="510"/>
      <c r="HO611" s="336"/>
      <c r="HP611" s="337"/>
      <c r="HQ611" s="337"/>
      <c r="HR611" s="337"/>
      <c r="HS611" s="510"/>
      <c r="HT611" s="336"/>
      <c r="HU611" s="337"/>
      <c r="HV611" s="337"/>
      <c r="HW611" s="337"/>
      <c r="HX611" s="97" t="str">
        <f t="shared" si="1205"/>
        <v/>
      </c>
      <c r="HY611" s="994"/>
      <c r="HZ611" s="337"/>
      <c r="IA611" s="510" t="str">
        <f t="shared" si="1206"/>
        <v/>
      </c>
      <c r="IB611" s="336"/>
      <c r="IC611" s="337"/>
      <c r="ID611" s="337"/>
      <c r="IE611" s="510"/>
      <c r="IF611" s="336"/>
      <c r="IG611" s="337"/>
      <c r="IH611" s="337"/>
      <c r="II611" s="510"/>
      <c r="IJ611" s="336"/>
      <c r="IK611" s="337"/>
      <c r="IL611" s="337"/>
      <c r="IM611" s="510"/>
      <c r="IN611" s="336"/>
      <c r="IO611" s="337"/>
      <c r="IP611" s="337"/>
      <c r="IQ611" s="97" t="str">
        <f t="shared" si="1207"/>
        <v/>
      </c>
      <c r="IR611" s="994"/>
      <c r="IS611" s="337"/>
      <c r="IT611" s="337"/>
      <c r="IU611" s="337"/>
      <c r="IV611" s="510" t="str">
        <f t="shared" si="1208"/>
        <v/>
      </c>
      <c r="IW611" s="995"/>
    </row>
    <row r="612" spans="1:257" x14ac:dyDescent="0.25">
      <c r="A612" s="996"/>
      <c r="B612" s="507">
        <v>4</v>
      </c>
      <c r="C612" s="97" t="str">
        <f>IF(Proponentes!B603&gt;0,Proponentes!B603,"")</f>
        <v/>
      </c>
      <c r="D612" s="335"/>
      <c r="E612" s="335"/>
      <c r="F612" s="334"/>
      <c r="G612" s="335"/>
      <c r="H612" s="335"/>
      <c r="I612" s="335"/>
      <c r="J612" s="335"/>
      <c r="K612" s="335"/>
      <c r="L612" s="335"/>
      <c r="M612" s="334"/>
      <c r="N612" s="335"/>
      <c r="O612" s="335"/>
      <c r="P612" s="335"/>
      <c r="Q612" s="335"/>
      <c r="R612" s="335"/>
      <c r="S612" s="335"/>
      <c r="T612" s="334"/>
      <c r="U612" s="335"/>
      <c r="V612" s="335"/>
      <c r="W612" s="335"/>
      <c r="X612" s="335"/>
      <c r="Y612" s="335"/>
      <c r="Z612" s="335"/>
      <c r="AA612" s="334"/>
      <c r="AB612" s="335"/>
      <c r="AC612" s="335"/>
      <c r="AD612" s="335"/>
      <c r="AE612" s="335"/>
      <c r="AF612" s="335"/>
      <c r="AG612" s="97" t="str">
        <f t="shared" si="1184"/>
        <v/>
      </c>
      <c r="AH612" s="993"/>
      <c r="AI612" s="335"/>
      <c r="AJ612" s="335" t="str">
        <f t="shared" si="1185"/>
        <v/>
      </c>
      <c r="AK612" s="335"/>
      <c r="AL612" s="334"/>
      <c r="AM612" s="335"/>
      <c r="AN612" s="335"/>
      <c r="AO612" s="335"/>
      <c r="AP612" s="335"/>
      <c r="AQ612" s="335"/>
      <c r="AR612" s="335"/>
      <c r="AS612" s="334"/>
      <c r="AT612" s="335"/>
      <c r="AU612" s="335"/>
      <c r="AV612" s="335"/>
      <c r="AW612" s="335"/>
      <c r="AX612" s="335"/>
      <c r="AY612" s="335"/>
      <c r="AZ612" s="334"/>
      <c r="BA612" s="335"/>
      <c r="BB612" s="335"/>
      <c r="BC612" s="335"/>
      <c r="BD612" s="335"/>
      <c r="BE612" s="335"/>
      <c r="BF612" s="335"/>
      <c r="BG612" s="334"/>
      <c r="BH612" s="335"/>
      <c r="BI612" s="335"/>
      <c r="BJ612" s="335"/>
      <c r="BK612" s="335"/>
      <c r="BL612" s="97" t="str">
        <f t="shared" si="1186"/>
        <v/>
      </c>
      <c r="BM612" s="993"/>
      <c r="BN612" s="335" t="str">
        <f t="shared" si="1187"/>
        <v/>
      </c>
      <c r="BO612" s="334"/>
      <c r="BP612" s="335"/>
      <c r="BQ612" s="335"/>
      <c r="BR612" s="335"/>
      <c r="BS612" s="335" t="str">
        <f t="shared" si="1188"/>
        <v/>
      </c>
      <c r="BT612" s="334"/>
      <c r="BU612" s="335"/>
      <c r="BV612" s="335"/>
      <c r="BW612" s="335"/>
      <c r="BX612" s="335" t="str">
        <f t="shared" si="1189"/>
        <v/>
      </c>
      <c r="BY612" s="334"/>
      <c r="BZ612" s="335"/>
      <c r="CA612" s="335"/>
      <c r="CB612" s="335"/>
      <c r="CC612" s="335" t="str">
        <f t="shared" si="1190"/>
        <v/>
      </c>
      <c r="CD612" s="334"/>
      <c r="CE612" s="335"/>
      <c r="CF612" s="335"/>
      <c r="CG612" s="335"/>
      <c r="CH612" s="997"/>
      <c r="CI612" s="97" t="str">
        <f t="shared" si="1191"/>
        <v/>
      </c>
      <c r="CJ612" s="998"/>
      <c r="CK612" s="335"/>
      <c r="CL612" s="97" t="str">
        <f t="shared" si="1192"/>
        <v/>
      </c>
      <c r="CM612" s="334"/>
      <c r="CN612" s="335"/>
      <c r="CO612" s="335"/>
      <c r="CP612" s="335"/>
      <c r="CQ612" s="97"/>
      <c r="CR612" s="334"/>
      <c r="CS612" s="335"/>
      <c r="CT612" s="335"/>
      <c r="CU612" s="335"/>
      <c r="CV612" s="97"/>
      <c r="CW612" s="334"/>
      <c r="CX612" s="335"/>
      <c r="CY612" s="335"/>
      <c r="CZ612" s="335"/>
      <c r="DA612" s="97"/>
      <c r="DB612" s="334"/>
      <c r="DC612" s="335"/>
      <c r="DD612" s="335"/>
      <c r="DE612" s="335"/>
      <c r="DF612" s="97" t="str">
        <f t="shared" si="1193"/>
        <v/>
      </c>
      <c r="DG612" s="993"/>
      <c r="DH612" s="335"/>
      <c r="DI612" s="97" t="str">
        <f t="shared" si="1194"/>
        <v/>
      </c>
      <c r="DJ612" s="334"/>
      <c r="DK612" s="335"/>
      <c r="DL612" s="335"/>
      <c r="DM612" s="97"/>
      <c r="DN612" s="334"/>
      <c r="DO612" s="335"/>
      <c r="DP612" s="335"/>
      <c r="DQ612" s="97"/>
      <c r="DR612" s="334"/>
      <c r="DS612" s="335"/>
      <c r="DT612" s="335"/>
      <c r="DU612" s="97"/>
      <c r="DV612" s="334"/>
      <c r="DW612" s="335"/>
      <c r="DX612" s="335"/>
      <c r="DY612" s="97" t="str">
        <f t="shared" si="1195"/>
        <v/>
      </c>
      <c r="DZ612" s="998"/>
      <c r="EA612" s="335"/>
      <c r="EB612" s="97" t="str">
        <f t="shared" si="1196"/>
        <v/>
      </c>
      <c r="EC612" s="334"/>
      <c r="ED612" s="335"/>
      <c r="EE612" s="335"/>
      <c r="EF612" s="97"/>
      <c r="EG612" s="334"/>
      <c r="EH612" s="335"/>
      <c r="EI612" s="335"/>
      <c r="EJ612" s="97"/>
      <c r="EK612" s="334"/>
      <c r="EL612" s="335"/>
      <c r="EM612" s="335"/>
      <c r="EN612" s="97"/>
      <c r="EO612" s="334"/>
      <c r="EP612" s="335"/>
      <c r="EQ612" s="335"/>
      <c r="ER612" s="97" t="str">
        <f t="shared" si="1197"/>
        <v/>
      </c>
      <c r="ES612" s="993"/>
      <c r="ET612" s="335"/>
      <c r="EU612" s="97" t="str">
        <f t="shared" si="1198"/>
        <v/>
      </c>
      <c r="EV612" s="334"/>
      <c r="EW612" s="335"/>
      <c r="EX612" s="335"/>
      <c r="EY612" s="97"/>
      <c r="EZ612" s="334"/>
      <c r="FA612" s="335"/>
      <c r="FB612" s="335"/>
      <c r="FC612" s="97"/>
      <c r="FD612" s="334"/>
      <c r="FE612" s="335"/>
      <c r="FF612" s="335"/>
      <c r="FG612" s="97"/>
      <c r="FH612" s="334"/>
      <c r="FI612" s="335"/>
      <c r="FJ612" s="335"/>
      <c r="FK612" s="97" t="str">
        <f t="shared" si="1199"/>
        <v/>
      </c>
      <c r="FL612" s="993"/>
      <c r="FM612" s="335"/>
      <c r="FN612" s="97" t="str">
        <f t="shared" si="1200"/>
        <v/>
      </c>
      <c r="FO612" s="334"/>
      <c r="FP612" s="335"/>
      <c r="FQ612" s="97"/>
      <c r="FR612" s="334"/>
      <c r="FS612" s="335"/>
      <c r="FT612" s="97"/>
      <c r="FU612" s="334"/>
      <c r="FV612" s="335"/>
      <c r="FW612" s="97"/>
      <c r="FX612" s="334"/>
      <c r="FY612" s="335"/>
      <c r="FZ612" s="97" t="str">
        <f t="shared" si="1201"/>
        <v/>
      </c>
      <c r="GA612" s="993"/>
      <c r="GB612" s="335"/>
      <c r="GC612" s="510" t="str">
        <f t="shared" si="1202"/>
        <v/>
      </c>
      <c r="GD612" s="336"/>
      <c r="GE612" s="337"/>
      <c r="GF612" s="337"/>
      <c r="GG612" s="337"/>
      <c r="GH612" s="337"/>
      <c r="GI612" s="510"/>
      <c r="GJ612" s="336"/>
      <c r="GK612" s="337"/>
      <c r="GL612" s="337"/>
      <c r="GM612" s="337"/>
      <c r="GN612" s="337"/>
      <c r="GO612" s="510"/>
      <c r="GP612" s="336"/>
      <c r="GQ612" s="337"/>
      <c r="GR612" s="337"/>
      <c r="GS612" s="337"/>
      <c r="GT612" s="337"/>
      <c r="GU612" s="510"/>
      <c r="GV612" s="336"/>
      <c r="GW612" s="337"/>
      <c r="GX612" s="337"/>
      <c r="GY612" s="337"/>
      <c r="GZ612" s="336"/>
      <c r="HA612" s="510" t="str">
        <f t="shared" si="1203"/>
        <v/>
      </c>
      <c r="HB612" s="994"/>
      <c r="HC612" s="337"/>
      <c r="HD612" s="510" t="str">
        <f t="shared" si="1204"/>
        <v/>
      </c>
      <c r="HE612" s="336"/>
      <c r="HF612" s="337"/>
      <c r="HG612" s="337"/>
      <c r="HH612" s="336"/>
      <c r="HI612" s="510"/>
      <c r="HJ612" s="336"/>
      <c r="HK612" s="337"/>
      <c r="HL612" s="337"/>
      <c r="HM612" s="336"/>
      <c r="HN612" s="510"/>
      <c r="HO612" s="336"/>
      <c r="HP612" s="337"/>
      <c r="HQ612" s="337"/>
      <c r="HR612" s="337"/>
      <c r="HS612" s="510"/>
      <c r="HT612" s="336"/>
      <c r="HU612" s="337"/>
      <c r="HV612" s="337"/>
      <c r="HW612" s="337"/>
      <c r="HX612" s="97" t="str">
        <f t="shared" si="1205"/>
        <v/>
      </c>
      <c r="HY612" s="994"/>
      <c r="HZ612" s="337"/>
      <c r="IA612" s="510" t="str">
        <f t="shared" si="1206"/>
        <v/>
      </c>
      <c r="IB612" s="336"/>
      <c r="IC612" s="337"/>
      <c r="ID612" s="337"/>
      <c r="IE612" s="510"/>
      <c r="IF612" s="336"/>
      <c r="IG612" s="337"/>
      <c r="IH612" s="337"/>
      <c r="II612" s="510"/>
      <c r="IJ612" s="336"/>
      <c r="IK612" s="337"/>
      <c r="IL612" s="337"/>
      <c r="IM612" s="510"/>
      <c r="IN612" s="336"/>
      <c r="IO612" s="337"/>
      <c r="IP612" s="337"/>
      <c r="IQ612" s="97" t="str">
        <f t="shared" si="1207"/>
        <v/>
      </c>
      <c r="IR612" s="994"/>
      <c r="IS612" s="337"/>
      <c r="IT612" s="337"/>
      <c r="IU612" s="337"/>
      <c r="IV612" s="510" t="str">
        <f t="shared" si="1208"/>
        <v/>
      </c>
      <c r="IW612" s="995"/>
    </row>
    <row r="613" spans="1:257" x14ac:dyDescent="0.25">
      <c r="A613" s="996"/>
      <c r="B613" s="507">
        <v>5</v>
      </c>
      <c r="C613" s="97" t="str">
        <f>IF(Proponentes!B604&gt;0,Proponentes!B604,"")</f>
        <v/>
      </c>
      <c r="D613" s="335"/>
      <c r="E613" s="335"/>
      <c r="F613" s="334"/>
      <c r="G613" s="335"/>
      <c r="H613" s="335"/>
      <c r="I613" s="335"/>
      <c r="J613" s="335"/>
      <c r="K613" s="335"/>
      <c r="L613" s="335"/>
      <c r="M613" s="334"/>
      <c r="N613" s="335"/>
      <c r="O613" s="335"/>
      <c r="P613" s="335"/>
      <c r="Q613" s="335"/>
      <c r="R613" s="335"/>
      <c r="S613" s="335"/>
      <c r="T613" s="334"/>
      <c r="U613" s="335"/>
      <c r="V613" s="335"/>
      <c r="W613" s="335"/>
      <c r="X613" s="335"/>
      <c r="Y613" s="335"/>
      <c r="Z613" s="335"/>
      <c r="AA613" s="334"/>
      <c r="AB613" s="335"/>
      <c r="AC613" s="335"/>
      <c r="AD613" s="335"/>
      <c r="AE613" s="335"/>
      <c r="AF613" s="335"/>
      <c r="AG613" s="97" t="str">
        <f t="shared" si="1184"/>
        <v/>
      </c>
      <c r="AH613" s="993"/>
      <c r="AI613" s="335"/>
      <c r="AJ613" s="335" t="str">
        <f t="shared" si="1185"/>
        <v/>
      </c>
      <c r="AK613" s="335"/>
      <c r="AL613" s="334"/>
      <c r="AM613" s="335"/>
      <c r="AN613" s="335"/>
      <c r="AO613" s="335"/>
      <c r="AP613" s="335"/>
      <c r="AQ613" s="335"/>
      <c r="AR613" s="335"/>
      <c r="AS613" s="334"/>
      <c r="AT613" s="335"/>
      <c r="AU613" s="335"/>
      <c r="AV613" s="335"/>
      <c r="AW613" s="335"/>
      <c r="AX613" s="335"/>
      <c r="AY613" s="335"/>
      <c r="AZ613" s="334"/>
      <c r="BA613" s="335"/>
      <c r="BB613" s="335"/>
      <c r="BC613" s="335"/>
      <c r="BD613" s="335"/>
      <c r="BE613" s="335"/>
      <c r="BF613" s="335"/>
      <c r="BG613" s="334"/>
      <c r="BH613" s="335"/>
      <c r="BI613" s="335"/>
      <c r="BJ613" s="335"/>
      <c r="BK613" s="335"/>
      <c r="BL613" s="97" t="str">
        <f t="shared" si="1186"/>
        <v/>
      </c>
      <c r="BM613" s="993"/>
      <c r="BN613" s="335" t="str">
        <f t="shared" si="1187"/>
        <v/>
      </c>
      <c r="BO613" s="334"/>
      <c r="BP613" s="335"/>
      <c r="BQ613" s="335"/>
      <c r="BR613" s="335"/>
      <c r="BS613" s="335" t="str">
        <f t="shared" si="1188"/>
        <v/>
      </c>
      <c r="BT613" s="334"/>
      <c r="BU613" s="335"/>
      <c r="BV613" s="335"/>
      <c r="BW613" s="335"/>
      <c r="BX613" s="335" t="str">
        <f t="shared" si="1189"/>
        <v/>
      </c>
      <c r="BY613" s="334"/>
      <c r="BZ613" s="335"/>
      <c r="CA613" s="335"/>
      <c r="CB613" s="335"/>
      <c r="CC613" s="335" t="str">
        <f t="shared" si="1190"/>
        <v/>
      </c>
      <c r="CD613" s="334"/>
      <c r="CE613" s="335"/>
      <c r="CF613" s="335"/>
      <c r="CG613" s="335"/>
      <c r="CH613" s="997"/>
      <c r="CI613" s="97" t="str">
        <f t="shared" si="1191"/>
        <v/>
      </c>
      <c r="CJ613" s="998"/>
      <c r="CK613" s="335"/>
      <c r="CL613" s="97" t="str">
        <f t="shared" si="1192"/>
        <v/>
      </c>
      <c r="CM613" s="334"/>
      <c r="CN613" s="335"/>
      <c r="CO613" s="335"/>
      <c r="CP613" s="335"/>
      <c r="CQ613" s="97"/>
      <c r="CR613" s="334"/>
      <c r="CS613" s="335"/>
      <c r="CT613" s="335"/>
      <c r="CU613" s="335"/>
      <c r="CV613" s="97"/>
      <c r="CW613" s="334"/>
      <c r="CX613" s="335"/>
      <c r="CY613" s="335"/>
      <c r="CZ613" s="335"/>
      <c r="DA613" s="97"/>
      <c r="DB613" s="334"/>
      <c r="DC613" s="335"/>
      <c r="DD613" s="335"/>
      <c r="DE613" s="335"/>
      <c r="DF613" s="97" t="str">
        <f t="shared" si="1193"/>
        <v/>
      </c>
      <c r="DG613" s="993"/>
      <c r="DH613" s="335"/>
      <c r="DI613" s="97" t="str">
        <f t="shared" si="1194"/>
        <v/>
      </c>
      <c r="DJ613" s="334"/>
      <c r="DK613" s="335"/>
      <c r="DL613" s="335"/>
      <c r="DM613" s="97"/>
      <c r="DN613" s="334"/>
      <c r="DO613" s="335"/>
      <c r="DP613" s="335"/>
      <c r="DQ613" s="97"/>
      <c r="DR613" s="334"/>
      <c r="DS613" s="335"/>
      <c r="DT613" s="335"/>
      <c r="DU613" s="97"/>
      <c r="DV613" s="334"/>
      <c r="DW613" s="335"/>
      <c r="DX613" s="335"/>
      <c r="DY613" s="97" t="str">
        <f t="shared" si="1195"/>
        <v/>
      </c>
      <c r="DZ613" s="998"/>
      <c r="EA613" s="335"/>
      <c r="EB613" s="97" t="str">
        <f t="shared" si="1196"/>
        <v/>
      </c>
      <c r="EC613" s="334"/>
      <c r="ED613" s="335"/>
      <c r="EE613" s="335"/>
      <c r="EF613" s="97"/>
      <c r="EG613" s="334"/>
      <c r="EH613" s="335"/>
      <c r="EI613" s="335"/>
      <c r="EJ613" s="97"/>
      <c r="EK613" s="334"/>
      <c r="EL613" s="335"/>
      <c r="EM613" s="335"/>
      <c r="EN613" s="97"/>
      <c r="EO613" s="334"/>
      <c r="EP613" s="335"/>
      <c r="EQ613" s="335"/>
      <c r="ER613" s="97" t="str">
        <f t="shared" si="1197"/>
        <v/>
      </c>
      <c r="ES613" s="993"/>
      <c r="ET613" s="335"/>
      <c r="EU613" s="97" t="str">
        <f t="shared" si="1198"/>
        <v/>
      </c>
      <c r="EV613" s="334"/>
      <c r="EW613" s="335"/>
      <c r="EX613" s="335"/>
      <c r="EY613" s="97"/>
      <c r="EZ613" s="334"/>
      <c r="FA613" s="335"/>
      <c r="FB613" s="335"/>
      <c r="FC613" s="97"/>
      <c r="FD613" s="334"/>
      <c r="FE613" s="335"/>
      <c r="FF613" s="335"/>
      <c r="FG613" s="97"/>
      <c r="FH613" s="334"/>
      <c r="FI613" s="335"/>
      <c r="FJ613" s="335"/>
      <c r="FK613" s="97" t="str">
        <f t="shared" si="1199"/>
        <v/>
      </c>
      <c r="FL613" s="993"/>
      <c r="FM613" s="335"/>
      <c r="FN613" s="97" t="str">
        <f t="shared" si="1200"/>
        <v/>
      </c>
      <c r="FO613" s="334"/>
      <c r="FP613" s="335"/>
      <c r="FQ613" s="97"/>
      <c r="FR613" s="334"/>
      <c r="FS613" s="335"/>
      <c r="FT613" s="97"/>
      <c r="FU613" s="334"/>
      <c r="FV613" s="335"/>
      <c r="FW613" s="97"/>
      <c r="FX613" s="334"/>
      <c r="FY613" s="335"/>
      <c r="FZ613" s="97" t="str">
        <f t="shared" si="1201"/>
        <v/>
      </c>
      <c r="GA613" s="993"/>
      <c r="GB613" s="335"/>
      <c r="GC613" s="510" t="str">
        <f t="shared" si="1202"/>
        <v/>
      </c>
      <c r="GD613" s="336"/>
      <c r="GE613" s="337"/>
      <c r="GF613" s="337"/>
      <c r="GG613" s="337"/>
      <c r="GH613" s="337"/>
      <c r="GI613" s="510"/>
      <c r="GJ613" s="336"/>
      <c r="GK613" s="337"/>
      <c r="GL613" s="337"/>
      <c r="GM613" s="337"/>
      <c r="GN613" s="337"/>
      <c r="GO613" s="510"/>
      <c r="GP613" s="336"/>
      <c r="GQ613" s="337"/>
      <c r="GR613" s="337"/>
      <c r="GS613" s="337"/>
      <c r="GT613" s="337"/>
      <c r="GU613" s="510"/>
      <c r="GV613" s="336"/>
      <c r="GW613" s="337"/>
      <c r="GX613" s="337"/>
      <c r="GY613" s="337"/>
      <c r="GZ613" s="336"/>
      <c r="HA613" s="510" t="str">
        <f t="shared" si="1203"/>
        <v/>
      </c>
      <c r="HB613" s="994"/>
      <c r="HC613" s="337"/>
      <c r="HD613" s="510" t="str">
        <f t="shared" si="1204"/>
        <v/>
      </c>
      <c r="HE613" s="336"/>
      <c r="HF613" s="337"/>
      <c r="HG613" s="337"/>
      <c r="HH613" s="336"/>
      <c r="HI613" s="510"/>
      <c r="HJ613" s="336"/>
      <c r="HK613" s="337"/>
      <c r="HL613" s="337"/>
      <c r="HM613" s="336"/>
      <c r="HN613" s="510"/>
      <c r="HO613" s="336"/>
      <c r="HP613" s="337"/>
      <c r="HQ613" s="337"/>
      <c r="HR613" s="337"/>
      <c r="HS613" s="510"/>
      <c r="HT613" s="336"/>
      <c r="HU613" s="337"/>
      <c r="HV613" s="337"/>
      <c r="HW613" s="337"/>
      <c r="HX613" s="97" t="str">
        <f t="shared" si="1205"/>
        <v/>
      </c>
      <c r="HY613" s="994"/>
      <c r="HZ613" s="337"/>
      <c r="IA613" s="510" t="str">
        <f t="shared" si="1206"/>
        <v/>
      </c>
      <c r="IB613" s="336"/>
      <c r="IC613" s="337"/>
      <c r="ID613" s="337"/>
      <c r="IE613" s="510"/>
      <c r="IF613" s="336"/>
      <c r="IG613" s="337"/>
      <c r="IH613" s="337"/>
      <c r="II613" s="510"/>
      <c r="IJ613" s="336"/>
      <c r="IK613" s="337"/>
      <c r="IL613" s="337"/>
      <c r="IM613" s="510"/>
      <c r="IN613" s="336"/>
      <c r="IO613" s="337"/>
      <c r="IP613" s="337"/>
      <c r="IQ613" s="97" t="str">
        <f t="shared" si="1207"/>
        <v/>
      </c>
      <c r="IR613" s="994"/>
      <c r="IS613" s="337"/>
      <c r="IT613" s="337"/>
      <c r="IU613" s="337"/>
      <c r="IV613" s="510" t="str">
        <f t="shared" si="1208"/>
        <v/>
      </c>
      <c r="IW613" s="995"/>
    </row>
    <row r="614" spans="1:257" x14ac:dyDescent="0.25">
      <c r="A614" s="996"/>
      <c r="B614" s="507">
        <v>6</v>
      </c>
      <c r="C614" s="97" t="str">
        <f>IF(Proponentes!B605&gt;0,Proponentes!B605,"")</f>
        <v/>
      </c>
      <c r="D614" s="335"/>
      <c r="E614" s="335"/>
      <c r="F614" s="334"/>
      <c r="G614" s="335"/>
      <c r="H614" s="335"/>
      <c r="I614" s="335"/>
      <c r="J614" s="335"/>
      <c r="K614" s="335"/>
      <c r="L614" s="335"/>
      <c r="M614" s="334"/>
      <c r="N614" s="335"/>
      <c r="O614" s="335"/>
      <c r="P614" s="335"/>
      <c r="Q614" s="335"/>
      <c r="R614" s="335"/>
      <c r="S614" s="335"/>
      <c r="T614" s="334"/>
      <c r="U614" s="335"/>
      <c r="V614" s="335"/>
      <c r="W614" s="335"/>
      <c r="X614" s="335"/>
      <c r="Y614" s="335"/>
      <c r="Z614" s="335"/>
      <c r="AA614" s="334"/>
      <c r="AB614" s="335"/>
      <c r="AC614" s="335"/>
      <c r="AD614" s="335"/>
      <c r="AE614" s="335"/>
      <c r="AF614" s="335"/>
      <c r="AG614" s="97" t="str">
        <f t="shared" si="1184"/>
        <v/>
      </c>
      <c r="AH614" s="993"/>
      <c r="AI614" s="335"/>
      <c r="AJ614" s="335" t="str">
        <f t="shared" si="1185"/>
        <v/>
      </c>
      <c r="AK614" s="335"/>
      <c r="AL614" s="334"/>
      <c r="AM614" s="335"/>
      <c r="AN614" s="335"/>
      <c r="AO614" s="335"/>
      <c r="AP614" s="335"/>
      <c r="AQ614" s="335"/>
      <c r="AR614" s="335"/>
      <c r="AS614" s="334"/>
      <c r="AT614" s="335"/>
      <c r="AU614" s="335"/>
      <c r="AV614" s="335"/>
      <c r="AW614" s="335"/>
      <c r="AX614" s="335"/>
      <c r="AY614" s="335"/>
      <c r="AZ614" s="334"/>
      <c r="BA614" s="335"/>
      <c r="BB614" s="335"/>
      <c r="BC614" s="335"/>
      <c r="BD614" s="335"/>
      <c r="BE614" s="335"/>
      <c r="BF614" s="335"/>
      <c r="BG614" s="334"/>
      <c r="BH614" s="335"/>
      <c r="BI614" s="335"/>
      <c r="BJ614" s="335"/>
      <c r="BK614" s="335"/>
      <c r="BL614" s="97" t="str">
        <f t="shared" si="1186"/>
        <v/>
      </c>
      <c r="BM614" s="993"/>
      <c r="BN614" s="335" t="str">
        <f t="shared" si="1187"/>
        <v/>
      </c>
      <c r="BO614" s="334"/>
      <c r="BP614" s="335"/>
      <c r="BQ614" s="335"/>
      <c r="BR614" s="335"/>
      <c r="BS614" s="335" t="str">
        <f t="shared" si="1188"/>
        <v/>
      </c>
      <c r="BT614" s="334"/>
      <c r="BU614" s="335"/>
      <c r="BV614" s="335"/>
      <c r="BW614" s="335"/>
      <c r="BX614" s="335" t="str">
        <f t="shared" si="1189"/>
        <v/>
      </c>
      <c r="BY614" s="334"/>
      <c r="BZ614" s="335"/>
      <c r="CA614" s="335"/>
      <c r="CB614" s="335"/>
      <c r="CC614" s="335" t="str">
        <f t="shared" si="1190"/>
        <v/>
      </c>
      <c r="CD614" s="334"/>
      <c r="CE614" s="335"/>
      <c r="CF614" s="335"/>
      <c r="CG614" s="335"/>
      <c r="CH614" s="997"/>
      <c r="CI614" s="97" t="str">
        <f t="shared" si="1191"/>
        <v/>
      </c>
      <c r="CJ614" s="998"/>
      <c r="CK614" s="335"/>
      <c r="CL614" s="97" t="str">
        <f t="shared" si="1192"/>
        <v/>
      </c>
      <c r="CM614" s="334"/>
      <c r="CN614" s="335"/>
      <c r="CO614" s="335"/>
      <c r="CP614" s="335"/>
      <c r="CQ614" s="97"/>
      <c r="CR614" s="334"/>
      <c r="CS614" s="335"/>
      <c r="CT614" s="335"/>
      <c r="CU614" s="335"/>
      <c r="CV614" s="97"/>
      <c r="CW614" s="334"/>
      <c r="CX614" s="335"/>
      <c r="CY614" s="335"/>
      <c r="CZ614" s="335"/>
      <c r="DA614" s="97"/>
      <c r="DB614" s="334"/>
      <c r="DC614" s="335"/>
      <c r="DD614" s="335"/>
      <c r="DE614" s="335"/>
      <c r="DF614" s="97" t="str">
        <f t="shared" si="1193"/>
        <v/>
      </c>
      <c r="DG614" s="993"/>
      <c r="DH614" s="335"/>
      <c r="DI614" s="97" t="str">
        <f t="shared" si="1194"/>
        <v/>
      </c>
      <c r="DJ614" s="334"/>
      <c r="DK614" s="335"/>
      <c r="DL614" s="335"/>
      <c r="DM614" s="97"/>
      <c r="DN614" s="334"/>
      <c r="DO614" s="335"/>
      <c r="DP614" s="335"/>
      <c r="DQ614" s="97"/>
      <c r="DR614" s="334"/>
      <c r="DS614" s="335"/>
      <c r="DT614" s="335"/>
      <c r="DU614" s="97"/>
      <c r="DV614" s="334"/>
      <c r="DW614" s="335"/>
      <c r="DX614" s="335"/>
      <c r="DY614" s="97" t="str">
        <f t="shared" si="1195"/>
        <v/>
      </c>
      <c r="DZ614" s="998"/>
      <c r="EA614" s="335"/>
      <c r="EB614" s="97" t="str">
        <f t="shared" si="1196"/>
        <v/>
      </c>
      <c r="EC614" s="334"/>
      <c r="ED614" s="335"/>
      <c r="EE614" s="335"/>
      <c r="EF614" s="97"/>
      <c r="EG614" s="334"/>
      <c r="EH614" s="335"/>
      <c r="EI614" s="335"/>
      <c r="EJ614" s="97"/>
      <c r="EK614" s="334"/>
      <c r="EL614" s="335"/>
      <c r="EM614" s="335"/>
      <c r="EN614" s="97"/>
      <c r="EO614" s="334"/>
      <c r="EP614" s="335"/>
      <c r="EQ614" s="335"/>
      <c r="ER614" s="97" t="str">
        <f t="shared" si="1197"/>
        <v/>
      </c>
      <c r="ES614" s="993"/>
      <c r="ET614" s="335"/>
      <c r="EU614" s="97" t="str">
        <f t="shared" si="1198"/>
        <v/>
      </c>
      <c r="EV614" s="334"/>
      <c r="EW614" s="335"/>
      <c r="EX614" s="335"/>
      <c r="EY614" s="97"/>
      <c r="EZ614" s="334"/>
      <c r="FA614" s="335"/>
      <c r="FB614" s="335"/>
      <c r="FC614" s="97"/>
      <c r="FD614" s="334"/>
      <c r="FE614" s="335"/>
      <c r="FF614" s="335"/>
      <c r="FG614" s="97"/>
      <c r="FH614" s="334"/>
      <c r="FI614" s="335"/>
      <c r="FJ614" s="335"/>
      <c r="FK614" s="97" t="str">
        <f t="shared" si="1199"/>
        <v/>
      </c>
      <c r="FL614" s="993"/>
      <c r="FM614" s="335"/>
      <c r="FN614" s="97" t="str">
        <f t="shared" si="1200"/>
        <v/>
      </c>
      <c r="FO614" s="334"/>
      <c r="FP614" s="335"/>
      <c r="FQ614" s="97"/>
      <c r="FR614" s="334"/>
      <c r="FS614" s="335"/>
      <c r="FT614" s="97"/>
      <c r="FU614" s="334"/>
      <c r="FV614" s="335"/>
      <c r="FW614" s="97"/>
      <c r="FX614" s="334"/>
      <c r="FY614" s="335"/>
      <c r="FZ614" s="97" t="str">
        <f t="shared" si="1201"/>
        <v/>
      </c>
      <c r="GA614" s="993"/>
      <c r="GB614" s="335"/>
      <c r="GC614" s="510" t="str">
        <f t="shared" si="1202"/>
        <v/>
      </c>
      <c r="GD614" s="336"/>
      <c r="GE614" s="337"/>
      <c r="GF614" s="337"/>
      <c r="GG614" s="337"/>
      <c r="GH614" s="337"/>
      <c r="GI614" s="510"/>
      <c r="GJ614" s="336"/>
      <c r="GK614" s="337"/>
      <c r="GL614" s="337"/>
      <c r="GM614" s="337"/>
      <c r="GN614" s="337"/>
      <c r="GO614" s="510"/>
      <c r="GP614" s="336"/>
      <c r="GQ614" s="337"/>
      <c r="GR614" s="337"/>
      <c r="GS614" s="337"/>
      <c r="GT614" s="337"/>
      <c r="GU614" s="510"/>
      <c r="GV614" s="336"/>
      <c r="GW614" s="337"/>
      <c r="GX614" s="337"/>
      <c r="GY614" s="337"/>
      <c r="GZ614" s="336"/>
      <c r="HA614" s="510" t="str">
        <f t="shared" si="1203"/>
        <v/>
      </c>
      <c r="HB614" s="994"/>
      <c r="HC614" s="337"/>
      <c r="HD614" s="510" t="str">
        <f t="shared" si="1204"/>
        <v/>
      </c>
      <c r="HE614" s="336"/>
      <c r="HF614" s="337"/>
      <c r="HG614" s="337"/>
      <c r="HH614" s="336"/>
      <c r="HI614" s="510"/>
      <c r="HJ614" s="336"/>
      <c r="HK614" s="337"/>
      <c r="HL614" s="337"/>
      <c r="HM614" s="336"/>
      <c r="HN614" s="510"/>
      <c r="HO614" s="336"/>
      <c r="HP614" s="337"/>
      <c r="HQ614" s="337"/>
      <c r="HR614" s="337"/>
      <c r="HS614" s="510"/>
      <c r="HT614" s="336"/>
      <c r="HU614" s="337"/>
      <c r="HV614" s="337"/>
      <c r="HW614" s="337"/>
      <c r="HX614" s="97" t="str">
        <f t="shared" si="1205"/>
        <v/>
      </c>
      <c r="HY614" s="994"/>
      <c r="HZ614" s="337"/>
      <c r="IA614" s="510" t="str">
        <f t="shared" si="1206"/>
        <v/>
      </c>
      <c r="IB614" s="336"/>
      <c r="IC614" s="337"/>
      <c r="ID614" s="337"/>
      <c r="IE614" s="510"/>
      <c r="IF614" s="336"/>
      <c r="IG614" s="337"/>
      <c r="IH614" s="337"/>
      <c r="II614" s="510"/>
      <c r="IJ614" s="336"/>
      <c r="IK614" s="337"/>
      <c r="IL614" s="337"/>
      <c r="IM614" s="510"/>
      <c r="IN614" s="336"/>
      <c r="IO614" s="337"/>
      <c r="IP614" s="337"/>
      <c r="IQ614" s="97" t="str">
        <f t="shared" si="1207"/>
        <v/>
      </c>
      <c r="IR614" s="994"/>
      <c r="IS614" s="337"/>
      <c r="IT614" s="337"/>
      <c r="IU614" s="337"/>
      <c r="IV614" s="510" t="str">
        <f t="shared" si="1208"/>
        <v/>
      </c>
      <c r="IW614" s="995"/>
    </row>
    <row r="615" spans="1:257" x14ac:dyDescent="0.25">
      <c r="A615" s="996"/>
      <c r="B615" s="507">
        <v>7</v>
      </c>
      <c r="C615" s="97" t="str">
        <f>IF(Proponentes!B606&gt;0,Proponentes!B606,"")</f>
        <v/>
      </c>
      <c r="D615" s="335"/>
      <c r="E615" s="335"/>
      <c r="F615" s="334"/>
      <c r="G615" s="335"/>
      <c r="H615" s="335"/>
      <c r="I615" s="335"/>
      <c r="J615" s="335"/>
      <c r="K615" s="335"/>
      <c r="L615" s="335"/>
      <c r="M615" s="334"/>
      <c r="N615" s="335"/>
      <c r="O615" s="335"/>
      <c r="P615" s="335"/>
      <c r="Q615" s="335"/>
      <c r="R615" s="335"/>
      <c r="S615" s="335"/>
      <c r="T615" s="334"/>
      <c r="U615" s="335"/>
      <c r="V615" s="335"/>
      <c r="W615" s="335"/>
      <c r="X615" s="335"/>
      <c r="Y615" s="335"/>
      <c r="Z615" s="335"/>
      <c r="AA615" s="334"/>
      <c r="AB615" s="335"/>
      <c r="AC615" s="335"/>
      <c r="AD615" s="335"/>
      <c r="AE615" s="335"/>
      <c r="AF615" s="335"/>
      <c r="AG615" s="97" t="str">
        <f t="shared" si="1184"/>
        <v/>
      </c>
      <c r="AH615" s="993"/>
      <c r="AI615" s="335"/>
      <c r="AJ615" s="335" t="str">
        <f t="shared" si="1185"/>
        <v/>
      </c>
      <c r="AK615" s="335"/>
      <c r="AL615" s="334"/>
      <c r="AM615" s="335"/>
      <c r="AN615" s="335"/>
      <c r="AO615" s="335"/>
      <c r="AP615" s="335"/>
      <c r="AQ615" s="335"/>
      <c r="AR615" s="335"/>
      <c r="AS615" s="334"/>
      <c r="AT615" s="335"/>
      <c r="AU615" s="335"/>
      <c r="AV615" s="335"/>
      <c r="AW615" s="335"/>
      <c r="AX615" s="335"/>
      <c r="AY615" s="335"/>
      <c r="AZ615" s="334"/>
      <c r="BA615" s="335"/>
      <c r="BB615" s="335"/>
      <c r="BC615" s="335"/>
      <c r="BD615" s="335"/>
      <c r="BE615" s="335"/>
      <c r="BF615" s="335"/>
      <c r="BG615" s="334"/>
      <c r="BH615" s="335"/>
      <c r="BI615" s="335"/>
      <c r="BJ615" s="335"/>
      <c r="BK615" s="335"/>
      <c r="BL615" s="97" t="str">
        <f t="shared" si="1186"/>
        <v/>
      </c>
      <c r="BM615" s="993"/>
      <c r="BN615" s="335" t="str">
        <f t="shared" si="1187"/>
        <v/>
      </c>
      <c r="BO615" s="334"/>
      <c r="BP615" s="335"/>
      <c r="BQ615" s="335"/>
      <c r="BR615" s="335"/>
      <c r="BS615" s="335" t="str">
        <f t="shared" si="1188"/>
        <v/>
      </c>
      <c r="BT615" s="334"/>
      <c r="BU615" s="335"/>
      <c r="BV615" s="335"/>
      <c r="BW615" s="335"/>
      <c r="BX615" s="335" t="str">
        <f t="shared" si="1189"/>
        <v/>
      </c>
      <c r="BY615" s="334"/>
      <c r="BZ615" s="335"/>
      <c r="CA615" s="335"/>
      <c r="CB615" s="335"/>
      <c r="CC615" s="335" t="str">
        <f t="shared" si="1190"/>
        <v/>
      </c>
      <c r="CD615" s="334"/>
      <c r="CE615" s="335"/>
      <c r="CF615" s="335"/>
      <c r="CG615" s="335"/>
      <c r="CH615" s="997"/>
      <c r="CI615" s="97" t="str">
        <f t="shared" si="1191"/>
        <v/>
      </c>
      <c r="CJ615" s="998"/>
      <c r="CK615" s="335"/>
      <c r="CL615" s="97" t="str">
        <f t="shared" si="1192"/>
        <v/>
      </c>
      <c r="CM615" s="334"/>
      <c r="CN615" s="335"/>
      <c r="CO615" s="335"/>
      <c r="CP615" s="335"/>
      <c r="CQ615" s="97"/>
      <c r="CR615" s="334"/>
      <c r="CS615" s="335"/>
      <c r="CT615" s="335"/>
      <c r="CU615" s="335"/>
      <c r="CV615" s="97"/>
      <c r="CW615" s="334"/>
      <c r="CX615" s="335"/>
      <c r="CY615" s="335"/>
      <c r="CZ615" s="335"/>
      <c r="DA615" s="97"/>
      <c r="DB615" s="334"/>
      <c r="DC615" s="335"/>
      <c r="DD615" s="335"/>
      <c r="DE615" s="335"/>
      <c r="DF615" s="97" t="str">
        <f t="shared" si="1193"/>
        <v/>
      </c>
      <c r="DG615" s="993"/>
      <c r="DH615" s="335"/>
      <c r="DI615" s="97" t="str">
        <f t="shared" si="1194"/>
        <v/>
      </c>
      <c r="DJ615" s="334"/>
      <c r="DK615" s="335"/>
      <c r="DL615" s="335"/>
      <c r="DM615" s="97"/>
      <c r="DN615" s="334"/>
      <c r="DO615" s="335"/>
      <c r="DP615" s="335"/>
      <c r="DQ615" s="97"/>
      <c r="DR615" s="334"/>
      <c r="DS615" s="335"/>
      <c r="DT615" s="335"/>
      <c r="DU615" s="97"/>
      <c r="DV615" s="334"/>
      <c r="DW615" s="335"/>
      <c r="DX615" s="335"/>
      <c r="DY615" s="97" t="str">
        <f t="shared" si="1195"/>
        <v/>
      </c>
      <c r="DZ615" s="998"/>
      <c r="EA615" s="335"/>
      <c r="EB615" s="97" t="str">
        <f t="shared" si="1196"/>
        <v/>
      </c>
      <c r="EC615" s="334"/>
      <c r="ED615" s="335"/>
      <c r="EE615" s="335"/>
      <c r="EF615" s="97"/>
      <c r="EG615" s="334"/>
      <c r="EH615" s="335"/>
      <c r="EI615" s="335"/>
      <c r="EJ615" s="97"/>
      <c r="EK615" s="334"/>
      <c r="EL615" s="335"/>
      <c r="EM615" s="335"/>
      <c r="EN615" s="97"/>
      <c r="EO615" s="334"/>
      <c r="EP615" s="335"/>
      <c r="EQ615" s="335"/>
      <c r="ER615" s="97" t="str">
        <f t="shared" si="1197"/>
        <v/>
      </c>
      <c r="ES615" s="993"/>
      <c r="ET615" s="335"/>
      <c r="EU615" s="97" t="str">
        <f t="shared" si="1198"/>
        <v/>
      </c>
      <c r="EV615" s="334"/>
      <c r="EW615" s="335"/>
      <c r="EX615" s="335"/>
      <c r="EY615" s="97"/>
      <c r="EZ615" s="334"/>
      <c r="FA615" s="335"/>
      <c r="FB615" s="335"/>
      <c r="FC615" s="97"/>
      <c r="FD615" s="334"/>
      <c r="FE615" s="335"/>
      <c r="FF615" s="335"/>
      <c r="FG615" s="97"/>
      <c r="FH615" s="334"/>
      <c r="FI615" s="335"/>
      <c r="FJ615" s="335"/>
      <c r="FK615" s="97" t="str">
        <f t="shared" si="1199"/>
        <v/>
      </c>
      <c r="FL615" s="993"/>
      <c r="FM615" s="335"/>
      <c r="FN615" s="97" t="str">
        <f t="shared" si="1200"/>
        <v/>
      </c>
      <c r="FO615" s="334"/>
      <c r="FP615" s="335"/>
      <c r="FQ615" s="97"/>
      <c r="FR615" s="334"/>
      <c r="FS615" s="335"/>
      <c r="FT615" s="97"/>
      <c r="FU615" s="334"/>
      <c r="FV615" s="335"/>
      <c r="FW615" s="97"/>
      <c r="FX615" s="334"/>
      <c r="FY615" s="335"/>
      <c r="FZ615" s="97" t="str">
        <f t="shared" si="1201"/>
        <v/>
      </c>
      <c r="GA615" s="993"/>
      <c r="GB615" s="335"/>
      <c r="GC615" s="510" t="str">
        <f t="shared" si="1202"/>
        <v/>
      </c>
      <c r="GD615" s="336"/>
      <c r="GE615" s="337"/>
      <c r="GF615" s="337"/>
      <c r="GG615" s="337"/>
      <c r="GH615" s="337"/>
      <c r="GI615" s="510"/>
      <c r="GJ615" s="336"/>
      <c r="GK615" s="337"/>
      <c r="GL615" s="337"/>
      <c r="GM615" s="337"/>
      <c r="GN615" s="337"/>
      <c r="GO615" s="510"/>
      <c r="GP615" s="336"/>
      <c r="GQ615" s="337"/>
      <c r="GR615" s="337"/>
      <c r="GS615" s="337"/>
      <c r="GT615" s="337"/>
      <c r="GU615" s="510"/>
      <c r="GV615" s="336"/>
      <c r="GW615" s="337"/>
      <c r="GX615" s="337"/>
      <c r="GY615" s="337"/>
      <c r="GZ615" s="336"/>
      <c r="HA615" s="510" t="str">
        <f t="shared" si="1203"/>
        <v/>
      </c>
      <c r="HB615" s="994"/>
      <c r="HC615" s="337"/>
      <c r="HD615" s="510" t="str">
        <f t="shared" si="1204"/>
        <v/>
      </c>
      <c r="HE615" s="336"/>
      <c r="HF615" s="337"/>
      <c r="HG615" s="337"/>
      <c r="HH615" s="336"/>
      <c r="HI615" s="510"/>
      <c r="HJ615" s="336"/>
      <c r="HK615" s="337"/>
      <c r="HL615" s="337"/>
      <c r="HM615" s="336"/>
      <c r="HN615" s="510"/>
      <c r="HO615" s="336"/>
      <c r="HP615" s="337"/>
      <c r="HQ615" s="337"/>
      <c r="HR615" s="337"/>
      <c r="HS615" s="510"/>
      <c r="HT615" s="336"/>
      <c r="HU615" s="337"/>
      <c r="HV615" s="337"/>
      <c r="HW615" s="337"/>
      <c r="HX615" s="97" t="str">
        <f t="shared" si="1205"/>
        <v/>
      </c>
      <c r="HY615" s="994"/>
      <c r="HZ615" s="337"/>
      <c r="IA615" s="510" t="str">
        <f t="shared" si="1206"/>
        <v/>
      </c>
      <c r="IB615" s="336"/>
      <c r="IC615" s="337"/>
      <c r="ID615" s="337"/>
      <c r="IE615" s="510"/>
      <c r="IF615" s="336"/>
      <c r="IG615" s="337"/>
      <c r="IH615" s="337"/>
      <c r="II615" s="510"/>
      <c r="IJ615" s="336"/>
      <c r="IK615" s="337"/>
      <c r="IL615" s="337"/>
      <c r="IM615" s="510"/>
      <c r="IN615" s="336"/>
      <c r="IO615" s="337"/>
      <c r="IP615" s="337"/>
      <c r="IQ615" s="97" t="str">
        <f t="shared" si="1207"/>
        <v/>
      </c>
      <c r="IR615" s="994"/>
      <c r="IS615" s="337"/>
      <c r="IT615" s="337"/>
      <c r="IU615" s="337"/>
      <c r="IV615" s="510" t="str">
        <f t="shared" si="1208"/>
        <v/>
      </c>
      <c r="IW615" s="995"/>
    </row>
    <row r="616" spans="1:257" x14ac:dyDescent="0.25">
      <c r="A616" s="996"/>
      <c r="B616" s="507">
        <v>8</v>
      </c>
      <c r="C616" s="97" t="str">
        <f>IF(Proponentes!B607&gt;0,Proponentes!B607,"")</f>
        <v/>
      </c>
      <c r="D616" s="335"/>
      <c r="E616" s="335"/>
      <c r="F616" s="334"/>
      <c r="G616" s="335"/>
      <c r="H616" s="335"/>
      <c r="I616" s="335"/>
      <c r="J616" s="335"/>
      <c r="K616" s="335"/>
      <c r="L616" s="335"/>
      <c r="M616" s="334"/>
      <c r="N616" s="335"/>
      <c r="O616" s="335"/>
      <c r="P616" s="335"/>
      <c r="Q616" s="335"/>
      <c r="R616" s="335"/>
      <c r="S616" s="335"/>
      <c r="T616" s="334"/>
      <c r="U616" s="335"/>
      <c r="V616" s="335"/>
      <c r="W616" s="335"/>
      <c r="X616" s="335"/>
      <c r="Y616" s="335"/>
      <c r="Z616" s="335"/>
      <c r="AA616" s="334"/>
      <c r="AB616" s="335"/>
      <c r="AC616" s="335"/>
      <c r="AD616" s="335"/>
      <c r="AE616" s="335"/>
      <c r="AF616" s="335"/>
      <c r="AG616" s="97" t="str">
        <f t="shared" si="1184"/>
        <v/>
      </c>
      <c r="AH616" s="993"/>
      <c r="AI616" s="335"/>
      <c r="AJ616" s="335" t="str">
        <f t="shared" si="1185"/>
        <v/>
      </c>
      <c r="AK616" s="335"/>
      <c r="AL616" s="334"/>
      <c r="AM616" s="335"/>
      <c r="AN616" s="335"/>
      <c r="AO616" s="335"/>
      <c r="AP616" s="335"/>
      <c r="AQ616" s="335"/>
      <c r="AR616" s="335"/>
      <c r="AS616" s="334"/>
      <c r="AT616" s="335"/>
      <c r="AU616" s="335"/>
      <c r="AV616" s="335"/>
      <c r="AW616" s="335"/>
      <c r="AX616" s="335"/>
      <c r="AY616" s="335"/>
      <c r="AZ616" s="334"/>
      <c r="BA616" s="335"/>
      <c r="BB616" s="335"/>
      <c r="BC616" s="335"/>
      <c r="BD616" s="335"/>
      <c r="BE616" s="335"/>
      <c r="BF616" s="335"/>
      <c r="BG616" s="334"/>
      <c r="BH616" s="335"/>
      <c r="BI616" s="335"/>
      <c r="BJ616" s="335"/>
      <c r="BK616" s="335"/>
      <c r="BL616" s="97" t="str">
        <f t="shared" si="1186"/>
        <v/>
      </c>
      <c r="BM616" s="993"/>
      <c r="BN616" s="335" t="str">
        <f t="shared" si="1187"/>
        <v/>
      </c>
      <c r="BO616" s="334"/>
      <c r="BP616" s="335"/>
      <c r="BQ616" s="335"/>
      <c r="BR616" s="335"/>
      <c r="BS616" s="335" t="str">
        <f t="shared" si="1188"/>
        <v/>
      </c>
      <c r="BT616" s="334"/>
      <c r="BU616" s="335"/>
      <c r="BV616" s="335"/>
      <c r="BW616" s="335"/>
      <c r="BX616" s="335" t="str">
        <f t="shared" si="1189"/>
        <v/>
      </c>
      <c r="BY616" s="334"/>
      <c r="BZ616" s="335"/>
      <c r="CA616" s="335"/>
      <c r="CB616" s="335"/>
      <c r="CC616" s="335" t="str">
        <f t="shared" si="1190"/>
        <v/>
      </c>
      <c r="CD616" s="334"/>
      <c r="CE616" s="335"/>
      <c r="CF616" s="335"/>
      <c r="CG616" s="335"/>
      <c r="CH616" s="997"/>
      <c r="CI616" s="97" t="str">
        <f t="shared" si="1191"/>
        <v/>
      </c>
      <c r="CJ616" s="998"/>
      <c r="CK616" s="335"/>
      <c r="CL616" s="97" t="str">
        <f t="shared" si="1192"/>
        <v/>
      </c>
      <c r="CM616" s="334"/>
      <c r="CN616" s="335"/>
      <c r="CO616" s="335"/>
      <c r="CP616" s="335"/>
      <c r="CQ616" s="97"/>
      <c r="CR616" s="334"/>
      <c r="CS616" s="335"/>
      <c r="CT616" s="335"/>
      <c r="CU616" s="335"/>
      <c r="CV616" s="97"/>
      <c r="CW616" s="334"/>
      <c r="CX616" s="335"/>
      <c r="CY616" s="335"/>
      <c r="CZ616" s="335"/>
      <c r="DA616" s="97"/>
      <c r="DB616" s="334"/>
      <c r="DC616" s="335"/>
      <c r="DD616" s="335"/>
      <c r="DE616" s="335"/>
      <c r="DF616" s="97" t="str">
        <f t="shared" si="1193"/>
        <v/>
      </c>
      <c r="DG616" s="993"/>
      <c r="DH616" s="335"/>
      <c r="DI616" s="97" t="str">
        <f t="shared" si="1194"/>
        <v/>
      </c>
      <c r="DJ616" s="334"/>
      <c r="DK616" s="335"/>
      <c r="DL616" s="335"/>
      <c r="DM616" s="97"/>
      <c r="DN616" s="334"/>
      <c r="DO616" s="335"/>
      <c r="DP616" s="335"/>
      <c r="DQ616" s="97"/>
      <c r="DR616" s="334"/>
      <c r="DS616" s="335"/>
      <c r="DT616" s="335"/>
      <c r="DU616" s="97"/>
      <c r="DV616" s="334"/>
      <c r="DW616" s="335"/>
      <c r="DX616" s="335"/>
      <c r="DY616" s="97" t="str">
        <f t="shared" si="1195"/>
        <v/>
      </c>
      <c r="DZ616" s="998"/>
      <c r="EA616" s="335"/>
      <c r="EB616" s="97" t="str">
        <f t="shared" si="1196"/>
        <v/>
      </c>
      <c r="EC616" s="334"/>
      <c r="ED616" s="335"/>
      <c r="EE616" s="335"/>
      <c r="EF616" s="97"/>
      <c r="EG616" s="334"/>
      <c r="EH616" s="335"/>
      <c r="EI616" s="335"/>
      <c r="EJ616" s="97"/>
      <c r="EK616" s="334"/>
      <c r="EL616" s="335"/>
      <c r="EM616" s="335"/>
      <c r="EN616" s="97"/>
      <c r="EO616" s="334"/>
      <c r="EP616" s="335"/>
      <c r="EQ616" s="335"/>
      <c r="ER616" s="97" t="str">
        <f t="shared" si="1197"/>
        <v/>
      </c>
      <c r="ES616" s="993"/>
      <c r="ET616" s="335"/>
      <c r="EU616" s="97" t="str">
        <f t="shared" si="1198"/>
        <v/>
      </c>
      <c r="EV616" s="334"/>
      <c r="EW616" s="335"/>
      <c r="EX616" s="335"/>
      <c r="EY616" s="97"/>
      <c r="EZ616" s="334"/>
      <c r="FA616" s="335"/>
      <c r="FB616" s="335"/>
      <c r="FC616" s="97"/>
      <c r="FD616" s="334"/>
      <c r="FE616" s="335"/>
      <c r="FF616" s="335"/>
      <c r="FG616" s="97"/>
      <c r="FH616" s="334"/>
      <c r="FI616" s="335"/>
      <c r="FJ616" s="335"/>
      <c r="FK616" s="97" t="str">
        <f t="shared" si="1199"/>
        <v/>
      </c>
      <c r="FL616" s="993"/>
      <c r="FM616" s="335"/>
      <c r="FN616" s="97" t="str">
        <f t="shared" si="1200"/>
        <v/>
      </c>
      <c r="FO616" s="334"/>
      <c r="FP616" s="335"/>
      <c r="FQ616" s="97"/>
      <c r="FR616" s="334"/>
      <c r="FS616" s="335"/>
      <c r="FT616" s="97"/>
      <c r="FU616" s="334"/>
      <c r="FV616" s="335"/>
      <c r="FW616" s="97"/>
      <c r="FX616" s="334"/>
      <c r="FY616" s="335"/>
      <c r="FZ616" s="97" t="str">
        <f t="shared" si="1201"/>
        <v/>
      </c>
      <c r="GA616" s="993"/>
      <c r="GB616" s="335"/>
      <c r="GC616" s="510" t="str">
        <f t="shared" si="1202"/>
        <v/>
      </c>
      <c r="GD616" s="336"/>
      <c r="GE616" s="337"/>
      <c r="GF616" s="337"/>
      <c r="GG616" s="337"/>
      <c r="GH616" s="337"/>
      <c r="GI616" s="510"/>
      <c r="GJ616" s="336"/>
      <c r="GK616" s="337"/>
      <c r="GL616" s="337"/>
      <c r="GM616" s="337"/>
      <c r="GN616" s="337"/>
      <c r="GO616" s="510"/>
      <c r="GP616" s="336"/>
      <c r="GQ616" s="337"/>
      <c r="GR616" s="337"/>
      <c r="GS616" s="337"/>
      <c r="GT616" s="337"/>
      <c r="GU616" s="510"/>
      <c r="GV616" s="336"/>
      <c r="GW616" s="337"/>
      <c r="GX616" s="337"/>
      <c r="GY616" s="337"/>
      <c r="GZ616" s="336"/>
      <c r="HA616" s="510" t="str">
        <f t="shared" si="1203"/>
        <v/>
      </c>
      <c r="HB616" s="994"/>
      <c r="HC616" s="337"/>
      <c r="HD616" s="510" t="str">
        <f t="shared" si="1204"/>
        <v/>
      </c>
      <c r="HE616" s="336"/>
      <c r="HF616" s="337"/>
      <c r="HG616" s="337"/>
      <c r="HH616" s="336"/>
      <c r="HI616" s="510"/>
      <c r="HJ616" s="336"/>
      <c r="HK616" s="337"/>
      <c r="HL616" s="337"/>
      <c r="HM616" s="336"/>
      <c r="HN616" s="510"/>
      <c r="HO616" s="336"/>
      <c r="HP616" s="337"/>
      <c r="HQ616" s="337"/>
      <c r="HR616" s="337"/>
      <c r="HS616" s="510"/>
      <c r="HT616" s="336"/>
      <c r="HU616" s="337"/>
      <c r="HV616" s="337"/>
      <c r="HW616" s="337"/>
      <c r="HX616" s="97" t="str">
        <f t="shared" si="1205"/>
        <v/>
      </c>
      <c r="HY616" s="994"/>
      <c r="HZ616" s="337"/>
      <c r="IA616" s="510" t="str">
        <f t="shared" si="1206"/>
        <v/>
      </c>
      <c r="IB616" s="336"/>
      <c r="IC616" s="337"/>
      <c r="ID616" s="337"/>
      <c r="IE616" s="510"/>
      <c r="IF616" s="336"/>
      <c r="IG616" s="337"/>
      <c r="IH616" s="337"/>
      <c r="II616" s="510"/>
      <c r="IJ616" s="336"/>
      <c r="IK616" s="337"/>
      <c r="IL616" s="337"/>
      <c r="IM616" s="510"/>
      <c r="IN616" s="336"/>
      <c r="IO616" s="337"/>
      <c r="IP616" s="337"/>
      <c r="IQ616" s="97" t="str">
        <f t="shared" si="1207"/>
        <v/>
      </c>
      <c r="IR616" s="994"/>
      <c r="IS616" s="337"/>
      <c r="IT616" s="337"/>
      <c r="IU616" s="337"/>
      <c r="IV616" s="510" t="str">
        <f t="shared" si="1208"/>
        <v/>
      </c>
      <c r="IW616" s="995"/>
    </row>
    <row r="617" spans="1:257" x14ac:dyDescent="0.25">
      <c r="A617" s="996"/>
      <c r="B617" s="507">
        <v>9</v>
      </c>
      <c r="C617" s="97" t="str">
        <f>IF(Proponentes!B608&gt;0,Proponentes!B608,"")</f>
        <v/>
      </c>
      <c r="D617" s="335"/>
      <c r="E617" s="335"/>
      <c r="F617" s="334"/>
      <c r="G617" s="335"/>
      <c r="H617" s="335"/>
      <c r="I617" s="335"/>
      <c r="J617" s="335"/>
      <c r="K617" s="335"/>
      <c r="L617" s="335"/>
      <c r="M617" s="334"/>
      <c r="N617" s="335"/>
      <c r="O617" s="335"/>
      <c r="P617" s="335"/>
      <c r="Q617" s="335"/>
      <c r="R617" s="335"/>
      <c r="S617" s="335"/>
      <c r="T617" s="334"/>
      <c r="U617" s="335"/>
      <c r="V617" s="335"/>
      <c r="W617" s="335"/>
      <c r="X617" s="335"/>
      <c r="Y617" s="335"/>
      <c r="Z617" s="335"/>
      <c r="AA617" s="334"/>
      <c r="AB617" s="335"/>
      <c r="AC617" s="335"/>
      <c r="AD617" s="335"/>
      <c r="AE617" s="335"/>
      <c r="AF617" s="335"/>
      <c r="AG617" s="97" t="str">
        <f t="shared" si="1184"/>
        <v/>
      </c>
      <c r="AH617" s="993"/>
      <c r="AI617" s="335"/>
      <c r="AJ617" s="335" t="str">
        <f t="shared" si="1185"/>
        <v/>
      </c>
      <c r="AK617" s="335"/>
      <c r="AL617" s="334"/>
      <c r="AM617" s="335"/>
      <c r="AN617" s="335"/>
      <c r="AO617" s="335"/>
      <c r="AP617" s="335"/>
      <c r="AQ617" s="335"/>
      <c r="AR617" s="335"/>
      <c r="AS617" s="334"/>
      <c r="AT617" s="335"/>
      <c r="AU617" s="335"/>
      <c r="AV617" s="335"/>
      <c r="AW617" s="335"/>
      <c r="AX617" s="335"/>
      <c r="AY617" s="335"/>
      <c r="AZ617" s="334"/>
      <c r="BA617" s="335"/>
      <c r="BB617" s="335"/>
      <c r="BC617" s="335"/>
      <c r="BD617" s="335"/>
      <c r="BE617" s="335"/>
      <c r="BF617" s="335"/>
      <c r="BG617" s="334"/>
      <c r="BH617" s="335"/>
      <c r="BI617" s="335"/>
      <c r="BJ617" s="335"/>
      <c r="BK617" s="335"/>
      <c r="BL617" s="97" t="str">
        <f t="shared" si="1186"/>
        <v/>
      </c>
      <c r="BM617" s="993"/>
      <c r="BN617" s="335" t="str">
        <f t="shared" si="1187"/>
        <v/>
      </c>
      <c r="BO617" s="334"/>
      <c r="BP617" s="335"/>
      <c r="BQ617" s="335"/>
      <c r="BR617" s="335"/>
      <c r="BS617" s="335" t="str">
        <f t="shared" si="1188"/>
        <v/>
      </c>
      <c r="BT617" s="334"/>
      <c r="BU617" s="335"/>
      <c r="BV617" s="335"/>
      <c r="BW617" s="335"/>
      <c r="BX617" s="335" t="str">
        <f t="shared" si="1189"/>
        <v/>
      </c>
      <c r="BY617" s="334"/>
      <c r="BZ617" s="335"/>
      <c r="CA617" s="335"/>
      <c r="CB617" s="335"/>
      <c r="CC617" s="335" t="str">
        <f t="shared" si="1190"/>
        <v/>
      </c>
      <c r="CD617" s="334"/>
      <c r="CE617" s="335"/>
      <c r="CF617" s="335"/>
      <c r="CG617" s="335"/>
      <c r="CH617" s="997"/>
      <c r="CI617" s="97" t="str">
        <f t="shared" si="1191"/>
        <v/>
      </c>
      <c r="CJ617" s="998"/>
      <c r="CK617" s="335"/>
      <c r="CL617" s="97" t="str">
        <f t="shared" si="1192"/>
        <v/>
      </c>
      <c r="CM617" s="334"/>
      <c r="CN617" s="335"/>
      <c r="CO617" s="335"/>
      <c r="CP617" s="335"/>
      <c r="CQ617" s="97"/>
      <c r="CR617" s="334"/>
      <c r="CS617" s="335"/>
      <c r="CT617" s="335"/>
      <c r="CU617" s="335"/>
      <c r="CV617" s="97"/>
      <c r="CW617" s="334"/>
      <c r="CX617" s="335"/>
      <c r="CY617" s="335"/>
      <c r="CZ617" s="335"/>
      <c r="DA617" s="97"/>
      <c r="DB617" s="334"/>
      <c r="DC617" s="335"/>
      <c r="DD617" s="335"/>
      <c r="DE617" s="335"/>
      <c r="DF617" s="97" t="str">
        <f t="shared" si="1193"/>
        <v/>
      </c>
      <c r="DG617" s="993"/>
      <c r="DH617" s="335"/>
      <c r="DI617" s="97" t="str">
        <f t="shared" si="1194"/>
        <v/>
      </c>
      <c r="DJ617" s="334"/>
      <c r="DK617" s="335"/>
      <c r="DL617" s="335"/>
      <c r="DM617" s="97"/>
      <c r="DN617" s="334"/>
      <c r="DO617" s="335"/>
      <c r="DP617" s="335"/>
      <c r="DQ617" s="97"/>
      <c r="DR617" s="334"/>
      <c r="DS617" s="335"/>
      <c r="DT617" s="335"/>
      <c r="DU617" s="97"/>
      <c r="DV617" s="334"/>
      <c r="DW617" s="335"/>
      <c r="DX617" s="335"/>
      <c r="DY617" s="97" t="str">
        <f t="shared" si="1195"/>
        <v/>
      </c>
      <c r="DZ617" s="998"/>
      <c r="EA617" s="335"/>
      <c r="EB617" s="97" t="str">
        <f t="shared" si="1196"/>
        <v/>
      </c>
      <c r="EC617" s="334"/>
      <c r="ED617" s="335"/>
      <c r="EE617" s="335"/>
      <c r="EF617" s="97"/>
      <c r="EG617" s="334"/>
      <c r="EH617" s="335"/>
      <c r="EI617" s="335"/>
      <c r="EJ617" s="97"/>
      <c r="EK617" s="334"/>
      <c r="EL617" s="335"/>
      <c r="EM617" s="335"/>
      <c r="EN617" s="97"/>
      <c r="EO617" s="334"/>
      <c r="EP617" s="335"/>
      <c r="EQ617" s="335"/>
      <c r="ER617" s="97" t="str">
        <f t="shared" si="1197"/>
        <v/>
      </c>
      <c r="ES617" s="993"/>
      <c r="ET617" s="335"/>
      <c r="EU617" s="97" t="str">
        <f t="shared" si="1198"/>
        <v/>
      </c>
      <c r="EV617" s="334"/>
      <c r="EW617" s="335"/>
      <c r="EX617" s="335"/>
      <c r="EY617" s="97"/>
      <c r="EZ617" s="334"/>
      <c r="FA617" s="335"/>
      <c r="FB617" s="335"/>
      <c r="FC617" s="97"/>
      <c r="FD617" s="334"/>
      <c r="FE617" s="335"/>
      <c r="FF617" s="335"/>
      <c r="FG617" s="97"/>
      <c r="FH617" s="334"/>
      <c r="FI617" s="335"/>
      <c r="FJ617" s="335"/>
      <c r="FK617" s="97" t="str">
        <f t="shared" si="1199"/>
        <v/>
      </c>
      <c r="FL617" s="993"/>
      <c r="FM617" s="335"/>
      <c r="FN617" s="97" t="str">
        <f t="shared" si="1200"/>
        <v/>
      </c>
      <c r="FO617" s="334"/>
      <c r="FP617" s="335"/>
      <c r="FQ617" s="97"/>
      <c r="FR617" s="334"/>
      <c r="FS617" s="335"/>
      <c r="FT617" s="97"/>
      <c r="FU617" s="334"/>
      <c r="FV617" s="335"/>
      <c r="FW617" s="97"/>
      <c r="FX617" s="334"/>
      <c r="FY617" s="335"/>
      <c r="FZ617" s="97" t="str">
        <f t="shared" si="1201"/>
        <v/>
      </c>
      <c r="GA617" s="993"/>
      <c r="GB617" s="335"/>
      <c r="GC617" s="510" t="str">
        <f t="shared" si="1202"/>
        <v/>
      </c>
      <c r="GD617" s="336"/>
      <c r="GE617" s="337"/>
      <c r="GF617" s="337"/>
      <c r="GG617" s="337"/>
      <c r="GH617" s="337"/>
      <c r="GI617" s="510"/>
      <c r="GJ617" s="336"/>
      <c r="GK617" s="337"/>
      <c r="GL617" s="337"/>
      <c r="GM617" s="337"/>
      <c r="GN617" s="337"/>
      <c r="GO617" s="510"/>
      <c r="GP617" s="336"/>
      <c r="GQ617" s="337"/>
      <c r="GR617" s="337"/>
      <c r="GS617" s="337"/>
      <c r="GT617" s="337"/>
      <c r="GU617" s="510"/>
      <c r="GV617" s="336"/>
      <c r="GW617" s="337"/>
      <c r="GX617" s="337"/>
      <c r="GY617" s="337"/>
      <c r="GZ617" s="336"/>
      <c r="HA617" s="510" t="str">
        <f t="shared" si="1203"/>
        <v/>
      </c>
      <c r="HB617" s="994"/>
      <c r="HC617" s="337"/>
      <c r="HD617" s="510" t="str">
        <f t="shared" si="1204"/>
        <v/>
      </c>
      <c r="HE617" s="336"/>
      <c r="HF617" s="337"/>
      <c r="HG617" s="337"/>
      <c r="HH617" s="336"/>
      <c r="HI617" s="510"/>
      <c r="HJ617" s="336"/>
      <c r="HK617" s="337"/>
      <c r="HL617" s="337"/>
      <c r="HM617" s="336"/>
      <c r="HN617" s="510"/>
      <c r="HO617" s="336"/>
      <c r="HP617" s="337"/>
      <c r="HQ617" s="337"/>
      <c r="HR617" s="337"/>
      <c r="HS617" s="510"/>
      <c r="HT617" s="336"/>
      <c r="HU617" s="337"/>
      <c r="HV617" s="337"/>
      <c r="HW617" s="337"/>
      <c r="HX617" s="97" t="str">
        <f t="shared" si="1205"/>
        <v/>
      </c>
      <c r="HY617" s="994"/>
      <c r="HZ617" s="337"/>
      <c r="IA617" s="510" t="str">
        <f t="shared" si="1206"/>
        <v/>
      </c>
      <c r="IB617" s="336"/>
      <c r="IC617" s="337"/>
      <c r="ID617" s="337"/>
      <c r="IE617" s="510"/>
      <c r="IF617" s="336"/>
      <c r="IG617" s="337"/>
      <c r="IH617" s="337"/>
      <c r="II617" s="510"/>
      <c r="IJ617" s="336"/>
      <c r="IK617" s="337"/>
      <c r="IL617" s="337"/>
      <c r="IM617" s="510"/>
      <c r="IN617" s="336"/>
      <c r="IO617" s="337"/>
      <c r="IP617" s="337"/>
      <c r="IQ617" s="97" t="str">
        <f t="shared" si="1207"/>
        <v/>
      </c>
      <c r="IR617" s="994"/>
      <c r="IS617" s="337"/>
      <c r="IT617" s="337"/>
      <c r="IU617" s="337"/>
      <c r="IV617" s="510" t="str">
        <f t="shared" si="1208"/>
        <v/>
      </c>
      <c r="IW617" s="995"/>
    </row>
    <row r="618" spans="1:257" x14ac:dyDescent="0.25">
      <c r="A618" s="996"/>
      <c r="B618" s="507">
        <v>10</v>
      </c>
      <c r="C618" s="97" t="str">
        <f>IF(Proponentes!B609&gt;0,Proponentes!B609,"")</f>
        <v/>
      </c>
      <c r="D618" s="335"/>
      <c r="E618" s="335"/>
      <c r="F618" s="334"/>
      <c r="G618" s="335"/>
      <c r="H618" s="335"/>
      <c r="I618" s="335"/>
      <c r="J618" s="335"/>
      <c r="K618" s="335"/>
      <c r="L618" s="335"/>
      <c r="M618" s="334"/>
      <c r="N618" s="335"/>
      <c r="O618" s="335"/>
      <c r="P618" s="335"/>
      <c r="Q618" s="335"/>
      <c r="R618" s="335"/>
      <c r="S618" s="335"/>
      <c r="T618" s="334"/>
      <c r="U618" s="335"/>
      <c r="V618" s="335"/>
      <c r="W618" s="335"/>
      <c r="X618" s="335"/>
      <c r="Y618" s="335"/>
      <c r="Z618" s="335"/>
      <c r="AA618" s="334"/>
      <c r="AB618" s="335"/>
      <c r="AC618" s="335"/>
      <c r="AD618" s="335"/>
      <c r="AE618" s="335"/>
      <c r="AF618" s="335"/>
      <c r="AG618" s="97" t="str">
        <f t="shared" si="1184"/>
        <v/>
      </c>
      <c r="AH618" s="993"/>
      <c r="AI618" s="335"/>
      <c r="AJ618" s="335" t="str">
        <f t="shared" si="1185"/>
        <v/>
      </c>
      <c r="AK618" s="335"/>
      <c r="AL618" s="334"/>
      <c r="AM618" s="335"/>
      <c r="AN618" s="335"/>
      <c r="AO618" s="335"/>
      <c r="AP618" s="335"/>
      <c r="AQ618" s="335"/>
      <c r="AR618" s="335"/>
      <c r="AS618" s="334"/>
      <c r="AT618" s="335"/>
      <c r="AU618" s="335"/>
      <c r="AV618" s="335"/>
      <c r="AW618" s="335"/>
      <c r="AX618" s="335"/>
      <c r="AY618" s="335"/>
      <c r="AZ618" s="334"/>
      <c r="BA618" s="335"/>
      <c r="BB618" s="335"/>
      <c r="BC618" s="335"/>
      <c r="BD618" s="335"/>
      <c r="BE618" s="335"/>
      <c r="BF618" s="335"/>
      <c r="BG618" s="334"/>
      <c r="BH618" s="335"/>
      <c r="BI618" s="335"/>
      <c r="BJ618" s="335"/>
      <c r="BK618" s="335"/>
      <c r="BL618" s="97" t="str">
        <f t="shared" si="1186"/>
        <v/>
      </c>
      <c r="BM618" s="993"/>
      <c r="BN618" s="335" t="str">
        <f t="shared" si="1187"/>
        <v/>
      </c>
      <c r="BO618" s="334"/>
      <c r="BP618" s="335"/>
      <c r="BQ618" s="335"/>
      <c r="BR618" s="335"/>
      <c r="BS618" s="335" t="str">
        <f t="shared" si="1188"/>
        <v/>
      </c>
      <c r="BT618" s="334"/>
      <c r="BU618" s="335"/>
      <c r="BV618" s="335"/>
      <c r="BW618" s="335"/>
      <c r="BX618" s="335" t="str">
        <f t="shared" si="1189"/>
        <v/>
      </c>
      <c r="BY618" s="334"/>
      <c r="BZ618" s="335"/>
      <c r="CA618" s="335"/>
      <c r="CB618" s="335"/>
      <c r="CC618" s="335" t="str">
        <f t="shared" si="1190"/>
        <v/>
      </c>
      <c r="CD618" s="334"/>
      <c r="CE618" s="335"/>
      <c r="CF618" s="335"/>
      <c r="CG618" s="335"/>
      <c r="CH618" s="997"/>
      <c r="CI618" s="97" t="str">
        <f t="shared" si="1191"/>
        <v/>
      </c>
      <c r="CJ618" s="998"/>
      <c r="CK618" s="335"/>
      <c r="CL618" s="97" t="str">
        <f t="shared" si="1192"/>
        <v/>
      </c>
      <c r="CM618" s="334"/>
      <c r="CN618" s="335"/>
      <c r="CO618" s="335"/>
      <c r="CP618" s="335"/>
      <c r="CQ618" s="97"/>
      <c r="CR618" s="334"/>
      <c r="CS618" s="335"/>
      <c r="CT618" s="335"/>
      <c r="CU618" s="335"/>
      <c r="CV618" s="97"/>
      <c r="CW618" s="334"/>
      <c r="CX618" s="335"/>
      <c r="CY618" s="335"/>
      <c r="CZ618" s="335"/>
      <c r="DA618" s="97"/>
      <c r="DB618" s="334"/>
      <c r="DC618" s="335"/>
      <c r="DD618" s="335"/>
      <c r="DE618" s="335"/>
      <c r="DF618" s="97" t="str">
        <f t="shared" si="1193"/>
        <v/>
      </c>
      <c r="DG618" s="993"/>
      <c r="DH618" s="335"/>
      <c r="DI618" s="97" t="str">
        <f t="shared" si="1194"/>
        <v/>
      </c>
      <c r="DJ618" s="334"/>
      <c r="DK618" s="335"/>
      <c r="DL618" s="335"/>
      <c r="DM618" s="97"/>
      <c r="DN618" s="334"/>
      <c r="DO618" s="335"/>
      <c r="DP618" s="335"/>
      <c r="DQ618" s="97"/>
      <c r="DR618" s="334"/>
      <c r="DS618" s="335"/>
      <c r="DT618" s="335"/>
      <c r="DU618" s="97"/>
      <c r="DV618" s="334"/>
      <c r="DW618" s="335"/>
      <c r="DX618" s="335"/>
      <c r="DY618" s="97" t="str">
        <f t="shared" si="1195"/>
        <v/>
      </c>
      <c r="DZ618" s="998"/>
      <c r="EA618" s="335"/>
      <c r="EB618" s="97" t="str">
        <f t="shared" si="1196"/>
        <v/>
      </c>
      <c r="EC618" s="334"/>
      <c r="ED618" s="335"/>
      <c r="EE618" s="335"/>
      <c r="EF618" s="97"/>
      <c r="EG618" s="334"/>
      <c r="EH618" s="335"/>
      <c r="EI618" s="335"/>
      <c r="EJ618" s="97"/>
      <c r="EK618" s="334"/>
      <c r="EL618" s="335"/>
      <c r="EM618" s="335"/>
      <c r="EN618" s="97"/>
      <c r="EO618" s="334"/>
      <c r="EP618" s="335"/>
      <c r="EQ618" s="335"/>
      <c r="ER618" s="97" t="str">
        <f t="shared" si="1197"/>
        <v/>
      </c>
      <c r="ES618" s="993"/>
      <c r="ET618" s="335"/>
      <c r="EU618" s="97" t="str">
        <f t="shared" si="1198"/>
        <v/>
      </c>
      <c r="EV618" s="334"/>
      <c r="EW618" s="335"/>
      <c r="EX618" s="335"/>
      <c r="EY618" s="97"/>
      <c r="EZ618" s="334"/>
      <c r="FA618" s="335"/>
      <c r="FB618" s="335"/>
      <c r="FC618" s="97"/>
      <c r="FD618" s="334"/>
      <c r="FE618" s="335"/>
      <c r="FF618" s="335"/>
      <c r="FG618" s="97"/>
      <c r="FH618" s="334"/>
      <c r="FI618" s="335"/>
      <c r="FJ618" s="335"/>
      <c r="FK618" s="97" t="str">
        <f t="shared" si="1199"/>
        <v/>
      </c>
      <c r="FL618" s="993"/>
      <c r="FM618" s="335"/>
      <c r="FN618" s="97" t="str">
        <f t="shared" si="1200"/>
        <v/>
      </c>
      <c r="FO618" s="334"/>
      <c r="FP618" s="335"/>
      <c r="FQ618" s="97"/>
      <c r="FR618" s="334"/>
      <c r="FS618" s="335"/>
      <c r="FT618" s="97"/>
      <c r="FU618" s="334"/>
      <c r="FV618" s="335"/>
      <c r="FW618" s="97"/>
      <c r="FX618" s="334"/>
      <c r="FY618" s="335"/>
      <c r="FZ618" s="97" t="str">
        <f t="shared" si="1201"/>
        <v/>
      </c>
      <c r="GA618" s="993"/>
      <c r="GB618" s="335"/>
      <c r="GC618" s="510" t="str">
        <f t="shared" si="1202"/>
        <v/>
      </c>
      <c r="GD618" s="336"/>
      <c r="GE618" s="337"/>
      <c r="GF618" s="337"/>
      <c r="GG618" s="337"/>
      <c r="GH618" s="337"/>
      <c r="GI618" s="510"/>
      <c r="GJ618" s="336"/>
      <c r="GK618" s="337"/>
      <c r="GL618" s="337"/>
      <c r="GM618" s="337"/>
      <c r="GN618" s="337"/>
      <c r="GO618" s="510"/>
      <c r="GP618" s="336"/>
      <c r="GQ618" s="337"/>
      <c r="GR618" s="337"/>
      <c r="GS618" s="337"/>
      <c r="GT618" s="337"/>
      <c r="GU618" s="510"/>
      <c r="GV618" s="336"/>
      <c r="GW618" s="337"/>
      <c r="GX618" s="337"/>
      <c r="GY618" s="337"/>
      <c r="GZ618" s="336"/>
      <c r="HA618" s="510" t="str">
        <f t="shared" si="1203"/>
        <v/>
      </c>
      <c r="HB618" s="994"/>
      <c r="HC618" s="337"/>
      <c r="HD618" s="510" t="str">
        <f t="shared" si="1204"/>
        <v/>
      </c>
      <c r="HE618" s="336"/>
      <c r="HF618" s="337"/>
      <c r="HG618" s="337"/>
      <c r="HH618" s="336"/>
      <c r="HI618" s="510"/>
      <c r="HJ618" s="336"/>
      <c r="HK618" s="337"/>
      <c r="HL618" s="337"/>
      <c r="HM618" s="336"/>
      <c r="HN618" s="510"/>
      <c r="HO618" s="336"/>
      <c r="HP618" s="337"/>
      <c r="HQ618" s="337"/>
      <c r="HR618" s="337"/>
      <c r="HS618" s="510"/>
      <c r="HT618" s="336"/>
      <c r="HU618" s="337"/>
      <c r="HV618" s="337"/>
      <c r="HW618" s="337"/>
      <c r="HX618" s="97" t="str">
        <f t="shared" si="1205"/>
        <v/>
      </c>
      <c r="HY618" s="994"/>
      <c r="HZ618" s="337"/>
      <c r="IA618" s="510" t="str">
        <f t="shared" si="1206"/>
        <v/>
      </c>
      <c r="IB618" s="336"/>
      <c r="IC618" s="337"/>
      <c r="ID618" s="337"/>
      <c r="IE618" s="510"/>
      <c r="IF618" s="336"/>
      <c r="IG618" s="337"/>
      <c r="IH618" s="337"/>
      <c r="II618" s="510"/>
      <c r="IJ618" s="336"/>
      <c r="IK618" s="337"/>
      <c r="IL618" s="337"/>
      <c r="IM618" s="510"/>
      <c r="IN618" s="336"/>
      <c r="IO618" s="337"/>
      <c r="IP618" s="337"/>
      <c r="IQ618" s="97" t="str">
        <f t="shared" si="1207"/>
        <v/>
      </c>
      <c r="IR618" s="994"/>
      <c r="IS618" s="337"/>
      <c r="IT618" s="337"/>
      <c r="IU618" s="337"/>
      <c r="IV618" s="510" t="str">
        <f t="shared" si="1208"/>
        <v/>
      </c>
      <c r="IW618" s="995"/>
    </row>
    <row r="619" spans="1:257" x14ac:dyDescent="0.25">
      <c r="A619" s="996"/>
      <c r="B619" s="507">
        <v>11</v>
      </c>
      <c r="C619" s="97" t="str">
        <f>IF(Proponentes!B610&gt;0,Proponentes!B610,"")</f>
        <v/>
      </c>
      <c r="D619" s="335"/>
      <c r="E619" s="335"/>
      <c r="F619" s="334"/>
      <c r="G619" s="335"/>
      <c r="H619" s="335"/>
      <c r="I619" s="335"/>
      <c r="J619" s="335"/>
      <c r="K619" s="335"/>
      <c r="L619" s="335"/>
      <c r="M619" s="334"/>
      <c r="N619" s="335"/>
      <c r="O619" s="335"/>
      <c r="P619" s="335"/>
      <c r="Q619" s="335"/>
      <c r="R619" s="335"/>
      <c r="S619" s="335"/>
      <c r="T619" s="334"/>
      <c r="U619" s="335"/>
      <c r="V619" s="335"/>
      <c r="W619" s="335"/>
      <c r="X619" s="335"/>
      <c r="Y619" s="335"/>
      <c r="Z619" s="335"/>
      <c r="AA619" s="334"/>
      <c r="AB619" s="335"/>
      <c r="AC619" s="335"/>
      <c r="AD619" s="335"/>
      <c r="AE619" s="335"/>
      <c r="AF619" s="335"/>
      <c r="AG619" s="97" t="str">
        <f t="shared" si="1184"/>
        <v/>
      </c>
      <c r="AH619" s="993"/>
      <c r="AI619" s="335"/>
      <c r="AJ619" s="335" t="str">
        <f t="shared" si="1185"/>
        <v/>
      </c>
      <c r="AK619" s="335"/>
      <c r="AL619" s="334"/>
      <c r="AM619" s="335"/>
      <c r="AN619" s="335"/>
      <c r="AO619" s="335"/>
      <c r="AP619" s="335"/>
      <c r="AQ619" s="335"/>
      <c r="AR619" s="335"/>
      <c r="AS619" s="334"/>
      <c r="AT619" s="335"/>
      <c r="AU619" s="335"/>
      <c r="AV619" s="335"/>
      <c r="AW619" s="335"/>
      <c r="AX619" s="335"/>
      <c r="AY619" s="335"/>
      <c r="AZ619" s="334"/>
      <c r="BA619" s="335"/>
      <c r="BB619" s="335"/>
      <c r="BC619" s="335"/>
      <c r="BD619" s="335"/>
      <c r="BE619" s="335"/>
      <c r="BF619" s="335"/>
      <c r="BG619" s="334"/>
      <c r="BH619" s="335"/>
      <c r="BI619" s="335"/>
      <c r="BJ619" s="335"/>
      <c r="BK619" s="335"/>
      <c r="BL619" s="97" t="str">
        <f t="shared" si="1186"/>
        <v/>
      </c>
      <c r="BM619" s="993"/>
      <c r="BN619" s="335" t="str">
        <f t="shared" si="1187"/>
        <v/>
      </c>
      <c r="BO619" s="334"/>
      <c r="BP619" s="335"/>
      <c r="BQ619" s="335"/>
      <c r="BR619" s="335"/>
      <c r="BS619" s="335" t="str">
        <f t="shared" si="1188"/>
        <v/>
      </c>
      <c r="BT619" s="334"/>
      <c r="BU619" s="335"/>
      <c r="BV619" s="335"/>
      <c r="BW619" s="335"/>
      <c r="BX619" s="335" t="str">
        <f t="shared" si="1189"/>
        <v/>
      </c>
      <c r="BY619" s="334"/>
      <c r="BZ619" s="335"/>
      <c r="CA619" s="335"/>
      <c r="CB619" s="335"/>
      <c r="CC619" s="335" t="str">
        <f t="shared" si="1190"/>
        <v/>
      </c>
      <c r="CD619" s="334"/>
      <c r="CE619" s="335"/>
      <c r="CF619" s="335"/>
      <c r="CG619" s="335"/>
      <c r="CH619" s="997"/>
      <c r="CI619" s="97" t="str">
        <f t="shared" si="1191"/>
        <v/>
      </c>
      <c r="CJ619" s="998"/>
      <c r="CK619" s="335"/>
      <c r="CL619" s="97" t="str">
        <f t="shared" si="1192"/>
        <v/>
      </c>
      <c r="CM619" s="334"/>
      <c r="CN619" s="335"/>
      <c r="CO619" s="335"/>
      <c r="CP619" s="335"/>
      <c r="CQ619" s="97"/>
      <c r="CR619" s="334"/>
      <c r="CS619" s="335"/>
      <c r="CT619" s="335"/>
      <c r="CU619" s="335"/>
      <c r="CV619" s="97"/>
      <c r="CW619" s="334"/>
      <c r="CX619" s="335"/>
      <c r="CY619" s="335"/>
      <c r="CZ619" s="335"/>
      <c r="DA619" s="97"/>
      <c r="DB619" s="334"/>
      <c r="DC619" s="335"/>
      <c r="DD619" s="335"/>
      <c r="DE619" s="335"/>
      <c r="DF619" s="97" t="str">
        <f t="shared" si="1193"/>
        <v/>
      </c>
      <c r="DG619" s="993"/>
      <c r="DH619" s="335"/>
      <c r="DI619" s="97" t="str">
        <f t="shared" si="1194"/>
        <v/>
      </c>
      <c r="DJ619" s="334"/>
      <c r="DK619" s="335"/>
      <c r="DL619" s="335"/>
      <c r="DM619" s="97"/>
      <c r="DN619" s="334"/>
      <c r="DO619" s="335"/>
      <c r="DP619" s="335"/>
      <c r="DQ619" s="97"/>
      <c r="DR619" s="334"/>
      <c r="DS619" s="335"/>
      <c r="DT619" s="335"/>
      <c r="DU619" s="97"/>
      <c r="DV619" s="334"/>
      <c r="DW619" s="335"/>
      <c r="DX619" s="335"/>
      <c r="DY619" s="97"/>
      <c r="DZ619" s="998"/>
      <c r="EA619" s="335"/>
      <c r="EB619" s="97" t="str">
        <f t="shared" si="1196"/>
        <v/>
      </c>
      <c r="EC619" s="334"/>
      <c r="ED619" s="335"/>
      <c r="EE619" s="335"/>
      <c r="EF619" s="97"/>
      <c r="EG619" s="334"/>
      <c r="EH619" s="335"/>
      <c r="EI619" s="335"/>
      <c r="EJ619" s="97"/>
      <c r="EK619" s="334"/>
      <c r="EL619" s="335"/>
      <c r="EM619" s="335"/>
      <c r="EN619" s="97"/>
      <c r="EO619" s="334"/>
      <c r="EP619" s="335"/>
      <c r="EQ619" s="335"/>
      <c r="ER619" s="97" t="str">
        <f t="shared" si="1197"/>
        <v/>
      </c>
      <c r="ES619" s="993"/>
      <c r="ET619" s="335"/>
      <c r="EU619" s="97" t="str">
        <f t="shared" si="1198"/>
        <v/>
      </c>
      <c r="EV619" s="334"/>
      <c r="EW619" s="335"/>
      <c r="EX619" s="335"/>
      <c r="EY619" s="97"/>
      <c r="EZ619" s="334"/>
      <c r="FA619" s="335"/>
      <c r="FB619" s="335"/>
      <c r="FC619" s="97"/>
      <c r="FD619" s="334"/>
      <c r="FE619" s="335"/>
      <c r="FF619" s="335"/>
      <c r="FG619" s="97"/>
      <c r="FH619" s="334"/>
      <c r="FI619" s="335"/>
      <c r="FJ619" s="335"/>
      <c r="FK619" s="97" t="str">
        <f t="shared" si="1199"/>
        <v/>
      </c>
      <c r="FL619" s="993"/>
      <c r="FM619" s="335"/>
      <c r="FN619" s="97" t="str">
        <f t="shared" si="1200"/>
        <v/>
      </c>
      <c r="FO619" s="334"/>
      <c r="FP619" s="335"/>
      <c r="FQ619" s="97"/>
      <c r="FR619" s="334"/>
      <c r="FS619" s="335"/>
      <c r="FT619" s="97"/>
      <c r="FU619" s="334"/>
      <c r="FV619" s="335"/>
      <c r="FW619" s="97"/>
      <c r="FX619" s="334"/>
      <c r="FY619" s="335"/>
      <c r="FZ619" s="97" t="str">
        <f t="shared" si="1201"/>
        <v/>
      </c>
      <c r="GA619" s="993"/>
      <c r="GB619" s="335"/>
      <c r="GC619" s="510" t="str">
        <f t="shared" si="1202"/>
        <v/>
      </c>
      <c r="GD619" s="336"/>
      <c r="GE619" s="337"/>
      <c r="GF619" s="337"/>
      <c r="GG619" s="337"/>
      <c r="GH619" s="337"/>
      <c r="GI619" s="510"/>
      <c r="GJ619" s="336"/>
      <c r="GK619" s="337"/>
      <c r="GL619" s="337"/>
      <c r="GM619" s="337"/>
      <c r="GN619" s="337"/>
      <c r="GO619" s="510"/>
      <c r="GP619" s="336"/>
      <c r="GQ619" s="337"/>
      <c r="GR619" s="337"/>
      <c r="GS619" s="337"/>
      <c r="GT619" s="337"/>
      <c r="GU619" s="510"/>
      <c r="GV619" s="336"/>
      <c r="GW619" s="337"/>
      <c r="GX619" s="337"/>
      <c r="GY619" s="337"/>
      <c r="GZ619" s="336"/>
      <c r="HA619" s="510" t="str">
        <f t="shared" si="1203"/>
        <v/>
      </c>
      <c r="HB619" s="994"/>
      <c r="HC619" s="337"/>
      <c r="HD619" s="510" t="str">
        <f t="shared" si="1204"/>
        <v/>
      </c>
      <c r="HE619" s="336"/>
      <c r="HF619" s="337"/>
      <c r="HG619" s="337"/>
      <c r="HH619" s="336"/>
      <c r="HI619" s="510"/>
      <c r="HJ619" s="336"/>
      <c r="HK619" s="337"/>
      <c r="HL619" s="337"/>
      <c r="HM619" s="336"/>
      <c r="HN619" s="510"/>
      <c r="HO619" s="336"/>
      <c r="HP619" s="337"/>
      <c r="HQ619" s="337"/>
      <c r="HR619" s="337"/>
      <c r="HS619" s="510"/>
      <c r="HT619" s="336"/>
      <c r="HU619" s="337"/>
      <c r="HV619" s="337"/>
      <c r="HW619" s="337"/>
      <c r="HX619" s="97" t="str">
        <f t="shared" si="1205"/>
        <v/>
      </c>
      <c r="HY619" s="994"/>
      <c r="HZ619" s="337"/>
      <c r="IA619" s="510" t="str">
        <f t="shared" si="1206"/>
        <v/>
      </c>
      <c r="IB619" s="336"/>
      <c r="IC619" s="337"/>
      <c r="ID619" s="337"/>
      <c r="IE619" s="510"/>
      <c r="IF619" s="336"/>
      <c r="IG619" s="337"/>
      <c r="IH619" s="337"/>
      <c r="II619" s="510"/>
      <c r="IJ619" s="336"/>
      <c r="IK619" s="337"/>
      <c r="IL619" s="337"/>
      <c r="IM619" s="510"/>
      <c r="IN619" s="336"/>
      <c r="IO619" s="337"/>
      <c r="IP619" s="337"/>
      <c r="IQ619" s="97" t="str">
        <f t="shared" si="1207"/>
        <v/>
      </c>
      <c r="IR619" s="994"/>
      <c r="IS619" s="337"/>
      <c r="IT619" s="337"/>
      <c r="IU619" s="337"/>
      <c r="IV619" s="510" t="str">
        <f t="shared" si="1208"/>
        <v/>
      </c>
      <c r="IW619" s="995"/>
    </row>
    <row r="620" spans="1:257" x14ac:dyDescent="0.25">
      <c r="A620" s="996"/>
      <c r="B620" s="507">
        <v>12</v>
      </c>
      <c r="C620" s="97" t="str">
        <f>IF(Proponentes!B611&gt;0,Proponentes!B611,"")</f>
        <v/>
      </c>
      <c r="D620" s="335"/>
      <c r="E620" s="335"/>
      <c r="F620" s="334"/>
      <c r="G620" s="335"/>
      <c r="H620" s="335"/>
      <c r="I620" s="335"/>
      <c r="J620" s="335"/>
      <c r="K620" s="335"/>
      <c r="L620" s="335"/>
      <c r="M620" s="334"/>
      <c r="N620" s="335"/>
      <c r="O620" s="335"/>
      <c r="P620" s="335"/>
      <c r="Q620" s="335"/>
      <c r="R620" s="335"/>
      <c r="S620" s="335"/>
      <c r="T620" s="334"/>
      <c r="U620" s="335"/>
      <c r="V620" s="335"/>
      <c r="W620" s="335"/>
      <c r="X620" s="335"/>
      <c r="Y620" s="335"/>
      <c r="Z620" s="335"/>
      <c r="AA620" s="334"/>
      <c r="AB620" s="335"/>
      <c r="AC620" s="335"/>
      <c r="AD620" s="335"/>
      <c r="AE620" s="335"/>
      <c r="AF620" s="335"/>
      <c r="AG620" s="97" t="str">
        <f t="shared" si="1184"/>
        <v/>
      </c>
      <c r="AH620" s="993"/>
      <c r="AI620" s="335"/>
      <c r="AJ620" s="335" t="str">
        <f t="shared" si="1185"/>
        <v/>
      </c>
      <c r="AK620" s="335"/>
      <c r="AL620" s="334"/>
      <c r="AM620" s="335"/>
      <c r="AN620" s="335"/>
      <c r="AO620" s="335"/>
      <c r="AP620" s="335"/>
      <c r="AQ620" s="335"/>
      <c r="AR620" s="335"/>
      <c r="AS620" s="334"/>
      <c r="AT620" s="335"/>
      <c r="AU620" s="335"/>
      <c r="AV620" s="335"/>
      <c r="AW620" s="335"/>
      <c r="AX620" s="335"/>
      <c r="AY620" s="335"/>
      <c r="AZ620" s="334"/>
      <c r="BA620" s="335"/>
      <c r="BB620" s="335"/>
      <c r="BC620" s="335"/>
      <c r="BD620" s="335"/>
      <c r="BE620" s="335"/>
      <c r="BF620" s="335"/>
      <c r="BG620" s="334"/>
      <c r="BH620" s="335"/>
      <c r="BI620" s="335"/>
      <c r="BJ620" s="335"/>
      <c r="BK620" s="335"/>
      <c r="BL620" s="97" t="str">
        <f t="shared" si="1186"/>
        <v/>
      </c>
      <c r="BM620" s="993"/>
      <c r="BN620" s="335" t="str">
        <f t="shared" si="1187"/>
        <v/>
      </c>
      <c r="BO620" s="334"/>
      <c r="BP620" s="335"/>
      <c r="BQ620" s="335"/>
      <c r="BR620" s="335"/>
      <c r="BS620" s="335" t="str">
        <f t="shared" si="1188"/>
        <v/>
      </c>
      <c r="BT620" s="334"/>
      <c r="BU620" s="335"/>
      <c r="BV620" s="335"/>
      <c r="BW620" s="335"/>
      <c r="BX620" s="335" t="str">
        <f t="shared" si="1189"/>
        <v/>
      </c>
      <c r="BY620" s="334"/>
      <c r="BZ620" s="335"/>
      <c r="CA620" s="335"/>
      <c r="CB620" s="335"/>
      <c r="CC620" s="335" t="str">
        <f t="shared" si="1190"/>
        <v/>
      </c>
      <c r="CD620" s="334"/>
      <c r="CE620" s="335"/>
      <c r="CF620" s="335"/>
      <c r="CG620" s="335"/>
      <c r="CH620" s="997"/>
      <c r="CI620" s="97" t="str">
        <f t="shared" si="1191"/>
        <v/>
      </c>
      <c r="CJ620" s="998"/>
      <c r="CK620" s="335"/>
      <c r="CL620" s="97" t="str">
        <f t="shared" si="1192"/>
        <v/>
      </c>
      <c r="CM620" s="334"/>
      <c r="CN620" s="335"/>
      <c r="CO620" s="335"/>
      <c r="CP620" s="335"/>
      <c r="CQ620" s="97"/>
      <c r="CR620" s="334"/>
      <c r="CS620" s="335"/>
      <c r="CT620" s="335"/>
      <c r="CU620" s="335"/>
      <c r="CV620" s="97"/>
      <c r="CW620" s="334"/>
      <c r="CX620" s="335"/>
      <c r="CY620" s="335"/>
      <c r="CZ620" s="335"/>
      <c r="DA620" s="97"/>
      <c r="DB620" s="334"/>
      <c r="DC620" s="335"/>
      <c r="DD620" s="335"/>
      <c r="DE620" s="335"/>
      <c r="DF620" s="97" t="str">
        <f t="shared" si="1193"/>
        <v/>
      </c>
      <c r="DG620" s="993"/>
      <c r="DH620" s="335"/>
      <c r="DI620" s="97" t="str">
        <f t="shared" si="1194"/>
        <v/>
      </c>
      <c r="DJ620" s="334"/>
      <c r="DK620" s="335"/>
      <c r="DL620" s="335"/>
      <c r="DM620" s="97"/>
      <c r="DN620" s="334"/>
      <c r="DO620" s="335"/>
      <c r="DP620" s="335"/>
      <c r="DQ620" s="97"/>
      <c r="DR620" s="334"/>
      <c r="DS620" s="335"/>
      <c r="DT620" s="335"/>
      <c r="DU620" s="97"/>
      <c r="DV620" s="334"/>
      <c r="DW620" s="335"/>
      <c r="DX620" s="335"/>
      <c r="DY620" s="97" t="str">
        <f t="shared" ref="DY620" si="1209">IF(DI620="","",IF(DL620=0,IF(DP620=0,IF(DT620=0,IF(DX620=0,"CUMPLE","NO CUMPLE"),"NO CUMPLE"),"NO CUMPLE"),"NO CUMPLE"))</f>
        <v/>
      </c>
      <c r="DZ620" s="998"/>
      <c r="EA620" s="335"/>
      <c r="EB620" s="97" t="str">
        <f t="shared" si="1196"/>
        <v/>
      </c>
      <c r="EC620" s="334"/>
      <c r="ED620" s="335"/>
      <c r="EE620" s="335"/>
      <c r="EF620" s="97"/>
      <c r="EG620" s="334"/>
      <c r="EH620" s="335"/>
      <c r="EI620" s="335"/>
      <c r="EJ620" s="97"/>
      <c r="EK620" s="334"/>
      <c r="EL620" s="335"/>
      <c r="EM620" s="335"/>
      <c r="EN620" s="97"/>
      <c r="EO620" s="334"/>
      <c r="EP620" s="335"/>
      <c r="EQ620" s="335"/>
      <c r="ER620" s="97" t="str">
        <f t="shared" si="1197"/>
        <v/>
      </c>
      <c r="ES620" s="993"/>
      <c r="ET620" s="335"/>
      <c r="EU620" s="97" t="str">
        <f t="shared" si="1198"/>
        <v/>
      </c>
      <c r="EV620" s="334"/>
      <c r="EW620" s="335"/>
      <c r="EX620" s="335"/>
      <c r="EY620" s="97"/>
      <c r="EZ620" s="334"/>
      <c r="FA620" s="335"/>
      <c r="FB620" s="335"/>
      <c r="FC620" s="97"/>
      <c r="FD620" s="334"/>
      <c r="FE620" s="335"/>
      <c r="FF620" s="335"/>
      <c r="FG620" s="97"/>
      <c r="FH620" s="334"/>
      <c r="FI620" s="335"/>
      <c r="FJ620" s="335"/>
      <c r="FK620" s="97" t="str">
        <f t="shared" si="1199"/>
        <v/>
      </c>
      <c r="FL620" s="993"/>
      <c r="FM620" s="335"/>
      <c r="FN620" s="97" t="str">
        <f t="shared" si="1200"/>
        <v/>
      </c>
      <c r="FO620" s="334"/>
      <c r="FP620" s="335"/>
      <c r="FQ620" s="97"/>
      <c r="FR620" s="334"/>
      <c r="FS620" s="335"/>
      <c r="FT620" s="97"/>
      <c r="FU620" s="334"/>
      <c r="FV620" s="335"/>
      <c r="FW620" s="97"/>
      <c r="FX620" s="334"/>
      <c r="FY620" s="335"/>
      <c r="FZ620" s="97" t="str">
        <f t="shared" si="1201"/>
        <v/>
      </c>
      <c r="GA620" s="993"/>
      <c r="GB620" s="335"/>
      <c r="GC620" s="510" t="str">
        <f t="shared" si="1202"/>
        <v/>
      </c>
      <c r="GD620" s="336"/>
      <c r="GE620" s="337"/>
      <c r="GF620" s="337"/>
      <c r="GG620" s="337"/>
      <c r="GH620" s="337"/>
      <c r="GI620" s="510"/>
      <c r="GJ620" s="336"/>
      <c r="GK620" s="337"/>
      <c r="GL620" s="337"/>
      <c r="GM620" s="337"/>
      <c r="GN620" s="337"/>
      <c r="GO620" s="510"/>
      <c r="GP620" s="336"/>
      <c r="GQ620" s="337"/>
      <c r="GR620" s="337"/>
      <c r="GS620" s="337"/>
      <c r="GT620" s="337"/>
      <c r="GU620" s="510"/>
      <c r="GV620" s="336"/>
      <c r="GW620" s="337"/>
      <c r="GX620" s="337"/>
      <c r="GY620" s="337"/>
      <c r="GZ620" s="336"/>
      <c r="HA620" s="510" t="str">
        <f t="shared" si="1203"/>
        <v/>
      </c>
      <c r="HB620" s="994"/>
      <c r="HC620" s="337"/>
      <c r="HD620" s="510" t="str">
        <f t="shared" si="1204"/>
        <v/>
      </c>
      <c r="HE620" s="336"/>
      <c r="HF620" s="337"/>
      <c r="HG620" s="337"/>
      <c r="HH620" s="336"/>
      <c r="HI620" s="510"/>
      <c r="HJ620" s="336"/>
      <c r="HK620" s="337"/>
      <c r="HL620" s="337"/>
      <c r="HM620" s="336"/>
      <c r="HN620" s="510"/>
      <c r="HO620" s="336"/>
      <c r="HP620" s="337"/>
      <c r="HQ620" s="337"/>
      <c r="HR620" s="337"/>
      <c r="HS620" s="510"/>
      <c r="HT620" s="336"/>
      <c r="HU620" s="337"/>
      <c r="HV620" s="337"/>
      <c r="HW620" s="337"/>
      <c r="HX620" s="97" t="str">
        <f t="shared" si="1205"/>
        <v/>
      </c>
      <c r="HY620" s="994"/>
      <c r="HZ620" s="337"/>
      <c r="IA620" s="510" t="str">
        <f t="shared" si="1206"/>
        <v/>
      </c>
      <c r="IB620" s="336"/>
      <c r="IC620" s="337"/>
      <c r="ID620" s="337"/>
      <c r="IE620" s="510"/>
      <c r="IF620" s="336"/>
      <c r="IG620" s="337"/>
      <c r="IH620" s="337"/>
      <c r="II620" s="510"/>
      <c r="IJ620" s="336"/>
      <c r="IK620" s="337"/>
      <c r="IL620" s="337"/>
      <c r="IM620" s="510"/>
      <c r="IN620" s="336"/>
      <c r="IO620" s="337"/>
      <c r="IP620" s="337"/>
      <c r="IQ620" s="97" t="str">
        <f t="shared" si="1207"/>
        <v/>
      </c>
      <c r="IR620" s="994"/>
      <c r="IS620" s="337"/>
      <c r="IT620" s="337"/>
      <c r="IU620" s="337"/>
      <c r="IV620" s="510" t="str">
        <f t="shared" si="1208"/>
        <v/>
      </c>
      <c r="IW620" s="995"/>
    </row>
    <row r="621" spans="1:257" x14ac:dyDescent="0.25">
      <c r="A621" s="548">
        <v>47</v>
      </c>
      <c r="B621" s="514"/>
      <c r="C621" s="514"/>
      <c r="D621" s="514"/>
      <c r="E621" s="514"/>
      <c r="F621" s="515"/>
      <c r="G621" s="514"/>
      <c r="H621" s="514"/>
      <c r="I621" s="514"/>
      <c r="J621" s="514"/>
      <c r="K621" s="514"/>
      <c r="L621" s="514"/>
      <c r="M621" s="514"/>
      <c r="N621" s="514"/>
      <c r="O621" s="514"/>
      <c r="P621" s="514"/>
      <c r="Q621" s="514"/>
      <c r="R621" s="514"/>
      <c r="S621" s="514"/>
      <c r="T621" s="514"/>
      <c r="U621" s="514"/>
      <c r="V621" s="514"/>
      <c r="W621" s="514"/>
      <c r="X621" s="514"/>
      <c r="Y621" s="514"/>
      <c r="Z621" s="514"/>
      <c r="AA621" s="514"/>
      <c r="AB621" s="514"/>
      <c r="AC621" s="514"/>
      <c r="AD621" s="514"/>
      <c r="AE621" s="514"/>
      <c r="AF621" s="514"/>
      <c r="AG621" s="514"/>
      <c r="AH621" s="514"/>
      <c r="AI621" s="514"/>
      <c r="AJ621" s="514"/>
      <c r="AK621" s="514"/>
      <c r="AL621" s="514"/>
      <c r="AM621" s="514"/>
      <c r="AN621" s="514"/>
      <c r="AO621" s="514"/>
      <c r="AP621" s="514"/>
      <c r="AQ621" s="514"/>
      <c r="AR621" s="514"/>
      <c r="AS621" s="514"/>
      <c r="AT621" s="514"/>
      <c r="AU621" s="514"/>
      <c r="AV621" s="514"/>
      <c r="AW621" s="514"/>
      <c r="AX621" s="514"/>
      <c r="AY621" s="514"/>
      <c r="AZ621" s="514"/>
      <c r="BA621" s="514"/>
      <c r="BB621" s="514"/>
      <c r="BC621" s="514"/>
      <c r="BD621" s="514"/>
      <c r="BE621" s="514"/>
      <c r="BF621" s="514"/>
      <c r="BG621" s="514"/>
      <c r="BH621" s="514"/>
      <c r="BI621" s="514"/>
      <c r="BJ621" s="514"/>
      <c r="BK621" s="514"/>
      <c r="BL621" s="514"/>
      <c r="BM621" s="514"/>
      <c r="BN621" s="514"/>
      <c r="BO621" s="514"/>
      <c r="BP621" s="514"/>
      <c r="BQ621" s="514"/>
      <c r="BR621" s="514"/>
      <c r="BS621" s="514"/>
      <c r="BT621" s="514"/>
      <c r="BU621" s="514"/>
      <c r="BV621" s="514"/>
      <c r="BW621" s="514"/>
      <c r="BX621" s="514"/>
      <c r="BY621" s="514"/>
      <c r="BZ621" s="514"/>
      <c r="CA621" s="514"/>
      <c r="CB621" s="514"/>
      <c r="CC621" s="514"/>
      <c r="CD621" s="514"/>
      <c r="CE621" s="514"/>
      <c r="CF621" s="514"/>
      <c r="CG621" s="514"/>
      <c r="CH621" s="516"/>
      <c r="CI621" s="514"/>
      <c r="CJ621" s="514"/>
      <c r="CK621" s="514"/>
      <c r="CL621" s="514"/>
      <c r="CM621" s="514"/>
      <c r="CN621" s="514"/>
      <c r="CO621" s="514"/>
      <c r="CP621" s="514"/>
      <c r="CQ621" s="514"/>
      <c r="CR621" s="514"/>
      <c r="CS621" s="514"/>
      <c r="CT621" s="514"/>
      <c r="CU621" s="514"/>
      <c r="CV621" s="514"/>
      <c r="CW621" s="514"/>
      <c r="CX621" s="514"/>
      <c r="CY621" s="514"/>
      <c r="CZ621" s="514"/>
      <c r="DA621" s="514"/>
      <c r="DB621" s="514"/>
      <c r="DC621" s="514"/>
      <c r="DD621" s="514"/>
      <c r="DE621" s="514"/>
      <c r="DF621" s="514"/>
      <c r="DG621" s="514"/>
      <c r="DH621" s="514"/>
      <c r="DI621" s="514"/>
      <c r="DJ621" s="514"/>
      <c r="DK621" s="514"/>
      <c r="DL621" s="514"/>
      <c r="DM621" s="514"/>
      <c r="DN621" s="514"/>
      <c r="DO621" s="514"/>
      <c r="DP621" s="514"/>
      <c r="DQ621" s="514"/>
      <c r="DR621" s="514"/>
      <c r="DS621" s="514"/>
      <c r="DT621" s="514"/>
      <c r="DU621" s="514"/>
      <c r="DV621" s="514"/>
      <c r="DW621" s="514"/>
      <c r="DX621" s="514"/>
      <c r="DY621" s="514"/>
      <c r="DZ621" s="514"/>
      <c r="EA621" s="514"/>
      <c r="EB621" s="514"/>
      <c r="EC621" s="514"/>
      <c r="ED621" s="514"/>
      <c r="EE621" s="514"/>
      <c r="EF621" s="514"/>
      <c r="EG621" s="514"/>
      <c r="EH621" s="514"/>
      <c r="EI621" s="514"/>
      <c r="EJ621" s="514"/>
      <c r="EK621" s="514"/>
      <c r="EL621" s="514"/>
      <c r="EM621" s="514"/>
      <c r="EN621" s="514"/>
      <c r="EO621" s="514"/>
      <c r="EP621" s="514"/>
      <c r="EQ621" s="514"/>
      <c r="ER621" s="514"/>
      <c r="ES621" s="514"/>
      <c r="ET621" s="514"/>
      <c r="EU621" s="514"/>
      <c r="EV621" s="514"/>
      <c r="EW621" s="514"/>
      <c r="EX621" s="514"/>
      <c r="EY621" s="514"/>
      <c r="EZ621" s="514"/>
      <c r="FA621" s="514"/>
      <c r="FB621" s="514"/>
      <c r="FC621" s="514"/>
      <c r="FD621" s="514"/>
      <c r="FE621" s="514"/>
      <c r="FF621" s="514"/>
      <c r="FG621" s="514"/>
      <c r="FH621" s="514"/>
      <c r="FI621" s="514"/>
      <c r="FJ621" s="514"/>
      <c r="FK621" s="514"/>
      <c r="FL621" s="514"/>
      <c r="FM621" s="514"/>
      <c r="FN621" s="514"/>
      <c r="FO621" s="514"/>
      <c r="FP621" s="514"/>
      <c r="FQ621" s="514"/>
      <c r="FR621" s="514"/>
      <c r="FS621" s="514"/>
      <c r="FT621" s="514"/>
      <c r="FU621" s="514"/>
      <c r="FV621" s="514"/>
      <c r="FW621" s="514"/>
      <c r="FX621" s="514"/>
      <c r="FY621" s="514"/>
      <c r="FZ621" s="514"/>
      <c r="GA621" s="514"/>
      <c r="GB621" s="514"/>
      <c r="GC621" s="514"/>
      <c r="GD621" s="514"/>
      <c r="GE621" s="514"/>
      <c r="GF621" s="514"/>
      <c r="GG621" s="514"/>
      <c r="GH621" s="514"/>
      <c r="GI621" s="514"/>
      <c r="GJ621" s="514"/>
      <c r="GK621" s="514"/>
      <c r="GL621" s="514"/>
      <c r="GM621" s="514"/>
      <c r="GN621" s="514"/>
      <c r="GO621" s="514"/>
      <c r="GP621" s="514"/>
      <c r="GQ621" s="514"/>
      <c r="GR621" s="514"/>
      <c r="GS621" s="514"/>
      <c r="GT621" s="514"/>
      <c r="GU621" s="514"/>
      <c r="GV621" s="514"/>
      <c r="GW621" s="514"/>
      <c r="GX621" s="514"/>
      <c r="GY621" s="514"/>
      <c r="GZ621" s="514"/>
      <c r="HA621" s="514"/>
      <c r="HB621" s="514"/>
      <c r="HC621" s="514"/>
      <c r="HD621" s="514"/>
      <c r="HE621" s="514"/>
      <c r="HF621" s="514"/>
      <c r="HG621" s="514"/>
      <c r="HH621" s="514"/>
      <c r="HI621" s="514"/>
      <c r="HJ621" s="514"/>
      <c r="HK621" s="514"/>
      <c r="HL621" s="514"/>
      <c r="HM621" s="514"/>
      <c r="HN621" s="514"/>
      <c r="HO621" s="514"/>
      <c r="HP621" s="514"/>
      <c r="HQ621" s="514"/>
      <c r="HR621" s="514"/>
      <c r="HS621" s="514"/>
      <c r="HT621" s="514"/>
      <c r="HU621" s="514"/>
      <c r="HV621" s="514"/>
      <c r="HW621" s="514"/>
      <c r="HX621" s="514"/>
      <c r="HY621" s="514"/>
      <c r="HZ621" s="514"/>
      <c r="IA621" s="514"/>
      <c r="IB621" s="514"/>
      <c r="IC621" s="514"/>
      <c r="ID621" s="514"/>
      <c r="IE621" s="514"/>
      <c r="IF621" s="514"/>
      <c r="IG621" s="514"/>
      <c r="IH621" s="514"/>
      <c r="II621" s="514"/>
      <c r="IJ621" s="514"/>
      <c r="IK621" s="514"/>
      <c r="IL621" s="514"/>
      <c r="IM621" s="514"/>
      <c r="IN621" s="514"/>
      <c r="IO621" s="514"/>
      <c r="IP621" s="514"/>
      <c r="IQ621" s="514"/>
      <c r="IR621" s="514"/>
      <c r="IS621" s="514"/>
      <c r="IT621" s="514"/>
      <c r="IU621" s="514"/>
      <c r="IV621" s="514"/>
      <c r="IW621" s="549"/>
    </row>
    <row r="622" spans="1:257" ht="33" x14ac:dyDescent="0.25">
      <c r="A622" s="996">
        <f>A634</f>
        <v>48</v>
      </c>
      <c r="B622" s="507">
        <v>1</v>
      </c>
      <c r="C622" s="97" t="str">
        <f>IF(Proponentes!B613&gt;0,Proponentes!B613,"")</f>
        <v>UNION TEMPORAL A-O SED</v>
      </c>
      <c r="D622" s="335"/>
      <c r="E622" s="335" t="str">
        <f>Proponentes!D613</f>
        <v>AMCOVIT LTDA</v>
      </c>
      <c r="F622" s="334" t="s">
        <v>1963</v>
      </c>
      <c r="G622" s="341">
        <v>45216</v>
      </c>
      <c r="H622" s="335" t="s">
        <v>1631</v>
      </c>
      <c r="I622" s="335" t="s">
        <v>1538</v>
      </c>
      <c r="J622" s="341"/>
      <c r="K622" s="335"/>
      <c r="L622" s="335" t="str">
        <f>Proponentes!D614</f>
        <v>SEGURIDAD ONCORL LTDA.</v>
      </c>
      <c r="M622" s="334" t="s">
        <v>1964</v>
      </c>
      <c r="N622" s="341">
        <v>47275</v>
      </c>
      <c r="O622" s="335" t="s">
        <v>1631</v>
      </c>
      <c r="P622" s="335" t="s">
        <v>1538</v>
      </c>
      <c r="Q622" s="335"/>
      <c r="R622" s="335"/>
      <c r="S622" s="335"/>
      <c r="T622" s="334"/>
      <c r="U622" s="341"/>
      <c r="V622" s="335"/>
      <c r="W622" s="335"/>
      <c r="X622" s="341"/>
      <c r="Y622" s="335"/>
      <c r="Z622" s="335"/>
      <c r="AA622" s="334"/>
      <c r="AB622" s="341"/>
      <c r="AC622" s="335"/>
      <c r="AD622" s="335"/>
      <c r="AE622" s="341"/>
      <c r="AF622" s="335"/>
      <c r="AG622" s="97" t="str">
        <f t="shared" ref="AG622:AG633" si="1210">IF(E622="","",IF(K622=0,IF(R622=0,IF(Y622=0,IF(AF622=0,"CUMPLE","NO CUMPLE"),"NO CUMPLE"),"NO CUMPLE"),"NO CUMPLE"))</f>
        <v>CUMPLE</v>
      </c>
      <c r="AH622" s="993"/>
      <c r="AI622" s="335"/>
      <c r="AJ622" s="335" t="str">
        <f>IF(E622&gt;0,E622,"")</f>
        <v>AMCOVIT LTDA</v>
      </c>
      <c r="AK622" s="335" t="s">
        <v>1631</v>
      </c>
      <c r="AL622" s="334" t="s">
        <v>1963</v>
      </c>
      <c r="AM622" s="341">
        <v>45216</v>
      </c>
      <c r="AN622" s="335" t="s">
        <v>1538</v>
      </c>
      <c r="AO622" s="341"/>
      <c r="AP622" s="335"/>
      <c r="AQ622" s="335" t="s">
        <v>1965</v>
      </c>
      <c r="AR622" s="335" t="s">
        <v>1631</v>
      </c>
      <c r="AS622" s="334" t="s">
        <v>1964</v>
      </c>
      <c r="AT622" s="341">
        <v>47275</v>
      </c>
      <c r="AU622" s="335" t="s">
        <v>1538</v>
      </c>
      <c r="AV622" s="335"/>
      <c r="AW622" s="335"/>
      <c r="AX622" s="335"/>
      <c r="AY622" s="335"/>
      <c r="AZ622" s="334"/>
      <c r="BA622" s="335"/>
      <c r="BB622" s="335"/>
      <c r="BC622" s="335"/>
      <c r="BD622" s="335"/>
      <c r="BE622" s="335"/>
      <c r="BF622" s="335"/>
      <c r="BG622" s="334"/>
      <c r="BH622" s="335"/>
      <c r="BI622" s="335"/>
      <c r="BJ622" s="335"/>
      <c r="BK622" s="335"/>
      <c r="BL622" s="97" t="str">
        <f t="shared" ref="BL622" si="1211">IF(AJ622="","",IF(AP622=0,IF(AW622=0,IF(BD622=0,IF(BK622=0,"CUMPLE","NO CUMPLE"),"NO CUMPLE"),"NO CUMPLE"),"NO CUMPLE"))</f>
        <v>CUMPLE</v>
      </c>
      <c r="BM622" s="993"/>
      <c r="BN622" s="335" t="str">
        <f t="shared" ref="BN622:BN633" si="1212">IF(E622&gt;0,E622,"")</f>
        <v>AMCOVIT LTDA</v>
      </c>
      <c r="BO622" s="334"/>
      <c r="BP622" s="335"/>
      <c r="BQ622" s="335"/>
      <c r="BR622" s="335"/>
      <c r="BS622" s="335" t="str">
        <f t="shared" ref="BS622:BS633" si="1213">IF(L622&gt;0,L622,"")</f>
        <v>SEGURIDAD ONCORL LTDA.</v>
      </c>
      <c r="BT622" s="334"/>
      <c r="BU622" s="335"/>
      <c r="BV622" s="335"/>
      <c r="BW622" s="335"/>
      <c r="BX622" s="335" t="str">
        <f t="shared" ref="BX622:BX633" si="1214">IF(S622&gt;0,S622,"")</f>
        <v/>
      </c>
      <c r="BY622" s="334"/>
      <c r="BZ622" s="335"/>
      <c r="CA622" s="335"/>
      <c r="CB622" s="335"/>
      <c r="CC622" s="335" t="str">
        <f t="shared" ref="CC622:CC633" si="1215">IF(Z622&gt;0,Z622,"")</f>
        <v/>
      </c>
      <c r="CD622" s="334"/>
      <c r="CE622" s="335"/>
      <c r="CF622" s="335"/>
      <c r="CG622" s="335"/>
      <c r="CH622" s="997">
        <f>Proponentes!N613</f>
        <v>0</v>
      </c>
      <c r="CI622" s="97" t="str">
        <f t="shared" ref="CI622:CI633" si="1216">IF(BN622="","",IF(CJ622=0,"CUMPLE","NO CUMPLE"))</f>
        <v>CUMPLE</v>
      </c>
      <c r="CJ622" s="998"/>
      <c r="CK622" s="335"/>
      <c r="CL622" s="97" t="str">
        <f t="shared" ref="CL622:CL633" si="1217">IF(E622&gt;0,E622,"")</f>
        <v>AMCOVIT LTDA</v>
      </c>
      <c r="CM622" s="509" t="s">
        <v>332</v>
      </c>
      <c r="CN622" s="335" t="s">
        <v>1538</v>
      </c>
      <c r="CO622" s="335" t="s">
        <v>1631</v>
      </c>
      <c r="CP622" s="335"/>
      <c r="CQ622" s="335" t="s">
        <v>1965</v>
      </c>
      <c r="CR622" s="334" t="s">
        <v>319</v>
      </c>
      <c r="CS622" s="335" t="s">
        <v>1538</v>
      </c>
      <c r="CT622" s="335" t="s">
        <v>1631</v>
      </c>
      <c r="CU622" s="335"/>
      <c r="CV622" s="97"/>
      <c r="CW622" s="334"/>
      <c r="CX622" s="335"/>
      <c r="CY622" s="335"/>
      <c r="CZ622" s="335"/>
      <c r="DA622" s="97"/>
      <c r="DB622" s="334"/>
      <c r="DC622" s="335"/>
      <c r="DD622" s="335"/>
      <c r="DE622" s="335"/>
      <c r="DF622" s="97" t="str">
        <f t="shared" ref="DF622:DF633" si="1218">IF(CL622="","",IF(CP622=0,IF(CU622=0,IF(CZ622=0,IF(DE622=0,"CUMPLE","NO CUMPLE"),"NO CUMPLE"),"NO CUMPLE"),"NO CUMPLE"))</f>
        <v>CUMPLE</v>
      </c>
      <c r="DG622" s="993"/>
      <c r="DH622" s="335"/>
      <c r="DI622" s="97" t="str">
        <f t="shared" ref="DI622" si="1219">IF(E622&gt;0,E622,"")</f>
        <v>AMCOVIT LTDA</v>
      </c>
      <c r="DJ622" s="334" t="s">
        <v>332</v>
      </c>
      <c r="DK622" s="335" t="s">
        <v>1631</v>
      </c>
      <c r="DL622" s="335"/>
      <c r="DM622" s="335" t="s">
        <v>1965</v>
      </c>
      <c r="DN622" s="334" t="s">
        <v>315</v>
      </c>
      <c r="DO622" s="335" t="s">
        <v>1631</v>
      </c>
      <c r="DP622" s="335"/>
      <c r="DQ622" s="97"/>
      <c r="DR622" s="334"/>
      <c r="DS622" s="335"/>
      <c r="DT622" s="335"/>
      <c r="DU622" s="97"/>
      <c r="DV622" s="334"/>
      <c r="DW622" s="335"/>
      <c r="DX622" s="335"/>
      <c r="DY622" s="97" t="str">
        <f t="shared" ref="DY622:DY631" si="1220">IF(DI622="","",IF(DL622=0,IF(DP622=0,IF(DT622=0,IF(DX622=0,"CUMPLE","NO CUMPLE"),"NO CUMPLE"),"NO CUMPLE"),"NO CUMPLE"))</f>
        <v>CUMPLE</v>
      </c>
      <c r="DZ622" s="998"/>
      <c r="EA622" s="335"/>
      <c r="EB622" s="97" t="str">
        <f t="shared" ref="EB622:EB633" si="1221">IF(E622&gt;0,E622,"")</f>
        <v>AMCOVIT LTDA</v>
      </c>
      <c r="EC622" s="334" t="s">
        <v>744</v>
      </c>
      <c r="ED622" s="335" t="s">
        <v>1631</v>
      </c>
      <c r="EE622" s="335"/>
      <c r="EF622" s="335" t="s">
        <v>1965</v>
      </c>
      <c r="EG622" s="334" t="s">
        <v>1966</v>
      </c>
      <c r="EH622" s="335" t="s">
        <v>1631</v>
      </c>
      <c r="EI622" s="335"/>
      <c r="EJ622" s="97"/>
      <c r="EK622" s="334"/>
      <c r="EL622" s="335"/>
      <c r="EM622" s="335"/>
      <c r="EN622" s="97"/>
      <c r="EO622" s="334"/>
      <c r="EP622" s="335"/>
      <c r="EQ622" s="335"/>
      <c r="ER622" s="97" t="str">
        <f t="shared" ref="ER622:ER633" si="1222">IF(EB622="","",IF(EE622=0,IF(EI622=0,IF(EM622=0,IF(EQ622=0,"CUMPLE","NO CUMPLE"),"NO CUMPLE"),"NO CUMPLE"),"NO CUMPLE"))</f>
        <v>CUMPLE</v>
      </c>
      <c r="ES622" s="993"/>
      <c r="ET622" s="335"/>
      <c r="EU622" s="97" t="str">
        <f t="shared" ref="EU622:EU633" si="1223">IF(E622&gt;0,E622,"")</f>
        <v>AMCOVIT LTDA</v>
      </c>
      <c r="EV622" s="334" t="s">
        <v>1651</v>
      </c>
      <c r="EW622" s="335" t="s">
        <v>1631</v>
      </c>
      <c r="EX622" s="335"/>
      <c r="EY622" s="335" t="s">
        <v>1965</v>
      </c>
      <c r="EZ622" s="334" t="s">
        <v>1967</v>
      </c>
      <c r="FA622" s="335" t="s">
        <v>1631</v>
      </c>
      <c r="FB622" s="335"/>
      <c r="FC622" s="97"/>
      <c r="FD622" s="334"/>
      <c r="FE622" s="335"/>
      <c r="FF622" s="335"/>
      <c r="FG622" s="97"/>
      <c r="FH622" s="334"/>
      <c r="FI622" s="335"/>
      <c r="FJ622" s="335"/>
      <c r="FK622" s="97" t="str">
        <f t="shared" ref="FK622:FK633" si="1224">IF(EU622="","",IF(EX622=0,IF(FB622=0,IF(FF622=0,IF(FJ622=0,"CUMPLE","NO CUMPLE"),"NO CUMPLE"),"NO CUMPLE"),"NO CUMPLE"))</f>
        <v>CUMPLE</v>
      </c>
      <c r="FL622" s="993"/>
      <c r="FM622" s="335"/>
      <c r="FN622" s="97" t="str">
        <f t="shared" ref="FN622:FN633" si="1225">IF(E622&gt;0,E622,"")</f>
        <v>AMCOVIT LTDA</v>
      </c>
      <c r="FO622" s="334" t="s">
        <v>879</v>
      </c>
      <c r="FP622" s="335"/>
      <c r="FQ622" s="335" t="s">
        <v>1965</v>
      </c>
      <c r="FR622" s="334" t="s">
        <v>1968</v>
      </c>
      <c r="FS622" s="335"/>
      <c r="FT622" s="97"/>
      <c r="FU622" s="334"/>
      <c r="FV622" s="335"/>
      <c r="FW622" s="97"/>
      <c r="FX622" s="334"/>
      <c r="FY622" s="335"/>
      <c r="FZ622" s="97" t="str">
        <f t="shared" ref="FZ622:FZ633" si="1226">IF(FN622="","",IF(FP622=0,IF(FS622=0,IF(FV622=0,IF(FY622=0,"CUMPLE","NO CUMPLE"),"NO CUMPLE"),"NO CUMPLE"),"NO CUMPLE"))</f>
        <v>CUMPLE</v>
      </c>
      <c r="GA622" s="993"/>
      <c r="GB622" s="335"/>
      <c r="GC622" s="510" t="str">
        <f>IF(E622&gt;0,E622,"")</f>
        <v>AMCOVIT LTDA</v>
      </c>
      <c r="GD622" s="336" t="s">
        <v>756</v>
      </c>
      <c r="GE622" s="337" t="s">
        <v>1538</v>
      </c>
      <c r="GF622" s="337" t="s">
        <v>1969</v>
      </c>
      <c r="GG622" s="337"/>
      <c r="GH622" s="337"/>
      <c r="GI622" s="335" t="s">
        <v>1965</v>
      </c>
      <c r="GJ622" s="336" t="s">
        <v>1898</v>
      </c>
      <c r="GK622" s="337" t="s">
        <v>1631</v>
      </c>
      <c r="GL622" s="337"/>
      <c r="GM622" s="337"/>
      <c r="GN622" s="337"/>
      <c r="GO622" s="510"/>
      <c r="GP622" s="336"/>
      <c r="GQ622" s="337"/>
      <c r="GR622" s="337"/>
      <c r="GS622" s="337"/>
      <c r="GT622" s="337"/>
      <c r="GU622" s="510"/>
      <c r="GV622" s="336"/>
      <c r="GW622" s="337"/>
      <c r="GX622" s="337"/>
      <c r="GY622" s="337"/>
      <c r="GZ622" s="336"/>
      <c r="HA622" s="510" t="str">
        <f t="shared" ref="HA622:HA633" si="1227">IF(GC622="","",IF(GH622=0,IF(GN622=0,IF(GT622=0,IF(GZ622=0,"CUMPLE","NO CUMPLE"),"NO CUMPLE"),"NO CUMPLE"),"NO CUMPLE"))</f>
        <v>CUMPLE</v>
      </c>
      <c r="HB622" s="994"/>
      <c r="HC622" s="337"/>
      <c r="HD622" s="510" t="str">
        <f t="shared" ref="HD622:HD633" si="1228">IF(E622&gt;0,E622,"")</f>
        <v>AMCOVIT LTDA</v>
      </c>
      <c r="HE622" s="336" t="s">
        <v>1970</v>
      </c>
      <c r="HF622" s="337" t="s">
        <v>1631</v>
      </c>
      <c r="HG622" s="337" t="s">
        <v>1631</v>
      </c>
      <c r="HH622" s="336"/>
      <c r="HI622" s="335" t="s">
        <v>1965</v>
      </c>
      <c r="HJ622" s="336" t="s">
        <v>1971</v>
      </c>
      <c r="HK622" s="337" t="s">
        <v>1631</v>
      </c>
      <c r="HL622" s="337" t="s">
        <v>1631</v>
      </c>
      <c r="HM622" s="336"/>
      <c r="HN622" s="510"/>
      <c r="HO622" s="336"/>
      <c r="HP622" s="337"/>
      <c r="HQ622" s="337"/>
      <c r="HR622" s="337"/>
      <c r="HS622" s="510"/>
      <c r="HT622" s="336"/>
      <c r="HU622" s="337"/>
      <c r="HV622" s="337"/>
      <c r="HW622" s="337"/>
      <c r="HX622" s="97" t="str">
        <f t="shared" ref="HX622:HX633" si="1229">IF(HD622="","",IF(HH622=0,IF(HM622=0,IF(HR622=0,IF(HW622=0,"CUMPLE","NO CUMPLE"),"NO CUMPLE"),"NO CUMPLE"),"NO CUMPLE"))</f>
        <v>CUMPLE</v>
      </c>
      <c r="HY622" s="994"/>
      <c r="HZ622" s="337"/>
      <c r="IA622" s="510" t="str">
        <f t="shared" ref="IA622:IA633" si="1230">IF(E622&gt;0,E622,"")</f>
        <v>AMCOVIT LTDA</v>
      </c>
      <c r="IB622" s="336" t="s">
        <v>332</v>
      </c>
      <c r="IC622" s="337" t="s">
        <v>1631</v>
      </c>
      <c r="ID622" s="337"/>
      <c r="IE622" s="335" t="s">
        <v>1965</v>
      </c>
      <c r="IF622" s="336" t="s">
        <v>321</v>
      </c>
      <c r="IG622" s="337" t="s">
        <v>1631</v>
      </c>
      <c r="IH622" s="337"/>
      <c r="II622" s="510"/>
      <c r="IJ622" s="336"/>
      <c r="IK622" s="337"/>
      <c r="IL622" s="337"/>
      <c r="IM622" s="510"/>
      <c r="IN622" s="336"/>
      <c r="IO622" s="337"/>
      <c r="IP622" s="337"/>
      <c r="IQ622" s="97" t="str">
        <f t="shared" ref="IQ622:IQ633" si="1231">IF(IA622="","",IF(ID622=0,IF(IH622=0,IF(IL622=0,IF(IP622=0,"CUMPLE","NO CUMPLE"),"NO CUMPLE"),"NO CUMPLE"),"NO CUMPLE"))</f>
        <v>CUMPLE</v>
      </c>
      <c r="IR622" s="994"/>
      <c r="IS622" s="337"/>
      <c r="IT622" s="337" t="s">
        <v>1631</v>
      </c>
      <c r="IU622" s="337">
        <v>1</v>
      </c>
      <c r="IV622" s="510" t="str">
        <f t="shared" si="1208"/>
        <v>CUMPLE</v>
      </c>
      <c r="IW622" s="995"/>
    </row>
    <row r="623" spans="1:257" x14ac:dyDescent="0.25">
      <c r="A623" s="996"/>
      <c r="B623" s="507">
        <v>2</v>
      </c>
      <c r="C623" s="97" t="str">
        <f>IF(Proponentes!B614&gt;0,Proponentes!B614,"")</f>
        <v/>
      </c>
      <c r="D623" s="335"/>
      <c r="E623" s="335"/>
      <c r="F623" s="334"/>
      <c r="G623" s="335"/>
      <c r="H623" s="335"/>
      <c r="I623" s="335"/>
      <c r="J623" s="335"/>
      <c r="K623" s="335"/>
      <c r="L623" s="335"/>
      <c r="M623" s="334"/>
      <c r="N623" s="335"/>
      <c r="O623" s="335"/>
      <c r="P623" s="335"/>
      <c r="Q623" s="335"/>
      <c r="R623" s="335"/>
      <c r="S623" s="335"/>
      <c r="T623" s="334"/>
      <c r="U623" s="335"/>
      <c r="V623" s="335"/>
      <c r="W623" s="335"/>
      <c r="X623" s="335"/>
      <c r="Y623" s="335"/>
      <c r="Z623" s="335"/>
      <c r="AA623" s="334"/>
      <c r="AB623" s="335"/>
      <c r="AC623" s="335"/>
      <c r="AD623" s="335"/>
      <c r="AE623" s="335"/>
      <c r="AF623" s="335"/>
      <c r="AG623" s="97" t="str">
        <f t="shared" si="1210"/>
        <v/>
      </c>
      <c r="AH623" s="993"/>
      <c r="AI623" s="335"/>
      <c r="AJ623" s="335" t="str">
        <f t="shared" ref="AJ623:AJ633" si="1232">IF(E623&gt;0,E623,"")</f>
        <v/>
      </c>
      <c r="AK623" s="335"/>
      <c r="AL623" s="334"/>
      <c r="AM623" s="335"/>
      <c r="AN623" s="335"/>
      <c r="AO623" s="335"/>
      <c r="AP623" s="335"/>
      <c r="AQ623" s="335"/>
      <c r="AR623" s="335"/>
      <c r="AS623" s="334"/>
      <c r="AT623" s="335"/>
      <c r="AU623" s="335"/>
      <c r="AV623" s="335"/>
      <c r="AW623" s="335"/>
      <c r="AX623" s="335"/>
      <c r="AY623" s="335"/>
      <c r="AZ623" s="334"/>
      <c r="BA623" s="335"/>
      <c r="BB623" s="335"/>
      <c r="BC623" s="335"/>
      <c r="BD623" s="335"/>
      <c r="BE623" s="335"/>
      <c r="BF623" s="335"/>
      <c r="BG623" s="334"/>
      <c r="BH623" s="335"/>
      <c r="BI623" s="335"/>
      <c r="BJ623" s="335"/>
      <c r="BK623" s="335"/>
      <c r="BL623" s="97" t="str">
        <f t="shared" si="1186"/>
        <v/>
      </c>
      <c r="BM623" s="993"/>
      <c r="BN623" s="335" t="str">
        <f t="shared" si="1212"/>
        <v/>
      </c>
      <c r="BO623" s="334"/>
      <c r="BP623" s="335"/>
      <c r="BQ623" s="335"/>
      <c r="BR623" s="335"/>
      <c r="BS623" s="335" t="str">
        <f t="shared" si="1213"/>
        <v/>
      </c>
      <c r="BT623" s="334"/>
      <c r="BU623" s="335"/>
      <c r="BV623" s="335"/>
      <c r="BW623" s="335"/>
      <c r="BX623" s="335" t="str">
        <f t="shared" si="1214"/>
        <v/>
      </c>
      <c r="BY623" s="334"/>
      <c r="BZ623" s="335"/>
      <c r="CA623" s="335"/>
      <c r="CB623" s="335"/>
      <c r="CC623" s="335" t="str">
        <f t="shared" si="1215"/>
        <v/>
      </c>
      <c r="CD623" s="334"/>
      <c r="CE623" s="335"/>
      <c r="CF623" s="335"/>
      <c r="CG623" s="335"/>
      <c r="CH623" s="997"/>
      <c r="CI623" s="97" t="str">
        <f t="shared" si="1216"/>
        <v/>
      </c>
      <c r="CJ623" s="998"/>
      <c r="CK623" s="335"/>
      <c r="CL623" s="97" t="str">
        <f t="shared" si="1217"/>
        <v/>
      </c>
      <c r="CM623" s="334"/>
      <c r="CN623" s="335"/>
      <c r="CO623" s="335"/>
      <c r="CP623" s="335"/>
      <c r="CQ623" s="97"/>
      <c r="CR623" s="334"/>
      <c r="CS623" s="335"/>
      <c r="CT623" s="335"/>
      <c r="CU623" s="335"/>
      <c r="CV623" s="97"/>
      <c r="CW623" s="334"/>
      <c r="CX623" s="335"/>
      <c r="CY623" s="335"/>
      <c r="CZ623" s="335"/>
      <c r="DA623" s="97"/>
      <c r="DB623" s="334"/>
      <c r="DC623" s="335"/>
      <c r="DD623" s="335"/>
      <c r="DE623" s="335"/>
      <c r="DF623" s="97" t="str">
        <f t="shared" si="1218"/>
        <v/>
      </c>
      <c r="DG623" s="993"/>
      <c r="DH623" s="335"/>
      <c r="DI623" s="97" t="str">
        <f t="shared" si="1194"/>
        <v/>
      </c>
      <c r="DJ623" s="334"/>
      <c r="DK623" s="335"/>
      <c r="DL623" s="335"/>
      <c r="DM623" s="97"/>
      <c r="DN623" s="334"/>
      <c r="DO623" s="335"/>
      <c r="DP623" s="335"/>
      <c r="DQ623" s="97"/>
      <c r="DR623" s="334"/>
      <c r="DS623" s="335"/>
      <c r="DT623" s="335"/>
      <c r="DU623" s="97"/>
      <c r="DV623" s="334"/>
      <c r="DW623" s="335"/>
      <c r="DX623" s="335"/>
      <c r="DY623" s="97" t="str">
        <f t="shared" si="1220"/>
        <v/>
      </c>
      <c r="DZ623" s="998"/>
      <c r="EA623" s="335"/>
      <c r="EB623" s="97" t="str">
        <f t="shared" si="1221"/>
        <v/>
      </c>
      <c r="EC623" s="334"/>
      <c r="ED623" s="335"/>
      <c r="EE623" s="335"/>
      <c r="EF623" s="97"/>
      <c r="EG623" s="334"/>
      <c r="EH623" s="335"/>
      <c r="EI623" s="335"/>
      <c r="EJ623" s="97"/>
      <c r="EK623" s="334"/>
      <c r="EL623" s="335"/>
      <c r="EM623" s="335"/>
      <c r="EN623" s="97"/>
      <c r="EO623" s="334"/>
      <c r="EP623" s="335"/>
      <c r="EQ623" s="335"/>
      <c r="ER623" s="97" t="str">
        <f t="shared" si="1222"/>
        <v/>
      </c>
      <c r="ES623" s="993"/>
      <c r="ET623" s="335"/>
      <c r="EU623" s="97" t="str">
        <f t="shared" si="1223"/>
        <v/>
      </c>
      <c r="EV623" s="334"/>
      <c r="EW623" s="335"/>
      <c r="EX623" s="335"/>
      <c r="EY623" s="97"/>
      <c r="EZ623" s="334"/>
      <c r="FA623" s="335"/>
      <c r="FB623" s="335"/>
      <c r="FC623" s="97"/>
      <c r="FD623" s="334"/>
      <c r="FE623" s="335"/>
      <c r="FF623" s="335"/>
      <c r="FG623" s="97"/>
      <c r="FH623" s="334"/>
      <c r="FI623" s="335"/>
      <c r="FJ623" s="335"/>
      <c r="FK623" s="97" t="str">
        <f t="shared" si="1224"/>
        <v/>
      </c>
      <c r="FL623" s="993"/>
      <c r="FM623" s="335"/>
      <c r="FN623" s="97" t="str">
        <f t="shared" si="1225"/>
        <v/>
      </c>
      <c r="FO623" s="334"/>
      <c r="FP623" s="335"/>
      <c r="FQ623" s="97"/>
      <c r="FR623" s="334"/>
      <c r="FS623" s="335"/>
      <c r="FT623" s="97"/>
      <c r="FU623" s="334"/>
      <c r="FV623" s="335"/>
      <c r="FW623" s="97"/>
      <c r="FX623" s="334"/>
      <c r="FY623" s="335"/>
      <c r="FZ623" s="97" t="str">
        <f t="shared" si="1226"/>
        <v/>
      </c>
      <c r="GA623" s="993"/>
      <c r="GB623" s="335"/>
      <c r="GC623" s="510" t="str">
        <f t="shared" ref="GC623:GC633" si="1233">IF(E623&gt;0,E623,"")</f>
        <v/>
      </c>
      <c r="GD623" s="336"/>
      <c r="GE623" s="337"/>
      <c r="GF623" s="337"/>
      <c r="GG623" s="337"/>
      <c r="GH623" s="337"/>
      <c r="GI623" s="510"/>
      <c r="GJ623" s="336"/>
      <c r="GK623" s="337"/>
      <c r="GL623" s="337"/>
      <c r="GM623" s="337"/>
      <c r="GN623" s="337"/>
      <c r="GO623" s="510"/>
      <c r="GP623" s="336"/>
      <c r="GQ623" s="337"/>
      <c r="GR623" s="337"/>
      <c r="GS623" s="337"/>
      <c r="GT623" s="337"/>
      <c r="GU623" s="510"/>
      <c r="GV623" s="336"/>
      <c r="GW623" s="337"/>
      <c r="GX623" s="337"/>
      <c r="GY623" s="337"/>
      <c r="GZ623" s="336"/>
      <c r="HA623" s="510" t="str">
        <f t="shared" si="1227"/>
        <v/>
      </c>
      <c r="HB623" s="994"/>
      <c r="HC623" s="337"/>
      <c r="HD623" s="510" t="str">
        <f t="shared" si="1228"/>
        <v/>
      </c>
      <c r="HE623" s="336"/>
      <c r="HF623" s="337"/>
      <c r="HG623" s="337"/>
      <c r="HH623" s="336"/>
      <c r="HI623" s="510"/>
      <c r="HJ623" s="336"/>
      <c r="HK623" s="337"/>
      <c r="HL623" s="337"/>
      <c r="HM623" s="336"/>
      <c r="HN623" s="510"/>
      <c r="HO623" s="336"/>
      <c r="HP623" s="337"/>
      <c r="HQ623" s="337"/>
      <c r="HR623" s="337"/>
      <c r="HS623" s="510"/>
      <c r="HT623" s="336"/>
      <c r="HU623" s="337"/>
      <c r="HV623" s="337"/>
      <c r="HW623" s="337"/>
      <c r="HX623" s="97" t="str">
        <f t="shared" si="1229"/>
        <v/>
      </c>
      <c r="HY623" s="994"/>
      <c r="HZ623" s="337"/>
      <c r="IA623" s="510" t="str">
        <f t="shared" si="1230"/>
        <v/>
      </c>
      <c r="IB623" s="336"/>
      <c r="IC623" s="337"/>
      <c r="ID623" s="337"/>
      <c r="IE623" s="510"/>
      <c r="IF623" s="336"/>
      <c r="IG623" s="337"/>
      <c r="IH623" s="337"/>
      <c r="II623" s="510"/>
      <c r="IJ623" s="336"/>
      <c r="IK623" s="337"/>
      <c r="IL623" s="337"/>
      <c r="IM623" s="510"/>
      <c r="IN623" s="336"/>
      <c r="IO623" s="337"/>
      <c r="IP623" s="337"/>
      <c r="IQ623" s="97" t="str">
        <f t="shared" si="1231"/>
        <v/>
      </c>
      <c r="IR623" s="994"/>
      <c r="IS623" s="337"/>
      <c r="IT623" s="337"/>
      <c r="IU623" s="337"/>
      <c r="IV623" s="510" t="str">
        <f t="shared" ref="IV623:IV633" si="1234">IF(IT623&lt;&gt;"",IF(IT623="SI","CUMPLE","NO CUMPLE"),"")</f>
        <v/>
      </c>
      <c r="IW623" s="995"/>
    </row>
    <row r="624" spans="1:257" x14ac:dyDescent="0.25">
      <c r="A624" s="996"/>
      <c r="B624" s="507">
        <v>3</v>
      </c>
      <c r="C624" s="97" t="str">
        <f>IF(Proponentes!B615&gt;0,Proponentes!B615,"")</f>
        <v/>
      </c>
      <c r="D624" s="335"/>
      <c r="E624" s="335"/>
      <c r="F624" s="334"/>
      <c r="G624" s="335"/>
      <c r="H624" s="335"/>
      <c r="I624" s="335"/>
      <c r="J624" s="335"/>
      <c r="K624" s="335"/>
      <c r="L624" s="335"/>
      <c r="M624" s="334"/>
      <c r="N624" s="335"/>
      <c r="O624" s="335"/>
      <c r="P624" s="335"/>
      <c r="Q624" s="335"/>
      <c r="R624" s="335"/>
      <c r="S624" s="335"/>
      <c r="T624" s="334"/>
      <c r="U624" s="335"/>
      <c r="V624" s="335"/>
      <c r="W624" s="335"/>
      <c r="X624" s="335"/>
      <c r="Y624" s="335"/>
      <c r="Z624" s="335"/>
      <c r="AA624" s="334"/>
      <c r="AB624" s="335"/>
      <c r="AC624" s="335"/>
      <c r="AD624" s="335"/>
      <c r="AE624" s="335"/>
      <c r="AF624" s="335"/>
      <c r="AG624" s="97" t="str">
        <f t="shared" si="1210"/>
        <v/>
      </c>
      <c r="AH624" s="993"/>
      <c r="AI624" s="335"/>
      <c r="AJ624" s="335" t="str">
        <f t="shared" si="1232"/>
        <v/>
      </c>
      <c r="AK624" s="335"/>
      <c r="AL624" s="334"/>
      <c r="AM624" s="335"/>
      <c r="AN624" s="335"/>
      <c r="AO624" s="335"/>
      <c r="AP624" s="335"/>
      <c r="AQ624" s="335"/>
      <c r="AR624" s="335"/>
      <c r="AS624" s="334"/>
      <c r="AT624" s="335"/>
      <c r="AU624" s="335"/>
      <c r="AV624" s="335"/>
      <c r="AW624" s="335"/>
      <c r="AX624" s="335"/>
      <c r="AY624" s="335"/>
      <c r="AZ624" s="334"/>
      <c r="BA624" s="335"/>
      <c r="BB624" s="335"/>
      <c r="BC624" s="335"/>
      <c r="BD624" s="335"/>
      <c r="BE624" s="335"/>
      <c r="BF624" s="335"/>
      <c r="BG624" s="334"/>
      <c r="BH624" s="335"/>
      <c r="BI624" s="335"/>
      <c r="BJ624" s="335"/>
      <c r="BK624" s="335"/>
      <c r="BL624" s="97" t="str">
        <f t="shared" si="1186"/>
        <v/>
      </c>
      <c r="BM624" s="993"/>
      <c r="BN624" s="335" t="str">
        <f t="shared" si="1212"/>
        <v/>
      </c>
      <c r="BO624" s="334"/>
      <c r="BP624" s="335"/>
      <c r="BQ624" s="335"/>
      <c r="BR624" s="335"/>
      <c r="BS624" s="335" t="str">
        <f t="shared" si="1213"/>
        <v/>
      </c>
      <c r="BT624" s="334"/>
      <c r="BU624" s="335"/>
      <c r="BV624" s="335"/>
      <c r="BW624" s="335"/>
      <c r="BX624" s="335" t="str">
        <f t="shared" si="1214"/>
        <v/>
      </c>
      <c r="BY624" s="334"/>
      <c r="BZ624" s="335"/>
      <c r="CA624" s="335"/>
      <c r="CB624" s="335"/>
      <c r="CC624" s="335" t="str">
        <f t="shared" si="1215"/>
        <v/>
      </c>
      <c r="CD624" s="334"/>
      <c r="CE624" s="335"/>
      <c r="CF624" s="335"/>
      <c r="CG624" s="335"/>
      <c r="CH624" s="997"/>
      <c r="CI624" s="97" t="str">
        <f t="shared" si="1216"/>
        <v/>
      </c>
      <c r="CJ624" s="998"/>
      <c r="CK624" s="335"/>
      <c r="CL624" s="97" t="str">
        <f t="shared" si="1217"/>
        <v/>
      </c>
      <c r="CM624" s="334"/>
      <c r="CN624" s="335"/>
      <c r="CO624" s="335"/>
      <c r="CP624" s="335"/>
      <c r="CQ624" s="97"/>
      <c r="CR624" s="334"/>
      <c r="CS624" s="335"/>
      <c r="CT624" s="335"/>
      <c r="CU624" s="335"/>
      <c r="CV624" s="97"/>
      <c r="CW624" s="334"/>
      <c r="CX624" s="335"/>
      <c r="CY624" s="335"/>
      <c r="CZ624" s="335"/>
      <c r="DA624" s="97"/>
      <c r="DB624" s="334"/>
      <c r="DC624" s="335"/>
      <c r="DD624" s="335"/>
      <c r="DE624" s="335"/>
      <c r="DF624" s="97" t="str">
        <f t="shared" si="1218"/>
        <v/>
      </c>
      <c r="DG624" s="993"/>
      <c r="DH624" s="335"/>
      <c r="DI624" s="97" t="str">
        <f t="shared" si="1194"/>
        <v/>
      </c>
      <c r="DJ624" s="334"/>
      <c r="DK624" s="335"/>
      <c r="DL624" s="335"/>
      <c r="DM624" s="97"/>
      <c r="DN624" s="334"/>
      <c r="DO624" s="335"/>
      <c r="DP624" s="335"/>
      <c r="DQ624" s="97"/>
      <c r="DR624" s="334"/>
      <c r="DS624" s="335"/>
      <c r="DT624" s="335"/>
      <c r="DU624" s="97"/>
      <c r="DV624" s="334"/>
      <c r="DW624" s="335"/>
      <c r="DX624" s="335"/>
      <c r="DY624" s="97" t="str">
        <f t="shared" si="1220"/>
        <v/>
      </c>
      <c r="DZ624" s="998"/>
      <c r="EA624" s="335"/>
      <c r="EB624" s="97" t="str">
        <f t="shared" si="1221"/>
        <v/>
      </c>
      <c r="EC624" s="334"/>
      <c r="ED624" s="335"/>
      <c r="EE624" s="335"/>
      <c r="EF624" s="97"/>
      <c r="EG624" s="334"/>
      <c r="EH624" s="335"/>
      <c r="EI624" s="335"/>
      <c r="EJ624" s="97"/>
      <c r="EK624" s="334"/>
      <c r="EL624" s="335"/>
      <c r="EM624" s="335"/>
      <c r="EN624" s="97"/>
      <c r="EO624" s="334"/>
      <c r="EP624" s="335"/>
      <c r="EQ624" s="335"/>
      <c r="ER624" s="97" t="str">
        <f t="shared" si="1222"/>
        <v/>
      </c>
      <c r="ES624" s="993"/>
      <c r="ET624" s="335"/>
      <c r="EU624" s="97" t="str">
        <f t="shared" si="1223"/>
        <v/>
      </c>
      <c r="EV624" s="334"/>
      <c r="EW624" s="335"/>
      <c r="EX624" s="335"/>
      <c r="EY624" s="97"/>
      <c r="EZ624" s="334"/>
      <c r="FA624" s="335"/>
      <c r="FB624" s="335"/>
      <c r="FC624" s="97"/>
      <c r="FD624" s="334"/>
      <c r="FE624" s="335"/>
      <c r="FF624" s="335"/>
      <c r="FG624" s="97"/>
      <c r="FH624" s="334"/>
      <c r="FI624" s="335"/>
      <c r="FJ624" s="335"/>
      <c r="FK624" s="97" t="str">
        <f t="shared" si="1224"/>
        <v/>
      </c>
      <c r="FL624" s="993"/>
      <c r="FM624" s="335"/>
      <c r="FN624" s="97" t="str">
        <f t="shared" si="1225"/>
        <v/>
      </c>
      <c r="FO624" s="334"/>
      <c r="FP624" s="335"/>
      <c r="FQ624" s="97"/>
      <c r="FR624" s="334"/>
      <c r="FS624" s="335"/>
      <c r="FT624" s="97"/>
      <c r="FU624" s="334"/>
      <c r="FV624" s="335"/>
      <c r="FW624" s="97"/>
      <c r="FX624" s="334"/>
      <c r="FY624" s="335"/>
      <c r="FZ624" s="97" t="str">
        <f t="shared" si="1226"/>
        <v/>
      </c>
      <c r="GA624" s="993"/>
      <c r="GB624" s="335"/>
      <c r="GC624" s="510" t="str">
        <f>IF(E624&gt;0,E624,"")</f>
        <v/>
      </c>
      <c r="GD624" s="336"/>
      <c r="GE624" s="337"/>
      <c r="GF624" s="337"/>
      <c r="GG624" s="337"/>
      <c r="GH624" s="337"/>
      <c r="GI624" s="510"/>
      <c r="GJ624" s="336"/>
      <c r="GK624" s="337"/>
      <c r="GL624" s="337"/>
      <c r="GM624" s="337"/>
      <c r="GN624" s="337"/>
      <c r="GO624" s="510"/>
      <c r="GP624" s="336"/>
      <c r="GQ624" s="337"/>
      <c r="GR624" s="337"/>
      <c r="GS624" s="337"/>
      <c r="GT624" s="337"/>
      <c r="GU624" s="510"/>
      <c r="GV624" s="336"/>
      <c r="GW624" s="337"/>
      <c r="GX624" s="337"/>
      <c r="GY624" s="337"/>
      <c r="GZ624" s="336"/>
      <c r="HA624" s="510" t="str">
        <f t="shared" si="1227"/>
        <v/>
      </c>
      <c r="HB624" s="994"/>
      <c r="HC624" s="337"/>
      <c r="HD624" s="510" t="str">
        <f t="shared" si="1228"/>
        <v/>
      </c>
      <c r="HE624" s="336"/>
      <c r="HF624" s="337"/>
      <c r="HG624" s="337"/>
      <c r="HH624" s="336"/>
      <c r="HI624" s="510"/>
      <c r="HJ624" s="336"/>
      <c r="HK624" s="337"/>
      <c r="HL624" s="337"/>
      <c r="HM624" s="336"/>
      <c r="HN624" s="510"/>
      <c r="HO624" s="336"/>
      <c r="HP624" s="337"/>
      <c r="HQ624" s="337"/>
      <c r="HR624" s="337"/>
      <c r="HS624" s="510"/>
      <c r="HT624" s="336"/>
      <c r="HU624" s="337"/>
      <c r="HV624" s="337"/>
      <c r="HW624" s="337"/>
      <c r="HX624" s="97" t="str">
        <f t="shared" si="1229"/>
        <v/>
      </c>
      <c r="HY624" s="994"/>
      <c r="HZ624" s="337"/>
      <c r="IA624" s="510" t="str">
        <f t="shared" si="1230"/>
        <v/>
      </c>
      <c r="IB624" s="336"/>
      <c r="IC624" s="337"/>
      <c r="ID624" s="337"/>
      <c r="IE624" s="510"/>
      <c r="IF624" s="336"/>
      <c r="IG624" s="337"/>
      <c r="IH624" s="337"/>
      <c r="II624" s="510"/>
      <c r="IJ624" s="336"/>
      <c r="IK624" s="337"/>
      <c r="IL624" s="337"/>
      <c r="IM624" s="510"/>
      <c r="IN624" s="336"/>
      <c r="IO624" s="337"/>
      <c r="IP624" s="337"/>
      <c r="IQ624" s="97" t="str">
        <f t="shared" si="1231"/>
        <v/>
      </c>
      <c r="IR624" s="994"/>
      <c r="IS624" s="337"/>
      <c r="IT624" s="337"/>
      <c r="IU624" s="337"/>
      <c r="IV624" s="510" t="str">
        <f t="shared" si="1234"/>
        <v/>
      </c>
      <c r="IW624" s="995"/>
    </row>
    <row r="625" spans="1:257" x14ac:dyDescent="0.25">
      <c r="A625" s="996"/>
      <c r="B625" s="507">
        <v>4</v>
      </c>
      <c r="C625" s="97" t="str">
        <f>IF(Proponentes!B616&gt;0,Proponentes!B616,"")</f>
        <v/>
      </c>
      <c r="D625" s="335"/>
      <c r="E625" s="335"/>
      <c r="F625" s="334"/>
      <c r="G625" s="335"/>
      <c r="H625" s="335"/>
      <c r="I625" s="335"/>
      <c r="J625" s="335"/>
      <c r="K625" s="335"/>
      <c r="L625" s="335"/>
      <c r="M625" s="334"/>
      <c r="N625" s="335"/>
      <c r="O625" s="335"/>
      <c r="P625" s="335"/>
      <c r="Q625" s="335"/>
      <c r="R625" s="335"/>
      <c r="S625" s="335"/>
      <c r="T625" s="334"/>
      <c r="U625" s="335"/>
      <c r="V625" s="335"/>
      <c r="W625" s="335"/>
      <c r="X625" s="335"/>
      <c r="Y625" s="335"/>
      <c r="Z625" s="335"/>
      <c r="AA625" s="334"/>
      <c r="AB625" s="335"/>
      <c r="AC625" s="335"/>
      <c r="AD625" s="335"/>
      <c r="AE625" s="335"/>
      <c r="AF625" s="335"/>
      <c r="AG625" s="97" t="str">
        <f t="shared" si="1210"/>
        <v/>
      </c>
      <c r="AH625" s="993"/>
      <c r="AI625" s="335"/>
      <c r="AJ625" s="335" t="str">
        <f t="shared" si="1232"/>
        <v/>
      </c>
      <c r="AK625" s="335"/>
      <c r="AL625" s="334"/>
      <c r="AM625" s="335"/>
      <c r="AN625" s="335"/>
      <c r="AO625" s="335"/>
      <c r="AP625" s="335"/>
      <c r="AQ625" s="335"/>
      <c r="AR625" s="335"/>
      <c r="AS625" s="334"/>
      <c r="AT625" s="335"/>
      <c r="AU625" s="335"/>
      <c r="AV625" s="335"/>
      <c r="AW625" s="335"/>
      <c r="AX625" s="335"/>
      <c r="AY625" s="335"/>
      <c r="AZ625" s="334"/>
      <c r="BA625" s="335"/>
      <c r="BB625" s="335"/>
      <c r="BC625" s="335"/>
      <c r="BD625" s="335"/>
      <c r="BE625" s="335"/>
      <c r="BF625" s="335"/>
      <c r="BG625" s="334"/>
      <c r="BH625" s="335"/>
      <c r="BI625" s="335"/>
      <c r="BJ625" s="335"/>
      <c r="BK625" s="335"/>
      <c r="BL625" s="97" t="str">
        <f t="shared" si="1186"/>
        <v/>
      </c>
      <c r="BM625" s="993"/>
      <c r="BN625" s="335" t="str">
        <f t="shared" si="1212"/>
        <v/>
      </c>
      <c r="BO625" s="334"/>
      <c r="BP625" s="335"/>
      <c r="BQ625" s="335"/>
      <c r="BR625" s="335"/>
      <c r="BS625" s="335" t="str">
        <f t="shared" si="1213"/>
        <v/>
      </c>
      <c r="BT625" s="334"/>
      <c r="BU625" s="335"/>
      <c r="BV625" s="335"/>
      <c r="BW625" s="335"/>
      <c r="BX625" s="335" t="str">
        <f t="shared" si="1214"/>
        <v/>
      </c>
      <c r="BY625" s="334"/>
      <c r="BZ625" s="335"/>
      <c r="CA625" s="335"/>
      <c r="CB625" s="335"/>
      <c r="CC625" s="335" t="str">
        <f t="shared" si="1215"/>
        <v/>
      </c>
      <c r="CD625" s="334"/>
      <c r="CE625" s="335"/>
      <c r="CF625" s="335"/>
      <c r="CG625" s="335"/>
      <c r="CH625" s="997"/>
      <c r="CI625" s="97" t="str">
        <f t="shared" si="1216"/>
        <v/>
      </c>
      <c r="CJ625" s="998"/>
      <c r="CK625" s="335"/>
      <c r="CL625" s="97" t="str">
        <f t="shared" si="1217"/>
        <v/>
      </c>
      <c r="CM625" s="334"/>
      <c r="CN625" s="335"/>
      <c r="CO625" s="335"/>
      <c r="CP625" s="335"/>
      <c r="CQ625" s="97"/>
      <c r="CR625" s="334"/>
      <c r="CS625" s="335"/>
      <c r="CT625" s="335"/>
      <c r="CU625" s="335"/>
      <c r="CV625" s="97"/>
      <c r="CW625" s="334"/>
      <c r="CX625" s="335"/>
      <c r="CY625" s="335"/>
      <c r="CZ625" s="335"/>
      <c r="DA625" s="97"/>
      <c r="DB625" s="334"/>
      <c r="DC625" s="335"/>
      <c r="DD625" s="335"/>
      <c r="DE625" s="335"/>
      <c r="DF625" s="97" t="str">
        <f t="shared" si="1218"/>
        <v/>
      </c>
      <c r="DG625" s="993"/>
      <c r="DH625" s="335"/>
      <c r="DI625" s="97" t="str">
        <f t="shared" si="1194"/>
        <v/>
      </c>
      <c r="DJ625" s="334"/>
      <c r="DK625" s="335"/>
      <c r="DL625" s="335"/>
      <c r="DM625" s="97"/>
      <c r="DN625" s="334"/>
      <c r="DO625" s="335"/>
      <c r="DP625" s="335"/>
      <c r="DQ625" s="97"/>
      <c r="DR625" s="334"/>
      <c r="DS625" s="335"/>
      <c r="DT625" s="335"/>
      <c r="DU625" s="97"/>
      <c r="DV625" s="334"/>
      <c r="DW625" s="335"/>
      <c r="DX625" s="335"/>
      <c r="DY625" s="97" t="str">
        <f t="shared" si="1220"/>
        <v/>
      </c>
      <c r="DZ625" s="998"/>
      <c r="EA625" s="335"/>
      <c r="EB625" s="97" t="str">
        <f t="shared" si="1221"/>
        <v/>
      </c>
      <c r="EC625" s="334"/>
      <c r="ED625" s="335"/>
      <c r="EE625" s="335"/>
      <c r="EF625" s="97"/>
      <c r="EG625" s="334"/>
      <c r="EH625" s="335"/>
      <c r="EI625" s="335"/>
      <c r="EJ625" s="97"/>
      <c r="EK625" s="334"/>
      <c r="EL625" s="335"/>
      <c r="EM625" s="335"/>
      <c r="EN625" s="97"/>
      <c r="EO625" s="334"/>
      <c r="EP625" s="335"/>
      <c r="EQ625" s="335"/>
      <c r="ER625" s="97" t="str">
        <f t="shared" si="1222"/>
        <v/>
      </c>
      <c r="ES625" s="993"/>
      <c r="ET625" s="335"/>
      <c r="EU625" s="97" t="str">
        <f t="shared" si="1223"/>
        <v/>
      </c>
      <c r="EV625" s="334"/>
      <c r="EW625" s="335"/>
      <c r="EX625" s="335"/>
      <c r="EY625" s="97"/>
      <c r="EZ625" s="334"/>
      <c r="FA625" s="335"/>
      <c r="FB625" s="335"/>
      <c r="FC625" s="97"/>
      <c r="FD625" s="334"/>
      <c r="FE625" s="335"/>
      <c r="FF625" s="335"/>
      <c r="FG625" s="97"/>
      <c r="FH625" s="334"/>
      <c r="FI625" s="335"/>
      <c r="FJ625" s="335"/>
      <c r="FK625" s="97" t="str">
        <f t="shared" si="1224"/>
        <v/>
      </c>
      <c r="FL625" s="993"/>
      <c r="FM625" s="335"/>
      <c r="FN625" s="97" t="str">
        <f t="shared" si="1225"/>
        <v/>
      </c>
      <c r="FO625" s="334"/>
      <c r="FP625" s="335"/>
      <c r="FQ625" s="97"/>
      <c r="FR625" s="334"/>
      <c r="FS625" s="335"/>
      <c r="FT625" s="97"/>
      <c r="FU625" s="334"/>
      <c r="FV625" s="335"/>
      <c r="FW625" s="97"/>
      <c r="FX625" s="334"/>
      <c r="FY625" s="335"/>
      <c r="FZ625" s="97" t="str">
        <f t="shared" si="1226"/>
        <v/>
      </c>
      <c r="GA625" s="993"/>
      <c r="GB625" s="335"/>
      <c r="GC625" s="510" t="str">
        <f t="shared" si="1233"/>
        <v/>
      </c>
      <c r="GD625" s="336"/>
      <c r="GE625" s="337"/>
      <c r="GF625" s="337"/>
      <c r="GG625" s="337"/>
      <c r="GH625" s="337"/>
      <c r="GI625" s="510"/>
      <c r="GJ625" s="336"/>
      <c r="GK625" s="337"/>
      <c r="GL625" s="337"/>
      <c r="GM625" s="337"/>
      <c r="GN625" s="337"/>
      <c r="GO625" s="510"/>
      <c r="GP625" s="336"/>
      <c r="GQ625" s="337"/>
      <c r="GR625" s="337"/>
      <c r="GS625" s="337"/>
      <c r="GT625" s="337"/>
      <c r="GU625" s="510"/>
      <c r="GV625" s="336"/>
      <c r="GW625" s="337"/>
      <c r="GX625" s="337"/>
      <c r="GY625" s="337"/>
      <c r="GZ625" s="336"/>
      <c r="HA625" s="510" t="str">
        <f t="shared" si="1227"/>
        <v/>
      </c>
      <c r="HB625" s="994"/>
      <c r="HC625" s="337"/>
      <c r="HD625" s="510" t="str">
        <f t="shared" si="1228"/>
        <v/>
      </c>
      <c r="HE625" s="336"/>
      <c r="HF625" s="337"/>
      <c r="HG625" s="337"/>
      <c r="HH625" s="336"/>
      <c r="HI625" s="510"/>
      <c r="HJ625" s="336"/>
      <c r="HK625" s="337"/>
      <c r="HL625" s="337"/>
      <c r="HM625" s="336"/>
      <c r="HN625" s="510"/>
      <c r="HO625" s="336"/>
      <c r="HP625" s="337"/>
      <c r="HQ625" s="337"/>
      <c r="HR625" s="337"/>
      <c r="HS625" s="510"/>
      <c r="HT625" s="336"/>
      <c r="HU625" s="337"/>
      <c r="HV625" s="337"/>
      <c r="HW625" s="337"/>
      <c r="HX625" s="97" t="str">
        <f t="shared" si="1229"/>
        <v/>
      </c>
      <c r="HY625" s="994"/>
      <c r="HZ625" s="337"/>
      <c r="IA625" s="510" t="str">
        <f t="shared" si="1230"/>
        <v/>
      </c>
      <c r="IB625" s="336"/>
      <c r="IC625" s="337"/>
      <c r="ID625" s="337"/>
      <c r="IE625" s="510"/>
      <c r="IF625" s="336"/>
      <c r="IG625" s="337"/>
      <c r="IH625" s="337"/>
      <c r="II625" s="510"/>
      <c r="IJ625" s="336"/>
      <c r="IK625" s="337"/>
      <c r="IL625" s="337"/>
      <c r="IM625" s="510"/>
      <c r="IN625" s="336"/>
      <c r="IO625" s="337"/>
      <c r="IP625" s="337"/>
      <c r="IQ625" s="97" t="str">
        <f t="shared" si="1231"/>
        <v/>
      </c>
      <c r="IR625" s="994"/>
      <c r="IS625" s="337"/>
      <c r="IT625" s="337"/>
      <c r="IU625" s="337"/>
      <c r="IV625" s="510" t="str">
        <f t="shared" si="1234"/>
        <v/>
      </c>
      <c r="IW625" s="995"/>
    </row>
    <row r="626" spans="1:257" x14ac:dyDescent="0.25">
      <c r="A626" s="996"/>
      <c r="B626" s="507">
        <v>5</v>
      </c>
      <c r="C626" s="97" t="str">
        <f>IF(Proponentes!B617&gt;0,Proponentes!B617,"")</f>
        <v/>
      </c>
      <c r="D626" s="335"/>
      <c r="E626" s="335"/>
      <c r="F626" s="334"/>
      <c r="G626" s="335"/>
      <c r="H626" s="335"/>
      <c r="I626" s="335"/>
      <c r="J626" s="335"/>
      <c r="K626" s="335"/>
      <c r="L626" s="335"/>
      <c r="M626" s="334"/>
      <c r="N626" s="335"/>
      <c r="O626" s="335"/>
      <c r="P626" s="335"/>
      <c r="Q626" s="335"/>
      <c r="R626" s="335"/>
      <c r="S626" s="335"/>
      <c r="T626" s="334"/>
      <c r="U626" s="335"/>
      <c r="V626" s="335"/>
      <c r="W626" s="335"/>
      <c r="X626" s="335"/>
      <c r="Y626" s="335"/>
      <c r="Z626" s="335"/>
      <c r="AA626" s="334"/>
      <c r="AB626" s="335"/>
      <c r="AC626" s="335"/>
      <c r="AD626" s="335"/>
      <c r="AE626" s="335"/>
      <c r="AF626" s="335"/>
      <c r="AG626" s="97" t="str">
        <f t="shared" si="1210"/>
        <v/>
      </c>
      <c r="AH626" s="993"/>
      <c r="AI626" s="335"/>
      <c r="AJ626" s="335" t="str">
        <f t="shared" si="1232"/>
        <v/>
      </c>
      <c r="AK626" s="335"/>
      <c r="AL626" s="334"/>
      <c r="AM626" s="335"/>
      <c r="AN626" s="335"/>
      <c r="AO626" s="335"/>
      <c r="AP626" s="335"/>
      <c r="AQ626" s="335"/>
      <c r="AR626" s="335"/>
      <c r="AS626" s="334"/>
      <c r="AT626" s="335"/>
      <c r="AU626" s="335"/>
      <c r="AV626" s="335"/>
      <c r="AW626" s="335"/>
      <c r="AX626" s="335"/>
      <c r="AY626" s="335"/>
      <c r="AZ626" s="334"/>
      <c r="BA626" s="335"/>
      <c r="BB626" s="335"/>
      <c r="BC626" s="335"/>
      <c r="BD626" s="335"/>
      <c r="BE626" s="335"/>
      <c r="BF626" s="335"/>
      <c r="BG626" s="334"/>
      <c r="BH626" s="335"/>
      <c r="BI626" s="335"/>
      <c r="BJ626" s="335"/>
      <c r="BK626" s="335"/>
      <c r="BL626" s="97" t="str">
        <f t="shared" si="1186"/>
        <v/>
      </c>
      <c r="BM626" s="993"/>
      <c r="BN626" s="335" t="str">
        <f t="shared" si="1212"/>
        <v/>
      </c>
      <c r="BO626" s="334"/>
      <c r="BP626" s="335"/>
      <c r="BQ626" s="335"/>
      <c r="BR626" s="335"/>
      <c r="BS626" s="335" t="str">
        <f t="shared" si="1213"/>
        <v/>
      </c>
      <c r="BT626" s="334"/>
      <c r="BU626" s="335"/>
      <c r="BV626" s="335"/>
      <c r="BW626" s="335"/>
      <c r="BX626" s="335" t="str">
        <f t="shared" si="1214"/>
        <v/>
      </c>
      <c r="BY626" s="334"/>
      <c r="BZ626" s="335"/>
      <c r="CA626" s="335"/>
      <c r="CB626" s="335"/>
      <c r="CC626" s="335" t="str">
        <f t="shared" si="1215"/>
        <v/>
      </c>
      <c r="CD626" s="334"/>
      <c r="CE626" s="335"/>
      <c r="CF626" s="335"/>
      <c r="CG626" s="335"/>
      <c r="CH626" s="997"/>
      <c r="CI626" s="97" t="str">
        <f t="shared" si="1216"/>
        <v/>
      </c>
      <c r="CJ626" s="998"/>
      <c r="CK626" s="335"/>
      <c r="CL626" s="97" t="str">
        <f t="shared" si="1217"/>
        <v/>
      </c>
      <c r="CM626" s="334"/>
      <c r="CN626" s="335"/>
      <c r="CO626" s="335"/>
      <c r="CP626" s="335"/>
      <c r="CQ626" s="97"/>
      <c r="CR626" s="334"/>
      <c r="CS626" s="335"/>
      <c r="CT626" s="335"/>
      <c r="CU626" s="335"/>
      <c r="CV626" s="97"/>
      <c r="CW626" s="334"/>
      <c r="CX626" s="335"/>
      <c r="CY626" s="335"/>
      <c r="CZ626" s="335"/>
      <c r="DA626" s="97"/>
      <c r="DB626" s="334"/>
      <c r="DC626" s="335"/>
      <c r="DD626" s="335"/>
      <c r="DE626" s="335"/>
      <c r="DF626" s="97" t="str">
        <f t="shared" si="1218"/>
        <v/>
      </c>
      <c r="DG626" s="993"/>
      <c r="DH626" s="335"/>
      <c r="DI626" s="97" t="str">
        <f t="shared" si="1194"/>
        <v/>
      </c>
      <c r="DJ626" s="334"/>
      <c r="DK626" s="335"/>
      <c r="DL626" s="335"/>
      <c r="DM626" s="97"/>
      <c r="DN626" s="334"/>
      <c r="DO626" s="335"/>
      <c r="DP626" s="335"/>
      <c r="DQ626" s="97"/>
      <c r="DR626" s="334"/>
      <c r="DS626" s="335"/>
      <c r="DT626" s="335"/>
      <c r="DU626" s="97"/>
      <c r="DV626" s="334"/>
      <c r="DW626" s="335"/>
      <c r="DX626" s="335"/>
      <c r="DY626" s="97" t="str">
        <f t="shared" si="1220"/>
        <v/>
      </c>
      <c r="DZ626" s="998"/>
      <c r="EA626" s="335"/>
      <c r="EB626" s="97" t="str">
        <f t="shared" si="1221"/>
        <v/>
      </c>
      <c r="EC626" s="334"/>
      <c r="ED626" s="335"/>
      <c r="EE626" s="335"/>
      <c r="EF626" s="97"/>
      <c r="EG626" s="334"/>
      <c r="EH626" s="335"/>
      <c r="EI626" s="335"/>
      <c r="EJ626" s="97"/>
      <c r="EK626" s="334"/>
      <c r="EL626" s="335"/>
      <c r="EM626" s="335"/>
      <c r="EN626" s="97"/>
      <c r="EO626" s="334"/>
      <c r="EP626" s="335"/>
      <c r="EQ626" s="335"/>
      <c r="ER626" s="97" t="str">
        <f t="shared" si="1222"/>
        <v/>
      </c>
      <c r="ES626" s="993"/>
      <c r="ET626" s="335"/>
      <c r="EU626" s="97" t="str">
        <f t="shared" si="1223"/>
        <v/>
      </c>
      <c r="EV626" s="334"/>
      <c r="EW626" s="335"/>
      <c r="EX626" s="335"/>
      <c r="EY626" s="97"/>
      <c r="EZ626" s="334"/>
      <c r="FA626" s="335"/>
      <c r="FB626" s="335"/>
      <c r="FC626" s="97"/>
      <c r="FD626" s="334"/>
      <c r="FE626" s="335"/>
      <c r="FF626" s="335"/>
      <c r="FG626" s="97"/>
      <c r="FH626" s="334"/>
      <c r="FI626" s="335"/>
      <c r="FJ626" s="335"/>
      <c r="FK626" s="97" t="str">
        <f t="shared" si="1224"/>
        <v/>
      </c>
      <c r="FL626" s="993"/>
      <c r="FM626" s="335"/>
      <c r="FN626" s="97" t="str">
        <f t="shared" si="1225"/>
        <v/>
      </c>
      <c r="FO626" s="334"/>
      <c r="FP626" s="335"/>
      <c r="FQ626" s="97"/>
      <c r="FR626" s="334"/>
      <c r="FS626" s="335"/>
      <c r="FT626" s="97"/>
      <c r="FU626" s="334"/>
      <c r="FV626" s="335"/>
      <c r="FW626" s="97"/>
      <c r="FX626" s="334"/>
      <c r="FY626" s="335"/>
      <c r="FZ626" s="97" t="str">
        <f t="shared" si="1226"/>
        <v/>
      </c>
      <c r="GA626" s="993"/>
      <c r="GB626" s="335"/>
      <c r="GC626" s="510" t="str">
        <f t="shared" si="1233"/>
        <v/>
      </c>
      <c r="GD626" s="336"/>
      <c r="GE626" s="337"/>
      <c r="GF626" s="337"/>
      <c r="GG626" s="337"/>
      <c r="GH626" s="337"/>
      <c r="GI626" s="510"/>
      <c r="GJ626" s="336"/>
      <c r="GK626" s="337"/>
      <c r="GL626" s="337"/>
      <c r="GM626" s="337"/>
      <c r="GN626" s="337"/>
      <c r="GO626" s="510"/>
      <c r="GP626" s="336"/>
      <c r="GQ626" s="337"/>
      <c r="GR626" s="337"/>
      <c r="GS626" s="337"/>
      <c r="GT626" s="337"/>
      <c r="GU626" s="510"/>
      <c r="GV626" s="336"/>
      <c r="GW626" s="337"/>
      <c r="GX626" s="337"/>
      <c r="GY626" s="337"/>
      <c r="GZ626" s="336"/>
      <c r="HA626" s="510" t="str">
        <f t="shared" si="1227"/>
        <v/>
      </c>
      <c r="HB626" s="994"/>
      <c r="HC626" s="337"/>
      <c r="HD626" s="510" t="str">
        <f t="shared" si="1228"/>
        <v/>
      </c>
      <c r="HE626" s="336"/>
      <c r="HF626" s="337"/>
      <c r="HG626" s="337"/>
      <c r="HH626" s="336"/>
      <c r="HI626" s="510"/>
      <c r="HJ626" s="336"/>
      <c r="HK626" s="337"/>
      <c r="HL626" s="337"/>
      <c r="HM626" s="336"/>
      <c r="HN626" s="510"/>
      <c r="HO626" s="336"/>
      <c r="HP626" s="337"/>
      <c r="HQ626" s="337"/>
      <c r="HR626" s="337"/>
      <c r="HS626" s="510"/>
      <c r="HT626" s="336"/>
      <c r="HU626" s="337"/>
      <c r="HV626" s="337"/>
      <c r="HW626" s="337"/>
      <c r="HX626" s="97" t="str">
        <f t="shared" si="1229"/>
        <v/>
      </c>
      <c r="HY626" s="994"/>
      <c r="HZ626" s="337"/>
      <c r="IA626" s="510" t="str">
        <f t="shared" si="1230"/>
        <v/>
      </c>
      <c r="IB626" s="336"/>
      <c r="IC626" s="337"/>
      <c r="ID626" s="337"/>
      <c r="IE626" s="510"/>
      <c r="IF626" s="336"/>
      <c r="IG626" s="337"/>
      <c r="IH626" s="337"/>
      <c r="II626" s="510"/>
      <c r="IJ626" s="336"/>
      <c r="IK626" s="337"/>
      <c r="IL626" s="337"/>
      <c r="IM626" s="510"/>
      <c r="IN626" s="336"/>
      <c r="IO626" s="337"/>
      <c r="IP626" s="337"/>
      <c r="IQ626" s="97" t="str">
        <f t="shared" si="1231"/>
        <v/>
      </c>
      <c r="IR626" s="994"/>
      <c r="IS626" s="337"/>
      <c r="IT626" s="337"/>
      <c r="IU626" s="337"/>
      <c r="IV626" s="510" t="str">
        <f t="shared" si="1234"/>
        <v/>
      </c>
      <c r="IW626" s="995"/>
    </row>
    <row r="627" spans="1:257" x14ac:dyDescent="0.25">
      <c r="A627" s="996"/>
      <c r="B627" s="507">
        <v>6</v>
      </c>
      <c r="C627" s="97" t="str">
        <f>IF(Proponentes!B618&gt;0,Proponentes!B618,"")</f>
        <v/>
      </c>
      <c r="D627" s="335"/>
      <c r="E627" s="335"/>
      <c r="F627" s="334"/>
      <c r="G627" s="335"/>
      <c r="H627" s="335"/>
      <c r="I627" s="335"/>
      <c r="J627" s="335"/>
      <c r="K627" s="335"/>
      <c r="L627" s="335"/>
      <c r="M627" s="334"/>
      <c r="N627" s="335"/>
      <c r="O627" s="335"/>
      <c r="P627" s="335"/>
      <c r="Q627" s="335"/>
      <c r="R627" s="335"/>
      <c r="S627" s="335"/>
      <c r="T627" s="334"/>
      <c r="U627" s="335"/>
      <c r="V627" s="335"/>
      <c r="W627" s="335"/>
      <c r="X627" s="335"/>
      <c r="Y627" s="335"/>
      <c r="Z627" s="335"/>
      <c r="AA627" s="334"/>
      <c r="AB627" s="335"/>
      <c r="AC627" s="335"/>
      <c r="AD627" s="335"/>
      <c r="AE627" s="335"/>
      <c r="AF627" s="335"/>
      <c r="AG627" s="97" t="str">
        <f t="shared" si="1210"/>
        <v/>
      </c>
      <c r="AH627" s="993"/>
      <c r="AI627" s="335"/>
      <c r="AJ627" s="335" t="str">
        <f t="shared" si="1232"/>
        <v/>
      </c>
      <c r="AK627" s="335"/>
      <c r="AL627" s="334"/>
      <c r="AM627" s="335"/>
      <c r="AN627" s="335"/>
      <c r="AO627" s="335"/>
      <c r="AP627" s="335"/>
      <c r="AQ627" s="335"/>
      <c r="AR627" s="335"/>
      <c r="AS627" s="334"/>
      <c r="AT627" s="335"/>
      <c r="AU627" s="335"/>
      <c r="AV627" s="335"/>
      <c r="AW627" s="335"/>
      <c r="AX627" s="335"/>
      <c r="AY627" s="335"/>
      <c r="AZ627" s="334"/>
      <c r="BA627" s="335"/>
      <c r="BB627" s="335"/>
      <c r="BC627" s="335"/>
      <c r="BD627" s="335"/>
      <c r="BE627" s="335"/>
      <c r="BF627" s="335"/>
      <c r="BG627" s="334"/>
      <c r="BH627" s="335"/>
      <c r="BI627" s="335"/>
      <c r="BJ627" s="335"/>
      <c r="BK627" s="335"/>
      <c r="BL627" s="97" t="str">
        <f t="shared" si="1186"/>
        <v/>
      </c>
      <c r="BM627" s="993"/>
      <c r="BN627" s="335" t="str">
        <f t="shared" si="1212"/>
        <v/>
      </c>
      <c r="BO627" s="334"/>
      <c r="BP627" s="335"/>
      <c r="BQ627" s="335"/>
      <c r="BR627" s="335"/>
      <c r="BS627" s="335" t="str">
        <f t="shared" si="1213"/>
        <v/>
      </c>
      <c r="BT627" s="334"/>
      <c r="BU627" s="335"/>
      <c r="BV627" s="335"/>
      <c r="BW627" s="335"/>
      <c r="BX627" s="335" t="str">
        <f t="shared" si="1214"/>
        <v/>
      </c>
      <c r="BY627" s="334"/>
      <c r="BZ627" s="335"/>
      <c r="CA627" s="335"/>
      <c r="CB627" s="335"/>
      <c r="CC627" s="335" t="str">
        <f t="shared" si="1215"/>
        <v/>
      </c>
      <c r="CD627" s="334"/>
      <c r="CE627" s="335"/>
      <c r="CF627" s="335"/>
      <c r="CG627" s="335"/>
      <c r="CH627" s="997"/>
      <c r="CI627" s="97" t="str">
        <f t="shared" si="1216"/>
        <v/>
      </c>
      <c r="CJ627" s="998"/>
      <c r="CK627" s="335"/>
      <c r="CL627" s="97" t="str">
        <f t="shared" si="1217"/>
        <v/>
      </c>
      <c r="CM627" s="334"/>
      <c r="CN627" s="335"/>
      <c r="CO627" s="335"/>
      <c r="CP627" s="335"/>
      <c r="CQ627" s="97"/>
      <c r="CR627" s="334"/>
      <c r="CS627" s="335"/>
      <c r="CT627" s="335"/>
      <c r="CU627" s="335"/>
      <c r="CV627" s="97"/>
      <c r="CW627" s="334"/>
      <c r="CX627" s="335"/>
      <c r="CY627" s="335"/>
      <c r="CZ627" s="335"/>
      <c r="DA627" s="97"/>
      <c r="DB627" s="334"/>
      <c r="DC627" s="335"/>
      <c r="DD627" s="335"/>
      <c r="DE627" s="335"/>
      <c r="DF627" s="97" t="str">
        <f t="shared" si="1218"/>
        <v/>
      </c>
      <c r="DG627" s="993"/>
      <c r="DH627" s="335"/>
      <c r="DI627" s="97" t="str">
        <f t="shared" si="1194"/>
        <v/>
      </c>
      <c r="DJ627" s="334"/>
      <c r="DK627" s="335"/>
      <c r="DL627" s="335"/>
      <c r="DM627" s="97"/>
      <c r="DN627" s="334"/>
      <c r="DO627" s="335"/>
      <c r="DP627" s="335"/>
      <c r="DQ627" s="97"/>
      <c r="DR627" s="334"/>
      <c r="DS627" s="335"/>
      <c r="DT627" s="335"/>
      <c r="DU627" s="97"/>
      <c r="DV627" s="334"/>
      <c r="DW627" s="335"/>
      <c r="DX627" s="335"/>
      <c r="DY627" s="97" t="str">
        <f t="shared" si="1220"/>
        <v/>
      </c>
      <c r="DZ627" s="998"/>
      <c r="EA627" s="335"/>
      <c r="EB627" s="97" t="str">
        <f t="shared" si="1221"/>
        <v/>
      </c>
      <c r="EC627" s="334"/>
      <c r="ED627" s="335"/>
      <c r="EE627" s="335"/>
      <c r="EF627" s="97"/>
      <c r="EG627" s="334"/>
      <c r="EH627" s="335"/>
      <c r="EI627" s="335"/>
      <c r="EJ627" s="97"/>
      <c r="EK627" s="334"/>
      <c r="EL627" s="335"/>
      <c r="EM627" s="335"/>
      <c r="EN627" s="97"/>
      <c r="EO627" s="334"/>
      <c r="EP627" s="335"/>
      <c r="EQ627" s="335"/>
      <c r="ER627" s="97" t="str">
        <f t="shared" si="1222"/>
        <v/>
      </c>
      <c r="ES627" s="993"/>
      <c r="ET627" s="335"/>
      <c r="EU627" s="97" t="str">
        <f t="shared" si="1223"/>
        <v/>
      </c>
      <c r="EV627" s="334"/>
      <c r="EW627" s="335"/>
      <c r="EX627" s="335"/>
      <c r="EY627" s="97"/>
      <c r="EZ627" s="334"/>
      <c r="FA627" s="335"/>
      <c r="FB627" s="335"/>
      <c r="FC627" s="97"/>
      <c r="FD627" s="334"/>
      <c r="FE627" s="335"/>
      <c r="FF627" s="335"/>
      <c r="FG627" s="97"/>
      <c r="FH627" s="334"/>
      <c r="FI627" s="335"/>
      <c r="FJ627" s="335"/>
      <c r="FK627" s="97" t="str">
        <f t="shared" si="1224"/>
        <v/>
      </c>
      <c r="FL627" s="993"/>
      <c r="FM627" s="335"/>
      <c r="FN627" s="97" t="str">
        <f t="shared" si="1225"/>
        <v/>
      </c>
      <c r="FO627" s="334"/>
      <c r="FP627" s="335"/>
      <c r="FQ627" s="97"/>
      <c r="FR627" s="334"/>
      <c r="FS627" s="335"/>
      <c r="FT627" s="97"/>
      <c r="FU627" s="334"/>
      <c r="FV627" s="335"/>
      <c r="FW627" s="97"/>
      <c r="FX627" s="334"/>
      <c r="FY627" s="335"/>
      <c r="FZ627" s="97" t="str">
        <f t="shared" si="1226"/>
        <v/>
      </c>
      <c r="GA627" s="993"/>
      <c r="GB627" s="335"/>
      <c r="GC627" s="510" t="str">
        <f t="shared" si="1233"/>
        <v/>
      </c>
      <c r="GD627" s="336"/>
      <c r="GE627" s="337"/>
      <c r="GF627" s="337"/>
      <c r="GG627" s="337"/>
      <c r="GH627" s="337"/>
      <c r="GI627" s="510"/>
      <c r="GJ627" s="336"/>
      <c r="GK627" s="337"/>
      <c r="GL627" s="337"/>
      <c r="GM627" s="337"/>
      <c r="GN627" s="337"/>
      <c r="GO627" s="510"/>
      <c r="GP627" s="336"/>
      <c r="GQ627" s="337"/>
      <c r="GR627" s="337"/>
      <c r="GS627" s="337"/>
      <c r="GT627" s="337"/>
      <c r="GU627" s="510"/>
      <c r="GV627" s="336"/>
      <c r="GW627" s="337"/>
      <c r="GX627" s="337"/>
      <c r="GY627" s="337"/>
      <c r="GZ627" s="336"/>
      <c r="HA627" s="510" t="str">
        <f t="shared" si="1227"/>
        <v/>
      </c>
      <c r="HB627" s="994"/>
      <c r="HC627" s="337"/>
      <c r="HD627" s="510" t="str">
        <f t="shared" si="1228"/>
        <v/>
      </c>
      <c r="HE627" s="336"/>
      <c r="HF627" s="337"/>
      <c r="HG627" s="337"/>
      <c r="HH627" s="336"/>
      <c r="HI627" s="510"/>
      <c r="HJ627" s="336"/>
      <c r="HK627" s="337"/>
      <c r="HL627" s="337"/>
      <c r="HM627" s="336"/>
      <c r="HN627" s="510"/>
      <c r="HO627" s="336"/>
      <c r="HP627" s="337"/>
      <c r="HQ627" s="337"/>
      <c r="HR627" s="337"/>
      <c r="HS627" s="510"/>
      <c r="HT627" s="336"/>
      <c r="HU627" s="337"/>
      <c r="HV627" s="337"/>
      <c r="HW627" s="337"/>
      <c r="HX627" s="97" t="str">
        <f t="shared" si="1229"/>
        <v/>
      </c>
      <c r="HY627" s="994"/>
      <c r="HZ627" s="337"/>
      <c r="IA627" s="510" t="str">
        <f t="shared" si="1230"/>
        <v/>
      </c>
      <c r="IB627" s="336"/>
      <c r="IC627" s="337"/>
      <c r="ID627" s="337"/>
      <c r="IE627" s="510"/>
      <c r="IF627" s="336"/>
      <c r="IG627" s="337"/>
      <c r="IH627" s="337"/>
      <c r="II627" s="510"/>
      <c r="IJ627" s="336"/>
      <c r="IK627" s="337"/>
      <c r="IL627" s="337"/>
      <c r="IM627" s="510"/>
      <c r="IN627" s="336"/>
      <c r="IO627" s="337"/>
      <c r="IP627" s="337"/>
      <c r="IQ627" s="97" t="str">
        <f t="shared" si="1231"/>
        <v/>
      </c>
      <c r="IR627" s="994"/>
      <c r="IS627" s="337"/>
      <c r="IT627" s="337"/>
      <c r="IU627" s="337"/>
      <c r="IV627" s="510" t="str">
        <f t="shared" si="1234"/>
        <v/>
      </c>
      <c r="IW627" s="995"/>
    </row>
    <row r="628" spans="1:257" x14ac:dyDescent="0.25">
      <c r="A628" s="996"/>
      <c r="B628" s="507">
        <v>7</v>
      </c>
      <c r="C628" s="97" t="str">
        <f>IF(Proponentes!B619&gt;0,Proponentes!B619,"")</f>
        <v/>
      </c>
      <c r="D628" s="335"/>
      <c r="E628" s="335"/>
      <c r="F628" s="334"/>
      <c r="G628" s="335"/>
      <c r="H628" s="335"/>
      <c r="I628" s="335"/>
      <c r="J628" s="335"/>
      <c r="K628" s="335"/>
      <c r="L628" s="335"/>
      <c r="M628" s="334"/>
      <c r="N628" s="335"/>
      <c r="O628" s="335"/>
      <c r="P628" s="335"/>
      <c r="Q628" s="335"/>
      <c r="R628" s="335"/>
      <c r="S628" s="335"/>
      <c r="T628" s="334"/>
      <c r="U628" s="335"/>
      <c r="V628" s="335"/>
      <c r="W628" s="335"/>
      <c r="X628" s="335"/>
      <c r="Y628" s="335"/>
      <c r="Z628" s="335"/>
      <c r="AA628" s="334"/>
      <c r="AB628" s="335"/>
      <c r="AC628" s="335"/>
      <c r="AD628" s="335"/>
      <c r="AE628" s="335"/>
      <c r="AF628" s="335"/>
      <c r="AG628" s="97" t="str">
        <f t="shared" si="1210"/>
        <v/>
      </c>
      <c r="AH628" s="993"/>
      <c r="AI628" s="335"/>
      <c r="AJ628" s="335" t="str">
        <f t="shared" si="1232"/>
        <v/>
      </c>
      <c r="AK628" s="335"/>
      <c r="AL628" s="334"/>
      <c r="AM628" s="335"/>
      <c r="AN628" s="335"/>
      <c r="AO628" s="335"/>
      <c r="AP628" s="335"/>
      <c r="AQ628" s="335"/>
      <c r="AR628" s="335"/>
      <c r="AS628" s="334"/>
      <c r="AT628" s="335"/>
      <c r="AU628" s="335"/>
      <c r="AV628" s="335"/>
      <c r="AW628" s="335"/>
      <c r="AX628" s="335"/>
      <c r="AY628" s="335"/>
      <c r="AZ628" s="334"/>
      <c r="BA628" s="335"/>
      <c r="BB628" s="335"/>
      <c r="BC628" s="335"/>
      <c r="BD628" s="335"/>
      <c r="BE628" s="335"/>
      <c r="BF628" s="335"/>
      <c r="BG628" s="334"/>
      <c r="BH628" s="335"/>
      <c r="BI628" s="335"/>
      <c r="BJ628" s="335"/>
      <c r="BK628" s="335"/>
      <c r="BL628" s="97" t="str">
        <f t="shared" si="1186"/>
        <v/>
      </c>
      <c r="BM628" s="993"/>
      <c r="BN628" s="335" t="str">
        <f t="shared" si="1212"/>
        <v/>
      </c>
      <c r="BO628" s="334"/>
      <c r="BP628" s="335"/>
      <c r="BQ628" s="335"/>
      <c r="BR628" s="335"/>
      <c r="BS628" s="335" t="str">
        <f t="shared" si="1213"/>
        <v/>
      </c>
      <c r="BT628" s="334"/>
      <c r="BU628" s="335"/>
      <c r="BV628" s="335"/>
      <c r="BW628" s="335"/>
      <c r="BX628" s="335" t="str">
        <f t="shared" si="1214"/>
        <v/>
      </c>
      <c r="BY628" s="334"/>
      <c r="BZ628" s="335"/>
      <c r="CA628" s="335"/>
      <c r="CB628" s="335"/>
      <c r="CC628" s="335" t="str">
        <f t="shared" si="1215"/>
        <v/>
      </c>
      <c r="CD628" s="334"/>
      <c r="CE628" s="335"/>
      <c r="CF628" s="335"/>
      <c r="CG628" s="335"/>
      <c r="CH628" s="997"/>
      <c r="CI628" s="97" t="str">
        <f t="shared" si="1216"/>
        <v/>
      </c>
      <c r="CJ628" s="998"/>
      <c r="CK628" s="335"/>
      <c r="CL628" s="97" t="str">
        <f t="shared" si="1217"/>
        <v/>
      </c>
      <c r="CM628" s="334"/>
      <c r="CN628" s="335"/>
      <c r="CO628" s="335"/>
      <c r="CP628" s="335"/>
      <c r="CQ628" s="97"/>
      <c r="CR628" s="334"/>
      <c r="CS628" s="335"/>
      <c r="CT628" s="335"/>
      <c r="CU628" s="335"/>
      <c r="CV628" s="97"/>
      <c r="CW628" s="334"/>
      <c r="CX628" s="335"/>
      <c r="CY628" s="335"/>
      <c r="CZ628" s="335"/>
      <c r="DA628" s="97"/>
      <c r="DB628" s="334"/>
      <c r="DC628" s="335"/>
      <c r="DD628" s="335"/>
      <c r="DE628" s="335"/>
      <c r="DF628" s="97" t="str">
        <f t="shared" si="1218"/>
        <v/>
      </c>
      <c r="DG628" s="993"/>
      <c r="DH628" s="335"/>
      <c r="DI628" s="97" t="str">
        <f t="shared" si="1194"/>
        <v/>
      </c>
      <c r="DJ628" s="334"/>
      <c r="DK628" s="335"/>
      <c r="DL628" s="335"/>
      <c r="DM628" s="97"/>
      <c r="DN628" s="334"/>
      <c r="DO628" s="335"/>
      <c r="DP628" s="335"/>
      <c r="DQ628" s="97"/>
      <c r="DR628" s="334"/>
      <c r="DS628" s="335"/>
      <c r="DT628" s="335"/>
      <c r="DU628" s="97"/>
      <c r="DV628" s="334"/>
      <c r="DW628" s="335"/>
      <c r="DX628" s="335"/>
      <c r="DY628" s="97" t="str">
        <f t="shared" si="1220"/>
        <v/>
      </c>
      <c r="DZ628" s="998"/>
      <c r="EA628" s="335"/>
      <c r="EB628" s="97" t="str">
        <f t="shared" si="1221"/>
        <v/>
      </c>
      <c r="EC628" s="334"/>
      <c r="ED628" s="335"/>
      <c r="EE628" s="335"/>
      <c r="EF628" s="97"/>
      <c r="EG628" s="334"/>
      <c r="EH628" s="335"/>
      <c r="EI628" s="335"/>
      <c r="EJ628" s="97"/>
      <c r="EK628" s="334"/>
      <c r="EL628" s="335"/>
      <c r="EM628" s="335"/>
      <c r="EN628" s="97"/>
      <c r="EO628" s="334"/>
      <c r="EP628" s="335"/>
      <c r="EQ628" s="335"/>
      <c r="ER628" s="97" t="str">
        <f t="shared" si="1222"/>
        <v/>
      </c>
      <c r="ES628" s="993"/>
      <c r="ET628" s="335"/>
      <c r="EU628" s="97" t="str">
        <f t="shared" si="1223"/>
        <v/>
      </c>
      <c r="EV628" s="334"/>
      <c r="EW628" s="335"/>
      <c r="EX628" s="335"/>
      <c r="EY628" s="97"/>
      <c r="EZ628" s="334"/>
      <c r="FA628" s="335"/>
      <c r="FB628" s="335"/>
      <c r="FC628" s="97"/>
      <c r="FD628" s="334"/>
      <c r="FE628" s="335"/>
      <c r="FF628" s="335"/>
      <c r="FG628" s="97"/>
      <c r="FH628" s="334"/>
      <c r="FI628" s="335"/>
      <c r="FJ628" s="335"/>
      <c r="FK628" s="97" t="str">
        <f t="shared" si="1224"/>
        <v/>
      </c>
      <c r="FL628" s="993"/>
      <c r="FM628" s="335"/>
      <c r="FN628" s="97" t="str">
        <f t="shared" si="1225"/>
        <v/>
      </c>
      <c r="FO628" s="334"/>
      <c r="FP628" s="335"/>
      <c r="FQ628" s="97"/>
      <c r="FR628" s="334"/>
      <c r="FS628" s="335"/>
      <c r="FT628" s="97"/>
      <c r="FU628" s="334"/>
      <c r="FV628" s="335"/>
      <c r="FW628" s="97"/>
      <c r="FX628" s="334"/>
      <c r="FY628" s="335"/>
      <c r="FZ628" s="97" t="str">
        <f t="shared" si="1226"/>
        <v/>
      </c>
      <c r="GA628" s="993"/>
      <c r="GB628" s="335"/>
      <c r="GC628" s="510" t="str">
        <f t="shared" si="1233"/>
        <v/>
      </c>
      <c r="GD628" s="336"/>
      <c r="GE628" s="337"/>
      <c r="GF628" s="337"/>
      <c r="GG628" s="337"/>
      <c r="GH628" s="337"/>
      <c r="GI628" s="510"/>
      <c r="GJ628" s="336"/>
      <c r="GK628" s="337"/>
      <c r="GL628" s="337"/>
      <c r="GM628" s="337"/>
      <c r="GN628" s="337"/>
      <c r="GO628" s="510"/>
      <c r="GP628" s="336"/>
      <c r="GQ628" s="337"/>
      <c r="GR628" s="337"/>
      <c r="GS628" s="337"/>
      <c r="GT628" s="337"/>
      <c r="GU628" s="510"/>
      <c r="GV628" s="336"/>
      <c r="GW628" s="337"/>
      <c r="GX628" s="337"/>
      <c r="GY628" s="337"/>
      <c r="GZ628" s="336"/>
      <c r="HA628" s="510" t="str">
        <f t="shared" si="1227"/>
        <v/>
      </c>
      <c r="HB628" s="994"/>
      <c r="HC628" s="337"/>
      <c r="HD628" s="510" t="str">
        <f t="shared" si="1228"/>
        <v/>
      </c>
      <c r="HE628" s="336"/>
      <c r="HF628" s="337"/>
      <c r="HG628" s="337"/>
      <c r="HH628" s="336"/>
      <c r="HI628" s="510"/>
      <c r="HJ628" s="336"/>
      <c r="HK628" s="337"/>
      <c r="HL628" s="337"/>
      <c r="HM628" s="336"/>
      <c r="HN628" s="510"/>
      <c r="HO628" s="336"/>
      <c r="HP628" s="337"/>
      <c r="HQ628" s="337"/>
      <c r="HR628" s="337"/>
      <c r="HS628" s="510"/>
      <c r="HT628" s="336"/>
      <c r="HU628" s="337"/>
      <c r="HV628" s="337"/>
      <c r="HW628" s="337"/>
      <c r="HX628" s="97" t="str">
        <f t="shared" si="1229"/>
        <v/>
      </c>
      <c r="HY628" s="994"/>
      <c r="HZ628" s="337"/>
      <c r="IA628" s="510" t="str">
        <f t="shared" si="1230"/>
        <v/>
      </c>
      <c r="IB628" s="336"/>
      <c r="IC628" s="337"/>
      <c r="ID628" s="337"/>
      <c r="IE628" s="510"/>
      <c r="IF628" s="336"/>
      <c r="IG628" s="337"/>
      <c r="IH628" s="337"/>
      <c r="II628" s="510"/>
      <c r="IJ628" s="336"/>
      <c r="IK628" s="337"/>
      <c r="IL628" s="337"/>
      <c r="IM628" s="510"/>
      <c r="IN628" s="336"/>
      <c r="IO628" s="337"/>
      <c r="IP628" s="337"/>
      <c r="IQ628" s="97" t="str">
        <f t="shared" si="1231"/>
        <v/>
      </c>
      <c r="IR628" s="994"/>
      <c r="IS628" s="337"/>
      <c r="IT628" s="337"/>
      <c r="IU628" s="337"/>
      <c r="IV628" s="510" t="str">
        <f t="shared" si="1234"/>
        <v/>
      </c>
      <c r="IW628" s="995"/>
    </row>
    <row r="629" spans="1:257" x14ac:dyDescent="0.25">
      <c r="A629" s="996"/>
      <c r="B629" s="507">
        <v>8</v>
      </c>
      <c r="C629" s="97" t="str">
        <f>IF(Proponentes!B620&gt;0,Proponentes!B620,"")</f>
        <v/>
      </c>
      <c r="D629" s="335"/>
      <c r="E629" s="335"/>
      <c r="F629" s="334"/>
      <c r="G629" s="335"/>
      <c r="H629" s="335"/>
      <c r="I629" s="335"/>
      <c r="J629" s="335"/>
      <c r="K629" s="335"/>
      <c r="L629" s="335"/>
      <c r="M629" s="334"/>
      <c r="N629" s="335"/>
      <c r="O629" s="335"/>
      <c r="P629" s="335"/>
      <c r="Q629" s="335"/>
      <c r="R629" s="335"/>
      <c r="S629" s="335"/>
      <c r="T629" s="334"/>
      <c r="U629" s="335"/>
      <c r="V629" s="335"/>
      <c r="W629" s="335"/>
      <c r="X629" s="335"/>
      <c r="Y629" s="335"/>
      <c r="Z629" s="335"/>
      <c r="AA629" s="334"/>
      <c r="AB629" s="335"/>
      <c r="AC629" s="335"/>
      <c r="AD629" s="335"/>
      <c r="AE629" s="335"/>
      <c r="AF629" s="335"/>
      <c r="AG629" s="97" t="str">
        <f t="shared" si="1210"/>
        <v/>
      </c>
      <c r="AH629" s="993"/>
      <c r="AI629" s="335"/>
      <c r="AJ629" s="335" t="str">
        <f t="shared" si="1232"/>
        <v/>
      </c>
      <c r="AK629" s="335"/>
      <c r="AL629" s="334"/>
      <c r="AM629" s="335"/>
      <c r="AN629" s="335"/>
      <c r="AO629" s="335"/>
      <c r="AP629" s="335"/>
      <c r="AQ629" s="335"/>
      <c r="AR629" s="335"/>
      <c r="AS629" s="334"/>
      <c r="AT629" s="335"/>
      <c r="AU629" s="335"/>
      <c r="AV629" s="335"/>
      <c r="AW629" s="335"/>
      <c r="AX629" s="335"/>
      <c r="AY629" s="335"/>
      <c r="AZ629" s="334"/>
      <c r="BA629" s="335"/>
      <c r="BB629" s="335"/>
      <c r="BC629" s="335"/>
      <c r="BD629" s="335"/>
      <c r="BE629" s="335"/>
      <c r="BF629" s="335"/>
      <c r="BG629" s="334"/>
      <c r="BH629" s="335"/>
      <c r="BI629" s="335"/>
      <c r="BJ629" s="335"/>
      <c r="BK629" s="335"/>
      <c r="BL629" s="97" t="str">
        <f t="shared" si="1186"/>
        <v/>
      </c>
      <c r="BM629" s="993"/>
      <c r="BN629" s="335" t="str">
        <f t="shared" si="1212"/>
        <v/>
      </c>
      <c r="BO629" s="334"/>
      <c r="BP629" s="335"/>
      <c r="BQ629" s="335"/>
      <c r="BR629" s="335"/>
      <c r="BS629" s="335" t="str">
        <f t="shared" si="1213"/>
        <v/>
      </c>
      <c r="BT629" s="334"/>
      <c r="BU629" s="335"/>
      <c r="BV629" s="335"/>
      <c r="BW629" s="335"/>
      <c r="BX629" s="335" t="str">
        <f t="shared" si="1214"/>
        <v/>
      </c>
      <c r="BY629" s="334"/>
      <c r="BZ629" s="335"/>
      <c r="CA629" s="335"/>
      <c r="CB629" s="335"/>
      <c r="CC629" s="335" t="str">
        <f t="shared" si="1215"/>
        <v/>
      </c>
      <c r="CD629" s="334"/>
      <c r="CE629" s="335"/>
      <c r="CF629" s="335"/>
      <c r="CG629" s="335"/>
      <c r="CH629" s="997"/>
      <c r="CI629" s="97" t="str">
        <f t="shared" si="1216"/>
        <v/>
      </c>
      <c r="CJ629" s="998"/>
      <c r="CK629" s="335"/>
      <c r="CL629" s="97" t="str">
        <f t="shared" si="1217"/>
        <v/>
      </c>
      <c r="CM629" s="334"/>
      <c r="CN629" s="335"/>
      <c r="CO629" s="335"/>
      <c r="CP629" s="335"/>
      <c r="CQ629" s="97"/>
      <c r="CR629" s="334"/>
      <c r="CS629" s="335"/>
      <c r="CT629" s="335"/>
      <c r="CU629" s="335"/>
      <c r="CV629" s="97"/>
      <c r="CW629" s="334"/>
      <c r="CX629" s="335"/>
      <c r="CY629" s="335"/>
      <c r="CZ629" s="335"/>
      <c r="DA629" s="97"/>
      <c r="DB629" s="334"/>
      <c r="DC629" s="335"/>
      <c r="DD629" s="335"/>
      <c r="DE629" s="335"/>
      <c r="DF629" s="97" t="str">
        <f t="shared" si="1218"/>
        <v/>
      </c>
      <c r="DG629" s="993"/>
      <c r="DH629" s="335"/>
      <c r="DI629" s="97" t="str">
        <f t="shared" si="1194"/>
        <v/>
      </c>
      <c r="DJ629" s="334"/>
      <c r="DK629" s="335"/>
      <c r="DL629" s="335"/>
      <c r="DM629" s="97"/>
      <c r="DN629" s="334"/>
      <c r="DO629" s="335"/>
      <c r="DP629" s="335"/>
      <c r="DQ629" s="97"/>
      <c r="DR629" s="334"/>
      <c r="DS629" s="335"/>
      <c r="DT629" s="335"/>
      <c r="DU629" s="97"/>
      <c r="DV629" s="334"/>
      <c r="DW629" s="335"/>
      <c r="DX629" s="335"/>
      <c r="DY629" s="97" t="str">
        <f t="shared" si="1220"/>
        <v/>
      </c>
      <c r="DZ629" s="998"/>
      <c r="EA629" s="335"/>
      <c r="EB629" s="97" t="str">
        <f t="shared" si="1221"/>
        <v/>
      </c>
      <c r="EC629" s="334"/>
      <c r="ED629" s="335"/>
      <c r="EE629" s="335"/>
      <c r="EF629" s="97"/>
      <c r="EG629" s="334"/>
      <c r="EH629" s="335"/>
      <c r="EI629" s="335"/>
      <c r="EJ629" s="97"/>
      <c r="EK629" s="334"/>
      <c r="EL629" s="335"/>
      <c r="EM629" s="335"/>
      <c r="EN629" s="97"/>
      <c r="EO629" s="334"/>
      <c r="EP629" s="335"/>
      <c r="EQ629" s="335"/>
      <c r="ER629" s="97" t="str">
        <f t="shared" si="1222"/>
        <v/>
      </c>
      <c r="ES629" s="993"/>
      <c r="ET629" s="335"/>
      <c r="EU629" s="97" t="str">
        <f t="shared" si="1223"/>
        <v/>
      </c>
      <c r="EV629" s="334"/>
      <c r="EW629" s="335"/>
      <c r="EX629" s="335"/>
      <c r="EY629" s="97"/>
      <c r="EZ629" s="334"/>
      <c r="FA629" s="335"/>
      <c r="FB629" s="335"/>
      <c r="FC629" s="97"/>
      <c r="FD629" s="334"/>
      <c r="FE629" s="335"/>
      <c r="FF629" s="335"/>
      <c r="FG629" s="97"/>
      <c r="FH629" s="334"/>
      <c r="FI629" s="335"/>
      <c r="FJ629" s="335"/>
      <c r="FK629" s="97" t="str">
        <f t="shared" si="1224"/>
        <v/>
      </c>
      <c r="FL629" s="993"/>
      <c r="FM629" s="335"/>
      <c r="FN629" s="97" t="str">
        <f t="shared" si="1225"/>
        <v/>
      </c>
      <c r="FO629" s="334"/>
      <c r="FP629" s="335"/>
      <c r="FQ629" s="97"/>
      <c r="FR629" s="334"/>
      <c r="FS629" s="335"/>
      <c r="FT629" s="97"/>
      <c r="FU629" s="334"/>
      <c r="FV629" s="335"/>
      <c r="FW629" s="97"/>
      <c r="FX629" s="334"/>
      <c r="FY629" s="335"/>
      <c r="FZ629" s="97" t="str">
        <f t="shared" si="1226"/>
        <v/>
      </c>
      <c r="GA629" s="993"/>
      <c r="GB629" s="335"/>
      <c r="GC629" s="510" t="str">
        <f t="shared" si="1233"/>
        <v/>
      </c>
      <c r="GD629" s="336"/>
      <c r="GE629" s="337"/>
      <c r="GF629" s="337"/>
      <c r="GG629" s="337"/>
      <c r="GH629" s="337"/>
      <c r="GI629" s="510"/>
      <c r="GJ629" s="336"/>
      <c r="GK629" s="337"/>
      <c r="GL629" s="337"/>
      <c r="GM629" s="337"/>
      <c r="GN629" s="337"/>
      <c r="GO629" s="510"/>
      <c r="GP629" s="336"/>
      <c r="GQ629" s="337"/>
      <c r="GR629" s="337"/>
      <c r="GS629" s="337"/>
      <c r="GT629" s="337"/>
      <c r="GU629" s="510"/>
      <c r="GV629" s="336"/>
      <c r="GW629" s="337"/>
      <c r="GX629" s="337"/>
      <c r="GY629" s="337"/>
      <c r="GZ629" s="336"/>
      <c r="HA629" s="510" t="str">
        <f t="shared" si="1227"/>
        <v/>
      </c>
      <c r="HB629" s="994"/>
      <c r="HC629" s="337"/>
      <c r="HD629" s="510" t="str">
        <f t="shared" si="1228"/>
        <v/>
      </c>
      <c r="HE629" s="336"/>
      <c r="HF629" s="337"/>
      <c r="HG629" s="337"/>
      <c r="HH629" s="336"/>
      <c r="HI629" s="510"/>
      <c r="HJ629" s="336"/>
      <c r="HK629" s="337"/>
      <c r="HL629" s="337"/>
      <c r="HM629" s="336"/>
      <c r="HN629" s="510"/>
      <c r="HO629" s="336"/>
      <c r="HP629" s="337"/>
      <c r="HQ629" s="337"/>
      <c r="HR629" s="337"/>
      <c r="HS629" s="510"/>
      <c r="HT629" s="336"/>
      <c r="HU629" s="337"/>
      <c r="HV629" s="337"/>
      <c r="HW629" s="337"/>
      <c r="HX629" s="97" t="str">
        <f t="shared" si="1229"/>
        <v/>
      </c>
      <c r="HY629" s="994"/>
      <c r="HZ629" s="337"/>
      <c r="IA629" s="510" t="str">
        <f t="shared" si="1230"/>
        <v/>
      </c>
      <c r="IB629" s="336"/>
      <c r="IC629" s="337"/>
      <c r="ID629" s="337"/>
      <c r="IE629" s="510"/>
      <c r="IF629" s="336"/>
      <c r="IG629" s="337"/>
      <c r="IH629" s="337"/>
      <c r="II629" s="510"/>
      <c r="IJ629" s="336"/>
      <c r="IK629" s="337"/>
      <c r="IL629" s="337"/>
      <c r="IM629" s="510"/>
      <c r="IN629" s="336"/>
      <c r="IO629" s="337"/>
      <c r="IP629" s="337"/>
      <c r="IQ629" s="97" t="str">
        <f t="shared" si="1231"/>
        <v/>
      </c>
      <c r="IR629" s="994"/>
      <c r="IS629" s="337"/>
      <c r="IT629" s="337"/>
      <c r="IU629" s="337"/>
      <c r="IV629" s="510" t="str">
        <f t="shared" si="1234"/>
        <v/>
      </c>
      <c r="IW629" s="995"/>
    </row>
    <row r="630" spans="1:257" x14ac:dyDescent="0.25">
      <c r="A630" s="996"/>
      <c r="B630" s="507">
        <v>9</v>
      </c>
      <c r="C630" s="97" t="str">
        <f>IF(Proponentes!B621&gt;0,Proponentes!B621,"")</f>
        <v/>
      </c>
      <c r="D630" s="335"/>
      <c r="E630" s="335"/>
      <c r="F630" s="334"/>
      <c r="G630" s="335"/>
      <c r="H630" s="335"/>
      <c r="I630" s="335"/>
      <c r="J630" s="335"/>
      <c r="K630" s="335"/>
      <c r="L630" s="335"/>
      <c r="M630" s="334"/>
      <c r="N630" s="335"/>
      <c r="O630" s="335"/>
      <c r="P630" s="335"/>
      <c r="Q630" s="335"/>
      <c r="R630" s="335"/>
      <c r="S630" s="335"/>
      <c r="T630" s="334"/>
      <c r="U630" s="335"/>
      <c r="V630" s="335"/>
      <c r="W630" s="335"/>
      <c r="X630" s="335"/>
      <c r="Y630" s="335"/>
      <c r="Z630" s="335"/>
      <c r="AA630" s="334"/>
      <c r="AB630" s="335"/>
      <c r="AC630" s="335"/>
      <c r="AD630" s="335"/>
      <c r="AE630" s="335"/>
      <c r="AF630" s="335"/>
      <c r="AG630" s="97" t="str">
        <f t="shared" si="1210"/>
        <v/>
      </c>
      <c r="AH630" s="993"/>
      <c r="AI630" s="335"/>
      <c r="AJ630" s="335" t="str">
        <f t="shared" si="1232"/>
        <v/>
      </c>
      <c r="AK630" s="335"/>
      <c r="AL630" s="334"/>
      <c r="AM630" s="335"/>
      <c r="AN630" s="335"/>
      <c r="AO630" s="335"/>
      <c r="AP630" s="335"/>
      <c r="AQ630" s="335"/>
      <c r="AR630" s="335"/>
      <c r="AS630" s="334"/>
      <c r="AT630" s="335"/>
      <c r="AU630" s="335"/>
      <c r="AV630" s="335"/>
      <c r="AW630" s="335"/>
      <c r="AX630" s="335"/>
      <c r="AY630" s="335"/>
      <c r="AZ630" s="334"/>
      <c r="BA630" s="335"/>
      <c r="BB630" s="335"/>
      <c r="BC630" s="335"/>
      <c r="BD630" s="335"/>
      <c r="BE630" s="335"/>
      <c r="BF630" s="335"/>
      <c r="BG630" s="334"/>
      <c r="BH630" s="335"/>
      <c r="BI630" s="335"/>
      <c r="BJ630" s="335"/>
      <c r="BK630" s="335"/>
      <c r="BL630" s="97" t="str">
        <f t="shared" si="1186"/>
        <v/>
      </c>
      <c r="BM630" s="993"/>
      <c r="BN630" s="335" t="str">
        <f t="shared" si="1212"/>
        <v/>
      </c>
      <c r="BO630" s="334"/>
      <c r="BP630" s="335"/>
      <c r="BQ630" s="335"/>
      <c r="BR630" s="335"/>
      <c r="BS630" s="335" t="str">
        <f t="shared" si="1213"/>
        <v/>
      </c>
      <c r="BT630" s="334"/>
      <c r="BU630" s="335"/>
      <c r="BV630" s="335"/>
      <c r="BW630" s="335"/>
      <c r="BX630" s="335" t="str">
        <f t="shared" si="1214"/>
        <v/>
      </c>
      <c r="BY630" s="334"/>
      <c r="BZ630" s="335"/>
      <c r="CA630" s="335"/>
      <c r="CB630" s="335"/>
      <c r="CC630" s="335" t="str">
        <f t="shared" si="1215"/>
        <v/>
      </c>
      <c r="CD630" s="334"/>
      <c r="CE630" s="335"/>
      <c r="CF630" s="335"/>
      <c r="CG630" s="335"/>
      <c r="CH630" s="997"/>
      <c r="CI630" s="97" t="str">
        <f t="shared" si="1216"/>
        <v/>
      </c>
      <c r="CJ630" s="998"/>
      <c r="CK630" s="335"/>
      <c r="CL630" s="97" t="str">
        <f t="shared" si="1217"/>
        <v/>
      </c>
      <c r="CM630" s="334"/>
      <c r="CN630" s="335"/>
      <c r="CO630" s="335"/>
      <c r="CP630" s="335"/>
      <c r="CQ630" s="97"/>
      <c r="CR630" s="334"/>
      <c r="CS630" s="335"/>
      <c r="CT630" s="335"/>
      <c r="CU630" s="335"/>
      <c r="CV630" s="97"/>
      <c r="CW630" s="334"/>
      <c r="CX630" s="335"/>
      <c r="CY630" s="335"/>
      <c r="CZ630" s="335"/>
      <c r="DA630" s="97"/>
      <c r="DB630" s="334"/>
      <c r="DC630" s="335"/>
      <c r="DD630" s="335"/>
      <c r="DE630" s="335"/>
      <c r="DF630" s="97" t="str">
        <f t="shared" si="1218"/>
        <v/>
      </c>
      <c r="DG630" s="993"/>
      <c r="DH630" s="335"/>
      <c r="DI630" s="97" t="str">
        <f t="shared" si="1194"/>
        <v/>
      </c>
      <c r="DJ630" s="334"/>
      <c r="DK630" s="335"/>
      <c r="DL630" s="335"/>
      <c r="DM630" s="97"/>
      <c r="DN630" s="334"/>
      <c r="DO630" s="335"/>
      <c r="DP630" s="335"/>
      <c r="DQ630" s="97"/>
      <c r="DR630" s="334"/>
      <c r="DS630" s="335"/>
      <c r="DT630" s="335"/>
      <c r="DU630" s="97"/>
      <c r="DV630" s="334"/>
      <c r="DW630" s="335"/>
      <c r="DX630" s="335"/>
      <c r="DY630" s="97" t="str">
        <f t="shared" si="1220"/>
        <v/>
      </c>
      <c r="DZ630" s="998"/>
      <c r="EA630" s="335"/>
      <c r="EB630" s="97" t="str">
        <f t="shared" si="1221"/>
        <v/>
      </c>
      <c r="EC630" s="334"/>
      <c r="ED630" s="335"/>
      <c r="EE630" s="335"/>
      <c r="EF630" s="97"/>
      <c r="EG630" s="334"/>
      <c r="EH630" s="335"/>
      <c r="EI630" s="335"/>
      <c r="EJ630" s="97"/>
      <c r="EK630" s="334"/>
      <c r="EL630" s="335"/>
      <c r="EM630" s="335"/>
      <c r="EN630" s="97"/>
      <c r="EO630" s="334"/>
      <c r="EP630" s="335"/>
      <c r="EQ630" s="335"/>
      <c r="ER630" s="97" t="str">
        <f t="shared" si="1222"/>
        <v/>
      </c>
      <c r="ES630" s="993"/>
      <c r="ET630" s="335"/>
      <c r="EU630" s="97" t="str">
        <f t="shared" si="1223"/>
        <v/>
      </c>
      <c r="EV630" s="334"/>
      <c r="EW630" s="335"/>
      <c r="EX630" s="335"/>
      <c r="EY630" s="97"/>
      <c r="EZ630" s="334"/>
      <c r="FA630" s="335"/>
      <c r="FB630" s="335"/>
      <c r="FC630" s="97"/>
      <c r="FD630" s="334"/>
      <c r="FE630" s="335"/>
      <c r="FF630" s="335"/>
      <c r="FG630" s="97"/>
      <c r="FH630" s="334"/>
      <c r="FI630" s="335"/>
      <c r="FJ630" s="335"/>
      <c r="FK630" s="97" t="str">
        <f t="shared" si="1224"/>
        <v/>
      </c>
      <c r="FL630" s="993"/>
      <c r="FM630" s="335"/>
      <c r="FN630" s="97" t="str">
        <f t="shared" si="1225"/>
        <v/>
      </c>
      <c r="FO630" s="334"/>
      <c r="FP630" s="335"/>
      <c r="FQ630" s="97"/>
      <c r="FR630" s="334"/>
      <c r="FS630" s="335"/>
      <c r="FT630" s="97"/>
      <c r="FU630" s="334"/>
      <c r="FV630" s="335"/>
      <c r="FW630" s="97"/>
      <c r="FX630" s="334"/>
      <c r="FY630" s="335"/>
      <c r="FZ630" s="97" t="str">
        <f t="shared" si="1226"/>
        <v/>
      </c>
      <c r="GA630" s="993"/>
      <c r="GB630" s="335"/>
      <c r="GC630" s="510" t="str">
        <f t="shared" si="1233"/>
        <v/>
      </c>
      <c r="GD630" s="336"/>
      <c r="GE630" s="337"/>
      <c r="GF630" s="337"/>
      <c r="GG630" s="337"/>
      <c r="GH630" s="337"/>
      <c r="GI630" s="510"/>
      <c r="GJ630" s="336"/>
      <c r="GK630" s="337"/>
      <c r="GL630" s="337"/>
      <c r="GM630" s="337"/>
      <c r="GN630" s="337"/>
      <c r="GO630" s="510"/>
      <c r="GP630" s="336"/>
      <c r="GQ630" s="337"/>
      <c r="GR630" s="337"/>
      <c r="GS630" s="337"/>
      <c r="GT630" s="337"/>
      <c r="GU630" s="510"/>
      <c r="GV630" s="336"/>
      <c r="GW630" s="337"/>
      <c r="GX630" s="337"/>
      <c r="GY630" s="337"/>
      <c r="GZ630" s="336"/>
      <c r="HA630" s="510" t="str">
        <f t="shared" si="1227"/>
        <v/>
      </c>
      <c r="HB630" s="994"/>
      <c r="HC630" s="337"/>
      <c r="HD630" s="510" t="str">
        <f t="shared" si="1228"/>
        <v/>
      </c>
      <c r="HE630" s="336"/>
      <c r="HF630" s="337"/>
      <c r="HG630" s="337"/>
      <c r="HH630" s="336"/>
      <c r="HI630" s="510"/>
      <c r="HJ630" s="336"/>
      <c r="HK630" s="337"/>
      <c r="HL630" s="337"/>
      <c r="HM630" s="336"/>
      <c r="HN630" s="510"/>
      <c r="HO630" s="336"/>
      <c r="HP630" s="337"/>
      <c r="HQ630" s="337"/>
      <c r="HR630" s="337"/>
      <c r="HS630" s="510"/>
      <c r="HT630" s="336"/>
      <c r="HU630" s="337"/>
      <c r="HV630" s="337"/>
      <c r="HW630" s="337"/>
      <c r="HX630" s="97" t="str">
        <f t="shared" si="1229"/>
        <v/>
      </c>
      <c r="HY630" s="994"/>
      <c r="HZ630" s="337"/>
      <c r="IA630" s="510" t="str">
        <f t="shared" si="1230"/>
        <v/>
      </c>
      <c r="IB630" s="336"/>
      <c r="IC630" s="337"/>
      <c r="ID630" s="337"/>
      <c r="IE630" s="510"/>
      <c r="IF630" s="336"/>
      <c r="IG630" s="337"/>
      <c r="IH630" s="337"/>
      <c r="II630" s="510"/>
      <c r="IJ630" s="336"/>
      <c r="IK630" s="337"/>
      <c r="IL630" s="337"/>
      <c r="IM630" s="510"/>
      <c r="IN630" s="336"/>
      <c r="IO630" s="337"/>
      <c r="IP630" s="337"/>
      <c r="IQ630" s="97" t="str">
        <f t="shared" si="1231"/>
        <v/>
      </c>
      <c r="IR630" s="994"/>
      <c r="IS630" s="337"/>
      <c r="IT630" s="337"/>
      <c r="IU630" s="337"/>
      <c r="IV630" s="510" t="str">
        <f t="shared" si="1234"/>
        <v/>
      </c>
      <c r="IW630" s="995"/>
    </row>
    <row r="631" spans="1:257" x14ac:dyDescent="0.25">
      <c r="A631" s="996"/>
      <c r="B631" s="507">
        <v>10</v>
      </c>
      <c r="C631" s="97" t="str">
        <f>IF(Proponentes!B622&gt;0,Proponentes!B622,"")</f>
        <v/>
      </c>
      <c r="D631" s="335"/>
      <c r="E631" s="335"/>
      <c r="F631" s="334"/>
      <c r="G631" s="335"/>
      <c r="H631" s="335"/>
      <c r="I631" s="335"/>
      <c r="J631" s="335"/>
      <c r="K631" s="335"/>
      <c r="L631" s="335"/>
      <c r="M631" s="334"/>
      <c r="N631" s="335"/>
      <c r="O631" s="335"/>
      <c r="P631" s="335"/>
      <c r="Q631" s="335"/>
      <c r="R631" s="335"/>
      <c r="S631" s="335"/>
      <c r="T631" s="334"/>
      <c r="U631" s="335"/>
      <c r="V631" s="335"/>
      <c r="W631" s="335"/>
      <c r="X631" s="335"/>
      <c r="Y631" s="335"/>
      <c r="Z631" s="335"/>
      <c r="AA631" s="334"/>
      <c r="AB631" s="335"/>
      <c r="AC631" s="335"/>
      <c r="AD631" s="335"/>
      <c r="AE631" s="335"/>
      <c r="AF631" s="335"/>
      <c r="AG631" s="97" t="str">
        <f t="shared" si="1210"/>
        <v/>
      </c>
      <c r="AH631" s="993"/>
      <c r="AI631" s="335"/>
      <c r="AJ631" s="335" t="str">
        <f t="shared" si="1232"/>
        <v/>
      </c>
      <c r="AK631" s="335"/>
      <c r="AL631" s="334"/>
      <c r="AM631" s="335"/>
      <c r="AN631" s="335"/>
      <c r="AO631" s="335"/>
      <c r="AP631" s="335"/>
      <c r="AQ631" s="335"/>
      <c r="AR631" s="335"/>
      <c r="AS631" s="334"/>
      <c r="AT631" s="335"/>
      <c r="AU631" s="335"/>
      <c r="AV631" s="335"/>
      <c r="AW631" s="335"/>
      <c r="AX631" s="335"/>
      <c r="AY631" s="335"/>
      <c r="AZ631" s="334"/>
      <c r="BA631" s="335"/>
      <c r="BB631" s="335"/>
      <c r="BC631" s="335"/>
      <c r="BD631" s="335"/>
      <c r="BE631" s="335"/>
      <c r="BF631" s="335"/>
      <c r="BG631" s="334"/>
      <c r="BH631" s="335"/>
      <c r="BI631" s="335"/>
      <c r="BJ631" s="335"/>
      <c r="BK631" s="335"/>
      <c r="BL631" s="97" t="str">
        <f t="shared" si="1186"/>
        <v/>
      </c>
      <c r="BM631" s="993"/>
      <c r="BN631" s="335" t="str">
        <f t="shared" si="1212"/>
        <v/>
      </c>
      <c r="BO631" s="334"/>
      <c r="BP631" s="335"/>
      <c r="BQ631" s="335"/>
      <c r="BR631" s="335"/>
      <c r="BS631" s="335" t="str">
        <f t="shared" si="1213"/>
        <v/>
      </c>
      <c r="BT631" s="334"/>
      <c r="BU631" s="335"/>
      <c r="BV631" s="335"/>
      <c r="BW631" s="335"/>
      <c r="BX631" s="335" t="str">
        <f t="shared" si="1214"/>
        <v/>
      </c>
      <c r="BY631" s="334"/>
      <c r="BZ631" s="335"/>
      <c r="CA631" s="335"/>
      <c r="CB631" s="335"/>
      <c r="CC631" s="335" t="str">
        <f t="shared" si="1215"/>
        <v/>
      </c>
      <c r="CD631" s="334"/>
      <c r="CE631" s="335"/>
      <c r="CF631" s="335"/>
      <c r="CG631" s="335"/>
      <c r="CH631" s="997"/>
      <c r="CI631" s="97" t="str">
        <f t="shared" si="1216"/>
        <v/>
      </c>
      <c r="CJ631" s="998"/>
      <c r="CK631" s="335"/>
      <c r="CL631" s="97" t="str">
        <f t="shared" si="1217"/>
        <v/>
      </c>
      <c r="CM631" s="334"/>
      <c r="CN631" s="335"/>
      <c r="CO631" s="335"/>
      <c r="CP631" s="335"/>
      <c r="CQ631" s="97"/>
      <c r="CR631" s="334"/>
      <c r="CS631" s="335"/>
      <c r="CT631" s="335"/>
      <c r="CU631" s="335"/>
      <c r="CV631" s="97"/>
      <c r="CW631" s="334"/>
      <c r="CX631" s="335"/>
      <c r="CY631" s="335"/>
      <c r="CZ631" s="335"/>
      <c r="DA631" s="97"/>
      <c r="DB631" s="334"/>
      <c r="DC631" s="335"/>
      <c r="DD631" s="335"/>
      <c r="DE631" s="335"/>
      <c r="DF631" s="97" t="str">
        <f t="shared" si="1218"/>
        <v/>
      </c>
      <c r="DG631" s="993"/>
      <c r="DH631" s="335"/>
      <c r="DI631" s="97" t="str">
        <f t="shared" si="1194"/>
        <v/>
      </c>
      <c r="DJ631" s="334"/>
      <c r="DK631" s="335"/>
      <c r="DL631" s="335"/>
      <c r="DM631" s="97"/>
      <c r="DN631" s="334"/>
      <c r="DO631" s="335"/>
      <c r="DP631" s="335"/>
      <c r="DQ631" s="97"/>
      <c r="DR631" s="334"/>
      <c r="DS631" s="335"/>
      <c r="DT631" s="335"/>
      <c r="DU631" s="97"/>
      <c r="DV631" s="334"/>
      <c r="DW631" s="335"/>
      <c r="DX631" s="335"/>
      <c r="DY631" s="97" t="str">
        <f t="shared" si="1220"/>
        <v/>
      </c>
      <c r="DZ631" s="998"/>
      <c r="EA631" s="335"/>
      <c r="EB631" s="97" t="str">
        <f t="shared" si="1221"/>
        <v/>
      </c>
      <c r="EC631" s="334"/>
      <c r="ED631" s="335"/>
      <c r="EE631" s="335"/>
      <c r="EF631" s="97"/>
      <c r="EG631" s="334"/>
      <c r="EH631" s="335"/>
      <c r="EI631" s="335"/>
      <c r="EJ631" s="97"/>
      <c r="EK631" s="334"/>
      <c r="EL631" s="335"/>
      <c r="EM631" s="335"/>
      <c r="EN631" s="97"/>
      <c r="EO631" s="334"/>
      <c r="EP631" s="335"/>
      <c r="EQ631" s="335"/>
      <c r="ER631" s="97" t="str">
        <f t="shared" si="1222"/>
        <v/>
      </c>
      <c r="ES631" s="993"/>
      <c r="ET631" s="335"/>
      <c r="EU631" s="97" t="str">
        <f t="shared" si="1223"/>
        <v/>
      </c>
      <c r="EV631" s="334"/>
      <c r="EW631" s="335"/>
      <c r="EX631" s="335"/>
      <c r="EY631" s="97"/>
      <c r="EZ631" s="334"/>
      <c r="FA631" s="335"/>
      <c r="FB631" s="335"/>
      <c r="FC631" s="97"/>
      <c r="FD631" s="334"/>
      <c r="FE631" s="335"/>
      <c r="FF631" s="335"/>
      <c r="FG631" s="97"/>
      <c r="FH631" s="334"/>
      <c r="FI631" s="335"/>
      <c r="FJ631" s="335"/>
      <c r="FK631" s="97" t="str">
        <f t="shared" si="1224"/>
        <v/>
      </c>
      <c r="FL631" s="993"/>
      <c r="FM631" s="335"/>
      <c r="FN631" s="97" t="str">
        <f t="shared" si="1225"/>
        <v/>
      </c>
      <c r="FO631" s="334"/>
      <c r="FP631" s="335"/>
      <c r="FQ631" s="97"/>
      <c r="FR631" s="334"/>
      <c r="FS631" s="335"/>
      <c r="FT631" s="97"/>
      <c r="FU631" s="334"/>
      <c r="FV631" s="335"/>
      <c r="FW631" s="97"/>
      <c r="FX631" s="334"/>
      <c r="FY631" s="335"/>
      <c r="FZ631" s="97" t="str">
        <f t="shared" si="1226"/>
        <v/>
      </c>
      <c r="GA631" s="993"/>
      <c r="GB631" s="335"/>
      <c r="GC631" s="510" t="str">
        <f t="shared" si="1233"/>
        <v/>
      </c>
      <c r="GD631" s="336"/>
      <c r="GE631" s="337"/>
      <c r="GF631" s="337"/>
      <c r="GG631" s="337"/>
      <c r="GH631" s="337"/>
      <c r="GI631" s="510"/>
      <c r="GJ631" s="336"/>
      <c r="GK631" s="337"/>
      <c r="GL631" s="337"/>
      <c r="GM631" s="337"/>
      <c r="GN631" s="337"/>
      <c r="GO631" s="510"/>
      <c r="GP631" s="336"/>
      <c r="GQ631" s="337"/>
      <c r="GR631" s="337"/>
      <c r="GS631" s="337"/>
      <c r="GT631" s="337"/>
      <c r="GU631" s="510"/>
      <c r="GV631" s="336"/>
      <c r="GW631" s="337"/>
      <c r="GX631" s="337"/>
      <c r="GY631" s="337"/>
      <c r="GZ631" s="336"/>
      <c r="HA631" s="510" t="str">
        <f t="shared" si="1227"/>
        <v/>
      </c>
      <c r="HB631" s="994"/>
      <c r="HC631" s="337"/>
      <c r="HD631" s="510" t="str">
        <f t="shared" si="1228"/>
        <v/>
      </c>
      <c r="HE631" s="336"/>
      <c r="HF631" s="337"/>
      <c r="HG631" s="337"/>
      <c r="HH631" s="336"/>
      <c r="HI631" s="510"/>
      <c r="HJ631" s="336"/>
      <c r="HK631" s="337"/>
      <c r="HL631" s="337"/>
      <c r="HM631" s="336"/>
      <c r="HN631" s="510"/>
      <c r="HO631" s="336"/>
      <c r="HP631" s="337"/>
      <c r="HQ631" s="337"/>
      <c r="HR631" s="337"/>
      <c r="HS631" s="510"/>
      <c r="HT631" s="336"/>
      <c r="HU631" s="337"/>
      <c r="HV631" s="337"/>
      <c r="HW631" s="337"/>
      <c r="HX631" s="97" t="str">
        <f t="shared" si="1229"/>
        <v/>
      </c>
      <c r="HY631" s="994"/>
      <c r="HZ631" s="337"/>
      <c r="IA631" s="510" t="str">
        <f t="shared" si="1230"/>
        <v/>
      </c>
      <c r="IB631" s="336"/>
      <c r="IC631" s="337"/>
      <c r="ID631" s="337"/>
      <c r="IE631" s="510"/>
      <c r="IF631" s="336"/>
      <c r="IG631" s="337"/>
      <c r="IH631" s="337"/>
      <c r="II631" s="510"/>
      <c r="IJ631" s="336"/>
      <c r="IK631" s="337"/>
      <c r="IL631" s="337"/>
      <c r="IM631" s="510"/>
      <c r="IN631" s="336"/>
      <c r="IO631" s="337"/>
      <c r="IP631" s="337"/>
      <c r="IQ631" s="97" t="str">
        <f t="shared" si="1231"/>
        <v/>
      </c>
      <c r="IR631" s="994"/>
      <c r="IS631" s="337"/>
      <c r="IT631" s="337"/>
      <c r="IU631" s="337"/>
      <c r="IV631" s="510" t="str">
        <f t="shared" si="1234"/>
        <v/>
      </c>
      <c r="IW631" s="995"/>
    </row>
    <row r="632" spans="1:257" x14ac:dyDescent="0.25">
      <c r="A632" s="996"/>
      <c r="B632" s="507">
        <v>11</v>
      </c>
      <c r="C632" s="97" t="str">
        <f>IF(Proponentes!B623&gt;0,Proponentes!B623,"")</f>
        <v/>
      </c>
      <c r="D632" s="335"/>
      <c r="E632" s="335"/>
      <c r="F632" s="334"/>
      <c r="G632" s="335"/>
      <c r="H632" s="335"/>
      <c r="I632" s="335"/>
      <c r="J632" s="335"/>
      <c r="K632" s="335"/>
      <c r="L632" s="335"/>
      <c r="M632" s="334"/>
      <c r="N632" s="335"/>
      <c r="O632" s="335"/>
      <c r="P632" s="335"/>
      <c r="Q632" s="335"/>
      <c r="R632" s="335"/>
      <c r="S632" s="335"/>
      <c r="T632" s="334"/>
      <c r="U632" s="335"/>
      <c r="V632" s="335"/>
      <c r="W632" s="335"/>
      <c r="X632" s="335"/>
      <c r="Y632" s="335"/>
      <c r="Z632" s="335"/>
      <c r="AA632" s="334"/>
      <c r="AB632" s="335"/>
      <c r="AC632" s="335"/>
      <c r="AD632" s="335"/>
      <c r="AE632" s="335"/>
      <c r="AF632" s="335"/>
      <c r="AG632" s="97" t="str">
        <f t="shared" si="1210"/>
        <v/>
      </c>
      <c r="AH632" s="993"/>
      <c r="AI632" s="335"/>
      <c r="AJ632" s="335" t="str">
        <f t="shared" si="1232"/>
        <v/>
      </c>
      <c r="AK632" s="335"/>
      <c r="AL632" s="334"/>
      <c r="AM632" s="335"/>
      <c r="AN632" s="335"/>
      <c r="AO632" s="335"/>
      <c r="AP632" s="335"/>
      <c r="AQ632" s="335"/>
      <c r="AR632" s="335"/>
      <c r="AS632" s="334"/>
      <c r="AT632" s="335"/>
      <c r="AU632" s="335"/>
      <c r="AV632" s="335"/>
      <c r="AW632" s="335"/>
      <c r="AX632" s="335"/>
      <c r="AY632" s="335"/>
      <c r="AZ632" s="334"/>
      <c r="BA632" s="335"/>
      <c r="BB632" s="335"/>
      <c r="BC632" s="335"/>
      <c r="BD632" s="335"/>
      <c r="BE632" s="335"/>
      <c r="BF632" s="335"/>
      <c r="BG632" s="334"/>
      <c r="BH632" s="335"/>
      <c r="BI632" s="335"/>
      <c r="BJ632" s="335"/>
      <c r="BK632" s="335"/>
      <c r="BL632" s="97" t="str">
        <f t="shared" si="1186"/>
        <v/>
      </c>
      <c r="BM632" s="993"/>
      <c r="BN632" s="335" t="str">
        <f t="shared" si="1212"/>
        <v/>
      </c>
      <c r="BO632" s="334"/>
      <c r="BP632" s="335"/>
      <c r="BQ632" s="335"/>
      <c r="BR632" s="335"/>
      <c r="BS632" s="335" t="str">
        <f t="shared" si="1213"/>
        <v/>
      </c>
      <c r="BT632" s="334"/>
      <c r="BU632" s="335"/>
      <c r="BV632" s="335"/>
      <c r="BW632" s="335"/>
      <c r="BX632" s="335" t="str">
        <f t="shared" si="1214"/>
        <v/>
      </c>
      <c r="BY632" s="334"/>
      <c r="BZ632" s="335"/>
      <c r="CA632" s="335"/>
      <c r="CB632" s="335"/>
      <c r="CC632" s="335" t="str">
        <f t="shared" si="1215"/>
        <v/>
      </c>
      <c r="CD632" s="334"/>
      <c r="CE632" s="335"/>
      <c r="CF632" s="335"/>
      <c r="CG632" s="335"/>
      <c r="CH632" s="997"/>
      <c r="CI632" s="97" t="str">
        <f t="shared" si="1216"/>
        <v/>
      </c>
      <c r="CJ632" s="998"/>
      <c r="CK632" s="335"/>
      <c r="CL632" s="97" t="str">
        <f t="shared" si="1217"/>
        <v/>
      </c>
      <c r="CM632" s="334"/>
      <c r="CN632" s="335"/>
      <c r="CO632" s="335"/>
      <c r="CP632" s="335"/>
      <c r="CQ632" s="97"/>
      <c r="CR632" s="334"/>
      <c r="CS632" s="335"/>
      <c r="CT632" s="335"/>
      <c r="CU632" s="335"/>
      <c r="CV632" s="97"/>
      <c r="CW632" s="334"/>
      <c r="CX632" s="335"/>
      <c r="CY632" s="335"/>
      <c r="CZ632" s="335"/>
      <c r="DA632" s="97"/>
      <c r="DB632" s="334"/>
      <c r="DC632" s="335"/>
      <c r="DD632" s="335"/>
      <c r="DE632" s="335"/>
      <c r="DF632" s="97" t="str">
        <f t="shared" si="1218"/>
        <v/>
      </c>
      <c r="DG632" s="993"/>
      <c r="DH632" s="335"/>
      <c r="DI632" s="97" t="str">
        <f t="shared" si="1194"/>
        <v/>
      </c>
      <c r="DJ632" s="334"/>
      <c r="DK632" s="335"/>
      <c r="DL632" s="335"/>
      <c r="DM632" s="97"/>
      <c r="DN632" s="334"/>
      <c r="DO632" s="335"/>
      <c r="DP632" s="335"/>
      <c r="DQ632" s="97"/>
      <c r="DR632" s="334"/>
      <c r="DS632" s="335"/>
      <c r="DT632" s="335"/>
      <c r="DU632" s="97"/>
      <c r="DV632" s="334"/>
      <c r="DW632" s="335"/>
      <c r="DX632" s="335"/>
      <c r="DY632" s="97"/>
      <c r="DZ632" s="998"/>
      <c r="EA632" s="335"/>
      <c r="EB632" s="97" t="str">
        <f t="shared" si="1221"/>
        <v/>
      </c>
      <c r="EC632" s="334"/>
      <c r="ED632" s="335"/>
      <c r="EE632" s="335"/>
      <c r="EF632" s="97"/>
      <c r="EG632" s="334"/>
      <c r="EH632" s="335"/>
      <c r="EI632" s="335"/>
      <c r="EJ632" s="97"/>
      <c r="EK632" s="334"/>
      <c r="EL632" s="335"/>
      <c r="EM632" s="335"/>
      <c r="EN632" s="97"/>
      <c r="EO632" s="334"/>
      <c r="EP632" s="335"/>
      <c r="EQ632" s="335"/>
      <c r="ER632" s="97" t="str">
        <f t="shared" si="1222"/>
        <v/>
      </c>
      <c r="ES632" s="993"/>
      <c r="ET632" s="335"/>
      <c r="EU632" s="97" t="str">
        <f t="shared" si="1223"/>
        <v/>
      </c>
      <c r="EV632" s="334"/>
      <c r="EW632" s="335"/>
      <c r="EX632" s="335"/>
      <c r="EY632" s="97"/>
      <c r="EZ632" s="334"/>
      <c r="FA632" s="335"/>
      <c r="FB632" s="335"/>
      <c r="FC632" s="97"/>
      <c r="FD632" s="334"/>
      <c r="FE632" s="335"/>
      <c r="FF632" s="335"/>
      <c r="FG632" s="97"/>
      <c r="FH632" s="334"/>
      <c r="FI632" s="335"/>
      <c r="FJ632" s="335"/>
      <c r="FK632" s="97" t="str">
        <f t="shared" si="1224"/>
        <v/>
      </c>
      <c r="FL632" s="993"/>
      <c r="FM632" s="335"/>
      <c r="FN632" s="97" t="str">
        <f t="shared" si="1225"/>
        <v/>
      </c>
      <c r="FO632" s="334"/>
      <c r="FP632" s="335"/>
      <c r="FQ632" s="97"/>
      <c r="FR632" s="334"/>
      <c r="FS632" s="335"/>
      <c r="FT632" s="97"/>
      <c r="FU632" s="334"/>
      <c r="FV632" s="335"/>
      <c r="FW632" s="97"/>
      <c r="FX632" s="334"/>
      <c r="FY632" s="335"/>
      <c r="FZ632" s="97" t="str">
        <f t="shared" si="1226"/>
        <v/>
      </c>
      <c r="GA632" s="993"/>
      <c r="GB632" s="335"/>
      <c r="GC632" s="510" t="str">
        <f t="shared" si="1233"/>
        <v/>
      </c>
      <c r="GD632" s="336"/>
      <c r="GE632" s="337"/>
      <c r="GF632" s="337"/>
      <c r="GG632" s="337"/>
      <c r="GH632" s="337"/>
      <c r="GI632" s="510"/>
      <c r="GJ632" s="336"/>
      <c r="GK632" s="337"/>
      <c r="GL632" s="337"/>
      <c r="GM632" s="337"/>
      <c r="GN632" s="337"/>
      <c r="GO632" s="510"/>
      <c r="GP632" s="336"/>
      <c r="GQ632" s="337"/>
      <c r="GR632" s="337"/>
      <c r="GS632" s="337"/>
      <c r="GT632" s="337"/>
      <c r="GU632" s="510"/>
      <c r="GV632" s="336"/>
      <c r="GW632" s="337"/>
      <c r="GX632" s="337"/>
      <c r="GY632" s="337"/>
      <c r="GZ632" s="336"/>
      <c r="HA632" s="510" t="str">
        <f t="shared" si="1227"/>
        <v/>
      </c>
      <c r="HB632" s="994"/>
      <c r="HC632" s="337"/>
      <c r="HD632" s="510" t="str">
        <f t="shared" si="1228"/>
        <v/>
      </c>
      <c r="HE632" s="336"/>
      <c r="HF632" s="337"/>
      <c r="HG632" s="337"/>
      <c r="HH632" s="336"/>
      <c r="HI632" s="510"/>
      <c r="HJ632" s="336"/>
      <c r="HK632" s="337"/>
      <c r="HL632" s="337"/>
      <c r="HM632" s="336"/>
      <c r="HN632" s="510"/>
      <c r="HO632" s="336"/>
      <c r="HP632" s="337"/>
      <c r="HQ632" s="337"/>
      <c r="HR632" s="337"/>
      <c r="HS632" s="510"/>
      <c r="HT632" s="336"/>
      <c r="HU632" s="337"/>
      <c r="HV632" s="337"/>
      <c r="HW632" s="337"/>
      <c r="HX632" s="97" t="str">
        <f t="shared" si="1229"/>
        <v/>
      </c>
      <c r="HY632" s="994"/>
      <c r="HZ632" s="337"/>
      <c r="IA632" s="510" t="str">
        <f t="shared" si="1230"/>
        <v/>
      </c>
      <c r="IB632" s="336"/>
      <c r="IC632" s="337"/>
      <c r="ID632" s="337"/>
      <c r="IE632" s="510"/>
      <c r="IF632" s="336"/>
      <c r="IG632" s="337"/>
      <c r="IH632" s="337"/>
      <c r="II632" s="510"/>
      <c r="IJ632" s="336"/>
      <c r="IK632" s="337"/>
      <c r="IL632" s="337"/>
      <c r="IM632" s="510"/>
      <c r="IN632" s="336"/>
      <c r="IO632" s="337"/>
      <c r="IP632" s="337"/>
      <c r="IQ632" s="97" t="str">
        <f t="shared" si="1231"/>
        <v/>
      </c>
      <c r="IR632" s="994"/>
      <c r="IS632" s="337"/>
      <c r="IT632" s="337"/>
      <c r="IU632" s="337"/>
      <c r="IV632" s="510" t="str">
        <f t="shared" si="1234"/>
        <v/>
      </c>
      <c r="IW632" s="995"/>
    </row>
    <row r="633" spans="1:257" x14ac:dyDescent="0.25">
      <c r="A633" s="996"/>
      <c r="B633" s="507">
        <v>12</v>
      </c>
      <c r="C633" s="97" t="str">
        <f>IF(Proponentes!B624&gt;0,Proponentes!B624,"")</f>
        <v/>
      </c>
      <c r="D633" s="335"/>
      <c r="E633" s="335"/>
      <c r="F633" s="334"/>
      <c r="G633" s="335"/>
      <c r="H633" s="335"/>
      <c r="I633" s="335"/>
      <c r="J633" s="335"/>
      <c r="K633" s="335"/>
      <c r="L633" s="335"/>
      <c r="M633" s="334"/>
      <c r="N633" s="335"/>
      <c r="O633" s="335"/>
      <c r="P633" s="335"/>
      <c r="Q633" s="335"/>
      <c r="R633" s="335"/>
      <c r="S633" s="335"/>
      <c r="T633" s="334"/>
      <c r="U633" s="335"/>
      <c r="V633" s="335"/>
      <c r="W633" s="335"/>
      <c r="X633" s="335"/>
      <c r="Y633" s="335"/>
      <c r="Z633" s="335"/>
      <c r="AA633" s="334"/>
      <c r="AB633" s="335"/>
      <c r="AC633" s="335"/>
      <c r="AD633" s="335"/>
      <c r="AE633" s="335"/>
      <c r="AF633" s="335"/>
      <c r="AG633" s="97" t="str">
        <f t="shared" si="1210"/>
        <v/>
      </c>
      <c r="AH633" s="993"/>
      <c r="AI633" s="335"/>
      <c r="AJ633" s="335" t="str">
        <f t="shared" si="1232"/>
        <v/>
      </c>
      <c r="AK633" s="335"/>
      <c r="AL633" s="334"/>
      <c r="AM633" s="335"/>
      <c r="AN633" s="335"/>
      <c r="AO633" s="335"/>
      <c r="AP633" s="335"/>
      <c r="AQ633" s="335"/>
      <c r="AR633" s="335"/>
      <c r="AS633" s="334"/>
      <c r="AT633" s="335"/>
      <c r="AU633" s="335"/>
      <c r="AV633" s="335"/>
      <c r="AW633" s="335"/>
      <c r="AX633" s="335"/>
      <c r="AY633" s="335"/>
      <c r="AZ633" s="334"/>
      <c r="BA633" s="335"/>
      <c r="BB633" s="335"/>
      <c r="BC633" s="335"/>
      <c r="BD633" s="335"/>
      <c r="BE633" s="335"/>
      <c r="BF633" s="335"/>
      <c r="BG633" s="334"/>
      <c r="BH633" s="335"/>
      <c r="BI633" s="335"/>
      <c r="BJ633" s="335"/>
      <c r="BK633" s="335"/>
      <c r="BL633" s="97" t="str">
        <f t="shared" si="1186"/>
        <v/>
      </c>
      <c r="BM633" s="993"/>
      <c r="BN633" s="335" t="str">
        <f t="shared" si="1212"/>
        <v/>
      </c>
      <c r="BO633" s="334"/>
      <c r="BP633" s="335"/>
      <c r="BQ633" s="335"/>
      <c r="BR633" s="335"/>
      <c r="BS633" s="335" t="str">
        <f t="shared" si="1213"/>
        <v/>
      </c>
      <c r="BT633" s="334"/>
      <c r="BU633" s="335"/>
      <c r="BV633" s="335"/>
      <c r="BW633" s="335"/>
      <c r="BX633" s="335" t="str">
        <f t="shared" si="1214"/>
        <v/>
      </c>
      <c r="BY633" s="334"/>
      <c r="BZ633" s="335"/>
      <c r="CA633" s="335"/>
      <c r="CB633" s="335"/>
      <c r="CC633" s="335" t="str">
        <f t="shared" si="1215"/>
        <v/>
      </c>
      <c r="CD633" s="334"/>
      <c r="CE633" s="335"/>
      <c r="CF633" s="335"/>
      <c r="CG633" s="335"/>
      <c r="CH633" s="997"/>
      <c r="CI633" s="97" t="str">
        <f t="shared" si="1216"/>
        <v/>
      </c>
      <c r="CJ633" s="998"/>
      <c r="CK633" s="335"/>
      <c r="CL633" s="97" t="str">
        <f t="shared" si="1217"/>
        <v/>
      </c>
      <c r="CM633" s="334"/>
      <c r="CN633" s="335"/>
      <c r="CO633" s="335"/>
      <c r="CP633" s="335"/>
      <c r="CQ633" s="97"/>
      <c r="CR633" s="334"/>
      <c r="CS633" s="335"/>
      <c r="CT633" s="335"/>
      <c r="CU633" s="335"/>
      <c r="CV633" s="97"/>
      <c r="CW633" s="334"/>
      <c r="CX633" s="335"/>
      <c r="CY633" s="335"/>
      <c r="CZ633" s="335"/>
      <c r="DA633" s="97"/>
      <c r="DB633" s="334"/>
      <c r="DC633" s="335"/>
      <c r="DD633" s="335"/>
      <c r="DE633" s="335"/>
      <c r="DF633" s="97" t="str">
        <f t="shared" si="1218"/>
        <v/>
      </c>
      <c r="DG633" s="993"/>
      <c r="DH633" s="335"/>
      <c r="DI633" s="97" t="str">
        <f t="shared" si="1194"/>
        <v/>
      </c>
      <c r="DJ633" s="334"/>
      <c r="DK633" s="335"/>
      <c r="DL633" s="335"/>
      <c r="DM633" s="97"/>
      <c r="DN633" s="334"/>
      <c r="DO633" s="335"/>
      <c r="DP633" s="335"/>
      <c r="DQ633" s="97"/>
      <c r="DR633" s="334"/>
      <c r="DS633" s="335"/>
      <c r="DT633" s="335"/>
      <c r="DU633" s="97"/>
      <c r="DV633" s="334"/>
      <c r="DW633" s="335"/>
      <c r="DX633" s="335"/>
      <c r="DY633" s="97" t="str">
        <f t="shared" ref="DY633" si="1235">IF(DI633="","",IF(DL633=0,IF(DP633=0,IF(DT633=0,IF(DX633=0,"CUMPLE","NO CUMPLE"),"NO CUMPLE"),"NO CUMPLE"),"NO CUMPLE"))</f>
        <v/>
      </c>
      <c r="DZ633" s="998"/>
      <c r="EA633" s="335"/>
      <c r="EB633" s="97" t="str">
        <f t="shared" si="1221"/>
        <v/>
      </c>
      <c r="EC633" s="334"/>
      <c r="ED633" s="335"/>
      <c r="EE633" s="335"/>
      <c r="EF633" s="97"/>
      <c r="EG633" s="334"/>
      <c r="EH633" s="335"/>
      <c r="EI633" s="335"/>
      <c r="EJ633" s="97"/>
      <c r="EK633" s="334"/>
      <c r="EL633" s="335"/>
      <c r="EM633" s="335"/>
      <c r="EN633" s="97"/>
      <c r="EO633" s="334"/>
      <c r="EP633" s="335"/>
      <c r="EQ633" s="335"/>
      <c r="ER633" s="97" t="str">
        <f t="shared" si="1222"/>
        <v/>
      </c>
      <c r="ES633" s="993"/>
      <c r="ET633" s="335"/>
      <c r="EU633" s="97" t="str">
        <f t="shared" si="1223"/>
        <v/>
      </c>
      <c r="EV633" s="334"/>
      <c r="EW633" s="335"/>
      <c r="EX633" s="335"/>
      <c r="EY633" s="97"/>
      <c r="EZ633" s="334"/>
      <c r="FA633" s="335"/>
      <c r="FB633" s="335"/>
      <c r="FC633" s="97"/>
      <c r="FD633" s="334"/>
      <c r="FE633" s="335"/>
      <c r="FF633" s="335"/>
      <c r="FG633" s="97"/>
      <c r="FH633" s="334"/>
      <c r="FI633" s="335"/>
      <c r="FJ633" s="335"/>
      <c r="FK633" s="97" t="str">
        <f t="shared" si="1224"/>
        <v/>
      </c>
      <c r="FL633" s="993"/>
      <c r="FM633" s="335"/>
      <c r="FN633" s="97" t="str">
        <f t="shared" si="1225"/>
        <v/>
      </c>
      <c r="FO633" s="334"/>
      <c r="FP633" s="335"/>
      <c r="FQ633" s="97"/>
      <c r="FR633" s="334"/>
      <c r="FS633" s="335"/>
      <c r="FT633" s="97"/>
      <c r="FU633" s="334"/>
      <c r="FV633" s="335"/>
      <c r="FW633" s="97"/>
      <c r="FX633" s="334"/>
      <c r="FY633" s="335"/>
      <c r="FZ633" s="97" t="str">
        <f t="shared" si="1226"/>
        <v/>
      </c>
      <c r="GA633" s="993"/>
      <c r="GB633" s="335"/>
      <c r="GC633" s="510" t="str">
        <f t="shared" si="1233"/>
        <v/>
      </c>
      <c r="GD633" s="336"/>
      <c r="GE633" s="337"/>
      <c r="GF633" s="337"/>
      <c r="GG633" s="337"/>
      <c r="GH633" s="337"/>
      <c r="GI633" s="510"/>
      <c r="GJ633" s="336"/>
      <c r="GK633" s="337"/>
      <c r="GL633" s="337"/>
      <c r="GM633" s="337"/>
      <c r="GN633" s="337"/>
      <c r="GO633" s="510"/>
      <c r="GP633" s="336"/>
      <c r="GQ633" s="337"/>
      <c r="GR633" s="337"/>
      <c r="GS633" s="337"/>
      <c r="GT633" s="337"/>
      <c r="GU633" s="510"/>
      <c r="GV633" s="336"/>
      <c r="GW633" s="337"/>
      <c r="GX633" s="337"/>
      <c r="GY633" s="337"/>
      <c r="GZ633" s="336"/>
      <c r="HA633" s="510" t="str">
        <f t="shared" si="1227"/>
        <v/>
      </c>
      <c r="HB633" s="994"/>
      <c r="HC633" s="337"/>
      <c r="HD633" s="510" t="str">
        <f t="shared" si="1228"/>
        <v/>
      </c>
      <c r="HE633" s="336"/>
      <c r="HF633" s="337"/>
      <c r="HG633" s="337"/>
      <c r="HH633" s="336"/>
      <c r="HI633" s="510"/>
      <c r="HJ633" s="336"/>
      <c r="HK633" s="337"/>
      <c r="HL633" s="337"/>
      <c r="HM633" s="336"/>
      <c r="HN633" s="510"/>
      <c r="HO633" s="336"/>
      <c r="HP633" s="337"/>
      <c r="HQ633" s="337"/>
      <c r="HR633" s="337"/>
      <c r="HS633" s="510"/>
      <c r="HT633" s="336"/>
      <c r="HU633" s="337"/>
      <c r="HV633" s="337"/>
      <c r="HW633" s="337"/>
      <c r="HX633" s="97" t="str">
        <f t="shared" si="1229"/>
        <v/>
      </c>
      <c r="HY633" s="994"/>
      <c r="HZ633" s="337"/>
      <c r="IA633" s="510" t="str">
        <f t="shared" si="1230"/>
        <v/>
      </c>
      <c r="IB633" s="336"/>
      <c r="IC633" s="337"/>
      <c r="ID633" s="337"/>
      <c r="IE633" s="510"/>
      <c r="IF633" s="336"/>
      <c r="IG633" s="337"/>
      <c r="IH633" s="337"/>
      <c r="II633" s="510"/>
      <c r="IJ633" s="336"/>
      <c r="IK633" s="337"/>
      <c r="IL633" s="337"/>
      <c r="IM633" s="510"/>
      <c r="IN633" s="336"/>
      <c r="IO633" s="337"/>
      <c r="IP633" s="337"/>
      <c r="IQ633" s="97" t="str">
        <f t="shared" si="1231"/>
        <v/>
      </c>
      <c r="IR633" s="994"/>
      <c r="IS633" s="337"/>
      <c r="IT633" s="337"/>
      <c r="IU633" s="337"/>
      <c r="IV633" s="510" t="str">
        <f t="shared" si="1234"/>
        <v/>
      </c>
      <c r="IW633" s="995"/>
    </row>
    <row r="634" spans="1:257" x14ac:dyDescent="0.25">
      <c r="A634" s="548">
        <v>48</v>
      </c>
      <c r="B634" s="514"/>
      <c r="C634" s="514"/>
      <c r="D634" s="514"/>
      <c r="E634" s="514"/>
      <c r="F634" s="515"/>
      <c r="G634" s="514"/>
      <c r="H634" s="514"/>
      <c r="I634" s="514"/>
      <c r="J634" s="514"/>
      <c r="K634" s="514"/>
      <c r="L634" s="514"/>
      <c r="M634" s="514"/>
      <c r="N634" s="514"/>
      <c r="O634" s="514"/>
      <c r="P634" s="514"/>
      <c r="Q634" s="514"/>
      <c r="R634" s="514"/>
      <c r="S634" s="514"/>
      <c r="T634" s="514"/>
      <c r="U634" s="514"/>
      <c r="V634" s="514"/>
      <c r="W634" s="514"/>
      <c r="X634" s="514"/>
      <c r="Y634" s="514"/>
      <c r="Z634" s="514"/>
      <c r="AA634" s="514"/>
      <c r="AB634" s="514"/>
      <c r="AC634" s="514"/>
      <c r="AD634" s="514"/>
      <c r="AE634" s="514"/>
      <c r="AF634" s="514"/>
      <c r="AG634" s="514"/>
      <c r="AH634" s="514"/>
      <c r="AI634" s="514"/>
      <c r="AJ634" s="514"/>
      <c r="AK634" s="514"/>
      <c r="AL634" s="514"/>
      <c r="AM634" s="514"/>
      <c r="AN634" s="514"/>
      <c r="AO634" s="514"/>
      <c r="AP634" s="514"/>
      <c r="AQ634" s="514"/>
      <c r="AR634" s="514"/>
      <c r="AS634" s="514"/>
      <c r="AT634" s="514"/>
      <c r="AU634" s="514"/>
      <c r="AV634" s="514"/>
      <c r="AW634" s="514"/>
      <c r="AX634" s="514"/>
      <c r="AY634" s="514"/>
      <c r="AZ634" s="514"/>
      <c r="BA634" s="514"/>
      <c r="BB634" s="514"/>
      <c r="BC634" s="514"/>
      <c r="BD634" s="514"/>
      <c r="BE634" s="514"/>
      <c r="BF634" s="514"/>
      <c r="BG634" s="514"/>
      <c r="BH634" s="514"/>
      <c r="BI634" s="514"/>
      <c r="BJ634" s="514"/>
      <c r="BK634" s="514"/>
      <c r="BL634" s="514"/>
      <c r="BM634" s="514"/>
      <c r="BN634" s="514"/>
      <c r="BO634" s="514"/>
      <c r="BP634" s="514"/>
      <c r="BQ634" s="514"/>
      <c r="BR634" s="514"/>
      <c r="BS634" s="514"/>
      <c r="BT634" s="514"/>
      <c r="BU634" s="514"/>
      <c r="BV634" s="514"/>
      <c r="BW634" s="514"/>
      <c r="BX634" s="514"/>
      <c r="BY634" s="514"/>
      <c r="BZ634" s="514"/>
      <c r="CA634" s="514"/>
      <c r="CB634" s="514"/>
      <c r="CC634" s="514"/>
      <c r="CD634" s="514"/>
      <c r="CE634" s="514"/>
      <c r="CF634" s="514"/>
      <c r="CG634" s="514"/>
      <c r="CH634" s="516"/>
      <c r="CI634" s="514"/>
      <c r="CJ634" s="514"/>
      <c r="CK634" s="514"/>
      <c r="CL634" s="514"/>
      <c r="CM634" s="514"/>
      <c r="CN634" s="514"/>
      <c r="CO634" s="514"/>
      <c r="CP634" s="514"/>
      <c r="CQ634" s="514"/>
      <c r="CR634" s="514"/>
      <c r="CS634" s="514"/>
      <c r="CT634" s="514"/>
      <c r="CU634" s="514"/>
      <c r="CV634" s="514"/>
      <c r="CW634" s="514"/>
      <c r="CX634" s="514"/>
      <c r="CY634" s="514"/>
      <c r="CZ634" s="514"/>
      <c r="DA634" s="514"/>
      <c r="DB634" s="514"/>
      <c r="DC634" s="514"/>
      <c r="DD634" s="514"/>
      <c r="DE634" s="514"/>
      <c r="DF634" s="514"/>
      <c r="DG634" s="514"/>
      <c r="DH634" s="514"/>
      <c r="DI634" s="514"/>
      <c r="DJ634" s="514"/>
      <c r="DK634" s="514"/>
      <c r="DL634" s="514"/>
      <c r="DM634" s="514"/>
      <c r="DN634" s="514"/>
      <c r="DO634" s="514"/>
      <c r="DP634" s="514"/>
      <c r="DQ634" s="514"/>
      <c r="DR634" s="514"/>
      <c r="DS634" s="514"/>
      <c r="DT634" s="514"/>
      <c r="DU634" s="514"/>
      <c r="DV634" s="514"/>
      <c r="DW634" s="514"/>
      <c r="DX634" s="514"/>
      <c r="DY634" s="514"/>
      <c r="DZ634" s="514"/>
      <c r="EA634" s="514"/>
      <c r="EB634" s="514"/>
      <c r="EC634" s="514"/>
      <c r="ED634" s="514"/>
      <c r="EE634" s="514"/>
      <c r="EF634" s="514"/>
      <c r="EG634" s="514"/>
      <c r="EH634" s="514"/>
      <c r="EI634" s="514"/>
      <c r="EJ634" s="514"/>
      <c r="EK634" s="514"/>
      <c r="EL634" s="514"/>
      <c r="EM634" s="514"/>
      <c r="EN634" s="514"/>
      <c r="EO634" s="514"/>
      <c r="EP634" s="514"/>
      <c r="EQ634" s="514"/>
      <c r="ER634" s="514"/>
      <c r="ES634" s="514"/>
      <c r="ET634" s="514"/>
      <c r="EU634" s="514"/>
      <c r="EV634" s="514"/>
      <c r="EW634" s="514"/>
      <c r="EX634" s="514"/>
      <c r="EY634" s="514"/>
      <c r="EZ634" s="514"/>
      <c r="FA634" s="514"/>
      <c r="FB634" s="514"/>
      <c r="FC634" s="514"/>
      <c r="FD634" s="514"/>
      <c r="FE634" s="514"/>
      <c r="FF634" s="514"/>
      <c r="FG634" s="514"/>
      <c r="FH634" s="514"/>
      <c r="FI634" s="514"/>
      <c r="FJ634" s="514"/>
      <c r="FK634" s="514"/>
      <c r="FL634" s="514"/>
      <c r="FM634" s="514"/>
      <c r="FN634" s="514"/>
      <c r="FO634" s="514"/>
      <c r="FP634" s="514"/>
      <c r="FQ634" s="514"/>
      <c r="FR634" s="514"/>
      <c r="FS634" s="514"/>
      <c r="FT634" s="514"/>
      <c r="FU634" s="514"/>
      <c r="FV634" s="514"/>
      <c r="FW634" s="514"/>
      <c r="FX634" s="514"/>
      <c r="FY634" s="514"/>
      <c r="FZ634" s="514"/>
      <c r="GA634" s="514"/>
      <c r="GB634" s="514"/>
      <c r="GC634" s="514"/>
      <c r="GD634" s="514"/>
      <c r="GE634" s="514"/>
      <c r="GF634" s="514"/>
      <c r="GG634" s="514"/>
      <c r="GH634" s="514"/>
      <c r="GI634" s="514"/>
      <c r="GJ634" s="514"/>
      <c r="GK634" s="514"/>
      <c r="GL634" s="514"/>
      <c r="GM634" s="514"/>
      <c r="GN634" s="514"/>
      <c r="GO634" s="514"/>
      <c r="GP634" s="514"/>
      <c r="GQ634" s="514"/>
      <c r="GR634" s="514"/>
      <c r="GS634" s="514"/>
      <c r="GT634" s="514"/>
      <c r="GU634" s="514"/>
      <c r="GV634" s="514"/>
      <c r="GW634" s="514"/>
      <c r="GX634" s="514"/>
      <c r="GY634" s="514"/>
      <c r="GZ634" s="514"/>
      <c r="HA634" s="514"/>
      <c r="HB634" s="514"/>
      <c r="HC634" s="514"/>
      <c r="HD634" s="514"/>
      <c r="HE634" s="514"/>
      <c r="HF634" s="514"/>
      <c r="HG634" s="514"/>
      <c r="HH634" s="514"/>
      <c r="HI634" s="514"/>
      <c r="HJ634" s="514"/>
      <c r="HK634" s="514"/>
      <c r="HL634" s="514"/>
      <c r="HM634" s="514"/>
      <c r="HN634" s="514"/>
      <c r="HO634" s="514"/>
      <c r="HP634" s="514"/>
      <c r="HQ634" s="514"/>
      <c r="HR634" s="514"/>
      <c r="HS634" s="514"/>
      <c r="HT634" s="514"/>
      <c r="HU634" s="514"/>
      <c r="HV634" s="514"/>
      <c r="HW634" s="514"/>
      <c r="HX634" s="514"/>
      <c r="HY634" s="514"/>
      <c r="HZ634" s="514"/>
      <c r="IA634" s="514"/>
      <c r="IB634" s="514"/>
      <c r="IC634" s="514"/>
      <c r="ID634" s="514"/>
      <c r="IE634" s="514"/>
      <c r="IF634" s="514"/>
      <c r="IG634" s="514"/>
      <c r="IH634" s="514"/>
      <c r="II634" s="514"/>
      <c r="IJ634" s="514"/>
      <c r="IK634" s="514"/>
      <c r="IL634" s="514"/>
      <c r="IM634" s="514"/>
      <c r="IN634" s="514"/>
      <c r="IO634" s="514"/>
      <c r="IP634" s="514"/>
      <c r="IQ634" s="514"/>
      <c r="IR634" s="514"/>
      <c r="IS634" s="514"/>
      <c r="IT634" s="514"/>
      <c r="IU634" s="514"/>
      <c r="IV634" s="514"/>
      <c r="IW634" s="549"/>
    </row>
    <row r="635" spans="1:257" ht="33" x14ac:dyDescent="0.25">
      <c r="A635" s="996">
        <f>A647</f>
        <v>49</v>
      </c>
      <c r="B635" s="507">
        <v>1</v>
      </c>
      <c r="C635" s="97" t="str">
        <f>IF(Proponentes!B626&gt;0,Proponentes!B626,"")</f>
        <v>BUHO SEGURIDAD LIMITADA</v>
      </c>
      <c r="D635" s="335"/>
      <c r="E635" s="335" t="s">
        <v>235</v>
      </c>
      <c r="F635" s="334" t="s">
        <v>1775</v>
      </c>
      <c r="G635" s="341">
        <v>47442</v>
      </c>
      <c r="H635" s="335" t="s">
        <v>1631</v>
      </c>
      <c r="I635" s="335" t="s">
        <v>1538</v>
      </c>
      <c r="J635" s="335"/>
      <c r="K635" s="335"/>
      <c r="L635" s="335"/>
      <c r="M635" s="334"/>
      <c r="N635" s="341"/>
      <c r="O635" s="335"/>
      <c r="P635" s="335"/>
      <c r="Q635" s="335"/>
      <c r="R635" s="335"/>
      <c r="S635" s="335"/>
      <c r="T635" s="334"/>
      <c r="U635" s="341"/>
      <c r="V635" s="335"/>
      <c r="W635" s="335"/>
      <c r="X635" s="341"/>
      <c r="Y635" s="335"/>
      <c r="Z635" s="335"/>
      <c r="AA635" s="334"/>
      <c r="AB635" s="341"/>
      <c r="AC635" s="335"/>
      <c r="AD635" s="335"/>
      <c r="AE635" s="341"/>
      <c r="AF635" s="335"/>
      <c r="AG635" s="97" t="str">
        <f t="shared" ref="AG635:AG646" si="1236">IF(E635="","",IF(K635=0,IF(R635=0,IF(Y635=0,IF(AF635=0,"CUMPLE","NO CUMPLE"),"NO CUMPLE"),"NO CUMPLE"),"NO CUMPLE"))</f>
        <v>CUMPLE</v>
      </c>
      <c r="AH635" s="993"/>
      <c r="AI635" s="335"/>
      <c r="AJ635" s="335" t="str">
        <f t="shared" ref="AJ635:AJ646" si="1237">IF(E635&gt;0,E635,"")</f>
        <v>BUHO SEGURIDAD LIMITADA</v>
      </c>
      <c r="AK635" s="335" t="s">
        <v>1631</v>
      </c>
      <c r="AL635" s="334" t="s">
        <v>1775</v>
      </c>
      <c r="AM635" s="341">
        <v>47442</v>
      </c>
      <c r="AN635" s="335" t="s">
        <v>1538</v>
      </c>
      <c r="AO635" s="341"/>
      <c r="AP635" s="335"/>
      <c r="AQ635" s="335"/>
      <c r="AR635" s="335"/>
      <c r="AS635" s="334"/>
      <c r="AT635" s="335"/>
      <c r="AU635" s="335"/>
      <c r="AV635" s="335"/>
      <c r="AW635" s="335"/>
      <c r="AX635" s="335"/>
      <c r="AY635" s="335"/>
      <c r="AZ635" s="334"/>
      <c r="BA635" s="335"/>
      <c r="BB635" s="335"/>
      <c r="BC635" s="335"/>
      <c r="BD635" s="335"/>
      <c r="BE635" s="335"/>
      <c r="BF635" s="335"/>
      <c r="BG635" s="334"/>
      <c r="BH635" s="335"/>
      <c r="BI635" s="335"/>
      <c r="BJ635" s="335"/>
      <c r="BK635" s="335"/>
      <c r="BL635" s="97" t="str">
        <f t="shared" ref="BL635" si="1238">IF(AJ635="","",IF(AP635=0,IF(AW635=0,IF(BD635=0,IF(BK635=0,"CUMPLE","NO CUMPLE"),"NO CUMPLE"),"NO CUMPLE"),"NO CUMPLE"))</f>
        <v>CUMPLE</v>
      </c>
      <c r="BM635" s="993"/>
      <c r="BN635" s="335" t="str">
        <f t="shared" ref="BN635:BN646" si="1239">IF(E635&gt;0,E635,"")</f>
        <v>BUHO SEGURIDAD LIMITADA</v>
      </c>
      <c r="BO635" s="334"/>
      <c r="BP635" s="335"/>
      <c r="BQ635" s="335"/>
      <c r="BR635" s="335"/>
      <c r="BS635" s="335" t="str">
        <f t="shared" ref="BS635:BS646" si="1240">IF(L635&gt;0,L635,"")</f>
        <v/>
      </c>
      <c r="BT635" s="334"/>
      <c r="BU635" s="335"/>
      <c r="BV635" s="335"/>
      <c r="BW635" s="335"/>
      <c r="BX635" s="335" t="str">
        <f t="shared" ref="BX635:BX646" si="1241">IF(S635&gt;0,S635,"")</f>
        <v/>
      </c>
      <c r="BY635" s="334"/>
      <c r="BZ635" s="335"/>
      <c r="CA635" s="335"/>
      <c r="CB635" s="335"/>
      <c r="CC635" s="335" t="str">
        <f t="shared" ref="CC635:CC646" si="1242">IF(Z635&gt;0,Z635,"")</f>
        <v/>
      </c>
      <c r="CD635" s="334"/>
      <c r="CE635" s="335"/>
      <c r="CF635" s="335"/>
      <c r="CG635" s="335"/>
      <c r="CH635" s="997">
        <f>Proponentes!N626</f>
        <v>0</v>
      </c>
      <c r="CI635" s="97" t="str">
        <f t="shared" ref="CI635:CI646" si="1243">IF(BN635="","",IF(CJ635=0,"CUMPLE","NO CUMPLE"))</f>
        <v>CUMPLE</v>
      </c>
      <c r="CJ635" s="998"/>
      <c r="CK635" s="335"/>
      <c r="CL635" s="97" t="str">
        <f t="shared" ref="CL635:CL646" si="1244">IF(E635&gt;0,E635,"")</f>
        <v>BUHO SEGURIDAD LIMITADA</v>
      </c>
      <c r="CM635" s="509" t="s">
        <v>332</v>
      </c>
      <c r="CN635" s="335" t="s">
        <v>1538</v>
      </c>
      <c r="CO635" s="335" t="s">
        <v>1631</v>
      </c>
      <c r="CP635" s="335"/>
      <c r="CQ635" s="97"/>
      <c r="CR635" s="334"/>
      <c r="CS635" s="335"/>
      <c r="CT635" s="335"/>
      <c r="CU635" s="335"/>
      <c r="CV635" s="97"/>
      <c r="CW635" s="334"/>
      <c r="CX635" s="335"/>
      <c r="CY635" s="335"/>
      <c r="CZ635" s="335"/>
      <c r="DA635" s="97"/>
      <c r="DB635" s="334"/>
      <c r="DC635" s="335"/>
      <c r="DD635" s="335"/>
      <c r="DE635" s="335"/>
      <c r="DF635" s="97" t="str">
        <f t="shared" ref="DF635:DF646" si="1245">IF(CL635="","",IF(CP635=0,IF(CU635=0,IF(CZ635=0,IF(DE635=0,"CUMPLE","NO CUMPLE"),"NO CUMPLE"),"NO CUMPLE"),"NO CUMPLE"))</f>
        <v>CUMPLE</v>
      </c>
      <c r="DG635" s="993"/>
      <c r="DH635" s="335"/>
      <c r="DI635" s="97" t="str">
        <f t="shared" ref="DI635" si="1246">IF(E635&gt;0,E635,"")</f>
        <v>BUHO SEGURIDAD LIMITADA</v>
      </c>
      <c r="DJ635" s="334" t="s">
        <v>332</v>
      </c>
      <c r="DK635" s="335" t="s">
        <v>1631</v>
      </c>
      <c r="DL635" s="335"/>
      <c r="DM635" s="97"/>
      <c r="DN635" s="334"/>
      <c r="DO635" s="335"/>
      <c r="DP635" s="335"/>
      <c r="DQ635" s="97"/>
      <c r="DR635" s="334"/>
      <c r="DS635" s="335"/>
      <c r="DT635" s="335"/>
      <c r="DU635" s="97"/>
      <c r="DV635" s="334"/>
      <c r="DW635" s="335"/>
      <c r="DX635" s="335"/>
      <c r="DY635" s="97" t="str">
        <f t="shared" ref="DY635:DY644" si="1247">IF(DI635="","",IF(DL635=0,IF(DP635=0,IF(DT635=0,IF(DX635=0,"CUMPLE","NO CUMPLE"),"NO CUMPLE"),"NO CUMPLE"),"NO CUMPLE"))</f>
        <v>CUMPLE</v>
      </c>
      <c r="DZ635" s="998"/>
      <c r="EA635" s="335"/>
      <c r="EB635" s="97" t="str">
        <f t="shared" ref="EB635:EB646" si="1248">IF(E635&gt;0,E635,"")</f>
        <v>BUHO SEGURIDAD LIMITADA</v>
      </c>
      <c r="EC635" s="334" t="s">
        <v>332</v>
      </c>
      <c r="ED635" s="335" t="s">
        <v>1631</v>
      </c>
      <c r="EE635" s="335"/>
      <c r="EF635" s="97"/>
      <c r="EG635" s="334"/>
      <c r="EH635" s="335"/>
      <c r="EI635" s="335"/>
      <c r="EJ635" s="97"/>
      <c r="EK635" s="334"/>
      <c r="EL635" s="335"/>
      <c r="EM635" s="335"/>
      <c r="EN635" s="97"/>
      <c r="EO635" s="334"/>
      <c r="EP635" s="335"/>
      <c r="EQ635" s="335"/>
      <c r="ER635" s="97" t="str">
        <f t="shared" ref="ER635:ER646" si="1249">IF(EB635="","",IF(EE635=0,IF(EI635=0,IF(EM635=0,IF(EQ635=0,"CUMPLE","NO CUMPLE"),"NO CUMPLE"),"NO CUMPLE"),"NO CUMPLE"))</f>
        <v>CUMPLE</v>
      </c>
      <c r="ES635" s="993"/>
      <c r="ET635" s="335"/>
      <c r="EU635" s="97" t="str">
        <f t="shared" ref="EU635:EU646" si="1250">IF(E635&gt;0,E635,"")</f>
        <v>BUHO SEGURIDAD LIMITADA</v>
      </c>
      <c r="EV635" s="334" t="s">
        <v>879</v>
      </c>
      <c r="EW635" s="335" t="s">
        <v>1631</v>
      </c>
      <c r="EX635" s="335"/>
      <c r="EY635" s="97"/>
      <c r="EZ635" s="334"/>
      <c r="FA635" s="335"/>
      <c r="FB635" s="335"/>
      <c r="FC635" s="97"/>
      <c r="FD635" s="334"/>
      <c r="FE635" s="335"/>
      <c r="FF635" s="335"/>
      <c r="FG635" s="97"/>
      <c r="FH635" s="334"/>
      <c r="FI635" s="335"/>
      <c r="FJ635" s="335"/>
      <c r="FK635" s="97" t="str">
        <f t="shared" ref="FK635:FK646" si="1251">IF(EU635="","",IF(EX635=0,IF(FB635=0,IF(FF635=0,IF(FJ635=0,"CUMPLE","NO CUMPLE"),"NO CUMPLE"),"NO CUMPLE"),"NO CUMPLE"))</f>
        <v>CUMPLE</v>
      </c>
      <c r="FL635" s="993"/>
      <c r="FM635" s="335"/>
      <c r="FN635" s="97" t="str">
        <f t="shared" ref="FN635:FN646" si="1252">IF(E635&gt;0,E635,"")</f>
        <v>BUHO SEGURIDAD LIMITADA</v>
      </c>
      <c r="FO635" s="334" t="s">
        <v>1651</v>
      </c>
      <c r="FP635" s="335"/>
      <c r="FQ635" s="97"/>
      <c r="FR635" s="334"/>
      <c r="FS635" s="335"/>
      <c r="FT635" s="97"/>
      <c r="FU635" s="334"/>
      <c r="FV635" s="335"/>
      <c r="FW635" s="97"/>
      <c r="FX635" s="334"/>
      <c r="FY635" s="335"/>
      <c r="FZ635" s="97" t="str">
        <f t="shared" ref="FZ635:FZ646" si="1253">IF(FN635="","",IF(FP635=0,IF(FS635=0,IF(FV635=0,IF(FY635=0,"CUMPLE","NO CUMPLE"),"NO CUMPLE"),"NO CUMPLE"),"NO CUMPLE"))</f>
        <v>CUMPLE</v>
      </c>
      <c r="GA635" s="993"/>
      <c r="GB635" s="335"/>
      <c r="GC635" s="510" t="str">
        <f t="shared" ref="GC635:GC646" si="1254">IF(E635&gt;0,E635,"")</f>
        <v>BUHO SEGURIDAD LIMITADA</v>
      </c>
      <c r="GD635" s="336" t="s">
        <v>756</v>
      </c>
      <c r="GE635" s="337" t="s">
        <v>1631</v>
      </c>
      <c r="GF635" s="337"/>
      <c r="GG635" s="337"/>
      <c r="GH635" s="337"/>
      <c r="GI635" s="510"/>
      <c r="GJ635" s="336"/>
      <c r="GK635" s="337"/>
      <c r="GL635" s="337"/>
      <c r="GM635" s="337"/>
      <c r="GN635" s="337"/>
      <c r="GO635" s="510"/>
      <c r="GP635" s="336"/>
      <c r="GQ635" s="337"/>
      <c r="GR635" s="337"/>
      <c r="GS635" s="337"/>
      <c r="GT635" s="337"/>
      <c r="GU635" s="510"/>
      <c r="GV635" s="336"/>
      <c r="GW635" s="337"/>
      <c r="GX635" s="337"/>
      <c r="GY635" s="337"/>
      <c r="GZ635" s="336"/>
      <c r="HA635" s="510" t="str">
        <f t="shared" ref="HA635:HA646" si="1255">IF(GC635="","",IF(GH635=0,IF(GN635=0,IF(GT635=0,IF(GZ635=0,"CUMPLE","NO CUMPLE"),"NO CUMPLE"),"NO CUMPLE"),"NO CUMPLE"))</f>
        <v>CUMPLE</v>
      </c>
      <c r="HB635" s="994"/>
      <c r="HC635" s="337"/>
      <c r="HD635" s="510" t="str">
        <f t="shared" ref="HD635:HD646" si="1256">IF(E635&gt;0,E635,"")</f>
        <v>BUHO SEGURIDAD LIMITADA</v>
      </c>
      <c r="HE635" s="336" t="s">
        <v>753</v>
      </c>
      <c r="HF635" s="337" t="s">
        <v>1631</v>
      </c>
      <c r="HG635" s="337"/>
      <c r="HH635" s="336"/>
      <c r="HI635" s="510"/>
      <c r="HJ635" s="336"/>
      <c r="HK635" s="337"/>
      <c r="HL635" s="337"/>
      <c r="HM635" s="336"/>
      <c r="HN635" s="510"/>
      <c r="HO635" s="336"/>
      <c r="HP635" s="337"/>
      <c r="HQ635" s="337"/>
      <c r="HR635" s="337"/>
      <c r="HS635" s="510"/>
      <c r="HT635" s="336"/>
      <c r="HU635" s="337"/>
      <c r="HV635" s="337"/>
      <c r="HW635" s="337"/>
      <c r="HX635" s="97" t="str">
        <f t="shared" ref="HX635:HX646" si="1257">IF(HD635="","",IF(HH635=0,IF(HM635=0,IF(HR635=0,IF(HW635=0,"CUMPLE","NO CUMPLE"),"NO CUMPLE"),"NO CUMPLE"),"NO CUMPLE"))</f>
        <v>CUMPLE</v>
      </c>
      <c r="HY635" s="994"/>
      <c r="HZ635" s="337"/>
      <c r="IA635" s="510" t="str">
        <f t="shared" ref="IA635:IA646" si="1258">IF(E635&gt;0,E635,"")</f>
        <v>BUHO SEGURIDAD LIMITADA</v>
      </c>
      <c r="IB635" s="336" t="s">
        <v>1972</v>
      </c>
      <c r="IC635" s="337" t="s">
        <v>1631</v>
      </c>
      <c r="ID635" s="337"/>
      <c r="IE635" s="510"/>
      <c r="IF635" s="336"/>
      <c r="IG635" s="337"/>
      <c r="IH635" s="337"/>
      <c r="II635" s="510"/>
      <c r="IJ635" s="336"/>
      <c r="IK635" s="337"/>
      <c r="IL635" s="337"/>
      <c r="IM635" s="510"/>
      <c r="IN635" s="336"/>
      <c r="IO635" s="337"/>
      <c r="IP635" s="337"/>
      <c r="IQ635" s="97" t="str">
        <f t="shared" ref="IQ635:IQ646" si="1259">IF(IA635="","",IF(ID635=0,IF(IH635=0,IF(IL635=0,IF(IP635=0,"CUMPLE","NO CUMPLE"),"NO CUMPLE"),"NO CUMPLE"),"NO CUMPLE"))</f>
        <v>CUMPLE</v>
      </c>
      <c r="IR635" s="994"/>
      <c r="IS635" s="337"/>
      <c r="IT635" s="337" t="s">
        <v>1631</v>
      </c>
      <c r="IU635" s="337">
        <v>1</v>
      </c>
      <c r="IV635" s="510" t="str">
        <f t="shared" ref="IV635:IV646" si="1260">IF(IT635&lt;&gt;"",IF(IT635="SI","CUMPLE","NO CUMPLE"),"")</f>
        <v>CUMPLE</v>
      </c>
      <c r="IW635" s="995"/>
    </row>
    <row r="636" spans="1:257" x14ac:dyDescent="0.25">
      <c r="A636" s="996"/>
      <c r="B636" s="507">
        <v>2</v>
      </c>
      <c r="C636" s="97" t="str">
        <f>IF(Proponentes!B627&gt;0,Proponentes!B627,"")</f>
        <v/>
      </c>
      <c r="D636" s="335"/>
      <c r="E636" s="335"/>
      <c r="F636" s="334"/>
      <c r="G636" s="335"/>
      <c r="H636" s="335"/>
      <c r="I636" s="335"/>
      <c r="J636" s="335"/>
      <c r="K636" s="335"/>
      <c r="L636" s="335"/>
      <c r="M636" s="334"/>
      <c r="N636" s="335"/>
      <c r="O636" s="335"/>
      <c r="P636" s="335"/>
      <c r="Q636" s="335"/>
      <c r="R636" s="335"/>
      <c r="S636" s="335"/>
      <c r="T636" s="334"/>
      <c r="U636" s="335"/>
      <c r="V636" s="335"/>
      <c r="W636" s="335"/>
      <c r="X636" s="335"/>
      <c r="Y636" s="335"/>
      <c r="Z636" s="335"/>
      <c r="AA636" s="334"/>
      <c r="AB636" s="335"/>
      <c r="AC636" s="335"/>
      <c r="AD636" s="335"/>
      <c r="AE636" s="335"/>
      <c r="AF636" s="335"/>
      <c r="AG636" s="97" t="str">
        <f t="shared" si="1236"/>
        <v/>
      </c>
      <c r="AH636" s="993"/>
      <c r="AI636" s="335"/>
      <c r="AJ636" s="335" t="str">
        <f t="shared" si="1237"/>
        <v/>
      </c>
      <c r="AK636" s="335"/>
      <c r="AL636" s="334"/>
      <c r="AM636" s="335"/>
      <c r="AN636" s="335"/>
      <c r="AO636" s="335"/>
      <c r="AP636" s="335"/>
      <c r="AQ636" s="335"/>
      <c r="AR636" s="335"/>
      <c r="AS636" s="334"/>
      <c r="AT636" s="335"/>
      <c r="AU636" s="335"/>
      <c r="AV636" s="335"/>
      <c r="AW636" s="335"/>
      <c r="AX636" s="335"/>
      <c r="AY636" s="335"/>
      <c r="AZ636" s="334"/>
      <c r="BA636" s="335"/>
      <c r="BB636" s="335"/>
      <c r="BC636" s="335"/>
      <c r="BD636" s="335"/>
      <c r="BE636" s="335"/>
      <c r="BF636" s="335"/>
      <c r="BG636" s="334"/>
      <c r="BH636" s="335"/>
      <c r="BI636" s="335"/>
      <c r="BJ636" s="335"/>
      <c r="BK636" s="335"/>
      <c r="BL636" s="97" t="str">
        <f t="shared" si="1186"/>
        <v/>
      </c>
      <c r="BM636" s="993"/>
      <c r="BN636" s="335" t="str">
        <f t="shared" si="1239"/>
        <v/>
      </c>
      <c r="BO636" s="334"/>
      <c r="BP636" s="335"/>
      <c r="BQ636" s="335"/>
      <c r="BR636" s="335"/>
      <c r="BS636" s="335" t="str">
        <f t="shared" si="1240"/>
        <v/>
      </c>
      <c r="BT636" s="334"/>
      <c r="BU636" s="335"/>
      <c r="BV636" s="335"/>
      <c r="BW636" s="335"/>
      <c r="BX636" s="335" t="str">
        <f t="shared" si="1241"/>
        <v/>
      </c>
      <c r="BY636" s="334"/>
      <c r="BZ636" s="335"/>
      <c r="CA636" s="335"/>
      <c r="CB636" s="335"/>
      <c r="CC636" s="335" t="str">
        <f t="shared" si="1242"/>
        <v/>
      </c>
      <c r="CD636" s="334"/>
      <c r="CE636" s="335"/>
      <c r="CF636" s="335"/>
      <c r="CG636" s="335"/>
      <c r="CH636" s="997"/>
      <c r="CI636" s="97" t="str">
        <f t="shared" si="1243"/>
        <v/>
      </c>
      <c r="CJ636" s="998"/>
      <c r="CK636" s="335"/>
      <c r="CL636" s="97" t="str">
        <f t="shared" si="1244"/>
        <v/>
      </c>
      <c r="CM636" s="334"/>
      <c r="CN636" s="335"/>
      <c r="CO636" s="335"/>
      <c r="CP636" s="335"/>
      <c r="CQ636" s="97"/>
      <c r="CR636" s="334"/>
      <c r="CS636" s="335"/>
      <c r="CT636" s="335"/>
      <c r="CU636" s="335"/>
      <c r="CV636" s="97"/>
      <c r="CW636" s="334"/>
      <c r="CX636" s="335"/>
      <c r="CY636" s="335"/>
      <c r="CZ636" s="335"/>
      <c r="DA636" s="97"/>
      <c r="DB636" s="334"/>
      <c r="DC636" s="335"/>
      <c r="DD636" s="335"/>
      <c r="DE636" s="335"/>
      <c r="DF636" s="97" t="str">
        <f t="shared" si="1245"/>
        <v/>
      </c>
      <c r="DG636" s="993"/>
      <c r="DH636" s="335"/>
      <c r="DI636" s="97" t="str">
        <f t="shared" si="1194"/>
        <v/>
      </c>
      <c r="DJ636" s="334"/>
      <c r="DK636" s="335"/>
      <c r="DL636" s="335"/>
      <c r="DM636" s="97"/>
      <c r="DN636" s="334"/>
      <c r="DO636" s="335"/>
      <c r="DP636" s="335"/>
      <c r="DQ636" s="97"/>
      <c r="DR636" s="334"/>
      <c r="DS636" s="335"/>
      <c r="DT636" s="335"/>
      <c r="DU636" s="97"/>
      <c r="DV636" s="334"/>
      <c r="DW636" s="335"/>
      <c r="DX636" s="335"/>
      <c r="DY636" s="97" t="str">
        <f t="shared" si="1247"/>
        <v/>
      </c>
      <c r="DZ636" s="998"/>
      <c r="EA636" s="335"/>
      <c r="EB636" s="97" t="str">
        <f t="shared" si="1248"/>
        <v/>
      </c>
      <c r="EC636" s="334"/>
      <c r="ED636" s="335"/>
      <c r="EE636" s="335"/>
      <c r="EF636" s="97"/>
      <c r="EG636" s="334"/>
      <c r="EH636" s="335"/>
      <c r="EI636" s="335"/>
      <c r="EJ636" s="97"/>
      <c r="EK636" s="334"/>
      <c r="EL636" s="335"/>
      <c r="EM636" s="335"/>
      <c r="EN636" s="97"/>
      <c r="EO636" s="334"/>
      <c r="EP636" s="335"/>
      <c r="EQ636" s="335"/>
      <c r="ER636" s="97" t="str">
        <f t="shared" si="1249"/>
        <v/>
      </c>
      <c r="ES636" s="993"/>
      <c r="ET636" s="335"/>
      <c r="EU636" s="97" t="str">
        <f t="shared" si="1250"/>
        <v/>
      </c>
      <c r="EV636" s="334"/>
      <c r="EW636" s="335"/>
      <c r="EX636" s="335"/>
      <c r="EY636" s="97"/>
      <c r="EZ636" s="334"/>
      <c r="FA636" s="335"/>
      <c r="FB636" s="335"/>
      <c r="FC636" s="97"/>
      <c r="FD636" s="334"/>
      <c r="FE636" s="335"/>
      <c r="FF636" s="335"/>
      <c r="FG636" s="97"/>
      <c r="FH636" s="334"/>
      <c r="FI636" s="335"/>
      <c r="FJ636" s="335"/>
      <c r="FK636" s="97" t="str">
        <f t="shared" si="1251"/>
        <v/>
      </c>
      <c r="FL636" s="993"/>
      <c r="FM636" s="335"/>
      <c r="FN636" s="97" t="str">
        <f t="shared" si="1252"/>
        <v/>
      </c>
      <c r="FO636" s="334"/>
      <c r="FP636" s="335"/>
      <c r="FQ636" s="97"/>
      <c r="FR636" s="334"/>
      <c r="FS636" s="335"/>
      <c r="FT636" s="97"/>
      <c r="FU636" s="334"/>
      <c r="FV636" s="335"/>
      <c r="FW636" s="97"/>
      <c r="FX636" s="334"/>
      <c r="FY636" s="335"/>
      <c r="FZ636" s="97" t="str">
        <f t="shared" si="1253"/>
        <v/>
      </c>
      <c r="GA636" s="993"/>
      <c r="GB636" s="335"/>
      <c r="GC636" s="510" t="str">
        <f t="shared" si="1254"/>
        <v/>
      </c>
      <c r="GD636" s="336"/>
      <c r="GE636" s="337"/>
      <c r="GF636" s="337"/>
      <c r="GG636" s="337"/>
      <c r="GH636" s="337"/>
      <c r="GI636" s="510"/>
      <c r="GJ636" s="336"/>
      <c r="GK636" s="337"/>
      <c r="GL636" s="337"/>
      <c r="GM636" s="337"/>
      <c r="GN636" s="337"/>
      <c r="GO636" s="510"/>
      <c r="GP636" s="336"/>
      <c r="GQ636" s="337"/>
      <c r="GR636" s="337"/>
      <c r="GS636" s="337"/>
      <c r="GT636" s="337"/>
      <c r="GU636" s="510"/>
      <c r="GV636" s="336"/>
      <c r="GW636" s="337"/>
      <c r="GX636" s="337"/>
      <c r="GY636" s="337"/>
      <c r="GZ636" s="336"/>
      <c r="HA636" s="510" t="str">
        <f t="shared" si="1255"/>
        <v/>
      </c>
      <c r="HB636" s="994"/>
      <c r="HC636" s="337"/>
      <c r="HD636" s="510" t="str">
        <f t="shared" si="1256"/>
        <v/>
      </c>
      <c r="HE636" s="336"/>
      <c r="HF636" s="337"/>
      <c r="HG636" s="337"/>
      <c r="HH636" s="336"/>
      <c r="HI636" s="510"/>
      <c r="HJ636" s="336"/>
      <c r="HK636" s="337"/>
      <c r="HL636" s="337"/>
      <c r="HM636" s="336"/>
      <c r="HN636" s="510"/>
      <c r="HO636" s="336"/>
      <c r="HP636" s="337"/>
      <c r="HQ636" s="337"/>
      <c r="HR636" s="337"/>
      <c r="HS636" s="510"/>
      <c r="HT636" s="336"/>
      <c r="HU636" s="337"/>
      <c r="HV636" s="337"/>
      <c r="HW636" s="337"/>
      <c r="HX636" s="97" t="str">
        <f t="shared" si="1257"/>
        <v/>
      </c>
      <c r="HY636" s="994"/>
      <c r="HZ636" s="337"/>
      <c r="IA636" s="510" t="str">
        <f t="shared" si="1258"/>
        <v/>
      </c>
      <c r="IB636" s="336"/>
      <c r="IC636" s="337"/>
      <c r="ID636" s="337"/>
      <c r="IE636" s="510"/>
      <c r="IF636" s="336"/>
      <c r="IG636" s="337"/>
      <c r="IH636" s="337"/>
      <c r="II636" s="510"/>
      <c r="IJ636" s="336"/>
      <c r="IK636" s="337"/>
      <c r="IL636" s="337"/>
      <c r="IM636" s="510"/>
      <c r="IN636" s="336"/>
      <c r="IO636" s="337"/>
      <c r="IP636" s="337"/>
      <c r="IQ636" s="97" t="str">
        <f t="shared" si="1259"/>
        <v/>
      </c>
      <c r="IR636" s="994"/>
      <c r="IS636" s="337"/>
      <c r="IT636" s="337"/>
      <c r="IU636" s="337"/>
      <c r="IV636" s="510" t="str">
        <f t="shared" si="1260"/>
        <v/>
      </c>
      <c r="IW636" s="995"/>
    </row>
    <row r="637" spans="1:257" x14ac:dyDescent="0.25">
      <c r="A637" s="996"/>
      <c r="B637" s="507">
        <v>3</v>
      </c>
      <c r="C637" s="97" t="str">
        <f>IF(Proponentes!B628&gt;0,Proponentes!B628,"")</f>
        <v/>
      </c>
      <c r="D637" s="335"/>
      <c r="E637" s="335"/>
      <c r="F637" s="334"/>
      <c r="G637" s="335"/>
      <c r="H637" s="335"/>
      <c r="I637" s="335"/>
      <c r="J637" s="335"/>
      <c r="K637" s="335"/>
      <c r="L637" s="335"/>
      <c r="M637" s="334"/>
      <c r="N637" s="335"/>
      <c r="O637" s="335"/>
      <c r="P637" s="335"/>
      <c r="Q637" s="335"/>
      <c r="R637" s="335"/>
      <c r="S637" s="335"/>
      <c r="T637" s="334"/>
      <c r="U637" s="335"/>
      <c r="V637" s="335"/>
      <c r="W637" s="335"/>
      <c r="X637" s="335"/>
      <c r="Y637" s="335"/>
      <c r="Z637" s="335"/>
      <c r="AA637" s="334"/>
      <c r="AB637" s="335"/>
      <c r="AC637" s="335"/>
      <c r="AD637" s="335"/>
      <c r="AE637" s="335"/>
      <c r="AF637" s="335"/>
      <c r="AG637" s="97" t="str">
        <f t="shared" si="1236"/>
        <v/>
      </c>
      <c r="AH637" s="993"/>
      <c r="AI637" s="335"/>
      <c r="AJ637" s="335" t="str">
        <f t="shared" si="1237"/>
        <v/>
      </c>
      <c r="AK637" s="335"/>
      <c r="AL637" s="334"/>
      <c r="AM637" s="335"/>
      <c r="AN637" s="335"/>
      <c r="AO637" s="335"/>
      <c r="AP637" s="335"/>
      <c r="AQ637" s="335"/>
      <c r="AR637" s="335"/>
      <c r="AS637" s="334"/>
      <c r="AT637" s="335"/>
      <c r="AU637" s="335"/>
      <c r="AV637" s="335"/>
      <c r="AW637" s="335"/>
      <c r="AX637" s="335"/>
      <c r="AY637" s="335"/>
      <c r="AZ637" s="334"/>
      <c r="BA637" s="335"/>
      <c r="BB637" s="335"/>
      <c r="BC637" s="335"/>
      <c r="BD637" s="335"/>
      <c r="BE637" s="335"/>
      <c r="BF637" s="335"/>
      <c r="BG637" s="334"/>
      <c r="BH637" s="335"/>
      <c r="BI637" s="335"/>
      <c r="BJ637" s="335"/>
      <c r="BK637" s="335"/>
      <c r="BL637" s="97" t="str">
        <f t="shared" si="1186"/>
        <v/>
      </c>
      <c r="BM637" s="993"/>
      <c r="BN637" s="335" t="str">
        <f t="shared" si="1239"/>
        <v/>
      </c>
      <c r="BO637" s="334"/>
      <c r="BP637" s="335"/>
      <c r="BQ637" s="335"/>
      <c r="BR637" s="335"/>
      <c r="BS637" s="335" t="str">
        <f t="shared" si="1240"/>
        <v/>
      </c>
      <c r="BT637" s="334"/>
      <c r="BU637" s="335"/>
      <c r="BV637" s="335"/>
      <c r="BW637" s="335"/>
      <c r="BX637" s="335" t="str">
        <f t="shared" si="1241"/>
        <v/>
      </c>
      <c r="BY637" s="334"/>
      <c r="BZ637" s="335"/>
      <c r="CA637" s="335"/>
      <c r="CB637" s="335"/>
      <c r="CC637" s="335" t="str">
        <f t="shared" si="1242"/>
        <v/>
      </c>
      <c r="CD637" s="334"/>
      <c r="CE637" s="335"/>
      <c r="CF637" s="335"/>
      <c r="CG637" s="335"/>
      <c r="CH637" s="997"/>
      <c r="CI637" s="97" t="str">
        <f t="shared" si="1243"/>
        <v/>
      </c>
      <c r="CJ637" s="998"/>
      <c r="CK637" s="335"/>
      <c r="CL637" s="97" t="str">
        <f t="shared" si="1244"/>
        <v/>
      </c>
      <c r="CM637" s="334"/>
      <c r="CN637" s="335"/>
      <c r="CO637" s="335"/>
      <c r="CP637" s="335"/>
      <c r="CQ637" s="97"/>
      <c r="CR637" s="334"/>
      <c r="CS637" s="335"/>
      <c r="CT637" s="335"/>
      <c r="CU637" s="335"/>
      <c r="CV637" s="97"/>
      <c r="CW637" s="334"/>
      <c r="CX637" s="335"/>
      <c r="CY637" s="335"/>
      <c r="CZ637" s="335"/>
      <c r="DA637" s="97"/>
      <c r="DB637" s="334"/>
      <c r="DC637" s="335"/>
      <c r="DD637" s="335"/>
      <c r="DE637" s="335"/>
      <c r="DF637" s="97" t="str">
        <f t="shared" si="1245"/>
        <v/>
      </c>
      <c r="DG637" s="993"/>
      <c r="DH637" s="335"/>
      <c r="DI637" s="97" t="str">
        <f t="shared" si="1194"/>
        <v/>
      </c>
      <c r="DJ637" s="334"/>
      <c r="DK637" s="335"/>
      <c r="DL637" s="335"/>
      <c r="DM637" s="97"/>
      <c r="DN637" s="334"/>
      <c r="DO637" s="335"/>
      <c r="DP637" s="335"/>
      <c r="DQ637" s="97"/>
      <c r="DR637" s="334"/>
      <c r="DS637" s="335"/>
      <c r="DT637" s="335"/>
      <c r="DU637" s="97"/>
      <c r="DV637" s="334"/>
      <c r="DW637" s="335"/>
      <c r="DX637" s="335"/>
      <c r="DY637" s="97" t="str">
        <f t="shared" si="1247"/>
        <v/>
      </c>
      <c r="DZ637" s="998"/>
      <c r="EA637" s="335"/>
      <c r="EB637" s="97" t="str">
        <f t="shared" si="1248"/>
        <v/>
      </c>
      <c r="EC637" s="334"/>
      <c r="ED637" s="335"/>
      <c r="EE637" s="335"/>
      <c r="EF637" s="97"/>
      <c r="EG637" s="334"/>
      <c r="EH637" s="335"/>
      <c r="EI637" s="335"/>
      <c r="EJ637" s="97"/>
      <c r="EK637" s="334"/>
      <c r="EL637" s="335"/>
      <c r="EM637" s="335"/>
      <c r="EN637" s="97"/>
      <c r="EO637" s="334"/>
      <c r="EP637" s="335"/>
      <c r="EQ637" s="335"/>
      <c r="ER637" s="97" t="str">
        <f t="shared" si="1249"/>
        <v/>
      </c>
      <c r="ES637" s="993"/>
      <c r="ET637" s="335"/>
      <c r="EU637" s="97" t="str">
        <f t="shared" si="1250"/>
        <v/>
      </c>
      <c r="EV637" s="334"/>
      <c r="EW637" s="335"/>
      <c r="EX637" s="335"/>
      <c r="EY637" s="97"/>
      <c r="EZ637" s="334"/>
      <c r="FA637" s="335"/>
      <c r="FB637" s="335"/>
      <c r="FC637" s="97"/>
      <c r="FD637" s="334"/>
      <c r="FE637" s="335"/>
      <c r="FF637" s="335"/>
      <c r="FG637" s="97"/>
      <c r="FH637" s="334"/>
      <c r="FI637" s="335"/>
      <c r="FJ637" s="335"/>
      <c r="FK637" s="97" t="str">
        <f t="shared" si="1251"/>
        <v/>
      </c>
      <c r="FL637" s="993"/>
      <c r="FM637" s="335"/>
      <c r="FN637" s="97" t="str">
        <f t="shared" si="1252"/>
        <v/>
      </c>
      <c r="FO637" s="334"/>
      <c r="FP637" s="335"/>
      <c r="FQ637" s="97"/>
      <c r="FR637" s="334"/>
      <c r="FS637" s="335"/>
      <c r="FT637" s="97"/>
      <c r="FU637" s="334"/>
      <c r="FV637" s="335"/>
      <c r="FW637" s="97"/>
      <c r="FX637" s="334"/>
      <c r="FY637" s="335"/>
      <c r="FZ637" s="97" t="str">
        <f t="shared" si="1253"/>
        <v/>
      </c>
      <c r="GA637" s="993"/>
      <c r="GB637" s="335"/>
      <c r="GC637" s="510" t="str">
        <f t="shared" si="1254"/>
        <v/>
      </c>
      <c r="GD637" s="336"/>
      <c r="GE637" s="337"/>
      <c r="GF637" s="337"/>
      <c r="GG637" s="337"/>
      <c r="GH637" s="337"/>
      <c r="GI637" s="510"/>
      <c r="GJ637" s="336"/>
      <c r="GK637" s="337"/>
      <c r="GL637" s="337"/>
      <c r="GM637" s="337"/>
      <c r="GN637" s="337"/>
      <c r="GO637" s="510"/>
      <c r="GP637" s="336"/>
      <c r="GQ637" s="337"/>
      <c r="GR637" s="337"/>
      <c r="GS637" s="337"/>
      <c r="GT637" s="337"/>
      <c r="GU637" s="510"/>
      <c r="GV637" s="336"/>
      <c r="GW637" s="337"/>
      <c r="GX637" s="337"/>
      <c r="GY637" s="337"/>
      <c r="GZ637" s="336"/>
      <c r="HA637" s="510" t="str">
        <f t="shared" si="1255"/>
        <v/>
      </c>
      <c r="HB637" s="994"/>
      <c r="HC637" s="337"/>
      <c r="HD637" s="510" t="str">
        <f t="shared" si="1256"/>
        <v/>
      </c>
      <c r="HE637" s="336"/>
      <c r="HF637" s="337"/>
      <c r="HG637" s="337"/>
      <c r="HH637" s="336"/>
      <c r="HI637" s="510"/>
      <c r="HJ637" s="336"/>
      <c r="HK637" s="337"/>
      <c r="HL637" s="337"/>
      <c r="HM637" s="336"/>
      <c r="HN637" s="510"/>
      <c r="HO637" s="336"/>
      <c r="HP637" s="337"/>
      <c r="HQ637" s="337"/>
      <c r="HR637" s="337"/>
      <c r="HS637" s="510"/>
      <c r="HT637" s="336"/>
      <c r="HU637" s="337"/>
      <c r="HV637" s="337"/>
      <c r="HW637" s="337"/>
      <c r="HX637" s="97" t="str">
        <f t="shared" si="1257"/>
        <v/>
      </c>
      <c r="HY637" s="994"/>
      <c r="HZ637" s="337"/>
      <c r="IA637" s="510" t="str">
        <f t="shared" si="1258"/>
        <v/>
      </c>
      <c r="IB637" s="336"/>
      <c r="IC637" s="337"/>
      <c r="ID637" s="337"/>
      <c r="IE637" s="510"/>
      <c r="IF637" s="336"/>
      <c r="IG637" s="337"/>
      <c r="IH637" s="337"/>
      <c r="II637" s="510"/>
      <c r="IJ637" s="336"/>
      <c r="IK637" s="337"/>
      <c r="IL637" s="337"/>
      <c r="IM637" s="510"/>
      <c r="IN637" s="336"/>
      <c r="IO637" s="337"/>
      <c r="IP637" s="337"/>
      <c r="IQ637" s="97" t="str">
        <f t="shared" si="1259"/>
        <v/>
      </c>
      <c r="IR637" s="994"/>
      <c r="IS637" s="337"/>
      <c r="IT637" s="337"/>
      <c r="IU637" s="337"/>
      <c r="IV637" s="510" t="str">
        <f t="shared" si="1260"/>
        <v/>
      </c>
      <c r="IW637" s="995"/>
    </row>
    <row r="638" spans="1:257" x14ac:dyDescent="0.25">
      <c r="A638" s="996"/>
      <c r="B638" s="507">
        <v>4</v>
      </c>
      <c r="C638" s="97" t="str">
        <f>IF(Proponentes!B629&gt;0,Proponentes!B629,"")</f>
        <v/>
      </c>
      <c r="D638" s="335"/>
      <c r="E638" s="335"/>
      <c r="F638" s="334"/>
      <c r="G638" s="335"/>
      <c r="H638" s="335"/>
      <c r="I638" s="335"/>
      <c r="J638" s="335"/>
      <c r="K638" s="335"/>
      <c r="L638" s="335"/>
      <c r="M638" s="334"/>
      <c r="N638" s="335"/>
      <c r="O638" s="335"/>
      <c r="P638" s="335"/>
      <c r="Q638" s="335"/>
      <c r="R638" s="335"/>
      <c r="S638" s="335"/>
      <c r="T638" s="334"/>
      <c r="U638" s="335"/>
      <c r="V638" s="335"/>
      <c r="W638" s="335"/>
      <c r="X638" s="335"/>
      <c r="Y638" s="335"/>
      <c r="Z638" s="335"/>
      <c r="AA638" s="334"/>
      <c r="AB638" s="335"/>
      <c r="AC638" s="335"/>
      <c r="AD638" s="335"/>
      <c r="AE638" s="335"/>
      <c r="AF638" s="335"/>
      <c r="AG638" s="97" t="str">
        <f t="shared" si="1236"/>
        <v/>
      </c>
      <c r="AH638" s="993"/>
      <c r="AI638" s="335"/>
      <c r="AJ638" s="335" t="str">
        <f t="shared" si="1237"/>
        <v/>
      </c>
      <c r="AK638" s="335"/>
      <c r="AL638" s="334"/>
      <c r="AM638" s="335"/>
      <c r="AN638" s="335"/>
      <c r="AO638" s="335"/>
      <c r="AP638" s="335"/>
      <c r="AQ638" s="335"/>
      <c r="AR638" s="335"/>
      <c r="AS638" s="334"/>
      <c r="AT638" s="335"/>
      <c r="AU638" s="335"/>
      <c r="AV638" s="335"/>
      <c r="AW638" s="335"/>
      <c r="AX638" s="335"/>
      <c r="AY638" s="335"/>
      <c r="AZ638" s="334"/>
      <c r="BA638" s="335"/>
      <c r="BB638" s="335"/>
      <c r="BC638" s="335"/>
      <c r="BD638" s="335"/>
      <c r="BE638" s="335"/>
      <c r="BF638" s="335"/>
      <c r="BG638" s="334"/>
      <c r="BH638" s="335"/>
      <c r="BI638" s="335"/>
      <c r="BJ638" s="335"/>
      <c r="BK638" s="335"/>
      <c r="BL638" s="97" t="str">
        <f t="shared" si="1186"/>
        <v/>
      </c>
      <c r="BM638" s="993"/>
      <c r="BN638" s="335" t="str">
        <f t="shared" si="1239"/>
        <v/>
      </c>
      <c r="BO638" s="334"/>
      <c r="BP638" s="335"/>
      <c r="BQ638" s="335"/>
      <c r="BR638" s="335"/>
      <c r="BS638" s="335" t="str">
        <f t="shared" si="1240"/>
        <v/>
      </c>
      <c r="BT638" s="334"/>
      <c r="BU638" s="335"/>
      <c r="BV638" s="335"/>
      <c r="BW638" s="335"/>
      <c r="BX638" s="335" t="str">
        <f t="shared" si="1241"/>
        <v/>
      </c>
      <c r="BY638" s="334"/>
      <c r="BZ638" s="335"/>
      <c r="CA638" s="335"/>
      <c r="CB638" s="335"/>
      <c r="CC638" s="335" t="str">
        <f t="shared" si="1242"/>
        <v/>
      </c>
      <c r="CD638" s="334"/>
      <c r="CE638" s="335"/>
      <c r="CF638" s="335"/>
      <c r="CG638" s="335"/>
      <c r="CH638" s="997"/>
      <c r="CI638" s="97" t="str">
        <f t="shared" si="1243"/>
        <v/>
      </c>
      <c r="CJ638" s="998"/>
      <c r="CK638" s="335"/>
      <c r="CL638" s="97" t="str">
        <f t="shared" si="1244"/>
        <v/>
      </c>
      <c r="CM638" s="334"/>
      <c r="CN638" s="335"/>
      <c r="CO638" s="335"/>
      <c r="CP638" s="335"/>
      <c r="CQ638" s="97"/>
      <c r="CR638" s="334"/>
      <c r="CS638" s="335"/>
      <c r="CT638" s="335"/>
      <c r="CU638" s="335"/>
      <c r="CV638" s="97"/>
      <c r="CW638" s="334"/>
      <c r="CX638" s="335"/>
      <c r="CY638" s="335"/>
      <c r="CZ638" s="335"/>
      <c r="DA638" s="97"/>
      <c r="DB638" s="334"/>
      <c r="DC638" s="335"/>
      <c r="DD638" s="335"/>
      <c r="DE638" s="335"/>
      <c r="DF638" s="97" t="str">
        <f t="shared" si="1245"/>
        <v/>
      </c>
      <c r="DG638" s="993"/>
      <c r="DH638" s="335"/>
      <c r="DI638" s="97" t="str">
        <f t="shared" si="1194"/>
        <v/>
      </c>
      <c r="DJ638" s="334"/>
      <c r="DK638" s="335"/>
      <c r="DL638" s="335"/>
      <c r="DM638" s="97"/>
      <c r="DN638" s="334"/>
      <c r="DO638" s="335"/>
      <c r="DP638" s="335"/>
      <c r="DQ638" s="97"/>
      <c r="DR638" s="334"/>
      <c r="DS638" s="335"/>
      <c r="DT638" s="335"/>
      <c r="DU638" s="97"/>
      <c r="DV638" s="334"/>
      <c r="DW638" s="335"/>
      <c r="DX638" s="335"/>
      <c r="DY638" s="97" t="str">
        <f t="shared" si="1247"/>
        <v/>
      </c>
      <c r="DZ638" s="998"/>
      <c r="EA638" s="335"/>
      <c r="EB638" s="97" t="str">
        <f t="shared" si="1248"/>
        <v/>
      </c>
      <c r="EC638" s="334"/>
      <c r="ED638" s="335"/>
      <c r="EE638" s="335"/>
      <c r="EF638" s="97"/>
      <c r="EG638" s="334"/>
      <c r="EH638" s="335"/>
      <c r="EI638" s="335"/>
      <c r="EJ638" s="97"/>
      <c r="EK638" s="334"/>
      <c r="EL638" s="335"/>
      <c r="EM638" s="335"/>
      <c r="EN638" s="97"/>
      <c r="EO638" s="334"/>
      <c r="EP638" s="335"/>
      <c r="EQ638" s="335"/>
      <c r="ER638" s="97" t="str">
        <f t="shared" si="1249"/>
        <v/>
      </c>
      <c r="ES638" s="993"/>
      <c r="ET638" s="335"/>
      <c r="EU638" s="97" t="str">
        <f t="shared" si="1250"/>
        <v/>
      </c>
      <c r="EV638" s="334"/>
      <c r="EW638" s="335"/>
      <c r="EX638" s="335"/>
      <c r="EY638" s="97"/>
      <c r="EZ638" s="334"/>
      <c r="FA638" s="335"/>
      <c r="FB638" s="335"/>
      <c r="FC638" s="97"/>
      <c r="FD638" s="334"/>
      <c r="FE638" s="335"/>
      <c r="FF638" s="335"/>
      <c r="FG638" s="97"/>
      <c r="FH638" s="334"/>
      <c r="FI638" s="335"/>
      <c r="FJ638" s="335"/>
      <c r="FK638" s="97" t="str">
        <f t="shared" si="1251"/>
        <v/>
      </c>
      <c r="FL638" s="993"/>
      <c r="FM638" s="335"/>
      <c r="FN638" s="97" t="str">
        <f t="shared" si="1252"/>
        <v/>
      </c>
      <c r="FO638" s="334"/>
      <c r="FP638" s="335"/>
      <c r="FQ638" s="97"/>
      <c r="FR638" s="334"/>
      <c r="FS638" s="335"/>
      <c r="FT638" s="97"/>
      <c r="FU638" s="334"/>
      <c r="FV638" s="335"/>
      <c r="FW638" s="97"/>
      <c r="FX638" s="334"/>
      <c r="FY638" s="335"/>
      <c r="FZ638" s="97" t="str">
        <f t="shared" si="1253"/>
        <v/>
      </c>
      <c r="GA638" s="993"/>
      <c r="GB638" s="335"/>
      <c r="GC638" s="510" t="str">
        <f t="shared" si="1254"/>
        <v/>
      </c>
      <c r="GD638" s="336"/>
      <c r="GE638" s="337"/>
      <c r="GF638" s="337"/>
      <c r="GG638" s="337"/>
      <c r="GH638" s="337"/>
      <c r="GI638" s="510"/>
      <c r="GJ638" s="336"/>
      <c r="GK638" s="337"/>
      <c r="GL638" s="337"/>
      <c r="GM638" s="337"/>
      <c r="GN638" s="337"/>
      <c r="GO638" s="510"/>
      <c r="GP638" s="336"/>
      <c r="GQ638" s="337"/>
      <c r="GR638" s="337"/>
      <c r="GS638" s="337"/>
      <c r="GT638" s="337"/>
      <c r="GU638" s="510"/>
      <c r="GV638" s="336"/>
      <c r="GW638" s="337"/>
      <c r="GX638" s="337"/>
      <c r="GY638" s="337"/>
      <c r="GZ638" s="336"/>
      <c r="HA638" s="510" t="str">
        <f t="shared" si="1255"/>
        <v/>
      </c>
      <c r="HB638" s="994"/>
      <c r="HC638" s="337"/>
      <c r="HD638" s="510" t="str">
        <f t="shared" si="1256"/>
        <v/>
      </c>
      <c r="HE638" s="336"/>
      <c r="HF638" s="337"/>
      <c r="HG638" s="337"/>
      <c r="HH638" s="336"/>
      <c r="HI638" s="510"/>
      <c r="HJ638" s="336"/>
      <c r="HK638" s="337"/>
      <c r="HL638" s="337"/>
      <c r="HM638" s="336"/>
      <c r="HN638" s="510"/>
      <c r="HO638" s="336"/>
      <c r="HP638" s="337"/>
      <c r="HQ638" s="337"/>
      <c r="HR638" s="337"/>
      <c r="HS638" s="510"/>
      <c r="HT638" s="336"/>
      <c r="HU638" s="337"/>
      <c r="HV638" s="337"/>
      <c r="HW638" s="337"/>
      <c r="HX638" s="97" t="str">
        <f t="shared" si="1257"/>
        <v/>
      </c>
      <c r="HY638" s="994"/>
      <c r="HZ638" s="337"/>
      <c r="IA638" s="510" t="str">
        <f t="shared" si="1258"/>
        <v/>
      </c>
      <c r="IB638" s="336"/>
      <c r="IC638" s="337"/>
      <c r="ID638" s="337"/>
      <c r="IE638" s="510"/>
      <c r="IF638" s="336"/>
      <c r="IG638" s="337"/>
      <c r="IH638" s="337"/>
      <c r="II638" s="510"/>
      <c r="IJ638" s="336"/>
      <c r="IK638" s="337"/>
      <c r="IL638" s="337"/>
      <c r="IM638" s="510"/>
      <c r="IN638" s="336"/>
      <c r="IO638" s="337"/>
      <c r="IP638" s="337"/>
      <c r="IQ638" s="97" t="str">
        <f t="shared" si="1259"/>
        <v/>
      </c>
      <c r="IR638" s="994"/>
      <c r="IS638" s="337"/>
      <c r="IT638" s="337"/>
      <c r="IU638" s="337"/>
      <c r="IV638" s="510" t="str">
        <f t="shared" si="1260"/>
        <v/>
      </c>
      <c r="IW638" s="995"/>
    </row>
    <row r="639" spans="1:257" x14ac:dyDescent="0.25">
      <c r="A639" s="996"/>
      <c r="B639" s="507">
        <v>5</v>
      </c>
      <c r="C639" s="97" t="str">
        <f>IF(Proponentes!B630&gt;0,Proponentes!B630,"")</f>
        <v/>
      </c>
      <c r="D639" s="335"/>
      <c r="E639" s="335"/>
      <c r="F639" s="334"/>
      <c r="G639" s="335"/>
      <c r="H639" s="335"/>
      <c r="I639" s="335"/>
      <c r="J639" s="335"/>
      <c r="K639" s="335"/>
      <c r="L639" s="335"/>
      <c r="M639" s="334"/>
      <c r="N639" s="335"/>
      <c r="O639" s="335"/>
      <c r="P639" s="335"/>
      <c r="Q639" s="335"/>
      <c r="R639" s="335"/>
      <c r="S639" s="335"/>
      <c r="T639" s="334"/>
      <c r="U639" s="335"/>
      <c r="V639" s="335"/>
      <c r="W639" s="335"/>
      <c r="X639" s="335"/>
      <c r="Y639" s="335"/>
      <c r="Z639" s="335"/>
      <c r="AA639" s="334"/>
      <c r="AB639" s="335"/>
      <c r="AC639" s="335"/>
      <c r="AD639" s="335"/>
      <c r="AE639" s="335"/>
      <c r="AF639" s="335"/>
      <c r="AG639" s="97" t="str">
        <f t="shared" si="1236"/>
        <v/>
      </c>
      <c r="AH639" s="993"/>
      <c r="AI639" s="335"/>
      <c r="AJ639" s="335" t="str">
        <f t="shared" si="1237"/>
        <v/>
      </c>
      <c r="AK639" s="335"/>
      <c r="AL639" s="334"/>
      <c r="AM639" s="335"/>
      <c r="AN639" s="335"/>
      <c r="AO639" s="335"/>
      <c r="AP639" s="335"/>
      <c r="AQ639" s="335"/>
      <c r="AR639" s="335"/>
      <c r="AS639" s="334"/>
      <c r="AT639" s="335"/>
      <c r="AU639" s="335"/>
      <c r="AV639" s="335"/>
      <c r="AW639" s="335"/>
      <c r="AX639" s="335"/>
      <c r="AY639" s="335"/>
      <c r="AZ639" s="334"/>
      <c r="BA639" s="335"/>
      <c r="BB639" s="335"/>
      <c r="BC639" s="335"/>
      <c r="BD639" s="335"/>
      <c r="BE639" s="335"/>
      <c r="BF639" s="335"/>
      <c r="BG639" s="334"/>
      <c r="BH639" s="335"/>
      <c r="BI639" s="335"/>
      <c r="BJ639" s="335"/>
      <c r="BK639" s="335"/>
      <c r="BL639" s="97" t="str">
        <f t="shared" si="1186"/>
        <v/>
      </c>
      <c r="BM639" s="993"/>
      <c r="BN639" s="335" t="str">
        <f t="shared" si="1239"/>
        <v/>
      </c>
      <c r="BO639" s="334"/>
      <c r="BP639" s="335"/>
      <c r="BQ639" s="335"/>
      <c r="BR639" s="335"/>
      <c r="BS639" s="335" t="str">
        <f t="shared" si="1240"/>
        <v/>
      </c>
      <c r="BT639" s="334"/>
      <c r="BU639" s="335"/>
      <c r="BV639" s="335"/>
      <c r="BW639" s="335"/>
      <c r="BX639" s="335" t="str">
        <f t="shared" si="1241"/>
        <v/>
      </c>
      <c r="BY639" s="334"/>
      <c r="BZ639" s="335"/>
      <c r="CA639" s="335"/>
      <c r="CB639" s="335"/>
      <c r="CC639" s="335" t="str">
        <f t="shared" si="1242"/>
        <v/>
      </c>
      <c r="CD639" s="334"/>
      <c r="CE639" s="335"/>
      <c r="CF639" s="335"/>
      <c r="CG639" s="335"/>
      <c r="CH639" s="997"/>
      <c r="CI639" s="97" t="str">
        <f t="shared" si="1243"/>
        <v/>
      </c>
      <c r="CJ639" s="998"/>
      <c r="CK639" s="335"/>
      <c r="CL639" s="97" t="str">
        <f t="shared" si="1244"/>
        <v/>
      </c>
      <c r="CM639" s="334"/>
      <c r="CN639" s="335"/>
      <c r="CO639" s="335"/>
      <c r="CP639" s="335"/>
      <c r="CQ639" s="97"/>
      <c r="CR639" s="334"/>
      <c r="CS639" s="335"/>
      <c r="CT639" s="335"/>
      <c r="CU639" s="335"/>
      <c r="CV639" s="97"/>
      <c r="CW639" s="334"/>
      <c r="CX639" s="335"/>
      <c r="CY639" s="335"/>
      <c r="CZ639" s="335"/>
      <c r="DA639" s="97"/>
      <c r="DB639" s="334"/>
      <c r="DC639" s="335"/>
      <c r="DD639" s="335"/>
      <c r="DE639" s="335"/>
      <c r="DF639" s="97" t="str">
        <f t="shared" si="1245"/>
        <v/>
      </c>
      <c r="DG639" s="993"/>
      <c r="DH639" s="335"/>
      <c r="DI639" s="97" t="str">
        <f t="shared" si="1194"/>
        <v/>
      </c>
      <c r="DJ639" s="334"/>
      <c r="DK639" s="335"/>
      <c r="DL639" s="335"/>
      <c r="DM639" s="97"/>
      <c r="DN639" s="334"/>
      <c r="DO639" s="335"/>
      <c r="DP639" s="335"/>
      <c r="DQ639" s="97"/>
      <c r="DR639" s="334"/>
      <c r="DS639" s="335"/>
      <c r="DT639" s="335"/>
      <c r="DU639" s="97"/>
      <c r="DV639" s="334"/>
      <c r="DW639" s="335"/>
      <c r="DX639" s="335"/>
      <c r="DY639" s="97" t="str">
        <f t="shared" si="1247"/>
        <v/>
      </c>
      <c r="DZ639" s="998"/>
      <c r="EA639" s="335"/>
      <c r="EB639" s="97" t="str">
        <f t="shared" si="1248"/>
        <v/>
      </c>
      <c r="EC639" s="334"/>
      <c r="ED639" s="335"/>
      <c r="EE639" s="335"/>
      <c r="EF639" s="97"/>
      <c r="EG639" s="334"/>
      <c r="EH639" s="335"/>
      <c r="EI639" s="335"/>
      <c r="EJ639" s="97"/>
      <c r="EK639" s="334"/>
      <c r="EL639" s="335"/>
      <c r="EM639" s="335"/>
      <c r="EN639" s="97"/>
      <c r="EO639" s="334"/>
      <c r="EP639" s="335"/>
      <c r="EQ639" s="335"/>
      <c r="ER639" s="97" t="str">
        <f t="shared" si="1249"/>
        <v/>
      </c>
      <c r="ES639" s="993"/>
      <c r="ET639" s="335"/>
      <c r="EU639" s="97" t="str">
        <f t="shared" si="1250"/>
        <v/>
      </c>
      <c r="EV639" s="334"/>
      <c r="EW639" s="335"/>
      <c r="EX639" s="335"/>
      <c r="EY639" s="97"/>
      <c r="EZ639" s="334"/>
      <c r="FA639" s="335"/>
      <c r="FB639" s="335"/>
      <c r="FC639" s="97"/>
      <c r="FD639" s="334"/>
      <c r="FE639" s="335"/>
      <c r="FF639" s="335"/>
      <c r="FG639" s="97"/>
      <c r="FH639" s="334"/>
      <c r="FI639" s="335"/>
      <c r="FJ639" s="335"/>
      <c r="FK639" s="97" t="str">
        <f t="shared" si="1251"/>
        <v/>
      </c>
      <c r="FL639" s="993"/>
      <c r="FM639" s="335"/>
      <c r="FN639" s="97" t="str">
        <f t="shared" si="1252"/>
        <v/>
      </c>
      <c r="FO639" s="334"/>
      <c r="FP639" s="335"/>
      <c r="FQ639" s="97"/>
      <c r="FR639" s="334"/>
      <c r="FS639" s="335"/>
      <c r="FT639" s="97"/>
      <c r="FU639" s="334"/>
      <c r="FV639" s="335"/>
      <c r="FW639" s="97"/>
      <c r="FX639" s="334"/>
      <c r="FY639" s="335"/>
      <c r="FZ639" s="97" t="str">
        <f t="shared" si="1253"/>
        <v/>
      </c>
      <c r="GA639" s="993"/>
      <c r="GB639" s="335"/>
      <c r="GC639" s="510" t="str">
        <f t="shared" si="1254"/>
        <v/>
      </c>
      <c r="GD639" s="336"/>
      <c r="GE639" s="337"/>
      <c r="GF639" s="337"/>
      <c r="GG639" s="337"/>
      <c r="GH639" s="337"/>
      <c r="GI639" s="510"/>
      <c r="GJ639" s="336"/>
      <c r="GK639" s="337"/>
      <c r="GL639" s="337"/>
      <c r="GM639" s="337"/>
      <c r="GN639" s="337"/>
      <c r="GO639" s="510"/>
      <c r="GP639" s="336"/>
      <c r="GQ639" s="337"/>
      <c r="GR639" s="337"/>
      <c r="GS639" s="337"/>
      <c r="GT639" s="337"/>
      <c r="GU639" s="510"/>
      <c r="GV639" s="336"/>
      <c r="GW639" s="337"/>
      <c r="GX639" s="337"/>
      <c r="GY639" s="337"/>
      <c r="GZ639" s="336"/>
      <c r="HA639" s="510" t="str">
        <f t="shared" si="1255"/>
        <v/>
      </c>
      <c r="HB639" s="994"/>
      <c r="HC639" s="337"/>
      <c r="HD639" s="510" t="str">
        <f t="shared" si="1256"/>
        <v/>
      </c>
      <c r="HE639" s="336"/>
      <c r="HF639" s="337"/>
      <c r="HG639" s="337"/>
      <c r="HH639" s="336"/>
      <c r="HI639" s="510"/>
      <c r="HJ639" s="336"/>
      <c r="HK639" s="337"/>
      <c r="HL639" s="337"/>
      <c r="HM639" s="336"/>
      <c r="HN639" s="510"/>
      <c r="HO639" s="336"/>
      <c r="HP639" s="337"/>
      <c r="HQ639" s="337"/>
      <c r="HR639" s="337"/>
      <c r="HS639" s="510"/>
      <c r="HT639" s="336"/>
      <c r="HU639" s="337"/>
      <c r="HV639" s="337"/>
      <c r="HW639" s="337"/>
      <c r="HX639" s="97" t="str">
        <f t="shared" si="1257"/>
        <v/>
      </c>
      <c r="HY639" s="994"/>
      <c r="HZ639" s="337"/>
      <c r="IA639" s="510" t="str">
        <f t="shared" si="1258"/>
        <v/>
      </c>
      <c r="IB639" s="336"/>
      <c r="IC639" s="337"/>
      <c r="ID639" s="337"/>
      <c r="IE639" s="510"/>
      <c r="IF639" s="336"/>
      <c r="IG639" s="337"/>
      <c r="IH639" s="337"/>
      <c r="II639" s="510"/>
      <c r="IJ639" s="336"/>
      <c r="IK639" s="337"/>
      <c r="IL639" s="337"/>
      <c r="IM639" s="510"/>
      <c r="IN639" s="336"/>
      <c r="IO639" s="337"/>
      <c r="IP639" s="337"/>
      <c r="IQ639" s="97" t="str">
        <f t="shared" si="1259"/>
        <v/>
      </c>
      <c r="IR639" s="994"/>
      <c r="IS639" s="337"/>
      <c r="IT639" s="337"/>
      <c r="IU639" s="337"/>
      <c r="IV639" s="510" t="str">
        <f t="shared" si="1260"/>
        <v/>
      </c>
      <c r="IW639" s="995"/>
    </row>
    <row r="640" spans="1:257" x14ac:dyDescent="0.25">
      <c r="A640" s="996"/>
      <c r="B640" s="507">
        <v>6</v>
      </c>
      <c r="C640" s="97" t="str">
        <f>IF(Proponentes!B631&gt;0,Proponentes!B631,"")</f>
        <v/>
      </c>
      <c r="D640" s="335"/>
      <c r="E640" s="335"/>
      <c r="F640" s="334"/>
      <c r="G640" s="335"/>
      <c r="H640" s="335"/>
      <c r="I640" s="335"/>
      <c r="J640" s="335"/>
      <c r="K640" s="335"/>
      <c r="L640" s="335"/>
      <c r="M640" s="334"/>
      <c r="N640" s="335"/>
      <c r="O640" s="335"/>
      <c r="P640" s="335"/>
      <c r="Q640" s="335"/>
      <c r="R640" s="335"/>
      <c r="S640" s="335"/>
      <c r="T640" s="334"/>
      <c r="U640" s="335"/>
      <c r="V640" s="335"/>
      <c r="W640" s="335"/>
      <c r="X640" s="335"/>
      <c r="Y640" s="335"/>
      <c r="Z640" s="335"/>
      <c r="AA640" s="334"/>
      <c r="AB640" s="335"/>
      <c r="AC640" s="335"/>
      <c r="AD640" s="335"/>
      <c r="AE640" s="335"/>
      <c r="AF640" s="335"/>
      <c r="AG640" s="97" t="str">
        <f t="shared" si="1236"/>
        <v/>
      </c>
      <c r="AH640" s="993"/>
      <c r="AI640" s="335"/>
      <c r="AJ640" s="335" t="str">
        <f t="shared" si="1237"/>
        <v/>
      </c>
      <c r="AK640" s="335"/>
      <c r="AL640" s="334"/>
      <c r="AM640" s="335"/>
      <c r="AN640" s="335"/>
      <c r="AO640" s="335"/>
      <c r="AP640" s="335"/>
      <c r="AQ640" s="335"/>
      <c r="AR640" s="335"/>
      <c r="AS640" s="334"/>
      <c r="AT640" s="335"/>
      <c r="AU640" s="335"/>
      <c r="AV640" s="335"/>
      <c r="AW640" s="335"/>
      <c r="AX640" s="335"/>
      <c r="AY640" s="335"/>
      <c r="AZ640" s="334"/>
      <c r="BA640" s="335"/>
      <c r="BB640" s="335"/>
      <c r="BC640" s="335"/>
      <c r="BD640" s="335"/>
      <c r="BE640" s="335"/>
      <c r="BF640" s="335"/>
      <c r="BG640" s="334"/>
      <c r="BH640" s="335"/>
      <c r="BI640" s="335"/>
      <c r="BJ640" s="335"/>
      <c r="BK640" s="335"/>
      <c r="BL640" s="97" t="str">
        <f t="shared" si="1186"/>
        <v/>
      </c>
      <c r="BM640" s="993"/>
      <c r="BN640" s="335" t="str">
        <f t="shared" si="1239"/>
        <v/>
      </c>
      <c r="BO640" s="334"/>
      <c r="BP640" s="335"/>
      <c r="BQ640" s="335"/>
      <c r="BR640" s="335"/>
      <c r="BS640" s="335" t="str">
        <f t="shared" si="1240"/>
        <v/>
      </c>
      <c r="BT640" s="334"/>
      <c r="BU640" s="335"/>
      <c r="BV640" s="335"/>
      <c r="BW640" s="335"/>
      <c r="BX640" s="335" t="str">
        <f t="shared" si="1241"/>
        <v/>
      </c>
      <c r="BY640" s="334"/>
      <c r="BZ640" s="335"/>
      <c r="CA640" s="335"/>
      <c r="CB640" s="335"/>
      <c r="CC640" s="335" t="str">
        <f t="shared" si="1242"/>
        <v/>
      </c>
      <c r="CD640" s="334"/>
      <c r="CE640" s="335"/>
      <c r="CF640" s="335"/>
      <c r="CG640" s="335"/>
      <c r="CH640" s="997"/>
      <c r="CI640" s="97" t="str">
        <f t="shared" si="1243"/>
        <v/>
      </c>
      <c r="CJ640" s="998"/>
      <c r="CK640" s="335"/>
      <c r="CL640" s="97" t="str">
        <f t="shared" si="1244"/>
        <v/>
      </c>
      <c r="CM640" s="334"/>
      <c r="CN640" s="335"/>
      <c r="CO640" s="335"/>
      <c r="CP640" s="335"/>
      <c r="CQ640" s="97"/>
      <c r="CR640" s="334"/>
      <c r="CS640" s="335"/>
      <c r="CT640" s="335"/>
      <c r="CU640" s="335"/>
      <c r="CV640" s="97"/>
      <c r="CW640" s="334"/>
      <c r="CX640" s="335"/>
      <c r="CY640" s="335"/>
      <c r="CZ640" s="335"/>
      <c r="DA640" s="97"/>
      <c r="DB640" s="334"/>
      <c r="DC640" s="335"/>
      <c r="DD640" s="335"/>
      <c r="DE640" s="335"/>
      <c r="DF640" s="97" t="str">
        <f t="shared" si="1245"/>
        <v/>
      </c>
      <c r="DG640" s="993"/>
      <c r="DH640" s="335"/>
      <c r="DI640" s="97" t="str">
        <f t="shared" si="1194"/>
        <v/>
      </c>
      <c r="DJ640" s="334"/>
      <c r="DK640" s="335"/>
      <c r="DL640" s="335"/>
      <c r="DM640" s="97"/>
      <c r="DN640" s="334"/>
      <c r="DO640" s="335"/>
      <c r="DP640" s="335"/>
      <c r="DQ640" s="97"/>
      <c r="DR640" s="334"/>
      <c r="DS640" s="335"/>
      <c r="DT640" s="335"/>
      <c r="DU640" s="97"/>
      <c r="DV640" s="334"/>
      <c r="DW640" s="335"/>
      <c r="DX640" s="335"/>
      <c r="DY640" s="97" t="str">
        <f t="shared" si="1247"/>
        <v/>
      </c>
      <c r="DZ640" s="998"/>
      <c r="EA640" s="335"/>
      <c r="EB640" s="97" t="str">
        <f t="shared" si="1248"/>
        <v/>
      </c>
      <c r="EC640" s="334"/>
      <c r="ED640" s="335"/>
      <c r="EE640" s="335"/>
      <c r="EF640" s="97"/>
      <c r="EG640" s="334"/>
      <c r="EH640" s="335"/>
      <c r="EI640" s="335"/>
      <c r="EJ640" s="97"/>
      <c r="EK640" s="334"/>
      <c r="EL640" s="335"/>
      <c r="EM640" s="335"/>
      <c r="EN640" s="97"/>
      <c r="EO640" s="334"/>
      <c r="EP640" s="335"/>
      <c r="EQ640" s="335"/>
      <c r="ER640" s="97" t="str">
        <f t="shared" si="1249"/>
        <v/>
      </c>
      <c r="ES640" s="993"/>
      <c r="ET640" s="335"/>
      <c r="EU640" s="97" t="str">
        <f t="shared" si="1250"/>
        <v/>
      </c>
      <c r="EV640" s="334"/>
      <c r="EW640" s="335"/>
      <c r="EX640" s="335"/>
      <c r="EY640" s="97"/>
      <c r="EZ640" s="334"/>
      <c r="FA640" s="335"/>
      <c r="FB640" s="335"/>
      <c r="FC640" s="97"/>
      <c r="FD640" s="334"/>
      <c r="FE640" s="335"/>
      <c r="FF640" s="335"/>
      <c r="FG640" s="97"/>
      <c r="FH640" s="334"/>
      <c r="FI640" s="335"/>
      <c r="FJ640" s="335"/>
      <c r="FK640" s="97" t="str">
        <f t="shared" si="1251"/>
        <v/>
      </c>
      <c r="FL640" s="993"/>
      <c r="FM640" s="335"/>
      <c r="FN640" s="97" t="str">
        <f t="shared" si="1252"/>
        <v/>
      </c>
      <c r="FO640" s="334"/>
      <c r="FP640" s="335"/>
      <c r="FQ640" s="97"/>
      <c r="FR640" s="334"/>
      <c r="FS640" s="335"/>
      <c r="FT640" s="97"/>
      <c r="FU640" s="334"/>
      <c r="FV640" s="335"/>
      <c r="FW640" s="97"/>
      <c r="FX640" s="334"/>
      <c r="FY640" s="335"/>
      <c r="FZ640" s="97" t="str">
        <f t="shared" si="1253"/>
        <v/>
      </c>
      <c r="GA640" s="993"/>
      <c r="GB640" s="335"/>
      <c r="GC640" s="510" t="str">
        <f t="shared" si="1254"/>
        <v/>
      </c>
      <c r="GD640" s="336"/>
      <c r="GE640" s="337"/>
      <c r="GF640" s="337"/>
      <c r="GG640" s="337"/>
      <c r="GH640" s="337"/>
      <c r="GI640" s="510"/>
      <c r="GJ640" s="336"/>
      <c r="GK640" s="337"/>
      <c r="GL640" s="337"/>
      <c r="GM640" s="337"/>
      <c r="GN640" s="337"/>
      <c r="GO640" s="510"/>
      <c r="GP640" s="336"/>
      <c r="GQ640" s="337"/>
      <c r="GR640" s="337"/>
      <c r="GS640" s="337"/>
      <c r="GT640" s="337"/>
      <c r="GU640" s="510"/>
      <c r="GV640" s="336"/>
      <c r="GW640" s="337"/>
      <c r="GX640" s="337"/>
      <c r="GY640" s="337"/>
      <c r="GZ640" s="336"/>
      <c r="HA640" s="510" t="str">
        <f t="shared" si="1255"/>
        <v/>
      </c>
      <c r="HB640" s="994"/>
      <c r="HC640" s="337"/>
      <c r="HD640" s="510" t="str">
        <f t="shared" si="1256"/>
        <v/>
      </c>
      <c r="HE640" s="336"/>
      <c r="HF640" s="337"/>
      <c r="HG640" s="337"/>
      <c r="HH640" s="336"/>
      <c r="HI640" s="510"/>
      <c r="HJ640" s="336"/>
      <c r="HK640" s="337"/>
      <c r="HL640" s="337"/>
      <c r="HM640" s="336"/>
      <c r="HN640" s="510"/>
      <c r="HO640" s="336"/>
      <c r="HP640" s="337"/>
      <c r="HQ640" s="337"/>
      <c r="HR640" s="337"/>
      <c r="HS640" s="510"/>
      <c r="HT640" s="336"/>
      <c r="HU640" s="337"/>
      <c r="HV640" s="337"/>
      <c r="HW640" s="337"/>
      <c r="HX640" s="97" t="str">
        <f t="shared" si="1257"/>
        <v/>
      </c>
      <c r="HY640" s="994"/>
      <c r="HZ640" s="337"/>
      <c r="IA640" s="510" t="str">
        <f t="shared" si="1258"/>
        <v/>
      </c>
      <c r="IB640" s="336"/>
      <c r="IC640" s="337"/>
      <c r="ID640" s="337"/>
      <c r="IE640" s="510"/>
      <c r="IF640" s="336"/>
      <c r="IG640" s="337"/>
      <c r="IH640" s="337"/>
      <c r="II640" s="510"/>
      <c r="IJ640" s="336"/>
      <c r="IK640" s="337"/>
      <c r="IL640" s="337"/>
      <c r="IM640" s="510"/>
      <c r="IN640" s="336"/>
      <c r="IO640" s="337"/>
      <c r="IP640" s="337"/>
      <c r="IQ640" s="97" t="str">
        <f t="shared" si="1259"/>
        <v/>
      </c>
      <c r="IR640" s="994"/>
      <c r="IS640" s="337"/>
      <c r="IT640" s="337"/>
      <c r="IU640" s="337"/>
      <c r="IV640" s="510" t="str">
        <f t="shared" si="1260"/>
        <v/>
      </c>
      <c r="IW640" s="995"/>
    </row>
    <row r="641" spans="1:257" x14ac:dyDescent="0.25">
      <c r="A641" s="996"/>
      <c r="B641" s="507">
        <v>7</v>
      </c>
      <c r="C641" s="97" t="str">
        <f>IF(Proponentes!B632&gt;0,Proponentes!B632,"")</f>
        <v/>
      </c>
      <c r="D641" s="335"/>
      <c r="E641" s="335"/>
      <c r="F641" s="334"/>
      <c r="G641" s="335"/>
      <c r="H641" s="335"/>
      <c r="I641" s="335"/>
      <c r="J641" s="335"/>
      <c r="K641" s="335"/>
      <c r="L641" s="335"/>
      <c r="M641" s="334"/>
      <c r="N641" s="335"/>
      <c r="O641" s="335"/>
      <c r="P641" s="335"/>
      <c r="Q641" s="335"/>
      <c r="R641" s="335"/>
      <c r="S641" s="335"/>
      <c r="T641" s="334"/>
      <c r="U641" s="335"/>
      <c r="V641" s="335"/>
      <c r="W641" s="335"/>
      <c r="X641" s="335"/>
      <c r="Y641" s="335"/>
      <c r="Z641" s="335"/>
      <c r="AA641" s="334"/>
      <c r="AB641" s="335"/>
      <c r="AC641" s="335"/>
      <c r="AD641" s="335"/>
      <c r="AE641" s="335"/>
      <c r="AF641" s="335"/>
      <c r="AG641" s="97" t="str">
        <f t="shared" si="1236"/>
        <v/>
      </c>
      <c r="AH641" s="993"/>
      <c r="AI641" s="335"/>
      <c r="AJ641" s="335" t="str">
        <f t="shared" si="1237"/>
        <v/>
      </c>
      <c r="AK641" s="335"/>
      <c r="AL641" s="334"/>
      <c r="AM641" s="335"/>
      <c r="AN641" s="335"/>
      <c r="AO641" s="335"/>
      <c r="AP641" s="335"/>
      <c r="AQ641" s="335"/>
      <c r="AR641" s="335"/>
      <c r="AS641" s="334"/>
      <c r="AT641" s="335"/>
      <c r="AU641" s="335"/>
      <c r="AV641" s="335"/>
      <c r="AW641" s="335"/>
      <c r="AX641" s="335"/>
      <c r="AY641" s="335"/>
      <c r="AZ641" s="334"/>
      <c r="BA641" s="335"/>
      <c r="BB641" s="335"/>
      <c r="BC641" s="335"/>
      <c r="BD641" s="335"/>
      <c r="BE641" s="335"/>
      <c r="BF641" s="335"/>
      <c r="BG641" s="334"/>
      <c r="BH641" s="335"/>
      <c r="BI641" s="335"/>
      <c r="BJ641" s="335"/>
      <c r="BK641" s="335"/>
      <c r="BL641" s="97" t="str">
        <f t="shared" si="1186"/>
        <v/>
      </c>
      <c r="BM641" s="993"/>
      <c r="BN641" s="335" t="str">
        <f t="shared" si="1239"/>
        <v/>
      </c>
      <c r="BO641" s="334"/>
      <c r="BP641" s="335"/>
      <c r="BQ641" s="335"/>
      <c r="BR641" s="335"/>
      <c r="BS641" s="335" t="str">
        <f t="shared" si="1240"/>
        <v/>
      </c>
      <c r="BT641" s="334"/>
      <c r="BU641" s="335"/>
      <c r="BV641" s="335"/>
      <c r="BW641" s="335"/>
      <c r="BX641" s="335" t="str">
        <f t="shared" si="1241"/>
        <v/>
      </c>
      <c r="BY641" s="334"/>
      <c r="BZ641" s="335"/>
      <c r="CA641" s="335"/>
      <c r="CB641" s="335"/>
      <c r="CC641" s="335" t="str">
        <f t="shared" si="1242"/>
        <v/>
      </c>
      <c r="CD641" s="334"/>
      <c r="CE641" s="335"/>
      <c r="CF641" s="335"/>
      <c r="CG641" s="335"/>
      <c r="CH641" s="997"/>
      <c r="CI641" s="97" t="str">
        <f t="shared" si="1243"/>
        <v/>
      </c>
      <c r="CJ641" s="998"/>
      <c r="CK641" s="335"/>
      <c r="CL641" s="97" t="str">
        <f t="shared" si="1244"/>
        <v/>
      </c>
      <c r="CM641" s="334"/>
      <c r="CN641" s="335"/>
      <c r="CO641" s="335"/>
      <c r="CP641" s="335"/>
      <c r="CQ641" s="97"/>
      <c r="CR641" s="334"/>
      <c r="CS641" s="335"/>
      <c r="CT641" s="335"/>
      <c r="CU641" s="335"/>
      <c r="CV641" s="97"/>
      <c r="CW641" s="334"/>
      <c r="CX641" s="335"/>
      <c r="CY641" s="335"/>
      <c r="CZ641" s="335"/>
      <c r="DA641" s="97"/>
      <c r="DB641" s="334"/>
      <c r="DC641" s="335"/>
      <c r="DD641" s="335"/>
      <c r="DE641" s="335"/>
      <c r="DF641" s="97" t="str">
        <f t="shared" si="1245"/>
        <v/>
      </c>
      <c r="DG641" s="993"/>
      <c r="DH641" s="335"/>
      <c r="DI641" s="97" t="str">
        <f t="shared" si="1194"/>
        <v/>
      </c>
      <c r="DJ641" s="334"/>
      <c r="DK641" s="335"/>
      <c r="DL641" s="335"/>
      <c r="DM641" s="97"/>
      <c r="DN641" s="334"/>
      <c r="DO641" s="335"/>
      <c r="DP641" s="335"/>
      <c r="DQ641" s="97"/>
      <c r="DR641" s="334"/>
      <c r="DS641" s="335"/>
      <c r="DT641" s="335"/>
      <c r="DU641" s="97"/>
      <c r="DV641" s="334"/>
      <c r="DW641" s="335"/>
      <c r="DX641" s="335"/>
      <c r="DY641" s="97" t="str">
        <f t="shared" si="1247"/>
        <v/>
      </c>
      <c r="DZ641" s="998"/>
      <c r="EA641" s="335"/>
      <c r="EB641" s="97" t="str">
        <f t="shared" si="1248"/>
        <v/>
      </c>
      <c r="EC641" s="334"/>
      <c r="ED641" s="335"/>
      <c r="EE641" s="335"/>
      <c r="EF641" s="97"/>
      <c r="EG641" s="334"/>
      <c r="EH641" s="335"/>
      <c r="EI641" s="335"/>
      <c r="EJ641" s="97"/>
      <c r="EK641" s="334"/>
      <c r="EL641" s="335"/>
      <c r="EM641" s="335"/>
      <c r="EN641" s="97"/>
      <c r="EO641" s="334"/>
      <c r="EP641" s="335"/>
      <c r="EQ641" s="335"/>
      <c r="ER641" s="97" t="str">
        <f t="shared" si="1249"/>
        <v/>
      </c>
      <c r="ES641" s="993"/>
      <c r="ET641" s="335"/>
      <c r="EU641" s="97" t="str">
        <f t="shared" si="1250"/>
        <v/>
      </c>
      <c r="EV641" s="334"/>
      <c r="EW641" s="335"/>
      <c r="EX641" s="335"/>
      <c r="EY641" s="97"/>
      <c r="EZ641" s="334"/>
      <c r="FA641" s="335"/>
      <c r="FB641" s="335"/>
      <c r="FC641" s="97"/>
      <c r="FD641" s="334"/>
      <c r="FE641" s="335"/>
      <c r="FF641" s="335"/>
      <c r="FG641" s="97"/>
      <c r="FH641" s="334"/>
      <c r="FI641" s="335"/>
      <c r="FJ641" s="335"/>
      <c r="FK641" s="97" t="str">
        <f t="shared" si="1251"/>
        <v/>
      </c>
      <c r="FL641" s="993"/>
      <c r="FM641" s="335"/>
      <c r="FN641" s="97" t="str">
        <f t="shared" si="1252"/>
        <v/>
      </c>
      <c r="FO641" s="334"/>
      <c r="FP641" s="335"/>
      <c r="FQ641" s="97"/>
      <c r="FR641" s="334"/>
      <c r="FS641" s="335"/>
      <c r="FT641" s="97"/>
      <c r="FU641" s="334"/>
      <c r="FV641" s="335"/>
      <c r="FW641" s="97"/>
      <c r="FX641" s="334"/>
      <c r="FY641" s="335"/>
      <c r="FZ641" s="97" t="str">
        <f t="shared" si="1253"/>
        <v/>
      </c>
      <c r="GA641" s="993"/>
      <c r="GB641" s="335"/>
      <c r="GC641" s="510" t="str">
        <f t="shared" si="1254"/>
        <v/>
      </c>
      <c r="GD641" s="336"/>
      <c r="GE641" s="337"/>
      <c r="GF641" s="337"/>
      <c r="GG641" s="337"/>
      <c r="GH641" s="337"/>
      <c r="GI641" s="510"/>
      <c r="GJ641" s="336"/>
      <c r="GK641" s="337"/>
      <c r="GL641" s="337"/>
      <c r="GM641" s="337"/>
      <c r="GN641" s="337"/>
      <c r="GO641" s="510"/>
      <c r="GP641" s="336"/>
      <c r="GQ641" s="337"/>
      <c r="GR641" s="337"/>
      <c r="GS641" s="337"/>
      <c r="GT641" s="337"/>
      <c r="GU641" s="510"/>
      <c r="GV641" s="336"/>
      <c r="GW641" s="337"/>
      <c r="GX641" s="337"/>
      <c r="GY641" s="337"/>
      <c r="GZ641" s="336"/>
      <c r="HA641" s="510" t="str">
        <f t="shared" si="1255"/>
        <v/>
      </c>
      <c r="HB641" s="994"/>
      <c r="HC641" s="337"/>
      <c r="HD641" s="510" t="str">
        <f t="shared" si="1256"/>
        <v/>
      </c>
      <c r="HE641" s="336"/>
      <c r="HF641" s="337"/>
      <c r="HG641" s="337"/>
      <c r="HH641" s="336"/>
      <c r="HI641" s="510"/>
      <c r="HJ641" s="336"/>
      <c r="HK641" s="337"/>
      <c r="HL641" s="337"/>
      <c r="HM641" s="336"/>
      <c r="HN641" s="510"/>
      <c r="HO641" s="336"/>
      <c r="HP641" s="337"/>
      <c r="HQ641" s="337"/>
      <c r="HR641" s="337"/>
      <c r="HS641" s="510"/>
      <c r="HT641" s="336"/>
      <c r="HU641" s="337"/>
      <c r="HV641" s="337"/>
      <c r="HW641" s="337"/>
      <c r="HX641" s="97" t="str">
        <f t="shared" si="1257"/>
        <v/>
      </c>
      <c r="HY641" s="994"/>
      <c r="HZ641" s="337"/>
      <c r="IA641" s="510" t="str">
        <f t="shared" si="1258"/>
        <v/>
      </c>
      <c r="IB641" s="336"/>
      <c r="IC641" s="337"/>
      <c r="ID641" s="337"/>
      <c r="IE641" s="510"/>
      <c r="IF641" s="336"/>
      <c r="IG641" s="337"/>
      <c r="IH641" s="337"/>
      <c r="II641" s="510"/>
      <c r="IJ641" s="336"/>
      <c r="IK641" s="337"/>
      <c r="IL641" s="337"/>
      <c r="IM641" s="510"/>
      <c r="IN641" s="336"/>
      <c r="IO641" s="337"/>
      <c r="IP641" s="337"/>
      <c r="IQ641" s="97" t="str">
        <f t="shared" si="1259"/>
        <v/>
      </c>
      <c r="IR641" s="994"/>
      <c r="IS641" s="337"/>
      <c r="IT641" s="337"/>
      <c r="IU641" s="337"/>
      <c r="IV641" s="510" t="str">
        <f t="shared" si="1260"/>
        <v/>
      </c>
      <c r="IW641" s="995"/>
    </row>
    <row r="642" spans="1:257" x14ac:dyDescent="0.25">
      <c r="A642" s="996"/>
      <c r="B642" s="507">
        <v>8</v>
      </c>
      <c r="C642" s="97" t="str">
        <f>IF(Proponentes!B633&gt;0,Proponentes!B633,"")</f>
        <v/>
      </c>
      <c r="D642" s="335"/>
      <c r="E642" s="335"/>
      <c r="F642" s="334"/>
      <c r="G642" s="335"/>
      <c r="H642" s="335"/>
      <c r="I642" s="335"/>
      <c r="J642" s="335"/>
      <c r="K642" s="335"/>
      <c r="L642" s="335"/>
      <c r="M642" s="334"/>
      <c r="N642" s="335"/>
      <c r="O642" s="335"/>
      <c r="P642" s="335"/>
      <c r="Q642" s="335"/>
      <c r="R642" s="335"/>
      <c r="S642" s="335"/>
      <c r="T642" s="334"/>
      <c r="U642" s="335"/>
      <c r="V642" s="335"/>
      <c r="W642" s="335"/>
      <c r="X642" s="335"/>
      <c r="Y642" s="335"/>
      <c r="Z642" s="335"/>
      <c r="AA642" s="334"/>
      <c r="AB642" s="335"/>
      <c r="AC642" s="335"/>
      <c r="AD642" s="335"/>
      <c r="AE642" s="335"/>
      <c r="AF642" s="335"/>
      <c r="AG642" s="97" t="str">
        <f t="shared" si="1236"/>
        <v/>
      </c>
      <c r="AH642" s="993"/>
      <c r="AI642" s="335"/>
      <c r="AJ642" s="335" t="str">
        <f t="shared" si="1237"/>
        <v/>
      </c>
      <c r="AK642" s="335"/>
      <c r="AL642" s="334"/>
      <c r="AM642" s="335"/>
      <c r="AN642" s="335"/>
      <c r="AO642" s="335"/>
      <c r="AP642" s="335"/>
      <c r="AQ642" s="335"/>
      <c r="AR642" s="335"/>
      <c r="AS642" s="334"/>
      <c r="AT642" s="335"/>
      <c r="AU642" s="335"/>
      <c r="AV642" s="335"/>
      <c r="AW642" s="335"/>
      <c r="AX642" s="335"/>
      <c r="AY642" s="335"/>
      <c r="AZ642" s="334"/>
      <c r="BA642" s="335"/>
      <c r="BB642" s="335"/>
      <c r="BC642" s="335"/>
      <c r="BD642" s="335"/>
      <c r="BE642" s="335"/>
      <c r="BF642" s="335"/>
      <c r="BG642" s="334"/>
      <c r="BH642" s="335"/>
      <c r="BI642" s="335"/>
      <c r="BJ642" s="335"/>
      <c r="BK642" s="335"/>
      <c r="BL642" s="97" t="str">
        <f t="shared" si="1186"/>
        <v/>
      </c>
      <c r="BM642" s="993"/>
      <c r="BN642" s="335" t="str">
        <f t="shared" si="1239"/>
        <v/>
      </c>
      <c r="BO642" s="334"/>
      <c r="BP642" s="335"/>
      <c r="BQ642" s="335"/>
      <c r="BR642" s="335"/>
      <c r="BS642" s="335" t="str">
        <f t="shared" si="1240"/>
        <v/>
      </c>
      <c r="BT642" s="334"/>
      <c r="BU642" s="335"/>
      <c r="BV642" s="335"/>
      <c r="BW642" s="335"/>
      <c r="BX642" s="335" t="str">
        <f t="shared" si="1241"/>
        <v/>
      </c>
      <c r="BY642" s="334"/>
      <c r="BZ642" s="335"/>
      <c r="CA642" s="335"/>
      <c r="CB642" s="335"/>
      <c r="CC642" s="335" t="str">
        <f t="shared" si="1242"/>
        <v/>
      </c>
      <c r="CD642" s="334"/>
      <c r="CE642" s="335"/>
      <c r="CF642" s="335"/>
      <c r="CG642" s="335"/>
      <c r="CH642" s="997"/>
      <c r="CI642" s="97" t="str">
        <f t="shared" si="1243"/>
        <v/>
      </c>
      <c r="CJ642" s="998"/>
      <c r="CK642" s="335"/>
      <c r="CL642" s="97" t="str">
        <f t="shared" si="1244"/>
        <v/>
      </c>
      <c r="CM642" s="334"/>
      <c r="CN642" s="335"/>
      <c r="CO642" s="335"/>
      <c r="CP642" s="335"/>
      <c r="CQ642" s="97"/>
      <c r="CR642" s="334"/>
      <c r="CS642" s="335"/>
      <c r="CT642" s="335"/>
      <c r="CU642" s="335"/>
      <c r="CV642" s="97"/>
      <c r="CW642" s="334"/>
      <c r="CX642" s="335"/>
      <c r="CY642" s="335"/>
      <c r="CZ642" s="335"/>
      <c r="DA642" s="97"/>
      <c r="DB642" s="334"/>
      <c r="DC642" s="335"/>
      <c r="DD642" s="335"/>
      <c r="DE642" s="335"/>
      <c r="DF642" s="97" t="str">
        <f t="shared" si="1245"/>
        <v/>
      </c>
      <c r="DG642" s="993"/>
      <c r="DH642" s="335"/>
      <c r="DI642" s="97" t="str">
        <f t="shared" si="1194"/>
        <v/>
      </c>
      <c r="DJ642" s="334"/>
      <c r="DK642" s="335"/>
      <c r="DL642" s="335"/>
      <c r="DM642" s="97"/>
      <c r="DN642" s="334"/>
      <c r="DO642" s="335"/>
      <c r="DP642" s="335"/>
      <c r="DQ642" s="97"/>
      <c r="DR642" s="334"/>
      <c r="DS642" s="335"/>
      <c r="DT642" s="335"/>
      <c r="DU642" s="97"/>
      <c r="DV642" s="334"/>
      <c r="DW642" s="335"/>
      <c r="DX642" s="335"/>
      <c r="DY642" s="97" t="str">
        <f t="shared" si="1247"/>
        <v/>
      </c>
      <c r="DZ642" s="998"/>
      <c r="EA642" s="335"/>
      <c r="EB642" s="97" t="str">
        <f t="shared" si="1248"/>
        <v/>
      </c>
      <c r="EC642" s="334"/>
      <c r="ED642" s="335"/>
      <c r="EE642" s="335"/>
      <c r="EF642" s="97"/>
      <c r="EG642" s="334"/>
      <c r="EH642" s="335"/>
      <c r="EI642" s="335"/>
      <c r="EJ642" s="97"/>
      <c r="EK642" s="334"/>
      <c r="EL642" s="335"/>
      <c r="EM642" s="335"/>
      <c r="EN642" s="97"/>
      <c r="EO642" s="334"/>
      <c r="EP642" s="335"/>
      <c r="EQ642" s="335"/>
      <c r="ER642" s="97" t="str">
        <f t="shared" si="1249"/>
        <v/>
      </c>
      <c r="ES642" s="993"/>
      <c r="ET642" s="335"/>
      <c r="EU642" s="97" t="str">
        <f t="shared" si="1250"/>
        <v/>
      </c>
      <c r="EV642" s="334"/>
      <c r="EW642" s="335"/>
      <c r="EX642" s="335"/>
      <c r="EY642" s="97"/>
      <c r="EZ642" s="334"/>
      <c r="FA642" s="335"/>
      <c r="FB642" s="335"/>
      <c r="FC642" s="97"/>
      <c r="FD642" s="334"/>
      <c r="FE642" s="335"/>
      <c r="FF642" s="335"/>
      <c r="FG642" s="97"/>
      <c r="FH642" s="334"/>
      <c r="FI642" s="335"/>
      <c r="FJ642" s="335"/>
      <c r="FK642" s="97" t="str">
        <f t="shared" si="1251"/>
        <v/>
      </c>
      <c r="FL642" s="993"/>
      <c r="FM642" s="335"/>
      <c r="FN642" s="97" t="str">
        <f t="shared" si="1252"/>
        <v/>
      </c>
      <c r="FO642" s="334"/>
      <c r="FP642" s="335"/>
      <c r="FQ642" s="97"/>
      <c r="FR642" s="334"/>
      <c r="FS642" s="335"/>
      <c r="FT642" s="97"/>
      <c r="FU642" s="334"/>
      <c r="FV642" s="335"/>
      <c r="FW642" s="97"/>
      <c r="FX642" s="334"/>
      <c r="FY642" s="335"/>
      <c r="FZ642" s="97" t="str">
        <f t="shared" si="1253"/>
        <v/>
      </c>
      <c r="GA642" s="993"/>
      <c r="GB642" s="335"/>
      <c r="GC642" s="510" t="str">
        <f t="shared" si="1254"/>
        <v/>
      </c>
      <c r="GD642" s="336"/>
      <c r="GE642" s="337"/>
      <c r="GF642" s="337"/>
      <c r="GG642" s="337"/>
      <c r="GH642" s="337"/>
      <c r="GI642" s="510"/>
      <c r="GJ642" s="336"/>
      <c r="GK642" s="337"/>
      <c r="GL642" s="337"/>
      <c r="GM642" s="337"/>
      <c r="GN642" s="337"/>
      <c r="GO642" s="510"/>
      <c r="GP642" s="336"/>
      <c r="GQ642" s="337"/>
      <c r="GR642" s="337"/>
      <c r="GS642" s="337"/>
      <c r="GT642" s="337"/>
      <c r="GU642" s="510"/>
      <c r="GV642" s="336"/>
      <c r="GW642" s="337"/>
      <c r="GX642" s="337"/>
      <c r="GY642" s="337"/>
      <c r="GZ642" s="336"/>
      <c r="HA642" s="510" t="str">
        <f t="shared" si="1255"/>
        <v/>
      </c>
      <c r="HB642" s="994"/>
      <c r="HC642" s="337"/>
      <c r="HD642" s="510" t="str">
        <f t="shared" si="1256"/>
        <v/>
      </c>
      <c r="HE642" s="336"/>
      <c r="HF642" s="337"/>
      <c r="HG642" s="337"/>
      <c r="HH642" s="336"/>
      <c r="HI642" s="510"/>
      <c r="HJ642" s="336"/>
      <c r="HK642" s="337"/>
      <c r="HL642" s="337"/>
      <c r="HM642" s="336"/>
      <c r="HN642" s="510"/>
      <c r="HO642" s="336"/>
      <c r="HP642" s="337"/>
      <c r="HQ642" s="337"/>
      <c r="HR642" s="337"/>
      <c r="HS642" s="510"/>
      <c r="HT642" s="336"/>
      <c r="HU642" s="337"/>
      <c r="HV642" s="337"/>
      <c r="HW642" s="337"/>
      <c r="HX642" s="97" t="str">
        <f t="shared" si="1257"/>
        <v/>
      </c>
      <c r="HY642" s="994"/>
      <c r="HZ642" s="337"/>
      <c r="IA642" s="510" t="str">
        <f t="shared" si="1258"/>
        <v/>
      </c>
      <c r="IB642" s="336"/>
      <c r="IC642" s="337"/>
      <c r="ID642" s="337"/>
      <c r="IE642" s="510"/>
      <c r="IF642" s="336"/>
      <c r="IG642" s="337"/>
      <c r="IH642" s="337"/>
      <c r="II642" s="510"/>
      <c r="IJ642" s="336"/>
      <c r="IK642" s="337"/>
      <c r="IL642" s="337"/>
      <c r="IM642" s="510"/>
      <c r="IN642" s="336"/>
      <c r="IO642" s="337"/>
      <c r="IP642" s="337"/>
      <c r="IQ642" s="97" t="str">
        <f t="shared" si="1259"/>
        <v/>
      </c>
      <c r="IR642" s="994"/>
      <c r="IS642" s="337"/>
      <c r="IT642" s="337"/>
      <c r="IU642" s="337"/>
      <c r="IV642" s="510" t="str">
        <f t="shared" si="1260"/>
        <v/>
      </c>
      <c r="IW642" s="995"/>
    </row>
    <row r="643" spans="1:257" x14ac:dyDescent="0.25">
      <c r="A643" s="996"/>
      <c r="B643" s="507">
        <v>9</v>
      </c>
      <c r="C643" s="97" t="str">
        <f>IF(Proponentes!B634&gt;0,Proponentes!B634,"")</f>
        <v/>
      </c>
      <c r="D643" s="335"/>
      <c r="E643" s="335"/>
      <c r="F643" s="334"/>
      <c r="G643" s="335"/>
      <c r="H643" s="335"/>
      <c r="I643" s="335"/>
      <c r="J643" s="335"/>
      <c r="K643" s="335"/>
      <c r="L643" s="335"/>
      <c r="M643" s="334"/>
      <c r="N643" s="335"/>
      <c r="O643" s="335"/>
      <c r="P643" s="335"/>
      <c r="Q643" s="335"/>
      <c r="R643" s="335"/>
      <c r="S643" s="335"/>
      <c r="T643" s="334"/>
      <c r="U643" s="335"/>
      <c r="V643" s="335"/>
      <c r="W643" s="335"/>
      <c r="X643" s="335"/>
      <c r="Y643" s="335"/>
      <c r="Z643" s="335"/>
      <c r="AA643" s="334"/>
      <c r="AB643" s="335"/>
      <c r="AC643" s="335"/>
      <c r="AD643" s="335"/>
      <c r="AE643" s="335"/>
      <c r="AF643" s="335"/>
      <c r="AG643" s="97" t="str">
        <f t="shared" si="1236"/>
        <v/>
      </c>
      <c r="AH643" s="993"/>
      <c r="AI643" s="335"/>
      <c r="AJ643" s="335" t="str">
        <f t="shared" si="1237"/>
        <v/>
      </c>
      <c r="AK643" s="335"/>
      <c r="AL643" s="334"/>
      <c r="AM643" s="335"/>
      <c r="AN643" s="335"/>
      <c r="AO643" s="335"/>
      <c r="AP643" s="335"/>
      <c r="AQ643" s="335"/>
      <c r="AR643" s="335"/>
      <c r="AS643" s="334"/>
      <c r="AT643" s="335"/>
      <c r="AU643" s="335"/>
      <c r="AV643" s="335"/>
      <c r="AW643" s="335"/>
      <c r="AX643" s="335"/>
      <c r="AY643" s="335"/>
      <c r="AZ643" s="334"/>
      <c r="BA643" s="335"/>
      <c r="BB643" s="335"/>
      <c r="BC643" s="335"/>
      <c r="BD643" s="335"/>
      <c r="BE643" s="335"/>
      <c r="BF643" s="335"/>
      <c r="BG643" s="334"/>
      <c r="BH643" s="335"/>
      <c r="BI643" s="335"/>
      <c r="BJ643" s="335"/>
      <c r="BK643" s="335"/>
      <c r="BL643" s="97" t="str">
        <f t="shared" si="1186"/>
        <v/>
      </c>
      <c r="BM643" s="993"/>
      <c r="BN643" s="335" t="str">
        <f t="shared" si="1239"/>
        <v/>
      </c>
      <c r="BO643" s="334"/>
      <c r="BP643" s="335"/>
      <c r="BQ643" s="335"/>
      <c r="BR643" s="335"/>
      <c r="BS643" s="335" t="str">
        <f t="shared" si="1240"/>
        <v/>
      </c>
      <c r="BT643" s="334"/>
      <c r="BU643" s="335"/>
      <c r="BV643" s="335"/>
      <c r="BW643" s="335"/>
      <c r="BX643" s="335" t="str">
        <f t="shared" si="1241"/>
        <v/>
      </c>
      <c r="BY643" s="334"/>
      <c r="BZ643" s="335"/>
      <c r="CA643" s="335"/>
      <c r="CB643" s="335"/>
      <c r="CC643" s="335" t="str">
        <f t="shared" si="1242"/>
        <v/>
      </c>
      <c r="CD643" s="334"/>
      <c r="CE643" s="335"/>
      <c r="CF643" s="335"/>
      <c r="CG643" s="335"/>
      <c r="CH643" s="997"/>
      <c r="CI643" s="97" t="str">
        <f t="shared" si="1243"/>
        <v/>
      </c>
      <c r="CJ643" s="998"/>
      <c r="CK643" s="335"/>
      <c r="CL643" s="97" t="str">
        <f t="shared" si="1244"/>
        <v/>
      </c>
      <c r="CM643" s="334"/>
      <c r="CN643" s="335"/>
      <c r="CO643" s="335"/>
      <c r="CP643" s="335"/>
      <c r="CQ643" s="97"/>
      <c r="CR643" s="334"/>
      <c r="CS643" s="335"/>
      <c r="CT643" s="335"/>
      <c r="CU643" s="335"/>
      <c r="CV643" s="97"/>
      <c r="CW643" s="334"/>
      <c r="CX643" s="335"/>
      <c r="CY643" s="335"/>
      <c r="CZ643" s="335"/>
      <c r="DA643" s="97"/>
      <c r="DB643" s="334"/>
      <c r="DC643" s="335"/>
      <c r="DD643" s="335"/>
      <c r="DE643" s="335"/>
      <c r="DF643" s="97" t="str">
        <f t="shared" si="1245"/>
        <v/>
      </c>
      <c r="DG643" s="993"/>
      <c r="DH643" s="335"/>
      <c r="DI643" s="97" t="str">
        <f t="shared" si="1194"/>
        <v/>
      </c>
      <c r="DJ643" s="334"/>
      <c r="DK643" s="335"/>
      <c r="DL643" s="335"/>
      <c r="DM643" s="97"/>
      <c r="DN643" s="334"/>
      <c r="DO643" s="335"/>
      <c r="DP643" s="335"/>
      <c r="DQ643" s="97"/>
      <c r="DR643" s="334"/>
      <c r="DS643" s="335"/>
      <c r="DT643" s="335"/>
      <c r="DU643" s="97"/>
      <c r="DV643" s="334"/>
      <c r="DW643" s="335"/>
      <c r="DX643" s="335"/>
      <c r="DY643" s="97" t="str">
        <f t="shared" si="1247"/>
        <v/>
      </c>
      <c r="DZ643" s="998"/>
      <c r="EA643" s="335"/>
      <c r="EB643" s="97" t="str">
        <f t="shared" si="1248"/>
        <v/>
      </c>
      <c r="EC643" s="334"/>
      <c r="ED643" s="335"/>
      <c r="EE643" s="335"/>
      <c r="EF643" s="97"/>
      <c r="EG643" s="334"/>
      <c r="EH643" s="335"/>
      <c r="EI643" s="335"/>
      <c r="EJ643" s="97"/>
      <c r="EK643" s="334"/>
      <c r="EL643" s="335"/>
      <c r="EM643" s="335"/>
      <c r="EN643" s="97"/>
      <c r="EO643" s="334"/>
      <c r="EP643" s="335"/>
      <c r="EQ643" s="335"/>
      <c r="ER643" s="97" t="str">
        <f t="shared" si="1249"/>
        <v/>
      </c>
      <c r="ES643" s="993"/>
      <c r="ET643" s="335"/>
      <c r="EU643" s="97" t="str">
        <f t="shared" si="1250"/>
        <v/>
      </c>
      <c r="EV643" s="334"/>
      <c r="EW643" s="335"/>
      <c r="EX643" s="335"/>
      <c r="EY643" s="97"/>
      <c r="EZ643" s="334"/>
      <c r="FA643" s="335"/>
      <c r="FB643" s="335"/>
      <c r="FC643" s="97"/>
      <c r="FD643" s="334"/>
      <c r="FE643" s="335"/>
      <c r="FF643" s="335"/>
      <c r="FG643" s="97"/>
      <c r="FH643" s="334"/>
      <c r="FI643" s="335"/>
      <c r="FJ643" s="335"/>
      <c r="FK643" s="97" t="str">
        <f t="shared" si="1251"/>
        <v/>
      </c>
      <c r="FL643" s="993"/>
      <c r="FM643" s="335"/>
      <c r="FN643" s="97" t="str">
        <f t="shared" si="1252"/>
        <v/>
      </c>
      <c r="FO643" s="334"/>
      <c r="FP643" s="335"/>
      <c r="FQ643" s="97"/>
      <c r="FR643" s="334"/>
      <c r="FS643" s="335"/>
      <c r="FT643" s="97"/>
      <c r="FU643" s="334"/>
      <c r="FV643" s="335"/>
      <c r="FW643" s="97"/>
      <c r="FX643" s="334"/>
      <c r="FY643" s="335"/>
      <c r="FZ643" s="97" t="str">
        <f t="shared" si="1253"/>
        <v/>
      </c>
      <c r="GA643" s="993"/>
      <c r="GB643" s="335"/>
      <c r="GC643" s="510" t="str">
        <f t="shared" si="1254"/>
        <v/>
      </c>
      <c r="GD643" s="336"/>
      <c r="GE643" s="337"/>
      <c r="GF643" s="337"/>
      <c r="GG643" s="337"/>
      <c r="GH643" s="337"/>
      <c r="GI643" s="510"/>
      <c r="GJ643" s="336"/>
      <c r="GK643" s="337"/>
      <c r="GL643" s="337"/>
      <c r="GM643" s="337"/>
      <c r="GN643" s="337"/>
      <c r="GO643" s="510"/>
      <c r="GP643" s="336"/>
      <c r="GQ643" s="337"/>
      <c r="GR643" s="337"/>
      <c r="GS643" s="337"/>
      <c r="GT643" s="337"/>
      <c r="GU643" s="510"/>
      <c r="GV643" s="336"/>
      <c r="GW643" s="337"/>
      <c r="GX643" s="337"/>
      <c r="GY643" s="337"/>
      <c r="GZ643" s="336"/>
      <c r="HA643" s="510" t="str">
        <f t="shared" si="1255"/>
        <v/>
      </c>
      <c r="HB643" s="994"/>
      <c r="HC643" s="337"/>
      <c r="HD643" s="510" t="str">
        <f t="shared" si="1256"/>
        <v/>
      </c>
      <c r="HE643" s="336"/>
      <c r="HF643" s="337"/>
      <c r="HG643" s="337"/>
      <c r="HH643" s="336"/>
      <c r="HI643" s="510"/>
      <c r="HJ643" s="336"/>
      <c r="HK643" s="337"/>
      <c r="HL643" s="337"/>
      <c r="HM643" s="336"/>
      <c r="HN643" s="510"/>
      <c r="HO643" s="336"/>
      <c r="HP643" s="337"/>
      <c r="HQ643" s="337"/>
      <c r="HR643" s="337"/>
      <c r="HS643" s="510"/>
      <c r="HT643" s="336"/>
      <c r="HU643" s="337"/>
      <c r="HV643" s="337"/>
      <c r="HW643" s="337"/>
      <c r="HX643" s="97" t="str">
        <f t="shared" si="1257"/>
        <v/>
      </c>
      <c r="HY643" s="994"/>
      <c r="HZ643" s="337"/>
      <c r="IA643" s="510" t="str">
        <f t="shared" si="1258"/>
        <v/>
      </c>
      <c r="IB643" s="336"/>
      <c r="IC643" s="337"/>
      <c r="ID643" s="337"/>
      <c r="IE643" s="510"/>
      <c r="IF643" s="336"/>
      <c r="IG643" s="337"/>
      <c r="IH643" s="337"/>
      <c r="II643" s="510"/>
      <c r="IJ643" s="336"/>
      <c r="IK643" s="337"/>
      <c r="IL643" s="337"/>
      <c r="IM643" s="510"/>
      <c r="IN643" s="336"/>
      <c r="IO643" s="337"/>
      <c r="IP643" s="337"/>
      <c r="IQ643" s="97" t="str">
        <f t="shared" si="1259"/>
        <v/>
      </c>
      <c r="IR643" s="994"/>
      <c r="IS643" s="337"/>
      <c r="IT643" s="337"/>
      <c r="IU643" s="337"/>
      <c r="IV643" s="510" t="str">
        <f t="shared" si="1260"/>
        <v/>
      </c>
      <c r="IW643" s="995"/>
    </row>
    <row r="644" spans="1:257" x14ac:dyDescent="0.25">
      <c r="A644" s="996"/>
      <c r="B644" s="507">
        <v>10</v>
      </c>
      <c r="C644" s="97" t="str">
        <f>IF(Proponentes!B635&gt;0,Proponentes!B635,"")</f>
        <v/>
      </c>
      <c r="D644" s="335"/>
      <c r="E644" s="335"/>
      <c r="F644" s="334"/>
      <c r="G644" s="335"/>
      <c r="H644" s="335"/>
      <c r="I644" s="335"/>
      <c r="J644" s="335"/>
      <c r="K644" s="335"/>
      <c r="L644" s="335"/>
      <c r="M644" s="334"/>
      <c r="N644" s="335"/>
      <c r="O644" s="335"/>
      <c r="P644" s="335"/>
      <c r="Q644" s="335"/>
      <c r="R644" s="335"/>
      <c r="S644" s="335"/>
      <c r="T644" s="334"/>
      <c r="U644" s="335"/>
      <c r="V644" s="335"/>
      <c r="W644" s="335"/>
      <c r="X644" s="335"/>
      <c r="Y644" s="335"/>
      <c r="Z644" s="335"/>
      <c r="AA644" s="334"/>
      <c r="AB644" s="335"/>
      <c r="AC644" s="335"/>
      <c r="AD644" s="335"/>
      <c r="AE644" s="335"/>
      <c r="AF644" s="335"/>
      <c r="AG644" s="97" t="str">
        <f t="shared" si="1236"/>
        <v/>
      </c>
      <c r="AH644" s="993"/>
      <c r="AI644" s="335"/>
      <c r="AJ644" s="335" t="str">
        <f t="shared" si="1237"/>
        <v/>
      </c>
      <c r="AK644" s="335"/>
      <c r="AL644" s="334"/>
      <c r="AM644" s="335"/>
      <c r="AN644" s="335"/>
      <c r="AO644" s="335"/>
      <c r="AP644" s="335"/>
      <c r="AQ644" s="335"/>
      <c r="AR644" s="335"/>
      <c r="AS644" s="334"/>
      <c r="AT644" s="335"/>
      <c r="AU644" s="335"/>
      <c r="AV644" s="335"/>
      <c r="AW644" s="335"/>
      <c r="AX644" s="335"/>
      <c r="AY644" s="335"/>
      <c r="AZ644" s="334"/>
      <c r="BA644" s="335"/>
      <c r="BB644" s="335"/>
      <c r="BC644" s="335"/>
      <c r="BD644" s="335"/>
      <c r="BE644" s="335"/>
      <c r="BF644" s="335"/>
      <c r="BG644" s="334"/>
      <c r="BH644" s="335"/>
      <c r="BI644" s="335"/>
      <c r="BJ644" s="335"/>
      <c r="BK644" s="335"/>
      <c r="BL644" s="97" t="str">
        <f t="shared" si="1186"/>
        <v/>
      </c>
      <c r="BM644" s="993"/>
      <c r="BN644" s="335" t="str">
        <f t="shared" si="1239"/>
        <v/>
      </c>
      <c r="BO644" s="334"/>
      <c r="BP644" s="335"/>
      <c r="BQ644" s="335"/>
      <c r="BR644" s="335"/>
      <c r="BS644" s="335" t="str">
        <f t="shared" si="1240"/>
        <v/>
      </c>
      <c r="BT644" s="334"/>
      <c r="BU644" s="335"/>
      <c r="BV644" s="335"/>
      <c r="BW644" s="335"/>
      <c r="BX644" s="335" t="str">
        <f t="shared" si="1241"/>
        <v/>
      </c>
      <c r="BY644" s="334"/>
      <c r="BZ644" s="335"/>
      <c r="CA644" s="335"/>
      <c r="CB644" s="335"/>
      <c r="CC644" s="335" t="str">
        <f t="shared" si="1242"/>
        <v/>
      </c>
      <c r="CD644" s="334"/>
      <c r="CE644" s="335"/>
      <c r="CF644" s="335"/>
      <c r="CG644" s="335"/>
      <c r="CH644" s="997"/>
      <c r="CI644" s="97" t="str">
        <f t="shared" si="1243"/>
        <v/>
      </c>
      <c r="CJ644" s="998"/>
      <c r="CK644" s="335"/>
      <c r="CL644" s="97" t="str">
        <f t="shared" si="1244"/>
        <v/>
      </c>
      <c r="CM644" s="334"/>
      <c r="CN644" s="335"/>
      <c r="CO644" s="335"/>
      <c r="CP644" s="335"/>
      <c r="CQ644" s="97"/>
      <c r="CR644" s="334"/>
      <c r="CS644" s="335"/>
      <c r="CT644" s="335"/>
      <c r="CU644" s="335"/>
      <c r="CV644" s="97"/>
      <c r="CW644" s="334"/>
      <c r="CX644" s="335"/>
      <c r="CY644" s="335"/>
      <c r="CZ644" s="335"/>
      <c r="DA644" s="97"/>
      <c r="DB644" s="334"/>
      <c r="DC644" s="335"/>
      <c r="DD644" s="335"/>
      <c r="DE644" s="335"/>
      <c r="DF644" s="97" t="str">
        <f t="shared" si="1245"/>
        <v/>
      </c>
      <c r="DG644" s="993"/>
      <c r="DH644" s="335"/>
      <c r="DI644" s="97" t="str">
        <f t="shared" si="1194"/>
        <v/>
      </c>
      <c r="DJ644" s="334"/>
      <c r="DK644" s="335"/>
      <c r="DL644" s="335"/>
      <c r="DM644" s="97"/>
      <c r="DN644" s="334"/>
      <c r="DO644" s="335"/>
      <c r="DP644" s="335"/>
      <c r="DQ644" s="97"/>
      <c r="DR644" s="334"/>
      <c r="DS644" s="335"/>
      <c r="DT644" s="335"/>
      <c r="DU644" s="97"/>
      <c r="DV644" s="334"/>
      <c r="DW644" s="335"/>
      <c r="DX644" s="335"/>
      <c r="DY644" s="97" t="str">
        <f t="shared" si="1247"/>
        <v/>
      </c>
      <c r="DZ644" s="998"/>
      <c r="EA644" s="335"/>
      <c r="EB644" s="97" t="str">
        <f t="shared" si="1248"/>
        <v/>
      </c>
      <c r="EC644" s="334"/>
      <c r="ED644" s="335"/>
      <c r="EE644" s="335"/>
      <c r="EF644" s="97"/>
      <c r="EG644" s="334"/>
      <c r="EH644" s="335"/>
      <c r="EI644" s="335"/>
      <c r="EJ644" s="97"/>
      <c r="EK644" s="334"/>
      <c r="EL644" s="335"/>
      <c r="EM644" s="335"/>
      <c r="EN644" s="97"/>
      <c r="EO644" s="334"/>
      <c r="EP644" s="335"/>
      <c r="EQ644" s="335"/>
      <c r="ER644" s="97" t="str">
        <f t="shared" si="1249"/>
        <v/>
      </c>
      <c r="ES644" s="993"/>
      <c r="ET644" s="335"/>
      <c r="EU644" s="97" t="str">
        <f t="shared" si="1250"/>
        <v/>
      </c>
      <c r="EV644" s="334"/>
      <c r="EW644" s="335"/>
      <c r="EX644" s="335"/>
      <c r="EY644" s="97"/>
      <c r="EZ644" s="334"/>
      <c r="FA644" s="335"/>
      <c r="FB644" s="335"/>
      <c r="FC644" s="97"/>
      <c r="FD644" s="334"/>
      <c r="FE644" s="335"/>
      <c r="FF644" s="335"/>
      <c r="FG644" s="97"/>
      <c r="FH644" s="334"/>
      <c r="FI644" s="335"/>
      <c r="FJ644" s="335"/>
      <c r="FK644" s="97" t="str">
        <f t="shared" si="1251"/>
        <v/>
      </c>
      <c r="FL644" s="993"/>
      <c r="FM644" s="335"/>
      <c r="FN644" s="97" t="str">
        <f t="shared" si="1252"/>
        <v/>
      </c>
      <c r="FO644" s="334"/>
      <c r="FP644" s="335"/>
      <c r="FQ644" s="97"/>
      <c r="FR644" s="334"/>
      <c r="FS644" s="335"/>
      <c r="FT644" s="97"/>
      <c r="FU644" s="334"/>
      <c r="FV644" s="335"/>
      <c r="FW644" s="97"/>
      <c r="FX644" s="334"/>
      <c r="FY644" s="335"/>
      <c r="FZ644" s="97" t="str">
        <f t="shared" si="1253"/>
        <v/>
      </c>
      <c r="GA644" s="993"/>
      <c r="GB644" s="335"/>
      <c r="GC644" s="510" t="str">
        <f t="shared" si="1254"/>
        <v/>
      </c>
      <c r="GD644" s="336"/>
      <c r="GE644" s="337"/>
      <c r="GF644" s="337"/>
      <c r="GG644" s="337"/>
      <c r="GH644" s="337"/>
      <c r="GI644" s="510"/>
      <c r="GJ644" s="336"/>
      <c r="GK644" s="337"/>
      <c r="GL644" s="337"/>
      <c r="GM644" s="337"/>
      <c r="GN644" s="337"/>
      <c r="GO644" s="510"/>
      <c r="GP644" s="336"/>
      <c r="GQ644" s="337"/>
      <c r="GR644" s="337"/>
      <c r="GS644" s="337"/>
      <c r="GT644" s="337"/>
      <c r="GU644" s="510"/>
      <c r="GV644" s="336"/>
      <c r="GW644" s="337"/>
      <c r="GX644" s="337"/>
      <c r="GY644" s="337"/>
      <c r="GZ644" s="336"/>
      <c r="HA644" s="510" t="str">
        <f t="shared" si="1255"/>
        <v/>
      </c>
      <c r="HB644" s="994"/>
      <c r="HC644" s="337"/>
      <c r="HD644" s="510" t="str">
        <f t="shared" si="1256"/>
        <v/>
      </c>
      <c r="HE644" s="336"/>
      <c r="HF644" s="337"/>
      <c r="HG644" s="337"/>
      <c r="HH644" s="336"/>
      <c r="HI644" s="510"/>
      <c r="HJ644" s="336"/>
      <c r="HK644" s="337"/>
      <c r="HL644" s="337"/>
      <c r="HM644" s="336"/>
      <c r="HN644" s="510"/>
      <c r="HO644" s="336"/>
      <c r="HP644" s="337"/>
      <c r="HQ644" s="337"/>
      <c r="HR644" s="337"/>
      <c r="HS644" s="510"/>
      <c r="HT644" s="336"/>
      <c r="HU644" s="337"/>
      <c r="HV644" s="337"/>
      <c r="HW644" s="337"/>
      <c r="HX644" s="97" t="str">
        <f t="shared" si="1257"/>
        <v/>
      </c>
      <c r="HY644" s="994"/>
      <c r="HZ644" s="337"/>
      <c r="IA644" s="510" t="str">
        <f t="shared" si="1258"/>
        <v/>
      </c>
      <c r="IB644" s="336"/>
      <c r="IC644" s="337"/>
      <c r="ID644" s="337"/>
      <c r="IE644" s="510"/>
      <c r="IF644" s="336"/>
      <c r="IG644" s="337"/>
      <c r="IH644" s="337"/>
      <c r="II644" s="510"/>
      <c r="IJ644" s="336"/>
      <c r="IK644" s="337"/>
      <c r="IL644" s="337"/>
      <c r="IM644" s="510"/>
      <c r="IN644" s="336"/>
      <c r="IO644" s="337"/>
      <c r="IP644" s="337"/>
      <c r="IQ644" s="97" t="str">
        <f t="shared" si="1259"/>
        <v/>
      </c>
      <c r="IR644" s="994"/>
      <c r="IS644" s="337"/>
      <c r="IT644" s="337"/>
      <c r="IU644" s="337"/>
      <c r="IV644" s="510" t="str">
        <f t="shared" si="1260"/>
        <v/>
      </c>
      <c r="IW644" s="995"/>
    </row>
    <row r="645" spans="1:257" x14ac:dyDescent="0.25">
      <c r="A645" s="996"/>
      <c r="B645" s="507">
        <v>11</v>
      </c>
      <c r="C645" s="97" t="str">
        <f>IF(Proponentes!B636&gt;0,Proponentes!B636,"")</f>
        <v/>
      </c>
      <c r="D645" s="335"/>
      <c r="E645" s="335"/>
      <c r="F645" s="334"/>
      <c r="G645" s="335"/>
      <c r="H645" s="335"/>
      <c r="I645" s="335"/>
      <c r="J645" s="335"/>
      <c r="K645" s="335"/>
      <c r="L645" s="335"/>
      <c r="M645" s="334"/>
      <c r="N645" s="335"/>
      <c r="O645" s="335"/>
      <c r="P645" s="335"/>
      <c r="Q645" s="335"/>
      <c r="R645" s="335"/>
      <c r="S645" s="335"/>
      <c r="T645" s="334"/>
      <c r="U645" s="335"/>
      <c r="V645" s="335"/>
      <c r="W645" s="335"/>
      <c r="X645" s="335"/>
      <c r="Y645" s="335"/>
      <c r="Z645" s="335"/>
      <c r="AA645" s="334"/>
      <c r="AB645" s="335"/>
      <c r="AC645" s="335"/>
      <c r="AD645" s="335"/>
      <c r="AE645" s="335"/>
      <c r="AF645" s="335"/>
      <c r="AG645" s="97" t="str">
        <f t="shared" si="1236"/>
        <v/>
      </c>
      <c r="AH645" s="993"/>
      <c r="AI645" s="335"/>
      <c r="AJ645" s="335" t="str">
        <f t="shared" si="1237"/>
        <v/>
      </c>
      <c r="AK645" s="335"/>
      <c r="AL645" s="334"/>
      <c r="AM645" s="335"/>
      <c r="AN645" s="335"/>
      <c r="AO645" s="335"/>
      <c r="AP645" s="335"/>
      <c r="AQ645" s="335"/>
      <c r="AR645" s="335"/>
      <c r="AS645" s="334"/>
      <c r="AT645" s="335"/>
      <c r="AU645" s="335"/>
      <c r="AV645" s="335"/>
      <c r="AW645" s="335"/>
      <c r="AX645" s="335"/>
      <c r="AY645" s="335"/>
      <c r="AZ645" s="334"/>
      <c r="BA645" s="335"/>
      <c r="BB645" s="335"/>
      <c r="BC645" s="335"/>
      <c r="BD645" s="335"/>
      <c r="BE645" s="335"/>
      <c r="BF645" s="335"/>
      <c r="BG645" s="334"/>
      <c r="BH645" s="335"/>
      <c r="BI645" s="335"/>
      <c r="BJ645" s="335"/>
      <c r="BK645" s="335"/>
      <c r="BL645" s="97" t="str">
        <f t="shared" si="1186"/>
        <v/>
      </c>
      <c r="BM645" s="993"/>
      <c r="BN645" s="335" t="str">
        <f t="shared" si="1239"/>
        <v/>
      </c>
      <c r="BO645" s="334"/>
      <c r="BP645" s="335"/>
      <c r="BQ645" s="335"/>
      <c r="BR645" s="335"/>
      <c r="BS645" s="335" t="str">
        <f t="shared" si="1240"/>
        <v/>
      </c>
      <c r="BT645" s="334"/>
      <c r="BU645" s="335"/>
      <c r="BV645" s="335"/>
      <c r="BW645" s="335"/>
      <c r="BX645" s="335" t="str">
        <f t="shared" si="1241"/>
        <v/>
      </c>
      <c r="BY645" s="334"/>
      <c r="BZ645" s="335"/>
      <c r="CA645" s="335"/>
      <c r="CB645" s="335"/>
      <c r="CC645" s="335" t="str">
        <f t="shared" si="1242"/>
        <v/>
      </c>
      <c r="CD645" s="334"/>
      <c r="CE645" s="335"/>
      <c r="CF645" s="335"/>
      <c r="CG645" s="335"/>
      <c r="CH645" s="997"/>
      <c r="CI645" s="97" t="str">
        <f t="shared" si="1243"/>
        <v/>
      </c>
      <c r="CJ645" s="998"/>
      <c r="CK645" s="335"/>
      <c r="CL645" s="97" t="str">
        <f t="shared" si="1244"/>
        <v/>
      </c>
      <c r="CM645" s="334"/>
      <c r="CN645" s="335"/>
      <c r="CO645" s="335"/>
      <c r="CP645" s="335"/>
      <c r="CQ645" s="97"/>
      <c r="CR645" s="334"/>
      <c r="CS645" s="335"/>
      <c r="CT645" s="335"/>
      <c r="CU645" s="335"/>
      <c r="CV645" s="97"/>
      <c r="CW645" s="334"/>
      <c r="CX645" s="335"/>
      <c r="CY645" s="335"/>
      <c r="CZ645" s="335"/>
      <c r="DA645" s="97"/>
      <c r="DB645" s="334"/>
      <c r="DC645" s="335"/>
      <c r="DD645" s="335"/>
      <c r="DE645" s="335"/>
      <c r="DF645" s="97" t="str">
        <f t="shared" si="1245"/>
        <v/>
      </c>
      <c r="DG645" s="993"/>
      <c r="DH645" s="335"/>
      <c r="DI645" s="97" t="str">
        <f t="shared" si="1194"/>
        <v/>
      </c>
      <c r="DJ645" s="334"/>
      <c r="DK645" s="335"/>
      <c r="DL645" s="335"/>
      <c r="DM645" s="97"/>
      <c r="DN645" s="334"/>
      <c r="DO645" s="335"/>
      <c r="DP645" s="335"/>
      <c r="DQ645" s="97"/>
      <c r="DR645" s="334"/>
      <c r="DS645" s="335"/>
      <c r="DT645" s="335"/>
      <c r="DU645" s="97"/>
      <c r="DV645" s="334"/>
      <c r="DW645" s="335"/>
      <c r="DX645" s="335"/>
      <c r="DY645" s="97"/>
      <c r="DZ645" s="998"/>
      <c r="EA645" s="335"/>
      <c r="EB645" s="97" t="str">
        <f t="shared" si="1248"/>
        <v/>
      </c>
      <c r="EC645" s="334"/>
      <c r="ED645" s="335"/>
      <c r="EE645" s="335"/>
      <c r="EF645" s="97"/>
      <c r="EG645" s="334"/>
      <c r="EH645" s="335"/>
      <c r="EI645" s="335"/>
      <c r="EJ645" s="97"/>
      <c r="EK645" s="334"/>
      <c r="EL645" s="335"/>
      <c r="EM645" s="335"/>
      <c r="EN645" s="97"/>
      <c r="EO645" s="334"/>
      <c r="EP645" s="335"/>
      <c r="EQ645" s="335"/>
      <c r="ER645" s="97" t="str">
        <f t="shared" si="1249"/>
        <v/>
      </c>
      <c r="ES645" s="993"/>
      <c r="ET645" s="335"/>
      <c r="EU645" s="97" t="str">
        <f t="shared" si="1250"/>
        <v/>
      </c>
      <c r="EV645" s="334"/>
      <c r="EW645" s="335"/>
      <c r="EX645" s="335"/>
      <c r="EY645" s="97"/>
      <c r="EZ645" s="334"/>
      <c r="FA645" s="335"/>
      <c r="FB645" s="335"/>
      <c r="FC645" s="97"/>
      <c r="FD645" s="334"/>
      <c r="FE645" s="335"/>
      <c r="FF645" s="335"/>
      <c r="FG645" s="97"/>
      <c r="FH645" s="334"/>
      <c r="FI645" s="335"/>
      <c r="FJ645" s="335"/>
      <c r="FK645" s="97" t="str">
        <f t="shared" si="1251"/>
        <v/>
      </c>
      <c r="FL645" s="993"/>
      <c r="FM645" s="335"/>
      <c r="FN645" s="97" t="str">
        <f t="shared" si="1252"/>
        <v/>
      </c>
      <c r="FO645" s="334"/>
      <c r="FP645" s="335"/>
      <c r="FQ645" s="97"/>
      <c r="FR645" s="334"/>
      <c r="FS645" s="335"/>
      <c r="FT645" s="97"/>
      <c r="FU645" s="334"/>
      <c r="FV645" s="335"/>
      <c r="FW645" s="97"/>
      <c r="FX645" s="334"/>
      <c r="FY645" s="335"/>
      <c r="FZ645" s="97" t="str">
        <f t="shared" si="1253"/>
        <v/>
      </c>
      <c r="GA645" s="993"/>
      <c r="GB645" s="335"/>
      <c r="GC645" s="510" t="str">
        <f t="shared" si="1254"/>
        <v/>
      </c>
      <c r="GD645" s="336"/>
      <c r="GE645" s="337"/>
      <c r="GF645" s="337"/>
      <c r="GG645" s="337"/>
      <c r="GH645" s="337"/>
      <c r="GI645" s="510"/>
      <c r="GJ645" s="336"/>
      <c r="GK645" s="337"/>
      <c r="GL645" s="337"/>
      <c r="GM645" s="337"/>
      <c r="GN645" s="337"/>
      <c r="GO645" s="510"/>
      <c r="GP645" s="336"/>
      <c r="GQ645" s="337"/>
      <c r="GR645" s="337"/>
      <c r="GS645" s="337"/>
      <c r="GT645" s="337"/>
      <c r="GU645" s="510"/>
      <c r="GV645" s="336"/>
      <c r="GW645" s="337"/>
      <c r="GX645" s="337"/>
      <c r="GY645" s="337"/>
      <c r="GZ645" s="336"/>
      <c r="HA645" s="510" t="str">
        <f t="shared" si="1255"/>
        <v/>
      </c>
      <c r="HB645" s="994"/>
      <c r="HC645" s="337"/>
      <c r="HD645" s="510" t="str">
        <f t="shared" si="1256"/>
        <v/>
      </c>
      <c r="HE645" s="336"/>
      <c r="HF645" s="337"/>
      <c r="HG645" s="337"/>
      <c r="HH645" s="336"/>
      <c r="HI645" s="510"/>
      <c r="HJ645" s="336"/>
      <c r="HK645" s="337"/>
      <c r="HL645" s="337"/>
      <c r="HM645" s="336"/>
      <c r="HN645" s="510"/>
      <c r="HO645" s="336"/>
      <c r="HP645" s="337"/>
      <c r="HQ645" s="337"/>
      <c r="HR645" s="337"/>
      <c r="HS645" s="510"/>
      <c r="HT645" s="336"/>
      <c r="HU645" s="337"/>
      <c r="HV645" s="337"/>
      <c r="HW645" s="337"/>
      <c r="HX645" s="97" t="str">
        <f t="shared" si="1257"/>
        <v/>
      </c>
      <c r="HY645" s="994"/>
      <c r="HZ645" s="337"/>
      <c r="IA645" s="510" t="str">
        <f t="shared" si="1258"/>
        <v/>
      </c>
      <c r="IB645" s="336"/>
      <c r="IC645" s="337"/>
      <c r="ID645" s="337"/>
      <c r="IE645" s="510"/>
      <c r="IF645" s="336"/>
      <c r="IG645" s="337"/>
      <c r="IH645" s="337"/>
      <c r="II645" s="510"/>
      <c r="IJ645" s="336"/>
      <c r="IK645" s="337"/>
      <c r="IL645" s="337"/>
      <c r="IM645" s="510"/>
      <c r="IN645" s="336"/>
      <c r="IO645" s="337"/>
      <c r="IP645" s="337"/>
      <c r="IQ645" s="97" t="str">
        <f t="shared" si="1259"/>
        <v/>
      </c>
      <c r="IR645" s="994"/>
      <c r="IS645" s="337"/>
      <c r="IT645" s="337"/>
      <c r="IU645" s="337"/>
      <c r="IV645" s="510" t="str">
        <f t="shared" si="1260"/>
        <v/>
      </c>
      <c r="IW645" s="995"/>
    </row>
    <row r="646" spans="1:257" x14ac:dyDescent="0.25">
      <c r="A646" s="996"/>
      <c r="B646" s="507">
        <v>12</v>
      </c>
      <c r="C646" s="97" t="str">
        <f>IF(Proponentes!B637&gt;0,Proponentes!B637,"")</f>
        <v/>
      </c>
      <c r="D646" s="335"/>
      <c r="E646" s="335"/>
      <c r="F646" s="334"/>
      <c r="G646" s="335"/>
      <c r="H646" s="335"/>
      <c r="I646" s="335"/>
      <c r="J646" s="335"/>
      <c r="K646" s="335"/>
      <c r="L646" s="335"/>
      <c r="M646" s="334"/>
      <c r="N646" s="335"/>
      <c r="O646" s="335"/>
      <c r="P646" s="335"/>
      <c r="Q646" s="335"/>
      <c r="R646" s="335"/>
      <c r="S646" s="335"/>
      <c r="T646" s="334"/>
      <c r="U646" s="335"/>
      <c r="V646" s="335"/>
      <c r="W646" s="335"/>
      <c r="X646" s="335"/>
      <c r="Y646" s="335"/>
      <c r="Z646" s="335"/>
      <c r="AA646" s="334"/>
      <c r="AB646" s="335"/>
      <c r="AC646" s="335"/>
      <c r="AD646" s="335"/>
      <c r="AE646" s="335"/>
      <c r="AF646" s="335"/>
      <c r="AG646" s="97" t="str">
        <f t="shared" si="1236"/>
        <v/>
      </c>
      <c r="AH646" s="993"/>
      <c r="AI646" s="335"/>
      <c r="AJ646" s="335" t="str">
        <f t="shared" si="1237"/>
        <v/>
      </c>
      <c r="AK646" s="335"/>
      <c r="AL646" s="334"/>
      <c r="AM646" s="335"/>
      <c r="AN646" s="335"/>
      <c r="AO646" s="335"/>
      <c r="AP646" s="335"/>
      <c r="AQ646" s="335"/>
      <c r="AR646" s="335"/>
      <c r="AS646" s="334"/>
      <c r="AT646" s="335"/>
      <c r="AU646" s="335"/>
      <c r="AV646" s="335"/>
      <c r="AW646" s="335"/>
      <c r="AX646" s="335"/>
      <c r="AY646" s="335"/>
      <c r="AZ646" s="334"/>
      <c r="BA646" s="335"/>
      <c r="BB646" s="335"/>
      <c r="BC646" s="335"/>
      <c r="BD646" s="335"/>
      <c r="BE646" s="335"/>
      <c r="BF646" s="335"/>
      <c r="BG646" s="334"/>
      <c r="BH646" s="335"/>
      <c r="BI646" s="335"/>
      <c r="BJ646" s="335"/>
      <c r="BK646" s="335"/>
      <c r="BL646" s="97" t="str">
        <f t="shared" si="1186"/>
        <v/>
      </c>
      <c r="BM646" s="993"/>
      <c r="BN646" s="335" t="str">
        <f t="shared" si="1239"/>
        <v/>
      </c>
      <c r="BO646" s="334"/>
      <c r="BP646" s="335"/>
      <c r="BQ646" s="335"/>
      <c r="BR646" s="335"/>
      <c r="BS646" s="335" t="str">
        <f t="shared" si="1240"/>
        <v/>
      </c>
      <c r="BT646" s="334"/>
      <c r="BU646" s="335"/>
      <c r="BV646" s="335"/>
      <c r="BW646" s="335"/>
      <c r="BX646" s="335" t="str">
        <f t="shared" si="1241"/>
        <v/>
      </c>
      <c r="BY646" s="334"/>
      <c r="BZ646" s="335"/>
      <c r="CA646" s="335"/>
      <c r="CB646" s="335"/>
      <c r="CC646" s="335" t="str">
        <f t="shared" si="1242"/>
        <v/>
      </c>
      <c r="CD646" s="334"/>
      <c r="CE646" s="335"/>
      <c r="CF646" s="335"/>
      <c r="CG646" s="335"/>
      <c r="CH646" s="997"/>
      <c r="CI646" s="97" t="str">
        <f t="shared" si="1243"/>
        <v/>
      </c>
      <c r="CJ646" s="998"/>
      <c r="CK646" s="335"/>
      <c r="CL646" s="97" t="str">
        <f t="shared" si="1244"/>
        <v/>
      </c>
      <c r="CM646" s="334"/>
      <c r="CN646" s="335"/>
      <c r="CO646" s="335"/>
      <c r="CP646" s="335"/>
      <c r="CQ646" s="97"/>
      <c r="CR646" s="334"/>
      <c r="CS646" s="335"/>
      <c r="CT646" s="335"/>
      <c r="CU646" s="335"/>
      <c r="CV646" s="97"/>
      <c r="CW646" s="334"/>
      <c r="CX646" s="335"/>
      <c r="CY646" s="335"/>
      <c r="CZ646" s="335"/>
      <c r="DA646" s="97"/>
      <c r="DB646" s="334"/>
      <c r="DC646" s="335"/>
      <c r="DD646" s="335"/>
      <c r="DE646" s="335"/>
      <c r="DF646" s="97" t="str">
        <f t="shared" si="1245"/>
        <v/>
      </c>
      <c r="DG646" s="993"/>
      <c r="DH646" s="335"/>
      <c r="DI646" s="97" t="str">
        <f t="shared" si="1194"/>
        <v/>
      </c>
      <c r="DJ646" s="334"/>
      <c r="DK646" s="335"/>
      <c r="DL646" s="335"/>
      <c r="DM646" s="97"/>
      <c r="DN646" s="334"/>
      <c r="DO646" s="335"/>
      <c r="DP646" s="335"/>
      <c r="DQ646" s="97"/>
      <c r="DR646" s="334"/>
      <c r="DS646" s="335"/>
      <c r="DT646" s="335"/>
      <c r="DU646" s="97"/>
      <c r="DV646" s="334"/>
      <c r="DW646" s="335"/>
      <c r="DX646" s="335"/>
      <c r="DY646" s="97" t="str">
        <f t="shared" ref="DY646" si="1261">IF(DI646="","",IF(DL646=0,IF(DP646=0,IF(DT646=0,IF(DX646=0,"CUMPLE","NO CUMPLE"),"NO CUMPLE"),"NO CUMPLE"),"NO CUMPLE"))</f>
        <v/>
      </c>
      <c r="DZ646" s="998"/>
      <c r="EA646" s="335"/>
      <c r="EB646" s="97" t="str">
        <f t="shared" si="1248"/>
        <v/>
      </c>
      <c r="EC646" s="334"/>
      <c r="ED646" s="335"/>
      <c r="EE646" s="335"/>
      <c r="EF646" s="97"/>
      <c r="EG646" s="334"/>
      <c r="EH646" s="335"/>
      <c r="EI646" s="335"/>
      <c r="EJ646" s="97"/>
      <c r="EK646" s="334"/>
      <c r="EL646" s="335"/>
      <c r="EM646" s="335"/>
      <c r="EN646" s="97"/>
      <c r="EO646" s="334"/>
      <c r="EP646" s="335"/>
      <c r="EQ646" s="335"/>
      <c r="ER646" s="97" t="str">
        <f t="shared" si="1249"/>
        <v/>
      </c>
      <c r="ES646" s="993"/>
      <c r="ET646" s="335"/>
      <c r="EU646" s="97" t="str">
        <f t="shared" si="1250"/>
        <v/>
      </c>
      <c r="EV646" s="334"/>
      <c r="EW646" s="335"/>
      <c r="EX646" s="335"/>
      <c r="EY646" s="97"/>
      <c r="EZ646" s="334"/>
      <c r="FA646" s="335"/>
      <c r="FB646" s="335"/>
      <c r="FC646" s="97"/>
      <c r="FD646" s="334"/>
      <c r="FE646" s="335"/>
      <c r="FF646" s="335"/>
      <c r="FG646" s="97"/>
      <c r="FH646" s="334"/>
      <c r="FI646" s="335"/>
      <c r="FJ646" s="335"/>
      <c r="FK646" s="97" t="str">
        <f t="shared" si="1251"/>
        <v/>
      </c>
      <c r="FL646" s="993"/>
      <c r="FM646" s="335"/>
      <c r="FN646" s="97" t="str">
        <f t="shared" si="1252"/>
        <v/>
      </c>
      <c r="FO646" s="334"/>
      <c r="FP646" s="335"/>
      <c r="FQ646" s="97"/>
      <c r="FR646" s="334"/>
      <c r="FS646" s="335"/>
      <c r="FT646" s="97"/>
      <c r="FU646" s="334"/>
      <c r="FV646" s="335"/>
      <c r="FW646" s="97"/>
      <c r="FX646" s="334"/>
      <c r="FY646" s="335"/>
      <c r="FZ646" s="97" t="str">
        <f t="shared" si="1253"/>
        <v/>
      </c>
      <c r="GA646" s="993"/>
      <c r="GB646" s="335"/>
      <c r="GC646" s="510" t="str">
        <f t="shared" si="1254"/>
        <v/>
      </c>
      <c r="GD646" s="336"/>
      <c r="GE646" s="337"/>
      <c r="GF646" s="337"/>
      <c r="GG646" s="337"/>
      <c r="GH646" s="337"/>
      <c r="GI646" s="510"/>
      <c r="GJ646" s="336"/>
      <c r="GK646" s="337"/>
      <c r="GL646" s="337"/>
      <c r="GM646" s="337"/>
      <c r="GN646" s="337"/>
      <c r="GO646" s="510"/>
      <c r="GP646" s="336"/>
      <c r="GQ646" s="337"/>
      <c r="GR646" s="337"/>
      <c r="GS646" s="337"/>
      <c r="GT646" s="337"/>
      <c r="GU646" s="510"/>
      <c r="GV646" s="336"/>
      <c r="GW646" s="337"/>
      <c r="GX646" s="337"/>
      <c r="GY646" s="337"/>
      <c r="GZ646" s="336"/>
      <c r="HA646" s="510" t="str">
        <f t="shared" si="1255"/>
        <v/>
      </c>
      <c r="HB646" s="994"/>
      <c r="HC646" s="337"/>
      <c r="HD646" s="510" t="str">
        <f t="shared" si="1256"/>
        <v/>
      </c>
      <c r="HE646" s="336"/>
      <c r="HF646" s="337"/>
      <c r="HG646" s="337"/>
      <c r="HH646" s="336"/>
      <c r="HI646" s="510"/>
      <c r="HJ646" s="336"/>
      <c r="HK646" s="337"/>
      <c r="HL646" s="337"/>
      <c r="HM646" s="336"/>
      <c r="HN646" s="510"/>
      <c r="HO646" s="336"/>
      <c r="HP646" s="337"/>
      <c r="HQ646" s="337"/>
      <c r="HR646" s="337"/>
      <c r="HS646" s="510"/>
      <c r="HT646" s="336"/>
      <c r="HU646" s="337"/>
      <c r="HV646" s="337"/>
      <c r="HW646" s="337"/>
      <c r="HX646" s="97" t="str">
        <f t="shared" si="1257"/>
        <v/>
      </c>
      <c r="HY646" s="994"/>
      <c r="HZ646" s="337"/>
      <c r="IA646" s="510" t="str">
        <f t="shared" si="1258"/>
        <v/>
      </c>
      <c r="IB646" s="336"/>
      <c r="IC646" s="337"/>
      <c r="ID646" s="337"/>
      <c r="IE646" s="510"/>
      <c r="IF646" s="336"/>
      <c r="IG646" s="337"/>
      <c r="IH646" s="337"/>
      <c r="II646" s="510"/>
      <c r="IJ646" s="336"/>
      <c r="IK646" s="337"/>
      <c r="IL646" s="337"/>
      <c r="IM646" s="510"/>
      <c r="IN646" s="336"/>
      <c r="IO646" s="337"/>
      <c r="IP646" s="337"/>
      <c r="IQ646" s="97" t="str">
        <f t="shared" si="1259"/>
        <v/>
      </c>
      <c r="IR646" s="994"/>
      <c r="IS646" s="337"/>
      <c r="IT646" s="337"/>
      <c r="IU646" s="337"/>
      <c r="IV646" s="510" t="str">
        <f t="shared" si="1260"/>
        <v/>
      </c>
      <c r="IW646" s="995"/>
    </row>
    <row r="647" spans="1:257" x14ac:dyDescent="0.25">
      <c r="A647" s="548">
        <v>49</v>
      </c>
      <c r="B647" s="514"/>
      <c r="C647" s="514"/>
      <c r="D647" s="514"/>
      <c r="E647" s="514"/>
      <c r="F647" s="515"/>
      <c r="G647" s="514"/>
      <c r="H647" s="514"/>
      <c r="I647" s="514"/>
      <c r="J647" s="514"/>
      <c r="K647" s="514"/>
      <c r="L647" s="514"/>
      <c r="M647" s="514"/>
      <c r="N647" s="514"/>
      <c r="O647" s="514"/>
      <c r="P647" s="514"/>
      <c r="Q647" s="514"/>
      <c r="R647" s="514"/>
      <c r="S647" s="514"/>
      <c r="T647" s="514"/>
      <c r="U647" s="514"/>
      <c r="V647" s="514"/>
      <c r="W647" s="514"/>
      <c r="X647" s="514"/>
      <c r="Y647" s="514"/>
      <c r="Z647" s="514"/>
      <c r="AA647" s="514"/>
      <c r="AB647" s="514"/>
      <c r="AC647" s="514"/>
      <c r="AD647" s="514"/>
      <c r="AE647" s="514"/>
      <c r="AF647" s="514"/>
      <c r="AG647" s="514"/>
      <c r="AH647" s="514"/>
      <c r="AI647" s="514"/>
      <c r="AJ647" s="514"/>
      <c r="AK647" s="514"/>
      <c r="AL647" s="514"/>
      <c r="AM647" s="514"/>
      <c r="AN647" s="514"/>
      <c r="AO647" s="514"/>
      <c r="AP647" s="514"/>
      <c r="AQ647" s="514"/>
      <c r="AR647" s="514"/>
      <c r="AS647" s="514"/>
      <c r="AT647" s="514"/>
      <c r="AU647" s="514"/>
      <c r="AV647" s="514"/>
      <c r="AW647" s="514"/>
      <c r="AX647" s="514"/>
      <c r="AY647" s="514"/>
      <c r="AZ647" s="514"/>
      <c r="BA647" s="514"/>
      <c r="BB647" s="514"/>
      <c r="BC647" s="514"/>
      <c r="BD647" s="514"/>
      <c r="BE647" s="514"/>
      <c r="BF647" s="514"/>
      <c r="BG647" s="514"/>
      <c r="BH647" s="514"/>
      <c r="BI647" s="514"/>
      <c r="BJ647" s="514"/>
      <c r="BK647" s="514"/>
      <c r="BL647" s="514"/>
      <c r="BM647" s="514"/>
      <c r="BN647" s="514"/>
      <c r="BO647" s="514"/>
      <c r="BP647" s="514"/>
      <c r="BQ647" s="514"/>
      <c r="BR647" s="514"/>
      <c r="BS647" s="514"/>
      <c r="BT647" s="514"/>
      <c r="BU647" s="514"/>
      <c r="BV647" s="514"/>
      <c r="BW647" s="514"/>
      <c r="BX647" s="514"/>
      <c r="BY647" s="514"/>
      <c r="BZ647" s="514"/>
      <c r="CA647" s="514"/>
      <c r="CB647" s="514"/>
      <c r="CC647" s="514"/>
      <c r="CD647" s="514"/>
      <c r="CE647" s="514"/>
      <c r="CF647" s="514"/>
      <c r="CG647" s="514"/>
      <c r="CH647" s="516"/>
      <c r="CI647" s="514"/>
      <c r="CJ647" s="514"/>
      <c r="CK647" s="514"/>
      <c r="CL647" s="514"/>
      <c r="CM647" s="514"/>
      <c r="CN647" s="514"/>
      <c r="CO647" s="514"/>
      <c r="CP647" s="514"/>
      <c r="CQ647" s="514"/>
      <c r="CR647" s="514"/>
      <c r="CS647" s="514"/>
      <c r="CT647" s="514"/>
      <c r="CU647" s="514"/>
      <c r="CV647" s="514"/>
      <c r="CW647" s="514"/>
      <c r="CX647" s="514"/>
      <c r="CY647" s="514"/>
      <c r="CZ647" s="514"/>
      <c r="DA647" s="514"/>
      <c r="DB647" s="514"/>
      <c r="DC647" s="514"/>
      <c r="DD647" s="514"/>
      <c r="DE647" s="514"/>
      <c r="DF647" s="514"/>
      <c r="DG647" s="514"/>
      <c r="DH647" s="514"/>
      <c r="DI647" s="514"/>
      <c r="DJ647" s="514"/>
      <c r="DK647" s="514"/>
      <c r="DL647" s="514"/>
      <c r="DM647" s="514"/>
      <c r="DN647" s="514"/>
      <c r="DO647" s="514"/>
      <c r="DP647" s="514"/>
      <c r="DQ647" s="514"/>
      <c r="DR647" s="514"/>
      <c r="DS647" s="514"/>
      <c r="DT647" s="514"/>
      <c r="DU647" s="514"/>
      <c r="DV647" s="514"/>
      <c r="DW647" s="514"/>
      <c r="DX647" s="514"/>
      <c r="DY647" s="514"/>
      <c r="DZ647" s="514"/>
      <c r="EA647" s="514"/>
      <c r="EB647" s="514"/>
      <c r="EC647" s="514"/>
      <c r="ED647" s="514"/>
      <c r="EE647" s="514"/>
      <c r="EF647" s="514"/>
      <c r="EG647" s="514"/>
      <c r="EH647" s="514"/>
      <c r="EI647" s="514"/>
      <c r="EJ647" s="514"/>
      <c r="EK647" s="514"/>
      <c r="EL647" s="514"/>
      <c r="EM647" s="514"/>
      <c r="EN647" s="514"/>
      <c r="EO647" s="514"/>
      <c r="EP647" s="514"/>
      <c r="EQ647" s="514"/>
      <c r="ER647" s="514"/>
      <c r="ES647" s="514"/>
      <c r="ET647" s="514"/>
      <c r="EU647" s="514"/>
      <c r="EV647" s="514"/>
      <c r="EW647" s="514"/>
      <c r="EX647" s="514"/>
      <c r="EY647" s="514"/>
      <c r="EZ647" s="514"/>
      <c r="FA647" s="514"/>
      <c r="FB647" s="514"/>
      <c r="FC647" s="514"/>
      <c r="FD647" s="514"/>
      <c r="FE647" s="514"/>
      <c r="FF647" s="514"/>
      <c r="FG647" s="514"/>
      <c r="FH647" s="514"/>
      <c r="FI647" s="514"/>
      <c r="FJ647" s="514"/>
      <c r="FK647" s="514"/>
      <c r="FL647" s="514"/>
      <c r="FM647" s="514"/>
      <c r="FN647" s="514"/>
      <c r="FO647" s="514"/>
      <c r="FP647" s="514"/>
      <c r="FQ647" s="514"/>
      <c r="FR647" s="514"/>
      <c r="FS647" s="514"/>
      <c r="FT647" s="514"/>
      <c r="FU647" s="514"/>
      <c r="FV647" s="514"/>
      <c r="FW647" s="514"/>
      <c r="FX647" s="514"/>
      <c r="FY647" s="514"/>
      <c r="FZ647" s="514"/>
      <c r="GA647" s="514"/>
      <c r="GB647" s="514"/>
      <c r="GC647" s="514"/>
      <c r="GD647" s="514"/>
      <c r="GE647" s="514"/>
      <c r="GF647" s="514"/>
      <c r="GG647" s="514"/>
      <c r="GH647" s="514"/>
      <c r="GI647" s="514"/>
      <c r="GJ647" s="514"/>
      <c r="GK647" s="514"/>
      <c r="GL647" s="514"/>
      <c r="GM647" s="514"/>
      <c r="GN647" s="514"/>
      <c r="GO647" s="514"/>
      <c r="GP647" s="514"/>
      <c r="GQ647" s="514"/>
      <c r="GR647" s="514"/>
      <c r="GS647" s="514"/>
      <c r="GT647" s="514"/>
      <c r="GU647" s="514"/>
      <c r="GV647" s="514"/>
      <c r="GW647" s="514"/>
      <c r="GX647" s="514"/>
      <c r="GY647" s="514"/>
      <c r="GZ647" s="514"/>
      <c r="HA647" s="514"/>
      <c r="HB647" s="514"/>
      <c r="HC647" s="514"/>
      <c r="HD647" s="514"/>
      <c r="HE647" s="514"/>
      <c r="HF647" s="514"/>
      <c r="HG647" s="514"/>
      <c r="HH647" s="514"/>
      <c r="HI647" s="514"/>
      <c r="HJ647" s="514"/>
      <c r="HK647" s="514"/>
      <c r="HL647" s="514"/>
      <c r="HM647" s="514"/>
      <c r="HN647" s="514"/>
      <c r="HO647" s="514"/>
      <c r="HP647" s="514"/>
      <c r="HQ647" s="514"/>
      <c r="HR647" s="514"/>
      <c r="HS647" s="514"/>
      <c r="HT647" s="514"/>
      <c r="HU647" s="514"/>
      <c r="HV647" s="514"/>
      <c r="HW647" s="514"/>
      <c r="HX647" s="514"/>
      <c r="HY647" s="514"/>
      <c r="HZ647" s="514"/>
      <c r="IA647" s="514"/>
      <c r="IB647" s="514"/>
      <c r="IC647" s="514"/>
      <c r="ID647" s="514"/>
      <c r="IE647" s="514"/>
      <c r="IF647" s="514"/>
      <c r="IG647" s="514"/>
      <c r="IH647" s="514"/>
      <c r="II647" s="514"/>
      <c r="IJ647" s="514"/>
      <c r="IK647" s="514"/>
      <c r="IL647" s="514"/>
      <c r="IM647" s="514"/>
      <c r="IN647" s="514"/>
      <c r="IO647" s="514"/>
      <c r="IP647" s="514"/>
      <c r="IQ647" s="514"/>
      <c r="IR647" s="514"/>
      <c r="IS647" s="514"/>
      <c r="IT647" s="514"/>
      <c r="IU647" s="514"/>
      <c r="IV647" s="514"/>
      <c r="IW647" s="549"/>
    </row>
    <row r="648" spans="1:257" ht="31.5" customHeight="1" x14ac:dyDescent="0.25">
      <c r="A648" s="996">
        <f>A660</f>
        <v>50</v>
      </c>
      <c r="B648" s="507">
        <v>1</v>
      </c>
      <c r="C648" s="97" t="str">
        <f>IF(Proponentes!B639&gt;0,Proponentes!B639,"")</f>
        <v>UNION TEMPORAL INTERDINATEC  2021</v>
      </c>
      <c r="D648" s="335"/>
      <c r="E648" s="335" t="s">
        <v>239</v>
      </c>
      <c r="F648" s="334" t="s">
        <v>315</v>
      </c>
      <c r="G648" s="341">
        <v>47290</v>
      </c>
      <c r="H648" s="335" t="s">
        <v>1631</v>
      </c>
      <c r="I648" s="335" t="s">
        <v>1538</v>
      </c>
      <c r="J648" s="335"/>
      <c r="K648" s="335"/>
      <c r="L648" s="335" t="s">
        <v>1973</v>
      </c>
      <c r="M648" s="334" t="s">
        <v>1974</v>
      </c>
      <c r="N648" s="341">
        <v>46947</v>
      </c>
      <c r="O648" s="335" t="s">
        <v>1631</v>
      </c>
      <c r="P648" s="335" t="s">
        <v>1538</v>
      </c>
      <c r="Q648" s="335"/>
      <c r="R648" s="335"/>
      <c r="S648" s="335" t="s">
        <v>1975</v>
      </c>
      <c r="T648" s="334" t="s">
        <v>1976</v>
      </c>
      <c r="U648" s="341">
        <v>46803</v>
      </c>
      <c r="V648" s="335" t="s">
        <v>1631</v>
      </c>
      <c r="W648" s="335" t="s">
        <v>1538</v>
      </c>
      <c r="X648" s="341"/>
      <c r="Y648" s="335"/>
      <c r="Z648" s="335"/>
      <c r="AA648" s="334"/>
      <c r="AB648" s="341"/>
      <c r="AC648" s="335"/>
      <c r="AD648" s="335"/>
      <c r="AE648" s="341"/>
      <c r="AF648" s="335"/>
      <c r="AG648" s="97" t="str">
        <f t="shared" ref="AG648:AG659" si="1262">IF(E648="","",IF(K648=0,IF(R648=0,IF(Y648=0,IF(AF648=0,"CUMPLE","NO CUMPLE"),"NO CUMPLE"),"NO CUMPLE"),"NO CUMPLE"))</f>
        <v>CUMPLE</v>
      </c>
      <c r="AH648" s="993"/>
      <c r="AI648" s="335"/>
      <c r="AJ648" s="335" t="str">
        <f t="shared" ref="AJ648:AJ659" si="1263">IF(E648&gt;0,E648,"")</f>
        <v>INTERGLOBAL SEGURIDAD Y VIGILANCIA LTDA</v>
      </c>
      <c r="AK648" s="334" t="s">
        <v>315</v>
      </c>
      <c r="AL648" s="341">
        <v>47290</v>
      </c>
      <c r="AM648" s="335" t="s">
        <v>1631</v>
      </c>
      <c r="AN648" s="335" t="s">
        <v>1538</v>
      </c>
      <c r="AO648" s="341"/>
      <c r="AP648" s="335"/>
      <c r="AQ648" s="335"/>
      <c r="AR648" s="335"/>
      <c r="AS648" s="334"/>
      <c r="AT648" s="341"/>
      <c r="AU648" s="335"/>
      <c r="AV648" s="335"/>
      <c r="AW648" s="335"/>
      <c r="AX648" s="335" t="s">
        <v>1975</v>
      </c>
      <c r="AY648" s="335" t="s">
        <v>1631</v>
      </c>
      <c r="AZ648" s="334" t="s">
        <v>1976</v>
      </c>
      <c r="BA648" s="341">
        <v>44980</v>
      </c>
      <c r="BB648" s="335" t="s">
        <v>1538</v>
      </c>
      <c r="BC648" s="335"/>
      <c r="BD648" s="335"/>
      <c r="BE648" s="335"/>
      <c r="BF648" s="335"/>
      <c r="BG648" s="334"/>
      <c r="BH648" s="335"/>
      <c r="BI648" s="335"/>
      <c r="BJ648" s="335"/>
      <c r="BK648" s="335"/>
      <c r="BL648" s="97" t="str">
        <f t="shared" ref="BL648" si="1264">IF(AJ648="","",IF(AP648=0,IF(AW648=0,IF(BD648=0,IF(BK648=0,"CUMPLE","NO CUMPLE"),"NO CUMPLE"),"NO CUMPLE"),"NO CUMPLE"))</f>
        <v>CUMPLE</v>
      </c>
      <c r="BM648" s="993"/>
      <c r="BN648" s="335" t="str">
        <f t="shared" ref="BN648:BN659" si="1265">IF(E648&gt;0,E648,"")</f>
        <v>INTERGLOBAL SEGURIDAD Y VIGILANCIA LTDA</v>
      </c>
      <c r="BO648" s="334"/>
      <c r="BP648" s="335"/>
      <c r="BQ648" s="335"/>
      <c r="BR648" s="335"/>
      <c r="BS648" s="335" t="str">
        <f t="shared" ref="BS648:BS659" si="1266">IF(L648&gt;0,L648,"")</f>
        <v xml:space="preserve">SERVICIO DE VIGILANCIA TECNICO LTDA SERVIGTEC LTDA </v>
      </c>
      <c r="BT648" s="334"/>
      <c r="BU648" s="335"/>
      <c r="BV648" s="335"/>
      <c r="BW648" s="335"/>
      <c r="BX648" s="335" t="str">
        <f t="shared" ref="BX648:BX659" si="1267">IF(S648&gt;0,S648,"")</f>
        <v>COMPAÑIA ANDINA DE SEGURIDAD PRIVADA LTDA ANDISEG</v>
      </c>
      <c r="BY648" s="334"/>
      <c r="BZ648" s="335"/>
      <c r="CA648" s="335"/>
      <c r="CB648" s="335"/>
      <c r="CC648" s="335" t="str">
        <f t="shared" ref="CC648:CC659" si="1268">IF(Z648&gt;0,Z648,"")</f>
        <v/>
      </c>
      <c r="CD648" s="334"/>
      <c r="CE648" s="335"/>
      <c r="CF648" s="335"/>
      <c r="CG648" s="335"/>
      <c r="CH648" s="997">
        <f>Proponentes!N639</f>
        <v>0</v>
      </c>
      <c r="CI648" s="97" t="str">
        <f t="shared" ref="CI648:CI659" si="1269">IF(BN648="","",IF(CJ648=0,"CUMPLE","NO CUMPLE"))</f>
        <v>CUMPLE</v>
      </c>
      <c r="CJ648" s="998"/>
      <c r="CK648" s="335"/>
      <c r="CL648" s="97" t="str">
        <f t="shared" ref="CL648:CL659" si="1270">IF(E648&gt;0,E648,"")</f>
        <v>INTERGLOBAL SEGURIDAD Y VIGILANCIA LTDA</v>
      </c>
      <c r="CM648" s="509" t="s">
        <v>332</v>
      </c>
      <c r="CN648" s="335" t="s">
        <v>1538</v>
      </c>
      <c r="CO648" s="335" t="s">
        <v>1631</v>
      </c>
      <c r="CP648" s="335"/>
      <c r="CQ648" s="97" t="s">
        <v>1973</v>
      </c>
      <c r="CR648" s="334" t="s">
        <v>315</v>
      </c>
      <c r="CS648" s="335" t="s">
        <v>1538</v>
      </c>
      <c r="CT648" s="335" t="s">
        <v>1631</v>
      </c>
      <c r="CU648" s="335"/>
      <c r="CV648" s="97" t="s">
        <v>1975</v>
      </c>
      <c r="CW648" s="334" t="s">
        <v>319</v>
      </c>
      <c r="CX648" s="335" t="s">
        <v>1538</v>
      </c>
      <c r="CY648" s="335" t="s">
        <v>1631</v>
      </c>
      <c r="CZ648" s="335"/>
      <c r="DA648" s="97"/>
      <c r="DB648" s="334"/>
      <c r="DC648" s="335"/>
      <c r="DD648" s="335"/>
      <c r="DE648" s="335"/>
      <c r="DF648" s="97" t="str">
        <f t="shared" ref="DF648:DF659" si="1271">IF(CL648="","",IF(CP648=0,IF(CU648=0,IF(CZ648=0,IF(DE648=0,"CUMPLE","NO CUMPLE"),"NO CUMPLE"),"NO CUMPLE"),"NO CUMPLE"))</f>
        <v>CUMPLE</v>
      </c>
      <c r="DG648" s="993"/>
      <c r="DH648" s="335"/>
      <c r="DI648" s="97" t="str">
        <f t="shared" ref="DI648" si="1272">IF(E648&gt;0,E648,"")</f>
        <v>INTERGLOBAL SEGURIDAD Y VIGILANCIA LTDA</v>
      </c>
      <c r="DJ648" s="334" t="s">
        <v>319</v>
      </c>
      <c r="DK648" s="335" t="s">
        <v>1631</v>
      </c>
      <c r="DL648" s="335"/>
      <c r="DM648" s="97" t="s">
        <v>1977</v>
      </c>
      <c r="DN648" s="334" t="s">
        <v>321</v>
      </c>
      <c r="DO648" s="335" t="s">
        <v>1631</v>
      </c>
      <c r="DP648" s="335"/>
      <c r="DQ648" s="97" t="s">
        <v>1975</v>
      </c>
      <c r="DR648" s="334" t="s">
        <v>315</v>
      </c>
      <c r="DS648" s="335" t="s">
        <v>1631</v>
      </c>
      <c r="DT648" s="335"/>
      <c r="DU648" s="97"/>
      <c r="DV648" s="334"/>
      <c r="DW648" s="335"/>
      <c r="DX648" s="335"/>
      <c r="DY648" s="97" t="str">
        <f t="shared" ref="DY648:DY657" si="1273">IF(DI648="","",IF(DL648=0,IF(DP648=0,IF(DT648=0,IF(DX648=0,"CUMPLE","NO CUMPLE"),"NO CUMPLE"),"NO CUMPLE"),"NO CUMPLE"))</f>
        <v>CUMPLE</v>
      </c>
      <c r="DZ648" s="998"/>
      <c r="EA648" s="335"/>
      <c r="EB648" s="97" t="str">
        <f t="shared" ref="EB648:EB659" si="1274">IF(E648&gt;0,E648,"")</f>
        <v>INTERGLOBAL SEGURIDAD Y VIGILANCIA LTDA</v>
      </c>
      <c r="EC648" s="334" t="s">
        <v>319</v>
      </c>
      <c r="ED648" s="335" t="s">
        <v>1631</v>
      </c>
      <c r="EE648" s="335"/>
      <c r="EF648" s="97" t="s">
        <v>1977</v>
      </c>
      <c r="EG648" s="334" t="s">
        <v>321</v>
      </c>
      <c r="EH648" s="335" t="s">
        <v>1631</v>
      </c>
      <c r="EI648" s="335"/>
      <c r="EJ648" s="97" t="s">
        <v>1975</v>
      </c>
      <c r="EK648" s="334" t="s">
        <v>315</v>
      </c>
      <c r="EL648" s="335" t="s">
        <v>1631</v>
      </c>
      <c r="EM648" s="335"/>
      <c r="EN648" s="97"/>
      <c r="EO648" s="334"/>
      <c r="EP648" s="335"/>
      <c r="EQ648" s="335"/>
      <c r="ER648" s="97" t="str">
        <f t="shared" ref="ER648:ER659" si="1275">IF(EB648="","",IF(EE648=0,IF(EI648=0,IF(EM648=0,IF(EQ648=0,"CUMPLE","NO CUMPLE"),"NO CUMPLE"),"NO CUMPLE"),"NO CUMPLE"))</f>
        <v>CUMPLE</v>
      </c>
      <c r="ES648" s="993"/>
      <c r="ET648" s="335"/>
      <c r="EU648" s="97" t="str">
        <f t="shared" ref="EU648:EU659" si="1276">IF(E648&gt;0,E648,"")</f>
        <v>INTERGLOBAL SEGURIDAD Y VIGILANCIA LTDA</v>
      </c>
      <c r="EV648" s="334" t="s">
        <v>863</v>
      </c>
      <c r="EW648" s="335" t="s">
        <v>1631</v>
      </c>
      <c r="EX648" s="335"/>
      <c r="EY648" s="97" t="s">
        <v>1973</v>
      </c>
      <c r="EZ648" s="334" t="s">
        <v>1978</v>
      </c>
      <c r="FA648" s="335" t="s">
        <v>1631</v>
      </c>
      <c r="FB648" s="335"/>
      <c r="FC648" s="97" t="s">
        <v>1975</v>
      </c>
      <c r="FD648" s="334" t="s">
        <v>1979</v>
      </c>
      <c r="FE648" s="335" t="s">
        <v>1631</v>
      </c>
      <c r="FF648" s="335"/>
      <c r="FG648" s="97"/>
      <c r="FH648" s="334"/>
      <c r="FI648" s="335"/>
      <c r="FJ648" s="335"/>
      <c r="FK648" s="97" t="str">
        <f t="shared" ref="FK648:FK659" si="1277">IF(EU648="","",IF(EX648=0,IF(FB648=0,IF(FF648=0,IF(FJ648=0,"CUMPLE","NO CUMPLE"),"NO CUMPLE"),"NO CUMPLE"),"NO CUMPLE"))</f>
        <v>CUMPLE</v>
      </c>
      <c r="FL648" s="993"/>
      <c r="FM648" s="335"/>
      <c r="FN648" s="97" t="str">
        <f t="shared" ref="FN648:FN659" si="1278">IF(E648&gt;0,E648,"")</f>
        <v>INTERGLOBAL SEGURIDAD Y VIGILANCIA LTDA</v>
      </c>
      <c r="FO648" s="334" t="s">
        <v>823</v>
      </c>
      <c r="FP648" s="335"/>
      <c r="FQ648" s="97" t="s">
        <v>1980</v>
      </c>
      <c r="FR648" s="334" t="s">
        <v>1323</v>
      </c>
      <c r="FS648" s="335"/>
      <c r="FT648" s="97" t="s">
        <v>1981</v>
      </c>
      <c r="FU648" s="334" t="s">
        <v>1982</v>
      </c>
      <c r="FV648" s="335"/>
      <c r="FW648" s="97"/>
      <c r="FX648" s="334"/>
      <c r="FY648" s="335"/>
      <c r="FZ648" s="97" t="str">
        <f t="shared" ref="FZ648:FZ659" si="1279">IF(FN648="","",IF(FP648=0,IF(FS648=0,IF(FV648=0,IF(FY648=0,"CUMPLE","NO CUMPLE"),"NO CUMPLE"),"NO CUMPLE"),"NO CUMPLE"))</f>
        <v>CUMPLE</v>
      </c>
      <c r="GA648" s="993"/>
      <c r="GB648" s="335"/>
      <c r="GC648" s="510" t="str">
        <f t="shared" ref="GC648:GC659" si="1280">IF(E648&gt;0,E648,"")</f>
        <v>INTERGLOBAL SEGURIDAD Y VIGILANCIA LTDA</v>
      </c>
      <c r="GD648" s="336" t="s">
        <v>823</v>
      </c>
      <c r="GE648" s="337" t="s">
        <v>1631</v>
      </c>
      <c r="GF648" s="337"/>
      <c r="GG648" s="337"/>
      <c r="GH648" s="337"/>
      <c r="GI648" s="510" t="s">
        <v>1973</v>
      </c>
      <c r="GJ648" s="336" t="s">
        <v>1983</v>
      </c>
      <c r="GK648" s="337" t="s">
        <v>1631</v>
      </c>
      <c r="GL648" s="337"/>
      <c r="GM648" s="337"/>
      <c r="GN648" s="337"/>
      <c r="GO648" s="510" t="s">
        <v>1975</v>
      </c>
      <c r="GP648" s="336" t="s">
        <v>1984</v>
      </c>
      <c r="GQ648" s="337" t="s">
        <v>1631</v>
      </c>
      <c r="GR648" s="337"/>
      <c r="GS648" s="337"/>
      <c r="GT648" s="337"/>
      <c r="GU648" s="510"/>
      <c r="GV648" s="336"/>
      <c r="GW648" s="337"/>
      <c r="GX648" s="337"/>
      <c r="GY648" s="337"/>
      <c r="GZ648" s="336"/>
      <c r="HA648" s="510" t="str">
        <f t="shared" ref="HA648:HA659" si="1281">IF(GC648="","",IF(GH648=0,IF(GN648=0,IF(GT648=0,IF(GZ648=0,"CUMPLE","NO CUMPLE"),"NO CUMPLE"),"NO CUMPLE"),"NO CUMPLE"))</f>
        <v>CUMPLE</v>
      </c>
      <c r="HB648" s="994"/>
      <c r="HC648" s="337"/>
      <c r="HD648" s="510" t="str">
        <f t="shared" ref="HD648:HD659" si="1282">IF(E648&gt;0,E648,"")</f>
        <v>INTERGLOBAL SEGURIDAD Y VIGILANCIA LTDA</v>
      </c>
      <c r="HE648" s="336" t="s">
        <v>1397</v>
      </c>
      <c r="HF648" s="337" t="s">
        <v>1631</v>
      </c>
      <c r="HG648" s="337"/>
      <c r="HH648" s="336"/>
      <c r="HI648" s="510" t="s">
        <v>1973</v>
      </c>
      <c r="HJ648" s="336" t="s">
        <v>1985</v>
      </c>
      <c r="HK648" s="337" t="s">
        <v>1631</v>
      </c>
      <c r="HL648" s="337"/>
      <c r="HM648" s="336"/>
      <c r="HN648" s="510" t="s">
        <v>1975</v>
      </c>
      <c r="HO648" s="336" t="s">
        <v>1986</v>
      </c>
      <c r="HP648" s="337" t="s">
        <v>1631</v>
      </c>
      <c r="HQ648" s="337"/>
      <c r="HR648" s="337"/>
      <c r="HS648" s="510"/>
      <c r="HT648" s="336"/>
      <c r="HU648" s="337"/>
      <c r="HV648" s="337"/>
      <c r="HW648" s="337"/>
      <c r="HX648" s="97" t="str">
        <f t="shared" ref="HX648:HX659" si="1283">IF(HD648="","",IF(HH648=0,IF(HM648=0,IF(HR648=0,IF(HW648=0,"CUMPLE","NO CUMPLE"),"NO CUMPLE"),"NO CUMPLE"),"NO CUMPLE"))</f>
        <v>CUMPLE</v>
      </c>
      <c r="HY648" s="994"/>
      <c r="HZ648" s="337"/>
      <c r="IA648" s="510" t="str">
        <f t="shared" ref="IA648:IA659" si="1284">IF(E648&gt;0,E648,"")</f>
        <v>INTERGLOBAL SEGURIDAD Y VIGILANCIA LTDA</v>
      </c>
      <c r="IB648" s="336" t="s">
        <v>805</v>
      </c>
      <c r="IC648" s="337" t="s">
        <v>1631</v>
      </c>
      <c r="ID648" s="337"/>
      <c r="IE648" s="510" t="s">
        <v>1973</v>
      </c>
      <c r="IF648" s="336" t="s">
        <v>1987</v>
      </c>
      <c r="IG648" s="337" t="s">
        <v>1631</v>
      </c>
      <c r="IH648" s="337"/>
      <c r="II648" s="510" t="s">
        <v>1975</v>
      </c>
      <c r="IJ648" s="336" t="s">
        <v>341</v>
      </c>
      <c r="IK648" s="337" t="s">
        <v>1631</v>
      </c>
      <c r="IL648" s="337"/>
      <c r="IM648" s="510"/>
      <c r="IN648" s="336"/>
      <c r="IO648" s="337"/>
      <c r="IP648" s="337"/>
      <c r="IQ648" s="97" t="str">
        <f t="shared" ref="IQ648:IQ659" si="1285">IF(IA648="","",IF(ID648=0,IF(IH648=0,IF(IL648=0,IF(IP648=0,"CUMPLE","NO CUMPLE"),"NO CUMPLE"),"NO CUMPLE"),"NO CUMPLE"))</f>
        <v>CUMPLE</v>
      </c>
      <c r="IR648" s="994"/>
      <c r="IS648" s="337"/>
      <c r="IT648" s="337" t="s">
        <v>1631</v>
      </c>
      <c r="IU648" s="337">
        <v>1</v>
      </c>
      <c r="IV648" s="510" t="str">
        <f t="shared" ref="IV648:IV659" si="1286">IF(IT648&lt;&gt;"",IF(IT648="SI","CUMPLE","NO CUMPLE"),"")</f>
        <v>CUMPLE</v>
      </c>
      <c r="IW648" s="995"/>
    </row>
    <row r="649" spans="1:257" x14ac:dyDescent="0.25">
      <c r="A649" s="996"/>
      <c r="B649" s="507">
        <v>2</v>
      </c>
      <c r="C649" s="97" t="str">
        <f>IF(Proponentes!B640&gt;0,Proponentes!B640,"")</f>
        <v/>
      </c>
      <c r="D649" s="335"/>
      <c r="E649" s="335"/>
      <c r="F649" s="334"/>
      <c r="G649" s="335"/>
      <c r="H649" s="335"/>
      <c r="I649" s="335"/>
      <c r="J649" s="335"/>
      <c r="K649" s="335"/>
      <c r="L649" s="335"/>
      <c r="M649" s="334"/>
      <c r="N649" s="335"/>
      <c r="O649" s="335"/>
      <c r="P649" s="335"/>
      <c r="Q649" s="335"/>
      <c r="R649" s="335"/>
      <c r="S649" s="335"/>
      <c r="T649" s="334"/>
      <c r="U649" s="335"/>
      <c r="V649" s="335"/>
      <c r="W649" s="335"/>
      <c r="X649" s="335"/>
      <c r="Y649" s="335"/>
      <c r="Z649" s="335"/>
      <c r="AA649" s="334"/>
      <c r="AB649" s="335"/>
      <c r="AC649" s="335"/>
      <c r="AD649" s="335"/>
      <c r="AE649" s="335"/>
      <c r="AF649" s="335"/>
      <c r="AG649" s="97" t="str">
        <f t="shared" si="1262"/>
        <v/>
      </c>
      <c r="AH649" s="993"/>
      <c r="AI649" s="335"/>
      <c r="AJ649" s="335" t="str">
        <f t="shared" si="1263"/>
        <v/>
      </c>
      <c r="AK649" s="335"/>
      <c r="AL649" s="334"/>
      <c r="AM649" s="335"/>
      <c r="AN649" s="335"/>
      <c r="AO649" s="335"/>
      <c r="AP649" s="335"/>
      <c r="AQ649" s="335"/>
      <c r="AR649" s="335"/>
      <c r="AS649" s="334"/>
      <c r="AT649" s="335"/>
      <c r="AU649" s="335"/>
      <c r="AV649" s="335"/>
      <c r="AW649" s="335"/>
      <c r="AX649" s="335"/>
      <c r="AY649" s="335"/>
      <c r="AZ649" s="334"/>
      <c r="BA649" s="335"/>
      <c r="BB649" s="335"/>
      <c r="BC649" s="335"/>
      <c r="BD649" s="335"/>
      <c r="BE649" s="335"/>
      <c r="BF649" s="335"/>
      <c r="BG649" s="334"/>
      <c r="BH649" s="335"/>
      <c r="BI649" s="335"/>
      <c r="BJ649" s="335"/>
      <c r="BK649" s="335"/>
      <c r="BL649" s="97" t="str">
        <f t="shared" si="1186"/>
        <v/>
      </c>
      <c r="BM649" s="993"/>
      <c r="BN649" s="335" t="str">
        <f t="shared" si="1265"/>
        <v/>
      </c>
      <c r="BO649" s="334"/>
      <c r="BP649" s="335"/>
      <c r="BQ649" s="335"/>
      <c r="BR649" s="335"/>
      <c r="BS649" s="335" t="str">
        <f t="shared" si="1266"/>
        <v/>
      </c>
      <c r="BT649" s="334"/>
      <c r="BU649" s="335"/>
      <c r="BV649" s="335"/>
      <c r="BW649" s="335"/>
      <c r="BX649" s="335" t="str">
        <f t="shared" si="1267"/>
        <v/>
      </c>
      <c r="BY649" s="334"/>
      <c r="BZ649" s="335"/>
      <c r="CA649" s="335"/>
      <c r="CB649" s="335"/>
      <c r="CC649" s="335" t="str">
        <f t="shared" si="1268"/>
        <v/>
      </c>
      <c r="CD649" s="334"/>
      <c r="CE649" s="335"/>
      <c r="CF649" s="335"/>
      <c r="CG649" s="335"/>
      <c r="CH649" s="997"/>
      <c r="CI649" s="97" t="str">
        <f t="shared" si="1269"/>
        <v/>
      </c>
      <c r="CJ649" s="998"/>
      <c r="CK649" s="335"/>
      <c r="CL649" s="97" t="str">
        <f t="shared" si="1270"/>
        <v/>
      </c>
      <c r="CM649" s="334"/>
      <c r="CN649" s="335"/>
      <c r="CO649" s="335"/>
      <c r="CP649" s="335"/>
      <c r="CQ649" s="97"/>
      <c r="CR649" s="334"/>
      <c r="CS649" s="335"/>
      <c r="CT649" s="335"/>
      <c r="CU649" s="335"/>
      <c r="CV649" s="97"/>
      <c r="CW649" s="334"/>
      <c r="CX649" s="335"/>
      <c r="CY649" s="335"/>
      <c r="CZ649" s="335"/>
      <c r="DA649" s="97"/>
      <c r="DB649" s="334"/>
      <c r="DC649" s="335"/>
      <c r="DD649" s="335"/>
      <c r="DE649" s="335"/>
      <c r="DF649" s="97" t="str">
        <f t="shared" si="1271"/>
        <v/>
      </c>
      <c r="DG649" s="993"/>
      <c r="DH649" s="335"/>
      <c r="DI649" s="97" t="str">
        <f t="shared" si="1194"/>
        <v/>
      </c>
      <c r="DJ649" s="334"/>
      <c r="DK649" s="335"/>
      <c r="DL649" s="335"/>
      <c r="DM649" s="97"/>
      <c r="DN649" s="334"/>
      <c r="DO649" s="335"/>
      <c r="DP649" s="335"/>
      <c r="DQ649" s="97"/>
      <c r="DR649" s="334"/>
      <c r="DS649" s="335"/>
      <c r="DT649" s="335"/>
      <c r="DU649" s="97"/>
      <c r="DV649" s="334"/>
      <c r="DW649" s="335"/>
      <c r="DX649" s="335"/>
      <c r="DY649" s="97" t="str">
        <f t="shared" si="1273"/>
        <v/>
      </c>
      <c r="DZ649" s="998"/>
      <c r="EA649" s="335"/>
      <c r="EB649" s="97" t="str">
        <f t="shared" si="1274"/>
        <v/>
      </c>
      <c r="EC649" s="334"/>
      <c r="ED649" s="335"/>
      <c r="EE649" s="335"/>
      <c r="EF649" s="97"/>
      <c r="EG649" s="334"/>
      <c r="EH649" s="335"/>
      <c r="EI649" s="335"/>
      <c r="EJ649" s="97"/>
      <c r="EK649" s="334"/>
      <c r="EL649" s="335"/>
      <c r="EM649" s="335"/>
      <c r="EN649" s="97"/>
      <c r="EO649" s="334"/>
      <c r="EP649" s="335"/>
      <c r="EQ649" s="335"/>
      <c r="ER649" s="97" t="str">
        <f t="shared" si="1275"/>
        <v/>
      </c>
      <c r="ES649" s="993"/>
      <c r="ET649" s="335"/>
      <c r="EU649" s="97" t="str">
        <f t="shared" si="1276"/>
        <v/>
      </c>
      <c r="EV649" s="334"/>
      <c r="EW649" s="335"/>
      <c r="EX649" s="335"/>
      <c r="EY649" s="97"/>
      <c r="EZ649" s="334"/>
      <c r="FA649" s="335"/>
      <c r="FB649" s="335"/>
      <c r="FC649" s="97"/>
      <c r="FD649" s="334"/>
      <c r="FE649" s="335"/>
      <c r="FF649" s="335"/>
      <c r="FG649" s="97"/>
      <c r="FH649" s="334"/>
      <c r="FI649" s="335"/>
      <c r="FJ649" s="335"/>
      <c r="FK649" s="97" t="str">
        <f t="shared" si="1277"/>
        <v/>
      </c>
      <c r="FL649" s="993"/>
      <c r="FM649" s="335"/>
      <c r="FN649" s="97" t="str">
        <f t="shared" si="1278"/>
        <v/>
      </c>
      <c r="FO649" s="334"/>
      <c r="FP649" s="335"/>
      <c r="FQ649" s="97"/>
      <c r="FR649" s="334"/>
      <c r="FS649" s="335"/>
      <c r="FT649" s="97"/>
      <c r="FU649" s="334"/>
      <c r="FV649" s="335"/>
      <c r="FW649" s="97"/>
      <c r="FX649" s="334"/>
      <c r="FY649" s="335"/>
      <c r="FZ649" s="97" t="str">
        <f t="shared" si="1279"/>
        <v/>
      </c>
      <c r="GA649" s="993"/>
      <c r="GB649" s="335"/>
      <c r="GC649" s="510" t="str">
        <f t="shared" si="1280"/>
        <v/>
      </c>
      <c r="GD649" s="336"/>
      <c r="GE649" s="337"/>
      <c r="GF649" s="337"/>
      <c r="GG649" s="337"/>
      <c r="GH649" s="337"/>
      <c r="GI649" s="510"/>
      <c r="GJ649" s="336"/>
      <c r="GK649" s="337"/>
      <c r="GL649" s="337"/>
      <c r="GM649" s="337"/>
      <c r="GN649" s="337"/>
      <c r="GO649" s="510"/>
      <c r="GP649" s="336"/>
      <c r="GQ649" s="337"/>
      <c r="GR649" s="337"/>
      <c r="GS649" s="337"/>
      <c r="GT649" s="337"/>
      <c r="GU649" s="510"/>
      <c r="GV649" s="336"/>
      <c r="GW649" s="337"/>
      <c r="GX649" s="337"/>
      <c r="GY649" s="337"/>
      <c r="GZ649" s="336"/>
      <c r="HA649" s="510" t="str">
        <f t="shared" si="1281"/>
        <v/>
      </c>
      <c r="HB649" s="994"/>
      <c r="HC649" s="337"/>
      <c r="HD649" s="510" t="str">
        <f t="shared" si="1282"/>
        <v/>
      </c>
      <c r="HE649" s="336"/>
      <c r="HF649" s="337"/>
      <c r="HG649" s="337"/>
      <c r="HH649" s="336"/>
      <c r="HI649" s="510"/>
      <c r="HJ649" s="336"/>
      <c r="HK649" s="337"/>
      <c r="HL649" s="337"/>
      <c r="HM649" s="336"/>
      <c r="HN649" s="510"/>
      <c r="HO649" s="336"/>
      <c r="HP649" s="337"/>
      <c r="HQ649" s="337"/>
      <c r="HR649" s="337"/>
      <c r="HS649" s="510"/>
      <c r="HT649" s="336"/>
      <c r="HU649" s="337"/>
      <c r="HV649" s="337"/>
      <c r="HW649" s="337"/>
      <c r="HX649" s="97" t="str">
        <f t="shared" si="1283"/>
        <v/>
      </c>
      <c r="HY649" s="994"/>
      <c r="HZ649" s="337"/>
      <c r="IA649" s="510" t="str">
        <f t="shared" si="1284"/>
        <v/>
      </c>
      <c r="IB649" s="336"/>
      <c r="IC649" s="337"/>
      <c r="ID649" s="337"/>
      <c r="IE649" s="510"/>
      <c r="IF649" s="336"/>
      <c r="IG649" s="337"/>
      <c r="IH649" s="337"/>
      <c r="II649" s="510"/>
      <c r="IJ649" s="336"/>
      <c r="IK649" s="337"/>
      <c r="IL649" s="337"/>
      <c r="IM649" s="510"/>
      <c r="IN649" s="336"/>
      <c r="IO649" s="337"/>
      <c r="IP649" s="337"/>
      <c r="IQ649" s="97" t="str">
        <f t="shared" si="1285"/>
        <v/>
      </c>
      <c r="IR649" s="994"/>
      <c r="IS649" s="337"/>
      <c r="IT649" s="337"/>
      <c r="IU649" s="337"/>
      <c r="IV649" s="510" t="str">
        <f t="shared" si="1286"/>
        <v/>
      </c>
      <c r="IW649" s="995"/>
    </row>
    <row r="650" spans="1:257" x14ac:dyDescent="0.25">
      <c r="A650" s="996"/>
      <c r="B650" s="507">
        <v>3</v>
      </c>
      <c r="C650" s="97" t="str">
        <f>IF(Proponentes!B641&gt;0,Proponentes!B641,"")</f>
        <v/>
      </c>
      <c r="D650" s="335"/>
      <c r="E650" s="335"/>
      <c r="F650" s="334"/>
      <c r="G650" s="335"/>
      <c r="H650" s="335"/>
      <c r="I650" s="335"/>
      <c r="J650" s="335"/>
      <c r="K650" s="335"/>
      <c r="L650" s="335"/>
      <c r="M650" s="334"/>
      <c r="N650" s="335"/>
      <c r="O650" s="335"/>
      <c r="P650" s="335"/>
      <c r="Q650" s="335"/>
      <c r="R650" s="335"/>
      <c r="S650" s="335"/>
      <c r="T650" s="334"/>
      <c r="U650" s="335"/>
      <c r="V650" s="335"/>
      <c r="W650" s="335"/>
      <c r="X650" s="335"/>
      <c r="Y650" s="335"/>
      <c r="Z650" s="335"/>
      <c r="AA650" s="334"/>
      <c r="AB650" s="335"/>
      <c r="AC650" s="335"/>
      <c r="AD650" s="335"/>
      <c r="AE650" s="335"/>
      <c r="AF650" s="335"/>
      <c r="AG650" s="97" t="str">
        <f t="shared" si="1262"/>
        <v/>
      </c>
      <c r="AH650" s="993"/>
      <c r="AI650" s="335"/>
      <c r="AJ650" s="335" t="str">
        <f t="shared" si="1263"/>
        <v/>
      </c>
      <c r="AK650" s="335"/>
      <c r="AL650" s="334"/>
      <c r="AM650" s="335"/>
      <c r="AN650" s="335"/>
      <c r="AO650" s="335"/>
      <c r="AP650" s="335"/>
      <c r="AQ650" s="335"/>
      <c r="AR650" s="335"/>
      <c r="AS650" s="334"/>
      <c r="AT650" s="335"/>
      <c r="AU650" s="335"/>
      <c r="AV650" s="335"/>
      <c r="AW650" s="335"/>
      <c r="AX650" s="335"/>
      <c r="AY650" s="335"/>
      <c r="AZ650" s="334"/>
      <c r="BA650" s="335"/>
      <c r="BB650" s="335"/>
      <c r="BC650" s="335"/>
      <c r="BD650" s="335"/>
      <c r="BE650" s="335"/>
      <c r="BF650" s="335"/>
      <c r="BG650" s="334"/>
      <c r="BH650" s="335"/>
      <c r="BI650" s="335"/>
      <c r="BJ650" s="335"/>
      <c r="BK650" s="335"/>
      <c r="BL650" s="97" t="str">
        <f t="shared" si="1186"/>
        <v/>
      </c>
      <c r="BM650" s="993"/>
      <c r="BN650" s="335" t="str">
        <f t="shared" si="1265"/>
        <v/>
      </c>
      <c r="BO650" s="334"/>
      <c r="BP650" s="335"/>
      <c r="BQ650" s="335"/>
      <c r="BR650" s="335"/>
      <c r="BS650" s="335" t="str">
        <f t="shared" si="1266"/>
        <v/>
      </c>
      <c r="BT650" s="334"/>
      <c r="BU650" s="335"/>
      <c r="BV650" s="335"/>
      <c r="BW650" s="335"/>
      <c r="BX650" s="335" t="str">
        <f t="shared" si="1267"/>
        <v/>
      </c>
      <c r="BY650" s="334"/>
      <c r="BZ650" s="335"/>
      <c r="CA650" s="335"/>
      <c r="CB650" s="335"/>
      <c r="CC650" s="335" t="str">
        <f t="shared" si="1268"/>
        <v/>
      </c>
      <c r="CD650" s="334"/>
      <c r="CE650" s="335"/>
      <c r="CF650" s="335"/>
      <c r="CG650" s="335"/>
      <c r="CH650" s="997"/>
      <c r="CI650" s="97" t="str">
        <f t="shared" si="1269"/>
        <v/>
      </c>
      <c r="CJ650" s="998"/>
      <c r="CK650" s="335"/>
      <c r="CL650" s="97" t="str">
        <f t="shared" si="1270"/>
        <v/>
      </c>
      <c r="CM650" s="334"/>
      <c r="CN650" s="335"/>
      <c r="CO650" s="335"/>
      <c r="CP650" s="335"/>
      <c r="CQ650" s="97"/>
      <c r="CR650" s="334"/>
      <c r="CS650" s="335"/>
      <c r="CT650" s="335"/>
      <c r="CU650" s="335"/>
      <c r="CV650" s="97"/>
      <c r="CW650" s="334"/>
      <c r="CX650" s="335"/>
      <c r="CY650" s="335"/>
      <c r="CZ650" s="335"/>
      <c r="DA650" s="97"/>
      <c r="DB650" s="334"/>
      <c r="DC650" s="335"/>
      <c r="DD650" s="335"/>
      <c r="DE650" s="335"/>
      <c r="DF650" s="97" t="str">
        <f t="shared" si="1271"/>
        <v/>
      </c>
      <c r="DG650" s="993"/>
      <c r="DH650" s="335"/>
      <c r="DI650" s="97" t="str">
        <f t="shared" si="1194"/>
        <v/>
      </c>
      <c r="DJ650" s="334"/>
      <c r="DK650" s="335"/>
      <c r="DL650" s="335"/>
      <c r="DM650" s="97"/>
      <c r="DN650" s="334"/>
      <c r="DO650" s="335"/>
      <c r="DP650" s="335"/>
      <c r="DQ650" s="97"/>
      <c r="DR650" s="334"/>
      <c r="DS650" s="335"/>
      <c r="DT650" s="335"/>
      <c r="DU650" s="97"/>
      <c r="DV650" s="334"/>
      <c r="DW650" s="335"/>
      <c r="DX650" s="335"/>
      <c r="DY650" s="97" t="str">
        <f t="shared" si="1273"/>
        <v/>
      </c>
      <c r="DZ650" s="998"/>
      <c r="EA650" s="335"/>
      <c r="EB650" s="97" t="str">
        <f t="shared" si="1274"/>
        <v/>
      </c>
      <c r="EC650" s="334"/>
      <c r="ED650" s="335"/>
      <c r="EE650" s="335"/>
      <c r="EF650" s="97"/>
      <c r="EG650" s="334"/>
      <c r="EH650" s="335"/>
      <c r="EI650" s="335"/>
      <c r="EJ650" s="97"/>
      <c r="EK650" s="334"/>
      <c r="EL650" s="335"/>
      <c r="EM650" s="335"/>
      <c r="EN650" s="97"/>
      <c r="EO650" s="334"/>
      <c r="EP650" s="335"/>
      <c r="EQ650" s="335"/>
      <c r="ER650" s="97" t="str">
        <f t="shared" si="1275"/>
        <v/>
      </c>
      <c r="ES650" s="993"/>
      <c r="ET650" s="335"/>
      <c r="EU650" s="97" t="str">
        <f t="shared" si="1276"/>
        <v/>
      </c>
      <c r="EV650" s="334"/>
      <c r="EW650" s="335"/>
      <c r="EX650" s="335"/>
      <c r="EY650" s="97"/>
      <c r="EZ650" s="334"/>
      <c r="FA650" s="335"/>
      <c r="FB650" s="335"/>
      <c r="FC650" s="97"/>
      <c r="FD650" s="334"/>
      <c r="FE650" s="335"/>
      <c r="FF650" s="335"/>
      <c r="FG650" s="97"/>
      <c r="FH650" s="334"/>
      <c r="FI650" s="335"/>
      <c r="FJ650" s="335"/>
      <c r="FK650" s="97" t="str">
        <f t="shared" si="1277"/>
        <v/>
      </c>
      <c r="FL650" s="993"/>
      <c r="FM650" s="335"/>
      <c r="FN650" s="97" t="str">
        <f t="shared" si="1278"/>
        <v/>
      </c>
      <c r="FO650" s="334"/>
      <c r="FP650" s="335"/>
      <c r="FQ650" s="97"/>
      <c r="FR650" s="334"/>
      <c r="FS650" s="335"/>
      <c r="FT650" s="97"/>
      <c r="FU650" s="334"/>
      <c r="FV650" s="335"/>
      <c r="FW650" s="97"/>
      <c r="FX650" s="334"/>
      <c r="FY650" s="335"/>
      <c r="FZ650" s="97" t="str">
        <f t="shared" si="1279"/>
        <v/>
      </c>
      <c r="GA650" s="993"/>
      <c r="GB650" s="335"/>
      <c r="GC650" s="510" t="str">
        <f t="shared" si="1280"/>
        <v/>
      </c>
      <c r="GD650" s="336"/>
      <c r="GE650" s="337"/>
      <c r="GF650" s="337"/>
      <c r="GG650" s="337"/>
      <c r="GH650" s="337"/>
      <c r="GI650" s="510"/>
      <c r="GJ650" s="336"/>
      <c r="GK650" s="337"/>
      <c r="GL650" s="337"/>
      <c r="GM650" s="337"/>
      <c r="GN650" s="337"/>
      <c r="GO650" s="510"/>
      <c r="GP650" s="336"/>
      <c r="GQ650" s="337"/>
      <c r="GR650" s="337"/>
      <c r="GS650" s="337"/>
      <c r="GT650" s="337"/>
      <c r="GU650" s="510"/>
      <c r="GV650" s="336"/>
      <c r="GW650" s="337"/>
      <c r="GX650" s="337"/>
      <c r="GY650" s="337"/>
      <c r="GZ650" s="336"/>
      <c r="HA650" s="510" t="str">
        <f t="shared" si="1281"/>
        <v/>
      </c>
      <c r="HB650" s="994"/>
      <c r="HC650" s="337"/>
      <c r="HD650" s="510" t="str">
        <f t="shared" si="1282"/>
        <v/>
      </c>
      <c r="HE650" s="336"/>
      <c r="HF650" s="337"/>
      <c r="HG650" s="337"/>
      <c r="HH650" s="336"/>
      <c r="HI650" s="510"/>
      <c r="HJ650" s="336"/>
      <c r="HK650" s="337"/>
      <c r="HL650" s="337"/>
      <c r="HM650" s="336"/>
      <c r="HN650" s="510"/>
      <c r="HO650" s="336"/>
      <c r="HP650" s="337"/>
      <c r="HQ650" s="337"/>
      <c r="HR650" s="337"/>
      <c r="HS650" s="510"/>
      <c r="HT650" s="336"/>
      <c r="HU650" s="337"/>
      <c r="HV650" s="337"/>
      <c r="HW650" s="337"/>
      <c r="HX650" s="97" t="str">
        <f t="shared" si="1283"/>
        <v/>
      </c>
      <c r="HY650" s="994"/>
      <c r="HZ650" s="337"/>
      <c r="IA650" s="510" t="str">
        <f t="shared" si="1284"/>
        <v/>
      </c>
      <c r="IB650" s="336"/>
      <c r="IC650" s="337"/>
      <c r="ID650" s="337"/>
      <c r="IE650" s="510"/>
      <c r="IF650" s="336"/>
      <c r="IG650" s="337"/>
      <c r="IH650" s="337"/>
      <c r="II650" s="510"/>
      <c r="IJ650" s="336"/>
      <c r="IK650" s="337"/>
      <c r="IL650" s="337"/>
      <c r="IM650" s="510"/>
      <c r="IN650" s="336"/>
      <c r="IO650" s="337"/>
      <c r="IP650" s="337"/>
      <c r="IQ650" s="97" t="str">
        <f t="shared" si="1285"/>
        <v/>
      </c>
      <c r="IR650" s="994"/>
      <c r="IS650" s="337"/>
      <c r="IT650" s="337"/>
      <c r="IU650" s="337"/>
      <c r="IV650" s="510" t="str">
        <f t="shared" si="1286"/>
        <v/>
      </c>
      <c r="IW650" s="995"/>
    </row>
    <row r="651" spans="1:257" x14ac:dyDescent="0.25">
      <c r="A651" s="996"/>
      <c r="B651" s="507">
        <v>4</v>
      </c>
      <c r="C651" s="97" t="str">
        <f>IF(Proponentes!B642&gt;0,Proponentes!B642,"")</f>
        <v/>
      </c>
      <c r="D651" s="335"/>
      <c r="E651" s="335"/>
      <c r="F651" s="334"/>
      <c r="G651" s="335"/>
      <c r="H651" s="335"/>
      <c r="I651" s="335"/>
      <c r="J651" s="335"/>
      <c r="K651" s="335"/>
      <c r="L651" s="335"/>
      <c r="M651" s="334"/>
      <c r="N651" s="335"/>
      <c r="O651" s="335"/>
      <c r="P651" s="335"/>
      <c r="Q651" s="335"/>
      <c r="R651" s="335"/>
      <c r="S651" s="335"/>
      <c r="T651" s="334"/>
      <c r="U651" s="335"/>
      <c r="V651" s="335"/>
      <c r="W651" s="335"/>
      <c r="X651" s="335"/>
      <c r="Y651" s="335"/>
      <c r="Z651" s="335"/>
      <c r="AA651" s="334"/>
      <c r="AB651" s="335"/>
      <c r="AC651" s="335"/>
      <c r="AD651" s="335"/>
      <c r="AE651" s="335"/>
      <c r="AF651" s="335"/>
      <c r="AG651" s="97" t="str">
        <f t="shared" si="1262"/>
        <v/>
      </c>
      <c r="AH651" s="993"/>
      <c r="AI651" s="335"/>
      <c r="AJ651" s="335" t="str">
        <f t="shared" si="1263"/>
        <v/>
      </c>
      <c r="AK651" s="335"/>
      <c r="AL651" s="334"/>
      <c r="AM651" s="335"/>
      <c r="AN651" s="335"/>
      <c r="AO651" s="335"/>
      <c r="AP651" s="335"/>
      <c r="AQ651" s="335"/>
      <c r="AR651" s="335"/>
      <c r="AS651" s="334"/>
      <c r="AT651" s="335"/>
      <c r="AU651" s="335"/>
      <c r="AV651" s="335"/>
      <c r="AW651" s="335"/>
      <c r="AX651" s="335"/>
      <c r="AY651" s="335"/>
      <c r="AZ651" s="334"/>
      <c r="BA651" s="335"/>
      <c r="BB651" s="335"/>
      <c r="BC651" s="335"/>
      <c r="BD651" s="335"/>
      <c r="BE651" s="335"/>
      <c r="BF651" s="335"/>
      <c r="BG651" s="334"/>
      <c r="BH651" s="335"/>
      <c r="BI651" s="335"/>
      <c r="BJ651" s="335"/>
      <c r="BK651" s="335"/>
      <c r="BL651" s="97" t="str">
        <f t="shared" si="1186"/>
        <v/>
      </c>
      <c r="BM651" s="993"/>
      <c r="BN651" s="335" t="str">
        <f t="shared" si="1265"/>
        <v/>
      </c>
      <c r="BO651" s="334"/>
      <c r="BP651" s="335"/>
      <c r="BQ651" s="335"/>
      <c r="BR651" s="335"/>
      <c r="BS651" s="335" t="str">
        <f t="shared" si="1266"/>
        <v/>
      </c>
      <c r="BT651" s="334"/>
      <c r="BU651" s="335"/>
      <c r="BV651" s="335"/>
      <c r="BW651" s="335"/>
      <c r="BX651" s="335" t="str">
        <f t="shared" si="1267"/>
        <v/>
      </c>
      <c r="BY651" s="334"/>
      <c r="BZ651" s="335"/>
      <c r="CA651" s="335"/>
      <c r="CB651" s="335"/>
      <c r="CC651" s="335" t="str">
        <f t="shared" si="1268"/>
        <v/>
      </c>
      <c r="CD651" s="334"/>
      <c r="CE651" s="335"/>
      <c r="CF651" s="335"/>
      <c r="CG651" s="335"/>
      <c r="CH651" s="997"/>
      <c r="CI651" s="97" t="str">
        <f t="shared" si="1269"/>
        <v/>
      </c>
      <c r="CJ651" s="998"/>
      <c r="CK651" s="335"/>
      <c r="CL651" s="97" t="str">
        <f t="shared" si="1270"/>
        <v/>
      </c>
      <c r="CM651" s="334"/>
      <c r="CN651" s="335"/>
      <c r="CO651" s="335"/>
      <c r="CP651" s="335"/>
      <c r="CQ651" s="97"/>
      <c r="CR651" s="334"/>
      <c r="CS651" s="335"/>
      <c r="CT651" s="335"/>
      <c r="CU651" s="335"/>
      <c r="CV651" s="97"/>
      <c r="CW651" s="334"/>
      <c r="CX651" s="335"/>
      <c r="CY651" s="335"/>
      <c r="CZ651" s="335"/>
      <c r="DA651" s="97"/>
      <c r="DB651" s="334"/>
      <c r="DC651" s="335"/>
      <c r="DD651" s="335"/>
      <c r="DE651" s="335"/>
      <c r="DF651" s="97" t="str">
        <f t="shared" si="1271"/>
        <v/>
      </c>
      <c r="DG651" s="993"/>
      <c r="DH651" s="335"/>
      <c r="DI651" s="97" t="str">
        <f t="shared" si="1194"/>
        <v/>
      </c>
      <c r="DJ651" s="334"/>
      <c r="DK651" s="335"/>
      <c r="DL651" s="335"/>
      <c r="DM651" s="97"/>
      <c r="DN651" s="334"/>
      <c r="DO651" s="335"/>
      <c r="DP651" s="335"/>
      <c r="DQ651" s="97"/>
      <c r="DR651" s="334"/>
      <c r="DS651" s="335"/>
      <c r="DT651" s="335"/>
      <c r="DU651" s="97"/>
      <c r="DV651" s="334"/>
      <c r="DW651" s="335"/>
      <c r="DX651" s="335"/>
      <c r="DY651" s="97" t="str">
        <f t="shared" si="1273"/>
        <v/>
      </c>
      <c r="DZ651" s="998"/>
      <c r="EA651" s="335"/>
      <c r="EB651" s="97" t="str">
        <f t="shared" si="1274"/>
        <v/>
      </c>
      <c r="EC651" s="334"/>
      <c r="ED651" s="335"/>
      <c r="EE651" s="335"/>
      <c r="EF651" s="97"/>
      <c r="EG651" s="334"/>
      <c r="EH651" s="335"/>
      <c r="EI651" s="335"/>
      <c r="EJ651" s="97"/>
      <c r="EK651" s="334"/>
      <c r="EL651" s="335"/>
      <c r="EM651" s="335"/>
      <c r="EN651" s="97"/>
      <c r="EO651" s="334"/>
      <c r="EP651" s="335"/>
      <c r="EQ651" s="335"/>
      <c r="ER651" s="97" t="str">
        <f t="shared" si="1275"/>
        <v/>
      </c>
      <c r="ES651" s="993"/>
      <c r="ET651" s="335"/>
      <c r="EU651" s="97" t="str">
        <f t="shared" si="1276"/>
        <v/>
      </c>
      <c r="EV651" s="334"/>
      <c r="EW651" s="335"/>
      <c r="EX651" s="335"/>
      <c r="EY651" s="97"/>
      <c r="EZ651" s="334"/>
      <c r="FA651" s="335"/>
      <c r="FB651" s="335"/>
      <c r="FC651" s="97"/>
      <c r="FD651" s="334"/>
      <c r="FE651" s="335"/>
      <c r="FF651" s="335"/>
      <c r="FG651" s="97"/>
      <c r="FH651" s="334"/>
      <c r="FI651" s="335"/>
      <c r="FJ651" s="335"/>
      <c r="FK651" s="97" t="str">
        <f t="shared" si="1277"/>
        <v/>
      </c>
      <c r="FL651" s="993"/>
      <c r="FM651" s="335"/>
      <c r="FN651" s="97" t="str">
        <f t="shared" si="1278"/>
        <v/>
      </c>
      <c r="FO651" s="334"/>
      <c r="FP651" s="335"/>
      <c r="FQ651" s="97"/>
      <c r="FR651" s="334"/>
      <c r="FS651" s="335"/>
      <c r="FT651" s="97"/>
      <c r="FU651" s="334"/>
      <c r="FV651" s="335"/>
      <c r="FW651" s="97"/>
      <c r="FX651" s="334"/>
      <c r="FY651" s="335"/>
      <c r="FZ651" s="97" t="str">
        <f t="shared" si="1279"/>
        <v/>
      </c>
      <c r="GA651" s="993"/>
      <c r="GB651" s="335"/>
      <c r="GC651" s="510" t="str">
        <f t="shared" si="1280"/>
        <v/>
      </c>
      <c r="GD651" s="336"/>
      <c r="GE651" s="337"/>
      <c r="GF651" s="337"/>
      <c r="GG651" s="337"/>
      <c r="GH651" s="337"/>
      <c r="GI651" s="510"/>
      <c r="GJ651" s="336"/>
      <c r="GK651" s="337"/>
      <c r="GL651" s="337"/>
      <c r="GM651" s="337"/>
      <c r="GN651" s="337"/>
      <c r="GO651" s="510"/>
      <c r="GP651" s="336"/>
      <c r="GQ651" s="337"/>
      <c r="GR651" s="337"/>
      <c r="GS651" s="337"/>
      <c r="GT651" s="337"/>
      <c r="GU651" s="510"/>
      <c r="GV651" s="336"/>
      <c r="GW651" s="337"/>
      <c r="GX651" s="337"/>
      <c r="GY651" s="337"/>
      <c r="GZ651" s="336"/>
      <c r="HA651" s="510" t="str">
        <f t="shared" si="1281"/>
        <v/>
      </c>
      <c r="HB651" s="994"/>
      <c r="HC651" s="337"/>
      <c r="HD651" s="510" t="str">
        <f t="shared" si="1282"/>
        <v/>
      </c>
      <c r="HE651" s="336"/>
      <c r="HF651" s="337"/>
      <c r="HG651" s="337"/>
      <c r="HH651" s="336"/>
      <c r="HI651" s="510"/>
      <c r="HJ651" s="336"/>
      <c r="HK651" s="337"/>
      <c r="HL651" s="337"/>
      <c r="HM651" s="336"/>
      <c r="HN651" s="510"/>
      <c r="HO651" s="336"/>
      <c r="HP651" s="337"/>
      <c r="HQ651" s="337"/>
      <c r="HR651" s="337"/>
      <c r="HS651" s="510"/>
      <c r="HT651" s="336"/>
      <c r="HU651" s="337"/>
      <c r="HV651" s="337"/>
      <c r="HW651" s="337"/>
      <c r="HX651" s="97" t="str">
        <f t="shared" si="1283"/>
        <v/>
      </c>
      <c r="HY651" s="994"/>
      <c r="HZ651" s="337"/>
      <c r="IA651" s="510" t="str">
        <f t="shared" si="1284"/>
        <v/>
      </c>
      <c r="IB651" s="336"/>
      <c r="IC651" s="337"/>
      <c r="ID651" s="337"/>
      <c r="IE651" s="510"/>
      <c r="IF651" s="336"/>
      <c r="IG651" s="337"/>
      <c r="IH651" s="337"/>
      <c r="II651" s="510"/>
      <c r="IJ651" s="336"/>
      <c r="IK651" s="337"/>
      <c r="IL651" s="337"/>
      <c r="IM651" s="510"/>
      <c r="IN651" s="336"/>
      <c r="IO651" s="337"/>
      <c r="IP651" s="337"/>
      <c r="IQ651" s="97" t="str">
        <f t="shared" si="1285"/>
        <v/>
      </c>
      <c r="IR651" s="994"/>
      <c r="IS651" s="337"/>
      <c r="IT651" s="337"/>
      <c r="IU651" s="337"/>
      <c r="IV651" s="510" t="str">
        <f t="shared" si="1286"/>
        <v/>
      </c>
      <c r="IW651" s="995"/>
    </row>
    <row r="652" spans="1:257" x14ac:dyDescent="0.25">
      <c r="A652" s="996"/>
      <c r="B652" s="507">
        <v>5</v>
      </c>
      <c r="C652" s="97" t="str">
        <f>IF(Proponentes!B643&gt;0,Proponentes!B643,"")</f>
        <v/>
      </c>
      <c r="D652" s="335"/>
      <c r="E652" s="335"/>
      <c r="F652" s="334"/>
      <c r="G652" s="335"/>
      <c r="H652" s="335"/>
      <c r="I652" s="335"/>
      <c r="J652" s="335"/>
      <c r="K652" s="335"/>
      <c r="L652" s="335"/>
      <c r="M652" s="334"/>
      <c r="N652" s="335"/>
      <c r="O652" s="335"/>
      <c r="P652" s="335"/>
      <c r="Q652" s="335"/>
      <c r="R652" s="335"/>
      <c r="S652" s="335"/>
      <c r="T652" s="334"/>
      <c r="U652" s="335"/>
      <c r="V652" s="335"/>
      <c r="W652" s="335"/>
      <c r="X652" s="335"/>
      <c r="Y652" s="335"/>
      <c r="Z652" s="335"/>
      <c r="AA652" s="334"/>
      <c r="AB652" s="335"/>
      <c r="AC652" s="335"/>
      <c r="AD652" s="335"/>
      <c r="AE652" s="335"/>
      <c r="AF652" s="335"/>
      <c r="AG652" s="97" t="str">
        <f t="shared" si="1262"/>
        <v/>
      </c>
      <c r="AH652" s="993"/>
      <c r="AI652" s="335"/>
      <c r="AJ652" s="335" t="str">
        <f t="shared" si="1263"/>
        <v/>
      </c>
      <c r="AK652" s="335"/>
      <c r="AL652" s="334"/>
      <c r="AM652" s="335"/>
      <c r="AN652" s="335"/>
      <c r="AO652" s="335"/>
      <c r="AP652" s="335"/>
      <c r="AQ652" s="335"/>
      <c r="AR652" s="335"/>
      <c r="AS652" s="334"/>
      <c r="AT652" s="335"/>
      <c r="AU652" s="335"/>
      <c r="AV652" s="335"/>
      <c r="AW652" s="335"/>
      <c r="AX652" s="335"/>
      <c r="AY652" s="335"/>
      <c r="AZ652" s="334"/>
      <c r="BA652" s="335"/>
      <c r="BB652" s="335"/>
      <c r="BC652" s="335"/>
      <c r="BD652" s="335"/>
      <c r="BE652" s="335"/>
      <c r="BF652" s="335"/>
      <c r="BG652" s="334"/>
      <c r="BH652" s="335"/>
      <c r="BI652" s="335"/>
      <c r="BJ652" s="335"/>
      <c r="BK652" s="335"/>
      <c r="BL652" s="97" t="str">
        <f t="shared" si="1186"/>
        <v/>
      </c>
      <c r="BM652" s="993"/>
      <c r="BN652" s="335" t="str">
        <f t="shared" si="1265"/>
        <v/>
      </c>
      <c r="BO652" s="334"/>
      <c r="BP652" s="335"/>
      <c r="BQ652" s="335"/>
      <c r="BR652" s="335"/>
      <c r="BS652" s="335" t="str">
        <f t="shared" si="1266"/>
        <v/>
      </c>
      <c r="BT652" s="334"/>
      <c r="BU652" s="335"/>
      <c r="BV652" s="335"/>
      <c r="BW652" s="335"/>
      <c r="BX652" s="335" t="str">
        <f t="shared" si="1267"/>
        <v/>
      </c>
      <c r="BY652" s="334"/>
      <c r="BZ652" s="335"/>
      <c r="CA652" s="335"/>
      <c r="CB652" s="335"/>
      <c r="CC652" s="335" t="str">
        <f t="shared" si="1268"/>
        <v/>
      </c>
      <c r="CD652" s="334"/>
      <c r="CE652" s="335"/>
      <c r="CF652" s="335"/>
      <c r="CG652" s="335"/>
      <c r="CH652" s="997"/>
      <c r="CI652" s="97" t="str">
        <f t="shared" si="1269"/>
        <v/>
      </c>
      <c r="CJ652" s="998"/>
      <c r="CK652" s="335"/>
      <c r="CL652" s="97" t="str">
        <f t="shared" si="1270"/>
        <v/>
      </c>
      <c r="CM652" s="334"/>
      <c r="CN652" s="335"/>
      <c r="CO652" s="335"/>
      <c r="CP652" s="335"/>
      <c r="CQ652" s="97"/>
      <c r="CR652" s="334"/>
      <c r="CS652" s="335"/>
      <c r="CT652" s="335"/>
      <c r="CU652" s="335"/>
      <c r="CV652" s="97"/>
      <c r="CW652" s="334"/>
      <c r="CX652" s="335"/>
      <c r="CY652" s="335"/>
      <c r="CZ652" s="335"/>
      <c r="DA652" s="97"/>
      <c r="DB652" s="334"/>
      <c r="DC652" s="335"/>
      <c r="DD652" s="335"/>
      <c r="DE652" s="335"/>
      <c r="DF652" s="97" t="str">
        <f t="shared" si="1271"/>
        <v/>
      </c>
      <c r="DG652" s="993"/>
      <c r="DH652" s="335"/>
      <c r="DI652" s="97" t="str">
        <f t="shared" si="1194"/>
        <v/>
      </c>
      <c r="DJ652" s="334"/>
      <c r="DK652" s="335"/>
      <c r="DL652" s="335"/>
      <c r="DM652" s="97"/>
      <c r="DN652" s="334"/>
      <c r="DO652" s="335"/>
      <c r="DP652" s="335"/>
      <c r="DQ652" s="97"/>
      <c r="DR652" s="334"/>
      <c r="DS652" s="335"/>
      <c r="DT652" s="335"/>
      <c r="DU652" s="97"/>
      <c r="DV652" s="334"/>
      <c r="DW652" s="335"/>
      <c r="DX652" s="335"/>
      <c r="DY652" s="97" t="str">
        <f t="shared" si="1273"/>
        <v/>
      </c>
      <c r="DZ652" s="998"/>
      <c r="EA652" s="335"/>
      <c r="EB652" s="97" t="str">
        <f t="shared" si="1274"/>
        <v/>
      </c>
      <c r="EC652" s="334"/>
      <c r="ED652" s="335"/>
      <c r="EE652" s="335"/>
      <c r="EF652" s="97"/>
      <c r="EG652" s="334"/>
      <c r="EH652" s="335"/>
      <c r="EI652" s="335"/>
      <c r="EJ652" s="97"/>
      <c r="EK652" s="334"/>
      <c r="EL652" s="335"/>
      <c r="EM652" s="335"/>
      <c r="EN652" s="97"/>
      <c r="EO652" s="334"/>
      <c r="EP652" s="335"/>
      <c r="EQ652" s="335"/>
      <c r="ER652" s="97" t="str">
        <f t="shared" si="1275"/>
        <v/>
      </c>
      <c r="ES652" s="993"/>
      <c r="ET652" s="335"/>
      <c r="EU652" s="97" t="str">
        <f t="shared" si="1276"/>
        <v/>
      </c>
      <c r="EV652" s="334"/>
      <c r="EW652" s="335"/>
      <c r="EX652" s="335"/>
      <c r="EY652" s="97"/>
      <c r="EZ652" s="334"/>
      <c r="FA652" s="335"/>
      <c r="FB652" s="335"/>
      <c r="FC652" s="97"/>
      <c r="FD652" s="334"/>
      <c r="FE652" s="335"/>
      <c r="FF652" s="335"/>
      <c r="FG652" s="97"/>
      <c r="FH652" s="334"/>
      <c r="FI652" s="335"/>
      <c r="FJ652" s="335"/>
      <c r="FK652" s="97" t="str">
        <f t="shared" si="1277"/>
        <v/>
      </c>
      <c r="FL652" s="993"/>
      <c r="FM652" s="335"/>
      <c r="FN652" s="97" t="str">
        <f t="shared" si="1278"/>
        <v/>
      </c>
      <c r="FO652" s="334"/>
      <c r="FP652" s="335"/>
      <c r="FQ652" s="97"/>
      <c r="FR652" s="334"/>
      <c r="FS652" s="335"/>
      <c r="FT652" s="97"/>
      <c r="FU652" s="334"/>
      <c r="FV652" s="335"/>
      <c r="FW652" s="97"/>
      <c r="FX652" s="334"/>
      <c r="FY652" s="335"/>
      <c r="FZ652" s="97" t="str">
        <f t="shared" si="1279"/>
        <v/>
      </c>
      <c r="GA652" s="993"/>
      <c r="GB652" s="335"/>
      <c r="GC652" s="510" t="str">
        <f t="shared" si="1280"/>
        <v/>
      </c>
      <c r="GD652" s="336"/>
      <c r="GE652" s="337"/>
      <c r="GF652" s="337"/>
      <c r="GG652" s="337"/>
      <c r="GH652" s="337"/>
      <c r="GI652" s="510"/>
      <c r="GJ652" s="336"/>
      <c r="GK652" s="337"/>
      <c r="GL652" s="337"/>
      <c r="GM652" s="337"/>
      <c r="GN652" s="337"/>
      <c r="GO652" s="510"/>
      <c r="GP652" s="336"/>
      <c r="GQ652" s="337"/>
      <c r="GR652" s="337"/>
      <c r="GS652" s="337"/>
      <c r="GT652" s="337"/>
      <c r="GU652" s="510"/>
      <c r="GV652" s="336"/>
      <c r="GW652" s="337"/>
      <c r="GX652" s="337"/>
      <c r="GY652" s="337"/>
      <c r="GZ652" s="336"/>
      <c r="HA652" s="510" t="str">
        <f t="shared" si="1281"/>
        <v/>
      </c>
      <c r="HB652" s="994"/>
      <c r="HC652" s="337"/>
      <c r="HD652" s="510" t="str">
        <f t="shared" si="1282"/>
        <v/>
      </c>
      <c r="HE652" s="336"/>
      <c r="HF652" s="337"/>
      <c r="HG652" s="337"/>
      <c r="HH652" s="336"/>
      <c r="HI652" s="510"/>
      <c r="HJ652" s="336"/>
      <c r="HK652" s="337"/>
      <c r="HL652" s="337"/>
      <c r="HM652" s="336"/>
      <c r="HN652" s="510"/>
      <c r="HO652" s="336"/>
      <c r="HP652" s="337"/>
      <c r="HQ652" s="337"/>
      <c r="HR652" s="337"/>
      <c r="HS652" s="510"/>
      <c r="HT652" s="336"/>
      <c r="HU652" s="337"/>
      <c r="HV652" s="337"/>
      <c r="HW652" s="337"/>
      <c r="HX652" s="97" t="str">
        <f t="shared" si="1283"/>
        <v/>
      </c>
      <c r="HY652" s="994"/>
      <c r="HZ652" s="337"/>
      <c r="IA652" s="510" t="str">
        <f t="shared" si="1284"/>
        <v/>
      </c>
      <c r="IB652" s="336"/>
      <c r="IC652" s="337"/>
      <c r="ID652" s="337"/>
      <c r="IE652" s="510"/>
      <c r="IF652" s="336"/>
      <c r="IG652" s="337"/>
      <c r="IH652" s="337"/>
      <c r="II652" s="510"/>
      <c r="IJ652" s="336"/>
      <c r="IK652" s="337"/>
      <c r="IL652" s="337"/>
      <c r="IM652" s="510"/>
      <c r="IN652" s="336"/>
      <c r="IO652" s="337"/>
      <c r="IP652" s="337"/>
      <c r="IQ652" s="97" t="str">
        <f t="shared" si="1285"/>
        <v/>
      </c>
      <c r="IR652" s="994"/>
      <c r="IS652" s="337"/>
      <c r="IT652" s="337"/>
      <c r="IU652" s="337"/>
      <c r="IV652" s="510" t="str">
        <f t="shared" si="1286"/>
        <v/>
      </c>
      <c r="IW652" s="995"/>
    </row>
    <row r="653" spans="1:257" x14ac:dyDescent="0.25">
      <c r="A653" s="996"/>
      <c r="B653" s="507">
        <v>6</v>
      </c>
      <c r="C653" s="97" t="str">
        <f>IF(Proponentes!B644&gt;0,Proponentes!B644,"")</f>
        <v/>
      </c>
      <c r="D653" s="335"/>
      <c r="E653" s="335"/>
      <c r="F653" s="334"/>
      <c r="G653" s="335"/>
      <c r="H653" s="335"/>
      <c r="I653" s="335"/>
      <c r="J653" s="335"/>
      <c r="K653" s="335"/>
      <c r="L653" s="335"/>
      <c r="M653" s="334"/>
      <c r="N653" s="335"/>
      <c r="O653" s="335"/>
      <c r="P653" s="335"/>
      <c r="Q653" s="335"/>
      <c r="R653" s="335"/>
      <c r="S653" s="335"/>
      <c r="T653" s="334"/>
      <c r="U653" s="335"/>
      <c r="V653" s="335"/>
      <c r="W653" s="335"/>
      <c r="X653" s="335"/>
      <c r="Y653" s="335"/>
      <c r="Z653" s="335"/>
      <c r="AA653" s="334"/>
      <c r="AB653" s="335"/>
      <c r="AC653" s="335"/>
      <c r="AD653" s="335"/>
      <c r="AE653" s="335"/>
      <c r="AF653" s="335"/>
      <c r="AG653" s="97" t="str">
        <f t="shared" si="1262"/>
        <v/>
      </c>
      <c r="AH653" s="993"/>
      <c r="AI653" s="335"/>
      <c r="AJ653" s="335" t="str">
        <f t="shared" si="1263"/>
        <v/>
      </c>
      <c r="AK653" s="335"/>
      <c r="AL653" s="334"/>
      <c r="AM653" s="335"/>
      <c r="AN653" s="335"/>
      <c r="AO653" s="335"/>
      <c r="AP653" s="335"/>
      <c r="AQ653" s="335"/>
      <c r="AR653" s="335"/>
      <c r="AS653" s="334"/>
      <c r="AT653" s="335"/>
      <c r="AU653" s="335"/>
      <c r="AV653" s="335"/>
      <c r="AW653" s="335"/>
      <c r="AX653" s="335"/>
      <c r="AY653" s="335"/>
      <c r="AZ653" s="334"/>
      <c r="BA653" s="335"/>
      <c r="BB653" s="335"/>
      <c r="BC653" s="335"/>
      <c r="BD653" s="335"/>
      <c r="BE653" s="335"/>
      <c r="BF653" s="335"/>
      <c r="BG653" s="334"/>
      <c r="BH653" s="335"/>
      <c r="BI653" s="335"/>
      <c r="BJ653" s="335"/>
      <c r="BK653" s="335"/>
      <c r="BL653" s="97" t="str">
        <f t="shared" si="1186"/>
        <v/>
      </c>
      <c r="BM653" s="993"/>
      <c r="BN653" s="335" t="str">
        <f t="shared" si="1265"/>
        <v/>
      </c>
      <c r="BO653" s="334"/>
      <c r="BP653" s="335"/>
      <c r="BQ653" s="335"/>
      <c r="BR653" s="335"/>
      <c r="BS653" s="335" t="str">
        <f t="shared" si="1266"/>
        <v/>
      </c>
      <c r="BT653" s="334"/>
      <c r="BU653" s="335"/>
      <c r="BV653" s="335"/>
      <c r="BW653" s="335"/>
      <c r="BX653" s="335" t="str">
        <f t="shared" si="1267"/>
        <v/>
      </c>
      <c r="BY653" s="334"/>
      <c r="BZ653" s="335"/>
      <c r="CA653" s="335"/>
      <c r="CB653" s="335"/>
      <c r="CC653" s="335" t="str">
        <f t="shared" si="1268"/>
        <v/>
      </c>
      <c r="CD653" s="334"/>
      <c r="CE653" s="335"/>
      <c r="CF653" s="335"/>
      <c r="CG653" s="335"/>
      <c r="CH653" s="997"/>
      <c r="CI653" s="97" t="str">
        <f t="shared" si="1269"/>
        <v/>
      </c>
      <c r="CJ653" s="998"/>
      <c r="CK653" s="335"/>
      <c r="CL653" s="97" t="str">
        <f t="shared" si="1270"/>
        <v/>
      </c>
      <c r="CM653" s="334"/>
      <c r="CN653" s="335"/>
      <c r="CO653" s="335"/>
      <c r="CP653" s="335"/>
      <c r="CQ653" s="97"/>
      <c r="CR653" s="334"/>
      <c r="CS653" s="335"/>
      <c r="CT653" s="335"/>
      <c r="CU653" s="335"/>
      <c r="CV653" s="97"/>
      <c r="CW653" s="334"/>
      <c r="CX653" s="335"/>
      <c r="CY653" s="335"/>
      <c r="CZ653" s="335"/>
      <c r="DA653" s="97"/>
      <c r="DB653" s="334"/>
      <c r="DC653" s="335"/>
      <c r="DD653" s="335"/>
      <c r="DE653" s="335"/>
      <c r="DF653" s="97" t="str">
        <f t="shared" si="1271"/>
        <v/>
      </c>
      <c r="DG653" s="993"/>
      <c r="DH653" s="335"/>
      <c r="DI653" s="97" t="str">
        <f t="shared" si="1194"/>
        <v/>
      </c>
      <c r="DJ653" s="334"/>
      <c r="DK653" s="335"/>
      <c r="DL653" s="335"/>
      <c r="DM653" s="97"/>
      <c r="DN653" s="334"/>
      <c r="DO653" s="335"/>
      <c r="DP653" s="335"/>
      <c r="DQ653" s="97"/>
      <c r="DR653" s="334"/>
      <c r="DS653" s="335"/>
      <c r="DT653" s="335"/>
      <c r="DU653" s="97"/>
      <c r="DV653" s="334"/>
      <c r="DW653" s="335"/>
      <c r="DX653" s="335"/>
      <c r="DY653" s="97" t="str">
        <f t="shared" si="1273"/>
        <v/>
      </c>
      <c r="DZ653" s="998"/>
      <c r="EA653" s="335"/>
      <c r="EB653" s="97" t="str">
        <f t="shared" si="1274"/>
        <v/>
      </c>
      <c r="EC653" s="334"/>
      <c r="ED653" s="335"/>
      <c r="EE653" s="335"/>
      <c r="EF653" s="97"/>
      <c r="EG653" s="334"/>
      <c r="EH653" s="335"/>
      <c r="EI653" s="335"/>
      <c r="EJ653" s="97"/>
      <c r="EK653" s="334"/>
      <c r="EL653" s="335"/>
      <c r="EM653" s="335"/>
      <c r="EN653" s="97"/>
      <c r="EO653" s="334"/>
      <c r="EP653" s="335"/>
      <c r="EQ653" s="335"/>
      <c r="ER653" s="97" t="str">
        <f t="shared" si="1275"/>
        <v/>
      </c>
      <c r="ES653" s="993"/>
      <c r="ET653" s="335"/>
      <c r="EU653" s="97" t="str">
        <f t="shared" si="1276"/>
        <v/>
      </c>
      <c r="EV653" s="334"/>
      <c r="EW653" s="335"/>
      <c r="EX653" s="335"/>
      <c r="EY653" s="97"/>
      <c r="EZ653" s="334"/>
      <c r="FA653" s="335"/>
      <c r="FB653" s="335"/>
      <c r="FC653" s="97"/>
      <c r="FD653" s="334"/>
      <c r="FE653" s="335"/>
      <c r="FF653" s="335"/>
      <c r="FG653" s="97"/>
      <c r="FH653" s="334"/>
      <c r="FI653" s="335"/>
      <c r="FJ653" s="335"/>
      <c r="FK653" s="97" t="str">
        <f t="shared" si="1277"/>
        <v/>
      </c>
      <c r="FL653" s="993"/>
      <c r="FM653" s="335"/>
      <c r="FN653" s="97" t="str">
        <f t="shared" si="1278"/>
        <v/>
      </c>
      <c r="FO653" s="334"/>
      <c r="FP653" s="335"/>
      <c r="FQ653" s="97"/>
      <c r="FR653" s="334"/>
      <c r="FS653" s="335"/>
      <c r="FT653" s="97"/>
      <c r="FU653" s="334"/>
      <c r="FV653" s="335"/>
      <c r="FW653" s="97"/>
      <c r="FX653" s="334"/>
      <c r="FY653" s="335"/>
      <c r="FZ653" s="97" t="str">
        <f t="shared" si="1279"/>
        <v/>
      </c>
      <c r="GA653" s="993"/>
      <c r="GB653" s="335"/>
      <c r="GC653" s="510" t="str">
        <f t="shared" si="1280"/>
        <v/>
      </c>
      <c r="GD653" s="336"/>
      <c r="GE653" s="337"/>
      <c r="GF653" s="337"/>
      <c r="GG653" s="337"/>
      <c r="GH653" s="337"/>
      <c r="GI653" s="510"/>
      <c r="GJ653" s="336"/>
      <c r="GK653" s="337"/>
      <c r="GL653" s="337"/>
      <c r="GM653" s="337"/>
      <c r="GN653" s="337"/>
      <c r="GO653" s="510"/>
      <c r="GP653" s="336"/>
      <c r="GQ653" s="337"/>
      <c r="GR653" s="337"/>
      <c r="GS653" s="337"/>
      <c r="GT653" s="337"/>
      <c r="GU653" s="510"/>
      <c r="GV653" s="336"/>
      <c r="GW653" s="337"/>
      <c r="GX653" s="337"/>
      <c r="GY653" s="337"/>
      <c r="GZ653" s="336"/>
      <c r="HA653" s="510" t="str">
        <f t="shared" si="1281"/>
        <v/>
      </c>
      <c r="HB653" s="994"/>
      <c r="HC653" s="337"/>
      <c r="HD653" s="510" t="str">
        <f t="shared" si="1282"/>
        <v/>
      </c>
      <c r="HE653" s="336"/>
      <c r="HF653" s="337"/>
      <c r="HG653" s="337"/>
      <c r="HH653" s="336"/>
      <c r="HI653" s="510"/>
      <c r="HJ653" s="336"/>
      <c r="HK653" s="337"/>
      <c r="HL653" s="337"/>
      <c r="HM653" s="336"/>
      <c r="HN653" s="510"/>
      <c r="HO653" s="336"/>
      <c r="HP653" s="337"/>
      <c r="HQ653" s="337"/>
      <c r="HR653" s="337"/>
      <c r="HS653" s="510"/>
      <c r="HT653" s="336"/>
      <c r="HU653" s="337"/>
      <c r="HV653" s="337"/>
      <c r="HW653" s="337"/>
      <c r="HX653" s="97" t="str">
        <f t="shared" si="1283"/>
        <v/>
      </c>
      <c r="HY653" s="994"/>
      <c r="HZ653" s="337"/>
      <c r="IA653" s="510" t="str">
        <f t="shared" si="1284"/>
        <v/>
      </c>
      <c r="IB653" s="336"/>
      <c r="IC653" s="337"/>
      <c r="ID653" s="337"/>
      <c r="IE653" s="510"/>
      <c r="IF653" s="336"/>
      <c r="IG653" s="337"/>
      <c r="IH653" s="337"/>
      <c r="II653" s="510"/>
      <c r="IJ653" s="336"/>
      <c r="IK653" s="337"/>
      <c r="IL653" s="337"/>
      <c r="IM653" s="510"/>
      <c r="IN653" s="336"/>
      <c r="IO653" s="337"/>
      <c r="IP653" s="337"/>
      <c r="IQ653" s="97" t="str">
        <f t="shared" si="1285"/>
        <v/>
      </c>
      <c r="IR653" s="994"/>
      <c r="IS653" s="337"/>
      <c r="IT653" s="337"/>
      <c r="IU653" s="337"/>
      <c r="IV653" s="510" t="str">
        <f t="shared" si="1286"/>
        <v/>
      </c>
      <c r="IW653" s="995"/>
    </row>
    <row r="654" spans="1:257" x14ac:dyDescent="0.25">
      <c r="A654" s="996"/>
      <c r="B654" s="507">
        <v>7</v>
      </c>
      <c r="C654" s="97" t="str">
        <f>IF(Proponentes!B645&gt;0,Proponentes!B645,"")</f>
        <v/>
      </c>
      <c r="D654" s="335"/>
      <c r="E654" s="335"/>
      <c r="F654" s="334"/>
      <c r="G654" s="335"/>
      <c r="H654" s="335"/>
      <c r="I654" s="335"/>
      <c r="J654" s="335"/>
      <c r="K654" s="335"/>
      <c r="L654" s="335"/>
      <c r="M654" s="334"/>
      <c r="N654" s="335"/>
      <c r="O654" s="335"/>
      <c r="P654" s="335"/>
      <c r="Q654" s="335"/>
      <c r="R654" s="335"/>
      <c r="S654" s="335"/>
      <c r="T654" s="334"/>
      <c r="U654" s="335"/>
      <c r="V654" s="335"/>
      <c r="W654" s="335"/>
      <c r="X654" s="335"/>
      <c r="Y654" s="335"/>
      <c r="Z654" s="335"/>
      <c r="AA654" s="334"/>
      <c r="AB654" s="335"/>
      <c r="AC654" s="335"/>
      <c r="AD654" s="335"/>
      <c r="AE654" s="335"/>
      <c r="AF654" s="335"/>
      <c r="AG654" s="97" t="str">
        <f t="shared" si="1262"/>
        <v/>
      </c>
      <c r="AH654" s="993"/>
      <c r="AI654" s="335"/>
      <c r="AJ654" s="335" t="str">
        <f t="shared" si="1263"/>
        <v/>
      </c>
      <c r="AK654" s="335"/>
      <c r="AL654" s="334"/>
      <c r="AM654" s="335"/>
      <c r="AN654" s="335"/>
      <c r="AO654" s="335"/>
      <c r="AP654" s="335"/>
      <c r="AQ654" s="335"/>
      <c r="AR654" s="335"/>
      <c r="AS654" s="334"/>
      <c r="AT654" s="335"/>
      <c r="AU654" s="335"/>
      <c r="AV654" s="335"/>
      <c r="AW654" s="335"/>
      <c r="AX654" s="335"/>
      <c r="AY654" s="335"/>
      <c r="AZ654" s="334"/>
      <c r="BA654" s="335"/>
      <c r="BB654" s="335"/>
      <c r="BC654" s="335"/>
      <c r="BD654" s="335"/>
      <c r="BE654" s="335"/>
      <c r="BF654" s="335"/>
      <c r="BG654" s="334"/>
      <c r="BH654" s="335"/>
      <c r="BI654" s="335"/>
      <c r="BJ654" s="335"/>
      <c r="BK654" s="335"/>
      <c r="BL654" s="97" t="str">
        <f t="shared" si="1186"/>
        <v/>
      </c>
      <c r="BM654" s="993"/>
      <c r="BN654" s="335" t="str">
        <f t="shared" si="1265"/>
        <v/>
      </c>
      <c r="BO654" s="334"/>
      <c r="BP654" s="335"/>
      <c r="BQ654" s="335"/>
      <c r="BR654" s="335"/>
      <c r="BS654" s="335" t="str">
        <f t="shared" si="1266"/>
        <v/>
      </c>
      <c r="BT654" s="334"/>
      <c r="BU654" s="335"/>
      <c r="BV654" s="335"/>
      <c r="BW654" s="335"/>
      <c r="BX654" s="335" t="str">
        <f t="shared" si="1267"/>
        <v/>
      </c>
      <c r="BY654" s="334"/>
      <c r="BZ654" s="335"/>
      <c r="CA654" s="335"/>
      <c r="CB654" s="335"/>
      <c r="CC654" s="335" t="str">
        <f t="shared" si="1268"/>
        <v/>
      </c>
      <c r="CD654" s="334"/>
      <c r="CE654" s="335"/>
      <c r="CF654" s="335"/>
      <c r="CG654" s="335"/>
      <c r="CH654" s="997"/>
      <c r="CI654" s="97" t="str">
        <f t="shared" si="1269"/>
        <v/>
      </c>
      <c r="CJ654" s="998"/>
      <c r="CK654" s="335"/>
      <c r="CL654" s="97" t="str">
        <f t="shared" si="1270"/>
        <v/>
      </c>
      <c r="CM654" s="334"/>
      <c r="CN654" s="335"/>
      <c r="CO654" s="335"/>
      <c r="CP654" s="335"/>
      <c r="CQ654" s="97"/>
      <c r="CR654" s="334"/>
      <c r="CS654" s="335"/>
      <c r="CT654" s="335"/>
      <c r="CU654" s="335"/>
      <c r="CV654" s="97"/>
      <c r="CW654" s="334"/>
      <c r="CX654" s="335"/>
      <c r="CY654" s="335"/>
      <c r="CZ654" s="335"/>
      <c r="DA654" s="97"/>
      <c r="DB654" s="334"/>
      <c r="DC654" s="335"/>
      <c r="DD654" s="335"/>
      <c r="DE654" s="335"/>
      <c r="DF654" s="97" t="str">
        <f t="shared" si="1271"/>
        <v/>
      </c>
      <c r="DG654" s="993"/>
      <c r="DH654" s="335"/>
      <c r="DI654" s="97" t="str">
        <f t="shared" si="1194"/>
        <v/>
      </c>
      <c r="DJ654" s="334"/>
      <c r="DK654" s="335"/>
      <c r="DL654" s="335"/>
      <c r="DM654" s="97"/>
      <c r="DN654" s="334"/>
      <c r="DO654" s="335"/>
      <c r="DP654" s="335"/>
      <c r="DQ654" s="97"/>
      <c r="DR654" s="334"/>
      <c r="DS654" s="335"/>
      <c r="DT654" s="335"/>
      <c r="DU654" s="97"/>
      <c r="DV654" s="334"/>
      <c r="DW654" s="335"/>
      <c r="DX654" s="335"/>
      <c r="DY654" s="97" t="str">
        <f t="shared" si="1273"/>
        <v/>
      </c>
      <c r="DZ654" s="998"/>
      <c r="EA654" s="335"/>
      <c r="EB654" s="97" t="str">
        <f t="shared" si="1274"/>
        <v/>
      </c>
      <c r="EC654" s="334"/>
      <c r="ED654" s="335"/>
      <c r="EE654" s="335"/>
      <c r="EF654" s="97"/>
      <c r="EG654" s="334"/>
      <c r="EH654" s="335"/>
      <c r="EI654" s="335"/>
      <c r="EJ654" s="97"/>
      <c r="EK654" s="334"/>
      <c r="EL654" s="335"/>
      <c r="EM654" s="335"/>
      <c r="EN654" s="97"/>
      <c r="EO654" s="334"/>
      <c r="EP654" s="335"/>
      <c r="EQ654" s="335"/>
      <c r="ER654" s="97" t="str">
        <f t="shared" si="1275"/>
        <v/>
      </c>
      <c r="ES654" s="993"/>
      <c r="ET654" s="335"/>
      <c r="EU654" s="97" t="str">
        <f t="shared" si="1276"/>
        <v/>
      </c>
      <c r="EV654" s="334"/>
      <c r="EW654" s="335"/>
      <c r="EX654" s="335"/>
      <c r="EY654" s="97"/>
      <c r="EZ654" s="334"/>
      <c r="FA654" s="335"/>
      <c r="FB654" s="335"/>
      <c r="FC654" s="97"/>
      <c r="FD654" s="334"/>
      <c r="FE654" s="335"/>
      <c r="FF654" s="335"/>
      <c r="FG654" s="97"/>
      <c r="FH654" s="334"/>
      <c r="FI654" s="335"/>
      <c r="FJ654" s="335"/>
      <c r="FK654" s="97" t="str">
        <f t="shared" si="1277"/>
        <v/>
      </c>
      <c r="FL654" s="993"/>
      <c r="FM654" s="335"/>
      <c r="FN654" s="97" t="str">
        <f t="shared" si="1278"/>
        <v/>
      </c>
      <c r="FO654" s="334"/>
      <c r="FP654" s="335"/>
      <c r="FQ654" s="97"/>
      <c r="FR654" s="334"/>
      <c r="FS654" s="335"/>
      <c r="FT654" s="97"/>
      <c r="FU654" s="334"/>
      <c r="FV654" s="335"/>
      <c r="FW654" s="97"/>
      <c r="FX654" s="334"/>
      <c r="FY654" s="335"/>
      <c r="FZ654" s="97" t="str">
        <f t="shared" si="1279"/>
        <v/>
      </c>
      <c r="GA654" s="993"/>
      <c r="GB654" s="335"/>
      <c r="GC654" s="510" t="str">
        <f t="shared" si="1280"/>
        <v/>
      </c>
      <c r="GD654" s="336"/>
      <c r="GE654" s="337"/>
      <c r="GF654" s="337"/>
      <c r="GG654" s="337"/>
      <c r="GH654" s="337"/>
      <c r="GI654" s="510"/>
      <c r="GJ654" s="336"/>
      <c r="GK654" s="337"/>
      <c r="GL654" s="337"/>
      <c r="GM654" s="337"/>
      <c r="GN654" s="337"/>
      <c r="GO654" s="510"/>
      <c r="GP654" s="336"/>
      <c r="GQ654" s="337"/>
      <c r="GR654" s="337"/>
      <c r="GS654" s="337"/>
      <c r="GT654" s="337"/>
      <c r="GU654" s="510"/>
      <c r="GV654" s="336"/>
      <c r="GW654" s="337"/>
      <c r="GX654" s="337"/>
      <c r="GY654" s="337"/>
      <c r="GZ654" s="336"/>
      <c r="HA654" s="510" t="str">
        <f t="shared" si="1281"/>
        <v/>
      </c>
      <c r="HB654" s="994"/>
      <c r="HC654" s="337"/>
      <c r="HD654" s="510" t="str">
        <f t="shared" si="1282"/>
        <v/>
      </c>
      <c r="HE654" s="336"/>
      <c r="HF654" s="337"/>
      <c r="HG654" s="337"/>
      <c r="HH654" s="336"/>
      <c r="HI654" s="510"/>
      <c r="HJ654" s="336"/>
      <c r="HK654" s="337"/>
      <c r="HL654" s="337"/>
      <c r="HM654" s="336"/>
      <c r="HN654" s="510"/>
      <c r="HO654" s="336"/>
      <c r="HP654" s="337"/>
      <c r="HQ654" s="337"/>
      <c r="HR654" s="337"/>
      <c r="HS654" s="510"/>
      <c r="HT654" s="336"/>
      <c r="HU654" s="337"/>
      <c r="HV654" s="337"/>
      <c r="HW654" s="337"/>
      <c r="HX654" s="97" t="str">
        <f t="shared" si="1283"/>
        <v/>
      </c>
      <c r="HY654" s="994"/>
      <c r="HZ654" s="337"/>
      <c r="IA654" s="510" t="str">
        <f t="shared" si="1284"/>
        <v/>
      </c>
      <c r="IB654" s="336"/>
      <c r="IC654" s="337"/>
      <c r="ID654" s="337"/>
      <c r="IE654" s="510"/>
      <c r="IF654" s="336"/>
      <c r="IG654" s="337"/>
      <c r="IH654" s="337"/>
      <c r="II654" s="510"/>
      <c r="IJ654" s="336"/>
      <c r="IK654" s="337"/>
      <c r="IL654" s="337"/>
      <c r="IM654" s="510"/>
      <c r="IN654" s="336"/>
      <c r="IO654" s="337"/>
      <c r="IP654" s="337"/>
      <c r="IQ654" s="97" t="str">
        <f t="shared" si="1285"/>
        <v/>
      </c>
      <c r="IR654" s="994"/>
      <c r="IS654" s="337"/>
      <c r="IT654" s="337"/>
      <c r="IU654" s="337"/>
      <c r="IV654" s="510" t="str">
        <f t="shared" si="1286"/>
        <v/>
      </c>
      <c r="IW654" s="995"/>
    </row>
    <row r="655" spans="1:257" x14ac:dyDescent="0.25">
      <c r="A655" s="996"/>
      <c r="B655" s="507">
        <v>8</v>
      </c>
      <c r="C655" s="97" t="str">
        <f>IF(Proponentes!B646&gt;0,Proponentes!B646,"")</f>
        <v/>
      </c>
      <c r="D655" s="335"/>
      <c r="E655" s="335"/>
      <c r="F655" s="334"/>
      <c r="G655" s="335"/>
      <c r="H655" s="335"/>
      <c r="I655" s="335"/>
      <c r="J655" s="335"/>
      <c r="K655" s="335"/>
      <c r="L655" s="335"/>
      <c r="M655" s="334"/>
      <c r="N655" s="335"/>
      <c r="O655" s="335"/>
      <c r="P655" s="335"/>
      <c r="Q655" s="335"/>
      <c r="R655" s="335"/>
      <c r="S655" s="335"/>
      <c r="T655" s="334"/>
      <c r="U655" s="335"/>
      <c r="V655" s="335"/>
      <c r="W655" s="335"/>
      <c r="X655" s="335"/>
      <c r="Y655" s="335"/>
      <c r="Z655" s="335"/>
      <c r="AA655" s="334"/>
      <c r="AB655" s="335"/>
      <c r="AC655" s="335"/>
      <c r="AD655" s="335"/>
      <c r="AE655" s="335"/>
      <c r="AF655" s="335"/>
      <c r="AG655" s="97" t="str">
        <f t="shared" si="1262"/>
        <v/>
      </c>
      <c r="AH655" s="993"/>
      <c r="AI655" s="335"/>
      <c r="AJ655" s="335" t="str">
        <f t="shared" si="1263"/>
        <v/>
      </c>
      <c r="AK655" s="335"/>
      <c r="AL655" s="334"/>
      <c r="AM655" s="335"/>
      <c r="AN655" s="335"/>
      <c r="AO655" s="335"/>
      <c r="AP655" s="335"/>
      <c r="AQ655" s="335"/>
      <c r="AR655" s="335"/>
      <c r="AS655" s="334"/>
      <c r="AT655" s="335"/>
      <c r="AU655" s="335"/>
      <c r="AV655" s="335"/>
      <c r="AW655" s="335"/>
      <c r="AX655" s="335"/>
      <c r="AY655" s="335"/>
      <c r="AZ655" s="334"/>
      <c r="BA655" s="335"/>
      <c r="BB655" s="335"/>
      <c r="BC655" s="335"/>
      <c r="BD655" s="335"/>
      <c r="BE655" s="335"/>
      <c r="BF655" s="335"/>
      <c r="BG655" s="334"/>
      <c r="BH655" s="335"/>
      <c r="BI655" s="335"/>
      <c r="BJ655" s="335"/>
      <c r="BK655" s="335"/>
      <c r="BL655" s="97" t="str">
        <f t="shared" si="1186"/>
        <v/>
      </c>
      <c r="BM655" s="993"/>
      <c r="BN655" s="335" t="str">
        <f t="shared" si="1265"/>
        <v/>
      </c>
      <c r="BO655" s="334"/>
      <c r="BP655" s="335"/>
      <c r="BQ655" s="335"/>
      <c r="BR655" s="335"/>
      <c r="BS655" s="335" t="str">
        <f t="shared" si="1266"/>
        <v/>
      </c>
      <c r="BT655" s="334"/>
      <c r="BU655" s="335"/>
      <c r="BV655" s="335"/>
      <c r="BW655" s="335"/>
      <c r="BX655" s="335" t="str">
        <f t="shared" si="1267"/>
        <v/>
      </c>
      <c r="BY655" s="334"/>
      <c r="BZ655" s="335"/>
      <c r="CA655" s="335"/>
      <c r="CB655" s="335"/>
      <c r="CC655" s="335" t="str">
        <f t="shared" si="1268"/>
        <v/>
      </c>
      <c r="CD655" s="334"/>
      <c r="CE655" s="335"/>
      <c r="CF655" s="335"/>
      <c r="CG655" s="335"/>
      <c r="CH655" s="997"/>
      <c r="CI655" s="97" t="str">
        <f t="shared" si="1269"/>
        <v/>
      </c>
      <c r="CJ655" s="998"/>
      <c r="CK655" s="335"/>
      <c r="CL655" s="97" t="str">
        <f t="shared" si="1270"/>
        <v/>
      </c>
      <c r="CM655" s="334"/>
      <c r="CN655" s="335"/>
      <c r="CO655" s="335"/>
      <c r="CP655" s="335"/>
      <c r="CQ655" s="97"/>
      <c r="CR655" s="334"/>
      <c r="CS655" s="335"/>
      <c r="CT655" s="335"/>
      <c r="CU655" s="335"/>
      <c r="CV655" s="97"/>
      <c r="CW655" s="334"/>
      <c r="CX655" s="335"/>
      <c r="CY655" s="335"/>
      <c r="CZ655" s="335"/>
      <c r="DA655" s="97"/>
      <c r="DB655" s="334"/>
      <c r="DC655" s="335"/>
      <c r="DD655" s="335"/>
      <c r="DE655" s="335"/>
      <c r="DF655" s="97" t="str">
        <f t="shared" si="1271"/>
        <v/>
      </c>
      <c r="DG655" s="993"/>
      <c r="DH655" s="335"/>
      <c r="DI655" s="97" t="str">
        <f t="shared" si="1194"/>
        <v/>
      </c>
      <c r="DJ655" s="334"/>
      <c r="DK655" s="335"/>
      <c r="DL655" s="335"/>
      <c r="DM655" s="97"/>
      <c r="DN655" s="334"/>
      <c r="DO655" s="335"/>
      <c r="DP655" s="335"/>
      <c r="DQ655" s="97"/>
      <c r="DR655" s="334"/>
      <c r="DS655" s="335"/>
      <c r="DT655" s="335"/>
      <c r="DU655" s="97"/>
      <c r="DV655" s="334"/>
      <c r="DW655" s="335"/>
      <c r="DX655" s="335"/>
      <c r="DY655" s="97" t="str">
        <f t="shared" si="1273"/>
        <v/>
      </c>
      <c r="DZ655" s="998"/>
      <c r="EA655" s="335"/>
      <c r="EB655" s="97" t="str">
        <f t="shared" si="1274"/>
        <v/>
      </c>
      <c r="EC655" s="334"/>
      <c r="ED655" s="335"/>
      <c r="EE655" s="335"/>
      <c r="EF655" s="97"/>
      <c r="EG655" s="334"/>
      <c r="EH655" s="335"/>
      <c r="EI655" s="335"/>
      <c r="EJ655" s="97"/>
      <c r="EK655" s="334"/>
      <c r="EL655" s="335"/>
      <c r="EM655" s="335"/>
      <c r="EN655" s="97"/>
      <c r="EO655" s="334"/>
      <c r="EP655" s="335"/>
      <c r="EQ655" s="335"/>
      <c r="ER655" s="97" t="str">
        <f t="shared" si="1275"/>
        <v/>
      </c>
      <c r="ES655" s="993"/>
      <c r="ET655" s="335"/>
      <c r="EU655" s="97" t="str">
        <f t="shared" si="1276"/>
        <v/>
      </c>
      <c r="EV655" s="334"/>
      <c r="EW655" s="335"/>
      <c r="EX655" s="335"/>
      <c r="EY655" s="97"/>
      <c r="EZ655" s="334"/>
      <c r="FA655" s="335"/>
      <c r="FB655" s="335"/>
      <c r="FC655" s="97"/>
      <c r="FD655" s="334"/>
      <c r="FE655" s="335"/>
      <c r="FF655" s="335"/>
      <c r="FG655" s="97"/>
      <c r="FH655" s="334"/>
      <c r="FI655" s="335"/>
      <c r="FJ655" s="335"/>
      <c r="FK655" s="97" t="str">
        <f t="shared" si="1277"/>
        <v/>
      </c>
      <c r="FL655" s="993"/>
      <c r="FM655" s="335"/>
      <c r="FN655" s="97" t="str">
        <f t="shared" si="1278"/>
        <v/>
      </c>
      <c r="FO655" s="334"/>
      <c r="FP655" s="335"/>
      <c r="FQ655" s="97"/>
      <c r="FR655" s="334"/>
      <c r="FS655" s="335"/>
      <c r="FT655" s="97"/>
      <c r="FU655" s="334"/>
      <c r="FV655" s="335"/>
      <c r="FW655" s="97"/>
      <c r="FX655" s="334"/>
      <c r="FY655" s="335"/>
      <c r="FZ655" s="97" t="str">
        <f t="shared" si="1279"/>
        <v/>
      </c>
      <c r="GA655" s="993"/>
      <c r="GB655" s="335"/>
      <c r="GC655" s="510" t="str">
        <f t="shared" si="1280"/>
        <v/>
      </c>
      <c r="GD655" s="336"/>
      <c r="GE655" s="337"/>
      <c r="GF655" s="337"/>
      <c r="GG655" s="337"/>
      <c r="GH655" s="337"/>
      <c r="GI655" s="510"/>
      <c r="GJ655" s="336"/>
      <c r="GK655" s="337"/>
      <c r="GL655" s="337"/>
      <c r="GM655" s="337"/>
      <c r="GN655" s="337"/>
      <c r="GO655" s="510"/>
      <c r="GP655" s="336"/>
      <c r="GQ655" s="337"/>
      <c r="GR655" s="337"/>
      <c r="GS655" s="337"/>
      <c r="GT655" s="337"/>
      <c r="GU655" s="510"/>
      <c r="GV655" s="336"/>
      <c r="GW655" s="337"/>
      <c r="GX655" s="337"/>
      <c r="GY655" s="337"/>
      <c r="GZ655" s="336"/>
      <c r="HA655" s="510" t="str">
        <f t="shared" si="1281"/>
        <v/>
      </c>
      <c r="HB655" s="994"/>
      <c r="HC655" s="337"/>
      <c r="HD655" s="510" t="str">
        <f t="shared" si="1282"/>
        <v/>
      </c>
      <c r="HE655" s="336"/>
      <c r="HF655" s="337"/>
      <c r="HG655" s="337"/>
      <c r="HH655" s="336"/>
      <c r="HI655" s="510"/>
      <c r="HJ655" s="336"/>
      <c r="HK655" s="337"/>
      <c r="HL655" s="337"/>
      <c r="HM655" s="336"/>
      <c r="HN655" s="510"/>
      <c r="HO655" s="336"/>
      <c r="HP655" s="337"/>
      <c r="HQ655" s="337"/>
      <c r="HR655" s="337"/>
      <c r="HS655" s="510"/>
      <c r="HT655" s="336"/>
      <c r="HU655" s="337"/>
      <c r="HV655" s="337"/>
      <c r="HW655" s="337"/>
      <c r="HX655" s="97" t="str">
        <f t="shared" si="1283"/>
        <v/>
      </c>
      <c r="HY655" s="994"/>
      <c r="HZ655" s="337"/>
      <c r="IA655" s="510" t="str">
        <f t="shared" si="1284"/>
        <v/>
      </c>
      <c r="IB655" s="336"/>
      <c r="IC655" s="337"/>
      <c r="ID655" s="337"/>
      <c r="IE655" s="510"/>
      <c r="IF655" s="336"/>
      <c r="IG655" s="337"/>
      <c r="IH655" s="337"/>
      <c r="II655" s="510"/>
      <c r="IJ655" s="336"/>
      <c r="IK655" s="337"/>
      <c r="IL655" s="337"/>
      <c r="IM655" s="510"/>
      <c r="IN655" s="336"/>
      <c r="IO655" s="337"/>
      <c r="IP655" s="337"/>
      <c r="IQ655" s="97" t="str">
        <f t="shared" si="1285"/>
        <v/>
      </c>
      <c r="IR655" s="994"/>
      <c r="IS655" s="337"/>
      <c r="IT655" s="337"/>
      <c r="IU655" s="337"/>
      <c r="IV655" s="510" t="str">
        <f t="shared" si="1286"/>
        <v/>
      </c>
      <c r="IW655" s="995"/>
    </row>
    <row r="656" spans="1:257" x14ac:dyDescent="0.25">
      <c r="A656" s="996"/>
      <c r="B656" s="507">
        <v>9</v>
      </c>
      <c r="C656" s="97" t="str">
        <f>IF(Proponentes!B647&gt;0,Proponentes!B647,"")</f>
        <v/>
      </c>
      <c r="D656" s="335"/>
      <c r="E656" s="335"/>
      <c r="F656" s="334"/>
      <c r="G656" s="335"/>
      <c r="H656" s="335"/>
      <c r="I656" s="335"/>
      <c r="J656" s="335"/>
      <c r="K656" s="335"/>
      <c r="L656" s="335"/>
      <c r="M656" s="334"/>
      <c r="N656" s="335"/>
      <c r="O656" s="335"/>
      <c r="P656" s="335"/>
      <c r="Q656" s="335"/>
      <c r="R656" s="335"/>
      <c r="S656" s="335"/>
      <c r="T656" s="334"/>
      <c r="U656" s="335"/>
      <c r="V656" s="335"/>
      <c r="W656" s="335"/>
      <c r="X656" s="335"/>
      <c r="Y656" s="335"/>
      <c r="Z656" s="335"/>
      <c r="AA656" s="334"/>
      <c r="AB656" s="335"/>
      <c r="AC656" s="335"/>
      <c r="AD656" s="335"/>
      <c r="AE656" s="335"/>
      <c r="AF656" s="335"/>
      <c r="AG656" s="97" t="str">
        <f t="shared" si="1262"/>
        <v/>
      </c>
      <c r="AH656" s="993"/>
      <c r="AI656" s="335"/>
      <c r="AJ656" s="335" t="str">
        <f t="shared" si="1263"/>
        <v/>
      </c>
      <c r="AK656" s="335"/>
      <c r="AL656" s="334"/>
      <c r="AM656" s="335"/>
      <c r="AN656" s="335"/>
      <c r="AO656" s="335"/>
      <c r="AP656" s="335"/>
      <c r="AQ656" s="335"/>
      <c r="AR656" s="335"/>
      <c r="AS656" s="334"/>
      <c r="AT656" s="335"/>
      <c r="AU656" s="335"/>
      <c r="AV656" s="335"/>
      <c r="AW656" s="335"/>
      <c r="AX656" s="335"/>
      <c r="AY656" s="335"/>
      <c r="AZ656" s="334"/>
      <c r="BA656" s="335"/>
      <c r="BB656" s="335"/>
      <c r="BC656" s="335"/>
      <c r="BD656" s="335"/>
      <c r="BE656" s="335"/>
      <c r="BF656" s="335"/>
      <c r="BG656" s="334"/>
      <c r="BH656" s="335"/>
      <c r="BI656" s="335"/>
      <c r="BJ656" s="335"/>
      <c r="BK656" s="335"/>
      <c r="BL656" s="97" t="str">
        <f t="shared" si="1186"/>
        <v/>
      </c>
      <c r="BM656" s="993"/>
      <c r="BN656" s="335" t="str">
        <f t="shared" si="1265"/>
        <v/>
      </c>
      <c r="BO656" s="334"/>
      <c r="BP656" s="335"/>
      <c r="BQ656" s="335"/>
      <c r="BR656" s="335"/>
      <c r="BS656" s="335" t="str">
        <f t="shared" si="1266"/>
        <v/>
      </c>
      <c r="BT656" s="334"/>
      <c r="BU656" s="335"/>
      <c r="BV656" s="335"/>
      <c r="BW656" s="335"/>
      <c r="BX656" s="335" t="str">
        <f t="shared" si="1267"/>
        <v/>
      </c>
      <c r="BY656" s="334"/>
      <c r="BZ656" s="335"/>
      <c r="CA656" s="335"/>
      <c r="CB656" s="335"/>
      <c r="CC656" s="335" t="str">
        <f t="shared" si="1268"/>
        <v/>
      </c>
      <c r="CD656" s="334"/>
      <c r="CE656" s="335"/>
      <c r="CF656" s="335"/>
      <c r="CG656" s="335"/>
      <c r="CH656" s="997"/>
      <c r="CI656" s="97" t="str">
        <f t="shared" si="1269"/>
        <v/>
      </c>
      <c r="CJ656" s="998"/>
      <c r="CK656" s="335"/>
      <c r="CL656" s="97" t="str">
        <f t="shared" si="1270"/>
        <v/>
      </c>
      <c r="CM656" s="334"/>
      <c r="CN656" s="335"/>
      <c r="CO656" s="335"/>
      <c r="CP656" s="335"/>
      <c r="CQ656" s="97"/>
      <c r="CR656" s="334"/>
      <c r="CS656" s="335"/>
      <c r="CT656" s="335"/>
      <c r="CU656" s="335"/>
      <c r="CV656" s="97"/>
      <c r="CW656" s="334"/>
      <c r="CX656" s="335"/>
      <c r="CY656" s="335"/>
      <c r="CZ656" s="335"/>
      <c r="DA656" s="97"/>
      <c r="DB656" s="334"/>
      <c r="DC656" s="335"/>
      <c r="DD656" s="335"/>
      <c r="DE656" s="335"/>
      <c r="DF656" s="97" t="str">
        <f t="shared" si="1271"/>
        <v/>
      </c>
      <c r="DG656" s="993"/>
      <c r="DH656" s="335"/>
      <c r="DI656" s="97" t="str">
        <f t="shared" si="1194"/>
        <v/>
      </c>
      <c r="DJ656" s="334"/>
      <c r="DK656" s="335"/>
      <c r="DL656" s="335"/>
      <c r="DM656" s="97"/>
      <c r="DN656" s="334"/>
      <c r="DO656" s="335"/>
      <c r="DP656" s="335"/>
      <c r="DQ656" s="97"/>
      <c r="DR656" s="334"/>
      <c r="DS656" s="335"/>
      <c r="DT656" s="335"/>
      <c r="DU656" s="97"/>
      <c r="DV656" s="334"/>
      <c r="DW656" s="335"/>
      <c r="DX656" s="335"/>
      <c r="DY656" s="97" t="str">
        <f t="shared" si="1273"/>
        <v/>
      </c>
      <c r="DZ656" s="998"/>
      <c r="EA656" s="335"/>
      <c r="EB656" s="97" t="str">
        <f t="shared" si="1274"/>
        <v/>
      </c>
      <c r="EC656" s="334"/>
      <c r="ED656" s="335"/>
      <c r="EE656" s="335"/>
      <c r="EF656" s="97"/>
      <c r="EG656" s="334"/>
      <c r="EH656" s="335"/>
      <c r="EI656" s="335"/>
      <c r="EJ656" s="97"/>
      <c r="EK656" s="334"/>
      <c r="EL656" s="335"/>
      <c r="EM656" s="335"/>
      <c r="EN656" s="97"/>
      <c r="EO656" s="334"/>
      <c r="EP656" s="335"/>
      <c r="EQ656" s="335"/>
      <c r="ER656" s="97" t="str">
        <f t="shared" si="1275"/>
        <v/>
      </c>
      <c r="ES656" s="993"/>
      <c r="ET656" s="335"/>
      <c r="EU656" s="97" t="str">
        <f t="shared" si="1276"/>
        <v/>
      </c>
      <c r="EV656" s="334"/>
      <c r="EW656" s="335"/>
      <c r="EX656" s="335"/>
      <c r="EY656" s="97"/>
      <c r="EZ656" s="334"/>
      <c r="FA656" s="335"/>
      <c r="FB656" s="335"/>
      <c r="FC656" s="97"/>
      <c r="FD656" s="334"/>
      <c r="FE656" s="335"/>
      <c r="FF656" s="335"/>
      <c r="FG656" s="97"/>
      <c r="FH656" s="334"/>
      <c r="FI656" s="335"/>
      <c r="FJ656" s="335"/>
      <c r="FK656" s="97" t="str">
        <f t="shared" si="1277"/>
        <v/>
      </c>
      <c r="FL656" s="993"/>
      <c r="FM656" s="335"/>
      <c r="FN656" s="97" t="str">
        <f t="shared" si="1278"/>
        <v/>
      </c>
      <c r="FO656" s="334"/>
      <c r="FP656" s="335"/>
      <c r="FQ656" s="97"/>
      <c r="FR656" s="334"/>
      <c r="FS656" s="335"/>
      <c r="FT656" s="97"/>
      <c r="FU656" s="334"/>
      <c r="FV656" s="335"/>
      <c r="FW656" s="97"/>
      <c r="FX656" s="334"/>
      <c r="FY656" s="335"/>
      <c r="FZ656" s="97" t="str">
        <f t="shared" si="1279"/>
        <v/>
      </c>
      <c r="GA656" s="993"/>
      <c r="GB656" s="335"/>
      <c r="GC656" s="510" t="str">
        <f t="shared" si="1280"/>
        <v/>
      </c>
      <c r="GD656" s="336"/>
      <c r="GE656" s="337"/>
      <c r="GF656" s="337"/>
      <c r="GG656" s="337"/>
      <c r="GH656" s="337"/>
      <c r="GI656" s="510"/>
      <c r="GJ656" s="336"/>
      <c r="GK656" s="337"/>
      <c r="GL656" s="337"/>
      <c r="GM656" s="337"/>
      <c r="GN656" s="337"/>
      <c r="GO656" s="510"/>
      <c r="GP656" s="336"/>
      <c r="GQ656" s="337"/>
      <c r="GR656" s="337"/>
      <c r="GS656" s="337"/>
      <c r="GT656" s="337"/>
      <c r="GU656" s="510"/>
      <c r="GV656" s="336"/>
      <c r="GW656" s="337"/>
      <c r="GX656" s="337"/>
      <c r="GY656" s="337"/>
      <c r="GZ656" s="336"/>
      <c r="HA656" s="510" t="str">
        <f t="shared" si="1281"/>
        <v/>
      </c>
      <c r="HB656" s="994"/>
      <c r="HC656" s="337"/>
      <c r="HD656" s="510" t="str">
        <f t="shared" si="1282"/>
        <v/>
      </c>
      <c r="HE656" s="336"/>
      <c r="HF656" s="337"/>
      <c r="HG656" s="337"/>
      <c r="HH656" s="336"/>
      <c r="HI656" s="510"/>
      <c r="HJ656" s="336"/>
      <c r="HK656" s="337"/>
      <c r="HL656" s="337"/>
      <c r="HM656" s="336"/>
      <c r="HN656" s="510"/>
      <c r="HO656" s="336"/>
      <c r="HP656" s="337"/>
      <c r="HQ656" s="337"/>
      <c r="HR656" s="337"/>
      <c r="HS656" s="510"/>
      <c r="HT656" s="336"/>
      <c r="HU656" s="337"/>
      <c r="HV656" s="337"/>
      <c r="HW656" s="337"/>
      <c r="HX656" s="97" t="str">
        <f t="shared" si="1283"/>
        <v/>
      </c>
      <c r="HY656" s="994"/>
      <c r="HZ656" s="337"/>
      <c r="IA656" s="510" t="str">
        <f t="shared" si="1284"/>
        <v/>
      </c>
      <c r="IB656" s="336"/>
      <c r="IC656" s="337"/>
      <c r="ID656" s="337"/>
      <c r="IE656" s="510"/>
      <c r="IF656" s="336"/>
      <c r="IG656" s="337"/>
      <c r="IH656" s="337"/>
      <c r="II656" s="510"/>
      <c r="IJ656" s="336"/>
      <c r="IK656" s="337"/>
      <c r="IL656" s="337"/>
      <c r="IM656" s="510"/>
      <c r="IN656" s="336"/>
      <c r="IO656" s="337"/>
      <c r="IP656" s="337"/>
      <c r="IQ656" s="97" t="str">
        <f t="shared" si="1285"/>
        <v/>
      </c>
      <c r="IR656" s="994"/>
      <c r="IS656" s="337"/>
      <c r="IT656" s="337"/>
      <c r="IU656" s="337"/>
      <c r="IV656" s="510" t="str">
        <f t="shared" si="1286"/>
        <v/>
      </c>
      <c r="IW656" s="995"/>
    </row>
    <row r="657" spans="1:257" x14ac:dyDescent="0.25">
      <c r="A657" s="996"/>
      <c r="B657" s="507">
        <v>10</v>
      </c>
      <c r="C657" s="97" t="str">
        <f>IF(Proponentes!B648&gt;0,Proponentes!B648,"")</f>
        <v/>
      </c>
      <c r="D657" s="335"/>
      <c r="E657" s="335"/>
      <c r="F657" s="334"/>
      <c r="G657" s="335"/>
      <c r="H657" s="335"/>
      <c r="I657" s="335"/>
      <c r="J657" s="335"/>
      <c r="K657" s="335"/>
      <c r="L657" s="335"/>
      <c r="M657" s="334"/>
      <c r="N657" s="335"/>
      <c r="O657" s="335"/>
      <c r="P657" s="335"/>
      <c r="Q657" s="335"/>
      <c r="R657" s="335"/>
      <c r="S657" s="335"/>
      <c r="T657" s="334"/>
      <c r="U657" s="335"/>
      <c r="V657" s="335"/>
      <c r="W657" s="335"/>
      <c r="X657" s="335"/>
      <c r="Y657" s="335"/>
      <c r="Z657" s="335"/>
      <c r="AA657" s="334"/>
      <c r="AB657" s="335"/>
      <c r="AC657" s="335"/>
      <c r="AD657" s="335"/>
      <c r="AE657" s="335"/>
      <c r="AF657" s="335"/>
      <c r="AG657" s="97" t="str">
        <f t="shared" si="1262"/>
        <v/>
      </c>
      <c r="AH657" s="993"/>
      <c r="AI657" s="335"/>
      <c r="AJ657" s="335" t="str">
        <f t="shared" si="1263"/>
        <v/>
      </c>
      <c r="AK657" s="335"/>
      <c r="AL657" s="334"/>
      <c r="AM657" s="335"/>
      <c r="AN657" s="335"/>
      <c r="AO657" s="335"/>
      <c r="AP657" s="335"/>
      <c r="AQ657" s="335"/>
      <c r="AR657" s="335"/>
      <c r="AS657" s="334"/>
      <c r="AT657" s="335"/>
      <c r="AU657" s="335"/>
      <c r="AV657" s="335"/>
      <c r="AW657" s="335"/>
      <c r="AX657" s="335"/>
      <c r="AY657" s="335"/>
      <c r="AZ657" s="334"/>
      <c r="BA657" s="335"/>
      <c r="BB657" s="335"/>
      <c r="BC657" s="335"/>
      <c r="BD657" s="335"/>
      <c r="BE657" s="335"/>
      <c r="BF657" s="335"/>
      <c r="BG657" s="334"/>
      <c r="BH657" s="335"/>
      <c r="BI657" s="335"/>
      <c r="BJ657" s="335"/>
      <c r="BK657" s="335"/>
      <c r="BL657" s="97" t="str">
        <f t="shared" si="1186"/>
        <v/>
      </c>
      <c r="BM657" s="993"/>
      <c r="BN657" s="335" t="str">
        <f t="shared" si="1265"/>
        <v/>
      </c>
      <c r="BO657" s="334"/>
      <c r="BP657" s="335"/>
      <c r="BQ657" s="335"/>
      <c r="BR657" s="335"/>
      <c r="BS657" s="335" t="str">
        <f t="shared" si="1266"/>
        <v/>
      </c>
      <c r="BT657" s="334"/>
      <c r="BU657" s="335"/>
      <c r="BV657" s="335"/>
      <c r="BW657" s="335"/>
      <c r="BX657" s="335" t="str">
        <f t="shared" si="1267"/>
        <v/>
      </c>
      <c r="BY657" s="334"/>
      <c r="BZ657" s="335"/>
      <c r="CA657" s="335"/>
      <c r="CB657" s="335"/>
      <c r="CC657" s="335" t="str">
        <f t="shared" si="1268"/>
        <v/>
      </c>
      <c r="CD657" s="334"/>
      <c r="CE657" s="335"/>
      <c r="CF657" s="335"/>
      <c r="CG657" s="335"/>
      <c r="CH657" s="997"/>
      <c r="CI657" s="97" t="str">
        <f t="shared" si="1269"/>
        <v/>
      </c>
      <c r="CJ657" s="998"/>
      <c r="CK657" s="335"/>
      <c r="CL657" s="97" t="str">
        <f t="shared" si="1270"/>
        <v/>
      </c>
      <c r="CM657" s="334"/>
      <c r="CN657" s="335"/>
      <c r="CO657" s="335"/>
      <c r="CP657" s="335"/>
      <c r="CQ657" s="97"/>
      <c r="CR657" s="334"/>
      <c r="CS657" s="335"/>
      <c r="CT657" s="335"/>
      <c r="CU657" s="335"/>
      <c r="CV657" s="97"/>
      <c r="CW657" s="334"/>
      <c r="CX657" s="335"/>
      <c r="CY657" s="335"/>
      <c r="CZ657" s="335"/>
      <c r="DA657" s="97"/>
      <c r="DB657" s="334"/>
      <c r="DC657" s="335"/>
      <c r="DD657" s="335"/>
      <c r="DE657" s="335"/>
      <c r="DF657" s="97" t="str">
        <f t="shared" si="1271"/>
        <v/>
      </c>
      <c r="DG657" s="993"/>
      <c r="DH657" s="335"/>
      <c r="DI657" s="97" t="str">
        <f t="shared" si="1194"/>
        <v/>
      </c>
      <c r="DJ657" s="334"/>
      <c r="DK657" s="335"/>
      <c r="DL657" s="335"/>
      <c r="DM657" s="97"/>
      <c r="DN657" s="334"/>
      <c r="DO657" s="335"/>
      <c r="DP657" s="335"/>
      <c r="DQ657" s="97"/>
      <c r="DR657" s="334"/>
      <c r="DS657" s="335"/>
      <c r="DT657" s="335"/>
      <c r="DU657" s="97"/>
      <c r="DV657" s="334"/>
      <c r="DW657" s="335"/>
      <c r="DX657" s="335"/>
      <c r="DY657" s="97" t="str">
        <f t="shared" si="1273"/>
        <v/>
      </c>
      <c r="DZ657" s="998"/>
      <c r="EA657" s="335"/>
      <c r="EB657" s="97" t="str">
        <f t="shared" si="1274"/>
        <v/>
      </c>
      <c r="EC657" s="334"/>
      <c r="ED657" s="335"/>
      <c r="EE657" s="335"/>
      <c r="EF657" s="97"/>
      <c r="EG657" s="334"/>
      <c r="EH657" s="335"/>
      <c r="EI657" s="335"/>
      <c r="EJ657" s="97"/>
      <c r="EK657" s="334"/>
      <c r="EL657" s="335"/>
      <c r="EM657" s="335"/>
      <c r="EN657" s="97"/>
      <c r="EO657" s="334"/>
      <c r="EP657" s="335"/>
      <c r="EQ657" s="335"/>
      <c r="ER657" s="97" t="str">
        <f t="shared" si="1275"/>
        <v/>
      </c>
      <c r="ES657" s="993"/>
      <c r="ET657" s="335"/>
      <c r="EU657" s="97" t="str">
        <f t="shared" si="1276"/>
        <v/>
      </c>
      <c r="EV657" s="334"/>
      <c r="EW657" s="335"/>
      <c r="EX657" s="335"/>
      <c r="EY657" s="97"/>
      <c r="EZ657" s="334"/>
      <c r="FA657" s="335"/>
      <c r="FB657" s="335"/>
      <c r="FC657" s="97"/>
      <c r="FD657" s="334"/>
      <c r="FE657" s="335"/>
      <c r="FF657" s="335"/>
      <c r="FG657" s="97"/>
      <c r="FH657" s="334"/>
      <c r="FI657" s="335"/>
      <c r="FJ657" s="335"/>
      <c r="FK657" s="97" t="str">
        <f t="shared" si="1277"/>
        <v/>
      </c>
      <c r="FL657" s="993"/>
      <c r="FM657" s="335"/>
      <c r="FN657" s="97" t="str">
        <f t="shared" si="1278"/>
        <v/>
      </c>
      <c r="FO657" s="334"/>
      <c r="FP657" s="335"/>
      <c r="FQ657" s="97"/>
      <c r="FR657" s="334"/>
      <c r="FS657" s="335"/>
      <c r="FT657" s="97"/>
      <c r="FU657" s="334"/>
      <c r="FV657" s="335"/>
      <c r="FW657" s="97"/>
      <c r="FX657" s="334"/>
      <c r="FY657" s="335"/>
      <c r="FZ657" s="97" t="str">
        <f t="shared" si="1279"/>
        <v/>
      </c>
      <c r="GA657" s="993"/>
      <c r="GB657" s="335"/>
      <c r="GC657" s="510" t="str">
        <f t="shared" si="1280"/>
        <v/>
      </c>
      <c r="GD657" s="336"/>
      <c r="GE657" s="337"/>
      <c r="GF657" s="337"/>
      <c r="GG657" s="337"/>
      <c r="GH657" s="337"/>
      <c r="GI657" s="510"/>
      <c r="GJ657" s="336"/>
      <c r="GK657" s="337"/>
      <c r="GL657" s="337"/>
      <c r="GM657" s="337"/>
      <c r="GN657" s="337"/>
      <c r="GO657" s="510"/>
      <c r="GP657" s="336"/>
      <c r="GQ657" s="337"/>
      <c r="GR657" s="337"/>
      <c r="GS657" s="337"/>
      <c r="GT657" s="337"/>
      <c r="GU657" s="510"/>
      <c r="GV657" s="336"/>
      <c r="GW657" s="337"/>
      <c r="GX657" s="337"/>
      <c r="GY657" s="337"/>
      <c r="GZ657" s="336"/>
      <c r="HA657" s="510" t="str">
        <f t="shared" si="1281"/>
        <v/>
      </c>
      <c r="HB657" s="994"/>
      <c r="HC657" s="337"/>
      <c r="HD657" s="510" t="str">
        <f t="shared" si="1282"/>
        <v/>
      </c>
      <c r="HE657" s="336"/>
      <c r="HF657" s="337"/>
      <c r="HG657" s="337"/>
      <c r="HH657" s="336"/>
      <c r="HI657" s="510"/>
      <c r="HJ657" s="336"/>
      <c r="HK657" s="337"/>
      <c r="HL657" s="337"/>
      <c r="HM657" s="336"/>
      <c r="HN657" s="510"/>
      <c r="HO657" s="336"/>
      <c r="HP657" s="337"/>
      <c r="HQ657" s="337"/>
      <c r="HR657" s="337"/>
      <c r="HS657" s="510"/>
      <c r="HT657" s="336"/>
      <c r="HU657" s="337"/>
      <c r="HV657" s="337"/>
      <c r="HW657" s="337"/>
      <c r="HX657" s="97" t="str">
        <f t="shared" si="1283"/>
        <v/>
      </c>
      <c r="HY657" s="994"/>
      <c r="HZ657" s="337"/>
      <c r="IA657" s="510" t="str">
        <f t="shared" si="1284"/>
        <v/>
      </c>
      <c r="IB657" s="336"/>
      <c r="IC657" s="337"/>
      <c r="ID657" s="337"/>
      <c r="IE657" s="510"/>
      <c r="IF657" s="336"/>
      <c r="IG657" s="337"/>
      <c r="IH657" s="337"/>
      <c r="II657" s="510"/>
      <c r="IJ657" s="336"/>
      <c r="IK657" s="337"/>
      <c r="IL657" s="337"/>
      <c r="IM657" s="510"/>
      <c r="IN657" s="336"/>
      <c r="IO657" s="337"/>
      <c r="IP657" s="337"/>
      <c r="IQ657" s="97" t="str">
        <f t="shared" si="1285"/>
        <v/>
      </c>
      <c r="IR657" s="994"/>
      <c r="IS657" s="337"/>
      <c r="IT657" s="337"/>
      <c r="IU657" s="337"/>
      <c r="IV657" s="510" t="str">
        <f t="shared" si="1286"/>
        <v/>
      </c>
      <c r="IW657" s="995"/>
    </row>
    <row r="658" spans="1:257" x14ac:dyDescent="0.25">
      <c r="A658" s="996"/>
      <c r="B658" s="507">
        <v>11</v>
      </c>
      <c r="C658" s="97" t="str">
        <f>IF(Proponentes!B649&gt;0,Proponentes!B649,"")</f>
        <v/>
      </c>
      <c r="D658" s="335"/>
      <c r="E658" s="335"/>
      <c r="F658" s="334"/>
      <c r="G658" s="335"/>
      <c r="H658" s="335"/>
      <c r="I658" s="335"/>
      <c r="J658" s="335"/>
      <c r="K658" s="335"/>
      <c r="L658" s="335"/>
      <c r="M658" s="334"/>
      <c r="N658" s="335"/>
      <c r="O658" s="335"/>
      <c r="P658" s="335"/>
      <c r="Q658" s="335"/>
      <c r="R658" s="335"/>
      <c r="S658" s="335"/>
      <c r="T658" s="334"/>
      <c r="U658" s="335"/>
      <c r="V658" s="335"/>
      <c r="W658" s="335"/>
      <c r="X658" s="335"/>
      <c r="Y658" s="335"/>
      <c r="Z658" s="335"/>
      <c r="AA658" s="334"/>
      <c r="AB658" s="335"/>
      <c r="AC658" s="335"/>
      <c r="AD658" s="335"/>
      <c r="AE658" s="335"/>
      <c r="AF658" s="335"/>
      <c r="AG658" s="97" t="str">
        <f t="shared" si="1262"/>
        <v/>
      </c>
      <c r="AH658" s="993"/>
      <c r="AI658" s="335"/>
      <c r="AJ658" s="335" t="str">
        <f t="shared" si="1263"/>
        <v/>
      </c>
      <c r="AK658" s="335"/>
      <c r="AL658" s="334"/>
      <c r="AM658" s="335"/>
      <c r="AN658" s="335"/>
      <c r="AO658" s="335"/>
      <c r="AP658" s="335"/>
      <c r="AQ658" s="335"/>
      <c r="AR658" s="335"/>
      <c r="AS658" s="334"/>
      <c r="AT658" s="335"/>
      <c r="AU658" s="335"/>
      <c r="AV658" s="335"/>
      <c r="AW658" s="335"/>
      <c r="AX658" s="335"/>
      <c r="AY658" s="335"/>
      <c r="AZ658" s="334"/>
      <c r="BA658" s="335"/>
      <c r="BB658" s="335"/>
      <c r="BC658" s="335"/>
      <c r="BD658" s="335"/>
      <c r="BE658" s="335"/>
      <c r="BF658" s="335"/>
      <c r="BG658" s="334"/>
      <c r="BH658" s="335"/>
      <c r="BI658" s="335"/>
      <c r="BJ658" s="335"/>
      <c r="BK658" s="335"/>
      <c r="BL658" s="97" t="str">
        <f t="shared" si="1186"/>
        <v/>
      </c>
      <c r="BM658" s="993"/>
      <c r="BN658" s="335" t="str">
        <f t="shared" si="1265"/>
        <v/>
      </c>
      <c r="BO658" s="334"/>
      <c r="BP658" s="335"/>
      <c r="BQ658" s="335"/>
      <c r="BR658" s="335"/>
      <c r="BS658" s="335" t="str">
        <f t="shared" si="1266"/>
        <v/>
      </c>
      <c r="BT658" s="334"/>
      <c r="BU658" s="335"/>
      <c r="BV658" s="335"/>
      <c r="BW658" s="335"/>
      <c r="BX658" s="335" t="str">
        <f t="shared" si="1267"/>
        <v/>
      </c>
      <c r="BY658" s="334"/>
      <c r="BZ658" s="335"/>
      <c r="CA658" s="335"/>
      <c r="CB658" s="335"/>
      <c r="CC658" s="335" t="str">
        <f t="shared" si="1268"/>
        <v/>
      </c>
      <c r="CD658" s="334"/>
      <c r="CE658" s="335"/>
      <c r="CF658" s="335"/>
      <c r="CG658" s="335"/>
      <c r="CH658" s="997"/>
      <c r="CI658" s="97" t="str">
        <f t="shared" si="1269"/>
        <v/>
      </c>
      <c r="CJ658" s="998"/>
      <c r="CK658" s="335"/>
      <c r="CL658" s="97" t="str">
        <f t="shared" si="1270"/>
        <v/>
      </c>
      <c r="CM658" s="334"/>
      <c r="CN658" s="335"/>
      <c r="CO658" s="335"/>
      <c r="CP658" s="335"/>
      <c r="CQ658" s="97"/>
      <c r="CR658" s="334"/>
      <c r="CS658" s="335"/>
      <c r="CT658" s="335"/>
      <c r="CU658" s="335"/>
      <c r="CV658" s="97"/>
      <c r="CW658" s="334"/>
      <c r="CX658" s="335"/>
      <c r="CY658" s="335"/>
      <c r="CZ658" s="335"/>
      <c r="DA658" s="97"/>
      <c r="DB658" s="334"/>
      <c r="DC658" s="335"/>
      <c r="DD658" s="335"/>
      <c r="DE658" s="335"/>
      <c r="DF658" s="97" t="str">
        <f t="shared" si="1271"/>
        <v/>
      </c>
      <c r="DG658" s="993"/>
      <c r="DH658" s="335"/>
      <c r="DI658" s="97" t="str">
        <f t="shared" si="1194"/>
        <v/>
      </c>
      <c r="DJ658" s="334"/>
      <c r="DK658" s="335"/>
      <c r="DL658" s="335"/>
      <c r="DM658" s="97"/>
      <c r="DN658" s="334"/>
      <c r="DO658" s="335"/>
      <c r="DP658" s="335"/>
      <c r="DQ658" s="97"/>
      <c r="DR658" s="334"/>
      <c r="DS658" s="335"/>
      <c r="DT658" s="335"/>
      <c r="DU658" s="97"/>
      <c r="DV658" s="334"/>
      <c r="DW658" s="335"/>
      <c r="DX658" s="335"/>
      <c r="DY658" s="97"/>
      <c r="DZ658" s="998"/>
      <c r="EA658" s="335"/>
      <c r="EB658" s="97" t="str">
        <f t="shared" si="1274"/>
        <v/>
      </c>
      <c r="EC658" s="334"/>
      <c r="ED658" s="335"/>
      <c r="EE658" s="335"/>
      <c r="EF658" s="97"/>
      <c r="EG658" s="334"/>
      <c r="EH658" s="335"/>
      <c r="EI658" s="335"/>
      <c r="EJ658" s="97"/>
      <c r="EK658" s="334"/>
      <c r="EL658" s="335"/>
      <c r="EM658" s="335"/>
      <c r="EN658" s="97"/>
      <c r="EO658" s="334"/>
      <c r="EP658" s="335"/>
      <c r="EQ658" s="335"/>
      <c r="ER658" s="97" t="str">
        <f t="shared" si="1275"/>
        <v/>
      </c>
      <c r="ES658" s="993"/>
      <c r="ET658" s="335"/>
      <c r="EU658" s="97" t="str">
        <f t="shared" si="1276"/>
        <v/>
      </c>
      <c r="EV658" s="334"/>
      <c r="EW658" s="335"/>
      <c r="EX658" s="335"/>
      <c r="EY658" s="97"/>
      <c r="EZ658" s="334"/>
      <c r="FA658" s="335"/>
      <c r="FB658" s="335"/>
      <c r="FC658" s="97"/>
      <c r="FD658" s="334"/>
      <c r="FE658" s="335"/>
      <c r="FF658" s="335"/>
      <c r="FG658" s="97"/>
      <c r="FH658" s="334"/>
      <c r="FI658" s="335"/>
      <c r="FJ658" s="335"/>
      <c r="FK658" s="97" t="str">
        <f t="shared" si="1277"/>
        <v/>
      </c>
      <c r="FL658" s="993"/>
      <c r="FM658" s="335"/>
      <c r="FN658" s="97" t="str">
        <f t="shared" si="1278"/>
        <v/>
      </c>
      <c r="FO658" s="334"/>
      <c r="FP658" s="335"/>
      <c r="FQ658" s="97"/>
      <c r="FR658" s="334"/>
      <c r="FS658" s="335"/>
      <c r="FT658" s="97"/>
      <c r="FU658" s="334"/>
      <c r="FV658" s="335"/>
      <c r="FW658" s="97"/>
      <c r="FX658" s="334"/>
      <c r="FY658" s="335"/>
      <c r="FZ658" s="97" t="str">
        <f t="shared" si="1279"/>
        <v/>
      </c>
      <c r="GA658" s="993"/>
      <c r="GB658" s="335"/>
      <c r="GC658" s="510" t="str">
        <f t="shared" si="1280"/>
        <v/>
      </c>
      <c r="GD658" s="336"/>
      <c r="GE658" s="337"/>
      <c r="GF658" s="337"/>
      <c r="GG658" s="337"/>
      <c r="GH658" s="337"/>
      <c r="GI658" s="510"/>
      <c r="GJ658" s="336"/>
      <c r="GK658" s="337"/>
      <c r="GL658" s="337"/>
      <c r="GM658" s="337"/>
      <c r="GN658" s="337"/>
      <c r="GO658" s="510"/>
      <c r="GP658" s="336"/>
      <c r="GQ658" s="337"/>
      <c r="GR658" s="337"/>
      <c r="GS658" s="337"/>
      <c r="GT658" s="337"/>
      <c r="GU658" s="510"/>
      <c r="GV658" s="336"/>
      <c r="GW658" s="337"/>
      <c r="GX658" s="337"/>
      <c r="GY658" s="337"/>
      <c r="GZ658" s="336"/>
      <c r="HA658" s="510" t="str">
        <f t="shared" si="1281"/>
        <v/>
      </c>
      <c r="HB658" s="994"/>
      <c r="HC658" s="337"/>
      <c r="HD658" s="510" t="str">
        <f t="shared" si="1282"/>
        <v/>
      </c>
      <c r="HE658" s="336"/>
      <c r="HF658" s="337"/>
      <c r="HG658" s="337"/>
      <c r="HH658" s="336"/>
      <c r="HI658" s="510"/>
      <c r="HJ658" s="336"/>
      <c r="HK658" s="337"/>
      <c r="HL658" s="337"/>
      <c r="HM658" s="336"/>
      <c r="HN658" s="510"/>
      <c r="HO658" s="336"/>
      <c r="HP658" s="337"/>
      <c r="HQ658" s="337"/>
      <c r="HR658" s="337"/>
      <c r="HS658" s="510"/>
      <c r="HT658" s="336"/>
      <c r="HU658" s="337"/>
      <c r="HV658" s="337"/>
      <c r="HW658" s="337"/>
      <c r="HX658" s="97" t="str">
        <f t="shared" si="1283"/>
        <v/>
      </c>
      <c r="HY658" s="994"/>
      <c r="HZ658" s="337"/>
      <c r="IA658" s="510" t="str">
        <f t="shared" si="1284"/>
        <v/>
      </c>
      <c r="IB658" s="336"/>
      <c r="IC658" s="337"/>
      <c r="ID658" s="337"/>
      <c r="IE658" s="510"/>
      <c r="IF658" s="336"/>
      <c r="IG658" s="337"/>
      <c r="IH658" s="337"/>
      <c r="II658" s="510"/>
      <c r="IJ658" s="336"/>
      <c r="IK658" s="337"/>
      <c r="IL658" s="337"/>
      <c r="IM658" s="510"/>
      <c r="IN658" s="336"/>
      <c r="IO658" s="337"/>
      <c r="IP658" s="337"/>
      <c r="IQ658" s="97" t="str">
        <f t="shared" si="1285"/>
        <v/>
      </c>
      <c r="IR658" s="994"/>
      <c r="IS658" s="337"/>
      <c r="IT658" s="337"/>
      <c r="IU658" s="337"/>
      <c r="IV658" s="510" t="str">
        <f t="shared" si="1286"/>
        <v/>
      </c>
      <c r="IW658" s="995"/>
    </row>
    <row r="659" spans="1:257" x14ac:dyDescent="0.25">
      <c r="A659" s="996"/>
      <c r="B659" s="507">
        <v>12</v>
      </c>
      <c r="C659" s="97" t="str">
        <f>IF(Proponentes!B650&gt;0,Proponentes!B650,"")</f>
        <v/>
      </c>
      <c r="D659" s="335"/>
      <c r="E659" s="335"/>
      <c r="F659" s="334"/>
      <c r="G659" s="335"/>
      <c r="H659" s="335"/>
      <c r="I659" s="335"/>
      <c r="J659" s="335"/>
      <c r="K659" s="335"/>
      <c r="L659" s="335"/>
      <c r="M659" s="334"/>
      <c r="N659" s="335"/>
      <c r="O659" s="335"/>
      <c r="P659" s="335"/>
      <c r="Q659" s="335"/>
      <c r="R659" s="335"/>
      <c r="S659" s="335"/>
      <c r="T659" s="334"/>
      <c r="U659" s="335"/>
      <c r="V659" s="335"/>
      <c r="W659" s="335"/>
      <c r="X659" s="335"/>
      <c r="Y659" s="335"/>
      <c r="Z659" s="335"/>
      <c r="AA659" s="334"/>
      <c r="AB659" s="335"/>
      <c r="AC659" s="335"/>
      <c r="AD659" s="335"/>
      <c r="AE659" s="335"/>
      <c r="AF659" s="335"/>
      <c r="AG659" s="97" t="str">
        <f t="shared" si="1262"/>
        <v/>
      </c>
      <c r="AH659" s="993"/>
      <c r="AI659" s="335"/>
      <c r="AJ659" s="335" t="str">
        <f t="shared" si="1263"/>
        <v/>
      </c>
      <c r="AK659" s="335"/>
      <c r="AL659" s="334"/>
      <c r="AM659" s="335"/>
      <c r="AN659" s="335"/>
      <c r="AO659" s="335"/>
      <c r="AP659" s="335"/>
      <c r="AQ659" s="335"/>
      <c r="AR659" s="335"/>
      <c r="AS659" s="334"/>
      <c r="AT659" s="335"/>
      <c r="AU659" s="335"/>
      <c r="AV659" s="335"/>
      <c r="AW659" s="335"/>
      <c r="AX659" s="335"/>
      <c r="AY659" s="335"/>
      <c r="AZ659" s="334"/>
      <c r="BA659" s="335"/>
      <c r="BB659" s="335"/>
      <c r="BC659" s="335"/>
      <c r="BD659" s="335"/>
      <c r="BE659" s="335"/>
      <c r="BF659" s="335"/>
      <c r="BG659" s="334"/>
      <c r="BH659" s="335"/>
      <c r="BI659" s="335"/>
      <c r="BJ659" s="335"/>
      <c r="BK659" s="335"/>
      <c r="BL659" s="97" t="str">
        <f t="shared" si="1186"/>
        <v/>
      </c>
      <c r="BM659" s="993"/>
      <c r="BN659" s="335" t="str">
        <f t="shared" si="1265"/>
        <v/>
      </c>
      <c r="BO659" s="334"/>
      <c r="BP659" s="335"/>
      <c r="BQ659" s="335"/>
      <c r="BR659" s="335"/>
      <c r="BS659" s="335" t="str">
        <f t="shared" si="1266"/>
        <v/>
      </c>
      <c r="BT659" s="334"/>
      <c r="BU659" s="335"/>
      <c r="BV659" s="335"/>
      <c r="BW659" s="335"/>
      <c r="BX659" s="335" t="str">
        <f t="shared" si="1267"/>
        <v/>
      </c>
      <c r="BY659" s="334"/>
      <c r="BZ659" s="335"/>
      <c r="CA659" s="335"/>
      <c r="CB659" s="335"/>
      <c r="CC659" s="335" t="str">
        <f t="shared" si="1268"/>
        <v/>
      </c>
      <c r="CD659" s="334"/>
      <c r="CE659" s="335"/>
      <c r="CF659" s="335"/>
      <c r="CG659" s="335"/>
      <c r="CH659" s="997"/>
      <c r="CI659" s="97" t="str">
        <f t="shared" si="1269"/>
        <v/>
      </c>
      <c r="CJ659" s="998"/>
      <c r="CK659" s="335"/>
      <c r="CL659" s="97" t="str">
        <f t="shared" si="1270"/>
        <v/>
      </c>
      <c r="CM659" s="334"/>
      <c r="CN659" s="335"/>
      <c r="CO659" s="335"/>
      <c r="CP659" s="335"/>
      <c r="CQ659" s="97"/>
      <c r="CR659" s="334"/>
      <c r="CS659" s="335"/>
      <c r="CT659" s="335"/>
      <c r="CU659" s="335"/>
      <c r="CV659" s="97"/>
      <c r="CW659" s="334"/>
      <c r="CX659" s="335"/>
      <c r="CY659" s="335"/>
      <c r="CZ659" s="335"/>
      <c r="DA659" s="97"/>
      <c r="DB659" s="334"/>
      <c r="DC659" s="335"/>
      <c r="DD659" s="335"/>
      <c r="DE659" s="335"/>
      <c r="DF659" s="97" t="str">
        <f t="shared" si="1271"/>
        <v/>
      </c>
      <c r="DG659" s="993"/>
      <c r="DH659" s="335"/>
      <c r="DI659" s="97" t="str">
        <f t="shared" si="1194"/>
        <v/>
      </c>
      <c r="DJ659" s="334"/>
      <c r="DK659" s="335"/>
      <c r="DL659" s="335"/>
      <c r="DM659" s="97"/>
      <c r="DN659" s="334"/>
      <c r="DO659" s="335"/>
      <c r="DP659" s="335"/>
      <c r="DQ659" s="97"/>
      <c r="DR659" s="334"/>
      <c r="DS659" s="335"/>
      <c r="DT659" s="335"/>
      <c r="DU659" s="97"/>
      <c r="DV659" s="334"/>
      <c r="DW659" s="335"/>
      <c r="DX659" s="335"/>
      <c r="DY659" s="97" t="str">
        <f t="shared" ref="DY659" si="1287">IF(DI659="","",IF(DL659=0,IF(DP659=0,IF(DT659=0,IF(DX659=0,"CUMPLE","NO CUMPLE"),"NO CUMPLE"),"NO CUMPLE"),"NO CUMPLE"))</f>
        <v/>
      </c>
      <c r="DZ659" s="998"/>
      <c r="EA659" s="335"/>
      <c r="EB659" s="97" t="str">
        <f t="shared" si="1274"/>
        <v/>
      </c>
      <c r="EC659" s="334"/>
      <c r="ED659" s="335"/>
      <c r="EE659" s="335"/>
      <c r="EF659" s="97"/>
      <c r="EG659" s="334"/>
      <c r="EH659" s="335"/>
      <c r="EI659" s="335"/>
      <c r="EJ659" s="97"/>
      <c r="EK659" s="334"/>
      <c r="EL659" s="335"/>
      <c r="EM659" s="335"/>
      <c r="EN659" s="97"/>
      <c r="EO659" s="334"/>
      <c r="EP659" s="335"/>
      <c r="EQ659" s="335"/>
      <c r="ER659" s="97" t="str">
        <f t="shared" si="1275"/>
        <v/>
      </c>
      <c r="ES659" s="993"/>
      <c r="ET659" s="335"/>
      <c r="EU659" s="97" t="str">
        <f t="shared" si="1276"/>
        <v/>
      </c>
      <c r="EV659" s="334"/>
      <c r="EW659" s="335"/>
      <c r="EX659" s="335"/>
      <c r="EY659" s="97"/>
      <c r="EZ659" s="334"/>
      <c r="FA659" s="335"/>
      <c r="FB659" s="335"/>
      <c r="FC659" s="97"/>
      <c r="FD659" s="334"/>
      <c r="FE659" s="335"/>
      <c r="FF659" s="335"/>
      <c r="FG659" s="97"/>
      <c r="FH659" s="334"/>
      <c r="FI659" s="335"/>
      <c r="FJ659" s="335"/>
      <c r="FK659" s="97" t="str">
        <f t="shared" si="1277"/>
        <v/>
      </c>
      <c r="FL659" s="993"/>
      <c r="FM659" s="335"/>
      <c r="FN659" s="97" t="str">
        <f t="shared" si="1278"/>
        <v/>
      </c>
      <c r="FO659" s="334"/>
      <c r="FP659" s="335"/>
      <c r="FQ659" s="97"/>
      <c r="FR659" s="334"/>
      <c r="FS659" s="335"/>
      <c r="FT659" s="97"/>
      <c r="FU659" s="334"/>
      <c r="FV659" s="335"/>
      <c r="FW659" s="97"/>
      <c r="FX659" s="334"/>
      <c r="FY659" s="335"/>
      <c r="FZ659" s="97" t="str">
        <f t="shared" si="1279"/>
        <v/>
      </c>
      <c r="GA659" s="993"/>
      <c r="GB659" s="335"/>
      <c r="GC659" s="510" t="str">
        <f t="shared" si="1280"/>
        <v/>
      </c>
      <c r="GD659" s="336"/>
      <c r="GE659" s="337"/>
      <c r="GF659" s="337"/>
      <c r="GG659" s="337"/>
      <c r="GH659" s="337"/>
      <c r="GI659" s="510"/>
      <c r="GJ659" s="336"/>
      <c r="GK659" s="337"/>
      <c r="GL659" s="337"/>
      <c r="GM659" s="337"/>
      <c r="GN659" s="337"/>
      <c r="GO659" s="510"/>
      <c r="GP659" s="336"/>
      <c r="GQ659" s="337"/>
      <c r="GR659" s="337"/>
      <c r="GS659" s="337"/>
      <c r="GT659" s="337"/>
      <c r="GU659" s="510"/>
      <c r="GV659" s="336"/>
      <c r="GW659" s="337"/>
      <c r="GX659" s="337"/>
      <c r="GY659" s="337"/>
      <c r="GZ659" s="336"/>
      <c r="HA659" s="510" t="str">
        <f t="shared" si="1281"/>
        <v/>
      </c>
      <c r="HB659" s="994"/>
      <c r="HC659" s="337"/>
      <c r="HD659" s="510" t="str">
        <f t="shared" si="1282"/>
        <v/>
      </c>
      <c r="HE659" s="336"/>
      <c r="HF659" s="337"/>
      <c r="HG659" s="337"/>
      <c r="HH659" s="336"/>
      <c r="HI659" s="510"/>
      <c r="HJ659" s="336"/>
      <c r="HK659" s="337"/>
      <c r="HL659" s="337"/>
      <c r="HM659" s="336"/>
      <c r="HN659" s="510"/>
      <c r="HO659" s="336"/>
      <c r="HP659" s="337"/>
      <c r="HQ659" s="337"/>
      <c r="HR659" s="337"/>
      <c r="HS659" s="510"/>
      <c r="HT659" s="336"/>
      <c r="HU659" s="337"/>
      <c r="HV659" s="337"/>
      <c r="HW659" s="337"/>
      <c r="HX659" s="97" t="str">
        <f t="shared" si="1283"/>
        <v/>
      </c>
      <c r="HY659" s="994"/>
      <c r="HZ659" s="337"/>
      <c r="IA659" s="510" t="str">
        <f t="shared" si="1284"/>
        <v/>
      </c>
      <c r="IB659" s="336"/>
      <c r="IC659" s="337"/>
      <c r="ID659" s="337"/>
      <c r="IE659" s="510"/>
      <c r="IF659" s="336"/>
      <c r="IG659" s="337"/>
      <c r="IH659" s="337"/>
      <c r="II659" s="510"/>
      <c r="IJ659" s="336"/>
      <c r="IK659" s="337"/>
      <c r="IL659" s="337"/>
      <c r="IM659" s="510"/>
      <c r="IN659" s="336"/>
      <c r="IO659" s="337"/>
      <c r="IP659" s="337"/>
      <c r="IQ659" s="97" t="str">
        <f t="shared" si="1285"/>
        <v/>
      </c>
      <c r="IR659" s="994"/>
      <c r="IS659" s="337"/>
      <c r="IT659" s="337"/>
      <c r="IU659" s="337"/>
      <c r="IV659" s="510" t="str">
        <f t="shared" si="1286"/>
        <v/>
      </c>
      <c r="IW659" s="995"/>
    </row>
    <row r="660" spans="1:257" x14ac:dyDescent="0.25">
      <c r="A660" s="548">
        <v>50</v>
      </c>
      <c r="B660" s="514"/>
      <c r="C660" s="514"/>
      <c r="D660" s="514"/>
      <c r="E660" s="514"/>
      <c r="F660" s="515"/>
      <c r="G660" s="514"/>
      <c r="H660" s="514"/>
      <c r="I660" s="514"/>
      <c r="J660" s="514"/>
      <c r="K660" s="514"/>
      <c r="L660" s="514"/>
      <c r="M660" s="514"/>
      <c r="N660" s="514"/>
      <c r="O660" s="514"/>
      <c r="P660" s="514"/>
      <c r="Q660" s="514"/>
      <c r="R660" s="514"/>
      <c r="S660" s="514"/>
      <c r="T660" s="514"/>
      <c r="U660" s="514"/>
      <c r="V660" s="514"/>
      <c r="W660" s="514"/>
      <c r="X660" s="514"/>
      <c r="Y660" s="514"/>
      <c r="Z660" s="514"/>
      <c r="AA660" s="514"/>
      <c r="AB660" s="514"/>
      <c r="AC660" s="514"/>
      <c r="AD660" s="514"/>
      <c r="AE660" s="514"/>
      <c r="AF660" s="514"/>
      <c r="AG660" s="514"/>
      <c r="AH660" s="514"/>
      <c r="AI660" s="514"/>
      <c r="AJ660" s="514"/>
      <c r="AK660" s="514"/>
      <c r="AL660" s="514"/>
      <c r="AM660" s="514"/>
      <c r="AN660" s="514"/>
      <c r="AO660" s="514"/>
      <c r="AP660" s="514"/>
      <c r="AQ660" s="514"/>
      <c r="AR660" s="514"/>
      <c r="AS660" s="514"/>
      <c r="AT660" s="514"/>
      <c r="AU660" s="514"/>
      <c r="AV660" s="514"/>
      <c r="AW660" s="514"/>
      <c r="AX660" s="514"/>
      <c r="AY660" s="514"/>
      <c r="AZ660" s="514"/>
      <c r="BA660" s="514"/>
      <c r="BB660" s="514"/>
      <c r="BC660" s="514"/>
      <c r="BD660" s="514"/>
      <c r="BE660" s="514"/>
      <c r="BF660" s="514"/>
      <c r="BG660" s="514"/>
      <c r="BH660" s="514"/>
      <c r="BI660" s="514"/>
      <c r="BJ660" s="514"/>
      <c r="BK660" s="514"/>
      <c r="BL660" s="514"/>
      <c r="BM660" s="514"/>
      <c r="BN660" s="514"/>
      <c r="BO660" s="514"/>
      <c r="BP660" s="514"/>
      <c r="BQ660" s="514"/>
      <c r="BR660" s="514"/>
      <c r="BS660" s="514"/>
      <c r="BT660" s="514"/>
      <c r="BU660" s="514"/>
      <c r="BV660" s="514"/>
      <c r="BW660" s="514"/>
      <c r="BX660" s="514"/>
      <c r="BY660" s="514"/>
      <c r="BZ660" s="514"/>
      <c r="CA660" s="514"/>
      <c r="CB660" s="514"/>
      <c r="CC660" s="514"/>
      <c r="CD660" s="514"/>
      <c r="CE660" s="514"/>
      <c r="CF660" s="514"/>
      <c r="CG660" s="514"/>
      <c r="CH660" s="516"/>
      <c r="CI660" s="514"/>
      <c r="CJ660" s="514"/>
      <c r="CK660" s="514"/>
      <c r="CL660" s="514"/>
      <c r="CM660" s="514"/>
      <c r="CN660" s="514"/>
      <c r="CO660" s="514"/>
      <c r="CP660" s="514"/>
      <c r="CQ660" s="514"/>
      <c r="CR660" s="514"/>
      <c r="CS660" s="514"/>
      <c r="CT660" s="514"/>
      <c r="CU660" s="514"/>
      <c r="CV660" s="514"/>
      <c r="CW660" s="514"/>
      <c r="CX660" s="514"/>
      <c r="CY660" s="514"/>
      <c r="CZ660" s="514"/>
      <c r="DA660" s="514"/>
      <c r="DB660" s="514"/>
      <c r="DC660" s="514"/>
      <c r="DD660" s="514"/>
      <c r="DE660" s="514"/>
      <c r="DF660" s="514"/>
      <c r="DG660" s="514"/>
      <c r="DH660" s="514"/>
      <c r="DI660" s="514"/>
      <c r="DJ660" s="514"/>
      <c r="DK660" s="514"/>
      <c r="DL660" s="514"/>
      <c r="DM660" s="514"/>
      <c r="DN660" s="514"/>
      <c r="DO660" s="514"/>
      <c r="DP660" s="514"/>
      <c r="DQ660" s="514"/>
      <c r="DR660" s="514"/>
      <c r="DS660" s="514"/>
      <c r="DT660" s="514"/>
      <c r="DU660" s="514"/>
      <c r="DV660" s="514"/>
      <c r="DW660" s="514"/>
      <c r="DX660" s="514"/>
      <c r="DY660" s="514"/>
      <c r="DZ660" s="514"/>
      <c r="EA660" s="514"/>
      <c r="EB660" s="514"/>
      <c r="EC660" s="514"/>
      <c r="ED660" s="514"/>
      <c r="EE660" s="514"/>
      <c r="EF660" s="514"/>
      <c r="EG660" s="514"/>
      <c r="EH660" s="514"/>
      <c r="EI660" s="514"/>
      <c r="EJ660" s="514"/>
      <c r="EK660" s="514"/>
      <c r="EL660" s="514"/>
      <c r="EM660" s="514"/>
      <c r="EN660" s="514"/>
      <c r="EO660" s="514"/>
      <c r="EP660" s="514"/>
      <c r="EQ660" s="514"/>
      <c r="ER660" s="514"/>
      <c r="ES660" s="514"/>
      <c r="ET660" s="514"/>
      <c r="EU660" s="514"/>
      <c r="EV660" s="514"/>
      <c r="EW660" s="514"/>
      <c r="EX660" s="514"/>
      <c r="EY660" s="514"/>
      <c r="EZ660" s="514"/>
      <c r="FA660" s="514"/>
      <c r="FB660" s="514"/>
      <c r="FC660" s="514"/>
      <c r="FD660" s="514"/>
      <c r="FE660" s="514"/>
      <c r="FF660" s="514"/>
      <c r="FG660" s="514"/>
      <c r="FH660" s="514"/>
      <c r="FI660" s="514"/>
      <c r="FJ660" s="514"/>
      <c r="FK660" s="514"/>
      <c r="FL660" s="514"/>
      <c r="FM660" s="514"/>
      <c r="FN660" s="514"/>
      <c r="FO660" s="514"/>
      <c r="FP660" s="514"/>
      <c r="FQ660" s="514"/>
      <c r="FR660" s="514"/>
      <c r="FS660" s="514"/>
      <c r="FT660" s="514"/>
      <c r="FU660" s="514"/>
      <c r="FV660" s="514"/>
      <c r="FW660" s="514"/>
      <c r="FX660" s="514"/>
      <c r="FY660" s="514"/>
      <c r="FZ660" s="514"/>
      <c r="GA660" s="514"/>
      <c r="GB660" s="514"/>
      <c r="GC660" s="514"/>
      <c r="GD660" s="514"/>
      <c r="GE660" s="514"/>
      <c r="GF660" s="514"/>
      <c r="GG660" s="514"/>
      <c r="GH660" s="514"/>
      <c r="GI660" s="514"/>
      <c r="GJ660" s="514"/>
      <c r="GK660" s="514"/>
      <c r="GL660" s="514"/>
      <c r="GM660" s="514"/>
      <c r="GN660" s="514"/>
      <c r="GO660" s="514"/>
      <c r="GP660" s="514"/>
      <c r="GQ660" s="514"/>
      <c r="GR660" s="514"/>
      <c r="GS660" s="514"/>
      <c r="GT660" s="514"/>
      <c r="GU660" s="514"/>
      <c r="GV660" s="514"/>
      <c r="GW660" s="514"/>
      <c r="GX660" s="514"/>
      <c r="GY660" s="514"/>
      <c r="GZ660" s="514"/>
      <c r="HA660" s="514"/>
      <c r="HB660" s="514"/>
      <c r="HC660" s="514"/>
      <c r="HD660" s="514"/>
      <c r="HE660" s="514"/>
      <c r="HF660" s="514"/>
      <c r="HG660" s="514"/>
      <c r="HH660" s="514"/>
      <c r="HI660" s="514"/>
      <c r="HJ660" s="514"/>
      <c r="HK660" s="514"/>
      <c r="HL660" s="514"/>
      <c r="HM660" s="514"/>
      <c r="HN660" s="514"/>
      <c r="HO660" s="514"/>
      <c r="HP660" s="514"/>
      <c r="HQ660" s="514"/>
      <c r="HR660" s="514"/>
      <c r="HS660" s="514"/>
      <c r="HT660" s="514"/>
      <c r="HU660" s="514"/>
      <c r="HV660" s="514"/>
      <c r="HW660" s="514"/>
      <c r="HX660" s="514"/>
      <c r="HY660" s="514"/>
      <c r="HZ660" s="514"/>
      <c r="IA660" s="514"/>
      <c r="IB660" s="514"/>
      <c r="IC660" s="514"/>
      <c r="ID660" s="514"/>
      <c r="IE660" s="514"/>
      <c r="IF660" s="514"/>
      <c r="IG660" s="514"/>
      <c r="IH660" s="514"/>
      <c r="II660" s="514"/>
      <c r="IJ660" s="514"/>
      <c r="IK660" s="514"/>
      <c r="IL660" s="514"/>
      <c r="IM660" s="514"/>
      <c r="IN660" s="514"/>
      <c r="IO660" s="514"/>
      <c r="IP660" s="514"/>
      <c r="IQ660" s="514"/>
      <c r="IR660" s="514"/>
      <c r="IS660" s="514"/>
      <c r="IT660" s="514"/>
      <c r="IU660" s="514"/>
      <c r="IV660" s="514"/>
      <c r="IW660" s="549"/>
    </row>
    <row r="661" spans="1:257" ht="88.5" customHeight="1" x14ac:dyDescent="0.25">
      <c r="A661" s="996">
        <f>A673</f>
        <v>51</v>
      </c>
      <c r="B661" s="507">
        <v>1</v>
      </c>
      <c r="C661" s="97" t="str">
        <f>IF(Proponentes!B652&gt;0,Proponentes!B652,"")</f>
        <v xml:space="preserve">UNIÓN TEMPORAL ANDIGLOBALTEC SED 2021. </v>
      </c>
      <c r="D661" s="335"/>
      <c r="E661" s="92" t="s">
        <v>242</v>
      </c>
      <c r="F661" s="334" t="s">
        <v>1988</v>
      </c>
      <c r="G661" s="341">
        <v>44980</v>
      </c>
      <c r="H661" s="335" t="s">
        <v>1631</v>
      </c>
      <c r="I661" s="335"/>
      <c r="J661" s="335"/>
      <c r="K661" s="335"/>
      <c r="L661" s="335" t="s">
        <v>243</v>
      </c>
      <c r="M661" s="334" t="s">
        <v>1775</v>
      </c>
      <c r="N661" s="341">
        <v>47290</v>
      </c>
      <c r="O661" s="335" t="s">
        <v>1631</v>
      </c>
      <c r="P661" s="335"/>
      <c r="Q661" s="335"/>
      <c r="R661" s="335"/>
      <c r="S661" s="335" t="s">
        <v>244</v>
      </c>
      <c r="T661" s="334" t="s">
        <v>1989</v>
      </c>
      <c r="U661" s="341">
        <v>46947</v>
      </c>
      <c r="V661" s="335" t="s">
        <v>1631</v>
      </c>
      <c r="W661" s="335" t="s">
        <v>1538</v>
      </c>
      <c r="X661" s="341"/>
      <c r="Y661" s="335"/>
      <c r="Z661" s="335"/>
      <c r="AA661" s="334"/>
      <c r="AB661" s="341"/>
      <c r="AC661" s="335"/>
      <c r="AD661" s="335"/>
      <c r="AE661" s="341"/>
      <c r="AF661" s="335"/>
      <c r="AG661" s="97" t="str">
        <f t="shared" ref="AG661:AG672" si="1288">IF(E661="","",IF(K661=0,IF(R661=0,IF(Y661=0,IF(AF661=0,"CUMPLE","NO CUMPLE"),"NO CUMPLE"),"NO CUMPLE"),"NO CUMPLE"))</f>
        <v>CUMPLE</v>
      </c>
      <c r="AH661" s="993"/>
      <c r="AI661" s="335"/>
      <c r="AJ661" s="335" t="str">
        <f t="shared" ref="AJ661:AJ674" si="1289">IF(E661&gt;0,E661,"")</f>
        <v>COMPAÑIA ANDINA DE SEGURIDAD PRIVADA LTDA - ANDISEC.</v>
      </c>
      <c r="AK661" s="335" t="s">
        <v>1631</v>
      </c>
      <c r="AL661" s="334" t="s">
        <v>1988</v>
      </c>
      <c r="AM661" s="341">
        <v>44980</v>
      </c>
      <c r="AN661" s="335"/>
      <c r="AO661" s="341"/>
      <c r="AP661" s="335"/>
      <c r="AQ661" s="335" t="s">
        <v>243</v>
      </c>
      <c r="AR661" s="335" t="s">
        <v>1631</v>
      </c>
      <c r="AS661" s="334" t="s">
        <v>1775</v>
      </c>
      <c r="AT661" s="341">
        <v>47290</v>
      </c>
      <c r="AU661" s="335"/>
      <c r="AV661" s="335"/>
      <c r="AW661" s="335"/>
      <c r="AX661" s="335" t="s">
        <v>244</v>
      </c>
      <c r="AY661" s="334" t="s">
        <v>1989</v>
      </c>
      <c r="AZ661" s="341">
        <v>44733</v>
      </c>
      <c r="BA661" s="341">
        <v>46947</v>
      </c>
      <c r="BB661" s="335"/>
      <c r="BC661" s="335"/>
      <c r="BD661" s="335"/>
      <c r="BE661" s="335"/>
      <c r="BF661" s="335"/>
      <c r="BG661" s="334"/>
      <c r="BH661" s="335"/>
      <c r="BI661" s="335"/>
      <c r="BJ661" s="335"/>
      <c r="BK661" s="335"/>
      <c r="BL661" s="97" t="str">
        <f t="shared" ref="BL661" si="1290">IF(AJ661="","",IF(AP661=0,IF(AW661=0,IF(BD661=0,IF(BK661=0,"CUMPLE","NO CUMPLE"),"NO CUMPLE"),"NO CUMPLE"),"NO CUMPLE"))</f>
        <v>CUMPLE</v>
      </c>
      <c r="BM661" s="993"/>
      <c r="BN661" s="335" t="str">
        <f t="shared" ref="BN661:BN672" si="1291">IF(E661&gt;0,E661,"")</f>
        <v>COMPAÑIA ANDINA DE SEGURIDAD PRIVADA LTDA - ANDISEC.</v>
      </c>
      <c r="BO661" s="334"/>
      <c r="BP661" s="335"/>
      <c r="BQ661" s="335"/>
      <c r="BR661" s="335"/>
      <c r="BS661" s="335" t="str">
        <f t="shared" ref="BS661:BS672" si="1292">IF(L661&gt;0,L661,"")</f>
        <v>INTERGLOBAL SEGURIDAD Y VIGILANCIA LTDA.</v>
      </c>
      <c r="BT661" s="334"/>
      <c r="BU661" s="335"/>
      <c r="BV661" s="335"/>
      <c r="BW661" s="335"/>
      <c r="BX661" s="335" t="str">
        <f t="shared" ref="BX661:BX672" si="1293">IF(S661&gt;0,S661,"")</f>
        <v>SERVICIO DE VIGILANCIA TECNICO LTDA. SERVIGTEC LTDA.</v>
      </c>
      <c r="BY661" s="334"/>
      <c r="BZ661" s="335"/>
      <c r="CA661" s="335"/>
      <c r="CB661" s="335"/>
      <c r="CC661" s="335" t="str">
        <f t="shared" ref="CC661:CC672" si="1294">IF(Z661&gt;0,Z661,"")</f>
        <v/>
      </c>
      <c r="CD661" s="334"/>
      <c r="CE661" s="335"/>
      <c r="CF661" s="335"/>
      <c r="CG661" s="335"/>
      <c r="CH661" s="997">
        <f>Proponentes!N652</f>
        <v>0</v>
      </c>
      <c r="CI661" s="97" t="str">
        <f t="shared" ref="CI661:CI672" si="1295">IF(BN661="","",IF(CJ661=0,"CUMPLE","NO CUMPLE"))</f>
        <v>CUMPLE</v>
      </c>
      <c r="CJ661" s="998"/>
      <c r="CK661" s="335"/>
      <c r="CL661" s="97" t="str">
        <f t="shared" ref="CL661:CL672" si="1296">IF(E661&gt;0,E661,"")</f>
        <v>COMPAÑIA ANDINA DE SEGURIDAD PRIVADA LTDA - ANDISEC.</v>
      </c>
      <c r="CM661" s="509" t="s">
        <v>319</v>
      </c>
      <c r="CN661" s="335" t="s">
        <v>1538</v>
      </c>
      <c r="CO661" s="335" t="s">
        <v>1631</v>
      </c>
      <c r="CP661" s="335"/>
      <c r="CQ661" s="335" t="s">
        <v>243</v>
      </c>
      <c r="CR661" s="334" t="s">
        <v>332</v>
      </c>
      <c r="CS661" s="335" t="s">
        <v>1538</v>
      </c>
      <c r="CT661" s="335" t="s">
        <v>1631</v>
      </c>
      <c r="CU661" s="335"/>
      <c r="CV661" s="335" t="s">
        <v>258</v>
      </c>
      <c r="CW661" s="334" t="s">
        <v>315</v>
      </c>
      <c r="CX661" s="335" t="s">
        <v>1538</v>
      </c>
      <c r="CY661" s="335" t="s">
        <v>1631</v>
      </c>
      <c r="CZ661" s="335"/>
      <c r="DA661" s="97"/>
      <c r="DB661" s="334"/>
      <c r="DC661" s="335"/>
      <c r="DD661" s="335"/>
      <c r="DE661" s="335"/>
      <c r="DF661" s="97" t="str">
        <f t="shared" ref="DF661:DF672" si="1297">IF(CL661="","",IF(CP661=0,IF(CU661=0,IF(CZ661=0,IF(DE661=0,"CUMPLE","NO CUMPLE"),"NO CUMPLE"),"NO CUMPLE"),"NO CUMPLE"))</f>
        <v>CUMPLE</v>
      </c>
      <c r="DG661" s="993"/>
      <c r="DH661" s="335"/>
      <c r="DI661" s="97" t="str">
        <f t="shared" ref="DI661" si="1298">IF(E661&gt;0,E661,"")</f>
        <v>COMPAÑIA ANDINA DE SEGURIDAD PRIVADA LTDA - ANDISEC.</v>
      </c>
      <c r="DJ661" s="334" t="s">
        <v>315</v>
      </c>
      <c r="DK661" s="335" t="s">
        <v>1631</v>
      </c>
      <c r="DL661" s="335"/>
      <c r="DM661" s="97" t="s">
        <v>243</v>
      </c>
      <c r="DN661" s="334" t="s">
        <v>319</v>
      </c>
      <c r="DO661" s="335" t="s">
        <v>1631</v>
      </c>
      <c r="DP661" s="335"/>
      <c r="DQ661" s="97" t="s">
        <v>258</v>
      </c>
      <c r="DR661" s="334" t="s">
        <v>321</v>
      </c>
      <c r="DS661" s="335" t="s">
        <v>1631</v>
      </c>
      <c r="DT661" s="335"/>
      <c r="DU661" s="97"/>
      <c r="DV661" s="334"/>
      <c r="DW661" s="335"/>
      <c r="DX661" s="335"/>
      <c r="DY661" s="97" t="str">
        <f t="shared" ref="DY661:DY670" si="1299">IF(DI661="","",IF(DL661=0,IF(DP661=0,IF(DT661=0,IF(DX661=0,"CUMPLE","NO CUMPLE"),"NO CUMPLE"),"NO CUMPLE"),"NO CUMPLE"))</f>
        <v>CUMPLE</v>
      </c>
      <c r="DZ661" s="998"/>
      <c r="EA661" s="335"/>
      <c r="EB661" s="97" t="str">
        <f t="shared" ref="EB661:EB672" si="1300">IF(E661&gt;0,E661,"")</f>
        <v>COMPAÑIA ANDINA DE SEGURIDAD PRIVADA LTDA - ANDISEC.</v>
      </c>
      <c r="EC661" s="334" t="s">
        <v>315</v>
      </c>
      <c r="ED661" s="335" t="s">
        <v>1631</v>
      </c>
      <c r="EE661" s="335"/>
      <c r="EF661" s="97" t="s">
        <v>243</v>
      </c>
      <c r="EG661" s="334" t="s">
        <v>319</v>
      </c>
      <c r="EH661" s="335" t="s">
        <v>1631</v>
      </c>
      <c r="EI661" s="335"/>
      <c r="EJ661" s="97" t="s">
        <v>258</v>
      </c>
      <c r="EK661" s="334" t="s">
        <v>321</v>
      </c>
      <c r="EL661" s="335" t="s">
        <v>1631</v>
      </c>
      <c r="EM661" s="335"/>
      <c r="EN661" s="97"/>
      <c r="EO661" s="334"/>
      <c r="EP661" s="335"/>
      <c r="EQ661" s="335"/>
      <c r="ER661" s="97" t="str">
        <f t="shared" ref="ER661:ER672" si="1301">IF(EB661="","",IF(EE661=0,IF(EI661=0,IF(EM661=0,IF(EQ661=0,"CUMPLE","NO CUMPLE"),"NO CUMPLE"),"NO CUMPLE"),"NO CUMPLE"))</f>
        <v>CUMPLE</v>
      </c>
      <c r="ES661" s="993"/>
      <c r="ET661" s="335"/>
      <c r="EU661" s="97" t="str">
        <f t="shared" ref="EU661:EU672" si="1302">IF(E661&gt;0,E661,"")</f>
        <v>COMPAÑIA ANDINA DE SEGURIDAD PRIVADA LTDA - ANDISEC.</v>
      </c>
      <c r="EV661" s="334" t="s">
        <v>1910</v>
      </c>
      <c r="EW661" s="335" t="s">
        <v>1631</v>
      </c>
      <c r="EX661" s="335"/>
      <c r="EY661" s="97" t="s">
        <v>243</v>
      </c>
      <c r="EZ661" s="334" t="s">
        <v>807</v>
      </c>
      <c r="FA661" s="335" t="s">
        <v>1631</v>
      </c>
      <c r="FB661" s="335"/>
      <c r="FC661" s="97" t="s">
        <v>258</v>
      </c>
      <c r="FD661" s="334" t="s">
        <v>1990</v>
      </c>
      <c r="FE661" s="335" t="s">
        <v>1631</v>
      </c>
      <c r="FF661" s="335"/>
      <c r="FG661" s="97"/>
      <c r="FH661" s="334"/>
      <c r="FI661" s="335"/>
      <c r="FJ661" s="335"/>
      <c r="FK661" s="97" t="str">
        <f t="shared" ref="FK661:FK672" si="1303">IF(EU661="","",IF(EX661=0,IF(FB661=0,IF(FF661=0,IF(FJ661=0,"CUMPLE","NO CUMPLE"),"NO CUMPLE"),"NO CUMPLE"),"NO CUMPLE"))</f>
        <v>CUMPLE</v>
      </c>
      <c r="FL661" s="993"/>
      <c r="FM661" s="335"/>
      <c r="FN661" s="97" t="str">
        <f t="shared" ref="FN661:FN672" si="1304">IF(E661&gt;0,E661,"")</f>
        <v>COMPAÑIA ANDINA DE SEGURIDAD PRIVADA LTDA - ANDISEC.</v>
      </c>
      <c r="FO661" s="334" t="s">
        <v>1991</v>
      </c>
      <c r="FP661" s="335"/>
      <c r="FQ661" s="97" t="s">
        <v>243</v>
      </c>
      <c r="FR661" s="334" t="s">
        <v>947</v>
      </c>
      <c r="FS661" s="335"/>
      <c r="FT661" s="97" t="s">
        <v>258</v>
      </c>
      <c r="FU661" s="334" t="s">
        <v>1677</v>
      </c>
      <c r="FV661" s="335"/>
      <c r="FW661" s="97"/>
      <c r="FX661" s="334"/>
      <c r="FY661" s="335"/>
      <c r="FZ661" s="97" t="str">
        <f t="shared" ref="FZ661:FZ672" si="1305">IF(FN661="","",IF(FP661=0,IF(FS661=0,IF(FV661=0,IF(FY661=0,"CUMPLE","NO CUMPLE"),"NO CUMPLE"),"NO CUMPLE"),"NO CUMPLE"))</f>
        <v>CUMPLE</v>
      </c>
      <c r="GA661" s="993"/>
      <c r="GB661" s="335"/>
      <c r="GC661" s="510" t="str">
        <f t="shared" ref="GC661:GC672" si="1306">IF(E661&gt;0,E661,"")</f>
        <v>COMPAÑIA ANDINA DE SEGURIDAD PRIVADA LTDA - ANDISEC.</v>
      </c>
      <c r="GD661" s="336" t="s">
        <v>557</v>
      </c>
      <c r="GE661" s="337" t="s">
        <v>1631</v>
      </c>
      <c r="GF661" s="337"/>
      <c r="GG661" s="337"/>
      <c r="GH661" s="337"/>
      <c r="GI661" s="510" t="s">
        <v>243</v>
      </c>
      <c r="GJ661" s="336" t="s">
        <v>947</v>
      </c>
      <c r="GK661" s="337" t="s">
        <v>1631</v>
      </c>
      <c r="GL661" s="337"/>
      <c r="GM661" s="337"/>
      <c r="GN661" s="337"/>
      <c r="GO661" s="337" t="s">
        <v>258</v>
      </c>
      <c r="GP661" s="336" t="s">
        <v>1677</v>
      </c>
      <c r="GQ661" s="337" t="s">
        <v>1631</v>
      </c>
      <c r="GR661" s="337"/>
      <c r="GS661" s="337"/>
      <c r="GT661" s="337"/>
      <c r="GU661" s="337"/>
      <c r="GV661" s="336"/>
      <c r="GW661" s="337"/>
      <c r="GX661" s="337"/>
      <c r="GY661" s="337"/>
      <c r="GZ661" s="336"/>
      <c r="HA661" s="510" t="str">
        <f t="shared" ref="HA661:HA672" si="1307">IF(GC661="","",IF(GH661=0,IF(GN661=0,IF(GT661=0,IF(GZ661=0,"CUMPLE","NO CUMPLE"),"NO CUMPLE"),"NO CUMPLE"),"NO CUMPLE"))</f>
        <v>CUMPLE</v>
      </c>
      <c r="HB661" s="994"/>
      <c r="HC661" s="337"/>
      <c r="HD661" s="510" t="str">
        <f t="shared" ref="HD661:HD672" si="1308">IF(E661&gt;0,E661,"")</f>
        <v>COMPAÑIA ANDINA DE SEGURIDAD PRIVADA LTDA - ANDISEC.</v>
      </c>
      <c r="HE661" s="336" t="s">
        <v>1992</v>
      </c>
      <c r="HF661" s="337" t="s">
        <v>1631</v>
      </c>
      <c r="HG661" s="337" t="s">
        <v>1631</v>
      </c>
      <c r="HH661" s="336"/>
      <c r="HI661" s="510" t="s">
        <v>243</v>
      </c>
      <c r="HJ661" s="336" t="s">
        <v>1671</v>
      </c>
      <c r="HK661" s="337" t="s">
        <v>1631</v>
      </c>
      <c r="HL661" s="337" t="s">
        <v>1631</v>
      </c>
      <c r="HM661" s="336"/>
      <c r="HN661" s="510" t="s">
        <v>258</v>
      </c>
      <c r="HO661" s="336" t="s">
        <v>1993</v>
      </c>
      <c r="HP661" s="337" t="s">
        <v>1631</v>
      </c>
      <c r="HQ661" s="337" t="s">
        <v>1631</v>
      </c>
      <c r="HR661" s="336"/>
      <c r="HS661" s="510"/>
      <c r="HT661" s="336"/>
      <c r="HU661" s="337"/>
      <c r="HV661" s="337"/>
      <c r="HW661" s="337"/>
      <c r="HX661" s="97" t="str">
        <f t="shared" ref="HX661:HX672" si="1309">IF(HD661="","",IF(HH661=0,IF(HM661=0,IF(HR661=0,IF(HW661=0,"CUMPLE","NO CUMPLE"),"NO CUMPLE"),"NO CUMPLE"),"NO CUMPLE"))</f>
        <v>CUMPLE</v>
      </c>
      <c r="HY661" s="994"/>
      <c r="HZ661" s="337"/>
      <c r="IA661" s="510" t="str">
        <f t="shared" ref="IA661:IA672" si="1310">IF(E661&gt;0,E661,"")</f>
        <v>COMPAÑIA ANDINA DE SEGURIDAD PRIVADA LTDA - ANDISEC.</v>
      </c>
      <c r="IB661" s="336" t="s">
        <v>315</v>
      </c>
      <c r="IC661" s="337" t="s">
        <v>1631</v>
      </c>
      <c r="ID661" s="337"/>
      <c r="IE661" s="510" t="s">
        <v>243</v>
      </c>
      <c r="IF661" s="336" t="s">
        <v>756</v>
      </c>
      <c r="IG661" s="337" t="s">
        <v>1631</v>
      </c>
      <c r="IH661" s="337"/>
      <c r="II661" s="510" t="s">
        <v>258</v>
      </c>
      <c r="IJ661" s="336" t="s">
        <v>358</v>
      </c>
      <c r="IK661" s="337" t="s">
        <v>1631</v>
      </c>
      <c r="IL661" s="337"/>
      <c r="IM661" s="510"/>
      <c r="IN661" s="336"/>
      <c r="IO661" s="337"/>
      <c r="IP661" s="337"/>
      <c r="IQ661" s="97" t="str">
        <f t="shared" ref="IQ661:IQ672" si="1311">IF(IA661="","",IF(ID661=0,IF(IH661=0,IF(IL661=0,IF(IP661=0,"CUMPLE","NO CUMPLE"),"NO CUMPLE"),"NO CUMPLE"),"NO CUMPLE"))</f>
        <v>CUMPLE</v>
      </c>
      <c r="IR661" s="994"/>
      <c r="IS661" s="337"/>
      <c r="IT661" s="337" t="s">
        <v>1631</v>
      </c>
      <c r="IU661" s="337">
        <v>1</v>
      </c>
      <c r="IV661" s="510" t="str">
        <f t="shared" ref="IV661:IV672" si="1312">IF(IT661&lt;&gt;"",IF(IT661="SI","CUMPLE","NO CUMPLE"),"")</f>
        <v>CUMPLE</v>
      </c>
      <c r="IW661" s="995"/>
    </row>
    <row r="662" spans="1:257" x14ac:dyDescent="0.25">
      <c r="A662" s="996"/>
      <c r="B662" s="507">
        <v>2</v>
      </c>
      <c r="C662" s="97" t="str">
        <f>IF(Proponentes!B653&gt;0,Proponentes!B653,"")</f>
        <v/>
      </c>
      <c r="D662" s="335"/>
      <c r="E662" s="335"/>
      <c r="F662" s="334"/>
      <c r="G662" s="335"/>
      <c r="H662" s="335"/>
      <c r="I662" s="335"/>
      <c r="J662" s="335"/>
      <c r="K662" s="335"/>
      <c r="L662" s="335"/>
      <c r="M662" s="334"/>
      <c r="N662" s="335"/>
      <c r="O662" s="335"/>
      <c r="P662" s="335"/>
      <c r="Q662" s="335"/>
      <c r="R662" s="335"/>
      <c r="S662" s="335"/>
      <c r="T662" s="334"/>
      <c r="U662" s="335"/>
      <c r="V662" s="335"/>
      <c r="W662" s="335"/>
      <c r="X662" s="335"/>
      <c r="Y662" s="335"/>
      <c r="Z662" s="335"/>
      <c r="AA662" s="334"/>
      <c r="AB662" s="335"/>
      <c r="AC662" s="335"/>
      <c r="AD662" s="335"/>
      <c r="AE662" s="335"/>
      <c r="AF662" s="335"/>
      <c r="AG662" s="97" t="str">
        <f t="shared" si="1288"/>
        <v/>
      </c>
      <c r="AH662" s="993"/>
      <c r="AI662" s="335"/>
      <c r="AJ662" s="335" t="str">
        <f t="shared" si="1289"/>
        <v/>
      </c>
      <c r="AK662" s="335"/>
      <c r="AL662" s="334"/>
      <c r="AM662" s="335"/>
      <c r="AN662" s="335"/>
      <c r="AO662" s="335"/>
      <c r="AP662" s="335"/>
      <c r="AQ662" s="335"/>
      <c r="AR662" s="335"/>
      <c r="AS662" s="334"/>
      <c r="AT662" s="335"/>
      <c r="AU662" s="335"/>
      <c r="AV662" s="335"/>
      <c r="AW662" s="335"/>
      <c r="AX662" s="335"/>
      <c r="AY662" s="335"/>
      <c r="AZ662" s="334"/>
      <c r="BA662" s="335"/>
      <c r="BB662" s="335"/>
      <c r="BC662" s="335"/>
      <c r="BD662" s="335"/>
      <c r="BE662" s="335"/>
      <c r="BF662" s="335"/>
      <c r="BG662" s="334"/>
      <c r="BH662" s="335"/>
      <c r="BI662" s="335"/>
      <c r="BJ662" s="335"/>
      <c r="BK662" s="335"/>
      <c r="BL662" s="97" t="str">
        <f t="shared" si="1186"/>
        <v/>
      </c>
      <c r="BM662" s="993"/>
      <c r="BN662" s="335" t="str">
        <f t="shared" si="1291"/>
        <v/>
      </c>
      <c r="BO662" s="334"/>
      <c r="BP662" s="335"/>
      <c r="BQ662" s="335"/>
      <c r="BR662" s="335"/>
      <c r="BS662" s="335" t="str">
        <f t="shared" si="1292"/>
        <v/>
      </c>
      <c r="BT662" s="334"/>
      <c r="BU662" s="335"/>
      <c r="BV662" s="335"/>
      <c r="BW662" s="335"/>
      <c r="BX662" s="335" t="str">
        <f t="shared" si="1293"/>
        <v/>
      </c>
      <c r="BY662" s="334"/>
      <c r="BZ662" s="335"/>
      <c r="CA662" s="335"/>
      <c r="CB662" s="335"/>
      <c r="CC662" s="335" t="str">
        <f t="shared" si="1294"/>
        <v/>
      </c>
      <c r="CD662" s="334"/>
      <c r="CE662" s="335"/>
      <c r="CF662" s="335"/>
      <c r="CG662" s="335"/>
      <c r="CH662" s="997"/>
      <c r="CI662" s="97" t="str">
        <f t="shared" si="1295"/>
        <v/>
      </c>
      <c r="CJ662" s="998"/>
      <c r="CK662" s="335"/>
      <c r="CL662" s="97" t="str">
        <f t="shared" si="1296"/>
        <v/>
      </c>
      <c r="CM662" s="334"/>
      <c r="CN662" s="335"/>
      <c r="CO662" s="335"/>
      <c r="CP662" s="335"/>
      <c r="CQ662" s="97"/>
      <c r="CR662" s="334"/>
      <c r="CS662" s="335"/>
      <c r="CT662" s="335"/>
      <c r="CU662" s="335"/>
      <c r="CV662" s="97"/>
      <c r="CW662" s="334"/>
      <c r="CX662" s="335"/>
      <c r="CY662" s="335"/>
      <c r="CZ662" s="335"/>
      <c r="DA662" s="97"/>
      <c r="DB662" s="334"/>
      <c r="DC662" s="335"/>
      <c r="DD662" s="335"/>
      <c r="DE662" s="335"/>
      <c r="DF662" s="97" t="str">
        <f t="shared" si="1297"/>
        <v/>
      </c>
      <c r="DG662" s="993"/>
      <c r="DH662" s="335"/>
      <c r="DI662" s="97" t="str">
        <f t="shared" si="1194"/>
        <v/>
      </c>
      <c r="DJ662" s="334"/>
      <c r="DK662" s="335"/>
      <c r="DL662" s="335"/>
      <c r="DM662" s="97"/>
      <c r="DN662" s="334"/>
      <c r="DO662" s="335"/>
      <c r="DP662" s="335"/>
      <c r="DQ662" s="97"/>
      <c r="DR662" s="334"/>
      <c r="DS662" s="335"/>
      <c r="DT662" s="335"/>
      <c r="DU662" s="97"/>
      <c r="DV662" s="334"/>
      <c r="DW662" s="335"/>
      <c r="DX662" s="335"/>
      <c r="DY662" s="97" t="str">
        <f t="shared" si="1299"/>
        <v/>
      </c>
      <c r="DZ662" s="998"/>
      <c r="EA662" s="335"/>
      <c r="EB662" s="97" t="str">
        <f t="shared" si="1300"/>
        <v/>
      </c>
      <c r="EC662" s="334"/>
      <c r="ED662" s="335"/>
      <c r="EE662" s="335"/>
      <c r="EF662" s="97"/>
      <c r="EG662" s="334"/>
      <c r="EH662" s="335"/>
      <c r="EI662" s="335"/>
      <c r="EJ662" s="97"/>
      <c r="EK662" s="334"/>
      <c r="EL662" s="335"/>
      <c r="EM662" s="335"/>
      <c r="EN662" s="97"/>
      <c r="EO662" s="334"/>
      <c r="EP662" s="335"/>
      <c r="EQ662" s="335"/>
      <c r="ER662" s="97" t="str">
        <f t="shared" si="1301"/>
        <v/>
      </c>
      <c r="ES662" s="993"/>
      <c r="ET662" s="335"/>
      <c r="EU662" s="97" t="str">
        <f t="shared" si="1302"/>
        <v/>
      </c>
      <c r="EV662" s="334"/>
      <c r="EW662" s="335"/>
      <c r="EX662" s="335"/>
      <c r="EY662" s="97"/>
      <c r="EZ662" s="334"/>
      <c r="FA662" s="335"/>
      <c r="FB662" s="335"/>
      <c r="FC662" s="97"/>
      <c r="FD662" s="334"/>
      <c r="FE662" s="335"/>
      <c r="FF662" s="335"/>
      <c r="FG662" s="97"/>
      <c r="FH662" s="334"/>
      <c r="FI662" s="335"/>
      <c r="FJ662" s="335"/>
      <c r="FK662" s="97" t="str">
        <f t="shared" si="1303"/>
        <v/>
      </c>
      <c r="FL662" s="993"/>
      <c r="FM662" s="335"/>
      <c r="FN662" s="97" t="str">
        <f t="shared" si="1304"/>
        <v/>
      </c>
      <c r="FO662" s="334"/>
      <c r="FP662" s="335"/>
      <c r="FQ662" s="97"/>
      <c r="FR662" s="334"/>
      <c r="FS662" s="335"/>
      <c r="FT662" s="97"/>
      <c r="FU662" s="334"/>
      <c r="FV662" s="335"/>
      <c r="FW662" s="97"/>
      <c r="FX662" s="334"/>
      <c r="FY662" s="335"/>
      <c r="FZ662" s="97" t="str">
        <f t="shared" si="1305"/>
        <v/>
      </c>
      <c r="GA662" s="993"/>
      <c r="GB662" s="335"/>
      <c r="GC662" s="510" t="str">
        <f t="shared" si="1306"/>
        <v/>
      </c>
      <c r="GD662" s="336"/>
      <c r="GE662" s="337"/>
      <c r="GF662" s="337"/>
      <c r="GG662" s="337"/>
      <c r="GH662" s="337"/>
      <c r="GI662" s="510"/>
      <c r="GJ662" s="336"/>
      <c r="GK662" s="337"/>
      <c r="GL662" s="337"/>
      <c r="GM662" s="337"/>
      <c r="GN662" s="337"/>
      <c r="GO662" s="510"/>
      <c r="GP662" s="336"/>
      <c r="GQ662" s="337"/>
      <c r="GR662" s="337"/>
      <c r="GS662" s="337"/>
      <c r="GT662" s="337"/>
      <c r="GU662" s="510"/>
      <c r="GV662" s="336"/>
      <c r="GW662" s="337"/>
      <c r="GX662" s="337"/>
      <c r="GY662" s="337"/>
      <c r="GZ662" s="336"/>
      <c r="HA662" s="510" t="str">
        <f t="shared" si="1307"/>
        <v/>
      </c>
      <c r="HB662" s="994"/>
      <c r="HC662" s="337"/>
      <c r="HD662" s="510" t="str">
        <f t="shared" si="1308"/>
        <v/>
      </c>
      <c r="HE662" s="336"/>
      <c r="HF662" s="337"/>
      <c r="HG662" s="337"/>
      <c r="HH662" s="336"/>
      <c r="HI662" s="510"/>
      <c r="HJ662" s="336"/>
      <c r="HK662" s="337"/>
      <c r="HL662" s="337"/>
      <c r="HM662" s="336"/>
      <c r="HN662" s="510"/>
      <c r="HO662" s="336"/>
      <c r="HP662" s="337"/>
      <c r="HQ662" s="337"/>
      <c r="HR662" s="337"/>
      <c r="HS662" s="510"/>
      <c r="HT662" s="336"/>
      <c r="HU662" s="337"/>
      <c r="HV662" s="337"/>
      <c r="HW662" s="337"/>
      <c r="HX662" s="97" t="str">
        <f t="shared" si="1309"/>
        <v/>
      </c>
      <c r="HY662" s="994"/>
      <c r="HZ662" s="337"/>
      <c r="IA662" s="510" t="str">
        <f t="shared" si="1310"/>
        <v/>
      </c>
      <c r="IB662" s="336"/>
      <c r="IC662" s="337"/>
      <c r="ID662" s="337"/>
      <c r="IE662" s="510"/>
      <c r="IF662" s="336"/>
      <c r="IG662" s="337"/>
      <c r="IH662" s="337"/>
      <c r="II662" s="510"/>
      <c r="IJ662" s="336"/>
      <c r="IK662" s="337"/>
      <c r="IL662" s="337"/>
      <c r="IM662" s="510"/>
      <c r="IN662" s="336"/>
      <c r="IO662" s="337"/>
      <c r="IP662" s="337"/>
      <c r="IQ662" s="97" t="str">
        <f t="shared" si="1311"/>
        <v/>
      </c>
      <c r="IR662" s="994"/>
      <c r="IS662" s="337"/>
      <c r="IT662" s="337"/>
      <c r="IU662" s="337"/>
      <c r="IV662" s="510" t="str">
        <f t="shared" si="1312"/>
        <v/>
      </c>
      <c r="IW662" s="995"/>
    </row>
    <row r="663" spans="1:257" x14ac:dyDescent="0.25">
      <c r="A663" s="996"/>
      <c r="B663" s="507">
        <v>3</v>
      </c>
      <c r="C663" s="97" t="str">
        <f>IF(Proponentes!B654&gt;0,Proponentes!B654,"")</f>
        <v/>
      </c>
      <c r="D663" s="335"/>
      <c r="E663" s="335"/>
      <c r="F663" s="334"/>
      <c r="G663" s="335"/>
      <c r="H663" s="335"/>
      <c r="I663" s="335"/>
      <c r="J663" s="335"/>
      <c r="K663" s="335"/>
      <c r="L663" s="335"/>
      <c r="M663" s="334"/>
      <c r="N663" s="335"/>
      <c r="O663" s="335"/>
      <c r="P663" s="335"/>
      <c r="Q663" s="335"/>
      <c r="R663" s="335"/>
      <c r="S663" s="335"/>
      <c r="T663" s="334"/>
      <c r="U663" s="335"/>
      <c r="V663" s="335"/>
      <c r="W663" s="335"/>
      <c r="X663" s="335"/>
      <c r="Y663" s="335"/>
      <c r="Z663" s="335"/>
      <c r="AA663" s="334"/>
      <c r="AB663" s="335"/>
      <c r="AC663" s="335"/>
      <c r="AD663" s="335"/>
      <c r="AE663" s="335"/>
      <c r="AF663" s="335"/>
      <c r="AG663" s="97" t="str">
        <f t="shared" si="1288"/>
        <v/>
      </c>
      <c r="AH663" s="993"/>
      <c r="AI663" s="335"/>
      <c r="AJ663" s="335" t="str">
        <f t="shared" si="1289"/>
        <v/>
      </c>
      <c r="AK663" s="335"/>
      <c r="AL663" s="334"/>
      <c r="AM663" s="335"/>
      <c r="AN663" s="335"/>
      <c r="AO663" s="335"/>
      <c r="AP663" s="335"/>
      <c r="AQ663" s="335"/>
      <c r="AR663" s="335"/>
      <c r="AS663" s="334"/>
      <c r="AT663" s="335"/>
      <c r="AU663" s="335"/>
      <c r="AV663" s="335"/>
      <c r="AW663" s="335"/>
      <c r="AX663" s="335"/>
      <c r="AY663" s="335"/>
      <c r="AZ663" s="334"/>
      <c r="BA663" s="335"/>
      <c r="BB663" s="335"/>
      <c r="BC663" s="335"/>
      <c r="BD663" s="335"/>
      <c r="BE663" s="335"/>
      <c r="BF663" s="335"/>
      <c r="BG663" s="334"/>
      <c r="BH663" s="335"/>
      <c r="BI663" s="335"/>
      <c r="BJ663" s="335"/>
      <c r="BK663" s="335"/>
      <c r="BL663" s="97" t="str">
        <f t="shared" si="1186"/>
        <v/>
      </c>
      <c r="BM663" s="993"/>
      <c r="BN663" s="335" t="str">
        <f t="shared" si="1291"/>
        <v/>
      </c>
      <c r="BO663" s="334"/>
      <c r="BP663" s="335"/>
      <c r="BQ663" s="335"/>
      <c r="BR663" s="335"/>
      <c r="BS663" s="335" t="str">
        <f t="shared" si="1292"/>
        <v/>
      </c>
      <c r="BT663" s="334"/>
      <c r="BU663" s="335"/>
      <c r="BV663" s="335"/>
      <c r="BW663" s="335"/>
      <c r="BX663" s="335" t="str">
        <f t="shared" si="1293"/>
        <v/>
      </c>
      <c r="BY663" s="334"/>
      <c r="BZ663" s="335"/>
      <c r="CA663" s="335"/>
      <c r="CB663" s="335"/>
      <c r="CC663" s="335" t="str">
        <f t="shared" si="1294"/>
        <v/>
      </c>
      <c r="CD663" s="334"/>
      <c r="CE663" s="335"/>
      <c r="CF663" s="335"/>
      <c r="CG663" s="335"/>
      <c r="CH663" s="997"/>
      <c r="CI663" s="97" t="str">
        <f t="shared" si="1295"/>
        <v/>
      </c>
      <c r="CJ663" s="998"/>
      <c r="CK663" s="335"/>
      <c r="CL663" s="97" t="str">
        <f t="shared" si="1296"/>
        <v/>
      </c>
      <c r="CM663" s="334"/>
      <c r="CN663" s="335"/>
      <c r="CO663" s="335"/>
      <c r="CP663" s="335"/>
      <c r="CQ663" s="97"/>
      <c r="CR663" s="334"/>
      <c r="CS663" s="335"/>
      <c r="CT663" s="335"/>
      <c r="CU663" s="335"/>
      <c r="CV663" s="97"/>
      <c r="CW663" s="334"/>
      <c r="CX663" s="335"/>
      <c r="CY663" s="335"/>
      <c r="CZ663" s="335"/>
      <c r="DA663" s="97"/>
      <c r="DB663" s="334"/>
      <c r="DC663" s="335"/>
      <c r="DD663" s="335"/>
      <c r="DE663" s="335"/>
      <c r="DF663" s="97" t="str">
        <f t="shared" si="1297"/>
        <v/>
      </c>
      <c r="DG663" s="993"/>
      <c r="DH663" s="335"/>
      <c r="DI663" s="97" t="str">
        <f t="shared" si="1194"/>
        <v/>
      </c>
      <c r="DJ663" s="334"/>
      <c r="DK663" s="335"/>
      <c r="DL663" s="335"/>
      <c r="DM663" s="97"/>
      <c r="DN663" s="334"/>
      <c r="DO663" s="335"/>
      <c r="DP663" s="335"/>
      <c r="DQ663" s="97"/>
      <c r="DR663" s="334"/>
      <c r="DS663" s="335"/>
      <c r="DT663" s="335"/>
      <c r="DU663" s="97"/>
      <c r="DV663" s="334"/>
      <c r="DW663" s="335"/>
      <c r="DX663" s="335"/>
      <c r="DY663" s="97" t="str">
        <f t="shared" si="1299"/>
        <v/>
      </c>
      <c r="DZ663" s="998"/>
      <c r="EA663" s="335"/>
      <c r="EB663" s="97" t="str">
        <f t="shared" si="1300"/>
        <v/>
      </c>
      <c r="EC663" s="334"/>
      <c r="ED663" s="335"/>
      <c r="EE663" s="335"/>
      <c r="EF663" s="97"/>
      <c r="EG663" s="334"/>
      <c r="EH663" s="335"/>
      <c r="EI663" s="335"/>
      <c r="EJ663" s="97"/>
      <c r="EK663" s="334"/>
      <c r="EL663" s="335"/>
      <c r="EM663" s="335"/>
      <c r="EN663" s="97"/>
      <c r="EO663" s="334"/>
      <c r="EP663" s="335"/>
      <c r="EQ663" s="335"/>
      <c r="ER663" s="97" t="str">
        <f t="shared" si="1301"/>
        <v/>
      </c>
      <c r="ES663" s="993"/>
      <c r="ET663" s="335"/>
      <c r="EU663" s="97" t="str">
        <f t="shared" si="1302"/>
        <v/>
      </c>
      <c r="EV663" s="334"/>
      <c r="EW663" s="335"/>
      <c r="EX663" s="335"/>
      <c r="EY663" s="97"/>
      <c r="EZ663" s="334"/>
      <c r="FA663" s="335"/>
      <c r="FB663" s="335"/>
      <c r="FC663" s="97"/>
      <c r="FD663" s="334"/>
      <c r="FE663" s="335"/>
      <c r="FF663" s="335"/>
      <c r="FG663" s="97"/>
      <c r="FH663" s="334"/>
      <c r="FI663" s="335"/>
      <c r="FJ663" s="335"/>
      <c r="FK663" s="97" t="str">
        <f t="shared" si="1303"/>
        <v/>
      </c>
      <c r="FL663" s="993"/>
      <c r="FM663" s="335"/>
      <c r="FN663" s="97" t="str">
        <f t="shared" si="1304"/>
        <v/>
      </c>
      <c r="FO663" s="334"/>
      <c r="FP663" s="335"/>
      <c r="FQ663" s="97"/>
      <c r="FR663" s="334"/>
      <c r="FS663" s="335"/>
      <c r="FT663" s="97"/>
      <c r="FU663" s="334"/>
      <c r="FV663" s="335"/>
      <c r="FW663" s="97"/>
      <c r="FX663" s="334"/>
      <c r="FY663" s="335"/>
      <c r="FZ663" s="97" t="str">
        <f t="shared" si="1305"/>
        <v/>
      </c>
      <c r="GA663" s="993"/>
      <c r="GB663" s="335"/>
      <c r="GC663" s="510" t="str">
        <f t="shared" si="1306"/>
        <v/>
      </c>
      <c r="GD663" s="336"/>
      <c r="GE663" s="337"/>
      <c r="GF663" s="337"/>
      <c r="GG663" s="337"/>
      <c r="GH663" s="337"/>
      <c r="GI663" s="510"/>
      <c r="GJ663" s="336"/>
      <c r="GK663" s="337"/>
      <c r="GL663" s="337"/>
      <c r="GM663" s="337"/>
      <c r="GN663" s="337"/>
      <c r="GO663" s="510"/>
      <c r="GP663" s="336"/>
      <c r="GQ663" s="337"/>
      <c r="GR663" s="337"/>
      <c r="GS663" s="337"/>
      <c r="GT663" s="337"/>
      <c r="GU663" s="510"/>
      <c r="GV663" s="336"/>
      <c r="GW663" s="337"/>
      <c r="GX663" s="337"/>
      <c r="GY663" s="337"/>
      <c r="GZ663" s="336"/>
      <c r="HA663" s="510" t="str">
        <f t="shared" si="1307"/>
        <v/>
      </c>
      <c r="HB663" s="994"/>
      <c r="HC663" s="337"/>
      <c r="HD663" s="510" t="str">
        <f t="shared" si="1308"/>
        <v/>
      </c>
      <c r="HE663" s="336"/>
      <c r="HF663" s="337"/>
      <c r="HG663" s="337"/>
      <c r="HH663" s="336"/>
      <c r="HI663" s="510"/>
      <c r="HJ663" s="336"/>
      <c r="HK663" s="337"/>
      <c r="HL663" s="337"/>
      <c r="HM663" s="336"/>
      <c r="HN663" s="510"/>
      <c r="HO663" s="336"/>
      <c r="HP663" s="337"/>
      <c r="HQ663" s="337"/>
      <c r="HR663" s="337"/>
      <c r="HS663" s="510"/>
      <c r="HT663" s="336"/>
      <c r="HU663" s="337"/>
      <c r="HV663" s="337"/>
      <c r="HW663" s="337"/>
      <c r="HX663" s="97" t="str">
        <f t="shared" si="1309"/>
        <v/>
      </c>
      <c r="HY663" s="994"/>
      <c r="HZ663" s="337"/>
      <c r="IA663" s="510" t="str">
        <f t="shared" si="1310"/>
        <v/>
      </c>
      <c r="IB663" s="336"/>
      <c r="IC663" s="337"/>
      <c r="ID663" s="337"/>
      <c r="IE663" s="510"/>
      <c r="IF663" s="336"/>
      <c r="IG663" s="337"/>
      <c r="IH663" s="337"/>
      <c r="II663" s="510"/>
      <c r="IJ663" s="336"/>
      <c r="IK663" s="337"/>
      <c r="IL663" s="337"/>
      <c r="IM663" s="510"/>
      <c r="IN663" s="336"/>
      <c r="IO663" s="337"/>
      <c r="IP663" s="337"/>
      <c r="IQ663" s="97" t="str">
        <f t="shared" si="1311"/>
        <v/>
      </c>
      <c r="IR663" s="994"/>
      <c r="IS663" s="337"/>
      <c r="IT663" s="337"/>
      <c r="IU663" s="337"/>
      <c r="IV663" s="510" t="str">
        <f t="shared" si="1312"/>
        <v/>
      </c>
      <c r="IW663" s="995"/>
    </row>
    <row r="664" spans="1:257" x14ac:dyDescent="0.25">
      <c r="A664" s="996"/>
      <c r="B664" s="507">
        <v>4</v>
      </c>
      <c r="C664" s="97" t="str">
        <f>IF(Proponentes!B655&gt;0,Proponentes!B655,"")</f>
        <v/>
      </c>
      <c r="D664" s="335"/>
      <c r="E664" s="335"/>
      <c r="F664" s="334"/>
      <c r="G664" s="335"/>
      <c r="H664" s="335"/>
      <c r="I664" s="335"/>
      <c r="J664" s="335"/>
      <c r="K664" s="335"/>
      <c r="L664" s="335"/>
      <c r="M664" s="334"/>
      <c r="N664" s="335"/>
      <c r="O664" s="335"/>
      <c r="P664" s="335"/>
      <c r="Q664" s="335"/>
      <c r="R664" s="335"/>
      <c r="S664" s="335"/>
      <c r="T664" s="334"/>
      <c r="U664" s="335"/>
      <c r="V664" s="335"/>
      <c r="W664" s="335"/>
      <c r="X664" s="335"/>
      <c r="Y664" s="335"/>
      <c r="Z664" s="335"/>
      <c r="AA664" s="334"/>
      <c r="AB664" s="335"/>
      <c r="AC664" s="335"/>
      <c r="AD664" s="335"/>
      <c r="AE664" s="335"/>
      <c r="AF664" s="335"/>
      <c r="AG664" s="97" t="str">
        <f t="shared" si="1288"/>
        <v/>
      </c>
      <c r="AH664" s="993"/>
      <c r="AI664" s="335"/>
      <c r="AJ664" s="335" t="str">
        <f t="shared" si="1289"/>
        <v/>
      </c>
      <c r="AK664" s="335"/>
      <c r="AL664" s="334"/>
      <c r="AM664" s="335"/>
      <c r="AN664" s="335"/>
      <c r="AO664" s="335"/>
      <c r="AP664" s="335"/>
      <c r="AQ664" s="335"/>
      <c r="AR664" s="335"/>
      <c r="AS664" s="334"/>
      <c r="AT664" s="335"/>
      <c r="AU664" s="335"/>
      <c r="AV664" s="335"/>
      <c r="AW664" s="335"/>
      <c r="AX664" s="335"/>
      <c r="AY664" s="335"/>
      <c r="AZ664" s="334"/>
      <c r="BA664" s="335"/>
      <c r="BB664" s="335"/>
      <c r="BC664" s="335"/>
      <c r="BD664" s="335"/>
      <c r="BE664" s="335"/>
      <c r="BF664" s="335"/>
      <c r="BG664" s="334"/>
      <c r="BH664" s="335"/>
      <c r="BI664" s="335"/>
      <c r="BJ664" s="335"/>
      <c r="BK664" s="335"/>
      <c r="BL664" s="97" t="str">
        <f t="shared" si="1186"/>
        <v/>
      </c>
      <c r="BM664" s="993"/>
      <c r="BN664" s="335" t="str">
        <f t="shared" si="1291"/>
        <v/>
      </c>
      <c r="BO664" s="334"/>
      <c r="BP664" s="335"/>
      <c r="BQ664" s="335"/>
      <c r="BR664" s="335"/>
      <c r="BS664" s="335" t="str">
        <f t="shared" si="1292"/>
        <v/>
      </c>
      <c r="BT664" s="334"/>
      <c r="BU664" s="335"/>
      <c r="BV664" s="335"/>
      <c r="BW664" s="335"/>
      <c r="BX664" s="335" t="str">
        <f t="shared" si="1293"/>
        <v/>
      </c>
      <c r="BY664" s="334"/>
      <c r="BZ664" s="335"/>
      <c r="CA664" s="335"/>
      <c r="CB664" s="335"/>
      <c r="CC664" s="335" t="str">
        <f t="shared" si="1294"/>
        <v/>
      </c>
      <c r="CD664" s="334"/>
      <c r="CE664" s="335"/>
      <c r="CF664" s="335"/>
      <c r="CG664" s="335"/>
      <c r="CH664" s="997"/>
      <c r="CI664" s="97" t="str">
        <f t="shared" si="1295"/>
        <v/>
      </c>
      <c r="CJ664" s="998"/>
      <c r="CK664" s="335"/>
      <c r="CL664" s="97" t="str">
        <f t="shared" si="1296"/>
        <v/>
      </c>
      <c r="CM664" s="334"/>
      <c r="CN664" s="335"/>
      <c r="CO664" s="335"/>
      <c r="CP664" s="335"/>
      <c r="CQ664" s="97"/>
      <c r="CR664" s="334"/>
      <c r="CS664" s="335"/>
      <c r="CT664" s="335"/>
      <c r="CU664" s="335"/>
      <c r="CV664" s="97"/>
      <c r="CW664" s="334"/>
      <c r="CX664" s="335"/>
      <c r="CY664" s="335"/>
      <c r="CZ664" s="335"/>
      <c r="DA664" s="97"/>
      <c r="DB664" s="334"/>
      <c r="DC664" s="335"/>
      <c r="DD664" s="335"/>
      <c r="DE664" s="335"/>
      <c r="DF664" s="97" t="str">
        <f t="shared" si="1297"/>
        <v/>
      </c>
      <c r="DG664" s="993"/>
      <c r="DH664" s="335"/>
      <c r="DI664" s="97" t="str">
        <f t="shared" si="1194"/>
        <v/>
      </c>
      <c r="DJ664" s="334"/>
      <c r="DK664" s="335"/>
      <c r="DL664" s="335"/>
      <c r="DM664" s="97"/>
      <c r="DN664" s="334"/>
      <c r="DO664" s="335"/>
      <c r="DP664" s="335"/>
      <c r="DQ664" s="97"/>
      <c r="DR664" s="334"/>
      <c r="DS664" s="335"/>
      <c r="DT664" s="335"/>
      <c r="DU664" s="97"/>
      <c r="DV664" s="334"/>
      <c r="DW664" s="335"/>
      <c r="DX664" s="335"/>
      <c r="DY664" s="97" t="str">
        <f t="shared" si="1299"/>
        <v/>
      </c>
      <c r="DZ664" s="998"/>
      <c r="EA664" s="335"/>
      <c r="EB664" s="97" t="str">
        <f t="shared" si="1300"/>
        <v/>
      </c>
      <c r="EC664" s="334"/>
      <c r="ED664" s="335"/>
      <c r="EE664" s="335"/>
      <c r="EF664" s="97"/>
      <c r="EG664" s="334"/>
      <c r="EH664" s="335"/>
      <c r="EI664" s="335"/>
      <c r="EJ664" s="97"/>
      <c r="EK664" s="334"/>
      <c r="EL664" s="335"/>
      <c r="EM664" s="335"/>
      <c r="EN664" s="97"/>
      <c r="EO664" s="334"/>
      <c r="EP664" s="335"/>
      <c r="EQ664" s="335"/>
      <c r="ER664" s="97" t="str">
        <f t="shared" si="1301"/>
        <v/>
      </c>
      <c r="ES664" s="993"/>
      <c r="ET664" s="335"/>
      <c r="EU664" s="97" t="str">
        <f t="shared" si="1302"/>
        <v/>
      </c>
      <c r="EV664" s="334"/>
      <c r="EW664" s="335"/>
      <c r="EX664" s="335"/>
      <c r="EY664" s="97"/>
      <c r="EZ664" s="334"/>
      <c r="FA664" s="335"/>
      <c r="FB664" s="335"/>
      <c r="FC664" s="97"/>
      <c r="FD664" s="334"/>
      <c r="FE664" s="335"/>
      <c r="FF664" s="335"/>
      <c r="FG664" s="97"/>
      <c r="FH664" s="334"/>
      <c r="FI664" s="335"/>
      <c r="FJ664" s="335"/>
      <c r="FK664" s="97" t="str">
        <f t="shared" si="1303"/>
        <v/>
      </c>
      <c r="FL664" s="993"/>
      <c r="FM664" s="335"/>
      <c r="FN664" s="97" t="str">
        <f t="shared" si="1304"/>
        <v/>
      </c>
      <c r="FO664" s="334"/>
      <c r="FP664" s="335"/>
      <c r="FQ664" s="97"/>
      <c r="FR664" s="334"/>
      <c r="FS664" s="335"/>
      <c r="FT664" s="97"/>
      <c r="FU664" s="334"/>
      <c r="FV664" s="335"/>
      <c r="FW664" s="97"/>
      <c r="FX664" s="334"/>
      <c r="FY664" s="335"/>
      <c r="FZ664" s="97" t="str">
        <f t="shared" si="1305"/>
        <v/>
      </c>
      <c r="GA664" s="993"/>
      <c r="GB664" s="335"/>
      <c r="GC664" s="510" t="str">
        <f t="shared" si="1306"/>
        <v/>
      </c>
      <c r="GD664" s="336"/>
      <c r="GE664" s="337"/>
      <c r="GF664" s="337"/>
      <c r="GG664" s="337"/>
      <c r="GH664" s="337"/>
      <c r="GI664" s="510"/>
      <c r="GJ664" s="336"/>
      <c r="GK664" s="337"/>
      <c r="GL664" s="337"/>
      <c r="GM664" s="337"/>
      <c r="GN664" s="337"/>
      <c r="GO664" s="510"/>
      <c r="GP664" s="336"/>
      <c r="GQ664" s="337"/>
      <c r="GR664" s="337"/>
      <c r="GS664" s="337"/>
      <c r="GT664" s="337"/>
      <c r="GU664" s="510"/>
      <c r="GV664" s="336"/>
      <c r="GW664" s="337"/>
      <c r="GX664" s="337"/>
      <c r="GY664" s="337"/>
      <c r="GZ664" s="336"/>
      <c r="HA664" s="510" t="str">
        <f t="shared" si="1307"/>
        <v/>
      </c>
      <c r="HB664" s="994"/>
      <c r="HC664" s="337"/>
      <c r="HD664" s="510" t="str">
        <f t="shared" si="1308"/>
        <v/>
      </c>
      <c r="HE664" s="336"/>
      <c r="HF664" s="337"/>
      <c r="HG664" s="337"/>
      <c r="HH664" s="336"/>
      <c r="HI664" s="510"/>
      <c r="HJ664" s="336"/>
      <c r="HK664" s="337"/>
      <c r="HL664" s="337"/>
      <c r="HM664" s="336"/>
      <c r="HN664" s="510"/>
      <c r="HO664" s="336"/>
      <c r="HP664" s="337"/>
      <c r="HQ664" s="337"/>
      <c r="HR664" s="337"/>
      <c r="HS664" s="510"/>
      <c r="HT664" s="336"/>
      <c r="HU664" s="337"/>
      <c r="HV664" s="337"/>
      <c r="HW664" s="337"/>
      <c r="HX664" s="97" t="str">
        <f t="shared" si="1309"/>
        <v/>
      </c>
      <c r="HY664" s="994"/>
      <c r="HZ664" s="337"/>
      <c r="IA664" s="510" t="str">
        <f t="shared" si="1310"/>
        <v/>
      </c>
      <c r="IB664" s="336"/>
      <c r="IC664" s="337"/>
      <c r="ID664" s="337"/>
      <c r="IE664" s="510"/>
      <c r="IF664" s="336"/>
      <c r="IG664" s="337"/>
      <c r="IH664" s="337"/>
      <c r="II664" s="510"/>
      <c r="IJ664" s="336"/>
      <c r="IK664" s="337"/>
      <c r="IL664" s="337"/>
      <c r="IM664" s="510"/>
      <c r="IN664" s="336"/>
      <c r="IO664" s="337"/>
      <c r="IP664" s="337"/>
      <c r="IQ664" s="97" t="str">
        <f t="shared" si="1311"/>
        <v/>
      </c>
      <c r="IR664" s="994"/>
      <c r="IS664" s="337"/>
      <c r="IT664" s="337"/>
      <c r="IU664" s="337"/>
      <c r="IV664" s="510" t="str">
        <f t="shared" si="1312"/>
        <v/>
      </c>
      <c r="IW664" s="995"/>
    </row>
    <row r="665" spans="1:257" x14ac:dyDescent="0.25">
      <c r="A665" s="996"/>
      <c r="B665" s="507">
        <v>5</v>
      </c>
      <c r="C665" s="97" t="str">
        <f>IF(Proponentes!B656&gt;0,Proponentes!B656,"")</f>
        <v/>
      </c>
      <c r="D665" s="335"/>
      <c r="E665" s="335"/>
      <c r="F665" s="334"/>
      <c r="G665" s="335"/>
      <c r="H665" s="335"/>
      <c r="I665" s="335"/>
      <c r="J665" s="335"/>
      <c r="K665" s="335"/>
      <c r="L665" s="335"/>
      <c r="M665" s="334"/>
      <c r="N665" s="335"/>
      <c r="O665" s="335"/>
      <c r="P665" s="335"/>
      <c r="Q665" s="335"/>
      <c r="R665" s="335"/>
      <c r="S665" s="335"/>
      <c r="T665" s="334"/>
      <c r="U665" s="335"/>
      <c r="V665" s="335"/>
      <c r="W665" s="335"/>
      <c r="X665" s="335"/>
      <c r="Y665" s="335"/>
      <c r="Z665" s="335"/>
      <c r="AA665" s="334"/>
      <c r="AB665" s="335"/>
      <c r="AC665" s="335"/>
      <c r="AD665" s="335"/>
      <c r="AE665" s="335"/>
      <c r="AF665" s="335"/>
      <c r="AG665" s="97" t="str">
        <f t="shared" si="1288"/>
        <v/>
      </c>
      <c r="AH665" s="993"/>
      <c r="AI665" s="335"/>
      <c r="AJ665" s="335" t="str">
        <f t="shared" si="1289"/>
        <v/>
      </c>
      <c r="AK665" s="335"/>
      <c r="AL665" s="334"/>
      <c r="AM665" s="335"/>
      <c r="AN665" s="335"/>
      <c r="AO665" s="335"/>
      <c r="AP665" s="335"/>
      <c r="AQ665" s="335"/>
      <c r="AR665" s="335"/>
      <c r="AS665" s="334"/>
      <c r="AT665" s="335"/>
      <c r="AU665" s="335"/>
      <c r="AV665" s="335"/>
      <c r="AW665" s="335"/>
      <c r="AX665" s="335"/>
      <c r="AY665" s="335"/>
      <c r="AZ665" s="334"/>
      <c r="BA665" s="335"/>
      <c r="BB665" s="335"/>
      <c r="BC665" s="335"/>
      <c r="BD665" s="335"/>
      <c r="BE665" s="335"/>
      <c r="BF665" s="335"/>
      <c r="BG665" s="334"/>
      <c r="BH665" s="335"/>
      <c r="BI665" s="335"/>
      <c r="BJ665" s="335"/>
      <c r="BK665" s="335"/>
      <c r="BL665" s="97" t="str">
        <f t="shared" si="1186"/>
        <v/>
      </c>
      <c r="BM665" s="993"/>
      <c r="BN665" s="335" t="str">
        <f t="shared" si="1291"/>
        <v/>
      </c>
      <c r="BO665" s="334"/>
      <c r="BP665" s="335"/>
      <c r="BQ665" s="335"/>
      <c r="BR665" s="335"/>
      <c r="BS665" s="335" t="str">
        <f t="shared" si="1292"/>
        <v/>
      </c>
      <c r="BT665" s="334"/>
      <c r="BU665" s="335"/>
      <c r="BV665" s="335"/>
      <c r="BW665" s="335"/>
      <c r="BX665" s="335" t="str">
        <f t="shared" si="1293"/>
        <v/>
      </c>
      <c r="BY665" s="334"/>
      <c r="BZ665" s="335"/>
      <c r="CA665" s="335"/>
      <c r="CB665" s="335"/>
      <c r="CC665" s="335" t="str">
        <f t="shared" si="1294"/>
        <v/>
      </c>
      <c r="CD665" s="334"/>
      <c r="CE665" s="335"/>
      <c r="CF665" s="335"/>
      <c r="CG665" s="335"/>
      <c r="CH665" s="997"/>
      <c r="CI665" s="97" t="str">
        <f t="shared" si="1295"/>
        <v/>
      </c>
      <c r="CJ665" s="998"/>
      <c r="CK665" s="335"/>
      <c r="CL665" s="97" t="str">
        <f t="shared" si="1296"/>
        <v/>
      </c>
      <c r="CM665" s="334"/>
      <c r="CN665" s="335"/>
      <c r="CO665" s="335"/>
      <c r="CP665" s="335"/>
      <c r="CQ665" s="97"/>
      <c r="CR665" s="334"/>
      <c r="CS665" s="335"/>
      <c r="CT665" s="335"/>
      <c r="CU665" s="335"/>
      <c r="CV665" s="97"/>
      <c r="CW665" s="334"/>
      <c r="CX665" s="335"/>
      <c r="CY665" s="335"/>
      <c r="CZ665" s="335"/>
      <c r="DA665" s="97"/>
      <c r="DB665" s="334"/>
      <c r="DC665" s="335"/>
      <c r="DD665" s="335"/>
      <c r="DE665" s="335"/>
      <c r="DF665" s="97" t="str">
        <f t="shared" si="1297"/>
        <v/>
      </c>
      <c r="DG665" s="993"/>
      <c r="DH665" s="335"/>
      <c r="DI665" s="97" t="str">
        <f t="shared" si="1194"/>
        <v/>
      </c>
      <c r="DJ665" s="334"/>
      <c r="DK665" s="335"/>
      <c r="DL665" s="335"/>
      <c r="DM665" s="97"/>
      <c r="DN665" s="334"/>
      <c r="DO665" s="335"/>
      <c r="DP665" s="335"/>
      <c r="DQ665" s="97"/>
      <c r="DR665" s="334"/>
      <c r="DS665" s="335"/>
      <c r="DT665" s="335"/>
      <c r="DU665" s="97"/>
      <c r="DV665" s="334"/>
      <c r="DW665" s="335"/>
      <c r="DX665" s="335"/>
      <c r="DY665" s="97" t="str">
        <f t="shared" si="1299"/>
        <v/>
      </c>
      <c r="DZ665" s="998"/>
      <c r="EA665" s="335"/>
      <c r="EB665" s="97" t="str">
        <f t="shared" si="1300"/>
        <v/>
      </c>
      <c r="EC665" s="334"/>
      <c r="ED665" s="335"/>
      <c r="EE665" s="335"/>
      <c r="EF665" s="97"/>
      <c r="EG665" s="334"/>
      <c r="EH665" s="335"/>
      <c r="EI665" s="335"/>
      <c r="EJ665" s="97"/>
      <c r="EK665" s="334"/>
      <c r="EL665" s="335"/>
      <c r="EM665" s="335"/>
      <c r="EN665" s="97"/>
      <c r="EO665" s="334"/>
      <c r="EP665" s="335"/>
      <c r="EQ665" s="335"/>
      <c r="ER665" s="97" t="str">
        <f t="shared" si="1301"/>
        <v/>
      </c>
      <c r="ES665" s="993"/>
      <c r="ET665" s="335"/>
      <c r="EU665" s="97" t="str">
        <f t="shared" si="1302"/>
        <v/>
      </c>
      <c r="EV665" s="334"/>
      <c r="EW665" s="335"/>
      <c r="EX665" s="335"/>
      <c r="EY665" s="97"/>
      <c r="EZ665" s="334"/>
      <c r="FA665" s="335"/>
      <c r="FB665" s="335"/>
      <c r="FC665" s="97"/>
      <c r="FD665" s="334"/>
      <c r="FE665" s="335"/>
      <c r="FF665" s="335"/>
      <c r="FG665" s="97"/>
      <c r="FH665" s="334"/>
      <c r="FI665" s="335"/>
      <c r="FJ665" s="335"/>
      <c r="FK665" s="97" t="str">
        <f t="shared" si="1303"/>
        <v/>
      </c>
      <c r="FL665" s="993"/>
      <c r="FM665" s="335"/>
      <c r="FN665" s="97" t="str">
        <f t="shared" si="1304"/>
        <v/>
      </c>
      <c r="FO665" s="334"/>
      <c r="FP665" s="335"/>
      <c r="FQ665" s="97"/>
      <c r="FR665" s="334"/>
      <c r="FS665" s="335"/>
      <c r="FT665" s="97"/>
      <c r="FU665" s="334"/>
      <c r="FV665" s="335"/>
      <c r="FW665" s="97"/>
      <c r="FX665" s="334"/>
      <c r="FY665" s="335"/>
      <c r="FZ665" s="97" t="str">
        <f t="shared" si="1305"/>
        <v/>
      </c>
      <c r="GA665" s="993"/>
      <c r="GB665" s="335"/>
      <c r="GC665" s="510" t="str">
        <f t="shared" si="1306"/>
        <v/>
      </c>
      <c r="GD665" s="336"/>
      <c r="GE665" s="337"/>
      <c r="GF665" s="337"/>
      <c r="GG665" s="337"/>
      <c r="GH665" s="337"/>
      <c r="GI665" s="510"/>
      <c r="GJ665" s="336"/>
      <c r="GK665" s="337"/>
      <c r="GL665" s="337"/>
      <c r="GM665" s="337"/>
      <c r="GN665" s="337"/>
      <c r="GO665" s="510"/>
      <c r="GP665" s="336"/>
      <c r="GQ665" s="337"/>
      <c r="GR665" s="337"/>
      <c r="GS665" s="337"/>
      <c r="GT665" s="337"/>
      <c r="GU665" s="510"/>
      <c r="GV665" s="336"/>
      <c r="GW665" s="337"/>
      <c r="GX665" s="337"/>
      <c r="GY665" s="337"/>
      <c r="GZ665" s="336"/>
      <c r="HA665" s="510" t="str">
        <f t="shared" si="1307"/>
        <v/>
      </c>
      <c r="HB665" s="994"/>
      <c r="HC665" s="337"/>
      <c r="HD665" s="510" t="str">
        <f t="shared" si="1308"/>
        <v/>
      </c>
      <c r="HE665" s="336"/>
      <c r="HF665" s="337"/>
      <c r="HG665" s="337"/>
      <c r="HH665" s="336"/>
      <c r="HI665" s="510"/>
      <c r="HJ665" s="336"/>
      <c r="HK665" s="337"/>
      <c r="HL665" s="337"/>
      <c r="HM665" s="336"/>
      <c r="HN665" s="510"/>
      <c r="HO665" s="336"/>
      <c r="HP665" s="337"/>
      <c r="HQ665" s="337"/>
      <c r="HR665" s="337"/>
      <c r="HS665" s="510"/>
      <c r="HT665" s="336"/>
      <c r="HU665" s="337"/>
      <c r="HV665" s="337"/>
      <c r="HW665" s="337"/>
      <c r="HX665" s="97" t="str">
        <f t="shared" si="1309"/>
        <v/>
      </c>
      <c r="HY665" s="994"/>
      <c r="HZ665" s="337"/>
      <c r="IA665" s="510" t="str">
        <f t="shared" si="1310"/>
        <v/>
      </c>
      <c r="IB665" s="336"/>
      <c r="IC665" s="337"/>
      <c r="ID665" s="337"/>
      <c r="IE665" s="510"/>
      <c r="IF665" s="336"/>
      <c r="IG665" s="337"/>
      <c r="IH665" s="337"/>
      <c r="II665" s="510"/>
      <c r="IJ665" s="336"/>
      <c r="IK665" s="337"/>
      <c r="IL665" s="337"/>
      <c r="IM665" s="510"/>
      <c r="IN665" s="336"/>
      <c r="IO665" s="337"/>
      <c r="IP665" s="337"/>
      <c r="IQ665" s="97" t="str">
        <f t="shared" si="1311"/>
        <v/>
      </c>
      <c r="IR665" s="994"/>
      <c r="IS665" s="337"/>
      <c r="IT665" s="337"/>
      <c r="IU665" s="337"/>
      <c r="IV665" s="510" t="str">
        <f t="shared" si="1312"/>
        <v/>
      </c>
      <c r="IW665" s="995"/>
    </row>
    <row r="666" spans="1:257" x14ac:dyDescent="0.25">
      <c r="A666" s="996"/>
      <c r="B666" s="507">
        <v>6</v>
      </c>
      <c r="C666" s="97" t="str">
        <f>IF(Proponentes!B657&gt;0,Proponentes!B657,"")</f>
        <v/>
      </c>
      <c r="D666" s="335"/>
      <c r="E666" s="335"/>
      <c r="F666" s="334"/>
      <c r="G666" s="335"/>
      <c r="H666" s="335"/>
      <c r="I666" s="335"/>
      <c r="J666" s="335"/>
      <c r="K666" s="335"/>
      <c r="L666" s="335"/>
      <c r="M666" s="334"/>
      <c r="N666" s="335"/>
      <c r="O666" s="335"/>
      <c r="P666" s="335"/>
      <c r="Q666" s="335"/>
      <c r="R666" s="335"/>
      <c r="S666" s="335"/>
      <c r="T666" s="334"/>
      <c r="U666" s="335"/>
      <c r="V666" s="335"/>
      <c r="W666" s="335"/>
      <c r="X666" s="335"/>
      <c r="Y666" s="335"/>
      <c r="Z666" s="335"/>
      <c r="AA666" s="334"/>
      <c r="AB666" s="335"/>
      <c r="AC666" s="335"/>
      <c r="AD666" s="335"/>
      <c r="AE666" s="335"/>
      <c r="AF666" s="335"/>
      <c r="AG666" s="97" t="str">
        <f t="shared" si="1288"/>
        <v/>
      </c>
      <c r="AH666" s="993"/>
      <c r="AI666" s="335"/>
      <c r="AJ666" s="335" t="str">
        <f t="shared" si="1289"/>
        <v/>
      </c>
      <c r="AK666" s="335"/>
      <c r="AL666" s="334"/>
      <c r="AM666" s="335"/>
      <c r="AN666" s="335"/>
      <c r="AO666" s="335"/>
      <c r="AP666" s="335"/>
      <c r="AQ666" s="335"/>
      <c r="AR666" s="335"/>
      <c r="AS666" s="334"/>
      <c r="AT666" s="335"/>
      <c r="AU666" s="335"/>
      <c r="AV666" s="335"/>
      <c r="AW666" s="335"/>
      <c r="AX666" s="335"/>
      <c r="AY666" s="335"/>
      <c r="AZ666" s="334"/>
      <c r="BA666" s="335"/>
      <c r="BB666" s="335"/>
      <c r="BC666" s="335"/>
      <c r="BD666" s="335"/>
      <c r="BE666" s="335"/>
      <c r="BF666" s="335"/>
      <c r="BG666" s="334"/>
      <c r="BH666" s="335"/>
      <c r="BI666" s="335"/>
      <c r="BJ666" s="335"/>
      <c r="BK666" s="335"/>
      <c r="BL666" s="97" t="str">
        <f t="shared" si="1186"/>
        <v/>
      </c>
      <c r="BM666" s="993"/>
      <c r="BN666" s="335" t="str">
        <f t="shared" si="1291"/>
        <v/>
      </c>
      <c r="BO666" s="334"/>
      <c r="BP666" s="335"/>
      <c r="BQ666" s="335"/>
      <c r="BR666" s="335"/>
      <c r="BS666" s="335" t="str">
        <f t="shared" si="1292"/>
        <v/>
      </c>
      <c r="BT666" s="334"/>
      <c r="BU666" s="335"/>
      <c r="BV666" s="335"/>
      <c r="BW666" s="335"/>
      <c r="BX666" s="335" t="str">
        <f t="shared" si="1293"/>
        <v/>
      </c>
      <c r="BY666" s="334"/>
      <c r="BZ666" s="335"/>
      <c r="CA666" s="335"/>
      <c r="CB666" s="335"/>
      <c r="CC666" s="335" t="str">
        <f t="shared" si="1294"/>
        <v/>
      </c>
      <c r="CD666" s="334"/>
      <c r="CE666" s="335"/>
      <c r="CF666" s="335"/>
      <c r="CG666" s="335"/>
      <c r="CH666" s="997"/>
      <c r="CI666" s="97" t="str">
        <f t="shared" si="1295"/>
        <v/>
      </c>
      <c r="CJ666" s="998"/>
      <c r="CK666" s="335"/>
      <c r="CL666" s="97" t="str">
        <f t="shared" si="1296"/>
        <v/>
      </c>
      <c r="CM666" s="334"/>
      <c r="CN666" s="335"/>
      <c r="CO666" s="335"/>
      <c r="CP666" s="335"/>
      <c r="CQ666" s="97"/>
      <c r="CR666" s="334"/>
      <c r="CS666" s="335"/>
      <c r="CT666" s="335"/>
      <c r="CU666" s="335"/>
      <c r="CV666" s="97"/>
      <c r="CW666" s="334"/>
      <c r="CX666" s="335"/>
      <c r="CY666" s="335"/>
      <c r="CZ666" s="335"/>
      <c r="DA666" s="97"/>
      <c r="DB666" s="334"/>
      <c r="DC666" s="335"/>
      <c r="DD666" s="335"/>
      <c r="DE666" s="335"/>
      <c r="DF666" s="97" t="str">
        <f t="shared" si="1297"/>
        <v/>
      </c>
      <c r="DG666" s="993"/>
      <c r="DH666" s="335"/>
      <c r="DI666" s="97" t="str">
        <f t="shared" si="1194"/>
        <v/>
      </c>
      <c r="DJ666" s="334"/>
      <c r="DK666" s="335"/>
      <c r="DL666" s="335"/>
      <c r="DM666" s="97"/>
      <c r="DN666" s="334"/>
      <c r="DO666" s="335"/>
      <c r="DP666" s="335"/>
      <c r="DQ666" s="97"/>
      <c r="DR666" s="334"/>
      <c r="DS666" s="335"/>
      <c r="DT666" s="335"/>
      <c r="DU666" s="97"/>
      <c r="DV666" s="334"/>
      <c r="DW666" s="335"/>
      <c r="DX666" s="335"/>
      <c r="DY666" s="97" t="str">
        <f t="shared" si="1299"/>
        <v/>
      </c>
      <c r="DZ666" s="998"/>
      <c r="EA666" s="335"/>
      <c r="EB666" s="97" t="str">
        <f t="shared" si="1300"/>
        <v/>
      </c>
      <c r="EC666" s="334"/>
      <c r="ED666" s="335"/>
      <c r="EE666" s="335"/>
      <c r="EF666" s="97"/>
      <c r="EG666" s="334"/>
      <c r="EH666" s="335"/>
      <c r="EI666" s="335"/>
      <c r="EJ666" s="97"/>
      <c r="EK666" s="334"/>
      <c r="EL666" s="335"/>
      <c r="EM666" s="335"/>
      <c r="EN666" s="97"/>
      <c r="EO666" s="334"/>
      <c r="EP666" s="335"/>
      <c r="EQ666" s="335"/>
      <c r="ER666" s="97" t="str">
        <f t="shared" si="1301"/>
        <v/>
      </c>
      <c r="ES666" s="993"/>
      <c r="ET666" s="335"/>
      <c r="EU666" s="97" t="str">
        <f t="shared" si="1302"/>
        <v/>
      </c>
      <c r="EV666" s="334"/>
      <c r="EW666" s="335"/>
      <c r="EX666" s="335"/>
      <c r="EY666" s="97"/>
      <c r="EZ666" s="334"/>
      <c r="FA666" s="335"/>
      <c r="FB666" s="335"/>
      <c r="FC666" s="97"/>
      <c r="FD666" s="334"/>
      <c r="FE666" s="335"/>
      <c r="FF666" s="335"/>
      <c r="FG666" s="97"/>
      <c r="FH666" s="334"/>
      <c r="FI666" s="335"/>
      <c r="FJ666" s="335"/>
      <c r="FK666" s="97" t="str">
        <f t="shared" si="1303"/>
        <v/>
      </c>
      <c r="FL666" s="993"/>
      <c r="FM666" s="335"/>
      <c r="FN666" s="97" t="str">
        <f t="shared" si="1304"/>
        <v/>
      </c>
      <c r="FO666" s="334"/>
      <c r="FP666" s="335"/>
      <c r="FQ666" s="97"/>
      <c r="FR666" s="334"/>
      <c r="FS666" s="335"/>
      <c r="FT666" s="97"/>
      <c r="FU666" s="334"/>
      <c r="FV666" s="335"/>
      <c r="FW666" s="97"/>
      <c r="FX666" s="334"/>
      <c r="FY666" s="335"/>
      <c r="FZ666" s="97" t="str">
        <f t="shared" si="1305"/>
        <v/>
      </c>
      <c r="GA666" s="993"/>
      <c r="GB666" s="335"/>
      <c r="GC666" s="510" t="str">
        <f t="shared" si="1306"/>
        <v/>
      </c>
      <c r="GD666" s="336"/>
      <c r="GE666" s="337"/>
      <c r="GF666" s="337"/>
      <c r="GG666" s="337"/>
      <c r="GH666" s="337"/>
      <c r="GI666" s="510"/>
      <c r="GJ666" s="336"/>
      <c r="GK666" s="337"/>
      <c r="GL666" s="337"/>
      <c r="GM666" s="337"/>
      <c r="GN666" s="337"/>
      <c r="GO666" s="510"/>
      <c r="GP666" s="336"/>
      <c r="GQ666" s="337"/>
      <c r="GR666" s="337"/>
      <c r="GS666" s="337"/>
      <c r="GT666" s="337"/>
      <c r="GU666" s="510"/>
      <c r="GV666" s="336"/>
      <c r="GW666" s="337"/>
      <c r="GX666" s="337"/>
      <c r="GY666" s="337"/>
      <c r="GZ666" s="336"/>
      <c r="HA666" s="510" t="str">
        <f t="shared" si="1307"/>
        <v/>
      </c>
      <c r="HB666" s="994"/>
      <c r="HC666" s="337"/>
      <c r="HD666" s="510" t="str">
        <f t="shared" si="1308"/>
        <v/>
      </c>
      <c r="HE666" s="336"/>
      <c r="HF666" s="337"/>
      <c r="HG666" s="337"/>
      <c r="HH666" s="336"/>
      <c r="HI666" s="510"/>
      <c r="HJ666" s="336"/>
      <c r="HK666" s="337"/>
      <c r="HL666" s="337"/>
      <c r="HM666" s="336"/>
      <c r="HN666" s="510"/>
      <c r="HO666" s="336"/>
      <c r="HP666" s="337"/>
      <c r="HQ666" s="337"/>
      <c r="HR666" s="337"/>
      <c r="HS666" s="510"/>
      <c r="HT666" s="336"/>
      <c r="HU666" s="337"/>
      <c r="HV666" s="337"/>
      <c r="HW666" s="337"/>
      <c r="HX666" s="97" t="str">
        <f t="shared" si="1309"/>
        <v/>
      </c>
      <c r="HY666" s="994"/>
      <c r="HZ666" s="337"/>
      <c r="IA666" s="510" t="str">
        <f t="shared" si="1310"/>
        <v/>
      </c>
      <c r="IB666" s="336"/>
      <c r="IC666" s="337"/>
      <c r="ID666" s="337"/>
      <c r="IE666" s="510"/>
      <c r="IF666" s="336"/>
      <c r="IG666" s="337"/>
      <c r="IH666" s="337"/>
      <c r="II666" s="510"/>
      <c r="IJ666" s="336"/>
      <c r="IK666" s="337"/>
      <c r="IL666" s="337"/>
      <c r="IM666" s="510"/>
      <c r="IN666" s="336"/>
      <c r="IO666" s="337"/>
      <c r="IP666" s="337"/>
      <c r="IQ666" s="97" t="str">
        <f t="shared" si="1311"/>
        <v/>
      </c>
      <c r="IR666" s="994"/>
      <c r="IS666" s="337"/>
      <c r="IT666" s="337"/>
      <c r="IU666" s="337"/>
      <c r="IV666" s="510" t="str">
        <f t="shared" si="1312"/>
        <v/>
      </c>
      <c r="IW666" s="995"/>
    </row>
    <row r="667" spans="1:257" x14ac:dyDescent="0.25">
      <c r="A667" s="996"/>
      <c r="B667" s="507">
        <v>7</v>
      </c>
      <c r="C667" s="97" t="str">
        <f>IF(Proponentes!B658&gt;0,Proponentes!B658,"")</f>
        <v/>
      </c>
      <c r="D667" s="335"/>
      <c r="E667" s="335"/>
      <c r="F667" s="334"/>
      <c r="G667" s="335"/>
      <c r="H667" s="335"/>
      <c r="I667" s="335"/>
      <c r="J667" s="335"/>
      <c r="K667" s="335"/>
      <c r="L667" s="335"/>
      <c r="M667" s="334"/>
      <c r="N667" s="335"/>
      <c r="O667" s="335"/>
      <c r="P667" s="335"/>
      <c r="Q667" s="335"/>
      <c r="R667" s="335"/>
      <c r="S667" s="335"/>
      <c r="T667" s="334"/>
      <c r="U667" s="335"/>
      <c r="V667" s="335"/>
      <c r="W667" s="335"/>
      <c r="X667" s="335"/>
      <c r="Y667" s="335"/>
      <c r="Z667" s="335"/>
      <c r="AA667" s="334"/>
      <c r="AB667" s="335"/>
      <c r="AC667" s="335"/>
      <c r="AD667" s="335"/>
      <c r="AE667" s="335"/>
      <c r="AF667" s="335"/>
      <c r="AG667" s="97" t="str">
        <f t="shared" si="1288"/>
        <v/>
      </c>
      <c r="AH667" s="993"/>
      <c r="AI667" s="335"/>
      <c r="AJ667" s="335" t="str">
        <f t="shared" si="1289"/>
        <v/>
      </c>
      <c r="AK667" s="335"/>
      <c r="AL667" s="334"/>
      <c r="AM667" s="335"/>
      <c r="AN667" s="335"/>
      <c r="AO667" s="335"/>
      <c r="AP667" s="335"/>
      <c r="AQ667" s="335"/>
      <c r="AR667" s="335"/>
      <c r="AS667" s="334"/>
      <c r="AT667" s="335"/>
      <c r="AU667" s="335"/>
      <c r="AV667" s="335"/>
      <c r="AW667" s="335"/>
      <c r="AX667" s="335"/>
      <c r="AY667" s="335"/>
      <c r="AZ667" s="334"/>
      <c r="BA667" s="335"/>
      <c r="BB667" s="335"/>
      <c r="BC667" s="335"/>
      <c r="BD667" s="335"/>
      <c r="BE667" s="335"/>
      <c r="BF667" s="335"/>
      <c r="BG667" s="334"/>
      <c r="BH667" s="335"/>
      <c r="BI667" s="335"/>
      <c r="BJ667" s="335"/>
      <c r="BK667" s="335"/>
      <c r="BL667" s="97" t="str">
        <f t="shared" si="1186"/>
        <v/>
      </c>
      <c r="BM667" s="993"/>
      <c r="BN667" s="335" t="str">
        <f t="shared" si="1291"/>
        <v/>
      </c>
      <c r="BO667" s="334"/>
      <c r="BP667" s="335"/>
      <c r="BQ667" s="335"/>
      <c r="BR667" s="335"/>
      <c r="BS667" s="335" t="str">
        <f t="shared" si="1292"/>
        <v/>
      </c>
      <c r="BT667" s="334"/>
      <c r="BU667" s="335"/>
      <c r="BV667" s="335"/>
      <c r="BW667" s="335"/>
      <c r="BX667" s="335" t="str">
        <f t="shared" si="1293"/>
        <v/>
      </c>
      <c r="BY667" s="334"/>
      <c r="BZ667" s="335"/>
      <c r="CA667" s="335"/>
      <c r="CB667" s="335"/>
      <c r="CC667" s="335" t="str">
        <f t="shared" si="1294"/>
        <v/>
      </c>
      <c r="CD667" s="334"/>
      <c r="CE667" s="335"/>
      <c r="CF667" s="335"/>
      <c r="CG667" s="335"/>
      <c r="CH667" s="997"/>
      <c r="CI667" s="97" t="str">
        <f t="shared" si="1295"/>
        <v/>
      </c>
      <c r="CJ667" s="998"/>
      <c r="CK667" s="335"/>
      <c r="CL667" s="97" t="str">
        <f t="shared" si="1296"/>
        <v/>
      </c>
      <c r="CM667" s="334"/>
      <c r="CN667" s="335"/>
      <c r="CO667" s="335"/>
      <c r="CP667" s="335"/>
      <c r="CQ667" s="97"/>
      <c r="CR667" s="334"/>
      <c r="CS667" s="335"/>
      <c r="CT667" s="335"/>
      <c r="CU667" s="335"/>
      <c r="CV667" s="97"/>
      <c r="CW667" s="334"/>
      <c r="CX667" s="335"/>
      <c r="CY667" s="335"/>
      <c r="CZ667" s="335"/>
      <c r="DA667" s="97"/>
      <c r="DB667" s="334"/>
      <c r="DC667" s="335"/>
      <c r="DD667" s="335"/>
      <c r="DE667" s="335"/>
      <c r="DF667" s="97" t="str">
        <f t="shared" si="1297"/>
        <v/>
      </c>
      <c r="DG667" s="993"/>
      <c r="DH667" s="335"/>
      <c r="DI667" s="97" t="str">
        <f t="shared" si="1194"/>
        <v/>
      </c>
      <c r="DJ667" s="334"/>
      <c r="DK667" s="335"/>
      <c r="DL667" s="335"/>
      <c r="DM667" s="97"/>
      <c r="DN667" s="334"/>
      <c r="DO667" s="335"/>
      <c r="DP667" s="335"/>
      <c r="DQ667" s="97"/>
      <c r="DR667" s="334"/>
      <c r="DS667" s="335"/>
      <c r="DT667" s="335"/>
      <c r="DU667" s="97"/>
      <c r="DV667" s="334"/>
      <c r="DW667" s="335"/>
      <c r="DX667" s="335"/>
      <c r="DY667" s="97" t="str">
        <f t="shared" si="1299"/>
        <v/>
      </c>
      <c r="DZ667" s="998"/>
      <c r="EA667" s="335"/>
      <c r="EB667" s="97" t="str">
        <f t="shared" si="1300"/>
        <v/>
      </c>
      <c r="EC667" s="334"/>
      <c r="ED667" s="335"/>
      <c r="EE667" s="335"/>
      <c r="EF667" s="97"/>
      <c r="EG667" s="334"/>
      <c r="EH667" s="335"/>
      <c r="EI667" s="335"/>
      <c r="EJ667" s="97"/>
      <c r="EK667" s="334"/>
      <c r="EL667" s="335"/>
      <c r="EM667" s="335"/>
      <c r="EN667" s="97"/>
      <c r="EO667" s="334"/>
      <c r="EP667" s="335"/>
      <c r="EQ667" s="335"/>
      <c r="ER667" s="97" t="str">
        <f t="shared" si="1301"/>
        <v/>
      </c>
      <c r="ES667" s="993"/>
      <c r="ET667" s="335"/>
      <c r="EU667" s="97" t="str">
        <f t="shared" si="1302"/>
        <v/>
      </c>
      <c r="EV667" s="334"/>
      <c r="EW667" s="335"/>
      <c r="EX667" s="335"/>
      <c r="EY667" s="97"/>
      <c r="EZ667" s="334"/>
      <c r="FA667" s="335"/>
      <c r="FB667" s="335"/>
      <c r="FC667" s="97"/>
      <c r="FD667" s="334"/>
      <c r="FE667" s="335"/>
      <c r="FF667" s="335"/>
      <c r="FG667" s="97"/>
      <c r="FH667" s="334"/>
      <c r="FI667" s="335"/>
      <c r="FJ667" s="335"/>
      <c r="FK667" s="97" t="str">
        <f t="shared" si="1303"/>
        <v/>
      </c>
      <c r="FL667" s="993"/>
      <c r="FM667" s="335"/>
      <c r="FN667" s="97" t="str">
        <f t="shared" si="1304"/>
        <v/>
      </c>
      <c r="FO667" s="334"/>
      <c r="FP667" s="335"/>
      <c r="FQ667" s="97"/>
      <c r="FR667" s="334"/>
      <c r="FS667" s="335"/>
      <c r="FT667" s="97"/>
      <c r="FU667" s="334"/>
      <c r="FV667" s="335"/>
      <c r="FW667" s="97"/>
      <c r="FX667" s="334"/>
      <c r="FY667" s="335"/>
      <c r="FZ667" s="97" t="str">
        <f t="shared" si="1305"/>
        <v/>
      </c>
      <c r="GA667" s="993"/>
      <c r="GB667" s="335"/>
      <c r="GC667" s="510" t="str">
        <f t="shared" si="1306"/>
        <v/>
      </c>
      <c r="GD667" s="336"/>
      <c r="GE667" s="337"/>
      <c r="GF667" s="337"/>
      <c r="GG667" s="337"/>
      <c r="GH667" s="337"/>
      <c r="GI667" s="510"/>
      <c r="GJ667" s="336"/>
      <c r="GK667" s="337"/>
      <c r="GL667" s="337"/>
      <c r="GM667" s="337"/>
      <c r="GN667" s="337"/>
      <c r="GO667" s="510"/>
      <c r="GP667" s="336"/>
      <c r="GQ667" s="337"/>
      <c r="GR667" s="337"/>
      <c r="GS667" s="337"/>
      <c r="GT667" s="337"/>
      <c r="GU667" s="510"/>
      <c r="GV667" s="336"/>
      <c r="GW667" s="337"/>
      <c r="GX667" s="337"/>
      <c r="GY667" s="337"/>
      <c r="GZ667" s="336"/>
      <c r="HA667" s="510" t="str">
        <f t="shared" si="1307"/>
        <v/>
      </c>
      <c r="HB667" s="994"/>
      <c r="HC667" s="337"/>
      <c r="HD667" s="510" t="str">
        <f t="shared" si="1308"/>
        <v/>
      </c>
      <c r="HE667" s="336"/>
      <c r="HF667" s="337"/>
      <c r="HG667" s="337"/>
      <c r="HH667" s="336"/>
      <c r="HI667" s="510"/>
      <c r="HJ667" s="336"/>
      <c r="HK667" s="337"/>
      <c r="HL667" s="337"/>
      <c r="HM667" s="336"/>
      <c r="HN667" s="510"/>
      <c r="HO667" s="336"/>
      <c r="HP667" s="337"/>
      <c r="HQ667" s="337"/>
      <c r="HR667" s="337"/>
      <c r="HS667" s="510"/>
      <c r="HT667" s="336"/>
      <c r="HU667" s="337"/>
      <c r="HV667" s="337"/>
      <c r="HW667" s="337"/>
      <c r="HX667" s="97" t="str">
        <f t="shared" si="1309"/>
        <v/>
      </c>
      <c r="HY667" s="994"/>
      <c r="HZ667" s="337"/>
      <c r="IA667" s="510" t="str">
        <f t="shared" si="1310"/>
        <v/>
      </c>
      <c r="IB667" s="336"/>
      <c r="IC667" s="337"/>
      <c r="ID667" s="337"/>
      <c r="IE667" s="510"/>
      <c r="IF667" s="336"/>
      <c r="IG667" s="337"/>
      <c r="IH667" s="337"/>
      <c r="II667" s="510"/>
      <c r="IJ667" s="336"/>
      <c r="IK667" s="337"/>
      <c r="IL667" s="337"/>
      <c r="IM667" s="510"/>
      <c r="IN667" s="336"/>
      <c r="IO667" s="337"/>
      <c r="IP667" s="337"/>
      <c r="IQ667" s="97" t="str">
        <f t="shared" si="1311"/>
        <v/>
      </c>
      <c r="IR667" s="994"/>
      <c r="IS667" s="337"/>
      <c r="IT667" s="337"/>
      <c r="IU667" s="337"/>
      <c r="IV667" s="510" t="str">
        <f t="shared" si="1312"/>
        <v/>
      </c>
      <c r="IW667" s="995"/>
    </row>
    <row r="668" spans="1:257" x14ac:dyDescent="0.25">
      <c r="A668" s="996"/>
      <c r="B668" s="507">
        <v>8</v>
      </c>
      <c r="C668" s="97" t="str">
        <f>IF(Proponentes!B659&gt;0,Proponentes!B659,"")</f>
        <v/>
      </c>
      <c r="D668" s="335"/>
      <c r="E668" s="335"/>
      <c r="F668" s="334"/>
      <c r="G668" s="335"/>
      <c r="H668" s="335"/>
      <c r="I668" s="335"/>
      <c r="J668" s="335"/>
      <c r="K668" s="335"/>
      <c r="L668" s="335"/>
      <c r="M668" s="334"/>
      <c r="N668" s="335"/>
      <c r="O668" s="335"/>
      <c r="P668" s="335"/>
      <c r="Q668" s="335"/>
      <c r="R668" s="335"/>
      <c r="S668" s="335"/>
      <c r="T668" s="334"/>
      <c r="U668" s="335"/>
      <c r="V668" s="335"/>
      <c r="W668" s="335"/>
      <c r="X668" s="335"/>
      <c r="Y668" s="335"/>
      <c r="Z668" s="335"/>
      <c r="AA668" s="334"/>
      <c r="AB668" s="335"/>
      <c r="AC668" s="335"/>
      <c r="AD668" s="335"/>
      <c r="AE668" s="335"/>
      <c r="AF668" s="335"/>
      <c r="AG668" s="97" t="str">
        <f t="shared" si="1288"/>
        <v/>
      </c>
      <c r="AH668" s="993"/>
      <c r="AI668" s="335"/>
      <c r="AJ668" s="335" t="str">
        <f t="shared" si="1289"/>
        <v/>
      </c>
      <c r="AK668" s="335"/>
      <c r="AL668" s="334"/>
      <c r="AM668" s="335"/>
      <c r="AN668" s="335"/>
      <c r="AO668" s="335"/>
      <c r="AP668" s="335"/>
      <c r="AQ668" s="335"/>
      <c r="AR668" s="335"/>
      <c r="AS668" s="334"/>
      <c r="AT668" s="335"/>
      <c r="AU668" s="335"/>
      <c r="AV668" s="335"/>
      <c r="AW668" s="335"/>
      <c r="AX668" s="335"/>
      <c r="AY668" s="335"/>
      <c r="AZ668" s="334"/>
      <c r="BA668" s="335"/>
      <c r="BB668" s="335"/>
      <c r="BC668" s="335"/>
      <c r="BD668" s="335"/>
      <c r="BE668" s="335"/>
      <c r="BF668" s="335"/>
      <c r="BG668" s="334"/>
      <c r="BH668" s="335"/>
      <c r="BI668" s="335"/>
      <c r="BJ668" s="335"/>
      <c r="BK668" s="335"/>
      <c r="BL668" s="97" t="str">
        <f t="shared" si="1186"/>
        <v/>
      </c>
      <c r="BM668" s="993"/>
      <c r="BN668" s="335" t="str">
        <f t="shared" si="1291"/>
        <v/>
      </c>
      <c r="BO668" s="334"/>
      <c r="BP668" s="335"/>
      <c r="BQ668" s="335"/>
      <c r="BR668" s="335"/>
      <c r="BS668" s="335" t="str">
        <f t="shared" si="1292"/>
        <v/>
      </c>
      <c r="BT668" s="334"/>
      <c r="BU668" s="335"/>
      <c r="BV668" s="335"/>
      <c r="BW668" s="335"/>
      <c r="BX668" s="335" t="str">
        <f t="shared" si="1293"/>
        <v/>
      </c>
      <c r="BY668" s="334"/>
      <c r="BZ668" s="335"/>
      <c r="CA668" s="335"/>
      <c r="CB668" s="335"/>
      <c r="CC668" s="335" t="str">
        <f t="shared" si="1294"/>
        <v/>
      </c>
      <c r="CD668" s="334"/>
      <c r="CE668" s="335"/>
      <c r="CF668" s="335"/>
      <c r="CG668" s="335"/>
      <c r="CH668" s="997"/>
      <c r="CI668" s="97" t="str">
        <f t="shared" si="1295"/>
        <v/>
      </c>
      <c r="CJ668" s="998"/>
      <c r="CK668" s="335"/>
      <c r="CL668" s="97" t="str">
        <f t="shared" si="1296"/>
        <v/>
      </c>
      <c r="CM668" s="334"/>
      <c r="CN668" s="335"/>
      <c r="CO668" s="335"/>
      <c r="CP668" s="335"/>
      <c r="CQ668" s="97"/>
      <c r="CR668" s="334"/>
      <c r="CS668" s="335"/>
      <c r="CT668" s="335"/>
      <c r="CU668" s="335"/>
      <c r="CV668" s="97"/>
      <c r="CW668" s="334"/>
      <c r="CX668" s="335"/>
      <c r="CY668" s="335"/>
      <c r="CZ668" s="335"/>
      <c r="DA668" s="97"/>
      <c r="DB668" s="334"/>
      <c r="DC668" s="335"/>
      <c r="DD668" s="335"/>
      <c r="DE668" s="335"/>
      <c r="DF668" s="97" t="str">
        <f t="shared" si="1297"/>
        <v/>
      </c>
      <c r="DG668" s="993"/>
      <c r="DH668" s="335"/>
      <c r="DI668" s="97" t="str">
        <f t="shared" si="1194"/>
        <v/>
      </c>
      <c r="DJ668" s="334"/>
      <c r="DK668" s="335"/>
      <c r="DL668" s="335"/>
      <c r="DM668" s="97"/>
      <c r="DN668" s="334"/>
      <c r="DO668" s="335"/>
      <c r="DP668" s="335"/>
      <c r="DQ668" s="97"/>
      <c r="DR668" s="334"/>
      <c r="DS668" s="335"/>
      <c r="DT668" s="335"/>
      <c r="DU668" s="97"/>
      <c r="DV668" s="334"/>
      <c r="DW668" s="335"/>
      <c r="DX668" s="335"/>
      <c r="DY668" s="97" t="str">
        <f t="shared" si="1299"/>
        <v/>
      </c>
      <c r="DZ668" s="998"/>
      <c r="EA668" s="335"/>
      <c r="EB668" s="97" t="str">
        <f t="shared" si="1300"/>
        <v/>
      </c>
      <c r="EC668" s="334"/>
      <c r="ED668" s="335"/>
      <c r="EE668" s="335"/>
      <c r="EF668" s="97"/>
      <c r="EG668" s="334"/>
      <c r="EH668" s="335"/>
      <c r="EI668" s="335"/>
      <c r="EJ668" s="97"/>
      <c r="EK668" s="334"/>
      <c r="EL668" s="335"/>
      <c r="EM668" s="335"/>
      <c r="EN668" s="97"/>
      <c r="EO668" s="334"/>
      <c r="EP668" s="335"/>
      <c r="EQ668" s="335"/>
      <c r="ER668" s="97" t="str">
        <f t="shared" si="1301"/>
        <v/>
      </c>
      <c r="ES668" s="993"/>
      <c r="ET668" s="335"/>
      <c r="EU668" s="97" t="str">
        <f t="shared" si="1302"/>
        <v/>
      </c>
      <c r="EV668" s="334"/>
      <c r="EW668" s="335"/>
      <c r="EX668" s="335"/>
      <c r="EY668" s="97"/>
      <c r="EZ668" s="334"/>
      <c r="FA668" s="335"/>
      <c r="FB668" s="335"/>
      <c r="FC668" s="97"/>
      <c r="FD668" s="334"/>
      <c r="FE668" s="335"/>
      <c r="FF668" s="335"/>
      <c r="FG668" s="97"/>
      <c r="FH668" s="334"/>
      <c r="FI668" s="335"/>
      <c r="FJ668" s="335"/>
      <c r="FK668" s="97" t="str">
        <f t="shared" si="1303"/>
        <v/>
      </c>
      <c r="FL668" s="993"/>
      <c r="FM668" s="335"/>
      <c r="FN668" s="97" t="str">
        <f t="shared" si="1304"/>
        <v/>
      </c>
      <c r="FO668" s="334"/>
      <c r="FP668" s="335"/>
      <c r="FQ668" s="97"/>
      <c r="FR668" s="334"/>
      <c r="FS668" s="335"/>
      <c r="FT668" s="97"/>
      <c r="FU668" s="334"/>
      <c r="FV668" s="335"/>
      <c r="FW668" s="97"/>
      <c r="FX668" s="334"/>
      <c r="FY668" s="335"/>
      <c r="FZ668" s="97" t="str">
        <f t="shared" si="1305"/>
        <v/>
      </c>
      <c r="GA668" s="993"/>
      <c r="GB668" s="335"/>
      <c r="GC668" s="510" t="str">
        <f t="shared" si="1306"/>
        <v/>
      </c>
      <c r="GD668" s="336"/>
      <c r="GE668" s="337"/>
      <c r="GF668" s="337"/>
      <c r="GG668" s="337"/>
      <c r="GH668" s="337"/>
      <c r="GI668" s="510"/>
      <c r="GJ668" s="336"/>
      <c r="GK668" s="337"/>
      <c r="GL668" s="337"/>
      <c r="GM668" s="337"/>
      <c r="GN668" s="337"/>
      <c r="GO668" s="510"/>
      <c r="GP668" s="336"/>
      <c r="GQ668" s="337"/>
      <c r="GR668" s="337"/>
      <c r="GS668" s="337"/>
      <c r="GT668" s="337"/>
      <c r="GU668" s="510"/>
      <c r="GV668" s="336"/>
      <c r="GW668" s="337"/>
      <c r="GX668" s="337"/>
      <c r="GY668" s="337"/>
      <c r="GZ668" s="336"/>
      <c r="HA668" s="510" t="str">
        <f t="shared" si="1307"/>
        <v/>
      </c>
      <c r="HB668" s="994"/>
      <c r="HC668" s="337"/>
      <c r="HD668" s="510" t="str">
        <f t="shared" si="1308"/>
        <v/>
      </c>
      <c r="HE668" s="336"/>
      <c r="HF668" s="337"/>
      <c r="HG668" s="337"/>
      <c r="HH668" s="336"/>
      <c r="HI668" s="510"/>
      <c r="HJ668" s="336"/>
      <c r="HK668" s="337"/>
      <c r="HL668" s="337"/>
      <c r="HM668" s="336"/>
      <c r="HN668" s="510"/>
      <c r="HO668" s="336"/>
      <c r="HP668" s="337"/>
      <c r="HQ668" s="337"/>
      <c r="HR668" s="337"/>
      <c r="HS668" s="510"/>
      <c r="HT668" s="336"/>
      <c r="HU668" s="337"/>
      <c r="HV668" s="337"/>
      <c r="HW668" s="337"/>
      <c r="HX668" s="97" t="str">
        <f t="shared" si="1309"/>
        <v/>
      </c>
      <c r="HY668" s="994"/>
      <c r="HZ668" s="337"/>
      <c r="IA668" s="510" t="str">
        <f t="shared" si="1310"/>
        <v/>
      </c>
      <c r="IB668" s="336"/>
      <c r="IC668" s="337"/>
      <c r="ID668" s="337"/>
      <c r="IE668" s="510"/>
      <c r="IF668" s="336"/>
      <c r="IG668" s="337"/>
      <c r="IH668" s="337"/>
      <c r="II668" s="510"/>
      <c r="IJ668" s="336"/>
      <c r="IK668" s="337"/>
      <c r="IL668" s="337"/>
      <c r="IM668" s="510"/>
      <c r="IN668" s="336"/>
      <c r="IO668" s="337"/>
      <c r="IP668" s="337"/>
      <c r="IQ668" s="97" t="str">
        <f t="shared" si="1311"/>
        <v/>
      </c>
      <c r="IR668" s="994"/>
      <c r="IS668" s="337"/>
      <c r="IT668" s="337"/>
      <c r="IU668" s="337"/>
      <c r="IV668" s="510" t="str">
        <f t="shared" si="1312"/>
        <v/>
      </c>
      <c r="IW668" s="995"/>
    </row>
    <row r="669" spans="1:257" x14ac:dyDescent="0.25">
      <c r="A669" s="996"/>
      <c r="B669" s="507">
        <v>9</v>
      </c>
      <c r="C669" s="97" t="str">
        <f>IF(Proponentes!B660&gt;0,Proponentes!B660,"")</f>
        <v/>
      </c>
      <c r="D669" s="335"/>
      <c r="E669" s="335"/>
      <c r="F669" s="334"/>
      <c r="G669" s="335"/>
      <c r="H669" s="335"/>
      <c r="I669" s="335"/>
      <c r="J669" s="335"/>
      <c r="K669" s="335"/>
      <c r="L669" s="335"/>
      <c r="M669" s="334"/>
      <c r="N669" s="335"/>
      <c r="O669" s="335"/>
      <c r="P669" s="335"/>
      <c r="Q669" s="335"/>
      <c r="R669" s="335"/>
      <c r="S669" s="335"/>
      <c r="T669" s="334"/>
      <c r="U669" s="335"/>
      <c r="V669" s="335"/>
      <c r="W669" s="335"/>
      <c r="X669" s="335"/>
      <c r="Y669" s="335"/>
      <c r="Z669" s="335"/>
      <c r="AA669" s="334"/>
      <c r="AB669" s="335"/>
      <c r="AC669" s="335"/>
      <c r="AD669" s="335"/>
      <c r="AE669" s="335"/>
      <c r="AF669" s="335"/>
      <c r="AG669" s="97" t="str">
        <f t="shared" si="1288"/>
        <v/>
      </c>
      <c r="AH669" s="993"/>
      <c r="AI669" s="335"/>
      <c r="AJ669" s="335" t="str">
        <f t="shared" si="1289"/>
        <v/>
      </c>
      <c r="AK669" s="335"/>
      <c r="AL669" s="334"/>
      <c r="AM669" s="335"/>
      <c r="AN669" s="335"/>
      <c r="AO669" s="335"/>
      <c r="AP669" s="335"/>
      <c r="AQ669" s="335"/>
      <c r="AR669" s="335"/>
      <c r="AS669" s="334"/>
      <c r="AT669" s="335"/>
      <c r="AU669" s="335"/>
      <c r="AV669" s="335"/>
      <c r="AW669" s="335"/>
      <c r="AX669" s="335"/>
      <c r="AY669" s="335"/>
      <c r="AZ669" s="334"/>
      <c r="BA669" s="335"/>
      <c r="BB669" s="335"/>
      <c r="BC669" s="335"/>
      <c r="BD669" s="335"/>
      <c r="BE669" s="335"/>
      <c r="BF669" s="335"/>
      <c r="BG669" s="334"/>
      <c r="BH669" s="335"/>
      <c r="BI669" s="335"/>
      <c r="BJ669" s="335"/>
      <c r="BK669" s="335"/>
      <c r="BL669" s="97" t="str">
        <f t="shared" si="1186"/>
        <v/>
      </c>
      <c r="BM669" s="993"/>
      <c r="BN669" s="335" t="str">
        <f t="shared" si="1291"/>
        <v/>
      </c>
      <c r="BO669" s="334"/>
      <c r="BP669" s="335"/>
      <c r="BQ669" s="335"/>
      <c r="BR669" s="335"/>
      <c r="BS669" s="335" t="str">
        <f t="shared" si="1292"/>
        <v/>
      </c>
      <c r="BT669" s="334"/>
      <c r="BU669" s="335"/>
      <c r="BV669" s="335"/>
      <c r="BW669" s="335"/>
      <c r="BX669" s="335" t="str">
        <f t="shared" si="1293"/>
        <v/>
      </c>
      <c r="BY669" s="334"/>
      <c r="BZ669" s="335"/>
      <c r="CA669" s="335"/>
      <c r="CB669" s="335"/>
      <c r="CC669" s="335" t="str">
        <f t="shared" si="1294"/>
        <v/>
      </c>
      <c r="CD669" s="334"/>
      <c r="CE669" s="335"/>
      <c r="CF669" s="335"/>
      <c r="CG669" s="335"/>
      <c r="CH669" s="997"/>
      <c r="CI669" s="97" t="str">
        <f t="shared" si="1295"/>
        <v/>
      </c>
      <c r="CJ669" s="998"/>
      <c r="CK669" s="335"/>
      <c r="CL669" s="97" t="str">
        <f t="shared" si="1296"/>
        <v/>
      </c>
      <c r="CM669" s="334"/>
      <c r="CN669" s="335"/>
      <c r="CO669" s="335"/>
      <c r="CP669" s="335"/>
      <c r="CQ669" s="97"/>
      <c r="CR669" s="334"/>
      <c r="CS669" s="335"/>
      <c r="CT669" s="335"/>
      <c r="CU669" s="335"/>
      <c r="CV669" s="97"/>
      <c r="CW669" s="334"/>
      <c r="CX669" s="335"/>
      <c r="CY669" s="335"/>
      <c r="CZ669" s="335"/>
      <c r="DA669" s="97"/>
      <c r="DB669" s="334"/>
      <c r="DC669" s="335"/>
      <c r="DD669" s="335"/>
      <c r="DE669" s="335"/>
      <c r="DF669" s="97" t="str">
        <f t="shared" si="1297"/>
        <v/>
      </c>
      <c r="DG669" s="993"/>
      <c r="DH669" s="335"/>
      <c r="DI669" s="97" t="str">
        <f t="shared" si="1194"/>
        <v/>
      </c>
      <c r="DJ669" s="334"/>
      <c r="DK669" s="335"/>
      <c r="DL669" s="335"/>
      <c r="DM669" s="97"/>
      <c r="DN669" s="334"/>
      <c r="DO669" s="335"/>
      <c r="DP669" s="335"/>
      <c r="DQ669" s="97"/>
      <c r="DR669" s="334"/>
      <c r="DS669" s="335"/>
      <c r="DT669" s="335"/>
      <c r="DU669" s="97"/>
      <c r="DV669" s="334"/>
      <c r="DW669" s="335"/>
      <c r="DX669" s="335"/>
      <c r="DY669" s="97" t="str">
        <f t="shared" si="1299"/>
        <v/>
      </c>
      <c r="DZ669" s="998"/>
      <c r="EA669" s="335"/>
      <c r="EB669" s="97" t="str">
        <f t="shared" si="1300"/>
        <v/>
      </c>
      <c r="EC669" s="334"/>
      <c r="ED669" s="335"/>
      <c r="EE669" s="335"/>
      <c r="EF669" s="97"/>
      <c r="EG669" s="334"/>
      <c r="EH669" s="335"/>
      <c r="EI669" s="335"/>
      <c r="EJ669" s="97"/>
      <c r="EK669" s="334"/>
      <c r="EL669" s="335"/>
      <c r="EM669" s="335"/>
      <c r="EN669" s="97"/>
      <c r="EO669" s="334"/>
      <c r="EP669" s="335"/>
      <c r="EQ669" s="335"/>
      <c r="ER669" s="97" t="str">
        <f t="shared" si="1301"/>
        <v/>
      </c>
      <c r="ES669" s="993"/>
      <c r="ET669" s="335"/>
      <c r="EU669" s="97" t="str">
        <f t="shared" si="1302"/>
        <v/>
      </c>
      <c r="EV669" s="334"/>
      <c r="EW669" s="335"/>
      <c r="EX669" s="335"/>
      <c r="EY669" s="97"/>
      <c r="EZ669" s="334"/>
      <c r="FA669" s="335"/>
      <c r="FB669" s="335"/>
      <c r="FC669" s="97"/>
      <c r="FD669" s="334"/>
      <c r="FE669" s="335"/>
      <c r="FF669" s="335"/>
      <c r="FG669" s="97"/>
      <c r="FH669" s="334"/>
      <c r="FI669" s="335"/>
      <c r="FJ669" s="335"/>
      <c r="FK669" s="97" t="str">
        <f t="shared" si="1303"/>
        <v/>
      </c>
      <c r="FL669" s="993"/>
      <c r="FM669" s="335"/>
      <c r="FN669" s="97" t="str">
        <f t="shared" si="1304"/>
        <v/>
      </c>
      <c r="FO669" s="334"/>
      <c r="FP669" s="335"/>
      <c r="FQ669" s="97"/>
      <c r="FR669" s="334"/>
      <c r="FS669" s="335"/>
      <c r="FT669" s="97"/>
      <c r="FU669" s="334"/>
      <c r="FV669" s="335"/>
      <c r="FW669" s="97"/>
      <c r="FX669" s="334"/>
      <c r="FY669" s="335"/>
      <c r="FZ669" s="97" t="str">
        <f t="shared" si="1305"/>
        <v/>
      </c>
      <c r="GA669" s="993"/>
      <c r="GB669" s="335"/>
      <c r="GC669" s="510" t="str">
        <f t="shared" si="1306"/>
        <v/>
      </c>
      <c r="GD669" s="336"/>
      <c r="GE669" s="337"/>
      <c r="GF669" s="337"/>
      <c r="GG669" s="337"/>
      <c r="GH669" s="337"/>
      <c r="GI669" s="510"/>
      <c r="GJ669" s="336"/>
      <c r="GK669" s="337"/>
      <c r="GL669" s="337"/>
      <c r="GM669" s="337"/>
      <c r="GN669" s="337"/>
      <c r="GO669" s="510"/>
      <c r="GP669" s="336"/>
      <c r="GQ669" s="337"/>
      <c r="GR669" s="337"/>
      <c r="GS669" s="337"/>
      <c r="GT669" s="337"/>
      <c r="GU669" s="510"/>
      <c r="GV669" s="336"/>
      <c r="GW669" s="337"/>
      <c r="GX669" s="337"/>
      <c r="GY669" s="337"/>
      <c r="GZ669" s="336"/>
      <c r="HA669" s="510" t="str">
        <f t="shared" si="1307"/>
        <v/>
      </c>
      <c r="HB669" s="994"/>
      <c r="HC669" s="337"/>
      <c r="HD669" s="510" t="str">
        <f t="shared" si="1308"/>
        <v/>
      </c>
      <c r="HE669" s="336"/>
      <c r="HF669" s="337"/>
      <c r="HG669" s="337"/>
      <c r="HH669" s="336"/>
      <c r="HI669" s="510"/>
      <c r="HJ669" s="336"/>
      <c r="HK669" s="337"/>
      <c r="HL669" s="337"/>
      <c r="HM669" s="336"/>
      <c r="HN669" s="510"/>
      <c r="HO669" s="336"/>
      <c r="HP669" s="337"/>
      <c r="HQ669" s="337"/>
      <c r="HR669" s="337"/>
      <c r="HS669" s="510"/>
      <c r="HT669" s="336"/>
      <c r="HU669" s="337"/>
      <c r="HV669" s="337"/>
      <c r="HW669" s="337"/>
      <c r="HX669" s="97" t="str">
        <f t="shared" si="1309"/>
        <v/>
      </c>
      <c r="HY669" s="994"/>
      <c r="HZ669" s="337"/>
      <c r="IA669" s="510" t="str">
        <f t="shared" si="1310"/>
        <v/>
      </c>
      <c r="IB669" s="336"/>
      <c r="IC669" s="337"/>
      <c r="ID669" s="337"/>
      <c r="IE669" s="510"/>
      <c r="IF669" s="336"/>
      <c r="IG669" s="337"/>
      <c r="IH669" s="337"/>
      <c r="II669" s="510"/>
      <c r="IJ669" s="336"/>
      <c r="IK669" s="337"/>
      <c r="IL669" s="337"/>
      <c r="IM669" s="510"/>
      <c r="IN669" s="336"/>
      <c r="IO669" s="337"/>
      <c r="IP669" s="337"/>
      <c r="IQ669" s="97" t="str">
        <f t="shared" si="1311"/>
        <v/>
      </c>
      <c r="IR669" s="994"/>
      <c r="IS669" s="337"/>
      <c r="IT669" s="337"/>
      <c r="IU669" s="337"/>
      <c r="IV669" s="510" t="str">
        <f t="shared" si="1312"/>
        <v/>
      </c>
      <c r="IW669" s="995"/>
    </row>
    <row r="670" spans="1:257" x14ac:dyDescent="0.25">
      <c r="A670" s="996"/>
      <c r="B670" s="507">
        <v>10</v>
      </c>
      <c r="C670" s="97" t="str">
        <f>IF(Proponentes!B661&gt;0,Proponentes!B661,"")</f>
        <v/>
      </c>
      <c r="D670" s="335"/>
      <c r="E670" s="335"/>
      <c r="F670" s="334"/>
      <c r="G670" s="335"/>
      <c r="H670" s="335"/>
      <c r="I670" s="335"/>
      <c r="J670" s="335"/>
      <c r="K670" s="335"/>
      <c r="L670" s="335"/>
      <c r="M670" s="334"/>
      <c r="N670" s="335"/>
      <c r="O670" s="335"/>
      <c r="P670" s="335"/>
      <c r="Q670" s="335"/>
      <c r="R670" s="335"/>
      <c r="S670" s="335"/>
      <c r="T670" s="334"/>
      <c r="U670" s="335"/>
      <c r="V670" s="335"/>
      <c r="W670" s="335"/>
      <c r="X670" s="335"/>
      <c r="Y670" s="335"/>
      <c r="Z670" s="335"/>
      <c r="AA670" s="334"/>
      <c r="AB670" s="335"/>
      <c r="AC670" s="335"/>
      <c r="AD670" s="335"/>
      <c r="AE670" s="335"/>
      <c r="AF670" s="335"/>
      <c r="AG670" s="97" t="str">
        <f t="shared" si="1288"/>
        <v/>
      </c>
      <c r="AH670" s="993"/>
      <c r="AI670" s="335"/>
      <c r="AJ670" s="335" t="str">
        <f t="shared" si="1289"/>
        <v/>
      </c>
      <c r="AK670" s="335"/>
      <c r="AL670" s="334"/>
      <c r="AM670" s="335"/>
      <c r="AN670" s="335"/>
      <c r="AO670" s="335"/>
      <c r="AP670" s="335"/>
      <c r="AQ670" s="335"/>
      <c r="AR670" s="335"/>
      <c r="AS670" s="334"/>
      <c r="AT670" s="335"/>
      <c r="AU670" s="335"/>
      <c r="AV670" s="335"/>
      <c r="AW670" s="335"/>
      <c r="AX670" s="335"/>
      <c r="AY670" s="335"/>
      <c r="AZ670" s="334"/>
      <c r="BA670" s="335"/>
      <c r="BB670" s="335"/>
      <c r="BC670" s="335"/>
      <c r="BD670" s="335"/>
      <c r="BE670" s="335"/>
      <c r="BF670" s="335"/>
      <c r="BG670" s="334"/>
      <c r="BH670" s="335"/>
      <c r="BI670" s="335"/>
      <c r="BJ670" s="335"/>
      <c r="BK670" s="335"/>
      <c r="BL670" s="97" t="str">
        <f t="shared" si="1186"/>
        <v/>
      </c>
      <c r="BM670" s="993"/>
      <c r="BN670" s="335" t="str">
        <f t="shared" si="1291"/>
        <v/>
      </c>
      <c r="BO670" s="334"/>
      <c r="BP670" s="335"/>
      <c r="BQ670" s="335"/>
      <c r="BR670" s="335"/>
      <c r="BS670" s="335" t="str">
        <f t="shared" si="1292"/>
        <v/>
      </c>
      <c r="BT670" s="334"/>
      <c r="BU670" s="335"/>
      <c r="BV670" s="335"/>
      <c r="BW670" s="335"/>
      <c r="BX670" s="335" t="str">
        <f t="shared" si="1293"/>
        <v/>
      </c>
      <c r="BY670" s="334"/>
      <c r="BZ670" s="335"/>
      <c r="CA670" s="335"/>
      <c r="CB670" s="335"/>
      <c r="CC670" s="335" t="str">
        <f t="shared" si="1294"/>
        <v/>
      </c>
      <c r="CD670" s="334"/>
      <c r="CE670" s="335"/>
      <c r="CF670" s="335"/>
      <c r="CG670" s="335"/>
      <c r="CH670" s="997"/>
      <c r="CI670" s="97" t="str">
        <f t="shared" si="1295"/>
        <v/>
      </c>
      <c r="CJ670" s="998"/>
      <c r="CK670" s="335"/>
      <c r="CL670" s="97" t="str">
        <f t="shared" si="1296"/>
        <v/>
      </c>
      <c r="CM670" s="334"/>
      <c r="CN670" s="335"/>
      <c r="CO670" s="335"/>
      <c r="CP670" s="335"/>
      <c r="CQ670" s="97"/>
      <c r="CR670" s="334"/>
      <c r="CS670" s="335"/>
      <c r="CT670" s="335"/>
      <c r="CU670" s="335"/>
      <c r="CV670" s="97"/>
      <c r="CW670" s="334"/>
      <c r="CX670" s="335"/>
      <c r="CY670" s="335"/>
      <c r="CZ670" s="335"/>
      <c r="DA670" s="97"/>
      <c r="DB670" s="334"/>
      <c r="DC670" s="335"/>
      <c r="DD670" s="335"/>
      <c r="DE670" s="335"/>
      <c r="DF670" s="97" t="str">
        <f t="shared" si="1297"/>
        <v/>
      </c>
      <c r="DG670" s="993"/>
      <c r="DH670" s="335"/>
      <c r="DI670" s="97" t="str">
        <f t="shared" si="1194"/>
        <v/>
      </c>
      <c r="DJ670" s="334"/>
      <c r="DK670" s="335"/>
      <c r="DL670" s="335"/>
      <c r="DM670" s="97"/>
      <c r="DN670" s="334"/>
      <c r="DO670" s="335"/>
      <c r="DP670" s="335"/>
      <c r="DQ670" s="97"/>
      <c r="DR670" s="334"/>
      <c r="DS670" s="335"/>
      <c r="DT670" s="335"/>
      <c r="DU670" s="97"/>
      <c r="DV670" s="334"/>
      <c r="DW670" s="335"/>
      <c r="DX670" s="335"/>
      <c r="DY670" s="97" t="str">
        <f t="shared" si="1299"/>
        <v/>
      </c>
      <c r="DZ670" s="998"/>
      <c r="EA670" s="335"/>
      <c r="EB670" s="97" t="str">
        <f t="shared" si="1300"/>
        <v/>
      </c>
      <c r="EC670" s="334"/>
      <c r="ED670" s="335"/>
      <c r="EE670" s="335"/>
      <c r="EF670" s="97"/>
      <c r="EG670" s="334"/>
      <c r="EH670" s="335"/>
      <c r="EI670" s="335"/>
      <c r="EJ670" s="97"/>
      <c r="EK670" s="334"/>
      <c r="EL670" s="335"/>
      <c r="EM670" s="335"/>
      <c r="EN670" s="97"/>
      <c r="EO670" s="334"/>
      <c r="EP670" s="335"/>
      <c r="EQ670" s="335"/>
      <c r="ER670" s="97" t="str">
        <f t="shared" si="1301"/>
        <v/>
      </c>
      <c r="ES670" s="993"/>
      <c r="ET670" s="335"/>
      <c r="EU670" s="97" t="str">
        <f t="shared" si="1302"/>
        <v/>
      </c>
      <c r="EV670" s="334"/>
      <c r="EW670" s="335"/>
      <c r="EX670" s="335"/>
      <c r="EY670" s="97"/>
      <c r="EZ670" s="334"/>
      <c r="FA670" s="335"/>
      <c r="FB670" s="335"/>
      <c r="FC670" s="97"/>
      <c r="FD670" s="334"/>
      <c r="FE670" s="335"/>
      <c r="FF670" s="335"/>
      <c r="FG670" s="97"/>
      <c r="FH670" s="334"/>
      <c r="FI670" s="335"/>
      <c r="FJ670" s="335"/>
      <c r="FK670" s="97" t="str">
        <f t="shared" si="1303"/>
        <v/>
      </c>
      <c r="FL670" s="993"/>
      <c r="FM670" s="335"/>
      <c r="FN670" s="97" t="str">
        <f t="shared" si="1304"/>
        <v/>
      </c>
      <c r="FO670" s="334"/>
      <c r="FP670" s="335"/>
      <c r="FQ670" s="97"/>
      <c r="FR670" s="334"/>
      <c r="FS670" s="335"/>
      <c r="FT670" s="97"/>
      <c r="FU670" s="334"/>
      <c r="FV670" s="335"/>
      <c r="FW670" s="97"/>
      <c r="FX670" s="334"/>
      <c r="FY670" s="335"/>
      <c r="FZ670" s="97" t="str">
        <f t="shared" si="1305"/>
        <v/>
      </c>
      <c r="GA670" s="993"/>
      <c r="GB670" s="335"/>
      <c r="GC670" s="510" t="str">
        <f t="shared" si="1306"/>
        <v/>
      </c>
      <c r="GD670" s="336"/>
      <c r="GE670" s="337"/>
      <c r="GF670" s="337"/>
      <c r="GG670" s="337"/>
      <c r="GH670" s="337"/>
      <c r="GI670" s="510"/>
      <c r="GJ670" s="336"/>
      <c r="GK670" s="337"/>
      <c r="GL670" s="337"/>
      <c r="GM670" s="337"/>
      <c r="GN670" s="337"/>
      <c r="GO670" s="510"/>
      <c r="GP670" s="336"/>
      <c r="GQ670" s="337"/>
      <c r="GR670" s="337"/>
      <c r="GS670" s="337"/>
      <c r="GT670" s="337"/>
      <c r="GU670" s="510"/>
      <c r="GV670" s="336"/>
      <c r="GW670" s="337"/>
      <c r="GX670" s="337"/>
      <c r="GY670" s="337"/>
      <c r="GZ670" s="336"/>
      <c r="HA670" s="510" t="str">
        <f t="shared" si="1307"/>
        <v/>
      </c>
      <c r="HB670" s="994"/>
      <c r="HC670" s="337"/>
      <c r="HD670" s="510" t="str">
        <f t="shared" si="1308"/>
        <v/>
      </c>
      <c r="HE670" s="336"/>
      <c r="HF670" s="337"/>
      <c r="HG670" s="337"/>
      <c r="HH670" s="336"/>
      <c r="HI670" s="510"/>
      <c r="HJ670" s="336"/>
      <c r="HK670" s="337"/>
      <c r="HL670" s="337"/>
      <c r="HM670" s="336"/>
      <c r="HN670" s="510"/>
      <c r="HO670" s="336"/>
      <c r="HP670" s="337"/>
      <c r="HQ670" s="337"/>
      <c r="HR670" s="337"/>
      <c r="HS670" s="510"/>
      <c r="HT670" s="336"/>
      <c r="HU670" s="337"/>
      <c r="HV670" s="337"/>
      <c r="HW670" s="337"/>
      <c r="HX670" s="97" t="str">
        <f t="shared" si="1309"/>
        <v/>
      </c>
      <c r="HY670" s="994"/>
      <c r="HZ670" s="337"/>
      <c r="IA670" s="510" t="str">
        <f t="shared" si="1310"/>
        <v/>
      </c>
      <c r="IB670" s="336"/>
      <c r="IC670" s="337"/>
      <c r="ID670" s="337"/>
      <c r="IE670" s="510"/>
      <c r="IF670" s="336"/>
      <c r="IG670" s="337"/>
      <c r="IH670" s="337"/>
      <c r="II670" s="510"/>
      <c r="IJ670" s="336"/>
      <c r="IK670" s="337"/>
      <c r="IL670" s="337"/>
      <c r="IM670" s="510"/>
      <c r="IN670" s="336"/>
      <c r="IO670" s="337"/>
      <c r="IP670" s="337"/>
      <c r="IQ670" s="97" t="str">
        <f t="shared" si="1311"/>
        <v/>
      </c>
      <c r="IR670" s="994"/>
      <c r="IS670" s="337"/>
      <c r="IT670" s="337"/>
      <c r="IU670" s="337"/>
      <c r="IV670" s="510" t="str">
        <f t="shared" si="1312"/>
        <v/>
      </c>
      <c r="IW670" s="995"/>
    </row>
    <row r="671" spans="1:257" x14ac:dyDescent="0.25">
      <c r="A671" s="996"/>
      <c r="B671" s="507">
        <v>11</v>
      </c>
      <c r="C671" s="97" t="str">
        <f>IF(Proponentes!B662&gt;0,Proponentes!B662,"")</f>
        <v/>
      </c>
      <c r="D671" s="335"/>
      <c r="E671" s="335"/>
      <c r="F671" s="334"/>
      <c r="G671" s="335"/>
      <c r="H671" s="335"/>
      <c r="I671" s="335"/>
      <c r="J671" s="335"/>
      <c r="K671" s="335"/>
      <c r="L671" s="335"/>
      <c r="M671" s="334"/>
      <c r="N671" s="335"/>
      <c r="O671" s="335"/>
      <c r="P671" s="335"/>
      <c r="Q671" s="335"/>
      <c r="R671" s="335"/>
      <c r="S671" s="335"/>
      <c r="T671" s="334"/>
      <c r="U671" s="335"/>
      <c r="V671" s="335"/>
      <c r="W671" s="335"/>
      <c r="X671" s="335"/>
      <c r="Y671" s="335"/>
      <c r="Z671" s="335"/>
      <c r="AA671" s="334"/>
      <c r="AB671" s="335"/>
      <c r="AC671" s="335"/>
      <c r="AD671" s="335"/>
      <c r="AE671" s="335"/>
      <c r="AF671" s="335"/>
      <c r="AG671" s="97" t="str">
        <f t="shared" si="1288"/>
        <v/>
      </c>
      <c r="AH671" s="993"/>
      <c r="AI671" s="335"/>
      <c r="AJ671" s="335" t="str">
        <f t="shared" si="1289"/>
        <v/>
      </c>
      <c r="AK671" s="335"/>
      <c r="AL671" s="334"/>
      <c r="AM671" s="335"/>
      <c r="AN671" s="335"/>
      <c r="AO671" s="335"/>
      <c r="AP671" s="335"/>
      <c r="AQ671" s="335"/>
      <c r="AR671" s="335"/>
      <c r="AS671" s="334"/>
      <c r="AT671" s="335"/>
      <c r="AU671" s="335"/>
      <c r="AV671" s="335"/>
      <c r="AW671" s="335"/>
      <c r="AX671" s="335"/>
      <c r="AY671" s="335"/>
      <c r="AZ671" s="334"/>
      <c r="BA671" s="335"/>
      <c r="BB671" s="335"/>
      <c r="BC671" s="335"/>
      <c r="BD671" s="335"/>
      <c r="BE671" s="335"/>
      <c r="BF671" s="335"/>
      <c r="BG671" s="334"/>
      <c r="BH671" s="335"/>
      <c r="BI671" s="335"/>
      <c r="BJ671" s="335"/>
      <c r="BK671" s="335"/>
      <c r="BL671" s="97" t="str">
        <f t="shared" si="1186"/>
        <v/>
      </c>
      <c r="BM671" s="993"/>
      <c r="BN671" s="335" t="str">
        <f t="shared" si="1291"/>
        <v/>
      </c>
      <c r="BO671" s="334"/>
      <c r="BP671" s="335"/>
      <c r="BQ671" s="335"/>
      <c r="BR671" s="335"/>
      <c r="BS671" s="335" t="str">
        <f t="shared" si="1292"/>
        <v/>
      </c>
      <c r="BT671" s="334"/>
      <c r="BU671" s="335"/>
      <c r="BV671" s="335"/>
      <c r="BW671" s="335"/>
      <c r="BX671" s="335" t="str">
        <f t="shared" si="1293"/>
        <v/>
      </c>
      <c r="BY671" s="334"/>
      <c r="BZ671" s="335"/>
      <c r="CA671" s="335"/>
      <c r="CB671" s="335"/>
      <c r="CC671" s="335" t="str">
        <f t="shared" si="1294"/>
        <v/>
      </c>
      <c r="CD671" s="334"/>
      <c r="CE671" s="335"/>
      <c r="CF671" s="335"/>
      <c r="CG671" s="335"/>
      <c r="CH671" s="997"/>
      <c r="CI671" s="97" t="str">
        <f t="shared" si="1295"/>
        <v/>
      </c>
      <c r="CJ671" s="998"/>
      <c r="CK671" s="335"/>
      <c r="CL671" s="97" t="str">
        <f t="shared" si="1296"/>
        <v/>
      </c>
      <c r="CM671" s="334"/>
      <c r="CN671" s="335"/>
      <c r="CO671" s="335"/>
      <c r="CP671" s="335"/>
      <c r="CQ671" s="97"/>
      <c r="CR671" s="334"/>
      <c r="CS671" s="335"/>
      <c r="CT671" s="335"/>
      <c r="CU671" s="335"/>
      <c r="CV671" s="97"/>
      <c r="CW671" s="334"/>
      <c r="CX671" s="335"/>
      <c r="CY671" s="335"/>
      <c r="CZ671" s="335"/>
      <c r="DA671" s="97"/>
      <c r="DB671" s="334"/>
      <c r="DC671" s="335"/>
      <c r="DD671" s="335"/>
      <c r="DE671" s="335"/>
      <c r="DF671" s="97" t="str">
        <f t="shared" si="1297"/>
        <v/>
      </c>
      <c r="DG671" s="993"/>
      <c r="DH671" s="335"/>
      <c r="DI671" s="97" t="str">
        <f t="shared" si="1194"/>
        <v/>
      </c>
      <c r="DJ671" s="334"/>
      <c r="DK671" s="335"/>
      <c r="DL671" s="335"/>
      <c r="DM671" s="97"/>
      <c r="DN671" s="334"/>
      <c r="DO671" s="335"/>
      <c r="DP671" s="335"/>
      <c r="DQ671" s="97"/>
      <c r="DR671" s="334"/>
      <c r="DS671" s="335"/>
      <c r="DT671" s="335"/>
      <c r="DU671" s="97"/>
      <c r="DV671" s="334"/>
      <c r="DW671" s="335"/>
      <c r="DX671" s="335"/>
      <c r="DY671" s="97"/>
      <c r="DZ671" s="998"/>
      <c r="EA671" s="335"/>
      <c r="EB671" s="97" t="str">
        <f t="shared" si="1300"/>
        <v/>
      </c>
      <c r="EC671" s="334"/>
      <c r="ED671" s="335"/>
      <c r="EE671" s="335"/>
      <c r="EF671" s="97"/>
      <c r="EG671" s="334"/>
      <c r="EH671" s="335"/>
      <c r="EI671" s="335"/>
      <c r="EJ671" s="97"/>
      <c r="EK671" s="334"/>
      <c r="EL671" s="335"/>
      <c r="EM671" s="335"/>
      <c r="EN671" s="97"/>
      <c r="EO671" s="334"/>
      <c r="EP671" s="335"/>
      <c r="EQ671" s="335"/>
      <c r="ER671" s="97" t="str">
        <f t="shared" si="1301"/>
        <v/>
      </c>
      <c r="ES671" s="993"/>
      <c r="ET671" s="335"/>
      <c r="EU671" s="97" t="str">
        <f t="shared" si="1302"/>
        <v/>
      </c>
      <c r="EV671" s="334"/>
      <c r="EW671" s="335"/>
      <c r="EX671" s="335"/>
      <c r="EY671" s="97"/>
      <c r="EZ671" s="334"/>
      <c r="FA671" s="335"/>
      <c r="FB671" s="335"/>
      <c r="FC671" s="97"/>
      <c r="FD671" s="334"/>
      <c r="FE671" s="335"/>
      <c r="FF671" s="335"/>
      <c r="FG671" s="97"/>
      <c r="FH671" s="334"/>
      <c r="FI671" s="335"/>
      <c r="FJ671" s="335"/>
      <c r="FK671" s="97" t="str">
        <f t="shared" si="1303"/>
        <v/>
      </c>
      <c r="FL671" s="993"/>
      <c r="FM671" s="335"/>
      <c r="FN671" s="97" t="str">
        <f t="shared" si="1304"/>
        <v/>
      </c>
      <c r="FO671" s="334"/>
      <c r="FP671" s="335"/>
      <c r="FQ671" s="97"/>
      <c r="FR671" s="334"/>
      <c r="FS671" s="335"/>
      <c r="FT671" s="97"/>
      <c r="FU671" s="334"/>
      <c r="FV671" s="335"/>
      <c r="FW671" s="97"/>
      <c r="FX671" s="334"/>
      <c r="FY671" s="335"/>
      <c r="FZ671" s="97" t="str">
        <f t="shared" si="1305"/>
        <v/>
      </c>
      <c r="GA671" s="993"/>
      <c r="GB671" s="335"/>
      <c r="GC671" s="510" t="str">
        <f t="shared" si="1306"/>
        <v/>
      </c>
      <c r="GD671" s="336"/>
      <c r="GE671" s="337"/>
      <c r="GF671" s="337"/>
      <c r="GG671" s="337"/>
      <c r="GH671" s="337"/>
      <c r="GI671" s="510"/>
      <c r="GJ671" s="336"/>
      <c r="GK671" s="337"/>
      <c r="GL671" s="337"/>
      <c r="GM671" s="337"/>
      <c r="GN671" s="337"/>
      <c r="GO671" s="510"/>
      <c r="GP671" s="336"/>
      <c r="GQ671" s="337"/>
      <c r="GR671" s="337"/>
      <c r="GS671" s="337"/>
      <c r="GT671" s="337"/>
      <c r="GU671" s="510"/>
      <c r="GV671" s="336"/>
      <c r="GW671" s="337"/>
      <c r="GX671" s="337"/>
      <c r="GY671" s="337"/>
      <c r="GZ671" s="336"/>
      <c r="HA671" s="510" t="str">
        <f t="shared" si="1307"/>
        <v/>
      </c>
      <c r="HB671" s="994"/>
      <c r="HC671" s="337"/>
      <c r="HD671" s="510" t="str">
        <f t="shared" si="1308"/>
        <v/>
      </c>
      <c r="HE671" s="336"/>
      <c r="HF671" s="337"/>
      <c r="HG671" s="337"/>
      <c r="HH671" s="336"/>
      <c r="HI671" s="510"/>
      <c r="HJ671" s="336"/>
      <c r="HK671" s="337"/>
      <c r="HL671" s="337"/>
      <c r="HM671" s="336"/>
      <c r="HN671" s="510"/>
      <c r="HO671" s="336"/>
      <c r="HP671" s="337"/>
      <c r="HQ671" s="337"/>
      <c r="HR671" s="337"/>
      <c r="HS671" s="510"/>
      <c r="HT671" s="336"/>
      <c r="HU671" s="337"/>
      <c r="HV671" s="337"/>
      <c r="HW671" s="337"/>
      <c r="HX671" s="97" t="str">
        <f t="shared" si="1309"/>
        <v/>
      </c>
      <c r="HY671" s="994"/>
      <c r="HZ671" s="337"/>
      <c r="IA671" s="510" t="str">
        <f t="shared" si="1310"/>
        <v/>
      </c>
      <c r="IB671" s="336"/>
      <c r="IC671" s="337"/>
      <c r="ID671" s="337"/>
      <c r="IE671" s="510"/>
      <c r="IF671" s="336"/>
      <c r="IG671" s="337"/>
      <c r="IH671" s="337"/>
      <c r="II671" s="510"/>
      <c r="IJ671" s="336"/>
      <c r="IK671" s="337"/>
      <c r="IL671" s="337"/>
      <c r="IM671" s="510"/>
      <c r="IN671" s="336"/>
      <c r="IO671" s="337"/>
      <c r="IP671" s="337"/>
      <c r="IQ671" s="97" t="str">
        <f t="shared" si="1311"/>
        <v/>
      </c>
      <c r="IR671" s="994"/>
      <c r="IS671" s="337"/>
      <c r="IT671" s="337"/>
      <c r="IU671" s="337"/>
      <c r="IV671" s="510" t="str">
        <f t="shared" si="1312"/>
        <v/>
      </c>
      <c r="IW671" s="995"/>
    </row>
    <row r="672" spans="1:257" x14ac:dyDescent="0.25">
      <c r="A672" s="996"/>
      <c r="B672" s="507">
        <v>12</v>
      </c>
      <c r="C672" s="97" t="str">
        <f>IF(Proponentes!B663&gt;0,Proponentes!B663,"")</f>
        <v/>
      </c>
      <c r="D672" s="335"/>
      <c r="E672" s="335"/>
      <c r="F672" s="334"/>
      <c r="G672" s="335"/>
      <c r="H672" s="335"/>
      <c r="I672" s="335"/>
      <c r="J672" s="335"/>
      <c r="K672" s="335"/>
      <c r="L672" s="335"/>
      <c r="M672" s="334"/>
      <c r="N672" s="335"/>
      <c r="O672" s="335"/>
      <c r="P672" s="335"/>
      <c r="Q672" s="335"/>
      <c r="R672" s="335"/>
      <c r="S672" s="335"/>
      <c r="T672" s="334"/>
      <c r="U672" s="335"/>
      <c r="V672" s="335"/>
      <c r="W672" s="335"/>
      <c r="X672" s="335"/>
      <c r="Y672" s="335"/>
      <c r="Z672" s="335"/>
      <c r="AA672" s="334"/>
      <c r="AB672" s="335"/>
      <c r="AC672" s="335"/>
      <c r="AD672" s="335"/>
      <c r="AE672" s="335"/>
      <c r="AF672" s="335"/>
      <c r="AG672" s="97" t="str">
        <f t="shared" si="1288"/>
        <v/>
      </c>
      <c r="AH672" s="993"/>
      <c r="AI672" s="335"/>
      <c r="AJ672" s="335" t="str">
        <f t="shared" si="1289"/>
        <v/>
      </c>
      <c r="AK672" s="335"/>
      <c r="AL672" s="334"/>
      <c r="AM672" s="335"/>
      <c r="AN672" s="335"/>
      <c r="AO672" s="335"/>
      <c r="AP672" s="335"/>
      <c r="AQ672" s="335"/>
      <c r="AR672" s="335"/>
      <c r="AS672" s="334"/>
      <c r="AT672" s="335"/>
      <c r="AU672" s="335"/>
      <c r="AV672" s="335"/>
      <c r="AW672" s="335"/>
      <c r="AX672" s="335"/>
      <c r="AY672" s="335"/>
      <c r="AZ672" s="334"/>
      <c r="BA672" s="335"/>
      <c r="BB672" s="335"/>
      <c r="BC672" s="335"/>
      <c r="BD672" s="335"/>
      <c r="BE672" s="335"/>
      <c r="BF672" s="335"/>
      <c r="BG672" s="334"/>
      <c r="BH672" s="335"/>
      <c r="BI672" s="335"/>
      <c r="BJ672" s="335"/>
      <c r="BK672" s="335"/>
      <c r="BL672" s="97" t="str">
        <f t="shared" si="1186"/>
        <v/>
      </c>
      <c r="BM672" s="993"/>
      <c r="BN672" s="335" t="str">
        <f t="shared" si="1291"/>
        <v/>
      </c>
      <c r="BO672" s="334"/>
      <c r="BP672" s="335"/>
      <c r="BQ672" s="335"/>
      <c r="BR672" s="335"/>
      <c r="BS672" s="335" t="str">
        <f t="shared" si="1292"/>
        <v/>
      </c>
      <c r="BT672" s="334"/>
      <c r="BU672" s="335"/>
      <c r="BV672" s="335"/>
      <c r="BW672" s="335"/>
      <c r="BX672" s="335" t="str">
        <f t="shared" si="1293"/>
        <v/>
      </c>
      <c r="BY672" s="334"/>
      <c r="BZ672" s="335"/>
      <c r="CA672" s="335"/>
      <c r="CB672" s="335"/>
      <c r="CC672" s="335" t="str">
        <f t="shared" si="1294"/>
        <v/>
      </c>
      <c r="CD672" s="334"/>
      <c r="CE672" s="335"/>
      <c r="CF672" s="335"/>
      <c r="CG672" s="335"/>
      <c r="CH672" s="997"/>
      <c r="CI672" s="97" t="str">
        <f t="shared" si="1295"/>
        <v/>
      </c>
      <c r="CJ672" s="998"/>
      <c r="CK672" s="335"/>
      <c r="CL672" s="97" t="str">
        <f t="shared" si="1296"/>
        <v/>
      </c>
      <c r="CM672" s="334"/>
      <c r="CN672" s="335"/>
      <c r="CO672" s="335"/>
      <c r="CP672" s="335"/>
      <c r="CQ672" s="97"/>
      <c r="CR672" s="334"/>
      <c r="CS672" s="335"/>
      <c r="CT672" s="335"/>
      <c r="CU672" s="335"/>
      <c r="CV672" s="97"/>
      <c r="CW672" s="334"/>
      <c r="CX672" s="335"/>
      <c r="CY672" s="335"/>
      <c r="CZ672" s="335"/>
      <c r="DA672" s="97"/>
      <c r="DB672" s="334"/>
      <c r="DC672" s="335"/>
      <c r="DD672" s="335"/>
      <c r="DE672" s="335"/>
      <c r="DF672" s="97" t="str">
        <f t="shared" si="1297"/>
        <v/>
      </c>
      <c r="DG672" s="993"/>
      <c r="DH672" s="335"/>
      <c r="DI672" s="97" t="str">
        <f t="shared" si="1194"/>
        <v/>
      </c>
      <c r="DJ672" s="334"/>
      <c r="DK672" s="335"/>
      <c r="DL672" s="335"/>
      <c r="DM672" s="97"/>
      <c r="DN672" s="334"/>
      <c r="DO672" s="335"/>
      <c r="DP672" s="335"/>
      <c r="DQ672" s="97"/>
      <c r="DR672" s="334"/>
      <c r="DS672" s="335"/>
      <c r="DT672" s="335"/>
      <c r="DU672" s="97"/>
      <c r="DV672" s="334"/>
      <c r="DW672" s="335"/>
      <c r="DX672" s="335"/>
      <c r="DY672" s="97" t="str">
        <f t="shared" ref="DY672" si="1313">IF(DI672="","",IF(DL672=0,IF(DP672=0,IF(DT672=0,IF(DX672=0,"CUMPLE","NO CUMPLE"),"NO CUMPLE"),"NO CUMPLE"),"NO CUMPLE"))</f>
        <v/>
      </c>
      <c r="DZ672" s="998"/>
      <c r="EA672" s="335"/>
      <c r="EB672" s="97" t="str">
        <f t="shared" si="1300"/>
        <v/>
      </c>
      <c r="EC672" s="334"/>
      <c r="ED672" s="335"/>
      <c r="EE672" s="335"/>
      <c r="EF672" s="97"/>
      <c r="EG672" s="334"/>
      <c r="EH672" s="335"/>
      <c r="EI672" s="335"/>
      <c r="EJ672" s="97"/>
      <c r="EK672" s="334"/>
      <c r="EL672" s="335"/>
      <c r="EM672" s="335"/>
      <c r="EN672" s="97"/>
      <c r="EO672" s="334"/>
      <c r="EP672" s="335"/>
      <c r="EQ672" s="335"/>
      <c r="ER672" s="97" t="str">
        <f t="shared" si="1301"/>
        <v/>
      </c>
      <c r="ES672" s="993"/>
      <c r="ET672" s="335"/>
      <c r="EU672" s="97" t="str">
        <f t="shared" si="1302"/>
        <v/>
      </c>
      <c r="EV672" s="334"/>
      <c r="EW672" s="335"/>
      <c r="EX672" s="335"/>
      <c r="EY672" s="97"/>
      <c r="EZ672" s="334"/>
      <c r="FA672" s="335"/>
      <c r="FB672" s="335"/>
      <c r="FC672" s="97"/>
      <c r="FD672" s="334"/>
      <c r="FE672" s="335"/>
      <c r="FF672" s="335"/>
      <c r="FG672" s="97"/>
      <c r="FH672" s="334"/>
      <c r="FI672" s="335"/>
      <c r="FJ672" s="335"/>
      <c r="FK672" s="97" t="str">
        <f t="shared" si="1303"/>
        <v/>
      </c>
      <c r="FL672" s="993"/>
      <c r="FM672" s="335"/>
      <c r="FN672" s="97" t="str">
        <f t="shared" si="1304"/>
        <v/>
      </c>
      <c r="FO672" s="334"/>
      <c r="FP672" s="335"/>
      <c r="FQ672" s="97"/>
      <c r="FR672" s="334"/>
      <c r="FS672" s="335"/>
      <c r="FT672" s="97"/>
      <c r="FU672" s="334"/>
      <c r="FV672" s="335"/>
      <c r="FW672" s="97"/>
      <c r="FX672" s="334"/>
      <c r="FY672" s="335"/>
      <c r="FZ672" s="97" t="str">
        <f t="shared" si="1305"/>
        <v/>
      </c>
      <c r="GA672" s="993"/>
      <c r="GB672" s="335"/>
      <c r="GC672" s="510" t="str">
        <f t="shared" si="1306"/>
        <v/>
      </c>
      <c r="GD672" s="336"/>
      <c r="GE672" s="337"/>
      <c r="GF672" s="337"/>
      <c r="GG672" s="337"/>
      <c r="GH672" s="337"/>
      <c r="GI672" s="510"/>
      <c r="GJ672" s="336"/>
      <c r="GK672" s="337"/>
      <c r="GL672" s="337"/>
      <c r="GM672" s="337"/>
      <c r="GN672" s="337"/>
      <c r="GO672" s="510"/>
      <c r="GP672" s="336"/>
      <c r="GQ672" s="337"/>
      <c r="GR672" s="337"/>
      <c r="GS672" s="337"/>
      <c r="GT672" s="337"/>
      <c r="GU672" s="510"/>
      <c r="GV672" s="336"/>
      <c r="GW672" s="337"/>
      <c r="GX672" s="337"/>
      <c r="GY672" s="337"/>
      <c r="GZ672" s="336"/>
      <c r="HA672" s="510" t="str">
        <f t="shared" si="1307"/>
        <v/>
      </c>
      <c r="HB672" s="994"/>
      <c r="HC672" s="337"/>
      <c r="HD672" s="510" t="str">
        <f t="shared" si="1308"/>
        <v/>
      </c>
      <c r="HE672" s="336"/>
      <c r="HF672" s="337"/>
      <c r="HG672" s="337"/>
      <c r="HH672" s="336"/>
      <c r="HI672" s="510"/>
      <c r="HJ672" s="336"/>
      <c r="HK672" s="337"/>
      <c r="HL672" s="337"/>
      <c r="HM672" s="336"/>
      <c r="HN672" s="510"/>
      <c r="HO672" s="336"/>
      <c r="HP672" s="337"/>
      <c r="HQ672" s="337"/>
      <c r="HR672" s="337"/>
      <c r="HS672" s="510"/>
      <c r="HT672" s="336"/>
      <c r="HU672" s="337"/>
      <c r="HV672" s="337"/>
      <c r="HW672" s="337"/>
      <c r="HX672" s="97" t="str">
        <f t="shared" si="1309"/>
        <v/>
      </c>
      <c r="HY672" s="994"/>
      <c r="HZ672" s="337"/>
      <c r="IA672" s="510" t="str">
        <f t="shared" si="1310"/>
        <v/>
      </c>
      <c r="IB672" s="336"/>
      <c r="IC672" s="337"/>
      <c r="ID672" s="337"/>
      <c r="IE672" s="510"/>
      <c r="IF672" s="336"/>
      <c r="IG672" s="337"/>
      <c r="IH672" s="337"/>
      <c r="II672" s="510"/>
      <c r="IJ672" s="336"/>
      <c r="IK672" s="337"/>
      <c r="IL672" s="337"/>
      <c r="IM672" s="510"/>
      <c r="IN672" s="336"/>
      <c r="IO672" s="337"/>
      <c r="IP672" s="337"/>
      <c r="IQ672" s="97" t="str">
        <f t="shared" si="1311"/>
        <v/>
      </c>
      <c r="IR672" s="994"/>
      <c r="IS672" s="337"/>
      <c r="IT672" s="337"/>
      <c r="IU672" s="337"/>
      <c r="IV672" s="510" t="str">
        <f t="shared" si="1312"/>
        <v/>
      </c>
      <c r="IW672" s="995"/>
    </row>
    <row r="673" spans="1:257" x14ac:dyDescent="0.25">
      <c r="A673" s="548">
        <v>51</v>
      </c>
      <c r="B673" s="514"/>
      <c r="C673" s="514"/>
      <c r="D673" s="514"/>
      <c r="E673" s="514"/>
      <c r="F673" s="515"/>
      <c r="G673" s="514"/>
      <c r="H673" s="514"/>
      <c r="I673" s="514"/>
      <c r="J673" s="514"/>
      <c r="K673" s="514"/>
      <c r="L673" s="514"/>
      <c r="M673" s="514"/>
      <c r="N673" s="514"/>
      <c r="O673" s="514"/>
      <c r="P673" s="514"/>
      <c r="Q673" s="514"/>
      <c r="R673" s="514"/>
      <c r="S673" s="514"/>
      <c r="T673" s="514"/>
      <c r="U673" s="514"/>
      <c r="V673" s="514"/>
      <c r="W673" s="514"/>
      <c r="X673" s="514"/>
      <c r="Y673" s="514"/>
      <c r="Z673" s="514"/>
      <c r="AA673" s="514"/>
      <c r="AB673" s="514"/>
      <c r="AC673" s="514"/>
      <c r="AD673" s="514"/>
      <c r="AE673" s="514"/>
      <c r="AF673" s="514"/>
      <c r="AG673" s="514"/>
      <c r="AH673" s="514"/>
      <c r="AI673" s="514"/>
      <c r="AJ673" s="514"/>
      <c r="AK673" s="514"/>
      <c r="AL673" s="514"/>
      <c r="AM673" s="514"/>
      <c r="AN673" s="514"/>
      <c r="AO673" s="514"/>
      <c r="AP673" s="514"/>
      <c r="AQ673" s="514"/>
      <c r="AR673" s="514"/>
      <c r="AS673" s="514"/>
      <c r="AT673" s="514"/>
      <c r="AU673" s="514"/>
      <c r="AV673" s="514"/>
      <c r="AW673" s="514"/>
      <c r="AX673" s="514"/>
      <c r="AY673" s="514"/>
      <c r="AZ673" s="514"/>
      <c r="BA673" s="514"/>
      <c r="BB673" s="514"/>
      <c r="BC673" s="514"/>
      <c r="BD673" s="514"/>
      <c r="BE673" s="514"/>
      <c r="BF673" s="514"/>
      <c r="BG673" s="514"/>
      <c r="BH673" s="514"/>
      <c r="BI673" s="514"/>
      <c r="BJ673" s="514"/>
      <c r="BK673" s="514"/>
      <c r="BL673" s="514"/>
      <c r="BM673" s="514"/>
      <c r="BN673" s="514"/>
      <c r="BO673" s="514"/>
      <c r="BP673" s="514"/>
      <c r="BQ673" s="514"/>
      <c r="BR673" s="514"/>
      <c r="BS673" s="514"/>
      <c r="BT673" s="514"/>
      <c r="BU673" s="514"/>
      <c r="BV673" s="514"/>
      <c r="BW673" s="514"/>
      <c r="BX673" s="514"/>
      <c r="BY673" s="514"/>
      <c r="BZ673" s="514"/>
      <c r="CA673" s="514"/>
      <c r="CB673" s="514"/>
      <c r="CC673" s="514"/>
      <c r="CD673" s="514"/>
      <c r="CE673" s="514"/>
      <c r="CF673" s="514"/>
      <c r="CG673" s="514"/>
      <c r="CH673" s="516"/>
      <c r="CI673" s="514"/>
      <c r="CJ673" s="514"/>
      <c r="CK673" s="514"/>
      <c r="CL673" s="514"/>
      <c r="CM673" s="514"/>
      <c r="CN673" s="514"/>
      <c r="CO673" s="514"/>
      <c r="CP673" s="514"/>
      <c r="CQ673" s="514"/>
      <c r="CR673" s="514"/>
      <c r="CS673" s="514"/>
      <c r="CT673" s="514"/>
      <c r="CU673" s="514"/>
      <c r="CV673" s="514"/>
      <c r="CW673" s="514"/>
      <c r="CX673" s="514"/>
      <c r="CY673" s="514"/>
      <c r="CZ673" s="514"/>
      <c r="DA673" s="514"/>
      <c r="DB673" s="514"/>
      <c r="DC673" s="514"/>
      <c r="DD673" s="514"/>
      <c r="DE673" s="514"/>
      <c r="DF673" s="514"/>
      <c r="DG673" s="514"/>
      <c r="DH673" s="514"/>
      <c r="DI673" s="514"/>
      <c r="DJ673" s="514"/>
      <c r="DK673" s="514"/>
      <c r="DL673" s="514"/>
      <c r="DM673" s="514"/>
      <c r="DN673" s="514"/>
      <c r="DO673" s="514"/>
      <c r="DP673" s="514"/>
      <c r="DQ673" s="514"/>
      <c r="DR673" s="514"/>
      <c r="DS673" s="514"/>
      <c r="DT673" s="514"/>
      <c r="DU673" s="514"/>
      <c r="DV673" s="514"/>
      <c r="DW673" s="514"/>
      <c r="DX673" s="514"/>
      <c r="DY673" s="514"/>
      <c r="DZ673" s="514"/>
      <c r="EA673" s="514"/>
      <c r="EB673" s="514"/>
      <c r="EC673" s="514"/>
      <c r="ED673" s="514"/>
      <c r="EE673" s="514"/>
      <c r="EF673" s="514"/>
      <c r="EG673" s="514"/>
      <c r="EH673" s="514"/>
      <c r="EI673" s="514"/>
      <c r="EJ673" s="514"/>
      <c r="EK673" s="514"/>
      <c r="EL673" s="514"/>
      <c r="EM673" s="514"/>
      <c r="EN673" s="514"/>
      <c r="EO673" s="514"/>
      <c r="EP673" s="514"/>
      <c r="EQ673" s="514"/>
      <c r="ER673" s="514"/>
      <c r="ES673" s="514"/>
      <c r="ET673" s="514"/>
      <c r="EU673" s="514"/>
      <c r="EV673" s="514"/>
      <c r="EW673" s="514"/>
      <c r="EX673" s="514"/>
      <c r="EY673" s="514"/>
      <c r="EZ673" s="514"/>
      <c r="FA673" s="514"/>
      <c r="FB673" s="514"/>
      <c r="FC673" s="514"/>
      <c r="FD673" s="514"/>
      <c r="FE673" s="514"/>
      <c r="FF673" s="514"/>
      <c r="FG673" s="514"/>
      <c r="FH673" s="514"/>
      <c r="FI673" s="514"/>
      <c r="FJ673" s="514"/>
      <c r="FK673" s="514"/>
      <c r="FL673" s="514"/>
      <c r="FM673" s="514"/>
      <c r="FN673" s="514"/>
      <c r="FO673" s="514"/>
      <c r="FP673" s="514"/>
      <c r="FQ673" s="514"/>
      <c r="FR673" s="514"/>
      <c r="FS673" s="514"/>
      <c r="FT673" s="514"/>
      <c r="FU673" s="514"/>
      <c r="FV673" s="514"/>
      <c r="FW673" s="514"/>
      <c r="FX673" s="514"/>
      <c r="FY673" s="514"/>
      <c r="FZ673" s="514"/>
      <c r="GA673" s="514"/>
      <c r="GB673" s="514"/>
      <c r="GC673" s="514"/>
      <c r="GD673" s="514"/>
      <c r="GE673" s="514"/>
      <c r="GF673" s="514"/>
      <c r="GG673" s="514"/>
      <c r="GH673" s="514"/>
      <c r="GI673" s="514"/>
      <c r="GJ673" s="514"/>
      <c r="GK673" s="514"/>
      <c r="GL673" s="514"/>
      <c r="GM673" s="514"/>
      <c r="GN673" s="514"/>
      <c r="GO673" s="514"/>
      <c r="GP673" s="514"/>
      <c r="GQ673" s="514"/>
      <c r="GR673" s="514"/>
      <c r="GS673" s="514"/>
      <c r="GT673" s="514"/>
      <c r="GU673" s="514"/>
      <c r="GV673" s="514"/>
      <c r="GW673" s="514"/>
      <c r="GX673" s="514"/>
      <c r="GY673" s="514"/>
      <c r="GZ673" s="514"/>
      <c r="HA673" s="514"/>
      <c r="HB673" s="514"/>
      <c r="HC673" s="514"/>
      <c r="HD673" s="514"/>
      <c r="HE673" s="514"/>
      <c r="HF673" s="514"/>
      <c r="HG673" s="514"/>
      <c r="HH673" s="514"/>
      <c r="HI673" s="514"/>
      <c r="HJ673" s="514"/>
      <c r="HK673" s="514"/>
      <c r="HL673" s="514"/>
      <c r="HM673" s="514"/>
      <c r="HN673" s="514"/>
      <c r="HO673" s="514"/>
      <c r="HP673" s="514"/>
      <c r="HQ673" s="514"/>
      <c r="HR673" s="514"/>
      <c r="HS673" s="514"/>
      <c r="HT673" s="514"/>
      <c r="HU673" s="514"/>
      <c r="HV673" s="514"/>
      <c r="HW673" s="514"/>
      <c r="HX673" s="514"/>
      <c r="HY673" s="514"/>
      <c r="HZ673" s="514"/>
      <c r="IA673" s="514"/>
      <c r="IB673" s="514"/>
      <c r="IC673" s="514"/>
      <c r="ID673" s="514"/>
      <c r="IE673" s="514"/>
      <c r="IF673" s="514"/>
      <c r="IG673" s="514"/>
      <c r="IH673" s="514"/>
      <c r="II673" s="514"/>
      <c r="IJ673" s="514"/>
      <c r="IK673" s="514"/>
      <c r="IL673" s="514"/>
      <c r="IM673" s="514"/>
      <c r="IN673" s="514"/>
      <c r="IO673" s="514"/>
      <c r="IP673" s="514"/>
      <c r="IQ673" s="514"/>
      <c r="IR673" s="514"/>
      <c r="IS673" s="514"/>
      <c r="IT673" s="514"/>
      <c r="IU673" s="514"/>
      <c r="IV673" s="514"/>
      <c r="IW673" s="549"/>
    </row>
    <row r="674" spans="1:257" ht="24" customHeight="1" x14ac:dyDescent="0.25">
      <c r="A674" s="996">
        <f>A686</f>
        <v>52</v>
      </c>
      <c r="B674" s="507">
        <v>1</v>
      </c>
      <c r="C674" s="97" t="str">
        <f>IF(Proponentes!B665&gt;0,Proponentes!B665,"")</f>
        <v>UNIÓN TEMPORAL SERVIG SED</v>
      </c>
      <c r="D674" s="335"/>
      <c r="E674" s="335" t="s">
        <v>246</v>
      </c>
      <c r="F674" s="334" t="s">
        <v>1725</v>
      </c>
      <c r="G674" s="341">
        <v>46523</v>
      </c>
      <c r="H674" s="335" t="s">
        <v>1631</v>
      </c>
      <c r="I674" s="335" t="s">
        <v>1538</v>
      </c>
      <c r="J674" s="341"/>
      <c r="K674" s="335"/>
      <c r="L674" s="335" t="s">
        <v>248</v>
      </c>
      <c r="M674" s="334" t="s">
        <v>1994</v>
      </c>
      <c r="N674" s="341">
        <v>47080</v>
      </c>
      <c r="O674" s="335" t="s">
        <v>1631</v>
      </c>
      <c r="P674" s="335" t="s">
        <v>1538</v>
      </c>
      <c r="Q674" s="335"/>
      <c r="R674" s="335"/>
      <c r="S674" s="335"/>
      <c r="T674" s="334"/>
      <c r="U674" s="341"/>
      <c r="V674" s="335"/>
      <c r="W674" s="335"/>
      <c r="X674" s="341"/>
      <c r="Y674" s="335"/>
      <c r="Z674" s="335"/>
      <c r="AA674" s="334"/>
      <c r="AB674" s="341"/>
      <c r="AC674" s="335"/>
      <c r="AD674" s="335"/>
      <c r="AE674" s="341"/>
      <c r="AF674" s="335"/>
      <c r="AG674" s="97" t="str">
        <f t="shared" ref="AG674:AG685" si="1314">IF(E674="","",IF(K674=0,IF(R674=0,IF(Y674=0,IF(AF674=0,"CUMPLE","NO CUMPLE"),"NO CUMPLE"),"NO CUMPLE"),"NO CUMPLE"))</f>
        <v>CUMPLE</v>
      </c>
      <c r="AH674" s="993"/>
      <c r="AI674" s="335"/>
      <c r="AJ674" s="335" t="str">
        <f t="shared" si="1289"/>
        <v>VIGIAS DE COLOMBIA SRL LTDA</v>
      </c>
      <c r="AK674" s="335" t="s">
        <v>1631</v>
      </c>
      <c r="AL674" s="334" t="s">
        <v>1725</v>
      </c>
      <c r="AM674" s="341">
        <v>46523</v>
      </c>
      <c r="AN674" s="335" t="s">
        <v>1538</v>
      </c>
      <c r="AO674" s="341"/>
      <c r="AP674" s="335"/>
      <c r="AQ674" s="335"/>
      <c r="AR674" s="335"/>
      <c r="AS674" s="334"/>
      <c r="AT674" s="335"/>
      <c r="AU674" s="335"/>
      <c r="AV674" s="335"/>
      <c r="AW674" s="335"/>
      <c r="AX674" s="335"/>
      <c r="AY674" s="335"/>
      <c r="AZ674" s="334"/>
      <c r="BA674" s="341"/>
      <c r="BB674" s="335"/>
      <c r="BC674" s="335"/>
      <c r="BD674" s="335"/>
      <c r="BE674" s="335"/>
      <c r="BF674" s="335"/>
      <c r="BG674" s="334"/>
      <c r="BH674" s="335"/>
      <c r="BI674" s="335"/>
      <c r="BJ674" s="335"/>
      <c r="BK674" s="335"/>
      <c r="BL674" s="97" t="str">
        <f>IF(AJ674="","",IF(AP674=0,IF(AW674=0,IF(BD674=0,IF(BK674=0,"CUMPLE","NO CUMPLE"),"NO CUMPLE"),"NO CUMPLE"),"NO CUMPLE"))</f>
        <v>CUMPLE</v>
      </c>
      <c r="BM674" s="993"/>
      <c r="BN674" s="335" t="str">
        <f t="shared" ref="BN674:BN685" si="1315">IF(E674&gt;0,E674,"")</f>
        <v>VIGIAS DE COLOMBIA SRL LTDA</v>
      </c>
      <c r="BO674" s="334"/>
      <c r="BP674" s="335"/>
      <c r="BQ674" s="335"/>
      <c r="BR674" s="335"/>
      <c r="BS674" s="335" t="str">
        <f t="shared" ref="BS674:BS685" si="1316">IF(L674&gt;0,L674,"")</f>
        <v>COMPAÑIA DE VIGILANCIA PRIVADA SERSECOL LTDA</v>
      </c>
      <c r="BT674" s="334"/>
      <c r="BU674" s="335"/>
      <c r="BV674" s="335"/>
      <c r="BW674" s="335"/>
      <c r="BX674" s="335" t="str">
        <f t="shared" ref="BX674:BX685" si="1317">IF(S674&gt;0,S674,"")</f>
        <v/>
      </c>
      <c r="BY674" s="334"/>
      <c r="BZ674" s="335"/>
      <c r="CA674" s="335"/>
      <c r="CB674" s="335"/>
      <c r="CC674" s="335" t="str">
        <f t="shared" ref="CC674:CC685" si="1318">IF(Z674&gt;0,Z674,"")</f>
        <v/>
      </c>
      <c r="CD674" s="334"/>
      <c r="CE674" s="335"/>
      <c r="CF674" s="335"/>
      <c r="CG674" s="335"/>
      <c r="CH674" s="997">
        <f>Proponentes!N665</f>
        <v>0</v>
      </c>
      <c r="CI674" s="97" t="str">
        <f t="shared" ref="CI674:CI685" si="1319">IF(BN674="","",IF(CJ674=0,"CUMPLE","NO CUMPLE"))</f>
        <v>CUMPLE</v>
      </c>
      <c r="CJ674" s="998"/>
      <c r="CK674" s="335"/>
      <c r="CL674" s="97" t="str">
        <f t="shared" ref="CL674:CL685" si="1320">IF(E674&gt;0,E674,"")</f>
        <v>VIGIAS DE COLOMBIA SRL LTDA</v>
      </c>
      <c r="CM674" s="509" t="s">
        <v>315</v>
      </c>
      <c r="CN674" s="335" t="s">
        <v>1538</v>
      </c>
      <c r="CO674" s="335" t="s">
        <v>1631</v>
      </c>
      <c r="CP674" s="335"/>
      <c r="CQ674" s="97" t="str">
        <f>L674</f>
        <v>COMPAÑIA DE VIGILANCIA PRIVADA SERSECOL LTDA</v>
      </c>
      <c r="CR674" s="334" t="s">
        <v>319</v>
      </c>
      <c r="CS674" s="335" t="s">
        <v>1538</v>
      </c>
      <c r="CT674" s="335" t="s">
        <v>1631</v>
      </c>
      <c r="CU674" s="335"/>
      <c r="CV674" s="97"/>
      <c r="CW674" s="334"/>
      <c r="CX674" s="335"/>
      <c r="CY674" s="335"/>
      <c r="CZ674" s="335"/>
      <c r="DA674" s="97"/>
      <c r="DB674" s="334"/>
      <c r="DC674" s="335"/>
      <c r="DD674" s="335"/>
      <c r="DE674" s="335"/>
      <c r="DF674" s="97" t="str">
        <f t="shared" ref="DF674:DF685" si="1321">IF(CL674="","",IF(CP674=0,IF(CU674=0,IF(CZ674=0,IF(DE674=0,"CUMPLE","NO CUMPLE"),"NO CUMPLE"),"NO CUMPLE"),"NO CUMPLE"))</f>
        <v>CUMPLE</v>
      </c>
      <c r="DG674" s="993"/>
      <c r="DH674" s="335"/>
      <c r="DI674" s="97" t="str">
        <f t="shared" ref="DI674:DI698" si="1322">IF(E674&gt;0,E674,"")</f>
        <v>VIGIAS DE COLOMBIA SRL LTDA</v>
      </c>
      <c r="DJ674" s="334" t="s">
        <v>319</v>
      </c>
      <c r="DK674" s="335" t="s">
        <v>1631</v>
      </c>
      <c r="DL674" s="335"/>
      <c r="DM674" s="97" t="str">
        <f>L674</f>
        <v>COMPAÑIA DE VIGILANCIA PRIVADA SERSECOL LTDA</v>
      </c>
      <c r="DN674" s="334" t="s">
        <v>321</v>
      </c>
      <c r="DO674" s="335" t="s">
        <v>1631</v>
      </c>
      <c r="DP674" s="335"/>
      <c r="DQ674" s="97"/>
      <c r="DR674" s="334"/>
      <c r="DS674" s="335"/>
      <c r="DT674" s="335"/>
      <c r="DU674" s="97"/>
      <c r="DV674" s="334"/>
      <c r="DW674" s="335"/>
      <c r="DX674" s="335"/>
      <c r="DY674" s="97" t="str">
        <f t="shared" ref="DY674:DY683" si="1323">IF(DI674="","",IF(DL674=0,IF(DP674=0,IF(DT674=0,IF(DX674=0,"CUMPLE","NO CUMPLE"),"NO CUMPLE"),"NO CUMPLE"),"NO CUMPLE"))</f>
        <v>CUMPLE</v>
      </c>
      <c r="DZ674" s="998"/>
      <c r="EA674" s="335"/>
      <c r="EB674" s="97" t="str">
        <f t="shared" ref="EB674:EB685" si="1324">IF(E674&gt;0,E674,"")</f>
        <v>VIGIAS DE COLOMBIA SRL LTDA</v>
      </c>
      <c r="EC674" s="334" t="s">
        <v>319</v>
      </c>
      <c r="ED674" s="335" t="s">
        <v>1631</v>
      </c>
      <c r="EE674" s="335"/>
      <c r="EF674" s="97" t="str">
        <f>L674</f>
        <v>COMPAÑIA DE VIGILANCIA PRIVADA SERSECOL LTDA</v>
      </c>
      <c r="EG674" s="334" t="s">
        <v>321</v>
      </c>
      <c r="EH674" s="335" t="s">
        <v>1631</v>
      </c>
      <c r="EI674" s="335"/>
      <c r="EJ674" s="97"/>
      <c r="EK674" s="334"/>
      <c r="EL674" s="335"/>
      <c r="EM674" s="335"/>
      <c r="EN674" s="97"/>
      <c r="EO674" s="334"/>
      <c r="EP674" s="335"/>
      <c r="EQ674" s="335"/>
      <c r="ER674" s="97" t="str">
        <f t="shared" ref="ER674:ER685" si="1325">IF(EB674="","",IF(EE674=0,IF(EI674=0,IF(EM674=0,IF(EQ674=0,"CUMPLE","NO CUMPLE"),"NO CUMPLE"),"NO CUMPLE"),"NO CUMPLE"))</f>
        <v>CUMPLE</v>
      </c>
      <c r="ES674" s="993"/>
      <c r="ET674" s="335"/>
      <c r="EU674" s="97" t="str">
        <f t="shared" ref="EU674:EU685" si="1326">IF(E674&gt;0,E674,"")</f>
        <v>VIGIAS DE COLOMBIA SRL LTDA</v>
      </c>
      <c r="EV674" s="334" t="s">
        <v>1995</v>
      </c>
      <c r="EW674" s="335" t="s">
        <v>1631</v>
      </c>
      <c r="EX674" s="335"/>
      <c r="EY674" s="97" t="str">
        <f>L674</f>
        <v>COMPAÑIA DE VIGILANCIA PRIVADA SERSECOL LTDA</v>
      </c>
      <c r="EZ674" s="334" t="s">
        <v>1996</v>
      </c>
      <c r="FA674" s="335" t="s">
        <v>1631</v>
      </c>
      <c r="FB674" s="335"/>
      <c r="FC674" s="97"/>
      <c r="FD674" s="334"/>
      <c r="FE674" s="335"/>
      <c r="FF674" s="335"/>
      <c r="FG674" s="97"/>
      <c r="FH674" s="334"/>
      <c r="FI674" s="335"/>
      <c r="FJ674" s="335"/>
      <c r="FK674" s="97" t="str">
        <f>IF(EU674="","",IF(EX674=0,IF(FB674=0,IF(FF674=0,IF(FJ674=0,"CUMPLE","NO CUMPLE"),"NO CUMPLE"),"NO CUMPLE"),"NO CUMPLE"))</f>
        <v>CUMPLE</v>
      </c>
      <c r="FL674" s="993"/>
      <c r="FM674" s="335"/>
      <c r="FN674" s="97" t="str">
        <f t="shared" ref="FN674:FN685" si="1327">IF(E674&gt;0,E674,"")</f>
        <v>VIGIAS DE COLOMBIA SRL LTDA</v>
      </c>
      <c r="FO674" s="334" t="s">
        <v>1997</v>
      </c>
      <c r="FP674" s="335"/>
      <c r="FQ674" s="97" t="str">
        <f>L674</f>
        <v>COMPAÑIA DE VIGILANCIA PRIVADA SERSECOL LTDA</v>
      </c>
      <c r="FR674" s="334" t="s">
        <v>1042</v>
      </c>
      <c r="FS674" s="335"/>
      <c r="FT674" s="97"/>
      <c r="FU674" s="334"/>
      <c r="FV674" s="335"/>
      <c r="FW674" s="97"/>
      <c r="FX674" s="334"/>
      <c r="FY674" s="335"/>
      <c r="FZ674" s="97" t="str">
        <f t="shared" ref="FZ674:FZ685" si="1328">IF(FN674="","",IF(FP674=0,IF(FS674=0,IF(FV674=0,IF(FY674=0,"CUMPLE","NO CUMPLE"),"NO CUMPLE"),"NO CUMPLE"),"NO CUMPLE"))</f>
        <v>CUMPLE</v>
      </c>
      <c r="GA674" s="993"/>
      <c r="GB674" s="335"/>
      <c r="GC674" s="510" t="str">
        <f t="shared" ref="GC674:GC685" si="1329">IF(E674&gt;0,E674,"")</f>
        <v>VIGIAS DE COLOMBIA SRL LTDA</v>
      </c>
      <c r="GD674" s="336" t="s">
        <v>1998</v>
      </c>
      <c r="GE674" s="337" t="s">
        <v>1631</v>
      </c>
      <c r="GF674" s="337"/>
      <c r="GG674" s="337"/>
      <c r="GH674" s="337"/>
      <c r="GI674" s="510" t="str">
        <f>L674</f>
        <v>COMPAÑIA DE VIGILANCIA PRIVADA SERSECOL LTDA</v>
      </c>
      <c r="GJ674" s="336" t="s">
        <v>1999</v>
      </c>
      <c r="GK674" s="337" t="s">
        <v>1631</v>
      </c>
      <c r="GL674" s="337"/>
      <c r="GM674" s="337"/>
      <c r="GN674" s="337"/>
      <c r="GO674" s="510"/>
      <c r="GP674" s="336"/>
      <c r="GQ674" s="337"/>
      <c r="GR674" s="337"/>
      <c r="GS674" s="337"/>
      <c r="GT674" s="337"/>
      <c r="GU674" s="510"/>
      <c r="GV674" s="336"/>
      <c r="GW674" s="337"/>
      <c r="GX674" s="337"/>
      <c r="GY674" s="337"/>
      <c r="GZ674" s="336"/>
      <c r="HA674" s="510" t="str">
        <f t="shared" ref="HA674:HA685" si="1330">IF(GC674="","",IF(GH674=0,IF(GN674=0,IF(GT674=0,IF(GZ674=0,"CUMPLE","NO CUMPLE"),"NO CUMPLE"),"NO CUMPLE"),"NO CUMPLE"))</f>
        <v>CUMPLE</v>
      </c>
      <c r="HB674" s="994"/>
      <c r="HC674" s="337"/>
      <c r="HD674" s="510" t="str">
        <f t="shared" ref="HD674:HD685" si="1331">IF(E674&gt;0,E674,"")</f>
        <v>VIGIAS DE COLOMBIA SRL LTDA</v>
      </c>
      <c r="HE674" s="336" t="s">
        <v>370</v>
      </c>
      <c r="HF674" s="337" t="s">
        <v>1631</v>
      </c>
      <c r="HG674" s="337" t="s">
        <v>1631</v>
      </c>
      <c r="HH674" s="336"/>
      <c r="HI674" s="510" t="str">
        <f>L674</f>
        <v>COMPAÑIA DE VIGILANCIA PRIVADA SERSECOL LTDA</v>
      </c>
      <c r="HJ674" s="336" t="s">
        <v>2000</v>
      </c>
      <c r="HK674" s="337" t="s">
        <v>1631</v>
      </c>
      <c r="HL674" s="337" t="s">
        <v>1631</v>
      </c>
      <c r="HM674" s="336"/>
      <c r="HN674" s="510"/>
      <c r="HO674" s="336"/>
      <c r="HP674" s="337"/>
      <c r="HQ674" s="337"/>
      <c r="HR674" s="337"/>
      <c r="HS674" s="510"/>
      <c r="HT674" s="336"/>
      <c r="HU674" s="337"/>
      <c r="HV674" s="337"/>
      <c r="HW674" s="337"/>
      <c r="HX674" s="97" t="str">
        <f t="shared" ref="HX674:HX685" si="1332">IF(HD674="","",IF(HH674=0,IF(HM674=0,IF(HR674=0,IF(HW674=0,"CUMPLE","NO CUMPLE"),"NO CUMPLE"),"NO CUMPLE"),"NO CUMPLE"))</f>
        <v>CUMPLE</v>
      </c>
      <c r="HY674" s="994"/>
      <c r="HZ674" s="337"/>
      <c r="IA674" s="510" t="str">
        <f t="shared" ref="IA674:IA685" si="1333">IF(E674&gt;0,E674,"")</f>
        <v>VIGIAS DE COLOMBIA SRL LTDA</v>
      </c>
      <c r="IB674" s="336" t="s">
        <v>321</v>
      </c>
      <c r="IC674" s="337" t="s">
        <v>1631</v>
      </c>
      <c r="ID674" s="337"/>
      <c r="IE674" s="510" t="str">
        <f>L674</f>
        <v>COMPAÑIA DE VIGILANCIA PRIVADA SERSECOL LTDA</v>
      </c>
      <c r="IF674" s="336" t="s">
        <v>341</v>
      </c>
      <c r="IG674" s="337" t="s">
        <v>1631</v>
      </c>
      <c r="IH674" s="337"/>
      <c r="II674" s="510"/>
      <c r="IJ674" s="336"/>
      <c r="IK674" s="337"/>
      <c r="IL674" s="337"/>
      <c r="IM674" s="510"/>
      <c r="IN674" s="336"/>
      <c r="IO674" s="337"/>
      <c r="IP674" s="337"/>
      <c r="IQ674" s="97" t="str">
        <f t="shared" ref="IQ674:IQ685" si="1334">IF(IA674="","",IF(ID674=0,IF(IH674=0,IF(IL674=0,IF(IP674=0,"CUMPLE","NO CUMPLE"),"NO CUMPLE"),"NO CUMPLE"),"NO CUMPLE"))</f>
        <v>CUMPLE</v>
      </c>
      <c r="IR674" s="994"/>
      <c r="IS674" s="337"/>
      <c r="IT674" s="337" t="s">
        <v>1631</v>
      </c>
      <c r="IU674" s="337">
        <v>2</v>
      </c>
      <c r="IV674" s="510" t="str">
        <f t="shared" ref="IV674:IV685" si="1335">IF(IT674&lt;&gt;"",IF(IT674="SI","CUMPLE","NO CUMPLE"),"")</f>
        <v>CUMPLE</v>
      </c>
      <c r="IW674" s="995"/>
    </row>
    <row r="675" spans="1:257" x14ac:dyDescent="0.25">
      <c r="A675" s="996"/>
      <c r="B675" s="507">
        <v>2</v>
      </c>
      <c r="C675" s="97" t="str">
        <f>IF(Proponentes!B666&gt;0,Proponentes!B666,"")</f>
        <v/>
      </c>
      <c r="D675" s="335"/>
      <c r="E675" s="335"/>
      <c r="F675" s="334"/>
      <c r="G675" s="335"/>
      <c r="H675" s="335"/>
      <c r="I675" s="335"/>
      <c r="J675" s="335"/>
      <c r="K675" s="335"/>
      <c r="L675" s="335"/>
      <c r="M675" s="334"/>
      <c r="N675" s="335"/>
      <c r="O675" s="335"/>
      <c r="P675" s="335"/>
      <c r="Q675" s="335"/>
      <c r="R675" s="335"/>
      <c r="S675" s="335"/>
      <c r="T675" s="334"/>
      <c r="U675" s="335"/>
      <c r="V675" s="335"/>
      <c r="W675" s="335"/>
      <c r="X675" s="335"/>
      <c r="Y675" s="335"/>
      <c r="Z675" s="335"/>
      <c r="AA675" s="334"/>
      <c r="AB675" s="335"/>
      <c r="AC675" s="335"/>
      <c r="AD675" s="335"/>
      <c r="AE675" s="335"/>
      <c r="AF675" s="335"/>
      <c r="AG675" s="97" t="str">
        <f t="shared" si="1314"/>
        <v/>
      </c>
      <c r="AH675" s="993"/>
      <c r="AI675" s="335"/>
      <c r="AJ675" s="335" t="str">
        <f t="shared" ref="AJ675:AJ685" si="1336">IF(E675&gt;0,E675,"")</f>
        <v/>
      </c>
      <c r="AK675" s="335"/>
      <c r="AL675" s="334"/>
      <c r="AM675" s="335"/>
      <c r="AN675" s="335"/>
      <c r="AO675" s="335"/>
      <c r="AP675" s="335"/>
      <c r="AQ675" s="335"/>
      <c r="AR675" s="335"/>
      <c r="AS675" s="334"/>
      <c r="AT675" s="335"/>
      <c r="AU675" s="335"/>
      <c r="AV675" s="335"/>
      <c r="AW675" s="335"/>
      <c r="AX675" s="335"/>
      <c r="AY675" s="335"/>
      <c r="AZ675" s="334"/>
      <c r="BA675" s="335"/>
      <c r="BB675" s="335"/>
      <c r="BC675" s="335"/>
      <c r="BD675" s="335"/>
      <c r="BE675" s="335"/>
      <c r="BF675" s="335"/>
      <c r="BG675" s="334"/>
      <c r="BH675" s="335"/>
      <c r="BI675" s="335"/>
      <c r="BJ675" s="335"/>
      <c r="BK675" s="335"/>
      <c r="BL675" s="97" t="str">
        <f t="shared" ref="BL675:BL698" si="1337">IF(AJ675="","",IF(AP675=0,IF(AW675=0,IF(BD675=0,IF(BK675=0,"CUMPLE","NO CUMPLE"),"NO CUMPLE"),"NO CUMPLE"),"NO CUMPLE"))</f>
        <v/>
      </c>
      <c r="BM675" s="993"/>
      <c r="BN675" s="335" t="str">
        <f t="shared" si="1315"/>
        <v/>
      </c>
      <c r="BO675" s="334"/>
      <c r="BP675" s="335"/>
      <c r="BQ675" s="335"/>
      <c r="BR675" s="335"/>
      <c r="BS675" s="335" t="str">
        <f t="shared" si="1316"/>
        <v/>
      </c>
      <c r="BT675" s="334"/>
      <c r="BU675" s="335"/>
      <c r="BV675" s="335"/>
      <c r="BW675" s="335"/>
      <c r="BX675" s="335" t="str">
        <f t="shared" si="1317"/>
        <v/>
      </c>
      <c r="BY675" s="334"/>
      <c r="BZ675" s="335"/>
      <c r="CA675" s="335"/>
      <c r="CB675" s="335"/>
      <c r="CC675" s="335" t="str">
        <f t="shared" si="1318"/>
        <v/>
      </c>
      <c r="CD675" s="334"/>
      <c r="CE675" s="335"/>
      <c r="CF675" s="335"/>
      <c r="CG675" s="335"/>
      <c r="CH675" s="997"/>
      <c r="CI675" s="97" t="str">
        <f t="shared" si="1319"/>
        <v/>
      </c>
      <c r="CJ675" s="998"/>
      <c r="CK675" s="335"/>
      <c r="CL675" s="97" t="str">
        <f t="shared" si="1320"/>
        <v/>
      </c>
      <c r="CM675" s="334"/>
      <c r="CN675" s="335"/>
      <c r="CO675" s="335"/>
      <c r="CP675" s="335"/>
      <c r="CQ675" s="97"/>
      <c r="CR675" s="334"/>
      <c r="CS675" s="335"/>
      <c r="CT675" s="335"/>
      <c r="CU675" s="335"/>
      <c r="CV675" s="97"/>
      <c r="CW675" s="334"/>
      <c r="CX675" s="335"/>
      <c r="CY675" s="335"/>
      <c r="CZ675" s="335"/>
      <c r="DA675" s="97"/>
      <c r="DB675" s="334"/>
      <c r="DC675" s="335"/>
      <c r="DD675" s="335"/>
      <c r="DE675" s="335"/>
      <c r="DF675" s="97" t="str">
        <f t="shared" si="1321"/>
        <v/>
      </c>
      <c r="DG675" s="993"/>
      <c r="DH675" s="335"/>
      <c r="DI675" s="97" t="str">
        <f t="shared" si="1322"/>
        <v/>
      </c>
      <c r="DJ675" s="334"/>
      <c r="DK675" s="335"/>
      <c r="DL675" s="335"/>
      <c r="DM675" s="97"/>
      <c r="DN675" s="334"/>
      <c r="DO675" s="335"/>
      <c r="DP675" s="335"/>
      <c r="DQ675" s="97"/>
      <c r="DR675" s="334"/>
      <c r="DS675" s="335"/>
      <c r="DT675" s="335"/>
      <c r="DU675" s="97"/>
      <c r="DV675" s="334"/>
      <c r="DW675" s="335"/>
      <c r="DX675" s="335"/>
      <c r="DY675" s="97" t="str">
        <f t="shared" si="1323"/>
        <v/>
      </c>
      <c r="DZ675" s="998"/>
      <c r="EA675" s="335"/>
      <c r="EB675" s="97" t="str">
        <f t="shared" si="1324"/>
        <v/>
      </c>
      <c r="EC675" s="334"/>
      <c r="ED675" s="335"/>
      <c r="EE675" s="335"/>
      <c r="EF675" s="97"/>
      <c r="EG675" s="334"/>
      <c r="EH675" s="335"/>
      <c r="EI675" s="335"/>
      <c r="EJ675" s="97"/>
      <c r="EK675" s="334"/>
      <c r="EL675" s="335"/>
      <c r="EM675" s="335"/>
      <c r="EN675" s="97"/>
      <c r="EO675" s="334"/>
      <c r="EP675" s="335"/>
      <c r="EQ675" s="335"/>
      <c r="ER675" s="97" t="str">
        <f t="shared" si="1325"/>
        <v/>
      </c>
      <c r="ES675" s="993"/>
      <c r="ET675" s="335"/>
      <c r="EU675" s="97" t="str">
        <f t="shared" si="1326"/>
        <v/>
      </c>
      <c r="EV675" s="334"/>
      <c r="EW675" s="335"/>
      <c r="EX675" s="335"/>
      <c r="EY675" s="97"/>
      <c r="EZ675" s="334"/>
      <c r="FA675" s="335"/>
      <c r="FB675" s="335"/>
      <c r="FC675" s="97"/>
      <c r="FD675" s="334"/>
      <c r="FE675" s="335"/>
      <c r="FF675" s="335"/>
      <c r="FG675" s="97"/>
      <c r="FH675" s="334"/>
      <c r="FI675" s="335"/>
      <c r="FJ675" s="335"/>
      <c r="FK675" s="97" t="str">
        <f t="shared" ref="FK675:FK685" si="1338">IF(EU675="","",IF(EX675=0,IF(FB675=0,IF(FF675=0,IF(FJ675=0,"CUMPLE","NO CUMPLE"),"NO CUMPLE"),"NO CUMPLE"),"NO CUMPLE"))</f>
        <v/>
      </c>
      <c r="FL675" s="993"/>
      <c r="FM675" s="335"/>
      <c r="FN675" s="97" t="str">
        <f t="shared" si="1327"/>
        <v/>
      </c>
      <c r="FO675" s="334"/>
      <c r="FP675" s="335"/>
      <c r="FQ675" s="97"/>
      <c r="FR675" s="334"/>
      <c r="FS675" s="335"/>
      <c r="FT675" s="97"/>
      <c r="FU675" s="334"/>
      <c r="FV675" s="335"/>
      <c r="FW675" s="97"/>
      <c r="FX675" s="334"/>
      <c r="FY675" s="335"/>
      <c r="FZ675" s="97" t="str">
        <f t="shared" si="1328"/>
        <v/>
      </c>
      <c r="GA675" s="993"/>
      <c r="GB675" s="335"/>
      <c r="GC675" s="510" t="str">
        <f t="shared" si="1329"/>
        <v/>
      </c>
      <c r="GD675" s="336"/>
      <c r="GE675" s="337"/>
      <c r="GF675" s="337"/>
      <c r="GG675" s="337"/>
      <c r="GH675" s="337"/>
      <c r="GI675" s="510"/>
      <c r="GJ675" s="336"/>
      <c r="GK675" s="337"/>
      <c r="GL675" s="337"/>
      <c r="GM675" s="337"/>
      <c r="GN675" s="337"/>
      <c r="GO675" s="510"/>
      <c r="GP675" s="336"/>
      <c r="GQ675" s="337"/>
      <c r="GR675" s="337"/>
      <c r="GS675" s="337"/>
      <c r="GT675" s="337"/>
      <c r="GU675" s="510"/>
      <c r="GV675" s="336"/>
      <c r="GW675" s="337"/>
      <c r="GX675" s="337"/>
      <c r="GY675" s="337"/>
      <c r="GZ675" s="336"/>
      <c r="HA675" s="510" t="str">
        <f t="shared" si="1330"/>
        <v/>
      </c>
      <c r="HB675" s="994"/>
      <c r="HC675" s="337"/>
      <c r="HD675" s="510" t="str">
        <f t="shared" si="1331"/>
        <v/>
      </c>
      <c r="HE675" s="336"/>
      <c r="HF675" s="337"/>
      <c r="HG675" s="337"/>
      <c r="HH675" s="336"/>
      <c r="HI675" s="510"/>
      <c r="HJ675" s="336"/>
      <c r="HK675" s="337"/>
      <c r="HL675" s="337"/>
      <c r="HM675" s="336"/>
      <c r="HN675" s="510"/>
      <c r="HO675" s="336"/>
      <c r="HP675" s="337"/>
      <c r="HQ675" s="337"/>
      <c r="HR675" s="337"/>
      <c r="HS675" s="510"/>
      <c r="HT675" s="336"/>
      <c r="HU675" s="337"/>
      <c r="HV675" s="337"/>
      <c r="HW675" s="337"/>
      <c r="HX675" s="97" t="str">
        <f t="shared" si="1332"/>
        <v/>
      </c>
      <c r="HY675" s="994"/>
      <c r="HZ675" s="337"/>
      <c r="IA675" s="510" t="str">
        <f t="shared" si="1333"/>
        <v/>
      </c>
      <c r="IB675" s="336"/>
      <c r="IC675" s="337"/>
      <c r="ID675" s="337"/>
      <c r="IE675" s="510"/>
      <c r="IF675" s="336"/>
      <c r="IG675" s="337"/>
      <c r="IH675" s="337"/>
      <c r="II675" s="510"/>
      <c r="IJ675" s="336"/>
      <c r="IK675" s="337"/>
      <c r="IL675" s="337"/>
      <c r="IM675" s="510"/>
      <c r="IN675" s="336"/>
      <c r="IO675" s="337"/>
      <c r="IP675" s="337"/>
      <c r="IQ675" s="97" t="str">
        <f t="shared" si="1334"/>
        <v/>
      </c>
      <c r="IR675" s="994"/>
      <c r="IS675" s="337"/>
      <c r="IT675" s="337"/>
      <c r="IU675" s="337"/>
      <c r="IV675" s="510" t="str">
        <f t="shared" si="1335"/>
        <v/>
      </c>
      <c r="IW675" s="995"/>
    </row>
    <row r="676" spans="1:257" x14ac:dyDescent="0.25">
      <c r="A676" s="996"/>
      <c r="B676" s="507">
        <v>3</v>
      </c>
      <c r="C676" s="97" t="str">
        <f>IF(Proponentes!B667&gt;0,Proponentes!B667,"")</f>
        <v/>
      </c>
      <c r="D676" s="335"/>
      <c r="E676" s="335"/>
      <c r="F676" s="334"/>
      <c r="G676" s="335"/>
      <c r="H676" s="335"/>
      <c r="I676" s="335"/>
      <c r="J676" s="335"/>
      <c r="K676" s="335"/>
      <c r="L676" s="335"/>
      <c r="M676" s="334"/>
      <c r="N676" s="335"/>
      <c r="O676" s="335"/>
      <c r="P676" s="335"/>
      <c r="Q676" s="335"/>
      <c r="R676" s="335"/>
      <c r="S676" s="335"/>
      <c r="T676" s="334"/>
      <c r="U676" s="335"/>
      <c r="V676" s="335"/>
      <c r="W676" s="335"/>
      <c r="X676" s="335"/>
      <c r="Y676" s="335"/>
      <c r="Z676" s="335"/>
      <c r="AA676" s="334"/>
      <c r="AB676" s="335"/>
      <c r="AC676" s="335"/>
      <c r="AD676" s="335"/>
      <c r="AE676" s="335"/>
      <c r="AF676" s="335"/>
      <c r="AG676" s="97" t="str">
        <f t="shared" si="1314"/>
        <v/>
      </c>
      <c r="AH676" s="993"/>
      <c r="AI676" s="335"/>
      <c r="AJ676" s="335" t="str">
        <f t="shared" si="1336"/>
        <v/>
      </c>
      <c r="AK676" s="335"/>
      <c r="AL676" s="334"/>
      <c r="AM676" s="335"/>
      <c r="AN676" s="335"/>
      <c r="AO676" s="335"/>
      <c r="AP676" s="335"/>
      <c r="AQ676" s="335"/>
      <c r="AR676" s="335"/>
      <c r="AS676" s="334"/>
      <c r="AT676" s="335"/>
      <c r="AU676" s="335"/>
      <c r="AV676" s="335"/>
      <c r="AW676" s="335"/>
      <c r="AX676" s="335"/>
      <c r="AY676" s="335"/>
      <c r="AZ676" s="334"/>
      <c r="BA676" s="335"/>
      <c r="BB676" s="335"/>
      <c r="BC676" s="335"/>
      <c r="BD676" s="335"/>
      <c r="BE676" s="335"/>
      <c r="BF676" s="335"/>
      <c r="BG676" s="334"/>
      <c r="BH676" s="335"/>
      <c r="BI676" s="335"/>
      <c r="BJ676" s="335"/>
      <c r="BK676" s="335"/>
      <c r="BL676" s="97" t="str">
        <f t="shared" si="1337"/>
        <v/>
      </c>
      <c r="BM676" s="993"/>
      <c r="BN676" s="335" t="str">
        <f t="shared" si="1315"/>
        <v/>
      </c>
      <c r="BO676" s="334"/>
      <c r="BP676" s="335"/>
      <c r="BQ676" s="335"/>
      <c r="BR676" s="335"/>
      <c r="BS676" s="335" t="str">
        <f t="shared" si="1316"/>
        <v/>
      </c>
      <c r="BT676" s="334"/>
      <c r="BU676" s="335"/>
      <c r="BV676" s="335"/>
      <c r="BW676" s="335"/>
      <c r="BX676" s="335" t="str">
        <f t="shared" si="1317"/>
        <v/>
      </c>
      <c r="BY676" s="334"/>
      <c r="BZ676" s="335"/>
      <c r="CA676" s="335"/>
      <c r="CB676" s="335"/>
      <c r="CC676" s="335" t="str">
        <f t="shared" si="1318"/>
        <v/>
      </c>
      <c r="CD676" s="334"/>
      <c r="CE676" s="335"/>
      <c r="CF676" s="335"/>
      <c r="CG676" s="335"/>
      <c r="CH676" s="997"/>
      <c r="CI676" s="97" t="str">
        <f t="shared" si="1319"/>
        <v/>
      </c>
      <c r="CJ676" s="998"/>
      <c r="CK676" s="335"/>
      <c r="CL676" s="97" t="str">
        <f t="shared" si="1320"/>
        <v/>
      </c>
      <c r="CM676" s="334"/>
      <c r="CN676" s="335"/>
      <c r="CO676" s="335"/>
      <c r="CP676" s="335"/>
      <c r="CQ676" s="97"/>
      <c r="CR676" s="334"/>
      <c r="CS676" s="335"/>
      <c r="CT676" s="335"/>
      <c r="CU676" s="335"/>
      <c r="CV676" s="97"/>
      <c r="CW676" s="334"/>
      <c r="CX676" s="335"/>
      <c r="CY676" s="335"/>
      <c r="CZ676" s="335"/>
      <c r="DA676" s="97"/>
      <c r="DB676" s="334"/>
      <c r="DC676" s="335"/>
      <c r="DD676" s="335"/>
      <c r="DE676" s="335"/>
      <c r="DF676" s="97" t="str">
        <f t="shared" si="1321"/>
        <v/>
      </c>
      <c r="DG676" s="993"/>
      <c r="DH676" s="335"/>
      <c r="DI676" s="97" t="str">
        <f t="shared" si="1322"/>
        <v/>
      </c>
      <c r="DJ676" s="334"/>
      <c r="DK676" s="335"/>
      <c r="DL676" s="335"/>
      <c r="DM676" s="97"/>
      <c r="DN676" s="334"/>
      <c r="DO676" s="335"/>
      <c r="DP676" s="335"/>
      <c r="DQ676" s="97"/>
      <c r="DR676" s="334"/>
      <c r="DS676" s="335"/>
      <c r="DT676" s="335"/>
      <c r="DU676" s="97"/>
      <c r="DV676" s="334"/>
      <c r="DW676" s="335"/>
      <c r="DX676" s="335"/>
      <c r="DY676" s="97" t="str">
        <f t="shared" si="1323"/>
        <v/>
      </c>
      <c r="DZ676" s="998"/>
      <c r="EA676" s="335"/>
      <c r="EB676" s="97" t="str">
        <f t="shared" si="1324"/>
        <v/>
      </c>
      <c r="EC676" s="334"/>
      <c r="ED676" s="335"/>
      <c r="EE676" s="335"/>
      <c r="EF676" s="97"/>
      <c r="EG676" s="334"/>
      <c r="EH676" s="335"/>
      <c r="EI676" s="335"/>
      <c r="EJ676" s="97"/>
      <c r="EK676" s="334"/>
      <c r="EL676" s="335"/>
      <c r="EM676" s="335"/>
      <c r="EN676" s="97"/>
      <c r="EO676" s="334"/>
      <c r="EP676" s="335"/>
      <c r="EQ676" s="335"/>
      <c r="ER676" s="97" t="str">
        <f t="shared" si="1325"/>
        <v/>
      </c>
      <c r="ES676" s="993"/>
      <c r="ET676" s="335"/>
      <c r="EU676" s="97" t="str">
        <f t="shared" si="1326"/>
        <v/>
      </c>
      <c r="EV676" s="334"/>
      <c r="EW676" s="335"/>
      <c r="EX676" s="335"/>
      <c r="EY676" s="97"/>
      <c r="EZ676" s="334"/>
      <c r="FA676" s="335"/>
      <c r="FB676" s="335"/>
      <c r="FC676" s="97"/>
      <c r="FD676" s="334"/>
      <c r="FE676" s="335"/>
      <c r="FF676" s="335"/>
      <c r="FG676" s="97"/>
      <c r="FH676" s="334"/>
      <c r="FI676" s="335"/>
      <c r="FJ676" s="335"/>
      <c r="FK676" s="97" t="str">
        <f t="shared" si="1338"/>
        <v/>
      </c>
      <c r="FL676" s="993"/>
      <c r="FM676" s="335"/>
      <c r="FN676" s="97" t="str">
        <f t="shared" si="1327"/>
        <v/>
      </c>
      <c r="FO676" s="334"/>
      <c r="FP676" s="335"/>
      <c r="FQ676" s="97"/>
      <c r="FR676" s="334"/>
      <c r="FS676" s="335"/>
      <c r="FT676" s="97"/>
      <c r="FU676" s="334"/>
      <c r="FV676" s="335"/>
      <c r="FW676" s="97"/>
      <c r="FX676" s="334"/>
      <c r="FY676" s="335"/>
      <c r="FZ676" s="97" t="str">
        <f t="shared" si="1328"/>
        <v/>
      </c>
      <c r="GA676" s="993"/>
      <c r="GB676" s="335"/>
      <c r="GC676" s="510" t="str">
        <f t="shared" si="1329"/>
        <v/>
      </c>
      <c r="GD676" s="336"/>
      <c r="GE676" s="337"/>
      <c r="GF676" s="337"/>
      <c r="GG676" s="337"/>
      <c r="GH676" s="337"/>
      <c r="GI676" s="510"/>
      <c r="GJ676" s="336"/>
      <c r="GK676" s="337"/>
      <c r="GL676" s="337"/>
      <c r="GM676" s="337"/>
      <c r="GN676" s="337"/>
      <c r="GO676" s="510"/>
      <c r="GP676" s="336"/>
      <c r="GQ676" s="337"/>
      <c r="GR676" s="337"/>
      <c r="GS676" s="337"/>
      <c r="GT676" s="337"/>
      <c r="GU676" s="510"/>
      <c r="GV676" s="336"/>
      <c r="GW676" s="337"/>
      <c r="GX676" s="337"/>
      <c r="GY676" s="337"/>
      <c r="GZ676" s="336"/>
      <c r="HA676" s="510" t="str">
        <f t="shared" si="1330"/>
        <v/>
      </c>
      <c r="HB676" s="994"/>
      <c r="HC676" s="337"/>
      <c r="HD676" s="510" t="str">
        <f t="shared" si="1331"/>
        <v/>
      </c>
      <c r="HE676" s="336"/>
      <c r="HF676" s="337"/>
      <c r="HG676" s="337"/>
      <c r="HH676" s="336"/>
      <c r="HI676" s="510"/>
      <c r="HJ676" s="336"/>
      <c r="HK676" s="337"/>
      <c r="HL676" s="337"/>
      <c r="HM676" s="336"/>
      <c r="HN676" s="510"/>
      <c r="HO676" s="336"/>
      <c r="HP676" s="337"/>
      <c r="HQ676" s="337"/>
      <c r="HR676" s="337"/>
      <c r="HS676" s="510"/>
      <c r="HT676" s="336"/>
      <c r="HU676" s="337"/>
      <c r="HV676" s="337"/>
      <c r="HW676" s="337"/>
      <c r="HX676" s="97" t="str">
        <f t="shared" si="1332"/>
        <v/>
      </c>
      <c r="HY676" s="994"/>
      <c r="HZ676" s="337"/>
      <c r="IA676" s="510" t="str">
        <f t="shared" si="1333"/>
        <v/>
      </c>
      <c r="IB676" s="336"/>
      <c r="IC676" s="337"/>
      <c r="ID676" s="337"/>
      <c r="IE676" s="510"/>
      <c r="IF676" s="336"/>
      <c r="IG676" s="337"/>
      <c r="IH676" s="337"/>
      <c r="II676" s="510"/>
      <c r="IJ676" s="336"/>
      <c r="IK676" s="337"/>
      <c r="IL676" s="337"/>
      <c r="IM676" s="510"/>
      <c r="IN676" s="336"/>
      <c r="IO676" s="337"/>
      <c r="IP676" s="337"/>
      <c r="IQ676" s="97" t="str">
        <f t="shared" si="1334"/>
        <v/>
      </c>
      <c r="IR676" s="994"/>
      <c r="IS676" s="337"/>
      <c r="IT676" s="337"/>
      <c r="IU676" s="337"/>
      <c r="IV676" s="510" t="str">
        <f t="shared" si="1335"/>
        <v/>
      </c>
      <c r="IW676" s="995"/>
    </row>
    <row r="677" spans="1:257" x14ac:dyDescent="0.25">
      <c r="A677" s="996"/>
      <c r="B677" s="507">
        <v>4</v>
      </c>
      <c r="C677" s="97" t="str">
        <f>IF(Proponentes!B668&gt;0,Proponentes!B668,"")</f>
        <v/>
      </c>
      <c r="D677" s="335"/>
      <c r="E677" s="335"/>
      <c r="F677" s="334"/>
      <c r="G677" s="335"/>
      <c r="H677" s="335"/>
      <c r="I677" s="335"/>
      <c r="J677" s="335"/>
      <c r="K677" s="335"/>
      <c r="L677" s="335"/>
      <c r="M677" s="334"/>
      <c r="N677" s="335"/>
      <c r="O677" s="335"/>
      <c r="P677" s="335"/>
      <c r="Q677" s="335"/>
      <c r="R677" s="335"/>
      <c r="S677" s="335"/>
      <c r="T677" s="334"/>
      <c r="U677" s="335"/>
      <c r="V677" s="335"/>
      <c r="W677" s="335"/>
      <c r="X677" s="335"/>
      <c r="Y677" s="335"/>
      <c r="Z677" s="335"/>
      <c r="AA677" s="334"/>
      <c r="AB677" s="335"/>
      <c r="AC677" s="335"/>
      <c r="AD677" s="335"/>
      <c r="AE677" s="335"/>
      <c r="AF677" s="335"/>
      <c r="AG677" s="97" t="str">
        <f t="shared" si="1314"/>
        <v/>
      </c>
      <c r="AH677" s="993"/>
      <c r="AI677" s="335"/>
      <c r="AJ677" s="335" t="str">
        <f t="shared" si="1336"/>
        <v/>
      </c>
      <c r="AK677" s="335"/>
      <c r="AL677" s="334"/>
      <c r="AM677" s="335"/>
      <c r="AN677" s="335"/>
      <c r="AO677" s="335"/>
      <c r="AP677" s="335"/>
      <c r="AQ677" s="335"/>
      <c r="AR677" s="335"/>
      <c r="AS677" s="334"/>
      <c r="AT677" s="335"/>
      <c r="AU677" s="335"/>
      <c r="AV677" s="335"/>
      <c r="AW677" s="335"/>
      <c r="AX677" s="335"/>
      <c r="AY677" s="335"/>
      <c r="AZ677" s="334"/>
      <c r="BA677" s="335"/>
      <c r="BB677" s="335"/>
      <c r="BC677" s="335"/>
      <c r="BD677" s="335"/>
      <c r="BE677" s="335"/>
      <c r="BF677" s="335"/>
      <c r="BG677" s="334"/>
      <c r="BH677" s="335"/>
      <c r="BI677" s="335"/>
      <c r="BJ677" s="335"/>
      <c r="BK677" s="335"/>
      <c r="BL677" s="97" t="str">
        <f t="shared" si="1337"/>
        <v/>
      </c>
      <c r="BM677" s="993"/>
      <c r="BN677" s="335" t="str">
        <f t="shared" si="1315"/>
        <v/>
      </c>
      <c r="BO677" s="334"/>
      <c r="BP677" s="335"/>
      <c r="BQ677" s="335"/>
      <c r="BR677" s="335"/>
      <c r="BS677" s="335" t="str">
        <f t="shared" si="1316"/>
        <v/>
      </c>
      <c r="BT677" s="334"/>
      <c r="BU677" s="335"/>
      <c r="BV677" s="335"/>
      <c r="BW677" s="335"/>
      <c r="BX677" s="335" t="str">
        <f t="shared" si="1317"/>
        <v/>
      </c>
      <c r="BY677" s="334"/>
      <c r="BZ677" s="335"/>
      <c r="CA677" s="335"/>
      <c r="CB677" s="335"/>
      <c r="CC677" s="335" t="str">
        <f t="shared" si="1318"/>
        <v/>
      </c>
      <c r="CD677" s="334"/>
      <c r="CE677" s="335"/>
      <c r="CF677" s="335"/>
      <c r="CG677" s="335"/>
      <c r="CH677" s="997"/>
      <c r="CI677" s="97" t="str">
        <f t="shared" si="1319"/>
        <v/>
      </c>
      <c r="CJ677" s="998"/>
      <c r="CK677" s="335"/>
      <c r="CL677" s="97" t="str">
        <f t="shared" si="1320"/>
        <v/>
      </c>
      <c r="CM677" s="334"/>
      <c r="CN677" s="335"/>
      <c r="CO677" s="335"/>
      <c r="CP677" s="335"/>
      <c r="CQ677" s="97"/>
      <c r="CR677" s="334"/>
      <c r="CS677" s="335"/>
      <c r="CT677" s="335"/>
      <c r="CU677" s="335"/>
      <c r="CV677" s="97"/>
      <c r="CW677" s="334"/>
      <c r="CX677" s="335"/>
      <c r="CY677" s="335"/>
      <c r="CZ677" s="335"/>
      <c r="DA677" s="97"/>
      <c r="DB677" s="334"/>
      <c r="DC677" s="335"/>
      <c r="DD677" s="335"/>
      <c r="DE677" s="335"/>
      <c r="DF677" s="97" t="str">
        <f t="shared" si="1321"/>
        <v/>
      </c>
      <c r="DG677" s="993"/>
      <c r="DH677" s="335"/>
      <c r="DI677" s="97" t="str">
        <f t="shared" si="1322"/>
        <v/>
      </c>
      <c r="DJ677" s="334"/>
      <c r="DK677" s="335"/>
      <c r="DL677" s="335"/>
      <c r="DM677" s="97"/>
      <c r="DN677" s="334"/>
      <c r="DO677" s="335"/>
      <c r="DP677" s="335"/>
      <c r="DQ677" s="97"/>
      <c r="DR677" s="334"/>
      <c r="DS677" s="335"/>
      <c r="DT677" s="335"/>
      <c r="DU677" s="97"/>
      <c r="DV677" s="334"/>
      <c r="DW677" s="335"/>
      <c r="DX677" s="335"/>
      <c r="DY677" s="97" t="str">
        <f t="shared" si="1323"/>
        <v/>
      </c>
      <c r="DZ677" s="998"/>
      <c r="EA677" s="335"/>
      <c r="EB677" s="97" t="str">
        <f t="shared" si="1324"/>
        <v/>
      </c>
      <c r="EC677" s="334"/>
      <c r="ED677" s="335"/>
      <c r="EE677" s="335"/>
      <c r="EF677" s="97"/>
      <c r="EG677" s="334"/>
      <c r="EH677" s="335"/>
      <c r="EI677" s="335"/>
      <c r="EJ677" s="97"/>
      <c r="EK677" s="334"/>
      <c r="EL677" s="335"/>
      <c r="EM677" s="335"/>
      <c r="EN677" s="97"/>
      <c r="EO677" s="334"/>
      <c r="EP677" s="335"/>
      <c r="EQ677" s="335"/>
      <c r="ER677" s="97" t="str">
        <f t="shared" si="1325"/>
        <v/>
      </c>
      <c r="ES677" s="993"/>
      <c r="ET677" s="335"/>
      <c r="EU677" s="97" t="str">
        <f t="shared" si="1326"/>
        <v/>
      </c>
      <c r="EV677" s="334"/>
      <c r="EW677" s="335"/>
      <c r="EX677" s="335"/>
      <c r="EY677" s="97"/>
      <c r="EZ677" s="334"/>
      <c r="FA677" s="335"/>
      <c r="FB677" s="335"/>
      <c r="FC677" s="97"/>
      <c r="FD677" s="334"/>
      <c r="FE677" s="335"/>
      <c r="FF677" s="335"/>
      <c r="FG677" s="97"/>
      <c r="FH677" s="334"/>
      <c r="FI677" s="335"/>
      <c r="FJ677" s="335"/>
      <c r="FK677" s="97" t="str">
        <f t="shared" si="1338"/>
        <v/>
      </c>
      <c r="FL677" s="993"/>
      <c r="FM677" s="335"/>
      <c r="FN677" s="97" t="str">
        <f t="shared" si="1327"/>
        <v/>
      </c>
      <c r="FO677" s="334"/>
      <c r="FP677" s="335"/>
      <c r="FQ677" s="97"/>
      <c r="FR677" s="334"/>
      <c r="FS677" s="335"/>
      <c r="FT677" s="97"/>
      <c r="FU677" s="334"/>
      <c r="FV677" s="335"/>
      <c r="FW677" s="97"/>
      <c r="FX677" s="334"/>
      <c r="FY677" s="335"/>
      <c r="FZ677" s="97" t="str">
        <f t="shared" si="1328"/>
        <v/>
      </c>
      <c r="GA677" s="993"/>
      <c r="GB677" s="335"/>
      <c r="GC677" s="510" t="str">
        <f t="shared" si="1329"/>
        <v/>
      </c>
      <c r="GD677" s="336"/>
      <c r="GE677" s="337"/>
      <c r="GF677" s="337"/>
      <c r="GG677" s="337"/>
      <c r="GH677" s="337"/>
      <c r="GI677" s="510"/>
      <c r="GJ677" s="336"/>
      <c r="GK677" s="337"/>
      <c r="GL677" s="337"/>
      <c r="GM677" s="337"/>
      <c r="GN677" s="337"/>
      <c r="GO677" s="510"/>
      <c r="GP677" s="336"/>
      <c r="GQ677" s="337"/>
      <c r="GR677" s="337"/>
      <c r="GS677" s="337"/>
      <c r="GT677" s="337"/>
      <c r="GU677" s="510"/>
      <c r="GV677" s="336"/>
      <c r="GW677" s="337"/>
      <c r="GX677" s="337"/>
      <c r="GY677" s="337"/>
      <c r="GZ677" s="336"/>
      <c r="HA677" s="510" t="str">
        <f t="shared" si="1330"/>
        <v/>
      </c>
      <c r="HB677" s="994"/>
      <c r="HC677" s="337"/>
      <c r="HD677" s="510" t="str">
        <f t="shared" si="1331"/>
        <v/>
      </c>
      <c r="HE677" s="336"/>
      <c r="HF677" s="337"/>
      <c r="HG677" s="337"/>
      <c r="HH677" s="336"/>
      <c r="HI677" s="510"/>
      <c r="HJ677" s="336"/>
      <c r="HK677" s="337"/>
      <c r="HL677" s="337"/>
      <c r="HM677" s="336"/>
      <c r="HN677" s="510"/>
      <c r="HO677" s="336"/>
      <c r="HP677" s="337"/>
      <c r="HQ677" s="337"/>
      <c r="HR677" s="337"/>
      <c r="HS677" s="510"/>
      <c r="HT677" s="336"/>
      <c r="HU677" s="337"/>
      <c r="HV677" s="337"/>
      <c r="HW677" s="337"/>
      <c r="HX677" s="97" t="str">
        <f t="shared" si="1332"/>
        <v/>
      </c>
      <c r="HY677" s="994"/>
      <c r="HZ677" s="337"/>
      <c r="IA677" s="510" t="str">
        <f t="shared" si="1333"/>
        <v/>
      </c>
      <c r="IB677" s="336"/>
      <c r="IC677" s="337"/>
      <c r="ID677" s="337"/>
      <c r="IE677" s="510"/>
      <c r="IF677" s="336"/>
      <c r="IG677" s="337"/>
      <c r="IH677" s="337"/>
      <c r="II677" s="510"/>
      <c r="IJ677" s="336"/>
      <c r="IK677" s="337"/>
      <c r="IL677" s="337"/>
      <c r="IM677" s="510"/>
      <c r="IN677" s="336"/>
      <c r="IO677" s="337"/>
      <c r="IP677" s="337"/>
      <c r="IQ677" s="97" t="str">
        <f t="shared" si="1334"/>
        <v/>
      </c>
      <c r="IR677" s="994"/>
      <c r="IS677" s="337"/>
      <c r="IT677" s="337"/>
      <c r="IU677" s="337"/>
      <c r="IV677" s="510" t="str">
        <f t="shared" si="1335"/>
        <v/>
      </c>
      <c r="IW677" s="995"/>
    </row>
    <row r="678" spans="1:257" x14ac:dyDescent="0.25">
      <c r="A678" s="996"/>
      <c r="B678" s="507">
        <v>5</v>
      </c>
      <c r="C678" s="97" t="str">
        <f>IF(Proponentes!B669&gt;0,Proponentes!B669,"")</f>
        <v/>
      </c>
      <c r="D678" s="335"/>
      <c r="E678" s="335"/>
      <c r="F678" s="334"/>
      <c r="G678" s="335"/>
      <c r="H678" s="335"/>
      <c r="I678" s="335"/>
      <c r="J678" s="335"/>
      <c r="K678" s="335"/>
      <c r="L678" s="335"/>
      <c r="M678" s="334"/>
      <c r="N678" s="335"/>
      <c r="O678" s="335"/>
      <c r="P678" s="335"/>
      <c r="Q678" s="335"/>
      <c r="R678" s="335"/>
      <c r="S678" s="335"/>
      <c r="T678" s="334"/>
      <c r="U678" s="335"/>
      <c r="V678" s="335"/>
      <c r="W678" s="335"/>
      <c r="X678" s="335"/>
      <c r="Y678" s="335"/>
      <c r="Z678" s="335"/>
      <c r="AA678" s="334"/>
      <c r="AB678" s="335"/>
      <c r="AC678" s="335"/>
      <c r="AD678" s="335"/>
      <c r="AE678" s="335"/>
      <c r="AF678" s="335"/>
      <c r="AG678" s="97" t="str">
        <f t="shared" si="1314"/>
        <v/>
      </c>
      <c r="AH678" s="993"/>
      <c r="AI678" s="335"/>
      <c r="AJ678" s="335" t="str">
        <f t="shared" si="1336"/>
        <v/>
      </c>
      <c r="AK678" s="335"/>
      <c r="AL678" s="334"/>
      <c r="AM678" s="335"/>
      <c r="AN678" s="335"/>
      <c r="AO678" s="335"/>
      <c r="AP678" s="335"/>
      <c r="AQ678" s="335"/>
      <c r="AR678" s="335"/>
      <c r="AS678" s="334"/>
      <c r="AT678" s="335"/>
      <c r="AU678" s="335"/>
      <c r="AV678" s="335"/>
      <c r="AW678" s="335"/>
      <c r="AX678" s="335"/>
      <c r="AY678" s="335"/>
      <c r="AZ678" s="334"/>
      <c r="BA678" s="335"/>
      <c r="BB678" s="335"/>
      <c r="BC678" s="335"/>
      <c r="BD678" s="335"/>
      <c r="BE678" s="335"/>
      <c r="BF678" s="335"/>
      <c r="BG678" s="334"/>
      <c r="BH678" s="335"/>
      <c r="BI678" s="335"/>
      <c r="BJ678" s="335"/>
      <c r="BK678" s="335"/>
      <c r="BL678" s="97" t="str">
        <f t="shared" si="1337"/>
        <v/>
      </c>
      <c r="BM678" s="993"/>
      <c r="BN678" s="335" t="str">
        <f t="shared" si="1315"/>
        <v/>
      </c>
      <c r="BO678" s="334"/>
      <c r="BP678" s="335"/>
      <c r="BQ678" s="335"/>
      <c r="BR678" s="335"/>
      <c r="BS678" s="335" t="str">
        <f t="shared" si="1316"/>
        <v/>
      </c>
      <c r="BT678" s="334"/>
      <c r="BU678" s="335"/>
      <c r="BV678" s="335"/>
      <c r="BW678" s="335"/>
      <c r="BX678" s="335" t="str">
        <f t="shared" si="1317"/>
        <v/>
      </c>
      <c r="BY678" s="334"/>
      <c r="BZ678" s="335"/>
      <c r="CA678" s="335"/>
      <c r="CB678" s="335"/>
      <c r="CC678" s="335" t="str">
        <f t="shared" si="1318"/>
        <v/>
      </c>
      <c r="CD678" s="334"/>
      <c r="CE678" s="335"/>
      <c r="CF678" s="335"/>
      <c r="CG678" s="335"/>
      <c r="CH678" s="997"/>
      <c r="CI678" s="97" t="str">
        <f t="shared" si="1319"/>
        <v/>
      </c>
      <c r="CJ678" s="998"/>
      <c r="CK678" s="335"/>
      <c r="CL678" s="97" t="str">
        <f t="shared" si="1320"/>
        <v/>
      </c>
      <c r="CM678" s="334"/>
      <c r="CN678" s="335"/>
      <c r="CO678" s="335"/>
      <c r="CP678" s="335"/>
      <c r="CQ678" s="97"/>
      <c r="CR678" s="334"/>
      <c r="CS678" s="335"/>
      <c r="CT678" s="335"/>
      <c r="CU678" s="335"/>
      <c r="CV678" s="97"/>
      <c r="CW678" s="334"/>
      <c r="CX678" s="335"/>
      <c r="CY678" s="335"/>
      <c r="CZ678" s="335"/>
      <c r="DA678" s="97"/>
      <c r="DB678" s="334"/>
      <c r="DC678" s="335"/>
      <c r="DD678" s="335"/>
      <c r="DE678" s="335"/>
      <c r="DF678" s="97" t="str">
        <f t="shared" si="1321"/>
        <v/>
      </c>
      <c r="DG678" s="993"/>
      <c r="DH678" s="335"/>
      <c r="DI678" s="97" t="str">
        <f t="shared" si="1322"/>
        <v/>
      </c>
      <c r="DJ678" s="334"/>
      <c r="DK678" s="335"/>
      <c r="DL678" s="335"/>
      <c r="DM678" s="97"/>
      <c r="DN678" s="334"/>
      <c r="DO678" s="335"/>
      <c r="DP678" s="335"/>
      <c r="DQ678" s="97"/>
      <c r="DR678" s="334"/>
      <c r="DS678" s="335"/>
      <c r="DT678" s="335"/>
      <c r="DU678" s="97"/>
      <c r="DV678" s="334"/>
      <c r="DW678" s="335"/>
      <c r="DX678" s="335"/>
      <c r="DY678" s="97" t="str">
        <f t="shared" si="1323"/>
        <v/>
      </c>
      <c r="DZ678" s="998"/>
      <c r="EA678" s="335"/>
      <c r="EB678" s="97" t="str">
        <f t="shared" si="1324"/>
        <v/>
      </c>
      <c r="EC678" s="334"/>
      <c r="ED678" s="335"/>
      <c r="EE678" s="335"/>
      <c r="EF678" s="97"/>
      <c r="EG678" s="334"/>
      <c r="EH678" s="335"/>
      <c r="EI678" s="335"/>
      <c r="EJ678" s="97"/>
      <c r="EK678" s="334"/>
      <c r="EL678" s="335"/>
      <c r="EM678" s="335"/>
      <c r="EN678" s="97"/>
      <c r="EO678" s="334"/>
      <c r="EP678" s="335"/>
      <c r="EQ678" s="335"/>
      <c r="ER678" s="97" t="str">
        <f t="shared" si="1325"/>
        <v/>
      </c>
      <c r="ES678" s="993"/>
      <c r="ET678" s="335"/>
      <c r="EU678" s="97" t="str">
        <f t="shared" si="1326"/>
        <v/>
      </c>
      <c r="EV678" s="334"/>
      <c r="EW678" s="335"/>
      <c r="EX678" s="335"/>
      <c r="EY678" s="97"/>
      <c r="EZ678" s="334"/>
      <c r="FA678" s="335"/>
      <c r="FB678" s="335"/>
      <c r="FC678" s="97"/>
      <c r="FD678" s="334"/>
      <c r="FE678" s="335"/>
      <c r="FF678" s="335"/>
      <c r="FG678" s="97"/>
      <c r="FH678" s="334"/>
      <c r="FI678" s="335"/>
      <c r="FJ678" s="335"/>
      <c r="FK678" s="97" t="str">
        <f t="shared" si="1338"/>
        <v/>
      </c>
      <c r="FL678" s="993"/>
      <c r="FM678" s="335"/>
      <c r="FN678" s="97" t="str">
        <f t="shared" si="1327"/>
        <v/>
      </c>
      <c r="FO678" s="334"/>
      <c r="FP678" s="335"/>
      <c r="FQ678" s="97"/>
      <c r="FR678" s="334"/>
      <c r="FS678" s="335"/>
      <c r="FT678" s="97"/>
      <c r="FU678" s="334"/>
      <c r="FV678" s="335"/>
      <c r="FW678" s="97"/>
      <c r="FX678" s="334"/>
      <c r="FY678" s="335"/>
      <c r="FZ678" s="97" t="str">
        <f t="shared" si="1328"/>
        <v/>
      </c>
      <c r="GA678" s="993"/>
      <c r="GB678" s="335"/>
      <c r="GC678" s="510" t="str">
        <f t="shared" si="1329"/>
        <v/>
      </c>
      <c r="GD678" s="336"/>
      <c r="GE678" s="337"/>
      <c r="GF678" s="337"/>
      <c r="GG678" s="337"/>
      <c r="GH678" s="337"/>
      <c r="GI678" s="510"/>
      <c r="GJ678" s="336"/>
      <c r="GK678" s="337"/>
      <c r="GL678" s="337"/>
      <c r="GM678" s="337"/>
      <c r="GN678" s="337"/>
      <c r="GO678" s="510"/>
      <c r="GP678" s="336"/>
      <c r="GQ678" s="337"/>
      <c r="GR678" s="337"/>
      <c r="GS678" s="337"/>
      <c r="GT678" s="337"/>
      <c r="GU678" s="510"/>
      <c r="GV678" s="336"/>
      <c r="GW678" s="337"/>
      <c r="GX678" s="337"/>
      <c r="GY678" s="337"/>
      <c r="GZ678" s="336"/>
      <c r="HA678" s="510" t="str">
        <f t="shared" si="1330"/>
        <v/>
      </c>
      <c r="HB678" s="994"/>
      <c r="HC678" s="337"/>
      <c r="HD678" s="510" t="str">
        <f t="shared" si="1331"/>
        <v/>
      </c>
      <c r="HE678" s="336"/>
      <c r="HF678" s="337"/>
      <c r="HG678" s="337"/>
      <c r="HH678" s="336"/>
      <c r="HI678" s="510"/>
      <c r="HJ678" s="336"/>
      <c r="HK678" s="337"/>
      <c r="HL678" s="337"/>
      <c r="HM678" s="336"/>
      <c r="HN678" s="510"/>
      <c r="HO678" s="336"/>
      <c r="HP678" s="337"/>
      <c r="HQ678" s="337"/>
      <c r="HR678" s="337"/>
      <c r="HS678" s="510"/>
      <c r="HT678" s="336"/>
      <c r="HU678" s="337"/>
      <c r="HV678" s="337"/>
      <c r="HW678" s="337"/>
      <c r="HX678" s="97" t="str">
        <f t="shared" si="1332"/>
        <v/>
      </c>
      <c r="HY678" s="994"/>
      <c r="HZ678" s="337"/>
      <c r="IA678" s="510" t="str">
        <f t="shared" si="1333"/>
        <v/>
      </c>
      <c r="IB678" s="336"/>
      <c r="IC678" s="337"/>
      <c r="ID678" s="337"/>
      <c r="IE678" s="510"/>
      <c r="IF678" s="336"/>
      <c r="IG678" s="337"/>
      <c r="IH678" s="337"/>
      <c r="II678" s="510"/>
      <c r="IJ678" s="336"/>
      <c r="IK678" s="337"/>
      <c r="IL678" s="337"/>
      <c r="IM678" s="510"/>
      <c r="IN678" s="336"/>
      <c r="IO678" s="337"/>
      <c r="IP678" s="337"/>
      <c r="IQ678" s="97" t="str">
        <f t="shared" si="1334"/>
        <v/>
      </c>
      <c r="IR678" s="994"/>
      <c r="IS678" s="337"/>
      <c r="IT678" s="337"/>
      <c r="IU678" s="337"/>
      <c r="IV678" s="510" t="str">
        <f t="shared" si="1335"/>
        <v/>
      </c>
      <c r="IW678" s="995"/>
    </row>
    <row r="679" spans="1:257" x14ac:dyDescent="0.25">
      <c r="A679" s="996"/>
      <c r="B679" s="507">
        <v>6</v>
      </c>
      <c r="C679" s="97" t="str">
        <f>IF(Proponentes!B670&gt;0,Proponentes!B670,"")</f>
        <v/>
      </c>
      <c r="D679" s="335"/>
      <c r="E679" s="335"/>
      <c r="F679" s="334"/>
      <c r="G679" s="335"/>
      <c r="H679" s="335"/>
      <c r="I679" s="335"/>
      <c r="J679" s="335"/>
      <c r="K679" s="335"/>
      <c r="L679" s="335"/>
      <c r="M679" s="334"/>
      <c r="N679" s="335"/>
      <c r="O679" s="335"/>
      <c r="P679" s="335"/>
      <c r="Q679" s="335"/>
      <c r="R679" s="335"/>
      <c r="S679" s="335"/>
      <c r="T679" s="334"/>
      <c r="U679" s="335"/>
      <c r="V679" s="335"/>
      <c r="W679" s="335"/>
      <c r="X679" s="335"/>
      <c r="Y679" s="335"/>
      <c r="Z679" s="335"/>
      <c r="AA679" s="334"/>
      <c r="AB679" s="335"/>
      <c r="AC679" s="335"/>
      <c r="AD679" s="335"/>
      <c r="AE679" s="335"/>
      <c r="AF679" s="335"/>
      <c r="AG679" s="97" t="str">
        <f t="shared" si="1314"/>
        <v/>
      </c>
      <c r="AH679" s="993"/>
      <c r="AI679" s="335"/>
      <c r="AJ679" s="335" t="str">
        <f t="shared" si="1336"/>
        <v/>
      </c>
      <c r="AK679" s="335"/>
      <c r="AL679" s="334"/>
      <c r="AM679" s="335"/>
      <c r="AN679" s="335"/>
      <c r="AO679" s="335"/>
      <c r="AP679" s="335"/>
      <c r="AQ679" s="335"/>
      <c r="AR679" s="335"/>
      <c r="AS679" s="334"/>
      <c r="AT679" s="335"/>
      <c r="AU679" s="335"/>
      <c r="AV679" s="335"/>
      <c r="AW679" s="335"/>
      <c r="AX679" s="335"/>
      <c r="AY679" s="335"/>
      <c r="AZ679" s="334"/>
      <c r="BA679" s="335"/>
      <c r="BB679" s="335"/>
      <c r="BC679" s="335"/>
      <c r="BD679" s="335"/>
      <c r="BE679" s="335"/>
      <c r="BF679" s="335"/>
      <c r="BG679" s="334"/>
      <c r="BH679" s="335"/>
      <c r="BI679" s="335"/>
      <c r="BJ679" s="335"/>
      <c r="BK679" s="335"/>
      <c r="BL679" s="97" t="str">
        <f t="shared" si="1337"/>
        <v/>
      </c>
      <c r="BM679" s="993"/>
      <c r="BN679" s="335" t="str">
        <f t="shared" si="1315"/>
        <v/>
      </c>
      <c r="BO679" s="334"/>
      <c r="BP679" s="335"/>
      <c r="BQ679" s="335"/>
      <c r="BR679" s="335"/>
      <c r="BS679" s="335" t="str">
        <f t="shared" si="1316"/>
        <v/>
      </c>
      <c r="BT679" s="334"/>
      <c r="BU679" s="335"/>
      <c r="BV679" s="335"/>
      <c r="BW679" s="335"/>
      <c r="BX679" s="335" t="str">
        <f t="shared" si="1317"/>
        <v/>
      </c>
      <c r="BY679" s="334"/>
      <c r="BZ679" s="335"/>
      <c r="CA679" s="335"/>
      <c r="CB679" s="335"/>
      <c r="CC679" s="335" t="str">
        <f t="shared" si="1318"/>
        <v/>
      </c>
      <c r="CD679" s="334"/>
      <c r="CE679" s="335"/>
      <c r="CF679" s="335"/>
      <c r="CG679" s="335"/>
      <c r="CH679" s="997"/>
      <c r="CI679" s="97" t="str">
        <f t="shared" si="1319"/>
        <v/>
      </c>
      <c r="CJ679" s="998"/>
      <c r="CK679" s="335"/>
      <c r="CL679" s="97" t="str">
        <f t="shared" si="1320"/>
        <v/>
      </c>
      <c r="CM679" s="334"/>
      <c r="CN679" s="335"/>
      <c r="CO679" s="335"/>
      <c r="CP679" s="335"/>
      <c r="CQ679" s="97"/>
      <c r="CR679" s="334"/>
      <c r="CS679" s="335"/>
      <c r="CT679" s="335"/>
      <c r="CU679" s="335"/>
      <c r="CV679" s="97"/>
      <c r="CW679" s="334"/>
      <c r="CX679" s="335"/>
      <c r="CY679" s="335"/>
      <c r="CZ679" s="335"/>
      <c r="DA679" s="97"/>
      <c r="DB679" s="334"/>
      <c r="DC679" s="335"/>
      <c r="DD679" s="335"/>
      <c r="DE679" s="335"/>
      <c r="DF679" s="97" t="str">
        <f t="shared" si="1321"/>
        <v/>
      </c>
      <c r="DG679" s="993"/>
      <c r="DH679" s="335"/>
      <c r="DI679" s="97" t="str">
        <f t="shared" si="1322"/>
        <v/>
      </c>
      <c r="DJ679" s="334"/>
      <c r="DK679" s="335"/>
      <c r="DL679" s="335"/>
      <c r="DM679" s="97"/>
      <c r="DN679" s="334"/>
      <c r="DO679" s="335"/>
      <c r="DP679" s="335"/>
      <c r="DQ679" s="97"/>
      <c r="DR679" s="334"/>
      <c r="DS679" s="335"/>
      <c r="DT679" s="335"/>
      <c r="DU679" s="97"/>
      <c r="DV679" s="334"/>
      <c r="DW679" s="335"/>
      <c r="DX679" s="335"/>
      <c r="DY679" s="97" t="str">
        <f t="shared" si="1323"/>
        <v/>
      </c>
      <c r="DZ679" s="998"/>
      <c r="EA679" s="335"/>
      <c r="EB679" s="97" t="str">
        <f t="shared" si="1324"/>
        <v/>
      </c>
      <c r="EC679" s="334"/>
      <c r="ED679" s="335"/>
      <c r="EE679" s="335"/>
      <c r="EF679" s="97"/>
      <c r="EG679" s="334"/>
      <c r="EH679" s="335"/>
      <c r="EI679" s="335"/>
      <c r="EJ679" s="97"/>
      <c r="EK679" s="334"/>
      <c r="EL679" s="335"/>
      <c r="EM679" s="335"/>
      <c r="EN679" s="97"/>
      <c r="EO679" s="334"/>
      <c r="EP679" s="335"/>
      <c r="EQ679" s="335"/>
      <c r="ER679" s="97" t="str">
        <f t="shared" si="1325"/>
        <v/>
      </c>
      <c r="ES679" s="993"/>
      <c r="ET679" s="335"/>
      <c r="EU679" s="97" t="str">
        <f t="shared" si="1326"/>
        <v/>
      </c>
      <c r="EV679" s="334"/>
      <c r="EW679" s="335"/>
      <c r="EX679" s="335"/>
      <c r="EY679" s="97"/>
      <c r="EZ679" s="334"/>
      <c r="FA679" s="335"/>
      <c r="FB679" s="335"/>
      <c r="FC679" s="97"/>
      <c r="FD679" s="334"/>
      <c r="FE679" s="335"/>
      <c r="FF679" s="335"/>
      <c r="FG679" s="97"/>
      <c r="FH679" s="334"/>
      <c r="FI679" s="335"/>
      <c r="FJ679" s="335"/>
      <c r="FK679" s="97" t="str">
        <f t="shared" si="1338"/>
        <v/>
      </c>
      <c r="FL679" s="993"/>
      <c r="FM679" s="335"/>
      <c r="FN679" s="97" t="str">
        <f t="shared" si="1327"/>
        <v/>
      </c>
      <c r="FO679" s="334"/>
      <c r="FP679" s="335"/>
      <c r="FQ679" s="97"/>
      <c r="FR679" s="334"/>
      <c r="FS679" s="335"/>
      <c r="FT679" s="97"/>
      <c r="FU679" s="334"/>
      <c r="FV679" s="335"/>
      <c r="FW679" s="97"/>
      <c r="FX679" s="334"/>
      <c r="FY679" s="335"/>
      <c r="FZ679" s="97" t="str">
        <f t="shared" si="1328"/>
        <v/>
      </c>
      <c r="GA679" s="993"/>
      <c r="GB679" s="335"/>
      <c r="GC679" s="510" t="str">
        <f t="shared" si="1329"/>
        <v/>
      </c>
      <c r="GD679" s="336"/>
      <c r="GE679" s="337"/>
      <c r="GF679" s="337"/>
      <c r="GG679" s="337"/>
      <c r="GH679" s="337"/>
      <c r="GI679" s="510"/>
      <c r="GJ679" s="336"/>
      <c r="GK679" s="337"/>
      <c r="GL679" s="337"/>
      <c r="GM679" s="337"/>
      <c r="GN679" s="337"/>
      <c r="GO679" s="510"/>
      <c r="GP679" s="336"/>
      <c r="GQ679" s="337"/>
      <c r="GR679" s="337"/>
      <c r="GS679" s="337"/>
      <c r="GT679" s="337"/>
      <c r="GU679" s="510"/>
      <c r="GV679" s="336"/>
      <c r="GW679" s="337"/>
      <c r="GX679" s="337"/>
      <c r="GY679" s="337"/>
      <c r="GZ679" s="336"/>
      <c r="HA679" s="510" t="str">
        <f t="shared" si="1330"/>
        <v/>
      </c>
      <c r="HB679" s="994"/>
      <c r="HC679" s="337"/>
      <c r="HD679" s="510" t="str">
        <f t="shared" si="1331"/>
        <v/>
      </c>
      <c r="HE679" s="336"/>
      <c r="HF679" s="337"/>
      <c r="HG679" s="337"/>
      <c r="HH679" s="336"/>
      <c r="HI679" s="510"/>
      <c r="HJ679" s="336"/>
      <c r="HK679" s="337"/>
      <c r="HL679" s="337"/>
      <c r="HM679" s="336"/>
      <c r="HN679" s="510"/>
      <c r="HO679" s="336"/>
      <c r="HP679" s="337"/>
      <c r="HQ679" s="337"/>
      <c r="HR679" s="337"/>
      <c r="HS679" s="510"/>
      <c r="HT679" s="336"/>
      <c r="HU679" s="337"/>
      <c r="HV679" s="337"/>
      <c r="HW679" s="337"/>
      <c r="HX679" s="97" t="str">
        <f t="shared" si="1332"/>
        <v/>
      </c>
      <c r="HY679" s="994"/>
      <c r="HZ679" s="337"/>
      <c r="IA679" s="510" t="str">
        <f t="shared" si="1333"/>
        <v/>
      </c>
      <c r="IB679" s="336"/>
      <c r="IC679" s="337"/>
      <c r="ID679" s="337"/>
      <c r="IE679" s="510"/>
      <c r="IF679" s="336"/>
      <c r="IG679" s="337"/>
      <c r="IH679" s="337"/>
      <c r="II679" s="510"/>
      <c r="IJ679" s="336"/>
      <c r="IK679" s="337"/>
      <c r="IL679" s="337"/>
      <c r="IM679" s="510"/>
      <c r="IN679" s="336"/>
      <c r="IO679" s="337"/>
      <c r="IP679" s="337"/>
      <c r="IQ679" s="97" t="str">
        <f t="shared" si="1334"/>
        <v/>
      </c>
      <c r="IR679" s="994"/>
      <c r="IS679" s="337"/>
      <c r="IT679" s="337"/>
      <c r="IU679" s="337"/>
      <c r="IV679" s="510" t="str">
        <f t="shared" si="1335"/>
        <v/>
      </c>
      <c r="IW679" s="995"/>
    </row>
    <row r="680" spans="1:257" x14ac:dyDescent="0.25">
      <c r="A680" s="996"/>
      <c r="B680" s="507">
        <v>7</v>
      </c>
      <c r="C680" s="97" t="str">
        <f>IF(Proponentes!B671&gt;0,Proponentes!B671,"")</f>
        <v/>
      </c>
      <c r="D680" s="335"/>
      <c r="E680" s="335"/>
      <c r="F680" s="334"/>
      <c r="G680" s="335"/>
      <c r="H680" s="335"/>
      <c r="I680" s="335"/>
      <c r="J680" s="335"/>
      <c r="K680" s="335"/>
      <c r="L680" s="335"/>
      <c r="M680" s="334"/>
      <c r="N680" s="335"/>
      <c r="O680" s="335"/>
      <c r="P680" s="335"/>
      <c r="Q680" s="335"/>
      <c r="R680" s="335"/>
      <c r="S680" s="335"/>
      <c r="T680" s="334"/>
      <c r="U680" s="335"/>
      <c r="V680" s="335"/>
      <c r="W680" s="335"/>
      <c r="X680" s="335"/>
      <c r="Y680" s="335"/>
      <c r="Z680" s="335"/>
      <c r="AA680" s="334"/>
      <c r="AB680" s="335"/>
      <c r="AC680" s="335"/>
      <c r="AD680" s="335"/>
      <c r="AE680" s="335"/>
      <c r="AF680" s="335"/>
      <c r="AG680" s="97" t="str">
        <f t="shared" si="1314"/>
        <v/>
      </c>
      <c r="AH680" s="993"/>
      <c r="AI680" s="335"/>
      <c r="AJ680" s="335" t="str">
        <f t="shared" si="1336"/>
        <v/>
      </c>
      <c r="AK680" s="335"/>
      <c r="AL680" s="334"/>
      <c r="AM680" s="335"/>
      <c r="AN680" s="335"/>
      <c r="AO680" s="335"/>
      <c r="AP680" s="335"/>
      <c r="AQ680" s="335"/>
      <c r="AR680" s="335"/>
      <c r="AS680" s="334"/>
      <c r="AT680" s="335"/>
      <c r="AU680" s="335"/>
      <c r="AV680" s="335"/>
      <c r="AW680" s="335"/>
      <c r="AX680" s="335"/>
      <c r="AY680" s="335"/>
      <c r="AZ680" s="334"/>
      <c r="BA680" s="335"/>
      <c r="BB680" s="335"/>
      <c r="BC680" s="335"/>
      <c r="BD680" s="335"/>
      <c r="BE680" s="335"/>
      <c r="BF680" s="335"/>
      <c r="BG680" s="334"/>
      <c r="BH680" s="335"/>
      <c r="BI680" s="335"/>
      <c r="BJ680" s="335"/>
      <c r="BK680" s="335"/>
      <c r="BL680" s="97" t="str">
        <f t="shared" si="1337"/>
        <v/>
      </c>
      <c r="BM680" s="993"/>
      <c r="BN680" s="335" t="str">
        <f t="shared" si="1315"/>
        <v/>
      </c>
      <c r="BO680" s="334"/>
      <c r="BP680" s="335"/>
      <c r="BQ680" s="335"/>
      <c r="BR680" s="335"/>
      <c r="BS680" s="335" t="str">
        <f t="shared" si="1316"/>
        <v/>
      </c>
      <c r="BT680" s="334"/>
      <c r="BU680" s="335"/>
      <c r="BV680" s="335"/>
      <c r="BW680" s="335"/>
      <c r="BX680" s="335" t="str">
        <f t="shared" si="1317"/>
        <v/>
      </c>
      <c r="BY680" s="334"/>
      <c r="BZ680" s="335"/>
      <c r="CA680" s="335"/>
      <c r="CB680" s="335"/>
      <c r="CC680" s="335" t="str">
        <f t="shared" si="1318"/>
        <v/>
      </c>
      <c r="CD680" s="334"/>
      <c r="CE680" s="335"/>
      <c r="CF680" s="335"/>
      <c r="CG680" s="335"/>
      <c r="CH680" s="997"/>
      <c r="CI680" s="97" t="str">
        <f t="shared" si="1319"/>
        <v/>
      </c>
      <c r="CJ680" s="998"/>
      <c r="CK680" s="335"/>
      <c r="CL680" s="97" t="str">
        <f t="shared" si="1320"/>
        <v/>
      </c>
      <c r="CM680" s="334"/>
      <c r="CN680" s="335"/>
      <c r="CO680" s="335"/>
      <c r="CP680" s="335"/>
      <c r="CQ680" s="97"/>
      <c r="CR680" s="334"/>
      <c r="CS680" s="335"/>
      <c r="CT680" s="335"/>
      <c r="CU680" s="335"/>
      <c r="CV680" s="97"/>
      <c r="CW680" s="334"/>
      <c r="CX680" s="335"/>
      <c r="CY680" s="335"/>
      <c r="CZ680" s="335"/>
      <c r="DA680" s="97"/>
      <c r="DB680" s="334"/>
      <c r="DC680" s="335"/>
      <c r="DD680" s="335"/>
      <c r="DE680" s="335"/>
      <c r="DF680" s="97" t="str">
        <f t="shared" si="1321"/>
        <v/>
      </c>
      <c r="DG680" s="993"/>
      <c r="DH680" s="335"/>
      <c r="DI680" s="97" t="str">
        <f t="shared" si="1322"/>
        <v/>
      </c>
      <c r="DJ680" s="334"/>
      <c r="DK680" s="335"/>
      <c r="DL680" s="335"/>
      <c r="DM680" s="97"/>
      <c r="DN680" s="334"/>
      <c r="DO680" s="335"/>
      <c r="DP680" s="335"/>
      <c r="DQ680" s="97"/>
      <c r="DR680" s="334"/>
      <c r="DS680" s="335"/>
      <c r="DT680" s="335"/>
      <c r="DU680" s="97"/>
      <c r="DV680" s="334"/>
      <c r="DW680" s="335"/>
      <c r="DX680" s="335"/>
      <c r="DY680" s="97" t="str">
        <f t="shared" si="1323"/>
        <v/>
      </c>
      <c r="DZ680" s="998"/>
      <c r="EA680" s="335"/>
      <c r="EB680" s="97" t="str">
        <f t="shared" si="1324"/>
        <v/>
      </c>
      <c r="EC680" s="334"/>
      <c r="ED680" s="335"/>
      <c r="EE680" s="335"/>
      <c r="EF680" s="97"/>
      <c r="EG680" s="334"/>
      <c r="EH680" s="335"/>
      <c r="EI680" s="335"/>
      <c r="EJ680" s="97"/>
      <c r="EK680" s="334"/>
      <c r="EL680" s="335"/>
      <c r="EM680" s="335"/>
      <c r="EN680" s="97"/>
      <c r="EO680" s="334"/>
      <c r="EP680" s="335"/>
      <c r="EQ680" s="335"/>
      <c r="ER680" s="97" t="str">
        <f t="shared" si="1325"/>
        <v/>
      </c>
      <c r="ES680" s="993"/>
      <c r="ET680" s="335"/>
      <c r="EU680" s="97" t="str">
        <f t="shared" si="1326"/>
        <v/>
      </c>
      <c r="EV680" s="334"/>
      <c r="EW680" s="335"/>
      <c r="EX680" s="335"/>
      <c r="EY680" s="97"/>
      <c r="EZ680" s="334"/>
      <c r="FA680" s="335"/>
      <c r="FB680" s="335"/>
      <c r="FC680" s="97"/>
      <c r="FD680" s="334"/>
      <c r="FE680" s="335"/>
      <c r="FF680" s="335"/>
      <c r="FG680" s="97"/>
      <c r="FH680" s="334"/>
      <c r="FI680" s="335"/>
      <c r="FJ680" s="335"/>
      <c r="FK680" s="97" t="str">
        <f t="shared" si="1338"/>
        <v/>
      </c>
      <c r="FL680" s="993"/>
      <c r="FM680" s="335"/>
      <c r="FN680" s="97" t="str">
        <f t="shared" si="1327"/>
        <v/>
      </c>
      <c r="FO680" s="334"/>
      <c r="FP680" s="335"/>
      <c r="FQ680" s="97"/>
      <c r="FR680" s="334"/>
      <c r="FS680" s="335"/>
      <c r="FT680" s="97"/>
      <c r="FU680" s="334"/>
      <c r="FV680" s="335"/>
      <c r="FW680" s="97"/>
      <c r="FX680" s="334"/>
      <c r="FY680" s="335"/>
      <c r="FZ680" s="97" t="str">
        <f t="shared" si="1328"/>
        <v/>
      </c>
      <c r="GA680" s="993"/>
      <c r="GB680" s="335"/>
      <c r="GC680" s="510" t="str">
        <f t="shared" si="1329"/>
        <v/>
      </c>
      <c r="GD680" s="336"/>
      <c r="GE680" s="337"/>
      <c r="GF680" s="337"/>
      <c r="GG680" s="337"/>
      <c r="GH680" s="337"/>
      <c r="GI680" s="510"/>
      <c r="GJ680" s="336"/>
      <c r="GK680" s="337"/>
      <c r="GL680" s="337"/>
      <c r="GM680" s="337"/>
      <c r="GN680" s="337"/>
      <c r="GO680" s="510"/>
      <c r="GP680" s="336"/>
      <c r="GQ680" s="337"/>
      <c r="GR680" s="337"/>
      <c r="GS680" s="337"/>
      <c r="GT680" s="337"/>
      <c r="GU680" s="510"/>
      <c r="GV680" s="336"/>
      <c r="GW680" s="337"/>
      <c r="GX680" s="337"/>
      <c r="GY680" s="337"/>
      <c r="GZ680" s="336"/>
      <c r="HA680" s="510" t="str">
        <f t="shared" si="1330"/>
        <v/>
      </c>
      <c r="HB680" s="994"/>
      <c r="HC680" s="337"/>
      <c r="HD680" s="510" t="str">
        <f t="shared" si="1331"/>
        <v/>
      </c>
      <c r="HE680" s="336"/>
      <c r="HF680" s="337"/>
      <c r="HG680" s="337"/>
      <c r="HH680" s="336"/>
      <c r="HI680" s="510"/>
      <c r="HJ680" s="336"/>
      <c r="HK680" s="337"/>
      <c r="HL680" s="337"/>
      <c r="HM680" s="336"/>
      <c r="HN680" s="510"/>
      <c r="HO680" s="336"/>
      <c r="HP680" s="337"/>
      <c r="HQ680" s="337"/>
      <c r="HR680" s="337"/>
      <c r="HS680" s="510"/>
      <c r="HT680" s="336"/>
      <c r="HU680" s="337"/>
      <c r="HV680" s="337"/>
      <c r="HW680" s="337"/>
      <c r="HX680" s="97" t="str">
        <f t="shared" si="1332"/>
        <v/>
      </c>
      <c r="HY680" s="994"/>
      <c r="HZ680" s="337"/>
      <c r="IA680" s="510" t="str">
        <f t="shared" si="1333"/>
        <v/>
      </c>
      <c r="IB680" s="336"/>
      <c r="IC680" s="337"/>
      <c r="ID680" s="337"/>
      <c r="IE680" s="510"/>
      <c r="IF680" s="336"/>
      <c r="IG680" s="337"/>
      <c r="IH680" s="337"/>
      <c r="II680" s="510"/>
      <c r="IJ680" s="336"/>
      <c r="IK680" s="337"/>
      <c r="IL680" s="337"/>
      <c r="IM680" s="510"/>
      <c r="IN680" s="336"/>
      <c r="IO680" s="337"/>
      <c r="IP680" s="337"/>
      <c r="IQ680" s="97" t="str">
        <f t="shared" si="1334"/>
        <v/>
      </c>
      <c r="IR680" s="994"/>
      <c r="IS680" s="337"/>
      <c r="IT680" s="337"/>
      <c r="IU680" s="337"/>
      <c r="IV680" s="510" t="str">
        <f t="shared" si="1335"/>
        <v/>
      </c>
      <c r="IW680" s="995"/>
    </row>
    <row r="681" spans="1:257" x14ac:dyDescent="0.25">
      <c r="A681" s="996"/>
      <c r="B681" s="507">
        <v>8</v>
      </c>
      <c r="C681" s="97" t="str">
        <f>IF(Proponentes!B672&gt;0,Proponentes!B672,"")</f>
        <v/>
      </c>
      <c r="D681" s="335"/>
      <c r="E681" s="335"/>
      <c r="F681" s="334"/>
      <c r="G681" s="335"/>
      <c r="H681" s="335"/>
      <c r="I681" s="335"/>
      <c r="J681" s="335"/>
      <c r="K681" s="335"/>
      <c r="L681" s="335"/>
      <c r="M681" s="334"/>
      <c r="N681" s="335"/>
      <c r="O681" s="335"/>
      <c r="P681" s="335"/>
      <c r="Q681" s="335"/>
      <c r="R681" s="335"/>
      <c r="S681" s="335"/>
      <c r="T681" s="334"/>
      <c r="U681" s="335"/>
      <c r="V681" s="335"/>
      <c r="W681" s="335"/>
      <c r="X681" s="335"/>
      <c r="Y681" s="335"/>
      <c r="Z681" s="335"/>
      <c r="AA681" s="334"/>
      <c r="AB681" s="335"/>
      <c r="AC681" s="335"/>
      <c r="AD681" s="335"/>
      <c r="AE681" s="335"/>
      <c r="AF681" s="335"/>
      <c r="AG681" s="97" t="str">
        <f t="shared" si="1314"/>
        <v/>
      </c>
      <c r="AH681" s="993"/>
      <c r="AI681" s="335"/>
      <c r="AJ681" s="335" t="str">
        <f t="shared" si="1336"/>
        <v/>
      </c>
      <c r="AK681" s="335"/>
      <c r="AL681" s="334"/>
      <c r="AM681" s="335"/>
      <c r="AN681" s="335"/>
      <c r="AO681" s="335"/>
      <c r="AP681" s="335"/>
      <c r="AQ681" s="335"/>
      <c r="AR681" s="335"/>
      <c r="AS681" s="334"/>
      <c r="AT681" s="335"/>
      <c r="AU681" s="335"/>
      <c r="AV681" s="335"/>
      <c r="AW681" s="335"/>
      <c r="AX681" s="335"/>
      <c r="AY681" s="335"/>
      <c r="AZ681" s="334"/>
      <c r="BA681" s="335"/>
      <c r="BB681" s="335"/>
      <c r="BC681" s="335"/>
      <c r="BD681" s="335"/>
      <c r="BE681" s="335"/>
      <c r="BF681" s="335"/>
      <c r="BG681" s="334"/>
      <c r="BH681" s="335"/>
      <c r="BI681" s="335"/>
      <c r="BJ681" s="335"/>
      <c r="BK681" s="335"/>
      <c r="BL681" s="97" t="str">
        <f t="shared" si="1337"/>
        <v/>
      </c>
      <c r="BM681" s="993"/>
      <c r="BN681" s="335" t="str">
        <f t="shared" si="1315"/>
        <v/>
      </c>
      <c r="BO681" s="334"/>
      <c r="BP681" s="335"/>
      <c r="BQ681" s="335"/>
      <c r="BR681" s="335"/>
      <c r="BS681" s="335" t="str">
        <f t="shared" si="1316"/>
        <v/>
      </c>
      <c r="BT681" s="334"/>
      <c r="BU681" s="335"/>
      <c r="BV681" s="335"/>
      <c r="BW681" s="335"/>
      <c r="BX681" s="335" t="str">
        <f t="shared" si="1317"/>
        <v/>
      </c>
      <c r="BY681" s="334"/>
      <c r="BZ681" s="335"/>
      <c r="CA681" s="335"/>
      <c r="CB681" s="335"/>
      <c r="CC681" s="335" t="str">
        <f t="shared" si="1318"/>
        <v/>
      </c>
      <c r="CD681" s="334"/>
      <c r="CE681" s="335"/>
      <c r="CF681" s="335"/>
      <c r="CG681" s="335"/>
      <c r="CH681" s="997"/>
      <c r="CI681" s="97" t="str">
        <f t="shared" si="1319"/>
        <v/>
      </c>
      <c r="CJ681" s="998"/>
      <c r="CK681" s="335"/>
      <c r="CL681" s="97" t="str">
        <f t="shared" si="1320"/>
        <v/>
      </c>
      <c r="CM681" s="334"/>
      <c r="CN681" s="335"/>
      <c r="CO681" s="335"/>
      <c r="CP681" s="335"/>
      <c r="CQ681" s="97"/>
      <c r="CR681" s="334"/>
      <c r="CS681" s="335"/>
      <c r="CT681" s="335"/>
      <c r="CU681" s="335"/>
      <c r="CV681" s="97"/>
      <c r="CW681" s="334"/>
      <c r="CX681" s="335"/>
      <c r="CY681" s="335"/>
      <c r="CZ681" s="335"/>
      <c r="DA681" s="97"/>
      <c r="DB681" s="334"/>
      <c r="DC681" s="335"/>
      <c r="DD681" s="335"/>
      <c r="DE681" s="335"/>
      <c r="DF681" s="97" t="str">
        <f t="shared" si="1321"/>
        <v/>
      </c>
      <c r="DG681" s="993"/>
      <c r="DH681" s="335"/>
      <c r="DI681" s="97" t="str">
        <f t="shared" si="1322"/>
        <v/>
      </c>
      <c r="DJ681" s="334"/>
      <c r="DK681" s="335"/>
      <c r="DL681" s="335"/>
      <c r="DM681" s="97"/>
      <c r="DN681" s="334"/>
      <c r="DO681" s="335"/>
      <c r="DP681" s="335"/>
      <c r="DQ681" s="97"/>
      <c r="DR681" s="334"/>
      <c r="DS681" s="335"/>
      <c r="DT681" s="335"/>
      <c r="DU681" s="97"/>
      <c r="DV681" s="334"/>
      <c r="DW681" s="335"/>
      <c r="DX681" s="335"/>
      <c r="DY681" s="97" t="str">
        <f t="shared" si="1323"/>
        <v/>
      </c>
      <c r="DZ681" s="998"/>
      <c r="EA681" s="335"/>
      <c r="EB681" s="97" t="str">
        <f t="shared" si="1324"/>
        <v/>
      </c>
      <c r="EC681" s="334"/>
      <c r="ED681" s="335"/>
      <c r="EE681" s="335"/>
      <c r="EF681" s="97"/>
      <c r="EG681" s="334"/>
      <c r="EH681" s="335"/>
      <c r="EI681" s="335"/>
      <c r="EJ681" s="97"/>
      <c r="EK681" s="334"/>
      <c r="EL681" s="335"/>
      <c r="EM681" s="335"/>
      <c r="EN681" s="97"/>
      <c r="EO681" s="334"/>
      <c r="EP681" s="335"/>
      <c r="EQ681" s="335"/>
      <c r="ER681" s="97" t="str">
        <f t="shared" si="1325"/>
        <v/>
      </c>
      <c r="ES681" s="993"/>
      <c r="ET681" s="335"/>
      <c r="EU681" s="97" t="str">
        <f t="shared" si="1326"/>
        <v/>
      </c>
      <c r="EV681" s="334"/>
      <c r="EW681" s="335"/>
      <c r="EX681" s="335"/>
      <c r="EY681" s="97"/>
      <c r="EZ681" s="334"/>
      <c r="FA681" s="335"/>
      <c r="FB681" s="335"/>
      <c r="FC681" s="97"/>
      <c r="FD681" s="334"/>
      <c r="FE681" s="335"/>
      <c r="FF681" s="335"/>
      <c r="FG681" s="97"/>
      <c r="FH681" s="334"/>
      <c r="FI681" s="335"/>
      <c r="FJ681" s="335"/>
      <c r="FK681" s="97" t="str">
        <f t="shared" si="1338"/>
        <v/>
      </c>
      <c r="FL681" s="993"/>
      <c r="FM681" s="335"/>
      <c r="FN681" s="97" t="str">
        <f t="shared" si="1327"/>
        <v/>
      </c>
      <c r="FO681" s="334"/>
      <c r="FP681" s="335"/>
      <c r="FQ681" s="97"/>
      <c r="FR681" s="334"/>
      <c r="FS681" s="335"/>
      <c r="FT681" s="97"/>
      <c r="FU681" s="334"/>
      <c r="FV681" s="335"/>
      <c r="FW681" s="97"/>
      <c r="FX681" s="334"/>
      <c r="FY681" s="335"/>
      <c r="FZ681" s="97" t="str">
        <f t="shared" si="1328"/>
        <v/>
      </c>
      <c r="GA681" s="993"/>
      <c r="GB681" s="335"/>
      <c r="GC681" s="510" t="str">
        <f t="shared" si="1329"/>
        <v/>
      </c>
      <c r="GD681" s="336"/>
      <c r="GE681" s="337"/>
      <c r="GF681" s="337"/>
      <c r="GG681" s="337"/>
      <c r="GH681" s="337"/>
      <c r="GI681" s="510"/>
      <c r="GJ681" s="336"/>
      <c r="GK681" s="337"/>
      <c r="GL681" s="337"/>
      <c r="GM681" s="337"/>
      <c r="GN681" s="337"/>
      <c r="GO681" s="510"/>
      <c r="GP681" s="336"/>
      <c r="GQ681" s="337"/>
      <c r="GR681" s="337"/>
      <c r="GS681" s="337"/>
      <c r="GT681" s="337"/>
      <c r="GU681" s="510"/>
      <c r="GV681" s="336"/>
      <c r="GW681" s="337"/>
      <c r="GX681" s="337"/>
      <c r="GY681" s="337"/>
      <c r="GZ681" s="336"/>
      <c r="HA681" s="510" t="str">
        <f t="shared" si="1330"/>
        <v/>
      </c>
      <c r="HB681" s="994"/>
      <c r="HC681" s="337"/>
      <c r="HD681" s="510" t="str">
        <f t="shared" si="1331"/>
        <v/>
      </c>
      <c r="HE681" s="336"/>
      <c r="HF681" s="337"/>
      <c r="HG681" s="337"/>
      <c r="HH681" s="336"/>
      <c r="HI681" s="510"/>
      <c r="HJ681" s="336"/>
      <c r="HK681" s="337"/>
      <c r="HL681" s="337"/>
      <c r="HM681" s="336"/>
      <c r="HN681" s="510"/>
      <c r="HO681" s="336"/>
      <c r="HP681" s="337"/>
      <c r="HQ681" s="337"/>
      <c r="HR681" s="337"/>
      <c r="HS681" s="510"/>
      <c r="HT681" s="336"/>
      <c r="HU681" s="337"/>
      <c r="HV681" s="337"/>
      <c r="HW681" s="337"/>
      <c r="HX681" s="97" t="str">
        <f t="shared" si="1332"/>
        <v/>
      </c>
      <c r="HY681" s="994"/>
      <c r="HZ681" s="337"/>
      <c r="IA681" s="510" t="str">
        <f t="shared" si="1333"/>
        <v/>
      </c>
      <c r="IB681" s="336"/>
      <c r="IC681" s="337"/>
      <c r="ID681" s="337"/>
      <c r="IE681" s="510"/>
      <c r="IF681" s="336"/>
      <c r="IG681" s="337"/>
      <c r="IH681" s="337"/>
      <c r="II681" s="510"/>
      <c r="IJ681" s="336"/>
      <c r="IK681" s="337"/>
      <c r="IL681" s="337"/>
      <c r="IM681" s="510"/>
      <c r="IN681" s="336"/>
      <c r="IO681" s="337"/>
      <c r="IP681" s="337"/>
      <c r="IQ681" s="97" t="str">
        <f t="shared" si="1334"/>
        <v/>
      </c>
      <c r="IR681" s="994"/>
      <c r="IS681" s="337"/>
      <c r="IT681" s="337"/>
      <c r="IU681" s="337"/>
      <c r="IV681" s="510" t="str">
        <f t="shared" si="1335"/>
        <v/>
      </c>
      <c r="IW681" s="995"/>
    </row>
    <row r="682" spans="1:257" x14ac:dyDescent="0.25">
      <c r="A682" s="996"/>
      <c r="B682" s="507">
        <v>9</v>
      </c>
      <c r="C682" s="97" t="str">
        <f>IF(Proponentes!B673&gt;0,Proponentes!B673,"")</f>
        <v/>
      </c>
      <c r="D682" s="335"/>
      <c r="E682" s="335"/>
      <c r="F682" s="334"/>
      <c r="G682" s="335"/>
      <c r="H682" s="335"/>
      <c r="I682" s="335"/>
      <c r="J682" s="335"/>
      <c r="K682" s="335"/>
      <c r="L682" s="335"/>
      <c r="M682" s="334"/>
      <c r="N682" s="335"/>
      <c r="O682" s="335"/>
      <c r="P682" s="335"/>
      <c r="Q682" s="335"/>
      <c r="R682" s="335"/>
      <c r="S682" s="335"/>
      <c r="T682" s="334"/>
      <c r="U682" s="335"/>
      <c r="V682" s="335"/>
      <c r="W682" s="335"/>
      <c r="X682" s="335"/>
      <c r="Y682" s="335"/>
      <c r="Z682" s="335"/>
      <c r="AA682" s="334"/>
      <c r="AB682" s="335"/>
      <c r="AC682" s="335"/>
      <c r="AD682" s="335"/>
      <c r="AE682" s="335"/>
      <c r="AF682" s="335"/>
      <c r="AG682" s="97" t="str">
        <f t="shared" si="1314"/>
        <v/>
      </c>
      <c r="AH682" s="993"/>
      <c r="AI682" s="335"/>
      <c r="AJ682" s="335" t="str">
        <f t="shared" si="1336"/>
        <v/>
      </c>
      <c r="AK682" s="335"/>
      <c r="AL682" s="334"/>
      <c r="AM682" s="335"/>
      <c r="AN682" s="335"/>
      <c r="AO682" s="335"/>
      <c r="AP682" s="335"/>
      <c r="AQ682" s="335"/>
      <c r="AR682" s="335"/>
      <c r="AS682" s="334"/>
      <c r="AT682" s="335"/>
      <c r="AU682" s="335"/>
      <c r="AV682" s="335"/>
      <c r="AW682" s="335"/>
      <c r="AX682" s="335"/>
      <c r="AY682" s="335"/>
      <c r="AZ682" s="334"/>
      <c r="BA682" s="335"/>
      <c r="BB682" s="335"/>
      <c r="BC682" s="335"/>
      <c r="BD682" s="335"/>
      <c r="BE682" s="335"/>
      <c r="BF682" s="335"/>
      <c r="BG682" s="334"/>
      <c r="BH682" s="335"/>
      <c r="BI682" s="335"/>
      <c r="BJ682" s="335"/>
      <c r="BK682" s="335"/>
      <c r="BL682" s="97" t="str">
        <f t="shared" si="1337"/>
        <v/>
      </c>
      <c r="BM682" s="993"/>
      <c r="BN682" s="335" t="str">
        <f t="shared" si="1315"/>
        <v/>
      </c>
      <c r="BO682" s="334"/>
      <c r="BP682" s="335"/>
      <c r="BQ682" s="335"/>
      <c r="BR682" s="335"/>
      <c r="BS682" s="335" t="str">
        <f t="shared" si="1316"/>
        <v/>
      </c>
      <c r="BT682" s="334"/>
      <c r="BU682" s="335"/>
      <c r="BV682" s="335"/>
      <c r="BW682" s="335"/>
      <c r="BX682" s="335" t="str">
        <f t="shared" si="1317"/>
        <v/>
      </c>
      <c r="BY682" s="334"/>
      <c r="BZ682" s="335"/>
      <c r="CA682" s="335"/>
      <c r="CB682" s="335"/>
      <c r="CC682" s="335" t="str">
        <f t="shared" si="1318"/>
        <v/>
      </c>
      <c r="CD682" s="334"/>
      <c r="CE682" s="335"/>
      <c r="CF682" s="335"/>
      <c r="CG682" s="335"/>
      <c r="CH682" s="997"/>
      <c r="CI682" s="97" t="str">
        <f t="shared" si="1319"/>
        <v/>
      </c>
      <c r="CJ682" s="998"/>
      <c r="CK682" s="335"/>
      <c r="CL682" s="97" t="str">
        <f t="shared" si="1320"/>
        <v/>
      </c>
      <c r="CM682" s="334"/>
      <c r="CN682" s="335"/>
      <c r="CO682" s="335"/>
      <c r="CP682" s="335"/>
      <c r="CQ682" s="97"/>
      <c r="CR682" s="334"/>
      <c r="CS682" s="335"/>
      <c r="CT682" s="335"/>
      <c r="CU682" s="335"/>
      <c r="CV682" s="97"/>
      <c r="CW682" s="334"/>
      <c r="CX682" s="335"/>
      <c r="CY682" s="335"/>
      <c r="CZ682" s="335"/>
      <c r="DA682" s="97"/>
      <c r="DB682" s="334"/>
      <c r="DC682" s="335"/>
      <c r="DD682" s="335"/>
      <c r="DE682" s="335"/>
      <c r="DF682" s="97" t="str">
        <f t="shared" si="1321"/>
        <v/>
      </c>
      <c r="DG682" s="993"/>
      <c r="DH682" s="335"/>
      <c r="DI682" s="97" t="str">
        <f t="shared" si="1322"/>
        <v/>
      </c>
      <c r="DJ682" s="334"/>
      <c r="DK682" s="335"/>
      <c r="DL682" s="335"/>
      <c r="DM682" s="97"/>
      <c r="DN682" s="334"/>
      <c r="DO682" s="335"/>
      <c r="DP682" s="335"/>
      <c r="DQ682" s="97"/>
      <c r="DR682" s="334"/>
      <c r="DS682" s="335"/>
      <c r="DT682" s="335"/>
      <c r="DU682" s="97"/>
      <c r="DV682" s="334"/>
      <c r="DW682" s="335"/>
      <c r="DX682" s="335"/>
      <c r="DY682" s="97" t="str">
        <f t="shared" si="1323"/>
        <v/>
      </c>
      <c r="DZ682" s="998"/>
      <c r="EA682" s="335"/>
      <c r="EB682" s="97" t="str">
        <f t="shared" si="1324"/>
        <v/>
      </c>
      <c r="EC682" s="334"/>
      <c r="ED682" s="335"/>
      <c r="EE682" s="335"/>
      <c r="EF682" s="97"/>
      <c r="EG682" s="334"/>
      <c r="EH682" s="335"/>
      <c r="EI682" s="335"/>
      <c r="EJ682" s="97"/>
      <c r="EK682" s="334"/>
      <c r="EL682" s="335"/>
      <c r="EM682" s="335"/>
      <c r="EN682" s="97"/>
      <c r="EO682" s="334"/>
      <c r="EP682" s="335"/>
      <c r="EQ682" s="335"/>
      <c r="ER682" s="97" t="str">
        <f t="shared" si="1325"/>
        <v/>
      </c>
      <c r="ES682" s="993"/>
      <c r="ET682" s="335"/>
      <c r="EU682" s="97" t="str">
        <f t="shared" si="1326"/>
        <v/>
      </c>
      <c r="EV682" s="334"/>
      <c r="EW682" s="335"/>
      <c r="EX682" s="335"/>
      <c r="EY682" s="97"/>
      <c r="EZ682" s="334"/>
      <c r="FA682" s="335"/>
      <c r="FB682" s="335"/>
      <c r="FC682" s="97"/>
      <c r="FD682" s="334"/>
      <c r="FE682" s="335"/>
      <c r="FF682" s="335"/>
      <c r="FG682" s="97"/>
      <c r="FH682" s="334"/>
      <c r="FI682" s="335"/>
      <c r="FJ682" s="335"/>
      <c r="FK682" s="97" t="str">
        <f t="shared" si="1338"/>
        <v/>
      </c>
      <c r="FL682" s="993"/>
      <c r="FM682" s="335"/>
      <c r="FN682" s="97" t="str">
        <f t="shared" si="1327"/>
        <v/>
      </c>
      <c r="FO682" s="334"/>
      <c r="FP682" s="335"/>
      <c r="FQ682" s="97"/>
      <c r="FR682" s="334"/>
      <c r="FS682" s="335"/>
      <c r="FT682" s="97"/>
      <c r="FU682" s="334"/>
      <c r="FV682" s="335"/>
      <c r="FW682" s="97"/>
      <c r="FX682" s="334"/>
      <c r="FY682" s="335"/>
      <c r="FZ682" s="97" t="str">
        <f t="shared" si="1328"/>
        <v/>
      </c>
      <c r="GA682" s="993"/>
      <c r="GB682" s="335"/>
      <c r="GC682" s="510" t="str">
        <f t="shared" si="1329"/>
        <v/>
      </c>
      <c r="GD682" s="336"/>
      <c r="GE682" s="337"/>
      <c r="GF682" s="337"/>
      <c r="GG682" s="337"/>
      <c r="GH682" s="337"/>
      <c r="GI682" s="510"/>
      <c r="GJ682" s="336"/>
      <c r="GK682" s="337"/>
      <c r="GL682" s="337"/>
      <c r="GM682" s="337"/>
      <c r="GN682" s="337"/>
      <c r="GO682" s="510"/>
      <c r="GP682" s="336"/>
      <c r="GQ682" s="337"/>
      <c r="GR682" s="337"/>
      <c r="GS682" s="337"/>
      <c r="GT682" s="337"/>
      <c r="GU682" s="510"/>
      <c r="GV682" s="336"/>
      <c r="GW682" s="337"/>
      <c r="GX682" s="337"/>
      <c r="GY682" s="337"/>
      <c r="GZ682" s="336"/>
      <c r="HA682" s="510" t="str">
        <f t="shared" si="1330"/>
        <v/>
      </c>
      <c r="HB682" s="994"/>
      <c r="HC682" s="337"/>
      <c r="HD682" s="510" t="str">
        <f t="shared" si="1331"/>
        <v/>
      </c>
      <c r="HE682" s="336"/>
      <c r="HF682" s="337"/>
      <c r="HG682" s="337"/>
      <c r="HH682" s="336"/>
      <c r="HI682" s="510"/>
      <c r="HJ682" s="336"/>
      <c r="HK682" s="337"/>
      <c r="HL682" s="337"/>
      <c r="HM682" s="336"/>
      <c r="HN682" s="510"/>
      <c r="HO682" s="336"/>
      <c r="HP682" s="337"/>
      <c r="HQ682" s="337"/>
      <c r="HR682" s="337"/>
      <c r="HS682" s="510"/>
      <c r="HT682" s="336"/>
      <c r="HU682" s="337"/>
      <c r="HV682" s="337"/>
      <c r="HW682" s="337"/>
      <c r="HX682" s="97" t="str">
        <f t="shared" si="1332"/>
        <v/>
      </c>
      <c r="HY682" s="994"/>
      <c r="HZ682" s="337"/>
      <c r="IA682" s="510" t="str">
        <f t="shared" si="1333"/>
        <v/>
      </c>
      <c r="IB682" s="336"/>
      <c r="IC682" s="337"/>
      <c r="ID682" s="337"/>
      <c r="IE682" s="510"/>
      <c r="IF682" s="336"/>
      <c r="IG682" s="337"/>
      <c r="IH682" s="337"/>
      <c r="II682" s="510"/>
      <c r="IJ682" s="336"/>
      <c r="IK682" s="337"/>
      <c r="IL682" s="337"/>
      <c r="IM682" s="510"/>
      <c r="IN682" s="336"/>
      <c r="IO682" s="337"/>
      <c r="IP682" s="337"/>
      <c r="IQ682" s="97" t="str">
        <f t="shared" si="1334"/>
        <v/>
      </c>
      <c r="IR682" s="994"/>
      <c r="IS682" s="337"/>
      <c r="IT682" s="337"/>
      <c r="IU682" s="337"/>
      <c r="IV682" s="510" t="str">
        <f t="shared" si="1335"/>
        <v/>
      </c>
      <c r="IW682" s="995"/>
    </row>
    <row r="683" spans="1:257" x14ac:dyDescent="0.25">
      <c r="A683" s="996"/>
      <c r="B683" s="507">
        <v>10</v>
      </c>
      <c r="C683" s="97" t="str">
        <f>IF(Proponentes!B674&gt;0,Proponentes!B674,"")</f>
        <v/>
      </c>
      <c r="D683" s="335"/>
      <c r="E683" s="335"/>
      <c r="F683" s="334"/>
      <c r="G683" s="335"/>
      <c r="H683" s="335"/>
      <c r="I683" s="335"/>
      <c r="J683" s="335"/>
      <c r="K683" s="335"/>
      <c r="L683" s="335"/>
      <c r="M683" s="334"/>
      <c r="N683" s="335"/>
      <c r="O683" s="335"/>
      <c r="P683" s="335"/>
      <c r="Q683" s="335"/>
      <c r="R683" s="335"/>
      <c r="S683" s="335"/>
      <c r="T683" s="334"/>
      <c r="U683" s="335"/>
      <c r="V683" s="335"/>
      <c r="W683" s="335"/>
      <c r="X683" s="335"/>
      <c r="Y683" s="335"/>
      <c r="Z683" s="335"/>
      <c r="AA683" s="334"/>
      <c r="AB683" s="335"/>
      <c r="AC683" s="335"/>
      <c r="AD683" s="335"/>
      <c r="AE683" s="335"/>
      <c r="AF683" s="335"/>
      <c r="AG683" s="97" t="str">
        <f t="shared" si="1314"/>
        <v/>
      </c>
      <c r="AH683" s="993"/>
      <c r="AI683" s="335"/>
      <c r="AJ683" s="335" t="str">
        <f t="shared" si="1336"/>
        <v/>
      </c>
      <c r="AK683" s="335"/>
      <c r="AL683" s="334"/>
      <c r="AM683" s="335"/>
      <c r="AN683" s="335"/>
      <c r="AO683" s="335"/>
      <c r="AP683" s="335"/>
      <c r="AQ683" s="335"/>
      <c r="AR683" s="335"/>
      <c r="AS683" s="334"/>
      <c r="AT683" s="335"/>
      <c r="AU683" s="335"/>
      <c r="AV683" s="335"/>
      <c r="AW683" s="335"/>
      <c r="AX683" s="335"/>
      <c r="AY683" s="335"/>
      <c r="AZ683" s="334"/>
      <c r="BA683" s="335"/>
      <c r="BB683" s="335"/>
      <c r="BC683" s="335"/>
      <c r="BD683" s="335"/>
      <c r="BE683" s="335"/>
      <c r="BF683" s="335"/>
      <c r="BG683" s="334"/>
      <c r="BH683" s="335"/>
      <c r="BI683" s="335"/>
      <c r="BJ683" s="335"/>
      <c r="BK683" s="335"/>
      <c r="BL683" s="97" t="str">
        <f t="shared" si="1337"/>
        <v/>
      </c>
      <c r="BM683" s="993"/>
      <c r="BN683" s="335" t="str">
        <f t="shared" si="1315"/>
        <v/>
      </c>
      <c r="BO683" s="334"/>
      <c r="BP683" s="335"/>
      <c r="BQ683" s="335"/>
      <c r="BR683" s="335"/>
      <c r="BS683" s="335" t="str">
        <f t="shared" si="1316"/>
        <v/>
      </c>
      <c r="BT683" s="334"/>
      <c r="BU683" s="335"/>
      <c r="BV683" s="335"/>
      <c r="BW683" s="335"/>
      <c r="BX683" s="335" t="str">
        <f t="shared" si="1317"/>
        <v/>
      </c>
      <c r="BY683" s="334"/>
      <c r="BZ683" s="335"/>
      <c r="CA683" s="335"/>
      <c r="CB683" s="335"/>
      <c r="CC683" s="335" t="str">
        <f t="shared" si="1318"/>
        <v/>
      </c>
      <c r="CD683" s="334"/>
      <c r="CE683" s="335"/>
      <c r="CF683" s="335"/>
      <c r="CG683" s="335"/>
      <c r="CH683" s="997"/>
      <c r="CI683" s="97" t="str">
        <f t="shared" si="1319"/>
        <v/>
      </c>
      <c r="CJ683" s="998"/>
      <c r="CK683" s="335"/>
      <c r="CL683" s="97" t="str">
        <f t="shared" si="1320"/>
        <v/>
      </c>
      <c r="CM683" s="334"/>
      <c r="CN683" s="335"/>
      <c r="CO683" s="335"/>
      <c r="CP683" s="335"/>
      <c r="CQ683" s="97"/>
      <c r="CR683" s="334"/>
      <c r="CS683" s="335"/>
      <c r="CT683" s="335"/>
      <c r="CU683" s="335"/>
      <c r="CV683" s="97"/>
      <c r="CW683" s="334"/>
      <c r="CX683" s="335"/>
      <c r="CY683" s="335"/>
      <c r="CZ683" s="335"/>
      <c r="DA683" s="97"/>
      <c r="DB683" s="334"/>
      <c r="DC683" s="335"/>
      <c r="DD683" s="335"/>
      <c r="DE683" s="335"/>
      <c r="DF683" s="97" t="str">
        <f t="shared" si="1321"/>
        <v/>
      </c>
      <c r="DG683" s="993"/>
      <c r="DH683" s="335"/>
      <c r="DI683" s="97" t="str">
        <f t="shared" si="1322"/>
        <v/>
      </c>
      <c r="DJ683" s="334"/>
      <c r="DK683" s="335"/>
      <c r="DL683" s="335"/>
      <c r="DM683" s="97"/>
      <c r="DN683" s="334"/>
      <c r="DO683" s="335"/>
      <c r="DP683" s="335"/>
      <c r="DQ683" s="97"/>
      <c r="DR683" s="334"/>
      <c r="DS683" s="335"/>
      <c r="DT683" s="335"/>
      <c r="DU683" s="97"/>
      <c r="DV683" s="334"/>
      <c r="DW683" s="335"/>
      <c r="DX683" s="335"/>
      <c r="DY683" s="97" t="str">
        <f t="shared" si="1323"/>
        <v/>
      </c>
      <c r="DZ683" s="998"/>
      <c r="EA683" s="335"/>
      <c r="EB683" s="97" t="str">
        <f t="shared" si="1324"/>
        <v/>
      </c>
      <c r="EC683" s="334"/>
      <c r="ED683" s="335"/>
      <c r="EE683" s="335"/>
      <c r="EF683" s="97"/>
      <c r="EG683" s="334"/>
      <c r="EH683" s="335"/>
      <c r="EI683" s="335"/>
      <c r="EJ683" s="97"/>
      <c r="EK683" s="334"/>
      <c r="EL683" s="335"/>
      <c r="EM683" s="335"/>
      <c r="EN683" s="97"/>
      <c r="EO683" s="334"/>
      <c r="EP683" s="335"/>
      <c r="EQ683" s="335"/>
      <c r="ER683" s="97" t="str">
        <f t="shared" si="1325"/>
        <v/>
      </c>
      <c r="ES683" s="993"/>
      <c r="ET683" s="335"/>
      <c r="EU683" s="97" t="str">
        <f t="shared" si="1326"/>
        <v/>
      </c>
      <c r="EV683" s="334"/>
      <c r="EW683" s="335"/>
      <c r="EX683" s="335"/>
      <c r="EY683" s="97"/>
      <c r="EZ683" s="334"/>
      <c r="FA683" s="335"/>
      <c r="FB683" s="335"/>
      <c r="FC683" s="97"/>
      <c r="FD683" s="334"/>
      <c r="FE683" s="335"/>
      <c r="FF683" s="335"/>
      <c r="FG683" s="97"/>
      <c r="FH683" s="334"/>
      <c r="FI683" s="335"/>
      <c r="FJ683" s="335"/>
      <c r="FK683" s="97" t="str">
        <f t="shared" si="1338"/>
        <v/>
      </c>
      <c r="FL683" s="993"/>
      <c r="FM683" s="335"/>
      <c r="FN683" s="97" t="str">
        <f t="shared" si="1327"/>
        <v/>
      </c>
      <c r="FO683" s="334"/>
      <c r="FP683" s="335"/>
      <c r="FQ683" s="97"/>
      <c r="FR683" s="334"/>
      <c r="FS683" s="335"/>
      <c r="FT683" s="97"/>
      <c r="FU683" s="334"/>
      <c r="FV683" s="335"/>
      <c r="FW683" s="97"/>
      <c r="FX683" s="334"/>
      <c r="FY683" s="335"/>
      <c r="FZ683" s="97" t="str">
        <f t="shared" si="1328"/>
        <v/>
      </c>
      <c r="GA683" s="993"/>
      <c r="GB683" s="335"/>
      <c r="GC683" s="510" t="str">
        <f t="shared" si="1329"/>
        <v/>
      </c>
      <c r="GD683" s="336"/>
      <c r="GE683" s="337"/>
      <c r="GF683" s="337"/>
      <c r="GG683" s="337"/>
      <c r="GH683" s="337"/>
      <c r="GI683" s="510"/>
      <c r="GJ683" s="336"/>
      <c r="GK683" s="337"/>
      <c r="GL683" s="337"/>
      <c r="GM683" s="337"/>
      <c r="GN683" s="337"/>
      <c r="GO683" s="510"/>
      <c r="GP683" s="336"/>
      <c r="GQ683" s="337"/>
      <c r="GR683" s="337"/>
      <c r="GS683" s="337"/>
      <c r="GT683" s="337"/>
      <c r="GU683" s="510"/>
      <c r="GV683" s="336"/>
      <c r="GW683" s="337"/>
      <c r="GX683" s="337"/>
      <c r="GY683" s="337"/>
      <c r="GZ683" s="336"/>
      <c r="HA683" s="510" t="str">
        <f t="shared" si="1330"/>
        <v/>
      </c>
      <c r="HB683" s="994"/>
      <c r="HC683" s="337"/>
      <c r="HD683" s="510" t="str">
        <f t="shared" si="1331"/>
        <v/>
      </c>
      <c r="HE683" s="336"/>
      <c r="HF683" s="337"/>
      <c r="HG683" s="337"/>
      <c r="HH683" s="336"/>
      <c r="HI683" s="510"/>
      <c r="HJ683" s="336"/>
      <c r="HK683" s="337"/>
      <c r="HL683" s="337"/>
      <c r="HM683" s="336"/>
      <c r="HN683" s="510"/>
      <c r="HO683" s="336"/>
      <c r="HP683" s="337"/>
      <c r="HQ683" s="337"/>
      <c r="HR683" s="337"/>
      <c r="HS683" s="510"/>
      <c r="HT683" s="336"/>
      <c r="HU683" s="337"/>
      <c r="HV683" s="337"/>
      <c r="HW683" s="337"/>
      <c r="HX683" s="97" t="str">
        <f t="shared" si="1332"/>
        <v/>
      </c>
      <c r="HY683" s="994"/>
      <c r="HZ683" s="337"/>
      <c r="IA683" s="510" t="str">
        <f t="shared" si="1333"/>
        <v/>
      </c>
      <c r="IB683" s="336"/>
      <c r="IC683" s="337"/>
      <c r="ID683" s="337"/>
      <c r="IE683" s="510"/>
      <c r="IF683" s="336"/>
      <c r="IG683" s="337"/>
      <c r="IH683" s="337"/>
      <c r="II683" s="510"/>
      <c r="IJ683" s="336"/>
      <c r="IK683" s="337"/>
      <c r="IL683" s="337"/>
      <c r="IM683" s="510"/>
      <c r="IN683" s="336"/>
      <c r="IO683" s="337"/>
      <c r="IP683" s="337"/>
      <c r="IQ683" s="97" t="str">
        <f t="shared" si="1334"/>
        <v/>
      </c>
      <c r="IR683" s="994"/>
      <c r="IS683" s="337"/>
      <c r="IT683" s="337"/>
      <c r="IU683" s="337"/>
      <c r="IV683" s="510" t="str">
        <f t="shared" si="1335"/>
        <v/>
      </c>
      <c r="IW683" s="995"/>
    </row>
    <row r="684" spans="1:257" x14ac:dyDescent="0.25">
      <c r="A684" s="996"/>
      <c r="B684" s="507">
        <v>11</v>
      </c>
      <c r="C684" s="97" t="str">
        <f>IF(Proponentes!B675&gt;0,Proponentes!B675,"")</f>
        <v/>
      </c>
      <c r="D684" s="335"/>
      <c r="E684" s="335"/>
      <c r="F684" s="334"/>
      <c r="G684" s="335"/>
      <c r="H684" s="335"/>
      <c r="I684" s="335"/>
      <c r="J684" s="335"/>
      <c r="K684" s="335"/>
      <c r="L684" s="335"/>
      <c r="M684" s="334"/>
      <c r="N684" s="335"/>
      <c r="O684" s="335"/>
      <c r="P684" s="335"/>
      <c r="Q684" s="335"/>
      <c r="R684" s="335"/>
      <c r="S684" s="335"/>
      <c r="T684" s="334"/>
      <c r="U684" s="335"/>
      <c r="V684" s="335"/>
      <c r="W684" s="335"/>
      <c r="X684" s="335"/>
      <c r="Y684" s="335"/>
      <c r="Z684" s="335"/>
      <c r="AA684" s="334"/>
      <c r="AB684" s="335"/>
      <c r="AC684" s="335"/>
      <c r="AD684" s="335"/>
      <c r="AE684" s="335"/>
      <c r="AF684" s="335"/>
      <c r="AG684" s="97" t="str">
        <f t="shared" si="1314"/>
        <v/>
      </c>
      <c r="AH684" s="993"/>
      <c r="AI684" s="335"/>
      <c r="AJ684" s="335" t="str">
        <f t="shared" si="1336"/>
        <v/>
      </c>
      <c r="AK684" s="335"/>
      <c r="AL684" s="334"/>
      <c r="AM684" s="335"/>
      <c r="AN684" s="335"/>
      <c r="AO684" s="335"/>
      <c r="AP684" s="335"/>
      <c r="AQ684" s="335"/>
      <c r="AR684" s="335"/>
      <c r="AS684" s="334"/>
      <c r="AT684" s="335"/>
      <c r="AU684" s="335"/>
      <c r="AV684" s="335"/>
      <c r="AW684" s="335"/>
      <c r="AX684" s="335"/>
      <c r="AY684" s="335"/>
      <c r="AZ684" s="334"/>
      <c r="BA684" s="335"/>
      <c r="BB684" s="335"/>
      <c r="BC684" s="335"/>
      <c r="BD684" s="335"/>
      <c r="BE684" s="335"/>
      <c r="BF684" s="335"/>
      <c r="BG684" s="334"/>
      <c r="BH684" s="335"/>
      <c r="BI684" s="335"/>
      <c r="BJ684" s="335"/>
      <c r="BK684" s="335"/>
      <c r="BL684" s="97" t="str">
        <f t="shared" si="1337"/>
        <v/>
      </c>
      <c r="BM684" s="993"/>
      <c r="BN684" s="335" t="str">
        <f t="shared" si="1315"/>
        <v/>
      </c>
      <c r="BO684" s="334"/>
      <c r="BP684" s="335"/>
      <c r="BQ684" s="335"/>
      <c r="BR684" s="335"/>
      <c r="BS684" s="335" t="str">
        <f t="shared" si="1316"/>
        <v/>
      </c>
      <c r="BT684" s="334"/>
      <c r="BU684" s="335"/>
      <c r="BV684" s="335"/>
      <c r="BW684" s="335"/>
      <c r="BX684" s="335" t="str">
        <f t="shared" si="1317"/>
        <v/>
      </c>
      <c r="BY684" s="334"/>
      <c r="BZ684" s="335"/>
      <c r="CA684" s="335"/>
      <c r="CB684" s="335"/>
      <c r="CC684" s="335" t="str">
        <f t="shared" si="1318"/>
        <v/>
      </c>
      <c r="CD684" s="334"/>
      <c r="CE684" s="335"/>
      <c r="CF684" s="335"/>
      <c r="CG684" s="335"/>
      <c r="CH684" s="997"/>
      <c r="CI684" s="97" t="str">
        <f t="shared" si="1319"/>
        <v/>
      </c>
      <c r="CJ684" s="998"/>
      <c r="CK684" s="335"/>
      <c r="CL684" s="97" t="str">
        <f t="shared" si="1320"/>
        <v/>
      </c>
      <c r="CM684" s="334"/>
      <c r="CN684" s="335"/>
      <c r="CO684" s="335"/>
      <c r="CP684" s="335"/>
      <c r="CQ684" s="97"/>
      <c r="CR684" s="334"/>
      <c r="CS684" s="335"/>
      <c r="CT684" s="335"/>
      <c r="CU684" s="335"/>
      <c r="CV684" s="97"/>
      <c r="CW684" s="334"/>
      <c r="CX684" s="335"/>
      <c r="CY684" s="335"/>
      <c r="CZ684" s="335"/>
      <c r="DA684" s="97"/>
      <c r="DB684" s="334"/>
      <c r="DC684" s="335"/>
      <c r="DD684" s="335"/>
      <c r="DE684" s="335"/>
      <c r="DF684" s="97" t="str">
        <f t="shared" si="1321"/>
        <v/>
      </c>
      <c r="DG684" s="993"/>
      <c r="DH684" s="335"/>
      <c r="DI684" s="97" t="str">
        <f t="shared" si="1322"/>
        <v/>
      </c>
      <c r="DJ684" s="334"/>
      <c r="DK684" s="335"/>
      <c r="DL684" s="335"/>
      <c r="DM684" s="97"/>
      <c r="DN684" s="334"/>
      <c r="DO684" s="335"/>
      <c r="DP684" s="335"/>
      <c r="DQ684" s="97"/>
      <c r="DR684" s="334"/>
      <c r="DS684" s="335"/>
      <c r="DT684" s="335"/>
      <c r="DU684" s="97"/>
      <c r="DV684" s="334"/>
      <c r="DW684" s="335"/>
      <c r="DX684" s="335"/>
      <c r="DY684" s="97"/>
      <c r="DZ684" s="998"/>
      <c r="EA684" s="335"/>
      <c r="EB684" s="97" t="str">
        <f t="shared" si="1324"/>
        <v/>
      </c>
      <c r="EC684" s="334"/>
      <c r="ED684" s="335"/>
      <c r="EE684" s="335"/>
      <c r="EF684" s="97"/>
      <c r="EG684" s="334"/>
      <c r="EH684" s="335"/>
      <c r="EI684" s="335"/>
      <c r="EJ684" s="97"/>
      <c r="EK684" s="334"/>
      <c r="EL684" s="335"/>
      <c r="EM684" s="335"/>
      <c r="EN684" s="97"/>
      <c r="EO684" s="334"/>
      <c r="EP684" s="335"/>
      <c r="EQ684" s="335"/>
      <c r="ER684" s="97" t="str">
        <f t="shared" si="1325"/>
        <v/>
      </c>
      <c r="ES684" s="993"/>
      <c r="ET684" s="335"/>
      <c r="EU684" s="97" t="str">
        <f t="shared" si="1326"/>
        <v/>
      </c>
      <c r="EV684" s="334"/>
      <c r="EW684" s="335"/>
      <c r="EX684" s="335"/>
      <c r="EY684" s="97"/>
      <c r="EZ684" s="334"/>
      <c r="FA684" s="335"/>
      <c r="FB684" s="335"/>
      <c r="FC684" s="97"/>
      <c r="FD684" s="334"/>
      <c r="FE684" s="335"/>
      <c r="FF684" s="335"/>
      <c r="FG684" s="97"/>
      <c r="FH684" s="334"/>
      <c r="FI684" s="335"/>
      <c r="FJ684" s="335"/>
      <c r="FK684" s="97" t="str">
        <f t="shared" si="1338"/>
        <v/>
      </c>
      <c r="FL684" s="993"/>
      <c r="FM684" s="335"/>
      <c r="FN684" s="97" t="str">
        <f t="shared" si="1327"/>
        <v/>
      </c>
      <c r="FO684" s="334"/>
      <c r="FP684" s="335"/>
      <c r="FQ684" s="97"/>
      <c r="FR684" s="334"/>
      <c r="FS684" s="335"/>
      <c r="FT684" s="97"/>
      <c r="FU684" s="334"/>
      <c r="FV684" s="335"/>
      <c r="FW684" s="97"/>
      <c r="FX684" s="334"/>
      <c r="FY684" s="335"/>
      <c r="FZ684" s="97" t="str">
        <f t="shared" si="1328"/>
        <v/>
      </c>
      <c r="GA684" s="993"/>
      <c r="GB684" s="335"/>
      <c r="GC684" s="510" t="str">
        <f t="shared" si="1329"/>
        <v/>
      </c>
      <c r="GD684" s="336"/>
      <c r="GE684" s="337"/>
      <c r="GF684" s="337"/>
      <c r="GG684" s="337"/>
      <c r="GH684" s="337"/>
      <c r="GI684" s="510"/>
      <c r="GJ684" s="336"/>
      <c r="GK684" s="337"/>
      <c r="GL684" s="337"/>
      <c r="GM684" s="337"/>
      <c r="GN684" s="337"/>
      <c r="GO684" s="510"/>
      <c r="GP684" s="336"/>
      <c r="GQ684" s="337"/>
      <c r="GR684" s="337"/>
      <c r="GS684" s="337"/>
      <c r="GT684" s="337"/>
      <c r="GU684" s="510"/>
      <c r="GV684" s="336"/>
      <c r="GW684" s="337"/>
      <c r="GX684" s="337"/>
      <c r="GY684" s="337"/>
      <c r="GZ684" s="336"/>
      <c r="HA684" s="510" t="str">
        <f t="shared" si="1330"/>
        <v/>
      </c>
      <c r="HB684" s="994"/>
      <c r="HC684" s="337"/>
      <c r="HD684" s="510" t="str">
        <f t="shared" si="1331"/>
        <v/>
      </c>
      <c r="HE684" s="336"/>
      <c r="HF684" s="337"/>
      <c r="HG684" s="337"/>
      <c r="HH684" s="336"/>
      <c r="HI684" s="510"/>
      <c r="HJ684" s="336"/>
      <c r="HK684" s="337"/>
      <c r="HL684" s="337"/>
      <c r="HM684" s="336"/>
      <c r="HN684" s="510"/>
      <c r="HO684" s="336"/>
      <c r="HP684" s="337"/>
      <c r="HQ684" s="337"/>
      <c r="HR684" s="337"/>
      <c r="HS684" s="510"/>
      <c r="HT684" s="336"/>
      <c r="HU684" s="337"/>
      <c r="HV684" s="337"/>
      <c r="HW684" s="337"/>
      <c r="HX684" s="97" t="str">
        <f t="shared" si="1332"/>
        <v/>
      </c>
      <c r="HY684" s="994"/>
      <c r="HZ684" s="337"/>
      <c r="IA684" s="510" t="str">
        <f t="shared" si="1333"/>
        <v/>
      </c>
      <c r="IB684" s="336"/>
      <c r="IC684" s="337"/>
      <c r="ID684" s="337"/>
      <c r="IE684" s="510"/>
      <c r="IF684" s="336"/>
      <c r="IG684" s="337"/>
      <c r="IH684" s="337"/>
      <c r="II684" s="510"/>
      <c r="IJ684" s="336"/>
      <c r="IK684" s="337"/>
      <c r="IL684" s="337"/>
      <c r="IM684" s="510"/>
      <c r="IN684" s="336"/>
      <c r="IO684" s="337"/>
      <c r="IP684" s="337"/>
      <c r="IQ684" s="97" t="str">
        <f t="shared" si="1334"/>
        <v/>
      </c>
      <c r="IR684" s="994"/>
      <c r="IS684" s="337"/>
      <c r="IT684" s="337"/>
      <c r="IU684" s="337"/>
      <c r="IV684" s="510" t="str">
        <f t="shared" si="1335"/>
        <v/>
      </c>
      <c r="IW684" s="995"/>
    </row>
    <row r="685" spans="1:257" x14ac:dyDescent="0.25">
      <c r="A685" s="996"/>
      <c r="B685" s="507">
        <v>12</v>
      </c>
      <c r="C685" s="97" t="str">
        <f>IF(Proponentes!B676&gt;0,Proponentes!B676,"")</f>
        <v/>
      </c>
      <c r="D685" s="335"/>
      <c r="E685" s="335"/>
      <c r="F685" s="334"/>
      <c r="G685" s="335"/>
      <c r="H685" s="335"/>
      <c r="I685" s="335"/>
      <c r="J685" s="335"/>
      <c r="K685" s="335"/>
      <c r="L685" s="335"/>
      <c r="M685" s="334"/>
      <c r="N685" s="335"/>
      <c r="O685" s="335"/>
      <c r="P685" s="335"/>
      <c r="Q685" s="335"/>
      <c r="R685" s="335"/>
      <c r="S685" s="335"/>
      <c r="T685" s="334"/>
      <c r="U685" s="335"/>
      <c r="V685" s="335"/>
      <c r="W685" s="335"/>
      <c r="X685" s="335"/>
      <c r="Y685" s="335"/>
      <c r="Z685" s="335"/>
      <c r="AA685" s="334"/>
      <c r="AB685" s="335"/>
      <c r="AC685" s="335"/>
      <c r="AD685" s="335"/>
      <c r="AE685" s="335"/>
      <c r="AF685" s="335"/>
      <c r="AG685" s="97" t="str">
        <f t="shared" si="1314"/>
        <v/>
      </c>
      <c r="AH685" s="993"/>
      <c r="AI685" s="335"/>
      <c r="AJ685" s="335" t="str">
        <f t="shared" si="1336"/>
        <v/>
      </c>
      <c r="AK685" s="335"/>
      <c r="AL685" s="334"/>
      <c r="AM685" s="335"/>
      <c r="AN685" s="335"/>
      <c r="AO685" s="335"/>
      <c r="AP685" s="335"/>
      <c r="AQ685" s="335"/>
      <c r="AR685" s="335"/>
      <c r="AS685" s="334"/>
      <c r="AT685" s="335"/>
      <c r="AU685" s="335"/>
      <c r="AV685" s="335"/>
      <c r="AW685" s="335"/>
      <c r="AX685" s="335"/>
      <c r="AY685" s="335"/>
      <c r="AZ685" s="334"/>
      <c r="BA685" s="335"/>
      <c r="BB685" s="335"/>
      <c r="BC685" s="335"/>
      <c r="BD685" s="335"/>
      <c r="BE685" s="335"/>
      <c r="BF685" s="335"/>
      <c r="BG685" s="334"/>
      <c r="BH685" s="335"/>
      <c r="BI685" s="335"/>
      <c r="BJ685" s="335"/>
      <c r="BK685" s="335"/>
      <c r="BL685" s="97" t="str">
        <f t="shared" si="1337"/>
        <v/>
      </c>
      <c r="BM685" s="993"/>
      <c r="BN685" s="335" t="str">
        <f t="shared" si="1315"/>
        <v/>
      </c>
      <c r="BO685" s="334"/>
      <c r="BP685" s="335"/>
      <c r="BQ685" s="335"/>
      <c r="BR685" s="335"/>
      <c r="BS685" s="335" t="str">
        <f t="shared" si="1316"/>
        <v/>
      </c>
      <c r="BT685" s="334"/>
      <c r="BU685" s="335"/>
      <c r="BV685" s="335"/>
      <c r="BW685" s="335"/>
      <c r="BX685" s="335" t="str">
        <f t="shared" si="1317"/>
        <v/>
      </c>
      <c r="BY685" s="334"/>
      <c r="BZ685" s="335"/>
      <c r="CA685" s="335"/>
      <c r="CB685" s="335"/>
      <c r="CC685" s="335" t="str">
        <f t="shared" si="1318"/>
        <v/>
      </c>
      <c r="CD685" s="334"/>
      <c r="CE685" s="335"/>
      <c r="CF685" s="335"/>
      <c r="CG685" s="335"/>
      <c r="CH685" s="997"/>
      <c r="CI685" s="97" t="str">
        <f t="shared" si="1319"/>
        <v/>
      </c>
      <c r="CJ685" s="998"/>
      <c r="CK685" s="335"/>
      <c r="CL685" s="97" t="str">
        <f t="shared" si="1320"/>
        <v/>
      </c>
      <c r="CM685" s="334"/>
      <c r="CN685" s="335"/>
      <c r="CO685" s="335"/>
      <c r="CP685" s="335"/>
      <c r="CQ685" s="97"/>
      <c r="CR685" s="334"/>
      <c r="CS685" s="335"/>
      <c r="CT685" s="335"/>
      <c r="CU685" s="335"/>
      <c r="CV685" s="97"/>
      <c r="CW685" s="334"/>
      <c r="CX685" s="335"/>
      <c r="CY685" s="335"/>
      <c r="CZ685" s="335"/>
      <c r="DA685" s="97"/>
      <c r="DB685" s="334"/>
      <c r="DC685" s="335"/>
      <c r="DD685" s="335"/>
      <c r="DE685" s="335"/>
      <c r="DF685" s="97" t="str">
        <f t="shared" si="1321"/>
        <v/>
      </c>
      <c r="DG685" s="993"/>
      <c r="DH685" s="335"/>
      <c r="DI685" s="97" t="str">
        <f t="shared" si="1322"/>
        <v/>
      </c>
      <c r="DJ685" s="334"/>
      <c r="DK685" s="335"/>
      <c r="DL685" s="335"/>
      <c r="DM685" s="97"/>
      <c r="DN685" s="334"/>
      <c r="DO685" s="335"/>
      <c r="DP685" s="335"/>
      <c r="DQ685" s="97"/>
      <c r="DR685" s="334"/>
      <c r="DS685" s="335"/>
      <c r="DT685" s="335"/>
      <c r="DU685" s="97"/>
      <c r="DV685" s="334"/>
      <c r="DW685" s="335"/>
      <c r="DX685" s="335"/>
      <c r="DY685" s="97" t="str">
        <f t="shared" ref="DY685" si="1339">IF(DI685="","",IF(DL685=0,IF(DP685=0,IF(DT685=0,IF(DX685=0,"CUMPLE","NO CUMPLE"),"NO CUMPLE"),"NO CUMPLE"),"NO CUMPLE"))</f>
        <v/>
      </c>
      <c r="DZ685" s="998"/>
      <c r="EA685" s="335"/>
      <c r="EB685" s="97" t="str">
        <f t="shared" si="1324"/>
        <v/>
      </c>
      <c r="EC685" s="334"/>
      <c r="ED685" s="335"/>
      <c r="EE685" s="335"/>
      <c r="EF685" s="97"/>
      <c r="EG685" s="334"/>
      <c r="EH685" s="335"/>
      <c r="EI685" s="335"/>
      <c r="EJ685" s="97"/>
      <c r="EK685" s="334"/>
      <c r="EL685" s="335"/>
      <c r="EM685" s="335"/>
      <c r="EN685" s="97"/>
      <c r="EO685" s="334"/>
      <c r="EP685" s="335"/>
      <c r="EQ685" s="335"/>
      <c r="ER685" s="97" t="str">
        <f t="shared" si="1325"/>
        <v/>
      </c>
      <c r="ES685" s="993"/>
      <c r="ET685" s="335"/>
      <c r="EU685" s="97" t="str">
        <f t="shared" si="1326"/>
        <v/>
      </c>
      <c r="EV685" s="334"/>
      <c r="EW685" s="335"/>
      <c r="EX685" s="335"/>
      <c r="EY685" s="97"/>
      <c r="EZ685" s="334"/>
      <c r="FA685" s="335"/>
      <c r="FB685" s="335"/>
      <c r="FC685" s="97"/>
      <c r="FD685" s="334"/>
      <c r="FE685" s="335"/>
      <c r="FF685" s="335"/>
      <c r="FG685" s="97"/>
      <c r="FH685" s="334"/>
      <c r="FI685" s="335"/>
      <c r="FJ685" s="335"/>
      <c r="FK685" s="97" t="str">
        <f t="shared" si="1338"/>
        <v/>
      </c>
      <c r="FL685" s="993"/>
      <c r="FM685" s="335"/>
      <c r="FN685" s="97" t="str">
        <f t="shared" si="1327"/>
        <v/>
      </c>
      <c r="FO685" s="334"/>
      <c r="FP685" s="335"/>
      <c r="FQ685" s="97"/>
      <c r="FR685" s="334"/>
      <c r="FS685" s="335"/>
      <c r="FT685" s="97"/>
      <c r="FU685" s="334"/>
      <c r="FV685" s="335"/>
      <c r="FW685" s="97"/>
      <c r="FX685" s="334"/>
      <c r="FY685" s="335"/>
      <c r="FZ685" s="97" t="str">
        <f t="shared" si="1328"/>
        <v/>
      </c>
      <c r="GA685" s="993"/>
      <c r="GB685" s="335"/>
      <c r="GC685" s="510" t="str">
        <f t="shared" si="1329"/>
        <v/>
      </c>
      <c r="GD685" s="336"/>
      <c r="GE685" s="337"/>
      <c r="GF685" s="337"/>
      <c r="GG685" s="337"/>
      <c r="GH685" s="337"/>
      <c r="GI685" s="510"/>
      <c r="GJ685" s="336"/>
      <c r="GK685" s="337"/>
      <c r="GL685" s="337"/>
      <c r="GM685" s="337"/>
      <c r="GN685" s="337"/>
      <c r="GO685" s="510"/>
      <c r="GP685" s="336"/>
      <c r="GQ685" s="337"/>
      <c r="GR685" s="337"/>
      <c r="GS685" s="337"/>
      <c r="GT685" s="337"/>
      <c r="GU685" s="510"/>
      <c r="GV685" s="336"/>
      <c r="GW685" s="337"/>
      <c r="GX685" s="337"/>
      <c r="GY685" s="337"/>
      <c r="GZ685" s="336"/>
      <c r="HA685" s="510" t="str">
        <f t="shared" si="1330"/>
        <v/>
      </c>
      <c r="HB685" s="994"/>
      <c r="HC685" s="337"/>
      <c r="HD685" s="510" t="str">
        <f t="shared" si="1331"/>
        <v/>
      </c>
      <c r="HE685" s="336"/>
      <c r="HF685" s="337"/>
      <c r="HG685" s="337"/>
      <c r="HH685" s="336"/>
      <c r="HI685" s="510"/>
      <c r="HJ685" s="336"/>
      <c r="HK685" s="337"/>
      <c r="HL685" s="337"/>
      <c r="HM685" s="336"/>
      <c r="HN685" s="510"/>
      <c r="HO685" s="336"/>
      <c r="HP685" s="337"/>
      <c r="HQ685" s="337"/>
      <c r="HR685" s="337"/>
      <c r="HS685" s="510"/>
      <c r="HT685" s="336"/>
      <c r="HU685" s="337"/>
      <c r="HV685" s="337"/>
      <c r="HW685" s="337"/>
      <c r="HX685" s="97" t="str">
        <f t="shared" si="1332"/>
        <v/>
      </c>
      <c r="HY685" s="994"/>
      <c r="HZ685" s="337"/>
      <c r="IA685" s="510" t="str">
        <f t="shared" si="1333"/>
        <v/>
      </c>
      <c r="IB685" s="336"/>
      <c r="IC685" s="337"/>
      <c r="ID685" s="337"/>
      <c r="IE685" s="510"/>
      <c r="IF685" s="336"/>
      <c r="IG685" s="337"/>
      <c r="IH685" s="337"/>
      <c r="II685" s="510"/>
      <c r="IJ685" s="336"/>
      <c r="IK685" s="337"/>
      <c r="IL685" s="337"/>
      <c r="IM685" s="510"/>
      <c r="IN685" s="336"/>
      <c r="IO685" s="337"/>
      <c r="IP685" s="337"/>
      <c r="IQ685" s="97" t="str">
        <f t="shared" si="1334"/>
        <v/>
      </c>
      <c r="IR685" s="994"/>
      <c r="IS685" s="337"/>
      <c r="IT685" s="337"/>
      <c r="IU685" s="337"/>
      <c r="IV685" s="510" t="str">
        <f t="shared" si="1335"/>
        <v/>
      </c>
      <c r="IW685" s="995"/>
    </row>
    <row r="686" spans="1:257" x14ac:dyDescent="0.25">
      <c r="A686" s="548">
        <v>52</v>
      </c>
      <c r="B686" s="514"/>
      <c r="C686" s="514"/>
      <c r="D686" s="514"/>
      <c r="E686" s="514"/>
      <c r="F686" s="515"/>
      <c r="G686" s="514"/>
      <c r="H686" s="514"/>
      <c r="I686" s="514"/>
      <c r="J686" s="514"/>
      <c r="K686" s="514"/>
      <c r="L686" s="514"/>
      <c r="M686" s="514"/>
      <c r="N686" s="514"/>
      <c r="O686" s="514"/>
      <c r="P686" s="514"/>
      <c r="Q686" s="514"/>
      <c r="R686" s="514"/>
      <c r="S686" s="514"/>
      <c r="T686" s="514"/>
      <c r="U686" s="514"/>
      <c r="V686" s="514"/>
      <c r="W686" s="514"/>
      <c r="X686" s="514"/>
      <c r="Y686" s="514"/>
      <c r="Z686" s="514"/>
      <c r="AA686" s="514"/>
      <c r="AB686" s="514"/>
      <c r="AC686" s="514"/>
      <c r="AD686" s="514"/>
      <c r="AE686" s="514"/>
      <c r="AF686" s="514"/>
      <c r="AG686" s="514"/>
      <c r="AH686" s="514"/>
      <c r="AI686" s="514"/>
      <c r="AJ686" s="514"/>
      <c r="AK686" s="514"/>
      <c r="AL686" s="514"/>
      <c r="AM686" s="514"/>
      <c r="AN686" s="514"/>
      <c r="AO686" s="514"/>
      <c r="AP686" s="514"/>
      <c r="AQ686" s="514"/>
      <c r="AR686" s="514"/>
      <c r="AS686" s="514"/>
      <c r="AT686" s="514"/>
      <c r="AU686" s="514"/>
      <c r="AV686" s="514"/>
      <c r="AW686" s="514"/>
      <c r="AX686" s="514"/>
      <c r="AY686" s="514"/>
      <c r="AZ686" s="514"/>
      <c r="BA686" s="514"/>
      <c r="BB686" s="514"/>
      <c r="BC686" s="514"/>
      <c r="BD686" s="514"/>
      <c r="BE686" s="514"/>
      <c r="BF686" s="514"/>
      <c r="BG686" s="514"/>
      <c r="BH686" s="514"/>
      <c r="BI686" s="514"/>
      <c r="BJ686" s="514"/>
      <c r="BK686" s="514"/>
      <c r="BL686" s="514"/>
      <c r="BM686" s="514"/>
      <c r="BN686" s="514"/>
      <c r="BO686" s="514"/>
      <c r="BP686" s="514"/>
      <c r="BQ686" s="514"/>
      <c r="BR686" s="514"/>
      <c r="BS686" s="514"/>
      <c r="BT686" s="514"/>
      <c r="BU686" s="514"/>
      <c r="BV686" s="514"/>
      <c r="BW686" s="514"/>
      <c r="BX686" s="514"/>
      <c r="BY686" s="514"/>
      <c r="BZ686" s="514"/>
      <c r="CA686" s="514"/>
      <c r="CB686" s="514"/>
      <c r="CC686" s="514"/>
      <c r="CD686" s="514"/>
      <c r="CE686" s="514"/>
      <c r="CF686" s="514"/>
      <c r="CG686" s="514"/>
      <c r="CH686" s="516"/>
      <c r="CI686" s="514"/>
      <c r="CJ686" s="514"/>
      <c r="CK686" s="514"/>
      <c r="CL686" s="514"/>
      <c r="CM686" s="514"/>
      <c r="CN686" s="514"/>
      <c r="CO686" s="514"/>
      <c r="CP686" s="514"/>
      <c r="CQ686" s="514"/>
      <c r="CR686" s="514"/>
      <c r="CS686" s="514"/>
      <c r="CT686" s="514"/>
      <c r="CU686" s="514"/>
      <c r="CV686" s="514"/>
      <c r="CW686" s="514"/>
      <c r="CX686" s="514"/>
      <c r="CY686" s="514"/>
      <c r="CZ686" s="514"/>
      <c r="DA686" s="514"/>
      <c r="DB686" s="514"/>
      <c r="DC686" s="514"/>
      <c r="DD686" s="514"/>
      <c r="DE686" s="514"/>
      <c r="DF686" s="514"/>
      <c r="DG686" s="514"/>
      <c r="DH686" s="514"/>
      <c r="DI686" s="514"/>
      <c r="DJ686" s="514"/>
      <c r="DK686" s="514"/>
      <c r="DL686" s="514"/>
      <c r="DM686" s="514"/>
      <c r="DN686" s="514"/>
      <c r="DO686" s="514"/>
      <c r="DP686" s="514"/>
      <c r="DQ686" s="514"/>
      <c r="DR686" s="514"/>
      <c r="DS686" s="514"/>
      <c r="DT686" s="514"/>
      <c r="DU686" s="514"/>
      <c r="DV686" s="514"/>
      <c r="DW686" s="514"/>
      <c r="DX686" s="514"/>
      <c r="DY686" s="514"/>
      <c r="DZ686" s="514"/>
      <c r="EA686" s="514"/>
      <c r="EB686" s="514"/>
      <c r="EC686" s="514"/>
      <c r="ED686" s="514"/>
      <c r="EE686" s="514"/>
      <c r="EF686" s="514"/>
      <c r="EG686" s="514"/>
      <c r="EH686" s="514"/>
      <c r="EI686" s="514"/>
      <c r="EJ686" s="514"/>
      <c r="EK686" s="514"/>
      <c r="EL686" s="514"/>
      <c r="EM686" s="514"/>
      <c r="EN686" s="514"/>
      <c r="EO686" s="514"/>
      <c r="EP686" s="514"/>
      <c r="EQ686" s="514"/>
      <c r="ER686" s="514"/>
      <c r="ES686" s="514"/>
      <c r="ET686" s="514"/>
      <c r="EU686" s="514"/>
      <c r="EV686" s="514"/>
      <c r="EW686" s="514"/>
      <c r="EX686" s="514"/>
      <c r="EY686" s="514"/>
      <c r="EZ686" s="514"/>
      <c r="FA686" s="514"/>
      <c r="FB686" s="514"/>
      <c r="FC686" s="514"/>
      <c r="FD686" s="514"/>
      <c r="FE686" s="514"/>
      <c r="FF686" s="514"/>
      <c r="FG686" s="514"/>
      <c r="FH686" s="514"/>
      <c r="FI686" s="514"/>
      <c r="FJ686" s="514"/>
      <c r="FK686" s="514"/>
      <c r="FL686" s="514"/>
      <c r="FM686" s="514"/>
      <c r="FN686" s="514"/>
      <c r="FO686" s="514"/>
      <c r="FP686" s="514"/>
      <c r="FQ686" s="514"/>
      <c r="FR686" s="514"/>
      <c r="FS686" s="514"/>
      <c r="FT686" s="514"/>
      <c r="FU686" s="514"/>
      <c r="FV686" s="514"/>
      <c r="FW686" s="514"/>
      <c r="FX686" s="514"/>
      <c r="FY686" s="514"/>
      <c r="FZ686" s="514"/>
      <c r="GA686" s="514"/>
      <c r="GB686" s="514"/>
      <c r="GC686" s="514"/>
      <c r="GD686" s="514"/>
      <c r="GE686" s="514"/>
      <c r="GF686" s="514"/>
      <c r="GG686" s="514"/>
      <c r="GH686" s="514"/>
      <c r="GI686" s="514"/>
      <c r="GJ686" s="514"/>
      <c r="GK686" s="514"/>
      <c r="GL686" s="514"/>
      <c r="GM686" s="514"/>
      <c r="GN686" s="514"/>
      <c r="GO686" s="514"/>
      <c r="GP686" s="514"/>
      <c r="GQ686" s="514"/>
      <c r="GR686" s="514"/>
      <c r="GS686" s="514"/>
      <c r="GT686" s="514"/>
      <c r="GU686" s="514"/>
      <c r="GV686" s="514"/>
      <c r="GW686" s="514"/>
      <c r="GX686" s="514"/>
      <c r="GY686" s="514"/>
      <c r="GZ686" s="514"/>
      <c r="HA686" s="514"/>
      <c r="HB686" s="514"/>
      <c r="HC686" s="514"/>
      <c r="HD686" s="514"/>
      <c r="HE686" s="514"/>
      <c r="HF686" s="514"/>
      <c r="HG686" s="514"/>
      <c r="HH686" s="514"/>
      <c r="HI686" s="514"/>
      <c r="HJ686" s="514"/>
      <c r="HK686" s="514"/>
      <c r="HL686" s="514"/>
      <c r="HM686" s="514"/>
      <c r="HN686" s="514"/>
      <c r="HO686" s="514"/>
      <c r="HP686" s="514"/>
      <c r="HQ686" s="514"/>
      <c r="HR686" s="514"/>
      <c r="HS686" s="514"/>
      <c r="HT686" s="514"/>
      <c r="HU686" s="514"/>
      <c r="HV686" s="514"/>
      <c r="HW686" s="514"/>
      <c r="HX686" s="514"/>
      <c r="HY686" s="514"/>
      <c r="HZ686" s="514"/>
      <c r="IA686" s="514"/>
      <c r="IB686" s="514"/>
      <c r="IC686" s="514"/>
      <c r="ID686" s="514"/>
      <c r="IE686" s="514"/>
      <c r="IF686" s="514"/>
      <c r="IG686" s="514"/>
      <c r="IH686" s="514"/>
      <c r="II686" s="514"/>
      <c r="IJ686" s="514"/>
      <c r="IK686" s="514"/>
      <c r="IL686" s="514"/>
      <c r="IM686" s="514"/>
      <c r="IN686" s="514"/>
      <c r="IO686" s="514"/>
      <c r="IP686" s="514"/>
      <c r="IQ686" s="514"/>
      <c r="IR686" s="514"/>
      <c r="IS686" s="514"/>
      <c r="IT686" s="514"/>
      <c r="IU686" s="514"/>
      <c r="IV686" s="514"/>
      <c r="IW686" s="549"/>
    </row>
    <row r="687" spans="1:257" ht="59.25" customHeight="1" x14ac:dyDescent="0.25">
      <c r="A687" s="996">
        <f>A699</f>
        <v>53</v>
      </c>
      <c r="B687" s="507">
        <v>1</v>
      </c>
      <c r="C687" s="97" t="str">
        <f>IF(Proponentes!B678&gt;0,Proponentes!B678,"")</f>
        <v>UNIÓN TEMPORAL EDUCACIÓN GCE 2021</v>
      </c>
      <c r="D687" s="335"/>
      <c r="E687" s="335" t="s">
        <v>250</v>
      </c>
      <c r="F687" s="334" t="s">
        <v>2001</v>
      </c>
      <c r="G687" s="341">
        <v>44549</v>
      </c>
      <c r="H687" s="335" t="s">
        <v>1631</v>
      </c>
      <c r="I687" s="335" t="s">
        <v>1538</v>
      </c>
      <c r="J687" s="341"/>
      <c r="K687" s="335"/>
      <c r="L687" s="335" t="s">
        <v>252</v>
      </c>
      <c r="M687" s="334" t="s">
        <v>2002</v>
      </c>
      <c r="N687" s="341">
        <v>44569</v>
      </c>
      <c r="O687" s="335" t="s">
        <v>1631</v>
      </c>
      <c r="P687" s="335" t="s">
        <v>1538</v>
      </c>
      <c r="Q687" s="335"/>
      <c r="R687" s="335"/>
      <c r="S687" s="335" t="s">
        <v>254</v>
      </c>
      <c r="T687" s="334" t="s">
        <v>2003</v>
      </c>
      <c r="U687" s="341">
        <v>47350</v>
      </c>
      <c r="V687" s="335" t="s">
        <v>1631</v>
      </c>
      <c r="W687" s="335" t="s">
        <v>1538</v>
      </c>
      <c r="X687" s="341"/>
      <c r="Y687" s="335"/>
      <c r="Z687" s="335"/>
      <c r="AA687" s="334"/>
      <c r="AB687" s="341"/>
      <c r="AC687" s="335"/>
      <c r="AD687" s="335"/>
      <c r="AE687" s="341"/>
      <c r="AF687" s="335"/>
      <c r="AG687" s="97" t="str">
        <f>IF(E687="","",IF(K687=0,IF(R687=0,IF(Y687=0,IF(AF687=0,"CUMPLE","NO CUMPLE"),"NO CUMPLE"),"NO CUMPLE"),"NO CUMPLE"))</f>
        <v>CUMPLE</v>
      </c>
      <c r="AH687" s="993"/>
      <c r="AI687" s="335"/>
      <c r="AJ687" s="335" t="s">
        <v>250</v>
      </c>
      <c r="AK687" s="334" t="s">
        <v>2001</v>
      </c>
      <c r="AL687" s="341">
        <v>44549</v>
      </c>
      <c r="AM687" s="335" t="s">
        <v>1631</v>
      </c>
      <c r="AN687" s="335" t="s">
        <v>1538</v>
      </c>
      <c r="AO687" s="341"/>
      <c r="AP687" s="335"/>
      <c r="AQ687" s="335" t="s">
        <v>252</v>
      </c>
      <c r="AR687" s="334" t="s">
        <v>2002</v>
      </c>
      <c r="AS687" s="341">
        <v>44569</v>
      </c>
      <c r="AT687" s="335" t="s">
        <v>1631</v>
      </c>
      <c r="AU687" s="335" t="s">
        <v>1538</v>
      </c>
      <c r="AV687" s="335"/>
      <c r="AW687" s="335"/>
      <c r="AX687" s="335" t="s">
        <v>254</v>
      </c>
      <c r="AY687" s="334" t="s">
        <v>2003</v>
      </c>
      <c r="AZ687" s="341">
        <v>47350</v>
      </c>
      <c r="BA687" s="335" t="s">
        <v>1631</v>
      </c>
      <c r="BB687" s="335" t="s">
        <v>1538</v>
      </c>
      <c r="BC687" s="341"/>
      <c r="BD687" s="335"/>
      <c r="BE687" s="335"/>
      <c r="BF687" s="335"/>
      <c r="BG687" s="334"/>
      <c r="BH687" s="335"/>
      <c r="BI687" s="335"/>
      <c r="BJ687" s="335"/>
      <c r="BK687" s="335"/>
      <c r="BL687" s="97" t="str">
        <f t="shared" ref="BL687" si="1340">IF(AJ687="","",IF(AP687=0,IF(AW687=0,IF(BD687=0,IF(BK687=0,"CUMPLE","NO CUMPLE"),"NO CUMPLE"),"NO CUMPLE"),"NO CUMPLE"))</f>
        <v>CUMPLE</v>
      </c>
      <c r="BM687" s="993"/>
      <c r="BN687" s="335" t="str">
        <f t="shared" ref="BN687:BN698" si="1341">IF(E687&gt;0,E687,"")</f>
        <v>GUARDIANES COMPAÑÍA LÍDER DE SEGURIDAD LIMITADA – EN REORGANIZACIÓN</v>
      </c>
      <c r="BO687" s="334"/>
      <c r="BP687" s="335"/>
      <c r="BQ687" s="335"/>
      <c r="BR687" s="335"/>
      <c r="BS687" s="335" t="str">
        <f t="shared" ref="BS687:BS698" si="1342">IF(L687&gt;0,L687,"")</f>
        <v>COBASEC LIMITADA EN REORGANIZACIÓN</v>
      </c>
      <c r="BT687" s="334"/>
      <c r="BU687" s="335"/>
      <c r="BV687" s="335"/>
      <c r="BW687" s="335"/>
      <c r="BX687" s="335" t="str">
        <f t="shared" ref="BX687:BX698" si="1343">IF(S687&gt;0,S687,"")</f>
        <v>EXPERTOS SEGURIDAD LTDA</v>
      </c>
      <c r="BY687" s="334"/>
      <c r="BZ687" s="335"/>
      <c r="CA687" s="335"/>
      <c r="CB687" s="335"/>
      <c r="CC687" s="335" t="str">
        <f t="shared" ref="CC687:CC698" si="1344">IF(Z687&gt;0,Z687,"")</f>
        <v/>
      </c>
      <c r="CD687" s="334"/>
      <c r="CE687" s="335"/>
      <c r="CF687" s="335"/>
      <c r="CG687" s="335"/>
      <c r="CH687" s="997">
        <f>Proponentes!N678</f>
        <v>0</v>
      </c>
      <c r="CI687" s="97" t="str">
        <f t="shared" ref="CI687:CI698" si="1345">IF(BN687="","",IF(CJ687=0,"CUMPLE","NO CUMPLE"))</f>
        <v>CUMPLE</v>
      </c>
      <c r="CJ687" s="998"/>
      <c r="CK687" s="335"/>
      <c r="CL687" s="97" t="str">
        <f t="shared" ref="CL687:CL698" si="1346">IF(E687&gt;0,E687,"")</f>
        <v>GUARDIANES COMPAÑÍA LÍDER DE SEGURIDAD LIMITADA – EN REORGANIZACIÓN</v>
      </c>
      <c r="CM687" s="509" t="s">
        <v>332</v>
      </c>
      <c r="CN687" s="335" t="s">
        <v>1538</v>
      </c>
      <c r="CO687" s="335" t="s">
        <v>1631</v>
      </c>
      <c r="CP687" s="335"/>
      <c r="CQ687" s="97" t="str">
        <f>L687</f>
        <v>COBASEC LIMITADA EN REORGANIZACIÓN</v>
      </c>
      <c r="CR687" s="334" t="s">
        <v>315</v>
      </c>
      <c r="CS687" s="335" t="s">
        <v>1538</v>
      </c>
      <c r="CT687" s="335" t="s">
        <v>1631</v>
      </c>
      <c r="CU687" s="335"/>
      <c r="CV687" s="97" t="str">
        <f>S687</f>
        <v>EXPERTOS SEGURIDAD LTDA</v>
      </c>
      <c r="CW687" s="334" t="s">
        <v>319</v>
      </c>
      <c r="CX687" s="335" t="s">
        <v>1538</v>
      </c>
      <c r="CY687" s="335" t="s">
        <v>1631</v>
      </c>
      <c r="CZ687" s="335"/>
      <c r="DA687" s="97"/>
      <c r="DB687" s="334"/>
      <c r="DC687" s="335"/>
      <c r="DD687" s="335"/>
      <c r="DE687" s="335"/>
      <c r="DF687" s="97" t="str">
        <f t="shared" ref="DF687:DF698" si="1347">IF(CL687="","",IF(CP687=0,IF(CU687=0,IF(CZ687=0,IF(DE687=0,"CUMPLE","NO CUMPLE"),"NO CUMPLE"),"NO CUMPLE"),"NO CUMPLE"))</f>
        <v>CUMPLE</v>
      </c>
      <c r="DG687" s="993"/>
      <c r="DH687" s="335"/>
      <c r="DI687" s="97" t="str">
        <f t="shared" ref="DI687" si="1348">IF(E687&gt;0,E687,"")</f>
        <v>GUARDIANES COMPAÑÍA LÍDER DE SEGURIDAD LIMITADA – EN REORGANIZACIÓN</v>
      </c>
      <c r="DJ687" s="334" t="s">
        <v>332</v>
      </c>
      <c r="DK687" s="335" t="s">
        <v>1631</v>
      </c>
      <c r="DL687" s="335"/>
      <c r="DM687" s="97" t="str">
        <f>L687</f>
        <v>COBASEC LIMITADA EN REORGANIZACIÓN</v>
      </c>
      <c r="DN687" s="334" t="s">
        <v>319</v>
      </c>
      <c r="DO687" s="335" t="s">
        <v>1631</v>
      </c>
      <c r="DP687" s="335"/>
      <c r="DQ687" s="97" t="str">
        <f>S687</f>
        <v>EXPERTOS SEGURIDAD LTDA</v>
      </c>
      <c r="DR687" s="334" t="s">
        <v>315</v>
      </c>
      <c r="DS687" s="335" t="s">
        <v>1631</v>
      </c>
      <c r="DT687" s="335"/>
      <c r="DU687" s="97"/>
      <c r="DV687" s="334"/>
      <c r="DW687" s="335"/>
      <c r="DX687" s="335"/>
      <c r="DY687" s="97" t="str">
        <f t="shared" ref="DY687:DY696" si="1349">IF(DI687="","",IF(DL687=0,IF(DP687=0,IF(DT687=0,IF(DX687=0,"CUMPLE","NO CUMPLE"),"NO CUMPLE"),"NO CUMPLE"),"NO CUMPLE"))</f>
        <v>CUMPLE</v>
      </c>
      <c r="DZ687" s="998"/>
      <c r="EA687" s="335"/>
      <c r="EB687" s="97" t="str">
        <f t="shared" ref="EB687:EB698" si="1350">IF(E687&gt;0,E687,"")</f>
        <v>GUARDIANES COMPAÑÍA LÍDER DE SEGURIDAD LIMITADA – EN REORGANIZACIÓN</v>
      </c>
      <c r="EC687" s="334" t="s">
        <v>332</v>
      </c>
      <c r="ED687" s="335" t="s">
        <v>1631</v>
      </c>
      <c r="EE687" s="335"/>
      <c r="EF687" s="97" t="str">
        <f>L687</f>
        <v>COBASEC LIMITADA EN REORGANIZACIÓN</v>
      </c>
      <c r="EG687" s="334" t="s">
        <v>319</v>
      </c>
      <c r="EH687" s="335" t="s">
        <v>1631</v>
      </c>
      <c r="EI687" s="335"/>
      <c r="EJ687" s="97" t="str">
        <f>S687</f>
        <v>EXPERTOS SEGURIDAD LTDA</v>
      </c>
      <c r="EK687" s="334" t="s">
        <v>315</v>
      </c>
      <c r="EL687" s="335" t="s">
        <v>1631</v>
      </c>
      <c r="EM687" s="335"/>
      <c r="EN687" s="97"/>
      <c r="EO687" s="334"/>
      <c r="EP687" s="335"/>
      <c r="EQ687" s="335"/>
      <c r="ER687" s="97" t="str">
        <f t="shared" ref="ER687:ER698" si="1351">IF(EB687="","",IF(EE687=0,IF(EI687=0,IF(EM687=0,IF(EQ687=0,"CUMPLE","NO CUMPLE"),"NO CUMPLE"),"NO CUMPLE"),"NO CUMPLE"))</f>
        <v>CUMPLE</v>
      </c>
      <c r="ES687" s="993"/>
      <c r="ET687" s="335"/>
      <c r="EU687" s="97" t="str">
        <f t="shared" ref="EU687:EU698" si="1352">IF(E687&gt;0,E687,"")</f>
        <v>GUARDIANES COMPAÑÍA LÍDER DE SEGURIDAD LIMITADA – EN REORGANIZACIÓN</v>
      </c>
      <c r="EV687" s="334" t="s">
        <v>2004</v>
      </c>
      <c r="EW687" s="335" t="s">
        <v>1631</v>
      </c>
      <c r="EX687" s="335"/>
      <c r="EY687" s="97" t="str">
        <f>L687</f>
        <v>COBASEC LIMITADA EN REORGANIZACIÓN</v>
      </c>
      <c r="EZ687" s="334" t="s">
        <v>2005</v>
      </c>
      <c r="FA687" s="335" t="s">
        <v>1631</v>
      </c>
      <c r="FB687" s="335"/>
      <c r="FC687" s="97" t="str">
        <f>S687</f>
        <v>EXPERTOS SEGURIDAD LTDA</v>
      </c>
      <c r="FD687" s="334" t="s">
        <v>2006</v>
      </c>
      <c r="FE687" s="335" t="s">
        <v>1631</v>
      </c>
      <c r="FF687" s="335"/>
      <c r="FG687" s="97"/>
      <c r="FH687" s="334"/>
      <c r="FI687" s="335"/>
      <c r="FJ687" s="335"/>
      <c r="FK687" s="97" t="str">
        <f t="shared" ref="FK687:FK698" si="1353">IF(EU687="","",IF(EX687=0,IF(FB687=0,IF(FF687=0,IF(FJ687=0,"CUMPLE","NO CUMPLE"),"NO CUMPLE"),"NO CUMPLE"),"NO CUMPLE"))</f>
        <v>CUMPLE</v>
      </c>
      <c r="FL687" s="993"/>
      <c r="FM687" s="335"/>
      <c r="FN687" s="97" t="str">
        <f t="shared" ref="FN687:FN698" si="1354">IF(E687&gt;0,E687,"")</f>
        <v>GUARDIANES COMPAÑÍA LÍDER DE SEGURIDAD LIMITADA – EN REORGANIZACIÓN</v>
      </c>
      <c r="FO687" s="334" t="s">
        <v>1329</v>
      </c>
      <c r="FP687" s="335"/>
      <c r="FQ687" s="97" t="str">
        <f>L687</f>
        <v>COBASEC LIMITADA EN REORGANIZACIÓN</v>
      </c>
      <c r="FR687" s="334" t="s">
        <v>2007</v>
      </c>
      <c r="FS687" s="335"/>
      <c r="FT687" s="97" t="str">
        <f>S687</f>
        <v>EXPERTOS SEGURIDAD LTDA</v>
      </c>
      <c r="FU687" s="334" t="s">
        <v>768</v>
      </c>
      <c r="FV687" s="335"/>
      <c r="FW687" s="97"/>
      <c r="FX687" s="334"/>
      <c r="FY687" s="335"/>
      <c r="FZ687" s="97" t="str">
        <f t="shared" ref="FZ687:FZ698" si="1355">IF(FN687="","",IF(FP687=0,IF(FS687=0,IF(FV687=0,IF(FY687=0,"CUMPLE","NO CUMPLE"),"NO CUMPLE"),"NO CUMPLE"),"NO CUMPLE"))</f>
        <v>CUMPLE</v>
      </c>
      <c r="GA687" s="993"/>
      <c r="GB687" s="335"/>
      <c r="GC687" s="510" t="str">
        <f t="shared" ref="GC687:GC698" si="1356">IF(E687&gt;0,E687,"")</f>
        <v>GUARDIANES COMPAÑÍA LÍDER DE SEGURIDAD LIMITADA – EN REORGANIZACIÓN</v>
      </c>
      <c r="GD687" s="336" t="s">
        <v>2008</v>
      </c>
      <c r="GE687" s="337" t="s">
        <v>1631</v>
      </c>
      <c r="GF687" s="337"/>
      <c r="GG687" s="337"/>
      <c r="GH687" s="337"/>
      <c r="GI687" s="510" t="str">
        <f>L687</f>
        <v>COBASEC LIMITADA EN REORGANIZACIÓN</v>
      </c>
      <c r="GJ687" s="336" t="s">
        <v>1677</v>
      </c>
      <c r="GK687" s="337" t="s">
        <v>1631</v>
      </c>
      <c r="GL687" s="337"/>
      <c r="GM687" s="337"/>
      <c r="GN687" s="337"/>
      <c r="GO687" s="510" t="str">
        <f>S687</f>
        <v>EXPERTOS SEGURIDAD LTDA</v>
      </c>
      <c r="GP687" s="336" t="s">
        <v>744</v>
      </c>
      <c r="GQ687" s="337" t="s">
        <v>1631</v>
      </c>
      <c r="GR687" s="337"/>
      <c r="GS687" s="337"/>
      <c r="GT687" s="337"/>
      <c r="GU687" s="510"/>
      <c r="GV687" s="336"/>
      <c r="GW687" s="337"/>
      <c r="GX687" s="337"/>
      <c r="GY687" s="337"/>
      <c r="GZ687" s="336"/>
      <c r="HA687" s="510" t="str">
        <f t="shared" ref="HA687:HA698" si="1357">IF(GC687="","",IF(GH687=0,IF(GN687=0,IF(GT687=0,IF(GZ687=0,"CUMPLE","NO CUMPLE"),"NO CUMPLE"),"NO CUMPLE"),"NO CUMPLE"))</f>
        <v>CUMPLE</v>
      </c>
      <c r="HB687" s="994"/>
      <c r="HC687" s="337"/>
      <c r="HD687" s="510" t="str">
        <f t="shared" ref="HD687:HD698" si="1358">IF(E687&gt;0,E687,"")</f>
        <v>GUARDIANES COMPAÑÍA LÍDER DE SEGURIDAD LIMITADA – EN REORGANIZACIÓN</v>
      </c>
      <c r="HE687" s="336" t="s">
        <v>753</v>
      </c>
      <c r="HF687" s="337" t="s">
        <v>1631</v>
      </c>
      <c r="HG687" s="337"/>
      <c r="HH687" s="336"/>
      <c r="HI687" s="510" t="str">
        <f>L687</f>
        <v>COBASEC LIMITADA EN REORGANIZACIÓN</v>
      </c>
      <c r="HJ687" s="336" t="s">
        <v>2009</v>
      </c>
      <c r="HK687" s="337" t="s">
        <v>1631</v>
      </c>
      <c r="HL687" s="337"/>
      <c r="HM687" s="336"/>
      <c r="HN687" s="510" t="str">
        <f>S687</f>
        <v>EXPERTOS SEGURIDAD LTDA</v>
      </c>
      <c r="HO687" s="336" t="s">
        <v>2010</v>
      </c>
      <c r="HP687" s="337" t="s">
        <v>1631</v>
      </c>
      <c r="HQ687" s="337"/>
      <c r="HR687" s="337"/>
      <c r="HS687" s="510"/>
      <c r="HT687" s="336"/>
      <c r="HU687" s="337"/>
      <c r="HV687" s="337"/>
      <c r="HW687" s="337"/>
      <c r="HX687" s="97" t="str">
        <f t="shared" ref="HX687:HX698" si="1359">IF(HD687="","",IF(HH687=0,IF(HM687=0,IF(HR687=0,IF(HW687=0,"CUMPLE","NO CUMPLE"),"NO CUMPLE"),"NO CUMPLE"),"NO CUMPLE"))</f>
        <v>CUMPLE</v>
      </c>
      <c r="HY687" s="994"/>
      <c r="HZ687" s="337"/>
      <c r="IA687" s="510" t="str">
        <f t="shared" ref="IA687:IA698" si="1360">IF(E687&gt;0,E687,"")</f>
        <v>GUARDIANES COMPAÑÍA LÍDER DE SEGURIDAD LIMITADA – EN REORGANIZACIÓN</v>
      </c>
      <c r="IB687" s="336" t="s">
        <v>319</v>
      </c>
      <c r="IC687" s="337" t="s">
        <v>1631</v>
      </c>
      <c r="ID687" s="337"/>
      <c r="IE687" s="510" t="str">
        <f>L687</f>
        <v>COBASEC LIMITADA EN REORGANIZACIÓN</v>
      </c>
      <c r="IF687" s="336" t="s">
        <v>315</v>
      </c>
      <c r="IG687" s="337" t="s">
        <v>1631</v>
      </c>
      <c r="IH687" s="337"/>
      <c r="II687" s="510" t="str">
        <f>S687</f>
        <v>EXPERTOS SEGURIDAD LTDA</v>
      </c>
      <c r="IJ687" s="336" t="s">
        <v>332</v>
      </c>
      <c r="IK687" s="337" t="s">
        <v>1631</v>
      </c>
      <c r="IL687" s="337"/>
      <c r="IM687" s="510"/>
      <c r="IN687" s="336"/>
      <c r="IO687" s="337"/>
      <c r="IP687" s="337"/>
      <c r="IQ687" s="97" t="str">
        <f t="shared" ref="IQ687:IQ698" si="1361">IF(IA687="","",IF(ID687=0,IF(IH687=0,IF(IL687=0,IF(IP687=0,"CUMPLE","NO CUMPLE"),"NO CUMPLE"),"NO CUMPLE"),"NO CUMPLE"))</f>
        <v>CUMPLE</v>
      </c>
      <c r="IR687" s="994"/>
      <c r="IS687" s="337"/>
      <c r="IT687" s="337" t="s">
        <v>1631</v>
      </c>
      <c r="IU687" s="337">
        <v>1</v>
      </c>
      <c r="IV687" s="510" t="str">
        <f t="shared" ref="IV687:IV698" si="1362">IF(IT687&lt;&gt;"",IF(IT687="SI","CUMPLE","NO CUMPLE"),"")</f>
        <v>CUMPLE</v>
      </c>
      <c r="IW687" s="995"/>
    </row>
    <row r="688" spans="1:257" x14ac:dyDescent="0.25">
      <c r="A688" s="996"/>
      <c r="B688" s="507">
        <v>2</v>
      </c>
      <c r="C688" s="97" t="str">
        <f>IF(Proponentes!B679&gt;0,Proponentes!B679,"")</f>
        <v/>
      </c>
      <c r="D688" s="335"/>
      <c r="E688" s="335"/>
      <c r="F688" s="334"/>
      <c r="G688" s="335"/>
      <c r="H688" s="335"/>
      <c r="I688" s="335"/>
      <c r="J688" s="335"/>
      <c r="K688" s="335"/>
      <c r="L688" s="335"/>
      <c r="M688" s="334"/>
      <c r="N688" s="335"/>
      <c r="O688" s="335"/>
      <c r="P688" s="335"/>
      <c r="Q688" s="335"/>
      <c r="R688" s="335"/>
      <c r="S688" s="335"/>
      <c r="T688" s="334"/>
      <c r="U688" s="335"/>
      <c r="V688" s="335"/>
      <c r="W688" s="335"/>
      <c r="X688" s="335"/>
      <c r="Y688" s="335"/>
      <c r="Z688" s="335"/>
      <c r="AA688" s="334"/>
      <c r="AB688" s="335"/>
      <c r="AC688" s="335"/>
      <c r="AD688" s="335"/>
      <c r="AE688" s="335"/>
      <c r="AF688" s="335"/>
      <c r="AG688" s="97" t="str">
        <f t="shared" ref="AG688:AG698" si="1363">IF(E688="","",IF(K688=0,IF(R688=0,IF(Y688=0,IF(AF688=0,"CUMPLE","NO CUMPLE"),"NO CUMPLE"),"NO CUMPLE"),"NO CUMPLE"))</f>
        <v/>
      </c>
      <c r="AH688" s="993"/>
      <c r="AI688" s="335"/>
      <c r="AJ688" s="335" t="str">
        <f t="shared" ref="AJ688:AJ698" si="1364">IF(E688&gt;0,E688,"")</f>
        <v/>
      </c>
      <c r="AK688" s="335"/>
      <c r="AL688" s="334"/>
      <c r="AM688" s="335"/>
      <c r="AN688" s="335"/>
      <c r="AO688" s="335"/>
      <c r="AP688" s="335"/>
      <c r="AQ688" s="335"/>
      <c r="AR688" s="335"/>
      <c r="AS688" s="334"/>
      <c r="AT688" s="335"/>
      <c r="AU688" s="335"/>
      <c r="AV688" s="335"/>
      <c r="AW688" s="335"/>
      <c r="AX688" s="335"/>
      <c r="AY688" s="335"/>
      <c r="AZ688" s="334"/>
      <c r="BA688" s="335"/>
      <c r="BB688" s="335"/>
      <c r="BC688" s="335"/>
      <c r="BD688" s="335"/>
      <c r="BE688" s="335"/>
      <c r="BF688" s="335"/>
      <c r="BG688" s="334"/>
      <c r="BH688" s="335"/>
      <c r="BI688" s="335"/>
      <c r="BJ688" s="335"/>
      <c r="BK688" s="335"/>
      <c r="BL688" s="97" t="str">
        <f t="shared" si="1337"/>
        <v/>
      </c>
      <c r="BM688" s="993"/>
      <c r="BN688" s="335" t="str">
        <f t="shared" si="1341"/>
        <v/>
      </c>
      <c r="BO688" s="334"/>
      <c r="BP688" s="335"/>
      <c r="BQ688" s="335"/>
      <c r="BR688" s="335"/>
      <c r="BS688" s="335" t="str">
        <f t="shared" si="1342"/>
        <v/>
      </c>
      <c r="BT688" s="334"/>
      <c r="BU688" s="335"/>
      <c r="BV688" s="335"/>
      <c r="BW688" s="335"/>
      <c r="BX688" s="335" t="str">
        <f t="shared" si="1343"/>
        <v/>
      </c>
      <c r="BY688" s="334"/>
      <c r="BZ688" s="335"/>
      <c r="CA688" s="335"/>
      <c r="CB688" s="335"/>
      <c r="CC688" s="335" t="str">
        <f t="shared" si="1344"/>
        <v/>
      </c>
      <c r="CD688" s="334"/>
      <c r="CE688" s="335"/>
      <c r="CF688" s="335"/>
      <c r="CG688" s="335"/>
      <c r="CH688" s="997"/>
      <c r="CI688" s="97" t="str">
        <f t="shared" si="1345"/>
        <v/>
      </c>
      <c r="CJ688" s="998"/>
      <c r="CK688" s="335"/>
      <c r="CL688" s="97" t="str">
        <f t="shared" si="1346"/>
        <v/>
      </c>
      <c r="CM688" s="334"/>
      <c r="CN688" s="335"/>
      <c r="CO688" s="335"/>
      <c r="CP688" s="335"/>
      <c r="CQ688" s="97"/>
      <c r="CR688" s="334"/>
      <c r="CS688" s="335"/>
      <c r="CT688" s="335"/>
      <c r="CU688" s="335"/>
      <c r="CV688" s="97"/>
      <c r="CW688" s="334"/>
      <c r="CX688" s="335"/>
      <c r="CY688" s="335"/>
      <c r="CZ688" s="335"/>
      <c r="DA688" s="97"/>
      <c r="DB688" s="334"/>
      <c r="DC688" s="335"/>
      <c r="DD688" s="335"/>
      <c r="DE688" s="335"/>
      <c r="DF688" s="97" t="str">
        <f t="shared" si="1347"/>
        <v/>
      </c>
      <c r="DG688" s="993"/>
      <c r="DH688" s="335"/>
      <c r="DI688" s="97" t="str">
        <f t="shared" si="1322"/>
        <v/>
      </c>
      <c r="DJ688" s="334"/>
      <c r="DK688" s="335"/>
      <c r="DL688" s="335"/>
      <c r="DM688" s="97"/>
      <c r="DN688" s="334"/>
      <c r="DO688" s="335"/>
      <c r="DP688" s="335"/>
      <c r="DQ688" s="97"/>
      <c r="DR688" s="334"/>
      <c r="DS688" s="335"/>
      <c r="DT688" s="335"/>
      <c r="DU688" s="97"/>
      <c r="DV688" s="334"/>
      <c r="DW688" s="335"/>
      <c r="DX688" s="335"/>
      <c r="DY688" s="97" t="str">
        <f t="shared" si="1349"/>
        <v/>
      </c>
      <c r="DZ688" s="998"/>
      <c r="EA688" s="335"/>
      <c r="EB688" s="97" t="str">
        <f t="shared" si="1350"/>
        <v/>
      </c>
      <c r="EC688" s="334"/>
      <c r="ED688" s="335"/>
      <c r="EE688" s="335"/>
      <c r="EF688" s="97"/>
      <c r="EG688" s="334"/>
      <c r="EH688" s="335"/>
      <c r="EI688" s="335"/>
      <c r="EJ688" s="97"/>
      <c r="EK688" s="334"/>
      <c r="EL688" s="335"/>
      <c r="EM688" s="335"/>
      <c r="EN688" s="97"/>
      <c r="EO688" s="334"/>
      <c r="EP688" s="335"/>
      <c r="EQ688" s="335"/>
      <c r="ER688" s="97" t="str">
        <f t="shared" si="1351"/>
        <v/>
      </c>
      <c r="ES688" s="993"/>
      <c r="ET688" s="335"/>
      <c r="EU688" s="97" t="str">
        <f t="shared" si="1352"/>
        <v/>
      </c>
      <c r="EV688" s="334"/>
      <c r="EW688" s="335"/>
      <c r="EX688" s="335"/>
      <c r="EY688" s="97"/>
      <c r="EZ688" s="334"/>
      <c r="FA688" s="335"/>
      <c r="FB688" s="335"/>
      <c r="FC688" s="97"/>
      <c r="FD688" s="334"/>
      <c r="FE688" s="335"/>
      <c r="FF688" s="335"/>
      <c r="FG688" s="97"/>
      <c r="FH688" s="334"/>
      <c r="FI688" s="335"/>
      <c r="FJ688" s="335"/>
      <c r="FK688" s="97" t="str">
        <f t="shared" si="1353"/>
        <v/>
      </c>
      <c r="FL688" s="993"/>
      <c r="FM688" s="335"/>
      <c r="FN688" s="97" t="str">
        <f t="shared" si="1354"/>
        <v/>
      </c>
      <c r="FO688" s="334"/>
      <c r="FP688" s="335"/>
      <c r="FQ688" s="97"/>
      <c r="FR688" s="334"/>
      <c r="FS688" s="335"/>
      <c r="FT688" s="97"/>
      <c r="FU688" s="334"/>
      <c r="FV688" s="335"/>
      <c r="FW688" s="97"/>
      <c r="FX688" s="334"/>
      <c r="FY688" s="335"/>
      <c r="FZ688" s="97" t="str">
        <f t="shared" si="1355"/>
        <v/>
      </c>
      <c r="GA688" s="993"/>
      <c r="GB688" s="335"/>
      <c r="GC688" s="510" t="str">
        <f t="shared" si="1356"/>
        <v/>
      </c>
      <c r="GD688" s="336"/>
      <c r="GE688" s="337"/>
      <c r="GF688" s="337"/>
      <c r="GG688" s="337"/>
      <c r="GH688" s="337"/>
      <c r="GI688" s="510"/>
      <c r="GJ688" s="336"/>
      <c r="GK688" s="337"/>
      <c r="GL688" s="337"/>
      <c r="GM688" s="337"/>
      <c r="GN688" s="337"/>
      <c r="GO688" s="510"/>
      <c r="GP688" s="336"/>
      <c r="GQ688" s="337"/>
      <c r="GR688" s="337"/>
      <c r="GS688" s="337"/>
      <c r="GT688" s="337"/>
      <c r="GU688" s="510"/>
      <c r="GV688" s="336"/>
      <c r="GW688" s="337"/>
      <c r="GX688" s="337"/>
      <c r="GY688" s="337"/>
      <c r="GZ688" s="336"/>
      <c r="HA688" s="510" t="str">
        <f t="shared" si="1357"/>
        <v/>
      </c>
      <c r="HB688" s="994"/>
      <c r="HC688" s="337"/>
      <c r="HD688" s="510" t="str">
        <f t="shared" si="1358"/>
        <v/>
      </c>
      <c r="HE688" s="336"/>
      <c r="HF688" s="337"/>
      <c r="HG688" s="337"/>
      <c r="HH688" s="336"/>
      <c r="HI688" s="510"/>
      <c r="HJ688" s="336"/>
      <c r="HK688" s="337"/>
      <c r="HL688" s="337"/>
      <c r="HM688" s="336"/>
      <c r="HN688" s="510"/>
      <c r="HO688" s="336"/>
      <c r="HP688" s="337"/>
      <c r="HQ688" s="337"/>
      <c r="HR688" s="337"/>
      <c r="HS688" s="510"/>
      <c r="HT688" s="336"/>
      <c r="HU688" s="337"/>
      <c r="HV688" s="337"/>
      <c r="HW688" s="337"/>
      <c r="HX688" s="97" t="str">
        <f t="shared" si="1359"/>
        <v/>
      </c>
      <c r="HY688" s="994"/>
      <c r="HZ688" s="337"/>
      <c r="IA688" s="510" t="str">
        <f t="shared" si="1360"/>
        <v/>
      </c>
      <c r="IB688" s="336"/>
      <c r="IC688" s="337"/>
      <c r="ID688" s="337"/>
      <c r="IE688" s="510"/>
      <c r="IF688" s="336"/>
      <c r="IG688" s="337"/>
      <c r="IH688" s="337"/>
      <c r="II688" s="510"/>
      <c r="IJ688" s="336"/>
      <c r="IK688" s="337"/>
      <c r="IL688" s="337"/>
      <c r="IM688" s="510"/>
      <c r="IN688" s="336"/>
      <c r="IO688" s="337"/>
      <c r="IP688" s="337"/>
      <c r="IQ688" s="97" t="str">
        <f t="shared" si="1361"/>
        <v/>
      </c>
      <c r="IR688" s="994"/>
      <c r="IS688" s="337"/>
      <c r="IT688" s="337"/>
      <c r="IU688" s="337"/>
      <c r="IV688" s="510" t="str">
        <f t="shared" si="1362"/>
        <v/>
      </c>
      <c r="IW688" s="995"/>
    </row>
    <row r="689" spans="1:257" x14ac:dyDescent="0.25">
      <c r="A689" s="996"/>
      <c r="B689" s="507">
        <v>3</v>
      </c>
      <c r="C689" s="97" t="str">
        <f>IF(Proponentes!B680&gt;0,Proponentes!B680,"")</f>
        <v/>
      </c>
      <c r="D689" s="335"/>
      <c r="E689" s="335"/>
      <c r="F689" s="334"/>
      <c r="G689" s="335"/>
      <c r="H689" s="335"/>
      <c r="I689" s="335"/>
      <c r="J689" s="335"/>
      <c r="K689" s="335"/>
      <c r="L689" s="335"/>
      <c r="M689" s="334"/>
      <c r="N689" s="335"/>
      <c r="O689" s="335"/>
      <c r="P689" s="335"/>
      <c r="Q689" s="335"/>
      <c r="R689" s="335"/>
      <c r="S689" s="335"/>
      <c r="T689" s="334"/>
      <c r="U689" s="335"/>
      <c r="V689" s="335"/>
      <c r="W689" s="335"/>
      <c r="X689" s="335"/>
      <c r="Y689" s="335"/>
      <c r="Z689" s="335"/>
      <c r="AA689" s="334"/>
      <c r="AB689" s="335"/>
      <c r="AC689" s="335"/>
      <c r="AD689" s="335"/>
      <c r="AE689" s="335"/>
      <c r="AF689" s="335"/>
      <c r="AG689" s="97" t="str">
        <f t="shared" si="1363"/>
        <v/>
      </c>
      <c r="AH689" s="993"/>
      <c r="AI689" s="335"/>
      <c r="AJ689" s="335" t="str">
        <f t="shared" si="1364"/>
        <v/>
      </c>
      <c r="AK689" s="335"/>
      <c r="AL689" s="334"/>
      <c r="AM689" s="335"/>
      <c r="AN689" s="335"/>
      <c r="AO689" s="335"/>
      <c r="AP689" s="335"/>
      <c r="AQ689" s="335"/>
      <c r="AR689" s="335"/>
      <c r="AS689" s="334"/>
      <c r="AT689" s="335"/>
      <c r="AU689" s="335"/>
      <c r="AV689" s="335"/>
      <c r="AW689" s="335"/>
      <c r="AX689" s="335"/>
      <c r="AY689" s="335"/>
      <c r="AZ689" s="334"/>
      <c r="BA689" s="335"/>
      <c r="BB689" s="335"/>
      <c r="BC689" s="335"/>
      <c r="BD689" s="335"/>
      <c r="BE689" s="335"/>
      <c r="BF689" s="335"/>
      <c r="BG689" s="334"/>
      <c r="BH689" s="335"/>
      <c r="BI689" s="335"/>
      <c r="BJ689" s="335"/>
      <c r="BK689" s="335"/>
      <c r="BL689" s="97" t="str">
        <f t="shared" si="1337"/>
        <v/>
      </c>
      <c r="BM689" s="993"/>
      <c r="BN689" s="335" t="str">
        <f t="shared" si="1341"/>
        <v/>
      </c>
      <c r="BO689" s="334"/>
      <c r="BP689" s="335"/>
      <c r="BQ689" s="335"/>
      <c r="BR689" s="335"/>
      <c r="BS689" s="335" t="str">
        <f t="shared" si="1342"/>
        <v/>
      </c>
      <c r="BT689" s="334"/>
      <c r="BU689" s="335"/>
      <c r="BV689" s="335"/>
      <c r="BW689" s="335"/>
      <c r="BX689" s="335" t="str">
        <f t="shared" si="1343"/>
        <v/>
      </c>
      <c r="BY689" s="334"/>
      <c r="BZ689" s="335"/>
      <c r="CA689" s="335"/>
      <c r="CB689" s="335"/>
      <c r="CC689" s="335" t="str">
        <f t="shared" si="1344"/>
        <v/>
      </c>
      <c r="CD689" s="334"/>
      <c r="CE689" s="335"/>
      <c r="CF689" s="335"/>
      <c r="CG689" s="335"/>
      <c r="CH689" s="997"/>
      <c r="CI689" s="97" t="str">
        <f t="shared" si="1345"/>
        <v/>
      </c>
      <c r="CJ689" s="998"/>
      <c r="CK689" s="335"/>
      <c r="CL689" s="97" t="str">
        <f t="shared" si="1346"/>
        <v/>
      </c>
      <c r="CM689" s="334"/>
      <c r="CN689" s="335"/>
      <c r="CO689" s="335"/>
      <c r="CP689" s="335"/>
      <c r="CQ689" s="97"/>
      <c r="CR689" s="334"/>
      <c r="CS689" s="335"/>
      <c r="CT689" s="335"/>
      <c r="CU689" s="335"/>
      <c r="CV689" s="97"/>
      <c r="CW689" s="334"/>
      <c r="CX689" s="335"/>
      <c r="CY689" s="335"/>
      <c r="CZ689" s="335"/>
      <c r="DA689" s="97"/>
      <c r="DB689" s="334"/>
      <c r="DC689" s="335"/>
      <c r="DD689" s="335"/>
      <c r="DE689" s="335"/>
      <c r="DF689" s="97" t="str">
        <f t="shared" si="1347"/>
        <v/>
      </c>
      <c r="DG689" s="993"/>
      <c r="DH689" s="335"/>
      <c r="DI689" s="97" t="str">
        <f t="shared" si="1322"/>
        <v/>
      </c>
      <c r="DJ689" s="334"/>
      <c r="DK689" s="335"/>
      <c r="DL689" s="335"/>
      <c r="DM689" s="97"/>
      <c r="DN689" s="334"/>
      <c r="DO689" s="335"/>
      <c r="DP689" s="335"/>
      <c r="DQ689" s="97"/>
      <c r="DR689" s="334"/>
      <c r="DS689" s="335"/>
      <c r="DT689" s="335"/>
      <c r="DU689" s="97"/>
      <c r="DV689" s="334"/>
      <c r="DW689" s="335"/>
      <c r="DX689" s="335"/>
      <c r="DY689" s="97" t="str">
        <f t="shared" si="1349"/>
        <v/>
      </c>
      <c r="DZ689" s="998"/>
      <c r="EA689" s="335"/>
      <c r="EB689" s="97" t="str">
        <f t="shared" si="1350"/>
        <v/>
      </c>
      <c r="EC689" s="334"/>
      <c r="ED689" s="335"/>
      <c r="EE689" s="335"/>
      <c r="EF689" s="97"/>
      <c r="EG689" s="334"/>
      <c r="EH689" s="335"/>
      <c r="EI689" s="335"/>
      <c r="EJ689" s="97"/>
      <c r="EK689" s="334"/>
      <c r="EL689" s="335"/>
      <c r="EM689" s="335"/>
      <c r="EN689" s="97"/>
      <c r="EO689" s="334"/>
      <c r="EP689" s="335"/>
      <c r="EQ689" s="335"/>
      <c r="ER689" s="97" t="str">
        <f t="shared" si="1351"/>
        <v/>
      </c>
      <c r="ES689" s="993"/>
      <c r="ET689" s="335"/>
      <c r="EU689" s="97" t="str">
        <f t="shared" si="1352"/>
        <v/>
      </c>
      <c r="EV689" s="334"/>
      <c r="EW689" s="335"/>
      <c r="EX689" s="335"/>
      <c r="EY689" s="97"/>
      <c r="EZ689" s="334"/>
      <c r="FA689" s="335"/>
      <c r="FB689" s="335"/>
      <c r="FC689" s="97"/>
      <c r="FD689" s="334"/>
      <c r="FE689" s="335"/>
      <c r="FF689" s="335"/>
      <c r="FG689" s="97"/>
      <c r="FH689" s="334"/>
      <c r="FI689" s="335"/>
      <c r="FJ689" s="335"/>
      <c r="FK689" s="97" t="str">
        <f t="shared" si="1353"/>
        <v/>
      </c>
      <c r="FL689" s="993"/>
      <c r="FM689" s="335"/>
      <c r="FN689" s="97" t="str">
        <f t="shared" si="1354"/>
        <v/>
      </c>
      <c r="FO689" s="334"/>
      <c r="FP689" s="335"/>
      <c r="FQ689" s="97"/>
      <c r="FR689" s="334"/>
      <c r="FS689" s="335"/>
      <c r="FT689" s="97"/>
      <c r="FU689" s="334"/>
      <c r="FV689" s="335"/>
      <c r="FW689" s="97"/>
      <c r="FX689" s="334"/>
      <c r="FY689" s="335"/>
      <c r="FZ689" s="97" t="str">
        <f t="shared" si="1355"/>
        <v/>
      </c>
      <c r="GA689" s="993"/>
      <c r="GB689" s="335"/>
      <c r="GC689" s="510" t="str">
        <f t="shared" si="1356"/>
        <v/>
      </c>
      <c r="GD689" s="336"/>
      <c r="GE689" s="337"/>
      <c r="GF689" s="337"/>
      <c r="GG689" s="337"/>
      <c r="GH689" s="337"/>
      <c r="GI689" s="510"/>
      <c r="GJ689" s="336"/>
      <c r="GK689" s="337"/>
      <c r="GL689" s="337"/>
      <c r="GM689" s="337"/>
      <c r="GN689" s="337"/>
      <c r="GO689" s="510"/>
      <c r="GP689" s="336"/>
      <c r="GQ689" s="337"/>
      <c r="GR689" s="337"/>
      <c r="GS689" s="337"/>
      <c r="GT689" s="337"/>
      <c r="GU689" s="510"/>
      <c r="GV689" s="336"/>
      <c r="GW689" s="337"/>
      <c r="GX689" s="337"/>
      <c r="GY689" s="337"/>
      <c r="GZ689" s="336"/>
      <c r="HA689" s="510" t="str">
        <f t="shared" si="1357"/>
        <v/>
      </c>
      <c r="HB689" s="994"/>
      <c r="HC689" s="337"/>
      <c r="HD689" s="510" t="str">
        <f t="shared" si="1358"/>
        <v/>
      </c>
      <c r="HE689" s="336"/>
      <c r="HF689" s="337"/>
      <c r="HG689" s="337"/>
      <c r="HH689" s="336"/>
      <c r="HI689" s="510"/>
      <c r="HJ689" s="336"/>
      <c r="HK689" s="337"/>
      <c r="HL689" s="337"/>
      <c r="HM689" s="336"/>
      <c r="HN689" s="510"/>
      <c r="HO689" s="336"/>
      <c r="HP689" s="337"/>
      <c r="HQ689" s="337"/>
      <c r="HR689" s="337"/>
      <c r="HS689" s="510"/>
      <c r="HT689" s="336"/>
      <c r="HU689" s="337"/>
      <c r="HV689" s="337"/>
      <c r="HW689" s="337"/>
      <c r="HX689" s="97" t="str">
        <f t="shared" si="1359"/>
        <v/>
      </c>
      <c r="HY689" s="994"/>
      <c r="HZ689" s="337"/>
      <c r="IA689" s="510" t="str">
        <f t="shared" si="1360"/>
        <v/>
      </c>
      <c r="IB689" s="336"/>
      <c r="IC689" s="337"/>
      <c r="ID689" s="337"/>
      <c r="IE689" s="510"/>
      <c r="IF689" s="336"/>
      <c r="IG689" s="337"/>
      <c r="IH689" s="337"/>
      <c r="II689" s="510"/>
      <c r="IJ689" s="336"/>
      <c r="IK689" s="337"/>
      <c r="IL689" s="337"/>
      <c r="IM689" s="510"/>
      <c r="IN689" s="336"/>
      <c r="IO689" s="337"/>
      <c r="IP689" s="337"/>
      <c r="IQ689" s="97" t="str">
        <f t="shared" si="1361"/>
        <v/>
      </c>
      <c r="IR689" s="994"/>
      <c r="IS689" s="337"/>
      <c r="IT689" s="337"/>
      <c r="IU689" s="337"/>
      <c r="IV689" s="510" t="str">
        <f t="shared" si="1362"/>
        <v/>
      </c>
      <c r="IW689" s="995"/>
    </row>
    <row r="690" spans="1:257" x14ac:dyDescent="0.25">
      <c r="A690" s="996"/>
      <c r="B690" s="507">
        <v>4</v>
      </c>
      <c r="C690" s="97" t="str">
        <f>IF(Proponentes!B681&gt;0,Proponentes!B681,"")</f>
        <v/>
      </c>
      <c r="D690" s="335"/>
      <c r="E690" s="335"/>
      <c r="F690" s="334"/>
      <c r="G690" s="335"/>
      <c r="H690" s="335"/>
      <c r="I690" s="335"/>
      <c r="J690" s="335"/>
      <c r="K690" s="335"/>
      <c r="L690" s="335"/>
      <c r="M690" s="334"/>
      <c r="N690" s="335"/>
      <c r="O690" s="335"/>
      <c r="P690" s="335"/>
      <c r="Q690" s="335"/>
      <c r="R690" s="335"/>
      <c r="S690" s="335"/>
      <c r="T690" s="334"/>
      <c r="U690" s="335"/>
      <c r="V690" s="335"/>
      <c r="W690" s="335"/>
      <c r="X690" s="335"/>
      <c r="Y690" s="335"/>
      <c r="Z690" s="335"/>
      <c r="AA690" s="334"/>
      <c r="AB690" s="335"/>
      <c r="AC690" s="335"/>
      <c r="AD690" s="335"/>
      <c r="AE690" s="335"/>
      <c r="AF690" s="335"/>
      <c r="AG690" s="97" t="str">
        <f t="shared" si="1363"/>
        <v/>
      </c>
      <c r="AH690" s="993"/>
      <c r="AI690" s="335"/>
      <c r="AJ690" s="335" t="str">
        <f t="shared" si="1364"/>
        <v/>
      </c>
      <c r="AK690" s="335"/>
      <c r="AL690" s="334"/>
      <c r="AM690" s="335"/>
      <c r="AN690" s="335"/>
      <c r="AO690" s="335"/>
      <c r="AP690" s="335"/>
      <c r="AQ690" s="335"/>
      <c r="AR690" s="335"/>
      <c r="AS690" s="334"/>
      <c r="AT690" s="335"/>
      <c r="AU690" s="335"/>
      <c r="AV690" s="335"/>
      <c r="AW690" s="335"/>
      <c r="AX690" s="335"/>
      <c r="AY690" s="335"/>
      <c r="AZ690" s="334"/>
      <c r="BA690" s="335"/>
      <c r="BB690" s="335"/>
      <c r="BC690" s="335"/>
      <c r="BD690" s="335"/>
      <c r="BE690" s="335"/>
      <c r="BF690" s="335"/>
      <c r="BG690" s="334"/>
      <c r="BH690" s="335"/>
      <c r="BI690" s="335"/>
      <c r="BJ690" s="335"/>
      <c r="BK690" s="335"/>
      <c r="BL690" s="97" t="str">
        <f t="shared" si="1337"/>
        <v/>
      </c>
      <c r="BM690" s="993"/>
      <c r="BN690" s="335" t="str">
        <f t="shared" si="1341"/>
        <v/>
      </c>
      <c r="BO690" s="334"/>
      <c r="BP690" s="335"/>
      <c r="BQ690" s="335"/>
      <c r="BR690" s="335"/>
      <c r="BS690" s="335" t="str">
        <f t="shared" si="1342"/>
        <v/>
      </c>
      <c r="BT690" s="334"/>
      <c r="BU690" s="335"/>
      <c r="BV690" s="335"/>
      <c r="BW690" s="335"/>
      <c r="BX690" s="335" t="str">
        <f t="shared" si="1343"/>
        <v/>
      </c>
      <c r="BY690" s="334"/>
      <c r="BZ690" s="335"/>
      <c r="CA690" s="335"/>
      <c r="CB690" s="335"/>
      <c r="CC690" s="335" t="str">
        <f t="shared" si="1344"/>
        <v/>
      </c>
      <c r="CD690" s="334"/>
      <c r="CE690" s="335"/>
      <c r="CF690" s="335"/>
      <c r="CG690" s="335"/>
      <c r="CH690" s="997"/>
      <c r="CI690" s="97" t="str">
        <f t="shared" si="1345"/>
        <v/>
      </c>
      <c r="CJ690" s="998"/>
      <c r="CK690" s="335"/>
      <c r="CL690" s="97" t="str">
        <f t="shared" si="1346"/>
        <v/>
      </c>
      <c r="CM690" s="334"/>
      <c r="CN690" s="335"/>
      <c r="CO690" s="335"/>
      <c r="CP690" s="335"/>
      <c r="CQ690" s="97"/>
      <c r="CR690" s="334"/>
      <c r="CS690" s="335"/>
      <c r="CT690" s="335"/>
      <c r="CU690" s="335"/>
      <c r="CV690" s="97"/>
      <c r="CW690" s="334"/>
      <c r="CX690" s="335"/>
      <c r="CY690" s="335"/>
      <c r="CZ690" s="335"/>
      <c r="DA690" s="97"/>
      <c r="DB690" s="334"/>
      <c r="DC690" s="335"/>
      <c r="DD690" s="335"/>
      <c r="DE690" s="335"/>
      <c r="DF690" s="97" t="str">
        <f t="shared" si="1347"/>
        <v/>
      </c>
      <c r="DG690" s="993"/>
      <c r="DH690" s="335"/>
      <c r="DI690" s="97" t="str">
        <f t="shared" si="1322"/>
        <v/>
      </c>
      <c r="DJ690" s="334"/>
      <c r="DK690" s="335"/>
      <c r="DL690" s="335"/>
      <c r="DM690" s="97"/>
      <c r="DN690" s="334"/>
      <c r="DO690" s="335"/>
      <c r="DP690" s="335"/>
      <c r="DQ690" s="97"/>
      <c r="DR690" s="334"/>
      <c r="DS690" s="335"/>
      <c r="DT690" s="335"/>
      <c r="DU690" s="97"/>
      <c r="DV690" s="334"/>
      <c r="DW690" s="335"/>
      <c r="DX690" s="335"/>
      <c r="DY690" s="97" t="str">
        <f t="shared" si="1349"/>
        <v/>
      </c>
      <c r="DZ690" s="998"/>
      <c r="EA690" s="335"/>
      <c r="EB690" s="97" t="str">
        <f t="shared" si="1350"/>
        <v/>
      </c>
      <c r="EC690" s="334"/>
      <c r="ED690" s="335"/>
      <c r="EE690" s="335"/>
      <c r="EF690" s="97"/>
      <c r="EG690" s="334"/>
      <c r="EH690" s="335"/>
      <c r="EI690" s="335"/>
      <c r="EJ690" s="97"/>
      <c r="EK690" s="334"/>
      <c r="EL690" s="335"/>
      <c r="EM690" s="335"/>
      <c r="EN690" s="97"/>
      <c r="EO690" s="334"/>
      <c r="EP690" s="335"/>
      <c r="EQ690" s="335"/>
      <c r="ER690" s="97" t="str">
        <f t="shared" si="1351"/>
        <v/>
      </c>
      <c r="ES690" s="993"/>
      <c r="ET690" s="335"/>
      <c r="EU690" s="97" t="str">
        <f t="shared" si="1352"/>
        <v/>
      </c>
      <c r="EV690" s="334"/>
      <c r="EW690" s="335"/>
      <c r="EX690" s="335"/>
      <c r="EY690" s="97"/>
      <c r="EZ690" s="334"/>
      <c r="FA690" s="335"/>
      <c r="FB690" s="335"/>
      <c r="FC690" s="97"/>
      <c r="FD690" s="334"/>
      <c r="FE690" s="335"/>
      <c r="FF690" s="335"/>
      <c r="FG690" s="97"/>
      <c r="FH690" s="334"/>
      <c r="FI690" s="335"/>
      <c r="FJ690" s="335"/>
      <c r="FK690" s="97" t="str">
        <f t="shared" si="1353"/>
        <v/>
      </c>
      <c r="FL690" s="993"/>
      <c r="FM690" s="335"/>
      <c r="FN690" s="97" t="str">
        <f t="shared" si="1354"/>
        <v/>
      </c>
      <c r="FO690" s="334"/>
      <c r="FP690" s="335"/>
      <c r="FQ690" s="97"/>
      <c r="FR690" s="334"/>
      <c r="FS690" s="335"/>
      <c r="FT690" s="97"/>
      <c r="FU690" s="334"/>
      <c r="FV690" s="335"/>
      <c r="FW690" s="97"/>
      <c r="FX690" s="334"/>
      <c r="FY690" s="335"/>
      <c r="FZ690" s="97" t="str">
        <f t="shared" si="1355"/>
        <v/>
      </c>
      <c r="GA690" s="993"/>
      <c r="GB690" s="335"/>
      <c r="GC690" s="510" t="str">
        <f t="shared" si="1356"/>
        <v/>
      </c>
      <c r="GD690" s="336"/>
      <c r="GE690" s="337"/>
      <c r="GF690" s="337"/>
      <c r="GG690" s="337"/>
      <c r="GH690" s="337"/>
      <c r="GI690" s="510"/>
      <c r="GJ690" s="336"/>
      <c r="GK690" s="337"/>
      <c r="GL690" s="337"/>
      <c r="GM690" s="337"/>
      <c r="GN690" s="337"/>
      <c r="GO690" s="510"/>
      <c r="GP690" s="336"/>
      <c r="GQ690" s="337"/>
      <c r="GR690" s="337"/>
      <c r="GS690" s="337"/>
      <c r="GT690" s="337"/>
      <c r="GU690" s="510"/>
      <c r="GV690" s="336"/>
      <c r="GW690" s="337"/>
      <c r="GX690" s="337"/>
      <c r="GY690" s="337"/>
      <c r="GZ690" s="336"/>
      <c r="HA690" s="510" t="str">
        <f t="shared" si="1357"/>
        <v/>
      </c>
      <c r="HB690" s="994"/>
      <c r="HC690" s="337"/>
      <c r="HD690" s="510" t="str">
        <f t="shared" si="1358"/>
        <v/>
      </c>
      <c r="HE690" s="336"/>
      <c r="HF690" s="337"/>
      <c r="HG690" s="337"/>
      <c r="HH690" s="336"/>
      <c r="HI690" s="510"/>
      <c r="HJ690" s="336"/>
      <c r="HK690" s="337"/>
      <c r="HL690" s="337"/>
      <c r="HM690" s="336"/>
      <c r="HN690" s="510"/>
      <c r="HO690" s="336"/>
      <c r="HP690" s="337"/>
      <c r="HQ690" s="337"/>
      <c r="HR690" s="337"/>
      <c r="HS690" s="510"/>
      <c r="HT690" s="336"/>
      <c r="HU690" s="337"/>
      <c r="HV690" s="337"/>
      <c r="HW690" s="337"/>
      <c r="HX690" s="97" t="str">
        <f t="shared" si="1359"/>
        <v/>
      </c>
      <c r="HY690" s="994"/>
      <c r="HZ690" s="337"/>
      <c r="IA690" s="510" t="str">
        <f t="shared" si="1360"/>
        <v/>
      </c>
      <c r="IB690" s="336"/>
      <c r="IC690" s="337"/>
      <c r="ID690" s="337"/>
      <c r="IE690" s="510"/>
      <c r="IF690" s="336"/>
      <c r="IG690" s="337"/>
      <c r="IH690" s="337"/>
      <c r="II690" s="510"/>
      <c r="IJ690" s="336"/>
      <c r="IK690" s="337"/>
      <c r="IL690" s="337"/>
      <c r="IM690" s="510"/>
      <c r="IN690" s="336"/>
      <c r="IO690" s="337"/>
      <c r="IP690" s="337"/>
      <c r="IQ690" s="97" t="str">
        <f t="shared" si="1361"/>
        <v/>
      </c>
      <c r="IR690" s="994"/>
      <c r="IS690" s="337"/>
      <c r="IT690" s="337"/>
      <c r="IU690" s="337"/>
      <c r="IV690" s="510" t="str">
        <f t="shared" si="1362"/>
        <v/>
      </c>
      <c r="IW690" s="995"/>
    </row>
    <row r="691" spans="1:257" x14ac:dyDescent="0.25">
      <c r="A691" s="996"/>
      <c r="B691" s="507">
        <v>5</v>
      </c>
      <c r="C691" s="97" t="str">
        <f>IF(Proponentes!B682&gt;0,Proponentes!B682,"")</f>
        <v/>
      </c>
      <c r="D691" s="335"/>
      <c r="E691" s="335"/>
      <c r="F691" s="334"/>
      <c r="G691" s="335"/>
      <c r="H691" s="335"/>
      <c r="I691" s="335"/>
      <c r="J691" s="335"/>
      <c r="K691" s="335"/>
      <c r="L691" s="335"/>
      <c r="M691" s="334"/>
      <c r="N691" s="335"/>
      <c r="O691" s="335"/>
      <c r="P691" s="335"/>
      <c r="Q691" s="335"/>
      <c r="R691" s="335"/>
      <c r="S691" s="335"/>
      <c r="T691" s="334"/>
      <c r="U691" s="335"/>
      <c r="V691" s="335"/>
      <c r="W691" s="335"/>
      <c r="X691" s="335"/>
      <c r="Y691" s="335"/>
      <c r="Z691" s="335"/>
      <c r="AA691" s="334"/>
      <c r="AB691" s="335"/>
      <c r="AC691" s="335"/>
      <c r="AD691" s="335"/>
      <c r="AE691" s="335"/>
      <c r="AF691" s="335"/>
      <c r="AG691" s="97" t="str">
        <f t="shared" si="1363"/>
        <v/>
      </c>
      <c r="AH691" s="993"/>
      <c r="AI691" s="335"/>
      <c r="AJ691" s="335" t="str">
        <f t="shared" si="1364"/>
        <v/>
      </c>
      <c r="AK691" s="335"/>
      <c r="AL691" s="334"/>
      <c r="AM691" s="335"/>
      <c r="AN691" s="335"/>
      <c r="AO691" s="335"/>
      <c r="AP691" s="335"/>
      <c r="AQ691" s="335"/>
      <c r="AR691" s="335"/>
      <c r="AS691" s="334"/>
      <c r="AT691" s="335"/>
      <c r="AU691" s="335"/>
      <c r="AV691" s="335"/>
      <c r="AW691" s="335"/>
      <c r="AX691" s="335"/>
      <c r="AY691" s="335"/>
      <c r="AZ691" s="334"/>
      <c r="BA691" s="335"/>
      <c r="BB691" s="335"/>
      <c r="BC691" s="335"/>
      <c r="BD691" s="335"/>
      <c r="BE691" s="335"/>
      <c r="BF691" s="335"/>
      <c r="BG691" s="334"/>
      <c r="BH691" s="335"/>
      <c r="BI691" s="335"/>
      <c r="BJ691" s="335"/>
      <c r="BK691" s="335"/>
      <c r="BL691" s="97" t="str">
        <f t="shared" si="1337"/>
        <v/>
      </c>
      <c r="BM691" s="993"/>
      <c r="BN691" s="335" t="str">
        <f t="shared" si="1341"/>
        <v/>
      </c>
      <c r="BO691" s="334"/>
      <c r="BP691" s="335"/>
      <c r="BQ691" s="335"/>
      <c r="BR691" s="335"/>
      <c r="BS691" s="335" t="str">
        <f t="shared" si="1342"/>
        <v/>
      </c>
      <c r="BT691" s="334"/>
      <c r="BU691" s="335"/>
      <c r="BV691" s="335"/>
      <c r="BW691" s="335"/>
      <c r="BX691" s="335" t="str">
        <f t="shared" si="1343"/>
        <v/>
      </c>
      <c r="BY691" s="334"/>
      <c r="BZ691" s="335"/>
      <c r="CA691" s="335"/>
      <c r="CB691" s="335"/>
      <c r="CC691" s="335" t="str">
        <f t="shared" si="1344"/>
        <v/>
      </c>
      <c r="CD691" s="334"/>
      <c r="CE691" s="335"/>
      <c r="CF691" s="335"/>
      <c r="CG691" s="335"/>
      <c r="CH691" s="997"/>
      <c r="CI691" s="97" t="str">
        <f t="shared" si="1345"/>
        <v/>
      </c>
      <c r="CJ691" s="998"/>
      <c r="CK691" s="335"/>
      <c r="CL691" s="97" t="str">
        <f t="shared" si="1346"/>
        <v/>
      </c>
      <c r="CM691" s="334"/>
      <c r="CN691" s="335"/>
      <c r="CO691" s="335"/>
      <c r="CP691" s="335"/>
      <c r="CQ691" s="97"/>
      <c r="CR691" s="334"/>
      <c r="CS691" s="335"/>
      <c r="CT691" s="335"/>
      <c r="CU691" s="335"/>
      <c r="CV691" s="97"/>
      <c r="CW691" s="334"/>
      <c r="CX691" s="335"/>
      <c r="CY691" s="335"/>
      <c r="CZ691" s="335"/>
      <c r="DA691" s="97"/>
      <c r="DB691" s="334"/>
      <c r="DC691" s="335"/>
      <c r="DD691" s="335"/>
      <c r="DE691" s="335"/>
      <c r="DF691" s="97" t="str">
        <f t="shared" si="1347"/>
        <v/>
      </c>
      <c r="DG691" s="993"/>
      <c r="DH691" s="335"/>
      <c r="DI691" s="97" t="str">
        <f t="shared" si="1322"/>
        <v/>
      </c>
      <c r="DJ691" s="334"/>
      <c r="DK691" s="335"/>
      <c r="DL691" s="335"/>
      <c r="DM691" s="97"/>
      <c r="DN691" s="334"/>
      <c r="DO691" s="335"/>
      <c r="DP691" s="335"/>
      <c r="DQ691" s="97"/>
      <c r="DR691" s="334"/>
      <c r="DS691" s="335"/>
      <c r="DT691" s="335"/>
      <c r="DU691" s="97"/>
      <c r="DV691" s="334"/>
      <c r="DW691" s="335"/>
      <c r="DX691" s="335"/>
      <c r="DY691" s="97" t="str">
        <f t="shared" si="1349"/>
        <v/>
      </c>
      <c r="DZ691" s="998"/>
      <c r="EA691" s="335"/>
      <c r="EB691" s="97" t="str">
        <f t="shared" si="1350"/>
        <v/>
      </c>
      <c r="EC691" s="334"/>
      <c r="ED691" s="335"/>
      <c r="EE691" s="335"/>
      <c r="EF691" s="97"/>
      <c r="EG691" s="334"/>
      <c r="EH691" s="335"/>
      <c r="EI691" s="335"/>
      <c r="EJ691" s="97"/>
      <c r="EK691" s="334"/>
      <c r="EL691" s="335"/>
      <c r="EM691" s="335"/>
      <c r="EN691" s="97"/>
      <c r="EO691" s="334"/>
      <c r="EP691" s="335"/>
      <c r="EQ691" s="335"/>
      <c r="ER691" s="97" t="str">
        <f t="shared" si="1351"/>
        <v/>
      </c>
      <c r="ES691" s="993"/>
      <c r="ET691" s="335"/>
      <c r="EU691" s="97" t="str">
        <f t="shared" si="1352"/>
        <v/>
      </c>
      <c r="EV691" s="334"/>
      <c r="EW691" s="335"/>
      <c r="EX691" s="335"/>
      <c r="EY691" s="97"/>
      <c r="EZ691" s="334"/>
      <c r="FA691" s="335"/>
      <c r="FB691" s="335"/>
      <c r="FC691" s="97"/>
      <c r="FD691" s="334"/>
      <c r="FE691" s="335"/>
      <c r="FF691" s="335"/>
      <c r="FG691" s="97"/>
      <c r="FH691" s="334"/>
      <c r="FI691" s="335"/>
      <c r="FJ691" s="335"/>
      <c r="FK691" s="97" t="str">
        <f t="shared" si="1353"/>
        <v/>
      </c>
      <c r="FL691" s="993"/>
      <c r="FM691" s="335"/>
      <c r="FN691" s="97" t="str">
        <f t="shared" si="1354"/>
        <v/>
      </c>
      <c r="FO691" s="334"/>
      <c r="FP691" s="335"/>
      <c r="FQ691" s="97"/>
      <c r="FR691" s="334"/>
      <c r="FS691" s="335"/>
      <c r="FT691" s="97"/>
      <c r="FU691" s="334"/>
      <c r="FV691" s="335"/>
      <c r="FW691" s="97"/>
      <c r="FX691" s="334"/>
      <c r="FY691" s="335"/>
      <c r="FZ691" s="97" t="str">
        <f t="shared" si="1355"/>
        <v/>
      </c>
      <c r="GA691" s="993"/>
      <c r="GB691" s="335"/>
      <c r="GC691" s="510" t="str">
        <f t="shared" si="1356"/>
        <v/>
      </c>
      <c r="GD691" s="336"/>
      <c r="GE691" s="337"/>
      <c r="GF691" s="337"/>
      <c r="GG691" s="337"/>
      <c r="GH691" s="337"/>
      <c r="GI691" s="510"/>
      <c r="GJ691" s="336"/>
      <c r="GK691" s="337"/>
      <c r="GL691" s="337"/>
      <c r="GM691" s="337"/>
      <c r="GN691" s="337"/>
      <c r="GO691" s="510"/>
      <c r="GP691" s="336"/>
      <c r="GQ691" s="337"/>
      <c r="GR691" s="337"/>
      <c r="GS691" s="337"/>
      <c r="GT691" s="337"/>
      <c r="GU691" s="510"/>
      <c r="GV691" s="336"/>
      <c r="GW691" s="337"/>
      <c r="GX691" s="337"/>
      <c r="GY691" s="337"/>
      <c r="GZ691" s="336"/>
      <c r="HA691" s="510" t="str">
        <f t="shared" si="1357"/>
        <v/>
      </c>
      <c r="HB691" s="994"/>
      <c r="HC691" s="337"/>
      <c r="HD691" s="510" t="str">
        <f t="shared" si="1358"/>
        <v/>
      </c>
      <c r="HE691" s="336"/>
      <c r="HF691" s="337"/>
      <c r="HG691" s="337"/>
      <c r="HH691" s="336"/>
      <c r="HI691" s="510"/>
      <c r="HJ691" s="336"/>
      <c r="HK691" s="337"/>
      <c r="HL691" s="337"/>
      <c r="HM691" s="336"/>
      <c r="HN691" s="510"/>
      <c r="HO691" s="336"/>
      <c r="HP691" s="337"/>
      <c r="HQ691" s="337"/>
      <c r="HR691" s="337"/>
      <c r="HS691" s="510"/>
      <c r="HT691" s="336"/>
      <c r="HU691" s="337"/>
      <c r="HV691" s="337"/>
      <c r="HW691" s="337"/>
      <c r="HX691" s="97" t="str">
        <f t="shared" si="1359"/>
        <v/>
      </c>
      <c r="HY691" s="994"/>
      <c r="HZ691" s="337"/>
      <c r="IA691" s="510" t="str">
        <f t="shared" si="1360"/>
        <v/>
      </c>
      <c r="IB691" s="336"/>
      <c r="IC691" s="337"/>
      <c r="ID691" s="337"/>
      <c r="IE691" s="510"/>
      <c r="IF691" s="336"/>
      <c r="IG691" s="337"/>
      <c r="IH691" s="337"/>
      <c r="II691" s="510"/>
      <c r="IJ691" s="336"/>
      <c r="IK691" s="337"/>
      <c r="IL691" s="337"/>
      <c r="IM691" s="510"/>
      <c r="IN691" s="336"/>
      <c r="IO691" s="337"/>
      <c r="IP691" s="337"/>
      <c r="IQ691" s="97" t="str">
        <f t="shared" si="1361"/>
        <v/>
      </c>
      <c r="IR691" s="994"/>
      <c r="IS691" s="337"/>
      <c r="IT691" s="337"/>
      <c r="IU691" s="337"/>
      <c r="IV691" s="510" t="str">
        <f t="shared" si="1362"/>
        <v/>
      </c>
      <c r="IW691" s="995"/>
    </row>
    <row r="692" spans="1:257" x14ac:dyDescent="0.25">
      <c r="A692" s="996"/>
      <c r="B692" s="507">
        <v>6</v>
      </c>
      <c r="C692" s="97" t="str">
        <f>IF(Proponentes!B683&gt;0,Proponentes!B683,"")</f>
        <v/>
      </c>
      <c r="D692" s="335"/>
      <c r="E692" s="335"/>
      <c r="F692" s="334"/>
      <c r="G692" s="335"/>
      <c r="H692" s="335"/>
      <c r="I692" s="335"/>
      <c r="J692" s="335"/>
      <c r="K692" s="335"/>
      <c r="L692" s="335"/>
      <c r="M692" s="334"/>
      <c r="N692" s="335"/>
      <c r="O692" s="335"/>
      <c r="P692" s="335"/>
      <c r="Q692" s="335"/>
      <c r="R692" s="335"/>
      <c r="S692" s="335"/>
      <c r="T692" s="334"/>
      <c r="U692" s="335"/>
      <c r="V692" s="335"/>
      <c r="W692" s="335"/>
      <c r="X692" s="335"/>
      <c r="Y692" s="335"/>
      <c r="Z692" s="335"/>
      <c r="AA692" s="334"/>
      <c r="AB692" s="335"/>
      <c r="AC692" s="335"/>
      <c r="AD692" s="335"/>
      <c r="AE692" s="335"/>
      <c r="AF692" s="335"/>
      <c r="AG692" s="97" t="str">
        <f t="shared" si="1363"/>
        <v/>
      </c>
      <c r="AH692" s="993"/>
      <c r="AI692" s="335"/>
      <c r="AJ692" s="335" t="str">
        <f t="shared" si="1364"/>
        <v/>
      </c>
      <c r="AK692" s="335"/>
      <c r="AL692" s="334"/>
      <c r="AM692" s="335"/>
      <c r="AN692" s="335"/>
      <c r="AO692" s="335"/>
      <c r="AP692" s="335"/>
      <c r="AQ692" s="335"/>
      <c r="AR692" s="335"/>
      <c r="AS692" s="334"/>
      <c r="AT692" s="335"/>
      <c r="AU692" s="335"/>
      <c r="AV692" s="335"/>
      <c r="AW692" s="335"/>
      <c r="AX692" s="335"/>
      <c r="AY692" s="335"/>
      <c r="AZ692" s="334"/>
      <c r="BA692" s="335"/>
      <c r="BB692" s="335"/>
      <c r="BC692" s="335"/>
      <c r="BD692" s="335"/>
      <c r="BE692" s="335"/>
      <c r="BF692" s="335"/>
      <c r="BG692" s="334"/>
      <c r="BH692" s="335"/>
      <c r="BI692" s="335"/>
      <c r="BJ692" s="335"/>
      <c r="BK692" s="335"/>
      <c r="BL692" s="97" t="str">
        <f t="shared" si="1337"/>
        <v/>
      </c>
      <c r="BM692" s="993"/>
      <c r="BN692" s="335" t="str">
        <f t="shared" si="1341"/>
        <v/>
      </c>
      <c r="BO692" s="334"/>
      <c r="BP692" s="335"/>
      <c r="BQ692" s="335"/>
      <c r="BR692" s="335"/>
      <c r="BS692" s="335" t="str">
        <f t="shared" si="1342"/>
        <v/>
      </c>
      <c r="BT692" s="334"/>
      <c r="BU692" s="335"/>
      <c r="BV692" s="335"/>
      <c r="BW692" s="335"/>
      <c r="BX692" s="335" t="str">
        <f t="shared" si="1343"/>
        <v/>
      </c>
      <c r="BY692" s="334"/>
      <c r="BZ692" s="335"/>
      <c r="CA692" s="335"/>
      <c r="CB692" s="335"/>
      <c r="CC692" s="335" t="str">
        <f t="shared" si="1344"/>
        <v/>
      </c>
      <c r="CD692" s="334"/>
      <c r="CE692" s="335"/>
      <c r="CF692" s="335"/>
      <c r="CG692" s="335"/>
      <c r="CH692" s="997"/>
      <c r="CI692" s="97" t="str">
        <f t="shared" si="1345"/>
        <v/>
      </c>
      <c r="CJ692" s="998"/>
      <c r="CK692" s="335"/>
      <c r="CL692" s="97" t="str">
        <f t="shared" si="1346"/>
        <v/>
      </c>
      <c r="CM692" s="334"/>
      <c r="CN692" s="335"/>
      <c r="CO692" s="335"/>
      <c r="CP692" s="335"/>
      <c r="CQ692" s="97"/>
      <c r="CR692" s="334"/>
      <c r="CS692" s="335"/>
      <c r="CT692" s="335"/>
      <c r="CU692" s="335"/>
      <c r="CV692" s="97"/>
      <c r="CW692" s="334"/>
      <c r="CX692" s="335"/>
      <c r="CY692" s="335"/>
      <c r="CZ692" s="335"/>
      <c r="DA692" s="97"/>
      <c r="DB692" s="334"/>
      <c r="DC692" s="335"/>
      <c r="DD692" s="335"/>
      <c r="DE692" s="335"/>
      <c r="DF692" s="97" t="str">
        <f t="shared" si="1347"/>
        <v/>
      </c>
      <c r="DG692" s="993"/>
      <c r="DH692" s="335"/>
      <c r="DI692" s="97" t="str">
        <f t="shared" si="1322"/>
        <v/>
      </c>
      <c r="DJ692" s="334"/>
      <c r="DK692" s="335"/>
      <c r="DL692" s="335"/>
      <c r="DM692" s="97"/>
      <c r="DN692" s="334"/>
      <c r="DO692" s="335"/>
      <c r="DP692" s="335"/>
      <c r="DQ692" s="97"/>
      <c r="DR692" s="334"/>
      <c r="DS692" s="335"/>
      <c r="DT692" s="335"/>
      <c r="DU692" s="97"/>
      <c r="DV692" s="334"/>
      <c r="DW692" s="335"/>
      <c r="DX692" s="335"/>
      <c r="DY692" s="97" t="str">
        <f t="shared" si="1349"/>
        <v/>
      </c>
      <c r="DZ692" s="998"/>
      <c r="EA692" s="335"/>
      <c r="EB692" s="97" t="str">
        <f t="shared" si="1350"/>
        <v/>
      </c>
      <c r="EC692" s="334"/>
      <c r="ED692" s="335"/>
      <c r="EE692" s="335"/>
      <c r="EF692" s="97"/>
      <c r="EG692" s="334"/>
      <c r="EH692" s="335"/>
      <c r="EI692" s="335"/>
      <c r="EJ692" s="97"/>
      <c r="EK692" s="334"/>
      <c r="EL692" s="335"/>
      <c r="EM692" s="335"/>
      <c r="EN692" s="97"/>
      <c r="EO692" s="334"/>
      <c r="EP692" s="335"/>
      <c r="EQ692" s="335"/>
      <c r="ER692" s="97" t="str">
        <f t="shared" si="1351"/>
        <v/>
      </c>
      <c r="ES692" s="993"/>
      <c r="ET692" s="335"/>
      <c r="EU692" s="97" t="str">
        <f t="shared" si="1352"/>
        <v/>
      </c>
      <c r="EV692" s="334"/>
      <c r="EW692" s="335"/>
      <c r="EX692" s="335"/>
      <c r="EY692" s="97"/>
      <c r="EZ692" s="334"/>
      <c r="FA692" s="335"/>
      <c r="FB692" s="335"/>
      <c r="FC692" s="97"/>
      <c r="FD692" s="334"/>
      <c r="FE692" s="335"/>
      <c r="FF692" s="335"/>
      <c r="FG692" s="97"/>
      <c r="FH692" s="334"/>
      <c r="FI692" s="335"/>
      <c r="FJ692" s="335"/>
      <c r="FK692" s="97" t="str">
        <f t="shared" si="1353"/>
        <v/>
      </c>
      <c r="FL692" s="993"/>
      <c r="FM692" s="335"/>
      <c r="FN692" s="97" t="str">
        <f t="shared" si="1354"/>
        <v/>
      </c>
      <c r="FO692" s="334"/>
      <c r="FP692" s="335"/>
      <c r="FQ692" s="97"/>
      <c r="FR692" s="334"/>
      <c r="FS692" s="335"/>
      <c r="FT692" s="97"/>
      <c r="FU692" s="334"/>
      <c r="FV692" s="335"/>
      <c r="FW692" s="97"/>
      <c r="FX692" s="334"/>
      <c r="FY692" s="335"/>
      <c r="FZ692" s="97" t="str">
        <f t="shared" si="1355"/>
        <v/>
      </c>
      <c r="GA692" s="993"/>
      <c r="GB692" s="335"/>
      <c r="GC692" s="510" t="str">
        <f t="shared" si="1356"/>
        <v/>
      </c>
      <c r="GD692" s="336"/>
      <c r="GE692" s="337"/>
      <c r="GF692" s="337"/>
      <c r="GG692" s="337"/>
      <c r="GH692" s="337"/>
      <c r="GI692" s="510"/>
      <c r="GJ692" s="336"/>
      <c r="GK692" s="337"/>
      <c r="GL692" s="337"/>
      <c r="GM692" s="337"/>
      <c r="GN692" s="337"/>
      <c r="GO692" s="510"/>
      <c r="GP692" s="336"/>
      <c r="GQ692" s="337"/>
      <c r="GR692" s="337"/>
      <c r="GS692" s="337"/>
      <c r="GT692" s="337"/>
      <c r="GU692" s="510"/>
      <c r="GV692" s="336"/>
      <c r="GW692" s="337"/>
      <c r="GX692" s="337"/>
      <c r="GY692" s="337"/>
      <c r="GZ692" s="336"/>
      <c r="HA692" s="510" t="str">
        <f t="shared" si="1357"/>
        <v/>
      </c>
      <c r="HB692" s="994"/>
      <c r="HC692" s="337"/>
      <c r="HD692" s="510" t="str">
        <f t="shared" si="1358"/>
        <v/>
      </c>
      <c r="HE692" s="336"/>
      <c r="HF692" s="337"/>
      <c r="HG692" s="337"/>
      <c r="HH692" s="336"/>
      <c r="HI692" s="510"/>
      <c r="HJ692" s="336"/>
      <c r="HK692" s="337"/>
      <c r="HL692" s="337"/>
      <c r="HM692" s="336"/>
      <c r="HN692" s="510"/>
      <c r="HO692" s="336"/>
      <c r="HP692" s="337"/>
      <c r="HQ692" s="337"/>
      <c r="HR692" s="337"/>
      <c r="HS692" s="510"/>
      <c r="HT692" s="336"/>
      <c r="HU692" s="337"/>
      <c r="HV692" s="337"/>
      <c r="HW692" s="337"/>
      <c r="HX692" s="97" t="str">
        <f t="shared" si="1359"/>
        <v/>
      </c>
      <c r="HY692" s="994"/>
      <c r="HZ692" s="337"/>
      <c r="IA692" s="510" t="str">
        <f t="shared" si="1360"/>
        <v/>
      </c>
      <c r="IB692" s="336"/>
      <c r="IC692" s="337"/>
      <c r="ID692" s="337"/>
      <c r="IE692" s="510"/>
      <c r="IF692" s="336"/>
      <c r="IG692" s="337"/>
      <c r="IH692" s="337"/>
      <c r="II692" s="510"/>
      <c r="IJ692" s="336"/>
      <c r="IK692" s="337"/>
      <c r="IL692" s="337"/>
      <c r="IM692" s="510"/>
      <c r="IN692" s="336"/>
      <c r="IO692" s="337"/>
      <c r="IP692" s="337"/>
      <c r="IQ692" s="97" t="str">
        <f t="shared" si="1361"/>
        <v/>
      </c>
      <c r="IR692" s="994"/>
      <c r="IS692" s="337"/>
      <c r="IT692" s="337"/>
      <c r="IU692" s="337"/>
      <c r="IV692" s="510" t="str">
        <f t="shared" si="1362"/>
        <v/>
      </c>
      <c r="IW692" s="995"/>
    </row>
    <row r="693" spans="1:257" x14ac:dyDescent="0.25">
      <c r="A693" s="996"/>
      <c r="B693" s="507">
        <v>7</v>
      </c>
      <c r="C693" s="97" t="str">
        <f>IF(Proponentes!B684&gt;0,Proponentes!B684,"")</f>
        <v/>
      </c>
      <c r="D693" s="335"/>
      <c r="E693" s="335"/>
      <c r="F693" s="334"/>
      <c r="G693" s="335"/>
      <c r="H693" s="335"/>
      <c r="I693" s="335"/>
      <c r="J693" s="335"/>
      <c r="K693" s="335"/>
      <c r="L693" s="335"/>
      <c r="M693" s="334"/>
      <c r="N693" s="335"/>
      <c r="O693" s="335"/>
      <c r="P693" s="335"/>
      <c r="Q693" s="335"/>
      <c r="R693" s="335"/>
      <c r="S693" s="335"/>
      <c r="T693" s="334"/>
      <c r="U693" s="335"/>
      <c r="V693" s="335"/>
      <c r="W693" s="335"/>
      <c r="X693" s="335"/>
      <c r="Y693" s="335"/>
      <c r="Z693" s="335"/>
      <c r="AA693" s="334"/>
      <c r="AB693" s="335"/>
      <c r="AC693" s="335"/>
      <c r="AD693" s="335"/>
      <c r="AE693" s="335"/>
      <c r="AF693" s="335"/>
      <c r="AG693" s="97" t="str">
        <f t="shared" si="1363"/>
        <v/>
      </c>
      <c r="AH693" s="993"/>
      <c r="AI693" s="335"/>
      <c r="AJ693" s="335" t="str">
        <f t="shared" si="1364"/>
        <v/>
      </c>
      <c r="AK693" s="335"/>
      <c r="AL693" s="334"/>
      <c r="AM693" s="335"/>
      <c r="AN693" s="335"/>
      <c r="AO693" s="335"/>
      <c r="AP693" s="335"/>
      <c r="AQ693" s="335"/>
      <c r="AR693" s="335"/>
      <c r="AS693" s="334"/>
      <c r="AT693" s="335"/>
      <c r="AU693" s="335"/>
      <c r="AV693" s="335"/>
      <c r="AW693" s="335"/>
      <c r="AX693" s="335"/>
      <c r="AY693" s="335"/>
      <c r="AZ693" s="334"/>
      <c r="BA693" s="335"/>
      <c r="BB693" s="335"/>
      <c r="BC693" s="335"/>
      <c r="BD693" s="335"/>
      <c r="BE693" s="335"/>
      <c r="BF693" s="335"/>
      <c r="BG693" s="334"/>
      <c r="BH693" s="335"/>
      <c r="BI693" s="335"/>
      <c r="BJ693" s="335"/>
      <c r="BK693" s="335"/>
      <c r="BL693" s="97" t="str">
        <f t="shared" si="1337"/>
        <v/>
      </c>
      <c r="BM693" s="993"/>
      <c r="BN693" s="335" t="str">
        <f t="shared" si="1341"/>
        <v/>
      </c>
      <c r="BO693" s="334"/>
      <c r="BP693" s="335"/>
      <c r="BQ693" s="335"/>
      <c r="BR693" s="335"/>
      <c r="BS693" s="335" t="str">
        <f t="shared" si="1342"/>
        <v/>
      </c>
      <c r="BT693" s="334"/>
      <c r="BU693" s="335"/>
      <c r="BV693" s="335"/>
      <c r="BW693" s="335"/>
      <c r="BX693" s="335" t="str">
        <f t="shared" si="1343"/>
        <v/>
      </c>
      <c r="BY693" s="334"/>
      <c r="BZ693" s="335"/>
      <c r="CA693" s="335"/>
      <c r="CB693" s="335"/>
      <c r="CC693" s="335" t="str">
        <f t="shared" si="1344"/>
        <v/>
      </c>
      <c r="CD693" s="334"/>
      <c r="CE693" s="335"/>
      <c r="CF693" s="335"/>
      <c r="CG693" s="335"/>
      <c r="CH693" s="997"/>
      <c r="CI693" s="97" t="str">
        <f t="shared" si="1345"/>
        <v/>
      </c>
      <c r="CJ693" s="998"/>
      <c r="CK693" s="335"/>
      <c r="CL693" s="97" t="str">
        <f t="shared" si="1346"/>
        <v/>
      </c>
      <c r="CM693" s="334"/>
      <c r="CN693" s="335"/>
      <c r="CO693" s="335"/>
      <c r="CP693" s="335"/>
      <c r="CQ693" s="97"/>
      <c r="CR693" s="334"/>
      <c r="CS693" s="335"/>
      <c r="CT693" s="335"/>
      <c r="CU693" s="335"/>
      <c r="CV693" s="97"/>
      <c r="CW693" s="334"/>
      <c r="CX693" s="335"/>
      <c r="CY693" s="335"/>
      <c r="CZ693" s="335"/>
      <c r="DA693" s="97"/>
      <c r="DB693" s="334"/>
      <c r="DC693" s="335"/>
      <c r="DD693" s="335"/>
      <c r="DE693" s="335"/>
      <c r="DF693" s="97" t="str">
        <f t="shared" si="1347"/>
        <v/>
      </c>
      <c r="DG693" s="993"/>
      <c r="DH693" s="335"/>
      <c r="DI693" s="97" t="str">
        <f t="shared" si="1322"/>
        <v/>
      </c>
      <c r="DJ693" s="334"/>
      <c r="DK693" s="335"/>
      <c r="DL693" s="335"/>
      <c r="DM693" s="97"/>
      <c r="DN693" s="334"/>
      <c r="DO693" s="335"/>
      <c r="DP693" s="335"/>
      <c r="DQ693" s="97"/>
      <c r="DR693" s="334"/>
      <c r="DS693" s="335"/>
      <c r="DT693" s="335"/>
      <c r="DU693" s="97"/>
      <c r="DV693" s="334"/>
      <c r="DW693" s="335"/>
      <c r="DX693" s="335"/>
      <c r="DY693" s="97" t="str">
        <f t="shared" si="1349"/>
        <v/>
      </c>
      <c r="DZ693" s="998"/>
      <c r="EA693" s="335"/>
      <c r="EB693" s="97" t="str">
        <f t="shared" si="1350"/>
        <v/>
      </c>
      <c r="EC693" s="334"/>
      <c r="ED693" s="335"/>
      <c r="EE693" s="335"/>
      <c r="EF693" s="97"/>
      <c r="EG693" s="334"/>
      <c r="EH693" s="335"/>
      <c r="EI693" s="335"/>
      <c r="EJ693" s="97"/>
      <c r="EK693" s="334"/>
      <c r="EL693" s="335"/>
      <c r="EM693" s="335"/>
      <c r="EN693" s="97"/>
      <c r="EO693" s="334"/>
      <c r="EP693" s="335"/>
      <c r="EQ693" s="335"/>
      <c r="ER693" s="97" t="str">
        <f t="shared" si="1351"/>
        <v/>
      </c>
      <c r="ES693" s="993"/>
      <c r="ET693" s="335"/>
      <c r="EU693" s="97" t="str">
        <f t="shared" si="1352"/>
        <v/>
      </c>
      <c r="EV693" s="334"/>
      <c r="EW693" s="335"/>
      <c r="EX693" s="335"/>
      <c r="EY693" s="97"/>
      <c r="EZ693" s="334"/>
      <c r="FA693" s="335"/>
      <c r="FB693" s="335"/>
      <c r="FC693" s="97"/>
      <c r="FD693" s="334"/>
      <c r="FE693" s="335"/>
      <c r="FF693" s="335"/>
      <c r="FG693" s="97"/>
      <c r="FH693" s="334"/>
      <c r="FI693" s="335"/>
      <c r="FJ693" s="335"/>
      <c r="FK693" s="97" t="str">
        <f t="shared" si="1353"/>
        <v/>
      </c>
      <c r="FL693" s="993"/>
      <c r="FM693" s="335"/>
      <c r="FN693" s="97" t="str">
        <f t="shared" si="1354"/>
        <v/>
      </c>
      <c r="FO693" s="334"/>
      <c r="FP693" s="335"/>
      <c r="FQ693" s="97"/>
      <c r="FR693" s="334"/>
      <c r="FS693" s="335"/>
      <c r="FT693" s="97"/>
      <c r="FU693" s="334"/>
      <c r="FV693" s="335"/>
      <c r="FW693" s="97"/>
      <c r="FX693" s="334"/>
      <c r="FY693" s="335"/>
      <c r="FZ693" s="97" t="str">
        <f t="shared" si="1355"/>
        <v/>
      </c>
      <c r="GA693" s="993"/>
      <c r="GB693" s="335"/>
      <c r="GC693" s="510" t="str">
        <f t="shared" si="1356"/>
        <v/>
      </c>
      <c r="GD693" s="336"/>
      <c r="GE693" s="337"/>
      <c r="GF693" s="337"/>
      <c r="GG693" s="337"/>
      <c r="GH693" s="337"/>
      <c r="GI693" s="510"/>
      <c r="GJ693" s="336"/>
      <c r="GK693" s="337"/>
      <c r="GL693" s="337"/>
      <c r="GM693" s="337"/>
      <c r="GN693" s="337"/>
      <c r="GO693" s="510"/>
      <c r="GP693" s="336"/>
      <c r="GQ693" s="337"/>
      <c r="GR693" s="337"/>
      <c r="GS693" s="337"/>
      <c r="GT693" s="337"/>
      <c r="GU693" s="510"/>
      <c r="GV693" s="336"/>
      <c r="GW693" s="337"/>
      <c r="GX693" s="337"/>
      <c r="GY693" s="337"/>
      <c r="GZ693" s="336"/>
      <c r="HA693" s="510" t="str">
        <f t="shared" si="1357"/>
        <v/>
      </c>
      <c r="HB693" s="994"/>
      <c r="HC693" s="337"/>
      <c r="HD693" s="510" t="str">
        <f t="shared" si="1358"/>
        <v/>
      </c>
      <c r="HE693" s="336"/>
      <c r="HF693" s="337"/>
      <c r="HG693" s="337"/>
      <c r="HH693" s="336"/>
      <c r="HI693" s="510"/>
      <c r="HJ693" s="336"/>
      <c r="HK693" s="337"/>
      <c r="HL693" s="337"/>
      <c r="HM693" s="336"/>
      <c r="HN693" s="510"/>
      <c r="HO693" s="336"/>
      <c r="HP693" s="337"/>
      <c r="HQ693" s="337"/>
      <c r="HR693" s="337"/>
      <c r="HS693" s="510"/>
      <c r="HT693" s="336"/>
      <c r="HU693" s="337"/>
      <c r="HV693" s="337"/>
      <c r="HW693" s="337"/>
      <c r="HX693" s="97" t="str">
        <f t="shared" si="1359"/>
        <v/>
      </c>
      <c r="HY693" s="994"/>
      <c r="HZ693" s="337"/>
      <c r="IA693" s="510" t="str">
        <f t="shared" si="1360"/>
        <v/>
      </c>
      <c r="IB693" s="336"/>
      <c r="IC693" s="337"/>
      <c r="ID693" s="337"/>
      <c r="IE693" s="510"/>
      <c r="IF693" s="336"/>
      <c r="IG693" s="337"/>
      <c r="IH693" s="337"/>
      <c r="II693" s="510"/>
      <c r="IJ693" s="336"/>
      <c r="IK693" s="337"/>
      <c r="IL693" s="337"/>
      <c r="IM693" s="510"/>
      <c r="IN693" s="336"/>
      <c r="IO693" s="337"/>
      <c r="IP693" s="337"/>
      <c r="IQ693" s="97" t="str">
        <f t="shared" si="1361"/>
        <v/>
      </c>
      <c r="IR693" s="994"/>
      <c r="IS693" s="337"/>
      <c r="IT693" s="337"/>
      <c r="IU693" s="337"/>
      <c r="IV693" s="510" t="str">
        <f t="shared" si="1362"/>
        <v/>
      </c>
      <c r="IW693" s="995"/>
    </row>
    <row r="694" spans="1:257" x14ac:dyDescent="0.25">
      <c r="A694" s="996"/>
      <c r="B694" s="507">
        <v>8</v>
      </c>
      <c r="C694" s="97" t="str">
        <f>IF(Proponentes!B685&gt;0,Proponentes!B685,"")</f>
        <v/>
      </c>
      <c r="D694" s="335"/>
      <c r="E694" s="335"/>
      <c r="F694" s="334"/>
      <c r="G694" s="335"/>
      <c r="H694" s="335"/>
      <c r="I694" s="335"/>
      <c r="J694" s="335"/>
      <c r="K694" s="335"/>
      <c r="L694" s="335"/>
      <c r="M694" s="334"/>
      <c r="N694" s="335"/>
      <c r="O694" s="335"/>
      <c r="P694" s="335"/>
      <c r="Q694" s="335"/>
      <c r="R694" s="335"/>
      <c r="S694" s="335"/>
      <c r="T694" s="334"/>
      <c r="U694" s="335"/>
      <c r="V694" s="335"/>
      <c r="W694" s="335"/>
      <c r="X694" s="335"/>
      <c r="Y694" s="335"/>
      <c r="Z694" s="335"/>
      <c r="AA694" s="334"/>
      <c r="AB694" s="335"/>
      <c r="AC694" s="335"/>
      <c r="AD694" s="335"/>
      <c r="AE694" s="335"/>
      <c r="AF694" s="335"/>
      <c r="AG694" s="97" t="str">
        <f t="shared" si="1363"/>
        <v/>
      </c>
      <c r="AH694" s="993"/>
      <c r="AI694" s="335"/>
      <c r="AJ694" s="335" t="str">
        <f t="shared" si="1364"/>
        <v/>
      </c>
      <c r="AK694" s="335"/>
      <c r="AL694" s="334"/>
      <c r="AM694" s="335"/>
      <c r="AN694" s="335"/>
      <c r="AO694" s="335"/>
      <c r="AP694" s="335"/>
      <c r="AQ694" s="335"/>
      <c r="AR694" s="335"/>
      <c r="AS694" s="334"/>
      <c r="AT694" s="335"/>
      <c r="AU694" s="335"/>
      <c r="AV694" s="335"/>
      <c r="AW694" s="335"/>
      <c r="AX694" s="335"/>
      <c r="AY694" s="335"/>
      <c r="AZ694" s="334"/>
      <c r="BA694" s="335"/>
      <c r="BB694" s="335"/>
      <c r="BC694" s="335"/>
      <c r="BD694" s="335"/>
      <c r="BE694" s="335"/>
      <c r="BF694" s="335"/>
      <c r="BG694" s="334"/>
      <c r="BH694" s="335"/>
      <c r="BI694" s="335"/>
      <c r="BJ694" s="335"/>
      <c r="BK694" s="335"/>
      <c r="BL694" s="97" t="str">
        <f t="shared" si="1337"/>
        <v/>
      </c>
      <c r="BM694" s="993"/>
      <c r="BN694" s="335" t="str">
        <f t="shared" si="1341"/>
        <v/>
      </c>
      <c r="BO694" s="334"/>
      <c r="BP694" s="335"/>
      <c r="BQ694" s="335"/>
      <c r="BR694" s="335"/>
      <c r="BS694" s="335" t="str">
        <f t="shared" si="1342"/>
        <v/>
      </c>
      <c r="BT694" s="334"/>
      <c r="BU694" s="335"/>
      <c r="BV694" s="335"/>
      <c r="BW694" s="335"/>
      <c r="BX694" s="335" t="str">
        <f t="shared" si="1343"/>
        <v/>
      </c>
      <c r="BY694" s="334"/>
      <c r="BZ694" s="335"/>
      <c r="CA694" s="335"/>
      <c r="CB694" s="335"/>
      <c r="CC694" s="335" t="str">
        <f t="shared" si="1344"/>
        <v/>
      </c>
      <c r="CD694" s="334"/>
      <c r="CE694" s="335"/>
      <c r="CF694" s="335"/>
      <c r="CG694" s="335"/>
      <c r="CH694" s="997"/>
      <c r="CI694" s="97" t="str">
        <f t="shared" si="1345"/>
        <v/>
      </c>
      <c r="CJ694" s="998"/>
      <c r="CK694" s="335"/>
      <c r="CL694" s="97" t="str">
        <f t="shared" si="1346"/>
        <v/>
      </c>
      <c r="CM694" s="334"/>
      <c r="CN694" s="335"/>
      <c r="CO694" s="335"/>
      <c r="CP694" s="335"/>
      <c r="CQ694" s="97"/>
      <c r="CR694" s="334"/>
      <c r="CS694" s="335"/>
      <c r="CT694" s="335"/>
      <c r="CU694" s="335"/>
      <c r="CV694" s="97"/>
      <c r="CW694" s="334"/>
      <c r="CX694" s="335"/>
      <c r="CY694" s="335"/>
      <c r="CZ694" s="335"/>
      <c r="DA694" s="97"/>
      <c r="DB694" s="334"/>
      <c r="DC694" s="335"/>
      <c r="DD694" s="335"/>
      <c r="DE694" s="335"/>
      <c r="DF694" s="97" t="str">
        <f t="shared" si="1347"/>
        <v/>
      </c>
      <c r="DG694" s="993"/>
      <c r="DH694" s="335"/>
      <c r="DI694" s="97" t="str">
        <f t="shared" si="1322"/>
        <v/>
      </c>
      <c r="DJ694" s="334"/>
      <c r="DK694" s="335"/>
      <c r="DL694" s="335"/>
      <c r="DM694" s="97"/>
      <c r="DN694" s="334"/>
      <c r="DO694" s="335"/>
      <c r="DP694" s="335"/>
      <c r="DQ694" s="97"/>
      <c r="DR694" s="334"/>
      <c r="DS694" s="335"/>
      <c r="DT694" s="335"/>
      <c r="DU694" s="97"/>
      <c r="DV694" s="334"/>
      <c r="DW694" s="335"/>
      <c r="DX694" s="335"/>
      <c r="DY694" s="97" t="str">
        <f t="shared" si="1349"/>
        <v/>
      </c>
      <c r="DZ694" s="998"/>
      <c r="EA694" s="335"/>
      <c r="EB694" s="97" t="str">
        <f t="shared" si="1350"/>
        <v/>
      </c>
      <c r="EC694" s="334"/>
      <c r="ED694" s="335"/>
      <c r="EE694" s="335"/>
      <c r="EF694" s="97"/>
      <c r="EG694" s="334"/>
      <c r="EH694" s="335"/>
      <c r="EI694" s="335"/>
      <c r="EJ694" s="97"/>
      <c r="EK694" s="334"/>
      <c r="EL694" s="335"/>
      <c r="EM694" s="335"/>
      <c r="EN694" s="97"/>
      <c r="EO694" s="334"/>
      <c r="EP694" s="335"/>
      <c r="EQ694" s="335"/>
      <c r="ER694" s="97" t="str">
        <f t="shared" si="1351"/>
        <v/>
      </c>
      <c r="ES694" s="993"/>
      <c r="ET694" s="335"/>
      <c r="EU694" s="97" t="str">
        <f t="shared" si="1352"/>
        <v/>
      </c>
      <c r="EV694" s="334"/>
      <c r="EW694" s="335"/>
      <c r="EX694" s="335"/>
      <c r="EY694" s="97"/>
      <c r="EZ694" s="334"/>
      <c r="FA694" s="335"/>
      <c r="FB694" s="335"/>
      <c r="FC694" s="97"/>
      <c r="FD694" s="334"/>
      <c r="FE694" s="335"/>
      <c r="FF694" s="335"/>
      <c r="FG694" s="97"/>
      <c r="FH694" s="334"/>
      <c r="FI694" s="335"/>
      <c r="FJ694" s="335"/>
      <c r="FK694" s="97" t="str">
        <f t="shared" si="1353"/>
        <v/>
      </c>
      <c r="FL694" s="993"/>
      <c r="FM694" s="335"/>
      <c r="FN694" s="97" t="str">
        <f t="shared" si="1354"/>
        <v/>
      </c>
      <c r="FO694" s="334"/>
      <c r="FP694" s="335"/>
      <c r="FQ694" s="97"/>
      <c r="FR694" s="334"/>
      <c r="FS694" s="335"/>
      <c r="FT694" s="97"/>
      <c r="FU694" s="334"/>
      <c r="FV694" s="335"/>
      <c r="FW694" s="97"/>
      <c r="FX694" s="334"/>
      <c r="FY694" s="335"/>
      <c r="FZ694" s="97" t="str">
        <f t="shared" si="1355"/>
        <v/>
      </c>
      <c r="GA694" s="993"/>
      <c r="GB694" s="335"/>
      <c r="GC694" s="510" t="str">
        <f t="shared" si="1356"/>
        <v/>
      </c>
      <c r="GD694" s="336"/>
      <c r="GE694" s="337"/>
      <c r="GF694" s="337"/>
      <c r="GG694" s="337"/>
      <c r="GH694" s="337"/>
      <c r="GI694" s="510"/>
      <c r="GJ694" s="336"/>
      <c r="GK694" s="337"/>
      <c r="GL694" s="337"/>
      <c r="GM694" s="337"/>
      <c r="GN694" s="337"/>
      <c r="GO694" s="510"/>
      <c r="GP694" s="336"/>
      <c r="GQ694" s="337"/>
      <c r="GR694" s="337"/>
      <c r="GS694" s="337"/>
      <c r="GT694" s="337"/>
      <c r="GU694" s="510"/>
      <c r="GV694" s="336"/>
      <c r="GW694" s="337"/>
      <c r="GX694" s="337"/>
      <c r="GY694" s="337"/>
      <c r="GZ694" s="336"/>
      <c r="HA694" s="510" t="str">
        <f t="shared" si="1357"/>
        <v/>
      </c>
      <c r="HB694" s="994"/>
      <c r="HC694" s="337"/>
      <c r="HD694" s="510" t="str">
        <f t="shared" si="1358"/>
        <v/>
      </c>
      <c r="HE694" s="336"/>
      <c r="HF694" s="337"/>
      <c r="HG694" s="337"/>
      <c r="HH694" s="336"/>
      <c r="HI694" s="510"/>
      <c r="HJ694" s="336"/>
      <c r="HK694" s="337"/>
      <c r="HL694" s="337"/>
      <c r="HM694" s="336"/>
      <c r="HN694" s="510"/>
      <c r="HO694" s="336"/>
      <c r="HP694" s="337"/>
      <c r="HQ694" s="337"/>
      <c r="HR694" s="337"/>
      <c r="HS694" s="510"/>
      <c r="HT694" s="336"/>
      <c r="HU694" s="337"/>
      <c r="HV694" s="337"/>
      <c r="HW694" s="337"/>
      <c r="HX694" s="97" t="str">
        <f t="shared" si="1359"/>
        <v/>
      </c>
      <c r="HY694" s="994"/>
      <c r="HZ694" s="337"/>
      <c r="IA694" s="510" t="str">
        <f t="shared" si="1360"/>
        <v/>
      </c>
      <c r="IB694" s="336"/>
      <c r="IC694" s="337"/>
      <c r="ID694" s="337"/>
      <c r="IE694" s="510"/>
      <c r="IF694" s="336"/>
      <c r="IG694" s="337"/>
      <c r="IH694" s="337"/>
      <c r="II694" s="510"/>
      <c r="IJ694" s="336"/>
      <c r="IK694" s="337"/>
      <c r="IL694" s="337"/>
      <c r="IM694" s="510"/>
      <c r="IN694" s="336"/>
      <c r="IO694" s="337"/>
      <c r="IP694" s="337"/>
      <c r="IQ694" s="97" t="str">
        <f t="shared" si="1361"/>
        <v/>
      </c>
      <c r="IR694" s="994"/>
      <c r="IS694" s="337"/>
      <c r="IT694" s="337"/>
      <c r="IU694" s="337"/>
      <c r="IV694" s="510" t="str">
        <f t="shared" si="1362"/>
        <v/>
      </c>
      <c r="IW694" s="995"/>
    </row>
    <row r="695" spans="1:257" x14ac:dyDescent="0.25">
      <c r="A695" s="996"/>
      <c r="B695" s="507">
        <v>9</v>
      </c>
      <c r="C695" s="97" t="str">
        <f>IF(Proponentes!B686&gt;0,Proponentes!B686,"")</f>
        <v/>
      </c>
      <c r="D695" s="335"/>
      <c r="E695" s="335"/>
      <c r="F695" s="334"/>
      <c r="G695" s="335"/>
      <c r="H695" s="335"/>
      <c r="I695" s="335"/>
      <c r="J695" s="335"/>
      <c r="K695" s="335"/>
      <c r="L695" s="335"/>
      <c r="M695" s="334"/>
      <c r="N695" s="335"/>
      <c r="O695" s="335"/>
      <c r="P695" s="335"/>
      <c r="Q695" s="335"/>
      <c r="R695" s="335"/>
      <c r="S695" s="335"/>
      <c r="T695" s="334"/>
      <c r="U695" s="335"/>
      <c r="V695" s="335"/>
      <c r="W695" s="335"/>
      <c r="X695" s="335"/>
      <c r="Y695" s="335"/>
      <c r="Z695" s="335"/>
      <c r="AA695" s="334"/>
      <c r="AB695" s="335"/>
      <c r="AC695" s="335"/>
      <c r="AD695" s="335"/>
      <c r="AE695" s="335"/>
      <c r="AF695" s="335"/>
      <c r="AG695" s="97" t="str">
        <f t="shared" si="1363"/>
        <v/>
      </c>
      <c r="AH695" s="993"/>
      <c r="AI695" s="335"/>
      <c r="AJ695" s="335" t="str">
        <f t="shared" si="1364"/>
        <v/>
      </c>
      <c r="AK695" s="335"/>
      <c r="AL695" s="334"/>
      <c r="AM695" s="335"/>
      <c r="AN695" s="335"/>
      <c r="AO695" s="335"/>
      <c r="AP695" s="335"/>
      <c r="AQ695" s="335"/>
      <c r="AR695" s="335"/>
      <c r="AS695" s="334"/>
      <c r="AT695" s="335"/>
      <c r="AU695" s="335"/>
      <c r="AV695" s="335"/>
      <c r="AW695" s="335"/>
      <c r="AX695" s="335"/>
      <c r="AY695" s="335"/>
      <c r="AZ695" s="334"/>
      <c r="BA695" s="335"/>
      <c r="BB695" s="335"/>
      <c r="BC695" s="335"/>
      <c r="BD695" s="335"/>
      <c r="BE695" s="335"/>
      <c r="BF695" s="335"/>
      <c r="BG695" s="334"/>
      <c r="BH695" s="335"/>
      <c r="BI695" s="335"/>
      <c r="BJ695" s="335"/>
      <c r="BK695" s="335"/>
      <c r="BL695" s="97" t="str">
        <f t="shared" si="1337"/>
        <v/>
      </c>
      <c r="BM695" s="993"/>
      <c r="BN695" s="335" t="str">
        <f t="shared" si="1341"/>
        <v/>
      </c>
      <c r="BO695" s="334"/>
      <c r="BP695" s="335"/>
      <c r="BQ695" s="335"/>
      <c r="BR695" s="335"/>
      <c r="BS695" s="335" t="str">
        <f t="shared" si="1342"/>
        <v/>
      </c>
      <c r="BT695" s="334"/>
      <c r="BU695" s="335"/>
      <c r="BV695" s="335"/>
      <c r="BW695" s="335"/>
      <c r="BX695" s="335" t="str">
        <f t="shared" si="1343"/>
        <v/>
      </c>
      <c r="BY695" s="334"/>
      <c r="BZ695" s="335"/>
      <c r="CA695" s="335"/>
      <c r="CB695" s="335"/>
      <c r="CC695" s="335" t="str">
        <f t="shared" si="1344"/>
        <v/>
      </c>
      <c r="CD695" s="334"/>
      <c r="CE695" s="335"/>
      <c r="CF695" s="335"/>
      <c r="CG695" s="335"/>
      <c r="CH695" s="997"/>
      <c r="CI695" s="97" t="str">
        <f t="shared" si="1345"/>
        <v/>
      </c>
      <c r="CJ695" s="998"/>
      <c r="CK695" s="335"/>
      <c r="CL695" s="97" t="str">
        <f t="shared" si="1346"/>
        <v/>
      </c>
      <c r="CM695" s="334"/>
      <c r="CN695" s="335"/>
      <c r="CO695" s="335"/>
      <c r="CP695" s="335"/>
      <c r="CQ695" s="97"/>
      <c r="CR695" s="334"/>
      <c r="CS695" s="335"/>
      <c r="CT695" s="335"/>
      <c r="CU695" s="335"/>
      <c r="CV695" s="97"/>
      <c r="CW695" s="334"/>
      <c r="CX695" s="335"/>
      <c r="CY695" s="335"/>
      <c r="CZ695" s="335"/>
      <c r="DA695" s="97"/>
      <c r="DB695" s="334"/>
      <c r="DC695" s="335"/>
      <c r="DD695" s="335"/>
      <c r="DE695" s="335"/>
      <c r="DF695" s="97" t="str">
        <f t="shared" si="1347"/>
        <v/>
      </c>
      <c r="DG695" s="993"/>
      <c r="DH695" s="335"/>
      <c r="DI695" s="97" t="str">
        <f t="shared" si="1322"/>
        <v/>
      </c>
      <c r="DJ695" s="334"/>
      <c r="DK695" s="335"/>
      <c r="DL695" s="335"/>
      <c r="DM695" s="97"/>
      <c r="DN695" s="334"/>
      <c r="DO695" s="335"/>
      <c r="DP695" s="335"/>
      <c r="DQ695" s="97"/>
      <c r="DR695" s="334"/>
      <c r="DS695" s="335"/>
      <c r="DT695" s="335"/>
      <c r="DU695" s="97"/>
      <c r="DV695" s="334"/>
      <c r="DW695" s="335"/>
      <c r="DX695" s="335"/>
      <c r="DY695" s="97" t="str">
        <f t="shared" si="1349"/>
        <v/>
      </c>
      <c r="DZ695" s="998"/>
      <c r="EA695" s="335"/>
      <c r="EB695" s="97" t="str">
        <f t="shared" si="1350"/>
        <v/>
      </c>
      <c r="EC695" s="334"/>
      <c r="ED695" s="335"/>
      <c r="EE695" s="335"/>
      <c r="EF695" s="97"/>
      <c r="EG695" s="334"/>
      <c r="EH695" s="335"/>
      <c r="EI695" s="335"/>
      <c r="EJ695" s="97"/>
      <c r="EK695" s="334"/>
      <c r="EL695" s="335"/>
      <c r="EM695" s="335"/>
      <c r="EN695" s="97"/>
      <c r="EO695" s="334"/>
      <c r="EP695" s="335"/>
      <c r="EQ695" s="335"/>
      <c r="ER695" s="97" t="str">
        <f t="shared" si="1351"/>
        <v/>
      </c>
      <c r="ES695" s="993"/>
      <c r="ET695" s="335"/>
      <c r="EU695" s="97" t="str">
        <f t="shared" si="1352"/>
        <v/>
      </c>
      <c r="EV695" s="334"/>
      <c r="EW695" s="335"/>
      <c r="EX695" s="335"/>
      <c r="EY695" s="97"/>
      <c r="EZ695" s="334"/>
      <c r="FA695" s="335"/>
      <c r="FB695" s="335"/>
      <c r="FC695" s="97"/>
      <c r="FD695" s="334"/>
      <c r="FE695" s="335"/>
      <c r="FF695" s="335"/>
      <c r="FG695" s="97"/>
      <c r="FH695" s="334"/>
      <c r="FI695" s="335"/>
      <c r="FJ695" s="335"/>
      <c r="FK695" s="97" t="str">
        <f t="shared" si="1353"/>
        <v/>
      </c>
      <c r="FL695" s="993"/>
      <c r="FM695" s="335"/>
      <c r="FN695" s="97" t="str">
        <f t="shared" si="1354"/>
        <v/>
      </c>
      <c r="FO695" s="334"/>
      <c r="FP695" s="335"/>
      <c r="FQ695" s="97"/>
      <c r="FR695" s="334"/>
      <c r="FS695" s="335"/>
      <c r="FT695" s="97"/>
      <c r="FU695" s="334"/>
      <c r="FV695" s="335"/>
      <c r="FW695" s="97"/>
      <c r="FX695" s="334"/>
      <c r="FY695" s="335"/>
      <c r="FZ695" s="97" t="str">
        <f t="shared" si="1355"/>
        <v/>
      </c>
      <c r="GA695" s="993"/>
      <c r="GB695" s="335"/>
      <c r="GC695" s="510" t="str">
        <f t="shared" si="1356"/>
        <v/>
      </c>
      <c r="GD695" s="336"/>
      <c r="GE695" s="337"/>
      <c r="GF695" s="337"/>
      <c r="GG695" s="337"/>
      <c r="GH695" s="337"/>
      <c r="GI695" s="510"/>
      <c r="GJ695" s="336"/>
      <c r="GK695" s="337"/>
      <c r="GL695" s="337"/>
      <c r="GM695" s="337"/>
      <c r="GN695" s="337"/>
      <c r="GO695" s="510"/>
      <c r="GP695" s="336"/>
      <c r="GQ695" s="337"/>
      <c r="GR695" s="337"/>
      <c r="GS695" s="337"/>
      <c r="GT695" s="337"/>
      <c r="GU695" s="510"/>
      <c r="GV695" s="336"/>
      <c r="GW695" s="337"/>
      <c r="GX695" s="337"/>
      <c r="GY695" s="337"/>
      <c r="GZ695" s="336"/>
      <c r="HA695" s="510" t="str">
        <f t="shared" si="1357"/>
        <v/>
      </c>
      <c r="HB695" s="994"/>
      <c r="HC695" s="337"/>
      <c r="HD695" s="510" t="str">
        <f t="shared" si="1358"/>
        <v/>
      </c>
      <c r="HE695" s="336"/>
      <c r="HF695" s="337"/>
      <c r="HG695" s="337"/>
      <c r="HH695" s="336"/>
      <c r="HI695" s="510"/>
      <c r="HJ695" s="336"/>
      <c r="HK695" s="337"/>
      <c r="HL695" s="337"/>
      <c r="HM695" s="336"/>
      <c r="HN695" s="510"/>
      <c r="HO695" s="336"/>
      <c r="HP695" s="337"/>
      <c r="HQ695" s="337"/>
      <c r="HR695" s="337"/>
      <c r="HS695" s="510"/>
      <c r="HT695" s="336"/>
      <c r="HU695" s="337"/>
      <c r="HV695" s="337"/>
      <c r="HW695" s="337"/>
      <c r="HX695" s="97" t="str">
        <f t="shared" si="1359"/>
        <v/>
      </c>
      <c r="HY695" s="994"/>
      <c r="HZ695" s="337"/>
      <c r="IA695" s="510" t="str">
        <f t="shared" si="1360"/>
        <v/>
      </c>
      <c r="IB695" s="336"/>
      <c r="IC695" s="337"/>
      <c r="ID695" s="337"/>
      <c r="IE695" s="510"/>
      <c r="IF695" s="336"/>
      <c r="IG695" s="337"/>
      <c r="IH695" s="337"/>
      <c r="II695" s="510"/>
      <c r="IJ695" s="336"/>
      <c r="IK695" s="337"/>
      <c r="IL695" s="337"/>
      <c r="IM695" s="510"/>
      <c r="IN695" s="336"/>
      <c r="IO695" s="337"/>
      <c r="IP695" s="337"/>
      <c r="IQ695" s="97" t="str">
        <f t="shared" si="1361"/>
        <v/>
      </c>
      <c r="IR695" s="994"/>
      <c r="IS695" s="337"/>
      <c r="IT695" s="337"/>
      <c r="IU695" s="337"/>
      <c r="IV695" s="510" t="str">
        <f t="shared" si="1362"/>
        <v/>
      </c>
      <c r="IW695" s="995"/>
    </row>
    <row r="696" spans="1:257" x14ac:dyDescent="0.25">
      <c r="A696" s="996"/>
      <c r="B696" s="507">
        <v>10</v>
      </c>
      <c r="C696" s="97" t="str">
        <f>IF(Proponentes!B687&gt;0,Proponentes!B687,"")</f>
        <v/>
      </c>
      <c r="D696" s="335"/>
      <c r="E696" s="335"/>
      <c r="F696" s="334"/>
      <c r="G696" s="335"/>
      <c r="H696" s="335"/>
      <c r="I696" s="335"/>
      <c r="J696" s="335"/>
      <c r="K696" s="335"/>
      <c r="L696" s="335"/>
      <c r="M696" s="334"/>
      <c r="N696" s="335"/>
      <c r="O696" s="335"/>
      <c r="P696" s="335"/>
      <c r="Q696" s="335"/>
      <c r="R696" s="335"/>
      <c r="S696" s="335"/>
      <c r="T696" s="334"/>
      <c r="U696" s="335"/>
      <c r="V696" s="335"/>
      <c r="W696" s="335"/>
      <c r="X696" s="335"/>
      <c r="Y696" s="335"/>
      <c r="Z696" s="335"/>
      <c r="AA696" s="334"/>
      <c r="AB696" s="335"/>
      <c r="AC696" s="335"/>
      <c r="AD696" s="335"/>
      <c r="AE696" s="335"/>
      <c r="AF696" s="335"/>
      <c r="AG696" s="97" t="str">
        <f t="shared" si="1363"/>
        <v/>
      </c>
      <c r="AH696" s="993"/>
      <c r="AI696" s="335"/>
      <c r="AJ696" s="335" t="str">
        <f t="shared" si="1364"/>
        <v/>
      </c>
      <c r="AK696" s="335"/>
      <c r="AL696" s="334"/>
      <c r="AM696" s="335"/>
      <c r="AN696" s="335"/>
      <c r="AO696" s="335"/>
      <c r="AP696" s="335"/>
      <c r="AQ696" s="335"/>
      <c r="AR696" s="335"/>
      <c r="AS696" s="334"/>
      <c r="AT696" s="335"/>
      <c r="AU696" s="335"/>
      <c r="AV696" s="335"/>
      <c r="AW696" s="335"/>
      <c r="AX696" s="335"/>
      <c r="AY696" s="335"/>
      <c r="AZ696" s="334"/>
      <c r="BA696" s="335"/>
      <c r="BB696" s="335"/>
      <c r="BC696" s="335"/>
      <c r="BD696" s="335"/>
      <c r="BE696" s="335"/>
      <c r="BF696" s="335"/>
      <c r="BG696" s="334"/>
      <c r="BH696" s="335"/>
      <c r="BI696" s="335"/>
      <c r="BJ696" s="335"/>
      <c r="BK696" s="335"/>
      <c r="BL696" s="97" t="str">
        <f t="shared" si="1337"/>
        <v/>
      </c>
      <c r="BM696" s="993"/>
      <c r="BN696" s="335" t="str">
        <f t="shared" si="1341"/>
        <v/>
      </c>
      <c r="BO696" s="334"/>
      <c r="BP696" s="335"/>
      <c r="BQ696" s="335"/>
      <c r="BR696" s="335"/>
      <c r="BS696" s="335" t="str">
        <f t="shared" si="1342"/>
        <v/>
      </c>
      <c r="BT696" s="334"/>
      <c r="BU696" s="335"/>
      <c r="BV696" s="335"/>
      <c r="BW696" s="335"/>
      <c r="BX696" s="335" t="str">
        <f t="shared" si="1343"/>
        <v/>
      </c>
      <c r="BY696" s="334"/>
      <c r="BZ696" s="335"/>
      <c r="CA696" s="335"/>
      <c r="CB696" s="335"/>
      <c r="CC696" s="335" t="str">
        <f t="shared" si="1344"/>
        <v/>
      </c>
      <c r="CD696" s="334"/>
      <c r="CE696" s="335"/>
      <c r="CF696" s="335"/>
      <c r="CG696" s="335"/>
      <c r="CH696" s="997"/>
      <c r="CI696" s="97" t="str">
        <f t="shared" si="1345"/>
        <v/>
      </c>
      <c r="CJ696" s="998"/>
      <c r="CK696" s="335"/>
      <c r="CL696" s="97" t="str">
        <f t="shared" si="1346"/>
        <v/>
      </c>
      <c r="CM696" s="334"/>
      <c r="CN696" s="335"/>
      <c r="CO696" s="335"/>
      <c r="CP696" s="335"/>
      <c r="CQ696" s="97"/>
      <c r="CR696" s="334"/>
      <c r="CS696" s="335"/>
      <c r="CT696" s="335"/>
      <c r="CU696" s="335"/>
      <c r="CV696" s="97"/>
      <c r="CW696" s="334"/>
      <c r="CX696" s="335"/>
      <c r="CY696" s="335"/>
      <c r="CZ696" s="335"/>
      <c r="DA696" s="97"/>
      <c r="DB696" s="334"/>
      <c r="DC696" s="335"/>
      <c r="DD696" s="335"/>
      <c r="DE696" s="335"/>
      <c r="DF696" s="97" t="str">
        <f t="shared" si="1347"/>
        <v/>
      </c>
      <c r="DG696" s="993"/>
      <c r="DH696" s="335"/>
      <c r="DI696" s="97" t="str">
        <f t="shared" si="1322"/>
        <v/>
      </c>
      <c r="DJ696" s="334"/>
      <c r="DK696" s="335"/>
      <c r="DL696" s="335"/>
      <c r="DM696" s="97"/>
      <c r="DN696" s="334"/>
      <c r="DO696" s="335"/>
      <c r="DP696" s="335"/>
      <c r="DQ696" s="97"/>
      <c r="DR696" s="334"/>
      <c r="DS696" s="335"/>
      <c r="DT696" s="335"/>
      <c r="DU696" s="97"/>
      <c r="DV696" s="334"/>
      <c r="DW696" s="335"/>
      <c r="DX696" s="335"/>
      <c r="DY696" s="97" t="str">
        <f t="shared" si="1349"/>
        <v/>
      </c>
      <c r="DZ696" s="998"/>
      <c r="EA696" s="335"/>
      <c r="EB696" s="97" t="str">
        <f t="shared" si="1350"/>
        <v/>
      </c>
      <c r="EC696" s="334"/>
      <c r="ED696" s="335"/>
      <c r="EE696" s="335"/>
      <c r="EF696" s="97"/>
      <c r="EG696" s="334"/>
      <c r="EH696" s="335"/>
      <c r="EI696" s="335"/>
      <c r="EJ696" s="97"/>
      <c r="EK696" s="334"/>
      <c r="EL696" s="335"/>
      <c r="EM696" s="335"/>
      <c r="EN696" s="97"/>
      <c r="EO696" s="334"/>
      <c r="EP696" s="335"/>
      <c r="EQ696" s="335"/>
      <c r="ER696" s="97" t="str">
        <f t="shared" si="1351"/>
        <v/>
      </c>
      <c r="ES696" s="993"/>
      <c r="ET696" s="335"/>
      <c r="EU696" s="97" t="str">
        <f t="shared" si="1352"/>
        <v/>
      </c>
      <c r="EV696" s="334"/>
      <c r="EW696" s="335"/>
      <c r="EX696" s="335"/>
      <c r="EY696" s="97"/>
      <c r="EZ696" s="334"/>
      <c r="FA696" s="335"/>
      <c r="FB696" s="335"/>
      <c r="FC696" s="97"/>
      <c r="FD696" s="334"/>
      <c r="FE696" s="335"/>
      <c r="FF696" s="335"/>
      <c r="FG696" s="97"/>
      <c r="FH696" s="334"/>
      <c r="FI696" s="335"/>
      <c r="FJ696" s="335"/>
      <c r="FK696" s="97" t="str">
        <f t="shared" si="1353"/>
        <v/>
      </c>
      <c r="FL696" s="993"/>
      <c r="FM696" s="335"/>
      <c r="FN696" s="97" t="str">
        <f t="shared" si="1354"/>
        <v/>
      </c>
      <c r="FO696" s="334"/>
      <c r="FP696" s="335"/>
      <c r="FQ696" s="97"/>
      <c r="FR696" s="334"/>
      <c r="FS696" s="335"/>
      <c r="FT696" s="97"/>
      <c r="FU696" s="334"/>
      <c r="FV696" s="335"/>
      <c r="FW696" s="97"/>
      <c r="FX696" s="334"/>
      <c r="FY696" s="335"/>
      <c r="FZ696" s="97" t="str">
        <f t="shared" si="1355"/>
        <v/>
      </c>
      <c r="GA696" s="993"/>
      <c r="GB696" s="335"/>
      <c r="GC696" s="510" t="str">
        <f t="shared" si="1356"/>
        <v/>
      </c>
      <c r="GD696" s="336"/>
      <c r="GE696" s="337"/>
      <c r="GF696" s="337"/>
      <c r="GG696" s="337"/>
      <c r="GH696" s="337"/>
      <c r="GI696" s="510"/>
      <c r="GJ696" s="336"/>
      <c r="GK696" s="337"/>
      <c r="GL696" s="337"/>
      <c r="GM696" s="337"/>
      <c r="GN696" s="337"/>
      <c r="GO696" s="510"/>
      <c r="GP696" s="336"/>
      <c r="GQ696" s="337"/>
      <c r="GR696" s="337"/>
      <c r="GS696" s="337"/>
      <c r="GT696" s="337"/>
      <c r="GU696" s="510"/>
      <c r="GV696" s="336"/>
      <c r="GW696" s="337"/>
      <c r="GX696" s="337"/>
      <c r="GY696" s="337"/>
      <c r="GZ696" s="336"/>
      <c r="HA696" s="510" t="str">
        <f t="shared" si="1357"/>
        <v/>
      </c>
      <c r="HB696" s="994"/>
      <c r="HC696" s="337"/>
      <c r="HD696" s="510" t="str">
        <f t="shared" si="1358"/>
        <v/>
      </c>
      <c r="HE696" s="336"/>
      <c r="HF696" s="337"/>
      <c r="HG696" s="337"/>
      <c r="HH696" s="336"/>
      <c r="HI696" s="510"/>
      <c r="HJ696" s="336"/>
      <c r="HK696" s="337"/>
      <c r="HL696" s="337"/>
      <c r="HM696" s="336"/>
      <c r="HN696" s="510"/>
      <c r="HO696" s="336"/>
      <c r="HP696" s="337"/>
      <c r="HQ696" s="337"/>
      <c r="HR696" s="337"/>
      <c r="HS696" s="510"/>
      <c r="HT696" s="336"/>
      <c r="HU696" s="337"/>
      <c r="HV696" s="337"/>
      <c r="HW696" s="337"/>
      <c r="HX696" s="97" t="str">
        <f t="shared" si="1359"/>
        <v/>
      </c>
      <c r="HY696" s="994"/>
      <c r="HZ696" s="337"/>
      <c r="IA696" s="510" t="str">
        <f t="shared" si="1360"/>
        <v/>
      </c>
      <c r="IB696" s="336"/>
      <c r="IC696" s="337"/>
      <c r="ID696" s="337"/>
      <c r="IE696" s="510"/>
      <c r="IF696" s="336"/>
      <c r="IG696" s="337"/>
      <c r="IH696" s="337"/>
      <c r="II696" s="510"/>
      <c r="IJ696" s="336"/>
      <c r="IK696" s="337"/>
      <c r="IL696" s="337"/>
      <c r="IM696" s="510"/>
      <c r="IN696" s="336"/>
      <c r="IO696" s="337"/>
      <c r="IP696" s="337"/>
      <c r="IQ696" s="97" t="str">
        <f t="shared" si="1361"/>
        <v/>
      </c>
      <c r="IR696" s="994"/>
      <c r="IS696" s="337"/>
      <c r="IT696" s="337"/>
      <c r="IU696" s="337"/>
      <c r="IV696" s="510" t="str">
        <f t="shared" si="1362"/>
        <v/>
      </c>
      <c r="IW696" s="995"/>
    </row>
    <row r="697" spans="1:257" x14ac:dyDescent="0.25">
      <c r="A697" s="996"/>
      <c r="B697" s="507">
        <v>11</v>
      </c>
      <c r="C697" s="97" t="str">
        <f>IF(Proponentes!B688&gt;0,Proponentes!B688,"")</f>
        <v/>
      </c>
      <c r="D697" s="335"/>
      <c r="E697" s="335"/>
      <c r="F697" s="334"/>
      <c r="G697" s="335"/>
      <c r="H697" s="335"/>
      <c r="I697" s="335"/>
      <c r="J697" s="335"/>
      <c r="K697" s="335"/>
      <c r="L697" s="335"/>
      <c r="M697" s="334"/>
      <c r="N697" s="335"/>
      <c r="O697" s="335"/>
      <c r="P697" s="335"/>
      <c r="Q697" s="335"/>
      <c r="R697" s="335"/>
      <c r="S697" s="335"/>
      <c r="T697" s="334"/>
      <c r="U697" s="335"/>
      <c r="V697" s="335"/>
      <c r="W697" s="335"/>
      <c r="X697" s="335"/>
      <c r="Y697" s="335"/>
      <c r="Z697" s="335"/>
      <c r="AA697" s="334"/>
      <c r="AB697" s="335"/>
      <c r="AC697" s="335"/>
      <c r="AD697" s="335"/>
      <c r="AE697" s="335"/>
      <c r="AF697" s="335"/>
      <c r="AG697" s="97" t="str">
        <f t="shared" si="1363"/>
        <v/>
      </c>
      <c r="AH697" s="993"/>
      <c r="AI697" s="335"/>
      <c r="AJ697" s="335" t="str">
        <f t="shared" si="1364"/>
        <v/>
      </c>
      <c r="AK697" s="335"/>
      <c r="AL697" s="334"/>
      <c r="AM697" s="335"/>
      <c r="AN697" s="335"/>
      <c r="AO697" s="335"/>
      <c r="AP697" s="335"/>
      <c r="AQ697" s="335"/>
      <c r="AR697" s="335"/>
      <c r="AS697" s="334"/>
      <c r="AT697" s="335"/>
      <c r="AU697" s="335"/>
      <c r="AV697" s="335"/>
      <c r="AW697" s="335"/>
      <c r="AX697" s="335"/>
      <c r="AY697" s="335"/>
      <c r="AZ697" s="334"/>
      <c r="BA697" s="335"/>
      <c r="BB697" s="335"/>
      <c r="BC697" s="335"/>
      <c r="BD697" s="335"/>
      <c r="BE697" s="335"/>
      <c r="BF697" s="335"/>
      <c r="BG697" s="334"/>
      <c r="BH697" s="335"/>
      <c r="BI697" s="335"/>
      <c r="BJ697" s="335"/>
      <c r="BK697" s="335"/>
      <c r="BL697" s="97" t="str">
        <f t="shared" si="1337"/>
        <v/>
      </c>
      <c r="BM697" s="993"/>
      <c r="BN697" s="335" t="str">
        <f t="shared" si="1341"/>
        <v/>
      </c>
      <c r="BO697" s="334"/>
      <c r="BP697" s="335"/>
      <c r="BQ697" s="335"/>
      <c r="BR697" s="335"/>
      <c r="BS697" s="335" t="str">
        <f t="shared" si="1342"/>
        <v/>
      </c>
      <c r="BT697" s="334"/>
      <c r="BU697" s="335"/>
      <c r="BV697" s="335"/>
      <c r="BW697" s="335"/>
      <c r="BX697" s="335" t="str">
        <f t="shared" si="1343"/>
        <v/>
      </c>
      <c r="BY697" s="334"/>
      <c r="BZ697" s="335"/>
      <c r="CA697" s="335"/>
      <c r="CB697" s="335"/>
      <c r="CC697" s="335" t="str">
        <f t="shared" si="1344"/>
        <v/>
      </c>
      <c r="CD697" s="334"/>
      <c r="CE697" s="335"/>
      <c r="CF697" s="335"/>
      <c r="CG697" s="335"/>
      <c r="CH697" s="997"/>
      <c r="CI697" s="97" t="str">
        <f t="shared" si="1345"/>
        <v/>
      </c>
      <c r="CJ697" s="998"/>
      <c r="CK697" s="335"/>
      <c r="CL697" s="97" t="str">
        <f t="shared" si="1346"/>
        <v/>
      </c>
      <c r="CM697" s="334"/>
      <c r="CN697" s="335"/>
      <c r="CO697" s="335"/>
      <c r="CP697" s="335"/>
      <c r="CQ697" s="97"/>
      <c r="CR697" s="334"/>
      <c r="CS697" s="335"/>
      <c r="CT697" s="335"/>
      <c r="CU697" s="335"/>
      <c r="CV697" s="97"/>
      <c r="CW697" s="334"/>
      <c r="CX697" s="335"/>
      <c r="CY697" s="335"/>
      <c r="CZ697" s="335"/>
      <c r="DA697" s="97"/>
      <c r="DB697" s="334"/>
      <c r="DC697" s="335"/>
      <c r="DD697" s="335"/>
      <c r="DE697" s="335"/>
      <c r="DF697" s="97" t="str">
        <f t="shared" si="1347"/>
        <v/>
      </c>
      <c r="DG697" s="993"/>
      <c r="DH697" s="335"/>
      <c r="DI697" s="97" t="str">
        <f t="shared" si="1322"/>
        <v/>
      </c>
      <c r="DJ697" s="334"/>
      <c r="DK697" s="335"/>
      <c r="DL697" s="335"/>
      <c r="DM697" s="97"/>
      <c r="DN697" s="334"/>
      <c r="DO697" s="335"/>
      <c r="DP697" s="335"/>
      <c r="DQ697" s="97"/>
      <c r="DR697" s="334"/>
      <c r="DS697" s="335"/>
      <c r="DT697" s="335"/>
      <c r="DU697" s="97"/>
      <c r="DV697" s="334"/>
      <c r="DW697" s="335"/>
      <c r="DX697" s="335"/>
      <c r="DY697" s="97"/>
      <c r="DZ697" s="998"/>
      <c r="EA697" s="335"/>
      <c r="EB697" s="97" t="str">
        <f t="shared" si="1350"/>
        <v/>
      </c>
      <c r="EC697" s="334"/>
      <c r="ED697" s="335"/>
      <c r="EE697" s="335"/>
      <c r="EF697" s="97"/>
      <c r="EG697" s="334"/>
      <c r="EH697" s="335"/>
      <c r="EI697" s="335"/>
      <c r="EJ697" s="97"/>
      <c r="EK697" s="334"/>
      <c r="EL697" s="335"/>
      <c r="EM697" s="335"/>
      <c r="EN697" s="97"/>
      <c r="EO697" s="334"/>
      <c r="EP697" s="335"/>
      <c r="EQ697" s="335"/>
      <c r="ER697" s="97" t="str">
        <f t="shared" si="1351"/>
        <v/>
      </c>
      <c r="ES697" s="993"/>
      <c r="ET697" s="335"/>
      <c r="EU697" s="97" t="str">
        <f t="shared" si="1352"/>
        <v/>
      </c>
      <c r="EV697" s="334"/>
      <c r="EW697" s="335"/>
      <c r="EX697" s="335"/>
      <c r="EY697" s="97"/>
      <c r="EZ697" s="334"/>
      <c r="FA697" s="335"/>
      <c r="FB697" s="335"/>
      <c r="FC697" s="97"/>
      <c r="FD697" s="334"/>
      <c r="FE697" s="335"/>
      <c r="FF697" s="335"/>
      <c r="FG697" s="97"/>
      <c r="FH697" s="334"/>
      <c r="FI697" s="335"/>
      <c r="FJ697" s="335"/>
      <c r="FK697" s="97" t="str">
        <f t="shared" si="1353"/>
        <v/>
      </c>
      <c r="FL697" s="993"/>
      <c r="FM697" s="335"/>
      <c r="FN697" s="97" t="str">
        <f t="shared" si="1354"/>
        <v/>
      </c>
      <c r="FO697" s="334"/>
      <c r="FP697" s="335"/>
      <c r="FQ697" s="97"/>
      <c r="FR697" s="334"/>
      <c r="FS697" s="335"/>
      <c r="FT697" s="97"/>
      <c r="FU697" s="334"/>
      <c r="FV697" s="335"/>
      <c r="FW697" s="97"/>
      <c r="FX697" s="334"/>
      <c r="FY697" s="335"/>
      <c r="FZ697" s="97" t="str">
        <f t="shared" si="1355"/>
        <v/>
      </c>
      <c r="GA697" s="993"/>
      <c r="GB697" s="335"/>
      <c r="GC697" s="510" t="str">
        <f t="shared" si="1356"/>
        <v/>
      </c>
      <c r="GD697" s="336"/>
      <c r="GE697" s="337"/>
      <c r="GF697" s="337"/>
      <c r="GG697" s="337"/>
      <c r="GH697" s="337"/>
      <c r="GI697" s="510"/>
      <c r="GJ697" s="336"/>
      <c r="GK697" s="337"/>
      <c r="GL697" s="337"/>
      <c r="GM697" s="337"/>
      <c r="GN697" s="337"/>
      <c r="GO697" s="510"/>
      <c r="GP697" s="336"/>
      <c r="GQ697" s="337"/>
      <c r="GR697" s="337"/>
      <c r="GS697" s="337"/>
      <c r="GT697" s="337"/>
      <c r="GU697" s="510"/>
      <c r="GV697" s="336"/>
      <c r="GW697" s="337"/>
      <c r="GX697" s="337"/>
      <c r="GY697" s="337"/>
      <c r="GZ697" s="336"/>
      <c r="HA697" s="510" t="str">
        <f t="shared" si="1357"/>
        <v/>
      </c>
      <c r="HB697" s="994"/>
      <c r="HC697" s="337"/>
      <c r="HD697" s="510" t="str">
        <f t="shared" si="1358"/>
        <v/>
      </c>
      <c r="HE697" s="336"/>
      <c r="HF697" s="337"/>
      <c r="HG697" s="337"/>
      <c r="HH697" s="336"/>
      <c r="HI697" s="510"/>
      <c r="HJ697" s="336"/>
      <c r="HK697" s="337"/>
      <c r="HL697" s="337"/>
      <c r="HM697" s="336"/>
      <c r="HN697" s="510"/>
      <c r="HO697" s="336"/>
      <c r="HP697" s="337"/>
      <c r="HQ697" s="337"/>
      <c r="HR697" s="337"/>
      <c r="HS697" s="510"/>
      <c r="HT697" s="336"/>
      <c r="HU697" s="337"/>
      <c r="HV697" s="337"/>
      <c r="HW697" s="337"/>
      <c r="HX697" s="97" t="str">
        <f t="shared" si="1359"/>
        <v/>
      </c>
      <c r="HY697" s="994"/>
      <c r="HZ697" s="337"/>
      <c r="IA697" s="510" t="str">
        <f t="shared" si="1360"/>
        <v/>
      </c>
      <c r="IB697" s="336"/>
      <c r="IC697" s="337"/>
      <c r="ID697" s="337"/>
      <c r="IE697" s="510"/>
      <c r="IF697" s="336"/>
      <c r="IG697" s="337"/>
      <c r="IH697" s="337"/>
      <c r="II697" s="510"/>
      <c r="IJ697" s="336"/>
      <c r="IK697" s="337"/>
      <c r="IL697" s="337"/>
      <c r="IM697" s="510"/>
      <c r="IN697" s="336"/>
      <c r="IO697" s="337"/>
      <c r="IP697" s="337"/>
      <c r="IQ697" s="97" t="str">
        <f t="shared" si="1361"/>
        <v/>
      </c>
      <c r="IR697" s="994"/>
      <c r="IS697" s="337"/>
      <c r="IT697" s="337"/>
      <c r="IU697" s="337"/>
      <c r="IV697" s="510" t="str">
        <f t="shared" si="1362"/>
        <v/>
      </c>
      <c r="IW697" s="995"/>
    </row>
    <row r="698" spans="1:257" x14ac:dyDescent="0.25">
      <c r="A698" s="996"/>
      <c r="B698" s="507">
        <v>12</v>
      </c>
      <c r="C698" s="97" t="str">
        <f>IF(Proponentes!B689&gt;0,Proponentes!B689,"")</f>
        <v/>
      </c>
      <c r="D698" s="335"/>
      <c r="E698" s="335"/>
      <c r="F698" s="334"/>
      <c r="G698" s="335"/>
      <c r="H698" s="335"/>
      <c r="I698" s="335"/>
      <c r="J698" s="335"/>
      <c r="K698" s="335"/>
      <c r="L698" s="335"/>
      <c r="M698" s="334"/>
      <c r="N698" s="335"/>
      <c r="O698" s="335"/>
      <c r="P698" s="335"/>
      <c r="Q698" s="335"/>
      <c r="R698" s="335"/>
      <c r="S698" s="335"/>
      <c r="T698" s="334"/>
      <c r="U698" s="335"/>
      <c r="V698" s="335"/>
      <c r="W698" s="335"/>
      <c r="X698" s="335"/>
      <c r="Y698" s="335"/>
      <c r="Z698" s="335"/>
      <c r="AA698" s="334"/>
      <c r="AB698" s="335"/>
      <c r="AC698" s="335"/>
      <c r="AD698" s="335"/>
      <c r="AE698" s="335"/>
      <c r="AF698" s="335"/>
      <c r="AG698" s="97" t="str">
        <f t="shared" si="1363"/>
        <v/>
      </c>
      <c r="AH698" s="993"/>
      <c r="AI698" s="335"/>
      <c r="AJ698" s="335" t="str">
        <f t="shared" si="1364"/>
        <v/>
      </c>
      <c r="AK698" s="335"/>
      <c r="AL698" s="334"/>
      <c r="AM698" s="335"/>
      <c r="AN698" s="335"/>
      <c r="AO698" s="335"/>
      <c r="AP698" s="335"/>
      <c r="AQ698" s="335"/>
      <c r="AR698" s="335"/>
      <c r="AS698" s="334"/>
      <c r="AT698" s="335"/>
      <c r="AU698" s="335"/>
      <c r="AV698" s="335"/>
      <c r="AW698" s="335"/>
      <c r="AX698" s="335"/>
      <c r="AY698" s="335"/>
      <c r="AZ698" s="334"/>
      <c r="BA698" s="335"/>
      <c r="BB698" s="335"/>
      <c r="BC698" s="335"/>
      <c r="BD698" s="335"/>
      <c r="BE698" s="335"/>
      <c r="BF698" s="335"/>
      <c r="BG698" s="334"/>
      <c r="BH698" s="335"/>
      <c r="BI698" s="335"/>
      <c r="BJ698" s="335"/>
      <c r="BK698" s="335"/>
      <c r="BL698" s="97" t="str">
        <f t="shared" si="1337"/>
        <v/>
      </c>
      <c r="BM698" s="993"/>
      <c r="BN698" s="335" t="str">
        <f t="shared" si="1341"/>
        <v/>
      </c>
      <c r="BO698" s="334"/>
      <c r="BP698" s="335"/>
      <c r="BQ698" s="335"/>
      <c r="BR698" s="335"/>
      <c r="BS698" s="335" t="str">
        <f t="shared" si="1342"/>
        <v/>
      </c>
      <c r="BT698" s="334"/>
      <c r="BU698" s="335"/>
      <c r="BV698" s="335"/>
      <c r="BW698" s="335"/>
      <c r="BX698" s="335" t="str">
        <f t="shared" si="1343"/>
        <v/>
      </c>
      <c r="BY698" s="334"/>
      <c r="BZ698" s="335"/>
      <c r="CA698" s="335"/>
      <c r="CB698" s="335"/>
      <c r="CC698" s="335" t="str">
        <f t="shared" si="1344"/>
        <v/>
      </c>
      <c r="CD698" s="334"/>
      <c r="CE698" s="335"/>
      <c r="CF698" s="335"/>
      <c r="CG698" s="335"/>
      <c r="CH698" s="997"/>
      <c r="CI698" s="97" t="str">
        <f t="shared" si="1345"/>
        <v/>
      </c>
      <c r="CJ698" s="998"/>
      <c r="CK698" s="335"/>
      <c r="CL698" s="97" t="str">
        <f t="shared" si="1346"/>
        <v/>
      </c>
      <c r="CM698" s="334"/>
      <c r="CN698" s="335"/>
      <c r="CO698" s="335"/>
      <c r="CP698" s="335"/>
      <c r="CQ698" s="97"/>
      <c r="CR698" s="334"/>
      <c r="CS698" s="335"/>
      <c r="CT698" s="335"/>
      <c r="CU698" s="335"/>
      <c r="CV698" s="97"/>
      <c r="CW698" s="334"/>
      <c r="CX698" s="335"/>
      <c r="CY698" s="335"/>
      <c r="CZ698" s="335"/>
      <c r="DA698" s="97"/>
      <c r="DB698" s="334"/>
      <c r="DC698" s="335"/>
      <c r="DD698" s="335"/>
      <c r="DE698" s="335"/>
      <c r="DF698" s="97" t="str">
        <f t="shared" si="1347"/>
        <v/>
      </c>
      <c r="DG698" s="993"/>
      <c r="DH698" s="335"/>
      <c r="DI698" s="97" t="str">
        <f t="shared" si="1322"/>
        <v/>
      </c>
      <c r="DJ698" s="334"/>
      <c r="DK698" s="335"/>
      <c r="DL698" s="335"/>
      <c r="DM698" s="97"/>
      <c r="DN698" s="334"/>
      <c r="DO698" s="335"/>
      <c r="DP698" s="335"/>
      <c r="DQ698" s="97"/>
      <c r="DR698" s="334"/>
      <c r="DS698" s="335"/>
      <c r="DT698" s="335"/>
      <c r="DU698" s="97"/>
      <c r="DV698" s="334"/>
      <c r="DW698" s="335"/>
      <c r="DX698" s="335"/>
      <c r="DY698" s="97" t="str">
        <f t="shared" ref="DY698" si="1365">IF(DI698="","",IF(DL698=0,IF(DP698=0,IF(DT698=0,IF(DX698=0,"CUMPLE","NO CUMPLE"),"NO CUMPLE"),"NO CUMPLE"),"NO CUMPLE"))</f>
        <v/>
      </c>
      <c r="DZ698" s="998"/>
      <c r="EA698" s="335"/>
      <c r="EB698" s="97" t="str">
        <f t="shared" si="1350"/>
        <v/>
      </c>
      <c r="EC698" s="334"/>
      <c r="ED698" s="335"/>
      <c r="EE698" s="335"/>
      <c r="EF698" s="97"/>
      <c r="EG698" s="334"/>
      <c r="EH698" s="335"/>
      <c r="EI698" s="335"/>
      <c r="EJ698" s="97"/>
      <c r="EK698" s="334"/>
      <c r="EL698" s="335"/>
      <c r="EM698" s="335"/>
      <c r="EN698" s="97"/>
      <c r="EO698" s="334"/>
      <c r="EP698" s="335"/>
      <c r="EQ698" s="335"/>
      <c r="ER698" s="97" t="str">
        <f t="shared" si="1351"/>
        <v/>
      </c>
      <c r="ES698" s="993"/>
      <c r="ET698" s="335"/>
      <c r="EU698" s="97" t="str">
        <f t="shared" si="1352"/>
        <v/>
      </c>
      <c r="EV698" s="334"/>
      <c r="EW698" s="335"/>
      <c r="EX698" s="335"/>
      <c r="EY698" s="97"/>
      <c r="EZ698" s="334"/>
      <c r="FA698" s="335"/>
      <c r="FB698" s="335"/>
      <c r="FC698" s="97"/>
      <c r="FD698" s="334"/>
      <c r="FE698" s="335"/>
      <c r="FF698" s="335"/>
      <c r="FG698" s="97"/>
      <c r="FH698" s="334"/>
      <c r="FI698" s="335"/>
      <c r="FJ698" s="335"/>
      <c r="FK698" s="97" t="str">
        <f t="shared" si="1353"/>
        <v/>
      </c>
      <c r="FL698" s="993"/>
      <c r="FM698" s="335"/>
      <c r="FN698" s="97" t="str">
        <f t="shared" si="1354"/>
        <v/>
      </c>
      <c r="FO698" s="334"/>
      <c r="FP698" s="335"/>
      <c r="FQ698" s="97"/>
      <c r="FR698" s="334"/>
      <c r="FS698" s="335"/>
      <c r="FT698" s="97"/>
      <c r="FU698" s="334"/>
      <c r="FV698" s="335"/>
      <c r="FW698" s="97"/>
      <c r="FX698" s="334"/>
      <c r="FY698" s="335"/>
      <c r="FZ698" s="97" t="str">
        <f t="shared" si="1355"/>
        <v/>
      </c>
      <c r="GA698" s="993"/>
      <c r="GB698" s="335"/>
      <c r="GC698" s="510" t="str">
        <f t="shared" si="1356"/>
        <v/>
      </c>
      <c r="GD698" s="336"/>
      <c r="GE698" s="337"/>
      <c r="GF698" s="337"/>
      <c r="GG698" s="337"/>
      <c r="GH698" s="337"/>
      <c r="GI698" s="510"/>
      <c r="GJ698" s="336"/>
      <c r="GK698" s="337"/>
      <c r="GL698" s="337"/>
      <c r="GM698" s="337"/>
      <c r="GN698" s="337"/>
      <c r="GO698" s="510"/>
      <c r="GP698" s="336"/>
      <c r="GQ698" s="337"/>
      <c r="GR698" s="337"/>
      <c r="GS698" s="337"/>
      <c r="GT698" s="337"/>
      <c r="GU698" s="510"/>
      <c r="GV698" s="336"/>
      <c r="GW698" s="337"/>
      <c r="GX698" s="337"/>
      <c r="GY698" s="337"/>
      <c r="GZ698" s="336"/>
      <c r="HA698" s="510" t="str">
        <f t="shared" si="1357"/>
        <v/>
      </c>
      <c r="HB698" s="994"/>
      <c r="HC698" s="337"/>
      <c r="HD698" s="510" t="str">
        <f t="shared" si="1358"/>
        <v/>
      </c>
      <c r="HE698" s="336"/>
      <c r="HF698" s="337"/>
      <c r="HG698" s="337"/>
      <c r="HH698" s="336"/>
      <c r="HI698" s="510"/>
      <c r="HJ698" s="336"/>
      <c r="HK698" s="337"/>
      <c r="HL698" s="337"/>
      <c r="HM698" s="336"/>
      <c r="HN698" s="510"/>
      <c r="HO698" s="336"/>
      <c r="HP698" s="337"/>
      <c r="HQ698" s="337"/>
      <c r="HR698" s="337"/>
      <c r="HS698" s="510"/>
      <c r="HT698" s="336"/>
      <c r="HU698" s="337"/>
      <c r="HV698" s="337"/>
      <c r="HW698" s="337"/>
      <c r="HX698" s="97" t="str">
        <f t="shared" si="1359"/>
        <v/>
      </c>
      <c r="HY698" s="994"/>
      <c r="HZ698" s="337"/>
      <c r="IA698" s="510" t="str">
        <f t="shared" si="1360"/>
        <v/>
      </c>
      <c r="IB698" s="336"/>
      <c r="IC698" s="337"/>
      <c r="ID698" s="337"/>
      <c r="IE698" s="510"/>
      <c r="IF698" s="336"/>
      <c r="IG698" s="337"/>
      <c r="IH698" s="337"/>
      <c r="II698" s="510"/>
      <c r="IJ698" s="336"/>
      <c r="IK698" s="337"/>
      <c r="IL698" s="337"/>
      <c r="IM698" s="510"/>
      <c r="IN698" s="336"/>
      <c r="IO698" s="337"/>
      <c r="IP698" s="337"/>
      <c r="IQ698" s="97" t="str">
        <f t="shared" si="1361"/>
        <v/>
      </c>
      <c r="IR698" s="994"/>
      <c r="IS698" s="337"/>
      <c r="IT698" s="337"/>
      <c r="IU698" s="337"/>
      <c r="IV698" s="510" t="str">
        <f t="shared" si="1362"/>
        <v/>
      </c>
      <c r="IW698" s="995"/>
    </row>
    <row r="699" spans="1:257" x14ac:dyDescent="0.25">
      <c r="A699" s="548">
        <v>53</v>
      </c>
      <c r="B699" s="514"/>
      <c r="C699" s="514"/>
      <c r="D699" s="514"/>
      <c r="E699" s="514"/>
      <c r="F699" s="515"/>
      <c r="G699" s="514"/>
      <c r="H699" s="514"/>
      <c r="I699" s="514"/>
      <c r="J699" s="514"/>
      <c r="K699" s="514"/>
      <c r="L699" s="514"/>
      <c r="M699" s="514"/>
      <c r="N699" s="514"/>
      <c r="O699" s="514"/>
      <c r="P699" s="514"/>
      <c r="Q699" s="514"/>
      <c r="R699" s="514"/>
      <c r="S699" s="514"/>
      <c r="T699" s="514"/>
      <c r="U699" s="514"/>
      <c r="V699" s="514"/>
      <c r="W699" s="514"/>
      <c r="X699" s="514"/>
      <c r="Y699" s="514"/>
      <c r="Z699" s="514"/>
      <c r="AA699" s="514"/>
      <c r="AB699" s="514"/>
      <c r="AC699" s="514"/>
      <c r="AD699" s="514"/>
      <c r="AE699" s="514"/>
      <c r="AF699" s="514"/>
      <c r="AG699" s="514"/>
      <c r="AH699" s="514"/>
      <c r="AI699" s="514"/>
      <c r="AJ699" s="514"/>
      <c r="AK699" s="514"/>
      <c r="AL699" s="514"/>
      <c r="AM699" s="514"/>
      <c r="AN699" s="514"/>
      <c r="AO699" s="514"/>
      <c r="AP699" s="514"/>
      <c r="AQ699" s="514"/>
      <c r="AR699" s="514"/>
      <c r="AS699" s="514"/>
      <c r="AT699" s="514"/>
      <c r="AU699" s="514"/>
      <c r="AV699" s="514"/>
      <c r="AW699" s="514"/>
      <c r="AX699" s="514"/>
      <c r="AY699" s="514"/>
      <c r="AZ699" s="514"/>
      <c r="BA699" s="514"/>
      <c r="BB699" s="514"/>
      <c r="BC699" s="514"/>
      <c r="BD699" s="514"/>
      <c r="BE699" s="514"/>
      <c r="BF699" s="514"/>
      <c r="BG699" s="514"/>
      <c r="BH699" s="514"/>
      <c r="BI699" s="514"/>
      <c r="BJ699" s="514"/>
      <c r="BK699" s="514"/>
      <c r="BL699" s="514"/>
      <c r="BM699" s="514"/>
      <c r="BN699" s="514"/>
      <c r="BO699" s="514"/>
      <c r="BP699" s="514"/>
      <c r="BQ699" s="514"/>
      <c r="BR699" s="514"/>
      <c r="BS699" s="514"/>
      <c r="BT699" s="514"/>
      <c r="BU699" s="514"/>
      <c r="BV699" s="514"/>
      <c r="BW699" s="514"/>
      <c r="BX699" s="514"/>
      <c r="BY699" s="514"/>
      <c r="BZ699" s="514"/>
      <c r="CA699" s="514"/>
      <c r="CB699" s="514"/>
      <c r="CC699" s="514"/>
      <c r="CD699" s="514"/>
      <c r="CE699" s="514"/>
      <c r="CF699" s="514"/>
      <c r="CG699" s="514"/>
      <c r="CH699" s="516"/>
      <c r="CI699" s="514"/>
      <c r="CJ699" s="514"/>
      <c r="CK699" s="514"/>
      <c r="CL699" s="514"/>
      <c r="CM699" s="514"/>
      <c r="CN699" s="514"/>
      <c r="CO699" s="514"/>
      <c r="CP699" s="514"/>
      <c r="CQ699" s="514"/>
      <c r="CR699" s="514"/>
      <c r="CS699" s="514"/>
      <c r="CT699" s="514"/>
      <c r="CU699" s="514"/>
      <c r="CV699" s="514"/>
      <c r="CW699" s="514"/>
      <c r="CX699" s="514"/>
      <c r="CY699" s="514"/>
      <c r="CZ699" s="514"/>
      <c r="DA699" s="514"/>
      <c r="DB699" s="514"/>
      <c r="DC699" s="514"/>
      <c r="DD699" s="514"/>
      <c r="DE699" s="514"/>
      <c r="DF699" s="514"/>
      <c r="DG699" s="514"/>
      <c r="DH699" s="514"/>
      <c r="DI699" s="514"/>
      <c r="DJ699" s="514"/>
      <c r="DK699" s="514"/>
      <c r="DL699" s="514"/>
      <c r="DM699" s="514"/>
      <c r="DN699" s="514"/>
      <c r="DO699" s="514"/>
      <c r="DP699" s="514"/>
      <c r="DQ699" s="514"/>
      <c r="DR699" s="514"/>
      <c r="DS699" s="514"/>
      <c r="DT699" s="514"/>
      <c r="DU699" s="514"/>
      <c r="DV699" s="514"/>
      <c r="DW699" s="514"/>
      <c r="DX699" s="514"/>
      <c r="DY699" s="514"/>
      <c r="DZ699" s="514"/>
      <c r="EA699" s="514"/>
      <c r="EB699" s="514"/>
      <c r="EC699" s="514"/>
      <c r="ED699" s="514"/>
      <c r="EE699" s="514"/>
      <c r="EF699" s="514"/>
      <c r="EG699" s="514"/>
      <c r="EH699" s="514"/>
      <c r="EI699" s="514"/>
      <c r="EJ699" s="514"/>
      <c r="EK699" s="514"/>
      <c r="EL699" s="514"/>
      <c r="EM699" s="514"/>
      <c r="EN699" s="514"/>
      <c r="EO699" s="514"/>
      <c r="EP699" s="514"/>
      <c r="EQ699" s="514"/>
      <c r="ER699" s="514"/>
      <c r="ES699" s="514"/>
      <c r="ET699" s="514"/>
      <c r="EU699" s="514"/>
      <c r="EV699" s="514"/>
      <c r="EW699" s="514"/>
      <c r="EX699" s="514"/>
      <c r="EY699" s="514"/>
      <c r="EZ699" s="514"/>
      <c r="FA699" s="514"/>
      <c r="FB699" s="514"/>
      <c r="FC699" s="514"/>
      <c r="FD699" s="514"/>
      <c r="FE699" s="514"/>
      <c r="FF699" s="514"/>
      <c r="FG699" s="514"/>
      <c r="FH699" s="514"/>
      <c r="FI699" s="514"/>
      <c r="FJ699" s="514"/>
      <c r="FK699" s="514"/>
      <c r="FL699" s="514"/>
      <c r="FM699" s="514"/>
      <c r="FN699" s="514"/>
      <c r="FO699" s="514"/>
      <c r="FP699" s="514"/>
      <c r="FQ699" s="514"/>
      <c r="FR699" s="514"/>
      <c r="FS699" s="514"/>
      <c r="FT699" s="514"/>
      <c r="FU699" s="514"/>
      <c r="FV699" s="514"/>
      <c r="FW699" s="514"/>
      <c r="FX699" s="514"/>
      <c r="FY699" s="514"/>
      <c r="FZ699" s="514"/>
      <c r="GA699" s="514"/>
      <c r="GB699" s="514"/>
      <c r="GC699" s="514"/>
      <c r="GD699" s="514"/>
      <c r="GE699" s="514"/>
      <c r="GF699" s="514"/>
      <c r="GG699" s="514"/>
      <c r="GH699" s="514"/>
      <c r="GI699" s="514"/>
      <c r="GJ699" s="514"/>
      <c r="GK699" s="514"/>
      <c r="GL699" s="514"/>
      <c r="GM699" s="514"/>
      <c r="GN699" s="514"/>
      <c r="GO699" s="514"/>
      <c r="GP699" s="514"/>
      <c r="GQ699" s="514"/>
      <c r="GR699" s="514"/>
      <c r="GS699" s="514"/>
      <c r="GT699" s="514"/>
      <c r="GU699" s="514"/>
      <c r="GV699" s="514"/>
      <c r="GW699" s="514"/>
      <c r="GX699" s="514"/>
      <c r="GY699" s="514"/>
      <c r="GZ699" s="514"/>
      <c r="HA699" s="514"/>
      <c r="HB699" s="514"/>
      <c r="HC699" s="514"/>
      <c r="HD699" s="514"/>
      <c r="HE699" s="514"/>
      <c r="HF699" s="514"/>
      <c r="HG699" s="514"/>
      <c r="HH699" s="514"/>
      <c r="HI699" s="514"/>
      <c r="HJ699" s="514"/>
      <c r="HK699" s="514"/>
      <c r="HL699" s="514"/>
      <c r="HM699" s="514"/>
      <c r="HN699" s="514"/>
      <c r="HO699" s="514"/>
      <c r="HP699" s="514"/>
      <c r="HQ699" s="514"/>
      <c r="HR699" s="514"/>
      <c r="HS699" s="514"/>
      <c r="HT699" s="514"/>
      <c r="HU699" s="514"/>
      <c r="HV699" s="514"/>
      <c r="HW699" s="514"/>
      <c r="HX699" s="514"/>
      <c r="HY699" s="514"/>
      <c r="HZ699" s="514"/>
      <c r="IA699" s="514"/>
      <c r="IB699" s="514"/>
      <c r="IC699" s="514"/>
      <c r="ID699" s="514"/>
      <c r="IE699" s="514"/>
      <c r="IF699" s="514"/>
      <c r="IG699" s="514"/>
      <c r="IH699" s="514"/>
      <c r="II699" s="514"/>
      <c r="IJ699" s="514"/>
      <c r="IK699" s="514"/>
      <c r="IL699" s="514"/>
      <c r="IM699" s="514"/>
      <c r="IN699" s="514"/>
      <c r="IO699" s="514"/>
      <c r="IP699" s="514"/>
      <c r="IQ699" s="514"/>
      <c r="IR699" s="514"/>
      <c r="IS699" s="514"/>
      <c r="IT699" s="514"/>
      <c r="IU699" s="514"/>
      <c r="IV699" s="514"/>
      <c r="IW699" s="549"/>
    </row>
    <row r="700" spans="1:257" ht="82.5" x14ac:dyDescent="0.25">
      <c r="A700" s="996">
        <f>A712</f>
        <v>54</v>
      </c>
      <c r="B700" s="507">
        <v>1</v>
      </c>
      <c r="C700" s="97" t="str">
        <f>IF(Proponentes!B691&gt;0,Proponentes!B691,"")</f>
        <v>UNION TEMPORAL SERVIDINAGLOBAL 2021</v>
      </c>
      <c r="D700" s="335"/>
      <c r="E700" s="335" t="s">
        <v>2011</v>
      </c>
      <c r="F700" s="334" t="s">
        <v>2012</v>
      </c>
      <c r="G700" s="341">
        <v>46811</v>
      </c>
      <c r="H700" s="335" t="s">
        <v>1631</v>
      </c>
      <c r="I700" s="335" t="s">
        <v>1538</v>
      </c>
      <c r="J700" s="341"/>
      <c r="K700" s="335"/>
      <c r="L700" s="335" t="s">
        <v>2013</v>
      </c>
      <c r="M700" s="334" t="s">
        <v>1688</v>
      </c>
      <c r="N700" s="341">
        <v>47290</v>
      </c>
      <c r="O700" s="335" t="s">
        <v>1631</v>
      </c>
      <c r="P700" s="335" t="s">
        <v>1538</v>
      </c>
      <c r="Q700" s="335"/>
      <c r="R700" s="335"/>
      <c r="S700" s="335" t="s">
        <v>2014</v>
      </c>
      <c r="T700" s="334" t="s">
        <v>2015</v>
      </c>
      <c r="U700" s="341">
        <v>46947</v>
      </c>
      <c r="V700" s="335" t="s">
        <v>1631</v>
      </c>
      <c r="W700" s="335" t="s">
        <v>1538</v>
      </c>
      <c r="X700" s="341"/>
      <c r="Y700" s="335"/>
      <c r="Z700" s="335"/>
      <c r="AA700" s="334"/>
      <c r="AB700" s="341"/>
      <c r="AC700" s="335"/>
      <c r="AD700" s="335"/>
      <c r="AE700" s="341"/>
      <c r="AF700" s="335"/>
      <c r="AG700" s="97" t="str">
        <f>IF(E700="","",IF(K700=0,IF(R700=0,IF(Y700=0,IF(AF700=0,"CUMPLE","NO CUMPLE"),"NO CUMPLE"),"NO CUMPLE"),"NO CUMPLE"))</f>
        <v>CUMPLE</v>
      </c>
      <c r="AH700" s="993"/>
      <c r="AI700" s="335"/>
      <c r="AJ700" s="335" t="str">
        <f t="shared" ref="AJ700:AJ711" si="1366">IF(E700&gt;0,E700,"")</f>
        <v>COMPAÑIA ANDINA DE SEGURDAD PRIVADA  LIMITADA - ANDISEG  LTDA</v>
      </c>
      <c r="AK700" s="335" t="s">
        <v>1631</v>
      </c>
      <c r="AL700" s="334" t="s">
        <v>2012</v>
      </c>
      <c r="AM700" s="341">
        <v>46811</v>
      </c>
      <c r="AN700" s="335" t="s">
        <v>1538</v>
      </c>
      <c r="AO700" s="341"/>
      <c r="AP700" s="335"/>
      <c r="AQ700" s="335" t="s">
        <v>2016</v>
      </c>
      <c r="AR700" s="335" t="s">
        <v>1631</v>
      </c>
      <c r="AS700" s="334" t="s">
        <v>1688</v>
      </c>
      <c r="AT700" s="341">
        <v>45077</v>
      </c>
      <c r="AU700" s="335" t="s">
        <v>1538</v>
      </c>
      <c r="AV700" s="335"/>
      <c r="AW700" s="335"/>
      <c r="AX700" s="335"/>
      <c r="AY700" s="335"/>
      <c r="AZ700" s="334"/>
      <c r="BA700" s="335"/>
      <c r="BB700" s="335"/>
      <c r="BC700" s="335"/>
      <c r="BD700" s="335"/>
      <c r="BE700" s="335"/>
      <c r="BF700" s="335"/>
      <c r="BG700" s="334"/>
      <c r="BH700" s="335"/>
      <c r="BI700" s="335"/>
      <c r="BJ700" s="335"/>
      <c r="BK700" s="335"/>
      <c r="BL700" s="97" t="str">
        <f t="shared" ref="BL700:BL711" si="1367">IF(AJ700="","",IF(AP700=0,IF(AW700=0,IF(BD700=0,IF(BK700=0,"CUMPLE","NO CUMPLE"),"NO CUMPLE"),"NO CUMPLE"),"NO CUMPLE"))</f>
        <v>CUMPLE</v>
      </c>
      <c r="BM700" s="993"/>
      <c r="BN700" s="335" t="str">
        <f t="shared" ref="BN700:BN711" si="1368">IF(E700&gt;0,E700,"")</f>
        <v>COMPAÑIA ANDINA DE SEGURDAD PRIVADA  LIMITADA - ANDISEG  LTDA</v>
      </c>
      <c r="BO700" s="334"/>
      <c r="BP700" s="335"/>
      <c r="BQ700" s="335"/>
      <c r="BR700" s="335"/>
      <c r="BS700" s="335" t="str">
        <f t="shared" ref="BS700:BS711" si="1369">IF(L700&gt;0,L700,"")</f>
        <v>INTERGLOBAL SEGURIDAD Y  VIGILANCIA LTDA</v>
      </c>
      <c r="BT700" s="334"/>
      <c r="BU700" s="335"/>
      <c r="BV700" s="335"/>
      <c r="BW700" s="335"/>
      <c r="BX700" s="335" t="str">
        <f t="shared" ref="BX700:BX711" si="1370">IF(S700&gt;0,S700,"")</f>
        <v>SERVICIO DE VIGILANCIA TECNICO LTDA -SERVITEC LTDA</v>
      </c>
      <c r="BY700" s="334"/>
      <c r="BZ700" s="335"/>
      <c r="CA700" s="335"/>
      <c r="CB700" s="335"/>
      <c r="CC700" s="335" t="str">
        <f t="shared" ref="CC700:CC711" si="1371">IF(Z700&gt;0,Z700,"")</f>
        <v/>
      </c>
      <c r="CD700" s="334"/>
      <c r="CE700" s="335"/>
      <c r="CF700" s="335"/>
      <c r="CG700" s="335"/>
      <c r="CH700" s="997">
        <f>Proponentes!N691</f>
        <v>0</v>
      </c>
      <c r="CI700" s="97" t="str">
        <f t="shared" ref="CI700:CI711" si="1372">IF(BN700="","",IF(CJ700=0,"CUMPLE","NO CUMPLE"))</f>
        <v>CUMPLE</v>
      </c>
      <c r="CJ700" s="998"/>
      <c r="CK700" s="335"/>
      <c r="CL700" s="97" t="s">
        <v>2017</v>
      </c>
      <c r="CM700" s="509" t="s">
        <v>315</v>
      </c>
      <c r="CN700" s="335" t="s">
        <v>1538</v>
      </c>
      <c r="CO700" s="335" t="s">
        <v>1631</v>
      </c>
      <c r="CP700" s="335"/>
      <c r="CQ700" s="97" t="s">
        <v>2018</v>
      </c>
      <c r="CR700" s="334" t="s">
        <v>332</v>
      </c>
      <c r="CS700" s="335" t="s">
        <v>1538</v>
      </c>
      <c r="CT700" s="335" t="s">
        <v>1631</v>
      </c>
      <c r="CU700" s="335"/>
      <c r="CV700" s="97" t="s">
        <v>2019</v>
      </c>
      <c r="CW700" s="334" t="s">
        <v>319</v>
      </c>
      <c r="CX700" s="335" t="s">
        <v>1538</v>
      </c>
      <c r="CY700" s="335" t="s">
        <v>1631</v>
      </c>
      <c r="CZ700" s="335"/>
      <c r="DA700" s="97"/>
      <c r="DB700" s="334"/>
      <c r="DC700" s="335"/>
      <c r="DD700" s="335"/>
      <c r="DE700" s="335"/>
      <c r="DF700" s="97" t="str">
        <f t="shared" ref="DF700:DF711" si="1373">IF(CL700="","",IF(CP700=0,IF(CU700=0,IF(CZ700=0,IF(DE700=0,"CUMPLE","NO CUMPLE"),"NO CUMPLE"),"NO CUMPLE"),"NO CUMPLE"))</f>
        <v>CUMPLE</v>
      </c>
      <c r="DG700" s="993"/>
      <c r="DH700" s="335"/>
      <c r="DI700" s="97" t="str">
        <f t="shared" ref="DI700:DI711" si="1374">IF(E700&gt;0,E700,"")</f>
        <v>COMPAÑIA ANDINA DE SEGURDAD PRIVADA  LIMITADA - ANDISEG  LTDA</v>
      </c>
      <c r="DJ700" s="334" t="s">
        <v>332</v>
      </c>
      <c r="DK700" s="335" t="s">
        <v>1631</v>
      </c>
      <c r="DL700" s="335"/>
      <c r="DM700" s="97" t="s">
        <v>2020</v>
      </c>
      <c r="DN700" s="334" t="s">
        <v>332</v>
      </c>
      <c r="DO700" s="335" t="s">
        <v>1631</v>
      </c>
      <c r="DP700" s="335"/>
      <c r="DQ700" s="97" t="s">
        <v>2021</v>
      </c>
      <c r="DR700" s="334" t="s">
        <v>319</v>
      </c>
      <c r="DS700" s="335" t="s">
        <v>1631</v>
      </c>
      <c r="DT700" s="335"/>
      <c r="DU700" s="97"/>
      <c r="DV700" s="334"/>
      <c r="DW700" s="335"/>
      <c r="DX700" s="335"/>
      <c r="DY700" s="97" t="str">
        <f t="shared" ref="DY700:DY709" si="1375">IF(DI700="","",IF(DL700=0,IF(DP700=0,IF(DT700=0,IF(DX700=0,"CUMPLE","NO CUMPLE"),"NO CUMPLE"),"NO CUMPLE"),"NO CUMPLE"))</f>
        <v>CUMPLE</v>
      </c>
      <c r="DZ700" s="998"/>
      <c r="EA700" s="335"/>
      <c r="EB700" s="97" t="str">
        <f t="shared" ref="EB700:EB711" si="1376">IF(E700&gt;0,E700,"")</f>
        <v>COMPAÑIA ANDINA DE SEGURDAD PRIVADA  LIMITADA - ANDISEG  LTDA</v>
      </c>
      <c r="EC700" s="334" t="s">
        <v>315</v>
      </c>
      <c r="ED700" s="335" t="s">
        <v>1631</v>
      </c>
      <c r="EE700" s="335"/>
      <c r="EF700" s="97" t="s">
        <v>2016</v>
      </c>
      <c r="EG700" s="334" t="s">
        <v>332</v>
      </c>
      <c r="EH700" s="335" t="s">
        <v>1631</v>
      </c>
      <c r="EI700" s="335"/>
      <c r="EJ700" s="97" t="s">
        <v>2022</v>
      </c>
      <c r="EK700" s="334" t="s">
        <v>319</v>
      </c>
      <c r="EL700" s="335" t="s">
        <v>1631</v>
      </c>
      <c r="EM700" s="335"/>
      <c r="EN700" s="97"/>
      <c r="EO700" s="334"/>
      <c r="EP700" s="335"/>
      <c r="EQ700" s="335"/>
      <c r="ER700" s="97" t="str">
        <f t="shared" ref="ER700:ER711" si="1377">IF(EB700="","",IF(EE700=0,IF(EI700=0,IF(EM700=0,IF(EQ700=0,"CUMPLE","NO CUMPLE"),"NO CUMPLE"),"NO CUMPLE"),"NO CUMPLE"))</f>
        <v>CUMPLE</v>
      </c>
      <c r="ES700" s="993"/>
      <c r="ET700" s="335"/>
      <c r="EU700" s="97" t="str">
        <f t="shared" ref="EU700:EU711" si="1378">IF(E700&gt;0,E700,"")</f>
        <v>COMPAÑIA ANDINA DE SEGURDAD PRIVADA  LIMITADA - ANDISEG  LTDA</v>
      </c>
      <c r="EV700" s="334" t="s">
        <v>1967</v>
      </c>
      <c r="EW700" s="335" t="s">
        <v>1631</v>
      </c>
      <c r="EX700" s="335"/>
      <c r="EY700" s="97" t="s">
        <v>2023</v>
      </c>
      <c r="EZ700" s="334" t="s">
        <v>747</v>
      </c>
      <c r="FA700" s="335" t="s">
        <v>1631</v>
      </c>
      <c r="FB700" s="335"/>
      <c r="FC700" s="97" t="s">
        <v>2024</v>
      </c>
      <c r="FD700" s="334" t="s">
        <v>2025</v>
      </c>
      <c r="FE700" s="335" t="s">
        <v>1631</v>
      </c>
      <c r="FF700" s="335"/>
      <c r="FG700" s="97"/>
      <c r="FH700" s="334"/>
      <c r="FI700" s="335"/>
      <c r="FJ700" s="335"/>
      <c r="FK700" s="97" t="str">
        <f t="shared" ref="FK700:FK711" si="1379">IF(EU700="","",IF(EX700=0,IF(FB700=0,IF(FF700=0,IF(FJ700=0,"CUMPLE","NO CUMPLE"),"NO CUMPLE"),"NO CUMPLE"),"NO CUMPLE"))</f>
        <v>CUMPLE</v>
      </c>
      <c r="FL700" s="993"/>
      <c r="FM700" s="335"/>
      <c r="FN700" s="97" t="str">
        <f t="shared" ref="FN700:FN711" si="1380">IF(E700&gt;0,E700,"")</f>
        <v>COMPAÑIA ANDINA DE SEGURDAD PRIVADA  LIMITADA - ANDISEG  LTDA</v>
      </c>
      <c r="FO700" s="334" t="s">
        <v>1991</v>
      </c>
      <c r="FP700" s="335"/>
      <c r="FQ700" s="97" t="s">
        <v>2023</v>
      </c>
      <c r="FR700" s="334" t="s">
        <v>947</v>
      </c>
      <c r="FS700" s="335"/>
      <c r="FT700" s="97" t="s">
        <v>2026</v>
      </c>
      <c r="FU700" s="334" t="s">
        <v>1677</v>
      </c>
      <c r="FV700" s="335"/>
      <c r="FW700" s="97"/>
      <c r="FX700" s="334"/>
      <c r="FY700" s="335"/>
      <c r="FZ700" s="97" t="str">
        <f t="shared" ref="FZ700:FZ711" si="1381">IF(FN700="","",IF(FP700=0,IF(FS700=0,IF(FV700=0,IF(FY700=0,"CUMPLE","NO CUMPLE"),"NO CUMPLE"),"NO CUMPLE"),"NO CUMPLE"))</f>
        <v>CUMPLE</v>
      </c>
      <c r="GA700" s="993"/>
      <c r="GB700" s="335"/>
      <c r="GC700" s="510" t="str">
        <f t="shared" ref="GC700:GC711" si="1382">IF(E700&gt;0,E700,"")</f>
        <v>COMPAÑIA ANDINA DE SEGURDAD PRIVADA  LIMITADA - ANDISEG  LTDA</v>
      </c>
      <c r="GD700" s="336" t="s">
        <v>2027</v>
      </c>
      <c r="GE700" s="337" t="s">
        <v>1631</v>
      </c>
      <c r="GF700" s="337"/>
      <c r="GG700" s="337"/>
      <c r="GH700" s="337"/>
      <c r="GI700" s="510" t="s">
        <v>2018</v>
      </c>
      <c r="GJ700" s="336" t="s">
        <v>947</v>
      </c>
      <c r="GK700" s="337" t="s">
        <v>1631</v>
      </c>
      <c r="GL700" s="337"/>
      <c r="GM700" s="337"/>
      <c r="GN700" s="337"/>
      <c r="GO700" s="510" t="s">
        <v>2021</v>
      </c>
      <c r="GP700" s="336" t="s">
        <v>488</v>
      </c>
      <c r="GQ700" s="337" t="s">
        <v>1631</v>
      </c>
      <c r="GR700" s="337"/>
      <c r="GS700" s="337"/>
      <c r="GT700" s="337"/>
      <c r="GU700" s="510"/>
      <c r="GV700" s="336"/>
      <c r="GW700" s="337"/>
      <c r="GX700" s="337"/>
      <c r="GY700" s="337"/>
      <c r="GZ700" s="336"/>
      <c r="HA700" s="510" t="str">
        <f t="shared" ref="HA700:HA711" si="1383">IF(GC700="","",IF(GH700=0,IF(GN700=0,IF(GT700=0,IF(GZ700=0,"CUMPLE","NO CUMPLE"),"NO CUMPLE"),"NO CUMPLE"),"NO CUMPLE"))</f>
        <v>CUMPLE</v>
      </c>
      <c r="HB700" s="994"/>
      <c r="HC700" s="337"/>
      <c r="HD700" s="510" t="str">
        <f t="shared" ref="HD700:HD711" si="1384">IF(E700&gt;0,E700,"")</f>
        <v>COMPAÑIA ANDINA DE SEGURDAD PRIVADA  LIMITADA - ANDISEG  LTDA</v>
      </c>
      <c r="HE700" s="336" t="s">
        <v>2028</v>
      </c>
      <c r="HF700" s="337" t="s">
        <v>1631</v>
      </c>
      <c r="HG700" s="337" t="s">
        <v>1631</v>
      </c>
      <c r="HH700" s="336"/>
      <c r="HI700" s="510" t="s">
        <v>2023</v>
      </c>
      <c r="HJ700" s="336" t="s">
        <v>2029</v>
      </c>
      <c r="HK700" s="337" t="s">
        <v>1631</v>
      </c>
      <c r="HL700" s="337" t="s">
        <v>1631</v>
      </c>
      <c r="HM700" s="336"/>
      <c r="HN700" s="510" t="s">
        <v>2030</v>
      </c>
      <c r="HO700" s="336" t="s">
        <v>1902</v>
      </c>
      <c r="HP700" s="337" t="s">
        <v>1631</v>
      </c>
      <c r="HQ700" s="337" t="s">
        <v>1631</v>
      </c>
      <c r="HR700" s="337"/>
      <c r="HS700" s="510"/>
      <c r="HT700" s="336"/>
      <c r="HU700" s="337"/>
      <c r="HV700" s="337"/>
      <c r="HW700" s="337"/>
      <c r="HX700" s="97" t="str">
        <f t="shared" ref="HX700:HX711" si="1385">IF(HD700="","",IF(HH700=0,IF(HM700=0,IF(HR700=0,IF(HW700=0,"CUMPLE","NO CUMPLE"),"NO CUMPLE"),"NO CUMPLE"),"NO CUMPLE"))</f>
        <v>CUMPLE</v>
      </c>
      <c r="HY700" s="994"/>
      <c r="HZ700" s="337"/>
      <c r="IA700" s="510" t="str">
        <f t="shared" ref="IA700:IA711" si="1386">IF(E700&gt;0,E700,"")</f>
        <v>COMPAÑIA ANDINA DE SEGURDAD PRIVADA  LIMITADA - ANDISEG  LTDA</v>
      </c>
      <c r="IB700" s="336" t="s">
        <v>341</v>
      </c>
      <c r="IC700" s="337" t="s">
        <v>1631</v>
      </c>
      <c r="ID700" s="337"/>
      <c r="IE700" s="510" t="s">
        <v>2023</v>
      </c>
      <c r="IF700" s="336" t="s">
        <v>756</v>
      </c>
      <c r="IG700" s="337" t="s">
        <v>1631</v>
      </c>
      <c r="IH700" s="337"/>
      <c r="II700" s="510" t="s">
        <v>2031</v>
      </c>
      <c r="IJ700" s="336" t="s">
        <v>341</v>
      </c>
      <c r="IK700" s="337" t="s">
        <v>1631</v>
      </c>
      <c r="IL700" s="337"/>
      <c r="IM700" s="510"/>
      <c r="IN700" s="336"/>
      <c r="IO700" s="337"/>
      <c r="IP700" s="337"/>
      <c r="IQ700" s="97" t="str">
        <f t="shared" ref="IQ700:IQ711" si="1387">IF(IA700="","",IF(ID700=0,IF(IH700=0,IF(IL700=0,IF(IP700=0,"CUMPLE","NO CUMPLE"),"NO CUMPLE"),"NO CUMPLE"),"NO CUMPLE"))</f>
        <v>CUMPLE</v>
      </c>
      <c r="IR700" s="994"/>
      <c r="IS700" s="337"/>
      <c r="IT700" s="337" t="s">
        <v>1631</v>
      </c>
      <c r="IU700" s="337">
        <v>1</v>
      </c>
      <c r="IV700" s="510" t="str">
        <f t="shared" ref="IV700:IV711" si="1388">IF(IT700&lt;&gt;"",IF(IT700="SI","CUMPLE","NO CUMPLE"),"")</f>
        <v>CUMPLE</v>
      </c>
      <c r="IW700" s="995"/>
    </row>
    <row r="701" spans="1:257" x14ac:dyDescent="0.25">
      <c r="A701" s="996"/>
      <c r="B701" s="507">
        <v>2</v>
      </c>
      <c r="C701" s="97" t="str">
        <f>IF(Proponentes!B692&gt;0,Proponentes!B692,"")</f>
        <v/>
      </c>
      <c r="D701" s="335"/>
      <c r="E701" s="335"/>
      <c r="F701" s="334"/>
      <c r="G701" s="335"/>
      <c r="H701" s="335"/>
      <c r="I701" s="335"/>
      <c r="J701" s="335"/>
      <c r="K701" s="335"/>
      <c r="L701" s="335"/>
      <c r="M701" s="334"/>
      <c r="N701" s="335"/>
      <c r="O701" s="335"/>
      <c r="P701" s="335"/>
      <c r="Q701" s="335"/>
      <c r="R701" s="335"/>
      <c r="S701" s="335"/>
      <c r="T701" s="334"/>
      <c r="U701" s="335"/>
      <c r="V701" s="335"/>
      <c r="W701" s="335"/>
      <c r="X701" s="335"/>
      <c r="Y701" s="335"/>
      <c r="Z701" s="335"/>
      <c r="AA701" s="334"/>
      <c r="AB701" s="335"/>
      <c r="AC701" s="335"/>
      <c r="AD701" s="335"/>
      <c r="AE701" s="335"/>
      <c r="AF701" s="335"/>
      <c r="AG701" s="97" t="str">
        <f t="shared" ref="AG701:AG711" si="1389">IF(E701="","",IF(K701=0,IF(R701=0,IF(Y701=0,IF(AF701=0,"CUMPLE","NO CUMPLE"),"NO CUMPLE"),"NO CUMPLE"),"NO CUMPLE"))</f>
        <v/>
      </c>
      <c r="AH701" s="993"/>
      <c r="AI701" s="335"/>
      <c r="AJ701" s="335" t="str">
        <f t="shared" si="1366"/>
        <v/>
      </c>
      <c r="AK701" s="335"/>
      <c r="AL701" s="334"/>
      <c r="AM701" s="335"/>
      <c r="AN701" s="335"/>
      <c r="AO701" s="335"/>
      <c r="AP701" s="335"/>
      <c r="AQ701" s="335"/>
      <c r="AR701" s="335"/>
      <c r="AS701" s="334"/>
      <c r="AT701" s="335"/>
      <c r="AU701" s="335"/>
      <c r="AV701" s="335"/>
      <c r="AW701" s="335"/>
      <c r="AX701" s="335"/>
      <c r="AY701" s="335"/>
      <c r="AZ701" s="334"/>
      <c r="BA701" s="335"/>
      <c r="BB701" s="335"/>
      <c r="BC701" s="335"/>
      <c r="BD701" s="335"/>
      <c r="BE701" s="335"/>
      <c r="BF701" s="335"/>
      <c r="BG701" s="334"/>
      <c r="BH701" s="335"/>
      <c r="BI701" s="335"/>
      <c r="BJ701" s="335"/>
      <c r="BK701" s="335"/>
      <c r="BL701" s="97" t="str">
        <f t="shared" si="1367"/>
        <v/>
      </c>
      <c r="BM701" s="993"/>
      <c r="BN701" s="335" t="str">
        <f t="shared" si="1368"/>
        <v/>
      </c>
      <c r="BO701" s="334"/>
      <c r="BP701" s="335"/>
      <c r="BQ701" s="335"/>
      <c r="BR701" s="335"/>
      <c r="BS701" s="335" t="str">
        <f t="shared" si="1369"/>
        <v/>
      </c>
      <c r="BT701" s="334"/>
      <c r="BU701" s="335"/>
      <c r="BV701" s="335"/>
      <c r="BW701" s="335"/>
      <c r="BX701" s="335" t="str">
        <f t="shared" si="1370"/>
        <v/>
      </c>
      <c r="BY701" s="334"/>
      <c r="BZ701" s="335"/>
      <c r="CA701" s="335"/>
      <c r="CB701" s="335"/>
      <c r="CC701" s="335" t="str">
        <f t="shared" si="1371"/>
        <v/>
      </c>
      <c r="CD701" s="334"/>
      <c r="CE701" s="335"/>
      <c r="CF701" s="335"/>
      <c r="CG701" s="335"/>
      <c r="CH701" s="997"/>
      <c r="CI701" s="97" t="str">
        <f t="shared" si="1372"/>
        <v/>
      </c>
      <c r="CJ701" s="998"/>
      <c r="CK701" s="335"/>
      <c r="CL701" s="97" t="str">
        <f t="shared" ref="CL701:CL711" si="1390">IF(E701&gt;0,E701,"")</f>
        <v/>
      </c>
      <c r="CM701" s="334"/>
      <c r="CN701" s="335"/>
      <c r="CO701" s="335"/>
      <c r="CP701" s="335"/>
      <c r="CQ701" s="97"/>
      <c r="CR701" s="334"/>
      <c r="CS701" s="335"/>
      <c r="CT701" s="335"/>
      <c r="CU701" s="335"/>
      <c r="CV701" s="97"/>
      <c r="CW701" s="334"/>
      <c r="CX701" s="335"/>
      <c r="CY701" s="335"/>
      <c r="CZ701" s="335"/>
      <c r="DA701" s="97"/>
      <c r="DB701" s="334"/>
      <c r="DC701" s="335"/>
      <c r="DD701" s="335"/>
      <c r="DE701" s="335"/>
      <c r="DF701" s="97" t="str">
        <f t="shared" si="1373"/>
        <v/>
      </c>
      <c r="DG701" s="993"/>
      <c r="DH701" s="335"/>
      <c r="DI701" s="97" t="str">
        <f t="shared" si="1374"/>
        <v/>
      </c>
      <c r="DJ701" s="334"/>
      <c r="DK701" s="335"/>
      <c r="DL701" s="335"/>
      <c r="DM701" s="97"/>
      <c r="DN701" s="334"/>
      <c r="DO701" s="335"/>
      <c r="DP701" s="335"/>
      <c r="DQ701" s="97"/>
      <c r="DR701" s="334"/>
      <c r="DS701" s="335"/>
      <c r="DT701" s="335"/>
      <c r="DU701" s="97"/>
      <c r="DV701" s="334"/>
      <c r="DW701" s="335"/>
      <c r="DX701" s="335"/>
      <c r="DY701" s="97" t="str">
        <f t="shared" si="1375"/>
        <v/>
      </c>
      <c r="DZ701" s="998"/>
      <c r="EA701" s="335"/>
      <c r="EB701" s="97" t="str">
        <f t="shared" si="1376"/>
        <v/>
      </c>
      <c r="EC701" s="334"/>
      <c r="ED701" s="335"/>
      <c r="EE701" s="335"/>
      <c r="EF701" s="97"/>
      <c r="EG701" s="334"/>
      <c r="EH701" s="335"/>
      <c r="EI701" s="335"/>
      <c r="EJ701" s="97"/>
      <c r="EK701" s="334"/>
      <c r="EL701" s="335"/>
      <c r="EM701" s="335"/>
      <c r="EN701" s="97"/>
      <c r="EO701" s="334"/>
      <c r="EP701" s="335"/>
      <c r="EQ701" s="335"/>
      <c r="ER701" s="97" t="str">
        <f t="shared" si="1377"/>
        <v/>
      </c>
      <c r="ES701" s="993"/>
      <c r="ET701" s="335"/>
      <c r="EU701" s="97" t="str">
        <f t="shared" si="1378"/>
        <v/>
      </c>
      <c r="EV701" s="334"/>
      <c r="EW701" s="335"/>
      <c r="EX701" s="335"/>
      <c r="EY701" s="97"/>
      <c r="EZ701" s="334"/>
      <c r="FA701" s="335"/>
      <c r="FB701" s="335"/>
      <c r="FC701" s="97"/>
      <c r="FD701" s="334"/>
      <c r="FE701" s="335"/>
      <c r="FF701" s="335"/>
      <c r="FG701" s="97"/>
      <c r="FH701" s="334"/>
      <c r="FI701" s="335"/>
      <c r="FJ701" s="335"/>
      <c r="FK701" s="97" t="str">
        <f t="shared" si="1379"/>
        <v/>
      </c>
      <c r="FL701" s="993"/>
      <c r="FM701" s="335"/>
      <c r="FN701" s="97" t="str">
        <f t="shared" si="1380"/>
        <v/>
      </c>
      <c r="FO701" s="334"/>
      <c r="FP701" s="335"/>
      <c r="FQ701" s="97"/>
      <c r="FR701" s="334"/>
      <c r="FS701" s="335"/>
      <c r="FT701" s="97"/>
      <c r="FU701" s="334"/>
      <c r="FV701" s="335"/>
      <c r="FW701" s="97"/>
      <c r="FX701" s="334"/>
      <c r="FY701" s="335"/>
      <c r="FZ701" s="97" t="str">
        <f t="shared" si="1381"/>
        <v/>
      </c>
      <c r="GA701" s="993"/>
      <c r="GB701" s="335"/>
      <c r="GC701" s="510" t="str">
        <f t="shared" si="1382"/>
        <v/>
      </c>
      <c r="GD701" s="336"/>
      <c r="GE701" s="337"/>
      <c r="GF701" s="337"/>
      <c r="GG701" s="337"/>
      <c r="GH701" s="337"/>
      <c r="GI701" s="510"/>
      <c r="GJ701" s="336"/>
      <c r="GK701" s="337"/>
      <c r="GL701" s="337"/>
      <c r="GM701" s="337"/>
      <c r="GN701" s="337"/>
      <c r="GO701" s="510"/>
      <c r="GP701" s="336"/>
      <c r="GQ701" s="337"/>
      <c r="GR701" s="337"/>
      <c r="GS701" s="337"/>
      <c r="GT701" s="337"/>
      <c r="GU701" s="510"/>
      <c r="GV701" s="336"/>
      <c r="GW701" s="337"/>
      <c r="GX701" s="337"/>
      <c r="GY701" s="337"/>
      <c r="GZ701" s="336"/>
      <c r="HA701" s="510" t="str">
        <f t="shared" si="1383"/>
        <v/>
      </c>
      <c r="HB701" s="994"/>
      <c r="HC701" s="337"/>
      <c r="HD701" s="510" t="str">
        <f t="shared" si="1384"/>
        <v/>
      </c>
      <c r="HE701" s="336"/>
      <c r="HF701" s="337"/>
      <c r="HG701" s="337"/>
      <c r="HH701" s="336"/>
      <c r="HI701" s="510"/>
      <c r="HJ701" s="336"/>
      <c r="HK701" s="337"/>
      <c r="HL701" s="337"/>
      <c r="HM701" s="336"/>
      <c r="HN701" s="510"/>
      <c r="HO701" s="336"/>
      <c r="HP701" s="337"/>
      <c r="HQ701" s="337"/>
      <c r="HR701" s="337"/>
      <c r="HS701" s="510"/>
      <c r="HT701" s="336"/>
      <c r="HU701" s="337"/>
      <c r="HV701" s="337"/>
      <c r="HW701" s="337"/>
      <c r="HX701" s="97" t="str">
        <f t="shared" si="1385"/>
        <v/>
      </c>
      <c r="HY701" s="994"/>
      <c r="HZ701" s="337"/>
      <c r="IA701" s="510" t="str">
        <f t="shared" si="1386"/>
        <v/>
      </c>
      <c r="IB701" s="336"/>
      <c r="IC701" s="337"/>
      <c r="ID701" s="337"/>
      <c r="IE701" s="510"/>
      <c r="IF701" s="336"/>
      <c r="IG701" s="337"/>
      <c r="IH701" s="337"/>
      <c r="II701" s="510"/>
      <c r="IJ701" s="336"/>
      <c r="IK701" s="337"/>
      <c r="IL701" s="337"/>
      <c r="IM701" s="510"/>
      <c r="IN701" s="336"/>
      <c r="IO701" s="337"/>
      <c r="IP701" s="337"/>
      <c r="IQ701" s="97" t="str">
        <f t="shared" si="1387"/>
        <v/>
      </c>
      <c r="IR701" s="994"/>
      <c r="IS701" s="337"/>
      <c r="IT701" s="337"/>
      <c r="IU701" s="337"/>
      <c r="IV701" s="510" t="str">
        <f t="shared" si="1388"/>
        <v/>
      </c>
      <c r="IW701" s="995"/>
    </row>
    <row r="702" spans="1:257" x14ac:dyDescent="0.25">
      <c r="A702" s="996"/>
      <c r="B702" s="507">
        <v>3</v>
      </c>
      <c r="C702" s="97" t="str">
        <f>IF(Proponentes!B693&gt;0,Proponentes!B693,"")</f>
        <v/>
      </c>
      <c r="D702" s="335"/>
      <c r="E702" s="335"/>
      <c r="F702" s="334"/>
      <c r="G702" s="335"/>
      <c r="H702" s="335"/>
      <c r="I702" s="335"/>
      <c r="J702" s="335"/>
      <c r="K702" s="335"/>
      <c r="L702" s="335"/>
      <c r="M702" s="334"/>
      <c r="N702" s="335"/>
      <c r="O702" s="335"/>
      <c r="P702" s="335"/>
      <c r="Q702" s="335"/>
      <c r="R702" s="335"/>
      <c r="S702" s="335"/>
      <c r="T702" s="334"/>
      <c r="U702" s="335"/>
      <c r="V702" s="335"/>
      <c r="W702" s="335"/>
      <c r="X702" s="335"/>
      <c r="Y702" s="335"/>
      <c r="Z702" s="335"/>
      <c r="AA702" s="334"/>
      <c r="AB702" s="335"/>
      <c r="AC702" s="335"/>
      <c r="AD702" s="335"/>
      <c r="AE702" s="335"/>
      <c r="AF702" s="335"/>
      <c r="AG702" s="97" t="str">
        <f t="shared" si="1389"/>
        <v/>
      </c>
      <c r="AH702" s="993"/>
      <c r="AI702" s="335"/>
      <c r="AJ702" s="335" t="str">
        <f t="shared" si="1366"/>
        <v/>
      </c>
      <c r="AK702" s="335"/>
      <c r="AL702" s="334"/>
      <c r="AM702" s="335"/>
      <c r="AN702" s="335"/>
      <c r="AO702" s="335"/>
      <c r="AP702" s="335"/>
      <c r="AQ702" s="335"/>
      <c r="AR702" s="335"/>
      <c r="AS702" s="334"/>
      <c r="AT702" s="335"/>
      <c r="AU702" s="335"/>
      <c r="AV702" s="335"/>
      <c r="AW702" s="335"/>
      <c r="AX702" s="335"/>
      <c r="AY702" s="335"/>
      <c r="AZ702" s="334"/>
      <c r="BA702" s="335"/>
      <c r="BB702" s="335"/>
      <c r="BC702" s="335"/>
      <c r="BD702" s="335"/>
      <c r="BE702" s="335"/>
      <c r="BF702" s="335"/>
      <c r="BG702" s="334"/>
      <c r="BH702" s="335"/>
      <c r="BI702" s="335"/>
      <c r="BJ702" s="335"/>
      <c r="BK702" s="335"/>
      <c r="BL702" s="97" t="str">
        <f t="shared" si="1367"/>
        <v/>
      </c>
      <c r="BM702" s="993"/>
      <c r="BN702" s="335" t="str">
        <f t="shared" si="1368"/>
        <v/>
      </c>
      <c r="BO702" s="334"/>
      <c r="BP702" s="335"/>
      <c r="BQ702" s="335"/>
      <c r="BR702" s="335"/>
      <c r="BS702" s="335" t="str">
        <f t="shared" si="1369"/>
        <v/>
      </c>
      <c r="BT702" s="334"/>
      <c r="BU702" s="335"/>
      <c r="BV702" s="335"/>
      <c r="BW702" s="335"/>
      <c r="BX702" s="335" t="str">
        <f t="shared" si="1370"/>
        <v/>
      </c>
      <c r="BY702" s="334"/>
      <c r="BZ702" s="335"/>
      <c r="CA702" s="335"/>
      <c r="CB702" s="335"/>
      <c r="CC702" s="335" t="str">
        <f t="shared" si="1371"/>
        <v/>
      </c>
      <c r="CD702" s="334"/>
      <c r="CE702" s="335"/>
      <c r="CF702" s="335"/>
      <c r="CG702" s="335"/>
      <c r="CH702" s="997"/>
      <c r="CI702" s="97" t="str">
        <f t="shared" si="1372"/>
        <v/>
      </c>
      <c r="CJ702" s="998"/>
      <c r="CK702" s="335"/>
      <c r="CL702" s="97" t="str">
        <f t="shared" si="1390"/>
        <v/>
      </c>
      <c r="CM702" s="334"/>
      <c r="CN702" s="335"/>
      <c r="CO702" s="335"/>
      <c r="CP702" s="335"/>
      <c r="CQ702" s="97"/>
      <c r="CR702" s="334"/>
      <c r="CS702" s="335"/>
      <c r="CT702" s="335"/>
      <c r="CU702" s="335"/>
      <c r="CV702" s="97"/>
      <c r="CW702" s="334"/>
      <c r="CX702" s="335"/>
      <c r="CY702" s="335"/>
      <c r="CZ702" s="335"/>
      <c r="DA702" s="97"/>
      <c r="DB702" s="334"/>
      <c r="DC702" s="335"/>
      <c r="DD702" s="335"/>
      <c r="DE702" s="335"/>
      <c r="DF702" s="97" t="str">
        <f t="shared" si="1373"/>
        <v/>
      </c>
      <c r="DG702" s="993"/>
      <c r="DH702" s="335"/>
      <c r="DI702" s="97" t="str">
        <f t="shared" si="1374"/>
        <v/>
      </c>
      <c r="DJ702" s="334"/>
      <c r="DK702" s="335"/>
      <c r="DL702" s="335"/>
      <c r="DM702" s="97"/>
      <c r="DN702" s="334"/>
      <c r="DO702" s="335"/>
      <c r="DP702" s="335"/>
      <c r="DQ702" s="97"/>
      <c r="DR702" s="334"/>
      <c r="DS702" s="335"/>
      <c r="DT702" s="335"/>
      <c r="DU702" s="97"/>
      <c r="DV702" s="334"/>
      <c r="DW702" s="335"/>
      <c r="DX702" s="335"/>
      <c r="DY702" s="97" t="str">
        <f t="shared" si="1375"/>
        <v/>
      </c>
      <c r="DZ702" s="998"/>
      <c r="EA702" s="335"/>
      <c r="EB702" s="97" t="str">
        <f t="shared" si="1376"/>
        <v/>
      </c>
      <c r="EC702" s="334"/>
      <c r="ED702" s="335"/>
      <c r="EE702" s="335"/>
      <c r="EF702" s="97"/>
      <c r="EG702" s="334"/>
      <c r="EH702" s="335"/>
      <c r="EI702" s="335"/>
      <c r="EJ702" s="97"/>
      <c r="EK702" s="334"/>
      <c r="EL702" s="335"/>
      <c r="EM702" s="335"/>
      <c r="EN702" s="97"/>
      <c r="EO702" s="334"/>
      <c r="EP702" s="335"/>
      <c r="EQ702" s="335"/>
      <c r="ER702" s="97" t="str">
        <f t="shared" si="1377"/>
        <v/>
      </c>
      <c r="ES702" s="993"/>
      <c r="ET702" s="335"/>
      <c r="EU702" s="97" t="str">
        <f t="shared" si="1378"/>
        <v/>
      </c>
      <c r="EV702" s="334"/>
      <c r="EW702" s="335"/>
      <c r="EX702" s="335"/>
      <c r="EY702" s="97"/>
      <c r="EZ702" s="334"/>
      <c r="FA702" s="335"/>
      <c r="FB702" s="335"/>
      <c r="FC702" s="97"/>
      <c r="FD702" s="334"/>
      <c r="FE702" s="335"/>
      <c r="FF702" s="335"/>
      <c r="FG702" s="97"/>
      <c r="FH702" s="334"/>
      <c r="FI702" s="335"/>
      <c r="FJ702" s="335"/>
      <c r="FK702" s="97" t="str">
        <f t="shared" si="1379"/>
        <v/>
      </c>
      <c r="FL702" s="993"/>
      <c r="FM702" s="335"/>
      <c r="FN702" s="97" t="str">
        <f t="shared" si="1380"/>
        <v/>
      </c>
      <c r="FO702" s="334"/>
      <c r="FP702" s="335"/>
      <c r="FQ702" s="97"/>
      <c r="FR702" s="334"/>
      <c r="FS702" s="335"/>
      <c r="FT702" s="97"/>
      <c r="FU702" s="334"/>
      <c r="FV702" s="335"/>
      <c r="FW702" s="97"/>
      <c r="FX702" s="334"/>
      <c r="FY702" s="335"/>
      <c r="FZ702" s="97" t="str">
        <f t="shared" si="1381"/>
        <v/>
      </c>
      <c r="GA702" s="993"/>
      <c r="GB702" s="335"/>
      <c r="GC702" s="510" t="str">
        <f t="shared" si="1382"/>
        <v/>
      </c>
      <c r="GD702" s="336"/>
      <c r="GE702" s="337"/>
      <c r="GF702" s="337"/>
      <c r="GG702" s="337"/>
      <c r="GH702" s="337"/>
      <c r="GI702" s="510"/>
      <c r="GJ702" s="336"/>
      <c r="GK702" s="337"/>
      <c r="GL702" s="337"/>
      <c r="GM702" s="337"/>
      <c r="GN702" s="337"/>
      <c r="GO702" s="510"/>
      <c r="GP702" s="336"/>
      <c r="GQ702" s="337"/>
      <c r="GR702" s="337"/>
      <c r="GS702" s="337"/>
      <c r="GT702" s="337"/>
      <c r="GU702" s="510"/>
      <c r="GV702" s="336"/>
      <c r="GW702" s="337"/>
      <c r="GX702" s="337"/>
      <c r="GY702" s="337"/>
      <c r="GZ702" s="336"/>
      <c r="HA702" s="510" t="str">
        <f t="shared" si="1383"/>
        <v/>
      </c>
      <c r="HB702" s="994"/>
      <c r="HC702" s="337"/>
      <c r="HD702" s="510" t="str">
        <f t="shared" si="1384"/>
        <v/>
      </c>
      <c r="HE702" s="336"/>
      <c r="HF702" s="337"/>
      <c r="HG702" s="337"/>
      <c r="HH702" s="336"/>
      <c r="HI702" s="510"/>
      <c r="HJ702" s="336"/>
      <c r="HK702" s="337"/>
      <c r="HL702" s="337"/>
      <c r="HM702" s="336"/>
      <c r="HN702" s="510"/>
      <c r="HO702" s="336"/>
      <c r="HP702" s="337"/>
      <c r="HQ702" s="337"/>
      <c r="HR702" s="337"/>
      <c r="HS702" s="510"/>
      <c r="HT702" s="336"/>
      <c r="HU702" s="337"/>
      <c r="HV702" s="337"/>
      <c r="HW702" s="337"/>
      <c r="HX702" s="97" t="str">
        <f t="shared" si="1385"/>
        <v/>
      </c>
      <c r="HY702" s="994"/>
      <c r="HZ702" s="337"/>
      <c r="IA702" s="510" t="str">
        <f t="shared" si="1386"/>
        <v/>
      </c>
      <c r="IB702" s="336"/>
      <c r="IC702" s="337"/>
      <c r="ID702" s="337"/>
      <c r="IE702" s="510"/>
      <c r="IF702" s="336"/>
      <c r="IG702" s="337"/>
      <c r="IH702" s="337"/>
      <c r="II702" s="510"/>
      <c r="IJ702" s="336"/>
      <c r="IK702" s="337"/>
      <c r="IL702" s="337"/>
      <c r="IM702" s="510"/>
      <c r="IN702" s="336"/>
      <c r="IO702" s="337"/>
      <c r="IP702" s="337"/>
      <c r="IQ702" s="97" t="str">
        <f t="shared" si="1387"/>
        <v/>
      </c>
      <c r="IR702" s="994"/>
      <c r="IS702" s="337"/>
      <c r="IT702" s="337"/>
      <c r="IU702" s="337"/>
      <c r="IV702" s="510" t="str">
        <f t="shared" si="1388"/>
        <v/>
      </c>
      <c r="IW702" s="995"/>
    </row>
    <row r="703" spans="1:257" x14ac:dyDescent="0.25">
      <c r="A703" s="996"/>
      <c r="B703" s="507">
        <v>4</v>
      </c>
      <c r="C703" s="97" t="str">
        <f>IF(Proponentes!B694&gt;0,Proponentes!B694,"")</f>
        <v/>
      </c>
      <c r="D703" s="335"/>
      <c r="E703" s="335"/>
      <c r="F703" s="334"/>
      <c r="G703" s="335"/>
      <c r="H703" s="335"/>
      <c r="I703" s="335"/>
      <c r="J703" s="335"/>
      <c r="K703" s="335"/>
      <c r="L703" s="335"/>
      <c r="M703" s="334"/>
      <c r="N703" s="335"/>
      <c r="O703" s="335"/>
      <c r="P703" s="335"/>
      <c r="Q703" s="335"/>
      <c r="R703" s="335"/>
      <c r="S703" s="335"/>
      <c r="T703" s="334"/>
      <c r="U703" s="335"/>
      <c r="V703" s="335"/>
      <c r="W703" s="335"/>
      <c r="X703" s="335"/>
      <c r="Y703" s="335"/>
      <c r="Z703" s="335"/>
      <c r="AA703" s="334"/>
      <c r="AB703" s="335"/>
      <c r="AC703" s="335"/>
      <c r="AD703" s="335"/>
      <c r="AE703" s="335"/>
      <c r="AF703" s="335"/>
      <c r="AG703" s="97" t="str">
        <f t="shared" si="1389"/>
        <v/>
      </c>
      <c r="AH703" s="993"/>
      <c r="AI703" s="335"/>
      <c r="AJ703" s="335" t="str">
        <f t="shared" si="1366"/>
        <v/>
      </c>
      <c r="AK703" s="335"/>
      <c r="AL703" s="334"/>
      <c r="AM703" s="335"/>
      <c r="AN703" s="335"/>
      <c r="AO703" s="335"/>
      <c r="AP703" s="335"/>
      <c r="AQ703" s="335"/>
      <c r="AR703" s="335"/>
      <c r="AS703" s="334"/>
      <c r="AT703" s="335"/>
      <c r="AU703" s="335"/>
      <c r="AV703" s="335"/>
      <c r="AW703" s="335"/>
      <c r="AX703" s="335"/>
      <c r="AY703" s="335"/>
      <c r="AZ703" s="334"/>
      <c r="BA703" s="335"/>
      <c r="BB703" s="335"/>
      <c r="BC703" s="335"/>
      <c r="BD703" s="335"/>
      <c r="BE703" s="335"/>
      <c r="BF703" s="335"/>
      <c r="BG703" s="334"/>
      <c r="BH703" s="335"/>
      <c r="BI703" s="335"/>
      <c r="BJ703" s="335"/>
      <c r="BK703" s="335"/>
      <c r="BL703" s="97" t="str">
        <f t="shared" si="1367"/>
        <v/>
      </c>
      <c r="BM703" s="993"/>
      <c r="BN703" s="335" t="str">
        <f t="shared" si="1368"/>
        <v/>
      </c>
      <c r="BO703" s="334"/>
      <c r="BP703" s="335"/>
      <c r="BQ703" s="335"/>
      <c r="BR703" s="335"/>
      <c r="BS703" s="335" t="str">
        <f t="shared" si="1369"/>
        <v/>
      </c>
      <c r="BT703" s="334"/>
      <c r="BU703" s="335"/>
      <c r="BV703" s="335"/>
      <c r="BW703" s="335"/>
      <c r="BX703" s="335" t="str">
        <f t="shared" si="1370"/>
        <v/>
      </c>
      <c r="BY703" s="334"/>
      <c r="BZ703" s="335"/>
      <c r="CA703" s="335"/>
      <c r="CB703" s="335"/>
      <c r="CC703" s="335" t="str">
        <f t="shared" si="1371"/>
        <v/>
      </c>
      <c r="CD703" s="334"/>
      <c r="CE703" s="335"/>
      <c r="CF703" s="335"/>
      <c r="CG703" s="335"/>
      <c r="CH703" s="997"/>
      <c r="CI703" s="97" t="str">
        <f t="shared" si="1372"/>
        <v/>
      </c>
      <c r="CJ703" s="998"/>
      <c r="CK703" s="335"/>
      <c r="CL703" s="97" t="str">
        <f t="shared" si="1390"/>
        <v/>
      </c>
      <c r="CM703" s="334"/>
      <c r="CN703" s="335"/>
      <c r="CO703" s="335"/>
      <c r="CP703" s="335"/>
      <c r="CQ703" s="97"/>
      <c r="CR703" s="334"/>
      <c r="CS703" s="335"/>
      <c r="CT703" s="335"/>
      <c r="CU703" s="335"/>
      <c r="CV703" s="97"/>
      <c r="CW703" s="334"/>
      <c r="CX703" s="335"/>
      <c r="CY703" s="335"/>
      <c r="CZ703" s="335"/>
      <c r="DA703" s="97"/>
      <c r="DB703" s="334"/>
      <c r="DC703" s="335"/>
      <c r="DD703" s="335"/>
      <c r="DE703" s="335"/>
      <c r="DF703" s="97" t="str">
        <f t="shared" si="1373"/>
        <v/>
      </c>
      <c r="DG703" s="993"/>
      <c r="DH703" s="335"/>
      <c r="DI703" s="97" t="str">
        <f t="shared" si="1374"/>
        <v/>
      </c>
      <c r="DJ703" s="334"/>
      <c r="DK703" s="335"/>
      <c r="DL703" s="335"/>
      <c r="DM703" s="97"/>
      <c r="DN703" s="334"/>
      <c r="DO703" s="335"/>
      <c r="DP703" s="335"/>
      <c r="DQ703" s="97"/>
      <c r="DR703" s="334"/>
      <c r="DS703" s="335"/>
      <c r="DT703" s="335"/>
      <c r="DU703" s="97"/>
      <c r="DV703" s="334"/>
      <c r="DW703" s="335"/>
      <c r="DX703" s="335"/>
      <c r="DY703" s="97" t="str">
        <f t="shared" si="1375"/>
        <v/>
      </c>
      <c r="DZ703" s="998"/>
      <c r="EA703" s="335"/>
      <c r="EB703" s="97" t="str">
        <f t="shared" si="1376"/>
        <v/>
      </c>
      <c r="EC703" s="334"/>
      <c r="ED703" s="335"/>
      <c r="EE703" s="335"/>
      <c r="EF703" s="97"/>
      <c r="EG703" s="334"/>
      <c r="EH703" s="335"/>
      <c r="EI703" s="335"/>
      <c r="EJ703" s="97"/>
      <c r="EK703" s="334"/>
      <c r="EL703" s="335"/>
      <c r="EM703" s="335"/>
      <c r="EN703" s="97"/>
      <c r="EO703" s="334"/>
      <c r="EP703" s="335"/>
      <c r="EQ703" s="335"/>
      <c r="ER703" s="97" t="str">
        <f t="shared" si="1377"/>
        <v/>
      </c>
      <c r="ES703" s="993"/>
      <c r="ET703" s="335"/>
      <c r="EU703" s="97" t="str">
        <f t="shared" si="1378"/>
        <v/>
      </c>
      <c r="EV703" s="334"/>
      <c r="EW703" s="335"/>
      <c r="EX703" s="335"/>
      <c r="EY703" s="97"/>
      <c r="EZ703" s="334"/>
      <c r="FA703" s="335"/>
      <c r="FB703" s="335"/>
      <c r="FC703" s="97"/>
      <c r="FD703" s="334"/>
      <c r="FE703" s="335"/>
      <c r="FF703" s="335"/>
      <c r="FG703" s="97"/>
      <c r="FH703" s="334"/>
      <c r="FI703" s="335"/>
      <c r="FJ703" s="335"/>
      <c r="FK703" s="97" t="str">
        <f t="shared" si="1379"/>
        <v/>
      </c>
      <c r="FL703" s="993"/>
      <c r="FM703" s="335"/>
      <c r="FN703" s="97" t="str">
        <f t="shared" si="1380"/>
        <v/>
      </c>
      <c r="FO703" s="334"/>
      <c r="FP703" s="335"/>
      <c r="FQ703" s="97"/>
      <c r="FR703" s="334"/>
      <c r="FS703" s="335"/>
      <c r="FT703" s="97"/>
      <c r="FU703" s="334"/>
      <c r="FV703" s="335"/>
      <c r="FW703" s="97"/>
      <c r="FX703" s="334"/>
      <c r="FY703" s="335"/>
      <c r="FZ703" s="97" t="str">
        <f t="shared" si="1381"/>
        <v/>
      </c>
      <c r="GA703" s="993"/>
      <c r="GB703" s="335"/>
      <c r="GC703" s="510" t="str">
        <f t="shared" si="1382"/>
        <v/>
      </c>
      <c r="GD703" s="336"/>
      <c r="GE703" s="337"/>
      <c r="GF703" s="337"/>
      <c r="GG703" s="337"/>
      <c r="GH703" s="337"/>
      <c r="GI703" s="510"/>
      <c r="GJ703" s="336"/>
      <c r="GK703" s="337"/>
      <c r="GL703" s="337"/>
      <c r="GM703" s="337"/>
      <c r="GN703" s="337"/>
      <c r="GO703" s="510"/>
      <c r="GP703" s="336"/>
      <c r="GQ703" s="337"/>
      <c r="GR703" s="337"/>
      <c r="GS703" s="337"/>
      <c r="GT703" s="337"/>
      <c r="GU703" s="510"/>
      <c r="GV703" s="336"/>
      <c r="GW703" s="337"/>
      <c r="GX703" s="337"/>
      <c r="GY703" s="337"/>
      <c r="GZ703" s="336"/>
      <c r="HA703" s="510" t="str">
        <f t="shared" si="1383"/>
        <v/>
      </c>
      <c r="HB703" s="994"/>
      <c r="HC703" s="337"/>
      <c r="HD703" s="510" t="str">
        <f t="shared" si="1384"/>
        <v/>
      </c>
      <c r="HE703" s="336"/>
      <c r="HF703" s="337"/>
      <c r="HG703" s="337"/>
      <c r="HH703" s="336"/>
      <c r="HI703" s="510"/>
      <c r="HJ703" s="336"/>
      <c r="HK703" s="337"/>
      <c r="HL703" s="337"/>
      <c r="HM703" s="336"/>
      <c r="HN703" s="510"/>
      <c r="HO703" s="336"/>
      <c r="HP703" s="337"/>
      <c r="HQ703" s="337"/>
      <c r="HR703" s="337"/>
      <c r="HS703" s="510"/>
      <c r="HT703" s="336"/>
      <c r="HU703" s="337"/>
      <c r="HV703" s="337"/>
      <c r="HW703" s="337"/>
      <c r="HX703" s="97" t="str">
        <f t="shared" si="1385"/>
        <v/>
      </c>
      <c r="HY703" s="994"/>
      <c r="HZ703" s="337"/>
      <c r="IA703" s="510" t="str">
        <f t="shared" si="1386"/>
        <v/>
      </c>
      <c r="IB703" s="336"/>
      <c r="IC703" s="337"/>
      <c r="ID703" s="337"/>
      <c r="IE703" s="510"/>
      <c r="IF703" s="336"/>
      <c r="IG703" s="337"/>
      <c r="IH703" s="337"/>
      <c r="II703" s="510"/>
      <c r="IJ703" s="336"/>
      <c r="IK703" s="337"/>
      <c r="IL703" s="337"/>
      <c r="IM703" s="510"/>
      <c r="IN703" s="336"/>
      <c r="IO703" s="337"/>
      <c r="IP703" s="337"/>
      <c r="IQ703" s="97" t="str">
        <f t="shared" si="1387"/>
        <v/>
      </c>
      <c r="IR703" s="994"/>
      <c r="IS703" s="337"/>
      <c r="IT703" s="337"/>
      <c r="IU703" s="337"/>
      <c r="IV703" s="510" t="str">
        <f t="shared" si="1388"/>
        <v/>
      </c>
      <c r="IW703" s="995"/>
    </row>
    <row r="704" spans="1:257" x14ac:dyDescent="0.25">
      <c r="A704" s="996"/>
      <c r="B704" s="507">
        <v>5</v>
      </c>
      <c r="C704" s="97" t="str">
        <f>IF(Proponentes!B695&gt;0,Proponentes!B695,"")</f>
        <v/>
      </c>
      <c r="D704" s="335"/>
      <c r="E704" s="335"/>
      <c r="F704" s="334"/>
      <c r="G704" s="335"/>
      <c r="H704" s="335"/>
      <c r="I704" s="335"/>
      <c r="J704" s="335"/>
      <c r="K704" s="335"/>
      <c r="L704" s="335"/>
      <c r="M704" s="334"/>
      <c r="N704" s="335"/>
      <c r="O704" s="335"/>
      <c r="P704" s="335"/>
      <c r="Q704" s="335"/>
      <c r="R704" s="335"/>
      <c r="S704" s="335"/>
      <c r="T704" s="334"/>
      <c r="U704" s="335"/>
      <c r="V704" s="335"/>
      <c r="W704" s="335"/>
      <c r="X704" s="335"/>
      <c r="Y704" s="335"/>
      <c r="Z704" s="335"/>
      <c r="AA704" s="334"/>
      <c r="AB704" s="335"/>
      <c r="AC704" s="335"/>
      <c r="AD704" s="335"/>
      <c r="AE704" s="335"/>
      <c r="AF704" s="335"/>
      <c r="AG704" s="97" t="str">
        <f t="shared" si="1389"/>
        <v/>
      </c>
      <c r="AH704" s="993"/>
      <c r="AI704" s="335"/>
      <c r="AJ704" s="335" t="str">
        <f t="shared" si="1366"/>
        <v/>
      </c>
      <c r="AK704" s="335"/>
      <c r="AL704" s="334"/>
      <c r="AM704" s="335"/>
      <c r="AN704" s="335"/>
      <c r="AO704" s="335"/>
      <c r="AP704" s="335"/>
      <c r="AQ704" s="335"/>
      <c r="AR704" s="335"/>
      <c r="AS704" s="334"/>
      <c r="AT704" s="335"/>
      <c r="AU704" s="335"/>
      <c r="AV704" s="335"/>
      <c r="AW704" s="335"/>
      <c r="AX704" s="335"/>
      <c r="AY704" s="335"/>
      <c r="AZ704" s="334"/>
      <c r="BA704" s="335"/>
      <c r="BB704" s="335"/>
      <c r="BC704" s="335"/>
      <c r="BD704" s="335"/>
      <c r="BE704" s="335"/>
      <c r="BF704" s="335"/>
      <c r="BG704" s="334"/>
      <c r="BH704" s="335"/>
      <c r="BI704" s="335"/>
      <c r="BJ704" s="335"/>
      <c r="BK704" s="335"/>
      <c r="BL704" s="97" t="str">
        <f t="shared" si="1367"/>
        <v/>
      </c>
      <c r="BM704" s="993"/>
      <c r="BN704" s="335" t="str">
        <f t="shared" si="1368"/>
        <v/>
      </c>
      <c r="BO704" s="334"/>
      <c r="BP704" s="335"/>
      <c r="BQ704" s="335"/>
      <c r="BR704" s="335"/>
      <c r="BS704" s="335" t="str">
        <f t="shared" si="1369"/>
        <v/>
      </c>
      <c r="BT704" s="334"/>
      <c r="BU704" s="335"/>
      <c r="BV704" s="335"/>
      <c r="BW704" s="335"/>
      <c r="BX704" s="335" t="str">
        <f t="shared" si="1370"/>
        <v/>
      </c>
      <c r="BY704" s="334"/>
      <c r="BZ704" s="335"/>
      <c r="CA704" s="335"/>
      <c r="CB704" s="335"/>
      <c r="CC704" s="335" t="str">
        <f t="shared" si="1371"/>
        <v/>
      </c>
      <c r="CD704" s="334"/>
      <c r="CE704" s="335"/>
      <c r="CF704" s="335"/>
      <c r="CG704" s="335"/>
      <c r="CH704" s="997"/>
      <c r="CI704" s="97" t="str">
        <f t="shared" si="1372"/>
        <v/>
      </c>
      <c r="CJ704" s="998"/>
      <c r="CK704" s="335"/>
      <c r="CL704" s="97" t="str">
        <f t="shared" si="1390"/>
        <v/>
      </c>
      <c r="CM704" s="334"/>
      <c r="CN704" s="335"/>
      <c r="CO704" s="335"/>
      <c r="CP704" s="335"/>
      <c r="CQ704" s="97"/>
      <c r="CR704" s="334"/>
      <c r="CS704" s="335"/>
      <c r="CT704" s="335"/>
      <c r="CU704" s="335"/>
      <c r="CV704" s="97"/>
      <c r="CW704" s="334"/>
      <c r="CX704" s="335"/>
      <c r="CY704" s="335"/>
      <c r="CZ704" s="335"/>
      <c r="DA704" s="97"/>
      <c r="DB704" s="334"/>
      <c r="DC704" s="335"/>
      <c r="DD704" s="335"/>
      <c r="DE704" s="335"/>
      <c r="DF704" s="97" t="str">
        <f t="shared" si="1373"/>
        <v/>
      </c>
      <c r="DG704" s="993"/>
      <c r="DH704" s="335"/>
      <c r="DI704" s="97" t="str">
        <f t="shared" si="1374"/>
        <v/>
      </c>
      <c r="DJ704" s="334"/>
      <c r="DK704" s="335"/>
      <c r="DL704" s="335"/>
      <c r="DM704" s="97"/>
      <c r="DN704" s="334"/>
      <c r="DO704" s="335"/>
      <c r="DP704" s="335"/>
      <c r="DQ704" s="97"/>
      <c r="DR704" s="334"/>
      <c r="DS704" s="335"/>
      <c r="DT704" s="335"/>
      <c r="DU704" s="97"/>
      <c r="DV704" s="334"/>
      <c r="DW704" s="335"/>
      <c r="DX704" s="335"/>
      <c r="DY704" s="97" t="str">
        <f t="shared" si="1375"/>
        <v/>
      </c>
      <c r="DZ704" s="998"/>
      <c r="EA704" s="335"/>
      <c r="EB704" s="97" t="str">
        <f t="shared" si="1376"/>
        <v/>
      </c>
      <c r="EC704" s="334"/>
      <c r="ED704" s="335"/>
      <c r="EE704" s="335"/>
      <c r="EF704" s="97"/>
      <c r="EG704" s="334"/>
      <c r="EH704" s="335"/>
      <c r="EI704" s="335"/>
      <c r="EJ704" s="97"/>
      <c r="EK704" s="334"/>
      <c r="EL704" s="335"/>
      <c r="EM704" s="335"/>
      <c r="EN704" s="97"/>
      <c r="EO704" s="334"/>
      <c r="EP704" s="335"/>
      <c r="EQ704" s="335"/>
      <c r="ER704" s="97" t="str">
        <f t="shared" si="1377"/>
        <v/>
      </c>
      <c r="ES704" s="993"/>
      <c r="ET704" s="335"/>
      <c r="EU704" s="97" t="str">
        <f t="shared" si="1378"/>
        <v/>
      </c>
      <c r="EV704" s="334"/>
      <c r="EW704" s="335"/>
      <c r="EX704" s="335"/>
      <c r="EY704" s="97"/>
      <c r="EZ704" s="334"/>
      <c r="FA704" s="335"/>
      <c r="FB704" s="335"/>
      <c r="FC704" s="97"/>
      <c r="FD704" s="334"/>
      <c r="FE704" s="335"/>
      <c r="FF704" s="335"/>
      <c r="FG704" s="97"/>
      <c r="FH704" s="334"/>
      <c r="FI704" s="335"/>
      <c r="FJ704" s="335"/>
      <c r="FK704" s="97" t="str">
        <f t="shared" si="1379"/>
        <v/>
      </c>
      <c r="FL704" s="993"/>
      <c r="FM704" s="335"/>
      <c r="FN704" s="97" t="str">
        <f t="shared" si="1380"/>
        <v/>
      </c>
      <c r="FO704" s="334"/>
      <c r="FP704" s="335"/>
      <c r="FQ704" s="97"/>
      <c r="FR704" s="334"/>
      <c r="FS704" s="335"/>
      <c r="FT704" s="97"/>
      <c r="FU704" s="334"/>
      <c r="FV704" s="335"/>
      <c r="FW704" s="97"/>
      <c r="FX704" s="334"/>
      <c r="FY704" s="335"/>
      <c r="FZ704" s="97" t="str">
        <f t="shared" si="1381"/>
        <v/>
      </c>
      <c r="GA704" s="993"/>
      <c r="GB704" s="335"/>
      <c r="GC704" s="510" t="str">
        <f t="shared" si="1382"/>
        <v/>
      </c>
      <c r="GD704" s="336"/>
      <c r="GE704" s="337"/>
      <c r="GF704" s="337"/>
      <c r="GG704" s="337"/>
      <c r="GH704" s="337"/>
      <c r="GI704" s="510"/>
      <c r="GJ704" s="336"/>
      <c r="GK704" s="337"/>
      <c r="GL704" s="337"/>
      <c r="GM704" s="337"/>
      <c r="GN704" s="337"/>
      <c r="GO704" s="510"/>
      <c r="GP704" s="336"/>
      <c r="GQ704" s="337"/>
      <c r="GR704" s="337"/>
      <c r="GS704" s="337"/>
      <c r="GT704" s="337"/>
      <c r="GU704" s="510"/>
      <c r="GV704" s="336"/>
      <c r="GW704" s="337"/>
      <c r="GX704" s="337"/>
      <c r="GY704" s="337"/>
      <c r="GZ704" s="336"/>
      <c r="HA704" s="510" t="str">
        <f t="shared" si="1383"/>
        <v/>
      </c>
      <c r="HB704" s="994"/>
      <c r="HC704" s="337"/>
      <c r="HD704" s="510" t="str">
        <f t="shared" si="1384"/>
        <v/>
      </c>
      <c r="HE704" s="336"/>
      <c r="HF704" s="337"/>
      <c r="HG704" s="337"/>
      <c r="HH704" s="336"/>
      <c r="HI704" s="510"/>
      <c r="HJ704" s="336"/>
      <c r="HK704" s="337"/>
      <c r="HL704" s="337"/>
      <c r="HM704" s="336"/>
      <c r="HN704" s="510"/>
      <c r="HO704" s="336"/>
      <c r="HP704" s="337"/>
      <c r="HQ704" s="337"/>
      <c r="HR704" s="337"/>
      <c r="HS704" s="510"/>
      <c r="HT704" s="336"/>
      <c r="HU704" s="337"/>
      <c r="HV704" s="337"/>
      <c r="HW704" s="337"/>
      <c r="HX704" s="97" t="str">
        <f t="shared" si="1385"/>
        <v/>
      </c>
      <c r="HY704" s="994"/>
      <c r="HZ704" s="337"/>
      <c r="IA704" s="510" t="str">
        <f t="shared" si="1386"/>
        <v/>
      </c>
      <c r="IB704" s="336"/>
      <c r="IC704" s="337"/>
      <c r="ID704" s="337"/>
      <c r="IE704" s="510"/>
      <c r="IF704" s="336"/>
      <c r="IG704" s="337"/>
      <c r="IH704" s="337"/>
      <c r="II704" s="510"/>
      <c r="IJ704" s="336"/>
      <c r="IK704" s="337"/>
      <c r="IL704" s="337"/>
      <c r="IM704" s="510"/>
      <c r="IN704" s="336"/>
      <c r="IO704" s="337"/>
      <c r="IP704" s="337"/>
      <c r="IQ704" s="97" t="str">
        <f t="shared" si="1387"/>
        <v/>
      </c>
      <c r="IR704" s="994"/>
      <c r="IS704" s="337"/>
      <c r="IT704" s="337"/>
      <c r="IU704" s="337"/>
      <c r="IV704" s="510" t="str">
        <f t="shared" si="1388"/>
        <v/>
      </c>
      <c r="IW704" s="995"/>
    </row>
    <row r="705" spans="1:257" x14ac:dyDescent="0.25">
      <c r="A705" s="996"/>
      <c r="B705" s="507">
        <v>6</v>
      </c>
      <c r="C705" s="97" t="str">
        <f>IF(Proponentes!B696&gt;0,Proponentes!B696,"")</f>
        <v/>
      </c>
      <c r="D705" s="335"/>
      <c r="E705" s="335"/>
      <c r="F705" s="334"/>
      <c r="G705" s="335"/>
      <c r="H705" s="335"/>
      <c r="I705" s="335"/>
      <c r="J705" s="335"/>
      <c r="K705" s="335"/>
      <c r="L705" s="335"/>
      <c r="M705" s="334"/>
      <c r="N705" s="335"/>
      <c r="O705" s="335"/>
      <c r="P705" s="335"/>
      <c r="Q705" s="335"/>
      <c r="R705" s="335"/>
      <c r="S705" s="335"/>
      <c r="T705" s="334"/>
      <c r="U705" s="335"/>
      <c r="V705" s="335"/>
      <c r="W705" s="335"/>
      <c r="X705" s="335"/>
      <c r="Y705" s="335"/>
      <c r="Z705" s="335"/>
      <c r="AA705" s="334"/>
      <c r="AB705" s="335"/>
      <c r="AC705" s="335"/>
      <c r="AD705" s="335"/>
      <c r="AE705" s="335"/>
      <c r="AF705" s="335"/>
      <c r="AG705" s="97" t="str">
        <f t="shared" si="1389"/>
        <v/>
      </c>
      <c r="AH705" s="993"/>
      <c r="AI705" s="335"/>
      <c r="AJ705" s="335" t="str">
        <f t="shared" si="1366"/>
        <v/>
      </c>
      <c r="AK705" s="335"/>
      <c r="AL705" s="334"/>
      <c r="AM705" s="335"/>
      <c r="AN705" s="335"/>
      <c r="AO705" s="335"/>
      <c r="AP705" s="335"/>
      <c r="AQ705" s="335"/>
      <c r="AR705" s="335"/>
      <c r="AS705" s="334"/>
      <c r="AT705" s="335"/>
      <c r="AU705" s="335"/>
      <c r="AV705" s="335"/>
      <c r="AW705" s="335"/>
      <c r="AX705" s="335"/>
      <c r="AY705" s="335"/>
      <c r="AZ705" s="334"/>
      <c r="BA705" s="335"/>
      <c r="BB705" s="335"/>
      <c r="BC705" s="335"/>
      <c r="BD705" s="335"/>
      <c r="BE705" s="335"/>
      <c r="BF705" s="335"/>
      <c r="BG705" s="334"/>
      <c r="BH705" s="335"/>
      <c r="BI705" s="335"/>
      <c r="BJ705" s="335"/>
      <c r="BK705" s="335"/>
      <c r="BL705" s="97" t="str">
        <f t="shared" si="1367"/>
        <v/>
      </c>
      <c r="BM705" s="993"/>
      <c r="BN705" s="335" t="str">
        <f t="shared" si="1368"/>
        <v/>
      </c>
      <c r="BO705" s="334"/>
      <c r="BP705" s="335"/>
      <c r="BQ705" s="335"/>
      <c r="BR705" s="335"/>
      <c r="BS705" s="335" t="str">
        <f t="shared" si="1369"/>
        <v/>
      </c>
      <c r="BT705" s="334"/>
      <c r="BU705" s="335"/>
      <c r="BV705" s="335"/>
      <c r="BW705" s="335"/>
      <c r="BX705" s="335" t="str">
        <f t="shared" si="1370"/>
        <v/>
      </c>
      <c r="BY705" s="334"/>
      <c r="BZ705" s="335"/>
      <c r="CA705" s="335"/>
      <c r="CB705" s="335"/>
      <c r="CC705" s="335" t="str">
        <f t="shared" si="1371"/>
        <v/>
      </c>
      <c r="CD705" s="334"/>
      <c r="CE705" s="335"/>
      <c r="CF705" s="335"/>
      <c r="CG705" s="335"/>
      <c r="CH705" s="997"/>
      <c r="CI705" s="97" t="str">
        <f t="shared" si="1372"/>
        <v/>
      </c>
      <c r="CJ705" s="998"/>
      <c r="CK705" s="335"/>
      <c r="CL705" s="97" t="str">
        <f t="shared" si="1390"/>
        <v/>
      </c>
      <c r="CM705" s="334"/>
      <c r="CN705" s="335"/>
      <c r="CO705" s="335"/>
      <c r="CP705" s="335"/>
      <c r="CQ705" s="97"/>
      <c r="CR705" s="334"/>
      <c r="CS705" s="335"/>
      <c r="CT705" s="335"/>
      <c r="CU705" s="335"/>
      <c r="CV705" s="97"/>
      <c r="CW705" s="334"/>
      <c r="CX705" s="335"/>
      <c r="CY705" s="335"/>
      <c r="CZ705" s="335"/>
      <c r="DA705" s="97"/>
      <c r="DB705" s="334"/>
      <c r="DC705" s="335"/>
      <c r="DD705" s="335"/>
      <c r="DE705" s="335"/>
      <c r="DF705" s="97" t="str">
        <f t="shared" si="1373"/>
        <v/>
      </c>
      <c r="DG705" s="993"/>
      <c r="DH705" s="335"/>
      <c r="DI705" s="97" t="str">
        <f t="shared" si="1374"/>
        <v/>
      </c>
      <c r="DJ705" s="334"/>
      <c r="DK705" s="335"/>
      <c r="DL705" s="335"/>
      <c r="DM705" s="97"/>
      <c r="DN705" s="334"/>
      <c r="DO705" s="335"/>
      <c r="DP705" s="335"/>
      <c r="DQ705" s="97"/>
      <c r="DR705" s="334"/>
      <c r="DS705" s="335"/>
      <c r="DT705" s="335"/>
      <c r="DU705" s="97"/>
      <c r="DV705" s="334"/>
      <c r="DW705" s="335"/>
      <c r="DX705" s="335"/>
      <c r="DY705" s="97" t="str">
        <f t="shared" si="1375"/>
        <v/>
      </c>
      <c r="DZ705" s="998"/>
      <c r="EA705" s="335"/>
      <c r="EB705" s="97" t="str">
        <f t="shared" si="1376"/>
        <v/>
      </c>
      <c r="EC705" s="334"/>
      <c r="ED705" s="335"/>
      <c r="EE705" s="335"/>
      <c r="EF705" s="97"/>
      <c r="EG705" s="334"/>
      <c r="EH705" s="335"/>
      <c r="EI705" s="335"/>
      <c r="EJ705" s="97"/>
      <c r="EK705" s="334"/>
      <c r="EL705" s="335"/>
      <c r="EM705" s="335"/>
      <c r="EN705" s="97"/>
      <c r="EO705" s="334"/>
      <c r="EP705" s="335"/>
      <c r="EQ705" s="335"/>
      <c r="ER705" s="97" t="str">
        <f t="shared" si="1377"/>
        <v/>
      </c>
      <c r="ES705" s="993"/>
      <c r="ET705" s="335"/>
      <c r="EU705" s="97" t="str">
        <f t="shared" si="1378"/>
        <v/>
      </c>
      <c r="EV705" s="334"/>
      <c r="EW705" s="335"/>
      <c r="EX705" s="335"/>
      <c r="EY705" s="97"/>
      <c r="EZ705" s="334"/>
      <c r="FA705" s="335"/>
      <c r="FB705" s="335"/>
      <c r="FC705" s="97"/>
      <c r="FD705" s="334"/>
      <c r="FE705" s="335"/>
      <c r="FF705" s="335"/>
      <c r="FG705" s="97"/>
      <c r="FH705" s="334"/>
      <c r="FI705" s="335"/>
      <c r="FJ705" s="335"/>
      <c r="FK705" s="97" t="str">
        <f t="shared" si="1379"/>
        <v/>
      </c>
      <c r="FL705" s="993"/>
      <c r="FM705" s="335"/>
      <c r="FN705" s="97" t="str">
        <f t="shared" si="1380"/>
        <v/>
      </c>
      <c r="FO705" s="334"/>
      <c r="FP705" s="335"/>
      <c r="FQ705" s="97"/>
      <c r="FR705" s="334"/>
      <c r="FS705" s="335"/>
      <c r="FT705" s="97"/>
      <c r="FU705" s="334"/>
      <c r="FV705" s="335"/>
      <c r="FW705" s="97"/>
      <c r="FX705" s="334"/>
      <c r="FY705" s="335"/>
      <c r="FZ705" s="97" t="str">
        <f t="shared" si="1381"/>
        <v/>
      </c>
      <c r="GA705" s="993"/>
      <c r="GB705" s="335"/>
      <c r="GC705" s="510" t="str">
        <f t="shared" si="1382"/>
        <v/>
      </c>
      <c r="GD705" s="336"/>
      <c r="GE705" s="337"/>
      <c r="GF705" s="337"/>
      <c r="GG705" s="337"/>
      <c r="GH705" s="337"/>
      <c r="GI705" s="510"/>
      <c r="GJ705" s="336"/>
      <c r="GK705" s="337"/>
      <c r="GL705" s="337"/>
      <c r="GM705" s="337"/>
      <c r="GN705" s="337"/>
      <c r="GO705" s="510"/>
      <c r="GP705" s="336"/>
      <c r="GQ705" s="337"/>
      <c r="GR705" s="337"/>
      <c r="GS705" s="337"/>
      <c r="GT705" s="337"/>
      <c r="GU705" s="510"/>
      <c r="GV705" s="336"/>
      <c r="GW705" s="337"/>
      <c r="GX705" s="337"/>
      <c r="GY705" s="337"/>
      <c r="GZ705" s="336"/>
      <c r="HA705" s="510" t="str">
        <f t="shared" si="1383"/>
        <v/>
      </c>
      <c r="HB705" s="994"/>
      <c r="HC705" s="337"/>
      <c r="HD705" s="510" t="str">
        <f t="shared" si="1384"/>
        <v/>
      </c>
      <c r="HE705" s="336"/>
      <c r="HF705" s="337"/>
      <c r="HG705" s="337"/>
      <c r="HH705" s="336"/>
      <c r="HI705" s="510"/>
      <c r="HJ705" s="336"/>
      <c r="HK705" s="337"/>
      <c r="HL705" s="337"/>
      <c r="HM705" s="336"/>
      <c r="HN705" s="510"/>
      <c r="HO705" s="336"/>
      <c r="HP705" s="337"/>
      <c r="HQ705" s="337"/>
      <c r="HR705" s="337"/>
      <c r="HS705" s="510"/>
      <c r="HT705" s="336"/>
      <c r="HU705" s="337"/>
      <c r="HV705" s="337"/>
      <c r="HW705" s="337"/>
      <c r="HX705" s="97" t="str">
        <f t="shared" si="1385"/>
        <v/>
      </c>
      <c r="HY705" s="994"/>
      <c r="HZ705" s="337"/>
      <c r="IA705" s="510" t="str">
        <f t="shared" si="1386"/>
        <v/>
      </c>
      <c r="IB705" s="336"/>
      <c r="IC705" s="337"/>
      <c r="ID705" s="337"/>
      <c r="IE705" s="510"/>
      <c r="IF705" s="336"/>
      <c r="IG705" s="337"/>
      <c r="IH705" s="337"/>
      <c r="II705" s="510"/>
      <c r="IJ705" s="336"/>
      <c r="IK705" s="337"/>
      <c r="IL705" s="337"/>
      <c r="IM705" s="510"/>
      <c r="IN705" s="336"/>
      <c r="IO705" s="337"/>
      <c r="IP705" s="337"/>
      <c r="IQ705" s="97" t="str">
        <f t="shared" si="1387"/>
        <v/>
      </c>
      <c r="IR705" s="994"/>
      <c r="IS705" s="337"/>
      <c r="IT705" s="337"/>
      <c r="IU705" s="337"/>
      <c r="IV705" s="510" t="str">
        <f t="shared" si="1388"/>
        <v/>
      </c>
      <c r="IW705" s="995"/>
    </row>
    <row r="706" spans="1:257" x14ac:dyDescent="0.25">
      <c r="A706" s="996"/>
      <c r="B706" s="507">
        <v>7</v>
      </c>
      <c r="C706" s="97" t="str">
        <f>IF(Proponentes!B697&gt;0,Proponentes!B697,"")</f>
        <v/>
      </c>
      <c r="D706" s="335"/>
      <c r="E706" s="335"/>
      <c r="F706" s="334"/>
      <c r="G706" s="335"/>
      <c r="H706" s="335"/>
      <c r="I706" s="335"/>
      <c r="J706" s="335"/>
      <c r="K706" s="335"/>
      <c r="L706" s="335"/>
      <c r="M706" s="334"/>
      <c r="N706" s="335"/>
      <c r="O706" s="335"/>
      <c r="P706" s="335"/>
      <c r="Q706" s="335"/>
      <c r="R706" s="335"/>
      <c r="S706" s="335"/>
      <c r="T706" s="334"/>
      <c r="U706" s="335"/>
      <c r="V706" s="335"/>
      <c r="W706" s="335"/>
      <c r="X706" s="335"/>
      <c r="Y706" s="335"/>
      <c r="Z706" s="335"/>
      <c r="AA706" s="334"/>
      <c r="AB706" s="335"/>
      <c r="AC706" s="335"/>
      <c r="AD706" s="335"/>
      <c r="AE706" s="335"/>
      <c r="AF706" s="335"/>
      <c r="AG706" s="97" t="str">
        <f t="shared" si="1389"/>
        <v/>
      </c>
      <c r="AH706" s="993"/>
      <c r="AI706" s="335"/>
      <c r="AJ706" s="335" t="str">
        <f t="shared" si="1366"/>
        <v/>
      </c>
      <c r="AK706" s="335"/>
      <c r="AL706" s="334"/>
      <c r="AM706" s="335"/>
      <c r="AN706" s="335"/>
      <c r="AO706" s="335"/>
      <c r="AP706" s="335"/>
      <c r="AQ706" s="335"/>
      <c r="AR706" s="335"/>
      <c r="AS706" s="334"/>
      <c r="AT706" s="335"/>
      <c r="AU706" s="335"/>
      <c r="AV706" s="335"/>
      <c r="AW706" s="335"/>
      <c r="AX706" s="335"/>
      <c r="AY706" s="335"/>
      <c r="AZ706" s="334"/>
      <c r="BA706" s="335"/>
      <c r="BB706" s="335"/>
      <c r="BC706" s="335"/>
      <c r="BD706" s="335"/>
      <c r="BE706" s="335"/>
      <c r="BF706" s="335"/>
      <c r="BG706" s="334"/>
      <c r="BH706" s="335"/>
      <c r="BI706" s="335"/>
      <c r="BJ706" s="335"/>
      <c r="BK706" s="335"/>
      <c r="BL706" s="97" t="str">
        <f t="shared" si="1367"/>
        <v/>
      </c>
      <c r="BM706" s="993"/>
      <c r="BN706" s="335" t="str">
        <f t="shared" si="1368"/>
        <v/>
      </c>
      <c r="BO706" s="334"/>
      <c r="BP706" s="335"/>
      <c r="BQ706" s="335"/>
      <c r="BR706" s="335"/>
      <c r="BS706" s="335" t="str">
        <f t="shared" si="1369"/>
        <v/>
      </c>
      <c r="BT706" s="334"/>
      <c r="BU706" s="335"/>
      <c r="BV706" s="335"/>
      <c r="BW706" s="335"/>
      <c r="BX706" s="335" t="str">
        <f t="shared" si="1370"/>
        <v/>
      </c>
      <c r="BY706" s="334"/>
      <c r="BZ706" s="335"/>
      <c r="CA706" s="335"/>
      <c r="CB706" s="335"/>
      <c r="CC706" s="335" t="str">
        <f t="shared" si="1371"/>
        <v/>
      </c>
      <c r="CD706" s="334"/>
      <c r="CE706" s="335"/>
      <c r="CF706" s="335"/>
      <c r="CG706" s="335"/>
      <c r="CH706" s="997"/>
      <c r="CI706" s="97" t="str">
        <f t="shared" si="1372"/>
        <v/>
      </c>
      <c r="CJ706" s="998"/>
      <c r="CK706" s="335"/>
      <c r="CL706" s="97" t="str">
        <f t="shared" si="1390"/>
        <v/>
      </c>
      <c r="CM706" s="334"/>
      <c r="CN706" s="335"/>
      <c r="CO706" s="335"/>
      <c r="CP706" s="335"/>
      <c r="CQ706" s="97"/>
      <c r="CR706" s="334"/>
      <c r="CS706" s="335"/>
      <c r="CT706" s="335"/>
      <c r="CU706" s="335"/>
      <c r="CV706" s="97"/>
      <c r="CW706" s="334"/>
      <c r="CX706" s="335"/>
      <c r="CY706" s="335"/>
      <c r="CZ706" s="335"/>
      <c r="DA706" s="97"/>
      <c r="DB706" s="334"/>
      <c r="DC706" s="335"/>
      <c r="DD706" s="335"/>
      <c r="DE706" s="335"/>
      <c r="DF706" s="97" t="str">
        <f t="shared" si="1373"/>
        <v/>
      </c>
      <c r="DG706" s="993"/>
      <c r="DH706" s="335"/>
      <c r="DI706" s="97" t="str">
        <f t="shared" si="1374"/>
        <v/>
      </c>
      <c r="DJ706" s="334"/>
      <c r="DK706" s="335"/>
      <c r="DL706" s="335"/>
      <c r="DM706" s="97"/>
      <c r="DN706" s="334"/>
      <c r="DO706" s="335"/>
      <c r="DP706" s="335"/>
      <c r="DQ706" s="97"/>
      <c r="DR706" s="334"/>
      <c r="DS706" s="335"/>
      <c r="DT706" s="335"/>
      <c r="DU706" s="97"/>
      <c r="DV706" s="334"/>
      <c r="DW706" s="335"/>
      <c r="DX706" s="335"/>
      <c r="DY706" s="97" t="str">
        <f t="shared" si="1375"/>
        <v/>
      </c>
      <c r="DZ706" s="998"/>
      <c r="EA706" s="335"/>
      <c r="EB706" s="97" t="str">
        <f t="shared" si="1376"/>
        <v/>
      </c>
      <c r="EC706" s="334"/>
      <c r="ED706" s="335"/>
      <c r="EE706" s="335"/>
      <c r="EF706" s="97"/>
      <c r="EG706" s="334"/>
      <c r="EH706" s="335"/>
      <c r="EI706" s="335"/>
      <c r="EJ706" s="97"/>
      <c r="EK706" s="334"/>
      <c r="EL706" s="335"/>
      <c r="EM706" s="335"/>
      <c r="EN706" s="97"/>
      <c r="EO706" s="334"/>
      <c r="EP706" s="335"/>
      <c r="EQ706" s="335"/>
      <c r="ER706" s="97" t="str">
        <f t="shared" si="1377"/>
        <v/>
      </c>
      <c r="ES706" s="993"/>
      <c r="ET706" s="335"/>
      <c r="EU706" s="97" t="str">
        <f t="shared" si="1378"/>
        <v/>
      </c>
      <c r="EV706" s="334"/>
      <c r="EW706" s="335"/>
      <c r="EX706" s="335"/>
      <c r="EY706" s="97"/>
      <c r="EZ706" s="334"/>
      <c r="FA706" s="335"/>
      <c r="FB706" s="335"/>
      <c r="FC706" s="97"/>
      <c r="FD706" s="334"/>
      <c r="FE706" s="335"/>
      <c r="FF706" s="335"/>
      <c r="FG706" s="97"/>
      <c r="FH706" s="334"/>
      <c r="FI706" s="335"/>
      <c r="FJ706" s="335"/>
      <c r="FK706" s="97" t="str">
        <f t="shared" si="1379"/>
        <v/>
      </c>
      <c r="FL706" s="993"/>
      <c r="FM706" s="335"/>
      <c r="FN706" s="97" t="str">
        <f t="shared" si="1380"/>
        <v/>
      </c>
      <c r="FO706" s="334"/>
      <c r="FP706" s="335"/>
      <c r="FQ706" s="97"/>
      <c r="FR706" s="334"/>
      <c r="FS706" s="335"/>
      <c r="FT706" s="97"/>
      <c r="FU706" s="334"/>
      <c r="FV706" s="335"/>
      <c r="FW706" s="97"/>
      <c r="FX706" s="334"/>
      <c r="FY706" s="335"/>
      <c r="FZ706" s="97" t="str">
        <f t="shared" si="1381"/>
        <v/>
      </c>
      <c r="GA706" s="993"/>
      <c r="GB706" s="335"/>
      <c r="GC706" s="510" t="str">
        <f t="shared" si="1382"/>
        <v/>
      </c>
      <c r="GD706" s="336"/>
      <c r="GE706" s="337"/>
      <c r="GF706" s="337"/>
      <c r="GG706" s="337"/>
      <c r="GH706" s="337"/>
      <c r="GI706" s="510"/>
      <c r="GJ706" s="336"/>
      <c r="GK706" s="337"/>
      <c r="GL706" s="337"/>
      <c r="GM706" s="337"/>
      <c r="GN706" s="337"/>
      <c r="GO706" s="510"/>
      <c r="GP706" s="336"/>
      <c r="GQ706" s="337"/>
      <c r="GR706" s="337"/>
      <c r="GS706" s="337"/>
      <c r="GT706" s="337"/>
      <c r="GU706" s="510"/>
      <c r="GV706" s="336"/>
      <c r="GW706" s="337"/>
      <c r="GX706" s="337"/>
      <c r="GY706" s="337"/>
      <c r="GZ706" s="336"/>
      <c r="HA706" s="510" t="str">
        <f t="shared" si="1383"/>
        <v/>
      </c>
      <c r="HB706" s="994"/>
      <c r="HC706" s="337"/>
      <c r="HD706" s="510" t="str">
        <f t="shared" si="1384"/>
        <v/>
      </c>
      <c r="HE706" s="336"/>
      <c r="HF706" s="337"/>
      <c r="HG706" s="337"/>
      <c r="HH706" s="336"/>
      <c r="HI706" s="510"/>
      <c r="HJ706" s="336"/>
      <c r="HK706" s="337"/>
      <c r="HL706" s="337"/>
      <c r="HM706" s="336"/>
      <c r="HN706" s="510"/>
      <c r="HO706" s="336"/>
      <c r="HP706" s="337"/>
      <c r="HQ706" s="337"/>
      <c r="HR706" s="337"/>
      <c r="HS706" s="510"/>
      <c r="HT706" s="336"/>
      <c r="HU706" s="337"/>
      <c r="HV706" s="337"/>
      <c r="HW706" s="337"/>
      <c r="HX706" s="97" t="str">
        <f t="shared" si="1385"/>
        <v/>
      </c>
      <c r="HY706" s="994"/>
      <c r="HZ706" s="337"/>
      <c r="IA706" s="510" t="str">
        <f t="shared" si="1386"/>
        <v/>
      </c>
      <c r="IB706" s="336"/>
      <c r="IC706" s="337"/>
      <c r="ID706" s="337"/>
      <c r="IE706" s="510"/>
      <c r="IF706" s="336"/>
      <c r="IG706" s="337"/>
      <c r="IH706" s="337"/>
      <c r="II706" s="510"/>
      <c r="IJ706" s="336"/>
      <c r="IK706" s="337"/>
      <c r="IL706" s="337"/>
      <c r="IM706" s="510"/>
      <c r="IN706" s="336"/>
      <c r="IO706" s="337"/>
      <c r="IP706" s="337"/>
      <c r="IQ706" s="97" t="str">
        <f t="shared" si="1387"/>
        <v/>
      </c>
      <c r="IR706" s="994"/>
      <c r="IS706" s="337"/>
      <c r="IT706" s="337"/>
      <c r="IU706" s="337"/>
      <c r="IV706" s="510" t="str">
        <f t="shared" si="1388"/>
        <v/>
      </c>
      <c r="IW706" s="995"/>
    </row>
    <row r="707" spans="1:257" x14ac:dyDescent="0.25">
      <c r="A707" s="996"/>
      <c r="B707" s="507">
        <v>8</v>
      </c>
      <c r="C707" s="97" t="str">
        <f>IF(Proponentes!B698&gt;0,Proponentes!B698,"")</f>
        <v/>
      </c>
      <c r="D707" s="335"/>
      <c r="E707" s="335"/>
      <c r="F707" s="334"/>
      <c r="G707" s="335"/>
      <c r="H707" s="335"/>
      <c r="I707" s="335"/>
      <c r="J707" s="335"/>
      <c r="K707" s="335"/>
      <c r="L707" s="335"/>
      <c r="M707" s="334"/>
      <c r="N707" s="335"/>
      <c r="O707" s="335"/>
      <c r="P707" s="335"/>
      <c r="Q707" s="335"/>
      <c r="R707" s="335"/>
      <c r="S707" s="335"/>
      <c r="T707" s="334"/>
      <c r="U707" s="335"/>
      <c r="V707" s="335"/>
      <c r="W707" s="335"/>
      <c r="X707" s="335"/>
      <c r="Y707" s="335"/>
      <c r="Z707" s="335"/>
      <c r="AA707" s="334"/>
      <c r="AB707" s="335"/>
      <c r="AC707" s="335"/>
      <c r="AD707" s="335"/>
      <c r="AE707" s="335"/>
      <c r="AF707" s="335"/>
      <c r="AG707" s="97" t="str">
        <f t="shared" si="1389"/>
        <v/>
      </c>
      <c r="AH707" s="993"/>
      <c r="AI707" s="335"/>
      <c r="AJ707" s="335" t="str">
        <f t="shared" si="1366"/>
        <v/>
      </c>
      <c r="AK707" s="335"/>
      <c r="AL707" s="334"/>
      <c r="AM707" s="335"/>
      <c r="AN707" s="335"/>
      <c r="AO707" s="335"/>
      <c r="AP707" s="335"/>
      <c r="AQ707" s="335"/>
      <c r="AR707" s="335"/>
      <c r="AS707" s="334"/>
      <c r="AT707" s="335"/>
      <c r="AU707" s="335"/>
      <c r="AV707" s="335"/>
      <c r="AW707" s="335"/>
      <c r="AX707" s="335"/>
      <c r="AY707" s="335"/>
      <c r="AZ707" s="334"/>
      <c r="BA707" s="335"/>
      <c r="BB707" s="335"/>
      <c r="BC707" s="335"/>
      <c r="BD707" s="335"/>
      <c r="BE707" s="335"/>
      <c r="BF707" s="335"/>
      <c r="BG707" s="334"/>
      <c r="BH707" s="335"/>
      <c r="BI707" s="335"/>
      <c r="BJ707" s="335"/>
      <c r="BK707" s="335"/>
      <c r="BL707" s="97" t="str">
        <f t="shared" si="1367"/>
        <v/>
      </c>
      <c r="BM707" s="993"/>
      <c r="BN707" s="335" t="str">
        <f t="shared" si="1368"/>
        <v/>
      </c>
      <c r="BO707" s="334"/>
      <c r="BP707" s="335"/>
      <c r="BQ707" s="335"/>
      <c r="BR707" s="335"/>
      <c r="BS707" s="335" t="str">
        <f t="shared" si="1369"/>
        <v/>
      </c>
      <c r="BT707" s="334"/>
      <c r="BU707" s="335"/>
      <c r="BV707" s="335"/>
      <c r="BW707" s="335"/>
      <c r="BX707" s="335" t="str">
        <f t="shared" si="1370"/>
        <v/>
      </c>
      <c r="BY707" s="334"/>
      <c r="BZ707" s="335"/>
      <c r="CA707" s="335"/>
      <c r="CB707" s="335"/>
      <c r="CC707" s="335" t="str">
        <f t="shared" si="1371"/>
        <v/>
      </c>
      <c r="CD707" s="334"/>
      <c r="CE707" s="335"/>
      <c r="CF707" s="335"/>
      <c r="CG707" s="335"/>
      <c r="CH707" s="997"/>
      <c r="CI707" s="97" t="str">
        <f t="shared" si="1372"/>
        <v/>
      </c>
      <c r="CJ707" s="998"/>
      <c r="CK707" s="335"/>
      <c r="CL707" s="97" t="str">
        <f t="shared" si="1390"/>
        <v/>
      </c>
      <c r="CM707" s="334"/>
      <c r="CN707" s="335"/>
      <c r="CO707" s="335"/>
      <c r="CP707" s="335"/>
      <c r="CQ707" s="97"/>
      <c r="CR707" s="334"/>
      <c r="CS707" s="335"/>
      <c r="CT707" s="335"/>
      <c r="CU707" s="335"/>
      <c r="CV707" s="97"/>
      <c r="CW707" s="334"/>
      <c r="CX707" s="335"/>
      <c r="CY707" s="335"/>
      <c r="CZ707" s="335"/>
      <c r="DA707" s="97"/>
      <c r="DB707" s="334"/>
      <c r="DC707" s="335"/>
      <c r="DD707" s="335"/>
      <c r="DE707" s="335"/>
      <c r="DF707" s="97" t="str">
        <f t="shared" si="1373"/>
        <v/>
      </c>
      <c r="DG707" s="993"/>
      <c r="DH707" s="335"/>
      <c r="DI707" s="97" t="str">
        <f t="shared" si="1374"/>
        <v/>
      </c>
      <c r="DJ707" s="334"/>
      <c r="DK707" s="335"/>
      <c r="DL707" s="335"/>
      <c r="DM707" s="97"/>
      <c r="DN707" s="334"/>
      <c r="DO707" s="335"/>
      <c r="DP707" s="335"/>
      <c r="DQ707" s="97"/>
      <c r="DR707" s="334"/>
      <c r="DS707" s="335"/>
      <c r="DT707" s="335"/>
      <c r="DU707" s="97"/>
      <c r="DV707" s="334"/>
      <c r="DW707" s="335"/>
      <c r="DX707" s="335"/>
      <c r="DY707" s="97" t="str">
        <f t="shared" si="1375"/>
        <v/>
      </c>
      <c r="DZ707" s="998"/>
      <c r="EA707" s="335"/>
      <c r="EB707" s="97" t="str">
        <f t="shared" si="1376"/>
        <v/>
      </c>
      <c r="EC707" s="334"/>
      <c r="ED707" s="335"/>
      <c r="EE707" s="335"/>
      <c r="EF707" s="97"/>
      <c r="EG707" s="334"/>
      <c r="EH707" s="335"/>
      <c r="EI707" s="335"/>
      <c r="EJ707" s="97"/>
      <c r="EK707" s="334"/>
      <c r="EL707" s="335"/>
      <c r="EM707" s="335"/>
      <c r="EN707" s="97"/>
      <c r="EO707" s="334"/>
      <c r="EP707" s="335"/>
      <c r="EQ707" s="335"/>
      <c r="ER707" s="97" t="str">
        <f t="shared" si="1377"/>
        <v/>
      </c>
      <c r="ES707" s="993"/>
      <c r="ET707" s="335"/>
      <c r="EU707" s="97" t="str">
        <f t="shared" si="1378"/>
        <v/>
      </c>
      <c r="EV707" s="334"/>
      <c r="EW707" s="335"/>
      <c r="EX707" s="335"/>
      <c r="EY707" s="97"/>
      <c r="EZ707" s="334"/>
      <c r="FA707" s="335"/>
      <c r="FB707" s="335"/>
      <c r="FC707" s="97"/>
      <c r="FD707" s="334"/>
      <c r="FE707" s="335"/>
      <c r="FF707" s="335"/>
      <c r="FG707" s="97"/>
      <c r="FH707" s="334"/>
      <c r="FI707" s="335"/>
      <c r="FJ707" s="335"/>
      <c r="FK707" s="97" t="str">
        <f t="shared" si="1379"/>
        <v/>
      </c>
      <c r="FL707" s="993"/>
      <c r="FM707" s="335"/>
      <c r="FN707" s="97" t="str">
        <f t="shared" si="1380"/>
        <v/>
      </c>
      <c r="FO707" s="334"/>
      <c r="FP707" s="335"/>
      <c r="FQ707" s="97"/>
      <c r="FR707" s="334"/>
      <c r="FS707" s="335"/>
      <c r="FT707" s="97"/>
      <c r="FU707" s="334"/>
      <c r="FV707" s="335"/>
      <c r="FW707" s="97"/>
      <c r="FX707" s="334"/>
      <c r="FY707" s="335"/>
      <c r="FZ707" s="97" t="str">
        <f t="shared" si="1381"/>
        <v/>
      </c>
      <c r="GA707" s="993"/>
      <c r="GB707" s="335"/>
      <c r="GC707" s="510" t="str">
        <f t="shared" si="1382"/>
        <v/>
      </c>
      <c r="GD707" s="336"/>
      <c r="GE707" s="337"/>
      <c r="GF707" s="337"/>
      <c r="GG707" s="337"/>
      <c r="GH707" s="337"/>
      <c r="GI707" s="510"/>
      <c r="GJ707" s="336"/>
      <c r="GK707" s="337"/>
      <c r="GL707" s="337"/>
      <c r="GM707" s="337"/>
      <c r="GN707" s="337"/>
      <c r="GO707" s="510"/>
      <c r="GP707" s="336"/>
      <c r="GQ707" s="337"/>
      <c r="GR707" s="337"/>
      <c r="GS707" s="337"/>
      <c r="GT707" s="337"/>
      <c r="GU707" s="510"/>
      <c r="GV707" s="336"/>
      <c r="GW707" s="337"/>
      <c r="GX707" s="337"/>
      <c r="GY707" s="337"/>
      <c r="GZ707" s="336"/>
      <c r="HA707" s="510" t="str">
        <f t="shared" si="1383"/>
        <v/>
      </c>
      <c r="HB707" s="994"/>
      <c r="HC707" s="337"/>
      <c r="HD707" s="510" t="str">
        <f t="shared" si="1384"/>
        <v/>
      </c>
      <c r="HE707" s="336"/>
      <c r="HF707" s="337"/>
      <c r="HG707" s="337"/>
      <c r="HH707" s="336"/>
      <c r="HI707" s="510"/>
      <c r="HJ707" s="336"/>
      <c r="HK707" s="337"/>
      <c r="HL707" s="337"/>
      <c r="HM707" s="336"/>
      <c r="HN707" s="510"/>
      <c r="HO707" s="336"/>
      <c r="HP707" s="337"/>
      <c r="HQ707" s="337"/>
      <c r="HR707" s="337"/>
      <c r="HS707" s="510"/>
      <c r="HT707" s="336"/>
      <c r="HU707" s="337"/>
      <c r="HV707" s="337"/>
      <c r="HW707" s="337"/>
      <c r="HX707" s="97" t="str">
        <f t="shared" si="1385"/>
        <v/>
      </c>
      <c r="HY707" s="994"/>
      <c r="HZ707" s="337"/>
      <c r="IA707" s="510" t="str">
        <f t="shared" si="1386"/>
        <v/>
      </c>
      <c r="IB707" s="336"/>
      <c r="IC707" s="337"/>
      <c r="ID707" s="337"/>
      <c r="IE707" s="510"/>
      <c r="IF707" s="336"/>
      <c r="IG707" s="337"/>
      <c r="IH707" s="337"/>
      <c r="II707" s="510"/>
      <c r="IJ707" s="336"/>
      <c r="IK707" s="337"/>
      <c r="IL707" s="337"/>
      <c r="IM707" s="510"/>
      <c r="IN707" s="336"/>
      <c r="IO707" s="337"/>
      <c r="IP707" s="337"/>
      <c r="IQ707" s="97" t="str">
        <f t="shared" si="1387"/>
        <v/>
      </c>
      <c r="IR707" s="994"/>
      <c r="IS707" s="337"/>
      <c r="IT707" s="337"/>
      <c r="IU707" s="337"/>
      <c r="IV707" s="510" t="str">
        <f t="shared" si="1388"/>
        <v/>
      </c>
      <c r="IW707" s="995"/>
    </row>
    <row r="708" spans="1:257" x14ac:dyDescent="0.25">
      <c r="A708" s="996"/>
      <c r="B708" s="507">
        <v>9</v>
      </c>
      <c r="C708" s="97" t="str">
        <f>IF(Proponentes!B699&gt;0,Proponentes!B699,"")</f>
        <v/>
      </c>
      <c r="D708" s="335"/>
      <c r="E708" s="335"/>
      <c r="F708" s="334"/>
      <c r="G708" s="335"/>
      <c r="H708" s="335"/>
      <c r="I708" s="335"/>
      <c r="J708" s="335"/>
      <c r="K708" s="335"/>
      <c r="L708" s="335"/>
      <c r="M708" s="334"/>
      <c r="N708" s="335"/>
      <c r="O708" s="335"/>
      <c r="P708" s="335"/>
      <c r="Q708" s="335"/>
      <c r="R708" s="335"/>
      <c r="S708" s="335"/>
      <c r="T708" s="334"/>
      <c r="U708" s="335"/>
      <c r="V708" s="335"/>
      <c r="W708" s="335"/>
      <c r="X708" s="335"/>
      <c r="Y708" s="335"/>
      <c r="Z708" s="335"/>
      <c r="AA708" s="334"/>
      <c r="AB708" s="335"/>
      <c r="AC708" s="335"/>
      <c r="AD708" s="335"/>
      <c r="AE708" s="335"/>
      <c r="AF708" s="335"/>
      <c r="AG708" s="97" t="str">
        <f t="shared" si="1389"/>
        <v/>
      </c>
      <c r="AH708" s="993"/>
      <c r="AI708" s="335"/>
      <c r="AJ708" s="335" t="str">
        <f t="shared" si="1366"/>
        <v/>
      </c>
      <c r="AK708" s="335"/>
      <c r="AL708" s="334"/>
      <c r="AM708" s="335"/>
      <c r="AN708" s="335"/>
      <c r="AO708" s="335"/>
      <c r="AP708" s="335"/>
      <c r="AQ708" s="335"/>
      <c r="AR708" s="335"/>
      <c r="AS708" s="334"/>
      <c r="AT708" s="335"/>
      <c r="AU708" s="335"/>
      <c r="AV708" s="335"/>
      <c r="AW708" s="335"/>
      <c r="AX708" s="335"/>
      <c r="AY708" s="335"/>
      <c r="AZ708" s="334"/>
      <c r="BA708" s="335"/>
      <c r="BB708" s="335"/>
      <c r="BC708" s="335"/>
      <c r="BD708" s="335"/>
      <c r="BE708" s="335"/>
      <c r="BF708" s="335"/>
      <c r="BG708" s="334"/>
      <c r="BH708" s="335"/>
      <c r="BI708" s="335"/>
      <c r="BJ708" s="335"/>
      <c r="BK708" s="335"/>
      <c r="BL708" s="97" t="str">
        <f t="shared" si="1367"/>
        <v/>
      </c>
      <c r="BM708" s="993"/>
      <c r="BN708" s="335" t="str">
        <f t="shared" si="1368"/>
        <v/>
      </c>
      <c r="BO708" s="334"/>
      <c r="BP708" s="335"/>
      <c r="BQ708" s="335"/>
      <c r="BR708" s="335"/>
      <c r="BS708" s="335" t="str">
        <f t="shared" si="1369"/>
        <v/>
      </c>
      <c r="BT708" s="334"/>
      <c r="BU708" s="335"/>
      <c r="BV708" s="335"/>
      <c r="BW708" s="335"/>
      <c r="BX708" s="335" t="str">
        <f t="shared" si="1370"/>
        <v/>
      </c>
      <c r="BY708" s="334"/>
      <c r="BZ708" s="335"/>
      <c r="CA708" s="335"/>
      <c r="CB708" s="335"/>
      <c r="CC708" s="335" t="str">
        <f t="shared" si="1371"/>
        <v/>
      </c>
      <c r="CD708" s="334"/>
      <c r="CE708" s="335"/>
      <c r="CF708" s="335"/>
      <c r="CG708" s="335"/>
      <c r="CH708" s="997"/>
      <c r="CI708" s="97" t="str">
        <f t="shared" si="1372"/>
        <v/>
      </c>
      <c r="CJ708" s="998"/>
      <c r="CK708" s="335"/>
      <c r="CL708" s="97" t="str">
        <f t="shared" si="1390"/>
        <v/>
      </c>
      <c r="CM708" s="334"/>
      <c r="CN708" s="335"/>
      <c r="CO708" s="335"/>
      <c r="CP708" s="335"/>
      <c r="CQ708" s="97"/>
      <c r="CR708" s="334"/>
      <c r="CS708" s="335"/>
      <c r="CT708" s="335"/>
      <c r="CU708" s="335"/>
      <c r="CV708" s="97"/>
      <c r="CW708" s="334"/>
      <c r="CX708" s="335"/>
      <c r="CY708" s="335"/>
      <c r="CZ708" s="335"/>
      <c r="DA708" s="97"/>
      <c r="DB708" s="334"/>
      <c r="DC708" s="335"/>
      <c r="DD708" s="335"/>
      <c r="DE708" s="335"/>
      <c r="DF708" s="97" t="str">
        <f t="shared" si="1373"/>
        <v/>
      </c>
      <c r="DG708" s="993"/>
      <c r="DH708" s="335"/>
      <c r="DI708" s="97" t="str">
        <f t="shared" si="1374"/>
        <v/>
      </c>
      <c r="DJ708" s="334"/>
      <c r="DK708" s="335"/>
      <c r="DL708" s="335"/>
      <c r="DM708" s="97"/>
      <c r="DN708" s="334"/>
      <c r="DO708" s="335"/>
      <c r="DP708" s="335"/>
      <c r="DQ708" s="97"/>
      <c r="DR708" s="334"/>
      <c r="DS708" s="335"/>
      <c r="DT708" s="335"/>
      <c r="DU708" s="97"/>
      <c r="DV708" s="334"/>
      <c r="DW708" s="335"/>
      <c r="DX708" s="335"/>
      <c r="DY708" s="97" t="str">
        <f t="shared" si="1375"/>
        <v/>
      </c>
      <c r="DZ708" s="998"/>
      <c r="EA708" s="335"/>
      <c r="EB708" s="97" t="str">
        <f t="shared" si="1376"/>
        <v/>
      </c>
      <c r="EC708" s="334"/>
      <c r="ED708" s="335"/>
      <c r="EE708" s="335"/>
      <c r="EF708" s="97"/>
      <c r="EG708" s="334"/>
      <c r="EH708" s="335"/>
      <c r="EI708" s="335"/>
      <c r="EJ708" s="97"/>
      <c r="EK708" s="334"/>
      <c r="EL708" s="335"/>
      <c r="EM708" s="335"/>
      <c r="EN708" s="97"/>
      <c r="EO708" s="334"/>
      <c r="EP708" s="335"/>
      <c r="EQ708" s="335"/>
      <c r="ER708" s="97" t="str">
        <f t="shared" si="1377"/>
        <v/>
      </c>
      <c r="ES708" s="993"/>
      <c r="ET708" s="335"/>
      <c r="EU708" s="97" t="str">
        <f t="shared" si="1378"/>
        <v/>
      </c>
      <c r="EV708" s="334"/>
      <c r="EW708" s="335"/>
      <c r="EX708" s="335"/>
      <c r="EY708" s="97"/>
      <c r="EZ708" s="334"/>
      <c r="FA708" s="335"/>
      <c r="FB708" s="335"/>
      <c r="FC708" s="97"/>
      <c r="FD708" s="334"/>
      <c r="FE708" s="335"/>
      <c r="FF708" s="335"/>
      <c r="FG708" s="97"/>
      <c r="FH708" s="334"/>
      <c r="FI708" s="335"/>
      <c r="FJ708" s="335"/>
      <c r="FK708" s="97" t="str">
        <f t="shared" si="1379"/>
        <v/>
      </c>
      <c r="FL708" s="993"/>
      <c r="FM708" s="335"/>
      <c r="FN708" s="97" t="str">
        <f t="shared" si="1380"/>
        <v/>
      </c>
      <c r="FO708" s="334"/>
      <c r="FP708" s="335"/>
      <c r="FQ708" s="97"/>
      <c r="FR708" s="334"/>
      <c r="FS708" s="335"/>
      <c r="FT708" s="97"/>
      <c r="FU708" s="334"/>
      <c r="FV708" s="335"/>
      <c r="FW708" s="97"/>
      <c r="FX708" s="334"/>
      <c r="FY708" s="335"/>
      <c r="FZ708" s="97" t="str">
        <f t="shared" si="1381"/>
        <v/>
      </c>
      <c r="GA708" s="993"/>
      <c r="GB708" s="335"/>
      <c r="GC708" s="510" t="str">
        <f t="shared" si="1382"/>
        <v/>
      </c>
      <c r="GD708" s="336"/>
      <c r="GE708" s="337"/>
      <c r="GF708" s="337"/>
      <c r="GG708" s="337"/>
      <c r="GH708" s="337"/>
      <c r="GI708" s="510"/>
      <c r="GJ708" s="336"/>
      <c r="GK708" s="337"/>
      <c r="GL708" s="337"/>
      <c r="GM708" s="337"/>
      <c r="GN708" s="337"/>
      <c r="GO708" s="510"/>
      <c r="GP708" s="336"/>
      <c r="GQ708" s="337"/>
      <c r="GR708" s="337"/>
      <c r="GS708" s="337"/>
      <c r="GT708" s="337"/>
      <c r="GU708" s="510"/>
      <c r="GV708" s="336"/>
      <c r="GW708" s="337"/>
      <c r="GX708" s="337"/>
      <c r="GY708" s="337"/>
      <c r="GZ708" s="336"/>
      <c r="HA708" s="510" t="str">
        <f t="shared" si="1383"/>
        <v/>
      </c>
      <c r="HB708" s="994"/>
      <c r="HC708" s="337"/>
      <c r="HD708" s="510" t="str">
        <f t="shared" si="1384"/>
        <v/>
      </c>
      <c r="HE708" s="336"/>
      <c r="HF708" s="337"/>
      <c r="HG708" s="337"/>
      <c r="HH708" s="336"/>
      <c r="HI708" s="510"/>
      <c r="HJ708" s="336"/>
      <c r="HK708" s="337"/>
      <c r="HL708" s="337"/>
      <c r="HM708" s="336"/>
      <c r="HN708" s="510"/>
      <c r="HO708" s="336"/>
      <c r="HP708" s="337"/>
      <c r="HQ708" s="337"/>
      <c r="HR708" s="337"/>
      <c r="HS708" s="510"/>
      <c r="HT708" s="336"/>
      <c r="HU708" s="337"/>
      <c r="HV708" s="337"/>
      <c r="HW708" s="337"/>
      <c r="HX708" s="97" t="str">
        <f t="shared" si="1385"/>
        <v/>
      </c>
      <c r="HY708" s="994"/>
      <c r="HZ708" s="337"/>
      <c r="IA708" s="510" t="str">
        <f t="shared" si="1386"/>
        <v/>
      </c>
      <c r="IB708" s="336"/>
      <c r="IC708" s="337"/>
      <c r="ID708" s="337"/>
      <c r="IE708" s="510"/>
      <c r="IF708" s="336"/>
      <c r="IG708" s="337"/>
      <c r="IH708" s="337"/>
      <c r="II708" s="510"/>
      <c r="IJ708" s="336"/>
      <c r="IK708" s="337"/>
      <c r="IL708" s="337"/>
      <c r="IM708" s="510"/>
      <c r="IN708" s="336"/>
      <c r="IO708" s="337"/>
      <c r="IP708" s="337"/>
      <c r="IQ708" s="97" t="str">
        <f t="shared" si="1387"/>
        <v/>
      </c>
      <c r="IR708" s="994"/>
      <c r="IS708" s="337"/>
      <c r="IT708" s="337"/>
      <c r="IU708" s="337"/>
      <c r="IV708" s="510" t="str">
        <f t="shared" si="1388"/>
        <v/>
      </c>
      <c r="IW708" s="995"/>
    </row>
    <row r="709" spans="1:257" x14ac:dyDescent="0.25">
      <c r="A709" s="996"/>
      <c r="B709" s="507">
        <v>10</v>
      </c>
      <c r="C709" s="97" t="str">
        <f>IF(Proponentes!B700&gt;0,Proponentes!B700,"")</f>
        <v/>
      </c>
      <c r="D709" s="335"/>
      <c r="E709" s="335"/>
      <c r="F709" s="334"/>
      <c r="G709" s="335"/>
      <c r="H709" s="335"/>
      <c r="I709" s="335"/>
      <c r="J709" s="335"/>
      <c r="K709" s="335"/>
      <c r="L709" s="335"/>
      <c r="M709" s="334"/>
      <c r="N709" s="335"/>
      <c r="O709" s="335"/>
      <c r="P709" s="335"/>
      <c r="Q709" s="335"/>
      <c r="R709" s="335"/>
      <c r="S709" s="335"/>
      <c r="T709" s="334"/>
      <c r="U709" s="335"/>
      <c r="V709" s="335"/>
      <c r="W709" s="335"/>
      <c r="X709" s="335"/>
      <c r="Y709" s="335"/>
      <c r="Z709" s="335"/>
      <c r="AA709" s="334"/>
      <c r="AB709" s="335"/>
      <c r="AC709" s="335"/>
      <c r="AD709" s="335"/>
      <c r="AE709" s="335"/>
      <c r="AF709" s="335"/>
      <c r="AG709" s="97" t="str">
        <f t="shared" si="1389"/>
        <v/>
      </c>
      <c r="AH709" s="993"/>
      <c r="AI709" s="335"/>
      <c r="AJ709" s="335" t="str">
        <f t="shared" si="1366"/>
        <v/>
      </c>
      <c r="AK709" s="335"/>
      <c r="AL709" s="334"/>
      <c r="AM709" s="335"/>
      <c r="AN709" s="335"/>
      <c r="AO709" s="335"/>
      <c r="AP709" s="335"/>
      <c r="AQ709" s="335"/>
      <c r="AR709" s="335"/>
      <c r="AS709" s="334"/>
      <c r="AT709" s="335"/>
      <c r="AU709" s="335"/>
      <c r="AV709" s="335"/>
      <c r="AW709" s="335"/>
      <c r="AX709" s="335"/>
      <c r="AY709" s="335"/>
      <c r="AZ709" s="334"/>
      <c r="BA709" s="335"/>
      <c r="BB709" s="335"/>
      <c r="BC709" s="335"/>
      <c r="BD709" s="335"/>
      <c r="BE709" s="335"/>
      <c r="BF709" s="335"/>
      <c r="BG709" s="334"/>
      <c r="BH709" s="335"/>
      <c r="BI709" s="335"/>
      <c r="BJ709" s="335"/>
      <c r="BK709" s="335"/>
      <c r="BL709" s="97" t="str">
        <f t="shared" si="1367"/>
        <v/>
      </c>
      <c r="BM709" s="993"/>
      <c r="BN709" s="335" t="str">
        <f t="shared" si="1368"/>
        <v/>
      </c>
      <c r="BO709" s="334"/>
      <c r="BP709" s="335"/>
      <c r="BQ709" s="335"/>
      <c r="BR709" s="335"/>
      <c r="BS709" s="335" t="str">
        <f t="shared" si="1369"/>
        <v/>
      </c>
      <c r="BT709" s="334"/>
      <c r="BU709" s="335"/>
      <c r="BV709" s="335"/>
      <c r="BW709" s="335"/>
      <c r="BX709" s="335" t="str">
        <f t="shared" si="1370"/>
        <v/>
      </c>
      <c r="BY709" s="334"/>
      <c r="BZ709" s="335"/>
      <c r="CA709" s="335"/>
      <c r="CB709" s="335"/>
      <c r="CC709" s="335" t="str">
        <f t="shared" si="1371"/>
        <v/>
      </c>
      <c r="CD709" s="334"/>
      <c r="CE709" s="335"/>
      <c r="CF709" s="335"/>
      <c r="CG709" s="335"/>
      <c r="CH709" s="997"/>
      <c r="CI709" s="97" t="str">
        <f t="shared" si="1372"/>
        <v/>
      </c>
      <c r="CJ709" s="998"/>
      <c r="CK709" s="335"/>
      <c r="CL709" s="97" t="str">
        <f t="shared" si="1390"/>
        <v/>
      </c>
      <c r="CM709" s="334"/>
      <c r="CN709" s="335"/>
      <c r="CO709" s="335"/>
      <c r="CP709" s="335"/>
      <c r="CQ709" s="97"/>
      <c r="CR709" s="334"/>
      <c r="CS709" s="335"/>
      <c r="CT709" s="335"/>
      <c r="CU709" s="335"/>
      <c r="CV709" s="97"/>
      <c r="CW709" s="334"/>
      <c r="CX709" s="335"/>
      <c r="CY709" s="335"/>
      <c r="CZ709" s="335"/>
      <c r="DA709" s="97"/>
      <c r="DB709" s="334"/>
      <c r="DC709" s="335"/>
      <c r="DD709" s="335"/>
      <c r="DE709" s="335"/>
      <c r="DF709" s="97" t="str">
        <f t="shared" si="1373"/>
        <v/>
      </c>
      <c r="DG709" s="993"/>
      <c r="DH709" s="335"/>
      <c r="DI709" s="97" t="str">
        <f t="shared" si="1374"/>
        <v/>
      </c>
      <c r="DJ709" s="334"/>
      <c r="DK709" s="335"/>
      <c r="DL709" s="335"/>
      <c r="DM709" s="97"/>
      <c r="DN709" s="334"/>
      <c r="DO709" s="335"/>
      <c r="DP709" s="335"/>
      <c r="DQ709" s="97"/>
      <c r="DR709" s="334"/>
      <c r="DS709" s="335"/>
      <c r="DT709" s="335"/>
      <c r="DU709" s="97"/>
      <c r="DV709" s="334"/>
      <c r="DW709" s="335"/>
      <c r="DX709" s="335"/>
      <c r="DY709" s="97" t="str">
        <f t="shared" si="1375"/>
        <v/>
      </c>
      <c r="DZ709" s="998"/>
      <c r="EA709" s="335"/>
      <c r="EB709" s="97" t="str">
        <f t="shared" si="1376"/>
        <v/>
      </c>
      <c r="EC709" s="334"/>
      <c r="ED709" s="335"/>
      <c r="EE709" s="335"/>
      <c r="EF709" s="97"/>
      <c r="EG709" s="334"/>
      <c r="EH709" s="335"/>
      <c r="EI709" s="335"/>
      <c r="EJ709" s="97"/>
      <c r="EK709" s="334"/>
      <c r="EL709" s="335"/>
      <c r="EM709" s="335"/>
      <c r="EN709" s="97"/>
      <c r="EO709" s="334"/>
      <c r="EP709" s="335"/>
      <c r="EQ709" s="335"/>
      <c r="ER709" s="97" t="str">
        <f t="shared" si="1377"/>
        <v/>
      </c>
      <c r="ES709" s="993"/>
      <c r="ET709" s="335"/>
      <c r="EU709" s="97" t="str">
        <f t="shared" si="1378"/>
        <v/>
      </c>
      <c r="EV709" s="334"/>
      <c r="EW709" s="335"/>
      <c r="EX709" s="335"/>
      <c r="EY709" s="97"/>
      <c r="EZ709" s="334"/>
      <c r="FA709" s="335"/>
      <c r="FB709" s="335"/>
      <c r="FC709" s="97"/>
      <c r="FD709" s="334"/>
      <c r="FE709" s="335"/>
      <c r="FF709" s="335"/>
      <c r="FG709" s="97"/>
      <c r="FH709" s="334"/>
      <c r="FI709" s="335"/>
      <c r="FJ709" s="335"/>
      <c r="FK709" s="97" t="str">
        <f t="shared" si="1379"/>
        <v/>
      </c>
      <c r="FL709" s="993"/>
      <c r="FM709" s="335"/>
      <c r="FN709" s="97" t="str">
        <f t="shared" si="1380"/>
        <v/>
      </c>
      <c r="FO709" s="334"/>
      <c r="FP709" s="335"/>
      <c r="FQ709" s="97"/>
      <c r="FR709" s="334"/>
      <c r="FS709" s="335"/>
      <c r="FT709" s="97"/>
      <c r="FU709" s="334"/>
      <c r="FV709" s="335"/>
      <c r="FW709" s="97"/>
      <c r="FX709" s="334"/>
      <c r="FY709" s="335"/>
      <c r="FZ709" s="97" t="str">
        <f t="shared" si="1381"/>
        <v/>
      </c>
      <c r="GA709" s="993"/>
      <c r="GB709" s="335"/>
      <c r="GC709" s="510" t="str">
        <f t="shared" si="1382"/>
        <v/>
      </c>
      <c r="GD709" s="336"/>
      <c r="GE709" s="337"/>
      <c r="GF709" s="337"/>
      <c r="GG709" s="337"/>
      <c r="GH709" s="337"/>
      <c r="GI709" s="510"/>
      <c r="GJ709" s="336"/>
      <c r="GK709" s="337"/>
      <c r="GL709" s="337"/>
      <c r="GM709" s="337"/>
      <c r="GN709" s="337"/>
      <c r="GO709" s="510"/>
      <c r="GP709" s="336"/>
      <c r="GQ709" s="337"/>
      <c r="GR709" s="337"/>
      <c r="GS709" s="337"/>
      <c r="GT709" s="337"/>
      <c r="GU709" s="510"/>
      <c r="GV709" s="336"/>
      <c r="GW709" s="337"/>
      <c r="GX709" s="337"/>
      <c r="GY709" s="337"/>
      <c r="GZ709" s="336"/>
      <c r="HA709" s="510" t="str">
        <f t="shared" si="1383"/>
        <v/>
      </c>
      <c r="HB709" s="994"/>
      <c r="HC709" s="337"/>
      <c r="HD709" s="510" t="str">
        <f t="shared" si="1384"/>
        <v/>
      </c>
      <c r="HE709" s="336"/>
      <c r="HF709" s="337"/>
      <c r="HG709" s="337"/>
      <c r="HH709" s="336"/>
      <c r="HI709" s="510"/>
      <c r="HJ709" s="336"/>
      <c r="HK709" s="337"/>
      <c r="HL709" s="337"/>
      <c r="HM709" s="336"/>
      <c r="HN709" s="510"/>
      <c r="HO709" s="336"/>
      <c r="HP709" s="337"/>
      <c r="HQ709" s="337"/>
      <c r="HR709" s="337"/>
      <c r="HS709" s="510"/>
      <c r="HT709" s="336"/>
      <c r="HU709" s="337"/>
      <c r="HV709" s="337"/>
      <c r="HW709" s="337"/>
      <c r="HX709" s="97" t="str">
        <f t="shared" si="1385"/>
        <v/>
      </c>
      <c r="HY709" s="994"/>
      <c r="HZ709" s="337"/>
      <c r="IA709" s="510" t="str">
        <f t="shared" si="1386"/>
        <v/>
      </c>
      <c r="IB709" s="336"/>
      <c r="IC709" s="337"/>
      <c r="ID709" s="337"/>
      <c r="IE709" s="510"/>
      <c r="IF709" s="336"/>
      <c r="IG709" s="337"/>
      <c r="IH709" s="337"/>
      <c r="II709" s="510"/>
      <c r="IJ709" s="336"/>
      <c r="IK709" s="337"/>
      <c r="IL709" s="337"/>
      <c r="IM709" s="510"/>
      <c r="IN709" s="336"/>
      <c r="IO709" s="337"/>
      <c r="IP709" s="337"/>
      <c r="IQ709" s="97" t="str">
        <f t="shared" si="1387"/>
        <v/>
      </c>
      <c r="IR709" s="994"/>
      <c r="IS709" s="337"/>
      <c r="IT709" s="337"/>
      <c r="IU709" s="337"/>
      <c r="IV709" s="510" t="str">
        <f t="shared" si="1388"/>
        <v/>
      </c>
      <c r="IW709" s="995"/>
    </row>
    <row r="710" spans="1:257" x14ac:dyDescent="0.25">
      <c r="A710" s="996"/>
      <c r="B710" s="507">
        <v>11</v>
      </c>
      <c r="C710" s="97" t="str">
        <f>IF(Proponentes!B701&gt;0,Proponentes!B701,"")</f>
        <v/>
      </c>
      <c r="D710" s="335"/>
      <c r="E710" s="335"/>
      <c r="F710" s="334"/>
      <c r="G710" s="335"/>
      <c r="H710" s="335"/>
      <c r="I710" s="335"/>
      <c r="J710" s="335"/>
      <c r="K710" s="335"/>
      <c r="L710" s="335"/>
      <c r="M710" s="334"/>
      <c r="N710" s="335"/>
      <c r="O710" s="335"/>
      <c r="P710" s="335"/>
      <c r="Q710" s="335"/>
      <c r="R710" s="335"/>
      <c r="S710" s="335"/>
      <c r="T710" s="334"/>
      <c r="U710" s="335"/>
      <c r="V710" s="335"/>
      <c r="W710" s="335"/>
      <c r="X710" s="335"/>
      <c r="Y710" s="335"/>
      <c r="Z710" s="335"/>
      <c r="AA710" s="334"/>
      <c r="AB710" s="335"/>
      <c r="AC710" s="335"/>
      <c r="AD710" s="335"/>
      <c r="AE710" s="335"/>
      <c r="AF710" s="335"/>
      <c r="AG710" s="97" t="str">
        <f t="shared" si="1389"/>
        <v/>
      </c>
      <c r="AH710" s="993"/>
      <c r="AI710" s="335"/>
      <c r="AJ710" s="335" t="str">
        <f t="shared" si="1366"/>
        <v/>
      </c>
      <c r="AK710" s="335"/>
      <c r="AL710" s="334"/>
      <c r="AM710" s="335"/>
      <c r="AN710" s="335"/>
      <c r="AO710" s="335"/>
      <c r="AP710" s="335"/>
      <c r="AQ710" s="335"/>
      <c r="AR710" s="335"/>
      <c r="AS710" s="334"/>
      <c r="AT710" s="335"/>
      <c r="AU710" s="335"/>
      <c r="AV710" s="335"/>
      <c r="AW710" s="335"/>
      <c r="AX710" s="335"/>
      <c r="AY710" s="335"/>
      <c r="AZ710" s="334"/>
      <c r="BA710" s="335"/>
      <c r="BB710" s="335"/>
      <c r="BC710" s="335"/>
      <c r="BD710" s="335"/>
      <c r="BE710" s="335"/>
      <c r="BF710" s="335"/>
      <c r="BG710" s="334"/>
      <c r="BH710" s="335"/>
      <c r="BI710" s="335"/>
      <c r="BJ710" s="335"/>
      <c r="BK710" s="335"/>
      <c r="BL710" s="97" t="str">
        <f t="shared" si="1367"/>
        <v/>
      </c>
      <c r="BM710" s="993"/>
      <c r="BN710" s="335" t="str">
        <f t="shared" si="1368"/>
        <v/>
      </c>
      <c r="BO710" s="334"/>
      <c r="BP710" s="335"/>
      <c r="BQ710" s="335"/>
      <c r="BR710" s="335"/>
      <c r="BS710" s="335" t="str">
        <f t="shared" si="1369"/>
        <v/>
      </c>
      <c r="BT710" s="334"/>
      <c r="BU710" s="335"/>
      <c r="BV710" s="335"/>
      <c r="BW710" s="335"/>
      <c r="BX710" s="335" t="str">
        <f t="shared" si="1370"/>
        <v/>
      </c>
      <c r="BY710" s="334"/>
      <c r="BZ710" s="335"/>
      <c r="CA710" s="335"/>
      <c r="CB710" s="335"/>
      <c r="CC710" s="335" t="str">
        <f t="shared" si="1371"/>
        <v/>
      </c>
      <c r="CD710" s="334"/>
      <c r="CE710" s="335"/>
      <c r="CF710" s="335"/>
      <c r="CG710" s="335"/>
      <c r="CH710" s="997"/>
      <c r="CI710" s="97" t="str">
        <f t="shared" si="1372"/>
        <v/>
      </c>
      <c r="CJ710" s="998"/>
      <c r="CK710" s="335"/>
      <c r="CL710" s="97" t="str">
        <f t="shared" si="1390"/>
        <v/>
      </c>
      <c r="CM710" s="334"/>
      <c r="CN710" s="335"/>
      <c r="CO710" s="335"/>
      <c r="CP710" s="335"/>
      <c r="CQ710" s="97"/>
      <c r="CR710" s="334"/>
      <c r="CS710" s="335"/>
      <c r="CT710" s="335"/>
      <c r="CU710" s="335"/>
      <c r="CV710" s="97"/>
      <c r="CW710" s="334"/>
      <c r="CX710" s="335"/>
      <c r="CY710" s="335"/>
      <c r="CZ710" s="335"/>
      <c r="DA710" s="97"/>
      <c r="DB710" s="334"/>
      <c r="DC710" s="335"/>
      <c r="DD710" s="335"/>
      <c r="DE710" s="335"/>
      <c r="DF710" s="97" t="str">
        <f t="shared" si="1373"/>
        <v/>
      </c>
      <c r="DG710" s="993"/>
      <c r="DH710" s="335"/>
      <c r="DI710" s="97" t="str">
        <f t="shared" si="1374"/>
        <v/>
      </c>
      <c r="DJ710" s="334"/>
      <c r="DK710" s="335"/>
      <c r="DL710" s="335"/>
      <c r="DM710" s="97"/>
      <c r="DN710" s="334"/>
      <c r="DO710" s="335"/>
      <c r="DP710" s="335"/>
      <c r="DQ710" s="97"/>
      <c r="DR710" s="334"/>
      <c r="DS710" s="335"/>
      <c r="DT710" s="335"/>
      <c r="DU710" s="97"/>
      <c r="DV710" s="334"/>
      <c r="DW710" s="335"/>
      <c r="DX710" s="335"/>
      <c r="DY710" s="97"/>
      <c r="DZ710" s="998"/>
      <c r="EA710" s="335"/>
      <c r="EB710" s="97" t="str">
        <f t="shared" si="1376"/>
        <v/>
      </c>
      <c r="EC710" s="334"/>
      <c r="ED710" s="335"/>
      <c r="EE710" s="335"/>
      <c r="EF710" s="97"/>
      <c r="EG710" s="334"/>
      <c r="EH710" s="335"/>
      <c r="EI710" s="335"/>
      <c r="EJ710" s="97"/>
      <c r="EK710" s="334"/>
      <c r="EL710" s="335"/>
      <c r="EM710" s="335"/>
      <c r="EN710" s="97"/>
      <c r="EO710" s="334"/>
      <c r="EP710" s="335"/>
      <c r="EQ710" s="335"/>
      <c r="ER710" s="97" t="str">
        <f t="shared" si="1377"/>
        <v/>
      </c>
      <c r="ES710" s="993"/>
      <c r="ET710" s="335"/>
      <c r="EU710" s="97" t="str">
        <f t="shared" si="1378"/>
        <v/>
      </c>
      <c r="EV710" s="334"/>
      <c r="EW710" s="335"/>
      <c r="EX710" s="335"/>
      <c r="EY710" s="97"/>
      <c r="EZ710" s="334"/>
      <c r="FA710" s="335"/>
      <c r="FB710" s="335"/>
      <c r="FC710" s="97"/>
      <c r="FD710" s="334"/>
      <c r="FE710" s="335"/>
      <c r="FF710" s="335"/>
      <c r="FG710" s="97"/>
      <c r="FH710" s="334"/>
      <c r="FI710" s="335"/>
      <c r="FJ710" s="335"/>
      <c r="FK710" s="97" t="str">
        <f t="shared" si="1379"/>
        <v/>
      </c>
      <c r="FL710" s="993"/>
      <c r="FM710" s="335"/>
      <c r="FN710" s="97" t="str">
        <f t="shared" si="1380"/>
        <v/>
      </c>
      <c r="FO710" s="334"/>
      <c r="FP710" s="335"/>
      <c r="FQ710" s="97"/>
      <c r="FR710" s="334"/>
      <c r="FS710" s="335"/>
      <c r="FT710" s="97"/>
      <c r="FU710" s="334"/>
      <c r="FV710" s="335"/>
      <c r="FW710" s="97"/>
      <c r="FX710" s="334"/>
      <c r="FY710" s="335"/>
      <c r="FZ710" s="97" t="str">
        <f t="shared" si="1381"/>
        <v/>
      </c>
      <c r="GA710" s="993"/>
      <c r="GB710" s="335"/>
      <c r="GC710" s="510" t="str">
        <f t="shared" si="1382"/>
        <v/>
      </c>
      <c r="GD710" s="336"/>
      <c r="GE710" s="337"/>
      <c r="GF710" s="337"/>
      <c r="GG710" s="337"/>
      <c r="GH710" s="337"/>
      <c r="GI710" s="510"/>
      <c r="GJ710" s="336"/>
      <c r="GK710" s="337"/>
      <c r="GL710" s="337"/>
      <c r="GM710" s="337"/>
      <c r="GN710" s="337"/>
      <c r="GO710" s="510"/>
      <c r="GP710" s="336"/>
      <c r="GQ710" s="337"/>
      <c r="GR710" s="337"/>
      <c r="GS710" s="337"/>
      <c r="GT710" s="337"/>
      <c r="GU710" s="510"/>
      <c r="GV710" s="336"/>
      <c r="GW710" s="337"/>
      <c r="GX710" s="337"/>
      <c r="GY710" s="337"/>
      <c r="GZ710" s="336"/>
      <c r="HA710" s="510" t="str">
        <f t="shared" si="1383"/>
        <v/>
      </c>
      <c r="HB710" s="994"/>
      <c r="HC710" s="337"/>
      <c r="HD710" s="510" t="str">
        <f t="shared" si="1384"/>
        <v/>
      </c>
      <c r="HE710" s="336"/>
      <c r="HF710" s="337"/>
      <c r="HG710" s="337"/>
      <c r="HH710" s="336"/>
      <c r="HI710" s="510"/>
      <c r="HJ710" s="336"/>
      <c r="HK710" s="337"/>
      <c r="HL710" s="337"/>
      <c r="HM710" s="336"/>
      <c r="HN710" s="510"/>
      <c r="HO710" s="336"/>
      <c r="HP710" s="337"/>
      <c r="HQ710" s="337"/>
      <c r="HR710" s="337"/>
      <c r="HS710" s="510"/>
      <c r="HT710" s="336"/>
      <c r="HU710" s="337"/>
      <c r="HV710" s="337"/>
      <c r="HW710" s="337"/>
      <c r="HX710" s="97" t="str">
        <f t="shared" si="1385"/>
        <v/>
      </c>
      <c r="HY710" s="994"/>
      <c r="HZ710" s="337"/>
      <c r="IA710" s="510" t="str">
        <f t="shared" si="1386"/>
        <v/>
      </c>
      <c r="IB710" s="336"/>
      <c r="IC710" s="337"/>
      <c r="ID710" s="337"/>
      <c r="IE710" s="510"/>
      <c r="IF710" s="336"/>
      <c r="IG710" s="337"/>
      <c r="IH710" s="337"/>
      <c r="II710" s="510"/>
      <c r="IJ710" s="336"/>
      <c r="IK710" s="337"/>
      <c r="IL710" s="337"/>
      <c r="IM710" s="510"/>
      <c r="IN710" s="336"/>
      <c r="IO710" s="337"/>
      <c r="IP710" s="337"/>
      <c r="IQ710" s="97" t="str">
        <f t="shared" si="1387"/>
        <v/>
      </c>
      <c r="IR710" s="994"/>
      <c r="IS710" s="337"/>
      <c r="IT710" s="337"/>
      <c r="IU710" s="337"/>
      <c r="IV710" s="510" t="str">
        <f t="shared" si="1388"/>
        <v/>
      </c>
      <c r="IW710" s="995"/>
    </row>
    <row r="711" spans="1:257" x14ac:dyDescent="0.25">
      <c r="A711" s="996"/>
      <c r="B711" s="507">
        <v>12</v>
      </c>
      <c r="C711" s="97" t="str">
        <f>IF(Proponentes!B702&gt;0,Proponentes!B702,"")</f>
        <v/>
      </c>
      <c r="D711" s="335"/>
      <c r="E711" s="335"/>
      <c r="F711" s="334"/>
      <c r="G711" s="335"/>
      <c r="H711" s="335"/>
      <c r="I711" s="335"/>
      <c r="J711" s="335"/>
      <c r="K711" s="335"/>
      <c r="L711" s="335"/>
      <c r="M711" s="334"/>
      <c r="N711" s="335"/>
      <c r="O711" s="335"/>
      <c r="P711" s="335"/>
      <c r="Q711" s="335"/>
      <c r="R711" s="335"/>
      <c r="S711" s="335"/>
      <c r="T711" s="334"/>
      <c r="U711" s="335"/>
      <c r="V711" s="335"/>
      <c r="W711" s="335"/>
      <c r="X711" s="335"/>
      <c r="Y711" s="335"/>
      <c r="Z711" s="335"/>
      <c r="AA711" s="334"/>
      <c r="AB711" s="335"/>
      <c r="AC711" s="335"/>
      <c r="AD711" s="335"/>
      <c r="AE711" s="335"/>
      <c r="AF711" s="335"/>
      <c r="AG711" s="97" t="str">
        <f t="shared" si="1389"/>
        <v/>
      </c>
      <c r="AH711" s="993"/>
      <c r="AI711" s="335"/>
      <c r="AJ711" s="335" t="str">
        <f t="shared" si="1366"/>
        <v/>
      </c>
      <c r="AK711" s="335"/>
      <c r="AL711" s="334"/>
      <c r="AM711" s="335"/>
      <c r="AN711" s="335"/>
      <c r="AO711" s="335"/>
      <c r="AP711" s="335"/>
      <c r="AQ711" s="335"/>
      <c r="AR711" s="335"/>
      <c r="AS711" s="334"/>
      <c r="AT711" s="335"/>
      <c r="AU711" s="335"/>
      <c r="AV711" s="335"/>
      <c r="AW711" s="335"/>
      <c r="AX711" s="335"/>
      <c r="AY711" s="335"/>
      <c r="AZ711" s="334"/>
      <c r="BA711" s="335"/>
      <c r="BB711" s="335"/>
      <c r="BC711" s="335"/>
      <c r="BD711" s="335"/>
      <c r="BE711" s="335"/>
      <c r="BF711" s="335"/>
      <c r="BG711" s="334"/>
      <c r="BH711" s="335"/>
      <c r="BI711" s="335"/>
      <c r="BJ711" s="335"/>
      <c r="BK711" s="335"/>
      <c r="BL711" s="97" t="str">
        <f t="shared" si="1367"/>
        <v/>
      </c>
      <c r="BM711" s="993"/>
      <c r="BN711" s="335" t="str">
        <f t="shared" si="1368"/>
        <v/>
      </c>
      <c r="BO711" s="334"/>
      <c r="BP711" s="335"/>
      <c r="BQ711" s="335"/>
      <c r="BR711" s="335"/>
      <c r="BS711" s="335" t="str">
        <f t="shared" si="1369"/>
        <v/>
      </c>
      <c r="BT711" s="334"/>
      <c r="BU711" s="335"/>
      <c r="BV711" s="335"/>
      <c r="BW711" s="335"/>
      <c r="BX711" s="335" t="str">
        <f t="shared" si="1370"/>
        <v/>
      </c>
      <c r="BY711" s="334"/>
      <c r="BZ711" s="335"/>
      <c r="CA711" s="335"/>
      <c r="CB711" s="335"/>
      <c r="CC711" s="335" t="str">
        <f t="shared" si="1371"/>
        <v/>
      </c>
      <c r="CD711" s="334"/>
      <c r="CE711" s="335"/>
      <c r="CF711" s="335"/>
      <c r="CG711" s="335"/>
      <c r="CH711" s="997"/>
      <c r="CI711" s="97" t="str">
        <f t="shared" si="1372"/>
        <v/>
      </c>
      <c r="CJ711" s="998"/>
      <c r="CK711" s="335"/>
      <c r="CL711" s="97" t="str">
        <f t="shared" si="1390"/>
        <v/>
      </c>
      <c r="CM711" s="334"/>
      <c r="CN711" s="335"/>
      <c r="CO711" s="335"/>
      <c r="CP711" s="335"/>
      <c r="CQ711" s="97"/>
      <c r="CR711" s="334"/>
      <c r="CS711" s="335"/>
      <c r="CT711" s="335"/>
      <c r="CU711" s="335"/>
      <c r="CV711" s="97"/>
      <c r="CW711" s="334"/>
      <c r="CX711" s="335"/>
      <c r="CY711" s="335"/>
      <c r="CZ711" s="335"/>
      <c r="DA711" s="97"/>
      <c r="DB711" s="334"/>
      <c r="DC711" s="335"/>
      <c r="DD711" s="335"/>
      <c r="DE711" s="335"/>
      <c r="DF711" s="97" t="str">
        <f t="shared" si="1373"/>
        <v/>
      </c>
      <c r="DG711" s="993"/>
      <c r="DH711" s="335"/>
      <c r="DI711" s="97" t="str">
        <f t="shared" si="1374"/>
        <v/>
      </c>
      <c r="DJ711" s="334"/>
      <c r="DK711" s="335"/>
      <c r="DL711" s="335"/>
      <c r="DM711" s="97"/>
      <c r="DN711" s="334"/>
      <c r="DO711" s="335"/>
      <c r="DP711" s="335"/>
      <c r="DQ711" s="97"/>
      <c r="DR711" s="334"/>
      <c r="DS711" s="335"/>
      <c r="DT711" s="335"/>
      <c r="DU711" s="97"/>
      <c r="DV711" s="334"/>
      <c r="DW711" s="335"/>
      <c r="DX711" s="335"/>
      <c r="DY711" s="97" t="str">
        <f t="shared" ref="DY711" si="1391">IF(DI711="","",IF(DL711=0,IF(DP711=0,IF(DT711=0,IF(DX711=0,"CUMPLE","NO CUMPLE"),"NO CUMPLE"),"NO CUMPLE"),"NO CUMPLE"))</f>
        <v/>
      </c>
      <c r="DZ711" s="998"/>
      <c r="EA711" s="335"/>
      <c r="EB711" s="97" t="str">
        <f t="shared" si="1376"/>
        <v/>
      </c>
      <c r="EC711" s="334"/>
      <c r="ED711" s="335"/>
      <c r="EE711" s="335"/>
      <c r="EF711" s="97"/>
      <c r="EG711" s="334"/>
      <c r="EH711" s="335"/>
      <c r="EI711" s="335"/>
      <c r="EJ711" s="97"/>
      <c r="EK711" s="334"/>
      <c r="EL711" s="335"/>
      <c r="EM711" s="335"/>
      <c r="EN711" s="97"/>
      <c r="EO711" s="334"/>
      <c r="EP711" s="335"/>
      <c r="EQ711" s="335"/>
      <c r="ER711" s="97" t="str">
        <f t="shared" si="1377"/>
        <v/>
      </c>
      <c r="ES711" s="993"/>
      <c r="ET711" s="335"/>
      <c r="EU711" s="97" t="str">
        <f t="shared" si="1378"/>
        <v/>
      </c>
      <c r="EV711" s="334"/>
      <c r="EW711" s="335"/>
      <c r="EX711" s="335"/>
      <c r="EY711" s="97"/>
      <c r="EZ711" s="334"/>
      <c r="FA711" s="335"/>
      <c r="FB711" s="335"/>
      <c r="FC711" s="97"/>
      <c r="FD711" s="334"/>
      <c r="FE711" s="335"/>
      <c r="FF711" s="335"/>
      <c r="FG711" s="97"/>
      <c r="FH711" s="334"/>
      <c r="FI711" s="335"/>
      <c r="FJ711" s="335"/>
      <c r="FK711" s="97" t="str">
        <f t="shared" si="1379"/>
        <v/>
      </c>
      <c r="FL711" s="993"/>
      <c r="FM711" s="335"/>
      <c r="FN711" s="97" t="str">
        <f t="shared" si="1380"/>
        <v/>
      </c>
      <c r="FO711" s="334"/>
      <c r="FP711" s="335"/>
      <c r="FQ711" s="97"/>
      <c r="FR711" s="334"/>
      <c r="FS711" s="335"/>
      <c r="FT711" s="97"/>
      <c r="FU711" s="334"/>
      <c r="FV711" s="335"/>
      <c r="FW711" s="97"/>
      <c r="FX711" s="334"/>
      <c r="FY711" s="335"/>
      <c r="FZ711" s="97" t="str">
        <f t="shared" si="1381"/>
        <v/>
      </c>
      <c r="GA711" s="993"/>
      <c r="GB711" s="335"/>
      <c r="GC711" s="510" t="str">
        <f t="shared" si="1382"/>
        <v/>
      </c>
      <c r="GD711" s="336"/>
      <c r="GE711" s="337"/>
      <c r="GF711" s="337"/>
      <c r="GG711" s="337"/>
      <c r="GH711" s="337"/>
      <c r="GI711" s="510"/>
      <c r="GJ711" s="336"/>
      <c r="GK711" s="337"/>
      <c r="GL711" s="337"/>
      <c r="GM711" s="337"/>
      <c r="GN711" s="337"/>
      <c r="GO711" s="510"/>
      <c r="GP711" s="336"/>
      <c r="GQ711" s="337"/>
      <c r="GR711" s="337"/>
      <c r="GS711" s="337"/>
      <c r="GT711" s="337"/>
      <c r="GU711" s="510"/>
      <c r="GV711" s="336"/>
      <c r="GW711" s="337"/>
      <c r="GX711" s="337"/>
      <c r="GY711" s="337"/>
      <c r="GZ711" s="336"/>
      <c r="HA711" s="510" t="str">
        <f t="shared" si="1383"/>
        <v/>
      </c>
      <c r="HB711" s="994"/>
      <c r="HC711" s="337"/>
      <c r="HD711" s="510" t="str">
        <f t="shared" si="1384"/>
        <v/>
      </c>
      <c r="HE711" s="336"/>
      <c r="HF711" s="337"/>
      <c r="HG711" s="337"/>
      <c r="HH711" s="336"/>
      <c r="HI711" s="510"/>
      <c r="HJ711" s="336"/>
      <c r="HK711" s="337"/>
      <c r="HL711" s="337"/>
      <c r="HM711" s="336"/>
      <c r="HN711" s="510"/>
      <c r="HO711" s="336"/>
      <c r="HP711" s="337"/>
      <c r="HQ711" s="337"/>
      <c r="HR711" s="337"/>
      <c r="HS711" s="510"/>
      <c r="HT711" s="336"/>
      <c r="HU711" s="337"/>
      <c r="HV711" s="337"/>
      <c r="HW711" s="337"/>
      <c r="HX711" s="97" t="str">
        <f t="shared" si="1385"/>
        <v/>
      </c>
      <c r="HY711" s="994"/>
      <c r="HZ711" s="337"/>
      <c r="IA711" s="510" t="str">
        <f t="shared" si="1386"/>
        <v/>
      </c>
      <c r="IB711" s="336"/>
      <c r="IC711" s="337"/>
      <c r="ID711" s="337"/>
      <c r="IE711" s="510"/>
      <c r="IF711" s="336"/>
      <c r="IG711" s="337"/>
      <c r="IH711" s="337"/>
      <c r="II711" s="510"/>
      <c r="IJ711" s="336"/>
      <c r="IK711" s="337"/>
      <c r="IL711" s="337"/>
      <c r="IM711" s="510"/>
      <c r="IN711" s="336"/>
      <c r="IO711" s="337"/>
      <c r="IP711" s="337"/>
      <c r="IQ711" s="97" t="str">
        <f t="shared" si="1387"/>
        <v/>
      </c>
      <c r="IR711" s="994"/>
      <c r="IS711" s="337"/>
      <c r="IT711" s="337"/>
      <c r="IU711" s="337"/>
      <c r="IV711" s="510" t="str">
        <f t="shared" si="1388"/>
        <v/>
      </c>
      <c r="IW711" s="995"/>
    </row>
    <row r="712" spans="1:257" x14ac:dyDescent="0.25">
      <c r="A712" s="548">
        <v>54</v>
      </c>
      <c r="B712" s="514"/>
      <c r="C712" s="514"/>
      <c r="D712" s="514"/>
      <c r="E712" s="514"/>
      <c r="F712" s="515"/>
      <c r="G712" s="514"/>
      <c r="H712" s="514"/>
      <c r="I712" s="514"/>
      <c r="J712" s="514"/>
      <c r="K712" s="514"/>
      <c r="L712" s="514"/>
      <c r="M712" s="514"/>
      <c r="N712" s="514"/>
      <c r="O712" s="514"/>
      <c r="P712" s="514"/>
      <c r="Q712" s="514"/>
      <c r="R712" s="514"/>
      <c r="S712" s="514"/>
      <c r="T712" s="514"/>
      <c r="U712" s="514"/>
      <c r="V712" s="514"/>
      <c r="W712" s="514"/>
      <c r="X712" s="514"/>
      <c r="Y712" s="514"/>
      <c r="Z712" s="514"/>
      <c r="AA712" s="514"/>
      <c r="AB712" s="514"/>
      <c r="AC712" s="514"/>
      <c r="AD712" s="514"/>
      <c r="AE712" s="514"/>
      <c r="AF712" s="514"/>
      <c r="AG712" s="514"/>
      <c r="AH712" s="514"/>
      <c r="AI712" s="514"/>
      <c r="AJ712" s="514"/>
      <c r="AK712" s="514"/>
      <c r="AL712" s="514"/>
      <c r="AM712" s="514"/>
      <c r="AN712" s="514"/>
      <c r="AO712" s="514"/>
      <c r="AP712" s="514"/>
      <c r="AQ712" s="514"/>
      <c r="AR712" s="514"/>
      <c r="AS712" s="514"/>
      <c r="AT712" s="514"/>
      <c r="AU712" s="514"/>
      <c r="AV712" s="514"/>
      <c r="AW712" s="514"/>
      <c r="AX712" s="514"/>
      <c r="AY712" s="514"/>
      <c r="AZ712" s="514"/>
      <c r="BA712" s="514"/>
      <c r="BB712" s="514"/>
      <c r="BC712" s="514"/>
      <c r="BD712" s="514"/>
      <c r="BE712" s="514"/>
      <c r="BF712" s="514"/>
      <c r="BG712" s="514"/>
      <c r="BH712" s="514"/>
      <c r="BI712" s="514"/>
      <c r="BJ712" s="514"/>
      <c r="BK712" s="514"/>
      <c r="BL712" s="514"/>
      <c r="BM712" s="514"/>
      <c r="BN712" s="514"/>
      <c r="BO712" s="514"/>
      <c r="BP712" s="514"/>
      <c r="BQ712" s="514"/>
      <c r="BR712" s="514"/>
      <c r="BS712" s="514"/>
      <c r="BT712" s="514"/>
      <c r="BU712" s="514"/>
      <c r="BV712" s="514"/>
      <c r="BW712" s="514"/>
      <c r="BX712" s="514"/>
      <c r="BY712" s="514"/>
      <c r="BZ712" s="514"/>
      <c r="CA712" s="514"/>
      <c r="CB712" s="514"/>
      <c r="CC712" s="514"/>
      <c r="CD712" s="514"/>
      <c r="CE712" s="514"/>
      <c r="CF712" s="514"/>
      <c r="CG712" s="514"/>
      <c r="CH712" s="516"/>
      <c r="CI712" s="514"/>
      <c r="CJ712" s="514"/>
      <c r="CK712" s="514"/>
      <c r="CL712" s="514"/>
      <c r="CM712" s="514"/>
      <c r="CN712" s="514"/>
      <c r="CO712" s="514"/>
      <c r="CP712" s="514"/>
      <c r="CQ712" s="514"/>
      <c r="CR712" s="514"/>
      <c r="CS712" s="514"/>
      <c r="CT712" s="514"/>
      <c r="CU712" s="514"/>
      <c r="CV712" s="514"/>
      <c r="CW712" s="514"/>
      <c r="CX712" s="514"/>
      <c r="CY712" s="514"/>
      <c r="CZ712" s="514"/>
      <c r="DA712" s="514"/>
      <c r="DB712" s="514"/>
      <c r="DC712" s="514"/>
      <c r="DD712" s="514"/>
      <c r="DE712" s="514"/>
      <c r="DF712" s="514"/>
      <c r="DG712" s="514"/>
      <c r="DH712" s="514"/>
      <c r="DI712" s="514"/>
      <c r="DJ712" s="514"/>
      <c r="DK712" s="514"/>
      <c r="DL712" s="514"/>
      <c r="DM712" s="514"/>
      <c r="DN712" s="514"/>
      <c r="DO712" s="514"/>
      <c r="DP712" s="514"/>
      <c r="DQ712" s="514"/>
      <c r="DR712" s="514"/>
      <c r="DS712" s="514"/>
      <c r="DT712" s="514"/>
      <c r="DU712" s="514"/>
      <c r="DV712" s="514"/>
      <c r="DW712" s="514"/>
      <c r="DX712" s="514"/>
      <c r="DY712" s="514"/>
      <c r="DZ712" s="514"/>
      <c r="EA712" s="514"/>
      <c r="EB712" s="514"/>
      <c r="EC712" s="514"/>
      <c r="ED712" s="514"/>
      <c r="EE712" s="514"/>
      <c r="EF712" s="514"/>
      <c r="EG712" s="514"/>
      <c r="EH712" s="514"/>
      <c r="EI712" s="514"/>
      <c r="EJ712" s="514"/>
      <c r="EK712" s="514"/>
      <c r="EL712" s="514"/>
      <c r="EM712" s="514"/>
      <c r="EN712" s="514"/>
      <c r="EO712" s="514"/>
      <c r="EP712" s="514"/>
      <c r="EQ712" s="514"/>
      <c r="ER712" s="514"/>
      <c r="ES712" s="514"/>
      <c r="ET712" s="514"/>
      <c r="EU712" s="514"/>
      <c r="EV712" s="514"/>
      <c r="EW712" s="514"/>
      <c r="EX712" s="514"/>
      <c r="EY712" s="514"/>
      <c r="EZ712" s="514"/>
      <c r="FA712" s="514"/>
      <c r="FB712" s="514"/>
      <c r="FC712" s="514"/>
      <c r="FD712" s="514"/>
      <c r="FE712" s="514"/>
      <c r="FF712" s="514"/>
      <c r="FG712" s="514"/>
      <c r="FH712" s="514"/>
      <c r="FI712" s="514"/>
      <c r="FJ712" s="514"/>
      <c r="FK712" s="514"/>
      <c r="FL712" s="514"/>
      <c r="FM712" s="514"/>
      <c r="FN712" s="514"/>
      <c r="FO712" s="514"/>
      <c r="FP712" s="514"/>
      <c r="FQ712" s="514"/>
      <c r="FR712" s="514"/>
      <c r="FS712" s="514"/>
      <c r="FT712" s="514"/>
      <c r="FU712" s="514"/>
      <c r="FV712" s="514"/>
      <c r="FW712" s="514"/>
      <c r="FX712" s="514"/>
      <c r="FY712" s="514"/>
      <c r="FZ712" s="514"/>
      <c r="GA712" s="514"/>
      <c r="GB712" s="514"/>
      <c r="GC712" s="514"/>
      <c r="GD712" s="514"/>
      <c r="GE712" s="514"/>
      <c r="GF712" s="514"/>
      <c r="GG712" s="514"/>
      <c r="GH712" s="514"/>
      <c r="GI712" s="514"/>
      <c r="GJ712" s="514"/>
      <c r="GK712" s="514"/>
      <c r="GL712" s="514"/>
      <c r="GM712" s="514"/>
      <c r="GN712" s="514"/>
      <c r="GO712" s="514"/>
      <c r="GP712" s="514"/>
      <c r="GQ712" s="514"/>
      <c r="GR712" s="514"/>
      <c r="GS712" s="514"/>
      <c r="GT712" s="514"/>
      <c r="GU712" s="514"/>
      <c r="GV712" s="514"/>
      <c r="GW712" s="514"/>
      <c r="GX712" s="514"/>
      <c r="GY712" s="514"/>
      <c r="GZ712" s="514"/>
      <c r="HA712" s="514"/>
      <c r="HB712" s="514"/>
      <c r="HC712" s="514"/>
      <c r="HD712" s="514"/>
      <c r="HE712" s="514"/>
      <c r="HF712" s="514"/>
      <c r="HG712" s="514"/>
      <c r="HH712" s="514"/>
      <c r="HI712" s="514"/>
      <c r="HJ712" s="514"/>
      <c r="HK712" s="514"/>
      <c r="HL712" s="514"/>
      <c r="HM712" s="514"/>
      <c r="HN712" s="514"/>
      <c r="HO712" s="514"/>
      <c r="HP712" s="514"/>
      <c r="HQ712" s="514"/>
      <c r="HR712" s="514"/>
      <c r="HS712" s="514"/>
      <c r="HT712" s="514"/>
      <c r="HU712" s="514"/>
      <c r="HV712" s="514"/>
      <c r="HW712" s="514"/>
      <c r="HX712" s="514"/>
      <c r="HY712" s="514"/>
      <c r="HZ712" s="514"/>
      <c r="IA712" s="514"/>
      <c r="IB712" s="514"/>
      <c r="IC712" s="514"/>
      <c r="ID712" s="514"/>
      <c r="IE712" s="514"/>
      <c r="IF712" s="514"/>
      <c r="IG712" s="514"/>
      <c r="IH712" s="514"/>
      <c r="II712" s="514"/>
      <c r="IJ712" s="514"/>
      <c r="IK712" s="514"/>
      <c r="IL712" s="514"/>
      <c r="IM712" s="514"/>
      <c r="IN712" s="514"/>
      <c r="IO712" s="514"/>
      <c r="IP712" s="514"/>
      <c r="IQ712" s="514"/>
      <c r="IR712" s="514"/>
      <c r="IS712" s="514"/>
      <c r="IT712" s="514"/>
      <c r="IU712" s="514"/>
      <c r="IV712" s="514"/>
      <c r="IW712" s="549"/>
    </row>
    <row r="713" spans="1:257" ht="148.5" customHeight="1" x14ac:dyDescent="0.25">
      <c r="A713" s="996">
        <f>A725</f>
        <v>55</v>
      </c>
      <c r="B713" s="507">
        <v>1</v>
      </c>
      <c r="C713" s="97" t="str">
        <f>IF(Proponentes!B704&gt;0,Proponentes!B704,"")</f>
        <v>UNIÓN TEMPORAL UT-EAAJ-2021</v>
      </c>
      <c r="D713" s="335"/>
      <c r="E713" s="335" t="s">
        <v>260</v>
      </c>
      <c r="F713" s="334" t="s">
        <v>1630</v>
      </c>
      <c r="G713" s="341">
        <v>47570</v>
      </c>
      <c r="H713" s="335" t="s">
        <v>1631</v>
      </c>
      <c r="I713" s="335" t="s">
        <v>1538</v>
      </c>
      <c r="J713" s="341"/>
      <c r="K713" s="335"/>
      <c r="L713" s="335" t="s">
        <v>262</v>
      </c>
      <c r="M713" s="334" t="s">
        <v>1668</v>
      </c>
      <c r="N713" s="341">
        <v>46501</v>
      </c>
      <c r="O713" s="335" t="s">
        <v>1631</v>
      </c>
      <c r="P713" s="335"/>
      <c r="Q713" s="335"/>
      <c r="R713" s="335"/>
      <c r="S713" s="335" t="s">
        <v>264</v>
      </c>
      <c r="T713" s="334" t="s">
        <v>1671</v>
      </c>
      <c r="U713" s="341">
        <v>47400</v>
      </c>
      <c r="V713" s="335" t="s">
        <v>1631</v>
      </c>
      <c r="W713" s="335" t="s">
        <v>1538</v>
      </c>
      <c r="X713" s="341"/>
      <c r="Y713" s="335"/>
      <c r="Z713" s="335" t="s">
        <v>266</v>
      </c>
      <c r="AA713" s="334" t="s">
        <v>1683</v>
      </c>
      <c r="AB713" s="341">
        <v>46964</v>
      </c>
      <c r="AC713" s="335" t="s">
        <v>1631</v>
      </c>
      <c r="AD713" s="335" t="s">
        <v>1538</v>
      </c>
      <c r="AE713" s="341"/>
      <c r="AF713" s="335"/>
      <c r="AG713" s="97" t="str">
        <f>IF(E713="","",IF(K713=0,IF(R713=0,IF(Y713=0,IF(AF713=0,"CUMPLE","NO CUMPLE"),"NO CUMPLE"),"NO CUMPLE"),"NO CUMPLE"))</f>
        <v>CUMPLE</v>
      </c>
      <c r="AH713" s="993"/>
      <c r="AI713" s="335"/>
      <c r="AJ713" s="335" t="str">
        <f t="shared" ref="AJ713:AJ724" si="1392">IF(E713&gt;0,E713,"")</f>
        <v>AINCA SEGURIDAD LTDA</v>
      </c>
      <c r="AK713" s="335" t="s">
        <v>1631</v>
      </c>
      <c r="AL713" s="334" t="s">
        <v>1630</v>
      </c>
      <c r="AM713" s="341">
        <v>47754</v>
      </c>
      <c r="AN713" s="335" t="s">
        <v>1538</v>
      </c>
      <c r="AO713" s="341"/>
      <c r="AP713" s="335"/>
      <c r="AQ713" s="335" t="s">
        <v>266</v>
      </c>
      <c r="AR713" s="335" t="s">
        <v>1631</v>
      </c>
      <c r="AS713" s="334" t="s">
        <v>1683</v>
      </c>
      <c r="AT713" s="341">
        <v>46964</v>
      </c>
      <c r="AU713" s="335" t="s">
        <v>1538</v>
      </c>
      <c r="AV713" s="335"/>
      <c r="AW713" s="335"/>
      <c r="AX713" s="335"/>
      <c r="AY713" s="335"/>
      <c r="AZ713" s="334"/>
      <c r="BA713" s="335"/>
      <c r="BB713" s="335"/>
      <c r="BC713" s="335"/>
      <c r="BD713" s="335"/>
      <c r="BE713" s="335"/>
      <c r="BF713" s="335"/>
      <c r="BG713" s="334"/>
      <c r="BH713" s="335"/>
      <c r="BI713" s="335"/>
      <c r="BJ713" s="335"/>
      <c r="BK713" s="335"/>
      <c r="BL713" s="97" t="str">
        <f t="shared" ref="BL713:BL724" si="1393">IF(AJ713="","",IF(AP713=0,IF(AW713=0,IF(BD713=0,IF(BK713=0,"CUMPLE","NO CUMPLE"),"NO CUMPLE"),"NO CUMPLE"),"NO CUMPLE"))</f>
        <v>CUMPLE</v>
      </c>
      <c r="BM713" s="993"/>
      <c r="BN713" s="335" t="str">
        <f t="shared" ref="BN713:BN724" si="1394">IF(E713&gt;0,E713,"")</f>
        <v>AINCA SEGURIDAD LTDA</v>
      </c>
      <c r="BO713" s="334"/>
      <c r="BP713" s="335"/>
      <c r="BQ713" s="335"/>
      <c r="BR713" s="335"/>
      <c r="BS713" s="335" t="str">
        <f t="shared" ref="BS713:BS724" si="1395">IF(L713&gt;0,L713,"")</f>
        <v>SEGURIDAD JANO LTDA</v>
      </c>
      <c r="BT713" s="334"/>
      <c r="BU713" s="335"/>
      <c r="BV713" s="335"/>
      <c r="BW713" s="335"/>
      <c r="BX713" s="335" t="str">
        <f t="shared" ref="BX713:BX724" si="1396">IF(S713&gt;0,S713,"")</f>
        <v>COMPAÑÍA DE VIGILANCIA Y SEGURIDAD PRIVADA AZIMUT LTDA</v>
      </c>
      <c r="BY713" s="334"/>
      <c r="BZ713" s="335"/>
      <c r="CA713" s="335"/>
      <c r="CB713" s="335"/>
      <c r="CC713" s="335" t="str">
        <f t="shared" ref="CC713:CC724" si="1397">IF(Z713&gt;0,Z713,"")</f>
        <v>SEGURIDAD ESTELAR LIMITADA</v>
      </c>
      <c r="CD713" s="334"/>
      <c r="CE713" s="335"/>
      <c r="CF713" s="335"/>
      <c r="CG713" s="335"/>
      <c r="CH713" s="997">
        <f>Proponentes!N704</f>
        <v>0</v>
      </c>
      <c r="CI713" s="97" t="str">
        <f t="shared" ref="CI713:CI724" si="1398">IF(BN713="","",IF(CJ713=0,"CUMPLE","NO CUMPLE"))</f>
        <v>CUMPLE</v>
      </c>
      <c r="CJ713" s="998"/>
      <c r="CK713" s="335"/>
      <c r="CL713" s="97" t="str">
        <f t="shared" ref="CL713:CL724" si="1399">IF(E713&gt;0,E713,"")</f>
        <v>AINCA SEGURIDAD LTDA</v>
      </c>
      <c r="CM713" s="509" t="s">
        <v>358</v>
      </c>
      <c r="CN713" s="335" t="s">
        <v>1538</v>
      </c>
      <c r="CO713" s="335" t="s">
        <v>1631</v>
      </c>
      <c r="CP713" s="335"/>
      <c r="CQ713" s="92" t="s">
        <v>262</v>
      </c>
      <c r="CR713" s="334" t="s">
        <v>321</v>
      </c>
      <c r="CS713" s="335" t="s">
        <v>1538</v>
      </c>
      <c r="CT713" s="335" t="s">
        <v>1631</v>
      </c>
      <c r="CU713" s="335"/>
      <c r="CV713" s="97" t="s">
        <v>264</v>
      </c>
      <c r="CW713" s="334" t="s">
        <v>332</v>
      </c>
      <c r="CX713" s="335" t="s">
        <v>1538</v>
      </c>
      <c r="CY713" s="335" t="s">
        <v>1631</v>
      </c>
      <c r="CZ713" s="335"/>
      <c r="DA713" s="97" t="s">
        <v>266</v>
      </c>
      <c r="DB713" s="334" t="s">
        <v>315</v>
      </c>
      <c r="DC713" s="335" t="s">
        <v>1538</v>
      </c>
      <c r="DD713" s="335" t="s">
        <v>1631</v>
      </c>
      <c r="DE713" s="335"/>
      <c r="DF713" s="97" t="str">
        <f t="shared" ref="DF713:DF724" si="1400">IF(CL713="","",IF(CP713=0,IF(CU713=0,IF(CZ713=0,IF(DE713=0,"CUMPLE","NO CUMPLE"),"NO CUMPLE"),"NO CUMPLE"),"NO CUMPLE"))</f>
        <v>CUMPLE</v>
      </c>
      <c r="DG713" s="993"/>
      <c r="DH713" s="335"/>
      <c r="DI713" s="97" t="str">
        <f t="shared" ref="DI713:DI724" si="1401">IF(E713&gt;0,E713,"")</f>
        <v>AINCA SEGURIDAD LTDA</v>
      </c>
      <c r="DJ713" s="334" t="s">
        <v>319</v>
      </c>
      <c r="DK713" s="335" t="s">
        <v>1631</v>
      </c>
      <c r="DL713" s="335"/>
      <c r="DM713" s="97" t="s">
        <v>262</v>
      </c>
      <c r="DN713" s="334" t="s">
        <v>315</v>
      </c>
      <c r="DO713" s="335" t="s">
        <v>1631</v>
      </c>
      <c r="DP713" s="335"/>
      <c r="DQ713" s="97" t="s">
        <v>264</v>
      </c>
      <c r="DR713" s="334" t="s">
        <v>321</v>
      </c>
      <c r="DS713" s="335" t="s">
        <v>1631</v>
      </c>
      <c r="DT713" s="335"/>
      <c r="DU713" s="97" t="s">
        <v>266</v>
      </c>
      <c r="DV713" s="334" t="s">
        <v>332</v>
      </c>
      <c r="DW713" s="335" t="s">
        <v>1631</v>
      </c>
      <c r="DX713" s="335"/>
      <c r="DY713" s="97" t="str">
        <f t="shared" ref="DY713:DY722" si="1402">IF(DI713="","",IF(DL713=0,IF(DP713=0,IF(DT713=0,IF(DX713=0,"CUMPLE","NO CUMPLE"),"NO CUMPLE"),"NO CUMPLE"),"NO CUMPLE"))</f>
        <v>CUMPLE</v>
      </c>
      <c r="DZ713" s="998"/>
      <c r="EA713" s="335"/>
      <c r="EB713" s="97" t="str">
        <f t="shared" ref="EB713:EB724" si="1403">IF(E713&gt;0,E713,"")</f>
        <v>AINCA SEGURIDAD LTDA</v>
      </c>
      <c r="EC713" s="334" t="s">
        <v>433</v>
      </c>
      <c r="ED713" s="335" t="s">
        <v>1631</v>
      </c>
      <c r="EE713" s="335"/>
      <c r="EF713" s="97" t="s">
        <v>262</v>
      </c>
      <c r="EG713" s="334" t="s">
        <v>431</v>
      </c>
      <c r="EH713" s="335" t="s">
        <v>1631</v>
      </c>
      <c r="EI713" s="335"/>
      <c r="EJ713" s="97" t="s">
        <v>264</v>
      </c>
      <c r="EK713" s="334" t="s">
        <v>362</v>
      </c>
      <c r="EL713" s="335" t="s">
        <v>1631</v>
      </c>
      <c r="EM713" s="335"/>
      <c r="EN713" s="97" t="s">
        <v>266</v>
      </c>
      <c r="EO713" s="334" t="s">
        <v>879</v>
      </c>
      <c r="EP713" s="335" t="s">
        <v>1631</v>
      </c>
      <c r="EQ713" s="335"/>
      <c r="ER713" s="97" t="str">
        <f t="shared" ref="ER713:ER724" si="1404">IF(EB713="","",IF(EE713=0,IF(EI713=0,IF(EM713=0,IF(EQ713=0,"CUMPLE","NO CUMPLE"),"NO CUMPLE"),"NO CUMPLE"),"NO CUMPLE"))</f>
        <v>CUMPLE</v>
      </c>
      <c r="ES713" s="993"/>
      <c r="ET713" s="335"/>
      <c r="EU713" s="97" t="str">
        <f t="shared" ref="EU713:EU724" si="1405">IF(E713&gt;0,E713,"")</f>
        <v>AINCA SEGURIDAD LTDA</v>
      </c>
      <c r="EV713" s="334" t="s">
        <v>962</v>
      </c>
      <c r="EW713" s="335" t="s">
        <v>1631</v>
      </c>
      <c r="EX713" s="335"/>
      <c r="EY713" s="97" t="s">
        <v>262</v>
      </c>
      <c r="EZ713" s="334" t="s">
        <v>756</v>
      </c>
      <c r="FA713" s="335" t="s">
        <v>1631</v>
      </c>
      <c r="FB713" s="335"/>
      <c r="FC713" s="97" t="s">
        <v>264</v>
      </c>
      <c r="FD713" s="334" t="s">
        <v>947</v>
      </c>
      <c r="FE713" s="335" t="s">
        <v>1631</v>
      </c>
      <c r="FF713" s="335"/>
      <c r="FG713" s="97" t="s">
        <v>266</v>
      </c>
      <c r="FH713" s="334" t="s">
        <v>1668</v>
      </c>
      <c r="FI713" s="335" t="s">
        <v>1631</v>
      </c>
      <c r="FJ713" s="335"/>
      <c r="FK713" s="97" t="str">
        <f t="shared" ref="FK713:FK724" si="1406">IF(EU713="","",IF(EX713=0,IF(FB713=0,IF(FF713=0,IF(FJ713=0,"CUMPLE","NO CUMPLE"),"NO CUMPLE"),"NO CUMPLE"),"NO CUMPLE"))</f>
        <v>CUMPLE</v>
      </c>
      <c r="FL713" s="993"/>
      <c r="FM713" s="335"/>
      <c r="FN713" s="97" t="str">
        <f t="shared" ref="FN713:FN724" si="1407">IF(E713&gt;0,E713,"")</f>
        <v>AINCA SEGURIDAD LTDA</v>
      </c>
      <c r="FO713" s="334" t="s">
        <v>947</v>
      </c>
      <c r="FP713" s="335"/>
      <c r="FQ713" s="97" t="s">
        <v>262</v>
      </c>
      <c r="FR713" s="334" t="s">
        <v>744</v>
      </c>
      <c r="FS713" s="335"/>
      <c r="FT713" s="97" t="s">
        <v>264</v>
      </c>
      <c r="FU713" s="334" t="s">
        <v>2032</v>
      </c>
      <c r="FV713" s="335"/>
      <c r="FW713" s="97" t="s">
        <v>266</v>
      </c>
      <c r="FX713" s="334" t="s">
        <v>747</v>
      </c>
      <c r="FY713" s="335"/>
      <c r="FZ713" s="97" t="str">
        <f t="shared" ref="FZ713:FZ724" si="1408">IF(FN713="","",IF(FP713=0,IF(FS713=0,IF(FV713=0,IF(FY713=0,"CUMPLE","NO CUMPLE"),"NO CUMPLE"),"NO CUMPLE"),"NO CUMPLE"))</f>
        <v>CUMPLE</v>
      </c>
      <c r="GA713" s="993"/>
      <c r="GB713" s="335"/>
      <c r="GC713" s="510" t="str">
        <f t="shared" ref="GC713:GC724" si="1409">IF(E713&gt;0,E713,"")</f>
        <v>AINCA SEGURIDAD LTDA</v>
      </c>
      <c r="GD713" s="336" t="s">
        <v>768</v>
      </c>
      <c r="GE713" s="337" t="s">
        <v>1631</v>
      </c>
      <c r="GF713" s="337"/>
      <c r="GG713" s="337"/>
      <c r="GH713" s="337"/>
      <c r="GI713" s="510" t="s">
        <v>262</v>
      </c>
      <c r="GJ713" s="336" t="s">
        <v>747</v>
      </c>
      <c r="GK713" s="337" t="s">
        <v>1631</v>
      </c>
      <c r="GL713" s="337"/>
      <c r="GM713" s="337"/>
      <c r="GN713" s="337"/>
      <c r="GO713" s="510" t="s">
        <v>264</v>
      </c>
      <c r="GP713" s="336" t="s">
        <v>1998</v>
      </c>
      <c r="GQ713" s="337" t="s">
        <v>1631</v>
      </c>
      <c r="GR713" s="337"/>
      <c r="GS713" s="337"/>
      <c r="GT713" s="337"/>
      <c r="GU713" s="510" t="s">
        <v>266</v>
      </c>
      <c r="GV713" s="336" t="s">
        <v>747</v>
      </c>
      <c r="GW713" s="337" t="s">
        <v>1631</v>
      </c>
      <c r="GX713" s="337"/>
      <c r="GY713" s="337"/>
      <c r="GZ713" s="336"/>
      <c r="HA713" s="510" t="str">
        <f t="shared" ref="HA713:HA724" si="1410">IF(GC713="","",IF(GH713=0,IF(GN713=0,IF(GT713=0,IF(GZ713=0,"CUMPLE","NO CUMPLE"),"NO CUMPLE"),"NO CUMPLE"),"NO CUMPLE"))</f>
        <v>CUMPLE</v>
      </c>
      <c r="HB713" s="994"/>
      <c r="HC713" s="337"/>
      <c r="HD713" s="510" t="str">
        <f t="shared" ref="HD713:HD724" si="1411">IF(E713&gt;0,E713,"")</f>
        <v>AINCA SEGURIDAD LTDA</v>
      </c>
      <c r="HE713" s="336" t="s">
        <v>879</v>
      </c>
      <c r="HF713" s="337" t="s">
        <v>1631</v>
      </c>
      <c r="HG713" s="337"/>
      <c r="HH713" s="336"/>
      <c r="HI713" s="510" t="s">
        <v>262</v>
      </c>
      <c r="HJ713" s="336" t="s">
        <v>962</v>
      </c>
      <c r="HK713" s="337" t="s">
        <v>1631</v>
      </c>
      <c r="HL713" s="337"/>
      <c r="HM713" s="336"/>
      <c r="HN713" s="510" t="s">
        <v>264</v>
      </c>
      <c r="HO713" s="336" t="s">
        <v>1634</v>
      </c>
      <c r="HP713" s="337" t="s">
        <v>1631</v>
      </c>
      <c r="HQ713" s="337"/>
      <c r="HR713" s="337"/>
      <c r="HS713" s="510" t="s">
        <v>266</v>
      </c>
      <c r="HT713" s="336" t="s">
        <v>753</v>
      </c>
      <c r="HU713" s="337" t="s">
        <v>1631</v>
      </c>
      <c r="HV713" s="337" t="s">
        <v>1631</v>
      </c>
      <c r="HW713" s="337"/>
      <c r="HX713" s="97" t="str">
        <f t="shared" ref="HX713:HX724" si="1412">IF(HD713="","",IF(HH713=0,IF(HM713=0,IF(HR713=0,IF(HW713=0,"CUMPLE","NO CUMPLE"),"NO CUMPLE"),"NO CUMPLE"),"NO CUMPLE"))</f>
        <v>CUMPLE</v>
      </c>
      <c r="HY713" s="994"/>
      <c r="HZ713" s="337"/>
      <c r="IA713" s="510" t="str">
        <f t="shared" ref="IA713:IA724" si="1413">IF(E713&gt;0,E713,"")</f>
        <v>AINCA SEGURIDAD LTDA</v>
      </c>
      <c r="IB713" s="336" t="s">
        <v>962</v>
      </c>
      <c r="IC713" s="337" t="s">
        <v>1631</v>
      </c>
      <c r="ID713" s="337"/>
      <c r="IE713" s="510" t="s">
        <v>262</v>
      </c>
      <c r="IF713" s="336" t="s">
        <v>1634</v>
      </c>
      <c r="IG713" s="337" t="s">
        <v>1631</v>
      </c>
      <c r="IH713" s="337"/>
      <c r="II713" s="510" t="s">
        <v>264</v>
      </c>
      <c r="IJ713" s="336" t="s">
        <v>742</v>
      </c>
      <c r="IK713" s="337" t="s">
        <v>1631</v>
      </c>
      <c r="IL713" s="337"/>
      <c r="IM713" s="510" t="s">
        <v>266</v>
      </c>
      <c r="IN713" s="336" t="s">
        <v>756</v>
      </c>
      <c r="IO713" s="337" t="s">
        <v>1631</v>
      </c>
      <c r="IP713" s="337"/>
      <c r="IQ713" s="97" t="str">
        <f t="shared" ref="IQ713:IQ724" si="1414">IF(IA713="","",IF(ID713=0,IF(IH713=0,IF(IL713=0,IF(IP713=0,"CUMPLE","NO CUMPLE"),"NO CUMPLE"),"NO CUMPLE"),"NO CUMPLE"))</f>
        <v>CUMPLE</v>
      </c>
      <c r="IR713" s="994"/>
      <c r="IS713" s="337"/>
      <c r="IT713" s="337" t="s">
        <v>1631</v>
      </c>
      <c r="IU713" s="337">
        <v>1</v>
      </c>
      <c r="IV713" s="510" t="str">
        <f t="shared" ref="IV713:IV724" si="1415">IF(IT713&lt;&gt;"",IF(IT713="SI","CUMPLE","NO CUMPLE"),"")</f>
        <v>CUMPLE</v>
      </c>
      <c r="IW713" s="995"/>
    </row>
    <row r="714" spans="1:257" x14ac:dyDescent="0.25">
      <c r="A714" s="996"/>
      <c r="B714" s="507">
        <v>2</v>
      </c>
      <c r="C714" s="97" t="str">
        <f>IF(Proponentes!B705&gt;0,Proponentes!B705,"")</f>
        <v/>
      </c>
      <c r="D714" s="335"/>
      <c r="E714" s="335"/>
      <c r="F714" s="334"/>
      <c r="G714" s="335"/>
      <c r="H714" s="335"/>
      <c r="I714" s="335"/>
      <c r="J714" s="335"/>
      <c r="K714" s="335"/>
      <c r="L714" s="335"/>
      <c r="M714" s="334"/>
      <c r="N714" s="335"/>
      <c r="O714" s="335"/>
      <c r="P714" s="335"/>
      <c r="Q714" s="335"/>
      <c r="R714" s="335"/>
      <c r="S714" s="335"/>
      <c r="T714" s="334"/>
      <c r="U714" s="335"/>
      <c r="V714" s="335"/>
      <c r="W714" s="335"/>
      <c r="X714" s="335"/>
      <c r="Y714" s="335"/>
      <c r="Z714" s="335"/>
      <c r="AA714" s="334"/>
      <c r="AB714" s="335"/>
      <c r="AC714" s="335"/>
      <c r="AD714" s="335"/>
      <c r="AE714" s="335"/>
      <c r="AF714" s="335"/>
      <c r="AG714" s="97" t="str">
        <f t="shared" ref="AG714:AG724" si="1416">IF(E714="","",IF(K714=0,IF(R714=0,IF(Y714=0,IF(AF714=0,"CUMPLE","NO CUMPLE"),"NO CUMPLE"),"NO CUMPLE"),"NO CUMPLE"))</f>
        <v/>
      </c>
      <c r="AH714" s="993"/>
      <c r="AI714" s="335"/>
      <c r="AJ714" s="335" t="str">
        <f t="shared" si="1392"/>
        <v/>
      </c>
      <c r="AK714" s="335"/>
      <c r="AL714" s="334"/>
      <c r="AM714" s="335"/>
      <c r="AN714" s="335"/>
      <c r="AO714" s="335"/>
      <c r="AP714" s="335"/>
      <c r="AQ714" s="335"/>
      <c r="AR714" s="335"/>
      <c r="AS714" s="334"/>
      <c r="AT714" s="335"/>
      <c r="AU714" s="335"/>
      <c r="AV714" s="335"/>
      <c r="AW714" s="335"/>
      <c r="AX714" s="335"/>
      <c r="AY714" s="335"/>
      <c r="AZ714" s="334"/>
      <c r="BA714" s="335"/>
      <c r="BB714" s="335"/>
      <c r="BC714" s="335"/>
      <c r="BD714" s="335"/>
      <c r="BE714" s="335"/>
      <c r="BF714" s="335"/>
      <c r="BG714" s="334"/>
      <c r="BH714" s="335"/>
      <c r="BI714" s="335"/>
      <c r="BJ714" s="335"/>
      <c r="BK714" s="335"/>
      <c r="BL714" s="97" t="str">
        <f t="shared" si="1393"/>
        <v/>
      </c>
      <c r="BM714" s="993"/>
      <c r="BN714" s="335" t="str">
        <f t="shared" si="1394"/>
        <v/>
      </c>
      <c r="BO714" s="334"/>
      <c r="BP714" s="335"/>
      <c r="BQ714" s="335"/>
      <c r="BR714" s="335"/>
      <c r="BS714" s="335" t="str">
        <f t="shared" si="1395"/>
        <v/>
      </c>
      <c r="BT714" s="334"/>
      <c r="BU714" s="335"/>
      <c r="BV714" s="335"/>
      <c r="BW714" s="335"/>
      <c r="BX714" s="335" t="str">
        <f t="shared" si="1396"/>
        <v/>
      </c>
      <c r="BY714" s="334"/>
      <c r="BZ714" s="335"/>
      <c r="CA714" s="335"/>
      <c r="CB714" s="335"/>
      <c r="CC714" s="335" t="str">
        <f t="shared" si="1397"/>
        <v/>
      </c>
      <c r="CD714" s="334"/>
      <c r="CE714" s="335"/>
      <c r="CF714" s="335"/>
      <c r="CG714" s="335"/>
      <c r="CH714" s="997"/>
      <c r="CI714" s="97" t="str">
        <f t="shared" si="1398"/>
        <v/>
      </c>
      <c r="CJ714" s="998"/>
      <c r="CK714" s="335"/>
      <c r="CL714" s="97" t="str">
        <f t="shared" si="1399"/>
        <v/>
      </c>
      <c r="CM714" s="334"/>
      <c r="CN714" s="335"/>
      <c r="CO714" s="335"/>
      <c r="CP714" s="335"/>
      <c r="CQ714" s="97"/>
      <c r="CR714" s="334"/>
      <c r="CS714" s="335"/>
      <c r="CT714" s="335"/>
      <c r="CU714" s="335"/>
      <c r="CV714" s="97"/>
      <c r="CW714" s="334"/>
      <c r="CX714" s="335"/>
      <c r="CY714" s="335"/>
      <c r="CZ714" s="335"/>
      <c r="DA714" s="97"/>
      <c r="DB714" s="334"/>
      <c r="DC714" s="335"/>
      <c r="DD714" s="335"/>
      <c r="DE714" s="335"/>
      <c r="DF714" s="97" t="str">
        <f t="shared" si="1400"/>
        <v/>
      </c>
      <c r="DG714" s="993"/>
      <c r="DH714" s="335"/>
      <c r="DI714" s="97" t="str">
        <f t="shared" si="1401"/>
        <v/>
      </c>
      <c r="DJ714" s="334"/>
      <c r="DK714" s="335"/>
      <c r="DL714" s="335"/>
      <c r="DM714" s="97"/>
      <c r="DN714" s="334"/>
      <c r="DO714" s="335"/>
      <c r="DP714" s="335"/>
      <c r="DQ714" s="97"/>
      <c r="DR714" s="334"/>
      <c r="DS714" s="335"/>
      <c r="DT714" s="335"/>
      <c r="DU714" s="97"/>
      <c r="DV714" s="334"/>
      <c r="DW714" s="335"/>
      <c r="DX714" s="335"/>
      <c r="DY714" s="97" t="str">
        <f t="shared" si="1402"/>
        <v/>
      </c>
      <c r="DZ714" s="998"/>
      <c r="EA714" s="335"/>
      <c r="EB714" s="97" t="str">
        <f t="shared" si="1403"/>
        <v/>
      </c>
      <c r="EC714" s="334"/>
      <c r="ED714" s="335"/>
      <c r="EE714" s="335"/>
      <c r="EF714" s="97"/>
      <c r="EG714" s="334"/>
      <c r="EH714" s="335"/>
      <c r="EI714" s="335"/>
      <c r="EJ714" s="97"/>
      <c r="EK714" s="334"/>
      <c r="EL714" s="335"/>
      <c r="EM714" s="335"/>
      <c r="EN714" s="97"/>
      <c r="EO714" s="334"/>
      <c r="EP714" s="335"/>
      <c r="EQ714" s="335"/>
      <c r="ER714" s="97" t="str">
        <f t="shared" si="1404"/>
        <v/>
      </c>
      <c r="ES714" s="993"/>
      <c r="ET714" s="335"/>
      <c r="EU714" s="97" t="str">
        <f t="shared" si="1405"/>
        <v/>
      </c>
      <c r="EV714" s="334"/>
      <c r="EW714" s="335"/>
      <c r="EX714" s="335"/>
      <c r="EY714" s="97"/>
      <c r="EZ714" s="334"/>
      <c r="FA714" s="335"/>
      <c r="FB714" s="335"/>
      <c r="FC714" s="97"/>
      <c r="FD714" s="334"/>
      <c r="FE714" s="335"/>
      <c r="FF714" s="335"/>
      <c r="FG714" s="97"/>
      <c r="FH714" s="334"/>
      <c r="FI714" s="335"/>
      <c r="FJ714" s="335"/>
      <c r="FK714" s="97" t="str">
        <f t="shared" si="1406"/>
        <v/>
      </c>
      <c r="FL714" s="993"/>
      <c r="FM714" s="335"/>
      <c r="FN714" s="97" t="str">
        <f t="shared" si="1407"/>
        <v/>
      </c>
      <c r="FO714" s="334"/>
      <c r="FP714" s="335"/>
      <c r="FQ714" s="97"/>
      <c r="FR714" s="334"/>
      <c r="FS714" s="335"/>
      <c r="FT714" s="97"/>
      <c r="FU714" s="334"/>
      <c r="FV714" s="335"/>
      <c r="FW714" s="97"/>
      <c r="FX714" s="334"/>
      <c r="FY714" s="335"/>
      <c r="FZ714" s="97" t="str">
        <f t="shared" si="1408"/>
        <v/>
      </c>
      <c r="GA714" s="993"/>
      <c r="GB714" s="335"/>
      <c r="GC714" s="510" t="str">
        <f t="shared" si="1409"/>
        <v/>
      </c>
      <c r="GD714" s="336"/>
      <c r="GE714" s="337"/>
      <c r="GF714" s="337"/>
      <c r="GG714" s="337"/>
      <c r="GH714" s="337"/>
      <c r="GI714" s="510"/>
      <c r="GJ714" s="336"/>
      <c r="GK714" s="337"/>
      <c r="GL714" s="337"/>
      <c r="GM714" s="337"/>
      <c r="GN714" s="337"/>
      <c r="GO714" s="510"/>
      <c r="GP714" s="336"/>
      <c r="GQ714" s="337"/>
      <c r="GR714" s="337"/>
      <c r="GS714" s="337"/>
      <c r="GT714" s="337"/>
      <c r="GU714" s="510"/>
      <c r="GV714" s="336"/>
      <c r="GW714" s="337"/>
      <c r="GX714" s="337"/>
      <c r="GY714" s="337"/>
      <c r="GZ714" s="336"/>
      <c r="HA714" s="510" t="str">
        <f t="shared" si="1410"/>
        <v/>
      </c>
      <c r="HB714" s="994"/>
      <c r="HC714" s="337"/>
      <c r="HD714" s="510" t="str">
        <f t="shared" si="1411"/>
        <v/>
      </c>
      <c r="HE714" s="336"/>
      <c r="HF714" s="337"/>
      <c r="HG714" s="337"/>
      <c r="HH714" s="336"/>
      <c r="HI714" s="510"/>
      <c r="HJ714" s="336"/>
      <c r="HK714" s="337"/>
      <c r="HL714" s="337"/>
      <c r="HM714" s="336"/>
      <c r="HN714" s="510"/>
      <c r="HO714" s="336"/>
      <c r="HP714" s="337"/>
      <c r="HQ714" s="337"/>
      <c r="HR714" s="337"/>
      <c r="HS714" s="510"/>
      <c r="HT714" s="336"/>
      <c r="HU714" s="337"/>
      <c r="HV714" s="337"/>
      <c r="HW714" s="337"/>
      <c r="HX714" s="97" t="str">
        <f t="shared" si="1412"/>
        <v/>
      </c>
      <c r="HY714" s="994"/>
      <c r="HZ714" s="337"/>
      <c r="IA714" s="510" t="str">
        <f t="shared" si="1413"/>
        <v/>
      </c>
      <c r="IB714" s="336"/>
      <c r="IC714" s="337"/>
      <c r="ID714" s="337"/>
      <c r="IE714" s="510"/>
      <c r="IF714" s="336"/>
      <c r="IG714" s="337"/>
      <c r="IH714" s="337"/>
      <c r="II714" s="510"/>
      <c r="IJ714" s="336"/>
      <c r="IK714" s="337"/>
      <c r="IL714" s="337"/>
      <c r="IM714" s="510"/>
      <c r="IN714" s="336"/>
      <c r="IO714" s="337"/>
      <c r="IP714" s="337"/>
      <c r="IQ714" s="97" t="str">
        <f t="shared" si="1414"/>
        <v/>
      </c>
      <c r="IR714" s="994"/>
      <c r="IS714" s="337"/>
      <c r="IT714" s="337"/>
      <c r="IU714" s="337"/>
      <c r="IV714" s="510" t="str">
        <f t="shared" si="1415"/>
        <v/>
      </c>
      <c r="IW714" s="995"/>
    </row>
    <row r="715" spans="1:257" x14ac:dyDescent="0.25">
      <c r="A715" s="996"/>
      <c r="B715" s="507">
        <v>3</v>
      </c>
      <c r="C715" s="97" t="str">
        <f>IF(Proponentes!B706&gt;0,Proponentes!B706,"")</f>
        <v/>
      </c>
      <c r="D715" s="335"/>
      <c r="E715" s="335"/>
      <c r="F715" s="334"/>
      <c r="G715" s="335"/>
      <c r="H715" s="335"/>
      <c r="I715" s="335"/>
      <c r="J715" s="335"/>
      <c r="K715" s="335"/>
      <c r="L715" s="335"/>
      <c r="M715" s="334"/>
      <c r="N715" s="335"/>
      <c r="O715" s="335"/>
      <c r="P715" s="335"/>
      <c r="Q715" s="335"/>
      <c r="R715" s="335"/>
      <c r="S715" s="335"/>
      <c r="T715" s="334"/>
      <c r="U715" s="335"/>
      <c r="V715" s="335"/>
      <c r="W715" s="335"/>
      <c r="X715" s="335"/>
      <c r="Y715" s="335"/>
      <c r="Z715" s="335"/>
      <c r="AA715" s="334"/>
      <c r="AB715" s="335"/>
      <c r="AC715" s="335"/>
      <c r="AD715" s="335"/>
      <c r="AE715" s="335"/>
      <c r="AF715" s="335"/>
      <c r="AG715" s="97" t="str">
        <f t="shared" si="1416"/>
        <v/>
      </c>
      <c r="AH715" s="993"/>
      <c r="AI715" s="335"/>
      <c r="AJ715" s="335" t="str">
        <f t="shared" si="1392"/>
        <v/>
      </c>
      <c r="AK715" s="335"/>
      <c r="AL715" s="334"/>
      <c r="AM715" s="335"/>
      <c r="AN715" s="335"/>
      <c r="AO715" s="335"/>
      <c r="AP715" s="335"/>
      <c r="AQ715" s="335"/>
      <c r="AR715" s="335"/>
      <c r="AS715" s="334"/>
      <c r="AT715" s="335"/>
      <c r="AU715" s="335"/>
      <c r="AV715" s="335"/>
      <c r="AW715" s="335"/>
      <c r="AX715" s="335"/>
      <c r="AY715" s="335"/>
      <c r="AZ715" s="334"/>
      <c r="BA715" s="335"/>
      <c r="BB715" s="335"/>
      <c r="BC715" s="335"/>
      <c r="BD715" s="335"/>
      <c r="BE715" s="335"/>
      <c r="BF715" s="335"/>
      <c r="BG715" s="334"/>
      <c r="BH715" s="335"/>
      <c r="BI715" s="335"/>
      <c r="BJ715" s="335"/>
      <c r="BK715" s="335"/>
      <c r="BL715" s="97" t="str">
        <f t="shared" si="1393"/>
        <v/>
      </c>
      <c r="BM715" s="993"/>
      <c r="BN715" s="335" t="str">
        <f t="shared" si="1394"/>
        <v/>
      </c>
      <c r="BO715" s="334"/>
      <c r="BP715" s="335"/>
      <c r="BQ715" s="335"/>
      <c r="BR715" s="335"/>
      <c r="BS715" s="335" t="str">
        <f t="shared" si="1395"/>
        <v/>
      </c>
      <c r="BT715" s="334"/>
      <c r="BU715" s="335"/>
      <c r="BV715" s="335"/>
      <c r="BW715" s="335"/>
      <c r="BX715" s="335" t="str">
        <f t="shared" si="1396"/>
        <v/>
      </c>
      <c r="BY715" s="334"/>
      <c r="BZ715" s="335"/>
      <c r="CA715" s="335"/>
      <c r="CB715" s="335"/>
      <c r="CC715" s="335" t="str">
        <f t="shared" si="1397"/>
        <v/>
      </c>
      <c r="CD715" s="334"/>
      <c r="CE715" s="335"/>
      <c r="CF715" s="335"/>
      <c r="CG715" s="335"/>
      <c r="CH715" s="997"/>
      <c r="CI715" s="97" t="str">
        <f t="shared" si="1398"/>
        <v/>
      </c>
      <c r="CJ715" s="998"/>
      <c r="CK715" s="335"/>
      <c r="CL715" s="97" t="str">
        <f t="shared" si="1399"/>
        <v/>
      </c>
      <c r="CM715" s="334"/>
      <c r="CN715" s="335"/>
      <c r="CO715" s="335"/>
      <c r="CP715" s="335"/>
      <c r="CQ715" s="97"/>
      <c r="CR715" s="334"/>
      <c r="CS715" s="335"/>
      <c r="CT715" s="335"/>
      <c r="CU715" s="335"/>
      <c r="CV715" s="97"/>
      <c r="CW715" s="334"/>
      <c r="CX715" s="335"/>
      <c r="CY715" s="335"/>
      <c r="CZ715" s="335"/>
      <c r="DA715" s="97"/>
      <c r="DB715" s="334"/>
      <c r="DC715" s="335"/>
      <c r="DD715" s="335"/>
      <c r="DE715" s="335"/>
      <c r="DF715" s="97" t="str">
        <f t="shared" si="1400"/>
        <v/>
      </c>
      <c r="DG715" s="993"/>
      <c r="DH715" s="335"/>
      <c r="DI715" s="97" t="str">
        <f t="shared" si="1401"/>
        <v/>
      </c>
      <c r="DJ715" s="334"/>
      <c r="DK715" s="335"/>
      <c r="DL715" s="335"/>
      <c r="DM715" s="97"/>
      <c r="DN715" s="334"/>
      <c r="DO715" s="335"/>
      <c r="DP715" s="335"/>
      <c r="DQ715" s="97"/>
      <c r="DR715" s="334"/>
      <c r="DS715" s="335"/>
      <c r="DT715" s="335"/>
      <c r="DU715" s="97"/>
      <c r="DV715" s="334"/>
      <c r="DW715" s="335"/>
      <c r="DX715" s="335"/>
      <c r="DY715" s="97" t="str">
        <f t="shared" si="1402"/>
        <v/>
      </c>
      <c r="DZ715" s="998"/>
      <c r="EA715" s="335"/>
      <c r="EB715" s="97" t="str">
        <f t="shared" si="1403"/>
        <v/>
      </c>
      <c r="EC715" s="334"/>
      <c r="ED715" s="335"/>
      <c r="EE715" s="335"/>
      <c r="EF715" s="97"/>
      <c r="EG715" s="334"/>
      <c r="EH715" s="335"/>
      <c r="EI715" s="335"/>
      <c r="EJ715" s="97"/>
      <c r="EK715" s="334"/>
      <c r="EL715" s="335"/>
      <c r="EM715" s="335"/>
      <c r="EN715" s="97"/>
      <c r="EO715" s="334"/>
      <c r="EP715" s="335"/>
      <c r="EQ715" s="335"/>
      <c r="ER715" s="97" t="str">
        <f t="shared" si="1404"/>
        <v/>
      </c>
      <c r="ES715" s="993"/>
      <c r="ET715" s="335"/>
      <c r="EU715" s="97" t="str">
        <f t="shared" si="1405"/>
        <v/>
      </c>
      <c r="EV715" s="334"/>
      <c r="EW715" s="335"/>
      <c r="EX715" s="335"/>
      <c r="EY715" s="97"/>
      <c r="EZ715" s="334"/>
      <c r="FA715" s="335"/>
      <c r="FB715" s="335"/>
      <c r="FC715" s="97"/>
      <c r="FD715" s="334"/>
      <c r="FE715" s="335"/>
      <c r="FF715" s="335"/>
      <c r="FG715" s="97"/>
      <c r="FH715" s="334"/>
      <c r="FI715" s="335"/>
      <c r="FJ715" s="335"/>
      <c r="FK715" s="97" t="str">
        <f t="shared" si="1406"/>
        <v/>
      </c>
      <c r="FL715" s="993"/>
      <c r="FM715" s="335"/>
      <c r="FN715" s="97" t="str">
        <f t="shared" si="1407"/>
        <v/>
      </c>
      <c r="FO715" s="334"/>
      <c r="FP715" s="335"/>
      <c r="FQ715" s="97"/>
      <c r="FR715" s="334"/>
      <c r="FS715" s="335"/>
      <c r="FT715" s="97"/>
      <c r="FU715" s="334"/>
      <c r="FV715" s="335"/>
      <c r="FW715" s="97"/>
      <c r="FX715" s="334"/>
      <c r="FY715" s="335"/>
      <c r="FZ715" s="97" t="str">
        <f t="shared" si="1408"/>
        <v/>
      </c>
      <c r="GA715" s="993"/>
      <c r="GB715" s="335"/>
      <c r="GC715" s="510" t="str">
        <f t="shared" si="1409"/>
        <v/>
      </c>
      <c r="GD715" s="336"/>
      <c r="GE715" s="337"/>
      <c r="GF715" s="337"/>
      <c r="GG715" s="337"/>
      <c r="GH715" s="337"/>
      <c r="GI715" s="510"/>
      <c r="GJ715" s="336"/>
      <c r="GK715" s="337"/>
      <c r="GL715" s="337"/>
      <c r="GM715" s="337"/>
      <c r="GN715" s="337"/>
      <c r="GO715" s="510"/>
      <c r="GP715" s="336"/>
      <c r="GQ715" s="337"/>
      <c r="GR715" s="337"/>
      <c r="GS715" s="337"/>
      <c r="GT715" s="337"/>
      <c r="GU715" s="510"/>
      <c r="GV715" s="336"/>
      <c r="GW715" s="337"/>
      <c r="GX715" s="337"/>
      <c r="GY715" s="337"/>
      <c r="GZ715" s="336"/>
      <c r="HA715" s="510" t="str">
        <f t="shared" si="1410"/>
        <v/>
      </c>
      <c r="HB715" s="994"/>
      <c r="HC715" s="337"/>
      <c r="HD715" s="510" t="str">
        <f t="shared" si="1411"/>
        <v/>
      </c>
      <c r="HE715" s="336"/>
      <c r="HF715" s="337"/>
      <c r="HG715" s="337"/>
      <c r="HH715" s="336"/>
      <c r="HI715" s="510"/>
      <c r="HJ715" s="336"/>
      <c r="HK715" s="337"/>
      <c r="HL715" s="337"/>
      <c r="HM715" s="336"/>
      <c r="HN715" s="510"/>
      <c r="HO715" s="336"/>
      <c r="HP715" s="337"/>
      <c r="HQ715" s="337"/>
      <c r="HR715" s="337"/>
      <c r="HS715" s="510"/>
      <c r="HT715" s="336"/>
      <c r="HU715" s="337"/>
      <c r="HV715" s="337"/>
      <c r="HW715" s="337"/>
      <c r="HX715" s="97" t="str">
        <f t="shared" si="1412"/>
        <v/>
      </c>
      <c r="HY715" s="994"/>
      <c r="HZ715" s="337"/>
      <c r="IA715" s="510" t="str">
        <f t="shared" si="1413"/>
        <v/>
      </c>
      <c r="IB715" s="336"/>
      <c r="IC715" s="337"/>
      <c r="ID715" s="337"/>
      <c r="IE715" s="510"/>
      <c r="IF715" s="336"/>
      <c r="IG715" s="337"/>
      <c r="IH715" s="337"/>
      <c r="II715" s="510"/>
      <c r="IJ715" s="336"/>
      <c r="IK715" s="337"/>
      <c r="IL715" s="337"/>
      <c r="IM715" s="510"/>
      <c r="IN715" s="336"/>
      <c r="IO715" s="337"/>
      <c r="IP715" s="337"/>
      <c r="IQ715" s="97" t="str">
        <f t="shared" si="1414"/>
        <v/>
      </c>
      <c r="IR715" s="994"/>
      <c r="IS715" s="337"/>
      <c r="IT715" s="337"/>
      <c r="IU715" s="337"/>
      <c r="IV715" s="510" t="str">
        <f t="shared" si="1415"/>
        <v/>
      </c>
      <c r="IW715" s="995"/>
    </row>
    <row r="716" spans="1:257" x14ac:dyDescent="0.25">
      <c r="A716" s="996"/>
      <c r="B716" s="507">
        <v>4</v>
      </c>
      <c r="C716" s="97" t="str">
        <f>IF(Proponentes!B707&gt;0,Proponentes!B707,"")</f>
        <v/>
      </c>
      <c r="D716" s="335"/>
      <c r="E716" s="335"/>
      <c r="F716" s="334"/>
      <c r="G716" s="335"/>
      <c r="H716" s="335"/>
      <c r="I716" s="335"/>
      <c r="J716" s="335"/>
      <c r="K716" s="335"/>
      <c r="L716" s="335"/>
      <c r="M716" s="334"/>
      <c r="N716" s="335"/>
      <c r="O716" s="335"/>
      <c r="P716" s="335"/>
      <c r="Q716" s="335"/>
      <c r="R716" s="335"/>
      <c r="S716" s="335"/>
      <c r="T716" s="334"/>
      <c r="U716" s="335"/>
      <c r="V716" s="335"/>
      <c r="W716" s="335"/>
      <c r="X716" s="335"/>
      <c r="Y716" s="335"/>
      <c r="Z716" s="335"/>
      <c r="AA716" s="334"/>
      <c r="AB716" s="335"/>
      <c r="AC716" s="335"/>
      <c r="AD716" s="335"/>
      <c r="AE716" s="335"/>
      <c r="AF716" s="335"/>
      <c r="AG716" s="97" t="str">
        <f t="shared" si="1416"/>
        <v/>
      </c>
      <c r="AH716" s="993"/>
      <c r="AI716" s="335"/>
      <c r="AJ716" s="335" t="str">
        <f t="shared" si="1392"/>
        <v/>
      </c>
      <c r="AK716" s="335"/>
      <c r="AL716" s="334"/>
      <c r="AM716" s="335"/>
      <c r="AN716" s="335"/>
      <c r="AO716" s="335"/>
      <c r="AP716" s="335"/>
      <c r="AQ716" s="335"/>
      <c r="AR716" s="335"/>
      <c r="AS716" s="334"/>
      <c r="AT716" s="335"/>
      <c r="AU716" s="335"/>
      <c r="AV716" s="335"/>
      <c r="AW716" s="335"/>
      <c r="AX716" s="335"/>
      <c r="AY716" s="335"/>
      <c r="AZ716" s="334"/>
      <c r="BA716" s="335"/>
      <c r="BB716" s="335"/>
      <c r="BC716" s="335"/>
      <c r="BD716" s="335"/>
      <c r="BE716" s="335"/>
      <c r="BF716" s="335"/>
      <c r="BG716" s="334"/>
      <c r="BH716" s="335"/>
      <c r="BI716" s="335"/>
      <c r="BJ716" s="335"/>
      <c r="BK716" s="335"/>
      <c r="BL716" s="97" t="str">
        <f t="shared" si="1393"/>
        <v/>
      </c>
      <c r="BM716" s="993"/>
      <c r="BN716" s="335" t="str">
        <f t="shared" si="1394"/>
        <v/>
      </c>
      <c r="BO716" s="334"/>
      <c r="BP716" s="335"/>
      <c r="BQ716" s="335"/>
      <c r="BR716" s="335"/>
      <c r="BS716" s="335" t="str">
        <f t="shared" si="1395"/>
        <v/>
      </c>
      <c r="BT716" s="334"/>
      <c r="BU716" s="335"/>
      <c r="BV716" s="335"/>
      <c r="BW716" s="335"/>
      <c r="BX716" s="335" t="str">
        <f t="shared" si="1396"/>
        <v/>
      </c>
      <c r="BY716" s="334"/>
      <c r="BZ716" s="335"/>
      <c r="CA716" s="335"/>
      <c r="CB716" s="335"/>
      <c r="CC716" s="335" t="str">
        <f t="shared" si="1397"/>
        <v/>
      </c>
      <c r="CD716" s="334"/>
      <c r="CE716" s="335"/>
      <c r="CF716" s="335"/>
      <c r="CG716" s="335"/>
      <c r="CH716" s="997"/>
      <c r="CI716" s="97" t="str">
        <f t="shared" si="1398"/>
        <v/>
      </c>
      <c r="CJ716" s="998"/>
      <c r="CK716" s="335"/>
      <c r="CL716" s="97" t="str">
        <f t="shared" si="1399"/>
        <v/>
      </c>
      <c r="CM716" s="334"/>
      <c r="CN716" s="335"/>
      <c r="CO716" s="335"/>
      <c r="CP716" s="335"/>
      <c r="CQ716" s="97"/>
      <c r="CR716" s="334"/>
      <c r="CS716" s="335"/>
      <c r="CT716" s="335"/>
      <c r="CU716" s="335"/>
      <c r="CV716" s="97"/>
      <c r="CW716" s="334"/>
      <c r="CX716" s="335"/>
      <c r="CY716" s="335"/>
      <c r="CZ716" s="335"/>
      <c r="DA716" s="97"/>
      <c r="DB716" s="334"/>
      <c r="DC716" s="335"/>
      <c r="DD716" s="335"/>
      <c r="DE716" s="335"/>
      <c r="DF716" s="97" t="str">
        <f t="shared" si="1400"/>
        <v/>
      </c>
      <c r="DG716" s="993"/>
      <c r="DH716" s="335"/>
      <c r="DI716" s="97" t="str">
        <f t="shared" si="1401"/>
        <v/>
      </c>
      <c r="DJ716" s="334"/>
      <c r="DK716" s="335"/>
      <c r="DL716" s="335"/>
      <c r="DM716" s="97"/>
      <c r="DN716" s="334"/>
      <c r="DO716" s="335"/>
      <c r="DP716" s="335"/>
      <c r="DQ716" s="97"/>
      <c r="DR716" s="334"/>
      <c r="DS716" s="335"/>
      <c r="DT716" s="335"/>
      <c r="DU716" s="97"/>
      <c r="DV716" s="334"/>
      <c r="DW716" s="335"/>
      <c r="DX716" s="335"/>
      <c r="DY716" s="97" t="str">
        <f t="shared" si="1402"/>
        <v/>
      </c>
      <c r="DZ716" s="998"/>
      <c r="EA716" s="335"/>
      <c r="EB716" s="97" t="str">
        <f t="shared" si="1403"/>
        <v/>
      </c>
      <c r="EC716" s="334"/>
      <c r="ED716" s="335"/>
      <c r="EE716" s="335"/>
      <c r="EF716" s="97"/>
      <c r="EG716" s="334"/>
      <c r="EH716" s="335"/>
      <c r="EI716" s="335"/>
      <c r="EJ716" s="97"/>
      <c r="EK716" s="334"/>
      <c r="EL716" s="335"/>
      <c r="EM716" s="335"/>
      <c r="EN716" s="97"/>
      <c r="EO716" s="334"/>
      <c r="EP716" s="335"/>
      <c r="EQ716" s="335"/>
      <c r="ER716" s="97" t="str">
        <f t="shared" si="1404"/>
        <v/>
      </c>
      <c r="ES716" s="993"/>
      <c r="ET716" s="335"/>
      <c r="EU716" s="97" t="str">
        <f t="shared" si="1405"/>
        <v/>
      </c>
      <c r="EV716" s="334"/>
      <c r="EW716" s="335"/>
      <c r="EX716" s="335"/>
      <c r="EY716" s="97"/>
      <c r="EZ716" s="334"/>
      <c r="FA716" s="335"/>
      <c r="FB716" s="335"/>
      <c r="FC716" s="97"/>
      <c r="FD716" s="334"/>
      <c r="FE716" s="335"/>
      <c r="FF716" s="335"/>
      <c r="FG716" s="97"/>
      <c r="FH716" s="334"/>
      <c r="FI716" s="335"/>
      <c r="FJ716" s="335"/>
      <c r="FK716" s="97" t="str">
        <f t="shared" si="1406"/>
        <v/>
      </c>
      <c r="FL716" s="993"/>
      <c r="FM716" s="335"/>
      <c r="FN716" s="97" t="str">
        <f t="shared" si="1407"/>
        <v/>
      </c>
      <c r="FO716" s="334"/>
      <c r="FP716" s="335"/>
      <c r="FQ716" s="97"/>
      <c r="FR716" s="334"/>
      <c r="FS716" s="335"/>
      <c r="FT716" s="97"/>
      <c r="FU716" s="334"/>
      <c r="FV716" s="335"/>
      <c r="FW716" s="97"/>
      <c r="FX716" s="334"/>
      <c r="FY716" s="335"/>
      <c r="FZ716" s="97" t="str">
        <f t="shared" si="1408"/>
        <v/>
      </c>
      <c r="GA716" s="993"/>
      <c r="GB716" s="335"/>
      <c r="GC716" s="510" t="str">
        <f t="shared" si="1409"/>
        <v/>
      </c>
      <c r="GD716" s="336"/>
      <c r="GE716" s="337"/>
      <c r="GF716" s="337"/>
      <c r="GG716" s="337"/>
      <c r="GH716" s="337"/>
      <c r="GI716" s="510"/>
      <c r="GJ716" s="336"/>
      <c r="GK716" s="337"/>
      <c r="GL716" s="337"/>
      <c r="GM716" s="337"/>
      <c r="GN716" s="337"/>
      <c r="GO716" s="510"/>
      <c r="GP716" s="336"/>
      <c r="GQ716" s="337"/>
      <c r="GR716" s="337"/>
      <c r="GS716" s="337"/>
      <c r="GT716" s="337"/>
      <c r="GU716" s="510"/>
      <c r="GV716" s="336"/>
      <c r="GW716" s="337"/>
      <c r="GX716" s="337"/>
      <c r="GY716" s="337"/>
      <c r="GZ716" s="336"/>
      <c r="HA716" s="510" t="str">
        <f t="shared" si="1410"/>
        <v/>
      </c>
      <c r="HB716" s="994"/>
      <c r="HC716" s="337"/>
      <c r="HD716" s="510" t="str">
        <f t="shared" si="1411"/>
        <v/>
      </c>
      <c r="HE716" s="336"/>
      <c r="HF716" s="337"/>
      <c r="HG716" s="337"/>
      <c r="HH716" s="336"/>
      <c r="HI716" s="510"/>
      <c r="HJ716" s="336"/>
      <c r="HK716" s="337"/>
      <c r="HL716" s="337"/>
      <c r="HM716" s="336"/>
      <c r="HN716" s="510"/>
      <c r="HO716" s="336"/>
      <c r="HP716" s="337"/>
      <c r="HQ716" s="337"/>
      <c r="HR716" s="337"/>
      <c r="HS716" s="510"/>
      <c r="HT716" s="336"/>
      <c r="HU716" s="337"/>
      <c r="HV716" s="337"/>
      <c r="HW716" s="337"/>
      <c r="HX716" s="97" t="str">
        <f t="shared" si="1412"/>
        <v/>
      </c>
      <c r="HY716" s="994"/>
      <c r="HZ716" s="337"/>
      <c r="IA716" s="510" t="str">
        <f t="shared" si="1413"/>
        <v/>
      </c>
      <c r="IB716" s="336"/>
      <c r="IC716" s="337"/>
      <c r="ID716" s="337"/>
      <c r="IE716" s="510"/>
      <c r="IF716" s="336"/>
      <c r="IG716" s="337"/>
      <c r="IH716" s="337"/>
      <c r="II716" s="510"/>
      <c r="IJ716" s="336"/>
      <c r="IK716" s="337"/>
      <c r="IL716" s="337"/>
      <c r="IM716" s="510"/>
      <c r="IN716" s="336"/>
      <c r="IO716" s="337"/>
      <c r="IP716" s="337"/>
      <c r="IQ716" s="97" t="str">
        <f t="shared" si="1414"/>
        <v/>
      </c>
      <c r="IR716" s="994"/>
      <c r="IS716" s="337"/>
      <c r="IT716" s="337"/>
      <c r="IU716" s="337"/>
      <c r="IV716" s="510" t="str">
        <f t="shared" si="1415"/>
        <v/>
      </c>
      <c r="IW716" s="995"/>
    </row>
    <row r="717" spans="1:257" x14ac:dyDescent="0.25">
      <c r="A717" s="996"/>
      <c r="B717" s="507">
        <v>5</v>
      </c>
      <c r="C717" s="97" t="str">
        <f>IF(Proponentes!B708&gt;0,Proponentes!B708,"")</f>
        <v/>
      </c>
      <c r="D717" s="335"/>
      <c r="E717" s="335"/>
      <c r="F717" s="334"/>
      <c r="G717" s="335"/>
      <c r="H717" s="335"/>
      <c r="I717" s="335"/>
      <c r="J717" s="335"/>
      <c r="K717" s="335"/>
      <c r="L717" s="335"/>
      <c r="M717" s="334"/>
      <c r="N717" s="335"/>
      <c r="O717" s="335"/>
      <c r="P717" s="335"/>
      <c r="Q717" s="335"/>
      <c r="R717" s="335"/>
      <c r="S717" s="335"/>
      <c r="T717" s="334"/>
      <c r="U717" s="335"/>
      <c r="V717" s="335"/>
      <c r="W717" s="335"/>
      <c r="X717" s="335"/>
      <c r="Y717" s="335"/>
      <c r="Z717" s="335"/>
      <c r="AA717" s="334"/>
      <c r="AB717" s="335"/>
      <c r="AC717" s="335"/>
      <c r="AD717" s="335"/>
      <c r="AE717" s="335"/>
      <c r="AF717" s="335"/>
      <c r="AG717" s="97" t="str">
        <f t="shared" si="1416"/>
        <v/>
      </c>
      <c r="AH717" s="993"/>
      <c r="AI717" s="335"/>
      <c r="AJ717" s="335" t="str">
        <f t="shared" si="1392"/>
        <v/>
      </c>
      <c r="AK717" s="335"/>
      <c r="AL717" s="334"/>
      <c r="AM717" s="335"/>
      <c r="AN717" s="335"/>
      <c r="AO717" s="335"/>
      <c r="AP717" s="335"/>
      <c r="AQ717" s="335"/>
      <c r="AR717" s="335"/>
      <c r="AS717" s="334"/>
      <c r="AT717" s="335"/>
      <c r="AU717" s="335"/>
      <c r="AV717" s="335"/>
      <c r="AW717" s="335"/>
      <c r="AX717" s="335"/>
      <c r="AY717" s="335"/>
      <c r="AZ717" s="334"/>
      <c r="BA717" s="335"/>
      <c r="BB717" s="335"/>
      <c r="BC717" s="335"/>
      <c r="BD717" s="335"/>
      <c r="BE717" s="335"/>
      <c r="BF717" s="335"/>
      <c r="BG717" s="334"/>
      <c r="BH717" s="335"/>
      <c r="BI717" s="335"/>
      <c r="BJ717" s="335"/>
      <c r="BK717" s="335"/>
      <c r="BL717" s="97" t="str">
        <f t="shared" si="1393"/>
        <v/>
      </c>
      <c r="BM717" s="993"/>
      <c r="BN717" s="335" t="str">
        <f t="shared" si="1394"/>
        <v/>
      </c>
      <c r="BO717" s="334"/>
      <c r="BP717" s="335"/>
      <c r="BQ717" s="335"/>
      <c r="BR717" s="335"/>
      <c r="BS717" s="335" t="str">
        <f t="shared" si="1395"/>
        <v/>
      </c>
      <c r="BT717" s="334"/>
      <c r="BU717" s="335"/>
      <c r="BV717" s="335"/>
      <c r="BW717" s="335"/>
      <c r="BX717" s="335" t="str">
        <f t="shared" si="1396"/>
        <v/>
      </c>
      <c r="BY717" s="334"/>
      <c r="BZ717" s="335"/>
      <c r="CA717" s="335"/>
      <c r="CB717" s="335"/>
      <c r="CC717" s="335" t="str">
        <f t="shared" si="1397"/>
        <v/>
      </c>
      <c r="CD717" s="334"/>
      <c r="CE717" s="335"/>
      <c r="CF717" s="335"/>
      <c r="CG717" s="335"/>
      <c r="CH717" s="997"/>
      <c r="CI717" s="97" t="str">
        <f t="shared" si="1398"/>
        <v/>
      </c>
      <c r="CJ717" s="998"/>
      <c r="CK717" s="335"/>
      <c r="CL717" s="97" t="str">
        <f t="shared" si="1399"/>
        <v/>
      </c>
      <c r="CM717" s="334"/>
      <c r="CN717" s="335"/>
      <c r="CO717" s="335"/>
      <c r="CP717" s="335"/>
      <c r="CQ717" s="97"/>
      <c r="CR717" s="334"/>
      <c r="CS717" s="335"/>
      <c r="CT717" s="335"/>
      <c r="CU717" s="335"/>
      <c r="CV717" s="97"/>
      <c r="CW717" s="334"/>
      <c r="CX717" s="335"/>
      <c r="CY717" s="335"/>
      <c r="CZ717" s="335"/>
      <c r="DA717" s="97"/>
      <c r="DB717" s="334"/>
      <c r="DC717" s="335"/>
      <c r="DD717" s="335"/>
      <c r="DE717" s="335"/>
      <c r="DF717" s="97" t="str">
        <f t="shared" si="1400"/>
        <v/>
      </c>
      <c r="DG717" s="993"/>
      <c r="DH717" s="335"/>
      <c r="DI717" s="97" t="str">
        <f t="shared" si="1401"/>
        <v/>
      </c>
      <c r="DJ717" s="334"/>
      <c r="DK717" s="335"/>
      <c r="DL717" s="335"/>
      <c r="DM717" s="97"/>
      <c r="DN717" s="334"/>
      <c r="DO717" s="335"/>
      <c r="DP717" s="335"/>
      <c r="DQ717" s="97"/>
      <c r="DR717" s="334"/>
      <c r="DS717" s="335"/>
      <c r="DT717" s="335"/>
      <c r="DU717" s="97"/>
      <c r="DV717" s="334"/>
      <c r="DW717" s="335"/>
      <c r="DX717" s="335"/>
      <c r="DY717" s="97" t="str">
        <f t="shared" si="1402"/>
        <v/>
      </c>
      <c r="DZ717" s="998"/>
      <c r="EA717" s="335"/>
      <c r="EB717" s="97" t="str">
        <f t="shared" si="1403"/>
        <v/>
      </c>
      <c r="EC717" s="334"/>
      <c r="ED717" s="335"/>
      <c r="EE717" s="335"/>
      <c r="EF717" s="97"/>
      <c r="EG717" s="334"/>
      <c r="EH717" s="335"/>
      <c r="EI717" s="335"/>
      <c r="EJ717" s="97"/>
      <c r="EK717" s="334"/>
      <c r="EL717" s="335"/>
      <c r="EM717" s="335"/>
      <c r="EN717" s="97"/>
      <c r="EO717" s="334"/>
      <c r="EP717" s="335"/>
      <c r="EQ717" s="335"/>
      <c r="ER717" s="97" t="str">
        <f t="shared" si="1404"/>
        <v/>
      </c>
      <c r="ES717" s="993"/>
      <c r="ET717" s="335"/>
      <c r="EU717" s="97" t="str">
        <f t="shared" si="1405"/>
        <v/>
      </c>
      <c r="EV717" s="334"/>
      <c r="EW717" s="335"/>
      <c r="EX717" s="335"/>
      <c r="EY717" s="97"/>
      <c r="EZ717" s="334"/>
      <c r="FA717" s="335"/>
      <c r="FB717" s="335"/>
      <c r="FC717" s="97"/>
      <c r="FD717" s="334"/>
      <c r="FE717" s="335"/>
      <c r="FF717" s="335"/>
      <c r="FG717" s="97"/>
      <c r="FH717" s="334"/>
      <c r="FI717" s="335"/>
      <c r="FJ717" s="335"/>
      <c r="FK717" s="97" t="str">
        <f t="shared" si="1406"/>
        <v/>
      </c>
      <c r="FL717" s="993"/>
      <c r="FM717" s="335"/>
      <c r="FN717" s="97" t="str">
        <f t="shared" si="1407"/>
        <v/>
      </c>
      <c r="FO717" s="334"/>
      <c r="FP717" s="335"/>
      <c r="FQ717" s="97"/>
      <c r="FR717" s="334"/>
      <c r="FS717" s="335"/>
      <c r="FT717" s="97"/>
      <c r="FU717" s="334"/>
      <c r="FV717" s="335"/>
      <c r="FW717" s="97"/>
      <c r="FX717" s="334"/>
      <c r="FY717" s="335"/>
      <c r="FZ717" s="97" t="str">
        <f t="shared" si="1408"/>
        <v/>
      </c>
      <c r="GA717" s="993"/>
      <c r="GB717" s="335"/>
      <c r="GC717" s="510" t="str">
        <f t="shared" si="1409"/>
        <v/>
      </c>
      <c r="GD717" s="336"/>
      <c r="GE717" s="337"/>
      <c r="GF717" s="337"/>
      <c r="GG717" s="337"/>
      <c r="GH717" s="337"/>
      <c r="GI717" s="510"/>
      <c r="GJ717" s="336"/>
      <c r="GK717" s="337"/>
      <c r="GL717" s="337"/>
      <c r="GM717" s="337"/>
      <c r="GN717" s="337"/>
      <c r="GO717" s="510"/>
      <c r="GP717" s="336"/>
      <c r="GQ717" s="337"/>
      <c r="GR717" s="337"/>
      <c r="GS717" s="337"/>
      <c r="GT717" s="337"/>
      <c r="GU717" s="510"/>
      <c r="GV717" s="336"/>
      <c r="GW717" s="337"/>
      <c r="GX717" s="337"/>
      <c r="GY717" s="337"/>
      <c r="GZ717" s="336"/>
      <c r="HA717" s="510" t="str">
        <f t="shared" si="1410"/>
        <v/>
      </c>
      <c r="HB717" s="994"/>
      <c r="HC717" s="337"/>
      <c r="HD717" s="510" t="str">
        <f t="shared" si="1411"/>
        <v/>
      </c>
      <c r="HE717" s="336"/>
      <c r="HF717" s="337"/>
      <c r="HG717" s="337"/>
      <c r="HH717" s="336"/>
      <c r="HI717" s="510"/>
      <c r="HJ717" s="336"/>
      <c r="HK717" s="337"/>
      <c r="HL717" s="337"/>
      <c r="HM717" s="336"/>
      <c r="HN717" s="510"/>
      <c r="HO717" s="336"/>
      <c r="HP717" s="337"/>
      <c r="HQ717" s="337"/>
      <c r="HR717" s="337"/>
      <c r="HS717" s="510"/>
      <c r="HT717" s="336"/>
      <c r="HU717" s="337"/>
      <c r="HV717" s="337"/>
      <c r="HW717" s="337"/>
      <c r="HX717" s="97" t="str">
        <f t="shared" si="1412"/>
        <v/>
      </c>
      <c r="HY717" s="994"/>
      <c r="HZ717" s="337"/>
      <c r="IA717" s="510" t="str">
        <f t="shared" si="1413"/>
        <v/>
      </c>
      <c r="IB717" s="336"/>
      <c r="IC717" s="337"/>
      <c r="ID717" s="337"/>
      <c r="IE717" s="510"/>
      <c r="IF717" s="336"/>
      <c r="IG717" s="337"/>
      <c r="IH717" s="337"/>
      <c r="II717" s="510"/>
      <c r="IJ717" s="336"/>
      <c r="IK717" s="337"/>
      <c r="IL717" s="337"/>
      <c r="IM717" s="510"/>
      <c r="IN717" s="336"/>
      <c r="IO717" s="337"/>
      <c r="IP717" s="337"/>
      <c r="IQ717" s="97" t="str">
        <f t="shared" si="1414"/>
        <v/>
      </c>
      <c r="IR717" s="994"/>
      <c r="IS717" s="337"/>
      <c r="IT717" s="337"/>
      <c r="IU717" s="337"/>
      <c r="IV717" s="510" t="str">
        <f t="shared" si="1415"/>
        <v/>
      </c>
      <c r="IW717" s="995"/>
    </row>
    <row r="718" spans="1:257" x14ac:dyDescent="0.25">
      <c r="A718" s="996"/>
      <c r="B718" s="507">
        <v>6</v>
      </c>
      <c r="C718" s="97" t="str">
        <f>IF(Proponentes!B709&gt;0,Proponentes!B709,"")</f>
        <v/>
      </c>
      <c r="D718" s="335"/>
      <c r="E718" s="335"/>
      <c r="F718" s="334"/>
      <c r="G718" s="335"/>
      <c r="H718" s="335"/>
      <c r="I718" s="335"/>
      <c r="J718" s="335"/>
      <c r="K718" s="335"/>
      <c r="L718" s="335"/>
      <c r="M718" s="334"/>
      <c r="N718" s="335"/>
      <c r="O718" s="335"/>
      <c r="P718" s="335"/>
      <c r="Q718" s="335"/>
      <c r="R718" s="335"/>
      <c r="S718" s="335"/>
      <c r="T718" s="334"/>
      <c r="U718" s="335"/>
      <c r="V718" s="335"/>
      <c r="W718" s="335"/>
      <c r="X718" s="335"/>
      <c r="Y718" s="335"/>
      <c r="Z718" s="335"/>
      <c r="AA718" s="334"/>
      <c r="AB718" s="335"/>
      <c r="AC718" s="335"/>
      <c r="AD718" s="335"/>
      <c r="AE718" s="335"/>
      <c r="AF718" s="335"/>
      <c r="AG718" s="97" t="str">
        <f t="shared" si="1416"/>
        <v/>
      </c>
      <c r="AH718" s="993"/>
      <c r="AI718" s="335"/>
      <c r="AJ718" s="335" t="str">
        <f t="shared" si="1392"/>
        <v/>
      </c>
      <c r="AK718" s="335"/>
      <c r="AL718" s="334"/>
      <c r="AM718" s="335"/>
      <c r="AN718" s="335"/>
      <c r="AO718" s="335"/>
      <c r="AP718" s="335"/>
      <c r="AQ718" s="335"/>
      <c r="AR718" s="335"/>
      <c r="AS718" s="334"/>
      <c r="AT718" s="335"/>
      <c r="AU718" s="335"/>
      <c r="AV718" s="335"/>
      <c r="AW718" s="335"/>
      <c r="AX718" s="335"/>
      <c r="AY718" s="335"/>
      <c r="AZ718" s="334"/>
      <c r="BA718" s="335"/>
      <c r="BB718" s="335"/>
      <c r="BC718" s="335"/>
      <c r="BD718" s="335"/>
      <c r="BE718" s="335"/>
      <c r="BF718" s="335"/>
      <c r="BG718" s="334"/>
      <c r="BH718" s="335"/>
      <c r="BI718" s="335"/>
      <c r="BJ718" s="335"/>
      <c r="BK718" s="335"/>
      <c r="BL718" s="97" t="str">
        <f t="shared" si="1393"/>
        <v/>
      </c>
      <c r="BM718" s="993"/>
      <c r="BN718" s="335" t="str">
        <f t="shared" si="1394"/>
        <v/>
      </c>
      <c r="BO718" s="334"/>
      <c r="BP718" s="335"/>
      <c r="BQ718" s="335"/>
      <c r="BR718" s="335"/>
      <c r="BS718" s="335" t="str">
        <f t="shared" si="1395"/>
        <v/>
      </c>
      <c r="BT718" s="334"/>
      <c r="BU718" s="335"/>
      <c r="BV718" s="335"/>
      <c r="BW718" s="335"/>
      <c r="BX718" s="335" t="str">
        <f t="shared" si="1396"/>
        <v/>
      </c>
      <c r="BY718" s="334"/>
      <c r="BZ718" s="335"/>
      <c r="CA718" s="335"/>
      <c r="CB718" s="335"/>
      <c r="CC718" s="335" t="str">
        <f t="shared" si="1397"/>
        <v/>
      </c>
      <c r="CD718" s="334"/>
      <c r="CE718" s="335"/>
      <c r="CF718" s="335"/>
      <c r="CG718" s="335"/>
      <c r="CH718" s="997"/>
      <c r="CI718" s="97" t="str">
        <f t="shared" si="1398"/>
        <v/>
      </c>
      <c r="CJ718" s="998"/>
      <c r="CK718" s="335"/>
      <c r="CL718" s="97" t="str">
        <f t="shared" si="1399"/>
        <v/>
      </c>
      <c r="CM718" s="334"/>
      <c r="CN718" s="335"/>
      <c r="CO718" s="335"/>
      <c r="CP718" s="335"/>
      <c r="CQ718" s="97"/>
      <c r="CR718" s="334"/>
      <c r="CS718" s="335"/>
      <c r="CT718" s="335"/>
      <c r="CU718" s="335"/>
      <c r="CV718" s="97"/>
      <c r="CW718" s="334"/>
      <c r="CX718" s="335"/>
      <c r="CY718" s="335"/>
      <c r="CZ718" s="335"/>
      <c r="DA718" s="97"/>
      <c r="DB718" s="334"/>
      <c r="DC718" s="335"/>
      <c r="DD718" s="335"/>
      <c r="DE718" s="335"/>
      <c r="DF718" s="97" t="str">
        <f t="shared" si="1400"/>
        <v/>
      </c>
      <c r="DG718" s="993"/>
      <c r="DH718" s="335"/>
      <c r="DI718" s="97" t="str">
        <f t="shared" si="1401"/>
        <v/>
      </c>
      <c r="DJ718" s="334"/>
      <c r="DK718" s="335"/>
      <c r="DL718" s="335"/>
      <c r="DM718" s="97"/>
      <c r="DN718" s="334"/>
      <c r="DO718" s="335"/>
      <c r="DP718" s="335"/>
      <c r="DQ718" s="97"/>
      <c r="DR718" s="334"/>
      <c r="DS718" s="335"/>
      <c r="DT718" s="335"/>
      <c r="DU718" s="97"/>
      <c r="DV718" s="334"/>
      <c r="DW718" s="335"/>
      <c r="DX718" s="335"/>
      <c r="DY718" s="97" t="str">
        <f t="shared" si="1402"/>
        <v/>
      </c>
      <c r="DZ718" s="998"/>
      <c r="EA718" s="335"/>
      <c r="EB718" s="97" t="str">
        <f t="shared" si="1403"/>
        <v/>
      </c>
      <c r="EC718" s="334"/>
      <c r="ED718" s="335"/>
      <c r="EE718" s="335"/>
      <c r="EF718" s="97"/>
      <c r="EG718" s="334"/>
      <c r="EH718" s="335"/>
      <c r="EI718" s="335"/>
      <c r="EJ718" s="97"/>
      <c r="EK718" s="334"/>
      <c r="EL718" s="335"/>
      <c r="EM718" s="335"/>
      <c r="EN718" s="97"/>
      <c r="EO718" s="334"/>
      <c r="EP718" s="335"/>
      <c r="EQ718" s="335"/>
      <c r="ER718" s="97" t="str">
        <f t="shared" si="1404"/>
        <v/>
      </c>
      <c r="ES718" s="993"/>
      <c r="ET718" s="335"/>
      <c r="EU718" s="97" t="str">
        <f t="shared" si="1405"/>
        <v/>
      </c>
      <c r="EV718" s="334"/>
      <c r="EW718" s="335"/>
      <c r="EX718" s="335"/>
      <c r="EY718" s="97"/>
      <c r="EZ718" s="334"/>
      <c r="FA718" s="335"/>
      <c r="FB718" s="335"/>
      <c r="FC718" s="97"/>
      <c r="FD718" s="334"/>
      <c r="FE718" s="335"/>
      <c r="FF718" s="335"/>
      <c r="FG718" s="97"/>
      <c r="FH718" s="334"/>
      <c r="FI718" s="335"/>
      <c r="FJ718" s="335"/>
      <c r="FK718" s="97" t="str">
        <f t="shared" si="1406"/>
        <v/>
      </c>
      <c r="FL718" s="993"/>
      <c r="FM718" s="335"/>
      <c r="FN718" s="97" t="str">
        <f t="shared" si="1407"/>
        <v/>
      </c>
      <c r="FO718" s="334"/>
      <c r="FP718" s="335"/>
      <c r="FQ718" s="97"/>
      <c r="FR718" s="334"/>
      <c r="FS718" s="335"/>
      <c r="FT718" s="97"/>
      <c r="FU718" s="334"/>
      <c r="FV718" s="335"/>
      <c r="FW718" s="97"/>
      <c r="FX718" s="334"/>
      <c r="FY718" s="335"/>
      <c r="FZ718" s="97" t="str">
        <f t="shared" si="1408"/>
        <v/>
      </c>
      <c r="GA718" s="993"/>
      <c r="GB718" s="335"/>
      <c r="GC718" s="510" t="str">
        <f t="shared" si="1409"/>
        <v/>
      </c>
      <c r="GD718" s="336"/>
      <c r="GE718" s="337"/>
      <c r="GF718" s="337"/>
      <c r="GG718" s="337"/>
      <c r="GH718" s="337"/>
      <c r="GI718" s="510"/>
      <c r="GJ718" s="336"/>
      <c r="GK718" s="337"/>
      <c r="GL718" s="337"/>
      <c r="GM718" s="337"/>
      <c r="GN718" s="337"/>
      <c r="GO718" s="510"/>
      <c r="GP718" s="336"/>
      <c r="GQ718" s="337"/>
      <c r="GR718" s="337"/>
      <c r="GS718" s="337"/>
      <c r="GT718" s="337"/>
      <c r="GU718" s="510"/>
      <c r="GV718" s="336"/>
      <c r="GW718" s="337"/>
      <c r="GX718" s="337"/>
      <c r="GY718" s="337"/>
      <c r="GZ718" s="336"/>
      <c r="HA718" s="510" t="str">
        <f t="shared" si="1410"/>
        <v/>
      </c>
      <c r="HB718" s="994"/>
      <c r="HC718" s="337"/>
      <c r="HD718" s="510" t="str">
        <f t="shared" si="1411"/>
        <v/>
      </c>
      <c r="HE718" s="336"/>
      <c r="HF718" s="337"/>
      <c r="HG718" s="337"/>
      <c r="HH718" s="336"/>
      <c r="HI718" s="510"/>
      <c r="HJ718" s="336"/>
      <c r="HK718" s="337"/>
      <c r="HL718" s="337"/>
      <c r="HM718" s="336"/>
      <c r="HN718" s="510"/>
      <c r="HO718" s="336"/>
      <c r="HP718" s="337"/>
      <c r="HQ718" s="337"/>
      <c r="HR718" s="337"/>
      <c r="HS718" s="510"/>
      <c r="HT718" s="336"/>
      <c r="HU718" s="337"/>
      <c r="HV718" s="337"/>
      <c r="HW718" s="337"/>
      <c r="HX718" s="97" t="str">
        <f t="shared" si="1412"/>
        <v/>
      </c>
      <c r="HY718" s="994"/>
      <c r="HZ718" s="337"/>
      <c r="IA718" s="510" t="str">
        <f t="shared" si="1413"/>
        <v/>
      </c>
      <c r="IB718" s="336"/>
      <c r="IC718" s="337"/>
      <c r="ID718" s="337"/>
      <c r="IE718" s="510"/>
      <c r="IF718" s="336"/>
      <c r="IG718" s="337"/>
      <c r="IH718" s="337"/>
      <c r="II718" s="510"/>
      <c r="IJ718" s="336"/>
      <c r="IK718" s="337"/>
      <c r="IL718" s="337"/>
      <c r="IM718" s="510"/>
      <c r="IN718" s="336"/>
      <c r="IO718" s="337"/>
      <c r="IP718" s="337"/>
      <c r="IQ718" s="97" t="str">
        <f t="shared" si="1414"/>
        <v/>
      </c>
      <c r="IR718" s="994"/>
      <c r="IS718" s="337"/>
      <c r="IT718" s="337"/>
      <c r="IU718" s="337"/>
      <c r="IV718" s="510" t="str">
        <f t="shared" si="1415"/>
        <v/>
      </c>
      <c r="IW718" s="995"/>
    </row>
    <row r="719" spans="1:257" x14ac:dyDescent="0.25">
      <c r="A719" s="996"/>
      <c r="B719" s="507">
        <v>7</v>
      </c>
      <c r="C719" s="97" t="str">
        <f>IF(Proponentes!B710&gt;0,Proponentes!B710,"")</f>
        <v/>
      </c>
      <c r="D719" s="335"/>
      <c r="E719" s="335"/>
      <c r="F719" s="334"/>
      <c r="G719" s="335"/>
      <c r="H719" s="335"/>
      <c r="I719" s="335"/>
      <c r="J719" s="335"/>
      <c r="K719" s="335"/>
      <c r="L719" s="335"/>
      <c r="M719" s="334"/>
      <c r="N719" s="335"/>
      <c r="O719" s="335"/>
      <c r="P719" s="335"/>
      <c r="Q719" s="335"/>
      <c r="R719" s="335"/>
      <c r="S719" s="335"/>
      <c r="T719" s="334"/>
      <c r="U719" s="335"/>
      <c r="V719" s="335"/>
      <c r="W719" s="335"/>
      <c r="X719" s="335"/>
      <c r="Y719" s="335"/>
      <c r="Z719" s="335"/>
      <c r="AA719" s="334"/>
      <c r="AB719" s="335"/>
      <c r="AC719" s="335"/>
      <c r="AD719" s="335"/>
      <c r="AE719" s="335"/>
      <c r="AF719" s="335"/>
      <c r="AG719" s="97" t="str">
        <f t="shared" si="1416"/>
        <v/>
      </c>
      <c r="AH719" s="993"/>
      <c r="AI719" s="335"/>
      <c r="AJ719" s="335" t="str">
        <f t="shared" si="1392"/>
        <v/>
      </c>
      <c r="AK719" s="335"/>
      <c r="AL719" s="334"/>
      <c r="AM719" s="335"/>
      <c r="AN719" s="335"/>
      <c r="AO719" s="335"/>
      <c r="AP719" s="335"/>
      <c r="AQ719" s="335"/>
      <c r="AR719" s="335"/>
      <c r="AS719" s="334"/>
      <c r="AT719" s="335"/>
      <c r="AU719" s="335"/>
      <c r="AV719" s="335"/>
      <c r="AW719" s="335"/>
      <c r="AX719" s="335"/>
      <c r="AY719" s="335"/>
      <c r="AZ719" s="334"/>
      <c r="BA719" s="335"/>
      <c r="BB719" s="335"/>
      <c r="BC719" s="335"/>
      <c r="BD719" s="335"/>
      <c r="BE719" s="335"/>
      <c r="BF719" s="335"/>
      <c r="BG719" s="334"/>
      <c r="BH719" s="335"/>
      <c r="BI719" s="335"/>
      <c r="BJ719" s="335"/>
      <c r="BK719" s="335"/>
      <c r="BL719" s="97" t="str">
        <f t="shared" si="1393"/>
        <v/>
      </c>
      <c r="BM719" s="993"/>
      <c r="BN719" s="335" t="str">
        <f t="shared" si="1394"/>
        <v/>
      </c>
      <c r="BO719" s="334"/>
      <c r="BP719" s="335"/>
      <c r="BQ719" s="335"/>
      <c r="BR719" s="335"/>
      <c r="BS719" s="335" t="str">
        <f t="shared" si="1395"/>
        <v/>
      </c>
      <c r="BT719" s="334"/>
      <c r="BU719" s="335"/>
      <c r="BV719" s="335"/>
      <c r="BW719" s="335"/>
      <c r="BX719" s="335" t="str">
        <f t="shared" si="1396"/>
        <v/>
      </c>
      <c r="BY719" s="334"/>
      <c r="BZ719" s="335"/>
      <c r="CA719" s="335"/>
      <c r="CB719" s="335"/>
      <c r="CC719" s="335" t="str">
        <f t="shared" si="1397"/>
        <v/>
      </c>
      <c r="CD719" s="334"/>
      <c r="CE719" s="335"/>
      <c r="CF719" s="335"/>
      <c r="CG719" s="335"/>
      <c r="CH719" s="997"/>
      <c r="CI719" s="97" t="str">
        <f t="shared" si="1398"/>
        <v/>
      </c>
      <c r="CJ719" s="998"/>
      <c r="CK719" s="335"/>
      <c r="CL719" s="97" t="str">
        <f t="shared" si="1399"/>
        <v/>
      </c>
      <c r="CM719" s="334"/>
      <c r="CN719" s="335"/>
      <c r="CO719" s="335"/>
      <c r="CP719" s="335"/>
      <c r="CQ719" s="97"/>
      <c r="CR719" s="334"/>
      <c r="CS719" s="335"/>
      <c r="CT719" s="335"/>
      <c r="CU719" s="335"/>
      <c r="CV719" s="97"/>
      <c r="CW719" s="334"/>
      <c r="CX719" s="335"/>
      <c r="CY719" s="335"/>
      <c r="CZ719" s="335"/>
      <c r="DA719" s="97"/>
      <c r="DB719" s="334"/>
      <c r="DC719" s="335"/>
      <c r="DD719" s="335"/>
      <c r="DE719" s="335"/>
      <c r="DF719" s="97" t="str">
        <f t="shared" si="1400"/>
        <v/>
      </c>
      <c r="DG719" s="993"/>
      <c r="DH719" s="335"/>
      <c r="DI719" s="97" t="str">
        <f t="shared" si="1401"/>
        <v/>
      </c>
      <c r="DJ719" s="334"/>
      <c r="DK719" s="335"/>
      <c r="DL719" s="335"/>
      <c r="DM719" s="97"/>
      <c r="DN719" s="334"/>
      <c r="DO719" s="335"/>
      <c r="DP719" s="335"/>
      <c r="DQ719" s="97"/>
      <c r="DR719" s="334"/>
      <c r="DS719" s="335"/>
      <c r="DT719" s="335"/>
      <c r="DU719" s="97"/>
      <c r="DV719" s="334"/>
      <c r="DW719" s="335"/>
      <c r="DX719" s="335"/>
      <c r="DY719" s="97" t="str">
        <f t="shared" si="1402"/>
        <v/>
      </c>
      <c r="DZ719" s="998"/>
      <c r="EA719" s="335"/>
      <c r="EB719" s="97" t="str">
        <f t="shared" si="1403"/>
        <v/>
      </c>
      <c r="EC719" s="334"/>
      <c r="ED719" s="335"/>
      <c r="EE719" s="335"/>
      <c r="EF719" s="97"/>
      <c r="EG719" s="334"/>
      <c r="EH719" s="335"/>
      <c r="EI719" s="335"/>
      <c r="EJ719" s="97"/>
      <c r="EK719" s="334"/>
      <c r="EL719" s="335"/>
      <c r="EM719" s="335"/>
      <c r="EN719" s="97"/>
      <c r="EO719" s="334"/>
      <c r="EP719" s="335"/>
      <c r="EQ719" s="335"/>
      <c r="ER719" s="97" t="str">
        <f t="shared" si="1404"/>
        <v/>
      </c>
      <c r="ES719" s="993"/>
      <c r="ET719" s="335"/>
      <c r="EU719" s="97" t="str">
        <f t="shared" si="1405"/>
        <v/>
      </c>
      <c r="EV719" s="334"/>
      <c r="EW719" s="335"/>
      <c r="EX719" s="335"/>
      <c r="EY719" s="97"/>
      <c r="EZ719" s="334"/>
      <c r="FA719" s="335"/>
      <c r="FB719" s="335"/>
      <c r="FC719" s="97"/>
      <c r="FD719" s="334"/>
      <c r="FE719" s="335"/>
      <c r="FF719" s="335"/>
      <c r="FG719" s="97"/>
      <c r="FH719" s="334"/>
      <c r="FI719" s="335"/>
      <c r="FJ719" s="335"/>
      <c r="FK719" s="97" t="str">
        <f t="shared" si="1406"/>
        <v/>
      </c>
      <c r="FL719" s="993"/>
      <c r="FM719" s="335"/>
      <c r="FN719" s="97" t="str">
        <f t="shared" si="1407"/>
        <v/>
      </c>
      <c r="FO719" s="334"/>
      <c r="FP719" s="335"/>
      <c r="FQ719" s="97"/>
      <c r="FR719" s="334"/>
      <c r="FS719" s="335"/>
      <c r="FT719" s="97"/>
      <c r="FU719" s="334"/>
      <c r="FV719" s="335"/>
      <c r="FW719" s="97"/>
      <c r="FX719" s="334"/>
      <c r="FY719" s="335"/>
      <c r="FZ719" s="97" t="str">
        <f t="shared" si="1408"/>
        <v/>
      </c>
      <c r="GA719" s="993"/>
      <c r="GB719" s="335"/>
      <c r="GC719" s="510" t="str">
        <f t="shared" si="1409"/>
        <v/>
      </c>
      <c r="GD719" s="336"/>
      <c r="GE719" s="337"/>
      <c r="GF719" s="337"/>
      <c r="GG719" s="337"/>
      <c r="GH719" s="337"/>
      <c r="GI719" s="510"/>
      <c r="GJ719" s="336"/>
      <c r="GK719" s="337"/>
      <c r="GL719" s="337"/>
      <c r="GM719" s="337"/>
      <c r="GN719" s="337"/>
      <c r="GO719" s="510"/>
      <c r="GP719" s="336"/>
      <c r="GQ719" s="337"/>
      <c r="GR719" s="337"/>
      <c r="GS719" s="337"/>
      <c r="GT719" s="337"/>
      <c r="GU719" s="510"/>
      <c r="GV719" s="336"/>
      <c r="GW719" s="337"/>
      <c r="GX719" s="337"/>
      <c r="GY719" s="337"/>
      <c r="GZ719" s="336"/>
      <c r="HA719" s="510" t="str">
        <f t="shared" si="1410"/>
        <v/>
      </c>
      <c r="HB719" s="994"/>
      <c r="HC719" s="337"/>
      <c r="HD719" s="510" t="str">
        <f t="shared" si="1411"/>
        <v/>
      </c>
      <c r="HE719" s="336"/>
      <c r="HF719" s="337"/>
      <c r="HG719" s="337"/>
      <c r="HH719" s="336"/>
      <c r="HI719" s="510"/>
      <c r="HJ719" s="336"/>
      <c r="HK719" s="337"/>
      <c r="HL719" s="337"/>
      <c r="HM719" s="336"/>
      <c r="HN719" s="510"/>
      <c r="HO719" s="336"/>
      <c r="HP719" s="337"/>
      <c r="HQ719" s="337"/>
      <c r="HR719" s="337"/>
      <c r="HS719" s="510"/>
      <c r="HT719" s="336"/>
      <c r="HU719" s="337"/>
      <c r="HV719" s="337"/>
      <c r="HW719" s="337"/>
      <c r="HX719" s="97" t="str">
        <f t="shared" si="1412"/>
        <v/>
      </c>
      <c r="HY719" s="994"/>
      <c r="HZ719" s="337"/>
      <c r="IA719" s="510" t="str">
        <f t="shared" si="1413"/>
        <v/>
      </c>
      <c r="IB719" s="336"/>
      <c r="IC719" s="337"/>
      <c r="ID719" s="337"/>
      <c r="IE719" s="510"/>
      <c r="IF719" s="336"/>
      <c r="IG719" s="337"/>
      <c r="IH719" s="337"/>
      <c r="II719" s="510"/>
      <c r="IJ719" s="336"/>
      <c r="IK719" s="337"/>
      <c r="IL719" s="337"/>
      <c r="IM719" s="510"/>
      <c r="IN719" s="336"/>
      <c r="IO719" s="337"/>
      <c r="IP719" s="337"/>
      <c r="IQ719" s="97" t="str">
        <f t="shared" si="1414"/>
        <v/>
      </c>
      <c r="IR719" s="994"/>
      <c r="IS719" s="337"/>
      <c r="IT719" s="337"/>
      <c r="IU719" s="337"/>
      <c r="IV719" s="510" t="str">
        <f t="shared" si="1415"/>
        <v/>
      </c>
      <c r="IW719" s="995"/>
    </row>
    <row r="720" spans="1:257" x14ac:dyDescent="0.25">
      <c r="A720" s="996"/>
      <c r="B720" s="507">
        <v>8</v>
      </c>
      <c r="C720" s="97" t="str">
        <f>IF(Proponentes!B711&gt;0,Proponentes!B711,"")</f>
        <v/>
      </c>
      <c r="D720" s="335"/>
      <c r="E720" s="335"/>
      <c r="F720" s="334"/>
      <c r="G720" s="335"/>
      <c r="H720" s="335"/>
      <c r="I720" s="335"/>
      <c r="J720" s="335"/>
      <c r="K720" s="335"/>
      <c r="L720" s="335"/>
      <c r="M720" s="334"/>
      <c r="N720" s="335"/>
      <c r="O720" s="335"/>
      <c r="P720" s="335"/>
      <c r="Q720" s="335"/>
      <c r="R720" s="335"/>
      <c r="S720" s="335"/>
      <c r="T720" s="334"/>
      <c r="U720" s="335"/>
      <c r="V720" s="335"/>
      <c r="W720" s="335"/>
      <c r="X720" s="335"/>
      <c r="Y720" s="335"/>
      <c r="Z720" s="335"/>
      <c r="AA720" s="334"/>
      <c r="AB720" s="335"/>
      <c r="AC720" s="335"/>
      <c r="AD720" s="335"/>
      <c r="AE720" s="335"/>
      <c r="AF720" s="335"/>
      <c r="AG720" s="97" t="str">
        <f t="shared" si="1416"/>
        <v/>
      </c>
      <c r="AH720" s="993"/>
      <c r="AI720" s="335"/>
      <c r="AJ720" s="335" t="str">
        <f t="shared" si="1392"/>
        <v/>
      </c>
      <c r="AK720" s="335"/>
      <c r="AL720" s="334"/>
      <c r="AM720" s="335"/>
      <c r="AN720" s="335"/>
      <c r="AO720" s="335"/>
      <c r="AP720" s="335"/>
      <c r="AQ720" s="335"/>
      <c r="AR720" s="335"/>
      <c r="AS720" s="334"/>
      <c r="AT720" s="335"/>
      <c r="AU720" s="335"/>
      <c r="AV720" s="335"/>
      <c r="AW720" s="335"/>
      <c r="AX720" s="335"/>
      <c r="AY720" s="335"/>
      <c r="AZ720" s="334"/>
      <c r="BA720" s="335"/>
      <c r="BB720" s="335"/>
      <c r="BC720" s="335"/>
      <c r="BD720" s="335"/>
      <c r="BE720" s="335"/>
      <c r="BF720" s="335"/>
      <c r="BG720" s="334"/>
      <c r="BH720" s="335"/>
      <c r="BI720" s="335"/>
      <c r="BJ720" s="335"/>
      <c r="BK720" s="335"/>
      <c r="BL720" s="97" t="str">
        <f t="shared" si="1393"/>
        <v/>
      </c>
      <c r="BM720" s="993"/>
      <c r="BN720" s="335" t="str">
        <f t="shared" si="1394"/>
        <v/>
      </c>
      <c r="BO720" s="334"/>
      <c r="BP720" s="335"/>
      <c r="BQ720" s="335"/>
      <c r="BR720" s="335"/>
      <c r="BS720" s="335" t="str">
        <f t="shared" si="1395"/>
        <v/>
      </c>
      <c r="BT720" s="334"/>
      <c r="BU720" s="335"/>
      <c r="BV720" s="335"/>
      <c r="BW720" s="335"/>
      <c r="BX720" s="335" t="str">
        <f t="shared" si="1396"/>
        <v/>
      </c>
      <c r="BY720" s="334"/>
      <c r="BZ720" s="335"/>
      <c r="CA720" s="335"/>
      <c r="CB720" s="335"/>
      <c r="CC720" s="335" t="str">
        <f t="shared" si="1397"/>
        <v/>
      </c>
      <c r="CD720" s="334"/>
      <c r="CE720" s="335"/>
      <c r="CF720" s="335"/>
      <c r="CG720" s="335"/>
      <c r="CH720" s="997"/>
      <c r="CI720" s="97" t="str">
        <f t="shared" si="1398"/>
        <v/>
      </c>
      <c r="CJ720" s="998"/>
      <c r="CK720" s="335"/>
      <c r="CL720" s="97" t="str">
        <f t="shared" si="1399"/>
        <v/>
      </c>
      <c r="CM720" s="334"/>
      <c r="CN720" s="335"/>
      <c r="CO720" s="335"/>
      <c r="CP720" s="335"/>
      <c r="CQ720" s="97"/>
      <c r="CR720" s="334"/>
      <c r="CS720" s="335"/>
      <c r="CT720" s="335"/>
      <c r="CU720" s="335"/>
      <c r="CV720" s="97"/>
      <c r="CW720" s="334"/>
      <c r="CX720" s="335"/>
      <c r="CY720" s="335"/>
      <c r="CZ720" s="335"/>
      <c r="DA720" s="97"/>
      <c r="DB720" s="334"/>
      <c r="DC720" s="335"/>
      <c r="DD720" s="335"/>
      <c r="DE720" s="335"/>
      <c r="DF720" s="97" t="str">
        <f t="shared" si="1400"/>
        <v/>
      </c>
      <c r="DG720" s="993"/>
      <c r="DH720" s="335"/>
      <c r="DI720" s="97" t="str">
        <f t="shared" si="1401"/>
        <v/>
      </c>
      <c r="DJ720" s="334"/>
      <c r="DK720" s="335"/>
      <c r="DL720" s="335"/>
      <c r="DM720" s="97"/>
      <c r="DN720" s="334"/>
      <c r="DO720" s="335"/>
      <c r="DP720" s="335"/>
      <c r="DQ720" s="97"/>
      <c r="DR720" s="334"/>
      <c r="DS720" s="335"/>
      <c r="DT720" s="335"/>
      <c r="DU720" s="97"/>
      <c r="DV720" s="334"/>
      <c r="DW720" s="335"/>
      <c r="DX720" s="335"/>
      <c r="DY720" s="97" t="str">
        <f t="shared" si="1402"/>
        <v/>
      </c>
      <c r="DZ720" s="998"/>
      <c r="EA720" s="335"/>
      <c r="EB720" s="97" t="str">
        <f t="shared" si="1403"/>
        <v/>
      </c>
      <c r="EC720" s="334"/>
      <c r="ED720" s="335"/>
      <c r="EE720" s="335"/>
      <c r="EF720" s="97"/>
      <c r="EG720" s="334"/>
      <c r="EH720" s="335"/>
      <c r="EI720" s="335"/>
      <c r="EJ720" s="97"/>
      <c r="EK720" s="334"/>
      <c r="EL720" s="335"/>
      <c r="EM720" s="335"/>
      <c r="EN720" s="97"/>
      <c r="EO720" s="334"/>
      <c r="EP720" s="335"/>
      <c r="EQ720" s="335"/>
      <c r="ER720" s="97" t="str">
        <f t="shared" si="1404"/>
        <v/>
      </c>
      <c r="ES720" s="993"/>
      <c r="ET720" s="335"/>
      <c r="EU720" s="97" t="str">
        <f t="shared" si="1405"/>
        <v/>
      </c>
      <c r="EV720" s="334"/>
      <c r="EW720" s="335"/>
      <c r="EX720" s="335"/>
      <c r="EY720" s="97"/>
      <c r="EZ720" s="334"/>
      <c r="FA720" s="335"/>
      <c r="FB720" s="335"/>
      <c r="FC720" s="97"/>
      <c r="FD720" s="334"/>
      <c r="FE720" s="335"/>
      <c r="FF720" s="335"/>
      <c r="FG720" s="97"/>
      <c r="FH720" s="334"/>
      <c r="FI720" s="335"/>
      <c r="FJ720" s="335"/>
      <c r="FK720" s="97" t="str">
        <f t="shared" si="1406"/>
        <v/>
      </c>
      <c r="FL720" s="993"/>
      <c r="FM720" s="335"/>
      <c r="FN720" s="97" t="str">
        <f t="shared" si="1407"/>
        <v/>
      </c>
      <c r="FO720" s="334"/>
      <c r="FP720" s="335"/>
      <c r="FQ720" s="97"/>
      <c r="FR720" s="334"/>
      <c r="FS720" s="335"/>
      <c r="FT720" s="97"/>
      <c r="FU720" s="334"/>
      <c r="FV720" s="335"/>
      <c r="FW720" s="97"/>
      <c r="FX720" s="334"/>
      <c r="FY720" s="335"/>
      <c r="FZ720" s="97" t="str">
        <f t="shared" si="1408"/>
        <v/>
      </c>
      <c r="GA720" s="993"/>
      <c r="GB720" s="335"/>
      <c r="GC720" s="510" t="str">
        <f t="shared" si="1409"/>
        <v/>
      </c>
      <c r="GD720" s="336"/>
      <c r="GE720" s="337"/>
      <c r="GF720" s="337"/>
      <c r="GG720" s="337"/>
      <c r="GH720" s="337"/>
      <c r="GI720" s="510"/>
      <c r="GJ720" s="336"/>
      <c r="GK720" s="337"/>
      <c r="GL720" s="337"/>
      <c r="GM720" s="337"/>
      <c r="GN720" s="337"/>
      <c r="GO720" s="510"/>
      <c r="GP720" s="336"/>
      <c r="GQ720" s="337"/>
      <c r="GR720" s="337"/>
      <c r="GS720" s="337"/>
      <c r="GT720" s="337"/>
      <c r="GU720" s="510"/>
      <c r="GV720" s="336"/>
      <c r="GW720" s="337"/>
      <c r="GX720" s="337"/>
      <c r="GY720" s="337"/>
      <c r="GZ720" s="336"/>
      <c r="HA720" s="510" t="str">
        <f t="shared" si="1410"/>
        <v/>
      </c>
      <c r="HB720" s="994"/>
      <c r="HC720" s="337"/>
      <c r="HD720" s="510" t="str">
        <f t="shared" si="1411"/>
        <v/>
      </c>
      <c r="HE720" s="336"/>
      <c r="HF720" s="337"/>
      <c r="HG720" s="337"/>
      <c r="HH720" s="336"/>
      <c r="HI720" s="510"/>
      <c r="HJ720" s="336"/>
      <c r="HK720" s="337"/>
      <c r="HL720" s="337"/>
      <c r="HM720" s="336"/>
      <c r="HN720" s="510"/>
      <c r="HO720" s="336"/>
      <c r="HP720" s="337"/>
      <c r="HQ720" s="337"/>
      <c r="HR720" s="337"/>
      <c r="HS720" s="510"/>
      <c r="HT720" s="336"/>
      <c r="HU720" s="337"/>
      <c r="HV720" s="337"/>
      <c r="HW720" s="337"/>
      <c r="HX720" s="97" t="str">
        <f t="shared" si="1412"/>
        <v/>
      </c>
      <c r="HY720" s="994"/>
      <c r="HZ720" s="337"/>
      <c r="IA720" s="510" t="str">
        <f t="shared" si="1413"/>
        <v/>
      </c>
      <c r="IB720" s="336"/>
      <c r="IC720" s="337"/>
      <c r="ID720" s="337"/>
      <c r="IE720" s="510"/>
      <c r="IF720" s="336"/>
      <c r="IG720" s="337"/>
      <c r="IH720" s="337"/>
      <c r="II720" s="510"/>
      <c r="IJ720" s="336"/>
      <c r="IK720" s="337"/>
      <c r="IL720" s="337"/>
      <c r="IM720" s="510"/>
      <c r="IN720" s="336"/>
      <c r="IO720" s="337"/>
      <c r="IP720" s="337"/>
      <c r="IQ720" s="97" t="str">
        <f t="shared" si="1414"/>
        <v/>
      </c>
      <c r="IR720" s="994"/>
      <c r="IS720" s="337"/>
      <c r="IT720" s="337"/>
      <c r="IU720" s="337"/>
      <c r="IV720" s="510" t="str">
        <f t="shared" si="1415"/>
        <v/>
      </c>
      <c r="IW720" s="995"/>
    </row>
    <row r="721" spans="1:257" x14ac:dyDescent="0.25">
      <c r="A721" s="996"/>
      <c r="B721" s="507">
        <v>9</v>
      </c>
      <c r="C721" s="97" t="str">
        <f>IF(Proponentes!B712&gt;0,Proponentes!B712,"")</f>
        <v/>
      </c>
      <c r="D721" s="335"/>
      <c r="E721" s="335"/>
      <c r="F721" s="334"/>
      <c r="G721" s="335"/>
      <c r="H721" s="335"/>
      <c r="I721" s="335"/>
      <c r="J721" s="335"/>
      <c r="K721" s="335"/>
      <c r="L721" s="335"/>
      <c r="M721" s="334"/>
      <c r="N721" s="335"/>
      <c r="O721" s="335"/>
      <c r="P721" s="335"/>
      <c r="Q721" s="335"/>
      <c r="R721" s="335"/>
      <c r="S721" s="335"/>
      <c r="T721" s="334"/>
      <c r="U721" s="335"/>
      <c r="V721" s="335"/>
      <c r="W721" s="335"/>
      <c r="X721" s="335"/>
      <c r="Y721" s="335"/>
      <c r="Z721" s="335"/>
      <c r="AA721" s="334"/>
      <c r="AB721" s="335"/>
      <c r="AC721" s="335"/>
      <c r="AD721" s="335"/>
      <c r="AE721" s="335"/>
      <c r="AF721" s="335"/>
      <c r="AG721" s="97" t="str">
        <f t="shared" si="1416"/>
        <v/>
      </c>
      <c r="AH721" s="993"/>
      <c r="AI721" s="335"/>
      <c r="AJ721" s="335" t="str">
        <f t="shared" si="1392"/>
        <v/>
      </c>
      <c r="AK721" s="335"/>
      <c r="AL721" s="334"/>
      <c r="AM721" s="335"/>
      <c r="AN721" s="335"/>
      <c r="AO721" s="335"/>
      <c r="AP721" s="335"/>
      <c r="AQ721" s="335"/>
      <c r="AR721" s="335"/>
      <c r="AS721" s="334"/>
      <c r="AT721" s="335"/>
      <c r="AU721" s="335"/>
      <c r="AV721" s="335"/>
      <c r="AW721" s="335"/>
      <c r="AX721" s="335"/>
      <c r="AY721" s="335"/>
      <c r="AZ721" s="334"/>
      <c r="BA721" s="335"/>
      <c r="BB721" s="335"/>
      <c r="BC721" s="335"/>
      <c r="BD721" s="335"/>
      <c r="BE721" s="335"/>
      <c r="BF721" s="335"/>
      <c r="BG721" s="334"/>
      <c r="BH721" s="335"/>
      <c r="BI721" s="335"/>
      <c r="BJ721" s="335"/>
      <c r="BK721" s="335"/>
      <c r="BL721" s="97" t="str">
        <f t="shared" si="1393"/>
        <v/>
      </c>
      <c r="BM721" s="993"/>
      <c r="BN721" s="335" t="str">
        <f t="shared" si="1394"/>
        <v/>
      </c>
      <c r="BO721" s="334"/>
      <c r="BP721" s="335"/>
      <c r="BQ721" s="335"/>
      <c r="BR721" s="335"/>
      <c r="BS721" s="335" t="str">
        <f t="shared" si="1395"/>
        <v/>
      </c>
      <c r="BT721" s="334"/>
      <c r="BU721" s="335"/>
      <c r="BV721" s="335"/>
      <c r="BW721" s="335"/>
      <c r="BX721" s="335" t="str">
        <f t="shared" si="1396"/>
        <v/>
      </c>
      <c r="BY721" s="334"/>
      <c r="BZ721" s="335"/>
      <c r="CA721" s="335"/>
      <c r="CB721" s="335"/>
      <c r="CC721" s="335" t="str">
        <f t="shared" si="1397"/>
        <v/>
      </c>
      <c r="CD721" s="334"/>
      <c r="CE721" s="335"/>
      <c r="CF721" s="335"/>
      <c r="CG721" s="335"/>
      <c r="CH721" s="997"/>
      <c r="CI721" s="97" t="str">
        <f t="shared" si="1398"/>
        <v/>
      </c>
      <c r="CJ721" s="998"/>
      <c r="CK721" s="335"/>
      <c r="CL721" s="97" t="str">
        <f t="shared" si="1399"/>
        <v/>
      </c>
      <c r="CM721" s="334"/>
      <c r="CN721" s="335"/>
      <c r="CO721" s="335"/>
      <c r="CP721" s="335"/>
      <c r="CQ721" s="97"/>
      <c r="CR721" s="334"/>
      <c r="CS721" s="335"/>
      <c r="CT721" s="335"/>
      <c r="CU721" s="335"/>
      <c r="CV721" s="97"/>
      <c r="CW721" s="334"/>
      <c r="CX721" s="335"/>
      <c r="CY721" s="335"/>
      <c r="CZ721" s="335"/>
      <c r="DA721" s="97"/>
      <c r="DB721" s="334"/>
      <c r="DC721" s="335"/>
      <c r="DD721" s="335"/>
      <c r="DE721" s="335"/>
      <c r="DF721" s="97" t="str">
        <f t="shared" si="1400"/>
        <v/>
      </c>
      <c r="DG721" s="993"/>
      <c r="DH721" s="335"/>
      <c r="DI721" s="97" t="str">
        <f t="shared" si="1401"/>
        <v/>
      </c>
      <c r="DJ721" s="334"/>
      <c r="DK721" s="335"/>
      <c r="DL721" s="335"/>
      <c r="DM721" s="97"/>
      <c r="DN721" s="334"/>
      <c r="DO721" s="335"/>
      <c r="DP721" s="335"/>
      <c r="DQ721" s="97"/>
      <c r="DR721" s="334"/>
      <c r="DS721" s="335"/>
      <c r="DT721" s="335"/>
      <c r="DU721" s="97"/>
      <c r="DV721" s="334"/>
      <c r="DW721" s="335"/>
      <c r="DX721" s="335"/>
      <c r="DY721" s="97" t="str">
        <f t="shared" si="1402"/>
        <v/>
      </c>
      <c r="DZ721" s="998"/>
      <c r="EA721" s="335"/>
      <c r="EB721" s="97" t="str">
        <f t="shared" si="1403"/>
        <v/>
      </c>
      <c r="EC721" s="334"/>
      <c r="ED721" s="335"/>
      <c r="EE721" s="335"/>
      <c r="EF721" s="97"/>
      <c r="EG721" s="334"/>
      <c r="EH721" s="335"/>
      <c r="EI721" s="335"/>
      <c r="EJ721" s="97"/>
      <c r="EK721" s="334"/>
      <c r="EL721" s="335"/>
      <c r="EM721" s="335"/>
      <c r="EN721" s="97"/>
      <c r="EO721" s="334"/>
      <c r="EP721" s="335"/>
      <c r="EQ721" s="335"/>
      <c r="ER721" s="97" t="str">
        <f t="shared" si="1404"/>
        <v/>
      </c>
      <c r="ES721" s="993"/>
      <c r="ET721" s="335"/>
      <c r="EU721" s="97" t="str">
        <f t="shared" si="1405"/>
        <v/>
      </c>
      <c r="EV721" s="334"/>
      <c r="EW721" s="335"/>
      <c r="EX721" s="335"/>
      <c r="EY721" s="97"/>
      <c r="EZ721" s="334"/>
      <c r="FA721" s="335"/>
      <c r="FB721" s="335"/>
      <c r="FC721" s="97"/>
      <c r="FD721" s="334"/>
      <c r="FE721" s="335"/>
      <c r="FF721" s="335"/>
      <c r="FG721" s="97"/>
      <c r="FH721" s="334"/>
      <c r="FI721" s="335"/>
      <c r="FJ721" s="335"/>
      <c r="FK721" s="97" t="str">
        <f t="shared" si="1406"/>
        <v/>
      </c>
      <c r="FL721" s="993"/>
      <c r="FM721" s="335"/>
      <c r="FN721" s="97" t="str">
        <f t="shared" si="1407"/>
        <v/>
      </c>
      <c r="FO721" s="334"/>
      <c r="FP721" s="335"/>
      <c r="FQ721" s="97"/>
      <c r="FR721" s="334"/>
      <c r="FS721" s="335"/>
      <c r="FT721" s="97"/>
      <c r="FU721" s="334"/>
      <c r="FV721" s="335"/>
      <c r="FW721" s="97"/>
      <c r="FX721" s="334"/>
      <c r="FY721" s="335"/>
      <c r="FZ721" s="97" t="str">
        <f t="shared" si="1408"/>
        <v/>
      </c>
      <c r="GA721" s="993"/>
      <c r="GB721" s="335"/>
      <c r="GC721" s="510" t="str">
        <f t="shared" si="1409"/>
        <v/>
      </c>
      <c r="GD721" s="336"/>
      <c r="GE721" s="337"/>
      <c r="GF721" s="337"/>
      <c r="GG721" s="337"/>
      <c r="GH721" s="337"/>
      <c r="GI721" s="510"/>
      <c r="GJ721" s="336"/>
      <c r="GK721" s="337"/>
      <c r="GL721" s="337"/>
      <c r="GM721" s="337"/>
      <c r="GN721" s="337"/>
      <c r="GO721" s="510"/>
      <c r="GP721" s="336"/>
      <c r="GQ721" s="337"/>
      <c r="GR721" s="337"/>
      <c r="GS721" s="337"/>
      <c r="GT721" s="337"/>
      <c r="GU721" s="510"/>
      <c r="GV721" s="336"/>
      <c r="GW721" s="337"/>
      <c r="GX721" s="337"/>
      <c r="GY721" s="337"/>
      <c r="GZ721" s="336"/>
      <c r="HA721" s="510" t="str">
        <f t="shared" si="1410"/>
        <v/>
      </c>
      <c r="HB721" s="994"/>
      <c r="HC721" s="337"/>
      <c r="HD721" s="510" t="str">
        <f t="shared" si="1411"/>
        <v/>
      </c>
      <c r="HE721" s="336"/>
      <c r="HF721" s="337"/>
      <c r="HG721" s="337"/>
      <c r="HH721" s="336"/>
      <c r="HI721" s="510"/>
      <c r="HJ721" s="336"/>
      <c r="HK721" s="337"/>
      <c r="HL721" s="337"/>
      <c r="HM721" s="336"/>
      <c r="HN721" s="510"/>
      <c r="HO721" s="336"/>
      <c r="HP721" s="337"/>
      <c r="HQ721" s="337"/>
      <c r="HR721" s="337"/>
      <c r="HS721" s="510"/>
      <c r="HT721" s="336"/>
      <c r="HU721" s="337"/>
      <c r="HV721" s="337"/>
      <c r="HW721" s="337"/>
      <c r="HX721" s="97" t="str">
        <f t="shared" si="1412"/>
        <v/>
      </c>
      <c r="HY721" s="994"/>
      <c r="HZ721" s="337"/>
      <c r="IA721" s="510" t="str">
        <f t="shared" si="1413"/>
        <v/>
      </c>
      <c r="IB721" s="336"/>
      <c r="IC721" s="337"/>
      <c r="ID721" s="337"/>
      <c r="IE721" s="510"/>
      <c r="IF721" s="336"/>
      <c r="IG721" s="337"/>
      <c r="IH721" s="337"/>
      <c r="II721" s="510"/>
      <c r="IJ721" s="336"/>
      <c r="IK721" s="337"/>
      <c r="IL721" s="337"/>
      <c r="IM721" s="510"/>
      <c r="IN721" s="336"/>
      <c r="IO721" s="337"/>
      <c r="IP721" s="337"/>
      <c r="IQ721" s="97" t="str">
        <f t="shared" si="1414"/>
        <v/>
      </c>
      <c r="IR721" s="994"/>
      <c r="IS721" s="337"/>
      <c r="IT721" s="337"/>
      <c r="IU721" s="337"/>
      <c r="IV721" s="510" t="str">
        <f t="shared" si="1415"/>
        <v/>
      </c>
      <c r="IW721" s="995"/>
    </row>
    <row r="722" spans="1:257" x14ac:dyDescent="0.25">
      <c r="A722" s="996"/>
      <c r="B722" s="507">
        <v>10</v>
      </c>
      <c r="C722" s="97" t="str">
        <f>IF(Proponentes!B713&gt;0,Proponentes!B713,"")</f>
        <v/>
      </c>
      <c r="D722" s="335"/>
      <c r="E722" s="335"/>
      <c r="F722" s="334"/>
      <c r="G722" s="335"/>
      <c r="H722" s="335"/>
      <c r="I722" s="335"/>
      <c r="J722" s="335"/>
      <c r="K722" s="335"/>
      <c r="L722" s="335"/>
      <c r="M722" s="334"/>
      <c r="N722" s="335"/>
      <c r="O722" s="335"/>
      <c r="P722" s="335"/>
      <c r="Q722" s="335"/>
      <c r="R722" s="335"/>
      <c r="S722" s="335"/>
      <c r="T722" s="334"/>
      <c r="U722" s="335"/>
      <c r="V722" s="335"/>
      <c r="W722" s="335"/>
      <c r="X722" s="335"/>
      <c r="Y722" s="335"/>
      <c r="Z722" s="335"/>
      <c r="AA722" s="334"/>
      <c r="AB722" s="335"/>
      <c r="AC722" s="335"/>
      <c r="AD722" s="335"/>
      <c r="AE722" s="335"/>
      <c r="AF722" s="335"/>
      <c r="AG722" s="97" t="str">
        <f t="shared" si="1416"/>
        <v/>
      </c>
      <c r="AH722" s="993"/>
      <c r="AI722" s="335"/>
      <c r="AJ722" s="335" t="str">
        <f t="shared" si="1392"/>
        <v/>
      </c>
      <c r="AK722" s="335"/>
      <c r="AL722" s="334"/>
      <c r="AM722" s="335"/>
      <c r="AN722" s="335"/>
      <c r="AO722" s="335"/>
      <c r="AP722" s="335"/>
      <c r="AQ722" s="335"/>
      <c r="AR722" s="335"/>
      <c r="AS722" s="334"/>
      <c r="AT722" s="335"/>
      <c r="AU722" s="335"/>
      <c r="AV722" s="335"/>
      <c r="AW722" s="335"/>
      <c r="AX722" s="335"/>
      <c r="AY722" s="335"/>
      <c r="AZ722" s="334"/>
      <c r="BA722" s="335"/>
      <c r="BB722" s="335"/>
      <c r="BC722" s="335"/>
      <c r="BD722" s="335"/>
      <c r="BE722" s="335"/>
      <c r="BF722" s="335"/>
      <c r="BG722" s="334"/>
      <c r="BH722" s="335"/>
      <c r="BI722" s="335"/>
      <c r="BJ722" s="335"/>
      <c r="BK722" s="335"/>
      <c r="BL722" s="97" t="str">
        <f t="shared" si="1393"/>
        <v/>
      </c>
      <c r="BM722" s="993"/>
      <c r="BN722" s="335" t="str">
        <f t="shared" si="1394"/>
        <v/>
      </c>
      <c r="BO722" s="334"/>
      <c r="BP722" s="335"/>
      <c r="BQ722" s="335"/>
      <c r="BR722" s="335"/>
      <c r="BS722" s="335" t="str">
        <f t="shared" si="1395"/>
        <v/>
      </c>
      <c r="BT722" s="334"/>
      <c r="BU722" s="335"/>
      <c r="BV722" s="335"/>
      <c r="BW722" s="335"/>
      <c r="BX722" s="335" t="str">
        <f t="shared" si="1396"/>
        <v/>
      </c>
      <c r="BY722" s="334"/>
      <c r="BZ722" s="335"/>
      <c r="CA722" s="335"/>
      <c r="CB722" s="335"/>
      <c r="CC722" s="335" t="str">
        <f t="shared" si="1397"/>
        <v/>
      </c>
      <c r="CD722" s="334"/>
      <c r="CE722" s="335"/>
      <c r="CF722" s="335"/>
      <c r="CG722" s="335"/>
      <c r="CH722" s="997"/>
      <c r="CI722" s="97" t="str">
        <f t="shared" si="1398"/>
        <v/>
      </c>
      <c r="CJ722" s="998"/>
      <c r="CK722" s="335"/>
      <c r="CL722" s="97" t="str">
        <f t="shared" si="1399"/>
        <v/>
      </c>
      <c r="CM722" s="334"/>
      <c r="CN722" s="335"/>
      <c r="CO722" s="335"/>
      <c r="CP722" s="335"/>
      <c r="CQ722" s="97"/>
      <c r="CR722" s="334"/>
      <c r="CS722" s="335"/>
      <c r="CT722" s="335"/>
      <c r="CU722" s="335"/>
      <c r="CV722" s="97"/>
      <c r="CW722" s="334"/>
      <c r="CX722" s="335"/>
      <c r="CY722" s="335"/>
      <c r="CZ722" s="335"/>
      <c r="DA722" s="97"/>
      <c r="DB722" s="334"/>
      <c r="DC722" s="335"/>
      <c r="DD722" s="335"/>
      <c r="DE722" s="335"/>
      <c r="DF722" s="97" t="str">
        <f t="shared" si="1400"/>
        <v/>
      </c>
      <c r="DG722" s="993"/>
      <c r="DH722" s="335"/>
      <c r="DI722" s="97" t="str">
        <f t="shared" si="1401"/>
        <v/>
      </c>
      <c r="DJ722" s="334"/>
      <c r="DK722" s="335"/>
      <c r="DL722" s="335"/>
      <c r="DM722" s="97"/>
      <c r="DN722" s="334"/>
      <c r="DO722" s="335"/>
      <c r="DP722" s="335"/>
      <c r="DQ722" s="97"/>
      <c r="DR722" s="334"/>
      <c r="DS722" s="335"/>
      <c r="DT722" s="335"/>
      <c r="DU722" s="97"/>
      <c r="DV722" s="334"/>
      <c r="DW722" s="335"/>
      <c r="DX722" s="335"/>
      <c r="DY722" s="97" t="str">
        <f t="shared" si="1402"/>
        <v/>
      </c>
      <c r="DZ722" s="998"/>
      <c r="EA722" s="335"/>
      <c r="EB722" s="97" t="str">
        <f t="shared" si="1403"/>
        <v/>
      </c>
      <c r="EC722" s="334"/>
      <c r="ED722" s="335"/>
      <c r="EE722" s="335"/>
      <c r="EF722" s="97"/>
      <c r="EG722" s="334"/>
      <c r="EH722" s="335"/>
      <c r="EI722" s="335"/>
      <c r="EJ722" s="97"/>
      <c r="EK722" s="334"/>
      <c r="EL722" s="335"/>
      <c r="EM722" s="335"/>
      <c r="EN722" s="97"/>
      <c r="EO722" s="334"/>
      <c r="EP722" s="335"/>
      <c r="EQ722" s="335"/>
      <c r="ER722" s="97" t="str">
        <f t="shared" si="1404"/>
        <v/>
      </c>
      <c r="ES722" s="993"/>
      <c r="ET722" s="335"/>
      <c r="EU722" s="97" t="str">
        <f t="shared" si="1405"/>
        <v/>
      </c>
      <c r="EV722" s="334"/>
      <c r="EW722" s="335"/>
      <c r="EX722" s="335"/>
      <c r="EY722" s="97"/>
      <c r="EZ722" s="334"/>
      <c r="FA722" s="335"/>
      <c r="FB722" s="335"/>
      <c r="FC722" s="97"/>
      <c r="FD722" s="334"/>
      <c r="FE722" s="335"/>
      <c r="FF722" s="335"/>
      <c r="FG722" s="97"/>
      <c r="FH722" s="334"/>
      <c r="FI722" s="335"/>
      <c r="FJ722" s="335"/>
      <c r="FK722" s="97" t="str">
        <f t="shared" si="1406"/>
        <v/>
      </c>
      <c r="FL722" s="993"/>
      <c r="FM722" s="335"/>
      <c r="FN722" s="97" t="str">
        <f t="shared" si="1407"/>
        <v/>
      </c>
      <c r="FO722" s="334"/>
      <c r="FP722" s="335"/>
      <c r="FQ722" s="97"/>
      <c r="FR722" s="334"/>
      <c r="FS722" s="335"/>
      <c r="FT722" s="97"/>
      <c r="FU722" s="334"/>
      <c r="FV722" s="335"/>
      <c r="FW722" s="97"/>
      <c r="FX722" s="334"/>
      <c r="FY722" s="335"/>
      <c r="FZ722" s="97" t="str">
        <f t="shared" si="1408"/>
        <v/>
      </c>
      <c r="GA722" s="993"/>
      <c r="GB722" s="335"/>
      <c r="GC722" s="510" t="str">
        <f t="shared" si="1409"/>
        <v/>
      </c>
      <c r="GD722" s="336"/>
      <c r="GE722" s="337"/>
      <c r="GF722" s="337"/>
      <c r="GG722" s="337"/>
      <c r="GH722" s="337"/>
      <c r="GI722" s="510"/>
      <c r="GJ722" s="336"/>
      <c r="GK722" s="337"/>
      <c r="GL722" s="337"/>
      <c r="GM722" s="337"/>
      <c r="GN722" s="337"/>
      <c r="GO722" s="510"/>
      <c r="GP722" s="336"/>
      <c r="GQ722" s="337"/>
      <c r="GR722" s="337"/>
      <c r="GS722" s="337"/>
      <c r="GT722" s="337"/>
      <c r="GU722" s="510"/>
      <c r="GV722" s="336"/>
      <c r="GW722" s="337"/>
      <c r="GX722" s="337"/>
      <c r="GY722" s="337"/>
      <c r="GZ722" s="336"/>
      <c r="HA722" s="510" t="str">
        <f t="shared" si="1410"/>
        <v/>
      </c>
      <c r="HB722" s="994"/>
      <c r="HC722" s="337"/>
      <c r="HD722" s="510" t="str">
        <f t="shared" si="1411"/>
        <v/>
      </c>
      <c r="HE722" s="336"/>
      <c r="HF722" s="337"/>
      <c r="HG722" s="337"/>
      <c r="HH722" s="336"/>
      <c r="HI722" s="510"/>
      <c r="HJ722" s="336"/>
      <c r="HK722" s="337"/>
      <c r="HL722" s="337"/>
      <c r="HM722" s="336"/>
      <c r="HN722" s="510"/>
      <c r="HO722" s="336"/>
      <c r="HP722" s="337"/>
      <c r="HQ722" s="337"/>
      <c r="HR722" s="337"/>
      <c r="HS722" s="510"/>
      <c r="HT722" s="336"/>
      <c r="HU722" s="337"/>
      <c r="HV722" s="337"/>
      <c r="HW722" s="337"/>
      <c r="HX722" s="97" t="str">
        <f t="shared" si="1412"/>
        <v/>
      </c>
      <c r="HY722" s="994"/>
      <c r="HZ722" s="337"/>
      <c r="IA722" s="510" t="str">
        <f t="shared" si="1413"/>
        <v/>
      </c>
      <c r="IB722" s="336"/>
      <c r="IC722" s="337"/>
      <c r="ID722" s="337"/>
      <c r="IE722" s="510"/>
      <c r="IF722" s="336"/>
      <c r="IG722" s="337"/>
      <c r="IH722" s="337"/>
      <c r="II722" s="510"/>
      <c r="IJ722" s="336"/>
      <c r="IK722" s="337"/>
      <c r="IL722" s="337"/>
      <c r="IM722" s="510"/>
      <c r="IN722" s="336"/>
      <c r="IO722" s="337"/>
      <c r="IP722" s="337"/>
      <c r="IQ722" s="97" t="str">
        <f t="shared" si="1414"/>
        <v/>
      </c>
      <c r="IR722" s="994"/>
      <c r="IS722" s="337"/>
      <c r="IT722" s="337"/>
      <c r="IU722" s="337"/>
      <c r="IV722" s="510" t="str">
        <f t="shared" si="1415"/>
        <v/>
      </c>
      <c r="IW722" s="995"/>
    </row>
    <row r="723" spans="1:257" x14ac:dyDescent="0.25">
      <c r="A723" s="996"/>
      <c r="B723" s="507">
        <v>11</v>
      </c>
      <c r="C723" s="97" t="str">
        <f>IF(Proponentes!B714&gt;0,Proponentes!B714,"")</f>
        <v/>
      </c>
      <c r="D723" s="335"/>
      <c r="E723" s="335"/>
      <c r="F723" s="334"/>
      <c r="G723" s="335"/>
      <c r="H723" s="335"/>
      <c r="I723" s="335"/>
      <c r="J723" s="335"/>
      <c r="K723" s="335"/>
      <c r="L723" s="335"/>
      <c r="M723" s="334"/>
      <c r="N723" s="335"/>
      <c r="O723" s="335"/>
      <c r="P723" s="335"/>
      <c r="Q723" s="335"/>
      <c r="R723" s="335"/>
      <c r="S723" s="335"/>
      <c r="T723" s="334"/>
      <c r="U723" s="335"/>
      <c r="V723" s="335"/>
      <c r="W723" s="335"/>
      <c r="X723" s="335"/>
      <c r="Y723" s="335"/>
      <c r="Z723" s="335"/>
      <c r="AA723" s="334"/>
      <c r="AB723" s="335"/>
      <c r="AC723" s="335"/>
      <c r="AD723" s="335"/>
      <c r="AE723" s="335"/>
      <c r="AF723" s="335"/>
      <c r="AG723" s="97" t="str">
        <f t="shared" si="1416"/>
        <v/>
      </c>
      <c r="AH723" s="993"/>
      <c r="AI723" s="335"/>
      <c r="AJ723" s="335" t="str">
        <f t="shared" si="1392"/>
        <v/>
      </c>
      <c r="AK723" s="335"/>
      <c r="AL723" s="334"/>
      <c r="AM723" s="335"/>
      <c r="AN723" s="335"/>
      <c r="AO723" s="335"/>
      <c r="AP723" s="335"/>
      <c r="AQ723" s="335"/>
      <c r="AR723" s="335"/>
      <c r="AS723" s="334"/>
      <c r="AT723" s="335"/>
      <c r="AU723" s="335"/>
      <c r="AV723" s="335"/>
      <c r="AW723" s="335"/>
      <c r="AX723" s="335"/>
      <c r="AY723" s="335"/>
      <c r="AZ723" s="334"/>
      <c r="BA723" s="335"/>
      <c r="BB723" s="335"/>
      <c r="BC723" s="335"/>
      <c r="BD723" s="335"/>
      <c r="BE723" s="335"/>
      <c r="BF723" s="335"/>
      <c r="BG723" s="334"/>
      <c r="BH723" s="335"/>
      <c r="BI723" s="335"/>
      <c r="BJ723" s="335"/>
      <c r="BK723" s="335"/>
      <c r="BL723" s="97" t="str">
        <f t="shared" si="1393"/>
        <v/>
      </c>
      <c r="BM723" s="993"/>
      <c r="BN723" s="335" t="str">
        <f t="shared" si="1394"/>
        <v/>
      </c>
      <c r="BO723" s="334"/>
      <c r="BP723" s="335"/>
      <c r="BQ723" s="335"/>
      <c r="BR723" s="335"/>
      <c r="BS723" s="335" t="str">
        <f t="shared" si="1395"/>
        <v/>
      </c>
      <c r="BT723" s="334"/>
      <c r="BU723" s="335"/>
      <c r="BV723" s="335"/>
      <c r="BW723" s="335"/>
      <c r="BX723" s="335" t="str">
        <f t="shared" si="1396"/>
        <v/>
      </c>
      <c r="BY723" s="334"/>
      <c r="BZ723" s="335"/>
      <c r="CA723" s="335"/>
      <c r="CB723" s="335"/>
      <c r="CC723" s="335" t="str">
        <f t="shared" si="1397"/>
        <v/>
      </c>
      <c r="CD723" s="334"/>
      <c r="CE723" s="335"/>
      <c r="CF723" s="335"/>
      <c r="CG723" s="335"/>
      <c r="CH723" s="997"/>
      <c r="CI723" s="97" t="str">
        <f t="shared" si="1398"/>
        <v/>
      </c>
      <c r="CJ723" s="998"/>
      <c r="CK723" s="335"/>
      <c r="CL723" s="97" t="str">
        <f t="shared" si="1399"/>
        <v/>
      </c>
      <c r="CM723" s="334"/>
      <c r="CN723" s="335"/>
      <c r="CO723" s="335"/>
      <c r="CP723" s="335"/>
      <c r="CQ723" s="97"/>
      <c r="CR723" s="334"/>
      <c r="CS723" s="335"/>
      <c r="CT723" s="335"/>
      <c r="CU723" s="335"/>
      <c r="CV723" s="97"/>
      <c r="CW723" s="334"/>
      <c r="CX723" s="335"/>
      <c r="CY723" s="335"/>
      <c r="CZ723" s="335"/>
      <c r="DA723" s="97"/>
      <c r="DB723" s="334"/>
      <c r="DC723" s="335"/>
      <c r="DD723" s="335"/>
      <c r="DE723" s="335"/>
      <c r="DF723" s="97" t="str">
        <f t="shared" si="1400"/>
        <v/>
      </c>
      <c r="DG723" s="993"/>
      <c r="DH723" s="335"/>
      <c r="DI723" s="97" t="str">
        <f t="shared" si="1401"/>
        <v/>
      </c>
      <c r="DJ723" s="334"/>
      <c r="DK723" s="335"/>
      <c r="DL723" s="335"/>
      <c r="DM723" s="97"/>
      <c r="DN723" s="334"/>
      <c r="DO723" s="335"/>
      <c r="DP723" s="335"/>
      <c r="DQ723" s="97"/>
      <c r="DR723" s="334"/>
      <c r="DS723" s="335"/>
      <c r="DT723" s="335"/>
      <c r="DU723" s="97"/>
      <c r="DV723" s="334"/>
      <c r="DW723" s="335"/>
      <c r="DX723" s="335"/>
      <c r="DY723" s="97"/>
      <c r="DZ723" s="998"/>
      <c r="EA723" s="335"/>
      <c r="EB723" s="97" t="str">
        <f t="shared" si="1403"/>
        <v/>
      </c>
      <c r="EC723" s="334"/>
      <c r="ED723" s="335"/>
      <c r="EE723" s="335"/>
      <c r="EF723" s="97"/>
      <c r="EG723" s="334"/>
      <c r="EH723" s="335"/>
      <c r="EI723" s="335"/>
      <c r="EJ723" s="97"/>
      <c r="EK723" s="334"/>
      <c r="EL723" s="335"/>
      <c r="EM723" s="335"/>
      <c r="EN723" s="97"/>
      <c r="EO723" s="334"/>
      <c r="EP723" s="335"/>
      <c r="EQ723" s="335"/>
      <c r="ER723" s="97" t="str">
        <f t="shared" si="1404"/>
        <v/>
      </c>
      <c r="ES723" s="993"/>
      <c r="ET723" s="335"/>
      <c r="EU723" s="97" t="str">
        <f t="shared" si="1405"/>
        <v/>
      </c>
      <c r="EV723" s="334"/>
      <c r="EW723" s="335"/>
      <c r="EX723" s="335"/>
      <c r="EY723" s="97"/>
      <c r="EZ723" s="334"/>
      <c r="FA723" s="335"/>
      <c r="FB723" s="335"/>
      <c r="FC723" s="97"/>
      <c r="FD723" s="334"/>
      <c r="FE723" s="335"/>
      <c r="FF723" s="335"/>
      <c r="FG723" s="97"/>
      <c r="FH723" s="334"/>
      <c r="FI723" s="335"/>
      <c r="FJ723" s="335"/>
      <c r="FK723" s="97" t="str">
        <f t="shared" si="1406"/>
        <v/>
      </c>
      <c r="FL723" s="993"/>
      <c r="FM723" s="335"/>
      <c r="FN723" s="97" t="str">
        <f t="shared" si="1407"/>
        <v/>
      </c>
      <c r="FO723" s="334"/>
      <c r="FP723" s="335"/>
      <c r="FQ723" s="97"/>
      <c r="FR723" s="334"/>
      <c r="FS723" s="335"/>
      <c r="FT723" s="97"/>
      <c r="FU723" s="334"/>
      <c r="FV723" s="335"/>
      <c r="FW723" s="97"/>
      <c r="FX723" s="334"/>
      <c r="FY723" s="335"/>
      <c r="FZ723" s="97" t="str">
        <f t="shared" si="1408"/>
        <v/>
      </c>
      <c r="GA723" s="993"/>
      <c r="GB723" s="335"/>
      <c r="GC723" s="510" t="str">
        <f t="shared" si="1409"/>
        <v/>
      </c>
      <c r="GD723" s="336"/>
      <c r="GE723" s="337"/>
      <c r="GF723" s="337"/>
      <c r="GG723" s="337"/>
      <c r="GH723" s="337"/>
      <c r="GI723" s="510"/>
      <c r="GJ723" s="336"/>
      <c r="GK723" s="337"/>
      <c r="GL723" s="337"/>
      <c r="GM723" s="337"/>
      <c r="GN723" s="337"/>
      <c r="GO723" s="510"/>
      <c r="GP723" s="336"/>
      <c r="GQ723" s="337"/>
      <c r="GR723" s="337"/>
      <c r="GS723" s="337"/>
      <c r="GT723" s="337"/>
      <c r="GU723" s="510"/>
      <c r="GV723" s="336"/>
      <c r="GW723" s="337"/>
      <c r="GX723" s="337"/>
      <c r="GY723" s="337"/>
      <c r="GZ723" s="336"/>
      <c r="HA723" s="510" t="str">
        <f t="shared" si="1410"/>
        <v/>
      </c>
      <c r="HB723" s="994"/>
      <c r="HC723" s="337"/>
      <c r="HD723" s="510" t="str">
        <f t="shared" si="1411"/>
        <v/>
      </c>
      <c r="HE723" s="336"/>
      <c r="HF723" s="337"/>
      <c r="HG723" s="337"/>
      <c r="HH723" s="336"/>
      <c r="HI723" s="510"/>
      <c r="HJ723" s="336"/>
      <c r="HK723" s="337"/>
      <c r="HL723" s="337"/>
      <c r="HM723" s="336"/>
      <c r="HN723" s="510"/>
      <c r="HO723" s="336"/>
      <c r="HP723" s="337"/>
      <c r="HQ723" s="337"/>
      <c r="HR723" s="337"/>
      <c r="HS723" s="510"/>
      <c r="HT723" s="336"/>
      <c r="HU723" s="337"/>
      <c r="HV723" s="337"/>
      <c r="HW723" s="337"/>
      <c r="HX723" s="97" t="str">
        <f t="shared" si="1412"/>
        <v/>
      </c>
      <c r="HY723" s="994"/>
      <c r="HZ723" s="337"/>
      <c r="IA723" s="510" t="str">
        <f t="shared" si="1413"/>
        <v/>
      </c>
      <c r="IB723" s="336"/>
      <c r="IC723" s="337"/>
      <c r="ID723" s="337"/>
      <c r="IE723" s="510"/>
      <c r="IF723" s="336"/>
      <c r="IG723" s="337"/>
      <c r="IH723" s="337"/>
      <c r="II723" s="510"/>
      <c r="IJ723" s="336"/>
      <c r="IK723" s="337"/>
      <c r="IL723" s="337"/>
      <c r="IM723" s="510"/>
      <c r="IN723" s="336"/>
      <c r="IO723" s="337"/>
      <c r="IP723" s="337"/>
      <c r="IQ723" s="97" t="str">
        <f t="shared" si="1414"/>
        <v/>
      </c>
      <c r="IR723" s="994"/>
      <c r="IS723" s="337"/>
      <c r="IT723" s="337"/>
      <c r="IU723" s="337"/>
      <c r="IV723" s="510" t="str">
        <f t="shared" si="1415"/>
        <v/>
      </c>
      <c r="IW723" s="995"/>
    </row>
    <row r="724" spans="1:257" x14ac:dyDescent="0.25">
      <c r="A724" s="996"/>
      <c r="B724" s="507">
        <v>12</v>
      </c>
      <c r="C724" s="97" t="str">
        <f>IF(Proponentes!B715&gt;0,Proponentes!B715,"")</f>
        <v/>
      </c>
      <c r="D724" s="335"/>
      <c r="E724" s="335"/>
      <c r="F724" s="334"/>
      <c r="G724" s="335"/>
      <c r="H724" s="335"/>
      <c r="I724" s="335"/>
      <c r="J724" s="335"/>
      <c r="K724" s="335"/>
      <c r="L724" s="335"/>
      <c r="M724" s="334"/>
      <c r="N724" s="335"/>
      <c r="O724" s="335"/>
      <c r="P724" s="335"/>
      <c r="Q724" s="335"/>
      <c r="R724" s="335"/>
      <c r="S724" s="335"/>
      <c r="T724" s="334"/>
      <c r="U724" s="335"/>
      <c r="V724" s="335"/>
      <c r="W724" s="335"/>
      <c r="X724" s="335"/>
      <c r="Y724" s="335"/>
      <c r="Z724" s="335"/>
      <c r="AA724" s="334"/>
      <c r="AB724" s="335"/>
      <c r="AC724" s="335"/>
      <c r="AD724" s="335"/>
      <c r="AE724" s="335"/>
      <c r="AF724" s="335"/>
      <c r="AG724" s="97" t="str">
        <f t="shared" si="1416"/>
        <v/>
      </c>
      <c r="AH724" s="993"/>
      <c r="AI724" s="335"/>
      <c r="AJ724" s="335" t="str">
        <f t="shared" si="1392"/>
        <v/>
      </c>
      <c r="AK724" s="335"/>
      <c r="AL724" s="334"/>
      <c r="AM724" s="335"/>
      <c r="AN724" s="335"/>
      <c r="AO724" s="335"/>
      <c r="AP724" s="335"/>
      <c r="AQ724" s="335"/>
      <c r="AR724" s="335"/>
      <c r="AS724" s="334"/>
      <c r="AT724" s="335"/>
      <c r="AU724" s="335"/>
      <c r="AV724" s="335"/>
      <c r="AW724" s="335"/>
      <c r="AX724" s="335"/>
      <c r="AY724" s="335"/>
      <c r="AZ724" s="334"/>
      <c r="BA724" s="335"/>
      <c r="BB724" s="335"/>
      <c r="BC724" s="335"/>
      <c r="BD724" s="335"/>
      <c r="BE724" s="335"/>
      <c r="BF724" s="335"/>
      <c r="BG724" s="334"/>
      <c r="BH724" s="335"/>
      <c r="BI724" s="335"/>
      <c r="BJ724" s="335"/>
      <c r="BK724" s="335"/>
      <c r="BL724" s="97" t="str">
        <f t="shared" si="1393"/>
        <v/>
      </c>
      <c r="BM724" s="993"/>
      <c r="BN724" s="335" t="str">
        <f t="shared" si="1394"/>
        <v/>
      </c>
      <c r="BO724" s="334"/>
      <c r="BP724" s="335"/>
      <c r="BQ724" s="335"/>
      <c r="BR724" s="335"/>
      <c r="BS724" s="335" t="str">
        <f t="shared" si="1395"/>
        <v/>
      </c>
      <c r="BT724" s="334"/>
      <c r="BU724" s="335"/>
      <c r="BV724" s="335"/>
      <c r="BW724" s="335"/>
      <c r="BX724" s="335" t="str">
        <f t="shared" si="1396"/>
        <v/>
      </c>
      <c r="BY724" s="334"/>
      <c r="BZ724" s="335"/>
      <c r="CA724" s="335"/>
      <c r="CB724" s="335"/>
      <c r="CC724" s="335" t="str">
        <f t="shared" si="1397"/>
        <v/>
      </c>
      <c r="CD724" s="334"/>
      <c r="CE724" s="335"/>
      <c r="CF724" s="335"/>
      <c r="CG724" s="335"/>
      <c r="CH724" s="997"/>
      <c r="CI724" s="97" t="str">
        <f t="shared" si="1398"/>
        <v/>
      </c>
      <c r="CJ724" s="998"/>
      <c r="CK724" s="335"/>
      <c r="CL724" s="97" t="str">
        <f t="shared" si="1399"/>
        <v/>
      </c>
      <c r="CM724" s="334"/>
      <c r="CN724" s="335"/>
      <c r="CO724" s="335"/>
      <c r="CP724" s="335"/>
      <c r="CQ724" s="97"/>
      <c r="CR724" s="334"/>
      <c r="CS724" s="335"/>
      <c r="CT724" s="335"/>
      <c r="CU724" s="335"/>
      <c r="CV724" s="97"/>
      <c r="CW724" s="334"/>
      <c r="CX724" s="335"/>
      <c r="CY724" s="335"/>
      <c r="CZ724" s="335"/>
      <c r="DA724" s="97"/>
      <c r="DB724" s="334"/>
      <c r="DC724" s="335"/>
      <c r="DD724" s="335"/>
      <c r="DE724" s="335"/>
      <c r="DF724" s="97" t="str">
        <f t="shared" si="1400"/>
        <v/>
      </c>
      <c r="DG724" s="993"/>
      <c r="DH724" s="335"/>
      <c r="DI724" s="97" t="str">
        <f t="shared" si="1401"/>
        <v/>
      </c>
      <c r="DJ724" s="334"/>
      <c r="DK724" s="335"/>
      <c r="DL724" s="335"/>
      <c r="DM724" s="97"/>
      <c r="DN724" s="334"/>
      <c r="DO724" s="335"/>
      <c r="DP724" s="335"/>
      <c r="DQ724" s="97"/>
      <c r="DR724" s="334"/>
      <c r="DS724" s="335"/>
      <c r="DT724" s="335"/>
      <c r="DU724" s="97"/>
      <c r="DV724" s="334"/>
      <c r="DW724" s="335"/>
      <c r="DX724" s="335"/>
      <c r="DY724" s="97" t="str">
        <f t="shared" ref="DY724" si="1417">IF(DI724="","",IF(DL724=0,IF(DP724=0,IF(DT724=0,IF(DX724=0,"CUMPLE","NO CUMPLE"),"NO CUMPLE"),"NO CUMPLE"),"NO CUMPLE"))</f>
        <v/>
      </c>
      <c r="DZ724" s="998"/>
      <c r="EA724" s="335"/>
      <c r="EB724" s="97" t="str">
        <f t="shared" si="1403"/>
        <v/>
      </c>
      <c r="EC724" s="334"/>
      <c r="ED724" s="335"/>
      <c r="EE724" s="335"/>
      <c r="EF724" s="97"/>
      <c r="EG724" s="334"/>
      <c r="EH724" s="335"/>
      <c r="EI724" s="335"/>
      <c r="EJ724" s="97"/>
      <c r="EK724" s="334"/>
      <c r="EL724" s="335"/>
      <c r="EM724" s="335"/>
      <c r="EN724" s="97"/>
      <c r="EO724" s="334"/>
      <c r="EP724" s="335"/>
      <c r="EQ724" s="335"/>
      <c r="ER724" s="97" t="str">
        <f t="shared" si="1404"/>
        <v/>
      </c>
      <c r="ES724" s="993"/>
      <c r="ET724" s="335"/>
      <c r="EU724" s="97" t="str">
        <f t="shared" si="1405"/>
        <v/>
      </c>
      <c r="EV724" s="334"/>
      <c r="EW724" s="335"/>
      <c r="EX724" s="335"/>
      <c r="EY724" s="97"/>
      <c r="EZ724" s="334"/>
      <c r="FA724" s="335"/>
      <c r="FB724" s="335"/>
      <c r="FC724" s="97"/>
      <c r="FD724" s="334"/>
      <c r="FE724" s="335"/>
      <c r="FF724" s="335"/>
      <c r="FG724" s="97"/>
      <c r="FH724" s="334"/>
      <c r="FI724" s="335"/>
      <c r="FJ724" s="335"/>
      <c r="FK724" s="97" t="str">
        <f t="shared" si="1406"/>
        <v/>
      </c>
      <c r="FL724" s="993"/>
      <c r="FM724" s="335"/>
      <c r="FN724" s="97" t="str">
        <f t="shared" si="1407"/>
        <v/>
      </c>
      <c r="FO724" s="334"/>
      <c r="FP724" s="335"/>
      <c r="FQ724" s="97"/>
      <c r="FR724" s="334"/>
      <c r="FS724" s="335"/>
      <c r="FT724" s="97"/>
      <c r="FU724" s="334"/>
      <c r="FV724" s="335"/>
      <c r="FW724" s="97"/>
      <c r="FX724" s="334"/>
      <c r="FY724" s="335"/>
      <c r="FZ724" s="97" t="str">
        <f t="shared" si="1408"/>
        <v/>
      </c>
      <c r="GA724" s="993"/>
      <c r="GB724" s="335"/>
      <c r="GC724" s="510" t="str">
        <f t="shared" si="1409"/>
        <v/>
      </c>
      <c r="GD724" s="336"/>
      <c r="GE724" s="337"/>
      <c r="GF724" s="337"/>
      <c r="GG724" s="337"/>
      <c r="GH724" s="337"/>
      <c r="GI724" s="510"/>
      <c r="GJ724" s="336"/>
      <c r="GK724" s="337"/>
      <c r="GL724" s="337"/>
      <c r="GM724" s="337"/>
      <c r="GN724" s="337"/>
      <c r="GO724" s="510"/>
      <c r="GP724" s="336"/>
      <c r="GQ724" s="337"/>
      <c r="GR724" s="337"/>
      <c r="GS724" s="337"/>
      <c r="GT724" s="337"/>
      <c r="GU724" s="510"/>
      <c r="GV724" s="336"/>
      <c r="GW724" s="337"/>
      <c r="GX724" s="337"/>
      <c r="GY724" s="337"/>
      <c r="GZ724" s="336"/>
      <c r="HA724" s="510" t="str">
        <f t="shared" si="1410"/>
        <v/>
      </c>
      <c r="HB724" s="994"/>
      <c r="HC724" s="337"/>
      <c r="HD724" s="510" t="str">
        <f t="shared" si="1411"/>
        <v/>
      </c>
      <c r="HE724" s="336"/>
      <c r="HF724" s="337"/>
      <c r="HG724" s="337"/>
      <c r="HH724" s="336"/>
      <c r="HI724" s="510"/>
      <c r="HJ724" s="336"/>
      <c r="HK724" s="337"/>
      <c r="HL724" s="337"/>
      <c r="HM724" s="336"/>
      <c r="HN724" s="510"/>
      <c r="HO724" s="336"/>
      <c r="HP724" s="337"/>
      <c r="HQ724" s="337"/>
      <c r="HR724" s="337"/>
      <c r="HS724" s="510"/>
      <c r="HT724" s="336"/>
      <c r="HU724" s="337"/>
      <c r="HV724" s="337"/>
      <c r="HW724" s="337"/>
      <c r="HX724" s="97" t="str">
        <f t="shared" si="1412"/>
        <v/>
      </c>
      <c r="HY724" s="994"/>
      <c r="HZ724" s="337"/>
      <c r="IA724" s="510" t="str">
        <f t="shared" si="1413"/>
        <v/>
      </c>
      <c r="IB724" s="336"/>
      <c r="IC724" s="337"/>
      <c r="ID724" s="337"/>
      <c r="IE724" s="510"/>
      <c r="IF724" s="336"/>
      <c r="IG724" s="337"/>
      <c r="IH724" s="337"/>
      <c r="II724" s="510"/>
      <c r="IJ724" s="336"/>
      <c r="IK724" s="337"/>
      <c r="IL724" s="337"/>
      <c r="IM724" s="510"/>
      <c r="IN724" s="336"/>
      <c r="IO724" s="337"/>
      <c r="IP724" s="337"/>
      <c r="IQ724" s="97" t="str">
        <f t="shared" si="1414"/>
        <v/>
      </c>
      <c r="IR724" s="994"/>
      <c r="IS724" s="337"/>
      <c r="IT724" s="337"/>
      <c r="IU724" s="337"/>
      <c r="IV724" s="510" t="str">
        <f t="shared" si="1415"/>
        <v/>
      </c>
      <c r="IW724" s="995"/>
    </row>
    <row r="725" spans="1:257" ht="17.25" thickBot="1" x14ac:dyDescent="0.3">
      <c r="A725" s="550">
        <v>55</v>
      </c>
      <c r="B725" s="551"/>
      <c r="C725" s="551"/>
      <c r="D725" s="551"/>
      <c r="E725" s="551"/>
      <c r="F725" s="552"/>
      <c r="G725" s="551"/>
      <c r="H725" s="551"/>
      <c r="I725" s="551"/>
      <c r="J725" s="551"/>
      <c r="K725" s="551"/>
      <c r="L725" s="551"/>
      <c r="M725" s="551"/>
      <c r="N725" s="551"/>
      <c r="O725" s="551"/>
      <c r="P725" s="551"/>
      <c r="Q725" s="551"/>
      <c r="R725" s="551"/>
      <c r="S725" s="551"/>
      <c r="T725" s="551"/>
      <c r="U725" s="551"/>
      <c r="V725" s="551"/>
      <c r="W725" s="551"/>
      <c r="X725" s="551"/>
      <c r="Y725" s="551"/>
      <c r="Z725" s="551"/>
      <c r="AA725" s="551"/>
      <c r="AB725" s="551"/>
      <c r="AC725" s="551"/>
      <c r="AD725" s="551"/>
      <c r="AE725" s="551"/>
      <c r="AF725" s="551"/>
      <c r="AG725" s="551"/>
      <c r="AH725" s="551"/>
      <c r="AI725" s="551"/>
      <c r="AJ725" s="551"/>
      <c r="AK725" s="551"/>
      <c r="AL725" s="551"/>
      <c r="AM725" s="551"/>
      <c r="AN725" s="551"/>
      <c r="AO725" s="551"/>
      <c r="AP725" s="551"/>
      <c r="AQ725" s="551"/>
      <c r="AR725" s="551"/>
      <c r="AS725" s="551"/>
      <c r="AT725" s="551"/>
      <c r="AU725" s="551"/>
      <c r="AV725" s="551"/>
      <c r="AW725" s="551"/>
      <c r="AX725" s="551"/>
      <c r="AY725" s="551"/>
      <c r="AZ725" s="551"/>
      <c r="BA725" s="551"/>
      <c r="BB725" s="551"/>
      <c r="BC725" s="551"/>
      <c r="BD725" s="551"/>
      <c r="BE725" s="551"/>
      <c r="BF725" s="551"/>
      <c r="BG725" s="551"/>
      <c r="BH725" s="551"/>
      <c r="BI725" s="551"/>
      <c r="BJ725" s="551"/>
      <c r="BK725" s="551"/>
      <c r="BL725" s="551"/>
      <c r="BM725" s="551"/>
      <c r="BN725" s="551"/>
      <c r="BO725" s="551"/>
      <c r="BP725" s="551"/>
      <c r="BQ725" s="551"/>
      <c r="BR725" s="551"/>
      <c r="BS725" s="551"/>
      <c r="BT725" s="551"/>
      <c r="BU725" s="551"/>
      <c r="BV725" s="551"/>
      <c r="BW725" s="551"/>
      <c r="BX725" s="551"/>
      <c r="BY725" s="551"/>
      <c r="BZ725" s="551"/>
      <c r="CA725" s="551"/>
      <c r="CB725" s="551"/>
      <c r="CC725" s="551"/>
      <c r="CD725" s="551"/>
      <c r="CE725" s="551"/>
      <c r="CF725" s="551"/>
      <c r="CG725" s="551"/>
      <c r="CH725" s="553"/>
      <c r="CI725" s="551"/>
      <c r="CJ725" s="551"/>
      <c r="CK725" s="551"/>
      <c r="CL725" s="551"/>
      <c r="CM725" s="551"/>
      <c r="CN725" s="551"/>
      <c r="CO725" s="551"/>
      <c r="CP725" s="551"/>
      <c r="CQ725" s="551"/>
      <c r="CR725" s="551"/>
      <c r="CS725" s="551"/>
      <c r="CT725" s="551"/>
      <c r="CU725" s="551"/>
      <c r="CV725" s="551"/>
      <c r="CW725" s="551"/>
      <c r="CX725" s="551"/>
      <c r="CY725" s="551"/>
      <c r="CZ725" s="551"/>
      <c r="DA725" s="551"/>
      <c r="DB725" s="551"/>
      <c r="DC725" s="551"/>
      <c r="DD725" s="551"/>
      <c r="DE725" s="551"/>
      <c r="DF725" s="551"/>
      <c r="DG725" s="551"/>
      <c r="DH725" s="551"/>
      <c r="DI725" s="551"/>
      <c r="DJ725" s="551"/>
      <c r="DK725" s="551"/>
      <c r="DL725" s="551"/>
      <c r="DM725" s="551"/>
      <c r="DN725" s="551"/>
      <c r="DO725" s="551"/>
      <c r="DP725" s="551"/>
      <c r="DQ725" s="551"/>
      <c r="DR725" s="551"/>
      <c r="DS725" s="551"/>
      <c r="DT725" s="551"/>
      <c r="DU725" s="551"/>
      <c r="DV725" s="551"/>
      <c r="DW725" s="551"/>
      <c r="DX725" s="551"/>
      <c r="DY725" s="551"/>
      <c r="DZ725" s="551"/>
      <c r="EA725" s="551"/>
      <c r="EB725" s="551"/>
      <c r="EC725" s="551"/>
      <c r="ED725" s="551"/>
      <c r="EE725" s="551"/>
      <c r="EF725" s="551"/>
      <c r="EG725" s="551"/>
      <c r="EH725" s="551"/>
      <c r="EI725" s="551"/>
      <c r="EJ725" s="551"/>
      <c r="EK725" s="551"/>
      <c r="EL725" s="551"/>
      <c r="EM725" s="551"/>
      <c r="EN725" s="551"/>
      <c r="EO725" s="551"/>
      <c r="EP725" s="551"/>
      <c r="EQ725" s="551"/>
      <c r="ER725" s="551"/>
      <c r="ES725" s="551"/>
      <c r="ET725" s="551"/>
      <c r="EU725" s="551"/>
      <c r="EV725" s="551"/>
      <c r="EW725" s="551"/>
      <c r="EX725" s="551"/>
      <c r="EY725" s="551"/>
      <c r="EZ725" s="551"/>
      <c r="FA725" s="551"/>
      <c r="FB725" s="551"/>
      <c r="FC725" s="551"/>
      <c r="FD725" s="551"/>
      <c r="FE725" s="551"/>
      <c r="FF725" s="551"/>
      <c r="FG725" s="551"/>
      <c r="FH725" s="551"/>
      <c r="FI725" s="551"/>
      <c r="FJ725" s="551"/>
      <c r="FK725" s="551"/>
      <c r="FL725" s="551"/>
      <c r="FM725" s="551"/>
      <c r="FN725" s="551"/>
      <c r="FO725" s="551"/>
      <c r="FP725" s="551"/>
      <c r="FQ725" s="551"/>
      <c r="FR725" s="551"/>
      <c r="FS725" s="551"/>
      <c r="FT725" s="551"/>
      <c r="FU725" s="551"/>
      <c r="FV725" s="551"/>
      <c r="FW725" s="551"/>
      <c r="FX725" s="551"/>
      <c r="FY725" s="551"/>
      <c r="FZ725" s="551"/>
      <c r="GA725" s="551"/>
      <c r="GB725" s="551"/>
      <c r="GC725" s="551"/>
      <c r="GD725" s="551"/>
      <c r="GE725" s="551"/>
      <c r="GF725" s="551"/>
      <c r="GG725" s="551"/>
      <c r="GH725" s="551"/>
      <c r="GI725" s="551"/>
      <c r="GJ725" s="551"/>
      <c r="GK725" s="551"/>
      <c r="GL725" s="551"/>
      <c r="GM725" s="551"/>
      <c r="GN725" s="551"/>
      <c r="GO725" s="551"/>
      <c r="GP725" s="551"/>
      <c r="GQ725" s="551"/>
      <c r="GR725" s="551"/>
      <c r="GS725" s="551"/>
      <c r="GT725" s="551"/>
      <c r="GU725" s="551"/>
      <c r="GV725" s="551"/>
      <c r="GW725" s="551"/>
      <c r="GX725" s="551"/>
      <c r="GY725" s="551"/>
      <c r="GZ725" s="551"/>
      <c r="HA725" s="551"/>
      <c r="HB725" s="551"/>
      <c r="HC725" s="551"/>
      <c r="HD725" s="551"/>
      <c r="HE725" s="551"/>
      <c r="HF725" s="551"/>
      <c r="HG725" s="551"/>
      <c r="HH725" s="551"/>
      <c r="HI725" s="551"/>
      <c r="HJ725" s="551"/>
      <c r="HK725" s="551"/>
      <c r="HL725" s="551"/>
      <c r="HM725" s="551"/>
      <c r="HN725" s="551"/>
      <c r="HO725" s="551"/>
      <c r="HP725" s="551"/>
      <c r="HQ725" s="551"/>
      <c r="HR725" s="551"/>
      <c r="HS725" s="551"/>
      <c r="HT725" s="551"/>
      <c r="HU725" s="551"/>
      <c r="HV725" s="551"/>
      <c r="HW725" s="551"/>
      <c r="HX725" s="551"/>
      <c r="HY725" s="551"/>
      <c r="HZ725" s="551"/>
      <c r="IA725" s="551"/>
      <c r="IB725" s="551"/>
      <c r="IC725" s="551"/>
      <c r="ID725" s="551"/>
      <c r="IE725" s="551"/>
      <c r="IF725" s="551"/>
      <c r="IG725" s="551"/>
      <c r="IH725" s="551"/>
      <c r="II725" s="551"/>
      <c r="IJ725" s="551"/>
      <c r="IK725" s="551"/>
      <c r="IL725" s="551"/>
      <c r="IM725" s="551"/>
      <c r="IN725" s="551"/>
      <c r="IO725" s="551"/>
      <c r="IP725" s="551"/>
      <c r="IQ725" s="551"/>
      <c r="IR725" s="551"/>
      <c r="IS725" s="551"/>
      <c r="IT725" s="551"/>
      <c r="IU725" s="551"/>
      <c r="IV725" s="551"/>
      <c r="IW725" s="554"/>
    </row>
  </sheetData>
  <sheetProtection algorithmName="SHA-512" hashValue="HSTeAkwPbyhuZtST1G4zsaWkZg4SBeQN7WuDVkxU5BwL7WVUDWzunC3vp1B/5Gus3ePx+hBdnXFqYISIFBVg1A==" saltValue="vGNO4hDZG+3eW5bwB+Yr+Q==" spinCount="100000" sheet="1" selectLockedCells="1"/>
  <autoFilter ref="A10:IW725" xr:uid="{00000000-0009-0000-0000-000006000000}"/>
  <customSheetViews>
    <customSheetView guid="{E2A2C7DB-9947-49F3-A282-EFE301E739A4}" scale="80" showPageBreaks="1" printArea="1" showAutoFilter="1" topLeftCell="A5">
      <pane xSplit="4" ySplit="6" topLeftCell="DP53" activePane="bottomRight" state="frozen"/>
      <selection pane="bottomRight" activeCell="EA53" sqref="EA53"/>
      <pageMargins left="0" right="0" top="0" bottom="0" header="0" footer="0"/>
      <pageSetup pageOrder="overThenDown" orientation="landscape" r:id="rId1"/>
      <headerFooter>
        <oddHeader>&amp;L&amp;G&amp;CSECRETARIA DE EDUCACIÓN DEL DISTRITO
DIR. DE SERVICIOS ADMINISTRATIVOS
LICITACION PÚBLICA SED - SED-LP-DSA-005-2016
INFORME DE EVALUACIÓN FINAL
DOCUMENTOS TÉCNICOS
MARZO 14 DE 2016&amp;R&amp;G</oddHeader>
        <oddFooter>&amp;C&amp;P de &amp;N
Informe de Evaluación Final   
Documentos Técnicos</oddFooter>
      </headerFooter>
      <autoFilter ref="A10:DW1214" xr:uid="{00000000-0000-0000-0000-000000000000}"/>
    </customSheetView>
    <customSheetView guid="{12163528-AE75-4A4E-AF46-AB6BC72BC431}" scale="80" showPageBreaks="1" printArea="1" showAutoFilter="1" topLeftCell="A5">
      <pane xSplit="4" ySplit="6" topLeftCell="AY568" activePane="bottomRight" state="frozen"/>
      <selection pane="bottomRight" activeCell="BG571" sqref="BG571"/>
      <pageMargins left="0" right="0" top="0" bottom="0" header="0" footer="0"/>
      <pageSetup pageOrder="overThenDown" orientation="landscape" r:id="rId2"/>
      <headerFooter>
        <oddHeader>&amp;L&amp;G&amp;CSECRETARIA DE EDUCACIÓN DEL DISTRITO
DIR. DE SERVICIOS ADMINISTRATIVOS
LICITACION PÚBLICA SED - SED-LP-DSA-005-2016
INFORME DE EVALUACIÓN
DOCUMENTOS TÉCNICOS
FEBRERO 29 DE 2016&amp;R&amp;G</oddHeader>
        <oddFooter>&amp;C&amp;P de &amp;N
Informe de Evaluación   
Documentos Técnicos</oddFooter>
      </headerFooter>
      <autoFilter ref="A10:DW1214" xr:uid="{00000000-0000-0000-0000-000000000000}"/>
    </customSheetView>
    <customSheetView guid="{C7BD7581-978D-4952-BB44-34D9F81A17A1}" scale="80" showAutoFilter="1" topLeftCell="A5">
      <pane xSplit="4" ySplit="6" topLeftCell="E1181" activePane="bottomRight" state="frozen"/>
      <selection pane="bottomRight" activeCell="E1201" sqref="E1201"/>
      <pageMargins left="0" right="0" top="0" bottom="0" header="0" footer="0"/>
      <pageSetup pageOrder="overThenDown" orientation="landscape" r:id="rId3"/>
      <headerFooter>
        <oddHeader>&amp;L&amp;G&amp;CSECRETARIA DE EDUCACIÓN DEL DISTRITO
DIR. DE SERVICIOS ADMINISTRATIVOS
LICITACION PÚBLICA SED - SED-LP-DSA-005-2016
INFORME DE EVALUACIÓN
DOCUMENTOS TÉCNICOS
FEBRERO 29 DE 2016&amp;R&amp;G</oddHeader>
        <oddFooter>&amp;C&amp;P de &amp;N
Informe de Evaluación   
Documentos Técnicos</oddFooter>
      </headerFooter>
      <autoFilter ref="A10:DW1214" xr:uid="{00000000-0000-0000-0000-000000000000}"/>
    </customSheetView>
    <customSheetView guid="{2E6E9C88-08B8-4F9F-855B-E155574AADA6}" scale="80" showAutoFilter="1" topLeftCell="A5">
      <pane xSplit="4" ySplit="6" topLeftCell="CK529" activePane="bottomRight" state="frozen"/>
      <selection pane="bottomRight" activeCell="A529" sqref="A529:A541"/>
      <pageMargins left="0" right="0" top="0" bottom="0" header="0" footer="0"/>
      <pageSetup pageOrder="overThenDown" orientation="landscape" r:id="rId4"/>
      <headerFooter>
        <oddHeader>&amp;L&amp;G&amp;CSECRETARIA DE EDUCACIÓN DEL DISTRITO
DIR. DE SERVICIOS ADMINISTRATIVOS
LICITACION PÚBLICA SED - SED-LP-DSA-005-2016
INFORME DE EVALUACIÓN
DOCUMENTOS TÉCNICOS
FEBRERO 29 DE 2016&amp;R&amp;G</oddHeader>
        <oddFooter>&amp;C&amp;P de &amp;N
Informe de Evaluación   
Documentos Técnicos</oddFooter>
      </headerFooter>
      <autoFilter ref="A10:DW1214" xr:uid="{00000000-0000-0000-0000-000000000000}"/>
    </customSheetView>
    <customSheetView guid="{05019090-B387-4185-B9D6-2989E4430EE7}" scale="80" showAutoFilter="1" topLeftCell="A5">
      <pane xSplit="4" ySplit="6" topLeftCell="CK529" activePane="bottomRight" state="frozen"/>
      <selection pane="bottomRight" activeCell="A529" sqref="A529:A541"/>
      <pageMargins left="0" right="0" top="0" bottom="0" header="0" footer="0"/>
      <pageSetup pageOrder="overThenDown" orientation="landscape" r:id="rId5"/>
      <headerFooter>
        <oddHeader>&amp;L&amp;G&amp;CSECRETARIA DE EDUCACIÓN DEL DISTRITO
DIR. DE SERVICIOS ADMINISTRATIVOS
LICITACION PÚBLICA SED - SED-LP-DSA-005-2016
INFORME DE EVALUACIÓN
DOCUMENTOS TÉCNICOS
FEBRERO 29 DE 2016&amp;R&amp;G</oddHeader>
        <oddFooter>&amp;C&amp;P de &amp;N
Informe de Evaluación   
Documentos Técnicos</oddFooter>
      </headerFooter>
      <autoFilter ref="A10:DW1214" xr:uid="{00000000-0000-0000-0000-000000000000}"/>
    </customSheetView>
    <customSheetView guid="{CC132B87-6F95-42DD-82B4-8B8A320375C1}" scale="80" showAutoFilter="1" topLeftCell="A5">
      <pane xSplit="4" ySplit="6" topLeftCell="CK529" activePane="bottomRight" state="frozen"/>
      <selection pane="bottomRight" activeCell="A529" sqref="A529:A541"/>
      <pageMargins left="0" right="0" top="0" bottom="0" header="0" footer="0"/>
      <pageSetup pageOrder="overThenDown" orientation="landscape" r:id="rId6"/>
      <headerFooter>
        <oddHeader>&amp;L&amp;G&amp;CSECRETARIA DE EDUCACIÓN DEL DISTRITO
DIR. DE SERVICIOS ADMINISTRATIVOS
LICITACION PÚBLICA SED - SED-LP-DSA-005-2016
INFORME DE EVALUACIÓN
DOCUMENTOS TÉCNICOS
FEBRERO 29 DE 2016&amp;R&amp;G</oddHeader>
        <oddFooter>&amp;C&amp;P de &amp;N
Informe de Evaluación   
Documentos Técnicos</oddFooter>
      </headerFooter>
      <autoFilter ref="A10:DW1214" xr:uid="{00000000-0000-0000-0000-000000000000}"/>
    </customSheetView>
    <customSheetView guid="{3747B44A-1B0F-476A-97A2-F90ADAC85B61}" scale="80" showAutoFilter="1" topLeftCell="A5">
      <pane xSplit="4" ySplit="6" topLeftCell="CK529" activePane="bottomRight" state="frozen"/>
      <selection pane="bottomRight" activeCell="A529" sqref="A529:A541"/>
      <pageMargins left="0" right="0" top="0" bottom="0" header="0" footer="0"/>
      <pageSetup pageOrder="overThenDown" orientation="landscape" r:id="rId7"/>
      <headerFooter>
        <oddHeader>&amp;L&amp;G&amp;CSECRETARIA DE EDUCACIÓN DEL DISTRITO
DIR. DE SERVICIOS ADMINISTRATIVOS
LICITACION PÚBLICA SED - SED-LP-DSA-005-2016
INFORME DE EVALUACIÓN
DOCUMENTOS TÉCNICOS
FEBRERO 29 DE 2016&amp;R&amp;G</oddHeader>
        <oddFooter>&amp;C&amp;P de &amp;N
Informe de Evaluación   
Documentos Técnicos</oddFooter>
      </headerFooter>
      <autoFilter ref="A10:DW1214" xr:uid="{00000000-0000-0000-0000-000000000000}"/>
    </customSheetView>
    <customSheetView guid="{DBDCABA7-1761-490F-B561-FF40CAB5B60B}" scale="80" topLeftCell="A5">
      <pane xSplit="4" ySplit="6" topLeftCell="CP11" activePane="bottomRight" state="frozen"/>
      <selection pane="bottomRight" activeCell="CP189" sqref="CP189"/>
      <pageMargins left="0" right="0" top="0" bottom="0" header="0" footer="0"/>
      <pageSetup orientation="portrait" r:id="rId8"/>
    </customSheetView>
    <customSheetView guid="{22E058B7-4FD3-40B5-A493-EE97C812424B}" scale="80" topLeftCell="A5">
      <pane xSplit="4" ySplit="6" topLeftCell="AX638" activePane="bottomRight" state="frozen"/>
      <selection pane="bottomRight" activeCell="BD641" sqref="BD641"/>
      <pageMargins left="0" right="0" top="0" bottom="0" header="0" footer="0"/>
      <pageSetup orientation="portrait" r:id="rId9"/>
    </customSheetView>
  </customSheetViews>
  <mergeCells count="783">
    <mergeCell ref="CH89:CH100"/>
    <mergeCell ref="CH102:CH113"/>
    <mergeCell ref="CH232:CH243"/>
    <mergeCell ref="CH50:CH61"/>
    <mergeCell ref="CH63:CH74"/>
    <mergeCell ref="CH76:CH87"/>
    <mergeCell ref="CH245:CH256"/>
    <mergeCell ref="CH258:CH269"/>
    <mergeCell ref="CH115:CH126"/>
    <mergeCell ref="CH128:CH139"/>
    <mergeCell ref="CH141:CH152"/>
    <mergeCell ref="CH154:CH165"/>
    <mergeCell ref="CH167:CH178"/>
    <mergeCell ref="CH180:CH191"/>
    <mergeCell ref="CH193:CH204"/>
    <mergeCell ref="CH206:CH217"/>
    <mergeCell ref="CH219:CH230"/>
    <mergeCell ref="CH271:CH282"/>
    <mergeCell ref="CH284:CH295"/>
    <mergeCell ref="CH297:CH308"/>
    <mergeCell ref="CH310:CH321"/>
    <mergeCell ref="CH479:CH490"/>
    <mergeCell ref="CH362:CH373"/>
    <mergeCell ref="CH375:CH386"/>
    <mergeCell ref="CH388:CH399"/>
    <mergeCell ref="CH401:CH412"/>
    <mergeCell ref="CH414:CH425"/>
    <mergeCell ref="CH427:CH438"/>
    <mergeCell ref="CH440:CH451"/>
    <mergeCell ref="CH531:CH542"/>
    <mergeCell ref="CH544:CH555"/>
    <mergeCell ref="CH557:CH568"/>
    <mergeCell ref="CH570:CH581"/>
    <mergeCell ref="CH323:CH334"/>
    <mergeCell ref="CH336:CH347"/>
    <mergeCell ref="CH349:CH360"/>
    <mergeCell ref="CH453:CH464"/>
    <mergeCell ref="CH466:CH477"/>
    <mergeCell ref="CH492:CH503"/>
    <mergeCell ref="CH505:CH516"/>
    <mergeCell ref="CH518:CH529"/>
    <mergeCell ref="IW570:IW581"/>
    <mergeCell ref="ES570:ES581"/>
    <mergeCell ref="FL570:FL581"/>
    <mergeCell ref="GA570:GA581"/>
    <mergeCell ref="HB570:HB581"/>
    <mergeCell ref="HY570:HY581"/>
    <mergeCell ref="IR141:IR152"/>
    <mergeCell ref="IR154:IR165"/>
    <mergeCell ref="IR167:IR178"/>
    <mergeCell ref="IR180:IR191"/>
    <mergeCell ref="IR193:IR204"/>
    <mergeCell ref="IR206:IR217"/>
    <mergeCell ref="IR219:IR230"/>
    <mergeCell ref="IR232:IR243"/>
    <mergeCell ref="IR245:IR256"/>
    <mergeCell ref="IR258:IR269"/>
    <mergeCell ref="IR271:IR282"/>
    <mergeCell ref="IR284:IR295"/>
    <mergeCell ref="IR297:IR308"/>
    <mergeCell ref="IR310:IR321"/>
    <mergeCell ref="IR323:IR334"/>
    <mergeCell ref="IR336:IR347"/>
    <mergeCell ref="IR349:IR360"/>
    <mergeCell ref="IR362:IR373"/>
    <mergeCell ref="A570:A581"/>
    <mergeCell ref="AH570:AH581"/>
    <mergeCell ref="DG570:DG581"/>
    <mergeCell ref="CJ570:CJ581"/>
    <mergeCell ref="DZ570:DZ581"/>
    <mergeCell ref="BM570:BM581"/>
    <mergeCell ref="IW544:IW555"/>
    <mergeCell ref="A557:A568"/>
    <mergeCell ref="AH557:AH568"/>
    <mergeCell ref="DG557:DG568"/>
    <mergeCell ref="CJ557:CJ568"/>
    <mergeCell ref="DZ557:DZ568"/>
    <mergeCell ref="ES557:ES568"/>
    <mergeCell ref="FL557:FL568"/>
    <mergeCell ref="GA557:GA568"/>
    <mergeCell ref="HB557:HB568"/>
    <mergeCell ref="HY557:HY568"/>
    <mergeCell ref="IW557:IW568"/>
    <mergeCell ref="ES544:ES555"/>
    <mergeCell ref="FL544:FL555"/>
    <mergeCell ref="GA544:GA555"/>
    <mergeCell ref="HB544:HB555"/>
    <mergeCell ref="HY544:HY555"/>
    <mergeCell ref="A544:A555"/>
    <mergeCell ref="AH544:AH555"/>
    <mergeCell ref="DG544:DG555"/>
    <mergeCell ref="CJ544:CJ555"/>
    <mergeCell ref="DZ544:DZ555"/>
    <mergeCell ref="BM544:BM555"/>
    <mergeCell ref="BM557:BM568"/>
    <mergeCell ref="IW518:IW529"/>
    <mergeCell ref="A531:A542"/>
    <mergeCell ref="AH531:AH542"/>
    <mergeCell ref="DG531:DG542"/>
    <mergeCell ref="CJ531:CJ542"/>
    <mergeCell ref="DZ531:DZ542"/>
    <mergeCell ref="ES531:ES542"/>
    <mergeCell ref="FL531:FL542"/>
    <mergeCell ref="GA531:GA542"/>
    <mergeCell ref="HB531:HB542"/>
    <mergeCell ref="HY531:HY542"/>
    <mergeCell ref="IW531:IW542"/>
    <mergeCell ref="ES518:ES529"/>
    <mergeCell ref="FL518:FL529"/>
    <mergeCell ref="GA518:GA529"/>
    <mergeCell ref="HB518:HB529"/>
    <mergeCell ref="HY518:HY529"/>
    <mergeCell ref="A518:A529"/>
    <mergeCell ref="AH518:AH529"/>
    <mergeCell ref="DG518:DG529"/>
    <mergeCell ref="CJ518:CJ529"/>
    <mergeCell ref="DZ518:DZ529"/>
    <mergeCell ref="BM518:BM529"/>
    <mergeCell ref="BM531:BM542"/>
    <mergeCell ref="IW492:IW503"/>
    <mergeCell ref="A505:A516"/>
    <mergeCell ref="AH505:AH516"/>
    <mergeCell ref="DG505:DG516"/>
    <mergeCell ref="CJ505:CJ516"/>
    <mergeCell ref="DZ505:DZ516"/>
    <mergeCell ref="ES505:ES516"/>
    <mergeCell ref="FL505:FL516"/>
    <mergeCell ref="GA505:GA516"/>
    <mergeCell ref="HB505:HB516"/>
    <mergeCell ref="HY505:HY516"/>
    <mergeCell ref="IW505:IW516"/>
    <mergeCell ref="ES492:ES503"/>
    <mergeCell ref="FL492:FL503"/>
    <mergeCell ref="GA492:GA503"/>
    <mergeCell ref="HB492:HB503"/>
    <mergeCell ref="HY492:HY503"/>
    <mergeCell ref="A492:A503"/>
    <mergeCell ref="AH492:AH503"/>
    <mergeCell ref="DG492:DG503"/>
    <mergeCell ref="CJ492:CJ503"/>
    <mergeCell ref="DZ492:DZ503"/>
    <mergeCell ref="BM492:BM503"/>
    <mergeCell ref="BM505:BM516"/>
    <mergeCell ref="IW466:IW477"/>
    <mergeCell ref="A479:A490"/>
    <mergeCell ref="AH479:AH490"/>
    <mergeCell ref="DG479:DG490"/>
    <mergeCell ref="CJ479:CJ490"/>
    <mergeCell ref="DZ479:DZ490"/>
    <mergeCell ref="ES479:ES490"/>
    <mergeCell ref="FL479:FL490"/>
    <mergeCell ref="GA479:GA490"/>
    <mergeCell ref="HB479:HB490"/>
    <mergeCell ref="HY479:HY490"/>
    <mergeCell ref="IW479:IW490"/>
    <mergeCell ref="ES466:ES477"/>
    <mergeCell ref="FL466:FL477"/>
    <mergeCell ref="GA466:GA477"/>
    <mergeCell ref="HB466:HB477"/>
    <mergeCell ref="HY466:HY477"/>
    <mergeCell ref="A466:A477"/>
    <mergeCell ref="AH466:AH477"/>
    <mergeCell ref="DG466:DG477"/>
    <mergeCell ref="CJ466:CJ477"/>
    <mergeCell ref="DZ466:DZ477"/>
    <mergeCell ref="BM466:BM477"/>
    <mergeCell ref="BM479:BM490"/>
    <mergeCell ref="IW440:IW451"/>
    <mergeCell ref="A453:A464"/>
    <mergeCell ref="AH453:AH464"/>
    <mergeCell ref="DG453:DG464"/>
    <mergeCell ref="CJ453:CJ464"/>
    <mergeCell ref="DZ453:DZ464"/>
    <mergeCell ref="ES453:ES464"/>
    <mergeCell ref="FL453:FL464"/>
    <mergeCell ref="GA453:GA464"/>
    <mergeCell ref="HB453:HB464"/>
    <mergeCell ref="HY453:HY464"/>
    <mergeCell ref="IW453:IW464"/>
    <mergeCell ref="ES440:ES451"/>
    <mergeCell ref="FL440:FL451"/>
    <mergeCell ref="GA440:GA451"/>
    <mergeCell ref="HB440:HB451"/>
    <mergeCell ref="HY440:HY451"/>
    <mergeCell ref="A440:A451"/>
    <mergeCell ref="AH440:AH451"/>
    <mergeCell ref="DG440:DG451"/>
    <mergeCell ref="CJ440:CJ451"/>
    <mergeCell ref="DZ440:DZ451"/>
    <mergeCell ref="BM440:BM451"/>
    <mergeCell ref="BM453:BM464"/>
    <mergeCell ref="IW414:IW425"/>
    <mergeCell ref="A427:A438"/>
    <mergeCell ref="AH427:AH438"/>
    <mergeCell ref="DG427:DG438"/>
    <mergeCell ref="CJ427:CJ438"/>
    <mergeCell ref="DZ427:DZ438"/>
    <mergeCell ref="ES427:ES438"/>
    <mergeCell ref="FL427:FL438"/>
    <mergeCell ref="GA427:GA438"/>
    <mergeCell ref="HB427:HB438"/>
    <mergeCell ref="HY427:HY438"/>
    <mergeCell ref="IW427:IW438"/>
    <mergeCell ref="ES414:ES425"/>
    <mergeCell ref="FL414:FL425"/>
    <mergeCell ref="GA414:GA425"/>
    <mergeCell ref="HB414:HB425"/>
    <mergeCell ref="HY414:HY425"/>
    <mergeCell ref="A414:A425"/>
    <mergeCell ref="AH414:AH425"/>
    <mergeCell ref="DG414:DG425"/>
    <mergeCell ref="CJ414:CJ425"/>
    <mergeCell ref="DZ414:DZ425"/>
    <mergeCell ref="BM414:BM425"/>
    <mergeCell ref="BM427:BM438"/>
    <mergeCell ref="IW388:IW399"/>
    <mergeCell ref="A401:A412"/>
    <mergeCell ref="AH401:AH412"/>
    <mergeCell ref="DG401:DG412"/>
    <mergeCell ref="CJ401:CJ412"/>
    <mergeCell ref="DZ401:DZ412"/>
    <mergeCell ref="ES401:ES412"/>
    <mergeCell ref="FL401:FL412"/>
    <mergeCell ref="GA401:GA412"/>
    <mergeCell ref="HB401:HB412"/>
    <mergeCell ref="HY401:HY412"/>
    <mergeCell ref="IW401:IW412"/>
    <mergeCell ref="ES388:ES399"/>
    <mergeCell ref="FL388:FL399"/>
    <mergeCell ref="GA388:GA399"/>
    <mergeCell ref="HB388:HB399"/>
    <mergeCell ref="HY388:HY399"/>
    <mergeCell ref="A388:A399"/>
    <mergeCell ref="AH388:AH399"/>
    <mergeCell ref="DG388:DG399"/>
    <mergeCell ref="CJ388:CJ399"/>
    <mergeCell ref="DZ388:DZ399"/>
    <mergeCell ref="BM388:BM399"/>
    <mergeCell ref="BM401:BM412"/>
    <mergeCell ref="IW362:IW373"/>
    <mergeCell ref="A375:A386"/>
    <mergeCell ref="AH375:AH386"/>
    <mergeCell ref="DG375:DG386"/>
    <mergeCell ref="CJ375:CJ386"/>
    <mergeCell ref="DZ375:DZ386"/>
    <mergeCell ref="ES375:ES386"/>
    <mergeCell ref="FL375:FL386"/>
    <mergeCell ref="GA375:GA386"/>
    <mergeCell ref="HB375:HB386"/>
    <mergeCell ref="HY375:HY386"/>
    <mergeCell ref="IW375:IW386"/>
    <mergeCell ref="ES362:ES373"/>
    <mergeCell ref="FL362:FL373"/>
    <mergeCell ref="GA362:GA373"/>
    <mergeCell ref="HB362:HB373"/>
    <mergeCell ref="HY362:HY373"/>
    <mergeCell ref="A362:A373"/>
    <mergeCell ref="AH362:AH373"/>
    <mergeCell ref="DG362:DG373"/>
    <mergeCell ref="CJ362:CJ373"/>
    <mergeCell ref="DZ362:DZ373"/>
    <mergeCell ref="BM362:BM373"/>
    <mergeCell ref="BM375:BM386"/>
    <mergeCell ref="IW336:IW347"/>
    <mergeCell ref="A349:A360"/>
    <mergeCell ref="AH349:AH360"/>
    <mergeCell ref="DG349:DG360"/>
    <mergeCell ref="CJ349:CJ360"/>
    <mergeCell ref="DZ349:DZ360"/>
    <mergeCell ref="ES349:ES360"/>
    <mergeCell ref="FL349:FL360"/>
    <mergeCell ref="GA349:GA360"/>
    <mergeCell ref="HB349:HB360"/>
    <mergeCell ref="HY349:HY360"/>
    <mergeCell ref="IW349:IW360"/>
    <mergeCell ref="ES336:ES347"/>
    <mergeCell ref="FL336:FL347"/>
    <mergeCell ref="GA336:GA347"/>
    <mergeCell ref="HB336:HB347"/>
    <mergeCell ref="HY336:HY347"/>
    <mergeCell ref="A336:A347"/>
    <mergeCell ref="AH336:AH347"/>
    <mergeCell ref="DG336:DG347"/>
    <mergeCell ref="CJ336:CJ347"/>
    <mergeCell ref="DZ336:DZ347"/>
    <mergeCell ref="BM336:BM347"/>
    <mergeCell ref="BM349:BM360"/>
    <mergeCell ref="IW310:IW321"/>
    <mergeCell ref="A323:A334"/>
    <mergeCell ref="AH323:AH334"/>
    <mergeCell ref="DG323:DG334"/>
    <mergeCell ref="CJ323:CJ334"/>
    <mergeCell ref="DZ323:DZ334"/>
    <mergeCell ref="ES323:ES334"/>
    <mergeCell ref="FL323:FL334"/>
    <mergeCell ref="GA323:GA334"/>
    <mergeCell ref="HB323:HB334"/>
    <mergeCell ref="HY323:HY334"/>
    <mergeCell ref="IW323:IW334"/>
    <mergeCell ref="ES310:ES321"/>
    <mergeCell ref="FL310:FL321"/>
    <mergeCell ref="GA310:GA321"/>
    <mergeCell ref="HB310:HB321"/>
    <mergeCell ref="HY310:HY321"/>
    <mergeCell ref="A310:A321"/>
    <mergeCell ref="AH310:AH321"/>
    <mergeCell ref="DG310:DG321"/>
    <mergeCell ref="CJ310:CJ321"/>
    <mergeCell ref="DZ310:DZ321"/>
    <mergeCell ref="BM310:BM321"/>
    <mergeCell ref="BM323:BM334"/>
    <mergeCell ref="IW284:IW295"/>
    <mergeCell ref="A297:A308"/>
    <mergeCell ref="AH297:AH308"/>
    <mergeCell ref="DG297:DG308"/>
    <mergeCell ref="CJ297:CJ308"/>
    <mergeCell ref="DZ297:DZ308"/>
    <mergeCell ref="ES297:ES308"/>
    <mergeCell ref="FL297:FL308"/>
    <mergeCell ref="GA297:GA308"/>
    <mergeCell ref="HB297:HB308"/>
    <mergeCell ref="HY297:HY308"/>
    <mergeCell ref="IW297:IW308"/>
    <mergeCell ref="ES284:ES295"/>
    <mergeCell ref="FL284:FL295"/>
    <mergeCell ref="GA284:GA295"/>
    <mergeCell ref="HB284:HB295"/>
    <mergeCell ref="HY284:HY295"/>
    <mergeCell ref="A284:A295"/>
    <mergeCell ref="AH284:AH295"/>
    <mergeCell ref="DG284:DG295"/>
    <mergeCell ref="CJ284:CJ295"/>
    <mergeCell ref="DZ284:DZ295"/>
    <mergeCell ref="BM284:BM295"/>
    <mergeCell ref="BM297:BM308"/>
    <mergeCell ref="IW258:IW269"/>
    <mergeCell ref="A271:A282"/>
    <mergeCell ref="AH271:AH282"/>
    <mergeCell ref="DG271:DG282"/>
    <mergeCell ref="CJ271:CJ282"/>
    <mergeCell ref="DZ271:DZ282"/>
    <mergeCell ref="ES271:ES282"/>
    <mergeCell ref="FL271:FL282"/>
    <mergeCell ref="GA271:GA282"/>
    <mergeCell ref="HB271:HB282"/>
    <mergeCell ref="HY271:HY282"/>
    <mergeCell ref="IW271:IW282"/>
    <mergeCell ref="ES258:ES269"/>
    <mergeCell ref="FL258:FL269"/>
    <mergeCell ref="GA258:GA269"/>
    <mergeCell ref="HB258:HB269"/>
    <mergeCell ref="HY258:HY269"/>
    <mergeCell ref="A258:A269"/>
    <mergeCell ref="AH258:AH269"/>
    <mergeCell ref="DG258:DG269"/>
    <mergeCell ref="CJ258:CJ269"/>
    <mergeCell ref="DZ258:DZ269"/>
    <mergeCell ref="BM258:BM269"/>
    <mergeCell ref="BM271:BM282"/>
    <mergeCell ref="IW232:IW243"/>
    <mergeCell ref="A245:A256"/>
    <mergeCell ref="AH245:AH256"/>
    <mergeCell ref="DG245:DG256"/>
    <mergeCell ref="CJ245:CJ256"/>
    <mergeCell ref="DZ245:DZ256"/>
    <mergeCell ref="ES245:ES256"/>
    <mergeCell ref="FL245:FL256"/>
    <mergeCell ref="GA245:GA256"/>
    <mergeCell ref="HB245:HB256"/>
    <mergeCell ref="HY245:HY256"/>
    <mergeCell ref="IW245:IW256"/>
    <mergeCell ref="ES232:ES243"/>
    <mergeCell ref="FL232:FL243"/>
    <mergeCell ref="GA232:GA243"/>
    <mergeCell ref="HB232:HB243"/>
    <mergeCell ref="HY232:HY243"/>
    <mergeCell ref="A232:A243"/>
    <mergeCell ref="AH232:AH243"/>
    <mergeCell ref="DG232:DG243"/>
    <mergeCell ref="CJ232:CJ243"/>
    <mergeCell ref="DZ232:DZ243"/>
    <mergeCell ref="BM232:BM243"/>
    <mergeCell ref="BM245:BM256"/>
    <mergeCell ref="IW206:IW217"/>
    <mergeCell ref="A219:A230"/>
    <mergeCell ref="AH219:AH230"/>
    <mergeCell ref="DG219:DG230"/>
    <mergeCell ref="CJ219:CJ230"/>
    <mergeCell ref="DZ219:DZ230"/>
    <mergeCell ref="ES219:ES230"/>
    <mergeCell ref="FL219:FL230"/>
    <mergeCell ref="GA219:GA230"/>
    <mergeCell ref="HB219:HB230"/>
    <mergeCell ref="HY219:HY230"/>
    <mergeCell ref="IW219:IW230"/>
    <mergeCell ref="ES206:ES217"/>
    <mergeCell ref="FL206:FL217"/>
    <mergeCell ref="GA206:GA217"/>
    <mergeCell ref="HB206:HB217"/>
    <mergeCell ref="HY206:HY217"/>
    <mergeCell ref="A206:A217"/>
    <mergeCell ref="AH206:AH217"/>
    <mergeCell ref="DG206:DG217"/>
    <mergeCell ref="CJ206:CJ217"/>
    <mergeCell ref="DZ206:DZ217"/>
    <mergeCell ref="BM206:BM217"/>
    <mergeCell ref="BM219:BM230"/>
    <mergeCell ref="IW180:IW191"/>
    <mergeCell ref="A193:A204"/>
    <mergeCell ref="AH193:AH204"/>
    <mergeCell ref="DG193:DG204"/>
    <mergeCell ref="CJ193:CJ204"/>
    <mergeCell ref="DZ193:DZ204"/>
    <mergeCell ref="ES193:ES204"/>
    <mergeCell ref="FL193:FL204"/>
    <mergeCell ref="GA193:GA204"/>
    <mergeCell ref="HB193:HB204"/>
    <mergeCell ref="HY193:HY204"/>
    <mergeCell ref="IW193:IW204"/>
    <mergeCell ref="ES180:ES191"/>
    <mergeCell ref="FL180:FL191"/>
    <mergeCell ref="GA180:GA191"/>
    <mergeCell ref="HB180:HB191"/>
    <mergeCell ref="HY180:HY191"/>
    <mergeCell ref="A180:A191"/>
    <mergeCell ref="AH180:AH191"/>
    <mergeCell ref="DG180:DG191"/>
    <mergeCell ref="CJ180:CJ191"/>
    <mergeCell ref="DZ180:DZ191"/>
    <mergeCell ref="BM180:BM191"/>
    <mergeCell ref="BM193:BM204"/>
    <mergeCell ref="IW154:IW165"/>
    <mergeCell ref="A167:A178"/>
    <mergeCell ref="AH167:AH178"/>
    <mergeCell ref="DG167:DG178"/>
    <mergeCell ref="CJ167:CJ178"/>
    <mergeCell ref="DZ167:DZ178"/>
    <mergeCell ref="ES167:ES178"/>
    <mergeCell ref="FL167:FL178"/>
    <mergeCell ref="GA167:GA178"/>
    <mergeCell ref="HB167:HB178"/>
    <mergeCell ref="HY167:HY178"/>
    <mergeCell ref="IW167:IW178"/>
    <mergeCell ref="ES154:ES165"/>
    <mergeCell ref="FL154:FL165"/>
    <mergeCell ref="GA154:GA165"/>
    <mergeCell ref="HB154:HB165"/>
    <mergeCell ref="HY154:HY165"/>
    <mergeCell ref="A154:A165"/>
    <mergeCell ref="AH154:AH165"/>
    <mergeCell ref="DG154:DG165"/>
    <mergeCell ref="CJ154:CJ165"/>
    <mergeCell ref="DZ154:DZ165"/>
    <mergeCell ref="BM154:BM165"/>
    <mergeCell ref="BM167:BM178"/>
    <mergeCell ref="IW128:IW139"/>
    <mergeCell ref="A141:A152"/>
    <mergeCell ref="AH141:AH152"/>
    <mergeCell ref="DG141:DG152"/>
    <mergeCell ref="CJ141:CJ152"/>
    <mergeCell ref="DZ141:DZ152"/>
    <mergeCell ref="ES141:ES152"/>
    <mergeCell ref="FL141:FL152"/>
    <mergeCell ref="GA141:GA152"/>
    <mergeCell ref="HB141:HB152"/>
    <mergeCell ref="HY141:HY152"/>
    <mergeCell ref="IW141:IW152"/>
    <mergeCell ref="ES128:ES139"/>
    <mergeCell ref="FL128:FL139"/>
    <mergeCell ref="GA128:GA139"/>
    <mergeCell ref="HB128:HB139"/>
    <mergeCell ref="HY128:HY139"/>
    <mergeCell ref="A128:A139"/>
    <mergeCell ref="AH128:AH139"/>
    <mergeCell ref="DG128:DG139"/>
    <mergeCell ref="CJ128:CJ139"/>
    <mergeCell ref="DZ128:DZ139"/>
    <mergeCell ref="BM128:BM139"/>
    <mergeCell ref="BM141:BM152"/>
    <mergeCell ref="IW102:IW113"/>
    <mergeCell ref="A115:A126"/>
    <mergeCell ref="AH115:AH126"/>
    <mergeCell ref="DG115:DG126"/>
    <mergeCell ref="CJ115:CJ126"/>
    <mergeCell ref="DZ115:DZ126"/>
    <mergeCell ref="ES115:ES126"/>
    <mergeCell ref="FL115:FL126"/>
    <mergeCell ref="GA115:GA126"/>
    <mergeCell ref="HB115:HB126"/>
    <mergeCell ref="HY115:HY126"/>
    <mergeCell ref="IW115:IW126"/>
    <mergeCell ref="ES102:ES113"/>
    <mergeCell ref="FL102:FL113"/>
    <mergeCell ref="GA102:GA113"/>
    <mergeCell ref="HB102:HB113"/>
    <mergeCell ref="HY102:HY113"/>
    <mergeCell ref="A102:A113"/>
    <mergeCell ref="AH102:AH113"/>
    <mergeCell ref="DG102:DG113"/>
    <mergeCell ref="CJ102:CJ113"/>
    <mergeCell ref="DZ102:DZ113"/>
    <mergeCell ref="BM102:BM113"/>
    <mergeCell ref="BM115:BM126"/>
    <mergeCell ref="IW76:IW87"/>
    <mergeCell ref="A89:A100"/>
    <mergeCell ref="AH89:AH100"/>
    <mergeCell ref="DG89:DG100"/>
    <mergeCell ref="CJ89:CJ100"/>
    <mergeCell ref="DZ89:DZ100"/>
    <mergeCell ref="ES89:ES100"/>
    <mergeCell ref="FL89:FL100"/>
    <mergeCell ref="GA89:GA100"/>
    <mergeCell ref="HB89:HB100"/>
    <mergeCell ref="HY89:HY100"/>
    <mergeCell ref="IW89:IW100"/>
    <mergeCell ref="ES76:ES87"/>
    <mergeCell ref="FL76:FL87"/>
    <mergeCell ref="GA76:GA87"/>
    <mergeCell ref="HB76:HB87"/>
    <mergeCell ref="HY76:HY87"/>
    <mergeCell ref="A76:A87"/>
    <mergeCell ref="AH76:AH87"/>
    <mergeCell ref="DG76:DG87"/>
    <mergeCell ref="CJ76:CJ87"/>
    <mergeCell ref="DZ76:DZ87"/>
    <mergeCell ref="BM76:BM87"/>
    <mergeCell ref="BM89:BM100"/>
    <mergeCell ref="IW50:IW61"/>
    <mergeCell ref="A63:A74"/>
    <mergeCell ref="AH63:AH74"/>
    <mergeCell ref="DG63:DG74"/>
    <mergeCell ref="CJ63:CJ74"/>
    <mergeCell ref="DZ63:DZ74"/>
    <mergeCell ref="ES63:ES74"/>
    <mergeCell ref="FL63:FL74"/>
    <mergeCell ref="GA63:GA74"/>
    <mergeCell ref="HB63:HB74"/>
    <mergeCell ref="HY63:HY74"/>
    <mergeCell ref="IW63:IW74"/>
    <mergeCell ref="ES50:ES61"/>
    <mergeCell ref="FL50:FL61"/>
    <mergeCell ref="GA50:GA61"/>
    <mergeCell ref="HB50:HB61"/>
    <mergeCell ref="HY50:HY61"/>
    <mergeCell ref="A50:A61"/>
    <mergeCell ref="AH50:AH61"/>
    <mergeCell ref="DG50:DG61"/>
    <mergeCell ref="CJ50:CJ61"/>
    <mergeCell ref="DZ50:DZ61"/>
    <mergeCell ref="BM50:BM61"/>
    <mergeCell ref="BM63:BM74"/>
    <mergeCell ref="IW24:IW35"/>
    <mergeCell ref="A37:A48"/>
    <mergeCell ref="AH37:AH48"/>
    <mergeCell ref="DG37:DG48"/>
    <mergeCell ref="CJ37:CJ48"/>
    <mergeCell ref="DZ37:DZ48"/>
    <mergeCell ref="ES37:ES48"/>
    <mergeCell ref="FL37:FL48"/>
    <mergeCell ref="GA37:GA48"/>
    <mergeCell ref="HB37:HB48"/>
    <mergeCell ref="HY37:HY48"/>
    <mergeCell ref="IW37:IW48"/>
    <mergeCell ref="ES24:ES35"/>
    <mergeCell ref="FL24:FL35"/>
    <mergeCell ref="GA24:GA35"/>
    <mergeCell ref="HB24:HB35"/>
    <mergeCell ref="HY24:HY35"/>
    <mergeCell ref="A24:A35"/>
    <mergeCell ref="AH24:AH35"/>
    <mergeCell ref="DG24:DG35"/>
    <mergeCell ref="CJ24:CJ35"/>
    <mergeCell ref="DZ24:DZ35"/>
    <mergeCell ref="BM24:BM35"/>
    <mergeCell ref="BM37:BM48"/>
    <mergeCell ref="A11:A22"/>
    <mergeCell ref="A9:C9"/>
    <mergeCell ref="GC9:HB9"/>
    <mergeCell ref="DZ11:DZ22"/>
    <mergeCell ref="DI9:DZ9"/>
    <mergeCell ref="CJ11:CJ22"/>
    <mergeCell ref="CH11:CH22"/>
    <mergeCell ref="CH24:CH35"/>
    <mergeCell ref="CH37:CH48"/>
    <mergeCell ref="AJ9:BM9"/>
    <mergeCell ref="IT9:IW9"/>
    <mergeCell ref="IW11:IW22"/>
    <mergeCell ref="HD9:HY9"/>
    <mergeCell ref="AH11:AH22"/>
    <mergeCell ref="DG11:DG22"/>
    <mergeCell ref="ES11:ES22"/>
    <mergeCell ref="FL11:FL22"/>
    <mergeCell ref="GA11:GA22"/>
    <mergeCell ref="HB11:HB22"/>
    <mergeCell ref="HY11:HY22"/>
    <mergeCell ref="CL9:DG9"/>
    <mergeCell ref="EB9:ES9"/>
    <mergeCell ref="EU9:FL9"/>
    <mergeCell ref="FN9:GA9"/>
    <mergeCell ref="BN9:CJ9"/>
    <mergeCell ref="E9:AH9"/>
    <mergeCell ref="BM11:BM22"/>
    <mergeCell ref="IA9:IR9"/>
    <mergeCell ref="IR11:IR22"/>
    <mergeCell ref="IR24:IR35"/>
    <mergeCell ref="IR37:IR48"/>
    <mergeCell ref="IR50:IR61"/>
    <mergeCell ref="IR63:IR74"/>
    <mergeCell ref="IR76:IR87"/>
    <mergeCell ref="IR89:IR100"/>
    <mergeCell ref="IR102:IR113"/>
    <mergeCell ref="IR115:IR126"/>
    <mergeCell ref="IR128:IR139"/>
    <mergeCell ref="IR375:IR386"/>
    <mergeCell ref="IR388:IR399"/>
    <mergeCell ref="IR401:IR412"/>
    <mergeCell ref="IR414:IR425"/>
    <mergeCell ref="IR427:IR438"/>
    <mergeCell ref="IR440:IR451"/>
    <mergeCell ref="IR570:IR581"/>
    <mergeCell ref="IR453:IR464"/>
    <mergeCell ref="IR466:IR477"/>
    <mergeCell ref="IR479:IR490"/>
    <mergeCell ref="IR492:IR503"/>
    <mergeCell ref="IR505:IR516"/>
    <mergeCell ref="IR518:IR529"/>
    <mergeCell ref="IR531:IR542"/>
    <mergeCell ref="IR544:IR555"/>
    <mergeCell ref="IR557:IR568"/>
    <mergeCell ref="GA583:GA594"/>
    <mergeCell ref="HB583:HB594"/>
    <mergeCell ref="HY583:HY594"/>
    <mergeCell ref="IR583:IR594"/>
    <mergeCell ref="IW583:IW594"/>
    <mergeCell ref="A583:A594"/>
    <mergeCell ref="AH583:AH594"/>
    <mergeCell ref="BM583:BM594"/>
    <mergeCell ref="CH583:CH594"/>
    <mergeCell ref="CJ583:CJ594"/>
    <mergeCell ref="DG583:DG594"/>
    <mergeCell ref="DZ583:DZ594"/>
    <mergeCell ref="ES583:ES594"/>
    <mergeCell ref="FL583:FL594"/>
    <mergeCell ref="GA596:GA607"/>
    <mergeCell ref="HB596:HB607"/>
    <mergeCell ref="HY596:HY607"/>
    <mergeCell ref="IR596:IR607"/>
    <mergeCell ref="IW596:IW607"/>
    <mergeCell ref="A596:A607"/>
    <mergeCell ref="AH596:AH607"/>
    <mergeCell ref="BM596:BM607"/>
    <mergeCell ref="CH596:CH607"/>
    <mergeCell ref="CJ596:CJ607"/>
    <mergeCell ref="DG596:DG607"/>
    <mergeCell ref="DZ596:DZ607"/>
    <mergeCell ref="ES596:ES607"/>
    <mergeCell ref="FL596:FL607"/>
    <mergeCell ref="GA609:GA620"/>
    <mergeCell ref="HB609:HB620"/>
    <mergeCell ref="HY609:HY620"/>
    <mergeCell ref="IR609:IR620"/>
    <mergeCell ref="IW609:IW620"/>
    <mergeCell ref="A609:A620"/>
    <mergeCell ref="AH609:AH620"/>
    <mergeCell ref="BM609:BM620"/>
    <mergeCell ref="CH609:CH620"/>
    <mergeCell ref="CJ609:CJ620"/>
    <mergeCell ref="DG609:DG620"/>
    <mergeCell ref="DZ609:DZ620"/>
    <mergeCell ref="ES609:ES620"/>
    <mergeCell ref="FL609:FL620"/>
    <mergeCell ref="GA622:GA633"/>
    <mergeCell ref="HB622:HB633"/>
    <mergeCell ref="HY622:HY633"/>
    <mergeCell ref="IR622:IR633"/>
    <mergeCell ref="IW622:IW633"/>
    <mergeCell ref="A622:A633"/>
    <mergeCell ref="AH622:AH633"/>
    <mergeCell ref="BM622:BM633"/>
    <mergeCell ref="CH622:CH633"/>
    <mergeCell ref="CJ622:CJ633"/>
    <mergeCell ref="DG622:DG633"/>
    <mergeCell ref="DZ622:DZ633"/>
    <mergeCell ref="ES622:ES633"/>
    <mergeCell ref="FL622:FL633"/>
    <mergeCell ref="GA635:GA646"/>
    <mergeCell ref="HB635:HB646"/>
    <mergeCell ref="HY635:HY646"/>
    <mergeCell ref="IR635:IR646"/>
    <mergeCell ref="IW635:IW646"/>
    <mergeCell ref="A635:A646"/>
    <mergeCell ref="AH635:AH646"/>
    <mergeCell ref="BM635:BM646"/>
    <mergeCell ref="CH635:CH646"/>
    <mergeCell ref="CJ635:CJ646"/>
    <mergeCell ref="DG635:DG646"/>
    <mergeCell ref="DZ635:DZ646"/>
    <mergeCell ref="ES635:ES646"/>
    <mergeCell ref="FL635:FL646"/>
    <mergeCell ref="GA648:GA659"/>
    <mergeCell ref="HB648:HB659"/>
    <mergeCell ref="HY648:HY659"/>
    <mergeCell ref="IR648:IR659"/>
    <mergeCell ref="IW648:IW659"/>
    <mergeCell ref="A648:A659"/>
    <mergeCell ref="AH648:AH659"/>
    <mergeCell ref="BM648:BM659"/>
    <mergeCell ref="CH648:CH659"/>
    <mergeCell ref="CJ648:CJ659"/>
    <mergeCell ref="DG648:DG659"/>
    <mergeCell ref="DZ648:DZ659"/>
    <mergeCell ref="ES648:ES659"/>
    <mergeCell ref="FL648:FL659"/>
    <mergeCell ref="GA661:GA672"/>
    <mergeCell ref="HB661:HB672"/>
    <mergeCell ref="HY661:HY672"/>
    <mergeCell ref="IR661:IR672"/>
    <mergeCell ref="IW661:IW672"/>
    <mergeCell ref="A661:A672"/>
    <mergeCell ref="AH661:AH672"/>
    <mergeCell ref="BM661:BM672"/>
    <mergeCell ref="CH661:CH672"/>
    <mergeCell ref="CJ661:CJ672"/>
    <mergeCell ref="DG661:DG672"/>
    <mergeCell ref="DZ661:DZ672"/>
    <mergeCell ref="ES661:ES672"/>
    <mergeCell ref="FL661:FL672"/>
    <mergeCell ref="GA674:GA685"/>
    <mergeCell ref="HB674:HB685"/>
    <mergeCell ref="HY674:HY685"/>
    <mergeCell ref="IR674:IR685"/>
    <mergeCell ref="IW674:IW685"/>
    <mergeCell ref="A674:A685"/>
    <mergeCell ref="AH674:AH685"/>
    <mergeCell ref="BM674:BM685"/>
    <mergeCell ref="CH674:CH685"/>
    <mergeCell ref="CJ674:CJ685"/>
    <mergeCell ref="DG674:DG685"/>
    <mergeCell ref="DZ674:DZ685"/>
    <mergeCell ref="ES674:ES685"/>
    <mergeCell ref="FL674:FL685"/>
    <mergeCell ref="A687:A698"/>
    <mergeCell ref="AH687:AH698"/>
    <mergeCell ref="BM687:BM698"/>
    <mergeCell ref="CH687:CH698"/>
    <mergeCell ref="CJ687:CJ698"/>
    <mergeCell ref="DG687:DG698"/>
    <mergeCell ref="DZ687:DZ698"/>
    <mergeCell ref="ES687:ES698"/>
    <mergeCell ref="FL687:FL698"/>
    <mergeCell ref="GA687:GA698"/>
    <mergeCell ref="HB687:HB698"/>
    <mergeCell ref="HY687:HY698"/>
    <mergeCell ref="IR687:IR698"/>
    <mergeCell ref="IW687:IW698"/>
    <mergeCell ref="GA700:GA711"/>
    <mergeCell ref="HB700:HB711"/>
    <mergeCell ref="HY700:HY711"/>
    <mergeCell ref="IR700:IR711"/>
    <mergeCell ref="IW700:IW711"/>
    <mergeCell ref="GA713:GA724"/>
    <mergeCell ref="HB713:HB724"/>
    <mergeCell ref="HY713:HY724"/>
    <mergeCell ref="IR713:IR724"/>
    <mergeCell ref="IW713:IW724"/>
    <mergeCell ref="A700:A711"/>
    <mergeCell ref="AH700:AH711"/>
    <mergeCell ref="BM700:BM711"/>
    <mergeCell ref="CH700:CH711"/>
    <mergeCell ref="CJ700:CJ711"/>
    <mergeCell ref="A713:A724"/>
    <mergeCell ref="AH713:AH724"/>
    <mergeCell ref="BM713:BM724"/>
    <mergeCell ref="CH713:CH724"/>
    <mergeCell ref="CJ713:CJ724"/>
    <mergeCell ref="DG713:DG724"/>
    <mergeCell ref="DZ713:DZ724"/>
    <mergeCell ref="ES713:ES724"/>
    <mergeCell ref="FL713:FL724"/>
    <mergeCell ref="DG700:DG711"/>
    <mergeCell ref="DZ700:DZ711"/>
    <mergeCell ref="ES700:ES711"/>
    <mergeCell ref="FL700:FL711"/>
  </mergeCells>
  <conditionalFormatting sqref="DK11 BP11 DK24 DK37 DK50 DK63 DK76 DK89 DK102 DK128 DK141 DK154 DK167 DK193 DK206 DK219 DK232 DK245 DK258 DK271 DK284 DK297 DK310 DK323 DK336 DK362 DK388 DK401 DK414 DK427 DK440 DK453 DK466 DK479 DK492 DK505 DK518 DK531 DK544 DK557 DK570 BP24 BP37 BP50 BP63 BP76 BP102 BP115 BP128 BP141 BP154 BP167 BP180 BP193 BP206 BP219 BP232 BP245 BP258 BP271 BP284 BP297 BP310 BP323 BP336 BP349 BP362 BP388 BP401 BP414 BP427 BP440 BP453 BP466 BP479 BP492 BP505 BP518 BP531 BP544 BP557 BP570 CY24:CY35 CY37:CY48 CY50:CY61 CY63:CY74 CY89:CY100 CY102:CY113 CY115:CY126 CY128:CY139 CY141:CY152 CY154:CY165 CY167:CY178 CY180:CY191 CY193:CY204 CY206:CY217 CY219:CY230 CY232:CY243 CY245:CY256 CY258:CY269 CY271:CY282 CY284:CY295 CY297:CY308 CY310:CY321 CY323:CY334 CY349:CY360 CY362:CY373 CY375:CY386 CY388:CY399 CY401:CY412 CY414:CY425 CY427:CY438 CY440:CY451 CY453:CY464 CY466:CY477 CY479:CY490 CY492:CY503 CY505:CY516 CY518:CY529 CY531:CY542 CY544:CY555 CY557:CY568 CY570:CY581 ED24:ED35 ED37:ED48 ED50:ED61 ED63:ED74 ED76:ED87 ED89:ED100 ED102:ED113 ED115:ED126 ED128:ED139 ED141:ED152 ED154:ED165 ED167:ED178 ED180:ED191 ED193:ED204 ED206:ED217 ED219:ED230 ED232:ED243 ED245:ED256 ED258:ED269 ED271:ED282 ED284:ED295 ED297:ED308 ED310:ED321 ED323:ED334 ED336:ED347 ED349:ED360 ED362:ED373 ED375:ED386 ED388:ED399 ED401:ED412 ED414:ED425 ED427:ED438 ED440:ED451 ED453:ED464 ED466:ED477 ED479:ED490 ED492:ED503 ED505:ED516 ED518:ED529 ED531:ED542 ED544:ED555 ED557:ED568 ED570:ED581 EL24:EL35 EL37:EL48 EL50:EL61 EL63:EL74 EL76:EL87 EL89:EL100 EL102:EL113 EL115:EL126 EL128:EL139 EL141:EL152 EL154:EL165 EL167:EL178 EL180:EL191 EL193:EL204 EL206:EL217 EL219:EL230 EL232:EL243 EL245:EL256 EL258:EL269 EL271:EL282 EL284:EL295 EL297:EL308 EL310:EL321 EL323:EL334 EL336:EL347 EL349:EL360 EL362:EL373 EL375:EL386 EL388:EL399 EL401:EL412 EL414:EL425 EL427:EL438 EL440:EL451 EL453:EL464 EL466:EL477 EL479:EL490 EL492:EL503 EL505:EL516 EL518:EL529 EL531:EL542 EL544:EL555 EL557:EL568 EL570:EL581 EW24:EW35 EW37:EW48 EW50:EW61 EW63:EW74 EW76:EW87 EW89:EW100 EW102:EW113 EW115:EW126 EW128:EW139 EW141:EW152 EW154:EW165 EW167:EW178 EW180:EW191 EW193:EW204 EW206:EW217 EW219:EW230 EW232:EW243 EW245:EW256 EW258:EW269 EW271:EW282 EW284:EW295 EW297:EW308 EW310:EW321 EW323:EW334 EW336:EW347 EW349:EW360 EW362:EW373 EW375:EW386 EW388:EW399 EW401:EW412 EW414:EW425 EW427:EW438 EW440:EW451 EW453:EW464 EW466:EW477 EW479:EW490 EW492:EW503 EW505:EW516 EW518:EW529 EW531:EW542 EW544:EW555 EW557:EW568 EW570:EW581 FE24:FE35 FE37:FE48 FE50:FE61 FE63:FE74 FE76:FE87 FE89:FE100 FE102:FE113 FE115:FE126 FE128:FE139 FE141:FE152 FE154:FE165 FE167:FE178 FE180:FE191 FE193:FE204 FE206:FE217 FE219:FE230 FE232:FE243 FE245:FE256 FE258:FE269 FE271:FE282 FE284:FE295 FE297:FE308 FE310:FE321 FE323:FE334 FE336:FE347 FE349:FE360 FE362:FE373 FE375:FE386 FE388:FE399 FE401:FE412 FE414:FE425 FE427:FE438 FE440:FE451 FE453:FE464 FE466:FE477 FE479:FE490 FE492:FE503 FE505:FE516 FE518:FE529 FE531:FE542 FE544:FE555 FE557:FE568 FE570:FE581 GE24:GE35 GE37:GE48 GE50:GE61 GE63:GE74 GE76:GE87 GE89:GE100 GE102:GE113 GE115:GE126 GE128:GE139 GE141:GE152 GE154:GE165 GE167:GE178 GE180:GE191 GE193:GE204 GE206:GE217 GE219:GE230 GE232:GE243 GE245:GE256 GE258:GE269 GE271:GE282 GE284:GE295 GE297:GE308 GE310:GE321 GE323:GE334 GE336:GE347 GE349:GE360 GE362:GE373 GE375:GE386 GE388:GE399 GE401:GE412 GE414:GE425 GE427:GE438 GE440:GE451 GE453:GE464 GE466:GE477 GE492:GE503 GE505:GE516 GE518:GE529 GE531:GE542 GE544:GE555 GE557:GE568 GE570:GE581 GQ24:GQ35 GQ37:GQ48 GQ50:GQ61 GQ63:GQ74 GQ76:GQ87 GQ89:GQ100 GQ102:GQ113 GQ115:GQ126 GQ128:GQ139 GQ141:GQ152 GQ154:GQ165 GQ167:GQ178 GQ180:GQ191 GQ193:GQ204 GQ206:GQ217 GQ219:GQ230 GQ232:GQ243 GQ245:GQ256 GQ258:GQ269 GQ271:GQ282 GQ284:GQ295 GQ297:GQ308 GQ310:GQ321 GQ323:GQ334 GQ336:GQ347 GQ349:GQ360 GQ362:GQ373 GQ375:GQ386 GQ388:GQ399 GQ401:GQ412 GQ414:GQ425 GQ427:GQ438 GQ440:GQ451 GQ453:GQ464 GQ466:GQ477 GQ479:GQ490 GQ492:GQ503 GQ505:GQ516 GQ518:GQ529 GQ531:GQ542 GQ544:GQ555 GQ557:GQ568 GQ570:GQ581 CT24:CT35 CT37:CT48 CT50:CT61 CT63:CT74 CT77:CT87 CT89:CT100 CT102:CT113 CT115:CT126 CT128:CT139 CT141:CT152 CT154:CT165 CT167:CT178 CT180:CT191 CT193:CT204 CT206:CT217 CT219:CT230 CT232:CT243 CT245:CT256 CT258:CT269 CT271:CT282 CT284:CT295 CT297:CT308 CT310:CT321 CT323:CT334 CT336:CT347 CT350:CT360 CT362:CT373 CT376:CT386 CT388:CT399 CT401:CT412 CT414:CT425 CT427:CT438 CT440:CT451 CT453:CT464 CT466:CT477 CT479:CT490 CT492:CT503 CT505:CT516 CT518:CT529 CT531:CT542 CT544:CT555 CT557:CT568 CT570:CT581 EH24:EH35 EH37:EH48 EH50:EH61 EH63:EH74 EH76:EH87 EH89:EH100 EH102:EH113 EH128:EH139 EH141:EH152 EH154:EH165 EH167:EH178 EH180:EH191 EH193:EH204 EH206:EH217 EH219:EH230 EH232:EH243 EH245:EH256 EH258:EH269 EH271:EH282 EH284:EH295 EH297:EH308 EH310:EH321 EH323:EH334 EH336:EH347 EH350:EH360 EH362:EH373 EH376:EH386 EH388:EH399 EH401:EH412 EH427:EH438 EH440:EH451 EH453:EH464 EH466:EH477 EH479:EH490 EH492:EH503 EH505:EH516 EH518:EH529 EH531:EH542 EH544:EH555 EH557:EH568 EH570:EH581 FA24:FA35 FA37:FA48 FA50:FA61 FA63:FA74 FA76:FA87 FA89:FA100 FA102:FA113 FA128:FA139 FA141:FA152 FA154:FA165 FA167:FA178 FA180:FA191 FA193:FA204 FA206:FA217 FA219:FA230 FA232:FA243 FA245:FA256 FA258:FA269 FA271:FA282 FA284:FA295 FA297:FA308 FA310:FA321 FA323:FA334 FA336:FA347 FA350:FA360 FA362:FA373 FA376:FA386 FA388:FA399 FA401:FA412 FA427:FA438 FA440:FA451 FA453:FA464 FA466:FA477 FA479:FA490 FA492:FA503 FA505:FA516 FA518:FA529 FA531:FA542 FA544:FA555 FA557:FA568 FA570:FA581 GK24:GK35 GK37:GK48 GK50:GK61 GK63:GK74 GK76:GK87 GK89:GK100 GK102:GK113 GK128:GK139 GK141:GK152 GK154:GK165 GK167:GK178 GK180:GK191 GK193:GK204 GK206:GK217 GK219:GK230 GK232:GK243 GK245:GK256 GK258:GK269 GK271:GK282 GK284:GK295 GK297:GK308 GK310:GK321 GK323:GK334 GK336:GK347 GK350:GK360 GK362:GK373 GK376:GK386 GK388:GK399 GK401:GK412 GK427:GK438 GK440:GK451 GK453:GK464 GK466:GK477 GK479:GK490 GK492:GK503 GK505:GK516 GK518:GK529 GK531:GK542 GK544:GK555 GK557:GK568 GK570:GK581 DO24 DO37 DO50 DO63 DO76 DO89 DO102 DO141 DO154 DO167 DO193 DO206 DO219 DO232 DO245 DO258 DO271 DO284 DO297 DO310 DO323 DO336 DO362 DO388 DO401 DO427 DO440 DO453 DO466 DO479 DO492 DO505 DO518 DO531 DO544 DO557 DS24 DS37 DS50 DS63 DS76 DS89 DS102 DS115 DS128 DS141 DS154 DS167 DS180 DS193 DS206 DS219 DS232 DS245 DS258 DS271 DS284 DS297 DS310 DS323 DS336 DS349 DS362 DS375 DS388 DS401 DS414 DS427 DS440 DS453 DS466 DS479 DS492 DS505 DS518 DS531 DS544 DS557 IT50:IT61 IT63:IT74 IT76:IT87 IT89:IT100 IT102:IT113 IT116:IT126 IT128:IT139 IT141:IT152 IT154:IT165 IT167:IT178 IT180:IT191 IT193:IT204 IT206:IT217 IT219:IT230 IT232:IT243 IT245:IT256 IT258:IT269 IT271:IT282 IT284:IT295 IT297:IT308 IT310:IT321 IT323:IT334 IT336:IT347 IT349:IT360 IT362:IT373 IT375:IT386 IT388:IT399 IT401:IT412 IT414:IT425 IT427:IT438 IT440:IT451 IT453:IT464 IT466:IT477 IT479:IT490 IT492:IT503 IT505:IT516 IT518:IT529 IT531:IT542 IT544:IT555 IT557:IT568 IT570:IT581 CY336:CY347 DD37:DD48 DD50:DD61 DD63:DD74 DD76:DD87 DD89:DD100 DD102:DD113 DD115:DD126 DD128:DD139 DD141:DD152 DD154:DD165 DD167:DD178 DD180:DD191 DD193:DD204 DD206:DD217 DD219:DD230 DD232:DD243 DD245:DD256 DD258:DD269 DD271:DD282 DD284:DD295 DD297:DD308 DD310:DD321 DD323:DD334 DD336:DD347 DD349:DD360 DD362:DD373 DD375:DD386 DD388:DD399 DD401:DD412 DD414:DD425 DD427:DD438 DD440:DD451 DD453:DD464 DD466:DD477 DD479:DD490 DD492:DD503 DD518:DD529 DD531:DD542 DD544:DD555 DD557:DD568 DD570:DD581 DD505:DD516 DW37 DW50 DW63 DW76 DW89 DW102 DW115 DW128 DW141 DW154 DW167 DW180 DW193 DW206 DW219 DW232 DW245 DW258 DW271 DW284 DW297 DW310 DW323 DW336 DW349 DW362 DW375 DW388 DW401 DW414 DW427 DW440 DW453 DW466 DW479 DW492 DW505 DW518 DW531 DW544 DW557 EP37:EP48 EP50:EP61 EP63:EP74 EP76:EP87 EP89:EP100 EP102:EP113 EP115:EP126 EP128:EP139 EP141:EP152 EP154:EP165 EP167:EP178 EP180:EP191 EP193:EP204 EP206:EP217 EP219:EP230 EP232:EP243 EP245:EP256 EP258:EP269 EP271:EP282 EP284:EP295 EP297:EP308 EP310:EP321 EP323:EP334 EP336:EP347 EP349:EP360 EP362:EP373 EP375:EP386 EP388:EP399 EP401:EP412 EP414:EP425 EP427:EP438 EP440:EP451 EP453:EP464 EP466:EP477 EP479:EP490 EP492:EP503 EP505:EP516 EP518:EP529 EP531:EP542 EP544:EP555 EP557:EP568 EP570:EP581 FI37:FI48 FI50:FI61 FI63:FI74 FI76:FI87 FI89:FI100 FI102:FI113 FI115:FI126 FI128:FI139 FI141:FI152 FI154:FI165 FI167:FI178 FI180:FI191 FI193:FI204 FI206:FI217 FI219:FI230 FI232:FI243 FI245:FI256 FI258:FI269 FI271:FI282 FI284:FI295 FI297:FI308 FI310:FI321 FI323:FI334 FI336:FI347 FI349:FI360 FI362:FI373 FI375:FI386 FI388:FI399 FI401:FI412 FI414:FI425 FI427:FI438 FI440:FI451 FI453:FI464 FI466:FI477 FI479:FI490 FI492:FI503 FI505:FI516 FI518:FI529 FI531:FI542 FI544:FI555 FI557:FI568 FI570:FI581 GW37:GW48 GW50:GW61 GW63:GW74 GW76:GW87 GW89:GW100 GW102:GW113 GW115:GW126 GW128:GW139 GW141:GW152 GW154:GW165 GW167:GW178 GW180:GW191 GW193:GW204 GW206:GW217 GW219:GW230 GW232:GW243 GW245:GW256 GW258:GW269 GW271:GW282 GW284:GW295 GW297:GW308 GW310:GW321 GW323:GW334 GW336:GW347 GW349:GW360 GW362:GW373 GW375:GW386 GW388:GW399 GW401:GW412 GW414:GW425 GW427:GW438 GW440:GW451 GW453:GW464 GW466:GW477 GW479:GW490 GW492:GW503 GW505:GW516 GW518:GW529 GW531:GW542 GW544:GW555 GW557:GW568 GW570:GW581 BU24 BU37 BU50 BU63 BU76 BU89 BU102 BU115 BU128 BU141 BU154 BU167 BU193 BU206 BU219 BU232 BU245 BU258 BU271 BU284 BU297 BU310 BU323 BU336 BU349 BU362 BU375 BU388 BU401 BU414 BU427 BU440 BU453 BU466 BU479 BU492 BU505 BU518 BU531 BU544 BU557 BU570 CE37 CE50 CE63 CE76 CE89 CE102 CE115 CE128 CE141 CE154 CE167 CE180 CE193 CE206 CE219 CE232 CE245 CE258 CE271 CE284 CE297 CE310 CE323 CE336 CE349 CE362 CE375 CE388 CE401 CE414 CE427 CE440 CE453 CE466 CE479 CE492 CE505 CE518 CE531 CE544 CE557 CE570 BZ50 BZ63 BZ76 BZ89 BZ102 BZ115 BZ128 BZ141 BZ154 BZ167 BZ180 BZ193 BZ206 BZ219 BZ232 BZ245 BZ258 BZ271 BZ284 BZ297 BZ310 BZ323 BZ336 BZ349 BZ362 BZ375 BZ388 BZ401 BZ414 BZ427 BZ440 BZ453 BZ466 BZ479 BZ492 BZ505 BZ518 BZ531 BZ544 BZ557 BZ570 GE480:GE490 DK115:DK116 DK349:DK350 CY76:CY87 IT38:IT48 IT24:IT36 DK375:DK376 EH115:EH126 FA115:FA126 GK115:GK126 DO128 EH414:EH425 FA414:FA425 GK414:GK425">
    <cfRule type="cellIs" dxfId="4486" priority="1026" operator="equal">
      <formula>$DK$8</formula>
    </cfRule>
  </conditionalFormatting>
  <conditionalFormatting sqref="CY11:CY22">
    <cfRule type="cellIs" dxfId="4485" priority="1025" operator="equal">
      <formula>$DK$8</formula>
    </cfRule>
  </conditionalFormatting>
  <conditionalFormatting sqref="CI12:CJ22 CI24:CJ582 BN1:BQ9 AK1:AO8 AR1:AV8 BL1:BM8 CH23:CJ23 CH1:CJ11 BS23:BV23 BS1:BV9 BS36:BV36 BS49:BV49 BS62:BV62 BS75:BV75 BS88:BV88 BS101:BV101 BS114:BV114 BS127:BV127 BS140:BV140 BS153:BV153 BS166:BV166 BS179:BV179 BS192:BV192 BS205:BV205 BS218:BV218 BS231:BV231 BS244:BV244 BS257:BV257 BS270:BV270 BS283:BV283 BS296:BV296 BS309:BV309 BS322:BV322 BS335:BV335 BS348:BV348 BS361:BV361 BS374:BV374 BS387:BV387 BS400:BV400 BS413:BV413 BS426:BV426 BS439:BV439 BS452:BV452 BS465:BV465 BS478:BV478 BS491:BV491 BS504:BV504 BS517:BV517 BS530:BV530 BS543:BV543 BS556:BV556 BS569:BV569 B544:D544 B518:F518 H518:AI518 B519:AI543 BM89 AR193:AR194 F544:AI544 CK544:CK545 CM544:DB545 AK11:AO49 AM50:AO50 AK50 AR10:AV114 BS582:BV582 CK546:DB569 AJ9 BF10:BJ582 AW532:AW582 BK1:BK582 BR1:BR582 BW1:BW582 CB1:CB582 CG1:CG582 IS9 BM24:BQ88 BM90:BQ582 DD726:HF1048576 A726:DB1048576 HH726:HK1048576 HM726:HP1048576 HR726:HU1048576 HR1:HU582 HW1:IS8 HW9:IA9 HW726:XFD1048576 II544:IL582 B116:F116 H116:AI116 B545:AI582 B349:D349 AS356:AV357 AK351:AO374 GF479:HF479 IM24:IM699 DD1:HF9 DJ480:HF530 DJ479:GD479 DD24:DI349 BL10:BQ23 BL24:BL699 CL349 CM352:DB360 CN350:DB351 CK350:CL360 HW454:IL530 HW453:IJ453 IL453 HW544:IH556 HW557:IG557 B11:D11 AE11:AI11 AN115:AO116 HH1:HK9 CK24:CP24 CR24:DB24 AK349:AK350 AN349:AO350 AK51:AO114 CK25:DB75 CK76:CP76 CU76:DB76 F349:K349 HW24:IL36 HW37:IA37 IC37:IL37 B117:AI192 DJ532:HF582 DJ531:DL531 GJ531:HF531 HW532:IL543 HW531:ID531 IF531:IL531 DI587:DI596 AK375:AK376 AN376:AP376 CK532:DB543 CK531:CP531 CR531:DB531 DN531:EE531 B350:J350 L350:AI350 EG531:GH531 HH532:HK582 HH531 HJ531:HK531 IN24:IS569 IN571:IS582 IN570:IP570 IR570:IS570 AR358:AV374 AY195:BD387 HH11:HK114 HI10:HK10 DD11:HF23 HH115 HW10:IS13 AJ11:AJ114 AN10:AO10 AR116:AV192 AU115:AV115 CK1:DB10 DJ115:DL115 DP115:HF115 DD10:HC10 S349:AI349 A1:AI10 AR350:AV355 CN349:CP349 CU349:DB349 DD351:DI375 DD350:DH350 DJ349:DL349 DP349:EE349 DJ350:EA350 EC350:ET350 EI349:EX349 EV350:FM350 FB349:FP349 FO350:GB350 FS349:GH349 GD350:HC350 GM349:HF349 HE350:HF350 HH349 HW350:HZ350 IB350:IL350 HW349:ID349 HH376:HK530 HH375 DI598:DI699 AY389:BD582 BA388:BD388 AR389:AV582 AU388:AV388 HW15:IS23 HW14:IE14 IG14:IS14 B115:K115 Q115:AI115 AJ351:AJ582 AR376:AV387 AU375:AV375 CK376 CM376:DB376 CK375:CP375 CU375:DB375 DD377:DI582 DD376:DH376 DJ377:HF413 DJ375:DL375 DP375:EE375 DJ376:EA376 EC376:ET376 EI375:EX375 EV376:FM376 FB375:FP375 FO376:GB376 FS375:GH375 GD376:HF376 GL375:HF375 B194:AI257 M193:AI193 I258:AI258 AJ117:AO348 AR195:AV348 II584:II699 B351:AI361 CK377:DB478 DJ415:HF478 DJ414:DL414 DP414:HF414 CK480:DB530 CK479:CP479 CR479:DB479 AK377:AP582 CK571:DB582 CK570:CU570 CW570:DB570 HW558:IH582 IU37:XFD37 IT1:XFD36 IT38:XFD582 B258:E258 CK12:DB23 CK11:CP11 CR11:DB11 B193:K193 CK77:DB296 DJ116:HF296 HH116:HK296 HW38:IL296 B259:AI348 CK297:CP297 CR297:DB297 DJ297:DL297 DN297:EE297 EG297:EX297 EZ297:FP297 FR297:GH297 GJ297:HF297 HH297 HJ297:HK297 HW297:ID297 IF297:IL297 HH298:HK348 CK298:DB348 DJ298:HF348 HW298:IL348 B362:D362 F362:AI362 HH350:HK374 CK361:DB374 DJ351:HF374 HM1:HP582 HW351:IL452 B363:AI517 DJ24:HF114 B12:AI114 IH349:IL349">
    <cfRule type="cellIs" dxfId="4484" priority="1024" operator="equal">
      <formula>"NO CUMPLE"</formula>
    </cfRule>
  </conditionalFormatting>
  <conditionalFormatting sqref="DF11:DF22 DF24:DF35 DF37:DF48 DF50:DF61 DF63:DF74 DF76:DF87 DF89:DF100 DF102:DF113 DF115:DF126 DF128:DF139 DF141:DF152 DF154:DF165 DF167:DF178 DF180:DF191 DF193:DF204 DF206:DF217 DF219:DF230 DF232:DF243 DF245:DF256 DF258:DF269 DF271:DF282 DF284:DF295 DF297:DF308 DF310:DF321 DF323:DF334 DF336:DF347 DF349:DF360 DF362:DF373 DF375:DF386 DF388:DF399 DF401:DF412 DF414:DF425 DF427:DF438 DF440:DF451 DF453:DF464 DF466:DF477 DF479:DF490 DF492:DF503 DF505:DF516 DF518:DF529 DF531:DF542 DF544:DF555 DF557:DF568 DF570:DF581">
    <cfRule type="cellIs" dxfId="4483" priority="1023" operator="equal">
      <formula>"NO CUMPLE"</formula>
    </cfRule>
  </conditionalFormatting>
  <conditionalFormatting sqref="HX11:HX22 HX24:HX35 HX37:HX48 HX50:HX61 HX63:HX74 HX76:HX87 HX89:HX100 HX102:HX113 HX115:HX126 HX128:HX139 HX141:HX152 HX154:HX165 HX167:HX178 HX180:HX191 HX193:HX204 HX206:HX217 HX219:HX230 HX232:HX243 HX245:HX256 HX258:HX269 HX271:HX282 HX284:HX295 HX297:HX308 HX310:HX321 HX323:HX334 HX336:HX347 HX349:HX360 HX362:HX373 HX375:HX386 HX388:HX399 HX401:HX412 HX414:HX425 HX427:HX438 HX440:HX451 HX453:HX464 HX466:HX477 HX479:HX490 HX492:HX503 HX505:HX516 HX518:HX529 HX531:HX542 HX544:HX555 HX557:HX568 HX570:HX581">
    <cfRule type="cellIs" dxfId="4482" priority="1018" operator="equal">
      <formula>"NO CUMPLE"</formula>
    </cfRule>
  </conditionalFormatting>
  <conditionalFormatting sqref="ER11:ER22 ER24:ER35 ER37:ER48 ER50:ER61 ER63:ER74 ER76:ER87 ER89:ER100 ER102:ER113 ER115:ER126 ER128:ER139 ER141:ER152 ER154:ER165 ER167:ER178 ER180:ER191 ER193:ER204 ER206:ER217 ER219:ER230 ER232:ER243 ER245:ER256 ER258:ER269 ER271:ER282 ER284:ER295 ER297:ER308 ER310:ER321 ER323:ER334 ER336:ER347 ER349:ER360 ER362:ER373 ER375:ER386 ER388:ER399 ER401:ER412 ER414:ER425 ER427:ER438 ER440:ER451 ER453:ER464 ER466:ER477 ER479:ER490 ER492:ER503 ER505:ER516 ER518:ER529 ER531:ER542 ER544:ER555 ER557:ER568 ER570:ER581">
    <cfRule type="cellIs" dxfId="4481" priority="1021" operator="equal">
      <formula>"NO CUMPLE"</formula>
    </cfRule>
  </conditionalFormatting>
  <conditionalFormatting sqref="FK11:FK22 FK24:FK35 FK37:FK48 FK50:FK61 FK63:FK74 FK76:FK87 FK89:FK100 FK102:FK113 FK115:FK126 FK128:FK139 FK141:FK152 FK154:FK165 FK167:FK178 FK180:FK191 FK193:FK204 FK206:FK217 FK219:FK230 FK232:FK243 FK245:FK256 FK258:FK269 FK271:FK282 FK284:FK295 FK297:FK308 FK310:FK321 FK323:FK334 FK336:FK347 FK349:FK360 FK362:FK373 FK375:FK386 FK388:FK399 FK401:FK412 FK414:FK425 FK427:FK438 FK440:FK451 FK453:FK464 FK466:FK477 FK479:FK490 FK492:FK503 FK505:FK516 FK518:FK529 FK531:FK542 FK544:FK555 FK557:FK568 FK570:FK581">
    <cfRule type="cellIs" dxfId="4480" priority="1020" operator="equal">
      <formula>"NO CUMPLE"</formula>
    </cfRule>
  </conditionalFormatting>
  <conditionalFormatting sqref="HA11:HA22 HA24:HA35 HA37:HA48 HA50:HA61 HA63:HA74 HA76:HA87 HA89:HA100 HA102:HA113 HA115:HA126 HA128:HA139 HA141:HA152 HA154:HA165 HA167:HA178 HA180:HA191 HA193:HA204 HA206:HA217 HA219:HA230 HA232:HA243 HA245:HA256 HA258:HA269 HA271:HA282 HA284:HA295 HA297:HA308 HA310:HA321 HA323:HA334 HA336:HA347 HA349:HA360 HA362:HA373 HA375:HA386 HA388:HA399 HA401:HA412 HA414:HA425 HA427:HA438 HA440:HA451 HA453:HA464 HA466:HA477 HA479:HA490 HA492:HA503 HA505:HA516 HA518:HA529 HA531:HA542 HA544:HA555 HA557:HA568 HA570:HA581">
    <cfRule type="cellIs" dxfId="4479" priority="1019" operator="equal">
      <formula>"NO CUMPLE"</formula>
    </cfRule>
  </conditionalFormatting>
  <conditionalFormatting sqref="ED11:ED22">
    <cfRule type="cellIs" dxfId="4478" priority="1016" operator="equal">
      <formula>$DK$8</formula>
    </cfRule>
  </conditionalFormatting>
  <conditionalFormatting sqref="EL11:EL22">
    <cfRule type="cellIs" dxfId="4477" priority="1015" operator="equal">
      <formula>$DK$8</formula>
    </cfRule>
  </conditionalFormatting>
  <conditionalFormatting sqref="EW11:EW22">
    <cfRule type="cellIs" dxfId="4476" priority="1014" operator="equal">
      <formula>$DK$8</formula>
    </cfRule>
  </conditionalFormatting>
  <conditionalFormatting sqref="FE11:FE22">
    <cfRule type="cellIs" dxfId="4475" priority="1013" operator="equal">
      <formula>$DK$8</formula>
    </cfRule>
  </conditionalFormatting>
  <conditionalFormatting sqref="GE11:GE22">
    <cfRule type="cellIs" dxfId="4474" priority="1012" operator="equal">
      <formula>$DK$8</formula>
    </cfRule>
  </conditionalFormatting>
  <conditionalFormatting sqref="GQ11:GQ22">
    <cfRule type="cellIs" dxfId="4473" priority="1011" operator="equal">
      <formula>$DK$8</formula>
    </cfRule>
  </conditionalFormatting>
  <conditionalFormatting sqref="CT11:CT22">
    <cfRule type="cellIs" dxfId="4472" priority="1009" operator="equal">
      <formula>$DK$8</formula>
    </cfRule>
  </conditionalFormatting>
  <conditionalFormatting sqref="EH11:EH22">
    <cfRule type="cellIs" dxfId="4471" priority="1006" operator="equal">
      <formula>$DK$8</formula>
    </cfRule>
  </conditionalFormatting>
  <conditionalFormatting sqref="FA11:FA22">
    <cfRule type="cellIs" dxfId="4470" priority="1004" operator="equal">
      <formula>$DK$8</formula>
    </cfRule>
  </conditionalFormatting>
  <conditionalFormatting sqref="GK11:GK22">
    <cfRule type="cellIs" dxfId="4469" priority="1002" operator="equal">
      <formula>$DK$8</formula>
    </cfRule>
  </conditionalFormatting>
  <conditionalFormatting sqref="CI11:CI22 CI24:CI35 CI37:CI48 CI50:CI61 CI63:CI74 CI76:CI87 CI89:CI100 CI102:CI113 CI115:CI126 CI128:CI139 CI141:CI152 CI154:CI165 CI167:CI178 CI180:CI191 CI193:CI204 CI206:CI217 CI219:CI230 CI232:CI243 CI245:CI256 CI258:CI269 CI271:CI282 CI284:CI295 CI297:CI308 CI310:CI321 CI323:CI334 CI336:CI347 CI349:CI360 CI362:CI373 CI375:CI386 CI388:CI399 CI401:CI412 CI414:CI425 CI427:CI438 CI440:CI451 CI453:CI464 CI466:CI477 CI479:CI490 CI492:CI503 CI505:CI516 CI518:CI529 CI531:CI542 CI544:CI555 CI557:CI568 CI570:CI581">
    <cfRule type="cellIs" dxfId="4468" priority="1000" operator="equal">
      <formula>"NO CUMPLE"</formula>
    </cfRule>
  </conditionalFormatting>
  <conditionalFormatting sqref="DO11">
    <cfRule type="cellIs" dxfId="4467" priority="999" operator="equal">
      <formula>$DK$8</formula>
    </cfRule>
  </conditionalFormatting>
  <conditionalFormatting sqref="IV24:IV35 IV50:IV61 IV63:IV74 IV76:IV87 IV89:IV100 IV102:IV113 IV115:IV126 IV128:IV139 IV141:IV152 IV154:IV165 IV167:IV178 IV180:IV191 IV193:IV204 IV206:IV217 IV219:IV230 IV232:IV243 IV245:IV256 IV258:IV269 IV284:IV295 IV297:IV308 IV310:IV321 IV323:IV334 IV336:IV347 IV349:IV360 IV362:IV373 IV388:IV399 IV401:IV412 IV414:IV425 IV427:IV438 IV440:IV451 IV466:IV477 IV479:IV490 IV492:IV503 IV505:IV516 IV518:IV529 IV531:IV542 IV544:IV555 IV557:IV568 IV570:IV581 IV271:IV282 IV11:IV22 IV375:IV386 IV37:IV48 IV453:IV464">
    <cfRule type="cellIs" dxfId="4466" priority="994" operator="equal">
      <formula>"NO CUMPLE"</formula>
    </cfRule>
  </conditionalFormatting>
  <conditionalFormatting sqref="DS11">
    <cfRule type="cellIs" dxfId="4465" priority="997" operator="equal">
      <formula>$DK$8</formula>
    </cfRule>
  </conditionalFormatting>
  <conditionalFormatting sqref="IT12:IT22">
    <cfRule type="cellIs" dxfId="4464" priority="992" operator="equal">
      <formula>$DK$8</formula>
    </cfRule>
  </conditionalFormatting>
  <conditionalFormatting sqref="IT11">
    <cfRule type="cellIs" dxfId="4463" priority="993" operator="equal">
      <formula>$DK$8</formula>
    </cfRule>
  </conditionalFormatting>
  <conditionalFormatting sqref="DY11:DY22 DY24:DY35 DY37:DY48 DY50:DY61 DY63:DY74 DY76:DY87 DY89:DY100 DY102:DY113 DY115:DY126 DY128:DY139 DY141:DY152 DY154:DY165 DY167:DY178 DY180:DY191 DY193:DY204 DY206:DY217 DY219:DY230 DY232:DY243 DY245:DY256 DY258:DY269 DY271:DY282 DY284:DY295 DY297:DY308 DY310:DY321 DY323:DY334 DY336:DY347 DY349:DY360 DY362:DY373 DY375:DY386 DY388:DY399 DY401:DY412 DY414:DY425 DY427:DY438 DY440:DY451 DY453:DY464 DY466:DY477 DY479:DY490 DY492:DY503 DY505:DY516 DY518:DY529 DY531:DY542 DY544:DY555 DY557:DY568 DY570:DY581">
    <cfRule type="cellIs" dxfId="4462" priority="991" operator="equal">
      <formula>"NO CUMPLE"</formula>
    </cfRule>
  </conditionalFormatting>
  <conditionalFormatting sqref="DD24:DD35">
    <cfRule type="cellIs" dxfId="4461" priority="990" operator="equal">
      <formula>$DK$8</formula>
    </cfRule>
  </conditionalFormatting>
  <conditionalFormatting sqref="DD11:DD22">
    <cfRule type="cellIs" dxfId="4460" priority="989" operator="equal">
      <formula>$DK$8</formula>
    </cfRule>
  </conditionalFormatting>
  <conditionalFormatting sqref="DW24">
    <cfRule type="cellIs" dxfId="4459" priority="987" operator="equal">
      <formula>$DK$8</formula>
    </cfRule>
  </conditionalFormatting>
  <conditionalFormatting sqref="DW11">
    <cfRule type="cellIs" dxfId="4458" priority="986" operator="equal">
      <formula>$DK$8</formula>
    </cfRule>
  </conditionalFormatting>
  <conditionalFormatting sqref="EP24:EP35">
    <cfRule type="cellIs" dxfId="4457" priority="985" operator="equal">
      <formula>$DK$8</formula>
    </cfRule>
  </conditionalFormatting>
  <conditionalFormatting sqref="EP11:EP22">
    <cfRule type="cellIs" dxfId="4456" priority="984" operator="equal">
      <formula>$DK$8</formula>
    </cfRule>
  </conditionalFormatting>
  <conditionalFormatting sqref="FI24:FI35">
    <cfRule type="cellIs" dxfId="4455" priority="983" operator="equal">
      <formula>$DK$8</formula>
    </cfRule>
  </conditionalFormatting>
  <conditionalFormatting sqref="FI11:FI22">
    <cfRule type="cellIs" dxfId="4454" priority="982" operator="equal">
      <formula>$DK$8</formula>
    </cfRule>
  </conditionalFormatting>
  <conditionalFormatting sqref="GW24:GW35">
    <cfRule type="cellIs" dxfId="4453" priority="981" operator="equal">
      <formula>$DK$8</formula>
    </cfRule>
  </conditionalFormatting>
  <conditionalFormatting sqref="GW11:GW22">
    <cfRule type="cellIs" dxfId="4452" priority="980" operator="equal">
      <formula>$DK$8</formula>
    </cfRule>
  </conditionalFormatting>
  <conditionalFormatting sqref="IT115">
    <cfRule type="cellIs" dxfId="4451" priority="979" operator="equal">
      <formula>$DK$8</formula>
    </cfRule>
  </conditionalFormatting>
  <conditionalFormatting sqref="DS570">
    <cfRule type="cellIs" dxfId="4450" priority="977" operator="equal">
      <formula>$DK$8</formula>
    </cfRule>
  </conditionalFormatting>
  <conditionalFormatting sqref="DW570">
    <cfRule type="cellIs" dxfId="4449" priority="976" operator="equal">
      <formula>$DK$8</formula>
    </cfRule>
  </conditionalFormatting>
  <conditionalFormatting sqref="DO570">
    <cfRule type="cellIs" dxfId="4448" priority="975" operator="equal">
      <formula>$DK$8</formula>
    </cfRule>
  </conditionalFormatting>
  <conditionalFormatting sqref="DK180">
    <cfRule type="cellIs" dxfId="4447" priority="972" operator="equal">
      <formula>$DK$8</formula>
    </cfRule>
  </conditionalFormatting>
  <conditionalFormatting sqref="DO180">
    <cfRule type="cellIs" dxfId="4446" priority="971" operator="equal">
      <formula>$DK$8</formula>
    </cfRule>
  </conditionalFormatting>
  <conditionalFormatting sqref="BL11:BL22 BL24:BL35 BL37:BL48 BL50:BL61 BL63:BL74 BL76:BL87 BL89:BL100 BL102:BL113 BL115:BL126 BL128:BL139 BL141:BL152 BL154:BL165 BL167:BL178 BL180:BL191 BL193:BL204 BL206:BL217 BL219:BL230 BL232:BL243 BL245:BL256 BL258:BL269 BL271:BL282 BL284:BL295 BL297:BL308 BL310:BL321 BL323:BL334 BL336:BL347 BL349:BL360 BL362:BL373 BL375:BL386 BL388:BL399 BL401:BL412 BL414:BL425 BL427:BL438 BL440:BL451 BL453:BL464 BL466:BL477 BL479:BL490 BL492:BL503 BL505:BL516 BL518:BL529 BL531:BL542 BL544:BL555 BL557:BL568 BL570:BL581 BL583:BL594 BL596:BL607 BL609:BL620 BL622:BL633 BL635:BL646 BL648:BL659 BL661:BL672 BL674:BL685 BL687:BL698">
    <cfRule type="cellIs" dxfId="4445" priority="969" operator="equal">
      <formula>"NO CUMPLE"</formula>
    </cfRule>
  </conditionalFormatting>
  <conditionalFormatting sqref="IQ11:IQ22 IQ24:IQ35 IQ37:IQ48 IQ50:IQ61 IQ63:IQ74 IQ76:IQ87 IQ89:IQ100 IQ102:IQ113 IQ115:IQ126 IQ128:IQ139 IQ141:IQ152 IQ154:IQ165 IQ167:IQ178 IQ180:IQ191 IQ193:IQ204 IQ206:IQ217 IQ219:IQ230 IQ232:IQ243 IQ245:IQ256 IQ258:IQ269 IQ271:IQ282 IQ284:IQ295 IQ297:IQ308 IQ310:IQ321 IQ323:IQ334 IQ336:IQ347 IQ349:IQ360 IQ362:IQ373 IQ375:IQ386 IQ388:IQ399 IQ401:IQ412 IQ414:IQ425 IQ427:IQ438 IQ440:IQ451 IQ466:IQ477 IQ479:IQ490 IQ492:IQ503 IQ505:IQ516 IQ518:IQ529 IQ531:IQ542 IQ544:IQ555 IQ557:IQ568 IQ453:IQ464 IQ571:IQ581">
    <cfRule type="cellIs" dxfId="4444" priority="967" operator="equal">
      <formula>"NO CUMPLE"</formula>
    </cfRule>
  </conditionalFormatting>
  <conditionalFormatting sqref="CH24 CH36:CH37 CH49:CH50 CH62:CH63 CH75:CH76 CH88:CH89 CH101:CH102 CH114:CH115 CH127:CH128 CH140:CH141 CH153:CH154 CH166:CH167 CH179:CH180 CH192:CH193 CH205:CH206 CH218:CH219 CH231:CH232 CH244:CH245 CH257:CH258 CH270:CH271 CH283:CH284 CH296:CH297 CH309:CH310 CH322:CH323 CH335:CH336 CH348:CH349 CH361:CH362 CH374:CH375 CH387:CH388 CH400:CH401 CH413:CH414 CH426:CH427 CH439:CH440 CH452:CH453 CH465:CH466 CH478:CH479 CH491:CH492 CH504:CH505 CH517:CH518 CH530:CH531 CH543:CH544 CH556:CH557 CH569:CH570 CH582">
    <cfRule type="cellIs" dxfId="4443" priority="964" operator="equal">
      <formula>"NO CUMPLE"</formula>
    </cfRule>
  </conditionalFormatting>
  <conditionalFormatting sqref="CO726:CO1048576 CO1:CO582">
    <cfRule type="cellIs" dxfId="4442" priority="963" operator="equal">
      <formula>"NO"</formula>
    </cfRule>
  </conditionalFormatting>
  <conditionalFormatting sqref="AJ1:AJ8">
    <cfRule type="cellIs" dxfId="4441" priority="962" operator="equal">
      <formula>"NO CUMPLE"</formula>
    </cfRule>
  </conditionalFormatting>
  <conditionalFormatting sqref="AQ9">
    <cfRule type="cellIs" dxfId="4440" priority="961" operator="equal">
      <formula>"NO CUMPLE"</formula>
    </cfRule>
  </conditionalFormatting>
  <conditionalFormatting sqref="AQ1:AQ8 AQ10 AQ23 AQ36 AQ49 AQ62 AQ75 AQ88 AQ101 AQ114 AQ127 AQ140 AQ153 AQ166 AQ179 AQ192 AQ205 AQ218 AQ231 AQ244 AQ257 AQ270 AQ283 AQ296 AQ309 AQ322 AQ335 AQ348 AQ361 AQ374 AQ387 AQ400 AQ413 AQ426 AQ439 AQ452 AQ465 AQ478 AQ491 AQ504 AQ517 AQ530 AQ543 AQ556 AQ569 AQ582">
    <cfRule type="cellIs" dxfId="4439" priority="960" operator="equal">
      <formula>"NO CUMPLE"</formula>
    </cfRule>
  </conditionalFormatting>
  <conditionalFormatting sqref="BF1:BJ8">
    <cfRule type="cellIs" dxfId="4438" priority="959" operator="equal">
      <formula>"NO CUMPLE"</formula>
    </cfRule>
  </conditionalFormatting>
  <conditionalFormatting sqref="BE9">
    <cfRule type="cellIs" dxfId="4437" priority="958" operator="equal">
      <formula>"NO CUMPLE"</formula>
    </cfRule>
  </conditionalFormatting>
  <conditionalFormatting sqref="BE1:BE8 BE10 BE23 BE36 BE49 BE62 BE75 BE88 BE101 BE114 BE127 BE140 BE153 BE166 BE179 BE192 BE205 BE218 BE231 BE244 BE257 BE270 BE283 BE296 BE309 BE322 BE335 BE348 BE361 BE374 BE387 BE400 BE413 BE426 BE439 BE452 BE465 BE478 BE491 BE504 BE517 BE530 BE543 BE556 BE569 BE582">
    <cfRule type="cellIs" dxfId="4436" priority="957" operator="equal">
      <formula>"NO CUMPLE"</formula>
    </cfRule>
  </conditionalFormatting>
  <conditionalFormatting sqref="AY1:BC8 AY10:BC166 AY168:BC192 AY193:AY194">
    <cfRule type="cellIs" dxfId="4435" priority="956" operator="equal">
      <formula>"NO CUMPLE"</formula>
    </cfRule>
  </conditionalFormatting>
  <conditionalFormatting sqref="AX9">
    <cfRule type="cellIs" dxfId="4434" priority="955" operator="equal">
      <formula>"NO CUMPLE"</formula>
    </cfRule>
  </conditionalFormatting>
  <conditionalFormatting sqref="AX1:AX8 AX10 AX23 AX36 AX49 AX62 AX75 AX88 AX101 AX114 AX127 AX140 AX153 AX166 AX179 AX192 AX205 AX218 AX231 AX244 AX257 AX270 AX283 AX296 AX309 AX322 AX335 AX348 AX361 AX374 AX387 AX400 AX413 AX426 AX439 AX452 AX465 AX478 AX491 AX504 AX517 AX530 AX543 AX556 AX569 AX582">
    <cfRule type="cellIs" dxfId="4433" priority="954" operator="equal">
      <formula>"NO CUMPLE"</formula>
    </cfRule>
  </conditionalFormatting>
  <conditionalFormatting sqref="BU11">
    <cfRule type="cellIs" dxfId="4432" priority="953" operator="equal">
      <formula>$DK$8</formula>
    </cfRule>
  </conditionalFormatting>
  <conditionalFormatting sqref="BS10:BV22 BS24:BV35 BS37:BV48 BS50:BV61 BS63:BV74 BS76:BV87 BS90:BV100 BS102:BV113 BS115:BV126 BS128:BV139 BS141:BV152 BS154:BV165 BS167:BV178 BS181:BV191 BS193:BV204 BS206:BV217 BS219:BV230 BS232:BV243 BS245:BV256 BS258:BV269 BS271:BV282 BS284:BV295 BS297:BV308 BS310:BV321 BS323:BV334 BS336:BV347 BS349:BV360 BS362:BV373 BS375:BV386 BS388:BV399 BS401:BV412 BS414:BV425 BS427:BV438 BS440:BV451 BS453:BV464 BS466:BV477 BS479:BV490 BS492:BV503 BS505:BV516 BS518:BV529 BS531:BV542 BS544:BV555 BS557:BV568 BS570:BV581 BS180 BT89:BV89">
    <cfRule type="cellIs" dxfId="4431" priority="952" operator="equal">
      <formula>"NO CUMPLE"</formula>
    </cfRule>
  </conditionalFormatting>
  <conditionalFormatting sqref="CE24">
    <cfRule type="cellIs" dxfId="4430" priority="951" operator="equal">
      <formula>$DK$8</formula>
    </cfRule>
  </conditionalFormatting>
  <conditionalFormatting sqref="CC1:CF9 CC23:CF23 CC36:CF36 CC49:CF49 CC62:CF62 CC75:CF75 CC88:CF88 CC101:CF101 CC114:CF114 CC127:CF127 CC140:CF140 CC153:CF153 CC166:CF166 CC179:CF179 CC192:CF192 CC205:CF205 CC218:CF218 CC231:CF231 CC244:CF244 CC257:CF257 CC270:CF270 CC283:CF283 CC296:CF296 CC309:CF309 CC322:CF322 CC335:CF335 CC348:CF348 CC361:CF361 CC374:CF374 CC387:CF387 CC400:CF400 CC413:CF413 CC426:CF426 CC439:CF439 CC452:CF452 CC465:CF465 CC478:CF478 CC491:CF491 CC504:CF504 CC517:CF517 CC530:CF530 CC543:CF543 CC556:CF556 CC569:CF569 CC582:CF582">
    <cfRule type="cellIs" dxfId="4429" priority="950" operator="equal">
      <formula>"NO CUMPLE"</formula>
    </cfRule>
  </conditionalFormatting>
  <conditionalFormatting sqref="CE11">
    <cfRule type="cellIs" dxfId="4428" priority="949" operator="equal">
      <formula>$DK$8</formula>
    </cfRule>
  </conditionalFormatting>
  <conditionalFormatting sqref="CC10:CF10 CD24:CF35 CD37:CF48 CD50:CF61 CD63:CF74 CD76:CF87 CD89:CF100 CD102:CF113 CD115:CF126 CD128:CF139 CD141:CF152 CD154:CF165 CD167:CF178 CD180:CF191 CD193:CF204 CD206:CF217 CD219:CF230 CD232:CF243 CD245:CF256 CD258:CF269 CD271:CF282 CD284:CF295 CD297:CF308 CD310:CF321 CD323:CF334 CD336:CF347 CD349:CF360 CD362:CF373 CD375:CF386 CD388:CF399 CD401:CF412 CD414:CF425 CD427:CF438 CD440:CF451 CD453:CF464 CD466:CF477 CD479:CF490 CD492:CF503 CD505:CF516 CD518:CF529 CD531:CF542 CD544:CF555 CD557:CF568 CD570:CF581 CD11:CF22">
    <cfRule type="cellIs" dxfId="4427" priority="948" operator="equal">
      <formula>"NO CUMPLE"</formula>
    </cfRule>
  </conditionalFormatting>
  <conditionalFormatting sqref="BZ37">
    <cfRule type="cellIs" dxfId="4426" priority="947" operator="equal">
      <formula>$DK$8</formula>
    </cfRule>
  </conditionalFormatting>
  <conditionalFormatting sqref="BZ24">
    <cfRule type="cellIs" dxfId="4425" priority="946" operator="equal">
      <formula>$DK$8</formula>
    </cfRule>
  </conditionalFormatting>
  <conditionalFormatting sqref="BX1:CA9 BX23:CA23 BX36:CA36 BX49:CA49 BX62:CA62 BX75:CA75 BX88:CA88 BX101:CA101 BX114:CA114 BX127:CA127 BX140:CA140 BX153:CA153 BX166:CA166 BX179:CA179 BX192:CA192 BX205:CA205 BX218:CA218 BX231:CA231 BX244:CA244 BX257:CA257 BX270:CA270 BX283:CA283 BX296:CA296 BX309:CA309 BX322:CA322 BX335:CA335 BX348:CA348 BX361:CA361 BX374:CA374 BX387:CA387 BX400:CA400 BX413:CA413 BX426:CA426 BX439:CA439 BX452:CA452 BX465:CA465 BX478:CA478 BX491:CA491 BX504:CA504 BX517:CA517 BX530:CA530 BX543:CA543 BX556:CA556 BX569:CA569 BX582:CA582">
    <cfRule type="cellIs" dxfId="4424" priority="945" operator="equal">
      <formula>"NO CUMPLE"</formula>
    </cfRule>
  </conditionalFormatting>
  <conditionalFormatting sqref="BZ11">
    <cfRule type="cellIs" dxfId="4423" priority="944" operator="equal">
      <formula>$DK$8</formula>
    </cfRule>
  </conditionalFormatting>
  <conditionalFormatting sqref="BX10:CA10 BY24:CA35 BY37:CA48 BY50:CA61 BY63:CA74 BY76:CA87 BY89:CA100 BY102:CA113 BY115:CA126 BY128:CA139 BY141:CA152 BY154:CA165 BY167:CA178 BY180:CA191 BY193:CA204 BY206:CA217 BY219:CA230 BY232:CA243 BY245:CA256 BY258:CA269 BY271:CA282 BY284:CA295 BY297:CA308 BY310:CA321 BY323:CA334 BY336:CA347 BY349:CA360 BY362:CA373 BY375:CA386 BY388:CA399 BY401:CA412 BY414:CA425 BY427:CA438 BY440:CA451 BY453:CA464 BY466:CA477 BY479:CA490 BY492:CA503 BY505:CA516 BY518:CA529 BY531:CA542 BY544:CA555 BY557:CA568 BY570:CA581 BY11:CA22">
    <cfRule type="cellIs" dxfId="4422" priority="943" operator="equal">
      <formula>"NO CUMPLE"</formula>
    </cfRule>
  </conditionalFormatting>
  <conditionalFormatting sqref="AP1:AP374">
    <cfRule type="cellIs" dxfId="4421" priority="942" operator="equal">
      <formula>"NO CUMPLE"</formula>
    </cfRule>
  </conditionalFormatting>
  <conditionalFormatting sqref="AW1:AW192 AW195:AW348 AW350:AW530">
    <cfRule type="cellIs" dxfId="4420" priority="941" operator="equal">
      <formula>"NO CUMPLE"</formula>
    </cfRule>
  </conditionalFormatting>
  <conditionalFormatting sqref="BD1:BD192">
    <cfRule type="cellIs" dxfId="4419" priority="940" operator="equal">
      <formula>"NO CUMPLE"</formula>
    </cfRule>
  </conditionalFormatting>
  <conditionalFormatting sqref="AQ11:AQ22 AQ24:AQ35 AQ37:AQ48 AQ50:AQ61 AQ63:AQ74 AQ76:AQ87 AQ89:AQ100 AQ102:AQ113 AQ116:AQ126 AQ128:AQ139 AQ142:AQ152 AQ154:AQ165 AQ167:AQ178 AQ180:AQ191 AQ193:AQ204 AQ206:AQ217 AQ219:AQ230 AQ232:AQ243 AQ245:AQ256 AQ259:AQ269 AQ271:AQ282 AQ284:AQ295 AQ298:AQ308 AQ310:AQ321 AQ323:AQ334 AQ337:AQ347 AQ350:AQ360 AQ363:AQ373 AQ376:AQ386 AQ389:AQ399 AQ401:AQ412 AQ414:AQ425 AQ428:AQ438 AQ440:AQ451 AQ453:AQ464 AQ467:AQ477 AQ479:AQ490 AQ492:AQ503 AQ505:AQ516 AQ518:AQ529 AQ531:AQ542 AQ544:AQ555 AQ557:AQ568 AQ570:AQ581">
    <cfRule type="cellIs" dxfId="4418" priority="933" operator="equal">
      <formula>"NO CUMPLE"</formula>
    </cfRule>
  </conditionalFormatting>
  <conditionalFormatting sqref="AX11:AX22 AX24:AX35 AX37:AX48 AX50:AX61 AX63:AX74 AX76:AX87 AX89:AX100 AX102:AX113 AX115:AX126 AX128:AX139 AX141:AX152 AX154:AX165 AX167:AX178 AX180:AX191 AX193:AX204 AX206:AX217 AX219:AX230 AX232:AX243 AX245:AX256 AX259:AX269 AX271:AX282 AX284:AX295 AX297:AX308 AX311:AX321 AX323:AX334 AX337:AX347 AX349:AX360 AX363:AX373 AX375:AX386 AX389:AX399 AX401:AX412 AX414:AX425 AX427:AX438 AX440:AX451 AX453:AX464 AX466:AX477 AX479:AX490 AX492:AX503 AX505:AX516 AX518:AX529 AX531:AX542 AX544:AX555 AX557:AX568 AX570:AX581">
    <cfRule type="cellIs" dxfId="4417" priority="932" operator="equal">
      <formula>"NO CUMPLE"</formula>
    </cfRule>
  </conditionalFormatting>
  <conditionalFormatting sqref="BE11:BE22 BE24:BE35 BE37:BE48 BE50:BE61 BE63:BE74 BE76:BE87 BE89:BE100 BE102:BE113 BE115:BE126 BE128:BE139 BE141:BE152 BE154:BE165 BE167:BE178 BE180:BE191 BE193:BE204 BE206:BE217 BE219:BE230 BE232:BE243 BE245:BE256 BE258:BE269 BE271:BE282 BE284:BE295 BE297:BE308 BE310:BE321 BE323:BE334 BE336:BE347 BE349:BE360 BE362:BE373 BE375:BE386 BE388:BE399 BE401:BE412 BE414:BE425 BE427:BE438 BE440:BE451 BE453:BE464 BE466:BE477 BE479:BE490 BE492:BE503 BE505:BE516 BE518:BE529 BE531:BE542 BE544:BE555 BE557:BE568 BE570:BE581">
    <cfRule type="cellIs" dxfId="4416" priority="931" operator="equal">
      <formula>"NO CUMPLE"</formula>
    </cfRule>
  </conditionalFormatting>
  <conditionalFormatting sqref="BX11:BX22 BX24:BX35 BX37:BX48 BX50:BX61 BX63:BX74 BX76:BX87 BX89:BX100 BX102:BX113 BX115:BX126 BX128:BX139 BX141:BX152 BX154:BX165 BX167:BX178 BX180:BX191 BX193:BX204 BX206:BX217 BX219:BX230 BX232:BX243 BX245:BX256 BX258:BX269 BX271:BX282 BX284:BX295 BX297:BX308 BX310:BX321 BX323:BX334 BX337:BX347 BX349:BX360 BX362:BX373 BX375:BX386 BX388:BX399 BX401:BX412 BX414:BX425 BX427:BX438 BX440:BX451 BX453:BX464 BX466:BX477 BX479:BX490 BX492:BX503 BX505:BX516 BX518:BX529 BX531:BX542 BX544:BX555 BX557:BX568 BX570:BX581">
    <cfRule type="cellIs" dxfId="4415" priority="930" operator="equal">
      <formula>"NO CUMPLE"</formula>
    </cfRule>
  </conditionalFormatting>
  <conditionalFormatting sqref="CC11:CC22 CC24:CC35 CC37:CC48 CC50:CC61 CC63:CC74 CC76:CC87 CC89:CC100 CC102:CC113 CC115:CC126 CC128:CC139 CC141:CC152 CC154:CC165 CC167:CC178 CC180:CC191 CC193:CC204 CC206:CC217 CC219:CC230 CC232:CC243 CC245:CC256 CC258:CC269 CC271:CC282 CC284:CC295 CC297:CC308 CC310:CC321 CC323:CC334 CC336:CC347 CC349:CC360 CC362:CC373 CC375:CC386 CC388:CC399 CC401:CC412 CC414:CC425 CC427:CC438 CC440:CC451 CC453:CC464 CC466:CC477 CC479:CC490 CC492:CC503 CC505:CC516 CC518:CC529 CC531:CC542 CC544:CC555 CC557:CC568 CC570:CC581">
    <cfRule type="cellIs" dxfId="4414" priority="929" operator="equal">
      <formula>"NO CUMPLE"</formula>
    </cfRule>
  </conditionalFormatting>
  <conditionalFormatting sqref="BT180:BV180">
    <cfRule type="cellIs" dxfId="4413" priority="928" operator="equal">
      <formula>"NO CUMPLE"</formula>
    </cfRule>
  </conditionalFormatting>
  <conditionalFormatting sqref="CT180">
    <cfRule type="cellIs" dxfId="4412" priority="927" operator="equal">
      <formula>"NO"</formula>
    </cfRule>
  </conditionalFormatting>
  <conditionalFormatting sqref="E544">
    <cfRule type="cellIs" dxfId="4411" priority="926" operator="equal">
      <formula>"NO CUMPLE"</formula>
    </cfRule>
  </conditionalFormatting>
  <conditionalFormatting sqref="BP89">
    <cfRule type="cellIs" dxfId="4410" priority="922" operator="equal">
      <formula>$DK$8</formula>
    </cfRule>
  </conditionalFormatting>
  <conditionalFormatting sqref="BO89:BQ89">
    <cfRule type="cellIs" dxfId="4409" priority="921" operator="equal">
      <formula>"NO CUMPLE"</formula>
    </cfRule>
  </conditionalFormatting>
  <conditionalFormatting sqref="BN89">
    <cfRule type="cellIs" dxfId="4408" priority="920" operator="equal">
      <formula>"NO CUMPLE"</formula>
    </cfRule>
  </conditionalFormatting>
  <conditionalFormatting sqref="AW531">
    <cfRule type="cellIs" dxfId="4407" priority="919" operator="equal">
      <formula>"NO CUMPLE"</formula>
    </cfRule>
  </conditionalFormatting>
  <conditionalFormatting sqref="BC167">
    <cfRule type="cellIs" dxfId="4406" priority="918" operator="equal">
      <formula>"NO CUMPLE"</formula>
    </cfRule>
  </conditionalFormatting>
  <conditionalFormatting sqref="AY167:BB167">
    <cfRule type="cellIs" dxfId="4405" priority="917" operator="equal">
      <formula>"NO CUMPLE"</formula>
    </cfRule>
  </conditionalFormatting>
  <conditionalFormatting sqref="AS194:AW194">
    <cfRule type="cellIs" dxfId="4404" priority="916" operator="equal">
      <formula>"NO CUMPLE"</formula>
    </cfRule>
  </conditionalFormatting>
  <conditionalFormatting sqref="AZ194:BD194">
    <cfRule type="cellIs" dxfId="4403" priority="912" operator="equal">
      <formula>"NO CUMPLE"</formula>
    </cfRule>
  </conditionalFormatting>
  <conditionalFormatting sqref="CL544:CL545">
    <cfRule type="cellIs" dxfId="4402" priority="908" operator="equal">
      <formula>"NO CUMPLE"</formula>
    </cfRule>
  </conditionalFormatting>
  <conditionalFormatting sqref="AL50">
    <cfRule type="cellIs" dxfId="4401" priority="907" operator="equal">
      <formula>"NO CUMPLE"</formula>
    </cfRule>
  </conditionalFormatting>
  <conditionalFormatting sqref="BS89">
    <cfRule type="cellIs" dxfId="4400" priority="906" operator="equal">
      <formula>"NO CUMPLE"</formula>
    </cfRule>
  </conditionalFormatting>
  <conditionalFormatting sqref="AS193:AW193">
    <cfRule type="cellIs" dxfId="4399" priority="905" operator="equal">
      <formula>"NO CUMPLE"</formula>
    </cfRule>
  </conditionalFormatting>
  <conditionalFormatting sqref="AZ193:BD193">
    <cfRule type="cellIs" dxfId="4398" priority="904" operator="equal">
      <formula>"NO CUMPLE"</formula>
    </cfRule>
  </conditionalFormatting>
  <conditionalFormatting sqref="BX336">
    <cfRule type="cellIs" dxfId="4397" priority="903" operator="equal">
      <formula>"NO CUMPLE"</formula>
    </cfRule>
  </conditionalFormatting>
  <conditionalFormatting sqref="AN375:AP375">
    <cfRule type="cellIs" dxfId="4396" priority="902" operator="equal">
      <formula>"NO CUMPLE"</formula>
    </cfRule>
  </conditionalFormatting>
  <conditionalFormatting sqref="AQ427">
    <cfRule type="cellIs" dxfId="4395" priority="901" operator="equal">
      <formula>"NO CUMPLE"</formula>
    </cfRule>
  </conditionalFormatting>
  <conditionalFormatting sqref="CT10">
    <cfRule type="cellIs" dxfId="4394" priority="896" operator="equal">
      <formula>"NO"</formula>
    </cfRule>
  </conditionalFormatting>
  <conditionalFormatting sqref="CY10">
    <cfRule type="cellIs" dxfId="4393" priority="895" operator="equal">
      <formula>"NO"</formula>
    </cfRule>
  </conditionalFormatting>
  <conditionalFormatting sqref="DD10">
    <cfRule type="cellIs" dxfId="4392" priority="894" operator="equal">
      <formula>"NO"</formula>
    </cfRule>
  </conditionalFormatting>
  <conditionalFormatting sqref="DK583 BP583 CY583:CY594 ED587:ED594 EL584:EL594 EW583:EW594 FE584:FE594 GE583:GE594 GQ583:GQ594 CT583:CT594 EH584:EH594 FA584:FA594 IT583:IT594 DD583:DD594 EP583:EP594 FI583:FI594 GW583:GW594 BU583 CE583 BZ583 GK583:GK594">
    <cfRule type="cellIs" dxfId="4391" priority="870" operator="equal">
      <formula>$DK$8</formula>
    </cfRule>
  </conditionalFormatting>
  <conditionalFormatting sqref="BS595:BV595 AR584:AW595 AY584:BD595 BW583:BW595 CB583:CB595 CG583:CG595 BF583:BK595 DD583:DH595 HH584:HK595 HM584:HP595 HR583:HU595 HW583:ID583 IJ584:IL595 IN584:XFD595 DJ587:HF595 BM583:BR595 B583:K583 DJ584:EA586 EE583 EE586:HF586 EE584:ET585 EV584:FM585 FO585:GB585 GD584:HC585 HE584:HF585 HW586:IH595 HW584:HZ585 IB584:IH585 B586:AP595 B584:D585 AK584:AP585 F584:AI585 P583:R583 W583:AP583 AU583:AW583 BB583:BD583 CI584:DB595 DJ583:DL583 DP583 DT583:EA583 EI583 EM583:EX583 FB583 FF583:FP583 FO584:FP584 FV584:GB584 FS583:FS584 FV583:GH583 GJ583:GN583 HH583 HM583 IH583 IL583 CI583:CP583 CR583:CU583 CW583:DB583 GP583:HF583 IN583:IT583 IV583:XFD583">
    <cfRule type="cellIs" dxfId="4390" priority="869" operator="equal">
      <formula>"NO CUMPLE"</formula>
    </cfRule>
  </conditionalFormatting>
  <conditionalFormatting sqref="DF583:DF594">
    <cfRule type="cellIs" dxfId="4389" priority="868" operator="equal">
      <formula>"NO CUMPLE"</formula>
    </cfRule>
  </conditionalFormatting>
  <conditionalFormatting sqref="HX583:HX594">
    <cfRule type="cellIs" dxfId="4388" priority="864" operator="equal">
      <formula>"NO CUMPLE"</formula>
    </cfRule>
  </conditionalFormatting>
  <conditionalFormatting sqref="ER583:ER594">
    <cfRule type="cellIs" dxfId="4387" priority="867" operator="equal">
      <formula>"NO CUMPLE"</formula>
    </cfRule>
  </conditionalFormatting>
  <conditionalFormatting sqref="FK583:FK594">
    <cfRule type="cellIs" dxfId="4386" priority="866" operator="equal">
      <formula>"NO CUMPLE"</formula>
    </cfRule>
  </conditionalFormatting>
  <conditionalFormatting sqref="HA583:HA594">
    <cfRule type="cellIs" dxfId="4385" priority="865" operator="equal">
      <formula>"NO CUMPLE"</formula>
    </cfRule>
  </conditionalFormatting>
  <conditionalFormatting sqref="CI583:CI594">
    <cfRule type="cellIs" dxfId="4384" priority="863" operator="equal">
      <formula>"NO CUMPLE"</formula>
    </cfRule>
  </conditionalFormatting>
  <conditionalFormatting sqref="IV583:IV594">
    <cfRule type="cellIs" dxfId="4383" priority="862" operator="equal">
      <formula>"NO CUMPLE"</formula>
    </cfRule>
  </conditionalFormatting>
  <conditionalFormatting sqref="DY583:DY594">
    <cfRule type="cellIs" dxfId="4382" priority="861" operator="equal">
      <formula>"NO CUMPLE"</formula>
    </cfRule>
  </conditionalFormatting>
  <conditionalFormatting sqref="DW583">
    <cfRule type="cellIs" dxfId="4381" priority="859" operator="equal">
      <formula>$DK$8</formula>
    </cfRule>
  </conditionalFormatting>
  <conditionalFormatting sqref="IQ583:IQ594">
    <cfRule type="cellIs" dxfId="4380" priority="856" operator="equal">
      <formula>"NO CUMPLE"</formula>
    </cfRule>
  </conditionalFormatting>
  <conditionalFormatting sqref="CH583 CH595">
    <cfRule type="cellIs" dxfId="4379" priority="855" operator="equal">
      <formula>"NO CUMPLE"</formula>
    </cfRule>
  </conditionalFormatting>
  <conditionalFormatting sqref="CO583:CO595">
    <cfRule type="cellIs" dxfId="4378" priority="854" operator="equal">
      <formula>"NO"</formula>
    </cfRule>
  </conditionalFormatting>
  <conditionalFormatting sqref="AQ595">
    <cfRule type="cellIs" dxfId="4377" priority="853" operator="equal">
      <formula>"NO CUMPLE"</formula>
    </cfRule>
  </conditionalFormatting>
  <conditionalFormatting sqref="BE595">
    <cfRule type="cellIs" dxfId="4376" priority="852" operator="equal">
      <formula>"NO CUMPLE"</formula>
    </cfRule>
  </conditionalFormatting>
  <conditionalFormatting sqref="AX595">
    <cfRule type="cellIs" dxfId="4375" priority="851" operator="equal">
      <formula>"NO CUMPLE"</formula>
    </cfRule>
  </conditionalFormatting>
  <conditionalFormatting sqref="BS583:BV594">
    <cfRule type="cellIs" dxfId="4374" priority="850" operator="equal">
      <formula>"NO CUMPLE"</formula>
    </cfRule>
  </conditionalFormatting>
  <conditionalFormatting sqref="CC595:CF595">
    <cfRule type="cellIs" dxfId="4373" priority="849" operator="equal">
      <formula>"NO CUMPLE"</formula>
    </cfRule>
  </conditionalFormatting>
  <conditionalFormatting sqref="CD583:CF594">
    <cfRule type="cellIs" dxfId="4372" priority="848" operator="equal">
      <formula>"NO CUMPLE"</formula>
    </cfRule>
  </conditionalFormatting>
  <conditionalFormatting sqref="BX595:CA595">
    <cfRule type="cellIs" dxfId="4371" priority="847" operator="equal">
      <formula>"NO CUMPLE"</formula>
    </cfRule>
  </conditionalFormatting>
  <conditionalFormatting sqref="BY583:CA594">
    <cfRule type="cellIs" dxfId="4370" priority="846" operator="equal">
      <formula>"NO CUMPLE"</formula>
    </cfRule>
  </conditionalFormatting>
  <conditionalFormatting sqref="AQ584:AQ594">
    <cfRule type="cellIs" dxfId="4369" priority="845" operator="equal">
      <formula>"NO CUMPLE"</formula>
    </cfRule>
  </conditionalFormatting>
  <conditionalFormatting sqref="AX584:AX594">
    <cfRule type="cellIs" dxfId="4368" priority="844" operator="equal">
      <formula>"NO CUMPLE"</formula>
    </cfRule>
  </conditionalFormatting>
  <conditionalFormatting sqref="BE583:BE594">
    <cfRule type="cellIs" dxfId="4367" priority="843" operator="equal">
      <formula>"NO CUMPLE"</formula>
    </cfRule>
  </conditionalFormatting>
  <conditionalFormatting sqref="BX583:BX594">
    <cfRule type="cellIs" dxfId="4366" priority="842" operator="equal">
      <formula>"NO CUMPLE"</formula>
    </cfRule>
  </conditionalFormatting>
  <conditionalFormatting sqref="CC583:CC594">
    <cfRule type="cellIs" dxfId="4365" priority="841" operator="equal">
      <formula>"NO CUMPLE"</formula>
    </cfRule>
  </conditionalFormatting>
  <conditionalFormatting sqref="BP596 CY596:CY607 ED596:ED607 EL596:EL607 EW596:EW607 FE596:FE607 GE596:GE607 GQ596:GQ607 CT597:CT607 EH597:EH607 FA597:FA607 GK597:GK607 IT596:IT607 DD596:DD607 EP596:EP607 FI596:FI607 GW596:GW607 BU596 CE596 BZ596 DK596:DK597">
    <cfRule type="cellIs" dxfId="4364" priority="822" operator="equal">
      <formula>$DK$8</formula>
    </cfRule>
  </conditionalFormatting>
  <conditionalFormatting sqref="BS608:BV608 CI596:CP596 B598:AP608 AR597:AW608 AY596:BD608 BW596:BW608 CB596:CB608 CG596:CG608 BF596:BK608 DD596:DH608 HH597:HK608 HM596:HP608 HR596:HU608 HW596:ID596 IJ596:IL608 IN596:XFD608 BM596:BR608 B596:D597 F597:AI597 DJ598:HF608 F596:K596 Q596:AP596 AK597:AP597 AS596:AW596 CI598:DB608 CI597:CK597 CM597:DB597 CU596:DB596 DJ596:DL596 DP596:EE596 DJ597:EA597 EC597:ET597 EI596:EX596 EV597:FM597 FC596:FP596 FO597:GB597 FS596:GH596 GD597:HC597 GL596:HF596 HE597:HF597 HH596 HW598:IH608 HW597:HZ597 IB597:IH597 IH596">
    <cfRule type="cellIs" dxfId="4363" priority="821" operator="equal">
      <formula>"NO CUMPLE"</formula>
    </cfRule>
  </conditionalFormatting>
  <conditionalFormatting sqref="DF596:DF607">
    <cfRule type="cellIs" dxfId="4362" priority="820" operator="equal">
      <formula>"NO CUMPLE"</formula>
    </cfRule>
  </conditionalFormatting>
  <conditionalFormatting sqref="HX596:HX607">
    <cfRule type="cellIs" dxfId="4361" priority="816" operator="equal">
      <formula>"NO CUMPLE"</formula>
    </cfRule>
  </conditionalFormatting>
  <conditionalFormatting sqref="ER596:ER607">
    <cfRule type="cellIs" dxfId="4360" priority="819" operator="equal">
      <formula>"NO CUMPLE"</formula>
    </cfRule>
  </conditionalFormatting>
  <conditionalFormatting sqref="FK596:FK607">
    <cfRule type="cellIs" dxfId="4359" priority="818" operator="equal">
      <formula>"NO CUMPLE"</formula>
    </cfRule>
  </conditionalFormatting>
  <conditionalFormatting sqref="HA596:HA607">
    <cfRule type="cellIs" dxfId="4358" priority="817" operator="equal">
      <formula>"NO CUMPLE"</formula>
    </cfRule>
  </conditionalFormatting>
  <conditionalFormatting sqref="CI596:CI607">
    <cfRule type="cellIs" dxfId="4357" priority="815" operator="equal">
      <formula>"NO CUMPLE"</formula>
    </cfRule>
  </conditionalFormatting>
  <conditionalFormatting sqref="IV596:IV607">
    <cfRule type="cellIs" dxfId="4356" priority="814" operator="equal">
      <formula>"NO CUMPLE"</formula>
    </cfRule>
  </conditionalFormatting>
  <conditionalFormatting sqref="DY596:DY607">
    <cfRule type="cellIs" dxfId="4355" priority="813" operator="equal">
      <formula>"NO CUMPLE"</formula>
    </cfRule>
  </conditionalFormatting>
  <conditionalFormatting sqref="DS596">
    <cfRule type="cellIs" dxfId="4354" priority="812" operator="equal">
      <formula>$DK$8</formula>
    </cfRule>
  </conditionalFormatting>
  <conditionalFormatting sqref="DW596">
    <cfRule type="cellIs" dxfId="4353" priority="811" operator="equal">
      <formula>$DK$8</formula>
    </cfRule>
  </conditionalFormatting>
  <conditionalFormatting sqref="IQ596:IQ607">
    <cfRule type="cellIs" dxfId="4352" priority="808" operator="equal">
      <formula>"NO CUMPLE"</formula>
    </cfRule>
  </conditionalFormatting>
  <conditionalFormatting sqref="CH596 CH608">
    <cfRule type="cellIs" dxfId="4351" priority="807" operator="equal">
      <formula>"NO CUMPLE"</formula>
    </cfRule>
  </conditionalFormatting>
  <conditionalFormatting sqref="CO596:CO608">
    <cfRule type="cellIs" dxfId="4350" priority="806" operator="equal">
      <formula>"NO"</formula>
    </cfRule>
  </conditionalFormatting>
  <conditionalFormatting sqref="AQ608">
    <cfRule type="cellIs" dxfId="4349" priority="805" operator="equal">
      <formula>"NO CUMPLE"</formula>
    </cfRule>
  </conditionalFormatting>
  <conditionalFormatting sqref="BE608">
    <cfRule type="cellIs" dxfId="4348" priority="804" operator="equal">
      <formula>"NO CUMPLE"</formula>
    </cfRule>
  </conditionalFormatting>
  <conditionalFormatting sqref="AX608">
    <cfRule type="cellIs" dxfId="4347" priority="803" operator="equal">
      <formula>"NO CUMPLE"</formula>
    </cfRule>
  </conditionalFormatting>
  <conditionalFormatting sqref="BS596:BV607">
    <cfRule type="cellIs" dxfId="4346" priority="802" operator="equal">
      <formula>"NO CUMPLE"</formula>
    </cfRule>
  </conditionalFormatting>
  <conditionalFormatting sqref="CC608:CF608">
    <cfRule type="cellIs" dxfId="4345" priority="801" operator="equal">
      <formula>"NO CUMPLE"</formula>
    </cfRule>
  </conditionalFormatting>
  <conditionalFormatting sqref="CD596:CF607">
    <cfRule type="cellIs" dxfId="4344" priority="800" operator="equal">
      <formula>"NO CUMPLE"</formula>
    </cfRule>
  </conditionalFormatting>
  <conditionalFormatting sqref="BX608:CA608">
    <cfRule type="cellIs" dxfId="4343" priority="799" operator="equal">
      <formula>"NO CUMPLE"</formula>
    </cfRule>
  </conditionalFormatting>
  <conditionalFormatting sqref="BY596:CA607">
    <cfRule type="cellIs" dxfId="4342" priority="798" operator="equal">
      <formula>"NO CUMPLE"</formula>
    </cfRule>
  </conditionalFormatting>
  <conditionalFormatting sqref="AQ597:AQ607">
    <cfRule type="cellIs" dxfId="4341" priority="797" operator="equal">
      <formula>"NO CUMPLE"</formula>
    </cfRule>
  </conditionalFormatting>
  <conditionalFormatting sqref="AX596:AX607">
    <cfRule type="cellIs" dxfId="4340" priority="796" operator="equal">
      <formula>"NO CUMPLE"</formula>
    </cfRule>
  </conditionalFormatting>
  <conditionalFormatting sqref="BE596:BE607">
    <cfRule type="cellIs" dxfId="4339" priority="795" operator="equal">
      <formula>"NO CUMPLE"</formula>
    </cfRule>
  </conditionalFormatting>
  <conditionalFormatting sqref="BX596:BX607">
    <cfRule type="cellIs" dxfId="4338" priority="794" operator="equal">
      <formula>"NO CUMPLE"</formula>
    </cfRule>
  </conditionalFormatting>
  <conditionalFormatting sqref="CC596:CC607">
    <cfRule type="cellIs" dxfId="4337" priority="793" operator="equal">
      <formula>"NO CUMPLE"</formula>
    </cfRule>
  </conditionalFormatting>
  <conditionalFormatting sqref="DK609 BP609 CY609:CY620 ED609:ED620 EL609:EL620 EW609:EW620 FE609:FE620 GE609:GE620 GQ609:GQ620 CT609:CT620 EH609:EH620 FA609:FA620 GK609:GK620 IT609:IT620 DD609:DD620 EP609:EP620 FI609:FI620 GW609:GW620 BU609 CE609 BZ609">
    <cfRule type="cellIs" dxfId="4336" priority="774" operator="equal">
      <formula>$DK$8</formula>
    </cfRule>
  </conditionalFormatting>
  <conditionalFormatting sqref="BS621:BV621 CI609:DB621 AR609:AW621 AY609:BD621 BW609:BW621 CB609:CB621 CG609:CG621 BF609:BK621 DD609:DH621 HH609:HK621 HM609:HP621 HR609:HU621 HW609:IH621 IJ609:IL621 IN609:XFD621 DJ611:HF621 BM609:BR621 B609:AP621 DJ609:GG610 GI609:HF610">
    <cfRule type="cellIs" dxfId="4335" priority="773" operator="equal">
      <formula>"NO CUMPLE"</formula>
    </cfRule>
  </conditionalFormatting>
  <conditionalFormatting sqref="DF609:DF620">
    <cfRule type="cellIs" dxfId="4334" priority="772" operator="equal">
      <formula>"NO CUMPLE"</formula>
    </cfRule>
  </conditionalFormatting>
  <conditionalFormatting sqref="HX609:HX620">
    <cfRule type="cellIs" dxfId="4333" priority="768" operator="equal">
      <formula>"NO CUMPLE"</formula>
    </cfRule>
  </conditionalFormatting>
  <conditionalFormatting sqref="ER609:ER620">
    <cfRule type="cellIs" dxfId="4332" priority="771" operator="equal">
      <formula>"NO CUMPLE"</formula>
    </cfRule>
  </conditionalFormatting>
  <conditionalFormatting sqref="FK609:FK620">
    <cfRule type="cellIs" dxfId="4331" priority="770" operator="equal">
      <formula>"NO CUMPLE"</formula>
    </cfRule>
  </conditionalFormatting>
  <conditionalFormatting sqref="HA609:HA620">
    <cfRule type="cellIs" dxfId="4330" priority="769" operator="equal">
      <formula>"NO CUMPLE"</formula>
    </cfRule>
  </conditionalFormatting>
  <conditionalFormatting sqref="CI609:CI620">
    <cfRule type="cellIs" dxfId="4329" priority="767" operator="equal">
      <formula>"NO CUMPLE"</formula>
    </cfRule>
  </conditionalFormatting>
  <conditionalFormatting sqref="IV609:IV620">
    <cfRule type="cellIs" dxfId="4328" priority="766" operator="equal">
      <formula>"NO CUMPLE"</formula>
    </cfRule>
  </conditionalFormatting>
  <conditionalFormatting sqref="DY609:DY620">
    <cfRule type="cellIs" dxfId="4327" priority="765" operator="equal">
      <formula>"NO CUMPLE"</formula>
    </cfRule>
  </conditionalFormatting>
  <conditionalFormatting sqref="DS609">
    <cfRule type="cellIs" dxfId="4326" priority="764" operator="equal">
      <formula>$DK$8</formula>
    </cfRule>
  </conditionalFormatting>
  <conditionalFormatting sqref="DW609">
    <cfRule type="cellIs" dxfId="4325" priority="763" operator="equal">
      <formula>$DK$8</formula>
    </cfRule>
  </conditionalFormatting>
  <conditionalFormatting sqref="DO609">
    <cfRule type="cellIs" dxfId="4324" priority="762" operator="equal">
      <formula>$DK$8</formula>
    </cfRule>
  </conditionalFormatting>
  <conditionalFormatting sqref="IQ609:IQ620">
    <cfRule type="cellIs" dxfId="4323" priority="760" operator="equal">
      <formula>"NO CUMPLE"</formula>
    </cfRule>
  </conditionalFormatting>
  <conditionalFormatting sqref="CH609 CH621">
    <cfRule type="cellIs" dxfId="4322" priority="759" operator="equal">
      <formula>"NO CUMPLE"</formula>
    </cfRule>
  </conditionalFormatting>
  <conditionalFormatting sqref="CO609:CO621">
    <cfRule type="cellIs" dxfId="4321" priority="758" operator="equal">
      <formula>"NO"</formula>
    </cfRule>
  </conditionalFormatting>
  <conditionalFormatting sqref="AQ621">
    <cfRule type="cellIs" dxfId="4320" priority="757" operator="equal">
      <formula>"NO CUMPLE"</formula>
    </cfRule>
  </conditionalFormatting>
  <conditionalFormatting sqref="BE621">
    <cfRule type="cellIs" dxfId="4319" priority="756" operator="equal">
      <formula>"NO CUMPLE"</formula>
    </cfRule>
  </conditionalFormatting>
  <conditionalFormatting sqref="AX621">
    <cfRule type="cellIs" dxfId="4318" priority="755" operator="equal">
      <formula>"NO CUMPLE"</formula>
    </cfRule>
  </conditionalFormatting>
  <conditionalFormatting sqref="BS609:BV620">
    <cfRule type="cellIs" dxfId="4317" priority="754" operator="equal">
      <formula>"NO CUMPLE"</formula>
    </cfRule>
  </conditionalFormatting>
  <conditionalFormatting sqref="CC621:CF621">
    <cfRule type="cellIs" dxfId="4316" priority="753" operator="equal">
      <formula>"NO CUMPLE"</formula>
    </cfRule>
  </conditionalFormatting>
  <conditionalFormatting sqref="CD609:CF620">
    <cfRule type="cellIs" dxfId="4315" priority="752" operator="equal">
      <formula>"NO CUMPLE"</formula>
    </cfRule>
  </conditionalFormatting>
  <conditionalFormatting sqref="BX621:CA621">
    <cfRule type="cellIs" dxfId="4314" priority="751" operator="equal">
      <formula>"NO CUMPLE"</formula>
    </cfRule>
  </conditionalFormatting>
  <conditionalFormatting sqref="BY609:CA620">
    <cfRule type="cellIs" dxfId="4313" priority="750" operator="equal">
      <formula>"NO CUMPLE"</formula>
    </cfRule>
  </conditionalFormatting>
  <conditionalFormatting sqref="AQ609:AQ620">
    <cfRule type="cellIs" dxfId="4312" priority="749" operator="equal">
      <formula>"NO CUMPLE"</formula>
    </cfRule>
  </conditionalFormatting>
  <conditionalFormatting sqref="AX609:AX620">
    <cfRule type="cellIs" dxfId="4311" priority="748" operator="equal">
      <formula>"NO CUMPLE"</formula>
    </cfRule>
  </conditionalFormatting>
  <conditionalFormatting sqref="BE609:BE620">
    <cfRule type="cellIs" dxfId="4310" priority="747" operator="equal">
      <formula>"NO CUMPLE"</formula>
    </cfRule>
  </conditionalFormatting>
  <conditionalFormatting sqref="BX609:BX620">
    <cfRule type="cellIs" dxfId="4309" priority="746" operator="equal">
      <formula>"NO CUMPLE"</formula>
    </cfRule>
  </conditionalFormatting>
  <conditionalFormatting sqref="CC609:CC620">
    <cfRule type="cellIs" dxfId="4308" priority="745" operator="equal">
      <formula>"NO CUMPLE"</formula>
    </cfRule>
  </conditionalFormatting>
  <conditionalFormatting sqref="BS634:BV634 CI623:DB634 AR622:AW634 AY622:BD634 BW622:BW634 CB622:CB634 CG622:CG634 BF622:BK634 DD622:DH634 HH623:HK634 HM622:HP634 HR622:HU634 HW623:IH634 IJ622:IL634 B622:AP634 IN623:XFD634 DJ623:HF634 BM622:BR634 IN622:IU622 IW622:XFD622 CI622:CP622 CR622:DB622 DJ622:DL622 DN622:EE622 EG622:EX622 EZ622:FP622 FR622:GH622 GJ622:HF622 HH622 HJ622:HK622 HW622:ID622 IF622:IH622">
    <cfRule type="cellIs" dxfId="4307" priority="725" operator="equal">
      <formula>"NO CUMPLE"</formula>
    </cfRule>
  </conditionalFormatting>
  <conditionalFormatting sqref="DF622:DF633">
    <cfRule type="cellIs" dxfId="4306" priority="724" operator="equal">
      <formula>"NO CUMPLE"</formula>
    </cfRule>
  </conditionalFormatting>
  <conditionalFormatting sqref="HX622:HX633">
    <cfRule type="cellIs" dxfId="4305" priority="720" operator="equal">
      <formula>"NO CUMPLE"</formula>
    </cfRule>
  </conditionalFormatting>
  <conditionalFormatting sqref="ER622:ER633">
    <cfRule type="cellIs" dxfId="4304" priority="723" operator="equal">
      <formula>"NO CUMPLE"</formula>
    </cfRule>
  </conditionalFormatting>
  <conditionalFormatting sqref="FK622:FK633">
    <cfRule type="cellIs" dxfId="4303" priority="722" operator="equal">
      <formula>"NO CUMPLE"</formula>
    </cfRule>
  </conditionalFormatting>
  <conditionalFormatting sqref="HA622:HA633">
    <cfRule type="cellIs" dxfId="4302" priority="721" operator="equal">
      <formula>"NO CUMPLE"</formula>
    </cfRule>
  </conditionalFormatting>
  <conditionalFormatting sqref="CI622:CI633">
    <cfRule type="cellIs" dxfId="4301" priority="719" operator="equal">
      <formula>"NO CUMPLE"</formula>
    </cfRule>
  </conditionalFormatting>
  <conditionalFormatting sqref="IV623:IV633">
    <cfRule type="cellIs" dxfId="4300" priority="718" operator="equal">
      <formula>"NO CUMPLE"</formula>
    </cfRule>
  </conditionalFormatting>
  <conditionalFormatting sqref="DY622:DY633">
    <cfRule type="cellIs" dxfId="4299" priority="717" operator="equal">
      <formula>"NO CUMPLE"</formula>
    </cfRule>
  </conditionalFormatting>
  <conditionalFormatting sqref="DS622">
    <cfRule type="cellIs" dxfId="4298" priority="716" operator="equal">
      <formula>$DK$8</formula>
    </cfRule>
  </conditionalFormatting>
  <conditionalFormatting sqref="DW622">
    <cfRule type="cellIs" dxfId="4297" priority="715" operator="equal">
      <formula>$DK$8</formula>
    </cfRule>
  </conditionalFormatting>
  <conditionalFormatting sqref="DO622">
    <cfRule type="cellIs" dxfId="4296" priority="714" operator="equal">
      <formula>$DK$8</formula>
    </cfRule>
  </conditionalFormatting>
  <conditionalFormatting sqref="IQ622:IQ633">
    <cfRule type="cellIs" dxfId="4295" priority="712" operator="equal">
      <formula>"NO CUMPLE"</formula>
    </cfRule>
  </conditionalFormatting>
  <conditionalFormatting sqref="CH622 CH634">
    <cfRule type="cellIs" dxfId="4294" priority="711" operator="equal">
      <formula>"NO CUMPLE"</formula>
    </cfRule>
  </conditionalFormatting>
  <conditionalFormatting sqref="CO622:CO634">
    <cfRule type="cellIs" dxfId="4293" priority="710" operator="equal">
      <formula>"NO"</formula>
    </cfRule>
  </conditionalFormatting>
  <conditionalFormatting sqref="AQ634">
    <cfRule type="cellIs" dxfId="4292" priority="709" operator="equal">
      <formula>"NO CUMPLE"</formula>
    </cfRule>
  </conditionalFormatting>
  <conditionalFormatting sqref="BE634">
    <cfRule type="cellIs" dxfId="4291" priority="708" operator="equal">
      <formula>"NO CUMPLE"</formula>
    </cfRule>
  </conditionalFormatting>
  <conditionalFormatting sqref="AX634">
    <cfRule type="cellIs" dxfId="4290" priority="707" operator="equal">
      <formula>"NO CUMPLE"</formula>
    </cfRule>
  </conditionalFormatting>
  <conditionalFormatting sqref="BS622:BV633">
    <cfRule type="cellIs" dxfId="4289" priority="706" operator="equal">
      <formula>"NO CUMPLE"</formula>
    </cfRule>
  </conditionalFormatting>
  <conditionalFormatting sqref="CC634:CF634">
    <cfRule type="cellIs" dxfId="4288" priority="705" operator="equal">
      <formula>"NO CUMPLE"</formula>
    </cfRule>
  </conditionalFormatting>
  <conditionalFormatting sqref="CD622:CF633">
    <cfRule type="cellIs" dxfId="4287" priority="704" operator="equal">
      <formula>"NO CUMPLE"</formula>
    </cfRule>
  </conditionalFormatting>
  <conditionalFormatting sqref="BX634:CA634">
    <cfRule type="cellIs" dxfId="4286" priority="703" operator="equal">
      <formula>"NO CUMPLE"</formula>
    </cfRule>
  </conditionalFormatting>
  <conditionalFormatting sqref="BY622:CA633">
    <cfRule type="cellIs" dxfId="4285" priority="702" operator="equal">
      <formula>"NO CUMPLE"</formula>
    </cfRule>
  </conditionalFormatting>
  <conditionalFormatting sqref="AQ622:AQ633">
    <cfRule type="cellIs" dxfId="4284" priority="701" operator="equal">
      <formula>"NO CUMPLE"</formula>
    </cfRule>
  </conditionalFormatting>
  <conditionalFormatting sqref="AX622:AX633">
    <cfRule type="cellIs" dxfId="4283" priority="700" operator="equal">
      <formula>"NO CUMPLE"</formula>
    </cfRule>
  </conditionalFormatting>
  <conditionalFormatting sqref="BE622:BE633">
    <cfRule type="cellIs" dxfId="4282" priority="699" operator="equal">
      <formula>"NO CUMPLE"</formula>
    </cfRule>
  </conditionalFormatting>
  <conditionalFormatting sqref="BX622:BX633">
    <cfRule type="cellIs" dxfId="4281" priority="698" operator="equal">
      <formula>"NO CUMPLE"</formula>
    </cfRule>
  </conditionalFormatting>
  <conditionalFormatting sqref="CC622:CC633">
    <cfRule type="cellIs" dxfId="4280" priority="697" operator="equal">
      <formula>"NO CUMPLE"</formula>
    </cfRule>
  </conditionalFormatting>
  <conditionalFormatting sqref="DK635 BP635 CY635:CY646 ED635:ED646 EL635:EL646 EW635:EW646 FE635:FE646 GE635:GE646 GQ635:GQ646 CT635:CT646 EH635:EH646 FA635:FA646 GK635:GK646 IT635:IT646 DD635:DD646 EP635:EP646 FI635:FI646 GW635:GW646 BU635 CE635 BZ635">
    <cfRule type="cellIs" dxfId="4279" priority="678" operator="equal">
      <formula>$DK$8</formula>
    </cfRule>
  </conditionalFormatting>
  <conditionalFormatting sqref="BS647:BV647 CI635:DB647 B635:AP647 AR635:AW647 AY635:BD647 BW635:BW647 CB635:CB647 CG635:CG647 BF635:BK647 DD635:DH647 HH635:HK647 HM635:HP647 HR635:HU647 HW635:IH647 IJ635:IL647 IN635:XFD647 DJ635:HF647 BM635:BR647">
    <cfRule type="cellIs" dxfId="4278" priority="677" operator="equal">
      <formula>"NO CUMPLE"</formula>
    </cfRule>
  </conditionalFormatting>
  <conditionalFormatting sqref="DF635:DF646">
    <cfRule type="cellIs" dxfId="4277" priority="676" operator="equal">
      <formula>"NO CUMPLE"</formula>
    </cfRule>
  </conditionalFormatting>
  <conditionalFormatting sqref="HX635:HX646">
    <cfRule type="cellIs" dxfId="4276" priority="672" operator="equal">
      <formula>"NO CUMPLE"</formula>
    </cfRule>
  </conditionalFormatting>
  <conditionalFormatting sqref="ER635:ER646">
    <cfRule type="cellIs" dxfId="4275" priority="675" operator="equal">
      <formula>"NO CUMPLE"</formula>
    </cfRule>
  </conditionalFormatting>
  <conditionalFormatting sqref="FK635:FK646">
    <cfRule type="cellIs" dxfId="4274" priority="674" operator="equal">
      <formula>"NO CUMPLE"</formula>
    </cfRule>
  </conditionalFormatting>
  <conditionalFormatting sqref="HA635:HA646">
    <cfRule type="cellIs" dxfId="4273" priority="673" operator="equal">
      <formula>"NO CUMPLE"</formula>
    </cfRule>
  </conditionalFormatting>
  <conditionalFormatting sqref="CI635:CI646">
    <cfRule type="cellIs" dxfId="4272" priority="671" operator="equal">
      <formula>"NO CUMPLE"</formula>
    </cfRule>
  </conditionalFormatting>
  <conditionalFormatting sqref="IV635:IV646">
    <cfRule type="cellIs" dxfId="4271" priority="670" operator="equal">
      <formula>"NO CUMPLE"</formula>
    </cfRule>
  </conditionalFormatting>
  <conditionalFormatting sqref="DY635:DY646">
    <cfRule type="cellIs" dxfId="4270" priority="669" operator="equal">
      <formula>"NO CUMPLE"</formula>
    </cfRule>
  </conditionalFormatting>
  <conditionalFormatting sqref="DS635">
    <cfRule type="cellIs" dxfId="4269" priority="668" operator="equal">
      <formula>$DK$8</formula>
    </cfRule>
  </conditionalFormatting>
  <conditionalFormatting sqref="DW635">
    <cfRule type="cellIs" dxfId="4268" priority="667" operator="equal">
      <formula>$DK$8</formula>
    </cfRule>
  </conditionalFormatting>
  <conditionalFormatting sqref="DO635">
    <cfRule type="cellIs" dxfId="4267" priority="666" operator="equal">
      <formula>$DK$8</formula>
    </cfRule>
  </conditionalFormatting>
  <conditionalFormatting sqref="IQ635:IQ646">
    <cfRule type="cellIs" dxfId="4266" priority="664" operator="equal">
      <formula>"NO CUMPLE"</formula>
    </cfRule>
  </conditionalFormatting>
  <conditionalFormatting sqref="CH635 CH647">
    <cfRule type="cellIs" dxfId="4265" priority="663" operator="equal">
      <formula>"NO CUMPLE"</formula>
    </cfRule>
  </conditionalFormatting>
  <conditionalFormatting sqref="CO635:CO647">
    <cfRule type="cellIs" dxfId="4264" priority="662" operator="equal">
      <formula>"NO"</formula>
    </cfRule>
  </conditionalFormatting>
  <conditionalFormatting sqref="AQ647">
    <cfRule type="cellIs" dxfId="4263" priority="661" operator="equal">
      <formula>"NO CUMPLE"</formula>
    </cfRule>
  </conditionalFormatting>
  <conditionalFormatting sqref="BE647">
    <cfRule type="cellIs" dxfId="4262" priority="660" operator="equal">
      <formula>"NO CUMPLE"</formula>
    </cfRule>
  </conditionalFormatting>
  <conditionalFormatting sqref="AX647">
    <cfRule type="cellIs" dxfId="4261" priority="659" operator="equal">
      <formula>"NO CUMPLE"</formula>
    </cfRule>
  </conditionalFormatting>
  <conditionalFormatting sqref="BS635:BV646">
    <cfRule type="cellIs" dxfId="4260" priority="658" operator="equal">
      <formula>"NO CUMPLE"</formula>
    </cfRule>
  </conditionalFormatting>
  <conditionalFormatting sqref="CC647:CF647">
    <cfRule type="cellIs" dxfId="4259" priority="657" operator="equal">
      <formula>"NO CUMPLE"</formula>
    </cfRule>
  </conditionalFormatting>
  <conditionalFormatting sqref="CD635:CF646">
    <cfRule type="cellIs" dxfId="4258" priority="656" operator="equal">
      <formula>"NO CUMPLE"</formula>
    </cfRule>
  </conditionalFormatting>
  <conditionalFormatting sqref="BX647:CA647">
    <cfRule type="cellIs" dxfId="4257" priority="655" operator="equal">
      <formula>"NO CUMPLE"</formula>
    </cfRule>
  </conditionalFormatting>
  <conditionalFormatting sqref="BY635:CA646">
    <cfRule type="cellIs" dxfId="4256" priority="654" operator="equal">
      <formula>"NO CUMPLE"</formula>
    </cfRule>
  </conditionalFormatting>
  <conditionalFormatting sqref="AQ635:AQ646">
    <cfRule type="cellIs" dxfId="4255" priority="653" operator="equal">
      <formula>"NO CUMPLE"</formula>
    </cfRule>
  </conditionalFormatting>
  <conditionalFormatting sqref="AX635:AX646">
    <cfRule type="cellIs" dxfId="4254" priority="652" operator="equal">
      <formula>"NO CUMPLE"</formula>
    </cfRule>
  </conditionalFormatting>
  <conditionalFormatting sqref="BE635:BE646">
    <cfRule type="cellIs" dxfId="4253" priority="651" operator="equal">
      <formula>"NO CUMPLE"</formula>
    </cfRule>
  </conditionalFormatting>
  <conditionalFormatting sqref="BX635:BX646">
    <cfRule type="cellIs" dxfId="4252" priority="650" operator="equal">
      <formula>"NO CUMPLE"</formula>
    </cfRule>
  </conditionalFormatting>
  <conditionalFormatting sqref="CC635:CC646">
    <cfRule type="cellIs" dxfId="4251" priority="649" operator="equal">
      <formula>"NO CUMPLE"</formula>
    </cfRule>
  </conditionalFormatting>
  <conditionalFormatting sqref="DK648 BP648 CY648:CY659 ED648:ED659 EL648:EL659 EW648:EW659 FE648:FE659 GE648:GE659 GQ648:GQ659 CT648:CT659 EH648:EH659 FA648:FA659 GK648:GK659 IT648:IT659 DD648:DD659 EP648:EP659 FI648:FI659 GW648:GW659 BU648 CE648 BZ648">
    <cfRule type="cellIs" dxfId="4250" priority="630" operator="equal">
      <formula>$DK$8</formula>
    </cfRule>
  </conditionalFormatting>
  <conditionalFormatting sqref="BS660:BV660 CI648:DB660 AY648:BD660 BW648:BW660 CB648:CB660 CG648:CG660 BF648:BK660 HH648:HK660 HM648:HP660 HR648:HU660 HW648:IH660 AR648:AW660 DD648:DH660 IJ648:IL660 IN648:XFD660 DJ648:HF660 BM648:BR660 B648:AP660">
    <cfRule type="cellIs" dxfId="4249" priority="629" operator="equal">
      <formula>"NO CUMPLE"</formula>
    </cfRule>
  </conditionalFormatting>
  <conditionalFormatting sqref="DF648:DF659">
    <cfRule type="cellIs" dxfId="4248" priority="628" operator="equal">
      <formula>"NO CUMPLE"</formula>
    </cfRule>
  </conditionalFormatting>
  <conditionalFormatting sqref="HX648:HX659">
    <cfRule type="cellIs" dxfId="4247" priority="624" operator="equal">
      <formula>"NO CUMPLE"</formula>
    </cfRule>
  </conditionalFormatting>
  <conditionalFormatting sqref="ER648:ER659">
    <cfRule type="cellIs" dxfId="4246" priority="627" operator="equal">
      <formula>"NO CUMPLE"</formula>
    </cfRule>
  </conditionalFormatting>
  <conditionalFormatting sqref="FK648:FK659">
    <cfRule type="cellIs" dxfId="4245" priority="626" operator="equal">
      <formula>"NO CUMPLE"</formula>
    </cfRule>
  </conditionalFormatting>
  <conditionalFormatting sqref="HA648:HA659">
    <cfRule type="cellIs" dxfId="4244" priority="625" operator="equal">
      <formula>"NO CUMPLE"</formula>
    </cfRule>
  </conditionalFormatting>
  <conditionalFormatting sqref="CI648:CI659">
    <cfRule type="cellIs" dxfId="4243" priority="623" operator="equal">
      <formula>"NO CUMPLE"</formula>
    </cfRule>
  </conditionalFormatting>
  <conditionalFormatting sqref="IV648:IV659">
    <cfRule type="cellIs" dxfId="4242" priority="622" operator="equal">
      <formula>"NO CUMPLE"</formula>
    </cfRule>
  </conditionalFormatting>
  <conditionalFormatting sqref="DY648:DY659">
    <cfRule type="cellIs" dxfId="4241" priority="621" operator="equal">
      <formula>"NO CUMPLE"</formula>
    </cfRule>
  </conditionalFormatting>
  <conditionalFormatting sqref="DS648">
    <cfRule type="cellIs" dxfId="4240" priority="620" operator="equal">
      <formula>$DK$8</formula>
    </cfRule>
  </conditionalFormatting>
  <conditionalFormatting sqref="DW648">
    <cfRule type="cellIs" dxfId="4239" priority="619" operator="equal">
      <formula>$DK$8</formula>
    </cfRule>
  </conditionalFormatting>
  <conditionalFormatting sqref="DO648">
    <cfRule type="cellIs" dxfId="4238" priority="618" operator="equal">
      <formula>$DK$8</formula>
    </cfRule>
  </conditionalFormatting>
  <conditionalFormatting sqref="IQ648:IQ659">
    <cfRule type="cellIs" dxfId="4237" priority="616" operator="equal">
      <formula>"NO CUMPLE"</formula>
    </cfRule>
  </conditionalFormatting>
  <conditionalFormatting sqref="CH648 CH660">
    <cfRule type="cellIs" dxfId="4236" priority="615" operator="equal">
      <formula>"NO CUMPLE"</formula>
    </cfRule>
  </conditionalFormatting>
  <conditionalFormatting sqref="CO648:CO660">
    <cfRule type="cellIs" dxfId="4235" priority="614" operator="equal">
      <formula>"NO"</formula>
    </cfRule>
  </conditionalFormatting>
  <conditionalFormatting sqref="AQ660">
    <cfRule type="cellIs" dxfId="4234" priority="613" operator="equal">
      <formula>"NO CUMPLE"</formula>
    </cfRule>
  </conditionalFormatting>
  <conditionalFormatting sqref="BE660">
    <cfRule type="cellIs" dxfId="4233" priority="612" operator="equal">
      <formula>"NO CUMPLE"</formula>
    </cfRule>
  </conditionalFormatting>
  <conditionalFormatting sqref="AX660">
    <cfRule type="cellIs" dxfId="4232" priority="611" operator="equal">
      <formula>"NO CUMPLE"</formula>
    </cfRule>
  </conditionalFormatting>
  <conditionalFormatting sqref="BS648:BV659">
    <cfRule type="cellIs" dxfId="4231" priority="610" operator="equal">
      <formula>"NO CUMPLE"</formula>
    </cfRule>
  </conditionalFormatting>
  <conditionalFormatting sqref="CC660:CF660">
    <cfRule type="cellIs" dxfId="4230" priority="609" operator="equal">
      <formula>"NO CUMPLE"</formula>
    </cfRule>
  </conditionalFormatting>
  <conditionalFormatting sqref="CD648:CF659">
    <cfRule type="cellIs" dxfId="4229" priority="608" operator="equal">
      <formula>"NO CUMPLE"</formula>
    </cfRule>
  </conditionalFormatting>
  <conditionalFormatting sqref="BX660:CA660">
    <cfRule type="cellIs" dxfId="4228" priority="607" operator="equal">
      <formula>"NO CUMPLE"</formula>
    </cfRule>
  </conditionalFormatting>
  <conditionalFormatting sqref="BY648:CA659">
    <cfRule type="cellIs" dxfId="4227" priority="606" operator="equal">
      <formula>"NO CUMPLE"</formula>
    </cfRule>
  </conditionalFormatting>
  <conditionalFormatting sqref="AQ648:AQ659">
    <cfRule type="cellIs" dxfId="4226" priority="605" operator="equal">
      <formula>"NO CUMPLE"</formula>
    </cfRule>
  </conditionalFormatting>
  <conditionalFormatting sqref="AX648:AX659">
    <cfRule type="cellIs" dxfId="4225" priority="604" operator="equal">
      <formula>"NO CUMPLE"</formula>
    </cfRule>
  </conditionalFormatting>
  <conditionalFormatting sqref="BE648:BE659">
    <cfRule type="cellIs" dxfId="4224" priority="603" operator="equal">
      <formula>"NO CUMPLE"</formula>
    </cfRule>
  </conditionalFormatting>
  <conditionalFormatting sqref="BX648:BX659">
    <cfRule type="cellIs" dxfId="4223" priority="602" operator="equal">
      <formula>"NO CUMPLE"</formula>
    </cfRule>
  </conditionalFormatting>
  <conditionalFormatting sqref="CC648:CC659">
    <cfRule type="cellIs" dxfId="4222" priority="601" operator="equal">
      <formula>"NO CUMPLE"</formula>
    </cfRule>
  </conditionalFormatting>
  <conditionalFormatting sqref="DK661 BP661 CY661:CY672 ED661:ED672 EL661:EL672 EW661:EW672 FE661:FE672 GE661:GE672 CT661:CT672 EH661:EH672 FA661:FA672 GK661:GK672 IT661:IT672 DD661:DD672 EP661:EP672 FI661:FI672 GW661:GW672 BU661 CE661 BZ661 GQ661:GQ672">
    <cfRule type="cellIs" dxfId="4221" priority="582" operator="equal">
      <formula>$DK$8</formula>
    </cfRule>
  </conditionalFormatting>
  <conditionalFormatting sqref="BS673:BV673 BW661:BW673 CB661:CB673 CG661:CG673 BF661:BK673 DD661:DH673 HH661:HK673 HW661:IH673 IJ661:IL673 IN661:XFD673 BM661:BR673 B662:AP673 B661:D661 CI661:DB673 F661:AP661 HM661:HP673 HR661:HU673 DJ661:HF673 AR661:AW673 AY661:BD673">
    <cfRule type="cellIs" dxfId="4220" priority="581" operator="equal">
      <formula>"NO CUMPLE"</formula>
    </cfRule>
  </conditionalFormatting>
  <conditionalFormatting sqref="DF661:DF672">
    <cfRule type="cellIs" dxfId="4219" priority="580" operator="equal">
      <formula>"NO CUMPLE"</formula>
    </cfRule>
  </conditionalFormatting>
  <conditionalFormatting sqref="HX661:HX672">
    <cfRule type="cellIs" dxfId="4218" priority="576" operator="equal">
      <formula>"NO CUMPLE"</formula>
    </cfRule>
  </conditionalFormatting>
  <conditionalFormatting sqref="ER661:ER672">
    <cfRule type="cellIs" dxfId="4217" priority="579" operator="equal">
      <formula>"NO CUMPLE"</formula>
    </cfRule>
  </conditionalFormatting>
  <conditionalFormatting sqref="FK661:FK672">
    <cfRule type="cellIs" dxfId="4216" priority="578" operator="equal">
      <formula>"NO CUMPLE"</formula>
    </cfRule>
  </conditionalFormatting>
  <conditionalFormatting sqref="HA661:HA672">
    <cfRule type="cellIs" dxfId="4215" priority="577" operator="equal">
      <formula>"NO CUMPLE"</formula>
    </cfRule>
  </conditionalFormatting>
  <conditionalFormatting sqref="CI661:CI672">
    <cfRule type="cellIs" dxfId="4214" priority="575" operator="equal">
      <formula>"NO CUMPLE"</formula>
    </cfRule>
  </conditionalFormatting>
  <conditionalFormatting sqref="IV661:IV672">
    <cfRule type="cellIs" dxfId="4213" priority="574" operator="equal">
      <formula>"NO CUMPLE"</formula>
    </cfRule>
  </conditionalFormatting>
  <conditionalFormatting sqref="DY661:DY672">
    <cfRule type="cellIs" dxfId="4212" priority="573" operator="equal">
      <formula>"NO CUMPLE"</formula>
    </cfRule>
  </conditionalFormatting>
  <conditionalFormatting sqref="DS661">
    <cfRule type="cellIs" dxfId="4211" priority="572" operator="equal">
      <formula>$DK$8</formula>
    </cfRule>
  </conditionalFormatting>
  <conditionalFormatting sqref="DW661">
    <cfRule type="cellIs" dxfId="4210" priority="571" operator="equal">
      <formula>$DK$8</formula>
    </cfRule>
  </conditionalFormatting>
  <conditionalFormatting sqref="DO661">
    <cfRule type="cellIs" dxfId="4209" priority="570" operator="equal">
      <formula>$DK$8</formula>
    </cfRule>
  </conditionalFormatting>
  <conditionalFormatting sqref="IQ661:IQ672">
    <cfRule type="cellIs" dxfId="4208" priority="568" operator="equal">
      <formula>"NO CUMPLE"</formula>
    </cfRule>
  </conditionalFormatting>
  <conditionalFormatting sqref="CH661 CH673">
    <cfRule type="cellIs" dxfId="4207" priority="567" operator="equal">
      <formula>"NO CUMPLE"</formula>
    </cfRule>
  </conditionalFormatting>
  <conditionalFormatting sqref="CO661:CO673">
    <cfRule type="cellIs" dxfId="4206" priority="566" operator="equal">
      <formula>"NO"</formula>
    </cfRule>
  </conditionalFormatting>
  <conditionalFormatting sqref="AQ673">
    <cfRule type="cellIs" dxfId="4205" priority="565" operator="equal">
      <formula>"NO CUMPLE"</formula>
    </cfRule>
  </conditionalFormatting>
  <conditionalFormatting sqref="BE673">
    <cfRule type="cellIs" dxfId="4204" priority="564" operator="equal">
      <formula>"NO CUMPLE"</formula>
    </cfRule>
  </conditionalFormatting>
  <conditionalFormatting sqref="AX673">
    <cfRule type="cellIs" dxfId="4203" priority="563" operator="equal">
      <formula>"NO CUMPLE"</formula>
    </cfRule>
  </conditionalFormatting>
  <conditionalFormatting sqref="BS661:BV672">
    <cfRule type="cellIs" dxfId="4202" priority="562" operator="equal">
      <formula>"NO CUMPLE"</formula>
    </cfRule>
  </conditionalFormatting>
  <conditionalFormatting sqref="CC673:CF673">
    <cfRule type="cellIs" dxfId="4201" priority="561" operator="equal">
      <formula>"NO CUMPLE"</formula>
    </cfRule>
  </conditionalFormatting>
  <conditionalFormatting sqref="CD661:CF672">
    <cfRule type="cellIs" dxfId="4200" priority="560" operator="equal">
      <formula>"NO CUMPLE"</formula>
    </cfRule>
  </conditionalFormatting>
  <conditionalFormatting sqref="BX673:CA673">
    <cfRule type="cellIs" dxfId="4199" priority="559" operator="equal">
      <formula>"NO CUMPLE"</formula>
    </cfRule>
  </conditionalFormatting>
  <conditionalFormatting sqref="BY661:CA672">
    <cfRule type="cellIs" dxfId="4198" priority="558" operator="equal">
      <formula>"NO CUMPLE"</formula>
    </cfRule>
  </conditionalFormatting>
  <conditionalFormatting sqref="AQ661:AQ672">
    <cfRule type="cellIs" dxfId="4197" priority="557" operator="equal">
      <formula>"NO CUMPLE"</formula>
    </cfRule>
  </conditionalFormatting>
  <conditionalFormatting sqref="AX661:AX672">
    <cfRule type="cellIs" dxfId="4196" priority="556" operator="equal">
      <formula>"NO CUMPLE"</formula>
    </cfRule>
  </conditionalFormatting>
  <conditionalFormatting sqref="BE661:BE672">
    <cfRule type="cellIs" dxfId="4195" priority="555" operator="equal">
      <formula>"NO CUMPLE"</formula>
    </cfRule>
  </conditionalFormatting>
  <conditionalFormatting sqref="BX661:BX672">
    <cfRule type="cellIs" dxfId="4194" priority="554" operator="equal">
      <formula>"NO CUMPLE"</formula>
    </cfRule>
  </conditionalFormatting>
  <conditionalFormatting sqref="CC661:CC672">
    <cfRule type="cellIs" dxfId="4193" priority="553" operator="equal">
      <formula>"NO CUMPLE"</formula>
    </cfRule>
  </conditionalFormatting>
  <conditionalFormatting sqref="DK674 BP674 CY674:CY685 ED674:ED685 EL674:EL685 EW674:EW685 FE674:FE685 GE674:GE685 GQ674:GQ685 CT674:CT685 EH674:EH685 FA674:FA685 GK674:GK685 IT674:IT685 DD674:DD685 EP674:EP685 FI674:FI685 GW674:GW685 BU674 CE674 BZ674">
    <cfRule type="cellIs" dxfId="4192" priority="534" operator="equal">
      <formula>$DK$8</formula>
    </cfRule>
  </conditionalFormatting>
  <conditionalFormatting sqref="BS686:BV686 CI674:DB686 B675:AP686 AR674:AW686 AY674:BD686 BW674:BW686 CB674:CB686 CG674:CG686 BF674:BK686 DD674:DH686 HH674:HK686 HM674:HP686 HR674:HU686 HW674:IH686 IJ674:IL686 IN674:XFD686 DJ674:HF686 BM674:BR686 B674:AI674 AK674:AP674">
    <cfRule type="cellIs" dxfId="4191" priority="533" operator="equal">
      <formula>"NO CUMPLE"</formula>
    </cfRule>
  </conditionalFormatting>
  <conditionalFormatting sqref="DF674:DF685">
    <cfRule type="cellIs" dxfId="4190" priority="532" operator="equal">
      <formula>"NO CUMPLE"</formula>
    </cfRule>
  </conditionalFormatting>
  <conditionalFormatting sqref="HX674:HX685">
    <cfRule type="cellIs" dxfId="4189" priority="528" operator="equal">
      <formula>"NO CUMPLE"</formula>
    </cfRule>
  </conditionalFormatting>
  <conditionalFormatting sqref="ER674:ER685">
    <cfRule type="cellIs" dxfId="4188" priority="531" operator="equal">
      <formula>"NO CUMPLE"</formula>
    </cfRule>
  </conditionalFormatting>
  <conditionalFormatting sqref="FK674:FK685">
    <cfRule type="cellIs" dxfId="4187" priority="530" operator="equal">
      <formula>"NO CUMPLE"</formula>
    </cfRule>
  </conditionalFormatting>
  <conditionalFormatting sqref="HA674:HA685">
    <cfRule type="cellIs" dxfId="4186" priority="529" operator="equal">
      <formula>"NO CUMPLE"</formula>
    </cfRule>
  </conditionalFormatting>
  <conditionalFormatting sqref="CI674:CI685">
    <cfRule type="cellIs" dxfId="4185" priority="527" operator="equal">
      <formula>"NO CUMPLE"</formula>
    </cfRule>
  </conditionalFormatting>
  <conditionalFormatting sqref="IV674:IV685">
    <cfRule type="cellIs" dxfId="4184" priority="526" operator="equal">
      <formula>"NO CUMPLE"</formula>
    </cfRule>
  </conditionalFormatting>
  <conditionalFormatting sqref="DY674:DY685">
    <cfRule type="cellIs" dxfId="4183" priority="525" operator="equal">
      <formula>"NO CUMPLE"</formula>
    </cfRule>
  </conditionalFormatting>
  <conditionalFormatting sqref="DS674">
    <cfRule type="cellIs" dxfId="4182" priority="524" operator="equal">
      <formula>$DK$8</formula>
    </cfRule>
  </conditionalFormatting>
  <conditionalFormatting sqref="DW674">
    <cfRule type="cellIs" dxfId="4181" priority="523" operator="equal">
      <formula>$DK$8</formula>
    </cfRule>
  </conditionalFormatting>
  <conditionalFormatting sqref="DO674">
    <cfRule type="cellIs" dxfId="4180" priority="522" operator="equal">
      <formula>$DK$8</formula>
    </cfRule>
  </conditionalFormatting>
  <conditionalFormatting sqref="IQ674:IQ685">
    <cfRule type="cellIs" dxfId="4179" priority="520" operator="equal">
      <formula>"NO CUMPLE"</formula>
    </cfRule>
  </conditionalFormatting>
  <conditionalFormatting sqref="CH674 CH686">
    <cfRule type="cellIs" dxfId="4178" priority="519" operator="equal">
      <formula>"NO CUMPLE"</formula>
    </cfRule>
  </conditionalFormatting>
  <conditionalFormatting sqref="CO674:CO686">
    <cfRule type="cellIs" dxfId="4177" priority="518" operator="equal">
      <formula>"NO"</formula>
    </cfRule>
  </conditionalFormatting>
  <conditionalFormatting sqref="AQ686">
    <cfRule type="cellIs" dxfId="4176" priority="517" operator="equal">
      <formula>"NO CUMPLE"</formula>
    </cfRule>
  </conditionalFormatting>
  <conditionalFormatting sqref="BE686">
    <cfRule type="cellIs" dxfId="4175" priority="516" operator="equal">
      <formula>"NO CUMPLE"</formula>
    </cfRule>
  </conditionalFormatting>
  <conditionalFormatting sqref="AX686">
    <cfRule type="cellIs" dxfId="4174" priority="515" operator="equal">
      <formula>"NO CUMPLE"</formula>
    </cfRule>
  </conditionalFormatting>
  <conditionalFormatting sqref="BS674:BV685">
    <cfRule type="cellIs" dxfId="4173" priority="514" operator="equal">
      <formula>"NO CUMPLE"</formula>
    </cfRule>
  </conditionalFormatting>
  <conditionalFormatting sqref="CC686:CF686">
    <cfRule type="cellIs" dxfId="4172" priority="513" operator="equal">
      <formula>"NO CUMPLE"</formula>
    </cfRule>
  </conditionalFormatting>
  <conditionalFormatting sqref="CD674:CF685">
    <cfRule type="cellIs" dxfId="4171" priority="512" operator="equal">
      <formula>"NO CUMPLE"</formula>
    </cfRule>
  </conditionalFormatting>
  <conditionalFormatting sqref="BX686:CA686">
    <cfRule type="cellIs" dxfId="4170" priority="511" operator="equal">
      <formula>"NO CUMPLE"</formula>
    </cfRule>
  </conditionalFormatting>
  <conditionalFormatting sqref="BY674:CA685">
    <cfRule type="cellIs" dxfId="4169" priority="510" operator="equal">
      <formula>"NO CUMPLE"</formula>
    </cfRule>
  </conditionalFormatting>
  <conditionalFormatting sqref="AQ674:AQ685">
    <cfRule type="cellIs" dxfId="4168" priority="509" operator="equal">
      <formula>"NO CUMPLE"</formula>
    </cfRule>
  </conditionalFormatting>
  <conditionalFormatting sqref="AX674:AX685">
    <cfRule type="cellIs" dxfId="4167" priority="508" operator="equal">
      <formula>"NO CUMPLE"</formula>
    </cfRule>
  </conditionalFormatting>
  <conditionalFormatting sqref="BE674:BE685">
    <cfRule type="cellIs" dxfId="4166" priority="507" operator="equal">
      <formula>"NO CUMPLE"</formula>
    </cfRule>
  </conditionalFormatting>
  <conditionalFormatting sqref="BX674:BX685">
    <cfRule type="cellIs" dxfId="4165" priority="506" operator="equal">
      <formula>"NO CUMPLE"</formula>
    </cfRule>
  </conditionalFormatting>
  <conditionalFormatting sqref="CC674:CC685">
    <cfRule type="cellIs" dxfId="4164" priority="505" operator="equal">
      <formula>"NO CUMPLE"</formula>
    </cfRule>
  </conditionalFormatting>
  <conditionalFormatting sqref="DK687 BP687 CY687:CY698 ED687:ED698 EL687:EL698 EW687:EW698 FE687:FE698 GE687:GE698 GQ687:GQ698 CT687:CT698 EH687:EH698 FA687:FA698 GK687:GK698 IT687:IT698 DD687:DD698 EP687:EP698 FI687:FI698 GW687:GW698 BU687 CE687 BZ687">
    <cfRule type="cellIs" dxfId="4163" priority="486" operator="equal">
      <formula>$DK$8</formula>
    </cfRule>
  </conditionalFormatting>
  <conditionalFormatting sqref="BS699:BV699 CI687:DB699 AR688:AW699 AY688:BD699 BW687:BW699 CB687:CB699 CG687:CG699 BF687:BK699 DD687:DH699 HR687:HU699 HW687:IH699 IJ687:IL699 IN687:XFD699 DJ687:HF699 BM687:BR699 B687:AP699 BD687 HM687:HP699 HH687:HK699">
    <cfRule type="cellIs" dxfId="4162" priority="485" operator="equal">
      <formula>"NO CUMPLE"</formula>
    </cfRule>
  </conditionalFormatting>
  <conditionalFormatting sqref="DF687:DF698">
    <cfRule type="cellIs" dxfId="4161" priority="484" operator="equal">
      <formula>"NO CUMPLE"</formula>
    </cfRule>
  </conditionalFormatting>
  <conditionalFormatting sqref="HX687:HX698">
    <cfRule type="cellIs" dxfId="4160" priority="480" operator="equal">
      <formula>"NO CUMPLE"</formula>
    </cfRule>
  </conditionalFormatting>
  <conditionalFormatting sqref="ER687:ER698">
    <cfRule type="cellIs" dxfId="4159" priority="483" operator="equal">
      <formula>"NO CUMPLE"</formula>
    </cfRule>
  </conditionalFormatting>
  <conditionalFormatting sqref="FK687:FK698">
    <cfRule type="cellIs" dxfId="4158" priority="482" operator="equal">
      <formula>"NO CUMPLE"</formula>
    </cfRule>
  </conditionalFormatting>
  <conditionalFormatting sqref="HA687:HA698">
    <cfRule type="cellIs" dxfId="4157" priority="481" operator="equal">
      <formula>"NO CUMPLE"</formula>
    </cfRule>
  </conditionalFormatting>
  <conditionalFormatting sqref="CI687:CI698">
    <cfRule type="cellIs" dxfId="4156" priority="479" operator="equal">
      <formula>"NO CUMPLE"</formula>
    </cfRule>
  </conditionalFormatting>
  <conditionalFormatting sqref="IV687:IV698">
    <cfRule type="cellIs" dxfId="4155" priority="478" operator="equal">
      <formula>"NO CUMPLE"</formula>
    </cfRule>
  </conditionalFormatting>
  <conditionalFormatting sqref="DY687:DY698">
    <cfRule type="cellIs" dxfId="4154" priority="477" operator="equal">
      <formula>"NO CUMPLE"</formula>
    </cfRule>
  </conditionalFormatting>
  <conditionalFormatting sqref="DS687">
    <cfRule type="cellIs" dxfId="4153" priority="476" operator="equal">
      <formula>$DK$8</formula>
    </cfRule>
  </conditionalFormatting>
  <conditionalFormatting sqref="DW687">
    <cfRule type="cellIs" dxfId="4152" priority="475" operator="equal">
      <formula>$DK$8</formula>
    </cfRule>
  </conditionalFormatting>
  <conditionalFormatting sqref="DO687">
    <cfRule type="cellIs" dxfId="4151" priority="474" operator="equal">
      <formula>$DK$8</formula>
    </cfRule>
  </conditionalFormatting>
  <conditionalFormatting sqref="IQ687:IQ698">
    <cfRule type="cellIs" dxfId="4150" priority="472" operator="equal">
      <formula>"NO CUMPLE"</formula>
    </cfRule>
  </conditionalFormatting>
  <conditionalFormatting sqref="CH687 CH699">
    <cfRule type="cellIs" dxfId="4149" priority="471" operator="equal">
      <formula>"NO CUMPLE"</formula>
    </cfRule>
  </conditionalFormatting>
  <conditionalFormatting sqref="CO687:CO699">
    <cfRule type="cellIs" dxfId="4148" priority="470" operator="equal">
      <formula>"NO"</formula>
    </cfRule>
  </conditionalFormatting>
  <conditionalFormatting sqref="AQ699">
    <cfRule type="cellIs" dxfId="4147" priority="469" operator="equal">
      <formula>"NO CUMPLE"</formula>
    </cfRule>
  </conditionalFormatting>
  <conditionalFormatting sqref="BE699">
    <cfRule type="cellIs" dxfId="4146" priority="468" operator="equal">
      <formula>"NO CUMPLE"</formula>
    </cfRule>
  </conditionalFormatting>
  <conditionalFormatting sqref="AX699">
    <cfRule type="cellIs" dxfId="4145" priority="467" operator="equal">
      <formula>"NO CUMPLE"</formula>
    </cfRule>
  </conditionalFormatting>
  <conditionalFormatting sqref="BS687:BV698">
    <cfRule type="cellIs" dxfId="4144" priority="466" operator="equal">
      <formula>"NO CUMPLE"</formula>
    </cfRule>
  </conditionalFormatting>
  <conditionalFormatting sqref="CC699:CF699">
    <cfRule type="cellIs" dxfId="4143" priority="465" operator="equal">
      <formula>"NO CUMPLE"</formula>
    </cfRule>
  </conditionalFormatting>
  <conditionalFormatting sqref="CD687:CF698">
    <cfRule type="cellIs" dxfId="4142" priority="464" operator="equal">
      <formula>"NO CUMPLE"</formula>
    </cfRule>
  </conditionalFormatting>
  <conditionalFormatting sqref="BX699:CA699">
    <cfRule type="cellIs" dxfId="4141" priority="463" operator="equal">
      <formula>"NO CUMPLE"</formula>
    </cfRule>
  </conditionalFormatting>
  <conditionalFormatting sqref="BY687:CA698">
    <cfRule type="cellIs" dxfId="4140" priority="462" operator="equal">
      <formula>"NO CUMPLE"</formula>
    </cfRule>
  </conditionalFormatting>
  <conditionalFormatting sqref="AQ688:AQ698">
    <cfRule type="cellIs" dxfId="4139" priority="461" operator="equal">
      <formula>"NO CUMPLE"</formula>
    </cfRule>
  </conditionalFormatting>
  <conditionalFormatting sqref="AX688:AX698">
    <cfRule type="cellIs" dxfId="4138" priority="460" operator="equal">
      <formula>"NO CUMPLE"</formula>
    </cfRule>
  </conditionalFormatting>
  <conditionalFormatting sqref="BE687:BE698">
    <cfRule type="cellIs" dxfId="4137" priority="459" operator="equal">
      <formula>"NO CUMPLE"</formula>
    </cfRule>
  </conditionalFormatting>
  <conditionalFormatting sqref="BX687:BX698">
    <cfRule type="cellIs" dxfId="4136" priority="458" operator="equal">
      <formula>"NO CUMPLE"</formula>
    </cfRule>
  </conditionalFormatting>
  <conditionalFormatting sqref="CC687:CC698">
    <cfRule type="cellIs" dxfId="4135" priority="457" operator="equal">
      <formula>"NO CUMPLE"</formula>
    </cfRule>
  </conditionalFormatting>
  <conditionalFormatting sqref="A11:A699">
    <cfRule type="cellIs" dxfId="4134" priority="390" operator="equal">
      <formula>"RECHAZADO"</formula>
    </cfRule>
  </conditionalFormatting>
  <conditionalFormatting sqref="HG726:HG1048576 HG1:HG9 HG11:HG582">
    <cfRule type="cellIs" dxfId="4133" priority="389" operator="equal">
      <formula>"NO CUMPLE"</formula>
    </cfRule>
  </conditionalFormatting>
  <conditionalFormatting sqref="HG583:HG595">
    <cfRule type="cellIs" dxfId="4132" priority="388" operator="equal">
      <formula>"NO CUMPLE"</formula>
    </cfRule>
  </conditionalFormatting>
  <conditionalFormatting sqref="HG596:HG608">
    <cfRule type="cellIs" dxfId="4131" priority="387" operator="equal">
      <formula>"NO CUMPLE"</formula>
    </cfRule>
  </conditionalFormatting>
  <conditionalFormatting sqref="HG609:HG621">
    <cfRule type="cellIs" dxfId="4130" priority="386" operator="equal">
      <formula>"NO CUMPLE"</formula>
    </cfRule>
  </conditionalFormatting>
  <conditionalFormatting sqref="HG622:HG634">
    <cfRule type="cellIs" dxfId="4129" priority="385" operator="equal">
      <formula>"NO CUMPLE"</formula>
    </cfRule>
  </conditionalFormatting>
  <conditionalFormatting sqref="HG635:HG647">
    <cfRule type="cellIs" dxfId="4128" priority="384" operator="equal">
      <formula>"NO CUMPLE"</formula>
    </cfRule>
  </conditionalFormatting>
  <conditionalFormatting sqref="HG648:HG660">
    <cfRule type="cellIs" dxfId="4127" priority="383" operator="equal">
      <formula>"NO CUMPLE"</formula>
    </cfRule>
  </conditionalFormatting>
  <conditionalFormatting sqref="HG661:HG673">
    <cfRule type="cellIs" dxfId="4126" priority="382" operator="equal">
      <formula>"NO CUMPLE"</formula>
    </cfRule>
  </conditionalFormatting>
  <conditionalFormatting sqref="HG674:HG686">
    <cfRule type="cellIs" dxfId="4125" priority="381" operator="equal">
      <formula>"NO CUMPLE"</formula>
    </cfRule>
  </conditionalFormatting>
  <conditionalFormatting sqref="HG687:HG699">
    <cfRule type="cellIs" dxfId="4124" priority="380" operator="equal">
      <formula>"NO CUMPLE"</formula>
    </cfRule>
  </conditionalFormatting>
  <conditionalFormatting sqref="HL726:HL1048576 HL1:HL114 HL116:HL348 HL350:HL374 HL376:HL582">
    <cfRule type="cellIs" dxfId="4123" priority="378" operator="equal">
      <formula>"NO CUMPLE"</formula>
    </cfRule>
  </conditionalFormatting>
  <conditionalFormatting sqref="HL584:HL595">
    <cfRule type="cellIs" dxfId="4122" priority="377" operator="equal">
      <formula>"NO CUMPLE"</formula>
    </cfRule>
  </conditionalFormatting>
  <conditionalFormatting sqref="HL597:HL608">
    <cfRule type="cellIs" dxfId="4121" priority="376" operator="equal">
      <formula>"NO CUMPLE"</formula>
    </cfRule>
  </conditionalFormatting>
  <conditionalFormatting sqref="HL609:HL621">
    <cfRule type="cellIs" dxfId="4120" priority="375" operator="equal">
      <formula>"NO CUMPLE"</formula>
    </cfRule>
  </conditionalFormatting>
  <conditionalFormatting sqref="HL622:HL634">
    <cfRule type="cellIs" dxfId="4119" priority="374" operator="equal">
      <formula>"NO CUMPLE"</formula>
    </cfRule>
  </conditionalFormatting>
  <conditionalFormatting sqref="HL635:HL647">
    <cfRule type="cellIs" dxfId="4118" priority="373" operator="equal">
      <formula>"NO CUMPLE"</formula>
    </cfRule>
  </conditionalFormatting>
  <conditionalFormatting sqref="HL648:HL660">
    <cfRule type="cellIs" dxfId="4117" priority="372" operator="equal">
      <formula>"NO CUMPLE"</formula>
    </cfRule>
  </conditionalFormatting>
  <conditionalFormatting sqref="HL661:HL673">
    <cfRule type="cellIs" dxfId="4116" priority="371" operator="equal">
      <formula>"NO CUMPLE"</formula>
    </cfRule>
  </conditionalFormatting>
  <conditionalFormatting sqref="HL674:HL686">
    <cfRule type="cellIs" dxfId="4115" priority="370" operator="equal">
      <formula>"NO CUMPLE"</formula>
    </cfRule>
  </conditionalFormatting>
  <conditionalFormatting sqref="HL687:HL699">
    <cfRule type="cellIs" dxfId="4114" priority="369" operator="equal">
      <formula>"NO CUMPLE"</formula>
    </cfRule>
  </conditionalFormatting>
  <conditionalFormatting sqref="HQ726:HQ1048576 HQ1:HQ582">
    <cfRule type="cellIs" dxfId="4113" priority="367" operator="equal">
      <formula>"NO CUMPLE"</formula>
    </cfRule>
  </conditionalFormatting>
  <conditionalFormatting sqref="HQ584:HQ595">
    <cfRule type="cellIs" dxfId="4112" priority="366" operator="equal">
      <formula>"NO CUMPLE"</formula>
    </cfRule>
  </conditionalFormatting>
  <conditionalFormatting sqref="HQ596:HQ608">
    <cfRule type="cellIs" dxfId="4111" priority="365" operator="equal">
      <formula>"NO CUMPLE"</formula>
    </cfRule>
  </conditionalFormatting>
  <conditionalFormatting sqref="HQ609:HQ621">
    <cfRule type="cellIs" dxfId="4110" priority="364" operator="equal">
      <formula>"NO CUMPLE"</formula>
    </cfRule>
  </conditionalFormatting>
  <conditionalFormatting sqref="HQ622:HQ634">
    <cfRule type="cellIs" dxfId="4109" priority="363" operator="equal">
      <formula>"NO CUMPLE"</formula>
    </cfRule>
  </conditionalFormatting>
  <conditionalFormatting sqref="HQ635:HQ647">
    <cfRule type="cellIs" dxfId="4108" priority="362" operator="equal">
      <formula>"NO CUMPLE"</formula>
    </cfRule>
  </conditionalFormatting>
  <conditionalFormatting sqref="HQ648:HQ660">
    <cfRule type="cellIs" dxfId="4107" priority="361" operator="equal">
      <formula>"NO CUMPLE"</formula>
    </cfRule>
  </conditionalFormatting>
  <conditionalFormatting sqref="HQ661:HQ673">
    <cfRule type="cellIs" dxfId="4106" priority="360" operator="equal">
      <formula>"NO CUMPLE"</formula>
    </cfRule>
  </conditionalFormatting>
  <conditionalFormatting sqref="HQ674:HQ686">
    <cfRule type="cellIs" dxfId="4105" priority="359" operator="equal">
      <formula>"NO CUMPLE"</formula>
    </cfRule>
  </conditionalFormatting>
  <conditionalFormatting sqref="HQ687:HQ699">
    <cfRule type="cellIs" dxfId="4104" priority="358" operator="equal">
      <formula>"NO CUMPLE"</formula>
    </cfRule>
  </conditionalFormatting>
  <conditionalFormatting sqref="HV726:HV1048576 HV1:HV582">
    <cfRule type="cellIs" dxfId="4103" priority="356" operator="equal">
      <formula>"NO CUMPLE"</formula>
    </cfRule>
  </conditionalFormatting>
  <conditionalFormatting sqref="HV583:HV595">
    <cfRule type="cellIs" dxfId="4102" priority="355" operator="equal">
      <formula>"NO CUMPLE"</formula>
    </cfRule>
  </conditionalFormatting>
  <conditionalFormatting sqref="HV596:HV608">
    <cfRule type="cellIs" dxfId="4101" priority="354" operator="equal">
      <formula>"NO CUMPLE"</formula>
    </cfRule>
  </conditionalFormatting>
  <conditionalFormatting sqref="HV609:HV621">
    <cfRule type="cellIs" dxfId="4100" priority="353" operator="equal">
      <formula>"NO CUMPLE"</formula>
    </cfRule>
  </conditionalFormatting>
  <conditionalFormatting sqref="HV622:HV634">
    <cfRule type="cellIs" dxfId="4099" priority="352" operator="equal">
      <formula>"NO CUMPLE"</formula>
    </cfRule>
  </conditionalFormatting>
  <conditionalFormatting sqref="HV635:HV647">
    <cfRule type="cellIs" dxfId="4098" priority="351" operator="equal">
      <formula>"NO CUMPLE"</formula>
    </cfRule>
  </conditionalFormatting>
  <conditionalFormatting sqref="HV648:HV660">
    <cfRule type="cellIs" dxfId="4097" priority="350" operator="equal">
      <formula>"NO CUMPLE"</formula>
    </cfRule>
  </conditionalFormatting>
  <conditionalFormatting sqref="HV661:HV673">
    <cfRule type="cellIs" dxfId="4096" priority="349" operator="equal">
      <formula>"NO CUMPLE"</formula>
    </cfRule>
  </conditionalFormatting>
  <conditionalFormatting sqref="HV674:HV686">
    <cfRule type="cellIs" dxfId="4095" priority="348" operator="equal">
      <formula>"NO CUMPLE"</formula>
    </cfRule>
  </conditionalFormatting>
  <conditionalFormatting sqref="HV687:HV699">
    <cfRule type="cellIs" dxfId="4094" priority="347" operator="equal">
      <formula>"NO CUMPLE"</formula>
    </cfRule>
  </conditionalFormatting>
  <conditionalFormatting sqref="AQ466">
    <cfRule type="cellIs" dxfId="4093" priority="343" operator="equal">
      <formula>"NO CUMPLE"</formula>
    </cfRule>
  </conditionalFormatting>
  <conditionalFormatting sqref="IK453">
    <cfRule type="cellIs" dxfId="4092" priority="341" operator="equal">
      <formula>"NO CUMPLE"</formula>
    </cfRule>
  </conditionalFormatting>
  <conditionalFormatting sqref="F258:H258">
    <cfRule type="cellIs" dxfId="4091" priority="337" operator="equal">
      <formula>"NO CUMPLE"</formula>
    </cfRule>
  </conditionalFormatting>
  <conditionalFormatting sqref="IH557">
    <cfRule type="cellIs" dxfId="4090" priority="336" operator="equal">
      <formula>"NO CUMPLE"</formula>
    </cfRule>
  </conditionalFormatting>
  <conditionalFormatting sqref="AJ674">
    <cfRule type="cellIs" dxfId="4089" priority="335" operator="equal">
      <formula>"NO CUMPLE"</formula>
    </cfRule>
  </conditionalFormatting>
  <conditionalFormatting sqref="II700:II712 IM700:IM712 DI700:DI712 BL700:BL712">
    <cfRule type="cellIs" dxfId="4088" priority="334" operator="equal">
      <formula>"NO CUMPLE"</formula>
    </cfRule>
  </conditionalFormatting>
  <conditionalFormatting sqref="BL700:BL711">
    <cfRule type="cellIs" dxfId="4087" priority="333" operator="equal">
      <formula>"NO CUMPLE"</formula>
    </cfRule>
  </conditionalFormatting>
  <conditionalFormatting sqref="DK700 BP700 CY700:CY711 ED700:ED711 EL700:EL711 EW700:EW711 FE700:FE711 GE700:GE711 GQ700:GQ711 CT700:CT711 EH700:EH711 FA700:FA711 GK700:GK711 IT700:IT711 DD700:DD711 EP700:EP711 FI700:FI711 GW700:GW711 BU700 CE700 BZ700">
    <cfRule type="cellIs" dxfId="4086" priority="332" operator="equal">
      <formula>$DK$8</formula>
    </cfRule>
  </conditionalFormatting>
  <conditionalFormatting sqref="BS712:BV712 CI700:DB712 B700:AP712 AR700:AW712 AY700:BD712 BW700:BW712 CB700:CB712 CG700:CG712 BF700:BK712 DD700:DH712 HH700:HK712 HM700:HP712 HR700:HU712 HW700:IH712 IJ700:IL712 IN700:XFD712 DJ700:HF712 BM700:BR712">
    <cfRule type="cellIs" dxfId="4085" priority="331" operator="equal">
      <formula>"NO CUMPLE"</formula>
    </cfRule>
  </conditionalFormatting>
  <conditionalFormatting sqref="DF700:DF711">
    <cfRule type="cellIs" dxfId="4084" priority="330" operator="equal">
      <formula>"NO CUMPLE"</formula>
    </cfRule>
  </conditionalFormatting>
  <conditionalFormatting sqref="HX700:HX711">
    <cfRule type="cellIs" dxfId="4083" priority="326" operator="equal">
      <formula>"NO CUMPLE"</formula>
    </cfRule>
  </conditionalFormatting>
  <conditionalFormatting sqref="ER700:ER711">
    <cfRule type="cellIs" dxfId="4082" priority="329" operator="equal">
      <formula>"NO CUMPLE"</formula>
    </cfRule>
  </conditionalFormatting>
  <conditionalFormatting sqref="FK700:FK711">
    <cfRule type="cellIs" dxfId="4081" priority="328" operator="equal">
      <formula>"NO CUMPLE"</formula>
    </cfRule>
  </conditionalFormatting>
  <conditionalFormatting sqref="HA700:HA711">
    <cfRule type="cellIs" dxfId="4080" priority="327" operator="equal">
      <formula>"NO CUMPLE"</formula>
    </cfRule>
  </conditionalFormatting>
  <conditionalFormatting sqref="CI700:CI711">
    <cfRule type="cellIs" dxfId="4079" priority="325" operator="equal">
      <formula>"NO CUMPLE"</formula>
    </cfRule>
  </conditionalFormatting>
  <conditionalFormatting sqref="IV700:IV711">
    <cfRule type="cellIs" dxfId="4078" priority="324" operator="equal">
      <formula>"NO CUMPLE"</formula>
    </cfRule>
  </conditionalFormatting>
  <conditionalFormatting sqref="DY700:DY711">
    <cfRule type="cellIs" dxfId="4077" priority="323" operator="equal">
      <formula>"NO CUMPLE"</formula>
    </cfRule>
  </conditionalFormatting>
  <conditionalFormatting sqref="DS700">
    <cfRule type="cellIs" dxfId="4076" priority="322" operator="equal">
      <formula>$DK$8</formula>
    </cfRule>
  </conditionalFormatting>
  <conditionalFormatting sqref="DW700">
    <cfRule type="cellIs" dxfId="4075" priority="321" operator="equal">
      <formula>$DK$8</formula>
    </cfRule>
  </conditionalFormatting>
  <conditionalFormatting sqref="DO700">
    <cfRule type="cellIs" dxfId="4074" priority="320" operator="equal">
      <formula>$DK$8</formula>
    </cfRule>
  </conditionalFormatting>
  <conditionalFormatting sqref="IQ700:IQ711">
    <cfRule type="cellIs" dxfId="4073" priority="319" operator="equal">
      <formula>"NO CUMPLE"</formula>
    </cfRule>
  </conditionalFormatting>
  <conditionalFormatting sqref="CH700 CH712">
    <cfRule type="cellIs" dxfId="4072" priority="318" operator="equal">
      <formula>"NO CUMPLE"</formula>
    </cfRule>
  </conditionalFormatting>
  <conditionalFormatting sqref="CO700:CO712">
    <cfRule type="cellIs" dxfId="4071" priority="317" operator="equal">
      <formula>"NO"</formula>
    </cfRule>
  </conditionalFormatting>
  <conditionalFormatting sqref="AQ712">
    <cfRule type="cellIs" dxfId="4070" priority="316" operator="equal">
      <formula>"NO CUMPLE"</formula>
    </cfRule>
  </conditionalFormatting>
  <conditionalFormatting sqref="BE712">
    <cfRule type="cellIs" dxfId="4069" priority="315" operator="equal">
      <formula>"NO CUMPLE"</formula>
    </cfRule>
  </conditionalFormatting>
  <conditionalFormatting sqref="AX712">
    <cfRule type="cellIs" dxfId="4068" priority="314" operator="equal">
      <formula>"NO CUMPLE"</formula>
    </cfRule>
  </conditionalFormatting>
  <conditionalFormatting sqref="BS700:BV711">
    <cfRule type="cellIs" dxfId="4067" priority="313" operator="equal">
      <formula>"NO CUMPLE"</formula>
    </cfRule>
  </conditionalFormatting>
  <conditionalFormatting sqref="CC712:CF712">
    <cfRule type="cellIs" dxfId="4066" priority="312" operator="equal">
      <formula>"NO CUMPLE"</formula>
    </cfRule>
  </conditionalFormatting>
  <conditionalFormatting sqref="CD700:CF711">
    <cfRule type="cellIs" dxfId="4065" priority="311" operator="equal">
      <formula>"NO CUMPLE"</formula>
    </cfRule>
  </conditionalFormatting>
  <conditionalFormatting sqref="BX712:CA712">
    <cfRule type="cellIs" dxfId="4064" priority="310" operator="equal">
      <formula>"NO CUMPLE"</formula>
    </cfRule>
  </conditionalFormatting>
  <conditionalFormatting sqref="BY700:CA711">
    <cfRule type="cellIs" dxfId="4063" priority="309" operator="equal">
      <formula>"NO CUMPLE"</formula>
    </cfRule>
  </conditionalFormatting>
  <conditionalFormatting sqref="AQ700:AQ711">
    <cfRule type="cellIs" dxfId="4062" priority="308" operator="equal">
      <formula>"NO CUMPLE"</formula>
    </cfRule>
  </conditionalFormatting>
  <conditionalFormatting sqref="AX700:AX711">
    <cfRule type="cellIs" dxfId="4061" priority="307" operator="equal">
      <formula>"NO CUMPLE"</formula>
    </cfRule>
  </conditionalFormatting>
  <conditionalFormatting sqref="BE700:BE711">
    <cfRule type="cellIs" dxfId="4060" priority="306" operator="equal">
      <formula>"NO CUMPLE"</formula>
    </cfRule>
  </conditionalFormatting>
  <conditionalFormatting sqref="BX700:BX711">
    <cfRule type="cellIs" dxfId="4059" priority="305" operator="equal">
      <formula>"NO CUMPLE"</formula>
    </cfRule>
  </conditionalFormatting>
  <conditionalFormatting sqref="CC700:CC711">
    <cfRule type="cellIs" dxfId="4058" priority="304" operator="equal">
      <formula>"NO CUMPLE"</formula>
    </cfRule>
  </conditionalFormatting>
  <conditionalFormatting sqref="A700:A712">
    <cfRule type="cellIs" dxfId="4057" priority="303" operator="equal">
      <formula>"RECHAZADO"</formula>
    </cfRule>
  </conditionalFormatting>
  <conditionalFormatting sqref="HG700:HG712">
    <cfRule type="cellIs" dxfId="4056" priority="302" operator="equal">
      <formula>"NO CUMPLE"</formula>
    </cfRule>
  </conditionalFormatting>
  <conditionalFormatting sqref="HL700:HL712">
    <cfRule type="cellIs" dxfId="4055" priority="301" operator="equal">
      <formula>"NO CUMPLE"</formula>
    </cfRule>
  </conditionalFormatting>
  <conditionalFormatting sqref="HQ700:HQ712">
    <cfRule type="cellIs" dxfId="4054" priority="300" operator="equal">
      <formula>"NO CUMPLE"</formula>
    </cfRule>
  </conditionalFormatting>
  <conditionalFormatting sqref="HV700:HV712">
    <cfRule type="cellIs" dxfId="4053" priority="299" operator="equal">
      <formula>"NO CUMPLE"</formula>
    </cfRule>
  </conditionalFormatting>
  <conditionalFormatting sqref="II713:II725 IM713:IM725 DI713:DI725 BL713:BL725">
    <cfRule type="cellIs" dxfId="4052" priority="298" operator="equal">
      <formula>"NO CUMPLE"</formula>
    </cfRule>
  </conditionalFormatting>
  <conditionalFormatting sqref="BL713:BL724">
    <cfRule type="cellIs" dxfId="4051" priority="297" operator="equal">
      <formula>"NO CUMPLE"</formula>
    </cfRule>
  </conditionalFormatting>
  <conditionalFormatting sqref="DK713 BP713 CY713:CY724 ED713:ED724 EL713:EL724 EW713:EW724 FE713:FE724 GE713:GE724 GQ713:GQ724 CT713:CT724 EH713:EH724 FA713:FA724 GK713:GK724 IT713:IT724 DD713:DD724 EP713:EP724 FI713:FI724 GW713:GW724 BU713 CE713 BZ713">
    <cfRule type="cellIs" dxfId="4050" priority="296" operator="equal">
      <formula>$DK$8</formula>
    </cfRule>
  </conditionalFormatting>
  <conditionalFormatting sqref="BS725:BV725 CI714:DB725 B713:AP725 AR713:AW725 AY713:BD725 BW713:BW725 CB713:CB725 CG713:CG725 BF713:BK725 DD713:DH725 HH713:HK725 HM713:HP725 HR713:HU725 HW713:IH725 IJ713:IL725 IN713:XFD725 DJ713:HF725 BM713:BR725 CI713:CP713 CR713:DB713">
    <cfRule type="cellIs" dxfId="4049" priority="295" operator="equal">
      <formula>"NO CUMPLE"</formula>
    </cfRule>
  </conditionalFormatting>
  <conditionalFormatting sqref="DF713:DF724">
    <cfRule type="cellIs" dxfId="4048" priority="294" operator="equal">
      <formula>"NO CUMPLE"</formula>
    </cfRule>
  </conditionalFormatting>
  <conditionalFormatting sqref="HX713:HX724">
    <cfRule type="cellIs" dxfId="4047" priority="290" operator="equal">
      <formula>"NO CUMPLE"</formula>
    </cfRule>
  </conditionalFormatting>
  <conditionalFormatting sqref="ER713:ER724">
    <cfRule type="cellIs" dxfId="4046" priority="293" operator="equal">
      <formula>"NO CUMPLE"</formula>
    </cfRule>
  </conditionalFormatting>
  <conditionalFormatting sqref="FK713:FK724">
    <cfRule type="cellIs" dxfId="4045" priority="292" operator="equal">
      <formula>"NO CUMPLE"</formula>
    </cfRule>
  </conditionalFormatting>
  <conditionalFormatting sqref="HA713:HA724">
    <cfRule type="cellIs" dxfId="4044" priority="291" operator="equal">
      <formula>"NO CUMPLE"</formula>
    </cfRule>
  </conditionalFormatting>
  <conditionalFormatting sqref="CI713:CI724">
    <cfRule type="cellIs" dxfId="4043" priority="289" operator="equal">
      <formula>"NO CUMPLE"</formula>
    </cfRule>
  </conditionalFormatting>
  <conditionalFormatting sqref="IV713:IV724">
    <cfRule type="cellIs" dxfId="4042" priority="288" operator="equal">
      <formula>"NO CUMPLE"</formula>
    </cfRule>
  </conditionalFormatting>
  <conditionalFormatting sqref="DY713:DY724">
    <cfRule type="cellIs" dxfId="4041" priority="287" operator="equal">
      <formula>"NO CUMPLE"</formula>
    </cfRule>
  </conditionalFormatting>
  <conditionalFormatting sqref="DS713">
    <cfRule type="cellIs" dxfId="4040" priority="286" operator="equal">
      <formula>$DK$8</formula>
    </cfRule>
  </conditionalFormatting>
  <conditionalFormatting sqref="DW713">
    <cfRule type="cellIs" dxfId="4039" priority="285" operator="equal">
      <formula>$DK$8</formula>
    </cfRule>
  </conditionalFormatting>
  <conditionalFormatting sqref="DO713">
    <cfRule type="cellIs" dxfId="4038" priority="284" operator="equal">
      <formula>$DK$8</formula>
    </cfRule>
  </conditionalFormatting>
  <conditionalFormatting sqref="IQ713:IQ724">
    <cfRule type="cellIs" dxfId="4037" priority="283" operator="equal">
      <formula>"NO CUMPLE"</formula>
    </cfRule>
  </conditionalFormatting>
  <conditionalFormatting sqref="CH713 CH725">
    <cfRule type="cellIs" dxfId="4036" priority="282" operator="equal">
      <formula>"NO CUMPLE"</formula>
    </cfRule>
  </conditionalFormatting>
  <conditionalFormatting sqref="CO713:CO725">
    <cfRule type="cellIs" dxfId="4035" priority="281" operator="equal">
      <formula>"NO"</formula>
    </cfRule>
  </conditionalFormatting>
  <conditionalFormatting sqref="AQ725">
    <cfRule type="cellIs" dxfId="4034" priority="280" operator="equal">
      <formula>"NO CUMPLE"</formula>
    </cfRule>
  </conditionalFormatting>
  <conditionalFormatting sqref="BE725">
    <cfRule type="cellIs" dxfId="4033" priority="279" operator="equal">
      <formula>"NO CUMPLE"</formula>
    </cfRule>
  </conditionalFormatting>
  <conditionalFormatting sqref="AX725">
    <cfRule type="cellIs" dxfId="4032" priority="278" operator="equal">
      <formula>"NO CUMPLE"</formula>
    </cfRule>
  </conditionalFormatting>
  <conditionalFormatting sqref="BS713:BV724">
    <cfRule type="cellIs" dxfId="4031" priority="277" operator="equal">
      <formula>"NO CUMPLE"</formula>
    </cfRule>
  </conditionalFormatting>
  <conditionalFormatting sqref="CC725:CF725">
    <cfRule type="cellIs" dxfId="4030" priority="276" operator="equal">
      <formula>"NO CUMPLE"</formula>
    </cfRule>
  </conditionalFormatting>
  <conditionalFormatting sqref="CD713:CF724">
    <cfRule type="cellIs" dxfId="4029" priority="275" operator="equal">
      <formula>"NO CUMPLE"</formula>
    </cfRule>
  </conditionalFormatting>
  <conditionalFormatting sqref="BX725:CA725">
    <cfRule type="cellIs" dxfId="4028" priority="274" operator="equal">
      <formula>"NO CUMPLE"</formula>
    </cfRule>
  </conditionalFormatting>
  <conditionalFormatting sqref="BY713:CA724">
    <cfRule type="cellIs" dxfId="4027" priority="273" operator="equal">
      <formula>"NO CUMPLE"</formula>
    </cfRule>
  </conditionalFormatting>
  <conditionalFormatting sqref="AQ713:AQ724">
    <cfRule type="cellIs" dxfId="4026" priority="272" operator="equal">
      <formula>"NO CUMPLE"</formula>
    </cfRule>
  </conditionalFormatting>
  <conditionalFormatting sqref="AX713:AX724">
    <cfRule type="cellIs" dxfId="4025" priority="271" operator="equal">
      <formula>"NO CUMPLE"</formula>
    </cfRule>
  </conditionalFormatting>
  <conditionalFormatting sqref="BE713:BE724">
    <cfRule type="cellIs" dxfId="4024" priority="270" operator="equal">
      <formula>"NO CUMPLE"</formula>
    </cfRule>
  </conditionalFormatting>
  <conditionalFormatting sqref="BX713:BX724">
    <cfRule type="cellIs" dxfId="4023" priority="269" operator="equal">
      <formula>"NO CUMPLE"</formula>
    </cfRule>
  </conditionalFormatting>
  <conditionalFormatting sqref="CC713:CC724">
    <cfRule type="cellIs" dxfId="4022" priority="268" operator="equal">
      <formula>"NO CUMPLE"</formula>
    </cfRule>
  </conditionalFormatting>
  <conditionalFormatting sqref="A713:A725">
    <cfRule type="cellIs" dxfId="4021" priority="267" operator="equal">
      <formula>"RECHAZADO"</formula>
    </cfRule>
  </conditionalFormatting>
  <conditionalFormatting sqref="HG713:HG725">
    <cfRule type="cellIs" dxfId="4020" priority="266" operator="equal">
      <formula>"NO CUMPLE"</formula>
    </cfRule>
  </conditionalFormatting>
  <conditionalFormatting sqref="HL713:HL725">
    <cfRule type="cellIs" dxfId="4019" priority="265" operator="equal">
      <formula>"NO CUMPLE"</formula>
    </cfRule>
  </conditionalFormatting>
  <conditionalFormatting sqref="HQ713:HQ725">
    <cfRule type="cellIs" dxfId="4018" priority="264" operator="equal">
      <formula>"NO CUMPLE"</formula>
    </cfRule>
  </conditionalFormatting>
  <conditionalFormatting sqref="HV713:HV725">
    <cfRule type="cellIs" dxfId="4017" priority="263" operator="equal">
      <formula>"NO CUMPLE"</formula>
    </cfRule>
  </conditionalFormatting>
  <conditionalFormatting sqref="E11:AD11">
    <cfRule type="cellIs" dxfId="4016" priority="262" operator="equal">
      <formula>"NO CUMPLE"</formula>
    </cfRule>
  </conditionalFormatting>
  <conditionalFormatting sqref="AJ115:AJ116">
    <cfRule type="cellIs" dxfId="4015" priority="261" operator="equal">
      <formula>"NO CUMPLE"</formula>
    </cfRule>
  </conditionalFormatting>
  <conditionalFormatting sqref="AK115">
    <cfRule type="cellIs" dxfId="4014" priority="260" operator="equal">
      <formula>"NO CUMPLE"</formula>
    </cfRule>
  </conditionalFormatting>
  <conditionalFormatting sqref="AK116">
    <cfRule type="cellIs" dxfId="4013" priority="259" operator="equal">
      <formula>"NO CUMPLE"</formula>
    </cfRule>
  </conditionalFormatting>
  <conditionalFormatting sqref="AL115:AL116">
    <cfRule type="cellIs" dxfId="4012" priority="258" operator="equal">
      <formula>"NO CUMPLE"</formula>
    </cfRule>
  </conditionalFormatting>
  <conditionalFormatting sqref="AM115">
    <cfRule type="cellIs" dxfId="4011" priority="257" operator="equal">
      <formula>"NO CUMPLE"</formula>
    </cfRule>
  </conditionalFormatting>
  <conditionalFormatting sqref="CQ24">
    <cfRule type="cellIs" dxfId="4010" priority="256" operator="equal">
      <formula>"NO CUMPLE"</formula>
    </cfRule>
  </conditionalFormatting>
  <conditionalFormatting sqref="CT76">
    <cfRule type="cellIs" dxfId="4009" priority="254" operator="equal">
      <formula>$DK$8</formula>
    </cfRule>
  </conditionalFormatting>
  <conditionalFormatting sqref="CR76:CT76">
    <cfRule type="cellIs" dxfId="4008" priority="253" operator="equal">
      <formula>"NO CUMPLE"</formula>
    </cfRule>
  </conditionalFormatting>
  <conditionalFormatting sqref="CQ76">
    <cfRule type="cellIs" dxfId="4007" priority="252" operator="equal">
      <formula>"NO CUMPLE"</formula>
    </cfRule>
  </conditionalFormatting>
  <conditionalFormatting sqref="AL350:AM350 AL349">
    <cfRule type="cellIs" dxfId="4006" priority="251" operator="equal">
      <formula>"NO CUMPLE"</formula>
    </cfRule>
  </conditionalFormatting>
  <conditionalFormatting sqref="ED583">
    <cfRule type="cellIs" dxfId="4005" priority="249" operator="equal">
      <formula>$DK$8</formula>
    </cfRule>
  </conditionalFormatting>
  <conditionalFormatting sqref="EC583:ED586">
    <cfRule type="cellIs" dxfId="4004" priority="248" operator="equal">
      <formula>"NO CUMPLE"</formula>
    </cfRule>
  </conditionalFormatting>
  <conditionalFormatting sqref="DI584:DI585">
    <cfRule type="cellIs" dxfId="4003" priority="247" operator="equal">
      <formula>"NO CUMPLE"</formula>
    </cfRule>
  </conditionalFormatting>
  <conditionalFormatting sqref="DI586">
    <cfRule type="cellIs" dxfId="4002" priority="246" operator="equal">
      <formula>"NO CUMPLE"</formula>
    </cfRule>
  </conditionalFormatting>
  <conditionalFormatting sqref="EB584:EB585">
    <cfRule type="cellIs" dxfId="4001" priority="245" operator="equal">
      <formula>"NO CUMPLE"</formula>
    </cfRule>
  </conditionalFormatting>
  <conditionalFormatting sqref="EB586">
    <cfRule type="cellIs" dxfId="4000" priority="244" operator="equal">
      <formula>"NO CUMPLE"</formula>
    </cfRule>
  </conditionalFormatting>
  <conditionalFormatting sqref="EU584:EU585">
    <cfRule type="cellIs" dxfId="3999" priority="243" operator="equal">
      <formula>"NO CUMPLE"</formula>
    </cfRule>
  </conditionalFormatting>
  <conditionalFormatting sqref="FN584:FN585">
    <cfRule type="cellIs" dxfId="3998" priority="242" operator="equal">
      <formula>"NO CUMPLE"</formula>
    </cfRule>
  </conditionalFormatting>
  <conditionalFormatting sqref="GC584:GC585">
    <cfRule type="cellIs" dxfId="3997" priority="241" operator="equal">
      <formula>"NO CUMPLE"</formula>
    </cfRule>
  </conditionalFormatting>
  <conditionalFormatting sqref="HD584:HD585">
    <cfRule type="cellIs" dxfId="3996" priority="240" operator="equal">
      <formula>"NO CUMPLE"</formula>
    </cfRule>
  </conditionalFormatting>
  <conditionalFormatting sqref="IA584:IA585">
    <cfRule type="cellIs" dxfId="3995" priority="239" operator="equal">
      <formula>"NO CUMPLE"</formula>
    </cfRule>
  </conditionalFormatting>
  <conditionalFormatting sqref="AL375:AM376">
    <cfRule type="cellIs" dxfId="3994" priority="238" operator="equal">
      <formula>"NO CUMPLE"</formula>
    </cfRule>
  </conditionalFormatting>
  <conditionalFormatting sqref="CQ531">
    <cfRule type="cellIs" dxfId="3993" priority="237" operator="equal">
      <formula>"NO CUMPLE"</formula>
    </cfRule>
  </conditionalFormatting>
  <conditionalFormatting sqref="CT531">
    <cfRule type="cellIs" dxfId="3992" priority="236" operator="equal">
      <formula>"NO"</formula>
    </cfRule>
  </conditionalFormatting>
  <conditionalFormatting sqref="AJ584:AJ585">
    <cfRule type="cellIs" dxfId="3991" priority="235" operator="equal">
      <formula>"NO CUMPLE"</formula>
    </cfRule>
  </conditionalFormatting>
  <conditionalFormatting sqref="DM531">
    <cfRule type="cellIs" dxfId="3990" priority="234" operator="equal">
      <formula>"NO CUMPLE"</formula>
    </cfRule>
  </conditionalFormatting>
  <conditionalFormatting sqref="EF531">
    <cfRule type="cellIs" dxfId="3989" priority="233" operator="equal">
      <formula>"NO CUMPLE"</formula>
    </cfRule>
  </conditionalFormatting>
  <conditionalFormatting sqref="K350">
    <cfRule type="cellIs" dxfId="3988" priority="232" operator="equal">
      <formula>"NO CUMPLE"</formula>
    </cfRule>
  </conditionalFormatting>
  <conditionalFormatting sqref="E584:E585">
    <cfRule type="cellIs" dxfId="3987" priority="231" operator="equal">
      <formula>"NO CUMPLE"</formula>
    </cfRule>
  </conditionalFormatting>
  <conditionalFormatting sqref="GI531">
    <cfRule type="cellIs" dxfId="3986" priority="230" operator="equal">
      <formula>"NO CUMPLE"</formula>
    </cfRule>
  </conditionalFormatting>
  <conditionalFormatting sqref="HI531">
    <cfRule type="cellIs" dxfId="3985" priority="229" operator="equal">
      <formula>"NO CUMPLE"</formula>
    </cfRule>
  </conditionalFormatting>
  <conditionalFormatting sqref="IE531">
    <cfRule type="cellIs" dxfId="3984" priority="228" operator="equal">
      <formula>"NO CUMPLE"</formula>
    </cfRule>
  </conditionalFormatting>
  <conditionalFormatting sqref="E661">
    <cfRule type="cellIs" dxfId="3983" priority="227" operator="equal">
      <formula>"NO CUMPLE"</formula>
    </cfRule>
  </conditionalFormatting>
  <conditionalFormatting sqref="AQ687:BC687">
    <cfRule type="cellIs" dxfId="3982" priority="226" operator="equal">
      <formula>"NO CUMPLE"</formula>
    </cfRule>
  </conditionalFormatting>
  <conditionalFormatting sqref="E596:E597">
    <cfRule type="cellIs" dxfId="3981" priority="225" operator="equal">
      <formula>"NO CUMPLE"</formula>
    </cfRule>
  </conditionalFormatting>
  <conditionalFormatting sqref="IQ570">
    <cfRule type="cellIs" dxfId="3980" priority="224" operator="equal">
      <formula>"NO CUMPLE"</formula>
    </cfRule>
  </conditionalFormatting>
  <conditionalFormatting sqref="IQ570">
    <cfRule type="cellIs" dxfId="3979" priority="223" operator="equal">
      <formula>"NO CUMPLE"</formula>
    </cfRule>
  </conditionalFormatting>
  <conditionalFormatting sqref="HD10:HH10">
    <cfRule type="cellIs" dxfId="3978" priority="222" operator="equal">
      <formula>"NO CUMPLE"</formula>
    </cfRule>
  </conditionalFormatting>
  <conditionalFormatting sqref="HJ115:HK115">
    <cfRule type="cellIs" dxfId="3977" priority="221" operator="equal">
      <formula>"NO CUMPLE"</formula>
    </cfRule>
  </conditionalFormatting>
  <conditionalFormatting sqref="HL115">
    <cfRule type="cellIs" dxfId="3976" priority="220" operator="equal">
      <formula>"NO CUMPLE"</formula>
    </cfRule>
  </conditionalFormatting>
  <conditionalFormatting sqref="HI115">
    <cfRule type="cellIs" dxfId="3975" priority="219" operator="equal">
      <formula>"NO CUMPLE"</formula>
    </cfRule>
  </conditionalFormatting>
  <conditionalFormatting sqref="AJ10:AM10">
    <cfRule type="cellIs" dxfId="3974" priority="218" operator="equal">
      <formula>"NO CUMPLE"</formula>
    </cfRule>
  </conditionalFormatting>
  <conditionalFormatting sqref="AQ115">
    <cfRule type="cellIs" dxfId="3973" priority="217" operator="equal">
      <formula>"NO CUMPLE"</formula>
    </cfRule>
  </conditionalFormatting>
  <conditionalFormatting sqref="AR115">
    <cfRule type="cellIs" dxfId="3972" priority="216" operator="equal">
      <formula>"NO CUMPLE"</formula>
    </cfRule>
  </conditionalFormatting>
  <conditionalFormatting sqref="AS115">
    <cfRule type="cellIs" dxfId="3971" priority="215" operator="equal">
      <formula>"NO CUMPLE"</formula>
    </cfRule>
  </conditionalFormatting>
  <conditionalFormatting sqref="CT115">
    <cfRule type="cellIs" dxfId="3970" priority="214" operator="equal">
      <formula>"NO"</formula>
    </cfRule>
  </conditionalFormatting>
  <conditionalFormatting sqref="DO115">
    <cfRule type="cellIs" dxfId="3969" priority="213" operator="equal">
      <formula>$DK$8</formula>
    </cfRule>
  </conditionalFormatting>
  <conditionalFormatting sqref="DM115:DO115">
    <cfRule type="cellIs" dxfId="3968" priority="212" operator="equal">
      <formula>"NO CUMPLE"</formula>
    </cfRule>
  </conditionalFormatting>
  <conditionalFormatting sqref="L349:Q349">
    <cfRule type="cellIs" dxfId="3967" priority="211" operator="equal">
      <formula>"NO CUMPLE"</formula>
    </cfRule>
  </conditionalFormatting>
  <conditionalFormatting sqref="R349">
    <cfRule type="cellIs" dxfId="3966" priority="210" operator="equal">
      <formula>"NO CUMPLE"</formula>
    </cfRule>
  </conditionalFormatting>
  <conditionalFormatting sqref="AJ350">
    <cfRule type="cellIs" dxfId="3965" priority="209" operator="equal">
      <formula>"NO CUMPLE"</formula>
    </cfRule>
  </conditionalFormatting>
  <conditionalFormatting sqref="AR349 AU349:AV349">
    <cfRule type="cellIs" dxfId="3964" priority="208" operator="equal">
      <formula>"NO CUMPLE"</formula>
    </cfRule>
  </conditionalFormatting>
  <conditionalFormatting sqref="AW349">
    <cfRule type="cellIs" dxfId="3963" priority="207" operator="equal">
      <formula>"NO CUMPLE"</formula>
    </cfRule>
  </conditionalFormatting>
  <conditionalFormatting sqref="AS349:AT349">
    <cfRule type="cellIs" dxfId="3962" priority="206" operator="equal">
      <formula>"NO CUMPLE"</formula>
    </cfRule>
  </conditionalFormatting>
  <conditionalFormatting sqref="AQ349">
    <cfRule type="cellIs" dxfId="3961" priority="205" operator="equal">
      <formula>"NO CUMPLE"</formula>
    </cfRule>
  </conditionalFormatting>
  <conditionalFormatting sqref="CS349:CT349 CQ349">
    <cfRule type="cellIs" dxfId="3960" priority="204" operator="equal">
      <formula>"NO CUMPLE"</formula>
    </cfRule>
  </conditionalFormatting>
  <conditionalFormatting sqref="CT349">
    <cfRule type="cellIs" dxfId="3959" priority="203" operator="equal">
      <formula>"NO"</formula>
    </cfRule>
  </conditionalFormatting>
  <conditionalFormatting sqref="DI350">
    <cfRule type="cellIs" dxfId="3958" priority="202" operator="equal">
      <formula>"NO CUMPLE"</formula>
    </cfRule>
  </conditionalFormatting>
  <conditionalFormatting sqref="DO349">
    <cfRule type="cellIs" dxfId="3957" priority="201" operator="equal">
      <formula>$DK$8</formula>
    </cfRule>
  </conditionalFormatting>
  <conditionalFormatting sqref="DN349:DO349">
    <cfRule type="cellIs" dxfId="3956" priority="200" operator="equal">
      <formula>"NO CUMPLE"</formula>
    </cfRule>
  </conditionalFormatting>
  <conditionalFormatting sqref="DM349">
    <cfRule type="cellIs" dxfId="3955" priority="199" operator="equal">
      <formula>"NO CUMPLE"</formula>
    </cfRule>
  </conditionalFormatting>
  <conditionalFormatting sqref="EB350">
    <cfRule type="cellIs" dxfId="3954" priority="198" operator="equal">
      <formula>"NO CUMPLE"</formula>
    </cfRule>
  </conditionalFormatting>
  <conditionalFormatting sqref="EH349">
    <cfRule type="cellIs" dxfId="3953" priority="197" operator="equal">
      <formula>$DK$8</formula>
    </cfRule>
  </conditionalFormatting>
  <conditionalFormatting sqref="EG349:EH349">
    <cfRule type="cellIs" dxfId="3952" priority="196" operator="equal">
      <formula>"NO CUMPLE"</formula>
    </cfRule>
  </conditionalFormatting>
  <conditionalFormatting sqref="EF349">
    <cfRule type="cellIs" dxfId="3951" priority="195" operator="equal">
      <formula>"NO CUMPLE"</formula>
    </cfRule>
  </conditionalFormatting>
  <conditionalFormatting sqref="EU350">
    <cfRule type="cellIs" dxfId="3950" priority="194" operator="equal">
      <formula>"NO CUMPLE"</formula>
    </cfRule>
  </conditionalFormatting>
  <conditionalFormatting sqref="FA349">
    <cfRule type="cellIs" dxfId="3949" priority="193" operator="equal">
      <formula>$DK$8</formula>
    </cfRule>
  </conditionalFormatting>
  <conditionalFormatting sqref="EZ349:FA349">
    <cfRule type="cellIs" dxfId="3948" priority="192" operator="equal">
      <formula>"NO CUMPLE"</formula>
    </cfRule>
  </conditionalFormatting>
  <conditionalFormatting sqref="EY349">
    <cfRule type="cellIs" dxfId="3947" priority="191" operator="equal">
      <formula>"NO CUMPLE"</formula>
    </cfRule>
  </conditionalFormatting>
  <conditionalFormatting sqref="FN350">
    <cfRule type="cellIs" dxfId="3946" priority="190" operator="equal">
      <formula>"NO CUMPLE"</formula>
    </cfRule>
  </conditionalFormatting>
  <conditionalFormatting sqref="FR349">
    <cfRule type="cellIs" dxfId="3945" priority="189" operator="equal">
      <formula>"NO CUMPLE"</formula>
    </cfRule>
  </conditionalFormatting>
  <conditionalFormatting sqref="FQ349">
    <cfRule type="cellIs" dxfId="3944" priority="188" operator="equal">
      <formula>"NO CUMPLE"</formula>
    </cfRule>
  </conditionalFormatting>
  <conditionalFormatting sqref="GC350">
    <cfRule type="cellIs" dxfId="3943" priority="187" operator="equal">
      <formula>"NO CUMPLE"</formula>
    </cfRule>
  </conditionalFormatting>
  <conditionalFormatting sqref="GL349">
    <cfRule type="cellIs" dxfId="3942" priority="186" operator="equal">
      <formula>$DK$8</formula>
    </cfRule>
  </conditionalFormatting>
  <conditionalFormatting sqref="GL349">
    <cfRule type="cellIs" dxfId="3941" priority="185" operator="equal">
      <formula>"NO CUMPLE"</formula>
    </cfRule>
  </conditionalFormatting>
  <conditionalFormatting sqref="GK349">
    <cfRule type="cellIs" dxfId="3940" priority="183" operator="equal">
      <formula>$DK$8</formula>
    </cfRule>
  </conditionalFormatting>
  <conditionalFormatting sqref="GJ349:GK349">
    <cfRule type="cellIs" dxfId="3939" priority="182" operator="equal">
      <formula>"NO CUMPLE"</formula>
    </cfRule>
  </conditionalFormatting>
  <conditionalFormatting sqref="GI349">
    <cfRule type="cellIs" dxfId="3938" priority="181" operator="equal">
      <formula>"NO CUMPLE"</formula>
    </cfRule>
  </conditionalFormatting>
  <conditionalFormatting sqref="HD350">
    <cfRule type="cellIs" dxfId="3937" priority="180" operator="equal">
      <formula>"NO CUMPLE"</formula>
    </cfRule>
  </conditionalFormatting>
  <conditionalFormatting sqref="HJ349:HK349">
    <cfRule type="cellIs" dxfId="3936" priority="177" operator="equal">
      <formula>"NO CUMPLE"</formula>
    </cfRule>
  </conditionalFormatting>
  <conditionalFormatting sqref="HL349">
    <cfRule type="cellIs" dxfId="3935" priority="176" operator="equal">
      <formula>"NO CUMPLE"</formula>
    </cfRule>
  </conditionalFormatting>
  <conditionalFormatting sqref="HI349">
    <cfRule type="cellIs" dxfId="3934" priority="175" operator="equal">
      <formula>"NO CUMPLE"</formula>
    </cfRule>
  </conditionalFormatting>
  <conditionalFormatting sqref="IA350">
    <cfRule type="cellIs" dxfId="3933" priority="174" operator="equal">
      <formula>"NO CUMPLE"</formula>
    </cfRule>
  </conditionalFormatting>
  <conditionalFormatting sqref="IF349:IG349">
    <cfRule type="cellIs" dxfId="3932" priority="173" operator="equal">
      <formula>"NO CUMPLE"</formula>
    </cfRule>
  </conditionalFormatting>
  <conditionalFormatting sqref="IE349">
    <cfRule type="cellIs" dxfId="3931" priority="172" operator="equal">
      <formula>"NO CUMPLE"</formula>
    </cfRule>
  </conditionalFormatting>
  <conditionalFormatting sqref="HI375:HK375">
    <cfRule type="cellIs" dxfId="3930" priority="171" operator="equal">
      <formula>"NO CUMPLE"</formula>
    </cfRule>
  </conditionalFormatting>
  <conditionalFormatting sqref="HL375">
    <cfRule type="cellIs" dxfId="3929" priority="170" operator="equal">
      <formula>"NO CUMPLE"</formula>
    </cfRule>
  </conditionalFormatting>
  <conditionalFormatting sqref="M596:P596">
    <cfRule type="cellIs" dxfId="3928" priority="169" operator="equal">
      <formula>"NO CUMPLE"</formula>
    </cfRule>
  </conditionalFormatting>
  <conditionalFormatting sqref="L596">
    <cfRule type="cellIs" dxfId="3927" priority="168" operator="equal">
      <formula>"NO CUMPLE"</formula>
    </cfRule>
  </conditionalFormatting>
  <conditionalFormatting sqref="AJ597">
    <cfRule type="cellIs" dxfId="3926" priority="167" operator="equal">
      <formula>"NO CUMPLE"</formula>
    </cfRule>
  </conditionalFormatting>
  <conditionalFormatting sqref="AR596">
    <cfRule type="cellIs" dxfId="3925" priority="166" operator="equal">
      <formula>"NO CUMPLE"</formula>
    </cfRule>
  </conditionalFormatting>
  <conditionalFormatting sqref="AQ596">
    <cfRule type="cellIs" dxfId="3924" priority="165" operator="equal">
      <formula>"NO CUMPLE"</formula>
    </cfRule>
  </conditionalFormatting>
  <conditionalFormatting sqref="CL597">
    <cfRule type="cellIs" dxfId="3923" priority="164" operator="equal">
      <formula>"NO CUMPLE"</formula>
    </cfRule>
  </conditionalFormatting>
  <conditionalFormatting sqref="CR596:CT596">
    <cfRule type="cellIs" dxfId="3922" priority="163" operator="equal">
      <formula>"NO CUMPLE"</formula>
    </cfRule>
  </conditionalFormatting>
  <conditionalFormatting sqref="CT596">
    <cfRule type="cellIs" dxfId="3921" priority="162" operator="equal">
      <formula>"NO"</formula>
    </cfRule>
  </conditionalFormatting>
  <conditionalFormatting sqref="CQ596">
    <cfRule type="cellIs" dxfId="3920" priority="161" operator="equal">
      <formula>"NO CUMPLE"</formula>
    </cfRule>
  </conditionalFormatting>
  <conditionalFormatting sqref="DI597">
    <cfRule type="cellIs" dxfId="3919" priority="160" operator="equal">
      <formula>"NO CUMPLE"</formula>
    </cfRule>
  </conditionalFormatting>
  <conditionalFormatting sqref="DO596">
    <cfRule type="cellIs" dxfId="3918" priority="159" operator="equal">
      <formula>$DK$8</formula>
    </cfRule>
  </conditionalFormatting>
  <conditionalFormatting sqref="DN596:DO596">
    <cfRule type="cellIs" dxfId="3917" priority="158" operator="equal">
      <formula>"NO CUMPLE"</formula>
    </cfRule>
  </conditionalFormatting>
  <conditionalFormatting sqref="DM596">
    <cfRule type="cellIs" dxfId="3916" priority="157" operator="equal">
      <formula>"NO CUMPLE"</formula>
    </cfRule>
  </conditionalFormatting>
  <conditionalFormatting sqref="EB597">
    <cfRule type="cellIs" dxfId="3915" priority="156" operator="equal">
      <formula>"NO CUMPLE"</formula>
    </cfRule>
  </conditionalFormatting>
  <conditionalFormatting sqref="EH596">
    <cfRule type="cellIs" dxfId="3914" priority="155" operator="equal">
      <formula>$DK$8</formula>
    </cfRule>
  </conditionalFormatting>
  <conditionalFormatting sqref="EG596:EH596">
    <cfRule type="cellIs" dxfId="3913" priority="154" operator="equal">
      <formula>"NO CUMPLE"</formula>
    </cfRule>
  </conditionalFormatting>
  <conditionalFormatting sqref="EF596">
    <cfRule type="cellIs" dxfId="3912" priority="153" operator="equal">
      <formula>"NO CUMPLE"</formula>
    </cfRule>
  </conditionalFormatting>
  <conditionalFormatting sqref="EU597">
    <cfRule type="cellIs" dxfId="3911" priority="152" operator="equal">
      <formula>"NO CUMPLE"</formula>
    </cfRule>
  </conditionalFormatting>
  <conditionalFormatting sqref="FA596">
    <cfRule type="cellIs" dxfId="3910" priority="151" operator="equal">
      <formula>$DK$8</formula>
    </cfRule>
  </conditionalFormatting>
  <conditionalFormatting sqref="EZ596:FB596">
    <cfRule type="cellIs" dxfId="3909" priority="150" operator="equal">
      <formula>"NO CUMPLE"</formula>
    </cfRule>
  </conditionalFormatting>
  <conditionalFormatting sqref="EY596">
    <cfRule type="cellIs" dxfId="3908" priority="149" operator="equal">
      <formula>"NO CUMPLE"</formula>
    </cfRule>
  </conditionalFormatting>
  <conditionalFormatting sqref="FN597">
    <cfRule type="cellIs" dxfId="3907" priority="148" operator="equal">
      <formula>"NO CUMPLE"</formula>
    </cfRule>
  </conditionalFormatting>
  <conditionalFormatting sqref="FR596">
    <cfRule type="cellIs" dxfId="3906" priority="147" operator="equal">
      <formula>"NO CUMPLE"</formula>
    </cfRule>
  </conditionalFormatting>
  <conditionalFormatting sqref="FQ596">
    <cfRule type="cellIs" dxfId="3905" priority="146" operator="equal">
      <formula>"NO CUMPLE"</formula>
    </cfRule>
  </conditionalFormatting>
  <conditionalFormatting sqref="GC597">
    <cfRule type="cellIs" dxfId="3904" priority="145" operator="equal">
      <formula>"NO CUMPLE"</formula>
    </cfRule>
  </conditionalFormatting>
  <conditionalFormatting sqref="GK596">
    <cfRule type="cellIs" dxfId="3903" priority="144" operator="equal">
      <formula>$DK$8</formula>
    </cfRule>
  </conditionalFormatting>
  <conditionalFormatting sqref="GJ596:GK596">
    <cfRule type="cellIs" dxfId="3902" priority="143" operator="equal">
      <formula>"NO CUMPLE"</formula>
    </cfRule>
  </conditionalFormatting>
  <conditionalFormatting sqref="GI596">
    <cfRule type="cellIs" dxfId="3901" priority="142" operator="equal">
      <formula>"NO CUMPLE"</formula>
    </cfRule>
  </conditionalFormatting>
  <conditionalFormatting sqref="AZ388:BA388">
    <cfRule type="cellIs" dxfId="3900" priority="141" operator="equal">
      <formula>"NO CUMPLE"</formula>
    </cfRule>
  </conditionalFormatting>
  <conditionalFormatting sqref="HD597">
    <cfRule type="cellIs" dxfId="3899" priority="140" operator="equal">
      <formula>"NO CUMPLE"</formula>
    </cfRule>
  </conditionalFormatting>
  <conditionalFormatting sqref="HJ596:HK596">
    <cfRule type="cellIs" dxfId="3898" priority="139" operator="equal">
      <formula>"NO CUMPLE"</formula>
    </cfRule>
  </conditionalFormatting>
  <conditionalFormatting sqref="HL596">
    <cfRule type="cellIs" dxfId="3897" priority="138" operator="equal">
      <formula>"NO CUMPLE"</formula>
    </cfRule>
  </conditionalFormatting>
  <conditionalFormatting sqref="HI596">
    <cfRule type="cellIs" dxfId="3896" priority="137" operator="equal">
      <formula>"NO CUMPLE"</formula>
    </cfRule>
  </conditionalFormatting>
  <conditionalFormatting sqref="AY388">
    <cfRule type="cellIs" dxfId="3895" priority="136" operator="equal">
      <formula>"NO CUMPLE"</formula>
    </cfRule>
  </conditionalFormatting>
  <conditionalFormatting sqref="IA597">
    <cfRule type="cellIs" dxfId="3894" priority="135" operator="equal">
      <formula>"NO CUMPLE"</formula>
    </cfRule>
  </conditionalFormatting>
  <conditionalFormatting sqref="IF596:IG596">
    <cfRule type="cellIs" dxfId="3893" priority="134" operator="equal">
      <formula>"NO CUMPLE"</formula>
    </cfRule>
  </conditionalFormatting>
  <conditionalFormatting sqref="IE596">
    <cfRule type="cellIs" dxfId="3892" priority="133" operator="equal">
      <formula>"NO CUMPLE"</formula>
    </cfRule>
  </conditionalFormatting>
  <conditionalFormatting sqref="AT388">
    <cfRule type="cellIs" dxfId="3891" priority="131" operator="equal">
      <formula>"NO CUMPLE"</formula>
    </cfRule>
  </conditionalFormatting>
  <conditionalFormatting sqref="AR388">
    <cfRule type="cellIs" dxfId="3890" priority="130" operator="equal">
      <formula>"NO CUMPLE"</formula>
    </cfRule>
  </conditionalFormatting>
  <conditionalFormatting sqref="AQ388">
    <cfRule type="cellIs" dxfId="3889" priority="128" operator="equal">
      <formula>"NO CUMPLE"</formula>
    </cfRule>
  </conditionalFormatting>
  <conditionalFormatting sqref="AS388">
    <cfRule type="cellIs" dxfId="3888" priority="127" operator="equal">
      <formula>"NO CUMPLE"</formula>
    </cfRule>
  </conditionalFormatting>
  <conditionalFormatting sqref="AX388">
    <cfRule type="cellIs" dxfId="3887" priority="126" operator="equal">
      <formula>"NO CUMPLE"</formula>
    </cfRule>
  </conditionalFormatting>
  <conditionalFormatting sqref="IV622">
    <cfRule type="cellIs" dxfId="3886" priority="125" operator="equal">
      <formula>"NO CUMPLE"</formula>
    </cfRule>
  </conditionalFormatting>
  <conditionalFormatting sqref="IV622">
    <cfRule type="cellIs" dxfId="3885" priority="124" operator="equal">
      <formula>"NO CUMPLE"</formula>
    </cfRule>
  </conditionalFormatting>
  <conditionalFormatting sqref="L115:M115 O115:P115">
    <cfRule type="cellIs" dxfId="3884" priority="123" operator="equal">
      <formula>"NO CUMPLE"</formula>
    </cfRule>
  </conditionalFormatting>
  <conditionalFormatting sqref="AQ375:AR375">
    <cfRule type="cellIs" dxfId="3883" priority="122" operator="equal">
      <formula>"NO CUMPLE"</formula>
    </cfRule>
  </conditionalFormatting>
  <conditionalFormatting sqref="AS375:AT375">
    <cfRule type="cellIs" dxfId="3882" priority="121" operator="equal">
      <formula>"NO CUMPLE"</formula>
    </cfRule>
  </conditionalFormatting>
  <conditionalFormatting sqref="CL376">
    <cfRule type="cellIs" dxfId="3881" priority="120" operator="equal">
      <formula>"NO CUMPLE"</formula>
    </cfRule>
  </conditionalFormatting>
  <conditionalFormatting sqref="CR375:CT375">
    <cfRule type="cellIs" dxfId="3880" priority="119" operator="equal">
      <formula>"NO CUMPLE"</formula>
    </cfRule>
  </conditionalFormatting>
  <conditionalFormatting sqref="CT375">
    <cfRule type="cellIs" dxfId="3879" priority="118" operator="equal">
      <formula>"NO"</formula>
    </cfRule>
  </conditionalFormatting>
  <conditionalFormatting sqref="CQ375">
    <cfRule type="cellIs" dxfId="3878" priority="117" operator="equal">
      <formula>"NO CUMPLE"</formula>
    </cfRule>
  </conditionalFormatting>
  <conditionalFormatting sqref="DI376">
    <cfRule type="cellIs" dxfId="3877" priority="116" operator="equal">
      <formula>"NO CUMPLE"</formula>
    </cfRule>
  </conditionalFormatting>
  <conditionalFormatting sqref="DO375">
    <cfRule type="cellIs" dxfId="3876" priority="115" operator="equal">
      <formula>$DK$8</formula>
    </cfRule>
  </conditionalFormatting>
  <conditionalFormatting sqref="DN375:DO375">
    <cfRule type="cellIs" dxfId="3875" priority="114" operator="equal">
      <formula>"NO CUMPLE"</formula>
    </cfRule>
  </conditionalFormatting>
  <conditionalFormatting sqref="DM375">
    <cfRule type="cellIs" dxfId="3874" priority="113" operator="equal">
      <formula>"NO CUMPLE"</formula>
    </cfRule>
  </conditionalFormatting>
  <conditionalFormatting sqref="EB376">
    <cfRule type="cellIs" dxfId="3873" priority="112" operator="equal">
      <formula>"NO CUMPLE"</formula>
    </cfRule>
  </conditionalFormatting>
  <conditionalFormatting sqref="EH375">
    <cfRule type="cellIs" dxfId="3872" priority="111" operator="equal">
      <formula>$DK$8</formula>
    </cfRule>
  </conditionalFormatting>
  <conditionalFormatting sqref="EG375:EH375">
    <cfRule type="cellIs" dxfId="3871" priority="110" operator="equal">
      <formula>"NO CUMPLE"</formula>
    </cfRule>
  </conditionalFormatting>
  <conditionalFormatting sqref="EF375">
    <cfRule type="cellIs" dxfId="3870" priority="109" operator="equal">
      <formula>"NO CUMPLE"</formula>
    </cfRule>
  </conditionalFormatting>
  <conditionalFormatting sqref="EU376">
    <cfRule type="cellIs" dxfId="3869" priority="108" operator="equal">
      <formula>"NO CUMPLE"</formula>
    </cfRule>
  </conditionalFormatting>
  <conditionalFormatting sqref="FA375">
    <cfRule type="cellIs" dxfId="3868" priority="107" operator="equal">
      <formula>$DK$8</formula>
    </cfRule>
  </conditionalFormatting>
  <conditionalFormatting sqref="EZ375:FA375">
    <cfRule type="cellIs" dxfId="3867" priority="106" operator="equal">
      <formula>"NO CUMPLE"</formula>
    </cfRule>
  </conditionalFormatting>
  <conditionalFormatting sqref="EY375">
    <cfRule type="cellIs" dxfId="3866" priority="105" operator="equal">
      <formula>"NO CUMPLE"</formula>
    </cfRule>
  </conditionalFormatting>
  <conditionalFormatting sqref="FN376">
    <cfRule type="cellIs" dxfId="3865" priority="104" operator="equal">
      <formula>"NO CUMPLE"</formula>
    </cfRule>
  </conditionalFormatting>
  <conditionalFormatting sqref="FR375">
    <cfRule type="cellIs" dxfId="3864" priority="103" operator="equal">
      <formula>"NO CUMPLE"</formula>
    </cfRule>
  </conditionalFormatting>
  <conditionalFormatting sqref="FQ375">
    <cfRule type="cellIs" dxfId="3863" priority="102" operator="equal">
      <formula>"NO CUMPLE"</formula>
    </cfRule>
  </conditionalFormatting>
  <conditionalFormatting sqref="GC376">
    <cfRule type="cellIs" dxfId="3862" priority="101" operator="equal">
      <formula>"NO CUMPLE"</formula>
    </cfRule>
  </conditionalFormatting>
  <conditionalFormatting sqref="GK375">
    <cfRule type="cellIs" dxfId="3861" priority="100" operator="equal">
      <formula>$DK$8</formula>
    </cfRule>
  </conditionalFormatting>
  <conditionalFormatting sqref="GJ375:GK375">
    <cfRule type="cellIs" dxfId="3860" priority="99" operator="equal">
      <formula>"NO CUMPLE"</formula>
    </cfRule>
  </conditionalFormatting>
  <conditionalFormatting sqref="GI375">
    <cfRule type="cellIs" dxfId="3859" priority="98" operator="equal">
      <formula>"NO CUMPLE"</formula>
    </cfRule>
  </conditionalFormatting>
  <conditionalFormatting sqref="L193">
    <cfRule type="cellIs" dxfId="3858" priority="97" operator="equal">
      <formula>"NO CUMPLE"</formula>
    </cfRule>
  </conditionalFormatting>
  <conditionalFormatting sqref="AM349">
    <cfRule type="cellIs" dxfId="3857" priority="96" operator="equal">
      <formula>"NO CUMPLE"</formula>
    </cfRule>
  </conditionalFormatting>
  <conditionalFormatting sqref="M583:O583">
    <cfRule type="cellIs" dxfId="3856" priority="95" operator="equal">
      <formula>"NO CUMPLE"</formula>
    </cfRule>
  </conditionalFormatting>
  <conditionalFormatting sqref="L583">
    <cfRule type="cellIs" dxfId="3855" priority="94" operator="equal">
      <formula>"NO CUMPLE"</formula>
    </cfRule>
  </conditionalFormatting>
  <conditionalFormatting sqref="T583:V583">
    <cfRule type="cellIs" dxfId="3854" priority="93" operator="equal">
      <formula>"NO CUMPLE"</formula>
    </cfRule>
  </conditionalFormatting>
  <conditionalFormatting sqref="S583">
    <cfRule type="cellIs" dxfId="3853" priority="92" operator="equal">
      <formula>"NO CUMPLE"</formula>
    </cfRule>
  </conditionalFormatting>
  <conditionalFormatting sqref="AR583:AT583">
    <cfRule type="cellIs" dxfId="3852" priority="91" operator="equal">
      <formula>"NO CUMPLE"</formula>
    </cfRule>
  </conditionalFormatting>
  <conditionalFormatting sqref="AQ583">
    <cfRule type="cellIs" dxfId="3851" priority="90" operator="equal">
      <formula>"NO CUMPLE"</formula>
    </cfRule>
  </conditionalFormatting>
  <conditionalFormatting sqref="CT583">
    <cfRule type="cellIs" dxfId="3850" priority="87" operator="equal">
      <formula>"NO"</formula>
    </cfRule>
  </conditionalFormatting>
  <conditionalFormatting sqref="CY583">
    <cfRule type="cellIs" dxfId="3849" priority="86" operator="equal">
      <formula>"NO"</formula>
    </cfRule>
  </conditionalFormatting>
  <conditionalFormatting sqref="AY583:BA583">
    <cfRule type="cellIs" dxfId="3848" priority="85" operator="equal">
      <formula>"NO CUMPLE"</formula>
    </cfRule>
  </conditionalFormatting>
  <conditionalFormatting sqref="AX583">
    <cfRule type="cellIs" dxfId="3847" priority="84" operator="equal">
      <formula>"NO CUMPLE"</formula>
    </cfRule>
  </conditionalFormatting>
  <conditionalFormatting sqref="DN583:DO583">
    <cfRule type="cellIs" dxfId="3846" priority="83" operator="equal">
      <formula>"NO CUMPLE"</formula>
    </cfRule>
  </conditionalFormatting>
  <conditionalFormatting sqref="DR583:DS583">
    <cfRule type="cellIs" dxfId="3845" priority="81" operator="equal">
      <formula>"NO CUMPLE"</formula>
    </cfRule>
  </conditionalFormatting>
  <conditionalFormatting sqref="EG583:EH583">
    <cfRule type="cellIs" dxfId="3844" priority="79" operator="equal">
      <formula>"NO CUMPLE"</formula>
    </cfRule>
  </conditionalFormatting>
  <conditionalFormatting sqref="EK583:EL583">
    <cfRule type="cellIs" dxfId="3843" priority="77" operator="equal">
      <formula>"NO CUMPLE"</formula>
    </cfRule>
  </conditionalFormatting>
  <conditionalFormatting sqref="FA583">
    <cfRule type="cellIs" dxfId="3842" priority="75" operator="equal">
      <formula>$DK$8</formula>
    </cfRule>
  </conditionalFormatting>
  <conditionalFormatting sqref="EZ583:FA583">
    <cfRule type="cellIs" dxfId="3841" priority="74" operator="equal">
      <formula>"NO CUMPLE"</formula>
    </cfRule>
  </conditionalFormatting>
  <conditionalFormatting sqref="FE583">
    <cfRule type="cellIs" dxfId="3840" priority="72" operator="equal">
      <formula>$DK$8</formula>
    </cfRule>
  </conditionalFormatting>
  <conditionalFormatting sqref="FD583:FE583">
    <cfRule type="cellIs" dxfId="3839" priority="71" operator="equal">
      <formula>"NO CUMPLE"</formula>
    </cfRule>
  </conditionalFormatting>
  <conditionalFormatting sqref="FR584">
    <cfRule type="cellIs" dxfId="3838" priority="69" operator="equal">
      <formula>"NO CUMPLE"</formula>
    </cfRule>
  </conditionalFormatting>
  <conditionalFormatting sqref="FQ584">
    <cfRule type="cellIs" dxfId="3837" priority="68" operator="equal">
      <formula>"NO CUMPLE"</formula>
    </cfRule>
  </conditionalFormatting>
  <conditionalFormatting sqref="FU584">
    <cfRule type="cellIs" dxfId="3836" priority="67" operator="equal">
      <formula>"NO CUMPLE"</formula>
    </cfRule>
  </conditionalFormatting>
  <conditionalFormatting sqref="FT584">
    <cfRule type="cellIs" dxfId="3835" priority="66" operator="equal">
      <formula>"NO CUMPLE"</formula>
    </cfRule>
  </conditionalFormatting>
  <conditionalFormatting sqref="FR583">
    <cfRule type="cellIs" dxfId="3834" priority="65" operator="equal">
      <formula>"NO CUMPLE"</formula>
    </cfRule>
  </conditionalFormatting>
  <conditionalFormatting sqref="FU583">
    <cfRule type="cellIs" dxfId="3833" priority="63" operator="equal">
      <formula>"NO CUMPLE"</formula>
    </cfRule>
  </conditionalFormatting>
  <conditionalFormatting sqref="HJ583:HK583">
    <cfRule type="cellIs" dxfId="3832" priority="61" operator="equal">
      <formula>"NO CUMPLE"</formula>
    </cfRule>
  </conditionalFormatting>
  <conditionalFormatting sqref="HL583">
    <cfRule type="cellIs" dxfId="3831" priority="60" operator="equal">
      <formula>"NO CUMPLE"</formula>
    </cfRule>
  </conditionalFormatting>
  <conditionalFormatting sqref="HO583:HP583">
    <cfRule type="cellIs" dxfId="3830" priority="58" operator="equal">
      <formula>"NO CUMPLE"</formula>
    </cfRule>
  </conditionalFormatting>
  <conditionalFormatting sqref="HQ583">
    <cfRule type="cellIs" dxfId="3829" priority="57" operator="equal">
      <formula>"NO CUMPLE"</formula>
    </cfRule>
  </conditionalFormatting>
  <conditionalFormatting sqref="IF583:IG583">
    <cfRule type="cellIs" dxfId="3828" priority="55" operator="equal">
      <formula>"NO CUMPLE"</formula>
    </cfRule>
  </conditionalFormatting>
  <conditionalFormatting sqref="IJ583:IK583">
    <cfRule type="cellIs" dxfId="3827" priority="53" operator="equal">
      <formula>"NO CUMPLE"</formula>
    </cfRule>
  </conditionalFormatting>
  <conditionalFormatting sqref="DM414:DO414">
    <cfRule type="cellIs" dxfId="3826" priority="51" operator="equal">
      <formula>"NO CUMPLE"</formula>
    </cfRule>
  </conditionalFormatting>
  <conditionalFormatting sqref="CQ622">
    <cfRule type="cellIs" dxfId="3825" priority="50" operator="equal">
      <formula>"NO CUMPLE"</formula>
    </cfRule>
  </conditionalFormatting>
  <conditionalFormatting sqref="DM622">
    <cfRule type="cellIs" dxfId="3824" priority="49" operator="equal">
      <formula>"NO CUMPLE"</formula>
    </cfRule>
  </conditionalFormatting>
  <conditionalFormatting sqref="EF622">
    <cfRule type="cellIs" dxfId="3823" priority="48" operator="equal">
      <formula>"NO CUMPLE"</formula>
    </cfRule>
  </conditionalFormatting>
  <conditionalFormatting sqref="EY622">
    <cfRule type="cellIs" dxfId="3822" priority="47" operator="equal">
      <formula>"NO CUMPLE"</formula>
    </cfRule>
  </conditionalFormatting>
  <conditionalFormatting sqref="FQ622">
    <cfRule type="cellIs" dxfId="3821" priority="46" operator="equal">
      <formula>"NO CUMPLE"</formula>
    </cfRule>
  </conditionalFormatting>
  <conditionalFormatting sqref="GI622">
    <cfRule type="cellIs" dxfId="3820" priority="45" operator="equal">
      <formula>"NO CUMPLE"</formula>
    </cfRule>
  </conditionalFormatting>
  <conditionalFormatting sqref="HI622">
    <cfRule type="cellIs" dxfId="3819" priority="44" operator="equal">
      <formula>"NO CUMPLE"</formula>
    </cfRule>
  </conditionalFormatting>
  <conditionalFormatting sqref="IE622">
    <cfRule type="cellIs" dxfId="3818" priority="43" operator="equal">
      <formula>"NO CUMPLE"</formula>
    </cfRule>
  </conditionalFormatting>
  <conditionalFormatting sqref="CV570">
    <cfRule type="cellIs" dxfId="3817" priority="42" operator="equal">
      <formula>"NO CUMPLE"</formula>
    </cfRule>
  </conditionalFormatting>
  <conditionalFormatting sqref="AX258">
    <cfRule type="cellIs" dxfId="3816" priority="41" operator="equal">
      <formula>"NO CUMPLE"</formula>
    </cfRule>
  </conditionalFormatting>
  <conditionalFormatting sqref="AQ258">
    <cfRule type="cellIs" dxfId="3815" priority="40" operator="equal">
      <formula>"NO CUMPLE"</formula>
    </cfRule>
  </conditionalFormatting>
  <conditionalFormatting sqref="CQ11">
    <cfRule type="cellIs" dxfId="3814" priority="39" operator="equal">
      <formula>"NO CUMPLE"</formula>
    </cfRule>
  </conditionalFormatting>
  <conditionalFormatting sqref="AQ297">
    <cfRule type="cellIs" dxfId="3813" priority="38" operator="equal">
      <formula>"NO CUMPLE"</formula>
    </cfRule>
  </conditionalFormatting>
  <conditionalFormatting sqref="CQ297">
    <cfRule type="cellIs" dxfId="3812" priority="37" operator="equal">
      <formula>"NO CUMPLE"</formula>
    </cfRule>
  </conditionalFormatting>
  <conditionalFormatting sqref="DM297">
    <cfRule type="cellIs" dxfId="3811" priority="36" operator="equal">
      <formula>"NO CUMPLE"</formula>
    </cfRule>
  </conditionalFormatting>
  <conditionalFormatting sqref="EF297">
    <cfRule type="cellIs" dxfId="3810" priority="35" operator="equal">
      <formula>"NO CUMPLE"</formula>
    </cfRule>
  </conditionalFormatting>
  <conditionalFormatting sqref="EY297">
    <cfRule type="cellIs" dxfId="3809" priority="34" operator="equal">
      <formula>"NO CUMPLE"</formula>
    </cfRule>
  </conditionalFormatting>
  <conditionalFormatting sqref="FQ297">
    <cfRule type="cellIs" dxfId="3808" priority="33" operator="equal">
      <formula>"NO CUMPLE"</formula>
    </cfRule>
  </conditionalFormatting>
  <conditionalFormatting sqref="GI297">
    <cfRule type="cellIs" dxfId="3807" priority="32" operator="equal">
      <formula>"NO CUMPLE"</formula>
    </cfRule>
  </conditionalFormatting>
  <conditionalFormatting sqref="HI297">
    <cfRule type="cellIs" dxfId="3806" priority="31" operator="equal">
      <formula>"NO CUMPLE"</formula>
    </cfRule>
  </conditionalFormatting>
  <conditionalFormatting sqref="IE297">
    <cfRule type="cellIs" dxfId="3805" priority="30" operator="equal">
      <formula>"NO CUMPLE"</formula>
    </cfRule>
  </conditionalFormatting>
  <conditionalFormatting sqref="AX310">
    <cfRule type="cellIs" dxfId="3804" priority="29" operator="equal">
      <formula>"NO CUMPLE"</formula>
    </cfRule>
  </conditionalFormatting>
  <conditionalFormatting sqref="AQ336">
    <cfRule type="cellIs" dxfId="3803" priority="28" operator="equal">
      <formula>"NO CUMPLE"</formula>
    </cfRule>
  </conditionalFormatting>
  <conditionalFormatting sqref="AX336">
    <cfRule type="cellIs" dxfId="3802" priority="27" operator="equal">
      <formula>"NO CUMPLE"</formula>
    </cfRule>
  </conditionalFormatting>
  <conditionalFormatting sqref="AQ362">
    <cfRule type="cellIs" dxfId="3801" priority="26" operator="equal">
      <formula>"NO CUMPLE"</formula>
    </cfRule>
  </conditionalFormatting>
  <conditionalFormatting sqref="AX362">
    <cfRule type="cellIs" dxfId="3800" priority="25" operator="equal">
      <formula>"NO CUMPLE"</formula>
    </cfRule>
  </conditionalFormatting>
  <conditionalFormatting sqref="CQ583">
    <cfRule type="cellIs" dxfId="3799" priority="24" operator="equal">
      <formula>"NO CUMPLE"</formula>
    </cfRule>
  </conditionalFormatting>
  <conditionalFormatting sqref="DM583">
    <cfRule type="cellIs" dxfId="3798" priority="23" operator="equal">
      <formula>"NO CUMPLE"</formula>
    </cfRule>
  </conditionalFormatting>
  <conditionalFormatting sqref="EF583">
    <cfRule type="cellIs" dxfId="3797" priority="22" operator="equal">
      <formula>"NO CUMPLE"</formula>
    </cfRule>
  </conditionalFormatting>
  <conditionalFormatting sqref="EY583">
    <cfRule type="cellIs" dxfId="3796" priority="21" operator="equal">
      <formula>"NO CUMPLE"</formula>
    </cfRule>
  </conditionalFormatting>
  <conditionalFormatting sqref="FQ583">
    <cfRule type="cellIs" dxfId="3795" priority="20" operator="equal">
      <formula>"NO CUMPLE"</formula>
    </cfRule>
  </conditionalFormatting>
  <conditionalFormatting sqref="GI583">
    <cfRule type="cellIs" dxfId="3794" priority="19" operator="equal">
      <formula>"NO CUMPLE"</formula>
    </cfRule>
  </conditionalFormatting>
  <conditionalFormatting sqref="HI583">
    <cfRule type="cellIs" dxfId="3793" priority="18" operator="equal">
      <formula>"NO CUMPLE"</formula>
    </cfRule>
  </conditionalFormatting>
  <conditionalFormatting sqref="IE583">
    <cfRule type="cellIs" dxfId="3792" priority="17" operator="equal">
      <formula>"NO CUMPLE"</formula>
    </cfRule>
  </conditionalFormatting>
  <conditionalFormatting sqref="CV583">
    <cfRule type="cellIs" dxfId="3791" priority="16" operator="equal">
      <formula>"NO CUMPLE"</formula>
    </cfRule>
  </conditionalFormatting>
  <conditionalFormatting sqref="DQ583">
    <cfRule type="cellIs" dxfId="3790" priority="15" operator="equal">
      <formula>"NO CUMPLE"</formula>
    </cfRule>
  </conditionalFormatting>
  <conditionalFormatting sqref="EJ583">
    <cfRule type="cellIs" dxfId="3789" priority="14" operator="equal">
      <formula>"NO CUMPLE"</formula>
    </cfRule>
  </conditionalFormatting>
  <conditionalFormatting sqref="FC583">
    <cfRule type="cellIs" dxfId="3788" priority="13" operator="equal">
      <formula>"NO CUMPLE"</formula>
    </cfRule>
  </conditionalFormatting>
  <conditionalFormatting sqref="FT583">
    <cfRule type="cellIs" dxfId="3787" priority="12" operator="equal">
      <formula>"NO CUMPLE"</formula>
    </cfRule>
  </conditionalFormatting>
  <conditionalFormatting sqref="GO583">
    <cfRule type="cellIs" dxfId="3786" priority="11" operator="equal">
      <formula>"NO CUMPLE"</formula>
    </cfRule>
  </conditionalFormatting>
  <conditionalFormatting sqref="HN583">
    <cfRule type="cellIs" dxfId="3785" priority="10" operator="equal">
      <formula>"NO CUMPLE"</formula>
    </cfRule>
  </conditionalFormatting>
  <conditionalFormatting sqref="II583">
    <cfRule type="cellIs" dxfId="3784" priority="9" operator="equal">
      <formula>"NO CUMPLE"</formula>
    </cfRule>
  </conditionalFormatting>
  <conditionalFormatting sqref="DI583">
    <cfRule type="cellIs" dxfId="3783" priority="8" operator="equal">
      <formula>"NO CUMPLE"</formula>
    </cfRule>
  </conditionalFormatting>
  <conditionalFormatting sqref="EB583">
    <cfRule type="cellIs" dxfId="3782" priority="7" operator="equal">
      <formula>"NO CUMPLE"</formula>
    </cfRule>
  </conditionalFormatting>
  <conditionalFormatting sqref="CQ713">
    <cfRule type="cellIs" dxfId="3781" priority="6" operator="equal">
      <formula>"NO CUMPLE"</formula>
    </cfRule>
  </conditionalFormatting>
  <conditionalFormatting sqref="AQ141">
    <cfRule type="cellIs" dxfId="3780" priority="4" operator="equal">
      <formula>"NO CUMPLE"</formula>
    </cfRule>
  </conditionalFormatting>
  <conditionalFormatting sqref="CQ479">
    <cfRule type="cellIs" dxfId="3779" priority="3" operator="equal">
      <formula>"NO CUMPLE"</formula>
    </cfRule>
  </conditionalFormatting>
  <conditionalFormatting sqref="IU583">
    <cfRule type="cellIs" dxfId="3778" priority="2" operator="equal">
      <formula>"NO CUMPLE"</formula>
    </cfRule>
  </conditionalFormatting>
  <conditionalFormatting sqref="GH609">
    <cfRule type="cellIs" dxfId="3777" priority="1" operator="equal">
      <formula>"NO CUMPLE"</formula>
    </cfRule>
  </conditionalFormatting>
  <dataValidations count="2">
    <dataValidation type="list" allowBlank="1" showInputMessage="1" showErrorMessage="1" sqref="DK11 H11:I22 AC11:AD22 CN11:CO22 ED11:ED22 EL11:EL22 EW11:EW22 FE11:FE22 GE11:GE22 GQ11:GQ22 O11:P22 CS11:CT22 EH11:EH22 FA11:FA22 GK11:GK22 DO11 IT11:IT22 DS11 BP11 HF24:HG35 HK24:HL35 HP24:HQ35 DK24 DK37 DK50 DK63 DK76 DK89 DK102 DK115:DK116 DK128 DK141 DK154 DK167 DK180 DK193 DK206 DK219 DK232 DK245 DK258 DK271 DK284 DK297 DK310 DK323 DK336 DK349:DK350 DK362 DK375:DK376 DK388 DK401 DK414 DK427 DK440 DK453 DK466 DK479 DK492 DK505 DK518 DK531 DK544 DK557 DK570 CX37:CY48 CX50:CY61 CX63:CY74 CS76:CT87 CX89:CY100 CX102:CY113 CX115:CY126 CX128:CY139 CX141:CY152 CX154:CY165 CX167:CY178 CX180:CY191 CX193:CY204 CX206:CY217 CX219:CY230 CX232:CY243 CX245:CY256 CX258:CY269 CX271:CY282 CX284:CY295 CX297:CY308 CX310:CY321 CX323:CY334 CX336:CY347 CX349:CY360 CX362:CY373 CX375:CY386 CX388:CY399 CX401:CY412 CX414:CY425 CX427:CY438 CX440:CY451 CX453:CY464 CX466:CY477 CX479:CY490 CX492:CY503 CX505:CY516 CX518:CY529 CX531:CY542 CX544:CY555 CX557:CY568 CX570:CY581 CX11:CY22 H24:I35 H37:I48 H50:I61 H63:I74 O76:P87 H89:I100 H102:I113 H115:I126 H128:I139 H141:I152 H154:I165 H167:I178 H180:I191 H193:I204 H206:I217 H219:I230 H232:I243 H245:I256 H258:I269 H271:I282 H284:I295 H297:I308 H310:I321 H323:I334 H336:I347 H349:I360 H362:I373 H375:I386 H388:I399 H401:I412 H414:I425 H427:I438 H440:I451 H453:I464 H479:I490 H492:I503 H505:I516 H518:I529 H531:I542 H544:I555 H557:I568 H570:I581 AC24:AD35 AC37:AD48 AC50:AD61 AC63:AD74 AC76:AD87 AC89:AD100 AC102:AD113 AC115:AD126 AC128:AD139 AC141:AD152 AC154:AD165 AC167:AD178 AC180:AD191 AC193:AD204 AC206:AD217 AC219:AD230 AC232:AD243 AC245:AD256 AC258:AD269 AC271:AD282 AC284:AD295 AC297:AD308 AC310:AD321 AC323:AD334 AC336:AD347 AC349:AD360 AC362:AD373 AC375:AD386 AC388:AD399 AC401:AD412 AC414:AD425 AC427:AD438 AC440:AD451 AC453:AD464 AC466:AD477 AC479:AD490 AC492:AD503 AC505:AD516 AC518:AD529 AC531:AD542 AC544:AD555 AC557:AD568 AC570:AD581 CN24:CO35 CN37:CO48 CN50:CO61 CN63:CO74 AK76:AK87 CN89:CO100 CN102:CO113 CN115:CO126 CN128:CO139 CN141:CO152 CN154:CO165 CN167:CO178 CN180:CO191 CN193:CO204 CN206:CO217 CN219:CO230 CN232:CO243 CN245:CO256 CN258:CO269 CN271:CO282 CN284:CO295 CN297:CO308 CN310:CO321 CN323:CO334 CN336:CO347 CN349:CO360 CN362:CO373 CN375:CO386 CN388:CO399 CN401:CO412 O440:P451 CN427:CO438 CN440:CO451 CN453:CO464 CN466:CO477 CN479:CO490 CN492:CO503 CN505:CO516 CN518:CO529 CN531:CO542 CN544:CO555 CN557:CO568 CN570:CO581 ED24:ED35 ED37:ED48 ED50:ED61 ED63:ED74 ED76:ED87 ED89:ED100 ED102:ED113 ED115:ED126 ED128:ED139 ED141:ED152 ED154:ED165 ED167:ED178 ED180:ED191 ED193:ED204 ED206:ED217 ED219:ED230 ED232:ED243 ED245:ED256 ED258:ED269 ED271:ED282 ED284:ED295 ED297:ED308 ED310:ED321 ED323:ED334 ED336:ED347 ED349:ED360 ED362:ED373 ED375:ED386 ED388:ED399 ED401:ED412 ED414:ED425 ED427:ED438 ED440:ED451 ED453:ED464 ED466:ED477 ED479:ED490 ED492:ED503 ED505:ED516 ED518:ED529 ED531:ED542 ED544:ED555 ED557:ED568 ED570:ED581 EL24:EL35 EL37:EL48 EL50:EL61 EL63:EL74 EL76:EL87 EL89:EL100 EL102:EL113 EL115:EL126 EL128:EL139 EL141:EL152 EL154:EL165 EL167:EL178 EL180:EL191 EL193:EL204 EL206:EL217 EL219:EL230 EL232:EL243 EL245:EL256 EL258:EL269 EL271:EL282 EL284:EL295 EL297:EL308 EL310:EL321 EL323:EL334 EL336:EL347 EL349:EL360 EL362:EL373 EL375:EL386 EL388:EL399 EL401:EL412 EL414:EL425 EL427:EL438 EL440:EL451 EL453:EL464 EL466:EL477 EL479:EL490 EL492:EL503 EL505:EL516 EL518:EL529 EL531:EL542 EL544:EL555 EL557:EL568 EL570:EL581 EW24:EW35 EW37:EW48 EW50:EW61 EW63:EW74 EW76:EW87 EW89:EW100 EW102:EW113 EW115:EW126 EW128:EW139 EW141:EW152 EW154:EW165 EW167:EW178 EW180:EW191 EW193:EW204 EW206:EW217 EW219:EW230 EW232:EW243 EW245:EW256 EW258:EW269 EW271:EW282 EW284:EW295 EW297:EW308 EW310:EW321 EW323:EW334 EW336:EW347 EW349:EW360 EW362:EW373 EW375:EW386 EW388:EW399 EW401:EW412 EW414:EW425 EW427:EW438 EW440:EW451 EW453:EW464 EW466:EW477 EW479:EW490 EW492:EW503 EW505:EW516 EW518:EW529 EW531:EW542 EW544:EW555 EW557:EW568 EW570:EW581 FE24:FE35 FE37:FE48 FE50:FE61 FE63:FE74 FE76:FE87 FE89:FE100 FE102:FE113 FE115:FE126 FE128:FE139 FE141:FE152 FE154:FE165 FE167:FE178 FE180:FE191 FE193:FE204 FE206:FE217 FE219:FE230 FE232:FE243 FE245:FE256 FE258:FE269 FE271:FE282 FE284:FE295 FE297:FE308 FE310:FE321 FE323:FE334 FE336:FE347 FE349:FE360 FE362:FE373 FE375:FE386 FE388:FE399 FE401:FE412 FE414:FE425 FE427:FE438 FE440:FE451 FE453:FE464 FE466:FE477 FE479:FE490 FE492:FE503 FE505:FE516 FE518:FE529 FE531:FE542 FE544:FE555 FE557:FE568 FE570:FE581 GE24:GE35 GE37:GE48 GE50:GE61 GE63:GE74 GE76:GE87 GE89:GE100 GE102:GE113 GE115:GE126 GE128:GE139 GE141:GE152 GE154:GE165 GE167:GE178 GE180:GE191 GE193:GE204 GE206:GE217 GE219:GE230 GE232:GE243 GE245:GE256 GE258:GE269 GE271:GE282 GE284:GE295 GE297:GE308 GE310:GE321 GE323:GE334 GE336:GE347 GE349:GE360 GE362:GE373 GE375:GE386 GE388:GE399 GE401:GE412 GE414:GE425 GE427:GE438 GE440:GE451 GE453:GE464 GE466:GE477 GE492:GE503 GE505:GE516 GE518:GE529 GE531:GE542 GE544:GE555 GE557:GE568 GE570:GE581 GQ24:GQ35 GQ37:GQ48 GQ50:GQ61 GQ63:GQ74 GQ76:GQ87 GQ89:GQ100 GQ102:GQ113 GQ115:GQ126 GQ128:GQ139 GQ141:GQ152 GQ154:GQ165 GQ167:GQ178 GQ180:GQ191 GQ193:GQ204 GQ206:GQ217 GQ219:GQ230 GQ232:GQ243 GQ245:GQ256 GQ258:GQ269 GQ271:GQ282 GQ284:GQ295 GQ297:GQ308 GQ310:GQ321 GQ323:GQ334 GQ336:GQ347 GQ349:GQ360 GQ362:GQ373 GQ375:GQ386 GQ388:GQ399 GQ401:GQ412 GQ414:GQ425 GQ427:GQ438 GQ440:GQ451 GQ453:GQ464 GQ466:GQ477 GQ479:GQ490 GQ492:GQ503 GQ505:GQ516 GQ518:GQ529 GQ531:GQ542 GQ544:GQ555 GQ557:GQ568 GQ570:GQ581 O24:P35 O37:P48 O50:P61 O63:P74 V76:W87 O89:P100 O102:P113 AR388:AR399 O128:P139 O141:P152 O154:P165 O167:P178 O180:P191 O193:P204 O206:P217 O219:P230 O232:P243 O245:P256 O258:P269 O271:P282 O284:P295 O297:P308 O310:P321 O323:P334 O336:P347 GK115:GK126 O362:P373 O115:P126 O388:P399 O401:P412 O414:P425 O427:P438 IT38:IT48 O453:P464 O466:P477 O479:P490 O492:P503 O505:P516 O518:P529 O531:P542 O544:P555 O557:P568 O570:P581 CS24:CT35 CS37:CT48 CS50:CT61 CS63:CT74 CN76:CO87 CS89:CT100 CS102:CT113 AR115:AR126 CS128:CT139 CS141:CT152 CS154:CT165 CS167:CT178 CS180:CT191 CS193:CT204 CS206:CT217 CS219:CT230 CS232:CT243 CS245:CT256 CS258:CT269 CS271:CT282 CS284:CT295 CS297:CT308 CS310:CT321 CS323:CT334 CS336:CT347 AR349:AR360 CS362:CT373 AR375:AR386 CS388:CT399 CS401:CT412 CS414:CT425 CS427:CT438 CS440:CT451 CS453:CT464 CS466:CT477 CS479:CT490 CS492:CT503 CS505:CT516 CS518:CT529 ED583 CS544:CT555 CS557:CT568 CS570:CT581 EH24:EH35 EH37:EH48 EH50:EH61 EH63:EH74 EH76:EH87 EH89:EH100 EH102:EH113 DO115 EH128:EH139 EH141:EH152 EH154:EH165 EH167:EH178 EH180:EH191 EH193:EH204 EH206:EH217 EH219:EH230 EH232:EH243 EH245:EH256 EH258:EH269 EH271:EH282 EH284:EH295 EH297:EH308 EH310:EH321 EH323:EH334 EH336:EH347 DO349 EH362:EH373 DO375 EH388:EH399 EH401:EH412 GK349:GK360 EH427:EH438 EH440:EH451 EH453:EH464 EH466:EH477 EH479:EH490 EH492:EH503 EH505:EH516 EH518:EH529 EH531:EH542 EH544:EH555 EH557:EH568 EH570:EH581 FA24:FA35 FA37:FA48 FA50:FA61 FA63:FA74 FA76:FA87 FA89:FA100 FA102:FA113 EH115:EH126 FA128:FA139 FA141:FA152 FA154:FA165 FA167:FA178 FA180:FA191 FA193:FA204 FA206:FA217 FA219:FA230 FA232:FA243 FA245:FA256 FA258:FA269 FA271:FA282 FA284:FA295 FA297:FA308 FA310:FA321 FA323:FA334 FA336:FA347 EH349:EH360 FA362:FA373 EH375:EH386 FA388:FA399 FA401:FA412 EH414:EH425 FA427:FA438 FA440:FA451 FA453:FA464 FA466:FA477 FA479:FA490 FA492:FA503 FA505:FA516 FA518:FA529 FA531:FA542 FA544:FA555 FA557:FA568 FA570:FA581 GK24:GK35 GK37:GK48 GK50:GK61 GK63:GK74 GK76:GK87 GK89:GK100 GK102:GK113 FA115:FA126 GK128:GK139 GK141:GK152 GK154:GK165 GK167:GK178 GK180:GK191 GK193:GK204 GK206:GK217 GK219:GK230 GK232:GK243 GK245:GK256 GK258:GK269 GK271:GK282 GK284:GK295 GK297:GK308 GK310:GK321 GK323:GK334 GK336:GK347 FA349:FA360 GK362:GK373 FA375:FA386 GK388:GK399 GK401:GK412 FA414:FA425 GK427:GK438 GK440:GK451 GK453:GK464 GK466:GK477 GK479:GK490 GK492:GK503 GK505:GK516 GK518:GK529 GK531:GK542 GK544:GK555 GK557:GK568 GK570:GK581 DO24 DO37 DO50 DO63 DO76 DO89 DO102 CS115:CT126 GK375:GK386 DO141 DO154 DO167 DO180 DO193 DO206 DO219 DO232 DO245 DO258 DO271 DO284 DO297 DO310 DO323 DO336 CS349:CT360 DO362 CS375:CT386 DO388 DO401 IK583:IK594 DO427 DO440 DO453 DO466 DO479 DO492 DO505 DO518 DO531 DO544 DO557 DO570 IT50:IT61 IT63:IT74 IT76:IT87 IT89:IT100 IT102:IT113 IT115:IT126 IT128:IT139 IT141:IT152 IT154:IT165 IT167:IT178 IT180:IT191 IT193:IT204 IT206:IT217 IT219:IT230 IT232:IT243 IT245:IT256 IT258:IT269 IT271:IT282 IT284:IT295 IT297:IT308 IT310:IT321 IT323:IT334 IT336:IT347 IT349:IT360 IT362:IT373 IT375:IT386 IT388:IT399 IT401:IT412 IT414:IT425 IT427:IT438 IT440:IT451 IT453:IT464 IT466:IT477 IT479:IT490 IT492:IT503 IT505:IT516 IT518:IT529 IT531:IT542 IT544:IT555 IT557:IT568 IT570:IT581 DS24 DS37 DS50 DS63 DS76 DS89 DS102 DS115 DS128 DS141 DS154 DS167 DS180 DS193 DS206 DS219 DS232 DS245 DS258 DS271 DS284 DS297 DS310 DS323 DS336 DS349 DS362 DS375 DS388 DS401 DS414 DS427 DS440 DS453 DS466 DS479 DS492 DS505 DS518 DS531 DS544 DS557 DS570 BP24 BP37 BP50 BP63 BP76 BP89 BP102 BP115 BP128 BP141 BP154 BP167 BP180 BP193 BP206 BP219 BP232 BP245 BP258 BP271 BP284 BP297 BP310 BP323 BP336 BP349 BP362 BP388 BP401 BP414 BP427 BP440 BP453 BP466 BP479 BP492 BP505 BP518 BP531 BP544 BP557 BP570 HF37:HG48 HF50:HG61 HF63:HG74 HF76:HG87 HF89:HG100 HF102:HG113 HF115:HG126 HF128:HG139 HF141:HG152 HF154:HG165 HF167:HG178 HF180:HG191 HF193:HG204 HF206:HG217 HF219:HG230 HF232:HG243 HF245:HG256 HF258:HG269 HF271:HG282 HF284:HG295 HF297:HG308 HF310:HG321 HF323:HG334 HF336:HG347 HF349:HG360 HF362:HG373 HF375:HG386 HF388:HG399 HF401:HG412 HF414:HG425 HF427:HG438 HF440:HG451 HF453:HG464 HF466:HG477 HF479:HG490 HF492:HG503 HF505:HG516 HF518:HG529 HF531:HG542 HF544:HG555 HF557:HG568 HF570:HG581 HF583:HG594 HK37:HL48 HK50:HL61 HK63:HL74 HK76:HL87 HK89:HL100 HK102:HL113 HK687:HL698 HK128:HL139 HK141:HL152 HK154:HL165 HK167:HL178 HK180:HL191 HK193:HL204 HK206:HL217 HK219:HL230 HK232:HL243 HK245:HL256 HK258:HL269 HK271:HL282 HK284:HL295 HK297:HL308 HK310:HL321 HK323:HL334 HK336:HL347 GL349 HK362:HL373 IG349:IG360 HK388:HL399 HK401:HL412 HK414:HL425 HK427:HL438 HK440:HL451 HK453:HL464 HK466:HL477 HK479:HL490 HK492:HL503 HK505:HL516 HK518:HL529 HK531:HL542 HK544:HL555 HK557:HL568 HK570:HL581 GK583:GK594 HP37:HQ48 HP50:HQ61 HP63:HQ74 HP76:HQ87 HP89:HQ100 HP102:HQ113 HP115:HQ126 HP128:HQ139 HP141:HQ152 HP154:HQ165 HP167:HQ178 HP180:HQ191 HP193:HQ204 HP206:HQ217 HP219:HQ230 HP232:HQ243 HP245:HQ256 HP258:HQ269 HP271:HQ282 HP284:HQ295 HP297:HQ308 HP310:HQ321 HP323:HQ334 HP336:HQ347 HP349:HQ360 HP362:HQ373 HP375:HQ386 HP388:HQ399 HP401:HQ412 HP414:HQ425 HP427:HQ438 HP440:HQ451 HP453:HQ464 HP466:HQ477 HP479:HQ490 HP492:HQ503 HP505:HQ516 HP518:HQ529 HP531:HQ542 HP544:HQ555 HP557:HQ568 HP570:HQ581 HK583:HL594 V11:W22 V24:W35 V37:W48 V50:W61 V63:W74 AK115:AK126 V89:W100 V102:W113 V115:W126 V128:W139 V141:W152 V154:W165 V167:W178 V180:W191 V193:W204 V206:W217 V219:W230 V232:W243 V245:W256 V258:W269 V271:W282 V284:W295 V297:W308 V310:W321 V323:W334 V336:W347 V349:W360 V362:W373 V375:W386 V388:W399 V401:W412 V414:W425 V427:W438 V440:W451 V453:W464 V466:W477 V479:W490 V492:W503 V505:W516 V518:W529 V531:W542 V544:W555 V557:W568 V570:W581 DC11:DD22 DC24:DD35 DC37:DD48 DC50:DD61 DC63:DD74 DC76:DD87 DC89:DD100 DC102:DD113 DC115:DD126 DC128:DD139 DC141:DD152 DC154:DD165 DC167:DD178 DC180:DD191 DC193:DD204 DC206:DD217 DC219:DD230 DC232:DD243 DC245:DD256 DC258:DD269 DC271:DD282 DC284:DD295 DC297:DD308 DC310:DD321 DC323:DD334 DC336:DD347 DC349:DD360 DC362:DD373 DC375:DD386 DC388:DD399 DC401:DD412 DC414:DD425 DC427:DD438 DC440:DD451 DC453:DD464 DC466:DD477 DC479:DD490 DC492:DD503 DC505:DD516 DC518:DD529 DC531:DD542 DC544:DD555 DC557:DD568 DC570:DD581 DW11 DW24 DW37 DW50 DW63 DW76 DW89 DW102 DW115 DW128 DW141 DW154 DW167 DW180 DW193 DW206 DW219 DW232 DW245 DW258 DW271 DW284 DW297 DW310 DW323 DW336 DW349 DW362 DW375 DW388 DW401 DW414 DW427 DW440 DW453 DW466 DW479 DW492 DW505 DW518 DW531 DW544 DW557 DW570 EP11:EP22 EP24:EP35 EP37:EP48 EP50:EP61 EP63:EP74 EP76:EP87 EP89:EP100 EP102:EP113 EP115:EP126 EP128:EP139 EP141:EP152 EP154:EP165 EP167:EP178 EP180:EP191 EP193:EP204 EP206:EP217 EP219:EP230 EP232:EP243 EP245:EP256 EP258:EP269 EP271:EP282 EP284:EP295 EP297:EP308 EP310:EP321 EP323:EP334 EP336:EP347 EP349:EP360 EP362:EP373 EP375:EP386 EP388:EP399 EP401:EP412 EP414:EP425 EP427:EP438 EP440:EP451 EP453:EP464 EP466:EP477 EP479:EP490 EP492:EP503 EP505:EP516 EP518:EP529 EP531:EP542 EP544:EP555 EP557:EP568 EP570:EP581 FI11:FI22 FI24:FI35 FI37:FI48 FI50:FI61 FI63:FI74 FI76:FI87 FI89:FI100 FI102:FI113 FI115:FI126 FI128:FI139 FI141:FI152 FI154:FI165 FI167:FI178 FI180:FI191 FI193:FI204 FI206:FI217 FI219:FI230 FI232:FI243 FI245:FI256 FI258:FI269 FI271:FI282 FI284:FI295 FI297:FI308 FI310:FI321 FI323:FI334 FI336:FI347 FI349:FI360 FI362:FI373 FI375:FI386 FI388:FI399 FI401:FI412 FI414:FI425 FI427:FI438 FI440:FI451 FI453:FI464 FI466:FI477 FI479:FI490 FI492:FI503 FI505:FI516 FI518:FI529 FI531:FI542 FI544:FI555 FI557:FI568 FI570:FI581 GW11:GW22 GW24:GW35 GW37:GW48 GW50:GW61 GW63:GW74 GW76:GW87 GW89:GW100 GW102:GW113 GW115:GW126 GW128:GW139 GW141:GW152 GW154:GW165 GW167:GW178 GW180:GW191 GW193:GW204 GW206:GW217 GW219:GW230 GW232:GW243 GW245:GW256 GW258:GW269 GW271:GW282 GW284:GW295 GW297:GW308 GW310:GW321 GW323:GW334 GW336:GW347 GW349:GW360 GW362:GW373 GW375:GW386 GW388:GW399 GW401:GW412 GW414:GW425 GW427:GW438 GW440:GW451 GW453:GW464 GW466:GW477 GW479:GW490 GW492:GW503 GW505:GW516 GW518:GW529 GW531:GW542 GW544:GW555 GW557:GW568 GW570:GW581 HU24:HV35 HU37:HV48 HU50:HV61 HU63:HV74 HU76:HV87 HU89:HV100 HU102:HV113 HU115:HV126 HU128:HV139 HU141:HV152 HU154:HV165 HU167:HV178 HU180:HV191 HU193:HV204 HU206:HV217 HU219:HV230 HU232:HV243 HU245:HV256 HU258:HV269 HU271:HV282 HU284:HV295 HU297:HV308 HU310:HV321 HU323:HV334 HU336:HV347 HU349:HV360 HU362:HV373 HU375:HV386 HU388:HV399 HU401:HV412 HU414:HV425 HU427:HV438 HU440:HV451 HU453:HV464 HU466:HV477 HU479:HV490 HU492:HV503 HU505:HV516 HU518:HV529 HU531:HV542 HU544:HV555 HU557:HV568 HU570:HV581 HU583:HV594 CX24:CY35 H466:I477 AK11:AK22 AK24:AK35 AK37:AK48 AK50:AK61 AK63:AK74 H76:I87 AK89:AK100 AK102:AK113 BZ713 AK128:AK139 AK141:AK152 AK154:AK165 AK167:AK178 AK180:AK191 AK193:AK204 AK206:AK217 AK219:AK230 AK232:AK243 AK245:AK256 AK258:AK269 AK271:AK282 AK284:AK295 AK297:AK308 AK310:AK321 AK323:AK334 AK336:AK347 AK349:AK360 AK362:AK373 AK375:AK386 AK388:AK399 AK401:AK412 AK414:AK425 AK427:AK438 AK440:AK451 AK453:AK464 AK466:AK477 AK479:AK490 AK492:AK503 AK505:AK516 AK518:AK529 AK531:AK542 AK544:AK555 AK557:AK568 AK570:AK581 AN570:AN581 AN557:AN568 AN544:AN555 AN531:AN542 AN518:AN529 AN505:AN516 AN492:AN503 AN479:AN490 AN466:AN477 AN453:AN464 AN440:AN451 AN427:AN438 AN414:AN425 AN401:AN412 AN388:AN399 AN375:AN386 AN362:AN373 AN349:AN360 AN336:AN347 AN323:AN334 AN310:AN321 AN297:AN308 AN284:AN295 AN271:AN282 AN258:AN269 AN245:AN256 AN232:AN243 AN219:AN230 AN206:AN217 AN193:AN204 AN180:AN191 AN167:AN178 AN154:AN165 AN141:AN152 AN128:AN139 AN115:AN126 AN102:AN113 AN89:AN100 AN76:AN87 AN63:AN74 AN50:AN61 AN37:AN48 AN24:AN35 AN11:AN22 IC11:IC22 IG11:IG22 IK11:IK22 IC24:IC35 IC37:IC48 IC50:IC61 IC63:IC74 IC76:IC87 IC89:IC100 IC102:IC113 IC115:IC126 IC128:IC139 IC141:IC152 IC154:IC165 IC167:IC178 IC180:IC191 IC193:IC204 IC206:IC217 IC219:IC230 IC232:IC243 IC245:IC256 IC258:IC269 IC271:IC282 IC284:IC295 IC297:IC308 IC310:IC321 IC323:IC334 IC336:IC347 IC349:IC360 IC362:IC373 AK596:AK607 IC388:IC399 IC401:IC412 IC414:IC425 IC427:IC438 IC440:IC451 IC453:IC464 IC466:IC477 IC479:IC490 IC492:IC503 IC505:IC516 IC518:IC529 IC531:IC542 IC544:IC555 IC557:IC568 IC570:IC581 IG24:IG35 IG37:IG48 IG50:IG61 IG63:IG74 IG76:IG87 IG89:IG100 IG102:IG113 HK115:HL126 IG128:IG139 IG141:IG152 IG154:IG165 IG167:IG178 IG180:IG191 IG193:IG204 IG206:IG217 IG219:IG230 IG232:IG243 IG245:IG256 IG258:IG269 IG271:IG282 IG284:IG295 IG297:IG308 IG310:IG321 IG323:IG334 IG336:IG347 HK349:HL360 IG362:IG373 HK375:HL386 IG388:IG399 IG401:IG412 GK414:GK425 IG427:IG438 IG440:IG451 IG453:IG464 IG466:IG477 IG479:IG490 IG492:IG503 IG505:IG516 IG518:IG529 IG531:IG542 IG544:IG555 IG557:IG568 IG570:IG581 IK24:IK35 IK37:IK48 IK50:IK61 IK63:IK74 IK76:IK87 IK89:IK100 IK102:IK113 IK115:IK126 IK128:IK139 IK141:IK152 IK154:IK165 IK167:IK178 IK180:IK191 IK193:IK204 IK206:IK217 IK219:IK230 IK232:IK243 IK245:IK256 IK258:IK269 IK271:IK282 IK284:IK295 IK297:IK308 IK310:IK321 IK323:IK334 IK336:IK347 IK349:IK360 IK362:IK373 IK375:IK386 IK388:IK399 IK401:IK412 IK414:IK425 IK427:IK438 IK440:IK451 IK466:IK477 IK479:IK490 IK492:IK503 IK505:IK516 IK518:IK529 IK531:IK542 IK544:IK555 IK557:IK568 IK570:IK581 IO11:IO22 IO24:IO35 IO37:IO48 IO50:IO61 IO63:IO74 IO76:IO87 IO89:IO100 IO102:IO113 IO115:IO126 IO128:IO139 IO141:IO152 IO154:IO165 IO167:IO178 IO180:IO191 IO193:IO204 IO206:IO217 IO219:IO230 IO232:IO243 IO245:IO256 IO258:IO269 IO271:IO282 IO284:IO295 IO297:IO308 IO310:IO321 IO323:IO334 IO336:IO347 IO349:IO360 IO362:IO373 IO375:IO386 IO388:IO399 IO401:IO412 IO414:IO425 IO427:IO438 IO440:IO451 IO453:IO464 IO466:IO477 IO479:IO490 IO492:IO503 IO505:IO516 IO518:IO529 IO531:IO542 IO544:IO555 IO557:IO568 IO570:IO581 AR11:AR22 AU11:AU22 AR24:AR35 AR37:AR48 AR50:AR61 AR63:AR74 AR76:AR87 AR89:AR100 AR102:AR113 IG115:IG126 AR128:AR139 AR141:AR152 AR154:AR165 AR167:AR178 AR180:AR191 AR193:AR204 AR206:AR217 AR219:AR230 AR232:AR243 AR245:AR256 AR258:AR269 AR271:AR282 AR284:AR295 AR297:AR308 AR310:AR321 AR323:AR334 AR336:AR347 AU349:AU360 AR362:AR373 O375:P386 IG596:IG607 AR401:AR412 AR414:AR425 AR427:AR438 AR440:AR451 AR453:AR464 AR466:AR477 AR479:AR490 AR492:AR503 AR505:AR516 AR518:AR529 AR531:AR542 AR544:AR555 AR557:AR568 AR570:AR581 AU24:AU35 AU37:AU48 AU50:AU61 AU63:AU74 AU76:AU87 AU89:AU100 AU102:AU113 AU115:AU126 AU128:AU139 AU141:AU152 AU154:AU165 AU167:AU178 AU180:AU191 AU193:AU204 AU206:AU217 AU219:AU230 AU232:AU243 AU245:AU256 AU258:AU269 AU271:AU282 AU284:AU295 AU297:AU308 AU310:AU321 AU323:AU334 AU336:AU347 O349:P360 AU362:AU373 AU375:AU386 AU388:AU399 AU401:AU412 AU414:AU425 AU427:AU438 AU440:AU451 AU453:AU464 AU466:AU477 AU479:AU490 AU492:AU503 AU505:AU516 AU518:AU529 AU531:AU542 AU544:AU555 AU557:AU568 AU570:AU581 BF11:BF22 BI11:BI22 BF24:BF35 BF37:BF48 BF50:BF61 BF63:BF74 BF76:BF87 BF89:BF100 BF102:BF113 BF115:BF126 BF128:BF139 BF141:BF152 BF154:BF165 BF167:BF178 BF180:BF191 BF193:BF204 BF206:BF217 BF219:BF230 BF232:BF243 BF245:BF256 BF258:BF269 BF271:BF282 BF284:BF295 BF297:BF308 BF310:BF321 BF323:BF334 BF336:BF347 BF349:BF360 BF362:BF373 BF375:BF386 BF388:BF399 BF401:BF412 BF414:BF425 BF427:BF438 BF440:BF451 BF453:BF464 BF466:BF477 BF479:BF490 BF492:BF503 BF505:BF516 BF518:BF529 BF531:BF542 BF544:BF555 BF557:BF568 BF570:BF581 BI24:BI35 BI37:BI48 BI50:BI61 BI63:BI74 BI76:BI87 BI89:BI100 BI102:BI113 BI115:BI126 BI128:BI139 BI141:BI152 BI154:BI165 BI167:BI178 BI180:BI191 BI193:BI204 BI206:BI217 BI219:BI230 BI232:BI243 BI245:BI256 BI258:BI269 BI271:BI282 BI284:BI295 BI297:BI308 BI310:BI321 BI323:BI334 BI336:BI347 BI349:BI360 BI362:BI373 BI375:BI386 BI388:BI399 BI401:BI412 BI414:BI425 BI427:BI438 BI440:BI451 BI453:BI464 BI466:BI477 BI479:BI490 BI492:BI503 BI505:BI516 BI518:BI529 BI531:BI542 BI544:BI555 BI557:BI568 BI570:BI581 AY11:AY22 BB11:BB22 AY24:AY35 AY37:AY48 AY50:AY61 AY63:AY74 AY76:AY87 AY89:AY100 AY102:AY113 AY115:AY126 AY128:AY139 AY141:AY152 AY154:AY165 AY167:AY178 AY180:AY191 AY193:AY204 AY206:AY217 AY219:AY230 AY232:AY243 AY245:AY256 AY258:AY269 AY271:AY282 AY284:AY295 AY297:AY308 AY310:AY321 AY323:AY334 AY336:AY347 AY349:AY360 AY362:AY373 AY375:AY386 GK596:GK607 AY401:AY412 AY414:AY425 AY427:AY438 AY440:AY451 AY453:AY464 AY466:AY477 AY479:AY490 AY492:AY503 AY505:AY516 AY518:AY529 AY531:AY542 AY544:AY555 AY557:AY568 AY570:AY581 BB24:BB35 BB37:BB48 BB50:BB61 BB63:BB74 BB76:BB87 BB89:BB100 BB102:BB113 BB115:BB126 BB128:BB139 BB141:BB152 BB154:BB165 BB167:BB178 BB180:BB191 BB193:BB204 BB206:BB217 BB219:BB230 BB232:BB243 BB245:BB256 BB258:BB269 BB271:BB282 BB284:BB295 BB297:BB308 BB310:BB321 BB323:BB334 BB336:BB347 BB349:BB360 BB362:BB373 BB375:BB386 BB388:BB399 BB401:BB412 BB414:BB425 BB427:BB438 BB440:BB451 BB453:BB464 BB466:BB477 BB479:BB490 BB492:BB503 BB505:BB516 BB518:BB529 BB531:BB542 BB544:BB555 BB557:BB568 BB570:BB581 BU11 BU24 BU37 BU50 BU63 BU76 BU89 BU102 BU115 BU128 BU141 BU154 BU167 BU180 BU193 BU206 BU219 BU232 BU245 BU258 BU271 BU284 BU297 BU310 BU323 BU336 BU349 BU362 BU375 BU388 BU401 BU414 BU427 BU440 BU453 BU466 BU479 BU492 BU505 BU518 BU531 BU544 BU557 BU570 CE11 CE24 CE37 CE50 CE63 CE76 CE89 CE102 CE115 CE128 CE141 CE154 CE167 CE180 CE193 CE206 CE219 CE232 CE245 CE258 CE271 CE284 CE297 CE310 CE323 CE336 CE349 CE362 CE375 CE388 CE401 CE414 CE427 CE440 CE453 CE466 CE479 CE492 CE505 CE518 CE531 CE544 CE557 CE570 BZ11 BZ24 BZ37 BZ50 BZ63 BZ76 BZ89 BZ102 BZ115 BZ128 BZ141 BZ154 BZ167 BZ180 BZ193 BZ206 BZ219 BZ232 BZ245 BZ258 BZ271 BZ284 BZ297 BZ310 BZ323 BZ336 BZ349 BZ362 BZ375 BZ388 BZ401 BZ414 BZ427 BZ440 BZ453 BZ466 BZ479 BZ492 BZ505 BZ518 BZ531 BZ544 BZ557 BZ570 DK583 CS583:CT594 H583:I594 AC583:AD594 CN583:CO594 CN414:CO425 EH584:EH594 EW583:EW594 FA583:FA594 GE583:GE594 GQ583:GQ594 DO128 CX583:CY594 AR596:AR607 EL584:EL594 FE583:FE594 BA583 IT583:IT594 AY584:AY594 BP583 HF596:HG607 AY388:AY399 HP596:HQ607 O583:P594 DC583:DD594 DW583 EP583:EP594 FI583:FI594 GW583:GW594 HU596:HV607 AK583:AK594 AN583:AN594 IC583:IC594 HP583:HQ594 IG583:IG594 IO583:IO594 V583:W594 AU583:AU594 BF583:BF594 BI583:BI594 AR583:AR594 BB583:BB594 BU583 CE583 BZ583 DK596:DK597 CX596:CY607 H596:I607 AC596:AD607 CN596:CO607 ED596:ED607 EL596:EL607 EW596:EW607 FE596:FE607 GE596:GE607 GQ596:GQ607 IG375:IG386 AL388:AL389 DO596 EH596:EH607 FA596:FA607 CS596:CT607 IT596:IT607 DS596 BP596 HF609:HG620 HK609:HL620 HP609:HQ620 V596:W607 DC596:DD607 DW596 EP596:EP607 FI596:FI607 GW596:GW607 HU609:HV620 GQ661:GQ672 AN596:AN607 IC596:IC607 HK596:HL607 IK596:IK607 IO596:IO607 O596:P607 AU596:AU607 BF596:BF607 BI596:BI607 AY596:AY607 BB596:BB607 BU596 CE596 BZ596 DK609 CX609:CY620 H609:I620 AC609:AD620 CN609:CO620 ED609:ED620 EL609:EL620 EW609:EW620 FE609:FE620 GE609:GE620 GQ609:GQ620 O609:P620 CS609:CT620 EH609:EH620 FA609:FA620 GK609:GK620 DO609 IT609:IT620 DS609 BP609 HF622:HG633 HK622:HL633 HP622:HQ633 V609:W620 DC609:DD620 DW609 EP609:EP620 FI609:FI620 GW609:GW620 HU622:HV633 IG414:IG425 AN609:AN620 IC609:IC620 IG609:IG620 IK609:IK620 IO609:IO620 AR609:AR620 AU609:AU620 BF609:BF620 BI609:BI620 AY609:AY620 BB609:BB620 BU609 CE609 BZ609 DK622 CX622:CY633 H622:I633 AC622:AD633 CN622:CO633 ED622:ED633 EL622:EL633 EW622:EW633 FE622:FE633 GE622:GE633 GQ622:GQ633 O622:P633 CS622:CT633 EH622:EH633 FA622:FA633 GK622:GK633 DO622 IT622:IT633 DS622 BP622 HF635:HG646 HK635:HL646 HP635:HQ646 V622:W633 DC622:DD633 DW622 EP622:EP633 FI622:FI633 GW622:GW633 HU635:HV646 AK622:AK633 AN622:AN633 IC622:IC633 IG622:IG633 IK622:IK633 IO622:IO633 AR622:AR633 AU622:AU633 BF622:BF633 BI622:BI633 AY622:AY633 BB622:BB633 BU622 CE622 BZ622 DK635 CX635:CY646 H635:I646 AC635:AD646 CN635:CO646 ED635:ED646 EL635:EL646 EW635:EW646 FE635:FE646 GE635:GE646 GQ635:GQ646 O635:P646 CS635:CT646 EH635:EH646 FA635:FA646 GK635:GK646 DO635 IT635:IT646 DS635 BP635 HF648:HG659 HK648:HL659 HP648:HQ659 V635:W646 DC635:DD646 DW635 EP635:EP646 FI635:FI646 GW635:GW646 HU648:HV659 AK635:AK646 AN635:AN646 IC635:IC646 IG635:IG646 IK635:IK646 IO635:IO646 AR635:AR646 AU635:AU646 BF635:BF646 BI635:BI646 AY635:AY646 BB635:BB646 BU635 CE635 BZ635 DK648 CX648:CY659 H648:I659 AC648:AD659 CN648:CO659 ED648:ED659 EL648:EL659 EW648:EW659 FE648:FE659 GE648:GE659 GQ648:GQ659 O648:P659 CS648:CT659 EH648:EH659 FA648:FA659 GK648:GK659 DO648 IT648:IT659 DS648 BP648 HF661:HG672 HK661:HL672 HP661:HQ672 V648:W659 DC648:DD659 DW648 EP648:EP659 FI648:FI659 GW648:GW659 HU661:HV672 AN649:AN659 AY662:AY672 IC648:IC659 IG648:IG659 IK648:IK659 IO648:IO659 AR648:AR659 AU648:AU659 BF648:BF659 BI648:BI659 AY648:AY659 BB648:BB659 BU648 CE648 BZ648 DK661 CX661:CY672 H661:I672 AC661:AD672 CN661:CO672 ED661:ED672 EL661:EL672 EW661:EW672 FE661:FE672 GE661:GE672 BA687:BB687 O661:P672 CS661:CT672 EH661:EH672 FA661:FA672 GK661:GK672 DO661 IT661:IT672 DS661 BP661 HF674:HG685 HK674:HL685 HP674:HQ685 V661:W672 DC661:DD672 DW661 EP661:EP672 FI661:FI672 GW661:GW672 HU674:HV685 AK661:AK672 AN661:AN672 IC661:IC672 IG661:IG672 IK661:IK672 IO661:IO672 AR661:AR672 AU661:AU672 BF661:BF672 BI661:BI672 AM609 BB661:BB672 BU661 CE661 BZ661 DK674 CX674:CY685 H674:I685 AC674:AD685 CN674:CO685 ED674:ED685 EL674:EL685 EW674:EW685 FE674:FE685 GE674:GE685 GQ674:GQ685 O674:P685 CS674:CT685 EH674:EH685 FA674:FA685 GK674:GK685 DO674 IT674:IT685 DS674 BP674 HF687:HG698 IC375:IC386 HP687:HQ698 V674:W685 DC674:DD685 DW674 EP674:EP685 FI674:FI685 GW674:GW685 HU687:HV698 AK674:AK685 AN674:AN685 IC674:IC685 IG674:IG685 IK674:IK685 IO674:IO685 AR674:AR685 AU674:AU685 BF674:BF685 BI674:BI685 AY674:AY685 BB674:BB685 BU674 CE674 BZ674 DK687 CX687:CY698 H687:I698 AC687:AD698 CN687:CO698 ED687:ED698 EL687:EL698 EW687:EW698 FE687:FE698 GE687:GE698 GQ687:GQ698 O687:P698 CS687:CT698 EH687:EH698 FA687:FA698 GK687:GK698 DO687 IT687:IT698 DS687 BP687 V687:W698 DC687:DD698 DW687 EP687:EP698 FI687:FI698 GW687:GW698 AN688:AN698 CS531:CT542 IC687:IC698 IG687:IG698 IK687:IK698 IO687:IO698 AU688:AU698 AY688:AY698 BF687:BF698 BI687:BI698 BB688:BB698 AM687:AN687 BU687 CE687 BZ687 HF11:HG22 HK11:HL22 HP11:HQ22 HU11:HV22 GE480:GE490 IK454:IK464 HF700:HG711 HK700:HL711 HP700:HQ711 HU700:HV711 DK700 CX700:CY711 H700:I711 AC700:AD711 CN700:CO711 ED700:ED711 EL700:EL711 EW700:EW711 FE700:FE711 GE700:GE711 GQ700:GQ711 O700:P711 CS700:CT711 EH700:EH711 FA700:FA711 GK700:GK711 DO700 IT700:IT711 DS700 BP700 V700:W711 DC700:DD711 DW700 EP700:EP711 FI700:FI711 GW700:GW711 AK700:AK711 AN700:AN711 IC700:IC711 IG700:IG711 IK700:IK711 IO700:IO711 AR700:AR711 AU700:AU711 BF700:BF711 BI700:BI711 AY700:AY711 BB700:BB711 BU700 CE700 BZ700 HF713:HG724 HK713:HL724 HP713:HQ724 HU713:HV724 DK713 CX713:CY724 H713:I724 AC713:AD724 CN713:CO724 ED713:ED724 EL713:EL724 EW713:EW724 FE713:FE724 GE713:GE724 GQ713:GQ724 O713:P724 CS713:CT724 EH713:EH724 FA713:FA724 GK713:GK724 DO713 IT713:IT724 DS713 BP713 V713:W724 DC713:DD724 DW713 EP713:EP724 FI713:FI724 GW713:GW724 AK713:AK724 AN713:AN724 IC713:IC724 IG713:IG724 IK713:IK724 IO713:IO724 AR713:AR724 AU713:AU724 BF713:BF724 BI713:BI724 AY713:AY724 BB713:BB724 BU713 CE713 CX76:CY87 AM648:AN648 ED587:ED594 AK688:AK698 AR688:AR698 AT687:AU687 AK610:AK620 AK649:AK659 IT24:IT35" xr:uid="{00000000-0002-0000-0600-000000000000}">
      <formula1>"SI,NO"</formula1>
    </dataValidation>
    <dataValidation type="list" allowBlank="1" showInputMessage="1" showErrorMessage="1" sqref="BP375:BP386" xr:uid="{00000000-0002-0000-0600-000001000000}">
      <formula1>"SI, NO"</formula1>
    </dataValidation>
  </dataValidations>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0"/>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filterMode="1"/>
  <dimension ref="A9:O726"/>
  <sheetViews>
    <sheetView topLeftCell="A9" zoomScale="60" zoomScaleNormal="60" zoomScaleSheetLayoutView="50" workbookViewId="0">
      <pane xSplit="3" ySplit="2" topLeftCell="E584" activePane="bottomRight" state="frozen"/>
      <selection activeCell="B704" sqref="B704:B715"/>
      <selection pane="topRight" activeCell="B704" sqref="B704:B715"/>
      <selection pane="bottomLeft" activeCell="B704" sqref="B704:B715"/>
      <selection pane="bottomRight" activeCell="L519" sqref="L519"/>
    </sheetView>
  </sheetViews>
  <sheetFormatPr baseColWidth="10" defaultColWidth="11.42578125" defaultRowHeight="16.5" x14ac:dyDescent="0.25"/>
  <cols>
    <col min="1" max="1" width="12" style="29" customWidth="1"/>
    <col min="2" max="2" width="7.5703125" style="29" customWidth="1"/>
    <col min="3" max="3" width="30.7109375" style="29" customWidth="1"/>
    <col min="4" max="4" width="26.140625" style="29" bestFit="1" customWidth="1"/>
    <col min="5" max="5" width="26.140625" style="29" customWidth="1"/>
    <col min="6" max="6" width="35.28515625" style="29" customWidth="1"/>
    <col min="7" max="7" width="20.140625" style="29" customWidth="1"/>
    <col min="8" max="9" width="23.140625" style="29" customWidth="1"/>
    <col min="10" max="10" width="24.7109375" style="29" customWidth="1"/>
    <col min="11" max="11" width="17.140625" style="29" customWidth="1"/>
    <col min="12" max="13" width="19.28515625" style="29" customWidth="1"/>
    <col min="14" max="14" width="23.140625" style="29" customWidth="1"/>
    <col min="15" max="15" width="27" style="29" customWidth="1"/>
    <col min="16" max="16384" width="11.42578125" style="29"/>
  </cols>
  <sheetData>
    <row r="9" spans="1:15" ht="17.25" thickBot="1" x14ac:dyDescent="0.3"/>
    <row r="10" spans="1:15" ht="63.75" customHeight="1" thickTop="1" x14ac:dyDescent="0.25">
      <c r="A10" s="555" t="s">
        <v>1533</v>
      </c>
      <c r="B10" s="556" t="s">
        <v>1534</v>
      </c>
      <c r="C10" s="556" t="s">
        <v>1535</v>
      </c>
      <c r="D10" s="555" t="s">
        <v>2033</v>
      </c>
      <c r="E10" s="555" t="s">
        <v>1540</v>
      </c>
      <c r="F10" s="555" t="s">
        <v>2034</v>
      </c>
      <c r="G10" s="555" t="s">
        <v>2035</v>
      </c>
      <c r="H10" s="555" t="s">
        <v>2036</v>
      </c>
      <c r="I10" s="555" t="s">
        <v>2037</v>
      </c>
      <c r="J10" s="555" t="s">
        <v>2038</v>
      </c>
      <c r="K10" s="555" t="s">
        <v>2039</v>
      </c>
      <c r="L10" s="555" t="s">
        <v>2040</v>
      </c>
      <c r="M10" s="555" t="s">
        <v>2041</v>
      </c>
      <c r="N10" s="555" t="s">
        <v>2042</v>
      </c>
      <c r="O10" s="555" t="s">
        <v>2144</v>
      </c>
    </row>
    <row r="11" spans="1:15" x14ac:dyDescent="0.25">
      <c r="A11" s="1016">
        <f>A23</f>
        <v>1</v>
      </c>
      <c r="B11" s="561">
        <v>1</v>
      </c>
      <c r="C11" s="561" t="str">
        <f>IF(Experiencia_Proponente!C20=0,"",Experiencia_Proponente!C20)</f>
        <v>UNIÓN TEMPORAL L&amp;W</v>
      </c>
      <c r="D11" s="561" t="str">
        <f>IF(C11="","",Documentos_Técnicos!$AG11)</f>
        <v>CUMPLE</v>
      </c>
      <c r="E11" s="561" t="str">
        <f>IF(C11="","",Documentos_Técnicos!$BL11)</f>
        <v>CUMPLE</v>
      </c>
      <c r="F11" s="561" t="str">
        <f>IF(C11="","",Documentos_Técnicos!$DF11)</f>
        <v>CUMPLE</v>
      </c>
      <c r="G11" s="561" t="str">
        <f>IF(C11="","",Documentos_Técnicos!$DY11)</f>
        <v>CUMPLE</v>
      </c>
      <c r="H11" s="561" t="str">
        <f>IF(C11="","",Documentos_Técnicos!$ER11)</f>
        <v>CUMPLE</v>
      </c>
      <c r="I11" s="561" t="str">
        <f>IF(C11="","",Documentos_Técnicos!$FK11)</f>
        <v>CUMPLE</v>
      </c>
      <c r="J11" s="561" t="str">
        <f>IF(C11="","",Documentos_Técnicos!$FZ11)</f>
        <v>CUMPLE</v>
      </c>
      <c r="K11" s="561" t="str">
        <f>IF(C11="","",Documentos_Técnicos!$HA11)</f>
        <v>CUMPLE</v>
      </c>
      <c r="L11" s="561" t="str">
        <f>IF(C11="","",Documentos_Técnicos!$HX11)</f>
        <v>CUMPLE</v>
      </c>
      <c r="M11" s="561" t="str">
        <f>IF(C11="","",Documentos_Técnicos!IQ11)</f>
        <v>CUMPLE</v>
      </c>
      <c r="N11" s="561" t="str">
        <f>IF(C11="","",Documentos_Técnicos!$IV11)</f>
        <v>CUMPLE</v>
      </c>
      <c r="O11" s="562" t="str">
        <f>IF(C11="","",IF(D11="CUMPLE",IF(F11="CUMPLE",IF(G11="CUMPLE",IF(H11="CUMPLE",IF(I11="CUMPLE",IF(J11="CUMPLE",IF(K11="CUMPLE",IF(L11="CUMPLE",IF(N11="CUMPLE",IF(M11="CUMPLE",IF(E11="CUMPLE","HABILITADO","RECHAZADO"),"RECHAZADO"),"RECHAZADO"),"RECHAZADO"),"RECHAZADO"),"RECHAZADO"),"RECHAZADO"),"RECHAZADO"),"RECHAZADO"),"RECHAZADO"),"RECHAZADO"))</f>
        <v>HABILITADO</v>
      </c>
    </row>
    <row r="12" spans="1:15" hidden="1" x14ac:dyDescent="0.25">
      <c r="A12" s="962"/>
      <c r="B12" s="48">
        <v>2</v>
      </c>
      <c r="C12" s="48" t="str">
        <f>IF(Experiencia_Proponente!C21=0,"",Experiencia_Proponente!C21)</f>
        <v/>
      </c>
      <c r="D12" s="48" t="str">
        <f>IF(C12="","",Documentos_Técnicos!$AG11)</f>
        <v/>
      </c>
      <c r="E12" s="48" t="str">
        <f>IF(C12="","",Documentos_Técnicos!$BL11)</f>
        <v/>
      </c>
      <c r="F12" s="48" t="str">
        <f>IF(C12="","",Documentos_Técnicos!$DF11)</f>
        <v/>
      </c>
      <c r="G12" s="48" t="str">
        <f>IF(C12="","",Documentos_Técnicos!$DY11)</f>
        <v/>
      </c>
      <c r="H12" s="48" t="str">
        <f>IF(C12="","",Documentos_Técnicos!$ER11)</f>
        <v/>
      </c>
      <c r="I12" s="48" t="str">
        <f>IF(C12="","",Documentos_Técnicos!$FK11)</f>
        <v/>
      </c>
      <c r="J12" s="48" t="str">
        <f>IF(C12="","",Documentos_Técnicos!$FZ11)</f>
        <v/>
      </c>
      <c r="K12" s="48" t="str">
        <f>IF(C12="","",Documentos_Técnicos!$HA11)</f>
        <v/>
      </c>
      <c r="L12" s="48" t="str">
        <f>IF(C12="","",Documentos_Técnicos!$HX11)</f>
        <v/>
      </c>
      <c r="M12" s="49" t="str">
        <f>IF(C12="","",Documentos_Técnicos!IQ11)</f>
        <v/>
      </c>
      <c r="N12" s="49" t="str">
        <f>IF(C12="","",Documentos_Técnicos!$IV11)</f>
        <v/>
      </c>
      <c r="O12" s="50" t="str">
        <f t="shared" ref="O12:O21" si="0">IF(C12="","",IF(D12="CUMPLE",IF(F12="CUMPLE",IF(G12="CUMPLE",IF(H12="CUMPLE",IF(I12="CUMPLE",IF(J12="CUMPLE",IF(K12="CUMPLE",IF(L12="CUMPLE",IF(N12="CUMPLE",IF(M12="CUMPLE",IF(E12="CUMPLE","HABILITADO","NO HABILITADO"),"NO HABILITADO"),"NO HABILITADO"),"NO HABILITADO"),"NO HABILITADO"),"NO HABILITADO"),"NO HABILITADO"),"NO HABILITADO"),"NO HABILITADO"),"NO HABILITADO"),"NO HABILITADO"))</f>
        <v/>
      </c>
    </row>
    <row r="13" spans="1:15" hidden="1" x14ac:dyDescent="0.25">
      <c r="A13" s="963"/>
      <c r="B13" s="561">
        <v>3</v>
      </c>
      <c r="C13" s="48" t="str">
        <f>IF(Experiencia_Proponente!C22=0,"",Experiencia_Proponente!C22)</f>
        <v/>
      </c>
      <c r="D13" s="48" t="str">
        <f>IF(C13="","",Documentos_Técnicos!$AG11)</f>
        <v/>
      </c>
      <c r="E13" s="48" t="str">
        <f>IF(C13="","",Documentos_Técnicos!$BL11)</f>
        <v/>
      </c>
      <c r="F13" s="561" t="str">
        <f>IF(C13="","",Documentos_Técnicos!$DF11)</f>
        <v/>
      </c>
      <c r="G13" s="48" t="str">
        <f>IF(C13="","",Documentos_Técnicos!$DY11)</f>
        <v/>
      </c>
      <c r="H13" s="561" t="str">
        <f>IF(C13="","",Documentos_Técnicos!$ER11)</f>
        <v/>
      </c>
      <c r="I13" s="561" t="str">
        <f>IF(C13="","",Documentos_Técnicos!$FK11)</f>
        <v/>
      </c>
      <c r="J13" s="561" t="str">
        <f>IF(C13="","",Documentos_Técnicos!$FZ11)</f>
        <v/>
      </c>
      <c r="K13" s="561" t="str">
        <f>IF(C13="","",Documentos_Técnicos!$HA11)</f>
        <v/>
      </c>
      <c r="L13" s="561" t="str">
        <f>IF(C13="","",Documentos_Técnicos!$HX11)</f>
        <v/>
      </c>
      <c r="M13" s="49" t="str">
        <f>IF(C13="","",Documentos_Técnicos!IQ11)</f>
        <v/>
      </c>
      <c r="N13" s="49" t="str">
        <f>IF(C13="","",Documentos_Técnicos!$IV11)</f>
        <v/>
      </c>
      <c r="O13" s="50" t="str">
        <f t="shared" si="0"/>
        <v/>
      </c>
    </row>
    <row r="14" spans="1:15" hidden="1" x14ac:dyDescent="0.25">
      <c r="A14" s="963"/>
      <c r="B14" s="561">
        <v>4</v>
      </c>
      <c r="C14" s="48" t="str">
        <f>IF(Experiencia_Proponente!C23=0,"",Experiencia_Proponente!C23)</f>
        <v/>
      </c>
      <c r="D14" s="48" t="str">
        <f>IF(C14="","",Documentos_Técnicos!$AG11)</f>
        <v/>
      </c>
      <c r="E14" s="48" t="str">
        <f>IF(C14="","",Documentos_Técnicos!$BL11)</f>
        <v/>
      </c>
      <c r="F14" s="561" t="str">
        <f>IF(C14="","",Documentos_Técnicos!$DF11)</f>
        <v/>
      </c>
      <c r="G14" s="48" t="str">
        <f>IF(C14="","",Documentos_Técnicos!$DY11)</f>
        <v/>
      </c>
      <c r="H14" s="561" t="str">
        <f>IF(C14="","",Documentos_Técnicos!$ER11)</f>
        <v/>
      </c>
      <c r="I14" s="561" t="str">
        <f>IF(C14="","",Documentos_Técnicos!$FK11)</f>
        <v/>
      </c>
      <c r="J14" s="561" t="str">
        <f>IF(C14="","",Documentos_Técnicos!$FZ11)</f>
        <v/>
      </c>
      <c r="K14" s="561" t="str">
        <f>IF(C14="","",Documentos_Técnicos!$HA11)</f>
        <v/>
      </c>
      <c r="L14" s="561" t="str">
        <f>IF(C14="","",Documentos_Técnicos!$HX11)</f>
        <v/>
      </c>
      <c r="M14" s="49" t="str">
        <f>IF(C14="","",Documentos_Técnicos!IQ11)</f>
        <v/>
      </c>
      <c r="N14" s="49" t="str">
        <f>IF(C14="","",Documentos_Técnicos!$IV11)</f>
        <v/>
      </c>
      <c r="O14" s="50" t="str">
        <f t="shared" si="0"/>
        <v/>
      </c>
    </row>
    <row r="15" spans="1:15" hidden="1" x14ac:dyDescent="0.25">
      <c r="A15" s="963"/>
      <c r="B15" s="561">
        <v>5</v>
      </c>
      <c r="C15" s="48" t="str">
        <f>IF(Experiencia_Proponente!C24=0,"",Experiencia_Proponente!C24)</f>
        <v/>
      </c>
      <c r="D15" s="48" t="str">
        <f>IF(C15="","",Documentos_Técnicos!$AG11)</f>
        <v/>
      </c>
      <c r="E15" s="48" t="str">
        <f>IF(C15="","",Documentos_Técnicos!$BL11)</f>
        <v/>
      </c>
      <c r="F15" s="561" t="str">
        <f>IF(C15="","",Documentos_Técnicos!$DF11)</f>
        <v/>
      </c>
      <c r="G15" s="48" t="str">
        <f>IF(C15="","",Documentos_Técnicos!$DY11)</f>
        <v/>
      </c>
      <c r="H15" s="561" t="str">
        <f>IF(C15="","",Documentos_Técnicos!$ER11)</f>
        <v/>
      </c>
      <c r="I15" s="561" t="str">
        <f>IF(C15="","",Documentos_Técnicos!$FK11)</f>
        <v/>
      </c>
      <c r="J15" s="561" t="str">
        <f>IF(C15="","",Documentos_Técnicos!$FZ11)</f>
        <v/>
      </c>
      <c r="K15" s="561" t="str">
        <f>IF(C15="","",Documentos_Técnicos!$HA11)</f>
        <v/>
      </c>
      <c r="L15" s="561" t="str">
        <f>IF(C15="","",Documentos_Técnicos!$HX11)</f>
        <v/>
      </c>
      <c r="M15" s="49" t="str">
        <f>IF(C15="","",Documentos_Técnicos!IQ11)</f>
        <v/>
      </c>
      <c r="N15" s="49" t="str">
        <f>IF(C15="","",Documentos_Técnicos!$IV11)</f>
        <v/>
      </c>
      <c r="O15" s="50" t="str">
        <f t="shared" si="0"/>
        <v/>
      </c>
    </row>
    <row r="16" spans="1:15" hidden="1" x14ac:dyDescent="0.25">
      <c r="A16" s="963"/>
      <c r="B16" s="561">
        <v>6</v>
      </c>
      <c r="C16" s="48" t="str">
        <f>IF(Experiencia_Proponente!C25=0,"",Experiencia_Proponente!C25)</f>
        <v/>
      </c>
      <c r="D16" s="48" t="str">
        <f>IF(C16="","",Documentos_Técnicos!$AG11)</f>
        <v/>
      </c>
      <c r="E16" s="48" t="str">
        <f>IF(C16="","",Documentos_Técnicos!$BL11)</f>
        <v/>
      </c>
      <c r="F16" s="561" t="str">
        <f>IF(C16="","",Documentos_Técnicos!$DF11)</f>
        <v/>
      </c>
      <c r="G16" s="48" t="str">
        <f>IF(C16="","",Documentos_Técnicos!$DY11)</f>
        <v/>
      </c>
      <c r="H16" s="561" t="str">
        <f>IF(C16="","",Documentos_Técnicos!$ER11)</f>
        <v/>
      </c>
      <c r="I16" s="561" t="str">
        <f>IF(C16="","",Documentos_Técnicos!$FK11)</f>
        <v/>
      </c>
      <c r="J16" s="561" t="str">
        <f>IF(C16="","",Documentos_Técnicos!$FZ11)</f>
        <v/>
      </c>
      <c r="K16" s="561" t="str">
        <f>IF(C16="","",Documentos_Técnicos!$HA11)</f>
        <v/>
      </c>
      <c r="L16" s="561" t="str">
        <f>IF(C16="","",Documentos_Técnicos!$HX11)</f>
        <v/>
      </c>
      <c r="M16" s="49" t="str">
        <f>IF(C16="","",Documentos_Técnicos!IQ11)</f>
        <v/>
      </c>
      <c r="N16" s="49" t="str">
        <f>IF(C16="","",Documentos_Técnicos!$IV11)</f>
        <v/>
      </c>
      <c r="O16" s="50" t="str">
        <f t="shared" si="0"/>
        <v/>
      </c>
    </row>
    <row r="17" spans="1:15" hidden="1" x14ac:dyDescent="0.25">
      <c r="A17" s="1017"/>
      <c r="B17" s="557">
        <v>7</v>
      </c>
      <c r="C17" s="558" t="str">
        <f>IF(Experiencia_Proponente!C26=0,"",Experiencia_Proponente!C26)</f>
        <v/>
      </c>
      <c r="D17" s="558" t="str">
        <f>IF(C17="","",Documentos_Técnicos!$AG11)</f>
        <v/>
      </c>
      <c r="E17" s="558" t="str">
        <f>IF(C17="","",Documentos_Técnicos!$BL11)</f>
        <v/>
      </c>
      <c r="F17" s="557" t="str">
        <f>IF(C17="","",Documentos_Técnicos!$DF11)</f>
        <v/>
      </c>
      <c r="G17" s="558" t="str">
        <f>IF(C17="","",Documentos_Técnicos!$DY11)</f>
        <v/>
      </c>
      <c r="H17" s="557" t="str">
        <f>IF(C17="","",Documentos_Técnicos!$ER11)</f>
        <v/>
      </c>
      <c r="I17" s="557" t="str">
        <f>IF(C17="","",Documentos_Técnicos!$FK11)</f>
        <v/>
      </c>
      <c r="J17" s="557" t="str">
        <f>IF(C17="","",Documentos_Técnicos!$FZ11)</f>
        <v/>
      </c>
      <c r="K17" s="557" t="str">
        <f>IF(C17="","",Documentos_Técnicos!$HA11)</f>
        <v/>
      </c>
      <c r="L17" s="557" t="str">
        <f>IF(C17="","",Documentos_Técnicos!$HX11)</f>
        <v/>
      </c>
      <c r="M17" s="559" t="str">
        <f>IF(C17="","",Documentos_Técnicos!IQ11)</f>
        <v/>
      </c>
      <c r="N17" s="559" t="str">
        <f>IF(C17="","",Documentos_Técnicos!$IV11)</f>
        <v/>
      </c>
      <c r="O17" s="560" t="str">
        <f t="shared" si="0"/>
        <v/>
      </c>
    </row>
    <row r="18" spans="1:15" x14ac:dyDescent="0.25">
      <c r="A18" s="1016"/>
      <c r="B18" s="561">
        <v>8</v>
      </c>
      <c r="C18" s="561" t="str">
        <f>IF(Experiencia_Proponente!C27=0,"",Experiencia_Proponente!C27)</f>
        <v>UNIÓN TEMPORAL L&amp;W</v>
      </c>
      <c r="D18" s="561" t="str">
        <f>IF(C18="","",Documentos_Técnicos!$AG11)</f>
        <v>CUMPLE</v>
      </c>
      <c r="E18" s="561" t="str">
        <f>IF(C18="","",Documentos_Técnicos!$BL11)</f>
        <v>CUMPLE</v>
      </c>
      <c r="F18" s="561" t="str">
        <f>IF(C18="","",Documentos_Técnicos!$DF11)</f>
        <v>CUMPLE</v>
      </c>
      <c r="G18" s="561" t="str">
        <f>IF(C18="","",Documentos_Técnicos!$DY11)</f>
        <v>CUMPLE</v>
      </c>
      <c r="H18" s="561" t="str">
        <f>IF(C18="","",Documentos_Técnicos!$ER11)</f>
        <v>CUMPLE</v>
      </c>
      <c r="I18" s="561" t="str">
        <f>IF(C18="","",Documentos_Técnicos!$FK11)</f>
        <v>CUMPLE</v>
      </c>
      <c r="J18" s="561" t="str">
        <f>IF(C18="","",Documentos_Técnicos!$FZ11)</f>
        <v>CUMPLE</v>
      </c>
      <c r="K18" s="561" t="str">
        <f>IF(C18="","",Documentos_Técnicos!$HA11)</f>
        <v>CUMPLE</v>
      </c>
      <c r="L18" s="561" t="str">
        <f>IF(C18="","",Documentos_Técnicos!$HX11)</f>
        <v>CUMPLE</v>
      </c>
      <c r="M18" s="561" t="str">
        <f>IF(C18="","",Documentos_Técnicos!IQ11)</f>
        <v>CUMPLE</v>
      </c>
      <c r="N18" s="561" t="str">
        <f>IF(C18="","",Documentos_Técnicos!$IV11)</f>
        <v>CUMPLE</v>
      </c>
      <c r="O18" s="562" t="str">
        <f>IF(C18="","",IF(D18="CUMPLE",IF(F18="CUMPLE",IF(G18="CUMPLE",IF(H18="CUMPLE",IF(I18="CUMPLE",IF(J18="CUMPLE",IF(K18="CUMPLE",IF(L18="CUMPLE",IF(N18="CUMPLE",IF(M18="CUMPLE",IF(E18="CUMPLE","HABILITADO","RECHAZADO"),"RECHAZADO"),"RECHAZADO"),"RECHAZADO"),"RECHAZADO"),"RECHAZADO"),"RECHAZADO"),"RECHAZADO"),"RECHAZADO"),"RECHAZADO"),"RECHAZADO"))</f>
        <v>HABILITADO</v>
      </c>
    </row>
    <row r="19" spans="1:15" hidden="1" x14ac:dyDescent="0.25">
      <c r="A19" s="962"/>
      <c r="B19" s="48">
        <v>9</v>
      </c>
      <c r="C19" s="48" t="str">
        <f>IF(Experiencia_Proponente!C28=0,"",Experiencia_Proponente!C28)</f>
        <v/>
      </c>
      <c r="D19" s="48" t="str">
        <f>IF(C19="","",Documentos_Técnicos!$AG11)</f>
        <v/>
      </c>
      <c r="E19" s="48" t="str">
        <f>IF(C19="","",Documentos_Técnicos!$BL11)</f>
        <v/>
      </c>
      <c r="F19" s="48" t="str">
        <f>IF(C19="","",Documentos_Técnicos!$DF11)</f>
        <v/>
      </c>
      <c r="G19" s="48" t="str">
        <f>IF(C19="","",Documentos_Técnicos!$DY11)</f>
        <v/>
      </c>
      <c r="H19" s="48" t="str">
        <f>IF(C19="","",Documentos_Técnicos!$ER11)</f>
        <v/>
      </c>
      <c r="I19" s="48" t="str">
        <f>IF(C19="","",Documentos_Técnicos!$FK11)</f>
        <v/>
      </c>
      <c r="J19" s="48" t="str">
        <f>IF(C19="","",Documentos_Técnicos!$FZ11)</f>
        <v/>
      </c>
      <c r="K19" s="48" t="str">
        <f>IF(C19="","",Documentos_Técnicos!$HA11)</f>
        <v/>
      </c>
      <c r="L19" s="48" t="str">
        <f>IF(C19="","",Documentos_Técnicos!$HX11)</f>
        <v/>
      </c>
      <c r="M19" s="49" t="str">
        <f>IF(C19="","",Documentos_Técnicos!IQ11)</f>
        <v/>
      </c>
      <c r="N19" s="49" t="str">
        <f>IF(C19="","",Documentos_Técnicos!$IV11)</f>
        <v/>
      </c>
      <c r="O19" s="50" t="str">
        <f t="shared" si="0"/>
        <v/>
      </c>
    </row>
    <row r="20" spans="1:15" hidden="1" x14ac:dyDescent="0.25">
      <c r="A20" s="963"/>
      <c r="B20" s="561">
        <v>10</v>
      </c>
      <c r="C20" s="48" t="str">
        <f>IF(Experiencia_Proponente!C29=0,"",Experiencia_Proponente!C29)</f>
        <v/>
      </c>
      <c r="D20" s="48" t="str">
        <f>IF(C20="","",Documentos_Técnicos!$AG11)</f>
        <v/>
      </c>
      <c r="E20" s="48" t="str">
        <f>IF(C20="","",Documentos_Técnicos!$BL11)</f>
        <v/>
      </c>
      <c r="F20" s="561" t="str">
        <f>IF(C20="","",Documentos_Técnicos!$DF11)</f>
        <v/>
      </c>
      <c r="G20" s="48" t="str">
        <f>IF(C20="","",Documentos_Técnicos!$DY11)</f>
        <v/>
      </c>
      <c r="H20" s="561" t="str">
        <f>IF(C20="","",Documentos_Técnicos!$ER11)</f>
        <v/>
      </c>
      <c r="I20" s="561" t="str">
        <f>IF(C20="","",Documentos_Técnicos!$FK11)</f>
        <v/>
      </c>
      <c r="J20" s="561" t="str">
        <f>IF(C20="","",Documentos_Técnicos!$FZ11)</f>
        <v/>
      </c>
      <c r="K20" s="561" t="str">
        <f>IF(C20="","",Documentos_Técnicos!$HA11)</f>
        <v/>
      </c>
      <c r="L20" s="561" t="str">
        <f>IF(C20="","",Documentos_Técnicos!$HX11)</f>
        <v/>
      </c>
      <c r="M20" s="49" t="str">
        <f>IF(C20="","",Documentos_Técnicos!IQ11)</f>
        <v/>
      </c>
      <c r="N20" s="49" t="str">
        <f>IF(C20="","",Documentos_Técnicos!$IV11)</f>
        <v/>
      </c>
      <c r="O20" s="50" t="str">
        <f t="shared" si="0"/>
        <v/>
      </c>
    </row>
    <row r="21" spans="1:15" hidden="1" x14ac:dyDescent="0.25">
      <c r="A21" s="1017"/>
      <c r="B21" s="557">
        <v>11</v>
      </c>
      <c r="C21" s="558" t="str">
        <f>IF(Experiencia_Proponente!C30=0,"",Experiencia_Proponente!C30)</f>
        <v/>
      </c>
      <c r="D21" s="558" t="str">
        <f>IF(C21="","",Documentos_Técnicos!$AG11)</f>
        <v/>
      </c>
      <c r="E21" s="558" t="str">
        <f>IF(C21="","",Documentos_Técnicos!$BL11)</f>
        <v/>
      </c>
      <c r="F21" s="557" t="str">
        <f>IF(C21="","",Documentos_Técnicos!$DF11)</f>
        <v/>
      </c>
      <c r="G21" s="558" t="str">
        <f>IF(C21="","",Documentos_Técnicos!$DY11)</f>
        <v/>
      </c>
      <c r="H21" s="557" t="str">
        <f>IF(C21="","",Documentos_Técnicos!$ER11)</f>
        <v/>
      </c>
      <c r="I21" s="557" t="str">
        <f>IF(C21="","",Documentos_Técnicos!$FK11)</f>
        <v/>
      </c>
      <c r="J21" s="557" t="str">
        <f>IF(C21="","",Documentos_Técnicos!$FZ11)</f>
        <v/>
      </c>
      <c r="K21" s="557" t="str">
        <f>IF(C21="","",Documentos_Técnicos!$HA11)</f>
        <v/>
      </c>
      <c r="L21" s="557" t="str">
        <f>IF(C21="","",Documentos_Técnicos!$HX11)</f>
        <v/>
      </c>
      <c r="M21" s="559" t="str">
        <f>IF(C21="","",Documentos_Técnicos!IQ11)</f>
        <v/>
      </c>
      <c r="N21" s="559" t="str">
        <f>IF(C21="","",Documentos_Técnicos!$IV11)</f>
        <v/>
      </c>
      <c r="O21" s="560" t="str">
        <f t="shared" si="0"/>
        <v/>
      </c>
    </row>
    <row r="22" spans="1:15" x14ac:dyDescent="0.25">
      <c r="A22" s="1016"/>
      <c r="B22" s="561">
        <v>12</v>
      </c>
      <c r="C22" s="561" t="str">
        <f>IF(Experiencia_Proponente!C31=0,"",Experiencia_Proponente!C31)</f>
        <v>UNIÓN TEMPORAL L&amp;W</v>
      </c>
      <c r="D22" s="561" t="str">
        <f>IF(C22="","",Documentos_Técnicos!$AG11)</f>
        <v>CUMPLE</v>
      </c>
      <c r="E22" s="561" t="str">
        <f>IF(C22="","",Documentos_Técnicos!$BL11)</f>
        <v>CUMPLE</v>
      </c>
      <c r="F22" s="561" t="str">
        <f>IF(C22="","",Documentos_Técnicos!$DF11)</f>
        <v>CUMPLE</v>
      </c>
      <c r="G22" s="561" t="str">
        <f>IF(C22="","",Documentos_Técnicos!$DY11)</f>
        <v>CUMPLE</v>
      </c>
      <c r="H22" s="561" t="str">
        <f>IF(C22="","",Documentos_Técnicos!$ER11)</f>
        <v>CUMPLE</v>
      </c>
      <c r="I22" s="561" t="str">
        <f>IF(C22="","",Documentos_Técnicos!$FK11)</f>
        <v>CUMPLE</v>
      </c>
      <c r="J22" s="561" t="str">
        <f>IF(C22="","",Documentos_Técnicos!$FZ11)</f>
        <v>CUMPLE</v>
      </c>
      <c r="K22" s="561" t="str">
        <f>IF(C22="","",Documentos_Técnicos!$HA11)</f>
        <v>CUMPLE</v>
      </c>
      <c r="L22" s="561" t="str">
        <f>IF(C22="","",Documentos_Técnicos!$HX11)</f>
        <v>CUMPLE</v>
      </c>
      <c r="M22" s="561" t="str">
        <f>IF(C22="","",Documentos_Técnicos!IQ11)</f>
        <v>CUMPLE</v>
      </c>
      <c r="N22" s="561" t="str">
        <f>IF(C22="","",Documentos_Técnicos!$IV11)</f>
        <v>CUMPLE</v>
      </c>
      <c r="O22" s="562" t="str">
        <f>IF(C22="","",IF(D22="CUMPLE",IF(F22="CUMPLE",IF(G22="CUMPLE",IF(H22="CUMPLE",IF(I22="CUMPLE",IF(J22="CUMPLE",IF(K22="CUMPLE",IF(L22="CUMPLE",IF(N22="CUMPLE",IF(M22="CUMPLE",IF(E22="CUMPLE","HABILITADO","RECHAZADO"),"RECHAZADO"),"RECHAZADO"),"RECHAZADO"),"RECHAZADO"),"RECHAZADO"),"RECHAZADO"),"RECHAZADO"),"RECHAZADO"),"RECHAZADO"),"RECHAZADO"))</f>
        <v>HABILITADO</v>
      </c>
    </row>
    <row r="23" spans="1:15" x14ac:dyDescent="0.25">
      <c r="A23" s="102">
        <v>1</v>
      </c>
      <c r="B23" s="563"/>
      <c r="C23" s="564" t="s">
        <v>1537</v>
      </c>
      <c r="D23" s="563"/>
      <c r="E23" s="563"/>
      <c r="F23" s="563"/>
      <c r="G23" s="563"/>
      <c r="H23" s="563"/>
      <c r="I23" s="563"/>
      <c r="J23" s="563"/>
      <c r="K23" s="563"/>
      <c r="L23" s="563"/>
      <c r="M23" s="563"/>
      <c r="N23" s="563"/>
      <c r="O23" s="563"/>
    </row>
    <row r="24" spans="1:15" x14ac:dyDescent="0.25">
      <c r="A24" s="1016">
        <f>A36</f>
        <v>2</v>
      </c>
      <c r="B24" s="561">
        <v>1</v>
      </c>
      <c r="C24" s="561" t="str">
        <f>IF(Experiencia_Proponente!C33=0,"",Experiencia_Proponente!C33)</f>
        <v>UNION TEMPORAL S4</v>
      </c>
      <c r="D24" s="561" t="str">
        <f>IF(C24="","",Documentos_Técnicos!$AG24)</f>
        <v>CUMPLE</v>
      </c>
      <c r="E24" s="561" t="str">
        <f>IF(C24="","",Documentos_Técnicos!$BL24)</f>
        <v>CUMPLE</v>
      </c>
      <c r="F24" s="561" t="str">
        <f>IF(C24="","",Documentos_Técnicos!$DF24)</f>
        <v>CUMPLE</v>
      </c>
      <c r="G24" s="561" t="str">
        <f>IF(C24="","",Documentos_Técnicos!$DY24)</f>
        <v>CUMPLE</v>
      </c>
      <c r="H24" s="561" t="str">
        <f>IF(C24="","",Documentos_Técnicos!$ER24)</f>
        <v>CUMPLE</v>
      </c>
      <c r="I24" s="561" t="str">
        <f>IF(C24="","",Documentos_Técnicos!$FK24)</f>
        <v>CUMPLE</v>
      </c>
      <c r="J24" s="561" t="str">
        <f>IF(C24="","",Documentos_Técnicos!$FZ24)</f>
        <v>CUMPLE</v>
      </c>
      <c r="K24" s="561" t="str">
        <f>IF(C24="","",Documentos_Técnicos!$HA24)</f>
        <v>CUMPLE</v>
      </c>
      <c r="L24" s="561" t="str">
        <f>IF(C24="","",Documentos_Técnicos!$HX24)</f>
        <v>CUMPLE</v>
      </c>
      <c r="M24" s="561" t="str">
        <f>IF(C24="","",Documentos_Técnicos!IQ24)</f>
        <v>CUMPLE</v>
      </c>
      <c r="N24" s="561" t="str">
        <f>IF(C24="","",Documentos_Técnicos!$IV24)</f>
        <v>CUMPLE</v>
      </c>
      <c r="O24" s="562" t="str">
        <f>IF(C24="","",IF(D24="CUMPLE",IF(F24="CUMPLE",IF(G24="CUMPLE",IF(H24="CUMPLE",IF(I24="CUMPLE",IF(J24="CUMPLE",IF(K24="CUMPLE",IF(L24="CUMPLE",IF(N24="CUMPLE",IF(M24="CUMPLE",IF(E24="CUMPLE","HABILITADO","RECHAZADO"),"RECHAZADO"),"RECHAZADO"),"RECHAZADO"),"RECHAZADO"),"RECHAZADO"),"RECHAZADO"),"RECHAZADO"),"RECHAZADO"),"RECHAZADO"),"RECHAZADO"))</f>
        <v>HABILITADO</v>
      </c>
    </row>
    <row r="25" spans="1:15" hidden="1" x14ac:dyDescent="0.25">
      <c r="A25" s="960"/>
      <c r="B25" s="558">
        <v>2</v>
      </c>
      <c r="C25" s="558" t="str">
        <f>IF(Experiencia_Proponente!C34=0,"",Experiencia_Proponente!C34)</f>
        <v/>
      </c>
      <c r="D25" s="558" t="str">
        <f>IF(C25="","",Documentos_Técnicos!$AG24)</f>
        <v/>
      </c>
      <c r="E25" s="558" t="str">
        <f>IF(C25="","",Documentos_Técnicos!$BL24)</f>
        <v/>
      </c>
      <c r="F25" s="558" t="str">
        <f>IF(C25="","",Documentos_Técnicos!$DF24)</f>
        <v/>
      </c>
      <c r="G25" s="558" t="str">
        <f>IF(C25="","",Documentos_Técnicos!$DY24)</f>
        <v/>
      </c>
      <c r="H25" s="558" t="str">
        <f>IF(C25="","",Documentos_Técnicos!$ER24)</f>
        <v/>
      </c>
      <c r="I25" s="558" t="str">
        <f>IF(C25="","",Documentos_Técnicos!$FK24)</f>
        <v/>
      </c>
      <c r="J25" s="558" t="str">
        <f>IF(C25="","",Documentos_Técnicos!$FZ24)</f>
        <v/>
      </c>
      <c r="K25" s="558" t="str">
        <f>IF(C25="","",Documentos_Técnicos!$HA24)</f>
        <v/>
      </c>
      <c r="L25" s="558" t="str">
        <f>IF(C25="","",Documentos_Técnicos!$HX24)</f>
        <v/>
      </c>
      <c r="M25" s="559" t="str">
        <f>IF(C25="","",Documentos_Técnicos!IQ24)</f>
        <v/>
      </c>
      <c r="N25" s="559" t="str">
        <f>IF(C25="","",Documentos_Técnicos!$IV24)</f>
        <v/>
      </c>
      <c r="O25" s="560" t="str">
        <f t="shared" ref="O25:O87" si="1">IF(C25="","",IF(D25="CUMPLE",IF(F25="CUMPLE",IF(G25="CUMPLE",IF(H25="CUMPLE",IF(I25="CUMPLE",IF(J25="CUMPLE",IF(K25="CUMPLE",IF(L25="CUMPLE",IF(N25="CUMPLE",IF(M25="CUMPLE",IF(E25="CUMPLE","HABILITADO","NO HABILITADO"),"NO HABILITADO"),"NO HABILITADO"),"NO HABILITADO"),"NO HABILITADO"),"NO HABILITADO"),"NO HABILITADO"),"NO HABILITADO"),"NO HABILITADO"),"NO HABILITADO"),"NO HABILITADO"))</f>
        <v/>
      </c>
    </row>
    <row r="26" spans="1:15" x14ac:dyDescent="0.25">
      <c r="A26" s="1016"/>
      <c r="B26" s="561">
        <v>3</v>
      </c>
      <c r="C26" s="561" t="str">
        <f>IF(Experiencia_Proponente!C35=0,"",Experiencia_Proponente!C35)</f>
        <v>UNION TEMPORAL S4</v>
      </c>
      <c r="D26" s="561" t="str">
        <f>IF(C26="","",Documentos_Técnicos!$AG24)</f>
        <v>CUMPLE</v>
      </c>
      <c r="E26" s="561" t="str">
        <f>IF(C26="","",Documentos_Técnicos!$BL24)</f>
        <v>CUMPLE</v>
      </c>
      <c r="F26" s="561" t="str">
        <f>IF(C26="","",Documentos_Técnicos!$DF24)</f>
        <v>CUMPLE</v>
      </c>
      <c r="G26" s="561" t="str">
        <f>IF(C26="","",Documentos_Técnicos!$DY24)</f>
        <v>CUMPLE</v>
      </c>
      <c r="H26" s="561" t="str">
        <f>IF(C26="","",Documentos_Técnicos!$ER24)</f>
        <v>CUMPLE</v>
      </c>
      <c r="I26" s="561" t="str">
        <f>IF(C26="","",Documentos_Técnicos!$FK24)</f>
        <v>CUMPLE</v>
      </c>
      <c r="J26" s="561" t="str">
        <f>IF(C26="","",Documentos_Técnicos!$FZ24)</f>
        <v>CUMPLE</v>
      </c>
      <c r="K26" s="561" t="str">
        <f>IF(C26="","",Documentos_Técnicos!$HA24)</f>
        <v>CUMPLE</v>
      </c>
      <c r="L26" s="561" t="str">
        <f>IF(C26="","",Documentos_Técnicos!$HX24)</f>
        <v>CUMPLE</v>
      </c>
      <c r="M26" s="561" t="str">
        <f>IF(C26="","",Documentos_Técnicos!IQ24)</f>
        <v>CUMPLE</v>
      </c>
      <c r="N26" s="561" t="str">
        <f>IF(C26="","",Documentos_Técnicos!$IV24)</f>
        <v>CUMPLE</v>
      </c>
      <c r="O26" s="562" t="str">
        <f>IF(C26="","",IF(D26="CUMPLE",IF(F26="CUMPLE",IF(G26="CUMPLE",IF(H26="CUMPLE",IF(I26="CUMPLE",IF(J26="CUMPLE",IF(K26="CUMPLE",IF(L26="CUMPLE",IF(N26="CUMPLE",IF(M26="CUMPLE",IF(E26="CUMPLE","HABILITADO","RECHAZADO"),"RECHAZADO"),"RECHAZADO"),"RECHAZADO"),"RECHAZADO"),"RECHAZADO"),"RECHAZADO"),"RECHAZADO"),"RECHAZADO"),"RECHAZADO"),"RECHAZADO"))</f>
        <v>HABILITADO</v>
      </c>
    </row>
    <row r="27" spans="1:15" hidden="1" x14ac:dyDescent="0.25">
      <c r="A27" s="962"/>
      <c r="B27" s="48">
        <v>4</v>
      </c>
      <c r="C27" s="48" t="str">
        <f>IF(Experiencia_Proponente!C36=0,"",Experiencia_Proponente!C36)</f>
        <v/>
      </c>
      <c r="D27" s="48" t="str">
        <f>IF(C27="","",Documentos_Técnicos!$AG24)</f>
        <v/>
      </c>
      <c r="E27" s="48" t="str">
        <f>IF(C27="","",Documentos_Técnicos!$BL24)</f>
        <v/>
      </c>
      <c r="F27" s="48" t="str">
        <f>IF(C27="","",Documentos_Técnicos!$DF24)</f>
        <v/>
      </c>
      <c r="G27" s="48" t="str">
        <f>IF(C27="","",Documentos_Técnicos!$DY24)</f>
        <v/>
      </c>
      <c r="H27" s="48" t="str">
        <f>IF(C27="","",Documentos_Técnicos!$ER24)</f>
        <v/>
      </c>
      <c r="I27" s="48" t="str">
        <f>IF(C27="","",Documentos_Técnicos!$FK24)</f>
        <v/>
      </c>
      <c r="J27" s="48" t="str">
        <f>IF(C27="","",Documentos_Técnicos!$FZ24)</f>
        <v/>
      </c>
      <c r="K27" s="48" t="str">
        <f>IF(C27="","",Documentos_Técnicos!$HA24)</f>
        <v/>
      </c>
      <c r="L27" s="48" t="str">
        <f>IF(C27="","",Documentos_Técnicos!$HX24)</f>
        <v/>
      </c>
      <c r="M27" s="49" t="str">
        <f>IF(C27="","",Documentos_Técnicos!IQ24)</f>
        <v/>
      </c>
      <c r="N27" s="49" t="str">
        <f>IF(C27="","",Documentos_Técnicos!$IV24)</f>
        <v/>
      </c>
      <c r="O27" s="50" t="str">
        <f t="shared" si="1"/>
        <v/>
      </c>
    </row>
    <row r="28" spans="1:15" hidden="1" x14ac:dyDescent="0.25">
      <c r="A28" s="1017"/>
      <c r="B28" s="557">
        <v>5</v>
      </c>
      <c r="C28" s="558" t="str">
        <f>IF(Experiencia_Proponente!C37=0,"",Experiencia_Proponente!C37)</f>
        <v/>
      </c>
      <c r="D28" s="558" t="str">
        <f>IF(C28="","",Documentos_Técnicos!$AG24)</f>
        <v/>
      </c>
      <c r="E28" s="558" t="str">
        <f>IF(C28="","",Documentos_Técnicos!$BL24)</f>
        <v/>
      </c>
      <c r="F28" s="557" t="str">
        <f>IF(C28="","",Documentos_Técnicos!$DF24)</f>
        <v/>
      </c>
      <c r="G28" s="558" t="str">
        <f>IF(C28="","",Documentos_Técnicos!$DY24)</f>
        <v/>
      </c>
      <c r="H28" s="557" t="str">
        <f>IF(C28="","",Documentos_Técnicos!$ER24)</f>
        <v/>
      </c>
      <c r="I28" s="557" t="str">
        <f>IF(C28="","",Documentos_Técnicos!$FK24)</f>
        <v/>
      </c>
      <c r="J28" s="557" t="str">
        <f>IF(C28="","",Documentos_Técnicos!$FZ24)</f>
        <v/>
      </c>
      <c r="K28" s="557" t="str">
        <f>IF(C28="","",Documentos_Técnicos!$HA24)</f>
        <v/>
      </c>
      <c r="L28" s="557" t="str">
        <f>IF(C28="","",Documentos_Técnicos!$HX24)</f>
        <v/>
      </c>
      <c r="M28" s="559" t="str">
        <f>IF(C28="","",Documentos_Técnicos!IQ24)</f>
        <v/>
      </c>
      <c r="N28" s="559" t="str">
        <f>IF(C28="","",Documentos_Técnicos!$IV24)</f>
        <v/>
      </c>
      <c r="O28" s="560" t="str">
        <f t="shared" si="1"/>
        <v/>
      </c>
    </row>
    <row r="29" spans="1:15" x14ac:dyDescent="0.25">
      <c r="A29" s="1016"/>
      <c r="B29" s="561">
        <v>6</v>
      </c>
      <c r="C29" s="561" t="str">
        <f>IF(Experiencia_Proponente!C38=0,"",Experiencia_Proponente!C38)</f>
        <v>UNION TEMPORAL S4</v>
      </c>
      <c r="D29" s="561" t="str">
        <f>IF(C29="","",Documentos_Técnicos!$AG24)</f>
        <v>CUMPLE</v>
      </c>
      <c r="E29" s="561" t="str">
        <f>IF(C29="","",Documentos_Técnicos!$BL24)</f>
        <v>CUMPLE</v>
      </c>
      <c r="F29" s="561" t="str">
        <f>IF(C29="","",Documentos_Técnicos!$DF24)</f>
        <v>CUMPLE</v>
      </c>
      <c r="G29" s="561" t="str">
        <f>IF(C29="","",Documentos_Técnicos!$DY24)</f>
        <v>CUMPLE</v>
      </c>
      <c r="H29" s="561" t="str">
        <f>IF(C29="","",Documentos_Técnicos!$ER24)</f>
        <v>CUMPLE</v>
      </c>
      <c r="I29" s="561" t="str">
        <f>IF(C29="","",Documentos_Técnicos!$FK24)</f>
        <v>CUMPLE</v>
      </c>
      <c r="J29" s="561" t="str">
        <f>IF(C29="","",Documentos_Técnicos!$FZ24)</f>
        <v>CUMPLE</v>
      </c>
      <c r="K29" s="561" t="str">
        <f>IF(C29="","",Documentos_Técnicos!$HA24)</f>
        <v>CUMPLE</v>
      </c>
      <c r="L29" s="561" t="str">
        <f>IF(C29="","",Documentos_Técnicos!$HX24)</f>
        <v>CUMPLE</v>
      </c>
      <c r="M29" s="561" t="str">
        <f>IF(C29="","",Documentos_Técnicos!IQ24)</f>
        <v>CUMPLE</v>
      </c>
      <c r="N29" s="561" t="str">
        <f>IF(C29="","",Documentos_Técnicos!$IV24)</f>
        <v>CUMPLE</v>
      </c>
      <c r="O29" s="562" t="str">
        <f>IF(C29="","",IF(D29="CUMPLE",IF(F29="CUMPLE",IF(G29="CUMPLE",IF(H29="CUMPLE",IF(I29="CUMPLE",IF(J29="CUMPLE",IF(K29="CUMPLE",IF(L29="CUMPLE",IF(N29="CUMPLE",IF(M29="CUMPLE",IF(E29="CUMPLE","HABILITADO","RECHAZADO"),"RECHAZADO"),"RECHAZADO"),"RECHAZADO"),"RECHAZADO"),"RECHAZADO"),"RECHAZADO"),"RECHAZADO"),"RECHAZADO"),"RECHAZADO"),"RECHAZADO"))</f>
        <v>HABILITADO</v>
      </c>
    </row>
    <row r="30" spans="1:15" x14ac:dyDescent="0.25">
      <c r="A30" s="1016"/>
      <c r="B30" s="561">
        <v>7</v>
      </c>
      <c r="C30" s="561" t="str">
        <f>IF(Experiencia_Proponente!C39=0,"",Experiencia_Proponente!C39)</f>
        <v>UNION TEMPORAL S4</v>
      </c>
      <c r="D30" s="561" t="str">
        <f>IF(C30="","",Documentos_Técnicos!$AG24)</f>
        <v>CUMPLE</v>
      </c>
      <c r="E30" s="561" t="str">
        <f>IF(C30="","",Documentos_Técnicos!$BL24)</f>
        <v>CUMPLE</v>
      </c>
      <c r="F30" s="561" t="str">
        <f>IF(C30="","",Documentos_Técnicos!$DF24)</f>
        <v>CUMPLE</v>
      </c>
      <c r="G30" s="561" t="str">
        <f>IF(C30="","",Documentos_Técnicos!$DY24)</f>
        <v>CUMPLE</v>
      </c>
      <c r="H30" s="561" t="str">
        <f>IF(C30="","",Documentos_Técnicos!$ER24)</f>
        <v>CUMPLE</v>
      </c>
      <c r="I30" s="561" t="str">
        <f>IF(C30="","",Documentos_Técnicos!$FK24)</f>
        <v>CUMPLE</v>
      </c>
      <c r="J30" s="561" t="str">
        <f>IF(C30="","",Documentos_Técnicos!$FZ24)</f>
        <v>CUMPLE</v>
      </c>
      <c r="K30" s="561" t="str">
        <f>IF(C30="","",Documentos_Técnicos!$HA24)</f>
        <v>CUMPLE</v>
      </c>
      <c r="L30" s="561" t="str">
        <f>IF(C30="","",Documentos_Técnicos!$HX24)</f>
        <v>CUMPLE</v>
      </c>
      <c r="M30" s="561" t="str">
        <f>IF(C30="","",Documentos_Técnicos!IQ24)</f>
        <v>CUMPLE</v>
      </c>
      <c r="N30" s="561" t="str">
        <f>IF(C30="","",Documentos_Técnicos!$IV24)</f>
        <v>CUMPLE</v>
      </c>
      <c r="O30" s="562" t="str">
        <f>IF(C30="","",IF(D30="CUMPLE",IF(F30="CUMPLE",IF(G30="CUMPLE",IF(H30="CUMPLE",IF(I30="CUMPLE",IF(J30="CUMPLE",IF(K30="CUMPLE",IF(L30="CUMPLE",IF(N30="CUMPLE",IF(M30="CUMPLE",IF(E30="CUMPLE","HABILITADO","RECHAZADO"),"RECHAZADO"),"RECHAZADO"),"RECHAZADO"),"RECHAZADO"),"RECHAZADO"),"RECHAZADO"),"RECHAZADO"),"RECHAZADO"),"RECHAZADO"),"RECHAZADO"))</f>
        <v>HABILITADO</v>
      </c>
    </row>
    <row r="31" spans="1:15" x14ac:dyDescent="0.25">
      <c r="A31" s="1016"/>
      <c r="B31" s="561">
        <v>8</v>
      </c>
      <c r="C31" s="561" t="str">
        <f>IF(Experiencia_Proponente!C40=0,"",Experiencia_Proponente!C40)</f>
        <v>UNION TEMPORAL S4</v>
      </c>
      <c r="D31" s="561" t="str">
        <f>IF(C31="","",Documentos_Técnicos!$AG24)</f>
        <v>CUMPLE</v>
      </c>
      <c r="E31" s="561" t="str">
        <f>IF(C31="","",Documentos_Técnicos!$BL24)</f>
        <v>CUMPLE</v>
      </c>
      <c r="F31" s="561" t="str">
        <f>IF(C31="","",Documentos_Técnicos!$DF24)</f>
        <v>CUMPLE</v>
      </c>
      <c r="G31" s="561" t="str">
        <f>IF(C31="","",Documentos_Técnicos!$DY24)</f>
        <v>CUMPLE</v>
      </c>
      <c r="H31" s="561" t="str">
        <f>IF(C31="","",Documentos_Técnicos!$ER24)</f>
        <v>CUMPLE</v>
      </c>
      <c r="I31" s="561" t="str">
        <f>IF(C31="","",Documentos_Técnicos!$FK24)</f>
        <v>CUMPLE</v>
      </c>
      <c r="J31" s="561" t="str">
        <f>IF(C31="","",Documentos_Técnicos!$FZ24)</f>
        <v>CUMPLE</v>
      </c>
      <c r="K31" s="561" t="str">
        <f>IF(C31="","",Documentos_Técnicos!$HA24)</f>
        <v>CUMPLE</v>
      </c>
      <c r="L31" s="561" t="str">
        <f>IF(C31="","",Documentos_Técnicos!$HX24)</f>
        <v>CUMPLE</v>
      </c>
      <c r="M31" s="561" t="str">
        <f>IF(C31="","",Documentos_Técnicos!IQ24)</f>
        <v>CUMPLE</v>
      </c>
      <c r="N31" s="561" t="str">
        <f>IF(C31="","",Documentos_Técnicos!$IV24)</f>
        <v>CUMPLE</v>
      </c>
      <c r="O31" s="562" t="str">
        <f>IF(C31="","",IF(D31="CUMPLE",IF(F31="CUMPLE",IF(G31="CUMPLE",IF(H31="CUMPLE",IF(I31="CUMPLE",IF(J31="CUMPLE",IF(K31="CUMPLE",IF(L31="CUMPLE",IF(N31="CUMPLE",IF(M31="CUMPLE",IF(E31="CUMPLE","HABILITADO","RECHAZADO"),"RECHAZADO"),"RECHAZADO"),"RECHAZADO"),"RECHAZADO"),"RECHAZADO"),"RECHAZADO"),"RECHAZADO"),"RECHAZADO"),"RECHAZADO"),"RECHAZADO"))</f>
        <v>HABILITADO</v>
      </c>
    </row>
    <row r="32" spans="1:15" x14ac:dyDescent="0.25">
      <c r="A32" s="1016"/>
      <c r="B32" s="561">
        <v>9</v>
      </c>
      <c r="C32" s="561" t="str">
        <f>IF(Experiencia_Proponente!C41=0,"",Experiencia_Proponente!C41)</f>
        <v>UNION TEMPORAL S4</v>
      </c>
      <c r="D32" s="561" t="str">
        <f>IF(C32="","",Documentos_Técnicos!$AG24)</f>
        <v>CUMPLE</v>
      </c>
      <c r="E32" s="561" t="str">
        <f>IF(C32="","",Documentos_Técnicos!$BL24)</f>
        <v>CUMPLE</v>
      </c>
      <c r="F32" s="561" t="str">
        <f>IF(C32="","",Documentos_Técnicos!$DF24)</f>
        <v>CUMPLE</v>
      </c>
      <c r="G32" s="561" t="str">
        <f>IF(C32="","",Documentos_Técnicos!$DY24)</f>
        <v>CUMPLE</v>
      </c>
      <c r="H32" s="561" t="str">
        <f>IF(C32="","",Documentos_Técnicos!$ER24)</f>
        <v>CUMPLE</v>
      </c>
      <c r="I32" s="561" t="str">
        <f>IF(C32="","",Documentos_Técnicos!$FK24)</f>
        <v>CUMPLE</v>
      </c>
      <c r="J32" s="561" t="str">
        <f>IF(C32="","",Documentos_Técnicos!$FZ24)</f>
        <v>CUMPLE</v>
      </c>
      <c r="K32" s="561" t="str">
        <f>IF(C32="","",Documentos_Técnicos!$HA24)</f>
        <v>CUMPLE</v>
      </c>
      <c r="L32" s="561" t="str">
        <f>IF(C32="","",Documentos_Técnicos!$HX24)</f>
        <v>CUMPLE</v>
      </c>
      <c r="M32" s="561" t="str">
        <f>IF(C32="","",Documentos_Técnicos!IQ24)</f>
        <v>CUMPLE</v>
      </c>
      <c r="N32" s="561" t="str">
        <f>IF(C32="","",Documentos_Técnicos!$IV24)</f>
        <v>CUMPLE</v>
      </c>
      <c r="O32" s="562" t="str">
        <f>IF(C32="","",IF(D32="CUMPLE",IF(F32="CUMPLE",IF(G32="CUMPLE",IF(H32="CUMPLE",IF(I32="CUMPLE",IF(J32="CUMPLE",IF(K32="CUMPLE",IF(L32="CUMPLE",IF(N32="CUMPLE",IF(M32="CUMPLE",IF(E32="CUMPLE","HABILITADO","RECHAZADO"),"RECHAZADO"),"RECHAZADO"),"RECHAZADO"),"RECHAZADO"),"RECHAZADO"),"RECHAZADO"),"RECHAZADO"),"RECHAZADO"),"RECHAZADO"),"RECHAZADO"))</f>
        <v>HABILITADO</v>
      </c>
    </row>
    <row r="33" spans="1:15" x14ac:dyDescent="0.25">
      <c r="A33" s="1016"/>
      <c r="B33" s="561">
        <v>10</v>
      </c>
      <c r="C33" s="561" t="str">
        <f>IF(Experiencia_Proponente!C42=0,"",Experiencia_Proponente!C42)</f>
        <v>UNION TEMPORAL S4</v>
      </c>
      <c r="D33" s="561" t="str">
        <f>IF(C33="","",Documentos_Técnicos!$AG24)</f>
        <v>CUMPLE</v>
      </c>
      <c r="E33" s="561" t="str">
        <f>IF(C33="","",Documentos_Técnicos!$BL24)</f>
        <v>CUMPLE</v>
      </c>
      <c r="F33" s="561" t="str">
        <f>IF(C33="","",Documentos_Técnicos!$DF24)</f>
        <v>CUMPLE</v>
      </c>
      <c r="G33" s="561" t="str">
        <f>IF(C33="","",Documentos_Técnicos!$DY24)</f>
        <v>CUMPLE</v>
      </c>
      <c r="H33" s="561" t="str">
        <f>IF(C33="","",Documentos_Técnicos!$ER24)</f>
        <v>CUMPLE</v>
      </c>
      <c r="I33" s="561" t="str">
        <f>IF(C33="","",Documentos_Técnicos!$FK24)</f>
        <v>CUMPLE</v>
      </c>
      <c r="J33" s="561" t="str">
        <f>IF(C33="","",Documentos_Técnicos!$FZ24)</f>
        <v>CUMPLE</v>
      </c>
      <c r="K33" s="561" t="str">
        <f>IF(C33="","",Documentos_Técnicos!$HA24)</f>
        <v>CUMPLE</v>
      </c>
      <c r="L33" s="561" t="str">
        <f>IF(C33="","",Documentos_Técnicos!$HX24)</f>
        <v>CUMPLE</v>
      </c>
      <c r="M33" s="561" t="str">
        <f>IF(C33="","",Documentos_Técnicos!IQ24)</f>
        <v>CUMPLE</v>
      </c>
      <c r="N33" s="561" t="str">
        <f>IF(C33="","",Documentos_Técnicos!$IV24)</f>
        <v>CUMPLE</v>
      </c>
      <c r="O33" s="562" t="str">
        <f>IF(C33="","",IF(D33="CUMPLE",IF(F33="CUMPLE",IF(G33="CUMPLE",IF(H33="CUMPLE",IF(I33="CUMPLE",IF(J33="CUMPLE",IF(K33="CUMPLE",IF(L33="CUMPLE",IF(N33="CUMPLE",IF(M33="CUMPLE",IF(E33="CUMPLE","HABILITADO","RECHAZADO"),"RECHAZADO"),"RECHAZADO"),"RECHAZADO"),"RECHAZADO"),"RECHAZADO"),"RECHAZADO"),"RECHAZADO"),"RECHAZADO"),"RECHAZADO"),"RECHAZADO"))</f>
        <v>HABILITADO</v>
      </c>
    </row>
    <row r="34" spans="1:15" hidden="1" x14ac:dyDescent="0.25">
      <c r="A34" s="962"/>
      <c r="B34" s="48">
        <v>11</v>
      </c>
      <c r="C34" s="48" t="str">
        <f>IF(Experiencia_Proponente!C43=0,"",Experiencia_Proponente!C43)</f>
        <v/>
      </c>
      <c r="D34" s="48" t="str">
        <f>IF(C34="","",Documentos_Técnicos!$AG24)</f>
        <v/>
      </c>
      <c r="E34" s="48" t="str">
        <f>IF(C34="","",Documentos_Técnicos!$BL24)</f>
        <v/>
      </c>
      <c r="F34" s="48" t="str">
        <f>IF(C34="","",Documentos_Técnicos!$DF24)</f>
        <v/>
      </c>
      <c r="G34" s="48" t="str">
        <f>IF(C34="","",Documentos_Técnicos!$DY24)</f>
        <v/>
      </c>
      <c r="H34" s="48" t="str">
        <f>IF(C34="","",Documentos_Técnicos!$ER24)</f>
        <v/>
      </c>
      <c r="I34" s="48" t="str">
        <f>IF(C34="","",Documentos_Técnicos!$FK24)</f>
        <v/>
      </c>
      <c r="J34" s="48" t="str">
        <f>IF(C34="","",Documentos_Técnicos!$FZ24)</f>
        <v/>
      </c>
      <c r="K34" s="48" t="str">
        <f>IF(C34="","",Documentos_Técnicos!$HA24)</f>
        <v/>
      </c>
      <c r="L34" s="48" t="str">
        <f>IF(C34="","",Documentos_Técnicos!$HX24)</f>
        <v/>
      </c>
      <c r="M34" s="49" t="str">
        <f>IF(C34="","",Documentos_Técnicos!IQ24)</f>
        <v/>
      </c>
      <c r="N34" s="49" t="str">
        <f>IF(C34="","",Documentos_Técnicos!$IV24)</f>
        <v/>
      </c>
      <c r="O34" s="50" t="str">
        <f t="shared" si="1"/>
        <v/>
      </c>
    </row>
    <row r="35" spans="1:15" hidden="1" x14ac:dyDescent="0.25">
      <c r="A35" s="1017"/>
      <c r="B35" s="557">
        <v>12</v>
      </c>
      <c r="C35" s="558" t="str">
        <f>IF(Experiencia_Proponente!C44=0,"",Experiencia_Proponente!C44)</f>
        <v/>
      </c>
      <c r="D35" s="558" t="str">
        <f>IF(C35="","",Documentos_Técnicos!$AG24)</f>
        <v/>
      </c>
      <c r="E35" s="558" t="str">
        <f>IF(C35="","",Documentos_Técnicos!$BL24)</f>
        <v/>
      </c>
      <c r="F35" s="557" t="str">
        <f>IF(C35="","",Documentos_Técnicos!$DF24)</f>
        <v/>
      </c>
      <c r="G35" s="558" t="str">
        <f>IF(C35="","",Documentos_Técnicos!$DY24)</f>
        <v/>
      </c>
      <c r="H35" s="557" t="str">
        <f>IF(C35="","",Documentos_Técnicos!$ER24)</f>
        <v/>
      </c>
      <c r="I35" s="557" t="str">
        <f>IF(C35="","",Documentos_Técnicos!$FK24)</f>
        <v/>
      </c>
      <c r="J35" s="557" t="str">
        <f>IF(C35="","",Documentos_Técnicos!$FZ24)</f>
        <v/>
      </c>
      <c r="K35" s="557" t="str">
        <f>IF(C35="","",Documentos_Técnicos!$HA24)</f>
        <v/>
      </c>
      <c r="L35" s="557" t="str">
        <f>IF(C35="","",Documentos_Técnicos!$HX24)</f>
        <v/>
      </c>
      <c r="M35" s="559" t="str">
        <f>IF(C35="","",Documentos_Técnicos!IQ24)</f>
        <v/>
      </c>
      <c r="N35" s="559" t="str">
        <f>IF(C35="","",Documentos_Técnicos!$IV24)</f>
        <v/>
      </c>
      <c r="O35" s="560" t="str">
        <f t="shared" si="1"/>
        <v/>
      </c>
    </row>
    <row r="36" spans="1:15" x14ac:dyDescent="0.25">
      <c r="A36" s="102">
        <v>2</v>
      </c>
      <c r="B36" s="563"/>
      <c r="C36" s="564" t="s">
        <v>1537</v>
      </c>
      <c r="D36" s="563"/>
      <c r="E36" s="563"/>
      <c r="F36" s="563"/>
      <c r="G36" s="563"/>
      <c r="H36" s="563"/>
      <c r="I36" s="563"/>
      <c r="J36" s="563"/>
      <c r="K36" s="563"/>
      <c r="L36" s="563"/>
      <c r="M36" s="563"/>
      <c r="N36" s="563"/>
      <c r="O36" s="563"/>
    </row>
    <row r="37" spans="1:15" hidden="1" x14ac:dyDescent="0.25">
      <c r="A37" s="960">
        <f t="shared" ref="A37" si="2">A49</f>
        <v>3</v>
      </c>
      <c r="B37" s="558">
        <v>1</v>
      </c>
      <c r="C37" s="558" t="str">
        <f>IF(Experiencia_Proponente!C51=0,"",Experiencia_Proponente!C51)</f>
        <v/>
      </c>
      <c r="D37" s="558" t="str">
        <f>IF(C37="","",Documentos_Técnicos!$AG37)</f>
        <v/>
      </c>
      <c r="E37" s="558" t="str">
        <f>IF(C37="","",Documentos_Técnicos!$BL37)</f>
        <v/>
      </c>
      <c r="F37" s="558" t="str">
        <f>IF(C37="","",Documentos_Técnicos!$DF37)</f>
        <v/>
      </c>
      <c r="G37" s="558" t="str">
        <f>IF(C37="","",Documentos_Técnicos!$DY37)</f>
        <v/>
      </c>
      <c r="H37" s="558" t="str">
        <f>IF(C37="","",Documentos_Técnicos!$ER37)</f>
        <v/>
      </c>
      <c r="I37" s="558" t="str">
        <f>IF(C37="","",Documentos_Técnicos!$FK37)</f>
        <v/>
      </c>
      <c r="J37" s="558" t="str">
        <f>IF(C37="","",Documentos_Técnicos!$FZ37)</f>
        <v/>
      </c>
      <c r="K37" s="558" t="str">
        <f>IF(C37="","",Documentos_Técnicos!$HA37)</f>
        <v/>
      </c>
      <c r="L37" s="558" t="str">
        <f>IF(C37="","",Documentos_Técnicos!$HX37)</f>
        <v/>
      </c>
      <c r="M37" s="559" t="str">
        <f>IF(C37="","",Documentos_Técnicos!IQ37)</f>
        <v/>
      </c>
      <c r="N37" s="559" t="str">
        <f>IF(C37="","",Documentos_Técnicos!$IV37)</f>
        <v/>
      </c>
      <c r="O37" s="560" t="str">
        <f t="shared" ref="O37" si="3">IF(C37="","",IF(D37="CUMPLE",IF(F37="CUMPLE",IF(G37="CUMPLE",IF(H37="CUMPLE",IF(I37="CUMPLE",IF(J37="CUMPLE",IF(K37="CUMPLE",IF(L37="CUMPLE",IF(N37="CUMPLE",IF(M37="CUMPLE",IF(E37="CUMPLE","HABILITADO","NO HABILITADO"),"NO HABILITADO"),"NO HABILITADO"),"NO HABILITADO"),"NO HABILITADO"),"NO HABILITADO"),"NO HABILITADO"),"NO HABILITADO"),"NO HABILITADO"),"NO HABILITADO"),"NO HABILITADO"))</f>
        <v/>
      </c>
    </row>
    <row r="38" spans="1:15" ht="33" x14ac:dyDescent="0.25">
      <c r="A38" s="1016"/>
      <c r="B38" s="561">
        <v>2</v>
      </c>
      <c r="C38" s="561" t="str">
        <f>IF(Experiencia_Proponente!C52=0,"",Experiencia_Proponente!C52)</f>
        <v>SEGURIDAD NUEVA ERA LTDA</v>
      </c>
      <c r="D38" s="561" t="str">
        <f>IF(C38="","",Documentos_Técnicos!$AG37)</f>
        <v>CUMPLE</v>
      </c>
      <c r="E38" s="561" t="str">
        <f>IF(C38="","",Documentos_Técnicos!$BL37)</f>
        <v>CUMPLE</v>
      </c>
      <c r="F38" s="561" t="str">
        <f>IF(C38="","",Documentos_Técnicos!$DF37)</f>
        <v>CUMPLE</v>
      </c>
      <c r="G38" s="561" t="str">
        <f>IF(C38="","",Documentos_Técnicos!$DY37)</f>
        <v>CUMPLE</v>
      </c>
      <c r="H38" s="561" t="str">
        <f>IF(C38="","",Documentos_Técnicos!$ER37)</f>
        <v>CUMPLE</v>
      </c>
      <c r="I38" s="561" t="str">
        <f>IF(C38="","",Documentos_Técnicos!$FK37)</f>
        <v>CUMPLE</v>
      </c>
      <c r="J38" s="561" t="str">
        <f>IF(C38="","",Documentos_Técnicos!$FZ37)</f>
        <v>CUMPLE</v>
      </c>
      <c r="K38" s="561" t="str">
        <f>IF(C38="","",Documentos_Técnicos!$HA37)</f>
        <v>CUMPLE</v>
      </c>
      <c r="L38" s="561" t="str">
        <f>IF(C38="","",Documentos_Técnicos!$HX37)</f>
        <v>CUMPLE</v>
      </c>
      <c r="M38" s="561" t="str">
        <f>IF(C38="","",Documentos_Técnicos!IQ37)</f>
        <v>CUMPLE</v>
      </c>
      <c r="N38" s="561" t="str">
        <f>IF(C38="","",Documentos_Técnicos!$IV37)</f>
        <v>CUMPLE</v>
      </c>
      <c r="O38" s="562" t="str">
        <f>IF(C38="","",IF(D38="CUMPLE",IF(F38="CUMPLE",IF(G38="CUMPLE",IF(H38="CUMPLE",IF(I38="CUMPLE",IF(J38="CUMPLE",IF(K38="CUMPLE",IF(L38="CUMPLE",IF(N38="CUMPLE",IF(M38="CUMPLE",IF(E38="CUMPLE","HABILITADO","RECHAZADO"),"RECHAZADO"),"RECHAZADO"),"RECHAZADO"),"RECHAZADO"),"RECHAZADO"),"RECHAZADO"),"RECHAZADO"),"RECHAZADO"),"RECHAZADO"),"RECHAZADO"))</f>
        <v>HABILITADO</v>
      </c>
    </row>
    <row r="39" spans="1:15" hidden="1" x14ac:dyDescent="0.25">
      <c r="A39" s="962"/>
      <c r="B39" s="48">
        <v>3</v>
      </c>
      <c r="C39" s="48" t="str">
        <f>IF(Experiencia_Proponente!C53=0,"",Experiencia_Proponente!C53)</f>
        <v/>
      </c>
      <c r="D39" s="48" t="str">
        <f>IF(C39="","",Documentos_Técnicos!$AG37)</f>
        <v/>
      </c>
      <c r="E39" s="48" t="str">
        <f>IF(C39="","",Documentos_Técnicos!$BL37)</f>
        <v/>
      </c>
      <c r="F39" s="48" t="str">
        <f>IF(C39="","",Documentos_Técnicos!$DF37)</f>
        <v/>
      </c>
      <c r="G39" s="48" t="str">
        <f>IF(C39="","",Documentos_Técnicos!$DY37)</f>
        <v/>
      </c>
      <c r="H39" s="48" t="str">
        <f>IF(C39="","",Documentos_Técnicos!$ER37)</f>
        <v/>
      </c>
      <c r="I39" s="48" t="str">
        <f>IF(C39="","",Documentos_Técnicos!$FK37)</f>
        <v/>
      </c>
      <c r="J39" s="48" t="str">
        <f>IF(C39="","",Documentos_Técnicos!$FZ37)</f>
        <v/>
      </c>
      <c r="K39" s="48" t="str">
        <f>IF(C39="","",Documentos_Técnicos!$HA37)</f>
        <v/>
      </c>
      <c r="L39" s="48" t="str">
        <f>IF(C39="","",Documentos_Técnicos!$HX37)</f>
        <v/>
      </c>
      <c r="M39" s="49" t="str">
        <f>IF(C39="","",Documentos_Técnicos!IQ37)</f>
        <v/>
      </c>
      <c r="N39" s="49" t="str">
        <f>IF(C39="","",Documentos_Técnicos!$IV37)</f>
        <v/>
      </c>
      <c r="O39" s="50" t="str">
        <f t="shared" si="1"/>
        <v/>
      </c>
    </row>
    <row r="40" spans="1:15" hidden="1" x14ac:dyDescent="0.25">
      <c r="A40" s="963"/>
      <c r="B40" s="561">
        <v>4</v>
      </c>
      <c r="C40" s="48" t="str">
        <f>IF(Experiencia_Proponente!C54=0,"",Experiencia_Proponente!C54)</f>
        <v/>
      </c>
      <c r="D40" s="48" t="str">
        <f>IF(C40="","",Documentos_Técnicos!$AG37)</f>
        <v/>
      </c>
      <c r="E40" s="48" t="str">
        <f>IF(C40="","",Documentos_Técnicos!$BL37)</f>
        <v/>
      </c>
      <c r="F40" s="561" t="str">
        <f>IF(C40="","",Documentos_Técnicos!$DF37)</f>
        <v/>
      </c>
      <c r="G40" s="48" t="str">
        <f>IF(C40="","",Documentos_Técnicos!$DY37)</f>
        <v/>
      </c>
      <c r="H40" s="561" t="str">
        <f>IF(C40="","",Documentos_Técnicos!$ER37)</f>
        <v/>
      </c>
      <c r="I40" s="561" t="str">
        <f>IF(C40="","",Documentos_Técnicos!$FK37)</f>
        <v/>
      </c>
      <c r="J40" s="561" t="str">
        <f>IF(C40="","",Documentos_Técnicos!$FZ37)</f>
        <v/>
      </c>
      <c r="K40" s="561" t="str">
        <f>IF(C40="","",Documentos_Técnicos!$HA37)</f>
        <v/>
      </c>
      <c r="L40" s="561" t="str">
        <f>IF(C40="","",Documentos_Técnicos!$HX37)</f>
        <v/>
      </c>
      <c r="M40" s="49" t="str">
        <f>IF(C40="","",Documentos_Técnicos!IQ37)</f>
        <v/>
      </c>
      <c r="N40" s="49" t="str">
        <f>IF(C40="","",Documentos_Técnicos!$IV37)</f>
        <v/>
      </c>
      <c r="O40" s="50" t="str">
        <f t="shared" si="1"/>
        <v/>
      </c>
    </row>
    <row r="41" spans="1:15" hidden="1" x14ac:dyDescent="0.25">
      <c r="A41" s="963"/>
      <c r="B41" s="561">
        <v>5</v>
      </c>
      <c r="C41" s="48" t="str">
        <f>IF(Experiencia_Proponente!C55=0,"",Experiencia_Proponente!C55)</f>
        <v/>
      </c>
      <c r="D41" s="48" t="str">
        <f>IF(C41="","",Documentos_Técnicos!$AG37)</f>
        <v/>
      </c>
      <c r="E41" s="48" t="str">
        <f>IF(C41="","",Documentos_Técnicos!$BL37)</f>
        <v/>
      </c>
      <c r="F41" s="561" t="str">
        <f>IF(C41="","",Documentos_Técnicos!$DF37)</f>
        <v/>
      </c>
      <c r="G41" s="48" t="str">
        <f>IF(C41="","",Documentos_Técnicos!$DY37)</f>
        <v/>
      </c>
      <c r="H41" s="561" t="str">
        <f>IF(C41="","",Documentos_Técnicos!$ER37)</f>
        <v/>
      </c>
      <c r="I41" s="561" t="str">
        <f>IF(C41="","",Documentos_Técnicos!$FK37)</f>
        <v/>
      </c>
      <c r="J41" s="561" t="str">
        <f>IF(C41="","",Documentos_Técnicos!$FZ37)</f>
        <v/>
      </c>
      <c r="K41" s="561" t="str">
        <f>IF(C41="","",Documentos_Técnicos!$HA37)</f>
        <v/>
      </c>
      <c r="L41" s="561" t="str">
        <f>IF(C41="","",Documentos_Técnicos!$HX37)</f>
        <v/>
      </c>
      <c r="M41" s="49" t="str">
        <f>IF(C41="","",Documentos_Técnicos!IQ37)</f>
        <v/>
      </c>
      <c r="N41" s="49" t="str">
        <f>IF(C41="","",Documentos_Técnicos!$IV37)</f>
        <v/>
      </c>
      <c r="O41" s="50" t="str">
        <f t="shared" si="1"/>
        <v/>
      </c>
    </row>
    <row r="42" spans="1:15" hidden="1" x14ac:dyDescent="0.25">
      <c r="A42" s="963"/>
      <c r="B42" s="561">
        <v>6</v>
      </c>
      <c r="C42" s="48" t="str">
        <f>IF(Experiencia_Proponente!C56=0,"",Experiencia_Proponente!C56)</f>
        <v/>
      </c>
      <c r="D42" s="48" t="str">
        <f>IF(C42="","",Documentos_Técnicos!$AG37)</f>
        <v/>
      </c>
      <c r="E42" s="48" t="str">
        <f>IF(C42="","",Documentos_Técnicos!$BL37)</f>
        <v/>
      </c>
      <c r="F42" s="561" t="str">
        <f>IF(C42="","",Documentos_Técnicos!$DF37)</f>
        <v/>
      </c>
      <c r="G42" s="48" t="str">
        <f>IF(C42="","",Documentos_Técnicos!$DY37)</f>
        <v/>
      </c>
      <c r="H42" s="561" t="str">
        <f>IF(C42="","",Documentos_Técnicos!$ER37)</f>
        <v/>
      </c>
      <c r="I42" s="561" t="str">
        <f>IF(C42="","",Documentos_Técnicos!$FK37)</f>
        <v/>
      </c>
      <c r="J42" s="561" t="str">
        <f>IF(C42="","",Documentos_Técnicos!$FZ37)</f>
        <v/>
      </c>
      <c r="K42" s="561" t="str">
        <f>IF(C42="","",Documentos_Técnicos!$HA37)</f>
        <v/>
      </c>
      <c r="L42" s="561" t="str">
        <f>IF(C42="","",Documentos_Técnicos!$HX37)</f>
        <v/>
      </c>
      <c r="M42" s="49" t="str">
        <f>IF(C42="","",Documentos_Técnicos!IQ37)</f>
        <v/>
      </c>
      <c r="N42" s="49" t="str">
        <f>IF(C42="","",Documentos_Técnicos!$IV37)</f>
        <v/>
      </c>
      <c r="O42" s="50" t="str">
        <f t="shared" si="1"/>
        <v/>
      </c>
    </row>
    <row r="43" spans="1:15" hidden="1" x14ac:dyDescent="0.25">
      <c r="A43" s="1017"/>
      <c r="B43" s="557">
        <v>7</v>
      </c>
      <c r="C43" s="558" t="str">
        <f>IF(Experiencia_Proponente!C57=0,"",Experiencia_Proponente!C57)</f>
        <v/>
      </c>
      <c r="D43" s="558" t="str">
        <f>IF(C43="","",Documentos_Técnicos!$AG37)</f>
        <v/>
      </c>
      <c r="E43" s="558" t="str">
        <f>IF(C43="","",Documentos_Técnicos!$BL37)</f>
        <v/>
      </c>
      <c r="F43" s="557" t="str">
        <f>IF(C43="","",Documentos_Técnicos!$DF37)</f>
        <v/>
      </c>
      <c r="G43" s="558" t="str">
        <f>IF(C43="","",Documentos_Técnicos!$DY37)</f>
        <v/>
      </c>
      <c r="H43" s="557" t="str">
        <f>IF(C43="","",Documentos_Técnicos!$ER37)</f>
        <v/>
      </c>
      <c r="I43" s="557" t="str">
        <f>IF(C43="","",Documentos_Técnicos!$FK37)</f>
        <v/>
      </c>
      <c r="J43" s="557" t="str">
        <f>IF(C43="","",Documentos_Técnicos!$FZ37)</f>
        <v/>
      </c>
      <c r="K43" s="557" t="str">
        <f>IF(C43="","",Documentos_Técnicos!$HA37)</f>
        <v/>
      </c>
      <c r="L43" s="557" t="str">
        <f>IF(C43="","",Documentos_Técnicos!$HX37)</f>
        <v/>
      </c>
      <c r="M43" s="559" t="str">
        <f>IF(C43="","",Documentos_Técnicos!IQ37)</f>
        <v/>
      </c>
      <c r="N43" s="559" t="str">
        <f>IF(C43="","",Documentos_Técnicos!$IV37)</f>
        <v/>
      </c>
      <c r="O43" s="560" t="str">
        <f t="shared" si="1"/>
        <v/>
      </c>
    </row>
    <row r="44" spans="1:15" ht="33" x14ac:dyDescent="0.25">
      <c r="A44" s="1016"/>
      <c r="B44" s="561">
        <v>8</v>
      </c>
      <c r="C44" s="561" t="str">
        <f>IF(Experiencia_Proponente!C58=0,"",Experiencia_Proponente!C58)</f>
        <v>SEGURIDAD NUEVA ERA LTDA</v>
      </c>
      <c r="D44" s="561" t="str">
        <f>IF(C44="","",Documentos_Técnicos!$AG37)</f>
        <v>CUMPLE</v>
      </c>
      <c r="E44" s="561" t="str">
        <f>IF(C44="","",Documentos_Técnicos!$BL37)</f>
        <v>CUMPLE</v>
      </c>
      <c r="F44" s="561" t="str">
        <f>IF(C44="","",Documentos_Técnicos!$DF37)</f>
        <v>CUMPLE</v>
      </c>
      <c r="G44" s="561" t="str">
        <f>IF(C44="","",Documentos_Técnicos!$DY37)</f>
        <v>CUMPLE</v>
      </c>
      <c r="H44" s="561" t="str">
        <f>IF(C44="","",Documentos_Técnicos!$ER37)</f>
        <v>CUMPLE</v>
      </c>
      <c r="I44" s="561" t="str">
        <f>IF(C44="","",Documentos_Técnicos!$FK37)</f>
        <v>CUMPLE</v>
      </c>
      <c r="J44" s="561" t="str">
        <f>IF(C44="","",Documentos_Técnicos!$FZ37)</f>
        <v>CUMPLE</v>
      </c>
      <c r="K44" s="561" t="str">
        <f>IF(C44="","",Documentos_Técnicos!$HA37)</f>
        <v>CUMPLE</v>
      </c>
      <c r="L44" s="561" t="str">
        <f>IF(C44="","",Documentos_Técnicos!$HX37)</f>
        <v>CUMPLE</v>
      </c>
      <c r="M44" s="561" t="str">
        <f>IF(C44="","",Documentos_Técnicos!IQ37)</f>
        <v>CUMPLE</v>
      </c>
      <c r="N44" s="561" t="str">
        <f>IF(C44="","",Documentos_Técnicos!$IV37)</f>
        <v>CUMPLE</v>
      </c>
      <c r="O44" s="562" t="str">
        <f>IF(C44="","",IF(D44="CUMPLE",IF(F44="CUMPLE",IF(G44="CUMPLE",IF(H44="CUMPLE",IF(I44="CUMPLE",IF(J44="CUMPLE",IF(K44="CUMPLE",IF(L44="CUMPLE",IF(N44="CUMPLE",IF(M44="CUMPLE",IF(E44="CUMPLE","HABILITADO","RECHAZADO"),"RECHAZADO"),"RECHAZADO"),"RECHAZADO"),"RECHAZADO"),"RECHAZADO"),"RECHAZADO"),"RECHAZADO"),"RECHAZADO"),"RECHAZADO"),"RECHAZADO"))</f>
        <v>HABILITADO</v>
      </c>
    </row>
    <row r="45" spans="1:15" ht="33" x14ac:dyDescent="0.25">
      <c r="A45" s="1016"/>
      <c r="B45" s="561">
        <v>9</v>
      </c>
      <c r="C45" s="561" t="str">
        <f>IF(Experiencia_Proponente!C59=0,"",Experiencia_Proponente!C59)</f>
        <v>SEGURIDAD NUEVA ERA LTDA</v>
      </c>
      <c r="D45" s="561" t="str">
        <f>IF(C45="","",Documentos_Técnicos!$AG37)</f>
        <v>CUMPLE</v>
      </c>
      <c r="E45" s="561" t="str">
        <f>IF(C45="","",Documentos_Técnicos!$BL37)</f>
        <v>CUMPLE</v>
      </c>
      <c r="F45" s="561" t="str">
        <f>IF(C45="","",Documentos_Técnicos!$DF37)</f>
        <v>CUMPLE</v>
      </c>
      <c r="G45" s="561" t="str">
        <f>IF(C45="","",Documentos_Técnicos!$DY37)</f>
        <v>CUMPLE</v>
      </c>
      <c r="H45" s="561" t="str">
        <f>IF(C45="","",Documentos_Técnicos!$ER37)</f>
        <v>CUMPLE</v>
      </c>
      <c r="I45" s="561" t="str">
        <f>IF(C45="","",Documentos_Técnicos!$FK37)</f>
        <v>CUMPLE</v>
      </c>
      <c r="J45" s="561" t="str">
        <f>IF(C45="","",Documentos_Técnicos!$FZ37)</f>
        <v>CUMPLE</v>
      </c>
      <c r="K45" s="561" t="str">
        <f>IF(C45="","",Documentos_Técnicos!$HA37)</f>
        <v>CUMPLE</v>
      </c>
      <c r="L45" s="561" t="str">
        <f>IF(C45="","",Documentos_Técnicos!$HX37)</f>
        <v>CUMPLE</v>
      </c>
      <c r="M45" s="561" t="str">
        <f>IF(C45="","",Documentos_Técnicos!IQ37)</f>
        <v>CUMPLE</v>
      </c>
      <c r="N45" s="561" t="str">
        <f>IF(C45="","",Documentos_Técnicos!$IV37)</f>
        <v>CUMPLE</v>
      </c>
      <c r="O45" s="562" t="str">
        <f>IF(C45="","",IF(D45="CUMPLE",IF(F45="CUMPLE",IF(G45="CUMPLE",IF(H45="CUMPLE",IF(I45="CUMPLE",IF(J45="CUMPLE",IF(K45="CUMPLE",IF(L45="CUMPLE",IF(N45="CUMPLE",IF(M45="CUMPLE",IF(E45="CUMPLE","HABILITADO","RECHAZADO"),"RECHAZADO"),"RECHAZADO"),"RECHAZADO"),"RECHAZADO"),"RECHAZADO"),"RECHAZADO"),"RECHAZADO"),"RECHAZADO"),"RECHAZADO"),"RECHAZADO"))</f>
        <v>HABILITADO</v>
      </c>
    </row>
    <row r="46" spans="1:15" hidden="1" x14ac:dyDescent="0.25">
      <c r="A46" s="962"/>
      <c r="B46" s="48">
        <v>10</v>
      </c>
      <c r="C46" s="48" t="str">
        <f>IF(Experiencia_Proponente!C60=0,"",Experiencia_Proponente!C60)</f>
        <v/>
      </c>
      <c r="D46" s="48" t="str">
        <f>IF(C46="","",Documentos_Técnicos!$AG37)</f>
        <v/>
      </c>
      <c r="E46" s="48" t="str">
        <f>IF(C46="","",Documentos_Técnicos!$BL37)</f>
        <v/>
      </c>
      <c r="F46" s="48" t="str">
        <f>IF(C46="","",Documentos_Técnicos!$DF37)</f>
        <v/>
      </c>
      <c r="G46" s="48" t="str">
        <f>IF(C46="","",Documentos_Técnicos!$DY37)</f>
        <v/>
      </c>
      <c r="H46" s="48" t="str">
        <f>IF(C46="","",Documentos_Técnicos!$ER37)</f>
        <v/>
      </c>
      <c r="I46" s="48" t="str">
        <f>IF(C46="","",Documentos_Técnicos!$FK37)</f>
        <v/>
      </c>
      <c r="J46" s="48" t="str">
        <f>IF(C46="","",Documentos_Técnicos!$FZ37)</f>
        <v/>
      </c>
      <c r="K46" s="48" t="str">
        <f>IF(C46="","",Documentos_Técnicos!$HA37)</f>
        <v/>
      </c>
      <c r="L46" s="48" t="str">
        <f>IF(C46="","",Documentos_Técnicos!$HX37)</f>
        <v/>
      </c>
      <c r="M46" s="49" t="str">
        <f>IF(C46="","",Documentos_Técnicos!IQ37)</f>
        <v/>
      </c>
      <c r="N46" s="49" t="str">
        <f>IF(C46="","",Documentos_Técnicos!$IV37)</f>
        <v/>
      </c>
      <c r="O46" s="50" t="str">
        <f t="shared" si="1"/>
        <v/>
      </c>
    </row>
    <row r="47" spans="1:15" hidden="1" x14ac:dyDescent="0.25">
      <c r="A47" s="1017"/>
      <c r="B47" s="557">
        <v>11</v>
      </c>
      <c r="C47" s="558" t="str">
        <f>IF(Experiencia_Proponente!C61=0,"",Experiencia_Proponente!C61)</f>
        <v/>
      </c>
      <c r="D47" s="558" t="str">
        <f>IF(C47="","",Documentos_Técnicos!$AG37)</f>
        <v/>
      </c>
      <c r="E47" s="558" t="str">
        <f>IF(C47="","",Documentos_Técnicos!$BL37)</f>
        <v/>
      </c>
      <c r="F47" s="557" t="str">
        <f>IF(C47="","",Documentos_Técnicos!$DF37)</f>
        <v/>
      </c>
      <c r="G47" s="558" t="str">
        <f>IF(C47="","",Documentos_Técnicos!$DY37)</f>
        <v/>
      </c>
      <c r="H47" s="557" t="str">
        <f>IF(C47="","",Documentos_Técnicos!$ER37)</f>
        <v/>
      </c>
      <c r="I47" s="557" t="str">
        <f>IF(C47="","",Documentos_Técnicos!$FK37)</f>
        <v/>
      </c>
      <c r="J47" s="557" t="str">
        <f>IF(C47="","",Documentos_Técnicos!$FZ37)</f>
        <v/>
      </c>
      <c r="K47" s="557" t="str">
        <f>IF(C47="","",Documentos_Técnicos!$HA37)</f>
        <v/>
      </c>
      <c r="L47" s="557" t="str">
        <f>IF(C47="","",Documentos_Técnicos!$HX37)</f>
        <v/>
      </c>
      <c r="M47" s="559" t="str">
        <f>IF(C47="","",Documentos_Técnicos!IQ37)</f>
        <v/>
      </c>
      <c r="N47" s="559" t="str">
        <f>IF(C47="","",Documentos_Técnicos!$IV37)</f>
        <v/>
      </c>
      <c r="O47" s="560" t="str">
        <f t="shared" si="1"/>
        <v/>
      </c>
    </row>
    <row r="48" spans="1:15" ht="33" x14ac:dyDescent="0.25">
      <c r="A48" s="1016"/>
      <c r="B48" s="561">
        <v>12</v>
      </c>
      <c r="C48" s="561" t="str">
        <f>IF(Experiencia_Proponente!C62=0,"",Experiencia_Proponente!C62)</f>
        <v>SEGURIDAD NUEVA ERA LTDA</v>
      </c>
      <c r="D48" s="561" t="str">
        <f>IF(C48="","",Documentos_Técnicos!$AG37)</f>
        <v>CUMPLE</v>
      </c>
      <c r="E48" s="561" t="str">
        <f>IF(C48="","",Documentos_Técnicos!$BL37)</f>
        <v>CUMPLE</v>
      </c>
      <c r="F48" s="561" t="str">
        <f>IF(C48="","",Documentos_Técnicos!$DF37)</f>
        <v>CUMPLE</v>
      </c>
      <c r="G48" s="561" t="str">
        <f>IF(C48="","",Documentos_Técnicos!$DY37)</f>
        <v>CUMPLE</v>
      </c>
      <c r="H48" s="561" t="str">
        <f>IF(C48="","",Documentos_Técnicos!$ER37)</f>
        <v>CUMPLE</v>
      </c>
      <c r="I48" s="561" t="str">
        <f>IF(C48="","",Documentos_Técnicos!$FK37)</f>
        <v>CUMPLE</v>
      </c>
      <c r="J48" s="561" t="str">
        <f>IF(C48="","",Documentos_Técnicos!$FZ37)</f>
        <v>CUMPLE</v>
      </c>
      <c r="K48" s="561" t="str">
        <f>IF(C48="","",Documentos_Técnicos!$HA37)</f>
        <v>CUMPLE</v>
      </c>
      <c r="L48" s="561" t="str">
        <f>IF(C48="","",Documentos_Técnicos!$HX37)</f>
        <v>CUMPLE</v>
      </c>
      <c r="M48" s="561" t="str">
        <f>IF(C48="","",Documentos_Técnicos!IQ37)</f>
        <v>CUMPLE</v>
      </c>
      <c r="N48" s="561" t="str">
        <f>IF(C48="","",Documentos_Técnicos!$IV37)</f>
        <v>CUMPLE</v>
      </c>
      <c r="O48" s="562" t="str">
        <f>IF(C48="","",IF(D48="CUMPLE",IF(F48="CUMPLE",IF(G48="CUMPLE",IF(H48="CUMPLE",IF(I48="CUMPLE",IF(J48="CUMPLE",IF(K48="CUMPLE",IF(L48="CUMPLE",IF(N48="CUMPLE",IF(M48="CUMPLE",IF(E48="CUMPLE","HABILITADO","RECHAZADO"),"RECHAZADO"),"RECHAZADO"),"RECHAZADO"),"RECHAZADO"),"RECHAZADO"),"RECHAZADO"),"RECHAZADO"),"RECHAZADO"),"RECHAZADO"),"RECHAZADO"))</f>
        <v>HABILITADO</v>
      </c>
    </row>
    <row r="49" spans="1:15" x14ac:dyDescent="0.25">
      <c r="A49" s="102">
        <v>3</v>
      </c>
      <c r="B49" s="563"/>
      <c r="C49" s="564" t="s">
        <v>1537</v>
      </c>
      <c r="D49" s="563"/>
      <c r="E49" s="563"/>
      <c r="F49" s="563"/>
      <c r="G49" s="563"/>
      <c r="H49" s="563"/>
      <c r="I49" s="563"/>
      <c r="J49" s="563"/>
      <c r="K49" s="563"/>
      <c r="L49" s="563"/>
      <c r="M49" s="563"/>
      <c r="N49" s="563"/>
      <c r="O49" s="563"/>
    </row>
    <row r="50" spans="1:15" hidden="1" x14ac:dyDescent="0.25">
      <c r="A50" s="962">
        <f t="shared" ref="A50" si="4">A62</f>
        <v>4</v>
      </c>
      <c r="B50" s="48">
        <v>1</v>
      </c>
      <c r="C50" s="48" t="str">
        <f>IF(Experiencia_Proponente!C70=0,"",Experiencia_Proponente!C70)</f>
        <v/>
      </c>
      <c r="D50" s="48" t="str">
        <f>IF(C50="","",Documentos_Técnicos!$AG50)</f>
        <v/>
      </c>
      <c r="E50" s="48" t="str">
        <f>IF(C50="","",Documentos_Técnicos!$BL50)</f>
        <v/>
      </c>
      <c r="F50" s="48" t="str">
        <f>IF(C50="","",Documentos_Técnicos!$DF50)</f>
        <v/>
      </c>
      <c r="G50" s="48" t="str">
        <f>IF(C50="","",Documentos_Técnicos!$DY50)</f>
        <v/>
      </c>
      <c r="H50" s="48" t="str">
        <f>IF(C50="","",Documentos_Técnicos!$ER50)</f>
        <v/>
      </c>
      <c r="I50" s="48" t="str">
        <f>IF(C50="","",Documentos_Técnicos!$FK50)</f>
        <v/>
      </c>
      <c r="J50" s="48" t="str">
        <f>IF(C50="","",Documentos_Técnicos!$FZ50)</f>
        <v/>
      </c>
      <c r="K50" s="48" t="str">
        <f>IF(C50="","",Documentos_Técnicos!$HA50)</f>
        <v/>
      </c>
      <c r="L50" s="48" t="str">
        <f>IF(C50="","",Documentos_Técnicos!$HX50)</f>
        <v/>
      </c>
      <c r="M50" s="49" t="str">
        <f>IF(C50="","",Documentos_Técnicos!IQ50)</f>
        <v/>
      </c>
      <c r="N50" s="49" t="str">
        <f>IF(C50="","",Documentos_Técnicos!$IV50)</f>
        <v/>
      </c>
      <c r="O50" s="50" t="str">
        <f t="shared" ref="O50" si="5">IF(C50="","",IF(D50="CUMPLE",IF(F50="CUMPLE",IF(G50="CUMPLE",IF(H50="CUMPLE",IF(I50="CUMPLE",IF(J50="CUMPLE",IF(K50="CUMPLE",IF(L50="CUMPLE",IF(N50="CUMPLE",IF(M50="CUMPLE",IF(E50="CUMPLE","HABILITADO","NO HABILITADO"),"NO HABILITADO"),"NO HABILITADO"),"NO HABILITADO"),"NO HABILITADO"),"NO HABILITADO"),"NO HABILITADO"),"NO HABILITADO"),"NO HABILITADO"),"NO HABILITADO"),"NO HABILITADO"))</f>
        <v/>
      </c>
    </row>
    <row r="51" spans="1:15" hidden="1" x14ac:dyDescent="0.25">
      <c r="A51" s="963"/>
      <c r="B51" s="561">
        <v>2</v>
      </c>
      <c r="C51" s="48" t="str">
        <f>IF(Experiencia_Proponente!C71=0,"",Experiencia_Proponente!C71)</f>
        <v/>
      </c>
      <c r="D51" s="48" t="str">
        <f>IF(C51="","",Documentos_Técnicos!$AG50)</f>
        <v/>
      </c>
      <c r="E51" s="48" t="str">
        <f>IF(C51="","",Documentos_Técnicos!$BL50)</f>
        <v/>
      </c>
      <c r="F51" s="561" t="str">
        <f>IF(C51="","",Documentos_Técnicos!$DF50)</f>
        <v/>
      </c>
      <c r="G51" s="48" t="str">
        <f>IF(C51="","",Documentos_Técnicos!$DY50)</f>
        <v/>
      </c>
      <c r="H51" s="561" t="str">
        <f>IF(C51="","",Documentos_Técnicos!$ER50)</f>
        <v/>
      </c>
      <c r="I51" s="561" t="str">
        <f>IF(C51="","",Documentos_Técnicos!$FK50)</f>
        <v/>
      </c>
      <c r="J51" s="561" t="str">
        <f>IF(C51="","",Documentos_Técnicos!$FZ50)</f>
        <v/>
      </c>
      <c r="K51" s="561" t="str">
        <f>IF(C51="","",Documentos_Técnicos!$HA50)</f>
        <v/>
      </c>
      <c r="L51" s="561" t="str">
        <f>IF(C51="","",Documentos_Técnicos!$HX50)</f>
        <v/>
      </c>
      <c r="M51" s="49" t="str">
        <f>IF(C51="","",Documentos_Técnicos!IQ50)</f>
        <v/>
      </c>
      <c r="N51" s="49" t="str">
        <f>IF(C51="","",Documentos_Técnicos!$IV50)</f>
        <v/>
      </c>
      <c r="O51" s="50" t="str">
        <f t="shared" si="1"/>
        <v/>
      </c>
    </row>
    <row r="52" spans="1:15" hidden="1" x14ac:dyDescent="0.25">
      <c r="A52" s="1017"/>
      <c r="B52" s="557">
        <v>3</v>
      </c>
      <c r="C52" s="558" t="str">
        <f>IF(Experiencia_Proponente!C72=0,"",Experiencia_Proponente!C72)</f>
        <v/>
      </c>
      <c r="D52" s="558" t="str">
        <f>IF(C52="","",Documentos_Técnicos!$AG50)</f>
        <v/>
      </c>
      <c r="E52" s="558" t="str">
        <f>IF(C52="","",Documentos_Técnicos!$BL50)</f>
        <v/>
      </c>
      <c r="F52" s="557" t="str">
        <f>IF(C52="","",Documentos_Técnicos!$DF50)</f>
        <v/>
      </c>
      <c r="G52" s="558" t="str">
        <f>IF(C52="","",Documentos_Técnicos!$DY50)</f>
        <v/>
      </c>
      <c r="H52" s="557" t="str">
        <f>IF(C52="","",Documentos_Técnicos!$ER50)</f>
        <v/>
      </c>
      <c r="I52" s="557" t="str">
        <f>IF(C52="","",Documentos_Técnicos!$FK50)</f>
        <v/>
      </c>
      <c r="J52" s="557" t="str">
        <f>IF(C52="","",Documentos_Técnicos!$FZ50)</f>
        <v/>
      </c>
      <c r="K52" s="557" t="str">
        <f>IF(C52="","",Documentos_Técnicos!$HA50)</f>
        <v/>
      </c>
      <c r="L52" s="557" t="str">
        <f>IF(C52="","",Documentos_Técnicos!$HX50)</f>
        <v/>
      </c>
      <c r="M52" s="559" t="str">
        <f>IF(C52="","",Documentos_Técnicos!IQ50)</f>
        <v/>
      </c>
      <c r="N52" s="559" t="str">
        <f>IF(C52="","",Documentos_Técnicos!$IV50)</f>
        <v/>
      </c>
      <c r="O52" s="560" t="str">
        <f t="shared" si="1"/>
        <v/>
      </c>
    </row>
    <row r="53" spans="1:15" x14ac:dyDescent="0.25">
      <c r="A53" s="1016"/>
      <c r="B53" s="561">
        <v>4</v>
      </c>
      <c r="C53" s="561" t="str">
        <f>IF(Experiencia_Proponente!C73=0,"",Experiencia_Proponente!C73)</f>
        <v xml:space="preserve">SEGURIDAD NAPOLES </v>
      </c>
      <c r="D53" s="561" t="str">
        <f>IF(C53="","",Documentos_Técnicos!$AG50)</f>
        <v>CUMPLE</v>
      </c>
      <c r="E53" s="561" t="str">
        <f>IF(C53="","",Documentos_Técnicos!$BL50)</f>
        <v>CUMPLE</v>
      </c>
      <c r="F53" s="561" t="str">
        <f>IF(C53="","",Documentos_Técnicos!$DF50)</f>
        <v>CUMPLE</v>
      </c>
      <c r="G53" s="561" t="str">
        <f>IF(C53="","",Documentos_Técnicos!$DY50)</f>
        <v>CUMPLE</v>
      </c>
      <c r="H53" s="561" t="str">
        <f>IF(C53="","",Documentos_Técnicos!$ER50)</f>
        <v>CUMPLE</v>
      </c>
      <c r="I53" s="561" t="str">
        <f>IF(C53="","",Documentos_Técnicos!$FK50)</f>
        <v>CUMPLE</v>
      </c>
      <c r="J53" s="561" t="str">
        <f>IF(C53="","",Documentos_Técnicos!$FZ50)</f>
        <v>CUMPLE</v>
      </c>
      <c r="K53" s="561" t="str">
        <f>IF(C53="","",Documentos_Técnicos!$HA50)</f>
        <v>CUMPLE</v>
      </c>
      <c r="L53" s="561" t="str">
        <f>IF(C53="","",Documentos_Técnicos!$HX50)</f>
        <v>CUMPLE</v>
      </c>
      <c r="M53" s="561" t="str">
        <f>IF(C53="","",Documentos_Técnicos!IQ50)</f>
        <v>CUMPLE</v>
      </c>
      <c r="N53" s="561" t="str">
        <f>IF(C53="","",Documentos_Técnicos!$IV50)</f>
        <v>CUMPLE</v>
      </c>
      <c r="O53" s="562" t="str">
        <f>IF(C53="","",IF(D53="CUMPLE",IF(F53="CUMPLE",IF(G53="CUMPLE",IF(H53="CUMPLE",IF(I53="CUMPLE",IF(J53="CUMPLE",IF(K53="CUMPLE",IF(L53="CUMPLE",IF(N53="CUMPLE",IF(M53="CUMPLE",IF(E53="CUMPLE","HABILITADO","RECHAZADO"),"RECHAZADO"),"RECHAZADO"),"RECHAZADO"),"RECHAZADO"),"RECHAZADO"),"RECHAZADO"),"RECHAZADO"),"RECHAZADO"),"RECHAZADO"),"RECHAZADO"))</f>
        <v>HABILITADO</v>
      </c>
    </row>
    <row r="54" spans="1:15" x14ac:dyDescent="0.25">
      <c r="A54" s="1016"/>
      <c r="B54" s="561">
        <v>5</v>
      </c>
      <c r="C54" s="561" t="str">
        <f>IF(Experiencia_Proponente!C74=0,"",Experiencia_Proponente!C74)</f>
        <v xml:space="preserve">SEGURIDAD NAPOLES </v>
      </c>
      <c r="D54" s="561" t="str">
        <f>IF(C54="","",Documentos_Técnicos!$AG50)</f>
        <v>CUMPLE</v>
      </c>
      <c r="E54" s="561" t="str">
        <f>IF(C54="","",Documentos_Técnicos!$BL50)</f>
        <v>CUMPLE</v>
      </c>
      <c r="F54" s="561" t="str">
        <f>IF(C54="","",Documentos_Técnicos!$DF50)</f>
        <v>CUMPLE</v>
      </c>
      <c r="G54" s="561" t="str">
        <f>IF(C54="","",Documentos_Técnicos!$DY50)</f>
        <v>CUMPLE</v>
      </c>
      <c r="H54" s="561" t="str">
        <f>IF(C54="","",Documentos_Técnicos!$ER50)</f>
        <v>CUMPLE</v>
      </c>
      <c r="I54" s="561" t="str">
        <f>IF(C54="","",Documentos_Técnicos!$FK50)</f>
        <v>CUMPLE</v>
      </c>
      <c r="J54" s="561" t="str">
        <f>IF(C54="","",Documentos_Técnicos!$FZ50)</f>
        <v>CUMPLE</v>
      </c>
      <c r="K54" s="561" t="str">
        <f>IF(C54="","",Documentos_Técnicos!$HA50)</f>
        <v>CUMPLE</v>
      </c>
      <c r="L54" s="561" t="str">
        <f>IF(C54="","",Documentos_Técnicos!$HX50)</f>
        <v>CUMPLE</v>
      </c>
      <c r="M54" s="561" t="str">
        <f>IF(C54="","",Documentos_Técnicos!IQ50)</f>
        <v>CUMPLE</v>
      </c>
      <c r="N54" s="561" t="str">
        <f>IF(C54="","",Documentos_Técnicos!$IV50)</f>
        <v>CUMPLE</v>
      </c>
      <c r="O54" s="562" t="str">
        <f>IF(C54="","",IF(D54="CUMPLE",IF(F54="CUMPLE",IF(G54="CUMPLE",IF(H54="CUMPLE",IF(I54="CUMPLE",IF(J54="CUMPLE",IF(K54="CUMPLE",IF(L54="CUMPLE",IF(N54="CUMPLE",IF(M54="CUMPLE",IF(E54="CUMPLE","HABILITADO","RECHAZADO"),"RECHAZADO"),"RECHAZADO"),"RECHAZADO"),"RECHAZADO"),"RECHAZADO"),"RECHAZADO"),"RECHAZADO"),"RECHAZADO"),"RECHAZADO"),"RECHAZADO"))</f>
        <v>HABILITADO</v>
      </c>
    </row>
    <row r="55" spans="1:15" x14ac:dyDescent="0.25">
      <c r="A55" s="1016"/>
      <c r="B55" s="561">
        <v>6</v>
      </c>
      <c r="C55" s="561" t="str">
        <f>IF(Experiencia_Proponente!C75=0,"",Experiencia_Proponente!C75)</f>
        <v xml:space="preserve">SEGURIDAD NAPOLES </v>
      </c>
      <c r="D55" s="561" t="str">
        <f>IF(C55="","",Documentos_Técnicos!$AG50)</f>
        <v>CUMPLE</v>
      </c>
      <c r="E55" s="561" t="str">
        <f>IF(C55="","",Documentos_Técnicos!$BL50)</f>
        <v>CUMPLE</v>
      </c>
      <c r="F55" s="561" t="str">
        <f>IF(C55="","",Documentos_Técnicos!$DF50)</f>
        <v>CUMPLE</v>
      </c>
      <c r="G55" s="561" t="str">
        <f>IF(C55="","",Documentos_Técnicos!$DY50)</f>
        <v>CUMPLE</v>
      </c>
      <c r="H55" s="561" t="str">
        <f>IF(C55="","",Documentos_Técnicos!$ER50)</f>
        <v>CUMPLE</v>
      </c>
      <c r="I55" s="561" t="str">
        <f>IF(C55="","",Documentos_Técnicos!$FK50)</f>
        <v>CUMPLE</v>
      </c>
      <c r="J55" s="561" t="str">
        <f>IF(C55="","",Documentos_Técnicos!$FZ50)</f>
        <v>CUMPLE</v>
      </c>
      <c r="K55" s="561" t="str">
        <f>IF(C55="","",Documentos_Técnicos!$HA50)</f>
        <v>CUMPLE</v>
      </c>
      <c r="L55" s="561" t="str">
        <f>IF(C55="","",Documentos_Técnicos!$HX50)</f>
        <v>CUMPLE</v>
      </c>
      <c r="M55" s="561" t="str">
        <f>IF(C55="","",Documentos_Técnicos!IQ50)</f>
        <v>CUMPLE</v>
      </c>
      <c r="N55" s="561" t="str">
        <f>IF(C55="","",Documentos_Técnicos!$IV50)</f>
        <v>CUMPLE</v>
      </c>
      <c r="O55" s="562" t="str">
        <f>IF(C55="","",IF(D55="CUMPLE",IF(F55="CUMPLE",IF(G55="CUMPLE",IF(H55="CUMPLE",IF(I55="CUMPLE",IF(J55="CUMPLE",IF(K55="CUMPLE",IF(L55="CUMPLE",IF(N55="CUMPLE",IF(M55="CUMPLE",IF(E55="CUMPLE","HABILITADO","RECHAZADO"),"RECHAZADO"),"RECHAZADO"),"RECHAZADO"),"RECHAZADO"),"RECHAZADO"),"RECHAZADO"),"RECHAZADO"),"RECHAZADO"),"RECHAZADO"),"RECHAZADO"))</f>
        <v>HABILITADO</v>
      </c>
    </row>
    <row r="56" spans="1:15" x14ac:dyDescent="0.25">
      <c r="A56" s="1016"/>
      <c r="B56" s="561">
        <v>7</v>
      </c>
      <c r="C56" s="561" t="str">
        <f>IF(Experiencia_Proponente!C76=0,"",Experiencia_Proponente!C76)</f>
        <v xml:space="preserve">SEGURIDAD NAPOLES </v>
      </c>
      <c r="D56" s="561" t="str">
        <f>IF(C56="","",Documentos_Técnicos!$AG50)</f>
        <v>CUMPLE</v>
      </c>
      <c r="E56" s="561" t="str">
        <f>IF(C56="","",Documentos_Técnicos!$BL50)</f>
        <v>CUMPLE</v>
      </c>
      <c r="F56" s="561" t="str">
        <f>IF(C56="","",Documentos_Técnicos!$DF50)</f>
        <v>CUMPLE</v>
      </c>
      <c r="G56" s="561" t="str">
        <f>IF(C56="","",Documentos_Técnicos!$DY50)</f>
        <v>CUMPLE</v>
      </c>
      <c r="H56" s="561" t="str">
        <f>IF(C56="","",Documentos_Técnicos!$ER50)</f>
        <v>CUMPLE</v>
      </c>
      <c r="I56" s="561" t="str">
        <f>IF(C56="","",Documentos_Técnicos!$FK50)</f>
        <v>CUMPLE</v>
      </c>
      <c r="J56" s="561" t="str">
        <f>IF(C56="","",Documentos_Técnicos!$FZ50)</f>
        <v>CUMPLE</v>
      </c>
      <c r="K56" s="561" t="str">
        <f>IF(C56="","",Documentos_Técnicos!$HA50)</f>
        <v>CUMPLE</v>
      </c>
      <c r="L56" s="561" t="str">
        <f>IF(C56="","",Documentos_Técnicos!$HX50)</f>
        <v>CUMPLE</v>
      </c>
      <c r="M56" s="561" t="str">
        <f>IF(C56="","",Documentos_Técnicos!IQ50)</f>
        <v>CUMPLE</v>
      </c>
      <c r="N56" s="561" t="str">
        <f>IF(C56="","",Documentos_Técnicos!$IV50)</f>
        <v>CUMPLE</v>
      </c>
      <c r="O56" s="562" t="str">
        <f>IF(C56="","",IF(D56="CUMPLE",IF(F56="CUMPLE",IF(G56="CUMPLE",IF(H56="CUMPLE",IF(I56="CUMPLE",IF(J56="CUMPLE",IF(K56="CUMPLE",IF(L56="CUMPLE",IF(N56="CUMPLE",IF(M56="CUMPLE",IF(E56="CUMPLE","HABILITADO","RECHAZADO"),"RECHAZADO"),"RECHAZADO"),"RECHAZADO"),"RECHAZADO"),"RECHAZADO"),"RECHAZADO"),"RECHAZADO"),"RECHAZADO"),"RECHAZADO"),"RECHAZADO"))</f>
        <v>HABILITADO</v>
      </c>
    </row>
    <row r="57" spans="1:15" hidden="1" x14ac:dyDescent="0.25">
      <c r="A57" s="962"/>
      <c r="B57" s="48">
        <v>8</v>
      </c>
      <c r="C57" s="48" t="str">
        <f>IF(Experiencia_Proponente!C77=0,"",Experiencia_Proponente!C77)</f>
        <v/>
      </c>
      <c r="D57" s="48" t="str">
        <f>IF(C57="","",Documentos_Técnicos!$AG50)</f>
        <v/>
      </c>
      <c r="E57" s="48" t="str">
        <f>IF(C57="","",Documentos_Técnicos!$BL50)</f>
        <v/>
      </c>
      <c r="F57" s="48" t="str">
        <f>IF(C57="","",Documentos_Técnicos!$DF50)</f>
        <v/>
      </c>
      <c r="G57" s="48" t="str">
        <f>IF(C57="","",Documentos_Técnicos!$DY50)</f>
        <v/>
      </c>
      <c r="H57" s="48" t="str">
        <f>IF(C57="","",Documentos_Técnicos!$ER50)</f>
        <v/>
      </c>
      <c r="I57" s="48" t="str">
        <f>IF(C57="","",Documentos_Técnicos!$FK50)</f>
        <v/>
      </c>
      <c r="J57" s="48" t="str">
        <f>IF(C57="","",Documentos_Técnicos!$FZ50)</f>
        <v/>
      </c>
      <c r="K57" s="48" t="str">
        <f>IF(C57="","",Documentos_Técnicos!$HA50)</f>
        <v/>
      </c>
      <c r="L57" s="48" t="str">
        <f>IF(C57="","",Documentos_Técnicos!$HX50)</f>
        <v/>
      </c>
      <c r="M57" s="49" t="str">
        <f>IF(C57="","",Documentos_Técnicos!IQ50)</f>
        <v/>
      </c>
      <c r="N57" s="49" t="str">
        <f>IF(C57="","",Documentos_Técnicos!$IV50)</f>
        <v/>
      </c>
      <c r="O57" s="50" t="str">
        <f t="shared" si="1"/>
        <v/>
      </c>
    </row>
    <row r="58" spans="1:15" hidden="1" x14ac:dyDescent="0.25">
      <c r="A58" s="1017"/>
      <c r="B58" s="557">
        <v>9</v>
      </c>
      <c r="C58" s="558" t="str">
        <f>IF(Experiencia_Proponente!C78=0,"",Experiencia_Proponente!C78)</f>
        <v/>
      </c>
      <c r="D58" s="558" t="str">
        <f>IF(C58="","",Documentos_Técnicos!$AG50)</f>
        <v/>
      </c>
      <c r="E58" s="558" t="str">
        <f>IF(C58="","",Documentos_Técnicos!$BL50)</f>
        <v/>
      </c>
      <c r="F58" s="557" t="str">
        <f>IF(C58="","",Documentos_Técnicos!$DF50)</f>
        <v/>
      </c>
      <c r="G58" s="558" t="str">
        <f>IF(C58="","",Documentos_Técnicos!$DY50)</f>
        <v/>
      </c>
      <c r="H58" s="557" t="str">
        <f>IF(C58="","",Documentos_Técnicos!$ER50)</f>
        <v/>
      </c>
      <c r="I58" s="557" t="str">
        <f>IF(C58="","",Documentos_Técnicos!$FK50)</f>
        <v/>
      </c>
      <c r="J58" s="557" t="str">
        <f>IF(C58="","",Documentos_Técnicos!$FZ50)</f>
        <v/>
      </c>
      <c r="K58" s="557" t="str">
        <f>IF(C58="","",Documentos_Técnicos!$HA50)</f>
        <v/>
      </c>
      <c r="L58" s="557" t="str">
        <f>IF(C58="","",Documentos_Técnicos!$HX50)</f>
        <v/>
      </c>
      <c r="M58" s="559" t="str">
        <f>IF(C58="","",Documentos_Técnicos!IQ50)</f>
        <v/>
      </c>
      <c r="N58" s="559" t="str">
        <f>IF(C58="","",Documentos_Técnicos!$IV50)</f>
        <v/>
      </c>
      <c r="O58" s="560" t="str">
        <f t="shared" si="1"/>
        <v/>
      </c>
    </row>
    <row r="59" spans="1:15" x14ac:dyDescent="0.25">
      <c r="A59" s="1016"/>
      <c r="B59" s="561">
        <v>10</v>
      </c>
      <c r="C59" s="561" t="str">
        <f>IF(Experiencia_Proponente!C79=0,"",Experiencia_Proponente!C79)</f>
        <v xml:space="preserve">SEGURIDAD NAPOLES </v>
      </c>
      <c r="D59" s="561" t="str">
        <f>IF(C59="","",Documentos_Técnicos!$AG50)</f>
        <v>CUMPLE</v>
      </c>
      <c r="E59" s="561" t="str">
        <f>IF(C59="","",Documentos_Técnicos!$BL50)</f>
        <v>CUMPLE</v>
      </c>
      <c r="F59" s="561" t="str">
        <f>IF(C59="","",Documentos_Técnicos!$DF50)</f>
        <v>CUMPLE</v>
      </c>
      <c r="G59" s="561" t="str">
        <f>IF(C59="","",Documentos_Técnicos!$DY50)</f>
        <v>CUMPLE</v>
      </c>
      <c r="H59" s="561" t="str">
        <f>IF(C59="","",Documentos_Técnicos!$ER50)</f>
        <v>CUMPLE</v>
      </c>
      <c r="I59" s="561" t="str">
        <f>IF(C59="","",Documentos_Técnicos!$FK50)</f>
        <v>CUMPLE</v>
      </c>
      <c r="J59" s="561" t="str">
        <f>IF(C59="","",Documentos_Técnicos!$FZ50)</f>
        <v>CUMPLE</v>
      </c>
      <c r="K59" s="561" t="str">
        <f>IF(C59="","",Documentos_Técnicos!$HA50)</f>
        <v>CUMPLE</v>
      </c>
      <c r="L59" s="561" t="str">
        <f>IF(C59="","",Documentos_Técnicos!$HX50)</f>
        <v>CUMPLE</v>
      </c>
      <c r="M59" s="561" t="str">
        <f>IF(C59="","",Documentos_Técnicos!IQ50)</f>
        <v>CUMPLE</v>
      </c>
      <c r="N59" s="561" t="str">
        <f>IF(C59="","",Documentos_Técnicos!$IV50)</f>
        <v>CUMPLE</v>
      </c>
      <c r="O59" s="562" t="str">
        <f>IF(C59="","",IF(D59="CUMPLE",IF(F59="CUMPLE",IF(G59="CUMPLE",IF(H59="CUMPLE",IF(I59="CUMPLE",IF(J59="CUMPLE",IF(K59="CUMPLE",IF(L59="CUMPLE",IF(N59="CUMPLE",IF(M59="CUMPLE",IF(E59="CUMPLE","HABILITADO","RECHAZADO"),"RECHAZADO"),"RECHAZADO"),"RECHAZADO"),"RECHAZADO"),"RECHAZADO"),"RECHAZADO"),"RECHAZADO"),"RECHAZADO"),"RECHAZADO"),"RECHAZADO"))</f>
        <v>HABILITADO</v>
      </c>
    </row>
    <row r="60" spans="1:15" x14ac:dyDescent="0.25">
      <c r="A60" s="1016"/>
      <c r="B60" s="561">
        <v>11</v>
      </c>
      <c r="C60" s="561" t="str">
        <f>IF(Experiencia_Proponente!C80=0,"",Experiencia_Proponente!C80)</f>
        <v xml:space="preserve">SEGURIDAD NAPOLES </v>
      </c>
      <c r="D60" s="561" t="str">
        <f>IF(C60="","",Documentos_Técnicos!$AG50)</f>
        <v>CUMPLE</v>
      </c>
      <c r="E60" s="561" t="str">
        <f>IF(C60="","",Documentos_Técnicos!$BL50)</f>
        <v>CUMPLE</v>
      </c>
      <c r="F60" s="561" t="str">
        <f>IF(C60="","",Documentos_Técnicos!$DF50)</f>
        <v>CUMPLE</v>
      </c>
      <c r="G60" s="561" t="str">
        <f>IF(C60="","",Documentos_Técnicos!$DY50)</f>
        <v>CUMPLE</v>
      </c>
      <c r="H60" s="561" t="str">
        <f>IF(C60="","",Documentos_Técnicos!$ER50)</f>
        <v>CUMPLE</v>
      </c>
      <c r="I60" s="561" t="str">
        <f>IF(C60="","",Documentos_Técnicos!$FK50)</f>
        <v>CUMPLE</v>
      </c>
      <c r="J60" s="561" t="str">
        <f>IF(C60="","",Documentos_Técnicos!$FZ50)</f>
        <v>CUMPLE</v>
      </c>
      <c r="K60" s="561" t="str">
        <f>IF(C60="","",Documentos_Técnicos!$HA50)</f>
        <v>CUMPLE</v>
      </c>
      <c r="L60" s="561" t="str">
        <f>IF(C60="","",Documentos_Técnicos!$HX50)</f>
        <v>CUMPLE</v>
      </c>
      <c r="M60" s="561" t="str">
        <f>IF(C60="","",Documentos_Técnicos!IQ50)</f>
        <v>CUMPLE</v>
      </c>
      <c r="N60" s="561" t="str">
        <f>IF(C60="","",Documentos_Técnicos!$IV50)</f>
        <v>CUMPLE</v>
      </c>
      <c r="O60" s="562" t="str">
        <f>IF(C60="","",IF(D60="CUMPLE",IF(F60="CUMPLE",IF(G60="CUMPLE",IF(H60="CUMPLE",IF(I60="CUMPLE",IF(J60="CUMPLE",IF(K60="CUMPLE",IF(L60="CUMPLE",IF(N60="CUMPLE",IF(M60="CUMPLE",IF(E60="CUMPLE","HABILITADO","RECHAZADO"),"RECHAZADO"),"RECHAZADO"),"RECHAZADO"),"RECHAZADO"),"RECHAZADO"),"RECHAZADO"),"RECHAZADO"),"RECHAZADO"),"RECHAZADO"),"RECHAZADO"))</f>
        <v>HABILITADO</v>
      </c>
    </row>
    <row r="61" spans="1:15" hidden="1" x14ac:dyDescent="0.25">
      <c r="A61" s="960"/>
      <c r="B61" s="558">
        <v>12</v>
      </c>
      <c r="C61" s="558" t="str">
        <f>IF(Experiencia_Proponente!C81=0,"",Experiencia_Proponente!C81)</f>
        <v/>
      </c>
      <c r="D61" s="558" t="str">
        <f>IF(C61="","",Documentos_Técnicos!$AG50)</f>
        <v/>
      </c>
      <c r="E61" s="558" t="str">
        <f>IF(C61="","",Documentos_Técnicos!$BL50)</f>
        <v/>
      </c>
      <c r="F61" s="558" t="str">
        <f>IF(C61="","",Documentos_Técnicos!$DF50)</f>
        <v/>
      </c>
      <c r="G61" s="558" t="str">
        <f>IF(C61="","",Documentos_Técnicos!$DY50)</f>
        <v/>
      </c>
      <c r="H61" s="558" t="str">
        <f>IF(C61="","",Documentos_Técnicos!$ER50)</f>
        <v/>
      </c>
      <c r="I61" s="558" t="str">
        <f>IF(C61="","",Documentos_Técnicos!$FK50)</f>
        <v/>
      </c>
      <c r="J61" s="558" t="str">
        <f>IF(C61="","",Documentos_Técnicos!$FZ50)</f>
        <v/>
      </c>
      <c r="K61" s="558" t="str">
        <f>IF(C61="","",Documentos_Técnicos!$HA50)</f>
        <v/>
      </c>
      <c r="L61" s="558" t="str">
        <f>IF(C61="","",Documentos_Técnicos!$HX50)</f>
        <v/>
      </c>
      <c r="M61" s="559" t="str">
        <f>IF(C61="","",Documentos_Técnicos!IQ50)</f>
        <v/>
      </c>
      <c r="N61" s="559" t="str">
        <f>IF(C61="","",Documentos_Técnicos!$IV50)</f>
        <v/>
      </c>
      <c r="O61" s="560" t="str">
        <f t="shared" si="1"/>
        <v/>
      </c>
    </row>
    <row r="62" spans="1:15" x14ac:dyDescent="0.25">
      <c r="A62" s="102">
        <v>4</v>
      </c>
      <c r="B62" s="563"/>
      <c r="C62" s="564" t="s">
        <v>1537</v>
      </c>
      <c r="D62" s="563"/>
      <c r="E62" s="563"/>
      <c r="F62" s="563"/>
      <c r="G62" s="563"/>
      <c r="H62" s="563"/>
      <c r="I62" s="563"/>
      <c r="J62" s="563"/>
      <c r="K62" s="563"/>
      <c r="L62" s="563"/>
      <c r="M62" s="563"/>
      <c r="N62" s="563"/>
      <c r="O62" s="563"/>
    </row>
    <row r="63" spans="1:15" ht="33" x14ac:dyDescent="0.25">
      <c r="A63" s="1016">
        <f t="shared" ref="A63" si="6">A75</f>
        <v>5</v>
      </c>
      <c r="B63" s="561">
        <v>1</v>
      </c>
      <c r="C63" s="561" t="str">
        <f>IF(Experiencia_Proponente!C93=0,"",Experiencia_Proponente!C93)</f>
        <v>UNIÓN TEMPORAL COM-SED</v>
      </c>
      <c r="D63" s="561" t="str">
        <f>IF(C63="","",Documentos_Técnicos!$AG63)</f>
        <v>CUMPLE</v>
      </c>
      <c r="E63" s="561" t="str">
        <f>IF(C63="","",Documentos_Técnicos!$BL63)</f>
        <v>CUMPLE</v>
      </c>
      <c r="F63" s="561" t="str">
        <f>IF(C63="","",Documentos_Técnicos!$DF63)</f>
        <v>CUMPLE</v>
      </c>
      <c r="G63" s="561" t="str">
        <f>IF(C63="","",Documentos_Técnicos!$DY63)</f>
        <v>CUMPLE</v>
      </c>
      <c r="H63" s="561" t="str">
        <f>IF(C63="","",Documentos_Técnicos!$ER63)</f>
        <v>CUMPLE</v>
      </c>
      <c r="I63" s="561" t="str">
        <f>IF(C63="","",Documentos_Técnicos!$FK63)</f>
        <v>CUMPLE</v>
      </c>
      <c r="J63" s="561" t="str">
        <f>IF(C63="","",Documentos_Técnicos!$FZ63)</f>
        <v>CUMPLE</v>
      </c>
      <c r="K63" s="561" t="str">
        <f>IF(C63="","",Documentos_Técnicos!$HA63)</f>
        <v>CUMPLE</v>
      </c>
      <c r="L63" s="561" t="str">
        <f>IF(C63="","",Documentos_Técnicos!$HX63)</f>
        <v>CUMPLE</v>
      </c>
      <c r="M63" s="561" t="str">
        <f>IF(C63="","",Documentos_Técnicos!IQ63)</f>
        <v>CUMPLE</v>
      </c>
      <c r="N63" s="561" t="str">
        <f>IF(C63="","",Documentos_Técnicos!$IV63)</f>
        <v>CUMPLE</v>
      </c>
      <c r="O63" s="562" t="str">
        <f>IF(C63="","",IF(D63="CUMPLE",IF(F63="CUMPLE",IF(G63="CUMPLE",IF(H63="CUMPLE",IF(I63="CUMPLE",IF(J63="CUMPLE",IF(K63="CUMPLE",IF(L63="CUMPLE",IF(N63="CUMPLE",IF(M63="CUMPLE",IF(E63="CUMPLE","HABILITADO","RECHAZADO"),"RECHAZADO"),"RECHAZADO"),"RECHAZADO"),"RECHAZADO"),"RECHAZADO"),"RECHAZADO"),"RECHAZADO"),"RECHAZADO"),"RECHAZADO"),"RECHAZADO"))</f>
        <v>HABILITADO</v>
      </c>
    </row>
    <row r="64" spans="1:15" hidden="1" x14ac:dyDescent="0.25">
      <c r="A64" s="962"/>
      <c r="B64" s="48">
        <v>2</v>
      </c>
      <c r="C64" s="48" t="str">
        <f>IF(Experiencia_Proponente!C94=0,"",Experiencia_Proponente!C94)</f>
        <v/>
      </c>
      <c r="D64" s="48" t="str">
        <f>IF(C64="","",Documentos_Técnicos!$AG63)</f>
        <v/>
      </c>
      <c r="E64" s="48" t="str">
        <f>IF(C64="","",Documentos_Técnicos!$BL63)</f>
        <v/>
      </c>
      <c r="F64" s="48" t="str">
        <f>IF(C64="","",Documentos_Técnicos!$DF63)</f>
        <v/>
      </c>
      <c r="G64" s="48" t="str">
        <f>IF(C64="","",Documentos_Técnicos!$DY63)</f>
        <v/>
      </c>
      <c r="H64" s="48" t="str">
        <f>IF(C64="","",Documentos_Técnicos!$ER63)</f>
        <v/>
      </c>
      <c r="I64" s="48" t="str">
        <f>IF(C64="","",Documentos_Técnicos!$FK63)</f>
        <v/>
      </c>
      <c r="J64" s="48" t="str">
        <f>IF(C64="","",Documentos_Técnicos!$FZ63)</f>
        <v/>
      </c>
      <c r="K64" s="48" t="str">
        <f>IF(C64="","",Documentos_Técnicos!$HA63)</f>
        <v/>
      </c>
      <c r="L64" s="48" t="str">
        <f>IF(C64="","",Documentos_Técnicos!$HX63)</f>
        <v/>
      </c>
      <c r="M64" s="49" t="str">
        <f>IF(C64="","",Documentos_Técnicos!IQ63)</f>
        <v/>
      </c>
      <c r="N64" s="49" t="str">
        <f>IF(C64="","",Documentos_Técnicos!$IV63)</f>
        <v/>
      </c>
      <c r="O64" s="50" t="str">
        <f t="shared" si="1"/>
        <v/>
      </c>
    </row>
    <row r="65" spans="1:15" hidden="1" x14ac:dyDescent="0.25">
      <c r="A65" s="963"/>
      <c r="B65" s="561">
        <v>3</v>
      </c>
      <c r="C65" s="48" t="str">
        <f>IF(Experiencia_Proponente!C95=0,"",Experiencia_Proponente!C95)</f>
        <v/>
      </c>
      <c r="D65" s="48" t="str">
        <f>IF(C65="","",Documentos_Técnicos!$AG63)</f>
        <v/>
      </c>
      <c r="E65" s="48" t="str">
        <f>IF(C65="","",Documentos_Técnicos!$BL63)</f>
        <v/>
      </c>
      <c r="F65" s="561" t="str">
        <f>IF(C65="","",Documentos_Técnicos!$DF63)</f>
        <v/>
      </c>
      <c r="G65" s="48" t="str">
        <f>IF(C65="","",Documentos_Técnicos!$DY63)</f>
        <v/>
      </c>
      <c r="H65" s="561" t="str">
        <f>IF(C65="","",Documentos_Técnicos!$ER63)</f>
        <v/>
      </c>
      <c r="I65" s="561" t="str">
        <f>IF(C65="","",Documentos_Técnicos!$FK63)</f>
        <v/>
      </c>
      <c r="J65" s="561" t="str">
        <f>IF(C65="","",Documentos_Técnicos!$FZ63)</f>
        <v/>
      </c>
      <c r="K65" s="561" t="str">
        <f>IF(C65="","",Documentos_Técnicos!$HA63)</f>
        <v/>
      </c>
      <c r="L65" s="561" t="str">
        <f>IF(C65="","",Documentos_Técnicos!$HX63)</f>
        <v/>
      </c>
      <c r="M65" s="49" t="str">
        <f>IF(C65="","",Documentos_Técnicos!IQ63)</f>
        <v/>
      </c>
      <c r="N65" s="49" t="str">
        <f>IF(C65="","",Documentos_Técnicos!$IV63)</f>
        <v/>
      </c>
      <c r="O65" s="50" t="str">
        <f t="shared" si="1"/>
        <v/>
      </c>
    </row>
    <row r="66" spans="1:15" hidden="1" x14ac:dyDescent="0.25">
      <c r="A66" s="963"/>
      <c r="B66" s="561">
        <v>4</v>
      </c>
      <c r="C66" s="48" t="str">
        <f>IF(Experiencia_Proponente!C96=0,"",Experiencia_Proponente!C96)</f>
        <v/>
      </c>
      <c r="D66" s="48" t="str">
        <f>IF(C66="","",Documentos_Técnicos!$AG63)</f>
        <v/>
      </c>
      <c r="E66" s="48" t="str">
        <f>IF(C66="","",Documentos_Técnicos!$BL63)</f>
        <v/>
      </c>
      <c r="F66" s="561" t="str">
        <f>IF(C66="","",Documentos_Técnicos!$DF63)</f>
        <v/>
      </c>
      <c r="G66" s="48" t="str">
        <f>IF(C66="","",Documentos_Técnicos!$DY63)</f>
        <v/>
      </c>
      <c r="H66" s="561" t="str">
        <f>IF(C66="","",Documentos_Técnicos!$ER63)</f>
        <v/>
      </c>
      <c r="I66" s="561" t="str">
        <f>IF(C66="","",Documentos_Técnicos!$FK63)</f>
        <v/>
      </c>
      <c r="J66" s="561" t="str">
        <f>IF(C66="","",Documentos_Técnicos!$FZ63)</f>
        <v/>
      </c>
      <c r="K66" s="561" t="str">
        <f>IF(C66="","",Documentos_Técnicos!$HA63)</f>
        <v/>
      </c>
      <c r="L66" s="561" t="str">
        <f>IF(C66="","",Documentos_Técnicos!$HX63)</f>
        <v/>
      </c>
      <c r="M66" s="49" t="str">
        <f>IF(C66="","",Documentos_Técnicos!IQ63)</f>
        <v/>
      </c>
      <c r="N66" s="49" t="str">
        <f>IF(C66="","",Documentos_Técnicos!$IV63)</f>
        <v/>
      </c>
      <c r="O66" s="50" t="str">
        <f t="shared" si="1"/>
        <v/>
      </c>
    </row>
    <row r="67" spans="1:15" hidden="1" x14ac:dyDescent="0.25">
      <c r="A67" s="963"/>
      <c r="B67" s="561">
        <v>5</v>
      </c>
      <c r="C67" s="48" t="str">
        <f>IF(Experiencia_Proponente!C97=0,"",Experiencia_Proponente!C97)</f>
        <v/>
      </c>
      <c r="D67" s="48" t="str">
        <f>IF(C67="","",Documentos_Técnicos!$AG63)</f>
        <v/>
      </c>
      <c r="E67" s="48" t="str">
        <f>IF(C67="","",Documentos_Técnicos!$BL63)</f>
        <v/>
      </c>
      <c r="F67" s="561" t="str">
        <f>IF(C67="","",Documentos_Técnicos!$DF63)</f>
        <v/>
      </c>
      <c r="G67" s="48" t="str">
        <f>IF(C67="","",Documentos_Técnicos!$DY63)</f>
        <v/>
      </c>
      <c r="H67" s="561" t="str">
        <f>IF(C67="","",Documentos_Técnicos!$ER63)</f>
        <v/>
      </c>
      <c r="I67" s="561" t="str">
        <f>IF(C67="","",Documentos_Técnicos!$FK63)</f>
        <v/>
      </c>
      <c r="J67" s="561" t="str">
        <f>IF(C67="","",Documentos_Técnicos!$FZ63)</f>
        <v/>
      </c>
      <c r="K67" s="561" t="str">
        <f>IF(C67="","",Documentos_Técnicos!$HA63)</f>
        <v/>
      </c>
      <c r="L67" s="561" t="str">
        <f>IF(C67="","",Documentos_Técnicos!$HX63)</f>
        <v/>
      </c>
      <c r="M67" s="49" t="str">
        <f>IF(C67="","",Documentos_Técnicos!IQ63)</f>
        <v/>
      </c>
      <c r="N67" s="49" t="str">
        <f>IF(C67="","",Documentos_Técnicos!$IV63)</f>
        <v/>
      </c>
      <c r="O67" s="50" t="str">
        <f t="shared" si="1"/>
        <v/>
      </c>
    </row>
    <row r="68" spans="1:15" hidden="1" x14ac:dyDescent="0.25">
      <c r="A68" s="963"/>
      <c r="B68" s="561">
        <v>6</v>
      </c>
      <c r="C68" s="48" t="str">
        <f>IF(Experiencia_Proponente!C98=0,"",Experiencia_Proponente!C98)</f>
        <v/>
      </c>
      <c r="D68" s="48" t="str">
        <f>IF(C68="","",Documentos_Técnicos!$AG63)</f>
        <v/>
      </c>
      <c r="E68" s="48" t="str">
        <f>IF(C68="","",Documentos_Técnicos!$BL63)</f>
        <v/>
      </c>
      <c r="F68" s="561" t="str">
        <f>IF(C68="","",Documentos_Técnicos!$DF63)</f>
        <v/>
      </c>
      <c r="G68" s="48" t="str">
        <f>IF(C68="","",Documentos_Técnicos!$DY63)</f>
        <v/>
      </c>
      <c r="H68" s="561" t="str">
        <f>IF(C68="","",Documentos_Técnicos!$ER63)</f>
        <v/>
      </c>
      <c r="I68" s="561" t="str">
        <f>IF(C68="","",Documentos_Técnicos!$FK63)</f>
        <v/>
      </c>
      <c r="J68" s="561" t="str">
        <f>IF(C68="","",Documentos_Técnicos!$FZ63)</f>
        <v/>
      </c>
      <c r="K68" s="561" t="str">
        <f>IF(C68="","",Documentos_Técnicos!$HA63)</f>
        <v/>
      </c>
      <c r="L68" s="561" t="str">
        <f>IF(C68="","",Documentos_Técnicos!$HX63)</f>
        <v/>
      </c>
      <c r="M68" s="49" t="str">
        <f>IF(C68="","",Documentos_Técnicos!IQ63)</f>
        <v/>
      </c>
      <c r="N68" s="49" t="str">
        <f>IF(C68="","",Documentos_Técnicos!$IV63)</f>
        <v/>
      </c>
      <c r="O68" s="50" t="str">
        <f t="shared" si="1"/>
        <v/>
      </c>
    </row>
    <row r="69" spans="1:15" hidden="1" x14ac:dyDescent="0.25">
      <c r="A69" s="1017"/>
      <c r="B69" s="557">
        <v>7</v>
      </c>
      <c r="C69" s="558" t="str">
        <f>IF(Experiencia_Proponente!C99=0,"",Experiencia_Proponente!C99)</f>
        <v/>
      </c>
      <c r="D69" s="558" t="str">
        <f>IF(C69="","",Documentos_Técnicos!$AG63)</f>
        <v/>
      </c>
      <c r="E69" s="558" t="str">
        <f>IF(C69="","",Documentos_Técnicos!$BL63)</f>
        <v/>
      </c>
      <c r="F69" s="557" t="str">
        <f>IF(C69="","",Documentos_Técnicos!$DF63)</f>
        <v/>
      </c>
      <c r="G69" s="558" t="str">
        <f>IF(C69="","",Documentos_Técnicos!$DY63)</f>
        <v/>
      </c>
      <c r="H69" s="557" t="str">
        <f>IF(C69="","",Documentos_Técnicos!$ER63)</f>
        <v/>
      </c>
      <c r="I69" s="557" t="str">
        <f>IF(C69="","",Documentos_Técnicos!$FK63)</f>
        <v/>
      </c>
      <c r="J69" s="557" t="str">
        <f>IF(C69="","",Documentos_Técnicos!$FZ63)</f>
        <v/>
      </c>
      <c r="K69" s="557" t="str">
        <f>IF(C69="","",Documentos_Técnicos!$HA63)</f>
        <v/>
      </c>
      <c r="L69" s="557" t="str">
        <f>IF(C69="","",Documentos_Técnicos!$HX63)</f>
        <v/>
      </c>
      <c r="M69" s="559" t="str">
        <f>IF(C69="","",Documentos_Técnicos!IQ63)</f>
        <v/>
      </c>
      <c r="N69" s="559" t="str">
        <f>IF(C69="","",Documentos_Técnicos!$IV63)</f>
        <v/>
      </c>
      <c r="O69" s="560" t="str">
        <f t="shared" si="1"/>
        <v/>
      </c>
    </row>
    <row r="70" spans="1:15" ht="33" x14ac:dyDescent="0.25">
      <c r="A70" s="1016"/>
      <c r="B70" s="561">
        <v>8</v>
      </c>
      <c r="C70" s="561" t="str">
        <f>IF(Experiencia_Proponente!C100=0,"",Experiencia_Proponente!C100)</f>
        <v>UNIÓN TEMPORAL COM-SED</v>
      </c>
      <c r="D70" s="561" t="str">
        <f>IF(C70="","",Documentos_Técnicos!$AG63)</f>
        <v>CUMPLE</v>
      </c>
      <c r="E70" s="561" t="str">
        <f>IF(C70="","",Documentos_Técnicos!$BL63)</f>
        <v>CUMPLE</v>
      </c>
      <c r="F70" s="561" t="str">
        <f>IF(C70="","",Documentos_Técnicos!$DF63)</f>
        <v>CUMPLE</v>
      </c>
      <c r="G70" s="561" t="str">
        <f>IF(C70="","",Documentos_Técnicos!$DY63)</f>
        <v>CUMPLE</v>
      </c>
      <c r="H70" s="561" t="str">
        <f>IF(C70="","",Documentos_Técnicos!$ER63)</f>
        <v>CUMPLE</v>
      </c>
      <c r="I70" s="561" t="str">
        <f>IF(C70="","",Documentos_Técnicos!$FK63)</f>
        <v>CUMPLE</v>
      </c>
      <c r="J70" s="561" t="str">
        <f>IF(C70="","",Documentos_Técnicos!$FZ63)</f>
        <v>CUMPLE</v>
      </c>
      <c r="K70" s="561" t="str">
        <f>IF(C70="","",Documentos_Técnicos!$HA63)</f>
        <v>CUMPLE</v>
      </c>
      <c r="L70" s="561" t="str">
        <f>IF(C70="","",Documentos_Técnicos!$HX63)</f>
        <v>CUMPLE</v>
      </c>
      <c r="M70" s="561" t="str">
        <f>IF(C70="","",Documentos_Técnicos!IQ63)</f>
        <v>CUMPLE</v>
      </c>
      <c r="N70" s="561" t="str">
        <f>IF(C70="","",Documentos_Técnicos!$IV63)</f>
        <v>CUMPLE</v>
      </c>
      <c r="O70" s="562" t="str">
        <f>IF(C70="","",IF(D70="CUMPLE",IF(F70="CUMPLE",IF(G70="CUMPLE",IF(H70="CUMPLE",IF(I70="CUMPLE",IF(J70="CUMPLE",IF(K70="CUMPLE",IF(L70="CUMPLE",IF(N70="CUMPLE",IF(M70="CUMPLE",IF(E70="CUMPLE","HABILITADO","RECHAZADO"),"RECHAZADO"),"RECHAZADO"),"RECHAZADO"),"RECHAZADO"),"RECHAZADO"),"RECHAZADO"),"RECHAZADO"),"RECHAZADO"),"RECHAZADO"),"RECHAZADO"))</f>
        <v>HABILITADO</v>
      </c>
    </row>
    <row r="71" spans="1:15" hidden="1" x14ac:dyDescent="0.25">
      <c r="A71" s="962"/>
      <c r="B71" s="48">
        <v>9</v>
      </c>
      <c r="C71" s="48" t="str">
        <f>IF(Experiencia_Proponente!C101=0,"",Experiencia_Proponente!C101)</f>
        <v/>
      </c>
      <c r="D71" s="48" t="str">
        <f>IF(C71="","",Documentos_Técnicos!$AG63)</f>
        <v/>
      </c>
      <c r="E71" s="48" t="str">
        <f>IF(C71="","",Documentos_Técnicos!$BL63)</f>
        <v/>
      </c>
      <c r="F71" s="48" t="str">
        <f>IF(C71="","",Documentos_Técnicos!$DF63)</f>
        <v/>
      </c>
      <c r="G71" s="48" t="str">
        <f>IF(C71="","",Documentos_Técnicos!$DY63)</f>
        <v/>
      </c>
      <c r="H71" s="48" t="str">
        <f>IF(C71="","",Documentos_Técnicos!$ER63)</f>
        <v/>
      </c>
      <c r="I71" s="48" t="str">
        <f>IF(C71="","",Documentos_Técnicos!$FK63)</f>
        <v/>
      </c>
      <c r="J71" s="48" t="str">
        <f>IF(C71="","",Documentos_Técnicos!$FZ63)</f>
        <v/>
      </c>
      <c r="K71" s="48" t="str">
        <f>IF(C71="","",Documentos_Técnicos!$HA63)</f>
        <v/>
      </c>
      <c r="L71" s="48" t="str">
        <f>IF(C71="","",Documentos_Técnicos!$HX63)</f>
        <v/>
      </c>
      <c r="M71" s="49" t="str">
        <f>IF(C71="","",Documentos_Técnicos!IQ63)</f>
        <v/>
      </c>
      <c r="N71" s="49" t="str">
        <f>IF(C71="","",Documentos_Técnicos!$IV63)</f>
        <v/>
      </c>
      <c r="O71" s="50" t="str">
        <f t="shared" si="1"/>
        <v/>
      </c>
    </row>
    <row r="72" spans="1:15" hidden="1" x14ac:dyDescent="0.25">
      <c r="A72" s="963"/>
      <c r="B72" s="561">
        <v>10</v>
      </c>
      <c r="C72" s="48" t="str">
        <f>IF(Experiencia_Proponente!C102=0,"",Experiencia_Proponente!C102)</f>
        <v/>
      </c>
      <c r="D72" s="48" t="str">
        <f>IF(C72="","",Documentos_Técnicos!$AG63)</f>
        <v/>
      </c>
      <c r="E72" s="48" t="str">
        <f>IF(C72="","",Documentos_Técnicos!$BL63)</f>
        <v/>
      </c>
      <c r="F72" s="561" t="str">
        <f>IF(C72="","",Documentos_Técnicos!$DF63)</f>
        <v/>
      </c>
      <c r="G72" s="48" t="str">
        <f>IF(C72="","",Documentos_Técnicos!$DY63)</f>
        <v/>
      </c>
      <c r="H72" s="561" t="str">
        <f>IF(C72="","",Documentos_Técnicos!$ER63)</f>
        <v/>
      </c>
      <c r="I72" s="561" t="str">
        <f>IF(C72="","",Documentos_Técnicos!$FK63)</f>
        <v/>
      </c>
      <c r="J72" s="561" t="str">
        <f>IF(C72="","",Documentos_Técnicos!$FZ63)</f>
        <v/>
      </c>
      <c r="K72" s="561" t="str">
        <f>IF(C72="","",Documentos_Técnicos!$HA63)</f>
        <v/>
      </c>
      <c r="L72" s="561" t="str">
        <f>IF(C72="","",Documentos_Técnicos!$HX63)</f>
        <v/>
      </c>
      <c r="M72" s="49" t="str">
        <f>IF(C72="","",Documentos_Técnicos!IQ63)</f>
        <v/>
      </c>
      <c r="N72" s="49" t="str">
        <f>IF(C72="","",Documentos_Técnicos!$IV63)</f>
        <v/>
      </c>
      <c r="O72" s="50" t="str">
        <f t="shared" si="1"/>
        <v/>
      </c>
    </row>
    <row r="73" spans="1:15" hidden="1" x14ac:dyDescent="0.25">
      <c r="A73" s="1017"/>
      <c r="B73" s="557">
        <v>11</v>
      </c>
      <c r="C73" s="558" t="str">
        <f>IF(Experiencia_Proponente!C103=0,"",Experiencia_Proponente!C103)</f>
        <v/>
      </c>
      <c r="D73" s="558" t="str">
        <f>IF(C73="","",Documentos_Técnicos!$AG63)</f>
        <v/>
      </c>
      <c r="E73" s="558" t="str">
        <f>IF(C73="","",Documentos_Técnicos!$BL63)</f>
        <v/>
      </c>
      <c r="F73" s="557" t="str">
        <f>IF(C73="","",Documentos_Técnicos!$DF63)</f>
        <v/>
      </c>
      <c r="G73" s="558" t="str">
        <f>IF(C73="","",Documentos_Técnicos!$DY63)</f>
        <v/>
      </c>
      <c r="H73" s="557" t="str">
        <f>IF(C73="","",Documentos_Técnicos!$ER63)</f>
        <v/>
      </c>
      <c r="I73" s="557" t="str">
        <f>IF(C73="","",Documentos_Técnicos!$FK63)</f>
        <v/>
      </c>
      <c r="J73" s="557" t="str">
        <f>IF(C73="","",Documentos_Técnicos!$FZ63)</f>
        <v/>
      </c>
      <c r="K73" s="557" t="str">
        <f>IF(C73="","",Documentos_Técnicos!$HA63)</f>
        <v/>
      </c>
      <c r="L73" s="557" t="str">
        <f>IF(C73="","",Documentos_Técnicos!$HX63)</f>
        <v/>
      </c>
      <c r="M73" s="559" t="str">
        <f>IF(C73="","",Documentos_Técnicos!IQ63)</f>
        <v/>
      </c>
      <c r="N73" s="559" t="str">
        <f>IF(C73="","",Documentos_Técnicos!$IV63)</f>
        <v/>
      </c>
      <c r="O73" s="560" t="str">
        <f t="shared" si="1"/>
        <v/>
      </c>
    </row>
    <row r="74" spans="1:15" ht="33" x14ac:dyDescent="0.25">
      <c r="A74" s="1016"/>
      <c r="B74" s="561">
        <v>12</v>
      </c>
      <c r="C74" s="561" t="str">
        <f>IF(Experiencia_Proponente!C104=0,"",Experiencia_Proponente!C104)</f>
        <v>UNIÓN TEMPORAL COM-SED</v>
      </c>
      <c r="D74" s="561" t="str">
        <f>IF(C74="","",Documentos_Técnicos!$AG63)</f>
        <v>CUMPLE</v>
      </c>
      <c r="E74" s="561" t="str">
        <f>IF(C74="","",Documentos_Técnicos!$BL63)</f>
        <v>CUMPLE</v>
      </c>
      <c r="F74" s="561" t="str">
        <f>IF(C74="","",Documentos_Técnicos!$DF63)</f>
        <v>CUMPLE</v>
      </c>
      <c r="G74" s="561" t="str">
        <f>IF(C74="","",Documentos_Técnicos!$DY63)</f>
        <v>CUMPLE</v>
      </c>
      <c r="H74" s="561" t="str">
        <f>IF(C74="","",Documentos_Técnicos!$ER63)</f>
        <v>CUMPLE</v>
      </c>
      <c r="I74" s="561" t="str">
        <f>IF(C74="","",Documentos_Técnicos!$FK63)</f>
        <v>CUMPLE</v>
      </c>
      <c r="J74" s="561" t="str">
        <f>IF(C74="","",Documentos_Técnicos!$FZ63)</f>
        <v>CUMPLE</v>
      </c>
      <c r="K74" s="561" t="str">
        <f>IF(C74="","",Documentos_Técnicos!$HA63)</f>
        <v>CUMPLE</v>
      </c>
      <c r="L74" s="561" t="str">
        <f>IF(C74="","",Documentos_Técnicos!$HX63)</f>
        <v>CUMPLE</v>
      </c>
      <c r="M74" s="561" t="str">
        <f>IF(C74="","",Documentos_Técnicos!IQ63)</f>
        <v>CUMPLE</v>
      </c>
      <c r="N74" s="561" t="str">
        <f>IF(C74="","",Documentos_Técnicos!$IV63)</f>
        <v>CUMPLE</v>
      </c>
      <c r="O74" s="562" t="str">
        <f>IF(C74="","",IF(D74="CUMPLE",IF(F74="CUMPLE",IF(G74="CUMPLE",IF(H74="CUMPLE",IF(I74="CUMPLE",IF(J74="CUMPLE",IF(K74="CUMPLE",IF(L74="CUMPLE",IF(N74="CUMPLE",IF(M74="CUMPLE",IF(E74="CUMPLE","HABILITADO","RECHAZADO"),"RECHAZADO"),"RECHAZADO"),"RECHAZADO"),"RECHAZADO"),"RECHAZADO"),"RECHAZADO"),"RECHAZADO"),"RECHAZADO"),"RECHAZADO"),"RECHAZADO"))</f>
        <v>HABILITADO</v>
      </c>
    </row>
    <row r="75" spans="1:15" x14ac:dyDescent="0.25">
      <c r="A75" s="102">
        <v>5</v>
      </c>
      <c r="B75" s="563"/>
      <c r="C75" s="564" t="s">
        <v>1537</v>
      </c>
      <c r="D75" s="563"/>
      <c r="E75" s="563"/>
      <c r="F75" s="563"/>
      <c r="G75" s="563"/>
      <c r="H75" s="563"/>
      <c r="I75" s="563"/>
      <c r="J75" s="563"/>
      <c r="K75" s="563"/>
      <c r="L75" s="563"/>
      <c r="M75" s="563"/>
      <c r="N75" s="563"/>
      <c r="O75" s="563"/>
    </row>
    <row r="76" spans="1:15" ht="33" x14ac:dyDescent="0.25">
      <c r="A76" s="1016">
        <f t="shared" ref="A76" si="7">A88</f>
        <v>6</v>
      </c>
      <c r="B76" s="561">
        <v>1</v>
      </c>
      <c r="C76" s="561" t="str">
        <f>IF(Experiencia_Proponente!C115=0,"",Experiencia_Proponente!C115)</f>
        <v>UNIÓN TEMPORAL INDICOL 2021</v>
      </c>
      <c r="D76" s="561" t="str">
        <f>IF(C76="","",Documentos_Técnicos!$AG76)</f>
        <v>CUMPLE</v>
      </c>
      <c r="E76" s="561" t="str">
        <f>IF(C76="","",Documentos_Técnicos!$BL76)</f>
        <v>CUMPLE</v>
      </c>
      <c r="F76" s="561" t="str">
        <f>IF(C76="","",Documentos_Técnicos!$DF76)</f>
        <v>CUMPLE</v>
      </c>
      <c r="G76" s="561" t="str">
        <f>IF(C76="","",Documentos_Técnicos!$DY76)</f>
        <v>CUMPLE</v>
      </c>
      <c r="H76" s="561" t="str">
        <f>IF(C76="","",Documentos_Técnicos!$ER76)</f>
        <v>CUMPLE</v>
      </c>
      <c r="I76" s="561" t="str">
        <f>IF(C76="","",Documentos_Técnicos!$FK76)</f>
        <v>CUMPLE</v>
      </c>
      <c r="J76" s="561" t="str">
        <f>IF(C76="","",Documentos_Técnicos!$FZ76)</f>
        <v>CUMPLE</v>
      </c>
      <c r="K76" s="561" t="str">
        <f>IF(C76="","",Documentos_Técnicos!$HA76)</f>
        <v>CUMPLE</v>
      </c>
      <c r="L76" s="561" t="str">
        <f>IF(C76="","",Documentos_Técnicos!$HX76)</f>
        <v>CUMPLE</v>
      </c>
      <c r="M76" s="561" t="str">
        <f>IF(C76="","",Documentos_Técnicos!IQ76)</f>
        <v>CUMPLE</v>
      </c>
      <c r="N76" s="561" t="str">
        <f>IF(C76="","",Documentos_Técnicos!$IV76)</f>
        <v>CUMPLE</v>
      </c>
      <c r="O76" s="562" t="str">
        <f>IF(C76="","",IF(D76="CUMPLE",IF(F76="CUMPLE",IF(G76="CUMPLE",IF(H76="CUMPLE",IF(I76="CUMPLE",IF(J76="CUMPLE",IF(K76="CUMPLE",IF(L76="CUMPLE",IF(N76="CUMPLE",IF(M76="CUMPLE",IF(E76="CUMPLE","HABILITADO","RECHAZADO"),"RECHAZADO"),"RECHAZADO"),"RECHAZADO"),"RECHAZADO"),"RECHAZADO"),"RECHAZADO"),"RECHAZADO"),"RECHAZADO"),"RECHAZADO"),"RECHAZADO"))</f>
        <v>HABILITADO</v>
      </c>
    </row>
    <row r="77" spans="1:15" ht="33" x14ac:dyDescent="0.25">
      <c r="A77" s="1016"/>
      <c r="B77" s="561">
        <v>2</v>
      </c>
      <c r="C77" s="561" t="str">
        <f>IF(Experiencia_Proponente!C116=0,"",Experiencia_Proponente!C116)</f>
        <v>UNIÓN TEMPORAL INDICOL 2021</v>
      </c>
      <c r="D77" s="561" t="str">
        <f>IF(C77="","",Documentos_Técnicos!$AG76)</f>
        <v>CUMPLE</v>
      </c>
      <c r="E77" s="561" t="str">
        <f>IF(C77="","",Documentos_Técnicos!$BL76)</f>
        <v>CUMPLE</v>
      </c>
      <c r="F77" s="561" t="str">
        <f>IF(C77="","",Documentos_Técnicos!$DF76)</f>
        <v>CUMPLE</v>
      </c>
      <c r="G77" s="561" t="str">
        <f>IF(C77="","",Documentos_Técnicos!$DY76)</f>
        <v>CUMPLE</v>
      </c>
      <c r="H77" s="561" t="str">
        <f>IF(C77="","",Documentos_Técnicos!$ER76)</f>
        <v>CUMPLE</v>
      </c>
      <c r="I77" s="561" t="str">
        <f>IF(C77="","",Documentos_Técnicos!$FK76)</f>
        <v>CUMPLE</v>
      </c>
      <c r="J77" s="561" t="str">
        <f>IF(C77="","",Documentos_Técnicos!$FZ76)</f>
        <v>CUMPLE</v>
      </c>
      <c r="K77" s="561" t="str">
        <f>IF(C77="","",Documentos_Técnicos!$HA76)</f>
        <v>CUMPLE</v>
      </c>
      <c r="L77" s="561" t="str">
        <f>IF(C77="","",Documentos_Técnicos!$HX76)</f>
        <v>CUMPLE</v>
      </c>
      <c r="M77" s="561" t="str">
        <f>IF(C77="","",Documentos_Técnicos!IQ76)</f>
        <v>CUMPLE</v>
      </c>
      <c r="N77" s="561" t="str">
        <f>IF(C77="","",Documentos_Técnicos!$IV76)</f>
        <v>CUMPLE</v>
      </c>
      <c r="O77" s="562" t="str">
        <f>IF(C77="","",IF(D77="CUMPLE",IF(F77="CUMPLE",IF(G77="CUMPLE",IF(H77="CUMPLE",IF(I77="CUMPLE",IF(J77="CUMPLE",IF(K77="CUMPLE",IF(L77="CUMPLE",IF(N77="CUMPLE",IF(M77="CUMPLE",IF(E77="CUMPLE","HABILITADO","RECHAZADO"),"RECHAZADO"),"RECHAZADO"),"RECHAZADO"),"RECHAZADO"),"RECHAZADO"),"RECHAZADO"),"RECHAZADO"),"RECHAZADO"),"RECHAZADO"),"RECHAZADO"))</f>
        <v>HABILITADO</v>
      </c>
    </row>
    <row r="78" spans="1:15" ht="33" x14ac:dyDescent="0.25">
      <c r="A78" s="1016"/>
      <c r="B78" s="561">
        <v>3</v>
      </c>
      <c r="C78" s="561" t="str">
        <f>IF(Experiencia_Proponente!C117=0,"",Experiencia_Proponente!C117)</f>
        <v>UNIÓN TEMPORAL INDICOL 2021</v>
      </c>
      <c r="D78" s="561" t="str">
        <f>IF(C78="","",Documentos_Técnicos!$AG76)</f>
        <v>CUMPLE</v>
      </c>
      <c r="E78" s="561" t="str">
        <f>IF(C78="","",Documentos_Técnicos!$BL76)</f>
        <v>CUMPLE</v>
      </c>
      <c r="F78" s="561" t="str">
        <f>IF(C78="","",Documentos_Técnicos!$DF76)</f>
        <v>CUMPLE</v>
      </c>
      <c r="G78" s="561" t="str">
        <f>IF(C78="","",Documentos_Técnicos!$DY76)</f>
        <v>CUMPLE</v>
      </c>
      <c r="H78" s="561" t="str">
        <f>IF(C78="","",Documentos_Técnicos!$ER76)</f>
        <v>CUMPLE</v>
      </c>
      <c r="I78" s="561" t="str">
        <f>IF(C78="","",Documentos_Técnicos!$FK76)</f>
        <v>CUMPLE</v>
      </c>
      <c r="J78" s="561" t="str">
        <f>IF(C78="","",Documentos_Técnicos!$FZ76)</f>
        <v>CUMPLE</v>
      </c>
      <c r="K78" s="561" t="str">
        <f>IF(C78="","",Documentos_Técnicos!$HA76)</f>
        <v>CUMPLE</v>
      </c>
      <c r="L78" s="561" t="str">
        <f>IF(C78="","",Documentos_Técnicos!$HX76)</f>
        <v>CUMPLE</v>
      </c>
      <c r="M78" s="561" t="str">
        <f>IF(C78="","",Documentos_Técnicos!IQ76)</f>
        <v>CUMPLE</v>
      </c>
      <c r="N78" s="561" t="str">
        <f>IF(C78="","",Documentos_Técnicos!$IV76)</f>
        <v>CUMPLE</v>
      </c>
      <c r="O78" s="562" t="str">
        <f>IF(C78="","",IF(D78="CUMPLE",IF(F78="CUMPLE",IF(G78="CUMPLE",IF(H78="CUMPLE",IF(I78="CUMPLE",IF(J78="CUMPLE",IF(K78="CUMPLE",IF(L78="CUMPLE",IF(N78="CUMPLE",IF(M78="CUMPLE",IF(E78="CUMPLE","HABILITADO","RECHAZADO"),"RECHAZADO"),"RECHAZADO"),"RECHAZADO"),"RECHAZADO"),"RECHAZADO"),"RECHAZADO"),"RECHAZADO"),"RECHAZADO"),"RECHAZADO"),"RECHAZADO"))</f>
        <v>HABILITADO</v>
      </c>
    </row>
    <row r="79" spans="1:15" hidden="1" x14ac:dyDescent="0.25">
      <c r="A79" s="962"/>
      <c r="B79" s="48">
        <v>4</v>
      </c>
      <c r="C79" s="48" t="str">
        <f>IF(Experiencia_Proponente!C118=0,"",Experiencia_Proponente!C118)</f>
        <v/>
      </c>
      <c r="D79" s="48" t="str">
        <f>IF(C79="","",Documentos_Técnicos!$AG76)</f>
        <v/>
      </c>
      <c r="E79" s="48" t="str">
        <f>IF(C79="","",Documentos_Técnicos!$BL76)</f>
        <v/>
      </c>
      <c r="F79" s="48" t="str">
        <f>IF(C79="","",Documentos_Técnicos!$DF76)</f>
        <v/>
      </c>
      <c r="G79" s="48" t="str">
        <f>IF(C79="","",Documentos_Técnicos!$DY76)</f>
        <v/>
      </c>
      <c r="H79" s="48" t="str">
        <f>IF(C79="","",Documentos_Técnicos!$ER76)</f>
        <v/>
      </c>
      <c r="I79" s="48" t="str">
        <f>IF(C79="","",Documentos_Técnicos!$FK76)</f>
        <v/>
      </c>
      <c r="J79" s="48" t="str">
        <f>IF(C79="","",Documentos_Técnicos!$FZ76)</f>
        <v/>
      </c>
      <c r="K79" s="48" t="str">
        <f>IF(C79="","",Documentos_Técnicos!$HA76)</f>
        <v/>
      </c>
      <c r="L79" s="48" t="str">
        <f>IF(C79="","",Documentos_Técnicos!$HX76)</f>
        <v/>
      </c>
      <c r="M79" s="49" t="str">
        <f>IF(C79="","",Documentos_Técnicos!IQ76)</f>
        <v/>
      </c>
      <c r="N79" s="49" t="str">
        <f>IF(C79="","",Documentos_Técnicos!$IV76)</f>
        <v/>
      </c>
      <c r="O79" s="50" t="str">
        <f t="shared" si="1"/>
        <v/>
      </c>
    </row>
    <row r="80" spans="1:15" hidden="1" x14ac:dyDescent="0.25">
      <c r="A80" s="963"/>
      <c r="B80" s="561">
        <v>5</v>
      </c>
      <c r="C80" s="48" t="str">
        <f>IF(Experiencia_Proponente!C119=0,"",Experiencia_Proponente!C119)</f>
        <v/>
      </c>
      <c r="D80" s="48" t="str">
        <f>IF(C80="","",Documentos_Técnicos!$AG76)</f>
        <v/>
      </c>
      <c r="E80" s="48" t="str">
        <f>IF(C80="","",Documentos_Técnicos!$BL76)</f>
        <v/>
      </c>
      <c r="F80" s="561" t="str">
        <f>IF(C80="","",Documentos_Técnicos!$DF76)</f>
        <v/>
      </c>
      <c r="G80" s="48" t="str">
        <f>IF(C80="","",Documentos_Técnicos!$DY76)</f>
        <v/>
      </c>
      <c r="H80" s="561" t="str">
        <f>IF(C80="","",Documentos_Técnicos!$ER76)</f>
        <v/>
      </c>
      <c r="I80" s="561" t="str">
        <f>IF(C80="","",Documentos_Técnicos!$FK76)</f>
        <v/>
      </c>
      <c r="J80" s="561" t="str">
        <f>IF(C80="","",Documentos_Técnicos!$FZ76)</f>
        <v/>
      </c>
      <c r="K80" s="561" t="str">
        <f>IF(C80="","",Documentos_Técnicos!$HA76)</f>
        <v/>
      </c>
      <c r="L80" s="561" t="str">
        <f>IF(C80="","",Documentos_Técnicos!$HX76)</f>
        <v/>
      </c>
      <c r="M80" s="49" t="str">
        <f>IF(C80="","",Documentos_Técnicos!IQ76)</f>
        <v/>
      </c>
      <c r="N80" s="49" t="str">
        <f>IF(C80="","",Documentos_Técnicos!$IV76)</f>
        <v/>
      </c>
      <c r="O80" s="50" t="str">
        <f t="shared" si="1"/>
        <v/>
      </c>
    </row>
    <row r="81" spans="1:15" hidden="1" x14ac:dyDescent="0.25">
      <c r="A81" s="963"/>
      <c r="B81" s="561">
        <v>6</v>
      </c>
      <c r="C81" s="48" t="str">
        <f>IF(Experiencia_Proponente!C120=0,"",Experiencia_Proponente!C120)</f>
        <v/>
      </c>
      <c r="D81" s="48" t="str">
        <f>IF(C81="","",Documentos_Técnicos!$AG76)</f>
        <v/>
      </c>
      <c r="E81" s="48" t="str">
        <f>IF(C81="","",Documentos_Técnicos!$BL76)</f>
        <v/>
      </c>
      <c r="F81" s="561" t="str">
        <f>IF(C81="","",Documentos_Técnicos!$DF76)</f>
        <v/>
      </c>
      <c r="G81" s="48" t="str">
        <f>IF(C81="","",Documentos_Técnicos!$DY76)</f>
        <v/>
      </c>
      <c r="H81" s="561" t="str">
        <f>IF(C81="","",Documentos_Técnicos!$ER76)</f>
        <v/>
      </c>
      <c r="I81" s="561" t="str">
        <f>IF(C81="","",Documentos_Técnicos!$FK76)</f>
        <v/>
      </c>
      <c r="J81" s="561" t="str">
        <f>IF(C81="","",Documentos_Técnicos!$FZ76)</f>
        <v/>
      </c>
      <c r="K81" s="561" t="str">
        <f>IF(C81="","",Documentos_Técnicos!$HA76)</f>
        <v/>
      </c>
      <c r="L81" s="561" t="str">
        <f>IF(C81="","",Documentos_Técnicos!$HX76)</f>
        <v/>
      </c>
      <c r="M81" s="49" t="str">
        <f>IF(C81="","",Documentos_Técnicos!IQ76)</f>
        <v/>
      </c>
      <c r="N81" s="49" t="str">
        <f>IF(C81="","",Documentos_Técnicos!$IV76)</f>
        <v/>
      </c>
      <c r="O81" s="50" t="str">
        <f t="shared" si="1"/>
        <v/>
      </c>
    </row>
    <row r="82" spans="1:15" hidden="1" x14ac:dyDescent="0.25">
      <c r="A82" s="963"/>
      <c r="B82" s="561">
        <v>7</v>
      </c>
      <c r="C82" s="48" t="str">
        <f>IF(Experiencia_Proponente!C121=0,"",Experiencia_Proponente!C121)</f>
        <v/>
      </c>
      <c r="D82" s="48" t="str">
        <f>IF(C82="","",Documentos_Técnicos!$AG76)</f>
        <v/>
      </c>
      <c r="E82" s="48" t="str">
        <f>IF(C82="","",Documentos_Técnicos!$BL76)</f>
        <v/>
      </c>
      <c r="F82" s="561" t="str">
        <f>IF(C82="","",Documentos_Técnicos!$DF76)</f>
        <v/>
      </c>
      <c r="G82" s="48" t="str">
        <f>IF(C82="","",Documentos_Técnicos!$DY76)</f>
        <v/>
      </c>
      <c r="H82" s="561" t="str">
        <f>IF(C82="","",Documentos_Técnicos!$ER76)</f>
        <v/>
      </c>
      <c r="I82" s="561" t="str">
        <f>IF(C82="","",Documentos_Técnicos!$FK76)</f>
        <v/>
      </c>
      <c r="J82" s="561" t="str">
        <f>IF(C82="","",Documentos_Técnicos!$FZ76)</f>
        <v/>
      </c>
      <c r="K82" s="561" t="str">
        <f>IF(C82="","",Documentos_Técnicos!$HA76)</f>
        <v/>
      </c>
      <c r="L82" s="561" t="str">
        <f>IF(C82="","",Documentos_Técnicos!$HX76)</f>
        <v/>
      </c>
      <c r="M82" s="49" t="str">
        <f>IF(C82="","",Documentos_Técnicos!IQ76)</f>
        <v/>
      </c>
      <c r="N82" s="49" t="str">
        <f>IF(C82="","",Documentos_Técnicos!$IV76)</f>
        <v/>
      </c>
      <c r="O82" s="50" t="str">
        <f t="shared" si="1"/>
        <v/>
      </c>
    </row>
    <row r="83" spans="1:15" hidden="1" x14ac:dyDescent="0.25">
      <c r="A83" s="1017"/>
      <c r="B83" s="557">
        <v>8</v>
      </c>
      <c r="C83" s="558" t="str">
        <f>IF(Experiencia_Proponente!C122=0,"",Experiencia_Proponente!C122)</f>
        <v/>
      </c>
      <c r="D83" s="558" t="str">
        <f>IF(C83="","",Documentos_Técnicos!$AG76)</f>
        <v/>
      </c>
      <c r="E83" s="558" t="str">
        <f>IF(C83="","",Documentos_Técnicos!$BL76)</f>
        <v/>
      </c>
      <c r="F83" s="557" t="str">
        <f>IF(C83="","",Documentos_Técnicos!$DF76)</f>
        <v/>
      </c>
      <c r="G83" s="558" t="str">
        <f>IF(C83="","",Documentos_Técnicos!$DY76)</f>
        <v/>
      </c>
      <c r="H83" s="557" t="str">
        <f>IF(C83="","",Documentos_Técnicos!$ER76)</f>
        <v/>
      </c>
      <c r="I83" s="557" t="str">
        <f>IF(C83="","",Documentos_Técnicos!$FK76)</f>
        <v/>
      </c>
      <c r="J83" s="557" t="str">
        <f>IF(C83="","",Documentos_Técnicos!$FZ76)</f>
        <v/>
      </c>
      <c r="K83" s="557" t="str">
        <f>IF(C83="","",Documentos_Técnicos!$HA76)</f>
        <v/>
      </c>
      <c r="L83" s="557" t="str">
        <f>IF(C83="","",Documentos_Técnicos!$HX76)</f>
        <v/>
      </c>
      <c r="M83" s="559" t="str">
        <f>IF(C83="","",Documentos_Técnicos!IQ76)</f>
        <v/>
      </c>
      <c r="N83" s="559" t="str">
        <f>IF(C83="","",Documentos_Técnicos!$IV76)</f>
        <v/>
      </c>
      <c r="O83" s="560" t="str">
        <f t="shared" si="1"/>
        <v/>
      </c>
    </row>
    <row r="84" spans="1:15" ht="33" x14ac:dyDescent="0.25">
      <c r="A84" s="1016"/>
      <c r="B84" s="561">
        <v>9</v>
      </c>
      <c r="C84" s="561" t="str">
        <f>IF(Experiencia_Proponente!C123=0,"",Experiencia_Proponente!C123)</f>
        <v>UNIÓN TEMPORAL INDICOL 2021</v>
      </c>
      <c r="D84" s="561" t="str">
        <f>IF(C84="","",Documentos_Técnicos!$AG76)</f>
        <v>CUMPLE</v>
      </c>
      <c r="E84" s="561" t="str">
        <f>IF(C84="","",Documentos_Técnicos!$BL76)</f>
        <v>CUMPLE</v>
      </c>
      <c r="F84" s="561" t="str">
        <f>IF(C84="","",Documentos_Técnicos!$DF76)</f>
        <v>CUMPLE</v>
      </c>
      <c r="G84" s="561" t="str">
        <f>IF(C84="","",Documentos_Técnicos!$DY76)</f>
        <v>CUMPLE</v>
      </c>
      <c r="H84" s="561" t="str">
        <f>IF(C84="","",Documentos_Técnicos!$ER76)</f>
        <v>CUMPLE</v>
      </c>
      <c r="I84" s="561" t="str">
        <f>IF(C84="","",Documentos_Técnicos!$FK76)</f>
        <v>CUMPLE</v>
      </c>
      <c r="J84" s="561" t="str">
        <f>IF(C84="","",Documentos_Técnicos!$FZ76)</f>
        <v>CUMPLE</v>
      </c>
      <c r="K84" s="561" t="str">
        <f>IF(C84="","",Documentos_Técnicos!$HA76)</f>
        <v>CUMPLE</v>
      </c>
      <c r="L84" s="561" t="str">
        <f>IF(C84="","",Documentos_Técnicos!$HX76)</f>
        <v>CUMPLE</v>
      </c>
      <c r="M84" s="561" t="str">
        <f>IF(C84="","",Documentos_Técnicos!IQ76)</f>
        <v>CUMPLE</v>
      </c>
      <c r="N84" s="561" t="str">
        <f>IF(C84="","",Documentos_Técnicos!$IV76)</f>
        <v>CUMPLE</v>
      </c>
      <c r="O84" s="562" t="str">
        <f>IF(C84="","",IF(D84="CUMPLE",IF(F84="CUMPLE",IF(G84="CUMPLE",IF(H84="CUMPLE",IF(I84="CUMPLE",IF(J84="CUMPLE",IF(K84="CUMPLE",IF(L84="CUMPLE",IF(N84="CUMPLE",IF(M84="CUMPLE",IF(E84="CUMPLE","HABILITADO","RECHAZADO"),"RECHAZADO"),"RECHAZADO"),"RECHAZADO"),"RECHAZADO"),"RECHAZADO"),"RECHAZADO"),"RECHAZADO"),"RECHAZADO"),"RECHAZADO"),"RECHAZADO"))</f>
        <v>HABILITADO</v>
      </c>
    </row>
    <row r="85" spans="1:15" hidden="1" x14ac:dyDescent="0.25">
      <c r="A85" s="962"/>
      <c r="B85" s="48">
        <v>10</v>
      </c>
      <c r="C85" s="48" t="str">
        <f>IF(Experiencia_Proponente!C124=0,"",Experiencia_Proponente!C124)</f>
        <v/>
      </c>
      <c r="D85" s="48" t="str">
        <f>IF(C85="","",Documentos_Técnicos!$AG76)</f>
        <v/>
      </c>
      <c r="E85" s="48" t="str">
        <f>IF(C85="","",Documentos_Técnicos!$BL76)</f>
        <v/>
      </c>
      <c r="F85" s="48" t="str">
        <f>IF(C85="","",Documentos_Técnicos!$DF76)</f>
        <v/>
      </c>
      <c r="G85" s="48" t="str">
        <f>IF(C85="","",Documentos_Técnicos!$DY76)</f>
        <v/>
      </c>
      <c r="H85" s="48" t="str">
        <f>IF(C85="","",Documentos_Técnicos!$ER76)</f>
        <v/>
      </c>
      <c r="I85" s="48" t="str">
        <f>IF(C85="","",Documentos_Técnicos!$FK76)</f>
        <v/>
      </c>
      <c r="J85" s="48" t="str">
        <f>IF(C85="","",Documentos_Técnicos!$FZ76)</f>
        <v/>
      </c>
      <c r="K85" s="48" t="str">
        <f>IF(C85="","",Documentos_Técnicos!$HA76)</f>
        <v/>
      </c>
      <c r="L85" s="48" t="str">
        <f>IF(C85="","",Documentos_Técnicos!$HX76)</f>
        <v/>
      </c>
      <c r="M85" s="49" t="str">
        <f>IF(C85="","",Documentos_Técnicos!IQ76)</f>
        <v/>
      </c>
      <c r="N85" s="49" t="str">
        <f>IF(C85="","",Documentos_Técnicos!$IV76)</f>
        <v/>
      </c>
      <c r="O85" s="50" t="str">
        <f t="shared" si="1"/>
        <v/>
      </c>
    </row>
    <row r="86" spans="1:15" hidden="1" x14ac:dyDescent="0.25">
      <c r="A86" s="963"/>
      <c r="B86" s="561">
        <v>11</v>
      </c>
      <c r="C86" s="48" t="str">
        <f>IF(Experiencia_Proponente!C125=0,"",Experiencia_Proponente!C125)</f>
        <v/>
      </c>
      <c r="D86" s="48" t="str">
        <f>IF(C86="","",Documentos_Técnicos!$AG76)</f>
        <v/>
      </c>
      <c r="E86" s="48" t="str">
        <f>IF(C86="","",Documentos_Técnicos!$BL76)</f>
        <v/>
      </c>
      <c r="F86" s="561" t="str">
        <f>IF(C86="","",Documentos_Técnicos!$DF76)</f>
        <v/>
      </c>
      <c r="G86" s="48" t="str">
        <f>IF(C86="","",Documentos_Técnicos!$DY76)</f>
        <v/>
      </c>
      <c r="H86" s="561" t="str">
        <f>IF(C86="","",Documentos_Técnicos!$ER76)</f>
        <v/>
      </c>
      <c r="I86" s="561" t="str">
        <f>IF(C86="","",Documentos_Técnicos!$FK76)</f>
        <v/>
      </c>
      <c r="J86" s="561" t="str">
        <f>IF(C86="","",Documentos_Técnicos!$FZ76)</f>
        <v/>
      </c>
      <c r="K86" s="561" t="str">
        <f>IF(C86="","",Documentos_Técnicos!$HA76)</f>
        <v/>
      </c>
      <c r="L86" s="561" t="str">
        <f>IF(C86="","",Documentos_Técnicos!$HX76)</f>
        <v/>
      </c>
      <c r="M86" s="49" t="str">
        <f>IF(C86="","",Documentos_Técnicos!IQ76)</f>
        <v/>
      </c>
      <c r="N86" s="49" t="str">
        <f>IF(C86="","",Documentos_Técnicos!$IV76)</f>
        <v/>
      </c>
      <c r="O86" s="50" t="str">
        <f t="shared" si="1"/>
        <v/>
      </c>
    </row>
    <row r="87" spans="1:15" hidden="1" x14ac:dyDescent="0.25">
      <c r="A87" s="1017"/>
      <c r="B87" s="557">
        <v>12</v>
      </c>
      <c r="C87" s="558" t="str">
        <f>IF(Experiencia_Proponente!C126=0,"",Experiencia_Proponente!C126)</f>
        <v/>
      </c>
      <c r="D87" s="558" t="str">
        <f>IF(C87="","",Documentos_Técnicos!$AG76)</f>
        <v/>
      </c>
      <c r="E87" s="558" t="str">
        <f>IF(C87="","",Documentos_Técnicos!$BL76)</f>
        <v/>
      </c>
      <c r="F87" s="557" t="str">
        <f>IF(C87="","",Documentos_Técnicos!$DF76)</f>
        <v/>
      </c>
      <c r="G87" s="558" t="str">
        <f>IF(C87="","",Documentos_Técnicos!$DY76)</f>
        <v/>
      </c>
      <c r="H87" s="557" t="str">
        <f>IF(C87="","",Documentos_Técnicos!$ER76)</f>
        <v/>
      </c>
      <c r="I87" s="557" t="str">
        <f>IF(C87="","",Documentos_Técnicos!$FK76)</f>
        <v/>
      </c>
      <c r="J87" s="557" t="str">
        <f>IF(C87="","",Documentos_Técnicos!$FZ76)</f>
        <v/>
      </c>
      <c r="K87" s="557" t="str">
        <f>IF(C87="","",Documentos_Técnicos!$HA76)</f>
        <v/>
      </c>
      <c r="L87" s="557" t="str">
        <f>IF(C87="","",Documentos_Técnicos!$HX76)</f>
        <v/>
      </c>
      <c r="M87" s="559" t="str">
        <f>IF(C87="","",Documentos_Técnicos!IQ76)</f>
        <v/>
      </c>
      <c r="N87" s="559" t="str">
        <f>IF(C87="","",Documentos_Técnicos!$IV76)</f>
        <v/>
      </c>
      <c r="O87" s="560" t="str">
        <f t="shared" si="1"/>
        <v/>
      </c>
    </row>
    <row r="88" spans="1:15" x14ac:dyDescent="0.25">
      <c r="A88" s="102">
        <v>6</v>
      </c>
      <c r="B88" s="563"/>
      <c r="C88" s="564" t="s">
        <v>1537</v>
      </c>
      <c r="D88" s="563"/>
      <c r="E88" s="563"/>
      <c r="F88" s="563"/>
      <c r="G88" s="563"/>
      <c r="H88" s="563"/>
      <c r="I88" s="563"/>
      <c r="J88" s="563"/>
      <c r="K88" s="563"/>
      <c r="L88" s="563"/>
      <c r="M88" s="563"/>
      <c r="N88" s="563"/>
      <c r="O88" s="563"/>
    </row>
    <row r="89" spans="1:15" ht="33" x14ac:dyDescent="0.25">
      <c r="A89" s="1016">
        <f t="shared" ref="A89" si="8">A101</f>
        <v>7</v>
      </c>
      <c r="B89" s="561">
        <v>1</v>
      </c>
      <c r="C89" s="561" t="str">
        <f>IF(Experiencia_Proponente!C132=0,"",Experiencia_Proponente!C132)</f>
        <v>SU OPORTUNO SERVICIO LTDA</v>
      </c>
      <c r="D89" s="561" t="str">
        <f>IF(C89="","",Documentos_Técnicos!$AG89)</f>
        <v>CUMPLE</v>
      </c>
      <c r="E89" s="561" t="str">
        <f>IF(C89="","",Documentos_Técnicos!$BL89)</f>
        <v>CUMPLE</v>
      </c>
      <c r="F89" s="561" t="str">
        <f>IF(C89="","",Documentos_Técnicos!$DF89)</f>
        <v>CUMPLE</v>
      </c>
      <c r="G89" s="561" t="str">
        <f>IF(C89="","",Documentos_Técnicos!$DY89)</f>
        <v>CUMPLE</v>
      </c>
      <c r="H89" s="561" t="str">
        <f>IF(C89="","",Documentos_Técnicos!$ER89)</f>
        <v>CUMPLE</v>
      </c>
      <c r="I89" s="561" t="str">
        <f>IF(C89="","",Documentos_Técnicos!$FK89)</f>
        <v>CUMPLE</v>
      </c>
      <c r="J89" s="561" t="str">
        <f>IF(C89="","",Documentos_Técnicos!$FZ89)</f>
        <v>CUMPLE</v>
      </c>
      <c r="K89" s="561" t="str">
        <f>IF(C89="","",Documentos_Técnicos!$HA89)</f>
        <v>NO CUMPLE</v>
      </c>
      <c r="L89" s="561" t="str">
        <f>IF(C89="","",Documentos_Técnicos!$HX89)</f>
        <v>CUMPLE</v>
      </c>
      <c r="M89" s="561" t="str">
        <f>IF(C89="","",Documentos_Técnicos!IQ89)</f>
        <v>CUMPLE</v>
      </c>
      <c r="N89" s="561" t="str">
        <f>IF(C89="","",Documentos_Técnicos!$IV89)</f>
        <v>CUMPLE</v>
      </c>
      <c r="O89" s="562" t="str">
        <f t="shared" ref="O89:O100" si="9">IF(C89="","",IF(D89="CUMPLE",IF(F89="CUMPLE",IF(G89="CUMPLE",IF(H89="CUMPLE",IF(I89="CUMPLE",IF(J89="CUMPLE",IF(K89="CUMPLE",IF(L89="CUMPLE",IF(N89="CUMPLE",IF(M89="CUMPLE",IF(E89="CUMPLE","HABILITADO","RECHAZADO"),"RECHAZADO"),"RECHAZADO"),"RECHAZADO"),"RECHAZADO"),"RECHAZADO"),"RECHAZADO"),"RECHAZADO"),"RECHAZADO"),"RECHAZADO"),"RECHAZADO"))</f>
        <v>RECHAZADO</v>
      </c>
    </row>
    <row r="90" spans="1:15" ht="33" x14ac:dyDescent="0.25">
      <c r="A90" s="1016"/>
      <c r="B90" s="561">
        <v>2</v>
      </c>
      <c r="C90" s="561" t="str">
        <f>IF(Experiencia_Proponente!C133=0,"",Experiencia_Proponente!C133)</f>
        <v>SU OPORTUNO SERVICIO LTDA</v>
      </c>
      <c r="D90" s="561" t="str">
        <f>IF(C90="","",Documentos_Técnicos!$AG89)</f>
        <v>CUMPLE</v>
      </c>
      <c r="E90" s="561" t="str">
        <f>IF(C90="","",Documentos_Técnicos!$BL89)</f>
        <v>CUMPLE</v>
      </c>
      <c r="F90" s="561" t="str">
        <f>IF(C90="","",Documentos_Técnicos!$DF89)</f>
        <v>CUMPLE</v>
      </c>
      <c r="G90" s="561" t="str">
        <f>IF(C90="","",Documentos_Técnicos!$DY89)</f>
        <v>CUMPLE</v>
      </c>
      <c r="H90" s="561" t="str">
        <f>IF(C90="","",Documentos_Técnicos!$ER89)</f>
        <v>CUMPLE</v>
      </c>
      <c r="I90" s="561" t="str">
        <f>IF(C90="","",Documentos_Técnicos!$FK89)</f>
        <v>CUMPLE</v>
      </c>
      <c r="J90" s="561" t="str">
        <f>IF(C90="","",Documentos_Técnicos!$FZ89)</f>
        <v>CUMPLE</v>
      </c>
      <c r="K90" s="561" t="str">
        <f>IF(C90="","",Documentos_Técnicos!$HA89)</f>
        <v>NO CUMPLE</v>
      </c>
      <c r="L90" s="561" t="str">
        <f>IF(C90="","",Documentos_Técnicos!$HX89)</f>
        <v>CUMPLE</v>
      </c>
      <c r="M90" s="561" t="str">
        <f>IF(C90="","",Documentos_Técnicos!IQ89)</f>
        <v>CUMPLE</v>
      </c>
      <c r="N90" s="561" t="str">
        <f>IF(C90="","",Documentos_Técnicos!$IV89)</f>
        <v>CUMPLE</v>
      </c>
      <c r="O90" s="562" t="str">
        <f t="shared" si="9"/>
        <v>RECHAZADO</v>
      </c>
    </row>
    <row r="91" spans="1:15" ht="33" x14ac:dyDescent="0.25">
      <c r="A91" s="1016"/>
      <c r="B91" s="561">
        <v>3</v>
      </c>
      <c r="C91" s="561" t="str">
        <f>IF(Experiencia_Proponente!C134=0,"",Experiencia_Proponente!C134)</f>
        <v>SU OPORTUNO SERVICIO LTDA</v>
      </c>
      <c r="D91" s="561" t="str">
        <f>IF(C91="","",Documentos_Técnicos!$AG89)</f>
        <v>CUMPLE</v>
      </c>
      <c r="E91" s="561" t="str">
        <f>IF(C91="","",Documentos_Técnicos!$BL89)</f>
        <v>CUMPLE</v>
      </c>
      <c r="F91" s="561" t="str">
        <f>IF(C91="","",Documentos_Técnicos!$DF89)</f>
        <v>CUMPLE</v>
      </c>
      <c r="G91" s="561" t="str">
        <f>IF(C91="","",Documentos_Técnicos!$DY89)</f>
        <v>CUMPLE</v>
      </c>
      <c r="H91" s="561" t="str">
        <f>IF(C91="","",Documentos_Técnicos!$ER89)</f>
        <v>CUMPLE</v>
      </c>
      <c r="I91" s="561" t="str">
        <f>IF(C91="","",Documentos_Técnicos!$FK89)</f>
        <v>CUMPLE</v>
      </c>
      <c r="J91" s="561" t="str">
        <f>IF(C91="","",Documentos_Técnicos!$FZ89)</f>
        <v>CUMPLE</v>
      </c>
      <c r="K91" s="561" t="str">
        <f>IF(C91="","",Documentos_Técnicos!$HA89)</f>
        <v>NO CUMPLE</v>
      </c>
      <c r="L91" s="561" t="str">
        <f>IF(C91="","",Documentos_Técnicos!$HX89)</f>
        <v>CUMPLE</v>
      </c>
      <c r="M91" s="561" t="str">
        <f>IF(C91="","",Documentos_Técnicos!IQ89)</f>
        <v>CUMPLE</v>
      </c>
      <c r="N91" s="561" t="str">
        <f>IF(C91="","",Documentos_Técnicos!$IV89)</f>
        <v>CUMPLE</v>
      </c>
      <c r="O91" s="562" t="str">
        <f t="shared" si="9"/>
        <v>RECHAZADO</v>
      </c>
    </row>
    <row r="92" spans="1:15" ht="33" x14ac:dyDescent="0.25">
      <c r="A92" s="1016"/>
      <c r="B92" s="561">
        <v>4</v>
      </c>
      <c r="C92" s="561" t="str">
        <f>IF(Experiencia_Proponente!C135=0,"",Experiencia_Proponente!C135)</f>
        <v>SU OPORTUNO SERVICIO LTDA</v>
      </c>
      <c r="D92" s="561" t="str">
        <f>IF(C92="","",Documentos_Técnicos!$AG89)</f>
        <v>CUMPLE</v>
      </c>
      <c r="E92" s="561" t="str">
        <f>IF(C92="","",Documentos_Técnicos!$BL89)</f>
        <v>CUMPLE</v>
      </c>
      <c r="F92" s="561" t="str">
        <f>IF(C92="","",Documentos_Técnicos!$DF89)</f>
        <v>CUMPLE</v>
      </c>
      <c r="G92" s="561" t="str">
        <f>IF(C92="","",Documentos_Técnicos!$DY89)</f>
        <v>CUMPLE</v>
      </c>
      <c r="H92" s="561" t="str">
        <f>IF(C92="","",Documentos_Técnicos!$ER89)</f>
        <v>CUMPLE</v>
      </c>
      <c r="I92" s="561" t="str">
        <f>IF(C92="","",Documentos_Técnicos!$FK89)</f>
        <v>CUMPLE</v>
      </c>
      <c r="J92" s="561" t="str">
        <f>IF(C92="","",Documentos_Técnicos!$FZ89)</f>
        <v>CUMPLE</v>
      </c>
      <c r="K92" s="561" t="str">
        <f>IF(C92="","",Documentos_Técnicos!$HA89)</f>
        <v>NO CUMPLE</v>
      </c>
      <c r="L92" s="561" t="str">
        <f>IF(C92="","",Documentos_Técnicos!$HX89)</f>
        <v>CUMPLE</v>
      </c>
      <c r="M92" s="561" t="str">
        <f>IF(C92="","",Documentos_Técnicos!IQ89)</f>
        <v>CUMPLE</v>
      </c>
      <c r="N92" s="561" t="str">
        <f>IF(C92="","",Documentos_Técnicos!$IV89)</f>
        <v>CUMPLE</v>
      </c>
      <c r="O92" s="562" t="str">
        <f t="shared" si="9"/>
        <v>RECHAZADO</v>
      </c>
    </row>
    <row r="93" spans="1:15" ht="33" x14ac:dyDescent="0.25">
      <c r="A93" s="1016"/>
      <c r="B93" s="561">
        <v>5</v>
      </c>
      <c r="C93" s="561" t="str">
        <f>IF(Experiencia_Proponente!C136=0,"",Experiencia_Proponente!C136)</f>
        <v>SU OPORTUNO SERVICIO LTDA</v>
      </c>
      <c r="D93" s="561" t="str">
        <f>IF(C93="","",Documentos_Técnicos!$AG89)</f>
        <v>CUMPLE</v>
      </c>
      <c r="E93" s="561" t="str">
        <f>IF(C93="","",Documentos_Técnicos!$BL89)</f>
        <v>CUMPLE</v>
      </c>
      <c r="F93" s="561" t="str">
        <f>IF(C93="","",Documentos_Técnicos!$DF89)</f>
        <v>CUMPLE</v>
      </c>
      <c r="G93" s="561" t="str">
        <f>IF(C93="","",Documentos_Técnicos!$DY89)</f>
        <v>CUMPLE</v>
      </c>
      <c r="H93" s="561" t="str">
        <f>IF(C93="","",Documentos_Técnicos!$ER89)</f>
        <v>CUMPLE</v>
      </c>
      <c r="I93" s="561" t="str">
        <f>IF(C93="","",Documentos_Técnicos!$FK89)</f>
        <v>CUMPLE</v>
      </c>
      <c r="J93" s="561" t="str">
        <f>IF(C93="","",Documentos_Técnicos!$FZ89)</f>
        <v>CUMPLE</v>
      </c>
      <c r="K93" s="561" t="str">
        <f>IF(C93="","",Documentos_Técnicos!$HA89)</f>
        <v>NO CUMPLE</v>
      </c>
      <c r="L93" s="561" t="str">
        <f>IF(C93="","",Documentos_Técnicos!$HX89)</f>
        <v>CUMPLE</v>
      </c>
      <c r="M93" s="561" t="str">
        <f>IF(C93="","",Documentos_Técnicos!IQ89)</f>
        <v>CUMPLE</v>
      </c>
      <c r="N93" s="561" t="str">
        <f>IF(C93="","",Documentos_Técnicos!$IV89)</f>
        <v>CUMPLE</v>
      </c>
      <c r="O93" s="562" t="str">
        <f t="shared" si="9"/>
        <v>RECHAZADO</v>
      </c>
    </row>
    <row r="94" spans="1:15" ht="33" x14ac:dyDescent="0.25">
      <c r="A94" s="1016"/>
      <c r="B94" s="561">
        <v>6</v>
      </c>
      <c r="C94" s="561" t="str">
        <f>IF(Experiencia_Proponente!C137=0,"",Experiencia_Proponente!C137)</f>
        <v>SU OPORTUNO SERVICIO LTDA</v>
      </c>
      <c r="D94" s="561" t="str">
        <f>IF(C94="","",Documentos_Técnicos!$AG89)</f>
        <v>CUMPLE</v>
      </c>
      <c r="E94" s="561" t="str">
        <f>IF(C94="","",Documentos_Técnicos!$BL89)</f>
        <v>CUMPLE</v>
      </c>
      <c r="F94" s="561" t="str">
        <f>IF(C94="","",Documentos_Técnicos!$DF89)</f>
        <v>CUMPLE</v>
      </c>
      <c r="G94" s="561" t="str">
        <f>IF(C94="","",Documentos_Técnicos!$DY89)</f>
        <v>CUMPLE</v>
      </c>
      <c r="H94" s="561" t="str">
        <f>IF(C94="","",Documentos_Técnicos!$ER89)</f>
        <v>CUMPLE</v>
      </c>
      <c r="I94" s="561" t="str">
        <f>IF(C94="","",Documentos_Técnicos!$FK89)</f>
        <v>CUMPLE</v>
      </c>
      <c r="J94" s="561" t="str">
        <f>IF(C94="","",Documentos_Técnicos!$FZ89)</f>
        <v>CUMPLE</v>
      </c>
      <c r="K94" s="561" t="str">
        <f>IF(C94="","",Documentos_Técnicos!$HA89)</f>
        <v>NO CUMPLE</v>
      </c>
      <c r="L94" s="561" t="str">
        <f>IF(C94="","",Documentos_Técnicos!$HX89)</f>
        <v>CUMPLE</v>
      </c>
      <c r="M94" s="561" t="str">
        <f>IF(C94="","",Documentos_Técnicos!IQ89)</f>
        <v>CUMPLE</v>
      </c>
      <c r="N94" s="561" t="str">
        <f>IF(C94="","",Documentos_Técnicos!$IV89)</f>
        <v>CUMPLE</v>
      </c>
      <c r="O94" s="562" t="str">
        <f t="shared" si="9"/>
        <v>RECHAZADO</v>
      </c>
    </row>
    <row r="95" spans="1:15" ht="33" x14ac:dyDescent="0.25">
      <c r="A95" s="1016"/>
      <c r="B95" s="561">
        <v>7</v>
      </c>
      <c r="C95" s="561" t="str">
        <f>IF(Experiencia_Proponente!C138=0,"",Experiencia_Proponente!C138)</f>
        <v>SU OPORTUNO SERVICIO LTDA</v>
      </c>
      <c r="D95" s="561" t="str">
        <f>IF(C95="","",Documentos_Técnicos!$AG89)</f>
        <v>CUMPLE</v>
      </c>
      <c r="E95" s="561" t="str">
        <f>IF(C95="","",Documentos_Técnicos!$BL89)</f>
        <v>CUMPLE</v>
      </c>
      <c r="F95" s="561" t="str">
        <f>IF(C95="","",Documentos_Técnicos!$DF89)</f>
        <v>CUMPLE</v>
      </c>
      <c r="G95" s="561" t="str">
        <f>IF(C95="","",Documentos_Técnicos!$DY89)</f>
        <v>CUMPLE</v>
      </c>
      <c r="H95" s="561" t="str">
        <f>IF(C95="","",Documentos_Técnicos!$ER89)</f>
        <v>CUMPLE</v>
      </c>
      <c r="I95" s="561" t="str">
        <f>IF(C95="","",Documentos_Técnicos!$FK89)</f>
        <v>CUMPLE</v>
      </c>
      <c r="J95" s="561" t="str">
        <f>IF(C95="","",Documentos_Técnicos!$FZ89)</f>
        <v>CUMPLE</v>
      </c>
      <c r="K95" s="561" t="str">
        <f>IF(C95="","",Documentos_Técnicos!$HA89)</f>
        <v>NO CUMPLE</v>
      </c>
      <c r="L95" s="561" t="str">
        <f>IF(C95="","",Documentos_Técnicos!$HX89)</f>
        <v>CUMPLE</v>
      </c>
      <c r="M95" s="561" t="str">
        <f>IF(C95="","",Documentos_Técnicos!IQ89)</f>
        <v>CUMPLE</v>
      </c>
      <c r="N95" s="561" t="str">
        <f>IF(C95="","",Documentos_Técnicos!$IV89)</f>
        <v>CUMPLE</v>
      </c>
      <c r="O95" s="562" t="str">
        <f t="shared" si="9"/>
        <v>RECHAZADO</v>
      </c>
    </row>
    <row r="96" spans="1:15" ht="33" x14ac:dyDescent="0.25">
      <c r="A96" s="1016"/>
      <c r="B96" s="561">
        <v>8</v>
      </c>
      <c r="C96" s="561" t="str">
        <f>IF(Experiencia_Proponente!C139=0,"",Experiencia_Proponente!C139)</f>
        <v>SU OPORTUNO SERVICIO LTDA</v>
      </c>
      <c r="D96" s="561" t="str">
        <f>IF(C96="","",Documentos_Técnicos!$AG89)</f>
        <v>CUMPLE</v>
      </c>
      <c r="E96" s="561" t="str">
        <f>IF(C96="","",Documentos_Técnicos!$BL89)</f>
        <v>CUMPLE</v>
      </c>
      <c r="F96" s="561" t="str">
        <f>IF(C96="","",Documentos_Técnicos!$DF89)</f>
        <v>CUMPLE</v>
      </c>
      <c r="G96" s="561" t="str">
        <f>IF(C96="","",Documentos_Técnicos!$DY89)</f>
        <v>CUMPLE</v>
      </c>
      <c r="H96" s="561" t="str">
        <f>IF(C96="","",Documentos_Técnicos!$ER89)</f>
        <v>CUMPLE</v>
      </c>
      <c r="I96" s="561" t="str">
        <f>IF(C96="","",Documentos_Técnicos!$FK89)</f>
        <v>CUMPLE</v>
      </c>
      <c r="J96" s="561" t="str">
        <f>IF(C96="","",Documentos_Técnicos!$FZ89)</f>
        <v>CUMPLE</v>
      </c>
      <c r="K96" s="561" t="str">
        <f>IF(C96="","",Documentos_Técnicos!$HA89)</f>
        <v>NO CUMPLE</v>
      </c>
      <c r="L96" s="561" t="str">
        <f>IF(C96="","",Documentos_Técnicos!$HX89)</f>
        <v>CUMPLE</v>
      </c>
      <c r="M96" s="561" t="str">
        <f>IF(C96="","",Documentos_Técnicos!IQ89)</f>
        <v>CUMPLE</v>
      </c>
      <c r="N96" s="561" t="str">
        <f>IF(C96="","",Documentos_Técnicos!$IV89)</f>
        <v>CUMPLE</v>
      </c>
      <c r="O96" s="562" t="str">
        <f t="shared" si="9"/>
        <v>RECHAZADO</v>
      </c>
    </row>
    <row r="97" spans="1:15" ht="33" x14ac:dyDescent="0.25">
      <c r="A97" s="1016"/>
      <c r="B97" s="561">
        <v>9</v>
      </c>
      <c r="C97" s="561" t="str">
        <f>IF(Experiencia_Proponente!C140=0,"",Experiencia_Proponente!C140)</f>
        <v>SU OPORTUNO SERVICIO LTDA</v>
      </c>
      <c r="D97" s="561" t="str">
        <f>IF(C97="","",Documentos_Técnicos!$AG89)</f>
        <v>CUMPLE</v>
      </c>
      <c r="E97" s="561" t="str">
        <f>IF(C97="","",Documentos_Técnicos!$BL89)</f>
        <v>CUMPLE</v>
      </c>
      <c r="F97" s="561" t="str">
        <f>IF(C97="","",Documentos_Técnicos!$DF89)</f>
        <v>CUMPLE</v>
      </c>
      <c r="G97" s="561" t="str">
        <f>IF(C97="","",Documentos_Técnicos!$DY89)</f>
        <v>CUMPLE</v>
      </c>
      <c r="H97" s="561" t="str">
        <f>IF(C97="","",Documentos_Técnicos!$ER89)</f>
        <v>CUMPLE</v>
      </c>
      <c r="I97" s="561" t="str">
        <f>IF(C97="","",Documentos_Técnicos!$FK89)</f>
        <v>CUMPLE</v>
      </c>
      <c r="J97" s="561" t="str">
        <f>IF(C97="","",Documentos_Técnicos!$FZ89)</f>
        <v>CUMPLE</v>
      </c>
      <c r="K97" s="561" t="str">
        <f>IF(C97="","",Documentos_Técnicos!$HA89)</f>
        <v>NO CUMPLE</v>
      </c>
      <c r="L97" s="561" t="str">
        <f>IF(C97="","",Documentos_Técnicos!$HX89)</f>
        <v>CUMPLE</v>
      </c>
      <c r="M97" s="561" t="str">
        <f>IF(C97="","",Documentos_Técnicos!IQ89)</f>
        <v>CUMPLE</v>
      </c>
      <c r="N97" s="561" t="str">
        <f>IF(C97="","",Documentos_Técnicos!$IV89)</f>
        <v>CUMPLE</v>
      </c>
      <c r="O97" s="562" t="str">
        <f t="shared" si="9"/>
        <v>RECHAZADO</v>
      </c>
    </row>
    <row r="98" spans="1:15" ht="33" x14ac:dyDescent="0.25">
      <c r="A98" s="1016"/>
      <c r="B98" s="561">
        <v>10</v>
      </c>
      <c r="C98" s="561" t="str">
        <f>IF(Experiencia_Proponente!C141=0,"",Experiencia_Proponente!C141)</f>
        <v>SU OPORTUNO SERVICIO LTDA</v>
      </c>
      <c r="D98" s="561" t="str">
        <f>IF(C98="","",Documentos_Técnicos!$AG89)</f>
        <v>CUMPLE</v>
      </c>
      <c r="E98" s="561" t="str">
        <f>IF(C98="","",Documentos_Técnicos!$BL89)</f>
        <v>CUMPLE</v>
      </c>
      <c r="F98" s="561" t="str">
        <f>IF(C98="","",Documentos_Técnicos!$DF89)</f>
        <v>CUMPLE</v>
      </c>
      <c r="G98" s="561" t="str">
        <f>IF(C98="","",Documentos_Técnicos!$DY89)</f>
        <v>CUMPLE</v>
      </c>
      <c r="H98" s="561" t="str">
        <f>IF(C98="","",Documentos_Técnicos!$ER89)</f>
        <v>CUMPLE</v>
      </c>
      <c r="I98" s="561" t="str">
        <f>IF(C98="","",Documentos_Técnicos!$FK89)</f>
        <v>CUMPLE</v>
      </c>
      <c r="J98" s="561" t="str">
        <f>IF(C98="","",Documentos_Técnicos!$FZ89)</f>
        <v>CUMPLE</v>
      </c>
      <c r="K98" s="561" t="str">
        <f>IF(C98="","",Documentos_Técnicos!$HA89)</f>
        <v>NO CUMPLE</v>
      </c>
      <c r="L98" s="561" t="str">
        <f>IF(C98="","",Documentos_Técnicos!$HX89)</f>
        <v>CUMPLE</v>
      </c>
      <c r="M98" s="561" t="str">
        <f>IF(C98="","",Documentos_Técnicos!IQ89)</f>
        <v>CUMPLE</v>
      </c>
      <c r="N98" s="561" t="str">
        <f>IF(C98="","",Documentos_Técnicos!$IV89)</f>
        <v>CUMPLE</v>
      </c>
      <c r="O98" s="562" t="str">
        <f t="shared" si="9"/>
        <v>RECHAZADO</v>
      </c>
    </row>
    <row r="99" spans="1:15" ht="33" x14ac:dyDescent="0.25">
      <c r="A99" s="1016"/>
      <c r="B99" s="561">
        <v>11</v>
      </c>
      <c r="C99" s="561" t="str">
        <f>IF(Experiencia_Proponente!C142=0,"",Experiencia_Proponente!C142)</f>
        <v>SU OPORTUNO SERVICIO LTDA</v>
      </c>
      <c r="D99" s="561" t="str">
        <f>IF(C99="","",Documentos_Técnicos!$AG89)</f>
        <v>CUMPLE</v>
      </c>
      <c r="E99" s="561" t="str">
        <f>IF(C99="","",Documentos_Técnicos!$BL89)</f>
        <v>CUMPLE</v>
      </c>
      <c r="F99" s="561" t="str">
        <f>IF(C99="","",Documentos_Técnicos!$DF89)</f>
        <v>CUMPLE</v>
      </c>
      <c r="G99" s="561" t="str">
        <f>IF(C99="","",Documentos_Técnicos!$DY89)</f>
        <v>CUMPLE</v>
      </c>
      <c r="H99" s="561" t="str">
        <f>IF(C99="","",Documentos_Técnicos!$ER89)</f>
        <v>CUMPLE</v>
      </c>
      <c r="I99" s="561" t="str">
        <f>IF(C99="","",Documentos_Técnicos!$FK89)</f>
        <v>CUMPLE</v>
      </c>
      <c r="J99" s="561" t="str">
        <f>IF(C99="","",Documentos_Técnicos!$FZ89)</f>
        <v>CUMPLE</v>
      </c>
      <c r="K99" s="561" t="str">
        <f>IF(C99="","",Documentos_Técnicos!$HA89)</f>
        <v>NO CUMPLE</v>
      </c>
      <c r="L99" s="561" t="str">
        <f>IF(C99="","",Documentos_Técnicos!$HX89)</f>
        <v>CUMPLE</v>
      </c>
      <c r="M99" s="561" t="str">
        <f>IF(C99="","",Documentos_Técnicos!IQ89)</f>
        <v>CUMPLE</v>
      </c>
      <c r="N99" s="561" t="str">
        <f>IF(C99="","",Documentos_Técnicos!$IV89)</f>
        <v>CUMPLE</v>
      </c>
      <c r="O99" s="562" t="str">
        <f t="shared" si="9"/>
        <v>RECHAZADO</v>
      </c>
    </row>
    <row r="100" spans="1:15" ht="33" x14ac:dyDescent="0.25">
      <c r="A100" s="1016"/>
      <c r="B100" s="561">
        <v>12</v>
      </c>
      <c r="C100" s="561" t="str">
        <f>IF(Experiencia_Proponente!C143=0,"",Experiencia_Proponente!C143)</f>
        <v>SU OPORTUNO SERVICIO LTDA</v>
      </c>
      <c r="D100" s="561" t="str">
        <f>IF(C100="","",Documentos_Técnicos!$AG89)</f>
        <v>CUMPLE</v>
      </c>
      <c r="E100" s="561" t="str">
        <f>IF(C100="","",Documentos_Técnicos!$BL89)</f>
        <v>CUMPLE</v>
      </c>
      <c r="F100" s="561" t="str">
        <f>IF(C100="","",Documentos_Técnicos!$DF89)</f>
        <v>CUMPLE</v>
      </c>
      <c r="G100" s="561" t="str">
        <f>IF(C100="","",Documentos_Técnicos!$DY89)</f>
        <v>CUMPLE</v>
      </c>
      <c r="H100" s="561" t="str">
        <f>IF(C100="","",Documentos_Técnicos!$ER89)</f>
        <v>CUMPLE</v>
      </c>
      <c r="I100" s="561" t="str">
        <f>IF(C100="","",Documentos_Técnicos!$FK89)</f>
        <v>CUMPLE</v>
      </c>
      <c r="J100" s="561" t="str">
        <f>IF(C100="","",Documentos_Técnicos!$FZ89)</f>
        <v>CUMPLE</v>
      </c>
      <c r="K100" s="561" t="str">
        <f>IF(C100="","",Documentos_Técnicos!$HA89)</f>
        <v>NO CUMPLE</v>
      </c>
      <c r="L100" s="561" t="str">
        <f>IF(C100="","",Documentos_Técnicos!$HX89)</f>
        <v>CUMPLE</v>
      </c>
      <c r="M100" s="561" t="str">
        <f>IF(C100="","",Documentos_Técnicos!IQ89)</f>
        <v>CUMPLE</v>
      </c>
      <c r="N100" s="561" t="str">
        <f>IF(C100="","",Documentos_Técnicos!$IV89)</f>
        <v>CUMPLE</v>
      </c>
      <c r="O100" s="562" t="str">
        <f t="shared" si="9"/>
        <v>RECHAZADO</v>
      </c>
    </row>
    <row r="101" spans="1:15" x14ac:dyDescent="0.25">
      <c r="A101" s="102">
        <v>7</v>
      </c>
      <c r="B101" s="563"/>
      <c r="C101" s="564" t="s">
        <v>1537</v>
      </c>
      <c r="D101" s="563"/>
      <c r="E101" s="563"/>
      <c r="F101" s="563"/>
      <c r="G101" s="563"/>
      <c r="H101" s="563"/>
      <c r="I101" s="563"/>
      <c r="J101" s="563"/>
      <c r="K101" s="563"/>
      <c r="L101" s="563"/>
      <c r="M101" s="563"/>
      <c r="N101" s="563"/>
      <c r="O101" s="563"/>
    </row>
    <row r="102" spans="1:15" ht="33" x14ac:dyDescent="0.25">
      <c r="A102" s="1016">
        <f t="shared" ref="A102" si="10">A114</f>
        <v>8</v>
      </c>
      <c r="B102" s="561">
        <v>1</v>
      </c>
      <c r="C102" s="561" t="str">
        <f>IF(Experiencia_Proponente!C148=0,"",Experiencia_Proponente!C148)</f>
        <v>VIGILANCIA SANTAFEREÑA Y CIA LTDA</v>
      </c>
      <c r="D102" s="561" t="str">
        <f>IF(C102="","",Documentos_Técnicos!$AG102)</f>
        <v>CUMPLE</v>
      </c>
      <c r="E102" s="561" t="str">
        <f>IF(C102="","",Documentos_Técnicos!$BL102)</f>
        <v>CUMPLE</v>
      </c>
      <c r="F102" s="561" t="str">
        <f>IF(C102="","",Documentos_Técnicos!$DF102)</f>
        <v>CUMPLE</v>
      </c>
      <c r="G102" s="561" t="str">
        <f>IF(C102="","",Documentos_Técnicos!$DY102)</f>
        <v>CUMPLE</v>
      </c>
      <c r="H102" s="561" t="str">
        <f>IF(C102="","",Documentos_Técnicos!$ER102)</f>
        <v>CUMPLE</v>
      </c>
      <c r="I102" s="561" t="str">
        <f>IF(C102="","",Documentos_Técnicos!$FK102)</f>
        <v>CUMPLE</v>
      </c>
      <c r="J102" s="561" t="str">
        <f>IF(C102="","",Documentos_Técnicos!$FZ102)</f>
        <v>CUMPLE</v>
      </c>
      <c r="K102" s="561" t="str">
        <f>IF(C102="","",Documentos_Técnicos!$HA102)</f>
        <v>CUMPLE</v>
      </c>
      <c r="L102" s="561" t="str">
        <f>IF(C102="","",Documentos_Técnicos!$HX102)</f>
        <v>CUMPLE</v>
      </c>
      <c r="M102" s="561" t="str">
        <f>IF(C102="","",Documentos_Técnicos!IQ102)</f>
        <v>CUMPLE</v>
      </c>
      <c r="N102" s="561" t="str">
        <f>IF(C102="","",Documentos_Técnicos!$IV102)</f>
        <v>CUMPLE</v>
      </c>
      <c r="O102" s="562" t="str">
        <f>IF(C102="","",IF(D102="CUMPLE",IF(F102="CUMPLE",IF(G102="CUMPLE",IF(H102="CUMPLE",IF(I102="CUMPLE",IF(J102="CUMPLE",IF(K102="CUMPLE",IF(L102="CUMPLE",IF(N102="CUMPLE",IF(M102="CUMPLE",IF(E102="CUMPLE","HABILITADO","RECHAZADO"),"RECHAZADO"),"RECHAZADO"),"RECHAZADO"),"RECHAZADO"),"RECHAZADO"),"RECHAZADO"),"RECHAZADO"),"RECHAZADO"),"RECHAZADO"),"RECHAZADO"))</f>
        <v>HABILITADO</v>
      </c>
    </row>
    <row r="103" spans="1:15" hidden="1" x14ac:dyDescent="0.25">
      <c r="A103" s="962"/>
      <c r="B103" s="48">
        <v>2</v>
      </c>
      <c r="C103" s="48" t="str">
        <f>IF(Experiencia_Proponente!C149=0,"",Experiencia_Proponente!C149)</f>
        <v/>
      </c>
      <c r="D103" s="48" t="str">
        <f>IF(C103="","",Documentos_Técnicos!$AG102)</f>
        <v/>
      </c>
      <c r="E103" s="48" t="str">
        <f>IF(C103="","",Documentos_Técnicos!$BL102)</f>
        <v/>
      </c>
      <c r="F103" s="48" t="str">
        <f>IF(C103="","",Documentos_Técnicos!$DF102)</f>
        <v/>
      </c>
      <c r="G103" s="48" t="str">
        <f>IF(C103="","",Documentos_Técnicos!$DY102)</f>
        <v/>
      </c>
      <c r="H103" s="48" t="str">
        <f>IF(C103="","",Documentos_Técnicos!$ER102)</f>
        <v/>
      </c>
      <c r="I103" s="48" t="str">
        <f>IF(C103="","",Documentos_Técnicos!$FK102)</f>
        <v/>
      </c>
      <c r="J103" s="48" t="str">
        <f>IF(C103="","",Documentos_Técnicos!$FZ102)</f>
        <v/>
      </c>
      <c r="K103" s="48" t="str">
        <f>IF(C103="","",Documentos_Técnicos!$HA102)</f>
        <v/>
      </c>
      <c r="L103" s="48" t="str">
        <f>IF(C103="","",Documentos_Técnicos!$HX102)</f>
        <v/>
      </c>
      <c r="M103" s="49" t="str">
        <f>IF(C103="","",Documentos_Técnicos!IQ102)</f>
        <v/>
      </c>
      <c r="N103" s="49" t="str">
        <f>IF(C103="","",Documentos_Técnicos!$IV102)</f>
        <v/>
      </c>
      <c r="O103" s="50" t="str">
        <f t="shared" ref="O103:O151" si="11">IF(C103="","",IF(D103="CUMPLE",IF(F103="CUMPLE",IF(G103="CUMPLE",IF(H103="CUMPLE",IF(I103="CUMPLE",IF(J103="CUMPLE",IF(K103="CUMPLE",IF(L103="CUMPLE",IF(N103="CUMPLE",IF(M103="CUMPLE",IF(E103="CUMPLE","HABILITADO","NO HABILITADO"),"NO HABILITADO"),"NO HABILITADO"),"NO HABILITADO"),"NO HABILITADO"),"NO HABILITADO"),"NO HABILITADO"),"NO HABILITADO"),"NO HABILITADO"),"NO HABILITADO"),"NO HABILITADO"))</f>
        <v/>
      </c>
    </row>
    <row r="104" spans="1:15" hidden="1" x14ac:dyDescent="0.25">
      <c r="A104" s="963"/>
      <c r="B104" s="561">
        <v>3</v>
      </c>
      <c r="C104" s="48" t="str">
        <f>IF(Experiencia_Proponente!C150=0,"",Experiencia_Proponente!C150)</f>
        <v/>
      </c>
      <c r="D104" s="48" t="str">
        <f>IF(C104="","",Documentos_Técnicos!$AG102)</f>
        <v/>
      </c>
      <c r="E104" s="48" t="str">
        <f>IF(C104="","",Documentos_Técnicos!$BL102)</f>
        <v/>
      </c>
      <c r="F104" s="561" t="str">
        <f>IF(C104="","",Documentos_Técnicos!$DF102)</f>
        <v/>
      </c>
      <c r="G104" s="48" t="str">
        <f>IF(C104="","",Documentos_Técnicos!$DY102)</f>
        <v/>
      </c>
      <c r="H104" s="561" t="str">
        <f>IF(C104="","",Documentos_Técnicos!$ER102)</f>
        <v/>
      </c>
      <c r="I104" s="561" t="str">
        <f>IF(C104="","",Documentos_Técnicos!$FK102)</f>
        <v/>
      </c>
      <c r="J104" s="561" t="str">
        <f>IF(C104="","",Documentos_Técnicos!$FZ102)</f>
        <v/>
      </c>
      <c r="K104" s="561" t="str">
        <f>IF(C104="","",Documentos_Técnicos!$HA102)</f>
        <v/>
      </c>
      <c r="L104" s="561" t="str">
        <f>IF(C104="","",Documentos_Técnicos!$HX102)</f>
        <v/>
      </c>
      <c r="M104" s="49" t="str">
        <f>IF(C104="","",Documentos_Técnicos!IQ102)</f>
        <v/>
      </c>
      <c r="N104" s="49" t="str">
        <f>IF(C104="","",Documentos_Técnicos!$IV102)</f>
        <v/>
      </c>
      <c r="O104" s="50" t="str">
        <f t="shared" si="11"/>
        <v/>
      </c>
    </row>
    <row r="105" spans="1:15" hidden="1" x14ac:dyDescent="0.25">
      <c r="A105" s="963"/>
      <c r="B105" s="561">
        <v>4</v>
      </c>
      <c r="C105" s="48" t="str">
        <f>IF(Experiencia_Proponente!C151=0,"",Experiencia_Proponente!C151)</f>
        <v/>
      </c>
      <c r="D105" s="48" t="str">
        <f>IF(C105="","",Documentos_Técnicos!$AG102)</f>
        <v/>
      </c>
      <c r="E105" s="48" t="str">
        <f>IF(C105="","",Documentos_Técnicos!$BL102)</f>
        <v/>
      </c>
      <c r="F105" s="561" t="str">
        <f>IF(C105="","",Documentos_Técnicos!$DF102)</f>
        <v/>
      </c>
      <c r="G105" s="48" t="str">
        <f>IF(C105="","",Documentos_Técnicos!$DY102)</f>
        <v/>
      </c>
      <c r="H105" s="561" t="str">
        <f>IF(C105="","",Documentos_Técnicos!$ER102)</f>
        <v/>
      </c>
      <c r="I105" s="561" t="str">
        <f>IF(C105="","",Documentos_Técnicos!$FK102)</f>
        <v/>
      </c>
      <c r="J105" s="561" t="str">
        <f>IF(C105="","",Documentos_Técnicos!$FZ102)</f>
        <v/>
      </c>
      <c r="K105" s="561" t="str">
        <f>IF(C105="","",Documentos_Técnicos!$HA102)</f>
        <v/>
      </c>
      <c r="L105" s="561" t="str">
        <f>IF(C105="","",Documentos_Técnicos!$HX102)</f>
        <v/>
      </c>
      <c r="M105" s="49" t="str">
        <f>IF(C105="","",Documentos_Técnicos!IQ102)</f>
        <v/>
      </c>
      <c r="N105" s="49" t="str">
        <f>IF(C105="","",Documentos_Técnicos!$IV102)</f>
        <v/>
      </c>
      <c r="O105" s="50" t="str">
        <f t="shared" si="11"/>
        <v/>
      </c>
    </row>
    <row r="106" spans="1:15" hidden="1" x14ac:dyDescent="0.25">
      <c r="A106" s="1017"/>
      <c r="B106" s="557">
        <v>5</v>
      </c>
      <c r="C106" s="558" t="str">
        <f>IF(Experiencia_Proponente!C152=0,"",Experiencia_Proponente!C152)</f>
        <v/>
      </c>
      <c r="D106" s="558" t="str">
        <f>IF(C106="","",Documentos_Técnicos!$AG102)</f>
        <v/>
      </c>
      <c r="E106" s="558" t="str">
        <f>IF(C106="","",Documentos_Técnicos!$BL102)</f>
        <v/>
      </c>
      <c r="F106" s="557" t="str">
        <f>IF(C106="","",Documentos_Técnicos!$DF102)</f>
        <v/>
      </c>
      <c r="G106" s="558" t="str">
        <f>IF(C106="","",Documentos_Técnicos!$DY102)</f>
        <v/>
      </c>
      <c r="H106" s="557" t="str">
        <f>IF(C106="","",Documentos_Técnicos!$ER102)</f>
        <v/>
      </c>
      <c r="I106" s="557" t="str">
        <f>IF(C106="","",Documentos_Técnicos!$FK102)</f>
        <v/>
      </c>
      <c r="J106" s="557" t="str">
        <f>IF(C106="","",Documentos_Técnicos!$FZ102)</f>
        <v/>
      </c>
      <c r="K106" s="557" t="str">
        <f>IF(C106="","",Documentos_Técnicos!$HA102)</f>
        <v/>
      </c>
      <c r="L106" s="557" t="str">
        <f>IF(C106="","",Documentos_Técnicos!$HX102)</f>
        <v/>
      </c>
      <c r="M106" s="559" t="str">
        <f>IF(C106="","",Documentos_Técnicos!IQ102)</f>
        <v/>
      </c>
      <c r="N106" s="559" t="str">
        <f>IF(C106="","",Documentos_Técnicos!$IV102)</f>
        <v/>
      </c>
      <c r="O106" s="560" t="str">
        <f t="shared" si="11"/>
        <v/>
      </c>
    </row>
    <row r="107" spans="1:15" ht="33" x14ac:dyDescent="0.25">
      <c r="A107" s="1016"/>
      <c r="B107" s="561">
        <v>6</v>
      </c>
      <c r="C107" s="561" t="str">
        <f>IF(Experiencia_Proponente!C153=0,"",Experiencia_Proponente!C153)</f>
        <v>VIGILANCIA SANTAFEREÑA Y CIA LTDA</v>
      </c>
      <c r="D107" s="561" t="str">
        <f>IF(C107="","",Documentos_Técnicos!$AG102)</f>
        <v>CUMPLE</v>
      </c>
      <c r="E107" s="561" t="str">
        <f>IF(C107="","",Documentos_Técnicos!$BL102)</f>
        <v>CUMPLE</v>
      </c>
      <c r="F107" s="561" t="str">
        <f>IF(C107="","",Documentos_Técnicos!$DF102)</f>
        <v>CUMPLE</v>
      </c>
      <c r="G107" s="561" t="str">
        <f>IF(C107="","",Documentos_Técnicos!$DY102)</f>
        <v>CUMPLE</v>
      </c>
      <c r="H107" s="561" t="str">
        <f>IF(C107="","",Documentos_Técnicos!$ER102)</f>
        <v>CUMPLE</v>
      </c>
      <c r="I107" s="561" t="str">
        <f>IF(C107="","",Documentos_Técnicos!$FK102)</f>
        <v>CUMPLE</v>
      </c>
      <c r="J107" s="561" t="str">
        <f>IF(C107="","",Documentos_Técnicos!$FZ102)</f>
        <v>CUMPLE</v>
      </c>
      <c r="K107" s="561" t="str">
        <f>IF(C107="","",Documentos_Técnicos!$HA102)</f>
        <v>CUMPLE</v>
      </c>
      <c r="L107" s="561" t="str">
        <f>IF(C107="","",Documentos_Técnicos!$HX102)</f>
        <v>CUMPLE</v>
      </c>
      <c r="M107" s="561" t="str">
        <f>IF(C107="","",Documentos_Técnicos!IQ102)</f>
        <v>CUMPLE</v>
      </c>
      <c r="N107" s="561" t="str">
        <f>IF(C107="","",Documentos_Técnicos!$IV102)</f>
        <v>CUMPLE</v>
      </c>
      <c r="O107" s="562" t="str">
        <f>IF(C107="","",IF(D107="CUMPLE",IF(F107="CUMPLE",IF(G107="CUMPLE",IF(H107="CUMPLE",IF(I107="CUMPLE",IF(J107="CUMPLE",IF(K107="CUMPLE",IF(L107="CUMPLE",IF(N107="CUMPLE",IF(M107="CUMPLE",IF(E107="CUMPLE","HABILITADO","RECHAZADO"),"RECHAZADO"),"RECHAZADO"),"RECHAZADO"),"RECHAZADO"),"RECHAZADO"),"RECHAZADO"),"RECHAZADO"),"RECHAZADO"),"RECHAZADO"),"RECHAZADO"))</f>
        <v>HABILITADO</v>
      </c>
    </row>
    <row r="108" spans="1:15" ht="33" x14ac:dyDescent="0.25">
      <c r="A108" s="1016"/>
      <c r="B108" s="561">
        <v>7</v>
      </c>
      <c r="C108" s="561" t="str">
        <f>IF(Experiencia_Proponente!C154=0,"",Experiencia_Proponente!C154)</f>
        <v>VIGILANCIA SANTAFEREÑA Y CIA LTDA</v>
      </c>
      <c r="D108" s="561" t="str">
        <f>IF(C108="","",Documentos_Técnicos!$AG102)</f>
        <v>CUMPLE</v>
      </c>
      <c r="E108" s="561" t="str">
        <f>IF(C108="","",Documentos_Técnicos!$BL102)</f>
        <v>CUMPLE</v>
      </c>
      <c r="F108" s="561" t="str">
        <f>IF(C108="","",Documentos_Técnicos!$DF102)</f>
        <v>CUMPLE</v>
      </c>
      <c r="G108" s="561" t="str">
        <f>IF(C108="","",Documentos_Técnicos!$DY102)</f>
        <v>CUMPLE</v>
      </c>
      <c r="H108" s="561" t="str">
        <f>IF(C108="","",Documentos_Técnicos!$ER102)</f>
        <v>CUMPLE</v>
      </c>
      <c r="I108" s="561" t="str">
        <f>IF(C108="","",Documentos_Técnicos!$FK102)</f>
        <v>CUMPLE</v>
      </c>
      <c r="J108" s="561" t="str">
        <f>IF(C108="","",Documentos_Técnicos!$FZ102)</f>
        <v>CUMPLE</v>
      </c>
      <c r="K108" s="561" t="str">
        <f>IF(C108="","",Documentos_Técnicos!$HA102)</f>
        <v>CUMPLE</v>
      </c>
      <c r="L108" s="561" t="str">
        <f>IF(C108="","",Documentos_Técnicos!$HX102)</f>
        <v>CUMPLE</v>
      </c>
      <c r="M108" s="561" t="str">
        <f>IF(C108="","",Documentos_Técnicos!IQ102)</f>
        <v>CUMPLE</v>
      </c>
      <c r="N108" s="561" t="str">
        <f>IF(C108="","",Documentos_Técnicos!$IV102)</f>
        <v>CUMPLE</v>
      </c>
      <c r="O108" s="562" t="str">
        <f>IF(C108="","",IF(D108="CUMPLE",IF(F108="CUMPLE",IF(G108="CUMPLE",IF(H108="CUMPLE",IF(I108="CUMPLE",IF(J108="CUMPLE",IF(K108="CUMPLE",IF(L108="CUMPLE",IF(N108="CUMPLE",IF(M108="CUMPLE",IF(E108="CUMPLE","HABILITADO","RECHAZADO"),"RECHAZADO"),"RECHAZADO"),"RECHAZADO"),"RECHAZADO"),"RECHAZADO"),"RECHAZADO"),"RECHAZADO"),"RECHAZADO"),"RECHAZADO"),"RECHAZADO"))</f>
        <v>HABILITADO</v>
      </c>
    </row>
    <row r="109" spans="1:15" hidden="1" x14ac:dyDescent="0.25">
      <c r="A109" s="962"/>
      <c r="B109" s="48">
        <v>8</v>
      </c>
      <c r="C109" s="48" t="str">
        <f>IF(Experiencia_Proponente!C155=0,"",Experiencia_Proponente!C155)</f>
        <v/>
      </c>
      <c r="D109" s="48" t="str">
        <f>IF(C109="","",Documentos_Técnicos!$AG102)</f>
        <v/>
      </c>
      <c r="E109" s="48" t="str">
        <f>IF(C109="","",Documentos_Técnicos!$BL102)</f>
        <v/>
      </c>
      <c r="F109" s="48" t="str">
        <f>IF(C109="","",Documentos_Técnicos!$DF102)</f>
        <v/>
      </c>
      <c r="G109" s="48" t="str">
        <f>IF(C109="","",Documentos_Técnicos!$DY102)</f>
        <v/>
      </c>
      <c r="H109" s="48" t="str">
        <f>IF(C109="","",Documentos_Técnicos!$ER102)</f>
        <v/>
      </c>
      <c r="I109" s="48" t="str">
        <f>IF(C109="","",Documentos_Técnicos!$FK102)</f>
        <v/>
      </c>
      <c r="J109" s="48" t="str">
        <f>IF(C109="","",Documentos_Técnicos!$FZ102)</f>
        <v/>
      </c>
      <c r="K109" s="48" t="str">
        <f>IF(C109="","",Documentos_Técnicos!$HA102)</f>
        <v/>
      </c>
      <c r="L109" s="48" t="str">
        <f>IF(C109="","",Documentos_Técnicos!$HX102)</f>
        <v/>
      </c>
      <c r="M109" s="49" t="str">
        <f>IF(C109="","",Documentos_Técnicos!IQ102)</f>
        <v/>
      </c>
      <c r="N109" s="49" t="str">
        <f>IF(C109="","",Documentos_Técnicos!$IV102)</f>
        <v/>
      </c>
      <c r="O109" s="50" t="str">
        <f t="shared" si="11"/>
        <v/>
      </c>
    </row>
    <row r="110" spans="1:15" hidden="1" x14ac:dyDescent="0.25">
      <c r="A110" s="1017"/>
      <c r="B110" s="557">
        <v>9</v>
      </c>
      <c r="C110" s="558" t="str">
        <f>IF(Experiencia_Proponente!C156=0,"",Experiencia_Proponente!C156)</f>
        <v/>
      </c>
      <c r="D110" s="558" t="str">
        <f>IF(C110="","",Documentos_Técnicos!$AG102)</f>
        <v/>
      </c>
      <c r="E110" s="558" t="str">
        <f>IF(C110="","",Documentos_Técnicos!$BL102)</f>
        <v/>
      </c>
      <c r="F110" s="557" t="str">
        <f>IF(C110="","",Documentos_Técnicos!$DF102)</f>
        <v/>
      </c>
      <c r="G110" s="558" t="str">
        <f>IF(C110="","",Documentos_Técnicos!$DY102)</f>
        <v/>
      </c>
      <c r="H110" s="557" t="str">
        <f>IF(C110="","",Documentos_Técnicos!$ER102)</f>
        <v/>
      </c>
      <c r="I110" s="557" t="str">
        <f>IF(C110="","",Documentos_Técnicos!$FK102)</f>
        <v/>
      </c>
      <c r="J110" s="557" t="str">
        <f>IF(C110="","",Documentos_Técnicos!$FZ102)</f>
        <v/>
      </c>
      <c r="K110" s="557" t="str">
        <f>IF(C110="","",Documentos_Técnicos!$HA102)</f>
        <v/>
      </c>
      <c r="L110" s="557" t="str">
        <f>IF(C110="","",Documentos_Técnicos!$HX102)</f>
        <v/>
      </c>
      <c r="M110" s="559" t="str">
        <f>IF(C110="","",Documentos_Técnicos!IQ102)</f>
        <v/>
      </c>
      <c r="N110" s="559" t="str">
        <f>IF(C110="","",Documentos_Técnicos!$IV102)</f>
        <v/>
      </c>
      <c r="O110" s="560" t="str">
        <f t="shared" si="11"/>
        <v/>
      </c>
    </row>
    <row r="111" spans="1:15" ht="33" x14ac:dyDescent="0.25">
      <c r="A111" s="1016"/>
      <c r="B111" s="561">
        <v>10</v>
      </c>
      <c r="C111" s="561" t="str">
        <f>IF(Experiencia_Proponente!C157=0,"",Experiencia_Proponente!C157)</f>
        <v>VIGILANCIA SANTAFEREÑA Y CIA LTDA</v>
      </c>
      <c r="D111" s="561" t="str">
        <f>IF(C111="","",Documentos_Técnicos!$AG102)</f>
        <v>CUMPLE</v>
      </c>
      <c r="E111" s="561" t="str">
        <f>IF(C111="","",Documentos_Técnicos!$BL102)</f>
        <v>CUMPLE</v>
      </c>
      <c r="F111" s="561" t="str">
        <f>IF(C111="","",Documentos_Técnicos!$DF102)</f>
        <v>CUMPLE</v>
      </c>
      <c r="G111" s="561" t="str">
        <f>IF(C111="","",Documentos_Técnicos!$DY102)</f>
        <v>CUMPLE</v>
      </c>
      <c r="H111" s="561" t="str">
        <f>IF(C111="","",Documentos_Técnicos!$ER102)</f>
        <v>CUMPLE</v>
      </c>
      <c r="I111" s="561" t="str">
        <f>IF(C111="","",Documentos_Técnicos!$FK102)</f>
        <v>CUMPLE</v>
      </c>
      <c r="J111" s="561" t="str">
        <f>IF(C111="","",Documentos_Técnicos!$FZ102)</f>
        <v>CUMPLE</v>
      </c>
      <c r="K111" s="561" t="str">
        <f>IF(C111="","",Documentos_Técnicos!$HA102)</f>
        <v>CUMPLE</v>
      </c>
      <c r="L111" s="561" t="str">
        <f>IF(C111="","",Documentos_Técnicos!$HX102)</f>
        <v>CUMPLE</v>
      </c>
      <c r="M111" s="561" t="str">
        <f>IF(C111="","",Documentos_Técnicos!IQ102)</f>
        <v>CUMPLE</v>
      </c>
      <c r="N111" s="561" t="str">
        <f>IF(C111="","",Documentos_Técnicos!$IV102)</f>
        <v>CUMPLE</v>
      </c>
      <c r="O111" s="562" t="str">
        <f>IF(C111="","",IF(D111="CUMPLE",IF(F111="CUMPLE",IF(G111="CUMPLE",IF(H111="CUMPLE",IF(I111="CUMPLE",IF(J111="CUMPLE",IF(K111="CUMPLE",IF(L111="CUMPLE",IF(N111="CUMPLE",IF(M111="CUMPLE",IF(E111="CUMPLE","HABILITADO","RECHAZADO"),"RECHAZADO"),"RECHAZADO"),"RECHAZADO"),"RECHAZADO"),"RECHAZADO"),"RECHAZADO"),"RECHAZADO"),"RECHAZADO"),"RECHAZADO"),"RECHAZADO"))</f>
        <v>HABILITADO</v>
      </c>
    </row>
    <row r="112" spans="1:15" ht="33" x14ac:dyDescent="0.25">
      <c r="A112" s="1016"/>
      <c r="B112" s="561">
        <v>11</v>
      </c>
      <c r="C112" s="561" t="str">
        <f>IF(Experiencia_Proponente!C158=0,"",Experiencia_Proponente!C158)</f>
        <v>VIGILANCIA SANTAFEREÑA Y CIA LTDA</v>
      </c>
      <c r="D112" s="561" t="str">
        <f>IF(C112="","",Documentos_Técnicos!$AG102)</f>
        <v>CUMPLE</v>
      </c>
      <c r="E112" s="561" t="str">
        <f>IF(C112="","",Documentos_Técnicos!$BL102)</f>
        <v>CUMPLE</v>
      </c>
      <c r="F112" s="561" t="str">
        <f>IF(C112="","",Documentos_Técnicos!$DF102)</f>
        <v>CUMPLE</v>
      </c>
      <c r="G112" s="561" t="str">
        <f>IF(C112="","",Documentos_Técnicos!$DY102)</f>
        <v>CUMPLE</v>
      </c>
      <c r="H112" s="561" t="str">
        <f>IF(C112="","",Documentos_Técnicos!$ER102)</f>
        <v>CUMPLE</v>
      </c>
      <c r="I112" s="561" t="str">
        <f>IF(C112="","",Documentos_Técnicos!$FK102)</f>
        <v>CUMPLE</v>
      </c>
      <c r="J112" s="561" t="str">
        <f>IF(C112="","",Documentos_Técnicos!$FZ102)</f>
        <v>CUMPLE</v>
      </c>
      <c r="K112" s="561" t="str">
        <f>IF(C112="","",Documentos_Técnicos!$HA102)</f>
        <v>CUMPLE</v>
      </c>
      <c r="L112" s="561" t="str">
        <f>IF(C112="","",Documentos_Técnicos!$HX102)</f>
        <v>CUMPLE</v>
      </c>
      <c r="M112" s="561" t="str">
        <f>IF(C112="","",Documentos_Técnicos!IQ102)</f>
        <v>CUMPLE</v>
      </c>
      <c r="N112" s="561" t="str">
        <f>IF(C112="","",Documentos_Técnicos!$IV102)</f>
        <v>CUMPLE</v>
      </c>
      <c r="O112" s="562" t="str">
        <f>IF(C112="","",IF(D112="CUMPLE",IF(F112="CUMPLE",IF(G112="CUMPLE",IF(H112="CUMPLE",IF(I112="CUMPLE",IF(J112="CUMPLE",IF(K112="CUMPLE",IF(L112="CUMPLE",IF(N112="CUMPLE",IF(M112="CUMPLE",IF(E112="CUMPLE","HABILITADO","RECHAZADO"),"RECHAZADO"),"RECHAZADO"),"RECHAZADO"),"RECHAZADO"),"RECHAZADO"),"RECHAZADO"),"RECHAZADO"),"RECHAZADO"),"RECHAZADO"),"RECHAZADO"))</f>
        <v>HABILITADO</v>
      </c>
    </row>
    <row r="113" spans="1:15" hidden="1" x14ac:dyDescent="0.25">
      <c r="A113" s="960"/>
      <c r="B113" s="558">
        <v>12</v>
      </c>
      <c r="C113" s="558" t="str">
        <f>IF(Experiencia_Proponente!C159=0,"",Experiencia_Proponente!C159)</f>
        <v/>
      </c>
      <c r="D113" s="558" t="str">
        <f>IF(C113="","",Documentos_Técnicos!$AG102)</f>
        <v/>
      </c>
      <c r="E113" s="558" t="str">
        <f>IF(C113="","",Documentos_Técnicos!$BL102)</f>
        <v/>
      </c>
      <c r="F113" s="558" t="str">
        <f>IF(C113="","",Documentos_Técnicos!$DF102)</f>
        <v/>
      </c>
      <c r="G113" s="558" t="str">
        <f>IF(C113="","",Documentos_Técnicos!$DY102)</f>
        <v/>
      </c>
      <c r="H113" s="558" t="str">
        <f>IF(C113="","",Documentos_Técnicos!$ER102)</f>
        <v/>
      </c>
      <c r="I113" s="558" t="str">
        <f>IF(C113="","",Documentos_Técnicos!$FK102)</f>
        <v/>
      </c>
      <c r="J113" s="558" t="str">
        <f>IF(C113="","",Documentos_Técnicos!$FZ102)</f>
        <v/>
      </c>
      <c r="K113" s="558" t="str">
        <f>IF(C113="","",Documentos_Técnicos!$HA102)</f>
        <v/>
      </c>
      <c r="L113" s="558" t="str">
        <f>IF(C113="","",Documentos_Técnicos!$HX102)</f>
        <v/>
      </c>
      <c r="M113" s="559" t="str">
        <f>IF(C113="","",Documentos_Técnicos!IQ102)</f>
        <v/>
      </c>
      <c r="N113" s="559" t="str">
        <f>IF(C113="","",Documentos_Técnicos!$IV102)</f>
        <v/>
      </c>
      <c r="O113" s="560" t="str">
        <f t="shared" si="11"/>
        <v/>
      </c>
    </row>
    <row r="114" spans="1:15" x14ac:dyDescent="0.25">
      <c r="A114" s="102">
        <v>8</v>
      </c>
      <c r="B114" s="563"/>
      <c r="C114" s="564" t="s">
        <v>1537</v>
      </c>
      <c r="D114" s="563"/>
      <c r="E114" s="563"/>
      <c r="F114" s="563"/>
      <c r="G114" s="563"/>
      <c r="H114" s="563"/>
      <c r="I114" s="563"/>
      <c r="J114" s="563"/>
      <c r="K114" s="563"/>
      <c r="L114" s="563"/>
      <c r="M114" s="563"/>
      <c r="N114" s="563"/>
      <c r="O114" s="563"/>
    </row>
    <row r="115" spans="1:15" ht="33" x14ac:dyDescent="0.25">
      <c r="A115" s="1016">
        <f t="shared" ref="A115" si="12">A127</f>
        <v>9</v>
      </c>
      <c r="B115" s="561">
        <v>1</v>
      </c>
      <c r="C115" s="561" t="str">
        <f>IF(Experiencia_Proponente!C161=0,"",Experiencia_Proponente!C161)</f>
        <v>UNION TEMPORAL M&amp;A SEGURIDAD</v>
      </c>
      <c r="D115" s="561" t="str">
        <f>IF(C115="","",Documentos_Técnicos!$AG115)</f>
        <v>CUMPLE</v>
      </c>
      <c r="E115" s="561" t="str">
        <f>IF(C115="","",Documentos_Técnicos!$BL115)</f>
        <v>CUMPLE</v>
      </c>
      <c r="F115" s="561" t="str">
        <f>IF(C115="","",Documentos_Técnicos!$DF115)</f>
        <v>CUMPLE</v>
      </c>
      <c r="G115" s="561" t="str">
        <f>IF(C115="","",Documentos_Técnicos!$DY115)</f>
        <v>CUMPLE</v>
      </c>
      <c r="H115" s="561" t="str">
        <f>IF(C115="","",Documentos_Técnicos!$ER115)</f>
        <v>CUMPLE</v>
      </c>
      <c r="I115" s="561" t="str">
        <f>IF(C115="","",Documentos_Técnicos!$FK115)</f>
        <v>CUMPLE</v>
      </c>
      <c r="J115" s="561" t="str">
        <f>IF(C115="","",Documentos_Técnicos!$FZ115)</f>
        <v>CUMPLE</v>
      </c>
      <c r="K115" s="561" t="str">
        <f>IF(C115="","",Documentos_Técnicos!$HA115)</f>
        <v>CUMPLE</v>
      </c>
      <c r="L115" s="561" t="str">
        <f>IF(C115="","",Documentos_Técnicos!$HX115)</f>
        <v>CUMPLE</v>
      </c>
      <c r="M115" s="561" t="str">
        <f>IF(C115="","",Documentos_Técnicos!IQ115)</f>
        <v>CUMPLE</v>
      </c>
      <c r="N115" s="561" t="str">
        <f>IF(C115="","",Documentos_Técnicos!$IV115)</f>
        <v>CUMPLE</v>
      </c>
      <c r="O115" s="562" t="str">
        <f>IF(C115="","",IF(D115="CUMPLE",IF(F115="CUMPLE",IF(G115="CUMPLE",IF(H115="CUMPLE",IF(I115="CUMPLE",IF(J115="CUMPLE",IF(K115="CUMPLE",IF(L115="CUMPLE",IF(N115="CUMPLE",IF(M115="CUMPLE",IF(E115="CUMPLE","HABILITADO","RECHAZADO"),"RECHAZADO"),"RECHAZADO"),"RECHAZADO"),"RECHAZADO"),"RECHAZADO"),"RECHAZADO"),"RECHAZADO"),"RECHAZADO"),"RECHAZADO"),"RECHAZADO"))</f>
        <v>HABILITADO</v>
      </c>
    </row>
    <row r="116" spans="1:15" hidden="1" x14ac:dyDescent="0.25">
      <c r="A116" s="960"/>
      <c r="B116" s="558">
        <v>2</v>
      </c>
      <c r="C116" s="558" t="str">
        <f>IF(Experiencia_Proponente!C162=0,"",Experiencia_Proponente!C162)</f>
        <v/>
      </c>
      <c r="D116" s="558" t="str">
        <f>IF(C116="","",Documentos_Técnicos!$AG115)</f>
        <v/>
      </c>
      <c r="E116" s="558" t="str">
        <f>IF(C116="","",Documentos_Técnicos!$BL115)</f>
        <v/>
      </c>
      <c r="F116" s="558" t="str">
        <f>IF(C116="","",Documentos_Técnicos!$DF115)</f>
        <v/>
      </c>
      <c r="G116" s="558" t="str">
        <f>IF(C116="","",Documentos_Técnicos!$DY115)</f>
        <v/>
      </c>
      <c r="H116" s="558" t="str">
        <f>IF(C116="","",Documentos_Técnicos!$ER115)</f>
        <v/>
      </c>
      <c r="I116" s="558" t="str">
        <f>IF(C116="","",Documentos_Técnicos!$FK115)</f>
        <v/>
      </c>
      <c r="J116" s="558" t="str">
        <f>IF(C116="","",Documentos_Técnicos!$FZ115)</f>
        <v/>
      </c>
      <c r="K116" s="558" t="str">
        <f>IF(C116="","",Documentos_Técnicos!$HA115)</f>
        <v/>
      </c>
      <c r="L116" s="558" t="str">
        <f>IF(C116="","",Documentos_Técnicos!$HX115)</f>
        <v/>
      </c>
      <c r="M116" s="559" t="str">
        <f>IF(C116="","",Documentos_Técnicos!IQ115)</f>
        <v/>
      </c>
      <c r="N116" s="559" t="str">
        <f>IF(C116="","",Documentos_Técnicos!$IV115)</f>
        <v/>
      </c>
      <c r="O116" s="560" t="str">
        <f t="shared" si="11"/>
        <v/>
      </c>
    </row>
    <row r="117" spans="1:15" ht="33" x14ac:dyDescent="0.25">
      <c r="A117" s="1016"/>
      <c r="B117" s="561">
        <v>3</v>
      </c>
      <c r="C117" s="561" t="str">
        <f>IF(Experiencia_Proponente!C163=0,"",Experiencia_Proponente!C163)</f>
        <v>UNION TEMPORAL M&amp;A SEGURIDAD</v>
      </c>
      <c r="D117" s="561" t="str">
        <f>IF(C117="","",Documentos_Técnicos!$AG115)</f>
        <v>CUMPLE</v>
      </c>
      <c r="E117" s="561" t="str">
        <f>IF(C117="","",Documentos_Técnicos!$BL115)</f>
        <v>CUMPLE</v>
      </c>
      <c r="F117" s="561" t="str">
        <f>IF(C117="","",Documentos_Técnicos!$DF115)</f>
        <v>CUMPLE</v>
      </c>
      <c r="G117" s="561" t="str">
        <f>IF(C117="","",Documentos_Técnicos!$DY115)</f>
        <v>CUMPLE</v>
      </c>
      <c r="H117" s="561" t="str">
        <f>IF(C117="","",Documentos_Técnicos!$ER115)</f>
        <v>CUMPLE</v>
      </c>
      <c r="I117" s="561" t="str">
        <f>IF(C117="","",Documentos_Técnicos!$FK115)</f>
        <v>CUMPLE</v>
      </c>
      <c r="J117" s="561" t="str">
        <f>IF(C117="","",Documentos_Técnicos!$FZ115)</f>
        <v>CUMPLE</v>
      </c>
      <c r="K117" s="561" t="str">
        <f>IF(C117="","",Documentos_Técnicos!$HA115)</f>
        <v>CUMPLE</v>
      </c>
      <c r="L117" s="561" t="str">
        <f>IF(C117="","",Documentos_Técnicos!$HX115)</f>
        <v>CUMPLE</v>
      </c>
      <c r="M117" s="561" t="str">
        <f>IF(C117="","",Documentos_Técnicos!IQ115)</f>
        <v>CUMPLE</v>
      </c>
      <c r="N117" s="561" t="str">
        <f>IF(C117="","",Documentos_Técnicos!$IV115)</f>
        <v>CUMPLE</v>
      </c>
      <c r="O117" s="562" t="str">
        <f>IF(C117="","",IF(D117="CUMPLE",IF(F117="CUMPLE",IF(G117="CUMPLE",IF(H117="CUMPLE",IF(I117="CUMPLE",IF(J117="CUMPLE",IF(K117="CUMPLE",IF(L117="CUMPLE",IF(N117="CUMPLE",IF(M117="CUMPLE",IF(E117="CUMPLE","HABILITADO","RECHAZADO"),"RECHAZADO"),"RECHAZADO"),"RECHAZADO"),"RECHAZADO"),"RECHAZADO"),"RECHAZADO"),"RECHAZADO"),"RECHAZADO"),"RECHAZADO"),"RECHAZADO"))</f>
        <v>HABILITADO</v>
      </c>
    </row>
    <row r="118" spans="1:15" ht="33" x14ac:dyDescent="0.25">
      <c r="A118" s="1016"/>
      <c r="B118" s="561">
        <v>4</v>
      </c>
      <c r="C118" s="561" t="str">
        <f>IF(Experiencia_Proponente!C164=0,"",Experiencia_Proponente!C164)</f>
        <v>UNION TEMPORAL M&amp;A SEGURIDAD</v>
      </c>
      <c r="D118" s="561" t="str">
        <f>IF(C118="","",Documentos_Técnicos!$AG115)</f>
        <v>CUMPLE</v>
      </c>
      <c r="E118" s="561" t="str">
        <f>IF(C118="","",Documentos_Técnicos!$BL115)</f>
        <v>CUMPLE</v>
      </c>
      <c r="F118" s="561" t="str">
        <f>IF(C118="","",Documentos_Técnicos!$DF115)</f>
        <v>CUMPLE</v>
      </c>
      <c r="G118" s="561" t="str">
        <f>IF(C118="","",Documentos_Técnicos!$DY115)</f>
        <v>CUMPLE</v>
      </c>
      <c r="H118" s="561" t="str">
        <f>IF(C118="","",Documentos_Técnicos!$ER115)</f>
        <v>CUMPLE</v>
      </c>
      <c r="I118" s="561" t="str">
        <f>IF(C118="","",Documentos_Técnicos!$FK115)</f>
        <v>CUMPLE</v>
      </c>
      <c r="J118" s="561" t="str">
        <f>IF(C118="","",Documentos_Técnicos!$FZ115)</f>
        <v>CUMPLE</v>
      </c>
      <c r="K118" s="561" t="str">
        <f>IF(C118="","",Documentos_Técnicos!$HA115)</f>
        <v>CUMPLE</v>
      </c>
      <c r="L118" s="561" t="str">
        <f>IF(C118="","",Documentos_Técnicos!$HX115)</f>
        <v>CUMPLE</v>
      </c>
      <c r="M118" s="561" t="str">
        <f>IF(C118="","",Documentos_Técnicos!IQ115)</f>
        <v>CUMPLE</v>
      </c>
      <c r="N118" s="561" t="str">
        <f>IF(C118="","",Documentos_Técnicos!$IV115)</f>
        <v>CUMPLE</v>
      </c>
      <c r="O118" s="562" t="str">
        <f>IF(C118="","",IF(D118="CUMPLE",IF(F118="CUMPLE",IF(G118="CUMPLE",IF(H118="CUMPLE",IF(I118="CUMPLE",IF(J118="CUMPLE",IF(K118="CUMPLE",IF(L118="CUMPLE",IF(N118="CUMPLE",IF(M118="CUMPLE",IF(E118="CUMPLE","HABILITADO","RECHAZADO"),"RECHAZADO"),"RECHAZADO"),"RECHAZADO"),"RECHAZADO"),"RECHAZADO"),"RECHAZADO"),"RECHAZADO"),"RECHAZADO"),"RECHAZADO"),"RECHAZADO"))</f>
        <v>HABILITADO</v>
      </c>
    </row>
    <row r="119" spans="1:15" ht="33" x14ac:dyDescent="0.25">
      <c r="A119" s="1016"/>
      <c r="B119" s="561">
        <v>5</v>
      </c>
      <c r="C119" s="561" t="str">
        <f>IF(Experiencia_Proponente!C165=0,"",Experiencia_Proponente!C165)</f>
        <v>UNION TEMPORAL M&amp;A SEGURIDAD</v>
      </c>
      <c r="D119" s="561" t="str">
        <f>IF(C119="","",Documentos_Técnicos!$AG115)</f>
        <v>CUMPLE</v>
      </c>
      <c r="E119" s="561" t="str">
        <f>IF(C119="","",Documentos_Técnicos!$BL115)</f>
        <v>CUMPLE</v>
      </c>
      <c r="F119" s="561" t="str">
        <f>IF(C119="","",Documentos_Técnicos!$DF115)</f>
        <v>CUMPLE</v>
      </c>
      <c r="G119" s="561" t="str">
        <f>IF(C119="","",Documentos_Técnicos!$DY115)</f>
        <v>CUMPLE</v>
      </c>
      <c r="H119" s="561" t="str">
        <f>IF(C119="","",Documentos_Técnicos!$ER115)</f>
        <v>CUMPLE</v>
      </c>
      <c r="I119" s="561" t="str">
        <f>IF(C119="","",Documentos_Técnicos!$FK115)</f>
        <v>CUMPLE</v>
      </c>
      <c r="J119" s="561" t="str">
        <f>IF(C119="","",Documentos_Técnicos!$FZ115)</f>
        <v>CUMPLE</v>
      </c>
      <c r="K119" s="561" t="str">
        <f>IF(C119="","",Documentos_Técnicos!$HA115)</f>
        <v>CUMPLE</v>
      </c>
      <c r="L119" s="561" t="str">
        <f>IF(C119="","",Documentos_Técnicos!$HX115)</f>
        <v>CUMPLE</v>
      </c>
      <c r="M119" s="561" t="str">
        <f>IF(C119="","",Documentos_Técnicos!IQ115)</f>
        <v>CUMPLE</v>
      </c>
      <c r="N119" s="561" t="str">
        <f>IF(C119="","",Documentos_Técnicos!$IV115)</f>
        <v>CUMPLE</v>
      </c>
      <c r="O119" s="562" t="str">
        <f>IF(C119="","",IF(D119="CUMPLE",IF(F119="CUMPLE",IF(G119="CUMPLE",IF(H119="CUMPLE",IF(I119="CUMPLE",IF(J119="CUMPLE",IF(K119="CUMPLE",IF(L119="CUMPLE",IF(N119="CUMPLE",IF(M119="CUMPLE",IF(E119="CUMPLE","HABILITADO","RECHAZADO"),"RECHAZADO"),"RECHAZADO"),"RECHAZADO"),"RECHAZADO"),"RECHAZADO"),"RECHAZADO"),"RECHAZADO"),"RECHAZADO"),"RECHAZADO"),"RECHAZADO"))</f>
        <v>HABILITADO</v>
      </c>
    </row>
    <row r="120" spans="1:15" hidden="1" x14ac:dyDescent="0.25">
      <c r="A120" s="962"/>
      <c r="B120" s="48">
        <v>6</v>
      </c>
      <c r="C120" s="48" t="str">
        <f>IF(Experiencia_Proponente!C166=0,"",Experiencia_Proponente!C166)</f>
        <v/>
      </c>
      <c r="D120" s="48" t="str">
        <f>IF(C120="","",Documentos_Técnicos!$AG115)</f>
        <v/>
      </c>
      <c r="E120" s="48" t="str">
        <f>IF(C120="","",Documentos_Técnicos!$BL115)</f>
        <v/>
      </c>
      <c r="F120" s="48" t="str">
        <f>IF(C120="","",Documentos_Técnicos!$DF115)</f>
        <v/>
      </c>
      <c r="G120" s="48" t="str">
        <f>IF(C120="","",Documentos_Técnicos!$DY115)</f>
        <v/>
      </c>
      <c r="H120" s="48" t="str">
        <f>IF(C120="","",Documentos_Técnicos!$ER115)</f>
        <v/>
      </c>
      <c r="I120" s="48" t="str">
        <f>IF(C120="","",Documentos_Técnicos!$FK115)</f>
        <v/>
      </c>
      <c r="J120" s="48" t="str">
        <f>IF(C120="","",Documentos_Técnicos!$FZ115)</f>
        <v/>
      </c>
      <c r="K120" s="48" t="str">
        <f>IF(C120="","",Documentos_Técnicos!$HA115)</f>
        <v/>
      </c>
      <c r="L120" s="48" t="str">
        <f>IF(C120="","",Documentos_Técnicos!$HX115)</f>
        <v/>
      </c>
      <c r="M120" s="49" t="str">
        <f>IF(C120="","",Documentos_Técnicos!IQ115)</f>
        <v/>
      </c>
      <c r="N120" s="49" t="str">
        <f>IF(C120="","",Documentos_Técnicos!$IV115)</f>
        <v/>
      </c>
      <c r="O120" s="50" t="str">
        <f t="shared" si="11"/>
        <v/>
      </c>
    </row>
    <row r="121" spans="1:15" hidden="1" x14ac:dyDescent="0.25">
      <c r="A121" s="963"/>
      <c r="B121" s="561">
        <v>7</v>
      </c>
      <c r="C121" s="48" t="str">
        <f>IF(Experiencia_Proponente!C167=0,"",Experiencia_Proponente!C167)</f>
        <v/>
      </c>
      <c r="D121" s="48" t="str">
        <f>IF(C121="","",Documentos_Técnicos!$AG115)</f>
        <v/>
      </c>
      <c r="E121" s="48" t="str">
        <f>IF(C121="","",Documentos_Técnicos!$BL115)</f>
        <v/>
      </c>
      <c r="F121" s="561" t="str">
        <f>IF(C121="","",Documentos_Técnicos!$DF115)</f>
        <v/>
      </c>
      <c r="G121" s="48" t="str">
        <f>IF(C121="","",Documentos_Técnicos!$DY115)</f>
        <v/>
      </c>
      <c r="H121" s="561" t="str">
        <f>IF(C121="","",Documentos_Técnicos!$ER115)</f>
        <v/>
      </c>
      <c r="I121" s="561" t="str">
        <f>IF(C121="","",Documentos_Técnicos!$FK115)</f>
        <v/>
      </c>
      <c r="J121" s="561" t="str">
        <f>IF(C121="","",Documentos_Técnicos!$FZ115)</f>
        <v/>
      </c>
      <c r="K121" s="561" t="str">
        <f>IF(C121="","",Documentos_Técnicos!$HA115)</f>
        <v/>
      </c>
      <c r="L121" s="561" t="str">
        <f>IF(C121="","",Documentos_Técnicos!$HX115)</f>
        <v/>
      </c>
      <c r="M121" s="49" t="str">
        <f>IF(C121="","",Documentos_Técnicos!IQ115)</f>
        <v/>
      </c>
      <c r="N121" s="49" t="str">
        <f>IF(C121="","",Documentos_Técnicos!$IV115)</f>
        <v/>
      </c>
      <c r="O121" s="50" t="str">
        <f t="shared" si="11"/>
        <v/>
      </c>
    </row>
    <row r="122" spans="1:15" hidden="1" x14ac:dyDescent="0.25">
      <c r="A122" s="963"/>
      <c r="B122" s="561">
        <v>8</v>
      </c>
      <c r="C122" s="48" t="str">
        <f>IF(Experiencia_Proponente!C168=0,"",Experiencia_Proponente!C168)</f>
        <v/>
      </c>
      <c r="D122" s="48" t="str">
        <f>IF(C122="","",Documentos_Técnicos!$AG115)</f>
        <v/>
      </c>
      <c r="E122" s="48" t="str">
        <f>IF(C122="","",Documentos_Técnicos!$BL115)</f>
        <v/>
      </c>
      <c r="F122" s="561" t="str">
        <f>IF(C122="","",Documentos_Técnicos!$DF115)</f>
        <v/>
      </c>
      <c r="G122" s="48" t="str">
        <f>IF(C122="","",Documentos_Técnicos!$DY115)</f>
        <v/>
      </c>
      <c r="H122" s="561" t="str">
        <f>IF(C122="","",Documentos_Técnicos!$ER115)</f>
        <v/>
      </c>
      <c r="I122" s="561" t="str">
        <f>IF(C122="","",Documentos_Técnicos!$FK115)</f>
        <v/>
      </c>
      <c r="J122" s="561" t="str">
        <f>IF(C122="","",Documentos_Técnicos!$FZ115)</f>
        <v/>
      </c>
      <c r="K122" s="561" t="str">
        <f>IF(C122="","",Documentos_Técnicos!$HA115)</f>
        <v/>
      </c>
      <c r="L122" s="561" t="str">
        <f>IF(C122="","",Documentos_Técnicos!$HX115)</f>
        <v/>
      </c>
      <c r="M122" s="49" t="str">
        <f>IF(C122="","",Documentos_Técnicos!IQ115)</f>
        <v/>
      </c>
      <c r="N122" s="49" t="str">
        <f>IF(C122="","",Documentos_Técnicos!$IV115)</f>
        <v/>
      </c>
      <c r="O122" s="50" t="str">
        <f t="shared" si="11"/>
        <v/>
      </c>
    </row>
    <row r="123" spans="1:15" hidden="1" x14ac:dyDescent="0.25">
      <c r="A123" s="1017"/>
      <c r="B123" s="557">
        <v>9</v>
      </c>
      <c r="C123" s="558" t="str">
        <f>IF(Experiencia_Proponente!C169=0,"",Experiencia_Proponente!C169)</f>
        <v/>
      </c>
      <c r="D123" s="558" t="str">
        <f>IF(C123="","",Documentos_Técnicos!$AG115)</f>
        <v/>
      </c>
      <c r="E123" s="558" t="str">
        <f>IF(C123="","",Documentos_Técnicos!$BL115)</f>
        <v/>
      </c>
      <c r="F123" s="557" t="str">
        <f>IF(C123="","",Documentos_Técnicos!$DF115)</f>
        <v/>
      </c>
      <c r="G123" s="558" t="str">
        <f>IF(C123="","",Documentos_Técnicos!$DY115)</f>
        <v/>
      </c>
      <c r="H123" s="557" t="str">
        <f>IF(C123="","",Documentos_Técnicos!$ER115)</f>
        <v/>
      </c>
      <c r="I123" s="557" t="str">
        <f>IF(C123="","",Documentos_Técnicos!$FK115)</f>
        <v/>
      </c>
      <c r="J123" s="557" t="str">
        <f>IF(C123="","",Documentos_Técnicos!$FZ115)</f>
        <v/>
      </c>
      <c r="K123" s="557" t="str">
        <f>IF(C123="","",Documentos_Técnicos!$HA115)</f>
        <v/>
      </c>
      <c r="L123" s="557" t="str">
        <f>IF(C123="","",Documentos_Técnicos!$HX115)</f>
        <v/>
      </c>
      <c r="M123" s="559" t="str">
        <f>IF(C123="","",Documentos_Técnicos!IQ115)</f>
        <v/>
      </c>
      <c r="N123" s="559" t="str">
        <f>IF(C123="","",Documentos_Técnicos!$IV115)</f>
        <v/>
      </c>
      <c r="O123" s="560" t="str">
        <f t="shared" si="11"/>
        <v/>
      </c>
    </row>
    <row r="124" spans="1:15" ht="33" x14ac:dyDescent="0.25">
      <c r="A124" s="1016"/>
      <c r="B124" s="561">
        <v>10</v>
      </c>
      <c r="C124" s="561" t="str">
        <f>IF(Experiencia_Proponente!C170=0,"",Experiencia_Proponente!C170)</f>
        <v>UNION TEMPORAL M&amp;A SEGURIDAD</v>
      </c>
      <c r="D124" s="561" t="str">
        <f>IF(C124="","",Documentos_Técnicos!$AG115)</f>
        <v>CUMPLE</v>
      </c>
      <c r="E124" s="561" t="str">
        <f>IF(C124="","",Documentos_Técnicos!$BL115)</f>
        <v>CUMPLE</v>
      </c>
      <c r="F124" s="561" t="str">
        <f>IF(C124="","",Documentos_Técnicos!$DF115)</f>
        <v>CUMPLE</v>
      </c>
      <c r="G124" s="561" t="str">
        <f>IF(C124="","",Documentos_Técnicos!$DY115)</f>
        <v>CUMPLE</v>
      </c>
      <c r="H124" s="561" t="str">
        <f>IF(C124="","",Documentos_Técnicos!$ER115)</f>
        <v>CUMPLE</v>
      </c>
      <c r="I124" s="561" t="str">
        <f>IF(C124="","",Documentos_Técnicos!$FK115)</f>
        <v>CUMPLE</v>
      </c>
      <c r="J124" s="561" t="str">
        <f>IF(C124="","",Documentos_Técnicos!$FZ115)</f>
        <v>CUMPLE</v>
      </c>
      <c r="K124" s="561" t="str">
        <f>IF(C124="","",Documentos_Técnicos!$HA115)</f>
        <v>CUMPLE</v>
      </c>
      <c r="L124" s="561" t="str">
        <f>IF(C124="","",Documentos_Técnicos!$HX115)</f>
        <v>CUMPLE</v>
      </c>
      <c r="M124" s="561" t="str">
        <f>IF(C124="","",Documentos_Técnicos!IQ115)</f>
        <v>CUMPLE</v>
      </c>
      <c r="N124" s="561" t="str">
        <f>IF(C124="","",Documentos_Técnicos!$IV115)</f>
        <v>CUMPLE</v>
      </c>
      <c r="O124" s="562" t="str">
        <f>IF(C124="","",IF(D124="CUMPLE",IF(F124="CUMPLE",IF(G124="CUMPLE",IF(H124="CUMPLE",IF(I124="CUMPLE",IF(J124="CUMPLE",IF(K124="CUMPLE",IF(L124="CUMPLE",IF(N124="CUMPLE",IF(M124="CUMPLE",IF(E124="CUMPLE","HABILITADO","RECHAZADO"),"RECHAZADO"),"RECHAZADO"),"RECHAZADO"),"RECHAZADO"),"RECHAZADO"),"RECHAZADO"),"RECHAZADO"),"RECHAZADO"),"RECHAZADO"),"RECHAZADO"))</f>
        <v>HABILITADO</v>
      </c>
    </row>
    <row r="125" spans="1:15" hidden="1" x14ac:dyDescent="0.25">
      <c r="A125" s="962"/>
      <c r="B125" s="48">
        <v>11</v>
      </c>
      <c r="C125" s="48" t="str">
        <f>IF(Experiencia_Proponente!C171=0,"",Experiencia_Proponente!C171)</f>
        <v/>
      </c>
      <c r="D125" s="48" t="str">
        <f>IF(C125="","",Documentos_Técnicos!$AG115)</f>
        <v/>
      </c>
      <c r="E125" s="48" t="str">
        <f>IF(C125="","",Documentos_Técnicos!$BL115)</f>
        <v/>
      </c>
      <c r="F125" s="48" t="str">
        <f>IF(C125="","",Documentos_Técnicos!$DF115)</f>
        <v/>
      </c>
      <c r="G125" s="48" t="str">
        <f>IF(C125="","",Documentos_Técnicos!$DY115)</f>
        <v/>
      </c>
      <c r="H125" s="48" t="str">
        <f>IF(C125="","",Documentos_Técnicos!$ER115)</f>
        <v/>
      </c>
      <c r="I125" s="48" t="str">
        <f>IF(C125="","",Documentos_Técnicos!$FK115)</f>
        <v/>
      </c>
      <c r="J125" s="48" t="str">
        <f>IF(C125="","",Documentos_Técnicos!$FZ115)</f>
        <v/>
      </c>
      <c r="K125" s="48" t="str">
        <f>IF(C125="","",Documentos_Técnicos!$HA115)</f>
        <v/>
      </c>
      <c r="L125" s="48" t="str">
        <f>IF(C125="","",Documentos_Técnicos!$HX115)</f>
        <v/>
      </c>
      <c r="M125" s="49" t="str">
        <f>IF(C125="","",Documentos_Técnicos!IQ115)</f>
        <v/>
      </c>
      <c r="N125" s="49" t="str">
        <f>IF(C125="","",Documentos_Técnicos!$IV115)</f>
        <v/>
      </c>
      <c r="O125" s="50" t="str">
        <f t="shared" si="11"/>
        <v/>
      </c>
    </row>
    <row r="126" spans="1:15" hidden="1" x14ac:dyDescent="0.25">
      <c r="A126" s="1017"/>
      <c r="B126" s="557">
        <v>12</v>
      </c>
      <c r="C126" s="558" t="str">
        <f>IF(Experiencia_Proponente!C172=0,"",Experiencia_Proponente!C172)</f>
        <v/>
      </c>
      <c r="D126" s="558" t="str">
        <f>IF(C126="","",Documentos_Técnicos!$AG115)</f>
        <v/>
      </c>
      <c r="E126" s="558" t="str">
        <f>IF(C126="","",Documentos_Técnicos!$BL115)</f>
        <v/>
      </c>
      <c r="F126" s="557" t="str">
        <f>IF(C126="","",Documentos_Técnicos!$DF115)</f>
        <v/>
      </c>
      <c r="G126" s="558" t="str">
        <f>IF(C126="","",Documentos_Técnicos!$DY115)</f>
        <v/>
      </c>
      <c r="H126" s="557" t="str">
        <f>IF(C126="","",Documentos_Técnicos!$ER115)</f>
        <v/>
      </c>
      <c r="I126" s="557" t="str">
        <f>IF(C126="","",Documentos_Técnicos!$FK115)</f>
        <v/>
      </c>
      <c r="J126" s="557" t="str">
        <f>IF(C126="","",Documentos_Técnicos!$FZ115)</f>
        <v/>
      </c>
      <c r="K126" s="557" t="str">
        <f>IF(C126="","",Documentos_Técnicos!$HA115)</f>
        <v/>
      </c>
      <c r="L126" s="557" t="str">
        <f>IF(C126="","",Documentos_Técnicos!$HX115)</f>
        <v/>
      </c>
      <c r="M126" s="559" t="str">
        <f>IF(C126="","",Documentos_Técnicos!IQ115)</f>
        <v/>
      </c>
      <c r="N126" s="559" t="str">
        <f>IF(C126="","",Documentos_Técnicos!$IV115)</f>
        <v/>
      </c>
      <c r="O126" s="560" t="str">
        <f t="shared" si="11"/>
        <v/>
      </c>
    </row>
    <row r="127" spans="1:15" x14ac:dyDescent="0.25">
      <c r="A127" s="102">
        <v>9</v>
      </c>
      <c r="B127" s="563"/>
      <c r="C127" s="564" t="s">
        <v>1537</v>
      </c>
      <c r="D127" s="563"/>
      <c r="E127" s="563"/>
      <c r="F127" s="563"/>
      <c r="G127" s="563"/>
      <c r="H127" s="563"/>
      <c r="I127" s="563"/>
      <c r="J127" s="563"/>
      <c r="K127" s="563"/>
      <c r="L127" s="563"/>
      <c r="M127" s="563"/>
      <c r="N127" s="563"/>
      <c r="O127" s="563"/>
    </row>
    <row r="128" spans="1:15" hidden="1" x14ac:dyDescent="0.25">
      <c r="A128" s="960">
        <f t="shared" ref="A128" si="13">A140</f>
        <v>10</v>
      </c>
      <c r="B128" s="558">
        <v>1</v>
      </c>
      <c r="C128" s="558" t="str">
        <f>IF(Experiencia_Proponente!C183=0,"",Experiencia_Proponente!C183)</f>
        <v/>
      </c>
      <c r="D128" s="558" t="str">
        <f>IF(C128="","",Documentos_Técnicos!$AG128)</f>
        <v/>
      </c>
      <c r="E128" s="558" t="str">
        <f>IF(C128="","",Documentos_Técnicos!$BL128)</f>
        <v/>
      </c>
      <c r="F128" s="558" t="str">
        <f>IF(C128="","",Documentos_Técnicos!$DF128)</f>
        <v/>
      </c>
      <c r="G128" s="558" t="str">
        <f>IF(C128="","",Documentos_Técnicos!$DY128)</f>
        <v/>
      </c>
      <c r="H128" s="558" t="str">
        <f>IF(C128="","",Documentos_Técnicos!$ER128)</f>
        <v/>
      </c>
      <c r="I128" s="558" t="str">
        <f>IF(C128="","",Documentos_Técnicos!$FK128)</f>
        <v/>
      </c>
      <c r="J128" s="558" t="str">
        <f>IF(C128="","",Documentos_Técnicos!$FZ128)</f>
        <v/>
      </c>
      <c r="K128" s="558" t="str">
        <f>IF(C128="","",Documentos_Técnicos!$HA128)</f>
        <v/>
      </c>
      <c r="L128" s="558" t="str">
        <f>IF(C128="","",Documentos_Técnicos!$HX128)</f>
        <v/>
      </c>
      <c r="M128" s="559" t="str">
        <f>IF(C128="","",Documentos_Técnicos!IQ128)</f>
        <v/>
      </c>
      <c r="N128" s="559" t="str">
        <f>IF(C128="","",Documentos_Técnicos!$IV128)</f>
        <v/>
      </c>
      <c r="O128" s="560" t="str">
        <f t="shared" ref="O128" si="14">IF(C128="","",IF(D128="CUMPLE",IF(F128="CUMPLE",IF(G128="CUMPLE",IF(H128="CUMPLE",IF(I128="CUMPLE",IF(J128="CUMPLE",IF(K128="CUMPLE",IF(L128="CUMPLE",IF(N128="CUMPLE",IF(M128="CUMPLE",IF(E128="CUMPLE","HABILITADO","NO HABILITADO"),"NO HABILITADO"),"NO HABILITADO"),"NO HABILITADO"),"NO HABILITADO"),"NO HABILITADO"),"NO HABILITADO"),"NO HABILITADO"),"NO HABILITADO"),"NO HABILITADO"),"NO HABILITADO"))</f>
        <v/>
      </c>
    </row>
    <row r="129" spans="1:15" ht="33" x14ac:dyDescent="0.25">
      <c r="A129" s="1016"/>
      <c r="B129" s="561">
        <v>2</v>
      </c>
      <c r="C129" s="561" t="str">
        <f>IF(Experiencia_Proponente!C184=0,"",Experiencia_Proponente!C184)</f>
        <v>UNION TEMPORAL NC SED 2021</v>
      </c>
      <c r="D129" s="561" t="str">
        <f>IF(C129="","",Documentos_Técnicos!$AG128)</f>
        <v>CUMPLE</v>
      </c>
      <c r="E129" s="561" t="str">
        <f>IF(C129="","",Documentos_Técnicos!$BL128)</f>
        <v>CUMPLE</v>
      </c>
      <c r="F129" s="561" t="str">
        <f>IF(C129="","",Documentos_Técnicos!$DF128)</f>
        <v>CUMPLE</v>
      </c>
      <c r="G129" s="561" t="str">
        <f>IF(C129="","",Documentos_Técnicos!$DY128)</f>
        <v>CUMPLE</v>
      </c>
      <c r="H129" s="561" t="str">
        <f>IF(C129="","",Documentos_Técnicos!$ER128)</f>
        <v>CUMPLE</v>
      </c>
      <c r="I129" s="561" t="str">
        <f>IF(C129="","",Documentos_Técnicos!$FK128)</f>
        <v>CUMPLE</v>
      </c>
      <c r="J129" s="561" t="str">
        <f>IF(C129="","",Documentos_Técnicos!$FZ128)</f>
        <v>CUMPLE</v>
      </c>
      <c r="K129" s="561" t="str">
        <f>IF(C129="","",Documentos_Técnicos!$HA128)</f>
        <v>CUMPLE</v>
      </c>
      <c r="L129" s="561" t="str">
        <f>IF(C129="","",Documentos_Técnicos!$HX128)</f>
        <v>CUMPLE</v>
      </c>
      <c r="M129" s="561" t="str">
        <f>IF(C129="","",Documentos_Técnicos!IQ128)</f>
        <v>CUMPLE</v>
      </c>
      <c r="N129" s="561" t="str">
        <f>IF(C129="","",Documentos_Técnicos!$IV128)</f>
        <v>CUMPLE</v>
      </c>
      <c r="O129" s="562" t="str">
        <f>IF(C129="","",IF(D129="CUMPLE",IF(F129="CUMPLE",IF(G129="CUMPLE",IF(H129="CUMPLE",IF(I129="CUMPLE",IF(J129="CUMPLE",IF(K129="CUMPLE",IF(L129="CUMPLE",IF(N129="CUMPLE",IF(M129="CUMPLE",IF(E129="CUMPLE","HABILITADO","RECHAZADO"),"RECHAZADO"),"RECHAZADO"),"RECHAZADO"),"RECHAZADO"),"RECHAZADO"),"RECHAZADO"),"RECHAZADO"),"RECHAZADO"),"RECHAZADO"),"RECHAZADO"))</f>
        <v>HABILITADO</v>
      </c>
    </row>
    <row r="130" spans="1:15" hidden="1" x14ac:dyDescent="0.25">
      <c r="A130" s="962"/>
      <c r="B130" s="48">
        <v>3</v>
      </c>
      <c r="C130" s="48" t="str">
        <f>IF(Experiencia_Proponente!C185=0,"",Experiencia_Proponente!C185)</f>
        <v/>
      </c>
      <c r="D130" s="48" t="str">
        <f>IF(C130="","",Documentos_Técnicos!$AG128)</f>
        <v/>
      </c>
      <c r="E130" s="48" t="str">
        <f>IF(C130="","",Documentos_Técnicos!$BL128)</f>
        <v/>
      </c>
      <c r="F130" s="48" t="str">
        <f>IF(C130="","",Documentos_Técnicos!$DF128)</f>
        <v/>
      </c>
      <c r="G130" s="48" t="str">
        <f>IF(C130="","",Documentos_Técnicos!$DY128)</f>
        <v/>
      </c>
      <c r="H130" s="48" t="str">
        <f>IF(C130="","",Documentos_Técnicos!$ER128)</f>
        <v/>
      </c>
      <c r="I130" s="48" t="str">
        <f>IF(C130="","",Documentos_Técnicos!$FK128)</f>
        <v/>
      </c>
      <c r="J130" s="48" t="str">
        <f>IF(C130="","",Documentos_Técnicos!$FZ128)</f>
        <v/>
      </c>
      <c r="K130" s="48" t="str">
        <f>IF(C130="","",Documentos_Técnicos!$HA128)</f>
        <v/>
      </c>
      <c r="L130" s="48" t="str">
        <f>IF(C130="","",Documentos_Técnicos!$HX128)</f>
        <v/>
      </c>
      <c r="M130" s="49" t="str">
        <f>IF(C130="","",Documentos_Técnicos!IQ128)</f>
        <v/>
      </c>
      <c r="N130" s="49" t="str">
        <f>IF(C130="","",Documentos_Técnicos!$IV128)</f>
        <v/>
      </c>
      <c r="O130" s="50" t="str">
        <f t="shared" si="11"/>
        <v/>
      </c>
    </row>
    <row r="131" spans="1:15" hidden="1" x14ac:dyDescent="0.25">
      <c r="A131" s="963"/>
      <c r="B131" s="561">
        <v>4</v>
      </c>
      <c r="C131" s="48" t="str">
        <f>IF(Experiencia_Proponente!C186=0,"",Experiencia_Proponente!C186)</f>
        <v/>
      </c>
      <c r="D131" s="48" t="str">
        <f>IF(C131="","",Documentos_Técnicos!$AG128)</f>
        <v/>
      </c>
      <c r="E131" s="48" t="str">
        <f>IF(C131="","",Documentos_Técnicos!$BL128)</f>
        <v/>
      </c>
      <c r="F131" s="561" t="str">
        <f>IF(C131="","",Documentos_Técnicos!$DF128)</f>
        <v/>
      </c>
      <c r="G131" s="48" t="str">
        <f>IF(C131="","",Documentos_Técnicos!$DY128)</f>
        <v/>
      </c>
      <c r="H131" s="561" t="str">
        <f>IF(C131="","",Documentos_Técnicos!$ER128)</f>
        <v/>
      </c>
      <c r="I131" s="561" t="str">
        <f>IF(C131="","",Documentos_Técnicos!$FK128)</f>
        <v/>
      </c>
      <c r="J131" s="561" t="str">
        <f>IF(C131="","",Documentos_Técnicos!$FZ128)</f>
        <v/>
      </c>
      <c r="K131" s="561" t="str">
        <f>IF(C131="","",Documentos_Técnicos!$HA128)</f>
        <v/>
      </c>
      <c r="L131" s="561" t="str">
        <f>IF(C131="","",Documentos_Técnicos!$HX128)</f>
        <v/>
      </c>
      <c r="M131" s="49" t="str">
        <f>IF(C131="","",Documentos_Técnicos!IQ128)</f>
        <v/>
      </c>
      <c r="N131" s="49" t="str">
        <f>IF(C131="","",Documentos_Técnicos!$IV128)</f>
        <v/>
      </c>
      <c r="O131" s="50" t="str">
        <f t="shared" si="11"/>
        <v/>
      </c>
    </row>
    <row r="132" spans="1:15" hidden="1" x14ac:dyDescent="0.25">
      <c r="A132" s="963"/>
      <c r="B132" s="561">
        <v>5</v>
      </c>
      <c r="C132" s="48" t="str">
        <f>IF(Experiencia_Proponente!C187=0,"",Experiencia_Proponente!C187)</f>
        <v/>
      </c>
      <c r="D132" s="48" t="str">
        <f>IF(C132="","",Documentos_Técnicos!$AG128)</f>
        <v/>
      </c>
      <c r="E132" s="48" t="str">
        <f>IF(C132="","",Documentos_Técnicos!$BL128)</f>
        <v/>
      </c>
      <c r="F132" s="561" t="str">
        <f>IF(C132="","",Documentos_Técnicos!$DF128)</f>
        <v/>
      </c>
      <c r="G132" s="48" t="str">
        <f>IF(C132="","",Documentos_Técnicos!$DY128)</f>
        <v/>
      </c>
      <c r="H132" s="561" t="str">
        <f>IF(C132="","",Documentos_Técnicos!$ER128)</f>
        <v/>
      </c>
      <c r="I132" s="561" t="str">
        <f>IF(C132="","",Documentos_Técnicos!$FK128)</f>
        <v/>
      </c>
      <c r="J132" s="561" t="str">
        <f>IF(C132="","",Documentos_Técnicos!$FZ128)</f>
        <v/>
      </c>
      <c r="K132" s="561" t="str">
        <f>IF(C132="","",Documentos_Técnicos!$HA128)</f>
        <v/>
      </c>
      <c r="L132" s="561" t="str">
        <f>IF(C132="","",Documentos_Técnicos!$HX128)</f>
        <v/>
      </c>
      <c r="M132" s="49" t="str">
        <f>IF(C132="","",Documentos_Técnicos!IQ128)</f>
        <v/>
      </c>
      <c r="N132" s="49" t="str">
        <f>IF(C132="","",Documentos_Técnicos!$IV128)</f>
        <v/>
      </c>
      <c r="O132" s="50" t="str">
        <f t="shared" si="11"/>
        <v/>
      </c>
    </row>
    <row r="133" spans="1:15" hidden="1" x14ac:dyDescent="0.25">
      <c r="A133" s="963"/>
      <c r="B133" s="561">
        <v>6</v>
      </c>
      <c r="C133" s="48" t="str">
        <f>IF(Experiencia_Proponente!C188=0,"",Experiencia_Proponente!C188)</f>
        <v/>
      </c>
      <c r="D133" s="48" t="str">
        <f>IF(C133="","",Documentos_Técnicos!$AG128)</f>
        <v/>
      </c>
      <c r="E133" s="48" t="str">
        <f>IF(C133="","",Documentos_Técnicos!$BL128)</f>
        <v/>
      </c>
      <c r="F133" s="561" t="str">
        <f>IF(C133="","",Documentos_Técnicos!$DF128)</f>
        <v/>
      </c>
      <c r="G133" s="48" t="str">
        <f>IF(C133="","",Documentos_Técnicos!$DY128)</f>
        <v/>
      </c>
      <c r="H133" s="561" t="str">
        <f>IF(C133="","",Documentos_Técnicos!$ER128)</f>
        <v/>
      </c>
      <c r="I133" s="561" t="str">
        <f>IF(C133="","",Documentos_Técnicos!$FK128)</f>
        <v/>
      </c>
      <c r="J133" s="561" t="str">
        <f>IF(C133="","",Documentos_Técnicos!$FZ128)</f>
        <v/>
      </c>
      <c r="K133" s="561" t="str">
        <f>IF(C133="","",Documentos_Técnicos!$HA128)</f>
        <v/>
      </c>
      <c r="L133" s="561" t="str">
        <f>IF(C133="","",Documentos_Técnicos!$HX128)</f>
        <v/>
      </c>
      <c r="M133" s="49" t="str">
        <f>IF(C133="","",Documentos_Técnicos!IQ128)</f>
        <v/>
      </c>
      <c r="N133" s="49" t="str">
        <f>IF(C133="","",Documentos_Técnicos!$IV128)</f>
        <v/>
      </c>
      <c r="O133" s="50" t="str">
        <f t="shared" si="11"/>
        <v/>
      </c>
    </row>
    <row r="134" spans="1:15" hidden="1" x14ac:dyDescent="0.25">
      <c r="A134" s="963"/>
      <c r="B134" s="561">
        <v>7</v>
      </c>
      <c r="C134" s="48" t="str">
        <f>IF(Experiencia_Proponente!C189=0,"",Experiencia_Proponente!C189)</f>
        <v/>
      </c>
      <c r="D134" s="48" t="str">
        <f>IF(C134="","",Documentos_Técnicos!$AG128)</f>
        <v/>
      </c>
      <c r="E134" s="48" t="str">
        <f>IF(C134="","",Documentos_Técnicos!$BL128)</f>
        <v/>
      </c>
      <c r="F134" s="561" t="str">
        <f>IF(C134="","",Documentos_Técnicos!$DF128)</f>
        <v/>
      </c>
      <c r="G134" s="48" t="str">
        <f>IF(C134="","",Documentos_Técnicos!$DY128)</f>
        <v/>
      </c>
      <c r="H134" s="561" t="str">
        <f>IF(C134="","",Documentos_Técnicos!$ER128)</f>
        <v/>
      </c>
      <c r="I134" s="561" t="str">
        <f>IF(C134="","",Documentos_Técnicos!$FK128)</f>
        <v/>
      </c>
      <c r="J134" s="561" t="str">
        <f>IF(C134="","",Documentos_Técnicos!$FZ128)</f>
        <v/>
      </c>
      <c r="K134" s="561" t="str">
        <f>IF(C134="","",Documentos_Técnicos!$HA128)</f>
        <v/>
      </c>
      <c r="L134" s="561" t="str">
        <f>IF(C134="","",Documentos_Técnicos!$HX128)</f>
        <v/>
      </c>
      <c r="M134" s="49" t="str">
        <f>IF(C134="","",Documentos_Técnicos!IQ128)</f>
        <v/>
      </c>
      <c r="N134" s="49" t="str">
        <f>IF(C134="","",Documentos_Técnicos!$IV128)</f>
        <v/>
      </c>
      <c r="O134" s="50" t="str">
        <f t="shared" si="11"/>
        <v/>
      </c>
    </row>
    <row r="135" spans="1:15" hidden="1" x14ac:dyDescent="0.25">
      <c r="A135" s="963"/>
      <c r="B135" s="561">
        <v>8</v>
      </c>
      <c r="C135" s="48" t="str">
        <f>IF(Experiencia_Proponente!C190=0,"",Experiencia_Proponente!C190)</f>
        <v/>
      </c>
      <c r="D135" s="48" t="str">
        <f>IF(C135="","",Documentos_Técnicos!$AG128)</f>
        <v/>
      </c>
      <c r="E135" s="48" t="str">
        <f>IF(C135="","",Documentos_Técnicos!$BL128)</f>
        <v/>
      </c>
      <c r="F135" s="561" t="str">
        <f>IF(C135="","",Documentos_Técnicos!$DF128)</f>
        <v/>
      </c>
      <c r="G135" s="48" t="str">
        <f>IF(C135="","",Documentos_Técnicos!$DY128)</f>
        <v/>
      </c>
      <c r="H135" s="561" t="str">
        <f>IF(C135="","",Documentos_Técnicos!$ER128)</f>
        <v/>
      </c>
      <c r="I135" s="561" t="str">
        <f>IF(C135="","",Documentos_Técnicos!$FK128)</f>
        <v/>
      </c>
      <c r="J135" s="561" t="str">
        <f>IF(C135="","",Documentos_Técnicos!$FZ128)</f>
        <v/>
      </c>
      <c r="K135" s="561" t="str">
        <f>IF(C135="","",Documentos_Técnicos!$HA128)</f>
        <v/>
      </c>
      <c r="L135" s="561" t="str">
        <f>IF(C135="","",Documentos_Técnicos!$HX128)</f>
        <v/>
      </c>
      <c r="M135" s="49" t="str">
        <f>IF(C135="","",Documentos_Técnicos!IQ128)</f>
        <v/>
      </c>
      <c r="N135" s="49" t="str">
        <f>IF(C135="","",Documentos_Técnicos!$IV128)</f>
        <v/>
      </c>
      <c r="O135" s="50" t="str">
        <f t="shared" si="11"/>
        <v/>
      </c>
    </row>
    <row r="136" spans="1:15" hidden="1" x14ac:dyDescent="0.25">
      <c r="A136" s="963"/>
      <c r="B136" s="561">
        <v>9</v>
      </c>
      <c r="C136" s="48" t="str">
        <f>IF(Experiencia_Proponente!C191=0,"",Experiencia_Proponente!C191)</f>
        <v/>
      </c>
      <c r="D136" s="48" t="str">
        <f>IF(C136="","",Documentos_Técnicos!$AG128)</f>
        <v/>
      </c>
      <c r="E136" s="48" t="str">
        <f>IF(C136="","",Documentos_Técnicos!$BL128)</f>
        <v/>
      </c>
      <c r="F136" s="561" t="str">
        <f>IF(C136="","",Documentos_Técnicos!$DF128)</f>
        <v/>
      </c>
      <c r="G136" s="48" t="str">
        <f>IF(C136="","",Documentos_Técnicos!$DY128)</f>
        <v/>
      </c>
      <c r="H136" s="561" t="str">
        <f>IF(C136="","",Documentos_Técnicos!$ER128)</f>
        <v/>
      </c>
      <c r="I136" s="561" t="str">
        <f>IF(C136="","",Documentos_Técnicos!$FK128)</f>
        <v/>
      </c>
      <c r="J136" s="561" t="str">
        <f>IF(C136="","",Documentos_Técnicos!$FZ128)</f>
        <v/>
      </c>
      <c r="K136" s="561" t="str">
        <f>IF(C136="","",Documentos_Técnicos!$HA128)</f>
        <v/>
      </c>
      <c r="L136" s="561" t="str">
        <f>IF(C136="","",Documentos_Técnicos!$HX128)</f>
        <v/>
      </c>
      <c r="M136" s="49" t="str">
        <f>IF(C136="","",Documentos_Técnicos!IQ128)</f>
        <v/>
      </c>
      <c r="N136" s="49" t="str">
        <f>IF(C136="","",Documentos_Técnicos!$IV128)</f>
        <v/>
      </c>
      <c r="O136" s="50" t="str">
        <f t="shared" si="11"/>
        <v/>
      </c>
    </row>
    <row r="137" spans="1:15" hidden="1" x14ac:dyDescent="0.25">
      <c r="A137" s="963"/>
      <c r="B137" s="561">
        <v>10</v>
      </c>
      <c r="C137" s="48" t="str">
        <f>IF(Experiencia_Proponente!C192=0,"",Experiencia_Proponente!C192)</f>
        <v/>
      </c>
      <c r="D137" s="48" t="str">
        <f>IF(C137="","",Documentos_Técnicos!$AG128)</f>
        <v/>
      </c>
      <c r="E137" s="48" t="str">
        <f>IF(C137="","",Documentos_Técnicos!$BL128)</f>
        <v/>
      </c>
      <c r="F137" s="561" t="str">
        <f>IF(C137="","",Documentos_Técnicos!$DF128)</f>
        <v/>
      </c>
      <c r="G137" s="48" t="str">
        <f>IF(C137="","",Documentos_Técnicos!$DY128)</f>
        <v/>
      </c>
      <c r="H137" s="561" t="str">
        <f>IF(C137="","",Documentos_Técnicos!$ER128)</f>
        <v/>
      </c>
      <c r="I137" s="561" t="str">
        <f>IF(C137="","",Documentos_Técnicos!$FK128)</f>
        <v/>
      </c>
      <c r="J137" s="561" t="str">
        <f>IF(C137="","",Documentos_Técnicos!$FZ128)</f>
        <v/>
      </c>
      <c r="K137" s="561" t="str">
        <f>IF(C137="","",Documentos_Técnicos!$HA128)</f>
        <v/>
      </c>
      <c r="L137" s="561" t="str">
        <f>IF(C137="","",Documentos_Técnicos!$HX128)</f>
        <v/>
      </c>
      <c r="M137" s="49" t="str">
        <f>IF(C137="","",Documentos_Técnicos!IQ128)</f>
        <v/>
      </c>
      <c r="N137" s="49" t="str">
        <f>IF(C137="","",Documentos_Técnicos!$IV128)</f>
        <v/>
      </c>
      <c r="O137" s="50" t="str">
        <f t="shared" si="11"/>
        <v/>
      </c>
    </row>
    <row r="138" spans="1:15" hidden="1" x14ac:dyDescent="0.25">
      <c r="A138" s="1017"/>
      <c r="B138" s="557">
        <v>11</v>
      </c>
      <c r="C138" s="558" t="str">
        <f>IF(Experiencia_Proponente!C193=0,"",Experiencia_Proponente!C193)</f>
        <v/>
      </c>
      <c r="D138" s="558" t="str">
        <f>IF(C138="","",Documentos_Técnicos!$AG128)</f>
        <v/>
      </c>
      <c r="E138" s="558" t="str">
        <f>IF(C138="","",Documentos_Técnicos!$BL128)</f>
        <v/>
      </c>
      <c r="F138" s="557" t="str">
        <f>IF(C138="","",Documentos_Técnicos!$DF128)</f>
        <v/>
      </c>
      <c r="G138" s="558" t="str">
        <f>IF(C138="","",Documentos_Técnicos!$DY128)</f>
        <v/>
      </c>
      <c r="H138" s="557" t="str">
        <f>IF(C138="","",Documentos_Técnicos!$ER128)</f>
        <v/>
      </c>
      <c r="I138" s="557" t="str">
        <f>IF(C138="","",Documentos_Técnicos!$FK128)</f>
        <v/>
      </c>
      <c r="J138" s="557" t="str">
        <f>IF(C138="","",Documentos_Técnicos!$FZ128)</f>
        <v/>
      </c>
      <c r="K138" s="557" t="str">
        <f>IF(C138="","",Documentos_Técnicos!$HA128)</f>
        <v/>
      </c>
      <c r="L138" s="557" t="str">
        <f>IF(C138="","",Documentos_Técnicos!$HX128)</f>
        <v/>
      </c>
      <c r="M138" s="559" t="str">
        <f>IF(C138="","",Documentos_Técnicos!IQ128)</f>
        <v/>
      </c>
      <c r="N138" s="559" t="str">
        <f>IF(C138="","",Documentos_Técnicos!$IV128)</f>
        <v/>
      </c>
      <c r="O138" s="560" t="str">
        <f t="shared" si="11"/>
        <v/>
      </c>
    </row>
    <row r="139" spans="1:15" ht="33" x14ac:dyDescent="0.25">
      <c r="A139" s="1016"/>
      <c r="B139" s="561">
        <v>12</v>
      </c>
      <c r="C139" s="561" t="str">
        <f>IF(Experiencia_Proponente!C194=0,"",Experiencia_Proponente!C194)</f>
        <v>UNION TEMPORAL NC SED 2021</v>
      </c>
      <c r="D139" s="561" t="str">
        <f>IF(C139="","",Documentos_Técnicos!$AG128)</f>
        <v>CUMPLE</v>
      </c>
      <c r="E139" s="561" t="str">
        <f>IF(C139="","",Documentos_Técnicos!$BL128)</f>
        <v>CUMPLE</v>
      </c>
      <c r="F139" s="561" t="str">
        <f>IF(C139="","",Documentos_Técnicos!$DF128)</f>
        <v>CUMPLE</v>
      </c>
      <c r="G139" s="561" t="str">
        <f>IF(C139="","",Documentos_Técnicos!$DY128)</f>
        <v>CUMPLE</v>
      </c>
      <c r="H139" s="561" t="str">
        <f>IF(C139="","",Documentos_Técnicos!$ER128)</f>
        <v>CUMPLE</v>
      </c>
      <c r="I139" s="561" t="str">
        <f>IF(C139="","",Documentos_Técnicos!$FK128)</f>
        <v>CUMPLE</v>
      </c>
      <c r="J139" s="561" t="str">
        <f>IF(C139="","",Documentos_Técnicos!$FZ128)</f>
        <v>CUMPLE</v>
      </c>
      <c r="K139" s="561" t="str">
        <f>IF(C139="","",Documentos_Técnicos!$HA128)</f>
        <v>CUMPLE</v>
      </c>
      <c r="L139" s="561" t="str">
        <f>IF(C139="","",Documentos_Técnicos!$HX128)</f>
        <v>CUMPLE</v>
      </c>
      <c r="M139" s="561" t="str">
        <f>IF(C139="","",Documentos_Técnicos!IQ128)</f>
        <v>CUMPLE</v>
      </c>
      <c r="N139" s="561" t="str">
        <f>IF(C139="","",Documentos_Técnicos!$IV128)</f>
        <v>CUMPLE</v>
      </c>
      <c r="O139" s="562" t="str">
        <f>IF(C139="","",IF(D139="CUMPLE",IF(F139="CUMPLE",IF(G139="CUMPLE",IF(H139="CUMPLE",IF(I139="CUMPLE",IF(J139="CUMPLE",IF(K139="CUMPLE",IF(L139="CUMPLE",IF(N139="CUMPLE",IF(M139="CUMPLE",IF(E139="CUMPLE","HABILITADO","RECHAZADO"),"RECHAZADO"),"RECHAZADO"),"RECHAZADO"),"RECHAZADO"),"RECHAZADO"),"RECHAZADO"),"RECHAZADO"),"RECHAZADO"),"RECHAZADO"),"RECHAZADO"))</f>
        <v>HABILITADO</v>
      </c>
    </row>
    <row r="140" spans="1:15" x14ac:dyDescent="0.25">
      <c r="A140" s="102">
        <v>10</v>
      </c>
      <c r="B140" s="563"/>
      <c r="C140" s="564" t="s">
        <v>1537</v>
      </c>
      <c r="D140" s="563"/>
      <c r="E140" s="563"/>
      <c r="F140" s="563"/>
      <c r="G140" s="563"/>
      <c r="H140" s="563"/>
      <c r="I140" s="563"/>
      <c r="J140" s="563"/>
      <c r="K140" s="563"/>
      <c r="L140" s="563"/>
      <c r="M140" s="563"/>
      <c r="N140" s="563"/>
      <c r="O140" s="563"/>
    </row>
    <row r="141" spans="1:15" hidden="1" x14ac:dyDescent="0.25">
      <c r="A141" s="962">
        <f t="shared" ref="A141" si="15">A153</f>
        <v>11</v>
      </c>
      <c r="B141" s="48">
        <v>1</v>
      </c>
      <c r="C141" s="48" t="str">
        <f>IF(Experiencia_Proponente!C196=0,"",Experiencia_Proponente!C196)</f>
        <v/>
      </c>
      <c r="D141" s="48" t="str">
        <f>IF(C141="","",Documentos_Técnicos!$AG141)</f>
        <v/>
      </c>
      <c r="E141" s="48" t="str">
        <f>IF(C141="","",Documentos_Técnicos!$BL141)</f>
        <v/>
      </c>
      <c r="F141" s="48" t="str">
        <f>IF(C141="","",Documentos_Técnicos!$DF141)</f>
        <v/>
      </c>
      <c r="G141" s="48" t="str">
        <f>IF(C141="","",Documentos_Técnicos!$DY141)</f>
        <v/>
      </c>
      <c r="H141" s="48" t="str">
        <f>IF(C141="","",Documentos_Técnicos!$ER141)</f>
        <v/>
      </c>
      <c r="I141" s="48" t="str">
        <f>IF(C141="","",Documentos_Técnicos!$FK141)</f>
        <v/>
      </c>
      <c r="J141" s="48" t="str">
        <f>IF(C141="","",Documentos_Técnicos!$FZ141)</f>
        <v/>
      </c>
      <c r="K141" s="48" t="str">
        <f>IF(C141="","",Documentos_Técnicos!$HA141)</f>
        <v/>
      </c>
      <c r="L141" s="48" t="str">
        <f>IF(C141="","",Documentos_Técnicos!$HX141)</f>
        <v/>
      </c>
      <c r="M141" s="49" t="str">
        <f>IF(C141="","",Documentos_Técnicos!IQ141)</f>
        <v/>
      </c>
      <c r="N141" s="49" t="str">
        <f>IF(C141="","",Documentos_Técnicos!$IV141)</f>
        <v/>
      </c>
      <c r="O141" s="50" t="str">
        <f t="shared" ref="O141" si="16">IF(C141="","",IF(D141="CUMPLE",IF(F141="CUMPLE",IF(G141="CUMPLE",IF(H141="CUMPLE",IF(I141="CUMPLE",IF(J141="CUMPLE",IF(K141="CUMPLE",IF(L141="CUMPLE",IF(N141="CUMPLE",IF(M141="CUMPLE",IF(E141="CUMPLE","HABILITADO","NO HABILITADO"),"NO HABILITADO"),"NO HABILITADO"),"NO HABILITADO"),"NO HABILITADO"),"NO HABILITADO"),"NO HABILITADO"),"NO HABILITADO"),"NO HABILITADO"),"NO HABILITADO"),"NO HABILITADO"))</f>
        <v/>
      </c>
    </row>
    <row r="142" spans="1:15" hidden="1" x14ac:dyDescent="0.25">
      <c r="A142" s="963"/>
      <c r="B142" s="561">
        <v>2</v>
      </c>
      <c r="C142" s="48" t="str">
        <f>IF(Experiencia_Proponente!C197=0,"",Experiencia_Proponente!C197)</f>
        <v/>
      </c>
      <c r="D142" s="48" t="str">
        <f>IF(C142="","",Documentos_Técnicos!$AG141)</f>
        <v/>
      </c>
      <c r="E142" s="48" t="str">
        <f>IF(C142="","",Documentos_Técnicos!$BL141)</f>
        <v/>
      </c>
      <c r="F142" s="561" t="str">
        <f>IF(C142="","",Documentos_Técnicos!$DF141)</f>
        <v/>
      </c>
      <c r="G142" s="48" t="str">
        <f>IF(C142="","",Documentos_Técnicos!$DY141)</f>
        <v/>
      </c>
      <c r="H142" s="561" t="str">
        <f>IF(C142="","",Documentos_Técnicos!$ER141)</f>
        <v/>
      </c>
      <c r="I142" s="561" t="str">
        <f>IF(C142="","",Documentos_Técnicos!$FK141)</f>
        <v/>
      </c>
      <c r="J142" s="561" t="str">
        <f>IF(C142="","",Documentos_Técnicos!$FZ141)</f>
        <v/>
      </c>
      <c r="K142" s="561" t="str">
        <f>IF(C142="","",Documentos_Técnicos!$HA141)</f>
        <v/>
      </c>
      <c r="L142" s="561" t="str">
        <f>IF(C142="","",Documentos_Técnicos!$HX141)</f>
        <v/>
      </c>
      <c r="M142" s="49" t="str">
        <f>IF(C142="","",Documentos_Técnicos!IQ141)</f>
        <v/>
      </c>
      <c r="N142" s="49" t="str">
        <f>IF(C142="","",Documentos_Técnicos!$IV141)</f>
        <v/>
      </c>
      <c r="O142" s="50" t="str">
        <f t="shared" si="11"/>
        <v/>
      </c>
    </row>
    <row r="143" spans="1:15" hidden="1" x14ac:dyDescent="0.25">
      <c r="A143" s="963"/>
      <c r="B143" s="561">
        <v>3</v>
      </c>
      <c r="C143" s="48" t="str">
        <f>IF(Experiencia_Proponente!C198=0,"",Experiencia_Proponente!C198)</f>
        <v/>
      </c>
      <c r="D143" s="48" t="str">
        <f>IF(C143="","",Documentos_Técnicos!$AG141)</f>
        <v/>
      </c>
      <c r="E143" s="48" t="str">
        <f>IF(C143="","",Documentos_Técnicos!$BL141)</f>
        <v/>
      </c>
      <c r="F143" s="561" t="str">
        <f>IF(C143="","",Documentos_Técnicos!$DF141)</f>
        <v/>
      </c>
      <c r="G143" s="48" t="str">
        <f>IF(C143="","",Documentos_Técnicos!$DY141)</f>
        <v/>
      </c>
      <c r="H143" s="561" t="str">
        <f>IF(C143="","",Documentos_Técnicos!$ER141)</f>
        <v/>
      </c>
      <c r="I143" s="561" t="str">
        <f>IF(C143="","",Documentos_Técnicos!$FK141)</f>
        <v/>
      </c>
      <c r="J143" s="561" t="str">
        <f>IF(C143="","",Documentos_Técnicos!$FZ141)</f>
        <v/>
      </c>
      <c r="K143" s="561" t="str">
        <f>IF(C143="","",Documentos_Técnicos!$HA141)</f>
        <v/>
      </c>
      <c r="L143" s="561" t="str">
        <f>IF(C143="","",Documentos_Técnicos!$HX141)</f>
        <v/>
      </c>
      <c r="M143" s="49" t="str">
        <f>IF(C143="","",Documentos_Técnicos!IQ141)</f>
        <v/>
      </c>
      <c r="N143" s="49" t="str">
        <f>IF(C143="","",Documentos_Técnicos!$IV141)</f>
        <v/>
      </c>
      <c r="O143" s="50" t="str">
        <f t="shared" si="11"/>
        <v/>
      </c>
    </row>
    <row r="144" spans="1:15" hidden="1" x14ac:dyDescent="0.25">
      <c r="A144" s="963"/>
      <c r="B144" s="561">
        <v>4</v>
      </c>
      <c r="C144" s="48" t="str">
        <f>IF(Experiencia_Proponente!C199=0,"",Experiencia_Proponente!C199)</f>
        <v/>
      </c>
      <c r="D144" s="48" t="str">
        <f>IF(C144="","",Documentos_Técnicos!$AG141)</f>
        <v/>
      </c>
      <c r="E144" s="48" t="str">
        <f>IF(C144="","",Documentos_Técnicos!$BL141)</f>
        <v/>
      </c>
      <c r="F144" s="561" t="str">
        <f>IF(C144="","",Documentos_Técnicos!$DF141)</f>
        <v/>
      </c>
      <c r="G144" s="48" t="str">
        <f>IF(C144="","",Documentos_Técnicos!$DY141)</f>
        <v/>
      </c>
      <c r="H144" s="561" t="str">
        <f>IF(C144="","",Documentos_Técnicos!$ER141)</f>
        <v/>
      </c>
      <c r="I144" s="561" t="str">
        <f>IF(C144="","",Documentos_Técnicos!$FK141)</f>
        <v/>
      </c>
      <c r="J144" s="561" t="str">
        <f>IF(C144="","",Documentos_Técnicos!$FZ141)</f>
        <v/>
      </c>
      <c r="K144" s="561" t="str">
        <f>IF(C144="","",Documentos_Técnicos!$HA141)</f>
        <v/>
      </c>
      <c r="L144" s="561" t="str">
        <f>IF(C144="","",Documentos_Técnicos!$HX141)</f>
        <v/>
      </c>
      <c r="M144" s="49" t="str">
        <f>IF(C144="","",Documentos_Técnicos!IQ141)</f>
        <v/>
      </c>
      <c r="N144" s="49" t="str">
        <f>IF(C144="","",Documentos_Técnicos!$IV141)</f>
        <v/>
      </c>
      <c r="O144" s="50" t="str">
        <f t="shared" si="11"/>
        <v/>
      </c>
    </row>
    <row r="145" spans="1:15" hidden="1" x14ac:dyDescent="0.25">
      <c r="A145" s="963"/>
      <c r="B145" s="561">
        <v>5</v>
      </c>
      <c r="C145" s="48" t="str">
        <f>IF(Experiencia_Proponente!C200=0,"",Experiencia_Proponente!C200)</f>
        <v/>
      </c>
      <c r="D145" s="48" t="str">
        <f>IF(C145="","",Documentos_Técnicos!$AG141)</f>
        <v/>
      </c>
      <c r="E145" s="48" t="str">
        <f>IF(C145="","",Documentos_Técnicos!$BL141)</f>
        <v/>
      </c>
      <c r="F145" s="561" t="str">
        <f>IF(C145="","",Documentos_Técnicos!$DF141)</f>
        <v/>
      </c>
      <c r="G145" s="48" t="str">
        <f>IF(C145="","",Documentos_Técnicos!$DY141)</f>
        <v/>
      </c>
      <c r="H145" s="561" t="str">
        <f>IF(C145="","",Documentos_Técnicos!$ER141)</f>
        <v/>
      </c>
      <c r="I145" s="561" t="str">
        <f>IF(C145="","",Documentos_Técnicos!$FK141)</f>
        <v/>
      </c>
      <c r="J145" s="561" t="str">
        <f>IF(C145="","",Documentos_Técnicos!$FZ141)</f>
        <v/>
      </c>
      <c r="K145" s="561" t="str">
        <f>IF(C145="","",Documentos_Técnicos!$HA141)</f>
        <v/>
      </c>
      <c r="L145" s="561" t="str">
        <f>IF(C145="","",Documentos_Técnicos!$HX141)</f>
        <v/>
      </c>
      <c r="M145" s="49" t="str">
        <f>IF(C145="","",Documentos_Técnicos!IQ141)</f>
        <v/>
      </c>
      <c r="N145" s="49" t="str">
        <f>IF(C145="","",Documentos_Técnicos!$IV141)</f>
        <v/>
      </c>
      <c r="O145" s="50" t="str">
        <f t="shared" si="11"/>
        <v/>
      </c>
    </row>
    <row r="146" spans="1:15" hidden="1" x14ac:dyDescent="0.25">
      <c r="A146" s="963"/>
      <c r="B146" s="561">
        <v>6</v>
      </c>
      <c r="C146" s="48" t="str">
        <f>IF(Experiencia_Proponente!C201=0,"",Experiencia_Proponente!C201)</f>
        <v/>
      </c>
      <c r="D146" s="48" t="str">
        <f>IF(C146="","",Documentos_Técnicos!$AG141)</f>
        <v/>
      </c>
      <c r="E146" s="48" t="str">
        <f>IF(C146="","",Documentos_Técnicos!$BL141)</f>
        <v/>
      </c>
      <c r="F146" s="561" t="str">
        <f>IF(C146="","",Documentos_Técnicos!$DF141)</f>
        <v/>
      </c>
      <c r="G146" s="48" t="str">
        <f>IF(C146="","",Documentos_Técnicos!$DY141)</f>
        <v/>
      </c>
      <c r="H146" s="561" t="str">
        <f>IF(C146="","",Documentos_Técnicos!$ER141)</f>
        <v/>
      </c>
      <c r="I146" s="561" t="str">
        <f>IF(C146="","",Documentos_Técnicos!$FK141)</f>
        <v/>
      </c>
      <c r="J146" s="561" t="str">
        <f>IF(C146="","",Documentos_Técnicos!$FZ141)</f>
        <v/>
      </c>
      <c r="K146" s="561" t="str">
        <f>IF(C146="","",Documentos_Técnicos!$HA141)</f>
        <v/>
      </c>
      <c r="L146" s="561" t="str">
        <f>IF(C146="","",Documentos_Técnicos!$HX141)</f>
        <v/>
      </c>
      <c r="M146" s="49" t="str">
        <f>IF(C146="","",Documentos_Técnicos!IQ141)</f>
        <v/>
      </c>
      <c r="N146" s="49" t="str">
        <f>IF(C146="","",Documentos_Técnicos!$IV141)</f>
        <v/>
      </c>
      <c r="O146" s="50" t="str">
        <f t="shared" si="11"/>
        <v/>
      </c>
    </row>
    <row r="147" spans="1:15" hidden="1" x14ac:dyDescent="0.25">
      <c r="A147" s="1017"/>
      <c r="B147" s="557">
        <v>7</v>
      </c>
      <c r="C147" s="558" t="str">
        <f>IF(Experiencia_Proponente!C202=0,"",Experiencia_Proponente!C202)</f>
        <v/>
      </c>
      <c r="D147" s="558" t="str">
        <f>IF(C147="","",Documentos_Técnicos!$AG141)</f>
        <v/>
      </c>
      <c r="E147" s="558" t="str">
        <f>IF(C147="","",Documentos_Técnicos!$BL141)</f>
        <v/>
      </c>
      <c r="F147" s="557" t="str">
        <f>IF(C147="","",Documentos_Técnicos!$DF141)</f>
        <v/>
      </c>
      <c r="G147" s="558" t="str">
        <f>IF(C147="","",Documentos_Técnicos!$DY141)</f>
        <v/>
      </c>
      <c r="H147" s="557" t="str">
        <f>IF(C147="","",Documentos_Técnicos!$ER141)</f>
        <v/>
      </c>
      <c r="I147" s="557" t="str">
        <f>IF(C147="","",Documentos_Técnicos!$FK141)</f>
        <v/>
      </c>
      <c r="J147" s="557" t="str">
        <f>IF(C147="","",Documentos_Técnicos!$FZ141)</f>
        <v/>
      </c>
      <c r="K147" s="557" t="str">
        <f>IF(C147="","",Documentos_Técnicos!$HA141)</f>
        <v/>
      </c>
      <c r="L147" s="557" t="str">
        <f>IF(C147="","",Documentos_Técnicos!$HX141)</f>
        <v/>
      </c>
      <c r="M147" s="559" t="str">
        <f>IF(C147="","",Documentos_Técnicos!IQ141)</f>
        <v/>
      </c>
      <c r="N147" s="559" t="str">
        <f>IF(C147="","",Documentos_Técnicos!$IV141)</f>
        <v/>
      </c>
      <c r="O147" s="560" t="str">
        <f t="shared" si="11"/>
        <v/>
      </c>
    </row>
    <row r="148" spans="1:15" x14ac:dyDescent="0.25">
      <c r="A148" s="1016"/>
      <c r="B148" s="561">
        <v>8</v>
      </c>
      <c r="C148" s="561" t="str">
        <f>IF(Experiencia_Proponente!C203=0,"",Experiencia_Proponente!C203)</f>
        <v>UNION TEMPORAL PL 2021</v>
      </c>
      <c r="D148" s="561" t="str">
        <f>IF(C148="","",Documentos_Técnicos!$AG141)</f>
        <v>CUMPLE</v>
      </c>
      <c r="E148" s="561" t="str">
        <f>IF(C148="","",Documentos_Técnicos!$BL141)</f>
        <v>CUMPLE</v>
      </c>
      <c r="F148" s="561" t="str">
        <f>IF(C148="","",Documentos_Técnicos!$DF141)</f>
        <v>CUMPLE</v>
      </c>
      <c r="G148" s="561" t="str">
        <f>IF(C148="","",Documentos_Técnicos!$DY141)</f>
        <v>CUMPLE</v>
      </c>
      <c r="H148" s="561" t="str">
        <f>IF(C148="","",Documentos_Técnicos!$ER141)</f>
        <v>CUMPLE</v>
      </c>
      <c r="I148" s="561" t="str">
        <f>IF(C148="","",Documentos_Técnicos!$FK141)</f>
        <v>CUMPLE</v>
      </c>
      <c r="J148" s="561" t="str">
        <f>IF(C148="","",Documentos_Técnicos!$FZ141)</f>
        <v>CUMPLE</v>
      </c>
      <c r="K148" s="561" t="str">
        <f>IF(C148="","",Documentos_Técnicos!$HA141)</f>
        <v>CUMPLE</v>
      </c>
      <c r="L148" s="561" t="str">
        <f>IF(C148="","",Documentos_Técnicos!$HX141)</f>
        <v>CUMPLE</v>
      </c>
      <c r="M148" s="561" t="str">
        <f>IF(C148="","",Documentos_Técnicos!IQ141)</f>
        <v>CUMPLE</v>
      </c>
      <c r="N148" s="561" t="str">
        <f>IF(C148="","",Documentos_Técnicos!$IV141)</f>
        <v>CUMPLE</v>
      </c>
      <c r="O148" s="562" t="str">
        <f>IF(C148="","",IF(D148="CUMPLE",IF(F148="CUMPLE",IF(G148="CUMPLE",IF(H148="CUMPLE",IF(I148="CUMPLE",IF(J148="CUMPLE",IF(K148="CUMPLE",IF(L148="CUMPLE",IF(N148="CUMPLE",IF(M148="CUMPLE",IF(E148="CUMPLE","HABILITADO","RECHAZADO"),"RECHAZADO"),"RECHAZADO"),"RECHAZADO"),"RECHAZADO"),"RECHAZADO"),"RECHAZADO"),"RECHAZADO"),"RECHAZADO"),"RECHAZADO"),"RECHAZADO"))</f>
        <v>HABILITADO</v>
      </c>
    </row>
    <row r="149" spans="1:15" hidden="1" x14ac:dyDescent="0.25">
      <c r="A149" s="962"/>
      <c r="B149" s="48">
        <v>9</v>
      </c>
      <c r="C149" s="48" t="str">
        <f>IF(Experiencia_Proponente!C204=0,"",Experiencia_Proponente!C204)</f>
        <v/>
      </c>
      <c r="D149" s="48" t="str">
        <f>IF(C149="","",Documentos_Técnicos!$AG141)</f>
        <v/>
      </c>
      <c r="E149" s="48" t="str">
        <f>IF(C149="","",Documentos_Técnicos!$BL141)</f>
        <v/>
      </c>
      <c r="F149" s="48" t="str">
        <f>IF(C149="","",Documentos_Técnicos!$DF141)</f>
        <v/>
      </c>
      <c r="G149" s="48" t="str">
        <f>IF(C149="","",Documentos_Técnicos!$DY141)</f>
        <v/>
      </c>
      <c r="H149" s="48" t="str">
        <f>IF(C149="","",Documentos_Técnicos!$ER141)</f>
        <v/>
      </c>
      <c r="I149" s="48" t="str">
        <f>IF(C149="","",Documentos_Técnicos!$FK141)</f>
        <v/>
      </c>
      <c r="J149" s="48" t="str">
        <f>IF(C149="","",Documentos_Técnicos!$FZ141)</f>
        <v/>
      </c>
      <c r="K149" s="48" t="str">
        <f>IF(C149="","",Documentos_Técnicos!$HA141)</f>
        <v/>
      </c>
      <c r="L149" s="48" t="str">
        <f>IF(C149="","",Documentos_Técnicos!$HX141)</f>
        <v/>
      </c>
      <c r="M149" s="49" t="str">
        <f>IF(C149="","",Documentos_Técnicos!IQ141)</f>
        <v/>
      </c>
      <c r="N149" s="49" t="str">
        <f>IF(C149="","",Documentos_Técnicos!$IV141)</f>
        <v/>
      </c>
      <c r="O149" s="50" t="str">
        <f t="shared" si="11"/>
        <v/>
      </c>
    </row>
    <row r="150" spans="1:15" hidden="1" x14ac:dyDescent="0.25">
      <c r="A150" s="963"/>
      <c r="B150" s="561">
        <v>10</v>
      </c>
      <c r="C150" s="48" t="str">
        <f>IF(Experiencia_Proponente!C205=0,"",Experiencia_Proponente!C205)</f>
        <v/>
      </c>
      <c r="D150" s="48" t="str">
        <f>IF(C150="","",Documentos_Técnicos!$AG141)</f>
        <v/>
      </c>
      <c r="E150" s="48" t="str">
        <f>IF(C150="","",Documentos_Técnicos!$BL141)</f>
        <v/>
      </c>
      <c r="F150" s="561" t="str">
        <f>IF(C150="","",Documentos_Técnicos!$DF141)</f>
        <v/>
      </c>
      <c r="G150" s="48" t="str">
        <f>IF(C150="","",Documentos_Técnicos!$DY141)</f>
        <v/>
      </c>
      <c r="H150" s="561" t="str">
        <f>IF(C150="","",Documentos_Técnicos!$ER141)</f>
        <v/>
      </c>
      <c r="I150" s="561" t="str">
        <f>IF(C150="","",Documentos_Técnicos!$FK141)</f>
        <v/>
      </c>
      <c r="J150" s="561" t="str">
        <f>IF(C150="","",Documentos_Técnicos!$FZ141)</f>
        <v/>
      </c>
      <c r="K150" s="561" t="str">
        <f>IF(C150="","",Documentos_Técnicos!$HA141)</f>
        <v/>
      </c>
      <c r="L150" s="561" t="str">
        <f>IF(C150="","",Documentos_Técnicos!$HX141)</f>
        <v/>
      </c>
      <c r="M150" s="49" t="str">
        <f>IF(C150="","",Documentos_Técnicos!IQ141)</f>
        <v/>
      </c>
      <c r="N150" s="49" t="str">
        <f>IF(C150="","",Documentos_Técnicos!$IV141)</f>
        <v/>
      </c>
      <c r="O150" s="50" t="str">
        <f t="shared" si="11"/>
        <v/>
      </c>
    </row>
    <row r="151" spans="1:15" hidden="1" x14ac:dyDescent="0.25">
      <c r="A151" s="1017"/>
      <c r="B151" s="557">
        <v>11</v>
      </c>
      <c r="C151" s="558" t="str">
        <f>IF(Experiencia_Proponente!C206=0,"",Experiencia_Proponente!C206)</f>
        <v/>
      </c>
      <c r="D151" s="558" t="str">
        <f>IF(C151="","",Documentos_Técnicos!$AG141)</f>
        <v/>
      </c>
      <c r="E151" s="558" t="str">
        <f>IF(C151="","",Documentos_Técnicos!$BL141)</f>
        <v/>
      </c>
      <c r="F151" s="557" t="str">
        <f>IF(C151="","",Documentos_Técnicos!$DF141)</f>
        <v/>
      </c>
      <c r="G151" s="558" t="str">
        <f>IF(C151="","",Documentos_Técnicos!$DY141)</f>
        <v/>
      </c>
      <c r="H151" s="557" t="str">
        <f>IF(C151="","",Documentos_Técnicos!$ER141)</f>
        <v/>
      </c>
      <c r="I151" s="557" t="str">
        <f>IF(C151="","",Documentos_Técnicos!$FK141)</f>
        <v/>
      </c>
      <c r="J151" s="557" t="str">
        <f>IF(C151="","",Documentos_Técnicos!$FZ141)</f>
        <v/>
      </c>
      <c r="K151" s="557" t="str">
        <f>IF(C151="","",Documentos_Técnicos!$HA141)</f>
        <v/>
      </c>
      <c r="L151" s="557" t="str">
        <f>IF(C151="","",Documentos_Técnicos!$HX141)</f>
        <v/>
      </c>
      <c r="M151" s="559" t="str">
        <f>IF(C151="","",Documentos_Técnicos!IQ141)</f>
        <v/>
      </c>
      <c r="N151" s="559" t="str">
        <f>IF(C151="","",Documentos_Técnicos!$IV141)</f>
        <v/>
      </c>
      <c r="O151" s="560" t="str">
        <f t="shared" si="11"/>
        <v/>
      </c>
    </row>
    <row r="152" spans="1:15" x14ac:dyDescent="0.25">
      <c r="A152" s="1016"/>
      <c r="B152" s="561">
        <v>12</v>
      </c>
      <c r="C152" s="561" t="str">
        <f>IF(Experiencia_Proponente!C207=0,"",Experiencia_Proponente!C207)</f>
        <v>UNION TEMPORAL PL 2021</v>
      </c>
      <c r="D152" s="561" t="str">
        <f>IF(C152="","",Documentos_Técnicos!$AG141)</f>
        <v>CUMPLE</v>
      </c>
      <c r="E152" s="561" t="str">
        <f>IF(C152="","",Documentos_Técnicos!$BL141)</f>
        <v>CUMPLE</v>
      </c>
      <c r="F152" s="561" t="str">
        <f>IF(C152="","",Documentos_Técnicos!$DF141)</f>
        <v>CUMPLE</v>
      </c>
      <c r="G152" s="561" t="str">
        <f>IF(C152="","",Documentos_Técnicos!$DY141)</f>
        <v>CUMPLE</v>
      </c>
      <c r="H152" s="561" t="str">
        <f>IF(C152="","",Documentos_Técnicos!$ER141)</f>
        <v>CUMPLE</v>
      </c>
      <c r="I152" s="561" t="str">
        <f>IF(C152="","",Documentos_Técnicos!$FK141)</f>
        <v>CUMPLE</v>
      </c>
      <c r="J152" s="561" t="str">
        <f>IF(C152="","",Documentos_Técnicos!$FZ141)</f>
        <v>CUMPLE</v>
      </c>
      <c r="K152" s="561" t="str">
        <f>IF(C152="","",Documentos_Técnicos!$HA141)</f>
        <v>CUMPLE</v>
      </c>
      <c r="L152" s="561" t="str">
        <f>IF(C152="","",Documentos_Técnicos!$HX141)</f>
        <v>CUMPLE</v>
      </c>
      <c r="M152" s="561" t="str">
        <f>IF(C152="","",Documentos_Técnicos!IQ141)</f>
        <v>CUMPLE</v>
      </c>
      <c r="N152" s="561" t="str">
        <f>IF(C152="","",Documentos_Técnicos!$IV141)</f>
        <v>CUMPLE</v>
      </c>
      <c r="O152" s="562" t="str">
        <f>IF(C152="","",IF(D152="CUMPLE",IF(F152="CUMPLE",IF(G152="CUMPLE",IF(H152="CUMPLE",IF(I152="CUMPLE",IF(J152="CUMPLE",IF(K152="CUMPLE",IF(L152="CUMPLE",IF(N152="CUMPLE",IF(M152="CUMPLE",IF(E152="CUMPLE","HABILITADO","RECHAZADO"),"RECHAZADO"),"RECHAZADO"),"RECHAZADO"),"RECHAZADO"),"RECHAZADO"),"RECHAZADO"),"RECHAZADO"),"RECHAZADO"),"RECHAZADO"),"RECHAZADO"))</f>
        <v>HABILITADO</v>
      </c>
    </row>
    <row r="153" spans="1:15" x14ac:dyDescent="0.25">
      <c r="A153" s="102">
        <v>11</v>
      </c>
      <c r="B153" s="563"/>
      <c r="C153" s="564" t="s">
        <v>1537</v>
      </c>
      <c r="D153" s="563"/>
      <c r="E153" s="563"/>
      <c r="F153" s="563"/>
      <c r="G153" s="563"/>
      <c r="H153" s="563"/>
      <c r="I153" s="563"/>
      <c r="J153" s="563"/>
      <c r="K153" s="563"/>
      <c r="L153" s="563"/>
      <c r="M153" s="563"/>
      <c r="N153" s="563"/>
      <c r="O153" s="563"/>
    </row>
    <row r="154" spans="1:15" hidden="1" x14ac:dyDescent="0.25">
      <c r="A154" s="960">
        <f t="shared" ref="A154" si="17">A166</f>
        <v>12</v>
      </c>
      <c r="B154" s="558">
        <v>1</v>
      </c>
      <c r="C154" s="558" t="str">
        <f>IF(Experiencia_Proponente!C209=0,"",Experiencia_Proponente!C209)</f>
        <v/>
      </c>
      <c r="D154" s="558" t="str">
        <f>IF(C154="","",Documentos_Técnicos!$AG154)</f>
        <v/>
      </c>
      <c r="E154" s="558" t="str">
        <f>IF(C154="","",Documentos_Técnicos!$BL154)</f>
        <v/>
      </c>
      <c r="F154" s="558" t="str">
        <f>IF(C154="","",Documentos_Técnicos!$DF154)</f>
        <v/>
      </c>
      <c r="G154" s="558" t="str">
        <f>IF(C154="","",Documentos_Técnicos!$DY154)</f>
        <v/>
      </c>
      <c r="H154" s="558" t="str">
        <f>IF(C154="","",Documentos_Técnicos!$ER154)</f>
        <v/>
      </c>
      <c r="I154" s="558" t="str">
        <f>IF(C154="","",Documentos_Técnicos!$FK154)</f>
        <v/>
      </c>
      <c r="J154" s="558" t="str">
        <f>IF(C154="","",Documentos_Técnicos!$FZ154)</f>
        <v/>
      </c>
      <c r="K154" s="558" t="str">
        <f>IF(C154="","",Documentos_Técnicos!$HA154)</f>
        <v/>
      </c>
      <c r="L154" s="558" t="str">
        <f>IF(C154="","",Documentos_Técnicos!$HX154)</f>
        <v/>
      </c>
      <c r="M154" s="559" t="str">
        <f>IF(C154="","",Documentos_Técnicos!IQ154)</f>
        <v/>
      </c>
      <c r="N154" s="559" t="str">
        <f>IF(C154="","",Documentos_Técnicos!$IV154)</f>
        <v/>
      </c>
      <c r="O154" s="560" t="str">
        <f t="shared" ref="O154:O217" si="18">IF(C154="","",IF(D154="CUMPLE",IF(F154="CUMPLE",IF(G154="CUMPLE",IF(H154="CUMPLE",IF(I154="CUMPLE",IF(J154="CUMPLE",IF(K154="CUMPLE",IF(L154="CUMPLE",IF(N154="CUMPLE",IF(M154="CUMPLE",IF(E154="CUMPLE","HABILITADO","NO HABILITADO"),"NO HABILITADO"),"NO HABILITADO"),"NO HABILITADO"),"NO HABILITADO"),"NO HABILITADO"),"NO HABILITADO"),"NO HABILITADO"),"NO HABILITADO"),"NO HABILITADO"),"NO HABILITADO"))</f>
        <v/>
      </c>
    </row>
    <row r="155" spans="1:15" ht="33" x14ac:dyDescent="0.25">
      <c r="A155" s="1016"/>
      <c r="B155" s="561">
        <v>2</v>
      </c>
      <c r="C155" s="561" t="str">
        <f>IF(Experiencia_Proponente!C210=0,"",Experiencia_Proponente!C210)</f>
        <v>UNION TEMPORAL
SED SEGURIDAD 2021</v>
      </c>
      <c r="D155" s="561" t="str">
        <f>IF(C155="","",Documentos_Técnicos!$AG154)</f>
        <v>CUMPLE</v>
      </c>
      <c r="E155" s="561" t="str">
        <f>IF(C155="","",Documentos_Técnicos!$BL154)</f>
        <v>CUMPLE</v>
      </c>
      <c r="F155" s="561" t="str">
        <f>IF(C155="","",Documentos_Técnicos!$DF154)</f>
        <v>CUMPLE</v>
      </c>
      <c r="G155" s="561" t="str">
        <f>IF(C155="","",Documentos_Técnicos!$DY154)</f>
        <v>CUMPLE</v>
      </c>
      <c r="H155" s="561" t="str">
        <f>IF(C155="","",Documentos_Técnicos!$ER154)</f>
        <v>CUMPLE</v>
      </c>
      <c r="I155" s="561" t="str">
        <f>IF(C155="","",Documentos_Técnicos!$FK154)</f>
        <v>CUMPLE</v>
      </c>
      <c r="J155" s="561" t="str">
        <f>IF(C155="","",Documentos_Técnicos!$FZ154)</f>
        <v>CUMPLE</v>
      </c>
      <c r="K155" s="561" t="str">
        <f>IF(C155="","",Documentos_Técnicos!$HA154)</f>
        <v>CUMPLE</v>
      </c>
      <c r="L155" s="561" t="str">
        <f>IF(C155="","",Documentos_Técnicos!$HX154)</f>
        <v>CUMPLE</v>
      </c>
      <c r="M155" s="561" t="str">
        <f>IF(C155="","",Documentos_Técnicos!IQ154)</f>
        <v>CUMPLE</v>
      </c>
      <c r="N155" s="561" t="str">
        <f>IF(C155="","",Documentos_Técnicos!$IV154)</f>
        <v>CUMPLE</v>
      </c>
      <c r="O155" s="562" t="str">
        <f>IF(C155="","",IF(D155="CUMPLE",IF(F155="CUMPLE",IF(G155="CUMPLE",IF(H155="CUMPLE",IF(I155="CUMPLE",IF(J155="CUMPLE",IF(K155="CUMPLE",IF(L155="CUMPLE",IF(N155="CUMPLE",IF(M155="CUMPLE",IF(E155="CUMPLE","HABILITADO","RECHAZADO"),"RECHAZADO"),"RECHAZADO"),"RECHAZADO"),"RECHAZADO"),"RECHAZADO"),"RECHAZADO"),"RECHAZADO"),"RECHAZADO"),"RECHAZADO"),"RECHAZADO"))</f>
        <v>HABILITADO</v>
      </c>
    </row>
    <row r="156" spans="1:15" hidden="1" x14ac:dyDescent="0.25">
      <c r="A156" s="962"/>
      <c r="B156" s="48">
        <v>3</v>
      </c>
      <c r="C156" s="48" t="str">
        <f>IF(Experiencia_Proponente!C211=0,"",Experiencia_Proponente!C211)</f>
        <v/>
      </c>
      <c r="D156" s="48" t="str">
        <f>IF(C156="","",Documentos_Técnicos!$AG154)</f>
        <v/>
      </c>
      <c r="E156" s="48" t="str">
        <f>IF(C156="","",Documentos_Técnicos!$BL154)</f>
        <v/>
      </c>
      <c r="F156" s="48" t="str">
        <f>IF(C156="","",Documentos_Técnicos!$DF154)</f>
        <v/>
      </c>
      <c r="G156" s="48" t="str">
        <f>IF(C156="","",Documentos_Técnicos!$DY154)</f>
        <v/>
      </c>
      <c r="H156" s="48" t="str">
        <f>IF(C156="","",Documentos_Técnicos!$ER154)</f>
        <v/>
      </c>
      <c r="I156" s="48" t="str">
        <f>IF(C156="","",Documentos_Técnicos!$FK154)</f>
        <v/>
      </c>
      <c r="J156" s="48" t="str">
        <f>IF(C156="","",Documentos_Técnicos!$FZ154)</f>
        <v/>
      </c>
      <c r="K156" s="48" t="str">
        <f>IF(C156="","",Documentos_Técnicos!$HA154)</f>
        <v/>
      </c>
      <c r="L156" s="48" t="str">
        <f>IF(C156="","",Documentos_Técnicos!$HX154)</f>
        <v/>
      </c>
      <c r="M156" s="49" t="str">
        <f>IF(C156="","",Documentos_Técnicos!IQ154)</f>
        <v/>
      </c>
      <c r="N156" s="49" t="str">
        <f>IF(C156="","",Documentos_Técnicos!$IV154)</f>
        <v/>
      </c>
      <c r="O156" s="50" t="str">
        <f t="shared" si="18"/>
        <v/>
      </c>
    </row>
    <row r="157" spans="1:15" hidden="1" x14ac:dyDescent="0.25">
      <c r="A157" s="963"/>
      <c r="B157" s="561">
        <v>4</v>
      </c>
      <c r="C157" s="48" t="str">
        <f>IF(Experiencia_Proponente!C212=0,"",Experiencia_Proponente!C212)</f>
        <v/>
      </c>
      <c r="D157" s="48" t="str">
        <f>IF(C157="","",Documentos_Técnicos!$AG154)</f>
        <v/>
      </c>
      <c r="E157" s="48" t="str">
        <f>IF(C157="","",Documentos_Técnicos!$BL154)</f>
        <v/>
      </c>
      <c r="F157" s="561" t="str">
        <f>IF(C157="","",Documentos_Técnicos!$DF154)</f>
        <v/>
      </c>
      <c r="G157" s="48" t="str">
        <f>IF(C157="","",Documentos_Técnicos!$DY154)</f>
        <v/>
      </c>
      <c r="H157" s="561" t="str">
        <f>IF(C157="","",Documentos_Técnicos!$ER154)</f>
        <v/>
      </c>
      <c r="I157" s="561" t="str">
        <f>IF(C157="","",Documentos_Técnicos!$FK154)</f>
        <v/>
      </c>
      <c r="J157" s="561" t="str">
        <f>IF(C157="","",Documentos_Técnicos!$FZ154)</f>
        <v/>
      </c>
      <c r="K157" s="561" t="str">
        <f>IF(C157="","",Documentos_Técnicos!$HA154)</f>
        <v/>
      </c>
      <c r="L157" s="561" t="str">
        <f>IF(C157="","",Documentos_Técnicos!$HX154)</f>
        <v/>
      </c>
      <c r="M157" s="49" t="str">
        <f>IF(C157="","",Documentos_Técnicos!IQ154)</f>
        <v/>
      </c>
      <c r="N157" s="49" t="str">
        <f>IF(C157="","",Documentos_Técnicos!$IV154)</f>
        <v/>
      </c>
      <c r="O157" s="50" t="str">
        <f>IF(C157="","",IF(D157="CUMPLE",IF(F157="CUMPLE",IF(G157="CUMPLE",IF(H157="CUMPLE",IF(I157="CUMPLE",IF(J157="CUMPLE",IF(K157="CUMPLE",IF(L157="CUMPLE",IF(N157="CUMPLE",IF(M157="CUMPLE",IF(E157="CUMPLE","HABILITADO","NO HABILITADO"),"NO HABILITADO"),"NO HABILITADO"),"NO HABILITADO"),"NO HABILITADO"),"NO HABILITADO"),"NO HABILITADO"),"NO HABILITADO"),"NO HABILITADO"),"NO HABILITADO"),"NO HABILITADO"))</f>
        <v/>
      </c>
    </row>
    <row r="158" spans="1:15" hidden="1" x14ac:dyDescent="0.25">
      <c r="A158" s="963"/>
      <c r="B158" s="561">
        <v>5</v>
      </c>
      <c r="C158" s="48" t="str">
        <f>IF(Experiencia_Proponente!C213=0,"",Experiencia_Proponente!C213)</f>
        <v/>
      </c>
      <c r="D158" s="48" t="str">
        <f>IF(C158="","",Documentos_Técnicos!$AG154)</f>
        <v/>
      </c>
      <c r="E158" s="48" t="str">
        <f>IF(C158="","",Documentos_Técnicos!$BL154)</f>
        <v/>
      </c>
      <c r="F158" s="561" t="str">
        <f>IF(C158="","",Documentos_Técnicos!$DF154)</f>
        <v/>
      </c>
      <c r="G158" s="48" t="str">
        <f>IF(C158="","",Documentos_Técnicos!$DY154)</f>
        <v/>
      </c>
      <c r="H158" s="561" t="str">
        <f>IF(C158="","",Documentos_Técnicos!$ER154)</f>
        <v/>
      </c>
      <c r="I158" s="561" t="str">
        <f>IF(C158="","",Documentos_Técnicos!$FK154)</f>
        <v/>
      </c>
      <c r="J158" s="561" t="str">
        <f>IF(C158="","",Documentos_Técnicos!$FZ154)</f>
        <v/>
      </c>
      <c r="K158" s="561" t="str">
        <f>IF(C158="","",Documentos_Técnicos!$HA154)</f>
        <v/>
      </c>
      <c r="L158" s="561" t="str">
        <f>IF(C158="","",Documentos_Técnicos!$HX154)</f>
        <v/>
      </c>
      <c r="M158" s="49" t="str">
        <f>IF(C158="","",Documentos_Técnicos!IQ154)</f>
        <v/>
      </c>
      <c r="N158" s="49" t="str">
        <f>IF(C158="","",Documentos_Técnicos!$IV154)</f>
        <v/>
      </c>
      <c r="O158" s="50" t="str">
        <f t="shared" si="18"/>
        <v/>
      </c>
    </row>
    <row r="159" spans="1:15" hidden="1" x14ac:dyDescent="0.25">
      <c r="A159" s="963"/>
      <c r="B159" s="561">
        <v>6</v>
      </c>
      <c r="C159" s="48" t="str">
        <f>IF(Experiencia_Proponente!C214=0,"",Experiencia_Proponente!C214)</f>
        <v/>
      </c>
      <c r="D159" s="48" t="str">
        <f>IF(C159="","",Documentos_Técnicos!$AG154)</f>
        <v/>
      </c>
      <c r="E159" s="48" t="str">
        <f>IF(C159="","",Documentos_Técnicos!$BL154)</f>
        <v/>
      </c>
      <c r="F159" s="561" t="str">
        <f>IF(C159="","",Documentos_Técnicos!$DF154)</f>
        <v/>
      </c>
      <c r="G159" s="48" t="str">
        <f>IF(C159="","",Documentos_Técnicos!$DY154)</f>
        <v/>
      </c>
      <c r="H159" s="561" t="str">
        <f>IF(C159="","",Documentos_Técnicos!$ER154)</f>
        <v/>
      </c>
      <c r="I159" s="561" t="str">
        <f>IF(C159="","",Documentos_Técnicos!$FK154)</f>
        <v/>
      </c>
      <c r="J159" s="561" t="str">
        <f>IF(C159="","",Documentos_Técnicos!$FZ154)</f>
        <v/>
      </c>
      <c r="K159" s="561" t="str">
        <f>IF(C159="","",Documentos_Técnicos!$HA154)</f>
        <v/>
      </c>
      <c r="L159" s="561" t="str">
        <f>IF(C159="","",Documentos_Técnicos!$HX154)</f>
        <v/>
      </c>
      <c r="M159" s="49" t="str">
        <f>IF(C159="","",Documentos_Técnicos!IQ154)</f>
        <v/>
      </c>
      <c r="N159" s="49" t="str">
        <f>IF(C159="","",Documentos_Técnicos!$IV154)</f>
        <v/>
      </c>
      <c r="O159" s="50" t="str">
        <f t="shared" si="18"/>
        <v/>
      </c>
    </row>
    <row r="160" spans="1:15" hidden="1" x14ac:dyDescent="0.25">
      <c r="A160" s="963"/>
      <c r="B160" s="561">
        <v>7</v>
      </c>
      <c r="C160" s="48" t="str">
        <f>IF(Experiencia_Proponente!C215=0,"",Experiencia_Proponente!C215)</f>
        <v/>
      </c>
      <c r="D160" s="48" t="str">
        <f>IF(C160="","",Documentos_Técnicos!$AG154)</f>
        <v/>
      </c>
      <c r="E160" s="48" t="str">
        <f>IF(C160="","",Documentos_Técnicos!$BL154)</f>
        <v/>
      </c>
      <c r="F160" s="561" t="str">
        <f>IF(C160="","",Documentos_Técnicos!$DF154)</f>
        <v/>
      </c>
      <c r="G160" s="48" t="str">
        <f>IF(C160="","",Documentos_Técnicos!$DY154)</f>
        <v/>
      </c>
      <c r="H160" s="561" t="str">
        <f>IF(C160="","",Documentos_Técnicos!$ER154)</f>
        <v/>
      </c>
      <c r="I160" s="561" t="str">
        <f>IF(C160="","",Documentos_Técnicos!$FK154)</f>
        <v/>
      </c>
      <c r="J160" s="561" t="str">
        <f>IF(C160="","",Documentos_Técnicos!$FZ154)</f>
        <v/>
      </c>
      <c r="K160" s="561" t="str">
        <f>IF(C160="","",Documentos_Técnicos!$HA154)</f>
        <v/>
      </c>
      <c r="L160" s="561" t="str">
        <f>IF(C160="","",Documentos_Técnicos!$HX154)</f>
        <v/>
      </c>
      <c r="M160" s="49" t="str">
        <f>IF(C160="","",Documentos_Técnicos!IQ154)</f>
        <v/>
      </c>
      <c r="N160" s="49" t="str">
        <f>IF(C160="","",Documentos_Técnicos!$IV154)</f>
        <v/>
      </c>
      <c r="O160" s="50" t="str">
        <f t="shared" si="18"/>
        <v/>
      </c>
    </row>
    <row r="161" spans="1:15" hidden="1" x14ac:dyDescent="0.25">
      <c r="A161" s="963"/>
      <c r="B161" s="561">
        <v>8</v>
      </c>
      <c r="C161" s="48" t="str">
        <f>IF(Experiencia_Proponente!C216=0,"",Experiencia_Proponente!C216)</f>
        <v/>
      </c>
      <c r="D161" s="48" t="str">
        <f>IF(C161="","",Documentos_Técnicos!$AG154)</f>
        <v/>
      </c>
      <c r="E161" s="48" t="str">
        <f>IF(C161="","",Documentos_Técnicos!$BL154)</f>
        <v/>
      </c>
      <c r="F161" s="561" t="str">
        <f>IF(C161="","",Documentos_Técnicos!$DF154)</f>
        <v/>
      </c>
      <c r="G161" s="48" t="str">
        <f>IF(C161="","",Documentos_Técnicos!$DY154)</f>
        <v/>
      </c>
      <c r="H161" s="561" t="str">
        <f>IF(C161="","",Documentos_Técnicos!$ER154)</f>
        <v/>
      </c>
      <c r="I161" s="561" t="str">
        <f>IF(C161="","",Documentos_Técnicos!$FK154)</f>
        <v/>
      </c>
      <c r="J161" s="561" t="str">
        <f>IF(C161="","",Documentos_Técnicos!$FZ154)</f>
        <v/>
      </c>
      <c r="K161" s="561" t="str">
        <f>IF(C161="","",Documentos_Técnicos!$HA154)</f>
        <v/>
      </c>
      <c r="L161" s="561" t="str">
        <f>IF(C161="","",Documentos_Técnicos!$HX154)</f>
        <v/>
      </c>
      <c r="M161" s="49" t="str">
        <f>IF(C161="","",Documentos_Técnicos!IQ154)</f>
        <v/>
      </c>
      <c r="N161" s="49" t="str">
        <f>IF(C161="","",Documentos_Técnicos!$IV154)</f>
        <v/>
      </c>
      <c r="O161" s="50" t="str">
        <f t="shared" si="18"/>
        <v/>
      </c>
    </row>
    <row r="162" spans="1:15" hidden="1" x14ac:dyDescent="0.25">
      <c r="A162" s="963"/>
      <c r="B162" s="561">
        <v>9</v>
      </c>
      <c r="C162" s="48" t="str">
        <f>IF(Experiencia_Proponente!C217=0,"",Experiencia_Proponente!C217)</f>
        <v/>
      </c>
      <c r="D162" s="48" t="str">
        <f>IF(C162="","",Documentos_Técnicos!$AG154)</f>
        <v/>
      </c>
      <c r="E162" s="48" t="str">
        <f>IF(C162="","",Documentos_Técnicos!$BL154)</f>
        <v/>
      </c>
      <c r="F162" s="561" t="str">
        <f>IF(C162="","",Documentos_Técnicos!$DF154)</f>
        <v/>
      </c>
      <c r="G162" s="48" t="str">
        <f>IF(C162="","",Documentos_Técnicos!$DY154)</f>
        <v/>
      </c>
      <c r="H162" s="561" t="str">
        <f>IF(C162="","",Documentos_Técnicos!$ER154)</f>
        <v/>
      </c>
      <c r="I162" s="561" t="str">
        <f>IF(C162="","",Documentos_Técnicos!$FK154)</f>
        <v/>
      </c>
      <c r="J162" s="561" t="str">
        <f>IF(C162="","",Documentos_Técnicos!$FZ154)</f>
        <v/>
      </c>
      <c r="K162" s="561" t="str">
        <f>IF(C162="","",Documentos_Técnicos!$HA154)</f>
        <v/>
      </c>
      <c r="L162" s="561" t="str">
        <f>IF(C162="","",Documentos_Técnicos!$HX154)</f>
        <v/>
      </c>
      <c r="M162" s="49" t="str">
        <f>IF(C162="","",Documentos_Técnicos!IQ154)</f>
        <v/>
      </c>
      <c r="N162" s="49" t="str">
        <f>IF(C162="","",Documentos_Técnicos!$IV154)</f>
        <v/>
      </c>
      <c r="O162" s="50" t="str">
        <f t="shared" si="18"/>
        <v/>
      </c>
    </row>
    <row r="163" spans="1:15" hidden="1" x14ac:dyDescent="0.25">
      <c r="A163" s="963"/>
      <c r="B163" s="561">
        <v>10</v>
      </c>
      <c r="C163" s="48" t="str">
        <f>IF(Experiencia_Proponente!C218=0,"",Experiencia_Proponente!C218)</f>
        <v/>
      </c>
      <c r="D163" s="48" t="str">
        <f>IF(C163="","",Documentos_Técnicos!$AG154)</f>
        <v/>
      </c>
      <c r="E163" s="48" t="str">
        <f>IF(C163="","",Documentos_Técnicos!$BL154)</f>
        <v/>
      </c>
      <c r="F163" s="561" t="str">
        <f>IF(C163="","",Documentos_Técnicos!$DF154)</f>
        <v/>
      </c>
      <c r="G163" s="48" t="str">
        <f>IF(C163="","",Documentos_Técnicos!$DY154)</f>
        <v/>
      </c>
      <c r="H163" s="561" t="str">
        <f>IF(C163="","",Documentos_Técnicos!$ER154)</f>
        <v/>
      </c>
      <c r="I163" s="561" t="str">
        <f>IF(C163="","",Documentos_Técnicos!$FK154)</f>
        <v/>
      </c>
      <c r="J163" s="561" t="str">
        <f>IF(C163="","",Documentos_Técnicos!$FZ154)</f>
        <v/>
      </c>
      <c r="K163" s="561" t="str">
        <f>IF(C163="","",Documentos_Técnicos!$HA154)</f>
        <v/>
      </c>
      <c r="L163" s="561" t="str">
        <f>IF(C163="","",Documentos_Técnicos!$HX154)</f>
        <v/>
      </c>
      <c r="M163" s="49" t="str">
        <f>IF(C163="","",Documentos_Técnicos!IQ154)</f>
        <v/>
      </c>
      <c r="N163" s="49" t="str">
        <f>IF(C163="","",Documentos_Técnicos!$IV154)</f>
        <v/>
      </c>
      <c r="O163" s="50" t="str">
        <f t="shared" si="18"/>
        <v/>
      </c>
    </row>
    <row r="164" spans="1:15" hidden="1" x14ac:dyDescent="0.25">
      <c r="A164" s="963"/>
      <c r="B164" s="561">
        <v>11</v>
      </c>
      <c r="C164" s="48" t="str">
        <f>IF(Experiencia_Proponente!C219=0,"",Experiencia_Proponente!C219)</f>
        <v/>
      </c>
      <c r="D164" s="48" t="str">
        <f>IF(C164="","",Documentos_Técnicos!$AG154)</f>
        <v/>
      </c>
      <c r="E164" s="48" t="str">
        <f>IF(C164="","",Documentos_Técnicos!$BL154)</f>
        <v/>
      </c>
      <c r="F164" s="561" t="str">
        <f>IF(C164="","",Documentos_Técnicos!$DF154)</f>
        <v/>
      </c>
      <c r="G164" s="48" t="str">
        <f>IF(C164="","",Documentos_Técnicos!$DY154)</f>
        <v/>
      </c>
      <c r="H164" s="561" t="str">
        <f>IF(C164="","",Documentos_Técnicos!$ER154)</f>
        <v/>
      </c>
      <c r="I164" s="561" t="str">
        <f>IF(C164="","",Documentos_Técnicos!$FK154)</f>
        <v/>
      </c>
      <c r="J164" s="561" t="str">
        <f>IF(C164="","",Documentos_Técnicos!$FZ154)</f>
        <v/>
      </c>
      <c r="K164" s="561" t="str">
        <f>IF(C164="","",Documentos_Técnicos!$HA154)</f>
        <v/>
      </c>
      <c r="L164" s="561" t="str">
        <f>IF(C164="","",Documentos_Técnicos!$HX154)</f>
        <v/>
      </c>
      <c r="M164" s="49" t="str">
        <f>IF(C164="","",Documentos_Técnicos!IQ154)</f>
        <v/>
      </c>
      <c r="N164" s="49" t="str">
        <f>IF(C164="","",Documentos_Técnicos!$IV154)</f>
        <v/>
      </c>
      <c r="O164" s="50" t="str">
        <f t="shared" si="18"/>
        <v/>
      </c>
    </row>
    <row r="165" spans="1:15" hidden="1" x14ac:dyDescent="0.25">
      <c r="A165" s="1017"/>
      <c r="B165" s="557">
        <v>12</v>
      </c>
      <c r="C165" s="558" t="str">
        <f>IF(Experiencia_Proponente!C220=0,"",Experiencia_Proponente!C220)</f>
        <v/>
      </c>
      <c r="D165" s="558" t="str">
        <f>IF(C165="","",Documentos_Técnicos!$AG154)</f>
        <v/>
      </c>
      <c r="E165" s="558" t="str">
        <f>IF(C165="","",Documentos_Técnicos!$BL154)</f>
        <v/>
      </c>
      <c r="F165" s="557" t="str">
        <f>IF(C165="","",Documentos_Técnicos!$DF154)</f>
        <v/>
      </c>
      <c r="G165" s="558" t="str">
        <f>IF(C165="","",Documentos_Técnicos!$DY154)</f>
        <v/>
      </c>
      <c r="H165" s="557" t="str">
        <f>IF(C165="","",Documentos_Técnicos!$ER154)</f>
        <v/>
      </c>
      <c r="I165" s="557" t="str">
        <f>IF(C165="","",Documentos_Técnicos!$FK154)</f>
        <v/>
      </c>
      <c r="J165" s="557" t="str">
        <f>IF(C165="","",Documentos_Técnicos!$FZ154)</f>
        <v/>
      </c>
      <c r="K165" s="557" t="str">
        <f>IF(C165="","",Documentos_Técnicos!$HA154)</f>
        <v/>
      </c>
      <c r="L165" s="557" t="str">
        <f>IF(C165="","",Documentos_Técnicos!$HX154)</f>
        <v/>
      </c>
      <c r="M165" s="559" t="str">
        <f>IF(C165="","",Documentos_Técnicos!IQ154)</f>
        <v/>
      </c>
      <c r="N165" s="559" t="str">
        <f>IF(C165="","",Documentos_Técnicos!$IV154)</f>
        <v/>
      </c>
      <c r="O165" s="560" t="str">
        <f t="shared" si="18"/>
        <v/>
      </c>
    </row>
    <row r="166" spans="1:15" x14ac:dyDescent="0.25">
      <c r="A166" s="102">
        <v>12</v>
      </c>
      <c r="B166" s="563"/>
      <c r="C166" s="564" t="s">
        <v>1537</v>
      </c>
      <c r="D166" s="563"/>
      <c r="E166" s="563"/>
      <c r="F166" s="563"/>
      <c r="G166" s="563"/>
      <c r="H166" s="563"/>
      <c r="I166" s="563"/>
      <c r="J166" s="563"/>
      <c r="K166" s="563"/>
      <c r="L166" s="563"/>
      <c r="M166" s="563"/>
      <c r="N166" s="563"/>
      <c r="O166" s="563"/>
    </row>
    <row r="167" spans="1:15" hidden="1" x14ac:dyDescent="0.25">
      <c r="A167" s="962">
        <f t="shared" ref="A167" si="19">A179</f>
        <v>13</v>
      </c>
      <c r="B167" s="48">
        <v>1</v>
      </c>
      <c r="C167" s="48" t="str">
        <f>IF(Experiencia_Proponente!C222=0,"",Experiencia_Proponente!C222)</f>
        <v/>
      </c>
      <c r="D167" s="48" t="str">
        <f>IF(C167="","",Documentos_Técnicos!$AG167)</f>
        <v/>
      </c>
      <c r="E167" s="48" t="str">
        <f>IF(C167="","",Documentos_Técnicos!$BL167)</f>
        <v/>
      </c>
      <c r="F167" s="48" t="str">
        <f>IF(C167="","",Documentos_Técnicos!$DF167)</f>
        <v/>
      </c>
      <c r="G167" s="48" t="str">
        <f>IF(C167="","",Documentos_Técnicos!$DY167)</f>
        <v/>
      </c>
      <c r="H167" s="48" t="str">
        <f>IF(C167="","",Documentos_Técnicos!$ER167)</f>
        <v/>
      </c>
      <c r="I167" s="48" t="str">
        <f>IF(C167="","",Documentos_Técnicos!$FK167)</f>
        <v/>
      </c>
      <c r="J167" s="48" t="str">
        <f>IF(C167="","",Documentos_Técnicos!$FZ167)</f>
        <v/>
      </c>
      <c r="K167" s="48" t="str">
        <f>IF(C167="","",Documentos_Técnicos!$HA167)</f>
        <v/>
      </c>
      <c r="L167" s="48" t="str">
        <f>IF(C167="","",Documentos_Técnicos!$HX167)</f>
        <v/>
      </c>
      <c r="M167" s="49" t="str">
        <f>IF(C167="","",Documentos_Técnicos!IQ167)</f>
        <v/>
      </c>
      <c r="N167" s="49" t="str">
        <f>IF(C167="","",Documentos_Técnicos!$IV167)</f>
        <v/>
      </c>
      <c r="O167" s="50" t="str">
        <f t="shared" ref="O167" si="20">IF(C167="","",IF(D167="CUMPLE",IF(F167="CUMPLE",IF(G167="CUMPLE",IF(H167="CUMPLE",IF(I167="CUMPLE",IF(J167="CUMPLE",IF(K167="CUMPLE",IF(L167="CUMPLE",IF(N167="CUMPLE",IF(M167="CUMPLE",IF(E167="CUMPLE","HABILITADO","NO HABILITADO"),"NO HABILITADO"),"NO HABILITADO"),"NO HABILITADO"),"NO HABILITADO"),"NO HABILITADO"),"NO HABILITADO"),"NO HABILITADO"),"NO HABILITADO"),"NO HABILITADO"),"NO HABILITADO"))</f>
        <v/>
      </c>
    </row>
    <row r="168" spans="1:15" hidden="1" x14ac:dyDescent="0.25">
      <c r="A168" s="1017"/>
      <c r="B168" s="557">
        <v>2</v>
      </c>
      <c r="C168" s="558" t="str">
        <f>IF(Experiencia_Proponente!C223=0,"",Experiencia_Proponente!C223)</f>
        <v/>
      </c>
      <c r="D168" s="558" t="str">
        <f>IF(C168="","",Documentos_Técnicos!$AG167)</f>
        <v/>
      </c>
      <c r="E168" s="558" t="str">
        <f>IF(C168="","",Documentos_Técnicos!$BL167)</f>
        <v/>
      </c>
      <c r="F168" s="557" t="str">
        <f>IF(C168="","",Documentos_Técnicos!$DF167)</f>
        <v/>
      </c>
      <c r="G168" s="558" t="str">
        <f>IF(C168="","",Documentos_Técnicos!$DY167)</f>
        <v/>
      </c>
      <c r="H168" s="557" t="str">
        <f>IF(C168="","",Documentos_Técnicos!$ER167)</f>
        <v/>
      </c>
      <c r="I168" s="557" t="str">
        <f>IF(C168="","",Documentos_Técnicos!$FK167)</f>
        <v/>
      </c>
      <c r="J168" s="557" t="str">
        <f>IF(C168="","",Documentos_Técnicos!$FZ167)</f>
        <v/>
      </c>
      <c r="K168" s="557" t="str">
        <f>IF(C168="","",Documentos_Técnicos!$HA167)</f>
        <v/>
      </c>
      <c r="L168" s="557" t="str">
        <f>IF(C168="","",Documentos_Técnicos!$HX167)</f>
        <v/>
      </c>
      <c r="M168" s="559" t="str">
        <f>IF(C168="","",Documentos_Técnicos!IQ167)</f>
        <v/>
      </c>
      <c r="N168" s="559" t="str">
        <f>IF(C168="","",Documentos_Técnicos!$IV167)</f>
        <v/>
      </c>
      <c r="O168" s="560" t="str">
        <f t="shared" si="18"/>
        <v/>
      </c>
    </row>
    <row r="169" spans="1:15" ht="33" x14ac:dyDescent="0.25">
      <c r="A169" s="1016"/>
      <c r="B169" s="561">
        <v>3</v>
      </c>
      <c r="C169" s="561" t="str">
        <f>IF(Experiencia_Proponente!C224=0,"",Experiencia_Proponente!C224)</f>
        <v>COVISUR DE COLOMBIA LTDA</v>
      </c>
      <c r="D169" s="561" t="str">
        <f>IF(C169="","",Documentos_Técnicos!$AG167)</f>
        <v>CUMPLE</v>
      </c>
      <c r="E169" s="561" t="str">
        <f>IF(C169="","",Documentos_Técnicos!$BL167)</f>
        <v>CUMPLE</v>
      </c>
      <c r="F169" s="561" t="str">
        <f>IF(C169="","",Documentos_Técnicos!$DF167)</f>
        <v>CUMPLE</v>
      </c>
      <c r="G169" s="561" t="str">
        <f>IF(C169="","",Documentos_Técnicos!$DY167)</f>
        <v>CUMPLE</v>
      </c>
      <c r="H169" s="561" t="str">
        <f>IF(C169="","",Documentos_Técnicos!$ER167)</f>
        <v>CUMPLE</v>
      </c>
      <c r="I169" s="561" t="str">
        <f>IF(C169="","",Documentos_Técnicos!$FK167)</f>
        <v>CUMPLE</v>
      </c>
      <c r="J169" s="561" t="str">
        <f>IF(C169="","",Documentos_Técnicos!$FZ167)</f>
        <v>CUMPLE</v>
      </c>
      <c r="K169" s="561" t="str">
        <f>IF(C169="","",Documentos_Técnicos!$HA167)</f>
        <v>CUMPLE</v>
      </c>
      <c r="L169" s="561" t="str">
        <f>IF(C169="","",Documentos_Técnicos!$HX167)</f>
        <v>CUMPLE</v>
      </c>
      <c r="M169" s="561" t="str">
        <f>IF(C169="","",Documentos_Técnicos!IQ167)</f>
        <v>CUMPLE</v>
      </c>
      <c r="N169" s="561" t="str">
        <f>IF(C169="","",Documentos_Técnicos!$IV167)</f>
        <v>CUMPLE</v>
      </c>
      <c r="O169" s="562" t="str">
        <f>IF(C169="","",IF(D169="CUMPLE",IF(F169="CUMPLE",IF(G169="CUMPLE",IF(H169="CUMPLE",IF(I169="CUMPLE",IF(J169="CUMPLE",IF(K169="CUMPLE",IF(L169="CUMPLE",IF(N169="CUMPLE",IF(M169="CUMPLE",IF(E169="CUMPLE","HABILITADO","RECHAZADO"),"RECHAZADO"),"RECHAZADO"),"RECHAZADO"),"RECHAZADO"),"RECHAZADO"),"RECHAZADO"),"RECHAZADO"),"RECHAZADO"),"RECHAZADO"),"RECHAZADO"))</f>
        <v>HABILITADO</v>
      </c>
    </row>
    <row r="170" spans="1:15" hidden="1" x14ac:dyDescent="0.25">
      <c r="A170" s="962"/>
      <c r="B170" s="48">
        <v>4</v>
      </c>
      <c r="C170" s="48" t="str">
        <f>IF(Experiencia_Proponente!C225=0,"",Experiencia_Proponente!C225)</f>
        <v/>
      </c>
      <c r="D170" s="48" t="str">
        <f>IF(C170="","",Documentos_Técnicos!$AG167)</f>
        <v/>
      </c>
      <c r="E170" s="48" t="str">
        <f>IF(C170="","",Documentos_Técnicos!$BL167)</f>
        <v/>
      </c>
      <c r="F170" s="48" t="str">
        <f>IF(C170="","",Documentos_Técnicos!$DF167)</f>
        <v/>
      </c>
      <c r="G170" s="48" t="str">
        <f>IF(C170="","",Documentos_Técnicos!$DY167)</f>
        <v/>
      </c>
      <c r="H170" s="48" t="str">
        <f>IF(C170="","",Documentos_Técnicos!$ER167)</f>
        <v/>
      </c>
      <c r="I170" s="48" t="str">
        <f>IF(C170="","",Documentos_Técnicos!$FK167)</f>
        <v/>
      </c>
      <c r="J170" s="48" t="str">
        <f>IF(C170="","",Documentos_Técnicos!$FZ167)</f>
        <v/>
      </c>
      <c r="K170" s="48" t="str">
        <f>IF(C170="","",Documentos_Técnicos!$HA167)</f>
        <v/>
      </c>
      <c r="L170" s="48" t="str">
        <f>IF(C170="","",Documentos_Técnicos!$HX167)</f>
        <v/>
      </c>
      <c r="M170" s="49" t="str">
        <f>IF(C170="","",Documentos_Técnicos!IQ167)</f>
        <v/>
      </c>
      <c r="N170" s="49" t="str">
        <f>IF(C170="","",Documentos_Técnicos!$IV167)</f>
        <v/>
      </c>
      <c r="O170" s="50" t="str">
        <f t="shared" si="18"/>
        <v/>
      </c>
    </row>
    <row r="171" spans="1:15" hidden="1" x14ac:dyDescent="0.25">
      <c r="A171" s="963"/>
      <c r="B171" s="561">
        <v>5</v>
      </c>
      <c r="C171" s="48" t="str">
        <f>IF(Experiencia_Proponente!C226=0,"",Experiencia_Proponente!C226)</f>
        <v/>
      </c>
      <c r="D171" s="48" t="str">
        <f>IF(C171="","",Documentos_Técnicos!$AG167)</f>
        <v/>
      </c>
      <c r="E171" s="48" t="str">
        <f>IF(C171="","",Documentos_Técnicos!$BL167)</f>
        <v/>
      </c>
      <c r="F171" s="561" t="str">
        <f>IF(C171="","",Documentos_Técnicos!$DF167)</f>
        <v/>
      </c>
      <c r="G171" s="48" t="str">
        <f>IF(C171="","",Documentos_Técnicos!$DY167)</f>
        <v/>
      </c>
      <c r="H171" s="561" t="str">
        <f>IF(C171="","",Documentos_Técnicos!$ER167)</f>
        <v/>
      </c>
      <c r="I171" s="561" t="str">
        <f>IF(C171="","",Documentos_Técnicos!$FK167)</f>
        <v/>
      </c>
      <c r="J171" s="561" t="str">
        <f>IF(C171="","",Documentos_Técnicos!$FZ167)</f>
        <v/>
      </c>
      <c r="K171" s="561" t="str">
        <f>IF(C171="","",Documentos_Técnicos!$HA167)</f>
        <v/>
      </c>
      <c r="L171" s="561" t="str">
        <f>IF(C171="","",Documentos_Técnicos!$HX167)</f>
        <v/>
      </c>
      <c r="M171" s="49" t="str">
        <f>IF(C171="","",Documentos_Técnicos!IQ167)</f>
        <v/>
      </c>
      <c r="N171" s="49" t="str">
        <f>IF(C171="","",Documentos_Técnicos!$IV167)</f>
        <v/>
      </c>
      <c r="O171" s="50" t="str">
        <f t="shared" si="18"/>
        <v/>
      </c>
    </row>
    <row r="172" spans="1:15" hidden="1" x14ac:dyDescent="0.25">
      <c r="A172" s="963"/>
      <c r="B172" s="561">
        <v>6</v>
      </c>
      <c r="C172" s="48" t="str">
        <f>IF(Experiencia_Proponente!C227=0,"",Experiencia_Proponente!C227)</f>
        <v/>
      </c>
      <c r="D172" s="48" t="str">
        <f>IF(C172="","",Documentos_Técnicos!$AG167)</f>
        <v/>
      </c>
      <c r="E172" s="48" t="str">
        <f>IF(C172="","",Documentos_Técnicos!$BL167)</f>
        <v/>
      </c>
      <c r="F172" s="561" t="str">
        <f>IF(C172="","",Documentos_Técnicos!$DF167)</f>
        <v/>
      </c>
      <c r="G172" s="48" t="str">
        <f>IF(C172="","",Documentos_Técnicos!$DY167)</f>
        <v/>
      </c>
      <c r="H172" s="561" t="str">
        <f>IF(C172="","",Documentos_Técnicos!$ER167)</f>
        <v/>
      </c>
      <c r="I172" s="561" t="str">
        <f>IF(C172="","",Documentos_Técnicos!$FK167)</f>
        <v/>
      </c>
      <c r="J172" s="561" t="str">
        <f>IF(C172="","",Documentos_Técnicos!$FZ167)</f>
        <v/>
      </c>
      <c r="K172" s="561" t="str">
        <f>IF(C172="","",Documentos_Técnicos!$HA167)</f>
        <v/>
      </c>
      <c r="L172" s="561" t="str">
        <f>IF(C172="","",Documentos_Técnicos!$HX167)</f>
        <v/>
      </c>
      <c r="M172" s="49" t="str">
        <f>IF(C172="","",Documentos_Técnicos!IQ167)</f>
        <v/>
      </c>
      <c r="N172" s="49" t="str">
        <f>IF(C172="","",Documentos_Técnicos!$IV167)</f>
        <v/>
      </c>
      <c r="O172" s="50" t="str">
        <f t="shared" si="18"/>
        <v/>
      </c>
    </row>
    <row r="173" spans="1:15" hidden="1" x14ac:dyDescent="0.25">
      <c r="A173" s="963"/>
      <c r="B173" s="561">
        <v>7</v>
      </c>
      <c r="C173" s="48" t="str">
        <f>IF(Experiencia_Proponente!C228=0,"",Experiencia_Proponente!C228)</f>
        <v/>
      </c>
      <c r="D173" s="48" t="str">
        <f>IF(C173="","",Documentos_Técnicos!$AG167)</f>
        <v/>
      </c>
      <c r="E173" s="48" t="str">
        <f>IF(C173="","",Documentos_Técnicos!$BL167)</f>
        <v/>
      </c>
      <c r="F173" s="561" t="str">
        <f>IF(C173="","",Documentos_Técnicos!$DF167)</f>
        <v/>
      </c>
      <c r="G173" s="48" t="str">
        <f>IF(C173="","",Documentos_Técnicos!$DY167)</f>
        <v/>
      </c>
      <c r="H173" s="561" t="str">
        <f>IF(C173="","",Documentos_Técnicos!$ER167)</f>
        <v/>
      </c>
      <c r="I173" s="561" t="str">
        <f>IF(C173="","",Documentos_Técnicos!$FK167)</f>
        <v/>
      </c>
      <c r="J173" s="561" t="str">
        <f>IF(C173="","",Documentos_Técnicos!$FZ167)</f>
        <v/>
      </c>
      <c r="K173" s="561" t="str">
        <f>IF(C173="","",Documentos_Técnicos!$HA167)</f>
        <v/>
      </c>
      <c r="L173" s="561" t="str">
        <f>IF(C173="","",Documentos_Técnicos!$HX167)</f>
        <v/>
      </c>
      <c r="M173" s="49" t="str">
        <f>IF(C173="","",Documentos_Técnicos!IQ167)</f>
        <v/>
      </c>
      <c r="N173" s="49" t="str">
        <f>IF(C173="","",Documentos_Técnicos!$IV167)</f>
        <v/>
      </c>
      <c r="O173" s="50" t="str">
        <f t="shared" si="18"/>
        <v/>
      </c>
    </row>
    <row r="174" spans="1:15" hidden="1" x14ac:dyDescent="0.25">
      <c r="A174" s="963"/>
      <c r="B174" s="561">
        <v>8</v>
      </c>
      <c r="C174" s="48" t="str">
        <f>IF(Experiencia_Proponente!C229=0,"",Experiencia_Proponente!C229)</f>
        <v/>
      </c>
      <c r="D174" s="48" t="str">
        <f>IF(C174="","",Documentos_Técnicos!$AG167)</f>
        <v/>
      </c>
      <c r="E174" s="48" t="str">
        <f>IF(C174="","",Documentos_Técnicos!$BL167)</f>
        <v/>
      </c>
      <c r="F174" s="561" t="str">
        <f>IF(C174="","",Documentos_Técnicos!$DF167)</f>
        <v/>
      </c>
      <c r="G174" s="48" t="str">
        <f>IF(C174="","",Documentos_Técnicos!$DY167)</f>
        <v/>
      </c>
      <c r="H174" s="561" t="str">
        <f>IF(C174="","",Documentos_Técnicos!$ER167)</f>
        <v/>
      </c>
      <c r="I174" s="561" t="str">
        <f>IF(C174="","",Documentos_Técnicos!$FK167)</f>
        <v/>
      </c>
      <c r="J174" s="561" t="str">
        <f>IF(C174="","",Documentos_Técnicos!$FZ167)</f>
        <v/>
      </c>
      <c r="K174" s="561" t="str">
        <f>IF(C174="","",Documentos_Técnicos!$HA167)</f>
        <v/>
      </c>
      <c r="L174" s="561" t="str">
        <f>IF(C174="","",Documentos_Técnicos!$HX167)</f>
        <v/>
      </c>
      <c r="M174" s="49" t="str">
        <f>IF(C174="","",Documentos_Técnicos!IQ167)</f>
        <v/>
      </c>
      <c r="N174" s="49" t="str">
        <f>IF(C174="","",Documentos_Técnicos!$IV167)</f>
        <v/>
      </c>
      <c r="O174" s="50" t="str">
        <f t="shared" si="18"/>
        <v/>
      </c>
    </row>
    <row r="175" spans="1:15" hidden="1" x14ac:dyDescent="0.25">
      <c r="A175" s="963"/>
      <c r="B175" s="561">
        <v>9</v>
      </c>
      <c r="C175" s="48" t="str">
        <f>IF(Experiencia_Proponente!C230=0,"",Experiencia_Proponente!C230)</f>
        <v/>
      </c>
      <c r="D175" s="48" t="str">
        <f>IF(C175="","",Documentos_Técnicos!$AG167)</f>
        <v/>
      </c>
      <c r="E175" s="48" t="str">
        <f>IF(C175="","",Documentos_Técnicos!$BL167)</f>
        <v/>
      </c>
      <c r="F175" s="561" t="str">
        <f>IF(C175="","",Documentos_Técnicos!$DF167)</f>
        <v/>
      </c>
      <c r="G175" s="48" t="str">
        <f>IF(C175="","",Documentos_Técnicos!$DY167)</f>
        <v/>
      </c>
      <c r="H175" s="561" t="str">
        <f>IF(C175="","",Documentos_Técnicos!$ER167)</f>
        <v/>
      </c>
      <c r="I175" s="561" t="str">
        <f>IF(C175="","",Documentos_Técnicos!$FK167)</f>
        <v/>
      </c>
      <c r="J175" s="561" t="str">
        <f>IF(C175="","",Documentos_Técnicos!$FZ167)</f>
        <v/>
      </c>
      <c r="K175" s="561" t="str">
        <f>IF(C175="","",Documentos_Técnicos!$HA167)</f>
        <v/>
      </c>
      <c r="L175" s="561" t="str">
        <f>IF(C175="","",Documentos_Técnicos!$HX167)</f>
        <v/>
      </c>
      <c r="M175" s="49" t="str">
        <f>IF(C175="","",Documentos_Técnicos!IQ167)</f>
        <v/>
      </c>
      <c r="N175" s="49" t="str">
        <f>IF(C175="","",Documentos_Técnicos!$IV167)</f>
        <v/>
      </c>
      <c r="O175" s="50" t="str">
        <f t="shared" si="18"/>
        <v/>
      </c>
    </row>
    <row r="176" spans="1:15" hidden="1" x14ac:dyDescent="0.25">
      <c r="A176" s="963"/>
      <c r="B176" s="561">
        <v>10</v>
      </c>
      <c r="C176" s="48" t="str">
        <f>IF(Experiencia_Proponente!C231=0,"",Experiencia_Proponente!C231)</f>
        <v/>
      </c>
      <c r="D176" s="48" t="str">
        <f>IF(C176="","",Documentos_Técnicos!$AG167)</f>
        <v/>
      </c>
      <c r="E176" s="48" t="str">
        <f>IF(C176="","",Documentos_Técnicos!$BL167)</f>
        <v/>
      </c>
      <c r="F176" s="561" t="str">
        <f>IF(C176="","",Documentos_Técnicos!$DF167)</f>
        <v/>
      </c>
      <c r="G176" s="48" t="str">
        <f>IF(C176="","",Documentos_Técnicos!$DY167)</f>
        <v/>
      </c>
      <c r="H176" s="561" t="str">
        <f>IF(C176="","",Documentos_Técnicos!$ER167)</f>
        <v/>
      </c>
      <c r="I176" s="561" t="str">
        <f>IF(C176="","",Documentos_Técnicos!$FK167)</f>
        <v/>
      </c>
      <c r="J176" s="561" t="str">
        <f>IF(C176="","",Documentos_Técnicos!$FZ167)</f>
        <v/>
      </c>
      <c r="K176" s="561" t="str">
        <f>IF(C176="","",Documentos_Técnicos!$HA167)</f>
        <v/>
      </c>
      <c r="L176" s="561" t="str">
        <f>IF(C176="","",Documentos_Técnicos!$HX167)</f>
        <v/>
      </c>
      <c r="M176" s="49" t="str">
        <f>IF(C176="","",Documentos_Técnicos!IQ167)</f>
        <v/>
      </c>
      <c r="N176" s="49" t="str">
        <f>IF(C176="","",Documentos_Técnicos!$IV167)</f>
        <v/>
      </c>
      <c r="O176" s="50" t="str">
        <f t="shared" si="18"/>
        <v/>
      </c>
    </row>
    <row r="177" spans="1:15" hidden="1" x14ac:dyDescent="0.25">
      <c r="A177" s="963"/>
      <c r="B177" s="561">
        <v>11</v>
      </c>
      <c r="C177" s="48" t="str">
        <f>IF(Experiencia_Proponente!C232=0,"",Experiencia_Proponente!C232)</f>
        <v/>
      </c>
      <c r="D177" s="48" t="str">
        <f>IF(C177="","",Documentos_Técnicos!$AG167)</f>
        <v/>
      </c>
      <c r="E177" s="48" t="str">
        <f>IF(C177="","",Documentos_Técnicos!$BL167)</f>
        <v/>
      </c>
      <c r="F177" s="561" t="str">
        <f>IF(C177="","",Documentos_Técnicos!$DF167)</f>
        <v/>
      </c>
      <c r="G177" s="48" t="str">
        <f>IF(C177="","",Documentos_Técnicos!$DY167)</f>
        <v/>
      </c>
      <c r="H177" s="561" t="str">
        <f>IF(C177="","",Documentos_Técnicos!$ER167)</f>
        <v/>
      </c>
      <c r="I177" s="561" t="str">
        <f>IF(C177="","",Documentos_Técnicos!$FK167)</f>
        <v/>
      </c>
      <c r="J177" s="561" t="str">
        <f>IF(C177="","",Documentos_Técnicos!$FZ167)</f>
        <v/>
      </c>
      <c r="K177" s="561" t="str">
        <f>IF(C177="","",Documentos_Técnicos!$HA167)</f>
        <v/>
      </c>
      <c r="L177" s="561" t="str">
        <f>IF(C177="","",Documentos_Técnicos!$HX167)</f>
        <v/>
      </c>
      <c r="M177" s="49" t="str">
        <f>IF(C177="","",Documentos_Técnicos!IQ167)</f>
        <v/>
      </c>
      <c r="N177" s="49" t="str">
        <f>IF(C177="","",Documentos_Técnicos!$IV167)</f>
        <v/>
      </c>
      <c r="O177" s="50" t="str">
        <f t="shared" si="18"/>
        <v/>
      </c>
    </row>
    <row r="178" spans="1:15" hidden="1" x14ac:dyDescent="0.25">
      <c r="A178" s="1017"/>
      <c r="B178" s="557">
        <v>12</v>
      </c>
      <c r="C178" s="558" t="str">
        <f>IF(Experiencia_Proponente!C233=0,"",Experiencia_Proponente!C233)</f>
        <v/>
      </c>
      <c r="D178" s="558" t="str">
        <f>IF(C178="","",Documentos_Técnicos!$AG167)</f>
        <v/>
      </c>
      <c r="E178" s="558" t="str">
        <f>IF(C178="","",Documentos_Técnicos!$BL167)</f>
        <v/>
      </c>
      <c r="F178" s="557" t="str">
        <f>IF(C178="","",Documentos_Técnicos!$DF167)</f>
        <v/>
      </c>
      <c r="G178" s="558" t="str">
        <f>IF(C178="","",Documentos_Técnicos!$DY167)</f>
        <v/>
      </c>
      <c r="H178" s="557" t="str">
        <f>IF(C178="","",Documentos_Técnicos!$ER167)</f>
        <v/>
      </c>
      <c r="I178" s="557" t="str">
        <f>IF(C178="","",Documentos_Técnicos!$FK167)</f>
        <v/>
      </c>
      <c r="J178" s="557" t="str">
        <f>IF(C178="","",Documentos_Técnicos!$FZ167)</f>
        <v/>
      </c>
      <c r="K178" s="557" t="str">
        <f>IF(C178="","",Documentos_Técnicos!$HA167)</f>
        <v/>
      </c>
      <c r="L178" s="557" t="str">
        <f>IF(C178="","",Documentos_Técnicos!$HX167)</f>
        <v/>
      </c>
      <c r="M178" s="559" t="str">
        <f>IF(C178="","",Documentos_Técnicos!IQ167)</f>
        <v/>
      </c>
      <c r="N178" s="559" t="str">
        <f>IF(C178="","",Documentos_Técnicos!$IV167)</f>
        <v/>
      </c>
      <c r="O178" s="560" t="str">
        <f t="shared" si="18"/>
        <v/>
      </c>
    </row>
    <row r="179" spans="1:15" x14ac:dyDescent="0.25">
      <c r="A179" s="102">
        <v>13</v>
      </c>
      <c r="B179" s="563"/>
      <c r="C179" s="564" t="s">
        <v>1537</v>
      </c>
      <c r="D179" s="563"/>
      <c r="E179" s="563"/>
      <c r="F179" s="563"/>
      <c r="G179" s="563"/>
      <c r="H179" s="563"/>
      <c r="I179" s="563"/>
      <c r="J179" s="563"/>
      <c r="K179" s="563"/>
      <c r="L179" s="563"/>
      <c r="M179" s="563"/>
      <c r="N179" s="563"/>
      <c r="O179" s="563"/>
    </row>
    <row r="180" spans="1:15" ht="49.5" x14ac:dyDescent="0.25">
      <c r="A180" s="1016">
        <f t="shared" ref="A180" si="21">A192</f>
        <v>14</v>
      </c>
      <c r="B180" s="561">
        <v>1</v>
      </c>
      <c r="C180" s="561" t="str">
        <f>IF(Experiencia_Proponente!C235=0,"",Experiencia_Proponente!C235)</f>
        <v>COOPERATIVA AUTONOMA DE SEGURIDAD C.T.A. COAUTONOMA C.T.A</v>
      </c>
      <c r="D180" s="561" t="str">
        <f>IF(C180="","",Documentos_Técnicos!$AG180)</f>
        <v>CUMPLE</v>
      </c>
      <c r="E180" s="561" t="str">
        <f>IF(C180="","",Documentos_Técnicos!$BL180)</f>
        <v>CUMPLE</v>
      </c>
      <c r="F180" s="561" t="str">
        <f>IF(C180="","",Documentos_Técnicos!$DF180)</f>
        <v>CUMPLE</v>
      </c>
      <c r="G180" s="561" t="str">
        <f>IF(C180="","",Documentos_Técnicos!$DY180)</f>
        <v>CUMPLE</v>
      </c>
      <c r="H180" s="561" t="str">
        <f>IF(C180="","",Documentos_Técnicos!$ER180)</f>
        <v>CUMPLE</v>
      </c>
      <c r="I180" s="561" t="str">
        <f>IF(C180="","",Documentos_Técnicos!$FK180)</f>
        <v>CUMPLE</v>
      </c>
      <c r="J180" s="561" t="str">
        <f>IF(C180="","",Documentos_Técnicos!$FZ180)</f>
        <v>CUMPLE</v>
      </c>
      <c r="K180" s="561" t="str">
        <f>IF(C180="","",Documentos_Técnicos!$HA180)</f>
        <v>CUMPLE</v>
      </c>
      <c r="L180" s="561" t="str">
        <f>IF(C180="","",Documentos_Técnicos!$HX180)</f>
        <v>CUMPLE</v>
      </c>
      <c r="M180" s="561" t="str">
        <f>IF(C180="","",Documentos_Técnicos!IQ180)</f>
        <v>CUMPLE</v>
      </c>
      <c r="N180" s="561" t="str">
        <f>IF(C180="","",Documentos_Técnicos!$IV180)</f>
        <v>CUMPLE</v>
      </c>
      <c r="O180" s="562" t="str">
        <f>IF(C180="","",IF(D180="CUMPLE",IF(F180="CUMPLE",IF(G180="CUMPLE",IF(H180="CUMPLE",IF(I180="CUMPLE",IF(J180="CUMPLE",IF(K180="CUMPLE",IF(L180="CUMPLE",IF(N180="CUMPLE",IF(M180="CUMPLE",IF(E180="CUMPLE","HABILITADO","RECHAZADO"),"RECHAZADO"),"RECHAZADO"),"RECHAZADO"),"RECHAZADO"),"RECHAZADO"),"RECHAZADO"),"RECHAZADO"),"RECHAZADO"),"RECHAZADO"),"RECHAZADO"))</f>
        <v>HABILITADO</v>
      </c>
    </row>
    <row r="181" spans="1:15" hidden="1" x14ac:dyDescent="0.25">
      <c r="A181" s="962"/>
      <c r="B181" s="48">
        <v>2</v>
      </c>
      <c r="C181" s="48" t="str">
        <f>IF(Experiencia_Proponente!C236=0,"",Experiencia_Proponente!C236)</f>
        <v/>
      </c>
      <c r="D181" s="48" t="str">
        <f>IF(C181="","",Documentos_Técnicos!$AG180)</f>
        <v/>
      </c>
      <c r="E181" s="48" t="str">
        <f>IF(C181="","",Documentos_Técnicos!$BL180)</f>
        <v/>
      </c>
      <c r="F181" s="48" t="str">
        <f>IF(C181="","",Documentos_Técnicos!$DF180)</f>
        <v/>
      </c>
      <c r="G181" s="48" t="str">
        <f>IF(C181="","",Documentos_Técnicos!$DY180)</f>
        <v/>
      </c>
      <c r="H181" s="48" t="str">
        <f>IF(C181="","",Documentos_Técnicos!$ER180)</f>
        <v/>
      </c>
      <c r="I181" s="48" t="str">
        <f>IF(C181="","",Documentos_Técnicos!$FK180)</f>
        <v/>
      </c>
      <c r="J181" s="48" t="str">
        <f>IF(C181="","",Documentos_Técnicos!$FZ180)</f>
        <v/>
      </c>
      <c r="K181" s="48" t="str">
        <f>IF(C181="","",Documentos_Técnicos!$HA180)</f>
        <v/>
      </c>
      <c r="L181" s="48" t="str">
        <f>IF(C181="","",Documentos_Técnicos!$HX180)</f>
        <v/>
      </c>
      <c r="M181" s="49" t="str">
        <f>IF(C181="","",Documentos_Técnicos!IQ180)</f>
        <v/>
      </c>
      <c r="N181" s="49" t="str">
        <f>IF(C181="","",Documentos_Técnicos!$IV180)</f>
        <v/>
      </c>
      <c r="O181" s="50" t="str">
        <f t="shared" si="18"/>
        <v/>
      </c>
    </row>
    <row r="182" spans="1:15" hidden="1" x14ac:dyDescent="0.25">
      <c r="A182" s="963"/>
      <c r="B182" s="561">
        <v>3</v>
      </c>
      <c r="C182" s="48" t="str">
        <f>IF(Experiencia_Proponente!C237=0,"",Experiencia_Proponente!C237)</f>
        <v/>
      </c>
      <c r="D182" s="48" t="str">
        <f>IF(C182="","",Documentos_Técnicos!$AG180)</f>
        <v/>
      </c>
      <c r="E182" s="48" t="str">
        <f>IF(C182="","",Documentos_Técnicos!$BL180)</f>
        <v/>
      </c>
      <c r="F182" s="561" t="str">
        <f>IF(C182="","",Documentos_Técnicos!$DF180)</f>
        <v/>
      </c>
      <c r="G182" s="48" t="str">
        <f>IF(C182="","",Documentos_Técnicos!$DY180)</f>
        <v/>
      </c>
      <c r="H182" s="561" t="str">
        <f>IF(C182="","",Documentos_Técnicos!$ER180)</f>
        <v/>
      </c>
      <c r="I182" s="561" t="str">
        <f>IF(C182="","",Documentos_Técnicos!$FK180)</f>
        <v/>
      </c>
      <c r="J182" s="561" t="str">
        <f>IF(C182="","",Documentos_Técnicos!$FZ180)</f>
        <v/>
      </c>
      <c r="K182" s="561" t="str">
        <f>IF(C182="","",Documentos_Técnicos!$HA180)</f>
        <v/>
      </c>
      <c r="L182" s="561" t="str">
        <f>IF(C182="","",Documentos_Técnicos!$HX180)</f>
        <v/>
      </c>
      <c r="M182" s="49" t="str">
        <f>IF(C182="","",Documentos_Técnicos!IQ180)</f>
        <v/>
      </c>
      <c r="N182" s="49" t="str">
        <f>IF(C182="","",Documentos_Técnicos!$IV180)</f>
        <v/>
      </c>
      <c r="O182" s="50" t="str">
        <f t="shared" si="18"/>
        <v/>
      </c>
    </row>
    <row r="183" spans="1:15" hidden="1" x14ac:dyDescent="0.25">
      <c r="A183" s="963"/>
      <c r="B183" s="561">
        <v>4</v>
      </c>
      <c r="C183" s="48" t="str">
        <f>IF(Experiencia_Proponente!C238=0,"",Experiencia_Proponente!C238)</f>
        <v/>
      </c>
      <c r="D183" s="48" t="str">
        <f>IF(C183="","",Documentos_Técnicos!$AG180)</f>
        <v/>
      </c>
      <c r="E183" s="48" t="str">
        <f>IF(C183="","",Documentos_Técnicos!$BL180)</f>
        <v/>
      </c>
      <c r="F183" s="561" t="str">
        <f>IF(C183="","",Documentos_Técnicos!$DF180)</f>
        <v/>
      </c>
      <c r="G183" s="48" t="str">
        <f>IF(C183="","",Documentos_Técnicos!$DY180)</f>
        <v/>
      </c>
      <c r="H183" s="561" t="str">
        <f>IF(C183="","",Documentos_Técnicos!$ER180)</f>
        <v/>
      </c>
      <c r="I183" s="561" t="str">
        <f>IF(C183="","",Documentos_Técnicos!$FK180)</f>
        <v/>
      </c>
      <c r="J183" s="561" t="str">
        <f>IF(C183="","",Documentos_Técnicos!$FZ180)</f>
        <v/>
      </c>
      <c r="K183" s="561" t="str">
        <f>IF(C183="","",Documentos_Técnicos!$HA180)</f>
        <v/>
      </c>
      <c r="L183" s="561" t="str">
        <f>IF(C183="","",Documentos_Técnicos!$HX180)</f>
        <v/>
      </c>
      <c r="M183" s="49" t="str">
        <f>IF(C183="","",Documentos_Técnicos!IQ180)</f>
        <v/>
      </c>
      <c r="N183" s="49" t="str">
        <f>IF(C183="","",Documentos_Técnicos!$IV180)</f>
        <v/>
      </c>
      <c r="O183" s="50" t="str">
        <f t="shared" si="18"/>
        <v/>
      </c>
    </row>
    <row r="184" spans="1:15" hidden="1" x14ac:dyDescent="0.25">
      <c r="A184" s="963"/>
      <c r="B184" s="561">
        <v>5</v>
      </c>
      <c r="C184" s="48" t="str">
        <f>IF(Experiencia_Proponente!C239=0,"",Experiencia_Proponente!C239)</f>
        <v/>
      </c>
      <c r="D184" s="48" t="str">
        <f>IF(C184="","",Documentos_Técnicos!$AG180)</f>
        <v/>
      </c>
      <c r="E184" s="48" t="str">
        <f>IF(C184="","",Documentos_Técnicos!$BL180)</f>
        <v/>
      </c>
      <c r="F184" s="561" t="str">
        <f>IF(C184="","",Documentos_Técnicos!$DF180)</f>
        <v/>
      </c>
      <c r="G184" s="48" t="str">
        <f>IF(C184="","",Documentos_Técnicos!$DY180)</f>
        <v/>
      </c>
      <c r="H184" s="561" t="str">
        <f>IF(C184="","",Documentos_Técnicos!$ER180)</f>
        <v/>
      </c>
      <c r="I184" s="561" t="str">
        <f>IF(C184="","",Documentos_Técnicos!$FK180)</f>
        <v/>
      </c>
      <c r="J184" s="561" t="str">
        <f>IF(C184="","",Documentos_Técnicos!$FZ180)</f>
        <v/>
      </c>
      <c r="K184" s="561" t="str">
        <f>IF(C184="","",Documentos_Técnicos!$HA180)</f>
        <v/>
      </c>
      <c r="L184" s="561" t="str">
        <f>IF(C184="","",Documentos_Técnicos!$HX180)</f>
        <v/>
      </c>
      <c r="M184" s="49" t="str">
        <f>IF(C184="","",Documentos_Técnicos!IQ180)</f>
        <v/>
      </c>
      <c r="N184" s="49" t="str">
        <f>IF(C184="","",Documentos_Técnicos!$IV180)</f>
        <v/>
      </c>
      <c r="O184" s="50" t="str">
        <f t="shared" si="18"/>
        <v/>
      </c>
    </row>
    <row r="185" spans="1:15" hidden="1" x14ac:dyDescent="0.25">
      <c r="A185" s="963"/>
      <c r="B185" s="561">
        <v>6</v>
      </c>
      <c r="C185" s="48" t="str">
        <f>IF(Experiencia_Proponente!C240=0,"",Experiencia_Proponente!C240)</f>
        <v/>
      </c>
      <c r="D185" s="48" t="str">
        <f>IF(C185="","",Documentos_Técnicos!$AG180)</f>
        <v/>
      </c>
      <c r="E185" s="48" t="str">
        <f>IF(C185="","",Documentos_Técnicos!$BL180)</f>
        <v/>
      </c>
      <c r="F185" s="561" t="str">
        <f>IF(C185="","",Documentos_Técnicos!$DF180)</f>
        <v/>
      </c>
      <c r="G185" s="48" t="str">
        <f>IF(C185="","",Documentos_Técnicos!$DY180)</f>
        <v/>
      </c>
      <c r="H185" s="561" t="str">
        <f>IF(C185="","",Documentos_Técnicos!$ER180)</f>
        <v/>
      </c>
      <c r="I185" s="561" t="str">
        <f>IF(C185="","",Documentos_Técnicos!$FK180)</f>
        <v/>
      </c>
      <c r="J185" s="561" t="str">
        <f>IF(C185="","",Documentos_Técnicos!$FZ180)</f>
        <v/>
      </c>
      <c r="K185" s="561" t="str">
        <f>IF(C185="","",Documentos_Técnicos!$HA180)</f>
        <v/>
      </c>
      <c r="L185" s="561" t="str">
        <f>IF(C185="","",Documentos_Técnicos!$HX180)</f>
        <v/>
      </c>
      <c r="M185" s="49" t="str">
        <f>IF(C185="","",Documentos_Técnicos!IQ180)</f>
        <v/>
      </c>
      <c r="N185" s="49" t="str">
        <f>IF(C185="","",Documentos_Técnicos!$IV180)</f>
        <v/>
      </c>
      <c r="O185" s="50" t="str">
        <f t="shared" si="18"/>
        <v/>
      </c>
    </row>
    <row r="186" spans="1:15" hidden="1" x14ac:dyDescent="0.25">
      <c r="A186" s="963"/>
      <c r="B186" s="561">
        <v>7</v>
      </c>
      <c r="C186" s="48" t="str">
        <f>IF(Experiencia_Proponente!C241=0,"",Experiencia_Proponente!C241)</f>
        <v/>
      </c>
      <c r="D186" s="48" t="str">
        <f>IF(C186="","",Documentos_Técnicos!$AG180)</f>
        <v/>
      </c>
      <c r="E186" s="48" t="str">
        <f>IF(C186="","",Documentos_Técnicos!$BL180)</f>
        <v/>
      </c>
      <c r="F186" s="561" t="str">
        <f>IF(C186="","",Documentos_Técnicos!$DF180)</f>
        <v/>
      </c>
      <c r="G186" s="48" t="str">
        <f>IF(C186="","",Documentos_Técnicos!$DY180)</f>
        <v/>
      </c>
      <c r="H186" s="561" t="str">
        <f>IF(C186="","",Documentos_Técnicos!$ER180)</f>
        <v/>
      </c>
      <c r="I186" s="561" t="str">
        <f>IF(C186="","",Documentos_Técnicos!$FK180)</f>
        <v/>
      </c>
      <c r="J186" s="561" t="str">
        <f>IF(C186="","",Documentos_Técnicos!$FZ180)</f>
        <v/>
      </c>
      <c r="K186" s="561" t="str">
        <f>IF(C186="","",Documentos_Técnicos!$HA180)</f>
        <v/>
      </c>
      <c r="L186" s="561" t="str">
        <f>IF(C186="","",Documentos_Técnicos!$HX180)</f>
        <v/>
      </c>
      <c r="M186" s="49" t="str">
        <f>IF(C186="","",Documentos_Técnicos!IQ180)</f>
        <v/>
      </c>
      <c r="N186" s="49" t="str">
        <f>IF(C186="","",Documentos_Técnicos!$IV180)</f>
        <v/>
      </c>
      <c r="O186" s="50" t="str">
        <f t="shared" si="18"/>
        <v/>
      </c>
    </row>
    <row r="187" spans="1:15" hidden="1" x14ac:dyDescent="0.25">
      <c r="A187" s="963"/>
      <c r="B187" s="561">
        <v>8</v>
      </c>
      <c r="C187" s="48" t="str">
        <f>IF(Experiencia_Proponente!C242=0,"",Experiencia_Proponente!C242)</f>
        <v/>
      </c>
      <c r="D187" s="48" t="str">
        <f>IF(C187="","",Documentos_Técnicos!$AG180)</f>
        <v/>
      </c>
      <c r="E187" s="48" t="str">
        <f>IF(C187="","",Documentos_Técnicos!$BL180)</f>
        <v/>
      </c>
      <c r="F187" s="561" t="str">
        <f>IF(C187="","",Documentos_Técnicos!$DF180)</f>
        <v/>
      </c>
      <c r="G187" s="48" t="str">
        <f>IF(C187="","",Documentos_Técnicos!$DY180)</f>
        <v/>
      </c>
      <c r="H187" s="561" t="str">
        <f>IF(C187="","",Documentos_Técnicos!$ER180)</f>
        <v/>
      </c>
      <c r="I187" s="561" t="str">
        <f>IF(C187="","",Documentos_Técnicos!$FK180)</f>
        <v/>
      </c>
      <c r="J187" s="561" t="str">
        <f>IF(C187="","",Documentos_Técnicos!$FZ180)</f>
        <v/>
      </c>
      <c r="K187" s="561" t="str">
        <f>IF(C187="","",Documentos_Técnicos!$HA180)</f>
        <v/>
      </c>
      <c r="L187" s="561" t="str">
        <f>IF(C187="","",Documentos_Técnicos!$HX180)</f>
        <v/>
      </c>
      <c r="M187" s="49" t="str">
        <f>IF(C187="","",Documentos_Técnicos!IQ180)</f>
        <v/>
      </c>
      <c r="N187" s="49" t="str">
        <f>IF(C187="","",Documentos_Técnicos!$IV180)</f>
        <v/>
      </c>
      <c r="O187" s="50" t="str">
        <f t="shared" si="18"/>
        <v/>
      </c>
    </row>
    <row r="188" spans="1:15" hidden="1" x14ac:dyDescent="0.25">
      <c r="A188" s="963"/>
      <c r="B188" s="561">
        <v>9</v>
      </c>
      <c r="C188" s="48" t="str">
        <f>IF(Experiencia_Proponente!C243=0,"",Experiencia_Proponente!C243)</f>
        <v/>
      </c>
      <c r="D188" s="48" t="str">
        <f>IF(C188="","",Documentos_Técnicos!$AG180)</f>
        <v/>
      </c>
      <c r="E188" s="48" t="str">
        <f>IF(C188="","",Documentos_Técnicos!$BL180)</f>
        <v/>
      </c>
      <c r="F188" s="561" t="str">
        <f>IF(C188="","",Documentos_Técnicos!$DF180)</f>
        <v/>
      </c>
      <c r="G188" s="48" t="str">
        <f>IF(C188="","",Documentos_Técnicos!$DY180)</f>
        <v/>
      </c>
      <c r="H188" s="561" t="str">
        <f>IF(C188="","",Documentos_Técnicos!$ER180)</f>
        <v/>
      </c>
      <c r="I188" s="561" t="str">
        <f>IF(C188="","",Documentos_Técnicos!$FK180)</f>
        <v/>
      </c>
      <c r="J188" s="561" t="str">
        <f>IF(C188="","",Documentos_Técnicos!$FZ180)</f>
        <v/>
      </c>
      <c r="K188" s="561" t="str">
        <f>IF(C188="","",Documentos_Técnicos!$HA180)</f>
        <v/>
      </c>
      <c r="L188" s="561" t="str">
        <f>IF(C188="","",Documentos_Técnicos!$HX180)</f>
        <v/>
      </c>
      <c r="M188" s="49" t="str">
        <f>IF(C188="","",Documentos_Técnicos!IQ180)</f>
        <v/>
      </c>
      <c r="N188" s="49" t="str">
        <f>IF(C188="","",Documentos_Técnicos!$IV180)</f>
        <v/>
      </c>
      <c r="O188" s="50" t="str">
        <f t="shared" si="18"/>
        <v/>
      </c>
    </row>
    <row r="189" spans="1:15" hidden="1" x14ac:dyDescent="0.25">
      <c r="A189" s="963"/>
      <c r="B189" s="561">
        <v>10</v>
      </c>
      <c r="C189" s="48" t="str">
        <f>IF(Experiencia_Proponente!C244=0,"",Experiencia_Proponente!C244)</f>
        <v/>
      </c>
      <c r="D189" s="48" t="str">
        <f>IF(C189="","",Documentos_Técnicos!$AG180)</f>
        <v/>
      </c>
      <c r="E189" s="48" t="str">
        <f>IF(C189="","",Documentos_Técnicos!$BL180)</f>
        <v/>
      </c>
      <c r="F189" s="561" t="str">
        <f>IF(C189="","",Documentos_Técnicos!$DF180)</f>
        <v/>
      </c>
      <c r="G189" s="48" t="str">
        <f>IF(C189="","",Documentos_Técnicos!$DY180)</f>
        <v/>
      </c>
      <c r="H189" s="561" t="str">
        <f>IF(C189="","",Documentos_Técnicos!$ER180)</f>
        <v/>
      </c>
      <c r="I189" s="561" t="str">
        <f>IF(C189="","",Documentos_Técnicos!$FK180)</f>
        <v/>
      </c>
      <c r="J189" s="561" t="str">
        <f>IF(C189="","",Documentos_Técnicos!$FZ180)</f>
        <v/>
      </c>
      <c r="K189" s="561" t="str">
        <f>IF(C189="","",Documentos_Técnicos!$HA180)</f>
        <v/>
      </c>
      <c r="L189" s="561" t="str">
        <f>IF(C189="","",Documentos_Técnicos!$HX180)</f>
        <v/>
      </c>
      <c r="M189" s="49" t="str">
        <f>IF(C189="","",Documentos_Técnicos!IQ180)</f>
        <v/>
      </c>
      <c r="N189" s="49" t="str">
        <f>IF(C189="","",Documentos_Técnicos!$IV180)</f>
        <v/>
      </c>
      <c r="O189" s="50" t="str">
        <f t="shared" si="18"/>
        <v/>
      </c>
    </row>
    <row r="190" spans="1:15" hidden="1" x14ac:dyDescent="0.25">
      <c r="A190" s="1017"/>
      <c r="B190" s="557">
        <v>11</v>
      </c>
      <c r="C190" s="558" t="str">
        <f>IF(Experiencia_Proponente!C245=0,"",Experiencia_Proponente!C245)</f>
        <v/>
      </c>
      <c r="D190" s="558" t="str">
        <f>IF(C190="","",Documentos_Técnicos!$AG180)</f>
        <v/>
      </c>
      <c r="E190" s="558" t="str">
        <f>IF(C190="","",Documentos_Técnicos!$BL180)</f>
        <v/>
      </c>
      <c r="F190" s="557" t="str">
        <f>IF(C190="","",Documentos_Técnicos!$DF180)</f>
        <v/>
      </c>
      <c r="G190" s="558" t="str">
        <f>IF(C190="","",Documentos_Técnicos!$DY180)</f>
        <v/>
      </c>
      <c r="H190" s="557" t="str">
        <f>IF(C190="","",Documentos_Técnicos!$ER180)</f>
        <v/>
      </c>
      <c r="I190" s="557" t="str">
        <f>IF(C190="","",Documentos_Técnicos!$FK180)</f>
        <v/>
      </c>
      <c r="J190" s="557" t="str">
        <f>IF(C190="","",Documentos_Técnicos!$FZ180)</f>
        <v/>
      </c>
      <c r="K190" s="557" t="str">
        <f>IF(C190="","",Documentos_Técnicos!$HA180)</f>
        <v/>
      </c>
      <c r="L190" s="557" t="str">
        <f>IF(C190="","",Documentos_Técnicos!$HX180)</f>
        <v/>
      </c>
      <c r="M190" s="559" t="str">
        <f>IF(C190="","",Documentos_Técnicos!IQ180)</f>
        <v/>
      </c>
      <c r="N190" s="559" t="str">
        <f>IF(C190="","",Documentos_Técnicos!$IV180)</f>
        <v/>
      </c>
      <c r="O190" s="560" t="str">
        <f t="shared" si="18"/>
        <v/>
      </c>
    </row>
    <row r="191" spans="1:15" ht="49.5" x14ac:dyDescent="0.25">
      <c r="A191" s="1016"/>
      <c r="B191" s="561">
        <v>12</v>
      </c>
      <c r="C191" s="561" t="str">
        <f>IF(Experiencia_Proponente!C246=0,"",Experiencia_Proponente!C246)</f>
        <v>COOPERATIVA AUTONOMA DE SEGURIDAD C.T.A. COAUTONOMA C.T.A</v>
      </c>
      <c r="D191" s="561" t="str">
        <f>IF(C191="","",Documentos_Técnicos!$AG180)</f>
        <v>CUMPLE</v>
      </c>
      <c r="E191" s="561" t="str">
        <f>IF(C191="","",Documentos_Técnicos!$BL180)</f>
        <v>CUMPLE</v>
      </c>
      <c r="F191" s="561" t="str">
        <f>IF(C191="","",Documentos_Técnicos!$DF180)</f>
        <v>CUMPLE</v>
      </c>
      <c r="G191" s="561" t="str">
        <f>IF(C191="","",Documentos_Técnicos!$DY180)</f>
        <v>CUMPLE</v>
      </c>
      <c r="H191" s="561" t="str">
        <f>IF(C191="","",Documentos_Técnicos!$ER180)</f>
        <v>CUMPLE</v>
      </c>
      <c r="I191" s="561" t="str">
        <f>IF(C191="","",Documentos_Técnicos!$FK180)</f>
        <v>CUMPLE</v>
      </c>
      <c r="J191" s="561" t="str">
        <f>IF(C191="","",Documentos_Técnicos!$FZ180)</f>
        <v>CUMPLE</v>
      </c>
      <c r="K191" s="561" t="str">
        <f>IF(C191="","",Documentos_Técnicos!$HA180)</f>
        <v>CUMPLE</v>
      </c>
      <c r="L191" s="561" t="str">
        <f>IF(C191="","",Documentos_Técnicos!$HX180)</f>
        <v>CUMPLE</v>
      </c>
      <c r="M191" s="561" t="str">
        <f>IF(C191="","",Documentos_Técnicos!IQ180)</f>
        <v>CUMPLE</v>
      </c>
      <c r="N191" s="561" t="str">
        <f>IF(C191="","",Documentos_Técnicos!$IV180)</f>
        <v>CUMPLE</v>
      </c>
      <c r="O191" s="562" t="str">
        <f>IF(C191="","",IF(D191="CUMPLE",IF(F191="CUMPLE",IF(G191="CUMPLE",IF(H191="CUMPLE",IF(I191="CUMPLE",IF(J191="CUMPLE",IF(K191="CUMPLE",IF(L191="CUMPLE",IF(N191="CUMPLE",IF(M191="CUMPLE",IF(E191="CUMPLE","HABILITADO","RECHAZADO"),"RECHAZADO"),"RECHAZADO"),"RECHAZADO"),"RECHAZADO"),"RECHAZADO"),"RECHAZADO"),"RECHAZADO"),"RECHAZADO"),"RECHAZADO"),"RECHAZADO"))</f>
        <v>HABILITADO</v>
      </c>
    </row>
    <row r="192" spans="1:15" x14ac:dyDescent="0.25">
      <c r="A192" s="102">
        <v>14</v>
      </c>
      <c r="B192" s="563"/>
      <c r="C192" s="564" t="s">
        <v>1537</v>
      </c>
      <c r="D192" s="563"/>
      <c r="E192" s="563"/>
      <c r="F192" s="563"/>
      <c r="G192" s="563"/>
      <c r="H192" s="563"/>
      <c r="I192" s="563"/>
      <c r="J192" s="563"/>
      <c r="K192" s="563"/>
      <c r="L192" s="563"/>
      <c r="M192" s="563"/>
      <c r="N192" s="563"/>
      <c r="O192" s="563"/>
    </row>
    <row r="193" spans="1:15" hidden="1" x14ac:dyDescent="0.25">
      <c r="A193" s="962">
        <f t="shared" ref="A193" si="22">A205</f>
        <v>15</v>
      </c>
      <c r="B193" s="48">
        <v>1</v>
      </c>
      <c r="C193" s="48" t="str">
        <f>IF(Experiencia_Proponente!C248=0,"",Experiencia_Proponente!C248)</f>
        <v/>
      </c>
      <c r="D193" s="48" t="str">
        <f>IF(C193="","",Documentos_Técnicos!$AG193)</f>
        <v/>
      </c>
      <c r="E193" s="48" t="str">
        <f>IF(C193="","",Documentos_Técnicos!$BL193)</f>
        <v/>
      </c>
      <c r="F193" s="48" t="str">
        <f>IF(C193="","",Documentos_Técnicos!$DF193)</f>
        <v/>
      </c>
      <c r="G193" s="48" t="str">
        <f>IF(C193="","",Documentos_Técnicos!$DY193)</f>
        <v/>
      </c>
      <c r="H193" s="48" t="str">
        <f>IF(C193="","",Documentos_Técnicos!$ER193)</f>
        <v/>
      </c>
      <c r="I193" s="48" t="str">
        <f>IF(C193="","",Documentos_Técnicos!$FK193)</f>
        <v/>
      </c>
      <c r="J193" s="48" t="str">
        <f>IF(C193="","",Documentos_Técnicos!$FZ193)</f>
        <v/>
      </c>
      <c r="K193" s="48" t="str">
        <f>IF(C193="","",Documentos_Técnicos!$HA193)</f>
        <v/>
      </c>
      <c r="L193" s="48" t="str">
        <f>IF(C193="","",Documentos_Técnicos!$HX193)</f>
        <v/>
      </c>
      <c r="M193" s="49" t="str">
        <f>IF(C193="","",Documentos_Técnicos!IQ193)</f>
        <v/>
      </c>
      <c r="N193" s="49" t="str">
        <f>IF(C193="","",Documentos_Técnicos!$IV193)</f>
        <v/>
      </c>
      <c r="O193" s="50" t="str">
        <f t="shared" ref="O193" si="23">IF(C193="","",IF(D193="CUMPLE",IF(F193="CUMPLE",IF(G193="CUMPLE",IF(H193="CUMPLE",IF(I193="CUMPLE",IF(J193="CUMPLE",IF(K193="CUMPLE",IF(L193="CUMPLE",IF(N193="CUMPLE",IF(M193="CUMPLE",IF(E193="CUMPLE","HABILITADO","NO HABILITADO"),"NO HABILITADO"),"NO HABILITADO"),"NO HABILITADO"),"NO HABILITADO"),"NO HABILITADO"),"NO HABILITADO"),"NO HABILITADO"),"NO HABILITADO"),"NO HABILITADO"),"NO HABILITADO"))</f>
        <v/>
      </c>
    </row>
    <row r="194" spans="1:15" hidden="1" x14ac:dyDescent="0.25">
      <c r="A194" s="963"/>
      <c r="B194" s="561">
        <v>2</v>
      </c>
      <c r="C194" s="48" t="str">
        <f>IF(Experiencia_Proponente!C249=0,"",Experiencia_Proponente!C249)</f>
        <v/>
      </c>
      <c r="D194" s="48" t="str">
        <f>IF(C194="","",Documentos_Técnicos!$AG193)</f>
        <v/>
      </c>
      <c r="E194" s="48" t="str">
        <f>IF(C194="","",Documentos_Técnicos!$BL193)</f>
        <v/>
      </c>
      <c r="F194" s="561" t="str">
        <f>IF(C194="","",Documentos_Técnicos!$DF193)</f>
        <v/>
      </c>
      <c r="G194" s="48" t="str">
        <f>IF(C194="","",Documentos_Técnicos!$DY193)</f>
        <v/>
      </c>
      <c r="H194" s="561" t="str">
        <f>IF(C194="","",Documentos_Técnicos!$ER193)</f>
        <v/>
      </c>
      <c r="I194" s="561" t="str">
        <f>IF(C194="","",Documentos_Técnicos!$FK193)</f>
        <v/>
      </c>
      <c r="J194" s="561" t="str">
        <f>IF(C194="","",Documentos_Técnicos!$FZ193)</f>
        <v/>
      </c>
      <c r="K194" s="561" t="str">
        <f>IF(C194="","",Documentos_Técnicos!$HA193)</f>
        <v/>
      </c>
      <c r="L194" s="561" t="str">
        <f>IF(C194="","",Documentos_Técnicos!$HX193)</f>
        <v/>
      </c>
      <c r="M194" s="49" t="str">
        <f>IF(C194="","",Documentos_Técnicos!IQ193)</f>
        <v/>
      </c>
      <c r="N194" s="49" t="str">
        <f>IF(C194="","",Documentos_Técnicos!$IV193)</f>
        <v/>
      </c>
      <c r="O194" s="50" t="str">
        <f t="shared" si="18"/>
        <v/>
      </c>
    </row>
    <row r="195" spans="1:15" hidden="1" x14ac:dyDescent="0.25">
      <c r="A195" s="963"/>
      <c r="B195" s="561">
        <v>3</v>
      </c>
      <c r="C195" s="48" t="str">
        <f>IF(Experiencia_Proponente!C250=0,"",Experiencia_Proponente!C250)</f>
        <v/>
      </c>
      <c r="D195" s="48" t="str">
        <f>IF(C195="","",Documentos_Técnicos!$AG193)</f>
        <v/>
      </c>
      <c r="E195" s="48" t="str">
        <f>IF(C195="","",Documentos_Técnicos!$BL193)</f>
        <v/>
      </c>
      <c r="F195" s="561" t="str">
        <f>IF(C195="","",Documentos_Técnicos!$DF193)</f>
        <v/>
      </c>
      <c r="G195" s="48" t="str">
        <f>IF(C195="","",Documentos_Técnicos!$DY193)</f>
        <v/>
      </c>
      <c r="H195" s="561" t="str">
        <f>IF(C195="","",Documentos_Técnicos!$ER193)</f>
        <v/>
      </c>
      <c r="I195" s="561" t="str">
        <f>IF(C195="","",Documentos_Técnicos!$FK193)</f>
        <v/>
      </c>
      <c r="J195" s="561" t="str">
        <f>IF(C195="","",Documentos_Técnicos!$FZ193)</f>
        <v/>
      </c>
      <c r="K195" s="561" t="str">
        <f>IF(C195="","",Documentos_Técnicos!$HA193)</f>
        <v/>
      </c>
      <c r="L195" s="561" t="str">
        <f>IF(C195="","",Documentos_Técnicos!$HX193)</f>
        <v/>
      </c>
      <c r="M195" s="49" t="str">
        <f>IF(C195="","",Documentos_Técnicos!IQ193)</f>
        <v/>
      </c>
      <c r="N195" s="49" t="str">
        <f>IF(C195="","",Documentos_Técnicos!$IV193)</f>
        <v/>
      </c>
      <c r="O195" s="50" t="str">
        <f t="shared" si="18"/>
        <v/>
      </c>
    </row>
    <row r="196" spans="1:15" hidden="1" x14ac:dyDescent="0.25">
      <c r="A196" s="963"/>
      <c r="B196" s="561">
        <v>4</v>
      </c>
      <c r="C196" s="48" t="str">
        <f>IF(Experiencia_Proponente!C251=0,"",Experiencia_Proponente!C251)</f>
        <v/>
      </c>
      <c r="D196" s="48" t="str">
        <f>IF(C196="","",Documentos_Técnicos!$AG193)</f>
        <v/>
      </c>
      <c r="E196" s="48" t="str">
        <f>IF(C196="","",Documentos_Técnicos!$BL193)</f>
        <v/>
      </c>
      <c r="F196" s="561" t="str">
        <f>IF(C196="","",Documentos_Técnicos!$DF193)</f>
        <v/>
      </c>
      <c r="G196" s="48" t="str">
        <f>IF(C196="","",Documentos_Técnicos!$DY193)</f>
        <v/>
      </c>
      <c r="H196" s="561" t="str">
        <f>IF(C196="","",Documentos_Técnicos!$ER193)</f>
        <v/>
      </c>
      <c r="I196" s="561" t="str">
        <f>IF(C196="","",Documentos_Técnicos!$FK193)</f>
        <v/>
      </c>
      <c r="J196" s="561" t="str">
        <f>IF(C196="","",Documentos_Técnicos!$FZ193)</f>
        <v/>
      </c>
      <c r="K196" s="561" t="str">
        <f>IF(C196="","",Documentos_Técnicos!$HA193)</f>
        <v/>
      </c>
      <c r="L196" s="561" t="str">
        <f>IF(C196="","",Documentos_Técnicos!$HX193)</f>
        <v/>
      </c>
      <c r="M196" s="49" t="str">
        <f>IF(C196="","",Documentos_Técnicos!IQ193)</f>
        <v/>
      </c>
      <c r="N196" s="49" t="str">
        <f>IF(C196="","",Documentos_Técnicos!$IV193)</f>
        <v/>
      </c>
      <c r="O196" s="50" t="str">
        <f t="shared" si="18"/>
        <v/>
      </c>
    </row>
    <row r="197" spans="1:15" hidden="1" x14ac:dyDescent="0.25">
      <c r="A197" s="963"/>
      <c r="B197" s="561">
        <v>5</v>
      </c>
      <c r="C197" s="48" t="str">
        <f>IF(Experiencia_Proponente!C252=0,"",Experiencia_Proponente!C252)</f>
        <v/>
      </c>
      <c r="D197" s="48" t="str">
        <f>IF(C197="","",Documentos_Técnicos!$AG193)</f>
        <v/>
      </c>
      <c r="E197" s="48" t="str">
        <f>IF(C197="","",Documentos_Técnicos!$BL193)</f>
        <v/>
      </c>
      <c r="F197" s="561" t="str">
        <f>IF(C197="","",Documentos_Técnicos!$DF193)</f>
        <v/>
      </c>
      <c r="G197" s="48" t="str">
        <f>IF(C197="","",Documentos_Técnicos!$DY193)</f>
        <v/>
      </c>
      <c r="H197" s="561" t="str">
        <f>IF(C197="","",Documentos_Técnicos!$ER193)</f>
        <v/>
      </c>
      <c r="I197" s="561" t="str">
        <f>IF(C197="","",Documentos_Técnicos!$FK193)</f>
        <v/>
      </c>
      <c r="J197" s="561" t="str">
        <f>IF(C197="","",Documentos_Técnicos!$FZ193)</f>
        <v/>
      </c>
      <c r="K197" s="561" t="str">
        <f>IF(C197="","",Documentos_Técnicos!$HA193)</f>
        <v/>
      </c>
      <c r="L197" s="561" t="str">
        <f>IF(C197="","",Documentos_Técnicos!$HX193)</f>
        <v/>
      </c>
      <c r="M197" s="49" t="str">
        <f>IF(C197="","",Documentos_Técnicos!IQ193)</f>
        <v/>
      </c>
      <c r="N197" s="49" t="str">
        <f>IF(C197="","",Documentos_Técnicos!$IV193)</f>
        <v/>
      </c>
      <c r="O197" s="50" t="str">
        <f t="shared" si="18"/>
        <v/>
      </c>
    </row>
    <row r="198" spans="1:15" hidden="1" x14ac:dyDescent="0.25">
      <c r="A198" s="963"/>
      <c r="B198" s="561">
        <v>6</v>
      </c>
      <c r="C198" s="48" t="str">
        <f>IF(Experiencia_Proponente!C253=0,"",Experiencia_Proponente!C253)</f>
        <v/>
      </c>
      <c r="D198" s="48" t="str">
        <f>IF(C198="","",Documentos_Técnicos!$AG193)</f>
        <v/>
      </c>
      <c r="E198" s="48" t="str">
        <f>IF(C198="","",Documentos_Técnicos!$BL193)</f>
        <v/>
      </c>
      <c r="F198" s="561" t="str">
        <f>IF(C198="","",Documentos_Técnicos!$DF193)</f>
        <v/>
      </c>
      <c r="G198" s="48" t="str">
        <f>IF(C198="","",Documentos_Técnicos!$DY193)</f>
        <v/>
      </c>
      <c r="H198" s="561" t="str">
        <f>IF(C198="","",Documentos_Técnicos!$ER193)</f>
        <v/>
      </c>
      <c r="I198" s="561" t="str">
        <f>IF(C198="","",Documentos_Técnicos!$FK193)</f>
        <v/>
      </c>
      <c r="J198" s="561" t="str">
        <f>IF(C198="","",Documentos_Técnicos!$FZ193)</f>
        <v/>
      </c>
      <c r="K198" s="561" t="str">
        <f>IF(C198="","",Documentos_Técnicos!$HA193)</f>
        <v/>
      </c>
      <c r="L198" s="561" t="str">
        <f>IF(C198="","",Documentos_Técnicos!$HX193)</f>
        <v/>
      </c>
      <c r="M198" s="49" t="str">
        <f>IF(C198="","",Documentos_Técnicos!IQ193)</f>
        <v/>
      </c>
      <c r="N198" s="49" t="str">
        <f>IF(C198="","",Documentos_Técnicos!$IV193)</f>
        <v/>
      </c>
      <c r="O198" s="50" t="str">
        <f t="shared" si="18"/>
        <v/>
      </c>
    </row>
    <row r="199" spans="1:15" hidden="1" x14ac:dyDescent="0.25">
      <c r="A199" s="963"/>
      <c r="B199" s="561">
        <v>7</v>
      </c>
      <c r="C199" s="48" t="str">
        <f>IF(Experiencia_Proponente!C254=0,"",Experiencia_Proponente!C254)</f>
        <v/>
      </c>
      <c r="D199" s="48" t="str">
        <f>IF(C199="","",Documentos_Técnicos!$AG193)</f>
        <v/>
      </c>
      <c r="E199" s="48" t="str">
        <f>IF(C199="","",Documentos_Técnicos!$BL193)</f>
        <v/>
      </c>
      <c r="F199" s="561" t="str">
        <f>IF(C199="","",Documentos_Técnicos!$DF193)</f>
        <v/>
      </c>
      <c r="G199" s="48" t="str">
        <f>IF(C199="","",Documentos_Técnicos!$DY193)</f>
        <v/>
      </c>
      <c r="H199" s="561" t="str">
        <f>IF(C199="","",Documentos_Técnicos!$ER193)</f>
        <v/>
      </c>
      <c r="I199" s="561" t="str">
        <f>IF(C199="","",Documentos_Técnicos!$FK193)</f>
        <v/>
      </c>
      <c r="J199" s="561" t="str">
        <f>IF(C199="","",Documentos_Técnicos!$FZ193)</f>
        <v/>
      </c>
      <c r="K199" s="561" t="str">
        <f>IF(C199="","",Documentos_Técnicos!$HA193)</f>
        <v/>
      </c>
      <c r="L199" s="561" t="str">
        <f>IF(C199="","",Documentos_Técnicos!$HX193)</f>
        <v/>
      </c>
      <c r="M199" s="49" t="str">
        <f>IF(C199="","",Documentos_Técnicos!IQ193)</f>
        <v/>
      </c>
      <c r="N199" s="49" t="str">
        <f>IF(C199="","",Documentos_Técnicos!$IV193)</f>
        <v/>
      </c>
      <c r="O199" s="50" t="str">
        <f t="shared" si="18"/>
        <v/>
      </c>
    </row>
    <row r="200" spans="1:15" hidden="1" x14ac:dyDescent="0.25">
      <c r="A200" s="963"/>
      <c r="B200" s="561">
        <v>8</v>
      </c>
      <c r="C200" s="48" t="str">
        <f>IF(Experiencia_Proponente!C255=0,"",Experiencia_Proponente!C255)</f>
        <v/>
      </c>
      <c r="D200" s="48" t="str">
        <f>IF(C200="","",Documentos_Técnicos!$AG193)</f>
        <v/>
      </c>
      <c r="E200" s="48" t="str">
        <f>IF(C200="","",Documentos_Técnicos!$BL193)</f>
        <v/>
      </c>
      <c r="F200" s="561" t="str">
        <f>IF(C200="","",Documentos_Técnicos!$DF193)</f>
        <v/>
      </c>
      <c r="G200" s="48" t="str">
        <f>IF(C200="","",Documentos_Técnicos!$DY193)</f>
        <v/>
      </c>
      <c r="H200" s="561" t="str">
        <f>IF(C200="","",Documentos_Técnicos!$ER193)</f>
        <v/>
      </c>
      <c r="I200" s="561" t="str">
        <f>IF(C200="","",Documentos_Técnicos!$FK193)</f>
        <v/>
      </c>
      <c r="J200" s="561" t="str">
        <f>IF(C200="","",Documentos_Técnicos!$FZ193)</f>
        <v/>
      </c>
      <c r="K200" s="561" t="str">
        <f>IF(C200="","",Documentos_Técnicos!$HA193)</f>
        <v/>
      </c>
      <c r="L200" s="561" t="str">
        <f>IF(C200="","",Documentos_Técnicos!$HX193)</f>
        <v/>
      </c>
      <c r="M200" s="49" t="str">
        <f>IF(C200="","",Documentos_Técnicos!IQ193)</f>
        <v/>
      </c>
      <c r="N200" s="49" t="str">
        <f>IF(C200="","",Documentos_Técnicos!$IV193)</f>
        <v/>
      </c>
      <c r="O200" s="50" t="str">
        <f t="shared" si="18"/>
        <v/>
      </c>
    </row>
    <row r="201" spans="1:15" hidden="1" x14ac:dyDescent="0.25">
      <c r="A201" s="963"/>
      <c r="B201" s="561">
        <v>9</v>
      </c>
      <c r="C201" s="48" t="str">
        <f>IF(Experiencia_Proponente!C256=0,"",Experiencia_Proponente!C256)</f>
        <v/>
      </c>
      <c r="D201" s="48" t="str">
        <f>IF(C201="","",Documentos_Técnicos!$AG193)</f>
        <v/>
      </c>
      <c r="E201" s="48" t="str">
        <f>IF(C201="","",Documentos_Técnicos!$BL193)</f>
        <v/>
      </c>
      <c r="F201" s="561" t="str">
        <f>IF(C201="","",Documentos_Técnicos!$DF193)</f>
        <v/>
      </c>
      <c r="G201" s="48" t="str">
        <f>IF(C201="","",Documentos_Técnicos!$DY193)</f>
        <v/>
      </c>
      <c r="H201" s="561" t="str">
        <f>IF(C201="","",Documentos_Técnicos!$ER193)</f>
        <v/>
      </c>
      <c r="I201" s="561" t="str">
        <f>IF(C201="","",Documentos_Técnicos!$FK193)</f>
        <v/>
      </c>
      <c r="J201" s="561" t="str">
        <f>IF(C201="","",Documentos_Técnicos!$FZ193)</f>
        <v/>
      </c>
      <c r="K201" s="561" t="str">
        <f>IF(C201="","",Documentos_Técnicos!$HA193)</f>
        <v/>
      </c>
      <c r="L201" s="561" t="str">
        <f>IF(C201="","",Documentos_Técnicos!$HX193)</f>
        <v/>
      </c>
      <c r="M201" s="49" t="str">
        <f>IF(C201="","",Documentos_Técnicos!IQ193)</f>
        <v/>
      </c>
      <c r="N201" s="49" t="str">
        <f>IF(C201="","",Documentos_Técnicos!$IV193)</f>
        <v/>
      </c>
      <c r="O201" s="50" t="str">
        <f t="shared" si="18"/>
        <v/>
      </c>
    </row>
    <row r="202" spans="1:15" hidden="1" x14ac:dyDescent="0.25">
      <c r="A202" s="963"/>
      <c r="B202" s="561">
        <v>10</v>
      </c>
      <c r="C202" s="48" t="str">
        <f>IF(Experiencia_Proponente!C257=0,"",Experiencia_Proponente!C257)</f>
        <v/>
      </c>
      <c r="D202" s="48" t="str">
        <f>IF(C202="","",Documentos_Técnicos!$AG193)</f>
        <v/>
      </c>
      <c r="E202" s="48" t="str">
        <f>IF(C202="","",Documentos_Técnicos!$BL193)</f>
        <v/>
      </c>
      <c r="F202" s="561" t="str">
        <f>IF(C202="","",Documentos_Técnicos!$DF193)</f>
        <v/>
      </c>
      <c r="G202" s="48" t="str">
        <f>IF(C202="","",Documentos_Técnicos!$DY193)</f>
        <v/>
      </c>
      <c r="H202" s="561" t="str">
        <f>IF(C202="","",Documentos_Técnicos!$ER193)</f>
        <v/>
      </c>
      <c r="I202" s="561" t="str">
        <f>IF(C202="","",Documentos_Técnicos!$FK193)</f>
        <v/>
      </c>
      <c r="J202" s="561" t="str">
        <f>IF(C202="","",Documentos_Técnicos!$FZ193)</f>
        <v/>
      </c>
      <c r="K202" s="561" t="str">
        <f>IF(C202="","",Documentos_Técnicos!$HA193)</f>
        <v/>
      </c>
      <c r="L202" s="561" t="str">
        <f>IF(C202="","",Documentos_Técnicos!$HX193)</f>
        <v/>
      </c>
      <c r="M202" s="49" t="str">
        <f>IF(C202="","",Documentos_Técnicos!IQ193)</f>
        <v/>
      </c>
      <c r="N202" s="49" t="str">
        <f>IF(C202="","",Documentos_Técnicos!$IV193)</f>
        <v/>
      </c>
      <c r="O202" s="50" t="str">
        <f t="shared" si="18"/>
        <v/>
      </c>
    </row>
    <row r="203" spans="1:15" hidden="1" x14ac:dyDescent="0.25">
      <c r="A203" s="1017"/>
      <c r="B203" s="557">
        <v>11</v>
      </c>
      <c r="C203" s="558" t="str">
        <f>IF(Experiencia_Proponente!C258=0,"",Experiencia_Proponente!C258)</f>
        <v/>
      </c>
      <c r="D203" s="558" t="str">
        <f>IF(C203="","",Documentos_Técnicos!$AG193)</f>
        <v/>
      </c>
      <c r="E203" s="558" t="str">
        <f>IF(C203="","",Documentos_Técnicos!$BL193)</f>
        <v/>
      </c>
      <c r="F203" s="557" t="str">
        <f>IF(C203="","",Documentos_Técnicos!$DF193)</f>
        <v/>
      </c>
      <c r="G203" s="558" t="str">
        <f>IF(C203="","",Documentos_Técnicos!$DY193)</f>
        <v/>
      </c>
      <c r="H203" s="557" t="str">
        <f>IF(C203="","",Documentos_Técnicos!$ER193)</f>
        <v/>
      </c>
      <c r="I203" s="557" t="str">
        <f>IF(C203="","",Documentos_Técnicos!$FK193)</f>
        <v/>
      </c>
      <c r="J203" s="557" t="str">
        <f>IF(C203="","",Documentos_Técnicos!$FZ193)</f>
        <v/>
      </c>
      <c r="K203" s="557" t="str">
        <f>IF(C203="","",Documentos_Técnicos!$HA193)</f>
        <v/>
      </c>
      <c r="L203" s="557" t="str">
        <f>IF(C203="","",Documentos_Técnicos!$HX193)</f>
        <v/>
      </c>
      <c r="M203" s="559" t="str">
        <f>IF(C203="","",Documentos_Técnicos!IQ193)</f>
        <v/>
      </c>
      <c r="N203" s="559" t="str">
        <f>IF(C203="","",Documentos_Técnicos!$IV193)</f>
        <v/>
      </c>
      <c r="O203" s="560" t="str">
        <f t="shared" si="18"/>
        <v/>
      </c>
    </row>
    <row r="204" spans="1:15" ht="33" x14ac:dyDescent="0.25">
      <c r="A204" s="1016"/>
      <c r="B204" s="561">
        <v>12</v>
      </c>
      <c r="C204" s="561" t="str">
        <f>IF(Experiencia_Proponente!C259=0,"",Experiencia_Proponente!C259)</f>
        <v xml:space="preserve"> UNIÓN TEMPORAL ZM 2021E</v>
      </c>
      <c r="D204" s="561" t="str">
        <f>IF(C204="","",Documentos_Técnicos!$AG193)</f>
        <v>CUMPLE</v>
      </c>
      <c r="E204" s="561" t="str">
        <f>IF(C204="","",Documentos_Técnicos!$BL193)</f>
        <v>CUMPLE</v>
      </c>
      <c r="F204" s="561" t="str">
        <f>IF(C204="","",Documentos_Técnicos!$DF193)</f>
        <v>CUMPLE</v>
      </c>
      <c r="G204" s="561" t="str">
        <f>IF(C204="","",Documentos_Técnicos!$DY193)</f>
        <v>CUMPLE</v>
      </c>
      <c r="H204" s="561" t="str">
        <f>IF(C204="","",Documentos_Técnicos!$ER193)</f>
        <v>CUMPLE</v>
      </c>
      <c r="I204" s="561" t="str">
        <f>IF(C204="","",Documentos_Técnicos!$FK193)</f>
        <v>CUMPLE</v>
      </c>
      <c r="J204" s="561" t="str">
        <f>IF(C204="","",Documentos_Técnicos!$FZ193)</f>
        <v>CUMPLE</v>
      </c>
      <c r="K204" s="561" t="str">
        <f>IF(C204="","",Documentos_Técnicos!$HA193)</f>
        <v>CUMPLE</v>
      </c>
      <c r="L204" s="561" t="str">
        <f>IF(C204="","",Documentos_Técnicos!$HX193)</f>
        <v>CUMPLE</v>
      </c>
      <c r="M204" s="561" t="str">
        <f>IF(C204="","",Documentos_Técnicos!IQ193)</f>
        <v>CUMPLE</v>
      </c>
      <c r="N204" s="561" t="str">
        <f>IF(C204="","",Documentos_Técnicos!$IV193)</f>
        <v>CUMPLE</v>
      </c>
      <c r="O204" s="562" t="str">
        <f>IF(C204="","",IF(D204="CUMPLE",IF(F204="CUMPLE",IF(G204="CUMPLE",IF(H204="CUMPLE",IF(I204="CUMPLE",IF(J204="CUMPLE",IF(K204="CUMPLE",IF(L204="CUMPLE",IF(N204="CUMPLE",IF(M204="CUMPLE",IF(E204="CUMPLE","HABILITADO","RECHAZADO"),"RECHAZADO"),"RECHAZADO"),"RECHAZADO"),"RECHAZADO"),"RECHAZADO"),"RECHAZADO"),"RECHAZADO"),"RECHAZADO"),"RECHAZADO"),"RECHAZADO"))</f>
        <v>HABILITADO</v>
      </c>
    </row>
    <row r="205" spans="1:15" x14ac:dyDescent="0.25">
      <c r="A205" s="102">
        <v>15</v>
      </c>
      <c r="B205" s="563"/>
      <c r="C205" s="564" t="s">
        <v>1537</v>
      </c>
      <c r="D205" s="563"/>
      <c r="E205" s="563"/>
      <c r="F205" s="563"/>
      <c r="G205" s="563"/>
      <c r="H205" s="563"/>
      <c r="I205" s="563"/>
      <c r="J205" s="563"/>
      <c r="K205" s="563"/>
      <c r="L205" s="563"/>
      <c r="M205" s="563"/>
      <c r="N205" s="563"/>
      <c r="O205" s="563"/>
    </row>
    <row r="206" spans="1:15" hidden="1" x14ac:dyDescent="0.25">
      <c r="A206" s="962">
        <f t="shared" ref="A206" si="24">A218</f>
        <v>16</v>
      </c>
      <c r="B206" s="48">
        <v>1</v>
      </c>
      <c r="C206" s="48" t="str">
        <f>IF(Experiencia_Proponente!C261=0,"",Experiencia_Proponente!C261)</f>
        <v/>
      </c>
      <c r="D206" s="48" t="str">
        <f>IF(C206="","",Documentos_Técnicos!$AG206)</f>
        <v/>
      </c>
      <c r="E206" s="48" t="str">
        <f>IF(C206="","",Documentos_Técnicos!$BL206)</f>
        <v/>
      </c>
      <c r="F206" s="48" t="str">
        <f>IF(C206="","",Documentos_Técnicos!$DF206)</f>
        <v/>
      </c>
      <c r="G206" s="48" t="str">
        <f>IF(C206="","",Documentos_Técnicos!$DY206)</f>
        <v/>
      </c>
      <c r="H206" s="48" t="str">
        <f>IF(C206="","",Documentos_Técnicos!$ER206)</f>
        <v/>
      </c>
      <c r="I206" s="48" t="str">
        <f>IF(C206="","",Documentos_Técnicos!$FK206)</f>
        <v/>
      </c>
      <c r="J206" s="48" t="str">
        <f>IF(C206="","",Documentos_Técnicos!$FZ206)</f>
        <v/>
      </c>
      <c r="K206" s="48" t="str">
        <f>IF(C206="","",Documentos_Técnicos!$HA206)</f>
        <v/>
      </c>
      <c r="L206" s="48" t="str">
        <f>IF(C206="","",Documentos_Técnicos!$HX206)</f>
        <v/>
      </c>
      <c r="M206" s="49" t="str">
        <f>IF(C206="","",Documentos_Técnicos!IQ206)</f>
        <v/>
      </c>
      <c r="N206" s="49" t="str">
        <f>IF(C206="","",Documentos_Técnicos!$IV206)</f>
        <v/>
      </c>
      <c r="O206" s="50" t="str">
        <f t="shared" ref="O206" si="25">IF(C206="","",IF(D206="CUMPLE",IF(F206="CUMPLE",IF(G206="CUMPLE",IF(H206="CUMPLE",IF(I206="CUMPLE",IF(J206="CUMPLE",IF(K206="CUMPLE",IF(L206="CUMPLE",IF(N206="CUMPLE",IF(M206="CUMPLE",IF(E206="CUMPLE","HABILITADO","NO HABILITADO"),"NO HABILITADO"),"NO HABILITADO"),"NO HABILITADO"),"NO HABILITADO"),"NO HABILITADO"),"NO HABILITADO"),"NO HABILITADO"),"NO HABILITADO"),"NO HABILITADO"),"NO HABILITADO"))</f>
        <v/>
      </c>
    </row>
    <row r="207" spans="1:15" hidden="1" x14ac:dyDescent="0.25">
      <c r="A207" s="963"/>
      <c r="B207" s="561">
        <v>2</v>
      </c>
      <c r="C207" s="48" t="str">
        <f>IF(Experiencia_Proponente!C262=0,"",Experiencia_Proponente!C262)</f>
        <v/>
      </c>
      <c r="D207" s="48" t="str">
        <f>IF(C207="","",Documentos_Técnicos!$AG206)</f>
        <v/>
      </c>
      <c r="E207" s="48" t="str">
        <f>IF(C207="","",Documentos_Técnicos!$BL206)</f>
        <v/>
      </c>
      <c r="F207" s="561" t="str">
        <f>IF(C207="","",Documentos_Técnicos!$DF206)</f>
        <v/>
      </c>
      <c r="G207" s="48" t="str">
        <f>IF(C207="","",Documentos_Técnicos!$DY206)</f>
        <v/>
      </c>
      <c r="H207" s="561" t="str">
        <f>IF(C207="","",Documentos_Técnicos!$ER206)</f>
        <v/>
      </c>
      <c r="I207" s="561" t="str">
        <f>IF(C207="","",Documentos_Técnicos!$FK206)</f>
        <v/>
      </c>
      <c r="J207" s="561" t="str">
        <f>IF(C207="","",Documentos_Técnicos!$FZ206)</f>
        <v/>
      </c>
      <c r="K207" s="561" t="str">
        <f>IF(C207="","",Documentos_Técnicos!$HA206)</f>
        <v/>
      </c>
      <c r="L207" s="561" t="str">
        <f>IF(C207="","",Documentos_Técnicos!$HX206)</f>
        <v/>
      </c>
      <c r="M207" s="49" t="str">
        <f>IF(C207="","",Documentos_Técnicos!IQ206)</f>
        <v/>
      </c>
      <c r="N207" s="49" t="str">
        <f>IF(C207="","",Documentos_Técnicos!$IV206)</f>
        <v/>
      </c>
      <c r="O207" s="50" t="str">
        <f t="shared" si="18"/>
        <v/>
      </c>
    </row>
    <row r="208" spans="1:15" hidden="1" x14ac:dyDescent="0.25">
      <c r="A208" s="1017"/>
      <c r="B208" s="557">
        <v>3</v>
      </c>
      <c r="C208" s="558" t="str">
        <f>IF(Experiencia_Proponente!C263=0,"",Experiencia_Proponente!C263)</f>
        <v/>
      </c>
      <c r="D208" s="558" t="str">
        <f>IF(C208="","",Documentos_Técnicos!$AG206)</f>
        <v/>
      </c>
      <c r="E208" s="558" t="str">
        <f>IF(C208="","",Documentos_Técnicos!$BL206)</f>
        <v/>
      </c>
      <c r="F208" s="557" t="str">
        <f>IF(C208="","",Documentos_Técnicos!$DF206)</f>
        <v/>
      </c>
      <c r="G208" s="558" t="str">
        <f>IF(C208="","",Documentos_Técnicos!$DY206)</f>
        <v/>
      </c>
      <c r="H208" s="557" t="str">
        <f>IF(C208="","",Documentos_Técnicos!$ER206)</f>
        <v/>
      </c>
      <c r="I208" s="557" t="str">
        <f>IF(C208="","",Documentos_Técnicos!$FK206)</f>
        <v/>
      </c>
      <c r="J208" s="557" t="str">
        <f>IF(C208="","",Documentos_Técnicos!$FZ206)</f>
        <v/>
      </c>
      <c r="K208" s="557" t="str">
        <f>IF(C208="","",Documentos_Técnicos!$HA206)</f>
        <v/>
      </c>
      <c r="L208" s="557" t="str">
        <f>IF(C208="","",Documentos_Técnicos!$HX206)</f>
        <v/>
      </c>
      <c r="M208" s="559" t="str">
        <f>IF(C208="","",Documentos_Técnicos!IQ206)</f>
        <v/>
      </c>
      <c r="N208" s="559" t="str">
        <f>IF(C208="","",Documentos_Técnicos!$IV206)</f>
        <v/>
      </c>
      <c r="O208" s="560" t="str">
        <f t="shared" si="18"/>
        <v/>
      </c>
    </row>
    <row r="209" spans="1:15" ht="33" x14ac:dyDescent="0.25">
      <c r="A209" s="1016"/>
      <c r="B209" s="561">
        <v>4</v>
      </c>
      <c r="C209" s="561" t="str">
        <f>IF(Experiencia_Proponente!C264=0,"",Experiencia_Proponente!C264)</f>
        <v>UNIÓN TEMPORAL SEANSED 2021</v>
      </c>
      <c r="D209" s="561" t="str">
        <f>IF(C209="","",Documentos_Técnicos!$AG206)</f>
        <v>CUMPLE</v>
      </c>
      <c r="E209" s="561" t="str">
        <f>IF(C209="","",Documentos_Técnicos!$BL206)</f>
        <v>CUMPLE</v>
      </c>
      <c r="F209" s="561" t="str">
        <f>IF(C209="","",Documentos_Técnicos!$DF206)</f>
        <v>CUMPLE</v>
      </c>
      <c r="G209" s="561" t="str">
        <f>IF(C209="","",Documentos_Técnicos!$DY206)</f>
        <v>CUMPLE</v>
      </c>
      <c r="H209" s="561" t="str">
        <f>IF(C209="","",Documentos_Técnicos!$ER206)</f>
        <v>CUMPLE</v>
      </c>
      <c r="I209" s="561" t="str">
        <f>IF(C209="","",Documentos_Técnicos!$FK206)</f>
        <v>CUMPLE</v>
      </c>
      <c r="J209" s="561" t="str">
        <f>IF(C209="","",Documentos_Técnicos!$FZ206)</f>
        <v>CUMPLE</v>
      </c>
      <c r="K209" s="561" t="str">
        <f>IF(C209="","",Documentos_Técnicos!$HA206)</f>
        <v>CUMPLE</v>
      </c>
      <c r="L209" s="561" t="str">
        <f>IF(C209="","",Documentos_Técnicos!$HX206)</f>
        <v>CUMPLE</v>
      </c>
      <c r="M209" s="561" t="str">
        <f>IF(C209="","",Documentos_Técnicos!IQ206)</f>
        <v>CUMPLE</v>
      </c>
      <c r="N209" s="561" t="str">
        <f>IF(C209="","",Documentos_Técnicos!$IV206)</f>
        <v>CUMPLE</v>
      </c>
      <c r="O209" s="562" t="str">
        <f>IF(C209="","",IF(D209="CUMPLE",IF(F209="CUMPLE",IF(G209="CUMPLE",IF(H209="CUMPLE",IF(I209="CUMPLE",IF(J209="CUMPLE",IF(K209="CUMPLE",IF(L209="CUMPLE",IF(N209="CUMPLE",IF(M209="CUMPLE",IF(E209="CUMPLE","HABILITADO","RECHAZADO"),"RECHAZADO"),"RECHAZADO"),"RECHAZADO"),"RECHAZADO"),"RECHAZADO"),"RECHAZADO"),"RECHAZADO"),"RECHAZADO"),"RECHAZADO"),"RECHAZADO"))</f>
        <v>HABILITADO</v>
      </c>
    </row>
    <row r="210" spans="1:15" ht="33" x14ac:dyDescent="0.25">
      <c r="A210" s="1016"/>
      <c r="B210" s="561">
        <v>5</v>
      </c>
      <c r="C210" s="561" t="str">
        <f>IF(Experiencia_Proponente!C265=0,"",Experiencia_Proponente!C265)</f>
        <v>UNIÓN TEMPORAL SEANSED 2021</v>
      </c>
      <c r="D210" s="561" t="str">
        <f>IF(C210="","",Documentos_Técnicos!$AG206)</f>
        <v>CUMPLE</v>
      </c>
      <c r="E210" s="561" t="str">
        <f>IF(C210="","",Documentos_Técnicos!$BL206)</f>
        <v>CUMPLE</v>
      </c>
      <c r="F210" s="561" t="str">
        <f>IF(C210="","",Documentos_Técnicos!$DF206)</f>
        <v>CUMPLE</v>
      </c>
      <c r="G210" s="561" t="str">
        <f>IF(C210="","",Documentos_Técnicos!$DY206)</f>
        <v>CUMPLE</v>
      </c>
      <c r="H210" s="561" t="str">
        <f>IF(C210="","",Documentos_Técnicos!$ER206)</f>
        <v>CUMPLE</v>
      </c>
      <c r="I210" s="561" t="str">
        <f>IF(C210="","",Documentos_Técnicos!$FK206)</f>
        <v>CUMPLE</v>
      </c>
      <c r="J210" s="561" t="str">
        <f>IF(C210="","",Documentos_Técnicos!$FZ206)</f>
        <v>CUMPLE</v>
      </c>
      <c r="K210" s="561" t="str">
        <f>IF(C210="","",Documentos_Técnicos!$HA206)</f>
        <v>CUMPLE</v>
      </c>
      <c r="L210" s="561" t="str">
        <f>IF(C210="","",Documentos_Técnicos!$HX206)</f>
        <v>CUMPLE</v>
      </c>
      <c r="M210" s="561" t="str">
        <f>IF(C210="","",Documentos_Técnicos!IQ206)</f>
        <v>CUMPLE</v>
      </c>
      <c r="N210" s="561" t="str">
        <f>IF(C210="","",Documentos_Técnicos!$IV206)</f>
        <v>CUMPLE</v>
      </c>
      <c r="O210" s="562" t="str">
        <f>IF(C210="","",IF(D210="CUMPLE",IF(F210="CUMPLE",IF(G210="CUMPLE",IF(H210="CUMPLE",IF(I210="CUMPLE",IF(J210="CUMPLE",IF(K210="CUMPLE",IF(L210="CUMPLE",IF(N210="CUMPLE",IF(M210="CUMPLE",IF(E210="CUMPLE","HABILITADO","RECHAZADO"),"RECHAZADO"),"RECHAZADO"),"RECHAZADO"),"RECHAZADO"),"RECHAZADO"),"RECHAZADO"),"RECHAZADO"),"RECHAZADO"),"RECHAZADO"),"RECHAZADO"))</f>
        <v>HABILITADO</v>
      </c>
    </row>
    <row r="211" spans="1:15" hidden="1" x14ac:dyDescent="0.25">
      <c r="A211" s="960"/>
      <c r="B211" s="558">
        <v>6</v>
      </c>
      <c r="C211" s="558" t="str">
        <f>IF(Experiencia_Proponente!C266=0,"",Experiencia_Proponente!C266)</f>
        <v/>
      </c>
      <c r="D211" s="558" t="str">
        <f>IF(C211="","",Documentos_Técnicos!$AG206)</f>
        <v/>
      </c>
      <c r="E211" s="558" t="str">
        <f>IF(C211="","",Documentos_Técnicos!$BL206)</f>
        <v/>
      </c>
      <c r="F211" s="558" t="str">
        <f>IF(C211="","",Documentos_Técnicos!$DF206)</f>
        <v/>
      </c>
      <c r="G211" s="558" t="str">
        <f>IF(C211="","",Documentos_Técnicos!$DY206)</f>
        <v/>
      </c>
      <c r="H211" s="558" t="str">
        <f>IF(C211="","",Documentos_Técnicos!$ER206)</f>
        <v/>
      </c>
      <c r="I211" s="558" t="str">
        <f>IF(C211="","",Documentos_Técnicos!$FK206)</f>
        <v/>
      </c>
      <c r="J211" s="558" t="str">
        <f>IF(C211="","",Documentos_Técnicos!$FZ206)</f>
        <v/>
      </c>
      <c r="K211" s="558" t="str">
        <f>IF(C211="","",Documentos_Técnicos!$HA206)</f>
        <v/>
      </c>
      <c r="L211" s="558" t="str">
        <f>IF(C211="","",Documentos_Técnicos!$HX206)</f>
        <v/>
      </c>
      <c r="M211" s="559" t="str">
        <f>IF(C211="","",Documentos_Técnicos!IQ206)</f>
        <v/>
      </c>
      <c r="N211" s="559" t="str">
        <f>IF(C211="","",Documentos_Técnicos!$IV206)</f>
        <v/>
      </c>
      <c r="O211" s="560" t="str">
        <f t="shared" si="18"/>
        <v/>
      </c>
    </row>
    <row r="212" spans="1:15" ht="33" x14ac:dyDescent="0.25">
      <c r="A212" s="1016"/>
      <c r="B212" s="561">
        <v>7</v>
      </c>
      <c r="C212" s="561" t="str">
        <f>IF(Experiencia_Proponente!C267=0,"",Experiencia_Proponente!C267)</f>
        <v>UNIÓN TEMPORAL SEANSED 2021</v>
      </c>
      <c r="D212" s="561" t="str">
        <f>IF(C212="","",Documentos_Técnicos!$AG206)</f>
        <v>CUMPLE</v>
      </c>
      <c r="E212" s="561" t="str">
        <f>IF(C212="","",Documentos_Técnicos!$BL206)</f>
        <v>CUMPLE</v>
      </c>
      <c r="F212" s="561" t="str">
        <f>IF(C212="","",Documentos_Técnicos!$DF206)</f>
        <v>CUMPLE</v>
      </c>
      <c r="G212" s="561" t="str">
        <f>IF(C212="","",Documentos_Técnicos!$DY206)</f>
        <v>CUMPLE</v>
      </c>
      <c r="H212" s="561" t="str">
        <f>IF(C212="","",Documentos_Técnicos!$ER206)</f>
        <v>CUMPLE</v>
      </c>
      <c r="I212" s="561" t="str">
        <f>IF(C212="","",Documentos_Técnicos!$FK206)</f>
        <v>CUMPLE</v>
      </c>
      <c r="J212" s="561" t="str">
        <f>IF(C212="","",Documentos_Técnicos!$FZ206)</f>
        <v>CUMPLE</v>
      </c>
      <c r="K212" s="561" t="str">
        <f>IF(C212="","",Documentos_Técnicos!$HA206)</f>
        <v>CUMPLE</v>
      </c>
      <c r="L212" s="561" t="str">
        <f>IF(C212="","",Documentos_Técnicos!$HX206)</f>
        <v>CUMPLE</v>
      </c>
      <c r="M212" s="561" t="str">
        <f>IF(C212="","",Documentos_Técnicos!IQ206)</f>
        <v>CUMPLE</v>
      </c>
      <c r="N212" s="561" t="str">
        <f>IF(C212="","",Documentos_Técnicos!$IV206)</f>
        <v>CUMPLE</v>
      </c>
      <c r="O212" s="562" t="str">
        <f>IF(C212="","",IF(D212="CUMPLE",IF(F212="CUMPLE",IF(G212="CUMPLE",IF(H212="CUMPLE",IF(I212="CUMPLE",IF(J212="CUMPLE",IF(K212="CUMPLE",IF(L212="CUMPLE",IF(N212="CUMPLE",IF(M212="CUMPLE",IF(E212="CUMPLE","HABILITADO","RECHAZADO"),"RECHAZADO"),"RECHAZADO"),"RECHAZADO"),"RECHAZADO"),"RECHAZADO"),"RECHAZADO"),"RECHAZADO"),"RECHAZADO"),"RECHAZADO"),"RECHAZADO"))</f>
        <v>HABILITADO</v>
      </c>
    </row>
    <row r="213" spans="1:15" ht="33" x14ac:dyDescent="0.25">
      <c r="A213" s="1016"/>
      <c r="B213" s="561">
        <v>8</v>
      </c>
      <c r="C213" s="561" t="str">
        <f>IF(Experiencia_Proponente!C268=0,"",Experiencia_Proponente!C268)</f>
        <v>UNIÓN TEMPORAL SEANSED 2021</v>
      </c>
      <c r="D213" s="561" t="str">
        <f>IF(C213="","",Documentos_Técnicos!$AG206)</f>
        <v>CUMPLE</v>
      </c>
      <c r="E213" s="561" t="str">
        <f>IF(C213="","",Documentos_Técnicos!$BL206)</f>
        <v>CUMPLE</v>
      </c>
      <c r="F213" s="561" t="str">
        <f>IF(C213="","",Documentos_Técnicos!$DF206)</f>
        <v>CUMPLE</v>
      </c>
      <c r="G213" s="561" t="str">
        <f>IF(C213="","",Documentos_Técnicos!$DY206)</f>
        <v>CUMPLE</v>
      </c>
      <c r="H213" s="561" t="str">
        <f>IF(C213="","",Documentos_Técnicos!$ER206)</f>
        <v>CUMPLE</v>
      </c>
      <c r="I213" s="561" t="str">
        <f>IF(C213="","",Documentos_Técnicos!$FK206)</f>
        <v>CUMPLE</v>
      </c>
      <c r="J213" s="561" t="str">
        <f>IF(C213="","",Documentos_Técnicos!$FZ206)</f>
        <v>CUMPLE</v>
      </c>
      <c r="K213" s="561" t="str">
        <f>IF(C213="","",Documentos_Técnicos!$HA206)</f>
        <v>CUMPLE</v>
      </c>
      <c r="L213" s="561" t="str">
        <f>IF(C213="","",Documentos_Técnicos!$HX206)</f>
        <v>CUMPLE</v>
      </c>
      <c r="M213" s="561" t="str">
        <f>IF(C213="","",Documentos_Técnicos!IQ206)</f>
        <v>CUMPLE</v>
      </c>
      <c r="N213" s="561" t="str">
        <f>IF(C213="","",Documentos_Técnicos!$IV206)</f>
        <v>CUMPLE</v>
      </c>
      <c r="O213" s="562" t="str">
        <f>IF(C213="","",IF(D213="CUMPLE",IF(F213="CUMPLE",IF(G213="CUMPLE",IF(H213="CUMPLE",IF(I213="CUMPLE",IF(J213="CUMPLE",IF(K213="CUMPLE",IF(L213="CUMPLE",IF(N213="CUMPLE",IF(M213="CUMPLE",IF(E213="CUMPLE","HABILITADO","RECHAZADO"),"RECHAZADO"),"RECHAZADO"),"RECHAZADO"),"RECHAZADO"),"RECHAZADO"),"RECHAZADO"),"RECHAZADO"),"RECHAZADO"),"RECHAZADO"),"RECHAZADO"))</f>
        <v>HABILITADO</v>
      </c>
    </row>
    <row r="214" spans="1:15" ht="33" x14ac:dyDescent="0.25">
      <c r="A214" s="1016"/>
      <c r="B214" s="561">
        <v>9</v>
      </c>
      <c r="C214" s="561" t="str">
        <f>IF(Experiencia_Proponente!C269=0,"",Experiencia_Proponente!C269)</f>
        <v>UNIÓN TEMPORAL SEANSED 2021</v>
      </c>
      <c r="D214" s="561" t="str">
        <f>IF(C214="","",Documentos_Técnicos!$AG206)</f>
        <v>CUMPLE</v>
      </c>
      <c r="E214" s="561" t="str">
        <f>IF(C214="","",Documentos_Técnicos!$BL206)</f>
        <v>CUMPLE</v>
      </c>
      <c r="F214" s="561" t="str">
        <f>IF(C214="","",Documentos_Técnicos!$DF206)</f>
        <v>CUMPLE</v>
      </c>
      <c r="G214" s="561" t="str">
        <f>IF(C214="","",Documentos_Técnicos!$DY206)</f>
        <v>CUMPLE</v>
      </c>
      <c r="H214" s="561" t="str">
        <f>IF(C214="","",Documentos_Técnicos!$ER206)</f>
        <v>CUMPLE</v>
      </c>
      <c r="I214" s="561" t="str">
        <f>IF(C214="","",Documentos_Técnicos!$FK206)</f>
        <v>CUMPLE</v>
      </c>
      <c r="J214" s="561" t="str">
        <f>IF(C214="","",Documentos_Técnicos!$FZ206)</f>
        <v>CUMPLE</v>
      </c>
      <c r="K214" s="561" t="str">
        <f>IF(C214="","",Documentos_Técnicos!$HA206)</f>
        <v>CUMPLE</v>
      </c>
      <c r="L214" s="561" t="str">
        <f>IF(C214="","",Documentos_Técnicos!$HX206)</f>
        <v>CUMPLE</v>
      </c>
      <c r="M214" s="561" t="str">
        <f>IF(C214="","",Documentos_Técnicos!IQ206)</f>
        <v>CUMPLE</v>
      </c>
      <c r="N214" s="561" t="str">
        <f>IF(C214="","",Documentos_Técnicos!$IV206)</f>
        <v>CUMPLE</v>
      </c>
      <c r="O214" s="562" t="str">
        <f>IF(C214="","",IF(D214="CUMPLE",IF(F214="CUMPLE",IF(G214="CUMPLE",IF(H214="CUMPLE",IF(I214="CUMPLE",IF(J214="CUMPLE",IF(K214="CUMPLE",IF(L214="CUMPLE",IF(N214="CUMPLE",IF(M214="CUMPLE",IF(E214="CUMPLE","HABILITADO","RECHAZADO"),"RECHAZADO"),"RECHAZADO"),"RECHAZADO"),"RECHAZADO"),"RECHAZADO"),"RECHAZADO"),"RECHAZADO"),"RECHAZADO"),"RECHAZADO"),"RECHAZADO"))</f>
        <v>HABILITADO</v>
      </c>
    </row>
    <row r="215" spans="1:15" ht="33" x14ac:dyDescent="0.25">
      <c r="A215" s="1016"/>
      <c r="B215" s="561">
        <v>10</v>
      </c>
      <c r="C215" s="561" t="str">
        <f>IF(Experiencia_Proponente!C270=0,"",Experiencia_Proponente!C270)</f>
        <v>UNIÓN TEMPORAL SEANSED 2021</v>
      </c>
      <c r="D215" s="561" t="str">
        <f>IF(C215="","",Documentos_Técnicos!$AG206)</f>
        <v>CUMPLE</v>
      </c>
      <c r="E215" s="561" t="str">
        <f>IF(C215="","",Documentos_Técnicos!$BL206)</f>
        <v>CUMPLE</v>
      </c>
      <c r="F215" s="561" t="str">
        <f>IF(C215="","",Documentos_Técnicos!$DF206)</f>
        <v>CUMPLE</v>
      </c>
      <c r="G215" s="561" t="str">
        <f>IF(C215="","",Documentos_Técnicos!$DY206)</f>
        <v>CUMPLE</v>
      </c>
      <c r="H215" s="561" t="str">
        <f>IF(C215="","",Documentos_Técnicos!$ER206)</f>
        <v>CUMPLE</v>
      </c>
      <c r="I215" s="561" t="str">
        <f>IF(C215="","",Documentos_Técnicos!$FK206)</f>
        <v>CUMPLE</v>
      </c>
      <c r="J215" s="561" t="str">
        <f>IF(C215="","",Documentos_Técnicos!$FZ206)</f>
        <v>CUMPLE</v>
      </c>
      <c r="K215" s="561" t="str">
        <f>IF(C215="","",Documentos_Técnicos!$HA206)</f>
        <v>CUMPLE</v>
      </c>
      <c r="L215" s="561" t="str">
        <f>IF(C215="","",Documentos_Técnicos!$HX206)</f>
        <v>CUMPLE</v>
      </c>
      <c r="M215" s="561" t="str">
        <f>IF(C215="","",Documentos_Técnicos!IQ206)</f>
        <v>CUMPLE</v>
      </c>
      <c r="N215" s="561" t="str">
        <f>IF(C215="","",Documentos_Técnicos!$IV206)</f>
        <v>CUMPLE</v>
      </c>
      <c r="O215" s="562" t="str">
        <f>IF(C215="","",IF(D215="CUMPLE",IF(F215="CUMPLE",IF(G215="CUMPLE",IF(H215="CUMPLE",IF(I215="CUMPLE",IF(J215="CUMPLE",IF(K215="CUMPLE",IF(L215="CUMPLE",IF(N215="CUMPLE",IF(M215="CUMPLE",IF(E215="CUMPLE","HABILITADO","RECHAZADO"),"RECHAZADO"),"RECHAZADO"),"RECHAZADO"),"RECHAZADO"),"RECHAZADO"),"RECHAZADO"),"RECHAZADO"),"RECHAZADO"),"RECHAZADO"),"RECHAZADO"))</f>
        <v>HABILITADO</v>
      </c>
    </row>
    <row r="216" spans="1:15" hidden="1" x14ac:dyDescent="0.25">
      <c r="A216" s="962"/>
      <c r="B216" s="48">
        <v>11</v>
      </c>
      <c r="C216" s="48" t="str">
        <f>IF(Experiencia_Proponente!C276=0,"",Experiencia_Proponente!C276)</f>
        <v/>
      </c>
      <c r="D216" s="48" t="str">
        <f>IF(C216="","",Documentos_Técnicos!$AG206)</f>
        <v/>
      </c>
      <c r="E216" s="48" t="str">
        <f>IF(C216="","",Documentos_Técnicos!$BL206)</f>
        <v/>
      </c>
      <c r="F216" s="48" t="str">
        <f>IF(C216="","",Documentos_Técnicos!$DF206)</f>
        <v/>
      </c>
      <c r="G216" s="48" t="str">
        <f>IF(C216="","",Documentos_Técnicos!$DY206)</f>
        <v/>
      </c>
      <c r="H216" s="48" t="str">
        <f>IF(C216="","",Documentos_Técnicos!$ER206)</f>
        <v/>
      </c>
      <c r="I216" s="48" t="str">
        <f>IF(C216="","",Documentos_Técnicos!$FK206)</f>
        <v/>
      </c>
      <c r="J216" s="48" t="str">
        <f>IF(C216="","",Documentos_Técnicos!$FZ206)</f>
        <v/>
      </c>
      <c r="K216" s="48" t="str">
        <f>IF(C216="","",Documentos_Técnicos!$HA206)</f>
        <v/>
      </c>
      <c r="L216" s="48" t="str">
        <f>IF(C216="","",Documentos_Técnicos!$HX206)</f>
        <v/>
      </c>
      <c r="M216" s="49" t="str">
        <f>IF(C216="","",Documentos_Técnicos!IQ206)</f>
        <v/>
      </c>
      <c r="N216" s="49" t="str">
        <f>IF(C216="","",Documentos_Técnicos!$IV206)</f>
        <v/>
      </c>
      <c r="O216" s="50" t="str">
        <f t="shared" si="18"/>
        <v/>
      </c>
    </row>
    <row r="217" spans="1:15" hidden="1" x14ac:dyDescent="0.25">
      <c r="A217" s="1017"/>
      <c r="B217" s="557">
        <v>12</v>
      </c>
      <c r="C217" s="558" t="str">
        <f>IF(Experiencia_Proponente!C277=0,"",Experiencia_Proponente!C277)</f>
        <v/>
      </c>
      <c r="D217" s="558" t="str">
        <f>IF(C217="","",Documentos_Técnicos!$AG206)</f>
        <v/>
      </c>
      <c r="E217" s="558" t="str">
        <f>IF(C217="","",Documentos_Técnicos!$BL206)</f>
        <v/>
      </c>
      <c r="F217" s="557" t="str">
        <f>IF(C217="","",Documentos_Técnicos!$DF206)</f>
        <v/>
      </c>
      <c r="G217" s="558" t="str">
        <f>IF(C217="","",Documentos_Técnicos!$DY206)</f>
        <v/>
      </c>
      <c r="H217" s="557" t="str">
        <f>IF(C217="","",Documentos_Técnicos!$ER206)</f>
        <v/>
      </c>
      <c r="I217" s="557" t="str">
        <f>IF(C217="","",Documentos_Técnicos!$FK206)</f>
        <v/>
      </c>
      <c r="J217" s="557" t="str">
        <f>IF(C217="","",Documentos_Técnicos!$FZ206)</f>
        <v/>
      </c>
      <c r="K217" s="557" t="str">
        <f>IF(C217="","",Documentos_Técnicos!$HA206)</f>
        <v/>
      </c>
      <c r="L217" s="557" t="str">
        <f>IF(C217="","",Documentos_Técnicos!$HX206)</f>
        <v/>
      </c>
      <c r="M217" s="559" t="str">
        <f>IF(C217="","",Documentos_Técnicos!IQ206)</f>
        <v/>
      </c>
      <c r="N217" s="559" t="str">
        <f>IF(C217="","",Documentos_Técnicos!$IV206)</f>
        <v/>
      </c>
      <c r="O217" s="560" t="str">
        <f t="shared" si="18"/>
        <v/>
      </c>
    </row>
    <row r="218" spans="1:15" x14ac:dyDescent="0.25">
      <c r="A218" s="102">
        <v>16</v>
      </c>
      <c r="B218" s="563"/>
      <c r="C218" s="564" t="s">
        <v>1537</v>
      </c>
      <c r="D218" s="563"/>
      <c r="E218" s="563"/>
      <c r="F218" s="563"/>
      <c r="G218" s="563"/>
      <c r="H218" s="563"/>
      <c r="I218" s="563"/>
      <c r="J218" s="563"/>
      <c r="K218" s="563"/>
      <c r="L218" s="563"/>
      <c r="M218" s="563"/>
      <c r="N218" s="563"/>
      <c r="O218" s="563"/>
    </row>
    <row r="219" spans="1:15" ht="33" x14ac:dyDescent="0.25">
      <c r="A219" s="1016">
        <f t="shared" ref="A219" si="26">A231</f>
        <v>17</v>
      </c>
      <c r="B219" s="561">
        <v>1</v>
      </c>
      <c r="C219" s="561" t="str">
        <f>IF(Experiencia_Proponente!C279=0,"",Experiencia_Proponente!C279)</f>
        <v>UNIÓN TEMPORAL VISE LTDA –VIGILANCIA ACOSTA LTDA</v>
      </c>
      <c r="D219" s="561" t="str">
        <f>IF(C219="","",Documentos_Técnicos!$AG219)</f>
        <v>CUMPLE</v>
      </c>
      <c r="E219" s="561" t="str">
        <f>IF(C219="","",Documentos_Técnicos!$BL219)</f>
        <v>CUMPLE</v>
      </c>
      <c r="F219" s="561" t="str">
        <f>IF(C219="","",Documentos_Técnicos!$DF219)</f>
        <v>CUMPLE</v>
      </c>
      <c r="G219" s="561" t="str">
        <f>IF(C219="","",Documentos_Técnicos!$DY219)</f>
        <v>CUMPLE</v>
      </c>
      <c r="H219" s="561" t="str">
        <f>IF(C219="","",Documentos_Técnicos!$ER219)</f>
        <v>CUMPLE</v>
      </c>
      <c r="I219" s="561" t="str">
        <f>IF(C219="","",Documentos_Técnicos!$FK219)</f>
        <v>CUMPLE</v>
      </c>
      <c r="J219" s="561" t="str">
        <f>IF(C219="","",Documentos_Técnicos!$FZ219)</f>
        <v>CUMPLE</v>
      </c>
      <c r="K219" s="561" t="str">
        <f>IF(C219="","",Documentos_Técnicos!$HA219)</f>
        <v>CUMPLE</v>
      </c>
      <c r="L219" s="561" t="str">
        <f>IF(C219="","",Documentos_Técnicos!$HX219)</f>
        <v>CUMPLE</v>
      </c>
      <c r="M219" s="561" t="str">
        <f>IF(C219="","",Documentos_Técnicos!IQ219)</f>
        <v>CUMPLE</v>
      </c>
      <c r="N219" s="561" t="str">
        <f>IF(C219="","",Documentos_Técnicos!$IV219)</f>
        <v>CUMPLE</v>
      </c>
      <c r="O219" s="562" t="str">
        <f t="shared" ref="O219:O230" si="27">IF(C219="","",IF(D219="CUMPLE",IF(F219="CUMPLE",IF(G219="CUMPLE",IF(H219="CUMPLE",IF(I219="CUMPLE",IF(J219="CUMPLE",IF(K219="CUMPLE",IF(L219="CUMPLE",IF(N219="CUMPLE",IF(M219="CUMPLE",IF(E219="CUMPLE","HABILITADO","RECHAZADO"),"RECHAZADO"),"RECHAZADO"),"RECHAZADO"),"RECHAZADO"),"RECHAZADO"),"RECHAZADO"),"RECHAZADO"),"RECHAZADO"),"RECHAZADO"),"RECHAZADO"))</f>
        <v>HABILITADO</v>
      </c>
    </row>
    <row r="220" spans="1:15" ht="33" x14ac:dyDescent="0.25">
      <c r="A220" s="1016"/>
      <c r="B220" s="561">
        <v>2</v>
      </c>
      <c r="C220" s="561" t="str">
        <f>IF(Experiencia_Proponente!C280=0,"",Experiencia_Proponente!C280)</f>
        <v>UNIÓN TEMPORAL VISE LTDA –VIGILANCIA ACOSTA LTDA</v>
      </c>
      <c r="D220" s="561" t="str">
        <f>IF(C220="","",Documentos_Técnicos!$AG219)</f>
        <v>CUMPLE</v>
      </c>
      <c r="E220" s="561" t="str">
        <f>IF(C220="","",Documentos_Técnicos!$BL219)</f>
        <v>CUMPLE</v>
      </c>
      <c r="F220" s="561" t="str">
        <f>IF(C220="","",Documentos_Técnicos!$DF219)</f>
        <v>CUMPLE</v>
      </c>
      <c r="G220" s="561" t="str">
        <f>IF(C220="","",Documentos_Técnicos!$DY219)</f>
        <v>CUMPLE</v>
      </c>
      <c r="H220" s="561" t="str">
        <f>IF(C220="","",Documentos_Técnicos!$ER219)</f>
        <v>CUMPLE</v>
      </c>
      <c r="I220" s="561" t="str">
        <f>IF(C220="","",Documentos_Técnicos!$FK219)</f>
        <v>CUMPLE</v>
      </c>
      <c r="J220" s="561" t="str">
        <f>IF(C220="","",Documentos_Técnicos!$FZ219)</f>
        <v>CUMPLE</v>
      </c>
      <c r="K220" s="561" t="str">
        <f>IF(C220="","",Documentos_Técnicos!$HA219)</f>
        <v>CUMPLE</v>
      </c>
      <c r="L220" s="561" t="str">
        <f>IF(C220="","",Documentos_Técnicos!$HX219)</f>
        <v>CUMPLE</v>
      </c>
      <c r="M220" s="561" t="str">
        <f>IF(C220="","",Documentos_Técnicos!IQ219)</f>
        <v>CUMPLE</v>
      </c>
      <c r="N220" s="561" t="str">
        <f>IF(C220="","",Documentos_Técnicos!$IV219)</f>
        <v>CUMPLE</v>
      </c>
      <c r="O220" s="562" t="str">
        <f t="shared" si="27"/>
        <v>HABILITADO</v>
      </c>
    </row>
    <row r="221" spans="1:15" ht="33" x14ac:dyDescent="0.25">
      <c r="A221" s="1016"/>
      <c r="B221" s="561">
        <v>3</v>
      </c>
      <c r="C221" s="561" t="str">
        <f>IF(Experiencia_Proponente!C281=0,"",Experiencia_Proponente!C281)</f>
        <v>UNIÓN TEMPORAL VISE LTDA –VIGILANCIA ACOSTA LTDA</v>
      </c>
      <c r="D221" s="561" t="str">
        <f>IF(C221="","",Documentos_Técnicos!$AG219)</f>
        <v>CUMPLE</v>
      </c>
      <c r="E221" s="561" t="str">
        <f>IF(C221="","",Documentos_Técnicos!$BL219)</f>
        <v>CUMPLE</v>
      </c>
      <c r="F221" s="561" t="str">
        <f>IF(C221="","",Documentos_Técnicos!$DF219)</f>
        <v>CUMPLE</v>
      </c>
      <c r="G221" s="561" t="str">
        <f>IF(C221="","",Documentos_Técnicos!$DY219)</f>
        <v>CUMPLE</v>
      </c>
      <c r="H221" s="561" t="str">
        <f>IF(C221="","",Documentos_Técnicos!$ER219)</f>
        <v>CUMPLE</v>
      </c>
      <c r="I221" s="561" t="str">
        <f>IF(C221="","",Documentos_Técnicos!$FK219)</f>
        <v>CUMPLE</v>
      </c>
      <c r="J221" s="561" t="str">
        <f>IF(C221="","",Documentos_Técnicos!$FZ219)</f>
        <v>CUMPLE</v>
      </c>
      <c r="K221" s="561" t="str">
        <f>IF(C221="","",Documentos_Técnicos!$HA219)</f>
        <v>CUMPLE</v>
      </c>
      <c r="L221" s="561" t="str">
        <f>IF(C221="","",Documentos_Técnicos!$HX219)</f>
        <v>CUMPLE</v>
      </c>
      <c r="M221" s="561" t="str">
        <f>IF(C221="","",Documentos_Técnicos!IQ219)</f>
        <v>CUMPLE</v>
      </c>
      <c r="N221" s="561" t="str">
        <f>IF(C221="","",Documentos_Técnicos!$IV219)</f>
        <v>CUMPLE</v>
      </c>
      <c r="O221" s="562" t="str">
        <f t="shared" si="27"/>
        <v>HABILITADO</v>
      </c>
    </row>
    <row r="222" spans="1:15" ht="33" x14ac:dyDescent="0.25">
      <c r="A222" s="1016"/>
      <c r="B222" s="561">
        <v>4</v>
      </c>
      <c r="C222" s="561" t="str">
        <f>IF(Experiencia_Proponente!C282=0,"",Experiencia_Proponente!C282)</f>
        <v>UNIÓN TEMPORAL VISE LTDA –VIGILANCIA ACOSTA LTDA</v>
      </c>
      <c r="D222" s="561" t="str">
        <f>IF(C222="","",Documentos_Técnicos!$AG219)</f>
        <v>CUMPLE</v>
      </c>
      <c r="E222" s="561" t="str">
        <f>IF(C222="","",Documentos_Técnicos!$BL219)</f>
        <v>CUMPLE</v>
      </c>
      <c r="F222" s="561" t="str">
        <f>IF(C222="","",Documentos_Técnicos!$DF219)</f>
        <v>CUMPLE</v>
      </c>
      <c r="G222" s="561" t="str">
        <f>IF(C222="","",Documentos_Técnicos!$DY219)</f>
        <v>CUMPLE</v>
      </c>
      <c r="H222" s="561" t="str">
        <f>IF(C222="","",Documentos_Técnicos!$ER219)</f>
        <v>CUMPLE</v>
      </c>
      <c r="I222" s="561" t="str">
        <f>IF(C222="","",Documentos_Técnicos!$FK219)</f>
        <v>CUMPLE</v>
      </c>
      <c r="J222" s="561" t="str">
        <f>IF(C222="","",Documentos_Técnicos!$FZ219)</f>
        <v>CUMPLE</v>
      </c>
      <c r="K222" s="561" t="str">
        <f>IF(C222="","",Documentos_Técnicos!$HA219)</f>
        <v>CUMPLE</v>
      </c>
      <c r="L222" s="561" t="str">
        <f>IF(C222="","",Documentos_Técnicos!$HX219)</f>
        <v>CUMPLE</v>
      </c>
      <c r="M222" s="561" t="str">
        <f>IF(C222="","",Documentos_Técnicos!IQ219)</f>
        <v>CUMPLE</v>
      </c>
      <c r="N222" s="561" t="str">
        <f>IF(C222="","",Documentos_Técnicos!$IV219)</f>
        <v>CUMPLE</v>
      </c>
      <c r="O222" s="562" t="str">
        <f t="shared" si="27"/>
        <v>HABILITADO</v>
      </c>
    </row>
    <row r="223" spans="1:15" ht="33" x14ac:dyDescent="0.25">
      <c r="A223" s="1016"/>
      <c r="B223" s="561">
        <v>5</v>
      </c>
      <c r="C223" s="561" t="str">
        <f>IF(Experiencia_Proponente!C283=0,"",Experiencia_Proponente!C283)</f>
        <v>UNIÓN TEMPORAL VISE LTDA –VIGILANCIA ACOSTA LTDA</v>
      </c>
      <c r="D223" s="561" t="str">
        <f>IF(C223="","",Documentos_Técnicos!$AG219)</f>
        <v>CUMPLE</v>
      </c>
      <c r="E223" s="561" t="str">
        <f>IF(C223="","",Documentos_Técnicos!$BL219)</f>
        <v>CUMPLE</v>
      </c>
      <c r="F223" s="561" t="str">
        <f>IF(C223="","",Documentos_Técnicos!$DF219)</f>
        <v>CUMPLE</v>
      </c>
      <c r="G223" s="561" t="str">
        <f>IF(C223="","",Documentos_Técnicos!$DY219)</f>
        <v>CUMPLE</v>
      </c>
      <c r="H223" s="561" t="str">
        <f>IF(C223="","",Documentos_Técnicos!$ER219)</f>
        <v>CUMPLE</v>
      </c>
      <c r="I223" s="561" t="str">
        <f>IF(C223="","",Documentos_Técnicos!$FK219)</f>
        <v>CUMPLE</v>
      </c>
      <c r="J223" s="561" t="str">
        <f>IF(C223="","",Documentos_Técnicos!$FZ219)</f>
        <v>CUMPLE</v>
      </c>
      <c r="K223" s="561" t="str">
        <f>IF(C223="","",Documentos_Técnicos!$HA219)</f>
        <v>CUMPLE</v>
      </c>
      <c r="L223" s="561" t="str">
        <f>IF(C223="","",Documentos_Técnicos!$HX219)</f>
        <v>CUMPLE</v>
      </c>
      <c r="M223" s="561" t="str">
        <f>IF(C223="","",Documentos_Técnicos!IQ219)</f>
        <v>CUMPLE</v>
      </c>
      <c r="N223" s="561" t="str">
        <f>IF(C223="","",Documentos_Técnicos!$IV219)</f>
        <v>CUMPLE</v>
      </c>
      <c r="O223" s="562" t="str">
        <f t="shared" si="27"/>
        <v>HABILITADO</v>
      </c>
    </row>
    <row r="224" spans="1:15" ht="33" x14ac:dyDescent="0.25">
      <c r="A224" s="1016"/>
      <c r="B224" s="561">
        <v>6</v>
      </c>
      <c r="C224" s="561" t="str">
        <f>IF(Experiencia_Proponente!C284=0,"",Experiencia_Proponente!C284)</f>
        <v>UNIÓN TEMPORAL VISE LTDA –VIGILANCIA ACOSTA LTDA</v>
      </c>
      <c r="D224" s="561" t="str">
        <f>IF(C224="","",Documentos_Técnicos!$AG219)</f>
        <v>CUMPLE</v>
      </c>
      <c r="E224" s="561" t="str">
        <f>IF(C224="","",Documentos_Técnicos!$BL219)</f>
        <v>CUMPLE</v>
      </c>
      <c r="F224" s="561" t="str">
        <f>IF(C224="","",Documentos_Técnicos!$DF219)</f>
        <v>CUMPLE</v>
      </c>
      <c r="G224" s="561" t="str">
        <f>IF(C224="","",Documentos_Técnicos!$DY219)</f>
        <v>CUMPLE</v>
      </c>
      <c r="H224" s="561" t="str">
        <f>IF(C224="","",Documentos_Técnicos!$ER219)</f>
        <v>CUMPLE</v>
      </c>
      <c r="I224" s="561" t="str">
        <f>IF(C224="","",Documentos_Técnicos!$FK219)</f>
        <v>CUMPLE</v>
      </c>
      <c r="J224" s="561" t="str">
        <f>IF(C224="","",Documentos_Técnicos!$FZ219)</f>
        <v>CUMPLE</v>
      </c>
      <c r="K224" s="561" t="str">
        <f>IF(C224="","",Documentos_Técnicos!$HA219)</f>
        <v>CUMPLE</v>
      </c>
      <c r="L224" s="561" t="str">
        <f>IF(C224="","",Documentos_Técnicos!$HX219)</f>
        <v>CUMPLE</v>
      </c>
      <c r="M224" s="561" t="str">
        <f>IF(C224="","",Documentos_Técnicos!IQ219)</f>
        <v>CUMPLE</v>
      </c>
      <c r="N224" s="561" t="str">
        <f>IF(C224="","",Documentos_Técnicos!$IV219)</f>
        <v>CUMPLE</v>
      </c>
      <c r="O224" s="562" t="str">
        <f t="shared" si="27"/>
        <v>HABILITADO</v>
      </c>
    </row>
    <row r="225" spans="1:15" ht="33" x14ac:dyDescent="0.25">
      <c r="A225" s="1016"/>
      <c r="B225" s="561">
        <v>7</v>
      </c>
      <c r="C225" s="561" t="str">
        <f>IF(Experiencia_Proponente!C285=0,"",Experiencia_Proponente!C285)</f>
        <v>UNIÓN TEMPORAL VISE LTDA –VIGILANCIA ACOSTA LTDA</v>
      </c>
      <c r="D225" s="561" t="str">
        <f>IF(C225="","",Documentos_Técnicos!$AG219)</f>
        <v>CUMPLE</v>
      </c>
      <c r="E225" s="561" t="str">
        <f>IF(C225="","",Documentos_Técnicos!$BL219)</f>
        <v>CUMPLE</v>
      </c>
      <c r="F225" s="561" t="str">
        <f>IF(C225="","",Documentos_Técnicos!$DF219)</f>
        <v>CUMPLE</v>
      </c>
      <c r="G225" s="561" t="str">
        <f>IF(C225="","",Documentos_Técnicos!$DY219)</f>
        <v>CUMPLE</v>
      </c>
      <c r="H225" s="561" t="str">
        <f>IF(C225="","",Documentos_Técnicos!$ER219)</f>
        <v>CUMPLE</v>
      </c>
      <c r="I225" s="561" t="str">
        <f>IF(C225="","",Documentos_Técnicos!$FK219)</f>
        <v>CUMPLE</v>
      </c>
      <c r="J225" s="561" t="str">
        <f>IF(C225="","",Documentos_Técnicos!$FZ219)</f>
        <v>CUMPLE</v>
      </c>
      <c r="K225" s="561" t="str">
        <f>IF(C225="","",Documentos_Técnicos!$HA219)</f>
        <v>CUMPLE</v>
      </c>
      <c r="L225" s="561" t="str">
        <f>IF(C225="","",Documentos_Técnicos!$HX219)</f>
        <v>CUMPLE</v>
      </c>
      <c r="M225" s="561" t="str">
        <f>IF(C225="","",Documentos_Técnicos!IQ219)</f>
        <v>CUMPLE</v>
      </c>
      <c r="N225" s="561" t="str">
        <f>IF(C225="","",Documentos_Técnicos!$IV219)</f>
        <v>CUMPLE</v>
      </c>
      <c r="O225" s="562" t="str">
        <f t="shared" si="27"/>
        <v>HABILITADO</v>
      </c>
    </row>
    <row r="226" spans="1:15" ht="33" x14ac:dyDescent="0.25">
      <c r="A226" s="1016"/>
      <c r="B226" s="561">
        <v>8</v>
      </c>
      <c r="C226" s="561" t="str">
        <f>IF(Experiencia_Proponente!C286=0,"",Experiencia_Proponente!C286)</f>
        <v>UNIÓN TEMPORAL VISE LTDA –VIGILANCIA ACOSTA LTDA</v>
      </c>
      <c r="D226" s="561" t="str">
        <f>IF(C226="","",Documentos_Técnicos!$AG219)</f>
        <v>CUMPLE</v>
      </c>
      <c r="E226" s="561" t="str">
        <f>IF(C226="","",Documentos_Técnicos!$BL219)</f>
        <v>CUMPLE</v>
      </c>
      <c r="F226" s="561" t="str">
        <f>IF(C226="","",Documentos_Técnicos!$DF219)</f>
        <v>CUMPLE</v>
      </c>
      <c r="G226" s="561" t="str">
        <f>IF(C226="","",Documentos_Técnicos!$DY219)</f>
        <v>CUMPLE</v>
      </c>
      <c r="H226" s="561" t="str">
        <f>IF(C226="","",Documentos_Técnicos!$ER219)</f>
        <v>CUMPLE</v>
      </c>
      <c r="I226" s="561" t="str">
        <f>IF(C226="","",Documentos_Técnicos!$FK219)</f>
        <v>CUMPLE</v>
      </c>
      <c r="J226" s="561" t="str">
        <f>IF(C226="","",Documentos_Técnicos!$FZ219)</f>
        <v>CUMPLE</v>
      </c>
      <c r="K226" s="561" t="str">
        <f>IF(C226="","",Documentos_Técnicos!$HA219)</f>
        <v>CUMPLE</v>
      </c>
      <c r="L226" s="561" t="str">
        <f>IF(C226="","",Documentos_Técnicos!$HX219)</f>
        <v>CUMPLE</v>
      </c>
      <c r="M226" s="561" t="str">
        <f>IF(C226="","",Documentos_Técnicos!IQ219)</f>
        <v>CUMPLE</v>
      </c>
      <c r="N226" s="561" t="str">
        <f>IF(C226="","",Documentos_Técnicos!$IV219)</f>
        <v>CUMPLE</v>
      </c>
      <c r="O226" s="562" t="str">
        <f t="shared" si="27"/>
        <v>HABILITADO</v>
      </c>
    </row>
    <row r="227" spans="1:15" ht="33" x14ac:dyDescent="0.25">
      <c r="A227" s="1016"/>
      <c r="B227" s="561">
        <v>9</v>
      </c>
      <c r="C227" s="561" t="str">
        <f>IF(Experiencia_Proponente!C287=0,"",Experiencia_Proponente!C287)</f>
        <v>UNIÓN TEMPORAL VISE LTDA –VIGILANCIA ACOSTA LTDA</v>
      </c>
      <c r="D227" s="561" t="str">
        <f>IF(C227="","",Documentos_Técnicos!$AG219)</f>
        <v>CUMPLE</v>
      </c>
      <c r="E227" s="561" t="str">
        <f>IF(C227="","",Documentos_Técnicos!$BL219)</f>
        <v>CUMPLE</v>
      </c>
      <c r="F227" s="561" t="str">
        <f>IF(C227="","",Documentos_Técnicos!$DF219)</f>
        <v>CUMPLE</v>
      </c>
      <c r="G227" s="561" t="str">
        <f>IF(C227="","",Documentos_Técnicos!$DY219)</f>
        <v>CUMPLE</v>
      </c>
      <c r="H227" s="561" t="str">
        <f>IF(C227="","",Documentos_Técnicos!$ER219)</f>
        <v>CUMPLE</v>
      </c>
      <c r="I227" s="561" t="str">
        <f>IF(C227="","",Documentos_Técnicos!$FK219)</f>
        <v>CUMPLE</v>
      </c>
      <c r="J227" s="561" t="str">
        <f>IF(C227="","",Documentos_Técnicos!$FZ219)</f>
        <v>CUMPLE</v>
      </c>
      <c r="K227" s="561" t="str">
        <f>IF(C227="","",Documentos_Técnicos!$HA219)</f>
        <v>CUMPLE</v>
      </c>
      <c r="L227" s="561" t="str">
        <f>IF(C227="","",Documentos_Técnicos!$HX219)</f>
        <v>CUMPLE</v>
      </c>
      <c r="M227" s="561" t="str">
        <f>IF(C227="","",Documentos_Técnicos!IQ219)</f>
        <v>CUMPLE</v>
      </c>
      <c r="N227" s="561" t="str">
        <f>IF(C227="","",Documentos_Técnicos!$IV219)</f>
        <v>CUMPLE</v>
      </c>
      <c r="O227" s="562" t="str">
        <f t="shared" si="27"/>
        <v>HABILITADO</v>
      </c>
    </row>
    <row r="228" spans="1:15" ht="33" x14ac:dyDescent="0.25">
      <c r="A228" s="1016"/>
      <c r="B228" s="561">
        <v>10</v>
      </c>
      <c r="C228" s="561" t="str">
        <f>IF(Experiencia_Proponente!C288=0,"",Experiencia_Proponente!C288)</f>
        <v>UNIÓN TEMPORAL VISE LTDA –VIGILANCIA ACOSTA LTDA</v>
      </c>
      <c r="D228" s="561" t="str">
        <f>IF(C228="","",Documentos_Técnicos!$AG219)</f>
        <v>CUMPLE</v>
      </c>
      <c r="E228" s="561" t="str">
        <f>IF(C228="","",Documentos_Técnicos!$BL219)</f>
        <v>CUMPLE</v>
      </c>
      <c r="F228" s="561" t="str">
        <f>IF(C228="","",Documentos_Técnicos!$DF219)</f>
        <v>CUMPLE</v>
      </c>
      <c r="G228" s="561" t="str">
        <f>IF(C228="","",Documentos_Técnicos!$DY219)</f>
        <v>CUMPLE</v>
      </c>
      <c r="H228" s="561" t="str">
        <f>IF(C228="","",Documentos_Técnicos!$ER219)</f>
        <v>CUMPLE</v>
      </c>
      <c r="I228" s="561" t="str">
        <f>IF(C228="","",Documentos_Técnicos!$FK219)</f>
        <v>CUMPLE</v>
      </c>
      <c r="J228" s="561" t="str">
        <f>IF(C228="","",Documentos_Técnicos!$FZ219)</f>
        <v>CUMPLE</v>
      </c>
      <c r="K228" s="561" t="str">
        <f>IF(C228="","",Documentos_Técnicos!$HA219)</f>
        <v>CUMPLE</v>
      </c>
      <c r="L228" s="561" t="str">
        <f>IF(C228="","",Documentos_Técnicos!$HX219)</f>
        <v>CUMPLE</v>
      </c>
      <c r="M228" s="561" t="str">
        <f>IF(C228="","",Documentos_Técnicos!IQ219)</f>
        <v>CUMPLE</v>
      </c>
      <c r="N228" s="561" t="str">
        <f>IF(C228="","",Documentos_Técnicos!$IV219)</f>
        <v>CUMPLE</v>
      </c>
      <c r="O228" s="562" t="str">
        <f t="shared" si="27"/>
        <v>HABILITADO</v>
      </c>
    </row>
    <row r="229" spans="1:15" ht="33" x14ac:dyDescent="0.25">
      <c r="A229" s="1016"/>
      <c r="B229" s="561">
        <v>11</v>
      </c>
      <c r="C229" s="561" t="str">
        <f>IF(Experiencia_Proponente!C289=0,"",Experiencia_Proponente!C289)</f>
        <v>UNIÓN TEMPORAL VISE LTDA –VIGILANCIA ACOSTA LTDA</v>
      </c>
      <c r="D229" s="561" t="str">
        <f>IF(C229="","",Documentos_Técnicos!$AG219)</f>
        <v>CUMPLE</v>
      </c>
      <c r="E229" s="561" t="str">
        <f>IF(C229="","",Documentos_Técnicos!$BL219)</f>
        <v>CUMPLE</v>
      </c>
      <c r="F229" s="561" t="str">
        <f>IF(C229="","",Documentos_Técnicos!$DF219)</f>
        <v>CUMPLE</v>
      </c>
      <c r="G229" s="561" t="str">
        <f>IF(C229="","",Documentos_Técnicos!$DY219)</f>
        <v>CUMPLE</v>
      </c>
      <c r="H229" s="561" t="str">
        <f>IF(C229="","",Documentos_Técnicos!$ER219)</f>
        <v>CUMPLE</v>
      </c>
      <c r="I229" s="561" t="str">
        <f>IF(C229="","",Documentos_Técnicos!$FK219)</f>
        <v>CUMPLE</v>
      </c>
      <c r="J229" s="561" t="str">
        <f>IF(C229="","",Documentos_Técnicos!$FZ219)</f>
        <v>CUMPLE</v>
      </c>
      <c r="K229" s="561" t="str">
        <f>IF(C229="","",Documentos_Técnicos!$HA219)</f>
        <v>CUMPLE</v>
      </c>
      <c r="L229" s="561" t="str">
        <f>IF(C229="","",Documentos_Técnicos!$HX219)</f>
        <v>CUMPLE</v>
      </c>
      <c r="M229" s="561" t="str">
        <f>IF(C229="","",Documentos_Técnicos!IQ219)</f>
        <v>CUMPLE</v>
      </c>
      <c r="N229" s="561" t="str">
        <f>IF(C229="","",Documentos_Técnicos!$IV219)</f>
        <v>CUMPLE</v>
      </c>
      <c r="O229" s="562" t="str">
        <f t="shared" si="27"/>
        <v>HABILITADO</v>
      </c>
    </row>
    <row r="230" spans="1:15" ht="33" x14ac:dyDescent="0.25">
      <c r="A230" s="1016"/>
      <c r="B230" s="561">
        <v>12</v>
      </c>
      <c r="C230" s="561" t="str">
        <f>IF(Experiencia_Proponente!C290=0,"",Experiencia_Proponente!C290)</f>
        <v>UNIÓN TEMPORAL VISE LTDA –VIGILANCIA ACOSTA LTDA</v>
      </c>
      <c r="D230" s="561" t="str">
        <f>IF(C230="","",Documentos_Técnicos!$AG219)</f>
        <v>CUMPLE</v>
      </c>
      <c r="E230" s="561" t="str">
        <f>IF(C230="","",Documentos_Técnicos!$BL219)</f>
        <v>CUMPLE</v>
      </c>
      <c r="F230" s="561" t="str">
        <f>IF(C230="","",Documentos_Técnicos!$DF219)</f>
        <v>CUMPLE</v>
      </c>
      <c r="G230" s="561" t="str">
        <f>IF(C230="","",Documentos_Técnicos!$DY219)</f>
        <v>CUMPLE</v>
      </c>
      <c r="H230" s="561" t="str">
        <f>IF(C230="","",Documentos_Técnicos!$ER219)</f>
        <v>CUMPLE</v>
      </c>
      <c r="I230" s="561" t="str">
        <f>IF(C230="","",Documentos_Técnicos!$FK219)</f>
        <v>CUMPLE</v>
      </c>
      <c r="J230" s="561" t="str">
        <f>IF(C230="","",Documentos_Técnicos!$FZ219)</f>
        <v>CUMPLE</v>
      </c>
      <c r="K230" s="561" t="str">
        <f>IF(C230="","",Documentos_Técnicos!$HA219)</f>
        <v>CUMPLE</v>
      </c>
      <c r="L230" s="561" t="str">
        <f>IF(C230="","",Documentos_Técnicos!$HX219)</f>
        <v>CUMPLE</v>
      </c>
      <c r="M230" s="561" t="str">
        <f>IF(C230="","",Documentos_Técnicos!IQ219)</f>
        <v>CUMPLE</v>
      </c>
      <c r="N230" s="561" t="str">
        <f>IF(C230="","",Documentos_Técnicos!$IV219)</f>
        <v>CUMPLE</v>
      </c>
      <c r="O230" s="562" t="str">
        <f t="shared" si="27"/>
        <v>HABILITADO</v>
      </c>
    </row>
    <row r="231" spans="1:15" x14ac:dyDescent="0.25">
      <c r="A231" s="102">
        <v>17</v>
      </c>
      <c r="B231" s="563"/>
      <c r="C231" s="564" t="s">
        <v>1537</v>
      </c>
      <c r="D231" s="563"/>
      <c r="E231" s="563"/>
      <c r="F231" s="563"/>
      <c r="G231" s="563"/>
      <c r="H231" s="563"/>
      <c r="I231" s="563"/>
      <c r="J231" s="563"/>
      <c r="K231" s="563"/>
      <c r="L231" s="563"/>
      <c r="M231" s="563"/>
      <c r="N231" s="563"/>
      <c r="O231" s="563"/>
    </row>
    <row r="232" spans="1:15" ht="33" x14ac:dyDescent="0.25">
      <c r="A232" s="1016">
        <f t="shared" ref="A232" si="28">A244</f>
        <v>18</v>
      </c>
      <c r="B232" s="561">
        <v>1</v>
      </c>
      <c r="C232" s="561" t="str">
        <f>IF(Experiencia_Proponente!C333=0,"",Experiencia_Proponente!C333)</f>
        <v xml:space="preserve">UNION TEMPORAL PROVIG 2021  </v>
      </c>
      <c r="D232" s="561" t="str">
        <f>IF(C232="","",Documentos_Técnicos!$AG232)</f>
        <v>CUMPLE</v>
      </c>
      <c r="E232" s="561" t="str">
        <f>IF(C232="","",Documentos_Técnicos!$BL232)</f>
        <v>CUMPLE</v>
      </c>
      <c r="F232" s="561" t="str">
        <f>IF(C232="","",Documentos_Técnicos!$DF232)</f>
        <v>CUMPLE</v>
      </c>
      <c r="G232" s="561" t="str">
        <f>IF(C232="","",Documentos_Técnicos!$DY232)</f>
        <v>CUMPLE</v>
      </c>
      <c r="H232" s="561" t="str">
        <f>IF(C232="","",Documentos_Técnicos!$ER232)</f>
        <v>CUMPLE</v>
      </c>
      <c r="I232" s="561" t="str">
        <f>IF(C232="","",Documentos_Técnicos!$FK232)</f>
        <v>CUMPLE</v>
      </c>
      <c r="J232" s="561" t="str">
        <f>IF(C232="","",Documentos_Técnicos!$FZ232)</f>
        <v>CUMPLE</v>
      </c>
      <c r="K232" s="561" t="str">
        <f>IF(C232="","",Documentos_Técnicos!$HA232)</f>
        <v>CUMPLE</v>
      </c>
      <c r="L232" s="561" t="str">
        <f>IF(C232="","",Documentos_Técnicos!$HX232)</f>
        <v>CUMPLE</v>
      </c>
      <c r="M232" s="561" t="str">
        <f>IF(C232="","",Documentos_Técnicos!IQ232)</f>
        <v>CUMPLE</v>
      </c>
      <c r="N232" s="561" t="str">
        <f>IF(C232="","",Documentos_Técnicos!$IV232)</f>
        <v>CUMPLE</v>
      </c>
      <c r="O232" s="562" t="str">
        <f>IF(C232="","",IF(D232="CUMPLE",IF(F232="CUMPLE",IF(G232="CUMPLE",IF(H232="CUMPLE",IF(I232="CUMPLE",IF(J232="CUMPLE",IF(K232="CUMPLE",IF(L232="CUMPLE",IF(N232="CUMPLE",IF(M232="CUMPLE",IF(E232="CUMPLE","HABILITADO","RECHAZADO"),"RECHAZADO"),"RECHAZADO"),"RECHAZADO"),"RECHAZADO"),"RECHAZADO"),"RECHAZADO"),"RECHAZADO"),"RECHAZADO"),"RECHAZADO"),"RECHAZADO"))</f>
        <v>HABILITADO</v>
      </c>
    </row>
    <row r="233" spans="1:15" ht="33" x14ac:dyDescent="0.25">
      <c r="A233" s="1016"/>
      <c r="B233" s="561">
        <v>2</v>
      </c>
      <c r="C233" s="561" t="str">
        <f>IF(Experiencia_Proponente!C334=0,"",Experiencia_Proponente!C334)</f>
        <v xml:space="preserve">UNION TEMPORAL PROVIG 2021  </v>
      </c>
      <c r="D233" s="561" t="str">
        <f>IF(C233="","",Documentos_Técnicos!$AG232)</f>
        <v>CUMPLE</v>
      </c>
      <c r="E233" s="561" t="str">
        <f>IF(C233="","",Documentos_Técnicos!$BL232)</f>
        <v>CUMPLE</v>
      </c>
      <c r="F233" s="561" t="str">
        <f>IF(C233="","",Documentos_Técnicos!$DF232)</f>
        <v>CUMPLE</v>
      </c>
      <c r="G233" s="561" t="str">
        <f>IF(C233="","",Documentos_Técnicos!$DY232)</f>
        <v>CUMPLE</v>
      </c>
      <c r="H233" s="561" t="str">
        <f>IF(C233="","",Documentos_Técnicos!$ER232)</f>
        <v>CUMPLE</v>
      </c>
      <c r="I233" s="561" t="str">
        <f>IF(C233="","",Documentos_Técnicos!$FK232)</f>
        <v>CUMPLE</v>
      </c>
      <c r="J233" s="561" t="str">
        <f>IF(C233="","",Documentos_Técnicos!$FZ232)</f>
        <v>CUMPLE</v>
      </c>
      <c r="K233" s="561" t="str">
        <f>IF(C233="","",Documentos_Técnicos!$HA232)</f>
        <v>CUMPLE</v>
      </c>
      <c r="L233" s="561" t="str">
        <f>IF(C233="","",Documentos_Técnicos!$HX232)</f>
        <v>CUMPLE</v>
      </c>
      <c r="M233" s="561" t="str">
        <f>IF(C233="","",Documentos_Técnicos!IQ232)</f>
        <v>CUMPLE</v>
      </c>
      <c r="N233" s="561" t="str">
        <f>IF(C233="","",Documentos_Técnicos!$IV232)</f>
        <v>CUMPLE</v>
      </c>
      <c r="O233" s="562" t="str">
        <f>IF(C233="","",IF(D233="CUMPLE",IF(F233="CUMPLE",IF(G233="CUMPLE",IF(H233="CUMPLE",IF(I233="CUMPLE",IF(J233="CUMPLE",IF(K233="CUMPLE",IF(L233="CUMPLE",IF(N233="CUMPLE",IF(M233="CUMPLE",IF(E233="CUMPLE","HABILITADO","RECHAZADO"),"RECHAZADO"),"RECHAZADO"),"RECHAZADO"),"RECHAZADO"),"RECHAZADO"),"RECHAZADO"),"RECHAZADO"),"RECHAZADO"),"RECHAZADO"),"RECHAZADO"))</f>
        <v>HABILITADO</v>
      </c>
    </row>
    <row r="234" spans="1:15" hidden="1" x14ac:dyDescent="0.25">
      <c r="A234" s="962"/>
      <c r="B234" s="48">
        <v>3</v>
      </c>
      <c r="C234" s="48" t="str">
        <f>IF(Experiencia_Proponente!C335=0,"",Experiencia_Proponente!C335)</f>
        <v/>
      </c>
      <c r="D234" s="48" t="str">
        <f>IF(C234="","",Documentos_Técnicos!$AG232)</f>
        <v/>
      </c>
      <c r="E234" s="48" t="str">
        <f>IF(C234="","",Documentos_Técnicos!$BL232)</f>
        <v/>
      </c>
      <c r="F234" s="48" t="str">
        <f>IF(C234="","",Documentos_Técnicos!$DF232)</f>
        <v/>
      </c>
      <c r="G234" s="48" t="str">
        <f>IF(C234="","",Documentos_Técnicos!$DY232)</f>
        <v/>
      </c>
      <c r="H234" s="48" t="str">
        <f>IF(C234="","",Documentos_Técnicos!$ER232)</f>
        <v/>
      </c>
      <c r="I234" s="48" t="str">
        <f>IF(C234="","",Documentos_Técnicos!$FK232)</f>
        <v/>
      </c>
      <c r="J234" s="48" t="str">
        <f>IF(C234="","",Documentos_Técnicos!$FZ232)</f>
        <v/>
      </c>
      <c r="K234" s="48" t="str">
        <f>IF(C234="","",Documentos_Técnicos!$HA232)</f>
        <v/>
      </c>
      <c r="L234" s="48" t="str">
        <f>IF(C234="","",Documentos_Técnicos!$HX232)</f>
        <v/>
      </c>
      <c r="M234" s="49" t="str">
        <f>IF(C234="","",Documentos_Técnicos!IQ232)</f>
        <v/>
      </c>
      <c r="N234" s="49" t="str">
        <f>IF(C234="","",Documentos_Técnicos!$IV232)</f>
        <v/>
      </c>
      <c r="O234" s="50" t="str">
        <f t="shared" ref="O234:O281" si="29">IF(C234="","",IF(D234="CUMPLE",IF(F234="CUMPLE",IF(G234="CUMPLE",IF(H234="CUMPLE",IF(I234="CUMPLE",IF(J234="CUMPLE",IF(K234="CUMPLE",IF(L234="CUMPLE",IF(N234="CUMPLE",IF(M234="CUMPLE",IF(E234="CUMPLE","HABILITADO","NO HABILITADO"),"NO HABILITADO"),"NO HABILITADO"),"NO HABILITADO"),"NO HABILITADO"),"NO HABILITADO"),"NO HABILITADO"),"NO HABILITADO"),"NO HABILITADO"),"NO HABILITADO"),"NO HABILITADO"))</f>
        <v/>
      </c>
    </row>
    <row r="235" spans="1:15" hidden="1" x14ac:dyDescent="0.25">
      <c r="A235" s="1017"/>
      <c r="B235" s="557">
        <v>4</v>
      </c>
      <c r="C235" s="558" t="str">
        <f>IF(Experiencia_Proponente!C336=0,"",Experiencia_Proponente!C336)</f>
        <v/>
      </c>
      <c r="D235" s="558" t="str">
        <f>IF(C235="","",Documentos_Técnicos!$AG232)</f>
        <v/>
      </c>
      <c r="E235" s="558" t="str">
        <f>IF(C235="","",Documentos_Técnicos!$BL232)</f>
        <v/>
      </c>
      <c r="F235" s="557" t="str">
        <f>IF(C235="","",Documentos_Técnicos!$DF232)</f>
        <v/>
      </c>
      <c r="G235" s="558" t="str">
        <f>IF(C235="","",Documentos_Técnicos!$DY232)</f>
        <v/>
      </c>
      <c r="H235" s="557" t="str">
        <f>IF(C235="","",Documentos_Técnicos!$ER232)</f>
        <v/>
      </c>
      <c r="I235" s="557" t="str">
        <f>IF(C235="","",Documentos_Técnicos!$FK232)</f>
        <v/>
      </c>
      <c r="J235" s="557" t="str">
        <f>IF(C235="","",Documentos_Técnicos!$FZ232)</f>
        <v/>
      </c>
      <c r="K235" s="557" t="str">
        <f>IF(C235="","",Documentos_Técnicos!$HA232)</f>
        <v/>
      </c>
      <c r="L235" s="557" t="str">
        <f>IF(C235="","",Documentos_Técnicos!$HX232)</f>
        <v/>
      </c>
      <c r="M235" s="559" t="str">
        <f>IF(C235="","",Documentos_Técnicos!IQ232)</f>
        <v/>
      </c>
      <c r="N235" s="559" t="str">
        <f>IF(C235="","",Documentos_Técnicos!$IV232)</f>
        <v/>
      </c>
      <c r="O235" s="560" t="str">
        <f t="shared" si="29"/>
        <v/>
      </c>
    </row>
    <row r="236" spans="1:15" ht="33" x14ac:dyDescent="0.25">
      <c r="A236" s="1016"/>
      <c r="B236" s="561">
        <v>5</v>
      </c>
      <c r="C236" s="561" t="str">
        <f>IF(Experiencia_Proponente!C337=0,"",Experiencia_Proponente!C337)</f>
        <v xml:space="preserve">UNION TEMPORAL PROVIG 2021  </v>
      </c>
      <c r="D236" s="561" t="str">
        <f>IF(C236="","",Documentos_Técnicos!$AG232)</f>
        <v>CUMPLE</v>
      </c>
      <c r="E236" s="561" t="str">
        <f>IF(C236="","",Documentos_Técnicos!$BL232)</f>
        <v>CUMPLE</v>
      </c>
      <c r="F236" s="561" t="str">
        <f>IF(C236="","",Documentos_Técnicos!$DF232)</f>
        <v>CUMPLE</v>
      </c>
      <c r="G236" s="561" t="str">
        <f>IF(C236="","",Documentos_Técnicos!$DY232)</f>
        <v>CUMPLE</v>
      </c>
      <c r="H236" s="561" t="str">
        <f>IF(C236="","",Documentos_Técnicos!$ER232)</f>
        <v>CUMPLE</v>
      </c>
      <c r="I236" s="561" t="str">
        <f>IF(C236="","",Documentos_Técnicos!$FK232)</f>
        <v>CUMPLE</v>
      </c>
      <c r="J236" s="561" t="str">
        <f>IF(C236="","",Documentos_Técnicos!$FZ232)</f>
        <v>CUMPLE</v>
      </c>
      <c r="K236" s="561" t="str">
        <f>IF(C236="","",Documentos_Técnicos!$HA232)</f>
        <v>CUMPLE</v>
      </c>
      <c r="L236" s="561" t="str">
        <f>IF(C236="","",Documentos_Técnicos!$HX232)</f>
        <v>CUMPLE</v>
      </c>
      <c r="M236" s="561" t="str">
        <f>IF(C236="","",Documentos_Técnicos!IQ232)</f>
        <v>CUMPLE</v>
      </c>
      <c r="N236" s="561" t="str">
        <f>IF(C236="","",Documentos_Técnicos!$IV232)</f>
        <v>CUMPLE</v>
      </c>
      <c r="O236" s="562" t="str">
        <f>IF(C236="","",IF(D236="CUMPLE",IF(F236="CUMPLE",IF(G236="CUMPLE",IF(H236="CUMPLE",IF(I236="CUMPLE",IF(J236="CUMPLE",IF(K236="CUMPLE",IF(L236="CUMPLE",IF(N236="CUMPLE",IF(M236="CUMPLE",IF(E236="CUMPLE","HABILITADO","RECHAZADO"),"RECHAZADO"),"RECHAZADO"),"RECHAZADO"),"RECHAZADO"),"RECHAZADO"),"RECHAZADO"),"RECHAZADO"),"RECHAZADO"),"RECHAZADO"),"RECHAZADO"))</f>
        <v>HABILITADO</v>
      </c>
    </row>
    <row r="237" spans="1:15" hidden="1" x14ac:dyDescent="0.25">
      <c r="A237" s="960"/>
      <c r="B237" s="558">
        <v>6</v>
      </c>
      <c r="C237" s="558" t="str">
        <f>IF(Experiencia_Proponente!C338=0,"",Experiencia_Proponente!C338)</f>
        <v/>
      </c>
      <c r="D237" s="558" t="str">
        <f>IF(C237="","",Documentos_Técnicos!$AG232)</f>
        <v/>
      </c>
      <c r="E237" s="558" t="str">
        <f>IF(C237="","",Documentos_Técnicos!$BL232)</f>
        <v/>
      </c>
      <c r="F237" s="558" t="str">
        <f>IF(C237="","",Documentos_Técnicos!$DF232)</f>
        <v/>
      </c>
      <c r="G237" s="558" t="str">
        <f>IF(C237="","",Documentos_Técnicos!$DY232)</f>
        <v/>
      </c>
      <c r="H237" s="558" t="str">
        <f>IF(C237="","",Documentos_Técnicos!$ER232)</f>
        <v/>
      </c>
      <c r="I237" s="558" t="str">
        <f>IF(C237="","",Documentos_Técnicos!$FK232)</f>
        <v/>
      </c>
      <c r="J237" s="558" t="str">
        <f>IF(C237="","",Documentos_Técnicos!$FZ232)</f>
        <v/>
      </c>
      <c r="K237" s="558" t="str">
        <f>IF(C237="","",Documentos_Técnicos!$HA232)</f>
        <v/>
      </c>
      <c r="L237" s="558" t="str">
        <f>IF(C237="","",Documentos_Técnicos!$HX232)</f>
        <v/>
      </c>
      <c r="M237" s="559" t="str">
        <f>IF(C237="","",Documentos_Técnicos!IQ232)</f>
        <v/>
      </c>
      <c r="N237" s="559" t="str">
        <f>IF(C237="","",Documentos_Técnicos!$IV232)</f>
        <v/>
      </c>
      <c r="O237" s="560" t="str">
        <f t="shared" si="29"/>
        <v/>
      </c>
    </row>
    <row r="238" spans="1:15" ht="33" x14ac:dyDescent="0.25">
      <c r="A238" s="1016"/>
      <c r="B238" s="561">
        <v>7</v>
      </c>
      <c r="C238" s="561" t="str">
        <f>IF(Experiencia_Proponente!C339=0,"",Experiencia_Proponente!C339)</f>
        <v xml:space="preserve">UNION TEMPORAL PROVIG 2021  </v>
      </c>
      <c r="D238" s="561" t="str">
        <f>IF(C238="","",Documentos_Técnicos!$AG232)</f>
        <v>CUMPLE</v>
      </c>
      <c r="E238" s="561" t="str">
        <f>IF(C238="","",Documentos_Técnicos!$BL232)</f>
        <v>CUMPLE</v>
      </c>
      <c r="F238" s="561" t="str">
        <f>IF(C238="","",Documentos_Técnicos!$DF232)</f>
        <v>CUMPLE</v>
      </c>
      <c r="G238" s="561" t="str">
        <f>IF(C238="","",Documentos_Técnicos!$DY232)</f>
        <v>CUMPLE</v>
      </c>
      <c r="H238" s="561" t="str">
        <f>IF(C238="","",Documentos_Técnicos!$ER232)</f>
        <v>CUMPLE</v>
      </c>
      <c r="I238" s="561" t="str">
        <f>IF(C238="","",Documentos_Técnicos!$FK232)</f>
        <v>CUMPLE</v>
      </c>
      <c r="J238" s="561" t="str">
        <f>IF(C238="","",Documentos_Técnicos!$FZ232)</f>
        <v>CUMPLE</v>
      </c>
      <c r="K238" s="561" t="str">
        <f>IF(C238="","",Documentos_Técnicos!$HA232)</f>
        <v>CUMPLE</v>
      </c>
      <c r="L238" s="561" t="str">
        <f>IF(C238="","",Documentos_Técnicos!$HX232)</f>
        <v>CUMPLE</v>
      </c>
      <c r="M238" s="561" t="str">
        <f>IF(C238="","",Documentos_Técnicos!IQ232)</f>
        <v>CUMPLE</v>
      </c>
      <c r="N238" s="561" t="str">
        <f>IF(C238="","",Documentos_Técnicos!$IV232)</f>
        <v>CUMPLE</v>
      </c>
      <c r="O238" s="562" t="str">
        <f>IF(C238="","",IF(D238="CUMPLE",IF(F238="CUMPLE",IF(G238="CUMPLE",IF(H238="CUMPLE",IF(I238="CUMPLE",IF(J238="CUMPLE",IF(K238="CUMPLE",IF(L238="CUMPLE",IF(N238="CUMPLE",IF(M238="CUMPLE",IF(E238="CUMPLE","HABILITADO","RECHAZADO"),"RECHAZADO"),"RECHAZADO"),"RECHAZADO"),"RECHAZADO"),"RECHAZADO"),"RECHAZADO"),"RECHAZADO"),"RECHAZADO"),"RECHAZADO"),"RECHAZADO"))</f>
        <v>HABILITADO</v>
      </c>
    </row>
    <row r="239" spans="1:15" ht="33" x14ac:dyDescent="0.25">
      <c r="A239" s="1016"/>
      <c r="B239" s="561">
        <v>8</v>
      </c>
      <c r="C239" s="561" t="str">
        <f>IF(Experiencia_Proponente!C340=0,"",Experiencia_Proponente!C340)</f>
        <v xml:space="preserve">UNION TEMPORAL PROVIG 2021  </v>
      </c>
      <c r="D239" s="561" t="str">
        <f>IF(C239="","",Documentos_Técnicos!$AG232)</f>
        <v>CUMPLE</v>
      </c>
      <c r="E239" s="561" t="str">
        <f>IF(C239="","",Documentos_Técnicos!$BL232)</f>
        <v>CUMPLE</v>
      </c>
      <c r="F239" s="561" t="str">
        <f>IF(C239="","",Documentos_Técnicos!$DF232)</f>
        <v>CUMPLE</v>
      </c>
      <c r="G239" s="561" t="str">
        <f>IF(C239="","",Documentos_Técnicos!$DY232)</f>
        <v>CUMPLE</v>
      </c>
      <c r="H239" s="561" t="str">
        <f>IF(C239="","",Documentos_Técnicos!$ER232)</f>
        <v>CUMPLE</v>
      </c>
      <c r="I239" s="561" t="str">
        <f>IF(C239="","",Documentos_Técnicos!$FK232)</f>
        <v>CUMPLE</v>
      </c>
      <c r="J239" s="561" t="str">
        <f>IF(C239="","",Documentos_Técnicos!$FZ232)</f>
        <v>CUMPLE</v>
      </c>
      <c r="K239" s="561" t="str">
        <f>IF(C239="","",Documentos_Técnicos!$HA232)</f>
        <v>CUMPLE</v>
      </c>
      <c r="L239" s="561" t="str">
        <f>IF(C239="","",Documentos_Técnicos!$HX232)</f>
        <v>CUMPLE</v>
      </c>
      <c r="M239" s="561" t="str">
        <f>IF(C239="","",Documentos_Técnicos!IQ232)</f>
        <v>CUMPLE</v>
      </c>
      <c r="N239" s="561" t="str">
        <f>IF(C239="","",Documentos_Técnicos!$IV232)</f>
        <v>CUMPLE</v>
      </c>
      <c r="O239" s="562" t="str">
        <f>IF(C239="","",IF(D239="CUMPLE",IF(F239="CUMPLE",IF(G239="CUMPLE",IF(H239="CUMPLE",IF(I239="CUMPLE",IF(J239="CUMPLE",IF(K239="CUMPLE",IF(L239="CUMPLE",IF(N239="CUMPLE",IF(M239="CUMPLE",IF(E239="CUMPLE","HABILITADO","RECHAZADO"),"RECHAZADO"),"RECHAZADO"),"RECHAZADO"),"RECHAZADO"),"RECHAZADO"),"RECHAZADO"),"RECHAZADO"),"RECHAZADO"),"RECHAZADO"),"RECHAZADO"))</f>
        <v>HABILITADO</v>
      </c>
    </row>
    <row r="240" spans="1:15" hidden="1" x14ac:dyDescent="0.25">
      <c r="A240" s="962"/>
      <c r="B240" s="48">
        <v>9</v>
      </c>
      <c r="C240" s="48" t="str">
        <f>IF(Experiencia_Proponente!C341=0,"",Experiencia_Proponente!C341)</f>
        <v/>
      </c>
      <c r="D240" s="48" t="str">
        <f>IF(C240="","",Documentos_Técnicos!$AG232)</f>
        <v/>
      </c>
      <c r="E240" s="48" t="str">
        <f>IF(C240="","",Documentos_Técnicos!$BL232)</f>
        <v/>
      </c>
      <c r="F240" s="48" t="str">
        <f>IF(C240="","",Documentos_Técnicos!$DF232)</f>
        <v/>
      </c>
      <c r="G240" s="48" t="str">
        <f>IF(C240="","",Documentos_Técnicos!$DY232)</f>
        <v/>
      </c>
      <c r="H240" s="48" t="str">
        <f>IF(C240="","",Documentos_Técnicos!$ER232)</f>
        <v/>
      </c>
      <c r="I240" s="48" t="str">
        <f>IF(C240="","",Documentos_Técnicos!$FK232)</f>
        <v/>
      </c>
      <c r="J240" s="48" t="str">
        <f>IF(C240="","",Documentos_Técnicos!$FZ232)</f>
        <v/>
      </c>
      <c r="K240" s="48" t="str">
        <f>IF(C240="","",Documentos_Técnicos!$HA232)</f>
        <v/>
      </c>
      <c r="L240" s="48" t="str">
        <f>IF(C240="","",Documentos_Técnicos!$HX232)</f>
        <v/>
      </c>
      <c r="M240" s="49" t="str">
        <f>IF(C240="","",Documentos_Técnicos!IQ232)</f>
        <v/>
      </c>
      <c r="N240" s="49" t="str">
        <f>IF(C240="","",Documentos_Técnicos!$IV232)</f>
        <v/>
      </c>
      <c r="O240" s="50" t="str">
        <f t="shared" si="29"/>
        <v/>
      </c>
    </row>
    <row r="241" spans="1:15" hidden="1" x14ac:dyDescent="0.25">
      <c r="A241" s="1017"/>
      <c r="B241" s="557">
        <v>10</v>
      </c>
      <c r="C241" s="558" t="str">
        <f>IF(Experiencia_Proponente!C342=0,"",Experiencia_Proponente!C342)</f>
        <v/>
      </c>
      <c r="D241" s="558" t="str">
        <f>IF(C241="","",Documentos_Técnicos!$AG232)</f>
        <v/>
      </c>
      <c r="E241" s="558" t="str">
        <f>IF(C241="","",Documentos_Técnicos!$BL232)</f>
        <v/>
      </c>
      <c r="F241" s="557" t="str">
        <f>IF(C241="","",Documentos_Técnicos!$DF232)</f>
        <v/>
      </c>
      <c r="G241" s="558" t="str">
        <f>IF(C241="","",Documentos_Técnicos!$DY232)</f>
        <v/>
      </c>
      <c r="H241" s="557" t="str">
        <f>IF(C241="","",Documentos_Técnicos!$ER232)</f>
        <v/>
      </c>
      <c r="I241" s="557" t="str">
        <f>IF(C241="","",Documentos_Técnicos!$FK232)</f>
        <v/>
      </c>
      <c r="J241" s="557" t="str">
        <f>IF(C241="","",Documentos_Técnicos!$FZ232)</f>
        <v/>
      </c>
      <c r="K241" s="557" t="str">
        <f>IF(C241="","",Documentos_Técnicos!$HA232)</f>
        <v/>
      </c>
      <c r="L241" s="557" t="str">
        <f>IF(C241="","",Documentos_Técnicos!$HX232)</f>
        <v/>
      </c>
      <c r="M241" s="559" t="str">
        <f>IF(C241="","",Documentos_Técnicos!IQ232)</f>
        <v/>
      </c>
      <c r="N241" s="559" t="str">
        <f>IF(C241="","",Documentos_Técnicos!$IV232)</f>
        <v/>
      </c>
      <c r="O241" s="560" t="str">
        <f t="shared" si="29"/>
        <v/>
      </c>
    </row>
    <row r="242" spans="1:15" ht="33" x14ac:dyDescent="0.25">
      <c r="A242" s="1016"/>
      <c r="B242" s="561">
        <v>11</v>
      </c>
      <c r="C242" s="561" t="str">
        <f>IF(Experiencia_Proponente!C343=0,"",Experiencia_Proponente!C343)</f>
        <v xml:space="preserve">UNION TEMPORAL PROVIG 2021  </v>
      </c>
      <c r="D242" s="561" t="str">
        <f>IF(C242="","",Documentos_Técnicos!$AG232)</f>
        <v>CUMPLE</v>
      </c>
      <c r="E242" s="561" t="str">
        <f>IF(C242="","",Documentos_Técnicos!$BL232)</f>
        <v>CUMPLE</v>
      </c>
      <c r="F242" s="561" t="str">
        <f>IF(C242="","",Documentos_Técnicos!$DF232)</f>
        <v>CUMPLE</v>
      </c>
      <c r="G242" s="561" t="str">
        <f>IF(C242="","",Documentos_Técnicos!$DY232)</f>
        <v>CUMPLE</v>
      </c>
      <c r="H242" s="561" t="str">
        <f>IF(C242="","",Documentos_Técnicos!$ER232)</f>
        <v>CUMPLE</v>
      </c>
      <c r="I242" s="561" t="str">
        <f>IF(C242="","",Documentos_Técnicos!$FK232)</f>
        <v>CUMPLE</v>
      </c>
      <c r="J242" s="561" t="str">
        <f>IF(C242="","",Documentos_Técnicos!$FZ232)</f>
        <v>CUMPLE</v>
      </c>
      <c r="K242" s="561" t="str">
        <f>IF(C242="","",Documentos_Técnicos!$HA232)</f>
        <v>CUMPLE</v>
      </c>
      <c r="L242" s="561" t="str">
        <f>IF(C242="","",Documentos_Técnicos!$HX232)</f>
        <v>CUMPLE</v>
      </c>
      <c r="M242" s="561" t="str">
        <f>IF(C242="","",Documentos_Técnicos!IQ232)</f>
        <v>CUMPLE</v>
      </c>
      <c r="N242" s="561" t="str">
        <f>IF(C242="","",Documentos_Técnicos!$IV232)</f>
        <v>CUMPLE</v>
      </c>
      <c r="O242" s="562" t="str">
        <f>IF(C242="","",IF(D242="CUMPLE",IF(F242="CUMPLE",IF(G242="CUMPLE",IF(H242="CUMPLE",IF(I242="CUMPLE",IF(J242="CUMPLE",IF(K242="CUMPLE",IF(L242="CUMPLE",IF(N242="CUMPLE",IF(M242="CUMPLE",IF(E242="CUMPLE","HABILITADO","RECHAZADO"),"RECHAZADO"),"RECHAZADO"),"RECHAZADO"),"RECHAZADO"),"RECHAZADO"),"RECHAZADO"),"RECHAZADO"),"RECHAZADO"),"RECHAZADO"),"RECHAZADO"))</f>
        <v>HABILITADO</v>
      </c>
    </row>
    <row r="243" spans="1:15" hidden="1" x14ac:dyDescent="0.25">
      <c r="A243" s="960"/>
      <c r="B243" s="558">
        <v>12</v>
      </c>
      <c r="C243" s="558" t="str">
        <f>IF(Experiencia_Proponente!C344=0,"",Experiencia_Proponente!C344)</f>
        <v/>
      </c>
      <c r="D243" s="558" t="str">
        <f>IF(C243="","",Documentos_Técnicos!$AG232)</f>
        <v/>
      </c>
      <c r="E243" s="558" t="str">
        <f>IF(C243="","",Documentos_Técnicos!$BL232)</f>
        <v/>
      </c>
      <c r="F243" s="558" t="str">
        <f>IF(C243="","",Documentos_Técnicos!$DF232)</f>
        <v/>
      </c>
      <c r="G243" s="558" t="str">
        <f>IF(C243="","",Documentos_Técnicos!$DY232)</f>
        <v/>
      </c>
      <c r="H243" s="558" t="str">
        <f>IF(C243="","",Documentos_Técnicos!$ER232)</f>
        <v/>
      </c>
      <c r="I243" s="558" t="str">
        <f>IF(C243="","",Documentos_Técnicos!$FK232)</f>
        <v/>
      </c>
      <c r="J243" s="558" t="str">
        <f>IF(C243="","",Documentos_Técnicos!$FZ232)</f>
        <v/>
      </c>
      <c r="K243" s="558" t="str">
        <f>IF(C243="","",Documentos_Técnicos!$HA232)</f>
        <v/>
      </c>
      <c r="L243" s="558" t="str">
        <f>IF(C243="","",Documentos_Técnicos!$HX232)</f>
        <v/>
      </c>
      <c r="M243" s="559" t="str">
        <f>IF(C243="","",Documentos_Técnicos!IQ232)</f>
        <v/>
      </c>
      <c r="N243" s="559" t="str">
        <f>IF(C243="","",Documentos_Técnicos!$IV232)</f>
        <v/>
      </c>
      <c r="O243" s="560" t="str">
        <f t="shared" si="29"/>
        <v/>
      </c>
    </row>
    <row r="244" spans="1:15" x14ac:dyDescent="0.25">
      <c r="A244" s="102">
        <v>18</v>
      </c>
      <c r="B244" s="563"/>
      <c r="C244" s="564" t="s">
        <v>1537</v>
      </c>
      <c r="D244" s="563"/>
      <c r="E244" s="563"/>
      <c r="F244" s="563"/>
      <c r="G244" s="563"/>
      <c r="H244" s="563"/>
      <c r="I244" s="563"/>
      <c r="J244" s="563"/>
      <c r="K244" s="563"/>
      <c r="L244" s="563"/>
      <c r="M244" s="563"/>
      <c r="N244" s="563"/>
      <c r="O244" s="563"/>
    </row>
    <row r="245" spans="1:15" ht="28.5" customHeight="1" x14ac:dyDescent="0.25">
      <c r="A245" s="1016">
        <f t="shared" ref="A245" si="30">A257</f>
        <v>19</v>
      </c>
      <c r="B245" s="561">
        <v>1</v>
      </c>
      <c r="C245" s="561" t="str">
        <f>IF(Experiencia_Proponente!C346=0,"",Experiencia_Proponente!C346)</f>
        <v>UNION TEMPORAL EDUCACION PSC 2021</v>
      </c>
      <c r="D245" s="561" t="str">
        <f>IF(C245="","",Documentos_Técnicos!$AG245)</f>
        <v>CUMPLE</v>
      </c>
      <c r="E245" s="561" t="str">
        <f>IF(C245="","",Documentos_Técnicos!$BL245)</f>
        <v>CUMPLE</v>
      </c>
      <c r="F245" s="561" t="str">
        <f>IF(C245="","",Documentos_Técnicos!$DF245)</f>
        <v>CUMPLE</v>
      </c>
      <c r="G245" s="561" t="str">
        <f>IF(C245="","",Documentos_Técnicos!$DY245)</f>
        <v>CUMPLE</v>
      </c>
      <c r="H245" s="561" t="str">
        <f>IF(C245="","",Documentos_Técnicos!$ER245)</f>
        <v>CUMPLE</v>
      </c>
      <c r="I245" s="561" t="str">
        <f>IF(C245="","",Documentos_Técnicos!$FK245)</f>
        <v>CUMPLE</v>
      </c>
      <c r="J245" s="561" t="str">
        <f>IF(C245="","",Documentos_Técnicos!$FZ245)</f>
        <v>CUMPLE</v>
      </c>
      <c r="K245" s="561" t="str">
        <f>IF(C245="","",Documentos_Técnicos!$HA245)</f>
        <v>CUMPLE</v>
      </c>
      <c r="L245" s="561" t="str">
        <f>IF(C245="","",Documentos_Técnicos!$HX245)</f>
        <v>CUMPLE</v>
      </c>
      <c r="M245" s="561" t="str">
        <f>IF(C245="","",Documentos_Técnicos!IQ245)</f>
        <v>CUMPLE</v>
      </c>
      <c r="N245" s="561" t="str">
        <f>IF(C245="","",Documentos_Técnicos!$IV245)</f>
        <v>CUMPLE</v>
      </c>
      <c r="O245" s="562" t="str">
        <f>IF(C245="","",IF(D245="CUMPLE",IF(F245="CUMPLE",IF(G245="CUMPLE",IF(H245="CUMPLE",IF(I245="CUMPLE",IF(J245="CUMPLE",IF(K245="CUMPLE",IF(L245="CUMPLE",IF(N245="CUMPLE",IF(M245="CUMPLE",IF(E245="CUMPLE","HABILITADO","RECHAZADO"),"RECHAZADO"),"RECHAZADO"),"RECHAZADO"),"RECHAZADO"),"RECHAZADO"),"RECHAZADO"),"RECHAZADO"),"RECHAZADO"),"RECHAZADO"),"RECHAZADO"))</f>
        <v>HABILITADO</v>
      </c>
    </row>
    <row r="246" spans="1:15" hidden="1" x14ac:dyDescent="0.25">
      <c r="A246" s="962"/>
      <c r="B246" s="48">
        <v>2</v>
      </c>
      <c r="C246" s="48" t="str">
        <f>IF(Experiencia_Proponente!C347=0,"",Experiencia_Proponente!C347)</f>
        <v/>
      </c>
      <c r="D246" s="48" t="str">
        <f>IF(C246="","",Documentos_Técnicos!$AG245)</f>
        <v/>
      </c>
      <c r="E246" s="48" t="str">
        <f>IF(C246="","",Documentos_Técnicos!$BL245)</f>
        <v/>
      </c>
      <c r="F246" s="48" t="str">
        <f>IF(C246="","",Documentos_Técnicos!$DF245)</f>
        <v/>
      </c>
      <c r="G246" s="48" t="str">
        <f>IF(C246="","",Documentos_Técnicos!$DY245)</f>
        <v/>
      </c>
      <c r="H246" s="48" t="str">
        <f>IF(C246="","",Documentos_Técnicos!$ER245)</f>
        <v/>
      </c>
      <c r="I246" s="48" t="str">
        <f>IF(C246="","",Documentos_Técnicos!$FK245)</f>
        <v/>
      </c>
      <c r="J246" s="48" t="str">
        <f>IF(C246="","",Documentos_Técnicos!$FZ245)</f>
        <v/>
      </c>
      <c r="K246" s="48" t="str">
        <f>IF(C246="","",Documentos_Técnicos!$HA245)</f>
        <v/>
      </c>
      <c r="L246" s="48" t="str">
        <f>IF(C246="","",Documentos_Técnicos!$HX245)</f>
        <v/>
      </c>
      <c r="M246" s="49" t="str">
        <f>IF(C246="","",Documentos_Técnicos!IQ245)</f>
        <v/>
      </c>
      <c r="N246" s="49" t="str">
        <f>IF(C246="","",Documentos_Técnicos!$IV245)</f>
        <v/>
      </c>
      <c r="O246" s="50" t="str">
        <f t="shared" si="29"/>
        <v/>
      </c>
    </row>
    <row r="247" spans="1:15" hidden="1" x14ac:dyDescent="0.25">
      <c r="A247" s="963"/>
      <c r="B247" s="561">
        <v>3</v>
      </c>
      <c r="C247" s="48" t="str">
        <f>IF(Experiencia_Proponente!C348=0,"",Experiencia_Proponente!C348)</f>
        <v/>
      </c>
      <c r="D247" s="48" t="str">
        <f>IF(C247="","",Documentos_Técnicos!$AG245)</f>
        <v/>
      </c>
      <c r="E247" s="48" t="str">
        <f>IF(C247="","",Documentos_Técnicos!$BL245)</f>
        <v/>
      </c>
      <c r="F247" s="561" t="str">
        <f>IF(C247="","",Documentos_Técnicos!$DF245)</f>
        <v/>
      </c>
      <c r="G247" s="48" t="str">
        <f>IF(C247="","",Documentos_Técnicos!$DY245)</f>
        <v/>
      </c>
      <c r="H247" s="561" t="str">
        <f>IF(C247="","",Documentos_Técnicos!$ER245)</f>
        <v/>
      </c>
      <c r="I247" s="561" t="str">
        <f>IF(C247="","",Documentos_Técnicos!$FK245)</f>
        <v/>
      </c>
      <c r="J247" s="561" t="str">
        <f>IF(C247="","",Documentos_Técnicos!$FZ245)</f>
        <v/>
      </c>
      <c r="K247" s="561" t="str">
        <f>IF(C247="","",Documentos_Técnicos!$HA245)</f>
        <v/>
      </c>
      <c r="L247" s="561" t="str">
        <f>IF(C247="","",Documentos_Técnicos!$HX245)</f>
        <v/>
      </c>
      <c r="M247" s="49" t="str">
        <f>IF(C247="","",Documentos_Técnicos!IQ245)</f>
        <v/>
      </c>
      <c r="N247" s="49" t="str">
        <f>IF(C247="","",Documentos_Técnicos!$IV245)</f>
        <v/>
      </c>
      <c r="O247" s="50" t="str">
        <f t="shared" si="29"/>
        <v/>
      </c>
    </row>
    <row r="248" spans="1:15" hidden="1" x14ac:dyDescent="0.25">
      <c r="A248" s="963"/>
      <c r="B248" s="561">
        <v>4</v>
      </c>
      <c r="C248" s="48" t="str">
        <f>IF(Experiencia_Proponente!C349=0,"",Experiencia_Proponente!C349)</f>
        <v/>
      </c>
      <c r="D248" s="48" t="str">
        <f>IF(C248="","",Documentos_Técnicos!$AG245)</f>
        <v/>
      </c>
      <c r="E248" s="48" t="str">
        <f>IF(C248="","",Documentos_Técnicos!$BL245)</f>
        <v/>
      </c>
      <c r="F248" s="561" t="str">
        <f>IF(C248="","",Documentos_Técnicos!$DF245)</f>
        <v/>
      </c>
      <c r="G248" s="48" t="str">
        <f>IF(C248="","",Documentos_Técnicos!$DY245)</f>
        <v/>
      </c>
      <c r="H248" s="561" t="str">
        <f>IF(C248="","",Documentos_Técnicos!$ER245)</f>
        <v/>
      </c>
      <c r="I248" s="561" t="str">
        <f>IF(C248="","",Documentos_Técnicos!$FK245)</f>
        <v/>
      </c>
      <c r="J248" s="561" t="str">
        <f>IF(C248="","",Documentos_Técnicos!$FZ245)</f>
        <v/>
      </c>
      <c r="K248" s="561" t="str">
        <f>IF(C248="","",Documentos_Técnicos!$HA245)</f>
        <v/>
      </c>
      <c r="L248" s="561" t="str">
        <f>IF(C248="","",Documentos_Técnicos!$HX245)</f>
        <v/>
      </c>
      <c r="M248" s="49" t="str">
        <f>IF(C248="","",Documentos_Técnicos!IQ245)</f>
        <v/>
      </c>
      <c r="N248" s="49" t="str">
        <f>IF(C248="","",Documentos_Técnicos!$IV245)</f>
        <v/>
      </c>
      <c r="O248" s="50" t="str">
        <f t="shared" si="29"/>
        <v/>
      </c>
    </row>
    <row r="249" spans="1:15" hidden="1" x14ac:dyDescent="0.25">
      <c r="A249" s="963"/>
      <c r="B249" s="561">
        <v>5</v>
      </c>
      <c r="C249" s="48" t="str">
        <f>IF(Experiencia_Proponente!C350=0,"",Experiencia_Proponente!C350)</f>
        <v/>
      </c>
      <c r="D249" s="48" t="str">
        <f>IF(C249="","",Documentos_Técnicos!$AG245)</f>
        <v/>
      </c>
      <c r="E249" s="48" t="str">
        <f>IF(C249="","",Documentos_Técnicos!$BL245)</f>
        <v/>
      </c>
      <c r="F249" s="561" t="str">
        <f>IF(C249="","",Documentos_Técnicos!$DF245)</f>
        <v/>
      </c>
      <c r="G249" s="48" t="str">
        <f>IF(C249="","",Documentos_Técnicos!$DY245)</f>
        <v/>
      </c>
      <c r="H249" s="561" t="str">
        <f>IF(C249="","",Documentos_Técnicos!$ER245)</f>
        <v/>
      </c>
      <c r="I249" s="561" t="str">
        <f>IF(C249="","",Documentos_Técnicos!$FK245)</f>
        <v/>
      </c>
      <c r="J249" s="561" t="str">
        <f>IF(C249="","",Documentos_Técnicos!$FZ245)</f>
        <v/>
      </c>
      <c r="K249" s="561" t="str">
        <f>IF(C249="","",Documentos_Técnicos!$HA245)</f>
        <v/>
      </c>
      <c r="L249" s="561" t="str">
        <f>IF(C249="","",Documentos_Técnicos!$HX245)</f>
        <v/>
      </c>
      <c r="M249" s="49" t="str">
        <f>IF(C249="","",Documentos_Técnicos!IQ245)</f>
        <v/>
      </c>
      <c r="N249" s="49" t="str">
        <f>IF(C249="","",Documentos_Técnicos!$IV245)</f>
        <v/>
      </c>
      <c r="O249" s="50" t="str">
        <f t="shared" si="29"/>
        <v/>
      </c>
    </row>
    <row r="250" spans="1:15" hidden="1" x14ac:dyDescent="0.25">
      <c r="A250" s="963"/>
      <c r="B250" s="561">
        <v>6</v>
      </c>
      <c r="C250" s="48" t="str">
        <f>IF(Experiencia_Proponente!C351=0,"",Experiencia_Proponente!C351)</f>
        <v/>
      </c>
      <c r="D250" s="48" t="str">
        <f>IF(C250="","",Documentos_Técnicos!$AG245)</f>
        <v/>
      </c>
      <c r="E250" s="48" t="str">
        <f>IF(C250="","",Documentos_Técnicos!$BL245)</f>
        <v/>
      </c>
      <c r="F250" s="561" t="str">
        <f>IF(C250="","",Documentos_Técnicos!$DF245)</f>
        <v/>
      </c>
      <c r="G250" s="48" t="str">
        <f>IF(C250="","",Documentos_Técnicos!$DY245)</f>
        <v/>
      </c>
      <c r="H250" s="561" t="str">
        <f>IF(C250="","",Documentos_Técnicos!$ER245)</f>
        <v/>
      </c>
      <c r="I250" s="561" t="str">
        <f>IF(C250="","",Documentos_Técnicos!$FK245)</f>
        <v/>
      </c>
      <c r="J250" s="561" t="str">
        <f>IF(C250="","",Documentos_Técnicos!$FZ245)</f>
        <v/>
      </c>
      <c r="K250" s="561" t="str">
        <f>IF(C250="","",Documentos_Técnicos!$HA245)</f>
        <v/>
      </c>
      <c r="L250" s="561" t="str">
        <f>IF(C250="","",Documentos_Técnicos!$HX245)</f>
        <v/>
      </c>
      <c r="M250" s="49" t="str">
        <f>IF(C250="","",Documentos_Técnicos!IQ245)</f>
        <v/>
      </c>
      <c r="N250" s="49" t="str">
        <f>IF(C250="","",Documentos_Técnicos!$IV245)</f>
        <v/>
      </c>
      <c r="O250" s="50" t="str">
        <f t="shared" si="29"/>
        <v/>
      </c>
    </row>
    <row r="251" spans="1:15" hidden="1" x14ac:dyDescent="0.25">
      <c r="A251" s="963"/>
      <c r="B251" s="561">
        <v>7</v>
      </c>
      <c r="C251" s="48" t="str">
        <f>IF(Experiencia_Proponente!C352=0,"",Experiencia_Proponente!C352)</f>
        <v/>
      </c>
      <c r="D251" s="48" t="str">
        <f>IF(C251="","",Documentos_Técnicos!$AG245)</f>
        <v/>
      </c>
      <c r="E251" s="48" t="str">
        <f>IF(C251="","",Documentos_Técnicos!$BL245)</f>
        <v/>
      </c>
      <c r="F251" s="561" t="str">
        <f>IF(C251="","",Documentos_Técnicos!$DF245)</f>
        <v/>
      </c>
      <c r="G251" s="48" t="str">
        <f>IF(C251="","",Documentos_Técnicos!$DY245)</f>
        <v/>
      </c>
      <c r="H251" s="561" t="str">
        <f>IF(C251="","",Documentos_Técnicos!$ER245)</f>
        <v/>
      </c>
      <c r="I251" s="561" t="str">
        <f>IF(C251="","",Documentos_Técnicos!$FK245)</f>
        <v/>
      </c>
      <c r="J251" s="561" t="str">
        <f>IF(C251="","",Documentos_Técnicos!$FZ245)</f>
        <v/>
      </c>
      <c r="K251" s="561" t="str">
        <f>IF(C251="","",Documentos_Técnicos!$HA245)</f>
        <v/>
      </c>
      <c r="L251" s="561" t="str">
        <f>IF(C251="","",Documentos_Técnicos!$HX245)</f>
        <v/>
      </c>
      <c r="M251" s="49" t="str">
        <f>IF(C251="","",Documentos_Técnicos!IQ245)</f>
        <v/>
      </c>
      <c r="N251" s="49" t="str">
        <f>IF(C251="","",Documentos_Técnicos!$IV245)</f>
        <v/>
      </c>
      <c r="O251" s="50" t="str">
        <f t="shared" si="29"/>
        <v/>
      </c>
    </row>
    <row r="252" spans="1:15" hidden="1" x14ac:dyDescent="0.25">
      <c r="A252" s="963"/>
      <c r="B252" s="561">
        <v>8</v>
      </c>
      <c r="C252" s="48" t="str">
        <f>IF(Experiencia_Proponente!C353=0,"",Experiencia_Proponente!C353)</f>
        <v/>
      </c>
      <c r="D252" s="48" t="str">
        <f>IF(C252="","",Documentos_Técnicos!$AG245)</f>
        <v/>
      </c>
      <c r="E252" s="48" t="str">
        <f>IF(C252="","",Documentos_Técnicos!$BL245)</f>
        <v/>
      </c>
      <c r="F252" s="561" t="str">
        <f>IF(C252="","",Documentos_Técnicos!$DF245)</f>
        <v/>
      </c>
      <c r="G252" s="48" t="str">
        <f>IF(C252="","",Documentos_Técnicos!$DY245)</f>
        <v/>
      </c>
      <c r="H252" s="561" t="str">
        <f>IF(C252="","",Documentos_Técnicos!$ER245)</f>
        <v/>
      </c>
      <c r="I252" s="561" t="str">
        <f>IF(C252="","",Documentos_Técnicos!$FK245)</f>
        <v/>
      </c>
      <c r="J252" s="561" t="str">
        <f>IF(C252="","",Documentos_Técnicos!$FZ245)</f>
        <v/>
      </c>
      <c r="K252" s="561" t="str">
        <f>IF(C252="","",Documentos_Técnicos!$HA245)</f>
        <v/>
      </c>
      <c r="L252" s="561" t="str">
        <f>IF(C252="","",Documentos_Técnicos!$HX245)</f>
        <v/>
      </c>
      <c r="M252" s="49" t="str">
        <f>IF(C252="","",Documentos_Técnicos!IQ245)</f>
        <v/>
      </c>
      <c r="N252" s="49" t="str">
        <f>IF(C252="","",Documentos_Técnicos!$IV245)</f>
        <v/>
      </c>
      <c r="O252" s="50" t="str">
        <f t="shared" si="29"/>
        <v/>
      </c>
    </row>
    <row r="253" spans="1:15" hidden="1" x14ac:dyDescent="0.25">
      <c r="A253" s="963"/>
      <c r="B253" s="561">
        <v>9</v>
      </c>
      <c r="C253" s="48" t="str">
        <f>IF(Experiencia_Proponente!C354=0,"",Experiencia_Proponente!C354)</f>
        <v/>
      </c>
      <c r="D253" s="48" t="str">
        <f>IF(C253="","",Documentos_Técnicos!$AG245)</f>
        <v/>
      </c>
      <c r="E253" s="48" t="str">
        <f>IF(C253="","",Documentos_Técnicos!$BL245)</f>
        <v/>
      </c>
      <c r="F253" s="561" t="str">
        <f>IF(C253="","",Documentos_Técnicos!$DF245)</f>
        <v/>
      </c>
      <c r="G253" s="48" t="str">
        <f>IF(C253="","",Documentos_Técnicos!$DY245)</f>
        <v/>
      </c>
      <c r="H253" s="561" t="str">
        <f>IF(C253="","",Documentos_Técnicos!$ER245)</f>
        <v/>
      </c>
      <c r="I253" s="561" t="str">
        <f>IF(C253="","",Documentos_Técnicos!$FK245)</f>
        <v/>
      </c>
      <c r="J253" s="561" t="str">
        <f>IF(C253="","",Documentos_Técnicos!$FZ245)</f>
        <v/>
      </c>
      <c r="K253" s="561" t="str">
        <f>IF(C253="","",Documentos_Técnicos!$HA245)</f>
        <v/>
      </c>
      <c r="L253" s="561" t="str">
        <f>IF(C253="","",Documentos_Técnicos!$HX245)</f>
        <v/>
      </c>
      <c r="M253" s="49" t="str">
        <f>IF(C253="","",Documentos_Técnicos!IQ245)</f>
        <v/>
      </c>
      <c r="N253" s="49" t="str">
        <f>IF(C253="","",Documentos_Técnicos!$IV245)</f>
        <v/>
      </c>
      <c r="O253" s="50" t="str">
        <f t="shared" si="29"/>
        <v/>
      </c>
    </row>
    <row r="254" spans="1:15" hidden="1" x14ac:dyDescent="0.25">
      <c r="A254" s="963"/>
      <c r="B254" s="561">
        <v>10</v>
      </c>
      <c r="C254" s="48" t="str">
        <f>IF(Experiencia_Proponente!C355=0,"",Experiencia_Proponente!C355)</f>
        <v/>
      </c>
      <c r="D254" s="48" t="str">
        <f>IF(C254="","",Documentos_Técnicos!$AG245)</f>
        <v/>
      </c>
      <c r="E254" s="48" t="str">
        <f>IF(C254="","",Documentos_Técnicos!$BL245)</f>
        <v/>
      </c>
      <c r="F254" s="561" t="str">
        <f>IF(C254="","",Documentos_Técnicos!$DF245)</f>
        <v/>
      </c>
      <c r="G254" s="48" t="str">
        <f>IF(C254="","",Documentos_Técnicos!$DY245)</f>
        <v/>
      </c>
      <c r="H254" s="561" t="str">
        <f>IF(C254="","",Documentos_Técnicos!$ER245)</f>
        <v/>
      </c>
      <c r="I254" s="561" t="str">
        <f>IF(C254="","",Documentos_Técnicos!$FK245)</f>
        <v/>
      </c>
      <c r="J254" s="561" t="str">
        <f>IF(C254="","",Documentos_Técnicos!$FZ245)</f>
        <v/>
      </c>
      <c r="K254" s="561" t="str">
        <f>IF(C254="","",Documentos_Técnicos!$HA245)</f>
        <v/>
      </c>
      <c r="L254" s="561" t="str">
        <f>IF(C254="","",Documentos_Técnicos!$HX245)</f>
        <v/>
      </c>
      <c r="M254" s="49" t="str">
        <f>IF(C254="","",Documentos_Técnicos!IQ245)</f>
        <v/>
      </c>
      <c r="N254" s="49" t="str">
        <f>IF(C254="","",Documentos_Técnicos!$IV245)</f>
        <v/>
      </c>
      <c r="O254" s="50" t="str">
        <f t="shared" si="29"/>
        <v/>
      </c>
    </row>
    <row r="255" spans="1:15" hidden="1" x14ac:dyDescent="0.25">
      <c r="A255" s="963"/>
      <c r="B255" s="561">
        <v>11</v>
      </c>
      <c r="C255" s="48" t="str">
        <f>IF(Experiencia_Proponente!C356=0,"",Experiencia_Proponente!C356)</f>
        <v/>
      </c>
      <c r="D255" s="48" t="str">
        <f>IF(C255="","",Documentos_Técnicos!$AG245)</f>
        <v/>
      </c>
      <c r="E255" s="48" t="str">
        <f>IF(C255="","",Documentos_Técnicos!$BL245)</f>
        <v/>
      </c>
      <c r="F255" s="561" t="str">
        <f>IF(C255="","",Documentos_Técnicos!$DF245)</f>
        <v/>
      </c>
      <c r="G255" s="48" t="str">
        <f>IF(C255="","",Documentos_Técnicos!$DY245)</f>
        <v/>
      </c>
      <c r="H255" s="561" t="str">
        <f>IF(C255="","",Documentos_Técnicos!$ER245)</f>
        <v/>
      </c>
      <c r="I255" s="561" t="str">
        <f>IF(C255="","",Documentos_Técnicos!$FK245)</f>
        <v/>
      </c>
      <c r="J255" s="561" t="str">
        <f>IF(C255="","",Documentos_Técnicos!$FZ245)</f>
        <v/>
      </c>
      <c r="K255" s="561" t="str">
        <f>IF(C255="","",Documentos_Técnicos!$HA245)</f>
        <v/>
      </c>
      <c r="L255" s="561" t="str">
        <f>IF(C255="","",Documentos_Técnicos!$HX245)</f>
        <v/>
      </c>
      <c r="M255" s="49" t="str">
        <f>IF(C255="","",Documentos_Técnicos!IQ245)</f>
        <v/>
      </c>
      <c r="N255" s="49" t="str">
        <f>IF(C255="","",Documentos_Técnicos!$IV245)</f>
        <v/>
      </c>
      <c r="O255" s="50" t="str">
        <f t="shared" si="29"/>
        <v/>
      </c>
    </row>
    <row r="256" spans="1:15" hidden="1" x14ac:dyDescent="0.25">
      <c r="A256" s="1017"/>
      <c r="B256" s="557">
        <v>12</v>
      </c>
      <c r="C256" s="558" t="str">
        <f>IF(Experiencia_Proponente!C357=0,"",Experiencia_Proponente!C357)</f>
        <v/>
      </c>
      <c r="D256" s="558" t="str">
        <f>IF(C256="","",Documentos_Técnicos!$AG245)</f>
        <v/>
      </c>
      <c r="E256" s="558" t="str">
        <f>IF(C256="","",Documentos_Técnicos!$BL245)</f>
        <v/>
      </c>
      <c r="F256" s="557" t="str">
        <f>IF(C256="","",Documentos_Técnicos!$DF245)</f>
        <v/>
      </c>
      <c r="G256" s="558" t="str">
        <f>IF(C256="","",Documentos_Técnicos!$DY245)</f>
        <v/>
      </c>
      <c r="H256" s="557" t="str">
        <f>IF(C256="","",Documentos_Técnicos!$ER245)</f>
        <v/>
      </c>
      <c r="I256" s="557" t="str">
        <f>IF(C256="","",Documentos_Técnicos!$FK245)</f>
        <v/>
      </c>
      <c r="J256" s="557" t="str">
        <f>IF(C256="","",Documentos_Técnicos!$FZ245)</f>
        <v/>
      </c>
      <c r="K256" s="557" t="str">
        <f>IF(C256="","",Documentos_Técnicos!$HA245)</f>
        <v/>
      </c>
      <c r="L256" s="557" t="str">
        <f>IF(C256="","",Documentos_Técnicos!$HX245)</f>
        <v/>
      </c>
      <c r="M256" s="559" t="str">
        <f>IF(C256="","",Documentos_Técnicos!IQ245)</f>
        <v/>
      </c>
      <c r="N256" s="559" t="str">
        <f>IF(C256="","",Documentos_Técnicos!$IV245)</f>
        <v/>
      </c>
      <c r="O256" s="560" t="str">
        <f t="shared" si="29"/>
        <v/>
      </c>
    </row>
    <row r="257" spans="1:15" x14ac:dyDescent="0.25">
      <c r="A257" s="102">
        <v>19</v>
      </c>
      <c r="B257" s="563"/>
      <c r="C257" s="564" t="s">
        <v>1537</v>
      </c>
      <c r="D257" s="563"/>
      <c r="E257" s="563"/>
      <c r="F257" s="563"/>
      <c r="G257" s="563"/>
      <c r="H257" s="563"/>
      <c r="I257" s="563"/>
      <c r="J257" s="563"/>
      <c r="K257" s="563"/>
      <c r="L257" s="563"/>
      <c r="M257" s="563"/>
      <c r="N257" s="563"/>
      <c r="O257" s="563"/>
    </row>
    <row r="258" spans="1:15" hidden="1" x14ac:dyDescent="0.25">
      <c r="A258" s="960">
        <f t="shared" ref="A258" si="31">A270</f>
        <v>20</v>
      </c>
      <c r="B258" s="558">
        <v>1</v>
      </c>
      <c r="C258" s="558" t="str">
        <f>IF(Experiencia_Proponente!C359=0,"",Experiencia_Proponente!C359)</f>
        <v/>
      </c>
      <c r="D258" s="558" t="str">
        <f>IF(C258="","",Documentos_Técnicos!$AG258)</f>
        <v/>
      </c>
      <c r="E258" s="558" t="str">
        <f>IF(C258="","",Documentos_Técnicos!$BL258)</f>
        <v/>
      </c>
      <c r="F258" s="558" t="str">
        <f>IF(C258="","",Documentos_Técnicos!$DF258)</f>
        <v/>
      </c>
      <c r="G258" s="558" t="str">
        <f>IF(C258="","",Documentos_Técnicos!$DY258)</f>
        <v/>
      </c>
      <c r="H258" s="558" t="str">
        <f>IF(C258="","",Documentos_Técnicos!$ER258)</f>
        <v/>
      </c>
      <c r="I258" s="558" t="str">
        <f>IF(C258="","",Documentos_Técnicos!$FK258)</f>
        <v/>
      </c>
      <c r="J258" s="558" t="str">
        <f>IF(C258="","",Documentos_Técnicos!$FZ258)</f>
        <v/>
      </c>
      <c r="K258" s="558" t="str">
        <f>IF(C258="","",Documentos_Técnicos!$HA258)</f>
        <v/>
      </c>
      <c r="L258" s="558" t="str">
        <f>IF(C258="","",Documentos_Técnicos!$HX258)</f>
        <v/>
      </c>
      <c r="M258" s="559" t="str">
        <f>IF(C258="","",Documentos_Técnicos!IQ258)</f>
        <v/>
      </c>
      <c r="N258" s="559" t="str">
        <f>IF(C258="","",Documentos_Técnicos!$IV258)</f>
        <v/>
      </c>
      <c r="O258" s="560" t="str">
        <f t="shared" ref="O258" si="32">IF(C258="","",IF(D258="CUMPLE",IF(F258="CUMPLE",IF(G258="CUMPLE",IF(H258="CUMPLE",IF(I258="CUMPLE",IF(J258="CUMPLE",IF(K258="CUMPLE",IF(L258="CUMPLE",IF(N258="CUMPLE",IF(M258="CUMPLE",IF(E258="CUMPLE","HABILITADO","NO HABILITADO"),"NO HABILITADO"),"NO HABILITADO"),"NO HABILITADO"),"NO HABILITADO"),"NO HABILITADO"),"NO HABILITADO"),"NO HABILITADO"),"NO HABILITADO"),"NO HABILITADO"),"NO HABILITADO"))</f>
        <v/>
      </c>
    </row>
    <row r="259" spans="1:15" ht="33" x14ac:dyDescent="0.25">
      <c r="A259" s="1016"/>
      <c r="B259" s="561">
        <v>2</v>
      </c>
      <c r="C259" s="561" t="str">
        <f>IF(Experiencia_Proponente!C360=0,"",Experiencia_Proponente!C360)</f>
        <v>UNION TEMPORAL SED DE SEGURIDAD</v>
      </c>
      <c r="D259" s="561" t="str">
        <f>IF(C259="","",Documentos_Técnicos!$AG258)</f>
        <v>CUMPLE</v>
      </c>
      <c r="E259" s="561" t="str">
        <f>IF(C259="","",Documentos_Técnicos!$BL258)</f>
        <v>CUMPLE</v>
      </c>
      <c r="F259" s="561" t="str">
        <f>IF(C259="","",Documentos_Técnicos!$DF258)</f>
        <v>CUMPLE</v>
      </c>
      <c r="G259" s="561" t="str">
        <f>IF(C259="","",Documentos_Técnicos!$DY258)</f>
        <v>CUMPLE</v>
      </c>
      <c r="H259" s="561" t="str">
        <f>IF(C259="","",Documentos_Técnicos!$ER258)</f>
        <v>CUMPLE</v>
      </c>
      <c r="I259" s="561" t="str">
        <f>IF(C259="","",Documentos_Técnicos!$FK258)</f>
        <v>CUMPLE</v>
      </c>
      <c r="J259" s="561" t="str">
        <f>IF(C259="","",Documentos_Técnicos!$FZ258)</f>
        <v>CUMPLE</v>
      </c>
      <c r="K259" s="561" t="str">
        <f>IF(C259="","",Documentos_Técnicos!$HA258)</f>
        <v>CUMPLE</v>
      </c>
      <c r="L259" s="561" t="str">
        <f>IF(C259="","",Documentos_Técnicos!$HX258)</f>
        <v>CUMPLE</v>
      </c>
      <c r="M259" s="561" t="str">
        <f>IF(C259="","",Documentos_Técnicos!IQ258)</f>
        <v>CUMPLE</v>
      </c>
      <c r="N259" s="561" t="str">
        <f>IF(C259="","",Documentos_Técnicos!$IV258)</f>
        <v>CUMPLE</v>
      </c>
      <c r="O259" s="562" t="str">
        <f t="shared" ref="O259:O265" si="33">IF(C259="","",IF(D259="CUMPLE",IF(F259="CUMPLE",IF(G259="CUMPLE",IF(H259="CUMPLE",IF(I259="CUMPLE",IF(J259="CUMPLE",IF(K259="CUMPLE",IF(L259="CUMPLE",IF(N259="CUMPLE",IF(M259="CUMPLE",IF(E259="CUMPLE","HABILITADO","RECHAZADO"),"RECHAZADO"),"RECHAZADO"),"RECHAZADO"),"RECHAZADO"),"RECHAZADO"),"RECHAZADO"),"RECHAZADO"),"RECHAZADO"),"RECHAZADO"),"RECHAZADO"))</f>
        <v>HABILITADO</v>
      </c>
    </row>
    <row r="260" spans="1:15" ht="33" x14ac:dyDescent="0.25">
      <c r="A260" s="1016"/>
      <c r="B260" s="561">
        <v>3</v>
      </c>
      <c r="C260" s="561" t="str">
        <f>IF(Experiencia_Proponente!C361=0,"",Experiencia_Proponente!C361)</f>
        <v>UNION TEMPORAL SED DE SEGURIDAD</v>
      </c>
      <c r="D260" s="561" t="str">
        <f>IF(C260="","",Documentos_Técnicos!$AG258)</f>
        <v>CUMPLE</v>
      </c>
      <c r="E260" s="561" t="str">
        <f>IF(C260="","",Documentos_Técnicos!$BL258)</f>
        <v>CUMPLE</v>
      </c>
      <c r="F260" s="561" t="str">
        <f>IF(C260="","",Documentos_Técnicos!$DF258)</f>
        <v>CUMPLE</v>
      </c>
      <c r="G260" s="561" t="str">
        <f>IF(C260="","",Documentos_Técnicos!$DY258)</f>
        <v>CUMPLE</v>
      </c>
      <c r="H260" s="561" t="str">
        <f>IF(C260="","",Documentos_Técnicos!$ER258)</f>
        <v>CUMPLE</v>
      </c>
      <c r="I260" s="561" t="str">
        <f>IF(C260="","",Documentos_Técnicos!$FK258)</f>
        <v>CUMPLE</v>
      </c>
      <c r="J260" s="561" t="str">
        <f>IF(C260="","",Documentos_Técnicos!$FZ258)</f>
        <v>CUMPLE</v>
      </c>
      <c r="K260" s="561" t="str">
        <f>IF(C260="","",Documentos_Técnicos!$HA258)</f>
        <v>CUMPLE</v>
      </c>
      <c r="L260" s="561" t="str">
        <f>IF(C260="","",Documentos_Técnicos!$HX258)</f>
        <v>CUMPLE</v>
      </c>
      <c r="M260" s="561" t="str">
        <f>IF(C260="","",Documentos_Técnicos!IQ258)</f>
        <v>CUMPLE</v>
      </c>
      <c r="N260" s="561" t="str">
        <f>IF(C260="","",Documentos_Técnicos!$IV258)</f>
        <v>CUMPLE</v>
      </c>
      <c r="O260" s="562" t="str">
        <f t="shared" si="33"/>
        <v>HABILITADO</v>
      </c>
    </row>
    <row r="261" spans="1:15" ht="33" x14ac:dyDescent="0.25">
      <c r="A261" s="1016"/>
      <c r="B261" s="561">
        <v>4</v>
      </c>
      <c r="C261" s="561" t="str">
        <f>IF(Experiencia_Proponente!C362=0,"",Experiencia_Proponente!C362)</f>
        <v>UNION TEMPORAL SED DE SEGURIDAD</v>
      </c>
      <c r="D261" s="561" t="str">
        <f>IF(C261="","",Documentos_Técnicos!$AG258)</f>
        <v>CUMPLE</v>
      </c>
      <c r="E261" s="561" t="str">
        <f>IF(C261="","",Documentos_Técnicos!$BL258)</f>
        <v>CUMPLE</v>
      </c>
      <c r="F261" s="561" t="str">
        <f>IF(C261="","",Documentos_Técnicos!$DF258)</f>
        <v>CUMPLE</v>
      </c>
      <c r="G261" s="561" t="str">
        <f>IF(C261="","",Documentos_Técnicos!$DY258)</f>
        <v>CUMPLE</v>
      </c>
      <c r="H261" s="561" t="str">
        <f>IF(C261="","",Documentos_Técnicos!$ER258)</f>
        <v>CUMPLE</v>
      </c>
      <c r="I261" s="561" t="str">
        <f>IF(C261="","",Documentos_Técnicos!$FK258)</f>
        <v>CUMPLE</v>
      </c>
      <c r="J261" s="561" t="str">
        <f>IF(C261="","",Documentos_Técnicos!$FZ258)</f>
        <v>CUMPLE</v>
      </c>
      <c r="K261" s="561" t="str">
        <f>IF(C261="","",Documentos_Técnicos!$HA258)</f>
        <v>CUMPLE</v>
      </c>
      <c r="L261" s="561" t="str">
        <f>IF(C261="","",Documentos_Técnicos!$HX258)</f>
        <v>CUMPLE</v>
      </c>
      <c r="M261" s="561" t="str">
        <f>IF(C261="","",Documentos_Técnicos!IQ258)</f>
        <v>CUMPLE</v>
      </c>
      <c r="N261" s="561" t="str">
        <f>IF(C261="","",Documentos_Técnicos!$IV258)</f>
        <v>CUMPLE</v>
      </c>
      <c r="O261" s="562" t="str">
        <f t="shared" si="33"/>
        <v>HABILITADO</v>
      </c>
    </row>
    <row r="262" spans="1:15" ht="33" x14ac:dyDescent="0.25">
      <c r="A262" s="1016"/>
      <c r="B262" s="561">
        <v>5</v>
      </c>
      <c r="C262" s="561" t="str">
        <f>IF(Experiencia_Proponente!C363=0,"",Experiencia_Proponente!C363)</f>
        <v>UNION TEMPORAL SED DE SEGURIDAD</v>
      </c>
      <c r="D262" s="561" t="str">
        <f>IF(C262="","",Documentos_Técnicos!$AG258)</f>
        <v>CUMPLE</v>
      </c>
      <c r="E262" s="561" t="str">
        <f>IF(C262="","",Documentos_Técnicos!$BL258)</f>
        <v>CUMPLE</v>
      </c>
      <c r="F262" s="561" t="str">
        <f>IF(C262="","",Documentos_Técnicos!$DF258)</f>
        <v>CUMPLE</v>
      </c>
      <c r="G262" s="561" t="str">
        <f>IF(C262="","",Documentos_Técnicos!$DY258)</f>
        <v>CUMPLE</v>
      </c>
      <c r="H262" s="561" t="str">
        <f>IF(C262="","",Documentos_Técnicos!$ER258)</f>
        <v>CUMPLE</v>
      </c>
      <c r="I262" s="561" t="str">
        <f>IF(C262="","",Documentos_Técnicos!$FK258)</f>
        <v>CUMPLE</v>
      </c>
      <c r="J262" s="561" t="str">
        <f>IF(C262="","",Documentos_Técnicos!$FZ258)</f>
        <v>CUMPLE</v>
      </c>
      <c r="K262" s="561" t="str">
        <f>IF(C262="","",Documentos_Técnicos!$HA258)</f>
        <v>CUMPLE</v>
      </c>
      <c r="L262" s="561" t="str">
        <f>IF(C262="","",Documentos_Técnicos!$HX258)</f>
        <v>CUMPLE</v>
      </c>
      <c r="M262" s="561" t="str">
        <f>IF(C262="","",Documentos_Técnicos!IQ258)</f>
        <v>CUMPLE</v>
      </c>
      <c r="N262" s="561" t="str">
        <f>IF(C262="","",Documentos_Técnicos!$IV258)</f>
        <v>CUMPLE</v>
      </c>
      <c r="O262" s="562" t="str">
        <f t="shared" si="33"/>
        <v>HABILITADO</v>
      </c>
    </row>
    <row r="263" spans="1:15" ht="33" x14ac:dyDescent="0.25">
      <c r="A263" s="1016"/>
      <c r="B263" s="561">
        <v>6</v>
      </c>
      <c r="C263" s="561" t="str">
        <f>IF(Experiencia_Proponente!C364=0,"",Experiencia_Proponente!C364)</f>
        <v>UNION TEMPORAL SED DE SEGURIDAD</v>
      </c>
      <c r="D263" s="561" t="str">
        <f>IF(C263="","",Documentos_Técnicos!$AG258)</f>
        <v>CUMPLE</v>
      </c>
      <c r="E263" s="561" t="str">
        <f>IF(C263="","",Documentos_Técnicos!$BL258)</f>
        <v>CUMPLE</v>
      </c>
      <c r="F263" s="561" t="str">
        <f>IF(C263="","",Documentos_Técnicos!$DF258)</f>
        <v>CUMPLE</v>
      </c>
      <c r="G263" s="561" t="str">
        <f>IF(C263="","",Documentos_Técnicos!$DY258)</f>
        <v>CUMPLE</v>
      </c>
      <c r="H263" s="561" t="str">
        <f>IF(C263="","",Documentos_Técnicos!$ER258)</f>
        <v>CUMPLE</v>
      </c>
      <c r="I263" s="561" t="str">
        <f>IF(C263="","",Documentos_Técnicos!$FK258)</f>
        <v>CUMPLE</v>
      </c>
      <c r="J263" s="561" t="str">
        <f>IF(C263="","",Documentos_Técnicos!$FZ258)</f>
        <v>CUMPLE</v>
      </c>
      <c r="K263" s="561" t="str">
        <f>IF(C263="","",Documentos_Técnicos!$HA258)</f>
        <v>CUMPLE</v>
      </c>
      <c r="L263" s="561" t="str">
        <f>IF(C263="","",Documentos_Técnicos!$HX258)</f>
        <v>CUMPLE</v>
      </c>
      <c r="M263" s="561" t="str">
        <f>IF(C263="","",Documentos_Técnicos!IQ258)</f>
        <v>CUMPLE</v>
      </c>
      <c r="N263" s="561" t="str">
        <f>IF(C263="","",Documentos_Técnicos!$IV258)</f>
        <v>CUMPLE</v>
      </c>
      <c r="O263" s="562" t="str">
        <f t="shared" si="33"/>
        <v>HABILITADO</v>
      </c>
    </row>
    <row r="264" spans="1:15" ht="33" x14ac:dyDescent="0.25">
      <c r="A264" s="1016"/>
      <c r="B264" s="561">
        <v>7</v>
      </c>
      <c r="C264" s="561" t="str">
        <f>IF(Experiencia_Proponente!C365=0,"",Experiencia_Proponente!C365)</f>
        <v>UNION TEMPORAL SED DE SEGURIDAD</v>
      </c>
      <c r="D264" s="561" t="str">
        <f>IF(C264="","",Documentos_Técnicos!$AG258)</f>
        <v>CUMPLE</v>
      </c>
      <c r="E264" s="561" t="str">
        <f>IF(C264="","",Documentos_Técnicos!$BL258)</f>
        <v>CUMPLE</v>
      </c>
      <c r="F264" s="561" t="str">
        <f>IF(C264="","",Documentos_Técnicos!$DF258)</f>
        <v>CUMPLE</v>
      </c>
      <c r="G264" s="561" t="str">
        <f>IF(C264="","",Documentos_Técnicos!$DY258)</f>
        <v>CUMPLE</v>
      </c>
      <c r="H264" s="561" t="str">
        <f>IF(C264="","",Documentos_Técnicos!$ER258)</f>
        <v>CUMPLE</v>
      </c>
      <c r="I264" s="561" t="str">
        <f>IF(C264="","",Documentos_Técnicos!$FK258)</f>
        <v>CUMPLE</v>
      </c>
      <c r="J264" s="561" t="str">
        <f>IF(C264="","",Documentos_Técnicos!$FZ258)</f>
        <v>CUMPLE</v>
      </c>
      <c r="K264" s="561" t="str">
        <f>IF(C264="","",Documentos_Técnicos!$HA258)</f>
        <v>CUMPLE</v>
      </c>
      <c r="L264" s="561" t="str">
        <f>IF(C264="","",Documentos_Técnicos!$HX258)</f>
        <v>CUMPLE</v>
      </c>
      <c r="M264" s="561" t="str">
        <f>IF(C264="","",Documentos_Técnicos!IQ258)</f>
        <v>CUMPLE</v>
      </c>
      <c r="N264" s="561" t="str">
        <f>IF(C264="","",Documentos_Técnicos!$IV258)</f>
        <v>CUMPLE</v>
      </c>
      <c r="O264" s="562" t="str">
        <f t="shared" si="33"/>
        <v>HABILITADO</v>
      </c>
    </row>
    <row r="265" spans="1:15" ht="33" x14ac:dyDescent="0.25">
      <c r="A265" s="1016"/>
      <c r="B265" s="561">
        <v>8</v>
      </c>
      <c r="C265" s="561" t="str">
        <f>IF(Experiencia_Proponente!C366=0,"",Experiencia_Proponente!C366)</f>
        <v>UNION TEMPORAL SED DE SEGURIDAD</v>
      </c>
      <c r="D265" s="561" t="str">
        <f>IF(C265="","",Documentos_Técnicos!$AG258)</f>
        <v>CUMPLE</v>
      </c>
      <c r="E265" s="561" t="str">
        <f>IF(C265="","",Documentos_Técnicos!$BL258)</f>
        <v>CUMPLE</v>
      </c>
      <c r="F265" s="561" t="str">
        <f>IF(C265="","",Documentos_Técnicos!$DF258)</f>
        <v>CUMPLE</v>
      </c>
      <c r="G265" s="561" t="str">
        <f>IF(C265="","",Documentos_Técnicos!$DY258)</f>
        <v>CUMPLE</v>
      </c>
      <c r="H265" s="561" t="str">
        <f>IF(C265="","",Documentos_Técnicos!$ER258)</f>
        <v>CUMPLE</v>
      </c>
      <c r="I265" s="561" t="str">
        <f>IF(C265="","",Documentos_Técnicos!$FK258)</f>
        <v>CUMPLE</v>
      </c>
      <c r="J265" s="561" t="str">
        <f>IF(C265="","",Documentos_Técnicos!$FZ258)</f>
        <v>CUMPLE</v>
      </c>
      <c r="K265" s="561" t="str">
        <f>IF(C265="","",Documentos_Técnicos!$HA258)</f>
        <v>CUMPLE</v>
      </c>
      <c r="L265" s="561" t="str">
        <f>IF(C265="","",Documentos_Técnicos!$HX258)</f>
        <v>CUMPLE</v>
      </c>
      <c r="M265" s="561" t="str">
        <f>IF(C265="","",Documentos_Técnicos!IQ258)</f>
        <v>CUMPLE</v>
      </c>
      <c r="N265" s="561" t="str">
        <f>IF(C265="","",Documentos_Técnicos!$IV258)</f>
        <v>CUMPLE</v>
      </c>
      <c r="O265" s="562" t="str">
        <f t="shared" si="33"/>
        <v>HABILITADO</v>
      </c>
    </row>
    <row r="266" spans="1:15" hidden="1" x14ac:dyDescent="0.25">
      <c r="A266" s="960"/>
      <c r="B266" s="558">
        <v>9</v>
      </c>
      <c r="C266" s="558" t="str">
        <f>IF(Experiencia_Proponente!C367=0,"",Experiencia_Proponente!C367)</f>
        <v/>
      </c>
      <c r="D266" s="558" t="str">
        <f>IF(C266="","",Documentos_Técnicos!$AG258)</f>
        <v/>
      </c>
      <c r="E266" s="558" t="str">
        <f>IF(C266="","",Documentos_Técnicos!$BL258)</f>
        <v/>
      </c>
      <c r="F266" s="558" t="str">
        <f>IF(C266="","",Documentos_Técnicos!$DF258)</f>
        <v/>
      </c>
      <c r="G266" s="558" t="str">
        <f>IF(C266="","",Documentos_Técnicos!$DY258)</f>
        <v/>
      </c>
      <c r="H266" s="558" t="str">
        <f>IF(C266="","",Documentos_Técnicos!$ER258)</f>
        <v/>
      </c>
      <c r="I266" s="558" t="str">
        <f>IF(C266="","",Documentos_Técnicos!$FK258)</f>
        <v/>
      </c>
      <c r="J266" s="558" t="str">
        <f>IF(C266="","",Documentos_Técnicos!$FZ258)</f>
        <v/>
      </c>
      <c r="K266" s="558" t="str">
        <f>IF(C266="","",Documentos_Técnicos!$HA258)</f>
        <v/>
      </c>
      <c r="L266" s="558" t="str">
        <f>IF(C266="","",Documentos_Técnicos!$HX258)</f>
        <v/>
      </c>
      <c r="M266" s="559" t="str">
        <f>IF(C266="","",Documentos_Técnicos!IQ258)</f>
        <v/>
      </c>
      <c r="N266" s="559" t="str">
        <f>IF(C266="","",Documentos_Técnicos!$IV258)</f>
        <v/>
      </c>
      <c r="O266" s="560" t="str">
        <f t="shared" si="29"/>
        <v/>
      </c>
    </row>
    <row r="267" spans="1:15" ht="33" x14ac:dyDescent="0.25">
      <c r="A267" s="1016"/>
      <c r="B267" s="561">
        <v>10</v>
      </c>
      <c r="C267" s="561" t="str">
        <f>IF(Experiencia_Proponente!C368=0,"",Experiencia_Proponente!C368)</f>
        <v>UNION TEMPORAL SED DE SEGURIDAD</v>
      </c>
      <c r="D267" s="561" t="str">
        <f>IF(C267="","",Documentos_Técnicos!$AG258)</f>
        <v>CUMPLE</v>
      </c>
      <c r="E267" s="561" t="str">
        <f>IF(C267="","",Documentos_Técnicos!$BL258)</f>
        <v>CUMPLE</v>
      </c>
      <c r="F267" s="561" t="str">
        <f>IF(C267="","",Documentos_Técnicos!$DF258)</f>
        <v>CUMPLE</v>
      </c>
      <c r="G267" s="561" t="str">
        <f>IF(C267="","",Documentos_Técnicos!$DY258)</f>
        <v>CUMPLE</v>
      </c>
      <c r="H267" s="561" t="str">
        <f>IF(C267="","",Documentos_Técnicos!$ER258)</f>
        <v>CUMPLE</v>
      </c>
      <c r="I267" s="561" t="str">
        <f>IF(C267="","",Documentos_Técnicos!$FK258)</f>
        <v>CUMPLE</v>
      </c>
      <c r="J267" s="561" t="str">
        <f>IF(C267="","",Documentos_Técnicos!$FZ258)</f>
        <v>CUMPLE</v>
      </c>
      <c r="K267" s="561" t="str">
        <f>IF(C267="","",Documentos_Técnicos!$HA258)</f>
        <v>CUMPLE</v>
      </c>
      <c r="L267" s="561" t="str">
        <f>IF(C267="","",Documentos_Técnicos!$HX258)</f>
        <v>CUMPLE</v>
      </c>
      <c r="M267" s="561" t="str">
        <f>IF(C267="","",Documentos_Técnicos!IQ258)</f>
        <v>CUMPLE</v>
      </c>
      <c r="N267" s="561" t="str">
        <f>IF(C267="","",Documentos_Técnicos!$IV258)</f>
        <v>CUMPLE</v>
      </c>
      <c r="O267" s="562" t="str">
        <f>IF(C267="","",IF(D267="CUMPLE",IF(F267="CUMPLE",IF(G267="CUMPLE",IF(H267="CUMPLE",IF(I267="CUMPLE",IF(J267="CUMPLE",IF(K267="CUMPLE",IF(L267="CUMPLE",IF(N267="CUMPLE",IF(M267="CUMPLE",IF(E267="CUMPLE","HABILITADO","RECHAZADO"),"RECHAZADO"),"RECHAZADO"),"RECHAZADO"),"RECHAZADO"),"RECHAZADO"),"RECHAZADO"),"RECHAZADO"),"RECHAZADO"),"RECHAZADO"),"RECHAZADO"))</f>
        <v>HABILITADO</v>
      </c>
    </row>
    <row r="268" spans="1:15" ht="33" x14ac:dyDescent="0.25">
      <c r="A268" s="1016"/>
      <c r="B268" s="561">
        <v>11</v>
      </c>
      <c r="C268" s="561" t="str">
        <f>IF(Experiencia_Proponente!C369=0,"",Experiencia_Proponente!C369)</f>
        <v>UNION TEMPORAL SED DE SEGURIDAD</v>
      </c>
      <c r="D268" s="561" t="str">
        <f>IF(C268="","",Documentos_Técnicos!$AG258)</f>
        <v>CUMPLE</v>
      </c>
      <c r="E268" s="561" t="str">
        <f>IF(C268="","",Documentos_Técnicos!$BL258)</f>
        <v>CUMPLE</v>
      </c>
      <c r="F268" s="561" t="str">
        <f>IF(C268="","",Documentos_Técnicos!$DF258)</f>
        <v>CUMPLE</v>
      </c>
      <c r="G268" s="561" t="str">
        <f>IF(C268="","",Documentos_Técnicos!$DY258)</f>
        <v>CUMPLE</v>
      </c>
      <c r="H268" s="561" t="str">
        <f>IF(C268="","",Documentos_Técnicos!$ER258)</f>
        <v>CUMPLE</v>
      </c>
      <c r="I268" s="561" t="str">
        <f>IF(C268="","",Documentos_Técnicos!$FK258)</f>
        <v>CUMPLE</v>
      </c>
      <c r="J268" s="561" t="str">
        <f>IF(C268="","",Documentos_Técnicos!$FZ258)</f>
        <v>CUMPLE</v>
      </c>
      <c r="K268" s="561" t="str">
        <f>IF(C268="","",Documentos_Técnicos!$HA258)</f>
        <v>CUMPLE</v>
      </c>
      <c r="L268" s="561" t="str">
        <f>IF(C268="","",Documentos_Técnicos!$HX258)</f>
        <v>CUMPLE</v>
      </c>
      <c r="M268" s="561" t="str">
        <f>IF(C268="","",Documentos_Técnicos!IQ258)</f>
        <v>CUMPLE</v>
      </c>
      <c r="N268" s="561" t="str">
        <f>IF(C268="","",Documentos_Técnicos!$IV258)</f>
        <v>CUMPLE</v>
      </c>
      <c r="O268" s="562" t="str">
        <f>IF(C268="","",IF(D268="CUMPLE",IF(F268="CUMPLE",IF(G268="CUMPLE",IF(H268="CUMPLE",IF(I268="CUMPLE",IF(J268="CUMPLE",IF(K268="CUMPLE",IF(L268="CUMPLE",IF(N268="CUMPLE",IF(M268="CUMPLE",IF(E268="CUMPLE","HABILITADO","RECHAZADO"),"RECHAZADO"),"RECHAZADO"),"RECHAZADO"),"RECHAZADO"),"RECHAZADO"),"RECHAZADO"),"RECHAZADO"),"RECHAZADO"),"RECHAZADO"),"RECHAZADO"))</f>
        <v>HABILITADO</v>
      </c>
    </row>
    <row r="269" spans="1:15" ht="33" x14ac:dyDescent="0.25">
      <c r="A269" s="1016"/>
      <c r="B269" s="561">
        <v>12</v>
      </c>
      <c r="C269" s="561" t="str">
        <f>IF(Experiencia_Proponente!C370=0,"",Experiencia_Proponente!C370)</f>
        <v>UNION TEMPORAL SED DE SEGURIDAD</v>
      </c>
      <c r="D269" s="561" t="str">
        <f>IF(C269="","",Documentos_Técnicos!$AG258)</f>
        <v>CUMPLE</v>
      </c>
      <c r="E269" s="561" t="str">
        <f>IF(C269="","",Documentos_Técnicos!$BL258)</f>
        <v>CUMPLE</v>
      </c>
      <c r="F269" s="561" t="str">
        <f>IF(C269="","",Documentos_Técnicos!$DF258)</f>
        <v>CUMPLE</v>
      </c>
      <c r="G269" s="561" t="str">
        <f>IF(C269="","",Documentos_Técnicos!$DY258)</f>
        <v>CUMPLE</v>
      </c>
      <c r="H269" s="561" t="str">
        <f>IF(C269="","",Documentos_Técnicos!$ER258)</f>
        <v>CUMPLE</v>
      </c>
      <c r="I269" s="561" t="str">
        <f>IF(C269="","",Documentos_Técnicos!$FK258)</f>
        <v>CUMPLE</v>
      </c>
      <c r="J269" s="561" t="str">
        <f>IF(C269="","",Documentos_Técnicos!$FZ258)</f>
        <v>CUMPLE</v>
      </c>
      <c r="K269" s="561" t="str">
        <f>IF(C269="","",Documentos_Técnicos!$HA258)</f>
        <v>CUMPLE</v>
      </c>
      <c r="L269" s="561" t="str">
        <f>IF(C269="","",Documentos_Técnicos!$HX258)</f>
        <v>CUMPLE</v>
      </c>
      <c r="M269" s="561" t="str">
        <f>IF(C269="","",Documentos_Técnicos!IQ258)</f>
        <v>CUMPLE</v>
      </c>
      <c r="N269" s="561" t="str">
        <f>IF(C269="","",Documentos_Técnicos!$IV258)</f>
        <v>CUMPLE</v>
      </c>
      <c r="O269" s="562" t="str">
        <f>IF(C269="","",IF(D269="CUMPLE",IF(F269="CUMPLE",IF(G269="CUMPLE",IF(H269="CUMPLE",IF(I269="CUMPLE",IF(J269="CUMPLE",IF(K269="CUMPLE",IF(L269="CUMPLE",IF(N269="CUMPLE",IF(M269="CUMPLE",IF(E269="CUMPLE","HABILITADO","RECHAZADO"),"RECHAZADO"),"RECHAZADO"),"RECHAZADO"),"RECHAZADO"),"RECHAZADO"),"RECHAZADO"),"RECHAZADO"),"RECHAZADO"),"RECHAZADO"),"RECHAZADO"))</f>
        <v>HABILITADO</v>
      </c>
    </row>
    <row r="270" spans="1:15" x14ac:dyDescent="0.25">
      <c r="A270" s="102">
        <v>20</v>
      </c>
      <c r="B270" s="563"/>
      <c r="C270" s="564" t="s">
        <v>1537</v>
      </c>
      <c r="D270" s="563"/>
      <c r="E270" s="563"/>
      <c r="F270" s="563"/>
      <c r="G270" s="563"/>
      <c r="H270" s="563"/>
      <c r="I270" s="563"/>
      <c r="J270" s="563"/>
      <c r="K270" s="563"/>
      <c r="L270" s="563"/>
      <c r="M270" s="563"/>
      <c r="N270" s="563"/>
      <c r="O270" s="563"/>
    </row>
    <row r="271" spans="1:15" ht="33" x14ac:dyDescent="0.25">
      <c r="A271" s="1016">
        <f t="shared" ref="A271" si="34">A283</f>
        <v>21</v>
      </c>
      <c r="B271" s="561">
        <v>1</v>
      </c>
      <c r="C271" s="561" t="str">
        <f>IF(Experiencia_Proponente!C398=0,"",Experiencia_Proponente!C398)</f>
        <v>UNION TEMPORAL TECNISERACIS</v>
      </c>
      <c r="D271" s="561" t="str">
        <f>IF(C271="","",Documentos_Técnicos!$AG271)</f>
        <v>CUMPLE</v>
      </c>
      <c r="E271" s="561" t="str">
        <f>IF(C271="","",Documentos_Técnicos!$BL271)</f>
        <v>CUMPLE</v>
      </c>
      <c r="F271" s="561" t="str">
        <f>IF(C271="","",Documentos_Técnicos!$DF271)</f>
        <v>CUMPLE</v>
      </c>
      <c r="G271" s="561" t="str">
        <f>IF(C271="","",Documentos_Técnicos!$DY271)</f>
        <v>CUMPLE</v>
      </c>
      <c r="H271" s="561" t="str">
        <f>IF(C271="","",Documentos_Técnicos!$ER271)</f>
        <v>CUMPLE</v>
      </c>
      <c r="I271" s="561" t="str">
        <f>IF(C271="","",Documentos_Técnicos!$FK271)</f>
        <v>CUMPLE</v>
      </c>
      <c r="J271" s="561" t="str">
        <f>IF(C271="","",Documentos_Técnicos!$FZ271)</f>
        <v>CUMPLE</v>
      </c>
      <c r="K271" s="561" t="str">
        <f>IF(C271="","",Documentos_Técnicos!$HA271)</f>
        <v>CUMPLE</v>
      </c>
      <c r="L271" s="561" t="str">
        <f>IF(C271="","",Documentos_Técnicos!$HX271)</f>
        <v>CUMPLE</v>
      </c>
      <c r="M271" s="561" t="str">
        <f>IF(C271="","",Documentos_Técnicos!IQ271)</f>
        <v>CUMPLE</v>
      </c>
      <c r="N271" s="561" t="str">
        <f>IF(C271="","",Documentos_Técnicos!$IV271)</f>
        <v>CUMPLE</v>
      </c>
      <c r="O271" s="562" t="str">
        <f>IF(C271="","",IF(D271="CUMPLE",IF(F271="CUMPLE",IF(G271="CUMPLE",IF(H271="CUMPLE",IF(I271="CUMPLE",IF(J271="CUMPLE",IF(K271="CUMPLE",IF(L271="CUMPLE",IF(N271="CUMPLE",IF(M271="CUMPLE",IF(E271="CUMPLE","HABILITADO","RECHAZADO"),"RECHAZADO"),"RECHAZADO"),"RECHAZADO"),"RECHAZADO"),"RECHAZADO"),"RECHAZADO"),"RECHAZADO"),"RECHAZADO"),"RECHAZADO"),"RECHAZADO"))</f>
        <v>HABILITADO</v>
      </c>
    </row>
    <row r="272" spans="1:15" hidden="1" x14ac:dyDescent="0.25">
      <c r="A272" s="960"/>
      <c r="B272" s="558">
        <v>2</v>
      </c>
      <c r="C272" s="558" t="str">
        <f>IF(Experiencia_Proponente!C399=0,"",Experiencia_Proponente!C399)</f>
        <v/>
      </c>
      <c r="D272" s="558" t="str">
        <f>IF(C272="","",Documentos_Técnicos!$AG271)</f>
        <v/>
      </c>
      <c r="E272" s="558" t="str">
        <f>IF(C272="","",Documentos_Técnicos!$BL271)</f>
        <v/>
      </c>
      <c r="F272" s="558" t="str">
        <f>IF(C272="","",Documentos_Técnicos!$DF271)</f>
        <v/>
      </c>
      <c r="G272" s="558" t="str">
        <f>IF(C272="","",Documentos_Técnicos!$DY271)</f>
        <v/>
      </c>
      <c r="H272" s="558" t="str">
        <f>IF(C272="","",Documentos_Técnicos!$ER271)</f>
        <v/>
      </c>
      <c r="I272" s="558" t="str">
        <f>IF(C272="","",Documentos_Técnicos!$FK271)</f>
        <v/>
      </c>
      <c r="J272" s="558" t="str">
        <f>IF(C272="","",Documentos_Técnicos!$FZ271)</f>
        <v/>
      </c>
      <c r="K272" s="558" t="str">
        <f>IF(C272="","",Documentos_Técnicos!$HA271)</f>
        <v/>
      </c>
      <c r="L272" s="558" t="str">
        <f>IF(C272="","",Documentos_Técnicos!$HX271)</f>
        <v/>
      </c>
      <c r="M272" s="559" t="str">
        <f>IF(C272="","",Documentos_Técnicos!IQ271)</f>
        <v/>
      </c>
      <c r="N272" s="559" t="str">
        <f>IF(C272="","",Documentos_Técnicos!$IV271)</f>
        <v/>
      </c>
      <c r="O272" s="560" t="str">
        <f t="shared" si="29"/>
        <v/>
      </c>
    </row>
    <row r="273" spans="1:15" ht="33" x14ac:dyDescent="0.25">
      <c r="A273" s="1016"/>
      <c r="B273" s="561">
        <v>3</v>
      </c>
      <c r="C273" s="561" t="str">
        <f>IF(Experiencia_Proponente!C400=0,"",Experiencia_Proponente!C400)</f>
        <v>UNION TEMPORAL TECNISERACIS</v>
      </c>
      <c r="D273" s="561" t="str">
        <f>IF(C273="","",Documentos_Técnicos!$AG271)</f>
        <v>CUMPLE</v>
      </c>
      <c r="E273" s="561" t="str">
        <f>IF(C273="","",Documentos_Técnicos!$BL271)</f>
        <v>CUMPLE</v>
      </c>
      <c r="F273" s="561" t="str">
        <f>IF(C273="","",Documentos_Técnicos!$DF271)</f>
        <v>CUMPLE</v>
      </c>
      <c r="G273" s="561" t="str">
        <f>IF(C273="","",Documentos_Técnicos!$DY271)</f>
        <v>CUMPLE</v>
      </c>
      <c r="H273" s="561" t="str">
        <f>IF(C273="","",Documentos_Técnicos!$ER271)</f>
        <v>CUMPLE</v>
      </c>
      <c r="I273" s="561" t="str">
        <f>IF(C273="","",Documentos_Técnicos!$FK271)</f>
        <v>CUMPLE</v>
      </c>
      <c r="J273" s="561" t="str">
        <f>IF(C273="","",Documentos_Técnicos!$FZ271)</f>
        <v>CUMPLE</v>
      </c>
      <c r="K273" s="561" t="str">
        <f>IF(C273="","",Documentos_Técnicos!$HA271)</f>
        <v>CUMPLE</v>
      </c>
      <c r="L273" s="561" t="str">
        <f>IF(C273="","",Documentos_Técnicos!$HX271)</f>
        <v>CUMPLE</v>
      </c>
      <c r="M273" s="561" t="str">
        <f>IF(C273="","",Documentos_Técnicos!IQ271)</f>
        <v>CUMPLE</v>
      </c>
      <c r="N273" s="561" t="str">
        <f>IF(C273="","",Documentos_Técnicos!$IV271)</f>
        <v>CUMPLE</v>
      </c>
      <c r="O273" s="562" t="str">
        <f>IF(C273="","",IF(D273="CUMPLE",IF(F273="CUMPLE",IF(G273="CUMPLE",IF(H273="CUMPLE",IF(I273="CUMPLE",IF(J273="CUMPLE",IF(K273="CUMPLE",IF(L273="CUMPLE",IF(N273="CUMPLE",IF(M273="CUMPLE",IF(E273="CUMPLE","HABILITADO","RECHAZADO"),"RECHAZADO"),"RECHAZADO"),"RECHAZADO"),"RECHAZADO"),"RECHAZADO"),"RECHAZADO"),"RECHAZADO"),"RECHAZADO"),"RECHAZADO"),"RECHAZADO"))</f>
        <v>HABILITADO</v>
      </c>
    </row>
    <row r="274" spans="1:15" hidden="1" x14ac:dyDescent="0.25">
      <c r="A274" s="962"/>
      <c r="B274" s="48">
        <v>4</v>
      </c>
      <c r="C274" s="48" t="str">
        <f>IF(Experiencia_Proponente!C401=0,"",Experiencia_Proponente!C401)</f>
        <v/>
      </c>
      <c r="D274" s="48" t="str">
        <f>IF(C274="","",Documentos_Técnicos!$AG271)</f>
        <v/>
      </c>
      <c r="E274" s="48" t="str">
        <f>IF(C274="","",Documentos_Técnicos!$BL271)</f>
        <v/>
      </c>
      <c r="F274" s="48" t="str">
        <f>IF(C274="","",Documentos_Técnicos!$DF271)</f>
        <v/>
      </c>
      <c r="G274" s="48" t="str">
        <f>IF(C274="","",Documentos_Técnicos!$DY271)</f>
        <v/>
      </c>
      <c r="H274" s="48" t="str">
        <f>IF(C274="","",Documentos_Técnicos!$ER271)</f>
        <v/>
      </c>
      <c r="I274" s="48" t="str">
        <f>IF(C274="","",Documentos_Técnicos!$FK271)</f>
        <v/>
      </c>
      <c r="J274" s="48" t="str">
        <f>IF(C274="","",Documentos_Técnicos!$FZ271)</f>
        <v/>
      </c>
      <c r="K274" s="48" t="str">
        <f>IF(C274="","",Documentos_Técnicos!$HA271)</f>
        <v/>
      </c>
      <c r="L274" s="48" t="str">
        <f>IF(C274="","",Documentos_Técnicos!$HX271)</f>
        <v/>
      </c>
      <c r="M274" s="49" t="str">
        <f>IF(C274="","",Documentos_Técnicos!IQ271)</f>
        <v/>
      </c>
      <c r="N274" s="49" t="str">
        <f>IF(C274="","",Documentos_Técnicos!$IV271)</f>
        <v/>
      </c>
      <c r="O274" s="50" t="str">
        <f t="shared" si="29"/>
        <v/>
      </c>
    </row>
    <row r="275" spans="1:15" hidden="1" x14ac:dyDescent="0.25">
      <c r="A275" s="1017"/>
      <c r="B275" s="557">
        <v>5</v>
      </c>
      <c r="C275" s="558" t="str">
        <f>IF(Experiencia_Proponente!C402=0,"",Experiencia_Proponente!C402)</f>
        <v/>
      </c>
      <c r="D275" s="558" t="str">
        <f>IF(C275="","",Documentos_Técnicos!$AG271)</f>
        <v/>
      </c>
      <c r="E275" s="558" t="str">
        <f>IF(C275="","",Documentos_Técnicos!$BL271)</f>
        <v/>
      </c>
      <c r="F275" s="557" t="str">
        <f>IF(C275="","",Documentos_Técnicos!$DF271)</f>
        <v/>
      </c>
      <c r="G275" s="558" t="str">
        <f>IF(C275="","",Documentos_Técnicos!$DY271)</f>
        <v/>
      </c>
      <c r="H275" s="557" t="str">
        <f>IF(C275="","",Documentos_Técnicos!$ER271)</f>
        <v/>
      </c>
      <c r="I275" s="557" t="str">
        <f>IF(C275="","",Documentos_Técnicos!$FK271)</f>
        <v/>
      </c>
      <c r="J275" s="557" t="str">
        <f>IF(C275="","",Documentos_Técnicos!$FZ271)</f>
        <v/>
      </c>
      <c r="K275" s="557" t="str">
        <f>IF(C275="","",Documentos_Técnicos!$HA271)</f>
        <v/>
      </c>
      <c r="L275" s="557" t="str">
        <f>IF(C275="","",Documentos_Técnicos!$HX271)</f>
        <v/>
      </c>
      <c r="M275" s="559" t="str">
        <f>IF(C275="","",Documentos_Técnicos!IQ271)</f>
        <v/>
      </c>
      <c r="N275" s="559" t="str">
        <f>IF(C275="","",Documentos_Técnicos!$IV271)</f>
        <v/>
      </c>
      <c r="O275" s="560" t="str">
        <f t="shared" si="29"/>
        <v/>
      </c>
    </row>
    <row r="276" spans="1:15" ht="33" x14ac:dyDescent="0.25">
      <c r="A276" s="1016"/>
      <c r="B276" s="561">
        <v>6</v>
      </c>
      <c r="C276" s="561" t="str">
        <f>IF(Experiencia_Proponente!C403=0,"",Experiencia_Proponente!C403)</f>
        <v>UNION TEMPORAL TECNISERACIS</v>
      </c>
      <c r="D276" s="561" t="str">
        <f>IF(C276="","",Documentos_Técnicos!$AG271)</f>
        <v>CUMPLE</v>
      </c>
      <c r="E276" s="561" t="str">
        <f>IF(C276="","",Documentos_Técnicos!$BL271)</f>
        <v>CUMPLE</v>
      </c>
      <c r="F276" s="561" t="str">
        <f>IF(C276="","",Documentos_Técnicos!$DF271)</f>
        <v>CUMPLE</v>
      </c>
      <c r="G276" s="561" t="str">
        <f>IF(C276="","",Documentos_Técnicos!$DY271)</f>
        <v>CUMPLE</v>
      </c>
      <c r="H276" s="561" t="str">
        <f>IF(C276="","",Documentos_Técnicos!$ER271)</f>
        <v>CUMPLE</v>
      </c>
      <c r="I276" s="561" t="str">
        <f>IF(C276="","",Documentos_Técnicos!$FK271)</f>
        <v>CUMPLE</v>
      </c>
      <c r="J276" s="561" t="str">
        <f>IF(C276="","",Documentos_Técnicos!$FZ271)</f>
        <v>CUMPLE</v>
      </c>
      <c r="K276" s="561" t="str">
        <f>IF(C276="","",Documentos_Técnicos!$HA271)</f>
        <v>CUMPLE</v>
      </c>
      <c r="L276" s="561" t="str">
        <f>IF(C276="","",Documentos_Técnicos!$HX271)</f>
        <v>CUMPLE</v>
      </c>
      <c r="M276" s="561" t="str">
        <f>IF(C276="","",Documentos_Técnicos!IQ271)</f>
        <v>CUMPLE</v>
      </c>
      <c r="N276" s="561" t="str">
        <f>IF(C276="","",Documentos_Técnicos!$IV271)</f>
        <v>CUMPLE</v>
      </c>
      <c r="O276" s="562" t="str">
        <f>IF(C276="","",IF(D276="CUMPLE",IF(F276="CUMPLE",IF(G276="CUMPLE",IF(H276="CUMPLE",IF(I276="CUMPLE",IF(J276="CUMPLE",IF(K276="CUMPLE",IF(L276="CUMPLE",IF(N276="CUMPLE",IF(M276="CUMPLE",IF(E276="CUMPLE","HABILITADO","RECHAZADO"),"RECHAZADO"),"RECHAZADO"),"RECHAZADO"),"RECHAZADO"),"RECHAZADO"),"RECHAZADO"),"RECHAZADO"),"RECHAZADO"),"RECHAZADO"),"RECHAZADO"))</f>
        <v>HABILITADO</v>
      </c>
    </row>
    <row r="277" spans="1:15" hidden="1" x14ac:dyDescent="0.25">
      <c r="A277" s="960"/>
      <c r="B277" s="558">
        <v>7</v>
      </c>
      <c r="C277" s="558" t="str">
        <f>IF(Experiencia_Proponente!C404=0,"",Experiencia_Proponente!C404)</f>
        <v/>
      </c>
      <c r="D277" s="558" t="str">
        <f>IF(C277="","",Documentos_Técnicos!$AG271)</f>
        <v/>
      </c>
      <c r="E277" s="558" t="str">
        <f>IF(C277="","",Documentos_Técnicos!$BL271)</f>
        <v/>
      </c>
      <c r="F277" s="558" t="str">
        <f>IF(C277="","",Documentos_Técnicos!$DF271)</f>
        <v/>
      </c>
      <c r="G277" s="558" t="str">
        <f>IF(C277="","",Documentos_Técnicos!$DY271)</f>
        <v/>
      </c>
      <c r="H277" s="558" t="str">
        <f>IF(C277="","",Documentos_Técnicos!$ER271)</f>
        <v/>
      </c>
      <c r="I277" s="558" t="str">
        <f>IF(C277="","",Documentos_Técnicos!$FK271)</f>
        <v/>
      </c>
      <c r="J277" s="558" t="str">
        <f>IF(C277="","",Documentos_Técnicos!$FZ271)</f>
        <v/>
      </c>
      <c r="K277" s="558" t="str">
        <f>IF(C277="","",Documentos_Técnicos!$HA271)</f>
        <v/>
      </c>
      <c r="L277" s="558" t="str">
        <f>IF(C277="","",Documentos_Técnicos!$HX271)</f>
        <v/>
      </c>
      <c r="M277" s="559" t="str">
        <f>IF(C277="","",Documentos_Técnicos!IQ271)</f>
        <v/>
      </c>
      <c r="N277" s="559" t="str">
        <f>IF(C277="","",Documentos_Técnicos!$IV271)</f>
        <v/>
      </c>
      <c r="O277" s="560" t="str">
        <f t="shared" si="29"/>
        <v/>
      </c>
    </row>
    <row r="278" spans="1:15" ht="33" x14ac:dyDescent="0.25">
      <c r="A278" s="1016"/>
      <c r="B278" s="561">
        <v>8</v>
      </c>
      <c r="C278" s="561" t="str">
        <f>IF(Experiencia_Proponente!C405=0,"",Experiencia_Proponente!C405)</f>
        <v>UNION TEMPORAL TECNISERACIS</v>
      </c>
      <c r="D278" s="561" t="str">
        <f>IF(C278="","",Documentos_Técnicos!$AG271)</f>
        <v>CUMPLE</v>
      </c>
      <c r="E278" s="561" t="str">
        <f>IF(C278="","",Documentos_Técnicos!$BL271)</f>
        <v>CUMPLE</v>
      </c>
      <c r="F278" s="561" t="str">
        <f>IF(C278="","",Documentos_Técnicos!$DF271)</f>
        <v>CUMPLE</v>
      </c>
      <c r="G278" s="561" t="str">
        <f>IF(C278="","",Documentos_Técnicos!$DY271)</f>
        <v>CUMPLE</v>
      </c>
      <c r="H278" s="561" t="str">
        <f>IF(C278="","",Documentos_Técnicos!$ER271)</f>
        <v>CUMPLE</v>
      </c>
      <c r="I278" s="561" t="str">
        <f>IF(C278="","",Documentos_Técnicos!$FK271)</f>
        <v>CUMPLE</v>
      </c>
      <c r="J278" s="561" t="str">
        <f>IF(C278="","",Documentos_Técnicos!$FZ271)</f>
        <v>CUMPLE</v>
      </c>
      <c r="K278" s="561" t="str">
        <f>IF(C278="","",Documentos_Técnicos!$HA271)</f>
        <v>CUMPLE</v>
      </c>
      <c r="L278" s="561" t="str">
        <f>IF(C278="","",Documentos_Técnicos!$HX271)</f>
        <v>CUMPLE</v>
      </c>
      <c r="M278" s="561" t="str">
        <f>IF(C278="","",Documentos_Técnicos!IQ271)</f>
        <v>CUMPLE</v>
      </c>
      <c r="N278" s="561" t="str">
        <f>IF(C278="","",Documentos_Técnicos!$IV271)</f>
        <v>CUMPLE</v>
      </c>
      <c r="O278" s="562" t="str">
        <f>IF(C278="","",IF(D278="CUMPLE",IF(F278="CUMPLE",IF(G278="CUMPLE",IF(H278="CUMPLE",IF(I278="CUMPLE",IF(J278="CUMPLE",IF(K278="CUMPLE",IF(L278="CUMPLE",IF(N278="CUMPLE",IF(M278="CUMPLE",IF(E278="CUMPLE","HABILITADO","RECHAZADO"),"RECHAZADO"),"RECHAZADO"),"RECHAZADO"),"RECHAZADO"),"RECHAZADO"),"RECHAZADO"),"RECHAZADO"),"RECHAZADO"),"RECHAZADO"),"RECHAZADO"))</f>
        <v>HABILITADO</v>
      </c>
    </row>
    <row r="279" spans="1:15" ht="33" x14ac:dyDescent="0.25">
      <c r="A279" s="1016"/>
      <c r="B279" s="561">
        <v>9</v>
      </c>
      <c r="C279" s="561" t="str">
        <f>IF(Experiencia_Proponente!C406=0,"",Experiencia_Proponente!C406)</f>
        <v>UNION TEMPORAL TECNISERACIS</v>
      </c>
      <c r="D279" s="561" t="str">
        <f>IF(C279="","",Documentos_Técnicos!$AG271)</f>
        <v>CUMPLE</v>
      </c>
      <c r="E279" s="561" t="str">
        <f>IF(C279="","",Documentos_Técnicos!$BL271)</f>
        <v>CUMPLE</v>
      </c>
      <c r="F279" s="561" t="str">
        <f>IF(C279="","",Documentos_Técnicos!$DF271)</f>
        <v>CUMPLE</v>
      </c>
      <c r="G279" s="561" t="str">
        <f>IF(C279="","",Documentos_Técnicos!$DY271)</f>
        <v>CUMPLE</v>
      </c>
      <c r="H279" s="561" t="str">
        <f>IF(C279="","",Documentos_Técnicos!$ER271)</f>
        <v>CUMPLE</v>
      </c>
      <c r="I279" s="561" t="str">
        <f>IF(C279="","",Documentos_Técnicos!$FK271)</f>
        <v>CUMPLE</v>
      </c>
      <c r="J279" s="561" t="str">
        <f>IF(C279="","",Documentos_Técnicos!$FZ271)</f>
        <v>CUMPLE</v>
      </c>
      <c r="K279" s="561" t="str">
        <f>IF(C279="","",Documentos_Técnicos!$HA271)</f>
        <v>CUMPLE</v>
      </c>
      <c r="L279" s="561" t="str">
        <f>IF(C279="","",Documentos_Técnicos!$HX271)</f>
        <v>CUMPLE</v>
      </c>
      <c r="M279" s="561" t="str">
        <f>IF(C279="","",Documentos_Técnicos!IQ271)</f>
        <v>CUMPLE</v>
      </c>
      <c r="N279" s="561" t="str">
        <f>IF(C279="","",Documentos_Técnicos!$IV271)</f>
        <v>CUMPLE</v>
      </c>
      <c r="O279" s="562" t="str">
        <f>IF(C279="","",IF(D279="CUMPLE",IF(F279="CUMPLE",IF(G279="CUMPLE",IF(H279="CUMPLE",IF(I279="CUMPLE",IF(J279="CUMPLE",IF(K279="CUMPLE",IF(L279="CUMPLE",IF(N279="CUMPLE",IF(M279="CUMPLE",IF(E279="CUMPLE","HABILITADO","RECHAZADO"),"RECHAZADO"),"RECHAZADO"),"RECHAZADO"),"RECHAZADO"),"RECHAZADO"),"RECHAZADO"),"RECHAZADO"),"RECHAZADO"),"RECHAZADO"),"RECHAZADO"))</f>
        <v>HABILITADO</v>
      </c>
    </row>
    <row r="280" spans="1:15" ht="33" x14ac:dyDescent="0.25">
      <c r="A280" s="1016"/>
      <c r="B280" s="561">
        <v>10</v>
      </c>
      <c r="C280" s="561" t="str">
        <f>IF(Experiencia_Proponente!C407=0,"",Experiencia_Proponente!C407)</f>
        <v>UNION TEMPORAL TECNISERACIS</v>
      </c>
      <c r="D280" s="561" t="str">
        <f>IF(C280="","",Documentos_Técnicos!$AG271)</f>
        <v>CUMPLE</v>
      </c>
      <c r="E280" s="561" t="str">
        <f>IF(C280="","",Documentos_Técnicos!$BL271)</f>
        <v>CUMPLE</v>
      </c>
      <c r="F280" s="561" t="str">
        <f>IF(C280="","",Documentos_Técnicos!$DF271)</f>
        <v>CUMPLE</v>
      </c>
      <c r="G280" s="561" t="str">
        <f>IF(C280="","",Documentos_Técnicos!$DY271)</f>
        <v>CUMPLE</v>
      </c>
      <c r="H280" s="561" t="str">
        <f>IF(C280="","",Documentos_Técnicos!$ER271)</f>
        <v>CUMPLE</v>
      </c>
      <c r="I280" s="561" t="str">
        <f>IF(C280="","",Documentos_Técnicos!$FK271)</f>
        <v>CUMPLE</v>
      </c>
      <c r="J280" s="561" t="str">
        <f>IF(C280="","",Documentos_Técnicos!$FZ271)</f>
        <v>CUMPLE</v>
      </c>
      <c r="K280" s="561" t="str">
        <f>IF(C280="","",Documentos_Técnicos!$HA271)</f>
        <v>CUMPLE</v>
      </c>
      <c r="L280" s="561" t="str">
        <f>IF(C280="","",Documentos_Técnicos!$HX271)</f>
        <v>CUMPLE</v>
      </c>
      <c r="M280" s="561" t="str">
        <f>IF(C280="","",Documentos_Técnicos!IQ271)</f>
        <v>CUMPLE</v>
      </c>
      <c r="N280" s="561" t="str">
        <f>IF(C280="","",Documentos_Técnicos!$IV271)</f>
        <v>CUMPLE</v>
      </c>
      <c r="O280" s="562" t="str">
        <f>IF(C280="","",IF(D280="CUMPLE",IF(F280="CUMPLE",IF(G280="CUMPLE",IF(H280="CUMPLE",IF(I280="CUMPLE",IF(J280="CUMPLE",IF(K280="CUMPLE",IF(L280="CUMPLE",IF(N280="CUMPLE",IF(M280="CUMPLE",IF(E280="CUMPLE","HABILITADO","RECHAZADO"),"RECHAZADO"),"RECHAZADO"),"RECHAZADO"),"RECHAZADO"),"RECHAZADO"),"RECHAZADO"),"RECHAZADO"),"RECHAZADO"),"RECHAZADO"),"RECHAZADO"))</f>
        <v>HABILITADO</v>
      </c>
    </row>
    <row r="281" spans="1:15" hidden="1" x14ac:dyDescent="0.25">
      <c r="A281" s="960"/>
      <c r="B281" s="558">
        <v>11</v>
      </c>
      <c r="C281" s="558" t="str">
        <f>IF(Experiencia_Proponente!C408=0,"",Experiencia_Proponente!C408)</f>
        <v/>
      </c>
      <c r="D281" s="558" t="str">
        <f>IF(C281="","",Documentos_Técnicos!$AG271)</f>
        <v/>
      </c>
      <c r="E281" s="558" t="str">
        <f>IF(C281="","",Documentos_Técnicos!$BL271)</f>
        <v/>
      </c>
      <c r="F281" s="558" t="str">
        <f>IF(C281="","",Documentos_Técnicos!$DF271)</f>
        <v/>
      </c>
      <c r="G281" s="558" t="str">
        <f>IF(C281="","",Documentos_Técnicos!$DY271)</f>
        <v/>
      </c>
      <c r="H281" s="558" t="str">
        <f>IF(C281="","",Documentos_Técnicos!$ER271)</f>
        <v/>
      </c>
      <c r="I281" s="558" t="str">
        <f>IF(C281="","",Documentos_Técnicos!$FK271)</f>
        <v/>
      </c>
      <c r="J281" s="558" t="str">
        <f>IF(C281="","",Documentos_Técnicos!$FZ271)</f>
        <v/>
      </c>
      <c r="K281" s="558" t="str">
        <f>IF(C281="","",Documentos_Técnicos!$HA271)</f>
        <v/>
      </c>
      <c r="L281" s="558" t="str">
        <f>IF(C281="","",Documentos_Técnicos!$HX271)</f>
        <v/>
      </c>
      <c r="M281" s="559" t="str">
        <f>IF(C281="","",Documentos_Técnicos!IQ271)</f>
        <v/>
      </c>
      <c r="N281" s="559" t="str">
        <f>IF(C281="","",Documentos_Técnicos!$IV271)</f>
        <v/>
      </c>
      <c r="O281" s="560" t="str">
        <f t="shared" si="29"/>
        <v/>
      </c>
    </row>
    <row r="282" spans="1:15" ht="33" x14ac:dyDescent="0.25">
      <c r="A282" s="1016"/>
      <c r="B282" s="561">
        <v>12</v>
      </c>
      <c r="C282" s="561" t="str">
        <f>IF(Experiencia_Proponente!C409=0,"",Experiencia_Proponente!C409)</f>
        <v>UNION TEMPORAL TECNISERACIS</v>
      </c>
      <c r="D282" s="561" t="str">
        <f>IF(C282="","",Documentos_Técnicos!$AG271)</f>
        <v>CUMPLE</v>
      </c>
      <c r="E282" s="561" t="str">
        <f>IF(C282="","",Documentos_Técnicos!$BL271)</f>
        <v>CUMPLE</v>
      </c>
      <c r="F282" s="561" t="str">
        <f>IF(C282="","",Documentos_Técnicos!$DF271)</f>
        <v>CUMPLE</v>
      </c>
      <c r="G282" s="561" t="str">
        <f>IF(C282="","",Documentos_Técnicos!$DY271)</f>
        <v>CUMPLE</v>
      </c>
      <c r="H282" s="561" t="str">
        <f>IF(C282="","",Documentos_Técnicos!$ER271)</f>
        <v>CUMPLE</v>
      </c>
      <c r="I282" s="561" t="str">
        <f>IF(C282="","",Documentos_Técnicos!$FK271)</f>
        <v>CUMPLE</v>
      </c>
      <c r="J282" s="561" t="str">
        <f>IF(C282="","",Documentos_Técnicos!$FZ271)</f>
        <v>CUMPLE</v>
      </c>
      <c r="K282" s="561" t="str">
        <f>IF(C282="","",Documentos_Técnicos!$HA271)</f>
        <v>CUMPLE</v>
      </c>
      <c r="L282" s="561" t="str">
        <f>IF(C282="","",Documentos_Técnicos!$HX271)</f>
        <v>CUMPLE</v>
      </c>
      <c r="M282" s="561" t="str">
        <f>IF(C282="","",Documentos_Técnicos!IQ271)</f>
        <v>CUMPLE</v>
      </c>
      <c r="N282" s="561" t="str">
        <f>IF(C282="","",Documentos_Técnicos!$IV271)</f>
        <v>CUMPLE</v>
      </c>
      <c r="O282" s="562" t="str">
        <f>IF(C282="","",IF(D282="CUMPLE",IF(F282="CUMPLE",IF(G282="CUMPLE",IF(H282="CUMPLE",IF(I282="CUMPLE",IF(J282="CUMPLE",IF(K282="CUMPLE",IF(L282="CUMPLE",IF(N282="CUMPLE",IF(M282="CUMPLE",IF(E282="CUMPLE","HABILITADO","RECHAZADO"),"RECHAZADO"),"RECHAZADO"),"RECHAZADO"),"RECHAZADO"),"RECHAZADO"),"RECHAZADO"),"RECHAZADO"),"RECHAZADO"),"RECHAZADO"),"RECHAZADO"))</f>
        <v>HABILITADO</v>
      </c>
    </row>
    <row r="283" spans="1:15" x14ac:dyDescent="0.25">
      <c r="A283" s="102">
        <v>21</v>
      </c>
      <c r="B283" s="563"/>
      <c r="C283" s="564" t="s">
        <v>1537</v>
      </c>
      <c r="D283" s="563"/>
      <c r="E283" s="563"/>
      <c r="F283" s="563"/>
      <c r="G283" s="563"/>
      <c r="H283" s="563"/>
      <c r="I283" s="563"/>
      <c r="J283" s="563"/>
      <c r="K283" s="563"/>
      <c r="L283" s="563"/>
      <c r="M283" s="563"/>
      <c r="N283" s="563"/>
      <c r="O283" s="563"/>
    </row>
    <row r="284" spans="1:15" hidden="1" x14ac:dyDescent="0.25">
      <c r="A284" s="962">
        <f t="shared" ref="A284" si="35">A296</f>
        <v>22</v>
      </c>
      <c r="B284" s="48">
        <v>1</v>
      </c>
      <c r="C284" s="48" t="str">
        <f>IF(Experiencia_Proponente!C420=0,"",Experiencia_Proponente!C420)</f>
        <v/>
      </c>
      <c r="D284" s="48" t="str">
        <f>IF(C284="","",Documentos_Técnicos!$AG284)</f>
        <v/>
      </c>
      <c r="E284" s="48" t="str">
        <f>IF(C284="","",Documentos_Técnicos!$BL284)</f>
        <v/>
      </c>
      <c r="F284" s="48" t="str">
        <f>IF(C284="","",Documentos_Técnicos!$DF284)</f>
        <v/>
      </c>
      <c r="G284" s="48" t="str">
        <f>IF(C284="","",Documentos_Técnicos!$DY284)</f>
        <v/>
      </c>
      <c r="H284" s="48" t="str">
        <f>IF(C284="","",Documentos_Técnicos!$ER284)</f>
        <v/>
      </c>
      <c r="I284" s="48" t="str">
        <f>IF(C284="","",Documentos_Técnicos!$FK284)</f>
        <v/>
      </c>
      <c r="J284" s="48" t="str">
        <f>IF(C284="","",Documentos_Técnicos!$FZ284)</f>
        <v/>
      </c>
      <c r="K284" s="48" t="str">
        <f>IF(C284="","",Documentos_Técnicos!$HA284)</f>
        <v/>
      </c>
      <c r="L284" s="48" t="str">
        <f>IF(C284="","",Documentos_Técnicos!$HX284)</f>
        <v/>
      </c>
      <c r="M284" s="49" t="str">
        <f>IF(C284="","",Documentos_Técnicos!IQ284)</f>
        <v/>
      </c>
      <c r="N284" s="49" t="str">
        <f>IF(C284="","",Documentos_Técnicos!$IV284)</f>
        <v/>
      </c>
      <c r="O284" s="50" t="str">
        <f t="shared" ref="O284:O346" si="36">IF(C284="","",IF(D284="CUMPLE",IF(F284="CUMPLE",IF(G284="CUMPLE",IF(H284="CUMPLE",IF(I284="CUMPLE",IF(J284="CUMPLE",IF(K284="CUMPLE",IF(L284="CUMPLE",IF(N284="CUMPLE",IF(M284="CUMPLE",IF(E284="CUMPLE","HABILITADO","NO HABILITADO"),"NO HABILITADO"),"NO HABILITADO"),"NO HABILITADO"),"NO HABILITADO"),"NO HABILITADO"),"NO HABILITADO"),"NO HABILITADO"),"NO HABILITADO"),"NO HABILITADO"),"NO HABILITADO"))</f>
        <v/>
      </c>
    </row>
    <row r="285" spans="1:15" hidden="1" x14ac:dyDescent="0.25">
      <c r="A285" s="963"/>
      <c r="B285" s="561">
        <v>2</v>
      </c>
      <c r="C285" s="48" t="str">
        <f>IF(Experiencia_Proponente!C421=0,"",Experiencia_Proponente!C421)</f>
        <v/>
      </c>
      <c r="D285" s="48" t="str">
        <f>IF(C285="","",Documentos_Técnicos!$AG284)</f>
        <v/>
      </c>
      <c r="E285" s="48" t="str">
        <f>IF(C285="","",Documentos_Técnicos!$BL284)</f>
        <v/>
      </c>
      <c r="F285" s="561" t="str">
        <f>IF(C285="","",Documentos_Técnicos!$DF284)</f>
        <v/>
      </c>
      <c r="G285" s="48" t="str">
        <f>IF(C285="","",Documentos_Técnicos!$DY284)</f>
        <v/>
      </c>
      <c r="H285" s="561" t="str">
        <f>IF(C285="","",Documentos_Técnicos!$ER284)</f>
        <v/>
      </c>
      <c r="I285" s="561" t="str">
        <f>IF(C285="","",Documentos_Técnicos!$FK284)</f>
        <v/>
      </c>
      <c r="J285" s="561" t="str">
        <f>IF(C285="","",Documentos_Técnicos!$FZ284)</f>
        <v/>
      </c>
      <c r="K285" s="561" t="str">
        <f>IF(C285="","",Documentos_Técnicos!$HA284)</f>
        <v/>
      </c>
      <c r="L285" s="561" t="str">
        <f>IF(C285="","",Documentos_Técnicos!$HX284)</f>
        <v/>
      </c>
      <c r="M285" s="49" t="str">
        <f>IF(C285="","",Documentos_Técnicos!IQ284)</f>
        <v/>
      </c>
      <c r="N285" s="49" t="str">
        <f>IF(C285="","",Documentos_Técnicos!$IV284)</f>
        <v/>
      </c>
      <c r="O285" s="50" t="str">
        <f t="shared" si="36"/>
        <v/>
      </c>
    </row>
    <row r="286" spans="1:15" hidden="1" x14ac:dyDescent="0.25">
      <c r="A286" s="963"/>
      <c r="B286" s="561">
        <v>3</v>
      </c>
      <c r="C286" s="48" t="str">
        <f>IF(Experiencia_Proponente!C422=0,"",Experiencia_Proponente!C422)</f>
        <v/>
      </c>
      <c r="D286" s="48" t="str">
        <f>IF(C286="","",Documentos_Técnicos!$AG284)</f>
        <v/>
      </c>
      <c r="E286" s="48" t="str">
        <f>IF(C286="","",Documentos_Técnicos!$BL284)</f>
        <v/>
      </c>
      <c r="F286" s="561" t="str">
        <f>IF(C286="","",Documentos_Técnicos!$DF284)</f>
        <v/>
      </c>
      <c r="G286" s="48" t="str">
        <f>IF(C286="","",Documentos_Técnicos!$DY284)</f>
        <v/>
      </c>
      <c r="H286" s="561" t="str">
        <f>IF(C286="","",Documentos_Técnicos!$ER284)</f>
        <v/>
      </c>
      <c r="I286" s="561" t="str">
        <f>IF(C286="","",Documentos_Técnicos!$FK284)</f>
        <v/>
      </c>
      <c r="J286" s="561" t="str">
        <f>IF(C286="","",Documentos_Técnicos!$FZ284)</f>
        <v/>
      </c>
      <c r="K286" s="561" t="str">
        <f>IF(C286="","",Documentos_Técnicos!$HA284)</f>
        <v/>
      </c>
      <c r="L286" s="561" t="str">
        <f>IF(C286="","",Documentos_Técnicos!$HX284)</f>
        <v/>
      </c>
      <c r="M286" s="49" t="str">
        <f>IF(C286="","",Documentos_Técnicos!IQ284)</f>
        <v/>
      </c>
      <c r="N286" s="49" t="str">
        <f>IF(C286="","",Documentos_Técnicos!$IV284)</f>
        <v/>
      </c>
      <c r="O286" s="50" t="str">
        <f t="shared" si="36"/>
        <v/>
      </c>
    </row>
    <row r="287" spans="1:15" hidden="1" x14ac:dyDescent="0.25">
      <c r="A287" s="963"/>
      <c r="B287" s="561">
        <v>4</v>
      </c>
      <c r="C287" s="48" t="str">
        <f>IF(Experiencia_Proponente!C423=0,"",Experiencia_Proponente!C423)</f>
        <v/>
      </c>
      <c r="D287" s="48" t="str">
        <f>IF(C287="","",Documentos_Técnicos!$AG284)</f>
        <v/>
      </c>
      <c r="E287" s="48" t="str">
        <f>IF(C287="","",Documentos_Técnicos!$BL284)</f>
        <v/>
      </c>
      <c r="F287" s="561" t="str">
        <f>IF(C287="","",Documentos_Técnicos!$DF284)</f>
        <v/>
      </c>
      <c r="G287" s="48" t="str">
        <f>IF(C287="","",Documentos_Técnicos!$DY284)</f>
        <v/>
      </c>
      <c r="H287" s="561" t="str">
        <f>IF(C287="","",Documentos_Técnicos!$ER284)</f>
        <v/>
      </c>
      <c r="I287" s="561" t="str">
        <f>IF(C287="","",Documentos_Técnicos!$FK284)</f>
        <v/>
      </c>
      <c r="J287" s="561" t="str">
        <f>IF(C287="","",Documentos_Técnicos!$FZ284)</f>
        <v/>
      </c>
      <c r="K287" s="561" t="str">
        <f>IF(C287="","",Documentos_Técnicos!$HA284)</f>
        <v/>
      </c>
      <c r="L287" s="561" t="str">
        <f>IF(C287="","",Documentos_Técnicos!$HX284)</f>
        <v/>
      </c>
      <c r="M287" s="49" t="str">
        <f>IF(C287="","",Documentos_Técnicos!IQ284)</f>
        <v/>
      </c>
      <c r="N287" s="49" t="str">
        <f>IF(C287="","",Documentos_Técnicos!$IV284)</f>
        <v/>
      </c>
      <c r="O287" s="50" t="str">
        <f t="shared" si="36"/>
        <v/>
      </c>
    </row>
    <row r="288" spans="1:15" hidden="1" x14ac:dyDescent="0.25">
      <c r="A288" s="1017"/>
      <c r="B288" s="557">
        <v>5</v>
      </c>
      <c r="C288" s="558" t="str">
        <f>IF(Experiencia_Proponente!C424=0,"",Experiencia_Proponente!C424)</f>
        <v/>
      </c>
      <c r="D288" s="558" t="str">
        <f>IF(C288="","",Documentos_Técnicos!$AG284)</f>
        <v/>
      </c>
      <c r="E288" s="558" t="str">
        <f>IF(C288="","",Documentos_Técnicos!$BL284)</f>
        <v/>
      </c>
      <c r="F288" s="557" t="str">
        <f>IF(C288="","",Documentos_Técnicos!$DF284)</f>
        <v/>
      </c>
      <c r="G288" s="558" t="str">
        <f>IF(C288="","",Documentos_Técnicos!$DY284)</f>
        <v/>
      </c>
      <c r="H288" s="557" t="str">
        <f>IF(C288="","",Documentos_Técnicos!$ER284)</f>
        <v/>
      </c>
      <c r="I288" s="557" t="str">
        <f>IF(C288="","",Documentos_Técnicos!$FK284)</f>
        <v/>
      </c>
      <c r="J288" s="557" t="str">
        <f>IF(C288="","",Documentos_Técnicos!$FZ284)</f>
        <v/>
      </c>
      <c r="K288" s="557" t="str">
        <f>IF(C288="","",Documentos_Técnicos!$HA284)</f>
        <v/>
      </c>
      <c r="L288" s="557" t="str">
        <f>IF(C288="","",Documentos_Técnicos!$HX284)</f>
        <v/>
      </c>
      <c r="M288" s="559" t="str">
        <f>IF(C288="","",Documentos_Técnicos!IQ284)</f>
        <v/>
      </c>
      <c r="N288" s="559" t="str">
        <f>IF(C288="","",Documentos_Técnicos!$IV284)</f>
        <v/>
      </c>
      <c r="O288" s="560" t="str">
        <f t="shared" si="36"/>
        <v/>
      </c>
    </row>
    <row r="289" spans="1:15" ht="36" customHeight="1" x14ac:dyDescent="0.25">
      <c r="A289" s="1016"/>
      <c r="B289" s="561">
        <v>6</v>
      </c>
      <c r="C289" s="561" t="str">
        <f>IF(Experiencia_Proponente!C425=0,"",Experiencia_Proponente!C425)</f>
        <v>COOPERATIVA DE VIGILANCIA Y SERVICIOS DE BUCARAMANGA CTA – COOVIAM CTA</v>
      </c>
      <c r="D289" s="561" t="str">
        <f>IF(C289="","",Documentos_Técnicos!$AG284)</f>
        <v>CUMPLE</v>
      </c>
      <c r="E289" s="561" t="str">
        <f>IF(C289="","",Documentos_Técnicos!$BL284)</f>
        <v>CUMPLE</v>
      </c>
      <c r="F289" s="561" t="str">
        <f>IF(C289="","",Documentos_Técnicos!$DF284)</f>
        <v>CUMPLE</v>
      </c>
      <c r="G289" s="561" t="str">
        <f>IF(C289="","",Documentos_Técnicos!$DY284)</f>
        <v>CUMPLE</v>
      </c>
      <c r="H289" s="561" t="str">
        <f>IF(C289="","",Documentos_Técnicos!$ER284)</f>
        <v>CUMPLE</v>
      </c>
      <c r="I289" s="561" t="str">
        <f>IF(C289="","",Documentos_Técnicos!$FK284)</f>
        <v>CUMPLE</v>
      </c>
      <c r="J289" s="561" t="str">
        <f>IF(C289="","",Documentos_Técnicos!$FZ284)</f>
        <v>CUMPLE</v>
      </c>
      <c r="K289" s="561" t="str">
        <f>IF(C289="","",Documentos_Técnicos!$HA284)</f>
        <v>CUMPLE</v>
      </c>
      <c r="L289" s="561" t="str">
        <f>IF(C289="","",Documentos_Técnicos!$HX284)</f>
        <v>CUMPLE</v>
      </c>
      <c r="M289" s="561" t="str">
        <f>IF(C289="","",Documentos_Técnicos!IQ284)</f>
        <v>CUMPLE</v>
      </c>
      <c r="N289" s="561" t="str">
        <f>IF(C289="","",Documentos_Técnicos!$IV284)</f>
        <v>CUMPLE</v>
      </c>
      <c r="O289" s="562" t="str">
        <f>IF(C289="","",IF(D289="CUMPLE",IF(F289="CUMPLE",IF(G289="CUMPLE",IF(H289="CUMPLE",IF(I289="CUMPLE",IF(J289="CUMPLE",IF(K289="CUMPLE",IF(L289="CUMPLE",IF(N289="CUMPLE",IF(M289="CUMPLE",IF(E289="CUMPLE","HABILITADO","RECHAZADO"),"RECHAZADO"),"RECHAZADO"),"RECHAZADO"),"RECHAZADO"),"RECHAZADO"),"RECHAZADO"),"RECHAZADO"),"RECHAZADO"),"RECHAZADO"),"RECHAZADO"))</f>
        <v>HABILITADO</v>
      </c>
    </row>
    <row r="290" spans="1:15" ht="30.75" customHeight="1" x14ac:dyDescent="0.25">
      <c r="A290" s="1016"/>
      <c r="B290" s="561">
        <v>7</v>
      </c>
      <c r="C290" s="561" t="str">
        <f>IF(Experiencia_Proponente!C426=0,"",Experiencia_Proponente!C426)</f>
        <v>COOPERATIVA DE VIGILANCIA Y SERVICIOS DE BUCARAMANGA CTA – COOVIAM CTA</v>
      </c>
      <c r="D290" s="561" t="str">
        <f>IF(C290="","",Documentos_Técnicos!$AG284)</f>
        <v>CUMPLE</v>
      </c>
      <c r="E290" s="561" t="str">
        <f>IF(C290="","",Documentos_Técnicos!$BL284)</f>
        <v>CUMPLE</v>
      </c>
      <c r="F290" s="561" t="str">
        <f>IF(C290="","",Documentos_Técnicos!$DF284)</f>
        <v>CUMPLE</v>
      </c>
      <c r="G290" s="561" t="str">
        <f>IF(C290="","",Documentos_Técnicos!$DY284)</f>
        <v>CUMPLE</v>
      </c>
      <c r="H290" s="561" t="str">
        <f>IF(C290="","",Documentos_Técnicos!$ER284)</f>
        <v>CUMPLE</v>
      </c>
      <c r="I290" s="561" t="str">
        <f>IF(C290="","",Documentos_Técnicos!$FK284)</f>
        <v>CUMPLE</v>
      </c>
      <c r="J290" s="561" t="str">
        <f>IF(C290="","",Documentos_Técnicos!$FZ284)</f>
        <v>CUMPLE</v>
      </c>
      <c r="K290" s="561" t="str">
        <f>IF(C290="","",Documentos_Técnicos!$HA284)</f>
        <v>CUMPLE</v>
      </c>
      <c r="L290" s="561" t="str">
        <f>IF(C290="","",Documentos_Técnicos!$HX284)</f>
        <v>CUMPLE</v>
      </c>
      <c r="M290" s="561" t="str">
        <f>IF(C290="","",Documentos_Técnicos!IQ284)</f>
        <v>CUMPLE</v>
      </c>
      <c r="N290" s="561" t="str">
        <f>IF(C290="","",Documentos_Técnicos!$IV284)</f>
        <v>CUMPLE</v>
      </c>
      <c r="O290" s="562" t="str">
        <f>IF(C290="","",IF(D290="CUMPLE",IF(F290="CUMPLE",IF(G290="CUMPLE",IF(H290="CUMPLE",IF(I290="CUMPLE",IF(J290="CUMPLE",IF(K290="CUMPLE",IF(L290="CUMPLE",IF(N290="CUMPLE",IF(M290="CUMPLE",IF(E290="CUMPLE","HABILITADO","RECHAZADO"),"RECHAZADO"),"RECHAZADO"),"RECHAZADO"),"RECHAZADO"),"RECHAZADO"),"RECHAZADO"),"RECHAZADO"),"RECHAZADO"),"RECHAZADO"),"RECHAZADO"))</f>
        <v>HABILITADO</v>
      </c>
    </row>
    <row r="291" spans="1:15" ht="66" x14ac:dyDescent="0.25">
      <c r="A291" s="1016"/>
      <c r="B291" s="561">
        <v>8</v>
      </c>
      <c r="C291" s="561" t="str">
        <f>IF(Experiencia_Proponente!C427=0,"",Experiencia_Proponente!C427)</f>
        <v>COOPERATIVA DE VIGILANCIA Y SERVICIOS DE BUCARAMANGA CTA – COOVIAM CTA</v>
      </c>
      <c r="D291" s="561" t="str">
        <f>IF(C291="","",Documentos_Técnicos!$AG284)</f>
        <v>CUMPLE</v>
      </c>
      <c r="E291" s="561" t="str">
        <f>IF(C291="","",Documentos_Técnicos!$BL284)</f>
        <v>CUMPLE</v>
      </c>
      <c r="F291" s="561" t="str">
        <f>IF(C291="","",Documentos_Técnicos!$DF284)</f>
        <v>CUMPLE</v>
      </c>
      <c r="G291" s="561" t="str">
        <f>IF(C291="","",Documentos_Técnicos!$DY284)</f>
        <v>CUMPLE</v>
      </c>
      <c r="H291" s="561" t="str">
        <f>IF(C291="","",Documentos_Técnicos!$ER284)</f>
        <v>CUMPLE</v>
      </c>
      <c r="I291" s="561" t="str">
        <f>IF(C291="","",Documentos_Técnicos!$FK284)</f>
        <v>CUMPLE</v>
      </c>
      <c r="J291" s="561" t="str">
        <f>IF(C291="","",Documentos_Técnicos!$FZ284)</f>
        <v>CUMPLE</v>
      </c>
      <c r="K291" s="561" t="str">
        <f>IF(C291="","",Documentos_Técnicos!$HA284)</f>
        <v>CUMPLE</v>
      </c>
      <c r="L291" s="561" t="str">
        <f>IF(C291="","",Documentos_Técnicos!$HX284)</f>
        <v>CUMPLE</v>
      </c>
      <c r="M291" s="561" t="str">
        <f>IF(C291="","",Documentos_Técnicos!IQ284)</f>
        <v>CUMPLE</v>
      </c>
      <c r="N291" s="561" t="str">
        <f>IF(C291="","",Documentos_Técnicos!$IV284)</f>
        <v>CUMPLE</v>
      </c>
      <c r="O291" s="562" t="str">
        <f>IF(C291="","",IF(D291="CUMPLE",IF(F291="CUMPLE",IF(G291="CUMPLE",IF(H291="CUMPLE",IF(I291="CUMPLE",IF(J291="CUMPLE",IF(K291="CUMPLE",IF(L291="CUMPLE",IF(N291="CUMPLE",IF(M291="CUMPLE",IF(E291="CUMPLE","HABILITADO","RECHAZADO"),"RECHAZADO"),"RECHAZADO"),"RECHAZADO"),"RECHAZADO"),"RECHAZADO"),"RECHAZADO"),"RECHAZADO"),"RECHAZADO"),"RECHAZADO"),"RECHAZADO"))</f>
        <v>HABILITADO</v>
      </c>
    </row>
    <row r="292" spans="1:15" hidden="1" x14ac:dyDescent="0.25">
      <c r="A292" s="962"/>
      <c r="B292" s="48">
        <v>9</v>
      </c>
      <c r="C292" s="48" t="str">
        <f>IF(Experiencia_Proponente!C428=0,"",Experiencia_Proponente!C428)</f>
        <v/>
      </c>
      <c r="D292" s="48" t="str">
        <f>IF(C292="","",Documentos_Técnicos!$AG284)</f>
        <v/>
      </c>
      <c r="E292" s="48" t="str">
        <f>IF(C292="","",Documentos_Técnicos!$BL284)</f>
        <v/>
      </c>
      <c r="F292" s="48" t="str">
        <f>IF(C292="","",Documentos_Técnicos!$DF284)</f>
        <v/>
      </c>
      <c r="G292" s="48" t="str">
        <f>IF(C292="","",Documentos_Técnicos!$DY284)</f>
        <v/>
      </c>
      <c r="H292" s="48" t="str">
        <f>IF(C292="","",Documentos_Técnicos!$ER284)</f>
        <v/>
      </c>
      <c r="I292" s="48" t="str">
        <f>IF(C292="","",Documentos_Técnicos!$FK284)</f>
        <v/>
      </c>
      <c r="J292" s="48" t="str">
        <f>IF(C292="","",Documentos_Técnicos!$FZ284)</f>
        <v/>
      </c>
      <c r="K292" s="48" t="str">
        <f>IF(C292="","",Documentos_Técnicos!$HA284)</f>
        <v/>
      </c>
      <c r="L292" s="48" t="str">
        <f>IF(C292="","",Documentos_Técnicos!$HX284)</f>
        <v/>
      </c>
      <c r="M292" s="49" t="str">
        <f>IF(C292="","",Documentos_Técnicos!IQ284)</f>
        <v/>
      </c>
      <c r="N292" s="49" t="str">
        <f>IF(C292="","",Documentos_Técnicos!$IV284)</f>
        <v/>
      </c>
      <c r="O292" s="50" t="str">
        <f t="shared" si="36"/>
        <v/>
      </c>
    </row>
    <row r="293" spans="1:15" hidden="1" x14ac:dyDescent="0.25">
      <c r="A293" s="963"/>
      <c r="B293" s="561">
        <v>10</v>
      </c>
      <c r="C293" s="48" t="str">
        <f>IF(Experiencia_Proponente!C429=0,"",Experiencia_Proponente!C429)</f>
        <v/>
      </c>
      <c r="D293" s="48" t="str">
        <f>IF(C293="","",Documentos_Técnicos!$AG284)</f>
        <v/>
      </c>
      <c r="E293" s="48" t="str">
        <f>IF(C293="","",Documentos_Técnicos!$BL284)</f>
        <v/>
      </c>
      <c r="F293" s="561" t="str">
        <f>IF(C293="","",Documentos_Técnicos!$DF284)</f>
        <v/>
      </c>
      <c r="G293" s="48" t="str">
        <f>IF(C293="","",Documentos_Técnicos!$DY284)</f>
        <v/>
      </c>
      <c r="H293" s="561" t="str">
        <f>IF(C293="","",Documentos_Técnicos!$ER284)</f>
        <v/>
      </c>
      <c r="I293" s="561" t="str">
        <f>IF(C293="","",Documentos_Técnicos!$FK284)</f>
        <v/>
      </c>
      <c r="J293" s="561" t="str">
        <f>IF(C293="","",Documentos_Técnicos!$FZ284)</f>
        <v/>
      </c>
      <c r="K293" s="561" t="str">
        <f>IF(C293="","",Documentos_Técnicos!$HA284)</f>
        <v/>
      </c>
      <c r="L293" s="561" t="str">
        <f>IF(C293="","",Documentos_Técnicos!$HX284)</f>
        <v/>
      </c>
      <c r="M293" s="49" t="str">
        <f>IF(C293="","",Documentos_Técnicos!IQ284)</f>
        <v/>
      </c>
      <c r="N293" s="49" t="str">
        <f>IF(C293="","",Documentos_Técnicos!$IV284)</f>
        <v/>
      </c>
      <c r="O293" s="50" t="str">
        <f t="shared" si="36"/>
        <v/>
      </c>
    </row>
    <row r="294" spans="1:15" hidden="1" x14ac:dyDescent="0.25">
      <c r="A294" s="963"/>
      <c r="B294" s="561">
        <v>11</v>
      </c>
      <c r="C294" s="48" t="str">
        <f>IF(Experiencia_Proponente!C430=0,"",Experiencia_Proponente!C430)</f>
        <v/>
      </c>
      <c r="D294" s="48" t="str">
        <f>IF(C294="","",Documentos_Técnicos!$AG284)</f>
        <v/>
      </c>
      <c r="E294" s="48" t="str">
        <f>IF(C294="","",Documentos_Técnicos!$BL284)</f>
        <v/>
      </c>
      <c r="F294" s="561" t="str">
        <f>IF(C294="","",Documentos_Técnicos!$DF284)</f>
        <v/>
      </c>
      <c r="G294" s="48" t="str">
        <f>IF(C294="","",Documentos_Técnicos!$DY284)</f>
        <v/>
      </c>
      <c r="H294" s="561" t="str">
        <f>IF(C294="","",Documentos_Técnicos!$ER284)</f>
        <v/>
      </c>
      <c r="I294" s="561" t="str">
        <f>IF(C294="","",Documentos_Técnicos!$FK284)</f>
        <v/>
      </c>
      <c r="J294" s="561" t="str">
        <f>IF(C294="","",Documentos_Técnicos!$FZ284)</f>
        <v/>
      </c>
      <c r="K294" s="561" t="str">
        <f>IF(C294="","",Documentos_Técnicos!$HA284)</f>
        <v/>
      </c>
      <c r="L294" s="561" t="str">
        <f>IF(C294="","",Documentos_Técnicos!$HX284)</f>
        <v/>
      </c>
      <c r="M294" s="49" t="str">
        <f>IF(C294="","",Documentos_Técnicos!IQ284)</f>
        <v/>
      </c>
      <c r="N294" s="49" t="str">
        <f>IF(C294="","",Documentos_Técnicos!$IV284)</f>
        <v/>
      </c>
      <c r="O294" s="50" t="str">
        <f t="shared" si="36"/>
        <v/>
      </c>
    </row>
    <row r="295" spans="1:15" hidden="1" x14ac:dyDescent="0.25">
      <c r="A295" s="1017"/>
      <c r="B295" s="557">
        <v>12</v>
      </c>
      <c r="C295" s="558" t="str">
        <f>IF(Experiencia_Proponente!C431=0,"",Experiencia_Proponente!C431)</f>
        <v/>
      </c>
      <c r="D295" s="558" t="str">
        <f>IF(C295="","",Documentos_Técnicos!$AG284)</f>
        <v/>
      </c>
      <c r="E295" s="558" t="str">
        <f>IF(C295="","",Documentos_Técnicos!$BL284)</f>
        <v/>
      </c>
      <c r="F295" s="557" t="str">
        <f>IF(C295="","",Documentos_Técnicos!$DF284)</f>
        <v/>
      </c>
      <c r="G295" s="558" t="str">
        <f>IF(C295="","",Documentos_Técnicos!$DY284)</f>
        <v/>
      </c>
      <c r="H295" s="557" t="str">
        <f>IF(C295="","",Documentos_Técnicos!$ER284)</f>
        <v/>
      </c>
      <c r="I295" s="557" t="str">
        <f>IF(C295="","",Documentos_Técnicos!$FK284)</f>
        <v/>
      </c>
      <c r="J295" s="557" t="str">
        <f>IF(C295="","",Documentos_Técnicos!$FZ284)</f>
        <v/>
      </c>
      <c r="K295" s="557" t="str">
        <f>IF(C295="","",Documentos_Técnicos!$HA284)</f>
        <v/>
      </c>
      <c r="L295" s="557" t="str">
        <f>IF(C295="","",Documentos_Técnicos!$HX284)</f>
        <v/>
      </c>
      <c r="M295" s="559" t="str">
        <f>IF(C295="","",Documentos_Técnicos!IQ284)</f>
        <v/>
      </c>
      <c r="N295" s="559" t="str">
        <f>IF(C295="","",Documentos_Técnicos!$IV284)</f>
        <v/>
      </c>
      <c r="O295" s="560" t="str">
        <f t="shared" si="36"/>
        <v/>
      </c>
    </row>
    <row r="296" spans="1:15" x14ac:dyDescent="0.25">
      <c r="A296" s="102">
        <v>22</v>
      </c>
      <c r="B296" s="563"/>
      <c r="C296" s="564" t="s">
        <v>1537</v>
      </c>
      <c r="D296" s="563"/>
      <c r="E296" s="563"/>
      <c r="F296" s="563"/>
      <c r="G296" s="563"/>
      <c r="H296" s="563"/>
      <c r="I296" s="563"/>
      <c r="J296" s="563"/>
      <c r="K296" s="563"/>
      <c r="L296" s="563"/>
      <c r="M296" s="563"/>
      <c r="N296" s="563"/>
      <c r="O296" s="563"/>
    </row>
    <row r="297" spans="1:15" hidden="1" x14ac:dyDescent="0.25">
      <c r="A297" s="960">
        <f t="shared" ref="A297" si="37">A309</f>
        <v>23</v>
      </c>
      <c r="B297" s="558">
        <v>1</v>
      </c>
      <c r="C297" s="558" t="str">
        <f>IF(Experiencia_Proponente!C436=0,"",Experiencia_Proponente!C436)</f>
        <v/>
      </c>
      <c r="D297" s="558" t="str">
        <f>IF(C297="","",Documentos_Técnicos!$AG297)</f>
        <v/>
      </c>
      <c r="E297" s="558" t="str">
        <f>IF(C297="","",Documentos_Técnicos!$BL297)</f>
        <v/>
      </c>
      <c r="F297" s="558" t="str">
        <f>IF(C297="","",Documentos_Técnicos!$DF297)</f>
        <v/>
      </c>
      <c r="G297" s="558" t="str">
        <f>IF(C297="","",Documentos_Técnicos!$DY297)</f>
        <v/>
      </c>
      <c r="H297" s="558" t="str">
        <f>IF(C297="","",Documentos_Técnicos!$ER297)</f>
        <v/>
      </c>
      <c r="I297" s="558" t="str">
        <f>IF(C297="","",Documentos_Técnicos!$FK297)</f>
        <v/>
      </c>
      <c r="J297" s="558" t="str">
        <f>IF(C297="","",Documentos_Técnicos!$FZ297)</f>
        <v/>
      </c>
      <c r="K297" s="558" t="str">
        <f>IF(C297="","",Documentos_Técnicos!$HA297)</f>
        <v/>
      </c>
      <c r="L297" s="558" t="str">
        <f>IF(C297="","",Documentos_Técnicos!$HX297)</f>
        <v/>
      </c>
      <c r="M297" s="559" t="str">
        <f>IF(C297="","",Documentos_Técnicos!IQ297)</f>
        <v/>
      </c>
      <c r="N297" s="559" t="str">
        <f>IF(C297="","",Documentos_Técnicos!$IV297)</f>
        <v/>
      </c>
      <c r="O297" s="560" t="str">
        <f t="shared" ref="O297" si="38">IF(C297="","",IF(D297="CUMPLE",IF(F297="CUMPLE",IF(G297="CUMPLE",IF(H297="CUMPLE",IF(I297="CUMPLE",IF(J297="CUMPLE",IF(K297="CUMPLE",IF(L297="CUMPLE",IF(N297="CUMPLE",IF(M297="CUMPLE",IF(E297="CUMPLE","HABILITADO","NO HABILITADO"),"NO HABILITADO"),"NO HABILITADO"),"NO HABILITADO"),"NO HABILITADO"),"NO HABILITADO"),"NO HABILITADO"),"NO HABILITADO"),"NO HABILITADO"),"NO HABILITADO"),"NO HABILITADO"))</f>
        <v/>
      </c>
    </row>
    <row r="298" spans="1:15" ht="33" x14ac:dyDescent="0.25">
      <c r="A298" s="1016"/>
      <c r="B298" s="561">
        <v>2</v>
      </c>
      <c r="C298" s="561" t="str">
        <f>IF(Experiencia_Proponente!C437=0,"",Experiencia_Proponente!C437)</f>
        <v xml:space="preserve">UNION  TEMPORAL SERVIGLOBAL SED 2021 </v>
      </c>
      <c r="D298" s="561" t="str">
        <f>IF(C298="","",Documentos_Técnicos!$AG297)</f>
        <v>CUMPLE</v>
      </c>
      <c r="E298" s="561" t="str">
        <f>IF(C298="","",Documentos_Técnicos!$BL297)</f>
        <v>CUMPLE</v>
      </c>
      <c r="F298" s="561" t="str">
        <f>IF(C298="","",Documentos_Técnicos!$DF297)</f>
        <v>CUMPLE</v>
      </c>
      <c r="G298" s="561" t="str">
        <f>IF(C298="","",Documentos_Técnicos!$DY297)</f>
        <v>CUMPLE</v>
      </c>
      <c r="H298" s="561" t="str">
        <f>IF(C298="","",Documentos_Técnicos!$ER297)</f>
        <v>CUMPLE</v>
      </c>
      <c r="I298" s="561" t="str">
        <f>IF(C298="","",Documentos_Técnicos!$FK297)</f>
        <v>CUMPLE</v>
      </c>
      <c r="J298" s="561" t="str">
        <f>IF(C298="","",Documentos_Técnicos!$FZ297)</f>
        <v>CUMPLE</v>
      </c>
      <c r="K298" s="561" t="str">
        <f>IF(C298="","",Documentos_Técnicos!$HA297)</f>
        <v>CUMPLE</v>
      </c>
      <c r="L298" s="561" t="str">
        <f>IF(C298="","",Documentos_Técnicos!$HX297)</f>
        <v>CUMPLE</v>
      </c>
      <c r="M298" s="561" t="str">
        <f>IF(C298="","",Documentos_Técnicos!IQ297)</f>
        <v>CUMPLE</v>
      </c>
      <c r="N298" s="561" t="str">
        <f>IF(C298="","",Documentos_Técnicos!$IV297)</f>
        <v>CUMPLE</v>
      </c>
      <c r="O298" s="562" t="str">
        <f>IF(C298="","",IF(D298="CUMPLE",IF(F298="CUMPLE",IF(G298="CUMPLE",IF(H298="CUMPLE",IF(I298="CUMPLE",IF(J298="CUMPLE",IF(K298="CUMPLE",IF(L298="CUMPLE",IF(N298="CUMPLE",IF(M298="CUMPLE",IF(E298="CUMPLE","HABILITADO","RECHAZADO"),"RECHAZADO"),"RECHAZADO"),"RECHAZADO"),"RECHAZADO"),"RECHAZADO"),"RECHAZADO"),"RECHAZADO"),"RECHAZADO"),"RECHAZADO"),"RECHAZADO"))</f>
        <v>HABILITADO</v>
      </c>
    </row>
    <row r="299" spans="1:15" hidden="1" x14ac:dyDescent="0.25">
      <c r="A299" s="962"/>
      <c r="B299" s="48">
        <v>3</v>
      </c>
      <c r="C299" s="48" t="str">
        <f>IF(Experiencia_Proponente!C438=0,"",Experiencia_Proponente!C438)</f>
        <v/>
      </c>
      <c r="D299" s="48" t="str">
        <f>IF(C299="","",Documentos_Técnicos!$AG297)</f>
        <v/>
      </c>
      <c r="E299" s="48" t="str">
        <f>IF(C299="","",Documentos_Técnicos!$BL297)</f>
        <v/>
      </c>
      <c r="F299" s="48" t="str">
        <f>IF(C299="","",Documentos_Técnicos!$DF297)</f>
        <v/>
      </c>
      <c r="G299" s="48" t="str">
        <f>IF(C299="","",Documentos_Técnicos!$DY297)</f>
        <v/>
      </c>
      <c r="H299" s="48" t="str">
        <f>IF(C299="","",Documentos_Técnicos!$ER297)</f>
        <v/>
      </c>
      <c r="I299" s="48" t="str">
        <f>IF(C299="","",Documentos_Técnicos!$FK297)</f>
        <v/>
      </c>
      <c r="J299" s="48" t="str">
        <f>IF(C299="","",Documentos_Técnicos!$FZ297)</f>
        <v/>
      </c>
      <c r="K299" s="48" t="str">
        <f>IF(C299="","",Documentos_Técnicos!$HA297)</f>
        <v/>
      </c>
      <c r="L299" s="48" t="str">
        <f>IF(C299="","",Documentos_Técnicos!$HX297)</f>
        <v/>
      </c>
      <c r="M299" s="49" t="str">
        <f>IF(C299="","",Documentos_Técnicos!IQ297)</f>
        <v/>
      </c>
      <c r="N299" s="49" t="str">
        <f>IF(C299="","",Documentos_Técnicos!$IV297)</f>
        <v/>
      </c>
      <c r="O299" s="50" t="str">
        <f t="shared" si="36"/>
        <v/>
      </c>
    </row>
    <row r="300" spans="1:15" hidden="1" x14ac:dyDescent="0.25">
      <c r="A300" s="963"/>
      <c r="B300" s="561">
        <v>4</v>
      </c>
      <c r="C300" s="48" t="str">
        <f>IF(Experiencia_Proponente!C439=0,"",Experiencia_Proponente!C439)</f>
        <v/>
      </c>
      <c r="D300" s="48" t="str">
        <f>IF(C300="","",Documentos_Técnicos!$AG297)</f>
        <v/>
      </c>
      <c r="E300" s="48" t="str">
        <f>IF(C300="","",Documentos_Técnicos!$BL297)</f>
        <v/>
      </c>
      <c r="F300" s="561" t="str">
        <f>IF(C300="","",Documentos_Técnicos!$DF297)</f>
        <v/>
      </c>
      <c r="G300" s="48" t="str">
        <f>IF(C300="","",Documentos_Técnicos!$DY297)</f>
        <v/>
      </c>
      <c r="H300" s="561" t="str">
        <f>IF(C300="","",Documentos_Técnicos!$ER297)</f>
        <v/>
      </c>
      <c r="I300" s="561" t="str">
        <f>IF(C300="","",Documentos_Técnicos!$FK297)</f>
        <v/>
      </c>
      <c r="J300" s="561" t="str">
        <f>IF(C300="","",Documentos_Técnicos!$FZ297)</f>
        <v/>
      </c>
      <c r="K300" s="561" t="str">
        <f>IF(C300="","",Documentos_Técnicos!$HA297)</f>
        <v/>
      </c>
      <c r="L300" s="561" t="str">
        <f>IF(C300="","",Documentos_Técnicos!$HX297)</f>
        <v/>
      </c>
      <c r="M300" s="49" t="str">
        <f>IF(C300="","",Documentos_Técnicos!IQ297)</f>
        <v/>
      </c>
      <c r="N300" s="49" t="str">
        <f>IF(C300="","",Documentos_Técnicos!$IV297)</f>
        <v/>
      </c>
      <c r="O300" s="50" t="str">
        <f t="shared" si="36"/>
        <v/>
      </c>
    </row>
    <row r="301" spans="1:15" hidden="1" x14ac:dyDescent="0.25">
      <c r="A301" s="963"/>
      <c r="B301" s="561">
        <v>5</v>
      </c>
      <c r="C301" s="48" t="str">
        <f>IF(Experiencia_Proponente!C440=0,"",Experiencia_Proponente!C440)</f>
        <v/>
      </c>
      <c r="D301" s="48" t="str">
        <f>IF(C301="","",Documentos_Técnicos!$AG297)</f>
        <v/>
      </c>
      <c r="E301" s="48" t="str">
        <f>IF(C301="","",Documentos_Técnicos!$BL297)</f>
        <v/>
      </c>
      <c r="F301" s="561" t="str">
        <f>IF(C301="","",Documentos_Técnicos!$DF297)</f>
        <v/>
      </c>
      <c r="G301" s="48" t="str">
        <f>IF(C301="","",Documentos_Técnicos!$DY297)</f>
        <v/>
      </c>
      <c r="H301" s="561" t="str">
        <f>IF(C301="","",Documentos_Técnicos!$ER297)</f>
        <v/>
      </c>
      <c r="I301" s="561" t="str">
        <f>IF(C301="","",Documentos_Técnicos!$FK297)</f>
        <v/>
      </c>
      <c r="J301" s="561" t="str">
        <f>IF(C301="","",Documentos_Técnicos!$FZ297)</f>
        <v/>
      </c>
      <c r="K301" s="561" t="str">
        <f>IF(C301="","",Documentos_Técnicos!$HA297)</f>
        <v/>
      </c>
      <c r="L301" s="561" t="str">
        <f>IF(C301="","",Documentos_Técnicos!$HX297)</f>
        <v/>
      </c>
      <c r="M301" s="49" t="str">
        <f>IF(C301="","",Documentos_Técnicos!IQ297)</f>
        <v/>
      </c>
      <c r="N301" s="49" t="str">
        <f>IF(C301="","",Documentos_Técnicos!$IV297)</f>
        <v/>
      </c>
      <c r="O301" s="50" t="str">
        <f t="shared" si="36"/>
        <v/>
      </c>
    </row>
    <row r="302" spans="1:15" hidden="1" x14ac:dyDescent="0.25">
      <c r="A302" s="963"/>
      <c r="B302" s="561">
        <v>6</v>
      </c>
      <c r="C302" s="48" t="str">
        <f>IF(Experiencia_Proponente!C441=0,"",Experiencia_Proponente!C441)</f>
        <v/>
      </c>
      <c r="D302" s="48" t="str">
        <f>IF(C302="","",Documentos_Técnicos!$AG297)</f>
        <v/>
      </c>
      <c r="E302" s="48" t="str">
        <f>IF(C302="","",Documentos_Técnicos!$BL297)</f>
        <v/>
      </c>
      <c r="F302" s="561" t="str">
        <f>IF(C302="","",Documentos_Técnicos!$DF297)</f>
        <v/>
      </c>
      <c r="G302" s="48" t="str">
        <f>IF(C302="","",Documentos_Técnicos!$DY297)</f>
        <v/>
      </c>
      <c r="H302" s="561" t="str">
        <f>IF(C302="","",Documentos_Técnicos!$ER297)</f>
        <v/>
      </c>
      <c r="I302" s="561" t="str">
        <f>IF(C302="","",Documentos_Técnicos!$FK297)</f>
        <v/>
      </c>
      <c r="J302" s="561" t="str">
        <f>IF(C302="","",Documentos_Técnicos!$FZ297)</f>
        <v/>
      </c>
      <c r="K302" s="561" t="str">
        <f>IF(C302="","",Documentos_Técnicos!$HA297)</f>
        <v/>
      </c>
      <c r="L302" s="561" t="str">
        <f>IF(C302="","",Documentos_Técnicos!$HX297)</f>
        <v/>
      </c>
      <c r="M302" s="49" t="str">
        <f>IF(C302="","",Documentos_Técnicos!IQ297)</f>
        <v/>
      </c>
      <c r="N302" s="49" t="str">
        <f>IF(C302="","",Documentos_Técnicos!$IV297)</f>
        <v/>
      </c>
      <c r="O302" s="50" t="str">
        <f t="shared" si="36"/>
        <v/>
      </c>
    </row>
    <row r="303" spans="1:15" hidden="1" x14ac:dyDescent="0.25">
      <c r="A303" s="963"/>
      <c r="B303" s="561">
        <v>7</v>
      </c>
      <c r="C303" s="48" t="str">
        <f>IF(Experiencia_Proponente!C442=0,"",Experiencia_Proponente!C442)</f>
        <v/>
      </c>
      <c r="D303" s="48" t="str">
        <f>IF(C303="","",Documentos_Técnicos!$AG297)</f>
        <v/>
      </c>
      <c r="E303" s="48" t="str">
        <f>IF(C303="","",Documentos_Técnicos!$BL297)</f>
        <v/>
      </c>
      <c r="F303" s="561" t="str">
        <f>IF(C303="","",Documentos_Técnicos!$DF297)</f>
        <v/>
      </c>
      <c r="G303" s="48" t="str">
        <f>IF(C303="","",Documentos_Técnicos!$DY297)</f>
        <v/>
      </c>
      <c r="H303" s="561" t="str">
        <f>IF(C303="","",Documentos_Técnicos!$ER297)</f>
        <v/>
      </c>
      <c r="I303" s="561" t="str">
        <f>IF(C303="","",Documentos_Técnicos!$FK297)</f>
        <v/>
      </c>
      <c r="J303" s="561" t="str">
        <f>IF(C303="","",Documentos_Técnicos!$FZ297)</f>
        <v/>
      </c>
      <c r="K303" s="561" t="str">
        <f>IF(C303="","",Documentos_Técnicos!$HA297)</f>
        <v/>
      </c>
      <c r="L303" s="561" t="str">
        <f>IF(C303="","",Documentos_Técnicos!$HX297)</f>
        <v/>
      </c>
      <c r="M303" s="49" t="str">
        <f>IF(C303="","",Documentos_Técnicos!IQ297)</f>
        <v/>
      </c>
      <c r="N303" s="49" t="str">
        <f>IF(C303="","",Documentos_Técnicos!$IV297)</f>
        <v/>
      </c>
      <c r="O303" s="50" t="str">
        <f t="shared" si="36"/>
        <v/>
      </c>
    </row>
    <row r="304" spans="1:15" hidden="1" x14ac:dyDescent="0.25">
      <c r="A304" s="963"/>
      <c r="B304" s="561">
        <v>8</v>
      </c>
      <c r="C304" s="48" t="str">
        <f>IF(Experiencia_Proponente!C443=0,"",Experiencia_Proponente!C443)</f>
        <v/>
      </c>
      <c r="D304" s="48" t="str">
        <f>IF(C304="","",Documentos_Técnicos!$AG297)</f>
        <v/>
      </c>
      <c r="E304" s="48" t="str">
        <f>IF(C304="","",Documentos_Técnicos!$BL297)</f>
        <v/>
      </c>
      <c r="F304" s="561" t="str">
        <f>IF(C304="","",Documentos_Técnicos!$DF297)</f>
        <v/>
      </c>
      <c r="G304" s="48" t="str">
        <f>IF(C304="","",Documentos_Técnicos!$DY297)</f>
        <v/>
      </c>
      <c r="H304" s="561" t="str">
        <f>IF(C304="","",Documentos_Técnicos!$ER297)</f>
        <v/>
      </c>
      <c r="I304" s="561" t="str">
        <f>IF(C304="","",Documentos_Técnicos!$FK297)</f>
        <v/>
      </c>
      <c r="J304" s="561" t="str">
        <f>IF(C304="","",Documentos_Técnicos!$FZ297)</f>
        <v/>
      </c>
      <c r="K304" s="561" t="str">
        <f>IF(C304="","",Documentos_Técnicos!$HA297)</f>
        <v/>
      </c>
      <c r="L304" s="561" t="str">
        <f>IF(C304="","",Documentos_Técnicos!$HX297)</f>
        <v/>
      </c>
      <c r="M304" s="49" t="str">
        <f>IF(C304="","",Documentos_Técnicos!IQ297)</f>
        <v/>
      </c>
      <c r="N304" s="49" t="str">
        <f>IF(C304="","",Documentos_Técnicos!$IV297)</f>
        <v/>
      </c>
      <c r="O304" s="50" t="str">
        <f t="shared" si="36"/>
        <v/>
      </c>
    </row>
    <row r="305" spans="1:15" hidden="1" x14ac:dyDescent="0.25">
      <c r="A305" s="963"/>
      <c r="B305" s="561">
        <v>9</v>
      </c>
      <c r="C305" s="48" t="str">
        <f>IF(Experiencia_Proponente!C444=0,"",Experiencia_Proponente!C444)</f>
        <v/>
      </c>
      <c r="D305" s="48" t="str">
        <f>IF(C305="","",Documentos_Técnicos!$AG297)</f>
        <v/>
      </c>
      <c r="E305" s="48" t="str">
        <f>IF(C305="","",Documentos_Técnicos!$BL297)</f>
        <v/>
      </c>
      <c r="F305" s="561" t="str">
        <f>IF(C305="","",Documentos_Técnicos!$DF297)</f>
        <v/>
      </c>
      <c r="G305" s="48" t="str">
        <f>IF(C305="","",Documentos_Técnicos!$DY297)</f>
        <v/>
      </c>
      <c r="H305" s="561" t="str">
        <f>IF(C305="","",Documentos_Técnicos!$ER297)</f>
        <v/>
      </c>
      <c r="I305" s="561" t="str">
        <f>IF(C305="","",Documentos_Técnicos!$FK297)</f>
        <v/>
      </c>
      <c r="J305" s="561" t="str">
        <f>IF(C305="","",Documentos_Técnicos!$FZ297)</f>
        <v/>
      </c>
      <c r="K305" s="561" t="str">
        <f>IF(C305="","",Documentos_Técnicos!$HA297)</f>
        <v/>
      </c>
      <c r="L305" s="561" t="str">
        <f>IF(C305="","",Documentos_Técnicos!$HX297)</f>
        <v/>
      </c>
      <c r="M305" s="49" t="str">
        <f>IF(C305="","",Documentos_Técnicos!IQ297)</f>
        <v/>
      </c>
      <c r="N305" s="49" t="str">
        <f>IF(C305="","",Documentos_Técnicos!$IV297)</f>
        <v/>
      </c>
      <c r="O305" s="50" t="str">
        <f t="shared" si="36"/>
        <v/>
      </c>
    </row>
    <row r="306" spans="1:15" hidden="1" x14ac:dyDescent="0.25">
      <c r="A306" s="963"/>
      <c r="B306" s="561">
        <v>10</v>
      </c>
      <c r="C306" s="48" t="str">
        <f>IF(Experiencia_Proponente!C445=0,"",Experiencia_Proponente!C445)</f>
        <v/>
      </c>
      <c r="D306" s="48" t="str">
        <f>IF(C306="","",Documentos_Técnicos!$AG297)</f>
        <v/>
      </c>
      <c r="E306" s="48" t="str">
        <f>IF(C306="","",Documentos_Técnicos!$BL297)</f>
        <v/>
      </c>
      <c r="F306" s="561" t="str">
        <f>IF(C306="","",Documentos_Técnicos!$DF297)</f>
        <v/>
      </c>
      <c r="G306" s="48" t="str">
        <f>IF(C306="","",Documentos_Técnicos!$DY297)</f>
        <v/>
      </c>
      <c r="H306" s="561" t="str">
        <f>IF(C306="","",Documentos_Técnicos!$ER297)</f>
        <v/>
      </c>
      <c r="I306" s="561" t="str">
        <f>IF(C306="","",Documentos_Técnicos!$FK297)</f>
        <v/>
      </c>
      <c r="J306" s="561" t="str">
        <f>IF(C306="","",Documentos_Técnicos!$FZ297)</f>
        <v/>
      </c>
      <c r="K306" s="561" t="str">
        <f>IF(C306="","",Documentos_Técnicos!$HA297)</f>
        <v/>
      </c>
      <c r="L306" s="561" t="str">
        <f>IF(C306="","",Documentos_Técnicos!$HX297)</f>
        <v/>
      </c>
      <c r="M306" s="49" t="str">
        <f>IF(C306="","",Documentos_Técnicos!IQ297)</f>
        <v/>
      </c>
      <c r="N306" s="49" t="str">
        <f>IF(C306="","",Documentos_Técnicos!$IV297)</f>
        <v/>
      </c>
      <c r="O306" s="50" t="str">
        <f t="shared" si="36"/>
        <v/>
      </c>
    </row>
    <row r="307" spans="1:15" hidden="1" x14ac:dyDescent="0.25">
      <c r="A307" s="963"/>
      <c r="B307" s="561">
        <v>11</v>
      </c>
      <c r="C307" s="48" t="str">
        <f>IF(Experiencia_Proponente!C446=0,"",Experiencia_Proponente!C446)</f>
        <v/>
      </c>
      <c r="D307" s="48" t="str">
        <f>IF(C307="","",Documentos_Técnicos!$AG297)</f>
        <v/>
      </c>
      <c r="E307" s="48" t="str">
        <f>IF(C307="","",Documentos_Técnicos!$BL297)</f>
        <v/>
      </c>
      <c r="F307" s="561" t="str">
        <f>IF(C307="","",Documentos_Técnicos!$DF297)</f>
        <v/>
      </c>
      <c r="G307" s="48" t="str">
        <f>IF(C307="","",Documentos_Técnicos!$DY297)</f>
        <v/>
      </c>
      <c r="H307" s="561" t="str">
        <f>IF(C307="","",Documentos_Técnicos!$ER297)</f>
        <v/>
      </c>
      <c r="I307" s="561" t="str">
        <f>IF(C307="","",Documentos_Técnicos!$FK297)</f>
        <v/>
      </c>
      <c r="J307" s="561" t="str">
        <f>IF(C307="","",Documentos_Técnicos!$FZ297)</f>
        <v/>
      </c>
      <c r="K307" s="561" t="str">
        <f>IF(C307="","",Documentos_Técnicos!$HA297)</f>
        <v/>
      </c>
      <c r="L307" s="561" t="str">
        <f>IF(C307="","",Documentos_Técnicos!$HX297)</f>
        <v/>
      </c>
      <c r="M307" s="49" t="str">
        <f>IF(C307="","",Documentos_Técnicos!IQ297)</f>
        <v/>
      </c>
      <c r="N307" s="49" t="str">
        <f>IF(C307="","",Documentos_Técnicos!$IV297)</f>
        <v/>
      </c>
      <c r="O307" s="50" t="str">
        <f t="shared" si="36"/>
        <v/>
      </c>
    </row>
    <row r="308" spans="1:15" hidden="1" x14ac:dyDescent="0.25">
      <c r="A308" s="1017"/>
      <c r="B308" s="557">
        <v>12</v>
      </c>
      <c r="C308" s="558" t="str">
        <f>IF(Experiencia_Proponente!C447=0,"",Experiencia_Proponente!C447)</f>
        <v/>
      </c>
      <c r="D308" s="558" t="str">
        <f>IF(C308="","",Documentos_Técnicos!$AG297)</f>
        <v/>
      </c>
      <c r="E308" s="558" t="str">
        <f>IF(C308="","",Documentos_Técnicos!$BL297)</f>
        <v/>
      </c>
      <c r="F308" s="557" t="str">
        <f>IF(C308="","",Documentos_Técnicos!$DF297)</f>
        <v/>
      </c>
      <c r="G308" s="558" t="str">
        <f>IF(C308="","",Documentos_Técnicos!$DY297)</f>
        <v/>
      </c>
      <c r="H308" s="557" t="str">
        <f>IF(C308="","",Documentos_Técnicos!$ER297)</f>
        <v/>
      </c>
      <c r="I308" s="557" t="str">
        <f>IF(C308="","",Documentos_Técnicos!$FK297)</f>
        <v/>
      </c>
      <c r="J308" s="557" t="str">
        <f>IF(C308="","",Documentos_Técnicos!$FZ297)</f>
        <v/>
      </c>
      <c r="K308" s="557" t="str">
        <f>IF(C308="","",Documentos_Técnicos!$HA297)</f>
        <v/>
      </c>
      <c r="L308" s="557" t="str">
        <f>IF(C308="","",Documentos_Técnicos!$HX297)</f>
        <v/>
      </c>
      <c r="M308" s="559" t="str">
        <f>IF(C308="","",Documentos_Técnicos!IQ297)</f>
        <v/>
      </c>
      <c r="N308" s="559" t="str">
        <f>IF(C308="","",Documentos_Técnicos!$IV297)</f>
        <v/>
      </c>
      <c r="O308" s="560" t="str">
        <f t="shared" si="36"/>
        <v/>
      </c>
    </row>
    <row r="309" spans="1:15" x14ac:dyDescent="0.25">
      <c r="A309" s="102">
        <v>23</v>
      </c>
      <c r="B309" s="563"/>
      <c r="C309" s="564" t="s">
        <v>1537</v>
      </c>
      <c r="D309" s="563"/>
      <c r="E309" s="563"/>
      <c r="F309" s="563"/>
      <c r="G309" s="563"/>
      <c r="H309" s="563"/>
      <c r="I309" s="563"/>
      <c r="J309" s="563"/>
      <c r="K309" s="563"/>
      <c r="L309" s="563"/>
      <c r="M309" s="563"/>
      <c r="N309" s="563"/>
      <c r="O309" s="563"/>
    </row>
    <row r="310" spans="1:15" ht="33" x14ac:dyDescent="0.25">
      <c r="A310" s="1016">
        <f t="shared" ref="A310" si="39">A322</f>
        <v>24</v>
      </c>
      <c r="B310" s="561">
        <v>1</v>
      </c>
      <c r="C310" s="561" t="str">
        <f>IF(Experiencia_Proponente!C449=0,"",Experiencia_Proponente!C449)</f>
        <v>UNION TEMPORAL PROGRESEMOS</v>
      </c>
      <c r="D310" s="561" t="str">
        <f>IF(C310="","",Documentos_Técnicos!$AG310)</f>
        <v>CUMPLE</v>
      </c>
      <c r="E310" s="561" t="str">
        <f>IF(C310="","",Documentos_Técnicos!$BL310)</f>
        <v>CUMPLE</v>
      </c>
      <c r="F310" s="561" t="str">
        <f>IF(C310="","",Documentos_Técnicos!$DF310)</f>
        <v>CUMPLE</v>
      </c>
      <c r="G310" s="561" t="str">
        <f>IF(C310="","",Documentos_Técnicos!$DY310)</f>
        <v>CUMPLE</v>
      </c>
      <c r="H310" s="561" t="str">
        <f>IF(C310="","",Documentos_Técnicos!$ER310)</f>
        <v>CUMPLE</v>
      </c>
      <c r="I310" s="561" t="str">
        <f>IF(C310="","",Documentos_Técnicos!$FK310)</f>
        <v>CUMPLE</v>
      </c>
      <c r="J310" s="561" t="str">
        <f>IF(C310="","",Documentos_Técnicos!$FZ310)</f>
        <v>CUMPLE</v>
      </c>
      <c r="K310" s="561" t="str">
        <f>IF(C310="","",Documentos_Técnicos!$HA310)</f>
        <v>CUMPLE</v>
      </c>
      <c r="L310" s="561" t="str">
        <f>IF(C310="","",Documentos_Técnicos!$HX310)</f>
        <v>CUMPLE</v>
      </c>
      <c r="M310" s="561" t="str">
        <f>IF(C310="","",Documentos_Técnicos!IQ310)</f>
        <v>CUMPLE</v>
      </c>
      <c r="N310" s="561" t="str">
        <f>IF(C310="","",Documentos_Técnicos!$IV310)</f>
        <v>CUMPLE</v>
      </c>
      <c r="O310" s="562" t="str">
        <f>IF(C310="","",IF(D310="CUMPLE",IF(F310="CUMPLE",IF(G310="CUMPLE",IF(H310="CUMPLE",IF(I310="CUMPLE",IF(J310="CUMPLE",IF(K310="CUMPLE",IF(L310="CUMPLE",IF(N310="CUMPLE",IF(M310="CUMPLE",IF(E310="CUMPLE","HABILITADO","RECHAZADO"),"RECHAZADO"),"RECHAZADO"),"RECHAZADO"),"RECHAZADO"),"RECHAZADO"),"RECHAZADO"),"RECHAZADO"),"RECHAZADO"),"RECHAZADO"),"RECHAZADO"))</f>
        <v>HABILITADO</v>
      </c>
    </row>
    <row r="311" spans="1:15" ht="33" x14ac:dyDescent="0.25">
      <c r="A311" s="1016"/>
      <c r="B311" s="561">
        <v>2</v>
      </c>
      <c r="C311" s="561" t="str">
        <f>IF(Experiencia_Proponente!C450=0,"",Experiencia_Proponente!C450)</f>
        <v>UNION TEMPORAL PROGRESEMOS</v>
      </c>
      <c r="D311" s="561" t="str">
        <f>IF(C311="","",Documentos_Técnicos!$AG310)</f>
        <v>CUMPLE</v>
      </c>
      <c r="E311" s="561" t="str">
        <f>IF(C311="","",Documentos_Técnicos!$BL310)</f>
        <v>CUMPLE</v>
      </c>
      <c r="F311" s="561" t="str">
        <f>IF(C311="","",Documentos_Técnicos!$DF310)</f>
        <v>CUMPLE</v>
      </c>
      <c r="G311" s="561" t="str">
        <f>IF(C311="","",Documentos_Técnicos!$DY310)</f>
        <v>CUMPLE</v>
      </c>
      <c r="H311" s="561" t="str">
        <f>IF(C311="","",Documentos_Técnicos!$ER310)</f>
        <v>CUMPLE</v>
      </c>
      <c r="I311" s="561" t="str">
        <f>IF(C311="","",Documentos_Técnicos!$FK310)</f>
        <v>CUMPLE</v>
      </c>
      <c r="J311" s="561" t="str">
        <f>IF(C311="","",Documentos_Técnicos!$FZ310)</f>
        <v>CUMPLE</v>
      </c>
      <c r="K311" s="561" t="str">
        <f>IF(C311="","",Documentos_Técnicos!$HA310)</f>
        <v>CUMPLE</v>
      </c>
      <c r="L311" s="561" t="str">
        <f>IF(C311="","",Documentos_Técnicos!$HX310)</f>
        <v>CUMPLE</v>
      </c>
      <c r="M311" s="561" t="str">
        <f>IF(C311="","",Documentos_Técnicos!IQ310)</f>
        <v>CUMPLE</v>
      </c>
      <c r="N311" s="561" t="str">
        <f>IF(C311="","",Documentos_Técnicos!$IV310)</f>
        <v>CUMPLE</v>
      </c>
      <c r="O311" s="562" t="str">
        <f>IF(C311="","",IF(D311="CUMPLE",IF(F311="CUMPLE",IF(G311="CUMPLE",IF(H311="CUMPLE",IF(I311="CUMPLE",IF(J311="CUMPLE",IF(K311="CUMPLE",IF(L311="CUMPLE",IF(N311="CUMPLE",IF(M311="CUMPLE",IF(E311="CUMPLE","HABILITADO","RECHAZADO"),"RECHAZADO"),"RECHAZADO"),"RECHAZADO"),"RECHAZADO"),"RECHAZADO"),"RECHAZADO"),"RECHAZADO"),"RECHAZADO"),"RECHAZADO"),"RECHAZADO"))</f>
        <v>HABILITADO</v>
      </c>
    </row>
    <row r="312" spans="1:15" hidden="1" x14ac:dyDescent="0.25">
      <c r="A312" s="960"/>
      <c r="B312" s="558">
        <v>3</v>
      </c>
      <c r="C312" s="558" t="str">
        <f>IF(Experiencia_Proponente!C451=0,"",Experiencia_Proponente!C451)</f>
        <v/>
      </c>
      <c r="D312" s="558" t="str">
        <f>IF(C312="","",Documentos_Técnicos!$AG310)</f>
        <v/>
      </c>
      <c r="E312" s="558" t="str">
        <f>IF(C312="","",Documentos_Técnicos!$BL310)</f>
        <v/>
      </c>
      <c r="F312" s="558" t="str">
        <f>IF(C312="","",Documentos_Técnicos!$DF310)</f>
        <v/>
      </c>
      <c r="G312" s="558" t="str">
        <f>IF(C312="","",Documentos_Técnicos!$DY310)</f>
        <v/>
      </c>
      <c r="H312" s="558" t="str">
        <f>IF(C312="","",Documentos_Técnicos!$ER310)</f>
        <v/>
      </c>
      <c r="I312" s="558" t="str">
        <f>IF(C312="","",Documentos_Técnicos!$FK310)</f>
        <v/>
      </c>
      <c r="J312" s="558" t="str">
        <f>IF(C312="","",Documentos_Técnicos!$FZ310)</f>
        <v/>
      </c>
      <c r="K312" s="558" t="str">
        <f>IF(C312="","",Documentos_Técnicos!$HA310)</f>
        <v/>
      </c>
      <c r="L312" s="558" t="str">
        <f>IF(C312="","",Documentos_Técnicos!$HX310)</f>
        <v/>
      </c>
      <c r="M312" s="559" t="str">
        <f>IF(C312="","",Documentos_Técnicos!IQ310)</f>
        <v/>
      </c>
      <c r="N312" s="559" t="str">
        <f>IF(C312="","",Documentos_Técnicos!$IV310)</f>
        <v/>
      </c>
      <c r="O312" s="560" t="str">
        <f t="shared" si="36"/>
        <v/>
      </c>
    </row>
    <row r="313" spans="1:15" ht="33" x14ac:dyDescent="0.25">
      <c r="A313" s="1016"/>
      <c r="B313" s="561">
        <v>4</v>
      </c>
      <c r="C313" s="561" t="str">
        <f>IF(Experiencia_Proponente!C452=0,"",Experiencia_Proponente!C452)</f>
        <v>UNION TEMPORAL PROGRESEMOS</v>
      </c>
      <c r="D313" s="561" t="str">
        <f>IF(C313="","",Documentos_Técnicos!$AG310)</f>
        <v>CUMPLE</v>
      </c>
      <c r="E313" s="561" t="str">
        <f>IF(C313="","",Documentos_Técnicos!$BL310)</f>
        <v>CUMPLE</v>
      </c>
      <c r="F313" s="561" t="str">
        <f>IF(C313="","",Documentos_Técnicos!$DF310)</f>
        <v>CUMPLE</v>
      </c>
      <c r="G313" s="561" t="str">
        <f>IF(C313="","",Documentos_Técnicos!$DY310)</f>
        <v>CUMPLE</v>
      </c>
      <c r="H313" s="561" t="str">
        <f>IF(C313="","",Documentos_Técnicos!$ER310)</f>
        <v>CUMPLE</v>
      </c>
      <c r="I313" s="561" t="str">
        <f>IF(C313="","",Documentos_Técnicos!$FK310)</f>
        <v>CUMPLE</v>
      </c>
      <c r="J313" s="561" t="str">
        <f>IF(C313="","",Documentos_Técnicos!$FZ310)</f>
        <v>CUMPLE</v>
      </c>
      <c r="K313" s="561" t="str">
        <f>IF(C313="","",Documentos_Técnicos!$HA310)</f>
        <v>CUMPLE</v>
      </c>
      <c r="L313" s="561" t="str">
        <f>IF(C313="","",Documentos_Técnicos!$HX310)</f>
        <v>CUMPLE</v>
      </c>
      <c r="M313" s="561" t="str">
        <f>IF(C313="","",Documentos_Técnicos!IQ310)</f>
        <v>CUMPLE</v>
      </c>
      <c r="N313" s="561" t="str">
        <f>IF(C313="","",Documentos_Técnicos!$IV310)</f>
        <v>CUMPLE</v>
      </c>
      <c r="O313" s="562" t="str">
        <f>IF(C313="","",IF(D313="CUMPLE",IF(F313="CUMPLE",IF(G313="CUMPLE",IF(H313="CUMPLE",IF(I313="CUMPLE",IF(J313="CUMPLE",IF(K313="CUMPLE",IF(L313="CUMPLE",IF(N313="CUMPLE",IF(M313="CUMPLE",IF(E313="CUMPLE","HABILITADO","RECHAZADO"),"RECHAZADO"),"RECHAZADO"),"RECHAZADO"),"RECHAZADO"),"RECHAZADO"),"RECHAZADO"),"RECHAZADO"),"RECHAZADO"),"RECHAZADO"),"RECHAZADO"))</f>
        <v>HABILITADO</v>
      </c>
    </row>
    <row r="314" spans="1:15" ht="33" x14ac:dyDescent="0.25">
      <c r="A314" s="1016"/>
      <c r="B314" s="561">
        <v>5</v>
      </c>
      <c r="C314" s="561" t="str">
        <f>IF(Experiencia_Proponente!C453=0,"",Experiencia_Proponente!C453)</f>
        <v>UNION TEMPORAL PROGRESEMOS</v>
      </c>
      <c r="D314" s="561" t="str">
        <f>IF(C314="","",Documentos_Técnicos!$AG310)</f>
        <v>CUMPLE</v>
      </c>
      <c r="E314" s="561" t="str">
        <f>IF(C314="","",Documentos_Técnicos!$BL310)</f>
        <v>CUMPLE</v>
      </c>
      <c r="F314" s="561" t="str">
        <f>IF(C314="","",Documentos_Técnicos!$DF310)</f>
        <v>CUMPLE</v>
      </c>
      <c r="G314" s="561" t="str">
        <f>IF(C314="","",Documentos_Técnicos!$DY310)</f>
        <v>CUMPLE</v>
      </c>
      <c r="H314" s="561" t="str">
        <f>IF(C314="","",Documentos_Técnicos!$ER310)</f>
        <v>CUMPLE</v>
      </c>
      <c r="I314" s="561" t="str">
        <f>IF(C314="","",Documentos_Técnicos!$FK310)</f>
        <v>CUMPLE</v>
      </c>
      <c r="J314" s="561" t="str">
        <f>IF(C314="","",Documentos_Técnicos!$FZ310)</f>
        <v>CUMPLE</v>
      </c>
      <c r="K314" s="561" t="str">
        <f>IF(C314="","",Documentos_Técnicos!$HA310)</f>
        <v>CUMPLE</v>
      </c>
      <c r="L314" s="561" t="str">
        <f>IF(C314="","",Documentos_Técnicos!$HX310)</f>
        <v>CUMPLE</v>
      </c>
      <c r="M314" s="561" t="str">
        <f>IF(C314="","",Documentos_Técnicos!IQ310)</f>
        <v>CUMPLE</v>
      </c>
      <c r="N314" s="561" t="str">
        <f>IF(C314="","",Documentos_Técnicos!$IV310)</f>
        <v>CUMPLE</v>
      </c>
      <c r="O314" s="562" t="str">
        <f>IF(C314="","",IF(D314="CUMPLE",IF(F314="CUMPLE",IF(G314="CUMPLE",IF(H314="CUMPLE",IF(I314="CUMPLE",IF(J314="CUMPLE",IF(K314="CUMPLE",IF(L314="CUMPLE",IF(N314="CUMPLE",IF(M314="CUMPLE",IF(E314="CUMPLE","HABILITADO","RECHAZADO"),"RECHAZADO"),"RECHAZADO"),"RECHAZADO"),"RECHAZADO"),"RECHAZADO"),"RECHAZADO"),"RECHAZADO"),"RECHAZADO"),"RECHAZADO"),"RECHAZADO"))</f>
        <v>HABILITADO</v>
      </c>
    </row>
    <row r="315" spans="1:15" ht="33" x14ac:dyDescent="0.25">
      <c r="A315" s="1016"/>
      <c r="B315" s="561">
        <v>6</v>
      </c>
      <c r="C315" s="561" t="str">
        <f>IF(Experiencia_Proponente!C454=0,"",Experiencia_Proponente!C454)</f>
        <v>UNION TEMPORAL PROGRESEMOS</v>
      </c>
      <c r="D315" s="561" t="str">
        <f>IF(C315="","",Documentos_Técnicos!$AG310)</f>
        <v>CUMPLE</v>
      </c>
      <c r="E315" s="561" t="str">
        <f>IF(C315="","",Documentos_Técnicos!$BL310)</f>
        <v>CUMPLE</v>
      </c>
      <c r="F315" s="561" t="str">
        <f>IF(C315="","",Documentos_Técnicos!$DF310)</f>
        <v>CUMPLE</v>
      </c>
      <c r="G315" s="561" t="str">
        <f>IF(C315="","",Documentos_Técnicos!$DY310)</f>
        <v>CUMPLE</v>
      </c>
      <c r="H315" s="561" t="str">
        <f>IF(C315="","",Documentos_Técnicos!$ER310)</f>
        <v>CUMPLE</v>
      </c>
      <c r="I315" s="561" t="str">
        <f>IF(C315="","",Documentos_Técnicos!$FK310)</f>
        <v>CUMPLE</v>
      </c>
      <c r="J315" s="561" t="str">
        <f>IF(C315="","",Documentos_Técnicos!$FZ310)</f>
        <v>CUMPLE</v>
      </c>
      <c r="K315" s="561" t="str">
        <f>IF(C315="","",Documentos_Técnicos!$HA310)</f>
        <v>CUMPLE</v>
      </c>
      <c r="L315" s="561" t="str">
        <f>IF(C315="","",Documentos_Técnicos!$HX310)</f>
        <v>CUMPLE</v>
      </c>
      <c r="M315" s="561" t="str">
        <f>IF(C315="","",Documentos_Técnicos!IQ310)</f>
        <v>CUMPLE</v>
      </c>
      <c r="N315" s="561" t="str">
        <f>IF(C315="","",Documentos_Técnicos!$IV310)</f>
        <v>CUMPLE</v>
      </c>
      <c r="O315" s="562" t="str">
        <f>IF(C315="","",IF(D315="CUMPLE",IF(F315="CUMPLE",IF(G315="CUMPLE",IF(H315="CUMPLE",IF(I315="CUMPLE",IF(J315="CUMPLE",IF(K315="CUMPLE",IF(L315="CUMPLE",IF(N315="CUMPLE",IF(M315="CUMPLE",IF(E315="CUMPLE","HABILITADO","RECHAZADO"),"RECHAZADO"),"RECHAZADO"),"RECHAZADO"),"RECHAZADO"),"RECHAZADO"),"RECHAZADO"),"RECHAZADO"),"RECHAZADO"),"RECHAZADO"),"RECHAZADO"))</f>
        <v>HABILITADO</v>
      </c>
    </row>
    <row r="316" spans="1:15" ht="33" x14ac:dyDescent="0.25">
      <c r="A316" s="1016"/>
      <c r="B316" s="561">
        <v>7</v>
      </c>
      <c r="C316" s="561" t="str">
        <f>IF(Experiencia_Proponente!C455=0,"",Experiencia_Proponente!C455)</f>
        <v>UNION TEMPORAL PROGRESEMOS</v>
      </c>
      <c r="D316" s="561" t="str">
        <f>IF(C316="","",Documentos_Técnicos!$AG310)</f>
        <v>CUMPLE</v>
      </c>
      <c r="E316" s="561" t="str">
        <f>IF(C316="","",Documentos_Técnicos!$BL310)</f>
        <v>CUMPLE</v>
      </c>
      <c r="F316" s="561" t="str">
        <f>IF(C316="","",Documentos_Técnicos!$DF310)</f>
        <v>CUMPLE</v>
      </c>
      <c r="G316" s="561" t="str">
        <f>IF(C316="","",Documentos_Técnicos!$DY310)</f>
        <v>CUMPLE</v>
      </c>
      <c r="H316" s="561" t="str">
        <f>IF(C316="","",Documentos_Técnicos!$ER310)</f>
        <v>CUMPLE</v>
      </c>
      <c r="I316" s="561" t="str">
        <f>IF(C316="","",Documentos_Técnicos!$FK310)</f>
        <v>CUMPLE</v>
      </c>
      <c r="J316" s="561" t="str">
        <f>IF(C316="","",Documentos_Técnicos!$FZ310)</f>
        <v>CUMPLE</v>
      </c>
      <c r="K316" s="561" t="str">
        <f>IF(C316="","",Documentos_Técnicos!$HA310)</f>
        <v>CUMPLE</v>
      </c>
      <c r="L316" s="561" t="str">
        <f>IF(C316="","",Documentos_Técnicos!$HX310)</f>
        <v>CUMPLE</v>
      </c>
      <c r="M316" s="561" t="str">
        <f>IF(C316="","",Documentos_Técnicos!IQ310)</f>
        <v>CUMPLE</v>
      </c>
      <c r="N316" s="561" t="str">
        <f>IF(C316="","",Documentos_Técnicos!$IV310)</f>
        <v>CUMPLE</v>
      </c>
      <c r="O316" s="562" t="str">
        <f>IF(C316="","",IF(D316="CUMPLE",IF(F316="CUMPLE",IF(G316="CUMPLE",IF(H316="CUMPLE",IF(I316="CUMPLE",IF(J316="CUMPLE",IF(K316="CUMPLE",IF(L316="CUMPLE",IF(N316="CUMPLE",IF(M316="CUMPLE",IF(E316="CUMPLE","HABILITADO","RECHAZADO"),"RECHAZADO"),"RECHAZADO"),"RECHAZADO"),"RECHAZADO"),"RECHAZADO"),"RECHAZADO"),"RECHAZADO"),"RECHAZADO"),"RECHAZADO"),"RECHAZADO"))</f>
        <v>HABILITADO</v>
      </c>
    </row>
    <row r="317" spans="1:15" ht="33" x14ac:dyDescent="0.25">
      <c r="A317" s="1016"/>
      <c r="B317" s="561">
        <v>8</v>
      </c>
      <c r="C317" s="561" t="str">
        <f>IF(Experiencia_Proponente!C456=0,"",Experiencia_Proponente!C456)</f>
        <v>UNION TEMPORAL PROGRESEMOS</v>
      </c>
      <c r="D317" s="561" t="str">
        <f>IF(C317="","",Documentos_Técnicos!$AG310)</f>
        <v>CUMPLE</v>
      </c>
      <c r="E317" s="561" t="str">
        <f>IF(C317="","",Documentos_Técnicos!$BL310)</f>
        <v>CUMPLE</v>
      </c>
      <c r="F317" s="561" t="str">
        <f>IF(C317="","",Documentos_Técnicos!$DF310)</f>
        <v>CUMPLE</v>
      </c>
      <c r="G317" s="561" t="str">
        <f>IF(C317="","",Documentos_Técnicos!$DY310)</f>
        <v>CUMPLE</v>
      </c>
      <c r="H317" s="561" t="str">
        <f>IF(C317="","",Documentos_Técnicos!$ER310)</f>
        <v>CUMPLE</v>
      </c>
      <c r="I317" s="561" t="str">
        <f>IF(C317="","",Documentos_Técnicos!$FK310)</f>
        <v>CUMPLE</v>
      </c>
      <c r="J317" s="561" t="str">
        <f>IF(C317="","",Documentos_Técnicos!$FZ310)</f>
        <v>CUMPLE</v>
      </c>
      <c r="K317" s="561" t="str">
        <f>IF(C317="","",Documentos_Técnicos!$HA310)</f>
        <v>CUMPLE</v>
      </c>
      <c r="L317" s="561" t="str">
        <f>IF(C317="","",Documentos_Técnicos!$HX310)</f>
        <v>CUMPLE</v>
      </c>
      <c r="M317" s="561" t="str">
        <f>IF(C317="","",Documentos_Técnicos!IQ310)</f>
        <v>CUMPLE</v>
      </c>
      <c r="N317" s="561" t="str">
        <f>IF(C317="","",Documentos_Técnicos!$IV310)</f>
        <v>CUMPLE</v>
      </c>
      <c r="O317" s="562" t="str">
        <f>IF(C317="","",IF(D317="CUMPLE",IF(F317="CUMPLE",IF(G317="CUMPLE",IF(H317="CUMPLE",IF(I317="CUMPLE",IF(J317="CUMPLE",IF(K317="CUMPLE",IF(L317="CUMPLE",IF(N317="CUMPLE",IF(M317="CUMPLE",IF(E317="CUMPLE","HABILITADO","RECHAZADO"),"RECHAZADO"),"RECHAZADO"),"RECHAZADO"),"RECHAZADO"),"RECHAZADO"),"RECHAZADO"),"RECHAZADO"),"RECHAZADO"),"RECHAZADO"),"RECHAZADO"))</f>
        <v>HABILITADO</v>
      </c>
    </row>
    <row r="318" spans="1:15" hidden="1" x14ac:dyDescent="0.25">
      <c r="A318" s="960"/>
      <c r="B318" s="558">
        <v>9</v>
      </c>
      <c r="C318" s="558" t="str">
        <f>IF(Experiencia_Proponente!C457=0,"",Experiencia_Proponente!C457)</f>
        <v/>
      </c>
      <c r="D318" s="558" t="str">
        <f>IF(C318="","",Documentos_Técnicos!$AG310)</f>
        <v/>
      </c>
      <c r="E318" s="558" t="str">
        <f>IF(C318="","",Documentos_Técnicos!$BL310)</f>
        <v/>
      </c>
      <c r="F318" s="558" t="str">
        <f>IF(C318="","",Documentos_Técnicos!$DF310)</f>
        <v/>
      </c>
      <c r="G318" s="558" t="str">
        <f>IF(C318="","",Documentos_Técnicos!$DY310)</f>
        <v/>
      </c>
      <c r="H318" s="558" t="str">
        <f>IF(C318="","",Documentos_Técnicos!$ER310)</f>
        <v/>
      </c>
      <c r="I318" s="558" t="str">
        <f>IF(C318="","",Documentos_Técnicos!$FK310)</f>
        <v/>
      </c>
      <c r="J318" s="558" t="str">
        <f>IF(C318="","",Documentos_Técnicos!$FZ310)</f>
        <v/>
      </c>
      <c r="K318" s="558" t="str">
        <f>IF(C318="","",Documentos_Técnicos!$HA310)</f>
        <v/>
      </c>
      <c r="L318" s="558" t="str">
        <f>IF(C318="","",Documentos_Técnicos!$HX310)</f>
        <v/>
      </c>
      <c r="M318" s="559" t="str">
        <f>IF(C318="","",Documentos_Técnicos!IQ310)</f>
        <v/>
      </c>
      <c r="N318" s="559" t="str">
        <f>IF(C318="","",Documentos_Técnicos!$IV310)</f>
        <v/>
      </c>
      <c r="O318" s="560" t="str">
        <f t="shared" si="36"/>
        <v/>
      </c>
    </row>
    <row r="319" spans="1:15" ht="33" x14ac:dyDescent="0.25">
      <c r="A319" s="1016"/>
      <c r="B319" s="561">
        <v>10</v>
      </c>
      <c r="C319" s="561" t="str">
        <f>IF(Experiencia_Proponente!C458=0,"",Experiencia_Proponente!C458)</f>
        <v>UNION TEMPORAL PROGRESEMOS</v>
      </c>
      <c r="D319" s="561" t="str">
        <f>IF(C319="","",Documentos_Técnicos!$AG310)</f>
        <v>CUMPLE</v>
      </c>
      <c r="E319" s="561" t="str">
        <f>IF(C319="","",Documentos_Técnicos!$BL310)</f>
        <v>CUMPLE</v>
      </c>
      <c r="F319" s="561" t="str">
        <f>IF(C319="","",Documentos_Técnicos!$DF310)</f>
        <v>CUMPLE</v>
      </c>
      <c r="G319" s="561" t="str">
        <f>IF(C319="","",Documentos_Técnicos!$DY310)</f>
        <v>CUMPLE</v>
      </c>
      <c r="H319" s="561" t="str">
        <f>IF(C319="","",Documentos_Técnicos!$ER310)</f>
        <v>CUMPLE</v>
      </c>
      <c r="I319" s="561" t="str">
        <f>IF(C319="","",Documentos_Técnicos!$FK310)</f>
        <v>CUMPLE</v>
      </c>
      <c r="J319" s="561" t="str">
        <f>IF(C319="","",Documentos_Técnicos!$FZ310)</f>
        <v>CUMPLE</v>
      </c>
      <c r="K319" s="561" t="str">
        <f>IF(C319="","",Documentos_Técnicos!$HA310)</f>
        <v>CUMPLE</v>
      </c>
      <c r="L319" s="561" t="str">
        <f>IF(C319="","",Documentos_Técnicos!$HX310)</f>
        <v>CUMPLE</v>
      </c>
      <c r="M319" s="561" t="str">
        <f>IF(C319="","",Documentos_Técnicos!IQ310)</f>
        <v>CUMPLE</v>
      </c>
      <c r="N319" s="561" t="str">
        <f>IF(C319="","",Documentos_Técnicos!$IV310)</f>
        <v>CUMPLE</v>
      </c>
      <c r="O319" s="562" t="str">
        <f>IF(C319="","",IF(D319="CUMPLE",IF(F319="CUMPLE",IF(G319="CUMPLE",IF(H319="CUMPLE",IF(I319="CUMPLE",IF(J319="CUMPLE",IF(K319="CUMPLE",IF(L319="CUMPLE",IF(N319="CUMPLE",IF(M319="CUMPLE",IF(E319="CUMPLE","HABILITADO","RECHAZADO"),"RECHAZADO"),"RECHAZADO"),"RECHAZADO"),"RECHAZADO"),"RECHAZADO"),"RECHAZADO"),"RECHAZADO"),"RECHAZADO"),"RECHAZADO"),"RECHAZADO"))</f>
        <v>HABILITADO</v>
      </c>
    </row>
    <row r="320" spans="1:15" ht="33" x14ac:dyDescent="0.25">
      <c r="A320" s="1016"/>
      <c r="B320" s="561">
        <v>11</v>
      </c>
      <c r="C320" s="561" t="str">
        <f>IF(Experiencia_Proponente!C459=0,"",Experiencia_Proponente!C459)</f>
        <v>UNION TEMPORAL PROGRESEMOS</v>
      </c>
      <c r="D320" s="561" t="str">
        <f>IF(C320="","",Documentos_Técnicos!$AG310)</f>
        <v>CUMPLE</v>
      </c>
      <c r="E320" s="561" t="str">
        <f>IF(C320="","",Documentos_Técnicos!$BL310)</f>
        <v>CUMPLE</v>
      </c>
      <c r="F320" s="561" t="str">
        <f>IF(C320="","",Documentos_Técnicos!$DF310)</f>
        <v>CUMPLE</v>
      </c>
      <c r="G320" s="561" t="str">
        <f>IF(C320="","",Documentos_Técnicos!$DY310)</f>
        <v>CUMPLE</v>
      </c>
      <c r="H320" s="561" t="str">
        <f>IF(C320="","",Documentos_Técnicos!$ER310)</f>
        <v>CUMPLE</v>
      </c>
      <c r="I320" s="561" t="str">
        <f>IF(C320="","",Documentos_Técnicos!$FK310)</f>
        <v>CUMPLE</v>
      </c>
      <c r="J320" s="561" t="str">
        <f>IF(C320="","",Documentos_Técnicos!$FZ310)</f>
        <v>CUMPLE</v>
      </c>
      <c r="K320" s="561" t="str">
        <f>IF(C320="","",Documentos_Técnicos!$HA310)</f>
        <v>CUMPLE</v>
      </c>
      <c r="L320" s="561" t="str">
        <f>IF(C320="","",Documentos_Técnicos!$HX310)</f>
        <v>CUMPLE</v>
      </c>
      <c r="M320" s="561" t="str">
        <f>IF(C320="","",Documentos_Técnicos!IQ310)</f>
        <v>CUMPLE</v>
      </c>
      <c r="N320" s="561" t="str">
        <f>IF(C320="","",Documentos_Técnicos!$IV310)</f>
        <v>CUMPLE</v>
      </c>
      <c r="O320" s="562" t="str">
        <f>IF(C320="","",IF(D320="CUMPLE",IF(F320="CUMPLE",IF(G320="CUMPLE",IF(H320="CUMPLE",IF(I320="CUMPLE",IF(J320="CUMPLE",IF(K320="CUMPLE",IF(L320="CUMPLE",IF(N320="CUMPLE",IF(M320="CUMPLE",IF(E320="CUMPLE","HABILITADO","RECHAZADO"),"RECHAZADO"),"RECHAZADO"),"RECHAZADO"),"RECHAZADO"),"RECHAZADO"),"RECHAZADO"),"RECHAZADO"),"RECHAZADO"),"RECHAZADO"),"RECHAZADO"))</f>
        <v>HABILITADO</v>
      </c>
    </row>
    <row r="321" spans="1:15" ht="33" x14ac:dyDescent="0.25">
      <c r="A321" s="1016"/>
      <c r="B321" s="561">
        <v>12</v>
      </c>
      <c r="C321" s="561" t="str">
        <f>IF(Experiencia_Proponente!C460=0,"",Experiencia_Proponente!C460)</f>
        <v>UNION TEMPORAL PROGRESEMOS</v>
      </c>
      <c r="D321" s="561" t="str">
        <f>IF(C321="","",Documentos_Técnicos!$AG310)</f>
        <v>CUMPLE</v>
      </c>
      <c r="E321" s="561" t="str">
        <f>IF(C321="","",Documentos_Técnicos!$BL310)</f>
        <v>CUMPLE</v>
      </c>
      <c r="F321" s="561" t="str">
        <f>IF(C321="","",Documentos_Técnicos!$DF310)</f>
        <v>CUMPLE</v>
      </c>
      <c r="G321" s="561" t="str">
        <f>IF(C321="","",Documentos_Técnicos!$DY310)</f>
        <v>CUMPLE</v>
      </c>
      <c r="H321" s="561" t="str">
        <f>IF(C321="","",Documentos_Técnicos!$ER310)</f>
        <v>CUMPLE</v>
      </c>
      <c r="I321" s="561" t="str">
        <f>IF(C321="","",Documentos_Técnicos!$FK310)</f>
        <v>CUMPLE</v>
      </c>
      <c r="J321" s="561" t="str">
        <f>IF(C321="","",Documentos_Técnicos!$FZ310)</f>
        <v>CUMPLE</v>
      </c>
      <c r="K321" s="561" t="str">
        <f>IF(C321="","",Documentos_Técnicos!$HA310)</f>
        <v>CUMPLE</v>
      </c>
      <c r="L321" s="561" t="str">
        <f>IF(C321="","",Documentos_Técnicos!$HX310)</f>
        <v>CUMPLE</v>
      </c>
      <c r="M321" s="561" t="str">
        <f>IF(C321="","",Documentos_Técnicos!IQ310)</f>
        <v>CUMPLE</v>
      </c>
      <c r="N321" s="561" t="str">
        <f>IF(C321="","",Documentos_Técnicos!$IV310)</f>
        <v>CUMPLE</v>
      </c>
      <c r="O321" s="562" t="str">
        <f>IF(C321="","",IF(D321="CUMPLE",IF(F321="CUMPLE",IF(G321="CUMPLE",IF(H321="CUMPLE",IF(I321="CUMPLE",IF(J321="CUMPLE",IF(K321="CUMPLE",IF(L321="CUMPLE",IF(N321="CUMPLE",IF(M321="CUMPLE",IF(E321="CUMPLE","HABILITADO","RECHAZADO"),"RECHAZADO"),"RECHAZADO"),"RECHAZADO"),"RECHAZADO"),"RECHAZADO"),"RECHAZADO"),"RECHAZADO"),"RECHAZADO"),"RECHAZADO"),"RECHAZADO"))</f>
        <v>HABILITADO</v>
      </c>
    </row>
    <row r="322" spans="1:15" x14ac:dyDescent="0.25">
      <c r="A322" s="102">
        <v>24</v>
      </c>
      <c r="B322" s="563"/>
      <c r="C322" s="564" t="s">
        <v>1537</v>
      </c>
      <c r="D322" s="563"/>
      <c r="E322" s="563"/>
      <c r="F322" s="563"/>
      <c r="G322" s="563"/>
      <c r="H322" s="563"/>
      <c r="I322" s="563"/>
      <c r="J322" s="563"/>
      <c r="K322" s="563"/>
      <c r="L322" s="563"/>
      <c r="M322" s="563"/>
      <c r="N322" s="563"/>
      <c r="O322" s="563"/>
    </row>
    <row r="323" spans="1:15" hidden="1" x14ac:dyDescent="0.25">
      <c r="A323" s="962">
        <f t="shared" ref="A323" si="40">A335</f>
        <v>25</v>
      </c>
      <c r="B323" s="48">
        <v>1</v>
      </c>
      <c r="C323" s="48" t="str">
        <f>IF(Experiencia_Proponente!C475=0,"",Experiencia_Proponente!C475)</f>
        <v/>
      </c>
      <c r="D323" s="48" t="str">
        <f>IF(C323="","",Documentos_Técnicos!$AG323)</f>
        <v/>
      </c>
      <c r="E323" s="48" t="str">
        <f>IF(C323="","",Documentos_Técnicos!$BL323)</f>
        <v/>
      </c>
      <c r="F323" s="48" t="str">
        <f>IF(C323="","",Documentos_Técnicos!$DF323)</f>
        <v/>
      </c>
      <c r="G323" s="48" t="str">
        <f>IF(C323="","",Documentos_Técnicos!$DY323)</f>
        <v/>
      </c>
      <c r="H323" s="48" t="str">
        <f>IF(C323="","",Documentos_Técnicos!$ER323)</f>
        <v/>
      </c>
      <c r="I323" s="48" t="str">
        <f>IF(C323="","",Documentos_Técnicos!$FK323)</f>
        <v/>
      </c>
      <c r="J323" s="48" t="str">
        <f>IF(C323="","",Documentos_Técnicos!$FZ323)</f>
        <v/>
      </c>
      <c r="K323" s="48" t="str">
        <f>IF(C323="","",Documentos_Técnicos!$HA323)</f>
        <v/>
      </c>
      <c r="L323" s="48" t="str">
        <f>IF(C323="","",Documentos_Técnicos!$HX323)</f>
        <v/>
      </c>
      <c r="M323" s="49" t="str">
        <f>IF(C323="","",Documentos_Técnicos!IQ323)</f>
        <v/>
      </c>
      <c r="N323" s="49" t="str">
        <f>IF(C323="","",Documentos_Técnicos!$IV323)</f>
        <v/>
      </c>
      <c r="O323" s="50" t="str">
        <f t="shared" ref="O323" si="41">IF(C323="","",IF(D323="CUMPLE",IF(F323="CUMPLE",IF(G323="CUMPLE",IF(H323="CUMPLE",IF(I323="CUMPLE",IF(J323="CUMPLE",IF(K323="CUMPLE",IF(L323="CUMPLE",IF(N323="CUMPLE",IF(M323="CUMPLE",IF(E323="CUMPLE","HABILITADO","NO HABILITADO"),"NO HABILITADO"),"NO HABILITADO"),"NO HABILITADO"),"NO HABILITADO"),"NO HABILITADO"),"NO HABILITADO"),"NO HABILITADO"),"NO HABILITADO"),"NO HABILITADO"),"NO HABILITADO"))</f>
        <v/>
      </c>
    </row>
    <row r="324" spans="1:15" hidden="1" x14ac:dyDescent="0.25">
      <c r="A324" s="963"/>
      <c r="B324" s="561">
        <v>2</v>
      </c>
      <c r="C324" s="48" t="str">
        <f>IF(Experiencia_Proponente!C476=0,"",Experiencia_Proponente!C476)</f>
        <v/>
      </c>
      <c r="D324" s="48" t="str">
        <f>IF(C324="","",Documentos_Técnicos!$AG323)</f>
        <v/>
      </c>
      <c r="E324" s="48" t="str">
        <f>IF(C324="","",Documentos_Técnicos!$BL323)</f>
        <v/>
      </c>
      <c r="F324" s="561" t="str">
        <f>IF(C324="","",Documentos_Técnicos!$DF323)</f>
        <v/>
      </c>
      <c r="G324" s="48" t="str">
        <f>IF(C324="","",Documentos_Técnicos!$DY323)</f>
        <v/>
      </c>
      <c r="H324" s="561" t="str">
        <f>IF(C324="","",Documentos_Técnicos!$ER323)</f>
        <v/>
      </c>
      <c r="I324" s="561" t="str">
        <f>IF(C324="","",Documentos_Técnicos!$FK323)</f>
        <v/>
      </c>
      <c r="J324" s="561" t="str">
        <f>IF(C324="","",Documentos_Técnicos!$FZ323)</f>
        <v/>
      </c>
      <c r="K324" s="561" t="str">
        <f>IF(C324="","",Documentos_Técnicos!$HA323)</f>
        <v/>
      </c>
      <c r="L324" s="561" t="str">
        <f>IF(C324="","",Documentos_Técnicos!$HX323)</f>
        <v/>
      </c>
      <c r="M324" s="49" t="str">
        <f>IF(C324="","",Documentos_Técnicos!IQ323)</f>
        <v/>
      </c>
      <c r="N324" s="49" t="str">
        <f>IF(C324="","",Documentos_Técnicos!$IV323)</f>
        <v/>
      </c>
      <c r="O324" s="50" t="str">
        <f t="shared" si="36"/>
        <v/>
      </c>
    </row>
    <row r="325" spans="1:15" hidden="1" x14ac:dyDescent="0.25">
      <c r="A325" s="963"/>
      <c r="B325" s="561">
        <v>3</v>
      </c>
      <c r="C325" s="48" t="str">
        <f>IF(Experiencia_Proponente!C477=0,"",Experiencia_Proponente!C477)</f>
        <v/>
      </c>
      <c r="D325" s="48" t="str">
        <f>IF(C325="","",Documentos_Técnicos!$AG323)</f>
        <v/>
      </c>
      <c r="E325" s="48" t="str">
        <f>IF(C325="","",Documentos_Técnicos!$BL323)</f>
        <v/>
      </c>
      <c r="F325" s="561" t="str">
        <f>IF(C325="","",Documentos_Técnicos!$DF323)</f>
        <v/>
      </c>
      <c r="G325" s="48" t="str">
        <f>IF(C325="","",Documentos_Técnicos!$DY323)</f>
        <v/>
      </c>
      <c r="H325" s="561" t="str">
        <f>IF(C325="","",Documentos_Técnicos!$ER323)</f>
        <v/>
      </c>
      <c r="I325" s="561" t="str">
        <f>IF(C325="","",Documentos_Técnicos!$FK323)</f>
        <v/>
      </c>
      <c r="J325" s="561" t="str">
        <f>IF(C325="","",Documentos_Técnicos!$FZ323)</f>
        <v/>
      </c>
      <c r="K325" s="561" t="str">
        <f>IF(C325="","",Documentos_Técnicos!$HA323)</f>
        <v/>
      </c>
      <c r="L325" s="561" t="str">
        <f>IF(C325="","",Documentos_Técnicos!$HX323)</f>
        <v/>
      </c>
      <c r="M325" s="49" t="str">
        <f>IF(C325="","",Documentos_Técnicos!IQ323)</f>
        <v/>
      </c>
      <c r="N325" s="49" t="str">
        <f>IF(C325="","",Documentos_Técnicos!$IV323)</f>
        <v/>
      </c>
      <c r="O325" s="50" t="str">
        <f t="shared" si="36"/>
        <v/>
      </c>
    </row>
    <row r="326" spans="1:15" hidden="1" x14ac:dyDescent="0.25">
      <c r="A326" s="963"/>
      <c r="B326" s="561">
        <v>4</v>
      </c>
      <c r="C326" s="48" t="str">
        <f>IF(Experiencia_Proponente!C478=0,"",Experiencia_Proponente!C478)</f>
        <v/>
      </c>
      <c r="D326" s="48" t="str">
        <f>IF(C326="","",Documentos_Técnicos!$AG323)</f>
        <v/>
      </c>
      <c r="E326" s="48" t="str">
        <f>IF(C326="","",Documentos_Técnicos!$BL323)</f>
        <v/>
      </c>
      <c r="F326" s="561" t="str">
        <f>IF(C326="","",Documentos_Técnicos!$DF323)</f>
        <v/>
      </c>
      <c r="G326" s="48" t="str">
        <f>IF(C326="","",Documentos_Técnicos!$DY323)</f>
        <v/>
      </c>
      <c r="H326" s="561" t="str">
        <f>IF(C326="","",Documentos_Técnicos!$ER323)</f>
        <v/>
      </c>
      <c r="I326" s="561" t="str">
        <f>IF(C326="","",Documentos_Técnicos!$FK323)</f>
        <v/>
      </c>
      <c r="J326" s="561" t="str">
        <f>IF(C326="","",Documentos_Técnicos!$FZ323)</f>
        <v/>
      </c>
      <c r="K326" s="561" t="str">
        <f>IF(C326="","",Documentos_Técnicos!$HA323)</f>
        <v/>
      </c>
      <c r="L326" s="561" t="str">
        <f>IF(C326="","",Documentos_Técnicos!$HX323)</f>
        <v/>
      </c>
      <c r="M326" s="49" t="str">
        <f>IF(C326="","",Documentos_Técnicos!IQ323)</f>
        <v/>
      </c>
      <c r="N326" s="49" t="str">
        <f>IF(C326="","",Documentos_Técnicos!$IV323)</f>
        <v/>
      </c>
      <c r="O326" s="50" t="str">
        <f t="shared" si="36"/>
        <v/>
      </c>
    </row>
    <row r="327" spans="1:15" hidden="1" x14ac:dyDescent="0.25">
      <c r="A327" s="963"/>
      <c r="B327" s="561">
        <v>5</v>
      </c>
      <c r="C327" s="48" t="str">
        <f>IF(Experiencia_Proponente!C479=0,"",Experiencia_Proponente!C479)</f>
        <v/>
      </c>
      <c r="D327" s="48" t="str">
        <f>IF(C327="","",Documentos_Técnicos!$AG323)</f>
        <v/>
      </c>
      <c r="E327" s="48" t="str">
        <f>IF(C327="","",Documentos_Técnicos!$BL323)</f>
        <v/>
      </c>
      <c r="F327" s="561" t="str">
        <f>IF(C327="","",Documentos_Técnicos!$DF323)</f>
        <v/>
      </c>
      <c r="G327" s="48" t="str">
        <f>IF(C327="","",Documentos_Técnicos!$DY323)</f>
        <v/>
      </c>
      <c r="H327" s="561" t="str">
        <f>IF(C327="","",Documentos_Técnicos!$ER323)</f>
        <v/>
      </c>
      <c r="I327" s="561" t="str">
        <f>IF(C327="","",Documentos_Técnicos!$FK323)</f>
        <v/>
      </c>
      <c r="J327" s="561" t="str">
        <f>IF(C327="","",Documentos_Técnicos!$FZ323)</f>
        <v/>
      </c>
      <c r="K327" s="561" t="str">
        <f>IF(C327="","",Documentos_Técnicos!$HA323)</f>
        <v/>
      </c>
      <c r="L327" s="561" t="str">
        <f>IF(C327="","",Documentos_Técnicos!$HX323)</f>
        <v/>
      </c>
      <c r="M327" s="49" t="str">
        <f>IF(C327="","",Documentos_Técnicos!IQ323)</f>
        <v/>
      </c>
      <c r="N327" s="49" t="str">
        <f>IF(C327="","",Documentos_Técnicos!$IV323)</f>
        <v/>
      </c>
      <c r="O327" s="50" t="str">
        <f t="shared" si="36"/>
        <v/>
      </c>
    </row>
    <row r="328" spans="1:15" hidden="1" x14ac:dyDescent="0.25">
      <c r="A328" s="963"/>
      <c r="B328" s="561">
        <v>6</v>
      </c>
      <c r="C328" s="48" t="str">
        <f>IF(Experiencia_Proponente!C480=0,"",Experiencia_Proponente!C480)</f>
        <v/>
      </c>
      <c r="D328" s="48" t="str">
        <f>IF(C328="","",Documentos_Técnicos!$AG323)</f>
        <v/>
      </c>
      <c r="E328" s="48" t="str">
        <f>IF(C328="","",Documentos_Técnicos!$BL323)</f>
        <v/>
      </c>
      <c r="F328" s="561" t="str">
        <f>IF(C328="","",Documentos_Técnicos!$DF323)</f>
        <v/>
      </c>
      <c r="G328" s="48" t="str">
        <f>IF(C328="","",Documentos_Técnicos!$DY323)</f>
        <v/>
      </c>
      <c r="H328" s="561" t="str">
        <f>IF(C328="","",Documentos_Técnicos!$ER323)</f>
        <v/>
      </c>
      <c r="I328" s="561" t="str">
        <f>IF(C328="","",Documentos_Técnicos!$FK323)</f>
        <v/>
      </c>
      <c r="J328" s="561" t="str">
        <f>IF(C328="","",Documentos_Técnicos!$FZ323)</f>
        <v/>
      </c>
      <c r="K328" s="561" t="str">
        <f>IF(C328="","",Documentos_Técnicos!$HA323)</f>
        <v/>
      </c>
      <c r="L328" s="561" t="str">
        <f>IF(C328="","",Documentos_Técnicos!$HX323)</f>
        <v/>
      </c>
      <c r="M328" s="49" t="str">
        <f>IF(C328="","",Documentos_Técnicos!IQ323)</f>
        <v/>
      </c>
      <c r="N328" s="49" t="str">
        <f>IF(C328="","",Documentos_Técnicos!$IV323)</f>
        <v/>
      </c>
      <c r="O328" s="50" t="str">
        <f t="shared" si="36"/>
        <v/>
      </c>
    </row>
    <row r="329" spans="1:15" hidden="1" x14ac:dyDescent="0.25">
      <c r="A329" s="963"/>
      <c r="B329" s="561">
        <v>7</v>
      </c>
      <c r="C329" s="48" t="str">
        <f>IF(Experiencia_Proponente!C481=0,"",Experiencia_Proponente!C481)</f>
        <v/>
      </c>
      <c r="D329" s="48" t="str">
        <f>IF(C329="","",Documentos_Técnicos!$AG323)</f>
        <v/>
      </c>
      <c r="E329" s="48" t="str">
        <f>IF(C329="","",Documentos_Técnicos!$BL323)</f>
        <v/>
      </c>
      <c r="F329" s="561" t="str">
        <f>IF(C329="","",Documentos_Técnicos!$DF323)</f>
        <v/>
      </c>
      <c r="G329" s="48" t="str">
        <f>IF(C329="","",Documentos_Técnicos!$DY323)</f>
        <v/>
      </c>
      <c r="H329" s="561" t="str">
        <f>IF(C329="","",Documentos_Técnicos!$ER323)</f>
        <v/>
      </c>
      <c r="I329" s="561" t="str">
        <f>IF(C329="","",Documentos_Técnicos!$FK323)</f>
        <v/>
      </c>
      <c r="J329" s="561" t="str">
        <f>IF(C329="","",Documentos_Técnicos!$FZ323)</f>
        <v/>
      </c>
      <c r="K329" s="561" t="str">
        <f>IF(C329="","",Documentos_Técnicos!$HA323)</f>
        <v/>
      </c>
      <c r="L329" s="561" t="str">
        <f>IF(C329="","",Documentos_Técnicos!$HX323)</f>
        <v/>
      </c>
      <c r="M329" s="49" t="str">
        <f>IF(C329="","",Documentos_Técnicos!IQ323)</f>
        <v/>
      </c>
      <c r="N329" s="49" t="str">
        <f>IF(C329="","",Documentos_Técnicos!$IV323)</f>
        <v/>
      </c>
      <c r="O329" s="50" t="str">
        <f t="shared" si="36"/>
        <v/>
      </c>
    </row>
    <row r="330" spans="1:15" hidden="1" x14ac:dyDescent="0.25">
      <c r="A330" s="963"/>
      <c r="B330" s="561">
        <v>8</v>
      </c>
      <c r="C330" s="48" t="str">
        <f>IF(Experiencia_Proponente!C482=0,"",Experiencia_Proponente!C482)</f>
        <v/>
      </c>
      <c r="D330" s="48" t="str">
        <f>IF(C330="","",Documentos_Técnicos!$AG323)</f>
        <v/>
      </c>
      <c r="E330" s="48" t="str">
        <f>IF(C330="","",Documentos_Técnicos!$BL323)</f>
        <v/>
      </c>
      <c r="F330" s="561" t="str">
        <f>IF(C330="","",Documentos_Técnicos!$DF323)</f>
        <v/>
      </c>
      <c r="G330" s="48" t="str">
        <f>IF(C330="","",Documentos_Técnicos!$DY323)</f>
        <v/>
      </c>
      <c r="H330" s="561" t="str">
        <f>IF(C330="","",Documentos_Técnicos!$ER323)</f>
        <v/>
      </c>
      <c r="I330" s="561" t="str">
        <f>IF(C330="","",Documentos_Técnicos!$FK323)</f>
        <v/>
      </c>
      <c r="J330" s="561" t="str">
        <f>IF(C330="","",Documentos_Técnicos!$FZ323)</f>
        <v/>
      </c>
      <c r="K330" s="561" t="str">
        <f>IF(C330="","",Documentos_Técnicos!$HA323)</f>
        <v/>
      </c>
      <c r="L330" s="561" t="str">
        <f>IF(C330="","",Documentos_Técnicos!$HX323)</f>
        <v/>
      </c>
      <c r="M330" s="49" t="str">
        <f>IF(C330="","",Documentos_Técnicos!IQ323)</f>
        <v/>
      </c>
      <c r="N330" s="49" t="str">
        <f>IF(C330="","",Documentos_Técnicos!$IV323)</f>
        <v/>
      </c>
      <c r="O330" s="50" t="str">
        <f t="shared" si="36"/>
        <v/>
      </c>
    </row>
    <row r="331" spans="1:15" hidden="1" x14ac:dyDescent="0.25">
      <c r="A331" s="963"/>
      <c r="B331" s="561">
        <v>9</v>
      </c>
      <c r="C331" s="48" t="str">
        <f>IF(Experiencia_Proponente!C483=0,"",Experiencia_Proponente!C483)</f>
        <v/>
      </c>
      <c r="D331" s="48" t="str">
        <f>IF(C331="","",Documentos_Técnicos!$AG323)</f>
        <v/>
      </c>
      <c r="E331" s="48" t="str">
        <f>IF(C331="","",Documentos_Técnicos!$BL323)</f>
        <v/>
      </c>
      <c r="F331" s="561" t="str">
        <f>IF(C331="","",Documentos_Técnicos!$DF323)</f>
        <v/>
      </c>
      <c r="G331" s="48" t="str">
        <f>IF(C331="","",Documentos_Técnicos!$DY323)</f>
        <v/>
      </c>
      <c r="H331" s="561" t="str">
        <f>IF(C331="","",Documentos_Técnicos!$ER323)</f>
        <v/>
      </c>
      <c r="I331" s="561" t="str">
        <f>IF(C331="","",Documentos_Técnicos!$FK323)</f>
        <v/>
      </c>
      <c r="J331" s="561" t="str">
        <f>IF(C331="","",Documentos_Técnicos!$FZ323)</f>
        <v/>
      </c>
      <c r="K331" s="561" t="str">
        <f>IF(C331="","",Documentos_Técnicos!$HA323)</f>
        <v/>
      </c>
      <c r="L331" s="561" t="str">
        <f>IF(C331="","",Documentos_Técnicos!$HX323)</f>
        <v/>
      </c>
      <c r="M331" s="49" t="str">
        <f>IF(C331="","",Documentos_Técnicos!IQ323)</f>
        <v/>
      </c>
      <c r="N331" s="49" t="str">
        <f>IF(C331="","",Documentos_Técnicos!$IV323)</f>
        <v/>
      </c>
      <c r="O331" s="50" t="str">
        <f t="shared" si="36"/>
        <v/>
      </c>
    </row>
    <row r="332" spans="1:15" hidden="1" x14ac:dyDescent="0.25">
      <c r="A332" s="963"/>
      <c r="B332" s="561">
        <v>10</v>
      </c>
      <c r="C332" s="48" t="str">
        <f>IF(Experiencia_Proponente!C484=0,"",Experiencia_Proponente!C484)</f>
        <v/>
      </c>
      <c r="D332" s="48" t="str">
        <f>IF(C332="","",Documentos_Técnicos!$AG323)</f>
        <v/>
      </c>
      <c r="E332" s="48" t="str">
        <f>IF(C332="","",Documentos_Técnicos!$BL323)</f>
        <v/>
      </c>
      <c r="F332" s="561" t="str">
        <f>IF(C332="","",Documentos_Técnicos!$DF323)</f>
        <v/>
      </c>
      <c r="G332" s="48" t="str">
        <f>IF(C332="","",Documentos_Técnicos!$DY323)</f>
        <v/>
      </c>
      <c r="H332" s="561" t="str">
        <f>IF(C332="","",Documentos_Técnicos!$ER323)</f>
        <v/>
      </c>
      <c r="I332" s="561" t="str">
        <f>IF(C332="","",Documentos_Técnicos!$FK323)</f>
        <v/>
      </c>
      <c r="J332" s="561" t="str">
        <f>IF(C332="","",Documentos_Técnicos!$FZ323)</f>
        <v/>
      </c>
      <c r="K332" s="561" t="str">
        <f>IF(C332="","",Documentos_Técnicos!$HA323)</f>
        <v/>
      </c>
      <c r="L332" s="561" t="str">
        <f>IF(C332="","",Documentos_Técnicos!$HX323)</f>
        <v/>
      </c>
      <c r="M332" s="49" t="str">
        <f>IF(C332="","",Documentos_Técnicos!IQ323)</f>
        <v/>
      </c>
      <c r="N332" s="49" t="str">
        <f>IF(C332="","",Documentos_Técnicos!$IV323)</f>
        <v/>
      </c>
      <c r="O332" s="50" t="str">
        <f t="shared" si="36"/>
        <v/>
      </c>
    </row>
    <row r="333" spans="1:15" hidden="1" x14ac:dyDescent="0.25">
      <c r="A333" s="1017"/>
      <c r="B333" s="557">
        <v>11</v>
      </c>
      <c r="C333" s="558" t="str">
        <f>IF(Experiencia_Proponente!C485=0,"",Experiencia_Proponente!C485)</f>
        <v/>
      </c>
      <c r="D333" s="558" t="str">
        <f>IF(C333="","",Documentos_Técnicos!$AG323)</f>
        <v/>
      </c>
      <c r="E333" s="558" t="str">
        <f>IF(C333="","",Documentos_Técnicos!$BL323)</f>
        <v/>
      </c>
      <c r="F333" s="557" t="str">
        <f>IF(C333="","",Documentos_Técnicos!$DF323)</f>
        <v/>
      </c>
      <c r="G333" s="558" t="str">
        <f>IF(C333="","",Documentos_Técnicos!$DY323)</f>
        <v/>
      </c>
      <c r="H333" s="557" t="str">
        <f>IF(C333="","",Documentos_Técnicos!$ER323)</f>
        <v/>
      </c>
      <c r="I333" s="557" t="str">
        <f>IF(C333="","",Documentos_Técnicos!$FK323)</f>
        <v/>
      </c>
      <c r="J333" s="557" t="str">
        <f>IF(C333="","",Documentos_Técnicos!$FZ323)</f>
        <v/>
      </c>
      <c r="K333" s="557" t="str">
        <f>IF(C333="","",Documentos_Técnicos!$HA323)</f>
        <v/>
      </c>
      <c r="L333" s="557" t="str">
        <f>IF(C333="","",Documentos_Técnicos!$HX323)</f>
        <v/>
      </c>
      <c r="M333" s="559" t="str">
        <f>IF(C333="","",Documentos_Técnicos!IQ323)</f>
        <v/>
      </c>
      <c r="N333" s="559" t="str">
        <f>IF(C333="","",Documentos_Técnicos!$IV323)</f>
        <v/>
      </c>
      <c r="O333" s="560" t="str">
        <f t="shared" si="36"/>
        <v/>
      </c>
    </row>
    <row r="334" spans="1:15" ht="49.5" x14ac:dyDescent="0.25">
      <c r="A334" s="1016"/>
      <c r="B334" s="561">
        <v>12</v>
      </c>
      <c r="C334" s="561" t="str">
        <f>IF(Experiencia_Proponente!C486=0,"",Experiencia_Proponente!C486)</f>
        <v>SERVICIOS TECNICOS DE VIGILANCIA LTDA - SERVIGTEC</v>
      </c>
      <c r="D334" s="561" t="str">
        <f>IF(C334="","",Documentos_Técnicos!$AG323)</f>
        <v>CUMPLE</v>
      </c>
      <c r="E334" s="561" t="str">
        <f>IF(C334="","",Documentos_Técnicos!$BL323)</f>
        <v>CUMPLE</v>
      </c>
      <c r="F334" s="561" t="str">
        <f>IF(C334="","",Documentos_Técnicos!$DF323)</f>
        <v>CUMPLE</v>
      </c>
      <c r="G334" s="561" t="str">
        <f>IF(C334="","",Documentos_Técnicos!$DY323)</f>
        <v>CUMPLE</v>
      </c>
      <c r="H334" s="561" t="str">
        <f>IF(C334="","",Documentos_Técnicos!$ER323)</f>
        <v>CUMPLE</v>
      </c>
      <c r="I334" s="561" t="str">
        <f>IF(C334="","",Documentos_Técnicos!$FK323)</f>
        <v>CUMPLE</v>
      </c>
      <c r="J334" s="561" t="str">
        <f>IF(C334="","",Documentos_Técnicos!$FZ323)</f>
        <v>CUMPLE</v>
      </c>
      <c r="K334" s="561" t="str">
        <f>IF(C334="","",Documentos_Técnicos!$HA323)</f>
        <v>CUMPLE</v>
      </c>
      <c r="L334" s="561" t="str">
        <f>IF(C334="","",Documentos_Técnicos!$HX323)</f>
        <v>CUMPLE</v>
      </c>
      <c r="M334" s="561" t="str">
        <f>IF(C334="","",Documentos_Técnicos!IQ323)</f>
        <v>CUMPLE</v>
      </c>
      <c r="N334" s="561" t="str">
        <f>IF(C334="","",Documentos_Técnicos!$IV323)</f>
        <v>CUMPLE</v>
      </c>
      <c r="O334" s="562" t="str">
        <f>IF(C334="","",IF(D334="CUMPLE",IF(F334="CUMPLE",IF(G334="CUMPLE",IF(H334="CUMPLE",IF(I334="CUMPLE",IF(J334="CUMPLE",IF(K334="CUMPLE",IF(L334="CUMPLE",IF(N334="CUMPLE",IF(M334="CUMPLE",IF(E334="CUMPLE","HABILITADO","RECHAZADO"),"RECHAZADO"),"RECHAZADO"),"RECHAZADO"),"RECHAZADO"),"RECHAZADO"),"RECHAZADO"),"RECHAZADO"),"RECHAZADO"),"RECHAZADO"),"RECHAZADO"))</f>
        <v>HABILITADO</v>
      </c>
    </row>
    <row r="335" spans="1:15" x14ac:dyDescent="0.25">
      <c r="A335" s="102">
        <v>25</v>
      </c>
      <c r="B335" s="563"/>
      <c r="C335" s="564" t="s">
        <v>1537</v>
      </c>
      <c r="D335" s="563"/>
      <c r="E335" s="563"/>
      <c r="F335" s="563"/>
      <c r="G335" s="563"/>
      <c r="H335" s="563"/>
      <c r="I335" s="563"/>
      <c r="J335" s="563"/>
      <c r="K335" s="563"/>
      <c r="L335" s="563"/>
      <c r="M335" s="563"/>
      <c r="N335" s="563"/>
      <c r="O335" s="563"/>
    </row>
    <row r="336" spans="1:15" x14ac:dyDescent="0.25">
      <c r="A336" s="1016">
        <f t="shared" ref="A336" si="42">A348</f>
        <v>26</v>
      </c>
      <c r="B336" s="561">
        <v>1</v>
      </c>
      <c r="C336" s="561" t="str">
        <f>IF(Experiencia_Proponente!C488=0,"",Experiencia_Proponente!C488)</f>
        <v>UNION TEMPORAL SAC</v>
      </c>
      <c r="D336" s="561" t="str">
        <f>IF(C336="","",Documentos_Técnicos!$AG336)</f>
        <v>CUMPLE</v>
      </c>
      <c r="E336" s="561" t="str">
        <f>IF(C336="","",Documentos_Técnicos!$BL336)</f>
        <v>CUMPLE</v>
      </c>
      <c r="F336" s="561" t="str">
        <f>IF(C336="","",Documentos_Técnicos!$DF336)</f>
        <v>CUMPLE</v>
      </c>
      <c r="G336" s="561" t="str">
        <f>IF(C336="","",Documentos_Técnicos!$DY336)</f>
        <v>CUMPLE</v>
      </c>
      <c r="H336" s="561" t="str">
        <f>IF(C336="","",Documentos_Técnicos!$ER336)</f>
        <v>CUMPLE</v>
      </c>
      <c r="I336" s="561" t="str">
        <f>IF(C336="","",Documentos_Técnicos!$FK336)</f>
        <v>CUMPLE</v>
      </c>
      <c r="J336" s="561" t="str">
        <f>IF(C336="","",Documentos_Técnicos!$FZ336)</f>
        <v>CUMPLE</v>
      </c>
      <c r="K336" s="561" t="str">
        <f>IF(C336="","",Documentos_Técnicos!$HA336)</f>
        <v>CUMPLE</v>
      </c>
      <c r="L336" s="561" t="str">
        <f>IF(C336="","",Documentos_Técnicos!$HX336)</f>
        <v>CUMPLE</v>
      </c>
      <c r="M336" s="561" t="str">
        <f>IF(C336="","",Documentos_Técnicos!IQ336)</f>
        <v>CUMPLE</v>
      </c>
      <c r="N336" s="561" t="str">
        <f>IF(C336="","",Documentos_Técnicos!$IV336)</f>
        <v>CUMPLE</v>
      </c>
      <c r="O336" s="562" t="str">
        <f>IF(C336="","",IF(D336="CUMPLE",IF(F336="CUMPLE",IF(G336="CUMPLE",IF(H336="CUMPLE",IF(I336="CUMPLE",IF(J336="CUMPLE",IF(K336="CUMPLE",IF(L336="CUMPLE",IF(N336="CUMPLE",IF(M336="CUMPLE",IF(E336="CUMPLE","HABILITADO","RECHAZADO"),"RECHAZADO"),"RECHAZADO"),"RECHAZADO"),"RECHAZADO"),"RECHAZADO"),"RECHAZADO"),"RECHAZADO"),"RECHAZADO"),"RECHAZADO"),"RECHAZADO"))</f>
        <v>HABILITADO</v>
      </c>
    </row>
    <row r="337" spans="1:15" x14ac:dyDescent="0.25">
      <c r="A337" s="1016"/>
      <c r="B337" s="561">
        <v>2</v>
      </c>
      <c r="C337" s="561" t="str">
        <f>IF(Experiencia_Proponente!C489=0,"",Experiencia_Proponente!C489)</f>
        <v>UNION TEMPORAL SAC</v>
      </c>
      <c r="D337" s="561" t="str">
        <f>IF(C337="","",Documentos_Técnicos!$AG336)</f>
        <v>CUMPLE</v>
      </c>
      <c r="E337" s="561" t="str">
        <f>IF(C337="","",Documentos_Técnicos!$BL336)</f>
        <v>CUMPLE</v>
      </c>
      <c r="F337" s="561" t="str">
        <f>IF(C337="","",Documentos_Técnicos!$DF336)</f>
        <v>CUMPLE</v>
      </c>
      <c r="G337" s="561" t="str">
        <f>IF(C337="","",Documentos_Técnicos!$DY336)</f>
        <v>CUMPLE</v>
      </c>
      <c r="H337" s="561" t="str">
        <f>IF(C337="","",Documentos_Técnicos!$ER336)</f>
        <v>CUMPLE</v>
      </c>
      <c r="I337" s="561" t="str">
        <f>IF(C337="","",Documentos_Técnicos!$FK336)</f>
        <v>CUMPLE</v>
      </c>
      <c r="J337" s="561" t="str">
        <f>IF(C337="","",Documentos_Técnicos!$FZ336)</f>
        <v>CUMPLE</v>
      </c>
      <c r="K337" s="561" t="str">
        <f>IF(C337="","",Documentos_Técnicos!$HA336)</f>
        <v>CUMPLE</v>
      </c>
      <c r="L337" s="561" t="str">
        <f>IF(C337="","",Documentos_Técnicos!$HX336)</f>
        <v>CUMPLE</v>
      </c>
      <c r="M337" s="561" t="str">
        <f>IF(C337="","",Documentos_Técnicos!IQ336)</f>
        <v>CUMPLE</v>
      </c>
      <c r="N337" s="561" t="str">
        <f>IF(C337="","",Documentos_Técnicos!$IV336)</f>
        <v>CUMPLE</v>
      </c>
      <c r="O337" s="562" t="str">
        <f>IF(C337="","",IF(D337="CUMPLE",IF(F337="CUMPLE",IF(G337="CUMPLE",IF(H337="CUMPLE",IF(I337="CUMPLE",IF(J337="CUMPLE",IF(K337="CUMPLE",IF(L337="CUMPLE",IF(N337="CUMPLE",IF(M337="CUMPLE",IF(E337="CUMPLE","HABILITADO","RECHAZADO"),"RECHAZADO"),"RECHAZADO"),"RECHAZADO"),"RECHAZADO"),"RECHAZADO"),"RECHAZADO"),"RECHAZADO"),"RECHAZADO"),"RECHAZADO"),"RECHAZADO"))</f>
        <v>HABILITADO</v>
      </c>
    </row>
    <row r="338" spans="1:15" x14ac:dyDescent="0.25">
      <c r="A338" s="1016"/>
      <c r="B338" s="561">
        <v>3</v>
      </c>
      <c r="C338" s="561" t="str">
        <f>IF(Experiencia_Proponente!C490=0,"",Experiencia_Proponente!C490)</f>
        <v>UNION TEMPORAL SAC</v>
      </c>
      <c r="D338" s="561" t="str">
        <f>IF(C338="","",Documentos_Técnicos!$AG336)</f>
        <v>CUMPLE</v>
      </c>
      <c r="E338" s="561" t="str">
        <f>IF(C338="","",Documentos_Técnicos!$BL336)</f>
        <v>CUMPLE</v>
      </c>
      <c r="F338" s="561" t="str">
        <f>IF(C338="","",Documentos_Técnicos!$DF336)</f>
        <v>CUMPLE</v>
      </c>
      <c r="G338" s="561" t="str">
        <f>IF(C338="","",Documentos_Técnicos!$DY336)</f>
        <v>CUMPLE</v>
      </c>
      <c r="H338" s="561" t="str">
        <f>IF(C338="","",Documentos_Técnicos!$ER336)</f>
        <v>CUMPLE</v>
      </c>
      <c r="I338" s="561" t="str">
        <f>IF(C338="","",Documentos_Técnicos!$FK336)</f>
        <v>CUMPLE</v>
      </c>
      <c r="J338" s="561" t="str">
        <f>IF(C338="","",Documentos_Técnicos!$FZ336)</f>
        <v>CUMPLE</v>
      </c>
      <c r="K338" s="561" t="str">
        <f>IF(C338="","",Documentos_Técnicos!$HA336)</f>
        <v>CUMPLE</v>
      </c>
      <c r="L338" s="561" t="str">
        <f>IF(C338="","",Documentos_Técnicos!$HX336)</f>
        <v>CUMPLE</v>
      </c>
      <c r="M338" s="561" t="str">
        <f>IF(C338="","",Documentos_Técnicos!IQ336)</f>
        <v>CUMPLE</v>
      </c>
      <c r="N338" s="561" t="str">
        <f>IF(C338="","",Documentos_Técnicos!$IV336)</f>
        <v>CUMPLE</v>
      </c>
      <c r="O338" s="562" t="str">
        <f>IF(C338="","",IF(D338="CUMPLE",IF(F338="CUMPLE",IF(G338="CUMPLE",IF(H338="CUMPLE",IF(I338="CUMPLE",IF(J338="CUMPLE",IF(K338="CUMPLE",IF(L338="CUMPLE",IF(N338="CUMPLE",IF(M338="CUMPLE",IF(E338="CUMPLE","HABILITADO","RECHAZADO"),"RECHAZADO"),"RECHAZADO"),"RECHAZADO"),"RECHAZADO"),"RECHAZADO"),"RECHAZADO"),"RECHAZADO"),"RECHAZADO"),"RECHAZADO"),"RECHAZADO"))</f>
        <v>HABILITADO</v>
      </c>
    </row>
    <row r="339" spans="1:15" hidden="1" x14ac:dyDescent="0.25">
      <c r="A339" s="962"/>
      <c r="B339" s="48">
        <v>4</v>
      </c>
      <c r="C339" s="48" t="str">
        <f>IF(Experiencia_Proponente!C491=0,"",Experiencia_Proponente!C491)</f>
        <v/>
      </c>
      <c r="D339" s="48" t="str">
        <f>IF(C339="","",Documentos_Técnicos!$AG336)</f>
        <v/>
      </c>
      <c r="E339" s="48" t="str">
        <f>IF(C339="","",Documentos_Técnicos!$BL336)</f>
        <v/>
      </c>
      <c r="F339" s="48" t="str">
        <f>IF(C339="","",Documentos_Técnicos!$DF336)</f>
        <v/>
      </c>
      <c r="G339" s="48" t="str">
        <f>IF(C339="","",Documentos_Técnicos!$DY336)</f>
        <v/>
      </c>
      <c r="H339" s="48" t="str">
        <f>IF(C339="","",Documentos_Técnicos!$ER336)</f>
        <v/>
      </c>
      <c r="I339" s="48" t="str">
        <f>IF(C339="","",Documentos_Técnicos!$FK336)</f>
        <v/>
      </c>
      <c r="J339" s="48" t="str">
        <f>IF(C339="","",Documentos_Técnicos!$FZ336)</f>
        <v/>
      </c>
      <c r="K339" s="48" t="str">
        <f>IF(C339="","",Documentos_Técnicos!$HA336)</f>
        <v/>
      </c>
      <c r="L339" s="48" t="str">
        <f>IF(C339="","",Documentos_Técnicos!$HX336)</f>
        <v/>
      </c>
      <c r="M339" s="49" t="str">
        <f>IF(C339="","",Documentos_Técnicos!IQ336)</f>
        <v/>
      </c>
      <c r="N339" s="49" t="str">
        <f>IF(C339="","",Documentos_Técnicos!$IV336)</f>
        <v/>
      </c>
      <c r="O339" s="50" t="str">
        <f t="shared" si="36"/>
        <v/>
      </c>
    </row>
    <row r="340" spans="1:15" hidden="1" x14ac:dyDescent="0.25">
      <c r="A340" s="1017"/>
      <c r="B340" s="557">
        <v>5</v>
      </c>
      <c r="C340" s="558" t="str">
        <f>IF(Experiencia_Proponente!C492=0,"",Experiencia_Proponente!C492)</f>
        <v/>
      </c>
      <c r="D340" s="558" t="str">
        <f>IF(C340="","",Documentos_Técnicos!$AG336)</f>
        <v/>
      </c>
      <c r="E340" s="558" t="str">
        <f>IF(C340="","",Documentos_Técnicos!$BL336)</f>
        <v/>
      </c>
      <c r="F340" s="557" t="str">
        <f>IF(C340="","",Documentos_Técnicos!$DF336)</f>
        <v/>
      </c>
      <c r="G340" s="558" t="str">
        <f>IF(C340="","",Documentos_Técnicos!$DY336)</f>
        <v/>
      </c>
      <c r="H340" s="557" t="str">
        <f>IF(C340="","",Documentos_Técnicos!$ER336)</f>
        <v/>
      </c>
      <c r="I340" s="557" t="str">
        <f>IF(C340="","",Documentos_Técnicos!$FK336)</f>
        <v/>
      </c>
      <c r="J340" s="557" t="str">
        <f>IF(C340="","",Documentos_Técnicos!$FZ336)</f>
        <v/>
      </c>
      <c r="K340" s="557" t="str">
        <f>IF(C340="","",Documentos_Técnicos!$HA336)</f>
        <v/>
      </c>
      <c r="L340" s="557" t="str">
        <f>IF(C340="","",Documentos_Técnicos!$HX336)</f>
        <v/>
      </c>
      <c r="M340" s="559" t="str">
        <f>IF(C340="","",Documentos_Técnicos!IQ336)</f>
        <v/>
      </c>
      <c r="N340" s="559" t="str">
        <f>IF(C340="","",Documentos_Técnicos!$IV336)</f>
        <v/>
      </c>
      <c r="O340" s="560" t="str">
        <f t="shared" si="36"/>
        <v/>
      </c>
    </row>
    <row r="341" spans="1:15" x14ac:dyDescent="0.25">
      <c r="A341" s="1016"/>
      <c r="B341" s="561">
        <v>6</v>
      </c>
      <c r="C341" s="561" t="str">
        <f>IF(Experiencia_Proponente!C493=0,"",Experiencia_Proponente!C493)</f>
        <v>UNION TEMPORAL SAC</v>
      </c>
      <c r="D341" s="561" t="str">
        <f>IF(C341="","",Documentos_Técnicos!$AG336)</f>
        <v>CUMPLE</v>
      </c>
      <c r="E341" s="561" t="str">
        <f>IF(C341="","",Documentos_Técnicos!$BL336)</f>
        <v>CUMPLE</v>
      </c>
      <c r="F341" s="561" t="str">
        <f>IF(C341="","",Documentos_Técnicos!$DF336)</f>
        <v>CUMPLE</v>
      </c>
      <c r="G341" s="561" t="str">
        <f>IF(C341="","",Documentos_Técnicos!$DY336)</f>
        <v>CUMPLE</v>
      </c>
      <c r="H341" s="561" t="str">
        <f>IF(C341="","",Documentos_Técnicos!$ER336)</f>
        <v>CUMPLE</v>
      </c>
      <c r="I341" s="561" t="str">
        <f>IF(C341="","",Documentos_Técnicos!$FK336)</f>
        <v>CUMPLE</v>
      </c>
      <c r="J341" s="561" t="str">
        <f>IF(C341="","",Documentos_Técnicos!$FZ336)</f>
        <v>CUMPLE</v>
      </c>
      <c r="K341" s="561" t="str">
        <f>IF(C341="","",Documentos_Técnicos!$HA336)</f>
        <v>CUMPLE</v>
      </c>
      <c r="L341" s="561" t="str">
        <f>IF(C341="","",Documentos_Técnicos!$HX336)</f>
        <v>CUMPLE</v>
      </c>
      <c r="M341" s="561" t="str">
        <f>IF(C341="","",Documentos_Técnicos!IQ336)</f>
        <v>CUMPLE</v>
      </c>
      <c r="N341" s="561" t="str">
        <f>IF(C341="","",Documentos_Técnicos!$IV336)</f>
        <v>CUMPLE</v>
      </c>
      <c r="O341" s="562" t="str">
        <f>IF(C341="","",IF(D341="CUMPLE",IF(F341="CUMPLE",IF(G341="CUMPLE",IF(H341="CUMPLE",IF(I341="CUMPLE",IF(J341="CUMPLE",IF(K341="CUMPLE",IF(L341="CUMPLE",IF(N341="CUMPLE",IF(M341="CUMPLE",IF(E341="CUMPLE","HABILITADO","RECHAZADO"),"RECHAZADO"),"RECHAZADO"),"RECHAZADO"),"RECHAZADO"),"RECHAZADO"),"RECHAZADO"),"RECHAZADO"),"RECHAZADO"),"RECHAZADO"),"RECHAZADO"))</f>
        <v>HABILITADO</v>
      </c>
    </row>
    <row r="342" spans="1:15" x14ac:dyDescent="0.25">
      <c r="A342" s="1016"/>
      <c r="B342" s="561">
        <v>7</v>
      </c>
      <c r="C342" s="561" t="str">
        <f>IF(Experiencia_Proponente!C494=0,"",Experiencia_Proponente!C494)</f>
        <v>UNION TEMPORAL SAC</v>
      </c>
      <c r="D342" s="561" t="str">
        <f>IF(C342="","",Documentos_Técnicos!$AG336)</f>
        <v>CUMPLE</v>
      </c>
      <c r="E342" s="561" t="str">
        <f>IF(C342="","",Documentos_Técnicos!$BL336)</f>
        <v>CUMPLE</v>
      </c>
      <c r="F342" s="561" t="str">
        <f>IF(C342="","",Documentos_Técnicos!$DF336)</f>
        <v>CUMPLE</v>
      </c>
      <c r="G342" s="561" t="str">
        <f>IF(C342="","",Documentos_Técnicos!$DY336)</f>
        <v>CUMPLE</v>
      </c>
      <c r="H342" s="561" t="str">
        <f>IF(C342="","",Documentos_Técnicos!$ER336)</f>
        <v>CUMPLE</v>
      </c>
      <c r="I342" s="561" t="str">
        <f>IF(C342="","",Documentos_Técnicos!$FK336)</f>
        <v>CUMPLE</v>
      </c>
      <c r="J342" s="561" t="str">
        <f>IF(C342="","",Documentos_Técnicos!$FZ336)</f>
        <v>CUMPLE</v>
      </c>
      <c r="K342" s="561" t="str">
        <f>IF(C342="","",Documentos_Técnicos!$HA336)</f>
        <v>CUMPLE</v>
      </c>
      <c r="L342" s="561" t="str">
        <f>IF(C342="","",Documentos_Técnicos!$HX336)</f>
        <v>CUMPLE</v>
      </c>
      <c r="M342" s="561" t="str">
        <f>IF(C342="","",Documentos_Técnicos!IQ336)</f>
        <v>CUMPLE</v>
      </c>
      <c r="N342" s="561" t="str">
        <f>IF(C342="","",Documentos_Técnicos!$IV336)</f>
        <v>CUMPLE</v>
      </c>
      <c r="O342" s="562" t="str">
        <f>IF(C342="","",IF(D342="CUMPLE",IF(F342="CUMPLE",IF(G342="CUMPLE",IF(H342="CUMPLE",IF(I342="CUMPLE",IF(J342="CUMPLE",IF(K342="CUMPLE",IF(L342="CUMPLE",IF(N342="CUMPLE",IF(M342="CUMPLE",IF(E342="CUMPLE","HABILITADO","RECHAZADO"),"RECHAZADO"),"RECHAZADO"),"RECHAZADO"),"RECHAZADO"),"RECHAZADO"),"RECHAZADO"),"RECHAZADO"),"RECHAZADO"),"RECHAZADO"),"RECHAZADO"))</f>
        <v>HABILITADO</v>
      </c>
    </row>
    <row r="343" spans="1:15" x14ac:dyDescent="0.25">
      <c r="A343" s="1016"/>
      <c r="B343" s="561">
        <v>8</v>
      </c>
      <c r="C343" s="561" t="str">
        <f>IF(Experiencia_Proponente!C495=0,"",Experiencia_Proponente!C495)</f>
        <v>UNION TEMPORAL SAC</v>
      </c>
      <c r="D343" s="561" t="str">
        <f>IF(C343="","",Documentos_Técnicos!$AG336)</f>
        <v>CUMPLE</v>
      </c>
      <c r="E343" s="561" t="str">
        <f>IF(C343="","",Documentos_Técnicos!$BL336)</f>
        <v>CUMPLE</v>
      </c>
      <c r="F343" s="561" t="str">
        <f>IF(C343="","",Documentos_Técnicos!$DF336)</f>
        <v>CUMPLE</v>
      </c>
      <c r="G343" s="561" t="str">
        <f>IF(C343="","",Documentos_Técnicos!$DY336)</f>
        <v>CUMPLE</v>
      </c>
      <c r="H343" s="561" t="str">
        <f>IF(C343="","",Documentos_Técnicos!$ER336)</f>
        <v>CUMPLE</v>
      </c>
      <c r="I343" s="561" t="str">
        <f>IF(C343="","",Documentos_Técnicos!$FK336)</f>
        <v>CUMPLE</v>
      </c>
      <c r="J343" s="561" t="str">
        <f>IF(C343="","",Documentos_Técnicos!$FZ336)</f>
        <v>CUMPLE</v>
      </c>
      <c r="K343" s="561" t="str">
        <f>IF(C343="","",Documentos_Técnicos!$HA336)</f>
        <v>CUMPLE</v>
      </c>
      <c r="L343" s="561" t="str">
        <f>IF(C343="","",Documentos_Técnicos!$HX336)</f>
        <v>CUMPLE</v>
      </c>
      <c r="M343" s="561" t="str">
        <f>IF(C343="","",Documentos_Técnicos!IQ336)</f>
        <v>CUMPLE</v>
      </c>
      <c r="N343" s="561" t="str">
        <f>IF(C343="","",Documentos_Técnicos!$IV336)</f>
        <v>CUMPLE</v>
      </c>
      <c r="O343" s="562" t="str">
        <f>IF(C343="","",IF(D343="CUMPLE",IF(F343="CUMPLE",IF(G343="CUMPLE",IF(H343="CUMPLE",IF(I343="CUMPLE",IF(J343="CUMPLE",IF(K343="CUMPLE",IF(L343="CUMPLE",IF(N343="CUMPLE",IF(M343="CUMPLE",IF(E343="CUMPLE","HABILITADO","RECHAZADO"),"RECHAZADO"),"RECHAZADO"),"RECHAZADO"),"RECHAZADO"),"RECHAZADO"),"RECHAZADO"),"RECHAZADO"),"RECHAZADO"),"RECHAZADO"),"RECHAZADO"))</f>
        <v>HABILITADO</v>
      </c>
    </row>
    <row r="344" spans="1:15" x14ac:dyDescent="0.25">
      <c r="A344" s="1016"/>
      <c r="B344" s="561">
        <v>9</v>
      </c>
      <c r="C344" s="561" t="str">
        <f>IF(Experiencia_Proponente!C496=0,"",Experiencia_Proponente!C496)</f>
        <v>UNION TEMPORAL SAC</v>
      </c>
      <c r="D344" s="561" t="str">
        <f>IF(C344="","",Documentos_Técnicos!$AG336)</f>
        <v>CUMPLE</v>
      </c>
      <c r="E344" s="561" t="str">
        <f>IF(C344="","",Documentos_Técnicos!$BL336)</f>
        <v>CUMPLE</v>
      </c>
      <c r="F344" s="561" t="str">
        <f>IF(C344="","",Documentos_Técnicos!$DF336)</f>
        <v>CUMPLE</v>
      </c>
      <c r="G344" s="561" t="str">
        <f>IF(C344="","",Documentos_Técnicos!$DY336)</f>
        <v>CUMPLE</v>
      </c>
      <c r="H344" s="561" t="str">
        <f>IF(C344="","",Documentos_Técnicos!$ER336)</f>
        <v>CUMPLE</v>
      </c>
      <c r="I344" s="561" t="str">
        <f>IF(C344="","",Documentos_Técnicos!$FK336)</f>
        <v>CUMPLE</v>
      </c>
      <c r="J344" s="561" t="str">
        <f>IF(C344="","",Documentos_Técnicos!$FZ336)</f>
        <v>CUMPLE</v>
      </c>
      <c r="K344" s="561" t="str">
        <f>IF(C344="","",Documentos_Técnicos!$HA336)</f>
        <v>CUMPLE</v>
      </c>
      <c r="L344" s="561" t="str">
        <f>IF(C344="","",Documentos_Técnicos!$HX336)</f>
        <v>CUMPLE</v>
      </c>
      <c r="M344" s="561" t="str">
        <f>IF(C344="","",Documentos_Técnicos!IQ336)</f>
        <v>CUMPLE</v>
      </c>
      <c r="N344" s="561" t="str">
        <f>IF(C344="","",Documentos_Técnicos!$IV336)</f>
        <v>CUMPLE</v>
      </c>
      <c r="O344" s="562" t="str">
        <f>IF(C344="","",IF(D344="CUMPLE",IF(F344="CUMPLE",IF(G344="CUMPLE",IF(H344="CUMPLE",IF(I344="CUMPLE",IF(J344="CUMPLE",IF(K344="CUMPLE",IF(L344="CUMPLE",IF(N344="CUMPLE",IF(M344="CUMPLE",IF(E344="CUMPLE","HABILITADO","RECHAZADO"),"RECHAZADO"),"RECHAZADO"),"RECHAZADO"),"RECHAZADO"),"RECHAZADO"),"RECHAZADO"),"RECHAZADO"),"RECHAZADO"),"RECHAZADO"),"RECHAZADO"))</f>
        <v>HABILITADO</v>
      </c>
    </row>
    <row r="345" spans="1:15" x14ac:dyDescent="0.25">
      <c r="A345" s="1016"/>
      <c r="B345" s="561">
        <v>10</v>
      </c>
      <c r="C345" s="561" t="str">
        <f>IF(Experiencia_Proponente!C497=0,"",Experiencia_Proponente!C497)</f>
        <v>UNION TEMPORAL SAC</v>
      </c>
      <c r="D345" s="561" t="str">
        <f>IF(C345="","",Documentos_Técnicos!$AG336)</f>
        <v>CUMPLE</v>
      </c>
      <c r="E345" s="561" t="str">
        <f>IF(C345="","",Documentos_Técnicos!$BL336)</f>
        <v>CUMPLE</v>
      </c>
      <c r="F345" s="561" t="str">
        <f>IF(C345="","",Documentos_Técnicos!$DF336)</f>
        <v>CUMPLE</v>
      </c>
      <c r="G345" s="561" t="str">
        <f>IF(C345="","",Documentos_Técnicos!$DY336)</f>
        <v>CUMPLE</v>
      </c>
      <c r="H345" s="561" t="str">
        <f>IF(C345="","",Documentos_Técnicos!$ER336)</f>
        <v>CUMPLE</v>
      </c>
      <c r="I345" s="561" t="str">
        <f>IF(C345="","",Documentos_Técnicos!$FK336)</f>
        <v>CUMPLE</v>
      </c>
      <c r="J345" s="561" t="str">
        <f>IF(C345="","",Documentos_Técnicos!$FZ336)</f>
        <v>CUMPLE</v>
      </c>
      <c r="K345" s="561" t="str">
        <f>IF(C345="","",Documentos_Técnicos!$HA336)</f>
        <v>CUMPLE</v>
      </c>
      <c r="L345" s="561" t="str">
        <f>IF(C345="","",Documentos_Técnicos!$HX336)</f>
        <v>CUMPLE</v>
      </c>
      <c r="M345" s="561" t="str">
        <f>IF(C345="","",Documentos_Técnicos!IQ336)</f>
        <v>CUMPLE</v>
      </c>
      <c r="N345" s="561" t="str">
        <f>IF(C345="","",Documentos_Técnicos!$IV336)</f>
        <v>CUMPLE</v>
      </c>
      <c r="O345" s="562" t="str">
        <f>IF(C345="","",IF(D345="CUMPLE",IF(F345="CUMPLE",IF(G345="CUMPLE",IF(H345="CUMPLE",IF(I345="CUMPLE",IF(J345="CUMPLE",IF(K345="CUMPLE",IF(L345="CUMPLE",IF(N345="CUMPLE",IF(M345="CUMPLE",IF(E345="CUMPLE","HABILITADO","RECHAZADO"),"RECHAZADO"),"RECHAZADO"),"RECHAZADO"),"RECHAZADO"),"RECHAZADO"),"RECHAZADO"),"RECHAZADO"),"RECHAZADO"),"RECHAZADO"),"RECHAZADO"))</f>
        <v>HABILITADO</v>
      </c>
    </row>
    <row r="346" spans="1:15" hidden="1" x14ac:dyDescent="0.25">
      <c r="A346" s="960"/>
      <c r="B346" s="558">
        <v>11</v>
      </c>
      <c r="C346" s="558" t="str">
        <f>IF(Experiencia_Proponente!C498=0,"",Experiencia_Proponente!C498)</f>
        <v/>
      </c>
      <c r="D346" s="558" t="str">
        <f>IF(C346="","",Documentos_Técnicos!$AG336)</f>
        <v/>
      </c>
      <c r="E346" s="558" t="str">
        <f>IF(C346="","",Documentos_Técnicos!$BL336)</f>
        <v/>
      </c>
      <c r="F346" s="558" t="str">
        <f>IF(C346="","",Documentos_Técnicos!$DF336)</f>
        <v/>
      </c>
      <c r="G346" s="558" t="str">
        <f>IF(C346="","",Documentos_Técnicos!$DY336)</f>
        <v/>
      </c>
      <c r="H346" s="558" t="str">
        <f>IF(C346="","",Documentos_Técnicos!$ER336)</f>
        <v/>
      </c>
      <c r="I346" s="558" t="str">
        <f>IF(C346="","",Documentos_Técnicos!$FK336)</f>
        <v/>
      </c>
      <c r="J346" s="558" t="str">
        <f>IF(C346="","",Documentos_Técnicos!$FZ336)</f>
        <v/>
      </c>
      <c r="K346" s="558" t="str">
        <f>IF(C346="","",Documentos_Técnicos!$HA336)</f>
        <v/>
      </c>
      <c r="L346" s="558" t="str">
        <f>IF(C346="","",Documentos_Técnicos!$HX336)</f>
        <v/>
      </c>
      <c r="M346" s="559" t="str">
        <f>IF(C346="","",Documentos_Técnicos!IQ336)</f>
        <v/>
      </c>
      <c r="N346" s="559" t="str">
        <f>IF(C346="","",Documentos_Técnicos!$IV336)</f>
        <v/>
      </c>
      <c r="O346" s="560" t="str">
        <f t="shared" si="36"/>
        <v/>
      </c>
    </row>
    <row r="347" spans="1:15" x14ac:dyDescent="0.25">
      <c r="A347" s="1016"/>
      <c r="B347" s="561">
        <v>12</v>
      </c>
      <c r="C347" s="561" t="str">
        <f>IF(Experiencia_Proponente!C499=0,"",Experiencia_Proponente!C499)</f>
        <v>UNION TEMPORAL SAC</v>
      </c>
      <c r="D347" s="561" t="str">
        <f>IF(C347="","",Documentos_Técnicos!$AG336)</f>
        <v>CUMPLE</v>
      </c>
      <c r="E347" s="561" t="str">
        <f>IF(C347="","",Documentos_Técnicos!$BL336)</f>
        <v>CUMPLE</v>
      </c>
      <c r="F347" s="561" t="str">
        <f>IF(C347="","",Documentos_Técnicos!$DF336)</f>
        <v>CUMPLE</v>
      </c>
      <c r="G347" s="561" t="str">
        <f>IF(C347="","",Documentos_Técnicos!$DY336)</f>
        <v>CUMPLE</v>
      </c>
      <c r="H347" s="561" t="str">
        <f>IF(C347="","",Documentos_Técnicos!$ER336)</f>
        <v>CUMPLE</v>
      </c>
      <c r="I347" s="561" t="str">
        <f>IF(C347="","",Documentos_Técnicos!$FK336)</f>
        <v>CUMPLE</v>
      </c>
      <c r="J347" s="561" t="str">
        <f>IF(C347="","",Documentos_Técnicos!$FZ336)</f>
        <v>CUMPLE</v>
      </c>
      <c r="K347" s="561" t="str">
        <f>IF(C347="","",Documentos_Técnicos!$HA336)</f>
        <v>CUMPLE</v>
      </c>
      <c r="L347" s="561" t="str">
        <f>IF(C347="","",Documentos_Técnicos!$HX336)</f>
        <v>CUMPLE</v>
      </c>
      <c r="M347" s="561" t="str">
        <f>IF(C347="","",Documentos_Técnicos!IQ336)</f>
        <v>CUMPLE</v>
      </c>
      <c r="N347" s="561" t="str">
        <f>IF(C347="","",Documentos_Técnicos!$IV336)</f>
        <v>CUMPLE</v>
      </c>
      <c r="O347" s="562" t="str">
        <f>IF(C347="","",IF(D347="CUMPLE",IF(F347="CUMPLE",IF(G347="CUMPLE",IF(H347="CUMPLE",IF(I347="CUMPLE",IF(J347="CUMPLE",IF(K347="CUMPLE",IF(L347="CUMPLE",IF(N347="CUMPLE",IF(M347="CUMPLE",IF(E347="CUMPLE","HABILITADO","RECHAZADO"),"RECHAZADO"),"RECHAZADO"),"RECHAZADO"),"RECHAZADO"),"RECHAZADO"),"RECHAZADO"),"RECHAZADO"),"RECHAZADO"),"RECHAZADO"),"RECHAZADO"))</f>
        <v>HABILITADO</v>
      </c>
    </row>
    <row r="348" spans="1:15" x14ac:dyDescent="0.25">
      <c r="A348" s="102">
        <v>26</v>
      </c>
      <c r="B348" s="563"/>
      <c r="C348" s="564" t="s">
        <v>1537</v>
      </c>
      <c r="D348" s="563"/>
      <c r="E348" s="563"/>
      <c r="F348" s="563"/>
      <c r="G348" s="563"/>
      <c r="H348" s="563"/>
      <c r="I348" s="563"/>
      <c r="J348" s="563"/>
      <c r="K348" s="563"/>
      <c r="L348" s="563"/>
      <c r="M348" s="563"/>
      <c r="N348" s="563"/>
      <c r="O348" s="563"/>
    </row>
    <row r="349" spans="1:15" x14ac:dyDescent="0.25">
      <c r="A349" s="1016">
        <f t="shared" ref="A349" si="43">A361</f>
        <v>27</v>
      </c>
      <c r="B349" s="561">
        <v>1</v>
      </c>
      <c r="C349" s="561" t="str">
        <f>IF(Experiencia_Proponente!C533=0,"",Experiencia_Proponente!C533)</f>
        <v xml:space="preserve"> UNION TEMPORAL AG 2021</v>
      </c>
      <c r="D349" s="561" t="str">
        <f>IF(C349="","",Documentos_Técnicos!$AG349)</f>
        <v>CUMPLE</v>
      </c>
      <c r="E349" s="561" t="str">
        <f>IF(C349="","",Documentos_Técnicos!$BL349)</f>
        <v>CUMPLE</v>
      </c>
      <c r="F349" s="561" t="str">
        <f>IF(C349="","",Documentos_Técnicos!$DF349)</f>
        <v>CUMPLE</v>
      </c>
      <c r="G349" s="561" t="str">
        <f>IF(C349="","",Documentos_Técnicos!$DY349)</f>
        <v>CUMPLE</v>
      </c>
      <c r="H349" s="561" t="str">
        <f>IF(C349="","",Documentos_Técnicos!$ER349)</f>
        <v>CUMPLE</v>
      </c>
      <c r="I349" s="561" t="str">
        <f>IF(C349="","",Documentos_Técnicos!$FK349)</f>
        <v>CUMPLE</v>
      </c>
      <c r="J349" s="561" t="str">
        <f>IF(C349="","",Documentos_Técnicos!$FZ349)</f>
        <v>CUMPLE</v>
      </c>
      <c r="K349" s="561" t="str">
        <f>IF(C349="","",Documentos_Técnicos!$HA349)</f>
        <v>CUMPLE</v>
      </c>
      <c r="L349" s="561" t="str">
        <f>IF(C349="","",Documentos_Técnicos!$HX349)</f>
        <v>CUMPLE</v>
      </c>
      <c r="M349" s="561" t="str">
        <f>IF(C349="","",Documentos_Técnicos!IQ349)</f>
        <v>CUMPLE</v>
      </c>
      <c r="N349" s="561" t="str">
        <f>IF(C349="","",Documentos_Técnicos!$IV349)</f>
        <v>CUMPLE</v>
      </c>
      <c r="O349" s="562" t="str">
        <f>IF(C349="","",IF(D349="CUMPLE",IF(F349="CUMPLE",IF(G349="CUMPLE",IF(H349="CUMPLE",IF(I349="CUMPLE",IF(J349="CUMPLE",IF(K349="CUMPLE",IF(L349="CUMPLE",IF(N349="CUMPLE",IF(M349="CUMPLE",IF(E349="CUMPLE","HABILITADO","RECHAZADO"),"RECHAZADO"),"RECHAZADO"),"RECHAZADO"),"RECHAZADO"),"RECHAZADO"),"RECHAZADO"),"RECHAZADO"),"RECHAZADO"),"RECHAZADO"),"RECHAZADO"))</f>
        <v>HABILITADO</v>
      </c>
    </row>
    <row r="350" spans="1:15" x14ac:dyDescent="0.25">
      <c r="A350" s="1016"/>
      <c r="B350" s="561">
        <v>2</v>
      </c>
      <c r="C350" s="561" t="str">
        <f>IF(Experiencia_Proponente!C534=0,"",Experiencia_Proponente!C534)</f>
        <v xml:space="preserve"> UNION TEMPORAL AG 2021</v>
      </c>
      <c r="D350" s="561" t="str">
        <f>IF(C350="","",Documentos_Técnicos!$AG349)</f>
        <v>CUMPLE</v>
      </c>
      <c r="E350" s="561" t="str">
        <f>IF(C350="","",Documentos_Técnicos!$BL349)</f>
        <v>CUMPLE</v>
      </c>
      <c r="F350" s="561" t="str">
        <f>IF(C350="","",Documentos_Técnicos!$DF349)</f>
        <v>CUMPLE</v>
      </c>
      <c r="G350" s="561" t="str">
        <f>IF(C350="","",Documentos_Técnicos!$DY349)</f>
        <v>CUMPLE</v>
      </c>
      <c r="H350" s="561" t="str">
        <f>IF(C350="","",Documentos_Técnicos!$ER349)</f>
        <v>CUMPLE</v>
      </c>
      <c r="I350" s="561" t="str">
        <f>IF(C350="","",Documentos_Técnicos!$FK349)</f>
        <v>CUMPLE</v>
      </c>
      <c r="J350" s="561" t="str">
        <f>IF(C350="","",Documentos_Técnicos!$FZ349)</f>
        <v>CUMPLE</v>
      </c>
      <c r="K350" s="561" t="str">
        <f>IF(C350="","",Documentos_Técnicos!$HA349)</f>
        <v>CUMPLE</v>
      </c>
      <c r="L350" s="561" t="str">
        <f>IF(C350="","",Documentos_Técnicos!$HX349)</f>
        <v>CUMPLE</v>
      </c>
      <c r="M350" s="561" t="str">
        <f>IF(C350="","",Documentos_Técnicos!IQ349)</f>
        <v>CUMPLE</v>
      </c>
      <c r="N350" s="561" t="str">
        <f>IF(C350="","",Documentos_Técnicos!$IV349)</f>
        <v>CUMPLE</v>
      </c>
      <c r="O350" s="562" t="str">
        <f>IF(C350="","",IF(D350="CUMPLE",IF(F350="CUMPLE",IF(G350="CUMPLE",IF(H350="CUMPLE",IF(I350="CUMPLE",IF(J350="CUMPLE",IF(K350="CUMPLE",IF(L350="CUMPLE",IF(N350="CUMPLE",IF(M350="CUMPLE",IF(E350="CUMPLE","HABILITADO","RECHAZADO"),"RECHAZADO"),"RECHAZADO"),"RECHAZADO"),"RECHAZADO"),"RECHAZADO"),"RECHAZADO"),"RECHAZADO"),"RECHAZADO"),"RECHAZADO"),"RECHAZADO"))</f>
        <v>HABILITADO</v>
      </c>
    </row>
    <row r="351" spans="1:15" hidden="1" x14ac:dyDescent="0.25">
      <c r="A351" s="962"/>
      <c r="B351" s="48">
        <v>3</v>
      </c>
      <c r="C351" s="48" t="str">
        <f>IF(Experiencia_Proponente!C535=0,"",Experiencia_Proponente!C535)</f>
        <v/>
      </c>
      <c r="D351" s="48" t="str">
        <f>IF(C351="","",Documentos_Técnicos!$AG349)</f>
        <v/>
      </c>
      <c r="E351" s="48" t="str">
        <f>IF(C351="","",Documentos_Técnicos!$BL349)</f>
        <v/>
      </c>
      <c r="F351" s="48" t="str">
        <f>IF(C351="","",Documentos_Técnicos!$DF349)</f>
        <v/>
      </c>
      <c r="G351" s="48" t="str">
        <f>IF(C351="","",Documentos_Técnicos!$DY349)</f>
        <v/>
      </c>
      <c r="H351" s="48" t="str">
        <f>IF(C351="","",Documentos_Técnicos!$ER349)</f>
        <v/>
      </c>
      <c r="I351" s="48" t="str">
        <f>IF(C351="","",Documentos_Técnicos!$FK349)</f>
        <v/>
      </c>
      <c r="J351" s="48" t="str">
        <f>IF(C351="","",Documentos_Técnicos!$FZ349)</f>
        <v/>
      </c>
      <c r="K351" s="48" t="str">
        <f>IF(C351="","",Documentos_Técnicos!$HA349)</f>
        <v/>
      </c>
      <c r="L351" s="48" t="str">
        <f>IF(C351="","",Documentos_Técnicos!$HX349)</f>
        <v/>
      </c>
      <c r="M351" s="49" t="str">
        <f>IF(C351="","",Documentos_Técnicos!IQ349)</f>
        <v/>
      </c>
      <c r="N351" s="49" t="str">
        <f>IF(C351="","",Documentos_Técnicos!$IV349)</f>
        <v/>
      </c>
      <c r="O351" s="50" t="str">
        <f t="shared" ref="O351:O412" si="44">IF(C351="","",IF(D351="CUMPLE",IF(F351="CUMPLE",IF(G351="CUMPLE",IF(H351="CUMPLE",IF(I351="CUMPLE",IF(J351="CUMPLE",IF(K351="CUMPLE",IF(L351="CUMPLE",IF(N351="CUMPLE",IF(M351="CUMPLE",IF(E351="CUMPLE","HABILITADO","NO HABILITADO"),"NO HABILITADO"),"NO HABILITADO"),"NO HABILITADO"),"NO HABILITADO"),"NO HABILITADO"),"NO HABILITADO"),"NO HABILITADO"),"NO HABILITADO"),"NO HABILITADO"),"NO HABILITADO"))</f>
        <v/>
      </c>
    </row>
    <row r="352" spans="1:15" hidden="1" x14ac:dyDescent="0.25">
      <c r="A352" s="963"/>
      <c r="B352" s="561">
        <v>4</v>
      </c>
      <c r="C352" s="48" t="str">
        <f>IF(Experiencia_Proponente!C536=0,"",Experiencia_Proponente!C536)</f>
        <v/>
      </c>
      <c r="D352" s="48" t="str">
        <f>IF(C352="","",Documentos_Técnicos!$AG349)</f>
        <v/>
      </c>
      <c r="E352" s="48" t="str">
        <f>IF(C352="","",Documentos_Técnicos!$BL349)</f>
        <v/>
      </c>
      <c r="F352" s="561" t="str">
        <f>IF(C352="","",Documentos_Técnicos!$DF349)</f>
        <v/>
      </c>
      <c r="G352" s="48" t="str">
        <f>IF(C352="","",Documentos_Técnicos!$DY349)</f>
        <v/>
      </c>
      <c r="H352" s="561" t="str">
        <f>IF(C352="","",Documentos_Técnicos!$ER349)</f>
        <v/>
      </c>
      <c r="I352" s="561" t="str">
        <f>IF(C352="","",Documentos_Técnicos!$FK349)</f>
        <v/>
      </c>
      <c r="J352" s="561" t="str">
        <f>IF(C352="","",Documentos_Técnicos!$FZ349)</f>
        <v/>
      </c>
      <c r="K352" s="561" t="str">
        <f>IF(C352="","",Documentos_Técnicos!$HA349)</f>
        <v/>
      </c>
      <c r="L352" s="561" t="str">
        <f>IF(C352="","",Documentos_Técnicos!$HX349)</f>
        <v/>
      </c>
      <c r="M352" s="49" t="str">
        <f>IF(C352="","",Documentos_Técnicos!IQ349)</f>
        <v/>
      </c>
      <c r="N352" s="49" t="str">
        <f>IF(C352="","",Documentos_Técnicos!$IV349)</f>
        <v/>
      </c>
      <c r="O352" s="50" t="str">
        <f t="shared" si="44"/>
        <v/>
      </c>
    </row>
    <row r="353" spans="1:15" hidden="1" x14ac:dyDescent="0.25">
      <c r="A353" s="963"/>
      <c r="B353" s="561">
        <v>5</v>
      </c>
      <c r="C353" s="48" t="str">
        <f>IF(Experiencia_Proponente!C537=0,"",Experiencia_Proponente!C537)</f>
        <v/>
      </c>
      <c r="D353" s="48" t="str">
        <f>IF(C353="","",Documentos_Técnicos!$AG349)</f>
        <v/>
      </c>
      <c r="E353" s="48" t="str">
        <f>IF(C353="","",Documentos_Técnicos!$BL349)</f>
        <v/>
      </c>
      <c r="F353" s="561" t="str">
        <f>IF(C353="","",Documentos_Técnicos!$DF349)</f>
        <v/>
      </c>
      <c r="G353" s="48" t="str">
        <f>IF(C353="","",Documentos_Técnicos!$DY349)</f>
        <v/>
      </c>
      <c r="H353" s="561" t="str">
        <f>IF(C353="","",Documentos_Técnicos!$ER349)</f>
        <v/>
      </c>
      <c r="I353" s="561" t="str">
        <f>IF(C353="","",Documentos_Técnicos!$FK349)</f>
        <v/>
      </c>
      <c r="J353" s="561" t="str">
        <f>IF(C353="","",Documentos_Técnicos!$FZ349)</f>
        <v/>
      </c>
      <c r="K353" s="561" t="str">
        <f>IF(C353="","",Documentos_Técnicos!$HA349)</f>
        <v/>
      </c>
      <c r="L353" s="561" t="str">
        <f>IF(C353="","",Documentos_Técnicos!$HX349)</f>
        <v/>
      </c>
      <c r="M353" s="49" t="str">
        <f>IF(C353="","",Documentos_Técnicos!IQ349)</f>
        <v/>
      </c>
      <c r="N353" s="49" t="str">
        <f>IF(C353="","",Documentos_Técnicos!$IV349)</f>
        <v/>
      </c>
      <c r="O353" s="50" t="str">
        <f t="shared" si="44"/>
        <v/>
      </c>
    </row>
    <row r="354" spans="1:15" hidden="1" x14ac:dyDescent="0.25">
      <c r="A354" s="963"/>
      <c r="B354" s="561">
        <v>6</v>
      </c>
      <c r="C354" s="48" t="str">
        <f>IF(Experiencia_Proponente!C538=0,"",Experiencia_Proponente!C538)</f>
        <v/>
      </c>
      <c r="D354" s="48" t="str">
        <f>IF(C354="","",Documentos_Técnicos!$AG349)</f>
        <v/>
      </c>
      <c r="E354" s="48" t="str">
        <f>IF(C354="","",Documentos_Técnicos!$BL349)</f>
        <v/>
      </c>
      <c r="F354" s="561" t="str">
        <f>IF(C354="","",Documentos_Técnicos!$DF349)</f>
        <v/>
      </c>
      <c r="G354" s="48" t="str">
        <f>IF(C354="","",Documentos_Técnicos!$DY349)</f>
        <v/>
      </c>
      <c r="H354" s="561" t="str">
        <f>IF(C354="","",Documentos_Técnicos!$ER349)</f>
        <v/>
      </c>
      <c r="I354" s="561" t="str">
        <f>IF(C354="","",Documentos_Técnicos!$FK349)</f>
        <v/>
      </c>
      <c r="J354" s="561" t="str">
        <f>IF(C354="","",Documentos_Técnicos!$FZ349)</f>
        <v/>
      </c>
      <c r="K354" s="561" t="str">
        <f>IF(C354="","",Documentos_Técnicos!$HA349)</f>
        <v/>
      </c>
      <c r="L354" s="561" t="str">
        <f>IF(C354="","",Documentos_Técnicos!$HX349)</f>
        <v/>
      </c>
      <c r="M354" s="49" t="str">
        <f>IF(C354="","",Documentos_Técnicos!IQ349)</f>
        <v/>
      </c>
      <c r="N354" s="49" t="str">
        <f>IF(C354="","",Documentos_Técnicos!$IV349)</f>
        <v/>
      </c>
      <c r="O354" s="50" t="str">
        <f t="shared" si="44"/>
        <v/>
      </c>
    </row>
    <row r="355" spans="1:15" hidden="1" x14ac:dyDescent="0.25">
      <c r="A355" s="1017"/>
      <c r="B355" s="557">
        <v>7</v>
      </c>
      <c r="C355" s="558" t="str">
        <f>IF(Experiencia_Proponente!C539=0,"",Experiencia_Proponente!C539)</f>
        <v/>
      </c>
      <c r="D355" s="558" t="str">
        <f>IF(C355="","",Documentos_Técnicos!$AG349)</f>
        <v/>
      </c>
      <c r="E355" s="558" t="str">
        <f>IF(C355="","",Documentos_Técnicos!$BL349)</f>
        <v/>
      </c>
      <c r="F355" s="557" t="str">
        <f>IF(C355="","",Documentos_Técnicos!$DF349)</f>
        <v/>
      </c>
      <c r="G355" s="558" t="str">
        <f>IF(C355="","",Documentos_Técnicos!$DY349)</f>
        <v/>
      </c>
      <c r="H355" s="557" t="str">
        <f>IF(C355="","",Documentos_Técnicos!$ER349)</f>
        <v/>
      </c>
      <c r="I355" s="557" t="str">
        <f>IF(C355="","",Documentos_Técnicos!$FK349)</f>
        <v/>
      </c>
      <c r="J355" s="557" t="str">
        <f>IF(C355="","",Documentos_Técnicos!$FZ349)</f>
        <v/>
      </c>
      <c r="K355" s="557" t="str">
        <f>IF(C355="","",Documentos_Técnicos!$HA349)</f>
        <v/>
      </c>
      <c r="L355" s="557" t="str">
        <f>IF(C355="","",Documentos_Técnicos!$HX349)</f>
        <v/>
      </c>
      <c r="M355" s="559" t="str">
        <f>IF(C355="","",Documentos_Técnicos!IQ349)</f>
        <v/>
      </c>
      <c r="N355" s="559" t="str">
        <f>IF(C355="","",Documentos_Técnicos!$IV349)</f>
        <v/>
      </c>
      <c r="O355" s="560" t="str">
        <f t="shared" si="44"/>
        <v/>
      </c>
    </row>
    <row r="356" spans="1:15" x14ac:dyDescent="0.25">
      <c r="A356" s="1016"/>
      <c r="B356" s="561">
        <v>8</v>
      </c>
      <c r="C356" s="561" t="str">
        <f>IF(Experiencia_Proponente!C540=0,"",Experiencia_Proponente!C540)</f>
        <v xml:space="preserve"> UNION TEMPORAL AG 2021</v>
      </c>
      <c r="D356" s="561" t="str">
        <f>IF(C356="","",Documentos_Técnicos!$AG349)</f>
        <v>CUMPLE</v>
      </c>
      <c r="E356" s="561" t="str">
        <f>IF(C356="","",Documentos_Técnicos!$BL349)</f>
        <v>CUMPLE</v>
      </c>
      <c r="F356" s="561" t="str">
        <f>IF(C356="","",Documentos_Técnicos!$DF349)</f>
        <v>CUMPLE</v>
      </c>
      <c r="G356" s="561" t="str">
        <f>IF(C356="","",Documentos_Técnicos!$DY349)</f>
        <v>CUMPLE</v>
      </c>
      <c r="H356" s="561" t="str">
        <f>IF(C356="","",Documentos_Técnicos!$ER349)</f>
        <v>CUMPLE</v>
      </c>
      <c r="I356" s="561" t="str">
        <f>IF(C356="","",Documentos_Técnicos!$FK349)</f>
        <v>CUMPLE</v>
      </c>
      <c r="J356" s="561" t="str">
        <f>IF(C356="","",Documentos_Técnicos!$FZ349)</f>
        <v>CUMPLE</v>
      </c>
      <c r="K356" s="561" t="str">
        <f>IF(C356="","",Documentos_Técnicos!$HA349)</f>
        <v>CUMPLE</v>
      </c>
      <c r="L356" s="561" t="str">
        <f>IF(C356="","",Documentos_Técnicos!$HX349)</f>
        <v>CUMPLE</v>
      </c>
      <c r="M356" s="561" t="str">
        <f>IF(C356="","",Documentos_Técnicos!IQ349)</f>
        <v>CUMPLE</v>
      </c>
      <c r="N356" s="561" t="str">
        <f>IF(C356="","",Documentos_Técnicos!$IV349)</f>
        <v>CUMPLE</v>
      </c>
      <c r="O356" s="562" t="str">
        <f>IF(C356="","",IF(D356="CUMPLE",IF(F356="CUMPLE",IF(G356="CUMPLE",IF(H356="CUMPLE",IF(I356="CUMPLE",IF(J356="CUMPLE",IF(K356="CUMPLE",IF(L356="CUMPLE",IF(N356="CUMPLE",IF(M356="CUMPLE",IF(E356="CUMPLE","HABILITADO","RECHAZADO"),"RECHAZADO"),"RECHAZADO"),"RECHAZADO"),"RECHAZADO"),"RECHAZADO"),"RECHAZADO"),"RECHAZADO"),"RECHAZADO"),"RECHAZADO"),"RECHAZADO"))</f>
        <v>HABILITADO</v>
      </c>
    </row>
    <row r="357" spans="1:15" x14ac:dyDescent="0.25">
      <c r="A357" s="1016"/>
      <c r="B357" s="561">
        <v>9</v>
      </c>
      <c r="C357" s="561" t="str">
        <f>IF(Experiencia_Proponente!C541=0,"",Experiencia_Proponente!C541)</f>
        <v xml:space="preserve"> UNION TEMPORAL AG 2021</v>
      </c>
      <c r="D357" s="561" t="str">
        <f>IF(C357="","",Documentos_Técnicos!$AG349)</f>
        <v>CUMPLE</v>
      </c>
      <c r="E357" s="561" t="str">
        <f>IF(C357="","",Documentos_Técnicos!$BL349)</f>
        <v>CUMPLE</v>
      </c>
      <c r="F357" s="561" t="str">
        <f>IF(C357="","",Documentos_Técnicos!$DF349)</f>
        <v>CUMPLE</v>
      </c>
      <c r="G357" s="561" t="str">
        <f>IF(C357="","",Documentos_Técnicos!$DY349)</f>
        <v>CUMPLE</v>
      </c>
      <c r="H357" s="561" t="str">
        <f>IF(C357="","",Documentos_Técnicos!$ER349)</f>
        <v>CUMPLE</v>
      </c>
      <c r="I357" s="561" t="str">
        <f>IF(C357="","",Documentos_Técnicos!$FK349)</f>
        <v>CUMPLE</v>
      </c>
      <c r="J357" s="561" t="str">
        <f>IF(C357="","",Documentos_Técnicos!$FZ349)</f>
        <v>CUMPLE</v>
      </c>
      <c r="K357" s="561" t="str">
        <f>IF(C357="","",Documentos_Técnicos!$HA349)</f>
        <v>CUMPLE</v>
      </c>
      <c r="L357" s="561" t="str">
        <f>IF(C357="","",Documentos_Técnicos!$HX349)</f>
        <v>CUMPLE</v>
      </c>
      <c r="M357" s="561" t="str">
        <f>IF(C357="","",Documentos_Técnicos!IQ349)</f>
        <v>CUMPLE</v>
      </c>
      <c r="N357" s="561" t="str">
        <f>IF(C357="","",Documentos_Técnicos!$IV349)</f>
        <v>CUMPLE</v>
      </c>
      <c r="O357" s="562" t="str">
        <f>IF(C357="","",IF(D357="CUMPLE",IF(F357="CUMPLE",IF(G357="CUMPLE",IF(H357="CUMPLE",IF(I357="CUMPLE",IF(J357="CUMPLE",IF(K357="CUMPLE",IF(L357="CUMPLE",IF(N357="CUMPLE",IF(M357="CUMPLE",IF(E357="CUMPLE","HABILITADO","RECHAZADO"),"RECHAZADO"),"RECHAZADO"),"RECHAZADO"),"RECHAZADO"),"RECHAZADO"),"RECHAZADO"),"RECHAZADO"),"RECHAZADO"),"RECHAZADO"),"RECHAZADO"))</f>
        <v>HABILITADO</v>
      </c>
    </row>
    <row r="358" spans="1:15" x14ac:dyDescent="0.25">
      <c r="A358" s="1016"/>
      <c r="B358" s="561">
        <v>10</v>
      </c>
      <c r="C358" s="561" t="str">
        <f>IF(Experiencia_Proponente!C542=0,"",Experiencia_Proponente!C542)</f>
        <v xml:space="preserve"> UNION TEMPORAL AG 2021</v>
      </c>
      <c r="D358" s="561" t="str">
        <f>IF(C358="","",Documentos_Técnicos!$AG349)</f>
        <v>CUMPLE</v>
      </c>
      <c r="E358" s="561" t="str">
        <f>IF(C358="","",Documentos_Técnicos!$BL349)</f>
        <v>CUMPLE</v>
      </c>
      <c r="F358" s="561" t="str">
        <f>IF(C358="","",Documentos_Técnicos!$DF349)</f>
        <v>CUMPLE</v>
      </c>
      <c r="G358" s="561" t="str">
        <f>IF(C358="","",Documentos_Técnicos!$DY349)</f>
        <v>CUMPLE</v>
      </c>
      <c r="H358" s="561" t="str">
        <f>IF(C358="","",Documentos_Técnicos!$ER349)</f>
        <v>CUMPLE</v>
      </c>
      <c r="I358" s="561" t="str">
        <f>IF(C358="","",Documentos_Técnicos!$FK349)</f>
        <v>CUMPLE</v>
      </c>
      <c r="J358" s="561" t="str">
        <f>IF(C358="","",Documentos_Técnicos!$FZ349)</f>
        <v>CUMPLE</v>
      </c>
      <c r="K358" s="561" t="str">
        <f>IF(C358="","",Documentos_Técnicos!$HA349)</f>
        <v>CUMPLE</v>
      </c>
      <c r="L358" s="561" t="str">
        <f>IF(C358="","",Documentos_Técnicos!$HX349)</f>
        <v>CUMPLE</v>
      </c>
      <c r="M358" s="561" t="str">
        <f>IF(C358="","",Documentos_Técnicos!IQ349)</f>
        <v>CUMPLE</v>
      </c>
      <c r="N358" s="561" t="str">
        <f>IF(C358="","",Documentos_Técnicos!$IV349)</f>
        <v>CUMPLE</v>
      </c>
      <c r="O358" s="562" t="str">
        <f>IF(C358="","",IF(D358="CUMPLE",IF(F358="CUMPLE",IF(G358="CUMPLE",IF(H358="CUMPLE",IF(I358="CUMPLE",IF(J358="CUMPLE",IF(K358="CUMPLE",IF(L358="CUMPLE",IF(N358="CUMPLE",IF(M358="CUMPLE",IF(E358="CUMPLE","HABILITADO","RECHAZADO"),"RECHAZADO"),"RECHAZADO"),"RECHAZADO"),"RECHAZADO"),"RECHAZADO"),"RECHAZADO"),"RECHAZADO"),"RECHAZADO"),"RECHAZADO"),"RECHAZADO"))</f>
        <v>HABILITADO</v>
      </c>
    </row>
    <row r="359" spans="1:15" hidden="1" x14ac:dyDescent="0.25">
      <c r="A359" s="960"/>
      <c r="B359" s="558">
        <v>11</v>
      </c>
      <c r="C359" s="558" t="str">
        <f>IF(Experiencia_Proponente!C543=0,"",Experiencia_Proponente!C543)</f>
        <v/>
      </c>
      <c r="D359" s="558" t="str">
        <f>IF(C359="","",Documentos_Técnicos!$AG349)</f>
        <v/>
      </c>
      <c r="E359" s="558" t="str">
        <f>IF(C359="","",Documentos_Técnicos!$BL349)</f>
        <v/>
      </c>
      <c r="F359" s="558" t="str">
        <f>IF(C359="","",Documentos_Técnicos!$DF349)</f>
        <v/>
      </c>
      <c r="G359" s="558" t="str">
        <f>IF(C359="","",Documentos_Técnicos!$DY349)</f>
        <v/>
      </c>
      <c r="H359" s="558" t="str">
        <f>IF(C359="","",Documentos_Técnicos!$ER349)</f>
        <v/>
      </c>
      <c r="I359" s="558" t="str">
        <f>IF(C359="","",Documentos_Técnicos!$FK349)</f>
        <v/>
      </c>
      <c r="J359" s="558" t="str">
        <f>IF(C359="","",Documentos_Técnicos!$FZ349)</f>
        <v/>
      </c>
      <c r="K359" s="558" t="str">
        <f>IF(C359="","",Documentos_Técnicos!$HA349)</f>
        <v/>
      </c>
      <c r="L359" s="558" t="str">
        <f>IF(C359="","",Documentos_Técnicos!$HX349)</f>
        <v/>
      </c>
      <c r="M359" s="559" t="str">
        <f>IF(C359="","",Documentos_Técnicos!IQ349)</f>
        <v/>
      </c>
      <c r="N359" s="559" t="str">
        <f>IF(C359="","",Documentos_Técnicos!$IV349)</f>
        <v/>
      </c>
      <c r="O359" s="560" t="str">
        <f t="shared" si="44"/>
        <v/>
      </c>
    </row>
    <row r="360" spans="1:15" x14ac:dyDescent="0.25">
      <c r="A360" s="1016"/>
      <c r="B360" s="561">
        <v>12</v>
      </c>
      <c r="C360" s="561" t="str">
        <f>IF(Experiencia_Proponente!C544=0,"",Experiencia_Proponente!C544)</f>
        <v xml:space="preserve"> UNION TEMPORAL AG 2021</v>
      </c>
      <c r="D360" s="561" t="str">
        <f>IF(C360="","",Documentos_Técnicos!$AG349)</f>
        <v>CUMPLE</v>
      </c>
      <c r="E360" s="561" t="str">
        <f>IF(C360="","",Documentos_Técnicos!$BL349)</f>
        <v>CUMPLE</v>
      </c>
      <c r="F360" s="561" t="str">
        <f>IF(C360="","",Documentos_Técnicos!$DF349)</f>
        <v>CUMPLE</v>
      </c>
      <c r="G360" s="561" t="str">
        <f>IF(C360="","",Documentos_Técnicos!$DY349)</f>
        <v>CUMPLE</v>
      </c>
      <c r="H360" s="561" t="str">
        <f>IF(C360="","",Documentos_Técnicos!$ER349)</f>
        <v>CUMPLE</v>
      </c>
      <c r="I360" s="561" t="str">
        <f>IF(C360="","",Documentos_Técnicos!$FK349)</f>
        <v>CUMPLE</v>
      </c>
      <c r="J360" s="561" t="str">
        <f>IF(C360="","",Documentos_Técnicos!$FZ349)</f>
        <v>CUMPLE</v>
      </c>
      <c r="K360" s="561" t="str">
        <f>IF(C360="","",Documentos_Técnicos!$HA349)</f>
        <v>CUMPLE</v>
      </c>
      <c r="L360" s="561" t="str">
        <f>IF(C360="","",Documentos_Técnicos!$HX349)</f>
        <v>CUMPLE</v>
      </c>
      <c r="M360" s="561" t="str">
        <f>IF(C360="","",Documentos_Técnicos!IQ349)</f>
        <v>CUMPLE</v>
      </c>
      <c r="N360" s="561" t="str">
        <f>IF(C360="","",Documentos_Técnicos!$IV349)</f>
        <v>CUMPLE</v>
      </c>
      <c r="O360" s="562" t="str">
        <f>IF(C360="","",IF(D360="CUMPLE",IF(F360="CUMPLE",IF(G360="CUMPLE",IF(H360="CUMPLE",IF(I360="CUMPLE",IF(J360="CUMPLE",IF(K360="CUMPLE",IF(L360="CUMPLE",IF(N360="CUMPLE",IF(M360="CUMPLE",IF(E360="CUMPLE","HABILITADO","RECHAZADO"),"RECHAZADO"),"RECHAZADO"),"RECHAZADO"),"RECHAZADO"),"RECHAZADO"),"RECHAZADO"),"RECHAZADO"),"RECHAZADO"),"RECHAZADO"),"RECHAZADO"))</f>
        <v>HABILITADO</v>
      </c>
    </row>
    <row r="361" spans="1:15" x14ac:dyDescent="0.25">
      <c r="A361" s="102">
        <v>27</v>
      </c>
      <c r="B361" s="563"/>
      <c r="C361" s="564" t="s">
        <v>1537</v>
      </c>
      <c r="D361" s="563"/>
      <c r="E361" s="563"/>
      <c r="F361" s="563"/>
      <c r="G361" s="563"/>
      <c r="H361" s="563"/>
      <c r="I361" s="563"/>
      <c r="J361" s="563"/>
      <c r="K361" s="563"/>
      <c r="L361" s="563"/>
      <c r="M361" s="563"/>
      <c r="N361" s="563"/>
      <c r="O361" s="563"/>
    </row>
    <row r="362" spans="1:15" ht="33" x14ac:dyDescent="0.25">
      <c r="A362" s="1016">
        <f t="shared" ref="A362" si="45">A374</f>
        <v>28</v>
      </c>
      <c r="B362" s="561">
        <v>1</v>
      </c>
      <c r="C362" s="561" t="str">
        <f>IF(Experiencia_Proponente!C559=0,"",Experiencia_Proponente!C559)</f>
        <v>UNIÓN TEMPORAL PROTECCION ANP 2021</v>
      </c>
      <c r="D362" s="561" t="str">
        <f>IF(C362="","",Documentos_Técnicos!$AG362)</f>
        <v>CUMPLE</v>
      </c>
      <c r="E362" s="561" t="str">
        <f>IF(C362="","",Documentos_Técnicos!$BL362)</f>
        <v>CUMPLE</v>
      </c>
      <c r="F362" s="561" t="str">
        <f>IF(C362="","",Documentos_Técnicos!$DF362)</f>
        <v>CUMPLE</v>
      </c>
      <c r="G362" s="561" t="str">
        <f>IF(C362="","",Documentos_Técnicos!$DY362)</f>
        <v>CUMPLE</v>
      </c>
      <c r="H362" s="561" t="str">
        <f>IF(C362="","",Documentos_Técnicos!$ER362)</f>
        <v>CUMPLE</v>
      </c>
      <c r="I362" s="561" t="str">
        <f>IF(C362="","",Documentos_Técnicos!$FK362)</f>
        <v>CUMPLE</v>
      </c>
      <c r="J362" s="561" t="str">
        <f>IF(C362="","",Documentos_Técnicos!$FZ362)</f>
        <v>CUMPLE</v>
      </c>
      <c r="K362" s="561" t="str">
        <f>IF(C362="","",Documentos_Técnicos!$HA362)</f>
        <v>CUMPLE</v>
      </c>
      <c r="L362" s="561" t="str">
        <f>IF(C362="","",Documentos_Técnicos!$HX362)</f>
        <v>CUMPLE</v>
      </c>
      <c r="M362" s="561" t="str">
        <f>IF(C362="","",Documentos_Técnicos!IQ362)</f>
        <v>CUMPLE</v>
      </c>
      <c r="N362" s="561" t="str">
        <f>IF(C362="","",Documentos_Técnicos!$IV362)</f>
        <v>CUMPLE</v>
      </c>
      <c r="O362" s="562" t="str">
        <f>IF(C362="","",IF(D362="CUMPLE",IF(F362="CUMPLE",IF(G362="CUMPLE",IF(H362="CUMPLE",IF(I362="CUMPLE",IF(J362="CUMPLE",IF(K362="CUMPLE",IF(L362="CUMPLE",IF(N362="CUMPLE",IF(M362="CUMPLE",IF(E362="CUMPLE","HABILITADO","RECHAZADO"),"RECHAZADO"),"RECHAZADO"),"RECHAZADO"),"RECHAZADO"),"RECHAZADO"),"RECHAZADO"),"RECHAZADO"),"RECHAZADO"),"RECHAZADO"),"RECHAZADO"))</f>
        <v>HABILITADO</v>
      </c>
    </row>
    <row r="363" spans="1:15" ht="33" x14ac:dyDescent="0.25">
      <c r="A363" s="1016"/>
      <c r="B363" s="561">
        <v>2</v>
      </c>
      <c r="C363" s="561" t="str">
        <f>IF(Experiencia_Proponente!C560=0,"",Experiencia_Proponente!C560)</f>
        <v>UNIÓN TEMPORAL PROTECCION ANP 2021</v>
      </c>
      <c r="D363" s="561" t="str">
        <f>IF(C363="","",Documentos_Técnicos!$AG362)</f>
        <v>CUMPLE</v>
      </c>
      <c r="E363" s="561" t="str">
        <f>IF(C363="","",Documentos_Técnicos!$BL362)</f>
        <v>CUMPLE</v>
      </c>
      <c r="F363" s="561" t="str">
        <f>IF(C363="","",Documentos_Técnicos!$DF362)</f>
        <v>CUMPLE</v>
      </c>
      <c r="G363" s="561" t="str">
        <f>IF(C363="","",Documentos_Técnicos!$DY362)</f>
        <v>CUMPLE</v>
      </c>
      <c r="H363" s="561" t="str">
        <f>IF(C363="","",Documentos_Técnicos!$ER362)</f>
        <v>CUMPLE</v>
      </c>
      <c r="I363" s="561" t="str">
        <f>IF(C363="","",Documentos_Técnicos!$FK362)</f>
        <v>CUMPLE</v>
      </c>
      <c r="J363" s="561" t="str">
        <f>IF(C363="","",Documentos_Técnicos!$FZ362)</f>
        <v>CUMPLE</v>
      </c>
      <c r="K363" s="561" t="str">
        <f>IF(C363="","",Documentos_Técnicos!$HA362)</f>
        <v>CUMPLE</v>
      </c>
      <c r="L363" s="561" t="str">
        <f>IF(C363="","",Documentos_Técnicos!$HX362)</f>
        <v>CUMPLE</v>
      </c>
      <c r="M363" s="561" t="str">
        <f>IF(C363="","",Documentos_Técnicos!IQ362)</f>
        <v>CUMPLE</v>
      </c>
      <c r="N363" s="561" t="str">
        <f>IF(C363="","",Documentos_Técnicos!$IV362)</f>
        <v>CUMPLE</v>
      </c>
      <c r="O363" s="562" t="str">
        <f>IF(C363="","",IF(D363="CUMPLE",IF(F363="CUMPLE",IF(G363="CUMPLE",IF(H363="CUMPLE",IF(I363="CUMPLE",IF(J363="CUMPLE",IF(K363="CUMPLE",IF(L363="CUMPLE",IF(N363="CUMPLE",IF(M363="CUMPLE",IF(E363="CUMPLE","HABILITADO","RECHAZADO"),"RECHAZADO"),"RECHAZADO"),"RECHAZADO"),"RECHAZADO"),"RECHAZADO"),"RECHAZADO"),"RECHAZADO"),"RECHAZADO"),"RECHAZADO"),"RECHAZADO"))</f>
        <v>HABILITADO</v>
      </c>
    </row>
    <row r="364" spans="1:15" hidden="1" x14ac:dyDescent="0.25">
      <c r="A364" s="962"/>
      <c r="B364" s="48">
        <v>3</v>
      </c>
      <c r="C364" s="48" t="str">
        <f>IF(Experiencia_Proponente!C561=0,"",Experiencia_Proponente!C561)</f>
        <v/>
      </c>
      <c r="D364" s="48" t="str">
        <f>IF(C364="","",Documentos_Técnicos!$AG362)</f>
        <v/>
      </c>
      <c r="E364" s="48" t="str">
        <f>IF(C364="","",Documentos_Técnicos!$BL362)</f>
        <v/>
      </c>
      <c r="F364" s="48" t="str">
        <f>IF(C364="","",Documentos_Técnicos!$DF362)</f>
        <v/>
      </c>
      <c r="G364" s="48" t="str">
        <f>IF(C364="","",Documentos_Técnicos!$DY362)</f>
        <v/>
      </c>
      <c r="H364" s="48" t="str">
        <f>IF(C364="","",Documentos_Técnicos!$ER362)</f>
        <v/>
      </c>
      <c r="I364" s="48" t="str">
        <f>IF(C364="","",Documentos_Técnicos!$FK362)</f>
        <v/>
      </c>
      <c r="J364" s="48" t="str">
        <f>IF(C364="","",Documentos_Técnicos!$FZ362)</f>
        <v/>
      </c>
      <c r="K364" s="48" t="str">
        <f>IF(C364="","",Documentos_Técnicos!$HA362)</f>
        <v/>
      </c>
      <c r="L364" s="48" t="str">
        <f>IF(C364="","",Documentos_Técnicos!$HX362)</f>
        <v/>
      </c>
      <c r="M364" s="49" t="str">
        <f>IF(C364="","",Documentos_Técnicos!IQ362)</f>
        <v/>
      </c>
      <c r="N364" s="49" t="str">
        <f>IF(C364="","",Documentos_Técnicos!$IV362)</f>
        <v/>
      </c>
      <c r="O364" s="50" t="str">
        <f t="shared" si="44"/>
        <v/>
      </c>
    </row>
    <row r="365" spans="1:15" hidden="1" x14ac:dyDescent="0.25">
      <c r="A365" s="963"/>
      <c r="B365" s="561">
        <v>4</v>
      </c>
      <c r="C365" s="48" t="str">
        <f>IF(Experiencia_Proponente!C562=0,"",Experiencia_Proponente!C562)</f>
        <v/>
      </c>
      <c r="D365" s="48" t="str">
        <f>IF(C365="","",Documentos_Técnicos!$AG362)</f>
        <v/>
      </c>
      <c r="E365" s="48" t="str">
        <f>IF(C365="","",Documentos_Técnicos!$BL362)</f>
        <v/>
      </c>
      <c r="F365" s="561" t="str">
        <f>IF(C365="","",Documentos_Técnicos!$DF362)</f>
        <v/>
      </c>
      <c r="G365" s="48" t="str">
        <f>IF(C365="","",Documentos_Técnicos!$DY362)</f>
        <v/>
      </c>
      <c r="H365" s="561" t="str">
        <f>IF(C365="","",Documentos_Técnicos!$ER362)</f>
        <v/>
      </c>
      <c r="I365" s="561" t="str">
        <f>IF(C365="","",Documentos_Técnicos!$FK362)</f>
        <v/>
      </c>
      <c r="J365" s="561" t="str">
        <f>IF(C365="","",Documentos_Técnicos!$FZ362)</f>
        <v/>
      </c>
      <c r="K365" s="561" t="str">
        <f>IF(C365="","",Documentos_Técnicos!$HA362)</f>
        <v/>
      </c>
      <c r="L365" s="561" t="str">
        <f>IF(C365="","",Documentos_Técnicos!$HX362)</f>
        <v/>
      </c>
      <c r="M365" s="49" t="str">
        <f>IF(C365="","",Documentos_Técnicos!IQ362)</f>
        <v/>
      </c>
      <c r="N365" s="49" t="str">
        <f>IF(C365="","",Documentos_Técnicos!$IV362)</f>
        <v/>
      </c>
      <c r="O365" s="50" t="str">
        <f t="shared" si="44"/>
        <v/>
      </c>
    </row>
    <row r="366" spans="1:15" hidden="1" x14ac:dyDescent="0.25">
      <c r="A366" s="963"/>
      <c r="B366" s="561">
        <v>5</v>
      </c>
      <c r="C366" s="48" t="str">
        <f>IF(Experiencia_Proponente!C563=0,"",Experiencia_Proponente!C563)</f>
        <v/>
      </c>
      <c r="D366" s="48" t="str">
        <f>IF(C366="","",Documentos_Técnicos!$AG362)</f>
        <v/>
      </c>
      <c r="E366" s="48" t="str">
        <f>IF(C366="","",Documentos_Técnicos!$BL362)</f>
        <v/>
      </c>
      <c r="F366" s="561" t="str">
        <f>IF(C366="","",Documentos_Técnicos!$DF362)</f>
        <v/>
      </c>
      <c r="G366" s="48" t="str">
        <f>IF(C366="","",Documentos_Técnicos!$DY362)</f>
        <v/>
      </c>
      <c r="H366" s="561" t="str">
        <f>IF(C366="","",Documentos_Técnicos!$ER362)</f>
        <v/>
      </c>
      <c r="I366" s="561" t="str">
        <f>IF(C366="","",Documentos_Técnicos!$FK362)</f>
        <v/>
      </c>
      <c r="J366" s="561" t="str">
        <f>IF(C366="","",Documentos_Técnicos!$FZ362)</f>
        <v/>
      </c>
      <c r="K366" s="561" t="str">
        <f>IF(C366="","",Documentos_Técnicos!$HA362)</f>
        <v/>
      </c>
      <c r="L366" s="561" t="str">
        <f>IF(C366="","",Documentos_Técnicos!$HX362)</f>
        <v/>
      </c>
      <c r="M366" s="49" t="str">
        <f>IF(C366="","",Documentos_Técnicos!IQ362)</f>
        <v/>
      </c>
      <c r="N366" s="49" t="str">
        <f>IF(C366="","",Documentos_Técnicos!$IV362)</f>
        <v/>
      </c>
      <c r="O366" s="50" t="str">
        <f t="shared" si="44"/>
        <v/>
      </c>
    </row>
    <row r="367" spans="1:15" hidden="1" x14ac:dyDescent="0.25">
      <c r="A367" s="963"/>
      <c r="B367" s="561">
        <v>6</v>
      </c>
      <c r="C367" s="48" t="str">
        <f>IF(Experiencia_Proponente!C564=0,"",Experiencia_Proponente!C564)</f>
        <v/>
      </c>
      <c r="D367" s="48" t="str">
        <f>IF(C367="","",Documentos_Técnicos!$AG362)</f>
        <v/>
      </c>
      <c r="E367" s="48" t="str">
        <f>IF(C367="","",Documentos_Técnicos!$BL362)</f>
        <v/>
      </c>
      <c r="F367" s="561" t="str">
        <f>IF(C367="","",Documentos_Técnicos!$DF362)</f>
        <v/>
      </c>
      <c r="G367" s="48" t="str">
        <f>IF(C367="","",Documentos_Técnicos!$DY362)</f>
        <v/>
      </c>
      <c r="H367" s="561" t="str">
        <f>IF(C367="","",Documentos_Técnicos!$ER362)</f>
        <v/>
      </c>
      <c r="I367" s="561" t="str">
        <f>IF(C367="","",Documentos_Técnicos!$FK362)</f>
        <v/>
      </c>
      <c r="J367" s="561" t="str">
        <f>IF(C367="","",Documentos_Técnicos!$FZ362)</f>
        <v/>
      </c>
      <c r="K367" s="561" t="str">
        <f>IF(C367="","",Documentos_Técnicos!$HA362)</f>
        <v/>
      </c>
      <c r="L367" s="561" t="str">
        <f>IF(C367="","",Documentos_Técnicos!$HX362)</f>
        <v/>
      </c>
      <c r="M367" s="49" t="str">
        <f>IF(C367="","",Documentos_Técnicos!IQ362)</f>
        <v/>
      </c>
      <c r="N367" s="49" t="str">
        <f>IF(C367="","",Documentos_Técnicos!$IV362)</f>
        <v/>
      </c>
      <c r="O367" s="50" t="str">
        <f t="shared" si="44"/>
        <v/>
      </c>
    </row>
    <row r="368" spans="1:15" hidden="1" x14ac:dyDescent="0.25">
      <c r="A368" s="963"/>
      <c r="B368" s="561">
        <v>7</v>
      </c>
      <c r="C368" s="48" t="str">
        <f>IF(Experiencia_Proponente!C565=0,"",Experiencia_Proponente!C565)</f>
        <v/>
      </c>
      <c r="D368" s="48" t="str">
        <f>IF(C368="","",Documentos_Técnicos!$AG362)</f>
        <v/>
      </c>
      <c r="E368" s="48" t="str">
        <f>IF(C368="","",Documentos_Técnicos!$BL362)</f>
        <v/>
      </c>
      <c r="F368" s="561" t="str">
        <f>IF(C368="","",Documentos_Técnicos!$DF362)</f>
        <v/>
      </c>
      <c r="G368" s="48" t="str">
        <f>IF(C368="","",Documentos_Técnicos!$DY362)</f>
        <v/>
      </c>
      <c r="H368" s="561" t="str">
        <f>IF(C368="","",Documentos_Técnicos!$ER362)</f>
        <v/>
      </c>
      <c r="I368" s="561" t="str">
        <f>IF(C368="","",Documentos_Técnicos!$FK362)</f>
        <v/>
      </c>
      <c r="J368" s="561" t="str">
        <f>IF(C368="","",Documentos_Técnicos!$FZ362)</f>
        <v/>
      </c>
      <c r="K368" s="561" t="str">
        <f>IF(C368="","",Documentos_Técnicos!$HA362)</f>
        <v/>
      </c>
      <c r="L368" s="561" t="str">
        <f>IF(C368="","",Documentos_Técnicos!$HX362)</f>
        <v/>
      </c>
      <c r="M368" s="49" t="str">
        <f>IF(C368="","",Documentos_Técnicos!IQ362)</f>
        <v/>
      </c>
      <c r="N368" s="49" t="str">
        <f>IF(C368="","",Documentos_Técnicos!$IV362)</f>
        <v/>
      </c>
      <c r="O368" s="50" t="str">
        <f t="shared" si="44"/>
        <v/>
      </c>
    </row>
    <row r="369" spans="1:15" hidden="1" x14ac:dyDescent="0.25">
      <c r="A369" s="963"/>
      <c r="B369" s="561">
        <v>8</v>
      </c>
      <c r="C369" s="48" t="str">
        <f>IF(Experiencia_Proponente!C566=0,"",Experiencia_Proponente!C566)</f>
        <v/>
      </c>
      <c r="D369" s="48" t="str">
        <f>IF(C369="","",Documentos_Técnicos!$AG362)</f>
        <v/>
      </c>
      <c r="E369" s="48" t="str">
        <f>IF(C369="","",Documentos_Técnicos!$BL362)</f>
        <v/>
      </c>
      <c r="F369" s="561" t="str">
        <f>IF(C369="","",Documentos_Técnicos!$DF362)</f>
        <v/>
      </c>
      <c r="G369" s="48" t="str">
        <f>IF(C369="","",Documentos_Técnicos!$DY362)</f>
        <v/>
      </c>
      <c r="H369" s="561" t="str">
        <f>IF(C369="","",Documentos_Técnicos!$ER362)</f>
        <v/>
      </c>
      <c r="I369" s="561" t="str">
        <f>IF(C369="","",Documentos_Técnicos!$FK362)</f>
        <v/>
      </c>
      <c r="J369" s="561" t="str">
        <f>IF(C369="","",Documentos_Técnicos!$FZ362)</f>
        <v/>
      </c>
      <c r="K369" s="561" t="str">
        <f>IF(C369="","",Documentos_Técnicos!$HA362)</f>
        <v/>
      </c>
      <c r="L369" s="561" t="str">
        <f>IF(C369="","",Documentos_Técnicos!$HX362)</f>
        <v/>
      </c>
      <c r="M369" s="49" t="str">
        <f>IF(C369="","",Documentos_Técnicos!IQ362)</f>
        <v/>
      </c>
      <c r="N369" s="49" t="str">
        <f>IF(C369="","",Documentos_Técnicos!$IV362)</f>
        <v/>
      </c>
      <c r="O369" s="50" t="str">
        <f t="shared" si="44"/>
        <v/>
      </c>
    </row>
    <row r="370" spans="1:15" hidden="1" x14ac:dyDescent="0.25">
      <c r="A370" s="963"/>
      <c r="B370" s="561">
        <v>9</v>
      </c>
      <c r="C370" s="48" t="str">
        <f>IF(Experiencia_Proponente!C567=0,"",Experiencia_Proponente!C567)</f>
        <v/>
      </c>
      <c r="D370" s="48" t="str">
        <f>IF(C370="","",Documentos_Técnicos!$AG362)</f>
        <v/>
      </c>
      <c r="E370" s="48" t="str">
        <f>IF(C370="","",Documentos_Técnicos!$BL362)</f>
        <v/>
      </c>
      <c r="F370" s="561" t="str">
        <f>IF(C370="","",Documentos_Técnicos!$DF362)</f>
        <v/>
      </c>
      <c r="G370" s="48" t="str">
        <f>IF(C370="","",Documentos_Técnicos!$DY362)</f>
        <v/>
      </c>
      <c r="H370" s="561" t="str">
        <f>IF(C370="","",Documentos_Técnicos!$ER362)</f>
        <v/>
      </c>
      <c r="I370" s="561" t="str">
        <f>IF(C370="","",Documentos_Técnicos!$FK362)</f>
        <v/>
      </c>
      <c r="J370" s="561" t="str">
        <f>IF(C370="","",Documentos_Técnicos!$FZ362)</f>
        <v/>
      </c>
      <c r="K370" s="561" t="str">
        <f>IF(C370="","",Documentos_Técnicos!$HA362)</f>
        <v/>
      </c>
      <c r="L370" s="561" t="str">
        <f>IF(C370="","",Documentos_Técnicos!$HX362)</f>
        <v/>
      </c>
      <c r="M370" s="49" t="str">
        <f>IF(C370="","",Documentos_Técnicos!IQ362)</f>
        <v/>
      </c>
      <c r="N370" s="49" t="str">
        <f>IF(C370="","",Documentos_Técnicos!$IV362)</f>
        <v/>
      </c>
      <c r="O370" s="50" t="str">
        <f t="shared" si="44"/>
        <v/>
      </c>
    </row>
    <row r="371" spans="1:15" hidden="1" x14ac:dyDescent="0.25">
      <c r="A371" s="1017"/>
      <c r="B371" s="557">
        <v>10</v>
      </c>
      <c r="C371" s="558" t="str">
        <f>IF(Experiencia_Proponente!C568=0,"",Experiencia_Proponente!C568)</f>
        <v/>
      </c>
      <c r="D371" s="558" t="str">
        <f>IF(C371="","",Documentos_Técnicos!$AG362)</f>
        <v/>
      </c>
      <c r="E371" s="558" t="str">
        <f>IF(C371="","",Documentos_Técnicos!$BL362)</f>
        <v/>
      </c>
      <c r="F371" s="557" t="str">
        <f>IF(C371="","",Documentos_Técnicos!$DF362)</f>
        <v/>
      </c>
      <c r="G371" s="558" t="str">
        <f>IF(C371="","",Documentos_Técnicos!$DY362)</f>
        <v/>
      </c>
      <c r="H371" s="557" t="str">
        <f>IF(C371="","",Documentos_Técnicos!$ER362)</f>
        <v/>
      </c>
      <c r="I371" s="557" t="str">
        <f>IF(C371="","",Documentos_Técnicos!$FK362)</f>
        <v/>
      </c>
      <c r="J371" s="557" t="str">
        <f>IF(C371="","",Documentos_Técnicos!$FZ362)</f>
        <v/>
      </c>
      <c r="K371" s="557" t="str">
        <f>IF(C371="","",Documentos_Técnicos!$HA362)</f>
        <v/>
      </c>
      <c r="L371" s="557" t="str">
        <f>IF(C371="","",Documentos_Técnicos!$HX362)</f>
        <v/>
      </c>
      <c r="M371" s="559" t="str">
        <f>IF(C371="","",Documentos_Técnicos!IQ362)</f>
        <v/>
      </c>
      <c r="N371" s="559" t="str">
        <f>IF(C371="","",Documentos_Técnicos!$IV362)</f>
        <v/>
      </c>
      <c r="O371" s="560" t="str">
        <f t="shared" si="44"/>
        <v/>
      </c>
    </row>
    <row r="372" spans="1:15" ht="33" x14ac:dyDescent="0.25">
      <c r="A372" s="1016"/>
      <c r="B372" s="561">
        <v>11</v>
      </c>
      <c r="C372" s="561" t="str">
        <f>IF(Experiencia_Proponente!C569=0,"",Experiencia_Proponente!C569)</f>
        <v>UNIÓN TEMPORAL PROTECCION ANP 2021</v>
      </c>
      <c r="D372" s="561" t="str">
        <f>IF(C372="","",Documentos_Técnicos!$AG362)</f>
        <v>CUMPLE</v>
      </c>
      <c r="E372" s="561" t="str">
        <f>IF(C372="","",Documentos_Técnicos!$BL362)</f>
        <v>CUMPLE</v>
      </c>
      <c r="F372" s="561" t="str">
        <f>IF(C372="","",Documentos_Técnicos!$DF362)</f>
        <v>CUMPLE</v>
      </c>
      <c r="G372" s="561" t="str">
        <f>IF(C372="","",Documentos_Técnicos!$DY362)</f>
        <v>CUMPLE</v>
      </c>
      <c r="H372" s="561" t="str">
        <f>IF(C372="","",Documentos_Técnicos!$ER362)</f>
        <v>CUMPLE</v>
      </c>
      <c r="I372" s="561" t="str">
        <f>IF(C372="","",Documentos_Técnicos!$FK362)</f>
        <v>CUMPLE</v>
      </c>
      <c r="J372" s="561" t="str">
        <f>IF(C372="","",Documentos_Técnicos!$FZ362)</f>
        <v>CUMPLE</v>
      </c>
      <c r="K372" s="561" t="str">
        <f>IF(C372="","",Documentos_Técnicos!$HA362)</f>
        <v>CUMPLE</v>
      </c>
      <c r="L372" s="561" t="str">
        <f>IF(C372="","",Documentos_Técnicos!$HX362)</f>
        <v>CUMPLE</v>
      </c>
      <c r="M372" s="561" t="str">
        <f>IF(C372="","",Documentos_Técnicos!IQ362)</f>
        <v>CUMPLE</v>
      </c>
      <c r="N372" s="561" t="str">
        <f>IF(C372="","",Documentos_Técnicos!$IV362)</f>
        <v>CUMPLE</v>
      </c>
      <c r="O372" s="562" t="str">
        <f>IF(C372="","",IF(D372="CUMPLE",IF(F372="CUMPLE",IF(G372="CUMPLE",IF(H372="CUMPLE",IF(I372="CUMPLE",IF(J372="CUMPLE",IF(K372="CUMPLE",IF(L372="CUMPLE",IF(N372="CUMPLE",IF(M372="CUMPLE",IF(E372="CUMPLE","HABILITADO","RECHAZADO"),"RECHAZADO"),"RECHAZADO"),"RECHAZADO"),"RECHAZADO"),"RECHAZADO"),"RECHAZADO"),"RECHAZADO"),"RECHAZADO"),"RECHAZADO"),"RECHAZADO"))</f>
        <v>HABILITADO</v>
      </c>
    </row>
    <row r="373" spans="1:15" hidden="1" x14ac:dyDescent="0.25">
      <c r="A373" s="960"/>
      <c r="B373" s="558">
        <v>12</v>
      </c>
      <c r="C373" s="558" t="str">
        <f>IF(Experiencia_Proponente!C570=0,"",Experiencia_Proponente!C570)</f>
        <v/>
      </c>
      <c r="D373" s="558" t="str">
        <f>IF(C373="","",Documentos_Técnicos!$AG362)</f>
        <v/>
      </c>
      <c r="E373" s="558" t="str">
        <f>IF(C373="","",Documentos_Técnicos!$BL362)</f>
        <v/>
      </c>
      <c r="F373" s="558" t="str">
        <f>IF(C373="","",Documentos_Técnicos!$DF362)</f>
        <v/>
      </c>
      <c r="G373" s="558" t="str">
        <f>IF(C373="","",Documentos_Técnicos!$DY362)</f>
        <v/>
      </c>
      <c r="H373" s="558" t="str">
        <f>IF(C373="","",Documentos_Técnicos!$ER362)</f>
        <v/>
      </c>
      <c r="I373" s="558" t="str">
        <f>IF(C373="","",Documentos_Técnicos!$FK362)</f>
        <v/>
      </c>
      <c r="J373" s="558" t="str">
        <f>IF(C373="","",Documentos_Técnicos!$FZ362)</f>
        <v/>
      </c>
      <c r="K373" s="558" t="str">
        <f>IF(C373="","",Documentos_Técnicos!$HA362)</f>
        <v/>
      </c>
      <c r="L373" s="558" t="str">
        <f>IF(C373="","",Documentos_Técnicos!$HX362)</f>
        <v/>
      </c>
      <c r="M373" s="559" t="str">
        <f>IF(C373="","",Documentos_Técnicos!IQ362)</f>
        <v/>
      </c>
      <c r="N373" s="559" t="str">
        <f>IF(C373="","",Documentos_Técnicos!$IV362)</f>
        <v/>
      </c>
      <c r="O373" s="560" t="str">
        <f t="shared" si="44"/>
        <v/>
      </c>
    </row>
    <row r="374" spans="1:15" x14ac:dyDescent="0.25">
      <c r="A374" s="102">
        <v>28</v>
      </c>
      <c r="B374" s="563"/>
      <c r="C374" s="564" t="s">
        <v>1537</v>
      </c>
      <c r="D374" s="563"/>
      <c r="E374" s="563"/>
      <c r="F374" s="563"/>
      <c r="G374" s="563"/>
      <c r="H374" s="563"/>
      <c r="I374" s="563"/>
      <c r="J374" s="563"/>
      <c r="K374" s="563"/>
      <c r="L374" s="563"/>
      <c r="M374" s="563"/>
      <c r="N374" s="563"/>
      <c r="O374" s="563"/>
    </row>
    <row r="375" spans="1:15" ht="33" x14ac:dyDescent="0.25">
      <c r="A375" s="1016">
        <f t="shared" ref="A375" si="46">A387</f>
        <v>29</v>
      </c>
      <c r="B375" s="561">
        <v>1</v>
      </c>
      <c r="C375" s="561" t="str">
        <f>IF(Experiencia_Proponente!C584=0,"",Experiencia_Proponente!C584)</f>
        <v>UNION TEMPORAL SED21 P&amp;S</v>
      </c>
      <c r="D375" s="561" t="str">
        <f>IF(C375="","",Documentos_Técnicos!$AG375)</f>
        <v>CUMPLE</v>
      </c>
      <c r="E375" s="561" t="str">
        <f>IF(C375="","",Documentos_Técnicos!$BL375)</f>
        <v>CUMPLE</v>
      </c>
      <c r="F375" s="561" t="str">
        <f>IF(C375="","",Documentos_Técnicos!$DF375)</f>
        <v>CUMPLE</v>
      </c>
      <c r="G375" s="561" t="str">
        <f>IF(C375="","",Documentos_Técnicos!$DY375)</f>
        <v>CUMPLE</v>
      </c>
      <c r="H375" s="561" t="str">
        <f>IF(C375="","",Documentos_Técnicos!$ER375)</f>
        <v>CUMPLE</v>
      </c>
      <c r="I375" s="561" t="str">
        <f>IF(C375="","",Documentos_Técnicos!$FK375)</f>
        <v>CUMPLE</v>
      </c>
      <c r="J375" s="561" t="str">
        <f>IF(C375="","",Documentos_Técnicos!$FZ375)</f>
        <v>CUMPLE</v>
      </c>
      <c r="K375" s="561" t="str">
        <f>IF(C375="","",Documentos_Técnicos!$HA375)</f>
        <v>CUMPLE</v>
      </c>
      <c r="L375" s="561" t="str">
        <f>IF(C375="","",Documentos_Técnicos!$HX375)</f>
        <v>CUMPLE</v>
      </c>
      <c r="M375" s="561" t="str">
        <f>IF(C375="","",Documentos_Técnicos!IQ375)</f>
        <v>CUMPLE</v>
      </c>
      <c r="N375" s="561" t="str">
        <f>IF(C375="","",Documentos_Técnicos!$IV375)</f>
        <v>CUMPLE</v>
      </c>
      <c r="O375" s="562" t="str">
        <f>IF(C375="","",IF(D375="CUMPLE",IF(F375="CUMPLE",IF(G375="CUMPLE",IF(H375="CUMPLE",IF(I375="CUMPLE",IF(J375="CUMPLE",IF(K375="CUMPLE",IF(L375="CUMPLE",IF(N375="CUMPLE",IF(M375="CUMPLE",IF(E375="CUMPLE","HABILITADO","RECHAZADO"),"RECHAZADO"),"RECHAZADO"),"RECHAZADO"),"RECHAZADO"),"RECHAZADO"),"RECHAZADO"),"RECHAZADO"),"RECHAZADO"),"RECHAZADO"),"RECHAZADO"))</f>
        <v>HABILITADO</v>
      </c>
    </row>
    <row r="376" spans="1:15" hidden="1" x14ac:dyDescent="0.25">
      <c r="A376" s="962"/>
      <c r="B376" s="48">
        <v>2</v>
      </c>
      <c r="C376" s="48" t="str">
        <f>IF(Experiencia_Proponente!C585=0,"",Experiencia_Proponente!C585)</f>
        <v/>
      </c>
      <c r="D376" s="48" t="str">
        <f>IF(C376="","",Documentos_Técnicos!$AG375)</f>
        <v/>
      </c>
      <c r="E376" s="48" t="str">
        <f>IF(C376="","",Documentos_Técnicos!$BL375)</f>
        <v/>
      </c>
      <c r="F376" s="48" t="str">
        <f>IF(C376="","",Documentos_Técnicos!$DF375)</f>
        <v/>
      </c>
      <c r="G376" s="48" t="str">
        <f>IF(C376="","",Documentos_Técnicos!$DY375)</f>
        <v/>
      </c>
      <c r="H376" s="48" t="str">
        <f>IF(C376="","",Documentos_Técnicos!$ER375)</f>
        <v/>
      </c>
      <c r="I376" s="48" t="str">
        <f>IF(C376="","",Documentos_Técnicos!$FK375)</f>
        <v/>
      </c>
      <c r="J376" s="48" t="str">
        <f>IF(C376="","",Documentos_Técnicos!$FZ375)</f>
        <v/>
      </c>
      <c r="K376" s="48" t="str">
        <f>IF(C376="","",Documentos_Técnicos!$HA375)</f>
        <v/>
      </c>
      <c r="L376" s="48" t="str">
        <f>IF(C376="","",Documentos_Técnicos!$HX375)</f>
        <v/>
      </c>
      <c r="M376" s="49" t="str">
        <f>IF(C376="","",Documentos_Técnicos!IQ375)</f>
        <v/>
      </c>
      <c r="N376" s="49" t="str">
        <f>IF(C376="","",Documentos_Técnicos!$IV375)</f>
        <v/>
      </c>
      <c r="O376" s="50" t="str">
        <f t="shared" si="44"/>
        <v/>
      </c>
    </row>
    <row r="377" spans="1:15" hidden="1" x14ac:dyDescent="0.25">
      <c r="A377" s="963"/>
      <c r="B377" s="561">
        <v>3</v>
      </c>
      <c r="C377" s="48" t="str">
        <f>IF(Experiencia_Proponente!C586=0,"",Experiencia_Proponente!C586)</f>
        <v/>
      </c>
      <c r="D377" s="48" t="str">
        <f>IF(C377="","",Documentos_Técnicos!$AG375)</f>
        <v/>
      </c>
      <c r="E377" s="48" t="str">
        <f>IF(C377="","",Documentos_Técnicos!$BL375)</f>
        <v/>
      </c>
      <c r="F377" s="561" t="str">
        <f>IF(C377="","",Documentos_Técnicos!$DF375)</f>
        <v/>
      </c>
      <c r="G377" s="48" t="str">
        <f>IF(C377="","",Documentos_Técnicos!$DY375)</f>
        <v/>
      </c>
      <c r="H377" s="561" t="str">
        <f>IF(C377="","",Documentos_Técnicos!$ER375)</f>
        <v/>
      </c>
      <c r="I377" s="561" t="str">
        <f>IF(C377="","",Documentos_Técnicos!$FK375)</f>
        <v/>
      </c>
      <c r="J377" s="561" t="str">
        <f>IF(C377="","",Documentos_Técnicos!$FZ375)</f>
        <v/>
      </c>
      <c r="K377" s="561" t="str">
        <f>IF(C377="","",Documentos_Técnicos!$HA375)</f>
        <v/>
      </c>
      <c r="L377" s="561" t="str">
        <f>IF(C377="","",Documentos_Técnicos!$HX375)</f>
        <v/>
      </c>
      <c r="M377" s="49" t="str">
        <f>IF(C377="","",Documentos_Técnicos!IQ375)</f>
        <v/>
      </c>
      <c r="N377" s="49" t="str">
        <f>IF(C377="","",Documentos_Técnicos!$IV375)</f>
        <v/>
      </c>
      <c r="O377" s="50" t="str">
        <f t="shared" si="44"/>
        <v/>
      </c>
    </row>
    <row r="378" spans="1:15" hidden="1" x14ac:dyDescent="0.25">
      <c r="A378" s="1017"/>
      <c r="B378" s="557">
        <v>4</v>
      </c>
      <c r="C378" s="558" t="str">
        <f>IF(Experiencia_Proponente!C587=0,"",Experiencia_Proponente!C587)</f>
        <v/>
      </c>
      <c r="D378" s="558" t="str">
        <f>IF(C378="","",Documentos_Técnicos!$AG375)</f>
        <v/>
      </c>
      <c r="E378" s="558" t="str">
        <f>IF(C378="","",Documentos_Técnicos!$BL375)</f>
        <v/>
      </c>
      <c r="F378" s="557" t="str">
        <f>IF(C378="","",Documentos_Técnicos!$DF375)</f>
        <v/>
      </c>
      <c r="G378" s="558" t="str">
        <f>IF(C378="","",Documentos_Técnicos!$DY375)</f>
        <v/>
      </c>
      <c r="H378" s="557" t="str">
        <f>IF(C378="","",Documentos_Técnicos!$ER375)</f>
        <v/>
      </c>
      <c r="I378" s="557" t="str">
        <f>IF(C378="","",Documentos_Técnicos!$FK375)</f>
        <v/>
      </c>
      <c r="J378" s="557" t="str">
        <f>IF(C378="","",Documentos_Técnicos!$FZ375)</f>
        <v/>
      </c>
      <c r="K378" s="557" t="str">
        <f>IF(C378="","",Documentos_Técnicos!$HA375)</f>
        <v/>
      </c>
      <c r="L378" s="557" t="str">
        <f>IF(C378="","",Documentos_Técnicos!$HX375)</f>
        <v/>
      </c>
      <c r="M378" s="559" t="str">
        <f>IF(C378="","",Documentos_Técnicos!IQ375)</f>
        <v/>
      </c>
      <c r="N378" s="559" t="str">
        <f>IF(C378="","",Documentos_Técnicos!$IV375)</f>
        <v/>
      </c>
      <c r="O378" s="560" t="str">
        <f t="shared" si="44"/>
        <v/>
      </c>
    </row>
    <row r="379" spans="1:15" ht="33" x14ac:dyDescent="0.25">
      <c r="A379" s="1016"/>
      <c r="B379" s="561">
        <v>5</v>
      </c>
      <c r="C379" s="561" t="str">
        <f>IF(Experiencia_Proponente!C588=0,"",Experiencia_Proponente!C588)</f>
        <v>UNION TEMPORAL SED21 P&amp;S</v>
      </c>
      <c r="D379" s="561" t="str">
        <f>IF(C379="","",Documentos_Técnicos!$AG375)</f>
        <v>CUMPLE</v>
      </c>
      <c r="E379" s="561" t="str">
        <f>IF(C379="","",Documentos_Técnicos!$BL375)</f>
        <v>CUMPLE</v>
      </c>
      <c r="F379" s="561" t="str">
        <f>IF(C379="","",Documentos_Técnicos!$DF375)</f>
        <v>CUMPLE</v>
      </c>
      <c r="G379" s="561" t="str">
        <f>IF(C379="","",Documentos_Técnicos!$DY375)</f>
        <v>CUMPLE</v>
      </c>
      <c r="H379" s="561" t="str">
        <f>IF(C379="","",Documentos_Técnicos!$ER375)</f>
        <v>CUMPLE</v>
      </c>
      <c r="I379" s="561" t="str">
        <f>IF(C379="","",Documentos_Técnicos!$FK375)</f>
        <v>CUMPLE</v>
      </c>
      <c r="J379" s="561" t="str">
        <f>IF(C379="","",Documentos_Técnicos!$FZ375)</f>
        <v>CUMPLE</v>
      </c>
      <c r="K379" s="561" t="str">
        <f>IF(C379="","",Documentos_Técnicos!$HA375)</f>
        <v>CUMPLE</v>
      </c>
      <c r="L379" s="561" t="str">
        <f>IF(C379="","",Documentos_Técnicos!$HX375)</f>
        <v>CUMPLE</v>
      </c>
      <c r="M379" s="561" t="str">
        <f>IF(C379="","",Documentos_Técnicos!IQ375)</f>
        <v>CUMPLE</v>
      </c>
      <c r="N379" s="561" t="str">
        <f>IF(C379="","",Documentos_Técnicos!$IV375)</f>
        <v>CUMPLE</v>
      </c>
      <c r="O379" s="562" t="str">
        <f>IF(C379="","",IF(D379="CUMPLE",IF(F379="CUMPLE",IF(G379="CUMPLE",IF(H379="CUMPLE",IF(I379="CUMPLE",IF(J379="CUMPLE",IF(K379="CUMPLE",IF(L379="CUMPLE",IF(N379="CUMPLE",IF(M379="CUMPLE",IF(E379="CUMPLE","HABILITADO","RECHAZADO"),"RECHAZADO"),"RECHAZADO"),"RECHAZADO"),"RECHAZADO"),"RECHAZADO"),"RECHAZADO"),"RECHAZADO"),"RECHAZADO"),"RECHAZADO"),"RECHAZADO"))</f>
        <v>HABILITADO</v>
      </c>
    </row>
    <row r="380" spans="1:15" ht="33" x14ac:dyDescent="0.25">
      <c r="A380" s="1016"/>
      <c r="B380" s="561">
        <v>6</v>
      </c>
      <c r="C380" s="561" t="str">
        <f>IF(Experiencia_Proponente!C589=0,"",Experiencia_Proponente!C589)</f>
        <v>UNION TEMPORAL SED21 P&amp;S</v>
      </c>
      <c r="D380" s="561" t="str">
        <f>IF(C380="","",Documentos_Técnicos!$AG375)</f>
        <v>CUMPLE</v>
      </c>
      <c r="E380" s="561" t="str">
        <f>IF(C380="","",Documentos_Técnicos!$BL375)</f>
        <v>CUMPLE</v>
      </c>
      <c r="F380" s="561" t="str">
        <f>IF(C380="","",Documentos_Técnicos!$DF375)</f>
        <v>CUMPLE</v>
      </c>
      <c r="G380" s="561" t="str">
        <f>IF(C380="","",Documentos_Técnicos!$DY375)</f>
        <v>CUMPLE</v>
      </c>
      <c r="H380" s="561" t="str">
        <f>IF(C380="","",Documentos_Técnicos!$ER375)</f>
        <v>CUMPLE</v>
      </c>
      <c r="I380" s="561" t="str">
        <f>IF(C380="","",Documentos_Técnicos!$FK375)</f>
        <v>CUMPLE</v>
      </c>
      <c r="J380" s="561" t="str">
        <f>IF(C380="","",Documentos_Técnicos!$FZ375)</f>
        <v>CUMPLE</v>
      </c>
      <c r="K380" s="561" t="str">
        <f>IF(C380="","",Documentos_Técnicos!$HA375)</f>
        <v>CUMPLE</v>
      </c>
      <c r="L380" s="561" t="str">
        <f>IF(C380="","",Documentos_Técnicos!$HX375)</f>
        <v>CUMPLE</v>
      </c>
      <c r="M380" s="561" t="str">
        <f>IF(C380="","",Documentos_Técnicos!IQ375)</f>
        <v>CUMPLE</v>
      </c>
      <c r="N380" s="561" t="str">
        <f>IF(C380="","",Documentos_Técnicos!$IV375)</f>
        <v>CUMPLE</v>
      </c>
      <c r="O380" s="562" t="str">
        <f>IF(C380="","",IF(D380="CUMPLE",IF(F380="CUMPLE",IF(G380="CUMPLE",IF(H380="CUMPLE",IF(I380="CUMPLE",IF(J380="CUMPLE",IF(K380="CUMPLE",IF(L380="CUMPLE",IF(N380="CUMPLE",IF(M380="CUMPLE",IF(E380="CUMPLE","HABILITADO","RECHAZADO"),"RECHAZADO"),"RECHAZADO"),"RECHAZADO"),"RECHAZADO"),"RECHAZADO"),"RECHAZADO"),"RECHAZADO"),"RECHAZADO"),"RECHAZADO"),"RECHAZADO"))</f>
        <v>HABILITADO</v>
      </c>
    </row>
    <row r="381" spans="1:15" hidden="1" x14ac:dyDescent="0.25">
      <c r="A381" s="960"/>
      <c r="B381" s="558">
        <v>7</v>
      </c>
      <c r="C381" s="558" t="str">
        <f>IF(Experiencia_Proponente!C590=0,"",Experiencia_Proponente!C590)</f>
        <v/>
      </c>
      <c r="D381" s="558" t="str">
        <f>IF(C381="","",Documentos_Técnicos!$AG375)</f>
        <v/>
      </c>
      <c r="E381" s="558" t="str">
        <f>IF(C381="","",Documentos_Técnicos!$BL375)</f>
        <v/>
      </c>
      <c r="F381" s="558" t="str">
        <f>IF(C381="","",Documentos_Técnicos!$DF375)</f>
        <v/>
      </c>
      <c r="G381" s="558" t="str">
        <f>IF(C381="","",Documentos_Técnicos!$DY375)</f>
        <v/>
      </c>
      <c r="H381" s="558" t="str">
        <f>IF(C381="","",Documentos_Técnicos!$ER375)</f>
        <v/>
      </c>
      <c r="I381" s="558" t="str">
        <f>IF(C381="","",Documentos_Técnicos!$FK375)</f>
        <v/>
      </c>
      <c r="J381" s="558" t="str">
        <f>IF(C381="","",Documentos_Técnicos!$FZ375)</f>
        <v/>
      </c>
      <c r="K381" s="558" t="str">
        <f>IF(C381="","",Documentos_Técnicos!$HA375)</f>
        <v/>
      </c>
      <c r="L381" s="558" t="str">
        <f>IF(C381="","",Documentos_Técnicos!$HX375)</f>
        <v/>
      </c>
      <c r="M381" s="559" t="str">
        <f>IF(C381="","",Documentos_Técnicos!IQ375)</f>
        <v/>
      </c>
      <c r="N381" s="559" t="str">
        <f>IF(C381="","",Documentos_Técnicos!$IV375)</f>
        <v/>
      </c>
      <c r="O381" s="560" t="str">
        <f t="shared" si="44"/>
        <v/>
      </c>
    </row>
    <row r="382" spans="1:15" ht="33" x14ac:dyDescent="0.25">
      <c r="A382" s="1016"/>
      <c r="B382" s="561">
        <v>8</v>
      </c>
      <c r="C382" s="561" t="str">
        <f>IF(Experiencia_Proponente!C591=0,"",Experiencia_Proponente!C591)</f>
        <v>UNION TEMPORAL SED21 P&amp;S</v>
      </c>
      <c r="D382" s="561" t="str">
        <f>IF(C382="","",Documentos_Técnicos!$AG375)</f>
        <v>CUMPLE</v>
      </c>
      <c r="E382" s="561" t="str">
        <f>IF(C382="","",Documentos_Técnicos!$BL375)</f>
        <v>CUMPLE</v>
      </c>
      <c r="F382" s="561" t="str">
        <f>IF(C382="","",Documentos_Técnicos!$DF375)</f>
        <v>CUMPLE</v>
      </c>
      <c r="G382" s="561" t="str">
        <f>IF(C382="","",Documentos_Técnicos!$DY375)</f>
        <v>CUMPLE</v>
      </c>
      <c r="H382" s="561" t="str">
        <f>IF(C382="","",Documentos_Técnicos!$ER375)</f>
        <v>CUMPLE</v>
      </c>
      <c r="I382" s="561" t="str">
        <f>IF(C382="","",Documentos_Técnicos!$FK375)</f>
        <v>CUMPLE</v>
      </c>
      <c r="J382" s="561" t="str">
        <f>IF(C382="","",Documentos_Técnicos!$FZ375)</f>
        <v>CUMPLE</v>
      </c>
      <c r="K382" s="561" t="str">
        <f>IF(C382="","",Documentos_Técnicos!$HA375)</f>
        <v>CUMPLE</v>
      </c>
      <c r="L382" s="561" t="str">
        <f>IF(C382="","",Documentos_Técnicos!$HX375)</f>
        <v>CUMPLE</v>
      </c>
      <c r="M382" s="561" t="str">
        <f>IF(C382="","",Documentos_Técnicos!IQ375)</f>
        <v>CUMPLE</v>
      </c>
      <c r="N382" s="561" t="str">
        <f>IF(C382="","",Documentos_Técnicos!$IV375)</f>
        <v>CUMPLE</v>
      </c>
      <c r="O382" s="562" t="str">
        <f>IF(C382="","",IF(D382="CUMPLE",IF(F382="CUMPLE",IF(G382="CUMPLE",IF(H382="CUMPLE",IF(I382="CUMPLE",IF(J382="CUMPLE",IF(K382="CUMPLE",IF(L382="CUMPLE",IF(N382="CUMPLE",IF(M382="CUMPLE",IF(E382="CUMPLE","HABILITADO","RECHAZADO"),"RECHAZADO"),"RECHAZADO"),"RECHAZADO"),"RECHAZADO"),"RECHAZADO"),"RECHAZADO"),"RECHAZADO"),"RECHAZADO"),"RECHAZADO"),"RECHAZADO"))</f>
        <v>HABILITADO</v>
      </c>
    </row>
    <row r="383" spans="1:15" ht="33" x14ac:dyDescent="0.25">
      <c r="A383" s="1016"/>
      <c r="B383" s="561">
        <v>9</v>
      </c>
      <c r="C383" s="561" t="str">
        <f>IF(Experiencia_Proponente!C592=0,"",Experiencia_Proponente!C592)</f>
        <v>UNION TEMPORAL SED21 P&amp;S</v>
      </c>
      <c r="D383" s="561" t="str">
        <f>IF(C383="","",Documentos_Técnicos!$AG375)</f>
        <v>CUMPLE</v>
      </c>
      <c r="E383" s="561" t="str">
        <f>IF(C383="","",Documentos_Técnicos!$BL375)</f>
        <v>CUMPLE</v>
      </c>
      <c r="F383" s="561" t="str">
        <f>IF(C383="","",Documentos_Técnicos!$DF375)</f>
        <v>CUMPLE</v>
      </c>
      <c r="G383" s="561" t="str">
        <f>IF(C383="","",Documentos_Técnicos!$DY375)</f>
        <v>CUMPLE</v>
      </c>
      <c r="H383" s="561" t="str">
        <f>IF(C383="","",Documentos_Técnicos!$ER375)</f>
        <v>CUMPLE</v>
      </c>
      <c r="I383" s="561" t="str">
        <f>IF(C383="","",Documentos_Técnicos!$FK375)</f>
        <v>CUMPLE</v>
      </c>
      <c r="J383" s="561" t="str">
        <f>IF(C383="","",Documentos_Técnicos!$FZ375)</f>
        <v>CUMPLE</v>
      </c>
      <c r="K383" s="561" t="str">
        <f>IF(C383="","",Documentos_Técnicos!$HA375)</f>
        <v>CUMPLE</v>
      </c>
      <c r="L383" s="561" t="str">
        <f>IF(C383="","",Documentos_Técnicos!$HX375)</f>
        <v>CUMPLE</v>
      </c>
      <c r="M383" s="561" t="str">
        <f>IF(C383="","",Documentos_Técnicos!IQ375)</f>
        <v>CUMPLE</v>
      </c>
      <c r="N383" s="561" t="str">
        <f>IF(C383="","",Documentos_Técnicos!$IV375)</f>
        <v>CUMPLE</v>
      </c>
      <c r="O383" s="562" t="str">
        <f>IF(C383="","",IF(D383="CUMPLE",IF(F383="CUMPLE",IF(G383="CUMPLE",IF(H383="CUMPLE",IF(I383="CUMPLE",IF(J383="CUMPLE",IF(K383="CUMPLE",IF(L383="CUMPLE",IF(N383="CUMPLE",IF(M383="CUMPLE",IF(E383="CUMPLE","HABILITADO","RECHAZADO"),"RECHAZADO"),"RECHAZADO"),"RECHAZADO"),"RECHAZADO"),"RECHAZADO"),"RECHAZADO"),"RECHAZADO"),"RECHAZADO"),"RECHAZADO"),"RECHAZADO"))</f>
        <v>HABILITADO</v>
      </c>
    </row>
    <row r="384" spans="1:15" ht="33" x14ac:dyDescent="0.25">
      <c r="A384" s="1016"/>
      <c r="B384" s="561">
        <v>10</v>
      </c>
      <c r="C384" s="561" t="str">
        <f>IF(Experiencia_Proponente!C593=0,"",Experiencia_Proponente!C593)</f>
        <v>UNION TEMPORAL SED21 P&amp;S</v>
      </c>
      <c r="D384" s="561" t="str">
        <f>IF(C384="","",Documentos_Técnicos!$AG375)</f>
        <v>CUMPLE</v>
      </c>
      <c r="E384" s="561" t="str">
        <f>IF(C384="","",Documentos_Técnicos!$BL375)</f>
        <v>CUMPLE</v>
      </c>
      <c r="F384" s="561" t="str">
        <f>IF(C384="","",Documentos_Técnicos!$DF375)</f>
        <v>CUMPLE</v>
      </c>
      <c r="G384" s="561" t="str">
        <f>IF(C384="","",Documentos_Técnicos!$DY375)</f>
        <v>CUMPLE</v>
      </c>
      <c r="H384" s="561" t="str">
        <f>IF(C384="","",Documentos_Técnicos!$ER375)</f>
        <v>CUMPLE</v>
      </c>
      <c r="I384" s="561" t="str">
        <f>IF(C384="","",Documentos_Técnicos!$FK375)</f>
        <v>CUMPLE</v>
      </c>
      <c r="J384" s="561" t="str">
        <f>IF(C384="","",Documentos_Técnicos!$FZ375)</f>
        <v>CUMPLE</v>
      </c>
      <c r="K384" s="561" t="str">
        <f>IF(C384="","",Documentos_Técnicos!$HA375)</f>
        <v>CUMPLE</v>
      </c>
      <c r="L384" s="561" t="str">
        <f>IF(C384="","",Documentos_Técnicos!$HX375)</f>
        <v>CUMPLE</v>
      </c>
      <c r="M384" s="561" t="str">
        <f>IF(C384="","",Documentos_Técnicos!IQ375)</f>
        <v>CUMPLE</v>
      </c>
      <c r="N384" s="561" t="str">
        <f>IF(C384="","",Documentos_Técnicos!$IV375)</f>
        <v>CUMPLE</v>
      </c>
      <c r="O384" s="562" t="str">
        <f>IF(C384="","",IF(D384="CUMPLE",IF(F384="CUMPLE",IF(G384="CUMPLE",IF(H384="CUMPLE",IF(I384="CUMPLE",IF(J384="CUMPLE",IF(K384="CUMPLE",IF(L384="CUMPLE",IF(N384="CUMPLE",IF(M384="CUMPLE",IF(E384="CUMPLE","HABILITADO","RECHAZADO"),"RECHAZADO"),"RECHAZADO"),"RECHAZADO"),"RECHAZADO"),"RECHAZADO"),"RECHAZADO"),"RECHAZADO"),"RECHAZADO"),"RECHAZADO"),"RECHAZADO"))</f>
        <v>HABILITADO</v>
      </c>
    </row>
    <row r="385" spans="1:15" ht="33" x14ac:dyDescent="0.25">
      <c r="A385" s="1016"/>
      <c r="B385" s="561">
        <v>11</v>
      </c>
      <c r="C385" s="561" t="str">
        <f>IF(Experiencia_Proponente!C594=0,"",Experiencia_Proponente!C594)</f>
        <v>UNION TEMPORAL SED21 P&amp;S</v>
      </c>
      <c r="D385" s="561" t="str">
        <f>IF(C385="","",Documentos_Técnicos!$AG375)</f>
        <v>CUMPLE</v>
      </c>
      <c r="E385" s="561" t="str">
        <f>IF(C385="","",Documentos_Técnicos!$BL375)</f>
        <v>CUMPLE</v>
      </c>
      <c r="F385" s="561" t="str">
        <f>IF(C385="","",Documentos_Técnicos!$DF375)</f>
        <v>CUMPLE</v>
      </c>
      <c r="G385" s="561" t="str">
        <f>IF(C385="","",Documentos_Técnicos!$DY375)</f>
        <v>CUMPLE</v>
      </c>
      <c r="H385" s="561" t="str">
        <f>IF(C385="","",Documentos_Técnicos!$ER375)</f>
        <v>CUMPLE</v>
      </c>
      <c r="I385" s="561" t="str">
        <f>IF(C385="","",Documentos_Técnicos!$FK375)</f>
        <v>CUMPLE</v>
      </c>
      <c r="J385" s="561" t="str">
        <f>IF(C385="","",Documentos_Técnicos!$FZ375)</f>
        <v>CUMPLE</v>
      </c>
      <c r="K385" s="561" t="str">
        <f>IF(C385="","",Documentos_Técnicos!$HA375)</f>
        <v>CUMPLE</v>
      </c>
      <c r="L385" s="561" t="str">
        <f>IF(C385="","",Documentos_Técnicos!$HX375)</f>
        <v>CUMPLE</v>
      </c>
      <c r="M385" s="561" t="str">
        <f>IF(C385="","",Documentos_Técnicos!IQ375)</f>
        <v>CUMPLE</v>
      </c>
      <c r="N385" s="561" t="str">
        <f>IF(C385="","",Documentos_Técnicos!$IV375)</f>
        <v>CUMPLE</v>
      </c>
      <c r="O385" s="562" t="str">
        <f>IF(C385="","",IF(D385="CUMPLE",IF(F385="CUMPLE",IF(G385="CUMPLE",IF(H385="CUMPLE",IF(I385="CUMPLE",IF(J385="CUMPLE",IF(K385="CUMPLE",IF(L385="CUMPLE",IF(N385="CUMPLE",IF(M385="CUMPLE",IF(E385="CUMPLE","HABILITADO","RECHAZADO"),"RECHAZADO"),"RECHAZADO"),"RECHAZADO"),"RECHAZADO"),"RECHAZADO"),"RECHAZADO"),"RECHAZADO"),"RECHAZADO"),"RECHAZADO"),"RECHAZADO"))</f>
        <v>HABILITADO</v>
      </c>
    </row>
    <row r="386" spans="1:15" ht="33" x14ac:dyDescent="0.25">
      <c r="A386" s="1016"/>
      <c r="B386" s="561">
        <v>12</v>
      </c>
      <c r="C386" s="561" t="str">
        <f>IF(Experiencia_Proponente!C595=0,"",Experiencia_Proponente!C595)</f>
        <v>UNION TEMPORAL SED21 P&amp;S</v>
      </c>
      <c r="D386" s="561" t="str">
        <f>IF(C386="","",Documentos_Técnicos!$AG375)</f>
        <v>CUMPLE</v>
      </c>
      <c r="E386" s="561" t="str">
        <f>IF(C386="","",Documentos_Técnicos!$BL375)</f>
        <v>CUMPLE</v>
      </c>
      <c r="F386" s="561" t="str">
        <f>IF(C386="","",Documentos_Técnicos!$DF375)</f>
        <v>CUMPLE</v>
      </c>
      <c r="G386" s="561" t="str">
        <f>IF(C386="","",Documentos_Técnicos!$DY375)</f>
        <v>CUMPLE</v>
      </c>
      <c r="H386" s="561" t="str">
        <f>IF(C386="","",Documentos_Técnicos!$ER375)</f>
        <v>CUMPLE</v>
      </c>
      <c r="I386" s="561" t="str">
        <f>IF(C386="","",Documentos_Técnicos!$FK375)</f>
        <v>CUMPLE</v>
      </c>
      <c r="J386" s="561" t="str">
        <f>IF(C386="","",Documentos_Técnicos!$FZ375)</f>
        <v>CUMPLE</v>
      </c>
      <c r="K386" s="561" t="str">
        <f>IF(C386="","",Documentos_Técnicos!$HA375)</f>
        <v>CUMPLE</v>
      </c>
      <c r="L386" s="561" t="str">
        <f>IF(C386="","",Documentos_Técnicos!$HX375)</f>
        <v>CUMPLE</v>
      </c>
      <c r="M386" s="561" t="str">
        <f>IF(C386="","",Documentos_Técnicos!IQ375)</f>
        <v>CUMPLE</v>
      </c>
      <c r="N386" s="561" t="str">
        <f>IF(C386="","",Documentos_Técnicos!$IV375)</f>
        <v>CUMPLE</v>
      </c>
      <c r="O386" s="562" t="str">
        <f>IF(C386="","",IF(D386="CUMPLE",IF(F386="CUMPLE",IF(G386="CUMPLE",IF(H386="CUMPLE",IF(I386="CUMPLE",IF(J386="CUMPLE",IF(K386="CUMPLE",IF(L386="CUMPLE",IF(N386="CUMPLE",IF(M386="CUMPLE",IF(E386="CUMPLE","HABILITADO","RECHAZADO"),"RECHAZADO"),"RECHAZADO"),"RECHAZADO"),"RECHAZADO"),"RECHAZADO"),"RECHAZADO"),"RECHAZADO"),"RECHAZADO"),"RECHAZADO"),"RECHAZADO"))</f>
        <v>HABILITADO</v>
      </c>
    </row>
    <row r="387" spans="1:15" x14ac:dyDescent="0.25">
      <c r="A387" s="102">
        <v>29</v>
      </c>
      <c r="B387" s="563"/>
      <c r="C387" s="564" t="s">
        <v>1537</v>
      </c>
      <c r="D387" s="563"/>
      <c r="E387" s="563"/>
      <c r="F387" s="563"/>
      <c r="G387" s="563"/>
      <c r="H387" s="563"/>
      <c r="I387" s="563"/>
      <c r="J387" s="563"/>
      <c r="K387" s="563"/>
      <c r="L387" s="563"/>
      <c r="M387" s="563"/>
      <c r="N387" s="563"/>
      <c r="O387" s="563"/>
    </row>
    <row r="388" spans="1:15" ht="33" x14ac:dyDescent="0.25">
      <c r="A388" s="1016">
        <f t="shared" ref="A388" si="47">A400</f>
        <v>30</v>
      </c>
      <c r="B388" s="561">
        <v>1</v>
      </c>
      <c r="C388" s="561" t="str">
        <f>IF(Experiencia_Proponente!C613=0,"",Experiencia_Proponente!C613)</f>
        <v>UNION TEMPORAL MSC EDUCACION 2021</v>
      </c>
      <c r="D388" s="561" t="str">
        <f>IF(C388="","",Documentos_Técnicos!$AG388)</f>
        <v>CUMPLE</v>
      </c>
      <c r="E388" s="561" t="str">
        <f>IF(C388="","",Documentos_Técnicos!$BL388)</f>
        <v>CUMPLE</v>
      </c>
      <c r="F388" s="561" t="str">
        <f>IF(C388="","",Documentos_Técnicos!$DF388)</f>
        <v>CUMPLE</v>
      </c>
      <c r="G388" s="561" t="str">
        <f>IF(C388="","",Documentos_Técnicos!$DY388)</f>
        <v>CUMPLE</v>
      </c>
      <c r="H388" s="561" t="str">
        <f>IF(C388="","",Documentos_Técnicos!$ER388)</f>
        <v>CUMPLE</v>
      </c>
      <c r="I388" s="561" t="str">
        <f>IF(C388="","",Documentos_Técnicos!$FK388)</f>
        <v>CUMPLE</v>
      </c>
      <c r="J388" s="561" t="str">
        <f>IF(C388="","",Documentos_Técnicos!$FZ388)</f>
        <v>CUMPLE</v>
      </c>
      <c r="K388" s="561" t="str">
        <f>IF(C388="","",Documentos_Técnicos!$HA388)</f>
        <v>CUMPLE</v>
      </c>
      <c r="L388" s="561" t="str">
        <f>IF(C388="","",Documentos_Técnicos!$HX388)</f>
        <v>CUMPLE</v>
      </c>
      <c r="M388" s="561" t="str">
        <f>IF(C388="","",Documentos_Técnicos!IQ388)</f>
        <v>CUMPLE</v>
      </c>
      <c r="N388" s="561" t="str">
        <f>IF(C388="","",Documentos_Técnicos!$IV388)</f>
        <v>CUMPLE</v>
      </c>
      <c r="O388" s="562" t="str">
        <f>IF(C388="","",IF(D388="CUMPLE",IF(F388="CUMPLE",IF(G388="CUMPLE",IF(H388="CUMPLE",IF(I388="CUMPLE",IF(J388="CUMPLE",IF(K388="CUMPLE",IF(L388="CUMPLE",IF(N388="CUMPLE",IF(M388="CUMPLE",IF(E388="CUMPLE","HABILITADO","RECHAZADO"),"RECHAZADO"),"RECHAZADO"),"RECHAZADO"),"RECHAZADO"),"RECHAZADO"),"RECHAZADO"),"RECHAZADO"),"RECHAZADO"),"RECHAZADO"),"RECHAZADO"))</f>
        <v>HABILITADO</v>
      </c>
    </row>
    <row r="389" spans="1:15" hidden="1" x14ac:dyDescent="0.25">
      <c r="A389" s="962"/>
      <c r="B389" s="48">
        <v>2</v>
      </c>
      <c r="C389" s="48" t="str">
        <f>IF(Experiencia_Proponente!C614=0,"",Experiencia_Proponente!C614)</f>
        <v/>
      </c>
      <c r="D389" s="48" t="str">
        <f>IF(C389="","",Documentos_Técnicos!$AG388)</f>
        <v/>
      </c>
      <c r="E389" s="48" t="str">
        <f>IF(C389="","",Documentos_Técnicos!$BL388)</f>
        <v/>
      </c>
      <c r="F389" s="48" t="str">
        <f>IF(C389="","",Documentos_Técnicos!$DF388)</f>
        <v/>
      </c>
      <c r="G389" s="48" t="str">
        <f>IF(C389="","",Documentos_Técnicos!$DY388)</f>
        <v/>
      </c>
      <c r="H389" s="48" t="str">
        <f>IF(C389="","",Documentos_Técnicos!$ER388)</f>
        <v/>
      </c>
      <c r="I389" s="48" t="str">
        <f>IF(C389="","",Documentos_Técnicos!$FK388)</f>
        <v/>
      </c>
      <c r="J389" s="48" t="str">
        <f>IF(C389="","",Documentos_Técnicos!$FZ388)</f>
        <v/>
      </c>
      <c r="K389" s="48" t="str">
        <f>IF(C389="","",Documentos_Técnicos!$HA388)</f>
        <v/>
      </c>
      <c r="L389" s="48" t="str">
        <f>IF(C389="","",Documentos_Técnicos!$HX388)</f>
        <v/>
      </c>
      <c r="M389" s="49" t="str">
        <f>IF(C389="","",Documentos_Técnicos!IQ388)</f>
        <v/>
      </c>
      <c r="N389" s="49" t="str">
        <f>IF(C389="","",Documentos_Técnicos!$IV388)</f>
        <v/>
      </c>
      <c r="O389" s="50" t="str">
        <f t="shared" si="44"/>
        <v/>
      </c>
    </row>
    <row r="390" spans="1:15" hidden="1" x14ac:dyDescent="0.25">
      <c r="A390" s="963"/>
      <c r="B390" s="561">
        <v>3</v>
      </c>
      <c r="C390" s="48" t="str">
        <f>IF(Experiencia_Proponente!C615=0,"",Experiencia_Proponente!C615)</f>
        <v/>
      </c>
      <c r="D390" s="48" t="str">
        <f>IF(C390="","",Documentos_Técnicos!$AG388)</f>
        <v/>
      </c>
      <c r="E390" s="48" t="str">
        <f>IF(C390="","",Documentos_Técnicos!$BL388)</f>
        <v/>
      </c>
      <c r="F390" s="561" t="str">
        <f>IF(C390="","",Documentos_Técnicos!$DF388)</f>
        <v/>
      </c>
      <c r="G390" s="48" t="str">
        <f>IF(C390="","",Documentos_Técnicos!$DY388)</f>
        <v/>
      </c>
      <c r="H390" s="561" t="str">
        <f>IF(C390="","",Documentos_Técnicos!$ER388)</f>
        <v/>
      </c>
      <c r="I390" s="561" t="str">
        <f>IF(C390="","",Documentos_Técnicos!$FK388)</f>
        <v/>
      </c>
      <c r="J390" s="561" t="str">
        <f>IF(C390="","",Documentos_Técnicos!$FZ388)</f>
        <v/>
      </c>
      <c r="K390" s="561" t="str">
        <f>IF(C390="","",Documentos_Técnicos!$HA388)</f>
        <v/>
      </c>
      <c r="L390" s="561" t="str">
        <f>IF(C390="","",Documentos_Técnicos!$HX388)</f>
        <v/>
      </c>
      <c r="M390" s="49" t="str">
        <f>IF(C390="","",Documentos_Técnicos!IQ388)</f>
        <v/>
      </c>
      <c r="N390" s="49" t="str">
        <f>IF(C390="","",Documentos_Técnicos!$IV388)</f>
        <v/>
      </c>
      <c r="O390" s="50" t="str">
        <f t="shared" si="44"/>
        <v/>
      </c>
    </row>
    <row r="391" spans="1:15" hidden="1" x14ac:dyDescent="0.25">
      <c r="A391" s="963"/>
      <c r="B391" s="561">
        <v>4</v>
      </c>
      <c r="C391" s="48" t="str">
        <f>IF(Experiencia_Proponente!C616=0,"",Experiencia_Proponente!C616)</f>
        <v/>
      </c>
      <c r="D391" s="48" t="str">
        <f>IF(C391="","",Documentos_Técnicos!$AG388)</f>
        <v/>
      </c>
      <c r="E391" s="48" t="str">
        <f>IF(C391="","",Documentos_Técnicos!$BL388)</f>
        <v/>
      </c>
      <c r="F391" s="561" t="str">
        <f>IF(C391="","",Documentos_Técnicos!$DF388)</f>
        <v/>
      </c>
      <c r="G391" s="48" t="str">
        <f>IF(C391="","",Documentos_Técnicos!$DY388)</f>
        <v/>
      </c>
      <c r="H391" s="561" t="str">
        <f>IF(C391="","",Documentos_Técnicos!$ER388)</f>
        <v/>
      </c>
      <c r="I391" s="561" t="str">
        <f>IF(C391="","",Documentos_Técnicos!$FK388)</f>
        <v/>
      </c>
      <c r="J391" s="561" t="str">
        <f>IF(C391="","",Documentos_Técnicos!$FZ388)</f>
        <v/>
      </c>
      <c r="K391" s="561" t="str">
        <f>IF(C391="","",Documentos_Técnicos!$HA388)</f>
        <v/>
      </c>
      <c r="L391" s="561" t="str">
        <f>IF(C391="","",Documentos_Técnicos!$HX388)</f>
        <v/>
      </c>
      <c r="M391" s="49" t="str">
        <f>IF(C391="","",Documentos_Técnicos!IQ388)</f>
        <v/>
      </c>
      <c r="N391" s="49" t="str">
        <f>IF(C391="","",Documentos_Técnicos!$IV388)</f>
        <v/>
      </c>
      <c r="O391" s="50" t="str">
        <f t="shared" si="44"/>
        <v/>
      </c>
    </row>
    <row r="392" spans="1:15" hidden="1" x14ac:dyDescent="0.25">
      <c r="A392" s="963"/>
      <c r="B392" s="561">
        <v>5</v>
      </c>
      <c r="C392" s="48" t="str">
        <f>IF(Experiencia_Proponente!C617=0,"",Experiencia_Proponente!C617)</f>
        <v/>
      </c>
      <c r="D392" s="48" t="str">
        <f>IF(C392="","",Documentos_Técnicos!$AG388)</f>
        <v/>
      </c>
      <c r="E392" s="48" t="str">
        <f>IF(C392="","",Documentos_Técnicos!$BL388)</f>
        <v/>
      </c>
      <c r="F392" s="561" t="str">
        <f>IF(C392="","",Documentos_Técnicos!$DF388)</f>
        <v/>
      </c>
      <c r="G392" s="48" t="str">
        <f>IF(C392="","",Documentos_Técnicos!$DY388)</f>
        <v/>
      </c>
      <c r="H392" s="561" t="str">
        <f>IF(C392="","",Documentos_Técnicos!$ER388)</f>
        <v/>
      </c>
      <c r="I392" s="561" t="str">
        <f>IF(C392="","",Documentos_Técnicos!$FK388)</f>
        <v/>
      </c>
      <c r="J392" s="561" t="str">
        <f>IF(C392="","",Documentos_Técnicos!$FZ388)</f>
        <v/>
      </c>
      <c r="K392" s="561" t="str">
        <f>IF(C392="","",Documentos_Técnicos!$HA388)</f>
        <v/>
      </c>
      <c r="L392" s="561" t="str">
        <f>IF(C392="","",Documentos_Técnicos!$HX388)</f>
        <v/>
      </c>
      <c r="M392" s="49" t="str">
        <f>IF(C392="","",Documentos_Técnicos!IQ388)</f>
        <v/>
      </c>
      <c r="N392" s="49" t="str">
        <f>IF(C392="","",Documentos_Técnicos!$IV388)</f>
        <v/>
      </c>
      <c r="O392" s="50" t="str">
        <f t="shared" si="44"/>
        <v/>
      </c>
    </row>
    <row r="393" spans="1:15" hidden="1" x14ac:dyDescent="0.25">
      <c r="A393" s="963"/>
      <c r="B393" s="561">
        <v>6</v>
      </c>
      <c r="C393" s="48" t="str">
        <f>IF(Experiencia_Proponente!C618=0,"",Experiencia_Proponente!C618)</f>
        <v/>
      </c>
      <c r="D393" s="48" t="str">
        <f>IF(C393="","",Documentos_Técnicos!$AG388)</f>
        <v/>
      </c>
      <c r="E393" s="48" t="str">
        <f>IF(C393="","",Documentos_Técnicos!$BL388)</f>
        <v/>
      </c>
      <c r="F393" s="561" t="str">
        <f>IF(C393="","",Documentos_Técnicos!$DF388)</f>
        <v/>
      </c>
      <c r="G393" s="48" t="str">
        <f>IF(C393="","",Documentos_Técnicos!$DY388)</f>
        <v/>
      </c>
      <c r="H393" s="561" t="str">
        <f>IF(C393="","",Documentos_Técnicos!$ER388)</f>
        <v/>
      </c>
      <c r="I393" s="561" t="str">
        <f>IF(C393="","",Documentos_Técnicos!$FK388)</f>
        <v/>
      </c>
      <c r="J393" s="561" t="str">
        <f>IF(C393="","",Documentos_Técnicos!$FZ388)</f>
        <v/>
      </c>
      <c r="K393" s="561" t="str">
        <f>IF(C393="","",Documentos_Técnicos!$HA388)</f>
        <v/>
      </c>
      <c r="L393" s="561" t="str">
        <f>IF(C393="","",Documentos_Técnicos!$HX388)</f>
        <v/>
      </c>
      <c r="M393" s="49" t="str">
        <f>IF(C393="","",Documentos_Técnicos!IQ388)</f>
        <v/>
      </c>
      <c r="N393" s="49" t="str">
        <f>IF(C393="","",Documentos_Técnicos!$IV388)</f>
        <v/>
      </c>
      <c r="O393" s="50" t="str">
        <f t="shared" si="44"/>
        <v/>
      </c>
    </row>
    <row r="394" spans="1:15" hidden="1" x14ac:dyDescent="0.25">
      <c r="A394" s="1017"/>
      <c r="B394" s="557">
        <v>7</v>
      </c>
      <c r="C394" s="558" t="str">
        <f>IF(Experiencia_Proponente!C619=0,"",Experiencia_Proponente!C619)</f>
        <v/>
      </c>
      <c r="D394" s="558" t="str">
        <f>IF(C394="","",Documentos_Técnicos!$AG388)</f>
        <v/>
      </c>
      <c r="E394" s="558" t="str">
        <f>IF(C394="","",Documentos_Técnicos!$BL388)</f>
        <v/>
      </c>
      <c r="F394" s="557" t="str">
        <f>IF(C394="","",Documentos_Técnicos!$DF388)</f>
        <v/>
      </c>
      <c r="G394" s="558" t="str">
        <f>IF(C394="","",Documentos_Técnicos!$DY388)</f>
        <v/>
      </c>
      <c r="H394" s="557" t="str">
        <f>IF(C394="","",Documentos_Técnicos!$ER388)</f>
        <v/>
      </c>
      <c r="I394" s="557" t="str">
        <f>IF(C394="","",Documentos_Técnicos!$FK388)</f>
        <v/>
      </c>
      <c r="J394" s="557" t="str">
        <f>IF(C394="","",Documentos_Técnicos!$FZ388)</f>
        <v/>
      </c>
      <c r="K394" s="557" t="str">
        <f>IF(C394="","",Documentos_Técnicos!$HA388)</f>
        <v/>
      </c>
      <c r="L394" s="557" t="str">
        <f>IF(C394="","",Documentos_Técnicos!$HX388)</f>
        <v/>
      </c>
      <c r="M394" s="559" t="str">
        <f>IF(C394="","",Documentos_Técnicos!IQ388)</f>
        <v/>
      </c>
      <c r="N394" s="559" t="str">
        <f>IF(C394="","",Documentos_Técnicos!$IV388)</f>
        <v/>
      </c>
      <c r="O394" s="560" t="str">
        <f t="shared" si="44"/>
        <v/>
      </c>
    </row>
    <row r="395" spans="1:15" ht="33" x14ac:dyDescent="0.25">
      <c r="A395" s="1016"/>
      <c r="B395" s="561">
        <v>8</v>
      </c>
      <c r="C395" s="561" t="str">
        <f>IF(Experiencia_Proponente!C620=0,"",Experiencia_Proponente!C620)</f>
        <v>UNION TEMPORAL MSC EDUCACION 2021</v>
      </c>
      <c r="D395" s="561" t="str">
        <f>IF(C395="","",Documentos_Técnicos!$AG388)</f>
        <v>CUMPLE</v>
      </c>
      <c r="E395" s="561" t="str">
        <f>IF(C395="","",Documentos_Técnicos!$BL388)</f>
        <v>CUMPLE</v>
      </c>
      <c r="F395" s="561" t="str">
        <f>IF(C395="","",Documentos_Técnicos!$DF388)</f>
        <v>CUMPLE</v>
      </c>
      <c r="G395" s="561" t="str">
        <f>IF(C395="","",Documentos_Técnicos!$DY388)</f>
        <v>CUMPLE</v>
      </c>
      <c r="H395" s="561" t="str">
        <f>IF(C395="","",Documentos_Técnicos!$ER388)</f>
        <v>CUMPLE</v>
      </c>
      <c r="I395" s="561" t="str">
        <f>IF(C395="","",Documentos_Técnicos!$FK388)</f>
        <v>CUMPLE</v>
      </c>
      <c r="J395" s="561" t="str">
        <f>IF(C395="","",Documentos_Técnicos!$FZ388)</f>
        <v>CUMPLE</v>
      </c>
      <c r="K395" s="561" t="str">
        <f>IF(C395="","",Documentos_Técnicos!$HA388)</f>
        <v>CUMPLE</v>
      </c>
      <c r="L395" s="561" t="str">
        <f>IF(C395="","",Documentos_Técnicos!$HX388)</f>
        <v>CUMPLE</v>
      </c>
      <c r="M395" s="561" t="str">
        <f>IF(C395="","",Documentos_Técnicos!IQ388)</f>
        <v>CUMPLE</v>
      </c>
      <c r="N395" s="561" t="str">
        <f>IF(C395="","",Documentos_Técnicos!$IV388)</f>
        <v>CUMPLE</v>
      </c>
      <c r="O395" s="562" t="str">
        <f>IF(C395="","",IF(D395="CUMPLE",IF(F395="CUMPLE",IF(G395="CUMPLE",IF(H395="CUMPLE",IF(I395="CUMPLE",IF(J395="CUMPLE",IF(K395="CUMPLE",IF(L395="CUMPLE",IF(N395="CUMPLE",IF(M395="CUMPLE",IF(E395="CUMPLE","HABILITADO","RECHAZADO"),"RECHAZADO"),"RECHAZADO"),"RECHAZADO"),"RECHAZADO"),"RECHAZADO"),"RECHAZADO"),"RECHAZADO"),"RECHAZADO"),"RECHAZADO"),"RECHAZADO"))</f>
        <v>HABILITADO</v>
      </c>
    </row>
    <row r="396" spans="1:15" hidden="1" x14ac:dyDescent="0.25">
      <c r="A396" s="962"/>
      <c r="B396" s="48">
        <v>9</v>
      </c>
      <c r="C396" s="48" t="str">
        <f>IF(Experiencia_Proponente!C621=0,"",Experiencia_Proponente!C621)</f>
        <v/>
      </c>
      <c r="D396" s="48" t="str">
        <f>IF(C396="","",Documentos_Técnicos!$AG388)</f>
        <v/>
      </c>
      <c r="E396" s="48" t="str">
        <f>IF(C396="","",Documentos_Técnicos!$BL388)</f>
        <v/>
      </c>
      <c r="F396" s="48" t="str">
        <f>IF(C396="","",Documentos_Técnicos!$DF388)</f>
        <v/>
      </c>
      <c r="G396" s="48" t="str">
        <f>IF(C396="","",Documentos_Técnicos!$DY388)</f>
        <v/>
      </c>
      <c r="H396" s="48" t="str">
        <f>IF(C396="","",Documentos_Técnicos!$ER388)</f>
        <v/>
      </c>
      <c r="I396" s="48" t="str">
        <f>IF(C396="","",Documentos_Técnicos!$FK388)</f>
        <v/>
      </c>
      <c r="J396" s="48" t="str">
        <f>IF(C396="","",Documentos_Técnicos!$FZ388)</f>
        <v/>
      </c>
      <c r="K396" s="48" t="str">
        <f>IF(C396="","",Documentos_Técnicos!$HA388)</f>
        <v/>
      </c>
      <c r="L396" s="48" t="str">
        <f>IF(C396="","",Documentos_Técnicos!$HX388)</f>
        <v/>
      </c>
      <c r="M396" s="49" t="str">
        <f>IF(C396="","",Documentos_Técnicos!IQ388)</f>
        <v/>
      </c>
      <c r="N396" s="49" t="str">
        <f>IF(C396="","",Documentos_Técnicos!$IV388)</f>
        <v/>
      </c>
      <c r="O396" s="50" t="str">
        <f t="shared" si="44"/>
        <v/>
      </c>
    </row>
    <row r="397" spans="1:15" hidden="1" x14ac:dyDescent="0.25">
      <c r="A397" s="963"/>
      <c r="B397" s="561">
        <v>10</v>
      </c>
      <c r="C397" s="48" t="str">
        <f>IF(Experiencia_Proponente!C622=0,"",Experiencia_Proponente!C622)</f>
        <v/>
      </c>
      <c r="D397" s="48" t="str">
        <f>IF(C397="","",Documentos_Técnicos!$AG388)</f>
        <v/>
      </c>
      <c r="E397" s="48" t="str">
        <f>IF(C397="","",Documentos_Técnicos!$BL388)</f>
        <v/>
      </c>
      <c r="F397" s="561" t="str">
        <f>IF(C397="","",Documentos_Técnicos!$DF388)</f>
        <v/>
      </c>
      <c r="G397" s="48" t="str">
        <f>IF(C397="","",Documentos_Técnicos!$DY388)</f>
        <v/>
      </c>
      <c r="H397" s="561" t="str">
        <f>IF(C397="","",Documentos_Técnicos!$ER388)</f>
        <v/>
      </c>
      <c r="I397" s="561" t="str">
        <f>IF(C397="","",Documentos_Técnicos!$FK388)</f>
        <v/>
      </c>
      <c r="J397" s="561" t="str">
        <f>IF(C397="","",Documentos_Técnicos!$FZ388)</f>
        <v/>
      </c>
      <c r="K397" s="561" t="str">
        <f>IF(C397="","",Documentos_Técnicos!$HA388)</f>
        <v/>
      </c>
      <c r="L397" s="561" t="str">
        <f>IF(C397="","",Documentos_Técnicos!$HX388)</f>
        <v/>
      </c>
      <c r="M397" s="49" t="str">
        <f>IF(C397="","",Documentos_Técnicos!IQ388)</f>
        <v/>
      </c>
      <c r="N397" s="49" t="str">
        <f>IF(C397="","",Documentos_Técnicos!$IV388)</f>
        <v/>
      </c>
      <c r="O397" s="50" t="str">
        <f t="shared" si="44"/>
        <v/>
      </c>
    </row>
    <row r="398" spans="1:15" hidden="1" x14ac:dyDescent="0.25">
      <c r="A398" s="1017"/>
      <c r="B398" s="557">
        <v>11</v>
      </c>
      <c r="C398" s="558" t="str">
        <f>IF(Experiencia_Proponente!C623=0,"",Experiencia_Proponente!C623)</f>
        <v/>
      </c>
      <c r="D398" s="558" t="str">
        <f>IF(C398="","",Documentos_Técnicos!$AG388)</f>
        <v/>
      </c>
      <c r="E398" s="558" t="str">
        <f>IF(C398="","",Documentos_Técnicos!$BL388)</f>
        <v/>
      </c>
      <c r="F398" s="557" t="str">
        <f>IF(C398="","",Documentos_Técnicos!$DF388)</f>
        <v/>
      </c>
      <c r="G398" s="558" t="str">
        <f>IF(C398="","",Documentos_Técnicos!$DY388)</f>
        <v/>
      </c>
      <c r="H398" s="557" t="str">
        <f>IF(C398="","",Documentos_Técnicos!$ER388)</f>
        <v/>
      </c>
      <c r="I398" s="557" t="str">
        <f>IF(C398="","",Documentos_Técnicos!$FK388)</f>
        <v/>
      </c>
      <c r="J398" s="557" t="str">
        <f>IF(C398="","",Documentos_Técnicos!$FZ388)</f>
        <v/>
      </c>
      <c r="K398" s="557" t="str">
        <f>IF(C398="","",Documentos_Técnicos!$HA388)</f>
        <v/>
      </c>
      <c r="L398" s="557" t="str">
        <f>IF(C398="","",Documentos_Técnicos!$HX388)</f>
        <v/>
      </c>
      <c r="M398" s="559" t="str">
        <f>IF(C398="","",Documentos_Técnicos!IQ388)</f>
        <v/>
      </c>
      <c r="N398" s="559" t="str">
        <f>IF(C398="","",Documentos_Técnicos!$IV388)</f>
        <v/>
      </c>
      <c r="O398" s="560" t="str">
        <f t="shared" si="44"/>
        <v/>
      </c>
    </row>
    <row r="399" spans="1:15" ht="33" x14ac:dyDescent="0.25">
      <c r="A399" s="1016"/>
      <c r="B399" s="561">
        <v>12</v>
      </c>
      <c r="C399" s="561" t="str">
        <f>IF(Experiencia_Proponente!C624=0,"",Experiencia_Proponente!C624)</f>
        <v>UNION TEMPORAL MSC EDUCACION 2021</v>
      </c>
      <c r="D399" s="561" t="str">
        <f>IF(C399="","",Documentos_Técnicos!$AG388)</f>
        <v>CUMPLE</v>
      </c>
      <c r="E399" s="561" t="str">
        <f>IF(C399="","",Documentos_Técnicos!$BL388)</f>
        <v>CUMPLE</v>
      </c>
      <c r="F399" s="561" t="str">
        <f>IF(C399="","",Documentos_Técnicos!$DF388)</f>
        <v>CUMPLE</v>
      </c>
      <c r="G399" s="561" t="str">
        <f>IF(C399="","",Documentos_Técnicos!$DY388)</f>
        <v>CUMPLE</v>
      </c>
      <c r="H399" s="561" t="str">
        <f>IF(C399="","",Documentos_Técnicos!$ER388)</f>
        <v>CUMPLE</v>
      </c>
      <c r="I399" s="561" t="str">
        <f>IF(C399="","",Documentos_Técnicos!$FK388)</f>
        <v>CUMPLE</v>
      </c>
      <c r="J399" s="561" t="str">
        <f>IF(C399="","",Documentos_Técnicos!$FZ388)</f>
        <v>CUMPLE</v>
      </c>
      <c r="K399" s="561" t="str">
        <f>IF(C399="","",Documentos_Técnicos!$HA388)</f>
        <v>CUMPLE</v>
      </c>
      <c r="L399" s="561" t="str">
        <f>IF(C399="","",Documentos_Técnicos!$HX388)</f>
        <v>CUMPLE</v>
      </c>
      <c r="M399" s="561" t="str">
        <f>IF(C399="","",Documentos_Técnicos!IQ388)</f>
        <v>CUMPLE</v>
      </c>
      <c r="N399" s="561" t="str">
        <f>IF(C399="","",Documentos_Técnicos!$IV388)</f>
        <v>CUMPLE</v>
      </c>
      <c r="O399" s="562" t="str">
        <f>IF(C399="","",IF(D399="CUMPLE",IF(F399="CUMPLE",IF(G399="CUMPLE",IF(H399="CUMPLE",IF(I399="CUMPLE",IF(J399="CUMPLE",IF(K399="CUMPLE",IF(L399="CUMPLE",IF(N399="CUMPLE",IF(M399="CUMPLE",IF(E399="CUMPLE","HABILITADO","RECHAZADO"),"RECHAZADO"),"RECHAZADO"),"RECHAZADO"),"RECHAZADO"),"RECHAZADO"),"RECHAZADO"),"RECHAZADO"),"RECHAZADO"),"RECHAZADO"),"RECHAZADO"))</f>
        <v>HABILITADO</v>
      </c>
    </row>
    <row r="400" spans="1:15" x14ac:dyDescent="0.25">
      <c r="A400" s="102">
        <v>30</v>
      </c>
      <c r="B400" s="563"/>
      <c r="C400" s="564" t="s">
        <v>1537</v>
      </c>
      <c r="D400" s="563"/>
      <c r="E400" s="563"/>
      <c r="F400" s="563"/>
      <c r="G400" s="563"/>
      <c r="H400" s="563"/>
      <c r="I400" s="563"/>
      <c r="J400" s="563"/>
      <c r="K400" s="563"/>
      <c r="L400" s="563"/>
      <c r="M400" s="563"/>
      <c r="N400" s="563"/>
      <c r="O400" s="563"/>
    </row>
    <row r="401" spans="1:15" ht="33" x14ac:dyDescent="0.25">
      <c r="A401" s="1016">
        <f t="shared" ref="A401" si="48">A413</f>
        <v>31</v>
      </c>
      <c r="B401" s="561">
        <v>1</v>
      </c>
      <c r="C401" s="561" t="str">
        <f>IF(Experiencia_Proponente!C627=0,"",Experiencia_Proponente!C627)</f>
        <v>UNIÓN TEMPORAL  AHS  2021</v>
      </c>
      <c r="D401" s="561" t="str">
        <f>IF(C401="","",Documentos_Técnicos!$AG401)</f>
        <v>CUMPLE</v>
      </c>
      <c r="E401" s="561" t="str">
        <f>IF(C401="","",Documentos_Técnicos!$BL401)</f>
        <v>CUMPLE</v>
      </c>
      <c r="F401" s="561" t="str">
        <f>IF(C401="","",Documentos_Técnicos!$DF401)</f>
        <v>CUMPLE</v>
      </c>
      <c r="G401" s="561" t="str">
        <f>IF(C401="","",Documentos_Técnicos!$DY401)</f>
        <v>CUMPLE</v>
      </c>
      <c r="H401" s="561" t="str">
        <f>IF(C401="","",Documentos_Técnicos!$ER401)</f>
        <v>CUMPLE</v>
      </c>
      <c r="I401" s="561" t="str">
        <f>IF(C401="","",Documentos_Técnicos!$FK401)</f>
        <v>CUMPLE</v>
      </c>
      <c r="J401" s="561" t="str">
        <f>IF(C401="","",Documentos_Técnicos!$FZ401)</f>
        <v>CUMPLE</v>
      </c>
      <c r="K401" s="561" t="str">
        <f>IF(C401="","",Documentos_Técnicos!$HA401)</f>
        <v>CUMPLE</v>
      </c>
      <c r="L401" s="561" t="str">
        <f>IF(C401="","",Documentos_Técnicos!$HX401)</f>
        <v>CUMPLE</v>
      </c>
      <c r="M401" s="561" t="str">
        <f>IF(C401="","",Documentos_Técnicos!IQ401)</f>
        <v>CUMPLE</v>
      </c>
      <c r="N401" s="561" t="str">
        <f>IF(C401="","",Documentos_Técnicos!$IV401)</f>
        <v>CUMPLE</v>
      </c>
      <c r="O401" s="562" t="str">
        <f>IF(C401="","",IF(D401="CUMPLE",IF(F401="CUMPLE",IF(G401="CUMPLE",IF(H401="CUMPLE",IF(I401="CUMPLE",IF(J401="CUMPLE",IF(K401="CUMPLE",IF(L401="CUMPLE",IF(N401="CUMPLE",IF(M401="CUMPLE",IF(E401="CUMPLE","HABILITADO","RECHAZADO"),"RECHAZADO"),"RECHAZADO"),"RECHAZADO"),"RECHAZADO"),"RECHAZADO"),"RECHAZADO"),"RECHAZADO"),"RECHAZADO"),"RECHAZADO"),"RECHAZADO"))</f>
        <v>HABILITADO</v>
      </c>
    </row>
    <row r="402" spans="1:15" ht="33" x14ac:dyDescent="0.25">
      <c r="A402" s="1016"/>
      <c r="B402" s="561">
        <v>2</v>
      </c>
      <c r="C402" s="561" t="str">
        <f>IF(Experiencia_Proponente!C628=0,"",Experiencia_Proponente!C628)</f>
        <v>UNIÓN TEMPORAL  AHS  2021</v>
      </c>
      <c r="D402" s="561" t="str">
        <f>IF(C402="","",Documentos_Técnicos!$AG401)</f>
        <v>CUMPLE</v>
      </c>
      <c r="E402" s="561" t="str">
        <f>IF(C402="","",Documentos_Técnicos!$BL401)</f>
        <v>CUMPLE</v>
      </c>
      <c r="F402" s="561" t="str">
        <f>IF(C402="","",Documentos_Técnicos!$DF401)</f>
        <v>CUMPLE</v>
      </c>
      <c r="G402" s="561" t="str">
        <f>IF(C402="","",Documentos_Técnicos!$DY401)</f>
        <v>CUMPLE</v>
      </c>
      <c r="H402" s="561" t="str">
        <f>IF(C402="","",Documentos_Técnicos!$ER401)</f>
        <v>CUMPLE</v>
      </c>
      <c r="I402" s="561" t="str">
        <f>IF(C402="","",Documentos_Técnicos!$FK401)</f>
        <v>CUMPLE</v>
      </c>
      <c r="J402" s="561" t="str">
        <f>IF(C402="","",Documentos_Técnicos!$FZ401)</f>
        <v>CUMPLE</v>
      </c>
      <c r="K402" s="561" t="str">
        <f>IF(C402="","",Documentos_Técnicos!$HA401)</f>
        <v>CUMPLE</v>
      </c>
      <c r="L402" s="561" t="str">
        <f>IF(C402="","",Documentos_Técnicos!$HX401)</f>
        <v>CUMPLE</v>
      </c>
      <c r="M402" s="561" t="str">
        <f>IF(C402="","",Documentos_Técnicos!IQ401)</f>
        <v>CUMPLE</v>
      </c>
      <c r="N402" s="561" t="str">
        <f>IF(C402="","",Documentos_Técnicos!$IV401)</f>
        <v>CUMPLE</v>
      </c>
      <c r="O402" s="562" t="str">
        <f>IF(C402="","",IF(D402="CUMPLE",IF(F402="CUMPLE",IF(G402="CUMPLE",IF(H402="CUMPLE",IF(I402="CUMPLE",IF(J402="CUMPLE",IF(K402="CUMPLE",IF(L402="CUMPLE",IF(N402="CUMPLE",IF(M402="CUMPLE",IF(E402="CUMPLE","HABILITADO","RECHAZADO"),"RECHAZADO"),"RECHAZADO"),"RECHAZADO"),"RECHAZADO"),"RECHAZADO"),"RECHAZADO"),"RECHAZADO"),"RECHAZADO"),"RECHAZADO"),"RECHAZADO"))</f>
        <v>HABILITADO</v>
      </c>
    </row>
    <row r="403" spans="1:15" ht="33" x14ac:dyDescent="0.25">
      <c r="A403" s="1016"/>
      <c r="B403" s="561">
        <v>3</v>
      </c>
      <c r="C403" s="561" t="str">
        <f>IF(Experiencia_Proponente!C629=0,"",Experiencia_Proponente!C629)</f>
        <v>UNIÓN TEMPORAL  AHS  2021</v>
      </c>
      <c r="D403" s="561" t="str">
        <f>IF(C403="","",Documentos_Técnicos!$AG401)</f>
        <v>CUMPLE</v>
      </c>
      <c r="E403" s="561" t="str">
        <f>IF(C403="","",Documentos_Técnicos!$BL401)</f>
        <v>CUMPLE</v>
      </c>
      <c r="F403" s="561" t="str">
        <f>IF(C403="","",Documentos_Técnicos!$DF401)</f>
        <v>CUMPLE</v>
      </c>
      <c r="G403" s="561" t="str">
        <f>IF(C403="","",Documentos_Técnicos!$DY401)</f>
        <v>CUMPLE</v>
      </c>
      <c r="H403" s="561" t="str">
        <f>IF(C403="","",Documentos_Técnicos!$ER401)</f>
        <v>CUMPLE</v>
      </c>
      <c r="I403" s="561" t="str">
        <f>IF(C403="","",Documentos_Técnicos!$FK401)</f>
        <v>CUMPLE</v>
      </c>
      <c r="J403" s="561" t="str">
        <f>IF(C403="","",Documentos_Técnicos!$FZ401)</f>
        <v>CUMPLE</v>
      </c>
      <c r="K403" s="561" t="str">
        <f>IF(C403="","",Documentos_Técnicos!$HA401)</f>
        <v>CUMPLE</v>
      </c>
      <c r="L403" s="561" t="str">
        <f>IF(C403="","",Documentos_Técnicos!$HX401)</f>
        <v>CUMPLE</v>
      </c>
      <c r="M403" s="561" t="str">
        <f>IF(C403="","",Documentos_Técnicos!IQ401)</f>
        <v>CUMPLE</v>
      </c>
      <c r="N403" s="561" t="str">
        <f>IF(C403="","",Documentos_Técnicos!$IV401)</f>
        <v>CUMPLE</v>
      </c>
      <c r="O403" s="562" t="str">
        <f>IF(C403="","",IF(D403="CUMPLE",IF(F403="CUMPLE",IF(G403="CUMPLE",IF(H403="CUMPLE",IF(I403="CUMPLE",IF(J403="CUMPLE",IF(K403="CUMPLE",IF(L403="CUMPLE",IF(N403="CUMPLE",IF(M403="CUMPLE",IF(E403="CUMPLE","HABILITADO","RECHAZADO"),"RECHAZADO"),"RECHAZADO"),"RECHAZADO"),"RECHAZADO"),"RECHAZADO"),"RECHAZADO"),"RECHAZADO"),"RECHAZADO"),"RECHAZADO"),"RECHAZADO"))</f>
        <v>HABILITADO</v>
      </c>
    </row>
    <row r="404" spans="1:15" ht="33" x14ac:dyDescent="0.25">
      <c r="A404" s="1016"/>
      <c r="B404" s="561">
        <v>4</v>
      </c>
      <c r="C404" s="561" t="str">
        <f>IF(Experiencia_Proponente!C630=0,"",Experiencia_Proponente!C630)</f>
        <v>UNIÓN TEMPORAL  AHS  2021</v>
      </c>
      <c r="D404" s="561" t="str">
        <f>IF(C404="","",Documentos_Técnicos!$AG401)</f>
        <v>CUMPLE</v>
      </c>
      <c r="E404" s="561" t="str">
        <f>IF(C404="","",Documentos_Técnicos!$BL401)</f>
        <v>CUMPLE</v>
      </c>
      <c r="F404" s="561" t="str">
        <f>IF(C404="","",Documentos_Técnicos!$DF401)</f>
        <v>CUMPLE</v>
      </c>
      <c r="G404" s="561" t="str">
        <f>IF(C404="","",Documentos_Técnicos!$DY401)</f>
        <v>CUMPLE</v>
      </c>
      <c r="H404" s="561" t="str">
        <f>IF(C404="","",Documentos_Técnicos!$ER401)</f>
        <v>CUMPLE</v>
      </c>
      <c r="I404" s="561" t="str">
        <f>IF(C404="","",Documentos_Técnicos!$FK401)</f>
        <v>CUMPLE</v>
      </c>
      <c r="J404" s="561" t="str">
        <f>IF(C404="","",Documentos_Técnicos!$FZ401)</f>
        <v>CUMPLE</v>
      </c>
      <c r="K404" s="561" t="str">
        <f>IF(C404="","",Documentos_Técnicos!$HA401)</f>
        <v>CUMPLE</v>
      </c>
      <c r="L404" s="561" t="str">
        <f>IF(C404="","",Documentos_Técnicos!$HX401)</f>
        <v>CUMPLE</v>
      </c>
      <c r="M404" s="561" t="str">
        <f>IF(C404="","",Documentos_Técnicos!IQ401)</f>
        <v>CUMPLE</v>
      </c>
      <c r="N404" s="561" t="str">
        <f>IF(C404="","",Documentos_Técnicos!$IV401)</f>
        <v>CUMPLE</v>
      </c>
      <c r="O404" s="562" t="str">
        <f>IF(C404="","",IF(D404="CUMPLE",IF(F404="CUMPLE",IF(G404="CUMPLE",IF(H404="CUMPLE",IF(I404="CUMPLE",IF(J404="CUMPLE",IF(K404="CUMPLE",IF(L404="CUMPLE",IF(N404="CUMPLE",IF(M404="CUMPLE",IF(E404="CUMPLE","HABILITADO","RECHAZADO"),"RECHAZADO"),"RECHAZADO"),"RECHAZADO"),"RECHAZADO"),"RECHAZADO"),"RECHAZADO"),"RECHAZADO"),"RECHAZADO"),"RECHAZADO"),"RECHAZADO"))</f>
        <v>HABILITADO</v>
      </c>
    </row>
    <row r="405" spans="1:15" hidden="1" x14ac:dyDescent="0.25">
      <c r="A405" s="960"/>
      <c r="B405" s="558">
        <v>5</v>
      </c>
      <c r="C405" s="558" t="str">
        <f>IF(Experiencia_Proponente!C631=0,"",Experiencia_Proponente!C631)</f>
        <v/>
      </c>
      <c r="D405" s="558" t="str">
        <f>IF(C405="","",Documentos_Técnicos!$AG401)</f>
        <v/>
      </c>
      <c r="E405" s="558" t="str">
        <f>IF(C405="","",Documentos_Técnicos!$BL401)</f>
        <v/>
      </c>
      <c r="F405" s="558" t="str">
        <f>IF(C405="","",Documentos_Técnicos!$DF401)</f>
        <v/>
      </c>
      <c r="G405" s="558" t="str">
        <f>IF(C405="","",Documentos_Técnicos!$DY401)</f>
        <v/>
      </c>
      <c r="H405" s="558" t="str">
        <f>IF(C405="","",Documentos_Técnicos!$ER401)</f>
        <v/>
      </c>
      <c r="I405" s="558" t="str">
        <f>IF(C405="","",Documentos_Técnicos!$FK401)</f>
        <v/>
      </c>
      <c r="J405" s="558" t="str">
        <f>IF(C405="","",Documentos_Técnicos!$FZ401)</f>
        <v/>
      </c>
      <c r="K405" s="558" t="str">
        <f>IF(C405="","",Documentos_Técnicos!$HA401)</f>
        <v/>
      </c>
      <c r="L405" s="558" t="str">
        <f>IF(C405="","",Documentos_Técnicos!$HX401)</f>
        <v/>
      </c>
      <c r="M405" s="559" t="str">
        <f>IF(C405="","",Documentos_Técnicos!IQ401)</f>
        <v/>
      </c>
      <c r="N405" s="559" t="str">
        <f>IF(C405="","",Documentos_Técnicos!$IV401)</f>
        <v/>
      </c>
      <c r="O405" s="560" t="str">
        <f t="shared" si="44"/>
        <v/>
      </c>
    </row>
    <row r="406" spans="1:15" ht="33" x14ac:dyDescent="0.25">
      <c r="A406" s="1016"/>
      <c r="B406" s="561">
        <v>6</v>
      </c>
      <c r="C406" s="561" t="str">
        <f>IF(Experiencia_Proponente!C632=0,"",Experiencia_Proponente!C632)</f>
        <v>UNIÓN TEMPORAL  AHS  2021</v>
      </c>
      <c r="D406" s="561" t="str">
        <f>IF(C406="","",Documentos_Técnicos!$AG401)</f>
        <v>CUMPLE</v>
      </c>
      <c r="E406" s="561" t="str">
        <f>IF(C406="","",Documentos_Técnicos!$BL401)</f>
        <v>CUMPLE</v>
      </c>
      <c r="F406" s="561" t="str">
        <f>IF(C406="","",Documentos_Técnicos!$DF401)</f>
        <v>CUMPLE</v>
      </c>
      <c r="G406" s="561" t="str">
        <f>IF(C406="","",Documentos_Técnicos!$DY401)</f>
        <v>CUMPLE</v>
      </c>
      <c r="H406" s="561" t="str">
        <f>IF(C406="","",Documentos_Técnicos!$ER401)</f>
        <v>CUMPLE</v>
      </c>
      <c r="I406" s="561" t="str">
        <f>IF(C406="","",Documentos_Técnicos!$FK401)</f>
        <v>CUMPLE</v>
      </c>
      <c r="J406" s="561" t="str">
        <f>IF(C406="","",Documentos_Técnicos!$FZ401)</f>
        <v>CUMPLE</v>
      </c>
      <c r="K406" s="561" t="str">
        <f>IF(C406="","",Documentos_Técnicos!$HA401)</f>
        <v>CUMPLE</v>
      </c>
      <c r="L406" s="561" t="str">
        <f>IF(C406="","",Documentos_Técnicos!$HX401)</f>
        <v>CUMPLE</v>
      </c>
      <c r="M406" s="561" t="str">
        <f>IF(C406="","",Documentos_Técnicos!IQ401)</f>
        <v>CUMPLE</v>
      </c>
      <c r="N406" s="561" t="str">
        <f>IF(C406="","",Documentos_Técnicos!$IV401)</f>
        <v>CUMPLE</v>
      </c>
      <c r="O406" s="562" t="str">
        <f>IF(C406="","",IF(D406="CUMPLE",IF(F406="CUMPLE",IF(G406="CUMPLE",IF(H406="CUMPLE",IF(I406="CUMPLE",IF(J406="CUMPLE",IF(K406="CUMPLE",IF(L406="CUMPLE",IF(N406="CUMPLE",IF(M406="CUMPLE",IF(E406="CUMPLE","HABILITADO","RECHAZADO"),"RECHAZADO"),"RECHAZADO"),"RECHAZADO"),"RECHAZADO"),"RECHAZADO"),"RECHAZADO"),"RECHAZADO"),"RECHAZADO"),"RECHAZADO"),"RECHAZADO"))</f>
        <v>HABILITADO</v>
      </c>
    </row>
    <row r="407" spans="1:15" hidden="1" x14ac:dyDescent="0.25">
      <c r="A407" s="962"/>
      <c r="B407" s="48">
        <v>7</v>
      </c>
      <c r="C407" s="48" t="str">
        <f>IF(Experiencia_Proponente!C633=0,"",Experiencia_Proponente!C633)</f>
        <v/>
      </c>
      <c r="D407" s="48" t="str">
        <f>IF(C407="","",Documentos_Técnicos!$AG401)</f>
        <v/>
      </c>
      <c r="E407" s="48" t="str">
        <f>IF(C407="","",Documentos_Técnicos!$BL401)</f>
        <v/>
      </c>
      <c r="F407" s="48" t="str">
        <f>IF(C407="","",Documentos_Técnicos!$DF401)</f>
        <v/>
      </c>
      <c r="G407" s="48" t="str">
        <f>IF(C407="","",Documentos_Técnicos!$DY401)</f>
        <v/>
      </c>
      <c r="H407" s="48" t="str">
        <f>IF(C407="","",Documentos_Técnicos!$ER401)</f>
        <v/>
      </c>
      <c r="I407" s="48" t="str">
        <f>IF(C407="","",Documentos_Técnicos!$FK401)</f>
        <v/>
      </c>
      <c r="J407" s="48" t="str">
        <f>IF(C407="","",Documentos_Técnicos!$FZ401)</f>
        <v/>
      </c>
      <c r="K407" s="48" t="str">
        <f>IF(C407="","",Documentos_Técnicos!$HA401)</f>
        <v/>
      </c>
      <c r="L407" s="48" t="str">
        <f>IF(C407="","",Documentos_Técnicos!$HX401)</f>
        <v/>
      </c>
      <c r="M407" s="49" t="str">
        <f>IF(C407="","",Documentos_Técnicos!IQ401)</f>
        <v/>
      </c>
      <c r="N407" s="49" t="str">
        <f>IF(C407="","",Documentos_Técnicos!$IV401)</f>
        <v/>
      </c>
      <c r="O407" s="50" t="str">
        <f t="shared" si="44"/>
        <v/>
      </c>
    </row>
    <row r="408" spans="1:15" hidden="1" x14ac:dyDescent="0.25">
      <c r="A408" s="1017"/>
      <c r="B408" s="557">
        <v>8</v>
      </c>
      <c r="C408" s="558" t="str">
        <f>IF(Experiencia_Proponente!C634=0,"",Experiencia_Proponente!C634)</f>
        <v/>
      </c>
      <c r="D408" s="558" t="str">
        <f>IF(C408="","",Documentos_Técnicos!$AG401)</f>
        <v/>
      </c>
      <c r="E408" s="558" t="str">
        <f>IF(C408="","",Documentos_Técnicos!$BL401)</f>
        <v/>
      </c>
      <c r="F408" s="557" t="str">
        <f>IF(C408="","",Documentos_Técnicos!$DF401)</f>
        <v/>
      </c>
      <c r="G408" s="558" t="str">
        <f>IF(C408="","",Documentos_Técnicos!$DY401)</f>
        <v/>
      </c>
      <c r="H408" s="557" t="str">
        <f>IF(C408="","",Documentos_Técnicos!$ER401)</f>
        <v/>
      </c>
      <c r="I408" s="557" t="str">
        <f>IF(C408="","",Documentos_Técnicos!$FK401)</f>
        <v/>
      </c>
      <c r="J408" s="557" t="str">
        <f>IF(C408="","",Documentos_Técnicos!$FZ401)</f>
        <v/>
      </c>
      <c r="K408" s="557" t="str">
        <f>IF(C408="","",Documentos_Técnicos!$HA401)</f>
        <v/>
      </c>
      <c r="L408" s="557" t="str">
        <f>IF(C408="","",Documentos_Técnicos!$HX401)</f>
        <v/>
      </c>
      <c r="M408" s="559" t="str">
        <f>IF(C408="","",Documentos_Técnicos!IQ401)</f>
        <v/>
      </c>
      <c r="N408" s="559" t="str">
        <f>IF(C408="","",Documentos_Técnicos!$IV401)</f>
        <v/>
      </c>
      <c r="O408" s="560" t="str">
        <f t="shared" si="44"/>
        <v/>
      </c>
    </row>
    <row r="409" spans="1:15" ht="33" x14ac:dyDescent="0.25">
      <c r="A409" s="1016"/>
      <c r="B409" s="561">
        <v>9</v>
      </c>
      <c r="C409" s="561" t="str">
        <f>IF(Experiencia_Proponente!C635=0,"",Experiencia_Proponente!C635)</f>
        <v>UNIÓN TEMPORAL  AHS  2021</v>
      </c>
      <c r="D409" s="561" t="str">
        <f>IF(C409="","",Documentos_Técnicos!$AG401)</f>
        <v>CUMPLE</v>
      </c>
      <c r="E409" s="561" t="str">
        <f>IF(C409="","",Documentos_Técnicos!$BL401)</f>
        <v>CUMPLE</v>
      </c>
      <c r="F409" s="561" t="str">
        <f>IF(C409="","",Documentos_Técnicos!$DF401)</f>
        <v>CUMPLE</v>
      </c>
      <c r="G409" s="561" t="str">
        <f>IF(C409="","",Documentos_Técnicos!$DY401)</f>
        <v>CUMPLE</v>
      </c>
      <c r="H409" s="561" t="str">
        <f>IF(C409="","",Documentos_Técnicos!$ER401)</f>
        <v>CUMPLE</v>
      </c>
      <c r="I409" s="561" t="str">
        <f>IF(C409="","",Documentos_Técnicos!$FK401)</f>
        <v>CUMPLE</v>
      </c>
      <c r="J409" s="561" t="str">
        <f>IF(C409="","",Documentos_Técnicos!$FZ401)</f>
        <v>CUMPLE</v>
      </c>
      <c r="K409" s="561" t="str">
        <f>IF(C409="","",Documentos_Técnicos!$HA401)</f>
        <v>CUMPLE</v>
      </c>
      <c r="L409" s="561" t="str">
        <f>IF(C409="","",Documentos_Técnicos!$HX401)</f>
        <v>CUMPLE</v>
      </c>
      <c r="M409" s="561" t="str">
        <f>IF(C409="","",Documentos_Técnicos!IQ401)</f>
        <v>CUMPLE</v>
      </c>
      <c r="N409" s="561" t="str">
        <f>IF(C409="","",Documentos_Técnicos!$IV401)</f>
        <v>CUMPLE</v>
      </c>
      <c r="O409" s="562" t="str">
        <f>IF(C409="","",IF(D409="CUMPLE",IF(F409="CUMPLE",IF(G409="CUMPLE",IF(H409="CUMPLE",IF(I409="CUMPLE",IF(J409="CUMPLE",IF(K409="CUMPLE",IF(L409="CUMPLE",IF(N409="CUMPLE",IF(M409="CUMPLE",IF(E409="CUMPLE","HABILITADO","RECHAZADO"),"RECHAZADO"),"RECHAZADO"),"RECHAZADO"),"RECHAZADO"),"RECHAZADO"),"RECHAZADO"),"RECHAZADO"),"RECHAZADO"),"RECHAZADO"),"RECHAZADO"))</f>
        <v>HABILITADO</v>
      </c>
    </row>
    <row r="410" spans="1:15" ht="33" x14ac:dyDescent="0.25">
      <c r="A410" s="1016"/>
      <c r="B410" s="561">
        <v>10</v>
      </c>
      <c r="C410" s="561" t="str">
        <f>IF(Experiencia_Proponente!C636=0,"",Experiencia_Proponente!C636)</f>
        <v>UNIÓN TEMPORAL  AHS  2021</v>
      </c>
      <c r="D410" s="561" t="str">
        <f>IF(C410="","",Documentos_Técnicos!$AG401)</f>
        <v>CUMPLE</v>
      </c>
      <c r="E410" s="561" t="str">
        <f>IF(C410="","",Documentos_Técnicos!$BL401)</f>
        <v>CUMPLE</v>
      </c>
      <c r="F410" s="561" t="str">
        <f>IF(C410="","",Documentos_Técnicos!$DF401)</f>
        <v>CUMPLE</v>
      </c>
      <c r="G410" s="561" t="str">
        <f>IF(C410="","",Documentos_Técnicos!$DY401)</f>
        <v>CUMPLE</v>
      </c>
      <c r="H410" s="561" t="str">
        <f>IF(C410="","",Documentos_Técnicos!$ER401)</f>
        <v>CUMPLE</v>
      </c>
      <c r="I410" s="561" t="str">
        <f>IF(C410="","",Documentos_Técnicos!$FK401)</f>
        <v>CUMPLE</v>
      </c>
      <c r="J410" s="561" t="str">
        <f>IF(C410="","",Documentos_Técnicos!$FZ401)</f>
        <v>CUMPLE</v>
      </c>
      <c r="K410" s="561" t="str">
        <f>IF(C410="","",Documentos_Técnicos!$HA401)</f>
        <v>CUMPLE</v>
      </c>
      <c r="L410" s="561" t="str">
        <f>IF(C410="","",Documentos_Técnicos!$HX401)</f>
        <v>CUMPLE</v>
      </c>
      <c r="M410" s="561" t="str">
        <f>IF(C410="","",Documentos_Técnicos!IQ401)</f>
        <v>CUMPLE</v>
      </c>
      <c r="N410" s="561" t="str">
        <f>IF(C410="","",Documentos_Técnicos!$IV401)</f>
        <v>CUMPLE</v>
      </c>
      <c r="O410" s="562" t="str">
        <f>IF(C410="","",IF(D410="CUMPLE",IF(F410="CUMPLE",IF(G410="CUMPLE",IF(H410="CUMPLE",IF(I410="CUMPLE",IF(J410="CUMPLE",IF(K410="CUMPLE",IF(L410="CUMPLE",IF(N410="CUMPLE",IF(M410="CUMPLE",IF(E410="CUMPLE","HABILITADO","RECHAZADO"),"RECHAZADO"),"RECHAZADO"),"RECHAZADO"),"RECHAZADO"),"RECHAZADO"),"RECHAZADO"),"RECHAZADO"),"RECHAZADO"),"RECHAZADO"),"RECHAZADO"))</f>
        <v>HABILITADO</v>
      </c>
    </row>
    <row r="411" spans="1:15" hidden="1" x14ac:dyDescent="0.25">
      <c r="A411" s="962"/>
      <c r="B411" s="48">
        <v>11</v>
      </c>
      <c r="C411" s="48" t="str">
        <f>IF(Experiencia_Proponente!C637=0,"",Experiencia_Proponente!C637)</f>
        <v/>
      </c>
      <c r="D411" s="48" t="str">
        <f>IF(C411="","",Documentos_Técnicos!$AG401)</f>
        <v/>
      </c>
      <c r="E411" s="48" t="str">
        <f>IF(C411="","",Documentos_Técnicos!$BL401)</f>
        <v/>
      </c>
      <c r="F411" s="48" t="str">
        <f>IF(C411="","",Documentos_Técnicos!$DF401)</f>
        <v/>
      </c>
      <c r="G411" s="48" t="str">
        <f>IF(C411="","",Documentos_Técnicos!$DY401)</f>
        <v/>
      </c>
      <c r="H411" s="48" t="str">
        <f>IF(C411="","",Documentos_Técnicos!$ER401)</f>
        <v/>
      </c>
      <c r="I411" s="48" t="str">
        <f>IF(C411="","",Documentos_Técnicos!$FK401)</f>
        <v/>
      </c>
      <c r="J411" s="48" t="str">
        <f>IF(C411="","",Documentos_Técnicos!$FZ401)</f>
        <v/>
      </c>
      <c r="K411" s="48" t="str">
        <f>IF(C411="","",Documentos_Técnicos!$HA401)</f>
        <v/>
      </c>
      <c r="L411" s="48" t="str">
        <f>IF(C411="","",Documentos_Técnicos!$HX401)</f>
        <v/>
      </c>
      <c r="M411" s="49" t="str">
        <f>IF(C411="","",Documentos_Técnicos!IQ401)</f>
        <v/>
      </c>
      <c r="N411" s="49" t="str">
        <f>IF(C411="","",Documentos_Técnicos!$IV401)</f>
        <v/>
      </c>
      <c r="O411" s="50" t="str">
        <f t="shared" si="44"/>
        <v/>
      </c>
    </row>
    <row r="412" spans="1:15" hidden="1" x14ac:dyDescent="0.25">
      <c r="A412" s="1017"/>
      <c r="B412" s="557">
        <v>12</v>
      </c>
      <c r="C412" s="558" t="str">
        <f>IF(Experiencia_Proponente!C638=0,"",Experiencia_Proponente!C638)</f>
        <v/>
      </c>
      <c r="D412" s="558" t="str">
        <f>IF(C412="","",Documentos_Técnicos!$AG401)</f>
        <v/>
      </c>
      <c r="E412" s="558" t="str">
        <f>IF(C412="","",Documentos_Técnicos!$BL401)</f>
        <v/>
      </c>
      <c r="F412" s="557" t="str">
        <f>IF(C412="","",Documentos_Técnicos!$DF401)</f>
        <v/>
      </c>
      <c r="G412" s="558" t="str">
        <f>IF(C412="","",Documentos_Técnicos!$DY401)</f>
        <v/>
      </c>
      <c r="H412" s="557" t="str">
        <f>IF(C412="","",Documentos_Técnicos!$ER401)</f>
        <v/>
      </c>
      <c r="I412" s="557" t="str">
        <f>IF(C412="","",Documentos_Técnicos!$FK401)</f>
        <v/>
      </c>
      <c r="J412" s="557" t="str">
        <f>IF(C412="","",Documentos_Técnicos!$FZ401)</f>
        <v/>
      </c>
      <c r="K412" s="557" t="str">
        <f>IF(C412="","",Documentos_Técnicos!$HA401)</f>
        <v/>
      </c>
      <c r="L412" s="557" t="str">
        <f>IF(C412="","",Documentos_Técnicos!$HX401)</f>
        <v/>
      </c>
      <c r="M412" s="559" t="str">
        <f>IF(C412="","",Documentos_Técnicos!IQ401)</f>
        <v/>
      </c>
      <c r="N412" s="559" t="str">
        <f>IF(C412="","",Documentos_Técnicos!$IV401)</f>
        <v/>
      </c>
      <c r="O412" s="560" t="str">
        <f t="shared" si="44"/>
        <v/>
      </c>
    </row>
    <row r="413" spans="1:15" x14ac:dyDescent="0.25">
      <c r="A413" s="102">
        <v>31</v>
      </c>
      <c r="B413" s="563"/>
      <c r="C413" s="564" t="s">
        <v>1537</v>
      </c>
      <c r="D413" s="563"/>
      <c r="E413" s="563"/>
      <c r="F413" s="563"/>
      <c r="G413" s="563"/>
      <c r="H413" s="563"/>
      <c r="I413" s="563"/>
      <c r="J413" s="563"/>
      <c r="K413" s="563"/>
      <c r="L413" s="563"/>
      <c r="M413" s="563"/>
      <c r="N413" s="563"/>
      <c r="O413" s="563"/>
    </row>
    <row r="414" spans="1:15" hidden="1" x14ac:dyDescent="0.25">
      <c r="A414" s="962">
        <f t="shared" ref="A414" si="49">A426</f>
        <v>32</v>
      </c>
      <c r="B414" s="48">
        <v>1</v>
      </c>
      <c r="C414" s="48" t="str">
        <f>IF(Experiencia_Proponente!C651=0,"",Experiencia_Proponente!C651)</f>
        <v/>
      </c>
      <c r="D414" s="48" t="str">
        <f>IF(C414="","",Documentos_Técnicos!$AG414)</f>
        <v/>
      </c>
      <c r="E414" s="48" t="str">
        <f>IF(C414="","",Documentos_Técnicos!$BL414)</f>
        <v/>
      </c>
      <c r="F414" s="48" t="str">
        <f>IF(C414="","",Documentos_Técnicos!$DF414)</f>
        <v/>
      </c>
      <c r="G414" s="48" t="str">
        <f>IF(C414="","",Documentos_Técnicos!$DY414)</f>
        <v/>
      </c>
      <c r="H414" s="48" t="str">
        <f>IF(C414="","",Documentos_Técnicos!$ER414)</f>
        <v/>
      </c>
      <c r="I414" s="48" t="str">
        <f>IF(C414="","",Documentos_Técnicos!$FK414)</f>
        <v/>
      </c>
      <c r="J414" s="48" t="str">
        <f>IF(C414="","",Documentos_Técnicos!$FZ414)</f>
        <v/>
      </c>
      <c r="K414" s="48" t="str">
        <f>IF(C414="","",Documentos_Técnicos!$HA414)</f>
        <v/>
      </c>
      <c r="L414" s="48" t="str">
        <f>IF(C414="","",Documentos_Técnicos!$HX414)</f>
        <v/>
      </c>
      <c r="M414" s="49" t="str">
        <f>IF(C414="","",Documentos_Técnicos!IQ414)</f>
        <v/>
      </c>
      <c r="N414" s="49" t="str">
        <f>IF(C414="","",Documentos_Técnicos!$IV414)</f>
        <v/>
      </c>
      <c r="O414" s="50" t="str">
        <f t="shared" ref="O414:O450" si="50">IF(C414="","",IF(D414="CUMPLE",IF(F414="CUMPLE",IF(G414="CUMPLE",IF(H414="CUMPLE",IF(I414="CUMPLE",IF(J414="CUMPLE",IF(K414="CUMPLE",IF(L414="CUMPLE",IF(N414="CUMPLE",IF(M414="CUMPLE",IF(E414="CUMPLE","HABILITADO","NO HABILITADO"),"NO HABILITADO"),"NO HABILITADO"),"NO HABILITADO"),"NO HABILITADO"),"NO HABILITADO"),"NO HABILITADO"),"NO HABILITADO"),"NO HABILITADO"),"NO HABILITADO"),"NO HABILITADO"))</f>
        <v/>
      </c>
    </row>
    <row r="415" spans="1:15" hidden="1" x14ac:dyDescent="0.25">
      <c r="A415" s="1017"/>
      <c r="B415" s="557">
        <v>2</v>
      </c>
      <c r="C415" s="558" t="str">
        <f>IF(Experiencia_Proponente!C652=0,"",Experiencia_Proponente!C652)</f>
        <v/>
      </c>
      <c r="D415" s="558" t="str">
        <f>IF(C415="","",Documentos_Técnicos!$AG414)</f>
        <v/>
      </c>
      <c r="E415" s="558" t="str">
        <f>IF(C415="","",Documentos_Técnicos!$BL414)</f>
        <v/>
      </c>
      <c r="F415" s="557" t="str">
        <f>IF(C415="","",Documentos_Técnicos!$DF414)</f>
        <v/>
      </c>
      <c r="G415" s="558" t="str">
        <f>IF(C415="","",Documentos_Técnicos!$DY414)</f>
        <v/>
      </c>
      <c r="H415" s="557" t="str">
        <f>IF(C415="","",Documentos_Técnicos!$ER414)</f>
        <v/>
      </c>
      <c r="I415" s="557" t="str">
        <f>IF(C415="","",Documentos_Técnicos!$FK414)</f>
        <v/>
      </c>
      <c r="J415" s="557" t="str">
        <f>IF(C415="","",Documentos_Técnicos!$FZ414)</f>
        <v/>
      </c>
      <c r="K415" s="557" t="str">
        <f>IF(C415="","",Documentos_Técnicos!$HA414)</f>
        <v/>
      </c>
      <c r="L415" s="557" t="str">
        <f>IF(C415="","",Documentos_Técnicos!$HX414)</f>
        <v/>
      </c>
      <c r="M415" s="559" t="str">
        <f>IF(C415="","",Documentos_Técnicos!IQ414)</f>
        <v/>
      </c>
      <c r="N415" s="559" t="str">
        <f>IF(C415="","",Documentos_Técnicos!$IV414)</f>
        <v/>
      </c>
      <c r="O415" s="560" t="str">
        <f t="shared" si="50"/>
        <v/>
      </c>
    </row>
    <row r="416" spans="1:15" ht="31.5" customHeight="1" x14ac:dyDescent="0.25">
      <c r="A416" s="1016"/>
      <c r="B416" s="561">
        <v>3</v>
      </c>
      <c r="C416" s="561" t="str">
        <f>IF(Experiencia_Proponente!C653=0,"",Experiencia_Proponente!C653)</f>
        <v>UNIÓN TEMPORAL SEGURIDAD DOBLE A</v>
      </c>
      <c r="D416" s="561" t="str">
        <f>IF(C416="","",Documentos_Técnicos!$AG414)</f>
        <v>CUMPLE</v>
      </c>
      <c r="E416" s="561" t="str">
        <f>IF(C416="","",Documentos_Técnicos!$BL414)</f>
        <v>CUMPLE</v>
      </c>
      <c r="F416" s="561" t="str">
        <f>IF(C416="","",Documentos_Técnicos!$DF414)</f>
        <v>CUMPLE</v>
      </c>
      <c r="G416" s="561" t="str">
        <f>IF(C416="","",Documentos_Técnicos!$DY414)</f>
        <v>CUMPLE</v>
      </c>
      <c r="H416" s="561" t="str">
        <f>IF(C416="","",Documentos_Técnicos!$ER414)</f>
        <v>CUMPLE</v>
      </c>
      <c r="I416" s="561" t="str">
        <f>IF(C416="","",Documentos_Técnicos!$FK414)</f>
        <v>CUMPLE</v>
      </c>
      <c r="J416" s="561" t="str">
        <f>IF(C416="","",Documentos_Técnicos!$FZ414)</f>
        <v>CUMPLE</v>
      </c>
      <c r="K416" s="561" t="str">
        <f>IF(C416="","",Documentos_Técnicos!$HA414)</f>
        <v>CUMPLE</v>
      </c>
      <c r="L416" s="561" t="str">
        <f>IF(C416="","",Documentos_Técnicos!$HX414)</f>
        <v>CUMPLE</v>
      </c>
      <c r="M416" s="561" t="str">
        <f>IF(C416="","",Documentos_Técnicos!IQ414)</f>
        <v>CUMPLE</v>
      </c>
      <c r="N416" s="561" t="str">
        <f>IF(C416="","",Documentos_Técnicos!$IV414)</f>
        <v>CUMPLE</v>
      </c>
      <c r="O416" s="562" t="str">
        <f>IF(C416="","",IF(D416="CUMPLE",IF(F416="CUMPLE",IF(G416="CUMPLE",IF(H416="CUMPLE",IF(I416="CUMPLE",IF(J416="CUMPLE",IF(K416="CUMPLE",IF(L416="CUMPLE",IF(N416="CUMPLE",IF(M416="CUMPLE",IF(E416="CUMPLE","HABILITADO","RECHAZADO"),"RECHAZADO"),"RECHAZADO"),"RECHAZADO"),"RECHAZADO"),"RECHAZADO"),"RECHAZADO"),"RECHAZADO"),"RECHAZADO"),"RECHAZADO"),"RECHAZADO"))</f>
        <v>HABILITADO</v>
      </c>
    </row>
    <row r="417" spans="1:15" hidden="1" x14ac:dyDescent="0.25">
      <c r="A417" s="962"/>
      <c r="B417" s="48">
        <v>4</v>
      </c>
      <c r="C417" s="48" t="str">
        <f>IF(Experiencia_Proponente!C654=0,"",Experiencia_Proponente!C654)</f>
        <v/>
      </c>
      <c r="D417" s="48" t="str">
        <f>IF(C417="","",Documentos_Técnicos!$AG414)</f>
        <v/>
      </c>
      <c r="E417" s="48" t="str">
        <f>IF(C417="","",Documentos_Técnicos!$BL414)</f>
        <v/>
      </c>
      <c r="F417" s="48" t="str">
        <f>IF(C417="","",Documentos_Técnicos!$DF414)</f>
        <v/>
      </c>
      <c r="G417" s="48" t="str">
        <f>IF(C417="","",Documentos_Técnicos!$DY414)</f>
        <v/>
      </c>
      <c r="H417" s="48" t="str">
        <f>IF(C417="","",Documentos_Técnicos!$ER414)</f>
        <v/>
      </c>
      <c r="I417" s="48" t="str">
        <f>IF(C417="","",Documentos_Técnicos!$FK414)</f>
        <v/>
      </c>
      <c r="J417" s="48" t="str">
        <f>IF(C417="","",Documentos_Técnicos!$FZ414)</f>
        <v/>
      </c>
      <c r="K417" s="48" t="str">
        <f>IF(C417="","",Documentos_Técnicos!$HA414)</f>
        <v/>
      </c>
      <c r="L417" s="48" t="str">
        <f>IF(C417="","",Documentos_Técnicos!$HX414)</f>
        <v/>
      </c>
      <c r="M417" s="49" t="str">
        <f>IF(C417="","",Documentos_Técnicos!IQ414)</f>
        <v/>
      </c>
      <c r="N417" s="49" t="str">
        <f>IF(C417="","",Documentos_Técnicos!$IV414)</f>
        <v/>
      </c>
      <c r="O417" s="50" t="str">
        <f t="shared" si="50"/>
        <v/>
      </c>
    </row>
    <row r="418" spans="1:15" hidden="1" x14ac:dyDescent="0.25">
      <c r="A418" s="963"/>
      <c r="B418" s="561">
        <v>5</v>
      </c>
      <c r="C418" s="48" t="str">
        <f>IF(Experiencia_Proponente!C655=0,"",Experiencia_Proponente!C655)</f>
        <v/>
      </c>
      <c r="D418" s="48" t="str">
        <f>IF(C418="","",Documentos_Técnicos!$AG414)</f>
        <v/>
      </c>
      <c r="E418" s="48" t="str">
        <f>IF(C418="","",Documentos_Técnicos!$BL414)</f>
        <v/>
      </c>
      <c r="F418" s="561" t="str">
        <f>IF(C418="","",Documentos_Técnicos!$DF414)</f>
        <v/>
      </c>
      <c r="G418" s="48" t="str">
        <f>IF(C418="","",Documentos_Técnicos!$DY414)</f>
        <v/>
      </c>
      <c r="H418" s="561" t="str">
        <f>IF(C418="","",Documentos_Técnicos!$ER414)</f>
        <v/>
      </c>
      <c r="I418" s="561" t="str">
        <f>IF(C418="","",Documentos_Técnicos!$FK414)</f>
        <v/>
      </c>
      <c r="J418" s="561" t="str">
        <f>IF(C418="","",Documentos_Técnicos!$FZ414)</f>
        <v/>
      </c>
      <c r="K418" s="561" t="str">
        <f>IF(C418="","",Documentos_Técnicos!$HA414)</f>
        <v/>
      </c>
      <c r="L418" s="561" t="str">
        <f>IF(C418="","",Documentos_Técnicos!$HX414)</f>
        <v/>
      </c>
      <c r="M418" s="49" t="str">
        <f>IF(C418="","",Documentos_Técnicos!IQ414)</f>
        <v/>
      </c>
      <c r="N418" s="49" t="str">
        <f>IF(C418="","",Documentos_Técnicos!$IV414)</f>
        <v/>
      </c>
      <c r="O418" s="50" t="str">
        <f t="shared" si="50"/>
        <v/>
      </c>
    </row>
    <row r="419" spans="1:15" hidden="1" x14ac:dyDescent="0.25">
      <c r="A419" s="963"/>
      <c r="B419" s="561">
        <v>6</v>
      </c>
      <c r="C419" s="48" t="str">
        <f>IF(Experiencia_Proponente!C656=0,"",Experiencia_Proponente!C656)</f>
        <v/>
      </c>
      <c r="D419" s="48" t="str">
        <f>IF(C419="","",Documentos_Técnicos!$AG414)</f>
        <v/>
      </c>
      <c r="E419" s="48" t="str">
        <f>IF(C419="","",Documentos_Técnicos!$BL414)</f>
        <v/>
      </c>
      <c r="F419" s="561" t="str">
        <f>IF(C419="","",Documentos_Técnicos!$DF414)</f>
        <v/>
      </c>
      <c r="G419" s="48" t="str">
        <f>IF(C419="","",Documentos_Técnicos!$DY414)</f>
        <v/>
      </c>
      <c r="H419" s="561" t="str">
        <f>IF(C419="","",Documentos_Técnicos!$ER414)</f>
        <v/>
      </c>
      <c r="I419" s="561" t="str">
        <f>IF(C419="","",Documentos_Técnicos!$FK414)</f>
        <v/>
      </c>
      <c r="J419" s="561" t="str">
        <f>IF(C419="","",Documentos_Técnicos!$FZ414)</f>
        <v/>
      </c>
      <c r="K419" s="561" t="str">
        <f>IF(C419="","",Documentos_Técnicos!$HA414)</f>
        <v/>
      </c>
      <c r="L419" s="561" t="str">
        <f>IF(C419="","",Documentos_Técnicos!$HX414)</f>
        <v/>
      </c>
      <c r="M419" s="49" t="str">
        <f>IF(C419="","",Documentos_Técnicos!IQ414)</f>
        <v/>
      </c>
      <c r="N419" s="49" t="str">
        <f>IF(C419="","",Documentos_Técnicos!$IV414)</f>
        <v/>
      </c>
      <c r="O419" s="50" t="str">
        <f t="shared" si="50"/>
        <v/>
      </c>
    </row>
    <row r="420" spans="1:15" hidden="1" x14ac:dyDescent="0.25">
      <c r="A420" s="963"/>
      <c r="B420" s="561">
        <v>7</v>
      </c>
      <c r="C420" s="48" t="str">
        <f>IF(Experiencia_Proponente!C657=0,"",Experiencia_Proponente!C657)</f>
        <v/>
      </c>
      <c r="D420" s="48" t="str">
        <f>IF(C420="","",Documentos_Técnicos!$AG414)</f>
        <v/>
      </c>
      <c r="E420" s="48" t="str">
        <f>IF(C420="","",Documentos_Técnicos!$BL414)</f>
        <v/>
      </c>
      <c r="F420" s="561" t="str">
        <f>IF(C420="","",Documentos_Técnicos!$DF414)</f>
        <v/>
      </c>
      <c r="G420" s="48" t="str">
        <f>IF(C420="","",Documentos_Técnicos!$DY414)</f>
        <v/>
      </c>
      <c r="H420" s="561" t="str">
        <f>IF(C420="","",Documentos_Técnicos!$ER414)</f>
        <v/>
      </c>
      <c r="I420" s="561" t="str">
        <f>IF(C420="","",Documentos_Técnicos!$FK414)</f>
        <v/>
      </c>
      <c r="J420" s="561" t="str">
        <f>IF(C420="","",Documentos_Técnicos!$FZ414)</f>
        <v/>
      </c>
      <c r="K420" s="561" t="str">
        <f>IF(C420="","",Documentos_Técnicos!$HA414)</f>
        <v/>
      </c>
      <c r="L420" s="561" t="str">
        <f>IF(C420="","",Documentos_Técnicos!$HX414)</f>
        <v/>
      </c>
      <c r="M420" s="49" t="str">
        <f>IF(C420="","",Documentos_Técnicos!IQ414)</f>
        <v/>
      </c>
      <c r="N420" s="49" t="str">
        <f>IF(C420="","",Documentos_Técnicos!$IV414)</f>
        <v/>
      </c>
      <c r="O420" s="50" t="str">
        <f t="shared" si="50"/>
        <v/>
      </c>
    </row>
    <row r="421" spans="1:15" hidden="1" x14ac:dyDescent="0.25">
      <c r="A421" s="963"/>
      <c r="B421" s="561">
        <v>8</v>
      </c>
      <c r="C421" s="48" t="str">
        <f>IF(Experiencia_Proponente!C658=0,"",Experiencia_Proponente!C658)</f>
        <v/>
      </c>
      <c r="D421" s="48" t="str">
        <f>IF(C421="","",Documentos_Técnicos!$AG414)</f>
        <v/>
      </c>
      <c r="E421" s="48" t="str">
        <f>IF(C421="","",Documentos_Técnicos!$BL414)</f>
        <v/>
      </c>
      <c r="F421" s="561" t="str">
        <f>IF(C421="","",Documentos_Técnicos!$DF414)</f>
        <v/>
      </c>
      <c r="G421" s="48" t="str">
        <f>IF(C421="","",Documentos_Técnicos!$DY414)</f>
        <v/>
      </c>
      <c r="H421" s="561" t="str">
        <f>IF(C421="","",Documentos_Técnicos!$ER414)</f>
        <v/>
      </c>
      <c r="I421" s="561" t="str">
        <f>IF(C421="","",Documentos_Técnicos!$FK414)</f>
        <v/>
      </c>
      <c r="J421" s="561" t="str">
        <f>IF(C421="","",Documentos_Técnicos!$FZ414)</f>
        <v/>
      </c>
      <c r="K421" s="561" t="str">
        <f>IF(C421="","",Documentos_Técnicos!$HA414)</f>
        <v/>
      </c>
      <c r="L421" s="561" t="str">
        <f>IF(C421="","",Documentos_Técnicos!$HX414)</f>
        <v/>
      </c>
      <c r="M421" s="49" t="str">
        <f>IF(C421="","",Documentos_Técnicos!IQ414)</f>
        <v/>
      </c>
      <c r="N421" s="49" t="str">
        <f>IF(C421="","",Documentos_Técnicos!$IV414)</f>
        <v/>
      </c>
      <c r="O421" s="50" t="str">
        <f t="shared" si="50"/>
        <v/>
      </c>
    </row>
    <row r="422" spans="1:15" hidden="1" x14ac:dyDescent="0.25">
      <c r="A422" s="963"/>
      <c r="B422" s="561">
        <v>9</v>
      </c>
      <c r="C422" s="48" t="str">
        <f>IF(Experiencia_Proponente!C659=0,"",Experiencia_Proponente!C659)</f>
        <v/>
      </c>
      <c r="D422" s="48" t="str">
        <f>IF(C422="","",Documentos_Técnicos!$AG414)</f>
        <v/>
      </c>
      <c r="E422" s="48" t="str">
        <f>IF(C422="","",Documentos_Técnicos!$BL414)</f>
        <v/>
      </c>
      <c r="F422" s="561" t="str">
        <f>IF(C422="","",Documentos_Técnicos!$DF414)</f>
        <v/>
      </c>
      <c r="G422" s="48" t="str">
        <f>IF(C422="","",Documentos_Técnicos!$DY414)</f>
        <v/>
      </c>
      <c r="H422" s="561" t="str">
        <f>IF(C422="","",Documentos_Técnicos!$ER414)</f>
        <v/>
      </c>
      <c r="I422" s="561" t="str">
        <f>IF(C422="","",Documentos_Técnicos!$FK414)</f>
        <v/>
      </c>
      <c r="J422" s="561" t="str">
        <f>IF(C422="","",Documentos_Técnicos!$FZ414)</f>
        <v/>
      </c>
      <c r="K422" s="561" t="str">
        <f>IF(C422="","",Documentos_Técnicos!$HA414)</f>
        <v/>
      </c>
      <c r="L422" s="561" t="str">
        <f>IF(C422="","",Documentos_Técnicos!$HX414)</f>
        <v/>
      </c>
      <c r="M422" s="49" t="str">
        <f>IF(C422="","",Documentos_Técnicos!IQ414)</f>
        <v/>
      </c>
      <c r="N422" s="49" t="str">
        <f>IF(C422="","",Documentos_Técnicos!$IV414)</f>
        <v/>
      </c>
      <c r="O422" s="50" t="str">
        <f t="shared" si="50"/>
        <v/>
      </c>
    </row>
    <row r="423" spans="1:15" hidden="1" x14ac:dyDescent="0.25">
      <c r="A423" s="963"/>
      <c r="B423" s="561">
        <v>10</v>
      </c>
      <c r="C423" s="48" t="str">
        <f>IF(Experiencia_Proponente!C660=0,"",Experiencia_Proponente!C660)</f>
        <v/>
      </c>
      <c r="D423" s="48" t="str">
        <f>IF(C423="","",Documentos_Técnicos!$AG414)</f>
        <v/>
      </c>
      <c r="E423" s="48" t="str">
        <f>IF(C423="","",Documentos_Técnicos!$BL414)</f>
        <v/>
      </c>
      <c r="F423" s="561" t="str">
        <f>IF(C423="","",Documentos_Técnicos!$DF414)</f>
        <v/>
      </c>
      <c r="G423" s="48" t="str">
        <f>IF(C423="","",Documentos_Técnicos!$DY414)</f>
        <v/>
      </c>
      <c r="H423" s="561" t="str">
        <f>IF(C423="","",Documentos_Técnicos!$ER414)</f>
        <v/>
      </c>
      <c r="I423" s="561" t="str">
        <f>IF(C423="","",Documentos_Técnicos!$FK414)</f>
        <v/>
      </c>
      <c r="J423" s="561" t="str">
        <f>IF(C423="","",Documentos_Técnicos!$FZ414)</f>
        <v/>
      </c>
      <c r="K423" s="561" t="str">
        <f>IF(C423="","",Documentos_Técnicos!$HA414)</f>
        <v/>
      </c>
      <c r="L423" s="561" t="str">
        <f>IF(C423="","",Documentos_Técnicos!$HX414)</f>
        <v/>
      </c>
      <c r="M423" s="49" t="str">
        <f>IF(C423="","",Documentos_Técnicos!IQ414)</f>
        <v/>
      </c>
      <c r="N423" s="49" t="str">
        <f>IF(C423="","",Documentos_Técnicos!$IV414)</f>
        <v/>
      </c>
      <c r="O423" s="50" t="str">
        <f t="shared" si="50"/>
        <v/>
      </c>
    </row>
    <row r="424" spans="1:15" hidden="1" x14ac:dyDescent="0.25">
      <c r="A424" s="1017"/>
      <c r="B424" s="557">
        <v>11</v>
      </c>
      <c r="C424" s="558" t="str">
        <f>IF(Experiencia_Proponente!C661=0,"",Experiencia_Proponente!C661)</f>
        <v/>
      </c>
      <c r="D424" s="558" t="str">
        <f>IF(C424="","",Documentos_Técnicos!$AG414)</f>
        <v/>
      </c>
      <c r="E424" s="558" t="str">
        <f>IF(C424="","",Documentos_Técnicos!$BL414)</f>
        <v/>
      </c>
      <c r="F424" s="557" t="str">
        <f>IF(C424="","",Documentos_Técnicos!$DF414)</f>
        <v/>
      </c>
      <c r="G424" s="558" t="str">
        <f>IF(C424="","",Documentos_Técnicos!$DY414)</f>
        <v/>
      </c>
      <c r="H424" s="557" t="str">
        <f>IF(C424="","",Documentos_Técnicos!$ER414)</f>
        <v/>
      </c>
      <c r="I424" s="557" t="str">
        <f>IF(C424="","",Documentos_Técnicos!$FK414)</f>
        <v/>
      </c>
      <c r="J424" s="557" t="str">
        <f>IF(C424="","",Documentos_Técnicos!$FZ414)</f>
        <v/>
      </c>
      <c r="K424" s="557" t="str">
        <f>IF(C424="","",Documentos_Técnicos!$HA414)</f>
        <v/>
      </c>
      <c r="L424" s="557" t="str">
        <f>IF(C424="","",Documentos_Técnicos!$HX414)</f>
        <v/>
      </c>
      <c r="M424" s="559" t="str">
        <f>IF(C424="","",Documentos_Técnicos!IQ414)</f>
        <v/>
      </c>
      <c r="N424" s="559" t="str">
        <f>IF(C424="","",Documentos_Técnicos!$IV414)</f>
        <v/>
      </c>
      <c r="O424" s="560" t="str">
        <f t="shared" si="50"/>
        <v/>
      </c>
    </row>
    <row r="425" spans="1:15" ht="33" x14ac:dyDescent="0.25">
      <c r="A425" s="1016"/>
      <c r="B425" s="561">
        <v>12</v>
      </c>
      <c r="C425" s="561" t="str">
        <f>IF(Experiencia_Proponente!C662=0,"",Experiencia_Proponente!C662)</f>
        <v>UNIÓN TEMPORAL SEGURIDAD DOBLE A</v>
      </c>
      <c r="D425" s="561" t="str">
        <f>IF(C425="","",Documentos_Técnicos!$AG414)</f>
        <v>CUMPLE</v>
      </c>
      <c r="E425" s="561" t="str">
        <f>IF(C425="","",Documentos_Técnicos!$BL414)</f>
        <v>CUMPLE</v>
      </c>
      <c r="F425" s="561" t="str">
        <f>IF(C425="","",Documentos_Técnicos!$DF414)</f>
        <v>CUMPLE</v>
      </c>
      <c r="G425" s="561" t="str">
        <f>IF(C425="","",Documentos_Técnicos!$DY414)</f>
        <v>CUMPLE</v>
      </c>
      <c r="H425" s="561" t="str">
        <f>IF(C425="","",Documentos_Técnicos!$ER414)</f>
        <v>CUMPLE</v>
      </c>
      <c r="I425" s="561" t="str">
        <f>IF(C425="","",Documentos_Técnicos!$FK414)</f>
        <v>CUMPLE</v>
      </c>
      <c r="J425" s="561" t="str">
        <f>IF(C425="","",Documentos_Técnicos!$FZ414)</f>
        <v>CUMPLE</v>
      </c>
      <c r="K425" s="561" t="str">
        <f>IF(C425="","",Documentos_Técnicos!$HA414)</f>
        <v>CUMPLE</v>
      </c>
      <c r="L425" s="561" t="str">
        <f>IF(C425="","",Documentos_Técnicos!$HX414)</f>
        <v>CUMPLE</v>
      </c>
      <c r="M425" s="561" t="str">
        <f>IF(C425="","",Documentos_Técnicos!IQ414)</f>
        <v>CUMPLE</v>
      </c>
      <c r="N425" s="561" t="str">
        <f>IF(C425="","",Documentos_Técnicos!$IV414)</f>
        <v>CUMPLE</v>
      </c>
      <c r="O425" s="562" t="str">
        <f>IF(C425="","",IF(D425="CUMPLE",IF(F425="CUMPLE",IF(G425="CUMPLE",IF(H425="CUMPLE",IF(I425="CUMPLE",IF(J425="CUMPLE",IF(K425="CUMPLE",IF(L425="CUMPLE",IF(N425="CUMPLE",IF(M425="CUMPLE",IF(E425="CUMPLE","HABILITADO","RECHAZADO"),"RECHAZADO"),"RECHAZADO"),"RECHAZADO"),"RECHAZADO"),"RECHAZADO"),"RECHAZADO"),"RECHAZADO"),"RECHAZADO"),"RECHAZADO"),"RECHAZADO"))</f>
        <v>HABILITADO</v>
      </c>
    </row>
    <row r="426" spans="1:15" x14ac:dyDescent="0.25">
      <c r="A426" s="102">
        <v>32</v>
      </c>
      <c r="B426" s="563"/>
      <c r="C426" s="564" t="s">
        <v>1537</v>
      </c>
      <c r="D426" s="563"/>
      <c r="E426" s="563"/>
      <c r="F426" s="563"/>
      <c r="G426" s="563"/>
      <c r="H426" s="563"/>
      <c r="I426" s="563"/>
      <c r="J426" s="563"/>
      <c r="K426" s="563"/>
      <c r="L426" s="563"/>
      <c r="M426" s="563"/>
      <c r="N426" s="563"/>
      <c r="O426" s="563"/>
    </row>
    <row r="427" spans="1:15" ht="49.5" x14ac:dyDescent="0.25">
      <c r="A427" s="1016">
        <f t="shared" ref="A427" si="51">A439</f>
        <v>33</v>
      </c>
      <c r="B427" s="561">
        <v>1</v>
      </c>
      <c r="C427" s="561" t="str">
        <f>IF(Experiencia_Proponente!C664=0,"",Experiencia_Proponente!C664)</f>
        <v>SEGURIDAD Y VIGILANCIA COLOMBIANA SEVICOL LTDA</v>
      </c>
      <c r="D427" s="561" t="str">
        <f>IF(C427="","",Documentos_Técnicos!$AG427)</f>
        <v>CUMPLE</v>
      </c>
      <c r="E427" s="561" t="str">
        <f>IF(C427="","",Documentos_Técnicos!$BL427)</f>
        <v>CUMPLE</v>
      </c>
      <c r="F427" s="561" t="str">
        <f>IF(C427="","",Documentos_Técnicos!$DF427)</f>
        <v>CUMPLE</v>
      </c>
      <c r="G427" s="561" t="str">
        <f>IF(C427="","",Documentos_Técnicos!$DY427)</f>
        <v>CUMPLE</v>
      </c>
      <c r="H427" s="561" t="str">
        <f>IF(C427="","",Documentos_Técnicos!$ER427)</f>
        <v>CUMPLE</v>
      </c>
      <c r="I427" s="561" t="str">
        <f>IF(C427="","",Documentos_Técnicos!$FK427)</f>
        <v>CUMPLE</v>
      </c>
      <c r="J427" s="561" t="str">
        <f>IF(C427="","",Documentos_Técnicos!$FZ427)</f>
        <v>CUMPLE</v>
      </c>
      <c r="K427" s="561" t="str">
        <f>IF(C427="","",Documentos_Técnicos!$HA427)</f>
        <v>CUMPLE</v>
      </c>
      <c r="L427" s="561" t="str">
        <f>IF(C427="","",Documentos_Técnicos!$HX427)</f>
        <v>CUMPLE</v>
      </c>
      <c r="M427" s="561" t="str">
        <f>IF(C427="","",Documentos_Técnicos!IQ427)</f>
        <v>CUMPLE</v>
      </c>
      <c r="N427" s="561" t="str">
        <f>IF(C427="","",Documentos_Técnicos!$IV427)</f>
        <v>CUMPLE</v>
      </c>
      <c r="O427" s="562" t="str">
        <f t="shared" ref="O427:O438" si="52">IF(C427="","",IF(D427="CUMPLE",IF(F427="CUMPLE",IF(G427="CUMPLE",IF(H427="CUMPLE",IF(I427="CUMPLE",IF(J427="CUMPLE",IF(K427="CUMPLE",IF(L427="CUMPLE",IF(N427="CUMPLE",IF(M427="CUMPLE",IF(E427="CUMPLE","HABILITADO","RECHAZADO"),"RECHAZADO"),"RECHAZADO"),"RECHAZADO"),"RECHAZADO"),"RECHAZADO"),"RECHAZADO"),"RECHAZADO"),"RECHAZADO"),"RECHAZADO"),"RECHAZADO"))</f>
        <v>HABILITADO</v>
      </c>
    </row>
    <row r="428" spans="1:15" ht="49.5" x14ac:dyDescent="0.25">
      <c r="A428" s="1016"/>
      <c r="B428" s="561">
        <v>2</v>
      </c>
      <c r="C428" s="561" t="str">
        <f>IF(Experiencia_Proponente!C665=0,"",Experiencia_Proponente!C665)</f>
        <v>SEGURIDAD Y VIGILANCIA COLOMBIANA SEVICOL LTDA</v>
      </c>
      <c r="D428" s="561" t="str">
        <f>IF(C428="","",Documentos_Técnicos!$AG427)</f>
        <v>CUMPLE</v>
      </c>
      <c r="E428" s="561" t="str">
        <f>IF(C428="","",Documentos_Técnicos!$BL427)</f>
        <v>CUMPLE</v>
      </c>
      <c r="F428" s="561" t="str">
        <f>IF(C428="","",Documentos_Técnicos!$DF427)</f>
        <v>CUMPLE</v>
      </c>
      <c r="G428" s="561" t="str">
        <f>IF(C428="","",Documentos_Técnicos!$DY427)</f>
        <v>CUMPLE</v>
      </c>
      <c r="H428" s="561" t="str">
        <f>IF(C428="","",Documentos_Técnicos!$ER427)</f>
        <v>CUMPLE</v>
      </c>
      <c r="I428" s="561" t="str">
        <f>IF(C428="","",Documentos_Técnicos!$FK427)</f>
        <v>CUMPLE</v>
      </c>
      <c r="J428" s="561" t="str">
        <f>IF(C428="","",Documentos_Técnicos!$FZ427)</f>
        <v>CUMPLE</v>
      </c>
      <c r="K428" s="561" t="str">
        <f>IF(C428="","",Documentos_Técnicos!$HA427)</f>
        <v>CUMPLE</v>
      </c>
      <c r="L428" s="561" t="str">
        <f>IF(C428="","",Documentos_Técnicos!$HX427)</f>
        <v>CUMPLE</v>
      </c>
      <c r="M428" s="561" t="str">
        <f>IF(C428="","",Documentos_Técnicos!IQ427)</f>
        <v>CUMPLE</v>
      </c>
      <c r="N428" s="561" t="str">
        <f>IF(C428="","",Documentos_Técnicos!$IV427)</f>
        <v>CUMPLE</v>
      </c>
      <c r="O428" s="562" t="str">
        <f t="shared" si="52"/>
        <v>HABILITADO</v>
      </c>
    </row>
    <row r="429" spans="1:15" ht="49.5" x14ac:dyDescent="0.25">
      <c r="A429" s="1016"/>
      <c r="B429" s="561">
        <v>3</v>
      </c>
      <c r="C429" s="561" t="str">
        <f>IF(Experiencia_Proponente!C666=0,"",Experiencia_Proponente!C666)</f>
        <v>SEGURIDAD Y VIGILANCIA COLOMBIANA SEVICOL LTDA</v>
      </c>
      <c r="D429" s="561" t="str">
        <f>IF(C429="","",Documentos_Técnicos!$AG427)</f>
        <v>CUMPLE</v>
      </c>
      <c r="E429" s="561" t="str">
        <f>IF(C429="","",Documentos_Técnicos!$BL427)</f>
        <v>CUMPLE</v>
      </c>
      <c r="F429" s="561" t="str">
        <f>IF(C429="","",Documentos_Técnicos!$DF427)</f>
        <v>CUMPLE</v>
      </c>
      <c r="G429" s="561" t="str">
        <f>IF(C429="","",Documentos_Técnicos!$DY427)</f>
        <v>CUMPLE</v>
      </c>
      <c r="H429" s="561" t="str">
        <f>IF(C429="","",Documentos_Técnicos!$ER427)</f>
        <v>CUMPLE</v>
      </c>
      <c r="I429" s="561" t="str">
        <f>IF(C429="","",Documentos_Técnicos!$FK427)</f>
        <v>CUMPLE</v>
      </c>
      <c r="J429" s="561" t="str">
        <f>IF(C429="","",Documentos_Técnicos!$FZ427)</f>
        <v>CUMPLE</v>
      </c>
      <c r="K429" s="561" t="str">
        <f>IF(C429="","",Documentos_Técnicos!$HA427)</f>
        <v>CUMPLE</v>
      </c>
      <c r="L429" s="561" t="str">
        <f>IF(C429="","",Documentos_Técnicos!$HX427)</f>
        <v>CUMPLE</v>
      </c>
      <c r="M429" s="561" t="str">
        <f>IF(C429="","",Documentos_Técnicos!IQ427)</f>
        <v>CUMPLE</v>
      </c>
      <c r="N429" s="561" t="str">
        <f>IF(C429="","",Documentos_Técnicos!$IV427)</f>
        <v>CUMPLE</v>
      </c>
      <c r="O429" s="562" t="str">
        <f t="shared" si="52"/>
        <v>HABILITADO</v>
      </c>
    </row>
    <row r="430" spans="1:15" ht="49.5" x14ac:dyDescent="0.25">
      <c r="A430" s="1016"/>
      <c r="B430" s="561">
        <v>4</v>
      </c>
      <c r="C430" s="561" t="str">
        <f>IF(Experiencia_Proponente!C667=0,"",Experiencia_Proponente!C667)</f>
        <v>SEGURIDAD Y VIGILANCIA COLOMBIANA SEVICOL LTDA</v>
      </c>
      <c r="D430" s="561" t="str">
        <f>IF(C430="","",Documentos_Técnicos!$AG427)</f>
        <v>CUMPLE</v>
      </c>
      <c r="E430" s="561" t="str">
        <f>IF(C430="","",Documentos_Técnicos!$BL427)</f>
        <v>CUMPLE</v>
      </c>
      <c r="F430" s="561" t="str">
        <f>IF(C430="","",Documentos_Técnicos!$DF427)</f>
        <v>CUMPLE</v>
      </c>
      <c r="G430" s="561" t="str">
        <f>IF(C430="","",Documentos_Técnicos!$DY427)</f>
        <v>CUMPLE</v>
      </c>
      <c r="H430" s="561" t="str">
        <f>IF(C430="","",Documentos_Técnicos!$ER427)</f>
        <v>CUMPLE</v>
      </c>
      <c r="I430" s="561" t="str">
        <f>IF(C430="","",Documentos_Técnicos!$FK427)</f>
        <v>CUMPLE</v>
      </c>
      <c r="J430" s="561" t="str">
        <f>IF(C430="","",Documentos_Técnicos!$FZ427)</f>
        <v>CUMPLE</v>
      </c>
      <c r="K430" s="561" t="str">
        <f>IF(C430="","",Documentos_Técnicos!$HA427)</f>
        <v>CUMPLE</v>
      </c>
      <c r="L430" s="561" t="str">
        <f>IF(C430="","",Documentos_Técnicos!$HX427)</f>
        <v>CUMPLE</v>
      </c>
      <c r="M430" s="561" t="str">
        <f>IF(C430="","",Documentos_Técnicos!IQ427)</f>
        <v>CUMPLE</v>
      </c>
      <c r="N430" s="561" t="str">
        <f>IF(C430="","",Documentos_Técnicos!$IV427)</f>
        <v>CUMPLE</v>
      </c>
      <c r="O430" s="562" t="str">
        <f t="shared" si="52"/>
        <v>HABILITADO</v>
      </c>
    </row>
    <row r="431" spans="1:15" ht="49.5" x14ac:dyDescent="0.25">
      <c r="A431" s="1016"/>
      <c r="B431" s="561">
        <v>5</v>
      </c>
      <c r="C431" s="561" t="str">
        <f>IF(Experiencia_Proponente!C668=0,"",Experiencia_Proponente!C668)</f>
        <v>SEGURIDAD Y VIGILANCIA COLOMBIANA SEVICOL LTDA</v>
      </c>
      <c r="D431" s="561" t="str">
        <f>IF(C431="","",Documentos_Técnicos!$AG427)</f>
        <v>CUMPLE</v>
      </c>
      <c r="E431" s="561" t="str">
        <f>IF(C431="","",Documentos_Técnicos!$BL427)</f>
        <v>CUMPLE</v>
      </c>
      <c r="F431" s="561" t="str">
        <f>IF(C431="","",Documentos_Técnicos!$DF427)</f>
        <v>CUMPLE</v>
      </c>
      <c r="G431" s="561" t="str">
        <f>IF(C431="","",Documentos_Técnicos!$DY427)</f>
        <v>CUMPLE</v>
      </c>
      <c r="H431" s="561" t="str">
        <f>IF(C431="","",Documentos_Técnicos!$ER427)</f>
        <v>CUMPLE</v>
      </c>
      <c r="I431" s="561" t="str">
        <f>IF(C431="","",Documentos_Técnicos!$FK427)</f>
        <v>CUMPLE</v>
      </c>
      <c r="J431" s="561" t="str">
        <f>IF(C431="","",Documentos_Técnicos!$FZ427)</f>
        <v>CUMPLE</v>
      </c>
      <c r="K431" s="561" t="str">
        <f>IF(C431="","",Documentos_Técnicos!$HA427)</f>
        <v>CUMPLE</v>
      </c>
      <c r="L431" s="561" t="str">
        <f>IF(C431="","",Documentos_Técnicos!$HX427)</f>
        <v>CUMPLE</v>
      </c>
      <c r="M431" s="561" t="str">
        <f>IF(C431="","",Documentos_Técnicos!IQ427)</f>
        <v>CUMPLE</v>
      </c>
      <c r="N431" s="561" t="str">
        <f>IF(C431="","",Documentos_Técnicos!$IV427)</f>
        <v>CUMPLE</v>
      </c>
      <c r="O431" s="562" t="str">
        <f t="shared" si="52"/>
        <v>HABILITADO</v>
      </c>
    </row>
    <row r="432" spans="1:15" ht="49.5" x14ac:dyDescent="0.25">
      <c r="A432" s="1016"/>
      <c r="B432" s="561">
        <v>6</v>
      </c>
      <c r="C432" s="561" t="str">
        <f>IF(Experiencia_Proponente!C669=0,"",Experiencia_Proponente!C669)</f>
        <v>SEGURIDAD Y VIGILANCIA COLOMBIANA SEVICOL LTDA</v>
      </c>
      <c r="D432" s="561" t="str">
        <f>IF(C432="","",Documentos_Técnicos!$AG427)</f>
        <v>CUMPLE</v>
      </c>
      <c r="E432" s="561" t="str">
        <f>IF(C432="","",Documentos_Técnicos!$BL427)</f>
        <v>CUMPLE</v>
      </c>
      <c r="F432" s="561" t="str">
        <f>IF(C432="","",Documentos_Técnicos!$DF427)</f>
        <v>CUMPLE</v>
      </c>
      <c r="G432" s="561" t="str">
        <f>IF(C432="","",Documentos_Técnicos!$DY427)</f>
        <v>CUMPLE</v>
      </c>
      <c r="H432" s="561" t="str">
        <f>IF(C432="","",Documentos_Técnicos!$ER427)</f>
        <v>CUMPLE</v>
      </c>
      <c r="I432" s="561" t="str">
        <f>IF(C432="","",Documentos_Técnicos!$FK427)</f>
        <v>CUMPLE</v>
      </c>
      <c r="J432" s="561" t="str">
        <f>IF(C432="","",Documentos_Técnicos!$FZ427)</f>
        <v>CUMPLE</v>
      </c>
      <c r="K432" s="561" t="str">
        <f>IF(C432="","",Documentos_Técnicos!$HA427)</f>
        <v>CUMPLE</v>
      </c>
      <c r="L432" s="561" t="str">
        <f>IF(C432="","",Documentos_Técnicos!$HX427)</f>
        <v>CUMPLE</v>
      </c>
      <c r="M432" s="561" t="str">
        <f>IF(C432="","",Documentos_Técnicos!IQ427)</f>
        <v>CUMPLE</v>
      </c>
      <c r="N432" s="561" t="str">
        <f>IF(C432="","",Documentos_Técnicos!$IV427)</f>
        <v>CUMPLE</v>
      </c>
      <c r="O432" s="562" t="str">
        <f t="shared" si="52"/>
        <v>HABILITADO</v>
      </c>
    </row>
    <row r="433" spans="1:15" ht="49.5" x14ac:dyDescent="0.25">
      <c r="A433" s="1016"/>
      <c r="B433" s="561">
        <v>7</v>
      </c>
      <c r="C433" s="561" t="str">
        <f>IF(Experiencia_Proponente!C670=0,"",Experiencia_Proponente!C670)</f>
        <v>SEGURIDAD Y VIGILANCIA COLOMBIANA SEVICOL LTDA</v>
      </c>
      <c r="D433" s="561" t="str">
        <f>IF(C433="","",Documentos_Técnicos!$AG427)</f>
        <v>CUMPLE</v>
      </c>
      <c r="E433" s="561" t="str">
        <f>IF(C433="","",Documentos_Técnicos!$BL427)</f>
        <v>CUMPLE</v>
      </c>
      <c r="F433" s="561" t="str">
        <f>IF(C433="","",Documentos_Técnicos!$DF427)</f>
        <v>CUMPLE</v>
      </c>
      <c r="G433" s="561" t="str">
        <f>IF(C433="","",Documentos_Técnicos!$DY427)</f>
        <v>CUMPLE</v>
      </c>
      <c r="H433" s="561" t="str">
        <f>IF(C433="","",Documentos_Técnicos!$ER427)</f>
        <v>CUMPLE</v>
      </c>
      <c r="I433" s="561" t="str">
        <f>IF(C433="","",Documentos_Técnicos!$FK427)</f>
        <v>CUMPLE</v>
      </c>
      <c r="J433" s="561" t="str">
        <f>IF(C433="","",Documentos_Técnicos!$FZ427)</f>
        <v>CUMPLE</v>
      </c>
      <c r="K433" s="561" t="str">
        <f>IF(C433="","",Documentos_Técnicos!$HA427)</f>
        <v>CUMPLE</v>
      </c>
      <c r="L433" s="561" t="str">
        <f>IF(C433="","",Documentos_Técnicos!$HX427)</f>
        <v>CUMPLE</v>
      </c>
      <c r="M433" s="561" t="str">
        <f>IF(C433="","",Documentos_Técnicos!IQ427)</f>
        <v>CUMPLE</v>
      </c>
      <c r="N433" s="561" t="str">
        <f>IF(C433="","",Documentos_Técnicos!$IV427)</f>
        <v>CUMPLE</v>
      </c>
      <c r="O433" s="562" t="str">
        <f t="shared" si="52"/>
        <v>HABILITADO</v>
      </c>
    </row>
    <row r="434" spans="1:15" ht="49.5" x14ac:dyDescent="0.25">
      <c r="A434" s="1016"/>
      <c r="B434" s="561">
        <v>8</v>
      </c>
      <c r="C434" s="561" t="str">
        <f>IF(Experiencia_Proponente!C671=0,"",Experiencia_Proponente!C671)</f>
        <v>SEGURIDAD Y VIGILANCIA COLOMBIANA SEVICOL LTDA</v>
      </c>
      <c r="D434" s="561" t="str">
        <f>IF(C434="","",Documentos_Técnicos!$AG427)</f>
        <v>CUMPLE</v>
      </c>
      <c r="E434" s="561" t="str">
        <f>IF(C434="","",Documentos_Técnicos!$BL427)</f>
        <v>CUMPLE</v>
      </c>
      <c r="F434" s="561" t="str">
        <f>IF(C434="","",Documentos_Técnicos!$DF427)</f>
        <v>CUMPLE</v>
      </c>
      <c r="G434" s="561" t="str">
        <f>IF(C434="","",Documentos_Técnicos!$DY427)</f>
        <v>CUMPLE</v>
      </c>
      <c r="H434" s="561" t="str">
        <f>IF(C434="","",Documentos_Técnicos!$ER427)</f>
        <v>CUMPLE</v>
      </c>
      <c r="I434" s="561" t="str">
        <f>IF(C434="","",Documentos_Técnicos!$FK427)</f>
        <v>CUMPLE</v>
      </c>
      <c r="J434" s="561" t="str">
        <f>IF(C434="","",Documentos_Técnicos!$FZ427)</f>
        <v>CUMPLE</v>
      </c>
      <c r="K434" s="561" t="str">
        <f>IF(C434="","",Documentos_Técnicos!$HA427)</f>
        <v>CUMPLE</v>
      </c>
      <c r="L434" s="561" t="str">
        <f>IF(C434="","",Documentos_Técnicos!$HX427)</f>
        <v>CUMPLE</v>
      </c>
      <c r="M434" s="561" t="str">
        <f>IF(C434="","",Documentos_Técnicos!IQ427)</f>
        <v>CUMPLE</v>
      </c>
      <c r="N434" s="561" t="str">
        <f>IF(C434="","",Documentos_Técnicos!$IV427)</f>
        <v>CUMPLE</v>
      </c>
      <c r="O434" s="562" t="str">
        <f t="shared" si="52"/>
        <v>HABILITADO</v>
      </c>
    </row>
    <row r="435" spans="1:15" ht="49.5" x14ac:dyDescent="0.25">
      <c r="A435" s="1016"/>
      <c r="B435" s="561">
        <v>9</v>
      </c>
      <c r="C435" s="561" t="str">
        <f>IF(Experiencia_Proponente!C672=0,"",Experiencia_Proponente!C672)</f>
        <v>SEGURIDAD Y VIGILANCIA COLOMBIANA SEVICOL LTDA</v>
      </c>
      <c r="D435" s="561" t="str">
        <f>IF(C435="","",Documentos_Técnicos!$AG427)</f>
        <v>CUMPLE</v>
      </c>
      <c r="E435" s="561" t="str">
        <f>IF(C435="","",Documentos_Técnicos!$BL427)</f>
        <v>CUMPLE</v>
      </c>
      <c r="F435" s="561" t="str">
        <f>IF(C435="","",Documentos_Técnicos!$DF427)</f>
        <v>CUMPLE</v>
      </c>
      <c r="G435" s="561" t="str">
        <f>IF(C435="","",Documentos_Técnicos!$DY427)</f>
        <v>CUMPLE</v>
      </c>
      <c r="H435" s="561" t="str">
        <f>IF(C435="","",Documentos_Técnicos!$ER427)</f>
        <v>CUMPLE</v>
      </c>
      <c r="I435" s="561" t="str">
        <f>IF(C435="","",Documentos_Técnicos!$FK427)</f>
        <v>CUMPLE</v>
      </c>
      <c r="J435" s="561" t="str">
        <f>IF(C435="","",Documentos_Técnicos!$FZ427)</f>
        <v>CUMPLE</v>
      </c>
      <c r="K435" s="561" t="str">
        <f>IF(C435="","",Documentos_Técnicos!$HA427)</f>
        <v>CUMPLE</v>
      </c>
      <c r="L435" s="561" t="str">
        <f>IF(C435="","",Documentos_Técnicos!$HX427)</f>
        <v>CUMPLE</v>
      </c>
      <c r="M435" s="561" t="str">
        <f>IF(C435="","",Documentos_Técnicos!IQ427)</f>
        <v>CUMPLE</v>
      </c>
      <c r="N435" s="561" t="str">
        <f>IF(C435="","",Documentos_Técnicos!$IV427)</f>
        <v>CUMPLE</v>
      </c>
      <c r="O435" s="562" t="str">
        <f t="shared" si="52"/>
        <v>HABILITADO</v>
      </c>
    </row>
    <row r="436" spans="1:15" ht="49.5" x14ac:dyDescent="0.25">
      <c r="A436" s="1016"/>
      <c r="B436" s="561">
        <v>10</v>
      </c>
      <c r="C436" s="561" t="str">
        <f>IF(Experiencia_Proponente!C673=0,"",Experiencia_Proponente!C673)</f>
        <v>SEGURIDAD Y VIGILANCIA COLOMBIANA SEVICOL LTDA</v>
      </c>
      <c r="D436" s="561" t="str">
        <f>IF(C436="","",Documentos_Técnicos!$AG427)</f>
        <v>CUMPLE</v>
      </c>
      <c r="E436" s="561" t="str">
        <f>IF(C436="","",Documentos_Técnicos!$BL427)</f>
        <v>CUMPLE</v>
      </c>
      <c r="F436" s="561" t="str">
        <f>IF(C436="","",Documentos_Técnicos!$DF427)</f>
        <v>CUMPLE</v>
      </c>
      <c r="G436" s="561" t="str">
        <f>IF(C436="","",Documentos_Técnicos!$DY427)</f>
        <v>CUMPLE</v>
      </c>
      <c r="H436" s="561" t="str">
        <f>IF(C436="","",Documentos_Técnicos!$ER427)</f>
        <v>CUMPLE</v>
      </c>
      <c r="I436" s="561" t="str">
        <f>IF(C436="","",Documentos_Técnicos!$FK427)</f>
        <v>CUMPLE</v>
      </c>
      <c r="J436" s="561" t="str">
        <f>IF(C436="","",Documentos_Técnicos!$FZ427)</f>
        <v>CUMPLE</v>
      </c>
      <c r="K436" s="561" t="str">
        <f>IF(C436="","",Documentos_Técnicos!$HA427)</f>
        <v>CUMPLE</v>
      </c>
      <c r="L436" s="561" t="str">
        <f>IF(C436="","",Documentos_Técnicos!$HX427)</f>
        <v>CUMPLE</v>
      </c>
      <c r="M436" s="561" t="str">
        <f>IF(C436="","",Documentos_Técnicos!IQ427)</f>
        <v>CUMPLE</v>
      </c>
      <c r="N436" s="561" t="str">
        <f>IF(C436="","",Documentos_Técnicos!$IV427)</f>
        <v>CUMPLE</v>
      </c>
      <c r="O436" s="562" t="str">
        <f t="shared" si="52"/>
        <v>HABILITADO</v>
      </c>
    </row>
    <row r="437" spans="1:15" ht="49.5" x14ac:dyDescent="0.25">
      <c r="A437" s="1016"/>
      <c r="B437" s="561">
        <v>11</v>
      </c>
      <c r="C437" s="561" t="str">
        <f>IF(Experiencia_Proponente!C674=0,"",Experiencia_Proponente!C674)</f>
        <v>SEGURIDAD Y VIGILANCIA COLOMBIANA SEVICOL LTDA</v>
      </c>
      <c r="D437" s="561" t="str">
        <f>IF(C437="","",Documentos_Técnicos!$AG427)</f>
        <v>CUMPLE</v>
      </c>
      <c r="E437" s="561" t="str">
        <f>IF(C437="","",Documentos_Técnicos!$BL427)</f>
        <v>CUMPLE</v>
      </c>
      <c r="F437" s="561" t="str">
        <f>IF(C437="","",Documentos_Técnicos!$DF427)</f>
        <v>CUMPLE</v>
      </c>
      <c r="G437" s="561" t="str">
        <f>IF(C437="","",Documentos_Técnicos!$DY427)</f>
        <v>CUMPLE</v>
      </c>
      <c r="H437" s="561" t="str">
        <f>IF(C437="","",Documentos_Técnicos!$ER427)</f>
        <v>CUMPLE</v>
      </c>
      <c r="I437" s="561" t="str">
        <f>IF(C437="","",Documentos_Técnicos!$FK427)</f>
        <v>CUMPLE</v>
      </c>
      <c r="J437" s="561" t="str">
        <f>IF(C437="","",Documentos_Técnicos!$FZ427)</f>
        <v>CUMPLE</v>
      </c>
      <c r="K437" s="561" t="str">
        <f>IF(C437="","",Documentos_Técnicos!$HA427)</f>
        <v>CUMPLE</v>
      </c>
      <c r="L437" s="561" t="str">
        <f>IF(C437="","",Documentos_Técnicos!$HX427)</f>
        <v>CUMPLE</v>
      </c>
      <c r="M437" s="561" t="str">
        <f>IF(C437="","",Documentos_Técnicos!IQ427)</f>
        <v>CUMPLE</v>
      </c>
      <c r="N437" s="561" t="str">
        <f>IF(C437="","",Documentos_Técnicos!$IV427)</f>
        <v>CUMPLE</v>
      </c>
      <c r="O437" s="562" t="str">
        <f t="shared" si="52"/>
        <v>HABILITADO</v>
      </c>
    </row>
    <row r="438" spans="1:15" ht="49.5" x14ac:dyDescent="0.25">
      <c r="A438" s="1016"/>
      <c r="B438" s="561">
        <v>12</v>
      </c>
      <c r="C438" s="561" t="str">
        <f>IF(Experiencia_Proponente!C675=0,"",Experiencia_Proponente!C675)</f>
        <v>SEGURIDAD Y VIGILANCIA COLOMBIANA SEVICOL LTDA</v>
      </c>
      <c r="D438" s="561" t="str">
        <f>IF(C438="","",Documentos_Técnicos!$AG427)</f>
        <v>CUMPLE</v>
      </c>
      <c r="E438" s="561" t="str">
        <f>IF(C438="","",Documentos_Técnicos!$BL427)</f>
        <v>CUMPLE</v>
      </c>
      <c r="F438" s="561" t="str">
        <f>IF(C438="","",Documentos_Técnicos!$DF427)</f>
        <v>CUMPLE</v>
      </c>
      <c r="G438" s="561" t="str">
        <f>IF(C438="","",Documentos_Técnicos!$DY427)</f>
        <v>CUMPLE</v>
      </c>
      <c r="H438" s="561" t="str">
        <f>IF(C438="","",Documentos_Técnicos!$ER427)</f>
        <v>CUMPLE</v>
      </c>
      <c r="I438" s="561" t="str">
        <f>IF(C438="","",Documentos_Técnicos!$FK427)</f>
        <v>CUMPLE</v>
      </c>
      <c r="J438" s="561" t="str">
        <f>IF(C438="","",Documentos_Técnicos!$FZ427)</f>
        <v>CUMPLE</v>
      </c>
      <c r="K438" s="561" t="str">
        <f>IF(C438="","",Documentos_Técnicos!$HA427)</f>
        <v>CUMPLE</v>
      </c>
      <c r="L438" s="561" t="str">
        <f>IF(C438="","",Documentos_Técnicos!$HX427)</f>
        <v>CUMPLE</v>
      </c>
      <c r="M438" s="561" t="str">
        <f>IF(C438="","",Documentos_Técnicos!IQ427)</f>
        <v>CUMPLE</v>
      </c>
      <c r="N438" s="561" t="str">
        <f>IF(C438="","",Documentos_Técnicos!$IV427)</f>
        <v>CUMPLE</v>
      </c>
      <c r="O438" s="562" t="str">
        <f t="shared" si="52"/>
        <v>HABILITADO</v>
      </c>
    </row>
    <row r="439" spans="1:15" x14ac:dyDescent="0.25">
      <c r="A439" s="102">
        <v>33</v>
      </c>
      <c r="B439" s="563"/>
      <c r="C439" s="564" t="s">
        <v>1537</v>
      </c>
      <c r="D439" s="563"/>
      <c r="E439" s="563"/>
      <c r="F439" s="563"/>
      <c r="G439" s="563"/>
      <c r="H439" s="563"/>
      <c r="I439" s="563"/>
      <c r="J439" s="563"/>
      <c r="K439" s="563"/>
      <c r="L439" s="563"/>
      <c r="M439" s="563"/>
      <c r="N439" s="563"/>
      <c r="O439" s="563"/>
    </row>
    <row r="440" spans="1:15" hidden="1" x14ac:dyDescent="0.25">
      <c r="A440" s="960">
        <f t="shared" ref="A440" si="53">A452</f>
        <v>34</v>
      </c>
      <c r="B440" s="558">
        <v>1</v>
      </c>
      <c r="C440" s="558" t="str">
        <f>IF(Experiencia_Proponente!C683=0,"",Experiencia_Proponente!C683)</f>
        <v/>
      </c>
      <c r="D440" s="558" t="str">
        <f>IF(C440="","",Documentos_Técnicos!$AG440)</f>
        <v/>
      </c>
      <c r="E440" s="558" t="str">
        <f>IF(C440="","",Documentos_Técnicos!$BL440)</f>
        <v/>
      </c>
      <c r="F440" s="558" t="str">
        <f>IF(C440="","",Documentos_Técnicos!$DF440)</f>
        <v/>
      </c>
      <c r="G440" s="558" t="str">
        <f>IF(C440="","",Documentos_Técnicos!$DY440)</f>
        <v/>
      </c>
      <c r="H440" s="558" t="str">
        <f>IF(C440="","",Documentos_Técnicos!$ER440)</f>
        <v/>
      </c>
      <c r="I440" s="558" t="str">
        <f>IF(C440="","",Documentos_Técnicos!$FK440)</f>
        <v/>
      </c>
      <c r="J440" s="558" t="str">
        <f>IF(C440="","",Documentos_Técnicos!$FZ440)</f>
        <v/>
      </c>
      <c r="K440" s="558" t="str">
        <f>IF(C440="","",Documentos_Técnicos!$HA440)</f>
        <v/>
      </c>
      <c r="L440" s="558" t="str">
        <f>IF(C440="","",Documentos_Técnicos!$HX440)</f>
        <v/>
      </c>
      <c r="M440" s="559" t="str">
        <f>IF(C440="","",Documentos_Técnicos!IQ440)</f>
        <v/>
      </c>
      <c r="N440" s="559" t="str">
        <f>IF(C440="","",Documentos_Técnicos!$IV440)</f>
        <v/>
      </c>
      <c r="O440" s="560" t="str">
        <f t="shared" ref="O440" si="54">IF(C440="","",IF(D440="CUMPLE",IF(F440="CUMPLE",IF(G440="CUMPLE",IF(H440="CUMPLE",IF(I440="CUMPLE",IF(J440="CUMPLE",IF(K440="CUMPLE",IF(L440="CUMPLE",IF(N440="CUMPLE",IF(M440="CUMPLE",IF(E440="CUMPLE","HABILITADO","NO HABILITADO"),"NO HABILITADO"),"NO HABILITADO"),"NO HABILITADO"),"NO HABILITADO"),"NO HABILITADO"),"NO HABILITADO"),"NO HABILITADO"),"NO HABILITADO"),"NO HABILITADO"),"NO HABILITADO"))</f>
        <v/>
      </c>
    </row>
    <row r="441" spans="1:15" ht="33" x14ac:dyDescent="0.25">
      <c r="A441" s="1016"/>
      <c r="B441" s="561">
        <v>2</v>
      </c>
      <c r="C441" s="561" t="str">
        <f>IF(Experiencia_Proponente!C684=0,"",Experiencia_Proponente!C684)</f>
        <v xml:space="preserve">UNIÓN TEMPORAL TAC CENTRAL </v>
      </c>
      <c r="D441" s="561" t="str">
        <f>IF(C441="","",Documentos_Técnicos!$AG440)</f>
        <v>CUMPLE</v>
      </c>
      <c r="E441" s="561" t="str">
        <f>IF(C441="","",Documentos_Técnicos!$BL440)</f>
        <v>CUMPLE</v>
      </c>
      <c r="F441" s="561" t="str">
        <f>IF(C441="","",Documentos_Técnicos!$DF440)</f>
        <v>CUMPLE</v>
      </c>
      <c r="G441" s="561" t="str">
        <f>IF(C441="","",Documentos_Técnicos!$DY440)</f>
        <v>CUMPLE</v>
      </c>
      <c r="H441" s="561" t="str">
        <f>IF(C441="","",Documentos_Técnicos!$ER440)</f>
        <v>CUMPLE</v>
      </c>
      <c r="I441" s="561" t="str">
        <f>IF(C441="","",Documentos_Técnicos!$FK440)</f>
        <v>CUMPLE</v>
      </c>
      <c r="J441" s="561" t="str">
        <f>IF(C441="","",Documentos_Técnicos!$FZ440)</f>
        <v>CUMPLE</v>
      </c>
      <c r="K441" s="561" t="str">
        <f>IF(C441="","",Documentos_Técnicos!$HA440)</f>
        <v>CUMPLE</v>
      </c>
      <c r="L441" s="561" t="str">
        <f>IF(C441="","",Documentos_Técnicos!$HX440)</f>
        <v>CUMPLE</v>
      </c>
      <c r="M441" s="561" t="str">
        <f>IF(C441="","",Documentos_Técnicos!IQ440)</f>
        <v>CUMPLE</v>
      </c>
      <c r="N441" s="561" t="str">
        <f>IF(C441="","",Documentos_Técnicos!$IV440)</f>
        <v>CUMPLE</v>
      </c>
      <c r="O441" s="562" t="str">
        <f>IF(C441="","",IF(D441="CUMPLE",IF(F441="CUMPLE",IF(G441="CUMPLE",IF(H441="CUMPLE",IF(I441="CUMPLE",IF(J441="CUMPLE",IF(K441="CUMPLE",IF(L441="CUMPLE",IF(N441="CUMPLE",IF(M441="CUMPLE",IF(E441="CUMPLE","HABILITADO","RECHAZADO"),"RECHAZADO"),"RECHAZADO"),"RECHAZADO"),"RECHAZADO"),"RECHAZADO"),"RECHAZADO"),"RECHAZADO"),"RECHAZADO"),"RECHAZADO"),"RECHAZADO"))</f>
        <v>HABILITADO</v>
      </c>
    </row>
    <row r="442" spans="1:15" hidden="1" x14ac:dyDescent="0.25">
      <c r="A442" s="962"/>
      <c r="B442" s="48">
        <v>3</v>
      </c>
      <c r="C442" s="48" t="str">
        <f>IF(Experiencia_Proponente!C685=0,"",Experiencia_Proponente!C685)</f>
        <v/>
      </c>
      <c r="D442" s="48" t="str">
        <f>IF(C442="","",Documentos_Técnicos!$AG440)</f>
        <v/>
      </c>
      <c r="E442" s="48" t="str">
        <f>IF(C442="","",Documentos_Técnicos!$BL440)</f>
        <v/>
      </c>
      <c r="F442" s="48" t="str">
        <f>IF(C442="","",Documentos_Técnicos!$DF440)</f>
        <v/>
      </c>
      <c r="G442" s="48" t="str">
        <f>IF(C442="","",Documentos_Técnicos!$DY440)</f>
        <v/>
      </c>
      <c r="H442" s="48" t="str">
        <f>IF(C442="","",Documentos_Técnicos!$ER440)</f>
        <v/>
      </c>
      <c r="I442" s="48" t="str">
        <f>IF(C442="","",Documentos_Técnicos!$FK440)</f>
        <v/>
      </c>
      <c r="J442" s="48" t="str">
        <f>IF(C442="","",Documentos_Técnicos!$FZ440)</f>
        <v/>
      </c>
      <c r="K442" s="48" t="str">
        <f>IF(C442="","",Documentos_Técnicos!$HA440)</f>
        <v/>
      </c>
      <c r="L442" s="48" t="str">
        <f>IF(C442="","",Documentos_Técnicos!$HX440)</f>
        <v/>
      </c>
      <c r="M442" s="49" t="str">
        <f>IF(C442="","",Documentos_Técnicos!IQ440)</f>
        <v/>
      </c>
      <c r="N442" s="49" t="str">
        <f>IF(C442="","",Documentos_Técnicos!$IV440)</f>
        <v/>
      </c>
      <c r="O442" s="50" t="str">
        <f t="shared" si="50"/>
        <v/>
      </c>
    </row>
    <row r="443" spans="1:15" hidden="1" x14ac:dyDescent="0.25">
      <c r="A443" s="1017"/>
      <c r="B443" s="557">
        <v>4</v>
      </c>
      <c r="C443" s="558" t="str">
        <f>IF(Experiencia_Proponente!C686=0,"",Experiencia_Proponente!C686)</f>
        <v/>
      </c>
      <c r="D443" s="558" t="str">
        <f>IF(C443="","",Documentos_Técnicos!$AG440)</f>
        <v/>
      </c>
      <c r="E443" s="558" t="str">
        <f>IF(C443="","",Documentos_Técnicos!$BL440)</f>
        <v/>
      </c>
      <c r="F443" s="557" t="str">
        <f>IF(C443="","",Documentos_Técnicos!$DF440)</f>
        <v/>
      </c>
      <c r="G443" s="558" t="str">
        <f>IF(C443="","",Documentos_Técnicos!$DY440)</f>
        <v/>
      </c>
      <c r="H443" s="557" t="str">
        <f>IF(C443="","",Documentos_Técnicos!$ER440)</f>
        <v/>
      </c>
      <c r="I443" s="557" t="str">
        <f>IF(C443="","",Documentos_Técnicos!$FK440)</f>
        <v/>
      </c>
      <c r="J443" s="557" t="str">
        <f>IF(C443="","",Documentos_Técnicos!$FZ440)</f>
        <v/>
      </c>
      <c r="K443" s="557" t="str">
        <f>IF(C443="","",Documentos_Técnicos!$HA440)</f>
        <v/>
      </c>
      <c r="L443" s="557" t="str">
        <f>IF(C443="","",Documentos_Técnicos!$HX440)</f>
        <v/>
      </c>
      <c r="M443" s="559" t="str">
        <f>IF(C443="","",Documentos_Técnicos!IQ440)</f>
        <v/>
      </c>
      <c r="N443" s="559" t="str">
        <f>IF(C443="","",Documentos_Técnicos!$IV440)</f>
        <v/>
      </c>
      <c r="O443" s="560" t="str">
        <f t="shared" si="50"/>
        <v/>
      </c>
    </row>
    <row r="444" spans="1:15" ht="33" x14ac:dyDescent="0.25">
      <c r="A444" s="1016"/>
      <c r="B444" s="561">
        <v>5</v>
      </c>
      <c r="C444" s="561" t="str">
        <f>IF(Experiencia_Proponente!C687=0,"",Experiencia_Proponente!C687)</f>
        <v xml:space="preserve">UNIÓN TEMPORAL TAC CENTRAL </v>
      </c>
      <c r="D444" s="561" t="str">
        <f>IF(C444="","",Documentos_Técnicos!$AG440)</f>
        <v>CUMPLE</v>
      </c>
      <c r="E444" s="561" t="str">
        <f>IF(C444="","",Documentos_Técnicos!$BL440)</f>
        <v>CUMPLE</v>
      </c>
      <c r="F444" s="561" t="str">
        <f>IF(C444="","",Documentos_Técnicos!$DF440)</f>
        <v>CUMPLE</v>
      </c>
      <c r="G444" s="561" t="str">
        <f>IF(C444="","",Documentos_Técnicos!$DY440)</f>
        <v>CUMPLE</v>
      </c>
      <c r="H444" s="561" t="str">
        <f>IF(C444="","",Documentos_Técnicos!$ER440)</f>
        <v>CUMPLE</v>
      </c>
      <c r="I444" s="561" t="str">
        <f>IF(C444="","",Documentos_Técnicos!$FK440)</f>
        <v>CUMPLE</v>
      </c>
      <c r="J444" s="561" t="str">
        <f>IF(C444="","",Documentos_Técnicos!$FZ440)</f>
        <v>CUMPLE</v>
      </c>
      <c r="K444" s="561" t="str">
        <f>IF(C444="","",Documentos_Técnicos!$HA440)</f>
        <v>CUMPLE</v>
      </c>
      <c r="L444" s="561" t="str">
        <f>IF(C444="","",Documentos_Técnicos!$HX440)</f>
        <v>CUMPLE</v>
      </c>
      <c r="M444" s="561" t="str">
        <f>IF(C444="","",Documentos_Técnicos!IQ440)</f>
        <v>CUMPLE</v>
      </c>
      <c r="N444" s="561" t="str">
        <f>IF(C444="","",Documentos_Técnicos!$IV440)</f>
        <v>CUMPLE</v>
      </c>
      <c r="O444" s="562" t="str">
        <f>IF(C444="","",IF(D444="CUMPLE",IF(F444="CUMPLE",IF(G444="CUMPLE",IF(H444="CUMPLE",IF(I444="CUMPLE",IF(J444="CUMPLE",IF(K444="CUMPLE",IF(L444="CUMPLE",IF(N444="CUMPLE",IF(M444="CUMPLE",IF(E444="CUMPLE","HABILITADO","RECHAZADO"),"RECHAZADO"),"RECHAZADO"),"RECHAZADO"),"RECHAZADO"),"RECHAZADO"),"RECHAZADO"),"RECHAZADO"),"RECHAZADO"),"RECHAZADO"),"RECHAZADO"))</f>
        <v>HABILITADO</v>
      </c>
    </row>
    <row r="445" spans="1:15" hidden="1" x14ac:dyDescent="0.25">
      <c r="A445" s="962"/>
      <c r="B445" s="48">
        <v>6</v>
      </c>
      <c r="C445" s="48" t="str">
        <f>IF(Experiencia_Proponente!C688=0,"",Experiencia_Proponente!C688)</f>
        <v/>
      </c>
      <c r="D445" s="48" t="str">
        <f>IF(C445="","",Documentos_Técnicos!$AG440)</f>
        <v/>
      </c>
      <c r="E445" s="48" t="str">
        <f>IF(C445="","",Documentos_Técnicos!$BL440)</f>
        <v/>
      </c>
      <c r="F445" s="48" t="str">
        <f>IF(C445="","",Documentos_Técnicos!$DF440)</f>
        <v/>
      </c>
      <c r="G445" s="48" t="str">
        <f>IF(C445="","",Documentos_Técnicos!$DY440)</f>
        <v/>
      </c>
      <c r="H445" s="48" t="str">
        <f>IF(C445="","",Documentos_Técnicos!$ER440)</f>
        <v/>
      </c>
      <c r="I445" s="48" t="str">
        <f>IF(C445="","",Documentos_Técnicos!$FK440)</f>
        <v/>
      </c>
      <c r="J445" s="48" t="str">
        <f>IF(C445="","",Documentos_Técnicos!$FZ440)</f>
        <v/>
      </c>
      <c r="K445" s="48" t="str">
        <f>IF(C445="","",Documentos_Técnicos!$HA440)</f>
        <v/>
      </c>
      <c r="L445" s="48" t="str">
        <f>IF(C445="","",Documentos_Técnicos!$HX440)</f>
        <v/>
      </c>
      <c r="M445" s="49" t="str">
        <f>IF(C445="","",Documentos_Técnicos!IQ440)</f>
        <v/>
      </c>
      <c r="N445" s="49" t="str">
        <f>IF(C445="","",Documentos_Técnicos!$IV440)</f>
        <v/>
      </c>
      <c r="O445" s="50" t="str">
        <f t="shared" si="50"/>
        <v/>
      </c>
    </row>
    <row r="446" spans="1:15" hidden="1" x14ac:dyDescent="0.25">
      <c r="A446" s="1017"/>
      <c r="B446" s="557">
        <v>7</v>
      </c>
      <c r="C446" s="558" t="str">
        <f>IF(Experiencia_Proponente!C689=0,"",Experiencia_Proponente!C689)</f>
        <v/>
      </c>
      <c r="D446" s="558" t="str">
        <f>IF(C446="","",Documentos_Técnicos!$AG440)</f>
        <v/>
      </c>
      <c r="E446" s="558" t="str">
        <f>IF(C446="","",Documentos_Técnicos!$BL440)</f>
        <v/>
      </c>
      <c r="F446" s="557" t="str">
        <f>IF(C446="","",Documentos_Técnicos!$DF440)</f>
        <v/>
      </c>
      <c r="G446" s="558" t="str">
        <f>IF(C446="","",Documentos_Técnicos!$DY440)</f>
        <v/>
      </c>
      <c r="H446" s="557" t="str">
        <f>IF(C446="","",Documentos_Técnicos!$ER440)</f>
        <v/>
      </c>
      <c r="I446" s="557" t="str">
        <f>IF(C446="","",Documentos_Técnicos!$FK440)</f>
        <v/>
      </c>
      <c r="J446" s="557" t="str">
        <f>IF(C446="","",Documentos_Técnicos!$FZ440)</f>
        <v/>
      </c>
      <c r="K446" s="557" t="str">
        <f>IF(C446="","",Documentos_Técnicos!$HA440)</f>
        <v/>
      </c>
      <c r="L446" s="557" t="str">
        <f>IF(C446="","",Documentos_Técnicos!$HX440)</f>
        <v/>
      </c>
      <c r="M446" s="559" t="str">
        <f>IF(C446="","",Documentos_Técnicos!IQ440)</f>
        <v/>
      </c>
      <c r="N446" s="559" t="str">
        <f>IF(C446="","",Documentos_Técnicos!$IV440)</f>
        <v/>
      </c>
      <c r="O446" s="560" t="str">
        <f t="shared" si="50"/>
        <v/>
      </c>
    </row>
    <row r="447" spans="1:15" ht="33" x14ac:dyDescent="0.25">
      <c r="A447" s="1016"/>
      <c r="B447" s="561">
        <v>8</v>
      </c>
      <c r="C447" s="561" t="str">
        <f>IF(Experiencia_Proponente!C690=0,"",Experiencia_Proponente!C690)</f>
        <v xml:space="preserve">UNIÓN TEMPORAL TAC CENTRAL </v>
      </c>
      <c r="D447" s="561" t="str">
        <f>IF(C447="","",Documentos_Técnicos!$AG440)</f>
        <v>CUMPLE</v>
      </c>
      <c r="E447" s="561" t="str">
        <f>IF(C447="","",Documentos_Técnicos!$BL440)</f>
        <v>CUMPLE</v>
      </c>
      <c r="F447" s="561" t="str">
        <f>IF(C447="","",Documentos_Técnicos!$DF440)</f>
        <v>CUMPLE</v>
      </c>
      <c r="G447" s="561" t="str">
        <f>IF(C447="","",Documentos_Técnicos!$DY440)</f>
        <v>CUMPLE</v>
      </c>
      <c r="H447" s="561" t="str">
        <f>IF(C447="","",Documentos_Técnicos!$ER440)</f>
        <v>CUMPLE</v>
      </c>
      <c r="I447" s="561" t="str">
        <f>IF(C447="","",Documentos_Técnicos!$FK440)</f>
        <v>CUMPLE</v>
      </c>
      <c r="J447" s="561" t="str">
        <f>IF(C447="","",Documentos_Técnicos!$FZ440)</f>
        <v>CUMPLE</v>
      </c>
      <c r="K447" s="561" t="str">
        <f>IF(C447="","",Documentos_Técnicos!$HA440)</f>
        <v>CUMPLE</v>
      </c>
      <c r="L447" s="561" t="str">
        <f>IF(C447="","",Documentos_Técnicos!$HX440)</f>
        <v>CUMPLE</v>
      </c>
      <c r="M447" s="561" t="str">
        <f>IF(C447="","",Documentos_Técnicos!IQ440)</f>
        <v>CUMPLE</v>
      </c>
      <c r="N447" s="561" t="str">
        <f>IF(C447="","",Documentos_Técnicos!$IV440)</f>
        <v>CUMPLE</v>
      </c>
      <c r="O447" s="562" t="str">
        <f>IF(C447="","",IF(D447="CUMPLE",IF(F447="CUMPLE",IF(G447="CUMPLE",IF(H447="CUMPLE",IF(I447="CUMPLE",IF(J447="CUMPLE",IF(K447="CUMPLE",IF(L447="CUMPLE",IF(N447="CUMPLE",IF(M447="CUMPLE",IF(E447="CUMPLE","HABILITADO","RECHAZADO"),"RECHAZADO"),"RECHAZADO"),"RECHAZADO"),"RECHAZADO"),"RECHAZADO"),"RECHAZADO"),"RECHAZADO"),"RECHAZADO"),"RECHAZADO"),"RECHAZADO"))</f>
        <v>HABILITADO</v>
      </c>
    </row>
    <row r="448" spans="1:15" hidden="1" x14ac:dyDescent="0.25">
      <c r="A448" s="962"/>
      <c r="B448" s="48">
        <v>9</v>
      </c>
      <c r="C448" s="48" t="str">
        <f>IF(Experiencia_Proponente!C691=0,"",Experiencia_Proponente!C691)</f>
        <v/>
      </c>
      <c r="D448" s="48" t="str">
        <f>IF(C448="","",Documentos_Técnicos!$AG440)</f>
        <v/>
      </c>
      <c r="E448" s="48" t="str">
        <f>IF(C448="","",Documentos_Técnicos!$BL440)</f>
        <v/>
      </c>
      <c r="F448" s="48" t="str">
        <f>IF(C448="","",Documentos_Técnicos!$DF440)</f>
        <v/>
      </c>
      <c r="G448" s="48" t="str">
        <f>IF(C448="","",Documentos_Técnicos!$DY440)</f>
        <v/>
      </c>
      <c r="H448" s="48" t="str">
        <f>IF(C448="","",Documentos_Técnicos!$ER440)</f>
        <v/>
      </c>
      <c r="I448" s="48" t="str">
        <f>IF(C448="","",Documentos_Técnicos!$FK440)</f>
        <v/>
      </c>
      <c r="J448" s="48" t="str">
        <f>IF(C448="","",Documentos_Técnicos!$FZ440)</f>
        <v/>
      </c>
      <c r="K448" s="48" t="str">
        <f>IF(C448="","",Documentos_Técnicos!$HA440)</f>
        <v/>
      </c>
      <c r="L448" s="48" t="str">
        <f>IF(C448="","",Documentos_Técnicos!$HX440)</f>
        <v/>
      </c>
      <c r="M448" s="49" t="str">
        <f>IF(C448="","",Documentos_Técnicos!IQ440)</f>
        <v/>
      </c>
      <c r="N448" s="49" t="str">
        <f>IF(C448="","",Documentos_Técnicos!$IV440)</f>
        <v/>
      </c>
      <c r="O448" s="50" t="str">
        <f t="shared" si="50"/>
        <v/>
      </c>
    </row>
    <row r="449" spans="1:15" hidden="1" x14ac:dyDescent="0.25">
      <c r="A449" s="963"/>
      <c r="B449" s="561">
        <v>10</v>
      </c>
      <c r="C449" s="48" t="str">
        <f>IF(Experiencia_Proponente!C692=0,"",Experiencia_Proponente!C692)</f>
        <v/>
      </c>
      <c r="D449" s="48" t="str">
        <f>IF(C449="","",Documentos_Técnicos!$AG440)</f>
        <v/>
      </c>
      <c r="E449" s="48" t="str">
        <f>IF(C449="","",Documentos_Técnicos!$BL440)</f>
        <v/>
      </c>
      <c r="F449" s="561" t="str">
        <f>IF(C449="","",Documentos_Técnicos!$DF440)</f>
        <v/>
      </c>
      <c r="G449" s="48" t="str">
        <f>IF(C449="","",Documentos_Técnicos!$DY440)</f>
        <v/>
      </c>
      <c r="H449" s="561" t="str">
        <f>IF(C449="","",Documentos_Técnicos!$ER440)</f>
        <v/>
      </c>
      <c r="I449" s="561" t="str">
        <f>IF(C449="","",Documentos_Técnicos!$FK440)</f>
        <v/>
      </c>
      <c r="J449" s="561" t="str">
        <f>IF(C449="","",Documentos_Técnicos!$FZ440)</f>
        <v/>
      </c>
      <c r="K449" s="561" t="str">
        <f>IF(C449="","",Documentos_Técnicos!$HA440)</f>
        <v/>
      </c>
      <c r="L449" s="561" t="str">
        <f>IF(C449="","",Documentos_Técnicos!$HX440)</f>
        <v/>
      </c>
      <c r="M449" s="49" t="str">
        <f>IF(C449="","",Documentos_Técnicos!IQ440)</f>
        <v/>
      </c>
      <c r="N449" s="49" t="str">
        <f>IF(C449="","",Documentos_Técnicos!$IV440)</f>
        <v/>
      </c>
      <c r="O449" s="50" t="str">
        <f t="shared" si="50"/>
        <v/>
      </c>
    </row>
    <row r="450" spans="1:15" hidden="1" x14ac:dyDescent="0.25">
      <c r="A450" s="1017"/>
      <c r="B450" s="557">
        <v>11</v>
      </c>
      <c r="C450" s="558" t="str">
        <f>IF(Experiencia_Proponente!C693=0,"",Experiencia_Proponente!C693)</f>
        <v/>
      </c>
      <c r="D450" s="558" t="str">
        <f>IF(C450="","",Documentos_Técnicos!$AG440)</f>
        <v/>
      </c>
      <c r="E450" s="558" t="str">
        <f>IF(C450="","",Documentos_Técnicos!$BL440)</f>
        <v/>
      </c>
      <c r="F450" s="557" t="str">
        <f>IF(C450="","",Documentos_Técnicos!$DF440)</f>
        <v/>
      </c>
      <c r="G450" s="558" t="str">
        <f>IF(C450="","",Documentos_Técnicos!$DY440)</f>
        <v/>
      </c>
      <c r="H450" s="557" t="str">
        <f>IF(C450="","",Documentos_Técnicos!$ER440)</f>
        <v/>
      </c>
      <c r="I450" s="557" t="str">
        <f>IF(C450="","",Documentos_Técnicos!$FK440)</f>
        <v/>
      </c>
      <c r="J450" s="557" t="str">
        <f>IF(C450="","",Documentos_Técnicos!$FZ440)</f>
        <v/>
      </c>
      <c r="K450" s="557" t="str">
        <f>IF(C450="","",Documentos_Técnicos!$HA440)</f>
        <v/>
      </c>
      <c r="L450" s="557" t="str">
        <f>IF(C450="","",Documentos_Técnicos!$HX440)</f>
        <v/>
      </c>
      <c r="M450" s="559" t="str">
        <f>IF(C450="","",Documentos_Técnicos!IQ440)</f>
        <v/>
      </c>
      <c r="N450" s="559" t="str">
        <f>IF(C450="","",Documentos_Técnicos!$IV440)</f>
        <v/>
      </c>
      <c r="O450" s="560" t="str">
        <f t="shared" si="50"/>
        <v/>
      </c>
    </row>
    <row r="451" spans="1:15" ht="33" x14ac:dyDescent="0.25">
      <c r="A451" s="1016"/>
      <c r="B451" s="561">
        <v>12</v>
      </c>
      <c r="C451" s="561" t="str">
        <f>IF(Experiencia_Proponente!C694=0,"",Experiencia_Proponente!C694)</f>
        <v xml:space="preserve">UNIÓN TEMPORAL TAC CENTRAL </v>
      </c>
      <c r="D451" s="561" t="str">
        <f>IF(C451="","",Documentos_Técnicos!$AG440)</f>
        <v>CUMPLE</v>
      </c>
      <c r="E451" s="561" t="str">
        <f>IF(C451="","",Documentos_Técnicos!$BL440)</f>
        <v>CUMPLE</v>
      </c>
      <c r="F451" s="561" t="str">
        <f>IF(C451="","",Documentos_Técnicos!$DF440)</f>
        <v>CUMPLE</v>
      </c>
      <c r="G451" s="561" t="str">
        <f>IF(C451="","",Documentos_Técnicos!$DY440)</f>
        <v>CUMPLE</v>
      </c>
      <c r="H451" s="561" t="str">
        <f>IF(C451="","",Documentos_Técnicos!$ER440)</f>
        <v>CUMPLE</v>
      </c>
      <c r="I451" s="561" t="str">
        <f>IF(C451="","",Documentos_Técnicos!$FK440)</f>
        <v>CUMPLE</v>
      </c>
      <c r="J451" s="561" t="str">
        <f>IF(C451="","",Documentos_Técnicos!$FZ440)</f>
        <v>CUMPLE</v>
      </c>
      <c r="K451" s="561" t="str">
        <f>IF(C451="","",Documentos_Técnicos!$HA440)</f>
        <v>CUMPLE</v>
      </c>
      <c r="L451" s="561" t="str">
        <f>IF(C451="","",Documentos_Técnicos!$HX440)</f>
        <v>CUMPLE</v>
      </c>
      <c r="M451" s="561" t="str">
        <f>IF(C451="","",Documentos_Técnicos!IQ440)</f>
        <v>CUMPLE</v>
      </c>
      <c r="N451" s="561" t="str">
        <f>IF(C451="","",Documentos_Técnicos!$IV440)</f>
        <v>CUMPLE</v>
      </c>
      <c r="O451" s="562" t="str">
        <f>IF(C451="","",IF(D451="CUMPLE",IF(F451="CUMPLE",IF(G451="CUMPLE",IF(H451="CUMPLE",IF(I451="CUMPLE",IF(J451="CUMPLE",IF(K451="CUMPLE",IF(L451="CUMPLE",IF(N451="CUMPLE",IF(M451="CUMPLE",IF(E451="CUMPLE","HABILITADO","RECHAZADO"),"RECHAZADO"),"RECHAZADO"),"RECHAZADO"),"RECHAZADO"),"RECHAZADO"),"RECHAZADO"),"RECHAZADO"),"RECHAZADO"),"RECHAZADO"),"RECHAZADO"))</f>
        <v>HABILITADO</v>
      </c>
    </row>
    <row r="452" spans="1:15" x14ac:dyDescent="0.25">
      <c r="A452" s="102">
        <v>34</v>
      </c>
      <c r="B452" s="563"/>
      <c r="C452" s="564" t="s">
        <v>1537</v>
      </c>
      <c r="D452" s="563"/>
      <c r="E452" s="563"/>
      <c r="F452" s="563"/>
      <c r="G452" s="563"/>
      <c r="H452" s="563"/>
      <c r="I452" s="563"/>
      <c r="J452" s="563"/>
      <c r="K452" s="563"/>
      <c r="L452" s="563"/>
      <c r="M452" s="563"/>
      <c r="N452" s="563"/>
      <c r="O452" s="563"/>
    </row>
    <row r="453" spans="1:15" x14ac:dyDescent="0.25">
      <c r="A453" s="1016">
        <f t="shared" ref="A453" si="55">A465</f>
        <v>35</v>
      </c>
      <c r="B453" s="561">
        <v>1</v>
      </c>
      <c r="C453" s="561" t="str">
        <f>IF(Experiencia_Proponente!C696=0,"",Experiencia_Proponente!C696)</f>
        <v xml:space="preserve">UNION TEMPORAL SAS </v>
      </c>
      <c r="D453" s="561" t="str">
        <f>IF(C453="","",Documentos_Técnicos!$AG453)</f>
        <v>CUMPLE</v>
      </c>
      <c r="E453" s="561" t="str">
        <f>IF(C453="","",Documentos_Técnicos!$BL453)</f>
        <v>CUMPLE</v>
      </c>
      <c r="F453" s="561" t="str">
        <f>IF(C453="","",Documentos_Técnicos!$DF453)</f>
        <v>CUMPLE</v>
      </c>
      <c r="G453" s="561" t="str">
        <f>IF(C453="","",Documentos_Técnicos!$DY453)</f>
        <v>CUMPLE</v>
      </c>
      <c r="H453" s="561" t="str">
        <f>IF(C453="","",Documentos_Técnicos!$ER453)</f>
        <v>CUMPLE</v>
      </c>
      <c r="I453" s="561" t="str">
        <f>IF(C453="","",Documentos_Técnicos!$FK453)</f>
        <v>CUMPLE</v>
      </c>
      <c r="J453" s="561" t="str">
        <f>IF(C453="","",Documentos_Técnicos!$FZ453)</f>
        <v>CUMPLE</v>
      </c>
      <c r="K453" s="561" t="str">
        <f>IF(C453="","",Documentos_Técnicos!$HA453)</f>
        <v>CUMPLE</v>
      </c>
      <c r="L453" s="561" t="str">
        <f>IF(C453="","",Documentos_Técnicos!$HX453)</f>
        <v>CUMPLE</v>
      </c>
      <c r="M453" s="561" t="str">
        <f>IF(C453="","",Documentos_Técnicos!IQ453)</f>
        <v>CUMPLE</v>
      </c>
      <c r="N453" s="561" t="str">
        <f>IF(C453="","",Documentos_Técnicos!$IV453)</f>
        <v>CUMPLE</v>
      </c>
      <c r="O453" s="562" t="str">
        <f t="shared" ref="O453:O464" si="56">IF(C453="","",IF(D453="CUMPLE",IF(F453="CUMPLE",IF(G453="CUMPLE",IF(H453="CUMPLE",IF(I453="CUMPLE",IF(J453="CUMPLE",IF(K453="CUMPLE",IF(L453="CUMPLE",IF(N453="CUMPLE",IF(M453="CUMPLE",IF(E453="CUMPLE","HABILITADO","RECHAZADO"),"RECHAZADO"),"RECHAZADO"),"RECHAZADO"),"RECHAZADO"),"RECHAZADO"),"RECHAZADO"),"RECHAZADO"),"RECHAZADO"),"RECHAZADO"),"RECHAZADO"))</f>
        <v>HABILITADO</v>
      </c>
    </row>
    <row r="454" spans="1:15" x14ac:dyDescent="0.25">
      <c r="A454" s="1016"/>
      <c r="B454" s="561">
        <v>2</v>
      </c>
      <c r="C454" s="561" t="str">
        <f>IF(Experiencia_Proponente!C697=0,"",Experiencia_Proponente!C697)</f>
        <v xml:space="preserve">UNION TEMPORAL SAS </v>
      </c>
      <c r="D454" s="561" t="str">
        <f>IF(C454="","",Documentos_Técnicos!$AG453)</f>
        <v>CUMPLE</v>
      </c>
      <c r="E454" s="561" t="str">
        <f>IF(C454="","",Documentos_Técnicos!$BL453)</f>
        <v>CUMPLE</v>
      </c>
      <c r="F454" s="561" t="str">
        <f>IF(C454="","",Documentos_Técnicos!$DF453)</f>
        <v>CUMPLE</v>
      </c>
      <c r="G454" s="561" t="str">
        <f>IF(C454="","",Documentos_Técnicos!$DY453)</f>
        <v>CUMPLE</v>
      </c>
      <c r="H454" s="561" t="str">
        <f>IF(C454="","",Documentos_Técnicos!$ER453)</f>
        <v>CUMPLE</v>
      </c>
      <c r="I454" s="561" t="str">
        <f>IF(C454="","",Documentos_Técnicos!$FK453)</f>
        <v>CUMPLE</v>
      </c>
      <c r="J454" s="561" t="str">
        <f>IF(C454="","",Documentos_Técnicos!$FZ453)</f>
        <v>CUMPLE</v>
      </c>
      <c r="K454" s="561" t="str">
        <f>IF(C454="","",Documentos_Técnicos!$HA453)</f>
        <v>CUMPLE</v>
      </c>
      <c r="L454" s="561" t="str">
        <f>IF(C454="","",Documentos_Técnicos!$HX453)</f>
        <v>CUMPLE</v>
      </c>
      <c r="M454" s="561" t="str">
        <f>IF(C454="","",Documentos_Técnicos!IQ453)</f>
        <v>CUMPLE</v>
      </c>
      <c r="N454" s="561" t="str">
        <f>IF(C454="","",Documentos_Técnicos!$IV453)</f>
        <v>CUMPLE</v>
      </c>
      <c r="O454" s="562" t="str">
        <f t="shared" si="56"/>
        <v>HABILITADO</v>
      </c>
    </row>
    <row r="455" spans="1:15" x14ac:dyDescent="0.25">
      <c r="A455" s="1016"/>
      <c r="B455" s="561">
        <v>3</v>
      </c>
      <c r="C455" s="561" t="str">
        <f>IF(Experiencia_Proponente!C698=0,"",Experiencia_Proponente!C698)</f>
        <v xml:space="preserve">UNION TEMPORAL SAS </v>
      </c>
      <c r="D455" s="561" t="str">
        <f>IF(C455="","",Documentos_Técnicos!$AG453)</f>
        <v>CUMPLE</v>
      </c>
      <c r="E455" s="561" t="str">
        <f>IF(C455="","",Documentos_Técnicos!$BL453)</f>
        <v>CUMPLE</v>
      </c>
      <c r="F455" s="561" t="str">
        <f>IF(C455="","",Documentos_Técnicos!$DF453)</f>
        <v>CUMPLE</v>
      </c>
      <c r="G455" s="561" t="str">
        <f>IF(C455="","",Documentos_Técnicos!$DY453)</f>
        <v>CUMPLE</v>
      </c>
      <c r="H455" s="561" t="str">
        <f>IF(C455="","",Documentos_Técnicos!$ER453)</f>
        <v>CUMPLE</v>
      </c>
      <c r="I455" s="561" t="str">
        <f>IF(C455="","",Documentos_Técnicos!$FK453)</f>
        <v>CUMPLE</v>
      </c>
      <c r="J455" s="561" t="str">
        <f>IF(C455="","",Documentos_Técnicos!$FZ453)</f>
        <v>CUMPLE</v>
      </c>
      <c r="K455" s="561" t="str">
        <f>IF(C455="","",Documentos_Técnicos!$HA453)</f>
        <v>CUMPLE</v>
      </c>
      <c r="L455" s="561" t="str">
        <f>IF(C455="","",Documentos_Técnicos!$HX453)</f>
        <v>CUMPLE</v>
      </c>
      <c r="M455" s="561" t="str">
        <f>IF(C455="","",Documentos_Técnicos!IQ453)</f>
        <v>CUMPLE</v>
      </c>
      <c r="N455" s="561" t="str">
        <f>IF(C455="","",Documentos_Técnicos!$IV453)</f>
        <v>CUMPLE</v>
      </c>
      <c r="O455" s="562" t="str">
        <f t="shared" si="56"/>
        <v>HABILITADO</v>
      </c>
    </row>
    <row r="456" spans="1:15" x14ac:dyDescent="0.25">
      <c r="A456" s="1016"/>
      <c r="B456" s="561">
        <v>4</v>
      </c>
      <c r="C456" s="561" t="str">
        <f>IF(Experiencia_Proponente!C699=0,"",Experiencia_Proponente!C699)</f>
        <v xml:space="preserve">UNION TEMPORAL SAS </v>
      </c>
      <c r="D456" s="561" t="str">
        <f>IF(C456="","",Documentos_Técnicos!$AG453)</f>
        <v>CUMPLE</v>
      </c>
      <c r="E456" s="561" t="str">
        <f>IF(C456="","",Documentos_Técnicos!$BL453)</f>
        <v>CUMPLE</v>
      </c>
      <c r="F456" s="561" t="str">
        <f>IF(C456="","",Documentos_Técnicos!$DF453)</f>
        <v>CUMPLE</v>
      </c>
      <c r="G456" s="561" t="str">
        <f>IF(C456="","",Documentos_Técnicos!$DY453)</f>
        <v>CUMPLE</v>
      </c>
      <c r="H456" s="561" t="str">
        <f>IF(C456="","",Documentos_Técnicos!$ER453)</f>
        <v>CUMPLE</v>
      </c>
      <c r="I456" s="561" t="str">
        <f>IF(C456="","",Documentos_Técnicos!$FK453)</f>
        <v>CUMPLE</v>
      </c>
      <c r="J456" s="561" t="str">
        <f>IF(C456="","",Documentos_Técnicos!$FZ453)</f>
        <v>CUMPLE</v>
      </c>
      <c r="K456" s="561" t="str">
        <f>IF(C456="","",Documentos_Técnicos!$HA453)</f>
        <v>CUMPLE</v>
      </c>
      <c r="L456" s="561" t="str">
        <f>IF(C456="","",Documentos_Técnicos!$HX453)</f>
        <v>CUMPLE</v>
      </c>
      <c r="M456" s="561" t="str">
        <f>IF(C456="","",Documentos_Técnicos!IQ453)</f>
        <v>CUMPLE</v>
      </c>
      <c r="N456" s="561" t="str">
        <f>IF(C456="","",Documentos_Técnicos!$IV453)</f>
        <v>CUMPLE</v>
      </c>
      <c r="O456" s="562" t="str">
        <f t="shared" si="56"/>
        <v>HABILITADO</v>
      </c>
    </row>
    <row r="457" spans="1:15" x14ac:dyDescent="0.25">
      <c r="A457" s="1016"/>
      <c r="B457" s="561">
        <v>5</v>
      </c>
      <c r="C457" s="561" t="str">
        <f>IF(Experiencia_Proponente!C700=0,"",Experiencia_Proponente!C700)</f>
        <v xml:space="preserve">UNION TEMPORAL SAS </v>
      </c>
      <c r="D457" s="561" t="str">
        <f>IF(C457="","",Documentos_Técnicos!$AG453)</f>
        <v>CUMPLE</v>
      </c>
      <c r="E457" s="561" t="str">
        <f>IF(C457="","",Documentos_Técnicos!$BL453)</f>
        <v>CUMPLE</v>
      </c>
      <c r="F457" s="561" t="str">
        <f>IF(C457="","",Documentos_Técnicos!$DF453)</f>
        <v>CUMPLE</v>
      </c>
      <c r="G457" s="561" t="str">
        <f>IF(C457="","",Documentos_Técnicos!$DY453)</f>
        <v>CUMPLE</v>
      </c>
      <c r="H457" s="561" t="str">
        <f>IF(C457="","",Documentos_Técnicos!$ER453)</f>
        <v>CUMPLE</v>
      </c>
      <c r="I457" s="561" t="str">
        <f>IF(C457="","",Documentos_Técnicos!$FK453)</f>
        <v>CUMPLE</v>
      </c>
      <c r="J457" s="561" t="str">
        <f>IF(C457="","",Documentos_Técnicos!$FZ453)</f>
        <v>CUMPLE</v>
      </c>
      <c r="K457" s="561" t="str">
        <f>IF(C457="","",Documentos_Técnicos!$HA453)</f>
        <v>CUMPLE</v>
      </c>
      <c r="L457" s="561" t="str">
        <f>IF(C457="","",Documentos_Técnicos!$HX453)</f>
        <v>CUMPLE</v>
      </c>
      <c r="M457" s="561" t="str">
        <f>IF(C457="","",Documentos_Técnicos!IQ453)</f>
        <v>CUMPLE</v>
      </c>
      <c r="N457" s="561" t="str">
        <f>IF(C457="","",Documentos_Técnicos!$IV453)</f>
        <v>CUMPLE</v>
      </c>
      <c r="O457" s="562" t="str">
        <f t="shared" si="56"/>
        <v>HABILITADO</v>
      </c>
    </row>
    <row r="458" spans="1:15" x14ac:dyDescent="0.25">
      <c r="A458" s="1016"/>
      <c r="B458" s="561">
        <v>6</v>
      </c>
      <c r="C458" s="561" t="str">
        <f>IF(Experiencia_Proponente!C701=0,"",Experiencia_Proponente!C701)</f>
        <v xml:space="preserve">UNION TEMPORAL SAS </v>
      </c>
      <c r="D458" s="561" t="str">
        <f>IF(C458="","",Documentos_Técnicos!$AG453)</f>
        <v>CUMPLE</v>
      </c>
      <c r="E458" s="561" t="str">
        <f>IF(C458="","",Documentos_Técnicos!$BL453)</f>
        <v>CUMPLE</v>
      </c>
      <c r="F458" s="561" t="str">
        <f>IF(C458="","",Documentos_Técnicos!$DF453)</f>
        <v>CUMPLE</v>
      </c>
      <c r="G458" s="561" t="str">
        <f>IF(C458="","",Documentos_Técnicos!$DY453)</f>
        <v>CUMPLE</v>
      </c>
      <c r="H458" s="561" t="str">
        <f>IF(C458="","",Documentos_Técnicos!$ER453)</f>
        <v>CUMPLE</v>
      </c>
      <c r="I458" s="561" t="str">
        <f>IF(C458="","",Documentos_Técnicos!$FK453)</f>
        <v>CUMPLE</v>
      </c>
      <c r="J458" s="561" t="str">
        <f>IF(C458="","",Documentos_Técnicos!$FZ453)</f>
        <v>CUMPLE</v>
      </c>
      <c r="K458" s="561" t="str">
        <f>IF(C458="","",Documentos_Técnicos!$HA453)</f>
        <v>CUMPLE</v>
      </c>
      <c r="L458" s="561" t="str">
        <f>IF(C458="","",Documentos_Técnicos!$HX453)</f>
        <v>CUMPLE</v>
      </c>
      <c r="M458" s="561" t="str">
        <f>IF(C458="","",Documentos_Técnicos!IQ453)</f>
        <v>CUMPLE</v>
      </c>
      <c r="N458" s="561" t="str">
        <f>IF(C458="","",Documentos_Técnicos!$IV453)</f>
        <v>CUMPLE</v>
      </c>
      <c r="O458" s="562" t="str">
        <f t="shared" si="56"/>
        <v>HABILITADO</v>
      </c>
    </row>
    <row r="459" spans="1:15" x14ac:dyDescent="0.25">
      <c r="A459" s="1016"/>
      <c r="B459" s="561">
        <v>7</v>
      </c>
      <c r="C459" s="561" t="str">
        <f>IF(Experiencia_Proponente!C702=0,"",Experiencia_Proponente!C702)</f>
        <v xml:space="preserve">UNION TEMPORAL SAS </v>
      </c>
      <c r="D459" s="561" t="str">
        <f>IF(C459="","",Documentos_Técnicos!$AG453)</f>
        <v>CUMPLE</v>
      </c>
      <c r="E459" s="561" t="str">
        <f>IF(C459="","",Documentos_Técnicos!$BL453)</f>
        <v>CUMPLE</v>
      </c>
      <c r="F459" s="561" t="str">
        <f>IF(C459="","",Documentos_Técnicos!$DF453)</f>
        <v>CUMPLE</v>
      </c>
      <c r="G459" s="561" t="str">
        <f>IF(C459="","",Documentos_Técnicos!$DY453)</f>
        <v>CUMPLE</v>
      </c>
      <c r="H459" s="561" t="str">
        <f>IF(C459="","",Documentos_Técnicos!$ER453)</f>
        <v>CUMPLE</v>
      </c>
      <c r="I459" s="561" t="str">
        <f>IF(C459="","",Documentos_Técnicos!$FK453)</f>
        <v>CUMPLE</v>
      </c>
      <c r="J459" s="561" t="str">
        <f>IF(C459="","",Documentos_Técnicos!$FZ453)</f>
        <v>CUMPLE</v>
      </c>
      <c r="K459" s="561" t="str">
        <f>IF(C459="","",Documentos_Técnicos!$HA453)</f>
        <v>CUMPLE</v>
      </c>
      <c r="L459" s="561" t="str">
        <f>IF(C459="","",Documentos_Técnicos!$HX453)</f>
        <v>CUMPLE</v>
      </c>
      <c r="M459" s="561" t="str">
        <f>IF(C459="","",Documentos_Técnicos!IQ453)</f>
        <v>CUMPLE</v>
      </c>
      <c r="N459" s="561" t="str">
        <f>IF(C459="","",Documentos_Técnicos!$IV453)</f>
        <v>CUMPLE</v>
      </c>
      <c r="O459" s="562" t="str">
        <f t="shared" si="56"/>
        <v>HABILITADO</v>
      </c>
    </row>
    <row r="460" spans="1:15" x14ac:dyDescent="0.25">
      <c r="A460" s="1016"/>
      <c r="B460" s="561">
        <v>8</v>
      </c>
      <c r="C460" s="561" t="str">
        <f>IF(Experiencia_Proponente!C703=0,"",Experiencia_Proponente!C703)</f>
        <v xml:space="preserve">UNION TEMPORAL SAS </v>
      </c>
      <c r="D460" s="561" t="str">
        <f>IF(C460="","",Documentos_Técnicos!$AG453)</f>
        <v>CUMPLE</v>
      </c>
      <c r="E460" s="561" t="str">
        <f>IF(C460="","",Documentos_Técnicos!$BL453)</f>
        <v>CUMPLE</v>
      </c>
      <c r="F460" s="561" t="str">
        <f>IF(C460="","",Documentos_Técnicos!$DF453)</f>
        <v>CUMPLE</v>
      </c>
      <c r="G460" s="561" t="str">
        <f>IF(C460="","",Documentos_Técnicos!$DY453)</f>
        <v>CUMPLE</v>
      </c>
      <c r="H460" s="561" t="str">
        <f>IF(C460="","",Documentos_Técnicos!$ER453)</f>
        <v>CUMPLE</v>
      </c>
      <c r="I460" s="561" t="str">
        <f>IF(C460="","",Documentos_Técnicos!$FK453)</f>
        <v>CUMPLE</v>
      </c>
      <c r="J460" s="561" t="str">
        <f>IF(C460="","",Documentos_Técnicos!$FZ453)</f>
        <v>CUMPLE</v>
      </c>
      <c r="K460" s="561" t="str">
        <f>IF(C460="","",Documentos_Técnicos!$HA453)</f>
        <v>CUMPLE</v>
      </c>
      <c r="L460" s="561" t="str">
        <f>IF(C460="","",Documentos_Técnicos!$HX453)</f>
        <v>CUMPLE</v>
      </c>
      <c r="M460" s="561" t="str">
        <f>IF(C460="","",Documentos_Técnicos!IQ453)</f>
        <v>CUMPLE</v>
      </c>
      <c r="N460" s="561" t="str">
        <f>IF(C460="","",Documentos_Técnicos!$IV453)</f>
        <v>CUMPLE</v>
      </c>
      <c r="O460" s="562" t="str">
        <f t="shared" si="56"/>
        <v>HABILITADO</v>
      </c>
    </row>
    <row r="461" spans="1:15" x14ac:dyDescent="0.25">
      <c r="A461" s="1016"/>
      <c r="B461" s="561">
        <v>9</v>
      </c>
      <c r="C461" s="561" t="str">
        <f>IF(Experiencia_Proponente!C704=0,"",Experiencia_Proponente!C704)</f>
        <v xml:space="preserve">UNION TEMPORAL SAS </v>
      </c>
      <c r="D461" s="561" t="str">
        <f>IF(C461="","",Documentos_Técnicos!$AG453)</f>
        <v>CUMPLE</v>
      </c>
      <c r="E461" s="561" t="str">
        <f>IF(C461="","",Documentos_Técnicos!$BL453)</f>
        <v>CUMPLE</v>
      </c>
      <c r="F461" s="561" t="str">
        <f>IF(C461="","",Documentos_Técnicos!$DF453)</f>
        <v>CUMPLE</v>
      </c>
      <c r="G461" s="561" t="str">
        <f>IF(C461="","",Documentos_Técnicos!$DY453)</f>
        <v>CUMPLE</v>
      </c>
      <c r="H461" s="561" t="str">
        <f>IF(C461="","",Documentos_Técnicos!$ER453)</f>
        <v>CUMPLE</v>
      </c>
      <c r="I461" s="561" t="str">
        <f>IF(C461="","",Documentos_Técnicos!$FK453)</f>
        <v>CUMPLE</v>
      </c>
      <c r="J461" s="561" t="str">
        <f>IF(C461="","",Documentos_Técnicos!$FZ453)</f>
        <v>CUMPLE</v>
      </c>
      <c r="K461" s="561" t="str">
        <f>IF(C461="","",Documentos_Técnicos!$HA453)</f>
        <v>CUMPLE</v>
      </c>
      <c r="L461" s="561" t="str">
        <f>IF(C461="","",Documentos_Técnicos!$HX453)</f>
        <v>CUMPLE</v>
      </c>
      <c r="M461" s="561" t="str">
        <f>IF(C461="","",Documentos_Técnicos!IQ453)</f>
        <v>CUMPLE</v>
      </c>
      <c r="N461" s="561" t="str">
        <f>IF(C461="","",Documentos_Técnicos!$IV453)</f>
        <v>CUMPLE</v>
      </c>
      <c r="O461" s="562" t="str">
        <f t="shared" si="56"/>
        <v>HABILITADO</v>
      </c>
    </row>
    <row r="462" spans="1:15" x14ac:dyDescent="0.25">
      <c r="A462" s="1016"/>
      <c r="B462" s="561">
        <v>10</v>
      </c>
      <c r="C462" s="561" t="str">
        <f>IF(Experiencia_Proponente!C705=0,"",Experiencia_Proponente!C705)</f>
        <v xml:space="preserve">UNION TEMPORAL SAS </v>
      </c>
      <c r="D462" s="561" t="str">
        <f>IF(C462="","",Documentos_Técnicos!$AG453)</f>
        <v>CUMPLE</v>
      </c>
      <c r="E462" s="561" t="str">
        <f>IF(C462="","",Documentos_Técnicos!$BL453)</f>
        <v>CUMPLE</v>
      </c>
      <c r="F462" s="561" t="str">
        <f>IF(C462="","",Documentos_Técnicos!$DF453)</f>
        <v>CUMPLE</v>
      </c>
      <c r="G462" s="561" t="str">
        <f>IF(C462="","",Documentos_Técnicos!$DY453)</f>
        <v>CUMPLE</v>
      </c>
      <c r="H462" s="561" t="str">
        <f>IF(C462="","",Documentos_Técnicos!$ER453)</f>
        <v>CUMPLE</v>
      </c>
      <c r="I462" s="561" t="str">
        <f>IF(C462="","",Documentos_Técnicos!$FK453)</f>
        <v>CUMPLE</v>
      </c>
      <c r="J462" s="561" t="str">
        <f>IF(C462="","",Documentos_Técnicos!$FZ453)</f>
        <v>CUMPLE</v>
      </c>
      <c r="K462" s="561" t="str">
        <f>IF(C462="","",Documentos_Técnicos!$HA453)</f>
        <v>CUMPLE</v>
      </c>
      <c r="L462" s="561" t="str">
        <f>IF(C462="","",Documentos_Técnicos!$HX453)</f>
        <v>CUMPLE</v>
      </c>
      <c r="M462" s="561" t="str">
        <f>IF(C462="","",Documentos_Técnicos!IQ453)</f>
        <v>CUMPLE</v>
      </c>
      <c r="N462" s="561" t="str">
        <f>IF(C462="","",Documentos_Técnicos!$IV453)</f>
        <v>CUMPLE</v>
      </c>
      <c r="O462" s="562" t="str">
        <f t="shared" si="56"/>
        <v>HABILITADO</v>
      </c>
    </row>
    <row r="463" spans="1:15" x14ac:dyDescent="0.25">
      <c r="A463" s="1016"/>
      <c r="B463" s="561">
        <v>11</v>
      </c>
      <c r="C463" s="561" t="str">
        <f>IF(Experiencia_Proponente!C706=0,"",Experiencia_Proponente!C706)</f>
        <v xml:space="preserve">UNION TEMPORAL SAS </v>
      </c>
      <c r="D463" s="561" t="str">
        <f>IF(C463="","",Documentos_Técnicos!$AG453)</f>
        <v>CUMPLE</v>
      </c>
      <c r="E463" s="561" t="str">
        <f>IF(C463="","",Documentos_Técnicos!$BL453)</f>
        <v>CUMPLE</v>
      </c>
      <c r="F463" s="561" t="str">
        <f>IF(C463="","",Documentos_Técnicos!$DF453)</f>
        <v>CUMPLE</v>
      </c>
      <c r="G463" s="561" t="str">
        <f>IF(C463="","",Documentos_Técnicos!$DY453)</f>
        <v>CUMPLE</v>
      </c>
      <c r="H463" s="561" t="str">
        <f>IF(C463="","",Documentos_Técnicos!$ER453)</f>
        <v>CUMPLE</v>
      </c>
      <c r="I463" s="561" t="str">
        <f>IF(C463="","",Documentos_Técnicos!$FK453)</f>
        <v>CUMPLE</v>
      </c>
      <c r="J463" s="561" t="str">
        <f>IF(C463="","",Documentos_Técnicos!$FZ453)</f>
        <v>CUMPLE</v>
      </c>
      <c r="K463" s="561" t="str">
        <f>IF(C463="","",Documentos_Técnicos!$HA453)</f>
        <v>CUMPLE</v>
      </c>
      <c r="L463" s="561" t="str">
        <f>IF(C463="","",Documentos_Técnicos!$HX453)</f>
        <v>CUMPLE</v>
      </c>
      <c r="M463" s="561" t="str">
        <f>IF(C463="","",Documentos_Técnicos!IQ453)</f>
        <v>CUMPLE</v>
      </c>
      <c r="N463" s="561" t="str">
        <f>IF(C463="","",Documentos_Técnicos!$IV453)</f>
        <v>CUMPLE</v>
      </c>
      <c r="O463" s="562" t="str">
        <f t="shared" si="56"/>
        <v>HABILITADO</v>
      </c>
    </row>
    <row r="464" spans="1:15" x14ac:dyDescent="0.25">
      <c r="A464" s="1016"/>
      <c r="B464" s="561">
        <v>12</v>
      </c>
      <c r="C464" s="561" t="str">
        <f>IF(Experiencia_Proponente!C707=0,"",Experiencia_Proponente!C707)</f>
        <v xml:space="preserve">UNION TEMPORAL SAS </v>
      </c>
      <c r="D464" s="561" t="str">
        <f>IF(C464="","",Documentos_Técnicos!$AG453)</f>
        <v>CUMPLE</v>
      </c>
      <c r="E464" s="561" t="str">
        <f>IF(C464="","",Documentos_Técnicos!$BL453)</f>
        <v>CUMPLE</v>
      </c>
      <c r="F464" s="561" t="str">
        <f>IF(C464="","",Documentos_Técnicos!$DF453)</f>
        <v>CUMPLE</v>
      </c>
      <c r="G464" s="561" t="str">
        <f>IF(C464="","",Documentos_Técnicos!$DY453)</f>
        <v>CUMPLE</v>
      </c>
      <c r="H464" s="561" t="str">
        <f>IF(C464="","",Documentos_Técnicos!$ER453)</f>
        <v>CUMPLE</v>
      </c>
      <c r="I464" s="561" t="str">
        <f>IF(C464="","",Documentos_Técnicos!$FK453)</f>
        <v>CUMPLE</v>
      </c>
      <c r="J464" s="561" t="str">
        <f>IF(C464="","",Documentos_Técnicos!$FZ453)</f>
        <v>CUMPLE</v>
      </c>
      <c r="K464" s="561" t="str">
        <f>IF(C464="","",Documentos_Técnicos!$HA453)</f>
        <v>CUMPLE</v>
      </c>
      <c r="L464" s="561" t="str">
        <f>IF(C464="","",Documentos_Técnicos!$HX453)</f>
        <v>CUMPLE</v>
      </c>
      <c r="M464" s="561" t="str">
        <f>IF(C464="","",Documentos_Técnicos!IQ453)</f>
        <v>CUMPLE</v>
      </c>
      <c r="N464" s="561" t="str">
        <f>IF(C464="","",Documentos_Técnicos!$IV453)</f>
        <v>CUMPLE</v>
      </c>
      <c r="O464" s="562" t="str">
        <f t="shared" si="56"/>
        <v>HABILITADO</v>
      </c>
    </row>
    <row r="465" spans="1:15" x14ac:dyDescent="0.25">
      <c r="A465" s="102">
        <v>35</v>
      </c>
      <c r="B465" s="563"/>
      <c r="C465" s="564" t="s">
        <v>1537</v>
      </c>
      <c r="D465" s="563"/>
      <c r="E465" s="563"/>
      <c r="F465" s="563"/>
      <c r="G465" s="563"/>
      <c r="H465" s="563"/>
      <c r="I465" s="563"/>
      <c r="J465" s="563"/>
      <c r="K465" s="563"/>
      <c r="L465" s="563"/>
      <c r="M465" s="563"/>
      <c r="N465" s="563"/>
      <c r="O465" s="563"/>
    </row>
    <row r="466" spans="1:15" x14ac:dyDescent="0.25">
      <c r="A466" s="1016">
        <f t="shared" ref="A466" si="57">A478</f>
        <v>36</v>
      </c>
      <c r="B466" s="561">
        <v>1</v>
      </c>
      <c r="C466" s="561" t="str">
        <f>IF(Experiencia_Proponente!C747=0,"",Experiencia_Proponente!C747)</f>
        <v>SEGURIDAD SUPERIOR LTDA</v>
      </c>
      <c r="D466" s="561" t="str">
        <f>IF(C466="","",Documentos_Técnicos!$AG466)</f>
        <v>CUMPLE</v>
      </c>
      <c r="E466" s="561" t="str">
        <f>IF(C466="","",Documentos_Técnicos!$BL466)</f>
        <v>CUMPLE</v>
      </c>
      <c r="F466" s="561" t="str">
        <f>IF(C466="","",Documentos_Técnicos!$DF466)</f>
        <v>CUMPLE</v>
      </c>
      <c r="G466" s="561" t="str">
        <f>IF(C466="","",Documentos_Técnicos!$DY466)</f>
        <v>CUMPLE</v>
      </c>
      <c r="H466" s="561" t="str">
        <f>IF(C466="","",Documentos_Técnicos!$ER466)</f>
        <v>CUMPLE</v>
      </c>
      <c r="I466" s="561" t="str">
        <f>IF(C466="","",Documentos_Técnicos!$FK466)</f>
        <v>CUMPLE</v>
      </c>
      <c r="J466" s="561" t="str">
        <f>IF(C466="","",Documentos_Técnicos!$FZ466)</f>
        <v>CUMPLE</v>
      </c>
      <c r="K466" s="561" t="str">
        <f>IF(C466="","",Documentos_Técnicos!$HA466)</f>
        <v>CUMPLE</v>
      </c>
      <c r="L466" s="561" t="str">
        <f>IF(C466="","",Documentos_Técnicos!$HX466)</f>
        <v>CUMPLE</v>
      </c>
      <c r="M466" s="561" t="str">
        <f>IF(C466="","",Documentos_Técnicos!IQ466)</f>
        <v>CUMPLE</v>
      </c>
      <c r="N466" s="561" t="str">
        <f>IF(C466="","",Documentos_Técnicos!$IV466)</f>
        <v>CUMPLE</v>
      </c>
      <c r="O466" s="562" t="str">
        <f t="shared" ref="O466:O477" si="58">IF(C466="","",IF(D466="CUMPLE",IF(F466="CUMPLE",IF(G466="CUMPLE",IF(H466="CUMPLE",IF(I466="CUMPLE",IF(J466="CUMPLE",IF(K466="CUMPLE",IF(L466="CUMPLE",IF(N466="CUMPLE",IF(M466="CUMPLE",IF(E466="CUMPLE","HABILITADO","RECHAZADO"),"RECHAZADO"),"RECHAZADO"),"RECHAZADO"),"RECHAZADO"),"RECHAZADO"),"RECHAZADO"),"RECHAZADO"),"RECHAZADO"),"RECHAZADO"),"RECHAZADO"))</f>
        <v>HABILITADO</v>
      </c>
    </row>
    <row r="467" spans="1:15" x14ac:dyDescent="0.25">
      <c r="A467" s="1016"/>
      <c r="B467" s="561">
        <v>2</v>
      </c>
      <c r="C467" s="561" t="str">
        <f>IF(Experiencia_Proponente!C748=0,"",Experiencia_Proponente!C748)</f>
        <v>SEGURIDAD SUPERIOR LTDA</v>
      </c>
      <c r="D467" s="561" t="str">
        <f>IF(C467="","",Documentos_Técnicos!$AG466)</f>
        <v>CUMPLE</v>
      </c>
      <c r="E467" s="561" t="str">
        <f>IF(C467="","",Documentos_Técnicos!$BL466)</f>
        <v>CUMPLE</v>
      </c>
      <c r="F467" s="561" t="str">
        <f>IF(C467="","",Documentos_Técnicos!$DF466)</f>
        <v>CUMPLE</v>
      </c>
      <c r="G467" s="561" t="str">
        <f>IF(C467="","",Documentos_Técnicos!$DY466)</f>
        <v>CUMPLE</v>
      </c>
      <c r="H467" s="561" t="str">
        <f>IF(C467="","",Documentos_Técnicos!$ER466)</f>
        <v>CUMPLE</v>
      </c>
      <c r="I467" s="561" t="str">
        <f>IF(C467="","",Documentos_Técnicos!$FK466)</f>
        <v>CUMPLE</v>
      </c>
      <c r="J467" s="561" t="str">
        <f>IF(C467="","",Documentos_Técnicos!$FZ466)</f>
        <v>CUMPLE</v>
      </c>
      <c r="K467" s="561" t="str">
        <f>IF(C467="","",Documentos_Técnicos!$HA466)</f>
        <v>CUMPLE</v>
      </c>
      <c r="L467" s="561" t="str">
        <f>IF(C467="","",Documentos_Técnicos!$HX466)</f>
        <v>CUMPLE</v>
      </c>
      <c r="M467" s="561" t="str">
        <f>IF(C467="","",Documentos_Técnicos!IQ466)</f>
        <v>CUMPLE</v>
      </c>
      <c r="N467" s="561" t="str">
        <f>IF(C467="","",Documentos_Técnicos!$IV466)</f>
        <v>CUMPLE</v>
      </c>
      <c r="O467" s="562" t="str">
        <f t="shared" si="58"/>
        <v>HABILITADO</v>
      </c>
    </row>
    <row r="468" spans="1:15" x14ac:dyDescent="0.25">
      <c r="A468" s="1016"/>
      <c r="B468" s="561">
        <v>3</v>
      </c>
      <c r="C468" s="561" t="str">
        <f>IF(Experiencia_Proponente!C749=0,"",Experiencia_Proponente!C749)</f>
        <v>SEGURIDAD SUPERIOR LTDA</v>
      </c>
      <c r="D468" s="561" t="str">
        <f>IF(C468="","",Documentos_Técnicos!$AG466)</f>
        <v>CUMPLE</v>
      </c>
      <c r="E468" s="561" t="str">
        <f>IF(C468="","",Documentos_Técnicos!$BL466)</f>
        <v>CUMPLE</v>
      </c>
      <c r="F468" s="561" t="str">
        <f>IF(C468="","",Documentos_Técnicos!$DF466)</f>
        <v>CUMPLE</v>
      </c>
      <c r="G468" s="561" t="str">
        <f>IF(C468="","",Documentos_Técnicos!$DY466)</f>
        <v>CUMPLE</v>
      </c>
      <c r="H468" s="561" t="str">
        <f>IF(C468="","",Documentos_Técnicos!$ER466)</f>
        <v>CUMPLE</v>
      </c>
      <c r="I468" s="561" t="str">
        <f>IF(C468="","",Documentos_Técnicos!$FK466)</f>
        <v>CUMPLE</v>
      </c>
      <c r="J468" s="561" t="str">
        <f>IF(C468="","",Documentos_Técnicos!$FZ466)</f>
        <v>CUMPLE</v>
      </c>
      <c r="K468" s="561" t="str">
        <f>IF(C468="","",Documentos_Técnicos!$HA466)</f>
        <v>CUMPLE</v>
      </c>
      <c r="L468" s="561" t="str">
        <f>IF(C468="","",Documentos_Técnicos!$HX466)</f>
        <v>CUMPLE</v>
      </c>
      <c r="M468" s="561" t="str">
        <f>IF(C468="","",Documentos_Técnicos!IQ466)</f>
        <v>CUMPLE</v>
      </c>
      <c r="N468" s="561" t="str">
        <f>IF(C468="","",Documentos_Técnicos!$IV466)</f>
        <v>CUMPLE</v>
      </c>
      <c r="O468" s="562" t="str">
        <f t="shared" si="58"/>
        <v>HABILITADO</v>
      </c>
    </row>
    <row r="469" spans="1:15" x14ac:dyDescent="0.25">
      <c r="A469" s="1016"/>
      <c r="B469" s="561">
        <v>4</v>
      </c>
      <c r="C469" s="561" t="str">
        <f>IF(Experiencia_Proponente!C750=0,"",Experiencia_Proponente!C750)</f>
        <v>SEGURIDAD SUPERIOR LTDA</v>
      </c>
      <c r="D469" s="561" t="str">
        <f>IF(C469="","",Documentos_Técnicos!$AG466)</f>
        <v>CUMPLE</v>
      </c>
      <c r="E469" s="561" t="str">
        <f>IF(C469="","",Documentos_Técnicos!$BL466)</f>
        <v>CUMPLE</v>
      </c>
      <c r="F469" s="561" t="str">
        <f>IF(C469="","",Documentos_Técnicos!$DF466)</f>
        <v>CUMPLE</v>
      </c>
      <c r="G469" s="561" t="str">
        <f>IF(C469="","",Documentos_Técnicos!$DY466)</f>
        <v>CUMPLE</v>
      </c>
      <c r="H469" s="561" t="str">
        <f>IF(C469="","",Documentos_Técnicos!$ER466)</f>
        <v>CUMPLE</v>
      </c>
      <c r="I469" s="561" t="str">
        <f>IF(C469="","",Documentos_Técnicos!$FK466)</f>
        <v>CUMPLE</v>
      </c>
      <c r="J469" s="561" t="str">
        <f>IF(C469="","",Documentos_Técnicos!$FZ466)</f>
        <v>CUMPLE</v>
      </c>
      <c r="K469" s="561" t="str">
        <f>IF(C469="","",Documentos_Técnicos!$HA466)</f>
        <v>CUMPLE</v>
      </c>
      <c r="L469" s="561" t="str">
        <f>IF(C469="","",Documentos_Técnicos!$HX466)</f>
        <v>CUMPLE</v>
      </c>
      <c r="M469" s="561" t="str">
        <f>IF(C469="","",Documentos_Técnicos!IQ466)</f>
        <v>CUMPLE</v>
      </c>
      <c r="N469" s="561" t="str">
        <f>IF(C469="","",Documentos_Técnicos!$IV466)</f>
        <v>CUMPLE</v>
      </c>
      <c r="O469" s="562" t="str">
        <f t="shared" si="58"/>
        <v>HABILITADO</v>
      </c>
    </row>
    <row r="470" spans="1:15" x14ac:dyDescent="0.25">
      <c r="A470" s="1016"/>
      <c r="B470" s="561">
        <v>5</v>
      </c>
      <c r="C470" s="561" t="str">
        <f>IF(Experiencia_Proponente!C751=0,"",Experiencia_Proponente!C751)</f>
        <v>SEGURIDAD SUPERIOR LTDA</v>
      </c>
      <c r="D470" s="561" t="str">
        <f>IF(C470="","",Documentos_Técnicos!$AG466)</f>
        <v>CUMPLE</v>
      </c>
      <c r="E470" s="561" t="str">
        <f>IF(C470="","",Documentos_Técnicos!$BL466)</f>
        <v>CUMPLE</v>
      </c>
      <c r="F470" s="561" t="str">
        <f>IF(C470="","",Documentos_Técnicos!$DF466)</f>
        <v>CUMPLE</v>
      </c>
      <c r="G470" s="561" t="str">
        <f>IF(C470="","",Documentos_Técnicos!$DY466)</f>
        <v>CUMPLE</v>
      </c>
      <c r="H470" s="561" t="str">
        <f>IF(C470="","",Documentos_Técnicos!$ER466)</f>
        <v>CUMPLE</v>
      </c>
      <c r="I470" s="561" t="str">
        <f>IF(C470="","",Documentos_Técnicos!$FK466)</f>
        <v>CUMPLE</v>
      </c>
      <c r="J470" s="561" t="str">
        <f>IF(C470="","",Documentos_Técnicos!$FZ466)</f>
        <v>CUMPLE</v>
      </c>
      <c r="K470" s="561" t="str">
        <f>IF(C470="","",Documentos_Técnicos!$HA466)</f>
        <v>CUMPLE</v>
      </c>
      <c r="L470" s="561" t="str">
        <f>IF(C470="","",Documentos_Técnicos!$HX466)</f>
        <v>CUMPLE</v>
      </c>
      <c r="M470" s="561" t="str">
        <f>IF(C470="","",Documentos_Técnicos!IQ466)</f>
        <v>CUMPLE</v>
      </c>
      <c r="N470" s="561" t="str">
        <f>IF(C470="","",Documentos_Técnicos!$IV466)</f>
        <v>CUMPLE</v>
      </c>
      <c r="O470" s="562" t="str">
        <f t="shared" si="58"/>
        <v>HABILITADO</v>
      </c>
    </row>
    <row r="471" spans="1:15" x14ac:dyDescent="0.25">
      <c r="A471" s="1016"/>
      <c r="B471" s="561">
        <v>6</v>
      </c>
      <c r="C471" s="561" t="str">
        <f>IF(Experiencia_Proponente!C752=0,"",Experiencia_Proponente!C752)</f>
        <v>SEGURIDAD SUPERIOR LTDA</v>
      </c>
      <c r="D471" s="561" t="str">
        <f>IF(C471="","",Documentos_Técnicos!$AG466)</f>
        <v>CUMPLE</v>
      </c>
      <c r="E471" s="561" t="str">
        <f>IF(C471="","",Documentos_Técnicos!$BL466)</f>
        <v>CUMPLE</v>
      </c>
      <c r="F471" s="561" t="str">
        <f>IF(C471="","",Documentos_Técnicos!$DF466)</f>
        <v>CUMPLE</v>
      </c>
      <c r="G471" s="561" t="str">
        <f>IF(C471="","",Documentos_Técnicos!$DY466)</f>
        <v>CUMPLE</v>
      </c>
      <c r="H471" s="561" t="str">
        <f>IF(C471="","",Documentos_Técnicos!$ER466)</f>
        <v>CUMPLE</v>
      </c>
      <c r="I471" s="561" t="str">
        <f>IF(C471="","",Documentos_Técnicos!$FK466)</f>
        <v>CUMPLE</v>
      </c>
      <c r="J471" s="561" t="str">
        <f>IF(C471="","",Documentos_Técnicos!$FZ466)</f>
        <v>CUMPLE</v>
      </c>
      <c r="K471" s="561" t="str">
        <f>IF(C471="","",Documentos_Técnicos!$HA466)</f>
        <v>CUMPLE</v>
      </c>
      <c r="L471" s="561" t="str">
        <f>IF(C471="","",Documentos_Técnicos!$HX466)</f>
        <v>CUMPLE</v>
      </c>
      <c r="M471" s="561" t="str">
        <f>IF(C471="","",Documentos_Técnicos!IQ466)</f>
        <v>CUMPLE</v>
      </c>
      <c r="N471" s="561" t="str">
        <f>IF(C471="","",Documentos_Técnicos!$IV466)</f>
        <v>CUMPLE</v>
      </c>
      <c r="O471" s="562" t="str">
        <f t="shared" si="58"/>
        <v>HABILITADO</v>
      </c>
    </row>
    <row r="472" spans="1:15" x14ac:dyDescent="0.25">
      <c r="A472" s="1016"/>
      <c r="B472" s="561">
        <v>7</v>
      </c>
      <c r="C472" s="561" t="str">
        <f>IF(Experiencia_Proponente!C753=0,"",Experiencia_Proponente!C753)</f>
        <v>SEGURIDAD SUPERIOR LTDA</v>
      </c>
      <c r="D472" s="561" t="str">
        <f>IF(C472="","",Documentos_Técnicos!$AG466)</f>
        <v>CUMPLE</v>
      </c>
      <c r="E472" s="561" t="str">
        <f>IF(C472="","",Documentos_Técnicos!$BL466)</f>
        <v>CUMPLE</v>
      </c>
      <c r="F472" s="561" t="str">
        <f>IF(C472="","",Documentos_Técnicos!$DF466)</f>
        <v>CUMPLE</v>
      </c>
      <c r="G472" s="561" t="str">
        <f>IF(C472="","",Documentos_Técnicos!$DY466)</f>
        <v>CUMPLE</v>
      </c>
      <c r="H472" s="561" t="str">
        <f>IF(C472="","",Documentos_Técnicos!$ER466)</f>
        <v>CUMPLE</v>
      </c>
      <c r="I472" s="561" t="str">
        <f>IF(C472="","",Documentos_Técnicos!$FK466)</f>
        <v>CUMPLE</v>
      </c>
      <c r="J472" s="561" t="str">
        <f>IF(C472="","",Documentos_Técnicos!$FZ466)</f>
        <v>CUMPLE</v>
      </c>
      <c r="K472" s="561" t="str">
        <f>IF(C472="","",Documentos_Técnicos!$HA466)</f>
        <v>CUMPLE</v>
      </c>
      <c r="L472" s="561" t="str">
        <f>IF(C472="","",Documentos_Técnicos!$HX466)</f>
        <v>CUMPLE</v>
      </c>
      <c r="M472" s="561" t="str">
        <f>IF(C472="","",Documentos_Técnicos!IQ466)</f>
        <v>CUMPLE</v>
      </c>
      <c r="N472" s="561" t="str">
        <f>IF(C472="","",Documentos_Técnicos!$IV466)</f>
        <v>CUMPLE</v>
      </c>
      <c r="O472" s="562" t="str">
        <f t="shared" si="58"/>
        <v>HABILITADO</v>
      </c>
    </row>
    <row r="473" spans="1:15" x14ac:dyDescent="0.25">
      <c r="A473" s="1016"/>
      <c r="B473" s="561">
        <v>8</v>
      </c>
      <c r="C473" s="561" t="str">
        <f>IF(Experiencia_Proponente!C754=0,"",Experiencia_Proponente!C754)</f>
        <v>SEGURIDAD SUPERIOR LTDA</v>
      </c>
      <c r="D473" s="561" t="str">
        <f>IF(C473="","",Documentos_Técnicos!$AG466)</f>
        <v>CUMPLE</v>
      </c>
      <c r="E473" s="561" t="str">
        <f>IF(C473="","",Documentos_Técnicos!$BL466)</f>
        <v>CUMPLE</v>
      </c>
      <c r="F473" s="561" t="str">
        <f>IF(C473="","",Documentos_Técnicos!$DF466)</f>
        <v>CUMPLE</v>
      </c>
      <c r="G473" s="561" t="str">
        <f>IF(C473="","",Documentos_Técnicos!$DY466)</f>
        <v>CUMPLE</v>
      </c>
      <c r="H473" s="561" t="str">
        <f>IF(C473="","",Documentos_Técnicos!$ER466)</f>
        <v>CUMPLE</v>
      </c>
      <c r="I473" s="561" t="str">
        <f>IF(C473="","",Documentos_Técnicos!$FK466)</f>
        <v>CUMPLE</v>
      </c>
      <c r="J473" s="561" t="str">
        <f>IF(C473="","",Documentos_Técnicos!$FZ466)</f>
        <v>CUMPLE</v>
      </c>
      <c r="K473" s="561" t="str">
        <f>IF(C473="","",Documentos_Técnicos!$HA466)</f>
        <v>CUMPLE</v>
      </c>
      <c r="L473" s="561" t="str">
        <f>IF(C473="","",Documentos_Técnicos!$HX466)</f>
        <v>CUMPLE</v>
      </c>
      <c r="M473" s="561" t="str">
        <f>IF(C473="","",Documentos_Técnicos!IQ466)</f>
        <v>CUMPLE</v>
      </c>
      <c r="N473" s="561" t="str">
        <f>IF(C473="","",Documentos_Técnicos!$IV466)</f>
        <v>CUMPLE</v>
      </c>
      <c r="O473" s="562" t="str">
        <f t="shared" si="58"/>
        <v>HABILITADO</v>
      </c>
    </row>
    <row r="474" spans="1:15" x14ac:dyDescent="0.25">
      <c r="A474" s="1016"/>
      <c r="B474" s="561">
        <v>9</v>
      </c>
      <c r="C474" s="561" t="str">
        <f>IF(Experiencia_Proponente!C755=0,"",Experiencia_Proponente!C755)</f>
        <v>SEGURIDAD SUPERIOR LTDA</v>
      </c>
      <c r="D474" s="561" t="str">
        <f>IF(C474="","",Documentos_Técnicos!$AG466)</f>
        <v>CUMPLE</v>
      </c>
      <c r="E474" s="561" t="str">
        <f>IF(C474="","",Documentos_Técnicos!$BL466)</f>
        <v>CUMPLE</v>
      </c>
      <c r="F474" s="561" t="str">
        <f>IF(C474="","",Documentos_Técnicos!$DF466)</f>
        <v>CUMPLE</v>
      </c>
      <c r="G474" s="561" t="str">
        <f>IF(C474="","",Documentos_Técnicos!$DY466)</f>
        <v>CUMPLE</v>
      </c>
      <c r="H474" s="561" t="str">
        <f>IF(C474="","",Documentos_Técnicos!$ER466)</f>
        <v>CUMPLE</v>
      </c>
      <c r="I474" s="561" t="str">
        <f>IF(C474="","",Documentos_Técnicos!$FK466)</f>
        <v>CUMPLE</v>
      </c>
      <c r="J474" s="561" t="str">
        <f>IF(C474="","",Documentos_Técnicos!$FZ466)</f>
        <v>CUMPLE</v>
      </c>
      <c r="K474" s="561" t="str">
        <f>IF(C474="","",Documentos_Técnicos!$HA466)</f>
        <v>CUMPLE</v>
      </c>
      <c r="L474" s="561" t="str">
        <f>IF(C474="","",Documentos_Técnicos!$HX466)</f>
        <v>CUMPLE</v>
      </c>
      <c r="M474" s="561" t="str">
        <f>IF(C474="","",Documentos_Técnicos!IQ466)</f>
        <v>CUMPLE</v>
      </c>
      <c r="N474" s="561" t="str">
        <f>IF(C474="","",Documentos_Técnicos!$IV466)</f>
        <v>CUMPLE</v>
      </c>
      <c r="O474" s="562" t="str">
        <f t="shared" si="58"/>
        <v>HABILITADO</v>
      </c>
    </row>
    <row r="475" spans="1:15" x14ac:dyDescent="0.25">
      <c r="A475" s="1016"/>
      <c r="B475" s="561">
        <v>10</v>
      </c>
      <c r="C475" s="561" t="str">
        <f>IF(Experiencia_Proponente!C756=0,"",Experiencia_Proponente!C756)</f>
        <v>SEGURIDAD SUPERIOR LTDA</v>
      </c>
      <c r="D475" s="561" t="str">
        <f>IF(C475="","",Documentos_Técnicos!$AG466)</f>
        <v>CUMPLE</v>
      </c>
      <c r="E475" s="561" t="str">
        <f>IF(C475="","",Documentos_Técnicos!$BL466)</f>
        <v>CUMPLE</v>
      </c>
      <c r="F475" s="561" t="str">
        <f>IF(C475="","",Documentos_Técnicos!$DF466)</f>
        <v>CUMPLE</v>
      </c>
      <c r="G475" s="561" t="str">
        <f>IF(C475="","",Documentos_Técnicos!$DY466)</f>
        <v>CUMPLE</v>
      </c>
      <c r="H475" s="561" t="str">
        <f>IF(C475="","",Documentos_Técnicos!$ER466)</f>
        <v>CUMPLE</v>
      </c>
      <c r="I475" s="561" t="str">
        <f>IF(C475="","",Documentos_Técnicos!$FK466)</f>
        <v>CUMPLE</v>
      </c>
      <c r="J475" s="561" t="str">
        <f>IF(C475="","",Documentos_Técnicos!$FZ466)</f>
        <v>CUMPLE</v>
      </c>
      <c r="K475" s="561" t="str">
        <f>IF(C475="","",Documentos_Técnicos!$HA466)</f>
        <v>CUMPLE</v>
      </c>
      <c r="L475" s="561" t="str">
        <f>IF(C475="","",Documentos_Técnicos!$HX466)</f>
        <v>CUMPLE</v>
      </c>
      <c r="M475" s="561" t="str">
        <f>IF(C475="","",Documentos_Técnicos!IQ466)</f>
        <v>CUMPLE</v>
      </c>
      <c r="N475" s="561" t="str">
        <f>IF(C475="","",Documentos_Técnicos!$IV466)</f>
        <v>CUMPLE</v>
      </c>
      <c r="O475" s="562" t="str">
        <f t="shared" si="58"/>
        <v>HABILITADO</v>
      </c>
    </row>
    <row r="476" spans="1:15" x14ac:dyDescent="0.25">
      <c r="A476" s="1016"/>
      <c r="B476" s="561">
        <v>11</v>
      </c>
      <c r="C476" s="561" t="str">
        <f>IF(Experiencia_Proponente!C757=0,"",Experiencia_Proponente!C757)</f>
        <v>SEGURIDAD SUPERIOR LTDA</v>
      </c>
      <c r="D476" s="561" t="str">
        <f>IF(C476="","",Documentos_Técnicos!$AG466)</f>
        <v>CUMPLE</v>
      </c>
      <c r="E476" s="561" t="str">
        <f>IF(C476="","",Documentos_Técnicos!$BL466)</f>
        <v>CUMPLE</v>
      </c>
      <c r="F476" s="561" t="str">
        <f>IF(C476="","",Documentos_Técnicos!$DF466)</f>
        <v>CUMPLE</v>
      </c>
      <c r="G476" s="561" t="str">
        <f>IF(C476="","",Documentos_Técnicos!$DY466)</f>
        <v>CUMPLE</v>
      </c>
      <c r="H476" s="561" t="str">
        <f>IF(C476="","",Documentos_Técnicos!$ER466)</f>
        <v>CUMPLE</v>
      </c>
      <c r="I476" s="561" t="str">
        <f>IF(C476="","",Documentos_Técnicos!$FK466)</f>
        <v>CUMPLE</v>
      </c>
      <c r="J476" s="561" t="str">
        <f>IF(C476="","",Documentos_Técnicos!$FZ466)</f>
        <v>CUMPLE</v>
      </c>
      <c r="K476" s="561" t="str">
        <f>IF(C476="","",Documentos_Técnicos!$HA466)</f>
        <v>CUMPLE</v>
      </c>
      <c r="L476" s="561" t="str">
        <f>IF(C476="","",Documentos_Técnicos!$HX466)</f>
        <v>CUMPLE</v>
      </c>
      <c r="M476" s="561" t="str">
        <f>IF(C476="","",Documentos_Técnicos!IQ466)</f>
        <v>CUMPLE</v>
      </c>
      <c r="N476" s="561" t="str">
        <f>IF(C476="","",Documentos_Técnicos!$IV466)</f>
        <v>CUMPLE</v>
      </c>
      <c r="O476" s="562" t="str">
        <f t="shared" si="58"/>
        <v>HABILITADO</v>
      </c>
    </row>
    <row r="477" spans="1:15" x14ac:dyDescent="0.25">
      <c r="A477" s="1016"/>
      <c r="B477" s="561">
        <v>12</v>
      </c>
      <c r="C477" s="561" t="str">
        <f>IF(Experiencia_Proponente!C758=0,"",Experiencia_Proponente!C758)</f>
        <v>SEGURIDAD SUPERIOR LTDA</v>
      </c>
      <c r="D477" s="561" t="str">
        <f>IF(C477="","",Documentos_Técnicos!$AG466)</f>
        <v>CUMPLE</v>
      </c>
      <c r="E477" s="561" t="str">
        <f>IF(C477="","",Documentos_Técnicos!$BL466)</f>
        <v>CUMPLE</v>
      </c>
      <c r="F477" s="561" t="str">
        <f>IF(C477="","",Documentos_Técnicos!$DF466)</f>
        <v>CUMPLE</v>
      </c>
      <c r="G477" s="561" t="str">
        <f>IF(C477="","",Documentos_Técnicos!$DY466)</f>
        <v>CUMPLE</v>
      </c>
      <c r="H477" s="561" t="str">
        <f>IF(C477="","",Documentos_Técnicos!$ER466)</f>
        <v>CUMPLE</v>
      </c>
      <c r="I477" s="561" t="str">
        <f>IF(C477="","",Documentos_Técnicos!$FK466)</f>
        <v>CUMPLE</v>
      </c>
      <c r="J477" s="561" t="str">
        <f>IF(C477="","",Documentos_Técnicos!$FZ466)</f>
        <v>CUMPLE</v>
      </c>
      <c r="K477" s="561" t="str">
        <f>IF(C477="","",Documentos_Técnicos!$HA466)</f>
        <v>CUMPLE</v>
      </c>
      <c r="L477" s="561" t="str">
        <f>IF(C477="","",Documentos_Técnicos!$HX466)</f>
        <v>CUMPLE</v>
      </c>
      <c r="M477" s="561" t="str">
        <f>IF(C477="","",Documentos_Técnicos!IQ466)</f>
        <v>CUMPLE</v>
      </c>
      <c r="N477" s="561" t="str">
        <f>IF(C477="","",Documentos_Técnicos!$IV466)</f>
        <v>CUMPLE</v>
      </c>
      <c r="O477" s="562" t="str">
        <f t="shared" si="58"/>
        <v>HABILITADO</v>
      </c>
    </row>
    <row r="478" spans="1:15" x14ac:dyDescent="0.25">
      <c r="A478" s="102">
        <v>36</v>
      </c>
      <c r="B478" s="563"/>
      <c r="C478" s="564" t="s">
        <v>1537</v>
      </c>
      <c r="D478" s="563"/>
      <c r="E478" s="563"/>
      <c r="F478" s="563"/>
      <c r="G478" s="563"/>
      <c r="H478" s="563"/>
      <c r="I478" s="563"/>
      <c r="J478" s="563"/>
      <c r="K478" s="563"/>
      <c r="L478" s="563"/>
      <c r="M478" s="563"/>
      <c r="N478" s="563"/>
      <c r="O478" s="563"/>
    </row>
    <row r="479" spans="1:15" hidden="1" x14ac:dyDescent="0.25">
      <c r="A479" s="962">
        <f t="shared" ref="A479" si="59">A491</f>
        <v>37</v>
      </c>
      <c r="B479" s="48">
        <v>1</v>
      </c>
      <c r="C479" s="48" t="str">
        <f>IF(Experiencia_Proponente!C779=0,"",Experiencia_Proponente!C779)</f>
        <v/>
      </c>
      <c r="D479" s="48" t="str">
        <f>IF(C479="","",Documentos_Técnicos!$AG479)</f>
        <v/>
      </c>
      <c r="E479" s="48" t="str">
        <f>IF(C479="","",Documentos_Técnicos!$BL479)</f>
        <v/>
      </c>
      <c r="F479" s="48" t="str">
        <f>IF(C479="","",Documentos_Técnicos!$DF479)</f>
        <v/>
      </c>
      <c r="G479" s="48" t="str">
        <f>IF(C479="","",Documentos_Técnicos!$DY479)</f>
        <v/>
      </c>
      <c r="H479" s="48" t="str">
        <f>IF(C479="","",Documentos_Técnicos!$ER479)</f>
        <v/>
      </c>
      <c r="I479" s="48" t="str">
        <f>IF(C479="","",Documentos_Técnicos!$FK479)</f>
        <v/>
      </c>
      <c r="J479" s="48" t="str">
        <f>IF(C479="","",Documentos_Técnicos!$FZ479)</f>
        <v/>
      </c>
      <c r="K479" s="48" t="str">
        <f>IF(C479="","",Documentos_Técnicos!$HA479)</f>
        <v/>
      </c>
      <c r="L479" s="48" t="str">
        <f>IF(C479="","",Documentos_Técnicos!$HX479)</f>
        <v/>
      </c>
      <c r="M479" s="49" t="str">
        <f>IF(C479="","",Documentos_Técnicos!IQ479)</f>
        <v/>
      </c>
      <c r="N479" s="49" t="str">
        <f>IF(C479="","",Documentos_Técnicos!$IV479)</f>
        <v/>
      </c>
      <c r="O479" s="50" t="str">
        <f t="shared" ref="O479:O528" si="60">IF(C479="","",IF(D479="CUMPLE",IF(F479="CUMPLE",IF(G479="CUMPLE",IF(H479="CUMPLE",IF(I479="CUMPLE",IF(J479="CUMPLE",IF(K479="CUMPLE",IF(L479="CUMPLE",IF(N479="CUMPLE",IF(M479="CUMPLE",IF(E479="CUMPLE","HABILITADO","NO HABILITADO"),"NO HABILITADO"),"NO HABILITADO"),"NO HABILITADO"),"NO HABILITADO"),"NO HABILITADO"),"NO HABILITADO"),"NO HABILITADO"),"NO HABILITADO"),"NO HABILITADO"),"NO HABILITADO"))</f>
        <v/>
      </c>
    </row>
    <row r="480" spans="1:15" hidden="1" x14ac:dyDescent="0.25">
      <c r="A480" s="1017"/>
      <c r="B480" s="557">
        <v>2</v>
      </c>
      <c r="C480" s="558" t="str">
        <f>IF(Experiencia_Proponente!C780=0,"",Experiencia_Proponente!C780)</f>
        <v/>
      </c>
      <c r="D480" s="558" t="str">
        <f>IF(C480="","",Documentos_Técnicos!$AG479)</f>
        <v/>
      </c>
      <c r="E480" s="558" t="str">
        <f>IF(C480="","",Documentos_Técnicos!$BL479)</f>
        <v/>
      </c>
      <c r="F480" s="557" t="str">
        <f>IF(C480="","",Documentos_Técnicos!$DF479)</f>
        <v/>
      </c>
      <c r="G480" s="558" t="str">
        <f>IF(C480="","",Documentos_Técnicos!$DY479)</f>
        <v/>
      </c>
      <c r="H480" s="557" t="str">
        <f>IF(C480="","",Documentos_Técnicos!$ER479)</f>
        <v/>
      </c>
      <c r="I480" s="557" t="str">
        <f>IF(C480="","",Documentos_Técnicos!$FK479)</f>
        <v/>
      </c>
      <c r="J480" s="557" t="str">
        <f>IF(C480="","",Documentos_Técnicos!$FZ479)</f>
        <v/>
      </c>
      <c r="K480" s="557" t="str">
        <f>IF(C480="","",Documentos_Técnicos!$HA479)</f>
        <v/>
      </c>
      <c r="L480" s="557" t="str">
        <f>IF(C480="","",Documentos_Técnicos!$HX479)</f>
        <v/>
      </c>
      <c r="M480" s="559" t="str">
        <f>IF(C480="","",Documentos_Técnicos!IQ479)</f>
        <v/>
      </c>
      <c r="N480" s="559" t="str">
        <f>IF(C480="","",Documentos_Técnicos!$IV479)</f>
        <v/>
      </c>
      <c r="O480" s="560" t="str">
        <f t="shared" si="60"/>
        <v/>
      </c>
    </row>
    <row r="481" spans="1:15" ht="33" x14ac:dyDescent="0.25">
      <c r="A481" s="1016"/>
      <c r="B481" s="561">
        <v>3</v>
      </c>
      <c r="C481" s="561" t="str">
        <f>IF(Experiencia_Proponente!C781=0,"",Experiencia_Proponente!C781)</f>
        <v>UNION TEMPORAL COL-CX-2021</v>
      </c>
      <c r="D481" s="561" t="str">
        <f>IF(C481="","",Documentos_Técnicos!$AG479)</f>
        <v>CUMPLE</v>
      </c>
      <c r="E481" s="561" t="str">
        <f>IF(C481="","",Documentos_Técnicos!$BL479)</f>
        <v>CUMPLE</v>
      </c>
      <c r="F481" s="561" t="str">
        <f>IF(C481="","",Documentos_Técnicos!$DF479)</f>
        <v>CUMPLE</v>
      </c>
      <c r="G481" s="561" t="str">
        <f>IF(C481="","",Documentos_Técnicos!$DY479)</f>
        <v>CUMPLE</v>
      </c>
      <c r="H481" s="561" t="str">
        <f>IF(C481="","",Documentos_Técnicos!$ER479)</f>
        <v>CUMPLE</v>
      </c>
      <c r="I481" s="561" t="str">
        <f>IF(C481="","",Documentos_Técnicos!$FK479)</f>
        <v>CUMPLE</v>
      </c>
      <c r="J481" s="561" t="str">
        <f>IF(C481="","",Documentos_Técnicos!$FZ479)</f>
        <v>CUMPLE</v>
      </c>
      <c r="K481" s="561" t="str">
        <f>IF(C481="","",Documentos_Técnicos!$HA479)</f>
        <v>CUMPLE</v>
      </c>
      <c r="L481" s="561" t="str">
        <f>IF(C481="","",Documentos_Técnicos!$HX479)</f>
        <v>CUMPLE</v>
      </c>
      <c r="M481" s="561" t="str">
        <f>IF(C481="","",Documentos_Técnicos!IQ479)</f>
        <v>CUMPLE</v>
      </c>
      <c r="N481" s="561" t="str">
        <f>IF(C481="","",Documentos_Técnicos!$IV479)</f>
        <v>CUMPLE</v>
      </c>
      <c r="O481" s="562" t="str">
        <f>IF(C481="","",IF(D481="CUMPLE",IF(F481="CUMPLE",IF(G481="CUMPLE",IF(H481="CUMPLE",IF(I481="CUMPLE",IF(J481="CUMPLE",IF(K481="CUMPLE",IF(L481="CUMPLE",IF(N481="CUMPLE",IF(M481="CUMPLE",IF(E481="CUMPLE","HABILITADO","RECHAZADO"),"RECHAZADO"),"RECHAZADO"),"RECHAZADO"),"RECHAZADO"),"RECHAZADO"),"RECHAZADO"),"RECHAZADO"),"RECHAZADO"),"RECHAZADO"),"RECHAZADO"))</f>
        <v>HABILITADO</v>
      </c>
    </row>
    <row r="482" spans="1:15" hidden="1" x14ac:dyDescent="0.25">
      <c r="A482" s="962"/>
      <c r="B482" s="48">
        <v>4</v>
      </c>
      <c r="C482" s="48" t="str">
        <f>IF(Experiencia_Proponente!C782=0,"",Experiencia_Proponente!C782)</f>
        <v/>
      </c>
      <c r="D482" s="48" t="str">
        <f>IF(C482="","",Documentos_Técnicos!$AG479)</f>
        <v/>
      </c>
      <c r="E482" s="48" t="str">
        <f>IF(C482="","",Documentos_Técnicos!$BL479)</f>
        <v/>
      </c>
      <c r="F482" s="48" t="str">
        <f>IF(C482="","",Documentos_Técnicos!$DF479)</f>
        <v/>
      </c>
      <c r="G482" s="48" t="str">
        <f>IF(C482="","",Documentos_Técnicos!$DY479)</f>
        <v/>
      </c>
      <c r="H482" s="48" t="str">
        <f>IF(C482="","",Documentos_Técnicos!$ER479)</f>
        <v/>
      </c>
      <c r="I482" s="48" t="str">
        <f>IF(C482="","",Documentos_Técnicos!$FK479)</f>
        <v/>
      </c>
      <c r="J482" s="48" t="str">
        <f>IF(C482="","",Documentos_Técnicos!$FZ479)</f>
        <v/>
      </c>
      <c r="K482" s="48" t="str">
        <f>IF(C482="","",Documentos_Técnicos!$HA479)</f>
        <v/>
      </c>
      <c r="L482" s="48" t="str">
        <f>IF(C482="","",Documentos_Técnicos!$HX479)</f>
        <v/>
      </c>
      <c r="M482" s="49" t="str">
        <f>IF(C482="","",Documentos_Técnicos!IQ479)</f>
        <v/>
      </c>
      <c r="N482" s="49" t="str">
        <f>IF(C482="","",Documentos_Técnicos!$IV479)</f>
        <v/>
      </c>
      <c r="O482" s="50" t="str">
        <f t="shared" si="60"/>
        <v/>
      </c>
    </row>
    <row r="483" spans="1:15" hidden="1" x14ac:dyDescent="0.25">
      <c r="A483" s="1017"/>
      <c r="B483" s="557">
        <v>5</v>
      </c>
      <c r="C483" s="558" t="str">
        <f>IF(Experiencia_Proponente!C783=0,"",Experiencia_Proponente!C783)</f>
        <v/>
      </c>
      <c r="D483" s="558" t="str">
        <f>IF(C483="","",Documentos_Técnicos!$AG479)</f>
        <v/>
      </c>
      <c r="E483" s="558" t="str">
        <f>IF(C483="","",Documentos_Técnicos!$BL479)</f>
        <v/>
      </c>
      <c r="F483" s="557" t="str">
        <f>IF(C483="","",Documentos_Técnicos!$DF479)</f>
        <v/>
      </c>
      <c r="G483" s="558" t="str">
        <f>IF(C483="","",Documentos_Técnicos!$DY479)</f>
        <v/>
      </c>
      <c r="H483" s="557" t="str">
        <f>IF(C483="","",Documentos_Técnicos!$ER479)</f>
        <v/>
      </c>
      <c r="I483" s="557" t="str">
        <f>IF(C483="","",Documentos_Técnicos!$FK479)</f>
        <v/>
      </c>
      <c r="J483" s="557" t="str">
        <f>IF(C483="","",Documentos_Técnicos!$FZ479)</f>
        <v/>
      </c>
      <c r="K483" s="557" t="str">
        <f>IF(C483="","",Documentos_Técnicos!$HA479)</f>
        <v/>
      </c>
      <c r="L483" s="557" t="str">
        <f>IF(C483="","",Documentos_Técnicos!$HX479)</f>
        <v/>
      </c>
      <c r="M483" s="559" t="str">
        <f>IF(C483="","",Documentos_Técnicos!IQ479)</f>
        <v/>
      </c>
      <c r="N483" s="559" t="str">
        <f>IF(C483="","",Documentos_Técnicos!$IV479)</f>
        <v/>
      </c>
      <c r="O483" s="560" t="str">
        <f t="shared" si="60"/>
        <v/>
      </c>
    </row>
    <row r="484" spans="1:15" ht="33" x14ac:dyDescent="0.25">
      <c r="A484" s="1016"/>
      <c r="B484" s="561">
        <v>6</v>
      </c>
      <c r="C484" s="561" t="str">
        <f>IF(Experiencia_Proponente!C784=0,"",Experiencia_Proponente!C784)</f>
        <v>UNION TEMPORAL COL-CX-2021</v>
      </c>
      <c r="D484" s="561" t="str">
        <f>IF(C484="","",Documentos_Técnicos!$AG479)</f>
        <v>CUMPLE</v>
      </c>
      <c r="E484" s="561" t="str">
        <f>IF(C484="","",Documentos_Técnicos!$BL479)</f>
        <v>CUMPLE</v>
      </c>
      <c r="F484" s="561" t="str">
        <f>IF(C484="","",Documentos_Técnicos!$DF479)</f>
        <v>CUMPLE</v>
      </c>
      <c r="G484" s="561" t="str">
        <f>IF(C484="","",Documentos_Técnicos!$DY479)</f>
        <v>CUMPLE</v>
      </c>
      <c r="H484" s="561" t="str">
        <f>IF(C484="","",Documentos_Técnicos!$ER479)</f>
        <v>CUMPLE</v>
      </c>
      <c r="I484" s="561" t="str">
        <f>IF(C484="","",Documentos_Técnicos!$FK479)</f>
        <v>CUMPLE</v>
      </c>
      <c r="J484" s="561" t="str">
        <f>IF(C484="","",Documentos_Técnicos!$FZ479)</f>
        <v>CUMPLE</v>
      </c>
      <c r="K484" s="561" t="str">
        <f>IF(C484="","",Documentos_Técnicos!$HA479)</f>
        <v>CUMPLE</v>
      </c>
      <c r="L484" s="561" t="str">
        <f>IF(C484="","",Documentos_Técnicos!$HX479)</f>
        <v>CUMPLE</v>
      </c>
      <c r="M484" s="561" t="str">
        <f>IF(C484="","",Documentos_Técnicos!IQ479)</f>
        <v>CUMPLE</v>
      </c>
      <c r="N484" s="561" t="str">
        <f>IF(C484="","",Documentos_Técnicos!$IV479)</f>
        <v>CUMPLE</v>
      </c>
      <c r="O484" s="562" t="str">
        <f>IF(C484="","",IF(D484="CUMPLE",IF(F484="CUMPLE",IF(G484="CUMPLE",IF(H484="CUMPLE",IF(I484="CUMPLE",IF(J484="CUMPLE",IF(K484="CUMPLE",IF(L484="CUMPLE",IF(N484="CUMPLE",IF(M484="CUMPLE",IF(E484="CUMPLE","HABILITADO","RECHAZADO"),"RECHAZADO"),"RECHAZADO"),"RECHAZADO"),"RECHAZADO"),"RECHAZADO"),"RECHAZADO"),"RECHAZADO"),"RECHAZADO"),"RECHAZADO"),"RECHAZADO"))</f>
        <v>HABILITADO</v>
      </c>
    </row>
    <row r="485" spans="1:15" hidden="1" x14ac:dyDescent="0.25">
      <c r="A485" s="962"/>
      <c r="B485" s="48">
        <v>7</v>
      </c>
      <c r="C485" s="48" t="str">
        <f>IF(Experiencia_Proponente!C785=0,"",Experiencia_Proponente!C785)</f>
        <v/>
      </c>
      <c r="D485" s="48" t="str">
        <f>IF(C485="","",Documentos_Técnicos!$AG479)</f>
        <v/>
      </c>
      <c r="E485" s="48" t="str">
        <f>IF(C485="","",Documentos_Técnicos!$BL479)</f>
        <v/>
      </c>
      <c r="F485" s="48" t="str">
        <f>IF(C485="","",Documentos_Técnicos!$DF479)</f>
        <v/>
      </c>
      <c r="G485" s="48" t="str">
        <f>IF(C485="","",Documentos_Técnicos!$DY479)</f>
        <v/>
      </c>
      <c r="H485" s="48" t="str">
        <f>IF(C485="","",Documentos_Técnicos!$ER479)</f>
        <v/>
      </c>
      <c r="I485" s="48" t="str">
        <f>IF(C485="","",Documentos_Técnicos!$FK479)</f>
        <v/>
      </c>
      <c r="J485" s="48" t="str">
        <f>IF(C485="","",Documentos_Técnicos!$FZ479)</f>
        <v/>
      </c>
      <c r="K485" s="48" t="str">
        <f>IF(C485="","",Documentos_Técnicos!$HA479)</f>
        <v/>
      </c>
      <c r="L485" s="48" t="str">
        <f>IF(C485="","",Documentos_Técnicos!$HX479)</f>
        <v/>
      </c>
      <c r="M485" s="49" t="str">
        <f>IF(C485="","",Documentos_Técnicos!IQ479)</f>
        <v/>
      </c>
      <c r="N485" s="49" t="str">
        <f>IF(C485="","",Documentos_Técnicos!$IV479)</f>
        <v/>
      </c>
      <c r="O485" s="50" t="str">
        <f t="shared" si="60"/>
        <v/>
      </c>
    </row>
    <row r="486" spans="1:15" hidden="1" x14ac:dyDescent="0.25">
      <c r="A486" s="963"/>
      <c r="B486" s="561">
        <v>8</v>
      </c>
      <c r="C486" s="48" t="str">
        <f>IF(Experiencia_Proponente!C786=0,"",Experiencia_Proponente!C786)</f>
        <v/>
      </c>
      <c r="D486" s="48" t="str">
        <f>IF(C486="","",Documentos_Técnicos!$AG479)</f>
        <v/>
      </c>
      <c r="E486" s="48" t="str">
        <f>IF(C486="","",Documentos_Técnicos!$BL479)</f>
        <v/>
      </c>
      <c r="F486" s="561" t="str">
        <f>IF(C486="","",Documentos_Técnicos!$DF479)</f>
        <v/>
      </c>
      <c r="G486" s="48" t="str">
        <f>IF(C486="","",Documentos_Técnicos!$DY479)</f>
        <v/>
      </c>
      <c r="H486" s="561" t="str">
        <f>IF(C486="","",Documentos_Técnicos!$ER479)</f>
        <v/>
      </c>
      <c r="I486" s="561" t="str">
        <f>IF(C486="","",Documentos_Técnicos!$FK479)</f>
        <v/>
      </c>
      <c r="J486" s="561" t="str">
        <f>IF(C486="","",Documentos_Técnicos!$FZ479)</f>
        <v/>
      </c>
      <c r="K486" s="561" t="str">
        <f>IF(C486="","",Documentos_Técnicos!$HA479)</f>
        <v/>
      </c>
      <c r="L486" s="561" t="str">
        <f>IF(C486="","",Documentos_Técnicos!$HX479)</f>
        <v/>
      </c>
      <c r="M486" s="49" t="str">
        <f>IF(C486="","",Documentos_Técnicos!IQ479)</f>
        <v/>
      </c>
      <c r="N486" s="49" t="str">
        <f>IF(C486="","",Documentos_Técnicos!$IV479)</f>
        <v/>
      </c>
      <c r="O486" s="50" t="str">
        <f t="shared" si="60"/>
        <v/>
      </c>
    </row>
    <row r="487" spans="1:15" hidden="1" x14ac:dyDescent="0.25">
      <c r="A487" s="963"/>
      <c r="B487" s="561">
        <v>9</v>
      </c>
      <c r="C487" s="48" t="str">
        <f>IF(Experiencia_Proponente!C787=0,"",Experiencia_Proponente!C787)</f>
        <v/>
      </c>
      <c r="D487" s="48" t="str">
        <f>IF(C487="","",Documentos_Técnicos!$AG479)</f>
        <v/>
      </c>
      <c r="E487" s="48" t="str">
        <f>IF(C487="","",Documentos_Técnicos!$BL479)</f>
        <v/>
      </c>
      <c r="F487" s="561" t="str">
        <f>IF(C487="","",Documentos_Técnicos!$DF479)</f>
        <v/>
      </c>
      <c r="G487" s="48" t="str">
        <f>IF(C487="","",Documentos_Técnicos!$DY479)</f>
        <v/>
      </c>
      <c r="H487" s="561" t="str">
        <f>IF(C487="","",Documentos_Técnicos!$ER479)</f>
        <v/>
      </c>
      <c r="I487" s="561" t="str">
        <f>IF(C487="","",Documentos_Técnicos!$FK479)</f>
        <v/>
      </c>
      <c r="J487" s="561" t="str">
        <f>IF(C487="","",Documentos_Técnicos!$FZ479)</f>
        <v/>
      </c>
      <c r="K487" s="561" t="str">
        <f>IF(C487="","",Documentos_Técnicos!$HA479)</f>
        <v/>
      </c>
      <c r="L487" s="561" t="str">
        <f>IF(C487="","",Documentos_Técnicos!$HX479)</f>
        <v/>
      </c>
      <c r="M487" s="49" t="str">
        <f>IF(C487="","",Documentos_Técnicos!IQ479)</f>
        <v/>
      </c>
      <c r="N487" s="49" t="str">
        <f>IF(C487="","",Documentos_Técnicos!$IV479)</f>
        <v/>
      </c>
      <c r="O487" s="50" t="str">
        <f t="shared" si="60"/>
        <v/>
      </c>
    </row>
    <row r="488" spans="1:15" hidden="1" x14ac:dyDescent="0.25">
      <c r="A488" s="963"/>
      <c r="B488" s="561">
        <v>10</v>
      </c>
      <c r="C488" s="48" t="str">
        <f>IF(Experiencia_Proponente!C788=0,"",Experiencia_Proponente!C788)</f>
        <v/>
      </c>
      <c r="D488" s="48" t="str">
        <f>IF(C488="","",Documentos_Técnicos!$AG479)</f>
        <v/>
      </c>
      <c r="E488" s="48" t="str">
        <f>IF(C488="","",Documentos_Técnicos!$BL479)</f>
        <v/>
      </c>
      <c r="F488" s="561" t="str">
        <f>IF(C488="","",Documentos_Técnicos!$DF479)</f>
        <v/>
      </c>
      <c r="G488" s="48" t="str">
        <f>IF(C488="","",Documentos_Técnicos!$DY479)</f>
        <v/>
      </c>
      <c r="H488" s="561" t="str">
        <f>IF(C488="","",Documentos_Técnicos!$ER479)</f>
        <v/>
      </c>
      <c r="I488" s="561" t="str">
        <f>IF(C488="","",Documentos_Técnicos!$FK479)</f>
        <v/>
      </c>
      <c r="J488" s="561" t="str">
        <f>IF(C488="","",Documentos_Técnicos!$FZ479)</f>
        <v/>
      </c>
      <c r="K488" s="561" t="str">
        <f>IF(C488="","",Documentos_Técnicos!$HA479)</f>
        <v/>
      </c>
      <c r="L488" s="561" t="str">
        <f>IF(C488="","",Documentos_Técnicos!$HX479)</f>
        <v/>
      </c>
      <c r="M488" s="49" t="str">
        <f>IF(C488="","",Documentos_Técnicos!IQ479)</f>
        <v/>
      </c>
      <c r="N488" s="49" t="str">
        <f>IF(C488="","",Documentos_Técnicos!$IV479)</f>
        <v/>
      </c>
      <c r="O488" s="50" t="str">
        <f t="shared" si="60"/>
        <v/>
      </c>
    </row>
    <row r="489" spans="1:15" hidden="1" x14ac:dyDescent="0.25">
      <c r="A489" s="1017"/>
      <c r="B489" s="557">
        <v>11</v>
      </c>
      <c r="C489" s="558" t="str">
        <f>IF(Experiencia_Proponente!C789=0,"",Experiencia_Proponente!C789)</f>
        <v/>
      </c>
      <c r="D489" s="558" t="str">
        <f>IF(C489="","",Documentos_Técnicos!$AG479)</f>
        <v/>
      </c>
      <c r="E489" s="558" t="str">
        <f>IF(C489="","",Documentos_Técnicos!$BL479)</f>
        <v/>
      </c>
      <c r="F489" s="557" t="str">
        <f>IF(C489="","",Documentos_Técnicos!$DF479)</f>
        <v/>
      </c>
      <c r="G489" s="558" t="str">
        <f>IF(C489="","",Documentos_Técnicos!$DY479)</f>
        <v/>
      </c>
      <c r="H489" s="557" t="str">
        <f>IF(C489="","",Documentos_Técnicos!$ER479)</f>
        <v/>
      </c>
      <c r="I489" s="557" t="str">
        <f>IF(C489="","",Documentos_Técnicos!$FK479)</f>
        <v/>
      </c>
      <c r="J489" s="557" t="str">
        <f>IF(C489="","",Documentos_Técnicos!$FZ479)</f>
        <v/>
      </c>
      <c r="K489" s="557" t="str">
        <f>IF(C489="","",Documentos_Técnicos!$HA479)</f>
        <v/>
      </c>
      <c r="L489" s="557" t="str">
        <f>IF(C489="","",Documentos_Técnicos!$HX479)</f>
        <v/>
      </c>
      <c r="M489" s="559" t="str">
        <f>IF(C489="","",Documentos_Técnicos!IQ479)</f>
        <v/>
      </c>
      <c r="N489" s="559" t="str">
        <f>IF(C489="","",Documentos_Técnicos!$IV479)</f>
        <v/>
      </c>
      <c r="O489" s="560" t="str">
        <f t="shared" si="60"/>
        <v/>
      </c>
    </row>
    <row r="490" spans="1:15" ht="33" x14ac:dyDescent="0.25">
      <c r="A490" s="1016"/>
      <c r="B490" s="561">
        <v>12</v>
      </c>
      <c r="C490" s="561" t="str">
        <f>IF(Experiencia_Proponente!C790=0,"",Experiencia_Proponente!C790)</f>
        <v>UNION TEMPORAL COL-CX-2021</v>
      </c>
      <c r="D490" s="561" t="str">
        <f>IF(C490="","",Documentos_Técnicos!$AG479)</f>
        <v>CUMPLE</v>
      </c>
      <c r="E490" s="561" t="str">
        <f>IF(C490="","",Documentos_Técnicos!$BL479)</f>
        <v>CUMPLE</v>
      </c>
      <c r="F490" s="561" t="str">
        <f>IF(C490="","",Documentos_Técnicos!$DF479)</f>
        <v>CUMPLE</v>
      </c>
      <c r="G490" s="561" t="str">
        <f>IF(C490="","",Documentos_Técnicos!$DY479)</f>
        <v>CUMPLE</v>
      </c>
      <c r="H490" s="561" t="str">
        <f>IF(C490="","",Documentos_Técnicos!$ER479)</f>
        <v>CUMPLE</v>
      </c>
      <c r="I490" s="561" t="str">
        <f>IF(C490="","",Documentos_Técnicos!$FK479)</f>
        <v>CUMPLE</v>
      </c>
      <c r="J490" s="561" t="str">
        <f>IF(C490="","",Documentos_Técnicos!$FZ479)</f>
        <v>CUMPLE</v>
      </c>
      <c r="K490" s="561" t="str">
        <f>IF(C490="","",Documentos_Técnicos!$HA479)</f>
        <v>CUMPLE</v>
      </c>
      <c r="L490" s="561" t="str">
        <f>IF(C490="","",Documentos_Técnicos!$HX479)</f>
        <v>CUMPLE</v>
      </c>
      <c r="M490" s="561" t="str">
        <f>IF(C490="","",Documentos_Técnicos!IQ479)</f>
        <v>CUMPLE</v>
      </c>
      <c r="N490" s="561" t="str">
        <f>IF(C490="","",Documentos_Técnicos!$IV479)</f>
        <v>CUMPLE</v>
      </c>
      <c r="O490" s="562" t="str">
        <f>IF(C490="","",IF(D490="CUMPLE",IF(F490="CUMPLE",IF(G490="CUMPLE",IF(H490="CUMPLE",IF(I490="CUMPLE",IF(J490="CUMPLE",IF(K490="CUMPLE",IF(L490="CUMPLE",IF(N490="CUMPLE",IF(M490="CUMPLE",IF(E490="CUMPLE","HABILITADO","RECHAZADO"),"RECHAZADO"),"RECHAZADO"),"RECHAZADO"),"RECHAZADO"),"RECHAZADO"),"RECHAZADO"),"RECHAZADO"),"RECHAZADO"),"RECHAZADO"),"RECHAZADO"))</f>
        <v>HABILITADO</v>
      </c>
    </row>
    <row r="491" spans="1:15" x14ac:dyDescent="0.25">
      <c r="A491" s="102">
        <v>37</v>
      </c>
      <c r="B491" s="563"/>
      <c r="C491" s="564" t="s">
        <v>1537</v>
      </c>
      <c r="D491" s="563"/>
      <c r="E491" s="563"/>
      <c r="F491" s="563"/>
      <c r="G491" s="563"/>
      <c r="H491" s="563"/>
      <c r="I491" s="563"/>
      <c r="J491" s="563"/>
      <c r="K491" s="563"/>
      <c r="L491" s="563"/>
      <c r="M491" s="563"/>
      <c r="N491" s="563"/>
      <c r="O491" s="563"/>
    </row>
    <row r="492" spans="1:15" x14ac:dyDescent="0.25">
      <c r="A492" s="1016">
        <f t="shared" ref="A492" si="61">A504</f>
        <v>38</v>
      </c>
      <c r="B492" s="561">
        <v>1</v>
      </c>
      <c r="C492" s="561" t="str">
        <f>IF(Experiencia_Proponente!C794=0,"",Experiencia_Proponente!C794)</f>
        <v>UNIÓN TEMPORAL FISE 2021</v>
      </c>
      <c r="D492" s="561" t="str">
        <f>IF(C492="","",Documentos_Técnicos!$AG492)</f>
        <v>CUMPLE</v>
      </c>
      <c r="E492" s="561" t="str">
        <f>IF(C492="","",Documentos_Técnicos!$BL492)</f>
        <v>CUMPLE</v>
      </c>
      <c r="F492" s="561" t="str">
        <f>IF(C492="","",Documentos_Técnicos!$DF492)</f>
        <v>CUMPLE</v>
      </c>
      <c r="G492" s="561" t="str">
        <f>IF(C492="","",Documentos_Técnicos!$DY492)</f>
        <v>CUMPLE</v>
      </c>
      <c r="H492" s="561" t="str">
        <f>IF(C492="","",Documentos_Técnicos!$ER492)</f>
        <v>CUMPLE</v>
      </c>
      <c r="I492" s="561" t="str">
        <f>IF(C492="","",Documentos_Técnicos!$FK492)</f>
        <v>CUMPLE</v>
      </c>
      <c r="J492" s="561" t="str">
        <f>IF(C492="","",Documentos_Técnicos!$FZ492)</f>
        <v>CUMPLE</v>
      </c>
      <c r="K492" s="561" t="str">
        <f>IF(C492="","",Documentos_Técnicos!$HA492)</f>
        <v>CUMPLE</v>
      </c>
      <c r="L492" s="561" t="str">
        <f>IF(C492="","",Documentos_Técnicos!$HX492)</f>
        <v>CUMPLE</v>
      </c>
      <c r="M492" s="561" t="str">
        <f>IF(C492="","",Documentos_Técnicos!IQ492)</f>
        <v>CUMPLE</v>
      </c>
      <c r="N492" s="561" t="str">
        <f>IF(C492="","",Documentos_Técnicos!$IV492)</f>
        <v>CUMPLE</v>
      </c>
      <c r="O492" s="562" t="str">
        <f>IF(C492="","",IF(D492="CUMPLE",IF(F492="CUMPLE",IF(G492="CUMPLE",IF(H492="CUMPLE",IF(I492="CUMPLE",IF(J492="CUMPLE",IF(K492="CUMPLE",IF(L492="CUMPLE",IF(N492="CUMPLE",IF(M492="CUMPLE",IF(E492="CUMPLE","HABILITADO","RECHAZADO"),"RECHAZADO"),"RECHAZADO"),"RECHAZADO"),"RECHAZADO"),"RECHAZADO"),"RECHAZADO"),"RECHAZADO"),"RECHAZADO"),"RECHAZADO"),"RECHAZADO"))</f>
        <v>HABILITADO</v>
      </c>
    </row>
    <row r="493" spans="1:15" hidden="1" x14ac:dyDescent="0.25">
      <c r="A493" s="960"/>
      <c r="B493" s="558">
        <v>2</v>
      </c>
      <c r="C493" s="558" t="str">
        <f>IF(Experiencia_Proponente!C795=0,"",Experiencia_Proponente!C795)</f>
        <v/>
      </c>
      <c r="D493" s="558" t="str">
        <f>IF(C493="","",Documentos_Técnicos!$AG492)</f>
        <v/>
      </c>
      <c r="E493" s="558" t="str">
        <f>IF(C493="","",Documentos_Técnicos!$BL492)</f>
        <v/>
      </c>
      <c r="F493" s="558" t="str">
        <f>IF(C493="","",Documentos_Técnicos!$DF492)</f>
        <v/>
      </c>
      <c r="G493" s="558" t="str">
        <f>IF(C493="","",Documentos_Técnicos!$DY492)</f>
        <v/>
      </c>
      <c r="H493" s="558" t="str">
        <f>IF(C493="","",Documentos_Técnicos!$ER492)</f>
        <v/>
      </c>
      <c r="I493" s="558" t="str">
        <f>IF(C493="","",Documentos_Técnicos!$FK492)</f>
        <v/>
      </c>
      <c r="J493" s="558" t="str">
        <f>IF(C493="","",Documentos_Técnicos!$FZ492)</f>
        <v/>
      </c>
      <c r="K493" s="558" t="str">
        <f>IF(C493="","",Documentos_Técnicos!$HA492)</f>
        <v/>
      </c>
      <c r="L493" s="558" t="str">
        <f>IF(C493="","",Documentos_Técnicos!$HX492)</f>
        <v/>
      </c>
      <c r="M493" s="559" t="str">
        <f>IF(C493="","",Documentos_Técnicos!IQ492)</f>
        <v/>
      </c>
      <c r="N493" s="559" t="str">
        <f>IF(C493="","",Documentos_Técnicos!$IV492)</f>
        <v/>
      </c>
      <c r="O493" s="560" t="str">
        <f t="shared" si="60"/>
        <v/>
      </c>
    </row>
    <row r="494" spans="1:15" x14ac:dyDescent="0.25">
      <c r="A494" s="1016"/>
      <c r="B494" s="561">
        <v>3</v>
      </c>
      <c r="C494" s="561" t="str">
        <f>IF(Experiencia_Proponente!C796=0,"",Experiencia_Proponente!C796)</f>
        <v>UNIÓN TEMPORAL FISE 2021</v>
      </c>
      <c r="D494" s="561" t="str">
        <f>IF(C494="","",Documentos_Técnicos!$AG492)</f>
        <v>CUMPLE</v>
      </c>
      <c r="E494" s="561" t="str">
        <f>IF(C494="","",Documentos_Técnicos!$BL492)</f>
        <v>CUMPLE</v>
      </c>
      <c r="F494" s="561" t="str">
        <f>IF(C494="","",Documentos_Técnicos!$DF492)</f>
        <v>CUMPLE</v>
      </c>
      <c r="G494" s="561" t="str">
        <f>IF(C494="","",Documentos_Técnicos!$DY492)</f>
        <v>CUMPLE</v>
      </c>
      <c r="H494" s="561" t="str">
        <f>IF(C494="","",Documentos_Técnicos!$ER492)</f>
        <v>CUMPLE</v>
      </c>
      <c r="I494" s="561" t="str">
        <f>IF(C494="","",Documentos_Técnicos!$FK492)</f>
        <v>CUMPLE</v>
      </c>
      <c r="J494" s="561" t="str">
        <f>IF(C494="","",Documentos_Técnicos!$FZ492)</f>
        <v>CUMPLE</v>
      </c>
      <c r="K494" s="561" t="str">
        <f>IF(C494="","",Documentos_Técnicos!$HA492)</f>
        <v>CUMPLE</v>
      </c>
      <c r="L494" s="561" t="str">
        <f>IF(C494="","",Documentos_Técnicos!$HX492)</f>
        <v>CUMPLE</v>
      </c>
      <c r="M494" s="561" t="str">
        <f>IF(C494="","",Documentos_Técnicos!IQ492)</f>
        <v>CUMPLE</v>
      </c>
      <c r="N494" s="561" t="str">
        <f>IF(C494="","",Documentos_Técnicos!$IV492)</f>
        <v>CUMPLE</v>
      </c>
      <c r="O494" s="562" t="str">
        <f>IF(C494="","",IF(D494="CUMPLE",IF(F494="CUMPLE",IF(G494="CUMPLE",IF(H494="CUMPLE",IF(I494="CUMPLE",IF(J494="CUMPLE",IF(K494="CUMPLE",IF(L494="CUMPLE",IF(N494="CUMPLE",IF(M494="CUMPLE",IF(E494="CUMPLE","HABILITADO","RECHAZADO"),"RECHAZADO"),"RECHAZADO"),"RECHAZADO"),"RECHAZADO"),"RECHAZADO"),"RECHAZADO"),"RECHAZADO"),"RECHAZADO"),"RECHAZADO"),"RECHAZADO"))</f>
        <v>HABILITADO</v>
      </c>
    </row>
    <row r="495" spans="1:15" hidden="1" x14ac:dyDescent="0.25">
      <c r="A495" s="962"/>
      <c r="B495" s="48">
        <v>4</v>
      </c>
      <c r="C495" s="48" t="str">
        <f>IF(Experiencia_Proponente!C797=0,"",Experiencia_Proponente!C797)</f>
        <v/>
      </c>
      <c r="D495" s="48" t="str">
        <f>IF(C495="","",Documentos_Técnicos!$AG492)</f>
        <v/>
      </c>
      <c r="E495" s="48" t="str">
        <f>IF(C495="","",Documentos_Técnicos!$BL492)</f>
        <v/>
      </c>
      <c r="F495" s="48" t="str">
        <f>IF(C495="","",Documentos_Técnicos!$DF492)</f>
        <v/>
      </c>
      <c r="G495" s="48" t="str">
        <f>IF(C495="","",Documentos_Técnicos!$DY492)</f>
        <v/>
      </c>
      <c r="H495" s="48" t="str">
        <f>IF(C495="","",Documentos_Técnicos!$ER492)</f>
        <v/>
      </c>
      <c r="I495" s="48" t="str">
        <f>IF(C495="","",Documentos_Técnicos!$FK492)</f>
        <v/>
      </c>
      <c r="J495" s="48" t="str">
        <f>IF(C495="","",Documentos_Técnicos!$FZ492)</f>
        <v/>
      </c>
      <c r="K495" s="48" t="str">
        <f>IF(C495="","",Documentos_Técnicos!$HA492)</f>
        <v/>
      </c>
      <c r="L495" s="48" t="str">
        <f>IF(C495="","",Documentos_Técnicos!$HX492)</f>
        <v/>
      </c>
      <c r="M495" s="49" t="str">
        <f>IF(C495="","",Documentos_Técnicos!IQ492)</f>
        <v/>
      </c>
      <c r="N495" s="49" t="str">
        <f>IF(C495="","",Documentos_Técnicos!$IV492)</f>
        <v/>
      </c>
      <c r="O495" s="50" t="str">
        <f t="shared" si="60"/>
        <v/>
      </c>
    </row>
    <row r="496" spans="1:15" hidden="1" x14ac:dyDescent="0.25">
      <c r="A496" s="1017"/>
      <c r="B496" s="557">
        <v>5</v>
      </c>
      <c r="C496" s="558" t="str">
        <f>IF(Experiencia_Proponente!C798=0,"",Experiencia_Proponente!C798)</f>
        <v/>
      </c>
      <c r="D496" s="558" t="str">
        <f>IF(C496="","",Documentos_Técnicos!$AG492)</f>
        <v/>
      </c>
      <c r="E496" s="558" t="str">
        <f>IF(C496="","",Documentos_Técnicos!$BL492)</f>
        <v/>
      </c>
      <c r="F496" s="557" t="str">
        <f>IF(C496="","",Documentos_Técnicos!$DF492)</f>
        <v/>
      </c>
      <c r="G496" s="558" t="str">
        <f>IF(C496="","",Documentos_Técnicos!$DY492)</f>
        <v/>
      </c>
      <c r="H496" s="557" t="str">
        <f>IF(C496="","",Documentos_Técnicos!$ER492)</f>
        <v/>
      </c>
      <c r="I496" s="557" t="str">
        <f>IF(C496="","",Documentos_Técnicos!$FK492)</f>
        <v/>
      </c>
      <c r="J496" s="557" t="str">
        <f>IF(C496="","",Documentos_Técnicos!$FZ492)</f>
        <v/>
      </c>
      <c r="K496" s="557" t="str">
        <f>IF(C496="","",Documentos_Técnicos!$HA492)</f>
        <v/>
      </c>
      <c r="L496" s="557" t="str">
        <f>IF(C496="","",Documentos_Técnicos!$HX492)</f>
        <v/>
      </c>
      <c r="M496" s="559" t="str">
        <f>IF(C496="","",Documentos_Técnicos!IQ492)</f>
        <v/>
      </c>
      <c r="N496" s="559" t="str">
        <f>IF(C496="","",Documentos_Técnicos!$IV492)</f>
        <v/>
      </c>
      <c r="O496" s="560" t="str">
        <f t="shared" si="60"/>
        <v/>
      </c>
    </row>
    <row r="497" spans="1:15" x14ac:dyDescent="0.25">
      <c r="A497" s="1016"/>
      <c r="B497" s="561">
        <v>6</v>
      </c>
      <c r="C497" s="561" t="str">
        <f>IF(Experiencia_Proponente!C799=0,"",Experiencia_Proponente!C799)</f>
        <v>UNIÓN TEMPORAL FISE 2021</v>
      </c>
      <c r="D497" s="561" t="str">
        <f>IF(C497="","",Documentos_Técnicos!$AG492)</f>
        <v>CUMPLE</v>
      </c>
      <c r="E497" s="561" t="str">
        <f>IF(C497="","",Documentos_Técnicos!$BL492)</f>
        <v>CUMPLE</v>
      </c>
      <c r="F497" s="561" t="str">
        <f>IF(C497="","",Documentos_Técnicos!$DF492)</f>
        <v>CUMPLE</v>
      </c>
      <c r="G497" s="561" t="str">
        <f>IF(C497="","",Documentos_Técnicos!$DY492)</f>
        <v>CUMPLE</v>
      </c>
      <c r="H497" s="561" t="str">
        <f>IF(C497="","",Documentos_Técnicos!$ER492)</f>
        <v>CUMPLE</v>
      </c>
      <c r="I497" s="561" t="str">
        <f>IF(C497="","",Documentos_Técnicos!$FK492)</f>
        <v>CUMPLE</v>
      </c>
      <c r="J497" s="561" t="str">
        <f>IF(C497="","",Documentos_Técnicos!$FZ492)</f>
        <v>CUMPLE</v>
      </c>
      <c r="K497" s="561" t="str">
        <f>IF(C497="","",Documentos_Técnicos!$HA492)</f>
        <v>CUMPLE</v>
      </c>
      <c r="L497" s="561" t="str">
        <f>IF(C497="","",Documentos_Técnicos!$HX492)</f>
        <v>CUMPLE</v>
      </c>
      <c r="M497" s="561" t="str">
        <f>IF(C497="","",Documentos_Técnicos!IQ492)</f>
        <v>CUMPLE</v>
      </c>
      <c r="N497" s="561" t="str">
        <f>IF(C497="","",Documentos_Técnicos!$IV492)</f>
        <v>CUMPLE</v>
      </c>
      <c r="O497" s="562" t="str">
        <f>IF(C497="","",IF(D497="CUMPLE",IF(F497="CUMPLE",IF(G497="CUMPLE",IF(H497="CUMPLE",IF(I497="CUMPLE",IF(J497="CUMPLE",IF(K497="CUMPLE",IF(L497="CUMPLE",IF(N497="CUMPLE",IF(M497="CUMPLE",IF(E497="CUMPLE","HABILITADO","RECHAZADO"),"RECHAZADO"),"RECHAZADO"),"RECHAZADO"),"RECHAZADO"),"RECHAZADO"),"RECHAZADO"),"RECHAZADO"),"RECHAZADO"),"RECHAZADO"),"RECHAZADO"))</f>
        <v>HABILITADO</v>
      </c>
    </row>
    <row r="498" spans="1:15" hidden="1" x14ac:dyDescent="0.25">
      <c r="A498" s="962"/>
      <c r="B498" s="48">
        <v>7</v>
      </c>
      <c r="C498" s="48" t="str">
        <f>IF(Experiencia_Proponente!C800=0,"",Experiencia_Proponente!C800)</f>
        <v/>
      </c>
      <c r="D498" s="48" t="str">
        <f>IF(C498="","",Documentos_Técnicos!$AG492)</f>
        <v/>
      </c>
      <c r="E498" s="48" t="str">
        <f>IF(C498="","",Documentos_Técnicos!$BL492)</f>
        <v/>
      </c>
      <c r="F498" s="48" t="str">
        <f>IF(C498="","",Documentos_Técnicos!$DF492)</f>
        <v/>
      </c>
      <c r="G498" s="48" t="str">
        <f>IF(C498="","",Documentos_Técnicos!$DY492)</f>
        <v/>
      </c>
      <c r="H498" s="48" t="str">
        <f>IF(C498="","",Documentos_Técnicos!$ER492)</f>
        <v/>
      </c>
      <c r="I498" s="48" t="str">
        <f>IF(C498="","",Documentos_Técnicos!$FK492)</f>
        <v/>
      </c>
      <c r="J498" s="48" t="str">
        <f>IF(C498="","",Documentos_Técnicos!$FZ492)</f>
        <v/>
      </c>
      <c r="K498" s="48" t="str">
        <f>IF(C498="","",Documentos_Técnicos!$HA492)</f>
        <v/>
      </c>
      <c r="L498" s="48" t="str">
        <f>IF(C498="","",Documentos_Técnicos!$HX492)</f>
        <v/>
      </c>
      <c r="M498" s="49" t="str">
        <f>IF(C498="","",Documentos_Técnicos!IQ492)</f>
        <v/>
      </c>
      <c r="N498" s="49" t="str">
        <f>IF(C498="","",Documentos_Técnicos!$IV492)</f>
        <v/>
      </c>
      <c r="O498" s="50" t="str">
        <f t="shared" si="60"/>
        <v/>
      </c>
    </row>
    <row r="499" spans="1:15" hidden="1" x14ac:dyDescent="0.25">
      <c r="A499" s="963"/>
      <c r="B499" s="561">
        <v>8</v>
      </c>
      <c r="C499" s="48" t="str">
        <f>IF(Experiencia_Proponente!C801=0,"",Experiencia_Proponente!C801)</f>
        <v/>
      </c>
      <c r="D499" s="48" t="str">
        <f>IF(C499="","",Documentos_Técnicos!$AG492)</f>
        <v/>
      </c>
      <c r="E499" s="48" t="str">
        <f>IF(C499="","",Documentos_Técnicos!$BL492)</f>
        <v/>
      </c>
      <c r="F499" s="561" t="str">
        <f>IF(C499="","",Documentos_Técnicos!$DF492)</f>
        <v/>
      </c>
      <c r="G499" s="48" t="str">
        <f>IF(C499="","",Documentos_Técnicos!$DY492)</f>
        <v/>
      </c>
      <c r="H499" s="561" t="str">
        <f>IF(C499="","",Documentos_Técnicos!$ER492)</f>
        <v/>
      </c>
      <c r="I499" s="561" t="str">
        <f>IF(C499="","",Documentos_Técnicos!$FK492)</f>
        <v/>
      </c>
      <c r="J499" s="561" t="str">
        <f>IF(C499="","",Documentos_Técnicos!$FZ492)</f>
        <v/>
      </c>
      <c r="K499" s="561" t="str">
        <f>IF(C499="","",Documentos_Técnicos!$HA492)</f>
        <v/>
      </c>
      <c r="L499" s="561" t="str">
        <f>IF(C499="","",Documentos_Técnicos!$HX492)</f>
        <v/>
      </c>
      <c r="M499" s="49" t="str">
        <f>IF(C499="","",Documentos_Técnicos!IQ492)</f>
        <v/>
      </c>
      <c r="N499" s="49" t="str">
        <f>IF(C499="","",Documentos_Técnicos!$IV492)</f>
        <v/>
      </c>
      <c r="O499" s="50" t="str">
        <f t="shared" si="60"/>
        <v/>
      </c>
    </row>
    <row r="500" spans="1:15" hidden="1" x14ac:dyDescent="0.25">
      <c r="A500" s="963"/>
      <c r="B500" s="561">
        <v>9</v>
      </c>
      <c r="C500" s="48" t="str">
        <f>IF(Experiencia_Proponente!C802=0,"",Experiencia_Proponente!C802)</f>
        <v/>
      </c>
      <c r="D500" s="48" t="str">
        <f>IF(C500="","",Documentos_Técnicos!$AG492)</f>
        <v/>
      </c>
      <c r="E500" s="48" t="str">
        <f>IF(C500="","",Documentos_Técnicos!$BL492)</f>
        <v/>
      </c>
      <c r="F500" s="561" t="str">
        <f>IF(C500="","",Documentos_Técnicos!$DF492)</f>
        <v/>
      </c>
      <c r="G500" s="48" t="str">
        <f>IF(C500="","",Documentos_Técnicos!$DY492)</f>
        <v/>
      </c>
      <c r="H500" s="561" t="str">
        <f>IF(C500="","",Documentos_Técnicos!$ER492)</f>
        <v/>
      </c>
      <c r="I500" s="561" t="str">
        <f>IF(C500="","",Documentos_Técnicos!$FK492)</f>
        <v/>
      </c>
      <c r="J500" s="561" t="str">
        <f>IF(C500="","",Documentos_Técnicos!$FZ492)</f>
        <v/>
      </c>
      <c r="K500" s="561" t="str">
        <f>IF(C500="","",Documentos_Técnicos!$HA492)</f>
        <v/>
      </c>
      <c r="L500" s="561" t="str">
        <f>IF(C500="","",Documentos_Técnicos!$HX492)</f>
        <v/>
      </c>
      <c r="M500" s="49" t="str">
        <f>IF(C500="","",Documentos_Técnicos!IQ492)</f>
        <v/>
      </c>
      <c r="N500" s="49" t="str">
        <f>IF(C500="","",Documentos_Técnicos!$IV492)</f>
        <v/>
      </c>
      <c r="O500" s="50" t="str">
        <f t="shared" si="60"/>
        <v/>
      </c>
    </row>
    <row r="501" spans="1:15" hidden="1" x14ac:dyDescent="0.25">
      <c r="A501" s="963"/>
      <c r="B501" s="561">
        <v>10</v>
      </c>
      <c r="C501" s="48" t="str">
        <f>IF(Experiencia_Proponente!C803=0,"",Experiencia_Proponente!C803)</f>
        <v/>
      </c>
      <c r="D501" s="48" t="str">
        <f>IF(C501="","",Documentos_Técnicos!$AG492)</f>
        <v/>
      </c>
      <c r="E501" s="48" t="str">
        <f>IF(C501="","",Documentos_Técnicos!$BL492)</f>
        <v/>
      </c>
      <c r="F501" s="561" t="str">
        <f>IF(C501="","",Documentos_Técnicos!$DF492)</f>
        <v/>
      </c>
      <c r="G501" s="48" t="str">
        <f>IF(C501="","",Documentos_Técnicos!$DY492)</f>
        <v/>
      </c>
      <c r="H501" s="561" t="str">
        <f>IF(C501="","",Documentos_Técnicos!$ER492)</f>
        <v/>
      </c>
      <c r="I501" s="561" t="str">
        <f>IF(C501="","",Documentos_Técnicos!$FK492)</f>
        <v/>
      </c>
      <c r="J501" s="561" t="str">
        <f>IF(C501="","",Documentos_Técnicos!$FZ492)</f>
        <v/>
      </c>
      <c r="K501" s="561" t="str">
        <f>IF(C501="","",Documentos_Técnicos!$HA492)</f>
        <v/>
      </c>
      <c r="L501" s="561" t="str">
        <f>IF(C501="","",Documentos_Técnicos!$HX492)</f>
        <v/>
      </c>
      <c r="M501" s="49" t="str">
        <f>IF(C501="","",Documentos_Técnicos!IQ492)</f>
        <v/>
      </c>
      <c r="N501" s="49" t="str">
        <f>IF(C501="","",Documentos_Técnicos!$IV492)</f>
        <v/>
      </c>
      <c r="O501" s="50" t="str">
        <f t="shared" si="60"/>
        <v/>
      </c>
    </row>
    <row r="502" spans="1:15" hidden="1" x14ac:dyDescent="0.25">
      <c r="A502" s="963"/>
      <c r="B502" s="561">
        <v>11</v>
      </c>
      <c r="C502" s="48" t="str">
        <f>IF(Experiencia_Proponente!C804=0,"",Experiencia_Proponente!C804)</f>
        <v/>
      </c>
      <c r="D502" s="48" t="str">
        <f>IF(C502="","",Documentos_Técnicos!$AG492)</f>
        <v/>
      </c>
      <c r="E502" s="48" t="str">
        <f>IF(C502="","",Documentos_Técnicos!$BL492)</f>
        <v/>
      </c>
      <c r="F502" s="561" t="str">
        <f>IF(C502="","",Documentos_Técnicos!$DF492)</f>
        <v/>
      </c>
      <c r="G502" s="48" t="str">
        <f>IF(C502="","",Documentos_Técnicos!$DY492)</f>
        <v/>
      </c>
      <c r="H502" s="561" t="str">
        <f>IF(C502="","",Documentos_Técnicos!$ER492)</f>
        <v/>
      </c>
      <c r="I502" s="561" t="str">
        <f>IF(C502="","",Documentos_Técnicos!$FK492)</f>
        <v/>
      </c>
      <c r="J502" s="561" t="str">
        <f>IF(C502="","",Documentos_Técnicos!$FZ492)</f>
        <v/>
      </c>
      <c r="K502" s="561" t="str">
        <f>IF(C502="","",Documentos_Técnicos!$HA492)</f>
        <v/>
      </c>
      <c r="L502" s="561" t="str">
        <f>IF(C502="","",Documentos_Técnicos!$HX492)</f>
        <v/>
      </c>
      <c r="M502" s="49" t="str">
        <f>IF(C502="","",Documentos_Técnicos!IQ492)</f>
        <v/>
      </c>
      <c r="N502" s="49" t="str">
        <f>IF(C502="","",Documentos_Técnicos!$IV492)</f>
        <v/>
      </c>
      <c r="O502" s="50" t="str">
        <f t="shared" si="60"/>
        <v/>
      </c>
    </row>
    <row r="503" spans="1:15" hidden="1" x14ac:dyDescent="0.25">
      <c r="A503" s="1017"/>
      <c r="B503" s="557">
        <v>12</v>
      </c>
      <c r="C503" s="558" t="str">
        <f>IF(Experiencia_Proponente!C805=0,"",Experiencia_Proponente!C805)</f>
        <v/>
      </c>
      <c r="D503" s="558" t="str">
        <f>IF(C503="","",Documentos_Técnicos!$AG492)</f>
        <v/>
      </c>
      <c r="E503" s="558" t="str">
        <f>IF(C503="","",Documentos_Técnicos!$BL492)</f>
        <v/>
      </c>
      <c r="F503" s="557" t="str">
        <f>IF(C503="","",Documentos_Técnicos!$DF492)</f>
        <v/>
      </c>
      <c r="G503" s="558" t="str">
        <f>IF(C503="","",Documentos_Técnicos!$DY492)</f>
        <v/>
      </c>
      <c r="H503" s="557" t="str">
        <f>IF(C503="","",Documentos_Técnicos!$ER492)</f>
        <v/>
      </c>
      <c r="I503" s="557" t="str">
        <f>IF(C503="","",Documentos_Técnicos!$FK492)</f>
        <v/>
      </c>
      <c r="J503" s="557" t="str">
        <f>IF(C503="","",Documentos_Técnicos!$FZ492)</f>
        <v/>
      </c>
      <c r="K503" s="557" t="str">
        <f>IF(C503="","",Documentos_Técnicos!$HA492)</f>
        <v/>
      </c>
      <c r="L503" s="557" t="str">
        <f>IF(C503="","",Documentos_Técnicos!$HX492)</f>
        <v/>
      </c>
      <c r="M503" s="559" t="str">
        <f>IF(C503="","",Documentos_Técnicos!IQ492)</f>
        <v/>
      </c>
      <c r="N503" s="559" t="str">
        <f>IF(C503="","",Documentos_Técnicos!$IV492)</f>
        <v/>
      </c>
      <c r="O503" s="560" t="str">
        <f t="shared" si="60"/>
        <v/>
      </c>
    </row>
    <row r="504" spans="1:15" x14ac:dyDescent="0.25">
      <c r="A504" s="102">
        <v>38</v>
      </c>
      <c r="B504" s="563"/>
      <c r="C504" s="564" t="s">
        <v>1537</v>
      </c>
      <c r="D504" s="563"/>
      <c r="E504" s="563"/>
      <c r="F504" s="563"/>
      <c r="G504" s="563"/>
      <c r="H504" s="563"/>
      <c r="I504" s="563"/>
      <c r="J504" s="563"/>
      <c r="K504" s="563"/>
      <c r="L504" s="563"/>
      <c r="M504" s="563"/>
      <c r="N504" s="563"/>
      <c r="O504" s="563"/>
    </row>
    <row r="505" spans="1:15" ht="33" x14ac:dyDescent="0.25">
      <c r="A505" s="1016">
        <f t="shared" ref="A505" si="62">A517</f>
        <v>39</v>
      </c>
      <c r="B505" s="561">
        <v>1</v>
      </c>
      <c r="C505" s="561" t="str">
        <f>IF(Experiencia_Proponente!C807=0,"",Experiencia_Proponente!C807)</f>
        <v>UNIÓN TEMPORAL SB-SS 2021</v>
      </c>
      <c r="D505" s="561" t="str">
        <f>IF(C505="","",Documentos_Técnicos!$AG505)</f>
        <v>CUMPLE</v>
      </c>
      <c r="E505" s="561" t="str">
        <f>IF(C505="","",Documentos_Técnicos!$BL505)</f>
        <v>CUMPLE</v>
      </c>
      <c r="F505" s="561" t="str">
        <f>IF(C505="","",Documentos_Técnicos!$DF505)</f>
        <v>CUMPLE</v>
      </c>
      <c r="G505" s="561" t="str">
        <f>IF(C505="","",Documentos_Técnicos!$DY505)</f>
        <v>CUMPLE</v>
      </c>
      <c r="H505" s="561" t="str">
        <f>IF(C505="","",Documentos_Técnicos!$ER505)</f>
        <v>CUMPLE</v>
      </c>
      <c r="I505" s="561" t="str">
        <f>IF(C505="","",Documentos_Técnicos!$FK505)</f>
        <v>CUMPLE</v>
      </c>
      <c r="J505" s="561" t="str">
        <f>IF(C505="","",Documentos_Técnicos!$FZ505)</f>
        <v>CUMPLE</v>
      </c>
      <c r="K505" s="561" t="str">
        <f>IF(C505="","",Documentos_Técnicos!$HA505)</f>
        <v>CUMPLE</v>
      </c>
      <c r="L505" s="561" t="str">
        <f>IF(C505="","",Documentos_Técnicos!$HX505)</f>
        <v>CUMPLE</v>
      </c>
      <c r="M505" s="561" t="str">
        <f>IF(C505="","",Documentos_Técnicos!IQ505)</f>
        <v>CUMPLE</v>
      </c>
      <c r="N505" s="561" t="str">
        <f>IF(C505="","",Documentos_Técnicos!$IV505)</f>
        <v>CUMPLE</v>
      </c>
      <c r="O505" s="562" t="str">
        <f>IF(C505="","",IF(D505="CUMPLE",IF(F505="CUMPLE",IF(G505="CUMPLE",IF(H505="CUMPLE",IF(I505="CUMPLE",IF(J505="CUMPLE",IF(K505="CUMPLE",IF(L505="CUMPLE",IF(N505="CUMPLE",IF(M505="CUMPLE",IF(E505="CUMPLE","HABILITADO","RECHAZADO"),"RECHAZADO"),"RECHAZADO"),"RECHAZADO"),"RECHAZADO"),"RECHAZADO"),"RECHAZADO"),"RECHAZADO"),"RECHAZADO"),"RECHAZADO"),"RECHAZADO"))</f>
        <v>HABILITADO</v>
      </c>
    </row>
    <row r="506" spans="1:15" hidden="1" x14ac:dyDescent="0.25">
      <c r="A506" s="962"/>
      <c r="B506" s="48">
        <v>2</v>
      </c>
      <c r="C506" s="48" t="str">
        <f>IF(Experiencia_Proponente!C808=0,"",Experiencia_Proponente!C808)</f>
        <v/>
      </c>
      <c r="D506" s="48" t="str">
        <f>IF(C506="","",Documentos_Técnicos!$AG505)</f>
        <v/>
      </c>
      <c r="E506" s="48" t="str">
        <f>IF(C506="","",Documentos_Técnicos!$BL505)</f>
        <v/>
      </c>
      <c r="F506" s="48" t="str">
        <f>IF(C506="","",Documentos_Técnicos!$DF505)</f>
        <v/>
      </c>
      <c r="G506" s="48" t="str">
        <f>IF(C506="","",Documentos_Técnicos!$DY505)</f>
        <v/>
      </c>
      <c r="H506" s="48" t="str">
        <f>IF(C506="","",Documentos_Técnicos!$ER505)</f>
        <v/>
      </c>
      <c r="I506" s="48" t="str">
        <f>IF(C506="","",Documentos_Técnicos!$FK505)</f>
        <v/>
      </c>
      <c r="J506" s="48" t="str">
        <f>IF(C506="","",Documentos_Técnicos!$FZ505)</f>
        <v/>
      </c>
      <c r="K506" s="48" t="str">
        <f>IF(C506="","",Documentos_Técnicos!$HA505)</f>
        <v/>
      </c>
      <c r="L506" s="48" t="str">
        <f>IF(C506="","",Documentos_Técnicos!$HX505)</f>
        <v/>
      </c>
      <c r="M506" s="49" t="str">
        <f>IF(C506="","",Documentos_Técnicos!IQ505)</f>
        <v/>
      </c>
      <c r="N506" s="49" t="str">
        <f>IF(C506="","",Documentos_Técnicos!$IV505)</f>
        <v/>
      </c>
      <c r="O506" s="50" t="str">
        <f t="shared" si="60"/>
        <v/>
      </c>
    </row>
    <row r="507" spans="1:15" hidden="1" x14ac:dyDescent="0.25">
      <c r="A507" s="963"/>
      <c r="B507" s="561">
        <v>3</v>
      </c>
      <c r="C507" s="48" t="str">
        <f>IF(Experiencia_Proponente!C809=0,"",Experiencia_Proponente!C809)</f>
        <v/>
      </c>
      <c r="D507" s="48" t="str">
        <f>IF(C507="","",Documentos_Técnicos!$AG505)</f>
        <v/>
      </c>
      <c r="E507" s="48" t="str">
        <f>IF(C507="","",Documentos_Técnicos!$BL505)</f>
        <v/>
      </c>
      <c r="F507" s="561" t="str">
        <f>IF(C507="","",Documentos_Técnicos!$DF505)</f>
        <v/>
      </c>
      <c r="G507" s="48" t="str">
        <f>IF(C507="","",Documentos_Técnicos!$DY505)</f>
        <v/>
      </c>
      <c r="H507" s="561" t="str">
        <f>IF(C507="","",Documentos_Técnicos!$ER505)</f>
        <v/>
      </c>
      <c r="I507" s="561" t="str">
        <f>IF(C507="","",Documentos_Técnicos!$FK505)</f>
        <v/>
      </c>
      <c r="J507" s="561" t="str">
        <f>IF(C507="","",Documentos_Técnicos!$FZ505)</f>
        <v/>
      </c>
      <c r="K507" s="561" t="str">
        <f>IF(C507="","",Documentos_Técnicos!$HA505)</f>
        <v/>
      </c>
      <c r="L507" s="561" t="str">
        <f>IF(C507="","",Documentos_Técnicos!$HX505)</f>
        <v/>
      </c>
      <c r="M507" s="49" t="str">
        <f>IF(C507="","",Documentos_Técnicos!IQ505)</f>
        <v/>
      </c>
      <c r="N507" s="49" t="str">
        <f>IF(C507="","",Documentos_Técnicos!$IV505)</f>
        <v/>
      </c>
      <c r="O507" s="50" t="str">
        <f t="shared" si="60"/>
        <v/>
      </c>
    </row>
    <row r="508" spans="1:15" hidden="1" x14ac:dyDescent="0.25">
      <c r="A508" s="963"/>
      <c r="B508" s="561">
        <v>4</v>
      </c>
      <c r="C508" s="48" t="str">
        <f>IF(Experiencia_Proponente!C810=0,"",Experiencia_Proponente!C810)</f>
        <v/>
      </c>
      <c r="D508" s="48" t="str">
        <f>IF(C508="","",Documentos_Técnicos!$AG505)</f>
        <v/>
      </c>
      <c r="E508" s="48" t="str">
        <f>IF(C508="","",Documentos_Técnicos!$BL505)</f>
        <v/>
      </c>
      <c r="F508" s="561" t="str">
        <f>IF(C508="","",Documentos_Técnicos!$DF505)</f>
        <v/>
      </c>
      <c r="G508" s="48" t="str">
        <f>IF(C508="","",Documentos_Técnicos!$DY505)</f>
        <v/>
      </c>
      <c r="H508" s="561" t="str">
        <f>IF(C508="","",Documentos_Técnicos!$ER505)</f>
        <v/>
      </c>
      <c r="I508" s="561" t="str">
        <f>IF(C508="","",Documentos_Técnicos!$FK505)</f>
        <v/>
      </c>
      <c r="J508" s="561" t="str">
        <f>IF(C508="","",Documentos_Técnicos!$FZ505)</f>
        <v/>
      </c>
      <c r="K508" s="561" t="str">
        <f>IF(C508="","",Documentos_Técnicos!$HA505)</f>
        <v/>
      </c>
      <c r="L508" s="561" t="str">
        <f>IF(C508="","",Documentos_Técnicos!$HX505)</f>
        <v/>
      </c>
      <c r="M508" s="49" t="str">
        <f>IF(C508="","",Documentos_Técnicos!IQ505)</f>
        <v/>
      </c>
      <c r="N508" s="49" t="str">
        <f>IF(C508="","",Documentos_Técnicos!$IV505)</f>
        <v/>
      </c>
      <c r="O508" s="50" t="str">
        <f t="shared" si="60"/>
        <v/>
      </c>
    </row>
    <row r="509" spans="1:15" hidden="1" x14ac:dyDescent="0.25">
      <c r="A509" s="963"/>
      <c r="B509" s="561">
        <v>5</v>
      </c>
      <c r="C509" s="48" t="str">
        <f>IF(Experiencia_Proponente!C811=0,"",Experiencia_Proponente!C811)</f>
        <v/>
      </c>
      <c r="D509" s="48" t="str">
        <f>IF(C509="","",Documentos_Técnicos!$AG505)</f>
        <v/>
      </c>
      <c r="E509" s="48" t="str">
        <f>IF(C509="","",Documentos_Técnicos!$BL505)</f>
        <v/>
      </c>
      <c r="F509" s="561" t="str">
        <f>IF(C509="","",Documentos_Técnicos!$DF505)</f>
        <v/>
      </c>
      <c r="G509" s="48" t="str">
        <f>IF(C509="","",Documentos_Técnicos!$DY505)</f>
        <v/>
      </c>
      <c r="H509" s="561" t="str">
        <f>IF(C509="","",Documentos_Técnicos!$ER505)</f>
        <v/>
      </c>
      <c r="I509" s="561" t="str">
        <f>IF(C509="","",Documentos_Técnicos!$FK505)</f>
        <v/>
      </c>
      <c r="J509" s="561" t="str">
        <f>IF(C509="","",Documentos_Técnicos!$FZ505)</f>
        <v/>
      </c>
      <c r="K509" s="561" t="str">
        <f>IF(C509="","",Documentos_Técnicos!$HA505)</f>
        <v/>
      </c>
      <c r="L509" s="561" t="str">
        <f>IF(C509="","",Documentos_Técnicos!$HX505)</f>
        <v/>
      </c>
      <c r="M509" s="49" t="str">
        <f>IF(C509="","",Documentos_Técnicos!IQ505)</f>
        <v/>
      </c>
      <c r="N509" s="49" t="str">
        <f>IF(C509="","",Documentos_Técnicos!$IV505)</f>
        <v/>
      </c>
      <c r="O509" s="50" t="str">
        <f t="shared" si="60"/>
        <v/>
      </c>
    </row>
    <row r="510" spans="1:15" hidden="1" x14ac:dyDescent="0.25">
      <c r="A510" s="963"/>
      <c r="B510" s="561">
        <v>6</v>
      </c>
      <c r="C510" s="48" t="str">
        <f>IF(Experiencia_Proponente!C812=0,"",Experiencia_Proponente!C812)</f>
        <v/>
      </c>
      <c r="D510" s="48" t="str">
        <f>IF(C510="","",Documentos_Técnicos!$AG505)</f>
        <v/>
      </c>
      <c r="E510" s="48" t="str">
        <f>IF(C510="","",Documentos_Técnicos!$BL505)</f>
        <v/>
      </c>
      <c r="F510" s="561" t="str">
        <f>IF(C510="","",Documentos_Técnicos!$DF505)</f>
        <v/>
      </c>
      <c r="G510" s="48" t="str">
        <f>IF(C510="","",Documentos_Técnicos!$DY505)</f>
        <v/>
      </c>
      <c r="H510" s="561" t="str">
        <f>IF(C510="","",Documentos_Técnicos!$ER505)</f>
        <v/>
      </c>
      <c r="I510" s="561" t="str">
        <f>IF(C510="","",Documentos_Técnicos!$FK505)</f>
        <v/>
      </c>
      <c r="J510" s="561" t="str">
        <f>IF(C510="","",Documentos_Técnicos!$FZ505)</f>
        <v/>
      </c>
      <c r="K510" s="561" t="str">
        <f>IF(C510="","",Documentos_Técnicos!$HA505)</f>
        <v/>
      </c>
      <c r="L510" s="561" t="str">
        <f>IF(C510="","",Documentos_Técnicos!$HX505)</f>
        <v/>
      </c>
      <c r="M510" s="49" t="str">
        <f>IF(C510="","",Documentos_Técnicos!IQ505)</f>
        <v/>
      </c>
      <c r="N510" s="49" t="str">
        <f>IF(C510="","",Documentos_Técnicos!$IV505)</f>
        <v/>
      </c>
      <c r="O510" s="50" t="str">
        <f t="shared" si="60"/>
        <v/>
      </c>
    </row>
    <row r="511" spans="1:15" hidden="1" x14ac:dyDescent="0.25">
      <c r="A511" s="1017"/>
      <c r="B511" s="557">
        <v>7</v>
      </c>
      <c r="C511" s="558" t="str">
        <f>IF(Experiencia_Proponente!C813=0,"",Experiencia_Proponente!C813)</f>
        <v/>
      </c>
      <c r="D511" s="558" t="str">
        <f>IF(C511="","",Documentos_Técnicos!$AG505)</f>
        <v/>
      </c>
      <c r="E511" s="558" t="str">
        <f>IF(C511="","",Documentos_Técnicos!$BL505)</f>
        <v/>
      </c>
      <c r="F511" s="557" t="str">
        <f>IF(C511="","",Documentos_Técnicos!$DF505)</f>
        <v/>
      </c>
      <c r="G511" s="558" t="str">
        <f>IF(C511="","",Documentos_Técnicos!$DY505)</f>
        <v/>
      </c>
      <c r="H511" s="557" t="str">
        <f>IF(C511="","",Documentos_Técnicos!$ER505)</f>
        <v/>
      </c>
      <c r="I511" s="557" t="str">
        <f>IF(C511="","",Documentos_Técnicos!$FK505)</f>
        <v/>
      </c>
      <c r="J511" s="557" t="str">
        <f>IF(C511="","",Documentos_Técnicos!$FZ505)</f>
        <v/>
      </c>
      <c r="K511" s="557" t="str">
        <f>IF(C511="","",Documentos_Técnicos!$HA505)</f>
        <v/>
      </c>
      <c r="L511" s="557" t="str">
        <f>IF(C511="","",Documentos_Técnicos!$HX505)</f>
        <v/>
      </c>
      <c r="M511" s="559" t="str">
        <f>IF(C511="","",Documentos_Técnicos!IQ505)</f>
        <v/>
      </c>
      <c r="N511" s="559" t="str">
        <f>IF(C511="","",Documentos_Técnicos!$IV505)</f>
        <v/>
      </c>
      <c r="O511" s="560" t="str">
        <f t="shared" si="60"/>
        <v/>
      </c>
    </row>
    <row r="512" spans="1:15" ht="33" x14ac:dyDescent="0.25">
      <c r="A512" s="1016"/>
      <c r="B512" s="561">
        <v>8</v>
      </c>
      <c r="C512" s="561" t="str">
        <f>IF(Experiencia_Proponente!C814=0,"",Experiencia_Proponente!C814)</f>
        <v>UNIÓN TEMPORAL SB-SS 2021</v>
      </c>
      <c r="D512" s="561" t="str">
        <f>IF(C512="","",Documentos_Técnicos!$AG505)</f>
        <v>CUMPLE</v>
      </c>
      <c r="E512" s="561" t="str">
        <f>IF(C512="","",Documentos_Técnicos!$BL505)</f>
        <v>CUMPLE</v>
      </c>
      <c r="F512" s="561" t="str">
        <f>IF(C512="","",Documentos_Técnicos!$DF505)</f>
        <v>CUMPLE</v>
      </c>
      <c r="G512" s="561" t="str">
        <f>IF(C512="","",Documentos_Técnicos!$DY505)</f>
        <v>CUMPLE</v>
      </c>
      <c r="H512" s="561" t="str">
        <f>IF(C512="","",Documentos_Técnicos!$ER505)</f>
        <v>CUMPLE</v>
      </c>
      <c r="I512" s="561" t="str">
        <f>IF(C512="","",Documentos_Técnicos!$FK505)</f>
        <v>CUMPLE</v>
      </c>
      <c r="J512" s="561" t="str">
        <f>IF(C512="","",Documentos_Técnicos!$FZ505)</f>
        <v>CUMPLE</v>
      </c>
      <c r="K512" s="561" t="str">
        <f>IF(C512="","",Documentos_Técnicos!$HA505)</f>
        <v>CUMPLE</v>
      </c>
      <c r="L512" s="561" t="str">
        <f>IF(C512="","",Documentos_Técnicos!$HX505)</f>
        <v>CUMPLE</v>
      </c>
      <c r="M512" s="561" t="str">
        <f>IF(C512="","",Documentos_Técnicos!IQ505)</f>
        <v>CUMPLE</v>
      </c>
      <c r="N512" s="561" t="str">
        <f>IF(C512="","",Documentos_Técnicos!$IV505)</f>
        <v>CUMPLE</v>
      </c>
      <c r="O512" s="562" t="str">
        <f>IF(C512="","",IF(D512="CUMPLE",IF(F512="CUMPLE",IF(G512="CUMPLE",IF(H512="CUMPLE",IF(I512="CUMPLE",IF(J512="CUMPLE",IF(K512="CUMPLE",IF(L512="CUMPLE",IF(N512="CUMPLE",IF(M512="CUMPLE",IF(E512="CUMPLE","HABILITADO","RECHAZADO"),"RECHAZADO"),"RECHAZADO"),"RECHAZADO"),"RECHAZADO"),"RECHAZADO"),"RECHAZADO"),"RECHAZADO"),"RECHAZADO"),"RECHAZADO"),"RECHAZADO"))</f>
        <v>HABILITADO</v>
      </c>
    </row>
    <row r="513" spans="1:15" hidden="1" x14ac:dyDescent="0.25">
      <c r="A513" s="962"/>
      <c r="B513" s="48">
        <v>9</v>
      </c>
      <c r="C513" s="48" t="str">
        <f>IF(Experiencia_Proponente!C815=0,"",Experiencia_Proponente!C815)</f>
        <v/>
      </c>
      <c r="D513" s="48" t="str">
        <f>IF(C513="","",Documentos_Técnicos!$AG505)</f>
        <v/>
      </c>
      <c r="E513" s="48" t="str">
        <f>IF(C513="","",Documentos_Técnicos!$BL505)</f>
        <v/>
      </c>
      <c r="F513" s="48" t="str">
        <f>IF(C513="","",Documentos_Técnicos!$DF505)</f>
        <v/>
      </c>
      <c r="G513" s="48" t="str">
        <f>IF(C513="","",Documentos_Técnicos!$DY505)</f>
        <v/>
      </c>
      <c r="H513" s="48" t="str">
        <f>IF(C513="","",Documentos_Técnicos!$ER505)</f>
        <v/>
      </c>
      <c r="I513" s="48" t="str">
        <f>IF(C513="","",Documentos_Técnicos!$FK505)</f>
        <v/>
      </c>
      <c r="J513" s="48" t="str">
        <f>IF(C513="","",Documentos_Técnicos!$FZ505)</f>
        <v/>
      </c>
      <c r="K513" s="48" t="str">
        <f>IF(C513="","",Documentos_Técnicos!$HA505)</f>
        <v/>
      </c>
      <c r="L513" s="48" t="str">
        <f>IF(C513="","",Documentos_Técnicos!$HX505)</f>
        <v/>
      </c>
      <c r="M513" s="49" t="str">
        <f>IF(C513="","",Documentos_Técnicos!IQ505)</f>
        <v/>
      </c>
      <c r="N513" s="49" t="str">
        <f>IF(C513="","",Documentos_Técnicos!$IV505)</f>
        <v/>
      </c>
      <c r="O513" s="50" t="str">
        <f t="shared" si="60"/>
        <v/>
      </c>
    </row>
    <row r="514" spans="1:15" hidden="1" x14ac:dyDescent="0.25">
      <c r="A514" s="963"/>
      <c r="B514" s="561">
        <v>10</v>
      </c>
      <c r="C514" s="48" t="str">
        <f>IF(Experiencia_Proponente!C816=0,"",Experiencia_Proponente!C816)</f>
        <v/>
      </c>
      <c r="D514" s="48" t="str">
        <f>IF(C514="","",Documentos_Técnicos!$AG505)</f>
        <v/>
      </c>
      <c r="E514" s="48" t="str">
        <f>IF(C514="","",Documentos_Técnicos!$BL505)</f>
        <v/>
      </c>
      <c r="F514" s="561" t="str">
        <f>IF(C514="","",Documentos_Técnicos!$DF505)</f>
        <v/>
      </c>
      <c r="G514" s="48" t="str">
        <f>IF(C514="","",Documentos_Técnicos!$DY505)</f>
        <v/>
      </c>
      <c r="H514" s="561" t="str">
        <f>IF(C514="","",Documentos_Técnicos!$ER505)</f>
        <v/>
      </c>
      <c r="I514" s="561" t="str">
        <f>IF(C514="","",Documentos_Técnicos!$FK505)</f>
        <v/>
      </c>
      <c r="J514" s="561" t="str">
        <f>IF(C514="","",Documentos_Técnicos!$FZ505)</f>
        <v/>
      </c>
      <c r="K514" s="561" t="str">
        <f>IF(C514="","",Documentos_Técnicos!$HA505)</f>
        <v/>
      </c>
      <c r="L514" s="561" t="str">
        <f>IF(C514="","",Documentos_Técnicos!$HX505)</f>
        <v/>
      </c>
      <c r="M514" s="49" t="str">
        <f>IF(C514="","",Documentos_Técnicos!IQ505)</f>
        <v/>
      </c>
      <c r="N514" s="49" t="str">
        <f>IF(C514="","",Documentos_Técnicos!$IV505)</f>
        <v/>
      </c>
      <c r="O514" s="50" t="str">
        <f t="shared" si="60"/>
        <v/>
      </c>
    </row>
    <row r="515" spans="1:15" hidden="1" x14ac:dyDescent="0.25">
      <c r="A515" s="963"/>
      <c r="B515" s="561">
        <v>11</v>
      </c>
      <c r="C515" s="48" t="str">
        <f>IF(Experiencia_Proponente!C817=0,"",Experiencia_Proponente!C817)</f>
        <v/>
      </c>
      <c r="D515" s="48" t="str">
        <f>IF(C515="","",Documentos_Técnicos!$AG505)</f>
        <v/>
      </c>
      <c r="E515" s="48" t="str">
        <f>IF(C515="","",Documentos_Técnicos!$BL505)</f>
        <v/>
      </c>
      <c r="F515" s="561" t="str">
        <f>IF(C515="","",Documentos_Técnicos!$DF505)</f>
        <v/>
      </c>
      <c r="G515" s="48" t="str">
        <f>IF(C515="","",Documentos_Técnicos!$DY505)</f>
        <v/>
      </c>
      <c r="H515" s="561" t="str">
        <f>IF(C515="","",Documentos_Técnicos!$ER505)</f>
        <v/>
      </c>
      <c r="I515" s="561" t="str">
        <f>IF(C515="","",Documentos_Técnicos!$FK505)</f>
        <v/>
      </c>
      <c r="J515" s="561" t="str">
        <f>IF(C515="","",Documentos_Técnicos!$FZ505)</f>
        <v/>
      </c>
      <c r="K515" s="561" t="str">
        <f>IF(C515="","",Documentos_Técnicos!$HA505)</f>
        <v/>
      </c>
      <c r="L515" s="561" t="str">
        <f>IF(C515="","",Documentos_Técnicos!$HX505)</f>
        <v/>
      </c>
      <c r="M515" s="49" t="str">
        <f>IF(C515="","",Documentos_Técnicos!IQ505)</f>
        <v/>
      </c>
      <c r="N515" s="49" t="str">
        <f>IF(C515="","",Documentos_Técnicos!$IV505)</f>
        <v/>
      </c>
      <c r="O515" s="50" t="str">
        <f t="shared" si="60"/>
        <v/>
      </c>
    </row>
    <row r="516" spans="1:15" hidden="1" x14ac:dyDescent="0.25">
      <c r="A516" s="1017"/>
      <c r="B516" s="557">
        <v>12</v>
      </c>
      <c r="C516" s="558" t="str">
        <f>IF(Experiencia_Proponente!C818=0,"",Experiencia_Proponente!C818)</f>
        <v/>
      </c>
      <c r="D516" s="558" t="str">
        <f>IF(C516="","",Documentos_Técnicos!$AG505)</f>
        <v/>
      </c>
      <c r="E516" s="558" t="str">
        <f>IF(C516="","",Documentos_Técnicos!$BL505)</f>
        <v/>
      </c>
      <c r="F516" s="557" t="str">
        <f>IF(C516="","",Documentos_Técnicos!$DF505)</f>
        <v/>
      </c>
      <c r="G516" s="558" t="str">
        <f>IF(C516="","",Documentos_Técnicos!$DY505)</f>
        <v/>
      </c>
      <c r="H516" s="557" t="str">
        <f>IF(C516="","",Documentos_Técnicos!$ER505)</f>
        <v/>
      </c>
      <c r="I516" s="557" t="str">
        <f>IF(C516="","",Documentos_Técnicos!$FK505)</f>
        <v/>
      </c>
      <c r="J516" s="557" t="str">
        <f>IF(C516="","",Documentos_Técnicos!$FZ505)</f>
        <v/>
      </c>
      <c r="K516" s="557" t="str">
        <f>IF(C516="","",Documentos_Técnicos!$HA505)</f>
        <v/>
      </c>
      <c r="L516" s="557" t="str">
        <f>IF(C516="","",Documentos_Técnicos!$HX505)</f>
        <v/>
      </c>
      <c r="M516" s="559" t="str">
        <f>IF(C516="","",Documentos_Técnicos!IQ505)</f>
        <v/>
      </c>
      <c r="N516" s="559" t="str">
        <f>IF(C516="","",Documentos_Técnicos!$IV505)</f>
        <v/>
      </c>
      <c r="O516" s="560" t="str">
        <f t="shared" si="60"/>
        <v/>
      </c>
    </row>
    <row r="517" spans="1:15" x14ac:dyDescent="0.25">
      <c r="A517" s="102">
        <v>39</v>
      </c>
      <c r="B517" s="563"/>
      <c r="C517" s="564" t="s">
        <v>1537</v>
      </c>
      <c r="D517" s="563"/>
      <c r="E517" s="563"/>
      <c r="F517" s="563"/>
      <c r="G517" s="563"/>
      <c r="H517" s="563"/>
      <c r="I517" s="563"/>
      <c r="J517" s="563"/>
      <c r="K517" s="563"/>
      <c r="L517" s="563"/>
      <c r="M517" s="563"/>
      <c r="N517" s="563"/>
      <c r="O517" s="563"/>
    </row>
    <row r="518" spans="1:15" x14ac:dyDescent="0.25">
      <c r="A518" s="1016">
        <f t="shared" ref="A518" si="63">A530</f>
        <v>40</v>
      </c>
      <c r="B518" s="561">
        <v>1</v>
      </c>
      <c r="C518" s="561" t="str">
        <f>IF(Experiencia_Proponente!C820=0,"",Experiencia_Proponente!C820)</f>
        <v>SECURITAS COLOMBIA S.A.</v>
      </c>
      <c r="D518" s="561" t="str">
        <f>IF(C518="","",Documentos_Técnicos!$AG518)</f>
        <v>CUMPLE</v>
      </c>
      <c r="E518" s="561" t="str">
        <f>IF(C518="","",Documentos_Técnicos!$BL518)</f>
        <v>CUMPLE</v>
      </c>
      <c r="F518" s="561" t="str">
        <f>IF(C518="","",Documentos_Técnicos!$DF518)</f>
        <v>CUMPLE</v>
      </c>
      <c r="G518" s="561" t="str">
        <f>IF(C518="","",Documentos_Técnicos!$DY518)</f>
        <v>CUMPLE</v>
      </c>
      <c r="H518" s="561" t="str">
        <f>IF(C518="","",Documentos_Técnicos!$ER518)</f>
        <v>CUMPLE</v>
      </c>
      <c r="I518" s="561" t="str">
        <f>IF(C518="","",Documentos_Técnicos!$FK518)</f>
        <v>CUMPLE</v>
      </c>
      <c r="J518" s="561" t="str">
        <f>IF(C518="","",Documentos_Técnicos!$FZ518)</f>
        <v>CUMPLE</v>
      </c>
      <c r="K518" s="561" t="str">
        <f>IF(C518="","",Documentos_Técnicos!$HA518)</f>
        <v>CUMPLE</v>
      </c>
      <c r="L518" s="561" t="s">
        <v>487</v>
      </c>
      <c r="M518" s="561" t="str">
        <f>IF(C518="","",Documentos_Técnicos!IQ518)</f>
        <v>CUMPLE</v>
      </c>
      <c r="N518" s="561" t="str">
        <f>IF(C518="","",Documentos_Técnicos!$IV518)</f>
        <v>CUMPLE</v>
      </c>
      <c r="O518" s="562" t="str">
        <f>IF(C518="","",IF(D518="CUMPLE",IF(F518="CUMPLE",IF(G518="CUMPLE",IF(H518="CUMPLE",IF(I518="CUMPLE",IF(J518="CUMPLE",IF(K518="CUMPLE",IF(L518="CUMPLE",IF(N518="CUMPLE",IF(M518="CUMPLE",IF(E518="CUMPLE","HABILITADO","RECHAZADO"),"RECHAZADO"),"RECHAZADO"),"RECHAZADO"),"RECHAZADO"),"RECHAZADO"),"RECHAZADO"),"RECHAZADO"),"RECHAZADO"),"RECHAZADO"),"RECHAZADO"))</f>
        <v>HABILITADO</v>
      </c>
    </row>
    <row r="519" spans="1:15" x14ac:dyDescent="0.25">
      <c r="A519" s="1016"/>
      <c r="B519" s="561">
        <v>2</v>
      </c>
      <c r="C519" s="561" t="str">
        <f>IF(Experiencia_Proponente!C821=0,"",Experiencia_Proponente!C821)</f>
        <v>SECURITAS COLOMBIA S.A.</v>
      </c>
      <c r="D519" s="561" t="str">
        <f>IF(C519="","",Documentos_Técnicos!$AG518)</f>
        <v>CUMPLE</v>
      </c>
      <c r="E519" s="561" t="str">
        <f>IF(C519="","",Documentos_Técnicos!$BL518)</f>
        <v>CUMPLE</v>
      </c>
      <c r="F519" s="561" t="str">
        <f>IF(C519="","",Documentos_Técnicos!$DF518)</f>
        <v>CUMPLE</v>
      </c>
      <c r="G519" s="561" t="str">
        <f>IF(C519="","",Documentos_Técnicos!$DY518)</f>
        <v>CUMPLE</v>
      </c>
      <c r="H519" s="561" t="str">
        <f>IF(C519="","",Documentos_Técnicos!$ER518)</f>
        <v>CUMPLE</v>
      </c>
      <c r="I519" s="561" t="str">
        <f>IF(C519="","",Documentos_Técnicos!$FK518)</f>
        <v>CUMPLE</v>
      </c>
      <c r="J519" s="561" t="str">
        <f>IF(C519="","",Documentos_Técnicos!$FZ518)</f>
        <v>CUMPLE</v>
      </c>
      <c r="K519" s="561" t="str">
        <f>IF(C519="","",Documentos_Técnicos!$HA518)</f>
        <v>CUMPLE</v>
      </c>
      <c r="L519" s="561" t="str">
        <f>IF(C519="","",Documentos_Técnicos!$HX518)</f>
        <v>NO CUMPLE</v>
      </c>
      <c r="M519" s="561" t="str">
        <f>IF(C519="","",Documentos_Técnicos!IQ518)</f>
        <v>CUMPLE</v>
      </c>
      <c r="N519" s="561" t="str">
        <f>IF(C519="","",Documentos_Técnicos!$IV518)</f>
        <v>CUMPLE</v>
      </c>
      <c r="O519" s="562" t="str">
        <f>IF(C519="","",IF(D519="CUMPLE",IF(F519="CUMPLE",IF(G519="CUMPLE",IF(H519="CUMPLE",IF(I519="CUMPLE",IF(J519="CUMPLE",IF(K519="CUMPLE",IF(L519="CUMPLE",IF(N519="CUMPLE",IF(M519="CUMPLE",IF(E519="CUMPLE","HABILITADO","RECHAZADO"),"RECHAZADO"),"RECHAZADO"),"RECHAZADO"),"RECHAZADO"),"RECHAZADO"),"RECHAZADO"),"RECHAZADO"),"RECHAZADO"),"RECHAZADO"),"RECHAZADO"))</f>
        <v>RECHAZADO</v>
      </c>
    </row>
    <row r="520" spans="1:15" hidden="1" x14ac:dyDescent="0.25">
      <c r="A520" s="962"/>
      <c r="B520" s="48">
        <v>3</v>
      </c>
      <c r="C520" s="48" t="str">
        <f>IF(Experiencia_Proponente!C822=0,"",Experiencia_Proponente!C822)</f>
        <v/>
      </c>
      <c r="D520" s="48" t="str">
        <f>IF(C520="","",Documentos_Técnicos!$AG518)</f>
        <v/>
      </c>
      <c r="E520" s="48" t="str">
        <f>IF(C520="","",Documentos_Técnicos!$BL518)</f>
        <v/>
      </c>
      <c r="F520" s="48" t="str">
        <f>IF(C520="","",Documentos_Técnicos!$DF518)</f>
        <v/>
      </c>
      <c r="G520" s="48" t="str">
        <f>IF(C520="","",Documentos_Técnicos!$DY518)</f>
        <v/>
      </c>
      <c r="H520" s="48" t="str">
        <f>IF(C520="","",Documentos_Técnicos!$ER518)</f>
        <v/>
      </c>
      <c r="I520" s="48" t="str">
        <f>IF(C520="","",Documentos_Técnicos!$FK518)</f>
        <v/>
      </c>
      <c r="J520" s="48" t="str">
        <f>IF(C520="","",Documentos_Técnicos!$FZ518)</f>
        <v/>
      </c>
      <c r="K520" s="48" t="str">
        <f>IF(C520="","",Documentos_Técnicos!$HA518)</f>
        <v/>
      </c>
      <c r="L520" s="48" t="str">
        <f>IF(C520="","",Documentos_Técnicos!$HX518)</f>
        <v/>
      </c>
      <c r="M520" s="49" t="str">
        <f>IF(C520="","",Documentos_Técnicos!IQ518)</f>
        <v/>
      </c>
      <c r="N520" s="49" t="str">
        <f>IF(C520="","",Documentos_Técnicos!$IV518)</f>
        <v/>
      </c>
      <c r="O520" s="50" t="str">
        <f t="shared" si="60"/>
        <v/>
      </c>
    </row>
    <row r="521" spans="1:15" hidden="1" x14ac:dyDescent="0.25">
      <c r="A521" s="963"/>
      <c r="B521" s="561">
        <v>4</v>
      </c>
      <c r="C521" s="48" t="str">
        <f>IF(Experiencia_Proponente!C823=0,"",Experiencia_Proponente!C823)</f>
        <v/>
      </c>
      <c r="D521" s="48" t="str">
        <f>IF(C521="","",Documentos_Técnicos!$AG518)</f>
        <v/>
      </c>
      <c r="E521" s="48" t="str">
        <f>IF(C521="","",Documentos_Técnicos!$BL518)</f>
        <v/>
      </c>
      <c r="F521" s="561" t="str">
        <f>IF(C521="","",Documentos_Técnicos!$DF518)</f>
        <v/>
      </c>
      <c r="G521" s="48" t="str">
        <f>IF(C521="","",Documentos_Técnicos!$DY518)</f>
        <v/>
      </c>
      <c r="H521" s="561" t="str">
        <f>IF(C521="","",Documentos_Técnicos!$ER518)</f>
        <v/>
      </c>
      <c r="I521" s="561" t="str">
        <f>IF(C521="","",Documentos_Técnicos!$FK518)</f>
        <v/>
      </c>
      <c r="J521" s="561" t="str">
        <f>IF(C521="","",Documentos_Técnicos!$FZ518)</f>
        <v/>
      </c>
      <c r="K521" s="561" t="str">
        <f>IF(C521="","",Documentos_Técnicos!$HA518)</f>
        <v/>
      </c>
      <c r="L521" s="561" t="str">
        <f>IF(C521="","",Documentos_Técnicos!$HX518)</f>
        <v/>
      </c>
      <c r="M521" s="49" t="str">
        <f>IF(C521="","",Documentos_Técnicos!IQ518)</f>
        <v/>
      </c>
      <c r="N521" s="49" t="str">
        <f>IF(C521="","",Documentos_Técnicos!$IV518)</f>
        <v/>
      </c>
      <c r="O521" s="50" t="str">
        <f t="shared" si="60"/>
        <v/>
      </c>
    </row>
    <row r="522" spans="1:15" hidden="1" x14ac:dyDescent="0.25">
      <c r="A522" s="963"/>
      <c r="B522" s="561">
        <v>5</v>
      </c>
      <c r="C522" s="48" t="str">
        <f>IF(Experiencia_Proponente!C824=0,"",Experiencia_Proponente!C824)</f>
        <v/>
      </c>
      <c r="D522" s="48" t="str">
        <f>IF(C522="","",Documentos_Técnicos!$AG518)</f>
        <v/>
      </c>
      <c r="E522" s="48" t="str">
        <f>IF(C522="","",Documentos_Técnicos!$BL518)</f>
        <v/>
      </c>
      <c r="F522" s="561" t="str">
        <f>IF(C522="","",Documentos_Técnicos!$DF518)</f>
        <v/>
      </c>
      <c r="G522" s="48" t="str">
        <f>IF(C522="","",Documentos_Técnicos!$DY518)</f>
        <v/>
      </c>
      <c r="H522" s="561" t="str">
        <f>IF(C522="","",Documentos_Técnicos!$ER518)</f>
        <v/>
      </c>
      <c r="I522" s="561" t="str">
        <f>IF(C522="","",Documentos_Técnicos!$FK518)</f>
        <v/>
      </c>
      <c r="J522" s="561" t="str">
        <f>IF(C522="","",Documentos_Técnicos!$FZ518)</f>
        <v/>
      </c>
      <c r="K522" s="561" t="str">
        <f>IF(C522="","",Documentos_Técnicos!$HA518)</f>
        <v/>
      </c>
      <c r="L522" s="561" t="str">
        <f>IF(C522="","",Documentos_Técnicos!$HX518)</f>
        <v/>
      </c>
      <c r="M522" s="49" t="str">
        <f>IF(C522="","",Documentos_Técnicos!IQ518)</f>
        <v/>
      </c>
      <c r="N522" s="49" t="str">
        <f>IF(C522="","",Documentos_Técnicos!$IV518)</f>
        <v/>
      </c>
      <c r="O522" s="50" t="str">
        <f t="shared" si="60"/>
        <v/>
      </c>
    </row>
    <row r="523" spans="1:15" hidden="1" x14ac:dyDescent="0.25">
      <c r="A523" s="963"/>
      <c r="B523" s="561">
        <v>6</v>
      </c>
      <c r="C523" s="48" t="str">
        <f>IF(Experiencia_Proponente!C825=0,"",Experiencia_Proponente!C825)</f>
        <v/>
      </c>
      <c r="D523" s="48" t="str">
        <f>IF(C523="","",Documentos_Técnicos!$AG518)</f>
        <v/>
      </c>
      <c r="E523" s="48" t="str">
        <f>IF(C523="","",Documentos_Técnicos!$BL518)</f>
        <v/>
      </c>
      <c r="F523" s="561" t="str">
        <f>IF(C523="","",Documentos_Técnicos!$DF518)</f>
        <v/>
      </c>
      <c r="G523" s="48" t="str">
        <f>IF(C523="","",Documentos_Técnicos!$DY518)</f>
        <v/>
      </c>
      <c r="H523" s="561" t="str">
        <f>IF(C523="","",Documentos_Técnicos!$ER518)</f>
        <v/>
      </c>
      <c r="I523" s="561" t="str">
        <f>IF(C523="","",Documentos_Técnicos!$FK518)</f>
        <v/>
      </c>
      <c r="J523" s="561" t="str">
        <f>IF(C523="","",Documentos_Técnicos!$FZ518)</f>
        <v/>
      </c>
      <c r="K523" s="561" t="str">
        <f>IF(C523="","",Documentos_Técnicos!$HA518)</f>
        <v/>
      </c>
      <c r="L523" s="561" t="str">
        <f>IF(C523="","",Documentos_Técnicos!$HX518)</f>
        <v/>
      </c>
      <c r="M523" s="49" t="str">
        <f>IF(C523="","",Documentos_Técnicos!IQ518)</f>
        <v/>
      </c>
      <c r="N523" s="49" t="str">
        <f>IF(C523="","",Documentos_Técnicos!$IV518)</f>
        <v/>
      </c>
      <c r="O523" s="50" t="str">
        <f t="shared" si="60"/>
        <v/>
      </c>
    </row>
    <row r="524" spans="1:15" hidden="1" x14ac:dyDescent="0.25">
      <c r="A524" s="1017"/>
      <c r="B524" s="557">
        <v>7</v>
      </c>
      <c r="C524" s="558" t="str">
        <f>IF(Experiencia_Proponente!C826=0,"",Experiencia_Proponente!C826)</f>
        <v/>
      </c>
      <c r="D524" s="558" t="str">
        <f>IF(C524="","",Documentos_Técnicos!$AG518)</f>
        <v/>
      </c>
      <c r="E524" s="558" t="str">
        <f>IF(C524="","",Documentos_Técnicos!$BL518)</f>
        <v/>
      </c>
      <c r="F524" s="557" t="str">
        <f>IF(C524="","",Documentos_Técnicos!$DF518)</f>
        <v/>
      </c>
      <c r="G524" s="558" t="str">
        <f>IF(C524="","",Documentos_Técnicos!$DY518)</f>
        <v/>
      </c>
      <c r="H524" s="557" t="str">
        <f>IF(C524="","",Documentos_Técnicos!$ER518)</f>
        <v/>
      </c>
      <c r="I524" s="557" t="str">
        <f>IF(C524="","",Documentos_Técnicos!$FK518)</f>
        <v/>
      </c>
      <c r="J524" s="557" t="str">
        <f>IF(C524="","",Documentos_Técnicos!$FZ518)</f>
        <v/>
      </c>
      <c r="K524" s="557" t="str">
        <f>IF(C524="","",Documentos_Técnicos!$HA518)</f>
        <v/>
      </c>
      <c r="L524" s="557" t="str">
        <f>IF(C524="","",Documentos_Técnicos!$HX518)</f>
        <v/>
      </c>
      <c r="M524" s="559" t="str">
        <f>IF(C524="","",Documentos_Técnicos!IQ518)</f>
        <v/>
      </c>
      <c r="N524" s="559" t="str">
        <f>IF(C524="","",Documentos_Técnicos!$IV518)</f>
        <v/>
      </c>
      <c r="O524" s="560" t="str">
        <f t="shared" si="60"/>
        <v/>
      </c>
    </row>
    <row r="525" spans="1:15" x14ac:dyDescent="0.25">
      <c r="A525" s="1016"/>
      <c r="B525" s="561">
        <v>8</v>
      </c>
      <c r="C525" s="561" t="str">
        <f>IF(Experiencia_Proponente!C827=0,"",Experiencia_Proponente!C827)</f>
        <v>SECURITAS COLOMBIA S.A.</v>
      </c>
      <c r="D525" s="561" t="str">
        <f>IF(C525="","",Documentos_Técnicos!$AG518)</f>
        <v>CUMPLE</v>
      </c>
      <c r="E525" s="561" t="str">
        <f>IF(C525="","",Documentos_Técnicos!$BL518)</f>
        <v>CUMPLE</v>
      </c>
      <c r="F525" s="561" t="str">
        <f>IF(C525="","",Documentos_Técnicos!$DF518)</f>
        <v>CUMPLE</v>
      </c>
      <c r="G525" s="561" t="str">
        <f>IF(C525="","",Documentos_Técnicos!$DY518)</f>
        <v>CUMPLE</v>
      </c>
      <c r="H525" s="561" t="str">
        <f>IF(C525="","",Documentos_Técnicos!$ER518)</f>
        <v>CUMPLE</v>
      </c>
      <c r="I525" s="561" t="str">
        <f>IF(C525="","",Documentos_Técnicos!$FK518)</f>
        <v>CUMPLE</v>
      </c>
      <c r="J525" s="561" t="str">
        <f>IF(C525="","",Documentos_Técnicos!$FZ518)</f>
        <v>CUMPLE</v>
      </c>
      <c r="K525" s="561" t="str">
        <f>IF(C525="","",Documentos_Técnicos!$HA518)</f>
        <v>CUMPLE</v>
      </c>
      <c r="L525" s="561" t="s">
        <v>487</v>
      </c>
      <c r="M525" s="561" t="str">
        <f>IF(C525="","",Documentos_Técnicos!IQ518)</f>
        <v>CUMPLE</v>
      </c>
      <c r="N525" s="561" t="str">
        <f>IF(C525="","",Documentos_Técnicos!$IV518)</f>
        <v>CUMPLE</v>
      </c>
      <c r="O525" s="562" t="str">
        <f>IF(C525="","",IF(D525="CUMPLE",IF(F525="CUMPLE",IF(G525="CUMPLE",IF(H525="CUMPLE",IF(I525="CUMPLE",IF(J525="CUMPLE",IF(K525="CUMPLE",IF(L525="CUMPLE",IF(N525="CUMPLE",IF(M525="CUMPLE",IF(E525="CUMPLE","HABILITADO","RECHAZADO"),"RECHAZADO"),"RECHAZADO"),"RECHAZADO"),"RECHAZADO"),"RECHAZADO"),"RECHAZADO"),"RECHAZADO"),"RECHAZADO"),"RECHAZADO"),"RECHAZADO"))</f>
        <v>HABILITADO</v>
      </c>
    </row>
    <row r="526" spans="1:15" hidden="1" x14ac:dyDescent="0.25">
      <c r="A526" s="962"/>
      <c r="B526" s="48">
        <v>9</v>
      </c>
      <c r="C526" s="48" t="str">
        <f>IF(Experiencia_Proponente!C828=0,"",Experiencia_Proponente!C828)</f>
        <v/>
      </c>
      <c r="D526" s="48" t="str">
        <f>IF(C526="","",Documentos_Técnicos!$AG518)</f>
        <v/>
      </c>
      <c r="E526" s="48" t="str">
        <f>IF(C526="","",Documentos_Técnicos!$BL518)</f>
        <v/>
      </c>
      <c r="F526" s="48" t="str">
        <f>IF(C526="","",Documentos_Técnicos!$DF518)</f>
        <v/>
      </c>
      <c r="G526" s="48" t="str">
        <f>IF(C526="","",Documentos_Técnicos!$DY518)</f>
        <v/>
      </c>
      <c r="H526" s="48" t="str">
        <f>IF(C526="","",Documentos_Técnicos!$ER518)</f>
        <v/>
      </c>
      <c r="I526" s="48" t="str">
        <f>IF(C526="","",Documentos_Técnicos!$FK518)</f>
        <v/>
      </c>
      <c r="J526" s="48" t="str">
        <f>IF(C526="","",Documentos_Técnicos!$FZ518)</f>
        <v/>
      </c>
      <c r="K526" s="48" t="str">
        <f>IF(C526="","",Documentos_Técnicos!$HA518)</f>
        <v/>
      </c>
      <c r="L526" s="48" t="str">
        <f>IF(C526="","",Documentos_Técnicos!$HX518)</f>
        <v/>
      </c>
      <c r="M526" s="49" t="str">
        <f>IF(C526="","",Documentos_Técnicos!IQ518)</f>
        <v/>
      </c>
      <c r="N526" s="49" t="str">
        <f>IF(C526="","",Documentos_Técnicos!$IV518)</f>
        <v/>
      </c>
      <c r="O526" s="50" t="str">
        <f t="shared" si="60"/>
        <v/>
      </c>
    </row>
    <row r="527" spans="1:15" hidden="1" x14ac:dyDescent="0.25">
      <c r="A527" s="963"/>
      <c r="B527" s="561">
        <v>10</v>
      </c>
      <c r="C527" s="48" t="str">
        <f>IF(Experiencia_Proponente!C829=0,"",Experiencia_Proponente!C829)</f>
        <v/>
      </c>
      <c r="D527" s="48" t="str">
        <f>IF(C527="","",Documentos_Técnicos!$AG518)</f>
        <v/>
      </c>
      <c r="E527" s="48" t="str">
        <f>IF(C527="","",Documentos_Técnicos!$BL518)</f>
        <v/>
      </c>
      <c r="F527" s="561" t="str">
        <f>IF(C527="","",Documentos_Técnicos!$DF518)</f>
        <v/>
      </c>
      <c r="G527" s="48" t="str">
        <f>IF(C527="","",Documentos_Técnicos!$DY518)</f>
        <v/>
      </c>
      <c r="H527" s="561" t="str">
        <f>IF(C527="","",Documentos_Técnicos!$ER518)</f>
        <v/>
      </c>
      <c r="I527" s="561" t="str">
        <f>IF(C527="","",Documentos_Técnicos!$FK518)</f>
        <v/>
      </c>
      <c r="J527" s="561" t="str">
        <f>IF(C527="","",Documentos_Técnicos!$FZ518)</f>
        <v/>
      </c>
      <c r="K527" s="561" t="str">
        <f>IF(C527="","",Documentos_Técnicos!$HA518)</f>
        <v/>
      </c>
      <c r="L527" s="561" t="str">
        <f>IF(C527="","",Documentos_Técnicos!$HX518)</f>
        <v/>
      </c>
      <c r="M527" s="49" t="str">
        <f>IF(C527="","",Documentos_Técnicos!IQ518)</f>
        <v/>
      </c>
      <c r="N527" s="49" t="str">
        <f>IF(C527="","",Documentos_Técnicos!$IV518)</f>
        <v/>
      </c>
      <c r="O527" s="50" t="str">
        <f t="shared" si="60"/>
        <v/>
      </c>
    </row>
    <row r="528" spans="1:15" hidden="1" x14ac:dyDescent="0.25">
      <c r="A528" s="1017"/>
      <c r="B528" s="557">
        <v>11</v>
      </c>
      <c r="C528" s="558" t="str">
        <f>IF(Experiencia_Proponente!C830=0,"",Experiencia_Proponente!C830)</f>
        <v/>
      </c>
      <c r="D528" s="558" t="str">
        <f>IF(C528="","",Documentos_Técnicos!$AG518)</f>
        <v/>
      </c>
      <c r="E528" s="558" t="str">
        <f>IF(C528="","",Documentos_Técnicos!$BL518)</f>
        <v/>
      </c>
      <c r="F528" s="557" t="str">
        <f>IF(C528="","",Documentos_Técnicos!$DF518)</f>
        <v/>
      </c>
      <c r="G528" s="558" t="str">
        <f>IF(C528="","",Documentos_Técnicos!$DY518)</f>
        <v/>
      </c>
      <c r="H528" s="557" t="str">
        <f>IF(C528="","",Documentos_Técnicos!$ER518)</f>
        <v/>
      </c>
      <c r="I528" s="557" t="str">
        <f>IF(C528="","",Documentos_Técnicos!$FK518)</f>
        <v/>
      </c>
      <c r="J528" s="557" t="str">
        <f>IF(C528="","",Documentos_Técnicos!$FZ518)</f>
        <v/>
      </c>
      <c r="K528" s="557" t="str">
        <f>IF(C528="","",Documentos_Técnicos!$HA518)</f>
        <v/>
      </c>
      <c r="L528" s="557" t="str">
        <f>IF(C528="","",Documentos_Técnicos!$HX518)</f>
        <v/>
      </c>
      <c r="M528" s="559" t="str">
        <f>IF(C528="","",Documentos_Técnicos!IQ518)</f>
        <v/>
      </c>
      <c r="N528" s="559" t="str">
        <f>IF(C528="","",Documentos_Técnicos!$IV518)</f>
        <v/>
      </c>
      <c r="O528" s="560" t="str">
        <f t="shared" si="60"/>
        <v/>
      </c>
    </row>
    <row r="529" spans="1:15" x14ac:dyDescent="0.25">
      <c r="A529" s="1016"/>
      <c r="B529" s="561">
        <v>12</v>
      </c>
      <c r="C529" s="561" t="str">
        <f>IF(Experiencia_Proponente!C831=0,"",Experiencia_Proponente!C831)</f>
        <v>SECURITAS COLOMBIA S.A.</v>
      </c>
      <c r="D529" s="561" t="str">
        <f>IF(C529="","",Documentos_Técnicos!$AG518)</f>
        <v>CUMPLE</v>
      </c>
      <c r="E529" s="561" t="str">
        <f>IF(C529="","",Documentos_Técnicos!$BL518)</f>
        <v>CUMPLE</v>
      </c>
      <c r="F529" s="561" t="str">
        <f>IF(C529="","",Documentos_Técnicos!$DF518)</f>
        <v>CUMPLE</v>
      </c>
      <c r="G529" s="561" t="str">
        <f>IF(C529="","",Documentos_Técnicos!$DY518)</f>
        <v>CUMPLE</v>
      </c>
      <c r="H529" s="561" t="str">
        <f>IF(C529="","",Documentos_Técnicos!$ER518)</f>
        <v>CUMPLE</v>
      </c>
      <c r="I529" s="561" t="str">
        <f>IF(C529="","",Documentos_Técnicos!$FK518)</f>
        <v>CUMPLE</v>
      </c>
      <c r="J529" s="561" t="str">
        <f>IF(C529="","",Documentos_Técnicos!$FZ518)</f>
        <v>CUMPLE</v>
      </c>
      <c r="K529" s="561" t="str">
        <f>IF(C529="","",Documentos_Técnicos!$HA518)</f>
        <v>CUMPLE</v>
      </c>
      <c r="L529" s="561" t="s">
        <v>487</v>
      </c>
      <c r="M529" s="561" t="str">
        <f>IF(C529="","",Documentos_Técnicos!IQ518)</f>
        <v>CUMPLE</v>
      </c>
      <c r="N529" s="561" t="str">
        <f>IF(C529="","",Documentos_Técnicos!$IV518)</f>
        <v>CUMPLE</v>
      </c>
      <c r="O529" s="562" t="str">
        <f>IF(C529="","",IF(D529="CUMPLE",IF(F529="CUMPLE",IF(G529="CUMPLE",IF(H529="CUMPLE",IF(I529="CUMPLE",IF(J529="CUMPLE",IF(K529="CUMPLE",IF(L529="CUMPLE",IF(N529="CUMPLE",IF(M529="CUMPLE",IF(E529="CUMPLE","HABILITADO","RECHAZADO"),"RECHAZADO"),"RECHAZADO"),"RECHAZADO"),"RECHAZADO"),"RECHAZADO"),"RECHAZADO"),"RECHAZADO"),"RECHAZADO"),"RECHAZADO"),"RECHAZADO"))</f>
        <v>HABILITADO</v>
      </c>
    </row>
    <row r="530" spans="1:15" x14ac:dyDescent="0.25">
      <c r="A530" s="102">
        <v>40</v>
      </c>
      <c r="B530" s="563"/>
      <c r="C530" s="564" t="s">
        <v>1537</v>
      </c>
      <c r="D530" s="563"/>
      <c r="E530" s="563"/>
      <c r="F530" s="563"/>
      <c r="G530" s="563"/>
      <c r="H530" s="563"/>
      <c r="I530" s="563"/>
      <c r="J530" s="563"/>
      <c r="K530" s="563"/>
      <c r="L530" s="563"/>
      <c r="M530" s="563"/>
      <c r="N530" s="563"/>
      <c r="O530" s="563"/>
    </row>
    <row r="531" spans="1:15" ht="33" x14ac:dyDescent="0.25">
      <c r="A531" s="1016">
        <f t="shared" ref="A531" si="64">A543</f>
        <v>41</v>
      </c>
      <c r="B531" s="561">
        <v>1</v>
      </c>
      <c r="C531" s="561" t="str">
        <f>IF(Experiencia_Proponente!C833=0,"",Experiencia_Proponente!C833)</f>
        <v>UNION TEMPORAL CD SEGURIDAD</v>
      </c>
      <c r="D531" s="561" t="str">
        <f>IF(C531="","",Documentos_Técnicos!$AG531)</f>
        <v>CUMPLE</v>
      </c>
      <c r="E531" s="561" t="str">
        <f>IF(C531="","",Documentos_Técnicos!$BL531)</f>
        <v>CUMPLE</v>
      </c>
      <c r="F531" s="561" t="str">
        <f>IF(C531="","",Documentos_Técnicos!$DF531)</f>
        <v>CUMPLE</v>
      </c>
      <c r="G531" s="561" t="str">
        <f>IF(C531="","",Documentos_Técnicos!$DY531)</f>
        <v>CUMPLE</v>
      </c>
      <c r="H531" s="561" t="str">
        <f>IF(C531="","",Documentos_Técnicos!$ER531)</f>
        <v>CUMPLE</v>
      </c>
      <c r="I531" s="561" t="str">
        <f>IF(C531="","",Documentos_Técnicos!$FK531)</f>
        <v>CUMPLE</v>
      </c>
      <c r="J531" s="561" t="str">
        <f>IF(C531="","",Documentos_Técnicos!$FZ531)</f>
        <v>CUMPLE</v>
      </c>
      <c r="K531" s="561" t="str">
        <f>IF(C531="","",Documentos_Técnicos!$HA531)</f>
        <v>CUMPLE</v>
      </c>
      <c r="L531" s="561" t="str">
        <f>IF(C531="","",Documentos_Técnicos!$HX531)</f>
        <v>CUMPLE</v>
      </c>
      <c r="M531" s="561" t="str">
        <f>IF(C531="","",Documentos_Técnicos!IQ531)</f>
        <v>CUMPLE</v>
      </c>
      <c r="N531" s="561" t="str">
        <f>IF(C531="","",Documentos_Técnicos!$IV531)</f>
        <v>CUMPLE</v>
      </c>
      <c r="O531" s="562" t="str">
        <f t="shared" ref="O531:O542" si="65">IF(C531="","",IF(D531="CUMPLE",IF(F531="CUMPLE",IF(G531="CUMPLE",IF(H531="CUMPLE",IF(I531="CUMPLE",IF(J531="CUMPLE",IF(K531="CUMPLE",IF(L531="CUMPLE",IF(N531="CUMPLE",IF(M531="CUMPLE",IF(E531="CUMPLE","HABILITADO","RECHAZADO"),"RECHAZADO"),"RECHAZADO"),"RECHAZADO"),"RECHAZADO"),"RECHAZADO"),"RECHAZADO"),"RECHAZADO"),"RECHAZADO"),"RECHAZADO"),"RECHAZADO"))</f>
        <v>HABILITADO</v>
      </c>
    </row>
    <row r="532" spans="1:15" ht="33" x14ac:dyDescent="0.25">
      <c r="A532" s="1016"/>
      <c r="B532" s="561">
        <v>2</v>
      </c>
      <c r="C532" s="561" t="str">
        <f>IF(Experiencia_Proponente!C834=0,"",Experiencia_Proponente!C834)</f>
        <v>UNION TEMPORAL CD SEGURIDAD</v>
      </c>
      <c r="D532" s="561" t="str">
        <f>IF(C532="","",Documentos_Técnicos!$AG531)</f>
        <v>CUMPLE</v>
      </c>
      <c r="E532" s="561" t="str">
        <f>IF(C532="","",Documentos_Técnicos!$BL531)</f>
        <v>CUMPLE</v>
      </c>
      <c r="F532" s="561" t="str">
        <f>IF(C532="","",Documentos_Técnicos!$DF531)</f>
        <v>CUMPLE</v>
      </c>
      <c r="G532" s="561" t="str">
        <f>IF(C532="","",Documentos_Técnicos!$DY531)</f>
        <v>CUMPLE</v>
      </c>
      <c r="H532" s="561" t="str">
        <f>IF(C532="","",Documentos_Técnicos!$ER531)</f>
        <v>CUMPLE</v>
      </c>
      <c r="I532" s="561" t="str">
        <f>IF(C532="","",Documentos_Técnicos!$FK531)</f>
        <v>CUMPLE</v>
      </c>
      <c r="J532" s="561" t="str">
        <f>IF(C532="","",Documentos_Técnicos!$FZ531)</f>
        <v>CUMPLE</v>
      </c>
      <c r="K532" s="561" t="str">
        <f>IF(C532="","",Documentos_Técnicos!$HA531)</f>
        <v>CUMPLE</v>
      </c>
      <c r="L532" s="561" t="str">
        <f>IF(C532="","",Documentos_Técnicos!$HX531)</f>
        <v>CUMPLE</v>
      </c>
      <c r="M532" s="561" t="str">
        <f>IF(C532="","",Documentos_Técnicos!IQ531)</f>
        <v>CUMPLE</v>
      </c>
      <c r="N532" s="561" t="str">
        <f>IF(C532="","",Documentos_Técnicos!$IV531)</f>
        <v>CUMPLE</v>
      </c>
      <c r="O532" s="562" t="str">
        <f t="shared" si="65"/>
        <v>HABILITADO</v>
      </c>
    </row>
    <row r="533" spans="1:15" ht="33" x14ac:dyDescent="0.25">
      <c r="A533" s="1016"/>
      <c r="B533" s="561">
        <v>3</v>
      </c>
      <c r="C533" s="561" t="str">
        <f>IF(Experiencia_Proponente!C835=0,"",Experiencia_Proponente!C835)</f>
        <v>UNION TEMPORAL CD SEGURIDAD</v>
      </c>
      <c r="D533" s="561" t="str">
        <f>IF(C533="","",Documentos_Técnicos!$AG531)</f>
        <v>CUMPLE</v>
      </c>
      <c r="E533" s="561" t="str">
        <f>IF(C533="","",Documentos_Técnicos!$BL531)</f>
        <v>CUMPLE</v>
      </c>
      <c r="F533" s="561" t="str">
        <f>IF(C533="","",Documentos_Técnicos!$DF531)</f>
        <v>CUMPLE</v>
      </c>
      <c r="G533" s="561" t="str">
        <f>IF(C533="","",Documentos_Técnicos!$DY531)</f>
        <v>CUMPLE</v>
      </c>
      <c r="H533" s="561" t="str">
        <f>IF(C533="","",Documentos_Técnicos!$ER531)</f>
        <v>CUMPLE</v>
      </c>
      <c r="I533" s="561" t="str">
        <f>IF(C533="","",Documentos_Técnicos!$FK531)</f>
        <v>CUMPLE</v>
      </c>
      <c r="J533" s="561" t="str">
        <f>IF(C533="","",Documentos_Técnicos!$FZ531)</f>
        <v>CUMPLE</v>
      </c>
      <c r="K533" s="561" t="str">
        <f>IF(C533="","",Documentos_Técnicos!$HA531)</f>
        <v>CUMPLE</v>
      </c>
      <c r="L533" s="561" t="str">
        <f>IF(C533="","",Documentos_Técnicos!$HX531)</f>
        <v>CUMPLE</v>
      </c>
      <c r="M533" s="561" t="str">
        <f>IF(C533="","",Documentos_Técnicos!IQ531)</f>
        <v>CUMPLE</v>
      </c>
      <c r="N533" s="561" t="str">
        <f>IF(C533="","",Documentos_Técnicos!$IV531)</f>
        <v>CUMPLE</v>
      </c>
      <c r="O533" s="562" t="str">
        <f t="shared" si="65"/>
        <v>HABILITADO</v>
      </c>
    </row>
    <row r="534" spans="1:15" ht="33" x14ac:dyDescent="0.25">
      <c r="A534" s="1016"/>
      <c r="B534" s="561">
        <v>4</v>
      </c>
      <c r="C534" s="561" t="str">
        <f>IF(Experiencia_Proponente!C836=0,"",Experiencia_Proponente!C836)</f>
        <v>UNION TEMPORAL CD SEGURIDAD</v>
      </c>
      <c r="D534" s="561" t="str">
        <f>IF(C534="","",Documentos_Técnicos!$AG531)</f>
        <v>CUMPLE</v>
      </c>
      <c r="E534" s="561" t="str">
        <f>IF(C534="","",Documentos_Técnicos!$BL531)</f>
        <v>CUMPLE</v>
      </c>
      <c r="F534" s="561" t="str">
        <f>IF(C534="","",Documentos_Técnicos!$DF531)</f>
        <v>CUMPLE</v>
      </c>
      <c r="G534" s="561" t="str">
        <f>IF(C534="","",Documentos_Técnicos!$DY531)</f>
        <v>CUMPLE</v>
      </c>
      <c r="H534" s="561" t="str">
        <f>IF(C534="","",Documentos_Técnicos!$ER531)</f>
        <v>CUMPLE</v>
      </c>
      <c r="I534" s="561" t="str">
        <f>IF(C534="","",Documentos_Técnicos!$FK531)</f>
        <v>CUMPLE</v>
      </c>
      <c r="J534" s="561" t="str">
        <f>IF(C534="","",Documentos_Técnicos!$FZ531)</f>
        <v>CUMPLE</v>
      </c>
      <c r="K534" s="561" t="str">
        <f>IF(C534="","",Documentos_Técnicos!$HA531)</f>
        <v>CUMPLE</v>
      </c>
      <c r="L534" s="561" t="str">
        <f>IF(C534="","",Documentos_Técnicos!$HX531)</f>
        <v>CUMPLE</v>
      </c>
      <c r="M534" s="561" t="str">
        <f>IF(C534="","",Documentos_Técnicos!IQ531)</f>
        <v>CUMPLE</v>
      </c>
      <c r="N534" s="561" t="str">
        <f>IF(C534="","",Documentos_Técnicos!$IV531)</f>
        <v>CUMPLE</v>
      </c>
      <c r="O534" s="562" t="str">
        <f t="shared" si="65"/>
        <v>HABILITADO</v>
      </c>
    </row>
    <row r="535" spans="1:15" ht="33" x14ac:dyDescent="0.25">
      <c r="A535" s="1016"/>
      <c r="B535" s="561">
        <v>5</v>
      </c>
      <c r="C535" s="561" t="str">
        <f>IF(Experiencia_Proponente!C837=0,"",Experiencia_Proponente!C837)</f>
        <v>UNION TEMPORAL CD SEGURIDAD</v>
      </c>
      <c r="D535" s="561" t="str">
        <f>IF(C535="","",Documentos_Técnicos!$AG531)</f>
        <v>CUMPLE</v>
      </c>
      <c r="E535" s="561" t="str">
        <f>IF(C535="","",Documentos_Técnicos!$BL531)</f>
        <v>CUMPLE</v>
      </c>
      <c r="F535" s="561" t="str">
        <f>IF(C535="","",Documentos_Técnicos!$DF531)</f>
        <v>CUMPLE</v>
      </c>
      <c r="G535" s="561" t="str">
        <f>IF(C535="","",Documentos_Técnicos!$DY531)</f>
        <v>CUMPLE</v>
      </c>
      <c r="H535" s="561" t="str">
        <f>IF(C535="","",Documentos_Técnicos!$ER531)</f>
        <v>CUMPLE</v>
      </c>
      <c r="I535" s="561" t="str">
        <f>IF(C535="","",Documentos_Técnicos!$FK531)</f>
        <v>CUMPLE</v>
      </c>
      <c r="J535" s="561" t="str">
        <f>IF(C535="","",Documentos_Técnicos!$FZ531)</f>
        <v>CUMPLE</v>
      </c>
      <c r="K535" s="561" t="str">
        <f>IF(C535="","",Documentos_Técnicos!$HA531)</f>
        <v>CUMPLE</v>
      </c>
      <c r="L535" s="561" t="str">
        <f>IF(C535="","",Documentos_Técnicos!$HX531)</f>
        <v>CUMPLE</v>
      </c>
      <c r="M535" s="561" t="str">
        <f>IF(C535="","",Documentos_Técnicos!IQ531)</f>
        <v>CUMPLE</v>
      </c>
      <c r="N535" s="561" t="str">
        <f>IF(C535="","",Documentos_Técnicos!$IV531)</f>
        <v>CUMPLE</v>
      </c>
      <c r="O535" s="562" t="str">
        <f t="shared" si="65"/>
        <v>HABILITADO</v>
      </c>
    </row>
    <row r="536" spans="1:15" ht="33" x14ac:dyDescent="0.25">
      <c r="A536" s="1016"/>
      <c r="B536" s="561">
        <v>6</v>
      </c>
      <c r="C536" s="561" t="str">
        <f>IF(Experiencia_Proponente!C838=0,"",Experiencia_Proponente!C838)</f>
        <v>UNION TEMPORAL CD SEGURIDAD</v>
      </c>
      <c r="D536" s="561" t="str">
        <f>IF(C536="","",Documentos_Técnicos!$AG531)</f>
        <v>CUMPLE</v>
      </c>
      <c r="E536" s="561" t="str">
        <f>IF(C536="","",Documentos_Técnicos!$BL531)</f>
        <v>CUMPLE</v>
      </c>
      <c r="F536" s="561" t="str">
        <f>IF(C536="","",Documentos_Técnicos!$DF531)</f>
        <v>CUMPLE</v>
      </c>
      <c r="G536" s="561" t="str">
        <f>IF(C536="","",Documentos_Técnicos!$DY531)</f>
        <v>CUMPLE</v>
      </c>
      <c r="H536" s="561" t="str">
        <f>IF(C536="","",Documentos_Técnicos!$ER531)</f>
        <v>CUMPLE</v>
      </c>
      <c r="I536" s="561" t="str">
        <f>IF(C536="","",Documentos_Técnicos!$FK531)</f>
        <v>CUMPLE</v>
      </c>
      <c r="J536" s="561" t="str">
        <f>IF(C536="","",Documentos_Técnicos!$FZ531)</f>
        <v>CUMPLE</v>
      </c>
      <c r="K536" s="561" t="str">
        <f>IF(C536="","",Documentos_Técnicos!$HA531)</f>
        <v>CUMPLE</v>
      </c>
      <c r="L536" s="561" t="str">
        <f>IF(C536="","",Documentos_Técnicos!$HX531)</f>
        <v>CUMPLE</v>
      </c>
      <c r="M536" s="561" t="str">
        <f>IF(C536="","",Documentos_Técnicos!IQ531)</f>
        <v>CUMPLE</v>
      </c>
      <c r="N536" s="561" t="str">
        <f>IF(C536="","",Documentos_Técnicos!$IV531)</f>
        <v>CUMPLE</v>
      </c>
      <c r="O536" s="562" t="str">
        <f t="shared" si="65"/>
        <v>HABILITADO</v>
      </c>
    </row>
    <row r="537" spans="1:15" ht="33" x14ac:dyDescent="0.25">
      <c r="A537" s="1016"/>
      <c r="B537" s="561">
        <v>7</v>
      </c>
      <c r="C537" s="561" t="str">
        <f>IF(Experiencia_Proponente!C839=0,"",Experiencia_Proponente!C839)</f>
        <v>UNION TEMPORAL CD SEGURIDAD</v>
      </c>
      <c r="D537" s="561" t="str">
        <f>IF(C537="","",Documentos_Técnicos!$AG531)</f>
        <v>CUMPLE</v>
      </c>
      <c r="E537" s="561" t="str">
        <f>IF(C537="","",Documentos_Técnicos!$BL531)</f>
        <v>CUMPLE</v>
      </c>
      <c r="F537" s="561" t="str">
        <f>IF(C537="","",Documentos_Técnicos!$DF531)</f>
        <v>CUMPLE</v>
      </c>
      <c r="G537" s="561" t="str">
        <f>IF(C537="","",Documentos_Técnicos!$DY531)</f>
        <v>CUMPLE</v>
      </c>
      <c r="H537" s="561" t="str">
        <f>IF(C537="","",Documentos_Técnicos!$ER531)</f>
        <v>CUMPLE</v>
      </c>
      <c r="I537" s="561" t="str">
        <f>IF(C537="","",Documentos_Técnicos!$FK531)</f>
        <v>CUMPLE</v>
      </c>
      <c r="J537" s="561" t="str">
        <f>IF(C537="","",Documentos_Técnicos!$FZ531)</f>
        <v>CUMPLE</v>
      </c>
      <c r="K537" s="561" t="str">
        <f>IF(C537="","",Documentos_Técnicos!$HA531)</f>
        <v>CUMPLE</v>
      </c>
      <c r="L537" s="561" t="str">
        <f>IF(C537="","",Documentos_Técnicos!$HX531)</f>
        <v>CUMPLE</v>
      </c>
      <c r="M537" s="561" t="str">
        <f>IF(C537="","",Documentos_Técnicos!IQ531)</f>
        <v>CUMPLE</v>
      </c>
      <c r="N537" s="561" t="str">
        <f>IF(C537="","",Documentos_Técnicos!$IV531)</f>
        <v>CUMPLE</v>
      </c>
      <c r="O537" s="562" t="str">
        <f t="shared" si="65"/>
        <v>HABILITADO</v>
      </c>
    </row>
    <row r="538" spans="1:15" ht="33" x14ac:dyDescent="0.25">
      <c r="A538" s="1016"/>
      <c r="B538" s="561">
        <v>8</v>
      </c>
      <c r="C538" s="561" t="str">
        <f>IF(Experiencia_Proponente!C840=0,"",Experiencia_Proponente!C840)</f>
        <v>UNION TEMPORAL CD SEGURIDAD</v>
      </c>
      <c r="D538" s="561" t="str">
        <f>IF(C538="","",Documentos_Técnicos!$AG531)</f>
        <v>CUMPLE</v>
      </c>
      <c r="E538" s="561" t="str">
        <f>IF(C538="","",Documentos_Técnicos!$BL531)</f>
        <v>CUMPLE</v>
      </c>
      <c r="F538" s="561" t="str">
        <f>IF(C538="","",Documentos_Técnicos!$DF531)</f>
        <v>CUMPLE</v>
      </c>
      <c r="G538" s="561" t="str">
        <f>IF(C538="","",Documentos_Técnicos!$DY531)</f>
        <v>CUMPLE</v>
      </c>
      <c r="H538" s="561" t="str">
        <f>IF(C538="","",Documentos_Técnicos!$ER531)</f>
        <v>CUMPLE</v>
      </c>
      <c r="I538" s="561" t="str">
        <f>IF(C538="","",Documentos_Técnicos!$FK531)</f>
        <v>CUMPLE</v>
      </c>
      <c r="J538" s="561" t="str">
        <f>IF(C538="","",Documentos_Técnicos!$FZ531)</f>
        <v>CUMPLE</v>
      </c>
      <c r="K538" s="561" t="str">
        <f>IF(C538="","",Documentos_Técnicos!$HA531)</f>
        <v>CUMPLE</v>
      </c>
      <c r="L538" s="561" t="str">
        <f>IF(C538="","",Documentos_Técnicos!$HX531)</f>
        <v>CUMPLE</v>
      </c>
      <c r="M538" s="561" t="str">
        <f>IF(C538="","",Documentos_Técnicos!IQ531)</f>
        <v>CUMPLE</v>
      </c>
      <c r="N538" s="561" t="str">
        <f>IF(C538="","",Documentos_Técnicos!$IV531)</f>
        <v>CUMPLE</v>
      </c>
      <c r="O538" s="562" t="str">
        <f t="shared" si="65"/>
        <v>HABILITADO</v>
      </c>
    </row>
    <row r="539" spans="1:15" ht="33" x14ac:dyDescent="0.25">
      <c r="A539" s="1016"/>
      <c r="B539" s="561">
        <v>9</v>
      </c>
      <c r="C539" s="561" t="str">
        <f>IF(Experiencia_Proponente!C841=0,"",Experiencia_Proponente!C841)</f>
        <v>UNION TEMPORAL CD SEGURIDAD</v>
      </c>
      <c r="D539" s="561" t="str">
        <f>IF(C539="","",Documentos_Técnicos!$AG531)</f>
        <v>CUMPLE</v>
      </c>
      <c r="E539" s="561" t="str">
        <f>IF(C539="","",Documentos_Técnicos!$BL531)</f>
        <v>CUMPLE</v>
      </c>
      <c r="F539" s="561" t="str">
        <f>IF(C539="","",Documentos_Técnicos!$DF531)</f>
        <v>CUMPLE</v>
      </c>
      <c r="G539" s="561" t="str">
        <f>IF(C539="","",Documentos_Técnicos!$DY531)</f>
        <v>CUMPLE</v>
      </c>
      <c r="H539" s="561" t="str">
        <f>IF(C539="","",Documentos_Técnicos!$ER531)</f>
        <v>CUMPLE</v>
      </c>
      <c r="I539" s="561" t="str">
        <f>IF(C539="","",Documentos_Técnicos!$FK531)</f>
        <v>CUMPLE</v>
      </c>
      <c r="J539" s="561" t="str">
        <f>IF(C539="","",Documentos_Técnicos!$FZ531)</f>
        <v>CUMPLE</v>
      </c>
      <c r="K539" s="561" t="str">
        <f>IF(C539="","",Documentos_Técnicos!$HA531)</f>
        <v>CUMPLE</v>
      </c>
      <c r="L539" s="561" t="str">
        <f>IF(C539="","",Documentos_Técnicos!$HX531)</f>
        <v>CUMPLE</v>
      </c>
      <c r="M539" s="561" t="str">
        <f>IF(C539="","",Documentos_Técnicos!IQ531)</f>
        <v>CUMPLE</v>
      </c>
      <c r="N539" s="561" t="str">
        <f>IF(C539="","",Documentos_Técnicos!$IV531)</f>
        <v>CUMPLE</v>
      </c>
      <c r="O539" s="562" t="str">
        <f t="shared" si="65"/>
        <v>HABILITADO</v>
      </c>
    </row>
    <row r="540" spans="1:15" ht="33" x14ac:dyDescent="0.25">
      <c r="A540" s="1016"/>
      <c r="B540" s="561">
        <v>10</v>
      </c>
      <c r="C540" s="561" t="str">
        <f>IF(Experiencia_Proponente!C842=0,"",Experiencia_Proponente!C842)</f>
        <v>UNION TEMPORAL CD SEGURIDAD</v>
      </c>
      <c r="D540" s="561" t="str">
        <f>IF(C540="","",Documentos_Técnicos!$AG531)</f>
        <v>CUMPLE</v>
      </c>
      <c r="E540" s="561" t="str">
        <f>IF(C540="","",Documentos_Técnicos!$BL531)</f>
        <v>CUMPLE</v>
      </c>
      <c r="F540" s="561" t="str">
        <f>IF(C540="","",Documentos_Técnicos!$DF531)</f>
        <v>CUMPLE</v>
      </c>
      <c r="G540" s="561" t="str">
        <f>IF(C540="","",Documentos_Técnicos!$DY531)</f>
        <v>CUMPLE</v>
      </c>
      <c r="H540" s="561" t="str">
        <f>IF(C540="","",Documentos_Técnicos!$ER531)</f>
        <v>CUMPLE</v>
      </c>
      <c r="I540" s="561" t="str">
        <f>IF(C540="","",Documentos_Técnicos!$FK531)</f>
        <v>CUMPLE</v>
      </c>
      <c r="J540" s="561" t="str">
        <f>IF(C540="","",Documentos_Técnicos!$FZ531)</f>
        <v>CUMPLE</v>
      </c>
      <c r="K540" s="561" t="str">
        <f>IF(C540="","",Documentos_Técnicos!$HA531)</f>
        <v>CUMPLE</v>
      </c>
      <c r="L540" s="561" t="str">
        <f>IF(C540="","",Documentos_Técnicos!$HX531)</f>
        <v>CUMPLE</v>
      </c>
      <c r="M540" s="561" t="str">
        <f>IF(C540="","",Documentos_Técnicos!IQ531)</f>
        <v>CUMPLE</v>
      </c>
      <c r="N540" s="561" t="str">
        <f>IF(C540="","",Documentos_Técnicos!$IV531)</f>
        <v>CUMPLE</v>
      </c>
      <c r="O540" s="562" t="str">
        <f t="shared" si="65"/>
        <v>HABILITADO</v>
      </c>
    </row>
    <row r="541" spans="1:15" ht="33" x14ac:dyDescent="0.25">
      <c r="A541" s="1016"/>
      <c r="B541" s="561">
        <v>11</v>
      </c>
      <c r="C541" s="561" t="str">
        <f>IF(Experiencia_Proponente!C843=0,"",Experiencia_Proponente!C843)</f>
        <v>UNION TEMPORAL CD SEGURIDAD</v>
      </c>
      <c r="D541" s="561" t="str">
        <f>IF(C541="","",Documentos_Técnicos!$AG531)</f>
        <v>CUMPLE</v>
      </c>
      <c r="E541" s="561" t="str">
        <f>IF(C541="","",Documentos_Técnicos!$BL531)</f>
        <v>CUMPLE</v>
      </c>
      <c r="F541" s="561" t="str">
        <f>IF(C541="","",Documentos_Técnicos!$DF531)</f>
        <v>CUMPLE</v>
      </c>
      <c r="G541" s="561" t="str">
        <f>IF(C541="","",Documentos_Técnicos!$DY531)</f>
        <v>CUMPLE</v>
      </c>
      <c r="H541" s="561" t="str">
        <f>IF(C541="","",Documentos_Técnicos!$ER531)</f>
        <v>CUMPLE</v>
      </c>
      <c r="I541" s="561" t="str">
        <f>IF(C541="","",Documentos_Técnicos!$FK531)</f>
        <v>CUMPLE</v>
      </c>
      <c r="J541" s="561" t="str">
        <f>IF(C541="","",Documentos_Técnicos!$FZ531)</f>
        <v>CUMPLE</v>
      </c>
      <c r="K541" s="561" t="str">
        <f>IF(C541="","",Documentos_Técnicos!$HA531)</f>
        <v>CUMPLE</v>
      </c>
      <c r="L541" s="561" t="str">
        <f>IF(C541="","",Documentos_Técnicos!$HX531)</f>
        <v>CUMPLE</v>
      </c>
      <c r="M541" s="561" t="str">
        <f>IF(C541="","",Documentos_Técnicos!IQ531)</f>
        <v>CUMPLE</v>
      </c>
      <c r="N541" s="561" t="str">
        <f>IF(C541="","",Documentos_Técnicos!$IV531)</f>
        <v>CUMPLE</v>
      </c>
      <c r="O541" s="562" t="str">
        <f t="shared" si="65"/>
        <v>HABILITADO</v>
      </c>
    </row>
    <row r="542" spans="1:15" ht="33" x14ac:dyDescent="0.25">
      <c r="A542" s="1016"/>
      <c r="B542" s="561">
        <v>12</v>
      </c>
      <c r="C542" s="561" t="str">
        <f>IF(Experiencia_Proponente!C844=0,"",Experiencia_Proponente!C844)</f>
        <v>UNION TEMPORAL CD SEGURIDAD</v>
      </c>
      <c r="D542" s="561" t="str">
        <f>IF(C542="","",Documentos_Técnicos!$AG531)</f>
        <v>CUMPLE</v>
      </c>
      <c r="E542" s="561" t="str">
        <f>IF(C542="","",Documentos_Técnicos!$BL531)</f>
        <v>CUMPLE</v>
      </c>
      <c r="F542" s="561" t="str">
        <f>IF(C542="","",Documentos_Técnicos!$DF531)</f>
        <v>CUMPLE</v>
      </c>
      <c r="G542" s="561" t="str">
        <f>IF(C542="","",Documentos_Técnicos!$DY531)</f>
        <v>CUMPLE</v>
      </c>
      <c r="H542" s="561" t="str">
        <f>IF(C542="","",Documentos_Técnicos!$ER531)</f>
        <v>CUMPLE</v>
      </c>
      <c r="I542" s="561" t="str">
        <f>IF(C542="","",Documentos_Técnicos!$FK531)</f>
        <v>CUMPLE</v>
      </c>
      <c r="J542" s="561" t="str">
        <f>IF(C542="","",Documentos_Técnicos!$FZ531)</f>
        <v>CUMPLE</v>
      </c>
      <c r="K542" s="561" t="str">
        <f>IF(C542="","",Documentos_Técnicos!$HA531)</f>
        <v>CUMPLE</v>
      </c>
      <c r="L542" s="561" t="str">
        <f>IF(C542="","",Documentos_Técnicos!$HX531)</f>
        <v>CUMPLE</v>
      </c>
      <c r="M542" s="561" t="str">
        <f>IF(C542="","",Documentos_Técnicos!IQ531)</f>
        <v>CUMPLE</v>
      </c>
      <c r="N542" s="561" t="str">
        <f>IF(C542="","",Documentos_Técnicos!$IV531)</f>
        <v>CUMPLE</v>
      </c>
      <c r="O542" s="562" t="str">
        <f t="shared" si="65"/>
        <v>HABILITADO</v>
      </c>
    </row>
    <row r="543" spans="1:15" x14ac:dyDescent="0.25">
      <c r="A543" s="102">
        <v>41</v>
      </c>
      <c r="B543" s="563"/>
      <c r="C543" s="564" t="s">
        <v>1537</v>
      </c>
      <c r="D543" s="563"/>
      <c r="E543" s="563"/>
      <c r="F543" s="563"/>
      <c r="G543" s="563"/>
      <c r="H543" s="563"/>
      <c r="I543" s="563"/>
      <c r="J543" s="563"/>
      <c r="K543" s="563"/>
      <c r="L543" s="563"/>
      <c r="M543" s="563"/>
      <c r="N543" s="563"/>
      <c r="O543" s="563"/>
    </row>
    <row r="544" spans="1:15" hidden="1" x14ac:dyDescent="0.25">
      <c r="A544" s="962">
        <f>A556</f>
        <v>42</v>
      </c>
      <c r="B544" s="48">
        <v>1</v>
      </c>
      <c r="C544" s="48" t="str">
        <f>IF(Experiencia_Proponente!C867=0,"",Experiencia_Proponente!C867)</f>
        <v/>
      </c>
      <c r="D544" s="48" t="str">
        <f>IF(C544="","",Documentos_Técnicos!$AG544)</f>
        <v/>
      </c>
      <c r="E544" s="48" t="str">
        <f>IF(C544="","",Documentos_Técnicos!$BL544)</f>
        <v/>
      </c>
      <c r="F544" s="48" t="str">
        <f>IF(C544="","",Documentos_Técnicos!$DF544)</f>
        <v/>
      </c>
      <c r="G544" s="48" t="str">
        <f>IF(C544="","",Documentos_Técnicos!$DY544)</f>
        <v/>
      </c>
      <c r="H544" s="48" t="str">
        <f>IF(C544="","",Documentos_Técnicos!$ER544)</f>
        <v/>
      </c>
      <c r="I544" s="48" t="str">
        <f>IF(C544="","",Documentos_Técnicos!$FK544)</f>
        <v/>
      </c>
      <c r="J544" s="48" t="str">
        <f>IF(C544="","",Documentos_Técnicos!$FZ544)</f>
        <v/>
      </c>
      <c r="K544" s="48" t="str">
        <f>IF(C544="","",Documentos_Técnicos!$HA544)</f>
        <v/>
      </c>
      <c r="L544" s="48" t="str">
        <f>IF(C544="","",Documentos_Técnicos!$HX544)</f>
        <v/>
      </c>
      <c r="M544" s="49" t="str">
        <f>IF(C544="","",Documentos_Técnicos!IQ544)</f>
        <v/>
      </c>
      <c r="N544" s="49" t="str">
        <f>IF(C544="","",Documentos_Técnicos!$IV544)</f>
        <v/>
      </c>
      <c r="O544" s="50" t="str">
        <f t="shared" ref="O544:O606" si="66">IF(C544="","",IF(D544="CUMPLE",IF(F544="CUMPLE",IF(G544="CUMPLE",IF(H544="CUMPLE",IF(I544="CUMPLE",IF(J544="CUMPLE",IF(K544="CUMPLE",IF(L544="CUMPLE",IF(N544="CUMPLE",IF(M544="CUMPLE",IF(E544="CUMPLE","HABILITADO","NO HABILITADO"),"NO HABILITADO"),"NO HABILITADO"),"NO HABILITADO"),"NO HABILITADO"),"NO HABILITADO"),"NO HABILITADO"),"NO HABILITADO"),"NO HABILITADO"),"NO HABILITADO"),"NO HABILITADO"))</f>
        <v/>
      </c>
    </row>
    <row r="545" spans="1:15" hidden="1" x14ac:dyDescent="0.25">
      <c r="A545" s="963"/>
      <c r="B545" s="561">
        <v>2</v>
      </c>
      <c r="C545" s="48" t="str">
        <f>IF(Experiencia_Proponente!C868=0,"",Experiencia_Proponente!C868)</f>
        <v/>
      </c>
      <c r="D545" s="48" t="str">
        <f>IF(C545="","",Documentos_Técnicos!$AG544)</f>
        <v/>
      </c>
      <c r="E545" s="48" t="str">
        <f>IF(C545="","",Documentos_Técnicos!$BL544)</f>
        <v/>
      </c>
      <c r="F545" s="561" t="str">
        <f>IF(C545="","",Documentos_Técnicos!$DF544)</f>
        <v/>
      </c>
      <c r="G545" s="48" t="str">
        <f>IF(C545="","",Documentos_Técnicos!$DY544)</f>
        <v/>
      </c>
      <c r="H545" s="561" t="str">
        <f>IF(C545="","",Documentos_Técnicos!$ER544)</f>
        <v/>
      </c>
      <c r="I545" s="561" t="str">
        <f>IF(C545="","",Documentos_Técnicos!$FK544)</f>
        <v/>
      </c>
      <c r="J545" s="561" t="str">
        <f>IF(C545="","",Documentos_Técnicos!$FZ544)</f>
        <v/>
      </c>
      <c r="K545" s="561" t="str">
        <f>IF(C545="","",Documentos_Técnicos!$HA544)</f>
        <v/>
      </c>
      <c r="L545" s="561" t="str">
        <f>IF(C545="","",Documentos_Técnicos!$HX544)</f>
        <v/>
      </c>
      <c r="M545" s="49" t="str">
        <f>IF(C545="","",Documentos_Técnicos!IQ544)</f>
        <v/>
      </c>
      <c r="N545" s="49" t="str">
        <f>IF(C545="","",Documentos_Técnicos!$IV544)</f>
        <v/>
      </c>
      <c r="O545" s="50" t="str">
        <f t="shared" si="66"/>
        <v/>
      </c>
    </row>
    <row r="546" spans="1:15" hidden="1" x14ac:dyDescent="0.25">
      <c r="A546" s="963"/>
      <c r="B546" s="561">
        <v>3</v>
      </c>
      <c r="C546" s="48" t="str">
        <f>IF(Experiencia_Proponente!C869=0,"",Experiencia_Proponente!C869)</f>
        <v/>
      </c>
      <c r="D546" s="48" t="str">
        <f>IF(C546="","",Documentos_Técnicos!$AG544)</f>
        <v/>
      </c>
      <c r="E546" s="48" t="str">
        <f>IF(C546="","",Documentos_Técnicos!$BL544)</f>
        <v/>
      </c>
      <c r="F546" s="561" t="str">
        <f>IF(C546="","",Documentos_Técnicos!$DF544)</f>
        <v/>
      </c>
      <c r="G546" s="48" t="str">
        <f>IF(C546="","",Documentos_Técnicos!$DY544)</f>
        <v/>
      </c>
      <c r="H546" s="561" t="str">
        <f>IF(C546="","",Documentos_Técnicos!$ER544)</f>
        <v/>
      </c>
      <c r="I546" s="561" t="str">
        <f>IF(C546="","",Documentos_Técnicos!$FK544)</f>
        <v/>
      </c>
      <c r="J546" s="561" t="str">
        <f>IF(C546="","",Documentos_Técnicos!$FZ544)</f>
        <v/>
      </c>
      <c r="K546" s="561" t="str">
        <f>IF(C546="","",Documentos_Técnicos!$HA544)</f>
        <v/>
      </c>
      <c r="L546" s="561" t="str">
        <f>IF(C546="","",Documentos_Técnicos!$HX544)</f>
        <v/>
      </c>
      <c r="M546" s="49" t="str">
        <f>IF(C546="","",Documentos_Técnicos!IQ544)</f>
        <v/>
      </c>
      <c r="N546" s="49" t="str">
        <f>IF(C546="","",Documentos_Técnicos!$IV544)</f>
        <v/>
      </c>
      <c r="O546" s="50" t="str">
        <f t="shared" si="66"/>
        <v/>
      </c>
    </row>
    <row r="547" spans="1:15" hidden="1" x14ac:dyDescent="0.25">
      <c r="A547" s="963"/>
      <c r="B547" s="561">
        <v>4</v>
      </c>
      <c r="C547" s="48" t="str">
        <f>IF(Experiencia_Proponente!C870=0,"",Experiencia_Proponente!C870)</f>
        <v/>
      </c>
      <c r="D547" s="48" t="str">
        <f>IF(C547="","",Documentos_Técnicos!$AG544)</f>
        <v/>
      </c>
      <c r="E547" s="48" t="str">
        <f>IF(C547="","",Documentos_Técnicos!$BL544)</f>
        <v/>
      </c>
      <c r="F547" s="561" t="str">
        <f>IF(C547="","",Documentos_Técnicos!$DF544)</f>
        <v/>
      </c>
      <c r="G547" s="48" t="str">
        <f>IF(C547="","",Documentos_Técnicos!$DY544)</f>
        <v/>
      </c>
      <c r="H547" s="561" t="str">
        <f>IF(C547="","",Documentos_Técnicos!$ER544)</f>
        <v/>
      </c>
      <c r="I547" s="561" t="str">
        <f>IF(C547="","",Documentos_Técnicos!$FK544)</f>
        <v/>
      </c>
      <c r="J547" s="561" t="str">
        <f>IF(C547="","",Documentos_Técnicos!$FZ544)</f>
        <v/>
      </c>
      <c r="K547" s="561" t="str">
        <f>IF(C547="","",Documentos_Técnicos!$HA544)</f>
        <v/>
      </c>
      <c r="L547" s="561" t="str">
        <f>IF(C547="","",Documentos_Técnicos!$HX544)</f>
        <v/>
      </c>
      <c r="M547" s="49" t="str">
        <f>IF(C547="","",Documentos_Técnicos!IQ544)</f>
        <v/>
      </c>
      <c r="N547" s="49" t="str">
        <f>IF(C547="","",Documentos_Técnicos!$IV544)</f>
        <v/>
      </c>
      <c r="O547" s="50" t="str">
        <f t="shared" si="66"/>
        <v/>
      </c>
    </row>
    <row r="548" spans="1:15" hidden="1" x14ac:dyDescent="0.25">
      <c r="A548" s="963"/>
      <c r="B548" s="561">
        <v>5</v>
      </c>
      <c r="C548" s="48" t="str">
        <f>IF(Experiencia_Proponente!C871=0,"",Experiencia_Proponente!C871)</f>
        <v/>
      </c>
      <c r="D548" s="48" t="str">
        <f>IF(C548="","",Documentos_Técnicos!$AG544)</f>
        <v/>
      </c>
      <c r="E548" s="48" t="str">
        <f>IF(C548="","",Documentos_Técnicos!$BL544)</f>
        <v/>
      </c>
      <c r="F548" s="561" t="str">
        <f>IF(C548="","",Documentos_Técnicos!$DF544)</f>
        <v/>
      </c>
      <c r="G548" s="48" t="str">
        <f>IF(C548="","",Documentos_Técnicos!$DY544)</f>
        <v/>
      </c>
      <c r="H548" s="561" t="str">
        <f>IF(C548="","",Documentos_Técnicos!$ER544)</f>
        <v/>
      </c>
      <c r="I548" s="561" t="str">
        <f>IF(C548="","",Documentos_Técnicos!$FK544)</f>
        <v/>
      </c>
      <c r="J548" s="561" t="str">
        <f>IF(C548="","",Documentos_Técnicos!$FZ544)</f>
        <v/>
      </c>
      <c r="K548" s="561" t="str">
        <f>IF(C548="","",Documentos_Técnicos!$HA544)</f>
        <v/>
      </c>
      <c r="L548" s="561" t="str">
        <f>IF(C548="","",Documentos_Técnicos!$HX544)</f>
        <v/>
      </c>
      <c r="M548" s="49" t="str">
        <f>IF(C548="","",Documentos_Técnicos!IQ544)</f>
        <v/>
      </c>
      <c r="N548" s="49" t="str">
        <f>IF(C548="","",Documentos_Técnicos!$IV544)</f>
        <v/>
      </c>
      <c r="O548" s="50" t="str">
        <f t="shared" si="66"/>
        <v/>
      </c>
    </row>
    <row r="549" spans="1:15" hidden="1" x14ac:dyDescent="0.25">
      <c r="A549" s="963"/>
      <c r="B549" s="561">
        <v>6</v>
      </c>
      <c r="C549" s="48" t="str">
        <f>IF(Experiencia_Proponente!C872=0,"",Experiencia_Proponente!C872)</f>
        <v/>
      </c>
      <c r="D549" s="48" t="str">
        <f>IF(C549="","",Documentos_Técnicos!$AG544)</f>
        <v/>
      </c>
      <c r="E549" s="48" t="str">
        <f>IF(C549="","",Documentos_Técnicos!$BL544)</f>
        <v/>
      </c>
      <c r="F549" s="561" t="str">
        <f>IF(C549="","",Documentos_Técnicos!$DF544)</f>
        <v/>
      </c>
      <c r="G549" s="48" t="str">
        <f>IF(C549="","",Documentos_Técnicos!$DY544)</f>
        <v/>
      </c>
      <c r="H549" s="561" t="str">
        <f>IF(C549="","",Documentos_Técnicos!$ER544)</f>
        <v/>
      </c>
      <c r="I549" s="561" t="str">
        <f>IF(C549="","",Documentos_Técnicos!$FK544)</f>
        <v/>
      </c>
      <c r="J549" s="561" t="str">
        <f>IF(C549="","",Documentos_Técnicos!$FZ544)</f>
        <v/>
      </c>
      <c r="K549" s="561" t="str">
        <f>IF(C549="","",Documentos_Técnicos!$HA544)</f>
        <v/>
      </c>
      <c r="L549" s="561" t="str">
        <f>IF(C549="","",Documentos_Técnicos!$HX544)</f>
        <v/>
      </c>
      <c r="M549" s="49" t="str">
        <f>IF(C549="","",Documentos_Técnicos!IQ544)</f>
        <v/>
      </c>
      <c r="N549" s="49" t="str">
        <f>IF(C549="","",Documentos_Técnicos!$IV544)</f>
        <v/>
      </c>
      <c r="O549" s="50" t="str">
        <f t="shared" si="66"/>
        <v/>
      </c>
    </row>
    <row r="550" spans="1:15" hidden="1" x14ac:dyDescent="0.25">
      <c r="A550" s="1017"/>
      <c r="B550" s="557">
        <v>7</v>
      </c>
      <c r="C550" s="558" t="str">
        <f>IF(Experiencia_Proponente!C873=0,"",Experiencia_Proponente!C873)</f>
        <v/>
      </c>
      <c r="D550" s="558" t="str">
        <f>IF(C550="","",Documentos_Técnicos!$AG544)</f>
        <v/>
      </c>
      <c r="E550" s="558" t="str">
        <f>IF(C550="","",Documentos_Técnicos!$BL544)</f>
        <v/>
      </c>
      <c r="F550" s="557" t="str">
        <f>IF(C550="","",Documentos_Técnicos!$DF544)</f>
        <v/>
      </c>
      <c r="G550" s="558" t="str">
        <f>IF(C550="","",Documentos_Técnicos!$DY544)</f>
        <v/>
      </c>
      <c r="H550" s="557" t="str">
        <f>IF(C550="","",Documentos_Técnicos!$ER544)</f>
        <v/>
      </c>
      <c r="I550" s="557" t="str">
        <f>IF(C550="","",Documentos_Técnicos!$FK544)</f>
        <v/>
      </c>
      <c r="J550" s="557" t="str">
        <f>IF(C550="","",Documentos_Técnicos!$FZ544)</f>
        <v/>
      </c>
      <c r="K550" s="557" t="str">
        <f>IF(C550="","",Documentos_Técnicos!$HA544)</f>
        <v/>
      </c>
      <c r="L550" s="557" t="str">
        <f>IF(C550="","",Documentos_Técnicos!$HX544)</f>
        <v/>
      </c>
      <c r="M550" s="559" t="str">
        <f>IF(C550="","",Documentos_Técnicos!IQ544)</f>
        <v/>
      </c>
      <c r="N550" s="559" t="str">
        <f>IF(C550="","",Documentos_Técnicos!$IV544)</f>
        <v/>
      </c>
      <c r="O550" s="560" t="str">
        <f t="shared" si="66"/>
        <v/>
      </c>
    </row>
    <row r="551" spans="1:15" x14ac:dyDescent="0.25">
      <c r="A551" s="1016"/>
      <c r="B551" s="561">
        <v>8</v>
      </c>
      <c r="C551" s="561" t="str">
        <f>IF(Experiencia_Proponente!C874=0,"",Experiencia_Proponente!C874)</f>
        <v>SEGURIDAD ORIENTAL LTDA</v>
      </c>
      <c r="D551" s="561" t="str">
        <f>IF(C551="","",Documentos_Técnicos!$AG544)</f>
        <v>CUMPLE</v>
      </c>
      <c r="E551" s="561" t="str">
        <f>IF(C551="","",Documentos_Técnicos!$BL544)</f>
        <v>CUMPLE</v>
      </c>
      <c r="F551" s="561" t="str">
        <f>IF(C551="","",Documentos_Técnicos!$DF544)</f>
        <v>CUMPLE</v>
      </c>
      <c r="G551" s="561" t="str">
        <f>IF(C551="","",Documentos_Técnicos!$DY544)</f>
        <v>CUMPLE</v>
      </c>
      <c r="H551" s="561" t="str">
        <f>IF(C551="","",Documentos_Técnicos!$ER544)</f>
        <v>CUMPLE</v>
      </c>
      <c r="I551" s="561" t="str">
        <f>IF(C551="","",Documentos_Técnicos!$FK544)</f>
        <v>CUMPLE</v>
      </c>
      <c r="J551" s="561" t="str">
        <f>IF(C551="","",Documentos_Técnicos!$FZ544)</f>
        <v>CUMPLE</v>
      </c>
      <c r="K551" s="561" t="str">
        <f>IF(C551="","",Documentos_Técnicos!$HA544)</f>
        <v>CUMPLE</v>
      </c>
      <c r="L551" s="561" t="str">
        <f>IF(C551="","",Documentos_Técnicos!$HX544)</f>
        <v>CUMPLE</v>
      </c>
      <c r="M551" s="561" t="str">
        <f>IF(C551="","",Documentos_Técnicos!IQ544)</f>
        <v>CUMPLE</v>
      </c>
      <c r="N551" s="561" t="str">
        <f>IF(C551="","",Documentos_Técnicos!$IV544)</f>
        <v>CUMPLE</v>
      </c>
      <c r="O551" s="562" t="str">
        <f>IF(C551="","",IF(D551="CUMPLE",IF(F551="CUMPLE",IF(G551="CUMPLE",IF(H551="CUMPLE",IF(I551="CUMPLE",IF(J551="CUMPLE",IF(K551="CUMPLE",IF(L551="CUMPLE",IF(N551="CUMPLE",IF(M551="CUMPLE",IF(E551="CUMPLE","HABILITADO","RECHAZADO"),"RECHAZADO"),"RECHAZADO"),"RECHAZADO"),"RECHAZADO"),"RECHAZADO"),"RECHAZADO"),"RECHAZADO"),"RECHAZADO"),"RECHAZADO"),"RECHAZADO"))</f>
        <v>HABILITADO</v>
      </c>
    </row>
    <row r="552" spans="1:15" hidden="1" x14ac:dyDescent="0.25">
      <c r="A552" s="962"/>
      <c r="B552" s="48">
        <v>9</v>
      </c>
      <c r="C552" s="48" t="str">
        <f>IF(Experiencia_Proponente!C875=0,"",Experiencia_Proponente!C875)</f>
        <v/>
      </c>
      <c r="D552" s="48" t="str">
        <f>IF(C552="","",Documentos_Técnicos!$AG544)</f>
        <v/>
      </c>
      <c r="E552" s="48" t="str">
        <f>IF(C552="","",Documentos_Técnicos!$BL544)</f>
        <v/>
      </c>
      <c r="F552" s="48" t="str">
        <f>IF(C552="","",Documentos_Técnicos!$DF544)</f>
        <v/>
      </c>
      <c r="G552" s="48" t="str">
        <f>IF(C552="","",Documentos_Técnicos!$DY544)</f>
        <v/>
      </c>
      <c r="H552" s="48" t="str">
        <f>IF(C552="","",Documentos_Técnicos!$ER544)</f>
        <v/>
      </c>
      <c r="I552" s="48" t="str">
        <f>IF(C552="","",Documentos_Técnicos!$FK544)</f>
        <v/>
      </c>
      <c r="J552" s="48" t="str">
        <f>IF(C552="","",Documentos_Técnicos!$FZ544)</f>
        <v/>
      </c>
      <c r="K552" s="48" t="str">
        <f>IF(C552="","",Documentos_Técnicos!$HA544)</f>
        <v/>
      </c>
      <c r="L552" s="48" t="str">
        <f>IF(C552="","",Documentos_Técnicos!$HX544)</f>
        <v/>
      </c>
      <c r="M552" s="49" t="str">
        <f>IF(C552="","",Documentos_Técnicos!IQ544)</f>
        <v/>
      </c>
      <c r="N552" s="49" t="str">
        <f>IF(C552="","",Documentos_Técnicos!$IV544)</f>
        <v/>
      </c>
      <c r="O552" s="50" t="str">
        <f t="shared" si="66"/>
        <v/>
      </c>
    </row>
    <row r="553" spans="1:15" hidden="1" x14ac:dyDescent="0.25">
      <c r="A553" s="963"/>
      <c r="B553" s="561">
        <v>10</v>
      </c>
      <c r="C553" s="48" t="str">
        <f>IF(Experiencia_Proponente!C876=0,"",Experiencia_Proponente!C876)</f>
        <v/>
      </c>
      <c r="D553" s="48" t="str">
        <f>IF(C553="","",Documentos_Técnicos!$AG544)</f>
        <v/>
      </c>
      <c r="E553" s="48" t="str">
        <f>IF(C553="","",Documentos_Técnicos!$BL544)</f>
        <v/>
      </c>
      <c r="F553" s="561" t="str">
        <f>IF(C553="","",Documentos_Técnicos!$DF544)</f>
        <v/>
      </c>
      <c r="G553" s="48" t="str">
        <f>IF(C553="","",Documentos_Técnicos!$DY544)</f>
        <v/>
      </c>
      <c r="H553" s="561" t="str">
        <f>IF(C553="","",Documentos_Técnicos!$ER544)</f>
        <v/>
      </c>
      <c r="I553" s="561" t="str">
        <f>IF(C553="","",Documentos_Técnicos!$FK544)</f>
        <v/>
      </c>
      <c r="J553" s="561" t="str">
        <f>IF(C553="","",Documentos_Técnicos!$FZ544)</f>
        <v/>
      </c>
      <c r="K553" s="561" t="str">
        <f>IF(C553="","",Documentos_Técnicos!$HA544)</f>
        <v/>
      </c>
      <c r="L553" s="561" t="str">
        <f>IF(C553="","",Documentos_Técnicos!$HX544)</f>
        <v/>
      </c>
      <c r="M553" s="49" t="str">
        <f>IF(C553="","",Documentos_Técnicos!IQ544)</f>
        <v/>
      </c>
      <c r="N553" s="49" t="str">
        <f>IF(C553="","",Documentos_Técnicos!$IV544)</f>
        <v/>
      </c>
      <c r="O553" s="50" t="str">
        <f t="shared" si="66"/>
        <v/>
      </c>
    </row>
    <row r="554" spans="1:15" hidden="1" x14ac:dyDescent="0.25">
      <c r="A554" s="1017"/>
      <c r="B554" s="557">
        <v>11</v>
      </c>
      <c r="C554" s="558" t="str">
        <f>IF(Experiencia_Proponente!C877=0,"",Experiencia_Proponente!C877)</f>
        <v/>
      </c>
      <c r="D554" s="558" t="str">
        <f>IF(C554="","",Documentos_Técnicos!$AG544)</f>
        <v/>
      </c>
      <c r="E554" s="558" t="str">
        <f>IF(C554="","",Documentos_Técnicos!$BL544)</f>
        <v/>
      </c>
      <c r="F554" s="557" t="str">
        <f>IF(C554="","",Documentos_Técnicos!$DF544)</f>
        <v/>
      </c>
      <c r="G554" s="558" t="str">
        <f>IF(C554="","",Documentos_Técnicos!$DY544)</f>
        <v/>
      </c>
      <c r="H554" s="557" t="str">
        <f>IF(C554="","",Documentos_Técnicos!$ER544)</f>
        <v/>
      </c>
      <c r="I554" s="557" t="str">
        <f>IF(C554="","",Documentos_Técnicos!$FK544)</f>
        <v/>
      </c>
      <c r="J554" s="557" t="str">
        <f>IF(C554="","",Documentos_Técnicos!$FZ544)</f>
        <v/>
      </c>
      <c r="K554" s="557" t="str">
        <f>IF(C554="","",Documentos_Técnicos!$HA544)</f>
        <v/>
      </c>
      <c r="L554" s="557" t="str">
        <f>IF(C554="","",Documentos_Técnicos!$HX544)</f>
        <v/>
      </c>
      <c r="M554" s="559" t="str">
        <f>IF(C554="","",Documentos_Técnicos!IQ544)</f>
        <v/>
      </c>
      <c r="N554" s="559" t="str">
        <f>IF(C554="","",Documentos_Técnicos!$IV544)</f>
        <v/>
      </c>
      <c r="O554" s="560" t="str">
        <f t="shared" si="66"/>
        <v/>
      </c>
    </row>
    <row r="555" spans="1:15" x14ac:dyDescent="0.25">
      <c r="A555" s="1016"/>
      <c r="B555" s="561">
        <v>12</v>
      </c>
      <c r="C555" s="561" t="str">
        <f>IF(Experiencia_Proponente!C878=0,"",Experiencia_Proponente!C878)</f>
        <v>SEGURIDAD ORIENTAL LTDA</v>
      </c>
      <c r="D555" s="561" t="str">
        <f>IF(C555="","",Documentos_Técnicos!$AG544)</f>
        <v>CUMPLE</v>
      </c>
      <c r="E555" s="561" t="str">
        <f>IF(C555="","",Documentos_Técnicos!$BL544)</f>
        <v>CUMPLE</v>
      </c>
      <c r="F555" s="561" t="str">
        <f>IF(C555="","",Documentos_Técnicos!$DF544)</f>
        <v>CUMPLE</v>
      </c>
      <c r="G555" s="561" t="str">
        <f>IF(C555="","",Documentos_Técnicos!$DY544)</f>
        <v>CUMPLE</v>
      </c>
      <c r="H555" s="561" t="str">
        <f>IF(C555="","",Documentos_Técnicos!$ER544)</f>
        <v>CUMPLE</v>
      </c>
      <c r="I555" s="561" t="str">
        <f>IF(C555="","",Documentos_Técnicos!$FK544)</f>
        <v>CUMPLE</v>
      </c>
      <c r="J555" s="561" t="str">
        <f>IF(C555="","",Documentos_Técnicos!$FZ544)</f>
        <v>CUMPLE</v>
      </c>
      <c r="K555" s="561" t="str">
        <f>IF(C555="","",Documentos_Técnicos!$HA544)</f>
        <v>CUMPLE</v>
      </c>
      <c r="L555" s="561" t="str">
        <f>IF(C555="","",Documentos_Técnicos!$HX544)</f>
        <v>CUMPLE</v>
      </c>
      <c r="M555" s="561" t="str">
        <f>IF(C555="","",Documentos_Técnicos!IQ544)</f>
        <v>CUMPLE</v>
      </c>
      <c r="N555" s="561" t="str">
        <f>IF(C555="","",Documentos_Técnicos!$IV544)</f>
        <v>CUMPLE</v>
      </c>
      <c r="O555" s="562" t="str">
        <f>IF(C555="","",IF(D555="CUMPLE",IF(F555="CUMPLE",IF(G555="CUMPLE",IF(H555="CUMPLE",IF(I555="CUMPLE",IF(J555="CUMPLE",IF(K555="CUMPLE",IF(L555="CUMPLE",IF(N555="CUMPLE",IF(M555="CUMPLE",IF(E555="CUMPLE","HABILITADO","RECHAZADO"),"RECHAZADO"),"RECHAZADO"),"RECHAZADO"),"RECHAZADO"),"RECHAZADO"),"RECHAZADO"),"RECHAZADO"),"RECHAZADO"),"RECHAZADO"),"RECHAZADO"))</f>
        <v>HABILITADO</v>
      </c>
    </row>
    <row r="556" spans="1:15" x14ac:dyDescent="0.25">
      <c r="A556" s="102">
        <v>42</v>
      </c>
      <c r="B556" s="563"/>
      <c r="C556" s="564" t="s">
        <v>1537</v>
      </c>
      <c r="D556" s="563"/>
      <c r="E556" s="563"/>
      <c r="F556" s="563"/>
      <c r="G556" s="563"/>
      <c r="H556" s="563"/>
      <c r="I556" s="563"/>
      <c r="J556" s="563"/>
      <c r="K556" s="563"/>
      <c r="L556" s="563"/>
      <c r="M556" s="563"/>
      <c r="N556" s="563"/>
      <c r="O556" s="563"/>
    </row>
    <row r="557" spans="1:15" x14ac:dyDescent="0.25">
      <c r="A557" s="1016">
        <f t="shared" ref="A557" si="67">A569</f>
        <v>43</v>
      </c>
      <c r="B557" s="561">
        <v>1</v>
      </c>
      <c r="C557" s="561" t="str">
        <f>IF(Experiencia_Proponente!C880=0,"",Experiencia_Proponente!C880)</f>
        <v>SERVICONFOR LTDA</v>
      </c>
      <c r="D557" s="561" t="str">
        <f>IF(C557="","",Documentos_Técnicos!$AG557)</f>
        <v>CUMPLE</v>
      </c>
      <c r="E557" s="561" t="str">
        <f>IF(C557="","",Documentos_Técnicos!$BL557)</f>
        <v>CUMPLE</v>
      </c>
      <c r="F557" s="561" t="str">
        <f>IF(C557="","",Documentos_Técnicos!$DF557)</f>
        <v>CUMPLE</v>
      </c>
      <c r="G557" s="561" t="str">
        <f>IF(C557="","",Documentos_Técnicos!$DY557)</f>
        <v>CUMPLE</v>
      </c>
      <c r="H557" s="561" t="str">
        <f>IF(C557="","",Documentos_Técnicos!$ER557)</f>
        <v>CUMPLE</v>
      </c>
      <c r="I557" s="561" t="str">
        <f>IF(C557="","",Documentos_Técnicos!$FK557)</f>
        <v>CUMPLE</v>
      </c>
      <c r="J557" s="561" t="str">
        <f>IF(C557="","",Documentos_Técnicos!$FZ557)</f>
        <v>CUMPLE</v>
      </c>
      <c r="K557" s="561" t="str">
        <f>IF(C557="","",Documentos_Técnicos!$HA557)</f>
        <v>CUMPLE</v>
      </c>
      <c r="L557" s="561" t="str">
        <f>IF(C557="","",Documentos_Técnicos!$HX557)</f>
        <v>CUMPLE</v>
      </c>
      <c r="M557" s="561" t="str">
        <f>IF(C557="","",Documentos_Técnicos!IQ557)</f>
        <v>CUMPLE</v>
      </c>
      <c r="N557" s="561" t="str">
        <f>IF(C557="","",Documentos_Técnicos!$IV557)</f>
        <v>CUMPLE</v>
      </c>
      <c r="O557" s="562" t="str">
        <f>IF(C557="","",IF(D557="CUMPLE",IF(F557="CUMPLE",IF(G557="CUMPLE",IF(H557="CUMPLE",IF(I557="CUMPLE",IF(J557="CUMPLE",IF(K557="CUMPLE",IF(L557="CUMPLE",IF(N557="CUMPLE",IF(M557="CUMPLE",IF(E557="CUMPLE","HABILITADO","RECHAZADO"),"RECHAZADO"),"RECHAZADO"),"RECHAZADO"),"RECHAZADO"),"RECHAZADO"),"RECHAZADO"),"RECHAZADO"),"RECHAZADO"),"RECHAZADO"),"RECHAZADO"))</f>
        <v>HABILITADO</v>
      </c>
    </row>
    <row r="558" spans="1:15" hidden="1" x14ac:dyDescent="0.25">
      <c r="A558" s="962"/>
      <c r="B558" s="48">
        <v>2</v>
      </c>
      <c r="C558" s="48" t="str">
        <f>IF(Experiencia_Proponente!C881=0,"",Experiencia_Proponente!C881)</f>
        <v/>
      </c>
      <c r="D558" s="48" t="str">
        <f>IF(C558="","",Documentos_Técnicos!$AG557)</f>
        <v/>
      </c>
      <c r="E558" s="48" t="str">
        <f>IF(C558="","",Documentos_Técnicos!$BL557)</f>
        <v/>
      </c>
      <c r="F558" s="48" t="str">
        <f>IF(C558="","",Documentos_Técnicos!$DF557)</f>
        <v/>
      </c>
      <c r="G558" s="48" t="str">
        <f>IF(C558="","",Documentos_Técnicos!$DY557)</f>
        <v/>
      </c>
      <c r="H558" s="48" t="str">
        <f>IF(C558="","",Documentos_Técnicos!$ER557)</f>
        <v/>
      </c>
      <c r="I558" s="48" t="str">
        <f>IF(C558="","",Documentos_Técnicos!$FK557)</f>
        <v/>
      </c>
      <c r="J558" s="48" t="str">
        <f>IF(C558="","",Documentos_Técnicos!$FZ557)</f>
        <v/>
      </c>
      <c r="K558" s="48" t="str">
        <f>IF(C558="","",Documentos_Técnicos!$HA557)</f>
        <v/>
      </c>
      <c r="L558" s="48" t="str">
        <f>IF(C558="","",Documentos_Técnicos!$HX557)</f>
        <v/>
      </c>
      <c r="M558" s="49" t="str">
        <f>IF(C558="","",Documentos_Técnicos!IQ557)</f>
        <v/>
      </c>
      <c r="N558" s="49" t="str">
        <f>IF(C558="","",Documentos_Técnicos!$IV557)</f>
        <v/>
      </c>
      <c r="O558" s="50" t="str">
        <f t="shared" si="66"/>
        <v/>
      </c>
    </row>
    <row r="559" spans="1:15" hidden="1" x14ac:dyDescent="0.25">
      <c r="A559" s="963"/>
      <c r="B559" s="561">
        <v>3</v>
      </c>
      <c r="C559" s="48" t="str">
        <f>IF(Experiencia_Proponente!C882=0,"",Experiencia_Proponente!C882)</f>
        <v/>
      </c>
      <c r="D559" s="48" t="str">
        <f>IF(C559="","",Documentos_Técnicos!$AG557)</f>
        <v/>
      </c>
      <c r="E559" s="48" t="str">
        <f>IF(C559="","",Documentos_Técnicos!$BL557)</f>
        <v/>
      </c>
      <c r="F559" s="561" t="str">
        <f>IF(C559="","",Documentos_Técnicos!$DF557)</f>
        <v/>
      </c>
      <c r="G559" s="48" t="str">
        <f>IF(C559="","",Documentos_Técnicos!$DY557)</f>
        <v/>
      </c>
      <c r="H559" s="561" t="str">
        <f>IF(C559="","",Documentos_Técnicos!$ER557)</f>
        <v/>
      </c>
      <c r="I559" s="561" t="str">
        <f>IF(C559="","",Documentos_Técnicos!$FK557)</f>
        <v/>
      </c>
      <c r="J559" s="561" t="str">
        <f>IF(C559="","",Documentos_Técnicos!$FZ557)</f>
        <v/>
      </c>
      <c r="K559" s="561" t="str">
        <f>IF(C559="","",Documentos_Técnicos!$HA557)</f>
        <v/>
      </c>
      <c r="L559" s="561" t="str">
        <f>IF(C559="","",Documentos_Técnicos!$HX557)</f>
        <v/>
      </c>
      <c r="M559" s="49" t="str">
        <f>IF(C559="","",Documentos_Técnicos!IQ557)</f>
        <v/>
      </c>
      <c r="N559" s="49" t="str">
        <f>IF(C559="","",Documentos_Técnicos!$IV557)</f>
        <v/>
      </c>
      <c r="O559" s="50" t="str">
        <f t="shared" si="66"/>
        <v/>
      </c>
    </row>
    <row r="560" spans="1:15" hidden="1" x14ac:dyDescent="0.25">
      <c r="A560" s="963"/>
      <c r="B560" s="561">
        <v>4</v>
      </c>
      <c r="C560" s="48" t="str">
        <f>IF(Experiencia_Proponente!C883=0,"",Experiencia_Proponente!C883)</f>
        <v/>
      </c>
      <c r="D560" s="48" t="str">
        <f>IF(C560="","",Documentos_Técnicos!$AG557)</f>
        <v/>
      </c>
      <c r="E560" s="48" t="str">
        <f>IF(C560="","",Documentos_Técnicos!$BL557)</f>
        <v/>
      </c>
      <c r="F560" s="561" t="str">
        <f>IF(C560="","",Documentos_Técnicos!$DF557)</f>
        <v/>
      </c>
      <c r="G560" s="48" t="str">
        <f>IF(C560="","",Documentos_Técnicos!$DY557)</f>
        <v/>
      </c>
      <c r="H560" s="561" t="str">
        <f>IF(C560="","",Documentos_Técnicos!$ER557)</f>
        <v/>
      </c>
      <c r="I560" s="561" t="str">
        <f>IF(C560="","",Documentos_Técnicos!$FK557)</f>
        <v/>
      </c>
      <c r="J560" s="561" t="str">
        <f>IF(C560="","",Documentos_Técnicos!$FZ557)</f>
        <v/>
      </c>
      <c r="K560" s="561" t="str">
        <f>IF(C560="","",Documentos_Técnicos!$HA557)</f>
        <v/>
      </c>
      <c r="L560" s="561" t="str">
        <f>IF(C560="","",Documentos_Técnicos!$HX557)</f>
        <v/>
      </c>
      <c r="M560" s="49" t="str">
        <f>IF(C560="","",Documentos_Técnicos!IQ557)</f>
        <v/>
      </c>
      <c r="N560" s="49" t="str">
        <f>IF(C560="","",Documentos_Técnicos!$IV557)</f>
        <v/>
      </c>
      <c r="O560" s="50" t="str">
        <f t="shared" si="66"/>
        <v/>
      </c>
    </row>
    <row r="561" spans="1:15" hidden="1" x14ac:dyDescent="0.25">
      <c r="A561" s="963"/>
      <c r="B561" s="561">
        <v>5</v>
      </c>
      <c r="C561" s="48" t="str">
        <f>IF(Experiencia_Proponente!C884=0,"",Experiencia_Proponente!C884)</f>
        <v/>
      </c>
      <c r="D561" s="48" t="str">
        <f>IF(C561="","",Documentos_Técnicos!$AG557)</f>
        <v/>
      </c>
      <c r="E561" s="48" t="str">
        <f>IF(C561="","",Documentos_Técnicos!$BL557)</f>
        <v/>
      </c>
      <c r="F561" s="561" t="str">
        <f>IF(C561="","",Documentos_Técnicos!$DF557)</f>
        <v/>
      </c>
      <c r="G561" s="48" t="str">
        <f>IF(C561="","",Documentos_Técnicos!$DY557)</f>
        <v/>
      </c>
      <c r="H561" s="561" t="str">
        <f>IF(C561="","",Documentos_Técnicos!$ER557)</f>
        <v/>
      </c>
      <c r="I561" s="561" t="str">
        <f>IF(C561="","",Documentos_Técnicos!$FK557)</f>
        <v/>
      </c>
      <c r="J561" s="561" t="str">
        <f>IF(C561="","",Documentos_Técnicos!$FZ557)</f>
        <v/>
      </c>
      <c r="K561" s="561" t="str">
        <f>IF(C561="","",Documentos_Técnicos!$HA557)</f>
        <v/>
      </c>
      <c r="L561" s="561" t="str">
        <f>IF(C561="","",Documentos_Técnicos!$HX557)</f>
        <v/>
      </c>
      <c r="M561" s="49" t="str">
        <f>IF(C561="","",Documentos_Técnicos!IQ557)</f>
        <v/>
      </c>
      <c r="N561" s="49" t="str">
        <f>IF(C561="","",Documentos_Técnicos!$IV557)</f>
        <v/>
      </c>
      <c r="O561" s="50" t="str">
        <f t="shared" si="66"/>
        <v/>
      </c>
    </row>
    <row r="562" spans="1:15" hidden="1" x14ac:dyDescent="0.25">
      <c r="A562" s="963"/>
      <c r="B562" s="561">
        <v>6</v>
      </c>
      <c r="C562" s="48" t="str">
        <f>IF(Experiencia_Proponente!C885=0,"",Experiencia_Proponente!C885)</f>
        <v/>
      </c>
      <c r="D562" s="48" t="str">
        <f>IF(C562="","",Documentos_Técnicos!$AG557)</f>
        <v/>
      </c>
      <c r="E562" s="48" t="str">
        <f>IF(C562="","",Documentos_Técnicos!$BL557)</f>
        <v/>
      </c>
      <c r="F562" s="561" t="str">
        <f>IF(C562="","",Documentos_Técnicos!$DF557)</f>
        <v/>
      </c>
      <c r="G562" s="48" t="str">
        <f>IF(C562="","",Documentos_Técnicos!$DY557)</f>
        <v/>
      </c>
      <c r="H562" s="561" t="str">
        <f>IF(C562="","",Documentos_Técnicos!$ER557)</f>
        <v/>
      </c>
      <c r="I562" s="561" t="str">
        <f>IF(C562="","",Documentos_Técnicos!$FK557)</f>
        <v/>
      </c>
      <c r="J562" s="561" t="str">
        <f>IF(C562="","",Documentos_Técnicos!$FZ557)</f>
        <v/>
      </c>
      <c r="K562" s="561" t="str">
        <f>IF(C562="","",Documentos_Técnicos!$HA557)</f>
        <v/>
      </c>
      <c r="L562" s="561" t="str">
        <f>IF(C562="","",Documentos_Técnicos!$HX557)</f>
        <v/>
      </c>
      <c r="M562" s="49" t="str">
        <f>IF(C562="","",Documentos_Técnicos!IQ557)</f>
        <v/>
      </c>
      <c r="N562" s="49" t="str">
        <f>IF(C562="","",Documentos_Técnicos!$IV557)</f>
        <v/>
      </c>
      <c r="O562" s="50" t="str">
        <f t="shared" si="66"/>
        <v/>
      </c>
    </row>
    <row r="563" spans="1:15" hidden="1" x14ac:dyDescent="0.25">
      <c r="A563" s="1017"/>
      <c r="B563" s="557">
        <v>7</v>
      </c>
      <c r="C563" s="558" t="str">
        <f>IF(Experiencia_Proponente!C886=0,"",Experiencia_Proponente!C886)</f>
        <v/>
      </c>
      <c r="D563" s="558" t="str">
        <f>IF(C563="","",Documentos_Técnicos!$AG557)</f>
        <v/>
      </c>
      <c r="E563" s="558" t="str">
        <f>IF(C563="","",Documentos_Técnicos!$BL557)</f>
        <v/>
      </c>
      <c r="F563" s="557" t="str">
        <f>IF(C563="","",Documentos_Técnicos!$DF557)</f>
        <v/>
      </c>
      <c r="G563" s="558" t="str">
        <f>IF(C563="","",Documentos_Técnicos!$DY557)</f>
        <v/>
      </c>
      <c r="H563" s="557" t="str">
        <f>IF(C563="","",Documentos_Técnicos!$ER557)</f>
        <v/>
      </c>
      <c r="I563" s="557" t="str">
        <f>IF(C563="","",Documentos_Técnicos!$FK557)</f>
        <v/>
      </c>
      <c r="J563" s="557" t="str">
        <f>IF(C563="","",Documentos_Técnicos!$FZ557)</f>
        <v/>
      </c>
      <c r="K563" s="557" t="str">
        <f>IF(C563="","",Documentos_Técnicos!$HA557)</f>
        <v/>
      </c>
      <c r="L563" s="557" t="str">
        <f>IF(C563="","",Documentos_Técnicos!$HX557)</f>
        <v/>
      </c>
      <c r="M563" s="559" t="str">
        <f>IF(C563="","",Documentos_Técnicos!IQ557)</f>
        <v/>
      </c>
      <c r="N563" s="559" t="str">
        <f>IF(C563="","",Documentos_Técnicos!$IV557)</f>
        <v/>
      </c>
      <c r="O563" s="560" t="str">
        <f t="shared" si="66"/>
        <v/>
      </c>
    </row>
    <row r="564" spans="1:15" x14ac:dyDescent="0.25">
      <c r="A564" s="1016"/>
      <c r="B564" s="561">
        <v>8</v>
      </c>
      <c r="C564" s="561" t="str">
        <f>IF(Experiencia_Proponente!C887=0,"",Experiencia_Proponente!C887)</f>
        <v>SERVICONFOR LTDA</v>
      </c>
      <c r="D564" s="561" t="str">
        <f>IF(C564="","",Documentos_Técnicos!$AG557)</f>
        <v>CUMPLE</v>
      </c>
      <c r="E564" s="561" t="str">
        <f>IF(C564="","",Documentos_Técnicos!$BL557)</f>
        <v>CUMPLE</v>
      </c>
      <c r="F564" s="561" t="str">
        <f>IF(C564="","",Documentos_Técnicos!$DF557)</f>
        <v>CUMPLE</v>
      </c>
      <c r="G564" s="561" t="str">
        <f>IF(C564="","",Documentos_Técnicos!$DY557)</f>
        <v>CUMPLE</v>
      </c>
      <c r="H564" s="561" t="str">
        <f>IF(C564="","",Documentos_Técnicos!$ER557)</f>
        <v>CUMPLE</v>
      </c>
      <c r="I564" s="561" t="str">
        <f>IF(C564="","",Documentos_Técnicos!$FK557)</f>
        <v>CUMPLE</v>
      </c>
      <c r="J564" s="561" t="str">
        <f>IF(C564="","",Documentos_Técnicos!$FZ557)</f>
        <v>CUMPLE</v>
      </c>
      <c r="K564" s="561" t="str">
        <f>IF(C564="","",Documentos_Técnicos!$HA557)</f>
        <v>CUMPLE</v>
      </c>
      <c r="L564" s="561" t="str">
        <f>IF(C564="","",Documentos_Técnicos!$HX557)</f>
        <v>CUMPLE</v>
      </c>
      <c r="M564" s="561" t="str">
        <f>IF(C564="","",Documentos_Técnicos!IQ557)</f>
        <v>CUMPLE</v>
      </c>
      <c r="N564" s="561" t="str">
        <f>IF(C564="","",Documentos_Técnicos!$IV557)</f>
        <v>CUMPLE</v>
      </c>
      <c r="O564" s="562" t="str">
        <f>IF(C564="","",IF(D564="CUMPLE",IF(F564="CUMPLE",IF(G564="CUMPLE",IF(H564="CUMPLE",IF(I564="CUMPLE",IF(J564="CUMPLE",IF(K564="CUMPLE",IF(L564="CUMPLE",IF(N564="CUMPLE",IF(M564="CUMPLE",IF(E564="CUMPLE","HABILITADO","RECHAZADO"),"RECHAZADO"),"RECHAZADO"),"RECHAZADO"),"RECHAZADO"),"RECHAZADO"),"RECHAZADO"),"RECHAZADO"),"RECHAZADO"),"RECHAZADO"),"RECHAZADO"))</f>
        <v>HABILITADO</v>
      </c>
    </row>
    <row r="565" spans="1:15" x14ac:dyDescent="0.25">
      <c r="A565" s="1016"/>
      <c r="B565" s="561">
        <v>9</v>
      </c>
      <c r="C565" s="561" t="str">
        <f>IF(Experiencia_Proponente!C888=0,"",Experiencia_Proponente!C888)</f>
        <v>SERVICONFOR LTDA</v>
      </c>
      <c r="D565" s="561" t="str">
        <f>IF(C565="","",Documentos_Técnicos!$AG557)</f>
        <v>CUMPLE</v>
      </c>
      <c r="E565" s="561" t="str">
        <f>IF(C565="","",Documentos_Técnicos!$BL557)</f>
        <v>CUMPLE</v>
      </c>
      <c r="F565" s="561" t="str">
        <f>IF(C565="","",Documentos_Técnicos!$DF557)</f>
        <v>CUMPLE</v>
      </c>
      <c r="G565" s="561" t="str">
        <f>IF(C565="","",Documentos_Técnicos!$DY557)</f>
        <v>CUMPLE</v>
      </c>
      <c r="H565" s="561" t="str">
        <f>IF(C565="","",Documentos_Técnicos!$ER557)</f>
        <v>CUMPLE</v>
      </c>
      <c r="I565" s="561" t="str">
        <f>IF(C565="","",Documentos_Técnicos!$FK557)</f>
        <v>CUMPLE</v>
      </c>
      <c r="J565" s="561" t="str">
        <f>IF(C565="","",Documentos_Técnicos!$FZ557)</f>
        <v>CUMPLE</v>
      </c>
      <c r="K565" s="561" t="str">
        <f>IF(C565="","",Documentos_Técnicos!$HA557)</f>
        <v>CUMPLE</v>
      </c>
      <c r="L565" s="561" t="str">
        <f>IF(C565="","",Documentos_Técnicos!$HX557)</f>
        <v>CUMPLE</v>
      </c>
      <c r="M565" s="561" t="str">
        <f>IF(C565="","",Documentos_Técnicos!IQ557)</f>
        <v>CUMPLE</v>
      </c>
      <c r="N565" s="561" t="str">
        <f>IF(C565="","",Documentos_Técnicos!$IV557)</f>
        <v>CUMPLE</v>
      </c>
      <c r="O565" s="562" t="str">
        <f>IF(C565="","",IF(D565="CUMPLE",IF(F565="CUMPLE",IF(G565="CUMPLE",IF(H565="CUMPLE",IF(I565="CUMPLE",IF(J565="CUMPLE",IF(K565="CUMPLE",IF(L565="CUMPLE",IF(N565="CUMPLE",IF(M565="CUMPLE",IF(E565="CUMPLE","HABILITADO","RECHAZADO"),"RECHAZADO"),"RECHAZADO"),"RECHAZADO"),"RECHAZADO"),"RECHAZADO"),"RECHAZADO"),"RECHAZADO"),"RECHAZADO"),"RECHAZADO"),"RECHAZADO"))</f>
        <v>HABILITADO</v>
      </c>
    </row>
    <row r="566" spans="1:15" x14ac:dyDescent="0.25">
      <c r="A566" s="1016"/>
      <c r="B566" s="561">
        <v>10</v>
      </c>
      <c r="C566" s="561" t="str">
        <f>IF(Experiencia_Proponente!C889=0,"",Experiencia_Proponente!C889)</f>
        <v>SERVICONFOR LTDA</v>
      </c>
      <c r="D566" s="561" t="str">
        <f>IF(C566="","",Documentos_Técnicos!$AG557)</f>
        <v>CUMPLE</v>
      </c>
      <c r="E566" s="561" t="str">
        <f>IF(C566="","",Documentos_Técnicos!$BL557)</f>
        <v>CUMPLE</v>
      </c>
      <c r="F566" s="561" t="str">
        <f>IF(C566="","",Documentos_Técnicos!$DF557)</f>
        <v>CUMPLE</v>
      </c>
      <c r="G566" s="561" t="str">
        <f>IF(C566="","",Documentos_Técnicos!$DY557)</f>
        <v>CUMPLE</v>
      </c>
      <c r="H566" s="561" t="str">
        <f>IF(C566="","",Documentos_Técnicos!$ER557)</f>
        <v>CUMPLE</v>
      </c>
      <c r="I566" s="561" t="str">
        <f>IF(C566="","",Documentos_Técnicos!$FK557)</f>
        <v>CUMPLE</v>
      </c>
      <c r="J566" s="561" t="str">
        <f>IF(C566="","",Documentos_Técnicos!$FZ557)</f>
        <v>CUMPLE</v>
      </c>
      <c r="K566" s="561" t="str">
        <f>IF(C566="","",Documentos_Técnicos!$HA557)</f>
        <v>CUMPLE</v>
      </c>
      <c r="L566" s="561" t="str">
        <f>IF(C566="","",Documentos_Técnicos!$HX557)</f>
        <v>CUMPLE</v>
      </c>
      <c r="M566" s="561" t="str">
        <f>IF(C566="","",Documentos_Técnicos!IQ557)</f>
        <v>CUMPLE</v>
      </c>
      <c r="N566" s="561" t="str">
        <f>IF(C566="","",Documentos_Técnicos!$IV557)</f>
        <v>CUMPLE</v>
      </c>
      <c r="O566" s="562" t="str">
        <f>IF(C566="","",IF(D566="CUMPLE",IF(F566="CUMPLE",IF(G566="CUMPLE",IF(H566="CUMPLE",IF(I566="CUMPLE",IF(J566="CUMPLE",IF(K566="CUMPLE",IF(L566="CUMPLE",IF(N566="CUMPLE",IF(M566="CUMPLE",IF(E566="CUMPLE","HABILITADO","RECHAZADO"),"RECHAZADO"),"RECHAZADO"),"RECHAZADO"),"RECHAZADO"),"RECHAZADO"),"RECHAZADO"),"RECHAZADO"),"RECHAZADO"),"RECHAZADO"),"RECHAZADO"))</f>
        <v>HABILITADO</v>
      </c>
    </row>
    <row r="567" spans="1:15" hidden="1" x14ac:dyDescent="0.25">
      <c r="A567" s="960"/>
      <c r="B567" s="558">
        <v>11</v>
      </c>
      <c r="C567" s="558" t="str">
        <f>IF(Experiencia_Proponente!C890=0,"",Experiencia_Proponente!C890)</f>
        <v/>
      </c>
      <c r="D567" s="558" t="str">
        <f>IF(C567="","",Documentos_Técnicos!$AG557)</f>
        <v/>
      </c>
      <c r="E567" s="558" t="str">
        <f>IF(C567="","",Documentos_Técnicos!$BL557)</f>
        <v/>
      </c>
      <c r="F567" s="558" t="str">
        <f>IF(C567="","",Documentos_Técnicos!$DF557)</f>
        <v/>
      </c>
      <c r="G567" s="558" t="str">
        <f>IF(C567="","",Documentos_Técnicos!$DY557)</f>
        <v/>
      </c>
      <c r="H567" s="558" t="str">
        <f>IF(C567="","",Documentos_Técnicos!$ER557)</f>
        <v/>
      </c>
      <c r="I567" s="558" t="str">
        <f>IF(C567="","",Documentos_Técnicos!$FK557)</f>
        <v/>
      </c>
      <c r="J567" s="558" t="str">
        <f>IF(C567="","",Documentos_Técnicos!$FZ557)</f>
        <v/>
      </c>
      <c r="K567" s="558" t="str">
        <f>IF(C567="","",Documentos_Técnicos!$HA557)</f>
        <v/>
      </c>
      <c r="L567" s="558" t="str">
        <f>IF(C567="","",Documentos_Técnicos!$HX557)</f>
        <v/>
      </c>
      <c r="M567" s="559" t="str">
        <f>IF(C567="","",Documentos_Técnicos!IQ557)</f>
        <v/>
      </c>
      <c r="N567" s="559" t="str">
        <f>IF(C567="","",Documentos_Técnicos!$IV557)</f>
        <v/>
      </c>
      <c r="O567" s="560" t="str">
        <f t="shared" si="66"/>
        <v/>
      </c>
    </row>
    <row r="568" spans="1:15" x14ac:dyDescent="0.25">
      <c r="A568" s="1016"/>
      <c r="B568" s="561">
        <v>12</v>
      </c>
      <c r="C568" s="561" t="str">
        <f>IF(Experiencia_Proponente!C891=0,"",Experiencia_Proponente!C891)</f>
        <v>SERVICONFOR LTDA</v>
      </c>
      <c r="D568" s="561" t="str">
        <f>IF(C568="","",Documentos_Técnicos!$AG557)</f>
        <v>CUMPLE</v>
      </c>
      <c r="E568" s="561" t="str">
        <f>IF(C568="","",Documentos_Técnicos!$BL557)</f>
        <v>CUMPLE</v>
      </c>
      <c r="F568" s="561" t="str">
        <f>IF(C568="","",Documentos_Técnicos!$DF557)</f>
        <v>CUMPLE</v>
      </c>
      <c r="G568" s="561" t="str">
        <f>IF(C568="","",Documentos_Técnicos!$DY557)</f>
        <v>CUMPLE</v>
      </c>
      <c r="H568" s="561" t="str">
        <f>IF(C568="","",Documentos_Técnicos!$ER557)</f>
        <v>CUMPLE</v>
      </c>
      <c r="I568" s="561" t="str">
        <f>IF(C568="","",Documentos_Técnicos!$FK557)</f>
        <v>CUMPLE</v>
      </c>
      <c r="J568" s="561" t="str">
        <f>IF(C568="","",Documentos_Técnicos!$FZ557)</f>
        <v>CUMPLE</v>
      </c>
      <c r="K568" s="561" t="str">
        <f>IF(C568="","",Documentos_Técnicos!$HA557)</f>
        <v>CUMPLE</v>
      </c>
      <c r="L568" s="561" t="str">
        <f>IF(C568="","",Documentos_Técnicos!$HX557)</f>
        <v>CUMPLE</v>
      </c>
      <c r="M568" s="561" t="str">
        <f>IF(C568="","",Documentos_Técnicos!IQ557)</f>
        <v>CUMPLE</v>
      </c>
      <c r="N568" s="561" t="str">
        <f>IF(C568="","",Documentos_Técnicos!$IV557)</f>
        <v>CUMPLE</v>
      </c>
      <c r="O568" s="562" t="str">
        <f>IF(C568="","",IF(D568="CUMPLE",IF(F568="CUMPLE",IF(G568="CUMPLE",IF(H568="CUMPLE",IF(I568="CUMPLE",IF(J568="CUMPLE",IF(K568="CUMPLE",IF(L568="CUMPLE",IF(N568="CUMPLE",IF(M568="CUMPLE",IF(E568="CUMPLE","HABILITADO","RECHAZADO"),"RECHAZADO"),"RECHAZADO"),"RECHAZADO"),"RECHAZADO"),"RECHAZADO"),"RECHAZADO"),"RECHAZADO"),"RECHAZADO"),"RECHAZADO"),"RECHAZADO"))</f>
        <v>HABILITADO</v>
      </c>
    </row>
    <row r="569" spans="1:15" x14ac:dyDescent="0.25">
      <c r="A569" s="102">
        <v>43</v>
      </c>
      <c r="B569" s="563"/>
      <c r="C569" s="564" t="s">
        <v>1537</v>
      </c>
      <c r="D569" s="563"/>
      <c r="E569" s="563"/>
      <c r="F569" s="563"/>
      <c r="G569" s="563"/>
      <c r="H569" s="563"/>
      <c r="I569" s="563"/>
      <c r="J569" s="563"/>
      <c r="K569" s="563"/>
      <c r="L569" s="563"/>
      <c r="M569" s="563"/>
      <c r="N569" s="563"/>
      <c r="O569" s="563"/>
    </row>
    <row r="570" spans="1:15" hidden="1" x14ac:dyDescent="0.25">
      <c r="A570" s="962">
        <f>A582</f>
        <v>44</v>
      </c>
      <c r="B570" s="48">
        <v>1</v>
      </c>
      <c r="C570" s="48" t="str">
        <f>IF(Experiencia_Proponente!C893=0,"",Experiencia_Proponente!C893)</f>
        <v/>
      </c>
      <c r="D570" s="48" t="str">
        <f>IF(C570="","",Documentos_Técnicos!$AG570)</f>
        <v/>
      </c>
      <c r="E570" s="48" t="str">
        <f>IF(C570="","",Documentos_Técnicos!$BL570)</f>
        <v/>
      </c>
      <c r="F570" s="48" t="str">
        <f>IF(C570="","",Documentos_Técnicos!$DF570)</f>
        <v/>
      </c>
      <c r="G570" s="48" t="str">
        <f>IF(C570="","",Documentos_Técnicos!$DY570)</f>
        <v/>
      </c>
      <c r="H570" s="48" t="str">
        <f>IF(C570="","",Documentos_Técnicos!$ER570)</f>
        <v/>
      </c>
      <c r="I570" s="48" t="str">
        <f>IF(C570="","",Documentos_Técnicos!$FK570)</f>
        <v/>
      </c>
      <c r="J570" s="48" t="str">
        <f>IF(C570="","",Documentos_Técnicos!$FZ570)</f>
        <v/>
      </c>
      <c r="K570" s="48" t="str">
        <f>IF(C570="","",Documentos_Técnicos!$HA570)</f>
        <v/>
      </c>
      <c r="L570" s="48" t="str">
        <f>IF(C570="","",Documentos_Técnicos!$HX570)</f>
        <v/>
      </c>
      <c r="M570" s="49" t="str">
        <f>IF(C570="","",Documentos_Técnicos!IQ570)</f>
        <v/>
      </c>
      <c r="N570" s="49" t="str">
        <f>IF(C570="","",Documentos_Técnicos!$IV570)</f>
        <v/>
      </c>
      <c r="O570" s="50" t="str">
        <f t="shared" ref="O570" si="68">IF(C570="","",IF(D570="CUMPLE",IF(F570="CUMPLE",IF(G570="CUMPLE",IF(H570="CUMPLE",IF(I570="CUMPLE",IF(J570="CUMPLE",IF(K570="CUMPLE",IF(L570="CUMPLE",IF(N570="CUMPLE",IF(M570="CUMPLE",IF(E570="CUMPLE","HABILITADO","NO HABILITADO"),"NO HABILITADO"),"NO HABILITADO"),"NO HABILITADO"),"NO HABILITADO"),"NO HABILITADO"),"NO HABILITADO"),"NO HABILITADO"),"NO HABILITADO"),"NO HABILITADO"),"NO HABILITADO"))</f>
        <v/>
      </c>
    </row>
    <row r="571" spans="1:15" hidden="1" x14ac:dyDescent="0.25">
      <c r="A571" s="963"/>
      <c r="B571" s="561">
        <v>2</v>
      </c>
      <c r="C571" s="48" t="str">
        <f>IF(Experiencia_Proponente!C894=0,"",Experiencia_Proponente!C894)</f>
        <v/>
      </c>
      <c r="D571" s="48" t="str">
        <f>IF(C571="","",Documentos_Técnicos!$AG570)</f>
        <v/>
      </c>
      <c r="E571" s="48" t="str">
        <f>IF(C571="","",Documentos_Técnicos!$BL570)</f>
        <v/>
      </c>
      <c r="F571" s="561" t="str">
        <f>IF(C571="","",Documentos_Técnicos!$DF570)</f>
        <v/>
      </c>
      <c r="G571" s="48" t="str">
        <f>IF(C571="","",Documentos_Técnicos!$DY570)</f>
        <v/>
      </c>
      <c r="H571" s="561" t="str">
        <f>IF(C571="","",Documentos_Técnicos!$ER570)</f>
        <v/>
      </c>
      <c r="I571" s="561" t="str">
        <f>IF(C571="","",Documentos_Técnicos!$FK570)</f>
        <v/>
      </c>
      <c r="J571" s="561" t="str">
        <f>IF(C571="","",Documentos_Técnicos!$FZ570)</f>
        <v/>
      </c>
      <c r="K571" s="561" t="str">
        <f>IF(C571="","",Documentos_Técnicos!$HA570)</f>
        <v/>
      </c>
      <c r="L571" s="561" t="str">
        <f>IF(C571="","",Documentos_Técnicos!$HX570)</f>
        <v/>
      </c>
      <c r="M571" s="49" t="str">
        <f>IF(C571="","",Documentos_Técnicos!IQ570)</f>
        <v/>
      </c>
      <c r="N571" s="49" t="str">
        <f>IF(C571="","",Documentos_Técnicos!$IV570)</f>
        <v/>
      </c>
      <c r="O571" s="50" t="str">
        <f t="shared" si="66"/>
        <v/>
      </c>
    </row>
    <row r="572" spans="1:15" hidden="1" x14ac:dyDescent="0.25">
      <c r="A572" s="963"/>
      <c r="B572" s="561">
        <v>3</v>
      </c>
      <c r="C572" s="48" t="str">
        <f>IF(Experiencia_Proponente!C895=0,"",Experiencia_Proponente!C895)</f>
        <v/>
      </c>
      <c r="D572" s="48" t="str">
        <f>IF(C572="","",Documentos_Técnicos!$AG570)</f>
        <v/>
      </c>
      <c r="E572" s="48" t="str">
        <f>IF(C572="","",Documentos_Técnicos!$BL570)</f>
        <v/>
      </c>
      <c r="F572" s="561" t="str">
        <f>IF(C572="","",Documentos_Técnicos!$DF570)</f>
        <v/>
      </c>
      <c r="G572" s="48" t="str">
        <f>IF(C572="","",Documentos_Técnicos!$DY570)</f>
        <v/>
      </c>
      <c r="H572" s="561" t="str">
        <f>IF(C572="","",Documentos_Técnicos!$ER570)</f>
        <v/>
      </c>
      <c r="I572" s="561" t="str">
        <f>IF(C572="","",Documentos_Técnicos!$FK570)</f>
        <v/>
      </c>
      <c r="J572" s="561" t="str">
        <f>IF(C572="","",Documentos_Técnicos!$FZ570)</f>
        <v/>
      </c>
      <c r="K572" s="561" t="str">
        <f>IF(C572="","",Documentos_Técnicos!$HA570)</f>
        <v/>
      </c>
      <c r="L572" s="561" t="str">
        <f>IF(C572="","",Documentos_Técnicos!$HX570)</f>
        <v/>
      </c>
      <c r="M572" s="49" t="str">
        <f>IF(C572="","",Documentos_Técnicos!IQ570)</f>
        <v/>
      </c>
      <c r="N572" s="49" t="str">
        <f>IF(C572="","",Documentos_Técnicos!$IV570)</f>
        <v/>
      </c>
      <c r="O572" s="50" t="str">
        <f t="shared" si="66"/>
        <v/>
      </c>
    </row>
    <row r="573" spans="1:15" hidden="1" x14ac:dyDescent="0.25">
      <c r="A573" s="963"/>
      <c r="B573" s="561">
        <v>4</v>
      </c>
      <c r="C573" s="48" t="str">
        <f>IF(Experiencia_Proponente!C896=0,"",Experiencia_Proponente!C896)</f>
        <v/>
      </c>
      <c r="D573" s="48" t="str">
        <f>IF(C573="","",Documentos_Técnicos!$AG570)</f>
        <v/>
      </c>
      <c r="E573" s="48" t="str">
        <f>IF(C573="","",Documentos_Técnicos!$BL570)</f>
        <v/>
      </c>
      <c r="F573" s="561" t="str">
        <f>IF(C573="","",Documentos_Técnicos!$DF570)</f>
        <v/>
      </c>
      <c r="G573" s="48" t="str">
        <f>IF(C573="","",Documentos_Técnicos!$DY570)</f>
        <v/>
      </c>
      <c r="H573" s="561" t="str">
        <f>IF(C573="","",Documentos_Técnicos!$ER570)</f>
        <v/>
      </c>
      <c r="I573" s="561" t="str">
        <f>IF(C573="","",Documentos_Técnicos!$FK570)</f>
        <v/>
      </c>
      <c r="J573" s="561" t="str">
        <f>IF(C573="","",Documentos_Técnicos!$FZ570)</f>
        <v/>
      </c>
      <c r="K573" s="561" t="str">
        <f>IF(C573="","",Documentos_Técnicos!$HA570)</f>
        <v/>
      </c>
      <c r="L573" s="561" t="str">
        <f>IF(C573="","",Documentos_Técnicos!$HX570)</f>
        <v/>
      </c>
      <c r="M573" s="49" t="str">
        <f>IF(C573="","",Documentos_Técnicos!IQ570)</f>
        <v/>
      </c>
      <c r="N573" s="49" t="str">
        <f>IF(C573="","",Documentos_Técnicos!$IV570)</f>
        <v/>
      </c>
      <c r="O573" s="50" t="str">
        <f t="shared" si="66"/>
        <v/>
      </c>
    </row>
    <row r="574" spans="1:15" hidden="1" x14ac:dyDescent="0.25">
      <c r="A574" s="1017"/>
      <c r="B574" s="557">
        <v>5</v>
      </c>
      <c r="C574" s="558" t="str">
        <f>IF(Experiencia_Proponente!C897=0,"",Experiencia_Proponente!C897)</f>
        <v/>
      </c>
      <c r="D574" s="558" t="str">
        <f>IF(C574="","",Documentos_Técnicos!$AG570)</f>
        <v/>
      </c>
      <c r="E574" s="558" t="str">
        <f>IF(C574="","",Documentos_Técnicos!$BL570)</f>
        <v/>
      </c>
      <c r="F574" s="557" t="str">
        <f>IF(C574="","",Documentos_Técnicos!$DF570)</f>
        <v/>
      </c>
      <c r="G574" s="558" t="str">
        <f>IF(C574="","",Documentos_Técnicos!$DY570)</f>
        <v/>
      </c>
      <c r="H574" s="557" t="str">
        <f>IF(C574="","",Documentos_Técnicos!$ER570)</f>
        <v/>
      </c>
      <c r="I574" s="557" t="str">
        <f>IF(C574="","",Documentos_Técnicos!$FK570)</f>
        <v/>
      </c>
      <c r="J574" s="557" t="str">
        <f>IF(C574="","",Documentos_Técnicos!$FZ570)</f>
        <v/>
      </c>
      <c r="K574" s="557" t="str">
        <f>IF(C574="","",Documentos_Técnicos!$HA570)</f>
        <v/>
      </c>
      <c r="L574" s="557" t="str">
        <f>IF(C574="","",Documentos_Técnicos!$HX570)</f>
        <v/>
      </c>
      <c r="M574" s="559" t="str">
        <f>IF(C574="","",Documentos_Técnicos!IQ570)</f>
        <v/>
      </c>
      <c r="N574" s="559" t="str">
        <f>IF(C574="","",Documentos_Técnicos!$IV570)</f>
        <v/>
      </c>
      <c r="O574" s="560" t="str">
        <f t="shared" si="66"/>
        <v/>
      </c>
    </row>
    <row r="575" spans="1:15" ht="29.25" customHeight="1" x14ac:dyDescent="0.25">
      <c r="A575" s="1016"/>
      <c r="B575" s="561">
        <v>6</v>
      </c>
      <c r="C575" s="561" t="str">
        <f>IF(Experiencia_Proponente!C898=0,"",Experiencia_Proponente!C898)</f>
        <v>UNIÓN TEMPORAL
SEGURIDAD JVS 2021</v>
      </c>
      <c r="D575" s="561" t="str">
        <f>IF(C575="","",Documentos_Técnicos!$AG570)</f>
        <v>CUMPLE</v>
      </c>
      <c r="E575" s="561" t="str">
        <f>IF(C575="","",Documentos_Técnicos!$BL570)</f>
        <v>CUMPLE</v>
      </c>
      <c r="F575" s="561" t="str">
        <f>IF(C575="","",Documentos_Técnicos!$DF570)</f>
        <v>CUMPLE</v>
      </c>
      <c r="G575" s="561" t="str">
        <f>IF(C575="","",Documentos_Técnicos!$DY570)</f>
        <v>CUMPLE</v>
      </c>
      <c r="H575" s="561" t="str">
        <f>IF(C575="","",Documentos_Técnicos!$ER570)</f>
        <v>CUMPLE</v>
      </c>
      <c r="I575" s="561" t="str">
        <f>IF(C575="","",Documentos_Técnicos!$FK570)</f>
        <v>CUMPLE</v>
      </c>
      <c r="J575" s="561" t="str">
        <f>IF(C575="","",Documentos_Técnicos!$FZ570)</f>
        <v>CUMPLE</v>
      </c>
      <c r="K575" s="561" t="str">
        <f>IF(C575="","",Documentos_Técnicos!$HA570)</f>
        <v>CUMPLE</v>
      </c>
      <c r="L575" s="561" t="str">
        <f>IF(C575="","",Documentos_Técnicos!$HX570)</f>
        <v>CUMPLE</v>
      </c>
      <c r="M575" s="561" t="str">
        <f>IF(C575="","",Documentos_Técnicos!IQ570)</f>
        <v>CUMPLE</v>
      </c>
      <c r="N575" s="561" t="str">
        <f>IF(C575="","",Documentos_Técnicos!$IV570)</f>
        <v>CUMPLE</v>
      </c>
      <c r="O575" s="562" t="str">
        <f>IF(C575="","",IF(D575="CUMPLE",IF(F575="CUMPLE",IF(G575="CUMPLE",IF(H575="CUMPLE",IF(I575="CUMPLE",IF(J575="CUMPLE",IF(K575="CUMPLE",IF(L575="CUMPLE",IF(N575="CUMPLE",IF(M575="CUMPLE",IF(E575="CUMPLE","HABILITADO","RECHAZADO"),"RECHAZADO"),"RECHAZADO"),"RECHAZADO"),"RECHAZADO"),"RECHAZADO"),"RECHAZADO"),"RECHAZADO"),"RECHAZADO"),"RECHAZADO"),"RECHAZADO"))</f>
        <v>HABILITADO</v>
      </c>
    </row>
    <row r="576" spans="1:15" hidden="1" x14ac:dyDescent="0.25">
      <c r="A576" s="962"/>
      <c r="B576" s="48">
        <v>7</v>
      </c>
      <c r="C576" s="48" t="str">
        <f>IF(Experiencia_Proponente!C899=0,"",Experiencia_Proponente!C899)</f>
        <v/>
      </c>
      <c r="D576" s="48" t="str">
        <f>IF(C576="","",Documentos_Técnicos!$AG570)</f>
        <v/>
      </c>
      <c r="E576" s="48" t="str">
        <f>IF(C576="","",Documentos_Técnicos!$BL570)</f>
        <v/>
      </c>
      <c r="F576" s="48" t="str">
        <f>IF(C576="","",Documentos_Técnicos!$DF570)</f>
        <v/>
      </c>
      <c r="G576" s="48" t="str">
        <f>IF(C576="","",Documentos_Técnicos!$DY570)</f>
        <v/>
      </c>
      <c r="H576" s="48" t="str">
        <f>IF(C576="","",Documentos_Técnicos!$ER570)</f>
        <v/>
      </c>
      <c r="I576" s="48" t="str">
        <f>IF(C576="","",Documentos_Técnicos!$FK570)</f>
        <v/>
      </c>
      <c r="J576" s="48" t="str">
        <f>IF(C576="","",Documentos_Técnicos!$FZ570)</f>
        <v/>
      </c>
      <c r="K576" s="48" t="str">
        <f>IF(C576="","",Documentos_Técnicos!$HA570)</f>
        <v/>
      </c>
      <c r="L576" s="48" t="str">
        <f>IF(C576="","",Documentos_Técnicos!$HX570)</f>
        <v/>
      </c>
      <c r="M576" s="49" t="str">
        <f>IF(C576="","",Documentos_Técnicos!IQ570)</f>
        <v/>
      </c>
      <c r="N576" s="49" t="str">
        <f>IF(C576="","",Documentos_Técnicos!$IV570)</f>
        <v/>
      </c>
      <c r="O576" s="50" t="str">
        <f t="shared" si="66"/>
        <v/>
      </c>
    </row>
    <row r="577" spans="1:15" hidden="1" x14ac:dyDescent="0.25">
      <c r="A577" s="963"/>
      <c r="B577" s="561">
        <v>8</v>
      </c>
      <c r="C577" s="48" t="str">
        <f>IF(Experiencia_Proponente!C900=0,"",Experiencia_Proponente!C900)</f>
        <v/>
      </c>
      <c r="D577" s="48" t="str">
        <f>IF(C577="","",Documentos_Técnicos!$AG570)</f>
        <v/>
      </c>
      <c r="E577" s="48" t="str">
        <f>IF(C577="","",Documentos_Técnicos!$BL570)</f>
        <v/>
      </c>
      <c r="F577" s="561" t="str">
        <f>IF(C577="","",Documentos_Técnicos!$DF570)</f>
        <v/>
      </c>
      <c r="G577" s="48" t="str">
        <f>IF(C577="","",Documentos_Técnicos!$DY570)</f>
        <v/>
      </c>
      <c r="H577" s="561" t="str">
        <f>IF(C577="","",Documentos_Técnicos!$ER570)</f>
        <v/>
      </c>
      <c r="I577" s="561" t="str">
        <f>IF(C577="","",Documentos_Técnicos!$FK570)</f>
        <v/>
      </c>
      <c r="J577" s="561" t="str">
        <f>IF(C577="","",Documentos_Técnicos!$FZ570)</f>
        <v/>
      </c>
      <c r="K577" s="561" t="str">
        <f>IF(C577="","",Documentos_Técnicos!$HA570)</f>
        <v/>
      </c>
      <c r="L577" s="561" t="str">
        <f>IF(C577="","",Documentos_Técnicos!$HX570)</f>
        <v/>
      </c>
      <c r="M577" s="49" t="str">
        <f>IF(C577="","",Documentos_Técnicos!IQ570)</f>
        <v/>
      </c>
      <c r="N577" s="49" t="str">
        <f>IF(C577="","",Documentos_Técnicos!$IV570)</f>
        <v/>
      </c>
      <c r="O577" s="50" t="str">
        <f t="shared" si="66"/>
        <v/>
      </c>
    </row>
    <row r="578" spans="1:15" hidden="1" x14ac:dyDescent="0.25">
      <c r="A578" s="963"/>
      <c r="B578" s="561">
        <v>9</v>
      </c>
      <c r="C578" s="48" t="str">
        <f>IF(Experiencia_Proponente!C901=0,"",Experiencia_Proponente!C901)</f>
        <v/>
      </c>
      <c r="D578" s="48" t="str">
        <f>IF(C578="","",Documentos_Técnicos!$AG570)</f>
        <v/>
      </c>
      <c r="E578" s="48" t="str">
        <f>IF(C578="","",Documentos_Técnicos!$BL570)</f>
        <v/>
      </c>
      <c r="F578" s="561" t="str">
        <f>IF(C578="","",Documentos_Técnicos!$DF570)</f>
        <v/>
      </c>
      <c r="G578" s="48" t="str">
        <f>IF(C578="","",Documentos_Técnicos!$DY570)</f>
        <v/>
      </c>
      <c r="H578" s="561" t="str">
        <f>IF(C578="","",Documentos_Técnicos!$ER570)</f>
        <v/>
      </c>
      <c r="I578" s="561" t="str">
        <f>IF(C578="","",Documentos_Técnicos!$FK570)</f>
        <v/>
      </c>
      <c r="J578" s="561" t="str">
        <f>IF(C578="","",Documentos_Técnicos!$FZ570)</f>
        <v/>
      </c>
      <c r="K578" s="561" t="str">
        <f>IF(C578="","",Documentos_Técnicos!$HA570)</f>
        <v/>
      </c>
      <c r="L578" s="561" t="str">
        <f>IF(C578="","",Documentos_Técnicos!$HX570)</f>
        <v/>
      </c>
      <c r="M578" s="49" t="str">
        <f>IF(C578="","",Documentos_Técnicos!IQ570)</f>
        <v/>
      </c>
      <c r="N578" s="49" t="str">
        <f>IF(C578="","",Documentos_Técnicos!$IV570)</f>
        <v/>
      </c>
      <c r="O578" s="50" t="str">
        <f t="shared" si="66"/>
        <v/>
      </c>
    </row>
    <row r="579" spans="1:15" hidden="1" x14ac:dyDescent="0.25">
      <c r="A579" s="963"/>
      <c r="B579" s="561">
        <v>10</v>
      </c>
      <c r="C579" s="48" t="str">
        <f>IF(Experiencia_Proponente!C902=0,"",Experiencia_Proponente!C902)</f>
        <v/>
      </c>
      <c r="D579" s="48" t="str">
        <f>IF(C579="","",Documentos_Técnicos!$AG570)</f>
        <v/>
      </c>
      <c r="E579" s="48" t="str">
        <f>IF(C579="","",Documentos_Técnicos!$BL570)</f>
        <v/>
      </c>
      <c r="F579" s="561" t="str">
        <f>IF(C579="","",Documentos_Técnicos!$DF570)</f>
        <v/>
      </c>
      <c r="G579" s="48" t="str">
        <f>IF(C579="","",Documentos_Técnicos!$DY570)</f>
        <v/>
      </c>
      <c r="H579" s="561" t="str">
        <f>IF(C579="","",Documentos_Técnicos!$ER570)</f>
        <v/>
      </c>
      <c r="I579" s="561" t="str">
        <f>IF(C579="","",Documentos_Técnicos!$FK570)</f>
        <v/>
      </c>
      <c r="J579" s="561" t="str">
        <f>IF(C579="","",Documentos_Técnicos!$FZ570)</f>
        <v/>
      </c>
      <c r="K579" s="561" t="str">
        <f>IF(C579="","",Documentos_Técnicos!$HA570)</f>
        <v/>
      </c>
      <c r="L579" s="561" t="str">
        <f>IF(C579="","",Documentos_Técnicos!$HX570)</f>
        <v/>
      </c>
      <c r="M579" s="49" t="str">
        <f>IF(C579="","",Documentos_Técnicos!IQ570)</f>
        <v/>
      </c>
      <c r="N579" s="49" t="str">
        <f>IF(C579="","",Documentos_Técnicos!$IV570)</f>
        <v/>
      </c>
      <c r="O579" s="50" t="str">
        <f t="shared" si="66"/>
        <v/>
      </c>
    </row>
    <row r="580" spans="1:15" hidden="1" x14ac:dyDescent="0.25">
      <c r="A580" s="1017"/>
      <c r="B580" s="557">
        <v>11</v>
      </c>
      <c r="C580" s="558" t="str">
        <f>IF(Experiencia_Proponente!C903=0,"",Experiencia_Proponente!C903)</f>
        <v/>
      </c>
      <c r="D580" s="558" t="str">
        <f>IF(C580="","",Documentos_Técnicos!$AG570)</f>
        <v/>
      </c>
      <c r="E580" s="558" t="str">
        <f>IF(C580="","",Documentos_Técnicos!$BL570)</f>
        <v/>
      </c>
      <c r="F580" s="557" t="str">
        <f>IF(C580="","",Documentos_Técnicos!$DF570)</f>
        <v/>
      </c>
      <c r="G580" s="558" t="str">
        <f>IF(C580="","",Documentos_Técnicos!$DY570)</f>
        <v/>
      </c>
      <c r="H580" s="557" t="str">
        <f>IF(C580="","",Documentos_Técnicos!$ER570)</f>
        <v/>
      </c>
      <c r="I580" s="557" t="str">
        <f>IF(C580="","",Documentos_Técnicos!$FK570)</f>
        <v/>
      </c>
      <c r="J580" s="557" t="str">
        <f>IF(C580="","",Documentos_Técnicos!$FZ570)</f>
        <v/>
      </c>
      <c r="K580" s="557" t="str">
        <f>IF(C580="","",Documentos_Técnicos!$HA570)</f>
        <v/>
      </c>
      <c r="L580" s="557" t="str">
        <f>IF(C580="","",Documentos_Técnicos!$HX570)</f>
        <v/>
      </c>
      <c r="M580" s="559" t="str">
        <f>IF(C580="","",Documentos_Técnicos!IQ570)</f>
        <v/>
      </c>
      <c r="N580" s="559" t="str">
        <f>IF(C580="","",Documentos_Técnicos!$IV570)</f>
        <v/>
      </c>
      <c r="O580" s="560" t="str">
        <f t="shared" si="66"/>
        <v/>
      </c>
    </row>
    <row r="581" spans="1:15" ht="33" x14ac:dyDescent="0.25">
      <c r="A581" s="1016"/>
      <c r="B581" s="561">
        <v>12</v>
      </c>
      <c r="C581" s="561" t="str">
        <f>IF(Experiencia_Proponente!C904=0,"",Experiencia_Proponente!C904)</f>
        <v>UNIÓN TEMPORAL
SEGURIDAD JVS 2021</v>
      </c>
      <c r="D581" s="561" t="str">
        <f>IF(C581="","",Documentos_Técnicos!$AG570)</f>
        <v>CUMPLE</v>
      </c>
      <c r="E581" s="561" t="str">
        <f>IF(C581="","",Documentos_Técnicos!$BL570)</f>
        <v>CUMPLE</v>
      </c>
      <c r="F581" s="561" t="str">
        <f>IF(C581="","",Documentos_Técnicos!$DF570)</f>
        <v>CUMPLE</v>
      </c>
      <c r="G581" s="561" t="str">
        <f>IF(C581="","",Documentos_Técnicos!$DY570)</f>
        <v>CUMPLE</v>
      </c>
      <c r="H581" s="561" t="str">
        <f>IF(C581="","",Documentos_Técnicos!$ER570)</f>
        <v>CUMPLE</v>
      </c>
      <c r="I581" s="561" t="str">
        <f>IF(C581="","",Documentos_Técnicos!$FK570)</f>
        <v>CUMPLE</v>
      </c>
      <c r="J581" s="561" t="str">
        <f>IF(C581="","",Documentos_Técnicos!$FZ570)</f>
        <v>CUMPLE</v>
      </c>
      <c r="K581" s="561" t="str">
        <f>IF(C581="","",Documentos_Técnicos!$HA570)</f>
        <v>CUMPLE</v>
      </c>
      <c r="L581" s="561" t="str">
        <f>IF(C581="","",Documentos_Técnicos!$HX570)</f>
        <v>CUMPLE</v>
      </c>
      <c r="M581" s="561" t="str">
        <f>IF(C581="","",Documentos_Técnicos!IQ570)</f>
        <v>CUMPLE</v>
      </c>
      <c r="N581" s="561" t="str">
        <f>IF(C581="","",Documentos_Técnicos!$IV570)</f>
        <v>CUMPLE</v>
      </c>
      <c r="O581" s="562" t="str">
        <f>IF(C581="","",IF(D581="CUMPLE",IF(F581="CUMPLE",IF(G581="CUMPLE",IF(H581="CUMPLE",IF(I581="CUMPLE",IF(J581="CUMPLE",IF(K581="CUMPLE",IF(L581="CUMPLE",IF(N581="CUMPLE",IF(M581="CUMPLE",IF(E581="CUMPLE","HABILITADO","RECHAZADO"),"RECHAZADO"),"RECHAZADO"),"RECHAZADO"),"RECHAZADO"),"RECHAZADO"),"RECHAZADO"),"RECHAZADO"),"RECHAZADO"),"RECHAZADO"),"RECHAZADO"))</f>
        <v>HABILITADO</v>
      </c>
    </row>
    <row r="582" spans="1:15" x14ac:dyDescent="0.25">
      <c r="A582" s="102">
        <v>44</v>
      </c>
      <c r="B582" s="563"/>
      <c r="C582" s="564" t="s">
        <v>1537</v>
      </c>
      <c r="D582" s="563"/>
      <c r="E582" s="563"/>
      <c r="F582" s="563"/>
      <c r="G582" s="563"/>
      <c r="H582" s="563"/>
      <c r="I582" s="563"/>
      <c r="J582" s="563"/>
      <c r="K582" s="563"/>
      <c r="L582" s="563"/>
      <c r="M582" s="563"/>
      <c r="N582" s="563"/>
      <c r="O582" s="563"/>
    </row>
    <row r="583" spans="1:15" ht="33" x14ac:dyDescent="0.25">
      <c r="A583" s="1016">
        <f>A595</f>
        <v>45</v>
      </c>
      <c r="B583" s="561">
        <v>1</v>
      </c>
      <c r="C583" s="561" t="str">
        <f>IF(Experiencia_Proponente!C906=0,"",Experiencia_Proponente!C906)</f>
        <v xml:space="preserve">UNIÓN TEMPORAL 
SE TO SE EDUCACIÓN 1600 </v>
      </c>
      <c r="D583" s="561" t="str">
        <f>IF(C583="","",Documentos_Técnicos!$AG583)</f>
        <v>CUMPLE</v>
      </c>
      <c r="E583" s="561" t="str">
        <f>IF(C583="","",Documentos_Técnicos!$BL583)</f>
        <v>CUMPLE</v>
      </c>
      <c r="F583" s="561" t="str">
        <f>IF(C583="","",Documentos_Técnicos!$DF583)</f>
        <v>CUMPLE</v>
      </c>
      <c r="G583" s="561" t="str">
        <f>IF(C583="","",Documentos_Técnicos!$DY583)</f>
        <v>CUMPLE</v>
      </c>
      <c r="H583" s="561" t="str">
        <f>IF(C583="","",Documentos_Técnicos!$ER583)</f>
        <v>CUMPLE</v>
      </c>
      <c r="I583" s="561" t="str">
        <f>IF(C583="","",Documentos_Técnicos!$FK583)</f>
        <v>CUMPLE</v>
      </c>
      <c r="J583" s="561" t="str">
        <f>IF(C583="","",Documentos_Técnicos!$FZ583)</f>
        <v>CUMPLE</v>
      </c>
      <c r="K583" s="561" t="str">
        <f>IF(C583="","",Documentos_Técnicos!$HA583)</f>
        <v>NO CUMPLE</v>
      </c>
      <c r="L583" s="561" t="str">
        <f>IF(C583="","",Documentos_Técnicos!$HX583)</f>
        <v>CUMPLE</v>
      </c>
      <c r="M583" s="561" t="str">
        <f>IF(C583="","",Documentos_Técnicos!IQ583)</f>
        <v>CUMPLE</v>
      </c>
      <c r="N583" s="561" t="str">
        <f>IF(C583="","",Documentos_Técnicos!$IV583)</f>
        <v>CUMPLE</v>
      </c>
      <c r="O583" s="562" t="str">
        <f>IF(C583="","",IF(D583="CUMPLE",IF(F583="CUMPLE",IF(G583="CUMPLE",IF(H583="CUMPLE",IF(I583="CUMPLE",IF(J583="CUMPLE",IF(K583="CUMPLE",IF(L583="CUMPLE",IF(N583="CUMPLE",IF(M583="CUMPLE",IF(E583="CUMPLE","HABILITADO","RECHAZADO"),"RECHAZADO"),"RECHAZADO"),"RECHAZADO"),"RECHAZADO"),"RECHAZADO"),"RECHAZADO"),"RECHAZADO"),"RECHAZADO"),"RECHAZADO"),"RECHAZADO"))</f>
        <v>RECHAZADO</v>
      </c>
    </row>
    <row r="584" spans="1:15" ht="33" x14ac:dyDescent="0.25">
      <c r="A584" s="1016"/>
      <c r="B584" s="561">
        <v>2</v>
      </c>
      <c r="C584" s="561" t="str">
        <f>IF(Experiencia_Proponente!C907=0,"",Experiencia_Proponente!C907)</f>
        <v xml:space="preserve">UNIÓN TEMPORAL 
SE TO SE EDUCACIÓN 1600 </v>
      </c>
      <c r="D584" s="561" t="str">
        <f>IF(C584="","",Documentos_Técnicos!$AG583)</f>
        <v>CUMPLE</v>
      </c>
      <c r="E584" s="561" t="str">
        <f>IF(C584="","",Documentos_Técnicos!$BL583)</f>
        <v>CUMPLE</v>
      </c>
      <c r="F584" s="561" t="str">
        <f>IF(C584="","",Documentos_Técnicos!$DF583)</f>
        <v>CUMPLE</v>
      </c>
      <c r="G584" s="561" t="str">
        <f>IF(C584="","",Documentos_Técnicos!$DY583)</f>
        <v>CUMPLE</v>
      </c>
      <c r="H584" s="561" t="str">
        <f>IF(C584="","",Documentos_Técnicos!$ER583)</f>
        <v>CUMPLE</v>
      </c>
      <c r="I584" s="561" t="str">
        <f>IF(C584="","",Documentos_Técnicos!$FK583)</f>
        <v>CUMPLE</v>
      </c>
      <c r="J584" s="561" t="str">
        <f>IF(C584="","",Documentos_Técnicos!$FZ583)</f>
        <v>CUMPLE</v>
      </c>
      <c r="K584" s="561" t="str">
        <f>IF(C584="","",Documentos_Técnicos!$HA583)</f>
        <v>NO CUMPLE</v>
      </c>
      <c r="L584" s="561" t="str">
        <f>IF(C584="","",Documentos_Técnicos!$HX583)</f>
        <v>CUMPLE</v>
      </c>
      <c r="M584" s="561" t="str">
        <f>IF(C584="","",Documentos_Técnicos!IQ583)</f>
        <v>CUMPLE</v>
      </c>
      <c r="N584" s="561" t="str">
        <f>IF(C584="","",Documentos_Técnicos!$IV583)</f>
        <v>CUMPLE</v>
      </c>
      <c r="O584" s="562" t="str">
        <f>IF(C584="","",IF(D584="CUMPLE",IF(F584="CUMPLE",IF(G584="CUMPLE",IF(H584="CUMPLE",IF(I584="CUMPLE",IF(J584="CUMPLE",IF(K584="CUMPLE",IF(L584="CUMPLE",IF(N584="CUMPLE",IF(M584="CUMPLE",IF(E584="CUMPLE","HABILITADO","RECHAZADO"),"RECHAZADO"),"RECHAZADO"),"RECHAZADO"),"RECHAZADO"),"RECHAZADO"),"RECHAZADO"),"RECHAZADO"),"RECHAZADO"),"RECHAZADO"),"RECHAZADO"))</f>
        <v>RECHAZADO</v>
      </c>
    </row>
    <row r="585" spans="1:15" ht="33" x14ac:dyDescent="0.25">
      <c r="A585" s="1016"/>
      <c r="B585" s="561">
        <v>3</v>
      </c>
      <c r="C585" s="561" t="str">
        <f>IF(Experiencia_Proponente!C908=0,"",Experiencia_Proponente!C908)</f>
        <v xml:space="preserve">UNIÓN TEMPORAL 
SE TO SE EDUCACIÓN 1600 </v>
      </c>
      <c r="D585" s="561" t="str">
        <f>IF(C585="","",Documentos_Técnicos!$AG583)</f>
        <v>CUMPLE</v>
      </c>
      <c r="E585" s="561" t="str">
        <f>IF(C585="","",Documentos_Técnicos!$BL583)</f>
        <v>CUMPLE</v>
      </c>
      <c r="F585" s="561" t="str">
        <f>IF(C585="","",Documentos_Técnicos!$DF583)</f>
        <v>CUMPLE</v>
      </c>
      <c r="G585" s="561" t="str">
        <f>IF(C585="","",Documentos_Técnicos!$DY583)</f>
        <v>CUMPLE</v>
      </c>
      <c r="H585" s="561" t="str">
        <f>IF(C585="","",Documentos_Técnicos!$ER583)</f>
        <v>CUMPLE</v>
      </c>
      <c r="I585" s="561" t="str">
        <f>IF(C585="","",Documentos_Técnicos!$FK583)</f>
        <v>CUMPLE</v>
      </c>
      <c r="J585" s="561" t="str">
        <f>IF(C585="","",Documentos_Técnicos!$FZ583)</f>
        <v>CUMPLE</v>
      </c>
      <c r="K585" s="561" t="str">
        <f>IF(C585="","",Documentos_Técnicos!$HA583)</f>
        <v>NO CUMPLE</v>
      </c>
      <c r="L585" s="561" t="str">
        <f>IF(C585="","",Documentos_Técnicos!$HX583)</f>
        <v>CUMPLE</v>
      </c>
      <c r="M585" s="561" t="str">
        <f>IF(C585="","",Documentos_Técnicos!IQ583)</f>
        <v>CUMPLE</v>
      </c>
      <c r="N585" s="561" t="str">
        <f>IF(C585="","",Documentos_Técnicos!$IV583)</f>
        <v>CUMPLE</v>
      </c>
      <c r="O585" s="562" t="str">
        <f>IF(C585="","",IF(D585="CUMPLE",IF(F585="CUMPLE",IF(G585="CUMPLE",IF(H585="CUMPLE",IF(I585="CUMPLE",IF(J585="CUMPLE",IF(K585="CUMPLE",IF(L585="CUMPLE",IF(N585="CUMPLE",IF(M585="CUMPLE",IF(E585="CUMPLE","HABILITADO","RECHAZADO"),"RECHAZADO"),"RECHAZADO"),"RECHAZADO"),"RECHAZADO"),"RECHAZADO"),"RECHAZADO"),"RECHAZADO"),"RECHAZADO"),"RECHAZADO"),"RECHAZADO"))</f>
        <v>RECHAZADO</v>
      </c>
    </row>
    <row r="586" spans="1:15" ht="33" x14ac:dyDescent="0.25">
      <c r="A586" s="1016"/>
      <c r="B586" s="561">
        <v>4</v>
      </c>
      <c r="C586" s="561" t="str">
        <f>IF(Experiencia_Proponente!C909=0,"",Experiencia_Proponente!C909)</f>
        <v xml:space="preserve">UNIÓN TEMPORAL 
SE TO SE EDUCACIÓN 1600 </v>
      </c>
      <c r="D586" s="561" t="str">
        <f>IF(C586="","",Documentos_Técnicos!$AG583)</f>
        <v>CUMPLE</v>
      </c>
      <c r="E586" s="561" t="str">
        <f>IF(C586="","",Documentos_Técnicos!$BL583)</f>
        <v>CUMPLE</v>
      </c>
      <c r="F586" s="561" t="str">
        <f>IF(C586="","",Documentos_Técnicos!$DF583)</f>
        <v>CUMPLE</v>
      </c>
      <c r="G586" s="561" t="str">
        <f>IF(C586="","",Documentos_Técnicos!$DY583)</f>
        <v>CUMPLE</v>
      </c>
      <c r="H586" s="561" t="str">
        <f>IF(C586="","",Documentos_Técnicos!$ER583)</f>
        <v>CUMPLE</v>
      </c>
      <c r="I586" s="561" t="str">
        <f>IF(C586="","",Documentos_Técnicos!$FK583)</f>
        <v>CUMPLE</v>
      </c>
      <c r="J586" s="561" t="str">
        <f>IF(C586="","",Documentos_Técnicos!$FZ583)</f>
        <v>CUMPLE</v>
      </c>
      <c r="K586" s="561" t="str">
        <f>IF(C586="","",Documentos_Técnicos!$HA583)</f>
        <v>NO CUMPLE</v>
      </c>
      <c r="L586" s="561" t="str">
        <f>IF(C586="","",Documentos_Técnicos!$HX583)</f>
        <v>CUMPLE</v>
      </c>
      <c r="M586" s="561" t="str">
        <f>IF(C586="","",Documentos_Técnicos!IQ583)</f>
        <v>CUMPLE</v>
      </c>
      <c r="N586" s="561" t="str">
        <f>IF(C586="","",Documentos_Técnicos!$IV583)</f>
        <v>CUMPLE</v>
      </c>
      <c r="O586" s="562" t="str">
        <f>IF(C586="","",IF(D586="CUMPLE",IF(F586="CUMPLE",IF(G586="CUMPLE",IF(H586="CUMPLE",IF(I586="CUMPLE",IF(J586="CUMPLE",IF(K586="CUMPLE",IF(L586="CUMPLE",IF(N586="CUMPLE",IF(M586="CUMPLE",IF(E586="CUMPLE","HABILITADO","RECHAZADO"),"RECHAZADO"),"RECHAZADO"),"RECHAZADO"),"RECHAZADO"),"RECHAZADO"),"RECHAZADO"),"RECHAZADO"),"RECHAZADO"),"RECHAZADO"),"RECHAZADO"))</f>
        <v>RECHAZADO</v>
      </c>
    </row>
    <row r="587" spans="1:15" hidden="1" x14ac:dyDescent="0.25">
      <c r="A587" s="962"/>
      <c r="B587" s="48">
        <v>5</v>
      </c>
      <c r="C587" s="48" t="str">
        <f>IF(Experiencia_Proponente!C910=0,"",Experiencia_Proponente!C910)</f>
        <v/>
      </c>
      <c r="D587" s="48" t="str">
        <f>IF(C587="","",Documentos_Técnicos!$AG583)</f>
        <v/>
      </c>
      <c r="E587" s="48" t="str">
        <f>IF(C587="","",Documentos_Técnicos!$BL583)</f>
        <v/>
      </c>
      <c r="F587" s="48" t="str">
        <f>IF(C587="","",Documentos_Técnicos!$DF583)</f>
        <v/>
      </c>
      <c r="G587" s="48" t="str">
        <f>IF(C587="","",Documentos_Técnicos!$DY583)</f>
        <v/>
      </c>
      <c r="H587" s="48" t="str">
        <f>IF(C587="","",Documentos_Técnicos!$ER583)</f>
        <v/>
      </c>
      <c r="I587" s="48" t="str">
        <f>IF(C587="","",Documentos_Técnicos!$FK583)</f>
        <v/>
      </c>
      <c r="J587" s="48" t="str">
        <f>IF(C587="","",Documentos_Técnicos!$FZ583)</f>
        <v/>
      </c>
      <c r="K587" s="48" t="str">
        <f>IF(C587="","",Documentos_Técnicos!$HA583)</f>
        <v/>
      </c>
      <c r="L587" s="48" t="str">
        <f>IF(C587="","",Documentos_Técnicos!$HX583)</f>
        <v/>
      </c>
      <c r="M587" s="49" t="str">
        <f>IF(C587="","",Documentos_Técnicos!IQ583)</f>
        <v/>
      </c>
      <c r="N587" s="49" t="str">
        <f>IF(C587="","",Documentos_Técnicos!$IV583)</f>
        <v/>
      </c>
      <c r="O587" s="50" t="str">
        <f t="shared" si="66"/>
        <v/>
      </c>
    </row>
    <row r="588" spans="1:15" hidden="1" x14ac:dyDescent="0.25">
      <c r="A588" s="1017"/>
      <c r="B588" s="557">
        <v>6</v>
      </c>
      <c r="C588" s="558" t="str">
        <f>IF(Experiencia_Proponente!C911=0,"",Experiencia_Proponente!C911)</f>
        <v/>
      </c>
      <c r="D588" s="558" t="str">
        <f>IF(C588="","",Documentos_Técnicos!$AG583)</f>
        <v/>
      </c>
      <c r="E588" s="558" t="str">
        <f>IF(C588="","",Documentos_Técnicos!$BL583)</f>
        <v/>
      </c>
      <c r="F588" s="557" t="str">
        <f>IF(C588="","",Documentos_Técnicos!$DF583)</f>
        <v/>
      </c>
      <c r="G588" s="558" t="str">
        <f>IF(C588="","",Documentos_Técnicos!$DY583)</f>
        <v/>
      </c>
      <c r="H588" s="557" t="str">
        <f>IF(C588="","",Documentos_Técnicos!$ER583)</f>
        <v/>
      </c>
      <c r="I588" s="557" t="str">
        <f>IF(C588="","",Documentos_Técnicos!$FK583)</f>
        <v/>
      </c>
      <c r="J588" s="557" t="str">
        <f>IF(C588="","",Documentos_Técnicos!$FZ583)</f>
        <v/>
      </c>
      <c r="K588" s="557" t="str">
        <f>IF(C588="","",Documentos_Técnicos!$HA583)</f>
        <v/>
      </c>
      <c r="L588" s="557" t="str">
        <f>IF(C588="","",Documentos_Técnicos!$HX583)</f>
        <v/>
      </c>
      <c r="M588" s="559" t="str">
        <f>IF(C588="","",Documentos_Técnicos!IQ583)</f>
        <v/>
      </c>
      <c r="N588" s="559" t="str">
        <f>IF(C588="","",Documentos_Técnicos!$IV583)</f>
        <v/>
      </c>
      <c r="O588" s="560" t="str">
        <f t="shared" si="66"/>
        <v/>
      </c>
    </row>
    <row r="589" spans="1:15" ht="33" x14ac:dyDescent="0.25">
      <c r="A589" s="1016"/>
      <c r="B589" s="561">
        <v>7</v>
      </c>
      <c r="C589" s="561" t="str">
        <f>IF(Experiencia_Proponente!C912=0,"",Experiencia_Proponente!C912)</f>
        <v xml:space="preserve">UNIÓN TEMPORAL 
SE TO SE EDUCACIÓN 1600 </v>
      </c>
      <c r="D589" s="561" t="str">
        <f>IF(C589="","",Documentos_Técnicos!$AG583)</f>
        <v>CUMPLE</v>
      </c>
      <c r="E589" s="561" t="str">
        <f>IF(C589="","",Documentos_Técnicos!$BL583)</f>
        <v>CUMPLE</v>
      </c>
      <c r="F589" s="561" t="str">
        <f>IF(C589="","",Documentos_Técnicos!$DF583)</f>
        <v>CUMPLE</v>
      </c>
      <c r="G589" s="561" t="str">
        <f>IF(C589="","",Documentos_Técnicos!$DY583)</f>
        <v>CUMPLE</v>
      </c>
      <c r="H589" s="561" t="str">
        <f>IF(C589="","",Documentos_Técnicos!$ER583)</f>
        <v>CUMPLE</v>
      </c>
      <c r="I589" s="561" t="str">
        <f>IF(C589="","",Documentos_Técnicos!$FK583)</f>
        <v>CUMPLE</v>
      </c>
      <c r="J589" s="561" t="str">
        <f>IF(C589="","",Documentos_Técnicos!$FZ583)</f>
        <v>CUMPLE</v>
      </c>
      <c r="K589" s="561" t="str">
        <f>IF(C589="","",Documentos_Técnicos!$HA583)</f>
        <v>NO CUMPLE</v>
      </c>
      <c r="L589" s="561" t="str">
        <f>IF(C589="","",Documentos_Técnicos!$HX583)</f>
        <v>CUMPLE</v>
      </c>
      <c r="M589" s="561" t="str">
        <f>IF(C589="","",Documentos_Técnicos!IQ583)</f>
        <v>CUMPLE</v>
      </c>
      <c r="N589" s="561" t="str">
        <f>IF(C589="","",Documentos_Técnicos!$IV583)</f>
        <v>CUMPLE</v>
      </c>
      <c r="O589" s="562" t="str">
        <f>IF(C589="","",IF(D589="CUMPLE",IF(F589="CUMPLE",IF(G589="CUMPLE",IF(H589="CUMPLE",IF(I589="CUMPLE",IF(J589="CUMPLE",IF(K589="CUMPLE",IF(L589="CUMPLE",IF(N589="CUMPLE",IF(M589="CUMPLE",IF(E589="CUMPLE","HABILITADO","RECHAZADO"),"RECHAZADO"),"RECHAZADO"),"RECHAZADO"),"RECHAZADO"),"RECHAZADO"),"RECHAZADO"),"RECHAZADO"),"RECHAZADO"),"RECHAZADO"),"RECHAZADO"))</f>
        <v>RECHAZADO</v>
      </c>
    </row>
    <row r="590" spans="1:15" ht="33" x14ac:dyDescent="0.25">
      <c r="A590" s="1016"/>
      <c r="B590" s="561">
        <v>8</v>
      </c>
      <c r="C590" s="561" t="str">
        <f>IF(Experiencia_Proponente!C913=0,"",Experiencia_Proponente!C913)</f>
        <v xml:space="preserve">UNIÓN TEMPORAL 
SE TO SE EDUCACIÓN 1600 </v>
      </c>
      <c r="D590" s="561" t="str">
        <f>IF(C590="","",Documentos_Técnicos!$AG583)</f>
        <v>CUMPLE</v>
      </c>
      <c r="E590" s="561" t="str">
        <f>IF(C590="","",Documentos_Técnicos!$BL583)</f>
        <v>CUMPLE</v>
      </c>
      <c r="F590" s="561" t="str">
        <f>IF(C590="","",Documentos_Técnicos!$DF583)</f>
        <v>CUMPLE</v>
      </c>
      <c r="G590" s="561" t="str">
        <f>IF(C590="","",Documentos_Técnicos!$DY583)</f>
        <v>CUMPLE</v>
      </c>
      <c r="H590" s="561" t="str">
        <f>IF(C590="","",Documentos_Técnicos!$ER583)</f>
        <v>CUMPLE</v>
      </c>
      <c r="I590" s="561" t="str">
        <f>IF(C590="","",Documentos_Técnicos!$FK583)</f>
        <v>CUMPLE</v>
      </c>
      <c r="J590" s="561" t="str">
        <f>IF(C590="","",Documentos_Técnicos!$FZ583)</f>
        <v>CUMPLE</v>
      </c>
      <c r="K590" s="561" t="str">
        <f>IF(C590="","",Documentos_Técnicos!$HA583)</f>
        <v>NO CUMPLE</v>
      </c>
      <c r="L590" s="561" t="str">
        <f>IF(C590="","",Documentos_Técnicos!$HX583)</f>
        <v>CUMPLE</v>
      </c>
      <c r="M590" s="561" t="str">
        <f>IF(C590="","",Documentos_Técnicos!IQ583)</f>
        <v>CUMPLE</v>
      </c>
      <c r="N590" s="561" t="str">
        <f>IF(C590="","",Documentos_Técnicos!$IV583)</f>
        <v>CUMPLE</v>
      </c>
      <c r="O590" s="562" t="str">
        <f>IF(C590="","",IF(D590="CUMPLE",IF(F590="CUMPLE",IF(G590="CUMPLE",IF(H590="CUMPLE",IF(I590="CUMPLE",IF(J590="CUMPLE",IF(K590="CUMPLE",IF(L590="CUMPLE",IF(N590="CUMPLE",IF(M590="CUMPLE",IF(E590="CUMPLE","HABILITADO","RECHAZADO"),"RECHAZADO"),"RECHAZADO"),"RECHAZADO"),"RECHAZADO"),"RECHAZADO"),"RECHAZADO"),"RECHAZADO"),"RECHAZADO"),"RECHAZADO"),"RECHAZADO"))</f>
        <v>RECHAZADO</v>
      </c>
    </row>
    <row r="591" spans="1:15" ht="33" x14ac:dyDescent="0.25">
      <c r="A591" s="1016"/>
      <c r="B591" s="561">
        <v>9</v>
      </c>
      <c r="C591" s="561" t="str">
        <f>IF(Experiencia_Proponente!C914=0,"",Experiencia_Proponente!C914)</f>
        <v xml:space="preserve">UNIÓN TEMPORAL 
SE TO SE EDUCACIÓN 1600 </v>
      </c>
      <c r="D591" s="561" t="str">
        <f>IF(C591="","",Documentos_Técnicos!$AG583)</f>
        <v>CUMPLE</v>
      </c>
      <c r="E591" s="561" t="str">
        <f>IF(C591="","",Documentos_Técnicos!$BL583)</f>
        <v>CUMPLE</v>
      </c>
      <c r="F591" s="561" t="str">
        <f>IF(C591="","",Documentos_Técnicos!$DF583)</f>
        <v>CUMPLE</v>
      </c>
      <c r="G591" s="561" t="str">
        <f>IF(C591="","",Documentos_Técnicos!$DY583)</f>
        <v>CUMPLE</v>
      </c>
      <c r="H591" s="561" t="str">
        <f>IF(C591="","",Documentos_Técnicos!$ER583)</f>
        <v>CUMPLE</v>
      </c>
      <c r="I591" s="561" t="str">
        <f>IF(C591="","",Documentos_Técnicos!$FK583)</f>
        <v>CUMPLE</v>
      </c>
      <c r="J591" s="561" t="str">
        <f>IF(C591="","",Documentos_Técnicos!$FZ583)</f>
        <v>CUMPLE</v>
      </c>
      <c r="K591" s="561" t="str">
        <f>IF(C591="","",Documentos_Técnicos!$HA583)</f>
        <v>NO CUMPLE</v>
      </c>
      <c r="L591" s="561" t="str">
        <f>IF(C591="","",Documentos_Técnicos!$HX583)</f>
        <v>CUMPLE</v>
      </c>
      <c r="M591" s="561" t="str">
        <f>IF(C591="","",Documentos_Técnicos!IQ583)</f>
        <v>CUMPLE</v>
      </c>
      <c r="N591" s="561" t="str">
        <f>IF(C591="","",Documentos_Técnicos!$IV583)</f>
        <v>CUMPLE</v>
      </c>
      <c r="O591" s="562" t="str">
        <f>IF(C591="","",IF(D591="CUMPLE",IF(F591="CUMPLE",IF(G591="CUMPLE",IF(H591="CUMPLE",IF(I591="CUMPLE",IF(J591="CUMPLE",IF(K591="CUMPLE",IF(L591="CUMPLE",IF(N591="CUMPLE",IF(M591="CUMPLE",IF(E591="CUMPLE","HABILITADO","RECHAZADO"),"RECHAZADO"),"RECHAZADO"),"RECHAZADO"),"RECHAZADO"),"RECHAZADO"),"RECHAZADO"),"RECHAZADO"),"RECHAZADO"),"RECHAZADO"),"RECHAZADO"))</f>
        <v>RECHAZADO</v>
      </c>
    </row>
    <row r="592" spans="1:15" ht="33" x14ac:dyDescent="0.25">
      <c r="A592" s="1016"/>
      <c r="B592" s="561">
        <v>10</v>
      </c>
      <c r="C592" s="561" t="str">
        <f>IF(Experiencia_Proponente!C915=0,"",Experiencia_Proponente!C915)</f>
        <v xml:space="preserve">UNIÓN TEMPORAL 
SE TO SE EDUCACIÓN 1600 </v>
      </c>
      <c r="D592" s="561" t="str">
        <f>IF(C592="","",Documentos_Técnicos!$AG583)</f>
        <v>CUMPLE</v>
      </c>
      <c r="E592" s="561" t="str">
        <f>IF(C592="","",Documentos_Técnicos!$BL583)</f>
        <v>CUMPLE</v>
      </c>
      <c r="F592" s="561" t="str">
        <f>IF(C592="","",Documentos_Técnicos!$DF583)</f>
        <v>CUMPLE</v>
      </c>
      <c r="G592" s="561" t="str">
        <f>IF(C592="","",Documentos_Técnicos!$DY583)</f>
        <v>CUMPLE</v>
      </c>
      <c r="H592" s="561" t="str">
        <f>IF(C592="","",Documentos_Técnicos!$ER583)</f>
        <v>CUMPLE</v>
      </c>
      <c r="I592" s="561" t="str">
        <f>IF(C592="","",Documentos_Técnicos!$FK583)</f>
        <v>CUMPLE</v>
      </c>
      <c r="J592" s="561" t="str">
        <f>IF(C592="","",Documentos_Técnicos!$FZ583)</f>
        <v>CUMPLE</v>
      </c>
      <c r="K592" s="561" t="str">
        <f>IF(C592="","",Documentos_Técnicos!$HA583)</f>
        <v>NO CUMPLE</v>
      </c>
      <c r="L592" s="561" t="str">
        <f>IF(C592="","",Documentos_Técnicos!$HX583)</f>
        <v>CUMPLE</v>
      </c>
      <c r="M592" s="561" t="str">
        <f>IF(C592="","",Documentos_Técnicos!IQ583)</f>
        <v>CUMPLE</v>
      </c>
      <c r="N592" s="561" t="str">
        <f>IF(C592="","",Documentos_Técnicos!$IV583)</f>
        <v>CUMPLE</v>
      </c>
      <c r="O592" s="562" t="str">
        <f>IF(C592="","",IF(D592="CUMPLE",IF(F592="CUMPLE",IF(G592="CUMPLE",IF(H592="CUMPLE",IF(I592="CUMPLE",IF(J592="CUMPLE",IF(K592="CUMPLE",IF(L592="CUMPLE",IF(N592="CUMPLE",IF(M592="CUMPLE",IF(E592="CUMPLE","HABILITADO","RECHAZADO"),"RECHAZADO"),"RECHAZADO"),"RECHAZADO"),"RECHAZADO"),"RECHAZADO"),"RECHAZADO"),"RECHAZADO"),"RECHAZADO"),"RECHAZADO"),"RECHAZADO"))</f>
        <v>RECHAZADO</v>
      </c>
    </row>
    <row r="593" spans="1:15" ht="33" x14ac:dyDescent="0.25">
      <c r="A593" s="1016"/>
      <c r="B593" s="561">
        <v>11</v>
      </c>
      <c r="C593" s="561" t="str">
        <f>IF(Experiencia_Proponente!C916=0,"",Experiencia_Proponente!C916)</f>
        <v xml:space="preserve">UNIÓN TEMPORAL 
SE TO SE EDUCACIÓN 1600 </v>
      </c>
      <c r="D593" s="561" t="str">
        <f>IF(C593="","",Documentos_Técnicos!$AG583)</f>
        <v>CUMPLE</v>
      </c>
      <c r="E593" s="561" t="str">
        <f>IF(C593="","",Documentos_Técnicos!$BL583)</f>
        <v>CUMPLE</v>
      </c>
      <c r="F593" s="561" t="str">
        <f>IF(C593="","",Documentos_Técnicos!$DF583)</f>
        <v>CUMPLE</v>
      </c>
      <c r="G593" s="561" t="str">
        <f>IF(C593="","",Documentos_Técnicos!$DY583)</f>
        <v>CUMPLE</v>
      </c>
      <c r="H593" s="561" t="str">
        <f>IF(C593="","",Documentos_Técnicos!$ER583)</f>
        <v>CUMPLE</v>
      </c>
      <c r="I593" s="561" t="str">
        <f>IF(C593="","",Documentos_Técnicos!$FK583)</f>
        <v>CUMPLE</v>
      </c>
      <c r="J593" s="561" t="str">
        <f>IF(C593="","",Documentos_Técnicos!$FZ583)</f>
        <v>CUMPLE</v>
      </c>
      <c r="K593" s="561" t="str">
        <f>IF(C593="","",Documentos_Técnicos!$HA583)</f>
        <v>NO CUMPLE</v>
      </c>
      <c r="L593" s="561" t="str">
        <f>IF(C593="","",Documentos_Técnicos!$HX583)</f>
        <v>CUMPLE</v>
      </c>
      <c r="M593" s="561" t="str">
        <f>IF(C593="","",Documentos_Técnicos!IQ583)</f>
        <v>CUMPLE</v>
      </c>
      <c r="N593" s="561" t="str">
        <f>IF(C593="","",Documentos_Técnicos!$IV583)</f>
        <v>CUMPLE</v>
      </c>
      <c r="O593" s="562" t="str">
        <f>IF(C593="","",IF(D593="CUMPLE",IF(F593="CUMPLE",IF(G593="CUMPLE",IF(H593="CUMPLE",IF(I593="CUMPLE",IF(J593="CUMPLE",IF(K593="CUMPLE",IF(L593="CUMPLE",IF(N593="CUMPLE",IF(M593="CUMPLE",IF(E593="CUMPLE","HABILITADO","RECHAZADO"),"RECHAZADO"),"RECHAZADO"),"RECHAZADO"),"RECHAZADO"),"RECHAZADO"),"RECHAZADO"),"RECHAZADO"),"RECHAZADO"),"RECHAZADO"),"RECHAZADO"))</f>
        <v>RECHAZADO</v>
      </c>
    </row>
    <row r="594" spans="1:15" hidden="1" x14ac:dyDescent="0.25">
      <c r="A594" s="960"/>
      <c r="B594" s="558">
        <v>12</v>
      </c>
      <c r="C594" s="558" t="str">
        <f>IF(Experiencia_Proponente!C917=0,"",Experiencia_Proponente!C917)</f>
        <v/>
      </c>
      <c r="D594" s="558" t="str">
        <f>IF(C594="","",Documentos_Técnicos!$AG583)</f>
        <v/>
      </c>
      <c r="E594" s="558" t="str">
        <f>IF(C594="","",Documentos_Técnicos!$BL583)</f>
        <v/>
      </c>
      <c r="F594" s="558" t="str">
        <f>IF(C594="","",Documentos_Técnicos!$DF583)</f>
        <v/>
      </c>
      <c r="G594" s="558" t="str">
        <f>IF(C594="","",Documentos_Técnicos!$DY583)</f>
        <v/>
      </c>
      <c r="H594" s="558" t="str">
        <f>IF(C594="","",Documentos_Técnicos!$ER583)</f>
        <v/>
      </c>
      <c r="I594" s="558" t="str">
        <f>IF(C594="","",Documentos_Técnicos!$FK583)</f>
        <v/>
      </c>
      <c r="J594" s="558" t="str">
        <f>IF(C594="","",Documentos_Técnicos!$FZ583)</f>
        <v/>
      </c>
      <c r="K594" s="558" t="str">
        <f>IF(C594="","",Documentos_Técnicos!$HA583)</f>
        <v/>
      </c>
      <c r="L594" s="558" t="str">
        <f>IF(C594="","",Documentos_Técnicos!$HX583)</f>
        <v/>
      </c>
      <c r="M594" s="559" t="str">
        <f>IF(C594="","",Documentos_Técnicos!IQ583)</f>
        <v/>
      </c>
      <c r="N594" s="559" t="str">
        <f>IF(C594="","",Documentos_Técnicos!$IV583)</f>
        <v/>
      </c>
      <c r="O594" s="560" t="str">
        <f t="shared" si="66"/>
        <v/>
      </c>
    </row>
    <row r="595" spans="1:15" x14ac:dyDescent="0.25">
      <c r="A595" s="102">
        <v>45</v>
      </c>
      <c r="B595" s="563"/>
      <c r="C595" s="564" t="s">
        <v>1537</v>
      </c>
      <c r="D595" s="563"/>
      <c r="E595" s="563"/>
      <c r="F595" s="563"/>
      <c r="G595" s="563"/>
      <c r="H595" s="563"/>
      <c r="I595" s="563"/>
      <c r="J595" s="563"/>
      <c r="K595" s="563"/>
      <c r="L595" s="563"/>
      <c r="M595" s="563"/>
      <c r="N595" s="563"/>
      <c r="O595" s="563"/>
    </row>
    <row r="596" spans="1:15" hidden="1" x14ac:dyDescent="0.25">
      <c r="A596" s="962">
        <f>A608</f>
        <v>46</v>
      </c>
      <c r="B596" s="48">
        <v>1</v>
      </c>
      <c r="C596" s="48" t="str">
        <f>IF(Experiencia_Proponente!C923=0,"",Experiencia_Proponente!C923)</f>
        <v/>
      </c>
      <c r="D596" s="48" t="str">
        <f>IF(C596="","",Documentos_Técnicos!$AG596)</f>
        <v/>
      </c>
      <c r="E596" s="48" t="str">
        <f>IF(C596="","",Documentos_Técnicos!$BL596)</f>
        <v/>
      </c>
      <c r="F596" s="48" t="str">
        <f>IF(C596="","",Documentos_Técnicos!$DF596)</f>
        <v/>
      </c>
      <c r="G596" s="48" t="str">
        <f>IF(C596="","",Documentos_Técnicos!$DY596)</f>
        <v/>
      </c>
      <c r="H596" s="48" t="str">
        <f>IF(C596="","",Documentos_Técnicos!$ER596)</f>
        <v/>
      </c>
      <c r="I596" s="48" t="str">
        <f>IF(C596="","",Documentos_Técnicos!$FK596)</f>
        <v/>
      </c>
      <c r="J596" s="48" t="str">
        <f>IF(C596="","",Documentos_Técnicos!$FZ596)</f>
        <v/>
      </c>
      <c r="K596" s="48" t="str">
        <f>IF(C596="","",Documentos_Técnicos!$HA596)</f>
        <v/>
      </c>
      <c r="L596" s="48" t="str">
        <f>IF(C596="","",Documentos_Técnicos!$HX596)</f>
        <v/>
      </c>
      <c r="M596" s="49" t="str">
        <f>IF(C596="","",Documentos_Técnicos!IQ596)</f>
        <v/>
      </c>
      <c r="N596" s="49" t="str">
        <f>IF(C596="","",Documentos_Técnicos!$IV596)</f>
        <v/>
      </c>
      <c r="O596" s="50" t="str">
        <f t="shared" ref="O596" si="69">IF(C596="","",IF(D596="CUMPLE",IF(F596="CUMPLE",IF(G596="CUMPLE",IF(H596="CUMPLE",IF(I596="CUMPLE",IF(J596="CUMPLE",IF(K596="CUMPLE",IF(L596="CUMPLE",IF(N596="CUMPLE",IF(M596="CUMPLE",IF(E596="CUMPLE","HABILITADO","NO HABILITADO"),"NO HABILITADO"),"NO HABILITADO"),"NO HABILITADO"),"NO HABILITADO"),"NO HABILITADO"),"NO HABILITADO"),"NO HABILITADO"),"NO HABILITADO"),"NO HABILITADO"),"NO HABILITADO"))</f>
        <v/>
      </c>
    </row>
    <row r="597" spans="1:15" hidden="1" x14ac:dyDescent="0.25">
      <c r="A597" s="963"/>
      <c r="B597" s="561">
        <v>2</v>
      </c>
      <c r="C597" s="48" t="str">
        <f>IF(Experiencia_Proponente!C924=0,"",Experiencia_Proponente!C924)</f>
        <v/>
      </c>
      <c r="D597" s="48" t="str">
        <f>IF(C597="","",Documentos_Técnicos!$AG596)</f>
        <v/>
      </c>
      <c r="E597" s="48" t="str">
        <f>IF(C597="","",Documentos_Técnicos!$BL596)</f>
        <v/>
      </c>
      <c r="F597" s="561" t="str">
        <f>IF(C597="","",Documentos_Técnicos!$DF596)</f>
        <v/>
      </c>
      <c r="G597" s="48" t="str">
        <f>IF(C597="","",Documentos_Técnicos!$DY596)</f>
        <v/>
      </c>
      <c r="H597" s="561" t="str">
        <f>IF(C597="","",Documentos_Técnicos!$ER596)</f>
        <v/>
      </c>
      <c r="I597" s="561" t="str">
        <f>IF(C597="","",Documentos_Técnicos!$FK596)</f>
        <v/>
      </c>
      <c r="J597" s="561" t="str">
        <f>IF(C597="","",Documentos_Técnicos!$FZ596)</f>
        <v/>
      </c>
      <c r="K597" s="561" t="str">
        <f>IF(C597="","",Documentos_Técnicos!$HA596)</f>
        <v/>
      </c>
      <c r="L597" s="561" t="str">
        <f>IF(C597="","",Documentos_Técnicos!$HX596)</f>
        <v/>
      </c>
      <c r="M597" s="49" t="str">
        <f>IF(C597="","",Documentos_Técnicos!IQ596)</f>
        <v/>
      </c>
      <c r="N597" s="49" t="str">
        <f>IF(C597="","",Documentos_Técnicos!$IV596)</f>
        <v/>
      </c>
      <c r="O597" s="50" t="str">
        <f t="shared" si="66"/>
        <v/>
      </c>
    </row>
    <row r="598" spans="1:15" hidden="1" x14ac:dyDescent="0.25">
      <c r="A598" s="963"/>
      <c r="B598" s="561">
        <v>3</v>
      </c>
      <c r="C598" s="48" t="str">
        <f>IF(Experiencia_Proponente!C925=0,"",Experiencia_Proponente!C925)</f>
        <v/>
      </c>
      <c r="D598" s="48" t="str">
        <f>IF(C598="","",Documentos_Técnicos!$AG596)</f>
        <v/>
      </c>
      <c r="E598" s="48" t="str">
        <f>IF(C598="","",Documentos_Técnicos!$BL596)</f>
        <v/>
      </c>
      <c r="F598" s="561" t="str">
        <f>IF(C598="","",Documentos_Técnicos!$DF596)</f>
        <v/>
      </c>
      <c r="G598" s="48" t="str">
        <f>IF(C598="","",Documentos_Técnicos!$DY596)</f>
        <v/>
      </c>
      <c r="H598" s="561" t="str">
        <f>IF(C598="","",Documentos_Técnicos!$ER596)</f>
        <v/>
      </c>
      <c r="I598" s="561" t="str">
        <f>IF(C598="","",Documentos_Técnicos!$FK596)</f>
        <v/>
      </c>
      <c r="J598" s="561" t="str">
        <f>IF(C598="","",Documentos_Técnicos!$FZ596)</f>
        <v/>
      </c>
      <c r="K598" s="561" t="str">
        <f>IF(C598="","",Documentos_Técnicos!$HA596)</f>
        <v/>
      </c>
      <c r="L598" s="561" t="str">
        <f>IF(C598="","",Documentos_Técnicos!$HX596)</f>
        <v/>
      </c>
      <c r="M598" s="49" t="str">
        <f>IF(C598="","",Documentos_Técnicos!IQ596)</f>
        <v/>
      </c>
      <c r="N598" s="49" t="str">
        <f>IF(C598="","",Documentos_Técnicos!$IV596)</f>
        <v/>
      </c>
      <c r="O598" s="50" t="str">
        <f t="shared" si="66"/>
        <v/>
      </c>
    </row>
    <row r="599" spans="1:15" hidden="1" x14ac:dyDescent="0.25">
      <c r="A599" s="963"/>
      <c r="B599" s="561">
        <v>4</v>
      </c>
      <c r="C599" s="48" t="str">
        <f>IF(Experiencia_Proponente!C926=0,"",Experiencia_Proponente!C926)</f>
        <v/>
      </c>
      <c r="D599" s="48" t="str">
        <f>IF(C599="","",Documentos_Técnicos!$AG596)</f>
        <v/>
      </c>
      <c r="E599" s="48" t="str">
        <f>IF(C599="","",Documentos_Técnicos!$BL596)</f>
        <v/>
      </c>
      <c r="F599" s="561" t="str">
        <f>IF(C599="","",Documentos_Técnicos!$DF596)</f>
        <v/>
      </c>
      <c r="G599" s="48" t="str">
        <f>IF(C599="","",Documentos_Técnicos!$DY596)</f>
        <v/>
      </c>
      <c r="H599" s="561" t="str">
        <f>IF(C599="","",Documentos_Técnicos!$ER596)</f>
        <v/>
      </c>
      <c r="I599" s="561" t="str">
        <f>IF(C599="","",Documentos_Técnicos!$FK596)</f>
        <v/>
      </c>
      <c r="J599" s="561" t="str">
        <f>IF(C599="","",Documentos_Técnicos!$FZ596)</f>
        <v/>
      </c>
      <c r="K599" s="561" t="str">
        <f>IF(C599="","",Documentos_Técnicos!$HA596)</f>
        <v/>
      </c>
      <c r="L599" s="561" t="str">
        <f>IF(C599="","",Documentos_Técnicos!$HX596)</f>
        <v/>
      </c>
      <c r="M599" s="49" t="str">
        <f>IF(C599="","",Documentos_Técnicos!IQ596)</f>
        <v/>
      </c>
      <c r="N599" s="49" t="str">
        <f>IF(C599="","",Documentos_Técnicos!$IV596)</f>
        <v/>
      </c>
      <c r="O599" s="50" t="str">
        <f t="shared" si="66"/>
        <v/>
      </c>
    </row>
    <row r="600" spans="1:15" hidden="1" x14ac:dyDescent="0.25">
      <c r="A600" s="963"/>
      <c r="B600" s="561">
        <v>5</v>
      </c>
      <c r="C600" s="48" t="str">
        <f>IF(Experiencia_Proponente!C927=0,"",Experiencia_Proponente!C927)</f>
        <v/>
      </c>
      <c r="D600" s="48" t="str">
        <f>IF(C600="","",Documentos_Técnicos!$AG596)</f>
        <v/>
      </c>
      <c r="E600" s="48" t="str">
        <f>IF(C600="","",Documentos_Técnicos!$BL596)</f>
        <v/>
      </c>
      <c r="F600" s="561" t="str">
        <f>IF(C600="","",Documentos_Técnicos!$DF596)</f>
        <v/>
      </c>
      <c r="G600" s="48" t="str">
        <f>IF(C600="","",Documentos_Técnicos!$DY596)</f>
        <v/>
      </c>
      <c r="H600" s="561" t="str">
        <f>IF(C600="","",Documentos_Técnicos!$ER596)</f>
        <v/>
      </c>
      <c r="I600" s="561" t="str">
        <f>IF(C600="","",Documentos_Técnicos!$FK596)</f>
        <v/>
      </c>
      <c r="J600" s="561" t="str">
        <f>IF(C600="","",Documentos_Técnicos!$FZ596)</f>
        <v/>
      </c>
      <c r="K600" s="561" t="str">
        <f>IF(C600="","",Documentos_Técnicos!$HA596)</f>
        <v/>
      </c>
      <c r="L600" s="561" t="str">
        <f>IF(C600="","",Documentos_Técnicos!$HX596)</f>
        <v/>
      </c>
      <c r="M600" s="49" t="str">
        <f>IF(C600="","",Documentos_Técnicos!IQ596)</f>
        <v/>
      </c>
      <c r="N600" s="49" t="str">
        <f>IF(C600="","",Documentos_Técnicos!$IV596)</f>
        <v/>
      </c>
      <c r="O600" s="50" t="str">
        <f t="shared" si="66"/>
        <v/>
      </c>
    </row>
    <row r="601" spans="1:15" hidden="1" x14ac:dyDescent="0.25">
      <c r="A601" s="963"/>
      <c r="B601" s="561">
        <v>6</v>
      </c>
      <c r="C601" s="48" t="str">
        <f>IF(Experiencia_Proponente!C928=0,"",Experiencia_Proponente!C928)</f>
        <v/>
      </c>
      <c r="D601" s="48" t="str">
        <f>IF(C601="","",Documentos_Técnicos!$AG596)</f>
        <v/>
      </c>
      <c r="E601" s="48" t="str">
        <f>IF(C601="","",Documentos_Técnicos!$BL596)</f>
        <v/>
      </c>
      <c r="F601" s="561" t="str">
        <f>IF(C601="","",Documentos_Técnicos!$DF596)</f>
        <v/>
      </c>
      <c r="G601" s="48" t="str">
        <f>IF(C601="","",Documentos_Técnicos!$DY596)</f>
        <v/>
      </c>
      <c r="H601" s="561" t="str">
        <f>IF(C601="","",Documentos_Técnicos!$ER596)</f>
        <v/>
      </c>
      <c r="I601" s="561" t="str">
        <f>IF(C601="","",Documentos_Técnicos!$FK596)</f>
        <v/>
      </c>
      <c r="J601" s="561" t="str">
        <f>IF(C601="","",Documentos_Técnicos!$FZ596)</f>
        <v/>
      </c>
      <c r="K601" s="561" t="str">
        <f>IF(C601="","",Documentos_Técnicos!$HA596)</f>
        <v/>
      </c>
      <c r="L601" s="561" t="str">
        <f>IF(C601="","",Documentos_Técnicos!$HX596)</f>
        <v/>
      </c>
      <c r="M601" s="49" t="str">
        <f>IF(C601="","",Documentos_Técnicos!IQ596)</f>
        <v/>
      </c>
      <c r="N601" s="49" t="str">
        <f>IF(C601="","",Documentos_Técnicos!$IV596)</f>
        <v/>
      </c>
      <c r="O601" s="50" t="str">
        <f t="shared" si="66"/>
        <v/>
      </c>
    </row>
    <row r="602" spans="1:15" hidden="1" x14ac:dyDescent="0.25">
      <c r="A602" s="963"/>
      <c r="B602" s="561">
        <v>7</v>
      </c>
      <c r="C602" s="48" t="str">
        <f>IF(Experiencia_Proponente!C929=0,"",Experiencia_Proponente!C929)</f>
        <v/>
      </c>
      <c r="D602" s="48" t="str">
        <f>IF(C602="","",Documentos_Técnicos!$AG596)</f>
        <v/>
      </c>
      <c r="E602" s="48" t="str">
        <f>IF(C602="","",Documentos_Técnicos!$BL596)</f>
        <v/>
      </c>
      <c r="F602" s="561" t="str">
        <f>IF(C602="","",Documentos_Técnicos!$DF596)</f>
        <v/>
      </c>
      <c r="G602" s="48" t="str">
        <f>IF(C602="","",Documentos_Técnicos!$DY596)</f>
        <v/>
      </c>
      <c r="H602" s="561" t="str">
        <f>IF(C602="","",Documentos_Técnicos!$ER596)</f>
        <v/>
      </c>
      <c r="I602" s="561" t="str">
        <f>IF(C602="","",Documentos_Técnicos!$FK596)</f>
        <v/>
      </c>
      <c r="J602" s="561" t="str">
        <f>IF(C602="","",Documentos_Técnicos!$FZ596)</f>
        <v/>
      </c>
      <c r="K602" s="561" t="str">
        <f>IF(C602="","",Documentos_Técnicos!$HA596)</f>
        <v/>
      </c>
      <c r="L602" s="561" t="str">
        <f>IF(C602="","",Documentos_Técnicos!$HX596)</f>
        <v/>
      </c>
      <c r="M602" s="49" t="str">
        <f>IF(C602="","",Documentos_Técnicos!IQ596)</f>
        <v/>
      </c>
      <c r="N602" s="49" t="str">
        <f>IF(C602="","",Documentos_Técnicos!$IV596)</f>
        <v/>
      </c>
      <c r="O602" s="50" t="str">
        <f t="shared" si="66"/>
        <v/>
      </c>
    </row>
    <row r="603" spans="1:15" hidden="1" x14ac:dyDescent="0.25">
      <c r="A603" s="963"/>
      <c r="B603" s="561">
        <v>8</v>
      </c>
      <c r="C603" s="48" t="str">
        <f>IF(Experiencia_Proponente!C930=0,"",Experiencia_Proponente!C930)</f>
        <v/>
      </c>
      <c r="D603" s="48" t="str">
        <f>IF(C603="","",Documentos_Técnicos!$AG596)</f>
        <v/>
      </c>
      <c r="E603" s="48" t="str">
        <f>IF(C603="","",Documentos_Técnicos!$BL596)</f>
        <v/>
      </c>
      <c r="F603" s="561" t="str">
        <f>IF(C603="","",Documentos_Técnicos!$DF596)</f>
        <v/>
      </c>
      <c r="G603" s="48" t="str">
        <f>IF(C603="","",Documentos_Técnicos!$DY596)</f>
        <v/>
      </c>
      <c r="H603" s="561" t="str">
        <f>IF(C603="","",Documentos_Técnicos!$ER596)</f>
        <v/>
      </c>
      <c r="I603" s="561" t="str">
        <f>IF(C603="","",Documentos_Técnicos!$FK596)</f>
        <v/>
      </c>
      <c r="J603" s="561" t="str">
        <f>IF(C603="","",Documentos_Técnicos!$FZ596)</f>
        <v/>
      </c>
      <c r="K603" s="561" t="str">
        <f>IF(C603="","",Documentos_Técnicos!$HA596)</f>
        <v/>
      </c>
      <c r="L603" s="561" t="str">
        <f>IF(C603="","",Documentos_Técnicos!$HX596)</f>
        <v/>
      </c>
      <c r="M603" s="49" t="str">
        <f>IF(C603="","",Documentos_Técnicos!IQ596)</f>
        <v/>
      </c>
      <c r="N603" s="49" t="str">
        <f>IF(C603="","",Documentos_Técnicos!$IV596)</f>
        <v/>
      </c>
      <c r="O603" s="50" t="str">
        <f t="shared" si="66"/>
        <v/>
      </c>
    </row>
    <row r="604" spans="1:15" hidden="1" x14ac:dyDescent="0.25">
      <c r="A604" s="963"/>
      <c r="B604" s="561">
        <v>9</v>
      </c>
      <c r="C604" s="48" t="str">
        <f>IF(Experiencia_Proponente!C931=0,"",Experiencia_Proponente!C931)</f>
        <v/>
      </c>
      <c r="D604" s="48" t="str">
        <f>IF(C604="","",Documentos_Técnicos!$AG596)</f>
        <v/>
      </c>
      <c r="E604" s="48" t="str">
        <f>IF(C604="","",Documentos_Técnicos!$BL596)</f>
        <v/>
      </c>
      <c r="F604" s="561" t="str">
        <f>IF(C604="","",Documentos_Técnicos!$DF596)</f>
        <v/>
      </c>
      <c r="G604" s="48" t="str">
        <f>IF(C604="","",Documentos_Técnicos!$DY596)</f>
        <v/>
      </c>
      <c r="H604" s="561" t="str">
        <f>IF(C604="","",Documentos_Técnicos!$ER596)</f>
        <v/>
      </c>
      <c r="I604" s="561" t="str">
        <f>IF(C604="","",Documentos_Técnicos!$FK596)</f>
        <v/>
      </c>
      <c r="J604" s="561" t="str">
        <f>IF(C604="","",Documentos_Técnicos!$FZ596)</f>
        <v/>
      </c>
      <c r="K604" s="561" t="str">
        <f>IF(C604="","",Documentos_Técnicos!$HA596)</f>
        <v/>
      </c>
      <c r="L604" s="561" t="str">
        <f>IF(C604="","",Documentos_Técnicos!$HX596)</f>
        <v/>
      </c>
      <c r="M604" s="49" t="str">
        <f>IF(C604="","",Documentos_Técnicos!IQ596)</f>
        <v/>
      </c>
      <c r="N604" s="49" t="str">
        <f>IF(C604="","",Documentos_Técnicos!$IV596)</f>
        <v/>
      </c>
      <c r="O604" s="50" t="str">
        <f t="shared" si="66"/>
        <v/>
      </c>
    </row>
    <row r="605" spans="1:15" hidden="1" x14ac:dyDescent="0.25">
      <c r="A605" s="963"/>
      <c r="B605" s="561">
        <v>10</v>
      </c>
      <c r="C605" s="48" t="str">
        <f>IF(Experiencia_Proponente!C932=0,"",Experiencia_Proponente!C932)</f>
        <v/>
      </c>
      <c r="D605" s="48" t="str">
        <f>IF(C605="","",Documentos_Técnicos!$AG596)</f>
        <v/>
      </c>
      <c r="E605" s="48" t="str">
        <f>IF(C605="","",Documentos_Técnicos!$BL596)</f>
        <v/>
      </c>
      <c r="F605" s="561" t="str">
        <f>IF(C605="","",Documentos_Técnicos!$DF596)</f>
        <v/>
      </c>
      <c r="G605" s="48" t="str">
        <f>IF(C605="","",Documentos_Técnicos!$DY596)</f>
        <v/>
      </c>
      <c r="H605" s="561" t="str">
        <f>IF(C605="","",Documentos_Técnicos!$ER596)</f>
        <v/>
      </c>
      <c r="I605" s="561" t="str">
        <f>IF(C605="","",Documentos_Técnicos!$FK596)</f>
        <v/>
      </c>
      <c r="J605" s="561" t="str">
        <f>IF(C605="","",Documentos_Técnicos!$FZ596)</f>
        <v/>
      </c>
      <c r="K605" s="561" t="str">
        <f>IF(C605="","",Documentos_Técnicos!$HA596)</f>
        <v/>
      </c>
      <c r="L605" s="561" t="str">
        <f>IF(C605="","",Documentos_Técnicos!$HX596)</f>
        <v/>
      </c>
      <c r="M605" s="49" t="str">
        <f>IF(C605="","",Documentos_Técnicos!IQ596)</f>
        <v/>
      </c>
      <c r="N605" s="49" t="str">
        <f>IF(C605="","",Documentos_Técnicos!$IV596)</f>
        <v/>
      </c>
      <c r="O605" s="50" t="str">
        <f t="shared" si="66"/>
        <v/>
      </c>
    </row>
    <row r="606" spans="1:15" hidden="1" x14ac:dyDescent="0.25">
      <c r="A606" s="1017"/>
      <c r="B606" s="557">
        <v>11</v>
      </c>
      <c r="C606" s="558" t="str">
        <f>IF(Experiencia_Proponente!C933=0,"",Experiencia_Proponente!C933)</f>
        <v/>
      </c>
      <c r="D606" s="558" t="str">
        <f>IF(C606="","",Documentos_Técnicos!$AG596)</f>
        <v/>
      </c>
      <c r="E606" s="558" t="str">
        <f>IF(C606="","",Documentos_Técnicos!$BL596)</f>
        <v/>
      </c>
      <c r="F606" s="557" t="str">
        <f>IF(C606="","",Documentos_Técnicos!$DF596)</f>
        <v/>
      </c>
      <c r="G606" s="558" t="str">
        <f>IF(C606="","",Documentos_Técnicos!$DY596)</f>
        <v/>
      </c>
      <c r="H606" s="557" t="str">
        <f>IF(C606="","",Documentos_Técnicos!$ER596)</f>
        <v/>
      </c>
      <c r="I606" s="557" t="str">
        <f>IF(C606="","",Documentos_Técnicos!$FK596)</f>
        <v/>
      </c>
      <c r="J606" s="557" t="str">
        <f>IF(C606="","",Documentos_Técnicos!$FZ596)</f>
        <v/>
      </c>
      <c r="K606" s="557" t="str">
        <f>IF(C606="","",Documentos_Técnicos!$HA596)</f>
        <v/>
      </c>
      <c r="L606" s="557" t="str">
        <f>IF(C606="","",Documentos_Técnicos!$HX596)</f>
        <v/>
      </c>
      <c r="M606" s="559" t="str">
        <f>IF(C606="","",Documentos_Técnicos!IQ596)</f>
        <v/>
      </c>
      <c r="N606" s="559" t="str">
        <f>IF(C606="","",Documentos_Técnicos!$IV596)</f>
        <v/>
      </c>
      <c r="O606" s="560" t="str">
        <f t="shared" si="66"/>
        <v/>
      </c>
    </row>
    <row r="607" spans="1:15" x14ac:dyDescent="0.25">
      <c r="A607" s="1016"/>
      <c r="B607" s="561">
        <v>12</v>
      </c>
      <c r="C607" s="561" t="str">
        <f>IF(Experiencia_Proponente!C934=0,"",Experiencia_Proponente!C934)</f>
        <v>YALE ADMEJORES</v>
      </c>
      <c r="D607" s="561" t="str">
        <f>IF(C607="","",Documentos_Técnicos!$AG596)</f>
        <v>CUMPLE</v>
      </c>
      <c r="E607" s="561" t="str">
        <f>IF(C607="","",Documentos_Técnicos!$BL596)</f>
        <v>CUMPLE</v>
      </c>
      <c r="F607" s="561" t="str">
        <f>IF(C607="","",Documentos_Técnicos!$DF596)</f>
        <v>CUMPLE</v>
      </c>
      <c r="G607" s="561" t="str">
        <f>IF(C607="","",Documentos_Técnicos!$DY596)</f>
        <v>CUMPLE</v>
      </c>
      <c r="H607" s="561" t="str">
        <f>IF(C607="","",Documentos_Técnicos!$ER596)</f>
        <v>CUMPLE</v>
      </c>
      <c r="I607" s="561" t="str">
        <f>IF(C607="","",Documentos_Técnicos!$FK596)</f>
        <v>CUMPLE</v>
      </c>
      <c r="J607" s="561" t="str">
        <f>IF(C607="","",Documentos_Técnicos!$FZ596)</f>
        <v>CUMPLE</v>
      </c>
      <c r="K607" s="561" t="str">
        <f>IF(C607="","",Documentos_Técnicos!$HA596)</f>
        <v>CUMPLE</v>
      </c>
      <c r="L607" s="561" t="str">
        <f>IF(C607="","",Documentos_Técnicos!$HX596)</f>
        <v>CUMPLE</v>
      </c>
      <c r="M607" s="561" t="str">
        <f>IF(C607="","",Documentos_Técnicos!IQ596)</f>
        <v>CUMPLE</v>
      </c>
      <c r="N607" s="561" t="str">
        <f>IF(C607="","",Documentos_Técnicos!$IV596)</f>
        <v>CUMPLE</v>
      </c>
      <c r="O607" s="562" t="str">
        <f>IF(C607="","",IF(D607="CUMPLE",IF(F607="CUMPLE",IF(G607="CUMPLE",IF(H607="CUMPLE",IF(I607="CUMPLE",IF(J607="CUMPLE",IF(K607="CUMPLE",IF(L607="CUMPLE",IF(N607="CUMPLE",IF(M607="CUMPLE",IF(E607="CUMPLE","HABILITADO","RECHAZADO"),"RECHAZADO"),"RECHAZADO"),"RECHAZADO"),"RECHAZADO"),"RECHAZADO"),"RECHAZADO"),"RECHAZADO"),"RECHAZADO"),"RECHAZADO"),"RECHAZADO"))</f>
        <v>HABILITADO</v>
      </c>
    </row>
    <row r="608" spans="1:15" x14ac:dyDescent="0.25">
      <c r="A608" s="102">
        <v>46</v>
      </c>
      <c r="B608" s="563"/>
      <c r="C608" s="564" t="s">
        <v>1537</v>
      </c>
      <c r="D608" s="563"/>
      <c r="E608" s="563"/>
      <c r="F608" s="563"/>
      <c r="G608" s="563"/>
      <c r="H608" s="563"/>
      <c r="I608" s="563"/>
      <c r="J608" s="563"/>
      <c r="K608" s="563"/>
      <c r="L608" s="563"/>
      <c r="M608" s="563"/>
      <c r="N608" s="563"/>
      <c r="O608" s="563"/>
    </row>
    <row r="609" spans="1:15" x14ac:dyDescent="0.25">
      <c r="A609" s="1016">
        <f>A621</f>
        <v>47</v>
      </c>
      <c r="B609" s="561">
        <v>1</v>
      </c>
      <c r="C609" s="561" t="str">
        <f>IF(Experiencia_Proponente!C936=0,"",Experiencia_Proponente!C936)</f>
        <v>VIPERS LTDA.</v>
      </c>
      <c r="D609" s="561" t="str">
        <f>IF(C609="","",Documentos_Técnicos!$AG609)</f>
        <v>CUMPLE</v>
      </c>
      <c r="E609" s="561" t="str">
        <f>IF(C609="","",Documentos_Técnicos!$BL609)</f>
        <v>CUMPLE</v>
      </c>
      <c r="F609" s="561" t="str">
        <f>IF(C609="","",Documentos_Técnicos!$DF609)</f>
        <v>CUMPLE</v>
      </c>
      <c r="G609" s="561" t="str">
        <f>IF(C609="","",Documentos_Técnicos!$DY609)</f>
        <v>CUMPLE</v>
      </c>
      <c r="H609" s="561" t="str">
        <f>IF(C609="","",Documentos_Técnicos!$ER609)</f>
        <v>CUMPLE</v>
      </c>
      <c r="I609" s="561" t="str">
        <f>IF(C609="","",Documentos_Técnicos!$FK609)</f>
        <v>CUMPLE</v>
      </c>
      <c r="J609" s="561" t="str">
        <f>IF(C609="","",Documentos_Técnicos!$FZ609)</f>
        <v>CUMPLE</v>
      </c>
      <c r="K609" s="561" t="str">
        <f>IF(C609="","",Documentos_Técnicos!$HA609)</f>
        <v>CUMPLE</v>
      </c>
      <c r="L609" s="561" t="str">
        <f>IF(C609="","",Documentos_Técnicos!$HX609)</f>
        <v>CUMPLE</v>
      </c>
      <c r="M609" s="561" t="str">
        <f>IF(C609="","",Documentos_Técnicos!IQ609)</f>
        <v>CUMPLE</v>
      </c>
      <c r="N609" s="561" t="str">
        <f>IF(C609="","",Documentos_Técnicos!$IV609)</f>
        <v>CUMPLE</v>
      </c>
      <c r="O609" s="562" t="str">
        <f>IF(C609="","",IF(D609="CUMPLE",IF(F609="CUMPLE",IF(G609="CUMPLE",IF(H609="CUMPLE",IF(I609="CUMPLE",IF(J609="CUMPLE",IF(K609="CUMPLE",IF(L609="CUMPLE",IF(N609="CUMPLE",IF(M609="CUMPLE",IF(E609="CUMPLE","HABILITADO","RECHAZADO"),"RECHAZADO"),"RECHAZADO"),"RECHAZADO"),"RECHAZADO"),"RECHAZADO"),"RECHAZADO"),"RECHAZADO"),"RECHAZADO"),"RECHAZADO"),"RECHAZADO"))</f>
        <v>HABILITADO</v>
      </c>
    </row>
    <row r="610" spans="1:15" hidden="1" x14ac:dyDescent="0.25">
      <c r="A610" s="962"/>
      <c r="B610" s="48">
        <v>2</v>
      </c>
      <c r="C610" s="48" t="str">
        <f>IF(Experiencia_Proponente!C937=0,"",Experiencia_Proponente!C937)</f>
        <v/>
      </c>
      <c r="D610" s="48" t="str">
        <f>IF(C610="","",Documentos_Técnicos!$AG609)</f>
        <v/>
      </c>
      <c r="E610" s="48" t="str">
        <f>IF(C610="","",Documentos_Técnicos!$BL609)</f>
        <v/>
      </c>
      <c r="F610" s="48" t="str">
        <f>IF(C610="","",Documentos_Técnicos!$DF609)</f>
        <v/>
      </c>
      <c r="G610" s="48" t="str">
        <f>IF(C610="","",Documentos_Técnicos!$DY609)</f>
        <v/>
      </c>
      <c r="H610" s="48" t="str">
        <f>IF(C610="","",Documentos_Técnicos!$ER609)</f>
        <v/>
      </c>
      <c r="I610" s="48" t="str">
        <f>IF(C610="","",Documentos_Técnicos!$FK609)</f>
        <v/>
      </c>
      <c r="J610" s="48" t="str">
        <f>IF(C610="","",Documentos_Técnicos!$FZ609)</f>
        <v/>
      </c>
      <c r="K610" s="48" t="str">
        <f>IF(C610="","",Documentos_Técnicos!$HA609)</f>
        <v/>
      </c>
      <c r="L610" s="48" t="str">
        <f>IF(C610="","",Documentos_Técnicos!$HX609)</f>
        <v/>
      </c>
      <c r="M610" s="49" t="str">
        <f>IF(C610="","",Documentos_Técnicos!IQ609)</f>
        <v/>
      </c>
      <c r="N610" s="49" t="str">
        <f>IF(C610="","",Documentos_Técnicos!$IV609)</f>
        <v/>
      </c>
      <c r="O610" s="50" t="str">
        <f t="shared" ref="O610:O672" si="70">IF(C610="","",IF(D610="CUMPLE",IF(F610="CUMPLE",IF(G610="CUMPLE",IF(H610="CUMPLE",IF(I610="CUMPLE",IF(J610="CUMPLE",IF(K610="CUMPLE",IF(L610="CUMPLE",IF(N610="CUMPLE",IF(M610="CUMPLE",IF(E610="CUMPLE","HABILITADO","NO HABILITADO"),"NO HABILITADO"),"NO HABILITADO"),"NO HABILITADO"),"NO HABILITADO"),"NO HABILITADO"),"NO HABILITADO"),"NO HABILITADO"),"NO HABILITADO"),"NO HABILITADO"),"NO HABILITADO"))</f>
        <v/>
      </c>
    </row>
    <row r="611" spans="1:15" hidden="1" x14ac:dyDescent="0.25">
      <c r="A611" s="963"/>
      <c r="B611" s="561">
        <v>3</v>
      </c>
      <c r="C611" s="48" t="str">
        <f>IF(Experiencia_Proponente!C938=0,"",Experiencia_Proponente!C938)</f>
        <v/>
      </c>
      <c r="D611" s="48" t="str">
        <f>IF(C611="","",Documentos_Técnicos!$AG609)</f>
        <v/>
      </c>
      <c r="E611" s="48" t="str">
        <f>IF(C611="","",Documentos_Técnicos!$BL609)</f>
        <v/>
      </c>
      <c r="F611" s="561" t="str">
        <f>IF(C611="","",Documentos_Técnicos!$DF609)</f>
        <v/>
      </c>
      <c r="G611" s="48" t="str">
        <f>IF(C611="","",Documentos_Técnicos!$DY609)</f>
        <v/>
      </c>
      <c r="H611" s="561" t="str">
        <f>IF(C611="","",Documentos_Técnicos!$ER609)</f>
        <v/>
      </c>
      <c r="I611" s="561" t="str">
        <f>IF(C611="","",Documentos_Técnicos!$FK609)</f>
        <v/>
      </c>
      <c r="J611" s="561" t="str">
        <f>IF(C611="","",Documentos_Técnicos!$FZ609)</f>
        <v/>
      </c>
      <c r="K611" s="561" t="str">
        <f>IF(C611="","",Documentos_Técnicos!$HA609)</f>
        <v/>
      </c>
      <c r="L611" s="561" t="str">
        <f>IF(C611="","",Documentos_Técnicos!$HX609)</f>
        <v/>
      </c>
      <c r="M611" s="49" t="str">
        <f>IF(C611="","",Documentos_Técnicos!IQ609)</f>
        <v/>
      </c>
      <c r="N611" s="49" t="str">
        <f>IF(C611="","",Documentos_Técnicos!$IV609)</f>
        <v/>
      </c>
      <c r="O611" s="50" t="str">
        <f t="shared" si="70"/>
        <v/>
      </c>
    </row>
    <row r="612" spans="1:15" hidden="1" x14ac:dyDescent="0.25">
      <c r="A612" s="963"/>
      <c r="B612" s="561">
        <v>4</v>
      </c>
      <c r="C612" s="48" t="str">
        <f>IF(Experiencia_Proponente!C939=0,"",Experiencia_Proponente!C939)</f>
        <v/>
      </c>
      <c r="D612" s="48" t="str">
        <f>IF(C612="","",Documentos_Técnicos!$AG609)</f>
        <v/>
      </c>
      <c r="E612" s="48" t="str">
        <f>IF(C612="","",Documentos_Técnicos!$BL609)</f>
        <v/>
      </c>
      <c r="F612" s="561" t="str">
        <f>IF(C612="","",Documentos_Técnicos!$DF609)</f>
        <v/>
      </c>
      <c r="G612" s="48" t="str">
        <f>IF(C612="","",Documentos_Técnicos!$DY609)</f>
        <v/>
      </c>
      <c r="H612" s="561" t="str">
        <f>IF(C612="","",Documentos_Técnicos!$ER609)</f>
        <v/>
      </c>
      <c r="I612" s="561" t="str">
        <f>IF(C612="","",Documentos_Técnicos!$FK609)</f>
        <v/>
      </c>
      <c r="J612" s="561" t="str">
        <f>IF(C612="","",Documentos_Técnicos!$FZ609)</f>
        <v/>
      </c>
      <c r="K612" s="561" t="str">
        <f>IF(C612="","",Documentos_Técnicos!$HA609)</f>
        <v/>
      </c>
      <c r="L612" s="561" t="str">
        <f>IF(C612="","",Documentos_Técnicos!$HX609)</f>
        <v/>
      </c>
      <c r="M612" s="49" t="str">
        <f>IF(C612="","",Documentos_Técnicos!IQ609)</f>
        <v/>
      </c>
      <c r="N612" s="49" t="str">
        <f>IF(C612="","",Documentos_Técnicos!$IV609)</f>
        <v/>
      </c>
      <c r="O612" s="50" t="str">
        <f t="shared" si="70"/>
        <v/>
      </c>
    </row>
    <row r="613" spans="1:15" hidden="1" x14ac:dyDescent="0.25">
      <c r="A613" s="963"/>
      <c r="B613" s="561">
        <v>5</v>
      </c>
      <c r="C613" s="48" t="str">
        <f>IF(Experiencia_Proponente!C940=0,"",Experiencia_Proponente!C940)</f>
        <v/>
      </c>
      <c r="D613" s="48" t="str">
        <f>IF(C613="","",Documentos_Técnicos!$AG609)</f>
        <v/>
      </c>
      <c r="E613" s="48" t="str">
        <f>IF(C613="","",Documentos_Técnicos!$BL609)</f>
        <v/>
      </c>
      <c r="F613" s="561" t="str">
        <f>IF(C613="","",Documentos_Técnicos!$DF609)</f>
        <v/>
      </c>
      <c r="G613" s="48" t="str">
        <f>IF(C613="","",Documentos_Técnicos!$DY609)</f>
        <v/>
      </c>
      <c r="H613" s="561" t="str">
        <f>IF(C613="","",Documentos_Técnicos!$ER609)</f>
        <v/>
      </c>
      <c r="I613" s="561" t="str">
        <f>IF(C613="","",Documentos_Técnicos!$FK609)</f>
        <v/>
      </c>
      <c r="J613" s="561" t="str">
        <f>IF(C613="","",Documentos_Técnicos!$FZ609)</f>
        <v/>
      </c>
      <c r="K613" s="561" t="str">
        <f>IF(C613="","",Documentos_Técnicos!$HA609)</f>
        <v/>
      </c>
      <c r="L613" s="561" t="str">
        <f>IF(C613="","",Documentos_Técnicos!$HX609)</f>
        <v/>
      </c>
      <c r="M613" s="49" t="str">
        <f>IF(C613="","",Documentos_Técnicos!IQ609)</f>
        <v/>
      </c>
      <c r="N613" s="49" t="str">
        <f>IF(C613="","",Documentos_Técnicos!$IV609)</f>
        <v/>
      </c>
      <c r="O613" s="50" t="str">
        <f t="shared" si="70"/>
        <v/>
      </c>
    </row>
    <row r="614" spans="1:15" hidden="1" x14ac:dyDescent="0.25">
      <c r="A614" s="1017"/>
      <c r="B614" s="557">
        <v>6</v>
      </c>
      <c r="C614" s="558" t="str">
        <f>IF(Experiencia_Proponente!C941=0,"",Experiencia_Proponente!C941)</f>
        <v/>
      </c>
      <c r="D614" s="558" t="str">
        <f>IF(C614="","",Documentos_Técnicos!$AG609)</f>
        <v/>
      </c>
      <c r="E614" s="558" t="str">
        <f>IF(C614="","",Documentos_Técnicos!$BL609)</f>
        <v/>
      </c>
      <c r="F614" s="557" t="str">
        <f>IF(C614="","",Documentos_Técnicos!$DF609)</f>
        <v/>
      </c>
      <c r="G614" s="558" t="str">
        <f>IF(C614="","",Documentos_Técnicos!$DY609)</f>
        <v/>
      </c>
      <c r="H614" s="557" t="str">
        <f>IF(C614="","",Documentos_Técnicos!$ER609)</f>
        <v/>
      </c>
      <c r="I614" s="557" t="str">
        <f>IF(C614="","",Documentos_Técnicos!$FK609)</f>
        <v/>
      </c>
      <c r="J614" s="557" t="str">
        <f>IF(C614="","",Documentos_Técnicos!$FZ609)</f>
        <v/>
      </c>
      <c r="K614" s="557" t="str">
        <f>IF(C614="","",Documentos_Técnicos!$HA609)</f>
        <v/>
      </c>
      <c r="L614" s="557" t="str">
        <f>IF(C614="","",Documentos_Técnicos!$HX609)</f>
        <v/>
      </c>
      <c r="M614" s="559" t="str">
        <f>IF(C614="","",Documentos_Técnicos!IQ609)</f>
        <v/>
      </c>
      <c r="N614" s="559" t="str">
        <f>IF(C614="","",Documentos_Técnicos!$IV609)</f>
        <v/>
      </c>
      <c r="O614" s="560" t="str">
        <f t="shared" si="70"/>
        <v/>
      </c>
    </row>
    <row r="615" spans="1:15" x14ac:dyDescent="0.25">
      <c r="A615" s="1016"/>
      <c r="B615" s="561">
        <v>7</v>
      </c>
      <c r="C615" s="561" t="str">
        <f>IF(Experiencia_Proponente!C942=0,"",Experiencia_Proponente!C942)</f>
        <v>VIPERS LTDA.</v>
      </c>
      <c r="D615" s="561" t="str">
        <f>IF(C615="","",Documentos_Técnicos!$AG609)</f>
        <v>CUMPLE</v>
      </c>
      <c r="E615" s="561" t="str">
        <f>IF(C615="","",Documentos_Técnicos!$BL609)</f>
        <v>CUMPLE</v>
      </c>
      <c r="F615" s="561" t="str">
        <f>IF(C615="","",Documentos_Técnicos!$DF609)</f>
        <v>CUMPLE</v>
      </c>
      <c r="G615" s="561" t="str">
        <f>IF(C615="","",Documentos_Técnicos!$DY609)</f>
        <v>CUMPLE</v>
      </c>
      <c r="H615" s="561" t="str">
        <f>IF(C615="","",Documentos_Técnicos!$ER609)</f>
        <v>CUMPLE</v>
      </c>
      <c r="I615" s="561" t="str">
        <f>IF(C615="","",Documentos_Técnicos!$FK609)</f>
        <v>CUMPLE</v>
      </c>
      <c r="J615" s="561" t="str">
        <f>IF(C615="","",Documentos_Técnicos!$FZ609)</f>
        <v>CUMPLE</v>
      </c>
      <c r="K615" s="561" t="str">
        <f>IF(C615="","",Documentos_Técnicos!$HA609)</f>
        <v>CUMPLE</v>
      </c>
      <c r="L615" s="561" t="str">
        <f>IF(C615="","",Documentos_Técnicos!$HX609)</f>
        <v>CUMPLE</v>
      </c>
      <c r="M615" s="561" t="str">
        <f>IF(C615="","",Documentos_Técnicos!IQ609)</f>
        <v>CUMPLE</v>
      </c>
      <c r="N615" s="561" t="str">
        <f>IF(C615="","",Documentos_Técnicos!$IV609)</f>
        <v>CUMPLE</v>
      </c>
      <c r="O615" s="562" t="str">
        <f>IF(C615="","",IF(D615="CUMPLE",IF(F615="CUMPLE",IF(G615="CUMPLE",IF(H615="CUMPLE",IF(I615="CUMPLE",IF(J615="CUMPLE",IF(K615="CUMPLE",IF(L615="CUMPLE",IF(N615="CUMPLE",IF(M615="CUMPLE",IF(E615="CUMPLE","HABILITADO","RECHAZADO"),"RECHAZADO"),"RECHAZADO"),"RECHAZADO"),"RECHAZADO"),"RECHAZADO"),"RECHAZADO"),"RECHAZADO"),"RECHAZADO"),"RECHAZADO"),"RECHAZADO"))</f>
        <v>HABILITADO</v>
      </c>
    </row>
    <row r="616" spans="1:15" x14ac:dyDescent="0.25">
      <c r="A616" s="1016"/>
      <c r="B616" s="561">
        <v>8</v>
      </c>
      <c r="C616" s="561" t="str">
        <f>IF(Experiencia_Proponente!C943=0,"",Experiencia_Proponente!C943)</f>
        <v>VIPERS LTDA.</v>
      </c>
      <c r="D616" s="561" t="str">
        <f>IF(C616="","",Documentos_Técnicos!$AG609)</f>
        <v>CUMPLE</v>
      </c>
      <c r="E616" s="561" t="str">
        <f>IF(C616="","",Documentos_Técnicos!$BL609)</f>
        <v>CUMPLE</v>
      </c>
      <c r="F616" s="561" t="str">
        <f>IF(C616="","",Documentos_Técnicos!$DF609)</f>
        <v>CUMPLE</v>
      </c>
      <c r="G616" s="561" t="str">
        <f>IF(C616="","",Documentos_Técnicos!$DY609)</f>
        <v>CUMPLE</v>
      </c>
      <c r="H616" s="561" t="str">
        <f>IF(C616="","",Documentos_Técnicos!$ER609)</f>
        <v>CUMPLE</v>
      </c>
      <c r="I616" s="561" t="str">
        <f>IF(C616="","",Documentos_Técnicos!$FK609)</f>
        <v>CUMPLE</v>
      </c>
      <c r="J616" s="561" t="str">
        <f>IF(C616="","",Documentos_Técnicos!$FZ609)</f>
        <v>CUMPLE</v>
      </c>
      <c r="K616" s="561" t="str">
        <f>IF(C616="","",Documentos_Técnicos!$HA609)</f>
        <v>CUMPLE</v>
      </c>
      <c r="L616" s="561" t="str">
        <f>IF(C616="","",Documentos_Técnicos!$HX609)</f>
        <v>CUMPLE</v>
      </c>
      <c r="M616" s="561" t="str">
        <f>IF(C616="","",Documentos_Técnicos!IQ609)</f>
        <v>CUMPLE</v>
      </c>
      <c r="N616" s="561" t="str">
        <f>IF(C616="","",Documentos_Técnicos!$IV609)</f>
        <v>CUMPLE</v>
      </c>
      <c r="O616" s="562" t="str">
        <f>IF(C616="","",IF(D616="CUMPLE",IF(F616="CUMPLE",IF(G616="CUMPLE",IF(H616="CUMPLE",IF(I616="CUMPLE",IF(J616="CUMPLE",IF(K616="CUMPLE",IF(L616="CUMPLE",IF(N616="CUMPLE",IF(M616="CUMPLE",IF(E616="CUMPLE","HABILITADO","RECHAZADO"),"RECHAZADO"),"RECHAZADO"),"RECHAZADO"),"RECHAZADO"),"RECHAZADO"),"RECHAZADO"),"RECHAZADO"),"RECHAZADO"),"RECHAZADO"),"RECHAZADO"))</f>
        <v>HABILITADO</v>
      </c>
    </row>
    <row r="617" spans="1:15" hidden="1" x14ac:dyDescent="0.25">
      <c r="A617" s="962"/>
      <c r="B617" s="48">
        <v>9</v>
      </c>
      <c r="C617" s="48" t="str">
        <f>IF(Experiencia_Proponente!C944=0,"",Experiencia_Proponente!C944)</f>
        <v/>
      </c>
      <c r="D617" s="48" t="str">
        <f>IF(C617="","",Documentos_Técnicos!$AG609)</f>
        <v/>
      </c>
      <c r="E617" s="48" t="str">
        <f>IF(C617="","",Documentos_Técnicos!$BL609)</f>
        <v/>
      </c>
      <c r="F617" s="48" t="str">
        <f>IF(C617="","",Documentos_Técnicos!$DF609)</f>
        <v/>
      </c>
      <c r="G617" s="48" t="str">
        <f>IF(C617="","",Documentos_Técnicos!$DY609)</f>
        <v/>
      </c>
      <c r="H617" s="48" t="str">
        <f>IF(C617="","",Documentos_Técnicos!$ER609)</f>
        <v/>
      </c>
      <c r="I617" s="48" t="str">
        <f>IF(C617="","",Documentos_Técnicos!$FK609)</f>
        <v/>
      </c>
      <c r="J617" s="48" t="str">
        <f>IF(C617="","",Documentos_Técnicos!$FZ609)</f>
        <v/>
      </c>
      <c r="K617" s="48" t="str">
        <f>IF(C617="","",Documentos_Técnicos!$HA609)</f>
        <v/>
      </c>
      <c r="L617" s="48" t="str">
        <f>IF(C617="","",Documentos_Técnicos!$HX609)</f>
        <v/>
      </c>
      <c r="M617" s="49" t="str">
        <f>IF(C617="","",Documentos_Técnicos!IQ609)</f>
        <v/>
      </c>
      <c r="N617" s="49" t="str">
        <f>IF(C617="","",Documentos_Técnicos!$IV609)</f>
        <v/>
      </c>
      <c r="O617" s="50" t="str">
        <f t="shared" si="70"/>
        <v/>
      </c>
    </row>
    <row r="618" spans="1:15" hidden="1" x14ac:dyDescent="0.25">
      <c r="A618" s="963"/>
      <c r="B618" s="561">
        <v>10</v>
      </c>
      <c r="C618" s="48" t="str">
        <f>IF(Experiencia_Proponente!C945=0,"",Experiencia_Proponente!C945)</f>
        <v/>
      </c>
      <c r="D618" s="48" t="str">
        <f>IF(C618="","",Documentos_Técnicos!$AG609)</f>
        <v/>
      </c>
      <c r="E618" s="48" t="str">
        <f>IF(C618="","",Documentos_Técnicos!$BL609)</f>
        <v/>
      </c>
      <c r="F618" s="561" t="str">
        <f>IF(C618="","",Documentos_Técnicos!$DF609)</f>
        <v/>
      </c>
      <c r="G618" s="48" t="str">
        <f>IF(C618="","",Documentos_Técnicos!$DY609)</f>
        <v/>
      </c>
      <c r="H618" s="561" t="str">
        <f>IF(C618="","",Documentos_Técnicos!$ER609)</f>
        <v/>
      </c>
      <c r="I618" s="561" t="str">
        <f>IF(C618="","",Documentos_Técnicos!$FK609)</f>
        <v/>
      </c>
      <c r="J618" s="561" t="str">
        <f>IF(C618="","",Documentos_Técnicos!$FZ609)</f>
        <v/>
      </c>
      <c r="K618" s="561" t="str">
        <f>IF(C618="","",Documentos_Técnicos!$HA609)</f>
        <v/>
      </c>
      <c r="L618" s="561" t="str">
        <f>IF(C618="","",Documentos_Técnicos!$HX609)</f>
        <v/>
      </c>
      <c r="M618" s="49" t="str">
        <f>IF(C618="","",Documentos_Técnicos!IQ609)</f>
        <v/>
      </c>
      <c r="N618" s="49" t="str">
        <f>IF(C618="","",Documentos_Técnicos!$IV609)</f>
        <v/>
      </c>
      <c r="O618" s="50" t="str">
        <f t="shared" si="70"/>
        <v/>
      </c>
    </row>
    <row r="619" spans="1:15" hidden="1" x14ac:dyDescent="0.25">
      <c r="A619" s="963"/>
      <c r="B619" s="561">
        <v>11</v>
      </c>
      <c r="C619" s="48" t="str">
        <f>IF(Experiencia_Proponente!C946=0,"",Experiencia_Proponente!C946)</f>
        <v/>
      </c>
      <c r="D619" s="48" t="str">
        <f>IF(C619="","",Documentos_Técnicos!$AG609)</f>
        <v/>
      </c>
      <c r="E619" s="48" t="str">
        <f>IF(C619="","",Documentos_Técnicos!$BL609)</f>
        <v/>
      </c>
      <c r="F619" s="561" t="str">
        <f>IF(C619="","",Documentos_Técnicos!$DF609)</f>
        <v/>
      </c>
      <c r="G619" s="48" t="str">
        <f>IF(C619="","",Documentos_Técnicos!$DY609)</f>
        <v/>
      </c>
      <c r="H619" s="561" t="str">
        <f>IF(C619="","",Documentos_Técnicos!$ER609)</f>
        <v/>
      </c>
      <c r="I619" s="561" t="str">
        <f>IF(C619="","",Documentos_Técnicos!$FK609)</f>
        <v/>
      </c>
      <c r="J619" s="561" t="str">
        <f>IF(C619="","",Documentos_Técnicos!$FZ609)</f>
        <v/>
      </c>
      <c r="K619" s="561" t="str">
        <f>IF(C619="","",Documentos_Técnicos!$HA609)</f>
        <v/>
      </c>
      <c r="L619" s="561" t="str">
        <f>IF(C619="","",Documentos_Técnicos!$HX609)</f>
        <v/>
      </c>
      <c r="M619" s="49" t="str">
        <f>IF(C619="","",Documentos_Técnicos!IQ609)</f>
        <v/>
      </c>
      <c r="N619" s="49" t="str">
        <f>IF(C619="","",Documentos_Técnicos!$IV609)</f>
        <v/>
      </c>
      <c r="O619" s="50" t="str">
        <f t="shared" si="70"/>
        <v/>
      </c>
    </row>
    <row r="620" spans="1:15" hidden="1" x14ac:dyDescent="0.25">
      <c r="A620" s="1017"/>
      <c r="B620" s="557">
        <v>12</v>
      </c>
      <c r="C620" s="558" t="str">
        <f>IF(Experiencia_Proponente!C947=0,"",Experiencia_Proponente!C947)</f>
        <v/>
      </c>
      <c r="D620" s="558" t="str">
        <f>IF(C620="","",Documentos_Técnicos!$AG609)</f>
        <v/>
      </c>
      <c r="E620" s="558" t="str">
        <f>IF(C620="","",Documentos_Técnicos!$BL609)</f>
        <v/>
      </c>
      <c r="F620" s="557" t="str">
        <f>IF(C620="","",Documentos_Técnicos!$DF609)</f>
        <v/>
      </c>
      <c r="G620" s="558" t="str">
        <f>IF(C620="","",Documentos_Técnicos!$DY609)</f>
        <v/>
      </c>
      <c r="H620" s="557" t="str">
        <f>IF(C620="","",Documentos_Técnicos!$ER609)</f>
        <v/>
      </c>
      <c r="I620" s="557" t="str">
        <f>IF(C620="","",Documentos_Técnicos!$FK609)</f>
        <v/>
      </c>
      <c r="J620" s="557" t="str">
        <f>IF(C620="","",Documentos_Técnicos!$FZ609)</f>
        <v/>
      </c>
      <c r="K620" s="557" t="str">
        <f>IF(C620="","",Documentos_Técnicos!$HA609)</f>
        <v/>
      </c>
      <c r="L620" s="557" t="str">
        <f>IF(C620="","",Documentos_Técnicos!$HX609)</f>
        <v/>
      </c>
      <c r="M620" s="559" t="str">
        <f>IF(C620="","",Documentos_Técnicos!IQ609)</f>
        <v/>
      </c>
      <c r="N620" s="559" t="str">
        <f>IF(C620="","",Documentos_Técnicos!$IV609)</f>
        <v/>
      </c>
      <c r="O620" s="560" t="str">
        <f t="shared" si="70"/>
        <v/>
      </c>
    </row>
    <row r="621" spans="1:15" x14ac:dyDescent="0.25">
      <c r="A621" s="102">
        <v>47</v>
      </c>
      <c r="B621" s="563"/>
      <c r="C621" s="564" t="s">
        <v>1537</v>
      </c>
      <c r="D621" s="563"/>
      <c r="E621" s="563"/>
      <c r="F621" s="563"/>
      <c r="G621" s="563"/>
      <c r="H621" s="563"/>
      <c r="I621" s="563"/>
      <c r="J621" s="563"/>
      <c r="K621" s="563"/>
      <c r="L621" s="563"/>
      <c r="M621" s="563"/>
      <c r="N621" s="563"/>
      <c r="O621" s="563"/>
    </row>
    <row r="622" spans="1:15" hidden="1" x14ac:dyDescent="0.25">
      <c r="A622" s="960">
        <f>A634</f>
        <v>48</v>
      </c>
      <c r="B622" s="558">
        <v>1</v>
      </c>
      <c r="C622" s="558" t="str">
        <f>IF(Experiencia_Proponente!C958=0,"",Experiencia_Proponente!C958)</f>
        <v/>
      </c>
      <c r="D622" s="558" t="str">
        <f>IF(C622="","",Documentos_Técnicos!$AG622)</f>
        <v/>
      </c>
      <c r="E622" s="558" t="str">
        <f>IF(C622="","",Documentos_Técnicos!$BL622)</f>
        <v/>
      </c>
      <c r="F622" s="558" t="str">
        <f>IF(C622="","",Documentos_Técnicos!$DF622)</f>
        <v/>
      </c>
      <c r="G622" s="558" t="str">
        <f>IF(C622="","",Documentos_Técnicos!$DY622)</f>
        <v/>
      </c>
      <c r="H622" s="558" t="str">
        <f>IF(C622="","",Documentos_Técnicos!$ER622)</f>
        <v/>
      </c>
      <c r="I622" s="558" t="str">
        <f>IF(C622="","",Documentos_Técnicos!$FK622)</f>
        <v/>
      </c>
      <c r="J622" s="558" t="str">
        <f>IF(C622="","",Documentos_Técnicos!$FZ622)</f>
        <v/>
      </c>
      <c r="K622" s="558" t="str">
        <f>IF(C622="","",Documentos_Técnicos!$HA622)</f>
        <v/>
      </c>
      <c r="L622" s="558" t="str">
        <f>IF(C622="","",Documentos_Técnicos!$HX622)</f>
        <v/>
      </c>
      <c r="M622" s="559" t="str">
        <f>IF(C622="","",Documentos_Técnicos!IQ622)</f>
        <v/>
      </c>
      <c r="N622" s="559" t="str">
        <f>IF(C622="","",Documentos_Técnicos!$IV622)</f>
        <v/>
      </c>
      <c r="O622" s="560" t="str">
        <f t="shared" ref="O622" si="71">IF(C622="","",IF(D622="CUMPLE",IF(F622="CUMPLE",IF(G622="CUMPLE",IF(H622="CUMPLE",IF(I622="CUMPLE",IF(J622="CUMPLE",IF(K622="CUMPLE",IF(L622="CUMPLE",IF(N622="CUMPLE",IF(M622="CUMPLE",IF(E622="CUMPLE","HABILITADO","NO HABILITADO"),"NO HABILITADO"),"NO HABILITADO"),"NO HABILITADO"),"NO HABILITADO"),"NO HABILITADO"),"NO HABILITADO"),"NO HABILITADO"),"NO HABILITADO"),"NO HABILITADO"),"NO HABILITADO"))</f>
        <v/>
      </c>
    </row>
    <row r="623" spans="1:15" x14ac:dyDescent="0.25">
      <c r="A623" s="1016"/>
      <c r="B623" s="561">
        <v>2</v>
      </c>
      <c r="C623" s="561" t="str">
        <f>IF(Experiencia_Proponente!C959=0,"",Experiencia_Proponente!C959)</f>
        <v>UNION TEMPORAL A-O SED</v>
      </c>
      <c r="D623" s="561" t="str">
        <f>IF(C623="","",Documentos_Técnicos!$AG622)</f>
        <v>CUMPLE</v>
      </c>
      <c r="E623" s="561" t="str">
        <f>IF(C623="","",Documentos_Técnicos!$BL622)</f>
        <v>CUMPLE</v>
      </c>
      <c r="F623" s="561" t="str">
        <f>IF(C623="","",Documentos_Técnicos!$DF622)</f>
        <v>CUMPLE</v>
      </c>
      <c r="G623" s="561" t="str">
        <f>IF(C623="","",Documentos_Técnicos!$DY622)</f>
        <v>CUMPLE</v>
      </c>
      <c r="H623" s="561" t="str">
        <f>IF(C623="","",Documentos_Técnicos!$ER622)</f>
        <v>CUMPLE</v>
      </c>
      <c r="I623" s="561" t="str">
        <f>IF(C623="","",Documentos_Técnicos!$FK622)</f>
        <v>CUMPLE</v>
      </c>
      <c r="J623" s="561" t="str">
        <f>IF(C623="","",Documentos_Técnicos!$FZ622)</f>
        <v>CUMPLE</v>
      </c>
      <c r="K623" s="561" t="str">
        <f>IF(C623="","",Documentos_Técnicos!$HA622)</f>
        <v>CUMPLE</v>
      </c>
      <c r="L623" s="561" t="str">
        <f>IF(C623="","",Documentos_Técnicos!$HX622)</f>
        <v>CUMPLE</v>
      </c>
      <c r="M623" s="561" t="str">
        <f>IF(C623="","",Documentos_Técnicos!IQ622)</f>
        <v>CUMPLE</v>
      </c>
      <c r="N623" s="561" t="str">
        <f>IF(C623="","",Documentos_Técnicos!$IV622)</f>
        <v>CUMPLE</v>
      </c>
      <c r="O623" s="562" t="str">
        <f t="shared" ref="O623:O628" si="72">IF(C623="","",IF(D623="CUMPLE",IF(F623="CUMPLE",IF(G623="CUMPLE",IF(H623="CUMPLE",IF(I623="CUMPLE",IF(J623="CUMPLE",IF(K623="CUMPLE",IF(L623="CUMPLE",IF(N623="CUMPLE",IF(M623="CUMPLE",IF(E623="CUMPLE","HABILITADO","RECHAZADO"),"RECHAZADO"),"RECHAZADO"),"RECHAZADO"),"RECHAZADO"),"RECHAZADO"),"RECHAZADO"),"RECHAZADO"),"RECHAZADO"),"RECHAZADO"),"RECHAZADO"))</f>
        <v>HABILITADO</v>
      </c>
    </row>
    <row r="624" spans="1:15" x14ac:dyDescent="0.25">
      <c r="A624" s="1016"/>
      <c r="B624" s="561">
        <v>3</v>
      </c>
      <c r="C624" s="561" t="str">
        <f>IF(Experiencia_Proponente!C960=0,"",Experiencia_Proponente!C960)</f>
        <v>UNION TEMPORAL A-O SED</v>
      </c>
      <c r="D624" s="561" t="str">
        <f>IF(C624="","",Documentos_Técnicos!$AG622)</f>
        <v>CUMPLE</v>
      </c>
      <c r="E624" s="561" t="str">
        <f>IF(C624="","",Documentos_Técnicos!$BL622)</f>
        <v>CUMPLE</v>
      </c>
      <c r="F624" s="561" t="str">
        <f>IF(C624="","",Documentos_Técnicos!$DF622)</f>
        <v>CUMPLE</v>
      </c>
      <c r="G624" s="561" t="str">
        <f>IF(C624="","",Documentos_Técnicos!$DY622)</f>
        <v>CUMPLE</v>
      </c>
      <c r="H624" s="561" t="str">
        <f>IF(C624="","",Documentos_Técnicos!$ER622)</f>
        <v>CUMPLE</v>
      </c>
      <c r="I624" s="561" t="str">
        <f>IF(C624="","",Documentos_Técnicos!$FK622)</f>
        <v>CUMPLE</v>
      </c>
      <c r="J624" s="561" t="str">
        <f>IF(C624="","",Documentos_Técnicos!$FZ622)</f>
        <v>CUMPLE</v>
      </c>
      <c r="K624" s="561" t="str">
        <f>IF(C624="","",Documentos_Técnicos!$HA622)</f>
        <v>CUMPLE</v>
      </c>
      <c r="L624" s="561" t="str">
        <f>IF(C624="","",Documentos_Técnicos!$HX622)</f>
        <v>CUMPLE</v>
      </c>
      <c r="M624" s="561" t="str">
        <f>IF(C624="","",Documentos_Técnicos!IQ622)</f>
        <v>CUMPLE</v>
      </c>
      <c r="N624" s="561" t="str">
        <f>IF(C624="","",Documentos_Técnicos!$IV622)</f>
        <v>CUMPLE</v>
      </c>
      <c r="O624" s="562" t="str">
        <f t="shared" si="72"/>
        <v>HABILITADO</v>
      </c>
    </row>
    <row r="625" spans="1:15" x14ac:dyDescent="0.25">
      <c r="A625" s="1016"/>
      <c r="B625" s="561">
        <v>4</v>
      </c>
      <c r="C625" s="561" t="str">
        <f>IF(Experiencia_Proponente!C961=0,"",Experiencia_Proponente!C961)</f>
        <v>UNION TEMPORAL A-O SED</v>
      </c>
      <c r="D625" s="561" t="str">
        <f>IF(C625="","",Documentos_Técnicos!$AG622)</f>
        <v>CUMPLE</v>
      </c>
      <c r="E625" s="561" t="str">
        <f>IF(C625="","",Documentos_Técnicos!$BL622)</f>
        <v>CUMPLE</v>
      </c>
      <c r="F625" s="561" t="str">
        <f>IF(C625="","",Documentos_Técnicos!$DF622)</f>
        <v>CUMPLE</v>
      </c>
      <c r="G625" s="561" t="str">
        <f>IF(C625="","",Documentos_Técnicos!$DY622)</f>
        <v>CUMPLE</v>
      </c>
      <c r="H625" s="561" t="str">
        <f>IF(C625="","",Documentos_Técnicos!$ER622)</f>
        <v>CUMPLE</v>
      </c>
      <c r="I625" s="561" t="str">
        <f>IF(C625="","",Documentos_Técnicos!$FK622)</f>
        <v>CUMPLE</v>
      </c>
      <c r="J625" s="561" t="str">
        <f>IF(C625="","",Documentos_Técnicos!$FZ622)</f>
        <v>CUMPLE</v>
      </c>
      <c r="K625" s="561" t="str">
        <f>IF(C625="","",Documentos_Técnicos!$HA622)</f>
        <v>CUMPLE</v>
      </c>
      <c r="L625" s="561" t="str">
        <f>IF(C625="","",Documentos_Técnicos!$HX622)</f>
        <v>CUMPLE</v>
      </c>
      <c r="M625" s="561" t="str">
        <f>IF(C625="","",Documentos_Técnicos!IQ622)</f>
        <v>CUMPLE</v>
      </c>
      <c r="N625" s="561" t="str">
        <f>IF(C625="","",Documentos_Técnicos!$IV622)</f>
        <v>CUMPLE</v>
      </c>
      <c r="O625" s="562" t="str">
        <f t="shared" si="72"/>
        <v>HABILITADO</v>
      </c>
    </row>
    <row r="626" spans="1:15" x14ac:dyDescent="0.25">
      <c r="A626" s="1016"/>
      <c r="B626" s="561">
        <v>5</v>
      </c>
      <c r="C626" s="561" t="str">
        <f>IF(Experiencia_Proponente!C962=0,"",Experiencia_Proponente!C962)</f>
        <v>UNION TEMPORAL A-O SED</v>
      </c>
      <c r="D626" s="561" t="str">
        <f>IF(C626="","",Documentos_Técnicos!$AG622)</f>
        <v>CUMPLE</v>
      </c>
      <c r="E626" s="561" t="str">
        <f>IF(C626="","",Documentos_Técnicos!$BL622)</f>
        <v>CUMPLE</v>
      </c>
      <c r="F626" s="561" t="str">
        <f>IF(C626="","",Documentos_Técnicos!$DF622)</f>
        <v>CUMPLE</v>
      </c>
      <c r="G626" s="561" t="str">
        <f>IF(C626="","",Documentos_Técnicos!$DY622)</f>
        <v>CUMPLE</v>
      </c>
      <c r="H626" s="561" t="str">
        <f>IF(C626="","",Documentos_Técnicos!$ER622)</f>
        <v>CUMPLE</v>
      </c>
      <c r="I626" s="561" t="str">
        <f>IF(C626="","",Documentos_Técnicos!$FK622)</f>
        <v>CUMPLE</v>
      </c>
      <c r="J626" s="561" t="str">
        <f>IF(C626="","",Documentos_Técnicos!$FZ622)</f>
        <v>CUMPLE</v>
      </c>
      <c r="K626" s="561" t="str">
        <f>IF(C626="","",Documentos_Técnicos!$HA622)</f>
        <v>CUMPLE</v>
      </c>
      <c r="L626" s="561" t="str">
        <f>IF(C626="","",Documentos_Técnicos!$HX622)</f>
        <v>CUMPLE</v>
      </c>
      <c r="M626" s="561" t="str">
        <f>IF(C626="","",Documentos_Técnicos!IQ622)</f>
        <v>CUMPLE</v>
      </c>
      <c r="N626" s="561" t="str">
        <f>IF(C626="","",Documentos_Técnicos!$IV622)</f>
        <v>CUMPLE</v>
      </c>
      <c r="O626" s="562" t="str">
        <f t="shared" si="72"/>
        <v>HABILITADO</v>
      </c>
    </row>
    <row r="627" spans="1:15" x14ac:dyDescent="0.25">
      <c r="A627" s="1016"/>
      <c r="B627" s="561">
        <v>6</v>
      </c>
      <c r="C627" s="561" t="str">
        <f>IF(Experiencia_Proponente!C963=0,"",Experiencia_Proponente!C963)</f>
        <v>UNION TEMPORAL A-O SED</v>
      </c>
      <c r="D627" s="561" t="str">
        <f>IF(C627="","",Documentos_Técnicos!$AG622)</f>
        <v>CUMPLE</v>
      </c>
      <c r="E627" s="561" t="str">
        <f>IF(C627="","",Documentos_Técnicos!$BL622)</f>
        <v>CUMPLE</v>
      </c>
      <c r="F627" s="561" t="str">
        <f>IF(C627="","",Documentos_Técnicos!$DF622)</f>
        <v>CUMPLE</v>
      </c>
      <c r="G627" s="561" t="str">
        <f>IF(C627="","",Documentos_Técnicos!$DY622)</f>
        <v>CUMPLE</v>
      </c>
      <c r="H627" s="561" t="str">
        <f>IF(C627="","",Documentos_Técnicos!$ER622)</f>
        <v>CUMPLE</v>
      </c>
      <c r="I627" s="561" t="str">
        <f>IF(C627="","",Documentos_Técnicos!$FK622)</f>
        <v>CUMPLE</v>
      </c>
      <c r="J627" s="561" t="str">
        <f>IF(C627="","",Documentos_Técnicos!$FZ622)</f>
        <v>CUMPLE</v>
      </c>
      <c r="K627" s="561" t="str">
        <f>IF(C627="","",Documentos_Técnicos!$HA622)</f>
        <v>CUMPLE</v>
      </c>
      <c r="L627" s="561" t="str">
        <f>IF(C627="","",Documentos_Técnicos!$HX622)</f>
        <v>CUMPLE</v>
      </c>
      <c r="M627" s="561" t="str">
        <f>IF(C627="","",Documentos_Técnicos!IQ622)</f>
        <v>CUMPLE</v>
      </c>
      <c r="N627" s="561" t="str">
        <f>IF(C627="","",Documentos_Técnicos!$IV622)</f>
        <v>CUMPLE</v>
      </c>
      <c r="O627" s="562" t="str">
        <f t="shared" si="72"/>
        <v>HABILITADO</v>
      </c>
    </row>
    <row r="628" spans="1:15" x14ac:dyDescent="0.25">
      <c r="A628" s="1016"/>
      <c r="B628" s="561">
        <v>7</v>
      </c>
      <c r="C628" s="561" t="str">
        <f>IF(Experiencia_Proponente!C964=0,"",Experiencia_Proponente!C964)</f>
        <v>UNION TEMPORAL A-O SED</v>
      </c>
      <c r="D628" s="561" t="str">
        <f>IF(C628="","",Documentos_Técnicos!$AG622)</f>
        <v>CUMPLE</v>
      </c>
      <c r="E628" s="561" t="str">
        <f>IF(C628="","",Documentos_Técnicos!$BL622)</f>
        <v>CUMPLE</v>
      </c>
      <c r="F628" s="561" t="str">
        <f>IF(C628="","",Documentos_Técnicos!$DF622)</f>
        <v>CUMPLE</v>
      </c>
      <c r="G628" s="561" t="str">
        <f>IF(C628="","",Documentos_Técnicos!$DY622)</f>
        <v>CUMPLE</v>
      </c>
      <c r="H628" s="561" t="str">
        <f>IF(C628="","",Documentos_Técnicos!$ER622)</f>
        <v>CUMPLE</v>
      </c>
      <c r="I628" s="561" t="str">
        <f>IF(C628="","",Documentos_Técnicos!$FK622)</f>
        <v>CUMPLE</v>
      </c>
      <c r="J628" s="561" t="str">
        <f>IF(C628="","",Documentos_Técnicos!$FZ622)</f>
        <v>CUMPLE</v>
      </c>
      <c r="K628" s="561" t="str">
        <f>IF(C628="","",Documentos_Técnicos!$HA622)</f>
        <v>CUMPLE</v>
      </c>
      <c r="L628" s="561" t="str">
        <f>IF(C628="","",Documentos_Técnicos!$HX622)</f>
        <v>CUMPLE</v>
      </c>
      <c r="M628" s="561" t="str">
        <f>IF(C628="","",Documentos_Técnicos!IQ622)</f>
        <v>CUMPLE</v>
      </c>
      <c r="N628" s="561" t="str">
        <f>IF(C628="","",Documentos_Técnicos!$IV622)</f>
        <v>CUMPLE</v>
      </c>
      <c r="O628" s="562" t="str">
        <f t="shared" si="72"/>
        <v>HABILITADO</v>
      </c>
    </row>
    <row r="629" spans="1:15" hidden="1" x14ac:dyDescent="0.25">
      <c r="A629" s="960"/>
      <c r="B629" s="558">
        <v>8</v>
      </c>
      <c r="C629" s="558" t="str">
        <f>IF(Experiencia_Proponente!C965=0,"",Experiencia_Proponente!C965)</f>
        <v/>
      </c>
      <c r="D629" s="558" t="str">
        <f>IF(C629="","",Documentos_Técnicos!$AG622)</f>
        <v/>
      </c>
      <c r="E629" s="558" t="str">
        <f>IF(C629="","",Documentos_Técnicos!$BL622)</f>
        <v/>
      </c>
      <c r="F629" s="558" t="str">
        <f>IF(C629="","",Documentos_Técnicos!$DF622)</f>
        <v/>
      </c>
      <c r="G629" s="558" t="str">
        <f>IF(C629="","",Documentos_Técnicos!$DY622)</f>
        <v/>
      </c>
      <c r="H629" s="558" t="str">
        <f>IF(C629="","",Documentos_Técnicos!$ER622)</f>
        <v/>
      </c>
      <c r="I629" s="558" t="str">
        <f>IF(C629="","",Documentos_Técnicos!$FK622)</f>
        <v/>
      </c>
      <c r="J629" s="558" t="str">
        <f>IF(C629="","",Documentos_Técnicos!$FZ622)</f>
        <v/>
      </c>
      <c r="K629" s="558" t="str">
        <f>IF(C629="","",Documentos_Técnicos!$HA622)</f>
        <v/>
      </c>
      <c r="L629" s="558" t="str">
        <f>IF(C629="","",Documentos_Técnicos!$HX622)</f>
        <v/>
      </c>
      <c r="M629" s="559" t="str">
        <f>IF(C629="","",Documentos_Técnicos!IQ622)</f>
        <v/>
      </c>
      <c r="N629" s="559" t="str">
        <f>IF(C629="","",Documentos_Técnicos!$IV622)</f>
        <v/>
      </c>
      <c r="O629" s="560" t="str">
        <f t="shared" si="70"/>
        <v/>
      </c>
    </row>
    <row r="630" spans="1:15" x14ac:dyDescent="0.25">
      <c r="A630" s="1016"/>
      <c r="B630" s="561">
        <v>9</v>
      </c>
      <c r="C630" s="561" t="str">
        <f>IF(Experiencia_Proponente!C966=0,"",Experiencia_Proponente!C966)</f>
        <v>UNION TEMPORAL A-O SED</v>
      </c>
      <c r="D630" s="561" t="str">
        <f>IF(C630="","",Documentos_Técnicos!$AG622)</f>
        <v>CUMPLE</v>
      </c>
      <c r="E630" s="561" t="str">
        <f>IF(C630="","",Documentos_Técnicos!$BL622)</f>
        <v>CUMPLE</v>
      </c>
      <c r="F630" s="561" t="str">
        <f>IF(C630="","",Documentos_Técnicos!$DF622)</f>
        <v>CUMPLE</v>
      </c>
      <c r="G630" s="561" t="str">
        <f>IF(C630="","",Documentos_Técnicos!$DY622)</f>
        <v>CUMPLE</v>
      </c>
      <c r="H630" s="561" t="str">
        <f>IF(C630="","",Documentos_Técnicos!$ER622)</f>
        <v>CUMPLE</v>
      </c>
      <c r="I630" s="561" t="str">
        <f>IF(C630="","",Documentos_Técnicos!$FK622)</f>
        <v>CUMPLE</v>
      </c>
      <c r="J630" s="561" t="str">
        <f>IF(C630="","",Documentos_Técnicos!$FZ622)</f>
        <v>CUMPLE</v>
      </c>
      <c r="K630" s="561" t="str">
        <f>IF(C630="","",Documentos_Técnicos!$HA622)</f>
        <v>CUMPLE</v>
      </c>
      <c r="L630" s="561" t="str">
        <f>IF(C630="","",Documentos_Técnicos!$HX622)</f>
        <v>CUMPLE</v>
      </c>
      <c r="M630" s="561" t="str">
        <f>IF(C630="","",Documentos_Técnicos!IQ622)</f>
        <v>CUMPLE</v>
      </c>
      <c r="N630" s="561" t="str">
        <f>IF(C630="","",Documentos_Técnicos!$IV622)</f>
        <v>CUMPLE</v>
      </c>
      <c r="O630" s="562" t="str">
        <f>IF(C630="","",IF(D630="CUMPLE",IF(F630="CUMPLE",IF(G630="CUMPLE",IF(H630="CUMPLE",IF(I630="CUMPLE",IF(J630="CUMPLE",IF(K630="CUMPLE",IF(L630="CUMPLE",IF(N630="CUMPLE",IF(M630="CUMPLE",IF(E630="CUMPLE","HABILITADO","RECHAZADO"),"RECHAZADO"),"RECHAZADO"),"RECHAZADO"),"RECHAZADO"),"RECHAZADO"),"RECHAZADO"),"RECHAZADO"),"RECHAZADO"),"RECHAZADO"),"RECHAZADO"))</f>
        <v>HABILITADO</v>
      </c>
    </row>
    <row r="631" spans="1:15" x14ac:dyDescent="0.25">
      <c r="A631" s="1016"/>
      <c r="B631" s="561">
        <v>10</v>
      </c>
      <c r="C631" s="561" t="str">
        <f>IF(Experiencia_Proponente!C967=0,"",Experiencia_Proponente!C967)</f>
        <v>UNION TEMPORAL A-O SED</v>
      </c>
      <c r="D631" s="561" t="str">
        <f>IF(C631="","",Documentos_Técnicos!$AG622)</f>
        <v>CUMPLE</v>
      </c>
      <c r="E631" s="561" t="str">
        <f>IF(C631="","",Documentos_Técnicos!$BL622)</f>
        <v>CUMPLE</v>
      </c>
      <c r="F631" s="561" t="str">
        <f>IF(C631="","",Documentos_Técnicos!$DF622)</f>
        <v>CUMPLE</v>
      </c>
      <c r="G631" s="561" t="str">
        <f>IF(C631="","",Documentos_Técnicos!$DY622)</f>
        <v>CUMPLE</v>
      </c>
      <c r="H631" s="561" t="str">
        <f>IF(C631="","",Documentos_Técnicos!$ER622)</f>
        <v>CUMPLE</v>
      </c>
      <c r="I631" s="561" t="str">
        <f>IF(C631="","",Documentos_Técnicos!$FK622)</f>
        <v>CUMPLE</v>
      </c>
      <c r="J631" s="561" t="str">
        <f>IF(C631="","",Documentos_Técnicos!$FZ622)</f>
        <v>CUMPLE</v>
      </c>
      <c r="K631" s="561" t="str">
        <f>IF(C631="","",Documentos_Técnicos!$HA622)</f>
        <v>CUMPLE</v>
      </c>
      <c r="L631" s="561" t="str">
        <f>IF(C631="","",Documentos_Técnicos!$HX622)</f>
        <v>CUMPLE</v>
      </c>
      <c r="M631" s="561" t="str">
        <f>IF(C631="","",Documentos_Técnicos!IQ622)</f>
        <v>CUMPLE</v>
      </c>
      <c r="N631" s="561" t="str">
        <f>IF(C631="","",Documentos_Técnicos!$IV622)</f>
        <v>CUMPLE</v>
      </c>
      <c r="O631" s="562" t="str">
        <f>IF(C631="","",IF(D631="CUMPLE",IF(F631="CUMPLE",IF(G631="CUMPLE",IF(H631="CUMPLE",IF(I631="CUMPLE",IF(J631="CUMPLE",IF(K631="CUMPLE",IF(L631="CUMPLE",IF(N631="CUMPLE",IF(M631="CUMPLE",IF(E631="CUMPLE","HABILITADO","RECHAZADO"),"RECHAZADO"),"RECHAZADO"),"RECHAZADO"),"RECHAZADO"),"RECHAZADO"),"RECHAZADO"),"RECHAZADO"),"RECHAZADO"),"RECHAZADO"),"RECHAZADO"))</f>
        <v>HABILITADO</v>
      </c>
    </row>
    <row r="632" spans="1:15" x14ac:dyDescent="0.25">
      <c r="A632" s="1016"/>
      <c r="B632" s="561">
        <v>11</v>
      </c>
      <c r="C632" s="561" t="str">
        <f>IF(Experiencia_Proponente!C968=0,"",Experiencia_Proponente!C968)</f>
        <v>UNION TEMPORAL A-O SED</v>
      </c>
      <c r="D632" s="561" t="str">
        <f>IF(C632="","",Documentos_Técnicos!$AG622)</f>
        <v>CUMPLE</v>
      </c>
      <c r="E632" s="561" t="str">
        <f>IF(C632="","",Documentos_Técnicos!$BL622)</f>
        <v>CUMPLE</v>
      </c>
      <c r="F632" s="561" t="str">
        <f>IF(C632="","",Documentos_Técnicos!$DF622)</f>
        <v>CUMPLE</v>
      </c>
      <c r="G632" s="561" t="str">
        <f>IF(C632="","",Documentos_Técnicos!$DY622)</f>
        <v>CUMPLE</v>
      </c>
      <c r="H632" s="561" t="str">
        <f>IF(C632="","",Documentos_Técnicos!$ER622)</f>
        <v>CUMPLE</v>
      </c>
      <c r="I632" s="561" t="str">
        <f>IF(C632="","",Documentos_Técnicos!$FK622)</f>
        <v>CUMPLE</v>
      </c>
      <c r="J632" s="561" t="str">
        <f>IF(C632="","",Documentos_Técnicos!$FZ622)</f>
        <v>CUMPLE</v>
      </c>
      <c r="K632" s="561" t="str">
        <f>IF(C632="","",Documentos_Técnicos!$HA622)</f>
        <v>CUMPLE</v>
      </c>
      <c r="L632" s="561" t="str">
        <f>IF(C632="","",Documentos_Técnicos!$HX622)</f>
        <v>CUMPLE</v>
      </c>
      <c r="M632" s="561" t="str">
        <f>IF(C632="","",Documentos_Técnicos!IQ622)</f>
        <v>CUMPLE</v>
      </c>
      <c r="N632" s="561" t="str">
        <f>IF(C632="","",Documentos_Técnicos!$IV622)</f>
        <v>CUMPLE</v>
      </c>
      <c r="O632" s="562" t="str">
        <f>IF(C632="","",IF(D632="CUMPLE",IF(F632="CUMPLE",IF(G632="CUMPLE",IF(H632="CUMPLE",IF(I632="CUMPLE",IF(J632="CUMPLE",IF(K632="CUMPLE",IF(L632="CUMPLE",IF(N632="CUMPLE",IF(M632="CUMPLE",IF(E632="CUMPLE","HABILITADO","RECHAZADO"),"RECHAZADO"),"RECHAZADO"),"RECHAZADO"),"RECHAZADO"),"RECHAZADO"),"RECHAZADO"),"RECHAZADO"),"RECHAZADO"),"RECHAZADO"),"RECHAZADO"))</f>
        <v>HABILITADO</v>
      </c>
    </row>
    <row r="633" spans="1:15" hidden="1" x14ac:dyDescent="0.25">
      <c r="A633" s="960"/>
      <c r="B633" s="558">
        <v>12</v>
      </c>
      <c r="C633" s="558" t="str">
        <f>IF(Experiencia_Proponente!C969=0,"",Experiencia_Proponente!C969)</f>
        <v/>
      </c>
      <c r="D633" s="558" t="str">
        <f>IF(C633="","",Documentos_Técnicos!$AG622)</f>
        <v/>
      </c>
      <c r="E633" s="558" t="str">
        <f>IF(C633="","",Documentos_Técnicos!$BL622)</f>
        <v/>
      </c>
      <c r="F633" s="558" t="str">
        <f>IF(C633="","",Documentos_Técnicos!$DF622)</f>
        <v/>
      </c>
      <c r="G633" s="558" t="str">
        <f>IF(C633="","",Documentos_Técnicos!$DY622)</f>
        <v/>
      </c>
      <c r="H633" s="558" t="str">
        <f>IF(C633="","",Documentos_Técnicos!$ER622)</f>
        <v/>
      </c>
      <c r="I633" s="558" t="str">
        <f>IF(C633="","",Documentos_Técnicos!$FK622)</f>
        <v/>
      </c>
      <c r="J633" s="558" t="str">
        <f>IF(C633="","",Documentos_Técnicos!$FZ622)</f>
        <v/>
      </c>
      <c r="K633" s="558" t="str">
        <f>IF(C633="","",Documentos_Técnicos!$HA622)</f>
        <v/>
      </c>
      <c r="L633" s="558" t="str">
        <f>IF(C633="","",Documentos_Técnicos!$HX622)</f>
        <v/>
      </c>
      <c r="M633" s="559" t="str">
        <f>IF(C633="","",Documentos_Técnicos!IQ622)</f>
        <v/>
      </c>
      <c r="N633" s="559" t="str">
        <f>IF(C633="","",Documentos_Técnicos!$IV622)</f>
        <v/>
      </c>
      <c r="O633" s="560" t="str">
        <f t="shared" si="70"/>
        <v/>
      </c>
    </row>
    <row r="634" spans="1:15" x14ac:dyDescent="0.25">
      <c r="A634" s="102">
        <v>48</v>
      </c>
      <c r="B634" s="563"/>
      <c r="C634" s="564" t="s">
        <v>1537</v>
      </c>
      <c r="D634" s="563"/>
      <c r="E634" s="563"/>
      <c r="F634" s="563"/>
      <c r="G634" s="563"/>
      <c r="H634" s="563"/>
      <c r="I634" s="563"/>
      <c r="J634" s="563"/>
      <c r="K634" s="563"/>
      <c r="L634" s="563"/>
      <c r="M634" s="563"/>
      <c r="N634" s="563"/>
      <c r="O634" s="563"/>
    </row>
    <row r="635" spans="1:15" hidden="1" x14ac:dyDescent="0.25">
      <c r="A635" s="962">
        <f>A647</f>
        <v>49</v>
      </c>
      <c r="B635" s="48">
        <v>1</v>
      </c>
      <c r="C635" s="48" t="str">
        <f>IF(Experiencia_Proponente!C983=0,"",Experiencia_Proponente!C983)</f>
        <v/>
      </c>
      <c r="D635" s="48" t="str">
        <f>IF(C635="","",Documentos_Técnicos!$AG635)</f>
        <v/>
      </c>
      <c r="E635" s="48" t="str">
        <f>IF(C635="","",Documentos_Técnicos!$BL635)</f>
        <v/>
      </c>
      <c r="F635" s="48" t="str">
        <f>IF(C635="","",Documentos_Técnicos!$DF635)</f>
        <v/>
      </c>
      <c r="G635" s="48" t="str">
        <f>IF(C635="","",Documentos_Técnicos!$DY635)</f>
        <v/>
      </c>
      <c r="H635" s="48" t="str">
        <f>IF(C635="","",Documentos_Técnicos!$ER635)</f>
        <v/>
      </c>
      <c r="I635" s="48" t="str">
        <f>IF(C635="","",Documentos_Técnicos!$FK635)</f>
        <v/>
      </c>
      <c r="J635" s="48" t="str">
        <f>IF(C635="","",Documentos_Técnicos!$FZ635)</f>
        <v/>
      </c>
      <c r="K635" s="48" t="str">
        <f>IF(C635="","",Documentos_Técnicos!$HA635)</f>
        <v/>
      </c>
      <c r="L635" s="48" t="str">
        <f>IF(C635="","",Documentos_Técnicos!$HX635)</f>
        <v/>
      </c>
      <c r="M635" s="49" t="str">
        <f>IF(C635="","",Documentos_Técnicos!IQ635)</f>
        <v/>
      </c>
      <c r="N635" s="49" t="str">
        <f>IF(C635="","",Documentos_Técnicos!$IV635)</f>
        <v/>
      </c>
      <c r="O635" s="50" t="str">
        <f t="shared" ref="O635" si="73">IF(C635="","",IF(D635="CUMPLE",IF(F635="CUMPLE",IF(G635="CUMPLE",IF(H635="CUMPLE",IF(I635="CUMPLE",IF(J635="CUMPLE",IF(K635="CUMPLE",IF(L635="CUMPLE",IF(N635="CUMPLE",IF(M635="CUMPLE",IF(E635="CUMPLE","HABILITADO","NO HABILITADO"),"NO HABILITADO"),"NO HABILITADO"),"NO HABILITADO"),"NO HABILITADO"),"NO HABILITADO"),"NO HABILITADO"),"NO HABILITADO"),"NO HABILITADO"),"NO HABILITADO"),"NO HABILITADO"))</f>
        <v/>
      </c>
    </row>
    <row r="636" spans="1:15" hidden="1" x14ac:dyDescent="0.25">
      <c r="A636" s="963"/>
      <c r="B636" s="561">
        <v>2</v>
      </c>
      <c r="C636" s="48" t="str">
        <f>IF(Experiencia_Proponente!C984=0,"",Experiencia_Proponente!C984)</f>
        <v/>
      </c>
      <c r="D636" s="48" t="str">
        <f>IF(C636="","",Documentos_Técnicos!$AG635)</f>
        <v/>
      </c>
      <c r="E636" s="48" t="str">
        <f>IF(C636="","",Documentos_Técnicos!$BL635)</f>
        <v/>
      </c>
      <c r="F636" s="561" t="str">
        <f>IF(C636="","",Documentos_Técnicos!$DF635)</f>
        <v/>
      </c>
      <c r="G636" s="48" t="str">
        <f>IF(C636="","",Documentos_Técnicos!$DY635)</f>
        <v/>
      </c>
      <c r="H636" s="561" t="str">
        <f>IF(C636="","",Documentos_Técnicos!$ER635)</f>
        <v/>
      </c>
      <c r="I636" s="561" t="str">
        <f>IF(C636="","",Documentos_Técnicos!$FK635)</f>
        <v/>
      </c>
      <c r="J636" s="561" t="str">
        <f>IF(C636="","",Documentos_Técnicos!$FZ635)</f>
        <v/>
      </c>
      <c r="K636" s="561" t="str">
        <f>IF(C636="","",Documentos_Técnicos!$HA635)</f>
        <v/>
      </c>
      <c r="L636" s="561" t="str">
        <f>IF(C636="","",Documentos_Técnicos!$HX635)</f>
        <v/>
      </c>
      <c r="M636" s="49" t="str">
        <f>IF(C636="","",Documentos_Técnicos!IQ635)</f>
        <v/>
      </c>
      <c r="N636" s="49" t="str">
        <f>IF(C636="","",Documentos_Técnicos!$IV635)</f>
        <v/>
      </c>
      <c r="O636" s="50" t="str">
        <f t="shared" si="70"/>
        <v/>
      </c>
    </row>
    <row r="637" spans="1:15" hidden="1" x14ac:dyDescent="0.25">
      <c r="A637" s="963"/>
      <c r="B637" s="561">
        <v>3</v>
      </c>
      <c r="C637" s="48" t="str">
        <f>IF(Experiencia_Proponente!C985=0,"",Experiencia_Proponente!C985)</f>
        <v/>
      </c>
      <c r="D637" s="48" t="str">
        <f>IF(C637="","",Documentos_Técnicos!$AG635)</f>
        <v/>
      </c>
      <c r="E637" s="48" t="str">
        <f>IF(C637="","",Documentos_Técnicos!$BL635)</f>
        <v/>
      </c>
      <c r="F637" s="561" t="str">
        <f>IF(C637="","",Documentos_Técnicos!$DF635)</f>
        <v/>
      </c>
      <c r="G637" s="48" t="str">
        <f>IF(C637="","",Documentos_Técnicos!$DY635)</f>
        <v/>
      </c>
      <c r="H637" s="561" t="str">
        <f>IF(C637="","",Documentos_Técnicos!$ER635)</f>
        <v/>
      </c>
      <c r="I637" s="561" t="str">
        <f>IF(C637="","",Documentos_Técnicos!$FK635)</f>
        <v/>
      </c>
      <c r="J637" s="561" t="str">
        <f>IF(C637="","",Documentos_Técnicos!$FZ635)</f>
        <v/>
      </c>
      <c r="K637" s="561" t="str">
        <f>IF(C637="","",Documentos_Técnicos!$HA635)</f>
        <v/>
      </c>
      <c r="L637" s="561" t="str">
        <f>IF(C637="","",Documentos_Técnicos!$HX635)</f>
        <v/>
      </c>
      <c r="M637" s="49" t="str">
        <f>IF(C637="","",Documentos_Técnicos!IQ635)</f>
        <v/>
      </c>
      <c r="N637" s="49" t="str">
        <f>IF(C637="","",Documentos_Técnicos!$IV635)</f>
        <v/>
      </c>
      <c r="O637" s="50" t="str">
        <f t="shared" si="70"/>
        <v/>
      </c>
    </row>
    <row r="638" spans="1:15" hidden="1" x14ac:dyDescent="0.25">
      <c r="A638" s="963"/>
      <c r="B638" s="561">
        <v>4</v>
      </c>
      <c r="C638" s="48" t="str">
        <f>IF(Experiencia_Proponente!C986=0,"",Experiencia_Proponente!C986)</f>
        <v/>
      </c>
      <c r="D638" s="48" t="str">
        <f>IF(C638="","",Documentos_Técnicos!$AG635)</f>
        <v/>
      </c>
      <c r="E638" s="48" t="str">
        <f>IF(C638="","",Documentos_Técnicos!$BL635)</f>
        <v/>
      </c>
      <c r="F638" s="561" t="str">
        <f>IF(C638="","",Documentos_Técnicos!$DF635)</f>
        <v/>
      </c>
      <c r="G638" s="48" t="str">
        <f>IF(C638="","",Documentos_Técnicos!$DY635)</f>
        <v/>
      </c>
      <c r="H638" s="561" t="str">
        <f>IF(C638="","",Documentos_Técnicos!$ER635)</f>
        <v/>
      </c>
      <c r="I638" s="561" t="str">
        <f>IF(C638="","",Documentos_Técnicos!$FK635)</f>
        <v/>
      </c>
      <c r="J638" s="561" t="str">
        <f>IF(C638="","",Documentos_Técnicos!$FZ635)</f>
        <v/>
      </c>
      <c r="K638" s="561" t="str">
        <f>IF(C638="","",Documentos_Técnicos!$HA635)</f>
        <v/>
      </c>
      <c r="L638" s="561" t="str">
        <f>IF(C638="","",Documentos_Técnicos!$HX635)</f>
        <v/>
      </c>
      <c r="M638" s="49" t="str">
        <f>IF(C638="","",Documentos_Técnicos!IQ635)</f>
        <v/>
      </c>
      <c r="N638" s="49" t="str">
        <f>IF(C638="","",Documentos_Técnicos!$IV635)</f>
        <v/>
      </c>
      <c r="O638" s="50" t="str">
        <f t="shared" si="70"/>
        <v/>
      </c>
    </row>
    <row r="639" spans="1:15" hidden="1" x14ac:dyDescent="0.25">
      <c r="A639" s="963"/>
      <c r="B639" s="561">
        <v>5</v>
      </c>
      <c r="C639" s="48" t="str">
        <f>IF(Experiencia_Proponente!C987=0,"",Experiencia_Proponente!C987)</f>
        <v/>
      </c>
      <c r="D639" s="48" t="str">
        <f>IF(C639="","",Documentos_Técnicos!$AG635)</f>
        <v/>
      </c>
      <c r="E639" s="48" t="str">
        <f>IF(C639="","",Documentos_Técnicos!$BL635)</f>
        <v/>
      </c>
      <c r="F639" s="561" t="str">
        <f>IF(C639="","",Documentos_Técnicos!$DF635)</f>
        <v/>
      </c>
      <c r="G639" s="48" t="str">
        <f>IF(C639="","",Documentos_Técnicos!$DY635)</f>
        <v/>
      </c>
      <c r="H639" s="561" t="str">
        <f>IF(C639="","",Documentos_Técnicos!$ER635)</f>
        <v/>
      </c>
      <c r="I639" s="561" t="str">
        <f>IF(C639="","",Documentos_Técnicos!$FK635)</f>
        <v/>
      </c>
      <c r="J639" s="561" t="str">
        <f>IF(C639="","",Documentos_Técnicos!$FZ635)</f>
        <v/>
      </c>
      <c r="K639" s="561" t="str">
        <f>IF(C639="","",Documentos_Técnicos!$HA635)</f>
        <v/>
      </c>
      <c r="L639" s="561" t="str">
        <f>IF(C639="","",Documentos_Técnicos!$HX635)</f>
        <v/>
      </c>
      <c r="M639" s="49" t="str">
        <f>IF(C639="","",Documentos_Técnicos!IQ635)</f>
        <v/>
      </c>
      <c r="N639" s="49" t="str">
        <f>IF(C639="","",Documentos_Técnicos!$IV635)</f>
        <v/>
      </c>
      <c r="O639" s="50" t="str">
        <f t="shared" si="70"/>
        <v/>
      </c>
    </row>
    <row r="640" spans="1:15" hidden="1" x14ac:dyDescent="0.25">
      <c r="A640" s="963"/>
      <c r="B640" s="561">
        <v>6</v>
      </c>
      <c r="C640" s="48" t="str">
        <f>IF(Experiencia_Proponente!C988=0,"",Experiencia_Proponente!C988)</f>
        <v/>
      </c>
      <c r="D640" s="48" t="str">
        <f>IF(C640="","",Documentos_Técnicos!$AG635)</f>
        <v/>
      </c>
      <c r="E640" s="48" t="str">
        <f>IF(C640="","",Documentos_Técnicos!$BL635)</f>
        <v/>
      </c>
      <c r="F640" s="561" t="str">
        <f>IF(C640="","",Documentos_Técnicos!$DF635)</f>
        <v/>
      </c>
      <c r="G640" s="48" t="str">
        <f>IF(C640="","",Documentos_Técnicos!$DY635)</f>
        <v/>
      </c>
      <c r="H640" s="561" t="str">
        <f>IF(C640="","",Documentos_Técnicos!$ER635)</f>
        <v/>
      </c>
      <c r="I640" s="561" t="str">
        <f>IF(C640="","",Documentos_Técnicos!$FK635)</f>
        <v/>
      </c>
      <c r="J640" s="561" t="str">
        <f>IF(C640="","",Documentos_Técnicos!$FZ635)</f>
        <v/>
      </c>
      <c r="K640" s="561" t="str">
        <f>IF(C640="","",Documentos_Técnicos!$HA635)</f>
        <v/>
      </c>
      <c r="L640" s="561" t="str">
        <f>IF(C640="","",Documentos_Técnicos!$HX635)</f>
        <v/>
      </c>
      <c r="M640" s="49" t="str">
        <f>IF(C640="","",Documentos_Técnicos!IQ635)</f>
        <v/>
      </c>
      <c r="N640" s="49" t="str">
        <f>IF(C640="","",Documentos_Técnicos!$IV635)</f>
        <v/>
      </c>
      <c r="O640" s="50" t="str">
        <f t="shared" si="70"/>
        <v/>
      </c>
    </row>
    <row r="641" spans="1:15" hidden="1" x14ac:dyDescent="0.25">
      <c r="A641" s="1017"/>
      <c r="B641" s="557">
        <v>7</v>
      </c>
      <c r="C641" s="558" t="str">
        <f>IF(Experiencia_Proponente!C989=0,"",Experiencia_Proponente!C989)</f>
        <v/>
      </c>
      <c r="D641" s="558" t="str">
        <f>IF(C641="","",Documentos_Técnicos!$AG635)</f>
        <v/>
      </c>
      <c r="E641" s="558" t="str">
        <f>IF(C641="","",Documentos_Técnicos!$BL635)</f>
        <v/>
      </c>
      <c r="F641" s="557" t="str">
        <f>IF(C641="","",Documentos_Técnicos!$DF635)</f>
        <v/>
      </c>
      <c r="G641" s="558" t="str">
        <f>IF(C641="","",Documentos_Técnicos!$DY635)</f>
        <v/>
      </c>
      <c r="H641" s="557" t="str">
        <f>IF(C641="","",Documentos_Técnicos!$ER635)</f>
        <v/>
      </c>
      <c r="I641" s="557" t="str">
        <f>IF(C641="","",Documentos_Técnicos!$FK635)</f>
        <v/>
      </c>
      <c r="J641" s="557" t="str">
        <f>IF(C641="","",Documentos_Técnicos!$FZ635)</f>
        <v/>
      </c>
      <c r="K641" s="557" t="str">
        <f>IF(C641="","",Documentos_Técnicos!$HA635)</f>
        <v/>
      </c>
      <c r="L641" s="557" t="str">
        <f>IF(C641="","",Documentos_Técnicos!$HX635)</f>
        <v/>
      </c>
      <c r="M641" s="559" t="str">
        <f>IF(C641="","",Documentos_Técnicos!IQ635)</f>
        <v/>
      </c>
      <c r="N641" s="559" t="str">
        <f>IF(C641="","",Documentos_Técnicos!$IV635)</f>
        <v/>
      </c>
      <c r="O641" s="560" t="str">
        <f t="shared" si="70"/>
        <v/>
      </c>
    </row>
    <row r="642" spans="1:15" ht="33" x14ac:dyDescent="0.25">
      <c r="A642" s="1016"/>
      <c r="B642" s="561">
        <v>8</v>
      </c>
      <c r="C642" s="561" t="str">
        <f>IF(Experiencia_Proponente!C990=0,"",Experiencia_Proponente!C990)</f>
        <v>BUHO SEGURIDAD LIMITADA</v>
      </c>
      <c r="D642" s="561" t="str">
        <f>IF(C642="","",Documentos_Técnicos!$AG635)</f>
        <v>CUMPLE</v>
      </c>
      <c r="E642" s="561" t="str">
        <f>IF(C642="","",Documentos_Técnicos!$BL635)</f>
        <v>CUMPLE</v>
      </c>
      <c r="F642" s="561" t="str">
        <f>IF(C642="","",Documentos_Técnicos!$DF635)</f>
        <v>CUMPLE</v>
      </c>
      <c r="G642" s="561" t="str">
        <f>IF(C642="","",Documentos_Técnicos!$DY635)</f>
        <v>CUMPLE</v>
      </c>
      <c r="H642" s="561" t="str">
        <f>IF(C642="","",Documentos_Técnicos!$ER635)</f>
        <v>CUMPLE</v>
      </c>
      <c r="I642" s="561" t="str">
        <f>IF(C642="","",Documentos_Técnicos!$FK635)</f>
        <v>CUMPLE</v>
      </c>
      <c r="J642" s="561" t="str">
        <f>IF(C642="","",Documentos_Técnicos!$FZ635)</f>
        <v>CUMPLE</v>
      </c>
      <c r="K642" s="561" t="str">
        <f>IF(C642="","",Documentos_Técnicos!$HA635)</f>
        <v>CUMPLE</v>
      </c>
      <c r="L642" s="561" t="str">
        <f>IF(C642="","",Documentos_Técnicos!$HX635)</f>
        <v>CUMPLE</v>
      </c>
      <c r="M642" s="561" t="str">
        <f>IF(C642="","",Documentos_Técnicos!IQ635)</f>
        <v>CUMPLE</v>
      </c>
      <c r="N642" s="561" t="str">
        <f>IF(C642="","",Documentos_Técnicos!$IV635)</f>
        <v>CUMPLE</v>
      </c>
      <c r="O642" s="562" t="str">
        <f>IF(C642="","",IF(D642="CUMPLE",IF(F642="CUMPLE",IF(G642="CUMPLE",IF(H642="CUMPLE",IF(I642="CUMPLE",IF(J642="CUMPLE",IF(K642="CUMPLE",IF(L642="CUMPLE",IF(N642="CUMPLE",IF(M642="CUMPLE",IF(E642="CUMPLE","HABILITADO","RECHAZADO"),"RECHAZADO"),"RECHAZADO"),"RECHAZADO"),"RECHAZADO"),"RECHAZADO"),"RECHAZADO"),"RECHAZADO"),"RECHAZADO"),"RECHAZADO"),"RECHAZADO"))</f>
        <v>HABILITADO</v>
      </c>
    </row>
    <row r="643" spans="1:15" hidden="1" x14ac:dyDescent="0.25">
      <c r="A643" s="962"/>
      <c r="B643" s="48">
        <v>9</v>
      </c>
      <c r="C643" s="48" t="str">
        <f>IF(Experiencia_Proponente!C991=0,"",Experiencia_Proponente!C991)</f>
        <v/>
      </c>
      <c r="D643" s="48" t="str">
        <f>IF(C643="","",Documentos_Técnicos!$AG635)</f>
        <v/>
      </c>
      <c r="E643" s="48" t="str">
        <f>IF(C643="","",Documentos_Técnicos!$BL635)</f>
        <v/>
      </c>
      <c r="F643" s="48" t="str">
        <f>IF(C643="","",Documentos_Técnicos!$DF635)</f>
        <v/>
      </c>
      <c r="G643" s="48" t="str">
        <f>IF(C643="","",Documentos_Técnicos!$DY635)</f>
        <v/>
      </c>
      <c r="H643" s="48" t="str">
        <f>IF(C643="","",Documentos_Técnicos!$ER635)</f>
        <v/>
      </c>
      <c r="I643" s="48" t="str">
        <f>IF(C643="","",Documentos_Técnicos!$FK635)</f>
        <v/>
      </c>
      <c r="J643" s="48" t="str">
        <f>IF(C643="","",Documentos_Técnicos!$FZ635)</f>
        <v/>
      </c>
      <c r="K643" s="48" t="str">
        <f>IF(C643="","",Documentos_Técnicos!$HA635)</f>
        <v/>
      </c>
      <c r="L643" s="48" t="str">
        <f>IF(C643="","",Documentos_Técnicos!$HX635)</f>
        <v/>
      </c>
      <c r="M643" s="49" t="str">
        <f>IF(C643="","",Documentos_Técnicos!IQ635)</f>
        <v/>
      </c>
      <c r="N643" s="49" t="str">
        <f>IF(C643="","",Documentos_Técnicos!$IV635)</f>
        <v/>
      </c>
      <c r="O643" s="50" t="str">
        <f t="shared" si="70"/>
        <v/>
      </c>
    </row>
    <row r="644" spans="1:15" hidden="1" x14ac:dyDescent="0.25">
      <c r="A644" s="963"/>
      <c r="B644" s="561">
        <v>10</v>
      </c>
      <c r="C644" s="48" t="str">
        <f>IF(Experiencia_Proponente!C992=0,"",Experiencia_Proponente!C992)</f>
        <v/>
      </c>
      <c r="D644" s="48" t="str">
        <f>IF(C644="","",Documentos_Técnicos!$AG635)</f>
        <v/>
      </c>
      <c r="E644" s="48" t="str">
        <f>IF(C644="","",Documentos_Técnicos!$BL635)</f>
        <v/>
      </c>
      <c r="F644" s="561" t="str">
        <f>IF(C644="","",Documentos_Técnicos!$DF635)</f>
        <v/>
      </c>
      <c r="G644" s="48" t="str">
        <f>IF(C644="","",Documentos_Técnicos!$DY635)</f>
        <v/>
      </c>
      <c r="H644" s="561" t="str">
        <f>IF(C644="","",Documentos_Técnicos!$ER635)</f>
        <v/>
      </c>
      <c r="I644" s="561" t="str">
        <f>IF(C644="","",Documentos_Técnicos!$FK635)</f>
        <v/>
      </c>
      <c r="J644" s="561" t="str">
        <f>IF(C644="","",Documentos_Técnicos!$FZ635)</f>
        <v/>
      </c>
      <c r="K644" s="561" t="str">
        <f>IF(C644="","",Documentos_Técnicos!$HA635)</f>
        <v/>
      </c>
      <c r="L644" s="561" t="str">
        <f>IF(C644="","",Documentos_Técnicos!$HX635)</f>
        <v/>
      </c>
      <c r="M644" s="49" t="str">
        <f>IF(C644="","",Documentos_Técnicos!IQ635)</f>
        <v/>
      </c>
      <c r="N644" s="49" t="str">
        <f>IF(C644="","",Documentos_Técnicos!$IV635)</f>
        <v/>
      </c>
      <c r="O644" s="50" t="str">
        <f t="shared" si="70"/>
        <v/>
      </c>
    </row>
    <row r="645" spans="1:15" hidden="1" x14ac:dyDescent="0.25">
      <c r="A645" s="1017"/>
      <c r="B645" s="557">
        <v>11</v>
      </c>
      <c r="C645" s="558" t="str">
        <f>IF(Experiencia_Proponente!C993=0,"",Experiencia_Proponente!C993)</f>
        <v/>
      </c>
      <c r="D645" s="558" t="str">
        <f>IF(C645="","",Documentos_Técnicos!$AG635)</f>
        <v/>
      </c>
      <c r="E645" s="558" t="str">
        <f>IF(C645="","",Documentos_Técnicos!$BL635)</f>
        <v/>
      </c>
      <c r="F645" s="557" t="str">
        <f>IF(C645="","",Documentos_Técnicos!$DF635)</f>
        <v/>
      </c>
      <c r="G645" s="558" t="str">
        <f>IF(C645="","",Documentos_Técnicos!$DY635)</f>
        <v/>
      </c>
      <c r="H645" s="557" t="str">
        <f>IF(C645="","",Documentos_Técnicos!$ER635)</f>
        <v/>
      </c>
      <c r="I645" s="557" t="str">
        <f>IF(C645="","",Documentos_Técnicos!$FK635)</f>
        <v/>
      </c>
      <c r="J645" s="557" t="str">
        <f>IF(C645="","",Documentos_Técnicos!$FZ635)</f>
        <v/>
      </c>
      <c r="K645" s="557" t="str">
        <f>IF(C645="","",Documentos_Técnicos!$HA635)</f>
        <v/>
      </c>
      <c r="L645" s="557" t="str">
        <f>IF(C645="","",Documentos_Técnicos!$HX635)</f>
        <v/>
      </c>
      <c r="M645" s="559" t="str">
        <f>IF(C645="","",Documentos_Técnicos!IQ635)</f>
        <v/>
      </c>
      <c r="N645" s="559" t="str">
        <f>IF(C645="","",Documentos_Técnicos!$IV635)</f>
        <v/>
      </c>
      <c r="O645" s="560" t="str">
        <f t="shared" si="70"/>
        <v/>
      </c>
    </row>
    <row r="646" spans="1:15" ht="33" x14ac:dyDescent="0.25">
      <c r="A646" s="1016"/>
      <c r="B646" s="561">
        <v>12</v>
      </c>
      <c r="C646" s="561" t="str">
        <f>IF(Experiencia_Proponente!C994=0,"",Experiencia_Proponente!C994)</f>
        <v>BUHO SEGURIDAD LIMITADA</v>
      </c>
      <c r="D646" s="561" t="str">
        <f>IF(C646="","",Documentos_Técnicos!$AG635)</f>
        <v>CUMPLE</v>
      </c>
      <c r="E646" s="561" t="str">
        <f>IF(C646="","",Documentos_Técnicos!$BL635)</f>
        <v>CUMPLE</v>
      </c>
      <c r="F646" s="561" t="str">
        <f>IF(C646="","",Documentos_Técnicos!$DF635)</f>
        <v>CUMPLE</v>
      </c>
      <c r="G646" s="561" t="str">
        <f>IF(C646="","",Documentos_Técnicos!$DY635)</f>
        <v>CUMPLE</v>
      </c>
      <c r="H646" s="561" t="str">
        <f>IF(C646="","",Documentos_Técnicos!$ER635)</f>
        <v>CUMPLE</v>
      </c>
      <c r="I646" s="561" t="str">
        <f>IF(C646="","",Documentos_Técnicos!$FK635)</f>
        <v>CUMPLE</v>
      </c>
      <c r="J646" s="561" t="str">
        <f>IF(C646="","",Documentos_Técnicos!$FZ635)</f>
        <v>CUMPLE</v>
      </c>
      <c r="K646" s="561" t="str">
        <f>IF(C646="","",Documentos_Técnicos!$HA635)</f>
        <v>CUMPLE</v>
      </c>
      <c r="L646" s="561" t="str">
        <f>IF(C646="","",Documentos_Técnicos!$HX635)</f>
        <v>CUMPLE</v>
      </c>
      <c r="M646" s="561" t="str">
        <f>IF(C646="","",Documentos_Técnicos!IQ635)</f>
        <v>CUMPLE</v>
      </c>
      <c r="N646" s="561" t="str">
        <f>IF(C646="","",Documentos_Técnicos!$IV635)</f>
        <v>CUMPLE</v>
      </c>
      <c r="O646" s="562" t="str">
        <f>IF(C646="","",IF(D646="CUMPLE",IF(F646="CUMPLE",IF(G646="CUMPLE",IF(H646="CUMPLE",IF(I646="CUMPLE",IF(J646="CUMPLE",IF(K646="CUMPLE",IF(L646="CUMPLE",IF(N646="CUMPLE",IF(M646="CUMPLE",IF(E646="CUMPLE","HABILITADO","RECHAZADO"),"RECHAZADO"),"RECHAZADO"),"RECHAZADO"),"RECHAZADO"),"RECHAZADO"),"RECHAZADO"),"RECHAZADO"),"RECHAZADO"),"RECHAZADO"),"RECHAZADO"))</f>
        <v>HABILITADO</v>
      </c>
    </row>
    <row r="647" spans="1:15" x14ac:dyDescent="0.25">
      <c r="A647" s="102">
        <v>49</v>
      </c>
      <c r="B647" s="563"/>
      <c r="C647" s="564" t="s">
        <v>1537</v>
      </c>
      <c r="D647" s="563"/>
      <c r="E647" s="563"/>
      <c r="F647" s="563"/>
      <c r="G647" s="563"/>
      <c r="H647" s="563"/>
      <c r="I647" s="563"/>
      <c r="J647" s="563"/>
      <c r="K647" s="563"/>
      <c r="L647" s="563"/>
      <c r="M647" s="563"/>
      <c r="N647" s="563"/>
      <c r="O647" s="563"/>
    </row>
    <row r="648" spans="1:15" hidden="1" x14ac:dyDescent="0.25">
      <c r="A648" s="962">
        <f>A660</f>
        <v>50</v>
      </c>
      <c r="B648" s="48">
        <v>1</v>
      </c>
      <c r="C648" s="48" t="str">
        <f>IF(Experiencia_Proponente!C996=0,"",Experiencia_Proponente!C996)</f>
        <v/>
      </c>
      <c r="D648" s="48" t="str">
        <f>IF(C648="","",Documentos_Técnicos!$AG648)</f>
        <v/>
      </c>
      <c r="E648" s="48" t="str">
        <f>IF(C648="","",Documentos_Técnicos!$BL648)</f>
        <v/>
      </c>
      <c r="F648" s="48" t="str">
        <f>IF(C648="","",Documentos_Técnicos!$DF648)</f>
        <v/>
      </c>
      <c r="G648" s="48" t="str">
        <f>IF(C648="","",Documentos_Técnicos!$DY648)</f>
        <v/>
      </c>
      <c r="H648" s="48" t="str">
        <f>IF(C648="","",Documentos_Técnicos!$ER648)</f>
        <v/>
      </c>
      <c r="I648" s="48" t="str">
        <f>IF(C648="","",Documentos_Técnicos!$FK648)</f>
        <v/>
      </c>
      <c r="J648" s="48" t="str">
        <f>IF(C648="","",Documentos_Técnicos!$FZ648)</f>
        <v/>
      </c>
      <c r="K648" s="48" t="str">
        <f>IF(C648="","",Documentos_Técnicos!$HA648)</f>
        <v/>
      </c>
      <c r="L648" s="48" t="str">
        <f>IF(C648="","",Documentos_Técnicos!$HX648)</f>
        <v/>
      </c>
      <c r="M648" s="49" t="str">
        <f>IF(C648="","",Documentos_Técnicos!IQ648)</f>
        <v/>
      </c>
      <c r="N648" s="49" t="str">
        <f>IF(C648="","",Documentos_Técnicos!$IV648)</f>
        <v/>
      </c>
      <c r="O648" s="50" t="str">
        <f t="shared" ref="O648" si="74">IF(C648="","",IF(D648="CUMPLE",IF(F648="CUMPLE",IF(G648="CUMPLE",IF(H648="CUMPLE",IF(I648="CUMPLE",IF(J648="CUMPLE",IF(K648="CUMPLE",IF(L648="CUMPLE",IF(N648="CUMPLE",IF(M648="CUMPLE",IF(E648="CUMPLE","HABILITADO","NO HABILITADO"),"NO HABILITADO"),"NO HABILITADO"),"NO HABILITADO"),"NO HABILITADO"),"NO HABILITADO"),"NO HABILITADO"),"NO HABILITADO"),"NO HABILITADO"),"NO HABILITADO"),"NO HABILITADO"))</f>
        <v/>
      </c>
    </row>
    <row r="649" spans="1:15" hidden="1" x14ac:dyDescent="0.25">
      <c r="A649" s="1017"/>
      <c r="B649" s="557">
        <v>2</v>
      </c>
      <c r="C649" s="558" t="str">
        <f>IF(Experiencia_Proponente!C997=0,"",Experiencia_Proponente!C997)</f>
        <v/>
      </c>
      <c r="D649" s="558" t="str">
        <f>IF(C649="","",Documentos_Técnicos!$AG648)</f>
        <v/>
      </c>
      <c r="E649" s="558" t="str">
        <f>IF(C649="","",Documentos_Técnicos!$BL648)</f>
        <v/>
      </c>
      <c r="F649" s="557" t="str">
        <f>IF(C649="","",Documentos_Técnicos!$DF648)</f>
        <v/>
      </c>
      <c r="G649" s="558" t="str">
        <f>IF(C649="","",Documentos_Técnicos!$DY648)</f>
        <v/>
      </c>
      <c r="H649" s="557" t="str">
        <f>IF(C649="","",Documentos_Técnicos!$ER648)</f>
        <v/>
      </c>
      <c r="I649" s="557" t="str">
        <f>IF(C649="","",Documentos_Técnicos!$FK648)</f>
        <v/>
      </c>
      <c r="J649" s="557" t="str">
        <f>IF(C649="","",Documentos_Técnicos!$FZ648)</f>
        <v/>
      </c>
      <c r="K649" s="557" t="str">
        <f>IF(C649="","",Documentos_Técnicos!$HA648)</f>
        <v/>
      </c>
      <c r="L649" s="557" t="str">
        <f>IF(C649="","",Documentos_Técnicos!$HX648)</f>
        <v/>
      </c>
      <c r="M649" s="559" t="str">
        <f>IF(C649="","",Documentos_Técnicos!IQ648)</f>
        <v/>
      </c>
      <c r="N649" s="559" t="str">
        <f>IF(C649="","",Documentos_Técnicos!$IV648)</f>
        <v/>
      </c>
      <c r="O649" s="560" t="str">
        <f t="shared" si="70"/>
        <v/>
      </c>
    </row>
    <row r="650" spans="1:15" ht="33" x14ac:dyDescent="0.25">
      <c r="A650" s="1016"/>
      <c r="B650" s="561">
        <v>3</v>
      </c>
      <c r="C650" s="561" t="str">
        <f>IF(Experiencia_Proponente!C998=0,"",Experiencia_Proponente!C998)</f>
        <v>UNION TEMPORAL INTERDINATEC  2021</v>
      </c>
      <c r="D650" s="561" t="str">
        <f>IF(C650="","",Documentos_Técnicos!$AG648)</f>
        <v>CUMPLE</v>
      </c>
      <c r="E650" s="561" t="str">
        <f>IF(C650="","",Documentos_Técnicos!$BL648)</f>
        <v>CUMPLE</v>
      </c>
      <c r="F650" s="561" t="str">
        <f>IF(C650="","",Documentos_Técnicos!$DF648)</f>
        <v>CUMPLE</v>
      </c>
      <c r="G650" s="561" t="str">
        <f>IF(C650="","",Documentos_Técnicos!$DY648)</f>
        <v>CUMPLE</v>
      </c>
      <c r="H650" s="561" t="str">
        <f>IF(C650="","",Documentos_Técnicos!$ER648)</f>
        <v>CUMPLE</v>
      </c>
      <c r="I650" s="561" t="str">
        <f>IF(C650="","",Documentos_Técnicos!$FK648)</f>
        <v>CUMPLE</v>
      </c>
      <c r="J650" s="561" t="str">
        <f>IF(C650="","",Documentos_Técnicos!$FZ648)</f>
        <v>CUMPLE</v>
      </c>
      <c r="K650" s="561" t="str">
        <f>IF(C650="","",Documentos_Técnicos!$HA648)</f>
        <v>CUMPLE</v>
      </c>
      <c r="L650" s="561" t="str">
        <f>IF(C650="","",Documentos_Técnicos!$HX648)</f>
        <v>CUMPLE</v>
      </c>
      <c r="M650" s="561" t="str">
        <f>IF(C650="","",Documentos_Técnicos!IQ648)</f>
        <v>CUMPLE</v>
      </c>
      <c r="N650" s="561" t="str">
        <f>IF(C650="","",Documentos_Técnicos!$IV648)</f>
        <v>CUMPLE</v>
      </c>
      <c r="O650" s="562" t="str">
        <f>IF(C650="","",IF(D650="CUMPLE",IF(F650="CUMPLE",IF(G650="CUMPLE",IF(H650="CUMPLE",IF(I650="CUMPLE",IF(J650="CUMPLE",IF(K650="CUMPLE",IF(L650="CUMPLE",IF(N650="CUMPLE",IF(M650="CUMPLE",IF(E650="CUMPLE","HABILITADO","RECHAZADO"),"RECHAZADO"),"RECHAZADO"),"RECHAZADO"),"RECHAZADO"),"RECHAZADO"),"RECHAZADO"),"RECHAZADO"),"RECHAZADO"),"RECHAZADO"),"RECHAZADO"))</f>
        <v>HABILITADO</v>
      </c>
    </row>
    <row r="651" spans="1:15" hidden="1" x14ac:dyDescent="0.25">
      <c r="A651" s="962"/>
      <c r="B651" s="48">
        <v>4</v>
      </c>
      <c r="C651" s="48" t="str">
        <f>IF(Experiencia_Proponente!C999=0,"",Experiencia_Proponente!C999)</f>
        <v/>
      </c>
      <c r="D651" s="48" t="str">
        <f>IF(C651="","",Documentos_Técnicos!$AG648)</f>
        <v/>
      </c>
      <c r="E651" s="48" t="str">
        <f>IF(C651="","",Documentos_Técnicos!$BL648)</f>
        <v/>
      </c>
      <c r="F651" s="48" t="str">
        <f>IF(C651="","",Documentos_Técnicos!$DF648)</f>
        <v/>
      </c>
      <c r="G651" s="48" t="str">
        <f>IF(C651="","",Documentos_Técnicos!$DY648)</f>
        <v/>
      </c>
      <c r="H651" s="48" t="str">
        <f>IF(C651="","",Documentos_Técnicos!$ER648)</f>
        <v/>
      </c>
      <c r="I651" s="48" t="str">
        <f>IF(C651="","",Documentos_Técnicos!$FK648)</f>
        <v/>
      </c>
      <c r="J651" s="48" t="str">
        <f>IF(C651="","",Documentos_Técnicos!$FZ648)</f>
        <v/>
      </c>
      <c r="K651" s="48" t="str">
        <f>IF(C651="","",Documentos_Técnicos!$HA648)</f>
        <v/>
      </c>
      <c r="L651" s="48" t="str">
        <f>IF(C651="","",Documentos_Técnicos!$HX648)</f>
        <v/>
      </c>
      <c r="M651" s="49" t="str">
        <f>IF(C651="","",Documentos_Técnicos!IQ648)</f>
        <v/>
      </c>
      <c r="N651" s="49" t="str">
        <f>IF(C651="","",Documentos_Técnicos!$IV648)</f>
        <v/>
      </c>
      <c r="O651" s="50" t="str">
        <f t="shared" si="70"/>
        <v/>
      </c>
    </row>
    <row r="652" spans="1:15" hidden="1" x14ac:dyDescent="0.25">
      <c r="A652" s="963"/>
      <c r="B652" s="561">
        <v>5</v>
      </c>
      <c r="C652" s="48" t="str">
        <f>IF(Experiencia_Proponente!C1000=0,"",Experiencia_Proponente!C1000)</f>
        <v/>
      </c>
      <c r="D652" s="48" t="str">
        <f>IF(C652="","",Documentos_Técnicos!$AG648)</f>
        <v/>
      </c>
      <c r="E652" s="48" t="str">
        <f>IF(C652="","",Documentos_Técnicos!$BL648)</f>
        <v/>
      </c>
      <c r="F652" s="561" t="str">
        <f>IF(C652="","",Documentos_Técnicos!$DF648)</f>
        <v/>
      </c>
      <c r="G652" s="48" t="str">
        <f>IF(C652="","",Documentos_Técnicos!$DY648)</f>
        <v/>
      </c>
      <c r="H652" s="561" t="str">
        <f>IF(C652="","",Documentos_Técnicos!$ER648)</f>
        <v/>
      </c>
      <c r="I652" s="561" t="str">
        <f>IF(C652="","",Documentos_Técnicos!$FK648)</f>
        <v/>
      </c>
      <c r="J652" s="561" t="str">
        <f>IF(C652="","",Documentos_Técnicos!$FZ648)</f>
        <v/>
      </c>
      <c r="K652" s="561" t="str">
        <f>IF(C652="","",Documentos_Técnicos!$HA648)</f>
        <v/>
      </c>
      <c r="L652" s="561" t="str">
        <f>IF(C652="","",Documentos_Técnicos!$HX648)</f>
        <v/>
      </c>
      <c r="M652" s="49" t="str">
        <f>IF(C652="","",Documentos_Técnicos!IQ648)</f>
        <v/>
      </c>
      <c r="N652" s="49" t="str">
        <f>IF(C652="","",Documentos_Técnicos!$IV648)</f>
        <v/>
      </c>
      <c r="O652" s="50" t="str">
        <f t="shared" si="70"/>
        <v/>
      </c>
    </row>
    <row r="653" spans="1:15" hidden="1" x14ac:dyDescent="0.25">
      <c r="A653" s="963"/>
      <c r="B653" s="561">
        <v>6</v>
      </c>
      <c r="C653" s="48" t="str">
        <f>IF(Experiencia_Proponente!C1001=0,"",Experiencia_Proponente!C1001)</f>
        <v/>
      </c>
      <c r="D653" s="48" t="str">
        <f>IF(C653="","",Documentos_Técnicos!$AG648)</f>
        <v/>
      </c>
      <c r="E653" s="48" t="str">
        <f>IF(C653="","",Documentos_Técnicos!$BL648)</f>
        <v/>
      </c>
      <c r="F653" s="561" t="str">
        <f>IF(C653="","",Documentos_Técnicos!$DF648)</f>
        <v/>
      </c>
      <c r="G653" s="48" t="str">
        <f>IF(C653="","",Documentos_Técnicos!$DY648)</f>
        <v/>
      </c>
      <c r="H653" s="561" t="str">
        <f>IF(C653="","",Documentos_Técnicos!$ER648)</f>
        <v/>
      </c>
      <c r="I653" s="561" t="str">
        <f>IF(C653="","",Documentos_Técnicos!$FK648)</f>
        <v/>
      </c>
      <c r="J653" s="561" t="str">
        <f>IF(C653="","",Documentos_Técnicos!$FZ648)</f>
        <v/>
      </c>
      <c r="K653" s="561" t="str">
        <f>IF(C653="","",Documentos_Técnicos!$HA648)</f>
        <v/>
      </c>
      <c r="L653" s="561" t="str">
        <f>IF(C653="","",Documentos_Técnicos!$HX648)</f>
        <v/>
      </c>
      <c r="M653" s="49" t="str">
        <f>IF(C653="","",Documentos_Técnicos!IQ648)</f>
        <v/>
      </c>
      <c r="N653" s="49" t="str">
        <f>IF(C653="","",Documentos_Técnicos!$IV648)</f>
        <v/>
      </c>
      <c r="O653" s="50" t="str">
        <f t="shared" si="70"/>
        <v/>
      </c>
    </row>
    <row r="654" spans="1:15" hidden="1" x14ac:dyDescent="0.25">
      <c r="A654" s="963"/>
      <c r="B654" s="561">
        <v>7</v>
      </c>
      <c r="C654" s="48" t="str">
        <f>IF(Experiencia_Proponente!C1002=0,"",Experiencia_Proponente!C1002)</f>
        <v/>
      </c>
      <c r="D654" s="48" t="str">
        <f>IF(C654="","",Documentos_Técnicos!$AG648)</f>
        <v/>
      </c>
      <c r="E654" s="48" t="str">
        <f>IF(C654="","",Documentos_Técnicos!$BL648)</f>
        <v/>
      </c>
      <c r="F654" s="561" t="str">
        <f>IF(C654="","",Documentos_Técnicos!$DF648)</f>
        <v/>
      </c>
      <c r="G654" s="48" t="str">
        <f>IF(C654="","",Documentos_Técnicos!$DY648)</f>
        <v/>
      </c>
      <c r="H654" s="561" t="str">
        <f>IF(C654="","",Documentos_Técnicos!$ER648)</f>
        <v/>
      </c>
      <c r="I654" s="561" t="str">
        <f>IF(C654="","",Documentos_Técnicos!$FK648)</f>
        <v/>
      </c>
      <c r="J654" s="561" t="str">
        <f>IF(C654="","",Documentos_Técnicos!$FZ648)</f>
        <v/>
      </c>
      <c r="K654" s="561" t="str">
        <f>IF(C654="","",Documentos_Técnicos!$HA648)</f>
        <v/>
      </c>
      <c r="L654" s="561" t="str">
        <f>IF(C654="","",Documentos_Técnicos!$HX648)</f>
        <v/>
      </c>
      <c r="M654" s="49" t="str">
        <f>IF(C654="","",Documentos_Técnicos!IQ648)</f>
        <v/>
      </c>
      <c r="N654" s="49" t="str">
        <f>IF(C654="","",Documentos_Técnicos!$IV648)</f>
        <v/>
      </c>
      <c r="O654" s="50" t="str">
        <f t="shared" si="70"/>
        <v/>
      </c>
    </row>
    <row r="655" spans="1:15" hidden="1" x14ac:dyDescent="0.25">
      <c r="A655" s="963"/>
      <c r="B655" s="561">
        <v>8</v>
      </c>
      <c r="C655" s="48" t="str">
        <f>IF(Experiencia_Proponente!C1003=0,"",Experiencia_Proponente!C1003)</f>
        <v/>
      </c>
      <c r="D655" s="48" t="str">
        <f>IF(C655="","",Documentos_Técnicos!$AG648)</f>
        <v/>
      </c>
      <c r="E655" s="48" t="str">
        <f>IF(C655="","",Documentos_Técnicos!$BL648)</f>
        <v/>
      </c>
      <c r="F655" s="561" t="str">
        <f>IF(C655="","",Documentos_Técnicos!$DF648)</f>
        <v/>
      </c>
      <c r="G655" s="48" t="str">
        <f>IF(C655="","",Documentos_Técnicos!$DY648)</f>
        <v/>
      </c>
      <c r="H655" s="561" t="str">
        <f>IF(C655="","",Documentos_Técnicos!$ER648)</f>
        <v/>
      </c>
      <c r="I655" s="561" t="str">
        <f>IF(C655="","",Documentos_Técnicos!$FK648)</f>
        <v/>
      </c>
      <c r="J655" s="561" t="str">
        <f>IF(C655="","",Documentos_Técnicos!$FZ648)</f>
        <v/>
      </c>
      <c r="K655" s="561" t="str">
        <f>IF(C655="","",Documentos_Técnicos!$HA648)</f>
        <v/>
      </c>
      <c r="L655" s="561" t="str">
        <f>IF(C655="","",Documentos_Técnicos!$HX648)</f>
        <v/>
      </c>
      <c r="M655" s="49" t="str">
        <f>IF(C655="","",Documentos_Técnicos!IQ648)</f>
        <v/>
      </c>
      <c r="N655" s="49" t="str">
        <f>IF(C655="","",Documentos_Técnicos!$IV648)</f>
        <v/>
      </c>
      <c r="O655" s="50" t="str">
        <f t="shared" si="70"/>
        <v/>
      </c>
    </row>
    <row r="656" spans="1:15" hidden="1" x14ac:dyDescent="0.25">
      <c r="A656" s="963"/>
      <c r="B656" s="561">
        <v>9</v>
      </c>
      <c r="C656" s="48" t="str">
        <f>IF(Experiencia_Proponente!C1004=0,"",Experiencia_Proponente!C1004)</f>
        <v/>
      </c>
      <c r="D656" s="48" t="str">
        <f>IF(C656="","",Documentos_Técnicos!$AG648)</f>
        <v/>
      </c>
      <c r="E656" s="48" t="str">
        <f>IF(C656="","",Documentos_Técnicos!$BL648)</f>
        <v/>
      </c>
      <c r="F656" s="561" t="str">
        <f>IF(C656="","",Documentos_Técnicos!$DF648)</f>
        <v/>
      </c>
      <c r="G656" s="48" t="str">
        <f>IF(C656="","",Documentos_Técnicos!$DY648)</f>
        <v/>
      </c>
      <c r="H656" s="561" t="str">
        <f>IF(C656="","",Documentos_Técnicos!$ER648)</f>
        <v/>
      </c>
      <c r="I656" s="561" t="str">
        <f>IF(C656="","",Documentos_Técnicos!$FK648)</f>
        <v/>
      </c>
      <c r="J656" s="561" t="str">
        <f>IF(C656="","",Documentos_Técnicos!$FZ648)</f>
        <v/>
      </c>
      <c r="K656" s="561" t="str">
        <f>IF(C656="","",Documentos_Técnicos!$HA648)</f>
        <v/>
      </c>
      <c r="L656" s="561" t="str">
        <f>IF(C656="","",Documentos_Técnicos!$HX648)</f>
        <v/>
      </c>
      <c r="M656" s="49" t="str">
        <f>IF(C656="","",Documentos_Técnicos!IQ648)</f>
        <v/>
      </c>
      <c r="N656" s="49" t="str">
        <f>IF(C656="","",Documentos_Técnicos!$IV648)</f>
        <v/>
      </c>
      <c r="O656" s="50" t="str">
        <f t="shared" si="70"/>
        <v/>
      </c>
    </row>
    <row r="657" spans="1:15" hidden="1" x14ac:dyDescent="0.25">
      <c r="A657" s="963"/>
      <c r="B657" s="561">
        <v>10</v>
      </c>
      <c r="C657" s="48" t="str">
        <f>IF(Experiencia_Proponente!C1005=0,"",Experiencia_Proponente!C1005)</f>
        <v/>
      </c>
      <c r="D657" s="48" t="str">
        <f>IF(C657="","",Documentos_Técnicos!$AG648)</f>
        <v/>
      </c>
      <c r="E657" s="48" t="str">
        <f>IF(C657="","",Documentos_Técnicos!$BL648)</f>
        <v/>
      </c>
      <c r="F657" s="561" t="str">
        <f>IF(C657="","",Documentos_Técnicos!$DF648)</f>
        <v/>
      </c>
      <c r="G657" s="48" t="str">
        <f>IF(C657="","",Documentos_Técnicos!$DY648)</f>
        <v/>
      </c>
      <c r="H657" s="561" t="str">
        <f>IF(C657="","",Documentos_Técnicos!$ER648)</f>
        <v/>
      </c>
      <c r="I657" s="561" t="str">
        <f>IF(C657="","",Documentos_Técnicos!$FK648)</f>
        <v/>
      </c>
      <c r="J657" s="561" t="str">
        <f>IF(C657="","",Documentos_Técnicos!$FZ648)</f>
        <v/>
      </c>
      <c r="K657" s="561" t="str">
        <f>IF(C657="","",Documentos_Técnicos!$HA648)</f>
        <v/>
      </c>
      <c r="L657" s="561" t="str">
        <f>IF(C657="","",Documentos_Técnicos!$HX648)</f>
        <v/>
      </c>
      <c r="M657" s="49" t="str">
        <f>IF(C657="","",Documentos_Técnicos!IQ648)</f>
        <v/>
      </c>
      <c r="N657" s="49" t="str">
        <f>IF(C657="","",Documentos_Técnicos!$IV648)</f>
        <v/>
      </c>
      <c r="O657" s="50" t="str">
        <f t="shared" si="70"/>
        <v/>
      </c>
    </row>
    <row r="658" spans="1:15" hidden="1" x14ac:dyDescent="0.25">
      <c r="A658" s="963"/>
      <c r="B658" s="561">
        <v>11</v>
      </c>
      <c r="C658" s="48" t="str">
        <f>IF(Experiencia_Proponente!C1006=0,"",Experiencia_Proponente!C1006)</f>
        <v/>
      </c>
      <c r="D658" s="48" t="str">
        <f>IF(C658="","",Documentos_Técnicos!$AG648)</f>
        <v/>
      </c>
      <c r="E658" s="48" t="str">
        <f>IF(C658="","",Documentos_Técnicos!$BL648)</f>
        <v/>
      </c>
      <c r="F658" s="561" t="str">
        <f>IF(C658="","",Documentos_Técnicos!$DF648)</f>
        <v/>
      </c>
      <c r="G658" s="48" t="str">
        <f>IF(C658="","",Documentos_Técnicos!$DY648)</f>
        <v/>
      </c>
      <c r="H658" s="561" t="str">
        <f>IF(C658="","",Documentos_Técnicos!$ER648)</f>
        <v/>
      </c>
      <c r="I658" s="561" t="str">
        <f>IF(C658="","",Documentos_Técnicos!$FK648)</f>
        <v/>
      </c>
      <c r="J658" s="561" t="str">
        <f>IF(C658="","",Documentos_Técnicos!$FZ648)</f>
        <v/>
      </c>
      <c r="K658" s="561" t="str">
        <f>IF(C658="","",Documentos_Técnicos!$HA648)</f>
        <v/>
      </c>
      <c r="L658" s="561" t="str">
        <f>IF(C658="","",Documentos_Técnicos!$HX648)</f>
        <v/>
      </c>
      <c r="M658" s="49" t="str">
        <f>IF(C658="","",Documentos_Técnicos!IQ648)</f>
        <v/>
      </c>
      <c r="N658" s="49" t="str">
        <f>IF(C658="","",Documentos_Técnicos!$IV648)</f>
        <v/>
      </c>
      <c r="O658" s="50" t="str">
        <f t="shared" si="70"/>
        <v/>
      </c>
    </row>
    <row r="659" spans="1:15" hidden="1" x14ac:dyDescent="0.25">
      <c r="A659" s="1017"/>
      <c r="B659" s="557">
        <v>12</v>
      </c>
      <c r="C659" s="558" t="str">
        <f>IF(Experiencia_Proponente!C1007=0,"",Experiencia_Proponente!C1007)</f>
        <v/>
      </c>
      <c r="D659" s="558" t="str">
        <f>IF(C659="","",Documentos_Técnicos!$AG648)</f>
        <v/>
      </c>
      <c r="E659" s="558" t="str">
        <f>IF(C659="","",Documentos_Técnicos!$BL648)</f>
        <v/>
      </c>
      <c r="F659" s="557" t="str">
        <f>IF(C659="","",Documentos_Técnicos!$DF648)</f>
        <v/>
      </c>
      <c r="G659" s="558" t="str">
        <f>IF(C659="","",Documentos_Técnicos!$DY648)</f>
        <v/>
      </c>
      <c r="H659" s="557" t="str">
        <f>IF(C659="","",Documentos_Técnicos!$ER648)</f>
        <v/>
      </c>
      <c r="I659" s="557" t="str">
        <f>IF(C659="","",Documentos_Técnicos!$FK648)</f>
        <v/>
      </c>
      <c r="J659" s="557" t="str">
        <f>IF(C659="","",Documentos_Técnicos!$FZ648)</f>
        <v/>
      </c>
      <c r="K659" s="557" t="str">
        <f>IF(C659="","",Documentos_Técnicos!$HA648)</f>
        <v/>
      </c>
      <c r="L659" s="557" t="str">
        <f>IF(C659="","",Documentos_Técnicos!$HX648)</f>
        <v/>
      </c>
      <c r="M659" s="559" t="str">
        <f>IF(C659="","",Documentos_Técnicos!IQ648)</f>
        <v/>
      </c>
      <c r="N659" s="559" t="str">
        <f>IF(C659="","",Documentos_Técnicos!$IV648)</f>
        <v/>
      </c>
      <c r="O659" s="560" t="str">
        <f t="shared" si="70"/>
        <v/>
      </c>
    </row>
    <row r="660" spans="1:15" x14ac:dyDescent="0.25">
      <c r="A660" s="102">
        <v>50</v>
      </c>
      <c r="B660" s="563"/>
      <c r="C660" s="564" t="s">
        <v>1537</v>
      </c>
      <c r="D660" s="563"/>
      <c r="E660" s="563"/>
      <c r="F660" s="563"/>
      <c r="G660" s="563"/>
      <c r="H660" s="563"/>
      <c r="I660" s="563"/>
      <c r="J660" s="563"/>
      <c r="K660" s="563"/>
      <c r="L660" s="563"/>
      <c r="M660" s="563"/>
      <c r="N660" s="563"/>
      <c r="O660" s="563"/>
    </row>
    <row r="661" spans="1:15" hidden="1" x14ac:dyDescent="0.25">
      <c r="A661" s="962">
        <f>A673</f>
        <v>51</v>
      </c>
      <c r="B661" s="48">
        <v>1</v>
      </c>
      <c r="C661" s="48" t="str">
        <f>IF(Experiencia_Proponente!C1009=0,"",Experiencia_Proponente!C1009)</f>
        <v/>
      </c>
      <c r="D661" s="48" t="str">
        <f>IF(C661="","",Documentos_Técnicos!$AG661)</f>
        <v/>
      </c>
      <c r="E661" s="48" t="str">
        <f>IF(C661="","",Documentos_Técnicos!$BL661)</f>
        <v/>
      </c>
      <c r="F661" s="48" t="str">
        <f>IF(C661="","",Documentos_Técnicos!$DF661)</f>
        <v/>
      </c>
      <c r="G661" s="48" t="str">
        <f>IF(C661="","",Documentos_Técnicos!$DY661)</f>
        <v/>
      </c>
      <c r="H661" s="48" t="str">
        <f>IF(C661="","",Documentos_Técnicos!$ER661)</f>
        <v/>
      </c>
      <c r="I661" s="48" t="str">
        <f>IF(C661="","",Documentos_Técnicos!$FK661)</f>
        <v/>
      </c>
      <c r="J661" s="48" t="str">
        <f>IF(C661="","",Documentos_Técnicos!$FZ661)</f>
        <v/>
      </c>
      <c r="K661" s="48" t="str">
        <f>IF(C661="","",Documentos_Técnicos!$HA661)</f>
        <v/>
      </c>
      <c r="L661" s="48" t="str">
        <f>IF(C661="","",Documentos_Técnicos!$HX661)</f>
        <v/>
      </c>
      <c r="M661" s="49" t="str">
        <f>IF(C661="","",Documentos_Técnicos!IQ661)</f>
        <v/>
      </c>
      <c r="N661" s="49" t="str">
        <f>IF(C661="","",Documentos_Técnicos!$IV661)</f>
        <v/>
      </c>
      <c r="O661" s="50" t="str">
        <f t="shared" ref="O661" si="75">IF(C661="","",IF(D661="CUMPLE",IF(F661="CUMPLE",IF(G661="CUMPLE",IF(H661="CUMPLE",IF(I661="CUMPLE",IF(J661="CUMPLE",IF(K661="CUMPLE",IF(L661="CUMPLE",IF(N661="CUMPLE",IF(M661="CUMPLE",IF(E661="CUMPLE","HABILITADO","NO HABILITADO"),"NO HABILITADO"),"NO HABILITADO"),"NO HABILITADO"),"NO HABILITADO"),"NO HABILITADO"),"NO HABILITADO"),"NO HABILITADO"),"NO HABILITADO"),"NO HABILITADO"),"NO HABILITADO"))</f>
        <v/>
      </c>
    </row>
    <row r="662" spans="1:15" hidden="1" x14ac:dyDescent="0.25">
      <c r="A662" s="963"/>
      <c r="B662" s="561">
        <v>2</v>
      </c>
      <c r="C662" s="48" t="str">
        <f>IF(Experiencia_Proponente!C1010=0,"",Experiencia_Proponente!C1010)</f>
        <v/>
      </c>
      <c r="D662" s="48" t="str">
        <f>IF(C662="","",Documentos_Técnicos!$AG661)</f>
        <v/>
      </c>
      <c r="E662" s="48" t="str">
        <f>IF(C662="","",Documentos_Técnicos!$BL661)</f>
        <v/>
      </c>
      <c r="F662" s="561" t="str">
        <f>IF(C662="","",Documentos_Técnicos!$DF661)</f>
        <v/>
      </c>
      <c r="G662" s="48" t="str">
        <f>IF(C662="","",Documentos_Técnicos!$DY661)</f>
        <v/>
      </c>
      <c r="H662" s="561" t="str">
        <f>IF(C662="","",Documentos_Técnicos!$ER661)</f>
        <v/>
      </c>
      <c r="I662" s="561" t="str">
        <f>IF(C662="","",Documentos_Técnicos!$FK661)</f>
        <v/>
      </c>
      <c r="J662" s="561" t="str">
        <f>IF(C662="","",Documentos_Técnicos!$FZ661)</f>
        <v/>
      </c>
      <c r="K662" s="561" t="str">
        <f>IF(C662="","",Documentos_Técnicos!$HA661)</f>
        <v/>
      </c>
      <c r="L662" s="561" t="str">
        <f>IF(C662="","",Documentos_Técnicos!$HX661)</f>
        <v/>
      </c>
      <c r="M662" s="49" t="str">
        <f>IF(C662="","",Documentos_Técnicos!IQ661)</f>
        <v/>
      </c>
      <c r="N662" s="49" t="str">
        <f>IF(C662="","",Documentos_Técnicos!$IV661)</f>
        <v/>
      </c>
      <c r="O662" s="50" t="str">
        <f t="shared" si="70"/>
        <v/>
      </c>
    </row>
    <row r="663" spans="1:15" hidden="1" x14ac:dyDescent="0.25">
      <c r="A663" s="963"/>
      <c r="B663" s="561">
        <v>3</v>
      </c>
      <c r="C663" s="48" t="str">
        <f>IF(Experiencia_Proponente!C1011=0,"",Experiencia_Proponente!C1011)</f>
        <v/>
      </c>
      <c r="D663" s="48" t="str">
        <f>IF(C663="","",Documentos_Técnicos!$AG661)</f>
        <v/>
      </c>
      <c r="E663" s="48" t="str">
        <f>IF(C663="","",Documentos_Técnicos!$BL661)</f>
        <v/>
      </c>
      <c r="F663" s="561" t="str">
        <f>IF(C663="","",Documentos_Técnicos!$DF661)</f>
        <v/>
      </c>
      <c r="G663" s="48" t="str">
        <f>IF(C663="","",Documentos_Técnicos!$DY661)</f>
        <v/>
      </c>
      <c r="H663" s="561" t="str">
        <f>IF(C663="","",Documentos_Técnicos!$ER661)</f>
        <v/>
      </c>
      <c r="I663" s="561" t="str">
        <f>IF(C663="","",Documentos_Técnicos!$FK661)</f>
        <v/>
      </c>
      <c r="J663" s="561" t="str">
        <f>IF(C663="","",Documentos_Técnicos!$FZ661)</f>
        <v/>
      </c>
      <c r="K663" s="561" t="str">
        <f>IF(C663="","",Documentos_Técnicos!$HA661)</f>
        <v/>
      </c>
      <c r="L663" s="561" t="str">
        <f>IF(C663="","",Documentos_Técnicos!$HX661)</f>
        <v/>
      </c>
      <c r="M663" s="49" t="str">
        <f>IF(C663="","",Documentos_Técnicos!IQ661)</f>
        <v/>
      </c>
      <c r="N663" s="49" t="str">
        <f>IF(C663="","",Documentos_Técnicos!$IV661)</f>
        <v/>
      </c>
      <c r="O663" s="50" t="str">
        <f t="shared" si="70"/>
        <v/>
      </c>
    </row>
    <row r="664" spans="1:15" hidden="1" x14ac:dyDescent="0.25">
      <c r="A664" s="963"/>
      <c r="B664" s="561">
        <v>4</v>
      </c>
      <c r="C664" s="48" t="str">
        <f>IF(Experiencia_Proponente!C1012=0,"",Experiencia_Proponente!C1012)</f>
        <v/>
      </c>
      <c r="D664" s="48" t="str">
        <f>IF(C664="","",Documentos_Técnicos!$AG661)</f>
        <v/>
      </c>
      <c r="E664" s="48" t="str">
        <f>IF(C664="","",Documentos_Técnicos!$BL661)</f>
        <v/>
      </c>
      <c r="F664" s="561" t="str">
        <f>IF(C664="","",Documentos_Técnicos!$DF661)</f>
        <v/>
      </c>
      <c r="G664" s="48" t="str">
        <f>IF(C664="","",Documentos_Técnicos!$DY661)</f>
        <v/>
      </c>
      <c r="H664" s="561" t="str">
        <f>IF(C664="","",Documentos_Técnicos!$ER661)</f>
        <v/>
      </c>
      <c r="I664" s="561" t="str">
        <f>IF(C664="","",Documentos_Técnicos!$FK661)</f>
        <v/>
      </c>
      <c r="J664" s="561" t="str">
        <f>IF(C664="","",Documentos_Técnicos!$FZ661)</f>
        <v/>
      </c>
      <c r="K664" s="561" t="str">
        <f>IF(C664="","",Documentos_Técnicos!$HA661)</f>
        <v/>
      </c>
      <c r="L664" s="561" t="str">
        <f>IF(C664="","",Documentos_Técnicos!$HX661)</f>
        <v/>
      </c>
      <c r="M664" s="49" t="str">
        <f>IF(C664="","",Documentos_Técnicos!IQ661)</f>
        <v/>
      </c>
      <c r="N664" s="49" t="str">
        <f>IF(C664="","",Documentos_Técnicos!$IV661)</f>
        <v/>
      </c>
      <c r="O664" s="50" t="str">
        <f t="shared" si="70"/>
        <v/>
      </c>
    </row>
    <row r="665" spans="1:15" hidden="1" x14ac:dyDescent="0.25">
      <c r="A665" s="1017"/>
      <c r="B665" s="557">
        <v>5</v>
      </c>
      <c r="C665" s="558" t="str">
        <f>IF(Experiencia_Proponente!C1013=0,"",Experiencia_Proponente!C1013)</f>
        <v/>
      </c>
      <c r="D665" s="558" t="str">
        <f>IF(C665="","",Documentos_Técnicos!$AG661)</f>
        <v/>
      </c>
      <c r="E665" s="558" t="str">
        <f>IF(C665="","",Documentos_Técnicos!$BL661)</f>
        <v/>
      </c>
      <c r="F665" s="557" t="str">
        <f>IF(C665="","",Documentos_Técnicos!$DF661)</f>
        <v/>
      </c>
      <c r="G665" s="558" t="str">
        <f>IF(C665="","",Documentos_Técnicos!$DY661)</f>
        <v/>
      </c>
      <c r="H665" s="557" t="str">
        <f>IF(C665="","",Documentos_Técnicos!$ER661)</f>
        <v/>
      </c>
      <c r="I665" s="557" t="str">
        <f>IF(C665="","",Documentos_Técnicos!$FK661)</f>
        <v/>
      </c>
      <c r="J665" s="557" t="str">
        <f>IF(C665="","",Documentos_Técnicos!$FZ661)</f>
        <v/>
      </c>
      <c r="K665" s="557" t="str">
        <f>IF(C665="","",Documentos_Técnicos!$HA661)</f>
        <v/>
      </c>
      <c r="L665" s="557" t="str">
        <f>IF(C665="","",Documentos_Técnicos!$HX661)</f>
        <v/>
      </c>
      <c r="M665" s="559" t="str">
        <f>IF(C665="","",Documentos_Técnicos!IQ661)</f>
        <v/>
      </c>
      <c r="N665" s="559" t="str">
        <f>IF(C665="","",Documentos_Técnicos!$IV661)</f>
        <v/>
      </c>
      <c r="O665" s="560" t="str">
        <f t="shared" si="70"/>
        <v/>
      </c>
    </row>
    <row r="666" spans="1:15" ht="33" x14ac:dyDescent="0.25">
      <c r="A666" s="1016"/>
      <c r="B666" s="561">
        <v>6</v>
      </c>
      <c r="C666" s="561" t="str">
        <f>IF(Experiencia_Proponente!C1014=0,"",Experiencia_Proponente!C1014)</f>
        <v xml:space="preserve">UNIÓN TEMPORAL ANDIGLOBALTEC SED 2021. </v>
      </c>
      <c r="D666" s="561" t="str">
        <f>IF(C666="","",Documentos_Técnicos!$AG661)</f>
        <v>CUMPLE</v>
      </c>
      <c r="E666" s="561" t="str">
        <f>IF(C666="","",Documentos_Técnicos!$BL661)</f>
        <v>CUMPLE</v>
      </c>
      <c r="F666" s="561" t="str">
        <f>IF(C666="","",Documentos_Técnicos!$DF661)</f>
        <v>CUMPLE</v>
      </c>
      <c r="G666" s="561" t="str">
        <f>IF(C666="","",Documentos_Técnicos!$DY661)</f>
        <v>CUMPLE</v>
      </c>
      <c r="H666" s="561" t="str">
        <f>IF(C666="","",Documentos_Técnicos!$ER661)</f>
        <v>CUMPLE</v>
      </c>
      <c r="I666" s="561" t="str">
        <f>IF(C666="","",Documentos_Técnicos!$FK661)</f>
        <v>CUMPLE</v>
      </c>
      <c r="J666" s="561" t="str">
        <f>IF(C666="","",Documentos_Técnicos!$FZ661)</f>
        <v>CUMPLE</v>
      </c>
      <c r="K666" s="561" t="str">
        <f>IF(C666="","",Documentos_Técnicos!$HA661)</f>
        <v>CUMPLE</v>
      </c>
      <c r="L666" s="561" t="str">
        <f>IF(C666="","",Documentos_Técnicos!$HX661)</f>
        <v>CUMPLE</v>
      </c>
      <c r="M666" s="561" t="str">
        <f>IF(C666="","",Documentos_Técnicos!IQ661)</f>
        <v>CUMPLE</v>
      </c>
      <c r="N666" s="561" t="str">
        <f>IF(C666="","",Documentos_Técnicos!$IV661)</f>
        <v>CUMPLE</v>
      </c>
      <c r="O666" s="562" t="str">
        <f>IF(C666="","",IF(D666="CUMPLE",IF(F666="CUMPLE",IF(G666="CUMPLE",IF(H666="CUMPLE",IF(I666="CUMPLE",IF(J666="CUMPLE",IF(K666="CUMPLE",IF(L666="CUMPLE",IF(N666="CUMPLE",IF(M666="CUMPLE",IF(E666="CUMPLE","HABILITADO","RECHAZADO"),"RECHAZADO"),"RECHAZADO"),"RECHAZADO"),"RECHAZADO"),"RECHAZADO"),"RECHAZADO"),"RECHAZADO"),"RECHAZADO"),"RECHAZADO"),"RECHAZADO"))</f>
        <v>HABILITADO</v>
      </c>
    </row>
    <row r="667" spans="1:15" hidden="1" x14ac:dyDescent="0.25">
      <c r="A667" s="962"/>
      <c r="B667" s="48">
        <v>7</v>
      </c>
      <c r="C667" s="48" t="str">
        <f>IF(Experiencia_Proponente!C1015=0,"",Experiencia_Proponente!C1015)</f>
        <v/>
      </c>
      <c r="D667" s="48" t="str">
        <f>IF(C667="","",Documentos_Técnicos!$AG661)</f>
        <v/>
      </c>
      <c r="E667" s="48" t="str">
        <f>IF(C667="","",Documentos_Técnicos!$BL661)</f>
        <v/>
      </c>
      <c r="F667" s="48" t="str">
        <f>IF(C667="","",Documentos_Técnicos!$DF661)</f>
        <v/>
      </c>
      <c r="G667" s="48" t="str">
        <f>IF(C667="","",Documentos_Técnicos!$DY661)</f>
        <v/>
      </c>
      <c r="H667" s="48" t="str">
        <f>IF(C667="","",Documentos_Técnicos!$ER661)</f>
        <v/>
      </c>
      <c r="I667" s="48" t="str">
        <f>IF(C667="","",Documentos_Técnicos!$FK661)</f>
        <v/>
      </c>
      <c r="J667" s="48" t="str">
        <f>IF(C667="","",Documentos_Técnicos!$FZ661)</f>
        <v/>
      </c>
      <c r="K667" s="48" t="str">
        <f>IF(C667="","",Documentos_Técnicos!$HA661)</f>
        <v/>
      </c>
      <c r="L667" s="48" t="str">
        <f>IF(C667="","",Documentos_Técnicos!$HX661)</f>
        <v/>
      </c>
      <c r="M667" s="49" t="str">
        <f>IF(C667="","",Documentos_Técnicos!IQ661)</f>
        <v/>
      </c>
      <c r="N667" s="49" t="str">
        <f>IF(C667="","",Documentos_Técnicos!$IV661)</f>
        <v/>
      </c>
      <c r="O667" s="50" t="str">
        <f t="shared" si="70"/>
        <v/>
      </c>
    </row>
    <row r="668" spans="1:15" hidden="1" x14ac:dyDescent="0.25">
      <c r="A668" s="963"/>
      <c r="B668" s="561">
        <v>8</v>
      </c>
      <c r="C668" s="48" t="str">
        <f>IF(Experiencia_Proponente!C1016=0,"",Experiencia_Proponente!C1016)</f>
        <v/>
      </c>
      <c r="D668" s="48" t="str">
        <f>IF(C668="","",Documentos_Técnicos!$AG661)</f>
        <v/>
      </c>
      <c r="E668" s="48" t="str">
        <f>IF(C668="","",Documentos_Técnicos!$BL661)</f>
        <v/>
      </c>
      <c r="F668" s="561" t="str">
        <f>IF(C668="","",Documentos_Técnicos!$DF661)</f>
        <v/>
      </c>
      <c r="G668" s="48" t="str">
        <f>IF(C668="","",Documentos_Técnicos!$DY661)</f>
        <v/>
      </c>
      <c r="H668" s="561" t="str">
        <f>IF(C668="","",Documentos_Técnicos!$ER661)</f>
        <v/>
      </c>
      <c r="I668" s="561" t="str">
        <f>IF(C668="","",Documentos_Técnicos!$FK661)</f>
        <v/>
      </c>
      <c r="J668" s="561" t="str">
        <f>IF(C668="","",Documentos_Técnicos!$FZ661)</f>
        <v/>
      </c>
      <c r="K668" s="561" t="str">
        <f>IF(C668="","",Documentos_Técnicos!$HA661)</f>
        <v/>
      </c>
      <c r="L668" s="561" t="str">
        <f>IF(C668="","",Documentos_Técnicos!$HX661)</f>
        <v/>
      </c>
      <c r="M668" s="49" t="str">
        <f>IF(C668="","",Documentos_Técnicos!IQ661)</f>
        <v/>
      </c>
      <c r="N668" s="49" t="str">
        <f>IF(C668="","",Documentos_Técnicos!$IV661)</f>
        <v/>
      </c>
      <c r="O668" s="50" t="str">
        <f t="shared" si="70"/>
        <v/>
      </c>
    </row>
    <row r="669" spans="1:15" hidden="1" x14ac:dyDescent="0.25">
      <c r="A669" s="963"/>
      <c r="B669" s="561">
        <v>9</v>
      </c>
      <c r="C669" s="48" t="str">
        <f>IF(Experiencia_Proponente!C1017=0,"",Experiencia_Proponente!C1017)</f>
        <v/>
      </c>
      <c r="D669" s="48" t="str">
        <f>IF(C669="","",Documentos_Técnicos!$AG661)</f>
        <v/>
      </c>
      <c r="E669" s="48" t="str">
        <f>IF(C669="","",Documentos_Técnicos!$BL661)</f>
        <v/>
      </c>
      <c r="F669" s="561" t="str">
        <f>IF(C669="","",Documentos_Técnicos!$DF661)</f>
        <v/>
      </c>
      <c r="G669" s="48" t="str">
        <f>IF(C669="","",Documentos_Técnicos!$DY661)</f>
        <v/>
      </c>
      <c r="H669" s="561" t="str">
        <f>IF(C669="","",Documentos_Técnicos!$ER661)</f>
        <v/>
      </c>
      <c r="I669" s="561" t="str">
        <f>IF(C669="","",Documentos_Técnicos!$FK661)</f>
        <v/>
      </c>
      <c r="J669" s="561" t="str">
        <f>IF(C669="","",Documentos_Técnicos!$FZ661)</f>
        <v/>
      </c>
      <c r="K669" s="561" t="str">
        <f>IF(C669="","",Documentos_Técnicos!$HA661)</f>
        <v/>
      </c>
      <c r="L669" s="561" t="str">
        <f>IF(C669="","",Documentos_Técnicos!$HX661)</f>
        <v/>
      </c>
      <c r="M669" s="49" t="str">
        <f>IF(C669="","",Documentos_Técnicos!IQ661)</f>
        <v/>
      </c>
      <c r="N669" s="49" t="str">
        <f>IF(C669="","",Documentos_Técnicos!$IV661)</f>
        <v/>
      </c>
      <c r="O669" s="50" t="str">
        <f t="shared" si="70"/>
        <v/>
      </c>
    </row>
    <row r="670" spans="1:15" hidden="1" x14ac:dyDescent="0.25">
      <c r="A670" s="963"/>
      <c r="B670" s="561">
        <v>10</v>
      </c>
      <c r="C670" s="48" t="str">
        <f>IF(Experiencia_Proponente!C1018=0,"",Experiencia_Proponente!C1018)</f>
        <v/>
      </c>
      <c r="D670" s="48" t="str">
        <f>IF(C670="","",Documentos_Técnicos!$AG661)</f>
        <v/>
      </c>
      <c r="E670" s="48" t="str">
        <f>IF(C670="","",Documentos_Técnicos!$BL661)</f>
        <v/>
      </c>
      <c r="F670" s="561" t="str">
        <f>IF(C670="","",Documentos_Técnicos!$DF661)</f>
        <v/>
      </c>
      <c r="G670" s="48" t="str">
        <f>IF(C670="","",Documentos_Técnicos!$DY661)</f>
        <v/>
      </c>
      <c r="H670" s="561" t="str">
        <f>IF(C670="","",Documentos_Técnicos!$ER661)</f>
        <v/>
      </c>
      <c r="I670" s="561" t="str">
        <f>IF(C670="","",Documentos_Técnicos!$FK661)</f>
        <v/>
      </c>
      <c r="J670" s="561" t="str">
        <f>IF(C670="","",Documentos_Técnicos!$FZ661)</f>
        <v/>
      </c>
      <c r="K670" s="561" t="str">
        <f>IF(C670="","",Documentos_Técnicos!$HA661)</f>
        <v/>
      </c>
      <c r="L670" s="561" t="str">
        <f>IF(C670="","",Documentos_Técnicos!$HX661)</f>
        <v/>
      </c>
      <c r="M670" s="49" t="str">
        <f>IF(C670="","",Documentos_Técnicos!IQ661)</f>
        <v/>
      </c>
      <c r="N670" s="49" t="str">
        <f>IF(C670="","",Documentos_Técnicos!$IV661)</f>
        <v/>
      </c>
      <c r="O670" s="50" t="str">
        <f t="shared" si="70"/>
        <v/>
      </c>
    </row>
    <row r="671" spans="1:15" hidden="1" x14ac:dyDescent="0.25">
      <c r="A671" s="963"/>
      <c r="B671" s="561">
        <v>11</v>
      </c>
      <c r="C671" s="48" t="str">
        <f>IF(Experiencia_Proponente!C1019=0,"",Experiencia_Proponente!C1019)</f>
        <v/>
      </c>
      <c r="D671" s="48" t="str">
        <f>IF(C671="","",Documentos_Técnicos!$AG661)</f>
        <v/>
      </c>
      <c r="E671" s="48" t="str">
        <f>IF(C671="","",Documentos_Técnicos!$BL661)</f>
        <v/>
      </c>
      <c r="F671" s="561" t="str">
        <f>IF(C671="","",Documentos_Técnicos!$DF661)</f>
        <v/>
      </c>
      <c r="G671" s="48" t="str">
        <f>IF(C671="","",Documentos_Técnicos!$DY661)</f>
        <v/>
      </c>
      <c r="H671" s="561" t="str">
        <f>IF(C671="","",Documentos_Técnicos!$ER661)</f>
        <v/>
      </c>
      <c r="I671" s="561" t="str">
        <f>IF(C671="","",Documentos_Técnicos!$FK661)</f>
        <v/>
      </c>
      <c r="J671" s="561" t="str">
        <f>IF(C671="","",Documentos_Técnicos!$FZ661)</f>
        <v/>
      </c>
      <c r="K671" s="561" t="str">
        <f>IF(C671="","",Documentos_Técnicos!$HA661)</f>
        <v/>
      </c>
      <c r="L671" s="561" t="str">
        <f>IF(C671="","",Documentos_Técnicos!$HX661)</f>
        <v/>
      </c>
      <c r="M671" s="49" t="str">
        <f>IF(C671="","",Documentos_Técnicos!IQ661)</f>
        <v/>
      </c>
      <c r="N671" s="49" t="str">
        <f>IF(C671="","",Documentos_Técnicos!$IV661)</f>
        <v/>
      </c>
      <c r="O671" s="50" t="str">
        <f t="shared" si="70"/>
        <v/>
      </c>
    </row>
    <row r="672" spans="1:15" hidden="1" x14ac:dyDescent="0.25">
      <c r="A672" s="1017"/>
      <c r="B672" s="557">
        <v>12</v>
      </c>
      <c r="C672" s="558" t="str">
        <f>IF(Experiencia_Proponente!C1020=0,"",Experiencia_Proponente!C1020)</f>
        <v/>
      </c>
      <c r="D672" s="558" t="str">
        <f>IF(C672="","",Documentos_Técnicos!$AG661)</f>
        <v/>
      </c>
      <c r="E672" s="558" t="str">
        <f>IF(C672="","",Documentos_Técnicos!$BL661)</f>
        <v/>
      </c>
      <c r="F672" s="557" t="str">
        <f>IF(C672="","",Documentos_Técnicos!$DF661)</f>
        <v/>
      </c>
      <c r="G672" s="558" t="str">
        <f>IF(C672="","",Documentos_Técnicos!$DY661)</f>
        <v/>
      </c>
      <c r="H672" s="557" t="str">
        <f>IF(C672="","",Documentos_Técnicos!$ER661)</f>
        <v/>
      </c>
      <c r="I672" s="557" t="str">
        <f>IF(C672="","",Documentos_Técnicos!$FK661)</f>
        <v/>
      </c>
      <c r="J672" s="557" t="str">
        <f>IF(C672="","",Documentos_Técnicos!$FZ661)</f>
        <v/>
      </c>
      <c r="K672" s="557" t="str">
        <f>IF(C672="","",Documentos_Técnicos!$HA661)</f>
        <v/>
      </c>
      <c r="L672" s="557" t="str">
        <f>IF(C672="","",Documentos_Técnicos!$HX661)</f>
        <v/>
      </c>
      <c r="M672" s="559" t="str">
        <f>IF(C672="","",Documentos_Técnicos!IQ661)</f>
        <v/>
      </c>
      <c r="N672" s="559" t="str">
        <f>IF(C672="","",Documentos_Técnicos!$IV661)</f>
        <v/>
      </c>
      <c r="O672" s="560" t="str">
        <f t="shared" si="70"/>
        <v/>
      </c>
    </row>
    <row r="673" spans="1:15" x14ac:dyDescent="0.25">
      <c r="A673" s="102">
        <v>51</v>
      </c>
      <c r="B673" s="563"/>
      <c r="C673" s="564" t="s">
        <v>1537</v>
      </c>
      <c r="D673" s="563"/>
      <c r="E673" s="563"/>
      <c r="F673" s="563"/>
      <c r="G673" s="563"/>
      <c r="H673" s="563"/>
      <c r="I673" s="563"/>
      <c r="J673" s="563"/>
      <c r="K673" s="563"/>
      <c r="L673" s="563"/>
      <c r="M673" s="563"/>
      <c r="N673" s="563"/>
      <c r="O673" s="563"/>
    </row>
    <row r="674" spans="1:15" ht="33" x14ac:dyDescent="0.25">
      <c r="A674" s="1016">
        <f>A686</f>
        <v>52</v>
      </c>
      <c r="B674" s="561">
        <v>1</v>
      </c>
      <c r="C674" s="561" t="str">
        <f>IF(Experiencia_Proponente!C1027=0,"",Experiencia_Proponente!C1027)</f>
        <v>UNIÓN TEMPORAL SERVIG SED</v>
      </c>
      <c r="D674" s="561" t="str">
        <f>IF(C674="","",Documentos_Técnicos!$AG674)</f>
        <v>CUMPLE</v>
      </c>
      <c r="E674" s="561" t="str">
        <f>IF(C674="","",Documentos_Técnicos!$BL674)</f>
        <v>CUMPLE</v>
      </c>
      <c r="F674" s="561" t="str">
        <f>IF(C674="","",Documentos_Técnicos!$DF674)</f>
        <v>CUMPLE</v>
      </c>
      <c r="G674" s="561" t="str">
        <f>IF(C674="","",Documentos_Técnicos!$DY674)</f>
        <v>CUMPLE</v>
      </c>
      <c r="H674" s="561" t="str">
        <f>IF(C674="","",Documentos_Técnicos!$ER674)</f>
        <v>CUMPLE</v>
      </c>
      <c r="I674" s="561" t="str">
        <f>IF(C674="","",Documentos_Técnicos!$FK674)</f>
        <v>CUMPLE</v>
      </c>
      <c r="J674" s="561" t="str">
        <f>IF(C674="","",Documentos_Técnicos!$FZ674)</f>
        <v>CUMPLE</v>
      </c>
      <c r="K674" s="561" t="str">
        <f>IF(C674="","",Documentos_Técnicos!$HA674)</f>
        <v>CUMPLE</v>
      </c>
      <c r="L674" s="561" t="str">
        <f>IF(C674="","",Documentos_Técnicos!$HX674)</f>
        <v>CUMPLE</v>
      </c>
      <c r="M674" s="561" t="str">
        <f>IF(C674="","",Documentos_Técnicos!IQ674)</f>
        <v>CUMPLE</v>
      </c>
      <c r="N674" s="561" t="str">
        <f>IF(C674="","",Documentos_Técnicos!$IV674)</f>
        <v>CUMPLE</v>
      </c>
      <c r="O674" s="562" t="str">
        <f>IF(C674="","",IF(D674="CUMPLE",IF(F674="CUMPLE",IF(G674="CUMPLE",IF(H674="CUMPLE",IF(I674="CUMPLE",IF(J674="CUMPLE",IF(K674="CUMPLE",IF(L674="CUMPLE",IF(N674="CUMPLE",IF(M674="CUMPLE",IF(E674="CUMPLE","HABILITADO","RECHAZADO"),"RECHAZADO"),"RECHAZADO"),"RECHAZADO"),"RECHAZADO"),"RECHAZADO"),"RECHAZADO"),"RECHAZADO"),"RECHAZADO"),"RECHAZADO"),"RECHAZADO"))</f>
        <v>HABILITADO</v>
      </c>
    </row>
    <row r="675" spans="1:15" ht="33" x14ac:dyDescent="0.25">
      <c r="A675" s="1016"/>
      <c r="B675" s="561">
        <v>2</v>
      </c>
      <c r="C675" s="561" t="str">
        <f>IF(Experiencia_Proponente!C1028=0,"",Experiencia_Proponente!C1028)</f>
        <v>UNIÓN TEMPORAL SERVIG SED</v>
      </c>
      <c r="D675" s="561" t="str">
        <f>IF(C675="","",Documentos_Técnicos!$AG674)</f>
        <v>CUMPLE</v>
      </c>
      <c r="E675" s="561" t="str">
        <f>IF(C675="","",Documentos_Técnicos!$BL674)</f>
        <v>CUMPLE</v>
      </c>
      <c r="F675" s="561" t="str">
        <f>IF(C675="","",Documentos_Técnicos!$DF674)</f>
        <v>CUMPLE</v>
      </c>
      <c r="G675" s="561" t="str">
        <f>IF(C675="","",Documentos_Técnicos!$DY674)</f>
        <v>CUMPLE</v>
      </c>
      <c r="H675" s="561" t="str">
        <f>IF(C675="","",Documentos_Técnicos!$ER674)</f>
        <v>CUMPLE</v>
      </c>
      <c r="I675" s="561" t="str">
        <f>IF(C675="","",Documentos_Técnicos!$FK674)</f>
        <v>CUMPLE</v>
      </c>
      <c r="J675" s="561" t="str">
        <f>IF(C675="","",Documentos_Técnicos!$FZ674)</f>
        <v>CUMPLE</v>
      </c>
      <c r="K675" s="561" t="str">
        <f>IF(C675="","",Documentos_Técnicos!$HA674)</f>
        <v>CUMPLE</v>
      </c>
      <c r="L675" s="561" t="str">
        <f>IF(C675="","",Documentos_Técnicos!$HX674)</f>
        <v>CUMPLE</v>
      </c>
      <c r="M675" s="561" t="str">
        <f>IF(C675="","",Documentos_Técnicos!IQ674)</f>
        <v>CUMPLE</v>
      </c>
      <c r="N675" s="561" t="str">
        <f>IF(C675="","",Documentos_Técnicos!$IV674)</f>
        <v>CUMPLE</v>
      </c>
      <c r="O675" s="562" t="str">
        <f>IF(C675="","",IF(D675="CUMPLE",IF(F675="CUMPLE",IF(G675="CUMPLE",IF(H675="CUMPLE",IF(I675="CUMPLE",IF(J675="CUMPLE",IF(K675="CUMPLE",IF(L675="CUMPLE",IF(N675="CUMPLE",IF(M675="CUMPLE",IF(E675="CUMPLE","HABILITADO","RECHAZADO"),"RECHAZADO"),"RECHAZADO"),"RECHAZADO"),"RECHAZADO"),"RECHAZADO"),"RECHAZADO"),"RECHAZADO"),"RECHAZADO"),"RECHAZADO"),"RECHAZADO"))</f>
        <v>HABILITADO</v>
      </c>
    </row>
    <row r="676" spans="1:15" hidden="1" x14ac:dyDescent="0.25">
      <c r="A676" s="962"/>
      <c r="B676" s="48">
        <v>3</v>
      </c>
      <c r="C676" s="48" t="str">
        <f>IF(Experiencia_Proponente!C1029=0,"",Experiencia_Proponente!C1029)</f>
        <v/>
      </c>
      <c r="D676" s="48" t="str">
        <f>IF(C676="","",Documentos_Técnicos!$AG674)</f>
        <v/>
      </c>
      <c r="E676" s="48" t="str">
        <f>IF(C676="","",Documentos_Técnicos!$BL674)</f>
        <v/>
      </c>
      <c r="F676" s="48" t="str">
        <f>IF(C676="","",Documentos_Técnicos!$DF674)</f>
        <v/>
      </c>
      <c r="G676" s="48" t="str">
        <f>IF(C676="","",Documentos_Técnicos!$DY674)</f>
        <v/>
      </c>
      <c r="H676" s="48" t="str">
        <f>IF(C676="","",Documentos_Técnicos!$ER674)</f>
        <v/>
      </c>
      <c r="I676" s="48" t="str">
        <f>IF(C676="","",Documentos_Técnicos!$FK674)</f>
        <v/>
      </c>
      <c r="J676" s="48" t="str">
        <f>IF(C676="","",Documentos_Técnicos!$FZ674)</f>
        <v/>
      </c>
      <c r="K676" s="48" t="str">
        <f>IF(C676="","",Documentos_Técnicos!$HA674)</f>
        <v/>
      </c>
      <c r="L676" s="48" t="str">
        <f>IF(C676="","",Documentos_Técnicos!$HX674)</f>
        <v/>
      </c>
      <c r="M676" s="49" t="str">
        <f>IF(C676="","",Documentos_Técnicos!IQ674)</f>
        <v/>
      </c>
      <c r="N676" s="49" t="str">
        <f>IF(C676="","",Documentos_Técnicos!$IV674)</f>
        <v/>
      </c>
      <c r="O676" s="50" t="str">
        <f t="shared" ref="O676:O716" si="76">IF(C676="","",IF(D676="CUMPLE",IF(F676="CUMPLE",IF(G676="CUMPLE",IF(H676="CUMPLE",IF(I676="CUMPLE",IF(J676="CUMPLE",IF(K676="CUMPLE",IF(L676="CUMPLE",IF(N676="CUMPLE",IF(M676="CUMPLE",IF(E676="CUMPLE","HABILITADO","NO HABILITADO"),"NO HABILITADO"),"NO HABILITADO"),"NO HABILITADO"),"NO HABILITADO"),"NO HABILITADO"),"NO HABILITADO"),"NO HABILITADO"),"NO HABILITADO"),"NO HABILITADO"),"NO HABILITADO"))</f>
        <v/>
      </c>
    </row>
    <row r="677" spans="1:15" hidden="1" x14ac:dyDescent="0.25">
      <c r="A677" s="963"/>
      <c r="B677" s="561">
        <v>4</v>
      </c>
      <c r="C677" s="48" t="str">
        <f>IF(Experiencia_Proponente!C1030=0,"",Experiencia_Proponente!C1030)</f>
        <v/>
      </c>
      <c r="D677" s="48" t="str">
        <f>IF(C677="","",Documentos_Técnicos!$AG674)</f>
        <v/>
      </c>
      <c r="E677" s="48" t="str">
        <f>IF(C677="","",Documentos_Técnicos!$BL674)</f>
        <v/>
      </c>
      <c r="F677" s="561" t="str">
        <f>IF(C677="","",Documentos_Técnicos!$DF674)</f>
        <v/>
      </c>
      <c r="G677" s="48" t="str">
        <f>IF(C677="","",Documentos_Técnicos!$DY674)</f>
        <v/>
      </c>
      <c r="H677" s="561" t="str">
        <f>IF(C677="","",Documentos_Técnicos!$ER674)</f>
        <v/>
      </c>
      <c r="I677" s="561" t="str">
        <f>IF(C677="","",Documentos_Técnicos!$FK674)</f>
        <v/>
      </c>
      <c r="J677" s="561" t="str">
        <f>IF(C677="","",Documentos_Técnicos!$FZ674)</f>
        <v/>
      </c>
      <c r="K677" s="561" t="str">
        <f>IF(C677="","",Documentos_Técnicos!$HA674)</f>
        <v/>
      </c>
      <c r="L677" s="561" t="str">
        <f>IF(C677="","",Documentos_Técnicos!$HX674)</f>
        <v/>
      </c>
      <c r="M677" s="49" t="str">
        <f>IF(C677="","",Documentos_Técnicos!IQ674)</f>
        <v/>
      </c>
      <c r="N677" s="49" t="str">
        <f>IF(C677="","",Documentos_Técnicos!$IV674)</f>
        <v/>
      </c>
      <c r="O677" s="50" t="str">
        <f t="shared" si="76"/>
        <v/>
      </c>
    </row>
    <row r="678" spans="1:15" hidden="1" x14ac:dyDescent="0.25">
      <c r="A678" s="963"/>
      <c r="B678" s="561">
        <v>5</v>
      </c>
      <c r="C678" s="48" t="str">
        <f>IF(Experiencia_Proponente!C1031=0,"",Experiencia_Proponente!C1031)</f>
        <v/>
      </c>
      <c r="D678" s="48" t="str">
        <f>IF(C678="","",Documentos_Técnicos!$AG674)</f>
        <v/>
      </c>
      <c r="E678" s="48" t="str">
        <f>IF(C678="","",Documentos_Técnicos!$BL674)</f>
        <v/>
      </c>
      <c r="F678" s="561" t="str">
        <f>IF(C678="","",Documentos_Técnicos!$DF674)</f>
        <v/>
      </c>
      <c r="G678" s="48" t="str">
        <f>IF(C678="","",Documentos_Técnicos!$DY674)</f>
        <v/>
      </c>
      <c r="H678" s="561" t="str">
        <f>IF(C678="","",Documentos_Técnicos!$ER674)</f>
        <v/>
      </c>
      <c r="I678" s="561" t="str">
        <f>IF(C678="","",Documentos_Técnicos!$FK674)</f>
        <v/>
      </c>
      <c r="J678" s="561" t="str">
        <f>IF(C678="","",Documentos_Técnicos!$FZ674)</f>
        <v/>
      </c>
      <c r="K678" s="561" t="str">
        <f>IF(C678="","",Documentos_Técnicos!$HA674)</f>
        <v/>
      </c>
      <c r="L678" s="561" t="str">
        <f>IF(C678="","",Documentos_Técnicos!$HX674)</f>
        <v/>
      </c>
      <c r="M678" s="49" t="str">
        <f>IF(C678="","",Documentos_Técnicos!IQ674)</f>
        <v/>
      </c>
      <c r="N678" s="49" t="str">
        <f>IF(C678="","",Documentos_Técnicos!$IV674)</f>
        <v/>
      </c>
      <c r="O678" s="50" t="str">
        <f t="shared" si="76"/>
        <v/>
      </c>
    </row>
    <row r="679" spans="1:15" hidden="1" x14ac:dyDescent="0.25">
      <c r="A679" s="963"/>
      <c r="B679" s="561">
        <v>6</v>
      </c>
      <c r="C679" s="48" t="str">
        <f>IF(Experiencia_Proponente!C1032=0,"",Experiencia_Proponente!C1032)</f>
        <v/>
      </c>
      <c r="D679" s="48" t="str">
        <f>IF(C679="","",Documentos_Técnicos!$AG674)</f>
        <v/>
      </c>
      <c r="E679" s="48" t="str">
        <f>IF(C679="","",Documentos_Técnicos!$BL674)</f>
        <v/>
      </c>
      <c r="F679" s="561" t="str">
        <f>IF(C679="","",Documentos_Técnicos!$DF674)</f>
        <v/>
      </c>
      <c r="G679" s="48" t="str">
        <f>IF(C679="","",Documentos_Técnicos!$DY674)</f>
        <v/>
      </c>
      <c r="H679" s="561" t="str">
        <f>IF(C679="","",Documentos_Técnicos!$ER674)</f>
        <v/>
      </c>
      <c r="I679" s="561" t="str">
        <f>IF(C679="","",Documentos_Técnicos!$FK674)</f>
        <v/>
      </c>
      <c r="J679" s="561" t="str">
        <f>IF(C679="","",Documentos_Técnicos!$FZ674)</f>
        <v/>
      </c>
      <c r="K679" s="561" t="str">
        <f>IF(C679="","",Documentos_Técnicos!$HA674)</f>
        <v/>
      </c>
      <c r="L679" s="561" t="str">
        <f>IF(C679="","",Documentos_Técnicos!$HX674)</f>
        <v/>
      </c>
      <c r="M679" s="49" t="str">
        <f>IF(C679="","",Documentos_Técnicos!IQ674)</f>
        <v/>
      </c>
      <c r="N679" s="49" t="str">
        <f>IF(C679="","",Documentos_Técnicos!$IV674)</f>
        <v/>
      </c>
      <c r="O679" s="50" t="str">
        <f t="shared" si="76"/>
        <v/>
      </c>
    </row>
    <row r="680" spans="1:15" hidden="1" x14ac:dyDescent="0.25">
      <c r="A680" s="1017"/>
      <c r="B680" s="557">
        <v>7</v>
      </c>
      <c r="C680" s="558" t="str">
        <f>IF(Experiencia_Proponente!C1033=0,"",Experiencia_Proponente!C1033)</f>
        <v/>
      </c>
      <c r="D680" s="558" t="str">
        <f>IF(C680="","",Documentos_Técnicos!$AG674)</f>
        <v/>
      </c>
      <c r="E680" s="558" t="str">
        <f>IF(C680="","",Documentos_Técnicos!$BL674)</f>
        <v/>
      </c>
      <c r="F680" s="557" t="str">
        <f>IF(C680="","",Documentos_Técnicos!$DF674)</f>
        <v/>
      </c>
      <c r="G680" s="558" t="str">
        <f>IF(C680="","",Documentos_Técnicos!$DY674)</f>
        <v/>
      </c>
      <c r="H680" s="557" t="str">
        <f>IF(C680="","",Documentos_Técnicos!$ER674)</f>
        <v/>
      </c>
      <c r="I680" s="557" t="str">
        <f>IF(C680="","",Documentos_Técnicos!$FK674)</f>
        <v/>
      </c>
      <c r="J680" s="557" t="str">
        <f>IF(C680="","",Documentos_Técnicos!$FZ674)</f>
        <v/>
      </c>
      <c r="K680" s="557" t="str">
        <f>IF(C680="","",Documentos_Técnicos!$HA674)</f>
        <v/>
      </c>
      <c r="L680" s="557" t="str">
        <f>IF(C680="","",Documentos_Técnicos!$HX674)</f>
        <v/>
      </c>
      <c r="M680" s="559" t="str">
        <f>IF(C680="","",Documentos_Técnicos!IQ674)</f>
        <v/>
      </c>
      <c r="N680" s="559" t="str">
        <f>IF(C680="","",Documentos_Técnicos!$IV674)</f>
        <v/>
      </c>
      <c r="O680" s="560" t="str">
        <f t="shared" si="76"/>
        <v/>
      </c>
    </row>
    <row r="681" spans="1:15" ht="33" x14ac:dyDescent="0.25">
      <c r="A681" s="1016"/>
      <c r="B681" s="561">
        <v>8</v>
      </c>
      <c r="C681" s="561" t="str">
        <f>IF(Experiencia_Proponente!C1034=0,"",Experiencia_Proponente!C1034)</f>
        <v>UNIÓN TEMPORAL SERVIG SED</v>
      </c>
      <c r="D681" s="561" t="str">
        <f>IF(C681="","",Documentos_Técnicos!$AG674)</f>
        <v>CUMPLE</v>
      </c>
      <c r="E681" s="561" t="str">
        <f>IF(C681="","",Documentos_Técnicos!$BL674)</f>
        <v>CUMPLE</v>
      </c>
      <c r="F681" s="561" t="str">
        <f>IF(C681="","",Documentos_Técnicos!$DF674)</f>
        <v>CUMPLE</v>
      </c>
      <c r="G681" s="561" t="str">
        <f>IF(C681="","",Documentos_Técnicos!$DY674)</f>
        <v>CUMPLE</v>
      </c>
      <c r="H681" s="561" t="str">
        <f>IF(C681="","",Documentos_Técnicos!$ER674)</f>
        <v>CUMPLE</v>
      </c>
      <c r="I681" s="561" t="str">
        <f>IF(C681="","",Documentos_Técnicos!$FK674)</f>
        <v>CUMPLE</v>
      </c>
      <c r="J681" s="561" t="str">
        <f>IF(C681="","",Documentos_Técnicos!$FZ674)</f>
        <v>CUMPLE</v>
      </c>
      <c r="K681" s="561" t="str">
        <f>IF(C681="","",Documentos_Técnicos!$HA674)</f>
        <v>CUMPLE</v>
      </c>
      <c r="L681" s="561" t="str">
        <f>IF(C681="","",Documentos_Técnicos!$HX674)</f>
        <v>CUMPLE</v>
      </c>
      <c r="M681" s="561" t="str">
        <f>IF(C681="","",Documentos_Técnicos!IQ674)</f>
        <v>CUMPLE</v>
      </c>
      <c r="N681" s="561" t="str">
        <f>IF(C681="","",Documentos_Técnicos!$IV674)</f>
        <v>CUMPLE</v>
      </c>
      <c r="O681" s="562" t="str">
        <f>IF(C681="","",IF(D681="CUMPLE",IF(F681="CUMPLE",IF(G681="CUMPLE",IF(H681="CUMPLE",IF(I681="CUMPLE",IF(J681="CUMPLE",IF(K681="CUMPLE",IF(L681="CUMPLE",IF(N681="CUMPLE",IF(M681="CUMPLE",IF(E681="CUMPLE","HABILITADO","RECHAZADO"),"RECHAZADO"),"RECHAZADO"),"RECHAZADO"),"RECHAZADO"),"RECHAZADO"),"RECHAZADO"),"RECHAZADO"),"RECHAZADO"),"RECHAZADO"),"RECHAZADO"))</f>
        <v>HABILITADO</v>
      </c>
    </row>
    <row r="682" spans="1:15" hidden="1" x14ac:dyDescent="0.25">
      <c r="A682" s="962"/>
      <c r="B682" s="48">
        <v>9</v>
      </c>
      <c r="C682" s="48" t="str">
        <f>IF(Experiencia_Proponente!C1035=0,"",Experiencia_Proponente!C1035)</f>
        <v/>
      </c>
      <c r="D682" s="48" t="str">
        <f>IF(C682="","",Documentos_Técnicos!$AG674)</f>
        <v/>
      </c>
      <c r="E682" s="48" t="str">
        <f>IF(C682="","",Documentos_Técnicos!$BL674)</f>
        <v/>
      </c>
      <c r="F682" s="48" t="str">
        <f>IF(C682="","",Documentos_Técnicos!$DF674)</f>
        <v/>
      </c>
      <c r="G682" s="48" t="str">
        <f>IF(C682="","",Documentos_Técnicos!$DY674)</f>
        <v/>
      </c>
      <c r="H682" s="48" t="str">
        <f>IF(C682="","",Documentos_Técnicos!$ER674)</f>
        <v/>
      </c>
      <c r="I682" s="48" t="str">
        <f>IF(C682="","",Documentos_Técnicos!$FK674)</f>
        <v/>
      </c>
      <c r="J682" s="48" t="str">
        <f>IF(C682="","",Documentos_Técnicos!$FZ674)</f>
        <v/>
      </c>
      <c r="K682" s="48" t="str">
        <f>IF(C682="","",Documentos_Técnicos!$HA674)</f>
        <v/>
      </c>
      <c r="L682" s="48" t="str">
        <f>IF(C682="","",Documentos_Técnicos!$HX674)</f>
        <v/>
      </c>
      <c r="M682" s="49" t="str">
        <f>IF(C682="","",Documentos_Técnicos!IQ674)</f>
        <v/>
      </c>
      <c r="N682" s="49" t="str">
        <f>IF(C682="","",Documentos_Técnicos!$IV674)</f>
        <v/>
      </c>
      <c r="O682" s="50" t="str">
        <f t="shared" si="76"/>
        <v/>
      </c>
    </row>
    <row r="683" spans="1:15" hidden="1" x14ac:dyDescent="0.25">
      <c r="A683" s="963"/>
      <c r="B683" s="561">
        <v>10</v>
      </c>
      <c r="C683" s="48" t="str">
        <f>IF(Experiencia_Proponente!C1036=0,"",Experiencia_Proponente!C1036)</f>
        <v/>
      </c>
      <c r="D683" s="48" t="str">
        <f>IF(C683="","",Documentos_Técnicos!$AG674)</f>
        <v/>
      </c>
      <c r="E683" s="48" t="str">
        <f>IF(C683="","",Documentos_Técnicos!$BL674)</f>
        <v/>
      </c>
      <c r="F683" s="561" t="str">
        <f>IF(C683="","",Documentos_Técnicos!$DF674)</f>
        <v/>
      </c>
      <c r="G683" s="48" t="str">
        <f>IF(C683="","",Documentos_Técnicos!$DY674)</f>
        <v/>
      </c>
      <c r="H683" s="561" t="str">
        <f>IF(C683="","",Documentos_Técnicos!$ER674)</f>
        <v/>
      </c>
      <c r="I683" s="561" t="str">
        <f>IF(C683="","",Documentos_Técnicos!$FK674)</f>
        <v/>
      </c>
      <c r="J683" s="561" t="str">
        <f>IF(C683="","",Documentos_Técnicos!$FZ674)</f>
        <v/>
      </c>
      <c r="K683" s="561" t="str">
        <f>IF(C683="","",Documentos_Técnicos!$HA674)</f>
        <v/>
      </c>
      <c r="L683" s="561" t="str">
        <f>IF(C683="","",Documentos_Técnicos!$HX674)</f>
        <v/>
      </c>
      <c r="M683" s="49" t="str">
        <f>IF(C683="","",Documentos_Técnicos!IQ674)</f>
        <v/>
      </c>
      <c r="N683" s="49" t="str">
        <f>IF(C683="","",Documentos_Técnicos!$IV674)</f>
        <v/>
      </c>
      <c r="O683" s="50" t="str">
        <f t="shared" si="76"/>
        <v/>
      </c>
    </row>
    <row r="684" spans="1:15" hidden="1" x14ac:dyDescent="0.25">
      <c r="A684" s="1017"/>
      <c r="B684" s="557">
        <v>11</v>
      </c>
      <c r="C684" s="558" t="str">
        <f>IF(Experiencia_Proponente!C1037=0,"",Experiencia_Proponente!C1037)</f>
        <v/>
      </c>
      <c r="D684" s="558" t="str">
        <f>IF(C684="","",Documentos_Técnicos!$AG674)</f>
        <v/>
      </c>
      <c r="E684" s="558" t="str">
        <f>IF(C684="","",Documentos_Técnicos!$BL674)</f>
        <v/>
      </c>
      <c r="F684" s="557" t="str">
        <f>IF(C684="","",Documentos_Técnicos!$DF674)</f>
        <v/>
      </c>
      <c r="G684" s="558" t="str">
        <f>IF(C684="","",Documentos_Técnicos!$DY674)</f>
        <v/>
      </c>
      <c r="H684" s="557" t="str">
        <f>IF(C684="","",Documentos_Técnicos!$ER674)</f>
        <v/>
      </c>
      <c r="I684" s="557" t="str">
        <f>IF(C684="","",Documentos_Técnicos!$FK674)</f>
        <v/>
      </c>
      <c r="J684" s="557" t="str">
        <f>IF(C684="","",Documentos_Técnicos!$FZ674)</f>
        <v/>
      </c>
      <c r="K684" s="557" t="str">
        <f>IF(C684="","",Documentos_Técnicos!$HA674)</f>
        <v/>
      </c>
      <c r="L684" s="557" t="str">
        <f>IF(C684="","",Documentos_Técnicos!$HX674)</f>
        <v/>
      </c>
      <c r="M684" s="559" t="str">
        <f>IF(C684="","",Documentos_Técnicos!IQ674)</f>
        <v/>
      </c>
      <c r="N684" s="559" t="str">
        <f>IF(C684="","",Documentos_Técnicos!$IV674)</f>
        <v/>
      </c>
      <c r="O684" s="560" t="str">
        <f t="shared" si="76"/>
        <v/>
      </c>
    </row>
    <row r="685" spans="1:15" ht="33" x14ac:dyDescent="0.25">
      <c r="A685" s="1016"/>
      <c r="B685" s="561">
        <v>12</v>
      </c>
      <c r="C685" s="561" t="str">
        <f>IF(Experiencia_Proponente!C1038=0,"",Experiencia_Proponente!C1038)</f>
        <v>UNIÓN TEMPORAL SERVIG SED</v>
      </c>
      <c r="D685" s="561" t="str">
        <f>IF(C685="","",Documentos_Técnicos!$AG674)</f>
        <v>CUMPLE</v>
      </c>
      <c r="E685" s="561" t="str">
        <f>IF(C685="","",Documentos_Técnicos!$BL674)</f>
        <v>CUMPLE</v>
      </c>
      <c r="F685" s="561" t="str">
        <f>IF(C685="","",Documentos_Técnicos!$DF674)</f>
        <v>CUMPLE</v>
      </c>
      <c r="G685" s="561" t="str">
        <f>IF(C685="","",Documentos_Técnicos!$DY674)</f>
        <v>CUMPLE</v>
      </c>
      <c r="H685" s="561" t="str">
        <f>IF(C685="","",Documentos_Técnicos!$ER674)</f>
        <v>CUMPLE</v>
      </c>
      <c r="I685" s="561" t="str">
        <f>IF(C685="","",Documentos_Técnicos!$FK674)</f>
        <v>CUMPLE</v>
      </c>
      <c r="J685" s="561" t="str">
        <f>IF(C685="","",Documentos_Técnicos!$FZ674)</f>
        <v>CUMPLE</v>
      </c>
      <c r="K685" s="561" t="str">
        <f>IF(C685="","",Documentos_Técnicos!$HA674)</f>
        <v>CUMPLE</v>
      </c>
      <c r="L685" s="561" t="str">
        <f>IF(C685="","",Documentos_Técnicos!$HX674)</f>
        <v>CUMPLE</v>
      </c>
      <c r="M685" s="561" t="str">
        <f>IF(C685="","",Documentos_Técnicos!IQ674)</f>
        <v>CUMPLE</v>
      </c>
      <c r="N685" s="561" t="str">
        <f>IF(C685="","",Documentos_Técnicos!$IV674)</f>
        <v>CUMPLE</v>
      </c>
      <c r="O685" s="562" t="str">
        <f>IF(C685="","",IF(D685="CUMPLE",IF(F685="CUMPLE",IF(G685="CUMPLE",IF(H685="CUMPLE",IF(I685="CUMPLE",IF(J685="CUMPLE",IF(K685="CUMPLE",IF(L685="CUMPLE",IF(N685="CUMPLE",IF(M685="CUMPLE",IF(E685="CUMPLE","HABILITADO","RECHAZADO"),"RECHAZADO"),"RECHAZADO"),"RECHAZADO"),"RECHAZADO"),"RECHAZADO"),"RECHAZADO"),"RECHAZADO"),"RECHAZADO"),"RECHAZADO"),"RECHAZADO"))</f>
        <v>HABILITADO</v>
      </c>
    </row>
    <row r="686" spans="1:15" x14ac:dyDescent="0.25">
      <c r="A686" s="102">
        <v>52</v>
      </c>
      <c r="B686" s="563"/>
      <c r="C686" s="564" t="s">
        <v>1537</v>
      </c>
      <c r="D686" s="563"/>
      <c r="E686" s="563"/>
      <c r="F686" s="563"/>
      <c r="G686" s="563"/>
      <c r="H686" s="563"/>
      <c r="I686" s="563"/>
      <c r="J686" s="563"/>
      <c r="K686" s="563"/>
      <c r="L686" s="563"/>
      <c r="M686" s="563"/>
      <c r="N686" s="563"/>
      <c r="O686" s="563"/>
    </row>
    <row r="687" spans="1:15" ht="33" x14ac:dyDescent="0.25">
      <c r="A687" s="1016">
        <f>A699</f>
        <v>53</v>
      </c>
      <c r="B687" s="561">
        <v>1</v>
      </c>
      <c r="C687" s="561" t="str">
        <f>IF(Experiencia_Proponente!C1040=0,"",Experiencia_Proponente!C1040)</f>
        <v>UNIÓN TEMPORAL EDUCACIÓN GCE 2021</v>
      </c>
      <c r="D687" s="561" t="str">
        <f>IF(C687="","",Documentos_Técnicos!$AG687)</f>
        <v>CUMPLE</v>
      </c>
      <c r="E687" s="561" t="str">
        <f>IF(C687="","",Documentos_Técnicos!$BL687)</f>
        <v>CUMPLE</v>
      </c>
      <c r="F687" s="561" t="str">
        <f>IF(C687="","",Documentos_Técnicos!$DF687)</f>
        <v>CUMPLE</v>
      </c>
      <c r="G687" s="561" t="str">
        <f>IF(C687="","",Documentos_Técnicos!$DY687)</f>
        <v>CUMPLE</v>
      </c>
      <c r="H687" s="561" t="str">
        <f>IF(C687="","",Documentos_Técnicos!$ER687)</f>
        <v>CUMPLE</v>
      </c>
      <c r="I687" s="561" t="str">
        <f>IF(C687="","",Documentos_Técnicos!$FK687)</f>
        <v>CUMPLE</v>
      </c>
      <c r="J687" s="561" t="str">
        <f>IF(C687="","",Documentos_Técnicos!$FZ687)</f>
        <v>CUMPLE</v>
      </c>
      <c r="K687" s="561" t="str">
        <f>IF(C687="","",Documentos_Técnicos!$HA687)</f>
        <v>CUMPLE</v>
      </c>
      <c r="L687" s="561" t="str">
        <f>IF(C687="","",Documentos_Técnicos!$HX687)</f>
        <v>CUMPLE</v>
      </c>
      <c r="M687" s="561" t="str">
        <f>IF(C687="","",Documentos_Técnicos!IQ687)</f>
        <v>CUMPLE</v>
      </c>
      <c r="N687" s="561" t="str">
        <f>IF(C687="","",Documentos_Técnicos!$IV687)</f>
        <v>CUMPLE</v>
      </c>
      <c r="O687" s="562" t="str">
        <f>IF(C687="","",IF(D687="CUMPLE",IF(F687="CUMPLE",IF(G687="CUMPLE",IF(H687="CUMPLE",IF(I687="CUMPLE",IF(J687="CUMPLE",IF(K687="CUMPLE",IF(L687="CUMPLE",IF(N687="CUMPLE",IF(M687="CUMPLE",IF(E687="CUMPLE","HABILITADO","RECHAZADO"),"RECHAZADO"),"RECHAZADO"),"RECHAZADO"),"RECHAZADO"),"RECHAZADO"),"RECHAZADO"),"RECHAZADO"),"RECHAZADO"),"RECHAZADO"),"RECHAZADO"))</f>
        <v>HABILITADO</v>
      </c>
    </row>
    <row r="688" spans="1:15" hidden="1" x14ac:dyDescent="0.25">
      <c r="A688" s="960"/>
      <c r="B688" s="558">
        <v>2</v>
      </c>
      <c r="C688" s="558" t="str">
        <f>IF(Experiencia_Proponente!C1041=0,"",Experiencia_Proponente!C1041)</f>
        <v/>
      </c>
      <c r="D688" s="558" t="str">
        <f>IF(C688="","",Documentos_Técnicos!$AG687)</f>
        <v/>
      </c>
      <c r="E688" s="558" t="str">
        <f>IF(C688="","",Documentos_Técnicos!$BL687)</f>
        <v/>
      </c>
      <c r="F688" s="558" t="str">
        <f>IF(C688="","",Documentos_Técnicos!$DF687)</f>
        <v/>
      </c>
      <c r="G688" s="558" t="str">
        <f>IF(C688="","",Documentos_Técnicos!$DY687)</f>
        <v/>
      </c>
      <c r="H688" s="558" t="str">
        <f>IF(C688="","",Documentos_Técnicos!$ER687)</f>
        <v/>
      </c>
      <c r="I688" s="558" t="str">
        <f>IF(C688="","",Documentos_Técnicos!$FK687)</f>
        <v/>
      </c>
      <c r="J688" s="558" t="str">
        <f>IF(C688="","",Documentos_Técnicos!$FZ687)</f>
        <v/>
      </c>
      <c r="K688" s="558" t="str">
        <f>IF(C688="","",Documentos_Técnicos!$HA687)</f>
        <v/>
      </c>
      <c r="L688" s="558" t="str">
        <f>IF(C688="","",Documentos_Técnicos!$HX687)</f>
        <v/>
      </c>
      <c r="M688" s="559" t="str">
        <f>IF(C688="","",Documentos_Técnicos!IQ687)</f>
        <v/>
      </c>
      <c r="N688" s="559" t="str">
        <f>IF(C688="","",Documentos_Técnicos!$IV687)</f>
        <v/>
      </c>
      <c r="O688" s="560" t="str">
        <f t="shared" si="76"/>
        <v/>
      </c>
    </row>
    <row r="689" spans="1:15" ht="33" x14ac:dyDescent="0.25">
      <c r="A689" s="1016"/>
      <c r="B689" s="561">
        <v>3</v>
      </c>
      <c r="C689" s="561" t="str">
        <f>IF(Experiencia_Proponente!C1042=0,"",Experiencia_Proponente!C1042)</f>
        <v>UNIÓN TEMPORAL EDUCACIÓN GCE 2021</v>
      </c>
      <c r="D689" s="561" t="str">
        <f>IF(C689="","",Documentos_Técnicos!$AG687)</f>
        <v>CUMPLE</v>
      </c>
      <c r="E689" s="561" t="str">
        <f>IF(C689="","",Documentos_Técnicos!$BL687)</f>
        <v>CUMPLE</v>
      </c>
      <c r="F689" s="561" t="str">
        <f>IF(C689="","",Documentos_Técnicos!$DF687)</f>
        <v>CUMPLE</v>
      </c>
      <c r="G689" s="561" t="str">
        <f>IF(C689="","",Documentos_Técnicos!$DY687)</f>
        <v>CUMPLE</v>
      </c>
      <c r="H689" s="561" t="str">
        <f>IF(C689="","",Documentos_Técnicos!$ER687)</f>
        <v>CUMPLE</v>
      </c>
      <c r="I689" s="561" t="str">
        <f>IF(C689="","",Documentos_Técnicos!$FK687)</f>
        <v>CUMPLE</v>
      </c>
      <c r="J689" s="561" t="str">
        <f>IF(C689="","",Documentos_Técnicos!$FZ687)</f>
        <v>CUMPLE</v>
      </c>
      <c r="K689" s="561" t="str">
        <f>IF(C689="","",Documentos_Técnicos!$HA687)</f>
        <v>CUMPLE</v>
      </c>
      <c r="L689" s="561" t="str">
        <f>IF(C689="","",Documentos_Técnicos!$HX687)</f>
        <v>CUMPLE</v>
      </c>
      <c r="M689" s="561" t="str">
        <f>IF(C689="","",Documentos_Técnicos!IQ687)</f>
        <v>CUMPLE</v>
      </c>
      <c r="N689" s="561" t="str">
        <f>IF(C689="","",Documentos_Técnicos!$IV687)</f>
        <v>CUMPLE</v>
      </c>
      <c r="O689" s="562" t="str">
        <f>IF(C689="","",IF(D689="CUMPLE",IF(F689="CUMPLE",IF(G689="CUMPLE",IF(H689="CUMPLE",IF(I689="CUMPLE",IF(J689="CUMPLE",IF(K689="CUMPLE",IF(L689="CUMPLE",IF(N689="CUMPLE",IF(M689="CUMPLE",IF(E689="CUMPLE","HABILITADO","RECHAZADO"),"RECHAZADO"),"RECHAZADO"),"RECHAZADO"),"RECHAZADO"),"RECHAZADO"),"RECHAZADO"),"RECHAZADO"),"RECHAZADO"),"RECHAZADO"),"RECHAZADO"))</f>
        <v>HABILITADO</v>
      </c>
    </row>
    <row r="690" spans="1:15" hidden="1" x14ac:dyDescent="0.25">
      <c r="A690" s="962"/>
      <c r="B690" s="48">
        <v>4</v>
      </c>
      <c r="C690" s="48" t="str">
        <f>IF(Experiencia_Proponente!C1043=0,"",Experiencia_Proponente!C1043)</f>
        <v/>
      </c>
      <c r="D690" s="48" t="str">
        <f>IF(C690="","",Documentos_Técnicos!$AG687)</f>
        <v/>
      </c>
      <c r="E690" s="48" t="str">
        <f>IF(C690="","",Documentos_Técnicos!$BL687)</f>
        <v/>
      </c>
      <c r="F690" s="48" t="str">
        <f>IF(C690="","",Documentos_Técnicos!$DF687)</f>
        <v/>
      </c>
      <c r="G690" s="48" t="str">
        <f>IF(C690="","",Documentos_Técnicos!$DY687)</f>
        <v/>
      </c>
      <c r="H690" s="48" t="str">
        <f>IF(C690="","",Documentos_Técnicos!$ER687)</f>
        <v/>
      </c>
      <c r="I690" s="48" t="str">
        <f>IF(C690="","",Documentos_Técnicos!$FK687)</f>
        <v/>
      </c>
      <c r="J690" s="48" t="str">
        <f>IF(C690="","",Documentos_Técnicos!$FZ687)</f>
        <v/>
      </c>
      <c r="K690" s="48" t="str">
        <f>IF(C690="","",Documentos_Técnicos!$HA687)</f>
        <v/>
      </c>
      <c r="L690" s="48" t="str">
        <f>IF(C690="","",Documentos_Técnicos!$HX687)</f>
        <v/>
      </c>
      <c r="M690" s="49" t="str">
        <f>IF(C690="","",Documentos_Técnicos!IQ687)</f>
        <v/>
      </c>
      <c r="N690" s="49" t="str">
        <f>IF(C690="","",Documentos_Técnicos!$IV687)</f>
        <v/>
      </c>
      <c r="O690" s="50" t="str">
        <f t="shared" si="76"/>
        <v/>
      </c>
    </row>
    <row r="691" spans="1:15" hidden="1" x14ac:dyDescent="0.25">
      <c r="A691" s="1017"/>
      <c r="B691" s="557">
        <v>5</v>
      </c>
      <c r="C691" s="558" t="str">
        <f>IF(Experiencia_Proponente!C1044=0,"",Experiencia_Proponente!C1044)</f>
        <v/>
      </c>
      <c r="D691" s="558" t="str">
        <f>IF(C691="","",Documentos_Técnicos!$AG687)</f>
        <v/>
      </c>
      <c r="E691" s="558" t="str">
        <f>IF(C691="","",Documentos_Técnicos!$BL687)</f>
        <v/>
      </c>
      <c r="F691" s="557" t="str">
        <f>IF(C691="","",Documentos_Técnicos!$DF687)</f>
        <v/>
      </c>
      <c r="G691" s="558" t="str">
        <f>IF(C691="","",Documentos_Técnicos!$DY687)</f>
        <v/>
      </c>
      <c r="H691" s="557" t="str">
        <f>IF(C691="","",Documentos_Técnicos!$ER687)</f>
        <v/>
      </c>
      <c r="I691" s="557" t="str">
        <f>IF(C691="","",Documentos_Técnicos!$FK687)</f>
        <v/>
      </c>
      <c r="J691" s="557" t="str">
        <f>IF(C691="","",Documentos_Técnicos!$FZ687)</f>
        <v/>
      </c>
      <c r="K691" s="557" t="str">
        <f>IF(C691="","",Documentos_Técnicos!$HA687)</f>
        <v/>
      </c>
      <c r="L691" s="557" t="str">
        <f>IF(C691="","",Documentos_Técnicos!$HX687)</f>
        <v/>
      </c>
      <c r="M691" s="559" t="str">
        <f>IF(C691="","",Documentos_Técnicos!IQ687)</f>
        <v/>
      </c>
      <c r="N691" s="559" t="str">
        <f>IF(C691="","",Documentos_Técnicos!$IV687)</f>
        <v/>
      </c>
      <c r="O691" s="560" t="str">
        <f t="shared" si="76"/>
        <v/>
      </c>
    </row>
    <row r="692" spans="1:15" ht="33" x14ac:dyDescent="0.25">
      <c r="A692" s="1016"/>
      <c r="B692" s="561">
        <v>6</v>
      </c>
      <c r="C692" s="561" t="str">
        <f>IF(Experiencia_Proponente!C1045=0,"",Experiencia_Proponente!C1045)</f>
        <v>UNIÓN TEMPORAL EDUCACIÓN GCE 2021</v>
      </c>
      <c r="D692" s="561" t="str">
        <f>IF(C692="","",Documentos_Técnicos!$AG687)</f>
        <v>CUMPLE</v>
      </c>
      <c r="E692" s="561" t="str">
        <f>IF(C692="","",Documentos_Técnicos!$BL687)</f>
        <v>CUMPLE</v>
      </c>
      <c r="F692" s="561" t="str">
        <f>IF(C692="","",Documentos_Técnicos!$DF687)</f>
        <v>CUMPLE</v>
      </c>
      <c r="G692" s="561" t="str">
        <f>IF(C692="","",Documentos_Técnicos!$DY687)</f>
        <v>CUMPLE</v>
      </c>
      <c r="H692" s="561" t="str">
        <f>IF(C692="","",Documentos_Técnicos!$ER687)</f>
        <v>CUMPLE</v>
      </c>
      <c r="I692" s="561" t="str">
        <f>IF(C692="","",Documentos_Técnicos!$FK687)</f>
        <v>CUMPLE</v>
      </c>
      <c r="J692" s="561" t="str">
        <f>IF(C692="","",Documentos_Técnicos!$FZ687)</f>
        <v>CUMPLE</v>
      </c>
      <c r="K692" s="561" t="str">
        <f>IF(C692="","",Documentos_Técnicos!$HA687)</f>
        <v>CUMPLE</v>
      </c>
      <c r="L692" s="561" t="str">
        <f>IF(C692="","",Documentos_Técnicos!$HX687)</f>
        <v>CUMPLE</v>
      </c>
      <c r="M692" s="561" t="str">
        <f>IF(C692="","",Documentos_Técnicos!IQ687)</f>
        <v>CUMPLE</v>
      </c>
      <c r="N692" s="561" t="str">
        <f>IF(C692="","",Documentos_Técnicos!$IV687)</f>
        <v>CUMPLE</v>
      </c>
      <c r="O692" s="562" t="str">
        <f>IF(C692="","",IF(D692="CUMPLE",IF(F692="CUMPLE",IF(G692="CUMPLE",IF(H692="CUMPLE",IF(I692="CUMPLE",IF(J692="CUMPLE",IF(K692="CUMPLE",IF(L692="CUMPLE",IF(N692="CUMPLE",IF(M692="CUMPLE",IF(E692="CUMPLE","HABILITADO","RECHAZADO"),"RECHAZADO"),"RECHAZADO"),"RECHAZADO"),"RECHAZADO"),"RECHAZADO"),"RECHAZADO"),"RECHAZADO"),"RECHAZADO"),"RECHAZADO"),"RECHAZADO"))</f>
        <v>HABILITADO</v>
      </c>
    </row>
    <row r="693" spans="1:15" ht="33" x14ac:dyDescent="0.25">
      <c r="A693" s="1016"/>
      <c r="B693" s="561">
        <v>7</v>
      </c>
      <c r="C693" s="561" t="str">
        <f>IF(Experiencia_Proponente!C1046=0,"",Experiencia_Proponente!C1046)</f>
        <v>UNIÓN TEMPORAL EDUCACIÓN GCE 2021</v>
      </c>
      <c r="D693" s="561" t="str">
        <f>IF(C693="","",Documentos_Técnicos!$AG687)</f>
        <v>CUMPLE</v>
      </c>
      <c r="E693" s="561" t="str">
        <f>IF(C693="","",Documentos_Técnicos!$BL687)</f>
        <v>CUMPLE</v>
      </c>
      <c r="F693" s="561" t="str">
        <f>IF(C693="","",Documentos_Técnicos!$DF687)</f>
        <v>CUMPLE</v>
      </c>
      <c r="G693" s="561" t="str">
        <f>IF(C693="","",Documentos_Técnicos!$DY687)</f>
        <v>CUMPLE</v>
      </c>
      <c r="H693" s="561" t="str">
        <f>IF(C693="","",Documentos_Técnicos!$ER687)</f>
        <v>CUMPLE</v>
      </c>
      <c r="I693" s="561" t="str">
        <f>IF(C693="","",Documentos_Técnicos!$FK687)</f>
        <v>CUMPLE</v>
      </c>
      <c r="J693" s="561" t="str">
        <f>IF(C693="","",Documentos_Técnicos!$FZ687)</f>
        <v>CUMPLE</v>
      </c>
      <c r="K693" s="561" t="str">
        <f>IF(C693="","",Documentos_Técnicos!$HA687)</f>
        <v>CUMPLE</v>
      </c>
      <c r="L693" s="561" t="str">
        <f>IF(C693="","",Documentos_Técnicos!$HX687)</f>
        <v>CUMPLE</v>
      </c>
      <c r="M693" s="561" t="str">
        <f>IF(C693="","",Documentos_Técnicos!IQ687)</f>
        <v>CUMPLE</v>
      </c>
      <c r="N693" s="561" t="str">
        <f>IF(C693="","",Documentos_Técnicos!$IV687)</f>
        <v>CUMPLE</v>
      </c>
      <c r="O693" s="562" t="str">
        <f>IF(C693="","",IF(D693="CUMPLE",IF(F693="CUMPLE",IF(G693="CUMPLE",IF(H693="CUMPLE",IF(I693="CUMPLE",IF(J693="CUMPLE",IF(K693="CUMPLE",IF(L693="CUMPLE",IF(N693="CUMPLE",IF(M693="CUMPLE",IF(E693="CUMPLE","HABILITADO","RECHAZADO"),"RECHAZADO"),"RECHAZADO"),"RECHAZADO"),"RECHAZADO"),"RECHAZADO"),"RECHAZADO"),"RECHAZADO"),"RECHAZADO"),"RECHAZADO"),"RECHAZADO"))</f>
        <v>HABILITADO</v>
      </c>
    </row>
    <row r="694" spans="1:15" ht="33" x14ac:dyDescent="0.25">
      <c r="A694" s="1016"/>
      <c r="B694" s="561">
        <v>8</v>
      </c>
      <c r="C694" s="561" t="str">
        <f>IF(Experiencia_Proponente!C1047=0,"",Experiencia_Proponente!C1047)</f>
        <v>UNIÓN TEMPORAL EDUCACIÓN GCE 2021</v>
      </c>
      <c r="D694" s="561" t="str">
        <f>IF(C694="","",Documentos_Técnicos!$AG687)</f>
        <v>CUMPLE</v>
      </c>
      <c r="E694" s="561" t="str">
        <f>IF(C694="","",Documentos_Técnicos!$BL687)</f>
        <v>CUMPLE</v>
      </c>
      <c r="F694" s="561" t="str">
        <f>IF(C694="","",Documentos_Técnicos!$DF687)</f>
        <v>CUMPLE</v>
      </c>
      <c r="G694" s="561" t="str">
        <f>IF(C694="","",Documentos_Técnicos!$DY687)</f>
        <v>CUMPLE</v>
      </c>
      <c r="H694" s="561" t="str">
        <f>IF(C694="","",Documentos_Técnicos!$ER687)</f>
        <v>CUMPLE</v>
      </c>
      <c r="I694" s="561" t="str">
        <f>IF(C694="","",Documentos_Técnicos!$FK687)</f>
        <v>CUMPLE</v>
      </c>
      <c r="J694" s="561" t="str">
        <f>IF(C694="","",Documentos_Técnicos!$FZ687)</f>
        <v>CUMPLE</v>
      </c>
      <c r="K694" s="561" t="str">
        <f>IF(C694="","",Documentos_Técnicos!$HA687)</f>
        <v>CUMPLE</v>
      </c>
      <c r="L694" s="561" t="str">
        <f>IF(C694="","",Documentos_Técnicos!$HX687)</f>
        <v>CUMPLE</v>
      </c>
      <c r="M694" s="561" t="str">
        <f>IF(C694="","",Documentos_Técnicos!IQ687)</f>
        <v>CUMPLE</v>
      </c>
      <c r="N694" s="561" t="str">
        <f>IF(C694="","",Documentos_Técnicos!$IV687)</f>
        <v>CUMPLE</v>
      </c>
      <c r="O694" s="562" t="str">
        <f>IF(C694="","",IF(D694="CUMPLE",IF(F694="CUMPLE",IF(G694="CUMPLE",IF(H694="CUMPLE",IF(I694="CUMPLE",IF(J694="CUMPLE",IF(K694="CUMPLE",IF(L694="CUMPLE",IF(N694="CUMPLE",IF(M694="CUMPLE",IF(E694="CUMPLE","HABILITADO","RECHAZADO"),"RECHAZADO"),"RECHAZADO"),"RECHAZADO"),"RECHAZADO"),"RECHAZADO"),"RECHAZADO"),"RECHAZADO"),"RECHAZADO"),"RECHAZADO"),"RECHAZADO"))</f>
        <v>HABILITADO</v>
      </c>
    </row>
    <row r="695" spans="1:15" ht="33" x14ac:dyDescent="0.25">
      <c r="A695" s="1016"/>
      <c r="B695" s="561">
        <v>9</v>
      </c>
      <c r="C695" s="561" t="str">
        <f>IF(Experiencia_Proponente!C1048=0,"",Experiencia_Proponente!C1048)</f>
        <v>UNIÓN TEMPORAL EDUCACIÓN GCE 2021</v>
      </c>
      <c r="D695" s="561" t="str">
        <f>IF(C695="","",Documentos_Técnicos!$AG687)</f>
        <v>CUMPLE</v>
      </c>
      <c r="E695" s="561" t="str">
        <f>IF(C695="","",Documentos_Técnicos!$BL687)</f>
        <v>CUMPLE</v>
      </c>
      <c r="F695" s="561" t="str">
        <f>IF(C695="","",Documentos_Técnicos!$DF687)</f>
        <v>CUMPLE</v>
      </c>
      <c r="G695" s="561" t="str">
        <f>IF(C695="","",Documentos_Técnicos!$DY687)</f>
        <v>CUMPLE</v>
      </c>
      <c r="H695" s="561" t="str">
        <f>IF(C695="","",Documentos_Técnicos!$ER687)</f>
        <v>CUMPLE</v>
      </c>
      <c r="I695" s="561" t="str">
        <f>IF(C695="","",Documentos_Técnicos!$FK687)</f>
        <v>CUMPLE</v>
      </c>
      <c r="J695" s="561" t="str">
        <f>IF(C695="","",Documentos_Técnicos!$FZ687)</f>
        <v>CUMPLE</v>
      </c>
      <c r="K695" s="561" t="str">
        <f>IF(C695="","",Documentos_Técnicos!$HA687)</f>
        <v>CUMPLE</v>
      </c>
      <c r="L695" s="561" t="str">
        <f>IF(C695="","",Documentos_Técnicos!$HX687)</f>
        <v>CUMPLE</v>
      </c>
      <c r="M695" s="561" t="str">
        <f>IF(C695="","",Documentos_Técnicos!IQ687)</f>
        <v>CUMPLE</v>
      </c>
      <c r="N695" s="561" t="str">
        <f>IF(C695="","",Documentos_Técnicos!$IV687)</f>
        <v>CUMPLE</v>
      </c>
      <c r="O695" s="562" t="str">
        <f>IF(C695="","",IF(D695="CUMPLE",IF(F695="CUMPLE",IF(G695="CUMPLE",IF(H695="CUMPLE",IF(I695="CUMPLE",IF(J695="CUMPLE",IF(K695="CUMPLE",IF(L695="CUMPLE",IF(N695="CUMPLE",IF(M695="CUMPLE",IF(E695="CUMPLE","HABILITADO","RECHAZADO"),"RECHAZADO"),"RECHAZADO"),"RECHAZADO"),"RECHAZADO"),"RECHAZADO"),"RECHAZADO"),"RECHAZADO"),"RECHAZADO"),"RECHAZADO"),"RECHAZADO"))</f>
        <v>HABILITADO</v>
      </c>
    </row>
    <row r="696" spans="1:15" ht="33" x14ac:dyDescent="0.25">
      <c r="A696" s="1016"/>
      <c r="B696" s="561">
        <v>10</v>
      </c>
      <c r="C696" s="561" t="str">
        <f>IF(Experiencia_Proponente!C1049=0,"",Experiencia_Proponente!C1049)</f>
        <v>UNIÓN TEMPORAL EDUCACIÓN GCE 2021</v>
      </c>
      <c r="D696" s="561" t="str">
        <f>IF(C696="","",Documentos_Técnicos!$AG687)</f>
        <v>CUMPLE</v>
      </c>
      <c r="E696" s="561" t="str">
        <f>IF(C696="","",Documentos_Técnicos!$BL687)</f>
        <v>CUMPLE</v>
      </c>
      <c r="F696" s="561" t="str">
        <f>IF(C696="","",Documentos_Técnicos!$DF687)</f>
        <v>CUMPLE</v>
      </c>
      <c r="G696" s="561" t="str">
        <f>IF(C696="","",Documentos_Técnicos!$DY687)</f>
        <v>CUMPLE</v>
      </c>
      <c r="H696" s="561" t="str">
        <f>IF(C696="","",Documentos_Técnicos!$ER687)</f>
        <v>CUMPLE</v>
      </c>
      <c r="I696" s="561" t="str">
        <f>IF(C696="","",Documentos_Técnicos!$FK687)</f>
        <v>CUMPLE</v>
      </c>
      <c r="J696" s="561" t="str">
        <f>IF(C696="","",Documentos_Técnicos!$FZ687)</f>
        <v>CUMPLE</v>
      </c>
      <c r="K696" s="561" t="str">
        <f>IF(C696="","",Documentos_Técnicos!$HA687)</f>
        <v>CUMPLE</v>
      </c>
      <c r="L696" s="561" t="str">
        <f>IF(C696="","",Documentos_Técnicos!$HX687)</f>
        <v>CUMPLE</v>
      </c>
      <c r="M696" s="561" t="str">
        <f>IF(C696="","",Documentos_Técnicos!IQ687)</f>
        <v>CUMPLE</v>
      </c>
      <c r="N696" s="561" t="str">
        <f>IF(C696="","",Documentos_Técnicos!$IV687)</f>
        <v>CUMPLE</v>
      </c>
      <c r="O696" s="562" t="str">
        <f>IF(C696="","",IF(D696="CUMPLE",IF(F696="CUMPLE",IF(G696="CUMPLE",IF(H696="CUMPLE",IF(I696="CUMPLE",IF(J696="CUMPLE",IF(K696="CUMPLE",IF(L696="CUMPLE",IF(N696="CUMPLE",IF(M696="CUMPLE",IF(E696="CUMPLE","HABILITADO","RECHAZADO"),"RECHAZADO"),"RECHAZADO"),"RECHAZADO"),"RECHAZADO"),"RECHAZADO"),"RECHAZADO"),"RECHAZADO"),"RECHAZADO"),"RECHAZADO"),"RECHAZADO"))</f>
        <v>HABILITADO</v>
      </c>
    </row>
    <row r="697" spans="1:15" hidden="1" x14ac:dyDescent="0.25">
      <c r="A697" s="962"/>
      <c r="B697" s="48">
        <v>11</v>
      </c>
      <c r="C697" s="48" t="str">
        <f>IF(Experiencia_Proponente!C1050=0,"",Experiencia_Proponente!C1050)</f>
        <v/>
      </c>
      <c r="D697" s="48" t="str">
        <f>IF(C697="","",Documentos_Técnicos!$AG687)</f>
        <v/>
      </c>
      <c r="E697" s="48" t="str">
        <f>IF(C697="","",Documentos_Técnicos!$BL687)</f>
        <v/>
      </c>
      <c r="F697" s="48" t="str">
        <f>IF(C697="","",Documentos_Técnicos!$DF687)</f>
        <v/>
      </c>
      <c r="G697" s="48" t="str">
        <f>IF(C697="","",Documentos_Técnicos!$DY687)</f>
        <v/>
      </c>
      <c r="H697" s="48" t="str">
        <f>IF(C697="","",Documentos_Técnicos!$ER687)</f>
        <v/>
      </c>
      <c r="I697" s="48" t="str">
        <f>IF(C697="","",Documentos_Técnicos!$FK687)</f>
        <v/>
      </c>
      <c r="J697" s="48" t="str">
        <f>IF(C697="","",Documentos_Técnicos!$FZ687)</f>
        <v/>
      </c>
      <c r="K697" s="48" t="str">
        <f>IF(C697="","",Documentos_Técnicos!$HA687)</f>
        <v/>
      </c>
      <c r="L697" s="48" t="str">
        <f>IF(C697="","",Documentos_Técnicos!$HX687)</f>
        <v/>
      </c>
      <c r="M697" s="49" t="str">
        <f>IF(C697="","",Documentos_Técnicos!IQ687)</f>
        <v/>
      </c>
      <c r="N697" s="49" t="str">
        <f>IF(C697="","",Documentos_Técnicos!$IV687)</f>
        <v/>
      </c>
      <c r="O697" s="50" t="str">
        <f t="shared" si="76"/>
        <v/>
      </c>
    </row>
    <row r="698" spans="1:15" hidden="1" x14ac:dyDescent="0.25">
      <c r="A698" s="1017"/>
      <c r="B698" s="557">
        <v>12</v>
      </c>
      <c r="C698" s="558" t="str">
        <f>IF(Experiencia_Proponente!C1051=0,"",Experiencia_Proponente!C1051)</f>
        <v/>
      </c>
      <c r="D698" s="558" t="str">
        <f>IF(C698="","",Documentos_Técnicos!$AG687)</f>
        <v/>
      </c>
      <c r="E698" s="558" t="str">
        <f>IF(C698="","",Documentos_Técnicos!$BL687)</f>
        <v/>
      </c>
      <c r="F698" s="557" t="str">
        <f>IF(C698="","",Documentos_Técnicos!$DF687)</f>
        <v/>
      </c>
      <c r="G698" s="558" t="str">
        <f>IF(C698="","",Documentos_Técnicos!$DY687)</f>
        <v/>
      </c>
      <c r="H698" s="557" t="str">
        <f>IF(C698="","",Documentos_Técnicos!$ER687)</f>
        <v/>
      </c>
      <c r="I698" s="557" t="str">
        <f>IF(C698="","",Documentos_Técnicos!$FK687)</f>
        <v/>
      </c>
      <c r="J698" s="557" t="str">
        <f>IF(C698="","",Documentos_Técnicos!$FZ687)</f>
        <v/>
      </c>
      <c r="K698" s="557" t="str">
        <f>IF(C698="","",Documentos_Técnicos!$HA687)</f>
        <v/>
      </c>
      <c r="L698" s="557" t="str">
        <f>IF(C698="","",Documentos_Técnicos!$HX687)</f>
        <v/>
      </c>
      <c r="M698" s="559" t="str">
        <f>IF(C698="","",Documentos_Técnicos!IQ687)</f>
        <v/>
      </c>
      <c r="N698" s="559" t="str">
        <f>IF(C698="","",Documentos_Técnicos!$IV687)</f>
        <v/>
      </c>
      <c r="O698" s="560" t="str">
        <f t="shared" si="76"/>
        <v/>
      </c>
    </row>
    <row r="699" spans="1:15" x14ac:dyDescent="0.25">
      <c r="A699" s="102">
        <v>53</v>
      </c>
      <c r="B699" s="563"/>
      <c r="C699" s="564" t="s">
        <v>1537</v>
      </c>
      <c r="D699" s="563"/>
      <c r="E699" s="563"/>
      <c r="F699" s="563"/>
      <c r="G699" s="563"/>
      <c r="H699" s="563"/>
      <c r="I699" s="563"/>
      <c r="J699" s="563"/>
      <c r="K699" s="563"/>
      <c r="L699" s="563"/>
      <c r="M699" s="563"/>
      <c r="N699" s="563"/>
      <c r="O699" s="563"/>
    </row>
    <row r="700" spans="1:15" ht="33" x14ac:dyDescent="0.25">
      <c r="A700" s="1016">
        <f>A712</f>
        <v>54</v>
      </c>
      <c r="B700" s="561">
        <v>1</v>
      </c>
      <c r="C700" s="561" t="str">
        <f>IF(Experiencia_Proponente!C1063=0,"",Experiencia_Proponente!C1063)</f>
        <v>UNION TEMPORAL SERVIDINAGLOBAL 2021</v>
      </c>
      <c r="D700" s="561" t="str">
        <f>IF(C700="","",Documentos_Técnicos!$AG700)</f>
        <v>CUMPLE</v>
      </c>
      <c r="E700" s="561" t="str">
        <f>IF(C700="","",Documentos_Técnicos!$BL700)</f>
        <v>CUMPLE</v>
      </c>
      <c r="F700" s="561" t="str">
        <f>IF(C700="","",Documentos_Técnicos!$DF700)</f>
        <v>CUMPLE</v>
      </c>
      <c r="G700" s="561" t="str">
        <f>IF(C700="","",Documentos_Técnicos!$DY700)</f>
        <v>CUMPLE</v>
      </c>
      <c r="H700" s="561" t="str">
        <f>IF(C700="","",Documentos_Técnicos!$ER700)</f>
        <v>CUMPLE</v>
      </c>
      <c r="I700" s="561" t="str">
        <f>IF(C700="","",Documentos_Técnicos!$FK700)</f>
        <v>CUMPLE</v>
      </c>
      <c r="J700" s="561" t="str">
        <f>IF(C700="","",Documentos_Técnicos!$FZ700)</f>
        <v>CUMPLE</v>
      </c>
      <c r="K700" s="561" t="str">
        <f>IF(C700="","",Documentos_Técnicos!$HA700)</f>
        <v>CUMPLE</v>
      </c>
      <c r="L700" s="561" t="str">
        <f>IF(C700="","",Documentos_Técnicos!$HX700)</f>
        <v>CUMPLE</v>
      </c>
      <c r="M700" s="561" t="str">
        <f>IF(C700="","",Documentos_Técnicos!IQ700)</f>
        <v>CUMPLE</v>
      </c>
      <c r="N700" s="561" t="str">
        <f>IF(C700="","",Documentos_Técnicos!$IV700)</f>
        <v>CUMPLE</v>
      </c>
      <c r="O700" s="562" t="str">
        <f>IF(C700="","",IF(D700="CUMPLE",IF(F700="CUMPLE",IF(G700="CUMPLE",IF(H700="CUMPLE",IF(I700="CUMPLE",IF(J700="CUMPLE",IF(K700="CUMPLE",IF(L700="CUMPLE",IF(N700="CUMPLE",IF(M700="CUMPLE",IF(E700="CUMPLE","HABILITADO","RECHAZADO"),"RECHAZADO"),"RECHAZADO"),"RECHAZADO"),"RECHAZADO"),"RECHAZADO"),"RECHAZADO"),"RECHAZADO"),"RECHAZADO"),"RECHAZADO"),"RECHAZADO"))</f>
        <v>HABILITADO</v>
      </c>
    </row>
    <row r="701" spans="1:15" hidden="1" x14ac:dyDescent="0.25">
      <c r="A701" s="962"/>
      <c r="B701" s="48">
        <v>2</v>
      </c>
      <c r="C701" s="48" t="str">
        <f>IF(Experiencia_Proponente!C1064=0,"",Experiencia_Proponente!C1064)</f>
        <v/>
      </c>
      <c r="D701" s="48" t="str">
        <f>IF(C701="","",Documentos_Técnicos!$AG700)</f>
        <v/>
      </c>
      <c r="E701" s="48" t="str">
        <f>IF(C701="","",Documentos_Técnicos!$BL700)</f>
        <v/>
      </c>
      <c r="F701" s="48" t="str">
        <f>IF(C701="","",Documentos_Técnicos!$DF700)</f>
        <v/>
      </c>
      <c r="G701" s="48" t="str">
        <f>IF(C701="","",Documentos_Técnicos!$DY700)</f>
        <v/>
      </c>
      <c r="H701" s="48" t="str">
        <f>IF(C701="","",Documentos_Técnicos!$ER700)</f>
        <v/>
      </c>
      <c r="I701" s="48" t="str">
        <f>IF(C701="","",Documentos_Técnicos!$FK700)</f>
        <v/>
      </c>
      <c r="J701" s="48" t="str">
        <f>IF(C701="","",Documentos_Técnicos!$FZ700)</f>
        <v/>
      </c>
      <c r="K701" s="48" t="str">
        <f>IF(C701="","",Documentos_Técnicos!$HA700)</f>
        <v/>
      </c>
      <c r="L701" s="48" t="str">
        <f>IF(C701="","",Documentos_Técnicos!$HX700)</f>
        <v/>
      </c>
      <c r="M701" s="49" t="str">
        <f>IF(C701="","",Documentos_Técnicos!IQ700)</f>
        <v/>
      </c>
      <c r="N701" s="49" t="str">
        <f>IF(C701="","",Documentos_Técnicos!$IV700)</f>
        <v/>
      </c>
      <c r="O701" s="50" t="str">
        <f t="shared" si="76"/>
        <v/>
      </c>
    </row>
    <row r="702" spans="1:15" hidden="1" x14ac:dyDescent="0.25">
      <c r="A702" s="963"/>
      <c r="B702" s="561">
        <v>3</v>
      </c>
      <c r="C702" s="48" t="str">
        <f>IF(Experiencia_Proponente!C1065=0,"",Experiencia_Proponente!C1065)</f>
        <v/>
      </c>
      <c r="D702" s="48" t="str">
        <f>IF(C702="","",Documentos_Técnicos!$AG700)</f>
        <v/>
      </c>
      <c r="E702" s="48" t="str">
        <f>IF(C702="","",Documentos_Técnicos!$BL700)</f>
        <v/>
      </c>
      <c r="F702" s="561" t="str">
        <f>IF(C702="","",Documentos_Técnicos!$DF700)</f>
        <v/>
      </c>
      <c r="G702" s="48" t="str">
        <f>IF(C702="","",Documentos_Técnicos!$DY700)</f>
        <v/>
      </c>
      <c r="H702" s="561" t="str">
        <f>IF(C702="","",Documentos_Técnicos!$ER700)</f>
        <v/>
      </c>
      <c r="I702" s="561" t="str">
        <f>IF(C702="","",Documentos_Técnicos!$FK700)</f>
        <v/>
      </c>
      <c r="J702" s="561" t="str">
        <f>IF(C702="","",Documentos_Técnicos!$FZ700)</f>
        <v/>
      </c>
      <c r="K702" s="561" t="str">
        <f>IF(C702="","",Documentos_Técnicos!$HA700)</f>
        <v/>
      </c>
      <c r="L702" s="561" t="str">
        <f>IF(C702="","",Documentos_Técnicos!$HX700)</f>
        <v/>
      </c>
      <c r="M702" s="49" t="str">
        <f>IF(C702="","",Documentos_Técnicos!IQ700)</f>
        <v/>
      </c>
      <c r="N702" s="49" t="str">
        <f>IF(C702="","",Documentos_Técnicos!$IV700)</f>
        <v/>
      </c>
      <c r="O702" s="50" t="str">
        <f t="shared" si="76"/>
        <v/>
      </c>
    </row>
    <row r="703" spans="1:15" hidden="1" x14ac:dyDescent="0.25">
      <c r="A703" s="963"/>
      <c r="B703" s="561">
        <v>4</v>
      </c>
      <c r="C703" s="48" t="str">
        <f>IF(Experiencia_Proponente!C1066=0,"",Experiencia_Proponente!C1066)</f>
        <v/>
      </c>
      <c r="D703" s="48" t="str">
        <f>IF(C703="","",Documentos_Técnicos!$AG700)</f>
        <v/>
      </c>
      <c r="E703" s="48" t="str">
        <f>IF(C703="","",Documentos_Técnicos!$BL700)</f>
        <v/>
      </c>
      <c r="F703" s="561" t="str">
        <f>IF(C703="","",Documentos_Técnicos!$DF700)</f>
        <v/>
      </c>
      <c r="G703" s="48" t="str">
        <f>IF(C703="","",Documentos_Técnicos!$DY700)</f>
        <v/>
      </c>
      <c r="H703" s="561" t="str">
        <f>IF(C703="","",Documentos_Técnicos!$ER700)</f>
        <v/>
      </c>
      <c r="I703" s="561" t="str">
        <f>IF(C703="","",Documentos_Técnicos!$FK700)</f>
        <v/>
      </c>
      <c r="J703" s="561" t="str">
        <f>IF(C703="","",Documentos_Técnicos!$FZ700)</f>
        <v/>
      </c>
      <c r="K703" s="561" t="str">
        <f>IF(C703="","",Documentos_Técnicos!$HA700)</f>
        <v/>
      </c>
      <c r="L703" s="561" t="str">
        <f>IF(C703="","",Documentos_Técnicos!$HX700)</f>
        <v/>
      </c>
      <c r="M703" s="49" t="str">
        <f>IF(C703="","",Documentos_Técnicos!IQ700)</f>
        <v/>
      </c>
      <c r="N703" s="49" t="str">
        <f>IF(C703="","",Documentos_Técnicos!$IV700)</f>
        <v/>
      </c>
      <c r="O703" s="50" t="str">
        <f t="shared" si="76"/>
        <v/>
      </c>
    </row>
    <row r="704" spans="1:15" hidden="1" x14ac:dyDescent="0.25">
      <c r="A704" s="963"/>
      <c r="B704" s="561">
        <v>5</v>
      </c>
      <c r="C704" s="48" t="str">
        <f>IF(Experiencia_Proponente!C1067=0,"",Experiencia_Proponente!C1067)</f>
        <v/>
      </c>
      <c r="D704" s="48" t="str">
        <f>IF(C704="","",Documentos_Técnicos!$AG700)</f>
        <v/>
      </c>
      <c r="E704" s="48" t="str">
        <f>IF(C704="","",Documentos_Técnicos!$BL700)</f>
        <v/>
      </c>
      <c r="F704" s="561" t="str">
        <f>IF(C704="","",Documentos_Técnicos!$DF700)</f>
        <v/>
      </c>
      <c r="G704" s="48" t="str">
        <f>IF(C704="","",Documentos_Técnicos!$DY700)</f>
        <v/>
      </c>
      <c r="H704" s="561" t="str">
        <f>IF(C704="","",Documentos_Técnicos!$ER700)</f>
        <v/>
      </c>
      <c r="I704" s="561" t="str">
        <f>IF(C704="","",Documentos_Técnicos!$FK700)</f>
        <v/>
      </c>
      <c r="J704" s="561" t="str">
        <f>IF(C704="","",Documentos_Técnicos!$FZ700)</f>
        <v/>
      </c>
      <c r="K704" s="561" t="str">
        <f>IF(C704="","",Documentos_Técnicos!$HA700)</f>
        <v/>
      </c>
      <c r="L704" s="561" t="str">
        <f>IF(C704="","",Documentos_Técnicos!$HX700)</f>
        <v/>
      </c>
      <c r="M704" s="49" t="str">
        <f>IF(C704="","",Documentos_Técnicos!IQ700)</f>
        <v/>
      </c>
      <c r="N704" s="49" t="str">
        <f>IF(C704="","",Documentos_Técnicos!$IV700)</f>
        <v/>
      </c>
      <c r="O704" s="50" t="str">
        <f t="shared" si="76"/>
        <v/>
      </c>
    </row>
    <row r="705" spans="1:15" hidden="1" x14ac:dyDescent="0.25">
      <c r="A705" s="963"/>
      <c r="B705" s="561">
        <v>6</v>
      </c>
      <c r="C705" s="48" t="str">
        <f>IF(Experiencia_Proponente!C1068=0,"",Experiencia_Proponente!C1068)</f>
        <v/>
      </c>
      <c r="D705" s="48" t="str">
        <f>IF(C705="","",Documentos_Técnicos!$AG700)</f>
        <v/>
      </c>
      <c r="E705" s="48" t="str">
        <f>IF(C705="","",Documentos_Técnicos!$BL700)</f>
        <v/>
      </c>
      <c r="F705" s="561" t="str">
        <f>IF(C705="","",Documentos_Técnicos!$DF700)</f>
        <v/>
      </c>
      <c r="G705" s="48" t="str">
        <f>IF(C705="","",Documentos_Técnicos!$DY700)</f>
        <v/>
      </c>
      <c r="H705" s="561" t="str">
        <f>IF(C705="","",Documentos_Técnicos!$ER700)</f>
        <v/>
      </c>
      <c r="I705" s="561" t="str">
        <f>IF(C705="","",Documentos_Técnicos!$FK700)</f>
        <v/>
      </c>
      <c r="J705" s="561" t="str">
        <f>IF(C705="","",Documentos_Técnicos!$FZ700)</f>
        <v/>
      </c>
      <c r="K705" s="561" t="str">
        <f>IF(C705="","",Documentos_Técnicos!$HA700)</f>
        <v/>
      </c>
      <c r="L705" s="561" t="str">
        <f>IF(C705="","",Documentos_Técnicos!$HX700)</f>
        <v/>
      </c>
      <c r="M705" s="49" t="str">
        <f>IF(C705="","",Documentos_Técnicos!IQ700)</f>
        <v/>
      </c>
      <c r="N705" s="49" t="str">
        <f>IF(C705="","",Documentos_Técnicos!$IV700)</f>
        <v/>
      </c>
      <c r="O705" s="50" t="str">
        <f t="shared" si="76"/>
        <v/>
      </c>
    </row>
    <row r="706" spans="1:15" hidden="1" x14ac:dyDescent="0.25">
      <c r="A706" s="963"/>
      <c r="B706" s="561">
        <v>7</v>
      </c>
      <c r="C706" s="48" t="str">
        <f>IF(Experiencia_Proponente!C1069=0,"",Experiencia_Proponente!C1069)</f>
        <v/>
      </c>
      <c r="D706" s="48" t="str">
        <f>IF(C706="","",Documentos_Técnicos!$AG700)</f>
        <v/>
      </c>
      <c r="E706" s="48" t="str">
        <f>IF(C706="","",Documentos_Técnicos!$BL700)</f>
        <v/>
      </c>
      <c r="F706" s="561" t="str">
        <f>IF(C706="","",Documentos_Técnicos!$DF700)</f>
        <v/>
      </c>
      <c r="G706" s="48" t="str">
        <f>IF(C706="","",Documentos_Técnicos!$DY700)</f>
        <v/>
      </c>
      <c r="H706" s="561" t="str">
        <f>IF(C706="","",Documentos_Técnicos!$ER700)</f>
        <v/>
      </c>
      <c r="I706" s="561" t="str">
        <f>IF(C706="","",Documentos_Técnicos!$FK700)</f>
        <v/>
      </c>
      <c r="J706" s="561" t="str">
        <f>IF(C706="","",Documentos_Técnicos!$FZ700)</f>
        <v/>
      </c>
      <c r="K706" s="561" t="str">
        <f>IF(C706="","",Documentos_Técnicos!$HA700)</f>
        <v/>
      </c>
      <c r="L706" s="561" t="str">
        <f>IF(C706="","",Documentos_Técnicos!$HX700)</f>
        <v/>
      </c>
      <c r="M706" s="49" t="str">
        <f>IF(C706="","",Documentos_Técnicos!IQ700)</f>
        <v/>
      </c>
      <c r="N706" s="49" t="str">
        <f>IF(C706="","",Documentos_Técnicos!$IV700)</f>
        <v/>
      </c>
      <c r="O706" s="50" t="str">
        <f t="shared" si="76"/>
        <v/>
      </c>
    </row>
    <row r="707" spans="1:15" hidden="1" x14ac:dyDescent="0.25">
      <c r="A707" s="963"/>
      <c r="B707" s="561">
        <v>8</v>
      </c>
      <c r="C707" s="48" t="str">
        <f>IF(Experiencia_Proponente!C1070=0,"",Experiencia_Proponente!C1070)</f>
        <v/>
      </c>
      <c r="D707" s="48" t="str">
        <f>IF(C707="","",Documentos_Técnicos!$AG700)</f>
        <v/>
      </c>
      <c r="E707" s="48" t="str">
        <f>IF(C707="","",Documentos_Técnicos!$BL700)</f>
        <v/>
      </c>
      <c r="F707" s="561" t="str">
        <f>IF(C707="","",Documentos_Técnicos!$DF700)</f>
        <v/>
      </c>
      <c r="G707" s="48" t="str">
        <f>IF(C707="","",Documentos_Técnicos!$DY700)</f>
        <v/>
      </c>
      <c r="H707" s="561" t="str">
        <f>IF(C707="","",Documentos_Técnicos!$ER700)</f>
        <v/>
      </c>
      <c r="I707" s="561" t="str">
        <f>IF(C707="","",Documentos_Técnicos!$FK700)</f>
        <v/>
      </c>
      <c r="J707" s="561" t="str">
        <f>IF(C707="","",Documentos_Técnicos!$FZ700)</f>
        <v/>
      </c>
      <c r="K707" s="561" t="str">
        <f>IF(C707="","",Documentos_Técnicos!$HA700)</f>
        <v/>
      </c>
      <c r="L707" s="561" t="str">
        <f>IF(C707="","",Documentos_Técnicos!$HX700)</f>
        <v/>
      </c>
      <c r="M707" s="49" t="str">
        <f>IF(C707="","",Documentos_Técnicos!IQ700)</f>
        <v/>
      </c>
      <c r="N707" s="49" t="str">
        <f>IF(C707="","",Documentos_Técnicos!$IV700)</f>
        <v/>
      </c>
      <c r="O707" s="50" t="str">
        <f t="shared" si="76"/>
        <v/>
      </c>
    </row>
    <row r="708" spans="1:15" hidden="1" x14ac:dyDescent="0.25">
      <c r="A708" s="963"/>
      <c r="B708" s="561">
        <v>9</v>
      </c>
      <c r="C708" s="48" t="str">
        <f>IF(Experiencia_Proponente!C1071=0,"",Experiencia_Proponente!C1071)</f>
        <v/>
      </c>
      <c r="D708" s="48" t="str">
        <f>IF(C708="","",Documentos_Técnicos!$AG700)</f>
        <v/>
      </c>
      <c r="E708" s="48" t="str">
        <f>IF(C708="","",Documentos_Técnicos!$BL700)</f>
        <v/>
      </c>
      <c r="F708" s="561" t="str">
        <f>IF(C708="","",Documentos_Técnicos!$DF700)</f>
        <v/>
      </c>
      <c r="G708" s="48" t="str">
        <f>IF(C708="","",Documentos_Técnicos!$DY700)</f>
        <v/>
      </c>
      <c r="H708" s="561" t="str">
        <f>IF(C708="","",Documentos_Técnicos!$ER700)</f>
        <v/>
      </c>
      <c r="I708" s="561" t="str">
        <f>IF(C708="","",Documentos_Técnicos!$FK700)</f>
        <v/>
      </c>
      <c r="J708" s="561" t="str">
        <f>IF(C708="","",Documentos_Técnicos!$FZ700)</f>
        <v/>
      </c>
      <c r="K708" s="561" t="str">
        <f>IF(C708="","",Documentos_Técnicos!$HA700)</f>
        <v/>
      </c>
      <c r="L708" s="561" t="str">
        <f>IF(C708="","",Documentos_Técnicos!$HX700)</f>
        <v/>
      </c>
      <c r="M708" s="49" t="str">
        <f>IF(C708="","",Documentos_Técnicos!IQ700)</f>
        <v/>
      </c>
      <c r="N708" s="49" t="str">
        <f>IF(C708="","",Documentos_Técnicos!$IV700)</f>
        <v/>
      </c>
      <c r="O708" s="50" t="str">
        <f t="shared" si="76"/>
        <v/>
      </c>
    </row>
    <row r="709" spans="1:15" hidden="1" x14ac:dyDescent="0.25">
      <c r="A709" s="963"/>
      <c r="B709" s="561">
        <v>10</v>
      </c>
      <c r="C709" s="48" t="str">
        <f>IF(Experiencia_Proponente!C1072=0,"",Experiencia_Proponente!C1072)</f>
        <v/>
      </c>
      <c r="D709" s="48" t="str">
        <f>IF(C709="","",Documentos_Técnicos!$AG700)</f>
        <v/>
      </c>
      <c r="E709" s="48" t="str">
        <f>IF(C709="","",Documentos_Técnicos!$BL700)</f>
        <v/>
      </c>
      <c r="F709" s="561" t="str">
        <f>IF(C709="","",Documentos_Técnicos!$DF700)</f>
        <v/>
      </c>
      <c r="G709" s="48" t="str">
        <f>IF(C709="","",Documentos_Técnicos!$DY700)</f>
        <v/>
      </c>
      <c r="H709" s="561" t="str">
        <f>IF(C709="","",Documentos_Técnicos!$ER700)</f>
        <v/>
      </c>
      <c r="I709" s="561" t="str">
        <f>IF(C709="","",Documentos_Técnicos!$FK700)</f>
        <v/>
      </c>
      <c r="J709" s="561" t="str">
        <f>IF(C709="","",Documentos_Técnicos!$FZ700)</f>
        <v/>
      </c>
      <c r="K709" s="561" t="str">
        <f>IF(C709="","",Documentos_Técnicos!$HA700)</f>
        <v/>
      </c>
      <c r="L709" s="561" t="str">
        <f>IF(C709="","",Documentos_Técnicos!$HX700)</f>
        <v/>
      </c>
      <c r="M709" s="49" t="str">
        <f>IF(C709="","",Documentos_Técnicos!IQ700)</f>
        <v/>
      </c>
      <c r="N709" s="49" t="str">
        <f>IF(C709="","",Documentos_Técnicos!$IV700)</f>
        <v/>
      </c>
      <c r="O709" s="50" t="str">
        <f t="shared" si="76"/>
        <v/>
      </c>
    </row>
    <row r="710" spans="1:15" hidden="1" x14ac:dyDescent="0.25">
      <c r="A710" s="963"/>
      <c r="B710" s="561">
        <v>11</v>
      </c>
      <c r="C710" s="48" t="str">
        <f>IF(Experiencia_Proponente!C1073=0,"",Experiencia_Proponente!C1073)</f>
        <v/>
      </c>
      <c r="D710" s="48" t="str">
        <f>IF(C710="","",Documentos_Técnicos!$AG700)</f>
        <v/>
      </c>
      <c r="E710" s="48" t="str">
        <f>IF(C710="","",Documentos_Técnicos!$BL700)</f>
        <v/>
      </c>
      <c r="F710" s="561" t="str">
        <f>IF(C710="","",Documentos_Técnicos!$DF700)</f>
        <v/>
      </c>
      <c r="G710" s="48" t="str">
        <f>IF(C710="","",Documentos_Técnicos!$DY700)</f>
        <v/>
      </c>
      <c r="H710" s="561" t="str">
        <f>IF(C710="","",Documentos_Técnicos!$ER700)</f>
        <v/>
      </c>
      <c r="I710" s="561" t="str">
        <f>IF(C710="","",Documentos_Técnicos!$FK700)</f>
        <v/>
      </c>
      <c r="J710" s="561" t="str">
        <f>IF(C710="","",Documentos_Técnicos!$FZ700)</f>
        <v/>
      </c>
      <c r="K710" s="561" t="str">
        <f>IF(C710="","",Documentos_Técnicos!$HA700)</f>
        <v/>
      </c>
      <c r="L710" s="561" t="str">
        <f>IF(C710="","",Documentos_Técnicos!$HX700)</f>
        <v/>
      </c>
      <c r="M710" s="49" t="str">
        <f>IF(C710="","",Documentos_Técnicos!IQ700)</f>
        <v/>
      </c>
      <c r="N710" s="49" t="str">
        <f>IF(C710="","",Documentos_Técnicos!$IV700)</f>
        <v/>
      </c>
      <c r="O710" s="50" t="str">
        <f t="shared" si="76"/>
        <v/>
      </c>
    </row>
    <row r="711" spans="1:15" hidden="1" x14ac:dyDescent="0.25">
      <c r="A711" s="1017"/>
      <c r="B711" s="557">
        <v>12</v>
      </c>
      <c r="C711" s="558" t="str">
        <f>IF(Experiencia_Proponente!C1074=0,"",Experiencia_Proponente!C1074)</f>
        <v/>
      </c>
      <c r="D711" s="558" t="str">
        <f>IF(C711="","",Documentos_Técnicos!$AG700)</f>
        <v/>
      </c>
      <c r="E711" s="558" t="str">
        <f>IF(C711="","",Documentos_Técnicos!$BL700)</f>
        <v/>
      </c>
      <c r="F711" s="557" t="str">
        <f>IF(C711="","",Documentos_Técnicos!$DF700)</f>
        <v/>
      </c>
      <c r="G711" s="558" t="str">
        <f>IF(C711="","",Documentos_Técnicos!$DY700)</f>
        <v/>
      </c>
      <c r="H711" s="557" t="str">
        <f>IF(C711="","",Documentos_Técnicos!$ER700)</f>
        <v/>
      </c>
      <c r="I711" s="557" t="str">
        <f>IF(C711="","",Documentos_Técnicos!$FK700)</f>
        <v/>
      </c>
      <c r="J711" s="557" t="str">
        <f>IF(C711="","",Documentos_Técnicos!$FZ700)</f>
        <v/>
      </c>
      <c r="K711" s="557" t="str">
        <f>IF(C711="","",Documentos_Técnicos!$HA700)</f>
        <v/>
      </c>
      <c r="L711" s="557" t="str">
        <f>IF(C711="","",Documentos_Técnicos!$HX700)</f>
        <v/>
      </c>
      <c r="M711" s="559" t="str">
        <f>IF(C711="","",Documentos_Técnicos!IQ700)</f>
        <v/>
      </c>
      <c r="N711" s="559" t="str">
        <f>IF(C711="","",Documentos_Técnicos!$IV700)</f>
        <v/>
      </c>
      <c r="O711" s="560" t="str">
        <f t="shared" si="76"/>
        <v/>
      </c>
    </row>
    <row r="712" spans="1:15" x14ac:dyDescent="0.25">
      <c r="A712" s="102">
        <v>54</v>
      </c>
      <c r="B712" s="563"/>
      <c r="C712" s="564" t="s">
        <v>1537</v>
      </c>
      <c r="D712" s="563"/>
      <c r="E712" s="563"/>
      <c r="F712" s="563"/>
      <c r="G712" s="563"/>
      <c r="H712" s="563"/>
      <c r="I712" s="563"/>
      <c r="J712" s="563"/>
      <c r="K712" s="563"/>
      <c r="L712" s="563"/>
      <c r="M712" s="563"/>
      <c r="N712" s="563"/>
      <c r="O712" s="563"/>
    </row>
    <row r="713" spans="1:15" ht="33" x14ac:dyDescent="0.25">
      <c r="A713" s="1016">
        <f>A725</f>
        <v>55</v>
      </c>
      <c r="B713" s="561">
        <v>1</v>
      </c>
      <c r="C713" s="561" t="str">
        <f>IF(Experiencia_Proponente!C1076=0,"",Experiencia_Proponente!C1076)</f>
        <v>UNIÓN TEMPORAL UT-EAAJ-2021</v>
      </c>
      <c r="D713" s="561" t="str">
        <f>IF(C713="","",Documentos_Técnicos!$AG713)</f>
        <v>CUMPLE</v>
      </c>
      <c r="E713" s="561" t="str">
        <f>IF(C713="","",Documentos_Técnicos!$BL713)</f>
        <v>CUMPLE</v>
      </c>
      <c r="F713" s="561" t="str">
        <f>IF(C713="","",Documentos_Técnicos!$DF713)</f>
        <v>CUMPLE</v>
      </c>
      <c r="G713" s="561" t="str">
        <f>IF(C713="","",Documentos_Técnicos!$DY713)</f>
        <v>CUMPLE</v>
      </c>
      <c r="H713" s="561" t="str">
        <f>IF(C713="","",Documentos_Técnicos!$ER713)</f>
        <v>CUMPLE</v>
      </c>
      <c r="I713" s="561" t="str">
        <f>IF(C713="","",Documentos_Técnicos!$FK713)</f>
        <v>CUMPLE</v>
      </c>
      <c r="J713" s="561" t="str">
        <f>IF(C713="","",Documentos_Técnicos!$FZ713)</f>
        <v>CUMPLE</v>
      </c>
      <c r="K713" s="561" t="str">
        <f>IF(C713="","",Documentos_Técnicos!$HA713)</f>
        <v>CUMPLE</v>
      </c>
      <c r="L713" s="561" t="str">
        <f>IF(C713="","",Documentos_Técnicos!$HX713)</f>
        <v>CUMPLE</v>
      </c>
      <c r="M713" s="561" t="str">
        <f>IF(C713="","",Documentos_Técnicos!IQ713)</f>
        <v>CUMPLE</v>
      </c>
      <c r="N713" s="561" t="str">
        <f>IF(C713="","",Documentos_Técnicos!$IV713)</f>
        <v>CUMPLE</v>
      </c>
      <c r="O713" s="562" t="str">
        <f>IF(C713="","",IF(D713="CUMPLE",IF(F713="CUMPLE",IF(G713="CUMPLE",IF(H713="CUMPLE",IF(I713="CUMPLE",IF(J713="CUMPLE",IF(K713="CUMPLE",IF(L713="CUMPLE",IF(N713="CUMPLE",IF(M713="CUMPLE",IF(E713="CUMPLE","HABILITADO","RECHAZADO"),"RECHAZADO"),"RECHAZADO"),"RECHAZADO"),"RECHAZADO"),"RECHAZADO"),"RECHAZADO"),"RECHAZADO"),"RECHAZADO"),"RECHAZADO"),"RECHAZADO"))</f>
        <v>HABILITADO</v>
      </c>
    </row>
    <row r="714" spans="1:15" hidden="1" x14ac:dyDescent="0.25">
      <c r="A714" s="962"/>
      <c r="B714" s="48">
        <v>2</v>
      </c>
      <c r="C714" s="48" t="str">
        <f>IF(Experiencia_Proponente!C1077=0,"",Experiencia_Proponente!C1077)</f>
        <v/>
      </c>
      <c r="D714" s="48" t="str">
        <f>IF(C714="","",Documentos_Técnicos!$AG713)</f>
        <v/>
      </c>
      <c r="E714" s="48" t="str">
        <f>IF(C714="","",Documentos_Técnicos!$BL713)</f>
        <v/>
      </c>
      <c r="F714" s="48" t="str">
        <f>IF(C714="","",Documentos_Técnicos!$DF713)</f>
        <v/>
      </c>
      <c r="G714" s="48" t="str">
        <f>IF(C714="","",Documentos_Técnicos!$DY713)</f>
        <v/>
      </c>
      <c r="H714" s="48" t="str">
        <f>IF(C714="","",Documentos_Técnicos!$ER713)</f>
        <v/>
      </c>
      <c r="I714" s="48" t="str">
        <f>IF(C714="","",Documentos_Técnicos!$FK713)</f>
        <v/>
      </c>
      <c r="J714" s="48" t="str">
        <f>IF(C714="","",Documentos_Técnicos!$FZ713)</f>
        <v/>
      </c>
      <c r="K714" s="48" t="str">
        <f>IF(C714="","",Documentos_Técnicos!$HA713)</f>
        <v/>
      </c>
      <c r="L714" s="48" t="str">
        <f>IF(C714="","",Documentos_Técnicos!$HX713)</f>
        <v/>
      </c>
      <c r="M714" s="49" t="str">
        <f>IF(C714="","",Documentos_Técnicos!IQ713)</f>
        <v/>
      </c>
      <c r="N714" s="49" t="str">
        <f>IF(C714="","",Documentos_Técnicos!$IV713)</f>
        <v/>
      </c>
      <c r="O714" s="50" t="str">
        <f t="shared" si="76"/>
        <v/>
      </c>
    </row>
    <row r="715" spans="1:15" hidden="1" x14ac:dyDescent="0.25">
      <c r="A715" s="963"/>
      <c r="B715" s="561">
        <v>3</v>
      </c>
      <c r="C715" s="48" t="str">
        <f>IF(Experiencia_Proponente!C1078=0,"",Experiencia_Proponente!C1078)</f>
        <v/>
      </c>
      <c r="D715" s="48" t="str">
        <f>IF(C715="","",Documentos_Técnicos!$AG713)</f>
        <v/>
      </c>
      <c r="E715" s="48" t="str">
        <f>IF(C715="","",Documentos_Técnicos!$BL713)</f>
        <v/>
      </c>
      <c r="F715" s="561" t="str">
        <f>IF(C715="","",Documentos_Técnicos!$DF713)</f>
        <v/>
      </c>
      <c r="G715" s="48" t="str">
        <f>IF(C715="","",Documentos_Técnicos!$DY713)</f>
        <v/>
      </c>
      <c r="H715" s="561" t="str">
        <f>IF(C715="","",Documentos_Técnicos!$ER713)</f>
        <v/>
      </c>
      <c r="I715" s="561" t="str">
        <f>IF(C715="","",Documentos_Técnicos!$FK713)</f>
        <v/>
      </c>
      <c r="J715" s="561" t="str">
        <f>IF(C715="","",Documentos_Técnicos!$FZ713)</f>
        <v/>
      </c>
      <c r="K715" s="561" t="str">
        <f>IF(C715="","",Documentos_Técnicos!$HA713)</f>
        <v/>
      </c>
      <c r="L715" s="561" t="str">
        <f>IF(C715="","",Documentos_Técnicos!$HX713)</f>
        <v/>
      </c>
      <c r="M715" s="49" t="str">
        <f>IF(C715="","",Documentos_Técnicos!IQ713)</f>
        <v/>
      </c>
      <c r="N715" s="49" t="str">
        <f>IF(C715="","",Documentos_Técnicos!$IV713)</f>
        <v/>
      </c>
      <c r="O715" s="50" t="str">
        <f t="shared" si="76"/>
        <v/>
      </c>
    </row>
    <row r="716" spans="1:15" hidden="1" x14ac:dyDescent="0.25">
      <c r="A716" s="1017"/>
      <c r="B716" s="557">
        <v>4</v>
      </c>
      <c r="C716" s="558" t="str">
        <f>IF(Experiencia_Proponente!C1079=0,"",Experiencia_Proponente!C1079)</f>
        <v/>
      </c>
      <c r="D716" s="558" t="str">
        <f>IF(C716="","",Documentos_Técnicos!$AG713)</f>
        <v/>
      </c>
      <c r="E716" s="558" t="str">
        <f>IF(C716="","",Documentos_Técnicos!$BL713)</f>
        <v/>
      </c>
      <c r="F716" s="557" t="str">
        <f>IF(C716="","",Documentos_Técnicos!$DF713)</f>
        <v/>
      </c>
      <c r="G716" s="558" t="str">
        <f>IF(C716="","",Documentos_Técnicos!$DY713)</f>
        <v/>
      </c>
      <c r="H716" s="557" t="str">
        <f>IF(C716="","",Documentos_Técnicos!$ER713)</f>
        <v/>
      </c>
      <c r="I716" s="557" t="str">
        <f>IF(C716="","",Documentos_Técnicos!$FK713)</f>
        <v/>
      </c>
      <c r="J716" s="557" t="str">
        <f>IF(C716="","",Documentos_Técnicos!$FZ713)</f>
        <v/>
      </c>
      <c r="K716" s="557" t="str">
        <f>IF(C716="","",Documentos_Técnicos!$HA713)</f>
        <v/>
      </c>
      <c r="L716" s="557" t="str">
        <f>IF(C716="","",Documentos_Técnicos!$HX713)</f>
        <v/>
      </c>
      <c r="M716" s="559" t="str">
        <f>IF(C716="","",Documentos_Técnicos!IQ713)</f>
        <v/>
      </c>
      <c r="N716" s="559" t="str">
        <f>IF(C716="","",Documentos_Técnicos!$IV713)</f>
        <v/>
      </c>
      <c r="O716" s="560" t="str">
        <f t="shared" si="76"/>
        <v/>
      </c>
    </row>
    <row r="717" spans="1:15" ht="33" x14ac:dyDescent="0.25">
      <c r="A717" s="1016"/>
      <c r="B717" s="561">
        <v>5</v>
      </c>
      <c r="C717" s="561" t="str">
        <f>IF(Experiencia_Proponente!C1080=0,"",Experiencia_Proponente!C1080)</f>
        <v>UNIÓN TEMPORAL UT-EAAJ-2021</v>
      </c>
      <c r="D717" s="561" t="str">
        <f>IF(C717="","",Documentos_Técnicos!$AG713)</f>
        <v>CUMPLE</v>
      </c>
      <c r="E717" s="561" t="str">
        <f>IF(C717="","",Documentos_Técnicos!$BL713)</f>
        <v>CUMPLE</v>
      </c>
      <c r="F717" s="561" t="str">
        <f>IF(C717="","",Documentos_Técnicos!$DF713)</f>
        <v>CUMPLE</v>
      </c>
      <c r="G717" s="561" t="str">
        <f>IF(C717="","",Documentos_Técnicos!$DY713)</f>
        <v>CUMPLE</v>
      </c>
      <c r="H717" s="561" t="str">
        <f>IF(C717="","",Documentos_Técnicos!$ER713)</f>
        <v>CUMPLE</v>
      </c>
      <c r="I717" s="561" t="str">
        <f>IF(C717="","",Documentos_Técnicos!$FK713)</f>
        <v>CUMPLE</v>
      </c>
      <c r="J717" s="561" t="str">
        <f>IF(C717="","",Documentos_Técnicos!$FZ713)</f>
        <v>CUMPLE</v>
      </c>
      <c r="K717" s="561" t="str">
        <f>IF(C717="","",Documentos_Técnicos!$HA713)</f>
        <v>CUMPLE</v>
      </c>
      <c r="L717" s="561" t="str">
        <f>IF(C717="","",Documentos_Técnicos!$HX713)</f>
        <v>CUMPLE</v>
      </c>
      <c r="M717" s="561" t="str">
        <f>IF(C717="","",Documentos_Técnicos!IQ713)</f>
        <v>CUMPLE</v>
      </c>
      <c r="N717" s="561" t="str">
        <f>IF(C717="","",Documentos_Técnicos!$IV713)</f>
        <v>CUMPLE</v>
      </c>
      <c r="O717" s="562" t="str">
        <f t="shared" ref="O717:O724" si="77">IF(C717="","",IF(D717="CUMPLE",IF(F717="CUMPLE",IF(G717="CUMPLE",IF(H717="CUMPLE",IF(I717="CUMPLE",IF(J717="CUMPLE",IF(K717="CUMPLE",IF(L717="CUMPLE",IF(N717="CUMPLE",IF(M717="CUMPLE",IF(E717="CUMPLE","HABILITADO","RECHAZADO"),"RECHAZADO"),"RECHAZADO"),"RECHAZADO"),"RECHAZADO"),"RECHAZADO"),"RECHAZADO"),"RECHAZADO"),"RECHAZADO"),"RECHAZADO"),"RECHAZADO"))</f>
        <v>HABILITADO</v>
      </c>
    </row>
    <row r="718" spans="1:15" ht="33" x14ac:dyDescent="0.25">
      <c r="A718" s="1016"/>
      <c r="B718" s="561">
        <v>6</v>
      </c>
      <c r="C718" s="561" t="str">
        <f>IF(Experiencia_Proponente!C1081=0,"",Experiencia_Proponente!C1081)</f>
        <v>UNIÓN TEMPORAL UT-EAAJ-2021</v>
      </c>
      <c r="D718" s="561" t="str">
        <f>IF(C718="","",Documentos_Técnicos!$AG713)</f>
        <v>CUMPLE</v>
      </c>
      <c r="E718" s="561" t="str">
        <f>IF(C718="","",Documentos_Técnicos!$BL713)</f>
        <v>CUMPLE</v>
      </c>
      <c r="F718" s="561" t="str">
        <f>IF(C718="","",Documentos_Técnicos!$DF713)</f>
        <v>CUMPLE</v>
      </c>
      <c r="G718" s="561" t="str">
        <f>IF(C718="","",Documentos_Técnicos!$DY713)</f>
        <v>CUMPLE</v>
      </c>
      <c r="H718" s="561" t="str">
        <f>IF(C718="","",Documentos_Técnicos!$ER713)</f>
        <v>CUMPLE</v>
      </c>
      <c r="I718" s="561" t="str">
        <f>IF(C718="","",Documentos_Técnicos!$FK713)</f>
        <v>CUMPLE</v>
      </c>
      <c r="J718" s="561" t="str">
        <f>IF(C718="","",Documentos_Técnicos!$FZ713)</f>
        <v>CUMPLE</v>
      </c>
      <c r="K718" s="561" t="str">
        <f>IF(C718="","",Documentos_Técnicos!$HA713)</f>
        <v>CUMPLE</v>
      </c>
      <c r="L718" s="561" t="str">
        <f>IF(C718="","",Documentos_Técnicos!$HX713)</f>
        <v>CUMPLE</v>
      </c>
      <c r="M718" s="561" t="str">
        <f>IF(C718="","",Documentos_Técnicos!IQ713)</f>
        <v>CUMPLE</v>
      </c>
      <c r="N718" s="561" t="str">
        <f>IF(C718="","",Documentos_Técnicos!$IV713)</f>
        <v>CUMPLE</v>
      </c>
      <c r="O718" s="562" t="str">
        <f t="shared" si="77"/>
        <v>HABILITADO</v>
      </c>
    </row>
    <row r="719" spans="1:15" ht="33" x14ac:dyDescent="0.25">
      <c r="A719" s="1016"/>
      <c r="B719" s="561">
        <v>7</v>
      </c>
      <c r="C719" s="561" t="str">
        <f>IF(Experiencia_Proponente!C1082=0,"",Experiencia_Proponente!C1082)</f>
        <v>UNIÓN TEMPORAL UT-EAAJ-2021</v>
      </c>
      <c r="D719" s="561" t="str">
        <f>IF(C719="","",Documentos_Técnicos!$AG713)</f>
        <v>CUMPLE</v>
      </c>
      <c r="E719" s="561" t="str">
        <f>IF(C719="","",Documentos_Técnicos!$BL713)</f>
        <v>CUMPLE</v>
      </c>
      <c r="F719" s="561" t="str">
        <f>IF(C719="","",Documentos_Técnicos!$DF713)</f>
        <v>CUMPLE</v>
      </c>
      <c r="G719" s="561" t="str">
        <f>IF(C719="","",Documentos_Técnicos!$DY713)</f>
        <v>CUMPLE</v>
      </c>
      <c r="H719" s="561" t="str">
        <f>IF(C719="","",Documentos_Técnicos!$ER713)</f>
        <v>CUMPLE</v>
      </c>
      <c r="I719" s="561" t="str">
        <f>IF(C719="","",Documentos_Técnicos!$FK713)</f>
        <v>CUMPLE</v>
      </c>
      <c r="J719" s="561" t="str">
        <f>IF(C719="","",Documentos_Técnicos!$FZ713)</f>
        <v>CUMPLE</v>
      </c>
      <c r="K719" s="561" t="str">
        <f>IF(C719="","",Documentos_Técnicos!$HA713)</f>
        <v>CUMPLE</v>
      </c>
      <c r="L719" s="561" t="str">
        <f>IF(C719="","",Documentos_Técnicos!$HX713)</f>
        <v>CUMPLE</v>
      </c>
      <c r="M719" s="561" t="str">
        <f>IF(C719="","",Documentos_Técnicos!IQ713)</f>
        <v>CUMPLE</v>
      </c>
      <c r="N719" s="561" t="str">
        <f>IF(C719="","",Documentos_Técnicos!$IV713)</f>
        <v>CUMPLE</v>
      </c>
      <c r="O719" s="562" t="str">
        <f t="shared" si="77"/>
        <v>HABILITADO</v>
      </c>
    </row>
    <row r="720" spans="1:15" ht="33" x14ac:dyDescent="0.25">
      <c r="A720" s="1016"/>
      <c r="B720" s="561">
        <v>8</v>
      </c>
      <c r="C720" s="561" t="str">
        <f>IF(Experiencia_Proponente!C1083=0,"",Experiencia_Proponente!C1083)</f>
        <v>UNIÓN TEMPORAL UT-EAAJ-2021</v>
      </c>
      <c r="D720" s="561" t="str">
        <f>IF(C720="","",Documentos_Técnicos!$AG713)</f>
        <v>CUMPLE</v>
      </c>
      <c r="E720" s="561" t="str">
        <f>IF(C720="","",Documentos_Técnicos!$BL713)</f>
        <v>CUMPLE</v>
      </c>
      <c r="F720" s="561" t="str">
        <f>IF(C720="","",Documentos_Técnicos!$DF713)</f>
        <v>CUMPLE</v>
      </c>
      <c r="G720" s="561" t="str">
        <f>IF(C720="","",Documentos_Técnicos!$DY713)</f>
        <v>CUMPLE</v>
      </c>
      <c r="H720" s="561" t="str">
        <f>IF(C720="","",Documentos_Técnicos!$ER713)</f>
        <v>CUMPLE</v>
      </c>
      <c r="I720" s="561" t="str">
        <f>IF(C720="","",Documentos_Técnicos!$FK713)</f>
        <v>CUMPLE</v>
      </c>
      <c r="J720" s="561" t="str">
        <f>IF(C720="","",Documentos_Técnicos!$FZ713)</f>
        <v>CUMPLE</v>
      </c>
      <c r="K720" s="561" t="str">
        <f>IF(C720="","",Documentos_Técnicos!$HA713)</f>
        <v>CUMPLE</v>
      </c>
      <c r="L720" s="561" t="str">
        <f>IF(C720="","",Documentos_Técnicos!$HX713)</f>
        <v>CUMPLE</v>
      </c>
      <c r="M720" s="561" t="str">
        <f>IF(C720="","",Documentos_Técnicos!IQ713)</f>
        <v>CUMPLE</v>
      </c>
      <c r="N720" s="561" t="str">
        <f>IF(C720="","",Documentos_Técnicos!$IV713)</f>
        <v>CUMPLE</v>
      </c>
      <c r="O720" s="562" t="str">
        <f t="shared" si="77"/>
        <v>HABILITADO</v>
      </c>
    </row>
    <row r="721" spans="1:15" ht="33" x14ac:dyDescent="0.25">
      <c r="A721" s="1016"/>
      <c r="B721" s="561">
        <v>9</v>
      </c>
      <c r="C721" s="561" t="str">
        <f>IF(Experiencia_Proponente!C1084=0,"",Experiencia_Proponente!C1084)</f>
        <v>UNIÓN TEMPORAL UT-EAAJ-2021</v>
      </c>
      <c r="D721" s="561" t="str">
        <f>IF(C721="","",Documentos_Técnicos!$AG713)</f>
        <v>CUMPLE</v>
      </c>
      <c r="E721" s="561" t="str">
        <f>IF(C721="","",Documentos_Técnicos!$BL713)</f>
        <v>CUMPLE</v>
      </c>
      <c r="F721" s="561" t="str">
        <f>IF(C721="","",Documentos_Técnicos!$DF713)</f>
        <v>CUMPLE</v>
      </c>
      <c r="G721" s="561" t="str">
        <f>IF(C721="","",Documentos_Técnicos!$DY713)</f>
        <v>CUMPLE</v>
      </c>
      <c r="H721" s="561" t="str">
        <f>IF(C721="","",Documentos_Técnicos!$ER713)</f>
        <v>CUMPLE</v>
      </c>
      <c r="I721" s="561" t="str">
        <f>IF(C721="","",Documentos_Técnicos!$FK713)</f>
        <v>CUMPLE</v>
      </c>
      <c r="J721" s="561" t="str">
        <f>IF(C721="","",Documentos_Técnicos!$FZ713)</f>
        <v>CUMPLE</v>
      </c>
      <c r="K721" s="561" t="str">
        <f>IF(C721="","",Documentos_Técnicos!$HA713)</f>
        <v>CUMPLE</v>
      </c>
      <c r="L721" s="561" t="str">
        <f>IF(C721="","",Documentos_Técnicos!$HX713)</f>
        <v>CUMPLE</v>
      </c>
      <c r="M721" s="561" t="str">
        <f>IF(C721="","",Documentos_Técnicos!IQ713)</f>
        <v>CUMPLE</v>
      </c>
      <c r="N721" s="561" t="str">
        <f>IF(C721="","",Documentos_Técnicos!$IV713)</f>
        <v>CUMPLE</v>
      </c>
      <c r="O721" s="562" t="str">
        <f t="shared" si="77"/>
        <v>HABILITADO</v>
      </c>
    </row>
    <row r="722" spans="1:15" ht="33" x14ac:dyDescent="0.25">
      <c r="A722" s="1016"/>
      <c r="B722" s="561">
        <v>10</v>
      </c>
      <c r="C722" s="561" t="str">
        <f>IF(Experiencia_Proponente!C1085=0,"",Experiencia_Proponente!C1085)</f>
        <v>UNIÓN TEMPORAL UT-EAAJ-2021</v>
      </c>
      <c r="D722" s="561" t="str">
        <f>IF(C722="","",Documentos_Técnicos!$AG713)</f>
        <v>CUMPLE</v>
      </c>
      <c r="E722" s="561" t="str">
        <f>IF(C722="","",Documentos_Técnicos!$BL713)</f>
        <v>CUMPLE</v>
      </c>
      <c r="F722" s="561" t="str">
        <f>IF(C722="","",Documentos_Técnicos!$DF713)</f>
        <v>CUMPLE</v>
      </c>
      <c r="G722" s="561" t="str">
        <f>IF(C722="","",Documentos_Técnicos!$DY713)</f>
        <v>CUMPLE</v>
      </c>
      <c r="H722" s="561" t="str">
        <f>IF(C722="","",Documentos_Técnicos!$ER713)</f>
        <v>CUMPLE</v>
      </c>
      <c r="I722" s="561" t="str">
        <f>IF(C722="","",Documentos_Técnicos!$FK713)</f>
        <v>CUMPLE</v>
      </c>
      <c r="J722" s="561" t="str">
        <f>IF(C722="","",Documentos_Técnicos!$FZ713)</f>
        <v>CUMPLE</v>
      </c>
      <c r="K722" s="561" t="str">
        <f>IF(C722="","",Documentos_Técnicos!$HA713)</f>
        <v>CUMPLE</v>
      </c>
      <c r="L722" s="561" t="str">
        <f>IF(C722="","",Documentos_Técnicos!$HX713)</f>
        <v>CUMPLE</v>
      </c>
      <c r="M722" s="561" t="str">
        <f>IF(C722="","",Documentos_Técnicos!IQ713)</f>
        <v>CUMPLE</v>
      </c>
      <c r="N722" s="561" t="str">
        <f>IF(C722="","",Documentos_Técnicos!$IV713)</f>
        <v>CUMPLE</v>
      </c>
      <c r="O722" s="562" t="str">
        <f t="shared" si="77"/>
        <v>HABILITADO</v>
      </c>
    </row>
    <row r="723" spans="1:15" ht="33" x14ac:dyDescent="0.25">
      <c r="A723" s="1016"/>
      <c r="B723" s="561">
        <v>11</v>
      </c>
      <c r="C723" s="561" t="str">
        <f>IF(Experiencia_Proponente!C1086=0,"",Experiencia_Proponente!C1086)</f>
        <v>UNIÓN TEMPORAL UT-EAAJ-2021</v>
      </c>
      <c r="D723" s="561" t="str">
        <f>IF(C723="","",Documentos_Técnicos!$AG713)</f>
        <v>CUMPLE</v>
      </c>
      <c r="E723" s="561" t="str">
        <f>IF(C723="","",Documentos_Técnicos!$BL713)</f>
        <v>CUMPLE</v>
      </c>
      <c r="F723" s="561" t="str">
        <f>IF(C723="","",Documentos_Técnicos!$DF713)</f>
        <v>CUMPLE</v>
      </c>
      <c r="G723" s="561" t="str">
        <f>IF(C723="","",Documentos_Técnicos!$DY713)</f>
        <v>CUMPLE</v>
      </c>
      <c r="H723" s="561" t="str">
        <f>IF(C723="","",Documentos_Técnicos!$ER713)</f>
        <v>CUMPLE</v>
      </c>
      <c r="I723" s="561" t="str">
        <f>IF(C723="","",Documentos_Técnicos!$FK713)</f>
        <v>CUMPLE</v>
      </c>
      <c r="J723" s="561" t="str">
        <f>IF(C723="","",Documentos_Técnicos!$FZ713)</f>
        <v>CUMPLE</v>
      </c>
      <c r="K723" s="561" t="str">
        <f>IF(C723="","",Documentos_Técnicos!$HA713)</f>
        <v>CUMPLE</v>
      </c>
      <c r="L723" s="561" t="str">
        <f>IF(C723="","",Documentos_Técnicos!$HX713)</f>
        <v>CUMPLE</v>
      </c>
      <c r="M723" s="561" t="str">
        <f>IF(C723="","",Documentos_Técnicos!IQ713)</f>
        <v>CUMPLE</v>
      </c>
      <c r="N723" s="561" t="str">
        <f>IF(C723="","",Documentos_Técnicos!$IV713)</f>
        <v>CUMPLE</v>
      </c>
      <c r="O723" s="562" t="str">
        <f t="shared" si="77"/>
        <v>HABILITADO</v>
      </c>
    </row>
    <row r="724" spans="1:15" ht="33" x14ac:dyDescent="0.25">
      <c r="A724" s="1016"/>
      <c r="B724" s="561">
        <v>12</v>
      </c>
      <c r="C724" s="561" t="str">
        <f>IF(Experiencia_Proponente!C1087=0,"",Experiencia_Proponente!C1087)</f>
        <v>UNIÓN TEMPORAL UT-EAAJ-2021</v>
      </c>
      <c r="D724" s="561" t="str">
        <f>IF(C724="","",Documentos_Técnicos!$AG713)</f>
        <v>CUMPLE</v>
      </c>
      <c r="E724" s="561" t="str">
        <f>IF(C724="","",Documentos_Técnicos!$BL713)</f>
        <v>CUMPLE</v>
      </c>
      <c r="F724" s="561" t="str">
        <f>IF(C724="","",Documentos_Técnicos!$DF713)</f>
        <v>CUMPLE</v>
      </c>
      <c r="G724" s="561" t="str">
        <f>IF(C724="","",Documentos_Técnicos!$DY713)</f>
        <v>CUMPLE</v>
      </c>
      <c r="H724" s="561" t="str">
        <f>IF(C724="","",Documentos_Técnicos!$ER713)</f>
        <v>CUMPLE</v>
      </c>
      <c r="I724" s="561" t="str">
        <f>IF(C724="","",Documentos_Técnicos!$FK713)</f>
        <v>CUMPLE</v>
      </c>
      <c r="J724" s="561" t="str">
        <f>IF(C724="","",Documentos_Técnicos!$FZ713)</f>
        <v>CUMPLE</v>
      </c>
      <c r="K724" s="561" t="str">
        <f>IF(C724="","",Documentos_Técnicos!$HA713)</f>
        <v>CUMPLE</v>
      </c>
      <c r="L724" s="561" t="str">
        <f>IF(C724="","",Documentos_Técnicos!$HX713)</f>
        <v>CUMPLE</v>
      </c>
      <c r="M724" s="561" t="str">
        <f>IF(C724="","",Documentos_Técnicos!IQ713)</f>
        <v>CUMPLE</v>
      </c>
      <c r="N724" s="561" t="str">
        <f>IF(C724="","",Documentos_Técnicos!$IV713)</f>
        <v>CUMPLE</v>
      </c>
      <c r="O724" s="562" t="str">
        <f t="shared" si="77"/>
        <v>HABILITADO</v>
      </c>
    </row>
    <row r="725" spans="1:15" x14ac:dyDescent="0.25">
      <c r="A725" s="102">
        <v>55</v>
      </c>
      <c r="B725" s="563"/>
      <c r="C725" s="564" t="s">
        <v>1537</v>
      </c>
      <c r="D725" s="563"/>
      <c r="E725" s="563"/>
      <c r="F725" s="563"/>
      <c r="G725" s="563"/>
      <c r="H725" s="563"/>
      <c r="I725" s="563"/>
      <c r="J725" s="563"/>
      <c r="K725" s="563"/>
      <c r="L725" s="563"/>
      <c r="M725" s="563"/>
      <c r="N725" s="563"/>
      <c r="O725" s="563"/>
    </row>
    <row r="726" spans="1:15" x14ac:dyDescent="0.25">
      <c r="A726" s="561"/>
      <c r="B726" s="561"/>
      <c r="C726" s="561"/>
      <c r="D726" s="561"/>
      <c r="E726" s="561"/>
      <c r="F726" s="561"/>
      <c r="G726" s="561"/>
      <c r="H726" s="561"/>
      <c r="I726" s="561"/>
      <c r="J726" s="561"/>
      <c r="K726" s="561"/>
      <c r="L726" s="561"/>
      <c r="M726" s="561"/>
      <c r="N726" s="561"/>
      <c r="O726" s="561"/>
    </row>
  </sheetData>
  <sheetProtection algorithmName="SHA-512" hashValue="Hx+GEwjYf7Lnruijtc1fVTmViQJrqftAmWAZhodqvC+nYlHuR8mgVM1a5HeZ5jHDePMLre604pItXEwhUlmxsg==" saltValue="biIflzzkeba6Ri9QQ0l6cQ==" spinCount="100000" sheet="1" selectLockedCells="1"/>
  <autoFilter ref="A10:O725" xr:uid="{00000000-0009-0000-0000-000007000000}">
    <filterColumn colId="2">
      <customFilters>
        <customFilter operator="notEqual" val=" "/>
      </customFilters>
    </filterColumn>
  </autoFilter>
  <customSheetViews>
    <customSheetView guid="{E2A2C7DB-9947-49F3-A282-EFE301E739A4}" showPageBreaks="1" printArea="1" filter="1" showAutoFilter="1" view="pageBreakPreview" topLeftCell="A9">
      <pane xSplit="3" ySplit="5" topLeftCell="H1213" activePane="bottomRight" state="frozen"/>
      <selection pane="bottomRight" activeCell="I1221" sqref="I1221"/>
      <rowBreaks count="1" manualBreakCount="1">
        <brk id="1173" max="11" man="1"/>
      </rowBreaks>
      <pageMargins left="0" right="0" top="0" bottom="0" header="0" footer="0"/>
      <printOptions horizontalCentered="1"/>
      <pageSetup paperSize="9" scale="68" pageOrder="overThenDown" orientation="landscape" horizontalDpi="1200" verticalDpi="1200" r:id="rId1"/>
      <headerFooter>
        <oddHeader>&amp;L&amp;G&amp;CSECRETARIA DE EDUCACIÓN DEL DISTRITO
DIR. DE SERVICIOS ADMINISTRATIVOS
LICITACION PÚBLICA SED - SED-LP-DSA-005-2016
INFORME DE EVALUACIÓN FINAL
CONSOLIDADO DOCUMENTOS TÉCNICOS
MARZO 14 DE 2016&amp;R&amp;G</oddHeader>
        <oddFooter>&amp;C&amp;P de &amp;N
Informe de Evaluación Final   
Consolidado Documentos Técnicos</oddFooter>
      </headerFooter>
      <autoFilter ref="A10:L1214" xr:uid="{00000000-0000-0000-0000-000000000000}">
        <filterColumn colId="2">
          <customFilters>
            <customFilter operator="notEqual" val=" "/>
          </customFilters>
        </filterColumn>
      </autoFilter>
    </customSheetView>
    <customSheetView guid="{12163528-AE75-4A4E-AF46-AB6BC72BC431}" showPageBreaks="1" printArea="1" filter="1" showAutoFilter="1" topLeftCell="A9">
      <pane xSplit="3" ySplit="5" topLeftCell="I594" activePane="bottomRight" state="frozen"/>
      <selection pane="bottomRight" activeCell="M598" sqref="M598"/>
      <pageMargins left="0" right="0" top="0" bottom="0" header="0" footer="0"/>
      <printOptions horizontalCentered="1"/>
      <pageSetup paperSize="9" scale="85" pageOrder="overThenDown" orientation="landscape" horizontalDpi="1200" verticalDpi="1200" r:id="rId2"/>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C7BD7581-978D-4952-BB44-34D9F81A17A1}" filter="1" showAutoFilter="1" topLeftCell="A9">
      <pane xSplit="3" ySplit="2" topLeftCell="I594" activePane="bottomRight" state="frozen"/>
      <selection pane="bottomRight" activeCell="M598" sqref="M598"/>
      <pageMargins left="0" right="0" top="0" bottom="0" header="0" footer="0"/>
      <printOptions horizontalCentered="1"/>
      <pageSetup paperSize="9" scale="85" pageOrder="overThenDown" orientation="landscape" horizontalDpi="1200" verticalDpi="1200" r:id="rId3"/>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2E6E9C88-08B8-4F9F-855B-E155574AADA6}" filter="1" showAutoFilter="1" topLeftCell="A9">
      <pane xSplit="3" ySplit="2" topLeftCell="I594" activePane="bottomRight" state="frozen"/>
      <selection pane="bottomRight" activeCell="M598" sqref="M598"/>
      <pageMargins left="0" right="0" top="0" bottom="0" header="0" footer="0"/>
      <printOptions horizontalCentered="1"/>
      <pageSetup paperSize="9" scale="85" pageOrder="overThenDown" orientation="landscape" horizontalDpi="1200" verticalDpi="1200" r:id="rId4"/>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05019090-B387-4185-B9D6-2989E4430EE7}" filter="1" showAutoFilter="1" topLeftCell="A9">
      <pane xSplit="3" ySplit="2" topLeftCell="I625" activePane="bottomRight" state="frozen"/>
      <selection pane="bottomRight" activeCell="J631" sqref="J631"/>
      <pageMargins left="0" right="0" top="0" bottom="0" header="0" footer="0"/>
      <printOptions horizontalCentered="1"/>
      <pageSetup paperSize="9" scale="85" pageOrder="overThenDown" orientation="landscape" horizontalDpi="1200" verticalDpi="1200" r:id="rId5"/>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CC132B87-6F95-42DD-82B4-8B8A320375C1}" filter="1" showAutoFilter="1" topLeftCell="A9">
      <pane xSplit="3" ySplit="2" topLeftCell="I594" activePane="bottomRight" state="frozen"/>
      <selection pane="bottomRight" activeCell="M598" sqref="M598"/>
      <pageMargins left="0" right="0" top="0" bottom="0" header="0" footer="0"/>
      <printOptions horizontalCentered="1"/>
      <pageSetup paperSize="9" scale="85" pageOrder="overThenDown" orientation="landscape" horizontalDpi="1200" verticalDpi="1200" r:id="rId6"/>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3747B44A-1B0F-476A-97A2-F90ADAC85B61}" filter="1" showAutoFilter="1" topLeftCell="A9">
      <pane xSplit="3" ySplit="2" topLeftCell="I594" activePane="bottomRight" state="frozen"/>
      <selection pane="bottomRight" activeCell="M598" sqref="M598"/>
      <pageMargins left="0" right="0" top="0" bottom="0" header="0" footer="0"/>
      <printOptions horizontalCentered="1"/>
      <pageSetup paperSize="9" scale="85" pageOrder="overThenDown" orientation="landscape" horizontalDpi="1200" verticalDpi="1200" r:id="rId7"/>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DBDCABA7-1761-490F-B561-FF40CAB5B60B}" showPageBreaks="1" printArea="1" filter="1" showAutoFilter="1" view="pageBreakPreview" topLeftCell="A9">
      <pane xSplit="3" ySplit="5" topLeftCell="H1186" activePane="bottomRight" state="frozen"/>
      <selection pane="bottomRight" activeCell="J1216" sqref="J1216:K1225"/>
      <pageMargins left="0" right="0" top="0" bottom="0" header="0" footer="0"/>
      <printOptions verticalCentered="1"/>
      <pageSetup paperSize="9" scale="85" pageOrder="overThenDown" orientation="landscape" r:id="rId8"/>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 guid="{22E058B7-4FD3-40B5-A493-EE97C812424B}" showPageBreaks="1" printArea="1" filter="1" showAutoFilter="1" view="pageBreakPreview" topLeftCell="A9">
      <pane xSplit="3" ySplit="2" topLeftCell="H1186" activePane="bottomRight" state="frozen"/>
      <selection pane="bottomRight" activeCell="J1216" sqref="J1216:K1225"/>
      <pageMargins left="0" right="0" top="0" bottom="0" header="0" footer="0"/>
      <printOptions verticalCentered="1"/>
      <pageSetup paperSize="9" scale="85" pageOrder="overThenDown" orientation="landscape" r:id="rId9"/>
      <headerFooter>
        <oddHeader>&amp;L&amp;G&amp;CSECRETARIA DE EDUCACIÓN DEL DISTRITO
DIR. DE SERVICIOS ADMINISTRATIVOS
LICITACION PÚBLICA SED - SED-LP-DSA-005-2016
INFORME DE EVALUACIÓN
CONSOLIDADO DOCUMENTOS TÉCNICOS
FEBRERO 29 DE 2016&amp;R&amp;G</oddHeader>
        <oddFooter>&amp;C&amp;P de &amp;N
Informe de Evaluación   
Consolidado Documentos Técnicos</oddFooter>
      </headerFooter>
      <autoFilter ref="A10:L1214" xr:uid="{00000000-0000-0000-0000-000000000000}">
        <filterColumn colId="2">
          <customFilters>
            <customFilter operator="notEqual" val=" "/>
          </customFilters>
        </filterColumn>
      </autoFilter>
    </customSheetView>
  </customSheetViews>
  <mergeCells count="55">
    <mergeCell ref="A11:A22"/>
    <mergeCell ref="A258:A269"/>
    <mergeCell ref="A271:A282"/>
    <mergeCell ref="A284:A295"/>
    <mergeCell ref="A297:A308"/>
    <mergeCell ref="A219:A230"/>
    <mergeCell ref="A232:A243"/>
    <mergeCell ref="A245:A256"/>
    <mergeCell ref="A154:A165"/>
    <mergeCell ref="A167:A178"/>
    <mergeCell ref="A180:A191"/>
    <mergeCell ref="A193:A204"/>
    <mergeCell ref="A206:A217"/>
    <mergeCell ref="A89:A100"/>
    <mergeCell ref="A102:A113"/>
    <mergeCell ref="A115:A126"/>
    <mergeCell ref="A362:A373"/>
    <mergeCell ref="A375:A386"/>
    <mergeCell ref="A388:A399"/>
    <mergeCell ref="A310:A321"/>
    <mergeCell ref="A323:A334"/>
    <mergeCell ref="A336:A347"/>
    <mergeCell ref="A349:A360"/>
    <mergeCell ref="A401:A412"/>
    <mergeCell ref="A414:A425"/>
    <mergeCell ref="A427:A438"/>
    <mergeCell ref="A440:A451"/>
    <mergeCell ref="A453:A464"/>
    <mergeCell ref="A128:A139"/>
    <mergeCell ref="A141:A152"/>
    <mergeCell ref="A24:A35"/>
    <mergeCell ref="A37:A48"/>
    <mergeCell ref="A50:A61"/>
    <mergeCell ref="A63:A74"/>
    <mergeCell ref="A76:A87"/>
    <mergeCell ref="A531:A542"/>
    <mergeCell ref="A544:A555"/>
    <mergeCell ref="A557:A568"/>
    <mergeCell ref="A570:A581"/>
    <mergeCell ref="A466:A477"/>
    <mergeCell ref="A479:A490"/>
    <mergeCell ref="A492:A503"/>
    <mergeCell ref="A505:A516"/>
    <mergeCell ref="A518:A529"/>
    <mergeCell ref="A583:A594"/>
    <mergeCell ref="A596:A607"/>
    <mergeCell ref="A609:A620"/>
    <mergeCell ref="A622:A633"/>
    <mergeCell ref="A635:A646"/>
    <mergeCell ref="A700:A711"/>
    <mergeCell ref="A713:A724"/>
    <mergeCell ref="A648:A659"/>
    <mergeCell ref="A661:A672"/>
    <mergeCell ref="A674:A685"/>
    <mergeCell ref="A687:A698"/>
  </mergeCells>
  <conditionalFormatting sqref="D11:N22 D24:N35 D50:N61 D63:N74 D76:N87 D89:N100 D102:N113 D115:N126 D128:N139 D141:N152 D154:N165 D167:N178 D180:N191 D193:N204 D206:N217 D219:N230 D232:N243 D245:N256 D258:N269 D271:N282 D284:N295 D297:N308 D310:N321 D323:N334 D336:N347 D349:N360 D362:N373 D375:N386 D388:N399 D401:N412 D414:N425 D427:N438 D440:N451 D453:N464 D466:N477 D479:N490 D492:N503 D505:N516 D518:N529 D531:N542 D544:N555 D557:N568 D570:N581 D583:N594 D596:N607 D609:N620 D622:N633 D635:N646 D648:N659 D661:N672 D674:N685 D687:N698 D37:N48">
    <cfRule type="cellIs" dxfId="3776" priority="104" operator="equal">
      <formula>"NO CUMPLE"</formula>
    </cfRule>
  </conditionalFormatting>
  <conditionalFormatting sqref="O11:O22 O24:O35 O37:O48 O50:O61 O63:O74 O76:O87 O89:O100 O102:O113 O115:O126 O128:O139 O141:O152 O154:O165 O167:O178 O180:O191 O193:O204 O206:O217 O219:O230 O232:O243 O245:O256 O258:O269 O271:O282 O284:O295 O297:O308 O310:O321 O323:O334 O336:O347 O349:O360 O362:O373 O375:O386 O388:O399 O401:O412 O414:O425 O427:O438 O440:O451 O453:O464 O466:O477 O479:O490 O492:O503 O505:O516 O518:O529 O531:O542 O544:O555 O557:O568 O570:O581 O583:O594 O596:O607 O609:O620 O622:O633 O635:O646 O648:O659 O661:O672 O674:O685 O687:O698 O700:O711 O713:O724">
    <cfRule type="cellIs" dxfId="3775" priority="101" operator="equal">
      <formula>"NO HABILITADO"</formula>
    </cfRule>
    <cfRule type="cellIs" dxfId="3774" priority="102" operator="equal">
      <formula>"NO CUMPLE"</formula>
    </cfRule>
  </conditionalFormatting>
  <conditionalFormatting sqref="A1:XFD10 A726:XFD1048576 B11:XFD23 P24:XFD699 O24:O725 B24:N699">
    <cfRule type="cellIs" dxfId="3773" priority="97" operator="equal">
      <formula>"RECHAZADO"</formula>
    </cfRule>
  </conditionalFormatting>
  <conditionalFormatting sqref="G583:G594">
    <cfRule type="cellIs" dxfId="3772" priority="96" operator="equal">
      <formula>"NO CUMPLE"</formula>
    </cfRule>
  </conditionalFormatting>
  <conditionalFormatting sqref="G596:G607">
    <cfRule type="cellIs" dxfId="3771" priority="90" operator="equal">
      <formula>"NO CUMPLE"</formula>
    </cfRule>
  </conditionalFormatting>
  <conditionalFormatting sqref="G609:G620">
    <cfRule type="cellIs" dxfId="3770" priority="84" operator="equal">
      <formula>"NO CUMPLE"</formula>
    </cfRule>
  </conditionalFormatting>
  <conditionalFormatting sqref="G622:G633">
    <cfRule type="cellIs" dxfId="3769" priority="78" operator="equal">
      <formula>"NO CUMPLE"</formula>
    </cfRule>
  </conditionalFormatting>
  <conditionalFormatting sqref="G635:G646">
    <cfRule type="cellIs" dxfId="3768" priority="72" operator="equal">
      <formula>"NO CUMPLE"</formula>
    </cfRule>
  </conditionalFormatting>
  <conditionalFormatting sqref="G648:G659">
    <cfRule type="cellIs" dxfId="3767" priority="66" operator="equal">
      <formula>"NO CUMPLE"</formula>
    </cfRule>
  </conditionalFormatting>
  <conditionalFormatting sqref="G661:G672">
    <cfRule type="cellIs" dxfId="3766" priority="60" operator="equal">
      <formula>"NO CUMPLE"</formula>
    </cfRule>
  </conditionalFormatting>
  <conditionalFormatting sqref="G674:G685">
    <cfRule type="cellIs" dxfId="3765" priority="54" operator="equal">
      <formula>"NO CUMPLE"</formula>
    </cfRule>
  </conditionalFormatting>
  <conditionalFormatting sqref="G687:G698">
    <cfRule type="cellIs" dxfId="3764" priority="48" operator="equal">
      <formula>"NO CUMPLE"</formula>
    </cfRule>
  </conditionalFormatting>
  <conditionalFormatting sqref="A11:A699">
    <cfRule type="cellIs" dxfId="3763" priority="36" operator="equal">
      <formula>"RECHAZADO"</formula>
    </cfRule>
  </conditionalFormatting>
  <conditionalFormatting sqref="D700:N711">
    <cfRule type="cellIs" dxfId="3762" priority="16" operator="equal">
      <formula>"NO CUMPLE"</formula>
    </cfRule>
  </conditionalFormatting>
  <conditionalFormatting sqref="P700:XFD712 B700:N712">
    <cfRule type="cellIs" dxfId="3761" priority="13" operator="equal">
      <formula>"RECHAZADO"</formula>
    </cfRule>
  </conditionalFormatting>
  <conditionalFormatting sqref="G700:G711">
    <cfRule type="cellIs" dxfId="3760" priority="12" operator="equal">
      <formula>"NO CUMPLE"</formula>
    </cfRule>
  </conditionalFormatting>
  <conditionalFormatting sqref="A700:A712">
    <cfRule type="cellIs" dxfId="3759" priority="9" operator="equal">
      <formula>"RECHAZADO"</formula>
    </cfRule>
  </conditionalFormatting>
  <conditionalFormatting sqref="D713:N724">
    <cfRule type="cellIs" dxfId="3758" priority="8" operator="equal">
      <formula>"NO CUMPLE"</formula>
    </cfRule>
  </conditionalFormatting>
  <conditionalFormatting sqref="P713:XFD725 B713:N725">
    <cfRule type="cellIs" dxfId="3757" priority="5" operator="equal">
      <formula>"RECHAZADO"</formula>
    </cfRule>
  </conditionalFormatting>
  <conditionalFormatting sqref="G713:G724">
    <cfRule type="cellIs" dxfId="3756" priority="4" operator="equal">
      <formula>"NO CUMPLE"</formula>
    </cfRule>
  </conditionalFormatting>
  <conditionalFormatting sqref="A713:A725">
    <cfRule type="cellIs" dxfId="3755" priority="1" operator="equal">
      <formula>"RECHAZADO"</formula>
    </cfRule>
  </conditionalFormatting>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0"/>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rowBreaks count="10" manualBreakCount="10">
    <brk id="62" max="19" man="1"/>
    <brk id="140" max="19" man="1"/>
    <brk id="218" max="19" man="1"/>
    <brk id="283" max="19" man="1"/>
    <brk id="374" max="19" man="1"/>
    <brk id="426" max="19" man="1"/>
    <brk id="480" max="19" man="1"/>
    <brk id="543" max="19" man="1"/>
    <brk id="595" max="19" man="1"/>
    <brk id="647" max="19" man="1"/>
  </rowBreaks>
  <legacyDrawingHF r:id="rId1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filterMode="1"/>
  <dimension ref="A5:AF729"/>
  <sheetViews>
    <sheetView topLeftCell="A9" zoomScale="80" zoomScaleNormal="80" workbookViewId="0">
      <pane xSplit="3" ySplit="6" topLeftCell="R173" activePane="bottomRight" state="frozen"/>
      <selection activeCell="B704" sqref="B704:B715"/>
      <selection pane="topRight" activeCell="B704" sqref="B704:B715"/>
      <selection pane="bottomLeft" activeCell="B704" sqref="B704:B715"/>
      <selection pane="bottomRight" activeCell="AE173" sqref="AE173"/>
    </sheetView>
  </sheetViews>
  <sheetFormatPr baseColWidth="10" defaultColWidth="11.42578125" defaultRowHeight="16.5" x14ac:dyDescent="0.25"/>
  <cols>
    <col min="1" max="2" width="11.42578125" style="252"/>
    <col min="3" max="3" width="34.140625" style="252" customWidth="1"/>
    <col min="4" max="4" width="2.140625" style="252" customWidth="1"/>
    <col min="5" max="5" width="13.28515625" style="252" customWidth="1"/>
    <col min="6" max="6" width="12.85546875" style="252" customWidth="1"/>
    <col min="7" max="7" width="6.42578125" style="252" customWidth="1"/>
    <col min="8" max="8" width="11.42578125" style="252"/>
    <col min="9" max="9" width="1.7109375" style="252" customWidth="1"/>
    <col min="10" max="10" width="13.5703125" style="252" customWidth="1"/>
    <col min="11" max="11" width="13.140625" style="252" customWidth="1"/>
    <col min="12" max="12" width="8.5703125" style="252" customWidth="1"/>
    <col min="13" max="13" width="10.5703125" style="252" customWidth="1"/>
    <col min="14" max="14" width="1.7109375" style="252" customWidth="1"/>
    <col min="15" max="15" width="13.5703125" style="252" customWidth="1"/>
    <col min="16" max="16" width="13.140625" style="252" customWidth="1"/>
    <col min="17" max="17" width="13.140625" style="252" bestFit="1" customWidth="1"/>
    <col min="18" max="18" width="10.5703125" style="252" customWidth="1"/>
    <col min="19" max="19" width="1.7109375" style="252" customWidth="1"/>
    <col min="20" max="20" width="33.140625" style="252" customWidth="1"/>
    <col min="21" max="21" width="16.85546875" style="252" customWidth="1"/>
    <col min="22" max="22" width="22.140625" style="252" customWidth="1"/>
    <col min="23" max="23" width="16.85546875" style="252" customWidth="1"/>
    <col min="24" max="24" width="15.28515625" style="252" customWidth="1"/>
    <col min="25" max="25" width="8.5703125" style="252" customWidth="1"/>
    <col min="26" max="26" width="10.5703125" style="252" customWidth="1"/>
    <col min="27" max="27" width="1.7109375" style="252" customWidth="1"/>
    <col min="28" max="28" width="16.5703125" style="252" customWidth="1"/>
    <col min="29" max="29" width="10" style="253" customWidth="1"/>
    <col min="30" max="30" width="11.42578125" style="252"/>
    <col min="31" max="31" width="2.28515625" style="252" customWidth="1"/>
    <col min="32" max="32" width="19" style="252" bestFit="1" customWidth="1"/>
    <col min="33" max="16384" width="11.42578125" style="252"/>
  </cols>
  <sheetData>
    <row r="5" spans="1:32" x14ac:dyDescent="0.25">
      <c r="H5" s="28"/>
    </row>
    <row r="8" spans="1:32" ht="17.25" thickBot="1" x14ac:dyDescent="0.3"/>
    <row r="9" spans="1:32" hidden="1" x14ac:dyDescent="0.25"/>
    <row r="10" spans="1:32" hidden="1" x14ac:dyDescent="0.25"/>
    <row r="11" spans="1:32" hidden="1" x14ac:dyDescent="0.25"/>
    <row r="12" spans="1:32" ht="12.75" hidden="1" customHeight="1" thickBot="1" x14ac:dyDescent="0.3"/>
    <row r="13" spans="1:32" ht="24" customHeight="1" thickTop="1" thickBot="1" x14ac:dyDescent="0.3">
      <c r="A13" s="1032"/>
      <c r="B13" s="1032"/>
      <c r="C13" s="1032"/>
      <c r="D13" s="254"/>
      <c r="E13" s="1023" t="s">
        <v>2043</v>
      </c>
      <c r="F13" s="1023"/>
      <c r="G13" s="1023"/>
      <c r="H13" s="1023"/>
      <c r="I13" s="254"/>
      <c r="J13" s="1023" t="s">
        <v>2044</v>
      </c>
      <c r="K13" s="1023"/>
      <c r="L13" s="1023"/>
      <c r="M13" s="1023"/>
      <c r="N13" s="254"/>
      <c r="O13" s="1023" t="s">
        <v>2045</v>
      </c>
      <c r="P13" s="1023"/>
      <c r="Q13" s="1023"/>
      <c r="R13" s="1023"/>
      <c r="S13" s="254"/>
      <c r="T13" s="1029" t="s">
        <v>2046</v>
      </c>
      <c r="U13" s="1030"/>
      <c r="V13" s="1030"/>
      <c r="W13" s="1030"/>
      <c r="X13" s="1030"/>
      <c r="Y13" s="1030"/>
      <c r="Z13" s="1031"/>
      <c r="AA13" s="254"/>
      <c r="AB13" s="1024" t="s">
        <v>2047</v>
      </c>
      <c r="AC13" s="1025"/>
      <c r="AD13" s="1026"/>
      <c r="AF13" s="1027" t="s">
        <v>2048</v>
      </c>
    </row>
    <row r="14" spans="1:32" ht="74.25" customHeight="1" thickTop="1" x14ac:dyDescent="0.25">
      <c r="A14" s="255" t="s">
        <v>1551</v>
      </c>
      <c r="B14" s="255" t="s">
        <v>1552</v>
      </c>
      <c r="C14" s="255" t="s">
        <v>1553</v>
      </c>
      <c r="E14" s="565" t="s">
        <v>2049</v>
      </c>
      <c r="F14" s="565" t="s">
        <v>2050</v>
      </c>
      <c r="G14" s="565" t="s">
        <v>1629</v>
      </c>
      <c r="H14" s="565" t="s">
        <v>2051</v>
      </c>
      <c r="J14" s="565" t="s">
        <v>2052</v>
      </c>
      <c r="K14" s="565" t="s">
        <v>2050</v>
      </c>
      <c r="L14" s="565" t="s">
        <v>1629</v>
      </c>
      <c r="M14" s="565" t="s">
        <v>2053</v>
      </c>
      <c r="O14" s="565" t="s">
        <v>2045</v>
      </c>
      <c r="P14" s="565" t="s">
        <v>2050</v>
      </c>
      <c r="Q14" s="565" t="s">
        <v>1629</v>
      </c>
      <c r="R14" s="565" t="s">
        <v>2054</v>
      </c>
      <c r="T14" s="565" t="s">
        <v>2055</v>
      </c>
      <c r="U14" s="565" t="s">
        <v>2056</v>
      </c>
      <c r="V14" s="565" t="s">
        <v>2057</v>
      </c>
      <c r="W14" s="565" t="s">
        <v>2058</v>
      </c>
      <c r="X14" s="565" t="s">
        <v>2050</v>
      </c>
      <c r="Y14" s="565" t="s">
        <v>1629</v>
      </c>
      <c r="Z14" s="565" t="s">
        <v>2053</v>
      </c>
      <c r="AB14" s="566" t="s">
        <v>2059</v>
      </c>
      <c r="AC14" s="567" t="s">
        <v>1629</v>
      </c>
      <c r="AD14" s="566" t="s">
        <v>2051</v>
      </c>
      <c r="AF14" s="1028"/>
    </row>
    <row r="15" spans="1:32" x14ac:dyDescent="0.25">
      <c r="A15" s="1018">
        <f>A27</f>
        <v>1</v>
      </c>
      <c r="B15" s="938">
        <v>1</v>
      </c>
      <c r="C15" s="940" t="str">
        <f>IF(Experiencia_Proponente!C20=0,"",Experiencia_Proponente!C20)</f>
        <v>UNIÓN TEMPORAL L&amp;W</v>
      </c>
      <c r="D15" s="939"/>
      <c r="E15" s="939" t="s">
        <v>1631</v>
      </c>
      <c r="F15" s="939" t="s">
        <v>1631</v>
      </c>
      <c r="G15" s="939">
        <v>1</v>
      </c>
      <c r="H15" s="939" t="str">
        <f>IF(F15="SI",IF(E15&gt;="SI","15","0"),"0")</f>
        <v>15</v>
      </c>
      <c r="I15" s="939"/>
      <c r="J15" s="695">
        <v>0.15</v>
      </c>
      <c r="K15" s="939" t="s">
        <v>1631</v>
      </c>
      <c r="L15" s="939">
        <v>1</v>
      </c>
      <c r="M15" s="694" t="str">
        <f>IF(K15="SI",IF(J15=15%,"24",IF(J15=10%,"16",IF(J15=5%,"8","0"))),"0")</f>
        <v>24</v>
      </c>
      <c r="N15" s="939"/>
      <c r="O15" s="695" t="s">
        <v>2060</v>
      </c>
      <c r="P15" s="939" t="s">
        <v>1631</v>
      </c>
      <c r="Q15" s="939">
        <v>2</v>
      </c>
      <c r="R15" s="694" t="str">
        <f>IF(P15="SI",IF(O15="OPCIÓN 1","10",IF(O15="OPCIÓN 2","6",IF(O15="OPCIÓN 3","3","0"))),"0")</f>
        <v>10</v>
      </c>
      <c r="S15" s="939"/>
      <c r="T15" s="696" t="s">
        <v>10</v>
      </c>
      <c r="U15" s="696">
        <v>5</v>
      </c>
      <c r="V15" s="939" t="s">
        <v>1631</v>
      </c>
      <c r="W15" s="939" t="s">
        <v>1631</v>
      </c>
      <c r="X15" s="939" t="s">
        <v>1631</v>
      </c>
      <c r="Y15" s="696">
        <v>2</v>
      </c>
      <c r="Z15" s="694">
        <f>IF(AND(U15&gt;1,V15="SI",W15="SI",X15="SI"),1,0)</f>
        <v>1</v>
      </c>
      <c r="AA15" s="939"/>
      <c r="AB15" s="939" t="s">
        <v>1631</v>
      </c>
      <c r="AC15" s="280" t="s">
        <v>2061</v>
      </c>
      <c r="AD15" s="941" t="str">
        <f>IF(AB15="SI","10","0")</f>
        <v>10</v>
      </c>
      <c r="AE15" s="939"/>
      <c r="AF15" s="939"/>
    </row>
    <row r="16" spans="1:32" hidden="1" x14ac:dyDescent="0.25">
      <c r="A16" s="1020"/>
      <c r="B16" s="256">
        <v>2</v>
      </c>
      <c r="C16" s="627" t="str">
        <f>IF(Experiencia_Proponente!C21=0,"",Experiencia_Proponente!C21)</f>
        <v/>
      </c>
      <c r="E16" s="315"/>
      <c r="F16" s="314"/>
      <c r="G16" s="314"/>
      <c r="H16" s="628" t="str">
        <f>IF(F16="SI",IF(E16&gt;="SI","15","0"),"0")</f>
        <v>0</v>
      </c>
      <c r="I16" s="260"/>
      <c r="J16" s="629"/>
      <c r="K16" s="314"/>
      <c r="L16" s="314"/>
      <c r="M16" s="628" t="str">
        <f t="shared" ref="M16:M26" si="0">IF(K16="SI",IF(J16=15%,"24",IF(J16=10%,"16",IF(J16=5%,"8","0"))),"0")</f>
        <v>0</v>
      </c>
      <c r="N16" s="260"/>
      <c r="O16" s="629"/>
      <c r="P16" s="314"/>
      <c r="Q16" s="314"/>
      <c r="R16" s="628" t="str">
        <f t="shared" ref="R16:R26" si="1">IF(P16="SI",IF(O16="OPCIÓN 1","10",IF(O16="OPCIÓN 2","6",IF(O16="OPCIÓN 3","3","0"))),"0")</f>
        <v>0</v>
      </c>
      <c r="S16" s="260"/>
      <c r="T16" s="630"/>
      <c r="U16" s="630"/>
      <c r="V16" s="314"/>
      <c r="W16" s="314"/>
      <c r="X16" s="314"/>
      <c r="Y16" s="314"/>
      <c r="Z16" s="628">
        <f>IF(AND(U16&gt;1,V16="SI",W16="SI",X16="SI"),1,0)</f>
        <v>0</v>
      </c>
      <c r="AA16" s="260"/>
      <c r="AB16" s="315"/>
      <c r="AC16" s="316"/>
      <c r="AD16" s="631" t="str">
        <f>IF(AB16="SI","10","0")</f>
        <v>0</v>
      </c>
      <c r="AF16" s="632"/>
    </row>
    <row r="17" spans="1:32" hidden="1" x14ac:dyDescent="0.25">
      <c r="A17" s="1021"/>
      <c r="B17" s="266">
        <v>3</v>
      </c>
      <c r="C17" s="267" t="str">
        <f>IF(Experiencia_Proponente!C22=0,"",Experiencia_Proponente!C22)</f>
        <v/>
      </c>
      <c r="E17" s="268"/>
      <c r="F17" s="259"/>
      <c r="G17" s="259"/>
      <c r="H17" s="262" t="str">
        <f t="shared" ref="H17:H26" si="2">IF(F17="SI",IF(E17&gt;="SI","15","0"),"0")</f>
        <v>0</v>
      </c>
      <c r="I17" s="260"/>
      <c r="J17" s="261"/>
      <c r="K17" s="259"/>
      <c r="L17" s="259"/>
      <c r="M17" s="262" t="str">
        <f t="shared" si="0"/>
        <v>0</v>
      </c>
      <c r="N17" s="260"/>
      <c r="O17" s="261"/>
      <c r="P17" s="259"/>
      <c r="Q17" s="259"/>
      <c r="R17" s="262" t="str">
        <f t="shared" si="1"/>
        <v>0</v>
      </c>
      <c r="S17" s="260"/>
      <c r="T17" s="263"/>
      <c r="U17" s="263"/>
      <c r="V17" s="259"/>
      <c r="W17" s="259"/>
      <c r="X17" s="259"/>
      <c r="Y17" s="259"/>
      <c r="Z17" s="262">
        <f t="shared" ref="Z17:Z26" si="3">IF(AND(U17&gt;1,V17="SI",W17="SI",X17="SI"),1,0)</f>
        <v>0</v>
      </c>
      <c r="AA17" s="260"/>
      <c r="AB17" s="268"/>
      <c r="AC17" s="269"/>
      <c r="AD17" s="270" t="str">
        <f t="shared" ref="AD17:AD26" si="4">IF(AB17="SI","10","0")</f>
        <v>0</v>
      </c>
      <c r="AF17" s="271"/>
    </row>
    <row r="18" spans="1:32" ht="17.25" hidden="1" thickTop="1" x14ac:dyDescent="0.25">
      <c r="A18" s="1021"/>
      <c r="B18" s="266">
        <v>4</v>
      </c>
      <c r="C18" s="267" t="str">
        <f>IF(Experiencia_Proponente!C23=0,"",Experiencia_Proponente!C23)</f>
        <v/>
      </c>
      <c r="E18" s="268"/>
      <c r="F18" s="259"/>
      <c r="G18" s="259"/>
      <c r="H18" s="262" t="str">
        <f t="shared" si="2"/>
        <v>0</v>
      </c>
      <c r="I18" s="260"/>
      <c r="J18" s="261"/>
      <c r="K18" s="259"/>
      <c r="L18" s="259"/>
      <c r="M18" s="262" t="str">
        <f t="shared" si="0"/>
        <v>0</v>
      </c>
      <c r="N18" s="260"/>
      <c r="O18" s="261"/>
      <c r="P18" s="259"/>
      <c r="Q18" s="259"/>
      <c r="R18" s="262" t="str">
        <f t="shared" si="1"/>
        <v>0</v>
      </c>
      <c r="S18" s="260"/>
      <c r="T18" s="263"/>
      <c r="U18" s="263"/>
      <c r="V18" s="258"/>
      <c r="W18" s="258"/>
      <c r="X18" s="259"/>
      <c r="Y18" s="259"/>
      <c r="Z18" s="262">
        <f t="shared" si="3"/>
        <v>0</v>
      </c>
      <c r="AA18" s="260"/>
      <c r="AB18" s="268"/>
      <c r="AC18" s="269"/>
      <c r="AD18" s="270" t="str">
        <f t="shared" si="4"/>
        <v>0</v>
      </c>
      <c r="AF18" s="271"/>
    </row>
    <row r="19" spans="1:32" ht="17.25" hidden="1" thickTop="1" x14ac:dyDescent="0.25">
      <c r="A19" s="1021"/>
      <c r="B19" s="266">
        <v>5</v>
      </c>
      <c r="C19" s="267" t="str">
        <f>IF(Experiencia_Proponente!C24=0,"",Experiencia_Proponente!C24)</f>
        <v/>
      </c>
      <c r="E19" s="268"/>
      <c r="F19" s="259"/>
      <c r="G19" s="259"/>
      <c r="H19" s="262" t="str">
        <f t="shared" si="2"/>
        <v>0</v>
      </c>
      <c r="I19" s="260"/>
      <c r="J19" s="261"/>
      <c r="K19" s="259"/>
      <c r="L19" s="259"/>
      <c r="M19" s="262" t="str">
        <f t="shared" si="0"/>
        <v>0</v>
      </c>
      <c r="N19" s="260"/>
      <c r="O19" s="261"/>
      <c r="P19" s="259"/>
      <c r="Q19" s="259"/>
      <c r="R19" s="262" t="str">
        <f t="shared" si="1"/>
        <v>0</v>
      </c>
      <c r="S19" s="260"/>
      <c r="T19" s="263"/>
      <c r="U19" s="263"/>
      <c r="V19" s="258"/>
      <c r="W19" s="258"/>
      <c r="X19" s="259"/>
      <c r="Y19" s="259"/>
      <c r="Z19" s="262">
        <f t="shared" si="3"/>
        <v>0</v>
      </c>
      <c r="AA19" s="260"/>
      <c r="AB19" s="268"/>
      <c r="AC19" s="269"/>
      <c r="AD19" s="270" t="str">
        <f t="shared" si="4"/>
        <v>0</v>
      </c>
      <c r="AF19" s="271"/>
    </row>
    <row r="20" spans="1:32" hidden="1" x14ac:dyDescent="0.25">
      <c r="A20" s="1021"/>
      <c r="B20" s="266">
        <v>6</v>
      </c>
      <c r="C20" s="267" t="str">
        <f>IF(Experiencia_Proponente!C25=0,"",Experiencia_Proponente!C25)</f>
        <v/>
      </c>
      <c r="E20" s="268"/>
      <c r="F20" s="259"/>
      <c r="G20" s="259"/>
      <c r="H20" s="262" t="str">
        <f t="shared" si="2"/>
        <v>0</v>
      </c>
      <c r="I20" s="260"/>
      <c r="J20" s="261"/>
      <c r="K20" s="259"/>
      <c r="L20" s="259"/>
      <c r="M20" s="262" t="str">
        <f t="shared" si="0"/>
        <v>0</v>
      </c>
      <c r="N20" s="260"/>
      <c r="O20" s="261"/>
      <c r="P20" s="259"/>
      <c r="Q20" s="259"/>
      <c r="R20" s="262" t="str">
        <f t="shared" si="1"/>
        <v>0</v>
      </c>
      <c r="S20" s="260"/>
      <c r="T20" s="263"/>
      <c r="U20" s="263"/>
      <c r="V20" s="259"/>
      <c r="W20" s="259"/>
      <c r="X20" s="259"/>
      <c r="Y20" s="259"/>
      <c r="Z20" s="262">
        <f t="shared" si="3"/>
        <v>0</v>
      </c>
      <c r="AA20" s="260"/>
      <c r="AB20" s="268"/>
      <c r="AC20" s="269"/>
      <c r="AD20" s="270" t="str">
        <f t="shared" si="4"/>
        <v>0</v>
      </c>
      <c r="AF20" s="271"/>
    </row>
    <row r="21" spans="1:32" ht="17.25" hidden="1" thickTop="1" x14ac:dyDescent="0.25">
      <c r="A21" s="1022"/>
      <c r="B21" s="568">
        <v>7</v>
      </c>
      <c r="C21" s="569" t="str">
        <f>IF(Experiencia_Proponente!C26=0,"",Experiencia_Proponente!C26)</f>
        <v/>
      </c>
      <c r="E21" s="570"/>
      <c r="F21" s="571"/>
      <c r="G21" s="571"/>
      <c r="H21" s="572" t="str">
        <f t="shared" si="2"/>
        <v>0</v>
      </c>
      <c r="I21" s="260"/>
      <c r="J21" s="573"/>
      <c r="K21" s="571"/>
      <c r="L21" s="571"/>
      <c r="M21" s="572" t="str">
        <f t="shared" si="0"/>
        <v>0</v>
      </c>
      <c r="N21" s="260"/>
      <c r="O21" s="573"/>
      <c r="P21" s="571"/>
      <c r="Q21" s="571"/>
      <c r="R21" s="572" t="str">
        <f t="shared" si="1"/>
        <v>0</v>
      </c>
      <c r="S21" s="260"/>
      <c r="T21" s="574"/>
      <c r="U21" s="574"/>
      <c r="V21" s="324"/>
      <c r="W21" s="324"/>
      <c r="X21" s="571"/>
      <c r="Y21" s="571"/>
      <c r="Z21" s="572">
        <f t="shared" si="3"/>
        <v>0</v>
      </c>
      <c r="AA21" s="260"/>
      <c r="AB21" s="570"/>
      <c r="AC21" s="575"/>
      <c r="AD21" s="576" t="str">
        <f t="shared" si="4"/>
        <v>0</v>
      </c>
      <c r="AF21" s="577"/>
    </row>
    <row r="22" spans="1:32" x14ac:dyDescent="0.25">
      <c r="A22" s="1018"/>
      <c r="B22" s="938">
        <v>8</v>
      </c>
      <c r="C22" s="940" t="str">
        <f>IF(Experiencia_Proponente!C27=0,"",Experiencia_Proponente!C27)</f>
        <v>UNIÓN TEMPORAL L&amp;W</v>
      </c>
      <c r="D22" s="939"/>
      <c r="E22" s="939" t="s">
        <v>1631</v>
      </c>
      <c r="F22" s="939" t="s">
        <v>1631</v>
      </c>
      <c r="G22" s="939">
        <v>1</v>
      </c>
      <c r="H22" s="694" t="str">
        <f t="shared" si="2"/>
        <v>15</v>
      </c>
      <c r="I22" s="939"/>
      <c r="J22" s="695">
        <v>0.15</v>
      </c>
      <c r="K22" s="939" t="s">
        <v>1631</v>
      </c>
      <c r="L22" s="939">
        <v>1</v>
      </c>
      <c r="M22" s="694" t="str">
        <f t="shared" si="0"/>
        <v>24</v>
      </c>
      <c r="N22" s="939"/>
      <c r="O22" s="695" t="s">
        <v>2060</v>
      </c>
      <c r="P22" s="939" t="s">
        <v>1631</v>
      </c>
      <c r="Q22" s="939">
        <v>2</v>
      </c>
      <c r="R22" s="694" t="str">
        <f t="shared" si="1"/>
        <v>10</v>
      </c>
      <c r="S22" s="939"/>
      <c r="T22" s="696" t="s">
        <v>10</v>
      </c>
      <c r="U22" s="696">
        <v>5</v>
      </c>
      <c r="V22" s="939" t="s">
        <v>1631</v>
      </c>
      <c r="W22" s="939" t="s">
        <v>1631</v>
      </c>
      <c r="X22" s="939" t="s">
        <v>1631</v>
      </c>
      <c r="Y22" s="696">
        <v>2</v>
      </c>
      <c r="Z22" s="694">
        <f t="shared" si="3"/>
        <v>1</v>
      </c>
      <c r="AA22" s="939"/>
      <c r="AB22" s="939" t="s">
        <v>1631</v>
      </c>
      <c r="AC22" s="280" t="s">
        <v>2062</v>
      </c>
      <c r="AD22" s="941" t="str">
        <f t="shared" si="4"/>
        <v>10</v>
      </c>
      <c r="AE22" s="939"/>
      <c r="AF22" s="939"/>
    </row>
    <row r="23" spans="1:32" hidden="1" x14ac:dyDescent="0.25">
      <c r="A23" s="1020"/>
      <c r="B23" s="256">
        <v>9</v>
      </c>
      <c r="C23" s="627" t="str">
        <f>IF(Experiencia_Proponente!C28=0,"",Experiencia_Proponente!C28)</f>
        <v/>
      </c>
      <c r="E23" s="315"/>
      <c r="F23" s="314"/>
      <c r="G23" s="314"/>
      <c r="H23" s="628" t="str">
        <f t="shared" si="2"/>
        <v>0</v>
      </c>
      <c r="I23" s="260"/>
      <c r="J23" s="629"/>
      <c r="K23" s="314"/>
      <c r="L23" s="314"/>
      <c r="M23" s="628" t="str">
        <f t="shared" si="0"/>
        <v>0</v>
      </c>
      <c r="N23" s="260"/>
      <c r="O23" s="629"/>
      <c r="P23" s="314"/>
      <c r="Q23" s="314"/>
      <c r="R23" s="628" t="str">
        <f t="shared" si="1"/>
        <v>0</v>
      </c>
      <c r="S23" s="260"/>
      <c r="T23" s="630"/>
      <c r="U23" s="630"/>
      <c r="V23" s="314"/>
      <c r="W23" s="314"/>
      <c r="X23" s="314"/>
      <c r="Y23" s="314"/>
      <c r="Z23" s="628">
        <f t="shared" si="3"/>
        <v>0</v>
      </c>
      <c r="AA23" s="260"/>
      <c r="AB23" s="315"/>
      <c r="AC23" s="316"/>
      <c r="AD23" s="631" t="str">
        <f t="shared" si="4"/>
        <v>0</v>
      </c>
      <c r="AF23" s="632"/>
    </row>
    <row r="24" spans="1:32" hidden="1" x14ac:dyDescent="0.25">
      <c r="A24" s="1021"/>
      <c r="B24" s="266">
        <v>10</v>
      </c>
      <c r="C24" s="267" t="str">
        <f>IF(Experiencia_Proponente!C29=0,"",Experiencia_Proponente!C29)</f>
        <v/>
      </c>
      <c r="E24" s="268"/>
      <c r="F24" s="259"/>
      <c r="G24" s="259"/>
      <c r="H24" s="262" t="str">
        <f t="shared" si="2"/>
        <v>0</v>
      </c>
      <c r="I24" s="260"/>
      <c r="J24" s="261"/>
      <c r="K24" s="259"/>
      <c r="L24" s="259"/>
      <c r="M24" s="262" t="str">
        <f t="shared" si="0"/>
        <v>0</v>
      </c>
      <c r="N24" s="260"/>
      <c r="O24" s="261"/>
      <c r="P24" s="259"/>
      <c r="Q24" s="259"/>
      <c r="R24" s="262" t="str">
        <f t="shared" si="1"/>
        <v>0</v>
      </c>
      <c r="S24" s="260"/>
      <c r="T24" s="263"/>
      <c r="U24" s="263"/>
      <c r="V24" s="259"/>
      <c r="W24" s="259"/>
      <c r="X24" s="259"/>
      <c r="Y24" s="259"/>
      <c r="Z24" s="262">
        <f t="shared" si="3"/>
        <v>0</v>
      </c>
      <c r="AA24" s="260"/>
      <c r="AB24" s="268"/>
      <c r="AC24" s="269"/>
      <c r="AD24" s="270" t="str">
        <f t="shared" si="4"/>
        <v>0</v>
      </c>
      <c r="AF24" s="271"/>
    </row>
    <row r="25" spans="1:32" ht="17.25" hidden="1" thickTop="1" x14ac:dyDescent="0.25">
      <c r="A25" s="1022"/>
      <c r="B25" s="568">
        <v>11</v>
      </c>
      <c r="C25" s="569" t="str">
        <f>IF(Experiencia_Proponente!C30=0,"",Experiencia_Proponente!C30)</f>
        <v/>
      </c>
      <c r="E25" s="570"/>
      <c r="F25" s="571"/>
      <c r="G25" s="571"/>
      <c r="H25" s="572" t="str">
        <f t="shared" si="2"/>
        <v>0</v>
      </c>
      <c r="I25" s="260"/>
      <c r="J25" s="573"/>
      <c r="K25" s="571"/>
      <c r="L25" s="571"/>
      <c r="M25" s="572" t="str">
        <f t="shared" si="0"/>
        <v>0</v>
      </c>
      <c r="N25" s="260"/>
      <c r="O25" s="573"/>
      <c r="P25" s="571"/>
      <c r="Q25" s="571"/>
      <c r="R25" s="572" t="str">
        <f t="shared" si="1"/>
        <v>0</v>
      </c>
      <c r="S25" s="260"/>
      <c r="T25" s="574"/>
      <c r="U25" s="574"/>
      <c r="V25" s="324"/>
      <c r="W25" s="324"/>
      <c r="X25" s="571"/>
      <c r="Y25" s="571"/>
      <c r="Z25" s="572">
        <f t="shared" si="3"/>
        <v>0</v>
      </c>
      <c r="AA25" s="260"/>
      <c r="AB25" s="570"/>
      <c r="AC25" s="575"/>
      <c r="AD25" s="576" t="str">
        <f t="shared" si="4"/>
        <v>0</v>
      </c>
      <c r="AF25" s="577"/>
    </row>
    <row r="26" spans="1:32" x14ac:dyDescent="0.25">
      <c r="A26" s="1018"/>
      <c r="B26" s="507">
        <v>12</v>
      </c>
      <c r="C26" s="508" t="str">
        <f>IF(Experiencia_Proponente!C31=0,"",Experiencia_Proponente!C31)</f>
        <v>UNIÓN TEMPORAL L&amp;W</v>
      </c>
      <c r="D26" s="511"/>
      <c r="E26" s="259" t="s">
        <v>1631</v>
      </c>
      <c r="F26" s="259" t="s">
        <v>1631</v>
      </c>
      <c r="G26" s="259">
        <v>1</v>
      </c>
      <c r="H26" s="689" t="str">
        <f t="shared" si="2"/>
        <v>15</v>
      </c>
      <c r="I26" s="259"/>
      <c r="J26" s="688">
        <v>0.15</v>
      </c>
      <c r="K26" s="259" t="s">
        <v>1631</v>
      </c>
      <c r="L26" s="259">
        <v>1</v>
      </c>
      <c r="M26" s="689" t="str">
        <f t="shared" si="0"/>
        <v>24</v>
      </c>
      <c r="N26" s="259"/>
      <c r="O26" s="688" t="s">
        <v>2060</v>
      </c>
      <c r="P26" s="259" t="s">
        <v>1631</v>
      </c>
      <c r="Q26" s="259">
        <v>2</v>
      </c>
      <c r="R26" s="689" t="str">
        <f t="shared" si="1"/>
        <v>10</v>
      </c>
      <c r="S26" s="259"/>
      <c r="T26" s="272" t="s">
        <v>10</v>
      </c>
      <c r="U26" s="272">
        <v>5</v>
      </c>
      <c r="V26" s="259" t="s">
        <v>1631</v>
      </c>
      <c r="W26" s="259" t="s">
        <v>1631</v>
      </c>
      <c r="X26" s="259" t="s">
        <v>1631</v>
      </c>
      <c r="Y26" s="272">
        <v>2</v>
      </c>
      <c r="Z26" s="689">
        <f t="shared" si="3"/>
        <v>1</v>
      </c>
      <c r="AA26" s="259"/>
      <c r="AB26" s="259" t="s">
        <v>1631</v>
      </c>
      <c r="AC26" s="269" t="s">
        <v>2062</v>
      </c>
      <c r="AD26" s="690" t="str">
        <f t="shared" si="4"/>
        <v>10</v>
      </c>
      <c r="AE26" s="511"/>
      <c r="AF26" s="511"/>
    </row>
    <row r="27" spans="1:32" x14ac:dyDescent="0.25">
      <c r="A27" s="102">
        <v>1</v>
      </c>
      <c r="B27" s="691"/>
      <c r="C27" s="691" t="s">
        <v>2063</v>
      </c>
      <c r="D27" s="692"/>
      <c r="E27" s="692"/>
      <c r="F27" s="692"/>
      <c r="G27" s="692"/>
      <c r="H27" s="692"/>
      <c r="I27" s="692"/>
      <c r="J27" s="692"/>
      <c r="K27" s="692"/>
      <c r="L27" s="692"/>
      <c r="M27" s="692"/>
      <c r="N27" s="692"/>
      <c r="O27" s="692"/>
      <c r="P27" s="692"/>
      <c r="Q27" s="692"/>
      <c r="R27" s="692"/>
      <c r="S27" s="692"/>
      <c r="T27" s="692"/>
      <c r="U27" s="692"/>
      <c r="V27" s="692"/>
      <c r="W27" s="692"/>
      <c r="X27" s="692"/>
      <c r="Y27" s="692"/>
      <c r="Z27" s="692"/>
      <c r="AA27" s="692"/>
      <c r="AB27" s="692"/>
      <c r="AC27" s="693"/>
      <c r="AD27" s="692"/>
      <c r="AE27" s="692"/>
      <c r="AF27" s="692"/>
    </row>
    <row r="28" spans="1:32" x14ac:dyDescent="0.25">
      <c r="A28" s="1018">
        <f>A40</f>
        <v>2</v>
      </c>
      <c r="B28" s="948">
        <v>1</v>
      </c>
      <c r="C28" s="947" t="str">
        <f>IF(Experiencia_Proponente!C33=0,"",Experiencia_Proponente!C33)</f>
        <v>UNION TEMPORAL S4</v>
      </c>
      <c r="D28" s="949"/>
      <c r="E28" s="949" t="s">
        <v>1631</v>
      </c>
      <c r="F28" s="949" t="s">
        <v>1631</v>
      </c>
      <c r="G28" s="949">
        <v>1</v>
      </c>
      <c r="H28" s="949" t="str">
        <f t="shared" ref="H28:H91" si="5">IF(F28="SI",IF(E28&gt;="SI","15","0"),"0")</f>
        <v>15</v>
      </c>
      <c r="I28" s="949"/>
      <c r="J28" s="695">
        <v>0.15</v>
      </c>
      <c r="K28" s="949" t="s">
        <v>1631</v>
      </c>
      <c r="L28" s="949">
        <v>1</v>
      </c>
      <c r="M28" s="694" t="str">
        <f t="shared" ref="M28:M39" si="6">IF(K28="SI",IF(J28=15%,"24",IF(J28=10%,"16",IF(J28=5%,"8","0"))),"0")</f>
        <v>24</v>
      </c>
      <c r="N28" s="949"/>
      <c r="O28" s="695" t="s">
        <v>2060</v>
      </c>
      <c r="P28" s="949" t="s">
        <v>1631</v>
      </c>
      <c r="Q28" s="949">
        <v>2</v>
      </c>
      <c r="R28" s="694" t="str">
        <f t="shared" ref="R28:R91" si="7">IF(P28="SI",IF(O28="OPCIÓN 1","10",IF(O28="OPCIÓN 2","6",IF(O28="OPCIÓN 3","3","0"))),"0")</f>
        <v>10</v>
      </c>
      <c r="S28" s="949"/>
      <c r="T28" s="696" t="s">
        <v>16</v>
      </c>
      <c r="U28" s="696">
        <v>7</v>
      </c>
      <c r="V28" s="949" t="s">
        <v>1631</v>
      </c>
      <c r="W28" s="949" t="s">
        <v>1631</v>
      </c>
      <c r="X28" s="949" t="s">
        <v>1631</v>
      </c>
      <c r="Y28" s="949">
        <v>2</v>
      </c>
      <c r="Z28" s="694">
        <f t="shared" ref="Z28:Z91" si="8">IF(AND(U28&gt;1,V28="SI",W28="SI",X28="SI"),1,0)</f>
        <v>1</v>
      </c>
      <c r="AA28" s="949"/>
      <c r="AB28" s="949" t="s">
        <v>1631</v>
      </c>
      <c r="AC28" s="280" t="s">
        <v>332</v>
      </c>
      <c r="AD28" s="950" t="str">
        <f t="shared" ref="AD28:AD39" si="9">IF(AB28="SI","10","0")</f>
        <v>10</v>
      </c>
      <c r="AE28" s="949"/>
      <c r="AF28" s="949"/>
    </row>
    <row r="29" spans="1:32" hidden="1" x14ac:dyDescent="0.25">
      <c r="A29" s="1019"/>
      <c r="B29" s="579">
        <v>2</v>
      </c>
      <c r="C29" s="633" t="str">
        <f>IF(Experiencia_Proponente!C34=0,"",Experiencia_Proponente!C34)</f>
        <v/>
      </c>
      <c r="E29" s="634"/>
      <c r="F29" s="635"/>
      <c r="G29" s="635"/>
      <c r="H29" s="636" t="str">
        <f t="shared" si="5"/>
        <v>0</v>
      </c>
      <c r="I29" s="260"/>
      <c r="J29" s="637"/>
      <c r="K29" s="635"/>
      <c r="L29" s="635"/>
      <c r="M29" s="636" t="str">
        <f t="shared" si="6"/>
        <v>0</v>
      </c>
      <c r="N29" s="260"/>
      <c r="O29" s="637"/>
      <c r="P29" s="635"/>
      <c r="Q29" s="635"/>
      <c r="R29" s="636" t="str">
        <f t="shared" si="7"/>
        <v>0</v>
      </c>
      <c r="S29" s="260"/>
      <c r="T29" s="638"/>
      <c r="U29" s="638"/>
      <c r="V29" s="635"/>
      <c r="W29" s="635"/>
      <c r="X29" s="635"/>
      <c r="Y29" s="635"/>
      <c r="Z29" s="636">
        <f t="shared" si="8"/>
        <v>0</v>
      </c>
      <c r="AA29" s="260"/>
      <c r="AB29" s="634"/>
      <c r="AC29" s="639"/>
      <c r="AD29" s="640" t="str">
        <f t="shared" si="9"/>
        <v>0</v>
      </c>
      <c r="AF29" s="641"/>
    </row>
    <row r="30" spans="1:32" x14ac:dyDescent="0.25">
      <c r="A30" s="1018"/>
      <c r="B30" s="948">
        <v>3</v>
      </c>
      <c r="C30" s="947" t="str">
        <f>IF(Experiencia_Proponente!C35=0,"",Experiencia_Proponente!C35)</f>
        <v>UNION TEMPORAL S4</v>
      </c>
      <c r="D30" s="949"/>
      <c r="E30" s="949" t="s">
        <v>1631</v>
      </c>
      <c r="F30" s="949" t="s">
        <v>1631</v>
      </c>
      <c r="G30" s="949">
        <v>1</v>
      </c>
      <c r="H30" s="694" t="str">
        <f t="shared" si="5"/>
        <v>15</v>
      </c>
      <c r="I30" s="949"/>
      <c r="J30" s="695">
        <v>0.15</v>
      </c>
      <c r="K30" s="949" t="s">
        <v>1631</v>
      </c>
      <c r="L30" s="949">
        <v>1</v>
      </c>
      <c r="M30" s="694" t="str">
        <f t="shared" si="6"/>
        <v>24</v>
      </c>
      <c r="N30" s="949"/>
      <c r="O30" s="695" t="s">
        <v>2060</v>
      </c>
      <c r="P30" s="949" t="s">
        <v>1631</v>
      </c>
      <c r="Q30" s="949">
        <v>2</v>
      </c>
      <c r="R30" s="694" t="str">
        <f t="shared" si="7"/>
        <v>10</v>
      </c>
      <c r="S30" s="949"/>
      <c r="T30" s="696" t="s">
        <v>16</v>
      </c>
      <c r="U30" s="696">
        <v>7</v>
      </c>
      <c r="V30" s="949" t="s">
        <v>1631</v>
      </c>
      <c r="W30" s="949" t="s">
        <v>1631</v>
      </c>
      <c r="X30" s="949" t="s">
        <v>1631</v>
      </c>
      <c r="Y30" s="949">
        <v>2</v>
      </c>
      <c r="Z30" s="694">
        <f t="shared" si="8"/>
        <v>1</v>
      </c>
      <c r="AA30" s="949"/>
      <c r="AB30" s="949" t="s">
        <v>1631</v>
      </c>
      <c r="AC30" s="280" t="s">
        <v>332</v>
      </c>
      <c r="AD30" s="950" t="str">
        <f t="shared" si="9"/>
        <v>10</v>
      </c>
      <c r="AE30" s="949"/>
      <c r="AF30" s="949"/>
    </row>
    <row r="31" spans="1:32" hidden="1" x14ac:dyDescent="0.25">
      <c r="A31" s="1020"/>
      <c r="B31" s="256">
        <v>4</v>
      </c>
      <c r="C31" s="627" t="str">
        <f>IF(Experiencia_Proponente!C36=0,"",Experiencia_Proponente!C36)</f>
        <v/>
      </c>
      <c r="E31" s="315"/>
      <c r="F31" s="314"/>
      <c r="G31" s="314"/>
      <c r="H31" s="628" t="str">
        <f t="shared" si="5"/>
        <v>0</v>
      </c>
      <c r="I31" s="260"/>
      <c r="J31" s="629"/>
      <c r="K31" s="314"/>
      <c r="L31" s="314"/>
      <c r="M31" s="628" t="str">
        <f t="shared" si="6"/>
        <v>0</v>
      </c>
      <c r="N31" s="260"/>
      <c r="O31" s="629"/>
      <c r="P31" s="314"/>
      <c r="Q31" s="314"/>
      <c r="R31" s="628" t="str">
        <f t="shared" si="7"/>
        <v>0</v>
      </c>
      <c r="S31" s="260"/>
      <c r="T31" s="630"/>
      <c r="U31" s="630"/>
      <c r="V31" s="314"/>
      <c r="W31" s="314"/>
      <c r="X31" s="314"/>
      <c r="Y31" s="314"/>
      <c r="Z31" s="628">
        <f t="shared" si="8"/>
        <v>0</v>
      </c>
      <c r="AA31" s="260"/>
      <c r="AB31" s="315"/>
      <c r="AC31" s="316"/>
      <c r="AD31" s="631" t="str">
        <f t="shared" si="9"/>
        <v>0</v>
      </c>
      <c r="AF31" s="632"/>
    </row>
    <row r="32" spans="1:32" hidden="1" x14ac:dyDescent="0.25">
      <c r="A32" s="1022"/>
      <c r="B32" s="568">
        <v>5</v>
      </c>
      <c r="C32" s="569" t="str">
        <f>IF(Experiencia_Proponente!C37=0,"",Experiencia_Proponente!C37)</f>
        <v/>
      </c>
      <c r="E32" s="570"/>
      <c r="F32" s="571"/>
      <c r="G32" s="571"/>
      <c r="H32" s="572" t="str">
        <f t="shared" si="5"/>
        <v>0</v>
      </c>
      <c r="I32" s="260"/>
      <c r="J32" s="573"/>
      <c r="K32" s="571"/>
      <c r="L32" s="571"/>
      <c r="M32" s="572" t="str">
        <f t="shared" si="6"/>
        <v>0</v>
      </c>
      <c r="N32" s="260"/>
      <c r="O32" s="573"/>
      <c r="P32" s="571"/>
      <c r="Q32" s="571"/>
      <c r="R32" s="572" t="str">
        <f t="shared" si="7"/>
        <v>0</v>
      </c>
      <c r="S32" s="260"/>
      <c r="T32" s="574"/>
      <c r="U32" s="574"/>
      <c r="V32" s="571"/>
      <c r="W32" s="571"/>
      <c r="X32" s="571"/>
      <c r="Y32" s="571"/>
      <c r="Z32" s="572">
        <f t="shared" si="8"/>
        <v>0</v>
      </c>
      <c r="AA32" s="260"/>
      <c r="AB32" s="570"/>
      <c r="AC32" s="575"/>
      <c r="AD32" s="576" t="str">
        <f t="shared" si="9"/>
        <v>0</v>
      </c>
      <c r="AF32" s="577"/>
    </row>
    <row r="33" spans="1:32" x14ac:dyDescent="0.25">
      <c r="A33" s="1018"/>
      <c r="B33" s="948">
        <v>6</v>
      </c>
      <c r="C33" s="947" t="str">
        <f>IF(Experiencia_Proponente!C38=0,"",Experiencia_Proponente!C38)</f>
        <v>UNION TEMPORAL S4</v>
      </c>
      <c r="D33" s="949"/>
      <c r="E33" s="949" t="s">
        <v>1631</v>
      </c>
      <c r="F33" s="949" t="s">
        <v>1631</v>
      </c>
      <c r="G33" s="949">
        <v>1</v>
      </c>
      <c r="H33" s="694" t="str">
        <f t="shared" si="5"/>
        <v>15</v>
      </c>
      <c r="I33" s="949"/>
      <c r="J33" s="695">
        <v>0.15</v>
      </c>
      <c r="K33" s="949" t="s">
        <v>1631</v>
      </c>
      <c r="L33" s="949">
        <v>1</v>
      </c>
      <c r="M33" s="694" t="str">
        <f t="shared" si="6"/>
        <v>24</v>
      </c>
      <c r="N33" s="949"/>
      <c r="O33" s="695" t="s">
        <v>2060</v>
      </c>
      <c r="P33" s="949" t="s">
        <v>1631</v>
      </c>
      <c r="Q33" s="949">
        <v>2</v>
      </c>
      <c r="R33" s="694" t="str">
        <f t="shared" si="7"/>
        <v>10</v>
      </c>
      <c r="S33" s="949"/>
      <c r="T33" s="696" t="s">
        <v>16</v>
      </c>
      <c r="U33" s="696">
        <v>7</v>
      </c>
      <c r="V33" s="949" t="s">
        <v>1631</v>
      </c>
      <c r="W33" s="949" t="s">
        <v>1631</v>
      </c>
      <c r="X33" s="949" t="s">
        <v>1631</v>
      </c>
      <c r="Y33" s="949">
        <v>2</v>
      </c>
      <c r="Z33" s="694">
        <f t="shared" si="8"/>
        <v>1</v>
      </c>
      <c r="AA33" s="949"/>
      <c r="AB33" s="949" t="s">
        <v>1631</v>
      </c>
      <c r="AC33" s="280" t="s">
        <v>332</v>
      </c>
      <c r="AD33" s="950" t="str">
        <f t="shared" si="9"/>
        <v>10</v>
      </c>
      <c r="AE33" s="949"/>
      <c r="AF33" s="949"/>
    </row>
    <row r="34" spans="1:32" x14ac:dyDescent="0.25">
      <c r="A34" s="1018"/>
      <c r="B34" s="948">
        <v>7</v>
      </c>
      <c r="C34" s="947" t="str">
        <f>IF(Experiencia_Proponente!C39=0,"",Experiencia_Proponente!C39)</f>
        <v>UNION TEMPORAL S4</v>
      </c>
      <c r="D34" s="949"/>
      <c r="E34" s="949" t="s">
        <v>1631</v>
      </c>
      <c r="F34" s="949" t="s">
        <v>1631</v>
      </c>
      <c r="G34" s="949">
        <v>1</v>
      </c>
      <c r="H34" s="694" t="str">
        <f t="shared" si="5"/>
        <v>15</v>
      </c>
      <c r="I34" s="949"/>
      <c r="J34" s="695">
        <v>0.15</v>
      </c>
      <c r="K34" s="949" t="s">
        <v>1631</v>
      </c>
      <c r="L34" s="949">
        <v>1</v>
      </c>
      <c r="M34" s="694" t="str">
        <f t="shared" si="6"/>
        <v>24</v>
      </c>
      <c r="N34" s="949"/>
      <c r="O34" s="695" t="s">
        <v>2060</v>
      </c>
      <c r="P34" s="949" t="s">
        <v>1631</v>
      </c>
      <c r="Q34" s="949">
        <v>2</v>
      </c>
      <c r="R34" s="694" t="str">
        <f t="shared" si="7"/>
        <v>10</v>
      </c>
      <c r="S34" s="949"/>
      <c r="T34" s="696" t="s">
        <v>16</v>
      </c>
      <c r="U34" s="696">
        <v>7</v>
      </c>
      <c r="V34" s="949" t="s">
        <v>1631</v>
      </c>
      <c r="W34" s="949" t="s">
        <v>1631</v>
      </c>
      <c r="X34" s="949" t="s">
        <v>1631</v>
      </c>
      <c r="Y34" s="949">
        <v>2</v>
      </c>
      <c r="Z34" s="694">
        <f t="shared" si="8"/>
        <v>1</v>
      </c>
      <c r="AA34" s="949"/>
      <c r="AB34" s="949" t="s">
        <v>1631</v>
      </c>
      <c r="AC34" s="280" t="s">
        <v>332</v>
      </c>
      <c r="AD34" s="950" t="str">
        <f t="shared" si="9"/>
        <v>10</v>
      </c>
      <c r="AE34" s="949"/>
      <c r="AF34" s="949"/>
    </row>
    <row r="35" spans="1:32" x14ac:dyDescent="0.25">
      <c r="A35" s="1018"/>
      <c r="B35" s="507">
        <v>8</v>
      </c>
      <c r="C35" s="508" t="str">
        <f>IF(Experiencia_Proponente!C40=0,"",Experiencia_Proponente!C40)</f>
        <v>UNION TEMPORAL S4</v>
      </c>
      <c r="D35" s="511"/>
      <c r="E35" s="259" t="s">
        <v>1631</v>
      </c>
      <c r="F35" s="259" t="s">
        <v>1631</v>
      </c>
      <c r="G35" s="259">
        <v>1</v>
      </c>
      <c r="H35" s="689" t="str">
        <f t="shared" si="5"/>
        <v>15</v>
      </c>
      <c r="I35" s="259"/>
      <c r="J35" s="688">
        <v>0.15</v>
      </c>
      <c r="K35" s="259" t="s">
        <v>1631</v>
      </c>
      <c r="L35" s="259">
        <v>1</v>
      </c>
      <c r="M35" s="689" t="str">
        <f t="shared" si="6"/>
        <v>24</v>
      </c>
      <c r="N35" s="259"/>
      <c r="O35" s="688" t="s">
        <v>2060</v>
      </c>
      <c r="P35" s="259" t="s">
        <v>1631</v>
      </c>
      <c r="Q35" s="259">
        <v>2</v>
      </c>
      <c r="R35" s="689" t="str">
        <f t="shared" si="7"/>
        <v>10</v>
      </c>
      <c r="S35" s="259"/>
      <c r="T35" s="272" t="s">
        <v>16</v>
      </c>
      <c r="U35" s="272">
        <v>7</v>
      </c>
      <c r="V35" s="259" t="s">
        <v>1631</v>
      </c>
      <c r="W35" s="259" t="s">
        <v>1631</v>
      </c>
      <c r="X35" s="259" t="s">
        <v>1631</v>
      </c>
      <c r="Y35" s="259">
        <v>2</v>
      </c>
      <c r="Z35" s="689">
        <f t="shared" si="8"/>
        <v>1</v>
      </c>
      <c r="AA35" s="259"/>
      <c r="AB35" s="259" t="s">
        <v>1631</v>
      </c>
      <c r="AC35" s="269" t="s">
        <v>332</v>
      </c>
      <c r="AD35" s="690" t="str">
        <f t="shared" si="9"/>
        <v>10</v>
      </c>
      <c r="AE35" s="511"/>
      <c r="AF35" s="511"/>
    </row>
    <row r="36" spans="1:32" x14ac:dyDescent="0.25">
      <c r="A36" s="1018"/>
      <c r="B36" s="948">
        <v>9</v>
      </c>
      <c r="C36" s="947" t="str">
        <f>IF(Experiencia_Proponente!C41=0,"",Experiencia_Proponente!C41)</f>
        <v>UNION TEMPORAL S4</v>
      </c>
      <c r="D36" s="949"/>
      <c r="E36" s="949" t="s">
        <v>1631</v>
      </c>
      <c r="F36" s="949" t="s">
        <v>1631</v>
      </c>
      <c r="G36" s="949">
        <v>1</v>
      </c>
      <c r="H36" s="694" t="str">
        <f t="shared" si="5"/>
        <v>15</v>
      </c>
      <c r="I36" s="949"/>
      <c r="J36" s="695">
        <v>0.15</v>
      </c>
      <c r="K36" s="949" t="s">
        <v>1631</v>
      </c>
      <c r="L36" s="949">
        <v>1</v>
      </c>
      <c r="M36" s="694" t="str">
        <f t="shared" si="6"/>
        <v>24</v>
      </c>
      <c r="N36" s="949"/>
      <c r="O36" s="695" t="s">
        <v>2060</v>
      </c>
      <c r="P36" s="949" t="s">
        <v>1631</v>
      </c>
      <c r="Q36" s="949">
        <v>2</v>
      </c>
      <c r="R36" s="694" t="str">
        <f t="shared" si="7"/>
        <v>10</v>
      </c>
      <c r="S36" s="949"/>
      <c r="T36" s="696" t="s">
        <v>16</v>
      </c>
      <c r="U36" s="696">
        <v>7</v>
      </c>
      <c r="V36" s="949" t="s">
        <v>1631</v>
      </c>
      <c r="W36" s="949" t="s">
        <v>1631</v>
      </c>
      <c r="X36" s="949" t="s">
        <v>1631</v>
      </c>
      <c r="Y36" s="949">
        <v>2</v>
      </c>
      <c r="Z36" s="694">
        <f t="shared" si="8"/>
        <v>1</v>
      </c>
      <c r="AA36" s="949"/>
      <c r="AB36" s="949" t="s">
        <v>1631</v>
      </c>
      <c r="AC36" s="280" t="s">
        <v>332</v>
      </c>
      <c r="AD36" s="950" t="str">
        <f t="shared" si="9"/>
        <v>10</v>
      </c>
      <c r="AE36" s="949"/>
      <c r="AF36" s="949"/>
    </row>
    <row r="37" spans="1:32" x14ac:dyDescent="0.25">
      <c r="A37" s="1018"/>
      <c r="B37" s="948">
        <v>10</v>
      </c>
      <c r="C37" s="947" t="str">
        <f>IF(Experiencia_Proponente!C42=0,"",Experiencia_Proponente!C42)</f>
        <v>UNION TEMPORAL S4</v>
      </c>
      <c r="D37" s="949"/>
      <c r="E37" s="949" t="s">
        <v>1631</v>
      </c>
      <c r="F37" s="949" t="s">
        <v>1631</v>
      </c>
      <c r="G37" s="949">
        <v>1</v>
      </c>
      <c r="H37" s="694" t="str">
        <f t="shared" si="5"/>
        <v>15</v>
      </c>
      <c r="I37" s="949"/>
      <c r="J37" s="695">
        <v>0.15</v>
      </c>
      <c r="K37" s="949" t="s">
        <v>1631</v>
      </c>
      <c r="L37" s="949">
        <v>1</v>
      </c>
      <c r="M37" s="694" t="str">
        <f t="shared" si="6"/>
        <v>24</v>
      </c>
      <c r="N37" s="949"/>
      <c r="O37" s="695" t="s">
        <v>2060</v>
      </c>
      <c r="P37" s="949" t="s">
        <v>1631</v>
      </c>
      <c r="Q37" s="949">
        <v>2</v>
      </c>
      <c r="R37" s="694" t="str">
        <f t="shared" si="7"/>
        <v>10</v>
      </c>
      <c r="S37" s="949"/>
      <c r="T37" s="696" t="s">
        <v>16</v>
      </c>
      <c r="U37" s="696">
        <v>7</v>
      </c>
      <c r="V37" s="949" t="s">
        <v>1631</v>
      </c>
      <c r="W37" s="949" t="s">
        <v>1631</v>
      </c>
      <c r="X37" s="949" t="s">
        <v>1631</v>
      </c>
      <c r="Y37" s="949">
        <v>2</v>
      </c>
      <c r="Z37" s="694">
        <f t="shared" si="8"/>
        <v>1</v>
      </c>
      <c r="AA37" s="949"/>
      <c r="AB37" s="949" t="s">
        <v>1631</v>
      </c>
      <c r="AC37" s="280" t="s">
        <v>332</v>
      </c>
      <c r="AD37" s="950" t="str">
        <f t="shared" si="9"/>
        <v>10</v>
      </c>
      <c r="AE37" s="949"/>
      <c r="AF37" s="949"/>
    </row>
    <row r="38" spans="1:32" hidden="1" x14ac:dyDescent="0.25">
      <c r="A38" s="1020"/>
      <c r="B38" s="256">
        <v>11</v>
      </c>
      <c r="C38" s="627" t="str">
        <f>IF(Experiencia_Proponente!C43=0,"",Experiencia_Proponente!C43)</f>
        <v/>
      </c>
      <c r="E38" s="315"/>
      <c r="F38" s="314"/>
      <c r="G38" s="314"/>
      <c r="H38" s="628" t="str">
        <f t="shared" si="5"/>
        <v>0</v>
      </c>
      <c r="I38" s="260"/>
      <c r="J38" s="629"/>
      <c r="K38" s="314"/>
      <c r="L38" s="314"/>
      <c r="M38" s="628" t="str">
        <f t="shared" si="6"/>
        <v>0</v>
      </c>
      <c r="N38" s="260"/>
      <c r="O38" s="629"/>
      <c r="P38" s="314"/>
      <c r="Q38" s="314"/>
      <c r="R38" s="628" t="str">
        <f t="shared" si="7"/>
        <v>0</v>
      </c>
      <c r="S38" s="260"/>
      <c r="T38" s="630"/>
      <c r="U38" s="630"/>
      <c r="V38" s="314"/>
      <c r="W38" s="314"/>
      <c r="X38" s="314"/>
      <c r="Y38" s="314"/>
      <c r="Z38" s="628">
        <f t="shared" si="8"/>
        <v>0</v>
      </c>
      <c r="AA38" s="260"/>
      <c r="AB38" s="315"/>
      <c r="AC38" s="316"/>
      <c r="AD38" s="631" t="str">
        <f t="shared" si="9"/>
        <v>0</v>
      </c>
      <c r="AF38" s="632"/>
    </row>
    <row r="39" spans="1:32" ht="17.25" hidden="1" thickTop="1" x14ac:dyDescent="0.25">
      <c r="A39" s="1022"/>
      <c r="B39" s="568">
        <v>12</v>
      </c>
      <c r="C39" s="569" t="str">
        <f>IF(Experiencia_Proponente!C49=0,"",Experiencia_Proponente!C49)</f>
        <v/>
      </c>
      <c r="E39" s="570"/>
      <c r="F39" s="571"/>
      <c r="G39" s="571"/>
      <c r="H39" s="572" t="str">
        <f t="shared" si="5"/>
        <v>0</v>
      </c>
      <c r="I39" s="260"/>
      <c r="J39" s="573"/>
      <c r="K39" s="571"/>
      <c r="L39" s="571"/>
      <c r="M39" s="572" t="str">
        <f t="shared" si="6"/>
        <v>0</v>
      </c>
      <c r="N39" s="260"/>
      <c r="O39" s="573"/>
      <c r="P39" s="571"/>
      <c r="Q39" s="571"/>
      <c r="R39" s="572" t="str">
        <f t="shared" si="7"/>
        <v>0</v>
      </c>
      <c r="S39" s="260"/>
      <c r="T39" s="574"/>
      <c r="U39" s="574"/>
      <c r="V39" s="571"/>
      <c r="W39" s="571"/>
      <c r="X39" s="571"/>
      <c r="Y39" s="571"/>
      <c r="Z39" s="572">
        <f t="shared" si="8"/>
        <v>0</v>
      </c>
      <c r="AA39" s="260"/>
      <c r="AB39" s="570"/>
      <c r="AC39" s="575"/>
      <c r="AD39" s="576" t="str">
        <f t="shared" si="9"/>
        <v>0</v>
      </c>
      <c r="AF39" s="578"/>
    </row>
    <row r="40" spans="1:32" x14ac:dyDescent="0.25">
      <c r="A40" s="102">
        <v>2</v>
      </c>
      <c r="B40" s="691"/>
      <c r="C40" s="691" t="s">
        <v>2063</v>
      </c>
      <c r="D40" s="692"/>
      <c r="E40" s="692"/>
      <c r="F40" s="692"/>
      <c r="G40" s="692"/>
      <c r="H40" s="692"/>
      <c r="I40" s="692"/>
      <c r="J40" s="692"/>
      <c r="K40" s="692"/>
      <c r="L40" s="692"/>
      <c r="M40" s="692"/>
      <c r="N40" s="692"/>
      <c r="O40" s="692"/>
      <c r="P40" s="692"/>
      <c r="Q40" s="692"/>
      <c r="R40" s="692"/>
      <c r="S40" s="692"/>
      <c r="T40" s="692"/>
      <c r="U40" s="692"/>
      <c r="V40" s="692"/>
      <c r="W40" s="692"/>
      <c r="X40" s="692"/>
      <c r="Y40" s="692"/>
      <c r="Z40" s="692"/>
      <c r="AA40" s="692"/>
      <c r="AB40" s="692"/>
      <c r="AC40" s="693"/>
      <c r="AD40" s="692"/>
      <c r="AE40" s="692"/>
      <c r="AF40" s="692"/>
    </row>
    <row r="41" spans="1:32" hidden="1" x14ac:dyDescent="0.25">
      <c r="A41" s="1019">
        <f t="shared" ref="A41" si="10">A53</f>
        <v>3</v>
      </c>
      <c r="B41" s="579">
        <v>1</v>
      </c>
      <c r="C41" s="633" t="str">
        <f>IF(Experiencia_Proponente!C51=0,"",Experiencia_Proponente!C51)</f>
        <v/>
      </c>
      <c r="E41" s="613"/>
      <c r="F41" s="601"/>
      <c r="G41" s="601"/>
      <c r="H41" s="601" t="str">
        <f t="shared" ref="H41:H42" si="11">IF(F41="SI",IF(E41&gt;="SI","15","0"),"0")</f>
        <v>0</v>
      </c>
      <c r="J41" s="642"/>
      <c r="K41" s="601"/>
      <c r="L41" s="601"/>
      <c r="M41" s="643" t="str">
        <f t="shared" ref="M41:M52" si="12">IF(K41="SI",IF(J41=15%,"24",IF(J41=10%,"16",IF(J41=5%,"8","0"))),"0")</f>
        <v>0</v>
      </c>
      <c r="O41" s="642"/>
      <c r="P41" s="601"/>
      <c r="Q41" s="601"/>
      <c r="R41" s="643" t="str">
        <f t="shared" ref="R41" si="13">IF(P41="SI",IF(O41="OPCIÓN 1","10",IF(O41="OPCIÓN 2","6",IF(O41="OPCIÓN 3","3","0"))),"0")</f>
        <v>0</v>
      </c>
      <c r="T41" s="644"/>
      <c r="U41" s="644"/>
      <c r="V41" s="601"/>
      <c r="W41" s="601"/>
      <c r="X41" s="601"/>
      <c r="Y41" s="601"/>
      <c r="Z41" s="643">
        <f t="shared" ref="Z41:Z42" si="14">IF(AND(U41&gt;1,V41="SI",W41="SI",X41="SI"),1,0)</f>
        <v>0</v>
      </c>
      <c r="AB41" s="613"/>
      <c r="AC41" s="614"/>
      <c r="AD41" s="645" t="str">
        <f t="shared" ref="AD41:AD52" si="15">IF(AB41="SI","10","0")</f>
        <v>0</v>
      </c>
      <c r="AF41" s="641"/>
    </row>
    <row r="42" spans="1:32" x14ac:dyDescent="0.25">
      <c r="A42" s="1018"/>
      <c r="B42" s="938">
        <v>2</v>
      </c>
      <c r="C42" s="940" t="str">
        <f>IF(Experiencia_Proponente!C52=0,"",Experiencia_Proponente!C52)</f>
        <v>SEGURIDAD NUEVA ERA LTDA</v>
      </c>
      <c r="D42" s="939"/>
      <c r="E42" s="939" t="s">
        <v>1631</v>
      </c>
      <c r="F42" s="939" t="s">
        <v>1631</v>
      </c>
      <c r="G42" s="939">
        <v>1</v>
      </c>
      <c r="H42" s="694" t="str">
        <f t="shared" si="11"/>
        <v>15</v>
      </c>
      <c r="I42" s="939"/>
      <c r="J42" s="695">
        <v>0.15</v>
      </c>
      <c r="K42" s="939" t="s">
        <v>1631</v>
      </c>
      <c r="L42" s="939">
        <v>1</v>
      </c>
      <c r="M42" s="694" t="str">
        <f t="shared" si="12"/>
        <v>24</v>
      </c>
      <c r="N42" s="939"/>
      <c r="O42" s="695" t="s">
        <v>2060</v>
      </c>
      <c r="P42" s="939" t="s">
        <v>1631</v>
      </c>
      <c r="Q42" s="939">
        <v>2</v>
      </c>
      <c r="R42" s="694" t="str">
        <f t="shared" si="7"/>
        <v>10</v>
      </c>
      <c r="S42" s="939"/>
      <c r="T42" s="696" t="s">
        <v>25</v>
      </c>
      <c r="U42" s="696">
        <v>7</v>
      </c>
      <c r="V42" s="939" t="s">
        <v>1631</v>
      </c>
      <c r="W42" s="939" t="s">
        <v>1631</v>
      </c>
      <c r="X42" s="939" t="s">
        <v>1631</v>
      </c>
      <c r="Y42" s="939">
        <v>2</v>
      </c>
      <c r="Z42" s="694">
        <f t="shared" si="14"/>
        <v>1</v>
      </c>
      <c r="AA42" s="939"/>
      <c r="AB42" s="939" t="s">
        <v>1631</v>
      </c>
      <c r="AC42" s="280" t="s">
        <v>1641</v>
      </c>
      <c r="AD42" s="941" t="str">
        <f t="shared" si="15"/>
        <v>10</v>
      </c>
      <c r="AE42" s="939"/>
      <c r="AF42" s="939"/>
    </row>
    <row r="43" spans="1:32" hidden="1" x14ac:dyDescent="0.25">
      <c r="A43" s="1020"/>
      <c r="B43" s="256">
        <v>3</v>
      </c>
      <c r="C43" s="627" t="str">
        <f>IF(Experiencia_Proponente!C53=0,"",Experiencia_Proponente!C53)</f>
        <v/>
      </c>
      <c r="E43" s="308"/>
      <c r="F43" s="298"/>
      <c r="G43" s="298"/>
      <c r="H43" s="646" t="str">
        <f t="shared" si="5"/>
        <v>0</v>
      </c>
      <c r="J43" s="647"/>
      <c r="K43" s="298"/>
      <c r="L43" s="298"/>
      <c r="M43" s="646" t="str">
        <f t="shared" si="12"/>
        <v>0</v>
      </c>
      <c r="O43" s="647"/>
      <c r="P43" s="298"/>
      <c r="Q43" s="298"/>
      <c r="R43" s="646" t="str">
        <f t="shared" si="7"/>
        <v>0</v>
      </c>
      <c r="T43" s="648"/>
      <c r="U43" s="648"/>
      <c r="V43" s="298"/>
      <c r="W43" s="298"/>
      <c r="X43" s="298"/>
      <c r="Y43" s="298"/>
      <c r="Z43" s="646">
        <f t="shared" si="8"/>
        <v>0</v>
      </c>
      <c r="AB43" s="308"/>
      <c r="AC43" s="309"/>
      <c r="AD43" s="649" t="str">
        <f t="shared" si="15"/>
        <v>0</v>
      </c>
      <c r="AF43" s="632"/>
    </row>
    <row r="44" spans="1:32" hidden="1" x14ac:dyDescent="0.25">
      <c r="A44" s="1021"/>
      <c r="B44" s="266">
        <v>4</v>
      </c>
      <c r="C44" s="267" t="str">
        <f>IF(Experiencia_Proponente!C54=0,"",Experiencia_Proponente!C54)</f>
        <v/>
      </c>
      <c r="E44" s="279"/>
      <c r="F44" s="511"/>
      <c r="G44" s="511"/>
      <c r="H44" s="276" t="str">
        <f t="shared" si="5"/>
        <v>0</v>
      </c>
      <c r="J44" s="275"/>
      <c r="K44" s="511"/>
      <c r="L44" s="511"/>
      <c r="M44" s="276" t="str">
        <f t="shared" si="12"/>
        <v>0</v>
      </c>
      <c r="O44" s="275"/>
      <c r="P44" s="511"/>
      <c r="Q44" s="511"/>
      <c r="R44" s="276" t="str">
        <f t="shared" si="7"/>
        <v>0</v>
      </c>
      <c r="T44" s="277"/>
      <c r="U44" s="277"/>
      <c r="V44" s="511"/>
      <c r="W44" s="511"/>
      <c r="X44" s="511"/>
      <c r="Y44" s="511"/>
      <c r="Z44" s="276">
        <f t="shared" si="8"/>
        <v>0</v>
      </c>
      <c r="AB44" s="279"/>
      <c r="AC44" s="280"/>
      <c r="AD44" s="281" t="str">
        <f t="shared" si="15"/>
        <v>0</v>
      </c>
      <c r="AF44" s="271"/>
    </row>
    <row r="45" spans="1:32" hidden="1" x14ac:dyDescent="0.25">
      <c r="A45" s="1021"/>
      <c r="B45" s="266">
        <v>5</v>
      </c>
      <c r="C45" s="267" t="str">
        <f>IF(Experiencia_Proponente!C55=0,"",Experiencia_Proponente!C55)</f>
        <v/>
      </c>
      <c r="E45" s="279"/>
      <c r="F45" s="511"/>
      <c r="G45" s="511"/>
      <c r="H45" s="276" t="str">
        <f t="shared" si="5"/>
        <v>0</v>
      </c>
      <c r="J45" s="275"/>
      <c r="K45" s="511"/>
      <c r="L45" s="511"/>
      <c r="M45" s="276" t="str">
        <f t="shared" si="12"/>
        <v>0</v>
      </c>
      <c r="O45" s="275"/>
      <c r="P45" s="511"/>
      <c r="Q45" s="511"/>
      <c r="R45" s="276" t="str">
        <f t="shared" si="7"/>
        <v>0</v>
      </c>
      <c r="T45" s="277"/>
      <c r="U45" s="277"/>
      <c r="V45" s="511"/>
      <c r="W45" s="511"/>
      <c r="X45" s="511"/>
      <c r="Y45" s="511"/>
      <c r="Z45" s="276">
        <f t="shared" si="8"/>
        <v>0</v>
      </c>
      <c r="AB45" s="279"/>
      <c r="AC45" s="280"/>
      <c r="AD45" s="281" t="str">
        <f t="shared" si="15"/>
        <v>0</v>
      </c>
      <c r="AF45" s="271"/>
    </row>
    <row r="46" spans="1:32" hidden="1" x14ac:dyDescent="0.25">
      <c r="A46" s="1021"/>
      <c r="B46" s="266">
        <v>6</v>
      </c>
      <c r="C46" s="267" t="str">
        <f>IF(Experiencia_Proponente!C56=0,"",Experiencia_Proponente!C56)</f>
        <v/>
      </c>
      <c r="E46" s="279"/>
      <c r="F46" s="511"/>
      <c r="G46" s="511"/>
      <c r="H46" s="276" t="str">
        <f t="shared" si="5"/>
        <v>0</v>
      </c>
      <c r="J46" s="275"/>
      <c r="K46" s="511"/>
      <c r="L46" s="511"/>
      <c r="M46" s="276" t="str">
        <f t="shared" si="12"/>
        <v>0</v>
      </c>
      <c r="O46" s="275"/>
      <c r="P46" s="511"/>
      <c r="Q46" s="511"/>
      <c r="R46" s="276" t="str">
        <f t="shared" si="7"/>
        <v>0</v>
      </c>
      <c r="T46" s="277"/>
      <c r="U46" s="277"/>
      <c r="V46" s="511"/>
      <c r="W46" s="511"/>
      <c r="X46" s="511"/>
      <c r="Y46" s="511"/>
      <c r="Z46" s="276">
        <f t="shared" si="8"/>
        <v>0</v>
      </c>
      <c r="AB46" s="279"/>
      <c r="AC46" s="280"/>
      <c r="AD46" s="281" t="str">
        <f t="shared" si="15"/>
        <v>0</v>
      </c>
      <c r="AF46" s="271"/>
    </row>
    <row r="47" spans="1:32" hidden="1" x14ac:dyDescent="0.25">
      <c r="A47" s="1022"/>
      <c r="B47" s="568">
        <v>7</v>
      </c>
      <c r="C47" s="569" t="str">
        <f>IF(Experiencia_Proponente!C57=0,"",Experiencia_Proponente!C57)</f>
        <v/>
      </c>
      <c r="E47" s="585"/>
      <c r="F47" s="586"/>
      <c r="G47" s="586"/>
      <c r="H47" s="582" t="str">
        <f t="shared" si="5"/>
        <v>0</v>
      </c>
      <c r="J47" s="581"/>
      <c r="K47" s="586"/>
      <c r="L47" s="586"/>
      <c r="M47" s="582" t="str">
        <f t="shared" si="12"/>
        <v>0</v>
      </c>
      <c r="O47" s="581"/>
      <c r="P47" s="586"/>
      <c r="Q47" s="586"/>
      <c r="R47" s="582" t="str">
        <f t="shared" si="7"/>
        <v>0</v>
      </c>
      <c r="T47" s="583"/>
      <c r="U47" s="583"/>
      <c r="V47" s="586"/>
      <c r="W47" s="586"/>
      <c r="X47" s="586"/>
      <c r="Y47" s="586"/>
      <c r="Z47" s="582">
        <f t="shared" si="8"/>
        <v>0</v>
      </c>
      <c r="AB47" s="585"/>
      <c r="AC47" s="587"/>
      <c r="AD47" s="588" t="str">
        <f t="shared" si="15"/>
        <v>0</v>
      </c>
      <c r="AF47" s="577"/>
    </row>
    <row r="48" spans="1:32" x14ac:dyDescent="0.25">
      <c r="A48" s="1018"/>
      <c r="B48" s="938">
        <v>8</v>
      </c>
      <c r="C48" s="940" t="str">
        <f>IF(Experiencia_Proponente!C58=0,"",Experiencia_Proponente!C58)</f>
        <v>SEGURIDAD NUEVA ERA LTDA</v>
      </c>
      <c r="D48" s="939"/>
      <c r="E48" s="939" t="s">
        <v>1631</v>
      </c>
      <c r="F48" s="939" t="s">
        <v>1631</v>
      </c>
      <c r="G48" s="939">
        <v>1</v>
      </c>
      <c r="H48" s="694" t="str">
        <f t="shared" si="5"/>
        <v>15</v>
      </c>
      <c r="I48" s="939"/>
      <c r="J48" s="695">
        <v>0.15</v>
      </c>
      <c r="K48" s="939" t="s">
        <v>1631</v>
      </c>
      <c r="L48" s="939">
        <v>1</v>
      </c>
      <c r="M48" s="694" t="str">
        <f t="shared" si="12"/>
        <v>24</v>
      </c>
      <c r="N48" s="939"/>
      <c r="O48" s="695" t="s">
        <v>2060</v>
      </c>
      <c r="P48" s="939" t="s">
        <v>1631</v>
      </c>
      <c r="Q48" s="939">
        <v>2</v>
      </c>
      <c r="R48" s="694" t="str">
        <f t="shared" si="7"/>
        <v>10</v>
      </c>
      <c r="S48" s="939"/>
      <c r="T48" s="696" t="s">
        <v>25</v>
      </c>
      <c r="U48" s="696">
        <v>7</v>
      </c>
      <c r="V48" s="939" t="s">
        <v>1631</v>
      </c>
      <c r="W48" s="939" t="s">
        <v>1631</v>
      </c>
      <c r="X48" s="939" t="s">
        <v>1631</v>
      </c>
      <c r="Y48" s="939">
        <v>2</v>
      </c>
      <c r="Z48" s="694">
        <f t="shared" si="8"/>
        <v>1</v>
      </c>
      <c r="AA48" s="939"/>
      <c r="AB48" s="939" t="s">
        <v>1631</v>
      </c>
      <c r="AC48" s="280" t="s">
        <v>1641</v>
      </c>
      <c r="AD48" s="941" t="str">
        <f t="shared" si="15"/>
        <v>10</v>
      </c>
      <c r="AE48" s="939"/>
      <c r="AF48" s="939"/>
    </row>
    <row r="49" spans="1:32" x14ac:dyDescent="0.25">
      <c r="A49" s="1018"/>
      <c r="B49" s="938">
        <v>9</v>
      </c>
      <c r="C49" s="940" t="str">
        <f>IF(Experiencia_Proponente!C59=0,"",Experiencia_Proponente!C59)</f>
        <v>SEGURIDAD NUEVA ERA LTDA</v>
      </c>
      <c r="D49" s="939"/>
      <c r="E49" s="939" t="s">
        <v>1631</v>
      </c>
      <c r="F49" s="939" t="s">
        <v>1631</v>
      </c>
      <c r="G49" s="939">
        <v>1</v>
      </c>
      <c r="H49" s="694" t="str">
        <f t="shared" si="5"/>
        <v>15</v>
      </c>
      <c r="I49" s="939"/>
      <c r="J49" s="695">
        <v>0.15</v>
      </c>
      <c r="K49" s="939" t="s">
        <v>1631</v>
      </c>
      <c r="L49" s="939">
        <v>1</v>
      </c>
      <c r="M49" s="694" t="str">
        <f t="shared" si="12"/>
        <v>24</v>
      </c>
      <c r="N49" s="939"/>
      <c r="O49" s="695" t="s">
        <v>2060</v>
      </c>
      <c r="P49" s="939" t="s">
        <v>1631</v>
      </c>
      <c r="Q49" s="939">
        <v>2</v>
      </c>
      <c r="R49" s="694" t="str">
        <f t="shared" si="7"/>
        <v>10</v>
      </c>
      <c r="S49" s="939"/>
      <c r="T49" s="696" t="s">
        <v>25</v>
      </c>
      <c r="U49" s="696">
        <v>7</v>
      </c>
      <c r="V49" s="939" t="s">
        <v>1631</v>
      </c>
      <c r="W49" s="939" t="s">
        <v>1631</v>
      </c>
      <c r="X49" s="939" t="s">
        <v>1631</v>
      </c>
      <c r="Y49" s="939">
        <v>2</v>
      </c>
      <c r="Z49" s="694">
        <f t="shared" si="8"/>
        <v>1</v>
      </c>
      <c r="AA49" s="939"/>
      <c r="AB49" s="939" t="s">
        <v>1631</v>
      </c>
      <c r="AC49" s="280" t="s">
        <v>1641</v>
      </c>
      <c r="AD49" s="941" t="str">
        <f t="shared" si="15"/>
        <v>10</v>
      </c>
      <c r="AE49" s="939"/>
      <c r="AF49" s="939"/>
    </row>
    <row r="50" spans="1:32" hidden="1" x14ac:dyDescent="0.25">
      <c r="A50" s="1020"/>
      <c r="B50" s="256">
        <v>10</v>
      </c>
      <c r="C50" s="627" t="str">
        <f>IF(Experiencia_Proponente!C60=0,"",Experiencia_Proponente!C60)</f>
        <v/>
      </c>
      <c r="E50" s="308"/>
      <c r="F50" s="298"/>
      <c r="G50" s="298"/>
      <c r="H50" s="646" t="str">
        <f t="shared" si="5"/>
        <v>0</v>
      </c>
      <c r="J50" s="647"/>
      <c r="K50" s="298"/>
      <c r="L50" s="298"/>
      <c r="M50" s="646" t="str">
        <f t="shared" si="12"/>
        <v>0</v>
      </c>
      <c r="O50" s="647"/>
      <c r="P50" s="298"/>
      <c r="Q50" s="298"/>
      <c r="R50" s="646" t="str">
        <f t="shared" si="7"/>
        <v>0</v>
      </c>
      <c r="T50" s="648"/>
      <c r="U50" s="648"/>
      <c r="V50" s="298"/>
      <c r="W50" s="298"/>
      <c r="X50" s="298"/>
      <c r="Y50" s="298"/>
      <c r="Z50" s="646">
        <f t="shared" si="8"/>
        <v>0</v>
      </c>
      <c r="AB50" s="308"/>
      <c r="AC50" s="309"/>
      <c r="AD50" s="649" t="str">
        <f t="shared" si="15"/>
        <v>0</v>
      </c>
      <c r="AF50" s="632"/>
    </row>
    <row r="51" spans="1:32" hidden="1" x14ac:dyDescent="0.25">
      <c r="A51" s="1022"/>
      <c r="B51" s="568">
        <v>11</v>
      </c>
      <c r="C51" s="569" t="str">
        <f>IF(Experiencia_Proponente!C61=0,"",Experiencia_Proponente!C61)</f>
        <v/>
      </c>
      <c r="E51" s="585"/>
      <c r="F51" s="586"/>
      <c r="G51" s="586"/>
      <c r="H51" s="582" t="str">
        <f t="shared" si="5"/>
        <v>0</v>
      </c>
      <c r="J51" s="581"/>
      <c r="K51" s="586"/>
      <c r="L51" s="586"/>
      <c r="M51" s="582" t="str">
        <f t="shared" si="12"/>
        <v>0</v>
      </c>
      <c r="O51" s="581"/>
      <c r="P51" s="586"/>
      <c r="Q51" s="586"/>
      <c r="R51" s="582" t="str">
        <f t="shared" si="7"/>
        <v>0</v>
      </c>
      <c r="T51" s="583"/>
      <c r="U51" s="583"/>
      <c r="V51" s="586"/>
      <c r="W51" s="586"/>
      <c r="X51" s="586"/>
      <c r="Y51" s="586"/>
      <c r="Z51" s="582">
        <f t="shared" si="8"/>
        <v>0</v>
      </c>
      <c r="AB51" s="585"/>
      <c r="AC51" s="587"/>
      <c r="AD51" s="588" t="str">
        <f t="shared" si="15"/>
        <v>0</v>
      </c>
      <c r="AF51" s="577"/>
    </row>
    <row r="52" spans="1:32" x14ac:dyDescent="0.25">
      <c r="A52" s="1018"/>
      <c r="B52" s="507">
        <v>12</v>
      </c>
      <c r="C52" s="508" t="str">
        <f>IF(Experiencia_Proponente!C62=0,"",Experiencia_Proponente!C62)</f>
        <v>SEGURIDAD NUEVA ERA LTDA</v>
      </c>
      <c r="D52" s="511"/>
      <c r="E52" s="259" t="s">
        <v>1631</v>
      </c>
      <c r="F52" s="259" t="s">
        <v>1631</v>
      </c>
      <c r="G52" s="259">
        <v>1</v>
      </c>
      <c r="H52" s="689" t="str">
        <f t="shared" si="5"/>
        <v>15</v>
      </c>
      <c r="I52" s="259"/>
      <c r="J52" s="688">
        <v>0.15</v>
      </c>
      <c r="K52" s="259" t="s">
        <v>1631</v>
      </c>
      <c r="L52" s="259">
        <v>1</v>
      </c>
      <c r="M52" s="689" t="str">
        <f t="shared" si="12"/>
        <v>24</v>
      </c>
      <c r="N52" s="259"/>
      <c r="O52" s="688" t="s">
        <v>2060</v>
      </c>
      <c r="P52" s="259" t="s">
        <v>1631</v>
      </c>
      <c r="Q52" s="259">
        <v>2</v>
      </c>
      <c r="R52" s="689" t="str">
        <f t="shared" si="7"/>
        <v>10</v>
      </c>
      <c r="S52" s="259"/>
      <c r="T52" s="272" t="s">
        <v>25</v>
      </c>
      <c r="U52" s="272">
        <v>7</v>
      </c>
      <c r="V52" s="259" t="s">
        <v>1631</v>
      </c>
      <c r="W52" s="259" t="s">
        <v>1631</v>
      </c>
      <c r="X52" s="259" t="s">
        <v>1631</v>
      </c>
      <c r="Y52" s="259">
        <v>2</v>
      </c>
      <c r="Z52" s="689">
        <f t="shared" si="8"/>
        <v>1</v>
      </c>
      <c r="AA52" s="259"/>
      <c r="AB52" s="259" t="s">
        <v>1631</v>
      </c>
      <c r="AC52" s="269" t="s">
        <v>1641</v>
      </c>
      <c r="AD52" s="690" t="str">
        <f t="shared" si="15"/>
        <v>10</v>
      </c>
      <c r="AE52" s="511"/>
      <c r="AF52" s="511"/>
    </row>
    <row r="53" spans="1:32" x14ac:dyDescent="0.25">
      <c r="A53" s="102">
        <v>3</v>
      </c>
      <c r="B53" s="691"/>
      <c r="C53" s="691" t="s">
        <v>2063</v>
      </c>
      <c r="D53" s="692"/>
      <c r="E53" s="692"/>
      <c r="F53" s="692"/>
      <c r="G53" s="692"/>
      <c r="H53" s="692"/>
      <c r="I53" s="692"/>
      <c r="J53" s="692"/>
      <c r="K53" s="692"/>
      <c r="L53" s="692"/>
      <c r="M53" s="692"/>
      <c r="N53" s="692"/>
      <c r="O53" s="692"/>
      <c r="P53" s="692"/>
      <c r="Q53" s="692"/>
      <c r="R53" s="692"/>
      <c r="S53" s="692"/>
      <c r="T53" s="692"/>
      <c r="U53" s="692"/>
      <c r="V53" s="692"/>
      <c r="W53" s="692"/>
      <c r="X53" s="692"/>
      <c r="Y53" s="692"/>
      <c r="Z53" s="692"/>
      <c r="AA53" s="692"/>
      <c r="AB53" s="692"/>
      <c r="AC53" s="693"/>
      <c r="AD53" s="692"/>
      <c r="AE53" s="692"/>
      <c r="AF53" s="692"/>
    </row>
    <row r="54" spans="1:32" hidden="1" x14ac:dyDescent="0.25">
      <c r="A54" s="1020">
        <f t="shared" ref="A54" si="16">A66</f>
        <v>4</v>
      </c>
      <c r="B54" s="256">
        <v>1</v>
      </c>
      <c r="C54" s="627" t="str">
        <f>IF(Experiencia_Proponente!C70=0,"",Experiencia_Proponente!C70)</f>
        <v/>
      </c>
      <c r="E54" s="308"/>
      <c r="F54" s="298"/>
      <c r="G54" s="298"/>
      <c r="H54" s="298" t="str">
        <f t="shared" ref="H54:H55" si="17">IF(F54="SI",IF(E54&gt;="SI","15","0"),"0")</f>
        <v>0</v>
      </c>
      <c r="J54" s="647"/>
      <c r="K54" s="298"/>
      <c r="L54" s="298"/>
      <c r="M54" s="646" t="str">
        <f t="shared" ref="M54:M65" si="18">IF(K54="SI",IF(J54=15%,"24",IF(J54=10%,"16",IF(J54=5%,"8","0"))),"0")</f>
        <v>0</v>
      </c>
      <c r="O54" s="647"/>
      <c r="P54" s="298"/>
      <c r="Q54" s="298"/>
      <c r="R54" s="646" t="str">
        <f t="shared" ref="R54" si="19">IF(P54="SI",IF(O54="OPCIÓN 1","10",IF(O54="OPCIÓN 2","6",IF(O54="OPCIÓN 3","3","0"))),"0")</f>
        <v>0</v>
      </c>
      <c r="T54" s="648"/>
      <c r="U54" s="648"/>
      <c r="V54" s="298"/>
      <c r="W54" s="298"/>
      <c r="X54" s="298"/>
      <c r="Y54" s="298"/>
      <c r="Z54" s="646">
        <f t="shared" ref="Z54:Z55" si="20">IF(AND(U54&gt;1,V54="SI",W54="SI",X54="SI"),1,0)</f>
        <v>0</v>
      </c>
      <c r="AB54" s="308"/>
      <c r="AC54" s="309"/>
      <c r="AD54" s="649" t="str">
        <f t="shared" ref="AD54:AD65" si="21">IF(AB54="SI","10","0")</f>
        <v>0</v>
      </c>
      <c r="AF54" s="632"/>
    </row>
    <row r="55" spans="1:32" ht="17.25" hidden="1" thickTop="1" x14ac:dyDescent="0.25">
      <c r="A55" s="1021"/>
      <c r="B55" s="266">
        <v>2</v>
      </c>
      <c r="C55" s="267" t="str">
        <f>IF(Experiencia_Proponente!C71=0,"",Experiencia_Proponente!C71)</f>
        <v/>
      </c>
      <c r="E55" s="279"/>
      <c r="F55" s="511"/>
      <c r="G55" s="274"/>
      <c r="H55" s="276" t="str">
        <f t="shared" si="17"/>
        <v>0</v>
      </c>
      <c r="J55" s="275"/>
      <c r="K55" s="511"/>
      <c r="L55" s="511"/>
      <c r="M55" s="276" t="str">
        <f t="shared" si="18"/>
        <v>0</v>
      </c>
      <c r="O55" s="275"/>
      <c r="P55" s="511"/>
      <c r="Q55" s="511"/>
      <c r="R55" s="276" t="str">
        <f t="shared" si="7"/>
        <v>0</v>
      </c>
      <c r="T55" s="277"/>
      <c r="U55" s="277"/>
      <c r="V55" s="511"/>
      <c r="W55" s="511"/>
      <c r="X55" s="511"/>
      <c r="Y55" s="511"/>
      <c r="Z55" s="276">
        <f t="shared" si="20"/>
        <v>0</v>
      </c>
      <c r="AB55" s="279"/>
      <c r="AC55" s="280"/>
      <c r="AD55" s="281" t="str">
        <f t="shared" si="21"/>
        <v>0</v>
      </c>
      <c r="AF55" s="271"/>
    </row>
    <row r="56" spans="1:32" ht="17.25" hidden="1" thickTop="1" x14ac:dyDescent="0.25">
      <c r="A56" s="1022"/>
      <c r="B56" s="568">
        <v>3</v>
      </c>
      <c r="C56" s="569" t="str">
        <f>IF(Experiencia_Proponente!C72=0,"",Experiencia_Proponente!C72)</f>
        <v/>
      </c>
      <c r="E56" s="585"/>
      <c r="F56" s="586"/>
      <c r="G56" s="289"/>
      <c r="H56" s="582" t="str">
        <f t="shared" si="5"/>
        <v>0</v>
      </c>
      <c r="J56" s="581"/>
      <c r="K56" s="586"/>
      <c r="L56" s="586"/>
      <c r="M56" s="582" t="str">
        <f t="shared" si="18"/>
        <v>0</v>
      </c>
      <c r="O56" s="581"/>
      <c r="P56" s="586"/>
      <c r="Q56" s="586"/>
      <c r="R56" s="582" t="str">
        <f t="shared" si="7"/>
        <v>0</v>
      </c>
      <c r="T56" s="583"/>
      <c r="U56" s="583"/>
      <c r="V56" s="586"/>
      <c r="W56" s="586"/>
      <c r="X56" s="586"/>
      <c r="Y56" s="586"/>
      <c r="Z56" s="582">
        <f t="shared" si="8"/>
        <v>0</v>
      </c>
      <c r="AB56" s="585"/>
      <c r="AC56" s="587"/>
      <c r="AD56" s="588" t="str">
        <f t="shared" si="21"/>
        <v>0</v>
      </c>
      <c r="AF56" s="577"/>
    </row>
    <row r="57" spans="1:32" x14ac:dyDescent="0.25">
      <c r="A57" s="1018"/>
      <c r="B57" s="507">
        <v>4</v>
      </c>
      <c r="C57" s="508" t="str">
        <f>IF(Experiencia_Proponente!C73=0,"",Experiencia_Proponente!C73)</f>
        <v xml:space="preserve">SEGURIDAD NAPOLES </v>
      </c>
      <c r="D57" s="511"/>
      <c r="E57" s="511" t="s">
        <v>1631</v>
      </c>
      <c r="F57" s="511" t="s">
        <v>1631</v>
      </c>
      <c r="G57" s="302" t="s">
        <v>1765</v>
      </c>
      <c r="H57" s="694" t="str">
        <f t="shared" si="5"/>
        <v>15</v>
      </c>
      <c r="I57" s="511"/>
      <c r="J57" s="695">
        <v>0.15</v>
      </c>
      <c r="K57" s="511" t="s">
        <v>1631</v>
      </c>
      <c r="L57" s="511" t="s">
        <v>1765</v>
      </c>
      <c r="M57" s="694" t="str">
        <f t="shared" si="18"/>
        <v>24</v>
      </c>
      <c r="N57" s="511"/>
      <c r="O57" s="695" t="s">
        <v>2060</v>
      </c>
      <c r="P57" s="511" t="s">
        <v>1631</v>
      </c>
      <c r="Q57" s="511" t="s">
        <v>1765</v>
      </c>
      <c r="R57" s="694" t="str">
        <f t="shared" si="7"/>
        <v>10</v>
      </c>
      <c r="S57" s="511"/>
      <c r="T57" s="696" t="s">
        <v>2064</v>
      </c>
      <c r="U57" s="696">
        <v>5</v>
      </c>
      <c r="V57" s="511" t="s">
        <v>1631</v>
      </c>
      <c r="W57" s="511" t="s">
        <v>1631</v>
      </c>
      <c r="X57" s="511" t="s">
        <v>1631</v>
      </c>
      <c r="Y57" s="511" t="s">
        <v>1765</v>
      </c>
      <c r="Z57" s="694">
        <f t="shared" si="8"/>
        <v>1</v>
      </c>
      <c r="AA57" s="511"/>
      <c r="AB57" s="511" t="s">
        <v>1631</v>
      </c>
      <c r="AC57" s="280" t="s">
        <v>332</v>
      </c>
      <c r="AD57" s="687" t="str">
        <f t="shared" si="21"/>
        <v>10</v>
      </c>
      <c r="AE57" s="511"/>
      <c r="AF57" s="511"/>
    </row>
    <row r="58" spans="1:32" x14ac:dyDescent="0.25">
      <c r="A58" s="1018"/>
      <c r="B58" s="507">
        <v>5</v>
      </c>
      <c r="C58" s="508" t="str">
        <f>IF(Experiencia_Proponente!C74=0,"",Experiencia_Proponente!C74)</f>
        <v xml:space="preserve">SEGURIDAD NAPOLES </v>
      </c>
      <c r="D58" s="511"/>
      <c r="E58" s="511" t="s">
        <v>1631</v>
      </c>
      <c r="F58" s="511" t="s">
        <v>1631</v>
      </c>
      <c r="G58" s="511" t="s">
        <v>1765</v>
      </c>
      <c r="H58" s="694" t="str">
        <f t="shared" si="5"/>
        <v>15</v>
      </c>
      <c r="I58" s="511"/>
      <c r="J58" s="695">
        <v>0.15</v>
      </c>
      <c r="K58" s="511" t="s">
        <v>1631</v>
      </c>
      <c r="L58" s="511" t="s">
        <v>1765</v>
      </c>
      <c r="M58" s="694" t="str">
        <f t="shared" si="18"/>
        <v>24</v>
      </c>
      <c r="N58" s="511"/>
      <c r="O58" s="695" t="s">
        <v>2060</v>
      </c>
      <c r="P58" s="511" t="s">
        <v>1631</v>
      </c>
      <c r="Q58" s="511" t="s">
        <v>1765</v>
      </c>
      <c r="R58" s="694" t="str">
        <f t="shared" si="7"/>
        <v>10</v>
      </c>
      <c r="S58" s="511"/>
      <c r="T58" s="696" t="s">
        <v>2064</v>
      </c>
      <c r="U58" s="696">
        <v>5</v>
      </c>
      <c r="V58" s="511" t="s">
        <v>1631</v>
      </c>
      <c r="W58" s="511" t="s">
        <v>1631</v>
      </c>
      <c r="X58" s="511" t="s">
        <v>1631</v>
      </c>
      <c r="Y58" s="511" t="s">
        <v>1765</v>
      </c>
      <c r="Z58" s="694">
        <f t="shared" si="8"/>
        <v>1</v>
      </c>
      <c r="AA58" s="511"/>
      <c r="AB58" s="511" t="s">
        <v>1631</v>
      </c>
      <c r="AC58" s="280" t="s">
        <v>332</v>
      </c>
      <c r="AD58" s="687" t="str">
        <f t="shared" si="21"/>
        <v>10</v>
      </c>
      <c r="AE58" s="511"/>
      <c r="AF58" s="511"/>
    </row>
    <row r="59" spans="1:32" x14ac:dyDescent="0.25">
      <c r="A59" s="1018"/>
      <c r="B59" s="507">
        <v>6</v>
      </c>
      <c r="C59" s="508" t="str">
        <f>IF(Experiencia_Proponente!C75=0,"",Experiencia_Proponente!C75)</f>
        <v xml:space="preserve">SEGURIDAD NAPOLES </v>
      </c>
      <c r="D59" s="511"/>
      <c r="E59" s="511" t="s">
        <v>1631</v>
      </c>
      <c r="F59" s="511" t="s">
        <v>1631</v>
      </c>
      <c r="G59" s="511" t="s">
        <v>1765</v>
      </c>
      <c r="H59" s="694" t="str">
        <f t="shared" si="5"/>
        <v>15</v>
      </c>
      <c r="I59" s="511"/>
      <c r="J59" s="695">
        <v>0.15</v>
      </c>
      <c r="K59" s="511" t="s">
        <v>1631</v>
      </c>
      <c r="L59" s="511" t="s">
        <v>1765</v>
      </c>
      <c r="M59" s="694" t="str">
        <f t="shared" si="18"/>
        <v>24</v>
      </c>
      <c r="N59" s="511"/>
      <c r="O59" s="695" t="s">
        <v>2060</v>
      </c>
      <c r="P59" s="511" t="s">
        <v>1631</v>
      </c>
      <c r="Q59" s="511" t="s">
        <v>1765</v>
      </c>
      <c r="R59" s="694" t="str">
        <f t="shared" si="7"/>
        <v>10</v>
      </c>
      <c r="S59" s="511"/>
      <c r="T59" s="696" t="s">
        <v>2064</v>
      </c>
      <c r="U59" s="696">
        <v>5</v>
      </c>
      <c r="V59" s="511" t="s">
        <v>1631</v>
      </c>
      <c r="W59" s="511" t="s">
        <v>1631</v>
      </c>
      <c r="X59" s="511" t="s">
        <v>1631</v>
      </c>
      <c r="Y59" s="511" t="s">
        <v>1765</v>
      </c>
      <c r="Z59" s="694">
        <f t="shared" si="8"/>
        <v>1</v>
      </c>
      <c r="AA59" s="511"/>
      <c r="AB59" s="511" t="s">
        <v>1631</v>
      </c>
      <c r="AC59" s="280" t="s">
        <v>332</v>
      </c>
      <c r="AD59" s="687" t="str">
        <f t="shared" si="21"/>
        <v>10</v>
      </c>
      <c r="AE59" s="511"/>
      <c r="AF59" s="511"/>
    </row>
    <row r="60" spans="1:32" x14ac:dyDescent="0.25">
      <c r="A60" s="1018"/>
      <c r="B60" s="507">
        <v>7</v>
      </c>
      <c r="C60" s="508" t="str">
        <f>IF(Experiencia_Proponente!C76=0,"",Experiencia_Proponente!C76)</f>
        <v xml:space="preserve">SEGURIDAD NAPOLES </v>
      </c>
      <c r="D60" s="511"/>
      <c r="E60" s="511" t="s">
        <v>1631</v>
      </c>
      <c r="F60" s="511" t="s">
        <v>1631</v>
      </c>
      <c r="G60" s="511" t="s">
        <v>1765</v>
      </c>
      <c r="H60" s="694" t="str">
        <f t="shared" si="5"/>
        <v>15</v>
      </c>
      <c r="I60" s="511"/>
      <c r="J60" s="695">
        <v>0.15</v>
      </c>
      <c r="K60" s="511" t="s">
        <v>1631</v>
      </c>
      <c r="L60" s="511" t="s">
        <v>1765</v>
      </c>
      <c r="M60" s="694" t="str">
        <f t="shared" si="18"/>
        <v>24</v>
      </c>
      <c r="N60" s="511"/>
      <c r="O60" s="695" t="s">
        <v>2060</v>
      </c>
      <c r="P60" s="511" t="s">
        <v>1631</v>
      </c>
      <c r="Q60" s="511" t="s">
        <v>1765</v>
      </c>
      <c r="R60" s="694" t="str">
        <f t="shared" si="7"/>
        <v>10</v>
      </c>
      <c r="S60" s="511"/>
      <c r="T60" s="696" t="s">
        <v>2064</v>
      </c>
      <c r="U60" s="696">
        <v>5</v>
      </c>
      <c r="V60" s="511" t="s">
        <v>1631</v>
      </c>
      <c r="W60" s="511" t="s">
        <v>1631</v>
      </c>
      <c r="X60" s="511" t="s">
        <v>1631</v>
      </c>
      <c r="Y60" s="511" t="s">
        <v>1765</v>
      </c>
      <c r="Z60" s="694">
        <f t="shared" si="8"/>
        <v>1</v>
      </c>
      <c r="AA60" s="511"/>
      <c r="AB60" s="511" t="s">
        <v>1631</v>
      </c>
      <c r="AC60" s="280" t="s">
        <v>332</v>
      </c>
      <c r="AD60" s="687" t="str">
        <f t="shared" si="21"/>
        <v>10</v>
      </c>
      <c r="AE60" s="511"/>
      <c r="AF60" s="511"/>
    </row>
    <row r="61" spans="1:32" hidden="1" x14ac:dyDescent="0.25">
      <c r="A61" s="1020"/>
      <c r="B61" s="256">
        <v>8</v>
      </c>
      <c r="C61" s="627" t="str">
        <f>IF(Experiencia_Proponente!C77=0,"",Experiencia_Proponente!C77)</f>
        <v/>
      </c>
      <c r="E61" s="308"/>
      <c r="F61" s="298"/>
      <c r="G61" s="298"/>
      <c r="H61" s="646" t="str">
        <f t="shared" si="5"/>
        <v>0</v>
      </c>
      <c r="J61" s="647"/>
      <c r="K61" s="298"/>
      <c r="L61" s="298"/>
      <c r="M61" s="646" t="str">
        <f t="shared" si="18"/>
        <v>0</v>
      </c>
      <c r="O61" s="647"/>
      <c r="P61" s="298"/>
      <c r="Q61" s="298"/>
      <c r="R61" s="646" t="str">
        <f t="shared" si="7"/>
        <v>0</v>
      </c>
      <c r="T61" s="648"/>
      <c r="U61" s="648"/>
      <c r="V61" s="298"/>
      <c r="W61" s="298"/>
      <c r="X61" s="298"/>
      <c r="Y61" s="298"/>
      <c r="Z61" s="646">
        <f t="shared" si="8"/>
        <v>0</v>
      </c>
      <c r="AB61" s="308"/>
      <c r="AC61" s="309"/>
      <c r="AD61" s="649" t="str">
        <f t="shared" si="21"/>
        <v>0</v>
      </c>
      <c r="AF61" s="632"/>
    </row>
    <row r="62" spans="1:32" ht="17.25" hidden="1" thickTop="1" x14ac:dyDescent="0.25">
      <c r="A62" s="1022"/>
      <c r="B62" s="568">
        <v>9</v>
      </c>
      <c r="C62" s="569" t="str">
        <f>IF(Experiencia_Proponente!C78=0,"",Experiencia_Proponente!C78)</f>
        <v/>
      </c>
      <c r="E62" s="580"/>
      <c r="F62" s="580"/>
      <c r="G62" s="289"/>
      <c r="H62" s="582" t="str">
        <f t="shared" si="5"/>
        <v>0</v>
      </c>
      <c r="J62" s="581"/>
      <c r="K62" s="586"/>
      <c r="L62" s="586"/>
      <c r="M62" s="582" t="str">
        <f t="shared" si="18"/>
        <v>0</v>
      </c>
      <c r="O62" s="581"/>
      <c r="P62" s="289"/>
      <c r="Q62" s="586"/>
      <c r="R62" s="582" t="str">
        <f t="shared" si="7"/>
        <v>0</v>
      </c>
      <c r="T62" s="583"/>
      <c r="U62" s="583"/>
      <c r="V62" s="586"/>
      <c r="W62" s="586"/>
      <c r="X62" s="289"/>
      <c r="Y62" s="586"/>
      <c r="Z62" s="582">
        <f t="shared" si="8"/>
        <v>0</v>
      </c>
      <c r="AB62" s="585"/>
      <c r="AC62" s="587"/>
      <c r="AD62" s="588" t="str">
        <f t="shared" si="21"/>
        <v>0</v>
      </c>
      <c r="AF62" s="577"/>
    </row>
    <row r="63" spans="1:32" x14ac:dyDescent="0.25">
      <c r="A63" s="1018"/>
      <c r="B63" s="507">
        <v>10</v>
      </c>
      <c r="C63" s="508" t="str">
        <f>IF(Experiencia_Proponente!C79=0,"",Experiencia_Proponente!C79)</f>
        <v xml:space="preserve">SEGURIDAD NAPOLES </v>
      </c>
      <c r="D63" s="511"/>
      <c r="E63" s="511" t="s">
        <v>1631</v>
      </c>
      <c r="F63" s="511" t="s">
        <v>1631</v>
      </c>
      <c r="G63" s="511" t="s">
        <v>1765</v>
      </c>
      <c r="H63" s="694" t="str">
        <f t="shared" si="5"/>
        <v>15</v>
      </c>
      <c r="I63" s="511"/>
      <c r="J63" s="695">
        <v>0.15</v>
      </c>
      <c r="K63" s="511" t="s">
        <v>1631</v>
      </c>
      <c r="L63" s="511" t="s">
        <v>1765</v>
      </c>
      <c r="M63" s="694" t="str">
        <f t="shared" si="18"/>
        <v>24</v>
      </c>
      <c r="N63" s="511"/>
      <c r="O63" s="695" t="s">
        <v>2060</v>
      </c>
      <c r="P63" s="511" t="s">
        <v>1631</v>
      </c>
      <c r="Q63" s="511" t="s">
        <v>1765</v>
      </c>
      <c r="R63" s="694" t="str">
        <f t="shared" si="7"/>
        <v>10</v>
      </c>
      <c r="S63" s="511"/>
      <c r="T63" s="696" t="s">
        <v>2064</v>
      </c>
      <c r="U63" s="696">
        <v>5</v>
      </c>
      <c r="V63" s="511" t="s">
        <v>1631</v>
      </c>
      <c r="W63" s="511" t="s">
        <v>1631</v>
      </c>
      <c r="X63" s="511" t="s">
        <v>1631</v>
      </c>
      <c r="Y63" s="511" t="s">
        <v>1765</v>
      </c>
      <c r="Z63" s="694">
        <f t="shared" si="8"/>
        <v>1</v>
      </c>
      <c r="AA63" s="511"/>
      <c r="AB63" s="511" t="s">
        <v>1631</v>
      </c>
      <c r="AC63" s="280" t="s">
        <v>332</v>
      </c>
      <c r="AD63" s="687" t="str">
        <f t="shared" si="21"/>
        <v>10</v>
      </c>
      <c r="AE63" s="511"/>
      <c r="AF63" s="511"/>
    </row>
    <row r="64" spans="1:32" x14ac:dyDescent="0.25">
      <c r="A64" s="1018"/>
      <c r="B64" s="507">
        <v>11</v>
      </c>
      <c r="C64" s="508" t="str">
        <f>IF(Experiencia_Proponente!C80=0,"",Experiencia_Proponente!C80)</f>
        <v xml:space="preserve">SEGURIDAD NAPOLES </v>
      </c>
      <c r="D64" s="511"/>
      <c r="E64" s="511" t="s">
        <v>1631</v>
      </c>
      <c r="F64" s="511" t="s">
        <v>1631</v>
      </c>
      <c r="G64" s="511" t="s">
        <v>1765</v>
      </c>
      <c r="H64" s="694" t="str">
        <f t="shared" si="5"/>
        <v>15</v>
      </c>
      <c r="I64" s="511"/>
      <c r="J64" s="695">
        <v>0.15</v>
      </c>
      <c r="K64" s="511" t="s">
        <v>1631</v>
      </c>
      <c r="L64" s="511" t="s">
        <v>1765</v>
      </c>
      <c r="M64" s="694" t="str">
        <f t="shared" si="18"/>
        <v>24</v>
      </c>
      <c r="N64" s="511"/>
      <c r="O64" s="695" t="s">
        <v>2060</v>
      </c>
      <c r="P64" s="511" t="s">
        <v>1631</v>
      </c>
      <c r="Q64" s="511" t="s">
        <v>1765</v>
      </c>
      <c r="R64" s="694" t="str">
        <f t="shared" si="7"/>
        <v>10</v>
      </c>
      <c r="S64" s="511"/>
      <c r="T64" s="696" t="s">
        <v>2064</v>
      </c>
      <c r="U64" s="696">
        <v>5</v>
      </c>
      <c r="V64" s="511" t="s">
        <v>1631</v>
      </c>
      <c r="W64" s="511" t="s">
        <v>1631</v>
      </c>
      <c r="X64" s="511" t="s">
        <v>1631</v>
      </c>
      <c r="Y64" s="511" t="s">
        <v>1765</v>
      </c>
      <c r="Z64" s="694">
        <f t="shared" si="8"/>
        <v>1</v>
      </c>
      <c r="AA64" s="511"/>
      <c r="AB64" s="511" t="s">
        <v>1631</v>
      </c>
      <c r="AC64" s="280" t="s">
        <v>332</v>
      </c>
      <c r="AD64" s="687" t="str">
        <f t="shared" si="21"/>
        <v>10</v>
      </c>
      <c r="AE64" s="511"/>
      <c r="AF64" s="511"/>
    </row>
    <row r="65" spans="1:32" hidden="1" x14ac:dyDescent="0.25">
      <c r="A65" s="1019"/>
      <c r="B65" s="579">
        <v>12</v>
      </c>
      <c r="C65" s="633" t="str">
        <f>IF(Experiencia_Proponente!C81=0,"",Experiencia_Proponente!C81)</f>
        <v/>
      </c>
      <c r="E65" s="613"/>
      <c r="F65" s="601"/>
      <c r="G65" s="601"/>
      <c r="H65" s="643" t="str">
        <f t="shared" si="5"/>
        <v>0</v>
      </c>
      <c r="J65" s="642"/>
      <c r="K65" s="601"/>
      <c r="L65" s="601"/>
      <c r="M65" s="643" t="str">
        <f t="shared" si="18"/>
        <v>0</v>
      </c>
      <c r="O65" s="642"/>
      <c r="P65" s="601"/>
      <c r="Q65" s="601"/>
      <c r="R65" s="643" t="str">
        <f t="shared" si="7"/>
        <v>0</v>
      </c>
      <c r="T65" s="644"/>
      <c r="U65" s="644"/>
      <c r="V65" s="601"/>
      <c r="W65" s="601"/>
      <c r="X65" s="601"/>
      <c r="Y65" s="601"/>
      <c r="Z65" s="643">
        <f t="shared" si="8"/>
        <v>0</v>
      </c>
      <c r="AB65" s="613"/>
      <c r="AC65" s="614"/>
      <c r="AD65" s="645" t="str">
        <f t="shared" si="21"/>
        <v>0</v>
      </c>
      <c r="AF65" s="641"/>
    </row>
    <row r="66" spans="1:32" x14ac:dyDescent="0.25">
      <c r="A66" s="102">
        <v>4</v>
      </c>
      <c r="B66" s="691"/>
      <c r="C66" s="691" t="s">
        <v>2063</v>
      </c>
      <c r="D66" s="692"/>
      <c r="E66" s="692"/>
      <c r="F66" s="692"/>
      <c r="G66" s="692"/>
      <c r="H66" s="692"/>
      <c r="I66" s="692"/>
      <c r="J66" s="692"/>
      <c r="K66" s="692"/>
      <c r="L66" s="692"/>
      <c r="M66" s="692"/>
      <c r="N66" s="692"/>
      <c r="O66" s="692"/>
      <c r="P66" s="692"/>
      <c r="Q66" s="692"/>
      <c r="R66" s="692"/>
      <c r="S66" s="692"/>
      <c r="T66" s="692"/>
      <c r="U66" s="692"/>
      <c r="V66" s="692"/>
      <c r="W66" s="692"/>
      <c r="X66" s="692"/>
      <c r="Y66" s="692"/>
      <c r="Z66" s="692"/>
      <c r="AA66" s="692"/>
      <c r="AB66" s="692"/>
      <c r="AC66" s="693"/>
      <c r="AD66" s="692"/>
      <c r="AE66" s="692"/>
      <c r="AF66" s="692"/>
    </row>
    <row r="67" spans="1:32" ht="33" x14ac:dyDescent="0.25">
      <c r="A67" s="1018">
        <f t="shared" ref="A67" si="22">A79</f>
        <v>5</v>
      </c>
      <c r="B67" s="938">
        <v>1</v>
      </c>
      <c r="C67" s="940" t="str">
        <f>IF(Experiencia_Proponente!C93=0,"",Experiencia_Proponente!C93)</f>
        <v>UNIÓN TEMPORAL COM-SED</v>
      </c>
      <c r="D67" s="939"/>
      <c r="E67" s="939" t="s">
        <v>1631</v>
      </c>
      <c r="F67" s="939" t="s">
        <v>1631</v>
      </c>
      <c r="G67" s="302" t="s">
        <v>1765</v>
      </c>
      <c r="H67" s="939" t="str">
        <f t="shared" ref="H67:H68" si="23">IF(F67="SI",IF(E67&gt;="SI","15","0"),"0")</f>
        <v>15</v>
      </c>
      <c r="I67" s="939"/>
      <c r="J67" s="695">
        <v>0.15</v>
      </c>
      <c r="K67" s="939" t="s">
        <v>1631</v>
      </c>
      <c r="L67" s="939" t="s">
        <v>1765</v>
      </c>
      <c r="M67" s="694" t="str">
        <f t="shared" ref="M67:M78" si="24">IF(K67="SI",IF(J67=15%,"24",IF(J67=10%,"16",IF(J67=5%,"8","0"))),"0")</f>
        <v>24</v>
      </c>
      <c r="N67" s="939"/>
      <c r="O67" s="695" t="s">
        <v>2060</v>
      </c>
      <c r="P67" s="939" t="s">
        <v>1631</v>
      </c>
      <c r="Q67" s="939" t="s">
        <v>1765</v>
      </c>
      <c r="R67" s="694" t="str">
        <f t="shared" ref="R67" si="25">IF(P67="SI",IF(O67="OPCIÓN 1","10",IF(O67="OPCIÓN 2","6",IF(O67="OPCIÓN 3","3","0"))),"0")</f>
        <v>10</v>
      </c>
      <c r="S67" s="939"/>
      <c r="T67" s="696" t="s">
        <v>2065</v>
      </c>
      <c r="U67" s="696">
        <v>8</v>
      </c>
      <c r="V67" s="939" t="s">
        <v>1631</v>
      </c>
      <c r="W67" s="939" t="s">
        <v>1631</v>
      </c>
      <c r="X67" s="939" t="s">
        <v>1631</v>
      </c>
      <c r="Y67" s="939">
        <v>2</v>
      </c>
      <c r="Z67" s="694">
        <f t="shared" ref="Z67:Z68" si="26">IF(AND(U67&gt;1,V67="SI",W67="SI",X67="SI"),1,0)</f>
        <v>1</v>
      </c>
      <c r="AA67" s="939"/>
      <c r="AB67" s="939" t="s">
        <v>1631</v>
      </c>
      <c r="AC67" s="280" t="s">
        <v>753</v>
      </c>
      <c r="AD67" s="941" t="str">
        <f t="shared" ref="AD67:AD78" si="27">IF(AB67="SI","10","0")</f>
        <v>10</v>
      </c>
      <c r="AE67" s="939"/>
      <c r="AF67" s="939"/>
    </row>
    <row r="68" spans="1:32" hidden="1" x14ac:dyDescent="0.25">
      <c r="A68" s="1020"/>
      <c r="B68" s="256">
        <v>2</v>
      </c>
      <c r="C68" s="627" t="str">
        <f>IF(Experiencia_Proponente!C94=0,"",Experiencia_Proponente!C94)</f>
        <v/>
      </c>
      <c r="E68" s="315"/>
      <c r="F68" s="314"/>
      <c r="G68" s="314"/>
      <c r="H68" s="628" t="str">
        <f t="shared" si="23"/>
        <v>0</v>
      </c>
      <c r="I68" s="260"/>
      <c r="J68" s="629"/>
      <c r="K68" s="314"/>
      <c r="L68" s="314"/>
      <c r="M68" s="628" t="str">
        <f t="shared" si="24"/>
        <v>0</v>
      </c>
      <c r="N68" s="260"/>
      <c r="O68" s="650"/>
      <c r="P68" s="651"/>
      <c r="Q68" s="651"/>
      <c r="R68" s="628" t="str">
        <f t="shared" si="7"/>
        <v>0</v>
      </c>
      <c r="S68" s="260"/>
      <c r="T68" s="652"/>
      <c r="U68" s="652"/>
      <c r="V68" s="651"/>
      <c r="W68" s="651"/>
      <c r="X68" s="651"/>
      <c r="Y68" s="653"/>
      <c r="Z68" s="628">
        <f t="shared" si="26"/>
        <v>0</v>
      </c>
      <c r="AA68" s="260"/>
      <c r="AB68" s="651"/>
      <c r="AC68" s="654"/>
      <c r="AD68" s="655" t="str">
        <f t="shared" si="27"/>
        <v>0</v>
      </c>
      <c r="AF68" s="632"/>
    </row>
    <row r="69" spans="1:32" ht="17.25" hidden="1" thickTop="1" x14ac:dyDescent="0.25">
      <c r="A69" s="1021"/>
      <c r="B69" s="266">
        <v>3</v>
      </c>
      <c r="C69" s="267" t="str">
        <f>IF(Experiencia_Proponente!C95=0,"",Experiencia_Proponente!C95)</f>
        <v/>
      </c>
      <c r="E69" s="257"/>
      <c r="F69" s="258"/>
      <c r="G69" s="258"/>
      <c r="H69" s="262" t="str">
        <f t="shared" si="5"/>
        <v>0</v>
      </c>
      <c r="I69" s="260"/>
      <c r="J69" s="261"/>
      <c r="K69" s="259"/>
      <c r="L69" s="259"/>
      <c r="M69" s="262" t="str">
        <f t="shared" si="24"/>
        <v>0</v>
      </c>
      <c r="N69" s="260"/>
      <c r="O69" s="283"/>
      <c r="P69" s="284"/>
      <c r="Q69" s="284"/>
      <c r="R69" s="262" t="str">
        <f t="shared" si="7"/>
        <v>0</v>
      </c>
      <c r="S69" s="260"/>
      <c r="T69" s="285"/>
      <c r="U69" s="285"/>
      <c r="V69" s="284"/>
      <c r="W69" s="284"/>
      <c r="X69" s="284"/>
      <c r="Y69" s="284"/>
      <c r="Z69" s="262">
        <f t="shared" si="8"/>
        <v>0</v>
      </c>
      <c r="AA69" s="260"/>
      <c r="AB69" s="284"/>
      <c r="AC69" s="286"/>
      <c r="AD69" s="287" t="str">
        <f t="shared" si="27"/>
        <v>0</v>
      </c>
      <c r="AF69" s="271"/>
    </row>
    <row r="70" spans="1:32" ht="17.25" hidden="1" thickTop="1" x14ac:dyDescent="0.25">
      <c r="A70" s="1021"/>
      <c r="B70" s="266">
        <v>4</v>
      </c>
      <c r="C70" s="267" t="str">
        <f>IF(Experiencia_Proponente!C96=0,"",Experiencia_Proponente!C96)</f>
        <v/>
      </c>
      <c r="E70" s="257"/>
      <c r="F70" s="258"/>
      <c r="G70" s="258"/>
      <c r="H70" s="262" t="str">
        <f t="shared" si="5"/>
        <v>0</v>
      </c>
      <c r="I70" s="260"/>
      <c r="J70" s="261"/>
      <c r="K70" s="259"/>
      <c r="L70" s="259"/>
      <c r="M70" s="262" t="str">
        <f t="shared" si="24"/>
        <v>0</v>
      </c>
      <c r="N70" s="260"/>
      <c r="O70" s="283"/>
      <c r="P70" s="284"/>
      <c r="Q70" s="284"/>
      <c r="R70" s="262" t="str">
        <f t="shared" si="7"/>
        <v>0</v>
      </c>
      <c r="S70" s="260"/>
      <c r="T70" s="285"/>
      <c r="U70" s="285"/>
      <c r="V70" s="284"/>
      <c r="W70" s="284"/>
      <c r="X70" s="284"/>
      <c r="Y70" s="284"/>
      <c r="Z70" s="262">
        <f t="shared" si="8"/>
        <v>0</v>
      </c>
      <c r="AA70" s="260"/>
      <c r="AB70" s="284"/>
      <c r="AC70" s="286"/>
      <c r="AD70" s="287" t="str">
        <f t="shared" si="27"/>
        <v>0</v>
      </c>
      <c r="AF70" s="271"/>
    </row>
    <row r="71" spans="1:32" ht="17.25" hidden="1" thickTop="1" x14ac:dyDescent="0.25">
      <c r="A71" s="1021"/>
      <c r="B71" s="266">
        <v>5</v>
      </c>
      <c r="C71" s="267" t="str">
        <f>IF(Experiencia_Proponente!C97=0,"",Experiencia_Proponente!C97)</f>
        <v/>
      </c>
      <c r="E71" s="257"/>
      <c r="F71" s="258"/>
      <c r="G71" s="258"/>
      <c r="H71" s="262" t="str">
        <f t="shared" si="5"/>
        <v>0</v>
      </c>
      <c r="I71" s="260"/>
      <c r="J71" s="261"/>
      <c r="K71" s="259"/>
      <c r="L71" s="259"/>
      <c r="M71" s="262" t="str">
        <f t="shared" si="24"/>
        <v>0</v>
      </c>
      <c r="N71" s="260"/>
      <c r="O71" s="283"/>
      <c r="P71" s="284"/>
      <c r="Q71" s="284"/>
      <c r="R71" s="262" t="str">
        <f t="shared" si="7"/>
        <v>0</v>
      </c>
      <c r="S71" s="260"/>
      <c r="T71" s="285"/>
      <c r="U71" s="285"/>
      <c r="V71" s="284"/>
      <c r="W71" s="284"/>
      <c r="X71" s="284"/>
      <c r="Y71" s="284"/>
      <c r="Z71" s="262">
        <f t="shared" si="8"/>
        <v>0</v>
      </c>
      <c r="AA71" s="260"/>
      <c r="AB71" s="284"/>
      <c r="AC71" s="286"/>
      <c r="AD71" s="287" t="str">
        <f t="shared" si="27"/>
        <v>0</v>
      </c>
      <c r="AF71" s="271"/>
    </row>
    <row r="72" spans="1:32" ht="17.25" hidden="1" thickTop="1" x14ac:dyDescent="0.25">
      <c r="A72" s="1021"/>
      <c r="B72" s="266">
        <v>6</v>
      </c>
      <c r="C72" s="267" t="str">
        <f>IF(Experiencia_Proponente!C98=0,"",Experiencia_Proponente!C98)</f>
        <v/>
      </c>
      <c r="E72" s="257"/>
      <c r="F72" s="258"/>
      <c r="G72" s="258"/>
      <c r="H72" s="262" t="str">
        <f t="shared" si="5"/>
        <v>0</v>
      </c>
      <c r="I72" s="260"/>
      <c r="J72" s="261"/>
      <c r="K72" s="259"/>
      <c r="L72" s="259"/>
      <c r="M72" s="262" t="str">
        <f t="shared" si="24"/>
        <v>0</v>
      </c>
      <c r="N72" s="260"/>
      <c r="O72" s="283"/>
      <c r="P72" s="284"/>
      <c r="Q72" s="284"/>
      <c r="R72" s="262" t="str">
        <f t="shared" si="7"/>
        <v>0</v>
      </c>
      <c r="S72" s="260"/>
      <c r="T72" s="285"/>
      <c r="U72" s="285"/>
      <c r="V72" s="284"/>
      <c r="W72" s="284"/>
      <c r="X72" s="284"/>
      <c r="Y72" s="284"/>
      <c r="Z72" s="262">
        <f t="shared" si="8"/>
        <v>0</v>
      </c>
      <c r="AA72" s="260"/>
      <c r="AB72" s="284"/>
      <c r="AC72" s="286"/>
      <c r="AD72" s="287" t="str">
        <f t="shared" si="27"/>
        <v>0</v>
      </c>
      <c r="AF72" s="271"/>
    </row>
    <row r="73" spans="1:32" ht="17.25" hidden="1" thickTop="1" x14ac:dyDescent="0.25">
      <c r="A73" s="1022"/>
      <c r="B73" s="568">
        <v>7</v>
      </c>
      <c r="C73" s="569" t="str">
        <f>IF(Experiencia_Proponente!C99=0,"",Experiencia_Proponente!C99)</f>
        <v/>
      </c>
      <c r="E73" s="323"/>
      <c r="F73" s="324"/>
      <c r="G73" s="324"/>
      <c r="H73" s="572" t="str">
        <f t="shared" si="5"/>
        <v>0</v>
      </c>
      <c r="I73" s="260"/>
      <c r="J73" s="573"/>
      <c r="K73" s="571"/>
      <c r="L73" s="571"/>
      <c r="M73" s="572" t="str">
        <f t="shared" si="24"/>
        <v>0</v>
      </c>
      <c r="N73" s="260"/>
      <c r="O73" s="589"/>
      <c r="P73" s="590"/>
      <c r="Q73" s="590"/>
      <c r="R73" s="572" t="str">
        <f t="shared" si="7"/>
        <v>0</v>
      </c>
      <c r="S73" s="260"/>
      <c r="T73" s="591"/>
      <c r="U73" s="591"/>
      <c r="V73" s="590"/>
      <c r="W73" s="590"/>
      <c r="X73" s="590"/>
      <c r="Y73" s="590"/>
      <c r="Z73" s="572">
        <f t="shared" si="8"/>
        <v>0</v>
      </c>
      <c r="AA73" s="260"/>
      <c r="AB73" s="590"/>
      <c r="AC73" s="592"/>
      <c r="AD73" s="593" t="str">
        <f t="shared" si="27"/>
        <v>0</v>
      </c>
      <c r="AF73" s="577"/>
    </row>
    <row r="74" spans="1:32" ht="33" x14ac:dyDescent="0.25">
      <c r="A74" s="1018"/>
      <c r="B74" s="938">
        <v>8</v>
      </c>
      <c r="C74" s="940" t="str">
        <f>IF(Experiencia_Proponente!C100=0,"",Experiencia_Proponente!C100)</f>
        <v>UNIÓN TEMPORAL COM-SED</v>
      </c>
      <c r="D74" s="939"/>
      <c r="E74" s="939" t="s">
        <v>1631</v>
      </c>
      <c r="F74" s="939" t="s">
        <v>1631</v>
      </c>
      <c r="G74" s="939" t="s">
        <v>1765</v>
      </c>
      <c r="H74" s="694" t="str">
        <f t="shared" si="5"/>
        <v>15</v>
      </c>
      <c r="I74" s="939"/>
      <c r="J74" s="695">
        <v>0.15</v>
      </c>
      <c r="K74" s="939" t="s">
        <v>1631</v>
      </c>
      <c r="L74" s="939" t="s">
        <v>1765</v>
      </c>
      <c r="M74" s="694" t="str">
        <f t="shared" si="24"/>
        <v>24</v>
      </c>
      <c r="N74" s="939"/>
      <c r="O74" s="695" t="s">
        <v>2060</v>
      </c>
      <c r="P74" s="939" t="s">
        <v>1631</v>
      </c>
      <c r="Q74" s="939" t="s">
        <v>1765</v>
      </c>
      <c r="R74" s="694" t="str">
        <f t="shared" si="7"/>
        <v>10</v>
      </c>
      <c r="S74" s="939"/>
      <c r="T74" s="696" t="s">
        <v>2065</v>
      </c>
      <c r="U74" s="696">
        <v>8</v>
      </c>
      <c r="V74" s="939" t="s">
        <v>1631</v>
      </c>
      <c r="W74" s="939" t="s">
        <v>1631</v>
      </c>
      <c r="X74" s="939" t="s">
        <v>1631</v>
      </c>
      <c r="Y74" s="939">
        <v>2</v>
      </c>
      <c r="Z74" s="694">
        <f t="shared" si="8"/>
        <v>1</v>
      </c>
      <c r="AA74" s="939"/>
      <c r="AB74" s="939" t="s">
        <v>1631</v>
      </c>
      <c r="AC74" s="280" t="s">
        <v>438</v>
      </c>
      <c r="AD74" s="941" t="str">
        <f t="shared" si="27"/>
        <v>10</v>
      </c>
      <c r="AE74" s="939"/>
      <c r="AF74" s="939"/>
    </row>
    <row r="75" spans="1:32" hidden="1" x14ac:dyDescent="0.25">
      <c r="A75" s="1020"/>
      <c r="B75" s="256">
        <v>9</v>
      </c>
      <c r="C75" s="627" t="str">
        <f>IF(Experiencia_Proponente!C101=0,"",Experiencia_Proponente!C101)</f>
        <v/>
      </c>
      <c r="E75" s="315"/>
      <c r="F75" s="314"/>
      <c r="G75" s="314"/>
      <c r="H75" s="628" t="str">
        <f t="shared" si="5"/>
        <v>0</v>
      </c>
      <c r="I75" s="260"/>
      <c r="J75" s="629"/>
      <c r="K75" s="314"/>
      <c r="L75" s="314"/>
      <c r="M75" s="628" t="str">
        <f t="shared" si="24"/>
        <v>0</v>
      </c>
      <c r="N75" s="260"/>
      <c r="O75" s="650"/>
      <c r="P75" s="651"/>
      <c r="Q75" s="651"/>
      <c r="R75" s="628" t="str">
        <f t="shared" si="7"/>
        <v>0</v>
      </c>
      <c r="S75" s="260"/>
      <c r="T75" s="652"/>
      <c r="U75" s="652"/>
      <c r="V75" s="651"/>
      <c r="W75" s="651"/>
      <c r="X75" s="651"/>
      <c r="Y75" s="651"/>
      <c r="Z75" s="628">
        <f t="shared" si="8"/>
        <v>0</v>
      </c>
      <c r="AA75" s="260"/>
      <c r="AB75" s="651"/>
      <c r="AC75" s="654"/>
      <c r="AD75" s="655" t="str">
        <f t="shared" si="27"/>
        <v>0</v>
      </c>
      <c r="AF75" s="632"/>
    </row>
    <row r="76" spans="1:32" ht="17.25" hidden="1" thickTop="1" x14ac:dyDescent="0.25">
      <c r="A76" s="1021"/>
      <c r="B76" s="266">
        <v>10</v>
      </c>
      <c r="C76" s="267" t="str">
        <f>IF(Experiencia_Proponente!C102=0,"",Experiencia_Proponente!C102)</f>
        <v/>
      </c>
      <c r="E76" s="257"/>
      <c r="F76" s="258"/>
      <c r="G76" s="258"/>
      <c r="H76" s="262" t="str">
        <f t="shared" si="5"/>
        <v>0</v>
      </c>
      <c r="I76" s="260"/>
      <c r="J76" s="261"/>
      <c r="K76" s="259"/>
      <c r="L76" s="259"/>
      <c r="M76" s="262" t="str">
        <f t="shared" si="24"/>
        <v>0</v>
      </c>
      <c r="N76" s="260"/>
      <c r="O76" s="283"/>
      <c r="P76" s="284"/>
      <c r="Q76" s="284"/>
      <c r="R76" s="262" t="str">
        <f t="shared" si="7"/>
        <v>0</v>
      </c>
      <c r="S76" s="260"/>
      <c r="T76" s="285"/>
      <c r="U76" s="285"/>
      <c r="V76" s="284"/>
      <c r="W76" s="284"/>
      <c r="X76" s="284"/>
      <c r="Y76" s="284"/>
      <c r="Z76" s="262">
        <f t="shared" si="8"/>
        <v>0</v>
      </c>
      <c r="AA76" s="260"/>
      <c r="AB76" s="284"/>
      <c r="AC76" s="286"/>
      <c r="AD76" s="287" t="str">
        <f t="shared" si="27"/>
        <v>0</v>
      </c>
      <c r="AF76" s="271"/>
    </row>
    <row r="77" spans="1:32" ht="17.25" hidden="1" thickTop="1" x14ac:dyDescent="0.25">
      <c r="A77" s="1022"/>
      <c r="B77" s="568">
        <v>11</v>
      </c>
      <c r="C77" s="569" t="str">
        <f>IF(Experiencia_Proponente!C103=0,"",Experiencia_Proponente!C103)</f>
        <v/>
      </c>
      <c r="E77" s="323"/>
      <c r="F77" s="324"/>
      <c r="G77" s="324"/>
      <c r="H77" s="572" t="str">
        <f t="shared" si="5"/>
        <v>0</v>
      </c>
      <c r="I77" s="260"/>
      <c r="J77" s="573"/>
      <c r="K77" s="571"/>
      <c r="L77" s="571"/>
      <c r="M77" s="572" t="str">
        <f t="shared" si="24"/>
        <v>0</v>
      </c>
      <c r="N77" s="260"/>
      <c r="O77" s="589"/>
      <c r="P77" s="590"/>
      <c r="Q77" s="590"/>
      <c r="R77" s="572" t="str">
        <f t="shared" si="7"/>
        <v>0</v>
      </c>
      <c r="S77" s="260"/>
      <c r="T77" s="591"/>
      <c r="U77" s="591"/>
      <c r="V77" s="590"/>
      <c r="W77" s="590"/>
      <c r="X77" s="590"/>
      <c r="Y77" s="590"/>
      <c r="Z77" s="572">
        <f t="shared" si="8"/>
        <v>0</v>
      </c>
      <c r="AA77" s="260"/>
      <c r="AB77" s="590"/>
      <c r="AC77" s="592"/>
      <c r="AD77" s="593" t="str">
        <f t="shared" si="27"/>
        <v>0</v>
      </c>
      <c r="AF77" s="577"/>
    </row>
    <row r="78" spans="1:32" ht="33" x14ac:dyDescent="0.25">
      <c r="A78" s="1018"/>
      <c r="B78" s="507">
        <v>12</v>
      </c>
      <c r="C78" s="508" t="str">
        <f>IF(Experiencia_Proponente!C104=0,"",Experiencia_Proponente!C104)</f>
        <v>UNIÓN TEMPORAL COM-SED</v>
      </c>
      <c r="D78" s="511"/>
      <c r="E78" s="259" t="s">
        <v>1631</v>
      </c>
      <c r="F78" s="259" t="s">
        <v>1631</v>
      </c>
      <c r="G78" s="259" t="s">
        <v>1765</v>
      </c>
      <c r="H78" s="689" t="str">
        <f t="shared" si="5"/>
        <v>15</v>
      </c>
      <c r="I78" s="259"/>
      <c r="J78" s="688">
        <v>0.15</v>
      </c>
      <c r="K78" s="259" t="s">
        <v>1631</v>
      </c>
      <c r="L78" s="259" t="s">
        <v>1765</v>
      </c>
      <c r="M78" s="689" t="str">
        <f t="shared" si="24"/>
        <v>24</v>
      </c>
      <c r="N78" s="259"/>
      <c r="O78" s="688" t="s">
        <v>2060</v>
      </c>
      <c r="P78" s="259" t="s">
        <v>1631</v>
      </c>
      <c r="Q78" s="259" t="s">
        <v>1765</v>
      </c>
      <c r="R78" s="689" t="str">
        <f t="shared" si="7"/>
        <v>10</v>
      </c>
      <c r="S78" s="259"/>
      <c r="T78" s="272" t="s">
        <v>2065</v>
      </c>
      <c r="U78" s="272">
        <v>8</v>
      </c>
      <c r="V78" s="259" t="s">
        <v>1631</v>
      </c>
      <c r="W78" s="259" t="s">
        <v>1631</v>
      </c>
      <c r="X78" s="259" t="s">
        <v>1631</v>
      </c>
      <c r="Y78" s="259">
        <v>2</v>
      </c>
      <c r="Z78" s="689">
        <f t="shared" si="8"/>
        <v>1</v>
      </c>
      <c r="AA78" s="259"/>
      <c r="AB78" s="259" t="s">
        <v>1631</v>
      </c>
      <c r="AC78" s="269" t="s">
        <v>764</v>
      </c>
      <c r="AD78" s="690" t="str">
        <f t="shared" si="27"/>
        <v>10</v>
      </c>
      <c r="AE78" s="511"/>
      <c r="AF78" s="511"/>
    </row>
    <row r="79" spans="1:32" x14ac:dyDescent="0.25">
      <c r="A79" s="102">
        <v>5</v>
      </c>
      <c r="B79" s="691"/>
      <c r="C79" s="691" t="s">
        <v>2063</v>
      </c>
      <c r="D79" s="692"/>
      <c r="E79" s="692"/>
      <c r="F79" s="692"/>
      <c r="G79" s="692"/>
      <c r="H79" s="692"/>
      <c r="I79" s="692"/>
      <c r="J79" s="692"/>
      <c r="K79" s="692"/>
      <c r="L79" s="692"/>
      <c r="M79" s="692"/>
      <c r="N79" s="692"/>
      <c r="O79" s="692"/>
      <c r="P79" s="692"/>
      <c r="Q79" s="692"/>
      <c r="R79" s="692"/>
      <c r="S79" s="692"/>
      <c r="T79" s="692"/>
      <c r="U79" s="692"/>
      <c r="V79" s="692"/>
      <c r="W79" s="692"/>
      <c r="X79" s="692"/>
      <c r="Y79" s="692"/>
      <c r="Z79" s="692"/>
      <c r="AA79" s="692"/>
      <c r="AB79" s="692"/>
      <c r="AC79" s="693"/>
      <c r="AD79" s="692"/>
      <c r="AE79" s="692"/>
      <c r="AF79" s="692"/>
    </row>
    <row r="80" spans="1:32" ht="33" x14ac:dyDescent="0.25">
      <c r="A80" s="1018">
        <f t="shared" ref="A80" si="28">A92</f>
        <v>6</v>
      </c>
      <c r="B80" s="507">
        <v>1</v>
      </c>
      <c r="C80" s="508" t="str">
        <f>IF(Experiencia_Proponente!C115=0,"",Experiencia_Proponente!C115)</f>
        <v>UNIÓN TEMPORAL INDICOL 2021</v>
      </c>
      <c r="D80" s="511"/>
      <c r="E80" s="511" t="s">
        <v>1631</v>
      </c>
      <c r="F80" s="511" t="s">
        <v>1631</v>
      </c>
      <c r="G80" s="511">
        <v>1</v>
      </c>
      <c r="H80" s="511" t="str">
        <f t="shared" ref="H80:H81" si="29">IF(F80="SI",IF(E80&gt;="SI","15","0"),"0")</f>
        <v>15</v>
      </c>
      <c r="I80" s="511"/>
      <c r="J80" s="695">
        <v>0.15</v>
      </c>
      <c r="K80" s="511" t="s">
        <v>1631</v>
      </c>
      <c r="L80" s="511">
        <v>1</v>
      </c>
      <c r="M80" s="694" t="str">
        <f t="shared" ref="M80:M91" si="30">IF(K80="SI",IF(J80=15%,"24",IF(J80=10%,"16",IF(J80=5%,"8","0"))),"0")</f>
        <v>24</v>
      </c>
      <c r="N80" s="511"/>
      <c r="O80" s="695" t="s">
        <v>2060</v>
      </c>
      <c r="P80" s="511" t="s">
        <v>1631</v>
      </c>
      <c r="Q80" s="511">
        <v>1</v>
      </c>
      <c r="R80" s="694" t="str">
        <f t="shared" ref="R80" si="31">IF(P80="SI",IF(O80="OPCIÓN 1","10",IF(O80="OPCIÓN 2","6",IF(O80="OPCIÓN 3","3","0"))),"0")</f>
        <v>10</v>
      </c>
      <c r="S80" s="511"/>
      <c r="T80" s="335" t="s">
        <v>38</v>
      </c>
      <c r="U80" s="696">
        <v>5</v>
      </c>
      <c r="V80" s="511" t="s">
        <v>1631</v>
      </c>
      <c r="W80" s="511" t="s">
        <v>1631</v>
      </c>
      <c r="X80" s="511" t="s">
        <v>1631</v>
      </c>
      <c r="Y80" s="511" t="s">
        <v>2066</v>
      </c>
      <c r="Z80" s="694">
        <f t="shared" ref="Z80:Z81" si="32">IF(AND(U80&gt;1,V80="SI",W80="SI",X80="SI"),1,0)</f>
        <v>1</v>
      </c>
      <c r="AA80" s="511"/>
      <c r="AB80" s="511" t="s">
        <v>1631</v>
      </c>
      <c r="AC80" s="280" t="s">
        <v>2067</v>
      </c>
      <c r="AD80" s="687" t="str">
        <f t="shared" ref="AD80:AD91" si="33">IF(AB80="SI","10","0")</f>
        <v>10</v>
      </c>
      <c r="AE80" s="511"/>
      <c r="AF80" s="511"/>
    </row>
    <row r="81" spans="1:32" ht="33" x14ac:dyDescent="0.25">
      <c r="A81" s="1018"/>
      <c r="B81" s="938">
        <v>2</v>
      </c>
      <c r="C81" s="940" t="str">
        <f>IF(Experiencia_Proponente!C116=0,"",Experiencia_Proponente!C116)</f>
        <v>UNIÓN TEMPORAL INDICOL 2021</v>
      </c>
      <c r="D81" s="939"/>
      <c r="E81" s="939" t="s">
        <v>1631</v>
      </c>
      <c r="F81" s="939" t="s">
        <v>1631</v>
      </c>
      <c r="G81" s="939">
        <v>1</v>
      </c>
      <c r="H81" s="694" t="str">
        <f t="shared" si="29"/>
        <v>15</v>
      </c>
      <c r="I81" s="939"/>
      <c r="J81" s="695">
        <v>0.15</v>
      </c>
      <c r="K81" s="939" t="s">
        <v>1631</v>
      </c>
      <c r="L81" s="939">
        <v>1</v>
      </c>
      <c r="M81" s="694" t="str">
        <f t="shared" si="30"/>
        <v>24</v>
      </c>
      <c r="N81" s="939"/>
      <c r="O81" s="695" t="s">
        <v>2060</v>
      </c>
      <c r="P81" s="939" t="s">
        <v>1631</v>
      </c>
      <c r="Q81" s="939">
        <v>1</v>
      </c>
      <c r="R81" s="698" t="str">
        <f t="shared" si="7"/>
        <v>10</v>
      </c>
      <c r="S81" s="939"/>
      <c r="T81" s="335" t="s">
        <v>38</v>
      </c>
      <c r="U81" s="696">
        <v>5</v>
      </c>
      <c r="V81" s="939" t="s">
        <v>1631</v>
      </c>
      <c r="W81" s="939" t="s">
        <v>1631</v>
      </c>
      <c r="X81" s="939" t="s">
        <v>1631</v>
      </c>
      <c r="Y81" s="939" t="s">
        <v>2066</v>
      </c>
      <c r="Z81" s="694">
        <f t="shared" si="32"/>
        <v>1</v>
      </c>
      <c r="AA81" s="939"/>
      <c r="AB81" s="939" t="s">
        <v>1631</v>
      </c>
      <c r="AC81" s="280" t="s">
        <v>2067</v>
      </c>
      <c r="AD81" s="941" t="str">
        <f t="shared" si="33"/>
        <v>10</v>
      </c>
      <c r="AE81" s="939"/>
      <c r="AF81" s="939"/>
    </row>
    <row r="82" spans="1:32" ht="33" x14ac:dyDescent="0.25">
      <c r="A82" s="1018"/>
      <c r="B82" s="507">
        <v>3</v>
      </c>
      <c r="C82" s="508" t="str">
        <f>IF(Experiencia_Proponente!C117=0,"",Experiencia_Proponente!C117)</f>
        <v>UNIÓN TEMPORAL INDICOL 2021</v>
      </c>
      <c r="D82" s="511"/>
      <c r="E82" s="511" t="s">
        <v>1631</v>
      </c>
      <c r="F82" s="511" t="s">
        <v>1631</v>
      </c>
      <c r="G82" s="511">
        <v>1</v>
      </c>
      <c r="H82" s="694" t="str">
        <f t="shared" si="5"/>
        <v>15</v>
      </c>
      <c r="I82" s="511"/>
      <c r="J82" s="695">
        <v>0.15</v>
      </c>
      <c r="K82" s="511" t="s">
        <v>1631</v>
      </c>
      <c r="L82" s="511">
        <v>1</v>
      </c>
      <c r="M82" s="694" t="str">
        <f t="shared" si="30"/>
        <v>24</v>
      </c>
      <c r="N82" s="511"/>
      <c r="O82" s="695" t="s">
        <v>2060</v>
      </c>
      <c r="P82" s="511" t="s">
        <v>1631</v>
      </c>
      <c r="Q82" s="511">
        <v>1</v>
      </c>
      <c r="R82" s="698" t="str">
        <f t="shared" si="7"/>
        <v>10</v>
      </c>
      <c r="S82" s="511"/>
      <c r="T82" s="335" t="s">
        <v>38</v>
      </c>
      <c r="U82" s="696">
        <v>5</v>
      </c>
      <c r="V82" s="511" t="s">
        <v>1631</v>
      </c>
      <c r="W82" s="511" t="s">
        <v>1631</v>
      </c>
      <c r="X82" s="511" t="s">
        <v>1631</v>
      </c>
      <c r="Y82" s="511" t="s">
        <v>2066</v>
      </c>
      <c r="Z82" s="694">
        <f t="shared" si="8"/>
        <v>1</v>
      </c>
      <c r="AA82" s="511"/>
      <c r="AB82" s="511" t="s">
        <v>1631</v>
      </c>
      <c r="AC82" s="280" t="s">
        <v>2067</v>
      </c>
      <c r="AD82" s="687" t="str">
        <f t="shared" si="33"/>
        <v>10</v>
      </c>
      <c r="AE82" s="511"/>
      <c r="AF82" s="511"/>
    </row>
    <row r="83" spans="1:32" hidden="1" x14ac:dyDescent="0.25">
      <c r="A83" s="1020"/>
      <c r="B83" s="256">
        <v>4</v>
      </c>
      <c r="C83" s="627" t="str">
        <f>IF(Experiencia_Proponente!C118=0,"",Experiencia_Proponente!C118)</f>
        <v/>
      </c>
      <c r="E83" s="308"/>
      <c r="F83" s="656"/>
      <c r="G83" s="657"/>
      <c r="H83" s="658" t="str">
        <f t="shared" si="5"/>
        <v>0</v>
      </c>
      <c r="J83" s="647"/>
      <c r="K83" s="298"/>
      <c r="L83" s="657"/>
      <c r="M83" s="646" t="str">
        <f t="shared" si="30"/>
        <v>0</v>
      </c>
      <c r="O83" s="659"/>
      <c r="P83" s="657"/>
      <c r="Q83" s="657"/>
      <c r="R83" s="660" t="str">
        <f t="shared" si="7"/>
        <v>0</v>
      </c>
      <c r="T83" s="290"/>
      <c r="U83" s="661"/>
      <c r="V83" s="657"/>
      <c r="W83" s="657"/>
      <c r="X83" s="657"/>
      <c r="Y83" s="657"/>
      <c r="Z83" s="646">
        <f t="shared" si="8"/>
        <v>0</v>
      </c>
      <c r="AB83" s="308"/>
      <c r="AC83" s="309"/>
      <c r="AD83" s="649" t="str">
        <f t="shared" si="33"/>
        <v>0</v>
      </c>
      <c r="AF83" s="632"/>
    </row>
    <row r="84" spans="1:32" hidden="1" x14ac:dyDescent="0.25">
      <c r="A84" s="1021"/>
      <c r="B84" s="266">
        <v>5</v>
      </c>
      <c r="C84" s="267" t="str">
        <f>IF(Experiencia_Proponente!C119=0,"",Experiencia_Proponente!C119)</f>
        <v/>
      </c>
      <c r="E84" s="279"/>
      <c r="F84" s="293"/>
      <c r="G84" s="288"/>
      <c r="H84" s="294" t="str">
        <f t="shared" si="5"/>
        <v>0</v>
      </c>
      <c r="J84" s="275"/>
      <c r="K84" s="511"/>
      <c r="L84" s="288"/>
      <c r="M84" s="276" t="str">
        <f t="shared" si="30"/>
        <v>0</v>
      </c>
      <c r="O84" s="295"/>
      <c r="P84" s="288"/>
      <c r="Q84" s="288"/>
      <c r="R84" s="296" t="str">
        <f t="shared" si="7"/>
        <v>0</v>
      </c>
      <c r="T84" s="290"/>
      <c r="U84" s="291"/>
      <c r="V84" s="288"/>
      <c r="W84" s="288"/>
      <c r="X84" s="288"/>
      <c r="Y84" s="288"/>
      <c r="Z84" s="276">
        <f t="shared" si="8"/>
        <v>0</v>
      </c>
      <c r="AB84" s="279"/>
      <c r="AC84" s="280"/>
      <c r="AD84" s="281" t="str">
        <f t="shared" si="33"/>
        <v>0</v>
      </c>
      <c r="AF84" s="271"/>
    </row>
    <row r="85" spans="1:32" hidden="1" x14ac:dyDescent="0.25">
      <c r="A85" s="1021"/>
      <c r="B85" s="266">
        <v>6</v>
      </c>
      <c r="C85" s="267" t="str">
        <f>IF(Experiencia_Proponente!C120=0,"",Experiencia_Proponente!C120)</f>
        <v/>
      </c>
      <c r="E85" s="279"/>
      <c r="F85" s="293"/>
      <c r="G85" s="288"/>
      <c r="H85" s="294" t="str">
        <f t="shared" si="5"/>
        <v>0</v>
      </c>
      <c r="J85" s="275"/>
      <c r="K85" s="511"/>
      <c r="L85" s="288"/>
      <c r="M85" s="276" t="str">
        <f t="shared" si="30"/>
        <v>0</v>
      </c>
      <c r="O85" s="295"/>
      <c r="P85" s="288"/>
      <c r="Q85" s="288"/>
      <c r="R85" s="296" t="str">
        <f t="shared" si="7"/>
        <v>0</v>
      </c>
      <c r="T85" s="290"/>
      <c r="U85" s="291"/>
      <c r="V85" s="288"/>
      <c r="W85" s="288"/>
      <c r="X85" s="288"/>
      <c r="Y85" s="288"/>
      <c r="Z85" s="276">
        <f t="shared" si="8"/>
        <v>0</v>
      </c>
      <c r="AB85" s="279"/>
      <c r="AC85" s="280"/>
      <c r="AD85" s="281" t="str">
        <f t="shared" si="33"/>
        <v>0</v>
      </c>
      <c r="AF85" s="271"/>
    </row>
    <row r="86" spans="1:32" hidden="1" x14ac:dyDescent="0.25">
      <c r="A86" s="1021"/>
      <c r="B86" s="266">
        <v>7</v>
      </c>
      <c r="C86" s="267" t="str">
        <f>IF(Experiencia_Proponente!C121=0,"",Experiencia_Proponente!C121)</f>
        <v/>
      </c>
      <c r="E86" s="279"/>
      <c r="F86" s="293"/>
      <c r="G86" s="288"/>
      <c r="H86" s="294" t="str">
        <f t="shared" si="5"/>
        <v>0</v>
      </c>
      <c r="J86" s="275"/>
      <c r="K86" s="511"/>
      <c r="L86" s="288"/>
      <c r="M86" s="276" t="str">
        <f t="shared" si="30"/>
        <v>0</v>
      </c>
      <c r="O86" s="295"/>
      <c r="P86" s="288"/>
      <c r="Q86" s="288"/>
      <c r="R86" s="296" t="str">
        <f t="shared" si="7"/>
        <v>0</v>
      </c>
      <c r="T86" s="290"/>
      <c r="U86" s="291"/>
      <c r="V86" s="288"/>
      <c r="W86" s="288"/>
      <c r="X86" s="288"/>
      <c r="Y86" s="288"/>
      <c r="Z86" s="276">
        <f t="shared" si="8"/>
        <v>0</v>
      </c>
      <c r="AB86" s="279"/>
      <c r="AC86" s="280"/>
      <c r="AD86" s="281" t="str">
        <f t="shared" si="33"/>
        <v>0</v>
      </c>
      <c r="AF86" s="271"/>
    </row>
    <row r="87" spans="1:32" hidden="1" x14ac:dyDescent="0.25">
      <c r="A87" s="1022"/>
      <c r="B87" s="568">
        <v>8</v>
      </c>
      <c r="C87" s="569" t="str">
        <f>IF(Experiencia_Proponente!C122=0,"",Experiencia_Proponente!C122)</f>
        <v/>
      </c>
      <c r="E87" s="585"/>
      <c r="F87" s="594"/>
      <c r="G87" s="595"/>
      <c r="H87" s="596" t="str">
        <f t="shared" si="5"/>
        <v>0</v>
      </c>
      <c r="J87" s="581"/>
      <c r="K87" s="586"/>
      <c r="L87" s="595"/>
      <c r="M87" s="582" t="str">
        <f t="shared" si="30"/>
        <v>0</v>
      </c>
      <c r="O87" s="597"/>
      <c r="P87" s="595"/>
      <c r="Q87" s="595"/>
      <c r="R87" s="598" t="str">
        <f t="shared" si="7"/>
        <v>0</v>
      </c>
      <c r="T87" s="599"/>
      <c r="U87" s="600"/>
      <c r="V87" s="595"/>
      <c r="W87" s="595"/>
      <c r="X87" s="595"/>
      <c r="Y87" s="595"/>
      <c r="Z87" s="582">
        <f t="shared" si="8"/>
        <v>0</v>
      </c>
      <c r="AB87" s="585"/>
      <c r="AC87" s="587"/>
      <c r="AD87" s="588" t="str">
        <f t="shared" si="33"/>
        <v>0</v>
      </c>
      <c r="AF87" s="577"/>
    </row>
    <row r="88" spans="1:32" ht="33" x14ac:dyDescent="0.25">
      <c r="A88" s="1018"/>
      <c r="B88" s="507">
        <v>9</v>
      </c>
      <c r="C88" s="508" t="str">
        <f>IF(Experiencia_Proponente!C123=0,"",Experiencia_Proponente!C123)</f>
        <v>UNIÓN TEMPORAL INDICOL 2021</v>
      </c>
      <c r="D88" s="511"/>
      <c r="E88" s="511" t="s">
        <v>1631</v>
      </c>
      <c r="F88" s="511" t="s">
        <v>1631</v>
      </c>
      <c r="G88" s="511">
        <v>1</v>
      </c>
      <c r="H88" s="694" t="str">
        <f t="shared" si="5"/>
        <v>15</v>
      </c>
      <c r="I88" s="511"/>
      <c r="J88" s="695">
        <v>0.15</v>
      </c>
      <c r="K88" s="511" t="s">
        <v>1631</v>
      </c>
      <c r="L88" s="511">
        <v>1</v>
      </c>
      <c r="M88" s="694" t="str">
        <f t="shared" si="30"/>
        <v>24</v>
      </c>
      <c r="N88" s="511"/>
      <c r="O88" s="695" t="s">
        <v>2060</v>
      </c>
      <c r="P88" s="511" t="s">
        <v>1631</v>
      </c>
      <c r="Q88" s="511">
        <v>1</v>
      </c>
      <c r="R88" s="698" t="str">
        <f t="shared" si="7"/>
        <v>10</v>
      </c>
      <c r="S88" s="511"/>
      <c r="T88" s="335" t="s">
        <v>38</v>
      </c>
      <c r="U88" s="696">
        <v>5</v>
      </c>
      <c r="V88" s="511" t="s">
        <v>1631</v>
      </c>
      <c r="W88" s="511" t="s">
        <v>1631</v>
      </c>
      <c r="X88" s="511" t="s">
        <v>1631</v>
      </c>
      <c r="Y88" s="511" t="s">
        <v>2066</v>
      </c>
      <c r="Z88" s="694">
        <f t="shared" si="8"/>
        <v>1</v>
      </c>
      <c r="AA88" s="511"/>
      <c r="AB88" s="511" t="s">
        <v>1631</v>
      </c>
      <c r="AC88" s="280" t="s">
        <v>2067</v>
      </c>
      <c r="AD88" s="687" t="str">
        <f t="shared" si="33"/>
        <v>10</v>
      </c>
      <c r="AE88" s="511"/>
      <c r="AF88" s="511"/>
    </row>
    <row r="89" spans="1:32" hidden="1" x14ac:dyDescent="0.25">
      <c r="A89" s="1020"/>
      <c r="B89" s="256">
        <v>10</v>
      </c>
      <c r="C89" s="627" t="str">
        <f>IF(Experiencia_Proponente!C124=0,"",Experiencia_Proponente!C124)</f>
        <v/>
      </c>
      <c r="E89" s="308"/>
      <c r="F89" s="656"/>
      <c r="G89" s="297"/>
      <c r="H89" s="658" t="str">
        <f t="shared" si="5"/>
        <v>0</v>
      </c>
      <c r="J89" s="647"/>
      <c r="K89" s="298"/>
      <c r="L89" s="298"/>
      <c r="M89" s="646" t="str">
        <f t="shared" si="30"/>
        <v>0</v>
      </c>
      <c r="O89" s="647"/>
      <c r="P89" s="298"/>
      <c r="Q89" s="298"/>
      <c r="R89" s="662" t="str">
        <f t="shared" si="7"/>
        <v>0</v>
      </c>
      <c r="T89" s="290"/>
      <c r="U89" s="661"/>
      <c r="V89" s="657"/>
      <c r="W89" s="657"/>
      <c r="X89" s="657"/>
      <c r="Y89" s="657"/>
      <c r="Z89" s="646">
        <f t="shared" si="8"/>
        <v>0</v>
      </c>
      <c r="AB89" s="308"/>
      <c r="AC89" s="309"/>
      <c r="AD89" s="649" t="str">
        <f t="shared" si="33"/>
        <v>0</v>
      </c>
      <c r="AF89" s="632"/>
    </row>
    <row r="90" spans="1:32" hidden="1" x14ac:dyDescent="0.25">
      <c r="A90" s="1021"/>
      <c r="B90" s="266">
        <v>11</v>
      </c>
      <c r="C90" s="267" t="str">
        <f>IF(Experiencia_Proponente!C125=0,"",Experiencia_Proponente!C125)</f>
        <v/>
      </c>
      <c r="E90" s="279"/>
      <c r="F90" s="293"/>
      <c r="G90" s="288"/>
      <c r="H90" s="294" t="str">
        <f t="shared" si="5"/>
        <v>0</v>
      </c>
      <c r="J90" s="275"/>
      <c r="K90" s="511"/>
      <c r="L90" s="511"/>
      <c r="M90" s="276" t="str">
        <f t="shared" si="30"/>
        <v>0</v>
      </c>
      <c r="O90" s="275"/>
      <c r="P90" s="511"/>
      <c r="Q90" s="511"/>
      <c r="R90" s="299" t="str">
        <f t="shared" si="7"/>
        <v>0</v>
      </c>
      <c r="T90" s="290"/>
      <c r="U90" s="291"/>
      <c r="V90" s="288"/>
      <c r="W90" s="288"/>
      <c r="X90" s="288"/>
      <c r="Y90" s="288"/>
      <c r="Z90" s="276">
        <f t="shared" si="8"/>
        <v>0</v>
      </c>
      <c r="AB90" s="279"/>
      <c r="AC90" s="280"/>
      <c r="AD90" s="281" t="str">
        <f t="shared" si="33"/>
        <v>0</v>
      </c>
      <c r="AF90" s="271"/>
    </row>
    <row r="91" spans="1:32" hidden="1" x14ac:dyDescent="0.25">
      <c r="A91" s="1022"/>
      <c r="B91" s="568">
        <v>12</v>
      </c>
      <c r="C91" s="569" t="str">
        <f>IF(Experiencia_Proponente!C126=0,"",Experiencia_Proponente!C126)</f>
        <v/>
      </c>
      <c r="E91" s="585"/>
      <c r="F91" s="586"/>
      <c r="G91" s="601"/>
      <c r="H91" s="582" t="str">
        <f t="shared" si="5"/>
        <v>0</v>
      </c>
      <c r="J91" s="581"/>
      <c r="K91" s="586"/>
      <c r="L91" s="586"/>
      <c r="M91" s="582" t="str">
        <f t="shared" si="30"/>
        <v>0</v>
      </c>
      <c r="O91" s="581"/>
      <c r="P91" s="586"/>
      <c r="Q91" s="586"/>
      <c r="R91" s="602" t="str">
        <f t="shared" si="7"/>
        <v>0</v>
      </c>
      <c r="T91" s="599"/>
      <c r="U91" s="600"/>
      <c r="V91" s="595"/>
      <c r="W91" s="595"/>
      <c r="X91" s="595"/>
      <c r="Y91" s="595"/>
      <c r="Z91" s="582">
        <f t="shared" si="8"/>
        <v>0</v>
      </c>
      <c r="AB91" s="585"/>
      <c r="AC91" s="587"/>
      <c r="AD91" s="588" t="str">
        <f t="shared" si="33"/>
        <v>0</v>
      </c>
      <c r="AF91" s="577"/>
    </row>
    <row r="92" spans="1:32" x14ac:dyDescent="0.25">
      <c r="A92" s="102">
        <v>6</v>
      </c>
      <c r="B92" s="691"/>
      <c r="C92" s="691" t="s">
        <v>2063</v>
      </c>
      <c r="D92" s="692"/>
      <c r="E92" s="692"/>
      <c r="F92" s="692"/>
      <c r="G92" s="692"/>
      <c r="H92" s="692"/>
      <c r="I92" s="692"/>
      <c r="J92" s="692"/>
      <c r="K92" s="692"/>
      <c r="L92" s="692"/>
      <c r="M92" s="692"/>
      <c r="N92" s="692"/>
      <c r="O92" s="692"/>
      <c r="P92" s="692"/>
      <c r="Q92" s="692"/>
      <c r="R92" s="692"/>
      <c r="S92" s="692"/>
      <c r="T92" s="514"/>
      <c r="U92" s="692"/>
      <c r="V92" s="692"/>
      <c r="W92" s="692"/>
      <c r="X92" s="692"/>
      <c r="Y92" s="692"/>
      <c r="Z92" s="692"/>
      <c r="AA92" s="692"/>
      <c r="AB92" s="692"/>
      <c r="AC92" s="693"/>
      <c r="AD92" s="692"/>
      <c r="AE92" s="692"/>
      <c r="AF92" s="692"/>
    </row>
    <row r="93" spans="1:32" x14ac:dyDescent="0.25">
      <c r="A93" s="1018">
        <f t="shared" ref="A93" si="34">A105</f>
        <v>7</v>
      </c>
      <c r="B93" s="507">
        <v>1</v>
      </c>
      <c r="C93" s="508" t="str">
        <f>IF(Experiencia_Proponente!C132=0,"",Experiencia_Proponente!C132)</f>
        <v>SU OPORTUNO SERVICIO LTDA</v>
      </c>
      <c r="D93" s="511"/>
      <c r="E93" s="259" t="s">
        <v>1631</v>
      </c>
      <c r="F93" s="259" t="s">
        <v>1631</v>
      </c>
      <c r="G93" s="699" t="s">
        <v>332</v>
      </c>
      <c r="H93" s="259" t="str">
        <f t="shared" ref="H93:H156" si="35">IF(F93="SI",IF(E93&gt;="SI","15","0"),"0")</f>
        <v>15</v>
      </c>
      <c r="I93" s="259"/>
      <c r="J93" s="688">
        <v>0.15</v>
      </c>
      <c r="K93" s="259" t="s">
        <v>1631</v>
      </c>
      <c r="L93" s="259">
        <v>1</v>
      </c>
      <c r="M93" s="689" t="str">
        <f t="shared" ref="M93:M104" si="36">IF(K93="SI",IF(J93=15%,"24",IF(J93=10%,"16",IF(J93=5%,"8","0"))),"0")</f>
        <v>24</v>
      </c>
      <c r="N93" s="259"/>
      <c r="O93" s="688" t="s">
        <v>2060</v>
      </c>
      <c r="P93" s="259" t="s">
        <v>1631</v>
      </c>
      <c r="Q93" s="699" t="s">
        <v>332</v>
      </c>
      <c r="R93" s="689" t="str">
        <f t="shared" ref="R93:R156" si="37">IF(P93="SI",IF(O93="OPCIÓN 1","10",IF(O93="OPCIÓN 2","6",IF(O93="OPCIÓN 3","3","0"))),"0")</f>
        <v>10</v>
      </c>
      <c r="S93" s="259"/>
      <c r="T93" s="272" t="s">
        <v>45</v>
      </c>
      <c r="U93" s="272">
        <v>5</v>
      </c>
      <c r="V93" s="259" t="s">
        <v>1631</v>
      </c>
      <c r="W93" s="259" t="s">
        <v>1631</v>
      </c>
      <c r="X93" s="259" t="s">
        <v>1631</v>
      </c>
      <c r="Y93" s="699" t="s">
        <v>1966</v>
      </c>
      <c r="Z93" s="689">
        <f t="shared" ref="Z93:Z156" si="38">IF(AND(U93&gt;1,V93="SI",W93="SI",X93="SI"),1,0)</f>
        <v>1</v>
      </c>
      <c r="AA93" s="259"/>
      <c r="AB93" s="259" t="s">
        <v>1631</v>
      </c>
      <c r="AC93" s="269" t="s">
        <v>2068</v>
      </c>
      <c r="AD93" s="690" t="str">
        <f t="shared" ref="AD93:AD104" si="39">IF(AB93="SI","10","0")</f>
        <v>10</v>
      </c>
      <c r="AE93" s="511"/>
      <c r="AF93" s="511"/>
    </row>
    <row r="94" spans="1:32" x14ac:dyDescent="0.25">
      <c r="A94" s="1018"/>
      <c r="B94" s="507">
        <v>2</v>
      </c>
      <c r="C94" s="508" t="str">
        <f>IF(Experiencia_Proponente!C133=0,"",Experiencia_Proponente!C133)</f>
        <v>SU OPORTUNO SERVICIO LTDA</v>
      </c>
      <c r="D94" s="511"/>
      <c r="E94" s="259" t="s">
        <v>1631</v>
      </c>
      <c r="F94" s="259" t="s">
        <v>1631</v>
      </c>
      <c r="G94" s="259">
        <v>1</v>
      </c>
      <c r="H94" s="689" t="str">
        <f t="shared" si="35"/>
        <v>15</v>
      </c>
      <c r="I94" s="259"/>
      <c r="J94" s="688">
        <v>0.15</v>
      </c>
      <c r="K94" s="259" t="s">
        <v>1631</v>
      </c>
      <c r="L94" s="259">
        <v>1</v>
      </c>
      <c r="M94" s="689" t="str">
        <f t="shared" si="36"/>
        <v>24</v>
      </c>
      <c r="N94" s="259"/>
      <c r="O94" s="688" t="s">
        <v>2060</v>
      </c>
      <c r="P94" s="259" t="s">
        <v>1631</v>
      </c>
      <c r="Q94" s="259">
        <v>1</v>
      </c>
      <c r="R94" s="689" t="str">
        <f t="shared" si="37"/>
        <v>10</v>
      </c>
      <c r="S94" s="259"/>
      <c r="T94" s="272" t="s">
        <v>45</v>
      </c>
      <c r="U94" s="272">
        <v>5</v>
      </c>
      <c r="V94" s="259" t="s">
        <v>1631</v>
      </c>
      <c r="W94" s="259" t="s">
        <v>1631</v>
      </c>
      <c r="X94" s="259" t="s">
        <v>1631</v>
      </c>
      <c r="Y94" s="699" t="s">
        <v>1966</v>
      </c>
      <c r="Z94" s="689">
        <f t="shared" si="38"/>
        <v>1</v>
      </c>
      <c r="AA94" s="259"/>
      <c r="AB94" s="259" t="s">
        <v>1631</v>
      </c>
      <c r="AC94" s="269" t="s">
        <v>2068</v>
      </c>
      <c r="AD94" s="690" t="str">
        <f t="shared" si="39"/>
        <v>10</v>
      </c>
      <c r="AE94" s="511"/>
      <c r="AF94" s="511"/>
    </row>
    <row r="95" spans="1:32" x14ac:dyDescent="0.25">
      <c r="A95" s="1018"/>
      <c r="B95" s="507">
        <v>3</v>
      </c>
      <c r="C95" s="508" t="str">
        <f>IF(Experiencia_Proponente!C134=0,"",Experiencia_Proponente!C134)</f>
        <v>SU OPORTUNO SERVICIO LTDA</v>
      </c>
      <c r="D95" s="511"/>
      <c r="E95" s="259" t="s">
        <v>1631</v>
      </c>
      <c r="F95" s="259" t="s">
        <v>1631</v>
      </c>
      <c r="G95" s="259">
        <v>1</v>
      </c>
      <c r="H95" s="689" t="str">
        <f t="shared" si="35"/>
        <v>15</v>
      </c>
      <c r="I95" s="259"/>
      <c r="J95" s="688">
        <v>0.15</v>
      </c>
      <c r="K95" s="259" t="s">
        <v>1631</v>
      </c>
      <c r="L95" s="259">
        <v>1</v>
      </c>
      <c r="M95" s="689" t="str">
        <f t="shared" si="36"/>
        <v>24</v>
      </c>
      <c r="N95" s="259"/>
      <c r="O95" s="688" t="s">
        <v>2060</v>
      </c>
      <c r="P95" s="259" t="s">
        <v>1631</v>
      </c>
      <c r="Q95" s="259">
        <v>1</v>
      </c>
      <c r="R95" s="689" t="str">
        <f t="shared" si="37"/>
        <v>10</v>
      </c>
      <c r="S95" s="259"/>
      <c r="T95" s="272" t="s">
        <v>45</v>
      </c>
      <c r="U95" s="272">
        <v>5</v>
      </c>
      <c r="V95" s="259" t="s">
        <v>1631</v>
      </c>
      <c r="W95" s="259" t="s">
        <v>1631</v>
      </c>
      <c r="X95" s="259" t="s">
        <v>1631</v>
      </c>
      <c r="Y95" s="699" t="s">
        <v>1966</v>
      </c>
      <c r="Z95" s="689">
        <f t="shared" si="38"/>
        <v>1</v>
      </c>
      <c r="AA95" s="259"/>
      <c r="AB95" s="259" t="s">
        <v>1631</v>
      </c>
      <c r="AC95" s="269" t="s">
        <v>2068</v>
      </c>
      <c r="AD95" s="690" t="str">
        <f t="shared" si="39"/>
        <v>10</v>
      </c>
      <c r="AE95" s="511"/>
      <c r="AF95" s="511"/>
    </row>
    <row r="96" spans="1:32" x14ac:dyDescent="0.25">
      <c r="A96" s="1018"/>
      <c r="B96" s="507">
        <v>4</v>
      </c>
      <c r="C96" s="508" t="str">
        <f>IF(Experiencia_Proponente!C135=0,"",Experiencia_Proponente!C135)</f>
        <v>SU OPORTUNO SERVICIO LTDA</v>
      </c>
      <c r="D96" s="511"/>
      <c r="E96" s="259" t="s">
        <v>1631</v>
      </c>
      <c r="F96" s="259" t="s">
        <v>1631</v>
      </c>
      <c r="G96" s="259">
        <v>1</v>
      </c>
      <c r="H96" s="689" t="str">
        <f t="shared" si="35"/>
        <v>15</v>
      </c>
      <c r="I96" s="259"/>
      <c r="J96" s="688">
        <v>0.15</v>
      </c>
      <c r="K96" s="259" t="s">
        <v>1631</v>
      </c>
      <c r="L96" s="259">
        <v>1</v>
      </c>
      <c r="M96" s="689" t="str">
        <f t="shared" si="36"/>
        <v>24</v>
      </c>
      <c r="N96" s="259"/>
      <c r="O96" s="688" t="s">
        <v>2060</v>
      </c>
      <c r="P96" s="259" t="s">
        <v>1631</v>
      </c>
      <c r="Q96" s="259">
        <v>1</v>
      </c>
      <c r="R96" s="689" t="str">
        <f t="shared" si="37"/>
        <v>10</v>
      </c>
      <c r="S96" s="259"/>
      <c r="T96" s="272" t="s">
        <v>45</v>
      </c>
      <c r="U96" s="272">
        <v>5</v>
      </c>
      <c r="V96" s="259" t="s">
        <v>1631</v>
      </c>
      <c r="W96" s="259" t="s">
        <v>1631</v>
      </c>
      <c r="X96" s="259" t="s">
        <v>1631</v>
      </c>
      <c r="Y96" s="699" t="s">
        <v>1966</v>
      </c>
      <c r="Z96" s="689">
        <f t="shared" si="38"/>
        <v>1</v>
      </c>
      <c r="AA96" s="259"/>
      <c r="AB96" s="259" t="s">
        <v>1631</v>
      </c>
      <c r="AC96" s="269" t="s">
        <v>2068</v>
      </c>
      <c r="AD96" s="690" t="str">
        <f t="shared" si="39"/>
        <v>10</v>
      </c>
      <c r="AE96" s="511"/>
      <c r="AF96" s="511"/>
    </row>
    <row r="97" spans="1:32" x14ac:dyDescent="0.25">
      <c r="A97" s="1018"/>
      <c r="B97" s="507">
        <v>5</v>
      </c>
      <c r="C97" s="508" t="str">
        <f>IF(Experiencia_Proponente!C136=0,"",Experiencia_Proponente!C136)</f>
        <v>SU OPORTUNO SERVICIO LTDA</v>
      </c>
      <c r="D97" s="511"/>
      <c r="E97" s="259" t="s">
        <v>1631</v>
      </c>
      <c r="F97" s="259" t="s">
        <v>1631</v>
      </c>
      <c r="G97" s="259">
        <v>1</v>
      </c>
      <c r="H97" s="689" t="str">
        <f t="shared" si="35"/>
        <v>15</v>
      </c>
      <c r="I97" s="259"/>
      <c r="J97" s="688">
        <v>0.15</v>
      </c>
      <c r="K97" s="259" t="s">
        <v>1631</v>
      </c>
      <c r="L97" s="259">
        <v>1</v>
      </c>
      <c r="M97" s="689" t="str">
        <f t="shared" si="36"/>
        <v>24</v>
      </c>
      <c r="N97" s="259"/>
      <c r="O97" s="688" t="s">
        <v>2060</v>
      </c>
      <c r="P97" s="259" t="s">
        <v>1631</v>
      </c>
      <c r="Q97" s="259">
        <v>1</v>
      </c>
      <c r="R97" s="689" t="str">
        <f t="shared" si="37"/>
        <v>10</v>
      </c>
      <c r="S97" s="259"/>
      <c r="T97" s="272" t="s">
        <v>45</v>
      </c>
      <c r="U97" s="272">
        <v>5</v>
      </c>
      <c r="V97" s="259" t="s">
        <v>1631</v>
      </c>
      <c r="W97" s="259" t="s">
        <v>1631</v>
      </c>
      <c r="X97" s="259" t="s">
        <v>1631</v>
      </c>
      <c r="Y97" s="699" t="s">
        <v>1966</v>
      </c>
      <c r="Z97" s="689">
        <f t="shared" si="38"/>
        <v>1</v>
      </c>
      <c r="AA97" s="259"/>
      <c r="AB97" s="259" t="s">
        <v>1631</v>
      </c>
      <c r="AC97" s="269" t="s">
        <v>2068</v>
      </c>
      <c r="AD97" s="690" t="str">
        <f t="shared" si="39"/>
        <v>10</v>
      </c>
      <c r="AE97" s="511"/>
      <c r="AF97" s="511"/>
    </row>
    <row r="98" spans="1:32" x14ac:dyDescent="0.25">
      <c r="A98" s="1018"/>
      <c r="B98" s="507">
        <v>6</v>
      </c>
      <c r="C98" s="508" t="str">
        <f>IF(Experiencia_Proponente!C137=0,"",Experiencia_Proponente!C137)</f>
        <v>SU OPORTUNO SERVICIO LTDA</v>
      </c>
      <c r="D98" s="511"/>
      <c r="E98" s="259" t="s">
        <v>1631</v>
      </c>
      <c r="F98" s="259" t="s">
        <v>1631</v>
      </c>
      <c r="G98" s="259">
        <v>1</v>
      </c>
      <c r="H98" s="689" t="str">
        <f t="shared" si="35"/>
        <v>15</v>
      </c>
      <c r="I98" s="259"/>
      <c r="J98" s="688">
        <v>0.15</v>
      </c>
      <c r="K98" s="259" t="s">
        <v>1631</v>
      </c>
      <c r="L98" s="259">
        <v>1</v>
      </c>
      <c r="M98" s="689" t="str">
        <f t="shared" si="36"/>
        <v>24</v>
      </c>
      <c r="N98" s="259"/>
      <c r="O98" s="688" t="s">
        <v>2060</v>
      </c>
      <c r="P98" s="259" t="s">
        <v>1631</v>
      </c>
      <c r="Q98" s="259">
        <v>1</v>
      </c>
      <c r="R98" s="689" t="str">
        <f t="shared" si="37"/>
        <v>10</v>
      </c>
      <c r="S98" s="259"/>
      <c r="T98" s="272" t="s">
        <v>45</v>
      </c>
      <c r="U98" s="272">
        <v>5</v>
      </c>
      <c r="V98" s="259" t="s">
        <v>1631</v>
      </c>
      <c r="W98" s="259" t="s">
        <v>1631</v>
      </c>
      <c r="X98" s="259" t="s">
        <v>1631</v>
      </c>
      <c r="Y98" s="699" t="s">
        <v>1966</v>
      </c>
      <c r="Z98" s="689">
        <f t="shared" si="38"/>
        <v>1</v>
      </c>
      <c r="AA98" s="259"/>
      <c r="AB98" s="259" t="s">
        <v>1631</v>
      </c>
      <c r="AC98" s="269" t="s">
        <v>2068</v>
      </c>
      <c r="AD98" s="690" t="str">
        <f t="shared" si="39"/>
        <v>10</v>
      </c>
      <c r="AE98" s="511"/>
      <c r="AF98" s="511"/>
    </row>
    <row r="99" spans="1:32" x14ac:dyDescent="0.25">
      <c r="A99" s="1018"/>
      <c r="B99" s="507">
        <v>7</v>
      </c>
      <c r="C99" s="508" t="str">
        <f>IF(Experiencia_Proponente!C138=0,"",Experiencia_Proponente!C138)</f>
        <v>SU OPORTUNO SERVICIO LTDA</v>
      </c>
      <c r="D99" s="511"/>
      <c r="E99" s="259" t="s">
        <v>1631</v>
      </c>
      <c r="F99" s="259" t="s">
        <v>1631</v>
      </c>
      <c r="G99" s="259">
        <v>1</v>
      </c>
      <c r="H99" s="689" t="str">
        <f t="shared" si="35"/>
        <v>15</v>
      </c>
      <c r="I99" s="259"/>
      <c r="J99" s="688">
        <v>0.15</v>
      </c>
      <c r="K99" s="259" t="s">
        <v>1631</v>
      </c>
      <c r="L99" s="259">
        <v>1</v>
      </c>
      <c r="M99" s="689" t="str">
        <f t="shared" si="36"/>
        <v>24</v>
      </c>
      <c r="N99" s="259"/>
      <c r="O99" s="688" t="s">
        <v>2060</v>
      </c>
      <c r="P99" s="259" t="s">
        <v>1631</v>
      </c>
      <c r="Q99" s="259">
        <v>1</v>
      </c>
      <c r="R99" s="689" t="str">
        <f t="shared" si="37"/>
        <v>10</v>
      </c>
      <c r="S99" s="259"/>
      <c r="T99" s="272" t="s">
        <v>45</v>
      </c>
      <c r="U99" s="272">
        <v>5</v>
      </c>
      <c r="V99" s="259" t="s">
        <v>1631</v>
      </c>
      <c r="W99" s="259" t="s">
        <v>1631</v>
      </c>
      <c r="X99" s="259" t="s">
        <v>1631</v>
      </c>
      <c r="Y99" s="699" t="s">
        <v>1966</v>
      </c>
      <c r="Z99" s="689">
        <f t="shared" si="38"/>
        <v>1</v>
      </c>
      <c r="AA99" s="259"/>
      <c r="AB99" s="259" t="s">
        <v>1631</v>
      </c>
      <c r="AC99" s="269" t="s">
        <v>2068</v>
      </c>
      <c r="AD99" s="690" t="str">
        <f t="shared" si="39"/>
        <v>10</v>
      </c>
      <c r="AE99" s="511"/>
      <c r="AF99" s="511"/>
    </row>
    <row r="100" spans="1:32" x14ac:dyDescent="0.25">
      <c r="A100" s="1018"/>
      <c r="B100" s="507">
        <v>8</v>
      </c>
      <c r="C100" s="508" t="str">
        <f>IF(Experiencia_Proponente!C139=0,"",Experiencia_Proponente!C139)</f>
        <v>SU OPORTUNO SERVICIO LTDA</v>
      </c>
      <c r="D100" s="511"/>
      <c r="E100" s="259" t="s">
        <v>1631</v>
      </c>
      <c r="F100" s="259" t="s">
        <v>1631</v>
      </c>
      <c r="G100" s="259">
        <v>1</v>
      </c>
      <c r="H100" s="689" t="str">
        <f t="shared" si="35"/>
        <v>15</v>
      </c>
      <c r="I100" s="259"/>
      <c r="J100" s="688">
        <v>0.15</v>
      </c>
      <c r="K100" s="259" t="s">
        <v>1631</v>
      </c>
      <c r="L100" s="259">
        <v>1</v>
      </c>
      <c r="M100" s="689" t="str">
        <f t="shared" si="36"/>
        <v>24</v>
      </c>
      <c r="N100" s="259"/>
      <c r="O100" s="688" t="s">
        <v>2060</v>
      </c>
      <c r="P100" s="259" t="s">
        <v>1631</v>
      </c>
      <c r="Q100" s="259">
        <v>1</v>
      </c>
      <c r="R100" s="689" t="str">
        <f t="shared" si="37"/>
        <v>10</v>
      </c>
      <c r="S100" s="259"/>
      <c r="T100" s="272" t="s">
        <v>45</v>
      </c>
      <c r="U100" s="272">
        <v>5</v>
      </c>
      <c r="V100" s="259" t="s">
        <v>1631</v>
      </c>
      <c r="W100" s="259" t="s">
        <v>1631</v>
      </c>
      <c r="X100" s="259" t="s">
        <v>1631</v>
      </c>
      <c r="Y100" s="699" t="s">
        <v>1966</v>
      </c>
      <c r="Z100" s="689">
        <f t="shared" si="38"/>
        <v>1</v>
      </c>
      <c r="AA100" s="259"/>
      <c r="AB100" s="259" t="s">
        <v>1631</v>
      </c>
      <c r="AC100" s="269" t="s">
        <v>2068</v>
      </c>
      <c r="AD100" s="690" t="str">
        <f t="shared" si="39"/>
        <v>10</v>
      </c>
      <c r="AE100" s="511"/>
      <c r="AF100" s="511"/>
    </row>
    <row r="101" spans="1:32" x14ac:dyDescent="0.25">
      <c r="A101" s="1018"/>
      <c r="B101" s="507">
        <v>9</v>
      </c>
      <c r="C101" s="508" t="str">
        <f>IF(Experiencia_Proponente!C140=0,"",Experiencia_Proponente!C140)</f>
        <v>SU OPORTUNO SERVICIO LTDA</v>
      </c>
      <c r="D101" s="511"/>
      <c r="E101" s="259" t="s">
        <v>1631</v>
      </c>
      <c r="F101" s="259" t="s">
        <v>1631</v>
      </c>
      <c r="G101" s="259">
        <v>1</v>
      </c>
      <c r="H101" s="689" t="str">
        <f t="shared" si="35"/>
        <v>15</v>
      </c>
      <c r="I101" s="259"/>
      <c r="J101" s="688">
        <v>0.15</v>
      </c>
      <c r="K101" s="259" t="s">
        <v>1631</v>
      </c>
      <c r="L101" s="259">
        <v>1</v>
      </c>
      <c r="M101" s="689" t="str">
        <f t="shared" si="36"/>
        <v>24</v>
      </c>
      <c r="N101" s="259"/>
      <c r="O101" s="688" t="s">
        <v>2060</v>
      </c>
      <c r="P101" s="259" t="s">
        <v>1631</v>
      </c>
      <c r="Q101" s="259">
        <v>1</v>
      </c>
      <c r="R101" s="689" t="str">
        <f t="shared" si="37"/>
        <v>10</v>
      </c>
      <c r="S101" s="259"/>
      <c r="T101" s="272" t="s">
        <v>45</v>
      </c>
      <c r="U101" s="272">
        <v>5</v>
      </c>
      <c r="V101" s="259" t="s">
        <v>1631</v>
      </c>
      <c r="W101" s="259" t="s">
        <v>1631</v>
      </c>
      <c r="X101" s="259" t="s">
        <v>1631</v>
      </c>
      <c r="Y101" s="699" t="s">
        <v>1966</v>
      </c>
      <c r="Z101" s="689">
        <f t="shared" si="38"/>
        <v>1</v>
      </c>
      <c r="AA101" s="259"/>
      <c r="AB101" s="259" t="s">
        <v>1631</v>
      </c>
      <c r="AC101" s="269" t="s">
        <v>2068</v>
      </c>
      <c r="AD101" s="690" t="str">
        <f t="shared" si="39"/>
        <v>10</v>
      </c>
      <c r="AE101" s="511"/>
      <c r="AF101" s="511"/>
    </row>
    <row r="102" spans="1:32" x14ac:dyDescent="0.25">
      <c r="A102" s="1018"/>
      <c r="B102" s="507">
        <v>10</v>
      </c>
      <c r="C102" s="508" t="str">
        <f>IF(Experiencia_Proponente!C141=0,"",Experiencia_Proponente!C141)</f>
        <v>SU OPORTUNO SERVICIO LTDA</v>
      </c>
      <c r="D102" s="511"/>
      <c r="E102" s="259" t="s">
        <v>1631</v>
      </c>
      <c r="F102" s="259" t="s">
        <v>1631</v>
      </c>
      <c r="G102" s="259">
        <v>1</v>
      </c>
      <c r="H102" s="689" t="str">
        <f t="shared" si="35"/>
        <v>15</v>
      </c>
      <c r="I102" s="259"/>
      <c r="J102" s="688">
        <v>0.15</v>
      </c>
      <c r="K102" s="259" t="s">
        <v>1631</v>
      </c>
      <c r="L102" s="259">
        <v>1</v>
      </c>
      <c r="M102" s="689" t="str">
        <f t="shared" si="36"/>
        <v>24</v>
      </c>
      <c r="N102" s="259"/>
      <c r="O102" s="688" t="s">
        <v>2060</v>
      </c>
      <c r="P102" s="259" t="s">
        <v>1631</v>
      </c>
      <c r="Q102" s="259">
        <v>1</v>
      </c>
      <c r="R102" s="689" t="str">
        <f t="shared" si="37"/>
        <v>10</v>
      </c>
      <c r="S102" s="259"/>
      <c r="T102" s="272" t="s">
        <v>45</v>
      </c>
      <c r="U102" s="272">
        <v>5</v>
      </c>
      <c r="V102" s="259" t="s">
        <v>1631</v>
      </c>
      <c r="W102" s="259" t="s">
        <v>1631</v>
      </c>
      <c r="X102" s="259" t="s">
        <v>1631</v>
      </c>
      <c r="Y102" s="699" t="s">
        <v>1966</v>
      </c>
      <c r="Z102" s="689">
        <f t="shared" si="38"/>
        <v>1</v>
      </c>
      <c r="AA102" s="259"/>
      <c r="AB102" s="259" t="s">
        <v>1631</v>
      </c>
      <c r="AC102" s="269" t="s">
        <v>2068</v>
      </c>
      <c r="AD102" s="690" t="str">
        <f t="shared" si="39"/>
        <v>10</v>
      </c>
      <c r="AE102" s="511"/>
      <c r="AF102" s="511"/>
    </row>
    <row r="103" spans="1:32" x14ac:dyDescent="0.25">
      <c r="A103" s="1018"/>
      <c r="B103" s="507">
        <v>11</v>
      </c>
      <c r="C103" s="508" t="str">
        <f>IF(Experiencia_Proponente!C142=0,"",Experiencia_Proponente!C142)</f>
        <v>SU OPORTUNO SERVICIO LTDA</v>
      </c>
      <c r="D103" s="511"/>
      <c r="E103" s="259" t="s">
        <v>1631</v>
      </c>
      <c r="F103" s="259" t="s">
        <v>1631</v>
      </c>
      <c r="G103" s="259">
        <v>1</v>
      </c>
      <c r="H103" s="689" t="str">
        <f t="shared" si="35"/>
        <v>15</v>
      </c>
      <c r="I103" s="259"/>
      <c r="J103" s="688">
        <v>0.15</v>
      </c>
      <c r="K103" s="259" t="s">
        <v>1631</v>
      </c>
      <c r="L103" s="259">
        <v>1</v>
      </c>
      <c r="M103" s="689" t="str">
        <f t="shared" si="36"/>
        <v>24</v>
      </c>
      <c r="N103" s="259"/>
      <c r="O103" s="688" t="s">
        <v>2060</v>
      </c>
      <c r="P103" s="259" t="s">
        <v>1631</v>
      </c>
      <c r="Q103" s="259">
        <v>1</v>
      </c>
      <c r="R103" s="689" t="str">
        <f t="shared" si="37"/>
        <v>10</v>
      </c>
      <c r="S103" s="259"/>
      <c r="T103" s="272" t="s">
        <v>45</v>
      </c>
      <c r="U103" s="272">
        <v>5</v>
      </c>
      <c r="V103" s="259" t="s">
        <v>1631</v>
      </c>
      <c r="W103" s="259" t="s">
        <v>1631</v>
      </c>
      <c r="X103" s="259" t="s">
        <v>1631</v>
      </c>
      <c r="Y103" s="699" t="s">
        <v>1966</v>
      </c>
      <c r="Z103" s="689">
        <f t="shared" si="38"/>
        <v>1</v>
      </c>
      <c r="AA103" s="259"/>
      <c r="AB103" s="259" t="s">
        <v>1631</v>
      </c>
      <c r="AC103" s="269" t="s">
        <v>2068</v>
      </c>
      <c r="AD103" s="690" t="str">
        <f t="shared" si="39"/>
        <v>10</v>
      </c>
      <c r="AE103" s="511"/>
      <c r="AF103" s="511"/>
    </row>
    <row r="104" spans="1:32" x14ac:dyDescent="0.25">
      <c r="A104" s="1018"/>
      <c r="B104" s="507">
        <v>12</v>
      </c>
      <c r="C104" s="508" t="str">
        <f>IF(Experiencia_Proponente!C143=0,"",Experiencia_Proponente!C143)</f>
        <v>SU OPORTUNO SERVICIO LTDA</v>
      </c>
      <c r="D104" s="511"/>
      <c r="E104" s="259" t="s">
        <v>1631</v>
      </c>
      <c r="F104" s="259" t="s">
        <v>1631</v>
      </c>
      <c r="G104" s="259">
        <v>1</v>
      </c>
      <c r="H104" s="689" t="str">
        <f t="shared" si="35"/>
        <v>15</v>
      </c>
      <c r="I104" s="259"/>
      <c r="J104" s="688">
        <v>0.15</v>
      </c>
      <c r="K104" s="259" t="s">
        <v>1631</v>
      </c>
      <c r="L104" s="259">
        <v>1</v>
      </c>
      <c r="M104" s="689" t="str">
        <f t="shared" si="36"/>
        <v>24</v>
      </c>
      <c r="N104" s="259"/>
      <c r="O104" s="688" t="s">
        <v>2060</v>
      </c>
      <c r="P104" s="259" t="s">
        <v>1631</v>
      </c>
      <c r="Q104" s="259">
        <v>1</v>
      </c>
      <c r="R104" s="689" t="str">
        <f t="shared" si="37"/>
        <v>10</v>
      </c>
      <c r="S104" s="259"/>
      <c r="T104" s="272" t="s">
        <v>45</v>
      </c>
      <c r="U104" s="272">
        <v>5</v>
      </c>
      <c r="V104" s="259" t="s">
        <v>1631</v>
      </c>
      <c r="W104" s="259" t="s">
        <v>1631</v>
      </c>
      <c r="X104" s="259" t="s">
        <v>1631</v>
      </c>
      <c r="Y104" s="699" t="s">
        <v>1966</v>
      </c>
      <c r="Z104" s="689">
        <f t="shared" si="38"/>
        <v>1</v>
      </c>
      <c r="AA104" s="259"/>
      <c r="AB104" s="259" t="s">
        <v>1631</v>
      </c>
      <c r="AC104" s="269" t="s">
        <v>2068</v>
      </c>
      <c r="AD104" s="690" t="str">
        <f t="shared" si="39"/>
        <v>10</v>
      </c>
      <c r="AE104" s="511"/>
      <c r="AF104" s="511"/>
    </row>
    <row r="105" spans="1:32" x14ac:dyDescent="0.25">
      <c r="A105" s="102">
        <v>7</v>
      </c>
      <c r="B105" s="691"/>
      <c r="C105" s="691" t="s">
        <v>2063</v>
      </c>
      <c r="D105" s="692"/>
      <c r="E105" s="692"/>
      <c r="F105" s="692"/>
      <c r="G105" s="692"/>
      <c r="H105" s="692"/>
      <c r="I105" s="692"/>
      <c r="J105" s="692"/>
      <c r="K105" s="692"/>
      <c r="L105" s="692"/>
      <c r="M105" s="692"/>
      <c r="N105" s="692"/>
      <c r="O105" s="692"/>
      <c r="P105" s="692"/>
      <c r="Q105" s="692"/>
      <c r="R105" s="692"/>
      <c r="S105" s="692"/>
      <c r="T105" s="692"/>
      <c r="U105" s="692"/>
      <c r="V105" s="692"/>
      <c r="W105" s="692"/>
      <c r="X105" s="692"/>
      <c r="Y105" s="692"/>
      <c r="Z105" s="692"/>
      <c r="AA105" s="692"/>
      <c r="AB105" s="692"/>
      <c r="AC105" s="693"/>
      <c r="AD105" s="692"/>
      <c r="AE105" s="692"/>
      <c r="AF105" s="692"/>
    </row>
    <row r="106" spans="1:32" ht="33" x14ac:dyDescent="0.25">
      <c r="A106" s="1018">
        <f t="shared" ref="A106" si="40">A118</f>
        <v>8</v>
      </c>
      <c r="B106" s="507">
        <v>1</v>
      </c>
      <c r="C106" s="508" t="str">
        <f>IF(Experiencia_Proponente!C148=0,"",Experiencia_Proponente!C148)</f>
        <v>VIGILANCIA SANTAFEREÑA Y CIA LTDA</v>
      </c>
      <c r="D106" s="511"/>
      <c r="E106" s="511" t="s">
        <v>1631</v>
      </c>
      <c r="F106" s="511" t="s">
        <v>1631</v>
      </c>
      <c r="G106" s="511">
        <v>1</v>
      </c>
      <c r="H106" s="511" t="str">
        <f t="shared" ref="H106:H107" si="41">IF(F106="SI",IF(E106&gt;="SI","15","0"),"0")</f>
        <v>15</v>
      </c>
      <c r="I106" s="511"/>
      <c r="J106" s="695">
        <v>0.15</v>
      </c>
      <c r="K106" s="511" t="s">
        <v>1631</v>
      </c>
      <c r="L106" s="511">
        <v>1</v>
      </c>
      <c r="M106" s="694" t="str">
        <f t="shared" ref="M106:M117" si="42">IF(K106="SI",IF(J106=15%,"24",IF(J106=10%,"16",IF(J106=5%,"8","0"))),"0")</f>
        <v>24</v>
      </c>
      <c r="N106" s="511"/>
      <c r="O106" s="695" t="s">
        <v>2060</v>
      </c>
      <c r="P106" s="511" t="s">
        <v>1631</v>
      </c>
      <c r="Q106" s="511">
        <v>1</v>
      </c>
      <c r="R106" s="694" t="str">
        <f t="shared" ref="R106" si="43">IF(P106="SI",IF(O106="OPCIÓN 1","10",IF(O106="OPCIÓN 2","6",IF(O106="OPCIÓN 3","3","0"))),"0")</f>
        <v>10</v>
      </c>
      <c r="S106" s="511"/>
      <c r="T106" s="696" t="s">
        <v>47</v>
      </c>
      <c r="U106" s="696">
        <v>5</v>
      </c>
      <c r="V106" s="511" t="s">
        <v>1631</v>
      </c>
      <c r="W106" s="511" t="s">
        <v>1631</v>
      </c>
      <c r="X106" s="511" t="s">
        <v>1631</v>
      </c>
      <c r="Y106" s="511">
        <v>5</v>
      </c>
      <c r="Z106" s="694">
        <f t="shared" ref="Z106:Z107" si="44">IF(AND(U106&gt;1,V106="SI",W106="SI",X106="SI"),1,0)</f>
        <v>1</v>
      </c>
      <c r="AA106" s="511"/>
      <c r="AB106" s="511" t="s">
        <v>1631</v>
      </c>
      <c r="AC106" s="280" t="s">
        <v>319</v>
      </c>
      <c r="AD106" s="687" t="str">
        <f t="shared" ref="AD106:AD117" si="45">IF(AB106="SI","10","0")</f>
        <v>10</v>
      </c>
      <c r="AE106" s="511"/>
      <c r="AF106" s="511"/>
    </row>
    <row r="107" spans="1:32" hidden="1" x14ac:dyDescent="0.25">
      <c r="A107" s="1020"/>
      <c r="B107" s="256">
        <v>2</v>
      </c>
      <c r="C107" s="627" t="str">
        <f>IF(Experiencia_Proponente!C149=0,"",Experiencia_Proponente!C149)</f>
        <v/>
      </c>
      <c r="E107" s="308"/>
      <c r="F107" s="298"/>
      <c r="G107" s="298"/>
      <c r="H107" s="646" t="str">
        <f t="shared" si="41"/>
        <v>0</v>
      </c>
      <c r="J107" s="647"/>
      <c r="K107" s="298"/>
      <c r="L107" s="298"/>
      <c r="M107" s="646" t="str">
        <f t="shared" si="42"/>
        <v>0</v>
      </c>
      <c r="O107" s="659"/>
      <c r="P107" s="657"/>
      <c r="Q107" s="657"/>
      <c r="R107" s="646" t="str">
        <f t="shared" si="37"/>
        <v>0</v>
      </c>
      <c r="T107" s="648"/>
      <c r="U107" s="663"/>
      <c r="V107" s="657"/>
      <c r="W107" s="657"/>
      <c r="X107" s="657"/>
      <c r="Y107" s="657"/>
      <c r="Z107" s="646">
        <f t="shared" si="44"/>
        <v>0</v>
      </c>
      <c r="AB107" s="308"/>
      <c r="AC107" s="309"/>
      <c r="AD107" s="649" t="str">
        <f t="shared" si="45"/>
        <v>0</v>
      </c>
      <c r="AF107" s="632"/>
    </row>
    <row r="108" spans="1:32" hidden="1" x14ac:dyDescent="0.25">
      <c r="A108" s="1021"/>
      <c r="B108" s="266">
        <v>3</v>
      </c>
      <c r="C108" s="267" t="str">
        <f>IF(Experiencia_Proponente!C150=0,"",Experiencia_Proponente!C150)</f>
        <v/>
      </c>
      <c r="E108" s="279"/>
      <c r="F108" s="511"/>
      <c r="G108" s="511"/>
      <c r="H108" s="276" t="str">
        <f t="shared" si="35"/>
        <v>0</v>
      </c>
      <c r="J108" s="275"/>
      <c r="K108" s="511"/>
      <c r="L108" s="511"/>
      <c r="M108" s="276" t="str">
        <f t="shared" si="42"/>
        <v>0</v>
      </c>
      <c r="O108" s="295"/>
      <c r="P108" s="288"/>
      <c r="Q108" s="288"/>
      <c r="R108" s="276" t="str">
        <f t="shared" si="37"/>
        <v>0</v>
      </c>
      <c r="T108" s="277"/>
      <c r="U108" s="301"/>
      <c r="V108" s="288"/>
      <c r="W108" s="288"/>
      <c r="X108" s="288"/>
      <c r="Y108" s="288"/>
      <c r="Z108" s="276">
        <f t="shared" si="38"/>
        <v>0</v>
      </c>
      <c r="AB108" s="279"/>
      <c r="AC108" s="280"/>
      <c r="AD108" s="281" t="str">
        <f t="shared" si="45"/>
        <v>0</v>
      </c>
      <c r="AF108" s="271"/>
    </row>
    <row r="109" spans="1:32" hidden="1" x14ac:dyDescent="0.25">
      <c r="A109" s="1021"/>
      <c r="B109" s="266">
        <v>4</v>
      </c>
      <c r="C109" s="267" t="str">
        <f>IF(Experiencia_Proponente!C151=0,"",Experiencia_Proponente!C151)</f>
        <v/>
      </c>
      <c r="E109" s="279"/>
      <c r="F109" s="511"/>
      <c r="G109" s="511"/>
      <c r="H109" s="276" t="str">
        <f t="shared" si="35"/>
        <v>0</v>
      </c>
      <c r="J109" s="275"/>
      <c r="K109" s="511"/>
      <c r="L109" s="511"/>
      <c r="M109" s="276" t="str">
        <f t="shared" si="42"/>
        <v>0</v>
      </c>
      <c r="O109" s="295"/>
      <c r="P109" s="288"/>
      <c r="Q109" s="288"/>
      <c r="R109" s="276" t="str">
        <f t="shared" si="37"/>
        <v>0</v>
      </c>
      <c r="T109" s="277"/>
      <c r="U109" s="301"/>
      <c r="V109" s="288"/>
      <c r="W109" s="288"/>
      <c r="X109" s="288"/>
      <c r="Y109" s="288"/>
      <c r="Z109" s="276">
        <f t="shared" si="38"/>
        <v>0</v>
      </c>
      <c r="AB109" s="279"/>
      <c r="AC109" s="280"/>
      <c r="AD109" s="281" t="str">
        <f t="shared" si="45"/>
        <v>0</v>
      </c>
      <c r="AF109" s="271"/>
    </row>
    <row r="110" spans="1:32" hidden="1" x14ac:dyDescent="0.25">
      <c r="A110" s="1022"/>
      <c r="B110" s="568">
        <v>5</v>
      </c>
      <c r="C110" s="569" t="str">
        <f>IF(Experiencia_Proponente!C152=0,"",Experiencia_Proponente!C152)</f>
        <v/>
      </c>
      <c r="E110" s="585"/>
      <c r="F110" s="586"/>
      <c r="G110" s="586"/>
      <c r="H110" s="582" t="str">
        <f t="shared" si="35"/>
        <v>0</v>
      </c>
      <c r="J110" s="581"/>
      <c r="K110" s="586"/>
      <c r="L110" s="586"/>
      <c r="M110" s="582" t="str">
        <f t="shared" si="42"/>
        <v>0</v>
      </c>
      <c r="O110" s="597"/>
      <c r="P110" s="595"/>
      <c r="Q110" s="595"/>
      <c r="R110" s="582" t="str">
        <f t="shared" si="37"/>
        <v>0</v>
      </c>
      <c r="T110" s="583"/>
      <c r="U110" s="603"/>
      <c r="V110" s="595"/>
      <c r="W110" s="595"/>
      <c r="X110" s="595"/>
      <c r="Y110" s="595"/>
      <c r="Z110" s="582">
        <f t="shared" si="38"/>
        <v>0</v>
      </c>
      <c r="AB110" s="585"/>
      <c r="AC110" s="587"/>
      <c r="AD110" s="588" t="str">
        <f t="shared" si="45"/>
        <v>0</v>
      </c>
      <c r="AF110" s="577"/>
    </row>
    <row r="111" spans="1:32" ht="33" x14ac:dyDescent="0.25">
      <c r="A111" s="1018"/>
      <c r="B111" s="507">
        <v>6</v>
      </c>
      <c r="C111" s="508" t="str">
        <f>IF(Experiencia_Proponente!C153=0,"",Experiencia_Proponente!C153)</f>
        <v>VIGILANCIA SANTAFEREÑA Y CIA LTDA</v>
      </c>
      <c r="D111" s="511"/>
      <c r="E111" s="511" t="s">
        <v>1631</v>
      </c>
      <c r="F111" s="511" t="s">
        <v>1631</v>
      </c>
      <c r="G111" s="511">
        <v>1</v>
      </c>
      <c r="H111" s="694" t="str">
        <f t="shared" si="35"/>
        <v>15</v>
      </c>
      <c r="I111" s="511"/>
      <c r="J111" s="695">
        <v>0.15</v>
      </c>
      <c r="K111" s="511" t="s">
        <v>1631</v>
      </c>
      <c r="L111" s="511">
        <v>1</v>
      </c>
      <c r="M111" s="694" t="str">
        <f t="shared" si="42"/>
        <v>24</v>
      </c>
      <c r="N111" s="511"/>
      <c r="O111" s="695" t="s">
        <v>2060</v>
      </c>
      <c r="P111" s="511" t="s">
        <v>1631</v>
      </c>
      <c r="Q111" s="511">
        <v>1</v>
      </c>
      <c r="R111" s="694" t="str">
        <f t="shared" si="37"/>
        <v>10</v>
      </c>
      <c r="S111" s="511"/>
      <c r="T111" s="696" t="s">
        <v>47</v>
      </c>
      <c r="U111" s="696">
        <v>5</v>
      </c>
      <c r="V111" s="511" t="s">
        <v>1631</v>
      </c>
      <c r="W111" s="511" t="s">
        <v>1631</v>
      </c>
      <c r="X111" s="511" t="s">
        <v>1631</v>
      </c>
      <c r="Y111" s="511">
        <v>5</v>
      </c>
      <c r="Z111" s="694">
        <f t="shared" si="38"/>
        <v>1</v>
      </c>
      <c r="AA111" s="511"/>
      <c r="AB111" s="511" t="s">
        <v>1631</v>
      </c>
      <c r="AC111" s="280" t="s">
        <v>319</v>
      </c>
      <c r="AD111" s="687" t="str">
        <f t="shared" si="45"/>
        <v>10</v>
      </c>
      <c r="AE111" s="511"/>
      <c r="AF111" s="511"/>
    </row>
    <row r="112" spans="1:32" ht="33" x14ac:dyDescent="0.25">
      <c r="A112" s="1018"/>
      <c r="B112" s="507">
        <v>7</v>
      </c>
      <c r="C112" s="508" t="str">
        <f>IF(Experiencia_Proponente!C154=0,"",Experiencia_Proponente!C154)</f>
        <v>VIGILANCIA SANTAFEREÑA Y CIA LTDA</v>
      </c>
      <c r="D112" s="511"/>
      <c r="E112" s="511" t="s">
        <v>1631</v>
      </c>
      <c r="F112" s="511" t="s">
        <v>1631</v>
      </c>
      <c r="G112" s="511">
        <v>1</v>
      </c>
      <c r="H112" s="694" t="str">
        <f t="shared" si="35"/>
        <v>15</v>
      </c>
      <c r="I112" s="511"/>
      <c r="J112" s="695">
        <v>0.15</v>
      </c>
      <c r="K112" s="511" t="s">
        <v>1631</v>
      </c>
      <c r="L112" s="511">
        <v>1</v>
      </c>
      <c r="M112" s="694" t="str">
        <f t="shared" si="42"/>
        <v>24</v>
      </c>
      <c r="N112" s="511"/>
      <c r="O112" s="695" t="s">
        <v>2060</v>
      </c>
      <c r="P112" s="511" t="s">
        <v>1631</v>
      </c>
      <c r="Q112" s="511">
        <v>1</v>
      </c>
      <c r="R112" s="694" t="str">
        <f t="shared" si="37"/>
        <v>10</v>
      </c>
      <c r="S112" s="511"/>
      <c r="T112" s="696" t="s">
        <v>47</v>
      </c>
      <c r="U112" s="696">
        <v>5</v>
      </c>
      <c r="V112" s="511" t="s">
        <v>1631</v>
      </c>
      <c r="W112" s="511" t="s">
        <v>1631</v>
      </c>
      <c r="X112" s="511" t="s">
        <v>1631</v>
      </c>
      <c r="Y112" s="511">
        <v>5</v>
      </c>
      <c r="Z112" s="694">
        <f t="shared" si="38"/>
        <v>1</v>
      </c>
      <c r="AA112" s="511"/>
      <c r="AB112" s="511" t="s">
        <v>1631</v>
      </c>
      <c r="AC112" s="280" t="s">
        <v>319</v>
      </c>
      <c r="AD112" s="687" t="str">
        <f t="shared" si="45"/>
        <v>10</v>
      </c>
      <c r="AE112" s="511"/>
      <c r="AF112" s="511"/>
    </row>
    <row r="113" spans="1:32" hidden="1" x14ac:dyDescent="0.25">
      <c r="A113" s="1020"/>
      <c r="B113" s="256">
        <v>8</v>
      </c>
      <c r="C113" s="627" t="str">
        <f>IF(Experiencia_Proponente!C155=0,"",Experiencia_Proponente!C155)</f>
        <v/>
      </c>
      <c r="E113" s="308"/>
      <c r="F113" s="298"/>
      <c r="G113" s="298"/>
      <c r="H113" s="646" t="str">
        <f t="shared" si="35"/>
        <v>0</v>
      </c>
      <c r="J113" s="647"/>
      <c r="K113" s="298"/>
      <c r="L113" s="298"/>
      <c r="M113" s="646" t="str">
        <f t="shared" si="42"/>
        <v>0</v>
      </c>
      <c r="O113" s="659"/>
      <c r="P113" s="657"/>
      <c r="Q113" s="657"/>
      <c r="R113" s="646" t="str">
        <f t="shared" si="37"/>
        <v>0</v>
      </c>
      <c r="T113" s="648"/>
      <c r="U113" s="663"/>
      <c r="V113" s="657"/>
      <c r="W113" s="657"/>
      <c r="X113" s="657"/>
      <c r="Y113" s="657"/>
      <c r="Z113" s="646">
        <f t="shared" si="38"/>
        <v>0</v>
      </c>
      <c r="AB113" s="308"/>
      <c r="AC113" s="309"/>
      <c r="AD113" s="649" t="str">
        <f t="shared" si="45"/>
        <v>0</v>
      </c>
      <c r="AF113" s="632"/>
    </row>
    <row r="114" spans="1:32" hidden="1" x14ac:dyDescent="0.25">
      <c r="A114" s="1022"/>
      <c r="B114" s="568">
        <v>9</v>
      </c>
      <c r="C114" s="569" t="str">
        <f>IF(Experiencia_Proponente!C156=0,"",Experiencia_Proponente!C156)</f>
        <v/>
      </c>
      <c r="E114" s="585"/>
      <c r="F114" s="586"/>
      <c r="G114" s="586"/>
      <c r="H114" s="582" t="str">
        <f t="shared" si="35"/>
        <v>0</v>
      </c>
      <c r="J114" s="581"/>
      <c r="K114" s="586"/>
      <c r="L114" s="586"/>
      <c r="M114" s="582" t="str">
        <f t="shared" si="42"/>
        <v>0</v>
      </c>
      <c r="O114" s="597"/>
      <c r="P114" s="595"/>
      <c r="Q114" s="595"/>
      <c r="R114" s="582" t="str">
        <f t="shared" si="37"/>
        <v>0</v>
      </c>
      <c r="T114" s="583"/>
      <c r="U114" s="603"/>
      <c r="V114" s="595"/>
      <c r="W114" s="595"/>
      <c r="X114" s="595"/>
      <c r="Y114" s="595"/>
      <c r="Z114" s="582">
        <f t="shared" si="38"/>
        <v>0</v>
      </c>
      <c r="AB114" s="585"/>
      <c r="AC114" s="587"/>
      <c r="AD114" s="588" t="str">
        <f t="shared" si="45"/>
        <v>0</v>
      </c>
      <c r="AF114" s="577"/>
    </row>
    <row r="115" spans="1:32" ht="33" x14ac:dyDescent="0.25">
      <c r="A115" s="1018"/>
      <c r="B115" s="507">
        <v>10</v>
      </c>
      <c r="C115" s="508" t="str">
        <f>IF(Experiencia_Proponente!C157=0,"",Experiencia_Proponente!C157)</f>
        <v>VIGILANCIA SANTAFEREÑA Y CIA LTDA</v>
      </c>
      <c r="D115" s="511"/>
      <c r="E115" s="511" t="s">
        <v>1631</v>
      </c>
      <c r="F115" s="511" t="s">
        <v>1631</v>
      </c>
      <c r="G115" s="511">
        <v>1</v>
      </c>
      <c r="H115" s="694" t="str">
        <f t="shared" si="35"/>
        <v>15</v>
      </c>
      <c r="I115" s="511"/>
      <c r="J115" s="695">
        <v>0.15</v>
      </c>
      <c r="K115" s="511" t="s">
        <v>1631</v>
      </c>
      <c r="L115" s="511">
        <v>1</v>
      </c>
      <c r="M115" s="694" t="str">
        <f t="shared" si="42"/>
        <v>24</v>
      </c>
      <c r="N115" s="511"/>
      <c r="O115" s="695" t="s">
        <v>2060</v>
      </c>
      <c r="P115" s="511" t="s">
        <v>1631</v>
      </c>
      <c r="Q115" s="511">
        <v>1</v>
      </c>
      <c r="R115" s="694" t="str">
        <f t="shared" si="37"/>
        <v>10</v>
      </c>
      <c r="S115" s="511"/>
      <c r="T115" s="696" t="s">
        <v>47</v>
      </c>
      <c r="U115" s="696">
        <v>5</v>
      </c>
      <c r="V115" s="511" t="s">
        <v>1631</v>
      </c>
      <c r="W115" s="511" t="s">
        <v>1631</v>
      </c>
      <c r="X115" s="511" t="s">
        <v>1631</v>
      </c>
      <c r="Y115" s="511">
        <v>5</v>
      </c>
      <c r="Z115" s="694">
        <f t="shared" si="38"/>
        <v>1</v>
      </c>
      <c r="AA115" s="511"/>
      <c r="AB115" s="511" t="s">
        <v>1631</v>
      </c>
      <c r="AC115" s="280" t="s">
        <v>319</v>
      </c>
      <c r="AD115" s="687" t="str">
        <f t="shared" si="45"/>
        <v>10</v>
      </c>
      <c r="AE115" s="511"/>
      <c r="AF115" s="511"/>
    </row>
    <row r="116" spans="1:32" ht="33" x14ac:dyDescent="0.25">
      <c r="A116" s="1018"/>
      <c r="B116" s="507">
        <v>11</v>
      </c>
      <c r="C116" s="508" t="str">
        <f>IF(Experiencia_Proponente!C158=0,"",Experiencia_Proponente!C158)</f>
        <v>VIGILANCIA SANTAFEREÑA Y CIA LTDA</v>
      </c>
      <c r="D116" s="511"/>
      <c r="E116" s="511" t="s">
        <v>1631</v>
      </c>
      <c r="F116" s="511" t="s">
        <v>1631</v>
      </c>
      <c r="G116" s="511">
        <v>1</v>
      </c>
      <c r="H116" s="694" t="str">
        <f t="shared" si="35"/>
        <v>15</v>
      </c>
      <c r="I116" s="511"/>
      <c r="J116" s="695">
        <v>0.15</v>
      </c>
      <c r="K116" s="511" t="s">
        <v>1631</v>
      </c>
      <c r="L116" s="511">
        <v>1</v>
      </c>
      <c r="M116" s="694" t="str">
        <f t="shared" si="42"/>
        <v>24</v>
      </c>
      <c r="N116" s="511"/>
      <c r="O116" s="695" t="s">
        <v>2060</v>
      </c>
      <c r="P116" s="511" t="s">
        <v>1631</v>
      </c>
      <c r="Q116" s="511">
        <v>1</v>
      </c>
      <c r="R116" s="694" t="str">
        <f t="shared" si="37"/>
        <v>10</v>
      </c>
      <c r="S116" s="511"/>
      <c r="T116" s="696" t="s">
        <v>47</v>
      </c>
      <c r="U116" s="696">
        <v>5</v>
      </c>
      <c r="V116" s="511" t="s">
        <v>1631</v>
      </c>
      <c r="W116" s="511" t="s">
        <v>1631</v>
      </c>
      <c r="X116" s="511" t="s">
        <v>1631</v>
      </c>
      <c r="Y116" s="511">
        <v>5</v>
      </c>
      <c r="Z116" s="694">
        <f t="shared" si="38"/>
        <v>1</v>
      </c>
      <c r="AA116" s="511"/>
      <c r="AB116" s="511" t="s">
        <v>1631</v>
      </c>
      <c r="AC116" s="280" t="s">
        <v>319</v>
      </c>
      <c r="AD116" s="687" t="str">
        <f t="shared" si="45"/>
        <v>10</v>
      </c>
      <c r="AE116" s="511"/>
      <c r="AF116" s="511"/>
    </row>
    <row r="117" spans="1:32" hidden="1" x14ac:dyDescent="0.25">
      <c r="A117" s="1019"/>
      <c r="B117" s="579">
        <v>12</v>
      </c>
      <c r="C117" s="633" t="str">
        <f>IF(Experiencia_Proponente!C159=0,"",Experiencia_Proponente!C159)</f>
        <v/>
      </c>
      <c r="E117" s="613"/>
      <c r="F117" s="601"/>
      <c r="G117" s="601"/>
      <c r="H117" s="643" t="str">
        <f t="shared" si="35"/>
        <v>0</v>
      </c>
      <c r="J117" s="642"/>
      <c r="K117" s="601"/>
      <c r="L117" s="601"/>
      <c r="M117" s="643" t="str">
        <f t="shared" si="42"/>
        <v>0</v>
      </c>
      <c r="O117" s="642"/>
      <c r="P117" s="601"/>
      <c r="Q117" s="601"/>
      <c r="R117" s="643" t="str">
        <f t="shared" si="37"/>
        <v>0</v>
      </c>
      <c r="T117" s="644"/>
      <c r="U117" s="644"/>
      <c r="V117" s="601"/>
      <c r="W117" s="601"/>
      <c r="X117" s="601"/>
      <c r="Y117" s="601"/>
      <c r="Z117" s="643">
        <f t="shared" si="38"/>
        <v>0</v>
      </c>
      <c r="AB117" s="613"/>
      <c r="AC117" s="614"/>
      <c r="AD117" s="645" t="str">
        <f t="shared" si="45"/>
        <v>0</v>
      </c>
      <c r="AF117" s="641"/>
    </row>
    <row r="118" spans="1:32" x14ac:dyDescent="0.25">
      <c r="A118" s="102">
        <v>8</v>
      </c>
      <c r="B118" s="691"/>
      <c r="C118" s="691" t="s">
        <v>2063</v>
      </c>
      <c r="D118" s="692"/>
      <c r="E118" s="692"/>
      <c r="F118" s="692"/>
      <c r="G118" s="692"/>
      <c r="H118" s="692"/>
      <c r="I118" s="692"/>
      <c r="J118" s="692"/>
      <c r="K118" s="692"/>
      <c r="L118" s="692"/>
      <c r="M118" s="692"/>
      <c r="N118" s="692"/>
      <c r="O118" s="692"/>
      <c r="P118" s="692"/>
      <c r="Q118" s="692"/>
      <c r="R118" s="692"/>
      <c r="S118" s="692"/>
      <c r="T118" s="692"/>
      <c r="U118" s="692"/>
      <c r="V118" s="692"/>
      <c r="W118" s="692"/>
      <c r="X118" s="692"/>
      <c r="Y118" s="692"/>
      <c r="Z118" s="692"/>
      <c r="AA118" s="692"/>
      <c r="AB118" s="692"/>
      <c r="AC118" s="693"/>
      <c r="AD118" s="692"/>
      <c r="AE118" s="692"/>
      <c r="AF118" s="692"/>
    </row>
    <row r="119" spans="1:32" ht="33" x14ac:dyDescent="0.25">
      <c r="A119" s="1018">
        <f t="shared" ref="A119" si="46">A131</f>
        <v>9</v>
      </c>
      <c r="B119" s="938">
        <v>1</v>
      </c>
      <c r="C119" s="940" t="str">
        <f>IF(Experiencia_Proponente!C161=0,"",Experiencia_Proponente!C161)</f>
        <v>UNION TEMPORAL M&amp;A SEGURIDAD</v>
      </c>
      <c r="D119" s="939"/>
      <c r="E119" s="939" t="s">
        <v>1631</v>
      </c>
      <c r="F119" s="939" t="s">
        <v>1631</v>
      </c>
      <c r="G119" s="939">
        <v>1</v>
      </c>
      <c r="H119" s="939" t="str">
        <f t="shared" ref="H119:H120" si="47">IF(F119="SI",IF(E119&gt;="SI","15","0"),"0")</f>
        <v>15</v>
      </c>
      <c r="I119" s="939"/>
      <c r="J119" s="695">
        <v>0.15</v>
      </c>
      <c r="K119" s="939" t="s">
        <v>1631</v>
      </c>
      <c r="L119" s="939"/>
      <c r="M119" s="694" t="str">
        <f t="shared" ref="M119:M130" si="48">IF(K119="SI",IF(J119=15%,"24",IF(J119=10%,"16",IF(J119=5%,"8","0"))),"0")</f>
        <v>24</v>
      </c>
      <c r="N119" s="939"/>
      <c r="O119" s="695" t="s">
        <v>2060</v>
      </c>
      <c r="P119" s="939" t="s">
        <v>1631</v>
      </c>
      <c r="Q119" s="939">
        <v>2</v>
      </c>
      <c r="R119" s="694" t="str">
        <f t="shared" ref="R119" si="49">IF(P119="SI",IF(O119="OPCIÓN 1","10",IF(O119="OPCIÓN 2","6",IF(O119="OPCIÓN 3","3","0"))),"0")</f>
        <v>10</v>
      </c>
      <c r="S119" s="939"/>
      <c r="T119" s="696" t="s">
        <v>50</v>
      </c>
      <c r="U119" s="696">
        <v>5</v>
      </c>
      <c r="V119" s="939" t="s">
        <v>1631</v>
      </c>
      <c r="W119" s="939" t="s">
        <v>1631</v>
      </c>
      <c r="X119" s="939" t="s">
        <v>1631</v>
      </c>
      <c r="Y119" s="939" t="s">
        <v>1354</v>
      </c>
      <c r="Z119" s="694">
        <f t="shared" ref="Z119:Z120" si="50">IF(AND(U119&gt;1,V119="SI",W119="SI",X119="SI"),1,0)</f>
        <v>1</v>
      </c>
      <c r="AA119" s="939"/>
      <c r="AB119" s="939" t="s">
        <v>1631</v>
      </c>
      <c r="AC119" s="280" t="s">
        <v>315</v>
      </c>
      <c r="AD119" s="941" t="str">
        <f t="shared" ref="AD119:AD130" si="51">IF(AB119="SI","10","0")</f>
        <v>10</v>
      </c>
      <c r="AE119" s="939"/>
      <c r="AF119" s="939"/>
    </row>
    <row r="120" spans="1:32" hidden="1" x14ac:dyDescent="0.25">
      <c r="A120" s="1019"/>
      <c r="B120" s="579">
        <v>2</v>
      </c>
      <c r="C120" s="633" t="str">
        <f>IF(Experiencia_Proponente!C162=0,"",Experiencia_Proponente!C162)</f>
        <v/>
      </c>
      <c r="E120" s="613"/>
      <c r="F120" s="601"/>
      <c r="G120" s="601"/>
      <c r="H120" s="643" t="str">
        <f t="shared" si="47"/>
        <v>0</v>
      </c>
      <c r="J120" s="642"/>
      <c r="K120" s="601"/>
      <c r="L120" s="601"/>
      <c r="M120" s="643" t="str">
        <f t="shared" si="48"/>
        <v>0</v>
      </c>
      <c r="O120" s="642"/>
      <c r="P120" s="601"/>
      <c r="Q120" s="601"/>
      <c r="R120" s="643" t="str">
        <f t="shared" si="37"/>
        <v>0</v>
      </c>
      <c r="T120" s="644"/>
      <c r="U120" s="644"/>
      <c r="V120" s="601"/>
      <c r="W120" s="601"/>
      <c r="X120" s="601"/>
      <c r="Y120" s="601"/>
      <c r="Z120" s="643">
        <f t="shared" si="50"/>
        <v>0</v>
      </c>
      <c r="AB120" s="613"/>
      <c r="AC120" s="614"/>
      <c r="AD120" s="645" t="str">
        <f t="shared" si="51"/>
        <v>0</v>
      </c>
      <c r="AF120" s="641"/>
    </row>
    <row r="121" spans="1:32" ht="33" x14ac:dyDescent="0.25">
      <c r="A121" s="1018"/>
      <c r="B121" s="938">
        <v>3</v>
      </c>
      <c r="C121" s="940" t="str">
        <f>IF(Experiencia_Proponente!C163=0,"",Experiencia_Proponente!C163)</f>
        <v>UNION TEMPORAL M&amp;A SEGURIDAD</v>
      </c>
      <c r="D121" s="939"/>
      <c r="E121" s="939" t="s">
        <v>1631</v>
      </c>
      <c r="F121" s="939" t="s">
        <v>1631</v>
      </c>
      <c r="G121" s="939">
        <v>1</v>
      </c>
      <c r="H121" s="694" t="str">
        <f t="shared" si="35"/>
        <v>15</v>
      </c>
      <c r="I121" s="939"/>
      <c r="J121" s="695">
        <v>0.15</v>
      </c>
      <c r="K121" s="939" t="s">
        <v>1631</v>
      </c>
      <c r="L121" s="939"/>
      <c r="M121" s="694" t="str">
        <f t="shared" si="48"/>
        <v>24</v>
      </c>
      <c r="N121" s="939"/>
      <c r="O121" s="695" t="s">
        <v>2060</v>
      </c>
      <c r="P121" s="939" t="s">
        <v>1631</v>
      </c>
      <c r="Q121" s="939">
        <v>2</v>
      </c>
      <c r="R121" s="694" t="str">
        <f t="shared" si="37"/>
        <v>10</v>
      </c>
      <c r="S121" s="939"/>
      <c r="T121" s="696" t="s">
        <v>50</v>
      </c>
      <c r="U121" s="696">
        <v>5</v>
      </c>
      <c r="V121" s="939" t="s">
        <v>1631</v>
      </c>
      <c r="W121" s="939" t="s">
        <v>1631</v>
      </c>
      <c r="X121" s="939" t="s">
        <v>1631</v>
      </c>
      <c r="Y121" s="939" t="s">
        <v>1354</v>
      </c>
      <c r="Z121" s="694">
        <f t="shared" si="38"/>
        <v>1</v>
      </c>
      <c r="AA121" s="939"/>
      <c r="AB121" s="939" t="s">
        <v>1631</v>
      </c>
      <c r="AC121" s="280" t="s">
        <v>315</v>
      </c>
      <c r="AD121" s="941" t="str">
        <f t="shared" si="51"/>
        <v>10</v>
      </c>
      <c r="AE121" s="939"/>
      <c r="AF121" s="939"/>
    </row>
    <row r="122" spans="1:32" ht="33" x14ac:dyDescent="0.25">
      <c r="A122" s="1018"/>
      <c r="B122" s="507">
        <v>4</v>
      </c>
      <c r="C122" s="508" t="str">
        <f>IF(Experiencia_Proponente!C164=0,"",Experiencia_Proponente!C164)</f>
        <v>UNION TEMPORAL M&amp;A SEGURIDAD</v>
      </c>
      <c r="D122" s="511"/>
      <c r="E122" s="511" t="s">
        <v>1631</v>
      </c>
      <c r="F122" s="511" t="s">
        <v>1631</v>
      </c>
      <c r="G122" s="511">
        <v>1</v>
      </c>
      <c r="H122" s="694" t="str">
        <f t="shared" si="35"/>
        <v>15</v>
      </c>
      <c r="I122" s="511"/>
      <c r="J122" s="695">
        <v>0.15</v>
      </c>
      <c r="K122" s="511" t="s">
        <v>1631</v>
      </c>
      <c r="L122" s="511"/>
      <c r="M122" s="694" t="str">
        <f t="shared" si="48"/>
        <v>24</v>
      </c>
      <c r="N122" s="511"/>
      <c r="O122" s="695" t="s">
        <v>2060</v>
      </c>
      <c r="P122" s="511" t="s">
        <v>1631</v>
      </c>
      <c r="Q122" s="511">
        <v>2</v>
      </c>
      <c r="R122" s="694" t="str">
        <f t="shared" si="37"/>
        <v>10</v>
      </c>
      <c r="S122" s="511"/>
      <c r="T122" s="696" t="s">
        <v>50</v>
      </c>
      <c r="U122" s="696">
        <v>5</v>
      </c>
      <c r="V122" s="511" t="s">
        <v>1631</v>
      </c>
      <c r="W122" s="511" t="s">
        <v>1631</v>
      </c>
      <c r="X122" s="511" t="s">
        <v>1631</v>
      </c>
      <c r="Y122" s="511" t="s">
        <v>1354</v>
      </c>
      <c r="Z122" s="694">
        <f t="shared" si="38"/>
        <v>1</v>
      </c>
      <c r="AA122" s="511"/>
      <c r="AB122" s="511" t="s">
        <v>1631</v>
      </c>
      <c r="AC122" s="280" t="s">
        <v>315</v>
      </c>
      <c r="AD122" s="687" t="str">
        <f t="shared" si="51"/>
        <v>10</v>
      </c>
      <c r="AE122" s="511"/>
      <c r="AF122" s="511"/>
    </row>
    <row r="123" spans="1:32" ht="33" x14ac:dyDescent="0.25">
      <c r="A123" s="1018"/>
      <c r="B123" s="507">
        <v>5</v>
      </c>
      <c r="C123" s="508" t="str">
        <f>IF(Experiencia_Proponente!C165=0,"",Experiencia_Proponente!C165)</f>
        <v>UNION TEMPORAL M&amp;A SEGURIDAD</v>
      </c>
      <c r="D123" s="511"/>
      <c r="E123" s="511" t="s">
        <v>1631</v>
      </c>
      <c r="F123" s="511" t="s">
        <v>1631</v>
      </c>
      <c r="G123" s="511">
        <v>1</v>
      </c>
      <c r="H123" s="694" t="str">
        <f t="shared" si="35"/>
        <v>15</v>
      </c>
      <c r="I123" s="511"/>
      <c r="J123" s="695">
        <v>0.15</v>
      </c>
      <c r="K123" s="511" t="s">
        <v>1631</v>
      </c>
      <c r="L123" s="511"/>
      <c r="M123" s="694" t="str">
        <f t="shared" si="48"/>
        <v>24</v>
      </c>
      <c r="N123" s="511"/>
      <c r="O123" s="695" t="s">
        <v>2060</v>
      </c>
      <c r="P123" s="511" t="s">
        <v>1631</v>
      </c>
      <c r="Q123" s="511">
        <v>2</v>
      </c>
      <c r="R123" s="694" t="str">
        <f t="shared" si="37"/>
        <v>10</v>
      </c>
      <c r="S123" s="511"/>
      <c r="T123" s="696" t="s">
        <v>50</v>
      </c>
      <c r="U123" s="696">
        <v>5</v>
      </c>
      <c r="V123" s="511" t="s">
        <v>1631</v>
      </c>
      <c r="W123" s="511" t="s">
        <v>1631</v>
      </c>
      <c r="X123" s="511" t="s">
        <v>1631</v>
      </c>
      <c r="Y123" s="511" t="s">
        <v>1354</v>
      </c>
      <c r="Z123" s="694">
        <f t="shared" si="38"/>
        <v>1</v>
      </c>
      <c r="AA123" s="511"/>
      <c r="AB123" s="511" t="s">
        <v>1631</v>
      </c>
      <c r="AC123" s="280" t="s">
        <v>315</v>
      </c>
      <c r="AD123" s="687" t="str">
        <f t="shared" si="51"/>
        <v>10</v>
      </c>
      <c r="AE123" s="511"/>
      <c r="AF123" s="511"/>
    </row>
    <row r="124" spans="1:32" hidden="1" x14ac:dyDescent="0.25">
      <c r="A124" s="1020"/>
      <c r="B124" s="256">
        <v>6</v>
      </c>
      <c r="C124" s="627" t="str">
        <f>IF(Experiencia_Proponente!C166=0,"",Experiencia_Proponente!C166)</f>
        <v/>
      </c>
      <c r="E124" s="308"/>
      <c r="F124" s="298"/>
      <c r="G124" s="298"/>
      <c r="H124" s="646" t="str">
        <f t="shared" si="35"/>
        <v>0</v>
      </c>
      <c r="J124" s="647"/>
      <c r="K124" s="298"/>
      <c r="L124" s="298"/>
      <c r="M124" s="646" t="str">
        <f t="shared" si="48"/>
        <v>0</v>
      </c>
      <c r="O124" s="647"/>
      <c r="P124" s="298"/>
      <c r="Q124" s="298"/>
      <c r="R124" s="646" t="str">
        <f t="shared" si="37"/>
        <v>0</v>
      </c>
      <c r="T124" s="648"/>
      <c r="U124" s="648"/>
      <c r="V124" s="298"/>
      <c r="W124" s="298"/>
      <c r="X124" s="298"/>
      <c r="Y124" s="298"/>
      <c r="Z124" s="646">
        <f t="shared" si="38"/>
        <v>0</v>
      </c>
      <c r="AB124" s="308"/>
      <c r="AC124" s="309"/>
      <c r="AD124" s="649" t="str">
        <f t="shared" si="51"/>
        <v>0</v>
      </c>
      <c r="AF124" s="632"/>
    </row>
    <row r="125" spans="1:32" hidden="1" x14ac:dyDescent="0.25">
      <c r="A125" s="1021"/>
      <c r="B125" s="266">
        <v>7</v>
      </c>
      <c r="C125" s="267" t="str">
        <f>IF(Experiencia_Proponente!C167=0,"",Experiencia_Proponente!C167)</f>
        <v/>
      </c>
      <c r="E125" s="279"/>
      <c r="F125" s="511"/>
      <c r="G125" s="511"/>
      <c r="H125" s="276" t="str">
        <f t="shared" si="35"/>
        <v>0</v>
      </c>
      <c r="J125" s="275"/>
      <c r="K125" s="511"/>
      <c r="L125" s="511"/>
      <c r="M125" s="276" t="str">
        <f t="shared" si="48"/>
        <v>0</v>
      </c>
      <c r="O125" s="275"/>
      <c r="P125" s="511"/>
      <c r="Q125" s="511"/>
      <c r="R125" s="276" t="str">
        <f t="shared" si="37"/>
        <v>0</v>
      </c>
      <c r="T125" s="277"/>
      <c r="U125" s="277"/>
      <c r="V125" s="511"/>
      <c r="W125" s="511"/>
      <c r="X125" s="511"/>
      <c r="Y125" s="302"/>
      <c r="Z125" s="276">
        <f t="shared" si="38"/>
        <v>0</v>
      </c>
      <c r="AB125" s="279"/>
      <c r="AC125" s="280"/>
      <c r="AD125" s="281" t="str">
        <f t="shared" si="51"/>
        <v>0</v>
      </c>
      <c r="AF125" s="271"/>
    </row>
    <row r="126" spans="1:32" hidden="1" x14ac:dyDescent="0.25">
      <c r="A126" s="1021"/>
      <c r="B126" s="266">
        <v>8</v>
      </c>
      <c r="C126" s="267" t="str">
        <f>IF(Experiencia_Proponente!C168=0,"",Experiencia_Proponente!C168)</f>
        <v/>
      </c>
      <c r="E126" s="279"/>
      <c r="F126" s="511"/>
      <c r="G126" s="511"/>
      <c r="H126" s="276" t="str">
        <f t="shared" si="35"/>
        <v>0</v>
      </c>
      <c r="J126" s="275"/>
      <c r="K126" s="511"/>
      <c r="L126" s="511"/>
      <c r="M126" s="276" t="str">
        <f t="shared" si="48"/>
        <v>0</v>
      </c>
      <c r="O126" s="275"/>
      <c r="P126" s="511"/>
      <c r="Q126" s="511"/>
      <c r="R126" s="276" t="str">
        <f t="shared" si="37"/>
        <v>0</v>
      </c>
      <c r="T126" s="277"/>
      <c r="U126" s="277"/>
      <c r="V126" s="511"/>
      <c r="W126" s="511"/>
      <c r="X126" s="511"/>
      <c r="Y126" s="511"/>
      <c r="Z126" s="276">
        <f t="shared" si="38"/>
        <v>0</v>
      </c>
      <c r="AB126" s="279"/>
      <c r="AC126" s="280"/>
      <c r="AD126" s="281" t="str">
        <f t="shared" si="51"/>
        <v>0</v>
      </c>
      <c r="AF126" s="271"/>
    </row>
    <row r="127" spans="1:32" hidden="1" x14ac:dyDescent="0.25">
      <c r="A127" s="1022"/>
      <c r="B127" s="568">
        <v>9</v>
      </c>
      <c r="C127" s="569" t="str">
        <f>IF(Experiencia_Proponente!C169=0,"",Experiencia_Proponente!C169)</f>
        <v/>
      </c>
      <c r="E127" s="585"/>
      <c r="F127" s="586"/>
      <c r="G127" s="586"/>
      <c r="H127" s="582" t="str">
        <f t="shared" si="35"/>
        <v>0</v>
      </c>
      <c r="J127" s="581"/>
      <c r="K127" s="586"/>
      <c r="L127" s="586"/>
      <c r="M127" s="582" t="str">
        <f t="shared" si="48"/>
        <v>0</v>
      </c>
      <c r="O127" s="581"/>
      <c r="P127" s="586"/>
      <c r="Q127" s="586"/>
      <c r="R127" s="582" t="str">
        <f t="shared" si="37"/>
        <v>0</v>
      </c>
      <c r="T127" s="583"/>
      <c r="U127" s="583"/>
      <c r="V127" s="586"/>
      <c r="W127" s="586"/>
      <c r="X127" s="586"/>
      <c r="Y127" s="586"/>
      <c r="Z127" s="582">
        <f t="shared" si="38"/>
        <v>0</v>
      </c>
      <c r="AB127" s="585"/>
      <c r="AC127" s="587"/>
      <c r="AD127" s="588" t="str">
        <f t="shared" si="51"/>
        <v>0</v>
      </c>
      <c r="AF127" s="577"/>
    </row>
    <row r="128" spans="1:32" ht="33" x14ac:dyDescent="0.25">
      <c r="A128" s="1018"/>
      <c r="B128" s="507">
        <v>10</v>
      </c>
      <c r="C128" s="508" t="str">
        <f>IF(Experiencia_Proponente!C170=0,"",Experiencia_Proponente!C170)</f>
        <v>UNION TEMPORAL M&amp;A SEGURIDAD</v>
      </c>
      <c r="D128" s="511"/>
      <c r="E128" s="511" t="s">
        <v>1631</v>
      </c>
      <c r="F128" s="511" t="s">
        <v>1631</v>
      </c>
      <c r="G128" s="511">
        <v>1</v>
      </c>
      <c r="H128" s="694" t="str">
        <f t="shared" si="35"/>
        <v>15</v>
      </c>
      <c r="I128" s="511"/>
      <c r="J128" s="695">
        <v>0.15</v>
      </c>
      <c r="K128" s="511" t="s">
        <v>1631</v>
      </c>
      <c r="L128" s="511"/>
      <c r="M128" s="694" t="str">
        <f t="shared" si="48"/>
        <v>24</v>
      </c>
      <c r="N128" s="511"/>
      <c r="O128" s="695" t="s">
        <v>2060</v>
      </c>
      <c r="P128" s="511" t="s">
        <v>1631</v>
      </c>
      <c r="Q128" s="511">
        <v>2</v>
      </c>
      <c r="R128" s="694" t="str">
        <f t="shared" si="37"/>
        <v>10</v>
      </c>
      <c r="S128" s="511"/>
      <c r="T128" s="696" t="s">
        <v>50</v>
      </c>
      <c r="U128" s="696">
        <v>5</v>
      </c>
      <c r="V128" s="511" t="s">
        <v>1631</v>
      </c>
      <c r="W128" s="511" t="s">
        <v>1631</v>
      </c>
      <c r="X128" s="511" t="s">
        <v>1631</v>
      </c>
      <c r="Y128" s="511" t="s">
        <v>1354</v>
      </c>
      <c r="Z128" s="694">
        <f t="shared" si="38"/>
        <v>1</v>
      </c>
      <c r="AA128" s="511"/>
      <c r="AB128" s="511" t="s">
        <v>1631</v>
      </c>
      <c r="AC128" s="280" t="s">
        <v>315</v>
      </c>
      <c r="AD128" s="687" t="str">
        <f t="shared" si="51"/>
        <v>10</v>
      </c>
      <c r="AE128" s="511"/>
      <c r="AF128" s="511"/>
    </row>
    <row r="129" spans="1:32" hidden="1" x14ac:dyDescent="0.25">
      <c r="A129" s="1020"/>
      <c r="B129" s="256">
        <v>11</v>
      </c>
      <c r="C129" s="627" t="str">
        <f>IF(Experiencia_Proponente!C171=0,"",Experiencia_Proponente!C171)</f>
        <v/>
      </c>
      <c r="E129" s="308"/>
      <c r="F129" s="298"/>
      <c r="G129" s="298"/>
      <c r="H129" s="646" t="str">
        <f t="shared" si="35"/>
        <v>0</v>
      </c>
      <c r="J129" s="647"/>
      <c r="K129" s="298"/>
      <c r="L129" s="298"/>
      <c r="M129" s="646" t="str">
        <f t="shared" si="48"/>
        <v>0</v>
      </c>
      <c r="O129" s="647"/>
      <c r="P129" s="298"/>
      <c r="Q129" s="298"/>
      <c r="R129" s="646" t="str">
        <f t="shared" si="37"/>
        <v>0</v>
      </c>
      <c r="T129" s="648"/>
      <c r="U129" s="648"/>
      <c r="V129" s="298"/>
      <c r="W129" s="298"/>
      <c r="X129" s="298"/>
      <c r="Y129" s="298"/>
      <c r="Z129" s="646">
        <f t="shared" si="38"/>
        <v>0</v>
      </c>
      <c r="AB129" s="308"/>
      <c r="AC129" s="309"/>
      <c r="AD129" s="649" t="str">
        <f t="shared" si="51"/>
        <v>0</v>
      </c>
      <c r="AF129" s="632"/>
    </row>
    <row r="130" spans="1:32" hidden="1" x14ac:dyDescent="0.25">
      <c r="A130" s="1022"/>
      <c r="B130" s="568">
        <v>12</v>
      </c>
      <c r="C130" s="569" t="str">
        <f>IF(Experiencia_Proponente!C172=0,"",Experiencia_Proponente!C172)</f>
        <v/>
      </c>
      <c r="E130" s="604"/>
      <c r="F130" s="605"/>
      <c r="G130" s="605"/>
      <c r="H130" s="606" t="str">
        <f t="shared" si="35"/>
        <v>0</v>
      </c>
      <c r="I130" s="303"/>
      <c r="J130" s="581"/>
      <c r="K130" s="586"/>
      <c r="L130" s="586"/>
      <c r="M130" s="582" t="str">
        <f t="shared" si="48"/>
        <v>0</v>
      </c>
      <c r="N130" s="303"/>
      <c r="O130" s="607"/>
      <c r="P130" s="605"/>
      <c r="Q130" s="605"/>
      <c r="R130" s="582" t="str">
        <f t="shared" si="37"/>
        <v>0</v>
      </c>
      <c r="S130" s="303"/>
      <c r="T130" s="608"/>
      <c r="U130" s="608"/>
      <c r="V130" s="605"/>
      <c r="W130" s="605"/>
      <c r="X130" s="605"/>
      <c r="Y130" s="605"/>
      <c r="Z130" s="582">
        <f t="shared" si="38"/>
        <v>0</v>
      </c>
      <c r="AA130" s="303"/>
      <c r="AB130" s="604"/>
      <c r="AC130" s="609"/>
      <c r="AD130" s="569" t="str">
        <f t="shared" si="51"/>
        <v>0</v>
      </c>
      <c r="AE130" s="303"/>
      <c r="AF130" s="610"/>
    </row>
    <row r="131" spans="1:32" x14ac:dyDescent="0.25">
      <c r="A131" s="102">
        <v>9</v>
      </c>
      <c r="B131" s="691"/>
      <c r="C131" s="691" t="s">
        <v>2063</v>
      </c>
      <c r="D131" s="692"/>
      <c r="E131" s="692"/>
      <c r="F131" s="692"/>
      <c r="G131" s="692"/>
      <c r="H131" s="692"/>
      <c r="I131" s="692"/>
      <c r="J131" s="692"/>
      <c r="K131" s="692"/>
      <c r="L131" s="692"/>
      <c r="M131" s="692"/>
      <c r="N131" s="692"/>
      <c r="O131" s="692"/>
      <c r="P131" s="692"/>
      <c r="Q131" s="692"/>
      <c r="R131" s="692"/>
      <c r="S131" s="692"/>
      <c r="T131" s="692"/>
      <c r="U131" s="692"/>
      <c r="V131" s="692"/>
      <c r="W131" s="692"/>
      <c r="X131" s="692"/>
      <c r="Y131" s="692"/>
      <c r="Z131" s="692"/>
      <c r="AA131" s="692"/>
      <c r="AB131" s="692"/>
      <c r="AC131" s="693"/>
      <c r="AD131" s="692"/>
      <c r="AE131" s="692"/>
      <c r="AF131" s="692"/>
    </row>
    <row r="132" spans="1:32" hidden="1" x14ac:dyDescent="0.25">
      <c r="A132" s="1019">
        <f t="shared" ref="A132" si="52">A144</f>
        <v>10</v>
      </c>
      <c r="B132" s="579">
        <v>1</v>
      </c>
      <c r="C132" s="633" t="str">
        <f>IF(Experiencia_Proponente!C183=0,"",Experiencia_Proponente!C183)</f>
        <v/>
      </c>
      <c r="E132" s="613"/>
      <c r="F132" s="601"/>
      <c r="G132" s="601"/>
      <c r="H132" s="601" t="str">
        <f t="shared" ref="H132:H133" si="53">IF(F132="SI",IF(E132&gt;="SI","15","0"),"0")</f>
        <v>0</v>
      </c>
      <c r="J132" s="642"/>
      <c r="K132" s="601"/>
      <c r="L132" s="601"/>
      <c r="M132" s="643" t="str">
        <f t="shared" ref="M132:M143" si="54">IF(K132="SI",IF(J132=15%,"24",IF(J132=10%,"16",IF(J132=5%,"8","0"))),"0")</f>
        <v>0</v>
      </c>
      <c r="O132" s="642"/>
      <c r="P132" s="601"/>
      <c r="Q132" s="601"/>
      <c r="R132" s="643" t="str">
        <f t="shared" ref="R132" si="55">IF(P132="SI",IF(O132="OPCIÓN 1","10",IF(O132="OPCIÓN 2","6",IF(O132="OPCIÓN 3","3","0"))),"0")</f>
        <v>0</v>
      </c>
      <c r="T132" s="644"/>
      <c r="U132" s="644"/>
      <c r="V132" s="601"/>
      <c r="W132" s="601"/>
      <c r="X132" s="601"/>
      <c r="Y132" s="601"/>
      <c r="Z132" s="643">
        <f t="shared" ref="Z132:Z133" si="56">IF(AND(U132&gt;1,V132="SI",W132="SI",X132="SI"),1,0)</f>
        <v>0</v>
      </c>
      <c r="AB132" s="613"/>
      <c r="AC132" s="614"/>
      <c r="AD132" s="645" t="str">
        <f t="shared" ref="AD132:AD143" si="57">IF(AB132="SI","10","0")</f>
        <v>0</v>
      </c>
      <c r="AF132" s="641"/>
    </row>
    <row r="133" spans="1:32" ht="33" x14ac:dyDescent="0.25">
      <c r="A133" s="1018"/>
      <c r="B133" s="507">
        <v>2</v>
      </c>
      <c r="C133" s="508" t="str">
        <f>IF(Experiencia_Proponente!C184=0,"",Experiencia_Proponente!C184)</f>
        <v>UNION TEMPORAL NC SED 2021</v>
      </c>
      <c r="D133" s="511"/>
      <c r="E133" s="511" t="s">
        <v>1631</v>
      </c>
      <c r="F133" s="511" t="s">
        <v>1631</v>
      </c>
      <c r="G133" s="302" t="s">
        <v>2069</v>
      </c>
      <c r="H133" s="694" t="str">
        <f t="shared" si="53"/>
        <v>15</v>
      </c>
      <c r="I133" s="511"/>
      <c r="J133" s="695">
        <v>0.15</v>
      </c>
      <c r="K133" s="511" t="s">
        <v>1631</v>
      </c>
      <c r="L133" s="302" t="s">
        <v>2069</v>
      </c>
      <c r="M133" s="694" t="str">
        <f t="shared" si="54"/>
        <v>24</v>
      </c>
      <c r="N133" s="511"/>
      <c r="O133" s="695" t="s">
        <v>2060</v>
      </c>
      <c r="P133" s="511" t="s">
        <v>1631</v>
      </c>
      <c r="Q133" s="511" t="s">
        <v>2069</v>
      </c>
      <c r="R133" s="694" t="str">
        <f t="shared" si="37"/>
        <v>10</v>
      </c>
      <c r="S133" s="511"/>
      <c r="T133" s="696" t="s">
        <v>55</v>
      </c>
      <c r="U133" s="696">
        <v>5</v>
      </c>
      <c r="V133" s="511" t="s">
        <v>1631</v>
      </c>
      <c r="W133" s="511" t="s">
        <v>1631</v>
      </c>
      <c r="X133" s="511" t="s">
        <v>1631</v>
      </c>
      <c r="Y133" s="511">
        <v>2</v>
      </c>
      <c r="Z133" s="694">
        <f t="shared" si="56"/>
        <v>1</v>
      </c>
      <c r="AA133" s="511"/>
      <c r="AB133" s="511" t="s">
        <v>1631</v>
      </c>
      <c r="AC133" s="280" t="s">
        <v>1067</v>
      </c>
      <c r="AD133" s="687" t="str">
        <f t="shared" si="57"/>
        <v>10</v>
      </c>
      <c r="AE133" s="511"/>
      <c r="AF133" s="511"/>
    </row>
    <row r="134" spans="1:32" hidden="1" x14ac:dyDescent="0.25">
      <c r="A134" s="1020"/>
      <c r="B134" s="256">
        <v>3</v>
      </c>
      <c r="C134" s="627" t="str">
        <f>IF(Experiencia_Proponente!C185=0,"",Experiencia_Proponente!C185)</f>
        <v/>
      </c>
      <c r="E134" s="308"/>
      <c r="F134" s="298"/>
      <c r="G134" s="298"/>
      <c r="H134" s="646" t="str">
        <f t="shared" si="35"/>
        <v>0</v>
      </c>
      <c r="J134" s="647"/>
      <c r="K134" s="298"/>
      <c r="L134" s="298"/>
      <c r="M134" s="646" t="str">
        <f t="shared" si="54"/>
        <v>0</v>
      </c>
      <c r="O134" s="647"/>
      <c r="P134" s="298"/>
      <c r="Q134" s="298"/>
      <c r="R134" s="646" t="str">
        <f t="shared" si="37"/>
        <v>0</v>
      </c>
      <c r="T134" s="648"/>
      <c r="U134" s="648"/>
      <c r="V134" s="298"/>
      <c r="W134" s="298"/>
      <c r="X134" s="298"/>
      <c r="Y134" s="298"/>
      <c r="Z134" s="646">
        <f t="shared" si="38"/>
        <v>0</v>
      </c>
      <c r="AB134" s="308"/>
      <c r="AC134" s="309"/>
      <c r="AD134" s="649" t="str">
        <f t="shared" si="57"/>
        <v>0</v>
      </c>
      <c r="AF134" s="632"/>
    </row>
    <row r="135" spans="1:32" hidden="1" x14ac:dyDescent="0.25">
      <c r="A135" s="1021"/>
      <c r="B135" s="266">
        <v>4</v>
      </c>
      <c r="C135" s="267" t="str">
        <f>IF(Experiencia_Proponente!C186=0,"",Experiencia_Proponente!C186)</f>
        <v/>
      </c>
      <c r="E135" s="279"/>
      <c r="F135" s="511"/>
      <c r="G135" s="511"/>
      <c r="H135" s="276" t="str">
        <f t="shared" si="35"/>
        <v>0</v>
      </c>
      <c r="J135" s="275"/>
      <c r="K135" s="511"/>
      <c r="L135" s="511"/>
      <c r="M135" s="276" t="str">
        <f t="shared" si="54"/>
        <v>0</v>
      </c>
      <c r="O135" s="275"/>
      <c r="P135" s="511"/>
      <c r="Q135" s="511"/>
      <c r="R135" s="276" t="str">
        <f t="shared" si="37"/>
        <v>0</v>
      </c>
      <c r="T135" s="277"/>
      <c r="U135" s="277"/>
      <c r="V135" s="511"/>
      <c r="W135" s="511"/>
      <c r="X135" s="511"/>
      <c r="Y135" s="511"/>
      <c r="Z135" s="276">
        <f t="shared" si="38"/>
        <v>0</v>
      </c>
      <c r="AB135" s="279"/>
      <c r="AC135" s="280"/>
      <c r="AD135" s="281" t="str">
        <f t="shared" si="57"/>
        <v>0</v>
      </c>
      <c r="AF135" s="271"/>
    </row>
    <row r="136" spans="1:32" hidden="1" x14ac:dyDescent="0.25">
      <c r="A136" s="1021"/>
      <c r="B136" s="266">
        <v>5</v>
      </c>
      <c r="C136" s="267" t="str">
        <f>IF(Experiencia_Proponente!C187=0,"",Experiencia_Proponente!C187)</f>
        <v/>
      </c>
      <c r="E136" s="279"/>
      <c r="F136" s="511"/>
      <c r="G136" s="511"/>
      <c r="H136" s="276" t="str">
        <f t="shared" si="35"/>
        <v>0</v>
      </c>
      <c r="J136" s="275"/>
      <c r="K136" s="511"/>
      <c r="L136" s="511"/>
      <c r="M136" s="276" t="str">
        <f t="shared" si="54"/>
        <v>0</v>
      </c>
      <c r="O136" s="275"/>
      <c r="P136" s="511"/>
      <c r="Q136" s="511"/>
      <c r="R136" s="276" t="str">
        <f t="shared" si="37"/>
        <v>0</v>
      </c>
      <c r="T136" s="277"/>
      <c r="U136" s="277"/>
      <c r="V136" s="511"/>
      <c r="W136" s="511"/>
      <c r="X136" s="511"/>
      <c r="Y136" s="511"/>
      <c r="Z136" s="276">
        <f t="shared" si="38"/>
        <v>0</v>
      </c>
      <c r="AB136" s="279"/>
      <c r="AC136" s="280"/>
      <c r="AD136" s="281" t="str">
        <f t="shared" si="57"/>
        <v>0</v>
      </c>
      <c r="AF136" s="271"/>
    </row>
    <row r="137" spans="1:32" hidden="1" x14ac:dyDescent="0.25">
      <c r="A137" s="1021"/>
      <c r="B137" s="266">
        <v>6</v>
      </c>
      <c r="C137" s="267" t="str">
        <f>IF(Experiencia_Proponente!C188=0,"",Experiencia_Proponente!C188)</f>
        <v/>
      </c>
      <c r="E137" s="279"/>
      <c r="F137" s="511"/>
      <c r="G137" s="511"/>
      <c r="H137" s="276" t="str">
        <f t="shared" si="35"/>
        <v>0</v>
      </c>
      <c r="J137" s="275"/>
      <c r="K137" s="511"/>
      <c r="L137" s="511"/>
      <c r="M137" s="276" t="str">
        <f t="shared" si="54"/>
        <v>0</v>
      </c>
      <c r="O137" s="275"/>
      <c r="P137" s="511"/>
      <c r="Q137" s="511"/>
      <c r="R137" s="276" t="str">
        <f t="shared" si="37"/>
        <v>0</v>
      </c>
      <c r="T137" s="277"/>
      <c r="U137" s="277"/>
      <c r="V137" s="511"/>
      <c r="W137" s="511"/>
      <c r="X137" s="511"/>
      <c r="Y137" s="511"/>
      <c r="Z137" s="276">
        <f t="shared" si="38"/>
        <v>0</v>
      </c>
      <c r="AB137" s="279"/>
      <c r="AC137" s="280"/>
      <c r="AD137" s="281" t="str">
        <f t="shared" si="57"/>
        <v>0</v>
      </c>
      <c r="AF137" s="271"/>
    </row>
    <row r="138" spans="1:32" hidden="1" x14ac:dyDescent="0.25">
      <c r="A138" s="1021"/>
      <c r="B138" s="266">
        <v>7</v>
      </c>
      <c r="C138" s="267" t="str">
        <f>IF(Experiencia_Proponente!C189=0,"",Experiencia_Proponente!C189)</f>
        <v/>
      </c>
      <c r="E138" s="279"/>
      <c r="F138" s="511"/>
      <c r="G138" s="511"/>
      <c r="H138" s="276" t="str">
        <f t="shared" si="35"/>
        <v>0</v>
      </c>
      <c r="J138" s="275"/>
      <c r="K138" s="511"/>
      <c r="L138" s="511"/>
      <c r="M138" s="276" t="str">
        <f t="shared" si="54"/>
        <v>0</v>
      </c>
      <c r="O138" s="275"/>
      <c r="P138" s="511"/>
      <c r="Q138" s="511"/>
      <c r="R138" s="276" t="str">
        <f t="shared" si="37"/>
        <v>0</v>
      </c>
      <c r="T138" s="277"/>
      <c r="U138" s="277"/>
      <c r="V138" s="511"/>
      <c r="W138" s="511"/>
      <c r="X138" s="511"/>
      <c r="Y138" s="511"/>
      <c r="Z138" s="276">
        <f t="shared" si="38"/>
        <v>0</v>
      </c>
      <c r="AB138" s="279"/>
      <c r="AC138" s="280"/>
      <c r="AD138" s="281" t="str">
        <f t="shared" si="57"/>
        <v>0</v>
      </c>
      <c r="AF138" s="271"/>
    </row>
    <row r="139" spans="1:32" hidden="1" x14ac:dyDescent="0.25">
      <c r="A139" s="1021"/>
      <c r="B139" s="266">
        <v>8</v>
      </c>
      <c r="C139" s="267" t="str">
        <f>IF(Experiencia_Proponente!C190=0,"",Experiencia_Proponente!C190)</f>
        <v/>
      </c>
      <c r="E139" s="279"/>
      <c r="F139" s="511"/>
      <c r="G139" s="511"/>
      <c r="H139" s="276" t="str">
        <f t="shared" si="35"/>
        <v>0</v>
      </c>
      <c r="J139" s="275"/>
      <c r="K139" s="511"/>
      <c r="L139" s="511"/>
      <c r="M139" s="276" t="str">
        <f t="shared" si="54"/>
        <v>0</v>
      </c>
      <c r="O139" s="275"/>
      <c r="P139" s="511"/>
      <c r="Q139" s="511"/>
      <c r="R139" s="276" t="str">
        <f t="shared" si="37"/>
        <v>0</v>
      </c>
      <c r="T139" s="277"/>
      <c r="U139" s="277"/>
      <c r="V139" s="511"/>
      <c r="W139" s="511"/>
      <c r="X139" s="511"/>
      <c r="Y139" s="511"/>
      <c r="Z139" s="276">
        <f t="shared" si="38"/>
        <v>0</v>
      </c>
      <c r="AB139" s="279"/>
      <c r="AC139" s="280"/>
      <c r="AD139" s="281" t="str">
        <f t="shared" si="57"/>
        <v>0</v>
      </c>
      <c r="AF139" s="271"/>
    </row>
    <row r="140" spans="1:32" hidden="1" x14ac:dyDescent="0.25">
      <c r="A140" s="1021"/>
      <c r="B140" s="266">
        <v>9</v>
      </c>
      <c r="C140" s="267" t="str">
        <f>IF(Experiencia_Proponente!C191=0,"",Experiencia_Proponente!C191)</f>
        <v/>
      </c>
      <c r="E140" s="279"/>
      <c r="F140" s="511"/>
      <c r="G140" s="511"/>
      <c r="H140" s="276" t="str">
        <f t="shared" si="35"/>
        <v>0</v>
      </c>
      <c r="J140" s="275"/>
      <c r="K140" s="511"/>
      <c r="L140" s="511"/>
      <c r="M140" s="276" t="str">
        <f t="shared" si="54"/>
        <v>0</v>
      </c>
      <c r="O140" s="275"/>
      <c r="P140" s="511"/>
      <c r="Q140" s="511"/>
      <c r="R140" s="276" t="str">
        <f t="shared" si="37"/>
        <v>0</v>
      </c>
      <c r="T140" s="277"/>
      <c r="U140" s="277"/>
      <c r="V140" s="511"/>
      <c r="W140" s="511"/>
      <c r="X140" s="511"/>
      <c r="Y140" s="511"/>
      <c r="Z140" s="276">
        <f t="shared" si="38"/>
        <v>0</v>
      </c>
      <c r="AB140" s="279"/>
      <c r="AC140" s="280"/>
      <c r="AD140" s="281" t="str">
        <f t="shared" si="57"/>
        <v>0</v>
      </c>
      <c r="AF140" s="271"/>
    </row>
    <row r="141" spans="1:32" hidden="1" x14ac:dyDescent="0.25">
      <c r="A141" s="1021"/>
      <c r="B141" s="266">
        <v>10</v>
      </c>
      <c r="C141" s="267" t="str">
        <f>IF(Experiencia_Proponente!C192=0,"",Experiencia_Proponente!C192)</f>
        <v/>
      </c>
      <c r="E141" s="279"/>
      <c r="F141" s="511"/>
      <c r="G141" s="511"/>
      <c r="H141" s="276" t="str">
        <f t="shared" si="35"/>
        <v>0</v>
      </c>
      <c r="J141" s="275"/>
      <c r="K141" s="511"/>
      <c r="L141" s="511"/>
      <c r="M141" s="276" t="str">
        <f t="shared" si="54"/>
        <v>0</v>
      </c>
      <c r="O141" s="275"/>
      <c r="P141" s="511"/>
      <c r="Q141" s="511"/>
      <c r="R141" s="276" t="str">
        <f t="shared" si="37"/>
        <v>0</v>
      </c>
      <c r="T141" s="277"/>
      <c r="U141" s="277"/>
      <c r="V141" s="511"/>
      <c r="W141" s="511"/>
      <c r="X141" s="511"/>
      <c r="Y141" s="511"/>
      <c r="Z141" s="276">
        <f t="shared" si="38"/>
        <v>0</v>
      </c>
      <c r="AB141" s="279"/>
      <c r="AC141" s="280"/>
      <c r="AD141" s="281" t="str">
        <f t="shared" si="57"/>
        <v>0</v>
      </c>
      <c r="AF141" s="271"/>
    </row>
    <row r="142" spans="1:32" hidden="1" x14ac:dyDescent="0.25">
      <c r="A142" s="1022"/>
      <c r="B142" s="568">
        <v>11</v>
      </c>
      <c r="C142" s="569" t="str">
        <f>IF(Experiencia_Proponente!C193=0,"",Experiencia_Proponente!C193)</f>
        <v/>
      </c>
      <c r="E142" s="585"/>
      <c r="F142" s="586"/>
      <c r="G142" s="586"/>
      <c r="H142" s="582" t="str">
        <f t="shared" si="35"/>
        <v>0</v>
      </c>
      <c r="J142" s="581"/>
      <c r="K142" s="586"/>
      <c r="L142" s="586"/>
      <c r="M142" s="582" t="str">
        <f t="shared" si="54"/>
        <v>0</v>
      </c>
      <c r="O142" s="581"/>
      <c r="P142" s="586"/>
      <c r="Q142" s="586"/>
      <c r="R142" s="582" t="str">
        <f t="shared" si="37"/>
        <v>0</v>
      </c>
      <c r="T142" s="583"/>
      <c r="U142" s="583"/>
      <c r="V142" s="586"/>
      <c r="W142" s="586"/>
      <c r="X142" s="586"/>
      <c r="Y142" s="586"/>
      <c r="Z142" s="582">
        <f t="shared" si="38"/>
        <v>0</v>
      </c>
      <c r="AB142" s="585"/>
      <c r="AC142" s="587"/>
      <c r="AD142" s="588" t="str">
        <f t="shared" si="57"/>
        <v>0</v>
      </c>
      <c r="AF142" s="577"/>
    </row>
    <row r="143" spans="1:32" ht="33" x14ac:dyDescent="0.25">
      <c r="A143" s="1018"/>
      <c r="B143" s="507">
        <v>12</v>
      </c>
      <c r="C143" s="508" t="str">
        <f>IF(Experiencia_Proponente!C194=0,"",Experiencia_Proponente!C194)</f>
        <v>UNION TEMPORAL NC SED 2021</v>
      </c>
      <c r="D143" s="511"/>
      <c r="E143" s="511" t="s">
        <v>1631</v>
      </c>
      <c r="F143" s="511" t="s">
        <v>1631</v>
      </c>
      <c r="G143" s="511" t="s">
        <v>2069</v>
      </c>
      <c r="H143" s="694" t="str">
        <f t="shared" si="35"/>
        <v>15</v>
      </c>
      <c r="I143" s="511"/>
      <c r="J143" s="695">
        <v>0.15</v>
      </c>
      <c r="K143" s="511" t="s">
        <v>1631</v>
      </c>
      <c r="L143" s="511" t="s">
        <v>2069</v>
      </c>
      <c r="M143" s="694" t="str">
        <f t="shared" si="54"/>
        <v>24</v>
      </c>
      <c r="N143" s="511"/>
      <c r="O143" s="695" t="s">
        <v>2060</v>
      </c>
      <c r="P143" s="511" t="s">
        <v>1631</v>
      </c>
      <c r="Q143" s="511" t="s">
        <v>2069</v>
      </c>
      <c r="R143" s="694" t="str">
        <f t="shared" si="37"/>
        <v>10</v>
      </c>
      <c r="S143" s="511"/>
      <c r="T143" s="696" t="s">
        <v>55</v>
      </c>
      <c r="U143" s="696">
        <v>5</v>
      </c>
      <c r="V143" s="511" t="s">
        <v>1631</v>
      </c>
      <c r="W143" s="511" t="s">
        <v>1631</v>
      </c>
      <c r="X143" s="511" t="s">
        <v>1631</v>
      </c>
      <c r="Y143" s="511">
        <v>2</v>
      </c>
      <c r="Z143" s="694">
        <f t="shared" si="38"/>
        <v>1</v>
      </c>
      <c r="AA143" s="511"/>
      <c r="AB143" s="511" t="s">
        <v>1631</v>
      </c>
      <c r="AC143" s="280" t="s">
        <v>1067</v>
      </c>
      <c r="AD143" s="687" t="str">
        <f t="shared" si="57"/>
        <v>10</v>
      </c>
      <c r="AE143" s="511"/>
      <c r="AF143" s="511"/>
    </row>
    <row r="144" spans="1:32" x14ac:dyDescent="0.25">
      <c r="A144" s="102">
        <v>10</v>
      </c>
      <c r="B144" s="691"/>
      <c r="C144" s="691" t="s">
        <v>2063</v>
      </c>
      <c r="D144" s="692"/>
      <c r="E144" s="692"/>
      <c r="F144" s="692"/>
      <c r="G144" s="692"/>
      <c r="H144" s="692"/>
      <c r="I144" s="692"/>
      <c r="J144" s="692"/>
      <c r="K144" s="692"/>
      <c r="L144" s="692"/>
      <c r="M144" s="692"/>
      <c r="N144" s="692"/>
      <c r="O144" s="692"/>
      <c r="P144" s="692"/>
      <c r="Q144" s="692"/>
      <c r="R144" s="692"/>
      <c r="S144" s="692"/>
      <c r="T144" s="692"/>
      <c r="U144" s="692"/>
      <c r="V144" s="692"/>
      <c r="W144" s="692"/>
      <c r="X144" s="692"/>
      <c r="Y144" s="692"/>
      <c r="Z144" s="692"/>
      <c r="AA144" s="692"/>
      <c r="AB144" s="692"/>
      <c r="AC144" s="693"/>
      <c r="AD144" s="692"/>
      <c r="AE144" s="692"/>
      <c r="AF144" s="692"/>
    </row>
    <row r="145" spans="1:32" hidden="1" x14ac:dyDescent="0.25">
      <c r="A145" s="1020">
        <f t="shared" ref="A145" si="58">A157</f>
        <v>11</v>
      </c>
      <c r="B145" s="256">
        <v>1</v>
      </c>
      <c r="C145" s="627" t="str">
        <f>IF(Experiencia_Proponente!C196=0,"",Experiencia_Proponente!C196)</f>
        <v/>
      </c>
      <c r="E145" s="308"/>
      <c r="F145" s="298"/>
      <c r="G145" s="298"/>
      <c r="H145" s="298" t="str">
        <f t="shared" ref="H145:H146" si="59">IF(F145="SI",IF(E145&gt;="SI","15","0"),"0")</f>
        <v>0</v>
      </c>
      <c r="J145" s="647"/>
      <c r="K145" s="298"/>
      <c r="L145" s="298"/>
      <c r="M145" s="646" t="str">
        <f t="shared" ref="M145:M156" si="60">IF(K145="SI",IF(J145=15%,"24",IF(J145=10%,"16",IF(J145=5%,"8","0"))),"0")</f>
        <v>0</v>
      </c>
      <c r="O145" s="647"/>
      <c r="P145" s="298"/>
      <c r="Q145" s="298"/>
      <c r="R145" s="646" t="str">
        <f t="shared" ref="R145" si="61">IF(P145="SI",IF(O145="OPCIÓN 1","10",IF(O145="OPCIÓN 2","6",IF(O145="OPCIÓN 3","3","0"))),"0")</f>
        <v>0</v>
      </c>
      <c r="T145" s="648"/>
      <c r="U145" s="648"/>
      <c r="V145" s="298"/>
      <c r="W145" s="298"/>
      <c r="X145" s="298"/>
      <c r="Y145" s="298"/>
      <c r="Z145" s="646">
        <f t="shared" ref="Z145:Z146" si="62">IF(AND(U145&gt;1,V145="SI",W145="SI",X145="SI"),1,0)</f>
        <v>0</v>
      </c>
      <c r="AB145" s="308"/>
      <c r="AC145" s="309"/>
      <c r="AD145" s="649" t="str">
        <f t="shared" ref="AD145:AD156" si="63">IF(AB145="SI","10","0")</f>
        <v>0</v>
      </c>
      <c r="AF145" s="632"/>
    </row>
    <row r="146" spans="1:32" ht="17.25" hidden="1" thickTop="1" x14ac:dyDescent="0.25">
      <c r="A146" s="1021"/>
      <c r="B146" s="266">
        <v>2</v>
      </c>
      <c r="C146" s="267" t="str">
        <f>IF(Experiencia_Proponente!C197=0,"",Experiencia_Proponente!C197)</f>
        <v/>
      </c>
      <c r="E146" s="273"/>
      <c r="F146" s="274"/>
      <c r="G146" s="274"/>
      <c r="H146" s="276" t="str">
        <f t="shared" si="59"/>
        <v>0</v>
      </c>
      <c r="J146" s="275"/>
      <c r="K146" s="511"/>
      <c r="L146" s="511"/>
      <c r="M146" s="276" t="str">
        <f t="shared" si="60"/>
        <v>0</v>
      </c>
      <c r="O146" s="275"/>
      <c r="P146" s="274"/>
      <c r="Q146" s="274"/>
      <c r="R146" s="276" t="str">
        <f t="shared" si="37"/>
        <v>0</v>
      </c>
      <c r="T146" s="277"/>
      <c r="U146" s="277"/>
      <c r="V146" s="511"/>
      <c r="W146" s="511"/>
      <c r="X146" s="511"/>
      <c r="Y146" s="511"/>
      <c r="Z146" s="276">
        <f t="shared" si="62"/>
        <v>0</v>
      </c>
      <c r="AB146" s="279"/>
      <c r="AC146" s="280"/>
      <c r="AD146" s="281" t="str">
        <f t="shared" si="63"/>
        <v>0</v>
      </c>
      <c r="AF146" s="271"/>
    </row>
    <row r="147" spans="1:32" ht="17.25" hidden="1" thickTop="1" x14ac:dyDescent="0.25">
      <c r="A147" s="1021"/>
      <c r="B147" s="266">
        <v>3</v>
      </c>
      <c r="C147" s="267" t="str">
        <f>IF(Experiencia_Proponente!C198=0,"",Experiencia_Proponente!C198)</f>
        <v/>
      </c>
      <c r="E147" s="273"/>
      <c r="F147" s="274"/>
      <c r="G147" s="274"/>
      <c r="H147" s="276" t="str">
        <f t="shared" si="35"/>
        <v>0</v>
      </c>
      <c r="J147" s="275"/>
      <c r="K147" s="511"/>
      <c r="L147" s="511"/>
      <c r="M147" s="276" t="str">
        <f t="shared" si="60"/>
        <v>0</v>
      </c>
      <c r="O147" s="275"/>
      <c r="P147" s="274"/>
      <c r="Q147" s="274"/>
      <c r="R147" s="276" t="str">
        <f t="shared" si="37"/>
        <v>0</v>
      </c>
      <c r="T147" s="277"/>
      <c r="U147" s="277"/>
      <c r="V147" s="511"/>
      <c r="W147" s="511"/>
      <c r="X147" s="511"/>
      <c r="Y147" s="511"/>
      <c r="Z147" s="276">
        <f t="shared" si="38"/>
        <v>0</v>
      </c>
      <c r="AB147" s="279"/>
      <c r="AC147" s="280"/>
      <c r="AD147" s="281" t="str">
        <f t="shared" si="63"/>
        <v>0</v>
      </c>
      <c r="AF147" s="271"/>
    </row>
    <row r="148" spans="1:32" ht="17.25" hidden="1" thickTop="1" x14ac:dyDescent="0.25">
      <c r="A148" s="1021"/>
      <c r="B148" s="266">
        <v>4</v>
      </c>
      <c r="C148" s="267" t="str">
        <f>IF(Experiencia_Proponente!C199=0,"",Experiencia_Proponente!C199)</f>
        <v/>
      </c>
      <c r="E148" s="273"/>
      <c r="F148" s="274"/>
      <c r="G148" s="274"/>
      <c r="H148" s="276" t="str">
        <f t="shared" si="35"/>
        <v>0</v>
      </c>
      <c r="J148" s="275"/>
      <c r="K148" s="511"/>
      <c r="L148" s="511"/>
      <c r="M148" s="276" t="str">
        <f t="shared" si="60"/>
        <v>0</v>
      </c>
      <c r="O148" s="275"/>
      <c r="P148" s="274"/>
      <c r="Q148" s="274"/>
      <c r="R148" s="276" t="str">
        <f t="shared" si="37"/>
        <v>0</v>
      </c>
      <c r="T148" s="277"/>
      <c r="U148" s="277"/>
      <c r="V148" s="511"/>
      <c r="W148" s="511"/>
      <c r="X148" s="511"/>
      <c r="Y148" s="511"/>
      <c r="Z148" s="276">
        <f t="shared" si="38"/>
        <v>0</v>
      </c>
      <c r="AB148" s="279"/>
      <c r="AC148" s="280"/>
      <c r="AD148" s="281" t="str">
        <f t="shared" si="63"/>
        <v>0</v>
      </c>
      <c r="AF148" s="271"/>
    </row>
    <row r="149" spans="1:32" ht="17.25" hidden="1" thickTop="1" x14ac:dyDescent="0.25">
      <c r="A149" s="1021"/>
      <c r="B149" s="266">
        <v>5</v>
      </c>
      <c r="C149" s="267" t="str">
        <f>IF(Experiencia_Proponente!C200=0,"",Experiencia_Proponente!C200)</f>
        <v/>
      </c>
      <c r="E149" s="273"/>
      <c r="F149" s="274"/>
      <c r="G149" s="274"/>
      <c r="H149" s="276" t="str">
        <f t="shared" si="35"/>
        <v>0</v>
      </c>
      <c r="J149" s="275"/>
      <c r="K149" s="511"/>
      <c r="L149" s="511"/>
      <c r="M149" s="276" t="str">
        <f t="shared" si="60"/>
        <v>0</v>
      </c>
      <c r="O149" s="275"/>
      <c r="P149" s="274"/>
      <c r="Q149" s="274"/>
      <c r="R149" s="276" t="str">
        <f t="shared" si="37"/>
        <v>0</v>
      </c>
      <c r="T149" s="277"/>
      <c r="U149" s="277"/>
      <c r="V149" s="511"/>
      <c r="W149" s="511"/>
      <c r="X149" s="511"/>
      <c r="Y149" s="511"/>
      <c r="Z149" s="276">
        <f t="shared" si="38"/>
        <v>0</v>
      </c>
      <c r="AB149" s="279"/>
      <c r="AC149" s="280"/>
      <c r="AD149" s="281" t="str">
        <f t="shared" si="63"/>
        <v>0</v>
      </c>
      <c r="AF149" s="271"/>
    </row>
    <row r="150" spans="1:32" ht="17.25" hidden="1" thickTop="1" x14ac:dyDescent="0.25">
      <c r="A150" s="1021"/>
      <c r="B150" s="266">
        <v>6</v>
      </c>
      <c r="C150" s="267" t="str">
        <f>IF(Experiencia_Proponente!C201=0,"",Experiencia_Proponente!C201)</f>
        <v/>
      </c>
      <c r="E150" s="273"/>
      <c r="F150" s="274"/>
      <c r="G150" s="274"/>
      <c r="H150" s="276" t="str">
        <f t="shared" si="35"/>
        <v>0</v>
      </c>
      <c r="J150" s="275"/>
      <c r="K150" s="511"/>
      <c r="L150" s="511"/>
      <c r="M150" s="276" t="str">
        <f t="shared" si="60"/>
        <v>0</v>
      </c>
      <c r="O150" s="275"/>
      <c r="P150" s="274"/>
      <c r="Q150" s="274"/>
      <c r="R150" s="276" t="str">
        <f t="shared" si="37"/>
        <v>0</v>
      </c>
      <c r="T150" s="277"/>
      <c r="U150" s="277"/>
      <c r="V150" s="511"/>
      <c r="W150" s="511"/>
      <c r="X150" s="511"/>
      <c r="Y150" s="511"/>
      <c r="Z150" s="276">
        <f t="shared" si="38"/>
        <v>0</v>
      </c>
      <c r="AB150" s="279"/>
      <c r="AC150" s="280"/>
      <c r="AD150" s="281" t="str">
        <f t="shared" si="63"/>
        <v>0</v>
      </c>
      <c r="AF150" s="271"/>
    </row>
    <row r="151" spans="1:32" ht="17.25" hidden="1" thickTop="1" x14ac:dyDescent="0.25">
      <c r="A151" s="1022"/>
      <c r="B151" s="568">
        <v>7</v>
      </c>
      <c r="C151" s="569" t="str">
        <f>IF(Experiencia_Proponente!C202=0,"",Experiencia_Proponente!C202)</f>
        <v/>
      </c>
      <c r="E151" s="580"/>
      <c r="F151" s="289"/>
      <c r="G151" s="289"/>
      <c r="H151" s="582" t="str">
        <f t="shared" si="35"/>
        <v>0</v>
      </c>
      <c r="J151" s="581"/>
      <c r="K151" s="586"/>
      <c r="L151" s="586"/>
      <c r="M151" s="582" t="str">
        <f t="shared" si="60"/>
        <v>0</v>
      </c>
      <c r="O151" s="581"/>
      <c r="P151" s="289"/>
      <c r="Q151" s="289"/>
      <c r="R151" s="582" t="str">
        <f t="shared" si="37"/>
        <v>0</v>
      </c>
      <c r="T151" s="583"/>
      <c r="U151" s="583"/>
      <c r="V151" s="586"/>
      <c r="W151" s="586"/>
      <c r="X151" s="586"/>
      <c r="Y151" s="586"/>
      <c r="Z151" s="582">
        <f t="shared" si="38"/>
        <v>0</v>
      </c>
      <c r="AB151" s="585"/>
      <c r="AC151" s="587"/>
      <c r="AD151" s="588" t="str">
        <f>IF(AB151="SI","10","0")</f>
        <v>0</v>
      </c>
      <c r="AF151" s="577"/>
    </row>
    <row r="152" spans="1:32" x14ac:dyDescent="0.25">
      <c r="A152" s="1018"/>
      <c r="B152" s="938">
        <v>8</v>
      </c>
      <c r="C152" s="940" t="str">
        <f>IF(Experiencia_Proponente!C203=0,"",Experiencia_Proponente!C203)</f>
        <v>UNION TEMPORAL PL 2021</v>
      </c>
      <c r="D152" s="939"/>
      <c r="E152" s="939" t="s">
        <v>1631</v>
      </c>
      <c r="F152" s="939" t="s">
        <v>1631</v>
      </c>
      <c r="G152" s="939" t="s">
        <v>1765</v>
      </c>
      <c r="H152" s="694" t="str">
        <f t="shared" si="35"/>
        <v>15</v>
      </c>
      <c r="I152" s="939"/>
      <c r="J152" s="695">
        <v>0.15</v>
      </c>
      <c r="K152" s="939" t="s">
        <v>1631</v>
      </c>
      <c r="L152" s="939" t="s">
        <v>1765</v>
      </c>
      <c r="M152" s="694" t="str">
        <f t="shared" si="60"/>
        <v>24</v>
      </c>
      <c r="N152" s="939"/>
      <c r="O152" s="695" t="s">
        <v>2060</v>
      </c>
      <c r="P152" s="939" t="s">
        <v>1631</v>
      </c>
      <c r="Q152" s="939" t="s">
        <v>1765</v>
      </c>
      <c r="R152" s="694" t="str">
        <f t="shared" si="37"/>
        <v>10</v>
      </c>
      <c r="S152" s="939"/>
      <c r="T152" s="696" t="s">
        <v>61</v>
      </c>
      <c r="U152" s="696">
        <v>3</v>
      </c>
      <c r="V152" s="939" t="s">
        <v>1631</v>
      </c>
      <c r="W152" s="939" t="s">
        <v>1631</v>
      </c>
      <c r="X152" s="939" t="s">
        <v>1631</v>
      </c>
      <c r="Y152" s="939" t="s">
        <v>2070</v>
      </c>
      <c r="Z152" s="694">
        <f t="shared" si="38"/>
        <v>1</v>
      </c>
      <c r="AA152" s="939"/>
      <c r="AB152" s="939" t="s">
        <v>1631</v>
      </c>
      <c r="AC152" s="280" t="s">
        <v>2071</v>
      </c>
      <c r="AD152" s="941" t="str">
        <f>IF(AB152="SI","10","0")</f>
        <v>10</v>
      </c>
      <c r="AE152" s="939"/>
      <c r="AF152" s="939"/>
    </row>
    <row r="153" spans="1:32" hidden="1" x14ac:dyDescent="0.25">
      <c r="A153" s="1020"/>
      <c r="B153" s="256">
        <v>9</v>
      </c>
      <c r="C153" s="627" t="str">
        <f>IF(Experiencia_Proponente!C204=0,"",Experiencia_Proponente!C204)</f>
        <v/>
      </c>
      <c r="E153" s="315"/>
      <c r="F153" s="314"/>
      <c r="G153" s="314"/>
      <c r="H153" s="628" t="str">
        <f t="shared" si="35"/>
        <v>0</v>
      </c>
      <c r="I153" s="260"/>
      <c r="J153" s="629"/>
      <c r="K153" s="314"/>
      <c r="L153" s="314"/>
      <c r="M153" s="628" t="str">
        <f t="shared" si="60"/>
        <v>0</v>
      </c>
      <c r="N153" s="260"/>
      <c r="O153" s="629"/>
      <c r="P153" s="314"/>
      <c r="Q153" s="314"/>
      <c r="R153" s="628" t="str">
        <f t="shared" si="37"/>
        <v>0</v>
      </c>
      <c r="S153" s="260"/>
      <c r="T153" s="630"/>
      <c r="U153" s="630"/>
      <c r="V153" s="314"/>
      <c r="W153" s="314"/>
      <c r="X153" s="314"/>
      <c r="Y153" s="314"/>
      <c r="Z153" s="628">
        <f t="shared" si="38"/>
        <v>0</v>
      </c>
      <c r="AA153" s="260"/>
      <c r="AB153" s="315"/>
      <c r="AC153" s="316"/>
      <c r="AD153" s="631" t="str">
        <f t="shared" si="63"/>
        <v>0</v>
      </c>
      <c r="AF153" s="632"/>
    </row>
    <row r="154" spans="1:32" ht="17.25" hidden="1" thickTop="1" x14ac:dyDescent="0.25">
      <c r="A154" s="1021"/>
      <c r="B154" s="266">
        <v>10</v>
      </c>
      <c r="C154" s="267" t="str">
        <f>IF(Experiencia_Proponente!C205=0,"",Experiencia_Proponente!C205)</f>
        <v/>
      </c>
      <c r="E154" s="257"/>
      <c r="F154" s="258"/>
      <c r="G154" s="258"/>
      <c r="H154" s="262" t="str">
        <f t="shared" si="35"/>
        <v>0</v>
      </c>
      <c r="I154" s="260"/>
      <c r="J154" s="261"/>
      <c r="K154" s="259"/>
      <c r="L154" s="259"/>
      <c r="M154" s="262" t="str">
        <f t="shared" si="60"/>
        <v>0</v>
      </c>
      <c r="N154" s="260"/>
      <c r="O154" s="261"/>
      <c r="P154" s="258"/>
      <c r="Q154" s="258"/>
      <c r="R154" s="262" t="str">
        <f t="shared" si="37"/>
        <v>0</v>
      </c>
      <c r="S154" s="260"/>
      <c r="T154" s="263"/>
      <c r="U154" s="263"/>
      <c r="V154" s="259"/>
      <c r="W154" s="259"/>
      <c r="X154" s="259"/>
      <c r="Y154" s="259"/>
      <c r="Z154" s="262">
        <f t="shared" si="38"/>
        <v>0</v>
      </c>
      <c r="AA154" s="260"/>
      <c r="AB154" s="268"/>
      <c r="AC154" s="269"/>
      <c r="AD154" s="270" t="str">
        <f t="shared" si="63"/>
        <v>0</v>
      </c>
      <c r="AF154" s="271"/>
    </row>
    <row r="155" spans="1:32" ht="17.25" hidden="1" thickTop="1" x14ac:dyDescent="0.25">
      <c r="A155" s="1022"/>
      <c r="B155" s="568">
        <v>11</v>
      </c>
      <c r="C155" s="569" t="str">
        <f>IF(Experiencia_Proponente!C206=0,"",Experiencia_Proponente!C206)</f>
        <v/>
      </c>
      <c r="E155" s="323"/>
      <c r="F155" s="324"/>
      <c r="G155" s="324"/>
      <c r="H155" s="572" t="str">
        <f t="shared" si="35"/>
        <v>0</v>
      </c>
      <c r="I155" s="260"/>
      <c r="J155" s="573"/>
      <c r="K155" s="571"/>
      <c r="L155" s="571"/>
      <c r="M155" s="572" t="str">
        <f t="shared" si="60"/>
        <v>0</v>
      </c>
      <c r="N155" s="260"/>
      <c r="O155" s="573"/>
      <c r="P155" s="324"/>
      <c r="Q155" s="324"/>
      <c r="R155" s="572" t="str">
        <f t="shared" si="37"/>
        <v>0</v>
      </c>
      <c r="S155" s="260"/>
      <c r="T155" s="574"/>
      <c r="U155" s="574"/>
      <c r="V155" s="571"/>
      <c r="W155" s="571"/>
      <c r="X155" s="571"/>
      <c r="Y155" s="571"/>
      <c r="Z155" s="572">
        <f t="shared" si="38"/>
        <v>0</v>
      </c>
      <c r="AA155" s="260"/>
      <c r="AB155" s="570"/>
      <c r="AC155" s="575"/>
      <c r="AD155" s="576" t="str">
        <f t="shared" si="63"/>
        <v>0</v>
      </c>
      <c r="AF155" s="577"/>
    </row>
    <row r="156" spans="1:32" x14ac:dyDescent="0.25">
      <c r="A156" s="1018"/>
      <c r="B156" s="938">
        <v>12</v>
      </c>
      <c r="C156" s="940" t="str">
        <f>IF(Experiencia_Proponente!C207=0,"",Experiencia_Proponente!C207)</f>
        <v>UNION TEMPORAL PL 2021</v>
      </c>
      <c r="D156" s="939"/>
      <c r="E156" s="939" t="s">
        <v>1631</v>
      </c>
      <c r="F156" s="939" t="s">
        <v>1631</v>
      </c>
      <c r="G156" s="943" t="s">
        <v>1765</v>
      </c>
      <c r="H156" s="694" t="str">
        <f t="shared" si="35"/>
        <v>15</v>
      </c>
      <c r="I156" s="939"/>
      <c r="J156" s="695">
        <v>0.15</v>
      </c>
      <c r="K156" s="939" t="s">
        <v>1631</v>
      </c>
      <c r="L156" s="943">
        <v>4.1666666666666664E-2</v>
      </c>
      <c r="M156" s="694" t="str">
        <f t="shared" si="60"/>
        <v>24</v>
      </c>
      <c r="N156" s="939"/>
      <c r="O156" s="695" t="s">
        <v>2060</v>
      </c>
      <c r="P156" s="939" t="s">
        <v>1631</v>
      </c>
      <c r="Q156" s="939" t="s">
        <v>1765</v>
      </c>
      <c r="R156" s="694" t="str">
        <f t="shared" si="37"/>
        <v>10</v>
      </c>
      <c r="S156" s="939"/>
      <c r="T156" s="696" t="s">
        <v>61</v>
      </c>
      <c r="U156" s="696">
        <v>3</v>
      </c>
      <c r="V156" s="939" t="s">
        <v>1631</v>
      </c>
      <c r="W156" s="939" t="s">
        <v>1631</v>
      </c>
      <c r="X156" s="939" t="s">
        <v>1631</v>
      </c>
      <c r="Y156" s="939" t="s">
        <v>2072</v>
      </c>
      <c r="Z156" s="694">
        <f t="shared" si="38"/>
        <v>1</v>
      </c>
      <c r="AA156" s="939"/>
      <c r="AB156" s="939" t="s">
        <v>1631</v>
      </c>
      <c r="AC156" s="280" t="s">
        <v>2073</v>
      </c>
      <c r="AD156" s="941" t="str">
        <f t="shared" si="63"/>
        <v>10</v>
      </c>
      <c r="AE156" s="939"/>
      <c r="AF156" s="939"/>
    </row>
    <row r="157" spans="1:32" x14ac:dyDescent="0.25">
      <c r="A157" s="102">
        <v>11</v>
      </c>
      <c r="B157" s="691"/>
      <c r="C157" s="691" t="s">
        <v>2063</v>
      </c>
      <c r="D157" s="692"/>
      <c r="E157" s="692"/>
      <c r="F157" s="692"/>
      <c r="G157" s="692"/>
      <c r="H157" s="692"/>
      <c r="I157" s="692"/>
      <c r="J157" s="692"/>
      <c r="K157" s="692"/>
      <c r="L157" s="692"/>
      <c r="M157" s="692"/>
      <c r="N157" s="692"/>
      <c r="O157" s="692"/>
      <c r="P157" s="692"/>
      <c r="Q157" s="692"/>
      <c r="R157" s="692"/>
      <c r="S157" s="692"/>
      <c r="T157" s="692"/>
      <c r="U157" s="692"/>
      <c r="V157" s="692"/>
      <c r="W157" s="692"/>
      <c r="X157" s="692"/>
      <c r="Y157" s="692"/>
      <c r="Z157" s="692"/>
      <c r="AA157" s="692"/>
      <c r="AB157" s="692"/>
      <c r="AC157" s="693"/>
      <c r="AD157" s="692"/>
      <c r="AE157" s="692"/>
      <c r="AF157" s="692"/>
    </row>
    <row r="158" spans="1:32" hidden="1" x14ac:dyDescent="0.25">
      <c r="A158" s="1019">
        <f t="shared" ref="A158" si="64">A170</f>
        <v>12</v>
      </c>
      <c r="B158" s="579">
        <v>1</v>
      </c>
      <c r="C158" s="633" t="str">
        <f>IF(Experiencia_Proponente!C209=0,"",Experiencia_Proponente!C209)</f>
        <v/>
      </c>
      <c r="E158" s="601"/>
      <c r="F158" s="601"/>
      <c r="G158" s="611"/>
      <c r="H158" s="601" t="str">
        <f t="shared" ref="H158:H221" si="65">IF(F158="SI",IF(E158&gt;="SI","15","0"),"0")</f>
        <v>0</v>
      </c>
      <c r="J158" s="642"/>
      <c r="K158" s="601"/>
      <c r="L158" s="601"/>
      <c r="M158" s="643" t="str">
        <f t="shared" ref="M158:M169" si="66">IF(K158="SI",IF(J158=15%,"24",IF(J158=10%,"16",IF(J158=5%,"8","0"))),"0")</f>
        <v>0</v>
      </c>
      <c r="O158" s="642"/>
      <c r="P158" s="601"/>
      <c r="Q158" s="611"/>
      <c r="R158" s="643" t="str">
        <f t="shared" ref="R158:R221" si="67">IF(P158="SI",IF(O158="OPCIÓN 1","10",IF(O158="OPCIÓN 2","6",IF(O158="OPCIÓN 3","3","0"))),"0")</f>
        <v>0</v>
      </c>
      <c r="T158" s="644"/>
      <c r="U158" s="644"/>
      <c r="V158" s="601"/>
      <c r="W158" s="601"/>
      <c r="X158" s="601"/>
      <c r="Y158" s="664"/>
      <c r="Z158" s="643">
        <f t="shared" ref="Z158:Z221" si="68">IF(AND(U158&gt;1,V158="SI",W158="SI",X158="SI"),1,0)</f>
        <v>0</v>
      </c>
      <c r="AB158" s="665"/>
      <c r="AC158" s="666"/>
      <c r="AD158" s="667" t="str">
        <f t="shared" ref="AD158:AD169" si="69">IF(AB158="SI","10","0")</f>
        <v>0</v>
      </c>
      <c r="AF158" s="641"/>
    </row>
    <row r="159" spans="1:32" ht="28.5" customHeight="1" x14ac:dyDescent="0.25">
      <c r="A159" s="1018"/>
      <c r="B159" s="507">
        <v>2</v>
      </c>
      <c r="C159" s="508" t="str">
        <f>IF(Experiencia_Proponente!C210=0,"",Experiencia_Proponente!C210)</f>
        <v>UNION TEMPORAL
SED SEGURIDAD 2021</v>
      </c>
      <c r="D159" s="511"/>
      <c r="E159" s="259" t="s">
        <v>1631</v>
      </c>
      <c r="F159" s="259" t="s">
        <v>1631</v>
      </c>
      <c r="G159" s="699" t="s">
        <v>332</v>
      </c>
      <c r="H159" s="689" t="str">
        <f t="shared" si="65"/>
        <v>15</v>
      </c>
      <c r="I159" s="259"/>
      <c r="J159" s="688">
        <v>0.15</v>
      </c>
      <c r="K159" s="259" t="s">
        <v>1631</v>
      </c>
      <c r="L159" s="259">
        <v>2</v>
      </c>
      <c r="M159" s="689" t="str">
        <f t="shared" si="66"/>
        <v>24</v>
      </c>
      <c r="N159" s="259"/>
      <c r="O159" s="688" t="s">
        <v>2060</v>
      </c>
      <c r="P159" s="259" t="s">
        <v>1631</v>
      </c>
      <c r="Q159" s="699" t="s">
        <v>315</v>
      </c>
      <c r="R159" s="689" t="str">
        <f t="shared" si="67"/>
        <v>10</v>
      </c>
      <c r="S159" s="259"/>
      <c r="T159" s="272" t="s">
        <v>64</v>
      </c>
      <c r="U159" s="272">
        <v>5</v>
      </c>
      <c r="V159" s="259" t="s">
        <v>1631</v>
      </c>
      <c r="W159" s="259" t="s">
        <v>1631</v>
      </c>
      <c r="X159" s="259" t="s">
        <v>1631</v>
      </c>
      <c r="Y159" s="269" t="s">
        <v>768</v>
      </c>
      <c r="Z159" s="689">
        <f t="shared" si="68"/>
        <v>1</v>
      </c>
      <c r="AA159" s="259"/>
      <c r="AB159" s="259" t="s">
        <v>1631</v>
      </c>
      <c r="AC159" s="269" t="s">
        <v>1928</v>
      </c>
      <c r="AD159" s="690" t="str">
        <f t="shared" si="69"/>
        <v>10</v>
      </c>
      <c r="AE159" s="511"/>
      <c r="AF159" s="511"/>
    </row>
    <row r="160" spans="1:32" hidden="1" x14ac:dyDescent="0.25">
      <c r="A160" s="1020"/>
      <c r="B160" s="256">
        <v>3</v>
      </c>
      <c r="C160" s="627" t="str">
        <f>IF(Experiencia_Proponente!C211=0,"",Experiencia_Proponente!C211)</f>
        <v/>
      </c>
      <c r="E160" s="298"/>
      <c r="F160" s="298"/>
      <c r="G160" s="305"/>
      <c r="H160" s="646" t="str">
        <f t="shared" si="65"/>
        <v>0</v>
      </c>
      <c r="J160" s="647"/>
      <c r="K160" s="298"/>
      <c r="L160" s="298"/>
      <c r="M160" s="646" t="str">
        <f t="shared" si="66"/>
        <v>0</v>
      </c>
      <c r="O160" s="647"/>
      <c r="P160" s="298"/>
      <c r="Q160" s="305"/>
      <c r="R160" s="646" t="str">
        <f t="shared" si="67"/>
        <v>0</v>
      </c>
      <c r="T160" s="648"/>
      <c r="U160" s="648"/>
      <c r="V160" s="298"/>
      <c r="W160" s="298"/>
      <c r="X160" s="298"/>
      <c r="Y160" s="668"/>
      <c r="Z160" s="646">
        <f t="shared" si="68"/>
        <v>0</v>
      </c>
      <c r="AB160" s="657"/>
      <c r="AC160" s="669"/>
      <c r="AD160" s="670" t="str">
        <f t="shared" si="69"/>
        <v>0</v>
      </c>
      <c r="AF160" s="632"/>
    </row>
    <row r="161" spans="1:32" hidden="1" x14ac:dyDescent="0.25">
      <c r="A161" s="1021"/>
      <c r="B161" s="266">
        <v>4</v>
      </c>
      <c r="C161" s="267" t="str">
        <f>IF(Experiencia_Proponente!C212=0,"",Experiencia_Proponente!C212)</f>
        <v/>
      </c>
      <c r="E161" s="511"/>
      <c r="F161" s="511"/>
      <c r="G161" s="305"/>
      <c r="H161" s="276" t="str">
        <f t="shared" si="65"/>
        <v>0</v>
      </c>
      <c r="J161" s="275"/>
      <c r="K161" s="511"/>
      <c r="L161" s="511"/>
      <c r="M161" s="276" t="str">
        <f t="shared" si="66"/>
        <v>0</v>
      </c>
      <c r="O161" s="275"/>
      <c r="P161" s="511"/>
      <c r="Q161" s="305"/>
      <c r="R161" s="276" t="str">
        <f t="shared" si="67"/>
        <v>0</v>
      </c>
      <c r="T161" s="277"/>
      <c r="U161" s="277"/>
      <c r="V161" s="511"/>
      <c r="W161" s="511"/>
      <c r="X161" s="511"/>
      <c r="Y161" s="302"/>
      <c r="Z161" s="276">
        <f t="shared" si="68"/>
        <v>0</v>
      </c>
      <c r="AB161" s="288"/>
      <c r="AC161" s="306"/>
      <c r="AD161" s="307" t="str">
        <f t="shared" si="69"/>
        <v>0</v>
      </c>
      <c r="AF161" s="271"/>
    </row>
    <row r="162" spans="1:32" hidden="1" x14ac:dyDescent="0.25">
      <c r="A162" s="1021"/>
      <c r="B162" s="266">
        <v>5</v>
      </c>
      <c r="C162" s="267" t="str">
        <f>IF(Experiencia_Proponente!C213=0,"",Experiencia_Proponente!C213)</f>
        <v/>
      </c>
      <c r="E162" s="511"/>
      <c r="F162" s="511"/>
      <c r="G162" s="305"/>
      <c r="H162" s="276" t="str">
        <f t="shared" si="65"/>
        <v>0</v>
      </c>
      <c r="J162" s="275"/>
      <c r="K162" s="511"/>
      <c r="L162" s="511"/>
      <c r="M162" s="276" t="str">
        <f t="shared" si="66"/>
        <v>0</v>
      </c>
      <c r="O162" s="275"/>
      <c r="P162" s="511"/>
      <c r="Q162" s="305"/>
      <c r="R162" s="276" t="str">
        <f t="shared" si="67"/>
        <v>0</v>
      </c>
      <c r="T162" s="277"/>
      <c r="U162" s="277"/>
      <c r="V162" s="511"/>
      <c r="W162" s="511"/>
      <c r="X162" s="511"/>
      <c r="Y162" s="302"/>
      <c r="Z162" s="276">
        <f t="shared" si="68"/>
        <v>0</v>
      </c>
      <c r="AB162" s="288"/>
      <c r="AC162" s="306"/>
      <c r="AD162" s="307" t="str">
        <f t="shared" si="69"/>
        <v>0</v>
      </c>
      <c r="AF162" s="271"/>
    </row>
    <row r="163" spans="1:32" hidden="1" x14ac:dyDescent="0.25">
      <c r="A163" s="1021"/>
      <c r="B163" s="266">
        <v>6</v>
      </c>
      <c r="C163" s="267" t="str">
        <f>IF(Experiencia_Proponente!C214=0,"",Experiencia_Proponente!C214)</f>
        <v/>
      </c>
      <c r="E163" s="511"/>
      <c r="F163" s="511"/>
      <c r="G163" s="305"/>
      <c r="H163" s="276" t="str">
        <f t="shared" si="65"/>
        <v>0</v>
      </c>
      <c r="J163" s="275"/>
      <c r="K163" s="511"/>
      <c r="L163" s="511"/>
      <c r="M163" s="276" t="str">
        <f t="shared" si="66"/>
        <v>0</v>
      </c>
      <c r="O163" s="275"/>
      <c r="P163" s="511"/>
      <c r="Q163" s="305"/>
      <c r="R163" s="276" t="str">
        <f t="shared" si="67"/>
        <v>0</v>
      </c>
      <c r="T163" s="277"/>
      <c r="U163" s="277"/>
      <c r="V163" s="511"/>
      <c r="W163" s="511"/>
      <c r="X163" s="511"/>
      <c r="Y163" s="302"/>
      <c r="Z163" s="276">
        <f t="shared" si="68"/>
        <v>0</v>
      </c>
      <c r="AB163" s="288"/>
      <c r="AC163" s="306"/>
      <c r="AD163" s="307" t="str">
        <f t="shared" si="69"/>
        <v>0</v>
      </c>
      <c r="AF163" s="271"/>
    </row>
    <row r="164" spans="1:32" hidden="1" x14ac:dyDescent="0.25">
      <c r="A164" s="1021"/>
      <c r="B164" s="266">
        <v>7</v>
      </c>
      <c r="C164" s="267" t="str">
        <f>IF(Experiencia_Proponente!C215=0,"",Experiencia_Proponente!C215)</f>
        <v/>
      </c>
      <c r="E164" s="511"/>
      <c r="F164" s="511"/>
      <c r="G164" s="305"/>
      <c r="H164" s="276" t="str">
        <f t="shared" si="65"/>
        <v>0</v>
      </c>
      <c r="J164" s="275"/>
      <c r="K164" s="511"/>
      <c r="L164" s="511"/>
      <c r="M164" s="276" t="str">
        <f t="shared" si="66"/>
        <v>0</v>
      </c>
      <c r="O164" s="275"/>
      <c r="P164" s="511"/>
      <c r="Q164" s="305"/>
      <c r="R164" s="276" t="str">
        <f t="shared" si="67"/>
        <v>0</v>
      </c>
      <c r="T164" s="277"/>
      <c r="U164" s="277"/>
      <c r="V164" s="511"/>
      <c r="W164" s="511"/>
      <c r="X164" s="511"/>
      <c r="Y164" s="302"/>
      <c r="Z164" s="276">
        <f t="shared" si="68"/>
        <v>0</v>
      </c>
      <c r="AB164" s="288"/>
      <c r="AC164" s="306"/>
      <c r="AD164" s="307" t="str">
        <f t="shared" si="69"/>
        <v>0</v>
      </c>
      <c r="AF164" s="271"/>
    </row>
    <row r="165" spans="1:32" hidden="1" x14ac:dyDescent="0.25">
      <c r="A165" s="1021"/>
      <c r="B165" s="266">
        <v>8</v>
      </c>
      <c r="C165" s="267" t="str">
        <f>IF(Experiencia_Proponente!C216=0,"",Experiencia_Proponente!C216)</f>
        <v/>
      </c>
      <c r="E165" s="511"/>
      <c r="F165" s="511"/>
      <c r="G165" s="305"/>
      <c r="H165" s="276" t="str">
        <f t="shared" si="65"/>
        <v>0</v>
      </c>
      <c r="J165" s="275"/>
      <c r="K165" s="511"/>
      <c r="L165" s="511"/>
      <c r="M165" s="276" t="str">
        <f t="shared" si="66"/>
        <v>0</v>
      </c>
      <c r="O165" s="275"/>
      <c r="P165" s="511"/>
      <c r="Q165" s="305"/>
      <c r="R165" s="276" t="str">
        <f t="shared" si="67"/>
        <v>0</v>
      </c>
      <c r="T165" s="277"/>
      <c r="U165" s="277"/>
      <c r="V165" s="511"/>
      <c r="W165" s="511"/>
      <c r="X165" s="511"/>
      <c r="Y165" s="302"/>
      <c r="Z165" s="276">
        <f t="shared" si="68"/>
        <v>0</v>
      </c>
      <c r="AB165" s="288"/>
      <c r="AC165" s="306"/>
      <c r="AD165" s="307" t="str">
        <f t="shared" si="69"/>
        <v>0</v>
      </c>
      <c r="AF165" s="271"/>
    </row>
    <row r="166" spans="1:32" hidden="1" x14ac:dyDescent="0.25">
      <c r="A166" s="1021"/>
      <c r="B166" s="266">
        <v>9</v>
      </c>
      <c r="C166" s="267" t="str">
        <f>IF(Experiencia_Proponente!C217=0,"",Experiencia_Proponente!C217)</f>
        <v/>
      </c>
      <c r="E166" s="511"/>
      <c r="F166" s="511"/>
      <c r="G166" s="305"/>
      <c r="H166" s="276" t="str">
        <f t="shared" si="65"/>
        <v>0</v>
      </c>
      <c r="J166" s="275"/>
      <c r="K166" s="511"/>
      <c r="L166" s="511"/>
      <c r="M166" s="276" t="str">
        <f t="shared" si="66"/>
        <v>0</v>
      </c>
      <c r="O166" s="275"/>
      <c r="P166" s="511"/>
      <c r="Q166" s="305"/>
      <c r="R166" s="276" t="str">
        <f t="shared" si="67"/>
        <v>0</v>
      </c>
      <c r="T166" s="277"/>
      <c r="U166" s="277"/>
      <c r="V166" s="511"/>
      <c r="W166" s="511"/>
      <c r="X166" s="511"/>
      <c r="Y166" s="302"/>
      <c r="Z166" s="276">
        <f t="shared" si="68"/>
        <v>0</v>
      </c>
      <c r="AB166" s="288"/>
      <c r="AC166" s="306"/>
      <c r="AD166" s="307" t="str">
        <f t="shared" si="69"/>
        <v>0</v>
      </c>
      <c r="AF166" s="271"/>
    </row>
    <row r="167" spans="1:32" hidden="1" x14ac:dyDescent="0.25">
      <c r="A167" s="1021"/>
      <c r="B167" s="266">
        <v>10</v>
      </c>
      <c r="C167" s="267" t="str">
        <f>IF(Experiencia_Proponente!C218=0,"",Experiencia_Proponente!C218)</f>
        <v/>
      </c>
      <c r="E167" s="511"/>
      <c r="F167" s="511"/>
      <c r="G167" s="305"/>
      <c r="H167" s="276" t="str">
        <f t="shared" si="65"/>
        <v>0</v>
      </c>
      <c r="J167" s="275"/>
      <c r="K167" s="511"/>
      <c r="L167" s="511"/>
      <c r="M167" s="276" t="str">
        <f t="shared" si="66"/>
        <v>0</v>
      </c>
      <c r="O167" s="275"/>
      <c r="P167" s="511"/>
      <c r="Q167" s="305"/>
      <c r="R167" s="276" t="str">
        <f t="shared" si="67"/>
        <v>0</v>
      </c>
      <c r="T167" s="277"/>
      <c r="U167" s="277"/>
      <c r="V167" s="511"/>
      <c r="W167" s="511"/>
      <c r="X167" s="511"/>
      <c r="Y167" s="302"/>
      <c r="Z167" s="276">
        <f t="shared" si="68"/>
        <v>0</v>
      </c>
      <c r="AB167" s="288"/>
      <c r="AC167" s="306"/>
      <c r="AD167" s="307" t="str">
        <f t="shared" si="69"/>
        <v>0</v>
      </c>
      <c r="AF167" s="271"/>
    </row>
    <row r="168" spans="1:32" hidden="1" x14ac:dyDescent="0.25">
      <c r="A168" s="1021"/>
      <c r="B168" s="266">
        <v>11</v>
      </c>
      <c r="C168" s="267" t="str">
        <f>IF(Experiencia_Proponente!C219=0,"",Experiencia_Proponente!C219)</f>
        <v/>
      </c>
      <c r="E168" s="511"/>
      <c r="F168" s="511"/>
      <c r="G168" s="305"/>
      <c r="H168" s="276" t="str">
        <f t="shared" si="65"/>
        <v>0</v>
      </c>
      <c r="J168" s="275"/>
      <c r="K168" s="511"/>
      <c r="L168" s="511"/>
      <c r="M168" s="276" t="str">
        <f t="shared" si="66"/>
        <v>0</v>
      </c>
      <c r="O168" s="275"/>
      <c r="P168" s="511"/>
      <c r="Q168" s="305"/>
      <c r="R168" s="276" t="str">
        <f t="shared" si="67"/>
        <v>0</v>
      </c>
      <c r="T168" s="277"/>
      <c r="U168" s="277"/>
      <c r="V168" s="511"/>
      <c r="W168" s="511"/>
      <c r="X168" s="511"/>
      <c r="Y168" s="302"/>
      <c r="Z168" s="276">
        <f t="shared" si="68"/>
        <v>0</v>
      </c>
      <c r="AB168" s="288"/>
      <c r="AC168" s="306"/>
      <c r="AD168" s="307" t="str">
        <f t="shared" si="69"/>
        <v>0</v>
      </c>
      <c r="AF168" s="271"/>
    </row>
    <row r="169" spans="1:32" hidden="1" x14ac:dyDescent="0.25">
      <c r="A169" s="1022"/>
      <c r="B169" s="568">
        <v>12</v>
      </c>
      <c r="C169" s="569" t="str">
        <f>IF(Experiencia_Proponente!C220=0,"",Experiencia_Proponente!C220)</f>
        <v/>
      </c>
      <c r="E169" s="586"/>
      <c r="F169" s="586"/>
      <c r="G169" s="611"/>
      <c r="H169" s="582" t="str">
        <f t="shared" si="65"/>
        <v>0</v>
      </c>
      <c r="J169" s="581"/>
      <c r="K169" s="586"/>
      <c r="L169" s="586"/>
      <c r="M169" s="582" t="str">
        <f t="shared" si="66"/>
        <v>0</v>
      </c>
      <c r="O169" s="581"/>
      <c r="P169" s="586"/>
      <c r="Q169" s="611"/>
      <c r="R169" s="582" t="str">
        <f t="shared" si="67"/>
        <v>0</v>
      </c>
      <c r="T169" s="583"/>
      <c r="U169" s="583"/>
      <c r="V169" s="586"/>
      <c r="W169" s="586"/>
      <c r="X169" s="586"/>
      <c r="Y169" s="586"/>
      <c r="Z169" s="582">
        <f t="shared" si="68"/>
        <v>0</v>
      </c>
      <c r="AB169" s="613"/>
      <c r="AC169" s="614"/>
      <c r="AD169" s="588" t="str">
        <f t="shared" si="69"/>
        <v>0</v>
      </c>
      <c r="AF169" s="577"/>
    </row>
    <row r="170" spans="1:32" x14ac:dyDescent="0.25">
      <c r="A170" s="102">
        <v>12</v>
      </c>
      <c r="B170" s="691"/>
      <c r="C170" s="691" t="s">
        <v>2063</v>
      </c>
      <c r="D170" s="692"/>
      <c r="E170" s="692"/>
      <c r="F170" s="692"/>
      <c r="G170" s="692"/>
      <c r="H170" s="692"/>
      <c r="I170" s="692"/>
      <c r="J170" s="692"/>
      <c r="K170" s="692"/>
      <c r="L170" s="692"/>
      <c r="M170" s="692"/>
      <c r="N170" s="692"/>
      <c r="O170" s="692"/>
      <c r="P170" s="692"/>
      <c r="Q170" s="692"/>
      <c r="R170" s="692"/>
      <c r="S170" s="692"/>
      <c r="T170" s="692"/>
      <c r="U170" s="692"/>
      <c r="V170" s="692"/>
      <c r="W170" s="692"/>
      <c r="X170" s="692"/>
      <c r="Y170" s="692"/>
      <c r="Z170" s="692"/>
      <c r="AA170" s="692"/>
      <c r="AB170" s="692"/>
      <c r="AC170" s="693"/>
      <c r="AD170" s="692"/>
      <c r="AE170" s="692"/>
      <c r="AF170" s="692"/>
    </row>
    <row r="171" spans="1:32" hidden="1" x14ac:dyDescent="0.25">
      <c r="A171" s="1020">
        <f t="shared" ref="A171" si="70">A183</f>
        <v>13</v>
      </c>
      <c r="B171" s="256">
        <v>1</v>
      </c>
      <c r="C171" s="627" t="str">
        <f>IF(Experiencia_Proponente!C222=0,"",Experiencia_Proponente!C222)</f>
        <v/>
      </c>
      <c r="E171" s="308"/>
      <c r="F171" s="298"/>
      <c r="G171" s="310"/>
      <c r="H171" s="298" t="str">
        <f t="shared" ref="H171:H172" si="71">IF(F171="SI",IF(E171&gt;="SI","15","0"),"0")</f>
        <v>0</v>
      </c>
      <c r="J171" s="647"/>
      <c r="K171" s="298"/>
      <c r="L171" s="298"/>
      <c r="M171" s="646" t="str">
        <f t="shared" ref="M171:M182" si="72">IF(K171="SI",IF(J171=15%,"24",IF(J171=10%,"16",IF(J171=5%,"8","0"))),"0")</f>
        <v>0</v>
      </c>
      <c r="O171" s="647"/>
      <c r="P171" s="298"/>
      <c r="Q171" s="668"/>
      <c r="R171" s="646" t="str">
        <f t="shared" ref="R171" si="73">IF(P171="SI",IF(O171="OPCIÓN 1","10",IF(O171="OPCIÓN 2","6",IF(O171="OPCIÓN 3","3","0"))),"0")</f>
        <v>0</v>
      </c>
      <c r="T171" s="648"/>
      <c r="U171" s="648"/>
      <c r="V171" s="298"/>
      <c r="W171" s="298"/>
      <c r="X171" s="298"/>
      <c r="Y171" s="309"/>
      <c r="Z171" s="646">
        <f t="shared" ref="Z171:Z172" si="74">IF(AND(U171&gt;1,V171="SI",W171="SI",X171="SI"),1,0)</f>
        <v>0</v>
      </c>
      <c r="AB171" s="308"/>
      <c r="AC171" s="309"/>
      <c r="AD171" s="649" t="str">
        <f t="shared" ref="AD171:AD182" si="75">IF(AB171="SI","10","0")</f>
        <v>0</v>
      </c>
      <c r="AF171" s="632"/>
    </row>
    <row r="172" spans="1:32" hidden="1" x14ac:dyDescent="0.25">
      <c r="A172" s="1022"/>
      <c r="B172" s="568">
        <v>2</v>
      </c>
      <c r="C172" s="569" t="str">
        <f>IF(Experiencia_Proponente!C223=0,"",Experiencia_Proponente!C223)</f>
        <v/>
      </c>
      <c r="E172" s="585"/>
      <c r="F172" s="586"/>
      <c r="G172" s="615"/>
      <c r="H172" s="582" t="str">
        <f t="shared" si="71"/>
        <v>0</v>
      </c>
      <c r="J172" s="581"/>
      <c r="K172" s="586"/>
      <c r="L172" s="586"/>
      <c r="M172" s="582" t="str">
        <f t="shared" si="72"/>
        <v>0</v>
      </c>
      <c r="O172" s="581"/>
      <c r="P172" s="595"/>
      <c r="Q172" s="616"/>
      <c r="R172" s="582" t="str">
        <f t="shared" si="67"/>
        <v>0</v>
      </c>
      <c r="T172" s="583"/>
      <c r="U172" s="583"/>
      <c r="V172" s="595"/>
      <c r="W172" s="595"/>
      <c r="X172" s="595"/>
      <c r="Y172" s="582"/>
      <c r="Z172" s="582">
        <f t="shared" si="74"/>
        <v>0</v>
      </c>
      <c r="AB172" s="585"/>
      <c r="AC172" s="587"/>
      <c r="AD172" s="588" t="str">
        <f t="shared" si="75"/>
        <v>0</v>
      </c>
      <c r="AF172" s="577"/>
    </row>
    <row r="173" spans="1:32" x14ac:dyDescent="0.25">
      <c r="A173" s="1018"/>
      <c r="B173" s="938">
        <v>3</v>
      </c>
      <c r="C173" s="940" t="str">
        <f>IF(Experiencia_Proponente!C224=0,"",Experiencia_Proponente!C224)</f>
        <v>COVISUR DE COLOMBIA LTDA</v>
      </c>
      <c r="D173" s="939"/>
      <c r="E173" s="1114" t="s">
        <v>1631</v>
      </c>
      <c r="F173" s="1114" t="s">
        <v>1631</v>
      </c>
      <c r="G173" s="1114">
        <v>1</v>
      </c>
      <c r="H173" s="1115" t="str">
        <f t="shared" si="65"/>
        <v>15</v>
      </c>
      <c r="I173" s="1114"/>
      <c r="J173" s="1116">
        <v>0.15</v>
      </c>
      <c r="K173" s="1114" t="s">
        <v>1631</v>
      </c>
      <c r="L173" s="1114">
        <v>1</v>
      </c>
      <c r="M173" s="1115" t="str">
        <f t="shared" si="72"/>
        <v>24</v>
      </c>
      <c r="N173" s="1114"/>
      <c r="O173" s="1116" t="s">
        <v>2060</v>
      </c>
      <c r="P173" s="1114" t="s">
        <v>1631</v>
      </c>
      <c r="Q173" s="1114">
        <v>2</v>
      </c>
      <c r="R173" s="1115" t="str">
        <f t="shared" si="67"/>
        <v>10</v>
      </c>
      <c r="S173" s="1114"/>
      <c r="T173" s="1117" t="s">
        <v>68</v>
      </c>
      <c r="U173" s="1117">
        <v>5</v>
      </c>
      <c r="V173" s="1114" t="s">
        <v>1631</v>
      </c>
      <c r="W173" s="1114" t="s">
        <v>1631</v>
      </c>
      <c r="X173" s="1114" t="s">
        <v>1631</v>
      </c>
      <c r="Y173" s="1115" t="s">
        <v>1060</v>
      </c>
      <c r="Z173" s="1115">
        <f t="shared" si="68"/>
        <v>1</v>
      </c>
      <c r="AA173" s="1114"/>
      <c r="AB173" s="1114" t="s">
        <v>1631</v>
      </c>
      <c r="AC173" s="1118" t="s">
        <v>1278</v>
      </c>
      <c r="AD173" s="1119" t="str">
        <f t="shared" si="75"/>
        <v>10</v>
      </c>
      <c r="AE173" s="939"/>
      <c r="AF173" s="939"/>
    </row>
    <row r="174" spans="1:32" hidden="1" x14ac:dyDescent="0.25">
      <c r="A174" s="1020"/>
      <c r="B174" s="256">
        <v>4</v>
      </c>
      <c r="C174" s="627" t="str">
        <f>IF(Experiencia_Proponente!C225=0,"",Experiencia_Proponente!C225)</f>
        <v/>
      </c>
      <c r="E174" s="308"/>
      <c r="F174" s="298"/>
      <c r="G174" s="297"/>
      <c r="H174" s="646" t="str">
        <f t="shared" si="65"/>
        <v>0</v>
      </c>
      <c r="J174" s="647"/>
      <c r="K174" s="298"/>
      <c r="L174" s="298"/>
      <c r="M174" s="646" t="str">
        <f t="shared" si="72"/>
        <v>0</v>
      </c>
      <c r="O174" s="647"/>
      <c r="P174" s="657"/>
      <c r="Q174" s="297"/>
      <c r="R174" s="646" t="str">
        <f t="shared" si="67"/>
        <v>0</v>
      </c>
      <c r="T174" s="648"/>
      <c r="U174" s="648"/>
      <c r="V174" s="657"/>
      <c r="W174" s="657"/>
      <c r="X174" s="657"/>
      <c r="Y174" s="669"/>
      <c r="Z174" s="646">
        <f t="shared" si="68"/>
        <v>0</v>
      </c>
      <c r="AB174" s="308"/>
      <c r="AC174" s="309"/>
      <c r="AD174" s="649" t="str">
        <f t="shared" si="75"/>
        <v>0</v>
      </c>
      <c r="AF174" s="632"/>
    </row>
    <row r="175" spans="1:32" hidden="1" x14ac:dyDescent="0.25">
      <c r="A175" s="1021"/>
      <c r="B175" s="266">
        <v>5</v>
      </c>
      <c r="C175" s="267" t="str">
        <f>IF(Experiencia_Proponente!C226=0,"",Experiencia_Proponente!C226)</f>
        <v/>
      </c>
      <c r="E175" s="279"/>
      <c r="F175" s="511"/>
      <c r="G175" s="311"/>
      <c r="H175" s="276" t="str">
        <f t="shared" si="65"/>
        <v>0</v>
      </c>
      <c r="J175" s="275"/>
      <c r="K175" s="511"/>
      <c r="L175" s="511"/>
      <c r="M175" s="276" t="str">
        <f t="shared" si="72"/>
        <v>0</v>
      </c>
      <c r="O175" s="275"/>
      <c r="P175" s="288"/>
      <c r="Q175" s="311"/>
      <c r="R175" s="276" t="str">
        <f t="shared" si="67"/>
        <v>0</v>
      </c>
      <c r="T175" s="277"/>
      <c r="U175" s="277"/>
      <c r="V175" s="288"/>
      <c r="W175" s="288"/>
      <c r="X175" s="288"/>
      <c r="Y175" s="306"/>
      <c r="Z175" s="276">
        <f t="shared" si="68"/>
        <v>0</v>
      </c>
      <c r="AB175" s="279"/>
      <c r="AC175" s="280"/>
      <c r="AD175" s="281" t="str">
        <f t="shared" si="75"/>
        <v>0</v>
      </c>
      <c r="AF175" s="271"/>
    </row>
    <row r="176" spans="1:32" hidden="1" x14ac:dyDescent="0.25">
      <c r="A176" s="1021"/>
      <c r="B176" s="266">
        <v>6</v>
      </c>
      <c r="C176" s="267" t="str">
        <f>IF(Experiencia_Proponente!C227=0,"",Experiencia_Proponente!C227)</f>
        <v/>
      </c>
      <c r="E176" s="279"/>
      <c r="F176" s="511"/>
      <c r="G176" s="288"/>
      <c r="H176" s="276" t="str">
        <f t="shared" si="65"/>
        <v>0</v>
      </c>
      <c r="J176" s="275"/>
      <c r="K176" s="511"/>
      <c r="L176" s="511"/>
      <c r="M176" s="276" t="str">
        <f t="shared" si="72"/>
        <v>0</v>
      </c>
      <c r="O176" s="275"/>
      <c r="P176" s="288"/>
      <c r="Q176" s="288"/>
      <c r="R176" s="276" t="str">
        <f t="shared" si="67"/>
        <v>0</v>
      </c>
      <c r="T176" s="277"/>
      <c r="U176" s="277"/>
      <c r="V176" s="288"/>
      <c r="W176" s="288"/>
      <c r="X176" s="288"/>
      <c r="Y176" s="288"/>
      <c r="Z176" s="276">
        <f t="shared" si="68"/>
        <v>0</v>
      </c>
      <c r="AB176" s="279"/>
      <c r="AC176" s="280"/>
      <c r="AD176" s="281" t="str">
        <f t="shared" si="75"/>
        <v>0</v>
      </c>
      <c r="AF176" s="271"/>
    </row>
    <row r="177" spans="1:32" hidden="1" x14ac:dyDescent="0.25">
      <c r="A177" s="1021"/>
      <c r="B177" s="266">
        <v>7</v>
      </c>
      <c r="C177" s="267" t="str">
        <f>IF(Experiencia_Proponente!C228=0,"",Experiencia_Proponente!C228)</f>
        <v/>
      </c>
      <c r="E177" s="279"/>
      <c r="F177" s="511"/>
      <c r="G177" s="288"/>
      <c r="H177" s="276" t="str">
        <f t="shared" si="65"/>
        <v>0</v>
      </c>
      <c r="J177" s="275"/>
      <c r="K177" s="511"/>
      <c r="L177" s="511"/>
      <c r="M177" s="276" t="str">
        <f t="shared" si="72"/>
        <v>0</v>
      </c>
      <c r="O177" s="275"/>
      <c r="P177" s="288"/>
      <c r="Q177" s="288"/>
      <c r="R177" s="276" t="str">
        <f t="shared" si="67"/>
        <v>0</v>
      </c>
      <c r="T177" s="277"/>
      <c r="U177" s="277"/>
      <c r="V177" s="288"/>
      <c r="W177" s="288"/>
      <c r="X177" s="288"/>
      <c r="Y177" s="288"/>
      <c r="Z177" s="276">
        <f t="shared" si="68"/>
        <v>0</v>
      </c>
      <c r="AB177" s="279"/>
      <c r="AC177" s="280"/>
      <c r="AD177" s="281" t="str">
        <f t="shared" si="75"/>
        <v>0</v>
      </c>
      <c r="AF177" s="271"/>
    </row>
    <row r="178" spans="1:32" hidden="1" x14ac:dyDescent="0.25">
      <c r="A178" s="1021"/>
      <c r="B178" s="266">
        <v>8</v>
      </c>
      <c r="C178" s="267" t="str">
        <f>IF(Experiencia_Proponente!C229=0,"",Experiencia_Proponente!C229)</f>
        <v/>
      </c>
      <c r="E178" s="279"/>
      <c r="F178" s="511"/>
      <c r="G178" s="288"/>
      <c r="H178" s="276" t="str">
        <f t="shared" si="65"/>
        <v>0</v>
      </c>
      <c r="J178" s="275"/>
      <c r="K178" s="511"/>
      <c r="L178" s="511"/>
      <c r="M178" s="276" t="str">
        <f t="shared" si="72"/>
        <v>0</v>
      </c>
      <c r="O178" s="275"/>
      <c r="P178" s="288"/>
      <c r="Q178" s="288"/>
      <c r="R178" s="276" t="str">
        <f t="shared" si="67"/>
        <v>0</v>
      </c>
      <c r="T178" s="277"/>
      <c r="U178" s="277"/>
      <c r="V178" s="288"/>
      <c r="W178" s="288"/>
      <c r="X178" s="288"/>
      <c r="Y178" s="288"/>
      <c r="Z178" s="276">
        <f t="shared" si="68"/>
        <v>0</v>
      </c>
      <c r="AB178" s="279"/>
      <c r="AC178" s="280"/>
      <c r="AD178" s="281" t="str">
        <f t="shared" si="75"/>
        <v>0</v>
      </c>
      <c r="AF178" s="271"/>
    </row>
    <row r="179" spans="1:32" hidden="1" x14ac:dyDescent="0.25">
      <c r="A179" s="1021"/>
      <c r="B179" s="266">
        <v>9</v>
      </c>
      <c r="C179" s="267" t="str">
        <f>IF(Experiencia_Proponente!C230=0,"",Experiencia_Proponente!C230)</f>
        <v/>
      </c>
      <c r="E179" s="279"/>
      <c r="F179" s="511"/>
      <c r="G179" s="288"/>
      <c r="H179" s="276" t="str">
        <f t="shared" si="65"/>
        <v>0</v>
      </c>
      <c r="J179" s="275"/>
      <c r="K179" s="511"/>
      <c r="L179" s="511"/>
      <c r="M179" s="276" t="str">
        <f t="shared" si="72"/>
        <v>0</v>
      </c>
      <c r="O179" s="275"/>
      <c r="P179" s="288"/>
      <c r="Q179" s="288"/>
      <c r="R179" s="276" t="str">
        <f t="shared" si="67"/>
        <v>0</v>
      </c>
      <c r="T179" s="277"/>
      <c r="U179" s="277"/>
      <c r="V179" s="288"/>
      <c r="W179" s="288"/>
      <c r="X179" s="288"/>
      <c r="Y179" s="288"/>
      <c r="Z179" s="276">
        <f t="shared" si="68"/>
        <v>0</v>
      </c>
      <c r="AB179" s="279"/>
      <c r="AC179" s="280"/>
      <c r="AD179" s="281" t="str">
        <f t="shared" si="75"/>
        <v>0</v>
      </c>
      <c r="AF179" s="271"/>
    </row>
    <row r="180" spans="1:32" hidden="1" x14ac:dyDescent="0.25">
      <c r="A180" s="1021"/>
      <c r="B180" s="266">
        <v>10</v>
      </c>
      <c r="C180" s="267" t="str">
        <f>IF(Experiencia_Proponente!C231=0,"",Experiencia_Proponente!C231)</f>
        <v/>
      </c>
      <c r="E180" s="279"/>
      <c r="F180" s="511"/>
      <c r="G180" s="288"/>
      <c r="H180" s="276" t="str">
        <f t="shared" si="65"/>
        <v>0</v>
      </c>
      <c r="J180" s="275"/>
      <c r="K180" s="511"/>
      <c r="L180" s="511"/>
      <c r="M180" s="276" t="str">
        <f t="shared" si="72"/>
        <v>0</v>
      </c>
      <c r="O180" s="275"/>
      <c r="P180" s="288"/>
      <c r="Q180" s="288"/>
      <c r="R180" s="276" t="str">
        <f t="shared" si="67"/>
        <v>0</v>
      </c>
      <c r="T180" s="277"/>
      <c r="U180" s="277"/>
      <c r="V180" s="288"/>
      <c r="W180" s="288"/>
      <c r="X180" s="288"/>
      <c r="Y180" s="288"/>
      <c r="Z180" s="276">
        <f t="shared" si="68"/>
        <v>0</v>
      </c>
      <c r="AB180" s="279"/>
      <c r="AC180" s="280"/>
      <c r="AD180" s="281" t="str">
        <f t="shared" si="75"/>
        <v>0</v>
      </c>
      <c r="AF180" s="271"/>
    </row>
    <row r="181" spans="1:32" ht="17.25" hidden="1" thickTop="1" x14ac:dyDescent="0.25">
      <c r="A181" s="1021"/>
      <c r="B181" s="266">
        <v>11</v>
      </c>
      <c r="C181" s="267" t="str">
        <f>IF(Experiencia_Proponente!C232=0,"",Experiencia_Proponente!C232)</f>
        <v/>
      </c>
      <c r="E181" s="279"/>
      <c r="F181" s="511"/>
      <c r="G181" s="282"/>
      <c r="H181" s="276" t="str">
        <f t="shared" si="65"/>
        <v>0</v>
      </c>
      <c r="J181" s="275"/>
      <c r="K181" s="511"/>
      <c r="L181" s="511"/>
      <c r="M181" s="276" t="str">
        <f t="shared" si="72"/>
        <v>0</v>
      </c>
      <c r="O181" s="275"/>
      <c r="P181" s="274"/>
      <c r="Q181" s="282"/>
      <c r="R181" s="276" t="str">
        <f t="shared" si="67"/>
        <v>0</v>
      </c>
      <c r="T181" s="277"/>
      <c r="U181" s="277"/>
      <c r="V181" s="288"/>
      <c r="W181" s="288"/>
      <c r="X181" s="288"/>
      <c r="Y181" s="306"/>
      <c r="Z181" s="276">
        <f t="shared" si="68"/>
        <v>0</v>
      </c>
      <c r="AB181" s="279"/>
      <c r="AC181" s="280"/>
      <c r="AD181" s="281" t="str">
        <f t="shared" si="75"/>
        <v>0</v>
      </c>
      <c r="AF181" s="271"/>
    </row>
    <row r="182" spans="1:32" hidden="1" x14ac:dyDescent="0.25">
      <c r="A182" s="1022"/>
      <c r="B182" s="568">
        <v>12</v>
      </c>
      <c r="C182" s="569" t="str">
        <f>IF(Experiencia_Proponente!C233=0,"",Experiencia_Proponente!C233)</f>
        <v/>
      </c>
      <c r="E182" s="585"/>
      <c r="F182" s="586"/>
      <c r="G182" s="586"/>
      <c r="H182" s="582" t="str">
        <f t="shared" si="65"/>
        <v>0</v>
      </c>
      <c r="J182" s="581"/>
      <c r="K182" s="586"/>
      <c r="L182" s="586"/>
      <c r="M182" s="582" t="str">
        <f t="shared" si="72"/>
        <v>0</v>
      </c>
      <c r="O182" s="581"/>
      <c r="P182" s="586"/>
      <c r="Q182" s="586"/>
      <c r="R182" s="582" t="str">
        <f t="shared" si="67"/>
        <v>0</v>
      </c>
      <c r="T182" s="583"/>
      <c r="U182" s="583"/>
      <c r="V182" s="586"/>
      <c r="W182" s="586"/>
      <c r="X182" s="586"/>
      <c r="Y182" s="586"/>
      <c r="Z182" s="582">
        <f t="shared" si="68"/>
        <v>0</v>
      </c>
      <c r="AB182" s="585"/>
      <c r="AC182" s="587"/>
      <c r="AD182" s="588" t="str">
        <f t="shared" si="75"/>
        <v>0</v>
      </c>
      <c r="AF182" s="577"/>
    </row>
    <row r="183" spans="1:32" x14ac:dyDescent="0.25">
      <c r="A183" s="102">
        <v>13</v>
      </c>
      <c r="B183" s="691"/>
      <c r="C183" s="691" t="s">
        <v>2063</v>
      </c>
      <c r="D183" s="692"/>
      <c r="E183" s="692"/>
      <c r="F183" s="692"/>
      <c r="G183" s="692"/>
      <c r="H183" s="692"/>
      <c r="I183" s="692"/>
      <c r="J183" s="692"/>
      <c r="K183" s="692"/>
      <c r="L183" s="692"/>
      <c r="M183" s="692"/>
      <c r="N183" s="692"/>
      <c r="O183" s="692"/>
      <c r="P183" s="692"/>
      <c r="Q183" s="692"/>
      <c r="R183" s="692"/>
      <c r="S183" s="692"/>
      <c r="T183" s="692"/>
      <c r="U183" s="692"/>
      <c r="V183" s="692"/>
      <c r="W183" s="692"/>
      <c r="X183" s="692"/>
      <c r="Y183" s="692"/>
      <c r="Z183" s="692"/>
      <c r="AA183" s="692"/>
      <c r="AB183" s="692"/>
      <c r="AC183" s="693"/>
      <c r="AD183" s="692"/>
      <c r="AE183" s="692"/>
      <c r="AF183" s="692"/>
    </row>
    <row r="184" spans="1:32" ht="49.5" x14ac:dyDescent="0.25">
      <c r="A184" s="1018">
        <f t="shared" ref="A184" si="76">A196</f>
        <v>14</v>
      </c>
      <c r="B184" s="507">
        <v>1</v>
      </c>
      <c r="C184" s="508" t="str">
        <f>IF(Experiencia_Proponente!C235=0,"",Experiencia_Proponente!C235)</f>
        <v>COOPERATIVA AUTONOMA DE SEGURIDAD C.T.A. COAUTONOMA C.T.A</v>
      </c>
      <c r="D184" s="511"/>
      <c r="E184" s="511" t="s">
        <v>1631</v>
      </c>
      <c r="F184" s="511" t="s">
        <v>1631</v>
      </c>
      <c r="G184" s="511">
        <v>1</v>
      </c>
      <c r="H184" s="511" t="str">
        <f t="shared" ref="H184:H185" si="77">IF(F184="SI",IF(E184&gt;="SI","15","0"),"0")</f>
        <v>15</v>
      </c>
      <c r="I184" s="511"/>
      <c r="J184" s="695">
        <v>0.15</v>
      </c>
      <c r="K184" s="511" t="s">
        <v>1631</v>
      </c>
      <c r="L184" s="511">
        <v>1</v>
      </c>
      <c r="M184" s="694" t="str">
        <f t="shared" ref="M184:M195" si="78">IF(K184="SI",IF(J184=15%,"24",IF(J184=10%,"16",IF(J184=5%,"8","0"))),"0")</f>
        <v>24</v>
      </c>
      <c r="N184" s="511"/>
      <c r="O184" s="695" t="s">
        <v>2060</v>
      </c>
      <c r="P184" s="511" t="s">
        <v>1631</v>
      </c>
      <c r="Q184" s="511">
        <v>2</v>
      </c>
      <c r="R184" s="694" t="str">
        <f t="shared" ref="R184" si="79">IF(P184="SI",IF(O184="OPCIÓN 1","10",IF(O184="OPCIÓN 2","6",IF(O184="OPCIÓN 3","3","0"))),"0")</f>
        <v>10</v>
      </c>
      <c r="S184" s="511"/>
      <c r="T184" s="696" t="s">
        <v>69</v>
      </c>
      <c r="U184" s="696">
        <v>5</v>
      </c>
      <c r="V184" s="511" t="s">
        <v>1631</v>
      </c>
      <c r="W184" s="511" t="s">
        <v>1631</v>
      </c>
      <c r="X184" s="511" t="s">
        <v>1631</v>
      </c>
      <c r="Y184" s="511" t="s">
        <v>1060</v>
      </c>
      <c r="Z184" s="694">
        <f t="shared" ref="Z184:Z185" si="80">IF(AND(U184&gt;1,V184="SI",W184="SI",X184="SI"),1,0)</f>
        <v>1</v>
      </c>
      <c r="AA184" s="511"/>
      <c r="AB184" s="511" t="s">
        <v>1631</v>
      </c>
      <c r="AC184" s="280" t="s">
        <v>1995</v>
      </c>
      <c r="AD184" s="687" t="str">
        <f t="shared" ref="AD184:AD195" si="81">IF(AB184="SI","10","0")</f>
        <v>10</v>
      </c>
      <c r="AE184" s="511"/>
      <c r="AF184" s="511"/>
    </row>
    <row r="185" spans="1:32" hidden="1" x14ac:dyDescent="0.25">
      <c r="A185" s="1020"/>
      <c r="B185" s="256">
        <v>2</v>
      </c>
      <c r="C185" s="627" t="str">
        <f>IF(Experiencia_Proponente!C236=0,"",Experiencia_Proponente!C236)</f>
        <v/>
      </c>
      <c r="E185" s="308"/>
      <c r="F185" s="298"/>
      <c r="G185" s="298"/>
      <c r="H185" s="646" t="str">
        <f t="shared" si="77"/>
        <v>0</v>
      </c>
      <c r="J185" s="647"/>
      <c r="K185" s="298"/>
      <c r="L185" s="298"/>
      <c r="M185" s="646" t="str">
        <f t="shared" si="78"/>
        <v>0</v>
      </c>
      <c r="O185" s="647"/>
      <c r="P185" s="298"/>
      <c r="Q185" s="298"/>
      <c r="R185" s="646" t="str">
        <f t="shared" si="67"/>
        <v>0</v>
      </c>
      <c r="T185" s="648"/>
      <c r="U185" s="648"/>
      <c r="V185" s="298"/>
      <c r="W185" s="298"/>
      <c r="X185" s="298"/>
      <c r="Y185" s="298"/>
      <c r="Z185" s="646">
        <f t="shared" si="80"/>
        <v>0</v>
      </c>
      <c r="AB185" s="308"/>
      <c r="AC185" s="309"/>
      <c r="AD185" s="649" t="str">
        <f t="shared" si="81"/>
        <v>0</v>
      </c>
      <c r="AF185" s="632"/>
    </row>
    <row r="186" spans="1:32" hidden="1" x14ac:dyDescent="0.25">
      <c r="A186" s="1021"/>
      <c r="B186" s="266">
        <v>3</v>
      </c>
      <c r="C186" s="267" t="str">
        <f>IF(Experiencia_Proponente!C237=0,"",Experiencia_Proponente!C237)</f>
        <v/>
      </c>
      <c r="E186" s="279"/>
      <c r="F186" s="511"/>
      <c r="G186" s="511"/>
      <c r="H186" s="276" t="str">
        <f t="shared" si="65"/>
        <v>0</v>
      </c>
      <c r="J186" s="275"/>
      <c r="K186" s="511"/>
      <c r="L186" s="511"/>
      <c r="M186" s="276" t="str">
        <f t="shared" si="78"/>
        <v>0</v>
      </c>
      <c r="O186" s="275"/>
      <c r="P186" s="511"/>
      <c r="Q186" s="511"/>
      <c r="R186" s="276" t="str">
        <f t="shared" si="67"/>
        <v>0</v>
      </c>
      <c r="T186" s="277"/>
      <c r="U186" s="277"/>
      <c r="V186" s="511"/>
      <c r="W186" s="511"/>
      <c r="X186" s="511"/>
      <c r="Y186" s="511"/>
      <c r="Z186" s="276">
        <f t="shared" si="68"/>
        <v>0</v>
      </c>
      <c r="AB186" s="279"/>
      <c r="AC186" s="280"/>
      <c r="AD186" s="281" t="str">
        <f t="shared" si="81"/>
        <v>0</v>
      </c>
      <c r="AF186" s="271"/>
    </row>
    <row r="187" spans="1:32" hidden="1" x14ac:dyDescent="0.25">
      <c r="A187" s="1021"/>
      <c r="B187" s="266">
        <v>4</v>
      </c>
      <c r="C187" s="267" t="str">
        <f>IF(Experiencia_Proponente!C238=0,"",Experiencia_Proponente!C238)</f>
        <v/>
      </c>
      <c r="E187" s="279"/>
      <c r="F187" s="511"/>
      <c r="G187" s="511"/>
      <c r="H187" s="276" t="str">
        <f t="shared" si="65"/>
        <v>0</v>
      </c>
      <c r="J187" s="275"/>
      <c r="K187" s="511"/>
      <c r="L187" s="511"/>
      <c r="M187" s="276" t="str">
        <f t="shared" si="78"/>
        <v>0</v>
      </c>
      <c r="O187" s="275"/>
      <c r="P187" s="511"/>
      <c r="Q187" s="511"/>
      <c r="R187" s="276" t="str">
        <f t="shared" si="67"/>
        <v>0</v>
      </c>
      <c r="T187" s="277"/>
      <c r="U187" s="277"/>
      <c r="V187" s="511"/>
      <c r="W187" s="511"/>
      <c r="X187" s="511"/>
      <c r="Y187" s="511"/>
      <c r="Z187" s="276">
        <f t="shared" si="68"/>
        <v>0</v>
      </c>
      <c r="AB187" s="279"/>
      <c r="AC187" s="280"/>
      <c r="AD187" s="281" t="str">
        <f t="shared" si="81"/>
        <v>0</v>
      </c>
      <c r="AF187" s="271"/>
    </row>
    <row r="188" spans="1:32" hidden="1" x14ac:dyDescent="0.25">
      <c r="A188" s="1021"/>
      <c r="B188" s="266">
        <v>5</v>
      </c>
      <c r="C188" s="267" t="str">
        <f>IF(Experiencia_Proponente!C239=0,"",Experiencia_Proponente!C239)</f>
        <v/>
      </c>
      <c r="E188" s="279"/>
      <c r="F188" s="511"/>
      <c r="G188" s="511"/>
      <c r="H188" s="276" t="str">
        <f t="shared" si="65"/>
        <v>0</v>
      </c>
      <c r="J188" s="275"/>
      <c r="K188" s="511"/>
      <c r="L188" s="511"/>
      <c r="M188" s="276" t="str">
        <f t="shared" si="78"/>
        <v>0</v>
      </c>
      <c r="O188" s="275"/>
      <c r="P188" s="511"/>
      <c r="Q188" s="511"/>
      <c r="R188" s="276" t="str">
        <f t="shared" si="67"/>
        <v>0</v>
      </c>
      <c r="T188" s="277"/>
      <c r="U188" s="277"/>
      <c r="V188" s="511"/>
      <c r="W188" s="511"/>
      <c r="X188" s="511"/>
      <c r="Y188" s="511"/>
      <c r="Z188" s="276">
        <f t="shared" si="68"/>
        <v>0</v>
      </c>
      <c r="AB188" s="279"/>
      <c r="AC188" s="280"/>
      <c r="AD188" s="281" t="str">
        <f t="shared" si="81"/>
        <v>0</v>
      </c>
      <c r="AF188" s="271"/>
    </row>
    <row r="189" spans="1:32" hidden="1" x14ac:dyDescent="0.25">
      <c r="A189" s="1021"/>
      <c r="B189" s="266">
        <v>6</v>
      </c>
      <c r="C189" s="267" t="str">
        <f>IF(Experiencia_Proponente!C240=0,"",Experiencia_Proponente!C240)</f>
        <v/>
      </c>
      <c r="E189" s="279"/>
      <c r="F189" s="511"/>
      <c r="G189" s="511"/>
      <c r="H189" s="276" t="str">
        <f t="shared" si="65"/>
        <v>0</v>
      </c>
      <c r="J189" s="275"/>
      <c r="K189" s="511"/>
      <c r="L189" s="511"/>
      <c r="M189" s="276" t="str">
        <f t="shared" si="78"/>
        <v>0</v>
      </c>
      <c r="O189" s="275"/>
      <c r="P189" s="511"/>
      <c r="Q189" s="511"/>
      <c r="R189" s="276" t="str">
        <f t="shared" si="67"/>
        <v>0</v>
      </c>
      <c r="T189" s="277"/>
      <c r="U189" s="277"/>
      <c r="V189" s="511"/>
      <c r="W189" s="511"/>
      <c r="X189" s="511"/>
      <c r="Y189" s="511"/>
      <c r="Z189" s="276">
        <f t="shared" si="68"/>
        <v>0</v>
      </c>
      <c r="AB189" s="279"/>
      <c r="AC189" s="280"/>
      <c r="AD189" s="281" t="str">
        <f t="shared" si="81"/>
        <v>0</v>
      </c>
      <c r="AF189" s="271"/>
    </row>
    <row r="190" spans="1:32" hidden="1" x14ac:dyDescent="0.25">
      <c r="A190" s="1021"/>
      <c r="B190" s="266">
        <v>7</v>
      </c>
      <c r="C190" s="267" t="str">
        <f>IF(Experiencia_Proponente!C241=0,"",Experiencia_Proponente!C241)</f>
        <v/>
      </c>
      <c r="E190" s="279"/>
      <c r="F190" s="511"/>
      <c r="G190" s="511"/>
      <c r="H190" s="276" t="str">
        <f t="shared" si="65"/>
        <v>0</v>
      </c>
      <c r="J190" s="275"/>
      <c r="K190" s="511"/>
      <c r="L190" s="511"/>
      <c r="M190" s="276" t="str">
        <f t="shared" si="78"/>
        <v>0</v>
      </c>
      <c r="O190" s="275"/>
      <c r="P190" s="511"/>
      <c r="Q190" s="511"/>
      <c r="R190" s="276" t="str">
        <f t="shared" si="67"/>
        <v>0</v>
      </c>
      <c r="T190" s="277"/>
      <c r="U190" s="277"/>
      <c r="V190" s="511"/>
      <c r="W190" s="511"/>
      <c r="X190" s="511"/>
      <c r="Y190" s="511"/>
      <c r="Z190" s="276">
        <f t="shared" si="68"/>
        <v>0</v>
      </c>
      <c r="AB190" s="279"/>
      <c r="AC190" s="280"/>
      <c r="AD190" s="281" t="str">
        <f t="shared" si="81"/>
        <v>0</v>
      </c>
      <c r="AF190" s="271"/>
    </row>
    <row r="191" spans="1:32" hidden="1" x14ac:dyDescent="0.25">
      <c r="A191" s="1021"/>
      <c r="B191" s="266">
        <v>8</v>
      </c>
      <c r="C191" s="267" t="str">
        <f>IF(Experiencia_Proponente!C242=0,"",Experiencia_Proponente!C242)</f>
        <v/>
      </c>
      <c r="E191" s="279"/>
      <c r="F191" s="511"/>
      <c r="G191" s="511"/>
      <c r="H191" s="276" t="str">
        <f t="shared" si="65"/>
        <v>0</v>
      </c>
      <c r="J191" s="275"/>
      <c r="K191" s="511"/>
      <c r="L191" s="511"/>
      <c r="M191" s="276" t="str">
        <f t="shared" si="78"/>
        <v>0</v>
      </c>
      <c r="O191" s="275"/>
      <c r="P191" s="511"/>
      <c r="Q191" s="511"/>
      <c r="R191" s="276" t="str">
        <f t="shared" si="67"/>
        <v>0</v>
      </c>
      <c r="T191" s="277"/>
      <c r="U191" s="277"/>
      <c r="V191" s="511"/>
      <c r="W191" s="511"/>
      <c r="X191" s="511"/>
      <c r="Y191" s="511"/>
      <c r="Z191" s="276">
        <f t="shared" si="68"/>
        <v>0</v>
      </c>
      <c r="AB191" s="279"/>
      <c r="AC191" s="280"/>
      <c r="AD191" s="281" t="str">
        <f t="shared" si="81"/>
        <v>0</v>
      </c>
      <c r="AF191" s="271"/>
    </row>
    <row r="192" spans="1:32" hidden="1" x14ac:dyDescent="0.25">
      <c r="A192" s="1021"/>
      <c r="B192" s="266">
        <v>9</v>
      </c>
      <c r="C192" s="267" t="str">
        <f>IF(Experiencia_Proponente!C243=0,"",Experiencia_Proponente!C243)</f>
        <v/>
      </c>
      <c r="E192" s="279"/>
      <c r="F192" s="511"/>
      <c r="G192" s="511"/>
      <c r="H192" s="276" t="str">
        <f t="shared" si="65"/>
        <v>0</v>
      </c>
      <c r="J192" s="275"/>
      <c r="K192" s="511"/>
      <c r="L192" s="511"/>
      <c r="M192" s="276" t="str">
        <f t="shared" si="78"/>
        <v>0</v>
      </c>
      <c r="O192" s="275"/>
      <c r="P192" s="511"/>
      <c r="Q192" s="511"/>
      <c r="R192" s="276" t="str">
        <f t="shared" si="67"/>
        <v>0</v>
      </c>
      <c r="T192" s="277"/>
      <c r="U192" s="277"/>
      <c r="V192" s="511"/>
      <c r="W192" s="511"/>
      <c r="X192" s="511"/>
      <c r="Y192" s="511"/>
      <c r="Z192" s="276">
        <f t="shared" si="68"/>
        <v>0</v>
      </c>
      <c r="AB192" s="279"/>
      <c r="AC192" s="280"/>
      <c r="AD192" s="281" t="str">
        <f t="shared" si="81"/>
        <v>0</v>
      </c>
      <c r="AF192" s="271"/>
    </row>
    <row r="193" spans="1:32" hidden="1" x14ac:dyDescent="0.25">
      <c r="A193" s="1021"/>
      <c r="B193" s="266">
        <v>10</v>
      </c>
      <c r="C193" s="267" t="str">
        <f>IF(Experiencia_Proponente!C244=0,"",Experiencia_Proponente!C244)</f>
        <v/>
      </c>
      <c r="E193" s="279"/>
      <c r="F193" s="511"/>
      <c r="G193" s="511"/>
      <c r="H193" s="276" t="str">
        <f t="shared" si="65"/>
        <v>0</v>
      </c>
      <c r="J193" s="275"/>
      <c r="K193" s="511"/>
      <c r="L193" s="511"/>
      <c r="M193" s="276" t="str">
        <f t="shared" si="78"/>
        <v>0</v>
      </c>
      <c r="O193" s="275"/>
      <c r="P193" s="511"/>
      <c r="Q193" s="511"/>
      <c r="R193" s="276" t="str">
        <f t="shared" si="67"/>
        <v>0</v>
      </c>
      <c r="T193" s="277"/>
      <c r="U193" s="277"/>
      <c r="V193" s="511"/>
      <c r="W193" s="511"/>
      <c r="X193" s="511"/>
      <c r="Y193" s="511"/>
      <c r="Z193" s="276">
        <f t="shared" si="68"/>
        <v>0</v>
      </c>
      <c r="AB193" s="279"/>
      <c r="AC193" s="280"/>
      <c r="AD193" s="281" t="str">
        <f t="shared" si="81"/>
        <v>0</v>
      </c>
      <c r="AF193" s="271"/>
    </row>
    <row r="194" spans="1:32" hidden="1" x14ac:dyDescent="0.25">
      <c r="A194" s="1022"/>
      <c r="B194" s="568">
        <v>11</v>
      </c>
      <c r="C194" s="569" t="str">
        <f>IF(Experiencia_Proponente!C245=0,"",Experiencia_Proponente!C245)</f>
        <v/>
      </c>
      <c r="E194" s="585"/>
      <c r="F194" s="586"/>
      <c r="G194" s="586"/>
      <c r="H194" s="582" t="str">
        <f t="shared" si="65"/>
        <v>0</v>
      </c>
      <c r="J194" s="581"/>
      <c r="K194" s="586"/>
      <c r="L194" s="586"/>
      <c r="M194" s="582" t="str">
        <f t="shared" si="78"/>
        <v>0</v>
      </c>
      <c r="O194" s="581"/>
      <c r="P194" s="586"/>
      <c r="Q194" s="586"/>
      <c r="R194" s="582" t="str">
        <f t="shared" si="67"/>
        <v>0</v>
      </c>
      <c r="T194" s="583"/>
      <c r="U194" s="583"/>
      <c r="V194" s="586"/>
      <c r="W194" s="586"/>
      <c r="X194" s="586"/>
      <c r="Y194" s="586"/>
      <c r="Z194" s="582">
        <f t="shared" si="68"/>
        <v>0</v>
      </c>
      <c r="AB194" s="585"/>
      <c r="AC194" s="587"/>
      <c r="AD194" s="588" t="str">
        <f t="shared" si="81"/>
        <v>0</v>
      </c>
      <c r="AF194" s="577"/>
    </row>
    <row r="195" spans="1:32" ht="49.5" x14ac:dyDescent="0.25">
      <c r="A195" s="1018"/>
      <c r="B195" s="938">
        <v>12</v>
      </c>
      <c r="C195" s="940" t="str">
        <f>IF(Experiencia_Proponente!C246=0,"",Experiencia_Proponente!C246)</f>
        <v>COOPERATIVA AUTONOMA DE SEGURIDAD C.T.A. COAUTONOMA C.T.A</v>
      </c>
      <c r="D195" s="939"/>
      <c r="E195" s="939" t="s">
        <v>1631</v>
      </c>
      <c r="F195" s="939" t="s">
        <v>1631</v>
      </c>
      <c r="G195" s="939">
        <v>1</v>
      </c>
      <c r="H195" s="694" t="str">
        <f t="shared" si="65"/>
        <v>15</v>
      </c>
      <c r="I195" s="939"/>
      <c r="J195" s="695">
        <v>0.15</v>
      </c>
      <c r="K195" s="939" t="s">
        <v>1631</v>
      </c>
      <c r="L195" s="939">
        <v>1</v>
      </c>
      <c r="M195" s="694" t="str">
        <f t="shared" si="78"/>
        <v>24</v>
      </c>
      <c r="N195" s="939"/>
      <c r="O195" s="695" t="s">
        <v>2060</v>
      </c>
      <c r="P195" s="939" t="s">
        <v>1631</v>
      </c>
      <c r="Q195" s="939">
        <v>2</v>
      </c>
      <c r="R195" s="694" t="str">
        <f t="shared" si="67"/>
        <v>10</v>
      </c>
      <c r="S195" s="939"/>
      <c r="T195" s="696" t="s">
        <v>69</v>
      </c>
      <c r="U195" s="696">
        <v>5</v>
      </c>
      <c r="V195" s="939" t="s">
        <v>1631</v>
      </c>
      <c r="W195" s="939" t="s">
        <v>1631</v>
      </c>
      <c r="X195" s="939" t="s">
        <v>1631</v>
      </c>
      <c r="Y195" s="939" t="s">
        <v>1060</v>
      </c>
      <c r="Z195" s="694">
        <f t="shared" si="68"/>
        <v>1</v>
      </c>
      <c r="AA195" s="939"/>
      <c r="AB195" s="939" t="s">
        <v>1631</v>
      </c>
      <c r="AC195" s="280" t="s">
        <v>1995</v>
      </c>
      <c r="AD195" s="941" t="str">
        <f t="shared" si="81"/>
        <v>10</v>
      </c>
      <c r="AE195" s="939"/>
      <c r="AF195" s="939"/>
    </row>
    <row r="196" spans="1:32" x14ac:dyDescent="0.25">
      <c r="A196" s="102">
        <v>14</v>
      </c>
      <c r="B196" s="691"/>
      <c r="C196" s="691" t="s">
        <v>2063</v>
      </c>
      <c r="D196" s="692"/>
      <c r="E196" s="692"/>
      <c r="F196" s="692"/>
      <c r="G196" s="692"/>
      <c r="H196" s="692"/>
      <c r="I196" s="692"/>
      <c r="J196" s="692"/>
      <c r="K196" s="692"/>
      <c r="L196" s="692"/>
      <c r="M196" s="692"/>
      <c r="N196" s="692"/>
      <c r="O196" s="692"/>
      <c r="P196" s="692"/>
      <c r="Q196" s="692"/>
      <c r="R196" s="692"/>
      <c r="S196" s="692"/>
      <c r="T196" s="692"/>
      <c r="U196" s="692"/>
      <c r="V196" s="692"/>
      <c r="W196" s="692"/>
      <c r="X196" s="692"/>
      <c r="Y196" s="692"/>
      <c r="Z196" s="692"/>
      <c r="AA196" s="692"/>
      <c r="AB196" s="692"/>
      <c r="AC196" s="693"/>
      <c r="AD196" s="692"/>
      <c r="AE196" s="692"/>
      <c r="AF196" s="692"/>
    </row>
    <row r="197" spans="1:32" hidden="1" x14ac:dyDescent="0.25">
      <c r="A197" s="1020">
        <f t="shared" ref="A197" si="82">A209</f>
        <v>15</v>
      </c>
      <c r="B197" s="256">
        <v>1</v>
      </c>
      <c r="C197" s="627" t="str">
        <f>IF(Experiencia_Proponente!C248=0,"",Experiencia_Proponente!C248)</f>
        <v/>
      </c>
      <c r="E197" s="657"/>
      <c r="F197" s="657"/>
      <c r="G197" s="671"/>
      <c r="H197" s="672" t="str">
        <f t="shared" ref="H197:H198" si="83">IF(F197="SI",IF(E197&gt;="SI","15","0"),"0")</f>
        <v>0</v>
      </c>
      <c r="J197" s="647"/>
      <c r="K197" s="298"/>
      <c r="L197" s="298"/>
      <c r="M197" s="646" t="str">
        <f t="shared" ref="M197:M208" si="84">IF(K197="SI",IF(J197=15%,"24",IF(J197=10%,"16",IF(J197=5%,"8","0"))),"0")</f>
        <v>0</v>
      </c>
      <c r="O197" s="647"/>
      <c r="P197" s="673"/>
      <c r="Q197" s="657"/>
      <c r="R197" s="646" t="str">
        <f t="shared" ref="R197" si="85">IF(P197="SI",IF(O197="OPCIÓN 1","10",IF(O197="OPCIÓN 2","6",IF(O197="OPCIÓN 3","3","0"))),"0")</f>
        <v>0</v>
      </c>
      <c r="T197" s="648"/>
      <c r="U197" s="663"/>
      <c r="V197" s="657"/>
      <c r="W197" s="657"/>
      <c r="X197" s="657"/>
      <c r="Y197" s="297"/>
      <c r="Z197" s="646">
        <f t="shared" ref="Z197:Z198" si="86">IF(AND(U197&gt;1,V197="SI",W197="SI",X197="SI"),1,0)</f>
        <v>0</v>
      </c>
      <c r="AB197" s="657"/>
      <c r="AC197" s="669"/>
      <c r="AD197" s="670" t="str">
        <f t="shared" ref="AD197:AD208" si="87">IF(AB197="SI","10","0")</f>
        <v>0</v>
      </c>
      <c r="AF197" s="632"/>
    </row>
    <row r="198" spans="1:32" hidden="1" x14ac:dyDescent="0.25">
      <c r="A198" s="1021"/>
      <c r="B198" s="266">
        <v>2</v>
      </c>
      <c r="C198" s="267" t="str">
        <f>IF(Experiencia_Proponente!C249=0,"",Experiencia_Proponente!C249)</f>
        <v/>
      </c>
      <c r="E198" s="288"/>
      <c r="F198" s="288"/>
      <c r="G198" s="312"/>
      <c r="H198" s="294" t="str">
        <f t="shared" si="83"/>
        <v>0</v>
      </c>
      <c r="J198" s="275"/>
      <c r="K198" s="511"/>
      <c r="L198" s="511"/>
      <c r="M198" s="276" t="str">
        <f t="shared" si="84"/>
        <v>0</v>
      </c>
      <c r="O198" s="295"/>
      <c r="P198" s="288"/>
      <c r="Q198" s="312"/>
      <c r="R198" s="276" t="str">
        <f t="shared" si="67"/>
        <v>0</v>
      </c>
      <c r="T198" s="277"/>
      <c r="U198" s="301"/>
      <c r="V198" s="288"/>
      <c r="W198" s="288"/>
      <c r="X198" s="288"/>
      <c r="Y198" s="311"/>
      <c r="Z198" s="276">
        <f t="shared" si="86"/>
        <v>0</v>
      </c>
      <c r="AB198" s="288"/>
      <c r="AC198" s="306"/>
      <c r="AD198" s="307" t="str">
        <f t="shared" si="87"/>
        <v>0</v>
      </c>
      <c r="AF198" s="271"/>
    </row>
    <row r="199" spans="1:32" hidden="1" x14ac:dyDescent="0.25">
      <c r="A199" s="1021"/>
      <c r="B199" s="266">
        <v>3</v>
      </c>
      <c r="C199" s="267" t="str">
        <f>IF(Experiencia_Proponente!C250=0,"",Experiencia_Proponente!C250)</f>
        <v/>
      </c>
      <c r="E199" s="288"/>
      <c r="F199" s="288"/>
      <c r="G199" s="312"/>
      <c r="H199" s="294" t="str">
        <f t="shared" si="65"/>
        <v>0</v>
      </c>
      <c r="J199" s="275"/>
      <c r="K199" s="511"/>
      <c r="L199" s="511"/>
      <c r="M199" s="276" t="str">
        <f t="shared" si="84"/>
        <v>0</v>
      </c>
      <c r="O199" s="295"/>
      <c r="P199" s="288"/>
      <c r="Q199" s="312"/>
      <c r="R199" s="276" t="str">
        <f t="shared" si="67"/>
        <v>0</v>
      </c>
      <c r="T199" s="277"/>
      <c r="U199" s="301"/>
      <c r="V199" s="288"/>
      <c r="W199" s="288"/>
      <c r="X199" s="288"/>
      <c r="Y199" s="288"/>
      <c r="Z199" s="276">
        <f t="shared" si="68"/>
        <v>0</v>
      </c>
      <c r="AB199" s="288"/>
      <c r="AC199" s="306"/>
      <c r="AD199" s="307" t="str">
        <f t="shared" si="87"/>
        <v>0</v>
      </c>
      <c r="AF199" s="271"/>
    </row>
    <row r="200" spans="1:32" hidden="1" x14ac:dyDescent="0.25">
      <c r="A200" s="1021"/>
      <c r="B200" s="266">
        <v>4</v>
      </c>
      <c r="C200" s="267" t="str">
        <f>IF(Experiencia_Proponente!C251=0,"",Experiencia_Proponente!C251)</f>
        <v/>
      </c>
      <c r="E200" s="288"/>
      <c r="F200" s="288"/>
      <c r="G200" s="312"/>
      <c r="H200" s="294" t="str">
        <f t="shared" si="65"/>
        <v>0</v>
      </c>
      <c r="J200" s="275"/>
      <c r="K200" s="511"/>
      <c r="L200" s="511"/>
      <c r="M200" s="276" t="str">
        <f t="shared" si="84"/>
        <v>0</v>
      </c>
      <c r="O200" s="295"/>
      <c r="P200" s="288"/>
      <c r="Q200" s="312"/>
      <c r="R200" s="276" t="str">
        <f t="shared" si="67"/>
        <v>0</v>
      </c>
      <c r="T200" s="277"/>
      <c r="U200" s="301"/>
      <c r="V200" s="288"/>
      <c r="W200" s="288"/>
      <c r="X200" s="288"/>
      <c r="Y200" s="288"/>
      <c r="Z200" s="276">
        <f t="shared" si="68"/>
        <v>0</v>
      </c>
      <c r="AB200" s="288"/>
      <c r="AC200" s="306"/>
      <c r="AD200" s="307" t="str">
        <f t="shared" si="87"/>
        <v>0</v>
      </c>
      <c r="AF200" s="271"/>
    </row>
    <row r="201" spans="1:32" hidden="1" x14ac:dyDescent="0.25">
      <c r="A201" s="1021"/>
      <c r="B201" s="266">
        <v>5</v>
      </c>
      <c r="C201" s="267" t="str">
        <f>IF(Experiencia_Proponente!C252=0,"",Experiencia_Proponente!C252)</f>
        <v/>
      </c>
      <c r="E201" s="288"/>
      <c r="F201" s="288"/>
      <c r="G201" s="312"/>
      <c r="H201" s="294" t="str">
        <f t="shared" si="65"/>
        <v>0</v>
      </c>
      <c r="J201" s="275"/>
      <c r="K201" s="511"/>
      <c r="L201" s="511"/>
      <c r="M201" s="276" t="str">
        <f t="shared" si="84"/>
        <v>0</v>
      </c>
      <c r="O201" s="295"/>
      <c r="P201" s="288"/>
      <c r="Q201" s="312"/>
      <c r="R201" s="276" t="str">
        <f t="shared" si="67"/>
        <v>0</v>
      </c>
      <c r="T201" s="277"/>
      <c r="U201" s="301"/>
      <c r="V201" s="288"/>
      <c r="W201" s="288"/>
      <c r="X201" s="288"/>
      <c r="Y201" s="288"/>
      <c r="Z201" s="276">
        <f t="shared" si="68"/>
        <v>0</v>
      </c>
      <c r="AB201" s="288"/>
      <c r="AC201" s="306"/>
      <c r="AD201" s="307" t="str">
        <f t="shared" si="87"/>
        <v>0</v>
      </c>
      <c r="AF201" s="271"/>
    </row>
    <row r="202" spans="1:32" hidden="1" x14ac:dyDescent="0.25">
      <c r="A202" s="1021"/>
      <c r="B202" s="266">
        <v>6</v>
      </c>
      <c r="C202" s="267" t="str">
        <f>IF(Experiencia_Proponente!C253=0,"",Experiencia_Proponente!C253)</f>
        <v/>
      </c>
      <c r="E202" s="288"/>
      <c r="F202" s="288"/>
      <c r="G202" s="312"/>
      <c r="H202" s="294" t="str">
        <f t="shared" si="65"/>
        <v>0</v>
      </c>
      <c r="J202" s="275"/>
      <c r="K202" s="511"/>
      <c r="L202" s="511"/>
      <c r="M202" s="276" t="str">
        <f t="shared" si="84"/>
        <v>0</v>
      </c>
      <c r="O202" s="295"/>
      <c r="P202" s="288"/>
      <c r="Q202" s="312"/>
      <c r="R202" s="276" t="str">
        <f t="shared" si="67"/>
        <v>0</v>
      </c>
      <c r="T202" s="277"/>
      <c r="U202" s="301"/>
      <c r="V202" s="288"/>
      <c r="W202" s="288"/>
      <c r="X202" s="288"/>
      <c r="Y202" s="311"/>
      <c r="Z202" s="276">
        <f t="shared" si="68"/>
        <v>0</v>
      </c>
      <c r="AB202" s="288"/>
      <c r="AC202" s="306"/>
      <c r="AD202" s="307" t="str">
        <f t="shared" si="87"/>
        <v>0</v>
      </c>
      <c r="AF202" s="271"/>
    </row>
    <row r="203" spans="1:32" hidden="1" x14ac:dyDescent="0.25">
      <c r="A203" s="1021"/>
      <c r="B203" s="266">
        <v>7</v>
      </c>
      <c r="C203" s="267" t="str">
        <f>IF(Experiencia_Proponente!C254=0,"",Experiencia_Proponente!C254)</f>
        <v/>
      </c>
      <c r="E203" s="288"/>
      <c r="F203" s="288"/>
      <c r="G203" s="312"/>
      <c r="H203" s="294" t="str">
        <f t="shared" si="65"/>
        <v>0</v>
      </c>
      <c r="J203" s="275"/>
      <c r="K203" s="511"/>
      <c r="L203" s="511"/>
      <c r="M203" s="276" t="str">
        <f t="shared" si="84"/>
        <v>0</v>
      </c>
      <c r="O203" s="295"/>
      <c r="P203" s="288"/>
      <c r="Q203" s="312"/>
      <c r="R203" s="276" t="str">
        <f t="shared" si="67"/>
        <v>0</v>
      </c>
      <c r="T203" s="277"/>
      <c r="U203" s="301"/>
      <c r="V203" s="288"/>
      <c r="W203" s="288"/>
      <c r="X203" s="288"/>
      <c r="Y203" s="288"/>
      <c r="Z203" s="276">
        <f t="shared" si="68"/>
        <v>0</v>
      </c>
      <c r="AB203" s="288"/>
      <c r="AC203" s="306"/>
      <c r="AD203" s="307" t="str">
        <f t="shared" si="87"/>
        <v>0</v>
      </c>
      <c r="AF203" s="271"/>
    </row>
    <row r="204" spans="1:32" hidden="1" x14ac:dyDescent="0.25">
      <c r="A204" s="1021"/>
      <c r="B204" s="266">
        <v>8</v>
      </c>
      <c r="C204" s="267" t="str">
        <f>IF(Experiencia_Proponente!C255=0,"",Experiencia_Proponente!C255)</f>
        <v/>
      </c>
      <c r="E204" s="288"/>
      <c r="F204" s="288"/>
      <c r="G204" s="312"/>
      <c r="H204" s="294" t="str">
        <f t="shared" si="65"/>
        <v>0</v>
      </c>
      <c r="J204" s="275"/>
      <c r="K204" s="511"/>
      <c r="L204" s="511"/>
      <c r="M204" s="276" t="str">
        <f t="shared" si="84"/>
        <v>0</v>
      </c>
      <c r="O204" s="295"/>
      <c r="P204" s="288"/>
      <c r="Q204" s="312"/>
      <c r="R204" s="276" t="str">
        <f t="shared" si="67"/>
        <v>0</v>
      </c>
      <c r="T204" s="277"/>
      <c r="U204" s="301"/>
      <c r="V204" s="288"/>
      <c r="W204" s="288"/>
      <c r="X204" s="288"/>
      <c r="Y204" s="311"/>
      <c r="Z204" s="276">
        <f t="shared" si="68"/>
        <v>0</v>
      </c>
      <c r="AB204" s="288"/>
      <c r="AC204" s="306"/>
      <c r="AD204" s="307" t="str">
        <f t="shared" si="87"/>
        <v>0</v>
      </c>
      <c r="AF204" s="271"/>
    </row>
    <row r="205" spans="1:32" hidden="1" x14ac:dyDescent="0.25">
      <c r="A205" s="1021"/>
      <c r="B205" s="266">
        <v>9</v>
      </c>
      <c r="C205" s="267" t="str">
        <f>IF(Experiencia_Proponente!C256=0,"",Experiencia_Proponente!C256)</f>
        <v/>
      </c>
      <c r="E205" s="288"/>
      <c r="F205" s="288"/>
      <c r="G205" s="312"/>
      <c r="H205" s="294" t="str">
        <f t="shared" si="65"/>
        <v>0</v>
      </c>
      <c r="J205" s="275"/>
      <c r="K205" s="511"/>
      <c r="L205" s="511"/>
      <c r="M205" s="276" t="str">
        <f t="shared" si="84"/>
        <v>0</v>
      </c>
      <c r="O205" s="295"/>
      <c r="P205" s="288"/>
      <c r="Q205" s="312"/>
      <c r="R205" s="276" t="str">
        <f t="shared" si="67"/>
        <v>0</v>
      </c>
      <c r="T205" s="277"/>
      <c r="U205" s="301"/>
      <c r="V205" s="288"/>
      <c r="W205" s="288"/>
      <c r="X205" s="288"/>
      <c r="Y205" s="311"/>
      <c r="Z205" s="276">
        <f t="shared" si="68"/>
        <v>0</v>
      </c>
      <c r="AB205" s="288"/>
      <c r="AC205" s="306"/>
      <c r="AD205" s="307" t="str">
        <f t="shared" si="87"/>
        <v>0</v>
      </c>
      <c r="AF205" s="271"/>
    </row>
    <row r="206" spans="1:32" hidden="1" x14ac:dyDescent="0.25">
      <c r="A206" s="1021"/>
      <c r="B206" s="266">
        <v>10</v>
      </c>
      <c r="C206" s="267" t="str">
        <f>IF(Experiencia_Proponente!C257=0,"",Experiencia_Proponente!C257)</f>
        <v/>
      </c>
      <c r="E206" s="288"/>
      <c r="F206" s="288"/>
      <c r="G206" s="312"/>
      <c r="H206" s="294" t="str">
        <f t="shared" si="65"/>
        <v>0</v>
      </c>
      <c r="J206" s="275"/>
      <c r="K206" s="511"/>
      <c r="L206" s="511"/>
      <c r="M206" s="276" t="str">
        <f t="shared" si="84"/>
        <v>0</v>
      </c>
      <c r="O206" s="295"/>
      <c r="P206" s="288"/>
      <c r="Q206" s="312"/>
      <c r="R206" s="276" t="str">
        <f t="shared" si="67"/>
        <v>0</v>
      </c>
      <c r="T206" s="277"/>
      <c r="U206" s="301"/>
      <c r="V206" s="288"/>
      <c r="W206" s="288"/>
      <c r="X206" s="288"/>
      <c r="Y206" s="311"/>
      <c r="Z206" s="276">
        <f t="shared" si="68"/>
        <v>0</v>
      </c>
      <c r="AB206" s="288"/>
      <c r="AC206" s="306"/>
      <c r="AD206" s="307" t="str">
        <f t="shared" si="87"/>
        <v>0</v>
      </c>
      <c r="AF206" s="271"/>
    </row>
    <row r="207" spans="1:32" hidden="1" x14ac:dyDescent="0.25">
      <c r="A207" s="1022"/>
      <c r="B207" s="568">
        <v>11</v>
      </c>
      <c r="C207" s="569" t="str">
        <f>IF(Experiencia_Proponente!C258=0,"",Experiencia_Proponente!C258)</f>
        <v/>
      </c>
      <c r="E207" s="595"/>
      <c r="F207" s="595"/>
      <c r="G207" s="617"/>
      <c r="H207" s="596" t="str">
        <f t="shared" si="65"/>
        <v>0</v>
      </c>
      <c r="J207" s="581"/>
      <c r="K207" s="586"/>
      <c r="L207" s="586"/>
      <c r="M207" s="582" t="str">
        <f t="shared" si="84"/>
        <v>0</v>
      </c>
      <c r="O207" s="597"/>
      <c r="P207" s="595"/>
      <c r="Q207" s="617"/>
      <c r="R207" s="582" t="str">
        <f t="shared" si="67"/>
        <v>0</v>
      </c>
      <c r="T207" s="583"/>
      <c r="U207" s="603"/>
      <c r="V207" s="595"/>
      <c r="W207" s="595"/>
      <c r="X207" s="595"/>
      <c r="Y207" s="595"/>
      <c r="Z207" s="582">
        <f t="shared" si="68"/>
        <v>0</v>
      </c>
      <c r="AB207" s="595"/>
      <c r="AC207" s="612"/>
      <c r="AD207" s="618" t="str">
        <f t="shared" si="87"/>
        <v>0</v>
      </c>
      <c r="AF207" s="577"/>
    </row>
    <row r="208" spans="1:32" x14ac:dyDescent="0.25">
      <c r="A208" s="1018"/>
      <c r="B208" s="507">
        <v>12</v>
      </c>
      <c r="C208" s="508" t="str">
        <f>IF(Experiencia_Proponente!C259=0,"",Experiencia_Proponente!C259)</f>
        <v xml:space="preserve"> UNIÓN TEMPORAL ZM 2021E</v>
      </c>
      <c r="D208" s="511"/>
      <c r="E208" s="511" t="s">
        <v>1631</v>
      </c>
      <c r="F208" s="511" t="s">
        <v>1631</v>
      </c>
      <c r="G208" s="511">
        <v>1</v>
      </c>
      <c r="H208" s="694" t="str">
        <f t="shared" si="65"/>
        <v>15</v>
      </c>
      <c r="I208" s="511"/>
      <c r="J208" s="695">
        <v>0.15</v>
      </c>
      <c r="K208" s="511" t="s">
        <v>1631</v>
      </c>
      <c r="L208" s="511">
        <v>1</v>
      </c>
      <c r="M208" s="694" t="str">
        <f t="shared" si="84"/>
        <v>24</v>
      </c>
      <c r="N208" s="511"/>
      <c r="O208" s="695" t="s">
        <v>2060</v>
      </c>
      <c r="P208" s="511" t="s">
        <v>1631</v>
      </c>
      <c r="Q208" s="511">
        <v>2</v>
      </c>
      <c r="R208" s="694" t="str">
        <f t="shared" si="67"/>
        <v>10</v>
      </c>
      <c r="S208" s="511"/>
      <c r="T208" s="696"/>
      <c r="U208" s="696"/>
      <c r="V208" s="511"/>
      <c r="W208" s="511"/>
      <c r="X208" s="511"/>
      <c r="Y208" s="302"/>
      <c r="Z208" s="694">
        <f t="shared" si="68"/>
        <v>0</v>
      </c>
      <c r="AA208" s="511"/>
      <c r="AB208" s="511" t="s">
        <v>1631</v>
      </c>
      <c r="AC208" s="280" t="s">
        <v>1651</v>
      </c>
      <c r="AD208" s="687" t="str">
        <f t="shared" si="87"/>
        <v>10</v>
      </c>
      <c r="AE208" s="511"/>
      <c r="AF208" s="511"/>
    </row>
    <row r="209" spans="1:32" x14ac:dyDescent="0.25">
      <c r="A209" s="102">
        <v>15</v>
      </c>
      <c r="B209" s="691"/>
      <c r="C209" s="691" t="s">
        <v>2063</v>
      </c>
      <c r="D209" s="692"/>
      <c r="E209" s="692"/>
      <c r="F209" s="692"/>
      <c r="G209" s="692"/>
      <c r="H209" s="692"/>
      <c r="I209" s="692"/>
      <c r="J209" s="692"/>
      <c r="K209" s="692"/>
      <c r="L209" s="692"/>
      <c r="M209" s="692"/>
      <c r="N209" s="692"/>
      <c r="O209" s="692"/>
      <c r="P209" s="692"/>
      <c r="Q209" s="692"/>
      <c r="R209" s="692"/>
      <c r="S209" s="692"/>
      <c r="T209" s="692"/>
      <c r="U209" s="692"/>
      <c r="V209" s="692"/>
      <c r="W209" s="692"/>
      <c r="X209" s="692"/>
      <c r="Y209" s="692"/>
      <c r="Z209" s="692"/>
      <c r="AA209" s="692"/>
      <c r="AB209" s="692"/>
      <c r="AC209" s="693"/>
      <c r="AD209" s="692"/>
      <c r="AE209" s="692"/>
      <c r="AF209" s="692"/>
    </row>
    <row r="210" spans="1:32" hidden="1" x14ac:dyDescent="0.25">
      <c r="A210" s="1020">
        <f t="shared" ref="A210" si="88">A222</f>
        <v>16</v>
      </c>
      <c r="B210" s="256">
        <v>1</v>
      </c>
      <c r="C210" s="627" t="str">
        <f>IF(Experiencia_Proponente!C261=0,"",Experiencia_Proponente!C261)</f>
        <v/>
      </c>
      <c r="E210" s="651"/>
      <c r="F210" s="651"/>
      <c r="G210" s="651"/>
      <c r="H210" s="674" t="str">
        <f t="shared" ref="H210:H211" si="89">IF(F210="SI",IF(E210&gt;="SI","15","0"),"0")</f>
        <v>0</v>
      </c>
      <c r="I210" s="260"/>
      <c r="J210" s="629"/>
      <c r="K210" s="314"/>
      <c r="L210" s="314"/>
      <c r="M210" s="628" t="str">
        <f t="shared" ref="M210:M221" si="90">IF(K210="SI",IF(J210=15%,"24",IF(J210=10%,"16",IF(J210=5%,"8","0"))),"0")</f>
        <v>0</v>
      </c>
      <c r="N210" s="260"/>
      <c r="O210" s="650"/>
      <c r="P210" s="651"/>
      <c r="Q210" s="651"/>
      <c r="R210" s="628" t="str">
        <f t="shared" ref="R210" si="91">IF(P210="SI",IF(O210="OPCIÓN 1","10",IF(O210="OPCIÓN 2","6",IF(O210="OPCIÓN 3","3","0"))),"0")</f>
        <v>0</v>
      </c>
      <c r="S210" s="260"/>
      <c r="T210" s="630"/>
      <c r="U210" s="675"/>
      <c r="V210" s="651"/>
      <c r="W210" s="651"/>
      <c r="X210" s="651"/>
      <c r="Y210" s="651"/>
      <c r="Z210" s="628">
        <f t="shared" ref="Z210:Z211" si="92">IF(AND(U210&gt;1,V210="SI",W210="SI",X210="SI"),1,0)</f>
        <v>0</v>
      </c>
      <c r="AA210" s="260"/>
      <c r="AB210" s="651"/>
      <c r="AC210" s="654"/>
      <c r="AD210" s="655" t="str">
        <f t="shared" ref="AD210:AD221" si="93">IF(AB210="SI","10","0")</f>
        <v>0</v>
      </c>
      <c r="AF210" s="632"/>
    </row>
    <row r="211" spans="1:32" hidden="1" x14ac:dyDescent="0.25">
      <c r="A211" s="1021"/>
      <c r="B211" s="266">
        <v>2</v>
      </c>
      <c r="C211" s="267" t="str">
        <f>IF(Experiencia_Proponente!C262=0,"",Experiencia_Proponente!C262)</f>
        <v/>
      </c>
      <c r="E211" s="284"/>
      <c r="F211" s="284"/>
      <c r="G211" s="284"/>
      <c r="H211" s="292" t="str">
        <f t="shared" si="89"/>
        <v>0</v>
      </c>
      <c r="I211" s="260"/>
      <c r="J211" s="261"/>
      <c r="K211" s="259"/>
      <c r="L211" s="259"/>
      <c r="M211" s="262" t="str">
        <f t="shared" si="90"/>
        <v>0</v>
      </c>
      <c r="N211" s="260"/>
      <c r="O211" s="283"/>
      <c r="P211" s="284"/>
      <c r="Q211" s="284"/>
      <c r="R211" s="262" t="str">
        <f t="shared" si="67"/>
        <v>0</v>
      </c>
      <c r="S211" s="260"/>
      <c r="T211" s="263"/>
      <c r="U211" s="313"/>
      <c r="V211" s="284"/>
      <c r="W211" s="284"/>
      <c r="X211" s="284"/>
      <c r="Y211" s="284"/>
      <c r="Z211" s="262">
        <f t="shared" si="92"/>
        <v>0</v>
      </c>
      <c r="AA211" s="260"/>
      <c r="AB211" s="284"/>
      <c r="AC211" s="286"/>
      <c r="AD211" s="287" t="str">
        <f t="shared" si="93"/>
        <v>0</v>
      </c>
      <c r="AF211" s="271"/>
    </row>
    <row r="212" spans="1:32" hidden="1" x14ac:dyDescent="0.25">
      <c r="A212" s="1022"/>
      <c r="B212" s="568">
        <v>3</v>
      </c>
      <c r="C212" s="569" t="str">
        <f>IF(Experiencia_Proponente!C263=0,"",Experiencia_Proponente!C263)</f>
        <v/>
      </c>
      <c r="E212" s="590"/>
      <c r="F212" s="590"/>
      <c r="G212" s="590"/>
      <c r="H212" s="619" t="str">
        <f t="shared" si="65"/>
        <v>0</v>
      </c>
      <c r="I212" s="260"/>
      <c r="J212" s="573"/>
      <c r="K212" s="571"/>
      <c r="L212" s="571"/>
      <c r="M212" s="572" t="str">
        <f t="shared" si="90"/>
        <v>0</v>
      </c>
      <c r="N212" s="260"/>
      <c r="O212" s="589"/>
      <c r="P212" s="590"/>
      <c r="Q212" s="590"/>
      <c r="R212" s="572" t="str">
        <f t="shared" si="67"/>
        <v>0</v>
      </c>
      <c r="S212" s="260"/>
      <c r="T212" s="574"/>
      <c r="U212" s="620"/>
      <c r="V212" s="590"/>
      <c r="W212" s="590"/>
      <c r="X212" s="590"/>
      <c r="Y212" s="590"/>
      <c r="Z212" s="572">
        <f t="shared" si="68"/>
        <v>0</v>
      </c>
      <c r="AA212" s="260"/>
      <c r="AB212" s="590"/>
      <c r="AC212" s="592"/>
      <c r="AD212" s="593" t="str">
        <f t="shared" si="93"/>
        <v>0</v>
      </c>
      <c r="AF212" s="577"/>
    </row>
    <row r="213" spans="1:32" ht="33" x14ac:dyDescent="0.25">
      <c r="A213" s="1018"/>
      <c r="B213" s="938">
        <v>4</v>
      </c>
      <c r="C213" s="940" t="str">
        <f>IF(Experiencia_Proponente!C264=0,"",Experiencia_Proponente!C264)</f>
        <v>UNIÓN TEMPORAL SEANSED 2021</v>
      </c>
      <c r="D213" s="939"/>
      <c r="E213" s="939" t="s">
        <v>1631</v>
      </c>
      <c r="F213" s="939" t="s">
        <v>1631</v>
      </c>
      <c r="G213" s="939">
        <v>1</v>
      </c>
      <c r="H213" s="694" t="str">
        <f t="shared" si="65"/>
        <v>15</v>
      </c>
      <c r="I213" s="939"/>
      <c r="J213" s="695">
        <v>0.15</v>
      </c>
      <c r="K213" s="939" t="s">
        <v>1631</v>
      </c>
      <c r="L213" s="939">
        <v>1</v>
      </c>
      <c r="M213" s="694" t="str">
        <f t="shared" si="90"/>
        <v>24</v>
      </c>
      <c r="N213" s="939"/>
      <c r="O213" s="695" t="s">
        <v>2060</v>
      </c>
      <c r="P213" s="939" t="s">
        <v>1631</v>
      </c>
      <c r="Q213" s="939">
        <v>2</v>
      </c>
      <c r="R213" s="694" t="str">
        <f t="shared" si="67"/>
        <v>10</v>
      </c>
      <c r="S213" s="939"/>
      <c r="T213" s="696" t="s">
        <v>2074</v>
      </c>
      <c r="U213" s="696">
        <v>7</v>
      </c>
      <c r="V213" s="939" t="s">
        <v>1631</v>
      </c>
      <c r="W213" s="939" t="s">
        <v>1631</v>
      </c>
      <c r="X213" s="939" t="s">
        <v>1631</v>
      </c>
      <c r="Y213" s="939">
        <v>33</v>
      </c>
      <c r="Z213" s="694">
        <f t="shared" si="68"/>
        <v>1</v>
      </c>
      <c r="AA213" s="939"/>
      <c r="AB213" s="939" t="s">
        <v>1631</v>
      </c>
      <c r="AC213" s="280" t="s">
        <v>431</v>
      </c>
      <c r="AD213" s="941" t="str">
        <f t="shared" si="93"/>
        <v>10</v>
      </c>
      <c r="AE213" s="939"/>
      <c r="AF213" s="939"/>
    </row>
    <row r="214" spans="1:32" ht="33" x14ac:dyDescent="0.25">
      <c r="A214" s="1018"/>
      <c r="B214" s="938">
        <v>5</v>
      </c>
      <c r="C214" s="940" t="str">
        <f>IF(Experiencia_Proponente!C265=0,"",Experiencia_Proponente!C265)</f>
        <v>UNIÓN TEMPORAL SEANSED 2021</v>
      </c>
      <c r="D214" s="939"/>
      <c r="E214" s="939" t="s">
        <v>1631</v>
      </c>
      <c r="F214" s="939" t="s">
        <v>1631</v>
      </c>
      <c r="G214" s="939">
        <v>1</v>
      </c>
      <c r="H214" s="694" t="str">
        <f t="shared" si="65"/>
        <v>15</v>
      </c>
      <c r="I214" s="939"/>
      <c r="J214" s="695">
        <v>0.15</v>
      </c>
      <c r="K214" s="939" t="s">
        <v>1631</v>
      </c>
      <c r="L214" s="939">
        <v>1</v>
      </c>
      <c r="M214" s="694" t="str">
        <f t="shared" si="90"/>
        <v>24</v>
      </c>
      <c r="N214" s="939"/>
      <c r="O214" s="695" t="s">
        <v>2060</v>
      </c>
      <c r="P214" s="939" t="s">
        <v>1631</v>
      </c>
      <c r="Q214" s="939">
        <v>2</v>
      </c>
      <c r="R214" s="694" t="str">
        <f t="shared" si="67"/>
        <v>10</v>
      </c>
      <c r="S214" s="939"/>
      <c r="T214" s="696" t="s">
        <v>2074</v>
      </c>
      <c r="U214" s="696">
        <v>7</v>
      </c>
      <c r="V214" s="939" t="s">
        <v>1631</v>
      </c>
      <c r="W214" s="939" t="s">
        <v>1631</v>
      </c>
      <c r="X214" s="939" t="s">
        <v>1631</v>
      </c>
      <c r="Y214" s="939">
        <v>33</v>
      </c>
      <c r="Z214" s="694">
        <f t="shared" si="68"/>
        <v>1</v>
      </c>
      <c r="AA214" s="939"/>
      <c r="AB214" s="939" t="s">
        <v>1631</v>
      </c>
      <c r="AC214" s="280" t="s">
        <v>431</v>
      </c>
      <c r="AD214" s="941" t="str">
        <f t="shared" si="93"/>
        <v>10</v>
      </c>
      <c r="AE214" s="939"/>
      <c r="AF214" s="939"/>
    </row>
    <row r="215" spans="1:32" hidden="1" x14ac:dyDescent="0.25">
      <c r="A215" s="1019"/>
      <c r="B215" s="579">
        <v>6</v>
      </c>
      <c r="C215" s="633" t="str">
        <f>IF(Experiencia_Proponente!C266=0,"",Experiencia_Proponente!C266)</f>
        <v/>
      </c>
      <c r="E215" s="676"/>
      <c r="F215" s="676"/>
      <c r="G215" s="676"/>
      <c r="H215" s="677" t="str">
        <f t="shared" si="65"/>
        <v>0</v>
      </c>
      <c r="I215" s="260"/>
      <c r="J215" s="637"/>
      <c r="K215" s="635"/>
      <c r="L215" s="635"/>
      <c r="M215" s="636" t="str">
        <f t="shared" si="90"/>
        <v>0</v>
      </c>
      <c r="N215" s="260"/>
      <c r="O215" s="678"/>
      <c r="P215" s="676"/>
      <c r="Q215" s="676"/>
      <c r="R215" s="636" t="str">
        <f t="shared" si="67"/>
        <v>0</v>
      </c>
      <c r="S215" s="260"/>
      <c r="T215" s="638"/>
      <c r="U215" s="679"/>
      <c r="V215" s="676"/>
      <c r="W215" s="676"/>
      <c r="X215" s="676"/>
      <c r="Y215" s="676"/>
      <c r="Z215" s="636">
        <f t="shared" si="68"/>
        <v>0</v>
      </c>
      <c r="AA215" s="260"/>
      <c r="AB215" s="676"/>
      <c r="AC215" s="680"/>
      <c r="AD215" s="681" t="str">
        <f t="shared" si="93"/>
        <v>0</v>
      </c>
      <c r="AF215" s="641"/>
    </row>
    <row r="216" spans="1:32" ht="33" x14ac:dyDescent="0.25">
      <c r="A216" s="1018"/>
      <c r="B216" s="938">
        <v>7</v>
      </c>
      <c r="C216" s="940" t="str">
        <f>IF(Experiencia_Proponente!C267=0,"",Experiencia_Proponente!C267)</f>
        <v>UNIÓN TEMPORAL SEANSED 2021</v>
      </c>
      <c r="D216" s="939"/>
      <c r="E216" s="939" t="s">
        <v>1631</v>
      </c>
      <c r="F216" s="939" t="s">
        <v>1631</v>
      </c>
      <c r="G216" s="939">
        <v>1</v>
      </c>
      <c r="H216" s="694" t="str">
        <f t="shared" si="65"/>
        <v>15</v>
      </c>
      <c r="I216" s="939"/>
      <c r="J216" s="695">
        <v>0.15</v>
      </c>
      <c r="K216" s="939" t="s">
        <v>1631</v>
      </c>
      <c r="L216" s="939">
        <v>1</v>
      </c>
      <c r="M216" s="694" t="str">
        <f t="shared" si="90"/>
        <v>24</v>
      </c>
      <c r="N216" s="939"/>
      <c r="O216" s="695" t="s">
        <v>2060</v>
      </c>
      <c r="P216" s="939" t="s">
        <v>1631</v>
      </c>
      <c r="Q216" s="939">
        <v>2</v>
      </c>
      <c r="R216" s="694" t="str">
        <f t="shared" si="67"/>
        <v>10</v>
      </c>
      <c r="S216" s="939"/>
      <c r="T216" s="696" t="s">
        <v>2074</v>
      </c>
      <c r="U216" s="696">
        <v>7</v>
      </c>
      <c r="V216" s="939" t="s">
        <v>1631</v>
      </c>
      <c r="W216" s="939" t="s">
        <v>1631</v>
      </c>
      <c r="X216" s="939" t="s">
        <v>1631</v>
      </c>
      <c r="Y216" s="939">
        <v>33</v>
      </c>
      <c r="Z216" s="694">
        <f t="shared" si="68"/>
        <v>1</v>
      </c>
      <c r="AA216" s="939"/>
      <c r="AB216" s="939" t="s">
        <v>1631</v>
      </c>
      <c r="AC216" s="280" t="s">
        <v>431</v>
      </c>
      <c r="AD216" s="941" t="str">
        <f t="shared" si="93"/>
        <v>10</v>
      </c>
      <c r="AE216" s="939"/>
      <c r="AF216" s="939"/>
    </row>
    <row r="217" spans="1:32" ht="33" x14ac:dyDescent="0.25">
      <c r="A217" s="1018"/>
      <c r="B217" s="938">
        <v>8</v>
      </c>
      <c r="C217" s="940" t="str">
        <f>IF(Experiencia_Proponente!C268=0,"",Experiencia_Proponente!C268)</f>
        <v>UNIÓN TEMPORAL SEANSED 2021</v>
      </c>
      <c r="D217" s="939"/>
      <c r="E217" s="939" t="s">
        <v>1631</v>
      </c>
      <c r="F217" s="939" t="s">
        <v>1631</v>
      </c>
      <c r="G217" s="939">
        <v>1</v>
      </c>
      <c r="H217" s="694" t="str">
        <f t="shared" si="65"/>
        <v>15</v>
      </c>
      <c r="I217" s="939"/>
      <c r="J217" s="695">
        <v>0.15</v>
      </c>
      <c r="K217" s="939" t="s">
        <v>1631</v>
      </c>
      <c r="L217" s="939">
        <v>1</v>
      </c>
      <c r="M217" s="694" t="str">
        <f t="shared" si="90"/>
        <v>24</v>
      </c>
      <c r="N217" s="939"/>
      <c r="O217" s="695" t="s">
        <v>2060</v>
      </c>
      <c r="P217" s="939" t="s">
        <v>1631</v>
      </c>
      <c r="Q217" s="939">
        <v>2</v>
      </c>
      <c r="R217" s="694" t="str">
        <f t="shared" si="67"/>
        <v>10</v>
      </c>
      <c r="S217" s="939"/>
      <c r="T217" s="696" t="s">
        <v>2074</v>
      </c>
      <c r="U217" s="696">
        <v>7</v>
      </c>
      <c r="V217" s="939" t="s">
        <v>1631</v>
      </c>
      <c r="W217" s="939" t="s">
        <v>1631</v>
      </c>
      <c r="X217" s="939" t="s">
        <v>1631</v>
      </c>
      <c r="Y217" s="939">
        <v>33</v>
      </c>
      <c r="Z217" s="694">
        <f t="shared" si="68"/>
        <v>1</v>
      </c>
      <c r="AA217" s="939"/>
      <c r="AB217" s="939" t="s">
        <v>1631</v>
      </c>
      <c r="AC217" s="280" t="s">
        <v>431</v>
      </c>
      <c r="AD217" s="941" t="str">
        <f t="shared" si="93"/>
        <v>10</v>
      </c>
      <c r="AE217" s="939"/>
      <c r="AF217" s="939"/>
    </row>
    <row r="218" spans="1:32" ht="33" x14ac:dyDescent="0.25">
      <c r="A218" s="1018"/>
      <c r="B218" s="938">
        <v>9</v>
      </c>
      <c r="C218" s="940" t="str">
        <f>IF(Experiencia_Proponente!C269=0,"",Experiencia_Proponente!C269)</f>
        <v>UNIÓN TEMPORAL SEANSED 2021</v>
      </c>
      <c r="D218" s="939"/>
      <c r="E218" s="939" t="s">
        <v>1631</v>
      </c>
      <c r="F218" s="939" t="s">
        <v>1631</v>
      </c>
      <c r="G218" s="939">
        <v>1</v>
      </c>
      <c r="H218" s="694" t="str">
        <f t="shared" si="65"/>
        <v>15</v>
      </c>
      <c r="I218" s="939"/>
      <c r="J218" s="695">
        <v>0.15</v>
      </c>
      <c r="K218" s="939" t="s">
        <v>1631</v>
      </c>
      <c r="L218" s="939">
        <v>1</v>
      </c>
      <c r="M218" s="694" t="str">
        <f t="shared" si="90"/>
        <v>24</v>
      </c>
      <c r="N218" s="939"/>
      <c r="O218" s="695" t="s">
        <v>2060</v>
      </c>
      <c r="P218" s="939" t="s">
        <v>1631</v>
      </c>
      <c r="Q218" s="939">
        <v>2</v>
      </c>
      <c r="R218" s="694" t="str">
        <f t="shared" si="67"/>
        <v>10</v>
      </c>
      <c r="S218" s="939"/>
      <c r="T218" s="696" t="s">
        <v>2074</v>
      </c>
      <c r="U218" s="696">
        <v>7</v>
      </c>
      <c r="V218" s="939" t="s">
        <v>1631</v>
      </c>
      <c r="W218" s="939" t="s">
        <v>1631</v>
      </c>
      <c r="X218" s="939" t="s">
        <v>1631</v>
      </c>
      <c r="Y218" s="939">
        <v>33</v>
      </c>
      <c r="Z218" s="694">
        <f t="shared" si="68"/>
        <v>1</v>
      </c>
      <c r="AA218" s="939"/>
      <c r="AB218" s="939" t="s">
        <v>1631</v>
      </c>
      <c r="AC218" s="280" t="s">
        <v>431</v>
      </c>
      <c r="AD218" s="941" t="str">
        <f t="shared" si="93"/>
        <v>10</v>
      </c>
      <c r="AE218" s="939"/>
      <c r="AF218" s="939"/>
    </row>
    <row r="219" spans="1:32" ht="33" x14ac:dyDescent="0.25">
      <c r="A219" s="1018"/>
      <c r="B219" s="938">
        <v>10</v>
      </c>
      <c r="C219" s="940" t="str">
        <f>IF(Experiencia_Proponente!C270=0,"",Experiencia_Proponente!C270)</f>
        <v>UNIÓN TEMPORAL SEANSED 2021</v>
      </c>
      <c r="D219" s="939"/>
      <c r="E219" s="939" t="s">
        <v>1631</v>
      </c>
      <c r="F219" s="939" t="s">
        <v>1631</v>
      </c>
      <c r="G219" s="939">
        <v>1</v>
      </c>
      <c r="H219" s="694" t="str">
        <f t="shared" si="65"/>
        <v>15</v>
      </c>
      <c r="I219" s="939"/>
      <c r="J219" s="695">
        <v>0.15</v>
      </c>
      <c r="K219" s="939" t="s">
        <v>1631</v>
      </c>
      <c r="L219" s="939">
        <v>1</v>
      </c>
      <c r="M219" s="694" t="str">
        <f t="shared" si="90"/>
        <v>24</v>
      </c>
      <c r="N219" s="939"/>
      <c r="O219" s="695" t="s">
        <v>2060</v>
      </c>
      <c r="P219" s="939" t="s">
        <v>1631</v>
      </c>
      <c r="Q219" s="939">
        <v>2</v>
      </c>
      <c r="R219" s="694" t="str">
        <f t="shared" si="67"/>
        <v>10</v>
      </c>
      <c r="S219" s="939"/>
      <c r="T219" s="696" t="s">
        <v>2074</v>
      </c>
      <c r="U219" s="696">
        <v>7</v>
      </c>
      <c r="V219" s="939" t="s">
        <v>1631</v>
      </c>
      <c r="W219" s="939" t="s">
        <v>1631</v>
      </c>
      <c r="X219" s="939" t="s">
        <v>1631</v>
      </c>
      <c r="Y219" s="939">
        <v>33</v>
      </c>
      <c r="Z219" s="694">
        <f t="shared" si="68"/>
        <v>1</v>
      </c>
      <c r="AA219" s="939"/>
      <c r="AB219" s="939" t="s">
        <v>1631</v>
      </c>
      <c r="AC219" s="280" t="s">
        <v>431</v>
      </c>
      <c r="AD219" s="941" t="str">
        <f t="shared" si="93"/>
        <v>10</v>
      </c>
      <c r="AE219" s="939"/>
      <c r="AF219" s="939"/>
    </row>
    <row r="220" spans="1:32" hidden="1" x14ac:dyDescent="0.25">
      <c r="A220" s="1020"/>
      <c r="B220" s="256">
        <v>11</v>
      </c>
      <c r="C220" s="627" t="str">
        <f>IF(Experiencia_Proponente!C276=0,"",Experiencia_Proponente!C276)</f>
        <v/>
      </c>
      <c r="E220" s="651"/>
      <c r="F220" s="651"/>
      <c r="G220" s="651"/>
      <c r="H220" s="682" t="str">
        <f t="shared" si="65"/>
        <v>0</v>
      </c>
      <c r="I220" s="260"/>
      <c r="J220" s="629"/>
      <c r="K220" s="314"/>
      <c r="L220" s="314"/>
      <c r="M220" s="628" t="str">
        <f t="shared" si="90"/>
        <v>0</v>
      </c>
      <c r="N220" s="260"/>
      <c r="O220" s="650"/>
      <c r="P220" s="651"/>
      <c r="Q220" s="651"/>
      <c r="R220" s="628" t="str">
        <f t="shared" si="67"/>
        <v>0</v>
      </c>
      <c r="S220" s="260"/>
      <c r="T220" s="630"/>
      <c r="U220" s="630"/>
      <c r="V220" s="314"/>
      <c r="W220" s="314"/>
      <c r="X220" s="314"/>
      <c r="Y220" s="314"/>
      <c r="Z220" s="628">
        <f t="shared" si="68"/>
        <v>0</v>
      </c>
      <c r="AA220" s="260"/>
      <c r="AB220" s="315"/>
      <c r="AC220" s="316"/>
      <c r="AD220" s="631" t="str">
        <f t="shared" si="93"/>
        <v>0</v>
      </c>
      <c r="AF220" s="632"/>
    </row>
    <row r="221" spans="1:32" hidden="1" x14ac:dyDescent="0.25">
      <c r="A221" s="1022"/>
      <c r="B221" s="568">
        <v>12</v>
      </c>
      <c r="C221" s="569" t="str">
        <f>IF(Experiencia_Proponente!C277=0,"",Experiencia_Proponente!C277)</f>
        <v/>
      </c>
      <c r="E221" s="590"/>
      <c r="F221" s="590"/>
      <c r="G221" s="590"/>
      <c r="H221" s="619" t="str">
        <f t="shared" si="65"/>
        <v>0</v>
      </c>
      <c r="I221" s="260"/>
      <c r="J221" s="573"/>
      <c r="K221" s="571"/>
      <c r="L221" s="571"/>
      <c r="M221" s="572" t="str">
        <f t="shared" si="90"/>
        <v>0</v>
      </c>
      <c r="N221" s="260"/>
      <c r="O221" s="589"/>
      <c r="P221" s="590"/>
      <c r="Q221" s="590"/>
      <c r="R221" s="572" t="str">
        <f t="shared" si="67"/>
        <v>0</v>
      </c>
      <c r="S221" s="260"/>
      <c r="T221" s="574"/>
      <c r="U221" s="574"/>
      <c r="V221" s="571"/>
      <c r="W221" s="571"/>
      <c r="X221" s="571"/>
      <c r="Y221" s="571"/>
      <c r="Z221" s="572">
        <f t="shared" si="68"/>
        <v>0</v>
      </c>
      <c r="AA221" s="260"/>
      <c r="AB221" s="570"/>
      <c r="AC221" s="575"/>
      <c r="AD221" s="576" t="str">
        <f t="shared" si="93"/>
        <v>0</v>
      </c>
      <c r="AF221" s="577"/>
    </row>
    <row r="222" spans="1:32" x14ac:dyDescent="0.25">
      <c r="A222" s="102">
        <v>16</v>
      </c>
      <c r="B222" s="691"/>
      <c r="C222" s="691" t="s">
        <v>2063</v>
      </c>
      <c r="D222" s="692"/>
      <c r="E222" s="692"/>
      <c r="F222" s="692"/>
      <c r="G222" s="692"/>
      <c r="H222" s="692"/>
      <c r="I222" s="692"/>
      <c r="J222" s="692"/>
      <c r="K222" s="692"/>
      <c r="L222" s="692"/>
      <c r="M222" s="692"/>
      <c r="N222" s="692"/>
      <c r="O222" s="692"/>
      <c r="P222" s="692"/>
      <c r="Q222" s="692"/>
      <c r="R222" s="692"/>
      <c r="S222" s="692"/>
      <c r="T222" s="692"/>
      <c r="U222" s="692"/>
      <c r="V222" s="692"/>
      <c r="W222" s="692"/>
      <c r="X222" s="692"/>
      <c r="Y222" s="692"/>
      <c r="Z222" s="692"/>
      <c r="AA222" s="692"/>
      <c r="AB222" s="692"/>
      <c r="AC222" s="693"/>
      <c r="AD222" s="692"/>
      <c r="AE222" s="692"/>
      <c r="AF222" s="692"/>
    </row>
    <row r="223" spans="1:32" ht="18.75" customHeight="1" x14ac:dyDescent="0.25">
      <c r="A223" s="1018">
        <f t="shared" ref="A223" si="94">A235</f>
        <v>17</v>
      </c>
      <c r="B223" s="938">
        <v>1</v>
      </c>
      <c r="C223" s="940" t="str">
        <f>IF(Experiencia_Proponente!C279=0,"",Experiencia_Proponente!C279)</f>
        <v>UNIÓN TEMPORAL VISE LTDA –VIGILANCIA ACOSTA LTDA</v>
      </c>
      <c r="D223" s="939"/>
      <c r="E223" s="939" t="s">
        <v>1631</v>
      </c>
      <c r="F223" s="939" t="s">
        <v>1631</v>
      </c>
      <c r="G223" s="939">
        <v>1</v>
      </c>
      <c r="H223" s="939" t="str">
        <f t="shared" ref="H223:H286" si="95">IF(F223="SI",IF(E223&gt;="SI","15","0"),"0")</f>
        <v>15</v>
      </c>
      <c r="I223" s="939"/>
      <c r="J223" s="695">
        <v>0.15</v>
      </c>
      <c r="K223" s="939" t="s">
        <v>1631</v>
      </c>
      <c r="L223" s="939">
        <v>1</v>
      </c>
      <c r="M223" s="694" t="str">
        <f>IF(K223="SI",IF(J223=15%,"24",IF(J223=10%,"16",IF(J223=5%,"8","0"))),"0")</f>
        <v>24</v>
      </c>
      <c r="N223" s="939"/>
      <c r="O223" s="695" t="s">
        <v>2060</v>
      </c>
      <c r="P223" s="939" t="s">
        <v>1631</v>
      </c>
      <c r="Q223" s="939">
        <v>2</v>
      </c>
      <c r="R223" s="694" t="str">
        <f t="shared" ref="R223:R286" si="96">IF(P223="SI",IF(O223="OPCIÓN 1","10",IF(O223="OPCIÓN 2","6",IF(O223="OPCIÓN 3","3","0"))),"0")</f>
        <v>10</v>
      </c>
      <c r="S223" s="939"/>
      <c r="T223" s="939" t="s">
        <v>84</v>
      </c>
      <c r="U223" s="939">
        <v>7</v>
      </c>
      <c r="V223" s="939" t="s">
        <v>1631</v>
      </c>
      <c r="W223" s="939" t="s">
        <v>1631</v>
      </c>
      <c r="X223" s="939" t="s">
        <v>1631</v>
      </c>
      <c r="Y223" s="302" t="s">
        <v>1070</v>
      </c>
      <c r="Z223" s="694">
        <f t="shared" ref="Z223:Z286" si="97">IF(AND(U223&gt;1,V223="SI",W223="SI",X223="SI"),1,0)</f>
        <v>1</v>
      </c>
      <c r="AA223" s="939"/>
      <c r="AB223" s="939" t="s">
        <v>1631</v>
      </c>
      <c r="AC223" s="280" t="s">
        <v>2075</v>
      </c>
      <c r="AD223" s="941" t="str">
        <f t="shared" ref="AD223:AD234" si="98">IF(AB223="SI","10","0")</f>
        <v>10</v>
      </c>
      <c r="AE223" s="939"/>
      <c r="AF223" s="939"/>
    </row>
    <row r="224" spans="1:32" ht="18.75" customHeight="1" x14ac:dyDescent="0.25">
      <c r="A224" s="1018"/>
      <c r="B224" s="938">
        <v>2</v>
      </c>
      <c r="C224" s="940" t="str">
        <f>IF(Experiencia_Proponente!C280=0,"",Experiencia_Proponente!C280)</f>
        <v>UNIÓN TEMPORAL VISE LTDA –VIGILANCIA ACOSTA LTDA</v>
      </c>
      <c r="D224" s="939"/>
      <c r="E224" s="939" t="s">
        <v>1631</v>
      </c>
      <c r="F224" s="939" t="s">
        <v>1631</v>
      </c>
      <c r="G224" s="939">
        <v>1</v>
      </c>
      <c r="H224" s="694" t="str">
        <f t="shared" si="95"/>
        <v>15</v>
      </c>
      <c r="I224" s="939"/>
      <c r="J224" s="695">
        <v>0.15</v>
      </c>
      <c r="K224" s="939" t="s">
        <v>1631</v>
      </c>
      <c r="L224" s="939">
        <v>1</v>
      </c>
      <c r="M224" s="694" t="str">
        <f t="shared" ref="M224:M234" si="99">IF(K224="SI",IF(J224=15%,"24",IF(J224=10%,"16",IF(J224=5%,"8","0"))),"0")</f>
        <v>24</v>
      </c>
      <c r="N224" s="939"/>
      <c r="O224" s="695" t="s">
        <v>2060</v>
      </c>
      <c r="P224" s="939" t="s">
        <v>1631</v>
      </c>
      <c r="Q224" s="939">
        <v>2</v>
      </c>
      <c r="R224" s="694" t="str">
        <f t="shared" si="96"/>
        <v>10</v>
      </c>
      <c r="S224" s="939"/>
      <c r="T224" s="696" t="s">
        <v>84</v>
      </c>
      <c r="U224" s="696">
        <v>7</v>
      </c>
      <c r="V224" s="939" t="s">
        <v>1631</v>
      </c>
      <c r="W224" s="939" t="s">
        <v>1631</v>
      </c>
      <c r="X224" s="939" t="s">
        <v>1631</v>
      </c>
      <c r="Y224" s="302">
        <v>44287</v>
      </c>
      <c r="Z224" s="694">
        <f t="shared" si="97"/>
        <v>1</v>
      </c>
      <c r="AA224" s="939"/>
      <c r="AB224" s="939" t="s">
        <v>1631</v>
      </c>
      <c r="AC224" s="280" t="s">
        <v>2075</v>
      </c>
      <c r="AD224" s="941" t="str">
        <f t="shared" si="98"/>
        <v>10</v>
      </c>
      <c r="AE224" s="939"/>
      <c r="AF224" s="939"/>
    </row>
    <row r="225" spans="1:32" ht="18.75" customHeight="1" x14ac:dyDescent="0.25">
      <c r="A225" s="1018"/>
      <c r="B225" s="938">
        <v>3</v>
      </c>
      <c r="C225" s="940" t="str">
        <f>IF(Experiencia_Proponente!C281=0,"",Experiencia_Proponente!C281)</f>
        <v>UNIÓN TEMPORAL VISE LTDA –VIGILANCIA ACOSTA LTDA</v>
      </c>
      <c r="D225" s="939"/>
      <c r="E225" s="939" t="s">
        <v>1631</v>
      </c>
      <c r="F225" s="939" t="s">
        <v>1631</v>
      </c>
      <c r="G225" s="939">
        <v>1</v>
      </c>
      <c r="H225" s="694" t="str">
        <f t="shared" si="95"/>
        <v>15</v>
      </c>
      <c r="I225" s="939"/>
      <c r="J225" s="695">
        <v>0.15</v>
      </c>
      <c r="K225" s="939" t="s">
        <v>1631</v>
      </c>
      <c r="L225" s="939">
        <v>1</v>
      </c>
      <c r="M225" s="694" t="str">
        <f t="shared" si="99"/>
        <v>24</v>
      </c>
      <c r="N225" s="939"/>
      <c r="O225" s="695" t="s">
        <v>2060</v>
      </c>
      <c r="P225" s="939" t="s">
        <v>1631</v>
      </c>
      <c r="Q225" s="939">
        <v>2</v>
      </c>
      <c r="R225" s="694" t="str">
        <f t="shared" si="96"/>
        <v>10</v>
      </c>
      <c r="S225" s="939"/>
      <c r="T225" s="696" t="s">
        <v>84</v>
      </c>
      <c r="U225" s="696">
        <v>7</v>
      </c>
      <c r="V225" s="939" t="s">
        <v>1631</v>
      </c>
      <c r="W225" s="939" t="s">
        <v>1631</v>
      </c>
      <c r="X225" s="939" t="s">
        <v>1631</v>
      </c>
      <c r="Y225" s="302" t="s">
        <v>1070</v>
      </c>
      <c r="Z225" s="694">
        <f t="shared" si="97"/>
        <v>1</v>
      </c>
      <c r="AA225" s="939"/>
      <c r="AB225" s="939" t="s">
        <v>1631</v>
      </c>
      <c r="AC225" s="280" t="s">
        <v>2075</v>
      </c>
      <c r="AD225" s="941" t="str">
        <f t="shared" si="98"/>
        <v>10</v>
      </c>
      <c r="AE225" s="939"/>
      <c r="AF225" s="939"/>
    </row>
    <row r="226" spans="1:32" ht="18.75" customHeight="1" x14ac:dyDescent="0.25">
      <c r="A226" s="1018"/>
      <c r="B226" s="938">
        <v>4</v>
      </c>
      <c r="C226" s="940" t="str">
        <f>IF(Experiencia_Proponente!C282=0,"",Experiencia_Proponente!C282)</f>
        <v>UNIÓN TEMPORAL VISE LTDA –VIGILANCIA ACOSTA LTDA</v>
      </c>
      <c r="D226" s="939"/>
      <c r="E226" s="939" t="s">
        <v>1631</v>
      </c>
      <c r="F226" s="939" t="s">
        <v>1631</v>
      </c>
      <c r="G226" s="939">
        <v>1</v>
      </c>
      <c r="H226" s="694" t="str">
        <f t="shared" si="95"/>
        <v>15</v>
      </c>
      <c r="I226" s="939"/>
      <c r="J226" s="695">
        <v>0.15</v>
      </c>
      <c r="K226" s="939" t="s">
        <v>1631</v>
      </c>
      <c r="L226" s="939">
        <v>1</v>
      </c>
      <c r="M226" s="694" t="str">
        <f t="shared" si="99"/>
        <v>24</v>
      </c>
      <c r="N226" s="939"/>
      <c r="O226" s="695" t="s">
        <v>2060</v>
      </c>
      <c r="P226" s="939" t="s">
        <v>1631</v>
      </c>
      <c r="Q226" s="939">
        <v>2</v>
      </c>
      <c r="R226" s="694" t="str">
        <f t="shared" si="96"/>
        <v>10</v>
      </c>
      <c r="S226" s="939"/>
      <c r="T226" s="696" t="s">
        <v>84</v>
      </c>
      <c r="U226" s="696">
        <v>7</v>
      </c>
      <c r="V226" s="939" t="s">
        <v>1631</v>
      </c>
      <c r="W226" s="939" t="s">
        <v>1631</v>
      </c>
      <c r="X226" s="939" t="s">
        <v>1631</v>
      </c>
      <c r="Y226" s="302" t="s">
        <v>1070</v>
      </c>
      <c r="Z226" s="694">
        <f t="shared" si="97"/>
        <v>1</v>
      </c>
      <c r="AA226" s="939"/>
      <c r="AB226" s="939" t="s">
        <v>1631</v>
      </c>
      <c r="AC226" s="280" t="s">
        <v>2075</v>
      </c>
      <c r="AD226" s="941" t="str">
        <f t="shared" si="98"/>
        <v>10</v>
      </c>
      <c r="AE226" s="939"/>
      <c r="AF226" s="939"/>
    </row>
    <row r="227" spans="1:32" ht="18.75" customHeight="1" x14ac:dyDescent="0.25">
      <c r="A227" s="1018"/>
      <c r="B227" s="938">
        <v>5</v>
      </c>
      <c r="C227" s="940" t="str">
        <f>IF(Experiencia_Proponente!C283=0,"",Experiencia_Proponente!C283)</f>
        <v>UNIÓN TEMPORAL VISE LTDA –VIGILANCIA ACOSTA LTDA</v>
      </c>
      <c r="D227" s="939"/>
      <c r="E227" s="939" t="s">
        <v>1631</v>
      </c>
      <c r="F227" s="939" t="s">
        <v>1631</v>
      </c>
      <c r="G227" s="939">
        <v>1</v>
      </c>
      <c r="H227" s="694" t="str">
        <f t="shared" si="95"/>
        <v>15</v>
      </c>
      <c r="I227" s="939"/>
      <c r="J227" s="695">
        <v>0.15</v>
      </c>
      <c r="K227" s="939" t="s">
        <v>1631</v>
      </c>
      <c r="L227" s="939">
        <v>1</v>
      </c>
      <c r="M227" s="694" t="str">
        <f t="shared" si="99"/>
        <v>24</v>
      </c>
      <c r="N227" s="939"/>
      <c r="O227" s="695" t="s">
        <v>2060</v>
      </c>
      <c r="P227" s="939" t="s">
        <v>1631</v>
      </c>
      <c r="Q227" s="939">
        <v>2</v>
      </c>
      <c r="R227" s="694" t="str">
        <f t="shared" si="96"/>
        <v>10</v>
      </c>
      <c r="S227" s="939"/>
      <c r="T227" s="696" t="s">
        <v>84</v>
      </c>
      <c r="U227" s="696">
        <v>7</v>
      </c>
      <c r="V227" s="939" t="s">
        <v>1631</v>
      </c>
      <c r="W227" s="939" t="s">
        <v>1631</v>
      </c>
      <c r="X227" s="939" t="s">
        <v>1631</v>
      </c>
      <c r="Y227" s="302" t="s">
        <v>1070</v>
      </c>
      <c r="Z227" s="694">
        <f t="shared" si="97"/>
        <v>1</v>
      </c>
      <c r="AA227" s="939"/>
      <c r="AB227" s="939" t="s">
        <v>1631</v>
      </c>
      <c r="AC227" s="280" t="s">
        <v>2075</v>
      </c>
      <c r="AD227" s="941" t="str">
        <f t="shared" si="98"/>
        <v>10</v>
      </c>
      <c r="AE227" s="939"/>
      <c r="AF227" s="939"/>
    </row>
    <row r="228" spans="1:32" ht="18.75" customHeight="1" x14ac:dyDescent="0.25">
      <c r="A228" s="1018"/>
      <c r="B228" s="938">
        <v>6</v>
      </c>
      <c r="C228" s="940" t="str">
        <f>IF(Experiencia_Proponente!C284=0,"",Experiencia_Proponente!C284)</f>
        <v>UNIÓN TEMPORAL VISE LTDA –VIGILANCIA ACOSTA LTDA</v>
      </c>
      <c r="D228" s="939"/>
      <c r="E228" s="939" t="s">
        <v>1631</v>
      </c>
      <c r="F228" s="939" t="s">
        <v>1631</v>
      </c>
      <c r="G228" s="939">
        <v>1</v>
      </c>
      <c r="H228" s="694" t="str">
        <f t="shared" si="95"/>
        <v>15</v>
      </c>
      <c r="I228" s="939"/>
      <c r="J228" s="695">
        <v>0.15</v>
      </c>
      <c r="K228" s="939" t="s">
        <v>1631</v>
      </c>
      <c r="L228" s="939">
        <v>1</v>
      </c>
      <c r="M228" s="694" t="str">
        <f t="shared" si="99"/>
        <v>24</v>
      </c>
      <c r="N228" s="939"/>
      <c r="O228" s="695" t="s">
        <v>2060</v>
      </c>
      <c r="P228" s="939" t="s">
        <v>1631</v>
      </c>
      <c r="Q228" s="939">
        <v>2</v>
      </c>
      <c r="R228" s="694" t="str">
        <f t="shared" si="96"/>
        <v>10</v>
      </c>
      <c r="S228" s="939"/>
      <c r="T228" s="696" t="s">
        <v>84</v>
      </c>
      <c r="U228" s="696">
        <v>7</v>
      </c>
      <c r="V228" s="939" t="s">
        <v>1631</v>
      </c>
      <c r="W228" s="939" t="s">
        <v>1631</v>
      </c>
      <c r="X228" s="939" t="s">
        <v>1631</v>
      </c>
      <c r="Y228" s="302" t="s">
        <v>1070</v>
      </c>
      <c r="Z228" s="694">
        <f t="shared" si="97"/>
        <v>1</v>
      </c>
      <c r="AA228" s="939"/>
      <c r="AB228" s="939" t="s">
        <v>1631</v>
      </c>
      <c r="AC228" s="280" t="s">
        <v>2075</v>
      </c>
      <c r="AD228" s="941" t="str">
        <f t="shared" si="98"/>
        <v>10</v>
      </c>
      <c r="AE228" s="939"/>
      <c r="AF228" s="939"/>
    </row>
    <row r="229" spans="1:32" ht="18.75" customHeight="1" x14ac:dyDescent="0.25">
      <c r="A229" s="1018"/>
      <c r="B229" s="938">
        <v>7</v>
      </c>
      <c r="C229" s="940" t="str">
        <f>IF(Experiencia_Proponente!C285=0,"",Experiencia_Proponente!C285)</f>
        <v>UNIÓN TEMPORAL VISE LTDA –VIGILANCIA ACOSTA LTDA</v>
      </c>
      <c r="D229" s="939"/>
      <c r="E229" s="939" t="s">
        <v>1631</v>
      </c>
      <c r="F229" s="939" t="s">
        <v>1631</v>
      </c>
      <c r="G229" s="939">
        <v>1</v>
      </c>
      <c r="H229" s="694" t="str">
        <f t="shared" si="95"/>
        <v>15</v>
      </c>
      <c r="I229" s="939"/>
      <c r="J229" s="695">
        <v>0.15</v>
      </c>
      <c r="K229" s="939" t="s">
        <v>1631</v>
      </c>
      <c r="L229" s="939">
        <v>1</v>
      </c>
      <c r="M229" s="694" t="str">
        <f t="shared" si="99"/>
        <v>24</v>
      </c>
      <c r="N229" s="939"/>
      <c r="O229" s="695" t="s">
        <v>2060</v>
      </c>
      <c r="P229" s="939" t="s">
        <v>1631</v>
      </c>
      <c r="Q229" s="939">
        <v>2</v>
      </c>
      <c r="R229" s="694" t="str">
        <f t="shared" si="96"/>
        <v>10</v>
      </c>
      <c r="S229" s="939"/>
      <c r="T229" s="696" t="s">
        <v>84</v>
      </c>
      <c r="U229" s="696">
        <v>7</v>
      </c>
      <c r="V229" s="939" t="s">
        <v>1631</v>
      </c>
      <c r="W229" s="939" t="s">
        <v>1631</v>
      </c>
      <c r="X229" s="939" t="s">
        <v>1631</v>
      </c>
      <c r="Y229" s="302" t="s">
        <v>1070</v>
      </c>
      <c r="Z229" s="694">
        <f t="shared" si="97"/>
        <v>1</v>
      </c>
      <c r="AA229" s="939"/>
      <c r="AB229" s="939" t="s">
        <v>1631</v>
      </c>
      <c r="AC229" s="280" t="s">
        <v>2075</v>
      </c>
      <c r="AD229" s="941" t="str">
        <f t="shared" si="98"/>
        <v>10</v>
      </c>
      <c r="AE229" s="939"/>
      <c r="AF229" s="939"/>
    </row>
    <row r="230" spans="1:32" ht="18.75" customHeight="1" x14ac:dyDescent="0.25">
      <c r="A230" s="1018"/>
      <c r="B230" s="938">
        <v>8</v>
      </c>
      <c r="C230" s="940" t="str">
        <f>IF(Experiencia_Proponente!C286=0,"",Experiencia_Proponente!C286)</f>
        <v>UNIÓN TEMPORAL VISE LTDA –VIGILANCIA ACOSTA LTDA</v>
      </c>
      <c r="D230" s="939"/>
      <c r="E230" s="939" t="s">
        <v>1631</v>
      </c>
      <c r="F230" s="939" t="s">
        <v>1631</v>
      </c>
      <c r="G230" s="939">
        <v>1</v>
      </c>
      <c r="H230" s="694" t="str">
        <f t="shared" si="95"/>
        <v>15</v>
      </c>
      <c r="I230" s="939"/>
      <c r="J230" s="695">
        <v>0.15</v>
      </c>
      <c r="K230" s="939" t="s">
        <v>1631</v>
      </c>
      <c r="L230" s="939">
        <v>1</v>
      </c>
      <c r="M230" s="694" t="str">
        <f t="shared" si="99"/>
        <v>24</v>
      </c>
      <c r="N230" s="939"/>
      <c r="O230" s="695" t="s">
        <v>2060</v>
      </c>
      <c r="P230" s="939" t="s">
        <v>1631</v>
      </c>
      <c r="Q230" s="939">
        <v>2</v>
      </c>
      <c r="R230" s="694" t="str">
        <f t="shared" si="96"/>
        <v>10</v>
      </c>
      <c r="S230" s="939"/>
      <c r="T230" s="696" t="s">
        <v>84</v>
      </c>
      <c r="U230" s="696">
        <v>7</v>
      </c>
      <c r="V230" s="939" t="s">
        <v>1631</v>
      </c>
      <c r="W230" s="939" t="s">
        <v>1631</v>
      </c>
      <c r="X230" s="939" t="s">
        <v>1631</v>
      </c>
      <c r="Y230" s="302">
        <v>44287</v>
      </c>
      <c r="Z230" s="694">
        <f t="shared" si="97"/>
        <v>1</v>
      </c>
      <c r="AA230" s="939"/>
      <c r="AB230" s="939" t="s">
        <v>1631</v>
      </c>
      <c r="AC230" s="280" t="s">
        <v>2075</v>
      </c>
      <c r="AD230" s="941" t="str">
        <f t="shared" si="98"/>
        <v>10</v>
      </c>
      <c r="AE230" s="939"/>
      <c r="AF230" s="939"/>
    </row>
    <row r="231" spans="1:32" ht="18.75" customHeight="1" x14ac:dyDescent="0.25">
      <c r="A231" s="1018"/>
      <c r="B231" s="938">
        <v>9</v>
      </c>
      <c r="C231" s="940" t="str">
        <f>IF(Experiencia_Proponente!C287=0,"",Experiencia_Proponente!C287)</f>
        <v>UNIÓN TEMPORAL VISE LTDA –VIGILANCIA ACOSTA LTDA</v>
      </c>
      <c r="D231" s="939"/>
      <c r="E231" s="939" t="s">
        <v>1631</v>
      </c>
      <c r="F231" s="939" t="s">
        <v>1631</v>
      </c>
      <c r="G231" s="939">
        <v>1</v>
      </c>
      <c r="H231" s="694" t="str">
        <f t="shared" si="95"/>
        <v>15</v>
      </c>
      <c r="I231" s="939"/>
      <c r="J231" s="695">
        <v>0.15</v>
      </c>
      <c r="K231" s="939" t="s">
        <v>1631</v>
      </c>
      <c r="L231" s="939">
        <v>1</v>
      </c>
      <c r="M231" s="694" t="str">
        <f t="shared" si="99"/>
        <v>24</v>
      </c>
      <c r="N231" s="939"/>
      <c r="O231" s="695" t="s">
        <v>2060</v>
      </c>
      <c r="P231" s="939" t="s">
        <v>1631</v>
      </c>
      <c r="Q231" s="939">
        <v>2</v>
      </c>
      <c r="R231" s="694" t="str">
        <f t="shared" si="96"/>
        <v>10</v>
      </c>
      <c r="S231" s="939"/>
      <c r="T231" s="696" t="s">
        <v>84</v>
      </c>
      <c r="U231" s="696">
        <v>7</v>
      </c>
      <c r="V231" s="939" t="s">
        <v>1631</v>
      </c>
      <c r="W231" s="939" t="s">
        <v>1631</v>
      </c>
      <c r="X231" s="939" t="s">
        <v>1631</v>
      </c>
      <c r="Y231" s="302" t="s">
        <v>1070</v>
      </c>
      <c r="Z231" s="694">
        <f t="shared" si="97"/>
        <v>1</v>
      </c>
      <c r="AA231" s="939"/>
      <c r="AB231" s="939" t="s">
        <v>1631</v>
      </c>
      <c r="AC231" s="280" t="s">
        <v>2075</v>
      </c>
      <c r="AD231" s="941" t="str">
        <f t="shared" si="98"/>
        <v>10</v>
      </c>
      <c r="AE231" s="939"/>
      <c r="AF231" s="939"/>
    </row>
    <row r="232" spans="1:32" ht="18.75" customHeight="1" x14ac:dyDescent="0.25">
      <c r="A232" s="1018"/>
      <c r="B232" s="938">
        <v>10</v>
      </c>
      <c r="C232" s="940" t="str">
        <f>IF(Experiencia_Proponente!C288=0,"",Experiencia_Proponente!C288)</f>
        <v>UNIÓN TEMPORAL VISE LTDA –VIGILANCIA ACOSTA LTDA</v>
      </c>
      <c r="D232" s="939"/>
      <c r="E232" s="939" t="s">
        <v>1631</v>
      </c>
      <c r="F232" s="939" t="s">
        <v>1631</v>
      </c>
      <c r="G232" s="939">
        <v>1</v>
      </c>
      <c r="H232" s="694" t="str">
        <f t="shared" si="95"/>
        <v>15</v>
      </c>
      <c r="I232" s="939"/>
      <c r="J232" s="695">
        <v>0.15</v>
      </c>
      <c r="K232" s="939" t="s">
        <v>1631</v>
      </c>
      <c r="L232" s="939">
        <v>1</v>
      </c>
      <c r="M232" s="694" t="str">
        <f t="shared" si="99"/>
        <v>24</v>
      </c>
      <c r="N232" s="939"/>
      <c r="O232" s="695" t="s">
        <v>2060</v>
      </c>
      <c r="P232" s="939" t="s">
        <v>1631</v>
      </c>
      <c r="Q232" s="939">
        <v>2</v>
      </c>
      <c r="R232" s="694" t="str">
        <f t="shared" si="96"/>
        <v>10</v>
      </c>
      <c r="S232" s="939"/>
      <c r="T232" s="696" t="s">
        <v>84</v>
      </c>
      <c r="U232" s="696">
        <v>7</v>
      </c>
      <c r="V232" s="939" t="s">
        <v>1631</v>
      </c>
      <c r="W232" s="939" t="s">
        <v>1631</v>
      </c>
      <c r="X232" s="939" t="s">
        <v>1631</v>
      </c>
      <c r="Y232" s="302" t="s">
        <v>1070</v>
      </c>
      <c r="Z232" s="694">
        <f t="shared" si="97"/>
        <v>1</v>
      </c>
      <c r="AA232" s="939"/>
      <c r="AB232" s="939" t="s">
        <v>1631</v>
      </c>
      <c r="AC232" s="280" t="s">
        <v>2075</v>
      </c>
      <c r="AD232" s="941" t="str">
        <f t="shared" si="98"/>
        <v>10</v>
      </c>
      <c r="AE232" s="939"/>
      <c r="AF232" s="939"/>
    </row>
    <row r="233" spans="1:32" ht="18.75" customHeight="1" x14ac:dyDescent="0.25">
      <c r="A233" s="1018"/>
      <c r="B233" s="938">
        <v>11</v>
      </c>
      <c r="C233" s="940" t="str">
        <f>IF(Experiencia_Proponente!C289=0,"",Experiencia_Proponente!C289)</f>
        <v>UNIÓN TEMPORAL VISE LTDA –VIGILANCIA ACOSTA LTDA</v>
      </c>
      <c r="D233" s="939"/>
      <c r="E233" s="939" t="s">
        <v>1631</v>
      </c>
      <c r="F233" s="939" t="s">
        <v>1631</v>
      </c>
      <c r="G233" s="939">
        <v>1</v>
      </c>
      <c r="H233" s="694" t="str">
        <f t="shared" si="95"/>
        <v>15</v>
      </c>
      <c r="I233" s="939"/>
      <c r="J233" s="695">
        <v>0.15</v>
      </c>
      <c r="K233" s="939" t="s">
        <v>1631</v>
      </c>
      <c r="L233" s="939">
        <v>1</v>
      </c>
      <c r="M233" s="694" t="str">
        <f t="shared" si="99"/>
        <v>24</v>
      </c>
      <c r="N233" s="939"/>
      <c r="O233" s="695" t="s">
        <v>2060</v>
      </c>
      <c r="P233" s="939" t="s">
        <v>1631</v>
      </c>
      <c r="Q233" s="939">
        <v>2</v>
      </c>
      <c r="R233" s="694" t="str">
        <f t="shared" si="96"/>
        <v>10</v>
      </c>
      <c r="S233" s="939"/>
      <c r="T233" s="696" t="s">
        <v>84</v>
      </c>
      <c r="U233" s="696">
        <v>7</v>
      </c>
      <c r="V233" s="939" t="s">
        <v>1631</v>
      </c>
      <c r="W233" s="939" t="s">
        <v>1631</v>
      </c>
      <c r="X233" s="939" t="s">
        <v>1631</v>
      </c>
      <c r="Y233" s="302" t="s">
        <v>1070</v>
      </c>
      <c r="Z233" s="694">
        <f t="shared" si="97"/>
        <v>1</v>
      </c>
      <c r="AA233" s="939"/>
      <c r="AB233" s="939" t="s">
        <v>1631</v>
      </c>
      <c r="AC233" s="280" t="s">
        <v>2075</v>
      </c>
      <c r="AD233" s="941" t="str">
        <f t="shared" si="98"/>
        <v>10</v>
      </c>
      <c r="AE233" s="939"/>
      <c r="AF233" s="939"/>
    </row>
    <row r="234" spans="1:32" ht="18.75" customHeight="1" x14ac:dyDescent="0.25">
      <c r="A234" s="1018"/>
      <c r="B234" s="507">
        <v>12</v>
      </c>
      <c r="C234" s="508" t="str">
        <f>IF(Experiencia_Proponente!C290=0,"",Experiencia_Proponente!C290)</f>
        <v>UNIÓN TEMPORAL VISE LTDA –VIGILANCIA ACOSTA LTDA</v>
      </c>
      <c r="D234" s="511"/>
      <c r="E234" s="259" t="s">
        <v>1631</v>
      </c>
      <c r="F234" s="259" t="s">
        <v>1631</v>
      </c>
      <c r="G234" s="259">
        <v>1</v>
      </c>
      <c r="H234" s="689" t="str">
        <f t="shared" si="95"/>
        <v>15</v>
      </c>
      <c r="I234" s="259"/>
      <c r="J234" s="688">
        <v>0.15</v>
      </c>
      <c r="K234" s="259" t="s">
        <v>1631</v>
      </c>
      <c r="L234" s="259">
        <v>1</v>
      </c>
      <c r="M234" s="689" t="str">
        <f t="shared" si="99"/>
        <v>24</v>
      </c>
      <c r="N234" s="259"/>
      <c r="O234" s="688" t="s">
        <v>2060</v>
      </c>
      <c r="P234" s="259" t="s">
        <v>1631</v>
      </c>
      <c r="Q234" s="259">
        <v>2</v>
      </c>
      <c r="R234" s="689" t="str">
        <f t="shared" si="96"/>
        <v>10</v>
      </c>
      <c r="S234" s="259"/>
      <c r="T234" s="272" t="s">
        <v>84</v>
      </c>
      <c r="U234" s="272">
        <v>7</v>
      </c>
      <c r="V234" s="259" t="s">
        <v>1631</v>
      </c>
      <c r="W234" s="259" t="s">
        <v>1631</v>
      </c>
      <c r="X234" s="259" t="s">
        <v>1631</v>
      </c>
      <c r="Y234" s="319">
        <v>44287</v>
      </c>
      <c r="Z234" s="689">
        <f t="shared" si="97"/>
        <v>1</v>
      </c>
      <c r="AA234" s="259"/>
      <c r="AB234" s="259" t="s">
        <v>1631</v>
      </c>
      <c r="AC234" s="269" t="s">
        <v>2075</v>
      </c>
      <c r="AD234" s="690" t="str">
        <f t="shared" si="98"/>
        <v>10</v>
      </c>
      <c r="AE234" s="511"/>
      <c r="AF234" s="511"/>
    </row>
    <row r="235" spans="1:32" x14ac:dyDescent="0.25">
      <c r="A235" s="102">
        <v>17</v>
      </c>
      <c r="B235" s="691"/>
      <c r="C235" s="691" t="s">
        <v>2063</v>
      </c>
      <c r="D235" s="692"/>
      <c r="E235" s="692"/>
      <c r="F235" s="692"/>
      <c r="G235" s="692"/>
      <c r="H235" s="692"/>
      <c r="I235" s="692"/>
      <c r="J235" s="692"/>
      <c r="K235" s="692"/>
      <c r="L235" s="692"/>
      <c r="M235" s="692"/>
      <c r="N235" s="692"/>
      <c r="O235" s="692"/>
      <c r="P235" s="692"/>
      <c r="Q235" s="692"/>
      <c r="R235" s="692"/>
      <c r="S235" s="692"/>
      <c r="T235" s="692"/>
      <c r="U235" s="692"/>
      <c r="V235" s="692"/>
      <c r="W235" s="692"/>
      <c r="X235" s="692"/>
      <c r="Y235" s="692"/>
      <c r="Z235" s="692"/>
      <c r="AA235" s="692"/>
      <c r="AB235" s="692"/>
      <c r="AC235" s="693"/>
      <c r="AD235" s="692"/>
      <c r="AE235" s="692"/>
      <c r="AF235" s="692"/>
    </row>
    <row r="236" spans="1:32" ht="33" x14ac:dyDescent="0.25">
      <c r="A236" s="1018">
        <f t="shared" ref="A236" si="100">A248</f>
        <v>18</v>
      </c>
      <c r="B236" s="507">
        <v>1</v>
      </c>
      <c r="C236" s="508" t="str">
        <f>IF(Experiencia_Proponente!C333=0,"",Experiencia_Proponente!C333)</f>
        <v xml:space="preserve">UNION TEMPORAL PROVIG 2021  </v>
      </c>
      <c r="D236" s="511"/>
      <c r="E236" s="511" t="s">
        <v>1631</v>
      </c>
      <c r="F236" s="511" t="s">
        <v>1631</v>
      </c>
      <c r="G236" s="511">
        <v>1</v>
      </c>
      <c r="H236" s="511" t="str">
        <f t="shared" ref="H236:H237" si="101">IF(F236="SI",IF(E236&gt;="SI","15","0"),"0")</f>
        <v>15</v>
      </c>
      <c r="I236" s="511"/>
      <c r="J236" s="695">
        <v>0.15</v>
      </c>
      <c r="K236" s="511" t="s">
        <v>1631</v>
      </c>
      <c r="L236" s="511">
        <v>2</v>
      </c>
      <c r="M236" s="694" t="str">
        <f t="shared" ref="M236:M247" si="102">IF(K236="SI",IF(J236=15%,"24",IF(J236=10%,"16",IF(J236=5%,"8","0"))),"0")</f>
        <v>24</v>
      </c>
      <c r="N236" s="511"/>
      <c r="O236" s="695" t="s">
        <v>2060</v>
      </c>
      <c r="P236" s="511" t="s">
        <v>1631</v>
      </c>
      <c r="Q236" s="511">
        <v>3</v>
      </c>
      <c r="R236" s="694" t="str">
        <f t="shared" ref="R236" si="103">IF(P236="SI",IF(O236="OPCIÓN 1","10",IF(O236="OPCIÓN 2","6",IF(O236="OPCIÓN 3","3","0"))),"0")</f>
        <v>10</v>
      </c>
      <c r="S236" s="511"/>
      <c r="T236" s="696" t="s">
        <v>87</v>
      </c>
      <c r="U236" s="696">
        <v>5</v>
      </c>
      <c r="V236" s="511" t="s">
        <v>1631</v>
      </c>
      <c r="W236" s="511" t="s">
        <v>1631</v>
      </c>
      <c r="X236" s="511" t="s">
        <v>1631</v>
      </c>
      <c r="Y236" s="511" t="s">
        <v>2076</v>
      </c>
      <c r="Z236" s="694">
        <f t="shared" ref="Z236:Z237" si="104">IF(AND(U236&gt;1,V236="SI",W236="SI",X236="SI"),1,0)</f>
        <v>1</v>
      </c>
      <c r="AA236" s="511"/>
      <c r="AB236" s="511" t="s">
        <v>1631</v>
      </c>
      <c r="AC236" s="280" t="s">
        <v>2077</v>
      </c>
      <c r="AD236" s="687" t="str">
        <f t="shared" ref="AD236:AD247" si="105">IF(AB236="SI","10","0")</f>
        <v>10</v>
      </c>
      <c r="AE236" s="511"/>
      <c r="AF236" s="511"/>
    </row>
    <row r="237" spans="1:32" ht="33" x14ac:dyDescent="0.25">
      <c r="A237" s="1018"/>
      <c r="B237" s="507">
        <v>2</v>
      </c>
      <c r="C237" s="508" t="str">
        <f>IF(Experiencia_Proponente!C334=0,"",Experiencia_Proponente!C334)</f>
        <v xml:space="preserve">UNION TEMPORAL PROVIG 2021  </v>
      </c>
      <c r="D237" s="511"/>
      <c r="E237" s="511" t="s">
        <v>1631</v>
      </c>
      <c r="F237" s="511" t="s">
        <v>1631</v>
      </c>
      <c r="G237" s="511">
        <v>1</v>
      </c>
      <c r="H237" s="694" t="str">
        <f t="shared" si="101"/>
        <v>15</v>
      </c>
      <c r="I237" s="511"/>
      <c r="J237" s="695">
        <v>0.15</v>
      </c>
      <c r="K237" s="511" t="s">
        <v>1631</v>
      </c>
      <c r="L237" s="511">
        <v>2</v>
      </c>
      <c r="M237" s="694" t="str">
        <f t="shared" si="102"/>
        <v>24</v>
      </c>
      <c r="N237" s="511"/>
      <c r="O237" s="695" t="s">
        <v>2060</v>
      </c>
      <c r="P237" s="511" t="s">
        <v>1631</v>
      </c>
      <c r="Q237" s="511">
        <v>3</v>
      </c>
      <c r="R237" s="694" t="str">
        <f t="shared" si="96"/>
        <v>10</v>
      </c>
      <c r="S237" s="511"/>
      <c r="T237" s="696" t="s">
        <v>87</v>
      </c>
      <c r="U237" s="696">
        <v>5</v>
      </c>
      <c r="V237" s="511" t="s">
        <v>1631</v>
      </c>
      <c r="W237" s="511" t="s">
        <v>1631</v>
      </c>
      <c r="X237" s="511" t="s">
        <v>1631</v>
      </c>
      <c r="Y237" s="511" t="s">
        <v>1765</v>
      </c>
      <c r="Z237" s="694">
        <f t="shared" si="104"/>
        <v>1</v>
      </c>
      <c r="AA237" s="511"/>
      <c r="AB237" s="511" t="s">
        <v>1631</v>
      </c>
      <c r="AC237" s="280" t="s">
        <v>2077</v>
      </c>
      <c r="AD237" s="687" t="str">
        <f t="shared" si="105"/>
        <v>10</v>
      </c>
      <c r="AE237" s="511"/>
      <c r="AF237" s="511"/>
    </row>
    <row r="238" spans="1:32" hidden="1" x14ac:dyDescent="0.25">
      <c r="A238" s="1020"/>
      <c r="B238" s="256">
        <v>3</v>
      </c>
      <c r="C238" s="627" t="str">
        <f>IF(Experiencia_Proponente!C335=0,"",Experiencia_Proponente!C335)</f>
        <v/>
      </c>
      <c r="E238" s="308"/>
      <c r="F238" s="298"/>
      <c r="G238" s="298"/>
      <c r="H238" s="646" t="str">
        <f t="shared" si="95"/>
        <v>0</v>
      </c>
      <c r="J238" s="647"/>
      <c r="K238" s="298"/>
      <c r="L238" s="298"/>
      <c r="M238" s="646" t="str">
        <f t="shared" si="102"/>
        <v>0</v>
      </c>
      <c r="O238" s="647"/>
      <c r="P238" s="298"/>
      <c r="Q238" s="298"/>
      <c r="R238" s="646" t="str">
        <f t="shared" si="96"/>
        <v>0</v>
      </c>
      <c r="T238" s="648"/>
      <c r="U238" s="648"/>
      <c r="V238" s="298"/>
      <c r="W238" s="298"/>
      <c r="X238" s="298"/>
      <c r="Y238" s="298"/>
      <c r="Z238" s="646">
        <f t="shared" si="97"/>
        <v>0</v>
      </c>
      <c r="AB238" s="308"/>
      <c r="AC238" s="309"/>
      <c r="AD238" s="649" t="str">
        <f t="shared" si="105"/>
        <v>0</v>
      </c>
      <c r="AF238" s="632"/>
    </row>
    <row r="239" spans="1:32" hidden="1" x14ac:dyDescent="0.25">
      <c r="A239" s="1022"/>
      <c r="B239" s="568">
        <v>4</v>
      </c>
      <c r="C239" s="569" t="str">
        <f>IF(Experiencia_Proponente!C336=0,"",Experiencia_Proponente!C336)</f>
        <v/>
      </c>
      <c r="E239" s="585"/>
      <c r="F239" s="586"/>
      <c r="G239" s="586"/>
      <c r="H239" s="582" t="str">
        <f t="shared" si="95"/>
        <v>0</v>
      </c>
      <c r="J239" s="581"/>
      <c r="K239" s="586"/>
      <c r="L239" s="586"/>
      <c r="M239" s="582" t="str">
        <f t="shared" si="102"/>
        <v>0</v>
      </c>
      <c r="O239" s="581"/>
      <c r="P239" s="586"/>
      <c r="Q239" s="586"/>
      <c r="R239" s="582" t="str">
        <f t="shared" si="96"/>
        <v>0</v>
      </c>
      <c r="T239" s="583"/>
      <c r="U239" s="583"/>
      <c r="V239" s="586"/>
      <c r="W239" s="586"/>
      <c r="X239" s="586"/>
      <c r="Y239" s="586"/>
      <c r="Z239" s="582">
        <f t="shared" si="97"/>
        <v>0</v>
      </c>
      <c r="AB239" s="585"/>
      <c r="AC239" s="587"/>
      <c r="AD239" s="588" t="str">
        <f t="shared" si="105"/>
        <v>0</v>
      </c>
      <c r="AF239" s="577"/>
    </row>
    <row r="240" spans="1:32" ht="33" x14ac:dyDescent="0.25">
      <c r="A240" s="1018"/>
      <c r="B240" s="507">
        <v>5</v>
      </c>
      <c r="C240" s="508" t="str">
        <f>IF(Experiencia_Proponente!C337=0,"",Experiencia_Proponente!C337)</f>
        <v xml:space="preserve">UNION TEMPORAL PROVIG 2021  </v>
      </c>
      <c r="D240" s="511"/>
      <c r="E240" s="511" t="s">
        <v>1631</v>
      </c>
      <c r="F240" s="511" t="s">
        <v>1631</v>
      </c>
      <c r="G240" s="511">
        <v>1</v>
      </c>
      <c r="H240" s="694" t="str">
        <f t="shared" si="95"/>
        <v>15</v>
      </c>
      <c r="I240" s="511"/>
      <c r="J240" s="695">
        <v>0.15</v>
      </c>
      <c r="K240" s="511" t="s">
        <v>1631</v>
      </c>
      <c r="L240" s="511">
        <v>2</v>
      </c>
      <c r="M240" s="694" t="str">
        <f t="shared" si="102"/>
        <v>24</v>
      </c>
      <c r="N240" s="511"/>
      <c r="O240" s="695" t="s">
        <v>2060</v>
      </c>
      <c r="P240" s="511" t="s">
        <v>1631</v>
      </c>
      <c r="Q240" s="511">
        <v>3</v>
      </c>
      <c r="R240" s="694" t="str">
        <f t="shared" si="96"/>
        <v>10</v>
      </c>
      <c r="S240" s="511"/>
      <c r="T240" s="696" t="s">
        <v>87</v>
      </c>
      <c r="U240" s="696">
        <v>5</v>
      </c>
      <c r="V240" s="511" t="s">
        <v>1631</v>
      </c>
      <c r="W240" s="511" t="s">
        <v>1631</v>
      </c>
      <c r="X240" s="511" t="s">
        <v>1631</v>
      </c>
      <c r="Y240" s="511" t="s">
        <v>1765</v>
      </c>
      <c r="Z240" s="694">
        <f t="shared" si="97"/>
        <v>1</v>
      </c>
      <c r="AA240" s="511"/>
      <c r="AB240" s="511" t="s">
        <v>1631</v>
      </c>
      <c r="AC240" s="280" t="s">
        <v>2077</v>
      </c>
      <c r="AD240" s="687" t="str">
        <f t="shared" si="105"/>
        <v>10</v>
      </c>
      <c r="AE240" s="511"/>
      <c r="AF240" s="511"/>
    </row>
    <row r="241" spans="1:32" hidden="1" x14ac:dyDescent="0.25">
      <c r="A241" s="1019"/>
      <c r="B241" s="579">
        <v>6</v>
      </c>
      <c r="C241" s="633" t="str">
        <f>IF(Experiencia_Proponente!C338=0,"",Experiencia_Proponente!C338)</f>
        <v/>
      </c>
      <c r="E241" s="613"/>
      <c r="F241" s="601"/>
      <c r="G241" s="601"/>
      <c r="H241" s="643" t="str">
        <f t="shared" si="95"/>
        <v>0</v>
      </c>
      <c r="J241" s="642"/>
      <c r="K241" s="601"/>
      <c r="L241" s="601"/>
      <c r="M241" s="643" t="str">
        <f t="shared" si="102"/>
        <v>0</v>
      </c>
      <c r="O241" s="642"/>
      <c r="P241" s="601"/>
      <c r="Q241" s="601"/>
      <c r="R241" s="643" t="str">
        <f t="shared" si="96"/>
        <v>0</v>
      </c>
      <c r="T241" s="644"/>
      <c r="U241" s="644"/>
      <c r="V241" s="601"/>
      <c r="W241" s="601"/>
      <c r="X241" s="601"/>
      <c r="Y241" s="601"/>
      <c r="Z241" s="643">
        <f t="shared" si="97"/>
        <v>0</v>
      </c>
      <c r="AB241" s="613"/>
      <c r="AC241" s="614"/>
      <c r="AD241" s="645" t="str">
        <f t="shared" si="105"/>
        <v>0</v>
      </c>
      <c r="AF241" s="641"/>
    </row>
    <row r="242" spans="1:32" ht="33" x14ac:dyDescent="0.25">
      <c r="A242" s="1018"/>
      <c r="B242" s="507">
        <v>7</v>
      </c>
      <c r="C242" s="508" t="str">
        <f>IF(Experiencia_Proponente!C339=0,"",Experiencia_Proponente!C339)</f>
        <v xml:space="preserve">UNION TEMPORAL PROVIG 2021  </v>
      </c>
      <c r="D242" s="511"/>
      <c r="E242" s="511" t="s">
        <v>1631</v>
      </c>
      <c r="F242" s="511" t="s">
        <v>1631</v>
      </c>
      <c r="G242" s="511">
        <v>1</v>
      </c>
      <c r="H242" s="694" t="str">
        <f t="shared" si="95"/>
        <v>15</v>
      </c>
      <c r="I242" s="511"/>
      <c r="J242" s="695">
        <v>0.15</v>
      </c>
      <c r="K242" s="511" t="s">
        <v>1631</v>
      </c>
      <c r="L242" s="511">
        <v>2</v>
      </c>
      <c r="M242" s="694" t="str">
        <f t="shared" si="102"/>
        <v>24</v>
      </c>
      <c r="N242" s="511"/>
      <c r="O242" s="695" t="s">
        <v>2060</v>
      </c>
      <c r="P242" s="511" t="s">
        <v>1631</v>
      </c>
      <c r="Q242" s="511">
        <v>3</v>
      </c>
      <c r="R242" s="694" t="str">
        <f t="shared" si="96"/>
        <v>10</v>
      </c>
      <c r="S242" s="511"/>
      <c r="T242" s="696" t="s">
        <v>87</v>
      </c>
      <c r="U242" s="696">
        <v>5</v>
      </c>
      <c r="V242" s="511" t="s">
        <v>1631</v>
      </c>
      <c r="W242" s="511" t="s">
        <v>1631</v>
      </c>
      <c r="X242" s="511" t="s">
        <v>1631</v>
      </c>
      <c r="Y242" s="511" t="s">
        <v>1765</v>
      </c>
      <c r="Z242" s="694">
        <f t="shared" si="97"/>
        <v>1</v>
      </c>
      <c r="AA242" s="511"/>
      <c r="AB242" s="511" t="s">
        <v>1631</v>
      </c>
      <c r="AC242" s="280" t="s">
        <v>2077</v>
      </c>
      <c r="AD242" s="687" t="str">
        <f t="shared" si="105"/>
        <v>10</v>
      </c>
      <c r="AE242" s="511"/>
      <c r="AF242" s="511"/>
    </row>
    <row r="243" spans="1:32" ht="33" x14ac:dyDescent="0.25">
      <c r="A243" s="1018"/>
      <c r="B243" s="507">
        <v>8</v>
      </c>
      <c r="C243" s="508" t="str">
        <f>IF(Experiencia_Proponente!C340=0,"",Experiencia_Proponente!C340)</f>
        <v xml:space="preserve">UNION TEMPORAL PROVIG 2021  </v>
      </c>
      <c r="D243" s="511"/>
      <c r="E243" s="511" t="s">
        <v>1631</v>
      </c>
      <c r="F243" s="511" t="s">
        <v>1631</v>
      </c>
      <c r="G243" s="511">
        <v>1</v>
      </c>
      <c r="H243" s="694" t="str">
        <f t="shared" si="95"/>
        <v>15</v>
      </c>
      <c r="I243" s="511"/>
      <c r="J243" s="695">
        <v>0.15</v>
      </c>
      <c r="K243" s="511" t="s">
        <v>1631</v>
      </c>
      <c r="L243" s="511">
        <v>2</v>
      </c>
      <c r="M243" s="694" t="str">
        <f t="shared" si="102"/>
        <v>24</v>
      </c>
      <c r="N243" s="511"/>
      <c r="O243" s="695" t="s">
        <v>2060</v>
      </c>
      <c r="P243" s="511" t="s">
        <v>1631</v>
      </c>
      <c r="Q243" s="511">
        <v>3</v>
      </c>
      <c r="R243" s="694" t="str">
        <f t="shared" si="96"/>
        <v>10</v>
      </c>
      <c r="S243" s="511"/>
      <c r="T243" s="696" t="s">
        <v>87</v>
      </c>
      <c r="U243" s="696">
        <v>5</v>
      </c>
      <c r="V243" s="511" t="s">
        <v>1631</v>
      </c>
      <c r="W243" s="511" t="s">
        <v>1631</v>
      </c>
      <c r="X243" s="511" t="s">
        <v>1631</v>
      </c>
      <c r="Y243" s="511" t="s">
        <v>1765</v>
      </c>
      <c r="Z243" s="694">
        <f t="shared" si="97"/>
        <v>1</v>
      </c>
      <c r="AA243" s="511"/>
      <c r="AB243" s="511" t="s">
        <v>1631</v>
      </c>
      <c r="AC243" s="280" t="s">
        <v>2077</v>
      </c>
      <c r="AD243" s="687" t="str">
        <f t="shared" si="105"/>
        <v>10</v>
      </c>
      <c r="AE243" s="511"/>
      <c r="AF243" s="511"/>
    </row>
    <row r="244" spans="1:32" hidden="1" x14ac:dyDescent="0.25">
      <c r="A244" s="1020"/>
      <c r="B244" s="256">
        <v>9</v>
      </c>
      <c r="C244" s="627" t="str">
        <f>IF(Experiencia_Proponente!C341=0,"",Experiencia_Proponente!C341)</f>
        <v/>
      </c>
      <c r="E244" s="308"/>
      <c r="F244" s="298"/>
      <c r="G244" s="298"/>
      <c r="H244" s="646" t="str">
        <f t="shared" si="95"/>
        <v>0</v>
      </c>
      <c r="J244" s="647"/>
      <c r="K244" s="298"/>
      <c r="L244" s="298"/>
      <c r="M244" s="646" t="str">
        <f t="shared" si="102"/>
        <v>0</v>
      </c>
      <c r="O244" s="647"/>
      <c r="P244" s="298"/>
      <c r="Q244" s="298"/>
      <c r="R244" s="646" t="str">
        <f t="shared" si="96"/>
        <v>0</v>
      </c>
      <c r="T244" s="648"/>
      <c r="U244" s="648"/>
      <c r="V244" s="298"/>
      <c r="W244" s="298"/>
      <c r="X244" s="298"/>
      <c r="Y244" s="298"/>
      <c r="Z244" s="646">
        <f t="shared" si="97"/>
        <v>0</v>
      </c>
      <c r="AB244" s="308"/>
      <c r="AC244" s="309"/>
      <c r="AD244" s="649" t="str">
        <f t="shared" si="105"/>
        <v>0</v>
      </c>
      <c r="AF244" s="632"/>
    </row>
    <row r="245" spans="1:32" hidden="1" x14ac:dyDescent="0.25">
      <c r="A245" s="1022"/>
      <c r="B245" s="568">
        <v>10</v>
      </c>
      <c r="C245" s="569" t="str">
        <f>IF(Experiencia_Proponente!C342=0,"",Experiencia_Proponente!C342)</f>
        <v/>
      </c>
      <c r="E245" s="585"/>
      <c r="F245" s="586"/>
      <c r="G245" s="586"/>
      <c r="H245" s="582" t="str">
        <f t="shared" si="95"/>
        <v>0</v>
      </c>
      <c r="J245" s="581"/>
      <c r="K245" s="586"/>
      <c r="L245" s="586"/>
      <c r="M245" s="582" t="str">
        <f t="shared" si="102"/>
        <v>0</v>
      </c>
      <c r="O245" s="581"/>
      <c r="P245" s="586"/>
      <c r="Q245" s="586"/>
      <c r="R245" s="582" t="str">
        <f t="shared" si="96"/>
        <v>0</v>
      </c>
      <c r="T245" s="583"/>
      <c r="U245" s="583"/>
      <c r="V245" s="586"/>
      <c r="W245" s="586"/>
      <c r="X245" s="586"/>
      <c r="Y245" s="586"/>
      <c r="Z245" s="582">
        <f t="shared" si="97"/>
        <v>0</v>
      </c>
      <c r="AB245" s="585"/>
      <c r="AC245" s="587"/>
      <c r="AD245" s="588" t="str">
        <f t="shared" si="105"/>
        <v>0</v>
      </c>
      <c r="AF245" s="577"/>
    </row>
    <row r="246" spans="1:32" ht="33" x14ac:dyDescent="0.25">
      <c r="A246" s="1018"/>
      <c r="B246" s="507">
        <v>11</v>
      </c>
      <c r="C246" s="508" t="str">
        <f>IF(Experiencia_Proponente!C343=0,"",Experiencia_Proponente!C343)</f>
        <v xml:space="preserve">UNION TEMPORAL PROVIG 2021  </v>
      </c>
      <c r="D246" s="511"/>
      <c r="E246" s="511" t="s">
        <v>1631</v>
      </c>
      <c r="F246" s="511" t="s">
        <v>1631</v>
      </c>
      <c r="G246" s="511">
        <v>1</v>
      </c>
      <c r="H246" s="694" t="str">
        <f t="shared" si="95"/>
        <v>15</v>
      </c>
      <c r="I246" s="511"/>
      <c r="J246" s="695">
        <v>0.15</v>
      </c>
      <c r="K246" s="511" t="s">
        <v>1631</v>
      </c>
      <c r="L246" s="511">
        <v>2</v>
      </c>
      <c r="M246" s="694" t="str">
        <f t="shared" si="102"/>
        <v>24</v>
      </c>
      <c r="N246" s="511"/>
      <c r="O246" s="695" t="s">
        <v>2060</v>
      </c>
      <c r="P246" s="511" t="s">
        <v>1631</v>
      </c>
      <c r="Q246" s="511">
        <v>3</v>
      </c>
      <c r="R246" s="694" t="str">
        <f t="shared" si="96"/>
        <v>10</v>
      </c>
      <c r="S246" s="511"/>
      <c r="T246" s="696" t="s">
        <v>87</v>
      </c>
      <c r="U246" s="696">
        <v>5</v>
      </c>
      <c r="V246" s="511" t="s">
        <v>1631</v>
      </c>
      <c r="W246" s="511" t="s">
        <v>1631</v>
      </c>
      <c r="X246" s="511" t="s">
        <v>1631</v>
      </c>
      <c r="Y246" s="511" t="s">
        <v>1765</v>
      </c>
      <c r="Z246" s="694">
        <f t="shared" si="97"/>
        <v>1</v>
      </c>
      <c r="AA246" s="511"/>
      <c r="AB246" s="511" t="s">
        <v>1631</v>
      </c>
      <c r="AC246" s="280" t="s">
        <v>2077</v>
      </c>
      <c r="AD246" s="687" t="str">
        <f t="shared" si="105"/>
        <v>10</v>
      </c>
      <c r="AE246" s="511"/>
      <c r="AF246" s="511"/>
    </row>
    <row r="247" spans="1:32" hidden="1" x14ac:dyDescent="0.25">
      <c r="A247" s="1019"/>
      <c r="B247" s="579">
        <v>12</v>
      </c>
      <c r="C247" s="633" t="str">
        <f>IF(Experiencia_Proponente!C344=0,"",Experiencia_Proponente!C344)</f>
        <v/>
      </c>
      <c r="E247" s="613"/>
      <c r="F247" s="601"/>
      <c r="G247" s="601"/>
      <c r="H247" s="643" t="str">
        <f t="shared" si="95"/>
        <v>0</v>
      </c>
      <c r="J247" s="642"/>
      <c r="K247" s="601"/>
      <c r="L247" s="601"/>
      <c r="M247" s="643" t="str">
        <f t="shared" si="102"/>
        <v>0</v>
      </c>
      <c r="O247" s="642"/>
      <c r="P247" s="601"/>
      <c r="Q247" s="601"/>
      <c r="R247" s="643" t="str">
        <f t="shared" si="96"/>
        <v>0</v>
      </c>
      <c r="T247" s="644"/>
      <c r="U247" s="644"/>
      <c r="V247" s="601"/>
      <c r="W247" s="601"/>
      <c r="X247" s="601"/>
      <c r="Y247" s="601"/>
      <c r="Z247" s="643">
        <f t="shared" si="97"/>
        <v>0</v>
      </c>
      <c r="AB247" s="613"/>
      <c r="AC247" s="614"/>
      <c r="AD247" s="645" t="str">
        <f t="shared" si="105"/>
        <v>0</v>
      </c>
      <c r="AF247" s="641"/>
    </row>
    <row r="248" spans="1:32" x14ac:dyDescent="0.25">
      <c r="A248" s="102">
        <v>18</v>
      </c>
      <c r="B248" s="691"/>
      <c r="C248" s="691" t="s">
        <v>2063</v>
      </c>
      <c r="D248" s="692"/>
      <c r="E248" s="692"/>
      <c r="F248" s="692"/>
      <c r="G248" s="692"/>
      <c r="H248" s="692"/>
      <c r="I248" s="692"/>
      <c r="J248" s="692"/>
      <c r="K248" s="692"/>
      <c r="L248" s="692"/>
      <c r="M248" s="692"/>
      <c r="N248" s="692"/>
      <c r="O248" s="692"/>
      <c r="P248" s="692"/>
      <c r="Q248" s="692"/>
      <c r="R248" s="692"/>
      <c r="S248" s="692"/>
      <c r="T248" s="692"/>
      <c r="U248" s="692"/>
      <c r="V248" s="692"/>
      <c r="W248" s="692"/>
      <c r="X248" s="692"/>
      <c r="Y248" s="692"/>
      <c r="Z248" s="692"/>
      <c r="AA248" s="692"/>
      <c r="AB248" s="692"/>
      <c r="AC248" s="693"/>
      <c r="AD248" s="692"/>
      <c r="AE248" s="692"/>
      <c r="AF248" s="692"/>
    </row>
    <row r="249" spans="1:32" ht="33" x14ac:dyDescent="0.25">
      <c r="A249" s="1018">
        <f t="shared" ref="A249" si="106">A261</f>
        <v>19</v>
      </c>
      <c r="B249" s="938">
        <v>1</v>
      </c>
      <c r="C249" s="940" t="str">
        <f>IF(Experiencia_Proponente!C346=0,"",Experiencia_Proponente!C346)</f>
        <v>UNION TEMPORAL EDUCACION PSC 2021</v>
      </c>
      <c r="D249" s="939"/>
      <c r="E249" s="939" t="s">
        <v>1631</v>
      </c>
      <c r="F249" s="939" t="s">
        <v>1538</v>
      </c>
      <c r="G249" s="939">
        <v>1</v>
      </c>
      <c r="H249" s="939" t="str">
        <f t="shared" ref="H249:H250" si="107">IF(F249="SI",IF(E249&gt;="SI","15","0"),"0")</f>
        <v>0</v>
      </c>
      <c r="I249" s="939"/>
      <c r="J249" s="695">
        <v>0.15</v>
      </c>
      <c r="K249" s="939" t="s">
        <v>1538</v>
      </c>
      <c r="L249" s="939">
        <v>1</v>
      </c>
      <c r="M249" s="694" t="str">
        <f t="shared" ref="M249:M260" si="108">IF(K249="SI",IF(J249=15%,"24",IF(J249=10%,"16",IF(J249=5%,"8","0"))),"0")</f>
        <v>0</v>
      </c>
      <c r="N249" s="939"/>
      <c r="O249" s="695" t="s">
        <v>2060</v>
      </c>
      <c r="P249" s="939" t="s">
        <v>1538</v>
      </c>
      <c r="Q249" s="939" t="s">
        <v>1840</v>
      </c>
      <c r="R249" s="694" t="str">
        <f t="shared" ref="R249" si="109">IF(P249="SI",IF(O249="OPCIÓN 1","10",IF(O249="OPCIÓN 2","6",IF(O249="OPCIÓN 3","3","0"))),"0")</f>
        <v>0</v>
      </c>
      <c r="S249" s="939"/>
      <c r="T249" s="696" t="s">
        <v>94</v>
      </c>
      <c r="U249" s="696">
        <v>7</v>
      </c>
      <c r="V249" s="939" t="s">
        <v>1631</v>
      </c>
      <c r="W249" s="939" t="s">
        <v>1631</v>
      </c>
      <c r="X249" s="939" t="s">
        <v>1631</v>
      </c>
      <c r="Y249" s="939" t="s">
        <v>2078</v>
      </c>
      <c r="Z249" s="694">
        <f t="shared" ref="Z249:Z250" si="110">IF(AND(U249&gt;1,V249="SI",W249="SI",X249="SI"),1,0)</f>
        <v>1</v>
      </c>
      <c r="AA249" s="939"/>
      <c r="AB249" s="939" t="s">
        <v>1631</v>
      </c>
      <c r="AC249" s="280" t="s">
        <v>2078</v>
      </c>
      <c r="AD249" s="941" t="str">
        <f t="shared" ref="AD249:AD260" si="111">IF(AB249="SI","10","0")</f>
        <v>10</v>
      </c>
      <c r="AE249" s="939"/>
      <c r="AF249" s="939"/>
    </row>
    <row r="250" spans="1:32" hidden="1" x14ac:dyDescent="0.25">
      <c r="A250" s="1020"/>
      <c r="B250" s="256">
        <v>2</v>
      </c>
      <c r="C250" s="627" t="str">
        <f>IF(Experiencia_Proponente!C347=0,"",Experiencia_Proponente!C347)</f>
        <v/>
      </c>
      <c r="E250" s="308"/>
      <c r="F250" s="298"/>
      <c r="G250" s="298"/>
      <c r="H250" s="646" t="str">
        <f t="shared" si="107"/>
        <v>0</v>
      </c>
      <c r="J250" s="647"/>
      <c r="K250" s="298"/>
      <c r="L250" s="298"/>
      <c r="M250" s="646" t="str">
        <f t="shared" si="108"/>
        <v>0</v>
      </c>
      <c r="O250" s="647"/>
      <c r="P250" s="298"/>
      <c r="Q250" s="298"/>
      <c r="R250" s="646" t="str">
        <f t="shared" si="96"/>
        <v>0</v>
      </c>
      <c r="T250" s="648"/>
      <c r="U250" s="648"/>
      <c r="V250" s="298"/>
      <c r="W250" s="298"/>
      <c r="X250" s="298"/>
      <c r="Y250" s="298"/>
      <c r="Z250" s="646">
        <f t="shared" si="110"/>
        <v>0</v>
      </c>
      <c r="AB250" s="308"/>
      <c r="AC250" s="309"/>
      <c r="AD250" s="649" t="str">
        <f t="shared" si="111"/>
        <v>0</v>
      </c>
      <c r="AF250" s="632"/>
    </row>
    <row r="251" spans="1:32" hidden="1" x14ac:dyDescent="0.25">
      <c r="A251" s="1021"/>
      <c r="B251" s="266">
        <v>3</v>
      </c>
      <c r="C251" s="267" t="str">
        <f>IF(Experiencia_Proponente!C348=0,"",Experiencia_Proponente!C348)</f>
        <v/>
      </c>
      <c r="E251" s="279"/>
      <c r="F251" s="511"/>
      <c r="G251" s="511"/>
      <c r="H251" s="276" t="str">
        <f t="shared" si="95"/>
        <v>0</v>
      </c>
      <c r="J251" s="275"/>
      <c r="K251" s="511"/>
      <c r="L251" s="511"/>
      <c r="M251" s="276" t="str">
        <f t="shared" si="108"/>
        <v>0</v>
      </c>
      <c r="O251" s="275"/>
      <c r="P251" s="511"/>
      <c r="Q251" s="511"/>
      <c r="R251" s="276" t="str">
        <f t="shared" si="96"/>
        <v>0</v>
      </c>
      <c r="T251" s="277"/>
      <c r="U251" s="277"/>
      <c r="V251" s="511"/>
      <c r="W251" s="511"/>
      <c r="X251" s="511"/>
      <c r="Y251" s="511"/>
      <c r="Z251" s="276">
        <f t="shared" si="97"/>
        <v>0</v>
      </c>
      <c r="AB251" s="279"/>
      <c r="AC251" s="280"/>
      <c r="AD251" s="281" t="str">
        <f t="shared" si="111"/>
        <v>0</v>
      </c>
      <c r="AF251" s="271"/>
    </row>
    <row r="252" spans="1:32" hidden="1" x14ac:dyDescent="0.25">
      <c r="A252" s="1021"/>
      <c r="B252" s="266">
        <v>4</v>
      </c>
      <c r="C252" s="267" t="str">
        <f>IF(Experiencia_Proponente!C349=0,"",Experiencia_Proponente!C349)</f>
        <v/>
      </c>
      <c r="E252" s="279"/>
      <c r="F252" s="511"/>
      <c r="G252" s="511"/>
      <c r="H252" s="276" t="str">
        <f t="shared" si="95"/>
        <v>0</v>
      </c>
      <c r="J252" s="275"/>
      <c r="K252" s="511"/>
      <c r="L252" s="511"/>
      <c r="M252" s="276" t="str">
        <f t="shared" si="108"/>
        <v>0</v>
      </c>
      <c r="O252" s="275"/>
      <c r="P252" s="511"/>
      <c r="Q252" s="511"/>
      <c r="R252" s="276" t="str">
        <f t="shared" si="96"/>
        <v>0</v>
      </c>
      <c r="T252" s="277"/>
      <c r="U252" s="277"/>
      <c r="V252" s="511"/>
      <c r="W252" s="511"/>
      <c r="X252" s="511"/>
      <c r="Y252" s="511"/>
      <c r="Z252" s="276">
        <f t="shared" si="97"/>
        <v>0</v>
      </c>
      <c r="AB252" s="279"/>
      <c r="AC252" s="280"/>
      <c r="AD252" s="281" t="str">
        <f t="shared" si="111"/>
        <v>0</v>
      </c>
      <c r="AF252" s="271"/>
    </row>
    <row r="253" spans="1:32" hidden="1" x14ac:dyDescent="0.25">
      <c r="A253" s="1021"/>
      <c r="B253" s="266">
        <v>5</v>
      </c>
      <c r="C253" s="267" t="str">
        <f>IF(Experiencia_Proponente!C350=0,"",Experiencia_Proponente!C350)</f>
        <v/>
      </c>
      <c r="E253" s="279"/>
      <c r="F253" s="511"/>
      <c r="G253" s="511"/>
      <c r="H253" s="276" t="str">
        <f t="shared" si="95"/>
        <v>0</v>
      </c>
      <c r="J253" s="275"/>
      <c r="K253" s="511"/>
      <c r="L253" s="511"/>
      <c r="M253" s="276" t="str">
        <f t="shared" si="108"/>
        <v>0</v>
      </c>
      <c r="O253" s="275"/>
      <c r="P253" s="511"/>
      <c r="Q253" s="511"/>
      <c r="R253" s="276" t="str">
        <f t="shared" si="96"/>
        <v>0</v>
      </c>
      <c r="T253" s="277"/>
      <c r="U253" s="277"/>
      <c r="V253" s="511"/>
      <c r="W253" s="511"/>
      <c r="X253" s="511"/>
      <c r="Y253" s="511"/>
      <c r="Z253" s="276">
        <f t="shared" si="97"/>
        <v>0</v>
      </c>
      <c r="AB253" s="279"/>
      <c r="AC253" s="280"/>
      <c r="AD253" s="281" t="str">
        <f t="shared" si="111"/>
        <v>0</v>
      </c>
      <c r="AF253" s="271"/>
    </row>
    <row r="254" spans="1:32" hidden="1" x14ac:dyDescent="0.25">
      <c r="A254" s="1021"/>
      <c r="B254" s="266">
        <v>6</v>
      </c>
      <c r="C254" s="267" t="str">
        <f>IF(Experiencia_Proponente!C351=0,"",Experiencia_Proponente!C351)</f>
        <v/>
      </c>
      <c r="E254" s="279"/>
      <c r="F254" s="511"/>
      <c r="G254" s="511"/>
      <c r="H254" s="276" t="str">
        <f t="shared" si="95"/>
        <v>0</v>
      </c>
      <c r="J254" s="275"/>
      <c r="K254" s="511"/>
      <c r="L254" s="511"/>
      <c r="M254" s="276" t="str">
        <f t="shared" si="108"/>
        <v>0</v>
      </c>
      <c r="O254" s="275"/>
      <c r="P254" s="511"/>
      <c r="Q254" s="511"/>
      <c r="R254" s="276" t="str">
        <f t="shared" si="96"/>
        <v>0</v>
      </c>
      <c r="T254" s="277"/>
      <c r="U254" s="277" t="s">
        <v>2079</v>
      </c>
      <c r="V254" s="511"/>
      <c r="W254" s="511"/>
      <c r="X254" s="511"/>
      <c r="Y254" s="511"/>
      <c r="Z254" s="276">
        <f t="shared" si="97"/>
        <v>0</v>
      </c>
      <c r="AB254" s="279"/>
      <c r="AC254" s="280"/>
      <c r="AD254" s="281" t="str">
        <f t="shared" si="111"/>
        <v>0</v>
      </c>
      <c r="AF254" s="271"/>
    </row>
    <row r="255" spans="1:32" hidden="1" x14ac:dyDescent="0.25">
      <c r="A255" s="1021"/>
      <c r="B255" s="266">
        <v>7</v>
      </c>
      <c r="C255" s="267" t="str">
        <f>IF(Experiencia_Proponente!C352=0,"",Experiencia_Proponente!C352)</f>
        <v/>
      </c>
      <c r="E255" s="279"/>
      <c r="F255" s="511"/>
      <c r="G255" s="511"/>
      <c r="H255" s="276" t="str">
        <f t="shared" si="95"/>
        <v>0</v>
      </c>
      <c r="J255" s="275"/>
      <c r="K255" s="511"/>
      <c r="L255" s="511"/>
      <c r="M255" s="276" t="str">
        <f t="shared" si="108"/>
        <v>0</v>
      </c>
      <c r="O255" s="275"/>
      <c r="P255" s="511"/>
      <c r="Q255" s="511"/>
      <c r="R255" s="276" t="str">
        <f t="shared" si="96"/>
        <v>0</v>
      </c>
      <c r="T255" s="277"/>
      <c r="U255" s="277"/>
      <c r="V255" s="511"/>
      <c r="W255" s="511"/>
      <c r="X255" s="511"/>
      <c r="Y255" s="511"/>
      <c r="Z255" s="276">
        <f t="shared" si="97"/>
        <v>0</v>
      </c>
      <c r="AB255" s="279"/>
      <c r="AC255" s="280"/>
      <c r="AD255" s="281" t="str">
        <f t="shared" si="111"/>
        <v>0</v>
      </c>
      <c r="AF255" s="271"/>
    </row>
    <row r="256" spans="1:32" hidden="1" x14ac:dyDescent="0.25">
      <c r="A256" s="1021"/>
      <c r="B256" s="266">
        <v>8</v>
      </c>
      <c r="C256" s="267" t="str">
        <f>IF(Experiencia_Proponente!C353=0,"",Experiencia_Proponente!C353)</f>
        <v/>
      </c>
      <c r="E256" s="279"/>
      <c r="F256" s="511"/>
      <c r="G256" s="511"/>
      <c r="H256" s="276" t="str">
        <f t="shared" si="95"/>
        <v>0</v>
      </c>
      <c r="J256" s="275"/>
      <c r="K256" s="511"/>
      <c r="L256" s="511"/>
      <c r="M256" s="276" t="str">
        <f t="shared" si="108"/>
        <v>0</v>
      </c>
      <c r="O256" s="275"/>
      <c r="P256" s="511"/>
      <c r="Q256" s="511"/>
      <c r="R256" s="276" t="str">
        <f t="shared" si="96"/>
        <v>0</v>
      </c>
      <c r="T256" s="277"/>
      <c r="U256" s="277"/>
      <c r="V256" s="511"/>
      <c r="W256" s="511"/>
      <c r="X256" s="511"/>
      <c r="Y256" s="511"/>
      <c r="Z256" s="276">
        <f t="shared" si="97"/>
        <v>0</v>
      </c>
      <c r="AB256" s="279"/>
      <c r="AC256" s="280"/>
      <c r="AD256" s="281" t="str">
        <f t="shared" si="111"/>
        <v>0</v>
      </c>
      <c r="AF256" s="271"/>
    </row>
    <row r="257" spans="1:32" hidden="1" x14ac:dyDescent="0.25">
      <c r="A257" s="1021"/>
      <c r="B257" s="266">
        <v>9</v>
      </c>
      <c r="C257" s="267" t="str">
        <f>IF(Experiencia_Proponente!C354=0,"",Experiencia_Proponente!C354)</f>
        <v/>
      </c>
      <c r="E257" s="279"/>
      <c r="F257" s="511"/>
      <c r="G257" s="511"/>
      <c r="H257" s="276" t="str">
        <f t="shared" si="95"/>
        <v>0</v>
      </c>
      <c r="J257" s="275"/>
      <c r="K257" s="511"/>
      <c r="L257" s="511"/>
      <c r="M257" s="276" t="str">
        <f t="shared" si="108"/>
        <v>0</v>
      </c>
      <c r="O257" s="275"/>
      <c r="P257" s="511"/>
      <c r="Q257" s="511"/>
      <c r="R257" s="276" t="str">
        <f t="shared" si="96"/>
        <v>0</v>
      </c>
      <c r="T257" s="277"/>
      <c r="U257" s="277"/>
      <c r="V257" s="511"/>
      <c r="W257" s="511"/>
      <c r="X257" s="511"/>
      <c r="Y257" s="511"/>
      <c r="Z257" s="276">
        <f t="shared" si="97"/>
        <v>0</v>
      </c>
      <c r="AB257" s="279"/>
      <c r="AC257" s="280"/>
      <c r="AD257" s="281" t="str">
        <f t="shared" si="111"/>
        <v>0</v>
      </c>
      <c r="AF257" s="271"/>
    </row>
    <row r="258" spans="1:32" hidden="1" x14ac:dyDescent="0.25">
      <c r="A258" s="1021"/>
      <c r="B258" s="266">
        <v>10</v>
      </c>
      <c r="C258" s="267" t="str">
        <f>IF(Experiencia_Proponente!C355=0,"",Experiencia_Proponente!C355)</f>
        <v/>
      </c>
      <c r="E258" s="279"/>
      <c r="F258" s="511"/>
      <c r="G258" s="511"/>
      <c r="H258" s="276" t="str">
        <f t="shared" si="95"/>
        <v>0</v>
      </c>
      <c r="J258" s="275"/>
      <c r="K258" s="511"/>
      <c r="L258" s="511"/>
      <c r="M258" s="276" t="str">
        <f t="shared" si="108"/>
        <v>0</v>
      </c>
      <c r="O258" s="275"/>
      <c r="P258" s="511"/>
      <c r="Q258" s="511"/>
      <c r="R258" s="276" t="str">
        <f t="shared" si="96"/>
        <v>0</v>
      </c>
      <c r="T258" s="277"/>
      <c r="U258" s="277"/>
      <c r="V258" s="511"/>
      <c r="W258" s="511"/>
      <c r="X258" s="511"/>
      <c r="Y258" s="511"/>
      <c r="Z258" s="276">
        <f t="shared" si="97"/>
        <v>0</v>
      </c>
      <c r="AB258" s="279"/>
      <c r="AC258" s="280"/>
      <c r="AD258" s="281" t="str">
        <f t="shared" si="111"/>
        <v>0</v>
      </c>
      <c r="AF258" s="271"/>
    </row>
    <row r="259" spans="1:32" hidden="1" x14ac:dyDescent="0.25">
      <c r="A259" s="1021"/>
      <c r="B259" s="266">
        <v>11</v>
      </c>
      <c r="C259" s="267" t="str">
        <f>IF(Experiencia_Proponente!C356=0,"",Experiencia_Proponente!C356)</f>
        <v/>
      </c>
      <c r="E259" s="279"/>
      <c r="F259" s="511"/>
      <c r="G259" s="511"/>
      <c r="H259" s="276" t="str">
        <f t="shared" si="95"/>
        <v>0</v>
      </c>
      <c r="J259" s="275"/>
      <c r="K259" s="511"/>
      <c r="L259" s="511"/>
      <c r="M259" s="276" t="str">
        <f t="shared" si="108"/>
        <v>0</v>
      </c>
      <c r="O259" s="275"/>
      <c r="P259" s="511"/>
      <c r="Q259" s="511"/>
      <c r="R259" s="276" t="str">
        <f t="shared" si="96"/>
        <v>0</v>
      </c>
      <c r="T259" s="277"/>
      <c r="U259" s="277"/>
      <c r="V259" s="511"/>
      <c r="W259" s="511"/>
      <c r="X259" s="511"/>
      <c r="Y259" s="511"/>
      <c r="Z259" s="276">
        <f t="shared" si="97"/>
        <v>0</v>
      </c>
      <c r="AB259" s="279"/>
      <c r="AC259" s="280"/>
      <c r="AD259" s="281" t="str">
        <f t="shared" si="111"/>
        <v>0</v>
      </c>
      <c r="AF259" s="271"/>
    </row>
    <row r="260" spans="1:32" hidden="1" x14ac:dyDescent="0.25">
      <c r="A260" s="1022"/>
      <c r="B260" s="568">
        <v>12</v>
      </c>
      <c r="C260" s="569" t="str">
        <f>IF(Experiencia_Proponente!C357=0,"",Experiencia_Proponente!C357)</f>
        <v/>
      </c>
      <c r="E260" s="585"/>
      <c r="F260" s="586"/>
      <c r="G260" s="586"/>
      <c r="H260" s="582" t="str">
        <f t="shared" si="95"/>
        <v>0</v>
      </c>
      <c r="J260" s="581"/>
      <c r="K260" s="586"/>
      <c r="L260" s="586"/>
      <c r="M260" s="582" t="str">
        <f t="shared" si="108"/>
        <v>0</v>
      </c>
      <c r="O260" s="581"/>
      <c r="P260" s="586"/>
      <c r="Q260" s="586"/>
      <c r="R260" s="582" t="str">
        <f t="shared" si="96"/>
        <v>0</v>
      </c>
      <c r="T260" s="583"/>
      <c r="U260" s="583"/>
      <c r="V260" s="586"/>
      <c r="W260" s="586"/>
      <c r="X260" s="586"/>
      <c r="Y260" s="586"/>
      <c r="Z260" s="582">
        <f t="shared" si="97"/>
        <v>0</v>
      </c>
      <c r="AB260" s="585"/>
      <c r="AC260" s="587"/>
      <c r="AD260" s="588" t="str">
        <f t="shared" si="111"/>
        <v>0</v>
      </c>
      <c r="AF260" s="577"/>
    </row>
    <row r="261" spans="1:32" x14ac:dyDescent="0.25">
      <c r="A261" s="102">
        <v>19</v>
      </c>
      <c r="B261" s="691"/>
      <c r="C261" s="691" t="s">
        <v>2063</v>
      </c>
      <c r="D261" s="692"/>
      <c r="E261" s="692"/>
      <c r="F261" s="692"/>
      <c r="G261" s="692"/>
      <c r="H261" s="692"/>
      <c r="I261" s="692"/>
      <c r="J261" s="692"/>
      <c r="K261" s="692"/>
      <c r="L261" s="692"/>
      <c r="M261" s="692"/>
      <c r="N261" s="692"/>
      <c r="O261" s="692"/>
      <c r="P261" s="692"/>
      <c r="Q261" s="692"/>
      <c r="R261" s="692"/>
      <c r="S261" s="692"/>
      <c r="T261" s="692"/>
      <c r="U261" s="692"/>
      <c r="V261" s="692"/>
      <c r="W261" s="692"/>
      <c r="X261" s="692"/>
      <c r="Y261" s="692"/>
      <c r="Z261" s="692"/>
      <c r="AA261" s="692"/>
      <c r="AB261" s="692"/>
      <c r="AC261" s="693"/>
      <c r="AD261" s="692"/>
      <c r="AE261" s="692"/>
      <c r="AF261" s="692"/>
    </row>
    <row r="262" spans="1:32" hidden="1" x14ac:dyDescent="0.25">
      <c r="A262" s="1019">
        <f t="shared" ref="A262" si="112">A274</f>
        <v>20</v>
      </c>
      <c r="B262" s="579">
        <v>1</v>
      </c>
      <c r="C262" s="633" t="str">
        <f>IF(Experiencia_Proponente!C359=0,"",Experiencia_Proponente!C359)</f>
        <v/>
      </c>
      <c r="E262" s="613"/>
      <c r="F262" s="601"/>
      <c r="G262" s="664"/>
      <c r="H262" s="601" t="str">
        <f t="shared" ref="H262:H263" si="113">IF(F262="SI",IF(E262&gt;="SI","15","0"),"0")</f>
        <v>0</v>
      </c>
      <c r="J262" s="642"/>
      <c r="K262" s="601"/>
      <c r="L262" s="601"/>
      <c r="M262" s="643" t="str">
        <f t="shared" ref="M262:M273" si="114">IF(K262="SI",IF(J262=15%,"24",IF(J262=10%,"16",IF(J262=5%,"8","0"))),"0")</f>
        <v>0</v>
      </c>
      <c r="O262" s="642"/>
      <c r="P262" s="601"/>
      <c r="Q262" s="601"/>
      <c r="R262" s="643" t="str">
        <f t="shared" ref="R262" si="115">IF(P262="SI",IF(O262="OPCIÓN 1","10",IF(O262="OPCIÓN 2","6",IF(O262="OPCIÓN 3","3","0"))),"0")</f>
        <v>0</v>
      </c>
      <c r="T262" s="644"/>
      <c r="U262" s="644"/>
      <c r="V262" s="601"/>
      <c r="W262" s="601"/>
      <c r="X262" s="601"/>
      <c r="Y262" s="664"/>
      <c r="Z262" s="643">
        <f t="shared" ref="Z262:Z263" si="116">IF(AND(U262&gt;1,V262="SI",W262="SI",X262="SI"),1,0)</f>
        <v>0</v>
      </c>
      <c r="AB262" s="613"/>
      <c r="AC262" s="614"/>
      <c r="AD262" s="645" t="str">
        <f t="shared" ref="AD262:AD273" si="117">IF(AB262="SI","10","0")</f>
        <v>0</v>
      </c>
      <c r="AF262" s="641"/>
    </row>
    <row r="263" spans="1:32" ht="49.5" x14ac:dyDescent="0.25">
      <c r="A263" s="1018"/>
      <c r="B263" s="507">
        <v>2</v>
      </c>
      <c r="C263" s="508" t="str">
        <f>IF(Experiencia_Proponente!C360=0,"",Experiencia_Proponente!C360)</f>
        <v>UNION TEMPORAL SED DE SEGURIDAD</v>
      </c>
      <c r="D263" s="511"/>
      <c r="E263" s="511" t="s">
        <v>1631</v>
      </c>
      <c r="F263" s="511" t="s">
        <v>1631</v>
      </c>
      <c r="G263" s="317">
        <v>1</v>
      </c>
      <c r="H263" s="694" t="str">
        <f t="shared" si="113"/>
        <v>15</v>
      </c>
      <c r="I263" s="511"/>
      <c r="J263" s="695">
        <v>0.15</v>
      </c>
      <c r="K263" s="317" t="s">
        <v>1631</v>
      </c>
      <c r="L263" s="511">
        <v>1</v>
      </c>
      <c r="M263" s="694" t="str">
        <f t="shared" si="114"/>
        <v>24</v>
      </c>
      <c r="N263" s="511"/>
      <c r="O263" s="695" t="s">
        <v>2060</v>
      </c>
      <c r="P263" s="511" t="s">
        <v>1631</v>
      </c>
      <c r="Q263" s="511">
        <v>2</v>
      </c>
      <c r="R263" s="694" t="str">
        <f t="shared" si="96"/>
        <v>10</v>
      </c>
      <c r="S263" s="511"/>
      <c r="T263" s="696" t="s">
        <v>101</v>
      </c>
      <c r="U263" s="696">
        <v>25</v>
      </c>
      <c r="V263" s="511" t="s">
        <v>1631</v>
      </c>
      <c r="W263" s="511" t="s">
        <v>1631</v>
      </c>
      <c r="X263" s="511" t="s">
        <v>1631</v>
      </c>
      <c r="Y263" s="511">
        <v>3</v>
      </c>
      <c r="Z263" s="694">
        <f t="shared" si="116"/>
        <v>1</v>
      </c>
      <c r="AA263" s="511"/>
      <c r="AB263" s="511" t="s">
        <v>1631</v>
      </c>
      <c r="AC263" s="280" t="s">
        <v>315</v>
      </c>
      <c r="AD263" s="687" t="str">
        <f t="shared" si="117"/>
        <v>10</v>
      </c>
      <c r="AE263" s="511"/>
      <c r="AF263" s="511"/>
    </row>
    <row r="264" spans="1:32" ht="49.5" x14ac:dyDescent="0.25">
      <c r="A264" s="1018"/>
      <c r="B264" s="507">
        <v>3</v>
      </c>
      <c r="C264" s="508" t="str">
        <f>IF(Experiencia_Proponente!C361=0,"",Experiencia_Proponente!C361)</f>
        <v>UNION TEMPORAL SED DE SEGURIDAD</v>
      </c>
      <c r="D264" s="511"/>
      <c r="E264" s="511" t="s">
        <v>1631</v>
      </c>
      <c r="F264" s="511" t="s">
        <v>1631</v>
      </c>
      <c r="G264" s="317">
        <v>1</v>
      </c>
      <c r="H264" s="694" t="str">
        <f t="shared" si="95"/>
        <v>15</v>
      </c>
      <c r="I264" s="511"/>
      <c r="J264" s="695">
        <v>0.15</v>
      </c>
      <c r="K264" s="317" t="s">
        <v>1631</v>
      </c>
      <c r="L264" s="511">
        <v>1</v>
      </c>
      <c r="M264" s="694" t="str">
        <f t="shared" si="114"/>
        <v>24</v>
      </c>
      <c r="N264" s="511"/>
      <c r="O264" s="695" t="s">
        <v>2060</v>
      </c>
      <c r="P264" s="511" t="s">
        <v>1631</v>
      </c>
      <c r="Q264" s="511">
        <v>2</v>
      </c>
      <c r="R264" s="694" t="str">
        <f t="shared" si="96"/>
        <v>10</v>
      </c>
      <c r="S264" s="511"/>
      <c r="T264" s="696" t="s">
        <v>101</v>
      </c>
      <c r="U264" s="696">
        <v>25</v>
      </c>
      <c r="V264" s="511" t="s">
        <v>1631</v>
      </c>
      <c r="W264" s="511" t="s">
        <v>1631</v>
      </c>
      <c r="X264" s="511" t="s">
        <v>1631</v>
      </c>
      <c r="Y264" s="511">
        <v>3</v>
      </c>
      <c r="Z264" s="694">
        <f t="shared" si="97"/>
        <v>1</v>
      </c>
      <c r="AA264" s="511"/>
      <c r="AB264" s="511" t="s">
        <v>1631</v>
      </c>
      <c r="AC264" s="280" t="s">
        <v>315</v>
      </c>
      <c r="AD264" s="687" t="str">
        <f t="shared" si="117"/>
        <v>10</v>
      </c>
      <c r="AE264" s="511"/>
      <c r="AF264" s="511"/>
    </row>
    <row r="265" spans="1:32" ht="49.5" x14ac:dyDescent="0.25">
      <c r="A265" s="1018"/>
      <c r="B265" s="507">
        <v>4</v>
      </c>
      <c r="C265" s="508" t="str">
        <f>IF(Experiencia_Proponente!C362=0,"",Experiencia_Proponente!C362)</f>
        <v>UNION TEMPORAL SED DE SEGURIDAD</v>
      </c>
      <c r="D265" s="511"/>
      <c r="E265" s="511" t="s">
        <v>1631</v>
      </c>
      <c r="F265" s="511" t="s">
        <v>1631</v>
      </c>
      <c r="G265" s="317">
        <v>1</v>
      </c>
      <c r="H265" s="694" t="str">
        <f t="shared" si="95"/>
        <v>15</v>
      </c>
      <c r="I265" s="511"/>
      <c r="J265" s="695">
        <v>0.15</v>
      </c>
      <c r="K265" s="317" t="s">
        <v>1631</v>
      </c>
      <c r="L265" s="511">
        <v>1</v>
      </c>
      <c r="M265" s="694" t="str">
        <f t="shared" si="114"/>
        <v>24</v>
      </c>
      <c r="N265" s="511"/>
      <c r="O265" s="695" t="s">
        <v>2060</v>
      </c>
      <c r="P265" s="511" t="s">
        <v>1631</v>
      </c>
      <c r="Q265" s="511">
        <v>2</v>
      </c>
      <c r="R265" s="694" t="str">
        <f t="shared" si="96"/>
        <v>10</v>
      </c>
      <c r="S265" s="511"/>
      <c r="T265" s="696" t="s">
        <v>101</v>
      </c>
      <c r="U265" s="696">
        <v>25</v>
      </c>
      <c r="V265" s="511" t="s">
        <v>1631</v>
      </c>
      <c r="W265" s="511" t="s">
        <v>1631</v>
      </c>
      <c r="X265" s="511" t="s">
        <v>1631</v>
      </c>
      <c r="Y265" s="511">
        <v>3</v>
      </c>
      <c r="Z265" s="694">
        <f t="shared" si="97"/>
        <v>1</v>
      </c>
      <c r="AA265" s="511"/>
      <c r="AB265" s="511" t="s">
        <v>1631</v>
      </c>
      <c r="AC265" s="280" t="s">
        <v>315</v>
      </c>
      <c r="AD265" s="687" t="str">
        <f t="shared" si="117"/>
        <v>10</v>
      </c>
      <c r="AE265" s="511"/>
      <c r="AF265" s="511"/>
    </row>
    <row r="266" spans="1:32" ht="49.5" x14ac:dyDescent="0.25">
      <c r="A266" s="1018"/>
      <c r="B266" s="507">
        <v>5</v>
      </c>
      <c r="C266" s="508" t="str">
        <f>IF(Experiencia_Proponente!C363=0,"",Experiencia_Proponente!C363)</f>
        <v>UNION TEMPORAL SED DE SEGURIDAD</v>
      </c>
      <c r="D266" s="511"/>
      <c r="E266" s="511" t="s">
        <v>1631</v>
      </c>
      <c r="F266" s="511" t="s">
        <v>1631</v>
      </c>
      <c r="G266" s="317">
        <v>1</v>
      </c>
      <c r="H266" s="694" t="str">
        <f t="shared" si="95"/>
        <v>15</v>
      </c>
      <c r="I266" s="511"/>
      <c r="J266" s="695">
        <v>0.15</v>
      </c>
      <c r="K266" s="317" t="s">
        <v>1631</v>
      </c>
      <c r="L266" s="511">
        <v>1</v>
      </c>
      <c r="M266" s="694" t="str">
        <f t="shared" si="114"/>
        <v>24</v>
      </c>
      <c r="N266" s="511"/>
      <c r="O266" s="695" t="s">
        <v>2060</v>
      </c>
      <c r="P266" s="511" t="s">
        <v>1631</v>
      </c>
      <c r="Q266" s="511">
        <v>2</v>
      </c>
      <c r="R266" s="694" t="str">
        <f t="shared" si="96"/>
        <v>10</v>
      </c>
      <c r="S266" s="511"/>
      <c r="T266" s="696" t="s">
        <v>101</v>
      </c>
      <c r="U266" s="696">
        <v>25</v>
      </c>
      <c r="V266" s="511" t="s">
        <v>1631</v>
      </c>
      <c r="W266" s="511" t="s">
        <v>1631</v>
      </c>
      <c r="X266" s="511" t="s">
        <v>1631</v>
      </c>
      <c r="Y266" s="511">
        <v>3</v>
      </c>
      <c r="Z266" s="694">
        <f t="shared" si="97"/>
        <v>1</v>
      </c>
      <c r="AA266" s="511"/>
      <c r="AB266" s="511" t="s">
        <v>1631</v>
      </c>
      <c r="AC266" s="280" t="s">
        <v>315</v>
      </c>
      <c r="AD266" s="687" t="str">
        <f t="shared" si="117"/>
        <v>10</v>
      </c>
      <c r="AE266" s="511"/>
      <c r="AF266" s="511"/>
    </row>
    <row r="267" spans="1:32" ht="49.5" x14ac:dyDescent="0.25">
      <c r="A267" s="1018"/>
      <c r="B267" s="507">
        <v>6</v>
      </c>
      <c r="C267" s="508" t="str">
        <f>IF(Experiencia_Proponente!C364=0,"",Experiencia_Proponente!C364)</f>
        <v>UNION TEMPORAL SED DE SEGURIDAD</v>
      </c>
      <c r="D267" s="511"/>
      <c r="E267" s="511" t="s">
        <v>1631</v>
      </c>
      <c r="F267" s="511" t="s">
        <v>1631</v>
      </c>
      <c r="G267" s="317">
        <v>1</v>
      </c>
      <c r="H267" s="694" t="str">
        <f t="shared" si="95"/>
        <v>15</v>
      </c>
      <c r="I267" s="511"/>
      <c r="J267" s="695">
        <v>0.15</v>
      </c>
      <c r="K267" s="317" t="s">
        <v>1631</v>
      </c>
      <c r="L267" s="511">
        <v>1</v>
      </c>
      <c r="M267" s="694" t="str">
        <f t="shared" si="114"/>
        <v>24</v>
      </c>
      <c r="N267" s="511"/>
      <c r="O267" s="695" t="s">
        <v>2060</v>
      </c>
      <c r="P267" s="511" t="s">
        <v>1631</v>
      </c>
      <c r="Q267" s="511">
        <v>2</v>
      </c>
      <c r="R267" s="694" t="str">
        <f t="shared" si="96"/>
        <v>10</v>
      </c>
      <c r="S267" s="511"/>
      <c r="T267" s="696" t="s">
        <v>101</v>
      </c>
      <c r="U267" s="696">
        <v>25</v>
      </c>
      <c r="V267" s="511" t="s">
        <v>1631</v>
      </c>
      <c r="W267" s="511" t="s">
        <v>1631</v>
      </c>
      <c r="X267" s="511" t="s">
        <v>1631</v>
      </c>
      <c r="Y267" s="511">
        <v>3</v>
      </c>
      <c r="Z267" s="694">
        <f t="shared" si="97"/>
        <v>1</v>
      </c>
      <c r="AA267" s="511"/>
      <c r="AB267" s="511" t="s">
        <v>1631</v>
      </c>
      <c r="AC267" s="280" t="s">
        <v>315</v>
      </c>
      <c r="AD267" s="687" t="str">
        <f t="shared" si="117"/>
        <v>10</v>
      </c>
      <c r="AE267" s="511"/>
      <c r="AF267" s="511"/>
    </row>
    <row r="268" spans="1:32" ht="49.5" x14ac:dyDescent="0.25">
      <c r="A268" s="1018"/>
      <c r="B268" s="507">
        <v>7</v>
      </c>
      <c r="C268" s="508" t="str">
        <f>IF(Experiencia_Proponente!C365=0,"",Experiencia_Proponente!C365)</f>
        <v>UNION TEMPORAL SED DE SEGURIDAD</v>
      </c>
      <c r="D268" s="511"/>
      <c r="E268" s="511" t="s">
        <v>1631</v>
      </c>
      <c r="F268" s="511" t="s">
        <v>1631</v>
      </c>
      <c r="G268" s="317">
        <v>1</v>
      </c>
      <c r="H268" s="694" t="str">
        <f t="shared" si="95"/>
        <v>15</v>
      </c>
      <c r="I268" s="511"/>
      <c r="J268" s="695">
        <v>0.15</v>
      </c>
      <c r="K268" s="317" t="s">
        <v>1631</v>
      </c>
      <c r="L268" s="511">
        <v>1</v>
      </c>
      <c r="M268" s="694" t="str">
        <f t="shared" si="114"/>
        <v>24</v>
      </c>
      <c r="N268" s="511"/>
      <c r="O268" s="695" t="s">
        <v>2060</v>
      </c>
      <c r="P268" s="511" t="s">
        <v>1631</v>
      </c>
      <c r="Q268" s="511">
        <v>2</v>
      </c>
      <c r="R268" s="694" t="str">
        <f t="shared" si="96"/>
        <v>10</v>
      </c>
      <c r="S268" s="511"/>
      <c r="T268" s="696" t="s">
        <v>101</v>
      </c>
      <c r="U268" s="696">
        <v>25</v>
      </c>
      <c r="V268" s="511" t="s">
        <v>1631</v>
      </c>
      <c r="W268" s="511" t="s">
        <v>1631</v>
      </c>
      <c r="X268" s="511" t="s">
        <v>1631</v>
      </c>
      <c r="Y268" s="511">
        <v>3</v>
      </c>
      <c r="Z268" s="694">
        <f t="shared" si="97"/>
        <v>1</v>
      </c>
      <c r="AA268" s="511"/>
      <c r="AB268" s="511" t="s">
        <v>1631</v>
      </c>
      <c r="AC268" s="280" t="s">
        <v>315</v>
      </c>
      <c r="AD268" s="687" t="str">
        <f t="shared" si="117"/>
        <v>10</v>
      </c>
      <c r="AE268" s="511"/>
      <c r="AF268" s="511"/>
    </row>
    <row r="269" spans="1:32" ht="49.5" x14ac:dyDescent="0.25">
      <c r="A269" s="1018"/>
      <c r="B269" s="507">
        <v>8</v>
      </c>
      <c r="C269" s="508" t="str">
        <f>IF(Experiencia_Proponente!C366=0,"",Experiencia_Proponente!C366)</f>
        <v>UNION TEMPORAL SED DE SEGURIDAD</v>
      </c>
      <c r="D269" s="511"/>
      <c r="E269" s="511" t="s">
        <v>1631</v>
      </c>
      <c r="F269" s="511" t="s">
        <v>1631</v>
      </c>
      <c r="G269" s="317">
        <v>1</v>
      </c>
      <c r="H269" s="694" t="str">
        <f t="shared" si="95"/>
        <v>15</v>
      </c>
      <c r="I269" s="511"/>
      <c r="J269" s="695">
        <v>0.15</v>
      </c>
      <c r="K269" s="317" t="s">
        <v>1631</v>
      </c>
      <c r="L269" s="511">
        <v>1</v>
      </c>
      <c r="M269" s="694" t="str">
        <f t="shared" si="114"/>
        <v>24</v>
      </c>
      <c r="N269" s="511"/>
      <c r="O269" s="695" t="s">
        <v>2060</v>
      </c>
      <c r="P269" s="511" t="s">
        <v>1631</v>
      </c>
      <c r="Q269" s="511">
        <v>2</v>
      </c>
      <c r="R269" s="694" t="str">
        <f t="shared" si="96"/>
        <v>10</v>
      </c>
      <c r="S269" s="511"/>
      <c r="T269" s="696" t="s">
        <v>101</v>
      </c>
      <c r="U269" s="696">
        <v>25</v>
      </c>
      <c r="V269" s="511" t="s">
        <v>1631</v>
      </c>
      <c r="W269" s="511" t="s">
        <v>1631</v>
      </c>
      <c r="X269" s="511" t="s">
        <v>1631</v>
      </c>
      <c r="Y269" s="511">
        <v>3</v>
      </c>
      <c r="Z269" s="694">
        <f t="shared" si="97"/>
        <v>1</v>
      </c>
      <c r="AA269" s="511"/>
      <c r="AB269" s="511" t="s">
        <v>1631</v>
      </c>
      <c r="AC269" s="280" t="s">
        <v>315</v>
      </c>
      <c r="AD269" s="687" t="str">
        <f t="shared" si="117"/>
        <v>10</v>
      </c>
      <c r="AE269" s="511"/>
      <c r="AF269" s="511"/>
    </row>
    <row r="270" spans="1:32" hidden="1" x14ac:dyDescent="0.25">
      <c r="A270" s="1019"/>
      <c r="B270" s="579">
        <v>9</v>
      </c>
      <c r="C270" s="633" t="str">
        <f>IF(Experiencia_Proponente!C367=0,"",Experiencia_Proponente!C367)</f>
        <v/>
      </c>
      <c r="E270" s="613"/>
      <c r="F270" s="601"/>
      <c r="G270" s="601"/>
      <c r="H270" s="643" t="str">
        <f t="shared" si="95"/>
        <v>0</v>
      </c>
      <c r="J270" s="642"/>
      <c r="K270" s="601"/>
      <c r="L270" s="601"/>
      <c r="M270" s="643" t="str">
        <f t="shared" si="114"/>
        <v>0</v>
      </c>
      <c r="O270" s="642"/>
      <c r="P270" s="601"/>
      <c r="Q270" s="601"/>
      <c r="R270" s="643" t="str">
        <f t="shared" si="96"/>
        <v>0</v>
      </c>
      <c r="T270" s="644"/>
      <c r="U270" s="644"/>
      <c r="V270" s="601"/>
      <c r="W270" s="601"/>
      <c r="X270" s="601"/>
      <c r="Y270" s="601"/>
      <c r="Z270" s="643">
        <f t="shared" si="97"/>
        <v>0</v>
      </c>
      <c r="AB270" s="613"/>
      <c r="AC270" s="614"/>
      <c r="AD270" s="645" t="str">
        <f t="shared" si="117"/>
        <v>0</v>
      </c>
      <c r="AF270" s="641"/>
    </row>
    <row r="271" spans="1:32" ht="49.5" x14ac:dyDescent="0.25">
      <c r="A271" s="1018"/>
      <c r="B271" s="507">
        <v>10</v>
      </c>
      <c r="C271" s="508" t="str">
        <f>IF(Experiencia_Proponente!C368=0,"",Experiencia_Proponente!C368)</f>
        <v>UNION TEMPORAL SED DE SEGURIDAD</v>
      </c>
      <c r="D271" s="511"/>
      <c r="E271" s="511" t="s">
        <v>1631</v>
      </c>
      <c r="F271" s="511" t="s">
        <v>1631</v>
      </c>
      <c r="G271" s="317">
        <v>1</v>
      </c>
      <c r="H271" s="694" t="str">
        <f t="shared" si="95"/>
        <v>15</v>
      </c>
      <c r="I271" s="511"/>
      <c r="J271" s="695">
        <v>0.15</v>
      </c>
      <c r="K271" s="511" t="s">
        <v>1631</v>
      </c>
      <c r="L271" s="511">
        <v>1</v>
      </c>
      <c r="M271" s="694" t="str">
        <f t="shared" si="114"/>
        <v>24</v>
      </c>
      <c r="N271" s="511"/>
      <c r="O271" s="695" t="s">
        <v>2060</v>
      </c>
      <c r="P271" s="511" t="s">
        <v>1631</v>
      </c>
      <c r="Q271" s="511">
        <v>2</v>
      </c>
      <c r="R271" s="694" t="str">
        <f t="shared" si="96"/>
        <v>10</v>
      </c>
      <c r="S271" s="511"/>
      <c r="T271" s="696" t="s">
        <v>101</v>
      </c>
      <c r="U271" s="696">
        <v>25</v>
      </c>
      <c r="V271" s="511" t="s">
        <v>1631</v>
      </c>
      <c r="W271" s="511" t="s">
        <v>1631</v>
      </c>
      <c r="X271" s="511" t="s">
        <v>1631</v>
      </c>
      <c r="Y271" s="511">
        <v>3</v>
      </c>
      <c r="Z271" s="694">
        <f t="shared" si="97"/>
        <v>1</v>
      </c>
      <c r="AA271" s="511"/>
      <c r="AB271" s="511" t="s">
        <v>1631</v>
      </c>
      <c r="AC271" s="280" t="s">
        <v>315</v>
      </c>
      <c r="AD271" s="687" t="str">
        <f t="shared" si="117"/>
        <v>10</v>
      </c>
      <c r="AE271" s="511"/>
      <c r="AF271" s="511"/>
    </row>
    <row r="272" spans="1:32" ht="49.5" x14ac:dyDescent="0.25">
      <c r="A272" s="1018"/>
      <c r="B272" s="507">
        <v>11</v>
      </c>
      <c r="C272" s="508" t="str">
        <f>IF(Experiencia_Proponente!C369=0,"",Experiencia_Proponente!C369)</f>
        <v>UNION TEMPORAL SED DE SEGURIDAD</v>
      </c>
      <c r="D272" s="511"/>
      <c r="E272" s="511" t="s">
        <v>1631</v>
      </c>
      <c r="F272" s="511" t="s">
        <v>1631</v>
      </c>
      <c r="G272" s="317">
        <v>1</v>
      </c>
      <c r="H272" s="694" t="str">
        <f t="shared" si="95"/>
        <v>15</v>
      </c>
      <c r="I272" s="511"/>
      <c r="J272" s="695">
        <v>0.15</v>
      </c>
      <c r="K272" s="511" t="s">
        <v>1631</v>
      </c>
      <c r="L272" s="511">
        <v>1</v>
      </c>
      <c r="M272" s="694" t="str">
        <f t="shared" si="114"/>
        <v>24</v>
      </c>
      <c r="N272" s="511"/>
      <c r="O272" s="695" t="s">
        <v>2060</v>
      </c>
      <c r="P272" s="511" t="s">
        <v>1631</v>
      </c>
      <c r="Q272" s="511">
        <v>2</v>
      </c>
      <c r="R272" s="694" t="str">
        <f t="shared" si="96"/>
        <v>10</v>
      </c>
      <c r="S272" s="511"/>
      <c r="T272" s="696" t="s">
        <v>101</v>
      </c>
      <c r="U272" s="696">
        <v>25</v>
      </c>
      <c r="V272" s="511" t="s">
        <v>1631</v>
      </c>
      <c r="W272" s="511" t="s">
        <v>1631</v>
      </c>
      <c r="X272" s="511" t="s">
        <v>1631</v>
      </c>
      <c r="Y272" s="511">
        <v>3</v>
      </c>
      <c r="Z272" s="694">
        <f t="shared" si="97"/>
        <v>1</v>
      </c>
      <c r="AA272" s="511"/>
      <c r="AB272" s="511" t="s">
        <v>1631</v>
      </c>
      <c r="AC272" s="280" t="s">
        <v>315</v>
      </c>
      <c r="AD272" s="687" t="str">
        <f t="shared" si="117"/>
        <v>10</v>
      </c>
      <c r="AE272" s="511"/>
      <c r="AF272" s="511"/>
    </row>
    <row r="273" spans="1:32" ht="36" customHeight="1" x14ac:dyDescent="0.25">
      <c r="A273" s="1018"/>
      <c r="B273" s="507">
        <v>12</v>
      </c>
      <c r="C273" s="508" t="str">
        <f>IF(Experiencia_Proponente!C370=0,"",Experiencia_Proponente!C370)</f>
        <v>UNION TEMPORAL SED DE SEGURIDAD</v>
      </c>
      <c r="D273" s="511"/>
      <c r="E273" s="511" t="s">
        <v>1631</v>
      </c>
      <c r="F273" s="511" t="s">
        <v>1631</v>
      </c>
      <c r="G273" s="511">
        <v>1</v>
      </c>
      <c r="H273" s="694" t="str">
        <f t="shared" si="95"/>
        <v>15</v>
      </c>
      <c r="I273" s="511"/>
      <c r="J273" s="695">
        <v>0.15</v>
      </c>
      <c r="K273" s="511" t="s">
        <v>1631</v>
      </c>
      <c r="L273" s="511">
        <v>1</v>
      </c>
      <c r="M273" s="694" t="str">
        <f t="shared" si="114"/>
        <v>24</v>
      </c>
      <c r="N273" s="511"/>
      <c r="O273" s="695" t="s">
        <v>2060</v>
      </c>
      <c r="P273" s="511" t="s">
        <v>1631</v>
      </c>
      <c r="Q273" s="511">
        <v>2</v>
      </c>
      <c r="R273" s="694" t="str">
        <f t="shared" si="96"/>
        <v>10</v>
      </c>
      <c r="S273" s="511"/>
      <c r="T273" s="696" t="s">
        <v>101</v>
      </c>
      <c r="U273" s="696">
        <v>25</v>
      </c>
      <c r="V273" s="511" t="s">
        <v>1631</v>
      </c>
      <c r="W273" s="511" t="s">
        <v>1631</v>
      </c>
      <c r="X273" s="511" t="s">
        <v>1631</v>
      </c>
      <c r="Y273" s="511">
        <v>3</v>
      </c>
      <c r="Z273" s="694">
        <f>IF(AND(U273&gt;1,V273="SI",W273="SI",X273="SI"),1,0)</f>
        <v>1</v>
      </c>
      <c r="AA273" s="511"/>
      <c r="AB273" s="511" t="s">
        <v>1631</v>
      </c>
      <c r="AC273" s="280" t="s">
        <v>315</v>
      </c>
      <c r="AD273" s="687" t="str">
        <f t="shared" si="117"/>
        <v>10</v>
      </c>
      <c r="AE273" s="511"/>
      <c r="AF273" s="511"/>
    </row>
    <row r="274" spans="1:32" x14ac:dyDescent="0.25">
      <c r="A274" s="102">
        <v>20</v>
      </c>
      <c r="B274" s="691"/>
      <c r="C274" s="691" t="s">
        <v>2063</v>
      </c>
      <c r="D274" s="692"/>
      <c r="E274" s="692"/>
      <c r="F274" s="692"/>
      <c r="G274" s="692"/>
      <c r="H274" s="692"/>
      <c r="I274" s="692"/>
      <c r="J274" s="692"/>
      <c r="K274" s="692"/>
      <c r="L274" s="692"/>
      <c r="M274" s="692"/>
      <c r="N274" s="692"/>
      <c r="O274" s="692"/>
      <c r="P274" s="692"/>
      <c r="Q274" s="692"/>
      <c r="R274" s="692"/>
      <c r="S274" s="692"/>
      <c r="T274" s="692"/>
      <c r="U274" s="692"/>
      <c r="V274" s="692"/>
      <c r="W274" s="692"/>
      <c r="X274" s="692"/>
      <c r="Y274" s="692"/>
      <c r="Z274" s="692"/>
      <c r="AA274" s="692"/>
      <c r="AB274" s="692"/>
      <c r="AC274" s="693"/>
      <c r="AD274" s="692"/>
      <c r="AE274" s="692"/>
      <c r="AF274" s="692"/>
    </row>
    <row r="275" spans="1:32" ht="33" x14ac:dyDescent="0.25">
      <c r="A275" s="1018">
        <f t="shared" ref="A275" si="118">A287</f>
        <v>21</v>
      </c>
      <c r="B275" s="507">
        <v>1</v>
      </c>
      <c r="C275" s="508" t="str">
        <f>IF(Experiencia_Proponente!C398=0,"",Experiencia_Proponente!C398)</f>
        <v>UNION TEMPORAL TECNISERACIS</v>
      </c>
      <c r="D275" s="511"/>
      <c r="E275" s="511" t="s">
        <v>1631</v>
      </c>
      <c r="F275" s="511" t="s">
        <v>1631</v>
      </c>
      <c r="G275" s="511">
        <v>1</v>
      </c>
      <c r="H275" s="511" t="str">
        <f t="shared" ref="H275:H276" si="119">IF(F275="SI",IF(E275&gt;="SI","15","0"),"0")</f>
        <v>15</v>
      </c>
      <c r="I275" s="511"/>
      <c r="J275" s="695">
        <v>0.15</v>
      </c>
      <c r="K275" s="511" t="s">
        <v>1631</v>
      </c>
      <c r="L275" s="511">
        <v>1</v>
      </c>
      <c r="M275" s="694" t="str">
        <f t="shared" ref="M275:M286" si="120">IF(K275="SI",IF(J275=15%,"24",IF(J275=10%,"16",IF(J275=5%,"8","0"))),"0")</f>
        <v>24</v>
      </c>
      <c r="N275" s="511"/>
      <c r="O275" s="695" t="s">
        <v>2060</v>
      </c>
      <c r="P275" s="511" t="s">
        <v>1631</v>
      </c>
      <c r="Q275" s="511">
        <v>1</v>
      </c>
      <c r="R275" s="694" t="str">
        <f t="shared" ref="R275" si="121">IF(P275="SI",IF(O275="OPCIÓN 1","10",IF(O275="OPCIÓN 2","6",IF(O275="OPCIÓN 3","3","0"))),"0")</f>
        <v>10</v>
      </c>
      <c r="S275" s="511"/>
      <c r="T275" s="696" t="s">
        <v>106</v>
      </c>
      <c r="U275" s="696">
        <v>5</v>
      </c>
      <c r="V275" s="511" t="s">
        <v>1631</v>
      </c>
      <c r="W275" s="511" t="s">
        <v>1631</v>
      </c>
      <c r="X275" s="511" t="s">
        <v>1631</v>
      </c>
      <c r="Y275" s="511">
        <v>1</v>
      </c>
      <c r="Z275" s="694">
        <f t="shared" ref="Z275:Z276" si="122">IF(AND(U275&gt;1,V275="SI",W275="SI",X275="SI"),1,0)</f>
        <v>1</v>
      </c>
      <c r="AA275" s="511"/>
      <c r="AB275" s="511" t="s">
        <v>1631</v>
      </c>
      <c r="AC275" s="280"/>
      <c r="AD275" s="687" t="str">
        <f t="shared" ref="AD275:AD286" si="123">IF(AB275="SI","10","0")</f>
        <v>10</v>
      </c>
      <c r="AE275" s="511"/>
      <c r="AF275" s="511"/>
    </row>
    <row r="276" spans="1:32" hidden="1" x14ac:dyDescent="0.25">
      <c r="A276" s="1019"/>
      <c r="B276" s="579">
        <v>2</v>
      </c>
      <c r="C276" s="633" t="str">
        <f>IF(Experiencia_Proponente!C399=0,"",Experiencia_Proponente!C399)</f>
        <v/>
      </c>
      <c r="E276" s="613"/>
      <c r="F276" s="601"/>
      <c r="G276" s="601"/>
      <c r="H276" s="643" t="str">
        <f t="shared" si="119"/>
        <v>0</v>
      </c>
      <c r="J276" s="642"/>
      <c r="K276" s="601"/>
      <c r="L276" s="601"/>
      <c r="M276" s="643" t="str">
        <f t="shared" si="120"/>
        <v>0</v>
      </c>
      <c r="O276" s="642"/>
      <c r="P276" s="601"/>
      <c r="Q276" s="601"/>
      <c r="R276" s="643" t="str">
        <f t="shared" si="96"/>
        <v>0</v>
      </c>
      <c r="T276" s="644"/>
      <c r="U276" s="644"/>
      <c r="V276" s="601"/>
      <c r="W276" s="601"/>
      <c r="X276" s="601"/>
      <c r="Y276" s="601"/>
      <c r="Z276" s="643">
        <f t="shared" si="122"/>
        <v>0</v>
      </c>
      <c r="AB276" s="613"/>
      <c r="AC276" s="614"/>
      <c r="AD276" s="645" t="str">
        <f t="shared" si="123"/>
        <v>0</v>
      </c>
      <c r="AF276" s="641"/>
    </row>
    <row r="277" spans="1:32" ht="33" x14ac:dyDescent="0.25">
      <c r="A277" s="1018"/>
      <c r="B277" s="507">
        <v>3</v>
      </c>
      <c r="C277" s="508" t="str">
        <f>IF(Experiencia_Proponente!C400=0,"",Experiencia_Proponente!C400)</f>
        <v>UNION TEMPORAL TECNISERACIS</v>
      </c>
      <c r="D277" s="511"/>
      <c r="E277" s="511" t="s">
        <v>1631</v>
      </c>
      <c r="F277" s="511" t="s">
        <v>1631</v>
      </c>
      <c r="G277" s="511">
        <v>1</v>
      </c>
      <c r="H277" s="694" t="str">
        <f t="shared" si="95"/>
        <v>15</v>
      </c>
      <c r="I277" s="511"/>
      <c r="J277" s="695">
        <v>0.15</v>
      </c>
      <c r="K277" s="511" t="s">
        <v>1631</v>
      </c>
      <c r="L277" s="511">
        <v>1</v>
      </c>
      <c r="M277" s="694" t="str">
        <f t="shared" si="120"/>
        <v>24</v>
      </c>
      <c r="N277" s="511"/>
      <c r="O277" s="695" t="s">
        <v>2060</v>
      </c>
      <c r="P277" s="511" t="s">
        <v>1631</v>
      </c>
      <c r="Q277" s="511">
        <v>1</v>
      </c>
      <c r="R277" s="694" t="str">
        <f t="shared" si="96"/>
        <v>10</v>
      </c>
      <c r="S277" s="511"/>
      <c r="T277" s="696" t="s">
        <v>106</v>
      </c>
      <c r="U277" s="696">
        <v>5</v>
      </c>
      <c r="V277" s="511" t="s">
        <v>1631</v>
      </c>
      <c r="W277" s="511" t="s">
        <v>1631</v>
      </c>
      <c r="X277" s="511" t="s">
        <v>1631</v>
      </c>
      <c r="Y277" s="511">
        <v>1</v>
      </c>
      <c r="Z277" s="694">
        <f t="shared" si="97"/>
        <v>1</v>
      </c>
      <c r="AA277" s="511"/>
      <c r="AB277" s="511" t="s">
        <v>1631</v>
      </c>
      <c r="AC277" s="280"/>
      <c r="AD277" s="687">
        <v>10</v>
      </c>
      <c r="AE277" s="511"/>
      <c r="AF277" s="511"/>
    </row>
    <row r="278" spans="1:32" hidden="1" x14ac:dyDescent="0.25">
      <c r="A278" s="1020"/>
      <c r="B278" s="256">
        <v>4</v>
      </c>
      <c r="C278" s="627" t="str">
        <f>IF(Experiencia_Proponente!C401=0,"",Experiencia_Proponente!C401)</f>
        <v/>
      </c>
      <c r="E278" s="308"/>
      <c r="F278" s="298"/>
      <c r="G278" s="298"/>
      <c r="H278" s="646" t="str">
        <f t="shared" si="95"/>
        <v>0</v>
      </c>
      <c r="J278" s="647"/>
      <c r="K278" s="298"/>
      <c r="L278" s="298"/>
      <c r="M278" s="646" t="str">
        <f t="shared" si="120"/>
        <v>0</v>
      </c>
      <c r="O278" s="647"/>
      <c r="P278" s="298"/>
      <c r="Q278" s="298"/>
      <c r="R278" s="646" t="str">
        <f t="shared" si="96"/>
        <v>0</v>
      </c>
      <c r="T278" s="648"/>
      <c r="U278" s="648"/>
      <c r="V278" s="298"/>
      <c r="W278" s="298"/>
      <c r="X278" s="298"/>
      <c r="Y278" s="298"/>
      <c r="Z278" s="646">
        <f t="shared" si="97"/>
        <v>0</v>
      </c>
      <c r="AB278" s="308"/>
      <c r="AC278" s="309"/>
      <c r="AD278" s="649" t="str">
        <f t="shared" si="123"/>
        <v>0</v>
      </c>
      <c r="AF278" s="632"/>
    </row>
    <row r="279" spans="1:32" ht="17.25" hidden="1" thickTop="1" x14ac:dyDescent="0.25">
      <c r="A279" s="1022"/>
      <c r="B279" s="568">
        <v>5</v>
      </c>
      <c r="C279" s="569" t="str">
        <f>IF(Experiencia_Proponente!C402=0,"",Experiencia_Proponente!C402)</f>
        <v/>
      </c>
      <c r="E279" s="585"/>
      <c r="F279" s="586"/>
      <c r="G279" s="586"/>
      <c r="H279" s="582" t="str">
        <f t="shared" si="95"/>
        <v>0</v>
      </c>
      <c r="J279" s="581"/>
      <c r="K279" s="586"/>
      <c r="L279" s="586"/>
      <c r="M279" s="582" t="str">
        <f t="shared" si="120"/>
        <v>0</v>
      </c>
      <c r="O279" s="581"/>
      <c r="P279" s="586"/>
      <c r="Q279" s="586"/>
      <c r="R279" s="582" t="str">
        <f t="shared" si="96"/>
        <v>0</v>
      </c>
      <c r="T279" s="583"/>
      <c r="U279" s="583"/>
      <c r="V279" s="586"/>
      <c r="W279" s="586"/>
      <c r="X279" s="586"/>
      <c r="Y279" s="586"/>
      <c r="Z279" s="582">
        <f t="shared" si="97"/>
        <v>0</v>
      </c>
      <c r="AB279" s="585"/>
      <c r="AC279" s="587"/>
      <c r="AD279" s="588" t="str">
        <f t="shared" si="123"/>
        <v>0</v>
      </c>
      <c r="AF279" s="578"/>
    </row>
    <row r="280" spans="1:32" ht="33" x14ac:dyDescent="0.25">
      <c r="A280" s="1018"/>
      <c r="B280" s="507">
        <v>6</v>
      </c>
      <c r="C280" s="508" t="str">
        <f>IF(Experiencia_Proponente!C403=0,"",Experiencia_Proponente!C403)</f>
        <v>UNION TEMPORAL TECNISERACIS</v>
      </c>
      <c r="D280" s="511"/>
      <c r="E280" s="511" t="s">
        <v>1631</v>
      </c>
      <c r="F280" s="511" t="s">
        <v>1631</v>
      </c>
      <c r="G280" s="511">
        <v>1</v>
      </c>
      <c r="H280" s="694" t="str">
        <f t="shared" si="95"/>
        <v>15</v>
      </c>
      <c r="I280" s="511"/>
      <c r="J280" s="695">
        <v>0.15</v>
      </c>
      <c r="K280" s="511" t="s">
        <v>1631</v>
      </c>
      <c r="L280" s="511">
        <v>1</v>
      </c>
      <c r="M280" s="694" t="str">
        <f t="shared" si="120"/>
        <v>24</v>
      </c>
      <c r="N280" s="511"/>
      <c r="O280" s="695" t="s">
        <v>2060</v>
      </c>
      <c r="P280" s="511" t="s">
        <v>1631</v>
      </c>
      <c r="Q280" s="511">
        <v>1</v>
      </c>
      <c r="R280" s="694" t="str">
        <f t="shared" si="96"/>
        <v>10</v>
      </c>
      <c r="S280" s="511"/>
      <c r="T280" s="696" t="s">
        <v>106</v>
      </c>
      <c r="U280" s="696">
        <v>5</v>
      </c>
      <c r="V280" s="511" t="s">
        <v>1631</v>
      </c>
      <c r="W280" s="511" t="s">
        <v>1631</v>
      </c>
      <c r="X280" s="511" t="s">
        <v>1631</v>
      </c>
      <c r="Y280" s="511">
        <v>1</v>
      </c>
      <c r="Z280" s="694">
        <f t="shared" si="97"/>
        <v>1</v>
      </c>
      <c r="AA280" s="511"/>
      <c r="AB280" s="511" t="s">
        <v>1631</v>
      </c>
      <c r="AC280" s="280"/>
      <c r="AD280" s="687" t="str">
        <f t="shared" si="123"/>
        <v>10</v>
      </c>
      <c r="AE280" s="511"/>
      <c r="AF280" s="511"/>
    </row>
    <row r="281" spans="1:32" hidden="1" x14ac:dyDescent="0.25">
      <c r="A281" s="1019"/>
      <c r="B281" s="579">
        <v>7</v>
      </c>
      <c r="C281" s="633" t="str">
        <f>IF(Experiencia_Proponente!C404=0,"",Experiencia_Proponente!C404)</f>
        <v/>
      </c>
      <c r="E281" s="613"/>
      <c r="F281" s="601"/>
      <c r="G281" s="601"/>
      <c r="H281" s="643" t="str">
        <f t="shared" si="95"/>
        <v>0</v>
      </c>
      <c r="J281" s="642"/>
      <c r="K281" s="601"/>
      <c r="L281" s="601"/>
      <c r="M281" s="643" t="str">
        <f t="shared" si="120"/>
        <v>0</v>
      </c>
      <c r="O281" s="642"/>
      <c r="P281" s="601"/>
      <c r="Q281" s="601"/>
      <c r="R281" s="643" t="str">
        <f t="shared" si="96"/>
        <v>0</v>
      </c>
      <c r="T281" s="644"/>
      <c r="U281" s="644"/>
      <c r="V281" s="601"/>
      <c r="W281" s="601"/>
      <c r="X281" s="601"/>
      <c r="Y281" s="601"/>
      <c r="Z281" s="643">
        <f t="shared" si="97"/>
        <v>0</v>
      </c>
      <c r="AB281" s="613"/>
      <c r="AC281" s="614"/>
      <c r="AD281" s="645" t="str">
        <f t="shared" si="123"/>
        <v>0</v>
      </c>
      <c r="AF281" s="641"/>
    </row>
    <row r="282" spans="1:32" ht="33" x14ac:dyDescent="0.25">
      <c r="A282" s="1018"/>
      <c r="B282" s="507">
        <v>8</v>
      </c>
      <c r="C282" s="508" t="str">
        <f>IF(Experiencia_Proponente!C405=0,"",Experiencia_Proponente!C405)</f>
        <v>UNION TEMPORAL TECNISERACIS</v>
      </c>
      <c r="D282" s="511"/>
      <c r="E282" s="511" t="s">
        <v>1631</v>
      </c>
      <c r="F282" s="511" t="s">
        <v>1631</v>
      </c>
      <c r="G282" s="511">
        <v>1</v>
      </c>
      <c r="H282" s="694" t="str">
        <f t="shared" si="95"/>
        <v>15</v>
      </c>
      <c r="I282" s="511"/>
      <c r="J282" s="695">
        <v>0.15</v>
      </c>
      <c r="K282" s="511" t="s">
        <v>1631</v>
      </c>
      <c r="L282" s="511">
        <v>1</v>
      </c>
      <c r="M282" s="694" t="str">
        <f t="shared" si="120"/>
        <v>24</v>
      </c>
      <c r="N282" s="511"/>
      <c r="O282" s="695" t="s">
        <v>2060</v>
      </c>
      <c r="P282" s="511" t="s">
        <v>1631</v>
      </c>
      <c r="Q282" s="511">
        <v>1</v>
      </c>
      <c r="R282" s="694" t="str">
        <f t="shared" si="96"/>
        <v>10</v>
      </c>
      <c r="S282" s="511"/>
      <c r="T282" s="696" t="s">
        <v>106</v>
      </c>
      <c r="U282" s="696">
        <v>5</v>
      </c>
      <c r="V282" s="511" t="s">
        <v>1631</v>
      </c>
      <c r="W282" s="511" t="s">
        <v>1631</v>
      </c>
      <c r="X282" s="511" t="s">
        <v>1631</v>
      </c>
      <c r="Y282" s="511">
        <v>1</v>
      </c>
      <c r="Z282" s="694">
        <f t="shared" si="97"/>
        <v>1</v>
      </c>
      <c r="AA282" s="511"/>
      <c r="AB282" s="511" t="s">
        <v>1631</v>
      </c>
      <c r="AC282" s="280"/>
      <c r="AD282" s="687" t="str">
        <f t="shared" si="123"/>
        <v>10</v>
      </c>
      <c r="AE282" s="511"/>
      <c r="AF282" s="511"/>
    </row>
    <row r="283" spans="1:32" ht="33" x14ac:dyDescent="0.25">
      <c r="A283" s="1018"/>
      <c r="B283" s="507">
        <v>9</v>
      </c>
      <c r="C283" s="508" t="str">
        <f>IF(Experiencia_Proponente!C406=0,"",Experiencia_Proponente!C406)</f>
        <v>UNION TEMPORAL TECNISERACIS</v>
      </c>
      <c r="D283" s="511"/>
      <c r="E283" s="511" t="s">
        <v>1631</v>
      </c>
      <c r="F283" s="511" t="s">
        <v>1631</v>
      </c>
      <c r="G283" s="511">
        <v>1</v>
      </c>
      <c r="H283" s="694" t="str">
        <f t="shared" si="95"/>
        <v>15</v>
      </c>
      <c r="I283" s="511"/>
      <c r="J283" s="695">
        <v>0.15</v>
      </c>
      <c r="K283" s="511" t="s">
        <v>1631</v>
      </c>
      <c r="L283" s="511">
        <v>1</v>
      </c>
      <c r="M283" s="694" t="str">
        <f t="shared" si="120"/>
        <v>24</v>
      </c>
      <c r="N283" s="511"/>
      <c r="O283" s="695" t="s">
        <v>2060</v>
      </c>
      <c r="P283" s="511" t="s">
        <v>1631</v>
      </c>
      <c r="Q283" s="511">
        <v>1</v>
      </c>
      <c r="R283" s="694" t="str">
        <f t="shared" si="96"/>
        <v>10</v>
      </c>
      <c r="S283" s="511"/>
      <c r="T283" s="696" t="s">
        <v>106</v>
      </c>
      <c r="U283" s="696">
        <v>5</v>
      </c>
      <c r="V283" s="511" t="s">
        <v>1631</v>
      </c>
      <c r="W283" s="511" t="s">
        <v>1631</v>
      </c>
      <c r="X283" s="511" t="s">
        <v>1631</v>
      </c>
      <c r="Y283" s="511">
        <v>1</v>
      </c>
      <c r="Z283" s="694">
        <f t="shared" si="97"/>
        <v>1</v>
      </c>
      <c r="AA283" s="511"/>
      <c r="AB283" s="511" t="s">
        <v>1631</v>
      </c>
      <c r="AC283" s="280"/>
      <c r="AD283" s="687" t="str">
        <f>IF(AB283="SI","10","0")</f>
        <v>10</v>
      </c>
      <c r="AE283" s="511"/>
      <c r="AF283" s="511"/>
    </row>
    <row r="284" spans="1:32" ht="33" x14ac:dyDescent="0.25">
      <c r="A284" s="1018"/>
      <c r="B284" s="507">
        <v>10</v>
      </c>
      <c r="C284" s="508" t="str">
        <f>IF(Experiencia_Proponente!C407=0,"",Experiencia_Proponente!C407)</f>
        <v>UNION TEMPORAL TECNISERACIS</v>
      </c>
      <c r="D284" s="511"/>
      <c r="E284" s="511" t="s">
        <v>1631</v>
      </c>
      <c r="F284" s="511" t="s">
        <v>1631</v>
      </c>
      <c r="G284" s="511">
        <v>1</v>
      </c>
      <c r="H284" s="694" t="str">
        <f t="shared" si="95"/>
        <v>15</v>
      </c>
      <c r="I284" s="511"/>
      <c r="J284" s="695">
        <v>0.15</v>
      </c>
      <c r="K284" s="511" t="s">
        <v>1631</v>
      </c>
      <c r="L284" s="511">
        <v>1</v>
      </c>
      <c r="M284" s="694" t="str">
        <f t="shared" si="120"/>
        <v>24</v>
      </c>
      <c r="N284" s="511"/>
      <c r="O284" s="695" t="s">
        <v>2060</v>
      </c>
      <c r="P284" s="511" t="s">
        <v>1631</v>
      </c>
      <c r="Q284" s="511">
        <v>1</v>
      </c>
      <c r="R284" s="694" t="str">
        <f t="shared" si="96"/>
        <v>10</v>
      </c>
      <c r="S284" s="511"/>
      <c r="T284" s="696" t="s">
        <v>106</v>
      </c>
      <c r="U284" s="696">
        <v>5</v>
      </c>
      <c r="V284" s="511" t="s">
        <v>1631</v>
      </c>
      <c r="W284" s="511" t="s">
        <v>1631</v>
      </c>
      <c r="X284" s="511" t="s">
        <v>1631</v>
      </c>
      <c r="Y284" s="511">
        <v>1</v>
      </c>
      <c r="Z284" s="694">
        <f t="shared" si="97"/>
        <v>1</v>
      </c>
      <c r="AA284" s="511"/>
      <c r="AB284" s="511" t="s">
        <v>1631</v>
      </c>
      <c r="AC284" s="280"/>
      <c r="AD284" s="687" t="str">
        <f>IF(AB284="SI","10","0")</f>
        <v>10</v>
      </c>
      <c r="AE284" s="511"/>
      <c r="AF284" s="511"/>
    </row>
    <row r="285" spans="1:32" hidden="1" x14ac:dyDescent="0.25">
      <c r="A285" s="1019"/>
      <c r="B285" s="579">
        <v>11</v>
      </c>
      <c r="C285" s="633" t="str">
        <f>IF(Experiencia_Proponente!C408=0,"",Experiencia_Proponente!C408)</f>
        <v/>
      </c>
      <c r="E285" s="613"/>
      <c r="F285" s="601"/>
      <c r="G285" s="601"/>
      <c r="H285" s="643" t="str">
        <f t="shared" si="95"/>
        <v>0</v>
      </c>
      <c r="J285" s="642"/>
      <c r="K285" s="601"/>
      <c r="L285" s="601"/>
      <c r="M285" s="643" t="str">
        <f t="shared" si="120"/>
        <v>0</v>
      </c>
      <c r="O285" s="642"/>
      <c r="P285" s="601"/>
      <c r="Q285" s="601"/>
      <c r="R285" s="643" t="str">
        <f t="shared" si="96"/>
        <v>0</v>
      </c>
      <c r="T285" s="644"/>
      <c r="U285" s="644"/>
      <c r="V285" s="601"/>
      <c r="W285" s="601"/>
      <c r="X285" s="601"/>
      <c r="Y285" s="601"/>
      <c r="Z285" s="643">
        <f t="shared" si="97"/>
        <v>0</v>
      </c>
      <c r="AB285" s="613"/>
      <c r="AC285" s="614"/>
      <c r="AD285" s="645" t="str">
        <f t="shared" si="123"/>
        <v>0</v>
      </c>
      <c r="AF285" s="641"/>
    </row>
    <row r="286" spans="1:32" ht="33" x14ac:dyDescent="0.25">
      <c r="A286" s="1018"/>
      <c r="B286" s="507">
        <v>12</v>
      </c>
      <c r="C286" s="508" t="str">
        <f>IF(Experiencia_Proponente!C409=0,"",Experiencia_Proponente!C409)</f>
        <v>UNION TEMPORAL TECNISERACIS</v>
      </c>
      <c r="D286" s="511"/>
      <c r="E286" s="259" t="s">
        <v>1631</v>
      </c>
      <c r="F286" s="259" t="s">
        <v>1631</v>
      </c>
      <c r="G286" s="259">
        <v>1</v>
      </c>
      <c r="H286" s="689" t="str">
        <f t="shared" si="95"/>
        <v>15</v>
      </c>
      <c r="I286" s="259"/>
      <c r="J286" s="688">
        <v>0.15</v>
      </c>
      <c r="K286" s="259" t="s">
        <v>1631</v>
      </c>
      <c r="L286" s="259">
        <v>1</v>
      </c>
      <c r="M286" s="689" t="str">
        <f t="shared" si="120"/>
        <v>24</v>
      </c>
      <c r="N286" s="259"/>
      <c r="O286" s="688" t="s">
        <v>2060</v>
      </c>
      <c r="P286" s="259" t="s">
        <v>1631</v>
      </c>
      <c r="Q286" s="259">
        <v>1</v>
      </c>
      <c r="R286" s="689" t="str">
        <f t="shared" si="96"/>
        <v>10</v>
      </c>
      <c r="S286" s="259"/>
      <c r="T286" s="272" t="s">
        <v>106</v>
      </c>
      <c r="U286" s="272">
        <v>5</v>
      </c>
      <c r="V286" s="259" t="s">
        <v>1631</v>
      </c>
      <c r="W286" s="259" t="s">
        <v>1631</v>
      </c>
      <c r="X286" s="259" t="s">
        <v>1631</v>
      </c>
      <c r="Y286" s="259">
        <v>1</v>
      </c>
      <c r="Z286" s="689">
        <f t="shared" si="97"/>
        <v>1</v>
      </c>
      <c r="AA286" s="259"/>
      <c r="AB286" s="259" t="s">
        <v>1631</v>
      </c>
      <c r="AC286" s="269"/>
      <c r="AD286" s="690" t="str">
        <f t="shared" si="123"/>
        <v>10</v>
      </c>
      <c r="AE286" s="511"/>
      <c r="AF286" s="511"/>
    </row>
    <row r="287" spans="1:32" x14ac:dyDescent="0.25">
      <c r="A287" s="102">
        <v>21</v>
      </c>
      <c r="B287" s="691"/>
      <c r="C287" s="691" t="s">
        <v>2063</v>
      </c>
      <c r="D287" s="692"/>
      <c r="E287" s="692"/>
      <c r="F287" s="692"/>
      <c r="G287" s="692"/>
      <c r="H287" s="692"/>
      <c r="I287" s="692"/>
      <c r="J287" s="692"/>
      <c r="K287" s="692"/>
      <c r="L287" s="692"/>
      <c r="M287" s="692"/>
      <c r="N287" s="692"/>
      <c r="O287" s="692"/>
      <c r="P287" s="692"/>
      <c r="Q287" s="692"/>
      <c r="R287" s="692"/>
      <c r="S287" s="692"/>
      <c r="T287" s="692"/>
      <c r="U287" s="692"/>
      <c r="V287" s="692"/>
      <c r="W287" s="692"/>
      <c r="X287" s="692"/>
      <c r="Y287" s="692"/>
      <c r="Z287" s="692"/>
      <c r="AA287" s="692"/>
      <c r="AB287" s="692"/>
      <c r="AC287" s="693"/>
      <c r="AD287" s="692"/>
      <c r="AE287" s="692"/>
      <c r="AF287" s="692"/>
    </row>
    <row r="288" spans="1:32" hidden="1" x14ac:dyDescent="0.25">
      <c r="A288" s="1020">
        <f t="shared" ref="A288" si="124">A300</f>
        <v>22</v>
      </c>
      <c r="B288" s="256">
        <v>1</v>
      </c>
      <c r="C288" s="627" t="str">
        <f>IF(Experiencia_Proponente!C420=0,"",Experiencia_Proponente!C420)</f>
        <v/>
      </c>
      <c r="E288" s="657"/>
      <c r="F288" s="657"/>
      <c r="G288" s="297"/>
      <c r="H288" s="672" t="str">
        <f t="shared" ref="H288:H351" si="125">IF(F288="SI",IF(E288&gt;="SI","15","0"),"0")</f>
        <v>0</v>
      </c>
      <c r="J288" s="647"/>
      <c r="K288" s="298"/>
      <c r="L288" s="298"/>
      <c r="M288" s="646" t="str">
        <f t="shared" ref="M288:M299" si="126">IF(K288="SI",IF(J288=15%,"24",IF(J288=10%,"16",IF(J288=5%,"8","0"))),"0")</f>
        <v>0</v>
      </c>
      <c r="O288" s="659"/>
      <c r="P288" s="657"/>
      <c r="Q288" s="657"/>
      <c r="R288" s="646" t="str">
        <f t="shared" ref="R288:R351" si="127">IF(P288="SI",IF(O288="OPCIÓN 1","10",IF(O288="OPCIÓN 2","6",IF(O288="OPCIÓN 3","3","0"))),"0")</f>
        <v>0</v>
      </c>
      <c r="T288" s="648"/>
      <c r="U288" s="648"/>
      <c r="V288" s="298"/>
      <c r="W288" s="656"/>
      <c r="X288" s="657"/>
      <c r="Y288" s="657"/>
      <c r="Z288" s="646">
        <f t="shared" ref="Z288:Z351" si="128">IF(AND(U288&gt;1,V288="SI",W288="SI",X288="SI"),1,0)</f>
        <v>0</v>
      </c>
      <c r="AB288" s="657"/>
      <c r="AC288" s="669"/>
      <c r="AD288" s="670" t="str">
        <f t="shared" ref="AD288:AD299" si="129">IF(AB288="SI","10","0")</f>
        <v>0</v>
      </c>
      <c r="AF288" s="632"/>
    </row>
    <row r="289" spans="1:32" hidden="1" x14ac:dyDescent="0.25">
      <c r="A289" s="1021"/>
      <c r="B289" s="266">
        <v>2</v>
      </c>
      <c r="C289" s="267" t="str">
        <f>IF(Experiencia_Proponente!C421=0,"",Experiencia_Proponente!C421)</f>
        <v/>
      </c>
      <c r="E289" s="288"/>
      <c r="F289" s="288"/>
      <c r="G289" s="311"/>
      <c r="H289" s="294" t="str">
        <f t="shared" si="125"/>
        <v>0</v>
      </c>
      <c r="J289" s="275"/>
      <c r="K289" s="511"/>
      <c r="L289" s="511"/>
      <c r="M289" s="276" t="str">
        <f t="shared" si="126"/>
        <v>0</v>
      </c>
      <c r="O289" s="295"/>
      <c r="P289" s="288"/>
      <c r="Q289" s="288"/>
      <c r="R289" s="276" t="str">
        <f t="shared" si="127"/>
        <v>0</v>
      </c>
      <c r="T289" s="277"/>
      <c r="U289" s="277"/>
      <c r="V289" s="511"/>
      <c r="W289" s="293"/>
      <c r="X289" s="288"/>
      <c r="Y289" s="288"/>
      <c r="Z289" s="276">
        <f t="shared" si="128"/>
        <v>0</v>
      </c>
      <c r="AB289" s="288"/>
      <c r="AC289" s="306"/>
      <c r="AD289" s="307" t="str">
        <f t="shared" si="129"/>
        <v>0</v>
      </c>
      <c r="AF289" s="271"/>
    </row>
    <row r="290" spans="1:32" hidden="1" x14ac:dyDescent="0.25">
      <c r="A290" s="1021"/>
      <c r="B290" s="266">
        <v>3</v>
      </c>
      <c r="C290" s="267" t="str">
        <f>IF(Experiencia_Proponente!C422=0,"",Experiencia_Proponente!C422)</f>
        <v/>
      </c>
      <c r="E290" s="288"/>
      <c r="F290" s="288"/>
      <c r="G290" s="311"/>
      <c r="H290" s="294" t="str">
        <f t="shared" si="125"/>
        <v>0</v>
      </c>
      <c r="J290" s="275"/>
      <c r="K290" s="511"/>
      <c r="L290" s="511"/>
      <c r="M290" s="276" t="str">
        <f t="shared" si="126"/>
        <v>0</v>
      </c>
      <c r="O290" s="295"/>
      <c r="P290" s="288"/>
      <c r="Q290" s="288"/>
      <c r="R290" s="276" t="str">
        <f t="shared" si="127"/>
        <v>0</v>
      </c>
      <c r="T290" s="277"/>
      <c r="U290" s="277"/>
      <c r="V290" s="511"/>
      <c r="W290" s="293"/>
      <c r="X290" s="288"/>
      <c r="Y290" s="288"/>
      <c r="Z290" s="276">
        <f t="shared" si="128"/>
        <v>0</v>
      </c>
      <c r="AB290" s="288"/>
      <c r="AC290" s="306"/>
      <c r="AD290" s="307" t="str">
        <f t="shared" si="129"/>
        <v>0</v>
      </c>
      <c r="AF290" s="271"/>
    </row>
    <row r="291" spans="1:32" hidden="1" x14ac:dyDescent="0.25">
      <c r="A291" s="1021"/>
      <c r="B291" s="266">
        <v>4</v>
      </c>
      <c r="C291" s="267" t="str">
        <f>IF(Experiencia_Proponente!C423=0,"",Experiencia_Proponente!C423)</f>
        <v/>
      </c>
      <c r="E291" s="288"/>
      <c r="F291" s="288"/>
      <c r="G291" s="311"/>
      <c r="H291" s="294" t="str">
        <f t="shared" si="125"/>
        <v>0</v>
      </c>
      <c r="J291" s="275"/>
      <c r="K291" s="511"/>
      <c r="L291" s="511"/>
      <c r="M291" s="276" t="str">
        <f t="shared" si="126"/>
        <v>0</v>
      </c>
      <c r="O291" s="295"/>
      <c r="P291" s="288"/>
      <c r="Q291" s="288"/>
      <c r="R291" s="276" t="str">
        <f t="shared" si="127"/>
        <v>0</v>
      </c>
      <c r="T291" s="277"/>
      <c r="U291" s="277"/>
      <c r="V291" s="511"/>
      <c r="W291" s="293"/>
      <c r="X291" s="288"/>
      <c r="Y291" s="288"/>
      <c r="Z291" s="276">
        <f t="shared" si="128"/>
        <v>0</v>
      </c>
      <c r="AB291" s="288"/>
      <c r="AC291" s="306"/>
      <c r="AD291" s="307" t="str">
        <f t="shared" si="129"/>
        <v>0</v>
      </c>
      <c r="AF291" s="271"/>
    </row>
    <row r="292" spans="1:32" hidden="1" x14ac:dyDescent="0.25">
      <c r="A292" s="1022"/>
      <c r="B292" s="568">
        <v>5</v>
      </c>
      <c r="C292" s="569" t="str">
        <f>IF(Experiencia_Proponente!C424=0,"",Experiencia_Proponente!C424)</f>
        <v/>
      </c>
      <c r="E292" s="595"/>
      <c r="F292" s="595"/>
      <c r="G292" s="595"/>
      <c r="H292" s="596" t="str">
        <f t="shared" si="125"/>
        <v>0</v>
      </c>
      <c r="J292" s="581"/>
      <c r="K292" s="586"/>
      <c r="L292" s="586"/>
      <c r="M292" s="582" t="str">
        <f t="shared" si="126"/>
        <v>0</v>
      </c>
      <c r="O292" s="597"/>
      <c r="P292" s="595"/>
      <c r="Q292" s="595"/>
      <c r="R292" s="582" t="str">
        <f t="shared" si="127"/>
        <v>0</v>
      </c>
      <c r="T292" s="583"/>
      <c r="U292" s="583"/>
      <c r="V292" s="586"/>
      <c r="W292" s="594"/>
      <c r="X292" s="595"/>
      <c r="Y292" s="595"/>
      <c r="Z292" s="582">
        <f t="shared" si="128"/>
        <v>0</v>
      </c>
      <c r="AB292" s="595"/>
      <c r="AC292" s="612"/>
      <c r="AD292" s="618" t="str">
        <f t="shared" si="129"/>
        <v>0</v>
      </c>
      <c r="AF292" s="577"/>
    </row>
    <row r="293" spans="1:32" ht="66" x14ac:dyDescent="0.25">
      <c r="A293" s="1018"/>
      <c r="B293" s="507">
        <v>6</v>
      </c>
      <c r="C293" s="508" t="str">
        <f>IF(Experiencia_Proponente!C425=0,"",Experiencia_Proponente!C425)</f>
        <v>COOPERATIVA DE VIGILANCIA Y SERVICIOS DE BUCARAMANGA CTA – COOVIAM CTA</v>
      </c>
      <c r="D293" s="511"/>
      <c r="E293" s="511" t="s">
        <v>1631</v>
      </c>
      <c r="F293" s="511" t="s">
        <v>1631</v>
      </c>
      <c r="G293" s="511">
        <v>1</v>
      </c>
      <c r="H293" s="694" t="str">
        <f t="shared" si="125"/>
        <v>15</v>
      </c>
      <c r="I293" s="511"/>
      <c r="J293" s="695">
        <v>0.15</v>
      </c>
      <c r="K293" s="511" t="s">
        <v>1631</v>
      </c>
      <c r="L293" s="511">
        <v>1</v>
      </c>
      <c r="M293" s="694" t="str">
        <f t="shared" si="126"/>
        <v>24</v>
      </c>
      <c r="N293" s="511"/>
      <c r="O293" s="695" t="s">
        <v>2060</v>
      </c>
      <c r="P293" s="511" t="s">
        <v>1631</v>
      </c>
      <c r="Q293" s="511">
        <v>2</v>
      </c>
      <c r="R293" s="694" t="str">
        <f t="shared" si="127"/>
        <v>10</v>
      </c>
      <c r="S293" s="511"/>
      <c r="T293" s="696" t="s">
        <v>1783</v>
      </c>
      <c r="U293" s="696">
        <v>5</v>
      </c>
      <c r="V293" s="511" t="s">
        <v>1631</v>
      </c>
      <c r="W293" s="511" t="s">
        <v>1631</v>
      </c>
      <c r="X293" s="511" t="s">
        <v>1631</v>
      </c>
      <c r="Y293" s="511">
        <v>16</v>
      </c>
      <c r="Z293" s="694">
        <f t="shared" si="128"/>
        <v>1</v>
      </c>
      <c r="AA293" s="511"/>
      <c r="AB293" s="511" t="s">
        <v>1631</v>
      </c>
      <c r="AC293" s="280" t="s">
        <v>437</v>
      </c>
      <c r="AD293" s="687" t="str">
        <f t="shared" si="129"/>
        <v>10</v>
      </c>
      <c r="AE293" s="511"/>
      <c r="AF293" s="511"/>
    </row>
    <row r="294" spans="1:32" ht="66" x14ac:dyDescent="0.25">
      <c r="A294" s="1018"/>
      <c r="B294" s="507">
        <v>7</v>
      </c>
      <c r="C294" s="508" t="str">
        <f>IF(Experiencia_Proponente!C426=0,"",Experiencia_Proponente!C426)</f>
        <v>COOPERATIVA DE VIGILANCIA Y SERVICIOS DE BUCARAMANGA CTA – COOVIAM CTA</v>
      </c>
      <c r="D294" s="511"/>
      <c r="E294" s="511" t="s">
        <v>1631</v>
      </c>
      <c r="F294" s="511" t="s">
        <v>1631</v>
      </c>
      <c r="G294" s="511">
        <v>1</v>
      </c>
      <c r="H294" s="694" t="str">
        <f t="shared" si="125"/>
        <v>15</v>
      </c>
      <c r="I294" s="511"/>
      <c r="J294" s="695">
        <v>0.15</v>
      </c>
      <c r="K294" s="511" t="s">
        <v>1631</v>
      </c>
      <c r="L294" s="511">
        <v>1</v>
      </c>
      <c r="M294" s="694" t="str">
        <f t="shared" si="126"/>
        <v>24</v>
      </c>
      <c r="N294" s="511"/>
      <c r="O294" s="695" t="s">
        <v>2060</v>
      </c>
      <c r="P294" s="511" t="s">
        <v>1631</v>
      </c>
      <c r="Q294" s="511">
        <v>2</v>
      </c>
      <c r="R294" s="694" t="str">
        <f t="shared" si="127"/>
        <v>10</v>
      </c>
      <c r="S294" s="511"/>
      <c r="T294" s="696" t="s">
        <v>1783</v>
      </c>
      <c r="U294" s="696">
        <v>5</v>
      </c>
      <c r="V294" s="511" t="s">
        <v>1631</v>
      </c>
      <c r="W294" s="511" t="s">
        <v>1631</v>
      </c>
      <c r="X294" s="511" t="s">
        <v>1631</v>
      </c>
      <c r="Y294" s="511">
        <v>16</v>
      </c>
      <c r="Z294" s="694">
        <f t="shared" si="128"/>
        <v>1</v>
      </c>
      <c r="AA294" s="511"/>
      <c r="AB294" s="511" t="s">
        <v>1631</v>
      </c>
      <c r="AC294" s="280" t="s">
        <v>437</v>
      </c>
      <c r="AD294" s="687" t="str">
        <f t="shared" si="129"/>
        <v>10</v>
      </c>
      <c r="AE294" s="511"/>
      <c r="AF294" s="511"/>
    </row>
    <row r="295" spans="1:32" ht="66" x14ac:dyDescent="0.25">
      <c r="A295" s="1018"/>
      <c r="B295" s="507">
        <v>8</v>
      </c>
      <c r="C295" s="508" t="str">
        <f>IF(Experiencia_Proponente!C427=0,"",Experiencia_Proponente!C427)</f>
        <v>COOPERATIVA DE VIGILANCIA Y SERVICIOS DE BUCARAMANGA CTA – COOVIAM CTA</v>
      </c>
      <c r="D295" s="511"/>
      <c r="E295" s="511" t="s">
        <v>1631</v>
      </c>
      <c r="F295" s="511" t="s">
        <v>1631</v>
      </c>
      <c r="G295" s="511">
        <v>1</v>
      </c>
      <c r="H295" s="694" t="str">
        <f t="shared" si="125"/>
        <v>15</v>
      </c>
      <c r="I295" s="511"/>
      <c r="J295" s="695">
        <v>0.15</v>
      </c>
      <c r="K295" s="511" t="s">
        <v>1631</v>
      </c>
      <c r="L295" s="511">
        <v>1</v>
      </c>
      <c r="M295" s="694" t="str">
        <f t="shared" si="126"/>
        <v>24</v>
      </c>
      <c r="N295" s="511"/>
      <c r="O295" s="695" t="s">
        <v>2060</v>
      </c>
      <c r="P295" s="511" t="s">
        <v>1631</v>
      </c>
      <c r="Q295" s="511">
        <v>2</v>
      </c>
      <c r="R295" s="694" t="str">
        <f t="shared" si="127"/>
        <v>10</v>
      </c>
      <c r="S295" s="511"/>
      <c r="T295" s="696" t="s">
        <v>1783</v>
      </c>
      <c r="U295" s="696">
        <v>5</v>
      </c>
      <c r="V295" s="511" t="s">
        <v>1631</v>
      </c>
      <c r="W295" s="511" t="s">
        <v>1631</v>
      </c>
      <c r="X295" s="511" t="s">
        <v>1631</v>
      </c>
      <c r="Y295" s="511">
        <v>16</v>
      </c>
      <c r="Z295" s="694">
        <f t="shared" si="128"/>
        <v>1</v>
      </c>
      <c r="AA295" s="511"/>
      <c r="AB295" s="511" t="s">
        <v>1631</v>
      </c>
      <c r="AC295" s="280" t="s">
        <v>437</v>
      </c>
      <c r="AD295" s="687" t="str">
        <f t="shared" si="129"/>
        <v>10</v>
      </c>
      <c r="AE295" s="511"/>
      <c r="AF295" s="511"/>
    </row>
    <row r="296" spans="1:32" hidden="1" x14ac:dyDescent="0.25">
      <c r="A296" s="1020"/>
      <c r="B296" s="256">
        <v>9</v>
      </c>
      <c r="C296" s="627" t="str">
        <f>IF(Experiencia_Proponente!C428=0,"",Experiencia_Proponente!C428)</f>
        <v/>
      </c>
      <c r="E296" s="657"/>
      <c r="F296" s="657"/>
      <c r="G296" s="657"/>
      <c r="H296" s="658" t="str">
        <f t="shared" si="125"/>
        <v>0</v>
      </c>
      <c r="J296" s="647"/>
      <c r="K296" s="298"/>
      <c r="L296" s="298"/>
      <c r="M296" s="646" t="str">
        <f t="shared" si="126"/>
        <v>0</v>
      </c>
      <c r="O296" s="659"/>
      <c r="P296" s="657"/>
      <c r="Q296" s="657"/>
      <c r="R296" s="646" t="str">
        <f t="shared" si="127"/>
        <v>0</v>
      </c>
      <c r="T296" s="648"/>
      <c r="U296" s="648"/>
      <c r="V296" s="298"/>
      <c r="W296" s="656"/>
      <c r="X296" s="657"/>
      <c r="Y296" s="657"/>
      <c r="Z296" s="646">
        <f t="shared" si="128"/>
        <v>0</v>
      </c>
      <c r="AB296" s="657"/>
      <c r="AC296" s="669"/>
      <c r="AD296" s="670" t="str">
        <f t="shared" si="129"/>
        <v>0</v>
      </c>
      <c r="AF296" s="632"/>
    </row>
    <row r="297" spans="1:32" hidden="1" x14ac:dyDescent="0.25">
      <c r="A297" s="1021"/>
      <c r="B297" s="266">
        <v>10</v>
      </c>
      <c r="C297" s="267" t="str">
        <f>IF(Experiencia_Proponente!C429=0,"",Experiencia_Proponente!C429)</f>
        <v/>
      </c>
      <c r="E297" s="288"/>
      <c r="F297" s="288"/>
      <c r="G297" s="311"/>
      <c r="H297" s="294" t="str">
        <f t="shared" si="125"/>
        <v>0</v>
      </c>
      <c r="J297" s="275"/>
      <c r="K297" s="511"/>
      <c r="L297" s="511"/>
      <c r="M297" s="276" t="str">
        <f t="shared" si="126"/>
        <v>0</v>
      </c>
      <c r="O297" s="295"/>
      <c r="P297" s="288"/>
      <c r="Q297" s="288"/>
      <c r="R297" s="276" t="str">
        <f t="shared" si="127"/>
        <v>0</v>
      </c>
      <c r="T297" s="277"/>
      <c r="U297" s="277"/>
      <c r="V297" s="511"/>
      <c r="W297" s="293"/>
      <c r="X297" s="288"/>
      <c r="Y297" s="288"/>
      <c r="Z297" s="276">
        <f t="shared" si="128"/>
        <v>0</v>
      </c>
      <c r="AB297" s="288"/>
      <c r="AC297" s="306"/>
      <c r="AD297" s="307" t="str">
        <f t="shared" si="129"/>
        <v>0</v>
      </c>
      <c r="AF297" s="271"/>
    </row>
    <row r="298" spans="1:32" hidden="1" x14ac:dyDescent="0.25">
      <c r="A298" s="1021"/>
      <c r="B298" s="266">
        <v>11</v>
      </c>
      <c r="C298" s="267" t="str">
        <f>IF(Experiencia_Proponente!C430=0,"",Experiencia_Proponente!C430)</f>
        <v/>
      </c>
      <c r="E298" s="288"/>
      <c r="F298" s="288"/>
      <c r="G298" s="288"/>
      <c r="H298" s="294" t="str">
        <f t="shared" si="125"/>
        <v>0</v>
      </c>
      <c r="J298" s="275"/>
      <c r="K298" s="511"/>
      <c r="L298" s="511"/>
      <c r="M298" s="276" t="str">
        <f t="shared" si="126"/>
        <v>0</v>
      </c>
      <c r="O298" s="295"/>
      <c r="P298" s="288"/>
      <c r="Q298" s="288"/>
      <c r="R298" s="276" t="str">
        <f t="shared" si="127"/>
        <v>0</v>
      </c>
      <c r="T298" s="277"/>
      <c r="U298" s="277"/>
      <c r="V298" s="511"/>
      <c r="W298" s="293"/>
      <c r="X298" s="288"/>
      <c r="Y298" s="288"/>
      <c r="Z298" s="276">
        <f t="shared" si="128"/>
        <v>0</v>
      </c>
      <c r="AB298" s="288"/>
      <c r="AC298" s="306"/>
      <c r="AD298" s="307" t="str">
        <f t="shared" si="129"/>
        <v>0</v>
      </c>
      <c r="AF298" s="271"/>
    </row>
    <row r="299" spans="1:32" hidden="1" x14ac:dyDescent="0.25">
      <c r="A299" s="1022"/>
      <c r="B299" s="568">
        <v>12</v>
      </c>
      <c r="C299" s="569" t="str">
        <f>IF(Experiencia_Proponente!C434=0,"",Experiencia_Proponente!C434)</f>
        <v/>
      </c>
      <c r="E299" s="595"/>
      <c r="F299" s="595"/>
      <c r="G299" s="595"/>
      <c r="H299" s="596" t="str">
        <f t="shared" si="125"/>
        <v>0</v>
      </c>
      <c r="J299" s="581"/>
      <c r="K299" s="586"/>
      <c r="L299" s="586"/>
      <c r="M299" s="582" t="str">
        <f t="shared" si="126"/>
        <v>0</v>
      </c>
      <c r="O299" s="597"/>
      <c r="P299" s="595"/>
      <c r="Q299" s="595"/>
      <c r="R299" s="582" t="str">
        <f t="shared" si="127"/>
        <v>0</v>
      </c>
      <c r="T299" s="583"/>
      <c r="U299" s="583"/>
      <c r="V299" s="586"/>
      <c r="W299" s="594"/>
      <c r="X299" s="595"/>
      <c r="Y299" s="595"/>
      <c r="Z299" s="582">
        <f t="shared" si="128"/>
        <v>0</v>
      </c>
      <c r="AB299" s="595"/>
      <c r="AC299" s="612"/>
      <c r="AD299" s="618" t="str">
        <f t="shared" si="129"/>
        <v>0</v>
      </c>
      <c r="AF299" s="577"/>
    </row>
    <row r="300" spans="1:32" x14ac:dyDescent="0.25">
      <c r="A300" s="102">
        <v>22</v>
      </c>
      <c r="B300" s="691"/>
      <c r="C300" s="691" t="s">
        <v>2063</v>
      </c>
      <c r="D300" s="692"/>
      <c r="E300" s="692"/>
      <c r="F300" s="692"/>
      <c r="G300" s="692"/>
      <c r="H300" s="692"/>
      <c r="I300" s="692"/>
      <c r="J300" s="692"/>
      <c r="K300" s="692"/>
      <c r="L300" s="692"/>
      <c r="M300" s="692"/>
      <c r="N300" s="692"/>
      <c r="O300" s="692"/>
      <c r="P300" s="692"/>
      <c r="Q300" s="692"/>
      <c r="R300" s="692"/>
      <c r="S300" s="692"/>
      <c r="T300" s="692"/>
      <c r="U300" s="692"/>
      <c r="V300" s="692"/>
      <c r="W300" s="692"/>
      <c r="X300" s="692"/>
      <c r="Y300" s="692"/>
      <c r="Z300" s="692"/>
      <c r="AA300" s="692"/>
      <c r="AB300" s="692"/>
      <c r="AC300" s="693"/>
      <c r="AD300" s="692"/>
      <c r="AE300" s="692"/>
      <c r="AF300" s="692"/>
    </row>
    <row r="301" spans="1:32" hidden="1" x14ac:dyDescent="0.25">
      <c r="A301" s="1019">
        <f t="shared" ref="A301" si="130">A313</f>
        <v>23</v>
      </c>
      <c r="B301" s="579">
        <v>1</v>
      </c>
      <c r="C301" s="633" t="str">
        <f>IF(Experiencia_Proponente!C436=0,"",Experiencia_Proponente!C436)</f>
        <v/>
      </c>
      <c r="E301" s="613"/>
      <c r="F301" s="601"/>
      <c r="G301" s="601"/>
      <c r="H301" s="601" t="str">
        <f t="shared" ref="H301:H302" si="131">IF(F301="SI",IF(E301&gt;="SI","15","0"),"0")</f>
        <v>0</v>
      </c>
      <c r="J301" s="642"/>
      <c r="K301" s="601"/>
      <c r="L301" s="601"/>
      <c r="M301" s="643" t="str">
        <f t="shared" ref="M301:M312" si="132">IF(K301="SI",IF(J301=15%,"24",IF(J301=10%,"16",IF(J301=5%,"8","0"))),"0")</f>
        <v>0</v>
      </c>
      <c r="O301" s="642"/>
      <c r="P301" s="601"/>
      <c r="Q301" s="601"/>
      <c r="R301" s="643" t="str">
        <f t="shared" ref="R301" si="133">IF(P301="SI",IF(O301="OPCIÓN 1","10",IF(O301="OPCIÓN 2","6",IF(O301="OPCIÓN 3","3","0"))),"0")</f>
        <v>0</v>
      </c>
      <c r="T301" s="644"/>
      <c r="U301" s="644"/>
      <c r="V301" s="601"/>
      <c r="W301" s="601"/>
      <c r="X301" s="601"/>
      <c r="Y301" s="601"/>
      <c r="Z301" s="643">
        <f t="shared" ref="Z301:Z302" si="134">IF(AND(U301&gt;1,V301="SI",W301="SI",X301="SI"),1,0)</f>
        <v>0</v>
      </c>
      <c r="AB301" s="613"/>
      <c r="AC301" s="614"/>
      <c r="AD301" s="645" t="str">
        <f t="shared" ref="AD301:AD312" si="135">IF(AB301="SI","10","0")</f>
        <v>0</v>
      </c>
      <c r="AF301" s="641"/>
    </row>
    <row r="302" spans="1:32" ht="33" x14ac:dyDescent="0.25">
      <c r="A302" s="1018"/>
      <c r="B302" s="507">
        <v>2</v>
      </c>
      <c r="C302" s="508" t="str">
        <f>IF(Experiencia_Proponente!C437=0,"",Experiencia_Proponente!C437)</f>
        <v xml:space="preserve">UNION  TEMPORAL SERVIGLOBAL SED 2021 </v>
      </c>
      <c r="D302" s="511"/>
      <c r="E302" s="511" t="s">
        <v>1631</v>
      </c>
      <c r="F302" s="511" t="s">
        <v>1631</v>
      </c>
      <c r="G302" s="511">
        <v>1</v>
      </c>
      <c r="H302" s="694" t="str">
        <f t="shared" si="131"/>
        <v>15</v>
      </c>
      <c r="I302" s="511"/>
      <c r="J302" s="695">
        <v>0.15</v>
      </c>
      <c r="K302" s="511" t="s">
        <v>1631</v>
      </c>
      <c r="L302" s="511">
        <v>1</v>
      </c>
      <c r="M302" s="694" t="str">
        <f t="shared" si="132"/>
        <v>24</v>
      </c>
      <c r="N302" s="511"/>
      <c r="O302" s="695" t="s">
        <v>2060</v>
      </c>
      <c r="P302" s="511" t="s">
        <v>1631</v>
      </c>
      <c r="Q302" s="511">
        <v>1</v>
      </c>
      <c r="R302" s="694" t="str">
        <f t="shared" si="127"/>
        <v>10</v>
      </c>
      <c r="S302" s="511"/>
      <c r="T302" s="511" t="s">
        <v>2080</v>
      </c>
      <c r="U302" s="696">
        <v>8</v>
      </c>
      <c r="V302" s="511" t="s">
        <v>1631</v>
      </c>
      <c r="W302" s="511" t="s">
        <v>1631</v>
      </c>
      <c r="X302" s="511" t="s">
        <v>1631</v>
      </c>
      <c r="Y302" s="302" t="s">
        <v>2081</v>
      </c>
      <c r="Z302" s="694">
        <f t="shared" si="134"/>
        <v>1</v>
      </c>
      <c r="AA302" s="511"/>
      <c r="AB302" s="511" t="s">
        <v>1631</v>
      </c>
      <c r="AC302" s="280" t="s">
        <v>321</v>
      </c>
      <c r="AD302" s="687" t="str">
        <f t="shared" si="135"/>
        <v>10</v>
      </c>
      <c r="AE302" s="511"/>
      <c r="AF302" s="511"/>
    </row>
    <row r="303" spans="1:32" hidden="1" x14ac:dyDescent="0.25">
      <c r="A303" s="1020"/>
      <c r="B303" s="256">
        <v>3</v>
      </c>
      <c r="C303" s="627" t="str">
        <f>IF(Experiencia_Proponente!C438=0,"",Experiencia_Proponente!C438)</f>
        <v/>
      </c>
      <c r="E303" s="308"/>
      <c r="F303" s="298"/>
      <c r="G303" s="298"/>
      <c r="H303" s="646" t="str">
        <f t="shared" si="125"/>
        <v>0</v>
      </c>
      <c r="J303" s="647"/>
      <c r="K303" s="298"/>
      <c r="L303" s="298"/>
      <c r="M303" s="646" t="str">
        <f t="shared" si="132"/>
        <v>0</v>
      </c>
      <c r="O303" s="647"/>
      <c r="P303" s="298"/>
      <c r="Q303" s="298"/>
      <c r="R303" s="646" t="str">
        <f t="shared" si="127"/>
        <v>0</v>
      </c>
      <c r="T303" s="648"/>
      <c r="U303" s="648"/>
      <c r="V303" s="298"/>
      <c r="W303" s="298"/>
      <c r="X303" s="298"/>
      <c r="Y303" s="298"/>
      <c r="Z303" s="646">
        <f t="shared" si="128"/>
        <v>0</v>
      </c>
      <c r="AB303" s="308"/>
      <c r="AC303" s="309"/>
      <c r="AD303" s="649" t="str">
        <f t="shared" si="135"/>
        <v>0</v>
      </c>
      <c r="AF303" s="632"/>
    </row>
    <row r="304" spans="1:32" hidden="1" x14ac:dyDescent="0.25">
      <c r="A304" s="1021"/>
      <c r="B304" s="266">
        <v>4</v>
      </c>
      <c r="C304" s="267" t="str">
        <f>IF(Experiencia_Proponente!C439=0,"",Experiencia_Proponente!C439)</f>
        <v/>
      </c>
      <c r="E304" s="279"/>
      <c r="F304" s="511"/>
      <c r="G304" s="511"/>
      <c r="H304" s="276" t="str">
        <f t="shared" si="125"/>
        <v>0</v>
      </c>
      <c r="J304" s="275"/>
      <c r="K304" s="511"/>
      <c r="L304" s="511"/>
      <c r="M304" s="276" t="str">
        <f t="shared" si="132"/>
        <v>0</v>
      </c>
      <c r="O304" s="275"/>
      <c r="P304" s="511"/>
      <c r="Q304" s="511"/>
      <c r="R304" s="276" t="str">
        <f t="shared" si="127"/>
        <v>0</v>
      </c>
      <c r="T304" s="279"/>
      <c r="U304" s="277"/>
      <c r="V304" s="511"/>
      <c r="W304" s="511"/>
      <c r="X304" s="511"/>
      <c r="Y304" s="511"/>
      <c r="Z304" s="276">
        <f t="shared" si="128"/>
        <v>0</v>
      </c>
      <c r="AB304" s="279"/>
      <c r="AC304" s="280"/>
      <c r="AD304" s="281" t="str">
        <f t="shared" si="135"/>
        <v>0</v>
      </c>
      <c r="AF304" s="271"/>
    </row>
    <row r="305" spans="1:32" hidden="1" x14ac:dyDescent="0.25">
      <c r="A305" s="1021"/>
      <c r="B305" s="266">
        <v>5</v>
      </c>
      <c r="C305" s="267" t="str">
        <f>IF(Experiencia_Proponente!C440=0,"",Experiencia_Proponente!C440)</f>
        <v/>
      </c>
      <c r="E305" s="279"/>
      <c r="F305" s="511"/>
      <c r="G305" s="511"/>
      <c r="H305" s="276" t="str">
        <f t="shared" si="125"/>
        <v>0</v>
      </c>
      <c r="J305" s="275"/>
      <c r="K305" s="511"/>
      <c r="L305" s="511"/>
      <c r="M305" s="276" t="str">
        <f t="shared" si="132"/>
        <v>0</v>
      </c>
      <c r="O305" s="275"/>
      <c r="P305" s="511"/>
      <c r="Q305" s="511"/>
      <c r="R305" s="276" t="str">
        <f t="shared" si="127"/>
        <v>0</v>
      </c>
      <c r="T305" s="279"/>
      <c r="U305" s="277"/>
      <c r="V305" s="511"/>
      <c r="W305" s="511"/>
      <c r="X305" s="511"/>
      <c r="Y305" s="511"/>
      <c r="Z305" s="276">
        <f t="shared" si="128"/>
        <v>0</v>
      </c>
      <c r="AB305" s="279"/>
      <c r="AC305" s="280"/>
      <c r="AD305" s="281" t="str">
        <f t="shared" si="135"/>
        <v>0</v>
      </c>
      <c r="AF305" s="271"/>
    </row>
    <row r="306" spans="1:32" hidden="1" x14ac:dyDescent="0.25">
      <c r="A306" s="1021"/>
      <c r="B306" s="266">
        <v>6</v>
      </c>
      <c r="C306" s="267" t="str">
        <f>IF(Experiencia_Proponente!C441=0,"",Experiencia_Proponente!C441)</f>
        <v/>
      </c>
      <c r="E306" s="279"/>
      <c r="F306" s="511"/>
      <c r="G306" s="511"/>
      <c r="H306" s="276" t="str">
        <f t="shared" si="125"/>
        <v>0</v>
      </c>
      <c r="J306" s="275"/>
      <c r="K306" s="511"/>
      <c r="L306" s="511"/>
      <c r="M306" s="276" t="str">
        <f t="shared" si="132"/>
        <v>0</v>
      </c>
      <c r="O306" s="275"/>
      <c r="P306" s="511"/>
      <c r="Q306" s="511"/>
      <c r="R306" s="276" t="str">
        <f t="shared" si="127"/>
        <v>0</v>
      </c>
      <c r="T306" s="279"/>
      <c r="U306" s="277"/>
      <c r="V306" s="511"/>
      <c r="W306" s="511"/>
      <c r="X306" s="511"/>
      <c r="Y306" s="511"/>
      <c r="Z306" s="276">
        <f t="shared" si="128"/>
        <v>0</v>
      </c>
      <c r="AB306" s="279"/>
      <c r="AC306" s="280"/>
      <c r="AD306" s="281" t="str">
        <f t="shared" si="135"/>
        <v>0</v>
      </c>
      <c r="AF306" s="271"/>
    </row>
    <row r="307" spans="1:32" hidden="1" x14ac:dyDescent="0.25">
      <c r="A307" s="1021"/>
      <c r="B307" s="266">
        <v>7</v>
      </c>
      <c r="C307" s="267" t="str">
        <f>IF(Experiencia_Proponente!C442=0,"",Experiencia_Proponente!C442)</f>
        <v/>
      </c>
      <c r="E307" s="279"/>
      <c r="F307" s="511"/>
      <c r="G307" s="511"/>
      <c r="H307" s="276" t="str">
        <f t="shared" si="125"/>
        <v>0</v>
      </c>
      <c r="J307" s="275"/>
      <c r="K307" s="511"/>
      <c r="L307" s="511"/>
      <c r="M307" s="276" t="str">
        <f t="shared" si="132"/>
        <v>0</v>
      </c>
      <c r="O307" s="275"/>
      <c r="P307" s="511"/>
      <c r="Q307" s="511"/>
      <c r="R307" s="276" t="str">
        <f t="shared" si="127"/>
        <v>0</v>
      </c>
      <c r="T307" s="279"/>
      <c r="U307" s="277"/>
      <c r="V307" s="511"/>
      <c r="W307" s="511"/>
      <c r="X307" s="511"/>
      <c r="Y307" s="511"/>
      <c r="Z307" s="276">
        <f t="shared" si="128"/>
        <v>0</v>
      </c>
      <c r="AB307" s="279"/>
      <c r="AC307" s="280"/>
      <c r="AD307" s="281" t="str">
        <f t="shared" si="135"/>
        <v>0</v>
      </c>
      <c r="AF307" s="271"/>
    </row>
    <row r="308" spans="1:32" hidden="1" x14ac:dyDescent="0.25">
      <c r="A308" s="1021"/>
      <c r="B308" s="266">
        <v>8</v>
      </c>
      <c r="C308" s="267" t="str">
        <f>IF(Experiencia_Proponente!C443=0,"",Experiencia_Proponente!C443)</f>
        <v/>
      </c>
      <c r="E308" s="279"/>
      <c r="F308" s="511"/>
      <c r="G308" s="511"/>
      <c r="H308" s="276" t="str">
        <f t="shared" si="125"/>
        <v>0</v>
      </c>
      <c r="J308" s="275"/>
      <c r="K308" s="511"/>
      <c r="L308" s="511"/>
      <c r="M308" s="276" t="str">
        <f t="shared" si="132"/>
        <v>0</v>
      </c>
      <c r="O308" s="275"/>
      <c r="P308" s="511"/>
      <c r="Q308" s="511"/>
      <c r="R308" s="276" t="str">
        <f t="shared" si="127"/>
        <v>0</v>
      </c>
      <c r="T308" s="277"/>
      <c r="U308" s="277"/>
      <c r="V308" s="511"/>
      <c r="W308" s="511"/>
      <c r="X308" s="511"/>
      <c r="Y308" s="511"/>
      <c r="Z308" s="276">
        <f t="shared" si="128"/>
        <v>0</v>
      </c>
      <c r="AB308" s="279"/>
      <c r="AC308" s="280"/>
      <c r="AD308" s="281" t="str">
        <f t="shared" si="135"/>
        <v>0</v>
      </c>
      <c r="AF308" s="271"/>
    </row>
    <row r="309" spans="1:32" hidden="1" x14ac:dyDescent="0.25">
      <c r="A309" s="1021"/>
      <c r="B309" s="266">
        <v>9</v>
      </c>
      <c r="C309" s="267" t="str">
        <f>IF(Experiencia_Proponente!C444=0,"",Experiencia_Proponente!C444)</f>
        <v/>
      </c>
      <c r="E309" s="279"/>
      <c r="F309" s="511"/>
      <c r="G309" s="511"/>
      <c r="H309" s="276" t="str">
        <f t="shared" si="125"/>
        <v>0</v>
      </c>
      <c r="J309" s="275"/>
      <c r="K309" s="511"/>
      <c r="L309" s="511"/>
      <c r="M309" s="276" t="str">
        <f t="shared" si="132"/>
        <v>0</v>
      </c>
      <c r="O309" s="275"/>
      <c r="P309" s="511"/>
      <c r="Q309" s="511"/>
      <c r="R309" s="276" t="str">
        <f t="shared" si="127"/>
        <v>0</v>
      </c>
      <c r="T309" s="279"/>
      <c r="U309" s="277"/>
      <c r="V309" s="511"/>
      <c r="W309" s="511"/>
      <c r="X309" s="511"/>
      <c r="Y309" s="511"/>
      <c r="Z309" s="276">
        <f t="shared" si="128"/>
        <v>0</v>
      </c>
      <c r="AB309" s="279"/>
      <c r="AC309" s="280"/>
      <c r="AD309" s="281" t="str">
        <f t="shared" si="135"/>
        <v>0</v>
      </c>
      <c r="AF309" s="271"/>
    </row>
    <row r="310" spans="1:32" hidden="1" x14ac:dyDescent="0.25">
      <c r="A310" s="1021"/>
      <c r="B310" s="266">
        <v>10</v>
      </c>
      <c r="C310" s="267" t="str">
        <f>IF(Experiencia_Proponente!C445=0,"",Experiencia_Proponente!C445)</f>
        <v/>
      </c>
      <c r="E310" s="279"/>
      <c r="F310" s="511"/>
      <c r="G310" s="511"/>
      <c r="H310" s="276" t="str">
        <f t="shared" si="125"/>
        <v>0</v>
      </c>
      <c r="J310" s="275"/>
      <c r="K310" s="511"/>
      <c r="L310" s="511"/>
      <c r="M310" s="276" t="str">
        <f t="shared" si="132"/>
        <v>0</v>
      </c>
      <c r="O310" s="275"/>
      <c r="P310" s="511"/>
      <c r="Q310" s="511"/>
      <c r="R310" s="276" t="str">
        <f t="shared" si="127"/>
        <v>0</v>
      </c>
      <c r="T310" s="279"/>
      <c r="U310" s="277"/>
      <c r="V310" s="511"/>
      <c r="W310" s="511"/>
      <c r="X310" s="511"/>
      <c r="Y310" s="511"/>
      <c r="Z310" s="276">
        <f t="shared" si="128"/>
        <v>0</v>
      </c>
      <c r="AB310" s="279"/>
      <c r="AC310" s="280"/>
      <c r="AD310" s="281" t="str">
        <f t="shared" si="135"/>
        <v>0</v>
      </c>
      <c r="AF310" s="271"/>
    </row>
    <row r="311" spans="1:32" hidden="1" x14ac:dyDescent="0.25">
      <c r="A311" s="1021"/>
      <c r="B311" s="266">
        <v>11</v>
      </c>
      <c r="C311" s="267" t="str">
        <f>IF(Experiencia_Proponente!C446=0,"",Experiencia_Proponente!C446)</f>
        <v/>
      </c>
      <c r="E311" s="279"/>
      <c r="F311" s="511"/>
      <c r="G311" s="511"/>
      <c r="H311" s="276" t="str">
        <f t="shared" si="125"/>
        <v>0</v>
      </c>
      <c r="J311" s="275"/>
      <c r="K311" s="511"/>
      <c r="L311" s="511"/>
      <c r="M311" s="276" t="str">
        <f t="shared" si="132"/>
        <v>0</v>
      </c>
      <c r="O311" s="275"/>
      <c r="P311" s="511"/>
      <c r="Q311" s="511"/>
      <c r="R311" s="276" t="str">
        <f t="shared" si="127"/>
        <v>0</v>
      </c>
      <c r="T311" s="279"/>
      <c r="U311" s="277"/>
      <c r="V311" s="511"/>
      <c r="W311" s="511"/>
      <c r="X311" s="511"/>
      <c r="Y311" s="511"/>
      <c r="Z311" s="276">
        <f t="shared" si="128"/>
        <v>0</v>
      </c>
      <c r="AB311" s="279"/>
      <c r="AC311" s="280"/>
      <c r="AD311" s="281" t="str">
        <f t="shared" si="135"/>
        <v>0</v>
      </c>
      <c r="AF311" s="271"/>
    </row>
    <row r="312" spans="1:32" hidden="1" x14ac:dyDescent="0.25">
      <c r="A312" s="1022"/>
      <c r="B312" s="568">
        <v>12</v>
      </c>
      <c r="C312" s="569" t="str">
        <f>IF(Experiencia_Proponente!C447=0,"",Experiencia_Proponente!C447)</f>
        <v/>
      </c>
      <c r="E312" s="585"/>
      <c r="F312" s="586"/>
      <c r="G312" s="586"/>
      <c r="H312" s="582" t="str">
        <f t="shared" si="125"/>
        <v>0</v>
      </c>
      <c r="J312" s="581"/>
      <c r="K312" s="586"/>
      <c r="L312" s="586"/>
      <c r="M312" s="582" t="str">
        <f t="shared" si="132"/>
        <v>0</v>
      </c>
      <c r="O312" s="581"/>
      <c r="P312" s="586"/>
      <c r="Q312" s="586"/>
      <c r="R312" s="582" t="str">
        <f t="shared" si="127"/>
        <v>0</v>
      </c>
      <c r="T312" s="583"/>
      <c r="U312" s="583"/>
      <c r="V312" s="586"/>
      <c r="W312" s="586"/>
      <c r="X312" s="586"/>
      <c r="Y312" s="586"/>
      <c r="Z312" s="582">
        <f t="shared" si="128"/>
        <v>0</v>
      </c>
      <c r="AB312" s="585"/>
      <c r="AC312" s="587"/>
      <c r="AD312" s="588" t="str">
        <f t="shared" si="135"/>
        <v>0</v>
      </c>
      <c r="AF312" s="577"/>
    </row>
    <row r="313" spans="1:32" x14ac:dyDescent="0.25">
      <c r="A313" s="102">
        <v>23</v>
      </c>
      <c r="B313" s="691"/>
      <c r="C313" s="691" t="s">
        <v>2063</v>
      </c>
      <c r="D313" s="692"/>
      <c r="E313" s="692"/>
      <c r="F313" s="692"/>
      <c r="G313" s="692"/>
      <c r="H313" s="692"/>
      <c r="I313" s="692"/>
      <c r="J313" s="692"/>
      <c r="K313" s="692"/>
      <c r="L313" s="692"/>
      <c r="M313" s="692"/>
      <c r="N313" s="692"/>
      <c r="O313" s="692"/>
      <c r="P313" s="692"/>
      <c r="Q313" s="692"/>
      <c r="R313" s="692"/>
      <c r="S313" s="692"/>
      <c r="T313" s="692"/>
      <c r="U313" s="692"/>
      <c r="V313" s="692"/>
      <c r="W313" s="692"/>
      <c r="X313" s="692"/>
      <c r="Y313" s="692"/>
      <c r="Z313" s="692"/>
      <c r="AA313" s="692"/>
      <c r="AB313" s="692"/>
      <c r="AC313" s="693"/>
      <c r="AD313" s="692"/>
      <c r="AE313" s="692"/>
      <c r="AF313" s="692"/>
    </row>
    <row r="314" spans="1:32" ht="33" x14ac:dyDescent="0.25">
      <c r="A314" s="1018">
        <f t="shared" ref="A314" si="136">A326</f>
        <v>24</v>
      </c>
      <c r="B314" s="507">
        <v>1</v>
      </c>
      <c r="C314" s="508" t="str">
        <f>IF(Experiencia_Proponente!C449=0,"",Experiencia_Proponente!C449)</f>
        <v>UNION TEMPORAL PROGRESEMOS</v>
      </c>
      <c r="D314" s="511"/>
      <c r="E314" s="511" t="s">
        <v>1631</v>
      </c>
      <c r="F314" s="511" t="s">
        <v>1631</v>
      </c>
      <c r="G314" s="280" t="s">
        <v>1644</v>
      </c>
      <c r="H314" s="511" t="str">
        <f t="shared" ref="H314:H315" si="137">IF(F314="SI",IF(E314&gt;="SI","15","0"),"0")</f>
        <v>15</v>
      </c>
      <c r="I314" s="511"/>
      <c r="J314" s="695">
        <v>0.15</v>
      </c>
      <c r="K314" s="511" t="s">
        <v>1631</v>
      </c>
      <c r="L314" s="511" t="s">
        <v>1644</v>
      </c>
      <c r="M314" s="694" t="str">
        <f t="shared" ref="M314:M324" si="138">IF(K314="SI",IF(J314=15%,"24",IF(J314=10%,"16",IF(J314=5%,"8","0"))),"0")</f>
        <v>24</v>
      </c>
      <c r="N314" s="511"/>
      <c r="O314" s="695" t="s">
        <v>2060</v>
      </c>
      <c r="P314" s="511" t="s">
        <v>1631</v>
      </c>
      <c r="Q314" s="280" t="s">
        <v>2082</v>
      </c>
      <c r="R314" s="694" t="str">
        <f t="shared" ref="R314" si="139">IF(P314="SI",IF(O314="OPCIÓN 1","10",IF(O314="OPCIÓN 2","6",IF(O314="OPCIÓN 3","3","0"))),"0")</f>
        <v>10</v>
      </c>
      <c r="S314" s="511"/>
      <c r="T314" s="696" t="s">
        <v>118</v>
      </c>
      <c r="U314" s="696">
        <v>9</v>
      </c>
      <c r="V314" s="511" t="s">
        <v>1631</v>
      </c>
      <c r="W314" s="511" t="s">
        <v>1631</v>
      </c>
      <c r="X314" s="511" t="s">
        <v>1631</v>
      </c>
      <c r="Y314" s="280" t="s">
        <v>2083</v>
      </c>
      <c r="Z314" s="694">
        <f t="shared" ref="Z314:Z315" si="140">IF(AND(U314&gt;1,V314="SI",W314="SI",X314="SI"),1,0)</f>
        <v>1</v>
      </c>
      <c r="AA314" s="511"/>
      <c r="AB314" s="511" t="s">
        <v>1631</v>
      </c>
      <c r="AC314" s="280" t="s">
        <v>332</v>
      </c>
      <c r="AD314" s="687" t="str">
        <f t="shared" ref="AD314:AD325" si="141">IF(AB314="SI","10","0")</f>
        <v>10</v>
      </c>
      <c r="AE314" s="511"/>
      <c r="AF314" s="511"/>
    </row>
    <row r="315" spans="1:32" ht="33" x14ac:dyDescent="0.25">
      <c r="A315" s="1018"/>
      <c r="B315" s="507">
        <v>2</v>
      </c>
      <c r="C315" s="508" t="str">
        <f>IF(Experiencia_Proponente!C450=0,"",Experiencia_Proponente!C450)</f>
        <v>UNION TEMPORAL PROGRESEMOS</v>
      </c>
      <c r="D315" s="511"/>
      <c r="E315" s="511" t="s">
        <v>1631</v>
      </c>
      <c r="F315" s="511" t="s">
        <v>1631</v>
      </c>
      <c r="G315" s="280" t="s">
        <v>1644</v>
      </c>
      <c r="H315" s="694" t="str">
        <f t="shared" si="137"/>
        <v>15</v>
      </c>
      <c r="I315" s="511"/>
      <c r="J315" s="695">
        <v>0.15</v>
      </c>
      <c r="K315" s="511" t="s">
        <v>1631</v>
      </c>
      <c r="L315" s="511" t="s">
        <v>1644</v>
      </c>
      <c r="M315" s="694" t="str">
        <f t="shared" si="138"/>
        <v>24</v>
      </c>
      <c r="N315" s="511"/>
      <c r="O315" s="695" t="s">
        <v>2060</v>
      </c>
      <c r="P315" s="511" t="s">
        <v>1631</v>
      </c>
      <c r="Q315" s="280" t="s">
        <v>1644</v>
      </c>
      <c r="R315" s="694" t="str">
        <f t="shared" si="127"/>
        <v>10</v>
      </c>
      <c r="S315" s="511"/>
      <c r="T315" s="696" t="s">
        <v>118</v>
      </c>
      <c r="U315" s="696">
        <v>9</v>
      </c>
      <c r="V315" s="511" t="s">
        <v>1631</v>
      </c>
      <c r="W315" s="511" t="s">
        <v>1631</v>
      </c>
      <c r="X315" s="511" t="s">
        <v>1631</v>
      </c>
      <c r="Y315" s="280" t="s">
        <v>1060</v>
      </c>
      <c r="Z315" s="694">
        <f t="shared" si="140"/>
        <v>1</v>
      </c>
      <c r="AA315" s="511"/>
      <c r="AB315" s="511" t="s">
        <v>1631</v>
      </c>
      <c r="AC315" s="280" t="s">
        <v>332</v>
      </c>
      <c r="AD315" s="687" t="str">
        <f t="shared" si="141"/>
        <v>10</v>
      </c>
      <c r="AE315" s="511"/>
      <c r="AF315" s="511"/>
    </row>
    <row r="316" spans="1:32" hidden="1" x14ac:dyDescent="0.25">
      <c r="A316" s="1019"/>
      <c r="B316" s="579">
        <v>3</v>
      </c>
      <c r="C316" s="633" t="str">
        <f>IF(Experiencia_Proponente!C451=0,"",Experiencia_Proponente!C451)</f>
        <v/>
      </c>
      <c r="E316" s="613"/>
      <c r="F316" s="601"/>
      <c r="G316" s="614"/>
      <c r="H316" s="643" t="str">
        <f t="shared" si="125"/>
        <v>0</v>
      </c>
      <c r="J316" s="642"/>
      <c r="K316" s="601"/>
      <c r="L316" s="601"/>
      <c r="M316" s="643" t="str">
        <f t="shared" si="138"/>
        <v>0</v>
      </c>
      <c r="O316" s="642"/>
      <c r="P316" s="601"/>
      <c r="Q316" s="614"/>
      <c r="R316" s="643" t="str">
        <f t="shared" si="127"/>
        <v>0</v>
      </c>
      <c r="T316" s="644"/>
      <c r="U316" s="644"/>
      <c r="V316" s="601"/>
      <c r="W316" s="601"/>
      <c r="X316" s="601"/>
      <c r="Y316" s="614"/>
      <c r="Z316" s="643">
        <f t="shared" si="128"/>
        <v>0</v>
      </c>
      <c r="AB316" s="613"/>
      <c r="AC316" s="614"/>
      <c r="AD316" s="645" t="str">
        <f t="shared" si="141"/>
        <v>0</v>
      </c>
      <c r="AF316" s="641"/>
    </row>
    <row r="317" spans="1:32" ht="33" x14ac:dyDescent="0.25">
      <c r="A317" s="1018"/>
      <c r="B317" s="507">
        <v>4</v>
      </c>
      <c r="C317" s="508" t="str">
        <f>IF(Experiencia_Proponente!C452=0,"",Experiencia_Proponente!C452)</f>
        <v>UNION TEMPORAL PROGRESEMOS</v>
      </c>
      <c r="D317" s="511"/>
      <c r="E317" s="511" t="s">
        <v>1631</v>
      </c>
      <c r="F317" s="511" t="s">
        <v>1631</v>
      </c>
      <c r="G317" s="280" t="s">
        <v>1644</v>
      </c>
      <c r="H317" s="694" t="str">
        <f t="shared" si="125"/>
        <v>15</v>
      </c>
      <c r="I317" s="511"/>
      <c r="J317" s="695">
        <v>0.15</v>
      </c>
      <c r="K317" s="511" t="s">
        <v>1631</v>
      </c>
      <c r="L317" s="511" t="s">
        <v>1644</v>
      </c>
      <c r="M317" s="694" t="str">
        <f t="shared" si="138"/>
        <v>24</v>
      </c>
      <c r="N317" s="511"/>
      <c r="O317" s="695" t="s">
        <v>2060</v>
      </c>
      <c r="P317" s="511" t="s">
        <v>1631</v>
      </c>
      <c r="Q317" s="280" t="s">
        <v>1644</v>
      </c>
      <c r="R317" s="694" t="str">
        <f t="shared" si="127"/>
        <v>10</v>
      </c>
      <c r="S317" s="511"/>
      <c r="T317" s="696" t="s">
        <v>118</v>
      </c>
      <c r="U317" s="696">
        <v>9</v>
      </c>
      <c r="V317" s="511" t="s">
        <v>1631</v>
      </c>
      <c r="W317" s="511" t="s">
        <v>1631</v>
      </c>
      <c r="X317" s="511" t="s">
        <v>1631</v>
      </c>
      <c r="Y317" s="280" t="s">
        <v>1060</v>
      </c>
      <c r="Z317" s="694">
        <f t="shared" si="128"/>
        <v>1</v>
      </c>
      <c r="AA317" s="511"/>
      <c r="AB317" s="511" t="s">
        <v>1631</v>
      </c>
      <c r="AC317" s="280" t="s">
        <v>332</v>
      </c>
      <c r="AD317" s="687" t="str">
        <f t="shared" si="141"/>
        <v>10</v>
      </c>
      <c r="AE317" s="511"/>
      <c r="AF317" s="511"/>
    </row>
    <row r="318" spans="1:32" ht="33" x14ac:dyDescent="0.25">
      <c r="A318" s="1018"/>
      <c r="B318" s="507">
        <v>5</v>
      </c>
      <c r="C318" s="508" t="str">
        <f>IF(Experiencia_Proponente!C453=0,"",Experiencia_Proponente!C453)</f>
        <v>UNION TEMPORAL PROGRESEMOS</v>
      </c>
      <c r="D318" s="511"/>
      <c r="E318" s="511" t="s">
        <v>1631</v>
      </c>
      <c r="F318" s="511" t="s">
        <v>1631</v>
      </c>
      <c r="G318" s="280" t="s">
        <v>1644</v>
      </c>
      <c r="H318" s="694" t="str">
        <f t="shared" si="125"/>
        <v>15</v>
      </c>
      <c r="I318" s="511"/>
      <c r="J318" s="695">
        <v>0.15</v>
      </c>
      <c r="K318" s="511" t="s">
        <v>1631</v>
      </c>
      <c r="L318" s="511" t="s">
        <v>1644</v>
      </c>
      <c r="M318" s="694" t="str">
        <f t="shared" si="138"/>
        <v>24</v>
      </c>
      <c r="N318" s="511"/>
      <c r="O318" s="695" t="s">
        <v>2060</v>
      </c>
      <c r="P318" s="511" t="s">
        <v>1631</v>
      </c>
      <c r="Q318" s="280" t="s">
        <v>1644</v>
      </c>
      <c r="R318" s="694" t="str">
        <f t="shared" si="127"/>
        <v>10</v>
      </c>
      <c r="S318" s="511"/>
      <c r="T318" s="696" t="s">
        <v>118</v>
      </c>
      <c r="U318" s="696">
        <v>9</v>
      </c>
      <c r="V318" s="511" t="s">
        <v>1631</v>
      </c>
      <c r="W318" s="511" t="s">
        <v>1631</v>
      </c>
      <c r="X318" s="511" t="s">
        <v>1631</v>
      </c>
      <c r="Y318" s="280" t="s">
        <v>1060</v>
      </c>
      <c r="Z318" s="694">
        <f t="shared" si="128"/>
        <v>1</v>
      </c>
      <c r="AA318" s="511"/>
      <c r="AB318" s="511" t="s">
        <v>1631</v>
      </c>
      <c r="AC318" s="280" t="s">
        <v>332</v>
      </c>
      <c r="AD318" s="687" t="str">
        <f t="shared" si="141"/>
        <v>10</v>
      </c>
      <c r="AE318" s="511"/>
      <c r="AF318" s="511"/>
    </row>
    <row r="319" spans="1:32" ht="33" x14ac:dyDescent="0.25">
      <c r="A319" s="1018"/>
      <c r="B319" s="507">
        <v>6</v>
      </c>
      <c r="C319" s="508" t="str">
        <f>IF(Experiencia_Proponente!C454=0,"",Experiencia_Proponente!C454)</f>
        <v>UNION TEMPORAL PROGRESEMOS</v>
      </c>
      <c r="D319" s="511"/>
      <c r="E319" s="511" t="s">
        <v>1631</v>
      </c>
      <c r="F319" s="511" t="s">
        <v>1631</v>
      </c>
      <c r="G319" s="280" t="s">
        <v>1644</v>
      </c>
      <c r="H319" s="694" t="str">
        <f t="shared" si="125"/>
        <v>15</v>
      </c>
      <c r="I319" s="511"/>
      <c r="J319" s="695">
        <v>0.15</v>
      </c>
      <c r="K319" s="511" t="s">
        <v>1631</v>
      </c>
      <c r="L319" s="511" t="s">
        <v>1644</v>
      </c>
      <c r="M319" s="694" t="str">
        <f t="shared" si="138"/>
        <v>24</v>
      </c>
      <c r="N319" s="511"/>
      <c r="O319" s="695" t="s">
        <v>2060</v>
      </c>
      <c r="P319" s="511" t="s">
        <v>1631</v>
      </c>
      <c r="Q319" s="280" t="s">
        <v>1644</v>
      </c>
      <c r="R319" s="694" t="str">
        <f t="shared" si="127"/>
        <v>10</v>
      </c>
      <c r="S319" s="511"/>
      <c r="T319" s="696" t="s">
        <v>118</v>
      </c>
      <c r="U319" s="696">
        <v>9</v>
      </c>
      <c r="V319" s="511" t="s">
        <v>1631</v>
      </c>
      <c r="W319" s="511" t="s">
        <v>1631</v>
      </c>
      <c r="X319" s="511" t="s">
        <v>1631</v>
      </c>
      <c r="Y319" s="280" t="s">
        <v>1060</v>
      </c>
      <c r="Z319" s="694">
        <f t="shared" si="128"/>
        <v>1</v>
      </c>
      <c r="AA319" s="511"/>
      <c r="AB319" s="511" t="s">
        <v>1631</v>
      </c>
      <c r="AC319" s="280" t="s">
        <v>332</v>
      </c>
      <c r="AD319" s="687" t="str">
        <f t="shared" si="141"/>
        <v>10</v>
      </c>
      <c r="AE319" s="511"/>
      <c r="AF319" s="511"/>
    </row>
    <row r="320" spans="1:32" ht="33" x14ac:dyDescent="0.25">
      <c r="A320" s="1018"/>
      <c r="B320" s="507">
        <v>7</v>
      </c>
      <c r="C320" s="508" t="str">
        <f>IF(Experiencia_Proponente!C455=0,"",Experiencia_Proponente!C455)</f>
        <v>UNION TEMPORAL PROGRESEMOS</v>
      </c>
      <c r="D320" s="511"/>
      <c r="E320" s="511" t="s">
        <v>1631</v>
      </c>
      <c r="F320" s="511" t="s">
        <v>1631</v>
      </c>
      <c r="G320" s="280" t="s">
        <v>1644</v>
      </c>
      <c r="H320" s="694" t="str">
        <f t="shared" si="125"/>
        <v>15</v>
      </c>
      <c r="I320" s="511"/>
      <c r="J320" s="695">
        <v>0.15</v>
      </c>
      <c r="K320" s="511" t="s">
        <v>1631</v>
      </c>
      <c r="L320" s="511" t="s">
        <v>1644</v>
      </c>
      <c r="M320" s="694" t="str">
        <f t="shared" si="138"/>
        <v>24</v>
      </c>
      <c r="N320" s="511"/>
      <c r="O320" s="695" t="s">
        <v>2060</v>
      </c>
      <c r="P320" s="511" t="s">
        <v>1631</v>
      </c>
      <c r="Q320" s="280" t="s">
        <v>1644</v>
      </c>
      <c r="R320" s="694" t="str">
        <f t="shared" si="127"/>
        <v>10</v>
      </c>
      <c r="S320" s="511"/>
      <c r="T320" s="696" t="s">
        <v>118</v>
      </c>
      <c r="U320" s="696">
        <v>9</v>
      </c>
      <c r="V320" s="511" t="s">
        <v>1631</v>
      </c>
      <c r="W320" s="511" t="s">
        <v>1631</v>
      </c>
      <c r="X320" s="511" t="s">
        <v>1631</v>
      </c>
      <c r="Y320" s="280" t="s">
        <v>1060</v>
      </c>
      <c r="Z320" s="694">
        <f>IF(AND(U320&gt;1,V320="SI",W320="SI",X320="SI"),1,0)</f>
        <v>1</v>
      </c>
      <c r="AA320" s="511"/>
      <c r="AB320" s="511" t="s">
        <v>1631</v>
      </c>
      <c r="AC320" s="280" t="s">
        <v>332</v>
      </c>
      <c r="AD320" s="687" t="str">
        <f t="shared" si="141"/>
        <v>10</v>
      </c>
      <c r="AE320" s="511"/>
      <c r="AF320" s="511"/>
    </row>
    <row r="321" spans="1:32" ht="33" x14ac:dyDescent="0.25">
      <c r="A321" s="1018"/>
      <c r="B321" s="507">
        <v>8</v>
      </c>
      <c r="C321" s="508" t="str">
        <f>IF(Experiencia_Proponente!C456=0,"",Experiencia_Proponente!C456)</f>
        <v>UNION TEMPORAL PROGRESEMOS</v>
      </c>
      <c r="D321" s="511"/>
      <c r="E321" s="511" t="s">
        <v>1631</v>
      </c>
      <c r="F321" s="511" t="s">
        <v>1631</v>
      </c>
      <c r="G321" s="280" t="s">
        <v>1644</v>
      </c>
      <c r="H321" s="694" t="str">
        <f t="shared" si="125"/>
        <v>15</v>
      </c>
      <c r="I321" s="511"/>
      <c r="J321" s="695">
        <v>0.15</v>
      </c>
      <c r="K321" s="511" t="s">
        <v>1631</v>
      </c>
      <c r="L321" s="511" t="s">
        <v>1644</v>
      </c>
      <c r="M321" s="694" t="str">
        <f t="shared" si="138"/>
        <v>24</v>
      </c>
      <c r="N321" s="511"/>
      <c r="O321" s="695" t="s">
        <v>2060</v>
      </c>
      <c r="P321" s="511" t="s">
        <v>1631</v>
      </c>
      <c r="Q321" s="280" t="s">
        <v>1644</v>
      </c>
      <c r="R321" s="694" t="str">
        <f t="shared" si="127"/>
        <v>10</v>
      </c>
      <c r="S321" s="511"/>
      <c r="T321" s="696" t="s">
        <v>118</v>
      </c>
      <c r="U321" s="696">
        <v>9</v>
      </c>
      <c r="V321" s="511" t="s">
        <v>1631</v>
      </c>
      <c r="W321" s="511" t="s">
        <v>1631</v>
      </c>
      <c r="X321" s="511" t="s">
        <v>1631</v>
      </c>
      <c r="Y321" s="280" t="s">
        <v>1060</v>
      </c>
      <c r="Z321" s="694">
        <f>IF(AND(U321&gt;1,V321="SI",W321="SI",X321="SI"),1,0)</f>
        <v>1</v>
      </c>
      <c r="AA321" s="511"/>
      <c r="AB321" s="511" t="s">
        <v>1631</v>
      </c>
      <c r="AC321" s="280" t="s">
        <v>332</v>
      </c>
      <c r="AD321" s="687" t="str">
        <f t="shared" si="141"/>
        <v>10</v>
      </c>
      <c r="AE321" s="511"/>
      <c r="AF321" s="511"/>
    </row>
    <row r="322" spans="1:32" hidden="1" x14ac:dyDescent="0.25">
      <c r="A322" s="1019"/>
      <c r="B322" s="579">
        <v>9</v>
      </c>
      <c r="C322" s="633" t="str">
        <f>IF(Experiencia_Proponente!C457=0,"",Experiencia_Proponente!C457)</f>
        <v/>
      </c>
      <c r="E322" s="613"/>
      <c r="F322" s="601"/>
      <c r="G322" s="614"/>
      <c r="H322" s="643" t="str">
        <f t="shared" si="125"/>
        <v>0</v>
      </c>
      <c r="J322" s="642"/>
      <c r="K322" s="601"/>
      <c r="L322" s="601"/>
      <c r="M322" s="643" t="str">
        <f t="shared" si="138"/>
        <v>0</v>
      </c>
      <c r="O322" s="642"/>
      <c r="P322" s="601"/>
      <c r="Q322" s="614"/>
      <c r="R322" s="643" t="str">
        <f t="shared" si="127"/>
        <v>0</v>
      </c>
      <c r="T322" s="644"/>
      <c r="U322" s="644"/>
      <c r="V322" s="601"/>
      <c r="W322" s="601"/>
      <c r="X322" s="601"/>
      <c r="Y322" s="614"/>
      <c r="Z322" s="643">
        <f t="shared" si="128"/>
        <v>0</v>
      </c>
      <c r="AB322" s="613"/>
      <c r="AC322" s="614"/>
      <c r="AD322" s="645" t="str">
        <f t="shared" si="141"/>
        <v>0</v>
      </c>
      <c r="AF322" s="641"/>
    </row>
    <row r="323" spans="1:32" ht="33" x14ac:dyDescent="0.25">
      <c r="A323" s="1018"/>
      <c r="B323" s="507">
        <v>10</v>
      </c>
      <c r="C323" s="508" t="str">
        <f>IF(Experiencia_Proponente!C458=0,"",Experiencia_Proponente!C458)</f>
        <v>UNION TEMPORAL PROGRESEMOS</v>
      </c>
      <c r="D323" s="511"/>
      <c r="E323" s="511" t="s">
        <v>1631</v>
      </c>
      <c r="F323" s="511" t="s">
        <v>1631</v>
      </c>
      <c r="G323" s="280" t="s">
        <v>1644</v>
      </c>
      <c r="H323" s="694" t="str">
        <f t="shared" si="125"/>
        <v>15</v>
      </c>
      <c r="I323" s="511"/>
      <c r="J323" s="695">
        <v>0.15</v>
      </c>
      <c r="K323" s="511" t="s">
        <v>1631</v>
      </c>
      <c r="L323" s="511" t="s">
        <v>1644</v>
      </c>
      <c r="M323" s="694" t="str">
        <f t="shared" si="138"/>
        <v>24</v>
      </c>
      <c r="N323" s="511"/>
      <c r="O323" s="695" t="s">
        <v>2060</v>
      </c>
      <c r="P323" s="511" t="s">
        <v>1631</v>
      </c>
      <c r="Q323" s="280" t="s">
        <v>1644</v>
      </c>
      <c r="R323" s="694" t="str">
        <f t="shared" si="127"/>
        <v>10</v>
      </c>
      <c r="S323" s="511"/>
      <c r="T323" s="696" t="s">
        <v>118</v>
      </c>
      <c r="U323" s="696">
        <v>9</v>
      </c>
      <c r="V323" s="511" t="s">
        <v>1631</v>
      </c>
      <c r="W323" s="511" t="s">
        <v>1631</v>
      </c>
      <c r="X323" s="511" t="s">
        <v>1631</v>
      </c>
      <c r="Y323" s="280" t="s">
        <v>1060</v>
      </c>
      <c r="Z323" s="694">
        <f t="shared" si="128"/>
        <v>1</v>
      </c>
      <c r="AA323" s="511"/>
      <c r="AB323" s="511" t="s">
        <v>1631</v>
      </c>
      <c r="AC323" s="280" t="s">
        <v>332</v>
      </c>
      <c r="AD323" s="687" t="str">
        <f t="shared" si="141"/>
        <v>10</v>
      </c>
      <c r="AE323" s="511"/>
      <c r="AF323" s="511"/>
    </row>
    <row r="324" spans="1:32" ht="33" x14ac:dyDescent="0.25">
      <c r="A324" s="1018"/>
      <c r="B324" s="507">
        <v>11</v>
      </c>
      <c r="C324" s="508" t="str">
        <f>IF(Experiencia_Proponente!C459=0,"",Experiencia_Proponente!C459)</f>
        <v>UNION TEMPORAL PROGRESEMOS</v>
      </c>
      <c r="D324" s="511"/>
      <c r="E324" s="511" t="s">
        <v>1631</v>
      </c>
      <c r="F324" s="511" t="s">
        <v>1631</v>
      </c>
      <c r="G324" s="280" t="s">
        <v>1644</v>
      </c>
      <c r="H324" s="694" t="str">
        <f t="shared" si="125"/>
        <v>15</v>
      </c>
      <c r="I324" s="511"/>
      <c r="J324" s="695">
        <v>0.15</v>
      </c>
      <c r="K324" s="511" t="s">
        <v>1631</v>
      </c>
      <c r="L324" s="511" t="s">
        <v>1644</v>
      </c>
      <c r="M324" s="694" t="str">
        <f t="shared" si="138"/>
        <v>24</v>
      </c>
      <c r="N324" s="511"/>
      <c r="O324" s="695" t="s">
        <v>2060</v>
      </c>
      <c r="P324" s="511" t="s">
        <v>1631</v>
      </c>
      <c r="Q324" s="280" t="s">
        <v>1644</v>
      </c>
      <c r="R324" s="694" t="str">
        <f t="shared" si="127"/>
        <v>10</v>
      </c>
      <c r="S324" s="511"/>
      <c r="T324" s="696" t="s">
        <v>118</v>
      </c>
      <c r="U324" s="696">
        <v>9</v>
      </c>
      <c r="V324" s="511" t="s">
        <v>1631</v>
      </c>
      <c r="W324" s="511" t="s">
        <v>1631</v>
      </c>
      <c r="X324" s="511" t="s">
        <v>1631</v>
      </c>
      <c r="Y324" s="280" t="s">
        <v>1060</v>
      </c>
      <c r="Z324" s="694">
        <f t="shared" si="128"/>
        <v>1</v>
      </c>
      <c r="AA324" s="511"/>
      <c r="AB324" s="511" t="s">
        <v>1631</v>
      </c>
      <c r="AC324" s="280" t="s">
        <v>332</v>
      </c>
      <c r="AD324" s="687" t="str">
        <f t="shared" si="141"/>
        <v>10</v>
      </c>
      <c r="AE324" s="511"/>
      <c r="AF324" s="511"/>
    </row>
    <row r="325" spans="1:32" ht="33" x14ac:dyDescent="0.25">
      <c r="A325" s="1018"/>
      <c r="B325" s="507">
        <v>12</v>
      </c>
      <c r="C325" s="508" t="str">
        <f>IF(Experiencia_Proponente!C460=0,"",Experiencia_Proponente!C460)</f>
        <v>UNION TEMPORAL PROGRESEMOS</v>
      </c>
      <c r="D325" s="511"/>
      <c r="E325" s="259" t="s">
        <v>1631</v>
      </c>
      <c r="F325" s="259" t="s">
        <v>1631</v>
      </c>
      <c r="G325" s="269" t="s">
        <v>1644</v>
      </c>
      <c r="H325" s="689" t="str">
        <f>IF(F325="SI",IF(E325&gt;="SI","15","0"),"0")</f>
        <v>15</v>
      </c>
      <c r="I325" s="259"/>
      <c r="J325" s="688">
        <v>0.15</v>
      </c>
      <c r="K325" s="259" t="s">
        <v>1631</v>
      </c>
      <c r="L325" s="259" t="s">
        <v>1644</v>
      </c>
      <c r="M325" s="689" t="str">
        <f>IF(K325="SI",IF(J325=15%,"24",IF(J325=10%,"16",IF(J325=5%,"8","0"))),"0")</f>
        <v>24</v>
      </c>
      <c r="N325" s="259"/>
      <c r="O325" s="688" t="s">
        <v>2060</v>
      </c>
      <c r="P325" s="259" t="s">
        <v>1631</v>
      </c>
      <c r="Q325" s="269" t="s">
        <v>1644</v>
      </c>
      <c r="R325" s="689" t="str">
        <f>IF(P325="SI",IF(O325="OPCIÓN 1","10",IF(O325="OPCIÓN 2","6",IF(O325="OPCIÓN 3","3","0"))),"0")</f>
        <v>10</v>
      </c>
      <c r="S325" s="259"/>
      <c r="T325" s="272" t="s">
        <v>118</v>
      </c>
      <c r="U325" s="272">
        <v>9</v>
      </c>
      <c r="V325" s="259" t="s">
        <v>1631</v>
      </c>
      <c r="W325" s="259" t="s">
        <v>1631</v>
      </c>
      <c r="X325" s="259" t="s">
        <v>1631</v>
      </c>
      <c r="Y325" s="269" t="s">
        <v>1060</v>
      </c>
      <c r="Z325" s="689">
        <f>IF(AND(U325&gt;1,V325="SI",W325="SI",X325="SI"),1,0)</f>
        <v>1</v>
      </c>
      <c r="AA325" s="259"/>
      <c r="AB325" s="259" t="s">
        <v>1631</v>
      </c>
      <c r="AC325" s="269" t="s">
        <v>332</v>
      </c>
      <c r="AD325" s="690" t="str">
        <f t="shared" si="141"/>
        <v>10</v>
      </c>
      <c r="AE325" s="511"/>
      <c r="AF325" s="511"/>
    </row>
    <row r="326" spans="1:32" x14ac:dyDescent="0.25">
      <c r="A326" s="102">
        <v>24</v>
      </c>
      <c r="B326" s="691"/>
      <c r="C326" s="691" t="s">
        <v>2063</v>
      </c>
      <c r="D326" s="692"/>
      <c r="E326" s="692"/>
      <c r="F326" s="692"/>
      <c r="G326" s="692"/>
      <c r="H326" s="692"/>
      <c r="I326" s="692"/>
      <c r="J326" s="692"/>
      <c r="K326" s="692"/>
      <c r="L326" s="692"/>
      <c r="M326" s="692"/>
      <c r="N326" s="692"/>
      <c r="O326" s="692"/>
      <c r="P326" s="692"/>
      <c r="Q326" s="692"/>
      <c r="R326" s="692"/>
      <c r="S326" s="692"/>
      <c r="T326" s="692"/>
      <c r="U326" s="692"/>
      <c r="V326" s="692"/>
      <c r="W326" s="692"/>
      <c r="X326" s="692"/>
      <c r="Y326" s="692"/>
      <c r="Z326" s="692"/>
      <c r="AA326" s="692"/>
      <c r="AB326" s="692"/>
      <c r="AC326" s="693"/>
      <c r="AD326" s="692"/>
      <c r="AE326" s="692"/>
      <c r="AF326" s="692"/>
    </row>
    <row r="327" spans="1:32" hidden="1" x14ac:dyDescent="0.25">
      <c r="A327" s="1020">
        <f t="shared" ref="A327" si="142">A339</f>
        <v>25</v>
      </c>
      <c r="B327" s="256">
        <v>1</v>
      </c>
      <c r="C327" s="627" t="str">
        <f>IF(Experiencia_Proponente!C475=0,"",Experiencia_Proponente!C475)</f>
        <v/>
      </c>
      <c r="E327" s="308"/>
      <c r="F327" s="298"/>
      <c r="G327" s="298"/>
      <c r="H327" s="298" t="str">
        <f t="shared" ref="H327:H328" si="143">IF(F327="SI",IF(E327&gt;="SI","15","0"),"0")</f>
        <v>0</v>
      </c>
      <c r="J327" s="647"/>
      <c r="K327" s="298"/>
      <c r="L327" s="298"/>
      <c r="M327" s="646" t="str">
        <f t="shared" ref="M327:M338" si="144">IF(K327="SI",IF(J327=15%,"24",IF(J327=10%,"16",IF(J327=5%,"8","0"))),"0")</f>
        <v>0</v>
      </c>
      <c r="O327" s="647"/>
      <c r="P327" s="298"/>
      <c r="Q327" s="298"/>
      <c r="R327" s="646" t="str">
        <f t="shared" ref="R327" si="145">IF(P327="SI",IF(O327="OPCIÓN 1","10",IF(O327="OPCIÓN 2","6",IF(O327="OPCIÓN 3","3","0"))),"0")</f>
        <v>0</v>
      </c>
      <c r="T327" s="648"/>
      <c r="U327" s="648"/>
      <c r="V327" s="298"/>
      <c r="W327" s="298"/>
      <c r="X327" s="298"/>
      <c r="Y327" s="668"/>
      <c r="Z327" s="646">
        <f t="shared" ref="Z327:Z328" si="146">IF(AND(U327&gt;1,V327="SI",W327="SI",X327="SI"),1,0)</f>
        <v>0</v>
      </c>
      <c r="AB327" s="308"/>
      <c r="AC327" s="309"/>
      <c r="AD327" s="649" t="str">
        <f t="shared" ref="AD327:AD338" si="147">IF(AB327="SI","10","0")</f>
        <v>0</v>
      </c>
      <c r="AF327" s="632"/>
    </row>
    <row r="328" spans="1:32" ht="17.25" hidden="1" thickTop="1" x14ac:dyDescent="0.25">
      <c r="A328" s="1021"/>
      <c r="B328" s="266">
        <v>2</v>
      </c>
      <c r="C328" s="267" t="str">
        <f>IF(Experiencia_Proponente!C476=0,"",Experiencia_Proponente!C476)</f>
        <v/>
      </c>
      <c r="E328" s="279"/>
      <c r="F328" s="511"/>
      <c r="G328" s="511"/>
      <c r="H328" s="276" t="str">
        <f t="shared" si="143"/>
        <v>0</v>
      </c>
      <c r="J328" s="275"/>
      <c r="K328" s="511"/>
      <c r="L328" s="511"/>
      <c r="M328" s="276" t="str">
        <f t="shared" si="144"/>
        <v>0</v>
      </c>
      <c r="O328" s="275"/>
      <c r="P328" s="511"/>
      <c r="Q328" s="511"/>
      <c r="R328" s="276" t="str">
        <f t="shared" si="127"/>
        <v>0</v>
      </c>
      <c r="T328" s="277"/>
      <c r="U328" s="277"/>
      <c r="V328" s="511"/>
      <c r="W328" s="511"/>
      <c r="X328" s="511"/>
      <c r="Y328" s="511"/>
      <c r="Z328" s="276">
        <f t="shared" si="146"/>
        <v>0</v>
      </c>
      <c r="AB328" s="273"/>
      <c r="AC328" s="278"/>
      <c r="AD328" s="281" t="str">
        <f t="shared" si="147"/>
        <v>0</v>
      </c>
      <c r="AF328" s="271"/>
    </row>
    <row r="329" spans="1:32" ht="17.25" hidden="1" thickTop="1" x14ac:dyDescent="0.25">
      <c r="A329" s="1021"/>
      <c r="B329" s="266">
        <v>3</v>
      </c>
      <c r="C329" s="267" t="str">
        <f>IF(Experiencia_Proponente!C477=0,"",Experiencia_Proponente!C477)</f>
        <v/>
      </c>
      <c r="E329" s="279"/>
      <c r="F329" s="511"/>
      <c r="G329" s="511"/>
      <c r="H329" s="276" t="str">
        <f t="shared" si="125"/>
        <v>0</v>
      </c>
      <c r="J329" s="275"/>
      <c r="K329" s="511"/>
      <c r="L329" s="511"/>
      <c r="M329" s="276" t="str">
        <f t="shared" si="144"/>
        <v>0</v>
      </c>
      <c r="O329" s="275"/>
      <c r="P329" s="511"/>
      <c r="Q329" s="511"/>
      <c r="R329" s="276" t="str">
        <f t="shared" si="127"/>
        <v>0</v>
      </c>
      <c r="T329" s="277"/>
      <c r="U329" s="277"/>
      <c r="V329" s="511"/>
      <c r="W329" s="511"/>
      <c r="X329" s="511"/>
      <c r="Y329" s="511"/>
      <c r="Z329" s="276">
        <f t="shared" si="128"/>
        <v>0</v>
      </c>
      <c r="AB329" s="511"/>
      <c r="AC329" s="278"/>
      <c r="AD329" s="281" t="str">
        <f t="shared" si="147"/>
        <v>0</v>
      </c>
      <c r="AF329" s="265"/>
    </row>
    <row r="330" spans="1:32" ht="17.25" hidden="1" thickTop="1" x14ac:dyDescent="0.25">
      <c r="A330" s="1021"/>
      <c r="B330" s="266">
        <v>4</v>
      </c>
      <c r="C330" s="267" t="str">
        <f>IF(Experiencia_Proponente!C478=0,"",Experiencia_Proponente!C478)</f>
        <v/>
      </c>
      <c r="E330" s="279"/>
      <c r="F330" s="511"/>
      <c r="G330" s="511"/>
      <c r="H330" s="276" t="str">
        <f t="shared" si="125"/>
        <v>0</v>
      </c>
      <c r="J330" s="275"/>
      <c r="K330" s="511"/>
      <c r="L330" s="511"/>
      <c r="M330" s="276" t="str">
        <f t="shared" si="144"/>
        <v>0</v>
      </c>
      <c r="O330" s="275"/>
      <c r="P330" s="511"/>
      <c r="Q330" s="511"/>
      <c r="R330" s="276" t="str">
        <f t="shared" si="127"/>
        <v>0</v>
      </c>
      <c r="T330" s="277"/>
      <c r="U330" s="277"/>
      <c r="V330" s="511"/>
      <c r="W330" s="511"/>
      <c r="X330" s="511"/>
      <c r="Y330" s="511"/>
      <c r="Z330" s="276">
        <f t="shared" si="128"/>
        <v>0</v>
      </c>
      <c r="AB330" s="511"/>
      <c r="AC330" s="278"/>
      <c r="AD330" s="281" t="str">
        <f t="shared" si="147"/>
        <v>0</v>
      </c>
      <c r="AF330" s="271"/>
    </row>
    <row r="331" spans="1:32" ht="17.25" hidden="1" thickTop="1" x14ac:dyDescent="0.25">
      <c r="A331" s="1021"/>
      <c r="B331" s="266">
        <v>5</v>
      </c>
      <c r="C331" s="267" t="str">
        <f>IF(Experiencia_Proponente!C479=0,"",Experiencia_Proponente!C479)</f>
        <v/>
      </c>
      <c r="E331" s="279"/>
      <c r="F331" s="511"/>
      <c r="G331" s="511"/>
      <c r="H331" s="276" t="str">
        <f t="shared" si="125"/>
        <v>0</v>
      </c>
      <c r="J331" s="275"/>
      <c r="K331" s="511"/>
      <c r="L331" s="511"/>
      <c r="M331" s="276" t="str">
        <f t="shared" si="144"/>
        <v>0</v>
      </c>
      <c r="O331" s="275"/>
      <c r="P331" s="511"/>
      <c r="Q331" s="511"/>
      <c r="R331" s="276" t="str">
        <f t="shared" si="127"/>
        <v>0</v>
      </c>
      <c r="T331" s="277"/>
      <c r="U331" s="277"/>
      <c r="V331" s="511"/>
      <c r="W331" s="511"/>
      <c r="X331" s="511"/>
      <c r="Y331" s="511"/>
      <c r="Z331" s="276">
        <f t="shared" si="128"/>
        <v>0</v>
      </c>
      <c r="AB331" s="511"/>
      <c r="AC331" s="278"/>
      <c r="AD331" s="281" t="str">
        <f t="shared" si="147"/>
        <v>0</v>
      </c>
      <c r="AF331" s="271"/>
    </row>
    <row r="332" spans="1:32" ht="17.25" hidden="1" thickTop="1" x14ac:dyDescent="0.25">
      <c r="A332" s="1021"/>
      <c r="B332" s="266">
        <v>6</v>
      </c>
      <c r="C332" s="267" t="str">
        <f>IF(Experiencia_Proponente!C480=0,"",Experiencia_Proponente!C480)</f>
        <v/>
      </c>
      <c r="E332" s="279"/>
      <c r="F332" s="279"/>
      <c r="G332" s="511"/>
      <c r="H332" s="276" t="str">
        <f t="shared" si="125"/>
        <v>0</v>
      </c>
      <c r="J332" s="275"/>
      <c r="K332" s="511"/>
      <c r="L332" s="511"/>
      <c r="M332" s="276" t="str">
        <f t="shared" si="144"/>
        <v>0</v>
      </c>
      <c r="O332" s="275"/>
      <c r="P332" s="511"/>
      <c r="Q332" s="511"/>
      <c r="R332" s="276" t="str">
        <f t="shared" si="127"/>
        <v>0</v>
      </c>
      <c r="T332" s="277"/>
      <c r="U332" s="277"/>
      <c r="V332" s="511"/>
      <c r="W332" s="511"/>
      <c r="X332" s="511"/>
      <c r="Y332" s="511"/>
      <c r="Z332" s="276">
        <f t="shared" si="128"/>
        <v>0</v>
      </c>
      <c r="AB332" s="511"/>
      <c r="AC332" s="278"/>
      <c r="AD332" s="281" t="str">
        <f t="shared" si="147"/>
        <v>0</v>
      </c>
      <c r="AF332" s="271"/>
    </row>
    <row r="333" spans="1:32" ht="17.25" hidden="1" thickTop="1" x14ac:dyDescent="0.25">
      <c r="A333" s="1021"/>
      <c r="B333" s="266">
        <v>7</v>
      </c>
      <c r="C333" s="267" t="str">
        <f>IF(Experiencia_Proponente!C481=0,"",Experiencia_Proponente!C481)</f>
        <v/>
      </c>
      <c r="E333" s="279"/>
      <c r="F333" s="279"/>
      <c r="G333" s="511"/>
      <c r="H333" s="276" t="str">
        <f t="shared" si="125"/>
        <v>0</v>
      </c>
      <c r="J333" s="275"/>
      <c r="K333" s="511"/>
      <c r="L333" s="511"/>
      <c r="M333" s="276" t="str">
        <f t="shared" si="144"/>
        <v>0</v>
      </c>
      <c r="O333" s="275"/>
      <c r="P333" s="511"/>
      <c r="Q333" s="511"/>
      <c r="R333" s="276" t="str">
        <f t="shared" si="127"/>
        <v>0</v>
      </c>
      <c r="T333" s="277"/>
      <c r="U333" s="277"/>
      <c r="V333" s="511"/>
      <c r="W333" s="511"/>
      <c r="X333" s="511"/>
      <c r="Y333" s="511"/>
      <c r="Z333" s="276">
        <f t="shared" si="128"/>
        <v>0</v>
      </c>
      <c r="AB333" s="511"/>
      <c r="AC333" s="278"/>
      <c r="AD333" s="281" t="str">
        <f t="shared" si="147"/>
        <v>0</v>
      </c>
      <c r="AF333" s="271"/>
    </row>
    <row r="334" spans="1:32" ht="17.25" hidden="1" thickTop="1" x14ac:dyDescent="0.25">
      <c r="A334" s="1021"/>
      <c r="B334" s="266">
        <v>8</v>
      </c>
      <c r="C334" s="267" t="str">
        <f>IF(Experiencia_Proponente!C482=0,"",Experiencia_Proponente!C482)</f>
        <v/>
      </c>
      <c r="E334" s="279"/>
      <c r="F334" s="279"/>
      <c r="G334" s="511"/>
      <c r="H334" s="276" t="str">
        <f t="shared" si="125"/>
        <v>0</v>
      </c>
      <c r="J334" s="275"/>
      <c r="K334" s="511"/>
      <c r="L334" s="511"/>
      <c r="M334" s="276" t="str">
        <f t="shared" si="144"/>
        <v>0</v>
      </c>
      <c r="O334" s="275"/>
      <c r="P334" s="511"/>
      <c r="Q334" s="511"/>
      <c r="R334" s="276" t="str">
        <f t="shared" si="127"/>
        <v>0</v>
      </c>
      <c r="T334" s="277"/>
      <c r="U334" s="277"/>
      <c r="V334" s="511"/>
      <c r="W334" s="511"/>
      <c r="X334" s="511"/>
      <c r="Y334" s="511"/>
      <c r="Z334" s="276">
        <f t="shared" si="128"/>
        <v>0</v>
      </c>
      <c r="AB334" s="511"/>
      <c r="AC334" s="278"/>
      <c r="AD334" s="281" t="str">
        <f t="shared" si="147"/>
        <v>0</v>
      </c>
      <c r="AF334" s="265"/>
    </row>
    <row r="335" spans="1:32" ht="17.25" hidden="1" thickTop="1" x14ac:dyDescent="0.25">
      <c r="A335" s="1021"/>
      <c r="B335" s="266">
        <v>9</v>
      </c>
      <c r="C335" s="267" t="str">
        <f>IF(Experiencia_Proponente!C483=0,"",Experiencia_Proponente!C483)</f>
        <v/>
      </c>
      <c r="E335" s="279"/>
      <c r="F335" s="279"/>
      <c r="G335" s="511"/>
      <c r="H335" s="276" t="str">
        <f t="shared" si="125"/>
        <v>0</v>
      </c>
      <c r="J335" s="275"/>
      <c r="K335" s="511"/>
      <c r="L335" s="511"/>
      <c r="M335" s="276" t="str">
        <f t="shared" si="144"/>
        <v>0</v>
      </c>
      <c r="O335" s="275"/>
      <c r="P335" s="511"/>
      <c r="Q335" s="511"/>
      <c r="R335" s="276" t="str">
        <f t="shared" si="127"/>
        <v>0</v>
      </c>
      <c r="T335" s="277"/>
      <c r="U335" s="277"/>
      <c r="V335" s="511"/>
      <c r="W335" s="511"/>
      <c r="X335" s="511"/>
      <c r="Y335" s="511"/>
      <c r="Z335" s="276">
        <f t="shared" si="128"/>
        <v>0</v>
      </c>
      <c r="AB335" s="511"/>
      <c r="AC335" s="278"/>
      <c r="AD335" s="281" t="str">
        <f t="shared" si="147"/>
        <v>0</v>
      </c>
      <c r="AF335" s="271"/>
    </row>
    <row r="336" spans="1:32" ht="17.25" hidden="1" thickTop="1" x14ac:dyDescent="0.25">
      <c r="A336" s="1021"/>
      <c r="B336" s="266">
        <v>10</v>
      </c>
      <c r="C336" s="267" t="str">
        <f>IF(Experiencia_Proponente!C484=0,"",Experiencia_Proponente!C484)</f>
        <v/>
      </c>
      <c r="E336" s="279"/>
      <c r="F336" s="511"/>
      <c r="G336" s="511"/>
      <c r="H336" s="276" t="str">
        <f t="shared" si="125"/>
        <v>0</v>
      </c>
      <c r="J336" s="275"/>
      <c r="K336" s="511"/>
      <c r="L336" s="511"/>
      <c r="M336" s="276" t="str">
        <f t="shared" si="144"/>
        <v>0</v>
      </c>
      <c r="O336" s="275"/>
      <c r="P336" s="511"/>
      <c r="Q336" s="511"/>
      <c r="R336" s="276" t="str">
        <f t="shared" si="127"/>
        <v>0</v>
      </c>
      <c r="T336" s="277"/>
      <c r="U336" s="277"/>
      <c r="V336" s="511"/>
      <c r="W336" s="511"/>
      <c r="X336" s="511"/>
      <c r="Y336" s="511"/>
      <c r="Z336" s="276">
        <f t="shared" si="128"/>
        <v>0</v>
      </c>
      <c r="AB336" s="511"/>
      <c r="AC336" s="278"/>
      <c r="AD336" s="281" t="str">
        <f t="shared" si="147"/>
        <v>0</v>
      </c>
      <c r="AF336" s="271"/>
    </row>
    <row r="337" spans="1:32" hidden="1" x14ac:dyDescent="0.25">
      <c r="A337" s="1022"/>
      <c r="B337" s="568">
        <v>11</v>
      </c>
      <c r="C337" s="569" t="str">
        <f>IF(Experiencia_Proponente!C485=0,"",Experiencia_Proponente!C485)</f>
        <v/>
      </c>
      <c r="E337" s="585"/>
      <c r="F337" s="586"/>
      <c r="G337" s="586"/>
      <c r="H337" s="582" t="str">
        <f t="shared" si="125"/>
        <v>0</v>
      </c>
      <c r="J337" s="581"/>
      <c r="K337" s="586"/>
      <c r="L337" s="586"/>
      <c r="M337" s="582" t="str">
        <f t="shared" si="144"/>
        <v>0</v>
      </c>
      <c r="O337" s="581"/>
      <c r="P337" s="586"/>
      <c r="Q337" s="586"/>
      <c r="R337" s="582" t="str">
        <f t="shared" si="127"/>
        <v>0</v>
      </c>
      <c r="T337" s="583"/>
      <c r="U337" s="583"/>
      <c r="V337" s="586"/>
      <c r="W337" s="586"/>
      <c r="X337" s="586"/>
      <c r="Y337" s="586"/>
      <c r="Z337" s="582">
        <f t="shared" si="128"/>
        <v>0</v>
      </c>
      <c r="AB337" s="586"/>
      <c r="AC337" s="587"/>
      <c r="AD337" s="588" t="str">
        <f t="shared" si="147"/>
        <v>0</v>
      </c>
      <c r="AF337" s="577"/>
    </row>
    <row r="338" spans="1:32" ht="49.5" x14ac:dyDescent="0.25">
      <c r="A338" s="1018"/>
      <c r="B338" s="507">
        <v>12</v>
      </c>
      <c r="C338" s="508" t="str">
        <f>IF(Experiencia_Proponente!C486=0,"",Experiencia_Proponente!C486)</f>
        <v>SERVICIOS TECNICOS DE VIGILANCIA LTDA - SERVIGTEC</v>
      </c>
      <c r="D338" s="511"/>
      <c r="E338" s="511" t="s">
        <v>1631</v>
      </c>
      <c r="F338" s="511" t="s">
        <v>1631</v>
      </c>
      <c r="G338" s="511">
        <v>1</v>
      </c>
      <c r="H338" s="694" t="str">
        <f t="shared" si="125"/>
        <v>15</v>
      </c>
      <c r="I338" s="511"/>
      <c r="J338" s="695">
        <v>0.15</v>
      </c>
      <c r="K338" s="511" t="s">
        <v>1631</v>
      </c>
      <c r="L338" s="511">
        <v>1</v>
      </c>
      <c r="M338" s="694" t="str">
        <f t="shared" si="144"/>
        <v>24</v>
      </c>
      <c r="N338" s="511"/>
      <c r="O338" s="695" t="s">
        <v>2060</v>
      </c>
      <c r="P338" s="511" t="s">
        <v>1631</v>
      </c>
      <c r="Q338" s="511">
        <v>2</v>
      </c>
      <c r="R338" s="694" t="str">
        <f t="shared" si="127"/>
        <v>10</v>
      </c>
      <c r="S338" s="511"/>
      <c r="T338" s="696" t="s">
        <v>2084</v>
      </c>
      <c r="U338" s="696">
        <v>5</v>
      </c>
      <c r="V338" s="511" t="s">
        <v>1631</v>
      </c>
      <c r="W338" s="511" t="s">
        <v>1631</v>
      </c>
      <c r="X338" s="511" t="s">
        <v>1631</v>
      </c>
      <c r="Y338" s="511">
        <v>3</v>
      </c>
      <c r="Z338" s="694">
        <f t="shared" si="128"/>
        <v>1</v>
      </c>
      <c r="AA338" s="511"/>
      <c r="AB338" s="511" t="s">
        <v>1631</v>
      </c>
      <c r="AC338" s="280" t="s">
        <v>332</v>
      </c>
      <c r="AD338" s="687" t="str">
        <f t="shared" si="147"/>
        <v>10</v>
      </c>
      <c r="AE338" s="511"/>
      <c r="AF338" s="511"/>
    </row>
    <row r="339" spans="1:32" x14ac:dyDescent="0.25">
      <c r="A339" s="102">
        <v>25</v>
      </c>
      <c r="B339" s="691"/>
      <c r="C339" s="691" t="s">
        <v>2063</v>
      </c>
      <c r="D339" s="692"/>
      <c r="E339" s="692"/>
      <c r="F339" s="692"/>
      <c r="G339" s="692"/>
      <c r="H339" s="692"/>
      <c r="I339" s="692"/>
      <c r="J339" s="692"/>
      <c r="K339" s="692"/>
      <c r="L339" s="692"/>
      <c r="M339" s="692"/>
      <c r="N339" s="692"/>
      <c r="O339" s="692"/>
      <c r="P339" s="692"/>
      <c r="Q339" s="692"/>
      <c r="R339" s="692"/>
      <c r="S339" s="692"/>
      <c r="T339" s="692"/>
      <c r="U339" s="692"/>
      <c r="V339" s="692"/>
      <c r="W339" s="692"/>
      <c r="X339" s="692"/>
      <c r="Y339" s="692"/>
      <c r="Z339" s="692"/>
      <c r="AA339" s="692"/>
      <c r="AB339" s="692"/>
      <c r="AC339" s="693"/>
      <c r="AD339" s="692"/>
      <c r="AE339" s="692"/>
      <c r="AF339" s="692"/>
    </row>
    <row r="340" spans="1:32" ht="49.5" x14ac:dyDescent="0.25">
      <c r="A340" s="1018">
        <f t="shared" ref="A340" si="148">A352</f>
        <v>26</v>
      </c>
      <c r="B340" s="507">
        <v>1</v>
      </c>
      <c r="C340" s="508" t="str">
        <f>IF(Experiencia_Proponente!C488=0,"",Experiencia_Proponente!C488)</f>
        <v>UNION TEMPORAL SAC</v>
      </c>
      <c r="D340" s="511"/>
      <c r="E340" s="511" t="s">
        <v>1631</v>
      </c>
      <c r="F340" s="511" t="s">
        <v>1631</v>
      </c>
      <c r="G340" s="304" t="s">
        <v>2085</v>
      </c>
      <c r="H340" s="511" t="str">
        <f t="shared" ref="H340:H341" si="149">IF(F340="SI",IF(E340&gt;="SI","15","0"),"0")</f>
        <v>15</v>
      </c>
      <c r="I340" s="511"/>
      <c r="J340" s="695">
        <v>0.15</v>
      </c>
      <c r="K340" s="511" t="s">
        <v>1631</v>
      </c>
      <c r="L340" s="511" t="s">
        <v>1644</v>
      </c>
      <c r="M340" s="694" t="str">
        <f t="shared" ref="M340:M351" si="150">IF(K340="SI",IF(J340=15%,"24",IF(J340=10%,"16",IF(J340=5%,"8","0"))),"0")</f>
        <v>24</v>
      </c>
      <c r="N340" s="511"/>
      <c r="O340" s="695" t="s">
        <v>2060</v>
      </c>
      <c r="P340" s="511" t="s">
        <v>1631</v>
      </c>
      <c r="Q340" s="304" t="s">
        <v>1644</v>
      </c>
      <c r="R340" s="694" t="str">
        <f t="shared" ref="R340" si="151">IF(P340="SI",IF(O340="OPCIÓN 1","10",IF(O340="OPCIÓN 2","6",IF(O340="OPCIÓN 3","3","0"))),"0")</f>
        <v>10</v>
      </c>
      <c r="S340" s="511"/>
      <c r="T340" s="696" t="s">
        <v>2086</v>
      </c>
      <c r="U340" s="696">
        <v>10</v>
      </c>
      <c r="V340" s="511" t="s">
        <v>1631</v>
      </c>
      <c r="W340" s="511" t="s">
        <v>1631</v>
      </c>
      <c r="X340" s="511" t="s">
        <v>1631</v>
      </c>
      <c r="Y340" s="304" t="s">
        <v>2087</v>
      </c>
      <c r="Z340" s="694">
        <f t="shared" ref="Z340:Z341" si="152">IF(AND(U340&gt;1,V340="SI",W340="SI",X340="SI"),1,0)</f>
        <v>1</v>
      </c>
      <c r="AA340" s="511"/>
      <c r="AB340" s="511" t="s">
        <v>1631</v>
      </c>
      <c r="AC340" s="280" t="s">
        <v>863</v>
      </c>
      <c r="AD340" s="687" t="str">
        <f t="shared" ref="AD340:AD351" si="153">IF(AB340="SI","10","0")</f>
        <v>10</v>
      </c>
      <c r="AE340" s="511"/>
      <c r="AF340" s="511"/>
    </row>
    <row r="341" spans="1:32" ht="49.5" x14ac:dyDescent="0.25">
      <c r="A341" s="1018"/>
      <c r="B341" s="507">
        <v>2</v>
      </c>
      <c r="C341" s="508" t="str">
        <f>IF(Experiencia_Proponente!C489=0,"",Experiencia_Proponente!C489)</f>
        <v>UNION TEMPORAL SAC</v>
      </c>
      <c r="D341" s="511"/>
      <c r="E341" s="511" t="s">
        <v>1631</v>
      </c>
      <c r="F341" s="511" t="s">
        <v>1631</v>
      </c>
      <c r="G341" s="304" t="s">
        <v>1644</v>
      </c>
      <c r="H341" s="694" t="str">
        <f t="shared" si="149"/>
        <v>15</v>
      </c>
      <c r="I341" s="511"/>
      <c r="J341" s="695">
        <v>0.15</v>
      </c>
      <c r="K341" s="511" t="s">
        <v>1631</v>
      </c>
      <c r="L341" s="511" t="s">
        <v>1644</v>
      </c>
      <c r="M341" s="694" t="str">
        <f t="shared" si="150"/>
        <v>24</v>
      </c>
      <c r="N341" s="511"/>
      <c r="O341" s="695" t="s">
        <v>2060</v>
      </c>
      <c r="P341" s="511" t="s">
        <v>1631</v>
      </c>
      <c r="Q341" s="304" t="s">
        <v>1644</v>
      </c>
      <c r="R341" s="694" t="str">
        <f t="shared" si="127"/>
        <v>10</v>
      </c>
      <c r="S341" s="511"/>
      <c r="T341" s="696" t="s">
        <v>2086</v>
      </c>
      <c r="U341" s="696">
        <v>10</v>
      </c>
      <c r="V341" s="511" t="s">
        <v>1631</v>
      </c>
      <c r="W341" s="511" t="s">
        <v>1631</v>
      </c>
      <c r="X341" s="511" t="s">
        <v>1631</v>
      </c>
      <c r="Y341" s="304" t="s">
        <v>2087</v>
      </c>
      <c r="Z341" s="694">
        <f t="shared" si="152"/>
        <v>1</v>
      </c>
      <c r="AA341" s="511"/>
      <c r="AB341" s="511" t="s">
        <v>1631</v>
      </c>
      <c r="AC341" s="280" t="s">
        <v>863</v>
      </c>
      <c r="AD341" s="687" t="str">
        <f t="shared" si="153"/>
        <v>10</v>
      </c>
      <c r="AE341" s="511"/>
      <c r="AF341" s="511"/>
    </row>
    <row r="342" spans="1:32" ht="49.5" x14ac:dyDescent="0.25">
      <c r="A342" s="1018"/>
      <c r="B342" s="507">
        <v>3</v>
      </c>
      <c r="C342" s="508" t="str">
        <f>IF(Experiencia_Proponente!C490=0,"",Experiencia_Proponente!C490)</f>
        <v>UNION TEMPORAL SAC</v>
      </c>
      <c r="D342" s="511"/>
      <c r="E342" s="511" t="s">
        <v>1631</v>
      </c>
      <c r="F342" s="511" t="s">
        <v>1631</v>
      </c>
      <c r="G342" s="304" t="s">
        <v>1644</v>
      </c>
      <c r="H342" s="694" t="str">
        <f t="shared" si="125"/>
        <v>15</v>
      </c>
      <c r="I342" s="511"/>
      <c r="J342" s="695">
        <v>0.15</v>
      </c>
      <c r="K342" s="511" t="s">
        <v>1631</v>
      </c>
      <c r="L342" s="511" t="s">
        <v>1644</v>
      </c>
      <c r="M342" s="694" t="str">
        <f t="shared" si="150"/>
        <v>24</v>
      </c>
      <c r="N342" s="511"/>
      <c r="O342" s="695" t="s">
        <v>2060</v>
      </c>
      <c r="P342" s="511" t="s">
        <v>1631</v>
      </c>
      <c r="Q342" s="304" t="s">
        <v>1644</v>
      </c>
      <c r="R342" s="694" t="str">
        <f t="shared" si="127"/>
        <v>10</v>
      </c>
      <c r="S342" s="511"/>
      <c r="T342" s="696" t="s">
        <v>2086</v>
      </c>
      <c r="U342" s="696">
        <v>10</v>
      </c>
      <c r="V342" s="511" t="s">
        <v>1631</v>
      </c>
      <c r="W342" s="511" t="s">
        <v>1631</v>
      </c>
      <c r="X342" s="511" t="s">
        <v>1631</v>
      </c>
      <c r="Y342" s="304" t="s">
        <v>2087</v>
      </c>
      <c r="Z342" s="694">
        <f t="shared" si="128"/>
        <v>1</v>
      </c>
      <c r="AA342" s="511"/>
      <c r="AB342" s="511" t="s">
        <v>1631</v>
      </c>
      <c r="AC342" s="280" t="s">
        <v>863</v>
      </c>
      <c r="AD342" s="687" t="str">
        <f t="shared" si="153"/>
        <v>10</v>
      </c>
      <c r="AE342" s="511"/>
      <c r="AF342" s="511"/>
    </row>
    <row r="343" spans="1:32" hidden="1" x14ac:dyDescent="0.25">
      <c r="A343" s="1020"/>
      <c r="B343" s="256">
        <v>4</v>
      </c>
      <c r="C343" s="627" t="str">
        <f>IF(Experiencia_Proponente!C491=0,"",Experiencia_Proponente!C491)</f>
        <v/>
      </c>
      <c r="E343" s="308"/>
      <c r="F343" s="298"/>
      <c r="G343" s="298"/>
      <c r="H343" s="646" t="str">
        <f t="shared" si="125"/>
        <v>0</v>
      </c>
      <c r="J343" s="647"/>
      <c r="K343" s="298"/>
      <c r="L343" s="298"/>
      <c r="M343" s="646" t="str">
        <f t="shared" si="150"/>
        <v>0</v>
      </c>
      <c r="O343" s="647"/>
      <c r="P343" s="298"/>
      <c r="Q343" s="298"/>
      <c r="R343" s="646" t="str">
        <f t="shared" si="127"/>
        <v>0</v>
      </c>
      <c r="T343" s="648"/>
      <c r="U343" s="648"/>
      <c r="V343" s="298"/>
      <c r="W343" s="298"/>
      <c r="X343" s="298"/>
      <c r="Y343" s="298"/>
      <c r="Z343" s="646">
        <f t="shared" si="128"/>
        <v>0</v>
      </c>
      <c r="AB343" s="308"/>
      <c r="AC343" s="309"/>
      <c r="AD343" s="649" t="str">
        <f t="shared" si="153"/>
        <v>0</v>
      </c>
      <c r="AF343" s="632"/>
    </row>
    <row r="344" spans="1:32" hidden="1" x14ac:dyDescent="0.25">
      <c r="A344" s="1022"/>
      <c r="B344" s="568">
        <v>5</v>
      </c>
      <c r="C344" s="569" t="str">
        <f>IF(Experiencia_Proponente!C492=0,"",Experiencia_Proponente!C492)</f>
        <v/>
      </c>
      <c r="E344" s="585"/>
      <c r="F344" s="586"/>
      <c r="G344" s="586"/>
      <c r="H344" s="582" t="str">
        <f t="shared" si="125"/>
        <v>0</v>
      </c>
      <c r="J344" s="581"/>
      <c r="K344" s="586"/>
      <c r="L344" s="586"/>
      <c r="M344" s="582" t="str">
        <f t="shared" si="150"/>
        <v>0</v>
      </c>
      <c r="O344" s="581"/>
      <c r="P344" s="586"/>
      <c r="Q344" s="586"/>
      <c r="R344" s="582" t="str">
        <f t="shared" si="127"/>
        <v>0</v>
      </c>
      <c r="T344" s="583"/>
      <c r="U344" s="583"/>
      <c r="V344" s="586"/>
      <c r="W344" s="586"/>
      <c r="X344" s="586"/>
      <c r="Y344" s="586"/>
      <c r="Z344" s="582">
        <f t="shared" si="128"/>
        <v>0</v>
      </c>
      <c r="AB344" s="585"/>
      <c r="AC344" s="587"/>
      <c r="AD344" s="588" t="str">
        <f t="shared" si="153"/>
        <v>0</v>
      </c>
      <c r="AF344" s="577"/>
    </row>
    <row r="345" spans="1:32" ht="49.5" x14ac:dyDescent="0.25">
      <c r="A345" s="1018"/>
      <c r="B345" s="507">
        <v>6</v>
      </c>
      <c r="C345" s="508" t="str">
        <f>IF(Experiencia_Proponente!C493=0,"",Experiencia_Proponente!C493)</f>
        <v>UNION TEMPORAL SAC</v>
      </c>
      <c r="D345" s="511"/>
      <c r="E345" s="511" t="s">
        <v>1631</v>
      </c>
      <c r="F345" s="511" t="s">
        <v>1631</v>
      </c>
      <c r="G345" s="511" t="s">
        <v>1644</v>
      </c>
      <c r="H345" s="694" t="str">
        <f t="shared" si="125"/>
        <v>15</v>
      </c>
      <c r="I345" s="511"/>
      <c r="J345" s="695">
        <v>0.15</v>
      </c>
      <c r="K345" s="511" t="s">
        <v>1631</v>
      </c>
      <c r="L345" s="511" t="s">
        <v>1644</v>
      </c>
      <c r="M345" s="694" t="str">
        <f t="shared" si="150"/>
        <v>24</v>
      </c>
      <c r="N345" s="511"/>
      <c r="O345" s="695" t="s">
        <v>2060</v>
      </c>
      <c r="P345" s="511" t="s">
        <v>1631</v>
      </c>
      <c r="Q345" s="511" t="s">
        <v>1644</v>
      </c>
      <c r="R345" s="694" t="str">
        <f t="shared" si="127"/>
        <v>10</v>
      </c>
      <c r="S345" s="511"/>
      <c r="T345" s="696" t="s">
        <v>2086</v>
      </c>
      <c r="U345" s="696">
        <v>10</v>
      </c>
      <c r="V345" s="511" t="s">
        <v>1631</v>
      </c>
      <c r="W345" s="511" t="s">
        <v>1631</v>
      </c>
      <c r="X345" s="511" t="s">
        <v>1631</v>
      </c>
      <c r="Y345" s="304" t="s">
        <v>2087</v>
      </c>
      <c r="Z345" s="694">
        <f t="shared" si="128"/>
        <v>1</v>
      </c>
      <c r="AA345" s="511"/>
      <c r="AB345" s="511" t="s">
        <v>1631</v>
      </c>
      <c r="AC345" s="280" t="s">
        <v>863</v>
      </c>
      <c r="AD345" s="687" t="str">
        <f t="shared" si="153"/>
        <v>10</v>
      </c>
      <c r="AE345" s="511"/>
      <c r="AF345" s="511"/>
    </row>
    <row r="346" spans="1:32" ht="49.5" x14ac:dyDescent="0.25">
      <c r="A346" s="1018"/>
      <c r="B346" s="507">
        <v>7</v>
      </c>
      <c r="C346" s="508" t="str">
        <f>IF(Experiencia_Proponente!C494=0,"",Experiencia_Proponente!C494)</f>
        <v>UNION TEMPORAL SAC</v>
      </c>
      <c r="D346" s="511"/>
      <c r="E346" s="511" t="s">
        <v>1631</v>
      </c>
      <c r="F346" s="511" t="s">
        <v>1631</v>
      </c>
      <c r="G346" s="511" t="s">
        <v>1644</v>
      </c>
      <c r="H346" s="694" t="str">
        <f t="shared" si="125"/>
        <v>15</v>
      </c>
      <c r="I346" s="511"/>
      <c r="J346" s="695">
        <v>0.15</v>
      </c>
      <c r="K346" s="511" t="s">
        <v>1631</v>
      </c>
      <c r="L346" s="511" t="s">
        <v>1644</v>
      </c>
      <c r="M346" s="694" t="str">
        <f t="shared" si="150"/>
        <v>24</v>
      </c>
      <c r="N346" s="511"/>
      <c r="O346" s="695" t="s">
        <v>2060</v>
      </c>
      <c r="P346" s="511" t="s">
        <v>1631</v>
      </c>
      <c r="Q346" s="511" t="s">
        <v>1644</v>
      </c>
      <c r="R346" s="694" t="str">
        <f t="shared" si="127"/>
        <v>10</v>
      </c>
      <c r="S346" s="511"/>
      <c r="T346" s="696" t="s">
        <v>2086</v>
      </c>
      <c r="U346" s="696">
        <v>10</v>
      </c>
      <c r="V346" s="511" t="s">
        <v>1631</v>
      </c>
      <c r="W346" s="511" t="s">
        <v>1631</v>
      </c>
      <c r="X346" s="511" t="s">
        <v>1631</v>
      </c>
      <c r="Y346" s="304" t="s">
        <v>2087</v>
      </c>
      <c r="Z346" s="694">
        <f t="shared" si="128"/>
        <v>1</v>
      </c>
      <c r="AA346" s="511"/>
      <c r="AB346" s="511" t="s">
        <v>1631</v>
      </c>
      <c r="AC346" s="280" t="s">
        <v>863</v>
      </c>
      <c r="AD346" s="687" t="str">
        <f t="shared" si="153"/>
        <v>10</v>
      </c>
      <c r="AE346" s="511"/>
      <c r="AF346" s="511"/>
    </row>
    <row r="347" spans="1:32" ht="49.5" x14ac:dyDescent="0.25">
      <c r="A347" s="1018"/>
      <c r="B347" s="507">
        <v>8</v>
      </c>
      <c r="C347" s="508" t="str">
        <f>IF(Experiencia_Proponente!C495=0,"",Experiencia_Proponente!C495)</f>
        <v>UNION TEMPORAL SAC</v>
      </c>
      <c r="D347" s="511"/>
      <c r="E347" s="511" t="s">
        <v>1631</v>
      </c>
      <c r="F347" s="511" t="s">
        <v>1631</v>
      </c>
      <c r="G347" s="304" t="s">
        <v>1644</v>
      </c>
      <c r="H347" s="694" t="str">
        <f>IF(F347="SI",IF(E347&gt;="SI","15","0"),"0")</f>
        <v>15</v>
      </c>
      <c r="I347" s="511"/>
      <c r="J347" s="695">
        <v>0.15</v>
      </c>
      <c r="K347" s="511" t="s">
        <v>1631</v>
      </c>
      <c r="L347" s="511" t="s">
        <v>1644</v>
      </c>
      <c r="M347" s="694" t="str">
        <f t="shared" si="150"/>
        <v>24</v>
      </c>
      <c r="N347" s="511"/>
      <c r="O347" s="695" t="s">
        <v>2060</v>
      </c>
      <c r="P347" s="511" t="s">
        <v>1631</v>
      </c>
      <c r="Q347" s="304" t="s">
        <v>1644</v>
      </c>
      <c r="R347" s="694" t="str">
        <f t="shared" si="127"/>
        <v>10</v>
      </c>
      <c r="S347" s="511"/>
      <c r="T347" s="696" t="s">
        <v>2086</v>
      </c>
      <c r="U347" s="696">
        <v>10</v>
      </c>
      <c r="V347" s="511" t="s">
        <v>1631</v>
      </c>
      <c r="W347" s="511" t="s">
        <v>1631</v>
      </c>
      <c r="X347" s="511" t="s">
        <v>1631</v>
      </c>
      <c r="Y347" s="304" t="s">
        <v>2087</v>
      </c>
      <c r="Z347" s="694">
        <f t="shared" si="128"/>
        <v>1</v>
      </c>
      <c r="AA347" s="511"/>
      <c r="AB347" s="511" t="s">
        <v>1631</v>
      </c>
      <c r="AC347" s="280" t="s">
        <v>863</v>
      </c>
      <c r="AD347" s="687" t="str">
        <f t="shared" si="153"/>
        <v>10</v>
      </c>
      <c r="AE347" s="511"/>
      <c r="AF347" s="511"/>
    </row>
    <row r="348" spans="1:32" ht="49.5" x14ac:dyDescent="0.25">
      <c r="A348" s="1018"/>
      <c r="B348" s="507">
        <v>9</v>
      </c>
      <c r="C348" s="508" t="str">
        <f>IF(Experiencia_Proponente!C496=0,"",Experiencia_Proponente!C496)</f>
        <v>UNION TEMPORAL SAC</v>
      </c>
      <c r="D348" s="511"/>
      <c r="E348" s="511" t="s">
        <v>1631</v>
      </c>
      <c r="F348" s="511" t="s">
        <v>1631</v>
      </c>
      <c r="G348" s="304" t="s">
        <v>1644</v>
      </c>
      <c r="H348" s="694" t="str">
        <f>IF(F348="SI",IF(E348&gt;="SI","15","0"),"0")</f>
        <v>15</v>
      </c>
      <c r="I348" s="511"/>
      <c r="J348" s="695">
        <v>0.15</v>
      </c>
      <c r="K348" s="511" t="s">
        <v>1631</v>
      </c>
      <c r="L348" s="511" t="s">
        <v>1644</v>
      </c>
      <c r="M348" s="694" t="str">
        <f t="shared" si="150"/>
        <v>24</v>
      </c>
      <c r="N348" s="511"/>
      <c r="O348" s="695" t="s">
        <v>2060</v>
      </c>
      <c r="P348" s="511" t="s">
        <v>1631</v>
      </c>
      <c r="Q348" s="304" t="s">
        <v>1644</v>
      </c>
      <c r="R348" s="694" t="str">
        <f t="shared" si="127"/>
        <v>10</v>
      </c>
      <c r="S348" s="511"/>
      <c r="T348" s="696" t="s">
        <v>2086</v>
      </c>
      <c r="U348" s="696">
        <v>10</v>
      </c>
      <c r="V348" s="511" t="s">
        <v>1631</v>
      </c>
      <c r="W348" s="511" t="s">
        <v>1631</v>
      </c>
      <c r="X348" s="511" t="s">
        <v>1631</v>
      </c>
      <c r="Y348" s="304" t="s">
        <v>2087</v>
      </c>
      <c r="Z348" s="694">
        <f t="shared" si="128"/>
        <v>1</v>
      </c>
      <c r="AA348" s="511"/>
      <c r="AB348" s="511" t="s">
        <v>1631</v>
      </c>
      <c r="AC348" s="280" t="s">
        <v>863</v>
      </c>
      <c r="AD348" s="687" t="str">
        <f t="shared" si="153"/>
        <v>10</v>
      </c>
      <c r="AE348" s="511"/>
      <c r="AF348" s="511"/>
    </row>
    <row r="349" spans="1:32" ht="49.5" x14ac:dyDescent="0.25">
      <c r="A349" s="1018"/>
      <c r="B349" s="507">
        <v>10</v>
      </c>
      <c r="C349" s="508" t="str">
        <f>IF(Experiencia_Proponente!C497=0,"",Experiencia_Proponente!C497)</f>
        <v>UNION TEMPORAL SAC</v>
      </c>
      <c r="D349" s="511"/>
      <c r="E349" s="511" t="s">
        <v>1631</v>
      </c>
      <c r="F349" s="511" t="s">
        <v>1631</v>
      </c>
      <c r="G349" s="304" t="s">
        <v>1644</v>
      </c>
      <c r="H349" s="694" t="str">
        <f>IF(F349="SI",IF(E349&gt;="SI","15","0"),"0")</f>
        <v>15</v>
      </c>
      <c r="I349" s="511"/>
      <c r="J349" s="695">
        <v>0.15</v>
      </c>
      <c r="K349" s="511" t="s">
        <v>1631</v>
      </c>
      <c r="L349" s="511" t="s">
        <v>1644</v>
      </c>
      <c r="M349" s="694" t="str">
        <f t="shared" si="150"/>
        <v>24</v>
      </c>
      <c r="N349" s="511"/>
      <c r="O349" s="695" t="s">
        <v>2060</v>
      </c>
      <c r="P349" s="511" t="s">
        <v>1631</v>
      </c>
      <c r="Q349" s="304" t="s">
        <v>1644</v>
      </c>
      <c r="R349" s="694" t="str">
        <f t="shared" si="127"/>
        <v>10</v>
      </c>
      <c r="S349" s="511"/>
      <c r="T349" s="696" t="s">
        <v>2086</v>
      </c>
      <c r="U349" s="696">
        <v>10</v>
      </c>
      <c r="V349" s="511" t="s">
        <v>1631</v>
      </c>
      <c r="W349" s="511" t="s">
        <v>1631</v>
      </c>
      <c r="X349" s="511" t="s">
        <v>1631</v>
      </c>
      <c r="Y349" s="304" t="s">
        <v>2087</v>
      </c>
      <c r="Z349" s="694">
        <f t="shared" si="128"/>
        <v>1</v>
      </c>
      <c r="AA349" s="511"/>
      <c r="AB349" s="511" t="s">
        <v>1631</v>
      </c>
      <c r="AC349" s="280" t="s">
        <v>863</v>
      </c>
      <c r="AD349" s="687" t="str">
        <f t="shared" si="153"/>
        <v>10</v>
      </c>
      <c r="AE349" s="511"/>
      <c r="AF349" s="511"/>
    </row>
    <row r="350" spans="1:32" hidden="1" x14ac:dyDescent="0.25">
      <c r="A350" s="1019"/>
      <c r="B350" s="579">
        <v>11</v>
      </c>
      <c r="C350" s="633" t="str">
        <f>IF(Experiencia_Proponente!C498=0,"",Experiencia_Proponente!C498)</f>
        <v/>
      </c>
      <c r="E350" s="613"/>
      <c r="F350" s="601"/>
      <c r="G350" s="601"/>
      <c r="H350" s="643" t="str">
        <f t="shared" si="125"/>
        <v>0</v>
      </c>
      <c r="J350" s="642"/>
      <c r="K350" s="601"/>
      <c r="L350" s="601"/>
      <c r="M350" s="643" t="str">
        <f t="shared" si="150"/>
        <v>0</v>
      </c>
      <c r="O350" s="642"/>
      <c r="P350" s="601"/>
      <c r="Q350" s="601"/>
      <c r="R350" s="643" t="str">
        <f t="shared" si="127"/>
        <v>0</v>
      </c>
      <c r="T350" s="644"/>
      <c r="U350" s="644"/>
      <c r="V350" s="601"/>
      <c r="W350" s="601"/>
      <c r="X350" s="601"/>
      <c r="Y350" s="601"/>
      <c r="Z350" s="643">
        <f t="shared" si="128"/>
        <v>0</v>
      </c>
      <c r="AB350" s="613"/>
      <c r="AC350" s="614"/>
      <c r="AD350" s="645" t="str">
        <f t="shared" si="153"/>
        <v>0</v>
      </c>
      <c r="AF350" s="641"/>
    </row>
    <row r="351" spans="1:32" ht="49.5" x14ac:dyDescent="0.25">
      <c r="A351" s="1018"/>
      <c r="B351" s="507">
        <v>12</v>
      </c>
      <c r="C351" s="508" t="s">
        <v>2088</v>
      </c>
      <c r="D351" s="511"/>
      <c r="E351" s="511" t="s">
        <v>1631</v>
      </c>
      <c r="F351" s="511" t="s">
        <v>1631</v>
      </c>
      <c r="G351" s="511" t="s">
        <v>1644</v>
      </c>
      <c r="H351" s="694" t="str">
        <f t="shared" si="125"/>
        <v>15</v>
      </c>
      <c r="I351" s="511"/>
      <c r="J351" s="695">
        <v>0.15</v>
      </c>
      <c r="K351" s="511" t="s">
        <v>1631</v>
      </c>
      <c r="L351" s="511" t="s">
        <v>1644</v>
      </c>
      <c r="M351" s="694" t="str">
        <f t="shared" si="150"/>
        <v>24</v>
      </c>
      <c r="N351" s="511"/>
      <c r="O351" s="695" t="s">
        <v>2060</v>
      </c>
      <c r="P351" s="511" t="s">
        <v>1631</v>
      </c>
      <c r="Q351" s="511" t="s">
        <v>1644</v>
      </c>
      <c r="R351" s="694" t="str">
        <f t="shared" si="127"/>
        <v>10</v>
      </c>
      <c r="S351" s="511"/>
      <c r="T351" s="696" t="s">
        <v>2086</v>
      </c>
      <c r="U351" s="696">
        <v>10</v>
      </c>
      <c r="V351" s="511" t="s">
        <v>1631</v>
      </c>
      <c r="W351" s="511" t="s">
        <v>1631</v>
      </c>
      <c r="X351" s="511" t="s">
        <v>1631</v>
      </c>
      <c r="Y351" s="304" t="s">
        <v>2087</v>
      </c>
      <c r="Z351" s="694">
        <f t="shared" si="128"/>
        <v>1</v>
      </c>
      <c r="AA351" s="511"/>
      <c r="AB351" s="511" t="s">
        <v>1631</v>
      </c>
      <c r="AC351" s="280" t="s">
        <v>863</v>
      </c>
      <c r="AD351" s="687" t="str">
        <f t="shared" si="153"/>
        <v>10</v>
      </c>
      <c r="AE351" s="511"/>
      <c r="AF351" s="511"/>
    </row>
    <row r="352" spans="1:32" x14ac:dyDescent="0.25">
      <c r="A352" s="102">
        <v>26</v>
      </c>
      <c r="B352" s="691"/>
      <c r="C352" s="691" t="s">
        <v>2063</v>
      </c>
      <c r="D352" s="692"/>
      <c r="E352" s="692"/>
      <c r="F352" s="692"/>
      <c r="G352" s="692"/>
      <c r="H352" s="692"/>
      <c r="I352" s="692"/>
      <c r="J352" s="692"/>
      <c r="K352" s="692"/>
      <c r="L352" s="692"/>
      <c r="M352" s="692"/>
      <c r="N352" s="692"/>
      <c r="O352" s="692"/>
      <c r="P352" s="692"/>
      <c r="Q352" s="692"/>
      <c r="R352" s="692"/>
      <c r="S352" s="692"/>
      <c r="T352" s="692"/>
      <c r="U352" s="692"/>
      <c r="V352" s="692"/>
      <c r="W352" s="692"/>
      <c r="X352" s="692"/>
      <c r="Y352" s="692"/>
      <c r="Z352" s="692"/>
      <c r="AA352" s="692"/>
      <c r="AB352" s="692"/>
      <c r="AC352" s="693"/>
      <c r="AD352" s="692"/>
      <c r="AE352" s="692"/>
      <c r="AF352" s="692"/>
    </row>
    <row r="353" spans="1:32" ht="33" x14ac:dyDescent="0.25">
      <c r="A353" s="1018">
        <f t="shared" ref="A353" si="154">A365</f>
        <v>27</v>
      </c>
      <c r="B353" s="938">
        <v>1</v>
      </c>
      <c r="C353" s="940" t="str">
        <f>IF(Experiencia_Proponente!C533=0,"",Experiencia_Proponente!C533)</f>
        <v xml:space="preserve"> UNION TEMPORAL AG 2021</v>
      </c>
      <c r="D353" s="939"/>
      <c r="E353" s="939" t="s">
        <v>1631</v>
      </c>
      <c r="F353" s="939" t="s">
        <v>1631</v>
      </c>
      <c r="G353" s="939">
        <v>1</v>
      </c>
      <c r="H353" s="698" t="str">
        <f>IF(F353="SI",IF(E353&gt;="SI","15","0"),"0")</f>
        <v>15</v>
      </c>
      <c r="I353" s="939"/>
      <c r="J353" s="695">
        <v>0.15</v>
      </c>
      <c r="K353" s="939" t="s">
        <v>1631</v>
      </c>
      <c r="L353" s="939">
        <v>1</v>
      </c>
      <c r="M353" s="694" t="str">
        <f t="shared" ref="M353:M364" si="155">IF(K353="SI",IF(J353=15%,"24",IF(J353=10%,"16",IF(J353=5%,"8","0"))),"0")</f>
        <v>24</v>
      </c>
      <c r="N353" s="939"/>
      <c r="O353" s="695" t="s">
        <v>2060</v>
      </c>
      <c r="P353" s="939" t="s">
        <v>1631</v>
      </c>
      <c r="Q353" s="939">
        <v>1</v>
      </c>
      <c r="R353" s="694" t="str">
        <f t="shared" ref="R353:R416" si="156">IF(P353="SI",IF(O353="OPCIÓN 1","10",IF(O353="OPCIÓN 2","6",IF(O353="OPCIÓN 3","3","0"))),"0")</f>
        <v>10</v>
      </c>
      <c r="S353" s="939"/>
      <c r="T353" s="696" t="s">
        <v>133</v>
      </c>
      <c r="U353" s="696">
        <v>5</v>
      </c>
      <c r="V353" s="939" t="s">
        <v>1631</v>
      </c>
      <c r="W353" s="939" t="s">
        <v>1631</v>
      </c>
      <c r="X353" s="939" t="s">
        <v>1631</v>
      </c>
      <c r="Y353" s="939">
        <v>26</v>
      </c>
      <c r="Z353" s="694">
        <f t="shared" ref="Z353:Z416" si="157">IF(AND(U353&gt;1,V353="SI",W353="SI",X353="SI"),1,0)</f>
        <v>1</v>
      </c>
      <c r="AA353" s="939"/>
      <c r="AB353" s="939" t="s">
        <v>1631</v>
      </c>
      <c r="AC353" s="280" t="s">
        <v>2089</v>
      </c>
      <c r="AD353" s="941" t="str">
        <f t="shared" ref="AD353:AD364" si="158">IF(AB353="SI","10","0")</f>
        <v>10</v>
      </c>
      <c r="AE353" s="939"/>
      <c r="AF353" s="939"/>
    </row>
    <row r="354" spans="1:32" ht="33" x14ac:dyDescent="0.25">
      <c r="A354" s="1018"/>
      <c r="B354" s="938">
        <v>2</v>
      </c>
      <c r="C354" s="940" t="str">
        <f>IF(Experiencia_Proponente!C534=0,"",Experiencia_Proponente!C534)</f>
        <v xml:space="preserve"> UNION TEMPORAL AG 2021</v>
      </c>
      <c r="D354" s="939"/>
      <c r="E354" s="939" t="s">
        <v>1631</v>
      </c>
      <c r="F354" s="939" t="s">
        <v>1631</v>
      </c>
      <c r="G354" s="939">
        <v>1</v>
      </c>
      <c r="H354" s="694" t="str">
        <f>IF(F354="SI",IF(E354&gt;="SI","15","0"),"0")</f>
        <v>15</v>
      </c>
      <c r="I354" s="939"/>
      <c r="J354" s="695">
        <v>0.15</v>
      </c>
      <c r="K354" s="939" t="s">
        <v>1631</v>
      </c>
      <c r="L354" s="939">
        <v>1</v>
      </c>
      <c r="M354" s="694" t="str">
        <f t="shared" si="155"/>
        <v>24</v>
      </c>
      <c r="N354" s="939"/>
      <c r="O354" s="695" t="s">
        <v>2060</v>
      </c>
      <c r="P354" s="939" t="s">
        <v>1631</v>
      </c>
      <c r="Q354" s="939">
        <v>1</v>
      </c>
      <c r="R354" s="694" t="str">
        <f t="shared" si="156"/>
        <v>10</v>
      </c>
      <c r="S354" s="939"/>
      <c r="T354" s="696" t="s">
        <v>133</v>
      </c>
      <c r="U354" s="696">
        <v>5</v>
      </c>
      <c r="V354" s="939" t="s">
        <v>1631</v>
      </c>
      <c r="W354" s="939" t="s">
        <v>1631</v>
      </c>
      <c r="X354" s="939" t="s">
        <v>1631</v>
      </c>
      <c r="Y354" s="939">
        <v>26</v>
      </c>
      <c r="Z354" s="694">
        <f t="shared" si="157"/>
        <v>1</v>
      </c>
      <c r="AA354" s="939"/>
      <c r="AB354" s="939" t="s">
        <v>1631</v>
      </c>
      <c r="AC354" s="280" t="s">
        <v>2089</v>
      </c>
      <c r="AD354" s="941" t="str">
        <f t="shared" si="158"/>
        <v>10</v>
      </c>
      <c r="AE354" s="939"/>
      <c r="AF354" s="939"/>
    </row>
    <row r="355" spans="1:32" hidden="1" x14ac:dyDescent="0.25">
      <c r="A355" s="1020"/>
      <c r="B355" s="256">
        <v>3</v>
      </c>
      <c r="C355" s="627" t="str">
        <f>IF(Experiencia_Proponente!C535=0,"",Experiencia_Proponente!C535)</f>
        <v/>
      </c>
      <c r="E355" s="315"/>
      <c r="F355" s="314"/>
      <c r="G355" s="314"/>
      <c r="H355" s="628" t="str">
        <f t="shared" ref="H355:H416" si="159">IF(F355="SI",IF(E355&gt;="SI","15","0"),"0")</f>
        <v>0</v>
      </c>
      <c r="I355" s="260"/>
      <c r="J355" s="629"/>
      <c r="K355" s="314"/>
      <c r="L355" s="314"/>
      <c r="M355" s="628" t="str">
        <f t="shared" si="155"/>
        <v>0</v>
      </c>
      <c r="N355" s="260"/>
      <c r="O355" s="629"/>
      <c r="P355" s="314"/>
      <c r="Q355" s="314"/>
      <c r="R355" s="628" t="str">
        <f t="shared" si="156"/>
        <v>0</v>
      </c>
      <c r="S355" s="260"/>
      <c r="T355" s="630"/>
      <c r="U355" s="630"/>
      <c r="V355" s="314"/>
      <c r="W355" s="314"/>
      <c r="X355" s="314"/>
      <c r="Y355" s="314"/>
      <c r="Z355" s="628">
        <f t="shared" si="157"/>
        <v>0</v>
      </c>
      <c r="AA355" s="260"/>
      <c r="AB355" s="315"/>
      <c r="AC355" s="316"/>
      <c r="AD355" s="631" t="str">
        <f t="shared" si="158"/>
        <v>0</v>
      </c>
      <c r="AF355" s="632"/>
    </row>
    <row r="356" spans="1:32" hidden="1" x14ac:dyDescent="0.25">
      <c r="A356" s="1021"/>
      <c r="B356" s="266">
        <v>4</v>
      </c>
      <c r="C356" s="267" t="str">
        <f>IF(Experiencia_Proponente!C536=0,"",Experiencia_Proponente!C536)</f>
        <v/>
      </c>
      <c r="E356" s="268"/>
      <c r="F356" s="259"/>
      <c r="G356" s="259"/>
      <c r="H356" s="262" t="str">
        <f t="shared" si="159"/>
        <v>0</v>
      </c>
      <c r="I356" s="260"/>
      <c r="J356" s="261"/>
      <c r="K356" s="259"/>
      <c r="L356" s="259"/>
      <c r="M356" s="262" t="str">
        <f t="shared" si="155"/>
        <v>0</v>
      </c>
      <c r="N356" s="260"/>
      <c r="O356" s="261"/>
      <c r="P356" s="259"/>
      <c r="Q356" s="259"/>
      <c r="R356" s="262" t="str">
        <f t="shared" si="156"/>
        <v>0</v>
      </c>
      <c r="S356" s="260"/>
      <c r="T356" s="263"/>
      <c r="U356" s="263"/>
      <c r="V356" s="259"/>
      <c r="W356" s="259"/>
      <c r="X356" s="259"/>
      <c r="Y356" s="259"/>
      <c r="Z356" s="262">
        <f t="shared" si="157"/>
        <v>0</v>
      </c>
      <c r="AA356" s="260"/>
      <c r="AB356" s="268"/>
      <c r="AC356" s="269"/>
      <c r="AD356" s="270" t="str">
        <f t="shared" si="158"/>
        <v>0</v>
      </c>
      <c r="AF356" s="271"/>
    </row>
    <row r="357" spans="1:32" hidden="1" x14ac:dyDescent="0.25">
      <c r="A357" s="1021"/>
      <c r="B357" s="266">
        <v>5</v>
      </c>
      <c r="C357" s="267" t="str">
        <f>IF(Experiencia_Proponente!C537=0,"",Experiencia_Proponente!C537)</f>
        <v/>
      </c>
      <c r="E357" s="268"/>
      <c r="F357" s="259"/>
      <c r="G357" s="259"/>
      <c r="H357" s="262" t="str">
        <f t="shared" si="159"/>
        <v>0</v>
      </c>
      <c r="I357" s="260"/>
      <c r="J357" s="261"/>
      <c r="K357" s="259"/>
      <c r="L357" s="259"/>
      <c r="M357" s="262" t="str">
        <f t="shared" si="155"/>
        <v>0</v>
      </c>
      <c r="N357" s="260"/>
      <c r="O357" s="261"/>
      <c r="P357" s="259"/>
      <c r="Q357" s="259"/>
      <c r="R357" s="262" t="str">
        <f t="shared" si="156"/>
        <v>0</v>
      </c>
      <c r="S357" s="260"/>
      <c r="T357" s="263"/>
      <c r="U357" s="263"/>
      <c r="V357" s="259"/>
      <c r="W357" s="259"/>
      <c r="X357" s="259"/>
      <c r="Y357" s="259"/>
      <c r="Z357" s="262">
        <f t="shared" si="157"/>
        <v>0</v>
      </c>
      <c r="AA357" s="260"/>
      <c r="AB357" s="268"/>
      <c r="AC357" s="269"/>
      <c r="AD357" s="270" t="str">
        <f t="shared" si="158"/>
        <v>0</v>
      </c>
      <c r="AF357" s="271"/>
    </row>
    <row r="358" spans="1:32" hidden="1" x14ac:dyDescent="0.25">
      <c r="A358" s="1021"/>
      <c r="B358" s="266">
        <v>6</v>
      </c>
      <c r="C358" s="267" t="str">
        <f>IF(Experiencia_Proponente!C538=0,"",Experiencia_Proponente!C538)</f>
        <v/>
      </c>
      <c r="E358" s="268"/>
      <c r="F358" s="259"/>
      <c r="G358" s="259"/>
      <c r="H358" s="262" t="str">
        <f t="shared" si="159"/>
        <v>0</v>
      </c>
      <c r="I358" s="260"/>
      <c r="J358" s="261"/>
      <c r="K358" s="259"/>
      <c r="L358" s="259"/>
      <c r="M358" s="262" t="str">
        <f t="shared" si="155"/>
        <v>0</v>
      </c>
      <c r="N358" s="260"/>
      <c r="O358" s="261"/>
      <c r="P358" s="259"/>
      <c r="Q358" s="259"/>
      <c r="R358" s="262" t="str">
        <f t="shared" si="156"/>
        <v>0</v>
      </c>
      <c r="S358" s="260"/>
      <c r="T358" s="263"/>
      <c r="U358" s="263"/>
      <c r="V358" s="259"/>
      <c r="W358" s="259"/>
      <c r="X358" s="259"/>
      <c r="Y358" s="259"/>
      <c r="Z358" s="262">
        <f t="shared" si="157"/>
        <v>0</v>
      </c>
      <c r="AA358" s="260"/>
      <c r="AB358" s="268"/>
      <c r="AC358" s="269"/>
      <c r="AD358" s="270" t="str">
        <f t="shared" si="158"/>
        <v>0</v>
      </c>
      <c r="AF358" s="271"/>
    </row>
    <row r="359" spans="1:32" hidden="1" x14ac:dyDescent="0.25">
      <c r="A359" s="1022"/>
      <c r="B359" s="568">
        <v>7</v>
      </c>
      <c r="C359" s="569" t="str">
        <f>IF(Experiencia_Proponente!C539=0,"",Experiencia_Proponente!C539)</f>
        <v/>
      </c>
      <c r="E359" s="570"/>
      <c r="F359" s="571"/>
      <c r="G359" s="571"/>
      <c r="H359" s="572" t="str">
        <f t="shared" si="159"/>
        <v>0</v>
      </c>
      <c r="I359" s="260"/>
      <c r="J359" s="573"/>
      <c r="K359" s="571"/>
      <c r="L359" s="571"/>
      <c r="M359" s="572" t="str">
        <f t="shared" si="155"/>
        <v>0</v>
      </c>
      <c r="N359" s="260"/>
      <c r="O359" s="573"/>
      <c r="P359" s="571"/>
      <c r="Q359" s="571"/>
      <c r="R359" s="572" t="str">
        <f t="shared" si="156"/>
        <v>0</v>
      </c>
      <c r="S359" s="260"/>
      <c r="T359" s="574"/>
      <c r="U359" s="574"/>
      <c r="V359" s="571"/>
      <c r="W359" s="571"/>
      <c r="X359" s="571"/>
      <c r="Y359" s="571"/>
      <c r="Z359" s="572">
        <f t="shared" si="157"/>
        <v>0</v>
      </c>
      <c r="AA359" s="260"/>
      <c r="AB359" s="570"/>
      <c r="AC359" s="575"/>
      <c r="AD359" s="576" t="str">
        <f t="shared" si="158"/>
        <v>0</v>
      </c>
      <c r="AF359" s="577"/>
    </row>
    <row r="360" spans="1:32" ht="33" x14ac:dyDescent="0.25">
      <c r="A360" s="1018"/>
      <c r="B360" s="938">
        <v>8</v>
      </c>
      <c r="C360" s="940" t="str">
        <f>IF(Experiencia_Proponente!C540=0,"",Experiencia_Proponente!C540)</f>
        <v xml:space="preserve"> UNION TEMPORAL AG 2021</v>
      </c>
      <c r="D360" s="939"/>
      <c r="E360" s="939" t="s">
        <v>1631</v>
      </c>
      <c r="F360" s="939" t="s">
        <v>1631</v>
      </c>
      <c r="G360" s="939">
        <v>1</v>
      </c>
      <c r="H360" s="694" t="str">
        <f t="shared" si="159"/>
        <v>15</v>
      </c>
      <c r="I360" s="939"/>
      <c r="J360" s="695">
        <v>0.15</v>
      </c>
      <c r="K360" s="939" t="s">
        <v>1631</v>
      </c>
      <c r="L360" s="939">
        <v>1</v>
      </c>
      <c r="M360" s="694" t="str">
        <f t="shared" si="155"/>
        <v>24</v>
      </c>
      <c r="N360" s="939"/>
      <c r="O360" s="695" t="s">
        <v>2060</v>
      </c>
      <c r="P360" s="939" t="s">
        <v>1631</v>
      </c>
      <c r="Q360" s="939">
        <v>1</v>
      </c>
      <c r="R360" s="694" t="str">
        <f t="shared" si="156"/>
        <v>10</v>
      </c>
      <c r="S360" s="939"/>
      <c r="T360" s="696" t="s">
        <v>133</v>
      </c>
      <c r="U360" s="696">
        <v>5</v>
      </c>
      <c r="V360" s="939" t="s">
        <v>1631</v>
      </c>
      <c r="W360" s="939" t="s">
        <v>1631</v>
      </c>
      <c r="X360" s="939" t="s">
        <v>1631</v>
      </c>
      <c r="Y360" s="939">
        <v>26</v>
      </c>
      <c r="Z360" s="694">
        <f t="shared" si="157"/>
        <v>1</v>
      </c>
      <c r="AA360" s="939"/>
      <c r="AB360" s="939" t="s">
        <v>1631</v>
      </c>
      <c r="AC360" s="280" t="s">
        <v>2089</v>
      </c>
      <c r="AD360" s="941" t="str">
        <f t="shared" si="158"/>
        <v>10</v>
      </c>
      <c r="AE360" s="939"/>
      <c r="AF360" s="939"/>
    </row>
    <row r="361" spans="1:32" ht="33" x14ac:dyDescent="0.25">
      <c r="A361" s="1018"/>
      <c r="B361" s="938">
        <v>9</v>
      </c>
      <c r="C361" s="940" t="str">
        <f>IF(Experiencia_Proponente!C541=0,"",Experiencia_Proponente!C541)</f>
        <v xml:space="preserve"> UNION TEMPORAL AG 2021</v>
      </c>
      <c r="D361" s="939"/>
      <c r="E361" s="939" t="s">
        <v>1631</v>
      </c>
      <c r="F361" s="939" t="s">
        <v>1631</v>
      </c>
      <c r="G361" s="939">
        <v>1</v>
      </c>
      <c r="H361" s="694" t="str">
        <f t="shared" si="159"/>
        <v>15</v>
      </c>
      <c r="I361" s="939"/>
      <c r="J361" s="695">
        <v>0.15</v>
      </c>
      <c r="K361" s="939" t="s">
        <v>1631</v>
      </c>
      <c r="L361" s="939">
        <v>1</v>
      </c>
      <c r="M361" s="694" t="str">
        <f t="shared" si="155"/>
        <v>24</v>
      </c>
      <c r="N361" s="939"/>
      <c r="O361" s="695" t="s">
        <v>2060</v>
      </c>
      <c r="P361" s="939" t="s">
        <v>1631</v>
      </c>
      <c r="Q361" s="939">
        <v>1</v>
      </c>
      <c r="R361" s="694" t="str">
        <f t="shared" si="156"/>
        <v>10</v>
      </c>
      <c r="S361" s="939"/>
      <c r="T361" s="696" t="s">
        <v>133</v>
      </c>
      <c r="U361" s="696">
        <v>5</v>
      </c>
      <c r="V361" s="939" t="s">
        <v>1631</v>
      </c>
      <c r="W361" s="939" t="s">
        <v>1631</v>
      </c>
      <c r="X361" s="939" t="s">
        <v>1631</v>
      </c>
      <c r="Y361" s="939">
        <v>26</v>
      </c>
      <c r="Z361" s="694">
        <f t="shared" si="157"/>
        <v>1</v>
      </c>
      <c r="AA361" s="939"/>
      <c r="AB361" s="939" t="s">
        <v>1631</v>
      </c>
      <c r="AC361" s="280" t="s">
        <v>2089</v>
      </c>
      <c r="AD361" s="941" t="str">
        <f t="shared" si="158"/>
        <v>10</v>
      </c>
      <c r="AE361" s="939"/>
      <c r="AF361" s="939"/>
    </row>
    <row r="362" spans="1:32" ht="33" x14ac:dyDescent="0.25">
      <c r="A362" s="1018"/>
      <c r="B362" s="938">
        <v>10</v>
      </c>
      <c r="C362" s="940" t="str">
        <f>IF(Experiencia_Proponente!C542=0,"",Experiencia_Proponente!C542)</f>
        <v xml:space="preserve"> UNION TEMPORAL AG 2021</v>
      </c>
      <c r="D362" s="939"/>
      <c r="E362" s="939" t="s">
        <v>1631</v>
      </c>
      <c r="F362" s="939" t="s">
        <v>1631</v>
      </c>
      <c r="G362" s="939">
        <v>1</v>
      </c>
      <c r="H362" s="694" t="str">
        <f t="shared" si="159"/>
        <v>15</v>
      </c>
      <c r="I362" s="939"/>
      <c r="J362" s="695">
        <v>0.15</v>
      </c>
      <c r="K362" s="939" t="s">
        <v>1631</v>
      </c>
      <c r="L362" s="939">
        <v>1</v>
      </c>
      <c r="M362" s="694" t="str">
        <f t="shared" si="155"/>
        <v>24</v>
      </c>
      <c r="N362" s="939"/>
      <c r="O362" s="695" t="s">
        <v>2060</v>
      </c>
      <c r="P362" s="939" t="s">
        <v>1631</v>
      </c>
      <c r="Q362" s="939">
        <v>1</v>
      </c>
      <c r="R362" s="694" t="str">
        <f t="shared" si="156"/>
        <v>10</v>
      </c>
      <c r="S362" s="939"/>
      <c r="T362" s="696" t="s">
        <v>133</v>
      </c>
      <c r="U362" s="696">
        <v>5</v>
      </c>
      <c r="V362" s="939" t="s">
        <v>1631</v>
      </c>
      <c r="W362" s="939" t="s">
        <v>1631</v>
      </c>
      <c r="X362" s="939" t="s">
        <v>1631</v>
      </c>
      <c r="Y362" s="939">
        <v>26</v>
      </c>
      <c r="Z362" s="694">
        <f t="shared" si="157"/>
        <v>1</v>
      </c>
      <c r="AA362" s="939"/>
      <c r="AB362" s="939" t="s">
        <v>1631</v>
      </c>
      <c r="AC362" s="280" t="s">
        <v>2089</v>
      </c>
      <c r="AD362" s="941" t="str">
        <f t="shared" si="158"/>
        <v>10</v>
      </c>
      <c r="AE362" s="939"/>
      <c r="AF362" s="939"/>
    </row>
    <row r="363" spans="1:32" hidden="1" x14ac:dyDescent="0.25">
      <c r="A363" s="1019"/>
      <c r="B363" s="579">
        <v>11</v>
      </c>
      <c r="C363" s="633" t="str">
        <f>IF(Experiencia_Proponente!C543=0,"",Experiencia_Proponente!C543)</f>
        <v/>
      </c>
      <c r="E363" s="634"/>
      <c r="F363" s="634"/>
      <c r="G363" s="635"/>
      <c r="H363" s="636" t="str">
        <f t="shared" si="159"/>
        <v>0</v>
      </c>
      <c r="I363" s="260"/>
      <c r="J363" s="637"/>
      <c r="K363" s="635"/>
      <c r="L363" s="635"/>
      <c r="M363" s="636" t="str">
        <f t="shared" si="155"/>
        <v>0</v>
      </c>
      <c r="N363" s="260"/>
      <c r="O363" s="637"/>
      <c r="P363" s="635"/>
      <c r="Q363" s="635"/>
      <c r="R363" s="636" t="str">
        <f t="shared" si="156"/>
        <v>0</v>
      </c>
      <c r="S363" s="260"/>
      <c r="T363" s="638"/>
      <c r="U363" s="638"/>
      <c r="V363" s="635"/>
      <c r="W363" s="635"/>
      <c r="X363" s="635"/>
      <c r="Y363" s="635"/>
      <c r="Z363" s="636">
        <f t="shared" si="157"/>
        <v>0</v>
      </c>
      <c r="AA363" s="260"/>
      <c r="AB363" s="634"/>
      <c r="AC363" s="639"/>
      <c r="AD363" s="640" t="str">
        <f t="shared" si="158"/>
        <v>0</v>
      </c>
      <c r="AF363" s="641"/>
    </row>
    <row r="364" spans="1:32" ht="33" x14ac:dyDescent="0.25">
      <c r="A364" s="1018"/>
      <c r="B364" s="938">
        <v>12</v>
      </c>
      <c r="C364" s="940" t="str">
        <f>IF(Experiencia_Proponente!C544=0,"",Experiencia_Proponente!C544)</f>
        <v xml:space="preserve"> UNION TEMPORAL AG 2021</v>
      </c>
      <c r="D364" s="939"/>
      <c r="E364" s="939" t="s">
        <v>1631</v>
      </c>
      <c r="F364" s="939" t="s">
        <v>1631</v>
      </c>
      <c r="G364" s="939">
        <v>1</v>
      </c>
      <c r="H364" s="694" t="str">
        <f t="shared" si="159"/>
        <v>15</v>
      </c>
      <c r="I364" s="939"/>
      <c r="J364" s="695">
        <v>0.15</v>
      </c>
      <c r="K364" s="939" t="s">
        <v>1631</v>
      </c>
      <c r="L364" s="939">
        <v>1</v>
      </c>
      <c r="M364" s="694" t="str">
        <f t="shared" si="155"/>
        <v>24</v>
      </c>
      <c r="N364" s="939"/>
      <c r="O364" s="695" t="s">
        <v>2060</v>
      </c>
      <c r="P364" s="939" t="s">
        <v>1631</v>
      </c>
      <c r="Q364" s="939">
        <v>1</v>
      </c>
      <c r="R364" s="694" t="str">
        <f t="shared" si="156"/>
        <v>10</v>
      </c>
      <c r="S364" s="939"/>
      <c r="T364" s="696" t="s">
        <v>133</v>
      </c>
      <c r="U364" s="696">
        <v>5</v>
      </c>
      <c r="V364" s="939" t="s">
        <v>1631</v>
      </c>
      <c r="W364" s="939" t="s">
        <v>1631</v>
      </c>
      <c r="X364" s="939" t="s">
        <v>1631</v>
      </c>
      <c r="Y364" s="939">
        <v>26</v>
      </c>
      <c r="Z364" s="694">
        <f t="shared" si="157"/>
        <v>1</v>
      </c>
      <c r="AA364" s="939"/>
      <c r="AB364" s="939" t="s">
        <v>1631</v>
      </c>
      <c r="AC364" s="280" t="s">
        <v>2089</v>
      </c>
      <c r="AD364" s="941" t="str">
        <f t="shared" si="158"/>
        <v>10</v>
      </c>
      <c r="AE364" s="939"/>
      <c r="AF364" s="939"/>
    </row>
    <row r="365" spans="1:32" x14ac:dyDescent="0.25">
      <c r="A365" s="102">
        <v>27</v>
      </c>
      <c r="B365" s="691"/>
      <c r="C365" s="691" t="s">
        <v>2063</v>
      </c>
      <c r="D365" s="692"/>
      <c r="E365" s="692"/>
      <c r="F365" s="692"/>
      <c r="G365" s="692"/>
      <c r="H365" s="692"/>
      <c r="I365" s="692"/>
      <c r="J365" s="692"/>
      <c r="K365" s="692"/>
      <c r="L365" s="692"/>
      <c r="M365" s="692"/>
      <c r="N365" s="692"/>
      <c r="O365" s="692"/>
      <c r="P365" s="692"/>
      <c r="Q365" s="692"/>
      <c r="R365" s="692"/>
      <c r="S365" s="692"/>
      <c r="T365" s="692"/>
      <c r="U365" s="692"/>
      <c r="V365" s="692"/>
      <c r="W365" s="692"/>
      <c r="X365" s="692"/>
      <c r="Y365" s="692"/>
      <c r="Z365" s="692"/>
      <c r="AA365" s="692"/>
      <c r="AB365" s="692"/>
      <c r="AC365" s="693"/>
      <c r="AD365" s="692"/>
      <c r="AE365" s="692"/>
      <c r="AF365" s="692"/>
    </row>
    <row r="366" spans="1:32" ht="33" x14ac:dyDescent="0.25">
      <c r="A366" s="1018">
        <f t="shared" ref="A366" si="160">A378</f>
        <v>28</v>
      </c>
      <c r="B366" s="938">
        <v>1</v>
      </c>
      <c r="C366" s="940" t="str">
        <f>IF(Experiencia_Proponente!C559=0,"",Experiencia_Proponente!C559)</f>
        <v>UNIÓN TEMPORAL PROTECCION ANP 2021</v>
      </c>
      <c r="D366" s="939"/>
      <c r="E366" s="939" t="s">
        <v>1631</v>
      </c>
      <c r="F366" s="939" t="s">
        <v>1631</v>
      </c>
      <c r="G366" s="939">
        <v>1</v>
      </c>
      <c r="H366" s="698" t="str">
        <f>IF(F366="SI",IF(E366&gt;="SI","15","0"),"0")</f>
        <v>15</v>
      </c>
      <c r="I366" s="939"/>
      <c r="J366" s="695">
        <v>0.15</v>
      </c>
      <c r="K366" s="939" t="s">
        <v>1631</v>
      </c>
      <c r="L366" s="939">
        <v>1</v>
      </c>
      <c r="M366" s="694" t="str">
        <f t="shared" ref="M366:M377" si="161">IF(K366="SI",IF(J366=15%,"24",IF(J366=10%,"16",IF(J366=5%,"8","0"))),"0")</f>
        <v>24</v>
      </c>
      <c r="N366" s="939"/>
      <c r="O366" s="695" t="s">
        <v>2060</v>
      </c>
      <c r="P366" s="939" t="s">
        <v>1631</v>
      </c>
      <c r="Q366" s="939">
        <v>1</v>
      </c>
      <c r="R366" s="694" t="str">
        <f t="shared" ref="R366" si="162">IF(P366="SI",IF(O366="OPCIÓN 1","10",IF(O366="OPCIÓN 2","6",IF(O366="OPCIÓN 3","3","0"))),"0")</f>
        <v>10</v>
      </c>
      <c r="S366" s="939"/>
      <c r="T366" s="696" t="s">
        <v>2090</v>
      </c>
      <c r="U366" s="696">
        <v>5</v>
      </c>
      <c r="V366" s="939" t="s">
        <v>1631</v>
      </c>
      <c r="W366" s="939" t="s">
        <v>1631</v>
      </c>
      <c r="X366" s="939" t="s">
        <v>1631</v>
      </c>
      <c r="Y366" s="302" t="s">
        <v>2091</v>
      </c>
      <c r="Z366" s="694">
        <f t="shared" ref="Z366:Z367" si="163">IF(AND(U366&gt;1,V366="SI",W366="SI",X366="SI"),1,0)</f>
        <v>1</v>
      </c>
      <c r="AA366" s="939"/>
      <c r="AB366" s="939" t="s">
        <v>1631</v>
      </c>
      <c r="AC366" s="280" t="s">
        <v>332</v>
      </c>
      <c r="AD366" s="941" t="str">
        <f t="shared" ref="AD366:AD377" si="164">IF(AB366="SI","10","0")</f>
        <v>10</v>
      </c>
      <c r="AE366" s="939"/>
      <c r="AF366" s="939"/>
    </row>
    <row r="367" spans="1:32" ht="33" x14ac:dyDescent="0.25">
      <c r="A367" s="1018"/>
      <c r="B367" s="938">
        <v>2</v>
      </c>
      <c r="C367" s="940" t="str">
        <f>IF(Experiencia_Proponente!C560=0,"",Experiencia_Proponente!C560)</f>
        <v>UNIÓN TEMPORAL PROTECCION ANP 2021</v>
      </c>
      <c r="D367" s="939"/>
      <c r="E367" s="939" t="s">
        <v>1631</v>
      </c>
      <c r="F367" s="939" t="s">
        <v>1631</v>
      </c>
      <c r="G367" s="939">
        <v>1</v>
      </c>
      <c r="H367" s="694" t="str">
        <f t="shared" ref="H367" si="165">IF(F367="SI",IF(E367&gt;="SI","15","0"),"0")</f>
        <v>15</v>
      </c>
      <c r="I367" s="939"/>
      <c r="J367" s="695">
        <v>0.15</v>
      </c>
      <c r="K367" s="939" t="s">
        <v>1631</v>
      </c>
      <c r="L367" s="939">
        <v>1</v>
      </c>
      <c r="M367" s="698" t="str">
        <f>IF(K367="SI",IF(J367=15%,"24",IF(J367=10%,"16",IF(J367=5%,"8","0"))),"0")</f>
        <v>24</v>
      </c>
      <c r="N367" s="939"/>
      <c r="O367" s="695" t="s">
        <v>2060</v>
      </c>
      <c r="P367" s="939" t="s">
        <v>1631</v>
      </c>
      <c r="Q367" s="939">
        <v>1</v>
      </c>
      <c r="R367" s="694" t="str">
        <f t="shared" si="156"/>
        <v>10</v>
      </c>
      <c r="S367" s="939"/>
      <c r="T367" s="696" t="s">
        <v>2090</v>
      </c>
      <c r="U367" s="696">
        <v>5</v>
      </c>
      <c r="V367" s="939" t="s">
        <v>1631</v>
      </c>
      <c r="W367" s="939" t="s">
        <v>1631</v>
      </c>
      <c r="X367" s="939" t="s">
        <v>1631</v>
      </c>
      <c r="Y367" s="302" t="s">
        <v>2091</v>
      </c>
      <c r="Z367" s="694">
        <f t="shared" si="163"/>
        <v>1</v>
      </c>
      <c r="AA367" s="939"/>
      <c r="AB367" s="939" t="s">
        <v>1631</v>
      </c>
      <c r="AC367" s="280" t="s">
        <v>332</v>
      </c>
      <c r="AD367" s="941" t="str">
        <f t="shared" si="164"/>
        <v>10</v>
      </c>
      <c r="AE367" s="939"/>
      <c r="AF367" s="939"/>
    </row>
    <row r="368" spans="1:32" hidden="1" x14ac:dyDescent="0.25">
      <c r="A368" s="1020"/>
      <c r="B368" s="256">
        <v>3</v>
      </c>
      <c r="C368" s="627" t="str">
        <f>IF(Experiencia_Proponente!C561=0,"",Experiencia_Proponente!C561)</f>
        <v/>
      </c>
      <c r="E368" s="308"/>
      <c r="F368" s="298"/>
      <c r="G368" s="298"/>
      <c r="H368" s="646" t="str">
        <f t="shared" si="159"/>
        <v>0</v>
      </c>
      <c r="J368" s="647"/>
      <c r="K368" s="298"/>
      <c r="L368" s="298"/>
      <c r="M368" s="646" t="str">
        <f t="shared" si="161"/>
        <v>0</v>
      </c>
      <c r="O368" s="647"/>
      <c r="P368" s="298"/>
      <c r="Q368" s="298"/>
      <c r="R368" s="646" t="str">
        <f t="shared" si="156"/>
        <v>0</v>
      </c>
      <c r="T368" s="648"/>
      <c r="U368" s="648"/>
      <c r="V368" s="298"/>
      <c r="W368" s="298"/>
      <c r="X368" s="298"/>
      <c r="Y368" s="298"/>
      <c r="Z368" s="646">
        <f t="shared" si="157"/>
        <v>0</v>
      </c>
      <c r="AB368" s="308"/>
      <c r="AC368" s="309"/>
      <c r="AD368" s="649" t="str">
        <f t="shared" si="164"/>
        <v>0</v>
      </c>
      <c r="AF368" s="632"/>
    </row>
    <row r="369" spans="1:32" ht="17.25" hidden="1" thickTop="1" x14ac:dyDescent="0.25">
      <c r="A369" s="1021"/>
      <c r="B369" s="266">
        <v>4</v>
      </c>
      <c r="C369" s="267" t="str">
        <f>IF(Experiencia_Proponente!C562=0,"",Experiencia_Proponente!C562)</f>
        <v/>
      </c>
      <c r="E369" s="279"/>
      <c r="F369" s="511"/>
      <c r="G369" s="511"/>
      <c r="H369" s="276" t="str">
        <f t="shared" si="159"/>
        <v>0</v>
      </c>
      <c r="J369" s="275"/>
      <c r="K369" s="511"/>
      <c r="L369" s="511"/>
      <c r="M369" s="276" t="str">
        <f t="shared" si="161"/>
        <v>0</v>
      </c>
      <c r="O369" s="275"/>
      <c r="P369" s="511"/>
      <c r="Q369" s="511"/>
      <c r="R369" s="276" t="str">
        <f t="shared" si="156"/>
        <v>0</v>
      </c>
      <c r="T369" s="277"/>
      <c r="U369" s="277"/>
      <c r="V369" s="511"/>
      <c r="W369" s="511"/>
      <c r="X369" s="511"/>
      <c r="Y369" s="511"/>
      <c r="Z369" s="276">
        <f t="shared" si="157"/>
        <v>0</v>
      </c>
      <c r="AB369" s="273"/>
      <c r="AC369" s="278"/>
      <c r="AD369" s="281" t="str">
        <f t="shared" si="164"/>
        <v>0</v>
      </c>
      <c r="AF369" s="265"/>
    </row>
    <row r="370" spans="1:32" ht="17.25" hidden="1" thickTop="1" x14ac:dyDescent="0.25">
      <c r="A370" s="1021"/>
      <c r="B370" s="266">
        <v>5</v>
      </c>
      <c r="C370" s="267" t="str">
        <f>IF(Experiencia_Proponente!C563=0,"",Experiencia_Proponente!C563)</f>
        <v/>
      </c>
      <c r="E370" s="279"/>
      <c r="F370" s="511"/>
      <c r="G370" s="511"/>
      <c r="H370" s="276" t="str">
        <f t="shared" si="159"/>
        <v>0</v>
      </c>
      <c r="J370" s="275"/>
      <c r="K370" s="511"/>
      <c r="L370" s="511"/>
      <c r="M370" s="276" t="str">
        <f t="shared" si="161"/>
        <v>0</v>
      </c>
      <c r="O370" s="275"/>
      <c r="P370" s="511"/>
      <c r="Q370" s="511"/>
      <c r="R370" s="276" t="str">
        <f t="shared" si="156"/>
        <v>0</v>
      </c>
      <c r="T370" s="277"/>
      <c r="U370" s="277"/>
      <c r="V370" s="511"/>
      <c r="W370" s="511"/>
      <c r="X370" s="511"/>
      <c r="Y370" s="511"/>
      <c r="Z370" s="276">
        <f t="shared" si="157"/>
        <v>0</v>
      </c>
      <c r="AB370" s="273"/>
      <c r="AC370" s="278"/>
      <c r="AD370" s="281" t="str">
        <f t="shared" si="164"/>
        <v>0</v>
      </c>
      <c r="AF370" s="265"/>
    </row>
    <row r="371" spans="1:32" ht="17.25" hidden="1" thickTop="1" x14ac:dyDescent="0.25">
      <c r="A371" s="1021"/>
      <c r="B371" s="266">
        <v>6</v>
      </c>
      <c r="C371" s="267" t="str">
        <f>IF(Experiencia_Proponente!C564=0,"",Experiencia_Proponente!C564)</f>
        <v/>
      </c>
      <c r="E371" s="279"/>
      <c r="F371" s="511"/>
      <c r="G371" s="511"/>
      <c r="H371" s="276" t="str">
        <f t="shared" si="159"/>
        <v>0</v>
      </c>
      <c r="J371" s="275"/>
      <c r="K371" s="511"/>
      <c r="L371" s="511"/>
      <c r="M371" s="276" t="str">
        <f t="shared" si="161"/>
        <v>0</v>
      </c>
      <c r="O371" s="275"/>
      <c r="P371" s="511"/>
      <c r="Q371" s="511"/>
      <c r="R371" s="276" t="str">
        <f t="shared" si="156"/>
        <v>0</v>
      </c>
      <c r="T371" s="277"/>
      <c r="U371" s="277"/>
      <c r="V371" s="511"/>
      <c r="W371" s="511"/>
      <c r="X371" s="511"/>
      <c r="Y371" s="511"/>
      <c r="Z371" s="276">
        <f t="shared" si="157"/>
        <v>0</v>
      </c>
      <c r="AB371" s="273"/>
      <c r="AC371" s="278"/>
      <c r="AD371" s="281" t="str">
        <f t="shared" si="164"/>
        <v>0</v>
      </c>
      <c r="AF371" s="265"/>
    </row>
    <row r="372" spans="1:32" ht="17.25" hidden="1" thickTop="1" x14ac:dyDescent="0.25">
      <c r="A372" s="1021"/>
      <c r="B372" s="266">
        <v>7</v>
      </c>
      <c r="C372" s="267" t="str">
        <f>IF(Experiencia_Proponente!C565=0,"",Experiencia_Proponente!C565)</f>
        <v/>
      </c>
      <c r="E372" s="279"/>
      <c r="F372" s="511"/>
      <c r="G372" s="511"/>
      <c r="H372" s="276" t="str">
        <f t="shared" si="159"/>
        <v>0</v>
      </c>
      <c r="J372" s="275"/>
      <c r="K372" s="511"/>
      <c r="L372" s="511"/>
      <c r="M372" s="276" t="str">
        <f t="shared" si="161"/>
        <v>0</v>
      </c>
      <c r="O372" s="275"/>
      <c r="P372" s="511"/>
      <c r="Q372" s="511"/>
      <c r="R372" s="276" t="str">
        <f t="shared" si="156"/>
        <v>0</v>
      </c>
      <c r="T372" s="277"/>
      <c r="U372" s="277"/>
      <c r="V372" s="511"/>
      <c r="W372" s="511"/>
      <c r="X372" s="511"/>
      <c r="Y372" s="511"/>
      <c r="Z372" s="276">
        <f t="shared" si="157"/>
        <v>0</v>
      </c>
      <c r="AB372" s="273"/>
      <c r="AC372" s="278"/>
      <c r="AD372" s="281" t="str">
        <f t="shared" si="164"/>
        <v>0</v>
      </c>
      <c r="AF372" s="265"/>
    </row>
    <row r="373" spans="1:32" ht="17.25" hidden="1" thickTop="1" x14ac:dyDescent="0.25">
      <c r="A373" s="1021"/>
      <c r="B373" s="266">
        <v>8</v>
      </c>
      <c r="C373" s="267" t="str">
        <f>IF(Experiencia_Proponente!C566=0,"",Experiencia_Proponente!C566)</f>
        <v/>
      </c>
      <c r="E373" s="279"/>
      <c r="F373" s="511"/>
      <c r="G373" s="511"/>
      <c r="H373" s="276" t="str">
        <f t="shared" si="159"/>
        <v>0</v>
      </c>
      <c r="J373" s="275"/>
      <c r="K373" s="511"/>
      <c r="L373" s="511"/>
      <c r="M373" s="276" t="str">
        <f t="shared" si="161"/>
        <v>0</v>
      </c>
      <c r="O373" s="275"/>
      <c r="P373" s="511"/>
      <c r="Q373" s="511"/>
      <c r="R373" s="276" t="str">
        <f t="shared" si="156"/>
        <v>0</v>
      </c>
      <c r="T373" s="277"/>
      <c r="U373" s="277"/>
      <c r="V373" s="511"/>
      <c r="W373" s="511"/>
      <c r="X373" s="511"/>
      <c r="Y373" s="511"/>
      <c r="Z373" s="276">
        <f t="shared" si="157"/>
        <v>0</v>
      </c>
      <c r="AB373" s="273"/>
      <c r="AC373" s="278"/>
      <c r="AD373" s="281" t="str">
        <f t="shared" si="164"/>
        <v>0</v>
      </c>
      <c r="AF373" s="265"/>
    </row>
    <row r="374" spans="1:32" ht="17.25" hidden="1" thickTop="1" x14ac:dyDescent="0.25">
      <c r="A374" s="1021"/>
      <c r="B374" s="266">
        <v>9</v>
      </c>
      <c r="C374" s="267" t="str">
        <f>IF(Experiencia_Proponente!C567=0,"",Experiencia_Proponente!C567)</f>
        <v/>
      </c>
      <c r="E374" s="279"/>
      <c r="F374" s="511"/>
      <c r="G374" s="511"/>
      <c r="H374" s="276" t="str">
        <f t="shared" si="159"/>
        <v>0</v>
      </c>
      <c r="J374" s="275"/>
      <c r="K374" s="511"/>
      <c r="L374" s="511"/>
      <c r="M374" s="276" t="str">
        <f t="shared" si="161"/>
        <v>0</v>
      </c>
      <c r="O374" s="275"/>
      <c r="P374" s="511"/>
      <c r="Q374" s="511"/>
      <c r="R374" s="276" t="str">
        <f t="shared" si="156"/>
        <v>0</v>
      </c>
      <c r="T374" s="277"/>
      <c r="U374" s="277"/>
      <c r="V374" s="511"/>
      <c r="W374" s="511"/>
      <c r="X374" s="511"/>
      <c r="Y374" s="511"/>
      <c r="Z374" s="276">
        <f t="shared" si="157"/>
        <v>0</v>
      </c>
      <c r="AB374" s="273"/>
      <c r="AC374" s="278"/>
      <c r="AD374" s="281" t="str">
        <f t="shared" si="164"/>
        <v>0</v>
      </c>
      <c r="AF374" s="265"/>
    </row>
    <row r="375" spans="1:32" ht="17.25" hidden="1" thickTop="1" x14ac:dyDescent="0.25">
      <c r="A375" s="1022"/>
      <c r="B375" s="568">
        <v>10</v>
      </c>
      <c r="C375" s="569" t="str">
        <f>IF(Experiencia_Proponente!C568=0,"",Experiencia_Proponente!C568)</f>
        <v/>
      </c>
      <c r="E375" s="585"/>
      <c r="F375" s="586"/>
      <c r="G375" s="586"/>
      <c r="H375" s="582" t="str">
        <f t="shared" si="159"/>
        <v>0</v>
      </c>
      <c r="J375" s="581"/>
      <c r="K375" s="586"/>
      <c r="L375" s="586"/>
      <c r="M375" s="582" t="str">
        <f t="shared" si="161"/>
        <v>0</v>
      </c>
      <c r="O375" s="581"/>
      <c r="P375" s="586"/>
      <c r="Q375" s="586"/>
      <c r="R375" s="582" t="str">
        <f t="shared" si="156"/>
        <v>0</v>
      </c>
      <c r="T375" s="583"/>
      <c r="U375" s="583"/>
      <c r="V375" s="586"/>
      <c r="W375" s="586"/>
      <c r="X375" s="586"/>
      <c r="Y375" s="611"/>
      <c r="Z375" s="582">
        <f t="shared" si="157"/>
        <v>0</v>
      </c>
      <c r="AB375" s="580"/>
      <c r="AC375" s="584"/>
      <c r="AD375" s="588" t="str">
        <f t="shared" si="164"/>
        <v>0</v>
      </c>
      <c r="AF375" s="578"/>
    </row>
    <row r="376" spans="1:32" ht="33" x14ac:dyDescent="0.25">
      <c r="A376" s="1018"/>
      <c r="B376" s="938">
        <v>11</v>
      </c>
      <c r="C376" s="940" t="str">
        <f>IF(Experiencia_Proponente!C569=0,"",Experiencia_Proponente!C569)</f>
        <v>UNIÓN TEMPORAL PROTECCION ANP 2021</v>
      </c>
      <c r="D376" s="939"/>
      <c r="E376" s="939" t="s">
        <v>1631</v>
      </c>
      <c r="F376" s="939" t="s">
        <v>1631</v>
      </c>
      <c r="G376" s="939">
        <v>1</v>
      </c>
      <c r="H376" s="694" t="str">
        <f t="shared" si="159"/>
        <v>15</v>
      </c>
      <c r="I376" s="939"/>
      <c r="J376" s="695">
        <v>0.15</v>
      </c>
      <c r="K376" s="939" t="s">
        <v>1631</v>
      </c>
      <c r="L376" s="939">
        <v>1</v>
      </c>
      <c r="M376" s="694" t="str">
        <f t="shared" si="161"/>
        <v>24</v>
      </c>
      <c r="N376" s="939"/>
      <c r="O376" s="695" t="s">
        <v>2060</v>
      </c>
      <c r="P376" s="939" t="s">
        <v>1631</v>
      </c>
      <c r="Q376" s="939">
        <v>1</v>
      </c>
      <c r="R376" s="694" t="str">
        <f t="shared" si="156"/>
        <v>10</v>
      </c>
      <c r="S376" s="939"/>
      <c r="T376" s="696" t="s">
        <v>2090</v>
      </c>
      <c r="U376" s="696">
        <v>5</v>
      </c>
      <c r="V376" s="939" t="s">
        <v>1631</v>
      </c>
      <c r="W376" s="939" t="s">
        <v>1631</v>
      </c>
      <c r="X376" s="939" t="s">
        <v>1631</v>
      </c>
      <c r="Y376" s="302" t="s">
        <v>2091</v>
      </c>
      <c r="Z376" s="694">
        <f t="shared" si="157"/>
        <v>1</v>
      </c>
      <c r="AA376" s="939"/>
      <c r="AB376" s="939" t="s">
        <v>1631</v>
      </c>
      <c r="AC376" s="280" t="s">
        <v>332</v>
      </c>
      <c r="AD376" s="941" t="str">
        <f t="shared" si="164"/>
        <v>10</v>
      </c>
      <c r="AE376" s="939"/>
      <c r="AF376" s="939"/>
    </row>
    <row r="377" spans="1:32" hidden="1" x14ac:dyDescent="0.25">
      <c r="A377" s="1019"/>
      <c r="B377" s="579">
        <v>12</v>
      </c>
      <c r="C377" s="633" t="str">
        <f>IF(Experiencia_Proponente!C570=0,"",Experiencia_Proponente!C570)</f>
        <v/>
      </c>
      <c r="E377" s="613"/>
      <c r="F377" s="601"/>
      <c r="G377" s="601"/>
      <c r="H377" s="643" t="str">
        <f t="shared" si="159"/>
        <v>0</v>
      </c>
      <c r="J377" s="642"/>
      <c r="K377" s="601"/>
      <c r="L377" s="601"/>
      <c r="M377" s="643" t="str">
        <f t="shared" si="161"/>
        <v>0</v>
      </c>
      <c r="O377" s="642"/>
      <c r="P377" s="601"/>
      <c r="Q377" s="601"/>
      <c r="R377" s="643" t="str">
        <f t="shared" si="156"/>
        <v>0</v>
      </c>
      <c r="T377" s="644"/>
      <c r="U377" s="644"/>
      <c r="V377" s="601"/>
      <c r="W377" s="601"/>
      <c r="X377" s="601"/>
      <c r="Y377" s="601"/>
      <c r="Z377" s="643">
        <f t="shared" si="157"/>
        <v>0</v>
      </c>
      <c r="AB377" s="613"/>
      <c r="AC377" s="614"/>
      <c r="AD377" s="645" t="str">
        <f t="shared" si="164"/>
        <v>0</v>
      </c>
      <c r="AF377" s="641"/>
    </row>
    <row r="378" spans="1:32" x14ac:dyDescent="0.25">
      <c r="A378" s="102">
        <v>28</v>
      </c>
      <c r="B378" s="691"/>
      <c r="C378" s="691" t="s">
        <v>2063</v>
      </c>
      <c r="D378" s="692"/>
      <c r="E378" s="692"/>
      <c r="F378" s="692"/>
      <c r="G378" s="692"/>
      <c r="H378" s="692"/>
      <c r="I378" s="692"/>
      <c r="J378" s="692"/>
      <c r="K378" s="692"/>
      <c r="L378" s="692"/>
      <c r="M378" s="692"/>
      <c r="N378" s="692"/>
      <c r="O378" s="692"/>
      <c r="P378" s="692"/>
      <c r="Q378" s="692"/>
      <c r="R378" s="692"/>
      <c r="S378" s="692"/>
      <c r="T378" s="692"/>
      <c r="U378" s="692"/>
      <c r="V378" s="692"/>
      <c r="W378" s="692"/>
      <c r="X378" s="692"/>
      <c r="Y378" s="692"/>
      <c r="Z378" s="692"/>
      <c r="AA378" s="692"/>
      <c r="AB378" s="692"/>
      <c r="AC378" s="693"/>
      <c r="AD378" s="692"/>
      <c r="AE378" s="692"/>
      <c r="AF378" s="692"/>
    </row>
    <row r="379" spans="1:32" ht="66" x14ac:dyDescent="0.25">
      <c r="A379" s="1018">
        <f t="shared" ref="A379" si="166">A391</f>
        <v>29</v>
      </c>
      <c r="B379" s="507">
        <v>1</v>
      </c>
      <c r="C379" s="508" t="str">
        <f>IF(Experiencia_Proponente!C584=0,"",Experiencia_Proponente!C584)</f>
        <v>UNION TEMPORAL SED21 P&amp;S</v>
      </c>
      <c r="D379" s="511"/>
      <c r="E379" s="259" t="s">
        <v>1631</v>
      </c>
      <c r="F379" s="259" t="s">
        <v>1631</v>
      </c>
      <c r="G379" s="269" t="s">
        <v>332</v>
      </c>
      <c r="H379" s="259" t="str">
        <f t="shared" ref="H379:H380" si="167">IF(F379="SI",IF(E379&gt;="SI","15","0"),"0")</f>
        <v>15</v>
      </c>
      <c r="I379" s="259"/>
      <c r="J379" s="688">
        <v>0.15</v>
      </c>
      <c r="K379" s="259" t="s">
        <v>1631</v>
      </c>
      <c r="L379" s="259">
        <v>1</v>
      </c>
      <c r="M379" s="689" t="str">
        <f t="shared" ref="M379:M390" si="168">IF(K379="SI",IF(J379=15%,"24",IF(J379=10%,"16",IF(J379=5%,"8","0"))),"0")</f>
        <v>24</v>
      </c>
      <c r="N379" s="259"/>
      <c r="O379" s="688" t="s">
        <v>2060</v>
      </c>
      <c r="P379" s="259" t="s">
        <v>1631</v>
      </c>
      <c r="Q379" s="269" t="s">
        <v>315</v>
      </c>
      <c r="R379" s="689" t="str">
        <f t="shared" ref="R379" si="169">IF(P379="SI",IF(O379="OPCIÓN 1","10",IF(O379="OPCIÓN 2","6",IF(O379="OPCIÓN 3","3","0"))),"0")</f>
        <v>10</v>
      </c>
      <c r="S379" s="259"/>
      <c r="T379" s="272" t="s">
        <v>2092</v>
      </c>
      <c r="U379" s="272">
        <v>6</v>
      </c>
      <c r="V379" s="259" t="s">
        <v>1631</v>
      </c>
      <c r="W379" s="259" t="s">
        <v>1631</v>
      </c>
      <c r="X379" s="259" t="s">
        <v>1631</v>
      </c>
      <c r="Y379" s="259">
        <v>1</v>
      </c>
      <c r="Z379" s="689">
        <f t="shared" ref="Z379:Z380" si="170">IF(AND(U379&gt;1,V379="SI",W379="SI",X379="SI"),1,0)</f>
        <v>1</v>
      </c>
      <c r="AA379" s="259"/>
      <c r="AB379" s="259" t="s">
        <v>1631</v>
      </c>
      <c r="AC379" s="269" t="s">
        <v>315</v>
      </c>
      <c r="AD379" s="690" t="str">
        <f t="shared" ref="AD379:AD390" si="171">IF(AB379="SI","10","0")</f>
        <v>10</v>
      </c>
      <c r="AE379" s="511"/>
      <c r="AF379" s="511"/>
    </row>
    <row r="380" spans="1:32" hidden="1" x14ac:dyDescent="0.25">
      <c r="A380" s="1020"/>
      <c r="B380" s="256">
        <v>2</v>
      </c>
      <c r="C380" s="683" t="str">
        <f>IF(Experiencia_Proponente!C585=0,"",Experiencia_Proponente!C585)</f>
        <v/>
      </c>
      <c r="E380" s="315"/>
      <c r="F380" s="314"/>
      <c r="G380" s="316"/>
      <c r="H380" s="628" t="str">
        <f t="shared" si="167"/>
        <v>0</v>
      </c>
      <c r="I380" s="260"/>
      <c r="J380" s="629"/>
      <c r="K380" s="314"/>
      <c r="L380" s="314"/>
      <c r="M380" s="628" t="str">
        <f t="shared" si="168"/>
        <v>0</v>
      </c>
      <c r="N380" s="260"/>
      <c r="O380" s="629"/>
      <c r="P380" s="314"/>
      <c r="Q380" s="316"/>
      <c r="R380" s="628" t="str">
        <f t="shared" si="156"/>
        <v>0</v>
      </c>
      <c r="S380" s="260"/>
      <c r="T380" s="630"/>
      <c r="U380" s="630"/>
      <c r="V380" s="314"/>
      <c r="W380" s="314"/>
      <c r="X380" s="314"/>
      <c r="Y380" s="314"/>
      <c r="Z380" s="628">
        <f t="shared" si="170"/>
        <v>0</v>
      </c>
      <c r="AA380" s="260"/>
      <c r="AB380" s="315"/>
      <c r="AC380" s="316"/>
      <c r="AD380" s="631" t="str">
        <f t="shared" si="171"/>
        <v>0</v>
      </c>
      <c r="AF380" s="632"/>
    </row>
    <row r="381" spans="1:32" ht="17.25" hidden="1" thickTop="1" x14ac:dyDescent="0.25">
      <c r="A381" s="1021"/>
      <c r="B381" s="266">
        <v>3</v>
      </c>
      <c r="C381" s="318" t="str">
        <f>IF(Experiencia_Proponente!C586=0,"",Experiencia_Proponente!C586)</f>
        <v/>
      </c>
      <c r="E381" s="268"/>
      <c r="F381" s="258"/>
      <c r="G381" s="269"/>
      <c r="H381" s="262" t="str">
        <f t="shared" si="159"/>
        <v>0</v>
      </c>
      <c r="I381" s="260"/>
      <c r="J381" s="261"/>
      <c r="K381" s="259"/>
      <c r="L381" s="259"/>
      <c r="M381" s="262" t="str">
        <f t="shared" si="168"/>
        <v>0</v>
      </c>
      <c r="N381" s="260"/>
      <c r="O381" s="261"/>
      <c r="P381" s="258"/>
      <c r="Q381" s="269"/>
      <c r="R381" s="262" t="str">
        <f t="shared" si="156"/>
        <v>0</v>
      </c>
      <c r="S381" s="260"/>
      <c r="T381" s="263"/>
      <c r="U381" s="263"/>
      <c r="V381" s="258"/>
      <c r="W381" s="258"/>
      <c r="X381" s="258"/>
      <c r="Y381" s="258"/>
      <c r="Z381" s="262">
        <f t="shared" si="157"/>
        <v>0</v>
      </c>
      <c r="AA381" s="260"/>
      <c r="AB381" s="257"/>
      <c r="AC381" s="264"/>
      <c r="AD381" s="270" t="str">
        <f t="shared" si="171"/>
        <v>0</v>
      </c>
      <c r="AF381" s="271"/>
    </row>
    <row r="382" spans="1:32" ht="17.25" hidden="1" thickTop="1" x14ac:dyDescent="0.25">
      <c r="A382" s="1022"/>
      <c r="B382" s="568">
        <v>4</v>
      </c>
      <c r="C382" s="621" t="str">
        <f>IF(Experiencia_Proponente!C587=0,"",Experiencia_Proponente!C587)</f>
        <v/>
      </c>
      <c r="E382" s="570"/>
      <c r="F382" s="324"/>
      <c r="G382" s="575"/>
      <c r="H382" s="572" t="str">
        <f t="shared" si="159"/>
        <v>0</v>
      </c>
      <c r="I382" s="260"/>
      <c r="J382" s="573"/>
      <c r="K382" s="571"/>
      <c r="L382" s="571"/>
      <c r="M382" s="572" t="str">
        <f t="shared" si="168"/>
        <v>0</v>
      </c>
      <c r="N382" s="260"/>
      <c r="O382" s="573"/>
      <c r="P382" s="324"/>
      <c r="Q382" s="575"/>
      <c r="R382" s="572" t="str">
        <f t="shared" si="156"/>
        <v>0</v>
      </c>
      <c r="S382" s="260"/>
      <c r="T382" s="574"/>
      <c r="U382" s="574"/>
      <c r="V382" s="324"/>
      <c r="W382" s="324"/>
      <c r="X382" s="324"/>
      <c r="Y382" s="324"/>
      <c r="Z382" s="572">
        <f t="shared" si="157"/>
        <v>0</v>
      </c>
      <c r="AA382" s="260"/>
      <c r="AB382" s="323"/>
      <c r="AC382" s="622"/>
      <c r="AD382" s="576" t="str">
        <f t="shared" si="171"/>
        <v>0</v>
      </c>
      <c r="AF382" s="577"/>
    </row>
    <row r="383" spans="1:32" ht="66" x14ac:dyDescent="0.25">
      <c r="A383" s="1018"/>
      <c r="B383" s="507">
        <v>5</v>
      </c>
      <c r="C383" s="100" t="str">
        <f>IF(Experiencia_Proponente!C588=0,"",Experiencia_Proponente!C588)</f>
        <v>UNION TEMPORAL SED21 P&amp;S</v>
      </c>
      <c r="D383" s="511"/>
      <c r="E383" s="259" t="s">
        <v>1631</v>
      </c>
      <c r="F383" s="259" t="s">
        <v>1631</v>
      </c>
      <c r="G383" s="269" t="s">
        <v>332</v>
      </c>
      <c r="H383" s="689" t="str">
        <f t="shared" si="159"/>
        <v>15</v>
      </c>
      <c r="I383" s="259"/>
      <c r="J383" s="688">
        <v>0.15</v>
      </c>
      <c r="K383" s="259" t="s">
        <v>1631</v>
      </c>
      <c r="L383" s="259">
        <v>1</v>
      </c>
      <c r="M383" s="689" t="str">
        <f t="shared" si="168"/>
        <v>24</v>
      </c>
      <c r="N383" s="259"/>
      <c r="O383" s="688" t="s">
        <v>2060</v>
      </c>
      <c r="P383" s="259" t="s">
        <v>1631</v>
      </c>
      <c r="Q383" s="269" t="s">
        <v>315</v>
      </c>
      <c r="R383" s="689" t="str">
        <f t="shared" si="156"/>
        <v>10</v>
      </c>
      <c r="S383" s="259"/>
      <c r="T383" s="272" t="s">
        <v>2092</v>
      </c>
      <c r="U383" s="272">
        <v>6</v>
      </c>
      <c r="V383" s="259" t="s">
        <v>1631</v>
      </c>
      <c r="W383" s="259" t="s">
        <v>1631</v>
      </c>
      <c r="X383" s="259" t="s">
        <v>1631</v>
      </c>
      <c r="Y383" s="259">
        <v>1</v>
      </c>
      <c r="Z383" s="689">
        <f t="shared" si="157"/>
        <v>1</v>
      </c>
      <c r="AA383" s="259"/>
      <c r="AB383" s="259" t="s">
        <v>1631</v>
      </c>
      <c r="AC383" s="269" t="s">
        <v>315</v>
      </c>
      <c r="AD383" s="690" t="str">
        <f t="shared" si="171"/>
        <v>10</v>
      </c>
      <c r="AE383" s="511"/>
      <c r="AF383" s="511"/>
    </row>
    <row r="384" spans="1:32" ht="66" x14ac:dyDescent="0.25">
      <c r="A384" s="1018"/>
      <c r="B384" s="507">
        <v>6</v>
      </c>
      <c r="C384" s="100" t="str">
        <f>IF(Experiencia_Proponente!C589=0,"",Experiencia_Proponente!C589)</f>
        <v>UNION TEMPORAL SED21 P&amp;S</v>
      </c>
      <c r="D384" s="511"/>
      <c r="E384" s="259" t="s">
        <v>1631</v>
      </c>
      <c r="F384" s="259" t="s">
        <v>1631</v>
      </c>
      <c r="G384" s="269" t="s">
        <v>332</v>
      </c>
      <c r="H384" s="689" t="str">
        <f t="shared" si="159"/>
        <v>15</v>
      </c>
      <c r="I384" s="259"/>
      <c r="J384" s="688">
        <v>0.15</v>
      </c>
      <c r="K384" s="259" t="s">
        <v>1631</v>
      </c>
      <c r="L384" s="259">
        <v>1</v>
      </c>
      <c r="M384" s="689" t="str">
        <f t="shared" si="168"/>
        <v>24</v>
      </c>
      <c r="N384" s="259"/>
      <c r="O384" s="688" t="s">
        <v>2060</v>
      </c>
      <c r="P384" s="259" t="s">
        <v>1631</v>
      </c>
      <c r="Q384" s="269" t="s">
        <v>315</v>
      </c>
      <c r="R384" s="689" t="str">
        <f t="shared" si="156"/>
        <v>10</v>
      </c>
      <c r="S384" s="259"/>
      <c r="T384" s="272" t="s">
        <v>2092</v>
      </c>
      <c r="U384" s="272">
        <v>6</v>
      </c>
      <c r="V384" s="259" t="s">
        <v>1631</v>
      </c>
      <c r="W384" s="259" t="s">
        <v>1631</v>
      </c>
      <c r="X384" s="259" t="s">
        <v>1631</v>
      </c>
      <c r="Y384" s="259">
        <v>1</v>
      </c>
      <c r="Z384" s="689">
        <f t="shared" si="157"/>
        <v>1</v>
      </c>
      <c r="AA384" s="259"/>
      <c r="AB384" s="259" t="s">
        <v>1631</v>
      </c>
      <c r="AC384" s="269" t="s">
        <v>315</v>
      </c>
      <c r="AD384" s="690" t="str">
        <f t="shared" si="171"/>
        <v>10</v>
      </c>
      <c r="AE384" s="511"/>
      <c r="AF384" s="511"/>
    </row>
    <row r="385" spans="1:32" hidden="1" x14ac:dyDescent="0.25">
      <c r="A385" s="1019"/>
      <c r="B385" s="579">
        <v>7</v>
      </c>
      <c r="C385" s="684" t="str">
        <f>IF(Experiencia_Proponente!C590=0,"",Experiencia_Proponente!C590)</f>
        <v/>
      </c>
      <c r="E385" s="634"/>
      <c r="F385" s="635"/>
      <c r="G385" s="639"/>
      <c r="H385" s="636" t="str">
        <f t="shared" si="159"/>
        <v>0</v>
      </c>
      <c r="I385" s="260"/>
      <c r="J385" s="637"/>
      <c r="K385" s="635"/>
      <c r="L385" s="635"/>
      <c r="M385" s="636" t="str">
        <f t="shared" si="168"/>
        <v>0</v>
      </c>
      <c r="N385" s="260"/>
      <c r="O385" s="637"/>
      <c r="P385" s="635"/>
      <c r="Q385" s="639"/>
      <c r="R385" s="636" t="str">
        <f t="shared" si="156"/>
        <v>0</v>
      </c>
      <c r="S385" s="260"/>
      <c r="T385" s="638"/>
      <c r="U385" s="638"/>
      <c r="V385" s="635"/>
      <c r="W385" s="635"/>
      <c r="X385" s="635"/>
      <c r="Y385" s="635"/>
      <c r="Z385" s="636">
        <f t="shared" si="157"/>
        <v>0</v>
      </c>
      <c r="AA385" s="260"/>
      <c r="AB385" s="634"/>
      <c r="AC385" s="639"/>
      <c r="AD385" s="640" t="str">
        <f t="shared" si="171"/>
        <v>0</v>
      </c>
      <c r="AF385" s="641"/>
    </row>
    <row r="386" spans="1:32" ht="66" x14ac:dyDescent="0.25">
      <c r="A386" s="1018"/>
      <c r="B386" s="507">
        <v>8</v>
      </c>
      <c r="C386" s="100" t="str">
        <f>IF(Experiencia_Proponente!C591=0,"",Experiencia_Proponente!C591)</f>
        <v>UNION TEMPORAL SED21 P&amp;S</v>
      </c>
      <c r="D386" s="511"/>
      <c r="E386" s="259" t="s">
        <v>1631</v>
      </c>
      <c r="F386" s="259" t="s">
        <v>1631</v>
      </c>
      <c r="G386" s="269" t="s">
        <v>332</v>
      </c>
      <c r="H386" s="689" t="str">
        <f t="shared" si="159"/>
        <v>15</v>
      </c>
      <c r="I386" s="259"/>
      <c r="J386" s="688">
        <v>0.15</v>
      </c>
      <c r="K386" s="259" t="s">
        <v>1631</v>
      </c>
      <c r="L386" s="259">
        <v>1</v>
      </c>
      <c r="M386" s="689" t="str">
        <f t="shared" si="168"/>
        <v>24</v>
      </c>
      <c r="N386" s="259"/>
      <c r="O386" s="688" t="s">
        <v>2060</v>
      </c>
      <c r="P386" s="259" t="s">
        <v>1631</v>
      </c>
      <c r="Q386" s="269" t="s">
        <v>315</v>
      </c>
      <c r="R386" s="689" t="str">
        <f t="shared" si="156"/>
        <v>10</v>
      </c>
      <c r="S386" s="259"/>
      <c r="T386" s="272" t="s">
        <v>2092</v>
      </c>
      <c r="U386" s="272">
        <v>6</v>
      </c>
      <c r="V386" s="259" t="s">
        <v>1631</v>
      </c>
      <c r="W386" s="259" t="s">
        <v>1631</v>
      </c>
      <c r="X386" s="259" t="s">
        <v>1631</v>
      </c>
      <c r="Y386" s="259">
        <v>1</v>
      </c>
      <c r="Z386" s="689">
        <f t="shared" si="157"/>
        <v>1</v>
      </c>
      <c r="AA386" s="259"/>
      <c r="AB386" s="259" t="s">
        <v>1631</v>
      </c>
      <c r="AC386" s="269" t="s">
        <v>315</v>
      </c>
      <c r="AD386" s="690" t="str">
        <f t="shared" si="171"/>
        <v>10</v>
      </c>
      <c r="AE386" s="511"/>
      <c r="AF386" s="511"/>
    </row>
    <row r="387" spans="1:32" ht="66" x14ac:dyDescent="0.25">
      <c r="A387" s="1018"/>
      <c r="B387" s="507">
        <v>9</v>
      </c>
      <c r="C387" s="100" t="str">
        <f>IF(Experiencia_Proponente!C592=0,"",Experiencia_Proponente!C592)</f>
        <v>UNION TEMPORAL SED21 P&amp;S</v>
      </c>
      <c r="D387" s="511"/>
      <c r="E387" s="259" t="s">
        <v>1631</v>
      </c>
      <c r="F387" s="259" t="s">
        <v>1631</v>
      </c>
      <c r="G387" s="269" t="s">
        <v>332</v>
      </c>
      <c r="H387" s="689" t="str">
        <f t="shared" si="159"/>
        <v>15</v>
      </c>
      <c r="I387" s="259"/>
      <c r="J387" s="688">
        <v>0.15</v>
      </c>
      <c r="K387" s="259" t="s">
        <v>1631</v>
      </c>
      <c r="L387" s="259">
        <v>1</v>
      </c>
      <c r="M387" s="689" t="str">
        <f t="shared" si="168"/>
        <v>24</v>
      </c>
      <c r="N387" s="259"/>
      <c r="O387" s="688" t="s">
        <v>2060</v>
      </c>
      <c r="P387" s="259" t="s">
        <v>1631</v>
      </c>
      <c r="Q387" s="269" t="s">
        <v>315</v>
      </c>
      <c r="R387" s="689" t="str">
        <f t="shared" si="156"/>
        <v>10</v>
      </c>
      <c r="S387" s="259"/>
      <c r="T387" s="272" t="s">
        <v>2092</v>
      </c>
      <c r="U387" s="272">
        <v>6</v>
      </c>
      <c r="V387" s="259" t="s">
        <v>1631</v>
      </c>
      <c r="W387" s="259" t="s">
        <v>1631</v>
      </c>
      <c r="X387" s="259" t="s">
        <v>1631</v>
      </c>
      <c r="Y387" s="259">
        <v>1</v>
      </c>
      <c r="Z387" s="689">
        <f t="shared" si="157"/>
        <v>1</v>
      </c>
      <c r="AA387" s="259"/>
      <c r="AB387" s="259" t="s">
        <v>1631</v>
      </c>
      <c r="AC387" s="269" t="s">
        <v>315</v>
      </c>
      <c r="AD387" s="690" t="str">
        <f t="shared" si="171"/>
        <v>10</v>
      </c>
      <c r="AE387" s="511"/>
      <c r="AF387" s="511"/>
    </row>
    <row r="388" spans="1:32" ht="66" x14ac:dyDescent="0.25">
      <c r="A388" s="1018"/>
      <c r="B388" s="507">
        <v>10</v>
      </c>
      <c r="C388" s="100" t="str">
        <f>IF(Experiencia_Proponente!C593=0,"",Experiencia_Proponente!C593)</f>
        <v>UNION TEMPORAL SED21 P&amp;S</v>
      </c>
      <c r="D388" s="511"/>
      <c r="E388" s="259" t="s">
        <v>1631</v>
      </c>
      <c r="F388" s="259" t="s">
        <v>1631</v>
      </c>
      <c r="G388" s="269" t="s">
        <v>332</v>
      </c>
      <c r="H388" s="689" t="str">
        <f t="shared" si="159"/>
        <v>15</v>
      </c>
      <c r="I388" s="259"/>
      <c r="J388" s="688">
        <v>0.15</v>
      </c>
      <c r="K388" s="259" t="s">
        <v>1631</v>
      </c>
      <c r="L388" s="259">
        <v>1</v>
      </c>
      <c r="M388" s="689" t="str">
        <f t="shared" si="168"/>
        <v>24</v>
      </c>
      <c r="N388" s="259"/>
      <c r="O388" s="688" t="s">
        <v>2060</v>
      </c>
      <c r="P388" s="259" t="s">
        <v>1631</v>
      </c>
      <c r="Q388" s="269" t="s">
        <v>315</v>
      </c>
      <c r="R388" s="689" t="str">
        <f t="shared" si="156"/>
        <v>10</v>
      </c>
      <c r="S388" s="259"/>
      <c r="T388" s="272" t="s">
        <v>2092</v>
      </c>
      <c r="U388" s="272">
        <v>6</v>
      </c>
      <c r="V388" s="259" t="s">
        <v>1631</v>
      </c>
      <c r="W388" s="259" t="s">
        <v>1631</v>
      </c>
      <c r="X388" s="259" t="s">
        <v>1631</v>
      </c>
      <c r="Y388" s="259">
        <v>1</v>
      </c>
      <c r="Z388" s="689">
        <f t="shared" si="157"/>
        <v>1</v>
      </c>
      <c r="AA388" s="259"/>
      <c r="AB388" s="259" t="s">
        <v>1631</v>
      </c>
      <c r="AC388" s="269" t="s">
        <v>315</v>
      </c>
      <c r="AD388" s="690" t="str">
        <f t="shared" si="171"/>
        <v>10</v>
      </c>
      <c r="AE388" s="511"/>
      <c r="AF388" s="511"/>
    </row>
    <row r="389" spans="1:32" ht="66" x14ac:dyDescent="0.25">
      <c r="A389" s="1018"/>
      <c r="B389" s="507">
        <v>11</v>
      </c>
      <c r="C389" s="100" t="str">
        <f>IF(Experiencia_Proponente!C594=0,"",Experiencia_Proponente!C594)</f>
        <v>UNION TEMPORAL SED21 P&amp;S</v>
      </c>
      <c r="D389" s="511"/>
      <c r="E389" s="259" t="s">
        <v>1631</v>
      </c>
      <c r="F389" s="259" t="s">
        <v>1631</v>
      </c>
      <c r="G389" s="269" t="s">
        <v>332</v>
      </c>
      <c r="H389" s="689" t="str">
        <f t="shared" si="159"/>
        <v>15</v>
      </c>
      <c r="I389" s="259"/>
      <c r="J389" s="688">
        <v>0.15</v>
      </c>
      <c r="K389" s="259" t="s">
        <v>1631</v>
      </c>
      <c r="L389" s="259">
        <v>1</v>
      </c>
      <c r="M389" s="689" t="str">
        <f t="shared" si="168"/>
        <v>24</v>
      </c>
      <c r="N389" s="259"/>
      <c r="O389" s="688" t="s">
        <v>2060</v>
      </c>
      <c r="P389" s="259" t="s">
        <v>1631</v>
      </c>
      <c r="Q389" s="269" t="s">
        <v>315</v>
      </c>
      <c r="R389" s="689" t="str">
        <f t="shared" si="156"/>
        <v>10</v>
      </c>
      <c r="S389" s="259"/>
      <c r="T389" s="272" t="s">
        <v>2092</v>
      </c>
      <c r="U389" s="272">
        <v>6</v>
      </c>
      <c r="V389" s="259" t="s">
        <v>1631</v>
      </c>
      <c r="W389" s="259" t="s">
        <v>1631</v>
      </c>
      <c r="X389" s="259" t="s">
        <v>1631</v>
      </c>
      <c r="Y389" s="259">
        <v>1</v>
      </c>
      <c r="Z389" s="689">
        <f t="shared" si="157"/>
        <v>1</v>
      </c>
      <c r="AA389" s="259"/>
      <c r="AB389" s="259" t="s">
        <v>1631</v>
      </c>
      <c r="AC389" s="269" t="s">
        <v>315</v>
      </c>
      <c r="AD389" s="690" t="str">
        <f t="shared" si="171"/>
        <v>10</v>
      </c>
      <c r="AE389" s="511"/>
      <c r="AF389" s="511"/>
    </row>
    <row r="390" spans="1:32" ht="66" x14ac:dyDescent="0.25">
      <c r="A390" s="1018"/>
      <c r="B390" s="507">
        <v>12</v>
      </c>
      <c r="C390" s="100" t="str">
        <f>IF(Experiencia_Proponente!C595=0,"",Experiencia_Proponente!C595)</f>
        <v>UNION TEMPORAL SED21 P&amp;S</v>
      </c>
      <c r="D390" s="511"/>
      <c r="E390" s="259" t="s">
        <v>1631</v>
      </c>
      <c r="F390" s="259" t="s">
        <v>1631</v>
      </c>
      <c r="G390" s="269" t="s">
        <v>332</v>
      </c>
      <c r="H390" s="689" t="str">
        <f t="shared" si="159"/>
        <v>15</v>
      </c>
      <c r="I390" s="259"/>
      <c r="J390" s="688">
        <v>0.15</v>
      </c>
      <c r="K390" s="259" t="s">
        <v>1631</v>
      </c>
      <c r="L390" s="259">
        <v>1</v>
      </c>
      <c r="M390" s="689" t="str">
        <f t="shared" si="168"/>
        <v>24</v>
      </c>
      <c r="N390" s="259"/>
      <c r="O390" s="688" t="s">
        <v>2060</v>
      </c>
      <c r="P390" s="259" t="s">
        <v>1631</v>
      </c>
      <c r="Q390" s="269" t="s">
        <v>315</v>
      </c>
      <c r="R390" s="689" t="str">
        <f t="shared" si="156"/>
        <v>10</v>
      </c>
      <c r="S390" s="259"/>
      <c r="T390" s="272" t="s">
        <v>2092</v>
      </c>
      <c r="U390" s="272">
        <v>6</v>
      </c>
      <c r="V390" s="259" t="s">
        <v>1631</v>
      </c>
      <c r="W390" s="259" t="s">
        <v>1631</v>
      </c>
      <c r="X390" s="259" t="s">
        <v>1631</v>
      </c>
      <c r="Y390" s="259">
        <v>1</v>
      </c>
      <c r="Z390" s="689">
        <f t="shared" si="157"/>
        <v>1</v>
      </c>
      <c r="AA390" s="259"/>
      <c r="AB390" s="259" t="s">
        <v>1631</v>
      </c>
      <c r="AC390" s="269" t="s">
        <v>315</v>
      </c>
      <c r="AD390" s="690" t="str">
        <f t="shared" si="171"/>
        <v>10</v>
      </c>
      <c r="AE390" s="511"/>
      <c r="AF390" s="511"/>
    </row>
    <row r="391" spans="1:32" x14ac:dyDescent="0.25">
      <c r="A391" s="102">
        <v>29</v>
      </c>
      <c r="B391" s="691"/>
      <c r="C391" s="691" t="s">
        <v>2063</v>
      </c>
      <c r="D391" s="692"/>
      <c r="E391" s="692"/>
      <c r="F391" s="692"/>
      <c r="G391" s="692"/>
      <c r="H391" s="692"/>
      <c r="I391" s="692"/>
      <c r="J391" s="692"/>
      <c r="K391" s="692"/>
      <c r="L391" s="692"/>
      <c r="M391" s="692"/>
      <c r="N391" s="692"/>
      <c r="O391" s="692"/>
      <c r="P391" s="692"/>
      <c r="Q391" s="692"/>
      <c r="R391" s="692"/>
      <c r="S391" s="692"/>
      <c r="T391" s="692"/>
      <c r="U391" s="692"/>
      <c r="V391" s="692"/>
      <c r="W391" s="692"/>
      <c r="X391" s="692"/>
      <c r="Y391" s="692"/>
      <c r="Z391" s="692"/>
      <c r="AA391" s="692"/>
      <c r="AB391" s="692"/>
      <c r="AC391" s="693"/>
      <c r="AD391" s="692"/>
      <c r="AE391" s="692"/>
      <c r="AF391" s="692"/>
    </row>
    <row r="392" spans="1:32" ht="33" x14ac:dyDescent="0.25">
      <c r="A392" s="1018">
        <f t="shared" ref="A392" si="172">A404</f>
        <v>30</v>
      </c>
      <c r="B392" s="938">
        <v>1</v>
      </c>
      <c r="C392" s="940" t="str">
        <f>IF(Experiencia_Proponente!C613=0,"",Experiencia_Proponente!C613)</f>
        <v>UNION TEMPORAL MSC EDUCACION 2021</v>
      </c>
      <c r="D392" s="939"/>
      <c r="E392" s="939" t="s">
        <v>1631</v>
      </c>
      <c r="F392" s="939" t="s">
        <v>1631</v>
      </c>
      <c r="G392" s="939">
        <v>1</v>
      </c>
      <c r="H392" s="939" t="str">
        <f t="shared" ref="H392:H393" si="173">IF(F392="SI",IF(E392&gt;="SI","15","0"),"0")</f>
        <v>15</v>
      </c>
      <c r="I392" s="939"/>
      <c r="J392" s="695">
        <v>0.15</v>
      </c>
      <c r="K392" s="939" t="s">
        <v>1631</v>
      </c>
      <c r="L392" s="939">
        <v>1</v>
      </c>
      <c r="M392" s="694" t="str">
        <f t="shared" ref="M392:M403" si="174">IF(K392="SI",IF(J392=15%,"24",IF(J392=10%,"16",IF(J392=5%,"8","0"))),"0")</f>
        <v>24</v>
      </c>
      <c r="N392" s="939"/>
      <c r="O392" s="695" t="s">
        <v>2060</v>
      </c>
      <c r="P392" s="939" t="s">
        <v>1631</v>
      </c>
      <c r="Q392" s="939">
        <v>1</v>
      </c>
      <c r="R392" s="694" t="str">
        <f t="shared" ref="R392" si="175">IF(P392="SI",IF(O392="OPCIÓN 1","10",IF(O392="OPCIÓN 2","6",IF(O392="OPCIÓN 3","3","0"))),"0")</f>
        <v>10</v>
      </c>
      <c r="S392" s="939"/>
      <c r="T392" s="939" t="s">
        <v>154</v>
      </c>
      <c r="U392" s="696">
        <v>5</v>
      </c>
      <c r="V392" s="939" t="s">
        <v>1631</v>
      </c>
      <c r="W392" s="939" t="s">
        <v>1631</v>
      </c>
      <c r="X392" s="939" t="s">
        <v>1631</v>
      </c>
      <c r="Y392" s="939">
        <v>28</v>
      </c>
      <c r="Z392" s="694">
        <f t="shared" ref="Z392:Z393" si="176">IF(AND(U392&gt;1,V392="SI",W392="SI",X392="SI"),1,0)</f>
        <v>1</v>
      </c>
      <c r="AA392" s="939"/>
      <c r="AB392" s="939" t="s">
        <v>1631</v>
      </c>
      <c r="AC392" s="280" t="s">
        <v>2093</v>
      </c>
      <c r="AD392" s="941" t="str">
        <f t="shared" ref="AD392:AD403" si="177">IF(AB392="SI","10","0")</f>
        <v>10</v>
      </c>
      <c r="AE392" s="939"/>
      <c r="AF392" s="939"/>
    </row>
    <row r="393" spans="1:32" hidden="1" x14ac:dyDescent="0.25">
      <c r="A393" s="1020"/>
      <c r="B393" s="256">
        <v>2</v>
      </c>
      <c r="C393" s="627" t="str">
        <f>IF(Experiencia_Proponente!C614=0,"",Experiencia_Proponente!C614)</f>
        <v/>
      </c>
      <c r="E393" s="315"/>
      <c r="F393" s="314"/>
      <c r="G393" s="314"/>
      <c r="H393" s="628" t="str">
        <f t="shared" si="173"/>
        <v>0</v>
      </c>
      <c r="I393" s="260"/>
      <c r="J393" s="629"/>
      <c r="K393" s="314"/>
      <c r="L393" s="314"/>
      <c r="M393" s="628" t="str">
        <f t="shared" si="174"/>
        <v>0</v>
      </c>
      <c r="N393" s="260"/>
      <c r="O393" s="629"/>
      <c r="P393" s="314"/>
      <c r="Q393" s="314"/>
      <c r="R393" s="628" t="str">
        <f t="shared" si="156"/>
        <v>0</v>
      </c>
      <c r="S393" s="260"/>
      <c r="T393" s="630"/>
      <c r="U393" s="630"/>
      <c r="V393" s="314"/>
      <c r="W393" s="314"/>
      <c r="X393" s="314"/>
      <c r="Y393" s="314"/>
      <c r="Z393" s="628">
        <f t="shared" si="176"/>
        <v>0</v>
      </c>
      <c r="AA393" s="260"/>
      <c r="AB393" s="315"/>
      <c r="AC393" s="316"/>
      <c r="AD393" s="631" t="str">
        <f t="shared" si="177"/>
        <v>0</v>
      </c>
      <c r="AF393" s="632"/>
    </row>
    <row r="394" spans="1:32" ht="17.25" hidden="1" thickTop="1" x14ac:dyDescent="0.25">
      <c r="A394" s="1021"/>
      <c r="B394" s="266">
        <v>3</v>
      </c>
      <c r="C394" s="267" t="str">
        <f>IF(Experiencia_Proponente!C615=0,"",Experiencia_Proponente!C615)</f>
        <v/>
      </c>
      <c r="E394" s="257"/>
      <c r="F394" s="258"/>
      <c r="G394" s="259"/>
      <c r="H394" s="262" t="str">
        <f t="shared" si="159"/>
        <v>0</v>
      </c>
      <c r="I394" s="260"/>
      <c r="J394" s="261"/>
      <c r="K394" s="259"/>
      <c r="L394" s="259"/>
      <c r="M394" s="262" t="str">
        <f t="shared" si="174"/>
        <v>0</v>
      </c>
      <c r="N394" s="260"/>
      <c r="O394" s="261"/>
      <c r="P394" s="258"/>
      <c r="Q394" s="258"/>
      <c r="R394" s="262" t="str">
        <f t="shared" si="156"/>
        <v>0</v>
      </c>
      <c r="S394" s="260"/>
      <c r="T394" s="263"/>
      <c r="U394" s="263"/>
      <c r="V394" s="259"/>
      <c r="W394" s="259"/>
      <c r="X394" s="258"/>
      <c r="Y394" s="258"/>
      <c r="Z394" s="262">
        <f t="shared" si="157"/>
        <v>0</v>
      </c>
      <c r="AA394" s="260"/>
      <c r="AB394" s="257"/>
      <c r="AC394" s="264"/>
      <c r="AD394" s="270" t="str">
        <f t="shared" si="177"/>
        <v>0</v>
      </c>
      <c r="AF394" s="271"/>
    </row>
    <row r="395" spans="1:32" ht="17.25" hidden="1" thickTop="1" x14ac:dyDescent="0.25">
      <c r="A395" s="1021"/>
      <c r="B395" s="266">
        <v>4</v>
      </c>
      <c r="C395" s="267" t="str">
        <f>IF(Experiencia_Proponente!C616=0,"",Experiencia_Proponente!C616)</f>
        <v/>
      </c>
      <c r="E395" s="257"/>
      <c r="F395" s="258"/>
      <c r="G395" s="259"/>
      <c r="H395" s="262" t="str">
        <f t="shared" si="159"/>
        <v>0</v>
      </c>
      <c r="I395" s="260"/>
      <c r="J395" s="261"/>
      <c r="K395" s="259"/>
      <c r="L395" s="259"/>
      <c r="M395" s="262" t="str">
        <f t="shared" si="174"/>
        <v>0</v>
      </c>
      <c r="N395" s="260"/>
      <c r="O395" s="261"/>
      <c r="P395" s="258"/>
      <c r="Q395" s="258"/>
      <c r="R395" s="262" t="str">
        <f t="shared" si="156"/>
        <v>0</v>
      </c>
      <c r="S395" s="260"/>
      <c r="T395" s="263"/>
      <c r="U395" s="263"/>
      <c r="V395" s="259"/>
      <c r="W395" s="259"/>
      <c r="X395" s="258"/>
      <c r="Y395" s="258"/>
      <c r="Z395" s="262">
        <f t="shared" si="157"/>
        <v>0</v>
      </c>
      <c r="AA395" s="260"/>
      <c r="AB395" s="257"/>
      <c r="AC395" s="264"/>
      <c r="AD395" s="270" t="str">
        <f t="shared" si="177"/>
        <v>0</v>
      </c>
      <c r="AF395" s="271"/>
    </row>
    <row r="396" spans="1:32" ht="17.25" hidden="1" thickTop="1" x14ac:dyDescent="0.25">
      <c r="A396" s="1021"/>
      <c r="B396" s="266">
        <v>5</v>
      </c>
      <c r="C396" s="267" t="str">
        <f>IF(Experiencia_Proponente!C617=0,"",Experiencia_Proponente!C617)</f>
        <v/>
      </c>
      <c r="E396" s="257"/>
      <c r="F396" s="258"/>
      <c r="G396" s="259"/>
      <c r="H396" s="262" t="str">
        <f t="shared" si="159"/>
        <v>0</v>
      </c>
      <c r="I396" s="260"/>
      <c r="J396" s="261"/>
      <c r="K396" s="259"/>
      <c r="L396" s="259"/>
      <c r="M396" s="262" t="str">
        <f t="shared" si="174"/>
        <v>0</v>
      </c>
      <c r="N396" s="260"/>
      <c r="O396" s="261"/>
      <c r="P396" s="258"/>
      <c r="Q396" s="258"/>
      <c r="R396" s="262" t="str">
        <f t="shared" si="156"/>
        <v>0</v>
      </c>
      <c r="S396" s="260"/>
      <c r="T396" s="263"/>
      <c r="U396" s="263"/>
      <c r="V396" s="259"/>
      <c r="W396" s="259"/>
      <c r="X396" s="258"/>
      <c r="Y396" s="258"/>
      <c r="Z396" s="262">
        <f t="shared" si="157"/>
        <v>0</v>
      </c>
      <c r="AA396" s="260"/>
      <c r="AB396" s="257"/>
      <c r="AC396" s="264"/>
      <c r="AD396" s="270" t="str">
        <f t="shared" si="177"/>
        <v>0</v>
      </c>
      <c r="AF396" s="271"/>
    </row>
    <row r="397" spans="1:32" ht="17.25" hidden="1" thickTop="1" x14ac:dyDescent="0.25">
      <c r="A397" s="1021"/>
      <c r="B397" s="266">
        <v>6</v>
      </c>
      <c r="C397" s="267" t="str">
        <f>IF(Experiencia_Proponente!C618=0,"",Experiencia_Proponente!C618)</f>
        <v/>
      </c>
      <c r="E397" s="257"/>
      <c r="F397" s="258"/>
      <c r="G397" s="259"/>
      <c r="H397" s="262" t="str">
        <f t="shared" si="159"/>
        <v>0</v>
      </c>
      <c r="I397" s="260"/>
      <c r="J397" s="261"/>
      <c r="K397" s="259"/>
      <c r="L397" s="259"/>
      <c r="M397" s="262" t="str">
        <f t="shared" si="174"/>
        <v>0</v>
      </c>
      <c r="N397" s="260"/>
      <c r="O397" s="261"/>
      <c r="P397" s="258"/>
      <c r="Q397" s="258"/>
      <c r="R397" s="262" t="str">
        <f t="shared" si="156"/>
        <v>0</v>
      </c>
      <c r="S397" s="260"/>
      <c r="T397" s="263"/>
      <c r="U397" s="263"/>
      <c r="V397" s="259"/>
      <c r="W397" s="259"/>
      <c r="X397" s="258"/>
      <c r="Y397" s="258"/>
      <c r="Z397" s="262">
        <f t="shared" si="157"/>
        <v>0</v>
      </c>
      <c r="AA397" s="260"/>
      <c r="AB397" s="257"/>
      <c r="AC397" s="264"/>
      <c r="AD397" s="270" t="str">
        <f t="shared" si="177"/>
        <v>0</v>
      </c>
      <c r="AF397" s="271"/>
    </row>
    <row r="398" spans="1:32" ht="17.25" hidden="1" thickTop="1" x14ac:dyDescent="0.25">
      <c r="A398" s="1022"/>
      <c r="B398" s="568">
        <v>7</v>
      </c>
      <c r="C398" s="569" t="str">
        <f>IF(Experiencia_Proponente!C619=0,"",Experiencia_Proponente!C619)</f>
        <v/>
      </c>
      <c r="E398" s="323"/>
      <c r="F398" s="324"/>
      <c r="G398" s="571"/>
      <c r="H398" s="572" t="str">
        <f t="shared" si="159"/>
        <v>0</v>
      </c>
      <c r="I398" s="260"/>
      <c r="J398" s="573"/>
      <c r="K398" s="571"/>
      <c r="L398" s="571"/>
      <c r="M398" s="572" t="str">
        <f t="shared" si="174"/>
        <v>0</v>
      </c>
      <c r="N398" s="260"/>
      <c r="O398" s="573"/>
      <c r="P398" s="324"/>
      <c r="Q398" s="324"/>
      <c r="R398" s="572" t="str">
        <f t="shared" si="156"/>
        <v>0</v>
      </c>
      <c r="S398" s="260"/>
      <c r="T398" s="574"/>
      <c r="U398" s="574"/>
      <c r="V398" s="571"/>
      <c r="W398" s="571"/>
      <c r="X398" s="324"/>
      <c r="Y398" s="324"/>
      <c r="Z398" s="572">
        <f t="shared" si="157"/>
        <v>0</v>
      </c>
      <c r="AA398" s="260"/>
      <c r="AB398" s="323"/>
      <c r="AC398" s="622"/>
      <c r="AD398" s="576" t="str">
        <f t="shared" si="177"/>
        <v>0</v>
      </c>
      <c r="AF398" s="577"/>
    </row>
    <row r="399" spans="1:32" ht="33" x14ac:dyDescent="0.25">
      <c r="A399" s="1018"/>
      <c r="B399" s="938">
        <v>8</v>
      </c>
      <c r="C399" s="940" t="str">
        <f>IF(Experiencia_Proponente!C620=0,"",Experiencia_Proponente!C620)</f>
        <v>UNION TEMPORAL MSC EDUCACION 2021</v>
      </c>
      <c r="D399" s="939"/>
      <c r="E399" s="939" t="s">
        <v>1631</v>
      </c>
      <c r="F399" s="939" t="s">
        <v>1631</v>
      </c>
      <c r="G399" s="939">
        <v>1</v>
      </c>
      <c r="H399" s="694" t="str">
        <f t="shared" si="159"/>
        <v>15</v>
      </c>
      <c r="I399" s="939"/>
      <c r="J399" s="695">
        <v>0.15</v>
      </c>
      <c r="K399" s="939" t="s">
        <v>1631</v>
      </c>
      <c r="L399" s="939">
        <v>1</v>
      </c>
      <c r="M399" s="694" t="str">
        <f t="shared" si="174"/>
        <v>24</v>
      </c>
      <c r="N399" s="939"/>
      <c r="O399" s="695" t="s">
        <v>2060</v>
      </c>
      <c r="P399" s="939" t="s">
        <v>1631</v>
      </c>
      <c r="Q399" s="939">
        <v>1</v>
      </c>
      <c r="R399" s="694" t="str">
        <f t="shared" si="156"/>
        <v>10</v>
      </c>
      <c r="S399" s="939"/>
      <c r="T399" s="939" t="s">
        <v>154</v>
      </c>
      <c r="U399" s="696">
        <v>5</v>
      </c>
      <c r="V399" s="939" t="s">
        <v>1631</v>
      </c>
      <c r="W399" s="939" t="s">
        <v>1631</v>
      </c>
      <c r="X399" s="939" t="s">
        <v>1631</v>
      </c>
      <c r="Y399" s="939">
        <v>28</v>
      </c>
      <c r="Z399" s="694">
        <f t="shared" si="157"/>
        <v>1</v>
      </c>
      <c r="AA399" s="939"/>
      <c r="AB399" s="939" t="s">
        <v>1631</v>
      </c>
      <c r="AC399" s="280" t="s">
        <v>2093</v>
      </c>
      <c r="AD399" s="941" t="str">
        <f t="shared" si="177"/>
        <v>10</v>
      </c>
      <c r="AE399" s="939"/>
      <c r="AF399" s="939"/>
    </row>
    <row r="400" spans="1:32" hidden="1" x14ac:dyDescent="0.25">
      <c r="A400" s="1020"/>
      <c r="B400" s="256">
        <v>9</v>
      </c>
      <c r="C400" s="627" t="str">
        <f>IF(Experiencia_Proponente!C621=0,"",Experiencia_Proponente!C621)</f>
        <v/>
      </c>
      <c r="E400" s="315"/>
      <c r="F400" s="314"/>
      <c r="G400" s="314"/>
      <c r="H400" s="628" t="str">
        <f t="shared" si="159"/>
        <v>0</v>
      </c>
      <c r="I400" s="260"/>
      <c r="J400" s="629"/>
      <c r="K400" s="314"/>
      <c r="L400" s="314"/>
      <c r="M400" s="628" t="str">
        <f t="shared" si="174"/>
        <v>0</v>
      </c>
      <c r="N400" s="260"/>
      <c r="O400" s="629"/>
      <c r="P400" s="314"/>
      <c r="Q400" s="314"/>
      <c r="R400" s="628" t="str">
        <f t="shared" si="156"/>
        <v>0</v>
      </c>
      <c r="S400" s="260"/>
      <c r="T400" s="630"/>
      <c r="U400" s="630"/>
      <c r="V400" s="314"/>
      <c r="W400" s="314"/>
      <c r="X400" s="314"/>
      <c r="Y400" s="314"/>
      <c r="Z400" s="628">
        <f t="shared" si="157"/>
        <v>0</v>
      </c>
      <c r="AA400" s="260"/>
      <c r="AB400" s="315"/>
      <c r="AC400" s="316"/>
      <c r="AD400" s="631" t="str">
        <f t="shared" si="177"/>
        <v>0</v>
      </c>
      <c r="AF400" s="632"/>
    </row>
    <row r="401" spans="1:32" ht="17.25" hidden="1" thickTop="1" x14ac:dyDescent="0.25">
      <c r="A401" s="1021"/>
      <c r="B401" s="266">
        <v>10</v>
      </c>
      <c r="C401" s="267" t="str">
        <f>IF(Experiencia_Proponente!C622=0,"",Experiencia_Proponente!C622)</f>
        <v/>
      </c>
      <c r="E401" s="257"/>
      <c r="F401" s="258"/>
      <c r="G401" s="259"/>
      <c r="H401" s="262" t="str">
        <f t="shared" si="159"/>
        <v>0</v>
      </c>
      <c r="I401" s="260"/>
      <c r="J401" s="261"/>
      <c r="K401" s="259"/>
      <c r="L401" s="259"/>
      <c r="M401" s="262" t="str">
        <f t="shared" si="174"/>
        <v>0</v>
      </c>
      <c r="N401" s="260"/>
      <c r="O401" s="261"/>
      <c r="P401" s="258"/>
      <c r="Q401" s="258"/>
      <c r="R401" s="262" t="str">
        <f t="shared" si="156"/>
        <v>0</v>
      </c>
      <c r="S401" s="260"/>
      <c r="T401" s="263"/>
      <c r="U401" s="263"/>
      <c r="V401" s="259"/>
      <c r="W401" s="259"/>
      <c r="X401" s="258"/>
      <c r="Y401" s="258"/>
      <c r="Z401" s="262">
        <f t="shared" si="157"/>
        <v>0</v>
      </c>
      <c r="AA401" s="260"/>
      <c r="AB401" s="257"/>
      <c r="AC401" s="264"/>
      <c r="AD401" s="270" t="str">
        <f t="shared" si="177"/>
        <v>0</v>
      </c>
      <c r="AF401" s="271"/>
    </row>
    <row r="402" spans="1:32" ht="17.25" hidden="1" thickTop="1" x14ac:dyDescent="0.25">
      <c r="A402" s="1022"/>
      <c r="B402" s="568">
        <v>11</v>
      </c>
      <c r="C402" s="569" t="str">
        <f>IF(Experiencia_Proponente!C623=0,"",Experiencia_Proponente!C623)</f>
        <v/>
      </c>
      <c r="E402" s="323"/>
      <c r="F402" s="324"/>
      <c r="G402" s="571"/>
      <c r="H402" s="572" t="str">
        <f t="shared" si="159"/>
        <v>0</v>
      </c>
      <c r="I402" s="260"/>
      <c r="J402" s="573"/>
      <c r="K402" s="571"/>
      <c r="L402" s="571"/>
      <c r="M402" s="572" t="str">
        <f t="shared" si="174"/>
        <v>0</v>
      </c>
      <c r="N402" s="260"/>
      <c r="O402" s="573"/>
      <c r="P402" s="324"/>
      <c r="Q402" s="324"/>
      <c r="R402" s="572" t="str">
        <f t="shared" si="156"/>
        <v>0</v>
      </c>
      <c r="S402" s="260"/>
      <c r="T402" s="574"/>
      <c r="U402" s="574"/>
      <c r="V402" s="571"/>
      <c r="W402" s="571"/>
      <c r="X402" s="324"/>
      <c r="Y402" s="324"/>
      <c r="Z402" s="572">
        <f t="shared" si="157"/>
        <v>0</v>
      </c>
      <c r="AA402" s="260"/>
      <c r="AB402" s="323"/>
      <c r="AC402" s="622"/>
      <c r="AD402" s="576" t="str">
        <f t="shared" si="177"/>
        <v>0</v>
      </c>
      <c r="AF402" s="577"/>
    </row>
    <row r="403" spans="1:32" ht="33" x14ac:dyDescent="0.25">
      <c r="A403" s="1018"/>
      <c r="B403" s="938">
        <v>12</v>
      </c>
      <c r="C403" s="940" t="str">
        <f>IF(Experiencia_Proponente!C624=0,"",Experiencia_Proponente!C624)</f>
        <v>UNION TEMPORAL MSC EDUCACION 2021</v>
      </c>
      <c r="D403" s="939"/>
      <c r="E403" s="939" t="s">
        <v>1631</v>
      </c>
      <c r="F403" s="939" t="s">
        <v>1631</v>
      </c>
      <c r="G403" s="939">
        <v>1</v>
      </c>
      <c r="H403" s="694" t="str">
        <f t="shared" si="159"/>
        <v>15</v>
      </c>
      <c r="I403" s="939"/>
      <c r="J403" s="695">
        <v>0.15</v>
      </c>
      <c r="K403" s="939" t="s">
        <v>1631</v>
      </c>
      <c r="L403" s="939">
        <v>1</v>
      </c>
      <c r="M403" s="694" t="str">
        <f t="shared" si="174"/>
        <v>24</v>
      </c>
      <c r="N403" s="939"/>
      <c r="O403" s="695" t="s">
        <v>2060</v>
      </c>
      <c r="P403" s="939" t="s">
        <v>1631</v>
      </c>
      <c r="Q403" s="939">
        <v>1</v>
      </c>
      <c r="R403" s="694" t="str">
        <f t="shared" si="156"/>
        <v>10</v>
      </c>
      <c r="S403" s="939"/>
      <c r="T403" s="939" t="s">
        <v>154</v>
      </c>
      <c r="U403" s="696">
        <v>5</v>
      </c>
      <c r="V403" s="939" t="s">
        <v>1631</v>
      </c>
      <c r="W403" s="939" t="s">
        <v>1631</v>
      </c>
      <c r="X403" s="939" t="s">
        <v>1631</v>
      </c>
      <c r="Y403" s="939">
        <v>28</v>
      </c>
      <c r="Z403" s="694">
        <f t="shared" si="157"/>
        <v>1</v>
      </c>
      <c r="AA403" s="939"/>
      <c r="AB403" s="939" t="s">
        <v>1631</v>
      </c>
      <c r="AC403" s="280" t="s">
        <v>2093</v>
      </c>
      <c r="AD403" s="941" t="str">
        <f t="shared" si="177"/>
        <v>10</v>
      </c>
      <c r="AE403" s="939"/>
      <c r="AF403" s="939"/>
    </row>
    <row r="404" spans="1:32" x14ac:dyDescent="0.25">
      <c r="A404" s="102">
        <v>30</v>
      </c>
      <c r="B404" s="691"/>
      <c r="C404" s="691" t="s">
        <v>2063</v>
      </c>
      <c r="D404" s="692"/>
      <c r="E404" s="692"/>
      <c r="F404" s="692"/>
      <c r="G404" s="692"/>
      <c r="H404" s="692"/>
      <c r="I404" s="692"/>
      <c r="J404" s="692"/>
      <c r="K404" s="692"/>
      <c r="L404" s="692"/>
      <c r="M404" s="692"/>
      <c r="N404" s="692"/>
      <c r="O404" s="692"/>
      <c r="P404" s="692"/>
      <c r="Q404" s="692"/>
      <c r="R404" s="692"/>
      <c r="S404" s="692"/>
      <c r="T404" s="692"/>
      <c r="U404" s="692"/>
      <c r="V404" s="692"/>
      <c r="W404" s="692"/>
      <c r="X404" s="692"/>
      <c r="Y404" s="692"/>
      <c r="Z404" s="692"/>
      <c r="AA404" s="692"/>
      <c r="AB404" s="692"/>
      <c r="AC404" s="693"/>
      <c r="AD404" s="692"/>
      <c r="AE404" s="692"/>
      <c r="AF404" s="692"/>
    </row>
    <row r="405" spans="1:32" ht="49.5" x14ac:dyDescent="0.25">
      <c r="A405" s="1018">
        <f t="shared" ref="A405" si="178">A417</f>
        <v>31</v>
      </c>
      <c r="B405" s="507">
        <v>1</v>
      </c>
      <c r="C405" s="508" t="str">
        <f>IF(Experiencia_Proponente!C627=0,"",Experiencia_Proponente!C627)</f>
        <v>UNIÓN TEMPORAL  AHS  2021</v>
      </c>
      <c r="D405" s="511"/>
      <c r="E405" s="511" t="s">
        <v>1631</v>
      </c>
      <c r="F405" s="511" t="s">
        <v>1631</v>
      </c>
      <c r="G405" s="511">
        <v>1</v>
      </c>
      <c r="H405" s="511" t="str">
        <f t="shared" ref="H405:H406" si="179">IF(F405="SI",IF(E405&gt;="SI","15","0"),"0")</f>
        <v>15</v>
      </c>
      <c r="I405" s="511"/>
      <c r="J405" s="695">
        <v>0.15</v>
      </c>
      <c r="K405" s="511" t="s">
        <v>1631</v>
      </c>
      <c r="L405" s="511">
        <v>1</v>
      </c>
      <c r="M405" s="694" t="str">
        <f t="shared" ref="M405:M416" si="180">IF(K405="SI",IF(J405=15%,"24",IF(J405=10%,"16",IF(J405=5%,"8","0"))),"0")</f>
        <v>24</v>
      </c>
      <c r="N405" s="511"/>
      <c r="O405" s="695" t="s">
        <v>2060</v>
      </c>
      <c r="P405" s="511" t="s">
        <v>1631</v>
      </c>
      <c r="Q405" s="511">
        <v>1</v>
      </c>
      <c r="R405" s="694" t="str">
        <f t="shared" ref="R405" si="181">IF(P405="SI",IF(O405="OPCIÓN 1","10",IF(O405="OPCIÓN 2","6",IF(O405="OPCIÓN 3","3","0"))),"0")</f>
        <v>10</v>
      </c>
      <c r="S405" s="511"/>
      <c r="T405" s="696" t="s">
        <v>157</v>
      </c>
      <c r="U405" s="696">
        <v>9</v>
      </c>
      <c r="V405" s="511" t="s">
        <v>1631</v>
      </c>
      <c r="W405" s="511" t="s">
        <v>1631</v>
      </c>
      <c r="X405" s="511" t="s">
        <v>1631</v>
      </c>
      <c r="Y405" s="511">
        <v>2</v>
      </c>
      <c r="Z405" s="694">
        <f t="shared" ref="Z405:Z406" si="182">IF(AND(U405&gt;1,V405="SI",W405="SI",X405="SI"),1,0)</f>
        <v>1</v>
      </c>
      <c r="AA405" s="511"/>
      <c r="AB405" s="511" t="s">
        <v>1631</v>
      </c>
      <c r="AC405" s="280" t="s">
        <v>321</v>
      </c>
      <c r="AD405" s="687" t="str">
        <f t="shared" ref="AD405:AD416" si="183">IF(AB405="SI","10","0")</f>
        <v>10</v>
      </c>
      <c r="AE405" s="511"/>
      <c r="AF405" s="511"/>
    </row>
    <row r="406" spans="1:32" ht="49.5" x14ac:dyDescent="0.25">
      <c r="A406" s="1018"/>
      <c r="B406" s="507">
        <v>2</v>
      </c>
      <c r="C406" s="508" t="str">
        <f>IF(Experiencia_Proponente!C628=0,"",Experiencia_Proponente!C628)</f>
        <v>UNIÓN TEMPORAL  AHS  2021</v>
      </c>
      <c r="D406" s="511"/>
      <c r="E406" s="259" t="s">
        <v>1631</v>
      </c>
      <c r="F406" s="259" t="s">
        <v>1631</v>
      </c>
      <c r="G406" s="259">
        <v>1</v>
      </c>
      <c r="H406" s="689" t="str">
        <f t="shared" si="179"/>
        <v>15</v>
      </c>
      <c r="I406" s="259"/>
      <c r="J406" s="688">
        <v>0.15</v>
      </c>
      <c r="K406" s="259" t="s">
        <v>1631</v>
      </c>
      <c r="L406" s="259">
        <v>1</v>
      </c>
      <c r="M406" s="689" t="str">
        <f t="shared" si="180"/>
        <v>24</v>
      </c>
      <c r="N406" s="259"/>
      <c r="O406" s="688" t="s">
        <v>2060</v>
      </c>
      <c r="P406" s="259" t="s">
        <v>1631</v>
      </c>
      <c r="Q406" s="259">
        <v>1</v>
      </c>
      <c r="R406" s="689" t="str">
        <f t="shared" si="156"/>
        <v>10</v>
      </c>
      <c r="S406" s="259"/>
      <c r="T406" s="272" t="s">
        <v>157</v>
      </c>
      <c r="U406" s="272">
        <v>9</v>
      </c>
      <c r="V406" s="259" t="s">
        <v>1631</v>
      </c>
      <c r="W406" s="259" t="s">
        <v>1631</v>
      </c>
      <c r="X406" s="259" t="s">
        <v>1631</v>
      </c>
      <c r="Y406" s="259">
        <v>2</v>
      </c>
      <c r="Z406" s="689">
        <f t="shared" si="182"/>
        <v>1</v>
      </c>
      <c r="AA406" s="259"/>
      <c r="AB406" s="259" t="s">
        <v>1631</v>
      </c>
      <c r="AC406" s="269" t="s">
        <v>321</v>
      </c>
      <c r="AD406" s="690" t="str">
        <f t="shared" si="183"/>
        <v>10</v>
      </c>
      <c r="AE406" s="511"/>
      <c r="AF406" s="511"/>
    </row>
    <row r="407" spans="1:32" ht="49.5" x14ac:dyDescent="0.25">
      <c r="A407" s="1018"/>
      <c r="B407" s="507">
        <v>3</v>
      </c>
      <c r="C407" s="508" t="str">
        <f>IF(Experiencia_Proponente!C629=0,"",Experiencia_Proponente!C629)</f>
        <v>UNIÓN TEMPORAL  AHS  2021</v>
      </c>
      <c r="D407" s="511"/>
      <c r="E407" s="511" t="s">
        <v>1631</v>
      </c>
      <c r="F407" s="511" t="s">
        <v>1631</v>
      </c>
      <c r="G407" s="511">
        <v>1</v>
      </c>
      <c r="H407" s="694" t="str">
        <f t="shared" si="159"/>
        <v>15</v>
      </c>
      <c r="I407" s="511"/>
      <c r="J407" s="695">
        <v>0.15</v>
      </c>
      <c r="K407" s="511" t="s">
        <v>1631</v>
      </c>
      <c r="L407" s="511">
        <v>1</v>
      </c>
      <c r="M407" s="694" t="str">
        <f t="shared" si="180"/>
        <v>24</v>
      </c>
      <c r="N407" s="511"/>
      <c r="O407" s="695" t="s">
        <v>2060</v>
      </c>
      <c r="P407" s="511" t="s">
        <v>1631</v>
      </c>
      <c r="Q407" s="511">
        <v>1</v>
      </c>
      <c r="R407" s="694" t="str">
        <f t="shared" si="156"/>
        <v>10</v>
      </c>
      <c r="S407" s="511"/>
      <c r="T407" s="696" t="s">
        <v>157</v>
      </c>
      <c r="U407" s="696">
        <v>9</v>
      </c>
      <c r="V407" s="511" t="s">
        <v>1631</v>
      </c>
      <c r="W407" s="511" t="s">
        <v>1631</v>
      </c>
      <c r="X407" s="511" t="s">
        <v>1631</v>
      </c>
      <c r="Y407" s="511">
        <v>2</v>
      </c>
      <c r="Z407" s="694">
        <f t="shared" si="157"/>
        <v>1</v>
      </c>
      <c r="AA407" s="511"/>
      <c r="AB407" s="511" t="s">
        <v>1631</v>
      </c>
      <c r="AC407" s="280" t="s">
        <v>321</v>
      </c>
      <c r="AD407" s="687" t="str">
        <f t="shared" si="183"/>
        <v>10</v>
      </c>
      <c r="AE407" s="511"/>
      <c r="AF407" s="511"/>
    </row>
    <row r="408" spans="1:32" ht="49.5" x14ac:dyDescent="0.25">
      <c r="A408" s="1018"/>
      <c r="B408" s="507">
        <v>4</v>
      </c>
      <c r="C408" s="508" t="str">
        <f>IF(Experiencia_Proponente!C630=0,"",Experiencia_Proponente!C630)</f>
        <v>UNIÓN TEMPORAL  AHS  2021</v>
      </c>
      <c r="D408" s="511"/>
      <c r="E408" s="511" t="s">
        <v>1631</v>
      </c>
      <c r="F408" s="511" t="s">
        <v>1631</v>
      </c>
      <c r="G408" s="511">
        <v>1</v>
      </c>
      <c r="H408" s="694" t="str">
        <f t="shared" si="159"/>
        <v>15</v>
      </c>
      <c r="I408" s="511"/>
      <c r="J408" s="695">
        <v>0.15</v>
      </c>
      <c r="K408" s="511" t="s">
        <v>1631</v>
      </c>
      <c r="L408" s="511">
        <v>1</v>
      </c>
      <c r="M408" s="694" t="str">
        <f t="shared" si="180"/>
        <v>24</v>
      </c>
      <c r="N408" s="511"/>
      <c r="O408" s="695" t="s">
        <v>2060</v>
      </c>
      <c r="P408" s="511" t="s">
        <v>1631</v>
      </c>
      <c r="Q408" s="511">
        <v>1</v>
      </c>
      <c r="R408" s="694" t="str">
        <f t="shared" si="156"/>
        <v>10</v>
      </c>
      <c r="S408" s="511"/>
      <c r="T408" s="696" t="s">
        <v>157</v>
      </c>
      <c r="U408" s="696">
        <v>9</v>
      </c>
      <c r="V408" s="511" t="s">
        <v>1631</v>
      </c>
      <c r="W408" s="511" t="s">
        <v>1631</v>
      </c>
      <c r="X408" s="511" t="s">
        <v>1631</v>
      </c>
      <c r="Y408" s="511">
        <v>2</v>
      </c>
      <c r="Z408" s="694">
        <f t="shared" si="157"/>
        <v>1</v>
      </c>
      <c r="AA408" s="511"/>
      <c r="AB408" s="511" t="s">
        <v>1631</v>
      </c>
      <c r="AC408" s="280" t="s">
        <v>321</v>
      </c>
      <c r="AD408" s="687" t="str">
        <f t="shared" si="183"/>
        <v>10</v>
      </c>
      <c r="AE408" s="511"/>
      <c r="AF408" s="511"/>
    </row>
    <row r="409" spans="1:32" hidden="1" x14ac:dyDescent="0.25">
      <c r="A409" s="1019"/>
      <c r="B409" s="579">
        <v>5</v>
      </c>
      <c r="C409" s="633" t="str">
        <f>IF(Experiencia_Proponente!C631=0,"",Experiencia_Proponente!C631)</f>
        <v/>
      </c>
      <c r="E409" s="613"/>
      <c r="F409" s="601"/>
      <c r="G409" s="601"/>
      <c r="H409" s="643" t="str">
        <f t="shared" si="159"/>
        <v>0</v>
      </c>
      <c r="J409" s="642"/>
      <c r="K409" s="601"/>
      <c r="L409" s="601"/>
      <c r="M409" s="643" t="str">
        <f t="shared" si="180"/>
        <v>0</v>
      </c>
      <c r="O409" s="642"/>
      <c r="P409" s="601"/>
      <c r="Q409" s="601"/>
      <c r="R409" s="643" t="str">
        <f t="shared" si="156"/>
        <v>0</v>
      </c>
      <c r="T409" s="644"/>
      <c r="U409" s="644"/>
      <c r="V409" s="601"/>
      <c r="W409" s="601"/>
      <c r="X409" s="601"/>
      <c r="Y409" s="601"/>
      <c r="Z409" s="643">
        <f t="shared" si="157"/>
        <v>0</v>
      </c>
      <c r="AB409" s="613"/>
      <c r="AC409" s="614"/>
      <c r="AD409" s="645" t="str">
        <f t="shared" si="183"/>
        <v>0</v>
      </c>
      <c r="AF409" s="641"/>
    </row>
    <row r="410" spans="1:32" ht="49.5" x14ac:dyDescent="0.25">
      <c r="A410" s="1018"/>
      <c r="B410" s="507">
        <v>6</v>
      </c>
      <c r="C410" s="508" t="str">
        <f>IF(Experiencia_Proponente!C632=0,"",Experiencia_Proponente!C632)</f>
        <v>UNIÓN TEMPORAL  AHS  2021</v>
      </c>
      <c r="D410" s="511"/>
      <c r="E410" s="511" t="s">
        <v>1631</v>
      </c>
      <c r="F410" s="511" t="s">
        <v>1631</v>
      </c>
      <c r="G410" s="511">
        <v>1</v>
      </c>
      <c r="H410" s="694" t="str">
        <f t="shared" si="159"/>
        <v>15</v>
      </c>
      <c r="I410" s="511"/>
      <c r="J410" s="695">
        <v>0.15</v>
      </c>
      <c r="K410" s="511" t="s">
        <v>1631</v>
      </c>
      <c r="L410" s="511">
        <v>1</v>
      </c>
      <c r="M410" s="694" t="str">
        <f t="shared" si="180"/>
        <v>24</v>
      </c>
      <c r="N410" s="511"/>
      <c r="O410" s="695" t="s">
        <v>2060</v>
      </c>
      <c r="P410" s="511" t="s">
        <v>1631</v>
      </c>
      <c r="Q410" s="511">
        <v>1</v>
      </c>
      <c r="R410" s="694" t="str">
        <f t="shared" si="156"/>
        <v>10</v>
      </c>
      <c r="S410" s="511"/>
      <c r="T410" s="696" t="s">
        <v>157</v>
      </c>
      <c r="U410" s="696">
        <v>9</v>
      </c>
      <c r="V410" s="511" t="s">
        <v>1631</v>
      </c>
      <c r="W410" s="511" t="s">
        <v>1631</v>
      </c>
      <c r="X410" s="511" t="s">
        <v>1631</v>
      </c>
      <c r="Y410" s="511">
        <v>2</v>
      </c>
      <c r="Z410" s="694">
        <f t="shared" si="157"/>
        <v>1</v>
      </c>
      <c r="AA410" s="511"/>
      <c r="AB410" s="511" t="s">
        <v>1631</v>
      </c>
      <c r="AC410" s="280" t="s">
        <v>321</v>
      </c>
      <c r="AD410" s="687" t="str">
        <f t="shared" si="183"/>
        <v>10</v>
      </c>
      <c r="AE410" s="511"/>
      <c r="AF410" s="511"/>
    </row>
    <row r="411" spans="1:32" hidden="1" x14ac:dyDescent="0.25">
      <c r="A411" s="1020"/>
      <c r="B411" s="256">
        <v>7</v>
      </c>
      <c r="C411" s="627" t="str">
        <f>IF(Experiencia_Proponente!C633=0,"",Experiencia_Proponente!C633)</f>
        <v/>
      </c>
      <c r="E411" s="308"/>
      <c r="F411" s="298"/>
      <c r="G411" s="298"/>
      <c r="H411" s="646" t="str">
        <f t="shared" si="159"/>
        <v>0</v>
      </c>
      <c r="J411" s="647"/>
      <c r="K411" s="298"/>
      <c r="L411" s="298"/>
      <c r="M411" s="646" t="str">
        <f t="shared" si="180"/>
        <v>0</v>
      </c>
      <c r="O411" s="647"/>
      <c r="P411" s="298"/>
      <c r="Q411" s="298"/>
      <c r="R411" s="646" t="str">
        <f t="shared" si="156"/>
        <v>0</v>
      </c>
      <c r="T411" s="648"/>
      <c r="U411" s="648"/>
      <c r="V411" s="298"/>
      <c r="W411" s="298"/>
      <c r="X411" s="298"/>
      <c r="Y411" s="298"/>
      <c r="Z411" s="646">
        <f t="shared" si="157"/>
        <v>0</v>
      </c>
      <c r="AB411" s="308"/>
      <c r="AC411" s="309"/>
      <c r="AD411" s="649" t="str">
        <f t="shared" si="183"/>
        <v>0</v>
      </c>
      <c r="AF411" s="632"/>
    </row>
    <row r="412" spans="1:32" ht="17.25" hidden="1" thickTop="1" x14ac:dyDescent="0.25">
      <c r="A412" s="1022"/>
      <c r="B412" s="568">
        <v>8</v>
      </c>
      <c r="C412" s="569" t="str">
        <f>IF(Experiencia_Proponente!C634=0,"",Experiencia_Proponente!C634)</f>
        <v/>
      </c>
      <c r="E412" s="580"/>
      <c r="F412" s="289"/>
      <c r="G412" s="289"/>
      <c r="H412" s="582" t="str">
        <f t="shared" si="159"/>
        <v>0</v>
      </c>
      <c r="J412" s="581"/>
      <c r="K412" s="586"/>
      <c r="L412" s="586"/>
      <c r="M412" s="582" t="str">
        <f t="shared" si="180"/>
        <v>0</v>
      </c>
      <c r="O412" s="581"/>
      <c r="P412" s="289"/>
      <c r="Q412" s="289"/>
      <c r="R412" s="582" t="str">
        <f t="shared" si="156"/>
        <v>0</v>
      </c>
      <c r="T412" s="583"/>
      <c r="U412" s="583"/>
      <c r="V412" s="289"/>
      <c r="W412" s="289"/>
      <c r="X412" s="289"/>
      <c r="Y412" s="289"/>
      <c r="Z412" s="582">
        <f t="shared" si="157"/>
        <v>0</v>
      </c>
      <c r="AB412" s="585"/>
      <c r="AC412" s="587"/>
      <c r="AD412" s="588" t="str">
        <f t="shared" si="183"/>
        <v>0</v>
      </c>
      <c r="AF412" s="577"/>
    </row>
    <row r="413" spans="1:32" ht="49.5" x14ac:dyDescent="0.25">
      <c r="A413" s="1018"/>
      <c r="B413" s="507">
        <v>9</v>
      </c>
      <c r="C413" s="508" t="str">
        <f>IF(Experiencia_Proponente!C635=0,"",Experiencia_Proponente!C635)</f>
        <v>UNIÓN TEMPORAL  AHS  2021</v>
      </c>
      <c r="D413" s="511"/>
      <c r="E413" s="511" t="s">
        <v>1631</v>
      </c>
      <c r="F413" s="511" t="s">
        <v>1631</v>
      </c>
      <c r="G413" s="511">
        <v>1</v>
      </c>
      <c r="H413" s="694" t="str">
        <f t="shared" si="159"/>
        <v>15</v>
      </c>
      <c r="I413" s="511"/>
      <c r="J413" s="695">
        <v>0.15</v>
      </c>
      <c r="K413" s="511" t="s">
        <v>1631</v>
      </c>
      <c r="L413" s="511">
        <v>1</v>
      </c>
      <c r="M413" s="694" t="str">
        <f t="shared" si="180"/>
        <v>24</v>
      </c>
      <c r="N413" s="511"/>
      <c r="O413" s="695" t="s">
        <v>2060</v>
      </c>
      <c r="P413" s="511" t="s">
        <v>1631</v>
      </c>
      <c r="Q413" s="511">
        <v>1</v>
      </c>
      <c r="R413" s="694" t="str">
        <f t="shared" si="156"/>
        <v>10</v>
      </c>
      <c r="S413" s="511"/>
      <c r="T413" s="696" t="s">
        <v>157</v>
      </c>
      <c r="U413" s="696">
        <v>9</v>
      </c>
      <c r="V413" s="511" t="s">
        <v>1631</v>
      </c>
      <c r="W413" s="511" t="s">
        <v>1631</v>
      </c>
      <c r="X413" s="511" t="s">
        <v>1631</v>
      </c>
      <c r="Y413" s="511">
        <v>2</v>
      </c>
      <c r="Z413" s="694">
        <f t="shared" si="157"/>
        <v>1</v>
      </c>
      <c r="AA413" s="511"/>
      <c r="AB413" s="511" t="s">
        <v>1631</v>
      </c>
      <c r="AC413" s="280" t="s">
        <v>321</v>
      </c>
      <c r="AD413" s="687" t="str">
        <f t="shared" si="183"/>
        <v>10</v>
      </c>
      <c r="AE413" s="511"/>
      <c r="AF413" s="511"/>
    </row>
    <row r="414" spans="1:32" ht="49.5" x14ac:dyDescent="0.25">
      <c r="A414" s="1018"/>
      <c r="B414" s="507">
        <v>10</v>
      </c>
      <c r="C414" s="508" t="str">
        <f>IF(Experiencia_Proponente!C636=0,"",Experiencia_Proponente!C636)</f>
        <v>UNIÓN TEMPORAL  AHS  2021</v>
      </c>
      <c r="D414" s="511"/>
      <c r="E414" s="511" t="s">
        <v>1631</v>
      </c>
      <c r="F414" s="511" t="s">
        <v>1631</v>
      </c>
      <c r="G414" s="511">
        <v>1</v>
      </c>
      <c r="H414" s="694" t="str">
        <f t="shared" si="159"/>
        <v>15</v>
      </c>
      <c r="I414" s="511"/>
      <c r="J414" s="695">
        <v>0.15</v>
      </c>
      <c r="K414" s="511" t="s">
        <v>1631</v>
      </c>
      <c r="L414" s="511">
        <v>1</v>
      </c>
      <c r="M414" s="694" t="str">
        <f t="shared" si="180"/>
        <v>24</v>
      </c>
      <c r="N414" s="511"/>
      <c r="O414" s="695" t="s">
        <v>2060</v>
      </c>
      <c r="P414" s="511" t="s">
        <v>1631</v>
      </c>
      <c r="Q414" s="511">
        <v>1</v>
      </c>
      <c r="R414" s="694" t="str">
        <f t="shared" si="156"/>
        <v>10</v>
      </c>
      <c r="S414" s="511"/>
      <c r="T414" s="696" t="s">
        <v>157</v>
      </c>
      <c r="U414" s="696">
        <v>9</v>
      </c>
      <c r="V414" s="511" t="s">
        <v>1631</v>
      </c>
      <c r="W414" s="511" t="s">
        <v>1631</v>
      </c>
      <c r="X414" s="511" t="s">
        <v>1631</v>
      </c>
      <c r="Y414" s="511">
        <v>2</v>
      </c>
      <c r="Z414" s="694">
        <f t="shared" si="157"/>
        <v>1</v>
      </c>
      <c r="AA414" s="511"/>
      <c r="AB414" s="511" t="s">
        <v>1631</v>
      </c>
      <c r="AC414" s="280" t="s">
        <v>321</v>
      </c>
      <c r="AD414" s="687" t="str">
        <f t="shared" si="183"/>
        <v>10</v>
      </c>
      <c r="AE414" s="511"/>
      <c r="AF414" s="511"/>
    </row>
    <row r="415" spans="1:32" hidden="1" x14ac:dyDescent="0.25">
      <c r="A415" s="1020"/>
      <c r="B415" s="256">
        <v>11</v>
      </c>
      <c r="C415" s="627" t="str">
        <f>IF(Experiencia_Proponente!C637=0,"",Experiencia_Proponente!C637)</f>
        <v/>
      </c>
      <c r="E415" s="308"/>
      <c r="F415" s="298"/>
      <c r="G415" s="298"/>
      <c r="H415" s="646" t="str">
        <f t="shared" si="159"/>
        <v>0</v>
      </c>
      <c r="J415" s="647"/>
      <c r="K415" s="298"/>
      <c r="L415" s="298"/>
      <c r="M415" s="646" t="str">
        <f t="shared" si="180"/>
        <v>0</v>
      </c>
      <c r="O415" s="647"/>
      <c r="P415" s="298"/>
      <c r="Q415" s="298"/>
      <c r="R415" s="646" t="str">
        <f t="shared" si="156"/>
        <v>0</v>
      </c>
      <c r="T415" s="648"/>
      <c r="U415" s="648"/>
      <c r="V415" s="298"/>
      <c r="W415" s="298"/>
      <c r="X415" s="298"/>
      <c r="Y415" s="298"/>
      <c r="Z415" s="646">
        <f t="shared" si="157"/>
        <v>0</v>
      </c>
      <c r="AB415" s="308"/>
      <c r="AC415" s="309"/>
      <c r="AD415" s="649" t="str">
        <f t="shared" si="183"/>
        <v>0</v>
      </c>
      <c r="AF415" s="632"/>
    </row>
    <row r="416" spans="1:32" hidden="1" x14ac:dyDescent="0.25">
      <c r="A416" s="1022"/>
      <c r="B416" s="568">
        <v>12</v>
      </c>
      <c r="C416" s="569" t="str">
        <f>IF(Experiencia_Proponente!C638=0,"",Experiencia_Proponente!C638)</f>
        <v/>
      </c>
      <c r="E416" s="585"/>
      <c r="F416" s="586"/>
      <c r="G416" s="586"/>
      <c r="H416" s="582" t="str">
        <f t="shared" si="159"/>
        <v>0</v>
      </c>
      <c r="J416" s="581"/>
      <c r="K416" s="586"/>
      <c r="L416" s="586"/>
      <c r="M416" s="582" t="str">
        <f t="shared" si="180"/>
        <v>0</v>
      </c>
      <c r="O416" s="581"/>
      <c r="P416" s="586"/>
      <c r="Q416" s="586"/>
      <c r="R416" s="582" t="str">
        <f t="shared" si="156"/>
        <v>0</v>
      </c>
      <c r="T416" s="583"/>
      <c r="U416" s="583"/>
      <c r="V416" s="586"/>
      <c r="W416" s="586"/>
      <c r="X416" s="586"/>
      <c r="Y416" s="586"/>
      <c r="Z416" s="582">
        <f t="shared" si="157"/>
        <v>0</v>
      </c>
      <c r="AB416" s="585"/>
      <c r="AC416" s="587"/>
      <c r="AD416" s="588" t="str">
        <f t="shared" si="183"/>
        <v>0</v>
      </c>
      <c r="AF416" s="577"/>
    </row>
    <row r="417" spans="1:32" x14ac:dyDescent="0.25">
      <c r="A417" s="102">
        <v>31</v>
      </c>
      <c r="B417" s="691"/>
      <c r="C417" s="691" t="s">
        <v>2063</v>
      </c>
      <c r="D417" s="692"/>
      <c r="E417" s="692"/>
      <c r="F417" s="692"/>
      <c r="G417" s="692"/>
      <c r="H417" s="692"/>
      <c r="I417" s="692"/>
      <c r="J417" s="692"/>
      <c r="K417" s="692"/>
      <c r="L417" s="692"/>
      <c r="M417" s="692"/>
      <c r="N417" s="692"/>
      <c r="O417" s="692"/>
      <c r="P417" s="692"/>
      <c r="Q417" s="692"/>
      <c r="R417" s="692"/>
      <c r="S417" s="692"/>
      <c r="T417" s="692"/>
      <c r="U417" s="692"/>
      <c r="V417" s="692"/>
      <c r="W417" s="692"/>
      <c r="X417" s="692"/>
      <c r="Y417" s="692"/>
      <c r="Z417" s="692"/>
      <c r="AA417" s="692"/>
      <c r="AB417" s="692"/>
      <c r="AC417" s="693"/>
      <c r="AD417" s="692"/>
      <c r="AE417" s="692"/>
      <c r="AF417" s="692"/>
    </row>
    <row r="418" spans="1:32" hidden="1" x14ac:dyDescent="0.25">
      <c r="A418" s="1020">
        <f t="shared" ref="A418" si="184">A430</f>
        <v>32</v>
      </c>
      <c r="B418" s="256">
        <v>1</v>
      </c>
      <c r="C418" s="627" t="str">
        <f>IF(Experiencia_Proponente!C651=0,"",Experiencia_Proponente!C651)</f>
        <v/>
      </c>
      <c r="E418" s="308"/>
      <c r="F418" s="298"/>
      <c r="G418" s="298"/>
      <c r="H418" s="298" t="str">
        <f t="shared" ref="H418:H481" si="185">IF(F418="SI",IF(E418&gt;="SI","15","0"),"0")</f>
        <v>0</v>
      </c>
      <c r="J418" s="647"/>
      <c r="K418" s="298"/>
      <c r="L418" s="298"/>
      <c r="M418" s="646" t="str">
        <f t="shared" ref="M418:M429" si="186">IF(K418="SI",IF(J418=15%,"24",IF(J418=10%,"16",IF(J418=5%,"8","0"))),"0")</f>
        <v>0</v>
      </c>
      <c r="O418" s="647"/>
      <c r="P418" s="298"/>
      <c r="Q418" s="298"/>
      <c r="R418" s="646" t="str">
        <f t="shared" ref="R418:R481" si="187">IF(P418="SI",IF(O418="OPCIÓN 1","10",IF(O418="OPCIÓN 2","6",IF(O418="OPCIÓN 3","3","0"))),"0")</f>
        <v>0</v>
      </c>
      <c r="T418" s="648"/>
      <c r="U418" s="648"/>
      <c r="V418" s="298"/>
      <c r="W418" s="298"/>
      <c r="X418" s="298"/>
      <c r="Y418" s="298"/>
      <c r="Z418" s="646">
        <f t="shared" ref="Z418:Z481" si="188">IF(AND(U418&gt;1,V418="SI",W418="SI",X418="SI"),1,0)</f>
        <v>0</v>
      </c>
      <c r="AB418" s="308"/>
      <c r="AC418" s="309"/>
      <c r="AD418" s="649" t="str">
        <f t="shared" ref="AD418:AD429" si="189">IF(AB418="SI","10","0")</f>
        <v>0</v>
      </c>
      <c r="AF418" s="632"/>
    </row>
    <row r="419" spans="1:32" hidden="1" x14ac:dyDescent="0.25">
      <c r="A419" s="1022"/>
      <c r="B419" s="568">
        <v>2</v>
      </c>
      <c r="C419" s="569" t="str">
        <f>IF(Experiencia_Proponente!C652=0,"",Experiencia_Proponente!C652)</f>
        <v/>
      </c>
      <c r="E419" s="585"/>
      <c r="F419" s="586"/>
      <c r="G419" s="586"/>
      <c r="H419" s="582" t="str">
        <f t="shared" si="185"/>
        <v>0</v>
      </c>
      <c r="J419" s="581"/>
      <c r="K419" s="586"/>
      <c r="L419" s="586"/>
      <c r="M419" s="582" t="str">
        <f t="shared" si="186"/>
        <v>0</v>
      </c>
      <c r="O419" s="581"/>
      <c r="P419" s="586"/>
      <c r="Q419" s="586"/>
      <c r="R419" s="582" t="str">
        <f t="shared" si="187"/>
        <v>0</v>
      </c>
      <c r="T419" s="583"/>
      <c r="U419" s="583"/>
      <c r="V419" s="586"/>
      <c r="W419" s="586"/>
      <c r="X419" s="586"/>
      <c r="Y419" s="586"/>
      <c r="Z419" s="582">
        <f t="shared" si="188"/>
        <v>0</v>
      </c>
      <c r="AB419" s="585"/>
      <c r="AC419" s="587"/>
      <c r="AD419" s="588" t="str">
        <f t="shared" si="189"/>
        <v>0</v>
      </c>
      <c r="AF419" s="577"/>
    </row>
    <row r="420" spans="1:32" ht="33" x14ac:dyDescent="0.25">
      <c r="A420" s="1018"/>
      <c r="B420" s="507">
        <v>3</v>
      </c>
      <c r="C420" s="508" t="str">
        <f>IF(Experiencia_Proponente!C653=0,"",Experiencia_Proponente!C653)</f>
        <v>UNIÓN TEMPORAL SEGURIDAD DOBLE A</v>
      </c>
      <c r="D420" s="511"/>
      <c r="E420" s="259" t="s">
        <v>1631</v>
      </c>
      <c r="F420" s="259" t="s">
        <v>1631</v>
      </c>
      <c r="G420" s="259">
        <v>1</v>
      </c>
      <c r="H420" s="689" t="str">
        <f t="shared" si="185"/>
        <v>15</v>
      </c>
      <c r="I420" s="259"/>
      <c r="J420" s="688">
        <v>0.15</v>
      </c>
      <c r="K420" s="259" t="s">
        <v>1631</v>
      </c>
      <c r="L420" s="259">
        <v>1</v>
      </c>
      <c r="M420" s="689" t="str">
        <f t="shared" si="186"/>
        <v>24</v>
      </c>
      <c r="N420" s="259"/>
      <c r="O420" s="688" t="s">
        <v>2060</v>
      </c>
      <c r="P420" s="259" t="s">
        <v>1631</v>
      </c>
      <c r="Q420" s="259">
        <v>1</v>
      </c>
      <c r="R420" s="689" t="str">
        <f t="shared" si="187"/>
        <v>10</v>
      </c>
      <c r="S420" s="259"/>
      <c r="T420" s="272" t="s">
        <v>2094</v>
      </c>
      <c r="U420" s="272">
        <v>7</v>
      </c>
      <c r="V420" s="259" t="s">
        <v>1631</v>
      </c>
      <c r="W420" s="259" t="s">
        <v>1631</v>
      </c>
      <c r="X420" s="259" t="s">
        <v>1631</v>
      </c>
      <c r="Y420" s="319" t="s">
        <v>2095</v>
      </c>
      <c r="Z420" s="689">
        <f t="shared" si="188"/>
        <v>1</v>
      </c>
      <c r="AA420" s="259"/>
      <c r="AB420" s="259" t="s">
        <v>1631</v>
      </c>
      <c r="AC420" s="269" t="s">
        <v>2096</v>
      </c>
      <c r="AD420" s="690" t="str">
        <f t="shared" si="189"/>
        <v>10</v>
      </c>
      <c r="AE420" s="511"/>
      <c r="AF420" s="511"/>
    </row>
    <row r="421" spans="1:32" hidden="1" x14ac:dyDescent="0.25">
      <c r="A421" s="1020"/>
      <c r="B421" s="256">
        <v>4</v>
      </c>
      <c r="C421" s="627" t="str">
        <f>IF(Experiencia_Proponente!C654=0,"",Experiencia_Proponente!C654)</f>
        <v/>
      </c>
      <c r="E421" s="315"/>
      <c r="F421" s="314"/>
      <c r="G421" s="314"/>
      <c r="H421" s="628" t="str">
        <f t="shared" si="185"/>
        <v>0</v>
      </c>
      <c r="I421" s="260"/>
      <c r="J421" s="629"/>
      <c r="K421" s="314"/>
      <c r="L421" s="314"/>
      <c r="M421" s="628" t="str">
        <f t="shared" si="186"/>
        <v>0</v>
      </c>
      <c r="N421" s="260"/>
      <c r="O421" s="629"/>
      <c r="P421" s="314"/>
      <c r="Q421" s="314"/>
      <c r="R421" s="628" t="str">
        <f t="shared" si="187"/>
        <v>0</v>
      </c>
      <c r="S421" s="260"/>
      <c r="T421" s="630"/>
      <c r="U421" s="630"/>
      <c r="V421" s="314"/>
      <c r="W421" s="314"/>
      <c r="X421" s="314"/>
      <c r="Y421" s="314"/>
      <c r="Z421" s="628">
        <f t="shared" si="188"/>
        <v>0</v>
      </c>
      <c r="AA421" s="260"/>
      <c r="AB421" s="315"/>
      <c r="AC421" s="316"/>
      <c r="AD421" s="631" t="str">
        <f t="shared" si="189"/>
        <v>0</v>
      </c>
      <c r="AF421" s="632"/>
    </row>
    <row r="422" spans="1:32" hidden="1" x14ac:dyDescent="0.25">
      <c r="A422" s="1021"/>
      <c r="B422" s="266">
        <v>5</v>
      </c>
      <c r="C422" s="267" t="str">
        <f>IF(Experiencia_Proponente!C655=0,"",Experiencia_Proponente!C655)</f>
        <v/>
      </c>
      <c r="E422" s="268"/>
      <c r="F422" s="259"/>
      <c r="G422" s="259"/>
      <c r="H422" s="262" t="str">
        <f t="shared" si="185"/>
        <v>0</v>
      </c>
      <c r="I422" s="260"/>
      <c r="J422" s="261"/>
      <c r="K422" s="259"/>
      <c r="L422" s="259"/>
      <c r="M422" s="262" t="str">
        <f t="shared" si="186"/>
        <v>0</v>
      </c>
      <c r="N422" s="260"/>
      <c r="O422" s="261"/>
      <c r="P422" s="259"/>
      <c r="Q422" s="259"/>
      <c r="R422" s="262" t="str">
        <f t="shared" si="187"/>
        <v>0</v>
      </c>
      <c r="S422" s="260"/>
      <c r="T422" s="263"/>
      <c r="U422" s="263"/>
      <c r="V422" s="259"/>
      <c r="W422" s="259"/>
      <c r="X422" s="259"/>
      <c r="Y422" s="259"/>
      <c r="Z422" s="262">
        <f t="shared" si="188"/>
        <v>0</v>
      </c>
      <c r="AA422" s="260"/>
      <c r="AB422" s="268"/>
      <c r="AC422" s="269"/>
      <c r="AD422" s="270" t="str">
        <f t="shared" si="189"/>
        <v>0</v>
      </c>
      <c r="AF422" s="271"/>
    </row>
    <row r="423" spans="1:32" hidden="1" x14ac:dyDescent="0.25">
      <c r="A423" s="1021"/>
      <c r="B423" s="266">
        <v>6</v>
      </c>
      <c r="C423" s="267" t="str">
        <f>IF(Experiencia_Proponente!C656=0,"",Experiencia_Proponente!C656)</f>
        <v/>
      </c>
      <c r="E423" s="268"/>
      <c r="F423" s="259"/>
      <c r="G423" s="300"/>
      <c r="H423" s="262" t="str">
        <f t="shared" si="185"/>
        <v>0</v>
      </c>
      <c r="I423" s="260"/>
      <c r="J423" s="261"/>
      <c r="K423" s="259"/>
      <c r="L423" s="259"/>
      <c r="M423" s="262" t="str">
        <f t="shared" si="186"/>
        <v>0</v>
      </c>
      <c r="N423" s="260"/>
      <c r="O423" s="261"/>
      <c r="P423" s="259"/>
      <c r="Q423" s="300"/>
      <c r="R423" s="262" t="str">
        <f t="shared" si="187"/>
        <v>0</v>
      </c>
      <c r="S423" s="260"/>
      <c r="T423" s="263"/>
      <c r="U423" s="263"/>
      <c r="V423" s="259"/>
      <c r="W423" s="259"/>
      <c r="X423" s="259"/>
      <c r="Y423" s="300"/>
      <c r="Z423" s="262">
        <f t="shared" si="188"/>
        <v>0</v>
      </c>
      <c r="AA423" s="260"/>
      <c r="AB423" s="268"/>
      <c r="AC423" s="269"/>
      <c r="AD423" s="270" t="str">
        <f t="shared" si="189"/>
        <v>0</v>
      </c>
      <c r="AF423" s="271"/>
    </row>
    <row r="424" spans="1:32" hidden="1" x14ac:dyDescent="0.25">
      <c r="A424" s="1021"/>
      <c r="B424" s="266">
        <v>7</v>
      </c>
      <c r="C424" s="267" t="str">
        <f>IF(Experiencia_Proponente!C657=0,"",Experiencia_Proponente!C657)</f>
        <v/>
      </c>
      <c r="E424" s="268"/>
      <c r="F424" s="259"/>
      <c r="G424" s="259"/>
      <c r="H424" s="262" t="str">
        <f t="shared" si="185"/>
        <v>0</v>
      </c>
      <c r="I424" s="260"/>
      <c r="J424" s="261"/>
      <c r="K424" s="259"/>
      <c r="L424" s="259"/>
      <c r="M424" s="262" t="str">
        <f t="shared" si="186"/>
        <v>0</v>
      </c>
      <c r="N424" s="260"/>
      <c r="O424" s="261"/>
      <c r="P424" s="259"/>
      <c r="Q424" s="259"/>
      <c r="R424" s="262" t="str">
        <f t="shared" si="187"/>
        <v>0</v>
      </c>
      <c r="S424" s="260"/>
      <c r="T424" s="263"/>
      <c r="U424" s="263"/>
      <c r="V424" s="259"/>
      <c r="W424" s="259"/>
      <c r="X424" s="259"/>
      <c r="Y424" s="259"/>
      <c r="Z424" s="262">
        <f t="shared" si="188"/>
        <v>0</v>
      </c>
      <c r="AA424" s="260"/>
      <c r="AB424" s="268"/>
      <c r="AC424" s="269"/>
      <c r="AD424" s="270" t="str">
        <f t="shared" si="189"/>
        <v>0</v>
      </c>
      <c r="AF424" s="271"/>
    </row>
    <row r="425" spans="1:32" hidden="1" x14ac:dyDescent="0.25">
      <c r="A425" s="1021"/>
      <c r="B425" s="266">
        <v>8</v>
      </c>
      <c r="C425" s="267" t="str">
        <f>IF(Experiencia_Proponente!C658=0,"",Experiencia_Proponente!C658)</f>
        <v/>
      </c>
      <c r="E425" s="268"/>
      <c r="F425" s="259"/>
      <c r="G425" s="259"/>
      <c r="H425" s="262" t="str">
        <f t="shared" si="185"/>
        <v>0</v>
      </c>
      <c r="I425" s="260"/>
      <c r="J425" s="261"/>
      <c r="K425" s="259"/>
      <c r="L425" s="259"/>
      <c r="M425" s="262" t="str">
        <f t="shared" si="186"/>
        <v>0</v>
      </c>
      <c r="N425" s="260"/>
      <c r="O425" s="261"/>
      <c r="P425" s="259"/>
      <c r="Q425" s="259"/>
      <c r="R425" s="262" t="str">
        <f t="shared" si="187"/>
        <v>0</v>
      </c>
      <c r="S425" s="260"/>
      <c r="T425" s="263"/>
      <c r="U425" s="263"/>
      <c r="V425" s="259"/>
      <c r="W425" s="259"/>
      <c r="X425" s="259"/>
      <c r="Y425" s="259"/>
      <c r="Z425" s="262">
        <f t="shared" si="188"/>
        <v>0</v>
      </c>
      <c r="AA425" s="260"/>
      <c r="AB425" s="268"/>
      <c r="AC425" s="269"/>
      <c r="AD425" s="270" t="str">
        <f t="shared" si="189"/>
        <v>0</v>
      </c>
      <c r="AF425" s="271"/>
    </row>
    <row r="426" spans="1:32" hidden="1" x14ac:dyDescent="0.25">
      <c r="A426" s="1021"/>
      <c r="B426" s="266">
        <v>9</v>
      </c>
      <c r="C426" s="267" t="str">
        <f>IF(Experiencia_Proponente!C659=0,"",Experiencia_Proponente!C659)</f>
        <v/>
      </c>
      <c r="E426" s="268"/>
      <c r="F426" s="259"/>
      <c r="G426" s="259"/>
      <c r="H426" s="262" t="str">
        <f t="shared" si="185"/>
        <v>0</v>
      </c>
      <c r="I426" s="260"/>
      <c r="J426" s="261"/>
      <c r="K426" s="259"/>
      <c r="L426" s="259"/>
      <c r="M426" s="262" t="str">
        <f t="shared" si="186"/>
        <v>0</v>
      </c>
      <c r="N426" s="260"/>
      <c r="O426" s="261"/>
      <c r="P426" s="259"/>
      <c r="Q426" s="259"/>
      <c r="R426" s="262" t="str">
        <f t="shared" si="187"/>
        <v>0</v>
      </c>
      <c r="S426" s="260"/>
      <c r="T426" s="263"/>
      <c r="U426" s="263"/>
      <c r="V426" s="259"/>
      <c r="W426" s="259"/>
      <c r="X426" s="259"/>
      <c r="Y426" s="259"/>
      <c r="Z426" s="262">
        <f t="shared" si="188"/>
        <v>0</v>
      </c>
      <c r="AA426" s="260"/>
      <c r="AB426" s="268"/>
      <c r="AC426" s="269"/>
      <c r="AD426" s="270" t="str">
        <f t="shared" si="189"/>
        <v>0</v>
      </c>
      <c r="AF426" s="271"/>
    </row>
    <row r="427" spans="1:32" hidden="1" x14ac:dyDescent="0.25">
      <c r="A427" s="1021"/>
      <c r="B427" s="266">
        <v>10</v>
      </c>
      <c r="C427" s="267" t="str">
        <f>IF(Experiencia_Proponente!C660=0,"",Experiencia_Proponente!C660)</f>
        <v/>
      </c>
      <c r="E427" s="268"/>
      <c r="F427" s="259"/>
      <c r="G427" s="300"/>
      <c r="H427" s="262" t="str">
        <f t="shared" si="185"/>
        <v>0</v>
      </c>
      <c r="I427" s="260"/>
      <c r="J427" s="261"/>
      <c r="K427" s="259"/>
      <c r="L427" s="259"/>
      <c r="M427" s="262" t="str">
        <f t="shared" si="186"/>
        <v>0</v>
      </c>
      <c r="N427" s="260"/>
      <c r="O427" s="261"/>
      <c r="P427" s="259"/>
      <c r="Q427" s="300"/>
      <c r="R427" s="262" t="str">
        <f t="shared" si="187"/>
        <v>0</v>
      </c>
      <c r="S427" s="260"/>
      <c r="T427" s="263"/>
      <c r="U427" s="263"/>
      <c r="V427" s="259"/>
      <c r="W427" s="259"/>
      <c r="X427" s="259"/>
      <c r="Y427" s="300"/>
      <c r="Z427" s="262">
        <f t="shared" si="188"/>
        <v>0</v>
      </c>
      <c r="AA427" s="260"/>
      <c r="AB427" s="268"/>
      <c r="AC427" s="269"/>
      <c r="AD427" s="270" t="str">
        <f t="shared" si="189"/>
        <v>0</v>
      </c>
      <c r="AF427" s="271"/>
    </row>
    <row r="428" spans="1:32" hidden="1" x14ac:dyDescent="0.25">
      <c r="A428" s="1022"/>
      <c r="B428" s="568">
        <v>11</v>
      </c>
      <c r="C428" s="569" t="str">
        <f>IF(Experiencia_Proponente!C661=0,"",Experiencia_Proponente!C661)</f>
        <v/>
      </c>
      <c r="E428" s="570"/>
      <c r="F428" s="571"/>
      <c r="G428" s="571"/>
      <c r="H428" s="572" t="str">
        <f t="shared" si="185"/>
        <v>0</v>
      </c>
      <c r="I428" s="260"/>
      <c r="J428" s="573"/>
      <c r="K428" s="571"/>
      <c r="L428" s="571"/>
      <c r="M428" s="572" t="str">
        <f t="shared" si="186"/>
        <v>0</v>
      </c>
      <c r="N428" s="260"/>
      <c r="O428" s="573"/>
      <c r="P428" s="571"/>
      <c r="Q428" s="571"/>
      <c r="R428" s="572" t="str">
        <f t="shared" si="187"/>
        <v>0</v>
      </c>
      <c r="S428" s="260"/>
      <c r="T428" s="574"/>
      <c r="U428" s="574"/>
      <c r="V428" s="571"/>
      <c r="W428" s="571"/>
      <c r="X428" s="571"/>
      <c r="Y428" s="571"/>
      <c r="Z428" s="572">
        <f t="shared" si="188"/>
        <v>0</v>
      </c>
      <c r="AA428" s="260"/>
      <c r="AB428" s="570"/>
      <c r="AC428" s="575"/>
      <c r="AD428" s="576" t="str">
        <f t="shared" si="189"/>
        <v>0</v>
      </c>
      <c r="AF428" s="577"/>
    </row>
    <row r="429" spans="1:32" ht="33" x14ac:dyDescent="0.25">
      <c r="A429" s="1018"/>
      <c r="B429" s="507">
        <v>12</v>
      </c>
      <c r="C429" s="508" t="str">
        <f>IF(Experiencia_Proponente!C662=0,"",Experiencia_Proponente!C662)</f>
        <v>UNIÓN TEMPORAL SEGURIDAD DOBLE A</v>
      </c>
      <c r="D429" s="511"/>
      <c r="E429" s="259" t="s">
        <v>1631</v>
      </c>
      <c r="F429" s="259" t="s">
        <v>1631</v>
      </c>
      <c r="G429" s="699" t="s">
        <v>332</v>
      </c>
      <c r="H429" s="689" t="str">
        <f t="shared" si="185"/>
        <v>15</v>
      </c>
      <c r="I429" s="259"/>
      <c r="J429" s="688">
        <v>0.15</v>
      </c>
      <c r="K429" s="259" t="s">
        <v>1631</v>
      </c>
      <c r="L429" s="259">
        <v>1</v>
      </c>
      <c r="M429" s="689" t="str">
        <f t="shared" si="186"/>
        <v>24</v>
      </c>
      <c r="N429" s="259"/>
      <c r="O429" s="688" t="s">
        <v>2060</v>
      </c>
      <c r="P429" s="259" t="s">
        <v>1631</v>
      </c>
      <c r="Q429" s="699" t="s">
        <v>332</v>
      </c>
      <c r="R429" s="689" t="str">
        <f t="shared" si="187"/>
        <v>10</v>
      </c>
      <c r="S429" s="259"/>
      <c r="T429" s="272" t="s">
        <v>2094</v>
      </c>
      <c r="U429" s="272">
        <v>7</v>
      </c>
      <c r="V429" s="259" t="s">
        <v>1631</v>
      </c>
      <c r="W429" s="259" t="s">
        <v>1631</v>
      </c>
      <c r="X429" s="259" t="s">
        <v>1631</v>
      </c>
      <c r="Y429" s="700" t="s">
        <v>2095</v>
      </c>
      <c r="Z429" s="689">
        <f t="shared" si="188"/>
        <v>1</v>
      </c>
      <c r="AA429" s="259"/>
      <c r="AB429" s="259" t="s">
        <v>1631</v>
      </c>
      <c r="AC429" s="269" t="s">
        <v>2096</v>
      </c>
      <c r="AD429" s="690" t="str">
        <f t="shared" si="189"/>
        <v>10</v>
      </c>
      <c r="AE429" s="511"/>
      <c r="AF429" s="511"/>
    </row>
    <row r="430" spans="1:32" x14ac:dyDescent="0.25">
      <c r="A430" s="102">
        <v>32</v>
      </c>
      <c r="B430" s="691"/>
      <c r="C430" s="691" t="s">
        <v>2063</v>
      </c>
      <c r="D430" s="692"/>
      <c r="E430" s="692"/>
      <c r="F430" s="692"/>
      <c r="G430" s="692"/>
      <c r="H430" s="692"/>
      <c r="I430" s="692"/>
      <c r="J430" s="692"/>
      <c r="K430" s="692"/>
      <c r="L430" s="692"/>
      <c r="M430" s="692"/>
      <c r="N430" s="692"/>
      <c r="O430" s="692"/>
      <c r="P430" s="692"/>
      <c r="Q430" s="692"/>
      <c r="R430" s="692"/>
      <c r="S430" s="692"/>
      <c r="T430" s="692"/>
      <c r="U430" s="692"/>
      <c r="V430" s="692"/>
      <c r="W430" s="692"/>
      <c r="X430" s="692"/>
      <c r="Y430" s="692"/>
      <c r="Z430" s="692"/>
      <c r="AA430" s="692"/>
      <c r="AB430" s="692"/>
      <c r="AC430" s="693"/>
      <c r="AD430" s="692"/>
      <c r="AE430" s="692"/>
      <c r="AF430" s="692"/>
    </row>
    <row r="431" spans="1:32" ht="33" x14ac:dyDescent="0.25">
      <c r="A431" s="1018">
        <f t="shared" ref="A431" si="190">A443</f>
        <v>33</v>
      </c>
      <c r="B431" s="938">
        <v>1</v>
      </c>
      <c r="C431" s="940" t="str">
        <f>IF(Experiencia_Proponente!C664=0,"",Experiencia_Proponente!C664)</f>
        <v>SEGURIDAD Y VIGILANCIA COLOMBIANA SEVICOL LTDA</v>
      </c>
      <c r="D431" s="939"/>
      <c r="E431" s="939" t="s">
        <v>1631</v>
      </c>
      <c r="F431" s="939" t="s">
        <v>1631</v>
      </c>
      <c r="G431" s="939">
        <v>1</v>
      </c>
      <c r="H431" s="939" t="str">
        <f t="shared" ref="H431:H432" si="191">IF(F431="SI",IF(E431&gt;="SI","15","0"),"0")</f>
        <v>15</v>
      </c>
      <c r="I431" s="939"/>
      <c r="J431" s="695">
        <v>0.15</v>
      </c>
      <c r="K431" s="939" t="s">
        <v>1631</v>
      </c>
      <c r="L431" s="939">
        <v>1</v>
      </c>
      <c r="M431" s="694" t="str">
        <f t="shared" ref="M431:M442" si="192">IF(K431="SI",IF(J431=15%,"24",IF(J431=10%,"16",IF(J431=5%,"8","0"))),"0")</f>
        <v>24</v>
      </c>
      <c r="N431" s="939"/>
      <c r="O431" s="695" t="s">
        <v>2060</v>
      </c>
      <c r="P431" s="939" t="s">
        <v>1631</v>
      </c>
      <c r="Q431" s="939">
        <v>2</v>
      </c>
      <c r="R431" s="694" t="str">
        <f t="shared" ref="R431" si="193">IF(P431="SI",IF(O431="OPCIÓN 1","10",IF(O431="OPCIÓN 2","6",IF(O431="OPCIÓN 3","3","0"))),"0")</f>
        <v>10</v>
      </c>
      <c r="S431" s="939"/>
      <c r="T431" s="696" t="s">
        <v>166</v>
      </c>
      <c r="U431" s="696">
        <v>5</v>
      </c>
      <c r="V431" s="939" t="s">
        <v>1631</v>
      </c>
      <c r="W431" s="939" t="s">
        <v>1631</v>
      </c>
      <c r="X431" s="939" t="s">
        <v>1631</v>
      </c>
      <c r="Y431" s="939">
        <v>1</v>
      </c>
      <c r="Z431" s="694">
        <f t="shared" ref="Z431:Z432" si="194">IF(AND(U431&gt;1,V431="SI",W431="SI",X431="SI"),1,0)</f>
        <v>1</v>
      </c>
      <c r="AA431" s="939"/>
      <c r="AB431" s="939" t="s">
        <v>1631</v>
      </c>
      <c r="AC431" s="280" t="s">
        <v>2097</v>
      </c>
      <c r="AD431" s="941" t="str">
        <f t="shared" ref="AD431:AD442" si="195">IF(AB431="SI","10","0")</f>
        <v>10</v>
      </c>
      <c r="AE431" s="939"/>
      <c r="AF431" s="939"/>
    </row>
    <row r="432" spans="1:32" ht="33" x14ac:dyDescent="0.25">
      <c r="A432" s="1018"/>
      <c r="B432" s="938">
        <v>2</v>
      </c>
      <c r="C432" s="940" t="str">
        <f>IF(Experiencia_Proponente!C665=0,"",Experiencia_Proponente!C665)</f>
        <v>SEGURIDAD Y VIGILANCIA COLOMBIANA SEVICOL LTDA</v>
      </c>
      <c r="D432" s="939"/>
      <c r="E432" s="939" t="s">
        <v>1631</v>
      </c>
      <c r="F432" s="939" t="s">
        <v>1631</v>
      </c>
      <c r="G432" s="939">
        <v>1</v>
      </c>
      <c r="H432" s="694" t="str">
        <f t="shared" si="191"/>
        <v>15</v>
      </c>
      <c r="I432" s="939"/>
      <c r="J432" s="695">
        <v>0.15</v>
      </c>
      <c r="K432" s="939" t="s">
        <v>1631</v>
      </c>
      <c r="L432" s="939">
        <v>1</v>
      </c>
      <c r="M432" s="694" t="str">
        <f t="shared" si="192"/>
        <v>24</v>
      </c>
      <c r="N432" s="939"/>
      <c r="O432" s="695" t="s">
        <v>2060</v>
      </c>
      <c r="P432" s="939" t="s">
        <v>1631</v>
      </c>
      <c r="Q432" s="939">
        <v>2</v>
      </c>
      <c r="R432" s="694" t="str">
        <f t="shared" si="187"/>
        <v>10</v>
      </c>
      <c r="S432" s="939"/>
      <c r="T432" s="696" t="s">
        <v>166</v>
      </c>
      <c r="U432" s="696">
        <v>5</v>
      </c>
      <c r="V432" s="939" t="s">
        <v>1631</v>
      </c>
      <c r="W432" s="939" t="s">
        <v>1631</v>
      </c>
      <c r="X432" s="939" t="s">
        <v>1631</v>
      </c>
      <c r="Y432" s="939">
        <v>1</v>
      </c>
      <c r="Z432" s="694">
        <f t="shared" si="194"/>
        <v>1</v>
      </c>
      <c r="AA432" s="939"/>
      <c r="AB432" s="939" t="s">
        <v>1631</v>
      </c>
      <c r="AC432" s="280" t="s">
        <v>2097</v>
      </c>
      <c r="AD432" s="941" t="str">
        <f t="shared" si="195"/>
        <v>10</v>
      </c>
      <c r="AE432" s="939"/>
      <c r="AF432" s="939"/>
    </row>
    <row r="433" spans="1:32" ht="33" x14ac:dyDescent="0.25">
      <c r="A433" s="1018"/>
      <c r="B433" s="938">
        <v>3</v>
      </c>
      <c r="C433" s="940" t="str">
        <f>IF(Experiencia_Proponente!C666=0,"",Experiencia_Proponente!C666)</f>
        <v>SEGURIDAD Y VIGILANCIA COLOMBIANA SEVICOL LTDA</v>
      </c>
      <c r="D433" s="939"/>
      <c r="E433" s="939" t="s">
        <v>1631</v>
      </c>
      <c r="F433" s="939" t="s">
        <v>1631</v>
      </c>
      <c r="G433" s="939">
        <v>1</v>
      </c>
      <c r="H433" s="694" t="str">
        <f t="shared" si="185"/>
        <v>15</v>
      </c>
      <c r="I433" s="939"/>
      <c r="J433" s="695">
        <v>0.15</v>
      </c>
      <c r="K433" s="939" t="s">
        <v>1631</v>
      </c>
      <c r="L433" s="939">
        <v>1</v>
      </c>
      <c r="M433" s="694" t="str">
        <f t="shared" si="192"/>
        <v>24</v>
      </c>
      <c r="N433" s="939"/>
      <c r="O433" s="695" t="s">
        <v>2060</v>
      </c>
      <c r="P433" s="939" t="s">
        <v>1631</v>
      </c>
      <c r="Q433" s="939">
        <v>2</v>
      </c>
      <c r="R433" s="694" t="str">
        <f t="shared" si="187"/>
        <v>10</v>
      </c>
      <c r="S433" s="939"/>
      <c r="T433" s="696" t="s">
        <v>166</v>
      </c>
      <c r="U433" s="696">
        <v>5</v>
      </c>
      <c r="V433" s="939" t="s">
        <v>1631</v>
      </c>
      <c r="W433" s="939" t="s">
        <v>1631</v>
      </c>
      <c r="X433" s="939" t="s">
        <v>1631</v>
      </c>
      <c r="Y433" s="939">
        <v>1</v>
      </c>
      <c r="Z433" s="694">
        <f t="shared" si="188"/>
        <v>1</v>
      </c>
      <c r="AA433" s="939"/>
      <c r="AB433" s="939" t="s">
        <v>1631</v>
      </c>
      <c r="AC433" s="280" t="s">
        <v>2097</v>
      </c>
      <c r="AD433" s="941" t="str">
        <f t="shared" si="195"/>
        <v>10</v>
      </c>
      <c r="AE433" s="939"/>
      <c r="AF433" s="939"/>
    </row>
    <row r="434" spans="1:32" ht="33" x14ac:dyDescent="0.25">
      <c r="A434" s="1018"/>
      <c r="B434" s="938">
        <v>4</v>
      </c>
      <c r="C434" s="940" t="str">
        <f>IF(Experiencia_Proponente!C667=0,"",Experiencia_Proponente!C667)</f>
        <v>SEGURIDAD Y VIGILANCIA COLOMBIANA SEVICOL LTDA</v>
      </c>
      <c r="D434" s="939"/>
      <c r="E434" s="939" t="s">
        <v>1631</v>
      </c>
      <c r="F434" s="939" t="s">
        <v>1631</v>
      </c>
      <c r="G434" s="939">
        <v>1</v>
      </c>
      <c r="H434" s="694" t="str">
        <f t="shared" si="185"/>
        <v>15</v>
      </c>
      <c r="I434" s="939"/>
      <c r="J434" s="695">
        <v>0.15</v>
      </c>
      <c r="K434" s="939" t="s">
        <v>1631</v>
      </c>
      <c r="L434" s="939">
        <v>1</v>
      </c>
      <c r="M434" s="694" t="str">
        <f t="shared" si="192"/>
        <v>24</v>
      </c>
      <c r="N434" s="939"/>
      <c r="O434" s="695" t="s">
        <v>2060</v>
      </c>
      <c r="P434" s="939" t="s">
        <v>1631</v>
      </c>
      <c r="Q434" s="939">
        <v>2</v>
      </c>
      <c r="R434" s="694" t="str">
        <f t="shared" si="187"/>
        <v>10</v>
      </c>
      <c r="S434" s="939"/>
      <c r="T434" s="696" t="s">
        <v>166</v>
      </c>
      <c r="U434" s="696">
        <v>5</v>
      </c>
      <c r="V434" s="939" t="s">
        <v>1631</v>
      </c>
      <c r="W434" s="939" t="s">
        <v>1631</v>
      </c>
      <c r="X434" s="939" t="s">
        <v>1631</v>
      </c>
      <c r="Y434" s="939">
        <v>1</v>
      </c>
      <c r="Z434" s="694">
        <f t="shared" si="188"/>
        <v>1</v>
      </c>
      <c r="AA434" s="939"/>
      <c r="AB434" s="939" t="s">
        <v>1631</v>
      </c>
      <c r="AC434" s="280" t="s">
        <v>1837</v>
      </c>
      <c r="AD434" s="941" t="str">
        <f t="shared" si="195"/>
        <v>10</v>
      </c>
      <c r="AE434" s="939"/>
      <c r="AF434" s="939"/>
    </row>
    <row r="435" spans="1:32" ht="33" x14ac:dyDescent="0.25">
      <c r="A435" s="1018"/>
      <c r="B435" s="938">
        <v>5</v>
      </c>
      <c r="C435" s="940" t="str">
        <f>IF(Experiencia_Proponente!C668=0,"",Experiencia_Proponente!C668)</f>
        <v>SEGURIDAD Y VIGILANCIA COLOMBIANA SEVICOL LTDA</v>
      </c>
      <c r="D435" s="939"/>
      <c r="E435" s="939" t="s">
        <v>1631</v>
      </c>
      <c r="F435" s="939" t="s">
        <v>1631</v>
      </c>
      <c r="G435" s="939">
        <v>1</v>
      </c>
      <c r="H435" s="694" t="str">
        <f t="shared" si="185"/>
        <v>15</v>
      </c>
      <c r="I435" s="939"/>
      <c r="J435" s="695">
        <v>0.15</v>
      </c>
      <c r="K435" s="939" t="s">
        <v>1631</v>
      </c>
      <c r="L435" s="939">
        <v>1</v>
      </c>
      <c r="M435" s="694" t="str">
        <f t="shared" si="192"/>
        <v>24</v>
      </c>
      <c r="N435" s="939"/>
      <c r="O435" s="695" t="s">
        <v>2060</v>
      </c>
      <c r="P435" s="939" t="s">
        <v>1631</v>
      </c>
      <c r="Q435" s="939">
        <v>2</v>
      </c>
      <c r="R435" s="694" t="str">
        <f t="shared" si="187"/>
        <v>10</v>
      </c>
      <c r="S435" s="939"/>
      <c r="T435" s="696" t="s">
        <v>166</v>
      </c>
      <c r="U435" s="696">
        <v>5</v>
      </c>
      <c r="V435" s="939" t="s">
        <v>1631</v>
      </c>
      <c r="W435" s="939" t="s">
        <v>1631</v>
      </c>
      <c r="X435" s="939" t="s">
        <v>1631</v>
      </c>
      <c r="Y435" s="939">
        <v>1</v>
      </c>
      <c r="Z435" s="694">
        <f t="shared" si="188"/>
        <v>1</v>
      </c>
      <c r="AA435" s="939"/>
      <c r="AB435" s="939" t="s">
        <v>1631</v>
      </c>
      <c r="AC435" s="280" t="s">
        <v>1837</v>
      </c>
      <c r="AD435" s="941" t="str">
        <f t="shared" si="195"/>
        <v>10</v>
      </c>
      <c r="AE435" s="939"/>
      <c r="AF435" s="939"/>
    </row>
    <row r="436" spans="1:32" ht="33" x14ac:dyDescent="0.25">
      <c r="A436" s="1018"/>
      <c r="B436" s="938">
        <v>6</v>
      </c>
      <c r="C436" s="940" t="str">
        <f>IF(Experiencia_Proponente!C669=0,"",Experiencia_Proponente!C669)</f>
        <v>SEGURIDAD Y VIGILANCIA COLOMBIANA SEVICOL LTDA</v>
      </c>
      <c r="D436" s="939"/>
      <c r="E436" s="939" t="s">
        <v>1631</v>
      </c>
      <c r="F436" s="939" t="s">
        <v>1631</v>
      </c>
      <c r="G436" s="939">
        <v>1</v>
      </c>
      <c r="H436" s="694" t="str">
        <f t="shared" si="185"/>
        <v>15</v>
      </c>
      <c r="I436" s="939"/>
      <c r="J436" s="695">
        <v>0.15</v>
      </c>
      <c r="K436" s="939" t="s">
        <v>1631</v>
      </c>
      <c r="L436" s="939">
        <v>1</v>
      </c>
      <c r="M436" s="694" t="str">
        <f t="shared" si="192"/>
        <v>24</v>
      </c>
      <c r="N436" s="939"/>
      <c r="O436" s="695" t="s">
        <v>2060</v>
      </c>
      <c r="P436" s="939" t="s">
        <v>1631</v>
      </c>
      <c r="Q436" s="939">
        <v>2</v>
      </c>
      <c r="R436" s="694" t="str">
        <f t="shared" si="187"/>
        <v>10</v>
      </c>
      <c r="S436" s="939"/>
      <c r="T436" s="696" t="s">
        <v>166</v>
      </c>
      <c r="U436" s="696">
        <v>5</v>
      </c>
      <c r="V436" s="939" t="s">
        <v>1631</v>
      </c>
      <c r="W436" s="939" t="s">
        <v>1631</v>
      </c>
      <c r="X436" s="939" t="s">
        <v>1631</v>
      </c>
      <c r="Y436" s="939">
        <v>1</v>
      </c>
      <c r="Z436" s="694">
        <f t="shared" si="188"/>
        <v>1</v>
      </c>
      <c r="AA436" s="939"/>
      <c r="AB436" s="939" t="s">
        <v>1631</v>
      </c>
      <c r="AC436" s="280" t="s">
        <v>1837</v>
      </c>
      <c r="AD436" s="941" t="str">
        <f t="shared" si="195"/>
        <v>10</v>
      </c>
      <c r="AE436" s="939"/>
      <c r="AF436" s="939"/>
    </row>
    <row r="437" spans="1:32" ht="33" x14ac:dyDescent="0.25">
      <c r="A437" s="1018"/>
      <c r="B437" s="938">
        <v>7</v>
      </c>
      <c r="C437" s="940" t="str">
        <f>IF(Experiencia_Proponente!C670=0,"",Experiencia_Proponente!C670)</f>
        <v>SEGURIDAD Y VIGILANCIA COLOMBIANA SEVICOL LTDA</v>
      </c>
      <c r="D437" s="939"/>
      <c r="E437" s="939" t="s">
        <v>1631</v>
      </c>
      <c r="F437" s="939" t="s">
        <v>1631</v>
      </c>
      <c r="G437" s="939">
        <v>1</v>
      </c>
      <c r="H437" s="694" t="str">
        <f t="shared" si="185"/>
        <v>15</v>
      </c>
      <c r="I437" s="939"/>
      <c r="J437" s="695">
        <v>0.15</v>
      </c>
      <c r="K437" s="939" t="s">
        <v>1631</v>
      </c>
      <c r="L437" s="939">
        <v>1</v>
      </c>
      <c r="M437" s="694" t="str">
        <f t="shared" si="192"/>
        <v>24</v>
      </c>
      <c r="N437" s="939"/>
      <c r="O437" s="695" t="s">
        <v>2060</v>
      </c>
      <c r="P437" s="939" t="s">
        <v>1631</v>
      </c>
      <c r="Q437" s="939">
        <v>2</v>
      </c>
      <c r="R437" s="694" t="str">
        <f t="shared" si="187"/>
        <v>10</v>
      </c>
      <c r="S437" s="939"/>
      <c r="T437" s="696" t="s">
        <v>166</v>
      </c>
      <c r="U437" s="696">
        <v>5</v>
      </c>
      <c r="V437" s="939" t="s">
        <v>1631</v>
      </c>
      <c r="W437" s="939" t="s">
        <v>1631</v>
      </c>
      <c r="X437" s="939" t="s">
        <v>1631</v>
      </c>
      <c r="Y437" s="939">
        <v>1</v>
      </c>
      <c r="Z437" s="694">
        <f t="shared" si="188"/>
        <v>1</v>
      </c>
      <c r="AA437" s="939"/>
      <c r="AB437" s="939" t="s">
        <v>1631</v>
      </c>
      <c r="AC437" s="280" t="s">
        <v>1837</v>
      </c>
      <c r="AD437" s="941" t="str">
        <f t="shared" si="195"/>
        <v>10</v>
      </c>
      <c r="AE437" s="939"/>
      <c r="AF437" s="939"/>
    </row>
    <row r="438" spans="1:32" ht="33" x14ac:dyDescent="0.25">
      <c r="A438" s="1018"/>
      <c r="B438" s="938">
        <v>8</v>
      </c>
      <c r="C438" s="940" t="str">
        <f>IF(Experiencia_Proponente!C671=0,"",Experiencia_Proponente!C671)</f>
        <v>SEGURIDAD Y VIGILANCIA COLOMBIANA SEVICOL LTDA</v>
      </c>
      <c r="D438" s="939"/>
      <c r="E438" s="939" t="s">
        <v>1631</v>
      </c>
      <c r="F438" s="939" t="s">
        <v>1631</v>
      </c>
      <c r="G438" s="939">
        <v>1</v>
      </c>
      <c r="H438" s="694" t="str">
        <f t="shared" si="185"/>
        <v>15</v>
      </c>
      <c r="I438" s="939"/>
      <c r="J438" s="695">
        <v>0.15</v>
      </c>
      <c r="K438" s="939" t="s">
        <v>1631</v>
      </c>
      <c r="L438" s="939">
        <v>1</v>
      </c>
      <c r="M438" s="694" t="str">
        <f t="shared" si="192"/>
        <v>24</v>
      </c>
      <c r="N438" s="939"/>
      <c r="O438" s="695" t="s">
        <v>2060</v>
      </c>
      <c r="P438" s="939" t="s">
        <v>1631</v>
      </c>
      <c r="Q438" s="939">
        <v>2</v>
      </c>
      <c r="R438" s="694" t="str">
        <f t="shared" si="187"/>
        <v>10</v>
      </c>
      <c r="S438" s="939"/>
      <c r="T438" s="696" t="s">
        <v>166</v>
      </c>
      <c r="U438" s="696">
        <v>5</v>
      </c>
      <c r="V438" s="939" t="s">
        <v>1631</v>
      </c>
      <c r="W438" s="939" t="s">
        <v>1631</v>
      </c>
      <c r="X438" s="939" t="s">
        <v>1631</v>
      </c>
      <c r="Y438" s="939">
        <v>1</v>
      </c>
      <c r="Z438" s="694">
        <f t="shared" si="188"/>
        <v>1</v>
      </c>
      <c r="AA438" s="939"/>
      <c r="AB438" s="939" t="s">
        <v>1631</v>
      </c>
      <c r="AC438" s="280" t="s">
        <v>1837</v>
      </c>
      <c r="AD438" s="941" t="str">
        <f t="shared" si="195"/>
        <v>10</v>
      </c>
      <c r="AE438" s="939"/>
      <c r="AF438" s="939"/>
    </row>
    <row r="439" spans="1:32" ht="33" x14ac:dyDescent="0.25">
      <c r="A439" s="1018"/>
      <c r="B439" s="938">
        <v>9</v>
      </c>
      <c r="C439" s="940" t="str">
        <f>IF(Experiencia_Proponente!C672=0,"",Experiencia_Proponente!C672)</f>
        <v>SEGURIDAD Y VIGILANCIA COLOMBIANA SEVICOL LTDA</v>
      </c>
      <c r="D439" s="939"/>
      <c r="E439" s="939" t="s">
        <v>1631</v>
      </c>
      <c r="F439" s="939" t="s">
        <v>1631</v>
      </c>
      <c r="G439" s="939">
        <v>1</v>
      </c>
      <c r="H439" s="694" t="str">
        <f t="shared" si="185"/>
        <v>15</v>
      </c>
      <c r="I439" s="939"/>
      <c r="J439" s="695">
        <v>0.15</v>
      </c>
      <c r="K439" s="939" t="s">
        <v>1631</v>
      </c>
      <c r="L439" s="939">
        <v>1</v>
      </c>
      <c r="M439" s="694" t="str">
        <f t="shared" si="192"/>
        <v>24</v>
      </c>
      <c r="N439" s="939"/>
      <c r="O439" s="695" t="s">
        <v>2060</v>
      </c>
      <c r="P439" s="939" t="s">
        <v>1631</v>
      </c>
      <c r="Q439" s="939">
        <v>2</v>
      </c>
      <c r="R439" s="694" t="str">
        <f t="shared" si="187"/>
        <v>10</v>
      </c>
      <c r="S439" s="939"/>
      <c r="T439" s="696" t="s">
        <v>166</v>
      </c>
      <c r="U439" s="696">
        <v>5</v>
      </c>
      <c r="V439" s="939" t="s">
        <v>1631</v>
      </c>
      <c r="W439" s="939" t="s">
        <v>1631</v>
      </c>
      <c r="X439" s="939" t="s">
        <v>1631</v>
      </c>
      <c r="Y439" s="939">
        <v>1</v>
      </c>
      <c r="Z439" s="694">
        <f t="shared" si="188"/>
        <v>1</v>
      </c>
      <c r="AA439" s="939"/>
      <c r="AB439" s="939" t="s">
        <v>1631</v>
      </c>
      <c r="AC439" s="280" t="s">
        <v>1837</v>
      </c>
      <c r="AD439" s="941" t="str">
        <f t="shared" si="195"/>
        <v>10</v>
      </c>
      <c r="AE439" s="939"/>
      <c r="AF439" s="939"/>
    </row>
    <row r="440" spans="1:32" ht="33" x14ac:dyDescent="0.25">
      <c r="A440" s="1018"/>
      <c r="B440" s="938">
        <v>10</v>
      </c>
      <c r="C440" s="940" t="str">
        <f>IF(Experiencia_Proponente!C673=0,"",Experiencia_Proponente!C673)</f>
        <v>SEGURIDAD Y VIGILANCIA COLOMBIANA SEVICOL LTDA</v>
      </c>
      <c r="D440" s="939"/>
      <c r="E440" s="939" t="s">
        <v>1631</v>
      </c>
      <c r="F440" s="939" t="s">
        <v>1631</v>
      </c>
      <c r="G440" s="939">
        <v>1</v>
      </c>
      <c r="H440" s="694" t="str">
        <f t="shared" si="185"/>
        <v>15</v>
      </c>
      <c r="I440" s="939"/>
      <c r="J440" s="695">
        <v>0.15</v>
      </c>
      <c r="K440" s="939" t="s">
        <v>1631</v>
      </c>
      <c r="L440" s="939">
        <v>1</v>
      </c>
      <c r="M440" s="694" t="str">
        <f t="shared" si="192"/>
        <v>24</v>
      </c>
      <c r="N440" s="939"/>
      <c r="O440" s="695" t="s">
        <v>2060</v>
      </c>
      <c r="P440" s="939" t="s">
        <v>1631</v>
      </c>
      <c r="Q440" s="939">
        <v>2</v>
      </c>
      <c r="R440" s="694" t="str">
        <f t="shared" si="187"/>
        <v>10</v>
      </c>
      <c r="S440" s="939"/>
      <c r="T440" s="696" t="s">
        <v>166</v>
      </c>
      <c r="U440" s="696">
        <v>5</v>
      </c>
      <c r="V440" s="939" t="s">
        <v>1631</v>
      </c>
      <c r="W440" s="939" t="s">
        <v>1631</v>
      </c>
      <c r="X440" s="939" t="s">
        <v>1631</v>
      </c>
      <c r="Y440" s="939">
        <v>1</v>
      </c>
      <c r="Z440" s="694">
        <f t="shared" si="188"/>
        <v>1</v>
      </c>
      <c r="AA440" s="939"/>
      <c r="AB440" s="939" t="s">
        <v>1631</v>
      </c>
      <c r="AC440" s="280" t="s">
        <v>1837</v>
      </c>
      <c r="AD440" s="941" t="str">
        <f t="shared" si="195"/>
        <v>10</v>
      </c>
      <c r="AE440" s="939"/>
      <c r="AF440" s="939"/>
    </row>
    <row r="441" spans="1:32" ht="33" x14ac:dyDescent="0.25">
      <c r="A441" s="1018"/>
      <c r="B441" s="938">
        <v>11</v>
      </c>
      <c r="C441" s="940" t="str">
        <f>IF(Experiencia_Proponente!C674=0,"",Experiencia_Proponente!C674)</f>
        <v>SEGURIDAD Y VIGILANCIA COLOMBIANA SEVICOL LTDA</v>
      </c>
      <c r="D441" s="939"/>
      <c r="E441" s="939" t="s">
        <v>1631</v>
      </c>
      <c r="F441" s="939" t="s">
        <v>1631</v>
      </c>
      <c r="G441" s="939">
        <v>1</v>
      </c>
      <c r="H441" s="694" t="str">
        <f t="shared" si="185"/>
        <v>15</v>
      </c>
      <c r="I441" s="939"/>
      <c r="J441" s="695">
        <v>0.15</v>
      </c>
      <c r="K441" s="939" t="s">
        <v>1631</v>
      </c>
      <c r="L441" s="939">
        <v>1</v>
      </c>
      <c r="M441" s="694" t="str">
        <f t="shared" si="192"/>
        <v>24</v>
      </c>
      <c r="N441" s="939"/>
      <c r="O441" s="695" t="s">
        <v>2060</v>
      </c>
      <c r="P441" s="939" t="s">
        <v>1631</v>
      </c>
      <c r="Q441" s="939">
        <v>2</v>
      </c>
      <c r="R441" s="694" t="str">
        <f t="shared" si="187"/>
        <v>10</v>
      </c>
      <c r="S441" s="939"/>
      <c r="T441" s="696" t="s">
        <v>166</v>
      </c>
      <c r="U441" s="696">
        <v>5</v>
      </c>
      <c r="V441" s="939" t="s">
        <v>1631</v>
      </c>
      <c r="W441" s="939" t="s">
        <v>1631</v>
      </c>
      <c r="X441" s="939" t="s">
        <v>1631</v>
      </c>
      <c r="Y441" s="939">
        <v>1</v>
      </c>
      <c r="Z441" s="694">
        <f t="shared" si="188"/>
        <v>1</v>
      </c>
      <c r="AA441" s="939"/>
      <c r="AB441" s="939" t="s">
        <v>1631</v>
      </c>
      <c r="AC441" s="280" t="s">
        <v>1837</v>
      </c>
      <c r="AD441" s="941" t="str">
        <f t="shared" si="195"/>
        <v>10</v>
      </c>
      <c r="AE441" s="939"/>
      <c r="AF441" s="939"/>
    </row>
    <row r="442" spans="1:32" ht="33" x14ac:dyDescent="0.25">
      <c r="A442" s="1018"/>
      <c r="B442" s="938">
        <v>12</v>
      </c>
      <c r="C442" s="940" t="str">
        <f>IF(Experiencia_Proponente!C675=0,"",Experiencia_Proponente!C675)</f>
        <v>SEGURIDAD Y VIGILANCIA COLOMBIANA SEVICOL LTDA</v>
      </c>
      <c r="D442" s="939"/>
      <c r="E442" s="939" t="s">
        <v>1631</v>
      </c>
      <c r="F442" s="939" t="s">
        <v>1631</v>
      </c>
      <c r="G442" s="939">
        <v>1</v>
      </c>
      <c r="H442" s="694" t="str">
        <f t="shared" si="185"/>
        <v>15</v>
      </c>
      <c r="I442" s="939"/>
      <c r="J442" s="695">
        <v>0.15</v>
      </c>
      <c r="K442" s="939" t="s">
        <v>1631</v>
      </c>
      <c r="L442" s="939">
        <v>1</v>
      </c>
      <c r="M442" s="694" t="str">
        <f t="shared" si="192"/>
        <v>24</v>
      </c>
      <c r="N442" s="939"/>
      <c r="O442" s="695" t="s">
        <v>2060</v>
      </c>
      <c r="P442" s="939" t="s">
        <v>1631</v>
      </c>
      <c r="Q442" s="939">
        <v>2</v>
      </c>
      <c r="R442" s="694" t="str">
        <f t="shared" si="187"/>
        <v>10</v>
      </c>
      <c r="S442" s="939"/>
      <c r="T442" s="696" t="s">
        <v>166</v>
      </c>
      <c r="U442" s="696">
        <v>5</v>
      </c>
      <c r="V442" s="939" t="s">
        <v>1631</v>
      </c>
      <c r="W442" s="939" t="s">
        <v>1631</v>
      </c>
      <c r="X442" s="939" t="s">
        <v>1631</v>
      </c>
      <c r="Y442" s="939">
        <v>1</v>
      </c>
      <c r="Z442" s="694">
        <f t="shared" si="188"/>
        <v>1</v>
      </c>
      <c r="AA442" s="939"/>
      <c r="AB442" s="939" t="s">
        <v>1631</v>
      </c>
      <c r="AC442" s="280" t="s">
        <v>1837</v>
      </c>
      <c r="AD442" s="941" t="str">
        <f t="shared" si="195"/>
        <v>10</v>
      </c>
      <c r="AE442" s="939"/>
      <c r="AF442" s="939"/>
    </row>
    <row r="443" spans="1:32" x14ac:dyDescent="0.25">
      <c r="A443" s="102">
        <v>33</v>
      </c>
      <c r="B443" s="691"/>
      <c r="C443" s="691" t="s">
        <v>2063</v>
      </c>
      <c r="D443" s="692"/>
      <c r="E443" s="692"/>
      <c r="F443" s="692"/>
      <c r="G443" s="692"/>
      <c r="H443" s="692"/>
      <c r="I443" s="692"/>
      <c r="J443" s="692"/>
      <c r="K443" s="692"/>
      <c r="L443" s="692"/>
      <c r="M443" s="692"/>
      <c r="N443" s="692"/>
      <c r="O443" s="692"/>
      <c r="P443" s="692"/>
      <c r="Q443" s="692"/>
      <c r="R443" s="692"/>
      <c r="S443" s="692"/>
      <c r="T443" s="692"/>
      <c r="U443" s="692"/>
      <c r="V443" s="692"/>
      <c r="W443" s="692"/>
      <c r="X443" s="692"/>
      <c r="Y443" s="692"/>
      <c r="Z443" s="692"/>
      <c r="AA443" s="692"/>
      <c r="AB443" s="692"/>
      <c r="AC443" s="693"/>
      <c r="AD443" s="692"/>
      <c r="AE443" s="692"/>
      <c r="AF443" s="692"/>
    </row>
    <row r="444" spans="1:32" hidden="1" x14ac:dyDescent="0.25">
      <c r="A444" s="1019">
        <f t="shared" ref="A444" si="196">A456</f>
        <v>34</v>
      </c>
      <c r="B444" s="579">
        <v>1</v>
      </c>
      <c r="C444" s="633" t="str">
        <f>IF(Experiencia_Proponente!C683=0,"",Experiencia_Proponente!C683)</f>
        <v/>
      </c>
      <c r="E444" s="613"/>
      <c r="F444" s="601"/>
      <c r="G444" s="601"/>
      <c r="H444" s="601" t="str">
        <f t="shared" ref="H444:H445" si="197">IF(F444="SI",IF(E444&gt;="SI","15","0"),"0")</f>
        <v>0</v>
      </c>
      <c r="J444" s="642"/>
      <c r="K444" s="601"/>
      <c r="L444" s="601"/>
      <c r="M444" s="643" t="str">
        <f t="shared" ref="M444:M455" si="198">IF(K444="SI",IF(J444=15%,"24",IF(J444=10%,"16",IF(J444=5%,"8","0"))),"0")</f>
        <v>0</v>
      </c>
      <c r="O444" s="642"/>
      <c r="P444" s="601"/>
      <c r="Q444" s="601"/>
      <c r="R444" s="643" t="str">
        <f t="shared" ref="R444" si="199">IF(P444="SI",IF(O444="OPCIÓN 1","10",IF(O444="OPCIÓN 2","6",IF(O444="OPCIÓN 3","3","0"))),"0")</f>
        <v>0</v>
      </c>
      <c r="T444" s="644"/>
      <c r="U444" s="644"/>
      <c r="V444" s="601"/>
      <c r="W444" s="601"/>
      <c r="X444" s="601"/>
      <c r="Y444" s="601"/>
      <c r="Z444" s="643">
        <f t="shared" ref="Z444:Z445" si="200">IF(AND(U444&gt;1,V444="SI",W444="SI",X444="SI"),1,0)</f>
        <v>0</v>
      </c>
      <c r="AB444" s="613"/>
      <c r="AC444" s="614"/>
      <c r="AD444" s="645" t="str">
        <f t="shared" ref="AD444:AD455" si="201">IF(AB444="SI","10","0")</f>
        <v>0</v>
      </c>
      <c r="AF444" s="641"/>
    </row>
    <row r="445" spans="1:32" ht="33" x14ac:dyDescent="0.25">
      <c r="A445" s="1018"/>
      <c r="B445" s="938">
        <v>2</v>
      </c>
      <c r="C445" s="940" t="str">
        <f>IF(Experiencia_Proponente!C684=0,"",Experiencia_Proponente!C684)</f>
        <v xml:space="preserve">UNIÓN TEMPORAL TAC CENTRAL </v>
      </c>
      <c r="D445" s="939"/>
      <c r="E445" s="939" t="s">
        <v>1631</v>
      </c>
      <c r="F445" s="939" t="s">
        <v>1631</v>
      </c>
      <c r="G445" s="939">
        <v>1</v>
      </c>
      <c r="H445" s="694" t="str">
        <f t="shared" si="197"/>
        <v>15</v>
      </c>
      <c r="I445" s="939"/>
      <c r="J445" s="695">
        <v>0.15</v>
      </c>
      <c r="K445" s="939" t="s">
        <v>1631</v>
      </c>
      <c r="L445" s="939">
        <v>1</v>
      </c>
      <c r="M445" s="694" t="str">
        <f t="shared" si="198"/>
        <v>24</v>
      </c>
      <c r="N445" s="939"/>
      <c r="O445" s="695" t="s">
        <v>2060</v>
      </c>
      <c r="P445" s="939" t="s">
        <v>1631</v>
      </c>
      <c r="Q445" s="939">
        <v>1</v>
      </c>
      <c r="R445" s="694" t="str">
        <f t="shared" si="187"/>
        <v>10</v>
      </c>
      <c r="S445" s="939"/>
      <c r="T445" s="696" t="s">
        <v>171</v>
      </c>
      <c r="U445" s="696">
        <v>5</v>
      </c>
      <c r="V445" s="939" t="s">
        <v>1631</v>
      </c>
      <c r="W445" s="939" t="s">
        <v>1631</v>
      </c>
      <c r="X445" s="939" t="s">
        <v>1631</v>
      </c>
      <c r="Y445" s="939" t="s">
        <v>2098</v>
      </c>
      <c r="Z445" s="694">
        <f t="shared" si="200"/>
        <v>1</v>
      </c>
      <c r="AA445" s="939"/>
      <c r="AB445" s="939" t="s">
        <v>1631</v>
      </c>
      <c r="AC445" s="280" t="s">
        <v>332</v>
      </c>
      <c r="AD445" s="941" t="str">
        <f t="shared" si="201"/>
        <v>10</v>
      </c>
      <c r="AE445" s="939"/>
      <c r="AF445" s="939"/>
    </row>
    <row r="446" spans="1:32" hidden="1" x14ac:dyDescent="0.25">
      <c r="A446" s="1020"/>
      <c r="B446" s="256">
        <v>3</v>
      </c>
      <c r="C446" s="627" t="str">
        <f>IF(Experiencia_Proponente!C685=0,"",Experiencia_Proponente!C685)</f>
        <v/>
      </c>
      <c r="E446" s="308"/>
      <c r="F446" s="298"/>
      <c r="G446" s="298"/>
      <c r="H446" s="646" t="str">
        <f t="shared" si="185"/>
        <v>0</v>
      </c>
      <c r="J446" s="647"/>
      <c r="K446" s="298"/>
      <c r="L446" s="298"/>
      <c r="M446" s="646" t="str">
        <f t="shared" si="198"/>
        <v>0</v>
      </c>
      <c r="O446" s="647"/>
      <c r="P446" s="298"/>
      <c r="Q446" s="298"/>
      <c r="R446" s="646" t="str">
        <f t="shared" si="187"/>
        <v>0</v>
      </c>
      <c r="T446" s="648"/>
      <c r="U446" s="648"/>
      <c r="V446" s="298"/>
      <c r="W446" s="298"/>
      <c r="X446" s="298"/>
      <c r="Y446" s="298"/>
      <c r="Z446" s="646">
        <f t="shared" si="188"/>
        <v>0</v>
      </c>
      <c r="AB446" s="308"/>
      <c r="AC446" s="309"/>
      <c r="AD446" s="649" t="str">
        <f t="shared" si="201"/>
        <v>0</v>
      </c>
      <c r="AF446" s="632"/>
    </row>
    <row r="447" spans="1:32" hidden="1" x14ac:dyDescent="0.25">
      <c r="A447" s="1022"/>
      <c r="B447" s="568">
        <v>4</v>
      </c>
      <c r="C447" s="569" t="str">
        <f>IF(Experiencia_Proponente!C686=0,"",Experiencia_Proponente!C686)</f>
        <v/>
      </c>
      <c r="E447" s="585"/>
      <c r="F447" s="586"/>
      <c r="G447" s="586"/>
      <c r="H447" s="582" t="str">
        <f t="shared" si="185"/>
        <v>0</v>
      </c>
      <c r="J447" s="581"/>
      <c r="K447" s="586"/>
      <c r="L447" s="586"/>
      <c r="M447" s="582" t="str">
        <f t="shared" si="198"/>
        <v>0</v>
      </c>
      <c r="O447" s="581"/>
      <c r="P447" s="586"/>
      <c r="Q447" s="586"/>
      <c r="R447" s="582" t="str">
        <f t="shared" si="187"/>
        <v>0</v>
      </c>
      <c r="T447" s="583"/>
      <c r="U447" s="583"/>
      <c r="V447" s="586"/>
      <c r="W447" s="586"/>
      <c r="X447" s="586"/>
      <c r="Y447" s="586"/>
      <c r="Z447" s="582">
        <f t="shared" si="188"/>
        <v>0</v>
      </c>
      <c r="AB447" s="585"/>
      <c r="AC447" s="587"/>
      <c r="AD447" s="588" t="str">
        <f t="shared" si="201"/>
        <v>0</v>
      </c>
      <c r="AF447" s="577"/>
    </row>
    <row r="448" spans="1:32" ht="33" x14ac:dyDescent="0.25">
      <c r="A448" s="1018"/>
      <c r="B448" s="938">
        <v>5</v>
      </c>
      <c r="C448" s="940" t="str">
        <f>IF(Experiencia_Proponente!C687=0,"",Experiencia_Proponente!C687)</f>
        <v xml:space="preserve">UNIÓN TEMPORAL TAC CENTRAL </v>
      </c>
      <c r="D448" s="939"/>
      <c r="E448" s="939" t="s">
        <v>1631</v>
      </c>
      <c r="F448" s="939" t="s">
        <v>1631</v>
      </c>
      <c r="G448" s="939">
        <v>1</v>
      </c>
      <c r="H448" s="694" t="str">
        <f t="shared" si="185"/>
        <v>15</v>
      </c>
      <c r="I448" s="939"/>
      <c r="J448" s="695">
        <v>0.15</v>
      </c>
      <c r="K448" s="939" t="s">
        <v>1631</v>
      </c>
      <c r="L448" s="939">
        <v>1</v>
      </c>
      <c r="M448" s="694" t="str">
        <f t="shared" si="198"/>
        <v>24</v>
      </c>
      <c r="N448" s="939"/>
      <c r="O448" s="695" t="s">
        <v>2060</v>
      </c>
      <c r="P448" s="939" t="s">
        <v>1631</v>
      </c>
      <c r="Q448" s="939">
        <v>1</v>
      </c>
      <c r="R448" s="694" t="str">
        <f t="shared" si="187"/>
        <v>10</v>
      </c>
      <c r="S448" s="939"/>
      <c r="T448" s="696" t="s">
        <v>171</v>
      </c>
      <c r="U448" s="696">
        <v>5</v>
      </c>
      <c r="V448" s="939" t="s">
        <v>1631</v>
      </c>
      <c r="W448" s="939" t="s">
        <v>1631</v>
      </c>
      <c r="X448" s="939" t="s">
        <v>1631</v>
      </c>
      <c r="Y448" s="939" t="s">
        <v>2098</v>
      </c>
      <c r="Z448" s="694">
        <f t="shared" si="188"/>
        <v>1</v>
      </c>
      <c r="AA448" s="939"/>
      <c r="AB448" s="939" t="s">
        <v>1631</v>
      </c>
      <c r="AC448" s="280" t="s">
        <v>332</v>
      </c>
      <c r="AD448" s="941" t="str">
        <f t="shared" si="201"/>
        <v>10</v>
      </c>
      <c r="AE448" s="939"/>
      <c r="AF448" s="939"/>
    </row>
    <row r="449" spans="1:32" hidden="1" x14ac:dyDescent="0.25">
      <c r="A449" s="1020"/>
      <c r="B449" s="256">
        <v>6</v>
      </c>
      <c r="C449" s="627" t="str">
        <f>IF(Experiencia_Proponente!C688=0,"",Experiencia_Proponente!C688)</f>
        <v/>
      </c>
      <c r="E449" s="308"/>
      <c r="F449" s="298"/>
      <c r="G449" s="298"/>
      <c r="H449" s="646" t="str">
        <f t="shared" si="185"/>
        <v>0</v>
      </c>
      <c r="J449" s="647"/>
      <c r="K449" s="298"/>
      <c r="L449" s="298"/>
      <c r="M449" s="646" t="str">
        <f t="shared" si="198"/>
        <v>0</v>
      </c>
      <c r="O449" s="647"/>
      <c r="P449" s="298"/>
      <c r="Q449" s="298"/>
      <c r="R449" s="646" t="str">
        <f t="shared" si="187"/>
        <v>0</v>
      </c>
      <c r="T449" s="648"/>
      <c r="U449" s="648"/>
      <c r="V449" s="298"/>
      <c r="W449" s="298"/>
      <c r="X449" s="298"/>
      <c r="Y449" s="298"/>
      <c r="Z449" s="646">
        <f t="shared" si="188"/>
        <v>0</v>
      </c>
      <c r="AB449" s="308"/>
      <c r="AC449" s="309"/>
      <c r="AD449" s="649" t="str">
        <f t="shared" si="201"/>
        <v>0</v>
      </c>
      <c r="AF449" s="632"/>
    </row>
    <row r="450" spans="1:32" hidden="1" x14ac:dyDescent="0.25">
      <c r="A450" s="1022"/>
      <c r="B450" s="568">
        <v>7</v>
      </c>
      <c r="C450" s="569" t="str">
        <f>IF(Experiencia_Proponente!C689=0,"",Experiencia_Proponente!C689)</f>
        <v/>
      </c>
      <c r="E450" s="585"/>
      <c r="F450" s="586"/>
      <c r="G450" s="586"/>
      <c r="H450" s="582" t="str">
        <f t="shared" si="185"/>
        <v>0</v>
      </c>
      <c r="J450" s="581"/>
      <c r="K450" s="586"/>
      <c r="L450" s="586"/>
      <c r="M450" s="582" t="str">
        <f t="shared" si="198"/>
        <v>0</v>
      </c>
      <c r="O450" s="581"/>
      <c r="P450" s="586"/>
      <c r="Q450" s="586"/>
      <c r="R450" s="582" t="str">
        <f t="shared" si="187"/>
        <v>0</v>
      </c>
      <c r="T450" s="583"/>
      <c r="U450" s="583"/>
      <c r="V450" s="586"/>
      <c r="W450" s="586"/>
      <c r="X450" s="586"/>
      <c r="Y450" s="586"/>
      <c r="Z450" s="582">
        <f t="shared" si="188"/>
        <v>0</v>
      </c>
      <c r="AB450" s="585"/>
      <c r="AC450" s="587"/>
      <c r="AD450" s="588" t="str">
        <f t="shared" si="201"/>
        <v>0</v>
      </c>
      <c r="AF450" s="577"/>
    </row>
    <row r="451" spans="1:32" ht="33" x14ac:dyDescent="0.25">
      <c r="A451" s="1018"/>
      <c r="B451" s="938">
        <v>8</v>
      </c>
      <c r="C451" s="940" t="str">
        <f>IF(Experiencia_Proponente!C690=0,"",Experiencia_Proponente!C690)</f>
        <v xml:space="preserve">UNIÓN TEMPORAL TAC CENTRAL </v>
      </c>
      <c r="D451" s="939"/>
      <c r="E451" s="939" t="s">
        <v>1631</v>
      </c>
      <c r="F451" s="939" t="s">
        <v>1631</v>
      </c>
      <c r="G451" s="939">
        <v>1</v>
      </c>
      <c r="H451" s="694" t="str">
        <f t="shared" si="185"/>
        <v>15</v>
      </c>
      <c r="I451" s="939"/>
      <c r="J451" s="695">
        <v>0.15</v>
      </c>
      <c r="K451" s="939" t="s">
        <v>1631</v>
      </c>
      <c r="L451" s="939">
        <v>1</v>
      </c>
      <c r="M451" s="694" t="str">
        <f t="shared" si="198"/>
        <v>24</v>
      </c>
      <c r="N451" s="939"/>
      <c r="O451" s="695" t="s">
        <v>2060</v>
      </c>
      <c r="P451" s="939" t="s">
        <v>1631</v>
      </c>
      <c r="Q451" s="939">
        <v>1</v>
      </c>
      <c r="R451" s="694" t="str">
        <f t="shared" si="187"/>
        <v>10</v>
      </c>
      <c r="S451" s="939"/>
      <c r="T451" s="696" t="s">
        <v>171</v>
      </c>
      <c r="U451" s="696">
        <v>5</v>
      </c>
      <c r="V451" s="939" t="s">
        <v>1631</v>
      </c>
      <c r="W451" s="939" t="s">
        <v>1631</v>
      </c>
      <c r="X451" s="939" t="s">
        <v>1631</v>
      </c>
      <c r="Y451" s="939" t="s">
        <v>2098</v>
      </c>
      <c r="Z451" s="694">
        <f t="shared" si="188"/>
        <v>1</v>
      </c>
      <c r="AA451" s="939"/>
      <c r="AB451" s="939" t="s">
        <v>1631</v>
      </c>
      <c r="AC451" s="280" t="s">
        <v>332</v>
      </c>
      <c r="AD451" s="941" t="str">
        <f t="shared" si="201"/>
        <v>10</v>
      </c>
      <c r="AE451" s="939"/>
      <c r="AF451" s="939"/>
    </row>
    <row r="452" spans="1:32" hidden="1" x14ac:dyDescent="0.25">
      <c r="A452" s="1020"/>
      <c r="B452" s="256">
        <v>9</v>
      </c>
      <c r="C452" s="627" t="str">
        <f>IF(Experiencia_Proponente!C691=0,"",Experiencia_Proponente!C691)</f>
        <v/>
      </c>
      <c r="E452" s="308"/>
      <c r="F452" s="298"/>
      <c r="G452" s="298"/>
      <c r="H452" s="646" t="str">
        <f t="shared" si="185"/>
        <v>0</v>
      </c>
      <c r="J452" s="647"/>
      <c r="K452" s="298"/>
      <c r="L452" s="298"/>
      <c r="M452" s="646" t="str">
        <f t="shared" si="198"/>
        <v>0</v>
      </c>
      <c r="O452" s="647"/>
      <c r="P452" s="298"/>
      <c r="Q452" s="298"/>
      <c r="R452" s="646" t="str">
        <f t="shared" si="187"/>
        <v>0</v>
      </c>
      <c r="T452" s="648"/>
      <c r="U452" s="648"/>
      <c r="V452" s="298"/>
      <c r="W452" s="298"/>
      <c r="X452" s="298"/>
      <c r="Y452" s="298"/>
      <c r="Z452" s="646">
        <f t="shared" si="188"/>
        <v>0</v>
      </c>
      <c r="AB452" s="308"/>
      <c r="AC452" s="309"/>
      <c r="AD452" s="649" t="str">
        <f t="shared" si="201"/>
        <v>0</v>
      </c>
      <c r="AF452" s="632"/>
    </row>
    <row r="453" spans="1:32" hidden="1" x14ac:dyDescent="0.25">
      <c r="A453" s="1021"/>
      <c r="B453" s="266">
        <v>10</v>
      </c>
      <c r="C453" s="267" t="str">
        <f>IF(Experiencia_Proponente!C692=0,"",Experiencia_Proponente!C692)</f>
        <v/>
      </c>
      <c r="E453" s="279"/>
      <c r="F453" s="511"/>
      <c r="G453" s="511"/>
      <c r="H453" s="276" t="str">
        <f t="shared" si="185"/>
        <v>0</v>
      </c>
      <c r="J453" s="275"/>
      <c r="K453" s="511"/>
      <c r="L453" s="511"/>
      <c r="M453" s="276" t="str">
        <f t="shared" si="198"/>
        <v>0</v>
      </c>
      <c r="O453" s="275"/>
      <c r="P453" s="511"/>
      <c r="Q453" s="511"/>
      <c r="R453" s="276" t="str">
        <f t="shared" si="187"/>
        <v>0</v>
      </c>
      <c r="T453" s="277"/>
      <c r="U453" s="277"/>
      <c r="V453" s="511"/>
      <c r="W453" s="511"/>
      <c r="X453" s="511"/>
      <c r="Y453" s="511"/>
      <c r="Z453" s="276">
        <f t="shared" si="188"/>
        <v>0</v>
      </c>
      <c r="AB453" s="279"/>
      <c r="AC453" s="280"/>
      <c r="AD453" s="281" t="str">
        <f t="shared" si="201"/>
        <v>0</v>
      </c>
      <c r="AF453" s="271"/>
    </row>
    <row r="454" spans="1:32" hidden="1" x14ac:dyDescent="0.25">
      <c r="A454" s="1022"/>
      <c r="B454" s="568">
        <v>11</v>
      </c>
      <c r="C454" s="569" t="str">
        <f>IF(Experiencia_Proponente!C693=0,"",Experiencia_Proponente!C693)</f>
        <v/>
      </c>
      <c r="E454" s="585"/>
      <c r="F454" s="586"/>
      <c r="G454" s="586"/>
      <c r="H454" s="582" t="str">
        <f t="shared" si="185"/>
        <v>0</v>
      </c>
      <c r="J454" s="581"/>
      <c r="K454" s="586"/>
      <c r="L454" s="586"/>
      <c r="M454" s="582" t="str">
        <f t="shared" si="198"/>
        <v>0</v>
      </c>
      <c r="O454" s="581"/>
      <c r="P454" s="586"/>
      <c r="Q454" s="586"/>
      <c r="R454" s="582" t="str">
        <f t="shared" si="187"/>
        <v>0</v>
      </c>
      <c r="T454" s="583"/>
      <c r="U454" s="583"/>
      <c r="V454" s="586"/>
      <c r="W454" s="586"/>
      <c r="X454" s="586"/>
      <c r="Y454" s="586"/>
      <c r="Z454" s="582">
        <f t="shared" si="188"/>
        <v>0</v>
      </c>
      <c r="AB454" s="585"/>
      <c r="AC454" s="587"/>
      <c r="AD454" s="588" t="str">
        <f t="shared" si="201"/>
        <v>0</v>
      </c>
      <c r="AF454" s="577"/>
    </row>
    <row r="455" spans="1:32" ht="33" x14ac:dyDescent="0.25">
      <c r="A455" s="1018"/>
      <c r="B455" s="507">
        <v>12</v>
      </c>
      <c r="C455" s="508" t="str">
        <f>IF(Experiencia_Proponente!C694=0,"",Experiencia_Proponente!C694)</f>
        <v xml:space="preserve">UNIÓN TEMPORAL TAC CENTRAL </v>
      </c>
      <c r="D455" s="511"/>
      <c r="E455" s="259" t="s">
        <v>1631</v>
      </c>
      <c r="F455" s="259" t="s">
        <v>1631</v>
      </c>
      <c r="G455" s="259">
        <v>1</v>
      </c>
      <c r="H455" s="689" t="str">
        <f t="shared" si="185"/>
        <v>15</v>
      </c>
      <c r="I455" s="259"/>
      <c r="J455" s="688">
        <v>0.15</v>
      </c>
      <c r="K455" s="259" t="s">
        <v>1631</v>
      </c>
      <c r="L455" s="259">
        <v>1</v>
      </c>
      <c r="M455" s="689" t="str">
        <f t="shared" si="198"/>
        <v>24</v>
      </c>
      <c r="N455" s="259"/>
      <c r="O455" s="688" t="s">
        <v>2060</v>
      </c>
      <c r="P455" s="259" t="s">
        <v>1631</v>
      </c>
      <c r="Q455" s="259">
        <v>1</v>
      </c>
      <c r="R455" s="689" t="str">
        <f t="shared" si="187"/>
        <v>10</v>
      </c>
      <c r="S455" s="259"/>
      <c r="T455" s="272" t="s">
        <v>171</v>
      </c>
      <c r="U455" s="272">
        <v>5</v>
      </c>
      <c r="V455" s="259" t="s">
        <v>1631</v>
      </c>
      <c r="W455" s="259" t="s">
        <v>1631</v>
      </c>
      <c r="X455" s="259" t="s">
        <v>1631</v>
      </c>
      <c r="Y455" s="259" t="s">
        <v>2098</v>
      </c>
      <c r="Z455" s="689">
        <f t="shared" si="188"/>
        <v>1</v>
      </c>
      <c r="AA455" s="259"/>
      <c r="AB455" s="259" t="s">
        <v>1631</v>
      </c>
      <c r="AC455" s="269" t="s">
        <v>332</v>
      </c>
      <c r="AD455" s="690" t="str">
        <f t="shared" si="201"/>
        <v>10</v>
      </c>
      <c r="AE455" s="511"/>
      <c r="AF455" s="511"/>
    </row>
    <row r="456" spans="1:32" x14ac:dyDescent="0.25">
      <c r="A456" s="102">
        <v>34</v>
      </c>
      <c r="B456" s="691"/>
      <c r="C456" s="691" t="s">
        <v>2063</v>
      </c>
      <c r="D456" s="692"/>
      <c r="E456" s="692"/>
      <c r="F456" s="692"/>
      <c r="G456" s="692"/>
      <c r="H456" s="692"/>
      <c r="I456" s="692"/>
      <c r="J456" s="692"/>
      <c r="K456" s="692"/>
      <c r="L456" s="692"/>
      <c r="M456" s="692"/>
      <c r="N456" s="692"/>
      <c r="O456" s="692"/>
      <c r="P456" s="692"/>
      <c r="Q456" s="692"/>
      <c r="R456" s="692"/>
      <c r="S456" s="692"/>
      <c r="T456" s="692"/>
      <c r="U456" s="692"/>
      <c r="V456" s="692"/>
      <c r="W456" s="692"/>
      <c r="X456" s="692"/>
      <c r="Y456" s="692"/>
      <c r="Z456" s="692"/>
      <c r="AA456" s="692"/>
      <c r="AB456" s="692"/>
      <c r="AC456" s="693"/>
      <c r="AD456" s="692"/>
      <c r="AE456" s="692"/>
      <c r="AF456" s="692"/>
    </row>
    <row r="457" spans="1:32" ht="33" x14ac:dyDescent="0.25">
      <c r="A457" s="1018">
        <f t="shared" ref="A457" si="202">A469</f>
        <v>35</v>
      </c>
      <c r="B457" s="938">
        <v>1</v>
      </c>
      <c r="C457" s="940" t="str">
        <f>IF(Experiencia_Proponente!C696=0,"",Experiencia_Proponente!C696)</f>
        <v xml:space="preserve">UNION TEMPORAL SAS </v>
      </c>
      <c r="D457" s="939"/>
      <c r="E457" s="939" t="s">
        <v>1631</v>
      </c>
      <c r="F457" s="939" t="s">
        <v>1631</v>
      </c>
      <c r="G457" s="939" t="s">
        <v>1661</v>
      </c>
      <c r="H457" s="939" t="str">
        <f t="shared" ref="H457:H458" si="203">IF(F457="SI",IF(E457&gt;="SI","15","0"),"0")</f>
        <v>15</v>
      </c>
      <c r="I457" s="939"/>
      <c r="J457" s="695">
        <v>0.15</v>
      </c>
      <c r="K457" s="939" t="s">
        <v>1631</v>
      </c>
      <c r="L457" s="939" t="s">
        <v>2099</v>
      </c>
      <c r="M457" s="694" t="str">
        <f t="shared" ref="M457:M468" si="204">IF(K457="SI",IF(J457=15%,"24",IF(J457=10%,"16",IF(J457=5%,"8","0"))),"0")</f>
        <v>24</v>
      </c>
      <c r="N457" s="939"/>
      <c r="O457" s="695" t="s">
        <v>2060</v>
      </c>
      <c r="P457" s="939" t="s">
        <v>1631</v>
      </c>
      <c r="Q457" s="939" t="s">
        <v>2100</v>
      </c>
      <c r="R457" s="694" t="str">
        <f t="shared" ref="R457" si="205">IF(P457="SI",IF(O457="OPCIÓN 1","10",IF(O457="OPCIÓN 2","6",IF(O457="OPCIÓN 3","3","0"))),"0")</f>
        <v>10</v>
      </c>
      <c r="S457" s="939"/>
      <c r="T457" s="696" t="s">
        <v>174</v>
      </c>
      <c r="U457" s="696">
        <v>5</v>
      </c>
      <c r="V457" s="939" t="s">
        <v>1631</v>
      </c>
      <c r="W457" s="939" t="s">
        <v>1631</v>
      </c>
      <c r="X457" s="939" t="s">
        <v>1631</v>
      </c>
      <c r="Y457" s="939" t="s">
        <v>1661</v>
      </c>
      <c r="Z457" s="694">
        <f t="shared" ref="Z457:Z458" si="206">IF(AND(U457&gt;1,V457="SI",W457="SI",X457="SI"),1,0)</f>
        <v>1</v>
      </c>
      <c r="AA457" s="939"/>
      <c r="AB457" s="939" t="s">
        <v>1631</v>
      </c>
      <c r="AC457" s="280" t="s">
        <v>1661</v>
      </c>
      <c r="AD457" s="941" t="str">
        <f t="shared" ref="AD457:AD468" si="207">IF(AB457="SI","10","0")</f>
        <v>10</v>
      </c>
      <c r="AE457" s="939"/>
      <c r="AF457" s="939"/>
    </row>
    <row r="458" spans="1:32" ht="33" x14ac:dyDescent="0.25">
      <c r="A458" s="1018"/>
      <c r="B458" s="938">
        <v>2</v>
      </c>
      <c r="C458" s="940" t="str">
        <f>IF(Experiencia_Proponente!C697=0,"",Experiencia_Proponente!C697)</f>
        <v xml:space="preserve">UNION TEMPORAL SAS </v>
      </c>
      <c r="D458" s="939"/>
      <c r="E458" s="939" t="s">
        <v>1631</v>
      </c>
      <c r="F458" s="939" t="s">
        <v>1631</v>
      </c>
      <c r="G458" s="939" t="s">
        <v>1661</v>
      </c>
      <c r="H458" s="694" t="str">
        <f t="shared" si="203"/>
        <v>15</v>
      </c>
      <c r="I458" s="939"/>
      <c r="J458" s="695">
        <v>0.15</v>
      </c>
      <c r="K458" s="939" t="s">
        <v>1631</v>
      </c>
      <c r="L458" s="939" t="s">
        <v>1661</v>
      </c>
      <c r="M458" s="694" t="str">
        <f t="shared" si="204"/>
        <v>24</v>
      </c>
      <c r="N458" s="939"/>
      <c r="O458" s="695" t="s">
        <v>2060</v>
      </c>
      <c r="P458" s="939" t="s">
        <v>1631</v>
      </c>
      <c r="Q458" s="939" t="s">
        <v>1661</v>
      </c>
      <c r="R458" s="694" t="str">
        <f t="shared" si="187"/>
        <v>10</v>
      </c>
      <c r="S458" s="939"/>
      <c r="T458" s="696" t="s">
        <v>174</v>
      </c>
      <c r="U458" s="696">
        <v>5</v>
      </c>
      <c r="V458" s="939" t="s">
        <v>1631</v>
      </c>
      <c r="W458" s="939" t="s">
        <v>1631</v>
      </c>
      <c r="X458" s="939" t="s">
        <v>1631</v>
      </c>
      <c r="Y458" s="939" t="s">
        <v>1661</v>
      </c>
      <c r="Z458" s="694">
        <f t="shared" si="206"/>
        <v>1</v>
      </c>
      <c r="AA458" s="939"/>
      <c r="AB458" s="939" t="s">
        <v>1631</v>
      </c>
      <c r="AC458" s="280" t="s">
        <v>2100</v>
      </c>
      <c r="AD458" s="941" t="str">
        <f t="shared" si="207"/>
        <v>10</v>
      </c>
      <c r="AE458" s="939"/>
      <c r="AF458" s="939"/>
    </row>
    <row r="459" spans="1:32" ht="33" x14ac:dyDescent="0.25">
      <c r="A459" s="1018"/>
      <c r="B459" s="938">
        <v>3</v>
      </c>
      <c r="C459" s="940" t="str">
        <f>IF(Experiencia_Proponente!C698=0,"",Experiencia_Proponente!C698)</f>
        <v xml:space="preserve">UNION TEMPORAL SAS </v>
      </c>
      <c r="D459" s="939"/>
      <c r="E459" s="939" t="s">
        <v>1631</v>
      </c>
      <c r="F459" s="939" t="s">
        <v>1631</v>
      </c>
      <c r="G459" s="939" t="s">
        <v>1661</v>
      </c>
      <c r="H459" s="694" t="str">
        <f t="shared" si="185"/>
        <v>15</v>
      </c>
      <c r="I459" s="939"/>
      <c r="J459" s="695">
        <v>0.15</v>
      </c>
      <c r="K459" s="939" t="s">
        <v>1631</v>
      </c>
      <c r="L459" s="939" t="s">
        <v>1661</v>
      </c>
      <c r="M459" s="694" t="str">
        <f t="shared" si="204"/>
        <v>24</v>
      </c>
      <c r="N459" s="939"/>
      <c r="O459" s="695" t="s">
        <v>2060</v>
      </c>
      <c r="P459" s="939" t="s">
        <v>1631</v>
      </c>
      <c r="Q459" s="939" t="s">
        <v>1661</v>
      </c>
      <c r="R459" s="694" t="str">
        <f t="shared" si="187"/>
        <v>10</v>
      </c>
      <c r="S459" s="939"/>
      <c r="T459" s="696" t="s">
        <v>174</v>
      </c>
      <c r="U459" s="696">
        <v>5</v>
      </c>
      <c r="V459" s="939" t="s">
        <v>1631</v>
      </c>
      <c r="W459" s="939" t="s">
        <v>1631</v>
      </c>
      <c r="X459" s="939" t="s">
        <v>1631</v>
      </c>
      <c r="Y459" s="939" t="s">
        <v>1661</v>
      </c>
      <c r="Z459" s="694">
        <f t="shared" si="188"/>
        <v>1</v>
      </c>
      <c r="AA459" s="939"/>
      <c r="AB459" s="939" t="s">
        <v>1631</v>
      </c>
      <c r="AC459" s="280" t="s">
        <v>1661</v>
      </c>
      <c r="AD459" s="941" t="str">
        <f t="shared" si="207"/>
        <v>10</v>
      </c>
      <c r="AE459" s="939"/>
      <c r="AF459" s="939"/>
    </row>
    <row r="460" spans="1:32" ht="33" x14ac:dyDescent="0.25">
      <c r="A460" s="1018"/>
      <c r="B460" s="938">
        <v>4</v>
      </c>
      <c r="C460" s="940" t="str">
        <f>IF(Experiencia_Proponente!C699=0,"",Experiencia_Proponente!C699)</f>
        <v xml:space="preserve">UNION TEMPORAL SAS </v>
      </c>
      <c r="D460" s="939"/>
      <c r="E460" s="939" t="s">
        <v>1631</v>
      </c>
      <c r="F460" s="939" t="s">
        <v>1631</v>
      </c>
      <c r="G460" s="939" t="s">
        <v>1661</v>
      </c>
      <c r="H460" s="694" t="str">
        <f t="shared" si="185"/>
        <v>15</v>
      </c>
      <c r="I460" s="939"/>
      <c r="J460" s="695">
        <v>0.15</v>
      </c>
      <c r="K460" s="939" t="s">
        <v>1631</v>
      </c>
      <c r="L460" s="939" t="s">
        <v>1661</v>
      </c>
      <c r="M460" s="694" t="str">
        <f t="shared" si="204"/>
        <v>24</v>
      </c>
      <c r="N460" s="939"/>
      <c r="O460" s="695" t="s">
        <v>2060</v>
      </c>
      <c r="P460" s="939" t="s">
        <v>1631</v>
      </c>
      <c r="Q460" s="939" t="s">
        <v>1661</v>
      </c>
      <c r="R460" s="694" t="str">
        <f t="shared" si="187"/>
        <v>10</v>
      </c>
      <c r="S460" s="939"/>
      <c r="T460" s="696" t="s">
        <v>174</v>
      </c>
      <c r="U460" s="696">
        <v>5</v>
      </c>
      <c r="V460" s="939" t="s">
        <v>1631</v>
      </c>
      <c r="W460" s="939" t="s">
        <v>1631</v>
      </c>
      <c r="X460" s="939" t="s">
        <v>1631</v>
      </c>
      <c r="Y460" s="939" t="s">
        <v>1661</v>
      </c>
      <c r="Z460" s="694">
        <f t="shared" si="188"/>
        <v>1</v>
      </c>
      <c r="AA460" s="939"/>
      <c r="AB460" s="939" t="s">
        <v>1631</v>
      </c>
      <c r="AC460" s="280" t="s">
        <v>1661</v>
      </c>
      <c r="AD460" s="941" t="str">
        <f t="shared" si="207"/>
        <v>10</v>
      </c>
      <c r="AE460" s="939"/>
      <c r="AF460" s="939"/>
    </row>
    <row r="461" spans="1:32" ht="33" x14ac:dyDescent="0.25">
      <c r="A461" s="1018"/>
      <c r="B461" s="938">
        <v>5</v>
      </c>
      <c r="C461" s="940" t="str">
        <f>IF(Experiencia_Proponente!C700=0,"",Experiencia_Proponente!C700)</f>
        <v xml:space="preserve">UNION TEMPORAL SAS </v>
      </c>
      <c r="D461" s="939"/>
      <c r="E461" s="939" t="s">
        <v>1631</v>
      </c>
      <c r="F461" s="939" t="s">
        <v>1631</v>
      </c>
      <c r="G461" s="939" t="s">
        <v>2101</v>
      </c>
      <c r="H461" s="694" t="str">
        <f t="shared" si="185"/>
        <v>15</v>
      </c>
      <c r="I461" s="939"/>
      <c r="J461" s="695">
        <v>0.15</v>
      </c>
      <c r="K461" s="939" t="s">
        <v>1631</v>
      </c>
      <c r="L461" s="939" t="s">
        <v>1661</v>
      </c>
      <c r="M461" s="694" t="str">
        <f t="shared" si="204"/>
        <v>24</v>
      </c>
      <c r="N461" s="939"/>
      <c r="O461" s="695" t="s">
        <v>2060</v>
      </c>
      <c r="P461" s="939" t="s">
        <v>1631</v>
      </c>
      <c r="Q461" s="939" t="s">
        <v>1661</v>
      </c>
      <c r="R461" s="694" t="str">
        <f t="shared" si="187"/>
        <v>10</v>
      </c>
      <c r="S461" s="939"/>
      <c r="T461" s="696" t="s">
        <v>174</v>
      </c>
      <c r="U461" s="696">
        <v>5</v>
      </c>
      <c r="V461" s="939" t="s">
        <v>1631</v>
      </c>
      <c r="W461" s="939" t="s">
        <v>1631</v>
      </c>
      <c r="X461" s="939" t="s">
        <v>1631</v>
      </c>
      <c r="Y461" s="939" t="s">
        <v>2100</v>
      </c>
      <c r="Z461" s="694">
        <f t="shared" si="188"/>
        <v>1</v>
      </c>
      <c r="AA461" s="939"/>
      <c r="AB461" s="939" t="s">
        <v>1631</v>
      </c>
      <c r="AC461" s="280" t="s">
        <v>1661</v>
      </c>
      <c r="AD461" s="941" t="str">
        <f t="shared" si="207"/>
        <v>10</v>
      </c>
      <c r="AE461" s="939"/>
      <c r="AF461" s="939"/>
    </row>
    <row r="462" spans="1:32" ht="33" x14ac:dyDescent="0.25">
      <c r="A462" s="1018"/>
      <c r="B462" s="938">
        <v>6</v>
      </c>
      <c r="C462" s="940" t="str">
        <f>IF(Experiencia_Proponente!C701=0,"",Experiencia_Proponente!C701)</f>
        <v xml:space="preserve">UNION TEMPORAL SAS </v>
      </c>
      <c r="D462" s="939"/>
      <c r="E462" s="939" t="s">
        <v>1631</v>
      </c>
      <c r="F462" s="939" t="s">
        <v>1631</v>
      </c>
      <c r="G462" s="939" t="s">
        <v>1661</v>
      </c>
      <c r="H462" s="694" t="str">
        <f t="shared" si="185"/>
        <v>15</v>
      </c>
      <c r="I462" s="939"/>
      <c r="J462" s="695">
        <v>0.15</v>
      </c>
      <c r="K462" s="939" t="s">
        <v>1631</v>
      </c>
      <c r="L462" s="939" t="s">
        <v>1661</v>
      </c>
      <c r="M462" s="694" t="str">
        <f t="shared" si="204"/>
        <v>24</v>
      </c>
      <c r="N462" s="939"/>
      <c r="O462" s="695" t="s">
        <v>2060</v>
      </c>
      <c r="P462" s="939" t="s">
        <v>1631</v>
      </c>
      <c r="Q462" s="939" t="s">
        <v>1661</v>
      </c>
      <c r="R462" s="694" t="str">
        <f t="shared" si="187"/>
        <v>10</v>
      </c>
      <c r="S462" s="939"/>
      <c r="T462" s="696" t="s">
        <v>174</v>
      </c>
      <c r="U462" s="696">
        <v>5</v>
      </c>
      <c r="V462" s="939" t="s">
        <v>1631</v>
      </c>
      <c r="W462" s="939" t="s">
        <v>1631</v>
      </c>
      <c r="X462" s="939" t="s">
        <v>1631</v>
      </c>
      <c r="Y462" s="939" t="s">
        <v>1661</v>
      </c>
      <c r="Z462" s="694">
        <f t="shared" si="188"/>
        <v>1</v>
      </c>
      <c r="AA462" s="939"/>
      <c r="AB462" s="939" t="s">
        <v>1631</v>
      </c>
      <c r="AC462" s="280" t="s">
        <v>1661</v>
      </c>
      <c r="AD462" s="941" t="str">
        <f t="shared" si="207"/>
        <v>10</v>
      </c>
      <c r="AE462" s="939"/>
      <c r="AF462" s="939"/>
    </row>
    <row r="463" spans="1:32" ht="33" x14ac:dyDescent="0.25">
      <c r="A463" s="1018"/>
      <c r="B463" s="938">
        <v>7</v>
      </c>
      <c r="C463" s="940" t="str">
        <f>IF(Experiencia_Proponente!C702=0,"",Experiencia_Proponente!C702)</f>
        <v xml:space="preserve">UNION TEMPORAL SAS </v>
      </c>
      <c r="D463" s="939"/>
      <c r="E463" s="939" t="s">
        <v>1631</v>
      </c>
      <c r="F463" s="939" t="s">
        <v>1631</v>
      </c>
      <c r="G463" s="939" t="s">
        <v>1661</v>
      </c>
      <c r="H463" s="694" t="str">
        <f t="shared" si="185"/>
        <v>15</v>
      </c>
      <c r="I463" s="939"/>
      <c r="J463" s="695">
        <v>0.15</v>
      </c>
      <c r="K463" s="939" t="s">
        <v>1631</v>
      </c>
      <c r="L463" s="939" t="s">
        <v>1661</v>
      </c>
      <c r="M463" s="694" t="str">
        <f t="shared" si="204"/>
        <v>24</v>
      </c>
      <c r="N463" s="939"/>
      <c r="O463" s="695" t="s">
        <v>2060</v>
      </c>
      <c r="P463" s="939" t="s">
        <v>1631</v>
      </c>
      <c r="Q463" s="939" t="s">
        <v>1661</v>
      </c>
      <c r="R463" s="694" t="str">
        <f t="shared" si="187"/>
        <v>10</v>
      </c>
      <c r="S463" s="939"/>
      <c r="T463" s="696" t="s">
        <v>174</v>
      </c>
      <c r="U463" s="696">
        <v>5</v>
      </c>
      <c r="V463" s="939" t="s">
        <v>1631</v>
      </c>
      <c r="W463" s="939" t="s">
        <v>1631</v>
      </c>
      <c r="X463" s="939" t="s">
        <v>1631</v>
      </c>
      <c r="Y463" s="939" t="s">
        <v>1661</v>
      </c>
      <c r="Z463" s="694">
        <f t="shared" si="188"/>
        <v>1</v>
      </c>
      <c r="AA463" s="939"/>
      <c r="AB463" s="939" t="s">
        <v>1631</v>
      </c>
      <c r="AC463" s="280" t="s">
        <v>1661</v>
      </c>
      <c r="AD463" s="941" t="str">
        <f t="shared" si="207"/>
        <v>10</v>
      </c>
      <c r="AE463" s="939"/>
      <c r="AF463" s="939"/>
    </row>
    <row r="464" spans="1:32" ht="33" x14ac:dyDescent="0.25">
      <c r="A464" s="1018"/>
      <c r="B464" s="938">
        <v>8</v>
      </c>
      <c r="C464" s="940" t="str">
        <f>IF(Experiencia_Proponente!C703=0,"",Experiencia_Proponente!C703)</f>
        <v xml:space="preserve">UNION TEMPORAL SAS </v>
      </c>
      <c r="D464" s="939"/>
      <c r="E464" s="939" t="s">
        <v>1631</v>
      </c>
      <c r="F464" s="939" t="s">
        <v>1631</v>
      </c>
      <c r="G464" s="939" t="s">
        <v>2100</v>
      </c>
      <c r="H464" s="694" t="str">
        <f t="shared" si="185"/>
        <v>15</v>
      </c>
      <c r="I464" s="939"/>
      <c r="J464" s="695">
        <v>0.15</v>
      </c>
      <c r="K464" s="939" t="s">
        <v>1631</v>
      </c>
      <c r="L464" s="939" t="s">
        <v>1661</v>
      </c>
      <c r="M464" s="694" t="str">
        <f t="shared" si="204"/>
        <v>24</v>
      </c>
      <c r="N464" s="939"/>
      <c r="O464" s="695" t="s">
        <v>2060</v>
      </c>
      <c r="P464" s="939" t="s">
        <v>1631</v>
      </c>
      <c r="Q464" s="939" t="s">
        <v>1661</v>
      </c>
      <c r="R464" s="694" t="str">
        <f t="shared" si="187"/>
        <v>10</v>
      </c>
      <c r="S464" s="939"/>
      <c r="T464" s="696" t="s">
        <v>174</v>
      </c>
      <c r="U464" s="696">
        <v>5</v>
      </c>
      <c r="V464" s="939" t="s">
        <v>1631</v>
      </c>
      <c r="W464" s="939" t="s">
        <v>1631</v>
      </c>
      <c r="X464" s="939" t="s">
        <v>1631</v>
      </c>
      <c r="Y464" s="939" t="s">
        <v>1661</v>
      </c>
      <c r="Z464" s="694">
        <f t="shared" si="188"/>
        <v>1</v>
      </c>
      <c r="AA464" s="939"/>
      <c r="AB464" s="939" t="s">
        <v>1631</v>
      </c>
      <c r="AC464" s="280" t="s">
        <v>1661</v>
      </c>
      <c r="AD464" s="941" t="str">
        <f t="shared" si="207"/>
        <v>10</v>
      </c>
      <c r="AE464" s="939"/>
      <c r="AF464" s="939"/>
    </row>
    <row r="465" spans="1:32" ht="33" x14ac:dyDescent="0.25">
      <c r="A465" s="1018"/>
      <c r="B465" s="938">
        <v>9</v>
      </c>
      <c r="C465" s="940" t="str">
        <f>IF(Experiencia_Proponente!C704=0,"",Experiencia_Proponente!C704)</f>
        <v xml:space="preserve">UNION TEMPORAL SAS </v>
      </c>
      <c r="D465" s="939"/>
      <c r="E465" s="939" t="s">
        <v>1631</v>
      </c>
      <c r="F465" s="939" t="s">
        <v>1631</v>
      </c>
      <c r="G465" s="939" t="s">
        <v>1661</v>
      </c>
      <c r="H465" s="694" t="str">
        <f t="shared" si="185"/>
        <v>15</v>
      </c>
      <c r="I465" s="939"/>
      <c r="J465" s="695">
        <v>0.15</v>
      </c>
      <c r="K465" s="939" t="s">
        <v>1631</v>
      </c>
      <c r="L465" s="939" t="s">
        <v>1661</v>
      </c>
      <c r="M465" s="694" t="str">
        <f t="shared" si="204"/>
        <v>24</v>
      </c>
      <c r="N465" s="939"/>
      <c r="O465" s="695" t="s">
        <v>2060</v>
      </c>
      <c r="P465" s="939" t="s">
        <v>1631</v>
      </c>
      <c r="Q465" s="939" t="s">
        <v>1661</v>
      </c>
      <c r="R465" s="694" t="str">
        <f t="shared" si="187"/>
        <v>10</v>
      </c>
      <c r="S465" s="939"/>
      <c r="T465" s="696" t="s">
        <v>174</v>
      </c>
      <c r="U465" s="696">
        <v>5</v>
      </c>
      <c r="V465" s="939" t="s">
        <v>1631</v>
      </c>
      <c r="W465" s="939" t="s">
        <v>1631</v>
      </c>
      <c r="X465" s="939" t="s">
        <v>1631</v>
      </c>
      <c r="Y465" s="939" t="s">
        <v>1661</v>
      </c>
      <c r="Z465" s="694">
        <f t="shared" si="188"/>
        <v>1</v>
      </c>
      <c r="AA465" s="939"/>
      <c r="AB465" s="939" t="s">
        <v>1631</v>
      </c>
      <c r="AC465" s="280" t="s">
        <v>1661</v>
      </c>
      <c r="AD465" s="941" t="str">
        <f t="shared" si="207"/>
        <v>10</v>
      </c>
      <c r="AE465" s="939"/>
      <c r="AF465" s="939"/>
    </row>
    <row r="466" spans="1:32" ht="33" x14ac:dyDescent="0.25">
      <c r="A466" s="1018"/>
      <c r="B466" s="938">
        <v>10</v>
      </c>
      <c r="C466" s="940" t="str">
        <f>IF(Experiencia_Proponente!C705=0,"",Experiencia_Proponente!C705)</f>
        <v xml:space="preserve">UNION TEMPORAL SAS </v>
      </c>
      <c r="D466" s="939"/>
      <c r="E466" s="939" t="s">
        <v>1631</v>
      </c>
      <c r="F466" s="939" t="s">
        <v>1631</v>
      </c>
      <c r="G466" s="939" t="s">
        <v>1661</v>
      </c>
      <c r="H466" s="694" t="str">
        <f t="shared" si="185"/>
        <v>15</v>
      </c>
      <c r="I466" s="939"/>
      <c r="J466" s="695">
        <v>0.15</v>
      </c>
      <c r="K466" s="939" t="s">
        <v>1631</v>
      </c>
      <c r="L466" s="939" t="s">
        <v>1661</v>
      </c>
      <c r="M466" s="694" t="str">
        <f t="shared" si="204"/>
        <v>24</v>
      </c>
      <c r="N466" s="939"/>
      <c r="O466" s="695" t="s">
        <v>2060</v>
      </c>
      <c r="P466" s="939" t="s">
        <v>1631</v>
      </c>
      <c r="Q466" s="939" t="s">
        <v>1661</v>
      </c>
      <c r="R466" s="694" t="str">
        <f t="shared" si="187"/>
        <v>10</v>
      </c>
      <c r="S466" s="939"/>
      <c r="T466" s="696" t="s">
        <v>174</v>
      </c>
      <c r="U466" s="696">
        <v>5</v>
      </c>
      <c r="V466" s="939" t="s">
        <v>1631</v>
      </c>
      <c r="W466" s="939" t="s">
        <v>1631</v>
      </c>
      <c r="X466" s="939" t="s">
        <v>1631</v>
      </c>
      <c r="Y466" s="939" t="s">
        <v>1661</v>
      </c>
      <c r="Z466" s="694">
        <f t="shared" si="188"/>
        <v>1</v>
      </c>
      <c r="AA466" s="939"/>
      <c r="AB466" s="939" t="s">
        <v>1631</v>
      </c>
      <c r="AC466" s="280" t="s">
        <v>1661</v>
      </c>
      <c r="AD466" s="941" t="str">
        <f t="shared" si="207"/>
        <v>10</v>
      </c>
      <c r="AE466" s="939"/>
      <c r="AF466" s="939"/>
    </row>
    <row r="467" spans="1:32" ht="33" x14ac:dyDescent="0.25">
      <c r="A467" s="1018"/>
      <c r="B467" s="938">
        <v>11</v>
      </c>
      <c r="C467" s="940" t="str">
        <f>IF(Experiencia_Proponente!C706=0,"",Experiencia_Proponente!C706)</f>
        <v xml:space="preserve">UNION TEMPORAL SAS </v>
      </c>
      <c r="D467" s="939"/>
      <c r="E467" s="939" t="s">
        <v>1631</v>
      </c>
      <c r="F467" s="939" t="s">
        <v>1631</v>
      </c>
      <c r="G467" s="939" t="s">
        <v>1661</v>
      </c>
      <c r="H467" s="694" t="str">
        <f t="shared" si="185"/>
        <v>15</v>
      </c>
      <c r="I467" s="939"/>
      <c r="J467" s="695">
        <v>0.15</v>
      </c>
      <c r="K467" s="939" t="s">
        <v>1631</v>
      </c>
      <c r="L467" s="939" t="s">
        <v>1661</v>
      </c>
      <c r="M467" s="694" t="str">
        <f t="shared" si="204"/>
        <v>24</v>
      </c>
      <c r="N467" s="939"/>
      <c r="O467" s="695" t="s">
        <v>2060</v>
      </c>
      <c r="P467" s="939" t="s">
        <v>1631</v>
      </c>
      <c r="Q467" s="939" t="s">
        <v>1661</v>
      </c>
      <c r="R467" s="694" t="str">
        <f t="shared" si="187"/>
        <v>10</v>
      </c>
      <c r="S467" s="939"/>
      <c r="T467" s="696" t="s">
        <v>174</v>
      </c>
      <c r="U467" s="696">
        <v>5</v>
      </c>
      <c r="V467" s="939" t="s">
        <v>1631</v>
      </c>
      <c r="W467" s="939" t="s">
        <v>1631</v>
      </c>
      <c r="X467" s="939" t="s">
        <v>1631</v>
      </c>
      <c r="Y467" s="939" t="s">
        <v>1661</v>
      </c>
      <c r="Z467" s="694">
        <f t="shared" si="188"/>
        <v>1</v>
      </c>
      <c r="AA467" s="939"/>
      <c r="AB467" s="939" t="s">
        <v>1631</v>
      </c>
      <c r="AC467" s="280" t="s">
        <v>1661</v>
      </c>
      <c r="AD467" s="941" t="str">
        <f t="shared" si="207"/>
        <v>10</v>
      </c>
      <c r="AE467" s="939"/>
      <c r="AF467" s="939"/>
    </row>
    <row r="468" spans="1:32" ht="33" x14ac:dyDescent="0.25">
      <c r="A468" s="1018"/>
      <c r="B468" s="938">
        <v>12</v>
      </c>
      <c r="C468" s="940" t="str">
        <f>IF(Experiencia_Proponente!C707=0,"",Experiencia_Proponente!C707)</f>
        <v xml:space="preserve">UNION TEMPORAL SAS </v>
      </c>
      <c r="D468" s="939"/>
      <c r="E468" s="939" t="s">
        <v>1631</v>
      </c>
      <c r="F468" s="939" t="s">
        <v>1631</v>
      </c>
      <c r="G468" s="939" t="s">
        <v>1661</v>
      </c>
      <c r="H468" s="694" t="str">
        <f t="shared" si="185"/>
        <v>15</v>
      </c>
      <c r="I468" s="939"/>
      <c r="J468" s="695">
        <v>0.15</v>
      </c>
      <c r="K468" s="939" t="s">
        <v>1631</v>
      </c>
      <c r="L468" s="939" t="s">
        <v>1661</v>
      </c>
      <c r="M468" s="694" t="str">
        <f t="shared" si="204"/>
        <v>24</v>
      </c>
      <c r="N468" s="939"/>
      <c r="O468" s="695" t="s">
        <v>2060</v>
      </c>
      <c r="P468" s="939" t="s">
        <v>1631</v>
      </c>
      <c r="Q468" s="939" t="s">
        <v>1661</v>
      </c>
      <c r="R468" s="694" t="str">
        <f t="shared" si="187"/>
        <v>10</v>
      </c>
      <c r="S468" s="939"/>
      <c r="T468" s="696" t="s">
        <v>174</v>
      </c>
      <c r="U468" s="696">
        <v>5</v>
      </c>
      <c r="V468" s="939" t="s">
        <v>1631</v>
      </c>
      <c r="W468" s="939" t="s">
        <v>1631</v>
      </c>
      <c r="X468" s="939" t="s">
        <v>1631</v>
      </c>
      <c r="Y468" s="939" t="s">
        <v>1661</v>
      </c>
      <c r="Z468" s="694">
        <f t="shared" si="188"/>
        <v>1</v>
      </c>
      <c r="AA468" s="939"/>
      <c r="AB468" s="939" t="s">
        <v>1631</v>
      </c>
      <c r="AC468" s="280" t="s">
        <v>1661</v>
      </c>
      <c r="AD468" s="941" t="str">
        <f t="shared" si="207"/>
        <v>10</v>
      </c>
      <c r="AE468" s="939"/>
      <c r="AF468" s="939"/>
    </row>
    <row r="469" spans="1:32" x14ac:dyDescent="0.25">
      <c r="A469" s="102">
        <v>35</v>
      </c>
      <c r="B469" s="691"/>
      <c r="C469" s="691" t="s">
        <v>2063</v>
      </c>
      <c r="D469" s="692"/>
      <c r="E469" s="692"/>
      <c r="F469" s="692"/>
      <c r="G469" s="692"/>
      <c r="H469" s="692"/>
      <c r="I469" s="692"/>
      <c r="J469" s="692"/>
      <c r="K469" s="692"/>
      <c r="L469" s="692"/>
      <c r="M469" s="692"/>
      <c r="N469" s="692"/>
      <c r="O469" s="692"/>
      <c r="P469" s="692"/>
      <c r="Q469" s="692"/>
      <c r="R469" s="692"/>
      <c r="S469" s="692"/>
      <c r="T469" s="692"/>
      <c r="U469" s="692"/>
      <c r="V469" s="692"/>
      <c r="W469" s="692"/>
      <c r="X469" s="692"/>
      <c r="Y469" s="692"/>
      <c r="Z469" s="692"/>
      <c r="AA469" s="692"/>
      <c r="AB469" s="692"/>
      <c r="AC469" s="693"/>
      <c r="AD469" s="692"/>
      <c r="AE469" s="692"/>
      <c r="AF469" s="692"/>
    </row>
    <row r="470" spans="1:32" x14ac:dyDescent="0.25">
      <c r="A470" s="1018">
        <f t="shared" ref="A470" si="208">A482</f>
        <v>36</v>
      </c>
      <c r="B470" s="938">
        <v>1</v>
      </c>
      <c r="C470" s="940" t="str">
        <f>IF(Experiencia_Proponente!C747=0,"",Experiencia_Proponente!C747)</f>
        <v>SEGURIDAD SUPERIOR LTDA</v>
      </c>
      <c r="D470" s="939"/>
      <c r="E470" s="939" t="s">
        <v>1631</v>
      </c>
      <c r="F470" s="939" t="s">
        <v>1631</v>
      </c>
      <c r="G470" s="939">
        <v>1</v>
      </c>
      <c r="H470" s="939" t="str">
        <f>IF(F470="SI",IF(E470&gt;="SI","15","0"),"0")</f>
        <v>15</v>
      </c>
      <c r="I470" s="939"/>
      <c r="J470" s="695">
        <v>0.15</v>
      </c>
      <c r="K470" s="939" t="s">
        <v>1631</v>
      </c>
      <c r="L470" s="939">
        <v>1</v>
      </c>
      <c r="M470" s="694" t="str">
        <f>IF(K470="SI",IF(J470=15%,"24",IF(J470=10%,"16",IF(J470=5%,"8","0"))),"0")</f>
        <v>24</v>
      </c>
      <c r="N470" s="939"/>
      <c r="O470" s="695" t="s">
        <v>2060</v>
      </c>
      <c r="P470" s="939" t="s">
        <v>1631</v>
      </c>
      <c r="Q470" s="939">
        <v>1</v>
      </c>
      <c r="R470" s="694" t="str">
        <f t="shared" ref="R470" si="209">IF(P470="SI",IF(O470="OPCIÓN 1","10",IF(O470="OPCIÓN 2","6",IF(O470="OPCIÓN 3","3","0"))),"0")</f>
        <v>10</v>
      </c>
      <c r="S470" s="939"/>
      <c r="T470" s="696" t="s">
        <v>180</v>
      </c>
      <c r="U470" s="696">
        <v>7</v>
      </c>
      <c r="V470" s="939" t="s">
        <v>1631</v>
      </c>
      <c r="W470" s="939" t="s">
        <v>1631</v>
      </c>
      <c r="X470" s="939" t="s">
        <v>1631</v>
      </c>
      <c r="Y470" s="939">
        <v>1</v>
      </c>
      <c r="Z470" s="694">
        <f t="shared" ref="Z470:Z471" si="210">IF(AND(U470&gt;1,V470="SI",W470="SI",X470="SI"),1,0)</f>
        <v>1</v>
      </c>
      <c r="AA470" s="939"/>
      <c r="AB470" s="939" t="s">
        <v>1631</v>
      </c>
      <c r="AC470" s="280" t="s">
        <v>321</v>
      </c>
      <c r="AD470" s="941" t="str">
        <f t="shared" ref="AD470:AD481" si="211">IF(AB470="SI","10","0")</f>
        <v>10</v>
      </c>
      <c r="AE470" s="939"/>
      <c r="AF470" s="939"/>
    </row>
    <row r="471" spans="1:32" x14ac:dyDescent="0.25">
      <c r="A471" s="1018"/>
      <c r="B471" s="507">
        <v>2</v>
      </c>
      <c r="C471" s="508" t="str">
        <f>IF(Experiencia_Proponente!C748=0,"",Experiencia_Proponente!C748)</f>
        <v>SEGURIDAD SUPERIOR LTDA</v>
      </c>
      <c r="D471" s="511"/>
      <c r="E471" s="259" t="s">
        <v>1631</v>
      </c>
      <c r="F471" s="259" t="s">
        <v>1631</v>
      </c>
      <c r="G471" s="259">
        <v>1</v>
      </c>
      <c r="H471" s="689" t="str">
        <f t="shared" ref="H471" si="212">IF(F471="SI",IF(E471&gt;="SI","15","0"),"0")</f>
        <v>15</v>
      </c>
      <c r="I471" s="259"/>
      <c r="J471" s="688">
        <v>0.15</v>
      </c>
      <c r="K471" s="259" t="s">
        <v>1631</v>
      </c>
      <c r="L471" s="259">
        <v>1</v>
      </c>
      <c r="M471" s="689" t="str">
        <f t="shared" ref="M471:M481" si="213">IF(K471="SI",IF(J471=15%,"24",IF(J471=10%,"16",IF(J471=5%,"8","0"))),"0")</f>
        <v>24</v>
      </c>
      <c r="N471" s="259"/>
      <c r="O471" s="688" t="s">
        <v>2060</v>
      </c>
      <c r="P471" s="259" t="s">
        <v>1631</v>
      </c>
      <c r="Q471" s="259">
        <v>1</v>
      </c>
      <c r="R471" s="689" t="str">
        <f t="shared" si="187"/>
        <v>10</v>
      </c>
      <c r="S471" s="259"/>
      <c r="T471" s="272" t="s">
        <v>180</v>
      </c>
      <c r="U471" s="272">
        <v>7</v>
      </c>
      <c r="V471" s="259" t="s">
        <v>1631</v>
      </c>
      <c r="W471" s="259" t="s">
        <v>1631</v>
      </c>
      <c r="X471" s="259" t="s">
        <v>1631</v>
      </c>
      <c r="Y471" s="259">
        <v>1</v>
      </c>
      <c r="Z471" s="689">
        <f t="shared" si="210"/>
        <v>1</v>
      </c>
      <c r="AA471" s="259"/>
      <c r="AB471" s="259" t="s">
        <v>1631</v>
      </c>
      <c r="AC471" s="269" t="s">
        <v>321</v>
      </c>
      <c r="AD471" s="690" t="str">
        <f t="shared" si="211"/>
        <v>10</v>
      </c>
      <c r="AE471" s="511"/>
      <c r="AF471" s="511"/>
    </row>
    <row r="472" spans="1:32" x14ac:dyDescent="0.25">
      <c r="A472" s="1018"/>
      <c r="B472" s="938">
        <v>3</v>
      </c>
      <c r="C472" s="940" t="str">
        <f>IF(Experiencia_Proponente!C749=0,"",Experiencia_Proponente!C749)</f>
        <v>SEGURIDAD SUPERIOR LTDA</v>
      </c>
      <c r="D472" s="939"/>
      <c r="E472" s="939" t="s">
        <v>1631</v>
      </c>
      <c r="F472" s="939" t="s">
        <v>1631</v>
      </c>
      <c r="G472" s="939">
        <v>1</v>
      </c>
      <c r="H472" s="694" t="str">
        <f t="shared" si="185"/>
        <v>15</v>
      </c>
      <c r="I472" s="939"/>
      <c r="J472" s="695">
        <v>0.15</v>
      </c>
      <c r="K472" s="939" t="s">
        <v>1631</v>
      </c>
      <c r="L472" s="939">
        <v>1</v>
      </c>
      <c r="M472" s="694" t="str">
        <f t="shared" si="213"/>
        <v>24</v>
      </c>
      <c r="N472" s="939"/>
      <c r="O472" s="695" t="s">
        <v>2060</v>
      </c>
      <c r="P472" s="939" t="s">
        <v>1631</v>
      </c>
      <c r="Q472" s="939">
        <v>1</v>
      </c>
      <c r="R472" s="694" t="str">
        <f t="shared" si="187"/>
        <v>10</v>
      </c>
      <c r="S472" s="939"/>
      <c r="T472" s="696" t="s">
        <v>180</v>
      </c>
      <c r="U472" s="696">
        <v>7</v>
      </c>
      <c r="V472" s="939" t="s">
        <v>1631</v>
      </c>
      <c r="W472" s="939" t="s">
        <v>1631</v>
      </c>
      <c r="X472" s="939" t="s">
        <v>1631</v>
      </c>
      <c r="Y472" s="939">
        <v>1</v>
      </c>
      <c r="Z472" s="694">
        <f t="shared" si="188"/>
        <v>1</v>
      </c>
      <c r="AA472" s="939"/>
      <c r="AB472" s="939" t="s">
        <v>1631</v>
      </c>
      <c r="AC472" s="280" t="s">
        <v>321</v>
      </c>
      <c r="AD472" s="941" t="str">
        <f t="shared" si="211"/>
        <v>10</v>
      </c>
      <c r="AE472" s="939"/>
      <c r="AF472" s="939"/>
    </row>
    <row r="473" spans="1:32" x14ac:dyDescent="0.25">
      <c r="A473" s="1018"/>
      <c r="B473" s="938">
        <v>4</v>
      </c>
      <c r="C473" s="940" t="str">
        <f>IF(Experiencia_Proponente!C750=0,"",Experiencia_Proponente!C750)</f>
        <v>SEGURIDAD SUPERIOR LTDA</v>
      </c>
      <c r="D473" s="939"/>
      <c r="E473" s="939" t="s">
        <v>1631</v>
      </c>
      <c r="F473" s="939" t="s">
        <v>1631</v>
      </c>
      <c r="G473" s="939">
        <v>1</v>
      </c>
      <c r="H473" s="694" t="str">
        <f t="shared" si="185"/>
        <v>15</v>
      </c>
      <c r="I473" s="939"/>
      <c r="J473" s="695">
        <v>0.15</v>
      </c>
      <c r="K473" s="939" t="s">
        <v>1631</v>
      </c>
      <c r="L473" s="939">
        <v>1</v>
      </c>
      <c r="M473" s="694" t="str">
        <f t="shared" si="213"/>
        <v>24</v>
      </c>
      <c r="N473" s="939"/>
      <c r="O473" s="695" t="s">
        <v>2060</v>
      </c>
      <c r="P473" s="939" t="s">
        <v>1631</v>
      </c>
      <c r="Q473" s="939">
        <v>1</v>
      </c>
      <c r="R473" s="694" t="str">
        <f t="shared" si="187"/>
        <v>10</v>
      </c>
      <c r="S473" s="939"/>
      <c r="T473" s="696" t="s">
        <v>180</v>
      </c>
      <c r="U473" s="696">
        <v>7</v>
      </c>
      <c r="V473" s="939" t="s">
        <v>1631</v>
      </c>
      <c r="W473" s="939" t="s">
        <v>1631</v>
      </c>
      <c r="X473" s="939" t="s">
        <v>1631</v>
      </c>
      <c r="Y473" s="939">
        <v>1</v>
      </c>
      <c r="Z473" s="694">
        <f t="shared" si="188"/>
        <v>1</v>
      </c>
      <c r="AA473" s="939"/>
      <c r="AB473" s="939" t="s">
        <v>1631</v>
      </c>
      <c r="AC473" s="280" t="s">
        <v>321</v>
      </c>
      <c r="AD473" s="941" t="str">
        <f t="shared" si="211"/>
        <v>10</v>
      </c>
      <c r="AE473" s="939"/>
      <c r="AF473" s="939"/>
    </row>
    <row r="474" spans="1:32" x14ac:dyDescent="0.25">
      <c r="A474" s="1018"/>
      <c r="B474" s="938">
        <v>5</v>
      </c>
      <c r="C474" s="940" t="str">
        <f>IF(Experiencia_Proponente!C751=0,"",Experiencia_Proponente!C751)</f>
        <v>SEGURIDAD SUPERIOR LTDA</v>
      </c>
      <c r="D474" s="939"/>
      <c r="E474" s="939" t="s">
        <v>1631</v>
      </c>
      <c r="F474" s="939" t="s">
        <v>1631</v>
      </c>
      <c r="G474" s="939">
        <v>1</v>
      </c>
      <c r="H474" s="694" t="str">
        <f t="shared" si="185"/>
        <v>15</v>
      </c>
      <c r="I474" s="939"/>
      <c r="J474" s="695">
        <v>0.15</v>
      </c>
      <c r="K474" s="939" t="s">
        <v>1631</v>
      </c>
      <c r="L474" s="939">
        <v>1</v>
      </c>
      <c r="M474" s="694" t="str">
        <f t="shared" si="213"/>
        <v>24</v>
      </c>
      <c r="N474" s="939"/>
      <c r="O474" s="695" t="s">
        <v>2060</v>
      </c>
      <c r="P474" s="939" t="s">
        <v>1631</v>
      </c>
      <c r="Q474" s="939">
        <v>1</v>
      </c>
      <c r="R474" s="694" t="str">
        <f t="shared" si="187"/>
        <v>10</v>
      </c>
      <c r="S474" s="939"/>
      <c r="T474" s="696" t="s">
        <v>180</v>
      </c>
      <c r="U474" s="696">
        <v>7</v>
      </c>
      <c r="V474" s="939" t="s">
        <v>1631</v>
      </c>
      <c r="W474" s="939" t="s">
        <v>1631</v>
      </c>
      <c r="X474" s="939" t="s">
        <v>1631</v>
      </c>
      <c r="Y474" s="939">
        <v>1</v>
      </c>
      <c r="Z474" s="694">
        <f t="shared" si="188"/>
        <v>1</v>
      </c>
      <c r="AA474" s="939"/>
      <c r="AB474" s="939" t="s">
        <v>1631</v>
      </c>
      <c r="AC474" s="280" t="s">
        <v>321</v>
      </c>
      <c r="AD474" s="941" t="str">
        <f t="shared" si="211"/>
        <v>10</v>
      </c>
      <c r="AE474" s="939"/>
      <c r="AF474" s="939"/>
    </row>
    <row r="475" spans="1:32" x14ac:dyDescent="0.25">
      <c r="A475" s="1018"/>
      <c r="B475" s="938">
        <v>6</v>
      </c>
      <c r="C475" s="940" t="str">
        <f>IF(Experiencia_Proponente!C752=0,"",Experiencia_Proponente!C752)</f>
        <v>SEGURIDAD SUPERIOR LTDA</v>
      </c>
      <c r="D475" s="939"/>
      <c r="E475" s="939" t="s">
        <v>1631</v>
      </c>
      <c r="F475" s="939" t="s">
        <v>1631</v>
      </c>
      <c r="G475" s="939">
        <v>1</v>
      </c>
      <c r="H475" s="694" t="str">
        <f t="shared" si="185"/>
        <v>15</v>
      </c>
      <c r="I475" s="939"/>
      <c r="J475" s="695">
        <v>0.15</v>
      </c>
      <c r="K475" s="939" t="s">
        <v>1631</v>
      </c>
      <c r="L475" s="939">
        <v>1</v>
      </c>
      <c r="M475" s="694" t="str">
        <f t="shared" si="213"/>
        <v>24</v>
      </c>
      <c r="N475" s="939"/>
      <c r="O475" s="695" t="s">
        <v>2060</v>
      </c>
      <c r="P475" s="939" t="s">
        <v>1631</v>
      </c>
      <c r="Q475" s="939">
        <v>1</v>
      </c>
      <c r="R475" s="694" t="str">
        <f t="shared" si="187"/>
        <v>10</v>
      </c>
      <c r="S475" s="939"/>
      <c r="T475" s="696" t="s">
        <v>180</v>
      </c>
      <c r="U475" s="696">
        <v>7</v>
      </c>
      <c r="V475" s="939" t="s">
        <v>1631</v>
      </c>
      <c r="W475" s="939" t="s">
        <v>1631</v>
      </c>
      <c r="X475" s="939" t="s">
        <v>1631</v>
      </c>
      <c r="Y475" s="939">
        <v>1</v>
      </c>
      <c r="Z475" s="694">
        <f t="shared" si="188"/>
        <v>1</v>
      </c>
      <c r="AA475" s="939"/>
      <c r="AB475" s="939" t="s">
        <v>1631</v>
      </c>
      <c r="AC475" s="280" t="s">
        <v>321</v>
      </c>
      <c r="AD475" s="941" t="str">
        <f t="shared" si="211"/>
        <v>10</v>
      </c>
      <c r="AE475" s="939"/>
      <c r="AF475" s="939"/>
    </row>
    <row r="476" spans="1:32" x14ac:dyDescent="0.25">
      <c r="A476" s="1018"/>
      <c r="B476" s="938">
        <v>7</v>
      </c>
      <c r="C476" s="940" t="str">
        <f>IF(Experiencia_Proponente!C753=0,"",Experiencia_Proponente!C753)</f>
        <v>SEGURIDAD SUPERIOR LTDA</v>
      </c>
      <c r="D476" s="939"/>
      <c r="E476" s="939" t="s">
        <v>1631</v>
      </c>
      <c r="F476" s="939" t="s">
        <v>1631</v>
      </c>
      <c r="G476" s="939">
        <v>1</v>
      </c>
      <c r="H476" s="694" t="str">
        <f t="shared" si="185"/>
        <v>15</v>
      </c>
      <c r="I476" s="939"/>
      <c r="J476" s="695">
        <v>0.15</v>
      </c>
      <c r="K476" s="939" t="s">
        <v>1631</v>
      </c>
      <c r="L476" s="939">
        <v>1</v>
      </c>
      <c r="M476" s="694" t="str">
        <f t="shared" si="213"/>
        <v>24</v>
      </c>
      <c r="N476" s="939"/>
      <c r="O476" s="695" t="s">
        <v>2060</v>
      </c>
      <c r="P476" s="939" t="s">
        <v>1631</v>
      </c>
      <c r="Q476" s="939">
        <v>1</v>
      </c>
      <c r="R476" s="694" t="str">
        <f t="shared" si="187"/>
        <v>10</v>
      </c>
      <c r="S476" s="939"/>
      <c r="T476" s="696" t="s">
        <v>180</v>
      </c>
      <c r="U476" s="696">
        <v>7</v>
      </c>
      <c r="V476" s="939" t="s">
        <v>1631</v>
      </c>
      <c r="W476" s="939" t="s">
        <v>1631</v>
      </c>
      <c r="X476" s="939" t="s">
        <v>1631</v>
      </c>
      <c r="Y476" s="939">
        <v>1</v>
      </c>
      <c r="Z476" s="694">
        <f t="shared" si="188"/>
        <v>1</v>
      </c>
      <c r="AA476" s="939"/>
      <c r="AB476" s="939" t="s">
        <v>1631</v>
      </c>
      <c r="AC476" s="280" t="s">
        <v>321</v>
      </c>
      <c r="AD476" s="941" t="str">
        <f t="shared" si="211"/>
        <v>10</v>
      </c>
      <c r="AE476" s="939"/>
      <c r="AF476" s="939"/>
    </row>
    <row r="477" spans="1:32" x14ac:dyDescent="0.25">
      <c r="A477" s="1018"/>
      <c r="B477" s="507">
        <v>8</v>
      </c>
      <c r="C477" s="508" t="str">
        <f>IF(Experiencia_Proponente!C754=0,"",Experiencia_Proponente!C754)</f>
        <v>SEGURIDAD SUPERIOR LTDA</v>
      </c>
      <c r="D477" s="511"/>
      <c r="E477" s="259" t="s">
        <v>1631</v>
      </c>
      <c r="F477" s="259" t="s">
        <v>1631</v>
      </c>
      <c r="G477" s="259">
        <v>1</v>
      </c>
      <c r="H477" s="689" t="str">
        <f t="shared" si="185"/>
        <v>15</v>
      </c>
      <c r="I477" s="259"/>
      <c r="J477" s="688">
        <v>0.15</v>
      </c>
      <c r="K477" s="259" t="s">
        <v>1631</v>
      </c>
      <c r="L477" s="259">
        <v>1</v>
      </c>
      <c r="M477" s="689" t="str">
        <f t="shared" si="213"/>
        <v>24</v>
      </c>
      <c r="N477" s="259"/>
      <c r="O477" s="688" t="s">
        <v>2060</v>
      </c>
      <c r="P477" s="259" t="s">
        <v>1631</v>
      </c>
      <c r="Q477" s="259">
        <v>1</v>
      </c>
      <c r="R477" s="689" t="str">
        <f t="shared" si="187"/>
        <v>10</v>
      </c>
      <c r="S477" s="259"/>
      <c r="T477" s="272" t="s">
        <v>180</v>
      </c>
      <c r="U477" s="272">
        <v>7</v>
      </c>
      <c r="V477" s="259" t="s">
        <v>1631</v>
      </c>
      <c r="W477" s="259" t="s">
        <v>1631</v>
      </c>
      <c r="X477" s="259" t="s">
        <v>1631</v>
      </c>
      <c r="Y477" s="259">
        <v>1</v>
      </c>
      <c r="Z477" s="689">
        <f t="shared" si="188"/>
        <v>1</v>
      </c>
      <c r="AA477" s="259"/>
      <c r="AB477" s="259" t="s">
        <v>1631</v>
      </c>
      <c r="AC477" s="269" t="s">
        <v>321</v>
      </c>
      <c r="AD477" s="690" t="str">
        <f t="shared" si="211"/>
        <v>10</v>
      </c>
      <c r="AE477" s="511"/>
      <c r="AF477" s="511"/>
    </row>
    <row r="478" spans="1:32" x14ac:dyDescent="0.25">
      <c r="A478" s="1018"/>
      <c r="B478" s="938">
        <v>9</v>
      </c>
      <c r="C478" s="940" t="str">
        <f>IF(Experiencia_Proponente!C755=0,"",Experiencia_Proponente!C755)</f>
        <v>SEGURIDAD SUPERIOR LTDA</v>
      </c>
      <c r="D478" s="939"/>
      <c r="E478" s="939" t="s">
        <v>1631</v>
      </c>
      <c r="F478" s="939" t="s">
        <v>1631</v>
      </c>
      <c r="G478" s="939">
        <v>1</v>
      </c>
      <c r="H478" s="694" t="str">
        <f t="shared" si="185"/>
        <v>15</v>
      </c>
      <c r="I478" s="939"/>
      <c r="J478" s="695">
        <v>0.15</v>
      </c>
      <c r="K478" s="939" t="s">
        <v>1631</v>
      </c>
      <c r="L478" s="939">
        <v>1</v>
      </c>
      <c r="M478" s="694" t="str">
        <f t="shared" si="213"/>
        <v>24</v>
      </c>
      <c r="N478" s="939"/>
      <c r="O478" s="695" t="s">
        <v>2060</v>
      </c>
      <c r="P478" s="939" t="s">
        <v>1631</v>
      </c>
      <c r="Q478" s="939">
        <v>1</v>
      </c>
      <c r="R478" s="694" t="str">
        <f t="shared" si="187"/>
        <v>10</v>
      </c>
      <c r="S478" s="939"/>
      <c r="T478" s="696" t="s">
        <v>180</v>
      </c>
      <c r="U478" s="696">
        <v>7</v>
      </c>
      <c r="V478" s="939" t="s">
        <v>1631</v>
      </c>
      <c r="W478" s="939" t="s">
        <v>1631</v>
      </c>
      <c r="X478" s="939" t="s">
        <v>1631</v>
      </c>
      <c r="Y478" s="939">
        <v>1</v>
      </c>
      <c r="Z478" s="694">
        <f t="shared" si="188"/>
        <v>1</v>
      </c>
      <c r="AA478" s="939"/>
      <c r="AB478" s="939" t="s">
        <v>1631</v>
      </c>
      <c r="AC478" s="280" t="s">
        <v>321</v>
      </c>
      <c r="AD478" s="941" t="str">
        <f t="shared" si="211"/>
        <v>10</v>
      </c>
      <c r="AE478" s="939"/>
      <c r="AF478" s="939"/>
    </row>
    <row r="479" spans="1:32" x14ac:dyDescent="0.25">
      <c r="A479" s="1018"/>
      <c r="B479" s="938">
        <v>10</v>
      </c>
      <c r="C479" s="940" t="str">
        <f>IF(Experiencia_Proponente!C756=0,"",Experiencia_Proponente!C756)</f>
        <v>SEGURIDAD SUPERIOR LTDA</v>
      </c>
      <c r="D479" s="939"/>
      <c r="E479" s="939" t="s">
        <v>1631</v>
      </c>
      <c r="F479" s="939" t="s">
        <v>1631</v>
      </c>
      <c r="G479" s="939">
        <v>1</v>
      </c>
      <c r="H479" s="694" t="str">
        <f t="shared" si="185"/>
        <v>15</v>
      </c>
      <c r="I479" s="939"/>
      <c r="J479" s="695">
        <v>0.15</v>
      </c>
      <c r="K479" s="939" t="s">
        <v>1631</v>
      </c>
      <c r="L479" s="939">
        <v>1</v>
      </c>
      <c r="M479" s="694" t="str">
        <f t="shared" si="213"/>
        <v>24</v>
      </c>
      <c r="N479" s="939"/>
      <c r="O479" s="695" t="s">
        <v>2060</v>
      </c>
      <c r="P479" s="939" t="s">
        <v>1631</v>
      </c>
      <c r="Q479" s="939">
        <v>1</v>
      </c>
      <c r="R479" s="694" t="str">
        <f t="shared" si="187"/>
        <v>10</v>
      </c>
      <c r="S479" s="939"/>
      <c r="T479" s="696" t="s">
        <v>180</v>
      </c>
      <c r="U479" s="696">
        <v>7</v>
      </c>
      <c r="V479" s="939" t="s">
        <v>1631</v>
      </c>
      <c r="W479" s="939" t="s">
        <v>1631</v>
      </c>
      <c r="X479" s="939" t="s">
        <v>1631</v>
      </c>
      <c r="Y479" s="939">
        <v>1</v>
      </c>
      <c r="Z479" s="694">
        <f t="shared" si="188"/>
        <v>1</v>
      </c>
      <c r="AA479" s="939"/>
      <c r="AB479" s="939" t="s">
        <v>1631</v>
      </c>
      <c r="AC479" s="280" t="s">
        <v>321</v>
      </c>
      <c r="AD479" s="941" t="str">
        <f t="shared" si="211"/>
        <v>10</v>
      </c>
      <c r="AE479" s="939"/>
      <c r="AF479" s="939"/>
    </row>
    <row r="480" spans="1:32" x14ac:dyDescent="0.25">
      <c r="A480" s="1018"/>
      <c r="B480" s="938">
        <v>11</v>
      </c>
      <c r="C480" s="940" t="str">
        <f>IF(Experiencia_Proponente!C757=0,"",Experiencia_Proponente!C757)</f>
        <v>SEGURIDAD SUPERIOR LTDA</v>
      </c>
      <c r="D480" s="939"/>
      <c r="E480" s="939" t="s">
        <v>1631</v>
      </c>
      <c r="F480" s="939" t="s">
        <v>1631</v>
      </c>
      <c r="G480" s="939">
        <v>1</v>
      </c>
      <c r="H480" s="694" t="str">
        <f t="shared" si="185"/>
        <v>15</v>
      </c>
      <c r="I480" s="939"/>
      <c r="J480" s="695">
        <v>0.15</v>
      </c>
      <c r="K480" s="939" t="s">
        <v>1631</v>
      </c>
      <c r="L480" s="939">
        <v>1</v>
      </c>
      <c r="M480" s="694" t="str">
        <f t="shared" si="213"/>
        <v>24</v>
      </c>
      <c r="N480" s="939"/>
      <c r="O480" s="695" t="s">
        <v>2060</v>
      </c>
      <c r="P480" s="939" t="s">
        <v>1631</v>
      </c>
      <c r="Q480" s="939">
        <v>1</v>
      </c>
      <c r="R480" s="694" t="str">
        <f t="shared" si="187"/>
        <v>10</v>
      </c>
      <c r="S480" s="939"/>
      <c r="T480" s="696" t="s">
        <v>180</v>
      </c>
      <c r="U480" s="696">
        <v>7</v>
      </c>
      <c r="V480" s="939" t="s">
        <v>1631</v>
      </c>
      <c r="W480" s="939" t="s">
        <v>1631</v>
      </c>
      <c r="X480" s="939" t="s">
        <v>1631</v>
      </c>
      <c r="Y480" s="939">
        <v>1</v>
      </c>
      <c r="Z480" s="694">
        <f t="shared" si="188"/>
        <v>1</v>
      </c>
      <c r="AA480" s="939"/>
      <c r="AB480" s="939" t="s">
        <v>1631</v>
      </c>
      <c r="AC480" s="280" t="s">
        <v>321</v>
      </c>
      <c r="AD480" s="941" t="str">
        <f t="shared" si="211"/>
        <v>10</v>
      </c>
      <c r="AE480" s="939"/>
      <c r="AF480" s="939"/>
    </row>
    <row r="481" spans="1:32" x14ac:dyDescent="0.25">
      <c r="A481" s="1018"/>
      <c r="B481" s="507">
        <v>12</v>
      </c>
      <c r="C481" s="508" t="str">
        <f>IF(Experiencia_Proponente!C758=0,"",Experiencia_Proponente!C758)</f>
        <v>SEGURIDAD SUPERIOR LTDA</v>
      </c>
      <c r="D481" s="511"/>
      <c r="E481" s="259" t="s">
        <v>1631</v>
      </c>
      <c r="F481" s="259" t="s">
        <v>1631</v>
      </c>
      <c r="G481" s="259">
        <v>1</v>
      </c>
      <c r="H481" s="689" t="str">
        <f t="shared" si="185"/>
        <v>15</v>
      </c>
      <c r="I481" s="259"/>
      <c r="J481" s="688">
        <v>0.15</v>
      </c>
      <c r="K481" s="259" t="s">
        <v>1631</v>
      </c>
      <c r="L481" s="259">
        <v>1</v>
      </c>
      <c r="M481" s="689" t="str">
        <f t="shared" si="213"/>
        <v>24</v>
      </c>
      <c r="N481" s="259"/>
      <c r="O481" s="688" t="s">
        <v>2060</v>
      </c>
      <c r="P481" s="259" t="s">
        <v>1631</v>
      </c>
      <c r="Q481" s="259">
        <v>1</v>
      </c>
      <c r="R481" s="689" t="str">
        <f t="shared" si="187"/>
        <v>10</v>
      </c>
      <c r="S481" s="259"/>
      <c r="T481" s="272" t="s">
        <v>180</v>
      </c>
      <c r="U481" s="272">
        <v>7</v>
      </c>
      <c r="V481" s="259" t="s">
        <v>1631</v>
      </c>
      <c r="W481" s="259" t="s">
        <v>1631</v>
      </c>
      <c r="X481" s="259" t="s">
        <v>1631</v>
      </c>
      <c r="Y481" s="259">
        <v>1</v>
      </c>
      <c r="Z481" s="689">
        <f t="shared" si="188"/>
        <v>1</v>
      </c>
      <c r="AA481" s="259"/>
      <c r="AB481" s="259" t="s">
        <v>1631</v>
      </c>
      <c r="AC481" s="269" t="s">
        <v>321</v>
      </c>
      <c r="AD481" s="690" t="str">
        <f t="shared" si="211"/>
        <v>10</v>
      </c>
      <c r="AE481" s="511"/>
      <c r="AF481" s="511"/>
    </row>
    <row r="482" spans="1:32" x14ac:dyDescent="0.25">
      <c r="A482" s="102">
        <v>36</v>
      </c>
      <c r="B482" s="691"/>
      <c r="C482" s="691" t="s">
        <v>2063</v>
      </c>
      <c r="D482" s="692"/>
      <c r="E482" s="692"/>
      <c r="F482" s="692"/>
      <c r="G482" s="692"/>
      <c r="H482" s="692"/>
      <c r="I482" s="692"/>
      <c r="J482" s="692"/>
      <c r="K482" s="692"/>
      <c r="L482" s="692"/>
      <c r="M482" s="692"/>
      <c r="N482" s="692"/>
      <c r="O482" s="692"/>
      <c r="P482" s="692"/>
      <c r="Q482" s="692"/>
      <c r="R482" s="692"/>
      <c r="S482" s="692"/>
      <c r="T482" s="692"/>
      <c r="U482" s="692"/>
      <c r="V482" s="692"/>
      <c r="W482" s="692"/>
      <c r="X482" s="692"/>
      <c r="Y482" s="692"/>
      <c r="Z482" s="692"/>
      <c r="AA482" s="692"/>
      <c r="AB482" s="692"/>
      <c r="AC482" s="693"/>
      <c r="AD482" s="692"/>
      <c r="AE482" s="692"/>
      <c r="AF482" s="692"/>
    </row>
    <row r="483" spans="1:32" hidden="1" x14ac:dyDescent="0.25">
      <c r="A483" s="1020">
        <f t="shared" ref="A483" si="214">A495</f>
        <v>37</v>
      </c>
      <c r="B483" s="256">
        <v>1</v>
      </c>
      <c r="C483" s="627" t="str">
        <f>IF(Experiencia_Proponente!C779=0,"",Experiencia_Proponente!C779)</f>
        <v/>
      </c>
      <c r="E483" s="315"/>
      <c r="F483" s="314"/>
      <c r="G483" s="314"/>
      <c r="H483" s="314" t="str">
        <f t="shared" ref="H483:H546" si="215">IF(F483="SI",IF(E483&gt;="SI","15","0"),"0")</f>
        <v>0</v>
      </c>
      <c r="I483" s="260"/>
      <c r="J483" s="629"/>
      <c r="K483" s="314"/>
      <c r="L483" s="314"/>
      <c r="M483" s="628" t="str">
        <f t="shared" ref="M483:M494" si="216">IF(K483="SI",IF(J483=15%,"24",IF(J483=10%,"16",IF(J483=5%,"8","0"))),"0")</f>
        <v>0</v>
      </c>
      <c r="N483" s="260"/>
      <c r="O483" s="629"/>
      <c r="P483" s="314"/>
      <c r="Q483" s="314"/>
      <c r="R483" s="628" t="str">
        <f t="shared" ref="R483:R546" si="217">IF(P483="SI",IF(O483="OPCIÓN 1","10",IF(O483="OPCIÓN 2","6",IF(O483="OPCIÓN 3","3","0"))),"0")</f>
        <v>0</v>
      </c>
      <c r="S483" s="260"/>
      <c r="T483" s="630"/>
      <c r="U483" s="630"/>
      <c r="V483" s="314"/>
      <c r="W483" s="314"/>
      <c r="X483" s="314"/>
      <c r="Y483" s="314"/>
      <c r="Z483" s="628">
        <f t="shared" ref="Z483:Z546" si="218">IF(AND(U483&gt;1,V483="SI",W483="SI",X483="SI"),1,0)</f>
        <v>0</v>
      </c>
      <c r="AA483" s="260"/>
      <c r="AB483" s="315"/>
      <c r="AC483" s="316"/>
      <c r="AD483" s="631" t="str">
        <f t="shared" ref="AD483:AD494" si="219">IF(AB483="SI","10","0")</f>
        <v>0</v>
      </c>
      <c r="AF483" s="632"/>
    </row>
    <row r="484" spans="1:32" hidden="1" x14ac:dyDescent="0.25">
      <c r="A484" s="1022"/>
      <c r="B484" s="568">
        <v>2</v>
      </c>
      <c r="C484" s="569" t="str">
        <f>IF(Experiencia_Proponente!C780=0,"",Experiencia_Proponente!C780)</f>
        <v/>
      </c>
      <c r="E484" s="570"/>
      <c r="F484" s="571"/>
      <c r="G484" s="571"/>
      <c r="H484" s="572" t="str">
        <f t="shared" si="215"/>
        <v>0</v>
      </c>
      <c r="I484" s="260"/>
      <c r="J484" s="573"/>
      <c r="K484" s="571"/>
      <c r="L484" s="571"/>
      <c r="M484" s="572" t="str">
        <f t="shared" si="216"/>
        <v>0</v>
      </c>
      <c r="N484" s="260"/>
      <c r="O484" s="573"/>
      <c r="P484" s="571"/>
      <c r="Q484" s="571"/>
      <c r="R484" s="572" t="str">
        <f t="shared" si="217"/>
        <v>0</v>
      </c>
      <c r="S484" s="260"/>
      <c r="T484" s="574"/>
      <c r="U484" s="574"/>
      <c r="V484" s="571"/>
      <c r="W484" s="571"/>
      <c r="X484" s="571"/>
      <c r="Y484" s="571"/>
      <c r="Z484" s="572">
        <f t="shared" si="218"/>
        <v>0</v>
      </c>
      <c r="AA484" s="260"/>
      <c r="AB484" s="570"/>
      <c r="AC484" s="575"/>
      <c r="AD484" s="576" t="str">
        <f t="shared" si="219"/>
        <v>0</v>
      </c>
      <c r="AF484" s="577"/>
    </row>
    <row r="485" spans="1:32" ht="33" x14ac:dyDescent="0.25">
      <c r="A485" s="1018"/>
      <c r="B485" s="938">
        <v>3</v>
      </c>
      <c r="C485" s="940" t="str">
        <f>IF(Experiencia_Proponente!C781=0,"",Experiencia_Proponente!C781)</f>
        <v>UNION TEMPORAL COL-CX-2021</v>
      </c>
      <c r="D485" s="939"/>
      <c r="E485" s="939" t="s">
        <v>1631</v>
      </c>
      <c r="F485" s="939" t="s">
        <v>1631</v>
      </c>
      <c r="G485" s="939" t="s">
        <v>1644</v>
      </c>
      <c r="H485" s="694" t="str">
        <f t="shared" si="215"/>
        <v>15</v>
      </c>
      <c r="I485" s="939"/>
      <c r="J485" s="695">
        <v>0.15</v>
      </c>
      <c r="K485" s="939" t="s">
        <v>1631</v>
      </c>
      <c r="L485" s="939" t="s">
        <v>1644</v>
      </c>
      <c r="M485" s="694" t="str">
        <f t="shared" si="216"/>
        <v>24</v>
      </c>
      <c r="N485" s="939"/>
      <c r="O485" s="695" t="s">
        <v>2060</v>
      </c>
      <c r="P485" s="939" t="s">
        <v>1631</v>
      </c>
      <c r="Q485" s="939" t="s">
        <v>1644</v>
      </c>
      <c r="R485" s="694" t="str">
        <f t="shared" si="217"/>
        <v>10</v>
      </c>
      <c r="S485" s="939"/>
      <c r="T485" s="696" t="s">
        <v>187</v>
      </c>
      <c r="U485" s="696">
        <v>6</v>
      </c>
      <c r="V485" s="939" t="s">
        <v>1631</v>
      </c>
      <c r="W485" s="939" t="s">
        <v>1631</v>
      </c>
      <c r="X485" s="939" t="s">
        <v>1631</v>
      </c>
      <c r="Y485" s="939">
        <v>39</v>
      </c>
      <c r="Z485" s="694">
        <f t="shared" si="218"/>
        <v>1</v>
      </c>
      <c r="AA485" s="939"/>
      <c r="AB485" s="939" t="s">
        <v>1631</v>
      </c>
      <c r="AC485" s="280" t="s">
        <v>2102</v>
      </c>
      <c r="AD485" s="941" t="str">
        <f t="shared" si="219"/>
        <v>10</v>
      </c>
      <c r="AE485" s="939"/>
      <c r="AF485" s="939"/>
    </row>
    <row r="486" spans="1:32" hidden="1" x14ac:dyDescent="0.25">
      <c r="A486" s="1020"/>
      <c r="B486" s="256">
        <v>4</v>
      </c>
      <c r="C486" s="627" t="str">
        <f>IF(Experiencia_Proponente!C782=0,"",Experiencia_Proponente!C782)</f>
        <v/>
      </c>
      <c r="E486" s="315"/>
      <c r="F486" s="314"/>
      <c r="G486" s="314"/>
      <c r="H486" s="628" t="str">
        <f t="shared" si="215"/>
        <v>0</v>
      </c>
      <c r="I486" s="260"/>
      <c r="J486" s="629"/>
      <c r="K486" s="314"/>
      <c r="L486" s="314"/>
      <c r="M486" s="628" t="str">
        <f t="shared" si="216"/>
        <v>0</v>
      </c>
      <c r="N486" s="260"/>
      <c r="O486" s="629"/>
      <c r="P486" s="314"/>
      <c r="Q486" s="314"/>
      <c r="R486" s="628" t="str">
        <f t="shared" si="217"/>
        <v>0</v>
      </c>
      <c r="S486" s="260"/>
      <c r="T486" s="630"/>
      <c r="U486" s="630"/>
      <c r="V486" s="314"/>
      <c r="W486" s="314"/>
      <c r="X486" s="314"/>
      <c r="Y486" s="314"/>
      <c r="Z486" s="628">
        <f t="shared" si="218"/>
        <v>0</v>
      </c>
      <c r="AA486" s="260"/>
      <c r="AB486" s="315"/>
      <c r="AC486" s="316"/>
      <c r="AD486" s="631" t="str">
        <f t="shared" si="219"/>
        <v>0</v>
      </c>
      <c r="AF486" s="632"/>
    </row>
    <row r="487" spans="1:32" hidden="1" x14ac:dyDescent="0.25">
      <c r="A487" s="1022"/>
      <c r="B487" s="568">
        <v>5</v>
      </c>
      <c r="C487" s="569" t="str">
        <f>IF(Experiencia_Proponente!C783=0,"",Experiencia_Proponente!C783)</f>
        <v/>
      </c>
      <c r="E487" s="570"/>
      <c r="F487" s="571"/>
      <c r="G487" s="571"/>
      <c r="H487" s="572" t="str">
        <f t="shared" si="215"/>
        <v>0</v>
      </c>
      <c r="I487" s="260"/>
      <c r="J487" s="573"/>
      <c r="K487" s="571"/>
      <c r="L487" s="571"/>
      <c r="M487" s="572" t="str">
        <f t="shared" si="216"/>
        <v>0</v>
      </c>
      <c r="N487" s="260"/>
      <c r="O487" s="573"/>
      <c r="P487" s="571"/>
      <c r="Q487" s="571"/>
      <c r="R487" s="572" t="str">
        <f t="shared" si="217"/>
        <v>0</v>
      </c>
      <c r="S487" s="260"/>
      <c r="T487" s="574"/>
      <c r="U487" s="574"/>
      <c r="V487" s="571"/>
      <c r="W487" s="571"/>
      <c r="X487" s="571"/>
      <c r="Y487" s="571"/>
      <c r="Z487" s="572">
        <f t="shared" si="218"/>
        <v>0</v>
      </c>
      <c r="AA487" s="260"/>
      <c r="AB487" s="570"/>
      <c r="AC487" s="575"/>
      <c r="AD487" s="576" t="str">
        <f t="shared" si="219"/>
        <v>0</v>
      </c>
      <c r="AF487" s="577"/>
    </row>
    <row r="488" spans="1:32" ht="33" x14ac:dyDescent="0.25">
      <c r="A488" s="1018"/>
      <c r="B488" s="938">
        <v>6</v>
      </c>
      <c r="C488" s="940" t="str">
        <f>IF(Experiencia_Proponente!C784=0,"",Experiencia_Proponente!C784)</f>
        <v>UNION TEMPORAL COL-CX-2021</v>
      </c>
      <c r="D488" s="939"/>
      <c r="E488" s="939" t="s">
        <v>1631</v>
      </c>
      <c r="F488" s="939" t="s">
        <v>1631</v>
      </c>
      <c r="G488" s="939" t="s">
        <v>1644</v>
      </c>
      <c r="H488" s="694" t="str">
        <f t="shared" si="215"/>
        <v>15</v>
      </c>
      <c r="I488" s="939"/>
      <c r="J488" s="695">
        <v>0.15</v>
      </c>
      <c r="K488" s="939" t="s">
        <v>1631</v>
      </c>
      <c r="L488" s="939" t="s">
        <v>1644</v>
      </c>
      <c r="M488" s="694" t="str">
        <f t="shared" si="216"/>
        <v>24</v>
      </c>
      <c r="N488" s="939"/>
      <c r="O488" s="695" t="s">
        <v>2060</v>
      </c>
      <c r="P488" s="939" t="s">
        <v>1631</v>
      </c>
      <c r="Q488" s="939" t="s">
        <v>1644</v>
      </c>
      <c r="R488" s="694" t="str">
        <f t="shared" si="217"/>
        <v>10</v>
      </c>
      <c r="S488" s="939"/>
      <c r="T488" s="696" t="s">
        <v>187</v>
      </c>
      <c r="U488" s="696">
        <v>6</v>
      </c>
      <c r="V488" s="939" t="s">
        <v>1631</v>
      </c>
      <c r="W488" s="939" t="s">
        <v>1631</v>
      </c>
      <c r="X488" s="939" t="s">
        <v>1631</v>
      </c>
      <c r="Y488" s="939">
        <v>39</v>
      </c>
      <c r="Z488" s="694">
        <f t="shared" si="218"/>
        <v>1</v>
      </c>
      <c r="AA488" s="939"/>
      <c r="AB488" s="939" t="s">
        <v>1631</v>
      </c>
      <c r="AC488" s="280" t="s">
        <v>2102</v>
      </c>
      <c r="AD488" s="941" t="str">
        <f t="shared" si="219"/>
        <v>10</v>
      </c>
      <c r="AE488" s="939"/>
      <c r="AF488" s="939"/>
    </row>
    <row r="489" spans="1:32" hidden="1" x14ac:dyDescent="0.25">
      <c r="A489" s="1020"/>
      <c r="B489" s="256">
        <v>7</v>
      </c>
      <c r="C489" s="627" t="str">
        <f>IF(Experiencia_Proponente!C785=0,"",Experiencia_Proponente!C785)</f>
        <v/>
      </c>
      <c r="E489" s="315"/>
      <c r="F489" s="314"/>
      <c r="G489" s="314"/>
      <c r="H489" s="628" t="str">
        <f t="shared" si="215"/>
        <v>0</v>
      </c>
      <c r="I489" s="260"/>
      <c r="J489" s="629"/>
      <c r="K489" s="314"/>
      <c r="L489" s="314"/>
      <c r="M489" s="628" t="str">
        <f t="shared" si="216"/>
        <v>0</v>
      </c>
      <c r="N489" s="260"/>
      <c r="O489" s="629"/>
      <c r="P489" s="314"/>
      <c r="Q489" s="314"/>
      <c r="R489" s="628" t="str">
        <f t="shared" si="217"/>
        <v>0</v>
      </c>
      <c r="S489" s="260"/>
      <c r="T489" s="630"/>
      <c r="U489" s="630"/>
      <c r="V489" s="314"/>
      <c r="W489" s="314"/>
      <c r="X489" s="314"/>
      <c r="Y489" s="314"/>
      <c r="Z489" s="628">
        <f t="shared" si="218"/>
        <v>0</v>
      </c>
      <c r="AA489" s="260"/>
      <c r="AB489" s="315"/>
      <c r="AC489" s="316"/>
      <c r="AD489" s="631" t="str">
        <f t="shared" si="219"/>
        <v>0</v>
      </c>
      <c r="AF489" s="632"/>
    </row>
    <row r="490" spans="1:32" hidden="1" x14ac:dyDescent="0.25">
      <c r="A490" s="1021"/>
      <c r="B490" s="266">
        <v>8</v>
      </c>
      <c r="C490" s="267" t="str">
        <f>IF(Experiencia_Proponente!C786=0,"",Experiencia_Proponente!C786)</f>
        <v/>
      </c>
      <c r="E490" s="268"/>
      <c r="F490" s="259"/>
      <c r="G490" s="259"/>
      <c r="H490" s="262" t="str">
        <f t="shared" si="215"/>
        <v>0</v>
      </c>
      <c r="I490" s="260"/>
      <c r="J490" s="261"/>
      <c r="K490" s="259"/>
      <c r="L490" s="259"/>
      <c r="M490" s="262" t="str">
        <f t="shared" si="216"/>
        <v>0</v>
      </c>
      <c r="N490" s="260"/>
      <c r="O490" s="261"/>
      <c r="P490" s="259"/>
      <c r="Q490" s="259"/>
      <c r="R490" s="262" t="str">
        <f t="shared" si="217"/>
        <v>0</v>
      </c>
      <c r="S490" s="260"/>
      <c r="T490" s="263"/>
      <c r="U490" s="263"/>
      <c r="V490" s="259"/>
      <c r="W490" s="259"/>
      <c r="X490" s="259"/>
      <c r="Y490" s="259"/>
      <c r="Z490" s="262">
        <f t="shared" si="218"/>
        <v>0</v>
      </c>
      <c r="AA490" s="260"/>
      <c r="AB490" s="268"/>
      <c r="AC490" s="269"/>
      <c r="AD490" s="270" t="str">
        <f t="shared" si="219"/>
        <v>0</v>
      </c>
      <c r="AF490" s="271"/>
    </row>
    <row r="491" spans="1:32" hidden="1" x14ac:dyDescent="0.25">
      <c r="A491" s="1021"/>
      <c r="B491" s="266">
        <v>9</v>
      </c>
      <c r="C491" s="267" t="str">
        <f>IF(Experiencia_Proponente!C787=0,"",Experiencia_Proponente!C787)</f>
        <v/>
      </c>
      <c r="E491" s="268"/>
      <c r="F491" s="259"/>
      <c r="G491" s="259"/>
      <c r="H491" s="262" t="str">
        <f t="shared" si="215"/>
        <v>0</v>
      </c>
      <c r="I491" s="260"/>
      <c r="J491" s="261"/>
      <c r="K491" s="259"/>
      <c r="L491" s="259"/>
      <c r="M491" s="262" t="str">
        <f t="shared" si="216"/>
        <v>0</v>
      </c>
      <c r="N491" s="260"/>
      <c r="O491" s="261"/>
      <c r="P491" s="259"/>
      <c r="Q491" s="259"/>
      <c r="R491" s="262" t="str">
        <f t="shared" si="217"/>
        <v>0</v>
      </c>
      <c r="S491" s="260"/>
      <c r="T491" s="263"/>
      <c r="U491" s="263"/>
      <c r="V491" s="259"/>
      <c r="W491" s="259"/>
      <c r="X491" s="259"/>
      <c r="Y491" s="259"/>
      <c r="Z491" s="262">
        <f t="shared" si="218"/>
        <v>0</v>
      </c>
      <c r="AA491" s="260"/>
      <c r="AB491" s="268"/>
      <c r="AC491" s="269"/>
      <c r="AD491" s="270" t="str">
        <f t="shared" si="219"/>
        <v>0</v>
      </c>
      <c r="AF491" s="271"/>
    </row>
    <row r="492" spans="1:32" hidden="1" x14ac:dyDescent="0.25">
      <c r="A492" s="1021"/>
      <c r="B492" s="266">
        <v>10</v>
      </c>
      <c r="C492" s="267" t="str">
        <f>IF(Experiencia_Proponente!C788=0,"",Experiencia_Proponente!C788)</f>
        <v/>
      </c>
      <c r="E492" s="268"/>
      <c r="F492" s="259"/>
      <c r="G492" s="259"/>
      <c r="H492" s="262" t="str">
        <f t="shared" si="215"/>
        <v>0</v>
      </c>
      <c r="I492" s="260"/>
      <c r="J492" s="261"/>
      <c r="K492" s="259"/>
      <c r="L492" s="259"/>
      <c r="M492" s="262" t="str">
        <f t="shared" si="216"/>
        <v>0</v>
      </c>
      <c r="N492" s="260"/>
      <c r="O492" s="261"/>
      <c r="P492" s="259"/>
      <c r="Q492" s="259"/>
      <c r="R492" s="262" t="str">
        <f t="shared" si="217"/>
        <v>0</v>
      </c>
      <c r="S492" s="260"/>
      <c r="T492" s="263"/>
      <c r="U492" s="263"/>
      <c r="V492" s="259"/>
      <c r="W492" s="259"/>
      <c r="X492" s="259"/>
      <c r="Y492" s="259"/>
      <c r="Z492" s="262">
        <f t="shared" si="218"/>
        <v>0</v>
      </c>
      <c r="AA492" s="260"/>
      <c r="AB492" s="268"/>
      <c r="AC492" s="269"/>
      <c r="AD492" s="270" t="str">
        <f t="shared" si="219"/>
        <v>0</v>
      </c>
      <c r="AF492" s="271"/>
    </row>
    <row r="493" spans="1:32" hidden="1" x14ac:dyDescent="0.25">
      <c r="A493" s="1022"/>
      <c r="B493" s="568">
        <v>11</v>
      </c>
      <c r="C493" s="569" t="str">
        <f>IF(Experiencia_Proponente!C789=0,"",Experiencia_Proponente!C789)</f>
        <v/>
      </c>
      <c r="E493" s="570"/>
      <c r="F493" s="571"/>
      <c r="G493" s="571"/>
      <c r="H493" s="572" t="str">
        <f t="shared" si="215"/>
        <v>0</v>
      </c>
      <c r="I493" s="260"/>
      <c r="J493" s="573"/>
      <c r="K493" s="571"/>
      <c r="L493" s="571"/>
      <c r="M493" s="572" t="str">
        <f t="shared" si="216"/>
        <v>0</v>
      </c>
      <c r="N493" s="260"/>
      <c r="O493" s="573"/>
      <c r="P493" s="571"/>
      <c r="Q493" s="571"/>
      <c r="R493" s="572" t="str">
        <f t="shared" si="217"/>
        <v>0</v>
      </c>
      <c r="S493" s="260"/>
      <c r="T493" s="574"/>
      <c r="U493" s="574"/>
      <c r="V493" s="571"/>
      <c r="W493" s="571"/>
      <c r="X493" s="571"/>
      <c r="Y493" s="571"/>
      <c r="Z493" s="572">
        <f t="shared" si="218"/>
        <v>0</v>
      </c>
      <c r="AA493" s="260"/>
      <c r="AB493" s="570"/>
      <c r="AC493" s="575"/>
      <c r="AD493" s="576" t="str">
        <f t="shared" si="219"/>
        <v>0</v>
      </c>
      <c r="AF493" s="577"/>
    </row>
    <row r="494" spans="1:32" ht="33" x14ac:dyDescent="0.25">
      <c r="A494" s="1018"/>
      <c r="B494" s="938">
        <v>12</v>
      </c>
      <c r="C494" s="940" t="s">
        <v>182</v>
      </c>
      <c r="D494" s="939"/>
      <c r="E494" s="939" t="s">
        <v>1631</v>
      </c>
      <c r="F494" s="939" t="s">
        <v>1631</v>
      </c>
      <c r="G494" s="939" t="s">
        <v>1644</v>
      </c>
      <c r="H494" s="694" t="str">
        <f t="shared" si="215"/>
        <v>15</v>
      </c>
      <c r="I494" s="939"/>
      <c r="J494" s="695">
        <v>0.15</v>
      </c>
      <c r="K494" s="939" t="s">
        <v>1631</v>
      </c>
      <c r="L494" s="939" t="s">
        <v>1644</v>
      </c>
      <c r="M494" s="694" t="str">
        <f t="shared" si="216"/>
        <v>24</v>
      </c>
      <c r="N494" s="939"/>
      <c r="O494" s="695" t="s">
        <v>2060</v>
      </c>
      <c r="P494" s="939" t="s">
        <v>1631</v>
      </c>
      <c r="Q494" s="939" t="s">
        <v>1644</v>
      </c>
      <c r="R494" s="694" t="str">
        <f t="shared" si="217"/>
        <v>10</v>
      </c>
      <c r="S494" s="939"/>
      <c r="T494" s="696" t="s">
        <v>187</v>
      </c>
      <c r="U494" s="696">
        <v>6</v>
      </c>
      <c r="V494" s="939" t="s">
        <v>1631</v>
      </c>
      <c r="W494" s="939" t="s">
        <v>1631</v>
      </c>
      <c r="X494" s="939" t="s">
        <v>1631</v>
      </c>
      <c r="Y494" s="939">
        <v>39</v>
      </c>
      <c r="Z494" s="694">
        <f t="shared" si="218"/>
        <v>1</v>
      </c>
      <c r="AA494" s="939"/>
      <c r="AB494" s="939" t="s">
        <v>1631</v>
      </c>
      <c r="AC494" s="280" t="s">
        <v>2103</v>
      </c>
      <c r="AD494" s="941" t="str">
        <f t="shared" si="219"/>
        <v>10</v>
      </c>
      <c r="AE494" s="939"/>
      <c r="AF494" s="939"/>
    </row>
    <row r="495" spans="1:32" x14ac:dyDescent="0.25">
      <c r="A495" s="102">
        <v>37</v>
      </c>
      <c r="B495" s="691"/>
      <c r="C495" s="691" t="s">
        <v>2063</v>
      </c>
      <c r="D495" s="692"/>
      <c r="E495" s="692"/>
      <c r="F495" s="692"/>
      <c r="G495" s="692"/>
      <c r="H495" s="692"/>
      <c r="I495" s="692"/>
      <c r="J495" s="692"/>
      <c r="K495" s="692"/>
      <c r="L495" s="692"/>
      <c r="M495" s="692"/>
      <c r="N495" s="692"/>
      <c r="O495" s="692"/>
      <c r="P495" s="692"/>
      <c r="Q495" s="692"/>
      <c r="R495" s="692"/>
      <c r="S495" s="692"/>
      <c r="T495" s="692"/>
      <c r="U495" s="692"/>
      <c r="V495" s="692"/>
      <c r="W495" s="692"/>
      <c r="X495" s="692"/>
      <c r="Y495" s="692"/>
      <c r="Z495" s="692"/>
      <c r="AA495" s="692"/>
      <c r="AB495" s="692"/>
      <c r="AC495" s="693"/>
      <c r="AD495" s="692"/>
      <c r="AE495" s="692"/>
      <c r="AF495" s="692"/>
    </row>
    <row r="496" spans="1:32" ht="49.5" x14ac:dyDescent="0.25">
      <c r="A496" s="1018">
        <f t="shared" ref="A496" si="220">A508</f>
        <v>38</v>
      </c>
      <c r="B496" s="938">
        <v>1</v>
      </c>
      <c r="C496" s="940" t="str">
        <f>IF(Experiencia_Proponente!C794=0,"",Experiencia_Proponente!C794)</f>
        <v>UNIÓN TEMPORAL FISE 2021</v>
      </c>
      <c r="D496" s="939"/>
      <c r="E496" s="939" t="s">
        <v>1631</v>
      </c>
      <c r="F496" s="939" t="s">
        <v>1631</v>
      </c>
      <c r="G496" s="334" t="s">
        <v>1060</v>
      </c>
      <c r="H496" s="939" t="str">
        <f t="shared" ref="H496:H497" si="221">IF(F496="SI",IF(E496&gt;="SI","15","0"),"0")</f>
        <v>15</v>
      </c>
      <c r="I496" s="939"/>
      <c r="J496" s="695">
        <v>0.15</v>
      </c>
      <c r="K496" s="939" t="s">
        <v>1631</v>
      </c>
      <c r="L496" s="939" t="s">
        <v>1060</v>
      </c>
      <c r="M496" s="694" t="str">
        <f t="shared" ref="M496:M507" si="222">IF(K496="SI",IF(J496=15%,"24",IF(J496=10%,"16",IF(J496=5%,"8","0"))),"0")</f>
        <v>24</v>
      </c>
      <c r="N496" s="939"/>
      <c r="O496" s="695" t="s">
        <v>2060</v>
      </c>
      <c r="P496" s="939" t="s">
        <v>1631</v>
      </c>
      <c r="Q496" s="334" t="s">
        <v>1060</v>
      </c>
      <c r="R496" s="694" t="str">
        <f t="shared" ref="R496" si="223">IF(P496="SI",IF(O496="OPCIÓN 1","10",IF(O496="OPCIÓN 2","6",IF(O496="OPCIÓN 3","3","0"))),"0")</f>
        <v>10</v>
      </c>
      <c r="S496" s="939"/>
      <c r="T496" s="696" t="s">
        <v>2104</v>
      </c>
      <c r="U496" s="696">
        <v>5</v>
      </c>
      <c r="V496" s="939" t="s">
        <v>1631</v>
      </c>
      <c r="W496" s="939" t="s">
        <v>1631</v>
      </c>
      <c r="X496" s="939" t="s">
        <v>1631</v>
      </c>
      <c r="Y496" s="334" t="s">
        <v>2105</v>
      </c>
      <c r="Z496" s="694">
        <f t="shared" ref="Z496:Z497" si="224">IF(AND(U496&gt;1,V496="SI",W496="SI",X496="SI"),1,0)</f>
        <v>1</v>
      </c>
      <c r="AA496" s="939"/>
      <c r="AB496" s="939" t="s">
        <v>1631</v>
      </c>
      <c r="AC496" s="334" t="s">
        <v>1060</v>
      </c>
      <c r="AD496" s="941" t="str">
        <f t="shared" ref="AD496:AD507" si="225">IF(AB496="SI","10","0")</f>
        <v>10</v>
      </c>
      <c r="AE496" s="939"/>
      <c r="AF496" s="939"/>
    </row>
    <row r="497" spans="1:32" hidden="1" x14ac:dyDescent="0.25">
      <c r="A497" s="1019"/>
      <c r="B497" s="579">
        <v>2</v>
      </c>
      <c r="C497" s="633" t="str">
        <f>IF(Experiencia_Proponente!C795=0,"",Experiencia_Proponente!C795)</f>
        <v/>
      </c>
      <c r="E497" s="634"/>
      <c r="F497" s="635"/>
      <c r="G497" s="623"/>
      <c r="H497" s="636" t="str">
        <f t="shared" si="221"/>
        <v>0</v>
      </c>
      <c r="I497" s="260"/>
      <c r="J497" s="637"/>
      <c r="K497" s="635"/>
      <c r="L497" s="635"/>
      <c r="M497" s="636" t="str">
        <f t="shared" si="222"/>
        <v>0</v>
      </c>
      <c r="N497" s="260"/>
      <c r="O497" s="637"/>
      <c r="P497" s="635"/>
      <c r="Q497" s="623"/>
      <c r="R497" s="636" t="str">
        <f t="shared" si="217"/>
        <v>0</v>
      </c>
      <c r="S497" s="260"/>
      <c r="T497" s="638"/>
      <c r="U497" s="638"/>
      <c r="V497" s="635"/>
      <c r="W497" s="635"/>
      <c r="X497" s="635"/>
      <c r="Y497" s="623"/>
      <c r="Z497" s="636">
        <f t="shared" si="224"/>
        <v>0</v>
      </c>
      <c r="AA497" s="260"/>
      <c r="AB497" s="634"/>
      <c r="AC497" s="623"/>
      <c r="AD497" s="640" t="str">
        <f t="shared" si="225"/>
        <v>0</v>
      </c>
      <c r="AF497" s="641"/>
    </row>
    <row r="498" spans="1:32" ht="49.5" x14ac:dyDescent="0.25">
      <c r="A498" s="1018"/>
      <c r="B498" s="938">
        <v>3</v>
      </c>
      <c r="C498" s="940" t="str">
        <f>IF(Experiencia_Proponente!C796=0,"",Experiencia_Proponente!C796)</f>
        <v>UNIÓN TEMPORAL FISE 2021</v>
      </c>
      <c r="D498" s="939"/>
      <c r="E498" s="939" t="s">
        <v>1631</v>
      </c>
      <c r="F498" s="939" t="s">
        <v>1631</v>
      </c>
      <c r="G498" s="334" t="s">
        <v>1060</v>
      </c>
      <c r="H498" s="694" t="str">
        <f t="shared" si="215"/>
        <v>15</v>
      </c>
      <c r="I498" s="939"/>
      <c r="J498" s="695">
        <v>0.15</v>
      </c>
      <c r="K498" s="939" t="s">
        <v>1631</v>
      </c>
      <c r="L498" s="939" t="s">
        <v>1060</v>
      </c>
      <c r="M498" s="694" t="str">
        <f t="shared" si="222"/>
        <v>24</v>
      </c>
      <c r="N498" s="939"/>
      <c r="O498" s="695" t="s">
        <v>2060</v>
      </c>
      <c r="P498" s="939" t="s">
        <v>1631</v>
      </c>
      <c r="Q498" s="334" t="s">
        <v>1060</v>
      </c>
      <c r="R498" s="694" t="str">
        <f t="shared" si="217"/>
        <v>10</v>
      </c>
      <c r="S498" s="939"/>
      <c r="T498" s="696" t="s">
        <v>2104</v>
      </c>
      <c r="U498" s="696">
        <v>5</v>
      </c>
      <c r="V498" s="939" t="s">
        <v>1631</v>
      </c>
      <c r="W498" s="939" t="s">
        <v>1631</v>
      </c>
      <c r="X498" s="939" t="s">
        <v>1631</v>
      </c>
      <c r="Y498" s="334" t="s">
        <v>2105</v>
      </c>
      <c r="Z498" s="694">
        <f t="shared" si="218"/>
        <v>1</v>
      </c>
      <c r="AA498" s="939"/>
      <c r="AB498" s="939" t="s">
        <v>1631</v>
      </c>
      <c r="AC498" s="334" t="s">
        <v>1060</v>
      </c>
      <c r="AD498" s="941" t="str">
        <f t="shared" si="225"/>
        <v>10</v>
      </c>
      <c r="AE498" s="939"/>
      <c r="AF498" s="939"/>
    </row>
    <row r="499" spans="1:32" hidden="1" x14ac:dyDescent="0.25">
      <c r="A499" s="1020"/>
      <c r="B499" s="256">
        <v>4</v>
      </c>
      <c r="C499" s="627" t="str">
        <f>IF(Experiencia_Proponente!C797=0,"",Experiencia_Proponente!C797)</f>
        <v/>
      </c>
      <c r="E499" s="315"/>
      <c r="F499" s="314"/>
      <c r="G499" s="300"/>
      <c r="H499" s="628" t="str">
        <f t="shared" si="215"/>
        <v>0</v>
      </c>
      <c r="I499" s="260"/>
      <c r="J499" s="629"/>
      <c r="K499" s="314"/>
      <c r="L499" s="314"/>
      <c r="M499" s="628" t="str">
        <f t="shared" si="222"/>
        <v>0</v>
      </c>
      <c r="N499" s="260"/>
      <c r="O499" s="629"/>
      <c r="P499" s="314"/>
      <c r="Q499" s="300"/>
      <c r="R499" s="628" t="str">
        <f t="shared" si="217"/>
        <v>0</v>
      </c>
      <c r="S499" s="260"/>
      <c r="T499" s="630"/>
      <c r="U499" s="630"/>
      <c r="V499" s="314"/>
      <c r="W499" s="314"/>
      <c r="X499" s="314"/>
      <c r="Y499" s="300"/>
      <c r="Z499" s="628">
        <f t="shared" si="218"/>
        <v>0</v>
      </c>
      <c r="AA499" s="260"/>
      <c r="AB499" s="315"/>
      <c r="AC499" s="300"/>
      <c r="AD499" s="631" t="str">
        <f t="shared" si="225"/>
        <v>0</v>
      </c>
      <c r="AF499" s="632"/>
    </row>
    <row r="500" spans="1:32" ht="17.25" hidden="1" thickTop="1" x14ac:dyDescent="0.25">
      <c r="A500" s="1022"/>
      <c r="B500" s="568">
        <v>5</v>
      </c>
      <c r="C500" s="569" t="str">
        <f>IF(Experiencia_Proponente!C798=0,"",Experiencia_Proponente!C798)</f>
        <v/>
      </c>
      <c r="E500" s="323"/>
      <c r="F500" s="571"/>
      <c r="G500" s="623"/>
      <c r="H500" s="572" t="str">
        <f t="shared" si="215"/>
        <v>0</v>
      </c>
      <c r="I500" s="260"/>
      <c r="J500" s="573"/>
      <c r="K500" s="571"/>
      <c r="L500" s="571"/>
      <c r="M500" s="572" t="str">
        <f t="shared" si="222"/>
        <v>0</v>
      </c>
      <c r="N500" s="260"/>
      <c r="O500" s="573"/>
      <c r="P500" s="571"/>
      <c r="Q500" s="623"/>
      <c r="R500" s="572" t="str">
        <f t="shared" si="217"/>
        <v>0</v>
      </c>
      <c r="S500" s="260"/>
      <c r="T500" s="574"/>
      <c r="U500" s="574"/>
      <c r="V500" s="571"/>
      <c r="W500" s="571"/>
      <c r="X500" s="571"/>
      <c r="Y500" s="623"/>
      <c r="Z500" s="572">
        <f t="shared" si="218"/>
        <v>0</v>
      </c>
      <c r="AA500" s="260"/>
      <c r="AB500" s="570"/>
      <c r="AC500" s="623"/>
      <c r="AD500" s="576" t="str">
        <f t="shared" si="225"/>
        <v>0</v>
      </c>
      <c r="AF500" s="577"/>
    </row>
    <row r="501" spans="1:32" ht="49.5" x14ac:dyDescent="0.25">
      <c r="A501" s="1018"/>
      <c r="B501" s="938">
        <v>6</v>
      </c>
      <c r="C501" s="940" t="str">
        <f>IF(Experiencia_Proponente!C799=0,"",Experiencia_Proponente!C799)</f>
        <v>UNIÓN TEMPORAL FISE 2021</v>
      </c>
      <c r="D501" s="939"/>
      <c r="E501" s="939" t="s">
        <v>1631</v>
      </c>
      <c r="F501" s="939" t="s">
        <v>1631</v>
      </c>
      <c r="G501" s="334" t="s">
        <v>1060</v>
      </c>
      <c r="H501" s="694" t="str">
        <f t="shared" si="215"/>
        <v>15</v>
      </c>
      <c r="I501" s="939"/>
      <c r="J501" s="695">
        <v>0.15</v>
      </c>
      <c r="K501" s="939" t="s">
        <v>1631</v>
      </c>
      <c r="L501" s="939" t="s">
        <v>1060</v>
      </c>
      <c r="M501" s="694" t="str">
        <f t="shared" si="222"/>
        <v>24</v>
      </c>
      <c r="N501" s="939"/>
      <c r="O501" s="695" t="s">
        <v>2060</v>
      </c>
      <c r="P501" s="939" t="s">
        <v>1631</v>
      </c>
      <c r="Q501" s="334" t="s">
        <v>1060</v>
      </c>
      <c r="R501" s="694" t="str">
        <f t="shared" si="217"/>
        <v>10</v>
      </c>
      <c r="S501" s="939"/>
      <c r="T501" s="696" t="s">
        <v>2104</v>
      </c>
      <c r="U501" s="696">
        <v>5</v>
      </c>
      <c r="V501" s="939" t="s">
        <v>1631</v>
      </c>
      <c r="W501" s="939" t="s">
        <v>1631</v>
      </c>
      <c r="X501" s="939" t="s">
        <v>1631</v>
      </c>
      <c r="Y501" s="334" t="s">
        <v>2105</v>
      </c>
      <c r="Z501" s="694">
        <f t="shared" si="218"/>
        <v>1</v>
      </c>
      <c r="AA501" s="939"/>
      <c r="AB501" s="939" t="s">
        <v>1631</v>
      </c>
      <c r="AC501" s="334" t="s">
        <v>1060</v>
      </c>
      <c r="AD501" s="941" t="str">
        <f t="shared" si="225"/>
        <v>10</v>
      </c>
      <c r="AE501" s="939"/>
      <c r="AF501" s="939"/>
    </row>
    <row r="502" spans="1:32" hidden="1" x14ac:dyDescent="0.25">
      <c r="A502" s="1020"/>
      <c r="B502" s="256">
        <v>7</v>
      </c>
      <c r="C502" s="627" t="str">
        <f>IF(Experiencia_Proponente!C800=0,"",Experiencia_Proponente!C800)</f>
        <v/>
      </c>
      <c r="E502" s="315"/>
      <c r="F502" s="314"/>
      <c r="G502" s="300"/>
      <c r="H502" s="628" t="str">
        <f t="shared" si="215"/>
        <v>0</v>
      </c>
      <c r="I502" s="260"/>
      <c r="J502" s="629"/>
      <c r="K502" s="314"/>
      <c r="L502" s="314"/>
      <c r="M502" s="628" t="str">
        <f t="shared" si="222"/>
        <v>0</v>
      </c>
      <c r="N502" s="260"/>
      <c r="O502" s="629"/>
      <c r="P502" s="314"/>
      <c r="Q502" s="300"/>
      <c r="R502" s="628" t="str">
        <f t="shared" si="217"/>
        <v>0</v>
      </c>
      <c r="S502" s="260"/>
      <c r="T502" s="630"/>
      <c r="U502" s="630"/>
      <c r="V502" s="314"/>
      <c r="W502" s="314"/>
      <c r="X502" s="314"/>
      <c r="Y502" s="300"/>
      <c r="Z502" s="628">
        <f t="shared" si="218"/>
        <v>0</v>
      </c>
      <c r="AA502" s="260"/>
      <c r="AB502" s="315"/>
      <c r="AC502" s="300"/>
      <c r="AD502" s="631" t="str">
        <f t="shared" si="225"/>
        <v>0</v>
      </c>
      <c r="AF502" s="632"/>
    </row>
    <row r="503" spans="1:32" ht="17.25" hidden="1" thickTop="1" x14ac:dyDescent="0.25">
      <c r="A503" s="1021"/>
      <c r="B503" s="266">
        <v>8</v>
      </c>
      <c r="C503" s="267" t="str">
        <f>IF(Experiencia_Proponente!C801=0,"",Experiencia_Proponente!C801)</f>
        <v/>
      </c>
      <c r="E503" s="257"/>
      <c r="F503" s="259"/>
      <c r="G503" s="300"/>
      <c r="H503" s="262" t="str">
        <f t="shared" si="215"/>
        <v>0</v>
      </c>
      <c r="I503" s="260"/>
      <c r="J503" s="261"/>
      <c r="K503" s="259"/>
      <c r="L503" s="259"/>
      <c r="M503" s="262" t="str">
        <f t="shared" si="222"/>
        <v>0</v>
      </c>
      <c r="N503" s="260"/>
      <c r="O503" s="261"/>
      <c r="P503" s="259"/>
      <c r="Q503" s="300"/>
      <c r="R503" s="262" t="str">
        <f t="shared" si="217"/>
        <v>0</v>
      </c>
      <c r="S503" s="260"/>
      <c r="T503" s="263"/>
      <c r="U503" s="263"/>
      <c r="V503" s="259"/>
      <c r="W503" s="259"/>
      <c r="X503" s="259"/>
      <c r="Y503" s="300"/>
      <c r="Z503" s="262">
        <f t="shared" si="218"/>
        <v>0</v>
      </c>
      <c r="AA503" s="260"/>
      <c r="AB503" s="268"/>
      <c r="AC503" s="300"/>
      <c r="AD503" s="270" t="str">
        <f t="shared" si="225"/>
        <v>0</v>
      </c>
      <c r="AF503" s="271"/>
    </row>
    <row r="504" spans="1:32" ht="17.25" hidden="1" thickTop="1" x14ac:dyDescent="0.25">
      <c r="A504" s="1021"/>
      <c r="B504" s="266">
        <v>9</v>
      </c>
      <c r="C504" s="267" t="str">
        <f>IF(Experiencia_Proponente!C802=0,"",Experiencia_Proponente!C802)</f>
        <v/>
      </c>
      <c r="E504" s="257"/>
      <c r="F504" s="259"/>
      <c r="G504" s="300"/>
      <c r="H504" s="262" t="str">
        <f t="shared" si="215"/>
        <v>0</v>
      </c>
      <c r="I504" s="260"/>
      <c r="J504" s="261"/>
      <c r="K504" s="259"/>
      <c r="L504" s="259"/>
      <c r="M504" s="262" t="str">
        <f t="shared" si="222"/>
        <v>0</v>
      </c>
      <c r="N504" s="260"/>
      <c r="O504" s="261"/>
      <c r="P504" s="259"/>
      <c r="Q504" s="300"/>
      <c r="R504" s="262" t="str">
        <f t="shared" si="217"/>
        <v>0</v>
      </c>
      <c r="S504" s="260"/>
      <c r="T504" s="263"/>
      <c r="U504" s="263"/>
      <c r="V504" s="259"/>
      <c r="W504" s="259"/>
      <c r="X504" s="259"/>
      <c r="Y504" s="300"/>
      <c r="Z504" s="262">
        <f t="shared" si="218"/>
        <v>0</v>
      </c>
      <c r="AA504" s="260"/>
      <c r="AB504" s="268"/>
      <c r="AC504" s="300"/>
      <c r="AD504" s="270" t="str">
        <f t="shared" si="225"/>
        <v>0</v>
      </c>
      <c r="AF504" s="271"/>
    </row>
    <row r="505" spans="1:32" ht="17.25" hidden="1" thickTop="1" x14ac:dyDescent="0.25">
      <c r="A505" s="1021"/>
      <c r="B505" s="266">
        <v>10</v>
      </c>
      <c r="C505" s="267" t="str">
        <f>IF(Experiencia_Proponente!C803=0,"",Experiencia_Proponente!C803)</f>
        <v/>
      </c>
      <c r="E505" s="257"/>
      <c r="F505" s="259"/>
      <c r="G505" s="300"/>
      <c r="H505" s="262" t="str">
        <f t="shared" si="215"/>
        <v>0</v>
      </c>
      <c r="I505" s="260"/>
      <c r="J505" s="261"/>
      <c r="K505" s="259"/>
      <c r="L505" s="259"/>
      <c r="M505" s="262" t="str">
        <f t="shared" si="222"/>
        <v>0</v>
      </c>
      <c r="N505" s="260"/>
      <c r="O505" s="261"/>
      <c r="P505" s="259"/>
      <c r="Q505" s="300"/>
      <c r="R505" s="262" t="str">
        <f t="shared" si="217"/>
        <v>0</v>
      </c>
      <c r="S505" s="260"/>
      <c r="T505" s="263"/>
      <c r="U505" s="263"/>
      <c r="V505" s="259"/>
      <c r="W505" s="259"/>
      <c r="X505" s="259"/>
      <c r="Y505" s="300"/>
      <c r="Z505" s="262">
        <f t="shared" si="218"/>
        <v>0</v>
      </c>
      <c r="AA505" s="260"/>
      <c r="AB505" s="268"/>
      <c r="AC505" s="300"/>
      <c r="AD505" s="270" t="str">
        <f t="shared" si="225"/>
        <v>0</v>
      </c>
      <c r="AF505" s="271"/>
    </row>
    <row r="506" spans="1:32" ht="17.25" hidden="1" thickTop="1" x14ac:dyDescent="0.25">
      <c r="A506" s="1021"/>
      <c r="B506" s="266">
        <v>11</v>
      </c>
      <c r="C506" s="267" t="str">
        <f>IF(Experiencia_Proponente!C804=0,"",Experiencia_Proponente!C804)</f>
        <v/>
      </c>
      <c r="E506" s="257"/>
      <c r="F506" s="259"/>
      <c r="G506" s="300"/>
      <c r="H506" s="262" t="str">
        <f t="shared" si="215"/>
        <v>0</v>
      </c>
      <c r="I506" s="260"/>
      <c r="J506" s="261"/>
      <c r="K506" s="259"/>
      <c r="L506" s="259"/>
      <c r="M506" s="262" t="str">
        <f t="shared" si="222"/>
        <v>0</v>
      </c>
      <c r="N506" s="260"/>
      <c r="O506" s="261"/>
      <c r="P506" s="259"/>
      <c r="Q506" s="300"/>
      <c r="R506" s="262" t="str">
        <f t="shared" si="217"/>
        <v>0</v>
      </c>
      <c r="S506" s="260"/>
      <c r="T506" s="263"/>
      <c r="U506" s="263"/>
      <c r="V506" s="259"/>
      <c r="W506" s="259"/>
      <c r="X506" s="259"/>
      <c r="Y506" s="300"/>
      <c r="Z506" s="262">
        <f t="shared" si="218"/>
        <v>0</v>
      </c>
      <c r="AA506" s="260"/>
      <c r="AB506" s="268"/>
      <c r="AC506" s="300"/>
      <c r="AD506" s="270" t="str">
        <f t="shared" si="225"/>
        <v>0</v>
      </c>
      <c r="AF506" s="271"/>
    </row>
    <row r="507" spans="1:32" ht="17.25" hidden="1" thickTop="1" x14ac:dyDescent="0.25">
      <c r="A507" s="1022"/>
      <c r="B507" s="568">
        <v>12</v>
      </c>
      <c r="C507" s="569" t="str">
        <f>IF(Experiencia_Proponente!C805=0,"",Experiencia_Proponente!C805)</f>
        <v/>
      </c>
      <c r="E507" s="323"/>
      <c r="F507" s="571"/>
      <c r="G507" s="623"/>
      <c r="H507" s="572" t="str">
        <f t="shared" si="215"/>
        <v>0</v>
      </c>
      <c r="I507" s="260"/>
      <c r="J507" s="573"/>
      <c r="K507" s="571"/>
      <c r="L507" s="571"/>
      <c r="M507" s="572" t="str">
        <f t="shared" si="222"/>
        <v>0</v>
      </c>
      <c r="N507" s="260"/>
      <c r="O507" s="573"/>
      <c r="P507" s="571"/>
      <c r="Q507" s="623"/>
      <c r="R507" s="572" t="str">
        <f t="shared" si="217"/>
        <v>0</v>
      </c>
      <c r="S507" s="260"/>
      <c r="T507" s="574"/>
      <c r="U507" s="574"/>
      <c r="V507" s="571"/>
      <c r="W507" s="571"/>
      <c r="X507" s="571"/>
      <c r="Y507" s="623"/>
      <c r="Z507" s="572">
        <f t="shared" si="218"/>
        <v>0</v>
      </c>
      <c r="AA507" s="260"/>
      <c r="AB507" s="570"/>
      <c r="AC507" s="623"/>
      <c r="AD507" s="576" t="str">
        <f t="shared" si="225"/>
        <v>0</v>
      </c>
      <c r="AF507" s="577"/>
    </row>
    <row r="508" spans="1:32" x14ac:dyDescent="0.25">
      <c r="A508" s="102">
        <v>38</v>
      </c>
      <c r="B508" s="691"/>
      <c r="C508" s="691" t="s">
        <v>2063</v>
      </c>
      <c r="D508" s="692"/>
      <c r="E508" s="692"/>
      <c r="F508" s="692"/>
      <c r="G508" s="692"/>
      <c r="H508" s="692"/>
      <c r="I508" s="692"/>
      <c r="J508" s="692"/>
      <c r="K508" s="692"/>
      <c r="L508" s="692"/>
      <c r="M508" s="692"/>
      <c r="N508" s="692"/>
      <c r="O508" s="692"/>
      <c r="P508" s="692"/>
      <c r="Q508" s="692"/>
      <c r="R508" s="692"/>
      <c r="S508" s="692"/>
      <c r="T508" s="692"/>
      <c r="U508" s="692"/>
      <c r="V508" s="692"/>
      <c r="W508" s="692"/>
      <c r="X508" s="692"/>
      <c r="Y508" s="692"/>
      <c r="Z508" s="692"/>
      <c r="AA508" s="692"/>
      <c r="AB508" s="692"/>
      <c r="AC508" s="693"/>
      <c r="AD508" s="692"/>
      <c r="AE508" s="692"/>
      <c r="AF508" s="692"/>
    </row>
    <row r="509" spans="1:32" x14ac:dyDescent="0.25">
      <c r="A509" s="1018">
        <f t="shared" ref="A509" si="226">A521</f>
        <v>39</v>
      </c>
      <c r="B509" s="948">
        <v>1</v>
      </c>
      <c r="C509" s="947" t="str">
        <f>IF(Experiencia_Proponente!C807=0,"",Experiencia_Proponente!C807)</f>
        <v>UNIÓN TEMPORAL SB-SS 2021</v>
      </c>
      <c r="D509" s="949"/>
      <c r="E509" s="949" t="s">
        <v>1631</v>
      </c>
      <c r="F509" s="949" t="s">
        <v>1631</v>
      </c>
      <c r="G509" s="949">
        <v>1</v>
      </c>
      <c r="H509" s="949" t="str">
        <f t="shared" ref="H509:H510" si="227">IF(F509="SI",IF(E509&gt;="SI","15","0"),"0")</f>
        <v>15</v>
      </c>
      <c r="I509" s="949"/>
      <c r="J509" s="695">
        <v>0.15</v>
      </c>
      <c r="K509" s="949" t="s">
        <v>1631</v>
      </c>
      <c r="L509" s="949"/>
      <c r="M509" s="694" t="str">
        <f t="shared" ref="M509:M520" si="228">IF(K509="SI",IF(J509=15%,"24",IF(J509=10%,"16",IF(J509=5%,"8","0"))),"0")</f>
        <v>24</v>
      </c>
      <c r="N509" s="949"/>
      <c r="O509" s="695" t="s">
        <v>2060</v>
      </c>
      <c r="P509" s="949" t="s">
        <v>1631</v>
      </c>
      <c r="Q509" s="949">
        <v>1</v>
      </c>
      <c r="R509" s="694" t="str">
        <f t="shared" ref="R509" si="229">IF(P509="SI",IF(O509="OPCIÓN 1","10",IF(O509="OPCIÓN 2","6",IF(O509="OPCIÓN 3","3","0"))),"0")</f>
        <v>10</v>
      </c>
      <c r="S509" s="949"/>
      <c r="T509" s="696" t="s">
        <v>195</v>
      </c>
      <c r="U509" s="696">
        <v>6</v>
      </c>
      <c r="V509" s="949" t="s">
        <v>1631</v>
      </c>
      <c r="W509" s="949" t="s">
        <v>1631</v>
      </c>
      <c r="X509" s="949" t="s">
        <v>1631</v>
      </c>
      <c r="Y509" s="949"/>
      <c r="Z509" s="694">
        <f t="shared" ref="Z509:Z510" si="230">IF(AND(U509&gt;1,V509="SI",W509="SI",X509="SI"),1,0)</f>
        <v>1</v>
      </c>
      <c r="AA509" s="949"/>
      <c r="AB509" s="949" t="s">
        <v>1631</v>
      </c>
      <c r="AC509" s="280" t="s">
        <v>332</v>
      </c>
      <c r="AD509" s="950" t="str">
        <f t="shared" ref="AD509:AD520" si="231">IF(AB509="SI","10","0")</f>
        <v>10</v>
      </c>
      <c r="AE509" s="949"/>
      <c r="AF509" s="949"/>
    </row>
    <row r="510" spans="1:32" hidden="1" x14ac:dyDescent="0.25">
      <c r="A510" s="1020"/>
      <c r="B510" s="256">
        <v>2</v>
      </c>
      <c r="C510" s="627" t="str">
        <f>IF(Experiencia_Proponente!C808=0,"",Experiencia_Proponente!C808)</f>
        <v/>
      </c>
      <c r="E510" s="315"/>
      <c r="F510" s="315"/>
      <c r="G510" s="314"/>
      <c r="H510" s="628" t="str">
        <f t="shared" si="227"/>
        <v>0</v>
      </c>
      <c r="I510" s="260"/>
      <c r="J510" s="629"/>
      <c r="K510" s="314"/>
      <c r="L510" s="314"/>
      <c r="M510" s="628" t="str">
        <f t="shared" si="228"/>
        <v>0</v>
      </c>
      <c r="N510" s="260"/>
      <c r="O510" s="629"/>
      <c r="P510" s="315"/>
      <c r="Q510" s="314"/>
      <c r="R510" s="628" t="str">
        <f t="shared" si="217"/>
        <v>0</v>
      </c>
      <c r="S510" s="260"/>
      <c r="T510" s="630"/>
      <c r="U510" s="630"/>
      <c r="V510" s="314"/>
      <c r="W510" s="314"/>
      <c r="X510" s="314"/>
      <c r="Y510" s="314"/>
      <c r="Z510" s="628">
        <f t="shared" si="230"/>
        <v>0</v>
      </c>
      <c r="AA510" s="260"/>
      <c r="AB510" s="314"/>
      <c r="AC510" s="316"/>
      <c r="AD510" s="631" t="str">
        <f t="shared" si="231"/>
        <v>0</v>
      </c>
      <c r="AF510" s="632"/>
    </row>
    <row r="511" spans="1:32" ht="17.25" hidden="1" thickTop="1" x14ac:dyDescent="0.25">
      <c r="A511" s="1021"/>
      <c r="B511" s="266">
        <v>3</v>
      </c>
      <c r="C511" s="267" t="str">
        <f>IF(Experiencia_Proponente!C809=0,"",Experiencia_Proponente!C809)</f>
        <v/>
      </c>
      <c r="E511" s="268"/>
      <c r="F511" s="268"/>
      <c r="G511" s="258"/>
      <c r="H511" s="262" t="str">
        <f t="shared" si="215"/>
        <v>0</v>
      </c>
      <c r="I511" s="260"/>
      <c r="J511" s="261"/>
      <c r="K511" s="259"/>
      <c r="L511" s="259"/>
      <c r="M511" s="262" t="str">
        <f t="shared" si="228"/>
        <v>0</v>
      </c>
      <c r="N511" s="260"/>
      <c r="O511" s="261"/>
      <c r="P511" s="268"/>
      <c r="Q511" s="258"/>
      <c r="R511" s="262" t="str">
        <f t="shared" si="217"/>
        <v>0</v>
      </c>
      <c r="S511" s="260"/>
      <c r="T511" s="263"/>
      <c r="U511" s="263"/>
      <c r="V511" s="258"/>
      <c r="W511" s="258"/>
      <c r="X511" s="258"/>
      <c r="Y511" s="258"/>
      <c r="Z511" s="262">
        <f t="shared" si="218"/>
        <v>0</v>
      </c>
      <c r="AA511" s="260"/>
      <c r="AB511" s="258"/>
      <c r="AC511" s="264"/>
      <c r="AD511" s="270" t="str">
        <f t="shared" si="231"/>
        <v>0</v>
      </c>
      <c r="AF511" s="271"/>
    </row>
    <row r="512" spans="1:32" ht="17.25" hidden="1" thickTop="1" x14ac:dyDescent="0.25">
      <c r="A512" s="1021"/>
      <c r="B512" s="266">
        <v>4</v>
      </c>
      <c r="C512" s="267" t="str">
        <f>IF(Experiencia_Proponente!C810=0,"",Experiencia_Proponente!C810)</f>
        <v/>
      </c>
      <c r="E512" s="268"/>
      <c r="F512" s="268"/>
      <c r="G512" s="258"/>
      <c r="H512" s="262" t="str">
        <f t="shared" si="215"/>
        <v>0</v>
      </c>
      <c r="I512" s="260"/>
      <c r="J512" s="261"/>
      <c r="K512" s="259"/>
      <c r="L512" s="259"/>
      <c r="M512" s="262" t="str">
        <f t="shared" si="228"/>
        <v>0</v>
      </c>
      <c r="N512" s="260"/>
      <c r="O512" s="261"/>
      <c r="P512" s="268"/>
      <c r="Q512" s="258"/>
      <c r="R512" s="262" t="str">
        <f t="shared" si="217"/>
        <v>0</v>
      </c>
      <c r="S512" s="260"/>
      <c r="T512" s="263"/>
      <c r="U512" s="263"/>
      <c r="V512" s="258"/>
      <c r="W512" s="258"/>
      <c r="X512" s="258"/>
      <c r="Y512" s="258"/>
      <c r="Z512" s="262">
        <f t="shared" si="218"/>
        <v>0</v>
      </c>
      <c r="AA512" s="260"/>
      <c r="AB512" s="258"/>
      <c r="AC512" s="264"/>
      <c r="AD512" s="270" t="str">
        <f t="shared" si="231"/>
        <v>0</v>
      </c>
      <c r="AF512" s="271"/>
    </row>
    <row r="513" spans="1:32" ht="17.25" hidden="1" thickTop="1" x14ac:dyDescent="0.25">
      <c r="A513" s="1021"/>
      <c r="B513" s="266">
        <v>5</v>
      </c>
      <c r="C513" s="267" t="str">
        <f>IF(Experiencia_Proponente!C811=0,"",Experiencia_Proponente!C811)</f>
        <v/>
      </c>
      <c r="E513" s="268"/>
      <c r="F513" s="268"/>
      <c r="G513" s="258"/>
      <c r="H513" s="262" t="str">
        <f t="shared" si="215"/>
        <v>0</v>
      </c>
      <c r="I513" s="260"/>
      <c r="J513" s="261"/>
      <c r="K513" s="259"/>
      <c r="L513" s="259"/>
      <c r="M513" s="262" t="str">
        <f t="shared" si="228"/>
        <v>0</v>
      </c>
      <c r="N513" s="260"/>
      <c r="O513" s="261"/>
      <c r="P513" s="268"/>
      <c r="Q513" s="258"/>
      <c r="R513" s="262" t="str">
        <f t="shared" si="217"/>
        <v>0</v>
      </c>
      <c r="S513" s="260"/>
      <c r="T513" s="263"/>
      <c r="U513" s="263"/>
      <c r="V513" s="258"/>
      <c r="W513" s="258"/>
      <c r="X513" s="258"/>
      <c r="Y513" s="258"/>
      <c r="Z513" s="262">
        <f t="shared" si="218"/>
        <v>0</v>
      </c>
      <c r="AA513" s="260"/>
      <c r="AB513" s="258"/>
      <c r="AC513" s="264"/>
      <c r="AD513" s="270" t="str">
        <f t="shared" si="231"/>
        <v>0</v>
      </c>
      <c r="AF513" s="271"/>
    </row>
    <row r="514" spans="1:32" ht="17.25" hidden="1" thickTop="1" x14ac:dyDescent="0.25">
      <c r="A514" s="1021"/>
      <c r="B514" s="266">
        <v>6</v>
      </c>
      <c r="C514" s="267" t="str">
        <f>IF(Experiencia_Proponente!C812=0,"",Experiencia_Proponente!C812)</f>
        <v/>
      </c>
      <c r="E514" s="268"/>
      <c r="F514" s="268"/>
      <c r="G514" s="258"/>
      <c r="H514" s="262" t="str">
        <f t="shared" si="215"/>
        <v>0</v>
      </c>
      <c r="I514" s="260"/>
      <c r="J514" s="261"/>
      <c r="K514" s="259"/>
      <c r="L514" s="259"/>
      <c r="M514" s="262" t="str">
        <f t="shared" si="228"/>
        <v>0</v>
      </c>
      <c r="N514" s="260"/>
      <c r="O514" s="261"/>
      <c r="P514" s="268"/>
      <c r="Q514" s="258"/>
      <c r="R514" s="262" t="str">
        <f t="shared" si="217"/>
        <v>0</v>
      </c>
      <c r="S514" s="260"/>
      <c r="T514" s="263"/>
      <c r="U514" s="263"/>
      <c r="V514" s="258"/>
      <c r="W514" s="258"/>
      <c r="X514" s="258"/>
      <c r="Y514" s="258"/>
      <c r="Z514" s="262">
        <f t="shared" si="218"/>
        <v>0</v>
      </c>
      <c r="AA514" s="260"/>
      <c r="AB514" s="258"/>
      <c r="AC514" s="264"/>
      <c r="AD514" s="270" t="str">
        <f t="shared" si="231"/>
        <v>0</v>
      </c>
      <c r="AF514" s="271"/>
    </row>
    <row r="515" spans="1:32" ht="17.25" hidden="1" thickTop="1" x14ac:dyDescent="0.25">
      <c r="A515" s="1022"/>
      <c r="B515" s="568">
        <v>7</v>
      </c>
      <c r="C515" s="569" t="str">
        <f>IF(Experiencia_Proponente!C813=0,"",Experiencia_Proponente!C813)</f>
        <v/>
      </c>
      <c r="E515" s="570"/>
      <c r="F515" s="570"/>
      <c r="G515" s="324"/>
      <c r="H515" s="572" t="str">
        <f t="shared" si="215"/>
        <v>0</v>
      </c>
      <c r="I515" s="260"/>
      <c r="J515" s="573"/>
      <c r="K515" s="571"/>
      <c r="L515" s="571"/>
      <c r="M515" s="572" t="str">
        <f t="shared" si="228"/>
        <v>0</v>
      </c>
      <c r="N515" s="260"/>
      <c r="O515" s="573"/>
      <c r="P515" s="570"/>
      <c r="Q515" s="324"/>
      <c r="R515" s="572" t="str">
        <f t="shared" si="217"/>
        <v>0</v>
      </c>
      <c r="S515" s="260"/>
      <c r="T515" s="574"/>
      <c r="U515" s="574"/>
      <c r="V515" s="324"/>
      <c r="W515" s="324"/>
      <c r="X515" s="324"/>
      <c r="Y515" s="324"/>
      <c r="Z515" s="572">
        <f t="shared" si="218"/>
        <v>0</v>
      </c>
      <c r="AA515" s="260"/>
      <c r="AB515" s="324"/>
      <c r="AC515" s="622"/>
      <c r="AD515" s="576" t="str">
        <f t="shared" si="231"/>
        <v>0</v>
      </c>
      <c r="AF515" s="577"/>
    </row>
    <row r="516" spans="1:32" x14ac:dyDescent="0.25">
      <c r="A516" s="1018"/>
      <c r="B516" s="507">
        <v>8</v>
      </c>
      <c r="C516" s="508" t="str">
        <f>IF(Experiencia_Proponente!C814=0,"",Experiencia_Proponente!C814)</f>
        <v>UNIÓN TEMPORAL SB-SS 2021</v>
      </c>
      <c r="D516" s="511"/>
      <c r="E516" s="259" t="s">
        <v>1631</v>
      </c>
      <c r="F516" s="259" t="s">
        <v>1631</v>
      </c>
      <c r="G516" s="259">
        <v>1</v>
      </c>
      <c r="H516" s="689" t="str">
        <f t="shared" si="215"/>
        <v>15</v>
      </c>
      <c r="I516" s="259"/>
      <c r="J516" s="688">
        <v>0.15</v>
      </c>
      <c r="K516" s="259" t="s">
        <v>1631</v>
      </c>
      <c r="L516" s="259"/>
      <c r="M516" s="689" t="str">
        <f t="shared" si="228"/>
        <v>24</v>
      </c>
      <c r="N516" s="259"/>
      <c r="O516" s="688" t="s">
        <v>2060</v>
      </c>
      <c r="P516" s="259" t="s">
        <v>1631</v>
      </c>
      <c r="Q516" s="259">
        <v>1</v>
      </c>
      <c r="R516" s="689" t="str">
        <f t="shared" si="217"/>
        <v>10</v>
      </c>
      <c r="S516" s="259"/>
      <c r="T516" s="272" t="s">
        <v>195</v>
      </c>
      <c r="U516" s="272">
        <v>6</v>
      </c>
      <c r="V516" s="259" t="s">
        <v>1631</v>
      </c>
      <c r="W516" s="259" t="s">
        <v>1631</v>
      </c>
      <c r="X516" s="259" t="s">
        <v>1631</v>
      </c>
      <c r="Y516" s="259"/>
      <c r="Z516" s="689">
        <f t="shared" si="218"/>
        <v>1</v>
      </c>
      <c r="AA516" s="259"/>
      <c r="AB516" s="259" t="s">
        <v>1631</v>
      </c>
      <c r="AC516" s="269" t="s">
        <v>332</v>
      </c>
      <c r="AD516" s="690" t="str">
        <f t="shared" si="231"/>
        <v>10</v>
      </c>
      <c r="AE516" s="511"/>
      <c r="AF516" s="511"/>
    </row>
    <row r="517" spans="1:32" hidden="1" x14ac:dyDescent="0.25">
      <c r="A517" s="1020"/>
      <c r="B517" s="256">
        <v>9</v>
      </c>
      <c r="C517" s="627" t="str">
        <f>IF(Experiencia_Proponente!C815=0,"",Experiencia_Proponente!C815)</f>
        <v/>
      </c>
      <c r="E517" s="315"/>
      <c r="F517" s="315"/>
      <c r="G517" s="314"/>
      <c r="H517" s="628" t="str">
        <f t="shared" si="215"/>
        <v>0</v>
      </c>
      <c r="I517" s="260"/>
      <c r="J517" s="629"/>
      <c r="K517" s="314"/>
      <c r="L517" s="314"/>
      <c r="M517" s="628" t="str">
        <f t="shared" si="228"/>
        <v>0</v>
      </c>
      <c r="N517" s="260"/>
      <c r="O517" s="629"/>
      <c r="P517" s="315"/>
      <c r="Q517" s="314"/>
      <c r="R517" s="628" t="str">
        <f t="shared" si="217"/>
        <v>0</v>
      </c>
      <c r="S517" s="260"/>
      <c r="T517" s="630"/>
      <c r="U517" s="630"/>
      <c r="V517" s="314"/>
      <c r="W517" s="314"/>
      <c r="X517" s="314"/>
      <c r="Y517" s="314"/>
      <c r="Z517" s="628">
        <f t="shared" si="218"/>
        <v>0</v>
      </c>
      <c r="AA517" s="260"/>
      <c r="AB517" s="314"/>
      <c r="AC517" s="316"/>
      <c r="AD517" s="631" t="str">
        <f t="shared" si="231"/>
        <v>0</v>
      </c>
      <c r="AF517" s="632"/>
    </row>
    <row r="518" spans="1:32" ht="17.25" hidden="1" thickTop="1" x14ac:dyDescent="0.25">
      <c r="A518" s="1021"/>
      <c r="B518" s="266">
        <v>10</v>
      </c>
      <c r="C518" s="267" t="str">
        <f>IF(Experiencia_Proponente!C816=0,"",Experiencia_Proponente!C816)</f>
        <v/>
      </c>
      <c r="E518" s="268"/>
      <c r="F518" s="268"/>
      <c r="G518" s="258"/>
      <c r="H518" s="262" t="str">
        <f t="shared" si="215"/>
        <v>0</v>
      </c>
      <c r="I518" s="260"/>
      <c r="J518" s="261"/>
      <c r="K518" s="259"/>
      <c r="L518" s="259"/>
      <c r="M518" s="262" t="str">
        <f t="shared" si="228"/>
        <v>0</v>
      </c>
      <c r="N518" s="260"/>
      <c r="O518" s="261"/>
      <c r="P518" s="268"/>
      <c r="Q518" s="258"/>
      <c r="R518" s="262" t="str">
        <f t="shared" si="217"/>
        <v>0</v>
      </c>
      <c r="S518" s="260"/>
      <c r="T518" s="263"/>
      <c r="U518" s="263"/>
      <c r="V518" s="258"/>
      <c r="W518" s="258"/>
      <c r="X518" s="258"/>
      <c r="Y518" s="258"/>
      <c r="Z518" s="262">
        <f t="shared" si="218"/>
        <v>0</v>
      </c>
      <c r="AA518" s="260"/>
      <c r="AB518" s="258"/>
      <c r="AC518" s="264"/>
      <c r="AD518" s="270" t="str">
        <f t="shared" si="231"/>
        <v>0</v>
      </c>
      <c r="AF518" s="271"/>
    </row>
    <row r="519" spans="1:32" ht="17.25" hidden="1" thickTop="1" x14ac:dyDescent="0.25">
      <c r="A519" s="1021"/>
      <c r="B519" s="266">
        <v>11</v>
      </c>
      <c r="C519" s="267" t="str">
        <f>IF(Experiencia_Proponente!C817=0,"",Experiencia_Proponente!C817)</f>
        <v/>
      </c>
      <c r="E519" s="268"/>
      <c r="F519" s="268"/>
      <c r="G519" s="258"/>
      <c r="H519" s="262" t="str">
        <f t="shared" si="215"/>
        <v>0</v>
      </c>
      <c r="I519" s="260"/>
      <c r="J519" s="261"/>
      <c r="K519" s="259"/>
      <c r="L519" s="259"/>
      <c r="M519" s="262" t="str">
        <f t="shared" si="228"/>
        <v>0</v>
      </c>
      <c r="N519" s="260"/>
      <c r="O519" s="261"/>
      <c r="P519" s="268"/>
      <c r="Q519" s="258"/>
      <c r="R519" s="262" t="str">
        <f t="shared" si="217"/>
        <v>0</v>
      </c>
      <c r="S519" s="260"/>
      <c r="T519" s="263"/>
      <c r="U519" s="263"/>
      <c r="V519" s="258"/>
      <c r="W519" s="258"/>
      <c r="X519" s="258"/>
      <c r="Y519" s="258"/>
      <c r="Z519" s="262">
        <f t="shared" si="218"/>
        <v>0</v>
      </c>
      <c r="AA519" s="260"/>
      <c r="AB519" s="258"/>
      <c r="AC519" s="264"/>
      <c r="AD519" s="270" t="str">
        <f t="shared" si="231"/>
        <v>0</v>
      </c>
      <c r="AF519" s="271"/>
    </row>
    <row r="520" spans="1:32" ht="17.25" hidden="1" thickTop="1" x14ac:dyDescent="0.25">
      <c r="A520" s="1022"/>
      <c r="B520" s="568">
        <v>12</v>
      </c>
      <c r="C520" s="569" t="str">
        <f>IF(Experiencia_Proponente!C818=0,"",Experiencia_Proponente!C818)</f>
        <v/>
      </c>
      <c r="E520" s="570"/>
      <c r="F520" s="570"/>
      <c r="G520" s="324"/>
      <c r="H520" s="572" t="str">
        <f t="shared" si="215"/>
        <v>0</v>
      </c>
      <c r="I520" s="260"/>
      <c r="J520" s="573"/>
      <c r="K520" s="571"/>
      <c r="L520" s="571"/>
      <c r="M520" s="572" t="str">
        <f t="shared" si="228"/>
        <v>0</v>
      </c>
      <c r="N520" s="260"/>
      <c r="O520" s="573"/>
      <c r="P520" s="570"/>
      <c r="Q520" s="324"/>
      <c r="R520" s="572" t="str">
        <f t="shared" si="217"/>
        <v>0</v>
      </c>
      <c r="S520" s="260"/>
      <c r="T520" s="574"/>
      <c r="U520" s="574"/>
      <c r="V520" s="324"/>
      <c r="W520" s="324"/>
      <c r="X520" s="324"/>
      <c r="Y520" s="324"/>
      <c r="Z520" s="572">
        <f t="shared" si="218"/>
        <v>0</v>
      </c>
      <c r="AA520" s="260"/>
      <c r="AB520" s="324"/>
      <c r="AC520" s="622"/>
      <c r="AD520" s="576" t="str">
        <f t="shared" si="231"/>
        <v>0</v>
      </c>
      <c r="AF520" s="577"/>
    </row>
    <row r="521" spans="1:32" x14ac:dyDescent="0.25">
      <c r="A521" s="102">
        <v>39</v>
      </c>
      <c r="B521" s="691"/>
      <c r="C521" s="691" t="s">
        <v>2063</v>
      </c>
      <c r="D521" s="692"/>
      <c r="E521" s="692"/>
      <c r="F521" s="692"/>
      <c r="G521" s="692"/>
      <c r="H521" s="692"/>
      <c r="I521" s="692"/>
      <c r="J521" s="692"/>
      <c r="K521" s="692"/>
      <c r="L521" s="692"/>
      <c r="M521" s="692"/>
      <c r="N521" s="692"/>
      <c r="O521" s="692"/>
      <c r="P521" s="692"/>
      <c r="Q521" s="692"/>
      <c r="R521" s="692"/>
      <c r="S521" s="692"/>
      <c r="T521" s="692"/>
      <c r="U521" s="692"/>
      <c r="V521" s="692"/>
      <c r="W521" s="692"/>
      <c r="X521" s="692"/>
      <c r="Y521" s="692"/>
      <c r="Z521" s="692"/>
      <c r="AA521" s="692"/>
      <c r="AB521" s="692"/>
      <c r="AC521" s="693"/>
      <c r="AD521" s="692"/>
      <c r="AE521" s="692"/>
      <c r="AF521" s="692"/>
    </row>
    <row r="522" spans="1:32" x14ac:dyDescent="0.25">
      <c r="A522" s="1018">
        <f t="shared" ref="A522" si="232">A534</f>
        <v>40</v>
      </c>
      <c r="B522" s="507">
        <v>1</v>
      </c>
      <c r="C522" s="508" t="str">
        <f>IF(Experiencia_Proponente!C820=0,"",Experiencia_Proponente!C820)</f>
        <v>SECURITAS COLOMBIA S.A.</v>
      </c>
      <c r="D522" s="511"/>
      <c r="E522" s="259" t="s">
        <v>1538</v>
      </c>
      <c r="F522" s="259" t="s">
        <v>1538</v>
      </c>
      <c r="G522" s="259">
        <v>1</v>
      </c>
      <c r="H522" s="259" t="str">
        <f t="shared" ref="H522:H523" si="233">IF(F522="SI",IF(E522&gt;="SI","15","0"),"0")</f>
        <v>0</v>
      </c>
      <c r="I522" s="259"/>
      <c r="J522" s="688"/>
      <c r="K522" s="259" t="s">
        <v>1538</v>
      </c>
      <c r="L522" s="259">
        <v>1</v>
      </c>
      <c r="M522" s="689" t="str">
        <f t="shared" ref="M522:M533" si="234">IF(K522="SI",IF(J522=15%,"24",IF(J522=10%,"16",IF(J522=5%,"8","0"))),"0")</f>
        <v>0</v>
      </c>
      <c r="N522" s="259"/>
      <c r="O522" s="688"/>
      <c r="P522" s="259" t="s">
        <v>1538</v>
      </c>
      <c r="Q522" s="701">
        <v>1</v>
      </c>
      <c r="R522" s="689" t="str">
        <f t="shared" ref="R522" si="235">IF(P522="SI",IF(O522="OPCIÓN 1","10",IF(O522="OPCIÓN 2","6",IF(O522="OPCIÓN 3","3","0"))),"0")</f>
        <v>0</v>
      </c>
      <c r="S522" s="259"/>
      <c r="T522" s="272"/>
      <c r="U522" s="272"/>
      <c r="V522" s="259" t="s">
        <v>2106</v>
      </c>
      <c r="W522" s="259" t="s">
        <v>2106</v>
      </c>
      <c r="X522" s="259" t="s">
        <v>2106</v>
      </c>
      <c r="Y522" s="259"/>
      <c r="Z522" s="689">
        <f t="shared" ref="Z522:Z523" si="236">IF(AND(U522&gt;1,V522="SI",W522="SI",X522="SI"),1,0)</f>
        <v>0</v>
      </c>
      <c r="AA522" s="259"/>
      <c r="AB522" s="259" t="s">
        <v>1631</v>
      </c>
      <c r="AC522" s="269" t="s">
        <v>2107</v>
      </c>
      <c r="AD522" s="690" t="str">
        <f t="shared" ref="AD522" si="237">IF(AB522="SI","10","0")</f>
        <v>10</v>
      </c>
      <c r="AE522" s="511"/>
      <c r="AF522" s="511"/>
    </row>
    <row r="523" spans="1:32" x14ac:dyDescent="0.25">
      <c r="A523" s="1018"/>
      <c r="B523" s="507">
        <v>2</v>
      </c>
      <c r="C523" s="508" t="str">
        <f>IF(Experiencia_Proponente!C821=0,"",Experiencia_Proponente!C821)</f>
        <v>SECURITAS COLOMBIA S.A.</v>
      </c>
      <c r="D523" s="511"/>
      <c r="E523" s="259" t="s">
        <v>1538</v>
      </c>
      <c r="F523" s="259" t="s">
        <v>1538</v>
      </c>
      <c r="G523" s="259">
        <v>1</v>
      </c>
      <c r="H523" s="689" t="str">
        <f t="shared" si="233"/>
        <v>0</v>
      </c>
      <c r="I523" s="259"/>
      <c r="J523" s="688"/>
      <c r="K523" s="259" t="s">
        <v>1538</v>
      </c>
      <c r="L523" s="259">
        <v>1</v>
      </c>
      <c r="M523" s="689" t="str">
        <f t="shared" si="234"/>
        <v>0</v>
      </c>
      <c r="N523" s="259"/>
      <c r="O523" s="688"/>
      <c r="P523" s="259" t="s">
        <v>1538</v>
      </c>
      <c r="Q523" s="259">
        <v>1</v>
      </c>
      <c r="R523" s="689" t="str">
        <f t="shared" si="217"/>
        <v>0</v>
      </c>
      <c r="S523" s="259"/>
      <c r="T523" s="272"/>
      <c r="U523" s="272"/>
      <c r="V523" s="259" t="s">
        <v>2106</v>
      </c>
      <c r="W523" s="259" t="s">
        <v>2106</v>
      </c>
      <c r="X523" s="259" t="s">
        <v>2106</v>
      </c>
      <c r="Y523" s="259"/>
      <c r="Z523" s="689">
        <f t="shared" si="236"/>
        <v>0</v>
      </c>
      <c r="AA523" s="259"/>
      <c r="AB523" s="259" t="s">
        <v>1631</v>
      </c>
      <c r="AC523" s="269" t="s">
        <v>949</v>
      </c>
      <c r="AD523" s="702" t="str">
        <f t="shared" ref="AD523:AD533" si="238">IF(AB523="SI","10","0")</f>
        <v>10</v>
      </c>
      <c r="AE523" s="511"/>
      <c r="AF523" s="511"/>
    </row>
    <row r="524" spans="1:32" hidden="1" x14ac:dyDescent="0.25">
      <c r="A524" s="1020"/>
      <c r="B524" s="256">
        <v>3</v>
      </c>
      <c r="C524" s="627" t="str">
        <f>IF(Experiencia_Proponente!C822=0,"",Experiencia_Proponente!C822)</f>
        <v/>
      </c>
      <c r="E524" s="315"/>
      <c r="F524" s="314"/>
      <c r="G524" s="314"/>
      <c r="H524" s="628" t="str">
        <f t="shared" si="215"/>
        <v>0</v>
      </c>
      <c r="I524" s="260"/>
      <c r="J524" s="629"/>
      <c r="K524" s="314"/>
      <c r="L524" s="314"/>
      <c r="M524" s="628" t="str">
        <f t="shared" si="234"/>
        <v>0</v>
      </c>
      <c r="N524" s="260"/>
      <c r="O524" s="629"/>
      <c r="P524" s="314"/>
      <c r="Q524" s="314"/>
      <c r="R524" s="628" t="str">
        <f t="shared" si="217"/>
        <v>0</v>
      </c>
      <c r="S524" s="260"/>
      <c r="T524" s="630"/>
      <c r="U524" s="630"/>
      <c r="V524" s="651"/>
      <c r="W524" s="651"/>
      <c r="X524" s="651"/>
      <c r="Y524" s="314"/>
      <c r="Z524" s="628">
        <f t="shared" si="218"/>
        <v>0</v>
      </c>
      <c r="AA524" s="260"/>
      <c r="AB524" s="651"/>
      <c r="AC524" s="654"/>
      <c r="AD524" s="685" t="str">
        <f t="shared" si="238"/>
        <v>0</v>
      </c>
      <c r="AF524" s="632"/>
    </row>
    <row r="525" spans="1:32" ht="17.25" hidden="1" thickTop="1" x14ac:dyDescent="0.25">
      <c r="A525" s="1021"/>
      <c r="B525" s="266">
        <v>4</v>
      </c>
      <c r="C525" s="267" t="str">
        <f>IF(Experiencia_Proponente!C823=0,"",Experiencia_Proponente!C823)</f>
        <v/>
      </c>
      <c r="E525" s="268"/>
      <c r="F525" s="259"/>
      <c r="G525" s="259"/>
      <c r="H525" s="262" t="str">
        <f t="shared" si="215"/>
        <v>0</v>
      </c>
      <c r="I525" s="260"/>
      <c r="J525" s="261"/>
      <c r="K525" s="259"/>
      <c r="L525" s="259"/>
      <c r="M525" s="262" t="str">
        <f t="shared" si="234"/>
        <v>0</v>
      </c>
      <c r="N525" s="260"/>
      <c r="O525" s="261"/>
      <c r="P525" s="259"/>
      <c r="Q525" s="259"/>
      <c r="R525" s="262" t="str">
        <f t="shared" si="217"/>
        <v>0</v>
      </c>
      <c r="S525" s="260"/>
      <c r="T525" s="263"/>
      <c r="U525" s="263"/>
      <c r="V525" s="284"/>
      <c r="W525" s="284"/>
      <c r="X525" s="284"/>
      <c r="Y525" s="259"/>
      <c r="Z525" s="262">
        <f t="shared" si="218"/>
        <v>0</v>
      </c>
      <c r="AA525" s="260"/>
      <c r="AB525" s="284"/>
      <c r="AC525" s="286"/>
      <c r="AD525" s="320" t="str">
        <f t="shared" si="238"/>
        <v>0</v>
      </c>
      <c r="AF525" s="271"/>
    </row>
    <row r="526" spans="1:32" ht="17.25" hidden="1" thickTop="1" x14ac:dyDescent="0.25">
      <c r="A526" s="1021"/>
      <c r="B526" s="266">
        <v>5</v>
      </c>
      <c r="C526" s="267" t="str">
        <f>IF(Experiencia_Proponente!C824=0,"",Experiencia_Proponente!C824)</f>
        <v/>
      </c>
      <c r="E526" s="268"/>
      <c r="F526" s="259"/>
      <c r="G526" s="259"/>
      <c r="H526" s="262" t="str">
        <f t="shared" si="215"/>
        <v>0</v>
      </c>
      <c r="I526" s="260"/>
      <c r="J526" s="261"/>
      <c r="K526" s="259"/>
      <c r="L526" s="259"/>
      <c r="M526" s="262" t="str">
        <f t="shared" si="234"/>
        <v>0</v>
      </c>
      <c r="N526" s="260"/>
      <c r="O526" s="261"/>
      <c r="P526" s="259"/>
      <c r="Q526" s="259"/>
      <c r="R526" s="262" t="str">
        <f t="shared" si="217"/>
        <v>0</v>
      </c>
      <c r="S526" s="260"/>
      <c r="T526" s="263"/>
      <c r="U526" s="263"/>
      <c r="V526" s="284"/>
      <c r="W526" s="284"/>
      <c r="X526" s="284"/>
      <c r="Y526" s="259"/>
      <c r="Z526" s="262">
        <f t="shared" si="218"/>
        <v>0</v>
      </c>
      <c r="AA526" s="260"/>
      <c r="AB526" s="284"/>
      <c r="AC526" s="286"/>
      <c r="AD526" s="320" t="str">
        <f t="shared" si="238"/>
        <v>0</v>
      </c>
      <c r="AF526" s="271"/>
    </row>
    <row r="527" spans="1:32" ht="17.25" hidden="1" thickTop="1" x14ac:dyDescent="0.25">
      <c r="A527" s="1021"/>
      <c r="B527" s="266">
        <v>6</v>
      </c>
      <c r="C527" s="267" t="str">
        <f>IF(Experiencia_Proponente!C825=0,"",Experiencia_Proponente!C825)</f>
        <v/>
      </c>
      <c r="E527" s="268"/>
      <c r="F527" s="259"/>
      <c r="G527" s="259"/>
      <c r="H527" s="262" t="str">
        <f t="shared" si="215"/>
        <v>0</v>
      </c>
      <c r="I527" s="260"/>
      <c r="J527" s="261"/>
      <c r="K527" s="259"/>
      <c r="L527" s="259"/>
      <c r="M527" s="262" t="str">
        <f t="shared" si="234"/>
        <v>0</v>
      </c>
      <c r="N527" s="260"/>
      <c r="O527" s="261"/>
      <c r="P527" s="259"/>
      <c r="Q527" s="259"/>
      <c r="R527" s="262" t="str">
        <f t="shared" si="217"/>
        <v>0</v>
      </c>
      <c r="S527" s="260"/>
      <c r="T527" s="263"/>
      <c r="U527" s="263"/>
      <c r="V527" s="284"/>
      <c r="W527" s="284"/>
      <c r="X527" s="284"/>
      <c r="Y527" s="259"/>
      <c r="Z527" s="262">
        <f t="shared" si="218"/>
        <v>0</v>
      </c>
      <c r="AA527" s="260"/>
      <c r="AB527" s="284"/>
      <c r="AC527" s="286"/>
      <c r="AD527" s="320" t="str">
        <f t="shared" si="238"/>
        <v>0</v>
      </c>
      <c r="AF527" s="271"/>
    </row>
    <row r="528" spans="1:32" ht="17.25" hidden="1" thickTop="1" x14ac:dyDescent="0.25">
      <c r="A528" s="1022"/>
      <c r="B528" s="568">
        <v>7</v>
      </c>
      <c r="C528" s="569" t="str">
        <f>IF(Experiencia_Proponente!C826=0,"",Experiencia_Proponente!C826)</f>
        <v/>
      </c>
      <c r="E528" s="570"/>
      <c r="F528" s="571"/>
      <c r="G528" s="571"/>
      <c r="H528" s="572" t="str">
        <f t="shared" si="215"/>
        <v>0</v>
      </c>
      <c r="I528" s="260"/>
      <c r="J528" s="573"/>
      <c r="K528" s="571"/>
      <c r="L528" s="571"/>
      <c r="M528" s="572" t="str">
        <f t="shared" si="234"/>
        <v>0</v>
      </c>
      <c r="N528" s="260"/>
      <c r="O528" s="573"/>
      <c r="P528" s="571"/>
      <c r="Q528" s="571"/>
      <c r="R528" s="572" t="str">
        <f t="shared" si="217"/>
        <v>0</v>
      </c>
      <c r="S528" s="260"/>
      <c r="T528" s="574"/>
      <c r="U528" s="574"/>
      <c r="V528" s="590"/>
      <c r="W528" s="590"/>
      <c r="X528" s="590"/>
      <c r="Y528" s="571"/>
      <c r="Z528" s="572">
        <f t="shared" si="218"/>
        <v>0</v>
      </c>
      <c r="AA528" s="260"/>
      <c r="AB528" s="590"/>
      <c r="AC528" s="592"/>
      <c r="AD528" s="624" t="str">
        <f t="shared" si="238"/>
        <v>0</v>
      </c>
      <c r="AF528" s="577"/>
    </row>
    <row r="529" spans="1:32" x14ac:dyDescent="0.25">
      <c r="A529" s="1018"/>
      <c r="B529" s="507">
        <v>8</v>
      </c>
      <c r="C529" s="508" t="str">
        <f>IF(Experiencia_Proponente!C827=0,"",Experiencia_Proponente!C827)</f>
        <v>SECURITAS COLOMBIA S.A.</v>
      </c>
      <c r="D529" s="511"/>
      <c r="E529" s="259" t="s">
        <v>1538</v>
      </c>
      <c r="F529" s="259" t="s">
        <v>1538</v>
      </c>
      <c r="G529" s="259">
        <v>1</v>
      </c>
      <c r="H529" s="689" t="str">
        <f t="shared" si="215"/>
        <v>0</v>
      </c>
      <c r="I529" s="259"/>
      <c r="J529" s="688"/>
      <c r="K529" s="259" t="s">
        <v>1538</v>
      </c>
      <c r="L529" s="259">
        <v>1</v>
      </c>
      <c r="M529" s="689" t="str">
        <f t="shared" si="234"/>
        <v>0</v>
      </c>
      <c r="N529" s="259"/>
      <c r="O529" s="688"/>
      <c r="P529" s="259" t="s">
        <v>1538</v>
      </c>
      <c r="Q529" s="259">
        <v>1</v>
      </c>
      <c r="R529" s="689" t="str">
        <f t="shared" si="217"/>
        <v>0</v>
      </c>
      <c r="S529" s="259"/>
      <c r="T529" s="272"/>
      <c r="U529" s="272"/>
      <c r="V529" s="259" t="s">
        <v>2106</v>
      </c>
      <c r="W529" s="259" t="s">
        <v>2106</v>
      </c>
      <c r="X529" s="259" t="s">
        <v>2106</v>
      </c>
      <c r="Y529" s="259"/>
      <c r="Z529" s="689">
        <f t="shared" si="218"/>
        <v>0</v>
      </c>
      <c r="AA529" s="259"/>
      <c r="AB529" s="259" t="s">
        <v>1631</v>
      </c>
      <c r="AC529" s="269" t="s">
        <v>949</v>
      </c>
      <c r="AD529" s="702" t="str">
        <f t="shared" si="238"/>
        <v>10</v>
      </c>
      <c r="AE529" s="511"/>
      <c r="AF529" s="511"/>
    </row>
    <row r="530" spans="1:32" hidden="1" x14ac:dyDescent="0.25">
      <c r="A530" s="1020"/>
      <c r="B530" s="256">
        <v>9</v>
      </c>
      <c r="C530" s="627" t="str">
        <f>IF(Experiencia_Proponente!C828=0,"",Experiencia_Proponente!C828)</f>
        <v/>
      </c>
      <c r="E530" s="315"/>
      <c r="F530" s="314"/>
      <c r="G530" s="314"/>
      <c r="H530" s="628" t="str">
        <f t="shared" si="215"/>
        <v>0</v>
      </c>
      <c r="I530" s="260"/>
      <c r="J530" s="629"/>
      <c r="K530" s="314"/>
      <c r="L530" s="314"/>
      <c r="M530" s="628" t="str">
        <f t="shared" si="234"/>
        <v>0</v>
      </c>
      <c r="N530" s="260"/>
      <c r="O530" s="629"/>
      <c r="P530" s="314"/>
      <c r="Q530" s="314"/>
      <c r="R530" s="628" t="str">
        <f t="shared" si="217"/>
        <v>0</v>
      </c>
      <c r="S530" s="260"/>
      <c r="T530" s="630"/>
      <c r="U530" s="630"/>
      <c r="V530" s="651"/>
      <c r="W530" s="651"/>
      <c r="X530" s="651"/>
      <c r="Y530" s="314"/>
      <c r="Z530" s="628">
        <f t="shared" si="218"/>
        <v>0</v>
      </c>
      <c r="AA530" s="260"/>
      <c r="AB530" s="651"/>
      <c r="AC530" s="654"/>
      <c r="AD530" s="685" t="str">
        <f t="shared" si="238"/>
        <v>0</v>
      </c>
      <c r="AF530" s="632"/>
    </row>
    <row r="531" spans="1:32" ht="17.25" hidden="1" thickTop="1" x14ac:dyDescent="0.25">
      <c r="A531" s="1021"/>
      <c r="B531" s="266">
        <v>10</v>
      </c>
      <c r="C531" s="267" t="str">
        <f>IF(Experiencia_Proponente!C829=0,"",Experiencia_Proponente!C829)</f>
        <v/>
      </c>
      <c r="E531" s="268"/>
      <c r="F531" s="259"/>
      <c r="G531" s="259"/>
      <c r="H531" s="262" t="str">
        <f t="shared" si="215"/>
        <v>0</v>
      </c>
      <c r="I531" s="260"/>
      <c r="J531" s="261"/>
      <c r="K531" s="259"/>
      <c r="L531" s="259"/>
      <c r="M531" s="262" t="str">
        <f t="shared" si="234"/>
        <v>0</v>
      </c>
      <c r="N531" s="260"/>
      <c r="O531" s="261"/>
      <c r="P531" s="259"/>
      <c r="Q531" s="259"/>
      <c r="R531" s="262" t="str">
        <f t="shared" si="217"/>
        <v>0</v>
      </c>
      <c r="S531" s="260"/>
      <c r="T531" s="263"/>
      <c r="U531" s="263"/>
      <c r="V531" s="284"/>
      <c r="W531" s="284"/>
      <c r="X531" s="284"/>
      <c r="Y531" s="259"/>
      <c r="Z531" s="262">
        <f t="shared" si="218"/>
        <v>0</v>
      </c>
      <c r="AA531" s="260"/>
      <c r="AB531" s="284"/>
      <c r="AC531" s="286"/>
      <c r="AD531" s="320" t="str">
        <f t="shared" si="238"/>
        <v>0</v>
      </c>
      <c r="AF531" s="271"/>
    </row>
    <row r="532" spans="1:32" ht="17.25" hidden="1" thickTop="1" x14ac:dyDescent="0.25">
      <c r="A532" s="1022"/>
      <c r="B532" s="568">
        <v>11</v>
      </c>
      <c r="C532" s="569" t="str">
        <f>IF(Experiencia_Proponente!C830=0,"",Experiencia_Proponente!C830)</f>
        <v/>
      </c>
      <c r="E532" s="570"/>
      <c r="F532" s="571"/>
      <c r="G532" s="571"/>
      <c r="H532" s="572" t="str">
        <f t="shared" si="215"/>
        <v>0</v>
      </c>
      <c r="I532" s="260"/>
      <c r="J532" s="573"/>
      <c r="K532" s="571"/>
      <c r="L532" s="571"/>
      <c r="M532" s="572" t="str">
        <f t="shared" si="234"/>
        <v>0</v>
      </c>
      <c r="N532" s="260"/>
      <c r="O532" s="573"/>
      <c r="P532" s="571"/>
      <c r="Q532" s="571"/>
      <c r="R532" s="572" t="str">
        <f t="shared" si="217"/>
        <v>0</v>
      </c>
      <c r="S532" s="260"/>
      <c r="T532" s="574"/>
      <c r="U532" s="574"/>
      <c r="V532" s="590"/>
      <c r="W532" s="590"/>
      <c r="X532" s="590"/>
      <c r="Y532" s="571"/>
      <c r="Z532" s="572">
        <f t="shared" si="218"/>
        <v>0</v>
      </c>
      <c r="AA532" s="260"/>
      <c r="AB532" s="590"/>
      <c r="AC532" s="592"/>
      <c r="AD532" s="624" t="str">
        <f t="shared" si="238"/>
        <v>0</v>
      </c>
      <c r="AF532" s="577"/>
    </row>
    <row r="533" spans="1:32" x14ac:dyDescent="0.25">
      <c r="A533" s="1018"/>
      <c r="B533" s="507">
        <v>12</v>
      </c>
      <c r="C533" s="508" t="str">
        <f>IF(Experiencia_Proponente!C831=0,"",Experiencia_Proponente!C831)</f>
        <v>SECURITAS COLOMBIA S.A.</v>
      </c>
      <c r="D533" s="511"/>
      <c r="E533" s="259" t="s">
        <v>1538</v>
      </c>
      <c r="F533" s="259" t="s">
        <v>1538</v>
      </c>
      <c r="G533" s="259">
        <v>1</v>
      </c>
      <c r="H533" s="689" t="str">
        <f t="shared" si="215"/>
        <v>0</v>
      </c>
      <c r="I533" s="259"/>
      <c r="J533" s="688"/>
      <c r="K533" s="259" t="s">
        <v>1538</v>
      </c>
      <c r="L533" s="259">
        <v>1</v>
      </c>
      <c r="M533" s="689" t="str">
        <f t="shared" si="234"/>
        <v>0</v>
      </c>
      <c r="N533" s="259"/>
      <c r="O533" s="688"/>
      <c r="P533" s="259" t="s">
        <v>1538</v>
      </c>
      <c r="Q533" s="259">
        <v>1</v>
      </c>
      <c r="R533" s="689" t="str">
        <f t="shared" si="217"/>
        <v>0</v>
      </c>
      <c r="S533" s="259"/>
      <c r="T533" s="272"/>
      <c r="U533" s="272"/>
      <c r="V533" s="259" t="s">
        <v>2106</v>
      </c>
      <c r="W533" s="259" t="s">
        <v>2106</v>
      </c>
      <c r="X533" s="259" t="s">
        <v>2106</v>
      </c>
      <c r="Y533" s="259"/>
      <c r="Z533" s="689">
        <f t="shared" si="218"/>
        <v>0</v>
      </c>
      <c r="AA533" s="259"/>
      <c r="AB533" s="259" t="s">
        <v>1631</v>
      </c>
      <c r="AC533" s="269" t="s">
        <v>949</v>
      </c>
      <c r="AD533" s="702" t="str">
        <f t="shared" si="238"/>
        <v>10</v>
      </c>
      <c r="AE533" s="511"/>
      <c r="AF533" s="511"/>
    </row>
    <row r="534" spans="1:32" x14ac:dyDescent="0.25">
      <c r="A534" s="102">
        <v>40</v>
      </c>
      <c r="B534" s="691"/>
      <c r="C534" s="691" t="s">
        <v>2063</v>
      </c>
      <c r="D534" s="692"/>
      <c r="E534" s="692"/>
      <c r="F534" s="692"/>
      <c r="G534" s="692"/>
      <c r="H534" s="692"/>
      <c r="I534" s="692"/>
      <c r="J534" s="692"/>
      <c r="K534" s="692"/>
      <c r="L534" s="692"/>
      <c r="M534" s="692"/>
      <c r="N534" s="692"/>
      <c r="O534" s="692"/>
      <c r="P534" s="692"/>
      <c r="Q534" s="692"/>
      <c r="R534" s="692"/>
      <c r="S534" s="692"/>
      <c r="T534" s="692"/>
      <c r="U534" s="692"/>
      <c r="V534" s="692"/>
      <c r="W534" s="692"/>
      <c r="X534" s="692"/>
      <c r="Y534" s="692"/>
      <c r="Z534" s="692"/>
      <c r="AA534" s="692"/>
      <c r="AB534" s="692"/>
      <c r="AC534" s="693"/>
      <c r="AD534" s="692"/>
      <c r="AE534" s="692"/>
      <c r="AF534" s="692"/>
    </row>
    <row r="535" spans="1:32" ht="33" x14ac:dyDescent="0.25">
      <c r="A535" s="1018">
        <f t="shared" ref="A535" si="239">A547</f>
        <v>41</v>
      </c>
      <c r="B535" s="507">
        <v>1</v>
      </c>
      <c r="C535" s="508" t="str">
        <f>IF(Experiencia_Proponente!C833=0,"",Experiencia_Proponente!C833)</f>
        <v>UNION TEMPORAL CD SEGURIDAD</v>
      </c>
      <c r="D535" s="511"/>
      <c r="E535" s="511" t="s">
        <v>1631</v>
      </c>
      <c r="F535" s="511" t="s">
        <v>1631</v>
      </c>
      <c r="G535" s="511">
        <v>1</v>
      </c>
      <c r="H535" s="511" t="str">
        <f t="shared" ref="H535:H536" si="240">IF(F535="SI",IF(E535&gt;="SI","15","0"),"0")</f>
        <v>15</v>
      </c>
      <c r="I535" s="511"/>
      <c r="J535" s="695">
        <v>0.15</v>
      </c>
      <c r="K535" s="511" t="s">
        <v>1631</v>
      </c>
      <c r="L535" s="511">
        <v>2</v>
      </c>
      <c r="M535" s="694" t="str">
        <f t="shared" ref="M535:M546" si="241">IF(K535="SI",IF(J535=15%,"24",IF(J535=10%,"16",IF(J535=5%,"8","0"))),"0")</f>
        <v>24</v>
      </c>
      <c r="N535" s="511"/>
      <c r="O535" s="695" t="s">
        <v>2060</v>
      </c>
      <c r="P535" s="511" t="s">
        <v>1631</v>
      </c>
      <c r="Q535" s="511">
        <v>1</v>
      </c>
      <c r="R535" s="694" t="str">
        <f t="shared" ref="R535" si="242">IF(P535="SI",IF(O535="OPCIÓN 1","10",IF(O535="OPCIÓN 2","6",IF(O535="OPCIÓN 3","3","0"))),"0")</f>
        <v>10</v>
      </c>
      <c r="S535" s="511"/>
      <c r="T535" s="696" t="s">
        <v>202</v>
      </c>
      <c r="U535" s="696">
        <v>6</v>
      </c>
      <c r="V535" s="511" t="s">
        <v>1631</v>
      </c>
      <c r="W535" s="511" t="s">
        <v>1631</v>
      </c>
      <c r="X535" s="511" t="s">
        <v>1631</v>
      </c>
      <c r="Y535" s="511">
        <v>1</v>
      </c>
      <c r="Z535" s="694">
        <f t="shared" ref="Z535:Z536" si="243">IF(AND(U535&gt;1,V535="SI",W535="SI",X535="SI"),1,0)</f>
        <v>1</v>
      </c>
      <c r="AA535" s="511"/>
      <c r="AB535" s="511" t="s">
        <v>1631</v>
      </c>
      <c r="AC535" s="280" t="s">
        <v>332</v>
      </c>
      <c r="AD535" s="687" t="str">
        <f t="shared" ref="AD535:AD546" si="244">IF(AB535="SI","10","0")</f>
        <v>10</v>
      </c>
      <c r="AE535" s="511"/>
      <c r="AF535" s="511"/>
    </row>
    <row r="536" spans="1:32" ht="33" x14ac:dyDescent="0.25">
      <c r="A536" s="1018"/>
      <c r="B536" s="507">
        <v>2</v>
      </c>
      <c r="C536" s="508" t="str">
        <f>IF(Experiencia_Proponente!C834=0,"",Experiencia_Proponente!C834)</f>
        <v>UNION TEMPORAL CD SEGURIDAD</v>
      </c>
      <c r="D536" s="511"/>
      <c r="E536" s="511" t="s">
        <v>1631</v>
      </c>
      <c r="F536" s="511" t="s">
        <v>1631</v>
      </c>
      <c r="G536" s="511">
        <v>1</v>
      </c>
      <c r="H536" s="694" t="str">
        <f t="shared" si="240"/>
        <v>15</v>
      </c>
      <c r="I536" s="511"/>
      <c r="J536" s="695">
        <v>0.15</v>
      </c>
      <c r="K536" s="511" t="s">
        <v>1631</v>
      </c>
      <c r="L536" s="511">
        <v>2</v>
      </c>
      <c r="M536" s="694" t="str">
        <f t="shared" si="241"/>
        <v>24</v>
      </c>
      <c r="N536" s="511"/>
      <c r="O536" s="695" t="s">
        <v>2060</v>
      </c>
      <c r="P536" s="511" t="s">
        <v>1631</v>
      </c>
      <c r="Q536" s="511">
        <v>1</v>
      </c>
      <c r="R536" s="694" t="str">
        <f t="shared" si="217"/>
        <v>10</v>
      </c>
      <c r="S536" s="511"/>
      <c r="T536" s="696" t="s">
        <v>202</v>
      </c>
      <c r="U536" s="696">
        <v>6</v>
      </c>
      <c r="V536" s="511" t="s">
        <v>1631</v>
      </c>
      <c r="W536" s="511" t="s">
        <v>1631</v>
      </c>
      <c r="X536" s="511" t="s">
        <v>1631</v>
      </c>
      <c r="Y536" s="511">
        <v>1</v>
      </c>
      <c r="Z536" s="694">
        <f t="shared" si="243"/>
        <v>1</v>
      </c>
      <c r="AA536" s="511"/>
      <c r="AB536" s="511" t="s">
        <v>1631</v>
      </c>
      <c r="AC536" s="280" t="s">
        <v>332</v>
      </c>
      <c r="AD536" s="687" t="str">
        <f t="shared" si="244"/>
        <v>10</v>
      </c>
      <c r="AE536" s="511"/>
      <c r="AF536" s="511"/>
    </row>
    <row r="537" spans="1:32" ht="33" x14ac:dyDescent="0.25">
      <c r="A537" s="1018"/>
      <c r="B537" s="507">
        <v>3</v>
      </c>
      <c r="C537" s="508" t="str">
        <f>IF(Experiencia_Proponente!C835=0,"",Experiencia_Proponente!C835)</f>
        <v>UNION TEMPORAL CD SEGURIDAD</v>
      </c>
      <c r="D537" s="511"/>
      <c r="E537" s="511" t="s">
        <v>1631</v>
      </c>
      <c r="F537" s="511" t="s">
        <v>1631</v>
      </c>
      <c r="G537" s="511">
        <v>1</v>
      </c>
      <c r="H537" s="694" t="str">
        <f t="shared" si="215"/>
        <v>15</v>
      </c>
      <c r="I537" s="511"/>
      <c r="J537" s="695">
        <v>0.15</v>
      </c>
      <c r="K537" s="511" t="s">
        <v>1631</v>
      </c>
      <c r="L537" s="511">
        <v>2</v>
      </c>
      <c r="M537" s="694" t="str">
        <f t="shared" si="241"/>
        <v>24</v>
      </c>
      <c r="N537" s="511"/>
      <c r="O537" s="695" t="s">
        <v>2060</v>
      </c>
      <c r="P537" s="511" t="s">
        <v>1631</v>
      </c>
      <c r="Q537" s="511">
        <v>1</v>
      </c>
      <c r="R537" s="694" t="str">
        <f t="shared" si="217"/>
        <v>10</v>
      </c>
      <c r="S537" s="511"/>
      <c r="T537" s="696" t="s">
        <v>202</v>
      </c>
      <c r="U537" s="696">
        <v>6</v>
      </c>
      <c r="V537" s="511" t="s">
        <v>1631</v>
      </c>
      <c r="W537" s="511" t="s">
        <v>1631</v>
      </c>
      <c r="X537" s="511" t="s">
        <v>1631</v>
      </c>
      <c r="Y537" s="511">
        <v>1</v>
      </c>
      <c r="Z537" s="694">
        <f t="shared" si="218"/>
        <v>1</v>
      </c>
      <c r="AA537" s="511"/>
      <c r="AB537" s="511" t="s">
        <v>1631</v>
      </c>
      <c r="AC537" s="280" t="s">
        <v>332</v>
      </c>
      <c r="AD537" s="687" t="str">
        <f t="shared" si="244"/>
        <v>10</v>
      </c>
      <c r="AE537" s="511"/>
      <c r="AF537" s="511"/>
    </row>
    <row r="538" spans="1:32" ht="33" x14ac:dyDescent="0.25">
      <c r="A538" s="1018"/>
      <c r="B538" s="507">
        <v>4</v>
      </c>
      <c r="C538" s="508" t="str">
        <f>IF(Experiencia_Proponente!C836=0,"",Experiencia_Proponente!C836)</f>
        <v>UNION TEMPORAL CD SEGURIDAD</v>
      </c>
      <c r="D538" s="511"/>
      <c r="E538" s="511" t="s">
        <v>1631</v>
      </c>
      <c r="F538" s="511" t="s">
        <v>1631</v>
      </c>
      <c r="G538" s="511">
        <v>1</v>
      </c>
      <c r="H538" s="694" t="str">
        <f t="shared" si="215"/>
        <v>15</v>
      </c>
      <c r="I538" s="511"/>
      <c r="J538" s="695">
        <v>0.15</v>
      </c>
      <c r="K538" s="511" t="s">
        <v>1631</v>
      </c>
      <c r="L538" s="511">
        <v>2</v>
      </c>
      <c r="M538" s="694" t="str">
        <f t="shared" si="241"/>
        <v>24</v>
      </c>
      <c r="N538" s="511"/>
      <c r="O538" s="695" t="s">
        <v>2060</v>
      </c>
      <c r="P538" s="511" t="s">
        <v>1631</v>
      </c>
      <c r="Q538" s="511">
        <v>1</v>
      </c>
      <c r="R538" s="694" t="str">
        <f t="shared" si="217"/>
        <v>10</v>
      </c>
      <c r="S538" s="511"/>
      <c r="T538" s="696" t="s">
        <v>202</v>
      </c>
      <c r="U538" s="696">
        <v>6</v>
      </c>
      <c r="V538" s="511" t="s">
        <v>1631</v>
      </c>
      <c r="W538" s="511" t="s">
        <v>1631</v>
      </c>
      <c r="X538" s="511" t="s">
        <v>1631</v>
      </c>
      <c r="Y538" s="511">
        <v>1</v>
      </c>
      <c r="Z538" s="694">
        <f t="shared" si="218"/>
        <v>1</v>
      </c>
      <c r="AA538" s="511"/>
      <c r="AB538" s="511" t="s">
        <v>1631</v>
      </c>
      <c r="AC538" s="280" t="s">
        <v>332</v>
      </c>
      <c r="AD538" s="687" t="str">
        <f t="shared" si="244"/>
        <v>10</v>
      </c>
      <c r="AE538" s="511"/>
      <c r="AF538" s="511"/>
    </row>
    <row r="539" spans="1:32" ht="33" x14ac:dyDescent="0.25">
      <c r="A539" s="1018"/>
      <c r="B539" s="507">
        <v>5</v>
      </c>
      <c r="C539" s="508" t="str">
        <f>IF(Experiencia_Proponente!C837=0,"",Experiencia_Proponente!C837)</f>
        <v>UNION TEMPORAL CD SEGURIDAD</v>
      </c>
      <c r="D539" s="511"/>
      <c r="E539" s="511" t="s">
        <v>1631</v>
      </c>
      <c r="F539" s="511" t="s">
        <v>1631</v>
      </c>
      <c r="G539" s="511">
        <v>1</v>
      </c>
      <c r="H539" s="694" t="str">
        <f t="shared" si="215"/>
        <v>15</v>
      </c>
      <c r="I539" s="511"/>
      <c r="J539" s="695">
        <v>0.15</v>
      </c>
      <c r="K539" s="511" t="s">
        <v>1631</v>
      </c>
      <c r="L539" s="511">
        <v>2</v>
      </c>
      <c r="M539" s="694" t="str">
        <f t="shared" si="241"/>
        <v>24</v>
      </c>
      <c r="N539" s="511"/>
      <c r="O539" s="695" t="s">
        <v>2060</v>
      </c>
      <c r="P539" s="511" t="s">
        <v>1631</v>
      </c>
      <c r="Q539" s="511">
        <v>1</v>
      </c>
      <c r="R539" s="694" t="str">
        <f t="shared" si="217"/>
        <v>10</v>
      </c>
      <c r="S539" s="511"/>
      <c r="T539" s="696" t="s">
        <v>202</v>
      </c>
      <c r="U539" s="696">
        <v>6</v>
      </c>
      <c r="V539" s="511" t="s">
        <v>1631</v>
      </c>
      <c r="W539" s="511" t="s">
        <v>1631</v>
      </c>
      <c r="X539" s="511" t="s">
        <v>1631</v>
      </c>
      <c r="Y539" s="511">
        <v>1</v>
      </c>
      <c r="Z539" s="694">
        <f t="shared" si="218"/>
        <v>1</v>
      </c>
      <c r="AA539" s="511"/>
      <c r="AB539" s="511" t="s">
        <v>1631</v>
      </c>
      <c r="AC539" s="280" t="s">
        <v>332</v>
      </c>
      <c r="AD539" s="687" t="str">
        <f t="shared" si="244"/>
        <v>10</v>
      </c>
      <c r="AE539" s="511"/>
      <c r="AF539" s="511"/>
    </row>
    <row r="540" spans="1:32" ht="33" x14ac:dyDescent="0.25">
      <c r="A540" s="1018"/>
      <c r="B540" s="507">
        <v>6</v>
      </c>
      <c r="C540" s="508" t="str">
        <f>IF(Experiencia_Proponente!C838=0,"",Experiencia_Proponente!C838)</f>
        <v>UNION TEMPORAL CD SEGURIDAD</v>
      </c>
      <c r="D540" s="511"/>
      <c r="E540" s="511" t="s">
        <v>1631</v>
      </c>
      <c r="F540" s="511" t="s">
        <v>1631</v>
      </c>
      <c r="G540" s="511">
        <v>1</v>
      </c>
      <c r="H540" s="694" t="str">
        <f t="shared" si="215"/>
        <v>15</v>
      </c>
      <c r="I540" s="511"/>
      <c r="J540" s="695">
        <v>0.15</v>
      </c>
      <c r="K540" s="511" t="s">
        <v>1631</v>
      </c>
      <c r="L540" s="511">
        <v>2</v>
      </c>
      <c r="M540" s="694" t="str">
        <f t="shared" si="241"/>
        <v>24</v>
      </c>
      <c r="N540" s="511"/>
      <c r="O540" s="695" t="s">
        <v>2060</v>
      </c>
      <c r="P540" s="511" t="s">
        <v>1631</v>
      </c>
      <c r="Q540" s="511">
        <v>1</v>
      </c>
      <c r="R540" s="694" t="str">
        <f t="shared" si="217"/>
        <v>10</v>
      </c>
      <c r="S540" s="511"/>
      <c r="T540" s="696" t="s">
        <v>202</v>
      </c>
      <c r="U540" s="696">
        <v>6</v>
      </c>
      <c r="V540" s="511" t="s">
        <v>1631</v>
      </c>
      <c r="W540" s="511" t="s">
        <v>1631</v>
      </c>
      <c r="X540" s="511" t="s">
        <v>1631</v>
      </c>
      <c r="Y540" s="511">
        <v>1</v>
      </c>
      <c r="Z540" s="694">
        <f t="shared" si="218"/>
        <v>1</v>
      </c>
      <c r="AA540" s="511"/>
      <c r="AB540" s="511" t="s">
        <v>1631</v>
      </c>
      <c r="AC540" s="280" t="s">
        <v>332</v>
      </c>
      <c r="AD540" s="687" t="str">
        <f t="shared" si="244"/>
        <v>10</v>
      </c>
      <c r="AE540" s="511"/>
      <c r="AF540" s="511"/>
    </row>
    <row r="541" spans="1:32" ht="33" x14ac:dyDescent="0.25">
      <c r="A541" s="1018"/>
      <c r="B541" s="507">
        <v>7</v>
      </c>
      <c r="C541" s="508" t="str">
        <f>IF(Experiencia_Proponente!C839=0,"",Experiencia_Proponente!C839)</f>
        <v>UNION TEMPORAL CD SEGURIDAD</v>
      </c>
      <c r="D541" s="511"/>
      <c r="E541" s="511" t="s">
        <v>1631</v>
      </c>
      <c r="F541" s="511" t="s">
        <v>1631</v>
      </c>
      <c r="G541" s="511">
        <v>1</v>
      </c>
      <c r="H541" s="694" t="str">
        <f t="shared" si="215"/>
        <v>15</v>
      </c>
      <c r="I541" s="511"/>
      <c r="J541" s="695">
        <v>0.15</v>
      </c>
      <c r="K541" s="511" t="s">
        <v>1631</v>
      </c>
      <c r="L541" s="511">
        <v>2</v>
      </c>
      <c r="M541" s="694" t="str">
        <f t="shared" si="241"/>
        <v>24</v>
      </c>
      <c r="N541" s="511"/>
      <c r="O541" s="695" t="s">
        <v>2060</v>
      </c>
      <c r="P541" s="511" t="s">
        <v>1631</v>
      </c>
      <c r="Q541" s="511">
        <v>1</v>
      </c>
      <c r="R541" s="694" t="str">
        <f t="shared" si="217"/>
        <v>10</v>
      </c>
      <c r="S541" s="511"/>
      <c r="T541" s="696" t="s">
        <v>202</v>
      </c>
      <c r="U541" s="696">
        <v>6</v>
      </c>
      <c r="V541" s="511" t="s">
        <v>1631</v>
      </c>
      <c r="W541" s="511" t="s">
        <v>1631</v>
      </c>
      <c r="X541" s="511" t="s">
        <v>1631</v>
      </c>
      <c r="Y541" s="511">
        <v>1</v>
      </c>
      <c r="Z541" s="694">
        <f t="shared" si="218"/>
        <v>1</v>
      </c>
      <c r="AA541" s="511"/>
      <c r="AB541" s="511" t="s">
        <v>1631</v>
      </c>
      <c r="AC541" s="280" t="s">
        <v>332</v>
      </c>
      <c r="AD541" s="687" t="str">
        <f t="shared" si="244"/>
        <v>10</v>
      </c>
      <c r="AE541" s="511"/>
      <c r="AF541" s="511"/>
    </row>
    <row r="542" spans="1:32" ht="33" x14ac:dyDescent="0.25">
      <c r="A542" s="1018"/>
      <c r="B542" s="507">
        <v>8</v>
      </c>
      <c r="C542" s="508" t="str">
        <f>IF(Experiencia_Proponente!C840=0,"",Experiencia_Proponente!C840)</f>
        <v>UNION TEMPORAL CD SEGURIDAD</v>
      </c>
      <c r="D542" s="511"/>
      <c r="E542" s="511" t="s">
        <v>1631</v>
      </c>
      <c r="F542" s="511" t="s">
        <v>1631</v>
      </c>
      <c r="G542" s="511">
        <v>1</v>
      </c>
      <c r="H542" s="694" t="str">
        <f t="shared" si="215"/>
        <v>15</v>
      </c>
      <c r="I542" s="511"/>
      <c r="J542" s="695">
        <v>0.15</v>
      </c>
      <c r="K542" s="511" t="s">
        <v>1631</v>
      </c>
      <c r="L542" s="511">
        <v>2</v>
      </c>
      <c r="M542" s="694" t="str">
        <f t="shared" si="241"/>
        <v>24</v>
      </c>
      <c r="N542" s="511"/>
      <c r="O542" s="695" t="s">
        <v>2060</v>
      </c>
      <c r="P542" s="511" t="s">
        <v>1631</v>
      </c>
      <c r="Q542" s="511">
        <v>1</v>
      </c>
      <c r="R542" s="694" t="str">
        <f t="shared" si="217"/>
        <v>10</v>
      </c>
      <c r="S542" s="511"/>
      <c r="T542" s="696" t="s">
        <v>202</v>
      </c>
      <c r="U542" s="696">
        <v>6</v>
      </c>
      <c r="V542" s="511" t="s">
        <v>1631</v>
      </c>
      <c r="W542" s="511" t="s">
        <v>1631</v>
      </c>
      <c r="X542" s="511" t="s">
        <v>1631</v>
      </c>
      <c r="Y542" s="511">
        <v>1</v>
      </c>
      <c r="Z542" s="694">
        <f t="shared" si="218"/>
        <v>1</v>
      </c>
      <c r="AA542" s="511"/>
      <c r="AB542" s="511" t="s">
        <v>1631</v>
      </c>
      <c r="AC542" s="280" t="s">
        <v>332</v>
      </c>
      <c r="AD542" s="687" t="str">
        <f t="shared" si="244"/>
        <v>10</v>
      </c>
      <c r="AE542" s="511"/>
      <c r="AF542" s="511"/>
    </row>
    <row r="543" spans="1:32" ht="33" x14ac:dyDescent="0.25">
      <c r="A543" s="1018"/>
      <c r="B543" s="507">
        <v>9</v>
      </c>
      <c r="C543" s="508" t="str">
        <f>IF(Experiencia_Proponente!C841=0,"",Experiencia_Proponente!C841)</f>
        <v>UNION TEMPORAL CD SEGURIDAD</v>
      </c>
      <c r="D543" s="511"/>
      <c r="E543" s="511" t="s">
        <v>1631</v>
      </c>
      <c r="F543" s="511" t="s">
        <v>1631</v>
      </c>
      <c r="G543" s="511">
        <v>1</v>
      </c>
      <c r="H543" s="694" t="str">
        <f t="shared" si="215"/>
        <v>15</v>
      </c>
      <c r="I543" s="511"/>
      <c r="J543" s="695">
        <v>0.15</v>
      </c>
      <c r="K543" s="511" t="s">
        <v>1631</v>
      </c>
      <c r="L543" s="511">
        <v>2</v>
      </c>
      <c r="M543" s="694" t="str">
        <f t="shared" si="241"/>
        <v>24</v>
      </c>
      <c r="N543" s="511"/>
      <c r="O543" s="695" t="s">
        <v>2060</v>
      </c>
      <c r="P543" s="511" t="s">
        <v>1631</v>
      </c>
      <c r="Q543" s="511">
        <v>1</v>
      </c>
      <c r="R543" s="694" t="str">
        <f t="shared" si="217"/>
        <v>10</v>
      </c>
      <c r="S543" s="511"/>
      <c r="T543" s="696" t="s">
        <v>202</v>
      </c>
      <c r="U543" s="696">
        <v>6</v>
      </c>
      <c r="V543" s="511" t="s">
        <v>1631</v>
      </c>
      <c r="W543" s="511" t="s">
        <v>1631</v>
      </c>
      <c r="X543" s="511" t="s">
        <v>1631</v>
      </c>
      <c r="Y543" s="511">
        <v>1</v>
      </c>
      <c r="Z543" s="694">
        <f t="shared" si="218"/>
        <v>1</v>
      </c>
      <c r="AA543" s="511"/>
      <c r="AB543" s="511" t="s">
        <v>1631</v>
      </c>
      <c r="AC543" s="280" t="s">
        <v>332</v>
      </c>
      <c r="AD543" s="687" t="str">
        <f t="shared" si="244"/>
        <v>10</v>
      </c>
      <c r="AE543" s="511"/>
      <c r="AF543" s="511"/>
    </row>
    <row r="544" spans="1:32" ht="33" x14ac:dyDescent="0.25">
      <c r="A544" s="1018"/>
      <c r="B544" s="507">
        <v>10</v>
      </c>
      <c r="C544" s="508" t="str">
        <f>IF(Experiencia_Proponente!C842=0,"",Experiencia_Proponente!C842)</f>
        <v>UNION TEMPORAL CD SEGURIDAD</v>
      </c>
      <c r="D544" s="511"/>
      <c r="E544" s="511" t="s">
        <v>1631</v>
      </c>
      <c r="F544" s="511" t="s">
        <v>1631</v>
      </c>
      <c r="G544" s="511">
        <v>1</v>
      </c>
      <c r="H544" s="694" t="str">
        <f t="shared" si="215"/>
        <v>15</v>
      </c>
      <c r="I544" s="511"/>
      <c r="J544" s="695">
        <v>0.15</v>
      </c>
      <c r="K544" s="511" t="s">
        <v>1631</v>
      </c>
      <c r="L544" s="511">
        <v>2</v>
      </c>
      <c r="M544" s="694" t="str">
        <f t="shared" si="241"/>
        <v>24</v>
      </c>
      <c r="N544" s="511"/>
      <c r="O544" s="695" t="s">
        <v>2060</v>
      </c>
      <c r="P544" s="511" t="s">
        <v>1631</v>
      </c>
      <c r="Q544" s="511">
        <v>1</v>
      </c>
      <c r="R544" s="694" t="str">
        <f t="shared" si="217"/>
        <v>10</v>
      </c>
      <c r="S544" s="511"/>
      <c r="T544" s="696" t="s">
        <v>202</v>
      </c>
      <c r="U544" s="696">
        <v>6</v>
      </c>
      <c r="V544" s="511" t="s">
        <v>1631</v>
      </c>
      <c r="W544" s="511" t="s">
        <v>1631</v>
      </c>
      <c r="X544" s="511" t="s">
        <v>1631</v>
      </c>
      <c r="Y544" s="511">
        <v>1</v>
      </c>
      <c r="Z544" s="694">
        <f t="shared" si="218"/>
        <v>1</v>
      </c>
      <c r="AA544" s="511"/>
      <c r="AB544" s="511" t="s">
        <v>1631</v>
      </c>
      <c r="AC544" s="280" t="s">
        <v>332</v>
      </c>
      <c r="AD544" s="687" t="str">
        <f t="shared" si="244"/>
        <v>10</v>
      </c>
      <c r="AE544" s="511"/>
      <c r="AF544" s="511"/>
    </row>
    <row r="545" spans="1:32" ht="33" x14ac:dyDescent="0.25">
      <c r="A545" s="1018"/>
      <c r="B545" s="507">
        <v>11</v>
      </c>
      <c r="C545" s="508" t="str">
        <f>IF(Experiencia_Proponente!C843=0,"",Experiencia_Proponente!C843)</f>
        <v>UNION TEMPORAL CD SEGURIDAD</v>
      </c>
      <c r="D545" s="511"/>
      <c r="E545" s="511" t="s">
        <v>1631</v>
      </c>
      <c r="F545" s="511" t="s">
        <v>1631</v>
      </c>
      <c r="G545" s="511">
        <v>1</v>
      </c>
      <c r="H545" s="694" t="str">
        <f t="shared" si="215"/>
        <v>15</v>
      </c>
      <c r="I545" s="511"/>
      <c r="J545" s="695">
        <v>0.15</v>
      </c>
      <c r="K545" s="511" t="s">
        <v>1631</v>
      </c>
      <c r="L545" s="511">
        <v>2</v>
      </c>
      <c r="M545" s="694" t="str">
        <f t="shared" si="241"/>
        <v>24</v>
      </c>
      <c r="N545" s="511"/>
      <c r="O545" s="695" t="s">
        <v>2060</v>
      </c>
      <c r="P545" s="511" t="s">
        <v>1631</v>
      </c>
      <c r="Q545" s="511">
        <v>1</v>
      </c>
      <c r="R545" s="694" t="str">
        <f t="shared" si="217"/>
        <v>10</v>
      </c>
      <c r="S545" s="511"/>
      <c r="T545" s="696" t="s">
        <v>202</v>
      </c>
      <c r="U545" s="696">
        <v>6</v>
      </c>
      <c r="V545" s="511" t="s">
        <v>1631</v>
      </c>
      <c r="W545" s="511" t="s">
        <v>1631</v>
      </c>
      <c r="X545" s="511" t="s">
        <v>1631</v>
      </c>
      <c r="Y545" s="511">
        <v>1</v>
      </c>
      <c r="Z545" s="694">
        <f t="shared" si="218"/>
        <v>1</v>
      </c>
      <c r="AA545" s="511"/>
      <c r="AB545" s="511" t="s">
        <v>1631</v>
      </c>
      <c r="AC545" s="280" t="s">
        <v>332</v>
      </c>
      <c r="AD545" s="687" t="str">
        <f t="shared" si="244"/>
        <v>10</v>
      </c>
      <c r="AE545" s="511"/>
      <c r="AF545" s="511"/>
    </row>
    <row r="546" spans="1:32" ht="33" x14ac:dyDescent="0.25">
      <c r="A546" s="1018"/>
      <c r="B546" s="507">
        <v>12</v>
      </c>
      <c r="C546" s="508" t="str">
        <f>IF(Experiencia_Proponente!C844=0,"",Experiencia_Proponente!C844)</f>
        <v>UNION TEMPORAL CD SEGURIDAD</v>
      </c>
      <c r="D546" s="511"/>
      <c r="E546" s="511" t="s">
        <v>1631</v>
      </c>
      <c r="F546" s="511" t="s">
        <v>1631</v>
      </c>
      <c r="G546" s="511">
        <v>1</v>
      </c>
      <c r="H546" s="694" t="str">
        <f t="shared" si="215"/>
        <v>15</v>
      </c>
      <c r="I546" s="511"/>
      <c r="J546" s="695">
        <v>0.15</v>
      </c>
      <c r="K546" s="511" t="s">
        <v>1631</v>
      </c>
      <c r="L546" s="511">
        <v>2</v>
      </c>
      <c r="M546" s="694" t="str">
        <f t="shared" si="241"/>
        <v>24</v>
      </c>
      <c r="N546" s="511"/>
      <c r="O546" s="695" t="s">
        <v>2060</v>
      </c>
      <c r="P546" s="511" t="s">
        <v>1631</v>
      </c>
      <c r="Q546" s="511">
        <v>1</v>
      </c>
      <c r="R546" s="694" t="str">
        <f t="shared" si="217"/>
        <v>10</v>
      </c>
      <c r="S546" s="511"/>
      <c r="T546" s="696" t="s">
        <v>202</v>
      </c>
      <c r="U546" s="696">
        <v>6</v>
      </c>
      <c r="V546" s="511" t="s">
        <v>1631</v>
      </c>
      <c r="W546" s="511" t="s">
        <v>1631</v>
      </c>
      <c r="X546" s="511" t="s">
        <v>1631</v>
      </c>
      <c r="Y546" s="511">
        <v>1</v>
      </c>
      <c r="Z546" s="694">
        <f t="shared" si="218"/>
        <v>1</v>
      </c>
      <c r="AA546" s="511"/>
      <c r="AB546" s="511" t="s">
        <v>1631</v>
      </c>
      <c r="AC546" s="280" t="s">
        <v>332</v>
      </c>
      <c r="AD546" s="687" t="str">
        <f t="shared" si="244"/>
        <v>10</v>
      </c>
      <c r="AE546" s="511"/>
      <c r="AF546" s="511"/>
    </row>
    <row r="547" spans="1:32" x14ac:dyDescent="0.25">
      <c r="A547" s="102">
        <v>41</v>
      </c>
      <c r="B547" s="691"/>
      <c r="C547" s="691" t="s">
        <v>2063</v>
      </c>
      <c r="D547" s="692"/>
      <c r="E547" s="692"/>
      <c r="F547" s="692"/>
      <c r="G547" s="692"/>
      <c r="H547" s="692"/>
      <c r="I547" s="692"/>
      <c r="J547" s="692"/>
      <c r="K547" s="692"/>
      <c r="L547" s="692"/>
      <c r="M547" s="692"/>
      <c r="N547" s="692"/>
      <c r="O547" s="692"/>
      <c r="P547" s="692"/>
      <c r="Q547" s="692"/>
      <c r="R547" s="692"/>
      <c r="S547" s="692"/>
      <c r="T547" s="692"/>
      <c r="U547" s="692"/>
      <c r="V547" s="692"/>
      <c r="W547" s="692"/>
      <c r="X547" s="692"/>
      <c r="Y547" s="692"/>
      <c r="Z547" s="692"/>
      <c r="AA547" s="692"/>
      <c r="AB547" s="692"/>
      <c r="AC547" s="693"/>
      <c r="AD547" s="692"/>
      <c r="AE547" s="692"/>
      <c r="AF547" s="692"/>
    </row>
    <row r="548" spans="1:32" hidden="1" x14ac:dyDescent="0.25">
      <c r="A548" s="1020">
        <f>A560</f>
        <v>42</v>
      </c>
      <c r="B548" s="256">
        <v>1</v>
      </c>
      <c r="C548" s="627" t="str">
        <f>IF(Experiencia_Proponente!C867=0,"",Experiencia_Proponente!C867)</f>
        <v/>
      </c>
      <c r="E548" s="308"/>
      <c r="F548" s="298"/>
      <c r="G548" s="298"/>
      <c r="H548" s="298" t="str">
        <f t="shared" ref="H548:H585" si="245">IF(F548="SI",IF(E548&gt;="SI","15","0"),"0")</f>
        <v>0</v>
      </c>
      <c r="J548" s="647"/>
      <c r="K548" s="298"/>
      <c r="L548" s="298"/>
      <c r="M548" s="646" t="str">
        <f t="shared" ref="M548:M559" si="246">IF(K548="SI",IF(J548=15%,"24",IF(J548=10%,"16",IF(J548=5%,"8","0"))),"0")</f>
        <v>0</v>
      </c>
      <c r="O548" s="647"/>
      <c r="P548" s="298"/>
      <c r="Q548" s="298"/>
      <c r="R548" s="646" t="str">
        <f t="shared" ref="R548:R611" si="247">IF(P548="SI",IF(O548="OPCIÓN 1","10",IF(O548="OPCIÓN 2","6",IF(O548="OPCIÓN 3","3","0"))),"0")</f>
        <v>0</v>
      </c>
      <c r="T548" s="648"/>
      <c r="U548" s="648"/>
      <c r="V548" s="298"/>
      <c r="W548" s="298"/>
      <c r="X548" s="298"/>
      <c r="Y548" s="298"/>
      <c r="Z548" s="646">
        <f t="shared" ref="Z548:Z611" si="248">IF(AND(U548&gt;1,V548="SI",W548="SI",X548="SI"),1,0)</f>
        <v>0</v>
      </c>
      <c r="AB548" s="308"/>
      <c r="AC548" s="309"/>
      <c r="AD548" s="649" t="str">
        <f t="shared" ref="AD548:AD559" si="249">IF(AB548="SI","10","0")</f>
        <v>0</v>
      </c>
      <c r="AF548" s="632"/>
    </row>
    <row r="549" spans="1:32" hidden="1" x14ac:dyDescent="0.25">
      <c r="A549" s="1021"/>
      <c r="B549" s="266">
        <v>2</v>
      </c>
      <c r="C549" s="267" t="str">
        <f>IF(Experiencia_Proponente!C868=0,"",Experiencia_Proponente!C868)</f>
        <v/>
      </c>
      <c r="E549" s="279"/>
      <c r="F549" s="511"/>
      <c r="G549" s="511"/>
      <c r="H549" s="276" t="str">
        <f t="shared" si="245"/>
        <v>0</v>
      </c>
      <c r="J549" s="275"/>
      <c r="K549" s="511"/>
      <c r="L549" s="511"/>
      <c r="M549" s="276" t="str">
        <f t="shared" si="246"/>
        <v>0</v>
      </c>
      <c r="O549" s="275"/>
      <c r="P549" s="511"/>
      <c r="Q549" s="288"/>
      <c r="R549" s="276" t="str">
        <f t="shared" si="247"/>
        <v>0</v>
      </c>
      <c r="T549" s="277"/>
      <c r="U549" s="277"/>
      <c r="V549" s="511"/>
      <c r="W549" s="511"/>
      <c r="X549" s="288"/>
      <c r="Y549" s="511"/>
      <c r="Z549" s="276">
        <f t="shared" si="248"/>
        <v>0</v>
      </c>
      <c r="AB549" s="279"/>
      <c r="AC549" s="280"/>
      <c r="AD549" s="281" t="str">
        <f t="shared" si="249"/>
        <v>0</v>
      </c>
      <c r="AF549" s="271"/>
    </row>
    <row r="550" spans="1:32" hidden="1" x14ac:dyDescent="0.25">
      <c r="A550" s="1021"/>
      <c r="B550" s="266">
        <v>3</v>
      </c>
      <c r="C550" s="267" t="str">
        <f>IF(Experiencia_Proponente!C869=0,"",Experiencia_Proponente!C869)</f>
        <v/>
      </c>
      <c r="E550" s="279"/>
      <c r="F550" s="511"/>
      <c r="G550" s="511"/>
      <c r="H550" s="276" t="str">
        <f t="shared" si="245"/>
        <v>0</v>
      </c>
      <c r="J550" s="275"/>
      <c r="K550" s="511"/>
      <c r="L550" s="511"/>
      <c r="M550" s="276" t="str">
        <f t="shared" si="246"/>
        <v>0</v>
      </c>
      <c r="O550" s="275"/>
      <c r="P550" s="511"/>
      <c r="Q550" s="288"/>
      <c r="R550" s="276" t="str">
        <f t="shared" si="247"/>
        <v>0</v>
      </c>
      <c r="T550" s="277"/>
      <c r="U550" s="277"/>
      <c r="V550" s="511"/>
      <c r="W550" s="511"/>
      <c r="X550" s="288"/>
      <c r="Y550" s="511"/>
      <c r="Z550" s="276">
        <f t="shared" si="248"/>
        <v>0</v>
      </c>
      <c r="AB550" s="279"/>
      <c r="AC550" s="280"/>
      <c r="AD550" s="281" t="str">
        <f t="shared" si="249"/>
        <v>0</v>
      </c>
      <c r="AF550" s="271"/>
    </row>
    <row r="551" spans="1:32" hidden="1" x14ac:dyDescent="0.25">
      <c r="A551" s="1021"/>
      <c r="B551" s="266">
        <v>4</v>
      </c>
      <c r="C551" s="267" t="str">
        <f>IF(Experiencia_Proponente!C870=0,"",Experiencia_Proponente!C870)</f>
        <v/>
      </c>
      <c r="E551" s="279"/>
      <c r="F551" s="511"/>
      <c r="G551" s="511"/>
      <c r="H551" s="276" t="str">
        <f t="shared" si="245"/>
        <v>0</v>
      </c>
      <c r="J551" s="275"/>
      <c r="K551" s="511"/>
      <c r="L551" s="511"/>
      <c r="M551" s="276" t="str">
        <f t="shared" si="246"/>
        <v>0</v>
      </c>
      <c r="O551" s="275"/>
      <c r="P551" s="511"/>
      <c r="Q551" s="288"/>
      <c r="R551" s="276" t="str">
        <f t="shared" si="247"/>
        <v>0</v>
      </c>
      <c r="T551" s="277"/>
      <c r="U551" s="277"/>
      <c r="V551" s="511"/>
      <c r="W551" s="511"/>
      <c r="X551" s="288"/>
      <c r="Y551" s="511"/>
      <c r="Z551" s="276">
        <f t="shared" si="248"/>
        <v>0</v>
      </c>
      <c r="AB551" s="279"/>
      <c r="AC551" s="280"/>
      <c r="AD551" s="281" t="str">
        <f t="shared" si="249"/>
        <v>0</v>
      </c>
      <c r="AF551" s="271"/>
    </row>
    <row r="552" spans="1:32" hidden="1" x14ac:dyDescent="0.25">
      <c r="A552" s="1021"/>
      <c r="B552" s="266">
        <v>5</v>
      </c>
      <c r="C552" s="267" t="str">
        <f>IF(Experiencia_Proponente!C871=0,"",Experiencia_Proponente!C871)</f>
        <v/>
      </c>
      <c r="E552" s="279"/>
      <c r="F552" s="511"/>
      <c r="G552" s="511"/>
      <c r="H552" s="276" t="str">
        <f t="shared" si="245"/>
        <v>0</v>
      </c>
      <c r="J552" s="275"/>
      <c r="K552" s="511"/>
      <c r="L552" s="511"/>
      <c r="M552" s="276" t="str">
        <f t="shared" si="246"/>
        <v>0</v>
      </c>
      <c r="O552" s="275"/>
      <c r="P552" s="511"/>
      <c r="Q552" s="288"/>
      <c r="R552" s="276" t="str">
        <f t="shared" si="247"/>
        <v>0</v>
      </c>
      <c r="T552" s="277"/>
      <c r="U552" s="277"/>
      <c r="V552" s="511"/>
      <c r="W552" s="511"/>
      <c r="X552" s="288"/>
      <c r="Y552" s="511"/>
      <c r="Z552" s="276">
        <f t="shared" si="248"/>
        <v>0</v>
      </c>
      <c r="AB552" s="279"/>
      <c r="AC552" s="280"/>
      <c r="AD552" s="281" t="str">
        <f t="shared" si="249"/>
        <v>0</v>
      </c>
      <c r="AF552" s="271"/>
    </row>
    <row r="553" spans="1:32" hidden="1" x14ac:dyDescent="0.25">
      <c r="A553" s="1021"/>
      <c r="B553" s="266">
        <v>6</v>
      </c>
      <c r="C553" s="267" t="str">
        <f>IF(Experiencia_Proponente!C872=0,"",Experiencia_Proponente!C872)</f>
        <v/>
      </c>
      <c r="E553" s="279"/>
      <c r="F553" s="511"/>
      <c r="G553" s="511"/>
      <c r="H553" s="276" t="str">
        <f t="shared" si="245"/>
        <v>0</v>
      </c>
      <c r="J553" s="275"/>
      <c r="K553" s="511"/>
      <c r="L553" s="511"/>
      <c r="M553" s="276" t="str">
        <f t="shared" si="246"/>
        <v>0</v>
      </c>
      <c r="O553" s="275"/>
      <c r="P553" s="511"/>
      <c r="Q553" s="288"/>
      <c r="R553" s="276" t="str">
        <f t="shared" si="247"/>
        <v>0</v>
      </c>
      <c r="T553" s="277"/>
      <c r="U553" s="277"/>
      <c r="V553" s="511"/>
      <c r="W553" s="511"/>
      <c r="X553" s="288"/>
      <c r="Y553" s="511"/>
      <c r="Z553" s="276">
        <f t="shared" si="248"/>
        <v>0</v>
      </c>
      <c r="AB553" s="279"/>
      <c r="AC553" s="280"/>
      <c r="AD553" s="281" t="str">
        <f t="shared" si="249"/>
        <v>0</v>
      </c>
      <c r="AF553" s="271"/>
    </row>
    <row r="554" spans="1:32" hidden="1" x14ac:dyDescent="0.25">
      <c r="A554" s="1022"/>
      <c r="B554" s="568">
        <v>7</v>
      </c>
      <c r="C554" s="569" t="str">
        <f>IF(Experiencia_Proponente!C873=0,"",Experiencia_Proponente!C873)</f>
        <v/>
      </c>
      <c r="E554" s="585"/>
      <c r="F554" s="586"/>
      <c r="G554" s="586"/>
      <c r="H554" s="582" t="str">
        <f t="shared" si="245"/>
        <v>0</v>
      </c>
      <c r="J554" s="581"/>
      <c r="K554" s="586"/>
      <c r="L554" s="586"/>
      <c r="M554" s="582" t="str">
        <f t="shared" si="246"/>
        <v>0</v>
      </c>
      <c r="O554" s="581"/>
      <c r="P554" s="586"/>
      <c r="Q554" s="595"/>
      <c r="R554" s="582" t="str">
        <f t="shared" si="247"/>
        <v>0</v>
      </c>
      <c r="T554" s="583"/>
      <c r="U554" s="583"/>
      <c r="V554" s="586"/>
      <c r="W554" s="586"/>
      <c r="X554" s="595"/>
      <c r="Y554" s="586"/>
      <c r="Z554" s="582">
        <f t="shared" si="248"/>
        <v>0</v>
      </c>
      <c r="AB554" s="585"/>
      <c r="AC554" s="587"/>
      <c r="AD554" s="588" t="str">
        <f t="shared" si="249"/>
        <v>0</v>
      </c>
      <c r="AF554" s="577"/>
    </row>
    <row r="555" spans="1:32" x14ac:dyDescent="0.25">
      <c r="A555" s="1018"/>
      <c r="B555" s="938">
        <v>8</v>
      </c>
      <c r="C555" s="940" t="str">
        <f>IF(Experiencia_Proponente!C874=0,"",Experiencia_Proponente!C874)</f>
        <v>SEGURIDAD ORIENTAL LTDA</v>
      </c>
      <c r="D555" s="939"/>
      <c r="E555" s="939" t="s">
        <v>1631</v>
      </c>
      <c r="F555" s="939" t="s">
        <v>1631</v>
      </c>
      <c r="G555" s="939" t="s">
        <v>1644</v>
      </c>
      <c r="H555" s="694" t="str">
        <f t="shared" si="245"/>
        <v>15</v>
      </c>
      <c r="I555" s="939"/>
      <c r="J555" s="695">
        <v>0.15</v>
      </c>
      <c r="K555" s="939" t="s">
        <v>1631</v>
      </c>
      <c r="L555" s="939" t="s">
        <v>1644</v>
      </c>
      <c r="M555" s="694" t="str">
        <f t="shared" si="246"/>
        <v>24</v>
      </c>
      <c r="N555" s="939"/>
      <c r="O555" s="695" t="s">
        <v>2060</v>
      </c>
      <c r="P555" s="939" t="s">
        <v>1631</v>
      </c>
      <c r="Q555" s="939" t="s">
        <v>1644</v>
      </c>
      <c r="R555" s="694" t="str">
        <f t="shared" si="247"/>
        <v>10</v>
      </c>
      <c r="S555" s="939"/>
      <c r="T555" s="696" t="s">
        <v>206</v>
      </c>
      <c r="U555" s="696">
        <v>6</v>
      </c>
      <c r="V555" s="939" t="s">
        <v>1631</v>
      </c>
      <c r="W555" s="939" t="s">
        <v>1631</v>
      </c>
      <c r="X555" s="939" t="s">
        <v>1631</v>
      </c>
      <c r="Y555" s="939">
        <v>1</v>
      </c>
      <c r="Z555" s="694">
        <f t="shared" si="248"/>
        <v>1</v>
      </c>
      <c r="AA555" s="939"/>
      <c r="AB555" s="939" t="s">
        <v>1631</v>
      </c>
      <c r="AC555" s="280" t="s">
        <v>332</v>
      </c>
      <c r="AD555" s="941" t="str">
        <f>IF(AB555="SI","10","0")</f>
        <v>10</v>
      </c>
      <c r="AE555" s="939"/>
      <c r="AF555" s="939"/>
    </row>
    <row r="556" spans="1:32" hidden="1" x14ac:dyDescent="0.25">
      <c r="A556" s="1020"/>
      <c r="B556" s="256">
        <v>9</v>
      </c>
      <c r="C556" s="627" t="str">
        <f>IF(Experiencia_Proponente!C875=0,"",Experiencia_Proponente!C875)</f>
        <v/>
      </c>
      <c r="E556" s="308"/>
      <c r="F556" s="298"/>
      <c r="G556" s="298"/>
      <c r="H556" s="646" t="str">
        <f t="shared" si="245"/>
        <v>0</v>
      </c>
      <c r="J556" s="647"/>
      <c r="K556" s="298"/>
      <c r="L556" s="298"/>
      <c r="M556" s="646" t="str">
        <f t="shared" si="246"/>
        <v>0</v>
      </c>
      <c r="O556" s="647"/>
      <c r="P556" s="298"/>
      <c r="Q556" s="657"/>
      <c r="R556" s="646" t="str">
        <f t="shared" si="247"/>
        <v>0</v>
      </c>
      <c r="T556" s="648"/>
      <c r="U556" s="648"/>
      <c r="V556" s="298"/>
      <c r="W556" s="298"/>
      <c r="X556" s="657"/>
      <c r="Y556" s="298"/>
      <c r="Z556" s="646">
        <f t="shared" si="248"/>
        <v>0</v>
      </c>
      <c r="AB556" s="308"/>
      <c r="AC556" s="309"/>
      <c r="AD556" s="649" t="str">
        <f t="shared" si="249"/>
        <v>0</v>
      </c>
      <c r="AF556" s="632"/>
    </row>
    <row r="557" spans="1:32" hidden="1" x14ac:dyDescent="0.25">
      <c r="A557" s="1021"/>
      <c r="B557" s="266">
        <v>10</v>
      </c>
      <c r="C557" s="267" t="str">
        <f>IF(Experiencia_Proponente!C876=0,"",Experiencia_Proponente!C876)</f>
        <v/>
      </c>
      <c r="E557" s="279"/>
      <c r="F557" s="511"/>
      <c r="G557" s="511"/>
      <c r="H557" s="276" t="str">
        <f t="shared" si="245"/>
        <v>0</v>
      </c>
      <c r="J557" s="275"/>
      <c r="K557" s="511"/>
      <c r="L557" s="511"/>
      <c r="M557" s="276" t="str">
        <f t="shared" si="246"/>
        <v>0</v>
      </c>
      <c r="O557" s="275"/>
      <c r="P557" s="511"/>
      <c r="Q557" s="288"/>
      <c r="R557" s="276" t="str">
        <f t="shared" si="247"/>
        <v>0</v>
      </c>
      <c r="T557" s="277"/>
      <c r="U557" s="277"/>
      <c r="V557" s="511"/>
      <c r="W557" s="511"/>
      <c r="X557" s="288"/>
      <c r="Y557" s="511"/>
      <c r="Z557" s="276">
        <f t="shared" si="248"/>
        <v>0</v>
      </c>
      <c r="AB557" s="279"/>
      <c r="AC557" s="280"/>
      <c r="AD557" s="281" t="str">
        <f t="shared" si="249"/>
        <v>0</v>
      </c>
      <c r="AF557" s="271"/>
    </row>
    <row r="558" spans="1:32" hidden="1" x14ac:dyDescent="0.25">
      <c r="A558" s="1022"/>
      <c r="B558" s="568">
        <v>11</v>
      </c>
      <c r="C558" s="569" t="str">
        <f>IF(Experiencia_Proponente!C877=0,"",Experiencia_Proponente!C877)</f>
        <v/>
      </c>
      <c r="E558" s="585"/>
      <c r="F558" s="586"/>
      <c r="G558" s="586"/>
      <c r="H558" s="582" t="str">
        <f t="shared" si="245"/>
        <v>0</v>
      </c>
      <c r="J558" s="581"/>
      <c r="K558" s="586"/>
      <c r="L558" s="586"/>
      <c r="M558" s="582" t="str">
        <f t="shared" si="246"/>
        <v>0</v>
      </c>
      <c r="O558" s="581"/>
      <c r="P558" s="586"/>
      <c r="Q558" s="595"/>
      <c r="R558" s="582" t="str">
        <f t="shared" si="247"/>
        <v>0</v>
      </c>
      <c r="T558" s="583"/>
      <c r="U558" s="583"/>
      <c r="V558" s="586"/>
      <c r="W558" s="586"/>
      <c r="X558" s="595"/>
      <c r="Y558" s="586"/>
      <c r="Z558" s="582">
        <f t="shared" si="248"/>
        <v>0</v>
      </c>
      <c r="AB558" s="585"/>
      <c r="AC558" s="587"/>
      <c r="AD558" s="588" t="str">
        <f t="shared" si="249"/>
        <v>0</v>
      </c>
      <c r="AF558" s="577"/>
    </row>
    <row r="559" spans="1:32" x14ac:dyDescent="0.25">
      <c r="A559" s="1018"/>
      <c r="B559" s="938">
        <v>12</v>
      </c>
      <c r="C559" s="940" t="str">
        <f>IF(Experiencia_Proponente!C878=0,"",Experiencia_Proponente!C878)</f>
        <v>SEGURIDAD ORIENTAL LTDA</v>
      </c>
      <c r="D559" s="939"/>
      <c r="E559" s="939" t="s">
        <v>1631</v>
      </c>
      <c r="F559" s="939" t="s">
        <v>1631</v>
      </c>
      <c r="G559" s="939" t="s">
        <v>1644</v>
      </c>
      <c r="H559" s="694" t="str">
        <f t="shared" si="245"/>
        <v>15</v>
      </c>
      <c r="I559" s="939"/>
      <c r="J559" s="695">
        <v>0.15</v>
      </c>
      <c r="K559" s="939" t="s">
        <v>1631</v>
      </c>
      <c r="L559" s="939" t="s">
        <v>1644</v>
      </c>
      <c r="M559" s="694" t="str">
        <f t="shared" si="246"/>
        <v>24</v>
      </c>
      <c r="N559" s="939"/>
      <c r="O559" s="695" t="s">
        <v>2060</v>
      </c>
      <c r="P559" s="939" t="s">
        <v>1631</v>
      </c>
      <c r="Q559" s="939" t="s">
        <v>1644</v>
      </c>
      <c r="R559" s="694" t="str">
        <f t="shared" si="247"/>
        <v>10</v>
      </c>
      <c r="S559" s="939"/>
      <c r="T559" s="696" t="s">
        <v>206</v>
      </c>
      <c r="U559" s="696">
        <v>6</v>
      </c>
      <c r="V559" s="939" t="s">
        <v>1631</v>
      </c>
      <c r="W559" s="939" t="s">
        <v>1631</v>
      </c>
      <c r="X559" s="939" t="s">
        <v>1631</v>
      </c>
      <c r="Y559" s="939">
        <v>1</v>
      </c>
      <c r="Z559" s="694">
        <f t="shared" si="248"/>
        <v>1</v>
      </c>
      <c r="AA559" s="939"/>
      <c r="AB559" s="939" t="s">
        <v>1631</v>
      </c>
      <c r="AC559" s="280" t="s">
        <v>332</v>
      </c>
      <c r="AD559" s="941" t="str">
        <f t="shared" si="249"/>
        <v>10</v>
      </c>
      <c r="AE559" s="939"/>
      <c r="AF559" s="939"/>
    </row>
    <row r="560" spans="1:32" x14ac:dyDescent="0.25">
      <c r="A560" s="102">
        <v>42</v>
      </c>
      <c r="B560" s="691"/>
      <c r="C560" s="691" t="s">
        <v>2063</v>
      </c>
      <c r="D560" s="692"/>
      <c r="E560" s="692"/>
      <c r="F560" s="692"/>
      <c r="G560" s="692"/>
      <c r="H560" s="692"/>
      <c r="I560" s="692"/>
      <c r="J560" s="692"/>
      <c r="K560" s="692"/>
      <c r="L560" s="692"/>
      <c r="M560" s="692"/>
      <c r="N560" s="692"/>
      <c r="O560" s="692"/>
      <c r="P560" s="692"/>
      <c r="Q560" s="692"/>
      <c r="R560" s="692"/>
      <c r="S560" s="692"/>
      <c r="T560" s="692"/>
      <c r="U560" s="692"/>
      <c r="V560" s="692"/>
      <c r="W560" s="692"/>
      <c r="X560" s="692"/>
      <c r="Y560" s="692"/>
      <c r="Z560" s="692"/>
      <c r="AA560" s="692"/>
      <c r="AB560" s="692"/>
      <c r="AC560" s="693"/>
      <c r="AD560" s="692"/>
      <c r="AE560" s="692"/>
      <c r="AF560" s="692"/>
    </row>
    <row r="561" spans="1:32" x14ac:dyDescent="0.25">
      <c r="A561" s="1018">
        <f t="shared" ref="A561" si="250">A573</f>
        <v>43</v>
      </c>
      <c r="B561" s="938">
        <v>1</v>
      </c>
      <c r="C561" s="940" t="str">
        <f>IF(Experiencia_Proponente!C880=0,"",Experiencia_Proponente!C880)</f>
        <v>SERVICONFOR LTDA</v>
      </c>
      <c r="D561" s="939"/>
      <c r="E561" s="939" t="s">
        <v>1631</v>
      </c>
      <c r="F561" s="939" t="s">
        <v>1631</v>
      </c>
      <c r="G561" s="939">
        <v>1</v>
      </c>
      <c r="H561" s="939" t="str">
        <f t="shared" ref="H561:H562" si="251">IF(F561="SI",IF(E561&gt;="SI","15","0"),"0")</f>
        <v>15</v>
      </c>
      <c r="I561" s="939"/>
      <c r="J561" s="695">
        <v>0.15</v>
      </c>
      <c r="K561" s="939" t="s">
        <v>1631</v>
      </c>
      <c r="L561" s="939">
        <v>1</v>
      </c>
      <c r="M561" s="694" t="str">
        <f t="shared" ref="M561:M572" si="252">IF(K561="SI",IF(J561=15%,"24",IF(J561=10%,"16",IF(J561=5%,"8","0"))),"0")</f>
        <v>24</v>
      </c>
      <c r="N561" s="939"/>
      <c r="O561" s="695" t="s">
        <v>2060</v>
      </c>
      <c r="P561" s="939" t="s">
        <v>1631</v>
      </c>
      <c r="Q561" s="939">
        <v>1</v>
      </c>
      <c r="R561" s="694" t="str">
        <f t="shared" ref="R561" si="253">IF(P561="SI",IF(O561="OPCIÓN 1","10",IF(O561="OPCIÓN 2","6",IF(O561="OPCIÓN 3","3","0"))),"0")</f>
        <v>10</v>
      </c>
      <c r="S561" s="939"/>
      <c r="T561" s="696" t="s">
        <v>208</v>
      </c>
      <c r="U561" s="696">
        <v>7</v>
      </c>
      <c r="V561" s="939" t="s">
        <v>1631</v>
      </c>
      <c r="W561" s="939" t="s">
        <v>1631</v>
      </c>
      <c r="X561" s="939" t="s">
        <v>1631</v>
      </c>
      <c r="Y561" s="939">
        <v>1</v>
      </c>
      <c r="Z561" s="694">
        <f t="shared" ref="Z561:Z562" si="254">IF(AND(U561&gt;1,V561="SI",W561="SI",X561="SI"),1,0)</f>
        <v>1</v>
      </c>
      <c r="AA561" s="939"/>
      <c r="AB561" s="939" t="s">
        <v>1631</v>
      </c>
      <c r="AC561" s="280" t="s">
        <v>332</v>
      </c>
      <c r="AD561" s="941" t="str">
        <f t="shared" ref="AD561:AD572" si="255">IF(AB561="SI","10","0")</f>
        <v>10</v>
      </c>
      <c r="AE561" s="939"/>
      <c r="AF561" s="939"/>
    </row>
    <row r="562" spans="1:32" hidden="1" x14ac:dyDescent="0.25">
      <c r="A562" s="1020"/>
      <c r="B562" s="256">
        <v>2</v>
      </c>
      <c r="C562" s="627" t="str">
        <f>IF(Experiencia_Proponente!C881=0,"",Experiencia_Proponente!C881)</f>
        <v/>
      </c>
      <c r="E562" s="315"/>
      <c r="F562" s="314"/>
      <c r="G562" s="314"/>
      <c r="H562" s="628" t="str">
        <f t="shared" si="251"/>
        <v>0</v>
      </c>
      <c r="I562" s="260"/>
      <c r="J562" s="629"/>
      <c r="K562" s="314"/>
      <c r="L562" s="314"/>
      <c r="M562" s="628" t="str">
        <f t="shared" si="252"/>
        <v>0</v>
      </c>
      <c r="N562" s="260"/>
      <c r="O562" s="629"/>
      <c r="P562" s="314"/>
      <c r="Q562" s="314"/>
      <c r="R562" s="628" t="str">
        <f t="shared" si="247"/>
        <v>0</v>
      </c>
      <c r="S562" s="260"/>
      <c r="T562" s="630"/>
      <c r="U562" s="630"/>
      <c r="V562" s="314"/>
      <c r="W562" s="314"/>
      <c r="X562" s="314"/>
      <c r="Y562" s="314"/>
      <c r="Z562" s="628">
        <f t="shared" si="254"/>
        <v>0</v>
      </c>
      <c r="AA562" s="260"/>
      <c r="AB562" s="315"/>
      <c r="AC562" s="316"/>
      <c r="AD562" s="631" t="str">
        <f t="shared" si="255"/>
        <v>0</v>
      </c>
      <c r="AF562" s="632"/>
    </row>
    <row r="563" spans="1:32" hidden="1" x14ac:dyDescent="0.25">
      <c r="A563" s="1021"/>
      <c r="B563" s="266">
        <v>3</v>
      </c>
      <c r="C563" s="267" t="str">
        <f>IF(Experiencia_Proponente!C882=0,"",Experiencia_Proponente!C882)</f>
        <v/>
      </c>
      <c r="E563" s="268"/>
      <c r="F563" s="259"/>
      <c r="G563" s="259"/>
      <c r="H563" s="262" t="str">
        <f t="shared" si="245"/>
        <v>0</v>
      </c>
      <c r="I563" s="260"/>
      <c r="J563" s="261"/>
      <c r="K563" s="259"/>
      <c r="L563" s="259"/>
      <c r="M563" s="262" t="str">
        <f t="shared" si="252"/>
        <v>0</v>
      </c>
      <c r="N563" s="260"/>
      <c r="O563" s="261"/>
      <c r="P563" s="259"/>
      <c r="Q563" s="259"/>
      <c r="R563" s="262" t="str">
        <f t="shared" si="247"/>
        <v>0</v>
      </c>
      <c r="S563" s="260"/>
      <c r="T563" s="263"/>
      <c r="U563" s="263"/>
      <c r="V563" s="259"/>
      <c r="W563" s="259"/>
      <c r="X563" s="259"/>
      <c r="Y563" s="259"/>
      <c r="Z563" s="262">
        <f t="shared" si="248"/>
        <v>0</v>
      </c>
      <c r="AA563" s="260"/>
      <c r="AB563" s="268"/>
      <c r="AC563" s="269"/>
      <c r="AD563" s="270" t="str">
        <f t="shared" si="255"/>
        <v>0</v>
      </c>
      <c r="AF563" s="271"/>
    </row>
    <row r="564" spans="1:32" hidden="1" x14ac:dyDescent="0.25">
      <c r="A564" s="1021"/>
      <c r="B564" s="266">
        <v>4</v>
      </c>
      <c r="C564" s="267" t="str">
        <f>IF(Experiencia_Proponente!C883=0,"",Experiencia_Proponente!C883)</f>
        <v/>
      </c>
      <c r="E564" s="268"/>
      <c r="F564" s="259"/>
      <c r="G564" s="259"/>
      <c r="H564" s="262" t="str">
        <f t="shared" si="245"/>
        <v>0</v>
      </c>
      <c r="I564" s="260"/>
      <c r="J564" s="261"/>
      <c r="K564" s="259"/>
      <c r="L564" s="259"/>
      <c r="M564" s="262" t="str">
        <f t="shared" si="252"/>
        <v>0</v>
      </c>
      <c r="N564" s="260"/>
      <c r="O564" s="261"/>
      <c r="P564" s="259"/>
      <c r="Q564" s="259"/>
      <c r="R564" s="262" t="str">
        <f t="shared" si="247"/>
        <v>0</v>
      </c>
      <c r="S564" s="260"/>
      <c r="T564" s="263"/>
      <c r="U564" s="263"/>
      <c r="V564" s="259"/>
      <c r="W564" s="259"/>
      <c r="X564" s="259"/>
      <c r="Y564" s="259"/>
      <c r="Z564" s="262">
        <f t="shared" si="248"/>
        <v>0</v>
      </c>
      <c r="AA564" s="260"/>
      <c r="AB564" s="268"/>
      <c r="AC564" s="269"/>
      <c r="AD564" s="270" t="str">
        <f t="shared" si="255"/>
        <v>0</v>
      </c>
      <c r="AF564" s="271"/>
    </row>
    <row r="565" spans="1:32" hidden="1" x14ac:dyDescent="0.25">
      <c r="A565" s="1021"/>
      <c r="B565" s="266">
        <v>5</v>
      </c>
      <c r="C565" s="267" t="str">
        <f>IF(Experiencia_Proponente!C884=0,"",Experiencia_Proponente!C884)</f>
        <v/>
      </c>
      <c r="E565" s="268"/>
      <c r="F565" s="259"/>
      <c r="G565" s="259"/>
      <c r="H565" s="262" t="str">
        <f t="shared" si="245"/>
        <v>0</v>
      </c>
      <c r="I565" s="260"/>
      <c r="J565" s="261"/>
      <c r="K565" s="259"/>
      <c r="L565" s="259"/>
      <c r="M565" s="262" t="str">
        <f t="shared" si="252"/>
        <v>0</v>
      </c>
      <c r="N565" s="260"/>
      <c r="O565" s="261"/>
      <c r="P565" s="259"/>
      <c r="Q565" s="259"/>
      <c r="R565" s="262" t="str">
        <f t="shared" si="247"/>
        <v>0</v>
      </c>
      <c r="S565" s="260"/>
      <c r="T565" s="263"/>
      <c r="U565" s="263"/>
      <c r="V565" s="259"/>
      <c r="W565" s="259"/>
      <c r="X565" s="259"/>
      <c r="Y565" s="259"/>
      <c r="Z565" s="262">
        <f t="shared" si="248"/>
        <v>0</v>
      </c>
      <c r="AA565" s="260"/>
      <c r="AB565" s="268"/>
      <c r="AC565" s="269"/>
      <c r="AD565" s="270" t="str">
        <f t="shared" si="255"/>
        <v>0</v>
      </c>
      <c r="AF565" s="271"/>
    </row>
    <row r="566" spans="1:32" hidden="1" x14ac:dyDescent="0.25">
      <c r="A566" s="1021"/>
      <c r="B566" s="266">
        <v>6</v>
      </c>
      <c r="C566" s="267" t="str">
        <f>IF(Experiencia_Proponente!C885=0,"",Experiencia_Proponente!C885)</f>
        <v/>
      </c>
      <c r="E566" s="268"/>
      <c r="F566" s="259"/>
      <c r="G566" s="259"/>
      <c r="H566" s="262" t="str">
        <f t="shared" si="245"/>
        <v>0</v>
      </c>
      <c r="I566" s="260"/>
      <c r="J566" s="261"/>
      <c r="K566" s="259"/>
      <c r="L566" s="259"/>
      <c r="M566" s="262" t="str">
        <f t="shared" si="252"/>
        <v>0</v>
      </c>
      <c r="N566" s="260"/>
      <c r="O566" s="261"/>
      <c r="P566" s="259"/>
      <c r="Q566" s="259"/>
      <c r="R566" s="262" t="str">
        <f t="shared" si="247"/>
        <v>0</v>
      </c>
      <c r="S566" s="260"/>
      <c r="T566" s="263"/>
      <c r="U566" s="263"/>
      <c r="V566" s="259"/>
      <c r="W566" s="259"/>
      <c r="X566" s="259"/>
      <c r="Y566" s="259"/>
      <c r="Z566" s="262">
        <f t="shared" si="248"/>
        <v>0</v>
      </c>
      <c r="AA566" s="260"/>
      <c r="AB566" s="268"/>
      <c r="AC566" s="269"/>
      <c r="AD566" s="270" t="str">
        <f t="shared" si="255"/>
        <v>0</v>
      </c>
      <c r="AF566" s="271"/>
    </row>
    <row r="567" spans="1:32" hidden="1" x14ac:dyDescent="0.25">
      <c r="A567" s="1022"/>
      <c r="B567" s="568">
        <v>7</v>
      </c>
      <c r="C567" s="569" t="str">
        <f>IF(Experiencia_Proponente!C886=0,"",Experiencia_Proponente!C886)</f>
        <v/>
      </c>
      <c r="E567" s="570"/>
      <c r="F567" s="571"/>
      <c r="G567" s="571"/>
      <c r="H567" s="572" t="str">
        <f t="shared" si="245"/>
        <v>0</v>
      </c>
      <c r="I567" s="260"/>
      <c r="J567" s="573"/>
      <c r="K567" s="571"/>
      <c r="L567" s="571"/>
      <c r="M567" s="572" t="str">
        <f t="shared" si="252"/>
        <v>0</v>
      </c>
      <c r="N567" s="260"/>
      <c r="O567" s="573"/>
      <c r="P567" s="571"/>
      <c r="Q567" s="571"/>
      <c r="R567" s="572" t="str">
        <f t="shared" si="247"/>
        <v>0</v>
      </c>
      <c r="S567" s="260"/>
      <c r="T567" s="574"/>
      <c r="U567" s="574"/>
      <c r="V567" s="571"/>
      <c r="W567" s="571"/>
      <c r="X567" s="571"/>
      <c r="Y567" s="571"/>
      <c r="Z567" s="572">
        <f t="shared" si="248"/>
        <v>0</v>
      </c>
      <c r="AA567" s="260"/>
      <c r="AB567" s="570"/>
      <c r="AC567" s="575"/>
      <c r="AD567" s="576" t="str">
        <f t="shared" si="255"/>
        <v>0</v>
      </c>
      <c r="AF567" s="577"/>
    </row>
    <row r="568" spans="1:32" x14ac:dyDescent="0.25">
      <c r="A568" s="1018"/>
      <c r="B568" s="938">
        <v>8</v>
      </c>
      <c r="C568" s="940" t="str">
        <f>IF(Experiencia_Proponente!C887=0,"",Experiencia_Proponente!C887)</f>
        <v>SERVICONFOR LTDA</v>
      </c>
      <c r="D568" s="939"/>
      <c r="E568" s="939" t="s">
        <v>1631</v>
      </c>
      <c r="F568" s="939" t="s">
        <v>1631</v>
      </c>
      <c r="G568" s="939">
        <v>1</v>
      </c>
      <c r="H568" s="694" t="str">
        <f t="shared" si="245"/>
        <v>15</v>
      </c>
      <c r="I568" s="939"/>
      <c r="J568" s="695">
        <v>0.15</v>
      </c>
      <c r="K568" s="939" t="s">
        <v>1631</v>
      </c>
      <c r="L568" s="939">
        <v>1</v>
      </c>
      <c r="M568" s="694" t="str">
        <f t="shared" si="252"/>
        <v>24</v>
      </c>
      <c r="N568" s="939"/>
      <c r="O568" s="695" t="s">
        <v>2060</v>
      </c>
      <c r="P568" s="939" t="s">
        <v>1631</v>
      </c>
      <c r="Q568" s="939">
        <v>1</v>
      </c>
      <c r="R568" s="694" t="str">
        <f t="shared" si="247"/>
        <v>10</v>
      </c>
      <c r="S568" s="939"/>
      <c r="T568" s="696" t="s">
        <v>208</v>
      </c>
      <c r="U568" s="696">
        <v>7</v>
      </c>
      <c r="V568" s="939" t="s">
        <v>1631</v>
      </c>
      <c r="W568" s="939" t="s">
        <v>1631</v>
      </c>
      <c r="X568" s="939" t="s">
        <v>1631</v>
      </c>
      <c r="Y568" s="939">
        <v>1</v>
      </c>
      <c r="Z568" s="694">
        <f t="shared" si="248"/>
        <v>1</v>
      </c>
      <c r="AA568" s="939"/>
      <c r="AB568" s="939" t="s">
        <v>1631</v>
      </c>
      <c r="AC568" s="280" t="s">
        <v>332</v>
      </c>
      <c r="AD568" s="941" t="str">
        <f t="shared" si="255"/>
        <v>10</v>
      </c>
      <c r="AE568" s="939"/>
      <c r="AF568" s="939"/>
    </row>
    <row r="569" spans="1:32" x14ac:dyDescent="0.25">
      <c r="A569" s="1018"/>
      <c r="B569" s="938">
        <v>9</v>
      </c>
      <c r="C569" s="940" t="str">
        <f>IF(Experiencia_Proponente!C888=0,"",Experiencia_Proponente!C888)</f>
        <v>SERVICONFOR LTDA</v>
      </c>
      <c r="D569" s="939"/>
      <c r="E569" s="939" t="s">
        <v>1631</v>
      </c>
      <c r="F569" s="939" t="s">
        <v>1631</v>
      </c>
      <c r="G569" s="939">
        <v>1</v>
      </c>
      <c r="H569" s="694" t="str">
        <f t="shared" si="245"/>
        <v>15</v>
      </c>
      <c r="I569" s="939"/>
      <c r="J569" s="695">
        <v>0.15</v>
      </c>
      <c r="K569" s="939" t="s">
        <v>1631</v>
      </c>
      <c r="L569" s="939">
        <v>1</v>
      </c>
      <c r="M569" s="694" t="str">
        <f t="shared" si="252"/>
        <v>24</v>
      </c>
      <c r="N569" s="939"/>
      <c r="O569" s="695" t="s">
        <v>2060</v>
      </c>
      <c r="P569" s="939" t="s">
        <v>1631</v>
      </c>
      <c r="Q569" s="939">
        <v>1</v>
      </c>
      <c r="R569" s="694" t="str">
        <f t="shared" si="247"/>
        <v>10</v>
      </c>
      <c r="S569" s="939"/>
      <c r="T569" s="696" t="s">
        <v>208</v>
      </c>
      <c r="U569" s="696">
        <v>7</v>
      </c>
      <c r="V569" s="939" t="s">
        <v>1631</v>
      </c>
      <c r="W569" s="939" t="s">
        <v>1631</v>
      </c>
      <c r="X569" s="939" t="s">
        <v>1631</v>
      </c>
      <c r="Y569" s="939">
        <v>1</v>
      </c>
      <c r="Z569" s="694">
        <f t="shared" si="248"/>
        <v>1</v>
      </c>
      <c r="AA569" s="939"/>
      <c r="AB569" s="939" t="s">
        <v>1631</v>
      </c>
      <c r="AC569" s="280" t="s">
        <v>332</v>
      </c>
      <c r="AD569" s="941" t="str">
        <f t="shared" si="255"/>
        <v>10</v>
      </c>
      <c r="AE569" s="939"/>
      <c r="AF569" s="939"/>
    </row>
    <row r="570" spans="1:32" x14ac:dyDescent="0.25">
      <c r="A570" s="1018"/>
      <c r="B570" s="938">
        <v>10</v>
      </c>
      <c r="C570" s="940" t="str">
        <f>IF(Experiencia_Proponente!C889=0,"",Experiencia_Proponente!C889)</f>
        <v>SERVICONFOR LTDA</v>
      </c>
      <c r="D570" s="939"/>
      <c r="E570" s="939" t="s">
        <v>1631</v>
      </c>
      <c r="F570" s="939" t="s">
        <v>1631</v>
      </c>
      <c r="G570" s="939">
        <v>1</v>
      </c>
      <c r="H570" s="694" t="str">
        <f>IF(F570="SI",IF(E570&gt;="SI","15","0"),"0")</f>
        <v>15</v>
      </c>
      <c r="I570" s="939"/>
      <c r="J570" s="695">
        <v>0.15</v>
      </c>
      <c r="K570" s="939" t="s">
        <v>1631</v>
      </c>
      <c r="L570" s="939">
        <v>1</v>
      </c>
      <c r="M570" s="694" t="str">
        <f t="shared" si="252"/>
        <v>24</v>
      </c>
      <c r="N570" s="939"/>
      <c r="O570" s="695" t="s">
        <v>2060</v>
      </c>
      <c r="P570" s="939" t="s">
        <v>1631</v>
      </c>
      <c r="Q570" s="939">
        <v>1</v>
      </c>
      <c r="R570" s="694" t="str">
        <f t="shared" si="247"/>
        <v>10</v>
      </c>
      <c r="S570" s="939"/>
      <c r="T570" s="696" t="s">
        <v>208</v>
      </c>
      <c r="U570" s="696">
        <v>7</v>
      </c>
      <c r="V570" s="939" t="s">
        <v>1631</v>
      </c>
      <c r="W570" s="939" t="s">
        <v>1631</v>
      </c>
      <c r="X570" s="939" t="s">
        <v>1631</v>
      </c>
      <c r="Y570" s="939">
        <v>1</v>
      </c>
      <c r="Z570" s="694">
        <f t="shared" si="248"/>
        <v>1</v>
      </c>
      <c r="AA570" s="939"/>
      <c r="AB570" s="939" t="s">
        <v>1631</v>
      </c>
      <c r="AC570" s="280" t="s">
        <v>332</v>
      </c>
      <c r="AD570" s="941" t="str">
        <f t="shared" si="255"/>
        <v>10</v>
      </c>
      <c r="AE570" s="939"/>
      <c r="AF570" s="939"/>
    </row>
    <row r="571" spans="1:32" hidden="1" x14ac:dyDescent="0.25">
      <c r="A571" s="1019"/>
      <c r="B571" s="579">
        <v>11</v>
      </c>
      <c r="C571" s="633" t="str">
        <f>IF(Experiencia_Proponente!C890=0,"",Experiencia_Proponente!C890)</f>
        <v/>
      </c>
      <c r="E571" s="634"/>
      <c r="F571" s="635"/>
      <c r="G571" s="635"/>
      <c r="H571" s="636" t="str">
        <f>IF(F571="SI",IF(E571&gt;="SI","15","0"),"0")</f>
        <v>0</v>
      </c>
      <c r="I571" s="260"/>
      <c r="J571" s="637"/>
      <c r="K571" s="635"/>
      <c r="L571" s="635"/>
      <c r="M571" s="636" t="str">
        <f t="shared" si="252"/>
        <v>0</v>
      </c>
      <c r="N571" s="260"/>
      <c r="O571" s="637"/>
      <c r="P571" s="635"/>
      <c r="Q571" s="635"/>
      <c r="R571" s="636" t="str">
        <f t="shared" si="247"/>
        <v>0</v>
      </c>
      <c r="S571" s="260"/>
      <c r="T571" s="638"/>
      <c r="U571" s="638"/>
      <c r="V571" s="635"/>
      <c r="W571" s="635"/>
      <c r="X571" s="635"/>
      <c r="Y571" s="635"/>
      <c r="Z571" s="636">
        <f t="shared" si="248"/>
        <v>0</v>
      </c>
      <c r="AA571" s="260"/>
      <c r="AB571" s="634"/>
      <c r="AC571" s="639"/>
      <c r="AD571" s="640" t="str">
        <f t="shared" si="255"/>
        <v>0</v>
      </c>
      <c r="AF571" s="641"/>
    </row>
    <row r="572" spans="1:32" x14ac:dyDescent="0.25">
      <c r="A572" s="1018"/>
      <c r="B572" s="938">
        <v>12</v>
      </c>
      <c r="C572" s="940" t="str">
        <f>IF(Experiencia_Proponente!C891=0,"",Experiencia_Proponente!C891)</f>
        <v>SERVICONFOR LTDA</v>
      </c>
      <c r="D572" s="939"/>
      <c r="E572" s="939" t="s">
        <v>1631</v>
      </c>
      <c r="F572" s="939" t="s">
        <v>1631</v>
      </c>
      <c r="G572" s="939" t="s">
        <v>1631</v>
      </c>
      <c r="H572" s="694" t="str">
        <f>IF(F572="SI",IF(E572&gt;="SI","15","0"),"0")</f>
        <v>15</v>
      </c>
      <c r="I572" s="939"/>
      <c r="J572" s="695">
        <v>0.15</v>
      </c>
      <c r="K572" s="939" t="s">
        <v>1631</v>
      </c>
      <c r="L572" s="939">
        <v>1</v>
      </c>
      <c r="M572" s="694" t="str">
        <f t="shared" si="252"/>
        <v>24</v>
      </c>
      <c r="N572" s="939"/>
      <c r="O572" s="695" t="s">
        <v>2060</v>
      </c>
      <c r="P572" s="939" t="s">
        <v>1631</v>
      </c>
      <c r="Q572" s="939">
        <v>1</v>
      </c>
      <c r="R572" s="694" t="str">
        <f t="shared" si="247"/>
        <v>10</v>
      </c>
      <c r="S572" s="939"/>
      <c r="T572" s="696" t="s">
        <v>208</v>
      </c>
      <c r="U572" s="696">
        <v>7</v>
      </c>
      <c r="V572" s="939" t="s">
        <v>1631</v>
      </c>
      <c r="W572" s="939" t="s">
        <v>1631</v>
      </c>
      <c r="X572" s="939" t="s">
        <v>1631</v>
      </c>
      <c r="Y572" s="939">
        <v>1</v>
      </c>
      <c r="Z572" s="694">
        <f t="shared" si="248"/>
        <v>1</v>
      </c>
      <c r="AA572" s="939"/>
      <c r="AB572" s="939" t="s">
        <v>1631</v>
      </c>
      <c r="AC572" s="280" t="s">
        <v>332</v>
      </c>
      <c r="AD572" s="941" t="str">
        <f t="shared" si="255"/>
        <v>10</v>
      </c>
      <c r="AE572" s="939"/>
      <c r="AF572" s="939"/>
    </row>
    <row r="573" spans="1:32" x14ac:dyDescent="0.25">
      <c r="A573" s="102">
        <v>43</v>
      </c>
      <c r="B573" s="691"/>
      <c r="C573" s="691" t="s">
        <v>2063</v>
      </c>
      <c r="D573" s="692"/>
      <c r="E573" s="692"/>
      <c r="F573" s="692"/>
      <c r="G573" s="692"/>
      <c r="H573" s="692"/>
      <c r="I573" s="692"/>
      <c r="J573" s="692"/>
      <c r="K573" s="692"/>
      <c r="L573" s="692"/>
      <c r="M573" s="692"/>
      <c r="N573" s="692"/>
      <c r="O573" s="692"/>
      <c r="P573" s="692"/>
      <c r="Q573" s="692"/>
      <c r="R573" s="692"/>
      <c r="S573" s="692"/>
      <c r="T573" s="692"/>
      <c r="U573" s="692"/>
      <c r="V573" s="692"/>
      <c r="W573" s="692"/>
      <c r="X573" s="692"/>
      <c r="Y573" s="692"/>
      <c r="Z573" s="692"/>
      <c r="AA573" s="692"/>
      <c r="AB573" s="692"/>
      <c r="AC573" s="693"/>
      <c r="AD573" s="692"/>
      <c r="AE573" s="692"/>
      <c r="AF573" s="692"/>
    </row>
    <row r="574" spans="1:32" hidden="1" x14ac:dyDescent="0.25">
      <c r="A574" s="1020">
        <f>A586</f>
        <v>44</v>
      </c>
      <c r="B574" s="256">
        <v>1</v>
      </c>
      <c r="C574" s="627" t="str">
        <f>IF(Experiencia_Proponente!C893=0,"",Experiencia_Proponente!C893)</f>
        <v/>
      </c>
      <c r="E574" s="315"/>
      <c r="F574" s="314"/>
      <c r="G574" s="314"/>
      <c r="H574" s="314" t="str">
        <f t="shared" ref="H574:H575" si="256">IF(F574="SI",IF(E574&gt;="SI","15","0"),"0")</f>
        <v>0</v>
      </c>
      <c r="I574" s="260"/>
      <c r="J574" s="629"/>
      <c r="K574" s="314"/>
      <c r="L574" s="314"/>
      <c r="M574" s="628" t="str">
        <f t="shared" ref="M574:M585" si="257">IF(K574="SI",IF(J574=15%,"24",IF(J574=10%,"16",IF(J574=5%,"8","0"))),"0")</f>
        <v>0</v>
      </c>
      <c r="N574" s="260"/>
      <c r="O574" s="629"/>
      <c r="P574" s="314"/>
      <c r="Q574" s="314"/>
      <c r="R574" s="628" t="str">
        <f t="shared" ref="R574" si="258">IF(P574="SI",IF(O574="OPCIÓN 1","10",IF(O574="OPCIÓN 2","6",IF(O574="OPCIÓN 3","3","0"))),"0")</f>
        <v>0</v>
      </c>
      <c r="S574" s="260"/>
      <c r="T574" s="630"/>
      <c r="U574" s="630"/>
      <c r="V574" s="314"/>
      <c r="W574" s="314"/>
      <c r="X574" s="314"/>
      <c r="Y574" s="314"/>
      <c r="Z574" s="628">
        <f t="shared" ref="Z574:Z575" si="259">IF(AND(U574&gt;1,V574="SI",W574="SI",X574="SI"),1,0)</f>
        <v>0</v>
      </c>
      <c r="AA574" s="260"/>
      <c r="AB574" s="315"/>
      <c r="AC574" s="316"/>
      <c r="AD574" s="631" t="str">
        <f t="shared" ref="AD574:AD585" si="260">IF(AB574="SI","10","0")</f>
        <v>0</v>
      </c>
      <c r="AF574" s="632"/>
    </row>
    <row r="575" spans="1:32" ht="17.25" hidden="1" thickTop="1" x14ac:dyDescent="0.25">
      <c r="A575" s="1021"/>
      <c r="B575" s="266">
        <v>2</v>
      </c>
      <c r="C575" s="267" t="str">
        <f>IF(Experiencia_Proponente!C894=0,"",Experiencia_Proponente!C894)</f>
        <v/>
      </c>
      <c r="E575" s="257"/>
      <c r="F575" s="258"/>
      <c r="G575" s="258"/>
      <c r="H575" s="262" t="str">
        <f t="shared" si="256"/>
        <v>0</v>
      </c>
      <c r="I575" s="260"/>
      <c r="J575" s="261"/>
      <c r="K575" s="259"/>
      <c r="L575" s="259"/>
      <c r="M575" s="262" t="str">
        <f t="shared" si="257"/>
        <v>0</v>
      </c>
      <c r="N575" s="260"/>
      <c r="O575" s="261"/>
      <c r="P575" s="258"/>
      <c r="Q575" s="258"/>
      <c r="R575" s="262" t="str">
        <f t="shared" si="247"/>
        <v>0</v>
      </c>
      <c r="S575" s="260"/>
      <c r="T575" s="263"/>
      <c r="U575" s="263"/>
      <c r="V575" s="259"/>
      <c r="W575" s="259"/>
      <c r="X575" s="259"/>
      <c r="Y575" s="259"/>
      <c r="Z575" s="262">
        <f t="shared" si="259"/>
        <v>0</v>
      </c>
      <c r="AA575" s="260"/>
      <c r="AB575" s="268"/>
      <c r="AC575" s="269"/>
      <c r="AD575" s="270" t="str">
        <f t="shared" si="260"/>
        <v>0</v>
      </c>
      <c r="AF575" s="271"/>
    </row>
    <row r="576" spans="1:32" hidden="1" x14ac:dyDescent="0.25">
      <c r="A576" s="1021"/>
      <c r="B576" s="266">
        <v>3</v>
      </c>
      <c r="C576" s="267" t="str">
        <f>IF(Experiencia_Proponente!C895=0,"",Experiencia_Proponente!C895)</f>
        <v/>
      </c>
      <c r="E576" s="268"/>
      <c r="F576" s="259"/>
      <c r="G576" s="319"/>
      <c r="H576" s="262" t="str">
        <f t="shared" si="245"/>
        <v>0</v>
      </c>
      <c r="I576" s="260"/>
      <c r="J576" s="261"/>
      <c r="K576" s="259"/>
      <c r="L576" s="259"/>
      <c r="M576" s="262" t="str">
        <f t="shared" si="257"/>
        <v>0</v>
      </c>
      <c r="N576" s="260"/>
      <c r="O576" s="261"/>
      <c r="P576" s="259"/>
      <c r="Q576" s="259"/>
      <c r="R576" s="262" t="str">
        <f t="shared" si="247"/>
        <v>0</v>
      </c>
      <c r="S576" s="260"/>
      <c r="T576" s="263"/>
      <c r="U576" s="263"/>
      <c r="V576" s="259"/>
      <c r="W576" s="259"/>
      <c r="X576" s="259"/>
      <c r="Y576" s="319"/>
      <c r="Z576" s="262">
        <f t="shared" si="248"/>
        <v>0</v>
      </c>
      <c r="AA576" s="260"/>
      <c r="AB576" s="268"/>
      <c r="AC576" s="269"/>
      <c r="AD576" s="270" t="str">
        <f t="shared" si="260"/>
        <v>0</v>
      </c>
      <c r="AF576" s="271"/>
    </row>
    <row r="577" spans="1:32" hidden="1" x14ac:dyDescent="0.25">
      <c r="A577" s="1021"/>
      <c r="B577" s="266">
        <v>4</v>
      </c>
      <c r="C577" s="267" t="str">
        <f>IF(Experiencia_Proponente!C896=0,"",Experiencia_Proponente!C896)</f>
        <v/>
      </c>
      <c r="E577" s="268"/>
      <c r="F577" s="259"/>
      <c r="G577" s="259"/>
      <c r="H577" s="262" t="str">
        <f t="shared" si="245"/>
        <v>0</v>
      </c>
      <c r="I577" s="260"/>
      <c r="J577" s="261"/>
      <c r="K577" s="259"/>
      <c r="L577" s="259"/>
      <c r="M577" s="262" t="str">
        <f t="shared" si="257"/>
        <v>0</v>
      </c>
      <c r="N577" s="260"/>
      <c r="O577" s="261"/>
      <c r="P577" s="259"/>
      <c r="Q577" s="259"/>
      <c r="R577" s="262" t="str">
        <f t="shared" si="247"/>
        <v>0</v>
      </c>
      <c r="S577" s="260"/>
      <c r="T577" s="263"/>
      <c r="U577" s="263"/>
      <c r="V577" s="259"/>
      <c r="W577" s="259"/>
      <c r="X577" s="259"/>
      <c r="Y577" s="259"/>
      <c r="Z577" s="262">
        <f t="shared" si="248"/>
        <v>0</v>
      </c>
      <c r="AA577" s="260"/>
      <c r="AB577" s="268"/>
      <c r="AC577" s="269"/>
      <c r="AD577" s="270" t="str">
        <f t="shared" si="260"/>
        <v>0</v>
      </c>
      <c r="AF577" s="271"/>
    </row>
    <row r="578" spans="1:32" hidden="1" x14ac:dyDescent="0.25">
      <c r="A578" s="1022"/>
      <c r="B578" s="568">
        <v>5</v>
      </c>
      <c r="C578" s="569" t="str">
        <f>IF(Experiencia_Proponente!C897=0,"",Experiencia_Proponente!C897)</f>
        <v/>
      </c>
      <c r="E578" s="570"/>
      <c r="F578" s="571"/>
      <c r="G578" s="571"/>
      <c r="H578" s="572" t="str">
        <f t="shared" si="245"/>
        <v>0</v>
      </c>
      <c r="I578" s="260"/>
      <c r="J578" s="573"/>
      <c r="K578" s="571"/>
      <c r="L578" s="571"/>
      <c r="M578" s="572" t="str">
        <f t="shared" si="257"/>
        <v>0</v>
      </c>
      <c r="N578" s="260"/>
      <c r="O578" s="573"/>
      <c r="P578" s="571"/>
      <c r="Q578" s="571"/>
      <c r="R578" s="572" t="str">
        <f t="shared" si="247"/>
        <v>0</v>
      </c>
      <c r="S578" s="260"/>
      <c r="T578" s="574"/>
      <c r="U578" s="574"/>
      <c r="V578" s="571"/>
      <c r="W578" s="571"/>
      <c r="X578" s="571"/>
      <c r="Y578" s="571"/>
      <c r="Z578" s="572">
        <f t="shared" si="248"/>
        <v>0</v>
      </c>
      <c r="AA578" s="260"/>
      <c r="AB578" s="570"/>
      <c r="AC578" s="575"/>
      <c r="AD578" s="576" t="str">
        <f t="shared" si="260"/>
        <v>0</v>
      </c>
      <c r="AF578" s="577"/>
    </row>
    <row r="579" spans="1:32" ht="36" customHeight="1" x14ac:dyDescent="0.25">
      <c r="A579" s="1018"/>
      <c r="B579" s="938">
        <v>6</v>
      </c>
      <c r="C579" s="940" t="str">
        <f>IF(Experiencia_Proponente!C898=0,"",Experiencia_Proponente!C898)</f>
        <v>UNIÓN TEMPORAL
SEGURIDAD JVS 2021</v>
      </c>
      <c r="D579" s="939"/>
      <c r="E579" s="939" t="s">
        <v>1631</v>
      </c>
      <c r="F579" s="939" t="s">
        <v>1631</v>
      </c>
      <c r="G579" s="302" t="s">
        <v>2105</v>
      </c>
      <c r="H579" s="694" t="str">
        <f>IF(F579="SI",IF(E579&gt;="SI","15","0"),"0")</f>
        <v>15</v>
      </c>
      <c r="I579" s="939"/>
      <c r="J579" s="695">
        <v>0.15</v>
      </c>
      <c r="K579" s="939" t="s">
        <v>1631</v>
      </c>
      <c r="L579" s="939" t="s">
        <v>2105</v>
      </c>
      <c r="M579" s="694" t="str">
        <f>IF(K579="SI",IF(J579=15%,"24",IF(J579=10%,"16",IF(J579=5%,"8","0"))),"0")</f>
        <v>24</v>
      </c>
      <c r="N579" s="939"/>
      <c r="O579" s="695" t="s">
        <v>2060</v>
      </c>
      <c r="P579" s="939" t="s">
        <v>1631</v>
      </c>
      <c r="Q579" s="939" t="s">
        <v>2105</v>
      </c>
      <c r="R579" s="694" t="str">
        <f>IF(P579="SI",IF(O579="OPCIÓN 1","10",IF(O579="OPCIÓN 2","6",IF(O579="OPCIÓN 3","3","0"))),"0")</f>
        <v>10</v>
      </c>
      <c r="S579" s="939"/>
      <c r="T579" s="696" t="s">
        <v>211</v>
      </c>
      <c r="U579" s="696">
        <v>5</v>
      </c>
      <c r="V579" s="939" t="s">
        <v>1631</v>
      </c>
      <c r="W579" s="939" t="s">
        <v>1631</v>
      </c>
      <c r="X579" s="939" t="s">
        <v>1631</v>
      </c>
      <c r="Y579" s="302" t="s">
        <v>1644</v>
      </c>
      <c r="Z579" s="694">
        <f>IF(AND(U579&gt;1,V579="SI",W579="SI",X579="SI"),1,0)</f>
        <v>1</v>
      </c>
      <c r="AA579" s="939"/>
      <c r="AB579" s="939" t="s">
        <v>1631</v>
      </c>
      <c r="AC579" s="280" t="s">
        <v>2108</v>
      </c>
      <c r="AD579" s="941" t="str">
        <f t="shared" si="260"/>
        <v>10</v>
      </c>
      <c r="AE579" s="939"/>
      <c r="AF579" s="939"/>
    </row>
    <row r="580" spans="1:32" hidden="1" x14ac:dyDescent="0.25">
      <c r="A580" s="1020"/>
      <c r="B580" s="256">
        <v>7</v>
      </c>
      <c r="C580" s="627" t="str">
        <f>IF(Experiencia_Proponente!C899=0,"",Experiencia_Proponente!C899)</f>
        <v/>
      </c>
      <c r="E580" s="315"/>
      <c r="F580" s="314"/>
      <c r="G580" s="314"/>
      <c r="H580" s="628" t="str">
        <f t="shared" si="245"/>
        <v>0</v>
      </c>
      <c r="I580" s="260"/>
      <c r="J580" s="629"/>
      <c r="K580" s="314"/>
      <c r="L580" s="314"/>
      <c r="M580" s="628" t="str">
        <f t="shared" si="257"/>
        <v>0</v>
      </c>
      <c r="N580" s="260"/>
      <c r="O580" s="629"/>
      <c r="P580" s="314"/>
      <c r="Q580" s="314"/>
      <c r="R580" s="628" t="str">
        <f t="shared" si="247"/>
        <v>0</v>
      </c>
      <c r="S580" s="260"/>
      <c r="T580" s="630"/>
      <c r="U580" s="630"/>
      <c r="V580" s="314"/>
      <c r="W580" s="314"/>
      <c r="X580" s="314"/>
      <c r="Y580" s="314"/>
      <c r="Z580" s="628">
        <f t="shared" si="248"/>
        <v>0</v>
      </c>
      <c r="AA580" s="260"/>
      <c r="AB580" s="315"/>
      <c r="AC580" s="316"/>
      <c r="AD580" s="631" t="str">
        <f t="shared" si="260"/>
        <v>0</v>
      </c>
      <c r="AF580" s="632"/>
    </row>
    <row r="581" spans="1:32" ht="17.25" hidden="1" thickTop="1" x14ac:dyDescent="0.25">
      <c r="A581" s="1021"/>
      <c r="B581" s="266">
        <v>8</v>
      </c>
      <c r="C581" s="267" t="str">
        <f>IF(Experiencia_Proponente!C900=0,"",Experiencia_Proponente!C900)</f>
        <v/>
      </c>
      <c r="E581" s="257"/>
      <c r="F581" s="258"/>
      <c r="G581" s="258"/>
      <c r="H581" s="262" t="str">
        <f t="shared" si="245"/>
        <v>0</v>
      </c>
      <c r="I581" s="260"/>
      <c r="J581" s="261"/>
      <c r="K581" s="259"/>
      <c r="L581" s="259"/>
      <c r="M581" s="262" t="str">
        <f t="shared" si="257"/>
        <v>0</v>
      </c>
      <c r="N581" s="260"/>
      <c r="O581" s="261"/>
      <c r="P581" s="258"/>
      <c r="Q581" s="258"/>
      <c r="R581" s="262" t="str">
        <f t="shared" si="247"/>
        <v>0</v>
      </c>
      <c r="S581" s="260"/>
      <c r="T581" s="263"/>
      <c r="U581" s="263"/>
      <c r="V581" s="259"/>
      <c r="W581" s="259"/>
      <c r="X581" s="259"/>
      <c r="Y581" s="259"/>
      <c r="Z581" s="262">
        <f t="shared" si="248"/>
        <v>0</v>
      </c>
      <c r="AA581" s="260"/>
      <c r="AB581" s="268"/>
      <c r="AC581" s="269"/>
      <c r="AD581" s="270" t="str">
        <f t="shared" si="260"/>
        <v>0</v>
      </c>
      <c r="AF581" s="271"/>
    </row>
    <row r="582" spans="1:32" hidden="1" x14ac:dyDescent="0.25">
      <c r="A582" s="1021"/>
      <c r="B582" s="266">
        <v>9</v>
      </c>
      <c r="C582" s="267" t="str">
        <f>IF(Experiencia_Proponente!C901=0,"",Experiencia_Proponente!C901)</f>
        <v/>
      </c>
      <c r="E582" s="268"/>
      <c r="F582" s="259"/>
      <c r="G582" s="319"/>
      <c r="H582" s="262" t="str">
        <f t="shared" si="245"/>
        <v>0</v>
      </c>
      <c r="I582" s="260"/>
      <c r="J582" s="261"/>
      <c r="K582" s="259"/>
      <c r="L582" s="259"/>
      <c r="M582" s="262" t="str">
        <f t="shared" si="257"/>
        <v>0</v>
      </c>
      <c r="N582" s="260"/>
      <c r="O582" s="261"/>
      <c r="P582" s="259"/>
      <c r="Q582" s="259"/>
      <c r="R582" s="262" t="str">
        <f t="shared" si="247"/>
        <v>0</v>
      </c>
      <c r="S582" s="260"/>
      <c r="T582" s="263"/>
      <c r="U582" s="263"/>
      <c r="V582" s="259"/>
      <c r="W582" s="259"/>
      <c r="X582" s="259"/>
      <c r="Y582" s="319"/>
      <c r="Z582" s="262">
        <f t="shared" si="248"/>
        <v>0</v>
      </c>
      <c r="AA582" s="260"/>
      <c r="AB582" s="268"/>
      <c r="AC582" s="269"/>
      <c r="AD582" s="270" t="str">
        <f t="shared" si="260"/>
        <v>0</v>
      </c>
      <c r="AF582" s="271"/>
    </row>
    <row r="583" spans="1:32" ht="17.25" hidden="1" thickTop="1" x14ac:dyDescent="0.25">
      <c r="A583" s="1021"/>
      <c r="B583" s="266">
        <v>10</v>
      </c>
      <c r="C583" s="267" t="str">
        <f>IF(Experiencia_Proponente!C902=0,"",Experiencia_Proponente!C902)</f>
        <v/>
      </c>
      <c r="E583" s="257"/>
      <c r="F583" s="258"/>
      <c r="G583" s="258"/>
      <c r="H583" s="262" t="str">
        <f t="shared" si="245"/>
        <v>0</v>
      </c>
      <c r="I583" s="260"/>
      <c r="J583" s="261"/>
      <c r="K583" s="259"/>
      <c r="L583" s="259"/>
      <c r="M583" s="262" t="str">
        <f t="shared" si="257"/>
        <v>0</v>
      </c>
      <c r="N583" s="260"/>
      <c r="O583" s="261"/>
      <c r="P583" s="258"/>
      <c r="Q583" s="258"/>
      <c r="R583" s="262" t="str">
        <f t="shared" si="247"/>
        <v>0</v>
      </c>
      <c r="S583" s="260"/>
      <c r="T583" s="263"/>
      <c r="U583" s="263"/>
      <c r="V583" s="259"/>
      <c r="W583" s="259"/>
      <c r="X583" s="259"/>
      <c r="Y583" s="259"/>
      <c r="Z583" s="262">
        <f t="shared" si="248"/>
        <v>0</v>
      </c>
      <c r="AA583" s="260"/>
      <c r="AB583" s="268"/>
      <c r="AC583" s="269"/>
      <c r="AD583" s="270" t="str">
        <f t="shared" si="260"/>
        <v>0</v>
      </c>
      <c r="AF583" s="271"/>
    </row>
    <row r="584" spans="1:32" hidden="1" x14ac:dyDescent="0.25">
      <c r="A584" s="1022"/>
      <c r="B584" s="568">
        <v>11</v>
      </c>
      <c r="C584" s="569" t="str">
        <f>IF(Experiencia_Proponente!C903=0,"",Experiencia_Proponente!C903)</f>
        <v/>
      </c>
      <c r="E584" s="570"/>
      <c r="F584" s="571"/>
      <c r="G584" s="571"/>
      <c r="H584" s="572" t="str">
        <f t="shared" si="245"/>
        <v>0</v>
      </c>
      <c r="I584" s="260"/>
      <c r="J584" s="573"/>
      <c r="K584" s="571"/>
      <c r="L584" s="571"/>
      <c r="M584" s="572" t="str">
        <f t="shared" si="257"/>
        <v>0</v>
      </c>
      <c r="N584" s="260"/>
      <c r="O584" s="573"/>
      <c r="P584" s="571"/>
      <c r="Q584" s="571"/>
      <c r="R584" s="572" t="str">
        <f t="shared" si="247"/>
        <v>0</v>
      </c>
      <c r="S584" s="260"/>
      <c r="T584" s="574"/>
      <c r="U584" s="574"/>
      <c r="V584" s="571"/>
      <c r="W584" s="571"/>
      <c r="X584" s="571"/>
      <c r="Y584" s="571"/>
      <c r="Z584" s="572">
        <f t="shared" si="248"/>
        <v>0</v>
      </c>
      <c r="AA584" s="260"/>
      <c r="AB584" s="570"/>
      <c r="AC584" s="575"/>
      <c r="AD584" s="576" t="str">
        <f t="shared" si="260"/>
        <v>0</v>
      </c>
      <c r="AF584" s="577"/>
    </row>
    <row r="585" spans="1:32" ht="34.5" customHeight="1" x14ac:dyDescent="0.25">
      <c r="A585" s="1018"/>
      <c r="B585" s="938">
        <v>12</v>
      </c>
      <c r="C585" s="940" t="str">
        <f>IF(Experiencia_Proponente!C904=0,"",Experiencia_Proponente!C904)</f>
        <v>UNIÓN TEMPORAL
SEGURIDAD JVS 2021</v>
      </c>
      <c r="D585" s="939"/>
      <c r="E585" s="939" t="s">
        <v>1631</v>
      </c>
      <c r="F585" s="939" t="s">
        <v>1631</v>
      </c>
      <c r="G585" s="302" t="s">
        <v>2105</v>
      </c>
      <c r="H585" s="694" t="str">
        <f t="shared" si="245"/>
        <v>15</v>
      </c>
      <c r="I585" s="939"/>
      <c r="J585" s="695">
        <v>0.15</v>
      </c>
      <c r="K585" s="939" t="s">
        <v>1631</v>
      </c>
      <c r="L585" s="939" t="s">
        <v>2105</v>
      </c>
      <c r="M585" s="694" t="str">
        <f t="shared" si="257"/>
        <v>24</v>
      </c>
      <c r="N585" s="939"/>
      <c r="O585" s="695" t="s">
        <v>2060</v>
      </c>
      <c r="P585" s="939" t="s">
        <v>1631</v>
      </c>
      <c r="Q585" s="939" t="s">
        <v>2105</v>
      </c>
      <c r="R585" s="694" t="str">
        <f t="shared" si="247"/>
        <v>10</v>
      </c>
      <c r="S585" s="939"/>
      <c r="T585" s="696" t="s">
        <v>211</v>
      </c>
      <c r="U585" s="696">
        <v>5</v>
      </c>
      <c r="V585" s="939" t="s">
        <v>1631</v>
      </c>
      <c r="W585" s="939" t="s">
        <v>1631</v>
      </c>
      <c r="X585" s="939" t="s">
        <v>1631</v>
      </c>
      <c r="Y585" s="302" t="s">
        <v>1644</v>
      </c>
      <c r="Z585" s="694">
        <f t="shared" si="248"/>
        <v>1</v>
      </c>
      <c r="AA585" s="939"/>
      <c r="AB585" s="939" t="s">
        <v>1631</v>
      </c>
      <c r="AC585" s="280" t="s">
        <v>2108</v>
      </c>
      <c r="AD585" s="941" t="str">
        <f t="shared" si="260"/>
        <v>10</v>
      </c>
      <c r="AE585" s="939"/>
      <c r="AF585" s="939"/>
    </row>
    <row r="586" spans="1:32" x14ac:dyDescent="0.25">
      <c r="A586" s="102">
        <v>44</v>
      </c>
      <c r="B586" s="691"/>
      <c r="C586" s="691" t="s">
        <v>2063</v>
      </c>
      <c r="D586" s="692"/>
      <c r="E586" s="692"/>
      <c r="F586" s="692"/>
      <c r="G586" s="692"/>
      <c r="H586" s="692"/>
      <c r="I586" s="692"/>
      <c r="J586" s="692"/>
      <c r="K586" s="692"/>
      <c r="L586" s="692"/>
      <c r="M586" s="692"/>
      <c r="N586" s="692"/>
      <c r="O586" s="692"/>
      <c r="P586" s="692"/>
      <c r="Q586" s="692"/>
      <c r="R586" s="692"/>
      <c r="S586" s="692"/>
      <c r="T586" s="692"/>
      <c r="U586" s="692"/>
      <c r="V586" s="692"/>
      <c r="W586" s="692"/>
      <c r="X586" s="692"/>
      <c r="Y586" s="692"/>
      <c r="Z586" s="692"/>
      <c r="AA586" s="692"/>
      <c r="AB586" s="692"/>
      <c r="AC586" s="693"/>
      <c r="AD586" s="692"/>
      <c r="AE586" s="692"/>
      <c r="AF586" s="692"/>
    </row>
    <row r="587" spans="1:32" ht="34.5" customHeight="1" x14ac:dyDescent="0.25">
      <c r="A587" s="1018">
        <f>A599</f>
        <v>45</v>
      </c>
      <c r="B587" s="507">
        <v>1</v>
      </c>
      <c r="C587" s="508" t="str">
        <f>IF(Experiencia_Proponente!C906=0,"",Experiencia_Proponente!C906)</f>
        <v xml:space="preserve">UNIÓN TEMPORAL 
SE TO SE EDUCACIÓN 1600 </v>
      </c>
      <c r="D587" s="511"/>
      <c r="E587" s="259" t="s">
        <v>1631</v>
      </c>
      <c r="F587" s="259" t="s">
        <v>1631</v>
      </c>
      <c r="G587" s="259">
        <v>4</v>
      </c>
      <c r="H587" s="259" t="str">
        <f t="shared" ref="H587:H598" si="261">IF(F587="SI",IF(E587&gt;="SI","15","0"),"0")</f>
        <v>15</v>
      </c>
      <c r="I587" s="259"/>
      <c r="J587" s="688">
        <v>0.15</v>
      </c>
      <c r="K587" s="259" t="s">
        <v>1631</v>
      </c>
      <c r="L587" s="269" t="s">
        <v>1952</v>
      </c>
      <c r="M587" s="689" t="str">
        <f t="shared" ref="M587:M598" si="262">IF(K587="SI",IF(J587=15%,"24",IF(J587=10%,"16",IF(J587=5%,"8","0"))),"0")</f>
        <v>24</v>
      </c>
      <c r="N587" s="259"/>
      <c r="O587" s="688" t="s">
        <v>2060</v>
      </c>
      <c r="P587" s="259" t="s">
        <v>1631</v>
      </c>
      <c r="Q587" s="259"/>
      <c r="R587" s="689" t="str">
        <f t="shared" ref="R587" si="263">IF(P587="SI",IF(O587="OPCIÓN 1","10",IF(O587="OPCIÓN 2","6",IF(O587="OPCIÓN 3","3","0"))),"0")</f>
        <v>10</v>
      </c>
      <c r="S587" s="259"/>
      <c r="T587" s="259" t="s">
        <v>2109</v>
      </c>
      <c r="U587" s="272">
        <v>7</v>
      </c>
      <c r="V587" s="259" t="s">
        <v>1631</v>
      </c>
      <c r="W587" s="259" t="s">
        <v>1631</v>
      </c>
      <c r="X587" s="259" t="s">
        <v>1631</v>
      </c>
      <c r="Y587" s="269" t="s">
        <v>1677</v>
      </c>
      <c r="Z587" s="689">
        <f t="shared" ref="Z587:Z588" si="264">IF(AND(U587&gt;1,V587="SI",W587="SI",X587="SI"),1,0)</f>
        <v>1</v>
      </c>
      <c r="AA587" s="259"/>
      <c r="AB587" s="259" t="s">
        <v>1631</v>
      </c>
      <c r="AC587" s="269" t="s">
        <v>1777</v>
      </c>
      <c r="AD587" s="690" t="str">
        <f t="shared" ref="AD587:AD598" si="265">IF(AB587="SI","10","0")</f>
        <v>10</v>
      </c>
      <c r="AE587" s="511"/>
      <c r="AF587" s="511"/>
    </row>
    <row r="588" spans="1:32" ht="34.5" customHeight="1" x14ac:dyDescent="0.25">
      <c r="A588" s="1018"/>
      <c r="B588" s="507">
        <v>2</v>
      </c>
      <c r="C588" s="508" t="str">
        <f>IF(Experiencia_Proponente!C907=0,"",Experiencia_Proponente!C907)</f>
        <v xml:space="preserve">UNIÓN TEMPORAL 
SE TO SE EDUCACIÓN 1600 </v>
      </c>
      <c r="D588" s="511"/>
      <c r="E588" s="259" t="s">
        <v>1631</v>
      </c>
      <c r="F588" s="259" t="s">
        <v>1631</v>
      </c>
      <c r="G588" s="259">
        <v>4</v>
      </c>
      <c r="H588" s="689" t="str">
        <f t="shared" si="261"/>
        <v>15</v>
      </c>
      <c r="I588" s="259"/>
      <c r="J588" s="688">
        <v>0.15</v>
      </c>
      <c r="K588" s="259" t="s">
        <v>1631</v>
      </c>
      <c r="L588" s="269" t="s">
        <v>1952</v>
      </c>
      <c r="M588" s="689" t="str">
        <f t="shared" si="262"/>
        <v>24</v>
      </c>
      <c r="N588" s="259"/>
      <c r="O588" s="688" t="s">
        <v>2060</v>
      </c>
      <c r="P588" s="259" t="s">
        <v>1631</v>
      </c>
      <c r="Q588" s="259"/>
      <c r="R588" s="689" t="str">
        <f t="shared" si="247"/>
        <v>10</v>
      </c>
      <c r="S588" s="259"/>
      <c r="T588" s="259" t="s">
        <v>2109</v>
      </c>
      <c r="U588" s="272">
        <v>7</v>
      </c>
      <c r="V588" s="259" t="s">
        <v>1631</v>
      </c>
      <c r="W588" s="259" t="s">
        <v>1631</v>
      </c>
      <c r="X588" s="259" t="s">
        <v>1631</v>
      </c>
      <c r="Y588" s="269" t="s">
        <v>1677</v>
      </c>
      <c r="Z588" s="689">
        <f t="shared" si="264"/>
        <v>1</v>
      </c>
      <c r="AA588" s="259"/>
      <c r="AB588" s="259" t="s">
        <v>1631</v>
      </c>
      <c r="AC588" s="269" t="s">
        <v>1777</v>
      </c>
      <c r="AD588" s="690" t="str">
        <f t="shared" si="265"/>
        <v>10</v>
      </c>
      <c r="AE588" s="511"/>
      <c r="AF588" s="511"/>
    </row>
    <row r="589" spans="1:32" ht="34.5" customHeight="1" x14ac:dyDescent="0.25">
      <c r="A589" s="1018"/>
      <c r="B589" s="507">
        <v>3</v>
      </c>
      <c r="C589" s="508" t="str">
        <f>IF(Experiencia_Proponente!C908=0,"",Experiencia_Proponente!C908)</f>
        <v xml:space="preserve">UNIÓN TEMPORAL 
SE TO SE EDUCACIÓN 1600 </v>
      </c>
      <c r="D589" s="511"/>
      <c r="E589" s="259" t="s">
        <v>1631</v>
      </c>
      <c r="F589" s="259" t="s">
        <v>1631</v>
      </c>
      <c r="G589" s="259">
        <v>4</v>
      </c>
      <c r="H589" s="689" t="str">
        <f t="shared" si="261"/>
        <v>15</v>
      </c>
      <c r="I589" s="259"/>
      <c r="J589" s="688">
        <v>0.15</v>
      </c>
      <c r="K589" s="259" t="s">
        <v>1631</v>
      </c>
      <c r="L589" s="269" t="s">
        <v>1952</v>
      </c>
      <c r="M589" s="689" t="str">
        <f t="shared" si="262"/>
        <v>24</v>
      </c>
      <c r="N589" s="259"/>
      <c r="O589" s="688" t="s">
        <v>2060</v>
      </c>
      <c r="P589" s="259" t="s">
        <v>1631</v>
      </c>
      <c r="Q589" s="259"/>
      <c r="R589" s="689" t="str">
        <f t="shared" si="247"/>
        <v>10</v>
      </c>
      <c r="S589" s="259"/>
      <c r="T589" s="272" t="s">
        <v>2109</v>
      </c>
      <c r="U589" s="272">
        <v>7</v>
      </c>
      <c r="V589" s="259" t="s">
        <v>1631</v>
      </c>
      <c r="W589" s="259" t="s">
        <v>1631</v>
      </c>
      <c r="X589" s="259" t="s">
        <v>1631</v>
      </c>
      <c r="Y589" s="269" t="s">
        <v>1677</v>
      </c>
      <c r="Z589" s="689">
        <f t="shared" si="248"/>
        <v>1</v>
      </c>
      <c r="AA589" s="259"/>
      <c r="AB589" s="259" t="s">
        <v>1631</v>
      </c>
      <c r="AC589" s="269" t="s">
        <v>1777</v>
      </c>
      <c r="AD589" s="690" t="str">
        <f t="shared" si="265"/>
        <v>10</v>
      </c>
      <c r="AE589" s="511"/>
      <c r="AF589" s="511"/>
    </row>
    <row r="590" spans="1:32" ht="34.5" customHeight="1" x14ac:dyDescent="0.25">
      <c r="A590" s="1018"/>
      <c r="B590" s="507">
        <v>4</v>
      </c>
      <c r="C590" s="508" t="str">
        <f>IF(Experiencia_Proponente!C909=0,"",Experiencia_Proponente!C909)</f>
        <v xml:space="preserve">UNIÓN TEMPORAL 
SE TO SE EDUCACIÓN 1600 </v>
      </c>
      <c r="D590" s="511"/>
      <c r="E590" s="259" t="s">
        <v>1631</v>
      </c>
      <c r="F590" s="259" t="s">
        <v>1631</v>
      </c>
      <c r="G590" s="259">
        <v>4</v>
      </c>
      <c r="H590" s="689" t="str">
        <f t="shared" si="261"/>
        <v>15</v>
      </c>
      <c r="I590" s="259"/>
      <c r="J590" s="688">
        <v>0.15</v>
      </c>
      <c r="K590" s="259" t="s">
        <v>1631</v>
      </c>
      <c r="L590" s="269" t="s">
        <v>1952</v>
      </c>
      <c r="M590" s="689" t="str">
        <f t="shared" si="262"/>
        <v>24</v>
      </c>
      <c r="N590" s="259"/>
      <c r="O590" s="688" t="s">
        <v>2060</v>
      </c>
      <c r="P590" s="259" t="s">
        <v>1631</v>
      </c>
      <c r="Q590" s="259"/>
      <c r="R590" s="689" t="str">
        <f t="shared" si="247"/>
        <v>10</v>
      </c>
      <c r="S590" s="259"/>
      <c r="T590" s="272" t="s">
        <v>2109</v>
      </c>
      <c r="U590" s="272">
        <v>7</v>
      </c>
      <c r="V590" s="259" t="s">
        <v>1631</v>
      </c>
      <c r="W590" s="259" t="s">
        <v>1631</v>
      </c>
      <c r="X590" s="259" t="s">
        <v>1631</v>
      </c>
      <c r="Y590" s="269" t="s">
        <v>1677</v>
      </c>
      <c r="Z590" s="689">
        <f t="shared" si="248"/>
        <v>1</v>
      </c>
      <c r="AA590" s="259"/>
      <c r="AB590" s="259" t="s">
        <v>1631</v>
      </c>
      <c r="AC590" s="269" t="s">
        <v>1777</v>
      </c>
      <c r="AD590" s="690" t="str">
        <f t="shared" si="265"/>
        <v>10</v>
      </c>
      <c r="AE590" s="511"/>
      <c r="AF590" s="511"/>
    </row>
    <row r="591" spans="1:32" ht="34.5" hidden="1" customHeight="1" x14ac:dyDescent="0.25">
      <c r="A591" s="1019"/>
      <c r="B591" s="256">
        <v>5</v>
      </c>
      <c r="C591" s="627" t="str">
        <f>IF(Experiencia_Proponente!C910=0,"",Experiencia_Proponente!C910)</f>
        <v/>
      </c>
      <c r="E591" s="315"/>
      <c r="F591" s="314"/>
      <c r="G591" s="314"/>
      <c r="H591" s="628" t="str">
        <f t="shared" si="261"/>
        <v>0</v>
      </c>
      <c r="I591" s="260"/>
      <c r="J591" s="629"/>
      <c r="K591" s="314"/>
      <c r="L591" s="314"/>
      <c r="M591" s="628" t="str">
        <f t="shared" si="262"/>
        <v>0</v>
      </c>
      <c r="N591" s="260"/>
      <c r="O591" s="629"/>
      <c r="P591" s="314"/>
      <c r="Q591" s="314"/>
      <c r="R591" s="628" t="str">
        <f t="shared" si="247"/>
        <v>0</v>
      </c>
      <c r="S591" s="260"/>
      <c r="T591" s="630"/>
      <c r="U591" s="630"/>
      <c r="V591" s="314"/>
      <c r="W591" s="314"/>
      <c r="X591" s="314"/>
      <c r="Y591" s="316"/>
      <c r="Z591" s="628">
        <f t="shared" si="248"/>
        <v>0</v>
      </c>
      <c r="AA591" s="260"/>
      <c r="AB591" s="315"/>
      <c r="AC591" s="316"/>
      <c r="AD591" s="631" t="str">
        <f t="shared" si="265"/>
        <v>0</v>
      </c>
      <c r="AF591" s="632"/>
    </row>
    <row r="592" spans="1:32" ht="34.5" hidden="1" customHeight="1" x14ac:dyDescent="0.25">
      <c r="A592" s="1019"/>
      <c r="B592" s="568">
        <v>6</v>
      </c>
      <c r="C592" s="569" t="str">
        <f>IF(Experiencia_Proponente!C911=0,"",Experiencia_Proponente!C911)</f>
        <v/>
      </c>
      <c r="E592" s="570"/>
      <c r="F592" s="571"/>
      <c r="G592" s="571"/>
      <c r="H592" s="572" t="str">
        <f t="shared" si="261"/>
        <v>0</v>
      </c>
      <c r="I592" s="260"/>
      <c r="J592" s="573"/>
      <c r="K592" s="571"/>
      <c r="L592" s="571"/>
      <c r="M592" s="572" t="str">
        <f t="shared" si="262"/>
        <v>0</v>
      </c>
      <c r="N592" s="260"/>
      <c r="O592" s="573"/>
      <c r="P592" s="571"/>
      <c r="Q592" s="571"/>
      <c r="R592" s="572" t="str">
        <f t="shared" si="247"/>
        <v>0</v>
      </c>
      <c r="S592" s="260"/>
      <c r="T592" s="574"/>
      <c r="U592" s="574"/>
      <c r="V592" s="571"/>
      <c r="W592" s="571"/>
      <c r="X592" s="571"/>
      <c r="Y592" s="575"/>
      <c r="Z592" s="572">
        <f t="shared" si="248"/>
        <v>0</v>
      </c>
      <c r="AA592" s="260"/>
      <c r="AB592" s="570"/>
      <c r="AC592" s="575"/>
      <c r="AD592" s="576" t="str">
        <f t="shared" si="265"/>
        <v>0</v>
      </c>
      <c r="AF592" s="577"/>
    </row>
    <row r="593" spans="1:32" ht="34.5" customHeight="1" x14ac:dyDescent="0.25">
      <c r="A593" s="1018"/>
      <c r="B593" s="507">
        <v>7</v>
      </c>
      <c r="C593" s="508" t="str">
        <f>IF(Experiencia_Proponente!C912=0,"",Experiencia_Proponente!C912)</f>
        <v xml:space="preserve">UNIÓN TEMPORAL 
SE TO SE EDUCACIÓN 1600 </v>
      </c>
      <c r="D593" s="511"/>
      <c r="E593" s="259" t="s">
        <v>1631</v>
      </c>
      <c r="F593" s="259" t="s">
        <v>1631</v>
      </c>
      <c r="G593" s="259">
        <v>4</v>
      </c>
      <c r="H593" s="689" t="str">
        <f t="shared" si="261"/>
        <v>15</v>
      </c>
      <c r="I593" s="259"/>
      <c r="J593" s="688">
        <v>0.15</v>
      </c>
      <c r="K593" s="259" t="s">
        <v>1631</v>
      </c>
      <c r="L593" s="269" t="s">
        <v>1952</v>
      </c>
      <c r="M593" s="689" t="str">
        <f t="shared" si="262"/>
        <v>24</v>
      </c>
      <c r="N593" s="259"/>
      <c r="O593" s="688" t="s">
        <v>2060</v>
      </c>
      <c r="P593" s="259" t="s">
        <v>1631</v>
      </c>
      <c r="Q593" s="259"/>
      <c r="R593" s="689" t="str">
        <f t="shared" si="247"/>
        <v>10</v>
      </c>
      <c r="S593" s="259"/>
      <c r="T593" s="272" t="s">
        <v>2109</v>
      </c>
      <c r="U593" s="272">
        <v>7</v>
      </c>
      <c r="V593" s="259" t="s">
        <v>1631</v>
      </c>
      <c r="W593" s="259" t="s">
        <v>1631</v>
      </c>
      <c r="X593" s="259" t="s">
        <v>1631</v>
      </c>
      <c r="Y593" s="269" t="s">
        <v>1677</v>
      </c>
      <c r="Z593" s="689">
        <f t="shared" si="248"/>
        <v>1</v>
      </c>
      <c r="AA593" s="259"/>
      <c r="AB593" s="259" t="s">
        <v>1631</v>
      </c>
      <c r="AC593" s="269" t="s">
        <v>1777</v>
      </c>
      <c r="AD593" s="690" t="str">
        <f t="shared" si="265"/>
        <v>10</v>
      </c>
      <c r="AE593" s="511"/>
      <c r="AF593" s="511"/>
    </row>
    <row r="594" spans="1:32" ht="34.5" customHeight="1" x14ac:dyDescent="0.25">
      <c r="A594" s="1018"/>
      <c r="B594" s="507">
        <v>8</v>
      </c>
      <c r="C594" s="508" t="str">
        <f>IF(Experiencia_Proponente!C913=0,"",Experiencia_Proponente!C913)</f>
        <v xml:space="preserve">UNIÓN TEMPORAL 
SE TO SE EDUCACIÓN 1600 </v>
      </c>
      <c r="D594" s="511"/>
      <c r="E594" s="259" t="s">
        <v>1631</v>
      </c>
      <c r="F594" s="259" t="s">
        <v>1631</v>
      </c>
      <c r="G594" s="259">
        <v>4</v>
      </c>
      <c r="H594" s="689" t="str">
        <f t="shared" si="261"/>
        <v>15</v>
      </c>
      <c r="I594" s="259"/>
      <c r="J594" s="688">
        <v>0.15</v>
      </c>
      <c r="K594" s="259" t="s">
        <v>1631</v>
      </c>
      <c r="L594" s="269" t="s">
        <v>1952</v>
      </c>
      <c r="M594" s="689" t="str">
        <f t="shared" si="262"/>
        <v>24</v>
      </c>
      <c r="N594" s="259"/>
      <c r="O594" s="688" t="s">
        <v>2060</v>
      </c>
      <c r="P594" s="259" t="s">
        <v>1631</v>
      </c>
      <c r="Q594" s="259"/>
      <c r="R594" s="689" t="str">
        <f t="shared" si="247"/>
        <v>10</v>
      </c>
      <c r="S594" s="259"/>
      <c r="T594" s="272" t="s">
        <v>2109</v>
      </c>
      <c r="U594" s="272">
        <v>7</v>
      </c>
      <c r="V594" s="259" t="s">
        <v>1631</v>
      </c>
      <c r="W594" s="259" t="s">
        <v>1631</v>
      </c>
      <c r="X594" s="259" t="s">
        <v>1631</v>
      </c>
      <c r="Y594" s="269" t="s">
        <v>1677</v>
      </c>
      <c r="Z594" s="689">
        <f t="shared" si="248"/>
        <v>1</v>
      </c>
      <c r="AA594" s="259"/>
      <c r="AB594" s="259" t="s">
        <v>1631</v>
      </c>
      <c r="AC594" s="269" t="s">
        <v>1777</v>
      </c>
      <c r="AD594" s="690" t="str">
        <f t="shared" si="265"/>
        <v>10</v>
      </c>
      <c r="AE594" s="511"/>
      <c r="AF594" s="511"/>
    </row>
    <row r="595" spans="1:32" ht="34.5" customHeight="1" x14ac:dyDescent="0.25">
      <c r="A595" s="1018"/>
      <c r="B595" s="507">
        <v>9</v>
      </c>
      <c r="C595" s="508" t="str">
        <f>IF(Experiencia_Proponente!C914=0,"",Experiencia_Proponente!C914)</f>
        <v xml:space="preserve">UNIÓN TEMPORAL 
SE TO SE EDUCACIÓN 1600 </v>
      </c>
      <c r="D595" s="511"/>
      <c r="E595" s="259" t="s">
        <v>1631</v>
      </c>
      <c r="F595" s="259" t="s">
        <v>1631</v>
      </c>
      <c r="G595" s="259">
        <v>4</v>
      </c>
      <c r="H595" s="689" t="str">
        <f t="shared" si="261"/>
        <v>15</v>
      </c>
      <c r="I595" s="259"/>
      <c r="J595" s="688">
        <v>0.15</v>
      </c>
      <c r="K595" s="259" t="s">
        <v>1631</v>
      </c>
      <c r="L595" s="269" t="s">
        <v>1952</v>
      </c>
      <c r="M595" s="689" t="str">
        <f t="shared" si="262"/>
        <v>24</v>
      </c>
      <c r="N595" s="259"/>
      <c r="O595" s="688" t="s">
        <v>2060</v>
      </c>
      <c r="P595" s="259" t="s">
        <v>1631</v>
      </c>
      <c r="Q595" s="259"/>
      <c r="R595" s="689" t="str">
        <f t="shared" si="247"/>
        <v>10</v>
      </c>
      <c r="S595" s="259"/>
      <c r="T595" s="272" t="s">
        <v>2109</v>
      </c>
      <c r="U595" s="272">
        <v>7</v>
      </c>
      <c r="V595" s="259" t="s">
        <v>1631</v>
      </c>
      <c r="W595" s="259" t="s">
        <v>1631</v>
      </c>
      <c r="X595" s="259" t="s">
        <v>1631</v>
      </c>
      <c r="Y595" s="269" t="s">
        <v>1677</v>
      </c>
      <c r="Z595" s="689">
        <f t="shared" si="248"/>
        <v>1</v>
      </c>
      <c r="AA595" s="259"/>
      <c r="AB595" s="259" t="s">
        <v>1631</v>
      </c>
      <c r="AC595" s="269" t="s">
        <v>1777</v>
      </c>
      <c r="AD595" s="690" t="str">
        <f t="shared" si="265"/>
        <v>10</v>
      </c>
      <c r="AE595" s="511"/>
      <c r="AF595" s="511"/>
    </row>
    <row r="596" spans="1:32" ht="34.5" customHeight="1" x14ac:dyDescent="0.25">
      <c r="A596" s="1018"/>
      <c r="B596" s="507">
        <v>10</v>
      </c>
      <c r="C596" s="508" t="str">
        <f>IF(Experiencia_Proponente!C915=0,"",Experiencia_Proponente!C915)</f>
        <v xml:space="preserve">UNIÓN TEMPORAL 
SE TO SE EDUCACIÓN 1600 </v>
      </c>
      <c r="D596" s="511"/>
      <c r="E596" s="259" t="s">
        <v>1631</v>
      </c>
      <c r="F596" s="259" t="s">
        <v>1631</v>
      </c>
      <c r="G596" s="259">
        <v>4</v>
      </c>
      <c r="H596" s="689" t="str">
        <f t="shared" si="261"/>
        <v>15</v>
      </c>
      <c r="I596" s="259"/>
      <c r="J596" s="688">
        <v>0.15</v>
      </c>
      <c r="K596" s="259" t="s">
        <v>1631</v>
      </c>
      <c r="L596" s="269" t="s">
        <v>1952</v>
      </c>
      <c r="M596" s="689" t="str">
        <f t="shared" si="262"/>
        <v>24</v>
      </c>
      <c r="N596" s="259"/>
      <c r="O596" s="688" t="s">
        <v>2060</v>
      </c>
      <c r="P596" s="259" t="s">
        <v>1631</v>
      </c>
      <c r="Q596" s="259"/>
      <c r="R596" s="689" t="str">
        <f t="shared" si="247"/>
        <v>10</v>
      </c>
      <c r="S596" s="259"/>
      <c r="T596" s="272" t="s">
        <v>2109</v>
      </c>
      <c r="U596" s="272">
        <v>7</v>
      </c>
      <c r="V596" s="259" t="s">
        <v>1631</v>
      </c>
      <c r="W596" s="259" t="s">
        <v>1631</v>
      </c>
      <c r="X596" s="259" t="s">
        <v>1631</v>
      </c>
      <c r="Y596" s="269" t="s">
        <v>1677</v>
      </c>
      <c r="Z596" s="689">
        <f t="shared" si="248"/>
        <v>1</v>
      </c>
      <c r="AA596" s="259"/>
      <c r="AB596" s="259" t="s">
        <v>1631</v>
      </c>
      <c r="AC596" s="269" t="s">
        <v>1777</v>
      </c>
      <c r="AD596" s="690" t="str">
        <f t="shared" si="265"/>
        <v>10</v>
      </c>
      <c r="AE596" s="511"/>
      <c r="AF596" s="511"/>
    </row>
    <row r="597" spans="1:32" ht="34.5" customHeight="1" x14ac:dyDescent="0.25">
      <c r="A597" s="1018"/>
      <c r="B597" s="507">
        <v>11</v>
      </c>
      <c r="C597" s="508" t="str">
        <f>IF(Experiencia_Proponente!C916=0,"",Experiencia_Proponente!C916)</f>
        <v xml:space="preserve">UNIÓN TEMPORAL 
SE TO SE EDUCACIÓN 1600 </v>
      </c>
      <c r="D597" s="511"/>
      <c r="E597" s="259" t="s">
        <v>1631</v>
      </c>
      <c r="F597" s="259" t="s">
        <v>1631</v>
      </c>
      <c r="G597" s="259">
        <v>4</v>
      </c>
      <c r="H597" s="689" t="str">
        <f t="shared" si="261"/>
        <v>15</v>
      </c>
      <c r="I597" s="259"/>
      <c r="J597" s="688">
        <v>0.15</v>
      </c>
      <c r="K597" s="259" t="s">
        <v>1631</v>
      </c>
      <c r="L597" s="269" t="s">
        <v>1952</v>
      </c>
      <c r="M597" s="689" t="str">
        <f t="shared" si="262"/>
        <v>24</v>
      </c>
      <c r="N597" s="259"/>
      <c r="O597" s="688" t="s">
        <v>2060</v>
      </c>
      <c r="P597" s="259" t="s">
        <v>1631</v>
      </c>
      <c r="Q597" s="259"/>
      <c r="R597" s="689" t="str">
        <f t="shared" si="247"/>
        <v>10</v>
      </c>
      <c r="S597" s="259"/>
      <c r="T597" s="272" t="s">
        <v>2109</v>
      </c>
      <c r="U597" s="272">
        <v>7</v>
      </c>
      <c r="V597" s="259" t="s">
        <v>1631</v>
      </c>
      <c r="W597" s="259" t="s">
        <v>1631</v>
      </c>
      <c r="X597" s="259" t="s">
        <v>1631</v>
      </c>
      <c r="Y597" s="269" t="s">
        <v>1677</v>
      </c>
      <c r="Z597" s="689">
        <f t="shared" si="248"/>
        <v>1</v>
      </c>
      <c r="AA597" s="259"/>
      <c r="AB597" s="259" t="s">
        <v>1631</v>
      </c>
      <c r="AC597" s="269" t="s">
        <v>1777</v>
      </c>
      <c r="AD597" s="690" t="str">
        <f t="shared" si="265"/>
        <v>10</v>
      </c>
      <c r="AE597" s="511"/>
      <c r="AF597" s="511"/>
    </row>
    <row r="598" spans="1:32" ht="34.5" hidden="1" customHeight="1" thickBot="1" x14ac:dyDescent="0.3">
      <c r="A598" s="1019"/>
      <c r="B598" s="579">
        <v>12</v>
      </c>
      <c r="C598" s="633" t="str">
        <f>IF(Experiencia_Proponente!C921=0,"",Experiencia_Proponente!C921)</f>
        <v/>
      </c>
      <c r="E598" s="634"/>
      <c r="F598" s="635"/>
      <c r="G598" s="623"/>
      <c r="H598" s="636" t="str">
        <f t="shared" si="261"/>
        <v>0</v>
      </c>
      <c r="I598" s="260"/>
      <c r="J598" s="637"/>
      <c r="K598" s="635"/>
      <c r="L598" s="635"/>
      <c r="M598" s="636" t="str">
        <f t="shared" si="262"/>
        <v>0</v>
      </c>
      <c r="N598" s="260"/>
      <c r="O598" s="637"/>
      <c r="P598" s="635"/>
      <c r="Q598" s="623"/>
      <c r="R598" s="636" t="str">
        <f t="shared" si="247"/>
        <v>0</v>
      </c>
      <c r="S598" s="260"/>
      <c r="T598" s="638"/>
      <c r="U598" s="638"/>
      <c r="V598" s="635"/>
      <c r="W598" s="635"/>
      <c r="X598" s="635"/>
      <c r="Y598" s="635"/>
      <c r="Z598" s="636">
        <f t="shared" si="248"/>
        <v>0</v>
      </c>
      <c r="AA598" s="260"/>
      <c r="AB598" s="634"/>
      <c r="AC598" s="639"/>
      <c r="AD598" s="640" t="str">
        <f t="shared" si="265"/>
        <v>0</v>
      </c>
      <c r="AF598" s="641"/>
    </row>
    <row r="599" spans="1:32" x14ac:dyDescent="0.25">
      <c r="A599" s="102">
        <v>45</v>
      </c>
      <c r="B599" s="691"/>
      <c r="C599" s="691" t="s">
        <v>2063</v>
      </c>
      <c r="D599" s="692"/>
      <c r="E599" s="692"/>
      <c r="F599" s="692"/>
      <c r="G599" s="692"/>
      <c r="H599" s="692"/>
      <c r="I599" s="692"/>
      <c r="J599" s="692"/>
      <c r="K599" s="692"/>
      <c r="L599" s="692"/>
      <c r="M599" s="692"/>
      <c r="N599" s="692"/>
      <c r="O599" s="692"/>
      <c r="P599" s="692"/>
      <c r="Q599" s="692"/>
      <c r="R599" s="692"/>
      <c r="S599" s="692"/>
      <c r="T599" s="692"/>
      <c r="U599" s="692"/>
      <c r="V599" s="692"/>
      <c r="W599" s="692"/>
      <c r="X599" s="692"/>
      <c r="Y599" s="692"/>
      <c r="Z599" s="692"/>
      <c r="AA599" s="692"/>
      <c r="AB599" s="692"/>
      <c r="AC599" s="693"/>
      <c r="AD599" s="692"/>
      <c r="AE599" s="692"/>
      <c r="AF599" s="692"/>
    </row>
    <row r="600" spans="1:32" hidden="1" x14ac:dyDescent="0.25">
      <c r="A600" s="1019">
        <f>A612</f>
        <v>46</v>
      </c>
      <c r="B600" s="256">
        <v>1</v>
      </c>
      <c r="C600" s="627" t="str">
        <f>IF(Experiencia_Proponente!C923=0,"",Experiencia_Proponente!C923)</f>
        <v/>
      </c>
      <c r="E600" s="315"/>
      <c r="F600" s="314"/>
      <c r="G600" s="314"/>
      <c r="H600" s="314" t="str">
        <f t="shared" ref="H600:H611" si="266">IF(F600="SI",IF(E600&gt;="SI","15","0"),"0")</f>
        <v>0</v>
      </c>
      <c r="I600" s="260"/>
      <c r="J600" s="629"/>
      <c r="K600" s="314"/>
      <c r="L600" s="314"/>
      <c r="M600" s="628" t="str">
        <f t="shared" ref="M600:M611" si="267">IF(K600="SI",IF(J600=15%,"24",IF(J600=10%,"16",IF(J600=5%,"8","0"))),"0")</f>
        <v>0</v>
      </c>
      <c r="N600" s="260"/>
      <c r="O600" s="629"/>
      <c r="P600" s="314"/>
      <c r="Q600" s="314"/>
      <c r="R600" s="628" t="str">
        <f t="shared" ref="R600" si="268">IF(P600="SI",IF(O600="OPCIÓN 1","10",IF(O600="OPCIÓN 2","6",IF(O600="OPCIÓN 3","3","0"))),"0")</f>
        <v>0</v>
      </c>
      <c r="S600" s="260"/>
      <c r="T600" s="630"/>
      <c r="U600" s="630"/>
      <c r="V600" s="314"/>
      <c r="W600" s="314"/>
      <c r="X600" s="314"/>
      <c r="Y600" s="314"/>
      <c r="Z600" s="628">
        <f t="shared" ref="Z600:Z601" si="269">IF(AND(U600&gt;1,V600="SI",W600="SI",X600="SI"),1,0)</f>
        <v>0</v>
      </c>
      <c r="AA600" s="260"/>
      <c r="AB600" s="315"/>
      <c r="AC600" s="316"/>
      <c r="AD600" s="631" t="str">
        <f t="shared" ref="AD600:AD611" si="270">IF(AB600="SI","10","0")</f>
        <v>0</v>
      </c>
      <c r="AF600" s="632"/>
    </row>
    <row r="601" spans="1:32" ht="17.25" hidden="1" thickTop="1" x14ac:dyDescent="0.25">
      <c r="A601" s="1019"/>
      <c r="B601" s="266">
        <v>2</v>
      </c>
      <c r="C601" s="267" t="str">
        <f>IF(Experiencia_Proponente!C924=0,"",Experiencia_Proponente!C924)</f>
        <v/>
      </c>
      <c r="E601" s="257"/>
      <c r="F601" s="258"/>
      <c r="G601" s="258"/>
      <c r="H601" s="262" t="str">
        <f t="shared" si="266"/>
        <v>0</v>
      </c>
      <c r="I601" s="260"/>
      <c r="J601" s="261"/>
      <c r="K601" s="259"/>
      <c r="L601" s="259"/>
      <c r="M601" s="262" t="str">
        <f t="shared" si="267"/>
        <v>0</v>
      </c>
      <c r="N601" s="260"/>
      <c r="O601" s="261"/>
      <c r="P601" s="258"/>
      <c r="Q601" s="258"/>
      <c r="R601" s="262" t="str">
        <f t="shared" si="247"/>
        <v>0</v>
      </c>
      <c r="S601" s="260"/>
      <c r="T601" s="263"/>
      <c r="U601" s="263"/>
      <c r="V601" s="258"/>
      <c r="W601" s="258"/>
      <c r="X601" s="258"/>
      <c r="Y601" s="259"/>
      <c r="Z601" s="262">
        <f t="shared" si="269"/>
        <v>0</v>
      </c>
      <c r="AA601" s="260"/>
      <c r="AB601" s="268"/>
      <c r="AC601" s="269"/>
      <c r="AD601" s="270" t="str">
        <f t="shared" si="270"/>
        <v>0</v>
      </c>
      <c r="AF601" s="271"/>
    </row>
    <row r="602" spans="1:32" hidden="1" x14ac:dyDescent="0.25">
      <c r="A602" s="1019"/>
      <c r="B602" s="266">
        <v>3</v>
      </c>
      <c r="C602" s="267" t="str">
        <f>IF(Experiencia_Proponente!C925=0,"",Experiencia_Proponente!C925)</f>
        <v/>
      </c>
      <c r="E602" s="268"/>
      <c r="F602" s="259"/>
      <c r="G602" s="259"/>
      <c r="H602" s="262" t="str">
        <f t="shared" si="266"/>
        <v>0</v>
      </c>
      <c r="I602" s="260"/>
      <c r="J602" s="261"/>
      <c r="K602" s="259"/>
      <c r="L602" s="259"/>
      <c r="M602" s="262" t="str">
        <f t="shared" si="267"/>
        <v>0</v>
      </c>
      <c r="N602" s="260"/>
      <c r="O602" s="261"/>
      <c r="P602" s="259"/>
      <c r="Q602" s="259"/>
      <c r="R602" s="262" t="str">
        <f t="shared" si="247"/>
        <v>0</v>
      </c>
      <c r="S602" s="260"/>
      <c r="T602" s="268"/>
      <c r="U602" s="263"/>
      <c r="V602" s="259"/>
      <c r="W602" s="259"/>
      <c r="X602" s="259"/>
      <c r="Y602" s="259"/>
      <c r="Z602" s="262">
        <f t="shared" si="248"/>
        <v>0</v>
      </c>
      <c r="AA602" s="260"/>
      <c r="AB602" s="268"/>
      <c r="AC602" s="269"/>
      <c r="AD602" s="270" t="str">
        <f t="shared" si="270"/>
        <v>0</v>
      </c>
      <c r="AF602" s="271"/>
    </row>
    <row r="603" spans="1:32" hidden="1" x14ac:dyDescent="0.25">
      <c r="A603" s="1019"/>
      <c r="B603" s="266">
        <v>4</v>
      </c>
      <c r="C603" s="267" t="str">
        <f>IF(Experiencia_Proponente!C926=0,"",Experiencia_Proponente!C926)</f>
        <v/>
      </c>
      <c r="E603" s="268"/>
      <c r="F603" s="259"/>
      <c r="G603" s="259"/>
      <c r="H603" s="262" t="str">
        <f t="shared" si="266"/>
        <v>0</v>
      </c>
      <c r="I603" s="260"/>
      <c r="J603" s="261"/>
      <c r="K603" s="259"/>
      <c r="L603" s="259"/>
      <c r="M603" s="262" t="str">
        <f t="shared" si="267"/>
        <v>0</v>
      </c>
      <c r="N603" s="260"/>
      <c r="O603" s="261"/>
      <c r="P603" s="259"/>
      <c r="Q603" s="259"/>
      <c r="R603" s="262" t="str">
        <f t="shared" si="247"/>
        <v>0</v>
      </c>
      <c r="S603" s="260"/>
      <c r="T603" s="268"/>
      <c r="U603" s="263"/>
      <c r="V603" s="259"/>
      <c r="W603" s="259"/>
      <c r="X603" s="259"/>
      <c r="Y603" s="259"/>
      <c r="Z603" s="262">
        <f t="shared" si="248"/>
        <v>0</v>
      </c>
      <c r="AA603" s="260"/>
      <c r="AB603" s="268"/>
      <c r="AC603" s="269"/>
      <c r="AD603" s="270" t="str">
        <f t="shared" si="270"/>
        <v>0</v>
      </c>
      <c r="AF603" s="271"/>
    </row>
    <row r="604" spans="1:32" hidden="1" x14ac:dyDescent="0.25">
      <c r="A604" s="1019"/>
      <c r="B604" s="266">
        <v>5</v>
      </c>
      <c r="C604" s="267" t="str">
        <f>IF(Experiencia_Proponente!C927=0,"",Experiencia_Proponente!C927)</f>
        <v/>
      </c>
      <c r="E604" s="268"/>
      <c r="F604" s="259"/>
      <c r="G604" s="259"/>
      <c r="H604" s="262" t="str">
        <f t="shared" si="266"/>
        <v>0</v>
      </c>
      <c r="I604" s="260"/>
      <c r="J604" s="261"/>
      <c r="K604" s="259"/>
      <c r="L604" s="259"/>
      <c r="M604" s="262" t="str">
        <f t="shared" si="267"/>
        <v>0</v>
      </c>
      <c r="N604" s="260"/>
      <c r="O604" s="261"/>
      <c r="P604" s="259"/>
      <c r="Q604" s="259"/>
      <c r="R604" s="262" t="str">
        <f t="shared" si="247"/>
        <v>0</v>
      </c>
      <c r="S604" s="260"/>
      <c r="T604" s="268"/>
      <c r="U604" s="263"/>
      <c r="V604" s="259"/>
      <c r="W604" s="259"/>
      <c r="X604" s="259"/>
      <c r="Y604" s="259"/>
      <c r="Z604" s="262">
        <f t="shared" si="248"/>
        <v>0</v>
      </c>
      <c r="AA604" s="260"/>
      <c r="AB604" s="268"/>
      <c r="AC604" s="269"/>
      <c r="AD604" s="270" t="str">
        <f t="shared" si="270"/>
        <v>0</v>
      </c>
      <c r="AF604" s="271"/>
    </row>
    <row r="605" spans="1:32" hidden="1" x14ac:dyDescent="0.25">
      <c r="A605" s="1019"/>
      <c r="B605" s="266">
        <v>6</v>
      </c>
      <c r="C605" s="267" t="str">
        <f>IF(Experiencia_Proponente!C928=0,"",Experiencia_Proponente!C928)</f>
        <v/>
      </c>
      <c r="E605" s="268"/>
      <c r="F605" s="259"/>
      <c r="G605" s="259"/>
      <c r="H605" s="262" t="str">
        <f t="shared" si="266"/>
        <v>0</v>
      </c>
      <c r="I605" s="260"/>
      <c r="J605" s="261"/>
      <c r="K605" s="259"/>
      <c r="L605" s="259"/>
      <c r="M605" s="262" t="str">
        <f t="shared" si="267"/>
        <v>0</v>
      </c>
      <c r="N605" s="260"/>
      <c r="O605" s="261"/>
      <c r="P605" s="259"/>
      <c r="Q605" s="259"/>
      <c r="R605" s="262" t="str">
        <f t="shared" si="247"/>
        <v>0</v>
      </c>
      <c r="S605" s="260"/>
      <c r="T605" s="268"/>
      <c r="U605" s="263"/>
      <c r="V605" s="259"/>
      <c r="W605" s="259"/>
      <c r="X605" s="259"/>
      <c r="Y605" s="259"/>
      <c r="Z605" s="262">
        <f t="shared" si="248"/>
        <v>0</v>
      </c>
      <c r="AA605" s="260"/>
      <c r="AB605" s="268"/>
      <c r="AC605" s="269"/>
      <c r="AD605" s="270" t="str">
        <f t="shared" si="270"/>
        <v>0</v>
      </c>
      <c r="AF605" s="271"/>
    </row>
    <row r="606" spans="1:32" ht="17.25" hidden="1" thickTop="1" x14ac:dyDescent="0.25">
      <c r="A606" s="1019"/>
      <c r="B606" s="266">
        <v>7</v>
      </c>
      <c r="C606" s="267" t="str">
        <f>IF(Experiencia_Proponente!C929=0,"",Experiencia_Proponente!C929)</f>
        <v/>
      </c>
      <c r="E606" s="257"/>
      <c r="F606" s="258"/>
      <c r="G606" s="258"/>
      <c r="H606" s="262" t="str">
        <f t="shared" si="266"/>
        <v>0</v>
      </c>
      <c r="I606" s="260"/>
      <c r="J606" s="261"/>
      <c r="K606" s="259"/>
      <c r="L606" s="259"/>
      <c r="M606" s="262" t="str">
        <f t="shared" si="267"/>
        <v>0</v>
      </c>
      <c r="N606" s="260"/>
      <c r="O606" s="261"/>
      <c r="P606" s="258"/>
      <c r="Q606" s="258"/>
      <c r="R606" s="262" t="str">
        <f t="shared" si="247"/>
        <v>0</v>
      </c>
      <c r="S606" s="260"/>
      <c r="T606" s="268"/>
      <c r="U606" s="263"/>
      <c r="V606" s="259"/>
      <c r="W606" s="259"/>
      <c r="X606" s="259"/>
      <c r="Y606" s="259"/>
      <c r="Z606" s="262">
        <f t="shared" si="248"/>
        <v>0</v>
      </c>
      <c r="AA606" s="260"/>
      <c r="AB606" s="268"/>
      <c r="AC606" s="269"/>
      <c r="AD606" s="270" t="str">
        <f t="shared" si="270"/>
        <v>0</v>
      </c>
      <c r="AF606" s="271"/>
    </row>
    <row r="607" spans="1:32" ht="17.25" hidden="1" thickTop="1" x14ac:dyDescent="0.25">
      <c r="A607" s="1019"/>
      <c r="B607" s="266">
        <v>8</v>
      </c>
      <c r="C607" s="267" t="str">
        <f>IF(Experiencia_Proponente!C930=0,"",Experiencia_Proponente!C930)</f>
        <v/>
      </c>
      <c r="E607" s="257"/>
      <c r="F607" s="258"/>
      <c r="G607" s="258"/>
      <c r="H607" s="262" t="str">
        <f t="shared" si="266"/>
        <v>0</v>
      </c>
      <c r="I607" s="260"/>
      <c r="J607" s="261"/>
      <c r="K607" s="259"/>
      <c r="L607" s="259"/>
      <c r="M607" s="262" t="str">
        <f t="shared" si="267"/>
        <v>0</v>
      </c>
      <c r="N607" s="260"/>
      <c r="O607" s="261"/>
      <c r="P607" s="258"/>
      <c r="Q607" s="258"/>
      <c r="R607" s="262" t="str">
        <f t="shared" si="247"/>
        <v>0</v>
      </c>
      <c r="S607" s="260"/>
      <c r="T607" s="263"/>
      <c r="U607" s="263"/>
      <c r="V607" s="258"/>
      <c r="W607" s="258"/>
      <c r="X607" s="258"/>
      <c r="Y607" s="258"/>
      <c r="Z607" s="262">
        <f t="shared" si="248"/>
        <v>0</v>
      </c>
      <c r="AA607" s="260"/>
      <c r="AB607" s="268"/>
      <c r="AC607" s="269"/>
      <c r="AD607" s="270" t="str">
        <f t="shared" si="270"/>
        <v>0</v>
      </c>
      <c r="AF607" s="271"/>
    </row>
    <row r="608" spans="1:32" ht="17.25" hidden="1" thickTop="1" x14ac:dyDescent="0.25">
      <c r="A608" s="1019"/>
      <c r="B608" s="266">
        <v>9</v>
      </c>
      <c r="C608" s="267" t="str">
        <f>IF(Experiencia_Proponente!C931=0,"",Experiencia_Proponente!C931)</f>
        <v/>
      </c>
      <c r="E608" s="257"/>
      <c r="F608" s="258"/>
      <c r="G608" s="258"/>
      <c r="H608" s="262" t="str">
        <f t="shared" si="266"/>
        <v>0</v>
      </c>
      <c r="I608" s="260"/>
      <c r="J608" s="261"/>
      <c r="K608" s="259"/>
      <c r="L608" s="259"/>
      <c r="M608" s="262" t="str">
        <f t="shared" si="267"/>
        <v>0</v>
      </c>
      <c r="N608" s="260"/>
      <c r="O608" s="261"/>
      <c r="P608" s="258"/>
      <c r="Q608" s="258"/>
      <c r="R608" s="262" t="str">
        <f t="shared" si="247"/>
        <v>0</v>
      </c>
      <c r="S608" s="260"/>
      <c r="T608" s="263"/>
      <c r="U608" s="263"/>
      <c r="V608" s="258"/>
      <c r="W608" s="258"/>
      <c r="X608" s="258"/>
      <c r="Y608" s="258"/>
      <c r="Z608" s="262">
        <f t="shared" si="248"/>
        <v>0</v>
      </c>
      <c r="AA608" s="260"/>
      <c r="AB608" s="268"/>
      <c r="AC608" s="269"/>
      <c r="AD608" s="270" t="str">
        <f t="shared" si="270"/>
        <v>0</v>
      </c>
      <c r="AF608" s="271"/>
    </row>
    <row r="609" spans="1:32" ht="17.25" hidden="1" thickTop="1" x14ac:dyDescent="0.25">
      <c r="A609" s="1019"/>
      <c r="B609" s="266">
        <v>10</v>
      </c>
      <c r="C609" s="267" t="str">
        <f>IF(Experiencia_Proponente!C932=0,"",Experiencia_Proponente!C932)</f>
        <v/>
      </c>
      <c r="E609" s="257"/>
      <c r="F609" s="258"/>
      <c r="G609" s="258"/>
      <c r="H609" s="262" t="str">
        <f t="shared" si="266"/>
        <v>0</v>
      </c>
      <c r="I609" s="260"/>
      <c r="J609" s="261"/>
      <c r="K609" s="259"/>
      <c r="L609" s="259"/>
      <c r="M609" s="262" t="str">
        <f t="shared" si="267"/>
        <v>0</v>
      </c>
      <c r="N609" s="260"/>
      <c r="O609" s="261"/>
      <c r="P609" s="258"/>
      <c r="Q609" s="258"/>
      <c r="R609" s="262" t="str">
        <f t="shared" si="247"/>
        <v>0</v>
      </c>
      <c r="S609" s="260"/>
      <c r="T609" s="263"/>
      <c r="U609" s="263"/>
      <c r="V609" s="258"/>
      <c r="W609" s="258"/>
      <c r="X609" s="258"/>
      <c r="Y609" s="258"/>
      <c r="Z609" s="262">
        <f t="shared" si="248"/>
        <v>0</v>
      </c>
      <c r="AA609" s="260"/>
      <c r="AB609" s="268"/>
      <c r="AC609" s="269"/>
      <c r="AD609" s="270" t="str">
        <f t="shared" si="270"/>
        <v>0</v>
      </c>
      <c r="AF609" s="271"/>
    </row>
    <row r="610" spans="1:32" hidden="1" x14ac:dyDescent="0.25">
      <c r="A610" s="1019"/>
      <c r="B610" s="568">
        <v>11</v>
      </c>
      <c r="C610" s="569" t="str">
        <f>IF(Experiencia_Proponente!C933=0,"",Experiencia_Proponente!C933)</f>
        <v/>
      </c>
      <c r="E610" s="570"/>
      <c r="F610" s="571"/>
      <c r="G610" s="571"/>
      <c r="H610" s="572" t="str">
        <f t="shared" si="266"/>
        <v>0</v>
      </c>
      <c r="I610" s="260"/>
      <c r="J610" s="573"/>
      <c r="K610" s="571"/>
      <c r="L610" s="571"/>
      <c r="M610" s="572" t="str">
        <f t="shared" si="267"/>
        <v>0</v>
      </c>
      <c r="N610" s="260"/>
      <c r="O610" s="573"/>
      <c r="P610" s="571"/>
      <c r="Q610" s="571"/>
      <c r="R610" s="572" t="str">
        <f t="shared" si="247"/>
        <v>0</v>
      </c>
      <c r="S610" s="260"/>
      <c r="T610" s="570"/>
      <c r="U610" s="574"/>
      <c r="V610" s="571"/>
      <c r="W610" s="571"/>
      <c r="X610" s="571"/>
      <c r="Y610" s="571"/>
      <c r="Z610" s="572">
        <f t="shared" si="248"/>
        <v>0</v>
      </c>
      <c r="AA610" s="260"/>
      <c r="AB610" s="570"/>
      <c r="AC610" s="575"/>
      <c r="AD610" s="576" t="str">
        <f t="shared" si="270"/>
        <v>0</v>
      </c>
      <c r="AF610" s="577"/>
    </row>
    <row r="611" spans="1:32" x14ac:dyDescent="0.25">
      <c r="A611" s="1018"/>
      <c r="B611" s="507">
        <v>12</v>
      </c>
      <c r="C611" s="508" t="str">
        <f>IF(Experiencia_Proponente!C934=0,"",Experiencia_Proponente!C934)</f>
        <v>YALE ADMEJORES</v>
      </c>
      <c r="D611" s="511"/>
      <c r="E611" s="259" t="s">
        <v>1631</v>
      </c>
      <c r="F611" s="259" t="s">
        <v>1631</v>
      </c>
      <c r="G611" s="259">
        <v>1</v>
      </c>
      <c r="H611" s="689" t="str">
        <f t="shared" si="266"/>
        <v>15</v>
      </c>
      <c r="I611" s="259"/>
      <c r="J611" s="688">
        <v>0.15</v>
      </c>
      <c r="K611" s="259" t="s">
        <v>1631</v>
      </c>
      <c r="L611" s="259">
        <v>1</v>
      </c>
      <c r="M611" s="689" t="str">
        <f t="shared" si="267"/>
        <v>24</v>
      </c>
      <c r="N611" s="259"/>
      <c r="O611" s="688" t="s">
        <v>2060</v>
      </c>
      <c r="P611" s="259" t="s">
        <v>1631</v>
      </c>
      <c r="Q611" s="259">
        <v>1</v>
      </c>
      <c r="R611" s="689" t="str">
        <f t="shared" si="247"/>
        <v>10</v>
      </c>
      <c r="S611" s="259"/>
      <c r="T611" s="272" t="s">
        <v>225</v>
      </c>
      <c r="U611" s="272">
        <v>5</v>
      </c>
      <c r="V611" s="259" t="s">
        <v>1631</v>
      </c>
      <c r="W611" s="259" t="s">
        <v>1631</v>
      </c>
      <c r="X611" s="259" t="s">
        <v>1631</v>
      </c>
      <c r="Y611" s="259">
        <v>1</v>
      </c>
      <c r="Z611" s="689">
        <f t="shared" si="248"/>
        <v>1</v>
      </c>
      <c r="AA611" s="259"/>
      <c r="AB611" s="259" t="s">
        <v>1631</v>
      </c>
      <c r="AC611" s="269" t="s">
        <v>332</v>
      </c>
      <c r="AD611" s="690" t="str">
        <f t="shared" si="270"/>
        <v>10</v>
      </c>
      <c r="AE611" s="511"/>
      <c r="AF611" s="511"/>
    </row>
    <row r="612" spans="1:32" x14ac:dyDescent="0.25">
      <c r="A612" s="102">
        <v>46</v>
      </c>
      <c r="B612" s="691"/>
      <c r="C612" s="691" t="s">
        <v>2063</v>
      </c>
      <c r="D612" s="692"/>
      <c r="E612" s="692"/>
      <c r="F612" s="692"/>
      <c r="G612" s="692"/>
      <c r="H612" s="692"/>
      <c r="I612" s="692"/>
      <c r="J612" s="692"/>
      <c r="K612" s="692"/>
      <c r="L612" s="692"/>
      <c r="M612" s="692"/>
      <c r="N612" s="692"/>
      <c r="O612" s="692"/>
      <c r="P612" s="692"/>
      <c r="Q612" s="692"/>
      <c r="R612" s="692"/>
      <c r="S612" s="692"/>
      <c r="T612" s="692"/>
      <c r="U612" s="692"/>
      <c r="V612" s="692"/>
      <c r="W612" s="692"/>
      <c r="X612" s="692"/>
      <c r="Y612" s="692"/>
      <c r="Z612" s="692"/>
      <c r="AA612" s="692"/>
      <c r="AB612" s="692"/>
      <c r="AC612" s="693"/>
      <c r="AD612" s="692"/>
      <c r="AE612" s="692"/>
      <c r="AF612" s="692"/>
    </row>
    <row r="613" spans="1:32" x14ac:dyDescent="0.25">
      <c r="A613" s="1018">
        <f>A625</f>
        <v>47</v>
      </c>
      <c r="B613" s="938">
        <v>1</v>
      </c>
      <c r="C613" s="940" t="str">
        <f>IF(Experiencia_Proponente!C936=0,"",Experiencia_Proponente!C936)</f>
        <v>VIPERS LTDA.</v>
      </c>
      <c r="D613" s="939"/>
      <c r="E613" s="939" t="s">
        <v>1631</v>
      </c>
      <c r="F613" s="939" t="s">
        <v>1631</v>
      </c>
      <c r="G613" s="939">
        <v>1</v>
      </c>
      <c r="H613" s="939" t="str">
        <f t="shared" ref="H613:H624" si="271">IF(F613="SI",IF(E613&gt;="SI","15","0"),"0")</f>
        <v>15</v>
      </c>
      <c r="I613" s="939"/>
      <c r="J613" s="695">
        <v>0.15</v>
      </c>
      <c r="K613" s="939" t="s">
        <v>1631</v>
      </c>
      <c r="L613" s="939">
        <v>1</v>
      </c>
      <c r="M613" s="694" t="str">
        <f t="shared" ref="M613:M624" si="272">IF(K613="SI",IF(J613=15%,"24",IF(J613=10%,"16",IF(J613=5%,"8","0"))),"0")</f>
        <v>24</v>
      </c>
      <c r="N613" s="939"/>
      <c r="O613" s="695" t="s">
        <v>2060</v>
      </c>
      <c r="P613" s="939" t="s">
        <v>1631</v>
      </c>
      <c r="Q613" s="939">
        <v>2</v>
      </c>
      <c r="R613" s="694" t="str">
        <f t="shared" ref="R613:R676" si="273">IF(P613="SI",IF(O613="OPCIÓN 1","10",IF(O613="OPCIÓN 2","6",IF(O613="OPCIÓN 3","3","0"))),"0")</f>
        <v>10</v>
      </c>
      <c r="S613" s="939"/>
      <c r="T613" s="939" t="s">
        <v>229</v>
      </c>
      <c r="U613" s="696">
        <v>9</v>
      </c>
      <c r="V613" s="939" t="s">
        <v>1631</v>
      </c>
      <c r="W613" s="939" t="s">
        <v>1631</v>
      </c>
      <c r="X613" s="939" t="s">
        <v>1631</v>
      </c>
      <c r="Y613" s="939">
        <v>5</v>
      </c>
      <c r="Z613" s="694">
        <f t="shared" ref="Z613:Z676" si="274">IF(AND(U613&gt;1,V613="SI",W613="SI",X613="SI"),1,0)</f>
        <v>1</v>
      </c>
      <c r="AA613" s="939"/>
      <c r="AB613" s="939" t="s">
        <v>1631</v>
      </c>
      <c r="AC613" s="280" t="s">
        <v>319</v>
      </c>
      <c r="AD613" s="941" t="str">
        <f t="shared" ref="AD613:AD624" si="275">IF(AB613="SI","10","0")</f>
        <v>10</v>
      </c>
      <c r="AE613" s="939"/>
      <c r="AF613" s="939"/>
    </row>
    <row r="614" spans="1:32" hidden="1" x14ac:dyDescent="0.25">
      <c r="A614" s="1019"/>
      <c r="B614" s="256">
        <v>2</v>
      </c>
      <c r="C614" s="627" t="str">
        <f>IF(Experiencia_Proponente!C937=0,"",Experiencia_Proponente!C937)</f>
        <v/>
      </c>
      <c r="E614" s="315"/>
      <c r="F614" s="314"/>
      <c r="G614" s="314"/>
      <c r="H614" s="628" t="str">
        <f t="shared" si="271"/>
        <v>0</v>
      </c>
      <c r="I614" s="260"/>
      <c r="J614" s="629"/>
      <c r="K614" s="314"/>
      <c r="L614" s="314"/>
      <c r="M614" s="628" t="str">
        <f t="shared" si="272"/>
        <v>0</v>
      </c>
      <c r="N614" s="260"/>
      <c r="O614" s="629"/>
      <c r="P614" s="314"/>
      <c r="Q614" s="314"/>
      <c r="R614" s="628" t="str">
        <f t="shared" si="273"/>
        <v>0</v>
      </c>
      <c r="S614" s="260"/>
      <c r="T614" s="315"/>
      <c r="U614" s="630"/>
      <c r="V614" s="314"/>
      <c r="W614" s="314"/>
      <c r="X614" s="314"/>
      <c r="Y614" s="314"/>
      <c r="Z614" s="628">
        <f t="shared" si="274"/>
        <v>0</v>
      </c>
      <c r="AA614" s="260"/>
      <c r="AB614" s="315"/>
      <c r="AC614" s="316"/>
      <c r="AD614" s="631" t="str">
        <f t="shared" si="275"/>
        <v>0</v>
      </c>
      <c r="AF614" s="632"/>
    </row>
    <row r="615" spans="1:32" hidden="1" x14ac:dyDescent="0.25">
      <c r="A615" s="1019"/>
      <c r="B615" s="266">
        <v>3</v>
      </c>
      <c r="C615" s="267" t="str">
        <f>IF(Experiencia_Proponente!C938=0,"",Experiencia_Proponente!C938)</f>
        <v/>
      </c>
      <c r="E615" s="268"/>
      <c r="F615" s="259"/>
      <c r="G615" s="259"/>
      <c r="H615" s="262" t="str">
        <f t="shared" si="271"/>
        <v>0</v>
      </c>
      <c r="I615" s="260"/>
      <c r="J615" s="261"/>
      <c r="K615" s="259"/>
      <c r="L615" s="259"/>
      <c r="M615" s="262" t="str">
        <f t="shared" si="272"/>
        <v>0</v>
      </c>
      <c r="N615" s="260"/>
      <c r="O615" s="261"/>
      <c r="P615" s="259"/>
      <c r="Q615" s="259"/>
      <c r="R615" s="262" t="str">
        <f t="shared" si="273"/>
        <v>0</v>
      </c>
      <c r="S615" s="260"/>
      <c r="T615" s="268"/>
      <c r="U615" s="263"/>
      <c r="V615" s="259"/>
      <c r="W615" s="259"/>
      <c r="X615" s="259"/>
      <c r="Y615" s="259"/>
      <c r="Z615" s="262">
        <f t="shared" si="274"/>
        <v>0</v>
      </c>
      <c r="AA615" s="260"/>
      <c r="AB615" s="268"/>
      <c r="AC615" s="269"/>
      <c r="AD615" s="270" t="str">
        <f t="shared" si="275"/>
        <v>0</v>
      </c>
      <c r="AF615" s="271"/>
    </row>
    <row r="616" spans="1:32" hidden="1" x14ac:dyDescent="0.25">
      <c r="A616" s="1019"/>
      <c r="B616" s="266">
        <v>4</v>
      </c>
      <c r="C616" s="267" t="str">
        <f>IF(Experiencia_Proponente!C939=0,"",Experiencia_Proponente!C939)</f>
        <v/>
      </c>
      <c r="E616" s="268"/>
      <c r="F616" s="259"/>
      <c r="G616" s="259"/>
      <c r="H616" s="262" t="str">
        <f t="shared" si="271"/>
        <v>0</v>
      </c>
      <c r="I616" s="260"/>
      <c r="J616" s="261"/>
      <c r="K616" s="259"/>
      <c r="L616" s="259"/>
      <c r="M616" s="262" t="str">
        <f t="shared" si="272"/>
        <v>0</v>
      </c>
      <c r="N616" s="260"/>
      <c r="O616" s="261"/>
      <c r="P616" s="259"/>
      <c r="Q616" s="259"/>
      <c r="R616" s="262" t="str">
        <f t="shared" si="273"/>
        <v>0</v>
      </c>
      <c r="S616" s="260"/>
      <c r="T616" s="268"/>
      <c r="U616" s="263"/>
      <c r="V616" s="259"/>
      <c r="W616" s="259"/>
      <c r="X616" s="259"/>
      <c r="Y616" s="259"/>
      <c r="Z616" s="262">
        <f t="shared" si="274"/>
        <v>0</v>
      </c>
      <c r="AA616" s="260"/>
      <c r="AB616" s="268"/>
      <c r="AC616" s="269"/>
      <c r="AD616" s="270" t="str">
        <f t="shared" si="275"/>
        <v>0</v>
      </c>
      <c r="AF616" s="271"/>
    </row>
    <row r="617" spans="1:32" hidden="1" x14ac:dyDescent="0.25">
      <c r="A617" s="1019"/>
      <c r="B617" s="266">
        <v>5</v>
      </c>
      <c r="C617" s="267" t="str">
        <f>IF(Experiencia_Proponente!C940=0,"",Experiencia_Proponente!C940)</f>
        <v/>
      </c>
      <c r="E617" s="268"/>
      <c r="F617" s="259"/>
      <c r="G617" s="259"/>
      <c r="H617" s="262" t="str">
        <f t="shared" si="271"/>
        <v>0</v>
      </c>
      <c r="I617" s="260"/>
      <c r="J617" s="261"/>
      <c r="K617" s="259"/>
      <c r="L617" s="259"/>
      <c r="M617" s="262" t="str">
        <f t="shared" si="272"/>
        <v>0</v>
      </c>
      <c r="N617" s="260"/>
      <c r="O617" s="261"/>
      <c r="P617" s="259"/>
      <c r="Q617" s="259"/>
      <c r="R617" s="262" t="str">
        <f t="shared" si="273"/>
        <v>0</v>
      </c>
      <c r="S617" s="260"/>
      <c r="T617" s="263"/>
      <c r="U617" s="263"/>
      <c r="V617" s="259"/>
      <c r="W617" s="259"/>
      <c r="X617" s="259"/>
      <c r="Y617" s="259"/>
      <c r="Z617" s="262">
        <f t="shared" si="274"/>
        <v>0</v>
      </c>
      <c r="AA617" s="260"/>
      <c r="AB617" s="268"/>
      <c r="AC617" s="269"/>
      <c r="AD617" s="270" t="str">
        <f t="shared" si="275"/>
        <v>0</v>
      </c>
      <c r="AF617" s="271"/>
    </row>
    <row r="618" spans="1:32" hidden="1" x14ac:dyDescent="0.25">
      <c r="A618" s="1019"/>
      <c r="B618" s="568">
        <v>6</v>
      </c>
      <c r="C618" s="569" t="str">
        <f>IF(Experiencia_Proponente!C941=0,"",Experiencia_Proponente!C941)</f>
        <v/>
      </c>
      <c r="E618" s="570"/>
      <c r="F618" s="571"/>
      <c r="G618" s="571"/>
      <c r="H618" s="572" t="str">
        <f t="shared" si="271"/>
        <v>0</v>
      </c>
      <c r="I618" s="260"/>
      <c r="J618" s="573"/>
      <c r="K618" s="571"/>
      <c r="L618" s="571"/>
      <c r="M618" s="572" t="str">
        <f t="shared" si="272"/>
        <v>0</v>
      </c>
      <c r="N618" s="260"/>
      <c r="O618" s="573"/>
      <c r="P618" s="571"/>
      <c r="Q618" s="571"/>
      <c r="R618" s="572" t="str">
        <f t="shared" si="273"/>
        <v>0</v>
      </c>
      <c r="S618" s="260"/>
      <c r="T618" s="570"/>
      <c r="U618" s="574"/>
      <c r="V618" s="571"/>
      <c r="W618" s="571"/>
      <c r="X618" s="571"/>
      <c r="Y618" s="571"/>
      <c r="Z618" s="572">
        <f t="shared" si="274"/>
        <v>0</v>
      </c>
      <c r="AA618" s="260"/>
      <c r="AB618" s="570"/>
      <c r="AC618" s="575"/>
      <c r="AD618" s="576" t="str">
        <f t="shared" si="275"/>
        <v>0</v>
      </c>
      <c r="AF618" s="577"/>
    </row>
    <row r="619" spans="1:32" x14ac:dyDescent="0.25">
      <c r="A619" s="1018"/>
      <c r="B619" s="938">
        <v>7</v>
      </c>
      <c r="C619" s="940" t="str">
        <f>IF(Experiencia_Proponente!C942=0,"",Experiencia_Proponente!C942)</f>
        <v>VIPERS LTDA.</v>
      </c>
      <c r="D619" s="939"/>
      <c r="E619" s="939" t="s">
        <v>1631</v>
      </c>
      <c r="F619" s="939" t="s">
        <v>1631</v>
      </c>
      <c r="G619" s="939">
        <v>1</v>
      </c>
      <c r="H619" s="694" t="str">
        <f t="shared" si="271"/>
        <v>15</v>
      </c>
      <c r="I619" s="939"/>
      <c r="J619" s="695">
        <v>0.15</v>
      </c>
      <c r="K619" s="939" t="s">
        <v>1631</v>
      </c>
      <c r="L619" s="939">
        <v>1</v>
      </c>
      <c r="M619" s="694" t="str">
        <f t="shared" si="272"/>
        <v>24</v>
      </c>
      <c r="N619" s="939"/>
      <c r="O619" s="695" t="s">
        <v>2060</v>
      </c>
      <c r="P619" s="939" t="s">
        <v>1631</v>
      </c>
      <c r="Q619" s="939">
        <v>2</v>
      </c>
      <c r="R619" s="694" t="str">
        <f t="shared" si="273"/>
        <v>10</v>
      </c>
      <c r="S619" s="939"/>
      <c r="T619" s="696" t="s">
        <v>229</v>
      </c>
      <c r="U619" s="696">
        <v>9</v>
      </c>
      <c r="V619" s="939" t="s">
        <v>1631</v>
      </c>
      <c r="W619" s="939" t="s">
        <v>1631</v>
      </c>
      <c r="X619" s="939" t="s">
        <v>1631</v>
      </c>
      <c r="Y619" s="939">
        <v>5</v>
      </c>
      <c r="Z619" s="694">
        <f t="shared" si="274"/>
        <v>1</v>
      </c>
      <c r="AA619" s="939"/>
      <c r="AB619" s="939" t="s">
        <v>1631</v>
      </c>
      <c r="AC619" s="280" t="s">
        <v>319</v>
      </c>
      <c r="AD619" s="941" t="str">
        <f t="shared" si="275"/>
        <v>10</v>
      </c>
      <c r="AE619" s="939"/>
      <c r="AF619" s="939"/>
    </row>
    <row r="620" spans="1:32" x14ac:dyDescent="0.25">
      <c r="A620" s="1018"/>
      <c r="B620" s="507">
        <v>8</v>
      </c>
      <c r="C620" s="508" t="str">
        <f>IF(Experiencia_Proponente!C943=0,"",Experiencia_Proponente!C943)</f>
        <v>VIPERS LTDA.</v>
      </c>
      <c r="D620" s="511"/>
      <c r="E620" s="259" t="s">
        <v>1631</v>
      </c>
      <c r="F620" s="259" t="s">
        <v>1631</v>
      </c>
      <c r="G620" s="259">
        <v>1</v>
      </c>
      <c r="H620" s="689" t="str">
        <f t="shared" si="271"/>
        <v>15</v>
      </c>
      <c r="I620" s="259"/>
      <c r="J620" s="688">
        <v>0.15</v>
      </c>
      <c r="K620" s="259" t="s">
        <v>1631</v>
      </c>
      <c r="L620" s="259">
        <v>1</v>
      </c>
      <c r="M620" s="689" t="str">
        <f t="shared" si="272"/>
        <v>24</v>
      </c>
      <c r="N620" s="259"/>
      <c r="O620" s="688" t="s">
        <v>2060</v>
      </c>
      <c r="P620" s="259" t="s">
        <v>1631</v>
      </c>
      <c r="Q620" s="259">
        <v>2</v>
      </c>
      <c r="R620" s="689" t="str">
        <f t="shared" si="273"/>
        <v>10</v>
      </c>
      <c r="S620" s="259"/>
      <c r="T620" s="272" t="s">
        <v>229</v>
      </c>
      <c r="U620" s="272">
        <v>9</v>
      </c>
      <c r="V620" s="259" t="s">
        <v>1631</v>
      </c>
      <c r="W620" s="259" t="s">
        <v>1631</v>
      </c>
      <c r="X620" s="259" t="s">
        <v>1631</v>
      </c>
      <c r="Y620" s="259">
        <v>5</v>
      </c>
      <c r="Z620" s="689">
        <f t="shared" si="274"/>
        <v>1</v>
      </c>
      <c r="AA620" s="259"/>
      <c r="AB620" s="259" t="s">
        <v>1631</v>
      </c>
      <c r="AC620" s="269" t="s">
        <v>319</v>
      </c>
      <c r="AD620" s="690" t="str">
        <f t="shared" si="275"/>
        <v>10</v>
      </c>
      <c r="AE620" s="511"/>
      <c r="AF620" s="511"/>
    </row>
    <row r="621" spans="1:32" hidden="1" x14ac:dyDescent="0.25">
      <c r="A621" s="1019"/>
      <c r="B621" s="256">
        <v>9</v>
      </c>
      <c r="C621" s="627" t="str">
        <f>IF(Experiencia_Proponente!C944=0,"",Experiencia_Proponente!C944)</f>
        <v/>
      </c>
      <c r="E621" s="315"/>
      <c r="F621" s="314"/>
      <c r="G621" s="314"/>
      <c r="H621" s="628" t="str">
        <f t="shared" si="271"/>
        <v>0</v>
      </c>
      <c r="I621" s="260"/>
      <c r="J621" s="629"/>
      <c r="K621" s="314"/>
      <c r="L621" s="314"/>
      <c r="M621" s="628" t="str">
        <f t="shared" si="272"/>
        <v>0</v>
      </c>
      <c r="N621" s="260"/>
      <c r="O621" s="629"/>
      <c r="P621" s="314"/>
      <c r="Q621" s="314"/>
      <c r="R621" s="628" t="str">
        <f t="shared" si="273"/>
        <v>0</v>
      </c>
      <c r="S621" s="260"/>
      <c r="T621" s="315"/>
      <c r="U621" s="630"/>
      <c r="V621" s="314"/>
      <c r="W621" s="314"/>
      <c r="X621" s="314"/>
      <c r="Y621" s="314"/>
      <c r="Z621" s="628">
        <f t="shared" si="274"/>
        <v>0</v>
      </c>
      <c r="AA621" s="260"/>
      <c r="AB621" s="315"/>
      <c r="AC621" s="316"/>
      <c r="AD621" s="631" t="str">
        <f t="shared" si="275"/>
        <v>0</v>
      </c>
      <c r="AF621" s="632"/>
    </row>
    <row r="622" spans="1:32" ht="17.25" hidden="1" thickTop="1" x14ac:dyDescent="0.25">
      <c r="A622" s="1019"/>
      <c r="B622" s="266">
        <v>10</v>
      </c>
      <c r="C622" s="267" t="str">
        <f>IF(Experiencia_Proponente!C945=0,"",Experiencia_Proponente!C945)</f>
        <v/>
      </c>
      <c r="E622" s="257"/>
      <c r="F622" s="258"/>
      <c r="G622" s="258"/>
      <c r="H622" s="262" t="str">
        <f t="shared" si="271"/>
        <v>0</v>
      </c>
      <c r="I622" s="260"/>
      <c r="J622" s="261"/>
      <c r="K622" s="259"/>
      <c r="L622" s="259"/>
      <c r="M622" s="262" t="str">
        <f t="shared" si="272"/>
        <v>0</v>
      </c>
      <c r="N622" s="260"/>
      <c r="O622" s="261"/>
      <c r="P622" s="258"/>
      <c r="Q622" s="258"/>
      <c r="R622" s="262" t="str">
        <f t="shared" si="273"/>
        <v>0</v>
      </c>
      <c r="S622" s="260"/>
      <c r="T622" s="268"/>
      <c r="U622" s="263"/>
      <c r="V622" s="259"/>
      <c r="W622" s="259"/>
      <c r="X622" s="259"/>
      <c r="Y622" s="259"/>
      <c r="Z622" s="262">
        <f t="shared" si="274"/>
        <v>0</v>
      </c>
      <c r="AA622" s="260"/>
      <c r="AB622" s="268"/>
      <c r="AC622" s="269"/>
      <c r="AD622" s="270" t="str">
        <f t="shared" si="275"/>
        <v>0</v>
      </c>
      <c r="AF622" s="271"/>
    </row>
    <row r="623" spans="1:32" hidden="1" x14ac:dyDescent="0.25">
      <c r="A623" s="1019"/>
      <c r="B623" s="266">
        <v>11</v>
      </c>
      <c r="C623" s="267" t="str">
        <f>IF(Experiencia_Proponente!C946=0,"",Experiencia_Proponente!C946)</f>
        <v/>
      </c>
      <c r="E623" s="268"/>
      <c r="F623" s="259"/>
      <c r="G623" s="259"/>
      <c r="H623" s="262" t="str">
        <f t="shared" si="271"/>
        <v>0</v>
      </c>
      <c r="I623" s="260"/>
      <c r="J623" s="261"/>
      <c r="K623" s="259"/>
      <c r="L623" s="259"/>
      <c r="M623" s="262" t="str">
        <f t="shared" si="272"/>
        <v>0</v>
      </c>
      <c r="N623" s="260"/>
      <c r="O623" s="261"/>
      <c r="P623" s="259"/>
      <c r="Q623" s="259"/>
      <c r="R623" s="262" t="str">
        <f t="shared" si="273"/>
        <v>0</v>
      </c>
      <c r="S623" s="260"/>
      <c r="T623" s="263"/>
      <c r="U623" s="263"/>
      <c r="V623" s="259"/>
      <c r="W623" s="259"/>
      <c r="X623" s="259"/>
      <c r="Y623" s="259"/>
      <c r="Z623" s="262">
        <f t="shared" si="274"/>
        <v>0</v>
      </c>
      <c r="AA623" s="260"/>
      <c r="AB623" s="268"/>
      <c r="AC623" s="269"/>
      <c r="AD623" s="270" t="str">
        <f t="shared" si="275"/>
        <v>0</v>
      </c>
      <c r="AF623" s="271"/>
    </row>
    <row r="624" spans="1:32" hidden="1" x14ac:dyDescent="0.25">
      <c r="A624" s="1019"/>
      <c r="B624" s="568">
        <v>12</v>
      </c>
      <c r="C624" s="569" t="str">
        <f>IF(Experiencia_Proponente!C947=0,"",Experiencia_Proponente!C947)</f>
        <v/>
      </c>
      <c r="E624" s="570"/>
      <c r="F624" s="571"/>
      <c r="G624" s="623"/>
      <c r="H624" s="572" t="str">
        <f t="shared" si="271"/>
        <v>0</v>
      </c>
      <c r="I624" s="260"/>
      <c r="J624" s="573"/>
      <c r="K624" s="571"/>
      <c r="L624" s="571"/>
      <c r="M624" s="572" t="str">
        <f t="shared" si="272"/>
        <v>0</v>
      </c>
      <c r="N624" s="260"/>
      <c r="O624" s="573"/>
      <c r="P624" s="571"/>
      <c r="Q624" s="623"/>
      <c r="R624" s="572" t="str">
        <f t="shared" si="273"/>
        <v>0</v>
      </c>
      <c r="S624" s="260"/>
      <c r="T624" s="574"/>
      <c r="U624" s="574"/>
      <c r="V624" s="571"/>
      <c r="W624" s="571"/>
      <c r="X624" s="571"/>
      <c r="Y624" s="571"/>
      <c r="Z624" s="572">
        <f t="shared" si="274"/>
        <v>0</v>
      </c>
      <c r="AA624" s="260"/>
      <c r="AB624" s="570"/>
      <c r="AC624" s="575"/>
      <c r="AD624" s="576" t="str">
        <f t="shared" si="275"/>
        <v>0</v>
      </c>
      <c r="AF624" s="577"/>
    </row>
    <row r="625" spans="1:32" x14ac:dyDescent="0.25">
      <c r="A625" s="102">
        <v>47</v>
      </c>
      <c r="B625" s="691"/>
      <c r="C625" s="691" t="s">
        <v>2063</v>
      </c>
      <c r="D625" s="692"/>
      <c r="E625" s="692"/>
      <c r="F625" s="692"/>
      <c r="G625" s="692"/>
      <c r="H625" s="692"/>
      <c r="I625" s="692"/>
      <c r="J625" s="692"/>
      <c r="K625" s="692"/>
      <c r="L625" s="692"/>
      <c r="M625" s="692"/>
      <c r="N625" s="692"/>
      <c r="O625" s="692"/>
      <c r="P625" s="692"/>
      <c r="Q625" s="692"/>
      <c r="R625" s="692"/>
      <c r="S625" s="692"/>
      <c r="T625" s="692"/>
      <c r="U625" s="692"/>
      <c r="V625" s="692"/>
      <c r="W625" s="692"/>
      <c r="X625" s="692"/>
      <c r="Y625" s="692"/>
      <c r="Z625" s="692"/>
      <c r="AA625" s="692"/>
      <c r="AB625" s="692"/>
      <c r="AC625" s="693"/>
      <c r="AD625" s="692"/>
      <c r="AE625" s="692"/>
      <c r="AF625" s="692"/>
    </row>
    <row r="626" spans="1:32" hidden="1" x14ac:dyDescent="0.25">
      <c r="A626" s="1019">
        <f>A638</f>
        <v>48</v>
      </c>
      <c r="B626" s="579">
        <v>1</v>
      </c>
      <c r="C626" s="633" t="str">
        <f>IF(Experiencia_Proponente!C958=0,"",Experiencia_Proponente!C958)</f>
        <v/>
      </c>
      <c r="E626" s="613"/>
      <c r="F626" s="601"/>
      <c r="G626" s="601"/>
      <c r="H626" s="601" t="str">
        <f t="shared" ref="H626:H637" si="276">IF(F626="SI",IF(E626&gt;="SI","15","0"),"0")</f>
        <v>0</v>
      </c>
      <c r="J626" s="642"/>
      <c r="K626" s="601"/>
      <c r="L626" s="601"/>
      <c r="M626" s="643" t="str">
        <f t="shared" ref="M626:M637" si="277">IF(K626="SI",IF(J626=15%,"24",IF(J626=10%,"16",IF(J626=5%,"8","0"))),"0")</f>
        <v>0</v>
      </c>
      <c r="O626" s="642"/>
      <c r="P626" s="601"/>
      <c r="Q626" s="601"/>
      <c r="R626" s="643" t="str">
        <f t="shared" ref="R626" si="278">IF(P626="SI",IF(O626="OPCIÓN 1","10",IF(O626="OPCIÓN 2","6",IF(O626="OPCIÓN 3","3","0"))),"0")</f>
        <v>0</v>
      </c>
      <c r="T626" s="644"/>
      <c r="U626" s="644"/>
      <c r="V626" s="601"/>
      <c r="W626" s="601"/>
      <c r="X626" s="601"/>
      <c r="Y626" s="601"/>
      <c r="Z626" s="643">
        <f t="shared" ref="Z626:Z627" si="279">IF(AND(U626&gt;1,V626="SI",W626="SI",X626="SI"),1,0)</f>
        <v>0</v>
      </c>
      <c r="AB626" s="613"/>
      <c r="AC626" s="614"/>
      <c r="AD626" s="645" t="str">
        <f t="shared" ref="AD626:AD637" si="280">IF(AB626="SI","10","0")</f>
        <v>0</v>
      </c>
      <c r="AF626" s="641"/>
    </row>
    <row r="627" spans="1:32" x14ac:dyDescent="0.25">
      <c r="A627" s="1018"/>
      <c r="B627" s="938">
        <v>2</v>
      </c>
      <c r="C627" s="940" t="str">
        <f>IF(Experiencia_Proponente!C959=0,"",Experiencia_Proponente!C959)</f>
        <v>UNION TEMPORAL A-O SED</v>
      </c>
      <c r="D627" s="939"/>
      <c r="E627" s="939" t="s">
        <v>1631</v>
      </c>
      <c r="F627" s="939" t="s">
        <v>1631</v>
      </c>
      <c r="G627" s="939">
        <v>1</v>
      </c>
      <c r="H627" s="694" t="str">
        <f t="shared" si="276"/>
        <v>15</v>
      </c>
      <c r="I627" s="939"/>
      <c r="J627" s="695">
        <v>0.15</v>
      </c>
      <c r="K627" s="939" t="s">
        <v>1631</v>
      </c>
      <c r="L627" s="939">
        <v>1</v>
      </c>
      <c r="M627" s="694" t="str">
        <f t="shared" si="277"/>
        <v>24</v>
      </c>
      <c r="N627" s="939"/>
      <c r="O627" s="695" t="s">
        <v>2060</v>
      </c>
      <c r="P627" s="939" t="s">
        <v>1631</v>
      </c>
      <c r="Q627" s="939">
        <v>1</v>
      </c>
      <c r="R627" s="694" t="str">
        <f t="shared" si="273"/>
        <v>10</v>
      </c>
      <c r="S627" s="939"/>
      <c r="T627" s="939" t="s">
        <v>232</v>
      </c>
      <c r="U627" s="696">
        <v>5</v>
      </c>
      <c r="V627" s="939" t="s">
        <v>1631</v>
      </c>
      <c r="W627" s="939" t="s">
        <v>1631</v>
      </c>
      <c r="X627" s="939" t="s">
        <v>1631</v>
      </c>
      <c r="Y627" s="302" t="s">
        <v>2110</v>
      </c>
      <c r="Z627" s="694">
        <f t="shared" si="279"/>
        <v>1</v>
      </c>
      <c r="AA627" s="939"/>
      <c r="AB627" s="939" t="s">
        <v>1631</v>
      </c>
      <c r="AC627" s="280" t="s">
        <v>332</v>
      </c>
      <c r="AD627" s="941" t="str">
        <f t="shared" si="280"/>
        <v>10</v>
      </c>
      <c r="AE627" s="939"/>
      <c r="AF627" s="939"/>
    </row>
    <row r="628" spans="1:32" x14ac:dyDescent="0.25">
      <c r="A628" s="1018"/>
      <c r="B628" s="938">
        <v>3</v>
      </c>
      <c r="C628" s="940" t="str">
        <f>IF(Experiencia_Proponente!C960=0,"",Experiencia_Proponente!C960)</f>
        <v>UNION TEMPORAL A-O SED</v>
      </c>
      <c r="D628" s="939"/>
      <c r="E628" s="939" t="s">
        <v>1631</v>
      </c>
      <c r="F628" s="939" t="s">
        <v>1631</v>
      </c>
      <c r="G628" s="939">
        <v>1</v>
      </c>
      <c r="H628" s="694" t="str">
        <f t="shared" si="276"/>
        <v>15</v>
      </c>
      <c r="I628" s="939"/>
      <c r="J628" s="695">
        <v>0.15</v>
      </c>
      <c r="K628" s="939" t="s">
        <v>1631</v>
      </c>
      <c r="L628" s="939">
        <v>1</v>
      </c>
      <c r="M628" s="694" t="str">
        <f t="shared" si="277"/>
        <v>24</v>
      </c>
      <c r="N628" s="939"/>
      <c r="O628" s="695" t="s">
        <v>2060</v>
      </c>
      <c r="P628" s="939" t="s">
        <v>1631</v>
      </c>
      <c r="Q628" s="939">
        <v>1</v>
      </c>
      <c r="R628" s="694" t="str">
        <f t="shared" si="273"/>
        <v>10</v>
      </c>
      <c r="S628" s="939"/>
      <c r="T628" s="696" t="s">
        <v>232</v>
      </c>
      <c r="U628" s="696">
        <v>5</v>
      </c>
      <c r="V628" s="939" t="s">
        <v>1631</v>
      </c>
      <c r="W628" s="939" t="s">
        <v>1631</v>
      </c>
      <c r="X628" s="939" t="s">
        <v>1631</v>
      </c>
      <c r="Y628" s="302" t="s">
        <v>2110</v>
      </c>
      <c r="Z628" s="694">
        <f t="shared" si="274"/>
        <v>1</v>
      </c>
      <c r="AA628" s="939"/>
      <c r="AB628" s="939" t="s">
        <v>1631</v>
      </c>
      <c r="AC628" s="280" t="s">
        <v>332</v>
      </c>
      <c r="AD628" s="941" t="str">
        <f t="shared" si="280"/>
        <v>10</v>
      </c>
      <c r="AE628" s="939"/>
      <c r="AF628" s="939"/>
    </row>
    <row r="629" spans="1:32" x14ac:dyDescent="0.25">
      <c r="A629" s="1018"/>
      <c r="B629" s="938">
        <v>4</v>
      </c>
      <c r="C629" s="940" t="str">
        <f>IF(Experiencia_Proponente!C961=0,"",Experiencia_Proponente!C961)</f>
        <v>UNION TEMPORAL A-O SED</v>
      </c>
      <c r="D629" s="939"/>
      <c r="E629" s="939" t="s">
        <v>1631</v>
      </c>
      <c r="F629" s="939" t="s">
        <v>1631</v>
      </c>
      <c r="G629" s="939">
        <v>1</v>
      </c>
      <c r="H629" s="694" t="str">
        <f t="shared" si="276"/>
        <v>15</v>
      </c>
      <c r="I629" s="939"/>
      <c r="J629" s="695">
        <v>0.15</v>
      </c>
      <c r="K629" s="939" t="s">
        <v>1631</v>
      </c>
      <c r="L629" s="939">
        <v>1</v>
      </c>
      <c r="M629" s="694" t="str">
        <f t="shared" si="277"/>
        <v>24</v>
      </c>
      <c r="N629" s="939"/>
      <c r="O629" s="695" t="s">
        <v>2060</v>
      </c>
      <c r="P629" s="939" t="s">
        <v>1631</v>
      </c>
      <c r="Q629" s="939">
        <v>1</v>
      </c>
      <c r="R629" s="694" t="str">
        <f t="shared" si="273"/>
        <v>10</v>
      </c>
      <c r="S629" s="939"/>
      <c r="T629" s="696" t="s">
        <v>232</v>
      </c>
      <c r="U629" s="696">
        <v>5</v>
      </c>
      <c r="V629" s="939" t="s">
        <v>1631</v>
      </c>
      <c r="W629" s="939" t="s">
        <v>1631</v>
      </c>
      <c r="X629" s="939" t="s">
        <v>1631</v>
      </c>
      <c r="Y629" s="302" t="s">
        <v>2110</v>
      </c>
      <c r="Z629" s="694">
        <f t="shared" si="274"/>
        <v>1</v>
      </c>
      <c r="AA629" s="939"/>
      <c r="AB629" s="939" t="s">
        <v>1631</v>
      </c>
      <c r="AC629" s="280" t="s">
        <v>332</v>
      </c>
      <c r="AD629" s="941" t="str">
        <f t="shared" si="280"/>
        <v>10</v>
      </c>
      <c r="AE629" s="939"/>
      <c r="AF629" s="939"/>
    </row>
    <row r="630" spans="1:32" x14ac:dyDescent="0.25">
      <c r="A630" s="1018"/>
      <c r="B630" s="938">
        <v>5</v>
      </c>
      <c r="C630" s="940" t="str">
        <f>IF(Experiencia_Proponente!C962=0,"",Experiencia_Proponente!C962)</f>
        <v>UNION TEMPORAL A-O SED</v>
      </c>
      <c r="D630" s="939"/>
      <c r="E630" s="939" t="s">
        <v>1631</v>
      </c>
      <c r="F630" s="939" t="s">
        <v>1631</v>
      </c>
      <c r="G630" s="939">
        <v>1</v>
      </c>
      <c r="H630" s="694" t="str">
        <f t="shared" si="276"/>
        <v>15</v>
      </c>
      <c r="I630" s="939"/>
      <c r="J630" s="695">
        <v>0.15</v>
      </c>
      <c r="K630" s="939" t="s">
        <v>1631</v>
      </c>
      <c r="L630" s="939">
        <v>1</v>
      </c>
      <c r="M630" s="694" t="str">
        <f t="shared" si="277"/>
        <v>24</v>
      </c>
      <c r="N630" s="939"/>
      <c r="O630" s="695" t="s">
        <v>2060</v>
      </c>
      <c r="P630" s="939" t="s">
        <v>1631</v>
      </c>
      <c r="Q630" s="939">
        <v>1</v>
      </c>
      <c r="R630" s="694" t="str">
        <f t="shared" si="273"/>
        <v>10</v>
      </c>
      <c r="S630" s="939"/>
      <c r="T630" s="696" t="s">
        <v>232</v>
      </c>
      <c r="U630" s="696">
        <v>5</v>
      </c>
      <c r="V630" s="939" t="s">
        <v>1631</v>
      </c>
      <c r="W630" s="939" t="s">
        <v>1631</v>
      </c>
      <c r="X630" s="939" t="s">
        <v>1631</v>
      </c>
      <c r="Y630" s="302" t="s">
        <v>2110</v>
      </c>
      <c r="Z630" s="694">
        <f t="shared" si="274"/>
        <v>1</v>
      </c>
      <c r="AA630" s="939"/>
      <c r="AB630" s="939" t="s">
        <v>1631</v>
      </c>
      <c r="AC630" s="280" t="s">
        <v>332</v>
      </c>
      <c r="AD630" s="941" t="str">
        <f t="shared" si="280"/>
        <v>10</v>
      </c>
      <c r="AE630" s="939"/>
      <c r="AF630" s="939"/>
    </row>
    <row r="631" spans="1:32" x14ac:dyDescent="0.25">
      <c r="A631" s="1018"/>
      <c r="B631" s="938">
        <v>6</v>
      </c>
      <c r="C631" s="940" t="str">
        <f>IF(Experiencia_Proponente!C963=0,"",Experiencia_Proponente!C963)</f>
        <v>UNION TEMPORAL A-O SED</v>
      </c>
      <c r="D631" s="939"/>
      <c r="E631" s="939" t="s">
        <v>1631</v>
      </c>
      <c r="F631" s="939" t="s">
        <v>1631</v>
      </c>
      <c r="G631" s="939">
        <v>1</v>
      </c>
      <c r="H631" s="694" t="str">
        <f t="shared" si="276"/>
        <v>15</v>
      </c>
      <c r="I631" s="939"/>
      <c r="J631" s="695">
        <v>0.15</v>
      </c>
      <c r="K631" s="939" t="s">
        <v>1631</v>
      </c>
      <c r="L631" s="939">
        <v>1</v>
      </c>
      <c r="M631" s="694" t="str">
        <f t="shared" si="277"/>
        <v>24</v>
      </c>
      <c r="N631" s="939"/>
      <c r="O631" s="695" t="s">
        <v>2060</v>
      </c>
      <c r="P631" s="939" t="s">
        <v>1631</v>
      </c>
      <c r="Q631" s="939">
        <v>1</v>
      </c>
      <c r="R631" s="694" t="str">
        <f t="shared" si="273"/>
        <v>10</v>
      </c>
      <c r="S631" s="939"/>
      <c r="T631" s="939" t="s">
        <v>232</v>
      </c>
      <c r="U631" s="696">
        <v>5</v>
      </c>
      <c r="V631" s="939" t="s">
        <v>1631</v>
      </c>
      <c r="W631" s="939" t="s">
        <v>1631</v>
      </c>
      <c r="X631" s="939" t="s">
        <v>1631</v>
      </c>
      <c r="Y631" s="302" t="s">
        <v>2110</v>
      </c>
      <c r="Z631" s="694">
        <f t="shared" si="274"/>
        <v>1</v>
      </c>
      <c r="AA631" s="939"/>
      <c r="AB631" s="939" t="s">
        <v>1631</v>
      </c>
      <c r="AC631" s="280" t="s">
        <v>332</v>
      </c>
      <c r="AD631" s="941" t="str">
        <f t="shared" si="280"/>
        <v>10</v>
      </c>
      <c r="AE631" s="939"/>
      <c r="AF631" s="939"/>
    </row>
    <row r="632" spans="1:32" x14ac:dyDescent="0.25">
      <c r="A632" s="1018"/>
      <c r="B632" s="938">
        <v>7</v>
      </c>
      <c r="C632" s="940" t="str">
        <f>IF(Experiencia_Proponente!C964=0,"",Experiencia_Proponente!C964)</f>
        <v>UNION TEMPORAL A-O SED</v>
      </c>
      <c r="D632" s="939"/>
      <c r="E632" s="939" t="s">
        <v>1631</v>
      </c>
      <c r="F632" s="939" t="s">
        <v>1631</v>
      </c>
      <c r="G632" s="939">
        <v>1</v>
      </c>
      <c r="H632" s="694" t="str">
        <f t="shared" si="276"/>
        <v>15</v>
      </c>
      <c r="I632" s="939"/>
      <c r="J632" s="695">
        <v>0.15</v>
      </c>
      <c r="K632" s="939" t="s">
        <v>1631</v>
      </c>
      <c r="L632" s="939">
        <v>1</v>
      </c>
      <c r="M632" s="694" t="str">
        <f t="shared" si="277"/>
        <v>24</v>
      </c>
      <c r="N632" s="939"/>
      <c r="O632" s="695" t="s">
        <v>2060</v>
      </c>
      <c r="P632" s="939" t="s">
        <v>1631</v>
      </c>
      <c r="Q632" s="939">
        <v>1</v>
      </c>
      <c r="R632" s="694" t="str">
        <f t="shared" si="273"/>
        <v>10</v>
      </c>
      <c r="S632" s="939"/>
      <c r="T632" s="939" t="s">
        <v>232</v>
      </c>
      <c r="U632" s="696">
        <v>5</v>
      </c>
      <c r="V632" s="939" t="s">
        <v>1631</v>
      </c>
      <c r="W632" s="939" t="s">
        <v>1631</v>
      </c>
      <c r="X632" s="939" t="s">
        <v>1631</v>
      </c>
      <c r="Y632" s="302" t="s">
        <v>2110</v>
      </c>
      <c r="Z632" s="694">
        <f t="shared" si="274"/>
        <v>1</v>
      </c>
      <c r="AA632" s="939"/>
      <c r="AB632" s="939" t="s">
        <v>1631</v>
      </c>
      <c r="AC632" s="280" t="s">
        <v>332</v>
      </c>
      <c r="AD632" s="941" t="str">
        <f t="shared" si="280"/>
        <v>10</v>
      </c>
      <c r="AE632" s="939"/>
      <c r="AF632" s="939"/>
    </row>
    <row r="633" spans="1:32" hidden="1" x14ac:dyDescent="0.25">
      <c r="A633" s="1019"/>
      <c r="B633" s="579">
        <v>8</v>
      </c>
      <c r="C633" s="633" t="str">
        <f>IF(Experiencia_Proponente!C965=0,"",Experiencia_Proponente!C965)</f>
        <v/>
      </c>
      <c r="E633" s="613"/>
      <c r="F633" s="601"/>
      <c r="G633" s="601"/>
      <c r="H633" s="643" t="str">
        <f t="shared" si="276"/>
        <v>0</v>
      </c>
      <c r="J633" s="642"/>
      <c r="K633" s="601"/>
      <c r="L633" s="601"/>
      <c r="M633" s="643"/>
      <c r="O633" s="642"/>
      <c r="P633" s="601"/>
      <c r="Q633" s="601"/>
      <c r="R633" s="643" t="str">
        <f t="shared" si="273"/>
        <v>0</v>
      </c>
      <c r="T633" s="613"/>
      <c r="U633" s="644"/>
      <c r="V633" s="601"/>
      <c r="W633" s="601"/>
      <c r="X633" s="601"/>
      <c r="Y633" s="601"/>
      <c r="Z633" s="643">
        <f t="shared" si="274"/>
        <v>0</v>
      </c>
      <c r="AB633" s="613"/>
      <c r="AC633" s="614"/>
      <c r="AD633" s="645" t="str">
        <f t="shared" si="280"/>
        <v>0</v>
      </c>
      <c r="AF633" s="641"/>
    </row>
    <row r="634" spans="1:32" x14ac:dyDescent="0.25">
      <c r="A634" s="1018"/>
      <c r="B634" s="938">
        <v>9</v>
      </c>
      <c r="C634" s="940" t="str">
        <f>IF(Experiencia_Proponente!C966=0,"",Experiencia_Proponente!C966)</f>
        <v>UNION TEMPORAL A-O SED</v>
      </c>
      <c r="D634" s="939"/>
      <c r="E634" s="939" t="s">
        <v>1631</v>
      </c>
      <c r="F634" s="939" t="s">
        <v>1631</v>
      </c>
      <c r="G634" s="939">
        <v>1</v>
      </c>
      <c r="H634" s="694" t="str">
        <f t="shared" si="276"/>
        <v>15</v>
      </c>
      <c r="I634" s="939"/>
      <c r="J634" s="695">
        <v>0.15</v>
      </c>
      <c r="K634" s="939" t="s">
        <v>1631</v>
      </c>
      <c r="L634" s="939">
        <v>1</v>
      </c>
      <c r="M634" s="694" t="str">
        <f t="shared" si="277"/>
        <v>24</v>
      </c>
      <c r="N634" s="939"/>
      <c r="O634" s="695" t="s">
        <v>2060</v>
      </c>
      <c r="P634" s="939" t="s">
        <v>1631</v>
      </c>
      <c r="Q634" s="939">
        <v>1</v>
      </c>
      <c r="R634" s="694" t="str">
        <f t="shared" si="273"/>
        <v>10</v>
      </c>
      <c r="S634" s="939"/>
      <c r="T634" s="696" t="s">
        <v>232</v>
      </c>
      <c r="U634" s="696">
        <v>5</v>
      </c>
      <c r="V634" s="939" t="s">
        <v>1631</v>
      </c>
      <c r="W634" s="939" t="s">
        <v>1631</v>
      </c>
      <c r="X634" s="939" t="s">
        <v>1631</v>
      </c>
      <c r="Y634" s="302" t="s">
        <v>2110</v>
      </c>
      <c r="Z634" s="694">
        <f t="shared" si="274"/>
        <v>1</v>
      </c>
      <c r="AA634" s="939"/>
      <c r="AB634" s="939" t="s">
        <v>1631</v>
      </c>
      <c r="AC634" s="280" t="s">
        <v>332</v>
      </c>
      <c r="AD634" s="941" t="str">
        <f t="shared" si="280"/>
        <v>10</v>
      </c>
      <c r="AE634" s="939"/>
      <c r="AF634" s="939"/>
    </row>
    <row r="635" spans="1:32" x14ac:dyDescent="0.25">
      <c r="A635" s="1018"/>
      <c r="B635" s="938">
        <v>10</v>
      </c>
      <c r="C635" s="940" t="str">
        <f>IF(Experiencia_Proponente!C967=0,"",Experiencia_Proponente!C967)</f>
        <v>UNION TEMPORAL A-O SED</v>
      </c>
      <c r="D635" s="939"/>
      <c r="E635" s="939" t="s">
        <v>1631</v>
      </c>
      <c r="F635" s="939" t="s">
        <v>1631</v>
      </c>
      <c r="G635" s="939">
        <v>1</v>
      </c>
      <c r="H635" s="694" t="str">
        <f t="shared" si="276"/>
        <v>15</v>
      </c>
      <c r="I635" s="939"/>
      <c r="J635" s="695">
        <v>0.15</v>
      </c>
      <c r="K635" s="939" t="s">
        <v>1631</v>
      </c>
      <c r="L635" s="939">
        <v>1</v>
      </c>
      <c r="M635" s="694" t="str">
        <f t="shared" si="277"/>
        <v>24</v>
      </c>
      <c r="N635" s="939"/>
      <c r="O635" s="695" t="s">
        <v>2060</v>
      </c>
      <c r="P635" s="939" t="s">
        <v>1631</v>
      </c>
      <c r="Q635" s="939">
        <v>1</v>
      </c>
      <c r="R635" s="694" t="str">
        <f t="shared" si="273"/>
        <v>10</v>
      </c>
      <c r="S635" s="939"/>
      <c r="T635" s="696" t="s">
        <v>232</v>
      </c>
      <c r="U635" s="696">
        <v>5</v>
      </c>
      <c r="V635" s="939" t="s">
        <v>1631</v>
      </c>
      <c r="W635" s="939" t="s">
        <v>1631</v>
      </c>
      <c r="X635" s="939" t="s">
        <v>1631</v>
      </c>
      <c r="Y635" s="302" t="s">
        <v>2110</v>
      </c>
      <c r="Z635" s="694">
        <f t="shared" si="274"/>
        <v>1</v>
      </c>
      <c r="AA635" s="939"/>
      <c r="AB635" s="939" t="s">
        <v>1631</v>
      </c>
      <c r="AC635" s="280" t="s">
        <v>332</v>
      </c>
      <c r="AD635" s="941" t="str">
        <f t="shared" si="280"/>
        <v>10</v>
      </c>
      <c r="AE635" s="939"/>
      <c r="AF635" s="939"/>
    </row>
    <row r="636" spans="1:32" x14ac:dyDescent="0.25">
      <c r="A636" s="1018"/>
      <c r="B636" s="938">
        <v>11</v>
      </c>
      <c r="C636" s="940" t="str">
        <f>IF(Experiencia_Proponente!C968=0,"",Experiencia_Proponente!C968)</f>
        <v>UNION TEMPORAL A-O SED</v>
      </c>
      <c r="D636" s="939"/>
      <c r="E636" s="939" t="s">
        <v>1631</v>
      </c>
      <c r="F636" s="939" t="s">
        <v>1631</v>
      </c>
      <c r="G636" s="939">
        <v>1</v>
      </c>
      <c r="H636" s="694" t="str">
        <f t="shared" si="276"/>
        <v>15</v>
      </c>
      <c r="I636" s="939"/>
      <c r="J636" s="695">
        <v>0.15</v>
      </c>
      <c r="K636" s="939" t="s">
        <v>1631</v>
      </c>
      <c r="L636" s="939">
        <v>1</v>
      </c>
      <c r="M636" s="694" t="str">
        <f t="shared" si="277"/>
        <v>24</v>
      </c>
      <c r="N636" s="939"/>
      <c r="O636" s="695" t="s">
        <v>2060</v>
      </c>
      <c r="P636" s="939" t="s">
        <v>1631</v>
      </c>
      <c r="Q636" s="939">
        <v>1</v>
      </c>
      <c r="R636" s="694" t="str">
        <f t="shared" si="273"/>
        <v>10</v>
      </c>
      <c r="S636" s="939"/>
      <c r="T636" s="696" t="s">
        <v>232</v>
      </c>
      <c r="U636" s="696">
        <v>5</v>
      </c>
      <c r="V636" s="939" t="s">
        <v>1631</v>
      </c>
      <c r="W636" s="939" t="s">
        <v>1631</v>
      </c>
      <c r="X636" s="939" t="s">
        <v>1631</v>
      </c>
      <c r="Y636" s="302" t="s">
        <v>2110</v>
      </c>
      <c r="Z636" s="694">
        <f t="shared" si="274"/>
        <v>1</v>
      </c>
      <c r="AA636" s="939"/>
      <c r="AB636" s="939" t="s">
        <v>1631</v>
      </c>
      <c r="AC636" s="280" t="s">
        <v>332</v>
      </c>
      <c r="AD636" s="941" t="str">
        <f t="shared" si="280"/>
        <v>10</v>
      </c>
      <c r="AE636" s="939"/>
      <c r="AF636" s="939"/>
    </row>
    <row r="637" spans="1:32" hidden="1" x14ac:dyDescent="0.25">
      <c r="A637" s="1019"/>
      <c r="B637" s="579">
        <v>12</v>
      </c>
      <c r="C637" s="633" t="str">
        <f>IF(Experiencia_Proponente!C981=0,"",Experiencia_Proponente!C981)</f>
        <v/>
      </c>
      <c r="E637" s="613"/>
      <c r="F637" s="601"/>
      <c r="G637" s="601"/>
      <c r="H637" s="643" t="str">
        <f t="shared" si="276"/>
        <v>0</v>
      </c>
      <c r="J637" s="642"/>
      <c r="K637" s="601"/>
      <c r="L637" s="601"/>
      <c r="M637" s="643" t="str">
        <f t="shared" si="277"/>
        <v>0</v>
      </c>
      <c r="O637" s="642"/>
      <c r="P637" s="601"/>
      <c r="Q637" s="601"/>
      <c r="R637" s="643" t="str">
        <f t="shared" si="273"/>
        <v>0</v>
      </c>
      <c r="T637" s="644"/>
      <c r="U637" s="644"/>
      <c r="V637" s="601"/>
      <c r="W637" s="601"/>
      <c r="X637" s="601"/>
      <c r="Y637" s="601"/>
      <c r="Z637" s="643">
        <f t="shared" si="274"/>
        <v>0</v>
      </c>
      <c r="AB637" s="613"/>
      <c r="AC637" s="614"/>
      <c r="AD637" s="645" t="str">
        <f t="shared" si="280"/>
        <v>0</v>
      </c>
      <c r="AF637" s="641"/>
    </row>
    <row r="638" spans="1:32" x14ac:dyDescent="0.25">
      <c r="A638" s="102">
        <v>48</v>
      </c>
      <c r="B638" s="691"/>
      <c r="C638" s="691" t="s">
        <v>2063</v>
      </c>
      <c r="D638" s="692"/>
      <c r="E638" s="692"/>
      <c r="F638" s="692"/>
      <c r="G638" s="692"/>
      <c r="H638" s="692"/>
      <c r="I638" s="692"/>
      <c r="J638" s="692"/>
      <c r="K638" s="692"/>
      <c r="L638" s="692"/>
      <c r="M638" s="692"/>
      <c r="N638" s="692"/>
      <c r="O638" s="692"/>
      <c r="P638" s="692"/>
      <c r="Q638" s="692"/>
      <c r="R638" s="692"/>
      <c r="S638" s="692"/>
      <c r="T638" s="692"/>
      <c r="U638" s="692"/>
      <c r="V638" s="692"/>
      <c r="W638" s="692"/>
      <c r="X638" s="692"/>
      <c r="Y638" s="692"/>
      <c r="Z638" s="692"/>
      <c r="AA638" s="692"/>
      <c r="AB638" s="692"/>
      <c r="AC638" s="693"/>
      <c r="AD638" s="692"/>
      <c r="AE638" s="692"/>
      <c r="AF638" s="692"/>
    </row>
    <row r="639" spans="1:32" hidden="1" x14ac:dyDescent="0.25">
      <c r="A639" s="1019">
        <f>A651</f>
        <v>49</v>
      </c>
      <c r="B639" s="256">
        <v>1</v>
      </c>
      <c r="C639" s="627" t="str">
        <f>IF(Experiencia_Proponente!C983=0,"",Experiencia_Proponente!C983)</f>
        <v/>
      </c>
      <c r="E639" s="308"/>
      <c r="F639" s="298"/>
      <c r="G639" s="298"/>
      <c r="H639" s="298" t="str">
        <f t="shared" ref="H639:H650" si="281">IF(F639="SI",IF(E639&gt;="SI","15","0"),"0")</f>
        <v>0</v>
      </c>
      <c r="J639" s="647"/>
      <c r="K639" s="298"/>
      <c r="L639" s="298"/>
      <c r="M639" s="646" t="str">
        <f t="shared" ref="M639:M650" si="282">IF(K639="SI",IF(J639=15%,"24",IF(J639=10%,"16",IF(J639=5%,"8","0"))),"0")</f>
        <v>0</v>
      </c>
      <c r="O639" s="647"/>
      <c r="P639" s="298"/>
      <c r="Q639" s="298"/>
      <c r="R639" s="646" t="str">
        <f t="shared" ref="R639" si="283">IF(P639="SI",IF(O639="OPCIÓN 1","10",IF(O639="OPCIÓN 2","6",IF(O639="OPCIÓN 3","3","0"))),"0")</f>
        <v>0</v>
      </c>
      <c r="T639" s="648"/>
      <c r="U639" s="648"/>
      <c r="V639" s="298"/>
      <c r="W639" s="298"/>
      <c r="X639" s="298"/>
      <c r="Y639" s="298"/>
      <c r="Z639" s="646">
        <f t="shared" ref="Z639:Z640" si="284">IF(AND(U639&gt;1,V639="SI",W639="SI",X639="SI"),1,0)</f>
        <v>0</v>
      </c>
      <c r="AB639" s="308"/>
      <c r="AC639" s="309"/>
      <c r="AD639" s="649" t="str">
        <f t="shared" ref="AD639:AD650" si="285">IF(AB639="SI","10","0")</f>
        <v>0</v>
      </c>
      <c r="AF639" s="632"/>
    </row>
    <row r="640" spans="1:32" ht="17.25" hidden="1" thickTop="1" x14ac:dyDescent="0.25">
      <c r="A640" s="1019"/>
      <c r="B640" s="266">
        <v>2</v>
      </c>
      <c r="C640" s="267" t="str">
        <f>IF(Experiencia_Proponente!C984=0,"",Experiencia_Proponente!C984)</f>
        <v/>
      </c>
      <c r="E640" s="273"/>
      <c r="F640" s="274"/>
      <c r="G640" s="274"/>
      <c r="H640" s="276" t="str">
        <f t="shared" si="281"/>
        <v>0</v>
      </c>
      <c r="J640" s="275"/>
      <c r="K640" s="511"/>
      <c r="L640" s="511"/>
      <c r="M640" s="276" t="str">
        <f t="shared" si="282"/>
        <v>0</v>
      </c>
      <c r="O640" s="275"/>
      <c r="P640" s="274"/>
      <c r="Q640" s="274"/>
      <c r="R640" s="276" t="str">
        <f t="shared" si="273"/>
        <v>0</v>
      </c>
      <c r="T640" s="279"/>
      <c r="U640" s="277"/>
      <c r="V640" s="511"/>
      <c r="W640" s="511"/>
      <c r="X640" s="511"/>
      <c r="Y640" s="511"/>
      <c r="Z640" s="276">
        <f t="shared" si="284"/>
        <v>0</v>
      </c>
      <c r="AB640" s="279"/>
      <c r="AC640" s="280"/>
      <c r="AD640" s="281" t="str">
        <f t="shared" si="285"/>
        <v>0</v>
      </c>
      <c r="AF640" s="271"/>
    </row>
    <row r="641" spans="1:32" hidden="1" x14ac:dyDescent="0.25">
      <c r="A641" s="1019"/>
      <c r="B641" s="266">
        <v>3</v>
      </c>
      <c r="C641" s="267" t="str">
        <f>IF(Experiencia_Proponente!C985=0,"",Experiencia_Proponente!C985)</f>
        <v/>
      </c>
      <c r="E641" s="279"/>
      <c r="F641" s="511"/>
      <c r="G641" s="511"/>
      <c r="H641" s="276" t="str">
        <f t="shared" si="281"/>
        <v>0</v>
      </c>
      <c r="J641" s="275"/>
      <c r="K641" s="511"/>
      <c r="L641" s="511"/>
      <c r="M641" s="276" t="str">
        <f t="shared" si="282"/>
        <v>0</v>
      </c>
      <c r="O641" s="275"/>
      <c r="P641" s="511"/>
      <c r="Q641" s="511"/>
      <c r="R641" s="276" t="str">
        <f t="shared" si="273"/>
        <v>0</v>
      </c>
      <c r="T641" s="279"/>
      <c r="U641" s="277"/>
      <c r="V641" s="511"/>
      <c r="W641" s="511"/>
      <c r="X641" s="511"/>
      <c r="Y641" s="511"/>
      <c r="Z641" s="276">
        <f t="shared" si="274"/>
        <v>0</v>
      </c>
      <c r="AB641" s="279"/>
      <c r="AC641" s="280"/>
      <c r="AD641" s="281" t="str">
        <f t="shared" si="285"/>
        <v>0</v>
      </c>
      <c r="AF641" s="271"/>
    </row>
    <row r="642" spans="1:32" ht="17.25" hidden="1" thickTop="1" x14ac:dyDescent="0.25">
      <c r="A642" s="1019"/>
      <c r="B642" s="266">
        <v>4</v>
      </c>
      <c r="C642" s="267" t="str">
        <f>IF(Experiencia_Proponente!C986=0,"",Experiencia_Proponente!C986)</f>
        <v/>
      </c>
      <c r="E642" s="273"/>
      <c r="F642" s="274"/>
      <c r="G642" s="274"/>
      <c r="H642" s="276" t="str">
        <f t="shared" si="281"/>
        <v>0</v>
      </c>
      <c r="J642" s="275"/>
      <c r="K642" s="511"/>
      <c r="L642" s="511"/>
      <c r="M642" s="276" t="str">
        <f t="shared" si="282"/>
        <v>0</v>
      </c>
      <c r="O642" s="275"/>
      <c r="P642" s="274"/>
      <c r="Q642" s="274"/>
      <c r="R642" s="276" t="str">
        <f t="shared" si="273"/>
        <v>0</v>
      </c>
      <c r="T642" s="277"/>
      <c r="U642" s="277"/>
      <c r="V642" s="274"/>
      <c r="W642" s="274"/>
      <c r="X642" s="274"/>
      <c r="Y642" s="274"/>
      <c r="Z642" s="276">
        <f t="shared" si="274"/>
        <v>0</v>
      </c>
      <c r="AB642" s="273"/>
      <c r="AC642" s="278"/>
      <c r="AD642" s="281" t="str">
        <f t="shared" si="285"/>
        <v>0</v>
      </c>
      <c r="AF642" s="271"/>
    </row>
    <row r="643" spans="1:32" ht="17.25" hidden="1" thickTop="1" x14ac:dyDescent="0.25">
      <c r="A643" s="1019"/>
      <c r="B643" s="266">
        <v>5</v>
      </c>
      <c r="C643" s="267" t="str">
        <f>IF(Experiencia_Proponente!C987=0,"",Experiencia_Proponente!C987)</f>
        <v/>
      </c>
      <c r="E643" s="273"/>
      <c r="F643" s="274"/>
      <c r="G643" s="274"/>
      <c r="H643" s="276" t="str">
        <f t="shared" si="281"/>
        <v>0</v>
      </c>
      <c r="J643" s="275"/>
      <c r="K643" s="511"/>
      <c r="L643" s="511"/>
      <c r="M643" s="276" t="str">
        <f t="shared" si="282"/>
        <v>0</v>
      </c>
      <c r="O643" s="275"/>
      <c r="P643" s="274"/>
      <c r="Q643" s="274"/>
      <c r="R643" s="276" t="str">
        <f t="shared" si="273"/>
        <v>0</v>
      </c>
      <c r="T643" s="277"/>
      <c r="U643" s="277"/>
      <c r="V643" s="274"/>
      <c r="W643" s="274"/>
      <c r="X643" s="274"/>
      <c r="Y643" s="274"/>
      <c r="Z643" s="276">
        <f t="shared" si="274"/>
        <v>0</v>
      </c>
      <c r="AB643" s="273"/>
      <c r="AC643" s="278"/>
      <c r="AD643" s="281" t="str">
        <f t="shared" si="285"/>
        <v>0</v>
      </c>
      <c r="AF643" s="271"/>
    </row>
    <row r="644" spans="1:32" ht="17.25" hidden="1" thickTop="1" x14ac:dyDescent="0.25">
      <c r="A644" s="1019"/>
      <c r="B644" s="266">
        <v>6</v>
      </c>
      <c r="C644" s="267" t="str">
        <f>IF(Experiencia_Proponente!C988=0,"",Experiencia_Proponente!C988)</f>
        <v/>
      </c>
      <c r="E644" s="273"/>
      <c r="F644" s="274"/>
      <c r="G644" s="274"/>
      <c r="H644" s="276" t="str">
        <f t="shared" si="281"/>
        <v>0</v>
      </c>
      <c r="J644" s="275"/>
      <c r="K644" s="511"/>
      <c r="L644" s="511"/>
      <c r="M644" s="276" t="str">
        <f t="shared" si="282"/>
        <v>0</v>
      </c>
      <c r="O644" s="275"/>
      <c r="P644" s="274"/>
      <c r="Q644" s="274"/>
      <c r="R644" s="276" t="str">
        <f t="shared" si="273"/>
        <v>0</v>
      </c>
      <c r="T644" s="277"/>
      <c r="U644" s="277"/>
      <c r="V644" s="274"/>
      <c r="W644" s="274"/>
      <c r="X644" s="274"/>
      <c r="Y644" s="274"/>
      <c r="Z644" s="276">
        <f t="shared" si="274"/>
        <v>0</v>
      </c>
      <c r="AB644" s="273"/>
      <c r="AC644" s="278"/>
      <c r="AD644" s="281" t="str">
        <f t="shared" si="285"/>
        <v>0</v>
      </c>
      <c r="AF644" s="271"/>
    </row>
    <row r="645" spans="1:32" ht="17.25" hidden="1" thickTop="1" x14ac:dyDescent="0.25">
      <c r="A645" s="1019"/>
      <c r="B645" s="568">
        <v>7</v>
      </c>
      <c r="C645" s="569" t="str">
        <f>IF(Experiencia_Proponente!C989=0,"",Experiencia_Proponente!C989)</f>
        <v/>
      </c>
      <c r="E645" s="580"/>
      <c r="F645" s="289"/>
      <c r="G645" s="289"/>
      <c r="H645" s="582" t="str">
        <f t="shared" si="281"/>
        <v>0</v>
      </c>
      <c r="J645" s="581"/>
      <c r="K645" s="586"/>
      <c r="L645" s="586"/>
      <c r="M645" s="582" t="str">
        <f t="shared" si="282"/>
        <v>0</v>
      </c>
      <c r="O645" s="581"/>
      <c r="P645" s="289"/>
      <c r="Q645" s="289"/>
      <c r="R645" s="582" t="str">
        <f t="shared" si="273"/>
        <v>0</v>
      </c>
      <c r="T645" s="585"/>
      <c r="U645" s="583"/>
      <c r="V645" s="586"/>
      <c r="W645" s="586"/>
      <c r="X645" s="586"/>
      <c r="Y645" s="586"/>
      <c r="Z645" s="582">
        <f t="shared" si="274"/>
        <v>0</v>
      </c>
      <c r="AB645" s="585"/>
      <c r="AC645" s="587"/>
      <c r="AD645" s="588" t="str">
        <f t="shared" si="285"/>
        <v>0</v>
      </c>
      <c r="AF645" s="577"/>
    </row>
    <row r="646" spans="1:32" x14ac:dyDescent="0.25">
      <c r="A646" s="1018"/>
      <c r="B646" s="507">
        <v>8</v>
      </c>
      <c r="C646" s="508" t="str">
        <f>IF(Experiencia_Proponente!C990=0,"",Experiencia_Proponente!C990)</f>
        <v>BUHO SEGURIDAD LIMITADA</v>
      </c>
      <c r="D646" s="511"/>
      <c r="E646" s="511" t="s">
        <v>1631</v>
      </c>
      <c r="F646" s="511" t="s">
        <v>1631</v>
      </c>
      <c r="G646" s="511">
        <v>1</v>
      </c>
      <c r="H646" s="694" t="str">
        <f t="shared" si="281"/>
        <v>15</v>
      </c>
      <c r="I646" s="511"/>
      <c r="J646" s="695">
        <v>0.15</v>
      </c>
      <c r="K646" s="511" t="s">
        <v>1631</v>
      </c>
      <c r="L646" s="511">
        <v>1</v>
      </c>
      <c r="M646" s="694" t="str">
        <f t="shared" si="282"/>
        <v>24</v>
      </c>
      <c r="N646" s="511"/>
      <c r="O646" s="695" t="s">
        <v>2060</v>
      </c>
      <c r="P646" s="511" t="s">
        <v>1631</v>
      </c>
      <c r="Q646" s="511">
        <v>1</v>
      </c>
      <c r="R646" s="694" t="str">
        <f t="shared" si="273"/>
        <v>10</v>
      </c>
      <c r="S646" s="511"/>
      <c r="T646" s="696" t="s">
        <v>235</v>
      </c>
      <c r="U646" s="696">
        <v>5</v>
      </c>
      <c r="V646" s="511" t="s">
        <v>1631</v>
      </c>
      <c r="W646" s="511" t="s">
        <v>1631</v>
      </c>
      <c r="X646" s="511" t="s">
        <v>1631</v>
      </c>
      <c r="Y646" s="703" t="s">
        <v>2111</v>
      </c>
      <c r="Z646" s="694">
        <f t="shared" si="274"/>
        <v>1</v>
      </c>
      <c r="AA646" s="511"/>
      <c r="AB646" s="511" t="s">
        <v>1631</v>
      </c>
      <c r="AC646" s="280" t="s">
        <v>315</v>
      </c>
      <c r="AD646" s="687" t="str">
        <f t="shared" si="285"/>
        <v>10</v>
      </c>
      <c r="AE646" s="511"/>
      <c r="AF646" s="511"/>
    </row>
    <row r="647" spans="1:32" hidden="1" x14ac:dyDescent="0.25">
      <c r="A647" s="1019"/>
      <c r="B647" s="256">
        <v>9</v>
      </c>
      <c r="C647" s="627" t="str">
        <f>IF(Experiencia_Proponente!C991=0,"",Experiencia_Proponente!C991)</f>
        <v/>
      </c>
      <c r="E647" s="308"/>
      <c r="F647" s="298"/>
      <c r="G647" s="298"/>
      <c r="H647" s="646" t="str">
        <f t="shared" si="281"/>
        <v>0</v>
      </c>
      <c r="J647" s="647"/>
      <c r="K647" s="298"/>
      <c r="L647" s="298"/>
      <c r="M647" s="646" t="str">
        <f t="shared" si="282"/>
        <v>0</v>
      </c>
      <c r="O647" s="647"/>
      <c r="P647" s="298"/>
      <c r="Q647" s="298"/>
      <c r="R647" s="646" t="str">
        <f t="shared" si="273"/>
        <v>0</v>
      </c>
      <c r="T647" s="648"/>
      <c r="U647" s="648"/>
      <c r="V647" s="298"/>
      <c r="W647" s="298"/>
      <c r="X647" s="298"/>
      <c r="Y647" s="298"/>
      <c r="Z647" s="646">
        <f t="shared" si="274"/>
        <v>0</v>
      </c>
      <c r="AB647" s="308"/>
      <c r="AC647" s="309"/>
      <c r="AD647" s="649" t="str">
        <f t="shared" si="285"/>
        <v>0</v>
      </c>
      <c r="AF647" s="632"/>
    </row>
    <row r="648" spans="1:32" ht="17.25" hidden="1" thickTop="1" x14ac:dyDescent="0.25">
      <c r="A648" s="1019"/>
      <c r="B648" s="266">
        <v>10</v>
      </c>
      <c r="C648" s="267" t="str">
        <f>IF(Experiencia_Proponente!C992=0,"",Experiencia_Proponente!C992)</f>
        <v/>
      </c>
      <c r="E648" s="273"/>
      <c r="F648" s="274"/>
      <c r="G648" s="274"/>
      <c r="H648" s="276" t="str">
        <f t="shared" si="281"/>
        <v>0</v>
      </c>
      <c r="J648" s="275"/>
      <c r="K648" s="511"/>
      <c r="L648" s="511"/>
      <c r="M648" s="276" t="str">
        <f t="shared" si="282"/>
        <v>0</v>
      </c>
      <c r="O648" s="275"/>
      <c r="P648" s="274"/>
      <c r="Q648" s="274"/>
      <c r="R648" s="276" t="str">
        <f t="shared" si="273"/>
        <v>0</v>
      </c>
      <c r="T648" s="277"/>
      <c r="U648" s="277"/>
      <c r="V648" s="274"/>
      <c r="W648" s="274"/>
      <c r="X648" s="274"/>
      <c r="Y648" s="274"/>
      <c r="Z648" s="276">
        <f t="shared" si="274"/>
        <v>0</v>
      </c>
      <c r="AB648" s="273"/>
      <c r="AC648" s="278"/>
      <c r="AD648" s="281" t="str">
        <f t="shared" si="285"/>
        <v>0</v>
      </c>
      <c r="AF648" s="271"/>
    </row>
    <row r="649" spans="1:32" ht="17.25" hidden="1" thickTop="1" x14ac:dyDescent="0.25">
      <c r="A649" s="1019"/>
      <c r="B649" s="568">
        <v>11</v>
      </c>
      <c r="C649" s="569" t="str">
        <f>IF(Experiencia_Proponente!C993=0,"",Experiencia_Proponente!C993)</f>
        <v/>
      </c>
      <c r="E649" s="580"/>
      <c r="F649" s="289"/>
      <c r="G649" s="289"/>
      <c r="H649" s="582" t="str">
        <f t="shared" si="281"/>
        <v>0</v>
      </c>
      <c r="J649" s="581"/>
      <c r="K649" s="586"/>
      <c r="L649" s="586"/>
      <c r="M649" s="582" t="str">
        <f t="shared" si="282"/>
        <v>0</v>
      </c>
      <c r="O649" s="581"/>
      <c r="P649" s="289"/>
      <c r="Q649" s="289"/>
      <c r="R649" s="582" t="str">
        <f t="shared" si="273"/>
        <v>0</v>
      </c>
      <c r="T649" s="583"/>
      <c r="U649" s="583"/>
      <c r="V649" s="289"/>
      <c r="W649" s="289"/>
      <c r="X649" s="289"/>
      <c r="Y649" s="289"/>
      <c r="Z649" s="582">
        <f t="shared" si="274"/>
        <v>0</v>
      </c>
      <c r="AB649" s="580"/>
      <c r="AC649" s="584"/>
      <c r="AD649" s="588" t="str">
        <f t="shared" si="285"/>
        <v>0</v>
      </c>
      <c r="AF649" s="577"/>
    </row>
    <row r="650" spans="1:32" x14ac:dyDescent="0.25">
      <c r="A650" s="1018"/>
      <c r="B650" s="507">
        <v>12</v>
      </c>
      <c r="C650" s="508" t="str">
        <f>IF(Experiencia_Proponente!C994=0,"",Experiencia_Proponente!C994)</f>
        <v>BUHO SEGURIDAD LIMITADA</v>
      </c>
      <c r="D650" s="511"/>
      <c r="E650" s="511" t="s">
        <v>1631</v>
      </c>
      <c r="F650" s="511" t="s">
        <v>1631</v>
      </c>
      <c r="G650" s="511">
        <v>1</v>
      </c>
      <c r="H650" s="694" t="str">
        <f t="shared" si="281"/>
        <v>15</v>
      </c>
      <c r="I650" s="511"/>
      <c r="J650" s="695">
        <v>0.15</v>
      </c>
      <c r="K650" s="511" t="s">
        <v>1631</v>
      </c>
      <c r="L650" s="511">
        <v>1</v>
      </c>
      <c r="M650" s="694" t="str">
        <f t="shared" si="282"/>
        <v>24</v>
      </c>
      <c r="N650" s="511"/>
      <c r="O650" s="695" t="s">
        <v>2060</v>
      </c>
      <c r="P650" s="511" t="s">
        <v>1631</v>
      </c>
      <c r="Q650" s="511">
        <v>1</v>
      </c>
      <c r="R650" s="694" t="str">
        <f t="shared" si="273"/>
        <v>10</v>
      </c>
      <c r="S650" s="511"/>
      <c r="T650" s="696" t="s">
        <v>235</v>
      </c>
      <c r="U650" s="696">
        <v>5</v>
      </c>
      <c r="V650" s="511" t="s">
        <v>1631</v>
      </c>
      <c r="W650" s="511" t="s">
        <v>1631</v>
      </c>
      <c r="X650" s="511" t="s">
        <v>1631</v>
      </c>
      <c r="Y650" s="703" t="s">
        <v>2111</v>
      </c>
      <c r="Z650" s="694">
        <f t="shared" si="274"/>
        <v>1</v>
      </c>
      <c r="AA650" s="511"/>
      <c r="AB650" s="511" t="s">
        <v>1631</v>
      </c>
      <c r="AC650" s="280" t="s">
        <v>315</v>
      </c>
      <c r="AD650" s="687" t="str">
        <f t="shared" si="285"/>
        <v>10</v>
      </c>
      <c r="AE650" s="511"/>
      <c r="AF650" s="511"/>
    </row>
    <row r="651" spans="1:32" x14ac:dyDescent="0.25">
      <c r="A651" s="102">
        <v>49</v>
      </c>
      <c r="B651" s="691"/>
      <c r="C651" s="691" t="s">
        <v>2063</v>
      </c>
      <c r="D651" s="692"/>
      <c r="E651" s="692"/>
      <c r="F651" s="692"/>
      <c r="G651" s="692"/>
      <c r="H651" s="692"/>
      <c r="I651" s="692"/>
      <c r="J651" s="692"/>
      <c r="K651" s="692"/>
      <c r="L651" s="692"/>
      <c r="M651" s="692"/>
      <c r="N651" s="692"/>
      <c r="O651" s="692"/>
      <c r="P651" s="692"/>
      <c r="Q651" s="692"/>
      <c r="R651" s="692"/>
      <c r="S651" s="692"/>
      <c r="T651" s="692"/>
      <c r="U651" s="692"/>
      <c r="V651" s="692"/>
      <c r="W651" s="692"/>
      <c r="X651" s="692"/>
      <c r="Y651" s="692"/>
      <c r="Z651" s="692"/>
      <c r="AA651" s="692"/>
      <c r="AB651" s="692"/>
      <c r="AC651" s="693"/>
      <c r="AD651" s="692"/>
      <c r="AE651" s="692"/>
      <c r="AF651" s="692"/>
    </row>
    <row r="652" spans="1:32" hidden="1" x14ac:dyDescent="0.25">
      <c r="A652" s="1019">
        <f>A664</f>
        <v>50</v>
      </c>
      <c r="B652" s="256">
        <v>1</v>
      </c>
      <c r="C652" s="627" t="str">
        <f>IF(Experiencia_Proponente!C996=0,"",Experiencia_Proponente!C996)</f>
        <v/>
      </c>
      <c r="E652" s="308"/>
      <c r="F652" s="298"/>
      <c r="G652" s="298"/>
      <c r="H652" s="298" t="str">
        <f t="shared" ref="H652:H663" si="286">IF(F652="SI",IF(E652&gt;="SI","15","0"),"0")</f>
        <v>0</v>
      </c>
      <c r="J652" s="647"/>
      <c r="K652" s="298"/>
      <c r="L652" s="298"/>
      <c r="M652" s="646" t="str">
        <f t="shared" ref="M652:M663" si="287">IF(K652="SI",IF(J652=15%,"24",IF(J652=10%,"16",IF(J652=5%,"8","0"))),"0")</f>
        <v>0</v>
      </c>
      <c r="O652" s="686"/>
      <c r="P652" s="657"/>
      <c r="Q652" s="657"/>
      <c r="R652" s="646" t="str">
        <f t="shared" ref="R652" si="288">IF(P652="SI",IF(O652="OPCIÓN 1","10",IF(O652="OPCIÓN 2","6",IF(O652="OPCIÓN 3","3","0"))),"0")</f>
        <v>0</v>
      </c>
      <c r="T652" s="308"/>
      <c r="U652" s="648"/>
      <c r="V652" s="298"/>
      <c r="W652" s="298"/>
      <c r="X652" s="298"/>
      <c r="Y652" s="298"/>
      <c r="Z652" s="646">
        <f t="shared" ref="Z652:Z653" si="289">IF(AND(U652&gt;1,V652="SI",W652="SI",X652="SI"),1,0)</f>
        <v>0</v>
      </c>
      <c r="AB652" s="308"/>
      <c r="AC652" s="309"/>
      <c r="AD652" s="649" t="str">
        <f t="shared" ref="AD652:AD663" si="290">IF(AB652="SI","10","0")</f>
        <v>0</v>
      </c>
      <c r="AF652" s="632"/>
    </row>
    <row r="653" spans="1:32" ht="17.25" hidden="1" thickTop="1" x14ac:dyDescent="0.25">
      <c r="A653" s="1019"/>
      <c r="B653" s="568">
        <v>2</v>
      </c>
      <c r="C653" s="621" t="str">
        <f>IF(Experiencia_Proponente!C997=0,"",Experiencia_Proponente!C997)</f>
        <v/>
      </c>
      <c r="E653" s="580"/>
      <c r="F653" s="289"/>
      <c r="G653" s="289"/>
      <c r="H653" s="582" t="str">
        <f t="shared" si="286"/>
        <v>0</v>
      </c>
      <c r="J653" s="581"/>
      <c r="K653" s="586"/>
      <c r="L653" s="586"/>
      <c r="M653" s="582" t="str">
        <f t="shared" si="287"/>
        <v>0</v>
      </c>
      <c r="O653" s="625"/>
      <c r="P653" s="595"/>
      <c r="Q653" s="595"/>
      <c r="R653" s="582" t="str">
        <f t="shared" si="273"/>
        <v>0</v>
      </c>
      <c r="T653" s="585"/>
      <c r="U653" s="583"/>
      <c r="V653" s="586"/>
      <c r="W653" s="586"/>
      <c r="X653" s="586"/>
      <c r="Y653" s="586"/>
      <c r="Z653" s="582">
        <f t="shared" si="289"/>
        <v>0</v>
      </c>
      <c r="AB653" s="585"/>
      <c r="AC653" s="587"/>
      <c r="AD653" s="588" t="str">
        <f t="shared" si="290"/>
        <v>0</v>
      </c>
      <c r="AF653" s="577"/>
    </row>
    <row r="654" spans="1:32" ht="33" x14ac:dyDescent="0.25">
      <c r="A654" s="1018"/>
      <c r="B654" s="938">
        <v>3</v>
      </c>
      <c r="C654" s="100" t="str">
        <f>IF(Experiencia_Proponente!C998=0,"",Experiencia_Proponente!C998)</f>
        <v>UNION TEMPORAL INTERDINATEC  2021</v>
      </c>
      <c r="D654" s="939"/>
      <c r="E654" s="939" t="s">
        <v>1631</v>
      </c>
      <c r="F654" s="939" t="s">
        <v>1631</v>
      </c>
      <c r="G654" s="939" t="s">
        <v>2069</v>
      </c>
      <c r="H654" s="694" t="str">
        <f t="shared" si="286"/>
        <v>15</v>
      </c>
      <c r="I654" s="939"/>
      <c r="J654" s="695">
        <v>0.15</v>
      </c>
      <c r="K654" s="939" t="s">
        <v>1631</v>
      </c>
      <c r="L654" s="939" t="s">
        <v>2069</v>
      </c>
      <c r="M654" s="694" t="str">
        <f t="shared" si="287"/>
        <v>24</v>
      </c>
      <c r="N654" s="939"/>
      <c r="O654" s="695" t="s">
        <v>2060</v>
      </c>
      <c r="P654" s="939" t="s">
        <v>1631</v>
      </c>
      <c r="Q654" s="939" t="s">
        <v>2069</v>
      </c>
      <c r="R654" s="694" t="str">
        <f t="shared" si="273"/>
        <v>10</v>
      </c>
      <c r="S654" s="939"/>
      <c r="T654" s="939" t="s">
        <v>239</v>
      </c>
      <c r="U654" s="696">
        <v>8</v>
      </c>
      <c r="V654" s="939" t="s">
        <v>1631</v>
      </c>
      <c r="W654" s="939" t="s">
        <v>1631</v>
      </c>
      <c r="X654" s="939" t="s">
        <v>1631</v>
      </c>
      <c r="Y654" s="939">
        <v>43</v>
      </c>
      <c r="Z654" s="694">
        <f t="shared" si="274"/>
        <v>1</v>
      </c>
      <c r="AA654" s="939"/>
      <c r="AB654" s="939" t="s">
        <v>1631</v>
      </c>
      <c r="AC654" s="280" t="s">
        <v>362</v>
      </c>
      <c r="AD654" s="941" t="str">
        <f t="shared" si="290"/>
        <v>10</v>
      </c>
      <c r="AE654" s="939"/>
      <c r="AF654" s="939"/>
    </row>
    <row r="655" spans="1:32" hidden="1" x14ac:dyDescent="0.25">
      <c r="A655" s="1019"/>
      <c r="B655" s="256">
        <v>4</v>
      </c>
      <c r="C655" s="683" t="str">
        <f>IF(Experiencia_Proponente!C999=0,"",Experiencia_Proponente!C999)</f>
        <v/>
      </c>
      <c r="E655" s="657"/>
      <c r="F655" s="657"/>
      <c r="G655" s="657"/>
      <c r="H655" s="646" t="str">
        <f t="shared" si="286"/>
        <v>0</v>
      </c>
      <c r="J655" s="647"/>
      <c r="K655" s="298"/>
      <c r="L655" s="298"/>
      <c r="M655" s="646" t="str">
        <f t="shared" si="287"/>
        <v>0</v>
      </c>
      <c r="O655" s="686"/>
      <c r="P655" s="657"/>
      <c r="Q655" s="657"/>
      <c r="R655" s="646" t="str">
        <f t="shared" si="273"/>
        <v>0</v>
      </c>
      <c r="T655" s="308"/>
      <c r="U655" s="648"/>
      <c r="V655" s="298"/>
      <c r="W655" s="298"/>
      <c r="X655" s="298"/>
      <c r="Y655" s="298"/>
      <c r="Z655" s="646">
        <f t="shared" si="274"/>
        <v>0</v>
      </c>
      <c r="AB655" s="308"/>
      <c r="AC655" s="309"/>
      <c r="AD655" s="649" t="str">
        <f t="shared" si="290"/>
        <v>0</v>
      </c>
      <c r="AF655" s="632"/>
    </row>
    <row r="656" spans="1:32" ht="17.25" hidden="1" thickTop="1" x14ac:dyDescent="0.25">
      <c r="A656" s="1019"/>
      <c r="B656" s="266">
        <v>5</v>
      </c>
      <c r="C656" s="318" t="str">
        <f>IF(Experiencia_Proponente!C1000=0,"",Experiencia_Proponente!C1000)</f>
        <v/>
      </c>
      <c r="E656" s="288"/>
      <c r="F656" s="288"/>
      <c r="G656" s="288"/>
      <c r="H656" s="276" t="str">
        <f t="shared" si="286"/>
        <v>0</v>
      </c>
      <c r="J656" s="275"/>
      <c r="K656" s="511"/>
      <c r="L656" s="511"/>
      <c r="M656" s="276" t="str">
        <f t="shared" si="287"/>
        <v>0</v>
      </c>
      <c r="O656" s="321"/>
      <c r="P656" s="288"/>
      <c r="Q656" s="288"/>
      <c r="R656" s="276" t="str">
        <f t="shared" si="273"/>
        <v>0</v>
      </c>
      <c r="T656" s="279"/>
      <c r="U656" s="277"/>
      <c r="V656" s="511"/>
      <c r="W656" s="511"/>
      <c r="X656" s="511"/>
      <c r="Y656" s="511"/>
      <c r="Z656" s="276">
        <f t="shared" si="274"/>
        <v>0</v>
      </c>
      <c r="AB656" s="279"/>
      <c r="AC656" s="280"/>
      <c r="AD656" s="281" t="str">
        <f t="shared" si="290"/>
        <v>0</v>
      </c>
      <c r="AF656" s="271"/>
    </row>
    <row r="657" spans="1:32" ht="17.25" hidden="1" thickTop="1" x14ac:dyDescent="0.25">
      <c r="A657" s="1019"/>
      <c r="B657" s="266">
        <v>6</v>
      </c>
      <c r="C657" s="318" t="str">
        <f>IF(Experiencia_Proponente!C1001=0,"",Experiencia_Proponente!C1001)</f>
        <v/>
      </c>
      <c r="E657" s="288"/>
      <c r="F657" s="288"/>
      <c r="G657" s="288"/>
      <c r="H657" s="276" t="str">
        <f t="shared" si="286"/>
        <v>0</v>
      </c>
      <c r="J657" s="275"/>
      <c r="K657" s="511"/>
      <c r="L657" s="511"/>
      <c r="M657" s="276" t="str">
        <f t="shared" si="287"/>
        <v>0</v>
      </c>
      <c r="O657" s="321"/>
      <c r="P657" s="288"/>
      <c r="Q657" s="288"/>
      <c r="R657" s="276" t="str">
        <f t="shared" si="273"/>
        <v>0</v>
      </c>
      <c r="T657" s="277"/>
      <c r="U657" s="277"/>
      <c r="V657" s="511"/>
      <c r="W657" s="511"/>
      <c r="X657" s="511"/>
      <c r="Y657" s="511"/>
      <c r="Z657" s="276">
        <f t="shared" si="274"/>
        <v>0</v>
      </c>
      <c r="AB657" s="279"/>
      <c r="AC657" s="280"/>
      <c r="AD657" s="281" t="str">
        <f t="shared" si="290"/>
        <v>0</v>
      </c>
      <c r="AF657" s="322"/>
    </row>
    <row r="658" spans="1:32" ht="17.25" hidden="1" thickTop="1" x14ac:dyDescent="0.25">
      <c r="A658" s="1019"/>
      <c r="B658" s="266">
        <v>7</v>
      </c>
      <c r="C658" s="318" t="str">
        <f>IF(Experiencia_Proponente!C1002=0,"",Experiencia_Proponente!C1002)</f>
        <v/>
      </c>
      <c r="E658" s="288"/>
      <c r="F658" s="288"/>
      <c r="G658" s="288"/>
      <c r="H658" s="276" t="str">
        <f t="shared" si="286"/>
        <v>0</v>
      </c>
      <c r="J658" s="275"/>
      <c r="K658" s="511"/>
      <c r="L658" s="511"/>
      <c r="M658" s="276" t="str">
        <f t="shared" si="287"/>
        <v>0</v>
      </c>
      <c r="O658" s="321"/>
      <c r="P658" s="288"/>
      <c r="Q658" s="288"/>
      <c r="R658" s="276" t="str">
        <f t="shared" si="273"/>
        <v>0</v>
      </c>
      <c r="T658" s="279"/>
      <c r="U658" s="277"/>
      <c r="V658" s="511"/>
      <c r="W658" s="511"/>
      <c r="X658" s="511"/>
      <c r="Y658" s="511"/>
      <c r="Z658" s="276">
        <f t="shared" si="274"/>
        <v>0</v>
      </c>
      <c r="AB658" s="279"/>
      <c r="AC658" s="280"/>
      <c r="AD658" s="281" t="str">
        <f t="shared" si="290"/>
        <v>0</v>
      </c>
      <c r="AF658" s="271"/>
    </row>
    <row r="659" spans="1:32" ht="17.25" hidden="1" thickTop="1" x14ac:dyDescent="0.25">
      <c r="A659" s="1019"/>
      <c r="B659" s="266">
        <v>8</v>
      </c>
      <c r="C659" s="318" t="str">
        <f>IF(Experiencia_Proponente!C1003=0,"",Experiencia_Proponente!C1003)</f>
        <v/>
      </c>
      <c r="E659" s="288"/>
      <c r="F659" s="288"/>
      <c r="G659" s="288"/>
      <c r="H659" s="276" t="str">
        <f t="shared" si="286"/>
        <v>0</v>
      </c>
      <c r="J659" s="275"/>
      <c r="K659" s="511"/>
      <c r="L659" s="511"/>
      <c r="M659" s="276" t="str">
        <f t="shared" si="287"/>
        <v>0</v>
      </c>
      <c r="O659" s="321"/>
      <c r="P659" s="288"/>
      <c r="Q659" s="288"/>
      <c r="R659" s="276" t="str">
        <f t="shared" si="273"/>
        <v>0</v>
      </c>
      <c r="T659" s="277"/>
      <c r="U659" s="277"/>
      <c r="V659" s="511"/>
      <c r="W659" s="511"/>
      <c r="X659" s="511"/>
      <c r="Y659" s="511"/>
      <c r="Z659" s="276">
        <f t="shared" si="274"/>
        <v>0</v>
      </c>
      <c r="AB659" s="279"/>
      <c r="AC659" s="280"/>
      <c r="AD659" s="281" t="str">
        <f t="shared" si="290"/>
        <v>0</v>
      </c>
      <c r="AF659" s="322"/>
    </row>
    <row r="660" spans="1:32" ht="17.25" hidden="1" thickTop="1" x14ac:dyDescent="0.25">
      <c r="A660" s="1019"/>
      <c r="B660" s="266">
        <v>9</v>
      </c>
      <c r="C660" s="318" t="str">
        <f>IF(Experiencia_Proponente!C1004=0,"",Experiencia_Proponente!C1004)</f>
        <v/>
      </c>
      <c r="E660" s="288"/>
      <c r="F660" s="288"/>
      <c r="G660" s="288"/>
      <c r="H660" s="276" t="str">
        <f t="shared" si="286"/>
        <v>0</v>
      </c>
      <c r="J660" s="275"/>
      <c r="K660" s="511"/>
      <c r="L660" s="511"/>
      <c r="M660" s="276" t="str">
        <f t="shared" si="287"/>
        <v>0</v>
      </c>
      <c r="O660" s="321"/>
      <c r="P660" s="288"/>
      <c r="Q660" s="288"/>
      <c r="R660" s="276" t="str">
        <f t="shared" si="273"/>
        <v>0</v>
      </c>
      <c r="T660" s="279"/>
      <c r="U660" s="277"/>
      <c r="V660" s="511"/>
      <c r="W660" s="511"/>
      <c r="X660" s="511"/>
      <c r="Y660" s="511"/>
      <c r="Z660" s="276">
        <f t="shared" si="274"/>
        <v>0</v>
      </c>
      <c r="AB660" s="279"/>
      <c r="AC660" s="280"/>
      <c r="AD660" s="281" t="str">
        <f t="shared" si="290"/>
        <v>0</v>
      </c>
      <c r="AF660" s="271"/>
    </row>
    <row r="661" spans="1:32" ht="17.25" hidden="1" thickTop="1" x14ac:dyDescent="0.25">
      <c r="A661" s="1019"/>
      <c r="B661" s="266">
        <v>10</v>
      </c>
      <c r="C661" s="318" t="str">
        <f>IF(Experiencia_Proponente!C1005=0,"",Experiencia_Proponente!C1005)</f>
        <v/>
      </c>
      <c r="E661" s="288"/>
      <c r="F661" s="288"/>
      <c r="G661" s="288"/>
      <c r="H661" s="276" t="str">
        <f t="shared" si="286"/>
        <v>0</v>
      </c>
      <c r="J661" s="275"/>
      <c r="K661" s="511"/>
      <c r="L661" s="511"/>
      <c r="M661" s="276" t="str">
        <f t="shared" si="287"/>
        <v>0</v>
      </c>
      <c r="O661" s="321"/>
      <c r="P661" s="288"/>
      <c r="Q661" s="288"/>
      <c r="R661" s="276" t="str">
        <f t="shared" si="273"/>
        <v>0</v>
      </c>
      <c r="T661" s="279"/>
      <c r="U661" s="277"/>
      <c r="V661" s="511"/>
      <c r="W661" s="511"/>
      <c r="X661" s="511"/>
      <c r="Y661" s="511"/>
      <c r="Z661" s="276">
        <f t="shared" si="274"/>
        <v>0</v>
      </c>
      <c r="AB661" s="279"/>
      <c r="AC661" s="280"/>
      <c r="AD661" s="281" t="str">
        <f t="shared" si="290"/>
        <v>0</v>
      </c>
      <c r="AF661" s="271"/>
    </row>
    <row r="662" spans="1:32" ht="17.25" hidden="1" thickTop="1" x14ac:dyDescent="0.25">
      <c r="A662" s="1019"/>
      <c r="B662" s="266">
        <v>11</v>
      </c>
      <c r="C662" s="318" t="str">
        <f>IF(Experiencia_Proponente!C1006=0,"",Experiencia_Proponente!C1006)</f>
        <v/>
      </c>
      <c r="E662" s="288"/>
      <c r="F662" s="288"/>
      <c r="G662" s="288"/>
      <c r="H662" s="276" t="str">
        <f t="shared" si="286"/>
        <v>0</v>
      </c>
      <c r="J662" s="275"/>
      <c r="K662" s="511"/>
      <c r="L662" s="511"/>
      <c r="M662" s="276" t="str">
        <f t="shared" si="287"/>
        <v>0</v>
      </c>
      <c r="O662" s="321"/>
      <c r="P662" s="288"/>
      <c r="Q662" s="288"/>
      <c r="R662" s="276" t="str">
        <f t="shared" si="273"/>
        <v>0</v>
      </c>
      <c r="T662" s="279"/>
      <c r="U662" s="277"/>
      <c r="V662" s="511"/>
      <c r="W662" s="511"/>
      <c r="X662" s="511"/>
      <c r="Y662" s="511"/>
      <c r="Z662" s="276">
        <f t="shared" si="274"/>
        <v>0</v>
      </c>
      <c r="AB662" s="279"/>
      <c r="AC662" s="280"/>
      <c r="AD662" s="281" t="str">
        <f t="shared" si="290"/>
        <v>0</v>
      </c>
      <c r="AF662" s="271"/>
    </row>
    <row r="663" spans="1:32" ht="17.25" hidden="1" thickTop="1" x14ac:dyDescent="0.25">
      <c r="A663" s="1019"/>
      <c r="B663" s="568">
        <v>12</v>
      </c>
      <c r="C663" s="621" t="str">
        <f>IF(Experiencia_Proponente!C1007=0,"",Experiencia_Proponente!C1007)</f>
        <v/>
      </c>
      <c r="E663" s="595"/>
      <c r="F663" s="595"/>
      <c r="G663" s="595"/>
      <c r="H663" s="582" t="str">
        <f t="shared" si="286"/>
        <v>0</v>
      </c>
      <c r="J663" s="581"/>
      <c r="K663" s="586"/>
      <c r="L663" s="586"/>
      <c r="M663" s="582" t="str">
        <f t="shared" si="287"/>
        <v>0</v>
      </c>
      <c r="O663" s="625"/>
      <c r="P663" s="595"/>
      <c r="Q663" s="595"/>
      <c r="R663" s="582" t="str">
        <f t="shared" si="273"/>
        <v>0</v>
      </c>
      <c r="T663" s="583"/>
      <c r="U663" s="583"/>
      <c r="V663" s="586"/>
      <c r="W663" s="586"/>
      <c r="X663" s="586"/>
      <c r="Y663" s="586"/>
      <c r="Z663" s="582">
        <f t="shared" si="274"/>
        <v>0</v>
      </c>
      <c r="AB663" s="585"/>
      <c r="AC663" s="587"/>
      <c r="AD663" s="588" t="str">
        <f t="shared" si="290"/>
        <v>0</v>
      </c>
      <c r="AF663" s="626"/>
    </row>
    <row r="664" spans="1:32" x14ac:dyDescent="0.25">
      <c r="A664" s="102">
        <v>50</v>
      </c>
      <c r="B664" s="691"/>
      <c r="C664" s="691" t="s">
        <v>2063</v>
      </c>
      <c r="D664" s="692"/>
      <c r="E664" s="692"/>
      <c r="F664" s="692"/>
      <c r="G664" s="692"/>
      <c r="H664" s="692"/>
      <c r="I664" s="692"/>
      <c r="J664" s="692"/>
      <c r="K664" s="692"/>
      <c r="L664" s="692"/>
      <c r="M664" s="692"/>
      <c r="N664" s="692"/>
      <c r="O664" s="692"/>
      <c r="P664" s="692"/>
      <c r="Q664" s="692"/>
      <c r="R664" s="692"/>
      <c r="S664" s="692"/>
      <c r="T664" s="692"/>
      <c r="U664" s="692"/>
      <c r="V664" s="692"/>
      <c r="W664" s="692"/>
      <c r="X664" s="692"/>
      <c r="Y664" s="692"/>
      <c r="Z664" s="692"/>
      <c r="AA664" s="692"/>
      <c r="AB664" s="692"/>
      <c r="AC664" s="693"/>
      <c r="AD664" s="692"/>
      <c r="AE664" s="692"/>
      <c r="AF664" s="692"/>
    </row>
    <row r="665" spans="1:32" hidden="1" x14ac:dyDescent="0.25">
      <c r="A665" s="1019">
        <f>A677</f>
        <v>51</v>
      </c>
      <c r="B665" s="256">
        <v>1</v>
      </c>
      <c r="C665" s="627" t="str">
        <f>IF(Experiencia_Proponente!C1009=0,"",Experiencia_Proponente!C1009)</f>
        <v/>
      </c>
      <c r="E665" s="308"/>
      <c r="F665" s="298"/>
      <c r="G665" s="298"/>
      <c r="H665" s="298" t="str">
        <f t="shared" ref="H665:H676" si="291">IF(F665="SI",IF(E665&gt;="SI","15","0"),"0")</f>
        <v>0</v>
      </c>
      <c r="J665" s="647"/>
      <c r="K665" s="298"/>
      <c r="L665" s="298"/>
      <c r="M665" s="646" t="str">
        <f t="shared" ref="M665:M676" si="292">IF(K665="SI",IF(J665=15%,"24",IF(J665=10%,"16",IF(J665=5%,"8","0"))),"0")</f>
        <v>0</v>
      </c>
      <c r="O665" s="647"/>
      <c r="P665" s="298"/>
      <c r="Q665" s="298"/>
      <c r="R665" s="646" t="str">
        <f t="shared" ref="R665" si="293">IF(P665="SI",IF(O665="OPCIÓN 1","10",IF(O665="OPCIÓN 2","6",IF(O665="OPCIÓN 3","3","0"))),"0")</f>
        <v>0</v>
      </c>
      <c r="T665" s="648"/>
      <c r="U665" s="648"/>
      <c r="V665" s="298"/>
      <c r="W665" s="298"/>
      <c r="X665" s="298"/>
      <c r="Y665" s="298"/>
      <c r="Z665" s="646">
        <f t="shared" ref="Z665:Z666" si="294">IF(AND(U665&gt;1,V665="SI",W665="SI",X665="SI"),1,0)</f>
        <v>0</v>
      </c>
      <c r="AB665" s="308"/>
      <c r="AC665" s="309"/>
      <c r="AD665" s="649" t="str">
        <f t="shared" ref="AD665:AD676" si="295">IF(AB665="SI","10","0")</f>
        <v>0</v>
      </c>
      <c r="AF665" s="632"/>
    </row>
    <row r="666" spans="1:32" ht="17.25" hidden="1" thickTop="1" x14ac:dyDescent="0.25">
      <c r="A666" s="1019"/>
      <c r="B666" s="266">
        <v>2</v>
      </c>
      <c r="C666" s="318" t="str">
        <f>IF(Experiencia_Proponente!C1010=0,"",Experiencia_Proponente!C1010)</f>
        <v/>
      </c>
      <c r="E666" s="273"/>
      <c r="F666" s="274"/>
      <c r="G666" s="274"/>
      <c r="H666" s="276" t="str">
        <f t="shared" si="291"/>
        <v>0</v>
      </c>
      <c r="J666" s="275"/>
      <c r="K666" s="511"/>
      <c r="L666" s="511"/>
      <c r="M666" s="276" t="str">
        <f t="shared" si="292"/>
        <v>0</v>
      </c>
      <c r="O666" s="275"/>
      <c r="P666" s="274"/>
      <c r="Q666" s="274"/>
      <c r="R666" s="276" t="str">
        <f t="shared" si="273"/>
        <v>0</v>
      </c>
      <c r="T666" s="279"/>
      <c r="U666" s="277"/>
      <c r="V666" s="511"/>
      <c r="W666" s="511"/>
      <c r="X666" s="511"/>
      <c r="Y666" s="511"/>
      <c r="Z666" s="276">
        <f t="shared" si="294"/>
        <v>0</v>
      </c>
      <c r="AB666" s="279"/>
      <c r="AC666" s="280"/>
      <c r="AD666" s="281" t="str">
        <f t="shared" si="295"/>
        <v>0</v>
      </c>
      <c r="AF666" s="271"/>
    </row>
    <row r="667" spans="1:32" ht="17.25" hidden="1" thickTop="1" x14ac:dyDescent="0.25">
      <c r="A667" s="1019"/>
      <c r="B667" s="266">
        <v>3</v>
      </c>
      <c r="C667" s="318" t="str">
        <f>IF(Experiencia_Proponente!C1011=0,"",Experiencia_Proponente!C1011)</f>
        <v/>
      </c>
      <c r="E667" s="279"/>
      <c r="F667" s="511"/>
      <c r="G667" s="511"/>
      <c r="H667" s="276" t="str">
        <f t="shared" si="291"/>
        <v>0</v>
      </c>
      <c r="J667" s="275"/>
      <c r="K667" s="511"/>
      <c r="L667" s="511"/>
      <c r="M667" s="276" t="str">
        <f t="shared" si="292"/>
        <v>0</v>
      </c>
      <c r="O667" s="275"/>
      <c r="P667" s="511"/>
      <c r="Q667" s="511"/>
      <c r="R667" s="276" t="str">
        <f t="shared" si="273"/>
        <v>0</v>
      </c>
      <c r="T667" s="279"/>
      <c r="U667" s="277"/>
      <c r="V667" s="511"/>
      <c r="W667" s="511"/>
      <c r="X667" s="511"/>
      <c r="Y667" s="511"/>
      <c r="Z667" s="276">
        <f t="shared" si="274"/>
        <v>0</v>
      </c>
      <c r="AB667" s="279"/>
      <c r="AC667" s="280"/>
      <c r="AD667" s="281" t="str">
        <f t="shared" si="295"/>
        <v>0</v>
      </c>
      <c r="AF667" s="271"/>
    </row>
    <row r="668" spans="1:32" ht="17.25" hidden="1" thickTop="1" x14ac:dyDescent="0.25">
      <c r="A668" s="1019"/>
      <c r="B668" s="266">
        <v>4</v>
      </c>
      <c r="C668" s="318" t="str">
        <f>IF(Experiencia_Proponente!C1012=0,"",Experiencia_Proponente!C1012)</f>
        <v/>
      </c>
      <c r="E668" s="279"/>
      <c r="F668" s="511"/>
      <c r="G668" s="511"/>
      <c r="H668" s="276" t="str">
        <f t="shared" si="291"/>
        <v>0</v>
      </c>
      <c r="J668" s="275"/>
      <c r="K668" s="511"/>
      <c r="L668" s="511"/>
      <c r="M668" s="276" t="str">
        <f t="shared" si="292"/>
        <v>0</v>
      </c>
      <c r="O668" s="275"/>
      <c r="P668" s="511"/>
      <c r="Q668" s="511"/>
      <c r="R668" s="276" t="str">
        <f t="shared" si="273"/>
        <v>0</v>
      </c>
      <c r="T668" s="279"/>
      <c r="U668" s="277"/>
      <c r="V668" s="511"/>
      <c r="W668" s="511"/>
      <c r="X668" s="511"/>
      <c r="Y668" s="511"/>
      <c r="Z668" s="276">
        <f t="shared" si="274"/>
        <v>0</v>
      </c>
      <c r="AB668" s="279"/>
      <c r="AC668" s="280"/>
      <c r="AD668" s="281" t="str">
        <f t="shared" si="295"/>
        <v>0</v>
      </c>
      <c r="AF668" s="271"/>
    </row>
    <row r="669" spans="1:32" ht="17.25" hidden="1" thickTop="1" x14ac:dyDescent="0.25">
      <c r="A669" s="1019"/>
      <c r="B669" s="568">
        <v>5</v>
      </c>
      <c r="C669" s="621" t="str">
        <f>IF(Experiencia_Proponente!C1013=0,"",Experiencia_Proponente!C1013)</f>
        <v/>
      </c>
      <c r="E669" s="585"/>
      <c r="F669" s="586"/>
      <c r="G669" s="586"/>
      <c r="H669" s="582" t="str">
        <f t="shared" si="291"/>
        <v>0</v>
      </c>
      <c r="J669" s="581"/>
      <c r="K669" s="586"/>
      <c r="L669" s="586"/>
      <c r="M669" s="582" t="str">
        <f t="shared" si="292"/>
        <v>0</v>
      </c>
      <c r="O669" s="581"/>
      <c r="P669" s="586"/>
      <c r="Q669" s="586"/>
      <c r="R669" s="582" t="str">
        <f t="shared" si="273"/>
        <v>0</v>
      </c>
      <c r="T669" s="585"/>
      <c r="U669" s="583"/>
      <c r="V669" s="586"/>
      <c r="W669" s="586"/>
      <c r="X669" s="586"/>
      <c r="Y669" s="586"/>
      <c r="Z669" s="582">
        <f t="shared" si="274"/>
        <v>0</v>
      </c>
      <c r="AB669" s="585"/>
      <c r="AC669" s="587"/>
      <c r="AD669" s="588" t="str">
        <f t="shared" si="295"/>
        <v>0</v>
      </c>
      <c r="AF669" s="577"/>
    </row>
    <row r="670" spans="1:32" ht="33" x14ac:dyDescent="0.25">
      <c r="A670" s="1018"/>
      <c r="B670" s="938">
        <v>6</v>
      </c>
      <c r="C670" s="100" t="str">
        <f>IF(Experiencia_Proponente!C1014=0,"",Experiencia_Proponente!C1014)</f>
        <v xml:space="preserve">UNIÓN TEMPORAL ANDIGLOBALTEC SED 2021. </v>
      </c>
      <c r="D670" s="939"/>
      <c r="E670" s="939" t="s">
        <v>1631</v>
      </c>
      <c r="F670" s="939" t="s">
        <v>1631</v>
      </c>
      <c r="G670" s="939">
        <v>1</v>
      </c>
      <c r="H670" s="694" t="str">
        <f t="shared" si="291"/>
        <v>15</v>
      </c>
      <c r="I670" s="939"/>
      <c r="J670" s="695">
        <v>0.15</v>
      </c>
      <c r="K670" s="939" t="s">
        <v>1631</v>
      </c>
      <c r="L670" s="939">
        <v>1</v>
      </c>
      <c r="M670" s="694" t="str">
        <f t="shared" si="292"/>
        <v>24</v>
      </c>
      <c r="N670" s="939"/>
      <c r="O670" s="695" t="s">
        <v>2060</v>
      </c>
      <c r="P670" s="939" t="s">
        <v>1631</v>
      </c>
      <c r="Q670" s="939">
        <v>1</v>
      </c>
      <c r="R670" s="694" t="str">
        <f t="shared" si="273"/>
        <v>10</v>
      </c>
      <c r="S670" s="939"/>
      <c r="T670" s="939" t="s">
        <v>243</v>
      </c>
      <c r="U670" s="696">
        <v>8</v>
      </c>
      <c r="V670" s="939" t="s">
        <v>1631</v>
      </c>
      <c r="W670" s="939" t="s">
        <v>1631</v>
      </c>
      <c r="X670" s="939" t="s">
        <v>1631</v>
      </c>
      <c r="Y670" s="939" t="s">
        <v>2112</v>
      </c>
      <c r="Z670" s="694">
        <f t="shared" si="274"/>
        <v>1</v>
      </c>
      <c r="AA670" s="939"/>
      <c r="AB670" s="939" t="s">
        <v>1631</v>
      </c>
      <c r="AC670" s="280" t="s">
        <v>2113</v>
      </c>
      <c r="AD670" s="941" t="str">
        <f t="shared" si="295"/>
        <v>10</v>
      </c>
      <c r="AE670" s="939"/>
      <c r="AF670" s="939"/>
    </row>
    <row r="671" spans="1:32" hidden="1" x14ac:dyDescent="0.25">
      <c r="A671" s="1019"/>
      <c r="B671" s="256">
        <v>7</v>
      </c>
      <c r="C671" s="683" t="str">
        <f>IF(Experiencia_Proponente!C1015=0,"",Experiencia_Proponente!C1015)</f>
        <v/>
      </c>
      <c r="E671" s="308"/>
      <c r="F671" s="298"/>
      <c r="G671" s="298"/>
      <c r="H671" s="646" t="str">
        <f t="shared" si="291"/>
        <v>0</v>
      </c>
      <c r="J671" s="647"/>
      <c r="K671" s="298"/>
      <c r="L671" s="298"/>
      <c r="M671" s="646" t="str">
        <f t="shared" si="292"/>
        <v>0</v>
      </c>
      <c r="O671" s="647"/>
      <c r="P671" s="298"/>
      <c r="Q671" s="298"/>
      <c r="R671" s="646" t="str">
        <f t="shared" si="273"/>
        <v>0</v>
      </c>
      <c r="T671" s="648"/>
      <c r="U671" s="648"/>
      <c r="V671" s="298"/>
      <c r="W671" s="298"/>
      <c r="X671" s="298"/>
      <c r="Y671" s="298"/>
      <c r="Z671" s="646">
        <f t="shared" si="274"/>
        <v>0</v>
      </c>
      <c r="AB671" s="308"/>
      <c r="AC671" s="309"/>
      <c r="AD671" s="649" t="str">
        <f t="shared" si="295"/>
        <v>0</v>
      </c>
      <c r="AF671" s="632"/>
    </row>
    <row r="672" spans="1:32" ht="17.25" hidden="1" thickTop="1" x14ac:dyDescent="0.25">
      <c r="A672" s="1019"/>
      <c r="B672" s="266">
        <v>8</v>
      </c>
      <c r="C672" s="318" t="str">
        <f>IF(Experiencia_Proponente!C1016=0,"",Experiencia_Proponente!C1016)</f>
        <v/>
      </c>
      <c r="E672" s="273"/>
      <c r="F672" s="274"/>
      <c r="G672" s="274"/>
      <c r="H672" s="276" t="str">
        <f t="shared" si="291"/>
        <v>0</v>
      </c>
      <c r="J672" s="275"/>
      <c r="K672" s="511"/>
      <c r="L672" s="511"/>
      <c r="M672" s="276" t="str">
        <f t="shared" si="292"/>
        <v>0</v>
      </c>
      <c r="O672" s="275"/>
      <c r="P672" s="274"/>
      <c r="Q672" s="274"/>
      <c r="R672" s="276" t="str">
        <f t="shared" si="273"/>
        <v>0</v>
      </c>
      <c r="T672" s="277"/>
      <c r="U672" s="277"/>
      <c r="V672" s="274"/>
      <c r="W672" s="274"/>
      <c r="X672" s="274"/>
      <c r="Y672" s="274"/>
      <c r="Z672" s="276">
        <f t="shared" si="274"/>
        <v>0</v>
      </c>
      <c r="AB672" s="279"/>
      <c r="AC672" s="280"/>
      <c r="AD672" s="281" t="str">
        <f t="shared" si="295"/>
        <v>0</v>
      </c>
      <c r="AF672" s="271"/>
    </row>
    <row r="673" spans="1:32" ht="17.25" hidden="1" thickTop="1" x14ac:dyDescent="0.25">
      <c r="A673" s="1019"/>
      <c r="B673" s="266">
        <v>9</v>
      </c>
      <c r="C673" s="318" t="str">
        <f>IF(Experiencia_Proponente!C1017=0,"",Experiencia_Proponente!C1017)</f>
        <v/>
      </c>
      <c r="E673" s="273"/>
      <c r="F673" s="274"/>
      <c r="G673" s="274"/>
      <c r="H673" s="276" t="str">
        <f t="shared" si="291"/>
        <v>0</v>
      </c>
      <c r="J673" s="275"/>
      <c r="K673" s="511"/>
      <c r="L673" s="511"/>
      <c r="M673" s="276" t="str">
        <f t="shared" si="292"/>
        <v>0</v>
      </c>
      <c r="O673" s="275"/>
      <c r="P673" s="274"/>
      <c r="Q673" s="274"/>
      <c r="R673" s="276" t="str">
        <f t="shared" si="273"/>
        <v>0</v>
      </c>
      <c r="T673" s="277"/>
      <c r="U673" s="277"/>
      <c r="V673" s="274"/>
      <c r="W673" s="274"/>
      <c r="X673" s="274"/>
      <c r="Y673" s="274"/>
      <c r="Z673" s="276">
        <f t="shared" si="274"/>
        <v>0</v>
      </c>
      <c r="AB673" s="279"/>
      <c r="AC673" s="280"/>
      <c r="AD673" s="281" t="str">
        <f t="shared" si="295"/>
        <v>0</v>
      </c>
      <c r="AF673" s="271"/>
    </row>
    <row r="674" spans="1:32" ht="17.25" hidden="1" thickTop="1" x14ac:dyDescent="0.25">
      <c r="A674" s="1019"/>
      <c r="B674" s="266">
        <v>10</v>
      </c>
      <c r="C674" s="318" t="str">
        <f>IF(Experiencia_Proponente!C1018=0,"",Experiencia_Proponente!C1018)</f>
        <v/>
      </c>
      <c r="E674" s="273"/>
      <c r="F674" s="274"/>
      <c r="G674" s="274"/>
      <c r="H674" s="276" t="str">
        <f t="shared" si="291"/>
        <v>0</v>
      </c>
      <c r="J674" s="275"/>
      <c r="K674" s="511"/>
      <c r="L674" s="511"/>
      <c r="M674" s="276" t="str">
        <f t="shared" si="292"/>
        <v>0</v>
      </c>
      <c r="O674" s="275"/>
      <c r="P674" s="274"/>
      <c r="Q674" s="274"/>
      <c r="R674" s="276" t="str">
        <f t="shared" si="273"/>
        <v>0</v>
      </c>
      <c r="T674" s="277"/>
      <c r="U674" s="277"/>
      <c r="V674" s="274"/>
      <c r="W674" s="274"/>
      <c r="X674" s="274"/>
      <c r="Y674" s="276"/>
      <c r="Z674" s="276">
        <f t="shared" si="274"/>
        <v>0</v>
      </c>
      <c r="AB674" s="279"/>
      <c r="AC674" s="280"/>
      <c r="AD674" s="281" t="str">
        <f t="shared" ref="AD674" si="296">IF(AB674="SI","10","0")</f>
        <v>0</v>
      </c>
      <c r="AF674" s="271"/>
    </row>
    <row r="675" spans="1:32" ht="17.25" hidden="1" thickTop="1" x14ac:dyDescent="0.25">
      <c r="A675" s="1019"/>
      <c r="B675" s="266">
        <v>11</v>
      </c>
      <c r="C675" s="318" t="str">
        <f>IF(Experiencia_Proponente!C1019=0,"",Experiencia_Proponente!C1019)</f>
        <v/>
      </c>
      <c r="E675" s="279"/>
      <c r="F675" s="511"/>
      <c r="G675" s="511"/>
      <c r="H675" s="276" t="str">
        <f t="shared" si="291"/>
        <v>0</v>
      </c>
      <c r="J675" s="275"/>
      <c r="K675" s="511"/>
      <c r="L675" s="511"/>
      <c r="M675" s="276" t="str">
        <f t="shared" si="292"/>
        <v>0</v>
      </c>
      <c r="P675" s="511"/>
      <c r="Q675" s="511"/>
      <c r="R675" s="276" t="str">
        <f t="shared" si="273"/>
        <v>0</v>
      </c>
      <c r="T675" s="279"/>
      <c r="U675" s="277"/>
      <c r="V675" s="511"/>
      <c r="W675" s="511"/>
      <c r="X675" s="511"/>
      <c r="Y675" s="511"/>
      <c r="Z675" s="276">
        <f t="shared" si="274"/>
        <v>0</v>
      </c>
      <c r="AB675" s="279"/>
      <c r="AC675" s="280"/>
      <c r="AD675" s="281" t="str">
        <f t="shared" si="295"/>
        <v>0</v>
      </c>
      <c r="AF675" s="271"/>
    </row>
    <row r="676" spans="1:32" ht="17.25" hidden="1" thickTop="1" x14ac:dyDescent="0.25">
      <c r="A676" s="1019"/>
      <c r="B676" s="568">
        <v>12</v>
      </c>
      <c r="C676" s="621" t="str">
        <f>IF(Experiencia_Proponente!C1020=0,"",Experiencia_Proponente!C1020)</f>
        <v/>
      </c>
      <c r="E676" s="580"/>
      <c r="F676" s="289"/>
      <c r="G676" s="289"/>
      <c r="H676" s="582" t="str">
        <f t="shared" si="291"/>
        <v>0</v>
      </c>
      <c r="J676" s="581"/>
      <c r="K676" s="586"/>
      <c r="L676" s="586"/>
      <c r="M676" s="582" t="str">
        <f t="shared" si="292"/>
        <v>0</v>
      </c>
      <c r="O676" s="581"/>
      <c r="P676" s="586"/>
      <c r="Q676" s="611"/>
      <c r="R676" s="582" t="str">
        <f t="shared" si="273"/>
        <v>0</v>
      </c>
      <c r="T676" s="583"/>
      <c r="U676" s="583"/>
      <c r="V676" s="289"/>
      <c r="W676" s="289"/>
      <c r="X676" s="289"/>
      <c r="Y676" s="289"/>
      <c r="Z676" s="582">
        <f t="shared" si="274"/>
        <v>0</v>
      </c>
      <c r="AB676" s="585"/>
      <c r="AC676" s="587"/>
      <c r="AD676" s="588" t="str">
        <f t="shared" si="295"/>
        <v>0</v>
      </c>
      <c r="AF676" s="577"/>
    </row>
    <row r="677" spans="1:32" x14ac:dyDescent="0.25">
      <c r="A677" s="102">
        <v>51</v>
      </c>
      <c r="B677" s="691"/>
      <c r="C677" s="691" t="s">
        <v>2063</v>
      </c>
      <c r="D677" s="692"/>
      <c r="E677" s="692"/>
      <c r="F677" s="692"/>
      <c r="G677" s="692"/>
      <c r="H677" s="692"/>
      <c r="I677" s="692"/>
      <c r="J677" s="692"/>
      <c r="K677" s="692"/>
      <c r="L677" s="692"/>
      <c r="M677" s="692"/>
      <c r="N677" s="692"/>
      <c r="O677" s="692"/>
      <c r="P677" s="692"/>
      <c r="Q677" s="692"/>
      <c r="R677" s="692"/>
      <c r="S677" s="692"/>
      <c r="T677" s="692"/>
      <c r="U677" s="692"/>
      <c r="V677" s="692"/>
      <c r="W677" s="692"/>
      <c r="X677" s="692"/>
      <c r="Y677" s="692"/>
      <c r="Z677" s="692"/>
      <c r="AA677" s="692"/>
      <c r="AB677" s="692"/>
      <c r="AC677" s="693"/>
      <c r="AD677" s="692"/>
      <c r="AE677" s="692"/>
      <c r="AF677" s="692"/>
    </row>
    <row r="678" spans="1:32" ht="33" x14ac:dyDescent="0.25">
      <c r="A678" s="1018">
        <f>A690</f>
        <v>52</v>
      </c>
      <c r="B678" s="938">
        <v>1</v>
      </c>
      <c r="C678" s="940" t="str">
        <f>IF(Experiencia_Proponente!C1027=0,"",Experiencia_Proponente!C1027)</f>
        <v>UNIÓN TEMPORAL SERVIG SED</v>
      </c>
      <c r="D678" s="939"/>
      <c r="E678" s="939" t="s">
        <v>1631</v>
      </c>
      <c r="F678" s="939" t="s">
        <v>1631</v>
      </c>
      <c r="G678" s="939">
        <v>1</v>
      </c>
      <c r="H678" s="939" t="str">
        <f t="shared" ref="H678:H689" si="297">IF(F678="SI",IF(E678&gt;="SI","15","0"),"0")</f>
        <v>15</v>
      </c>
      <c r="I678" s="939"/>
      <c r="J678" s="695">
        <v>0.15</v>
      </c>
      <c r="K678" s="939" t="s">
        <v>1631</v>
      </c>
      <c r="L678" s="939">
        <v>1</v>
      </c>
      <c r="M678" s="694" t="str">
        <f t="shared" ref="M678:M689" si="298">IF(K678="SI",IF(J678=15%,"24",IF(J678=10%,"16",IF(J678=5%,"8","0"))),"0")</f>
        <v>24</v>
      </c>
      <c r="N678" s="939"/>
      <c r="O678" s="946" t="s">
        <v>2060</v>
      </c>
      <c r="P678" s="939" t="s">
        <v>1631</v>
      </c>
      <c r="Q678" s="939">
        <v>2</v>
      </c>
      <c r="R678" s="694" t="str">
        <f t="shared" ref="R678:R702" si="299">IF(P678="SI",IF(O678="OPCIÓN 1","10",IF(O678="OPCIÓN 2","6",IF(O678="OPCIÓN 3","3","0"))),"0")</f>
        <v>10</v>
      </c>
      <c r="S678" s="939"/>
      <c r="T678" s="939" t="s">
        <v>246</v>
      </c>
      <c r="U678" s="696">
        <v>6</v>
      </c>
      <c r="V678" s="939" t="s">
        <v>1631</v>
      </c>
      <c r="W678" s="939" t="s">
        <v>1631</v>
      </c>
      <c r="X678" s="939" t="s">
        <v>1631</v>
      </c>
      <c r="Y678" s="939" t="s">
        <v>2114</v>
      </c>
      <c r="Z678" s="694">
        <f t="shared" ref="Z678:Z702" si="300">IF(AND(U678&gt;1,V678="SI",W678="SI",X678="SI"),1,0)</f>
        <v>1</v>
      </c>
      <c r="AA678" s="939"/>
      <c r="AB678" s="939" t="s">
        <v>1631</v>
      </c>
      <c r="AC678" s="280" t="s">
        <v>2115</v>
      </c>
      <c r="AD678" s="941" t="str">
        <f t="shared" ref="AD678:AD689" si="301">IF(AB678="SI","10","0")</f>
        <v>10</v>
      </c>
      <c r="AE678" s="939"/>
      <c r="AF678" s="939"/>
    </row>
    <row r="679" spans="1:32" ht="33" x14ac:dyDescent="0.25">
      <c r="A679" s="1018"/>
      <c r="B679" s="938">
        <v>2</v>
      </c>
      <c r="C679" s="940" t="str">
        <f>IF(Experiencia_Proponente!C1028=0,"",Experiencia_Proponente!C1028)</f>
        <v>UNIÓN TEMPORAL SERVIG SED</v>
      </c>
      <c r="D679" s="939"/>
      <c r="E679" s="695" t="s">
        <v>1631</v>
      </c>
      <c r="F679" s="939" t="s">
        <v>1631</v>
      </c>
      <c r="G679" s="939">
        <v>1</v>
      </c>
      <c r="H679" s="694" t="str">
        <f t="shared" si="297"/>
        <v>15</v>
      </c>
      <c r="I679" s="939"/>
      <c r="J679" s="695">
        <v>0.15</v>
      </c>
      <c r="K679" s="939" t="s">
        <v>1631</v>
      </c>
      <c r="L679" s="939">
        <v>1</v>
      </c>
      <c r="M679" s="694" t="str">
        <f t="shared" si="298"/>
        <v>24</v>
      </c>
      <c r="N679" s="939"/>
      <c r="O679" s="946" t="s">
        <v>2060</v>
      </c>
      <c r="P679" s="939" t="s">
        <v>1631</v>
      </c>
      <c r="Q679" s="939">
        <v>2</v>
      </c>
      <c r="R679" s="694" t="str">
        <f t="shared" si="299"/>
        <v>10</v>
      </c>
      <c r="S679" s="939"/>
      <c r="T679" s="939" t="s">
        <v>246</v>
      </c>
      <c r="U679" s="696">
        <v>6</v>
      </c>
      <c r="V679" s="939" t="s">
        <v>1631</v>
      </c>
      <c r="W679" s="939" t="s">
        <v>1631</v>
      </c>
      <c r="X679" s="939" t="s">
        <v>1631</v>
      </c>
      <c r="Y679" s="939" t="s">
        <v>2114</v>
      </c>
      <c r="Z679" s="694">
        <f t="shared" si="300"/>
        <v>1</v>
      </c>
      <c r="AA679" s="939"/>
      <c r="AB679" s="939" t="s">
        <v>1631</v>
      </c>
      <c r="AC679" s="280" t="s">
        <v>2115</v>
      </c>
      <c r="AD679" s="941" t="str">
        <f t="shared" si="301"/>
        <v>10</v>
      </c>
      <c r="AE679" s="939"/>
      <c r="AF679" s="939"/>
    </row>
    <row r="680" spans="1:32" hidden="1" x14ac:dyDescent="0.25">
      <c r="A680" s="1019"/>
      <c r="B680" s="256">
        <v>3</v>
      </c>
      <c r="C680" s="627" t="str">
        <f>IF(Experiencia_Proponente!C1029=0,"",Experiencia_Proponente!C1029)</f>
        <v/>
      </c>
      <c r="E680" s="315"/>
      <c r="F680" s="314"/>
      <c r="G680" s="314"/>
      <c r="H680" s="628" t="str">
        <f t="shared" si="297"/>
        <v>0</v>
      </c>
      <c r="I680" s="260"/>
      <c r="J680" s="629"/>
      <c r="K680" s="314"/>
      <c r="L680" s="314"/>
      <c r="M680" s="628" t="str">
        <f t="shared" si="298"/>
        <v>0</v>
      </c>
      <c r="N680" s="260"/>
      <c r="O680" s="629"/>
      <c r="P680" s="314"/>
      <c r="Q680" s="314"/>
      <c r="R680" s="628" t="str">
        <f t="shared" si="299"/>
        <v>0</v>
      </c>
      <c r="S680" s="260"/>
      <c r="T680" s="315"/>
      <c r="U680" s="315"/>
      <c r="V680" s="314"/>
      <c r="W680" s="314"/>
      <c r="X680" s="314"/>
      <c r="Y680" s="314"/>
      <c r="Z680" s="628">
        <f t="shared" si="300"/>
        <v>0</v>
      </c>
      <c r="AA680" s="260"/>
      <c r="AB680" s="315"/>
      <c r="AC680" s="316"/>
      <c r="AD680" s="631" t="str">
        <f t="shared" si="301"/>
        <v>0</v>
      </c>
      <c r="AF680" s="632"/>
    </row>
    <row r="681" spans="1:32" hidden="1" x14ac:dyDescent="0.25">
      <c r="A681" s="1019"/>
      <c r="B681" s="266">
        <v>4</v>
      </c>
      <c r="C681" s="267" t="str">
        <f>IF(Experiencia_Proponente!C1030=0,"",Experiencia_Proponente!C1030)</f>
        <v/>
      </c>
      <c r="E681" s="268"/>
      <c r="F681" s="259"/>
      <c r="G681" s="259"/>
      <c r="H681" s="262" t="str">
        <f t="shared" si="297"/>
        <v>0</v>
      </c>
      <c r="I681" s="260"/>
      <c r="J681" s="261"/>
      <c r="K681" s="259"/>
      <c r="L681" s="259"/>
      <c r="M681" s="262" t="str">
        <f t="shared" si="298"/>
        <v>0</v>
      </c>
      <c r="N681" s="260"/>
      <c r="O681" s="261"/>
      <c r="P681" s="259"/>
      <c r="Q681" s="259"/>
      <c r="R681" s="262" t="str">
        <f t="shared" si="299"/>
        <v>0</v>
      </c>
      <c r="S681" s="260"/>
      <c r="T681" s="268"/>
      <c r="U681" s="263"/>
      <c r="V681" s="259"/>
      <c r="W681" s="259"/>
      <c r="X681" s="259"/>
      <c r="Y681" s="259"/>
      <c r="Z681" s="262">
        <f t="shared" si="300"/>
        <v>0</v>
      </c>
      <c r="AA681" s="260"/>
      <c r="AB681" s="268"/>
      <c r="AC681" s="269"/>
      <c r="AD681" s="270" t="str">
        <f t="shared" si="301"/>
        <v>0</v>
      </c>
      <c r="AF681" s="271"/>
    </row>
    <row r="682" spans="1:32" ht="17.25" hidden="1" thickTop="1" x14ac:dyDescent="0.25">
      <c r="A682" s="1019"/>
      <c r="B682" s="266">
        <v>5</v>
      </c>
      <c r="C682" s="267" t="str">
        <f>IF(Experiencia_Proponente!C1031=0,"",Experiencia_Proponente!C1031)</f>
        <v/>
      </c>
      <c r="E682" s="268"/>
      <c r="F682" s="259"/>
      <c r="G682" s="259"/>
      <c r="H682" s="262" t="str">
        <f t="shared" si="297"/>
        <v>0</v>
      </c>
      <c r="I682" s="260"/>
      <c r="J682" s="261"/>
      <c r="K682" s="259"/>
      <c r="L682" s="259"/>
      <c r="M682" s="262" t="str">
        <f t="shared" si="298"/>
        <v>0</v>
      </c>
      <c r="N682" s="260"/>
      <c r="O682" s="261"/>
      <c r="P682" s="259"/>
      <c r="Q682" s="259"/>
      <c r="R682" s="262" t="str">
        <f t="shared" si="299"/>
        <v>0</v>
      </c>
      <c r="S682" s="260"/>
      <c r="T682" s="268"/>
      <c r="U682" s="263"/>
      <c r="V682" s="258"/>
      <c r="W682" s="258"/>
      <c r="X682" s="258"/>
      <c r="Y682" s="259"/>
      <c r="Z682" s="262">
        <f t="shared" si="300"/>
        <v>0</v>
      </c>
      <c r="AA682" s="260"/>
      <c r="AB682" s="257"/>
      <c r="AC682" s="264"/>
      <c r="AD682" s="270" t="str">
        <f t="shared" si="301"/>
        <v>0</v>
      </c>
      <c r="AF682" s="271"/>
    </row>
    <row r="683" spans="1:32" ht="17.25" hidden="1" thickTop="1" x14ac:dyDescent="0.25">
      <c r="A683" s="1019"/>
      <c r="B683" s="266">
        <v>6</v>
      </c>
      <c r="C683" s="267" t="str">
        <f>IF(Experiencia_Proponente!C1032=0,"",Experiencia_Proponente!C1032)</f>
        <v/>
      </c>
      <c r="E683" s="268"/>
      <c r="F683" s="259"/>
      <c r="G683" s="259"/>
      <c r="H683" s="262" t="str">
        <f t="shared" si="297"/>
        <v>0</v>
      </c>
      <c r="I683" s="260"/>
      <c r="J683" s="261"/>
      <c r="K683" s="259"/>
      <c r="L683" s="259"/>
      <c r="M683" s="262" t="str">
        <f t="shared" si="298"/>
        <v>0</v>
      </c>
      <c r="N683" s="260"/>
      <c r="O683" s="261"/>
      <c r="P683" s="259"/>
      <c r="Q683" s="259"/>
      <c r="R683" s="262" t="str">
        <f t="shared" si="299"/>
        <v>0</v>
      </c>
      <c r="S683" s="260"/>
      <c r="T683" s="268"/>
      <c r="U683" s="263"/>
      <c r="V683" s="258"/>
      <c r="W683" s="258"/>
      <c r="X683" s="258"/>
      <c r="Y683" s="259"/>
      <c r="Z683" s="262">
        <f t="shared" si="300"/>
        <v>0</v>
      </c>
      <c r="AA683" s="260"/>
      <c r="AB683" s="257"/>
      <c r="AC683" s="264"/>
      <c r="AD683" s="270" t="str">
        <f t="shared" si="301"/>
        <v>0</v>
      </c>
      <c r="AF683" s="271"/>
    </row>
    <row r="684" spans="1:32" ht="17.25" hidden="1" thickTop="1" x14ac:dyDescent="0.25">
      <c r="A684" s="1019"/>
      <c r="B684" s="568">
        <v>7</v>
      </c>
      <c r="C684" s="569" t="str">
        <f>IF(Experiencia_Proponente!C1033=0,"",Experiencia_Proponente!C1033)</f>
        <v/>
      </c>
      <c r="E684" s="570"/>
      <c r="F684" s="260"/>
      <c r="G684" s="571"/>
      <c r="H684" s="572" t="str">
        <f>IF(F684="SI",IF(E684&gt;="SI","15","0"),"0")</f>
        <v>0</v>
      </c>
      <c r="I684" s="260"/>
      <c r="J684" s="573"/>
      <c r="K684" s="571"/>
      <c r="L684" s="571"/>
      <c r="M684" s="572" t="str">
        <f t="shared" si="298"/>
        <v>0</v>
      </c>
      <c r="N684" s="260"/>
      <c r="O684" s="573"/>
      <c r="P684" s="324"/>
      <c r="Q684" s="324"/>
      <c r="R684" s="572" t="str">
        <f t="shared" si="299"/>
        <v>0</v>
      </c>
      <c r="S684" s="260"/>
      <c r="T684" s="570"/>
      <c r="U684" s="574"/>
      <c r="V684" s="324"/>
      <c r="W684" s="324"/>
      <c r="X684" s="324"/>
      <c r="Y684" s="571"/>
      <c r="Z684" s="572">
        <f t="shared" si="300"/>
        <v>0</v>
      </c>
      <c r="AA684" s="260"/>
      <c r="AB684" s="323"/>
      <c r="AC684" s="622"/>
      <c r="AD684" s="576" t="str">
        <f t="shared" si="301"/>
        <v>0</v>
      </c>
      <c r="AF684" s="577"/>
    </row>
    <row r="685" spans="1:32" ht="33" x14ac:dyDescent="0.25">
      <c r="A685" s="1018"/>
      <c r="B685" s="938">
        <v>8</v>
      </c>
      <c r="C685" s="940" t="str">
        <f>IF(Experiencia_Proponente!C1034=0,"",Experiencia_Proponente!C1034)</f>
        <v>UNIÓN TEMPORAL SERVIG SED</v>
      </c>
      <c r="D685" s="939"/>
      <c r="E685" s="695" t="s">
        <v>1631</v>
      </c>
      <c r="F685" s="939" t="s">
        <v>1631</v>
      </c>
      <c r="G685" s="939">
        <v>1</v>
      </c>
      <c r="H685" s="694" t="str">
        <f t="shared" si="297"/>
        <v>15</v>
      </c>
      <c r="I685" s="939"/>
      <c r="J685" s="695">
        <v>0.15</v>
      </c>
      <c r="K685" s="939" t="s">
        <v>1631</v>
      </c>
      <c r="L685" s="939">
        <v>1</v>
      </c>
      <c r="M685" s="694" t="str">
        <f t="shared" si="298"/>
        <v>24</v>
      </c>
      <c r="N685" s="939"/>
      <c r="O685" s="946" t="s">
        <v>2060</v>
      </c>
      <c r="P685" s="939" t="s">
        <v>1631</v>
      </c>
      <c r="Q685" s="939">
        <v>2</v>
      </c>
      <c r="R685" s="694" t="str">
        <f t="shared" si="299"/>
        <v>10</v>
      </c>
      <c r="S685" s="939"/>
      <c r="T685" s="939" t="s">
        <v>246</v>
      </c>
      <c r="U685" s="696">
        <v>6</v>
      </c>
      <c r="V685" s="939" t="s">
        <v>1631</v>
      </c>
      <c r="W685" s="939" t="s">
        <v>1631</v>
      </c>
      <c r="X685" s="939" t="s">
        <v>1631</v>
      </c>
      <c r="Y685" s="939" t="s">
        <v>2114</v>
      </c>
      <c r="Z685" s="694">
        <f t="shared" si="300"/>
        <v>1</v>
      </c>
      <c r="AA685" s="939"/>
      <c r="AB685" s="939" t="s">
        <v>1631</v>
      </c>
      <c r="AC685" s="280" t="s">
        <v>2115</v>
      </c>
      <c r="AD685" s="941" t="str">
        <f t="shared" si="301"/>
        <v>10</v>
      </c>
      <c r="AE685" s="939"/>
      <c r="AF685" s="939"/>
    </row>
    <row r="686" spans="1:32" hidden="1" x14ac:dyDescent="0.25">
      <c r="A686" s="1019"/>
      <c r="B686" s="256">
        <v>9</v>
      </c>
      <c r="C686" s="627" t="str">
        <f>IF(Experiencia_Proponente!C1035=0,"",Experiencia_Proponente!C1035)</f>
        <v/>
      </c>
      <c r="E686" s="629"/>
      <c r="F686" s="651"/>
      <c r="G686" s="651"/>
      <c r="H686" s="628" t="str">
        <f t="shared" si="297"/>
        <v>0</v>
      </c>
      <c r="I686" s="260"/>
      <c r="J686" s="629"/>
      <c r="K686" s="314"/>
      <c r="L686" s="314"/>
      <c r="M686" s="628" t="str">
        <f t="shared" si="298"/>
        <v>0</v>
      </c>
      <c r="N686" s="260"/>
      <c r="O686" s="629"/>
      <c r="P686" s="314"/>
      <c r="Q686" s="314"/>
      <c r="R686" s="628" t="str">
        <f t="shared" si="299"/>
        <v>0</v>
      </c>
      <c r="S686" s="260"/>
      <c r="T686" s="315"/>
      <c r="U686" s="630"/>
      <c r="V686" s="314"/>
      <c r="W686" s="314"/>
      <c r="X686" s="314"/>
      <c r="Y686" s="314"/>
      <c r="Z686" s="628">
        <f t="shared" si="300"/>
        <v>0</v>
      </c>
      <c r="AA686" s="260"/>
      <c r="AB686" s="315"/>
      <c r="AC686" s="316"/>
      <c r="AD686" s="631" t="str">
        <f t="shared" si="301"/>
        <v>0</v>
      </c>
      <c r="AF686" s="632"/>
    </row>
    <row r="687" spans="1:32" ht="17.25" hidden="1" thickTop="1" x14ac:dyDescent="0.25">
      <c r="A687" s="1019"/>
      <c r="B687" s="266">
        <v>10</v>
      </c>
      <c r="C687" s="267" t="str">
        <f>IF(Experiencia_Proponente!C1036=0,"",Experiencia_Proponente!C1036)</f>
        <v/>
      </c>
      <c r="E687" s="261"/>
      <c r="F687" s="284"/>
      <c r="G687" s="284"/>
      <c r="H687" s="262" t="str">
        <f t="shared" si="297"/>
        <v>0</v>
      </c>
      <c r="I687" s="260"/>
      <c r="J687" s="261"/>
      <c r="K687" s="259"/>
      <c r="L687" s="259"/>
      <c r="M687" s="262" t="str">
        <f t="shared" si="298"/>
        <v>0</v>
      </c>
      <c r="N687" s="260"/>
      <c r="O687" s="261"/>
      <c r="P687" s="258"/>
      <c r="Q687" s="258"/>
      <c r="R687" s="262" t="str">
        <f t="shared" si="299"/>
        <v>0</v>
      </c>
      <c r="S687" s="260"/>
      <c r="T687" s="268"/>
      <c r="U687" s="263"/>
      <c r="V687" s="258"/>
      <c r="W687" s="258"/>
      <c r="X687" s="258"/>
      <c r="Y687" s="259"/>
      <c r="Z687" s="262">
        <f t="shared" si="300"/>
        <v>0</v>
      </c>
      <c r="AA687" s="260"/>
      <c r="AB687" s="257"/>
      <c r="AC687" s="264"/>
      <c r="AD687" s="270" t="str">
        <f t="shared" si="301"/>
        <v>0</v>
      </c>
      <c r="AF687" s="271"/>
    </row>
    <row r="688" spans="1:32" ht="17.25" hidden="1" thickTop="1" x14ac:dyDescent="0.25">
      <c r="A688" s="1019"/>
      <c r="B688" s="568">
        <v>11</v>
      </c>
      <c r="C688" s="569" t="str">
        <f>IF(Experiencia_Proponente!C1037=0,"",Experiencia_Proponente!C1037)</f>
        <v/>
      </c>
      <c r="E688" s="573"/>
      <c r="F688" s="590"/>
      <c r="G688" s="590"/>
      <c r="H688" s="572" t="str">
        <f t="shared" si="297"/>
        <v>0</v>
      </c>
      <c r="I688" s="260"/>
      <c r="J688" s="573"/>
      <c r="K688" s="571"/>
      <c r="L688" s="571"/>
      <c r="M688" s="572" t="str">
        <f t="shared" si="298"/>
        <v>0</v>
      </c>
      <c r="N688" s="260"/>
      <c r="O688" s="573"/>
      <c r="P688" s="571"/>
      <c r="Q688" s="571"/>
      <c r="R688" s="572" t="str">
        <f t="shared" si="299"/>
        <v>0</v>
      </c>
      <c r="S688" s="260"/>
      <c r="T688" s="570"/>
      <c r="U688" s="574"/>
      <c r="V688" s="324"/>
      <c r="W688" s="324"/>
      <c r="X688" s="324"/>
      <c r="Y688" s="571"/>
      <c r="Z688" s="572">
        <f t="shared" si="300"/>
        <v>0</v>
      </c>
      <c r="AA688" s="260"/>
      <c r="AB688" s="323"/>
      <c r="AC688" s="622"/>
      <c r="AD688" s="576" t="str">
        <f t="shared" si="301"/>
        <v>0</v>
      </c>
      <c r="AF688" s="577"/>
    </row>
    <row r="689" spans="1:32" ht="33" x14ac:dyDescent="0.25">
      <c r="A689" s="1018"/>
      <c r="B689" s="938">
        <v>12</v>
      </c>
      <c r="C689" s="940" t="str">
        <f>IF(Experiencia_Proponente!C1038=0,"",Experiencia_Proponente!C1038)</f>
        <v>UNIÓN TEMPORAL SERVIG SED</v>
      </c>
      <c r="D689" s="939"/>
      <c r="E689" s="695" t="s">
        <v>1631</v>
      </c>
      <c r="F689" s="939" t="s">
        <v>1631</v>
      </c>
      <c r="G689" s="939">
        <v>1</v>
      </c>
      <c r="H689" s="694" t="str">
        <f t="shared" si="297"/>
        <v>15</v>
      </c>
      <c r="I689" s="939"/>
      <c r="J689" s="695">
        <v>0.15</v>
      </c>
      <c r="K689" s="939" t="s">
        <v>1631</v>
      </c>
      <c r="L689" s="939">
        <v>1</v>
      </c>
      <c r="M689" s="694" t="str">
        <f t="shared" si="298"/>
        <v>24</v>
      </c>
      <c r="N689" s="939"/>
      <c r="O689" s="946" t="s">
        <v>2060</v>
      </c>
      <c r="P689" s="939" t="s">
        <v>1631</v>
      </c>
      <c r="Q689" s="939">
        <v>2</v>
      </c>
      <c r="R689" s="694" t="str">
        <f t="shared" si="299"/>
        <v>10</v>
      </c>
      <c r="S689" s="939"/>
      <c r="T689" s="939" t="s">
        <v>246</v>
      </c>
      <c r="U689" s="696">
        <v>6</v>
      </c>
      <c r="V689" s="939" t="s">
        <v>1631</v>
      </c>
      <c r="W689" s="939" t="s">
        <v>1631</v>
      </c>
      <c r="X689" s="939" t="s">
        <v>1631</v>
      </c>
      <c r="Y689" s="939" t="s">
        <v>2114</v>
      </c>
      <c r="Z689" s="694">
        <f t="shared" si="300"/>
        <v>1</v>
      </c>
      <c r="AA689" s="939"/>
      <c r="AB689" s="939" t="s">
        <v>1631</v>
      </c>
      <c r="AC689" s="280" t="s">
        <v>2115</v>
      </c>
      <c r="AD689" s="941" t="str">
        <f t="shared" si="301"/>
        <v>10</v>
      </c>
      <c r="AE689" s="939"/>
      <c r="AF689" s="939"/>
    </row>
    <row r="690" spans="1:32" x14ac:dyDescent="0.25">
      <c r="A690" s="102">
        <v>52</v>
      </c>
      <c r="B690" s="691"/>
      <c r="C690" s="691" t="s">
        <v>2063</v>
      </c>
      <c r="D690" s="692"/>
      <c r="E690" s="692"/>
      <c r="F690" s="692"/>
      <c r="G690" s="692"/>
      <c r="H690" s="692"/>
      <c r="I690" s="692"/>
      <c r="J690" s="692"/>
      <c r="K690" s="692"/>
      <c r="L690" s="692"/>
      <c r="M690" s="692"/>
      <c r="N690" s="692"/>
      <c r="O690" s="692"/>
      <c r="P690" s="692"/>
      <c r="Q690" s="692"/>
      <c r="R690" s="692"/>
      <c r="S690" s="692"/>
      <c r="T690" s="692"/>
      <c r="U690" s="692"/>
      <c r="V690" s="692"/>
      <c r="W690" s="692"/>
      <c r="X690" s="692"/>
      <c r="Y690" s="692"/>
      <c r="Z690" s="692"/>
      <c r="AA690" s="692"/>
      <c r="AB690" s="692"/>
      <c r="AC690" s="693"/>
      <c r="AD690" s="692"/>
      <c r="AE690" s="692"/>
      <c r="AF690" s="692"/>
    </row>
    <row r="691" spans="1:32" ht="33" x14ac:dyDescent="0.25">
      <c r="A691" s="1018">
        <f>A703</f>
        <v>53</v>
      </c>
      <c r="B691" s="938">
        <v>1</v>
      </c>
      <c r="C691" s="940" t="str">
        <f>IF(Experiencia_Proponente!C1040=0,"",Experiencia_Proponente!C1040)</f>
        <v>UNIÓN TEMPORAL EDUCACIÓN GCE 2021</v>
      </c>
      <c r="D691" s="939"/>
      <c r="E691" s="939" t="s">
        <v>1631</v>
      </c>
      <c r="F691" s="939" t="s">
        <v>1631</v>
      </c>
      <c r="G691" s="939">
        <v>1</v>
      </c>
      <c r="H691" s="939" t="str">
        <f t="shared" ref="H691:H702" si="302">IF(F691="SI",IF(E691&gt;="SI","15","0"),"0")</f>
        <v>15</v>
      </c>
      <c r="I691" s="939"/>
      <c r="J691" s="695">
        <v>0.15</v>
      </c>
      <c r="K691" s="939" t="s">
        <v>1631</v>
      </c>
      <c r="L691" s="939">
        <v>1</v>
      </c>
      <c r="M691" s="694" t="str">
        <f t="shared" ref="M691:M702" si="303">IF(K691="SI",IF(J691=15%,"24",IF(J691=10%,"16",IF(J691=5%,"8","0"))),"0")</f>
        <v>24</v>
      </c>
      <c r="N691" s="939"/>
      <c r="O691" s="695" t="s">
        <v>2060</v>
      </c>
      <c r="P691" s="939" t="s">
        <v>1631</v>
      </c>
      <c r="Q691" s="939">
        <v>1</v>
      </c>
      <c r="R691" s="694" t="str">
        <f t="shared" ref="R691" si="304">IF(P691="SI",IF(O691="OPCIÓN 1","10",IF(O691="OPCIÓN 2","6",IF(O691="OPCIÓN 3","3","0"))),"0")</f>
        <v>10</v>
      </c>
      <c r="S691" s="939"/>
      <c r="T691" s="696"/>
      <c r="U691" s="696"/>
      <c r="V691" s="939"/>
      <c r="W691" s="939"/>
      <c r="X691" s="939"/>
      <c r="Y691" s="939"/>
      <c r="Z691" s="694">
        <f t="shared" ref="Z691:Z692" si="305">IF(AND(U691&gt;1,V691="SI",W691="SI",X691="SI"),1,0)</f>
        <v>0</v>
      </c>
      <c r="AA691" s="939"/>
      <c r="AB691" s="939" t="s">
        <v>1631</v>
      </c>
      <c r="AC691" s="280" t="s">
        <v>2116</v>
      </c>
      <c r="AD691" s="941" t="str">
        <f t="shared" ref="AD691:AD702" si="306">IF(AB691="SI","10","0")</f>
        <v>10</v>
      </c>
      <c r="AE691" s="939"/>
      <c r="AF691" s="939"/>
    </row>
    <row r="692" spans="1:32" hidden="1" x14ac:dyDescent="0.25">
      <c r="A692" s="1019"/>
      <c r="B692" s="579">
        <v>2</v>
      </c>
      <c r="C692" s="633" t="str">
        <f>IF(Experiencia_Proponente!C1041=0,"",Experiencia_Proponente!C1041)</f>
        <v/>
      </c>
      <c r="E692" s="634"/>
      <c r="F692" s="635"/>
      <c r="G692" s="635"/>
      <c r="H692" s="636" t="str">
        <f t="shared" si="302"/>
        <v>0</v>
      </c>
      <c r="I692" s="260"/>
      <c r="J692" s="637"/>
      <c r="K692" s="635"/>
      <c r="L692" s="635"/>
      <c r="M692" s="636" t="str">
        <f t="shared" si="303"/>
        <v>0</v>
      </c>
      <c r="N692" s="260"/>
      <c r="O692" s="637"/>
      <c r="P692" s="635"/>
      <c r="Q692" s="635"/>
      <c r="R692" s="636" t="str">
        <f t="shared" si="299"/>
        <v>0</v>
      </c>
      <c r="S692" s="260"/>
      <c r="T692" s="638"/>
      <c r="U692" s="638"/>
      <c r="V692" s="635"/>
      <c r="W692" s="635"/>
      <c r="X692" s="635"/>
      <c r="Y692" s="635"/>
      <c r="Z692" s="636">
        <f t="shared" si="305"/>
        <v>0</v>
      </c>
      <c r="AA692" s="260"/>
      <c r="AB692" s="634"/>
      <c r="AC692" s="639"/>
      <c r="AD692" s="640" t="str">
        <f t="shared" si="306"/>
        <v>0</v>
      </c>
      <c r="AF692" s="641"/>
    </row>
    <row r="693" spans="1:32" ht="33" x14ac:dyDescent="0.25">
      <c r="A693" s="1018"/>
      <c r="B693" s="938">
        <v>3</v>
      </c>
      <c r="C693" s="940" t="str">
        <f>IF(Experiencia_Proponente!C1042=0,"",Experiencia_Proponente!C1042)</f>
        <v>UNIÓN TEMPORAL EDUCACIÓN GCE 2021</v>
      </c>
      <c r="D693" s="939"/>
      <c r="E693" s="939" t="s">
        <v>1631</v>
      </c>
      <c r="F693" s="939" t="s">
        <v>1631</v>
      </c>
      <c r="G693" s="939">
        <v>1</v>
      </c>
      <c r="H693" s="694" t="str">
        <f t="shared" si="302"/>
        <v>15</v>
      </c>
      <c r="I693" s="939"/>
      <c r="J693" s="695">
        <v>0.15</v>
      </c>
      <c r="K693" s="939" t="s">
        <v>1631</v>
      </c>
      <c r="L693" s="939">
        <v>1</v>
      </c>
      <c r="M693" s="694" t="str">
        <f t="shared" si="303"/>
        <v>24</v>
      </c>
      <c r="N693" s="939"/>
      <c r="O693" s="695" t="s">
        <v>2060</v>
      </c>
      <c r="P693" s="939" t="s">
        <v>1631</v>
      </c>
      <c r="Q693" s="939">
        <v>1</v>
      </c>
      <c r="R693" s="694" t="str">
        <f t="shared" si="299"/>
        <v>10</v>
      </c>
      <c r="S693" s="939"/>
      <c r="T693" s="939"/>
      <c r="U693" s="696"/>
      <c r="V693" s="939"/>
      <c r="W693" s="939"/>
      <c r="X693" s="939"/>
      <c r="Y693" s="939"/>
      <c r="Z693" s="694">
        <f t="shared" si="300"/>
        <v>0</v>
      </c>
      <c r="AA693" s="939"/>
      <c r="AB693" s="939" t="s">
        <v>1631</v>
      </c>
      <c r="AC693" s="280" t="s">
        <v>2116</v>
      </c>
      <c r="AD693" s="941" t="str">
        <f t="shared" si="306"/>
        <v>10</v>
      </c>
      <c r="AE693" s="939"/>
      <c r="AF693" s="939"/>
    </row>
    <row r="694" spans="1:32" hidden="1" x14ac:dyDescent="0.25">
      <c r="A694" s="1019"/>
      <c r="B694" s="256">
        <v>4</v>
      </c>
      <c r="C694" s="627" t="str">
        <f>IF(Experiencia_Proponente!C1043=0,"",Experiencia_Proponente!C1043)</f>
        <v/>
      </c>
      <c r="E694" s="315"/>
      <c r="F694" s="314"/>
      <c r="G694" s="314"/>
      <c r="H694" s="628" t="str">
        <f t="shared" si="302"/>
        <v>0</v>
      </c>
      <c r="I694" s="260"/>
      <c r="J694" s="629"/>
      <c r="K694" s="314"/>
      <c r="L694" s="314"/>
      <c r="M694" s="628" t="str">
        <f t="shared" si="303"/>
        <v>0</v>
      </c>
      <c r="N694" s="260"/>
      <c r="O694" s="629"/>
      <c r="P694" s="314"/>
      <c r="Q694" s="314"/>
      <c r="R694" s="628" t="str">
        <f t="shared" si="299"/>
        <v>0</v>
      </c>
      <c r="S694" s="260"/>
      <c r="T694" s="315"/>
      <c r="U694" s="630"/>
      <c r="V694" s="314"/>
      <c r="W694" s="314"/>
      <c r="X694" s="314"/>
      <c r="Y694" s="314"/>
      <c r="Z694" s="628">
        <f t="shared" si="300"/>
        <v>0</v>
      </c>
      <c r="AA694" s="260"/>
      <c r="AB694" s="315"/>
      <c r="AC694" s="316"/>
      <c r="AD694" s="631" t="str">
        <f t="shared" si="306"/>
        <v>0</v>
      </c>
      <c r="AF694" s="632"/>
    </row>
    <row r="695" spans="1:32" hidden="1" x14ac:dyDescent="0.25">
      <c r="A695" s="1019"/>
      <c r="B695" s="568">
        <v>5</v>
      </c>
      <c r="C695" s="569" t="str">
        <f>IF(Experiencia_Proponente!C1044=0,"",Experiencia_Proponente!C1044)</f>
        <v/>
      </c>
      <c r="E695" s="570"/>
      <c r="F695" s="571"/>
      <c r="G695" s="571"/>
      <c r="H695" s="572" t="str">
        <f t="shared" si="302"/>
        <v>0</v>
      </c>
      <c r="I695" s="260"/>
      <c r="J695" s="573"/>
      <c r="K695" s="571"/>
      <c r="L695" s="571"/>
      <c r="M695" s="572" t="str">
        <f t="shared" si="303"/>
        <v>0</v>
      </c>
      <c r="N695" s="260"/>
      <c r="O695" s="573"/>
      <c r="P695" s="571"/>
      <c r="Q695" s="571"/>
      <c r="R695" s="572" t="str">
        <f t="shared" si="299"/>
        <v>0</v>
      </c>
      <c r="S695" s="260"/>
      <c r="T695" s="570"/>
      <c r="U695" s="574"/>
      <c r="V695" s="571"/>
      <c r="W695" s="571"/>
      <c r="X695" s="571"/>
      <c r="Y695" s="571"/>
      <c r="Z695" s="572">
        <f t="shared" si="300"/>
        <v>0</v>
      </c>
      <c r="AA695" s="260"/>
      <c r="AB695" s="570"/>
      <c r="AC695" s="575"/>
      <c r="AD695" s="576" t="str">
        <f t="shared" si="306"/>
        <v>0</v>
      </c>
      <c r="AF695" s="577"/>
    </row>
    <row r="696" spans="1:32" ht="33" x14ac:dyDescent="0.25">
      <c r="A696" s="1018"/>
      <c r="B696" s="938">
        <v>6</v>
      </c>
      <c r="C696" s="940" t="str">
        <f>IF(Experiencia_Proponente!C1045=0,"",Experiencia_Proponente!C1045)</f>
        <v>UNIÓN TEMPORAL EDUCACIÓN GCE 2021</v>
      </c>
      <c r="D696" s="939"/>
      <c r="E696" s="939" t="s">
        <v>1631</v>
      </c>
      <c r="F696" s="939" t="s">
        <v>1631</v>
      </c>
      <c r="G696" s="939">
        <v>1</v>
      </c>
      <c r="H696" s="694" t="str">
        <f t="shared" si="302"/>
        <v>15</v>
      </c>
      <c r="I696" s="939"/>
      <c r="J696" s="695">
        <v>0.15</v>
      </c>
      <c r="K696" s="939" t="s">
        <v>1631</v>
      </c>
      <c r="L696" s="939">
        <v>1</v>
      </c>
      <c r="M696" s="694" t="str">
        <f t="shared" si="303"/>
        <v>24</v>
      </c>
      <c r="N696" s="939"/>
      <c r="O696" s="695" t="s">
        <v>2060</v>
      </c>
      <c r="P696" s="939" t="s">
        <v>1631</v>
      </c>
      <c r="Q696" s="939">
        <v>1</v>
      </c>
      <c r="R696" s="694" t="str">
        <f t="shared" si="299"/>
        <v>10</v>
      </c>
      <c r="S696" s="939"/>
      <c r="T696" s="939"/>
      <c r="U696" s="696"/>
      <c r="V696" s="939"/>
      <c r="W696" s="939"/>
      <c r="X696" s="939"/>
      <c r="Y696" s="939"/>
      <c r="Z696" s="694">
        <f t="shared" si="300"/>
        <v>0</v>
      </c>
      <c r="AA696" s="939"/>
      <c r="AB696" s="939" t="s">
        <v>1631</v>
      </c>
      <c r="AC696" s="280" t="s">
        <v>2116</v>
      </c>
      <c r="AD696" s="941" t="str">
        <f t="shared" si="306"/>
        <v>10</v>
      </c>
      <c r="AE696" s="939"/>
      <c r="AF696" s="939"/>
    </row>
    <row r="697" spans="1:32" ht="33" x14ac:dyDescent="0.25">
      <c r="A697" s="1018"/>
      <c r="B697" s="938">
        <v>7</v>
      </c>
      <c r="C697" s="940" t="str">
        <f>IF(Experiencia_Proponente!C1046=0,"",Experiencia_Proponente!C1046)</f>
        <v>UNIÓN TEMPORAL EDUCACIÓN GCE 2021</v>
      </c>
      <c r="D697" s="939"/>
      <c r="E697" s="939" t="s">
        <v>1631</v>
      </c>
      <c r="F697" s="939" t="s">
        <v>1631</v>
      </c>
      <c r="G697" s="939">
        <v>1</v>
      </c>
      <c r="H697" s="694" t="str">
        <f t="shared" si="302"/>
        <v>15</v>
      </c>
      <c r="I697" s="939"/>
      <c r="J697" s="695">
        <v>0.15</v>
      </c>
      <c r="K697" s="939" t="s">
        <v>1631</v>
      </c>
      <c r="L697" s="939">
        <v>1</v>
      </c>
      <c r="M697" s="694" t="str">
        <f t="shared" si="303"/>
        <v>24</v>
      </c>
      <c r="N697" s="939"/>
      <c r="O697" s="695" t="s">
        <v>2060</v>
      </c>
      <c r="P697" s="939" t="s">
        <v>1631</v>
      </c>
      <c r="Q697" s="939">
        <v>1</v>
      </c>
      <c r="R697" s="694" t="str">
        <f t="shared" si="299"/>
        <v>10</v>
      </c>
      <c r="S697" s="939"/>
      <c r="T697" s="939"/>
      <c r="U697" s="696"/>
      <c r="V697" s="939"/>
      <c r="W697" s="939"/>
      <c r="X697" s="939"/>
      <c r="Y697" s="939"/>
      <c r="Z697" s="694">
        <f t="shared" si="300"/>
        <v>0</v>
      </c>
      <c r="AA697" s="939"/>
      <c r="AB697" s="939" t="s">
        <v>1631</v>
      </c>
      <c r="AC697" s="280" t="s">
        <v>2116</v>
      </c>
      <c r="AD697" s="941" t="str">
        <f t="shared" si="306"/>
        <v>10</v>
      </c>
      <c r="AE697" s="939"/>
      <c r="AF697" s="939"/>
    </row>
    <row r="698" spans="1:32" ht="33" x14ac:dyDescent="0.25">
      <c r="A698" s="1018"/>
      <c r="B698" s="938">
        <v>8</v>
      </c>
      <c r="C698" s="940" t="str">
        <f>IF(Experiencia_Proponente!C1047=0,"",Experiencia_Proponente!C1047)</f>
        <v>UNIÓN TEMPORAL EDUCACIÓN GCE 2021</v>
      </c>
      <c r="D698" s="939"/>
      <c r="E698" s="939" t="s">
        <v>1631</v>
      </c>
      <c r="F698" s="939" t="s">
        <v>1631</v>
      </c>
      <c r="G698" s="939">
        <v>1</v>
      </c>
      <c r="H698" s="694" t="str">
        <f t="shared" si="302"/>
        <v>15</v>
      </c>
      <c r="I698" s="939"/>
      <c r="J698" s="695">
        <v>0.15</v>
      </c>
      <c r="K698" s="939" t="s">
        <v>1631</v>
      </c>
      <c r="L698" s="939">
        <v>1</v>
      </c>
      <c r="M698" s="694" t="str">
        <f t="shared" si="303"/>
        <v>24</v>
      </c>
      <c r="N698" s="939"/>
      <c r="O698" s="695" t="s">
        <v>2060</v>
      </c>
      <c r="P698" s="939" t="s">
        <v>1631</v>
      </c>
      <c r="Q698" s="939">
        <v>1</v>
      </c>
      <c r="R698" s="694" t="str">
        <f t="shared" si="299"/>
        <v>10</v>
      </c>
      <c r="S698" s="939"/>
      <c r="T698" s="696"/>
      <c r="U698" s="696"/>
      <c r="V698" s="939"/>
      <c r="W698" s="939"/>
      <c r="X698" s="939"/>
      <c r="Y698" s="939"/>
      <c r="Z698" s="694">
        <f t="shared" si="300"/>
        <v>0</v>
      </c>
      <c r="AA698" s="939"/>
      <c r="AB698" s="939" t="s">
        <v>1631</v>
      </c>
      <c r="AC698" s="280" t="s">
        <v>2116</v>
      </c>
      <c r="AD698" s="941" t="str">
        <f t="shared" si="306"/>
        <v>10</v>
      </c>
      <c r="AE698" s="939"/>
      <c r="AF698" s="939"/>
    </row>
    <row r="699" spans="1:32" ht="33" x14ac:dyDescent="0.25">
      <c r="A699" s="1018"/>
      <c r="B699" s="938">
        <v>9</v>
      </c>
      <c r="C699" s="940" t="str">
        <f>IF(Experiencia_Proponente!C1048=0,"",Experiencia_Proponente!C1048)</f>
        <v>UNIÓN TEMPORAL EDUCACIÓN GCE 2021</v>
      </c>
      <c r="D699" s="939"/>
      <c r="E699" s="939" t="s">
        <v>1631</v>
      </c>
      <c r="F699" s="939" t="s">
        <v>1631</v>
      </c>
      <c r="G699" s="939">
        <v>1</v>
      </c>
      <c r="H699" s="694" t="str">
        <f t="shared" si="302"/>
        <v>15</v>
      </c>
      <c r="I699" s="939"/>
      <c r="J699" s="695">
        <v>0.15</v>
      </c>
      <c r="K699" s="939" t="s">
        <v>1631</v>
      </c>
      <c r="L699" s="939">
        <v>1</v>
      </c>
      <c r="M699" s="694" t="str">
        <f t="shared" si="303"/>
        <v>24</v>
      </c>
      <c r="N699" s="939"/>
      <c r="O699" s="695" t="s">
        <v>2060</v>
      </c>
      <c r="P699" s="939" t="s">
        <v>1631</v>
      </c>
      <c r="Q699" s="939">
        <v>1</v>
      </c>
      <c r="R699" s="694" t="str">
        <f t="shared" si="299"/>
        <v>10</v>
      </c>
      <c r="S699" s="939"/>
      <c r="T699" s="939"/>
      <c r="U699" s="696"/>
      <c r="V699" s="939"/>
      <c r="W699" s="939"/>
      <c r="X699" s="939"/>
      <c r="Y699" s="939"/>
      <c r="Z699" s="694">
        <f t="shared" si="300"/>
        <v>0</v>
      </c>
      <c r="AA699" s="939"/>
      <c r="AB699" s="939" t="s">
        <v>1631</v>
      </c>
      <c r="AC699" s="280" t="s">
        <v>2116</v>
      </c>
      <c r="AD699" s="941" t="str">
        <f t="shared" si="306"/>
        <v>10</v>
      </c>
      <c r="AE699" s="939"/>
      <c r="AF699" s="939"/>
    </row>
    <row r="700" spans="1:32" ht="33" x14ac:dyDescent="0.25">
      <c r="A700" s="1018"/>
      <c r="B700" s="938">
        <v>10</v>
      </c>
      <c r="C700" s="940" t="str">
        <f>IF(Experiencia_Proponente!C1049=0,"",Experiencia_Proponente!C1049)</f>
        <v>UNIÓN TEMPORAL EDUCACIÓN GCE 2021</v>
      </c>
      <c r="D700" s="939"/>
      <c r="E700" s="939" t="s">
        <v>1631</v>
      </c>
      <c r="F700" s="939" t="s">
        <v>1631</v>
      </c>
      <c r="G700" s="939">
        <v>1</v>
      </c>
      <c r="H700" s="694" t="str">
        <f t="shared" si="302"/>
        <v>15</v>
      </c>
      <c r="I700" s="939"/>
      <c r="J700" s="695">
        <v>0.15</v>
      </c>
      <c r="K700" s="939" t="s">
        <v>1631</v>
      </c>
      <c r="L700" s="939">
        <v>1</v>
      </c>
      <c r="M700" s="694" t="str">
        <f t="shared" si="303"/>
        <v>24</v>
      </c>
      <c r="N700" s="939"/>
      <c r="O700" s="695" t="s">
        <v>2060</v>
      </c>
      <c r="P700" s="939" t="s">
        <v>1631</v>
      </c>
      <c r="Q700" s="939">
        <v>1</v>
      </c>
      <c r="R700" s="694" t="str">
        <f t="shared" si="299"/>
        <v>10</v>
      </c>
      <c r="S700" s="939"/>
      <c r="T700" s="939"/>
      <c r="U700" s="696"/>
      <c r="V700" s="939"/>
      <c r="W700" s="939"/>
      <c r="X700" s="939"/>
      <c r="Y700" s="939"/>
      <c r="Z700" s="694">
        <f t="shared" si="300"/>
        <v>0</v>
      </c>
      <c r="AA700" s="939"/>
      <c r="AB700" s="939" t="s">
        <v>1631</v>
      </c>
      <c r="AC700" s="280" t="s">
        <v>2116</v>
      </c>
      <c r="AD700" s="941" t="str">
        <f t="shared" si="306"/>
        <v>10</v>
      </c>
      <c r="AE700" s="939"/>
      <c r="AF700" s="939"/>
    </row>
    <row r="701" spans="1:32" hidden="1" x14ac:dyDescent="0.25">
      <c r="A701" s="1019"/>
      <c r="B701" s="256">
        <v>11</v>
      </c>
      <c r="C701" s="627" t="str">
        <f>IF(Experiencia_Proponente!C1050=0,"",Experiencia_Proponente!C1050)</f>
        <v/>
      </c>
      <c r="E701" s="315"/>
      <c r="F701" s="314"/>
      <c r="G701" s="314"/>
      <c r="H701" s="628" t="str">
        <f t="shared" si="302"/>
        <v>0</v>
      </c>
      <c r="I701" s="260"/>
      <c r="J701" s="629"/>
      <c r="K701" s="314"/>
      <c r="L701" s="314"/>
      <c r="M701" s="628" t="str">
        <f t="shared" si="303"/>
        <v>0</v>
      </c>
      <c r="N701" s="260"/>
      <c r="O701" s="629"/>
      <c r="P701" s="314"/>
      <c r="Q701" s="314"/>
      <c r="R701" s="628" t="str">
        <f t="shared" si="299"/>
        <v>0</v>
      </c>
      <c r="S701" s="260"/>
      <c r="T701" s="315"/>
      <c r="U701" s="630"/>
      <c r="V701" s="314"/>
      <c r="W701" s="314"/>
      <c r="X701" s="314"/>
      <c r="Y701" s="314"/>
      <c r="Z701" s="628">
        <f t="shared" si="300"/>
        <v>0</v>
      </c>
      <c r="AA701" s="260"/>
      <c r="AB701" s="315"/>
      <c r="AC701" s="316"/>
      <c r="AD701" s="631" t="str">
        <f t="shared" si="306"/>
        <v>0</v>
      </c>
      <c r="AF701" s="632"/>
    </row>
    <row r="702" spans="1:32" hidden="1" x14ac:dyDescent="0.25">
      <c r="A702" s="1019"/>
      <c r="B702" s="568">
        <v>12</v>
      </c>
      <c r="C702" s="569" t="str">
        <f>IF(Experiencia_Proponente!C1061=0,"",Experiencia_Proponente!C1061)</f>
        <v/>
      </c>
      <c r="E702" s="570"/>
      <c r="F702" s="571"/>
      <c r="G702" s="623"/>
      <c r="H702" s="572" t="str">
        <f t="shared" si="302"/>
        <v>0</v>
      </c>
      <c r="I702" s="260"/>
      <c r="J702" s="573"/>
      <c r="K702" s="571"/>
      <c r="L702" s="571"/>
      <c r="M702" s="572" t="str">
        <f t="shared" si="303"/>
        <v>0</v>
      </c>
      <c r="N702" s="260"/>
      <c r="O702" s="573"/>
      <c r="P702" s="571"/>
      <c r="Q702" s="623"/>
      <c r="R702" s="572" t="str">
        <f t="shared" si="299"/>
        <v>0</v>
      </c>
      <c r="S702" s="260"/>
      <c r="T702" s="574"/>
      <c r="U702" s="574"/>
      <c r="V702" s="571"/>
      <c r="W702" s="571"/>
      <c r="X702" s="571"/>
      <c r="Y702" s="571"/>
      <c r="Z702" s="572">
        <f t="shared" si="300"/>
        <v>0</v>
      </c>
      <c r="AA702" s="260"/>
      <c r="AB702" s="570"/>
      <c r="AC702" s="575"/>
      <c r="AD702" s="576" t="str">
        <f t="shared" si="306"/>
        <v>0</v>
      </c>
      <c r="AF702" s="577"/>
    </row>
    <row r="703" spans="1:32" x14ac:dyDescent="0.25">
      <c r="A703" s="102">
        <v>53</v>
      </c>
      <c r="B703" s="691"/>
      <c r="C703" s="691" t="s">
        <v>2063</v>
      </c>
      <c r="D703" s="692"/>
      <c r="E703" s="692"/>
      <c r="F703" s="692"/>
      <c r="G703" s="692"/>
      <c r="H703" s="692"/>
      <c r="I703" s="692"/>
      <c r="J703" s="692"/>
      <c r="K703" s="692"/>
      <c r="L703" s="692"/>
      <c r="M703" s="692"/>
      <c r="N703" s="692"/>
      <c r="O703" s="692"/>
      <c r="P703" s="692"/>
      <c r="Q703" s="692"/>
      <c r="R703" s="692"/>
      <c r="S703" s="692"/>
      <c r="T703" s="692"/>
      <c r="U703" s="692"/>
      <c r="V703" s="692"/>
      <c r="W703" s="692"/>
      <c r="X703" s="692"/>
      <c r="Y703" s="692"/>
      <c r="Z703" s="692"/>
      <c r="AA703" s="692"/>
      <c r="AB703" s="692"/>
      <c r="AC703" s="693"/>
      <c r="AD703" s="692"/>
      <c r="AE703" s="692"/>
      <c r="AF703" s="692"/>
    </row>
    <row r="704" spans="1:32" ht="33" x14ac:dyDescent="0.25">
      <c r="A704" s="1018">
        <f>A716</f>
        <v>54</v>
      </c>
      <c r="B704" s="938">
        <v>1</v>
      </c>
      <c r="C704" s="940" t="str">
        <f>IF(Experiencia_Proponente!C1063=0,"",Experiencia_Proponente!C1063)</f>
        <v>UNION TEMPORAL SERVIDINAGLOBAL 2021</v>
      </c>
      <c r="D704" s="939"/>
      <c r="E704" s="939" t="s">
        <v>1631</v>
      </c>
      <c r="F704" s="939" t="s">
        <v>1631</v>
      </c>
      <c r="G704" s="939" t="s">
        <v>1644</v>
      </c>
      <c r="H704" s="939" t="str">
        <f t="shared" ref="H704:H715" si="307">IF(F704="SI",IF(E704&gt;="SI","15","0"),"0")</f>
        <v>15</v>
      </c>
      <c r="I704" s="939"/>
      <c r="J704" s="695">
        <v>0.15</v>
      </c>
      <c r="K704" s="939" t="s">
        <v>1631</v>
      </c>
      <c r="L704" s="939" t="s">
        <v>1644</v>
      </c>
      <c r="M704" s="694" t="str">
        <f t="shared" ref="M704:M715" si="308">IF(K704="SI",IF(J704=15%,"24",IF(J704=10%,"16",IF(J704=5%,"8","0"))),"0")</f>
        <v>24</v>
      </c>
      <c r="N704" s="939"/>
      <c r="O704" s="695" t="s">
        <v>2060</v>
      </c>
      <c r="P704" s="939" t="s">
        <v>1631</v>
      </c>
      <c r="Q704" s="939" t="s">
        <v>1644</v>
      </c>
      <c r="R704" s="694" t="str">
        <f t="shared" ref="R704:R715" si="309">IF(P704="SI",IF(O704="OPCIÓN 1","10",IF(O704="OPCIÓN 2","6",IF(O704="OPCIÓN 3","3","0"))),"0")</f>
        <v>10</v>
      </c>
      <c r="S704" s="939"/>
      <c r="T704" s="696" t="s">
        <v>239</v>
      </c>
      <c r="U704" s="696">
        <v>8</v>
      </c>
      <c r="V704" s="939" t="s">
        <v>1631</v>
      </c>
      <c r="W704" s="939" t="s">
        <v>1631</v>
      </c>
      <c r="X704" s="939" t="s">
        <v>1631</v>
      </c>
      <c r="Y704" s="939" t="s">
        <v>2117</v>
      </c>
      <c r="Z704" s="694">
        <f t="shared" ref="Z704:Z715" si="310">IF(AND(U704&gt;1,V704="SI",W704="SI",X704="SI"),1,0)</f>
        <v>1</v>
      </c>
      <c r="AA704" s="939"/>
      <c r="AB704" s="939" t="s">
        <v>1631</v>
      </c>
      <c r="AC704" s="280" t="s">
        <v>2118</v>
      </c>
      <c r="AD704" s="941" t="str">
        <f t="shared" ref="AD704:AD715" si="311">IF(AB704="SI","10","0")</f>
        <v>10</v>
      </c>
      <c r="AE704" s="939"/>
      <c r="AF704" s="939"/>
    </row>
    <row r="705" spans="1:32" hidden="1" x14ac:dyDescent="0.25">
      <c r="A705" s="1019"/>
      <c r="B705" s="256">
        <v>2</v>
      </c>
      <c r="C705" s="627" t="str">
        <f>IF(Experiencia_Proponente!C1064=0,"",Experiencia_Proponente!C1064)</f>
        <v/>
      </c>
      <c r="E705" s="308"/>
      <c r="F705" s="298"/>
      <c r="G705" s="298"/>
      <c r="H705" s="646" t="str">
        <f t="shared" si="307"/>
        <v>0</v>
      </c>
      <c r="J705" s="647"/>
      <c r="K705" s="298"/>
      <c r="L705" s="298"/>
      <c r="M705" s="646" t="str">
        <f t="shared" si="308"/>
        <v>0</v>
      </c>
      <c r="O705" s="647"/>
      <c r="P705" s="298"/>
      <c r="Q705" s="298"/>
      <c r="R705" s="646" t="str">
        <f t="shared" si="309"/>
        <v>0</v>
      </c>
      <c r="T705" s="648"/>
      <c r="U705" s="648"/>
      <c r="V705" s="298"/>
      <c r="W705" s="298"/>
      <c r="X705" s="298"/>
      <c r="Y705" s="298"/>
      <c r="Z705" s="646">
        <f t="shared" si="310"/>
        <v>0</v>
      </c>
      <c r="AB705" s="308"/>
      <c r="AC705" s="309"/>
      <c r="AD705" s="649" t="str">
        <f t="shared" si="311"/>
        <v>0</v>
      </c>
      <c r="AF705" s="632"/>
    </row>
    <row r="706" spans="1:32" hidden="1" x14ac:dyDescent="0.25">
      <c r="A706" s="1019"/>
      <c r="B706" s="266">
        <v>3</v>
      </c>
      <c r="C706" s="267" t="str">
        <f>IF(Experiencia_Proponente!C1065=0,"",Experiencia_Proponente!C1065)</f>
        <v/>
      </c>
      <c r="E706" s="279"/>
      <c r="F706" s="511"/>
      <c r="G706" s="511"/>
      <c r="H706" s="276" t="str">
        <f t="shared" si="307"/>
        <v>0</v>
      </c>
      <c r="J706" s="275"/>
      <c r="K706" s="511"/>
      <c r="L706" s="511"/>
      <c r="M706" s="276" t="str">
        <f t="shared" si="308"/>
        <v>0</v>
      </c>
      <c r="O706" s="275"/>
      <c r="P706" s="511"/>
      <c r="Q706" s="511"/>
      <c r="R706" s="276" t="str">
        <f t="shared" si="309"/>
        <v>0</v>
      </c>
      <c r="T706" s="279"/>
      <c r="U706" s="277"/>
      <c r="V706" s="511"/>
      <c r="W706" s="511"/>
      <c r="X706" s="511"/>
      <c r="Y706" s="511"/>
      <c r="Z706" s="276">
        <f t="shared" si="310"/>
        <v>0</v>
      </c>
      <c r="AB706" s="279"/>
      <c r="AC706" s="280"/>
      <c r="AD706" s="281" t="str">
        <f t="shared" si="311"/>
        <v>0</v>
      </c>
      <c r="AF706" s="271"/>
    </row>
    <row r="707" spans="1:32" hidden="1" x14ac:dyDescent="0.25">
      <c r="A707" s="1019"/>
      <c r="B707" s="266">
        <v>4</v>
      </c>
      <c r="C707" s="267" t="str">
        <f>IF(Experiencia_Proponente!C1066=0,"",Experiencia_Proponente!C1066)</f>
        <v/>
      </c>
      <c r="E707" s="279"/>
      <c r="F707" s="511"/>
      <c r="G707" s="511"/>
      <c r="H707" s="276" t="str">
        <f t="shared" si="307"/>
        <v>0</v>
      </c>
      <c r="J707" s="275"/>
      <c r="K707" s="511"/>
      <c r="L707" s="511"/>
      <c r="M707" s="276" t="str">
        <f t="shared" si="308"/>
        <v>0</v>
      </c>
      <c r="O707" s="275"/>
      <c r="P707" s="511"/>
      <c r="Q707" s="511"/>
      <c r="R707" s="276" t="str">
        <f t="shared" si="309"/>
        <v>0</v>
      </c>
      <c r="T707" s="279"/>
      <c r="U707" s="277"/>
      <c r="V707" s="511"/>
      <c r="W707" s="511"/>
      <c r="X707" s="511"/>
      <c r="Y707" s="511"/>
      <c r="Z707" s="276">
        <f t="shared" si="310"/>
        <v>0</v>
      </c>
      <c r="AB707" s="279"/>
      <c r="AC707" s="280"/>
      <c r="AD707" s="281" t="str">
        <f t="shared" si="311"/>
        <v>0</v>
      </c>
      <c r="AF707" s="271"/>
    </row>
    <row r="708" spans="1:32" hidden="1" x14ac:dyDescent="0.25">
      <c r="A708" s="1019"/>
      <c r="B708" s="266">
        <v>5</v>
      </c>
      <c r="C708" s="267" t="str">
        <f>IF(Experiencia_Proponente!C1067=0,"",Experiencia_Proponente!C1067)</f>
        <v/>
      </c>
      <c r="E708" s="279"/>
      <c r="F708" s="511"/>
      <c r="G708" s="511"/>
      <c r="H708" s="276" t="str">
        <f t="shared" si="307"/>
        <v>0</v>
      </c>
      <c r="J708" s="275"/>
      <c r="K708" s="511"/>
      <c r="L708" s="511"/>
      <c r="M708" s="276" t="str">
        <f t="shared" si="308"/>
        <v>0</v>
      </c>
      <c r="O708" s="275"/>
      <c r="P708" s="511"/>
      <c r="Q708" s="511"/>
      <c r="R708" s="276" t="str">
        <f t="shared" si="309"/>
        <v>0</v>
      </c>
      <c r="T708" s="279"/>
      <c r="U708" s="277"/>
      <c r="V708" s="511"/>
      <c r="W708" s="511"/>
      <c r="X708" s="511"/>
      <c r="Y708" s="511"/>
      <c r="Z708" s="276">
        <f t="shared" si="310"/>
        <v>0</v>
      </c>
      <c r="AB708" s="279"/>
      <c r="AC708" s="280"/>
      <c r="AD708" s="281" t="str">
        <f t="shared" si="311"/>
        <v>0</v>
      </c>
      <c r="AF708" s="271"/>
    </row>
    <row r="709" spans="1:32" hidden="1" x14ac:dyDescent="0.25">
      <c r="A709" s="1019"/>
      <c r="B709" s="266">
        <v>6</v>
      </c>
      <c r="C709" s="267" t="str">
        <f>IF(Experiencia_Proponente!C1068=0,"",Experiencia_Proponente!C1068)</f>
        <v/>
      </c>
      <c r="E709" s="279"/>
      <c r="F709" s="511"/>
      <c r="G709" s="511"/>
      <c r="H709" s="276" t="str">
        <f t="shared" si="307"/>
        <v>0</v>
      </c>
      <c r="J709" s="275"/>
      <c r="K709" s="511"/>
      <c r="L709" s="511"/>
      <c r="M709" s="276" t="str">
        <f t="shared" si="308"/>
        <v>0</v>
      </c>
      <c r="O709" s="275"/>
      <c r="P709" s="511"/>
      <c r="Q709" s="511"/>
      <c r="R709" s="276" t="str">
        <f t="shared" si="309"/>
        <v>0</v>
      </c>
      <c r="T709" s="279"/>
      <c r="U709" s="277"/>
      <c r="V709" s="511"/>
      <c r="W709" s="511"/>
      <c r="X709" s="511"/>
      <c r="Y709" s="511"/>
      <c r="Z709" s="276">
        <f t="shared" si="310"/>
        <v>0</v>
      </c>
      <c r="AB709" s="279"/>
      <c r="AC709" s="280"/>
      <c r="AD709" s="281" t="str">
        <f t="shared" si="311"/>
        <v>0</v>
      </c>
      <c r="AF709" s="271"/>
    </row>
    <row r="710" spans="1:32" ht="17.25" hidden="1" thickTop="1" x14ac:dyDescent="0.25">
      <c r="A710" s="1019"/>
      <c r="B710" s="266">
        <v>7</v>
      </c>
      <c r="C710" s="267" t="str">
        <f>IF(Experiencia_Proponente!C1069=0,"",Experiencia_Proponente!C1069)</f>
        <v/>
      </c>
      <c r="E710" s="273"/>
      <c r="F710" s="274"/>
      <c r="G710" s="274"/>
      <c r="H710" s="276" t="str">
        <f t="shared" si="307"/>
        <v>0</v>
      </c>
      <c r="J710" s="275"/>
      <c r="K710" s="511"/>
      <c r="L710" s="511"/>
      <c r="M710" s="276" t="str">
        <f t="shared" si="308"/>
        <v>0</v>
      </c>
      <c r="O710" s="275"/>
      <c r="P710" s="274"/>
      <c r="Q710" s="274"/>
      <c r="R710" s="276" t="str">
        <f t="shared" si="309"/>
        <v>0</v>
      </c>
      <c r="T710" s="279"/>
      <c r="U710" s="277"/>
      <c r="V710" s="511"/>
      <c r="W710" s="511"/>
      <c r="X710" s="511"/>
      <c r="Y710" s="511"/>
      <c r="Z710" s="276">
        <f t="shared" si="310"/>
        <v>0</v>
      </c>
      <c r="AB710" s="279"/>
      <c r="AC710" s="280"/>
      <c r="AD710" s="281" t="str">
        <f t="shared" si="311"/>
        <v>0</v>
      </c>
      <c r="AF710" s="271"/>
    </row>
    <row r="711" spans="1:32" ht="17.25" hidden="1" thickTop="1" x14ac:dyDescent="0.25">
      <c r="A711" s="1019"/>
      <c r="B711" s="266">
        <v>8</v>
      </c>
      <c r="C711" s="267" t="str">
        <f>IF(Experiencia_Proponente!C1070=0,"",Experiencia_Proponente!C1070)</f>
        <v/>
      </c>
      <c r="E711" s="273"/>
      <c r="F711" s="274"/>
      <c r="G711" s="274"/>
      <c r="H711" s="276" t="str">
        <f t="shared" si="307"/>
        <v>0</v>
      </c>
      <c r="J711" s="275"/>
      <c r="K711" s="511"/>
      <c r="L711" s="511"/>
      <c r="M711" s="276" t="str">
        <f t="shared" si="308"/>
        <v>0</v>
      </c>
      <c r="O711" s="275"/>
      <c r="P711" s="274"/>
      <c r="Q711" s="274"/>
      <c r="R711" s="276" t="str">
        <f t="shared" si="309"/>
        <v>0</v>
      </c>
      <c r="T711" s="277"/>
      <c r="U711" s="277"/>
      <c r="V711" s="511"/>
      <c r="W711" s="511"/>
      <c r="X711" s="511"/>
      <c r="Y711" s="511"/>
      <c r="Z711" s="276">
        <f t="shared" si="310"/>
        <v>0</v>
      </c>
      <c r="AB711" s="279"/>
      <c r="AC711" s="280"/>
      <c r="AD711" s="281" t="str">
        <f t="shared" si="311"/>
        <v>0</v>
      </c>
      <c r="AF711" s="271"/>
    </row>
    <row r="712" spans="1:32" hidden="1" x14ac:dyDescent="0.25">
      <c r="A712" s="1019"/>
      <c r="B712" s="266">
        <v>9</v>
      </c>
      <c r="C712" s="267" t="str">
        <f>IF(Experiencia_Proponente!C1071=0,"",Experiencia_Proponente!C1071)</f>
        <v/>
      </c>
      <c r="E712" s="279"/>
      <c r="F712" s="511"/>
      <c r="G712" s="511"/>
      <c r="H712" s="276" t="str">
        <f t="shared" si="307"/>
        <v>0</v>
      </c>
      <c r="J712" s="275"/>
      <c r="K712" s="511"/>
      <c r="L712" s="511"/>
      <c r="M712" s="276" t="str">
        <f t="shared" si="308"/>
        <v>0</v>
      </c>
      <c r="O712" s="275"/>
      <c r="P712" s="511"/>
      <c r="Q712" s="511"/>
      <c r="R712" s="276" t="str">
        <f t="shared" si="309"/>
        <v>0</v>
      </c>
      <c r="T712" s="279"/>
      <c r="U712" s="277"/>
      <c r="V712" s="511"/>
      <c r="W712" s="511"/>
      <c r="X712" s="511"/>
      <c r="Y712" s="511"/>
      <c r="Z712" s="276">
        <f t="shared" si="310"/>
        <v>0</v>
      </c>
      <c r="AB712" s="279"/>
      <c r="AC712" s="280"/>
      <c r="AD712" s="281" t="str">
        <f t="shared" si="311"/>
        <v>0</v>
      </c>
      <c r="AF712" s="271"/>
    </row>
    <row r="713" spans="1:32" ht="17.25" hidden="1" thickTop="1" x14ac:dyDescent="0.25">
      <c r="A713" s="1019"/>
      <c r="B713" s="266">
        <v>10</v>
      </c>
      <c r="C713" s="267" t="str">
        <f>IF(Experiencia_Proponente!C1072=0,"",Experiencia_Proponente!C1072)</f>
        <v/>
      </c>
      <c r="E713" s="273"/>
      <c r="F713" s="274"/>
      <c r="G713" s="274"/>
      <c r="H713" s="276" t="str">
        <f t="shared" si="307"/>
        <v>0</v>
      </c>
      <c r="J713" s="275"/>
      <c r="K713" s="511"/>
      <c r="L713" s="511"/>
      <c r="M713" s="276" t="str">
        <f t="shared" si="308"/>
        <v>0</v>
      </c>
      <c r="O713" s="275"/>
      <c r="P713" s="274"/>
      <c r="Q713" s="274"/>
      <c r="R713" s="276" t="str">
        <f t="shared" si="309"/>
        <v>0</v>
      </c>
      <c r="T713" s="279"/>
      <c r="U713" s="277"/>
      <c r="V713" s="511"/>
      <c r="W713" s="511"/>
      <c r="X713" s="511"/>
      <c r="Y713" s="511"/>
      <c r="Z713" s="276">
        <f t="shared" si="310"/>
        <v>0</v>
      </c>
      <c r="AB713" s="279"/>
      <c r="AC713" s="280"/>
      <c r="AD713" s="281" t="str">
        <f t="shared" si="311"/>
        <v>0</v>
      </c>
      <c r="AF713" s="271"/>
    </row>
    <row r="714" spans="1:32" hidden="1" x14ac:dyDescent="0.25">
      <c r="A714" s="1019"/>
      <c r="B714" s="266">
        <v>11</v>
      </c>
      <c r="C714" s="267" t="str">
        <f>IF(Experiencia_Proponente!C1073=0,"",Experiencia_Proponente!C1073)</f>
        <v/>
      </c>
      <c r="E714" s="279"/>
      <c r="F714" s="511"/>
      <c r="G714" s="511"/>
      <c r="H714" s="276" t="str">
        <f t="shared" si="307"/>
        <v>0</v>
      </c>
      <c r="J714" s="275"/>
      <c r="K714" s="511"/>
      <c r="L714" s="511"/>
      <c r="M714" s="276" t="str">
        <f t="shared" si="308"/>
        <v>0</v>
      </c>
      <c r="O714" s="275"/>
      <c r="P714" s="511"/>
      <c r="Q714" s="511"/>
      <c r="R714" s="276" t="str">
        <f t="shared" si="309"/>
        <v>0</v>
      </c>
      <c r="T714" s="279"/>
      <c r="U714" s="277"/>
      <c r="V714" s="511"/>
      <c r="W714" s="511"/>
      <c r="X714" s="511"/>
      <c r="Y714" s="511"/>
      <c r="Z714" s="276">
        <f t="shared" si="310"/>
        <v>0</v>
      </c>
      <c r="AB714" s="279"/>
      <c r="AC714" s="280"/>
      <c r="AD714" s="281" t="str">
        <f t="shared" si="311"/>
        <v>0</v>
      </c>
      <c r="AF714" s="271"/>
    </row>
    <row r="715" spans="1:32" hidden="1" x14ac:dyDescent="0.25">
      <c r="A715" s="1019"/>
      <c r="B715" s="568">
        <v>12</v>
      </c>
      <c r="C715" s="569" t="str">
        <f>IF(Experiencia_Proponente!C1074=0,"",Experiencia_Proponente!C1074)</f>
        <v/>
      </c>
      <c r="E715" s="585"/>
      <c r="F715" s="586"/>
      <c r="G715" s="611"/>
      <c r="H715" s="582" t="str">
        <f t="shared" si="307"/>
        <v>0</v>
      </c>
      <c r="J715" s="581"/>
      <c r="K715" s="586"/>
      <c r="L715" s="586"/>
      <c r="M715" s="582" t="str">
        <f t="shared" si="308"/>
        <v>0</v>
      </c>
      <c r="O715" s="581"/>
      <c r="P715" s="586"/>
      <c r="Q715" s="611"/>
      <c r="R715" s="582" t="str">
        <f t="shared" si="309"/>
        <v>0</v>
      </c>
      <c r="T715" s="583"/>
      <c r="U715" s="583"/>
      <c r="V715" s="586"/>
      <c r="W715" s="586"/>
      <c r="X715" s="586"/>
      <c r="Y715" s="586"/>
      <c r="Z715" s="582">
        <f t="shared" si="310"/>
        <v>0</v>
      </c>
      <c r="AB715" s="585"/>
      <c r="AC715" s="587"/>
      <c r="AD715" s="588" t="str">
        <f t="shared" si="311"/>
        <v>0</v>
      </c>
      <c r="AF715" s="577"/>
    </row>
    <row r="716" spans="1:32" x14ac:dyDescent="0.25">
      <c r="A716" s="102">
        <v>54</v>
      </c>
      <c r="B716" s="691"/>
      <c r="C716" s="691" t="s">
        <v>2063</v>
      </c>
      <c r="D716" s="692"/>
      <c r="E716" s="692"/>
      <c r="F716" s="692"/>
      <c r="G716" s="692"/>
      <c r="H716" s="692"/>
      <c r="I716" s="692"/>
      <c r="J716" s="692"/>
      <c r="K716" s="692"/>
      <c r="L716" s="692"/>
      <c r="M716" s="692"/>
      <c r="N716" s="692"/>
      <c r="O716" s="692"/>
      <c r="P716" s="692"/>
      <c r="Q716" s="692"/>
      <c r="R716" s="692"/>
      <c r="S716" s="692"/>
      <c r="T716" s="692"/>
      <c r="U716" s="692"/>
      <c r="V716" s="692"/>
      <c r="W716" s="692"/>
      <c r="X716" s="692"/>
      <c r="Y716" s="692"/>
      <c r="Z716" s="692"/>
      <c r="AA716" s="692"/>
      <c r="AB716" s="692"/>
      <c r="AC716" s="693"/>
      <c r="AD716" s="692"/>
      <c r="AE716" s="692"/>
      <c r="AF716" s="692"/>
    </row>
    <row r="717" spans="1:32" ht="33" x14ac:dyDescent="0.25">
      <c r="A717" s="1018">
        <f>A729</f>
        <v>55</v>
      </c>
      <c r="B717" s="938">
        <v>1</v>
      </c>
      <c r="C717" s="940" t="str">
        <f>IF(Experiencia_Proponente!C1076=0,"",Experiencia_Proponente!C1076)</f>
        <v>UNIÓN TEMPORAL UT-EAAJ-2021</v>
      </c>
      <c r="D717" s="939"/>
      <c r="E717" s="939" t="s">
        <v>1631</v>
      </c>
      <c r="F717" s="939" t="s">
        <v>1631</v>
      </c>
      <c r="G717" s="939">
        <v>1</v>
      </c>
      <c r="H717" s="939" t="str">
        <f t="shared" ref="H717:H728" si="312">IF(F717="SI",IF(E717&gt;="SI","15","0"),"0")</f>
        <v>15</v>
      </c>
      <c r="I717" s="939"/>
      <c r="J717" s="695">
        <v>0.15</v>
      </c>
      <c r="K717" s="939" t="s">
        <v>1631</v>
      </c>
      <c r="L717" s="939"/>
      <c r="M717" s="694" t="str">
        <f t="shared" ref="M717:M728" si="313">IF(K717="SI",IF(J717=15%,"24",IF(J717=10%,"16",IF(J717=5%,"8","0"))),"0")</f>
        <v>24</v>
      </c>
      <c r="N717" s="939"/>
      <c r="O717" s="695" t="s">
        <v>2060</v>
      </c>
      <c r="P717" s="939" t="s">
        <v>1631</v>
      </c>
      <c r="Q717" s="939">
        <v>2</v>
      </c>
      <c r="R717" s="694" t="str">
        <f t="shared" ref="R717:R728" si="314">IF(P717="SI",IF(O717="OPCIÓN 1","10",IF(O717="OPCIÓN 2","6",IF(O717="OPCIÓN 3","3","0"))),"0")</f>
        <v>10</v>
      </c>
      <c r="S717" s="939"/>
      <c r="T717" s="696" t="s">
        <v>2119</v>
      </c>
      <c r="U717" s="696">
        <v>5</v>
      </c>
      <c r="V717" s="939" t="s">
        <v>1631</v>
      </c>
      <c r="W717" s="939" t="s">
        <v>1631</v>
      </c>
      <c r="X717" s="939" t="s">
        <v>1631</v>
      </c>
      <c r="Y717" s="939">
        <v>1</v>
      </c>
      <c r="Z717" s="694">
        <f t="shared" ref="Z717:Z728" si="315">IF(AND(U717&gt;1,V717="SI",W717="SI",X717="SI"),1,0)</f>
        <v>1</v>
      </c>
      <c r="AA717" s="939"/>
      <c r="AB717" s="939" t="s">
        <v>1631</v>
      </c>
      <c r="AC717" s="280" t="s">
        <v>764</v>
      </c>
      <c r="AD717" s="941" t="str">
        <f t="shared" ref="AD717:AD728" si="316">IF(AB717="SI","10","0")</f>
        <v>10</v>
      </c>
      <c r="AE717" s="939"/>
      <c r="AF717" s="939"/>
    </row>
    <row r="718" spans="1:32" hidden="1" x14ac:dyDescent="0.25">
      <c r="A718" s="1019"/>
      <c r="B718" s="256">
        <v>2</v>
      </c>
      <c r="C718" s="627" t="str">
        <f>IF(Experiencia_Proponente!C1077=0,"",Experiencia_Proponente!C1077)</f>
        <v/>
      </c>
      <c r="E718" s="315"/>
      <c r="F718" s="314"/>
      <c r="G718" s="314"/>
      <c r="H718" s="628" t="str">
        <f t="shared" si="312"/>
        <v>0</v>
      </c>
      <c r="I718" s="260"/>
      <c r="J718" s="629"/>
      <c r="K718" s="314"/>
      <c r="L718" s="314"/>
      <c r="M718" s="628" t="str">
        <f t="shared" si="313"/>
        <v>0</v>
      </c>
      <c r="N718" s="260"/>
      <c r="O718" s="629"/>
      <c r="P718" s="314"/>
      <c r="Q718" s="314"/>
      <c r="R718" s="628" t="str">
        <f t="shared" si="314"/>
        <v>0</v>
      </c>
      <c r="S718" s="260"/>
      <c r="T718" s="630"/>
      <c r="U718" s="630"/>
      <c r="V718" s="314"/>
      <c r="W718" s="314"/>
      <c r="X718" s="314"/>
      <c r="Y718" s="314"/>
      <c r="Z718" s="628">
        <f t="shared" si="315"/>
        <v>0</v>
      </c>
      <c r="AA718" s="260"/>
      <c r="AB718" s="315"/>
      <c r="AC718" s="316"/>
      <c r="AD718" s="631" t="str">
        <f t="shared" si="316"/>
        <v>0</v>
      </c>
      <c r="AF718" s="632"/>
    </row>
    <row r="719" spans="1:32" hidden="1" x14ac:dyDescent="0.25">
      <c r="A719" s="1019"/>
      <c r="B719" s="266">
        <v>3</v>
      </c>
      <c r="C719" s="267" t="str">
        <f>IF(Experiencia_Proponente!C1078=0,"",Experiencia_Proponente!C1078)</f>
        <v/>
      </c>
      <c r="E719" s="268"/>
      <c r="F719" s="259"/>
      <c r="G719" s="259"/>
      <c r="H719" s="262" t="str">
        <f t="shared" si="312"/>
        <v>0</v>
      </c>
      <c r="I719" s="260"/>
      <c r="J719" s="261"/>
      <c r="K719" s="259"/>
      <c r="L719" s="259"/>
      <c r="M719" s="262" t="str">
        <f t="shared" si="313"/>
        <v>0</v>
      </c>
      <c r="N719" s="260"/>
      <c r="O719" s="261"/>
      <c r="P719" s="259"/>
      <c r="Q719" s="259"/>
      <c r="R719" s="262" t="str">
        <f t="shared" si="314"/>
        <v>0</v>
      </c>
      <c r="S719" s="260"/>
      <c r="T719" s="268"/>
      <c r="U719" s="263"/>
      <c r="V719" s="259"/>
      <c r="W719" s="259"/>
      <c r="X719" s="259"/>
      <c r="Y719" s="259"/>
      <c r="Z719" s="262">
        <f t="shared" si="315"/>
        <v>0</v>
      </c>
      <c r="AA719" s="260"/>
      <c r="AB719" s="268"/>
      <c r="AC719" s="269"/>
      <c r="AD719" s="270" t="str">
        <f t="shared" si="316"/>
        <v>0</v>
      </c>
      <c r="AF719" s="271"/>
    </row>
    <row r="720" spans="1:32" hidden="1" x14ac:dyDescent="0.25">
      <c r="A720" s="1019"/>
      <c r="B720" s="568">
        <v>4</v>
      </c>
      <c r="C720" s="569" t="str">
        <f>IF(Experiencia_Proponente!C1079=0,"",Experiencia_Proponente!C1079)</f>
        <v/>
      </c>
      <c r="E720" s="570"/>
      <c r="F720" s="571"/>
      <c r="G720" s="571"/>
      <c r="H720" s="572" t="str">
        <f t="shared" si="312"/>
        <v>0</v>
      </c>
      <c r="I720" s="260"/>
      <c r="J720" s="573"/>
      <c r="K720" s="571"/>
      <c r="L720" s="571"/>
      <c r="M720" s="572" t="str">
        <f t="shared" si="313"/>
        <v>0</v>
      </c>
      <c r="N720" s="260"/>
      <c r="O720" s="573"/>
      <c r="P720" s="571"/>
      <c r="Q720" s="571"/>
      <c r="R720" s="572" t="str">
        <f t="shared" si="314"/>
        <v>0</v>
      </c>
      <c r="S720" s="260"/>
      <c r="T720" s="570"/>
      <c r="U720" s="574"/>
      <c r="V720" s="571"/>
      <c r="W720" s="571"/>
      <c r="X720" s="571"/>
      <c r="Y720" s="571"/>
      <c r="Z720" s="572">
        <f t="shared" si="315"/>
        <v>0</v>
      </c>
      <c r="AA720" s="260"/>
      <c r="AB720" s="570"/>
      <c r="AC720" s="575"/>
      <c r="AD720" s="576" t="str">
        <f t="shared" si="316"/>
        <v>0</v>
      </c>
      <c r="AF720" s="577"/>
    </row>
    <row r="721" spans="1:32" ht="33" x14ac:dyDescent="0.25">
      <c r="A721" s="1018"/>
      <c r="B721" s="938">
        <v>5</v>
      </c>
      <c r="C721" s="940" t="str">
        <f>IF(Experiencia_Proponente!C1080=0,"",Experiencia_Proponente!C1080)</f>
        <v>UNIÓN TEMPORAL UT-EAAJ-2021</v>
      </c>
      <c r="D721" s="939"/>
      <c r="E721" s="939" t="s">
        <v>1631</v>
      </c>
      <c r="F721" s="939" t="s">
        <v>1631</v>
      </c>
      <c r="G721" s="939">
        <v>1</v>
      </c>
      <c r="H721" s="694" t="str">
        <f t="shared" si="312"/>
        <v>15</v>
      </c>
      <c r="I721" s="939"/>
      <c r="J721" s="695">
        <v>0.15</v>
      </c>
      <c r="K721" s="939" t="s">
        <v>1631</v>
      </c>
      <c r="L721" s="939"/>
      <c r="M721" s="694" t="str">
        <f t="shared" si="313"/>
        <v>24</v>
      </c>
      <c r="N721" s="939"/>
      <c r="O721" s="695" t="s">
        <v>2060</v>
      </c>
      <c r="P721" s="939" t="s">
        <v>1631</v>
      </c>
      <c r="Q721" s="939">
        <v>2</v>
      </c>
      <c r="R721" s="694" t="str">
        <f t="shared" si="314"/>
        <v>10</v>
      </c>
      <c r="S721" s="939"/>
      <c r="T721" s="939" t="s">
        <v>2119</v>
      </c>
      <c r="U721" s="696">
        <v>5</v>
      </c>
      <c r="V721" s="939" t="s">
        <v>1631</v>
      </c>
      <c r="W721" s="939" t="s">
        <v>1631</v>
      </c>
      <c r="X721" s="939" t="s">
        <v>1631</v>
      </c>
      <c r="Y721" s="939">
        <v>1</v>
      </c>
      <c r="Z721" s="694">
        <f t="shared" si="315"/>
        <v>1</v>
      </c>
      <c r="AA721" s="939"/>
      <c r="AB721" s="939" t="s">
        <v>1631</v>
      </c>
      <c r="AC721" s="280" t="s">
        <v>764</v>
      </c>
      <c r="AD721" s="941" t="str">
        <f t="shared" si="316"/>
        <v>10</v>
      </c>
      <c r="AE721" s="939"/>
      <c r="AF721" s="939"/>
    </row>
    <row r="722" spans="1:32" ht="33" x14ac:dyDescent="0.25">
      <c r="A722" s="1018"/>
      <c r="B722" s="938">
        <v>6</v>
      </c>
      <c r="C722" s="940" t="str">
        <f>IF(Experiencia_Proponente!C1081=0,"",Experiencia_Proponente!C1081)</f>
        <v>UNIÓN TEMPORAL UT-EAAJ-2021</v>
      </c>
      <c r="D722" s="939"/>
      <c r="E722" s="939" t="s">
        <v>1631</v>
      </c>
      <c r="F722" s="939" t="s">
        <v>1631</v>
      </c>
      <c r="G722" s="939">
        <v>1</v>
      </c>
      <c r="H722" s="694" t="str">
        <f t="shared" si="312"/>
        <v>15</v>
      </c>
      <c r="I722" s="939"/>
      <c r="J722" s="695">
        <v>0.15</v>
      </c>
      <c r="K722" s="939" t="s">
        <v>1631</v>
      </c>
      <c r="L722" s="939"/>
      <c r="M722" s="694" t="str">
        <f>IF(K723="SI",IF(J722=15%,"24",IF(J722=10%,"16",IF(J722=5%,"8","0"))),"0")</f>
        <v>24</v>
      </c>
      <c r="N722" s="939"/>
      <c r="O722" s="695" t="s">
        <v>2060</v>
      </c>
      <c r="P722" s="939" t="s">
        <v>1631</v>
      </c>
      <c r="Q722" s="939">
        <v>2</v>
      </c>
      <c r="R722" s="694" t="str">
        <f t="shared" si="314"/>
        <v>10</v>
      </c>
      <c r="S722" s="939"/>
      <c r="T722" s="939" t="s">
        <v>2119</v>
      </c>
      <c r="U722" s="696">
        <v>5</v>
      </c>
      <c r="V722" s="939" t="s">
        <v>1631</v>
      </c>
      <c r="W722" s="939" t="s">
        <v>1631</v>
      </c>
      <c r="X722" s="939" t="s">
        <v>1631</v>
      </c>
      <c r="Y722" s="939">
        <v>1</v>
      </c>
      <c r="Z722" s="694">
        <f t="shared" si="315"/>
        <v>1</v>
      </c>
      <c r="AA722" s="939"/>
      <c r="AB722" s="939" t="s">
        <v>1631</v>
      </c>
      <c r="AC722" s="280" t="s">
        <v>764</v>
      </c>
      <c r="AD722" s="941" t="str">
        <f t="shared" si="316"/>
        <v>10</v>
      </c>
      <c r="AE722" s="939"/>
      <c r="AF722" s="939"/>
    </row>
    <row r="723" spans="1:32" ht="33" x14ac:dyDescent="0.25">
      <c r="A723" s="1018"/>
      <c r="B723" s="938">
        <v>7</v>
      </c>
      <c r="C723" s="940" t="str">
        <f>IF(Experiencia_Proponente!C1082=0,"",Experiencia_Proponente!C1082)</f>
        <v>UNIÓN TEMPORAL UT-EAAJ-2021</v>
      </c>
      <c r="D723" s="939"/>
      <c r="E723" s="939" t="s">
        <v>1631</v>
      </c>
      <c r="F723" s="939" t="s">
        <v>1631</v>
      </c>
      <c r="G723" s="939">
        <v>1</v>
      </c>
      <c r="H723" s="694" t="str">
        <f t="shared" si="312"/>
        <v>15</v>
      </c>
      <c r="I723" s="939"/>
      <c r="J723" s="695">
        <v>0.15</v>
      </c>
      <c r="K723" s="939" t="s">
        <v>1631</v>
      </c>
      <c r="L723" s="939"/>
      <c r="M723" s="694" t="str">
        <f>IF(K724="SI",IF(J723=15%,"24",IF(J723=10%,"16",IF(J723=5%,"8","0"))),"0")</f>
        <v>24</v>
      </c>
      <c r="N723" s="939"/>
      <c r="O723" s="695" t="s">
        <v>2060</v>
      </c>
      <c r="P723" s="939" t="s">
        <v>1631</v>
      </c>
      <c r="Q723" s="939">
        <v>2</v>
      </c>
      <c r="R723" s="694" t="str">
        <f t="shared" si="314"/>
        <v>10</v>
      </c>
      <c r="S723" s="939"/>
      <c r="T723" s="939" t="s">
        <v>2119</v>
      </c>
      <c r="U723" s="696">
        <v>5</v>
      </c>
      <c r="V723" s="939" t="s">
        <v>1631</v>
      </c>
      <c r="W723" s="939" t="s">
        <v>1631</v>
      </c>
      <c r="X723" s="939" t="s">
        <v>1631</v>
      </c>
      <c r="Y723" s="939">
        <v>1</v>
      </c>
      <c r="Z723" s="694">
        <f t="shared" si="315"/>
        <v>1</v>
      </c>
      <c r="AA723" s="939"/>
      <c r="AB723" s="939" t="s">
        <v>1631</v>
      </c>
      <c r="AC723" s="280" t="s">
        <v>764</v>
      </c>
      <c r="AD723" s="941" t="str">
        <f t="shared" si="316"/>
        <v>10</v>
      </c>
      <c r="AE723" s="939"/>
      <c r="AF723" s="939"/>
    </row>
    <row r="724" spans="1:32" ht="33" x14ac:dyDescent="0.25">
      <c r="A724" s="1018"/>
      <c r="B724" s="938">
        <v>8</v>
      </c>
      <c r="C724" s="940" t="str">
        <f>IF(Experiencia_Proponente!C1083=0,"",Experiencia_Proponente!C1083)</f>
        <v>UNIÓN TEMPORAL UT-EAAJ-2021</v>
      </c>
      <c r="D724" s="939"/>
      <c r="E724" s="939" t="s">
        <v>1631</v>
      </c>
      <c r="F724" s="939" t="s">
        <v>1631</v>
      </c>
      <c r="G724" s="939">
        <v>1</v>
      </c>
      <c r="H724" s="694" t="str">
        <f t="shared" si="312"/>
        <v>15</v>
      </c>
      <c r="I724" s="939"/>
      <c r="J724" s="695">
        <v>0.15</v>
      </c>
      <c r="K724" s="939" t="s">
        <v>1631</v>
      </c>
      <c r="L724" s="939"/>
      <c r="M724" s="694" t="str">
        <f t="shared" si="313"/>
        <v>24</v>
      </c>
      <c r="N724" s="939"/>
      <c r="O724" s="695" t="s">
        <v>2060</v>
      </c>
      <c r="P724" s="939" t="s">
        <v>1631</v>
      </c>
      <c r="Q724" s="939">
        <v>2</v>
      </c>
      <c r="R724" s="694" t="str">
        <f t="shared" si="314"/>
        <v>10</v>
      </c>
      <c r="S724" s="939"/>
      <c r="T724" s="696" t="s">
        <v>2119</v>
      </c>
      <c r="U724" s="696">
        <v>5</v>
      </c>
      <c r="V724" s="939" t="s">
        <v>1631</v>
      </c>
      <c r="W724" s="939" t="s">
        <v>1631</v>
      </c>
      <c r="X724" s="939" t="s">
        <v>1631</v>
      </c>
      <c r="Y724" s="939">
        <v>1</v>
      </c>
      <c r="Z724" s="694">
        <f t="shared" si="315"/>
        <v>1</v>
      </c>
      <c r="AA724" s="939"/>
      <c r="AB724" s="939" t="s">
        <v>1631</v>
      </c>
      <c r="AC724" s="280" t="s">
        <v>764</v>
      </c>
      <c r="AD724" s="941" t="str">
        <f t="shared" si="316"/>
        <v>10</v>
      </c>
      <c r="AE724" s="939"/>
      <c r="AF724" s="939"/>
    </row>
    <row r="725" spans="1:32" ht="33" x14ac:dyDescent="0.25">
      <c r="A725" s="1018"/>
      <c r="B725" s="938">
        <v>9</v>
      </c>
      <c r="C725" s="940" t="str">
        <f>IF(Experiencia_Proponente!C1084=0,"",Experiencia_Proponente!C1084)</f>
        <v>UNIÓN TEMPORAL UT-EAAJ-2021</v>
      </c>
      <c r="D725" s="939"/>
      <c r="E725" s="939" t="s">
        <v>1631</v>
      </c>
      <c r="F725" s="939" t="s">
        <v>1631</v>
      </c>
      <c r="G725" s="939">
        <v>1</v>
      </c>
      <c r="H725" s="694" t="str">
        <f t="shared" si="312"/>
        <v>15</v>
      </c>
      <c r="I725" s="939"/>
      <c r="J725" s="695">
        <v>0.15</v>
      </c>
      <c r="K725" s="939" t="s">
        <v>1631</v>
      </c>
      <c r="L725" s="939"/>
      <c r="M725" s="694" t="str">
        <f t="shared" si="313"/>
        <v>24</v>
      </c>
      <c r="N725" s="939"/>
      <c r="O725" s="695" t="s">
        <v>2060</v>
      </c>
      <c r="P725" s="939" t="s">
        <v>1631</v>
      </c>
      <c r="Q725" s="939">
        <v>2</v>
      </c>
      <c r="R725" s="694" t="str">
        <f t="shared" si="314"/>
        <v>10</v>
      </c>
      <c r="S725" s="939"/>
      <c r="T725" s="939" t="s">
        <v>2119</v>
      </c>
      <c r="U725" s="696">
        <v>5</v>
      </c>
      <c r="V725" s="939" t="s">
        <v>1631</v>
      </c>
      <c r="W725" s="939" t="s">
        <v>1631</v>
      </c>
      <c r="X725" s="939" t="s">
        <v>1631</v>
      </c>
      <c r="Y725" s="939">
        <v>1</v>
      </c>
      <c r="Z725" s="694">
        <f t="shared" si="315"/>
        <v>1</v>
      </c>
      <c r="AA725" s="939"/>
      <c r="AB725" s="939" t="s">
        <v>1631</v>
      </c>
      <c r="AC725" s="280" t="s">
        <v>764</v>
      </c>
      <c r="AD725" s="941" t="str">
        <f t="shared" si="316"/>
        <v>10</v>
      </c>
      <c r="AE725" s="939"/>
      <c r="AF725" s="939"/>
    </row>
    <row r="726" spans="1:32" ht="33" x14ac:dyDescent="0.25">
      <c r="A726" s="1018"/>
      <c r="B726" s="938">
        <v>10</v>
      </c>
      <c r="C726" s="940" t="str">
        <f>IF(Experiencia_Proponente!C1085=0,"",Experiencia_Proponente!C1085)</f>
        <v>UNIÓN TEMPORAL UT-EAAJ-2021</v>
      </c>
      <c r="D726" s="939"/>
      <c r="E726" s="939" t="s">
        <v>1631</v>
      </c>
      <c r="F726" s="939" t="s">
        <v>1631</v>
      </c>
      <c r="G726" s="939">
        <v>1</v>
      </c>
      <c r="H726" s="694" t="str">
        <f t="shared" si="312"/>
        <v>15</v>
      </c>
      <c r="I726" s="939"/>
      <c r="J726" s="695">
        <v>0.15</v>
      </c>
      <c r="K726" s="939" t="s">
        <v>1631</v>
      </c>
      <c r="L726" s="939"/>
      <c r="M726" s="694" t="str">
        <f t="shared" si="313"/>
        <v>24</v>
      </c>
      <c r="N726" s="939"/>
      <c r="O726" s="695" t="s">
        <v>2060</v>
      </c>
      <c r="P726" s="939" t="s">
        <v>1631</v>
      </c>
      <c r="Q726" s="939">
        <v>2</v>
      </c>
      <c r="R726" s="694" t="str">
        <f t="shared" si="314"/>
        <v>10</v>
      </c>
      <c r="S726" s="939"/>
      <c r="T726" s="939" t="s">
        <v>2119</v>
      </c>
      <c r="U726" s="696">
        <v>5</v>
      </c>
      <c r="V726" s="939" t="s">
        <v>1631</v>
      </c>
      <c r="W726" s="939" t="s">
        <v>1631</v>
      </c>
      <c r="X726" s="939" t="s">
        <v>1631</v>
      </c>
      <c r="Y726" s="939">
        <v>1</v>
      </c>
      <c r="Z726" s="694">
        <f t="shared" si="315"/>
        <v>1</v>
      </c>
      <c r="AA726" s="939"/>
      <c r="AB726" s="939" t="s">
        <v>1631</v>
      </c>
      <c r="AC726" s="280" t="s">
        <v>764</v>
      </c>
      <c r="AD726" s="941" t="str">
        <f t="shared" si="316"/>
        <v>10</v>
      </c>
      <c r="AE726" s="939"/>
      <c r="AF726" s="939"/>
    </row>
    <row r="727" spans="1:32" ht="33" x14ac:dyDescent="0.25">
      <c r="A727" s="1018"/>
      <c r="B727" s="938">
        <v>11</v>
      </c>
      <c r="C727" s="940" t="str">
        <f>IF(Experiencia_Proponente!C1086=0,"",Experiencia_Proponente!C1086)</f>
        <v>UNIÓN TEMPORAL UT-EAAJ-2021</v>
      </c>
      <c r="D727" s="939"/>
      <c r="E727" s="939" t="s">
        <v>1631</v>
      </c>
      <c r="F727" s="939" t="s">
        <v>1631</v>
      </c>
      <c r="G727" s="939">
        <v>1</v>
      </c>
      <c r="H727" s="694" t="str">
        <f t="shared" si="312"/>
        <v>15</v>
      </c>
      <c r="I727" s="939"/>
      <c r="J727" s="695">
        <v>0.15</v>
      </c>
      <c r="K727" s="939" t="s">
        <v>1631</v>
      </c>
      <c r="L727" s="939"/>
      <c r="M727" s="694" t="str">
        <f t="shared" si="313"/>
        <v>24</v>
      </c>
      <c r="N727" s="939"/>
      <c r="O727" s="695" t="s">
        <v>2060</v>
      </c>
      <c r="P727" s="939" t="s">
        <v>1631</v>
      </c>
      <c r="Q727" s="939">
        <v>2</v>
      </c>
      <c r="R727" s="694" t="str">
        <f t="shared" si="314"/>
        <v>10</v>
      </c>
      <c r="S727" s="939"/>
      <c r="T727" s="939" t="s">
        <v>2119</v>
      </c>
      <c r="U727" s="696">
        <v>5</v>
      </c>
      <c r="V727" s="939" t="s">
        <v>1631</v>
      </c>
      <c r="W727" s="939" t="s">
        <v>1631</v>
      </c>
      <c r="X727" s="939" t="s">
        <v>1631</v>
      </c>
      <c r="Y727" s="939">
        <v>1</v>
      </c>
      <c r="Z727" s="694">
        <f t="shared" si="315"/>
        <v>1</v>
      </c>
      <c r="AA727" s="939"/>
      <c r="AB727" s="939" t="s">
        <v>1631</v>
      </c>
      <c r="AC727" s="280" t="s">
        <v>764</v>
      </c>
      <c r="AD727" s="941" t="str">
        <f t="shared" si="316"/>
        <v>10</v>
      </c>
      <c r="AE727" s="939"/>
      <c r="AF727" s="939"/>
    </row>
    <row r="728" spans="1:32" ht="33" x14ac:dyDescent="0.25">
      <c r="A728" s="1018"/>
      <c r="B728" s="507">
        <v>12</v>
      </c>
      <c r="C728" s="508" t="str">
        <f>IF(Experiencia_Proponente!C1087=0,"",Experiencia_Proponente!C1087)</f>
        <v>UNIÓN TEMPORAL UT-EAAJ-2021</v>
      </c>
      <c r="D728" s="511"/>
      <c r="E728" s="259" t="s">
        <v>1631</v>
      </c>
      <c r="F728" s="259" t="s">
        <v>1631</v>
      </c>
      <c r="G728" s="700" t="s">
        <v>332</v>
      </c>
      <c r="H728" s="689" t="str">
        <f t="shared" si="312"/>
        <v>15</v>
      </c>
      <c r="I728" s="259"/>
      <c r="J728" s="688">
        <v>0.15</v>
      </c>
      <c r="K728" s="259" t="s">
        <v>1631</v>
      </c>
      <c r="L728" s="259"/>
      <c r="M728" s="689" t="str">
        <f t="shared" si="313"/>
        <v>24</v>
      </c>
      <c r="N728" s="259"/>
      <c r="O728" s="688" t="s">
        <v>2060</v>
      </c>
      <c r="P728" s="259" t="s">
        <v>1631</v>
      </c>
      <c r="Q728" s="700" t="s">
        <v>315</v>
      </c>
      <c r="R728" s="689" t="str">
        <f t="shared" si="314"/>
        <v>10</v>
      </c>
      <c r="S728" s="259"/>
      <c r="T728" s="272" t="s">
        <v>2119</v>
      </c>
      <c r="U728" s="272">
        <v>5</v>
      </c>
      <c r="V728" s="259" t="s">
        <v>1631</v>
      </c>
      <c r="W728" s="259" t="s">
        <v>1631</v>
      </c>
      <c r="X728" s="259" t="s">
        <v>1631</v>
      </c>
      <c r="Y728" s="259">
        <v>1</v>
      </c>
      <c r="Z728" s="689">
        <f t="shared" si="315"/>
        <v>1</v>
      </c>
      <c r="AA728" s="259"/>
      <c r="AB728" s="259" t="s">
        <v>1631</v>
      </c>
      <c r="AC728" s="269" t="s">
        <v>764</v>
      </c>
      <c r="AD728" s="690" t="str">
        <f t="shared" si="316"/>
        <v>10</v>
      </c>
      <c r="AE728" s="511"/>
      <c r="AF728" s="511"/>
    </row>
    <row r="729" spans="1:32" x14ac:dyDescent="0.25">
      <c r="A729" s="102">
        <v>55</v>
      </c>
      <c r="B729" s="691"/>
      <c r="C729" s="691" t="s">
        <v>2063</v>
      </c>
      <c r="D729" s="692"/>
      <c r="E729" s="692"/>
      <c r="F729" s="692"/>
      <c r="G729" s="692"/>
      <c r="H729" s="692"/>
      <c r="I729" s="692"/>
      <c r="J729" s="692"/>
      <c r="K729" s="692"/>
      <c r="L729" s="692"/>
      <c r="M729" s="692"/>
      <c r="N729" s="692"/>
      <c r="O729" s="692"/>
      <c r="P729" s="692"/>
      <c r="Q729" s="692"/>
      <c r="R729" s="692"/>
      <c r="S729" s="692"/>
      <c r="T729" s="692"/>
      <c r="U729" s="692"/>
      <c r="V729" s="692"/>
      <c r="W729" s="692"/>
      <c r="X729" s="692"/>
      <c r="Y729" s="692"/>
      <c r="Z729" s="692"/>
      <c r="AA729" s="692"/>
      <c r="AB729" s="692"/>
      <c r="AC729" s="693"/>
      <c r="AD729" s="692"/>
      <c r="AE729" s="692"/>
      <c r="AF729" s="692"/>
    </row>
  </sheetData>
  <sheetProtection algorithmName="SHA-512" hashValue="5CzGCCh4oPGWKeU5jeaNdYz3Pic4hw8mXQvZDfwu1QJW/419p55PFHy3PJl3son0b53ZomaL83K/r0fjisIvHA==" saltValue="90q62bbKUnH/x5PVncPTDw==" spinCount="100000" sheet="1" selectLockedCells="1"/>
  <autoFilter ref="A14:AF729" xr:uid="{00000000-0009-0000-0000-000008000000}">
    <filterColumn colId="2">
      <customFilters>
        <customFilter operator="notEqual" val=" "/>
      </customFilters>
    </filterColumn>
  </autoFilter>
  <mergeCells count="62">
    <mergeCell ref="A67:A78"/>
    <mergeCell ref="A80:A91"/>
    <mergeCell ref="A93:A104"/>
    <mergeCell ref="A54:A65"/>
    <mergeCell ref="A13:C13"/>
    <mergeCell ref="A15:A26"/>
    <mergeCell ref="A28:A39"/>
    <mergeCell ref="A41:A52"/>
    <mergeCell ref="E13:H13"/>
    <mergeCell ref="J13:M13"/>
    <mergeCell ref="AB13:AD13"/>
    <mergeCell ref="AF13:AF14"/>
    <mergeCell ref="O13:R13"/>
    <mergeCell ref="T13:Z13"/>
    <mergeCell ref="A106:A117"/>
    <mergeCell ref="A119:A130"/>
    <mergeCell ref="A288:A299"/>
    <mergeCell ref="A145:A156"/>
    <mergeCell ref="A158:A169"/>
    <mergeCell ref="A171:A182"/>
    <mergeCell ref="A184:A195"/>
    <mergeCell ref="A197:A208"/>
    <mergeCell ref="A210:A221"/>
    <mergeCell ref="A223:A234"/>
    <mergeCell ref="A236:A247"/>
    <mergeCell ref="A249:A260"/>
    <mergeCell ref="A262:A273"/>
    <mergeCell ref="A275:A286"/>
    <mergeCell ref="A132:A143"/>
    <mergeCell ref="A444:A455"/>
    <mergeCell ref="A301:A312"/>
    <mergeCell ref="A314:A325"/>
    <mergeCell ref="A327:A338"/>
    <mergeCell ref="A340:A351"/>
    <mergeCell ref="A353:A364"/>
    <mergeCell ref="A366:A377"/>
    <mergeCell ref="A379:A390"/>
    <mergeCell ref="A392:A403"/>
    <mergeCell ref="A405:A416"/>
    <mergeCell ref="A418:A429"/>
    <mergeCell ref="A431:A442"/>
    <mergeCell ref="A457:A468"/>
    <mergeCell ref="A470:A481"/>
    <mergeCell ref="A483:A494"/>
    <mergeCell ref="A496:A507"/>
    <mergeCell ref="A509:A520"/>
    <mergeCell ref="A522:A533"/>
    <mergeCell ref="A535:A546"/>
    <mergeCell ref="A548:A559"/>
    <mergeCell ref="A561:A572"/>
    <mergeCell ref="A574:A585"/>
    <mergeCell ref="A587:A598"/>
    <mergeCell ref="A600:A611"/>
    <mergeCell ref="A613:A624"/>
    <mergeCell ref="A626:A637"/>
    <mergeCell ref="A639:A650"/>
    <mergeCell ref="A704:A715"/>
    <mergeCell ref="A717:A728"/>
    <mergeCell ref="A652:A663"/>
    <mergeCell ref="A665:A676"/>
    <mergeCell ref="A678:A689"/>
    <mergeCell ref="A691:A702"/>
  </mergeCells>
  <conditionalFormatting sqref="F15:F26 F28:F32 F41:F52 F54:F56 F80:F91 F93:F94 F106:F113 F120:F130 F132:F143 F171:F178 F210 F223 F236:F238 F249:F260 F262:F273 F275:F276 F288 F301:F302 F314:F324 F327:F331 F340 F353:F362 F405 F418:F429 F431:F434 F457:F459 F483:F488 F496 F522:F524 F548:F559 F561:F565 F574 F392:F400 F38:F39 F115:F116 F292:F293 F298:F299 F60:F61 F64:F65 F493 F67:F77 F350 F184:F194 F576:F579 F584 F336:F338 F145:F156 F343:F346 F364 F241 F245 F247 F278 F280 F285:F286 G572 E567:F572 F529 F533 F197:F201 X295 F203:F205 F207 F212:F213 F220 O680:O684 O665:O670 F181:F182 F304:F307 F309:F312 V548:X548 V549:W559 V41:X41 V42:W42 V43:X52 F436:F440 F442 F408:F410 F414 F416 F444:F455 K717:K728 V314:X319 O686:O688 F379:F390 V322:X324">
    <cfRule type="cellIs" dxfId="3754" priority="4635" operator="equal">
      <formula>"NO ANEXA"</formula>
    </cfRule>
    <cfRule type="cellIs" dxfId="3753" priority="4636" operator="equal">
      <formula>"NO"</formula>
    </cfRule>
  </conditionalFormatting>
  <conditionalFormatting sqref="AB28:AB34 AB41:AB52 AB93:AB94 AB106:AB113 AB119:AB130 AB132:AB143 AB145:AB156 AB171:AB177 AB197:AB201 AB210 AB223 AB236:AB247 AB249:AB259 AB262:AB273 AB276 AB288 AB301:AB312 AB314:AB319 AB327 AB340:AB341 AB366 AB379 AB392 AB405:AB416 AB418:AB429 AB433:AB442 AB444:AB447 AB457:AB459 AB483:AB488 AB497 AB522:AB523 AB561:AB565 AB574:AB585 AB115:AB116 AB292:AB293 AB298:AB299 AB54:AB65 AB567:AB571 AB493 AB350 AB158 AB184:AB194 AB38:AB39 AB278 AB280 AB285:AB286 AB343:AB346 AB529 AB533 AB203:AB205 AB207 AB212:AB213 AB220:AB221 AB353:AB361 AB181:AB182 AB548:AB559 AB15:AB25 AB67:AB77 AB80:AB91 AB449:AB450 AB452:AB454 AB322:AB325 AB363:AB364">
    <cfRule type="cellIs" dxfId="3752" priority="4633" operator="equal">
      <formula>"NO ANEXA"</formula>
    </cfRule>
    <cfRule type="cellIs" dxfId="3751" priority="4634" operator="equal">
      <formula>"NO"</formula>
    </cfRule>
  </conditionalFormatting>
  <conditionalFormatting sqref="E16:E26 E29:E34 E42:E52 E55:E56 E81:E91 E94 E107:E113 E120:E130 E133:E143 E172:E178 E198:E201 E212:E213 E237:E238 E250:E260 E263:E273 E276 E292:E293 E302 E315:E324 E343:E346 E354:E364 E408:E410 E419:E429 E432:E434 E458:E459 E484:E488 E510:E511 E523:E524 E562:E565 E576:E579 E38:E39 E115:E116 E298:E299 E60:E61 E64:E65 E493 E350 E185:E194 E584 E328:E338 F332:F335 E241 E245 E247 E278 E280 E285:E286 E529 E533 E203:E205 E207 E220 E380:E390 E181:E182 E304:E307 E309:E312 E549:E559 E436:E440 E442 E414 E416 E445:E455">
    <cfRule type="cellIs" dxfId="3750" priority="4631" operator="equal">
      <formula>"NO ANEXA"</formula>
    </cfRule>
    <cfRule type="cellIs" dxfId="3749" priority="4632" operator="equal">
      <formula>"NO"</formula>
    </cfRule>
  </conditionalFormatting>
  <conditionalFormatting sqref="E15 E28 E41 E54 E67 E80 E93 E106 E132 E171 E184 E197 E210 E223 E236 E249 E262 E275 E288 E301 E314 E327 E340 E353 E379 E405 E418 E431 E444 E457 E483 E496 E509 E522 E548 E561 E574 E392:E400 E145:E156">
    <cfRule type="cellIs" dxfId="3748" priority="4629" operator="equal">
      <formula>"NO ANEXA"</formula>
    </cfRule>
    <cfRule type="cellIs" dxfId="3747" priority="4630" operator="equal">
      <formula>"NO"</formula>
    </cfRule>
  </conditionalFormatting>
  <conditionalFormatting sqref="J15:J26 J41:J52 J54:J65 J67:J77 J80:J91 J93:J94 J106:J111 J119:J130 J132:J143 J145:J156 J158:J169 J171:J182 J184:J194 J197:J208 J210:J213 J236:J247 J249:J260 J262:J273 J275:J286 J288:J299 J301:J312 J314:J324 J327:J338 J340:J351 J353:J364 J366:J377 J379:J390 J392:J403 J405:J416 J418:J429 J431:J442 J444:J447 J457:J468 J483:J494 J496:J507 J509:J520 J522:J533 J535:J546 J548:J559 J561:J567 J574:J585 J587:J598 J600:J611 J613:J624 J626:J637 J639:J649 J652:J663 J665:J676 J678 J691:J692 J215 J220:J221 J449:J450 J452:J454 J28:J39 J680:J684 J686:J688 J694:J695 J701:J702 J571 J113:J117">
    <cfRule type="cellIs" dxfId="3746" priority="4627" operator="equal">
      <formula>"NO ANEXA"</formula>
    </cfRule>
    <cfRule type="cellIs" dxfId="3745" priority="4628" operator="equal">
      <formula>"NO"</formula>
    </cfRule>
  </conditionalFormatting>
  <conditionalFormatting sqref="K15:K26 K41:K52 K54:K65 K67:K77 K93:K94 K106:K111 K119:K130 K132:K143 K145:K156 K158:K169 K171:K182 K184:K194 K197:K208 K210:K213 K236:K247 K249:K260 K262 K275:K286 K288:K299 K301:K312 K314:K324 K327:K338 K340:K351 K353:K364 K366:K377 K379:K390 K392:K403 K405:K416 K418:K429 K431:K442 K444:K447 K457:K468 K483:K494 K496:K507 K509:K520 K522:K533 K535:K546 K548:K559 K561:K567 K574:K585 K587:K598 K600:K611 K613:K624 K626:K637 K639:K649 K652:K663 K665:K676 K678 K691:K692 K215 K220:K221 K80:K91 K270:K273 K449:K450 K452:K454 K28:K29 K38:K39 K680:K684 K686:K688 K694:K695 K701:K702 K571 K113:K117">
    <cfRule type="cellIs" dxfId="3744" priority="4625" operator="equal">
      <formula>"NO ANEXA"</formula>
    </cfRule>
    <cfRule type="cellIs" dxfId="3743" priority="4626" operator="equal">
      <formula>"NO"</formula>
    </cfRule>
  </conditionalFormatting>
  <conditionalFormatting sqref="AB393:AB403">
    <cfRule type="cellIs" dxfId="3742" priority="4617" operator="equal">
      <formula>"NO ANEXA"</formula>
    </cfRule>
    <cfRule type="cellIs" dxfId="3741" priority="4618" operator="equal">
      <formula>"NO"</formula>
    </cfRule>
  </conditionalFormatting>
  <conditionalFormatting sqref="E35:E37">
    <cfRule type="cellIs" dxfId="3740" priority="4613" operator="equal">
      <formula>"NO ANEXA"</formula>
    </cfRule>
    <cfRule type="cellIs" dxfId="3739" priority="4614" operator="equal">
      <formula>"NO"</formula>
    </cfRule>
  </conditionalFormatting>
  <conditionalFormatting sqref="F114">
    <cfRule type="cellIs" dxfId="3738" priority="4607" operator="equal">
      <formula>"NO ANEXA"</formula>
    </cfRule>
    <cfRule type="cellIs" dxfId="3737" priority="4608" operator="equal">
      <formula>"NO"</formula>
    </cfRule>
  </conditionalFormatting>
  <conditionalFormatting sqref="E114">
    <cfRule type="cellIs" dxfId="3736" priority="4605" operator="equal">
      <formula>"NO ANEXA"</formula>
    </cfRule>
    <cfRule type="cellIs" dxfId="3735" priority="4606" operator="equal">
      <formula>"NO"</formula>
    </cfRule>
  </conditionalFormatting>
  <conditionalFormatting sqref="F117">
    <cfRule type="cellIs" dxfId="3734" priority="4603" operator="equal">
      <formula>"NO ANEXA"</formula>
    </cfRule>
    <cfRule type="cellIs" dxfId="3733" priority="4604" operator="equal">
      <formula>"NO"</formula>
    </cfRule>
  </conditionalFormatting>
  <conditionalFormatting sqref="E117">
    <cfRule type="cellIs" dxfId="3732" priority="4601" operator="equal">
      <formula>"NO ANEXA"</formula>
    </cfRule>
    <cfRule type="cellIs" dxfId="3731" priority="4602" operator="equal">
      <formula>"NO"</formula>
    </cfRule>
  </conditionalFormatting>
  <conditionalFormatting sqref="F580">
    <cfRule type="cellIs" dxfId="3730" priority="4415" operator="equal">
      <formula>"NO ANEXA"</formula>
    </cfRule>
    <cfRule type="cellIs" dxfId="3729" priority="4416" operator="equal">
      <formula>"NO"</formula>
    </cfRule>
  </conditionalFormatting>
  <conditionalFormatting sqref="AB114">
    <cfRule type="cellIs" dxfId="3728" priority="4591" operator="equal">
      <formula>"NO ANEXA"</formula>
    </cfRule>
    <cfRule type="cellIs" dxfId="3727" priority="4592" operator="equal">
      <formula>"NO"</formula>
    </cfRule>
  </conditionalFormatting>
  <conditionalFormatting sqref="AB117">
    <cfRule type="cellIs" dxfId="3726" priority="4589" operator="equal">
      <formula>"NO ANEXA"</formula>
    </cfRule>
    <cfRule type="cellIs" dxfId="3725" priority="4590" operator="equal">
      <formula>"NO"</formula>
    </cfRule>
  </conditionalFormatting>
  <conditionalFormatting sqref="F289:F291">
    <cfRule type="cellIs" dxfId="3724" priority="4587" operator="equal">
      <formula>"NO ANEXA"</formula>
    </cfRule>
    <cfRule type="cellIs" dxfId="3723" priority="4588" operator="equal">
      <formula>"NO"</formula>
    </cfRule>
  </conditionalFormatting>
  <conditionalFormatting sqref="E289:E291">
    <cfRule type="cellIs" dxfId="3722" priority="4585" operator="equal">
      <formula>"NO ANEXA"</formula>
    </cfRule>
    <cfRule type="cellIs" dxfId="3721" priority="4586" operator="equal">
      <formula>"NO"</formula>
    </cfRule>
  </conditionalFormatting>
  <conditionalFormatting sqref="F294:F296">
    <cfRule type="cellIs" dxfId="3720" priority="4583" operator="equal">
      <formula>"NO ANEXA"</formula>
    </cfRule>
    <cfRule type="cellIs" dxfId="3719" priority="4584" operator="equal">
      <formula>"NO"</formula>
    </cfRule>
  </conditionalFormatting>
  <conditionalFormatting sqref="E294:E296">
    <cfRule type="cellIs" dxfId="3718" priority="4581" operator="equal">
      <formula>"NO ANEXA"</formula>
    </cfRule>
    <cfRule type="cellIs" dxfId="3717" priority="4582" operator="equal">
      <formula>"NO"</formula>
    </cfRule>
  </conditionalFormatting>
  <conditionalFormatting sqref="F297">
    <cfRule type="cellIs" dxfId="3716" priority="4579" operator="equal">
      <formula>"NO ANEXA"</formula>
    </cfRule>
    <cfRule type="cellIs" dxfId="3715" priority="4580" operator="equal">
      <formula>"NO"</formula>
    </cfRule>
  </conditionalFormatting>
  <conditionalFormatting sqref="E297">
    <cfRule type="cellIs" dxfId="3714" priority="4577" operator="equal">
      <formula>"NO ANEXA"</formula>
    </cfRule>
    <cfRule type="cellIs" dxfId="3713" priority="4578" operator="equal">
      <formula>"NO"</formula>
    </cfRule>
  </conditionalFormatting>
  <conditionalFormatting sqref="AB289:AB291">
    <cfRule type="cellIs" dxfId="3712" priority="4567" operator="equal">
      <formula>"NO ANEXA"</formula>
    </cfRule>
    <cfRule type="cellIs" dxfId="3711" priority="4568" operator="equal">
      <formula>"NO"</formula>
    </cfRule>
  </conditionalFormatting>
  <conditionalFormatting sqref="AB294:AB297">
    <cfRule type="cellIs" dxfId="3710" priority="4565" operator="equal">
      <formula>"NO ANEXA"</formula>
    </cfRule>
    <cfRule type="cellIs" dxfId="3709" priority="4566" operator="equal">
      <formula>"NO"</formula>
    </cfRule>
  </conditionalFormatting>
  <conditionalFormatting sqref="AB328">
    <cfRule type="cellIs" dxfId="3708" priority="4545" operator="equal">
      <formula>"NO ANEXA"</formula>
    </cfRule>
    <cfRule type="cellIs" dxfId="3707" priority="4546" operator="equal">
      <formula>"NO"</formula>
    </cfRule>
  </conditionalFormatting>
  <conditionalFormatting sqref="E57">
    <cfRule type="cellIs" dxfId="3706" priority="4543" operator="equal">
      <formula>"NO ANEXA"</formula>
    </cfRule>
    <cfRule type="cellIs" dxfId="3705" priority="4544" operator="equal">
      <formula>"NO"</formula>
    </cfRule>
  </conditionalFormatting>
  <conditionalFormatting sqref="E58">
    <cfRule type="cellIs" dxfId="3704" priority="4541" operator="equal">
      <formula>"NO ANEXA"</formula>
    </cfRule>
    <cfRule type="cellIs" dxfId="3703" priority="4542" operator="equal">
      <formula>"NO"</formula>
    </cfRule>
  </conditionalFormatting>
  <conditionalFormatting sqref="E59">
    <cfRule type="cellIs" dxfId="3702" priority="4539" operator="equal">
      <formula>"NO ANEXA"</formula>
    </cfRule>
    <cfRule type="cellIs" dxfId="3701" priority="4540" operator="equal">
      <formula>"NO"</formula>
    </cfRule>
  </conditionalFormatting>
  <conditionalFormatting sqref="E62">
    <cfRule type="cellIs" dxfId="3700" priority="4537" operator="equal">
      <formula>"NO ANEXA"</formula>
    </cfRule>
    <cfRule type="cellIs" dxfId="3699" priority="4538" operator="equal">
      <formula>"NO"</formula>
    </cfRule>
  </conditionalFormatting>
  <conditionalFormatting sqref="E63">
    <cfRule type="cellIs" dxfId="3698" priority="4535" operator="equal">
      <formula>"NO ANEXA"</formula>
    </cfRule>
    <cfRule type="cellIs" dxfId="3697" priority="4536" operator="equal">
      <formula>"NO"</formula>
    </cfRule>
  </conditionalFormatting>
  <conditionalFormatting sqref="F57">
    <cfRule type="cellIs" dxfId="3696" priority="4533" operator="equal">
      <formula>"NO ANEXA"</formula>
    </cfRule>
    <cfRule type="cellIs" dxfId="3695" priority="4534" operator="equal">
      <formula>"NO"</formula>
    </cfRule>
  </conditionalFormatting>
  <conditionalFormatting sqref="F58">
    <cfRule type="cellIs" dxfId="3694" priority="4531" operator="equal">
      <formula>"NO ANEXA"</formula>
    </cfRule>
    <cfRule type="cellIs" dxfId="3693" priority="4532" operator="equal">
      <formula>"NO"</formula>
    </cfRule>
  </conditionalFormatting>
  <conditionalFormatting sqref="F59">
    <cfRule type="cellIs" dxfId="3692" priority="4529" operator="equal">
      <formula>"NO ANEXA"</formula>
    </cfRule>
    <cfRule type="cellIs" dxfId="3691" priority="4530" operator="equal">
      <formula>"NO"</formula>
    </cfRule>
  </conditionalFormatting>
  <conditionalFormatting sqref="F62">
    <cfRule type="cellIs" dxfId="3690" priority="4527" operator="equal">
      <formula>"NO ANEXA"</formula>
    </cfRule>
    <cfRule type="cellIs" dxfId="3689" priority="4528" operator="equal">
      <formula>"NO"</formula>
    </cfRule>
  </conditionalFormatting>
  <conditionalFormatting sqref="F63">
    <cfRule type="cellIs" dxfId="3688" priority="4525" operator="equal">
      <formula>"NO ANEXA"</formula>
    </cfRule>
    <cfRule type="cellIs" dxfId="3687" priority="4526" operator="equal">
      <formula>"NO"</formula>
    </cfRule>
  </conditionalFormatting>
  <conditionalFormatting sqref="F566">
    <cfRule type="cellIs" dxfId="3686" priority="4519" operator="equal">
      <formula>"NO ANEXA"</formula>
    </cfRule>
    <cfRule type="cellIs" dxfId="3685" priority="4520" operator="equal">
      <formula>"NO"</formula>
    </cfRule>
  </conditionalFormatting>
  <conditionalFormatting sqref="E566">
    <cfRule type="cellIs" dxfId="3684" priority="4517" operator="equal">
      <formula>"NO ANEXA"</formula>
    </cfRule>
    <cfRule type="cellIs" dxfId="3683" priority="4518" operator="equal">
      <formula>"NO"</formula>
    </cfRule>
  </conditionalFormatting>
  <conditionalFormatting sqref="AB566">
    <cfRule type="cellIs" dxfId="3682" priority="4503" operator="equal">
      <formula>"NO ANEXA"</formula>
    </cfRule>
    <cfRule type="cellIs" dxfId="3681" priority="4504" operator="equal">
      <formula>"NO"</formula>
    </cfRule>
  </conditionalFormatting>
  <conditionalFormatting sqref="AB572">
    <cfRule type="cellIs" dxfId="3680" priority="4501" operator="equal">
      <formula>"NO ANEXA"</formula>
    </cfRule>
    <cfRule type="cellIs" dxfId="3679" priority="4502" operator="equal">
      <formula>"NO"</formula>
    </cfRule>
  </conditionalFormatting>
  <conditionalFormatting sqref="F489">
    <cfRule type="cellIs" dxfId="3678" priority="4499" operator="equal">
      <formula>"NO ANEXA"</formula>
    </cfRule>
    <cfRule type="cellIs" dxfId="3677" priority="4500" operator="equal">
      <formula>"NO"</formula>
    </cfRule>
  </conditionalFormatting>
  <conditionalFormatting sqref="E489">
    <cfRule type="cellIs" dxfId="3676" priority="4497" operator="equal">
      <formula>"NO ANEXA"</formula>
    </cfRule>
    <cfRule type="cellIs" dxfId="3675" priority="4498" operator="equal">
      <formula>"NO"</formula>
    </cfRule>
  </conditionalFormatting>
  <conditionalFormatting sqref="F490">
    <cfRule type="cellIs" dxfId="3674" priority="4495" operator="equal">
      <formula>"NO ANEXA"</formula>
    </cfRule>
    <cfRule type="cellIs" dxfId="3673" priority="4496" operator="equal">
      <formula>"NO"</formula>
    </cfRule>
  </conditionalFormatting>
  <conditionalFormatting sqref="E490">
    <cfRule type="cellIs" dxfId="3672" priority="4493" operator="equal">
      <formula>"NO ANEXA"</formula>
    </cfRule>
    <cfRule type="cellIs" dxfId="3671" priority="4494" operator="equal">
      <formula>"NO"</formula>
    </cfRule>
  </conditionalFormatting>
  <conditionalFormatting sqref="F491">
    <cfRule type="cellIs" dxfId="3670" priority="4491" operator="equal">
      <formula>"NO ANEXA"</formula>
    </cfRule>
    <cfRule type="cellIs" dxfId="3669" priority="4492" operator="equal">
      <formula>"NO"</formula>
    </cfRule>
  </conditionalFormatting>
  <conditionalFormatting sqref="E491">
    <cfRule type="cellIs" dxfId="3668" priority="4489" operator="equal">
      <formula>"NO ANEXA"</formula>
    </cfRule>
    <cfRule type="cellIs" dxfId="3667" priority="4490" operator="equal">
      <formula>"NO"</formula>
    </cfRule>
  </conditionalFormatting>
  <conditionalFormatting sqref="AB489">
    <cfRule type="cellIs" dxfId="3666" priority="4459" operator="equal">
      <formula>"NO ANEXA"</formula>
    </cfRule>
    <cfRule type="cellIs" dxfId="3665" priority="4460" operator="equal">
      <formula>"NO"</formula>
    </cfRule>
  </conditionalFormatting>
  <conditionalFormatting sqref="AB490">
    <cfRule type="cellIs" dxfId="3664" priority="4457" operator="equal">
      <formula>"NO ANEXA"</formula>
    </cfRule>
    <cfRule type="cellIs" dxfId="3663" priority="4458" operator="equal">
      <formula>"NO"</formula>
    </cfRule>
  </conditionalFormatting>
  <conditionalFormatting sqref="AB491">
    <cfRule type="cellIs" dxfId="3662" priority="4455" operator="equal">
      <formula>"NO ANEXA"</formula>
    </cfRule>
    <cfRule type="cellIs" dxfId="3661" priority="4456" operator="equal">
      <formula>"NO"</formula>
    </cfRule>
  </conditionalFormatting>
  <conditionalFormatting sqref="AB492">
    <cfRule type="cellIs" dxfId="3660" priority="4453" operator="equal">
      <formula>"NO ANEXA"</formula>
    </cfRule>
    <cfRule type="cellIs" dxfId="3659" priority="4454" operator="equal">
      <formula>"NO"</formula>
    </cfRule>
  </conditionalFormatting>
  <conditionalFormatting sqref="AB494">
    <cfRule type="cellIs" dxfId="3658" priority="4451" operator="equal">
      <formula>"NO ANEXA"</formula>
    </cfRule>
    <cfRule type="cellIs" dxfId="3657" priority="4452" operator="equal">
      <formula>"NO"</formula>
    </cfRule>
  </conditionalFormatting>
  <conditionalFormatting sqref="E68:E77">
    <cfRule type="cellIs" dxfId="3656" priority="4449" operator="equal">
      <formula>"NO ANEXA"</formula>
    </cfRule>
    <cfRule type="cellIs" dxfId="3655" priority="4450" operator="equal">
      <formula>"NO"</formula>
    </cfRule>
  </conditionalFormatting>
  <conditionalFormatting sqref="F351">
    <cfRule type="cellIs" dxfId="3654" priority="4439" operator="equal">
      <formula>"NO ANEXA"</formula>
    </cfRule>
    <cfRule type="cellIs" dxfId="3653" priority="4440" operator="equal">
      <formula>"NO"</formula>
    </cfRule>
  </conditionalFormatting>
  <conditionalFormatting sqref="E351">
    <cfRule type="cellIs" dxfId="3652" priority="4437" operator="equal">
      <formula>"NO ANEXA"</formula>
    </cfRule>
    <cfRule type="cellIs" dxfId="3651" priority="4438" operator="equal">
      <formula>"NO"</formula>
    </cfRule>
  </conditionalFormatting>
  <conditionalFormatting sqref="O148">
    <cfRule type="cellIs" dxfId="3650" priority="4004" operator="equal">
      <formula>"NO ANEXA"</formula>
    </cfRule>
    <cfRule type="cellIs" dxfId="3649" priority="4005" operator="equal">
      <formula>"NO"</formula>
    </cfRule>
  </conditionalFormatting>
  <conditionalFormatting sqref="P149">
    <cfRule type="cellIs" dxfId="3648" priority="4002" operator="equal">
      <formula>"NO ANEXA"</formula>
    </cfRule>
    <cfRule type="cellIs" dxfId="3647" priority="4003" operator="equal">
      <formula>"NO"</formula>
    </cfRule>
  </conditionalFormatting>
  <conditionalFormatting sqref="AB351">
    <cfRule type="cellIs" dxfId="3646" priority="4419" operator="equal">
      <formula>"NO ANEXA"</formula>
    </cfRule>
    <cfRule type="cellIs" dxfId="3645" priority="4420" operator="equal">
      <formula>"NO"</formula>
    </cfRule>
  </conditionalFormatting>
  <conditionalFormatting sqref="E580">
    <cfRule type="cellIs" dxfId="3644" priority="4413" operator="equal">
      <formula>"NO ANEXA"</formula>
    </cfRule>
    <cfRule type="cellIs" dxfId="3643" priority="4414" operator="equal">
      <formula>"NO"</formula>
    </cfRule>
  </conditionalFormatting>
  <conditionalFormatting sqref="F581">
    <cfRule type="cellIs" dxfId="3642" priority="4411" operator="equal">
      <formula>"NO ANEXA"</formula>
    </cfRule>
    <cfRule type="cellIs" dxfId="3641" priority="4412" operator="equal">
      <formula>"NO"</formula>
    </cfRule>
  </conditionalFormatting>
  <conditionalFormatting sqref="E581">
    <cfRule type="cellIs" dxfId="3640" priority="4409" operator="equal">
      <formula>"NO ANEXA"</formula>
    </cfRule>
    <cfRule type="cellIs" dxfId="3639" priority="4410" operator="equal">
      <formula>"NO"</formula>
    </cfRule>
  </conditionalFormatting>
  <conditionalFormatting sqref="F575">
    <cfRule type="cellIs" dxfId="3638" priority="4407" operator="equal">
      <formula>"NO ANEXA"</formula>
    </cfRule>
    <cfRule type="cellIs" dxfId="3637" priority="4408" operator="equal">
      <formula>"NO"</formula>
    </cfRule>
  </conditionalFormatting>
  <conditionalFormatting sqref="E575">
    <cfRule type="cellIs" dxfId="3636" priority="4405" operator="equal">
      <formula>"NO ANEXA"</formula>
    </cfRule>
    <cfRule type="cellIs" dxfId="3635" priority="4406" operator="equal">
      <formula>"NO"</formula>
    </cfRule>
  </conditionalFormatting>
  <conditionalFormatting sqref="F583">
    <cfRule type="cellIs" dxfId="3634" priority="4403" operator="equal">
      <formula>"NO ANEXA"</formula>
    </cfRule>
    <cfRule type="cellIs" dxfId="3633" priority="4404" operator="equal">
      <formula>"NO"</formula>
    </cfRule>
  </conditionalFormatting>
  <conditionalFormatting sqref="E583">
    <cfRule type="cellIs" dxfId="3632" priority="4401" operator="equal">
      <formula>"NO ANEXA"</formula>
    </cfRule>
    <cfRule type="cellIs" dxfId="3631" priority="4402" operator="equal">
      <formula>"NO"</formula>
    </cfRule>
  </conditionalFormatting>
  <conditionalFormatting sqref="AB35">
    <cfRule type="cellIs" dxfId="3630" priority="4383" operator="equal">
      <formula>"NO ANEXA"</formula>
    </cfRule>
    <cfRule type="cellIs" dxfId="3629" priority="4384" operator="equal">
      <formula>"NO"</formula>
    </cfRule>
  </conditionalFormatting>
  <conditionalFormatting sqref="AB36:AB37">
    <cfRule type="cellIs" dxfId="3628" priority="4381" operator="equal">
      <formula>"NO ANEXA"</formula>
    </cfRule>
    <cfRule type="cellIs" dxfId="3627" priority="4382" operator="equal">
      <formula>"NO"</formula>
    </cfRule>
  </conditionalFormatting>
  <conditionalFormatting sqref="AB367:AB377">
    <cfRule type="cellIs" dxfId="3626" priority="4379" operator="equal">
      <formula>"NO ANEXA"</formula>
    </cfRule>
    <cfRule type="cellIs" dxfId="3625" priority="4380" operator="equal">
      <formula>"NO"</formula>
    </cfRule>
  </conditionalFormatting>
  <conditionalFormatting sqref="AB260">
    <cfRule type="cellIs" dxfId="3624" priority="4373" operator="equal">
      <formula>"NO ANEXA"</formula>
    </cfRule>
    <cfRule type="cellIs" dxfId="3623" priority="4374" operator="equal">
      <formula>"NO"</formula>
    </cfRule>
  </conditionalFormatting>
  <conditionalFormatting sqref="P15:P26 P41:P52 P54:P56 P80 P93:P94 P106 P119:P130 P132:P143 P145 P171 P197:P201 P210 P223 P236:P238 P249:P259 P262:P273 P275:P276 P288 P301:P312 P314:P324 P340:P341 P353:P361 P366:P377 P405 P418:P429 P431:P434 P457:P460 P483:P488 P496:P497 P522:P524 P561:P565 P574 P392:P400 P292:P293 P298 P60:P61 P64:P65 P567:P571 P493 P444:P447 P67:P77 P350 P184:P195 P576:P579 P584 P343:P346 P241 P245 P247 P278 P280 P285:P286 P529 P533 P173 P176:P177 P182 P110 P113 P203:P205 P207:P208 P212:P213 P220:P221 P379:P390 P548:P559 P436:P440 P442 P408:P410 P414 P416 P83:P87 P89:P91 P449:P450 P452:P454 P28:P39 P363:P364">
    <cfRule type="cellIs" dxfId="3622" priority="4371" operator="equal">
      <formula>"NO ANEXA"</formula>
    </cfRule>
    <cfRule type="cellIs" dxfId="3621" priority="4372" operator="equal">
      <formula>"NO"</formula>
    </cfRule>
  </conditionalFormatting>
  <conditionalFormatting sqref="O15:O26 O41:O52 O54:O65 O67:O77 O80 O93:O94 O106 O119:O130 O132:O143 O145 O171 O184:O195 O197:O201 O210 O223 O236:O238 O249:O260 O262:O273 O275:O276 O288:O294 O301:O312 O314:O324 O340:O341 O353:O364 O366:O377 O392:O400 O405 O418:O429 O431:O434 O444:O447 O457:O460 O483:O491 O496:O497 O522:O523 O561:O572 O574:O581 O327:O338 O509:O511 O343:O346 O350:O351 O241 O245 O247 O278 O280 O285:O286 O529 O533 O173 O176:O177 O182 O110 O113 O117 O298 O203:O205 O207:O208 O212:O213 O220:O221 O379:O390 O583:O584 O548:O559 O493 O436:O440 O442 O408:O410 O414 O416 O83:O87 O89:O91 O449:O450 O452:O454 O28:O39">
    <cfRule type="cellIs" dxfId="3620" priority="4369" operator="equal">
      <formula>"NO ANEXA"</formula>
    </cfRule>
    <cfRule type="cellIs" dxfId="3619" priority="4370" operator="equal">
      <formula>"NO"</formula>
    </cfRule>
  </conditionalFormatting>
  <conditionalFormatting sqref="P117">
    <cfRule type="cellIs" dxfId="3618" priority="4363" operator="equal">
      <formula>"NO ANEXA"</formula>
    </cfRule>
    <cfRule type="cellIs" dxfId="3617" priority="4364" operator="equal">
      <formula>"NO"</formula>
    </cfRule>
  </conditionalFormatting>
  <conditionalFormatting sqref="P289:P291">
    <cfRule type="cellIs" dxfId="3616" priority="4361" operator="equal">
      <formula>"NO ANEXA"</formula>
    </cfRule>
    <cfRule type="cellIs" dxfId="3615" priority="4362" operator="equal">
      <formula>"NO"</formula>
    </cfRule>
  </conditionalFormatting>
  <conditionalFormatting sqref="P294">
    <cfRule type="cellIs" dxfId="3614" priority="4359" operator="equal">
      <formula>"NO ANEXA"</formula>
    </cfRule>
    <cfRule type="cellIs" dxfId="3613" priority="4360" operator="equal">
      <formula>"NO"</formula>
    </cfRule>
  </conditionalFormatting>
  <conditionalFormatting sqref="P57:P59">
    <cfRule type="cellIs" dxfId="3612" priority="4355" operator="equal">
      <formula>"NO ANEXA"</formula>
    </cfRule>
    <cfRule type="cellIs" dxfId="3611" priority="4356" operator="equal">
      <formula>"NO"</formula>
    </cfRule>
  </conditionalFormatting>
  <conditionalFormatting sqref="P62:P63">
    <cfRule type="cellIs" dxfId="3610" priority="4353" operator="equal">
      <formula>"NO ANEXA"</formula>
    </cfRule>
    <cfRule type="cellIs" dxfId="3609" priority="4354" operator="equal">
      <formula>"NO"</formula>
    </cfRule>
  </conditionalFormatting>
  <conditionalFormatting sqref="P566">
    <cfRule type="cellIs" dxfId="3608" priority="4351" operator="equal">
      <formula>"NO ANEXA"</formula>
    </cfRule>
    <cfRule type="cellIs" dxfId="3607" priority="4352" operator="equal">
      <formula>"NO"</formula>
    </cfRule>
  </conditionalFormatting>
  <conditionalFormatting sqref="P572">
    <cfRule type="cellIs" dxfId="3606" priority="4349" operator="equal">
      <formula>"NO ANEXA"</formula>
    </cfRule>
    <cfRule type="cellIs" dxfId="3605" priority="4350" operator="equal">
      <formula>"NO"</formula>
    </cfRule>
  </conditionalFormatting>
  <conditionalFormatting sqref="P489">
    <cfRule type="cellIs" dxfId="3604" priority="4347" operator="equal">
      <formula>"NO ANEXA"</formula>
    </cfRule>
    <cfRule type="cellIs" dxfId="3603" priority="4348" operator="equal">
      <formula>"NO"</formula>
    </cfRule>
  </conditionalFormatting>
  <conditionalFormatting sqref="P490">
    <cfRule type="cellIs" dxfId="3602" priority="4345" operator="equal">
      <formula>"NO ANEXA"</formula>
    </cfRule>
    <cfRule type="cellIs" dxfId="3601" priority="4346" operator="equal">
      <formula>"NO"</formula>
    </cfRule>
  </conditionalFormatting>
  <conditionalFormatting sqref="P491">
    <cfRule type="cellIs" dxfId="3600" priority="4343" operator="equal">
      <formula>"NO ANEXA"</formula>
    </cfRule>
    <cfRule type="cellIs" dxfId="3599" priority="4344" operator="equal">
      <formula>"NO"</formula>
    </cfRule>
  </conditionalFormatting>
  <conditionalFormatting sqref="P351">
    <cfRule type="cellIs" dxfId="3598" priority="4333" operator="equal">
      <formula>"NO ANEXA"</formula>
    </cfRule>
    <cfRule type="cellIs" dxfId="3597" priority="4334" operator="equal">
      <formula>"NO"</formula>
    </cfRule>
  </conditionalFormatting>
  <conditionalFormatting sqref="P575">
    <cfRule type="cellIs" dxfId="3596" priority="4331" operator="equal">
      <formula>"NO ANEXA"</formula>
    </cfRule>
    <cfRule type="cellIs" dxfId="3595" priority="4332" operator="equal">
      <formula>"NO"</formula>
    </cfRule>
  </conditionalFormatting>
  <conditionalFormatting sqref="P580">
    <cfRule type="cellIs" dxfId="3594" priority="4329" operator="equal">
      <formula>"NO ANEXA"</formula>
    </cfRule>
    <cfRule type="cellIs" dxfId="3593" priority="4330" operator="equal">
      <formula>"NO"</formula>
    </cfRule>
  </conditionalFormatting>
  <conditionalFormatting sqref="P581">
    <cfRule type="cellIs" dxfId="3592" priority="4327" operator="equal">
      <formula>"NO ANEXA"</formula>
    </cfRule>
    <cfRule type="cellIs" dxfId="3591" priority="4328" operator="equal">
      <formula>"NO"</formula>
    </cfRule>
  </conditionalFormatting>
  <conditionalFormatting sqref="P583">
    <cfRule type="cellIs" dxfId="3590" priority="4325" operator="equal">
      <formula>"NO ANEXA"</formula>
    </cfRule>
    <cfRule type="cellIs" dxfId="3589" priority="4326" operator="equal">
      <formula>"NO"</formula>
    </cfRule>
  </conditionalFormatting>
  <conditionalFormatting sqref="P260">
    <cfRule type="cellIs" dxfId="3588" priority="4323" operator="equal">
      <formula>"NO ANEXA"</formula>
    </cfRule>
    <cfRule type="cellIs" dxfId="3587" priority="4324" operator="equal">
      <formula>"NO"</formula>
    </cfRule>
  </conditionalFormatting>
  <conditionalFormatting sqref="X288 X483:X488 X574 X292:X293 X60:X61 X350 X584 V15:X16 V54:W65 V80:X80 V93:X94 V106:X106 V119:X130 V132:X142 V236:X238 V249:W260 V288:W299 V301:X312 V340:X341 V366:X377 V392:X400 V483:W491 V496:X496 V561:W572 V574:W581 V241:X241 V245:X245 V247:X247 V327:W338 V343:X346 V350:W351 V529:X529 V533:X533 V20:W20 V23:W24 V176:X177 V182:X182 X54:X56 X64:X65 V67:X78 V145:X156 V171:X173 V184:X194 V197:X201 V210:X210 X249:X259 V262:X272 V275:X286 X298:X299 V353:X361 V405:X405 V418:X429 V431:X442 V444:X447 V457:X459 V509:X520 V522:X523 X567:X571 X561:X565 V83:X86 V90:X91 V110:X110 V203:X205 V207:X207 V212:X213 V220:X221 V379:X381 V583:W584 W524:X524 V493:X493 V408:X410 V414:X414 V416:X416 V17:W17 X17:X25 V449:X450 V452:X454 V223:W223 V38:X39 V363:X364">
    <cfRule type="cellIs" dxfId="3586" priority="4321" operator="equal">
      <formula>"NO ANEXA"</formula>
    </cfRule>
    <cfRule type="cellIs" dxfId="3585" priority="4322" operator="equal">
      <formula>"NO"</formula>
    </cfRule>
  </conditionalFormatting>
  <conditionalFormatting sqref="U28:U29 U41:U52 U54:U65 U67:U78 U80 U93:U94 U106 U132:U142 U145:U156 U158 U184:U194 U197:U201 U210 U236:U238 U249:U260 U262:U272 U275:U286 U288:U299 U301:U312 U314:U319 U327:U338 U340:U341 U353:U361 U366:U377 U392:U400 U405 U418:U429 U431:U442 U444:U447 U457:U459 U483:U491 U496 U522:U523 U561:U572 U574:U581 U509:U520 U15:U17 U241 U245 U247 U343:U346 U350:U351 U529 U533 U20 U23:U24 U171:U173 U176:U177 U182 U83:U86 U90:U91 U110 U203:U205 U207 U212:U213 U220:U221 U379:U381 U583:U584 U548:U559 U493 U408:U410 U414 U416 U119:U130 U449:U450 U452:U454 U223 U31:U32 U38:U39 U322:U324 U363:U364">
    <cfRule type="cellIs" dxfId="3584" priority="4319" operator="equal">
      <formula>"NO ANEXA"</formula>
    </cfRule>
    <cfRule type="cellIs" dxfId="3583" priority="4320" operator="equal">
      <formula>"NO"</formula>
    </cfRule>
  </conditionalFormatting>
  <conditionalFormatting sqref="X289:X291">
    <cfRule type="cellIs" dxfId="3582" priority="4311" operator="equal">
      <formula>"NO ANEXA"</formula>
    </cfRule>
    <cfRule type="cellIs" dxfId="3581" priority="4312" operator="equal">
      <formula>"NO"</formula>
    </cfRule>
  </conditionalFormatting>
  <conditionalFormatting sqref="X294 X297">
    <cfRule type="cellIs" dxfId="3580" priority="4309" operator="equal">
      <formula>"NO ANEXA"</formula>
    </cfRule>
    <cfRule type="cellIs" dxfId="3579" priority="4310" operator="equal">
      <formula>"NO"</formula>
    </cfRule>
  </conditionalFormatting>
  <conditionalFormatting sqref="X57:X59">
    <cfRule type="cellIs" dxfId="3578" priority="4305" operator="equal">
      <formula>"NO ANEXA"</formula>
    </cfRule>
    <cfRule type="cellIs" dxfId="3577" priority="4306" operator="equal">
      <formula>"NO"</formula>
    </cfRule>
  </conditionalFormatting>
  <conditionalFormatting sqref="X62:X63">
    <cfRule type="cellIs" dxfId="3576" priority="4303" operator="equal">
      <formula>"NO ANEXA"</formula>
    </cfRule>
    <cfRule type="cellIs" dxfId="3575" priority="4304" operator="equal">
      <formula>"NO"</formula>
    </cfRule>
  </conditionalFormatting>
  <conditionalFormatting sqref="X566">
    <cfRule type="cellIs" dxfId="3574" priority="4301" operator="equal">
      <formula>"NO ANEXA"</formula>
    </cfRule>
    <cfRule type="cellIs" dxfId="3573" priority="4302" operator="equal">
      <formula>"NO"</formula>
    </cfRule>
  </conditionalFormatting>
  <conditionalFormatting sqref="X572">
    <cfRule type="cellIs" dxfId="3572" priority="4299" operator="equal">
      <formula>"NO ANEXA"</formula>
    </cfRule>
    <cfRule type="cellIs" dxfId="3571" priority="4300" operator="equal">
      <formula>"NO"</formula>
    </cfRule>
  </conditionalFormatting>
  <conditionalFormatting sqref="X489">
    <cfRule type="cellIs" dxfId="3570" priority="4297" operator="equal">
      <formula>"NO ANEXA"</formula>
    </cfRule>
    <cfRule type="cellIs" dxfId="3569" priority="4298" operator="equal">
      <formula>"NO"</formula>
    </cfRule>
  </conditionalFormatting>
  <conditionalFormatting sqref="X490">
    <cfRule type="cellIs" dxfId="3568" priority="4295" operator="equal">
      <formula>"NO ANEXA"</formula>
    </cfRule>
    <cfRule type="cellIs" dxfId="3567" priority="4296" operator="equal">
      <formula>"NO"</formula>
    </cfRule>
  </conditionalFormatting>
  <conditionalFormatting sqref="X491">
    <cfRule type="cellIs" dxfId="3566" priority="4293" operator="equal">
      <formula>"NO ANEXA"</formula>
    </cfRule>
    <cfRule type="cellIs" dxfId="3565" priority="4294" operator="equal">
      <formula>"NO"</formula>
    </cfRule>
  </conditionalFormatting>
  <conditionalFormatting sqref="X351">
    <cfRule type="cellIs" dxfId="3564" priority="4283" operator="equal">
      <formula>"NO ANEXA"</formula>
    </cfRule>
    <cfRule type="cellIs" dxfId="3563" priority="4284" operator="equal">
      <formula>"NO"</formula>
    </cfRule>
  </conditionalFormatting>
  <conditionalFormatting sqref="X260">
    <cfRule type="cellIs" dxfId="3562" priority="4273" operator="equal">
      <formula>"NO ANEXA"</formula>
    </cfRule>
    <cfRule type="cellIs" dxfId="3561" priority="4274" operator="equal">
      <formula>"NO"</formula>
    </cfRule>
  </conditionalFormatting>
  <conditionalFormatting sqref="H15 H28 H41 H54 H67 H80 H93 H106 H119 H132 H145 H158 H171 H184 H197 H210 H223 H236 H249 H262 H275 H288 H301 H314 H327 H340 H379 H392 H405 H418 H431 H444 H457 H483 H496 H509 H522 H548 H561 H574">
    <cfRule type="cellIs" dxfId="3560" priority="4271" operator="equal">
      <formula>"NO ANEXA"</formula>
    </cfRule>
    <cfRule type="cellIs" dxfId="3559" priority="4272" operator="equal">
      <formula>"NO"</formula>
    </cfRule>
  </conditionalFormatting>
  <conditionalFormatting sqref="P327:P338">
    <cfRule type="cellIs" dxfId="3558" priority="4269" operator="equal">
      <formula>"NO ANEXA"</formula>
    </cfRule>
    <cfRule type="cellIs" dxfId="3557" priority="4270" operator="equal">
      <formula>"NO"</formula>
    </cfRule>
  </conditionalFormatting>
  <conditionalFormatting sqref="X327:X338">
    <cfRule type="cellIs" dxfId="3556" priority="4267" operator="equal">
      <formula>"NO ANEXA"</formula>
    </cfRule>
    <cfRule type="cellIs" dxfId="3555" priority="4268" operator="equal">
      <formula>"NO"</formula>
    </cfRule>
  </conditionalFormatting>
  <conditionalFormatting sqref="AB329:AB338">
    <cfRule type="cellIs" dxfId="3554" priority="4265" operator="equal">
      <formula>"NO ANEXA"</formula>
    </cfRule>
    <cfRule type="cellIs" dxfId="3553" priority="4266" operator="equal">
      <formula>"NO"</formula>
    </cfRule>
  </conditionalFormatting>
  <conditionalFormatting sqref="F510:F511">
    <cfRule type="cellIs" dxfId="3552" priority="4259" operator="equal">
      <formula>"NO ANEXA"</formula>
    </cfRule>
    <cfRule type="cellIs" dxfId="3551" priority="4260" operator="equal">
      <formula>"NO"</formula>
    </cfRule>
  </conditionalFormatting>
  <conditionalFormatting sqref="F509">
    <cfRule type="cellIs" dxfId="3550" priority="4257" operator="equal">
      <formula>"NO ANEXA"</formula>
    </cfRule>
    <cfRule type="cellIs" dxfId="3549" priority="4258" operator="equal">
      <formula>"NO"</formula>
    </cfRule>
  </conditionalFormatting>
  <conditionalFormatting sqref="P510:P511">
    <cfRule type="cellIs" dxfId="3548" priority="4233" operator="equal">
      <formula>"NO ANEXA"</formula>
    </cfRule>
    <cfRule type="cellIs" dxfId="3547" priority="4234" operator="equal">
      <formula>"NO"</formula>
    </cfRule>
  </conditionalFormatting>
  <conditionalFormatting sqref="P509">
    <cfRule type="cellIs" dxfId="3546" priority="4231" operator="equal">
      <formula>"NO ANEXA"</formula>
    </cfRule>
    <cfRule type="cellIs" dxfId="3545" priority="4232" operator="equal">
      <formula>"NO"</formula>
    </cfRule>
  </conditionalFormatting>
  <conditionalFormatting sqref="AB509:AB520">
    <cfRule type="cellIs" dxfId="3544" priority="4225" operator="equal">
      <formula>"NO ANEXA"</formula>
    </cfRule>
    <cfRule type="cellIs" dxfId="3543" priority="4226" operator="equal">
      <formula>"NO"</formula>
    </cfRule>
  </conditionalFormatting>
  <conditionalFormatting sqref="T15:T17 T28:T29 T41:T52 T54:T65 T67:T78 T93:T94 T106 T119:T130 T132:T142 T184:T194 T197:T201 T210 T236:T238 T249:T260 T262:T272 T275:T286 T288:T299 T314:T319 T327:T338 T340:T341 T353:T361 T366:T377 T405 T418:T429 T431:T442 T444:T447 T457:T459 T483:T494 T496 T522:T523 T574:T581 T145:T156 T241 T245 T247 T343:T346 T350:T351 T509:T520 T529 T533 T20 T23:T24 T171:T173 T176:T177 T182 T110 T203:T205 T207 T212:T213 T220:T221 T583:T584 T548:T559 T301:T312 T408:T410 T414 T416 T379:T390 T449:T450 T452:T454 T223 T31:T32 T38:T39 T561:T572 T322:T324 T363:T364">
    <cfRule type="cellIs" dxfId="3542" priority="4223" operator="equal">
      <formula>"NO ANEXA"</formula>
    </cfRule>
    <cfRule type="cellIs" dxfId="3541" priority="4224" operator="equal">
      <formula>"NO"</formula>
    </cfRule>
  </conditionalFormatting>
  <conditionalFormatting sqref="G93">
    <cfRule type="cellIs" dxfId="3540" priority="4219" operator="equal">
      <formula>"NO CUMPLE"</formula>
    </cfRule>
  </conditionalFormatting>
  <conditionalFormatting sqref="Q93">
    <cfRule type="cellIs" dxfId="3539" priority="4183" operator="equal">
      <formula>"NO CUMPLE"</formula>
    </cfRule>
  </conditionalFormatting>
  <conditionalFormatting sqref="G158">
    <cfRule type="cellIs" dxfId="3538" priority="4162" operator="equal">
      <formula>"NO CUMPLE"</formula>
    </cfRule>
  </conditionalFormatting>
  <conditionalFormatting sqref="G159:G169">
    <cfRule type="cellIs" dxfId="3537" priority="4157" operator="equal">
      <formula>"NO CUMPLE"</formula>
    </cfRule>
  </conditionalFormatting>
  <conditionalFormatting sqref="O283">
    <cfRule type="cellIs" dxfId="3536" priority="3661" operator="equal">
      <formula>"NO ANEXA"</formula>
    </cfRule>
    <cfRule type="cellIs" dxfId="3535" priority="3662" operator="equal">
      <formula>"NO"</formula>
    </cfRule>
  </conditionalFormatting>
  <conditionalFormatting sqref="O169">
    <cfRule type="cellIs" dxfId="3534" priority="4137" operator="equal">
      <formula>"NO ANEXA"</formula>
    </cfRule>
    <cfRule type="cellIs" dxfId="3533" priority="4138" operator="equal">
      <formula>"NO"</formula>
    </cfRule>
  </conditionalFormatting>
  <conditionalFormatting sqref="Q159:Q169">
    <cfRule type="cellIs" dxfId="3532" priority="4136" operator="equal">
      <formula>"NO CUMPLE"</formula>
    </cfRule>
  </conditionalFormatting>
  <conditionalFormatting sqref="U169">
    <cfRule type="cellIs" dxfId="3531" priority="4132" operator="equal">
      <formula>"NO ANEXA"</formula>
    </cfRule>
    <cfRule type="cellIs" dxfId="3530" priority="4133" operator="equal">
      <formula>"NO"</formula>
    </cfRule>
  </conditionalFormatting>
  <conditionalFormatting sqref="T169">
    <cfRule type="cellIs" dxfId="3529" priority="4130" operator="equal">
      <formula>"NO ANEXA"</formula>
    </cfRule>
    <cfRule type="cellIs" dxfId="3528" priority="4131" operator="equal">
      <formula>"NO"</formula>
    </cfRule>
  </conditionalFormatting>
  <conditionalFormatting sqref="Y93">
    <cfRule type="cellIs" dxfId="3527" priority="4129" operator="equal">
      <formula>"NO CUMPLE"</formula>
    </cfRule>
  </conditionalFormatting>
  <conditionalFormatting sqref="AB169">
    <cfRule type="cellIs" dxfId="3526" priority="4127" operator="equal">
      <formula>"NO ANEXA"</formula>
    </cfRule>
    <cfRule type="cellIs" dxfId="3525" priority="4128" operator="equal">
      <formula>"NO"</formula>
    </cfRule>
  </conditionalFormatting>
  <conditionalFormatting sqref="P283">
    <cfRule type="cellIs" dxfId="3524" priority="3663" operator="equal">
      <formula>"NO ANEXA"</formula>
    </cfRule>
    <cfRule type="cellIs" dxfId="3523" priority="3664" operator="equal">
      <formula>"NO"</formula>
    </cfRule>
  </conditionalFormatting>
  <conditionalFormatting sqref="G340">
    <cfRule type="cellIs" dxfId="3522" priority="4103" operator="equal">
      <formula>"NO CUMPLE"</formula>
    </cfRule>
  </conditionalFormatting>
  <conditionalFormatting sqref="F341:F342">
    <cfRule type="cellIs" dxfId="3521" priority="4085" operator="equal">
      <formula>"NO ANEXA"</formula>
    </cfRule>
    <cfRule type="cellIs" dxfId="3520" priority="4086" operator="equal">
      <formula>"NO"</formula>
    </cfRule>
  </conditionalFormatting>
  <conditionalFormatting sqref="E341:E342">
    <cfRule type="cellIs" dxfId="3519" priority="4083" operator="equal">
      <formula>"NO ANEXA"</formula>
    </cfRule>
    <cfRule type="cellIs" dxfId="3518" priority="4084" operator="equal">
      <formula>"NO"</formula>
    </cfRule>
  </conditionalFormatting>
  <conditionalFormatting sqref="G341:G342">
    <cfRule type="cellIs" dxfId="3517" priority="4082" operator="equal">
      <formula>"NO CUMPLE"</formula>
    </cfRule>
  </conditionalFormatting>
  <conditionalFormatting sqref="F347:F349">
    <cfRule type="cellIs" dxfId="3516" priority="4080" operator="equal">
      <formula>"NO ANEXA"</formula>
    </cfRule>
    <cfRule type="cellIs" dxfId="3515" priority="4081" operator="equal">
      <formula>"NO"</formula>
    </cfRule>
  </conditionalFormatting>
  <conditionalFormatting sqref="E347:E349">
    <cfRule type="cellIs" dxfId="3514" priority="4078" operator="equal">
      <formula>"NO ANEXA"</formula>
    </cfRule>
    <cfRule type="cellIs" dxfId="3513" priority="4079" operator="equal">
      <formula>"NO"</formula>
    </cfRule>
  </conditionalFormatting>
  <conditionalFormatting sqref="G347:G349">
    <cfRule type="cellIs" dxfId="3512" priority="4077" operator="equal">
      <formula>"NO CUMPLE"</formula>
    </cfRule>
  </conditionalFormatting>
  <conditionalFormatting sqref="P146">
    <cfRule type="cellIs" dxfId="3511" priority="4014" operator="equal">
      <formula>"NO ANEXA"</formula>
    </cfRule>
    <cfRule type="cellIs" dxfId="3510" priority="4015" operator="equal">
      <formula>"NO"</formula>
    </cfRule>
  </conditionalFormatting>
  <conditionalFormatting sqref="O146">
    <cfRule type="cellIs" dxfId="3509" priority="4012" operator="equal">
      <formula>"NO ANEXA"</formula>
    </cfRule>
    <cfRule type="cellIs" dxfId="3508" priority="4013" operator="equal">
      <formula>"NO"</formula>
    </cfRule>
  </conditionalFormatting>
  <conditionalFormatting sqref="P147">
    <cfRule type="cellIs" dxfId="3507" priority="4010" operator="equal">
      <formula>"NO ANEXA"</formula>
    </cfRule>
    <cfRule type="cellIs" dxfId="3506" priority="4011" operator="equal">
      <formula>"NO"</formula>
    </cfRule>
  </conditionalFormatting>
  <conditionalFormatting sqref="O147">
    <cfRule type="cellIs" dxfId="3505" priority="4008" operator="equal">
      <formula>"NO ANEXA"</formula>
    </cfRule>
    <cfRule type="cellIs" dxfId="3504" priority="4009" operator="equal">
      <formula>"NO"</formula>
    </cfRule>
  </conditionalFormatting>
  <conditionalFormatting sqref="P148">
    <cfRule type="cellIs" dxfId="3503" priority="4006" operator="equal">
      <formula>"NO ANEXA"</formula>
    </cfRule>
    <cfRule type="cellIs" dxfId="3502" priority="4007" operator="equal">
      <formula>"NO"</formula>
    </cfRule>
  </conditionalFormatting>
  <conditionalFormatting sqref="O149">
    <cfRule type="cellIs" dxfId="3501" priority="4000" operator="equal">
      <formula>"NO ANEXA"</formula>
    </cfRule>
    <cfRule type="cellIs" dxfId="3500" priority="4001" operator="equal">
      <formula>"NO"</formula>
    </cfRule>
  </conditionalFormatting>
  <conditionalFormatting sqref="P150">
    <cfRule type="cellIs" dxfId="3499" priority="3998" operator="equal">
      <formula>"NO ANEXA"</formula>
    </cfRule>
    <cfRule type="cellIs" dxfId="3498" priority="3999" operator="equal">
      <formula>"NO"</formula>
    </cfRule>
  </conditionalFormatting>
  <conditionalFormatting sqref="O150">
    <cfRule type="cellIs" dxfId="3497" priority="3996" operator="equal">
      <formula>"NO ANEXA"</formula>
    </cfRule>
    <cfRule type="cellIs" dxfId="3496" priority="3997" operator="equal">
      <formula>"NO"</formula>
    </cfRule>
  </conditionalFormatting>
  <conditionalFormatting sqref="P279">
    <cfRule type="cellIs" dxfId="3495" priority="3675" operator="equal">
      <formula>"NO ANEXA"</formula>
    </cfRule>
    <cfRule type="cellIs" dxfId="3494" priority="3676" operator="equal">
      <formula>"NO"</formula>
    </cfRule>
  </conditionalFormatting>
  <conditionalFormatting sqref="O158">
    <cfRule type="cellIs" dxfId="3493" priority="3992" operator="equal">
      <formula>"NO ANEXA"</formula>
    </cfRule>
    <cfRule type="cellIs" dxfId="3492" priority="3993" operator="equal">
      <formula>"NO"</formula>
    </cfRule>
  </conditionalFormatting>
  <conditionalFormatting sqref="P151">
    <cfRule type="cellIs" dxfId="3491" priority="3990" operator="equal">
      <formula>"NO ANEXA"</formula>
    </cfRule>
    <cfRule type="cellIs" dxfId="3490" priority="3991" operator="equal">
      <formula>"NO"</formula>
    </cfRule>
  </conditionalFormatting>
  <conditionalFormatting sqref="O151">
    <cfRule type="cellIs" dxfId="3489" priority="3988" operator="equal">
      <formula>"NO ANEXA"</formula>
    </cfRule>
    <cfRule type="cellIs" dxfId="3488" priority="3989" operator="equal">
      <formula>"NO"</formula>
    </cfRule>
  </conditionalFormatting>
  <conditionalFormatting sqref="P152">
    <cfRule type="cellIs" dxfId="3487" priority="3986" operator="equal">
      <formula>"NO ANEXA"</formula>
    </cfRule>
    <cfRule type="cellIs" dxfId="3486" priority="3987" operator="equal">
      <formula>"NO"</formula>
    </cfRule>
  </conditionalFormatting>
  <conditionalFormatting sqref="O152">
    <cfRule type="cellIs" dxfId="3485" priority="3984" operator="equal">
      <formula>"NO ANEXA"</formula>
    </cfRule>
    <cfRule type="cellIs" dxfId="3484" priority="3985" operator="equal">
      <formula>"NO"</formula>
    </cfRule>
  </conditionalFormatting>
  <conditionalFormatting sqref="P153">
    <cfRule type="cellIs" dxfId="3483" priority="3982" operator="equal">
      <formula>"NO ANEXA"</formula>
    </cfRule>
    <cfRule type="cellIs" dxfId="3482" priority="3983" operator="equal">
      <formula>"NO"</formula>
    </cfRule>
  </conditionalFormatting>
  <conditionalFormatting sqref="O153">
    <cfRule type="cellIs" dxfId="3481" priority="3980" operator="equal">
      <formula>"NO ANEXA"</formula>
    </cfRule>
    <cfRule type="cellIs" dxfId="3480" priority="3981" operator="equal">
      <formula>"NO"</formula>
    </cfRule>
  </conditionalFormatting>
  <conditionalFormatting sqref="P154">
    <cfRule type="cellIs" dxfId="3479" priority="3978" operator="equal">
      <formula>"NO ANEXA"</formula>
    </cfRule>
    <cfRule type="cellIs" dxfId="3478" priority="3979" operator="equal">
      <formula>"NO"</formula>
    </cfRule>
  </conditionalFormatting>
  <conditionalFormatting sqref="O154">
    <cfRule type="cellIs" dxfId="3477" priority="3976" operator="equal">
      <formula>"NO ANEXA"</formula>
    </cfRule>
    <cfRule type="cellIs" dxfId="3476" priority="3977" operator="equal">
      <formula>"NO"</formula>
    </cfRule>
  </conditionalFormatting>
  <conditionalFormatting sqref="P155">
    <cfRule type="cellIs" dxfId="3475" priority="3974" operator="equal">
      <formula>"NO ANEXA"</formula>
    </cfRule>
    <cfRule type="cellIs" dxfId="3474" priority="3975" operator="equal">
      <formula>"NO"</formula>
    </cfRule>
  </conditionalFormatting>
  <conditionalFormatting sqref="O155">
    <cfRule type="cellIs" dxfId="3473" priority="3972" operator="equal">
      <formula>"NO ANEXA"</formula>
    </cfRule>
    <cfRule type="cellIs" dxfId="3472" priority="3973" operator="equal">
      <formula>"NO"</formula>
    </cfRule>
  </conditionalFormatting>
  <conditionalFormatting sqref="P156">
    <cfRule type="cellIs" dxfId="3471" priority="3970" operator="equal">
      <formula>"NO ANEXA"</formula>
    </cfRule>
    <cfRule type="cellIs" dxfId="3470" priority="3971" operator="equal">
      <formula>"NO"</formula>
    </cfRule>
  </conditionalFormatting>
  <conditionalFormatting sqref="O156">
    <cfRule type="cellIs" dxfId="3469" priority="3968" operator="equal">
      <formula>"NO ANEXA"</formula>
    </cfRule>
    <cfRule type="cellIs" dxfId="3468" priority="3969" operator="equal">
      <formula>"NO"</formula>
    </cfRule>
  </conditionalFormatting>
  <conditionalFormatting sqref="X158 X169">
    <cfRule type="cellIs" dxfId="3467" priority="3962" operator="equal">
      <formula>"NO ANEXA"</formula>
    </cfRule>
    <cfRule type="cellIs" dxfId="3466" priority="3963" operator="equal">
      <formula>"NO"</formula>
    </cfRule>
  </conditionalFormatting>
  <conditionalFormatting sqref="V158:W158 V169:W169">
    <cfRule type="cellIs" dxfId="3465" priority="3960" operator="equal">
      <formula>"NO ANEXA"</formula>
    </cfRule>
    <cfRule type="cellIs" dxfId="3464" priority="3961" operator="equal">
      <formula>"NO"</formula>
    </cfRule>
  </conditionalFormatting>
  <conditionalFormatting sqref="Q158">
    <cfRule type="cellIs" dxfId="3463" priority="3957" operator="equal">
      <formula>"NO CUMPLE"</formula>
    </cfRule>
  </conditionalFormatting>
  <conditionalFormatting sqref="T158">
    <cfRule type="cellIs" dxfId="3462" priority="3953" operator="equal">
      <formula>"NO ANEXA"</formula>
    </cfRule>
    <cfRule type="cellIs" dxfId="3461" priority="3954" operator="equal">
      <formula>"NO"</formula>
    </cfRule>
  </conditionalFormatting>
  <conditionalFormatting sqref="P158 P169">
    <cfRule type="cellIs" dxfId="3460" priority="3951" operator="equal">
      <formula>"NO ANEXA"</formula>
    </cfRule>
    <cfRule type="cellIs" dxfId="3459" priority="3952" operator="equal">
      <formula>"NO"</formula>
    </cfRule>
  </conditionalFormatting>
  <conditionalFormatting sqref="E158:F169">
    <cfRule type="cellIs" dxfId="3458" priority="3947" operator="equal">
      <formula>"NO ANEXA"</formula>
    </cfRule>
    <cfRule type="cellIs" dxfId="3457" priority="3948" operator="equal">
      <formula>"NO"</formula>
    </cfRule>
  </conditionalFormatting>
  <conditionalFormatting sqref="E367">
    <cfRule type="cellIs" dxfId="3456" priority="3945" operator="equal">
      <formula>"NO ANEXA"</formula>
    </cfRule>
    <cfRule type="cellIs" dxfId="3455" priority="3946" operator="equal">
      <formula>"NO"</formula>
    </cfRule>
  </conditionalFormatting>
  <conditionalFormatting sqref="E368">
    <cfRule type="cellIs" dxfId="3454" priority="3943" operator="equal">
      <formula>"NO ANEXA"</formula>
    </cfRule>
    <cfRule type="cellIs" dxfId="3453" priority="3944" operator="equal">
      <formula>"NO"</formula>
    </cfRule>
  </conditionalFormatting>
  <conditionalFormatting sqref="E369">
    <cfRule type="cellIs" dxfId="3452" priority="3941" operator="equal">
      <formula>"NO ANEXA"</formula>
    </cfRule>
    <cfRule type="cellIs" dxfId="3451" priority="3942" operator="equal">
      <formula>"NO"</formula>
    </cfRule>
  </conditionalFormatting>
  <conditionalFormatting sqref="E370">
    <cfRule type="cellIs" dxfId="3450" priority="3937" operator="equal">
      <formula>"NO ANEXA"</formula>
    </cfRule>
    <cfRule type="cellIs" dxfId="3449" priority="3938" operator="equal">
      <formula>"NO"</formula>
    </cfRule>
  </conditionalFormatting>
  <conditionalFormatting sqref="E371:E376">
    <cfRule type="cellIs" dxfId="3448" priority="3935" operator="equal">
      <formula>"NO ANEXA"</formula>
    </cfRule>
    <cfRule type="cellIs" dxfId="3447" priority="3936" operator="equal">
      <formula>"NO"</formula>
    </cfRule>
  </conditionalFormatting>
  <conditionalFormatting sqref="E377">
    <cfRule type="cellIs" dxfId="3446" priority="3933" operator="equal">
      <formula>"NO ANEXA"</formula>
    </cfRule>
    <cfRule type="cellIs" dxfId="3445" priority="3934" operator="equal">
      <formula>"NO"</formula>
    </cfRule>
  </conditionalFormatting>
  <conditionalFormatting sqref="F363">
    <cfRule type="cellIs" dxfId="3444" priority="3931" operator="equal">
      <formula>"NO ANEXA"</formula>
    </cfRule>
    <cfRule type="cellIs" dxfId="3443" priority="3932" operator="equal">
      <formula>"NO"</formula>
    </cfRule>
  </conditionalFormatting>
  <conditionalFormatting sqref="F367:F377">
    <cfRule type="cellIs" dxfId="3442" priority="3927" operator="equal">
      <formula>"NO ANEXA"</formula>
    </cfRule>
    <cfRule type="cellIs" dxfId="3441" priority="3928" operator="equal">
      <formula>"NO"</formula>
    </cfRule>
  </conditionalFormatting>
  <conditionalFormatting sqref="Q340">
    <cfRule type="cellIs" dxfId="3440" priority="3912" operator="equal">
      <formula>"NO CUMPLE"</formula>
    </cfRule>
  </conditionalFormatting>
  <conditionalFormatting sqref="Q341">
    <cfRule type="cellIs" dxfId="3439" priority="3911" operator="equal">
      <formula>"NO CUMPLE"</formula>
    </cfRule>
  </conditionalFormatting>
  <conditionalFormatting sqref="P342">
    <cfRule type="cellIs" dxfId="3438" priority="3909" operator="equal">
      <formula>"NO ANEXA"</formula>
    </cfRule>
    <cfRule type="cellIs" dxfId="3437" priority="3910" operator="equal">
      <formula>"NO"</formula>
    </cfRule>
  </conditionalFormatting>
  <conditionalFormatting sqref="O342">
    <cfRule type="cellIs" dxfId="3436" priority="3907" operator="equal">
      <formula>"NO ANEXA"</formula>
    </cfRule>
    <cfRule type="cellIs" dxfId="3435" priority="3908" operator="equal">
      <formula>"NO"</formula>
    </cfRule>
  </conditionalFormatting>
  <conditionalFormatting sqref="Q342">
    <cfRule type="cellIs" dxfId="3434" priority="3906" operator="equal">
      <formula>"NO CUMPLE"</formula>
    </cfRule>
  </conditionalFormatting>
  <conditionalFormatting sqref="P347:P349">
    <cfRule type="cellIs" dxfId="3433" priority="3904" operator="equal">
      <formula>"NO ANEXA"</formula>
    </cfRule>
    <cfRule type="cellIs" dxfId="3432" priority="3905" operator="equal">
      <formula>"NO"</formula>
    </cfRule>
  </conditionalFormatting>
  <conditionalFormatting sqref="O347:O349">
    <cfRule type="cellIs" dxfId="3431" priority="3902" operator="equal">
      <formula>"NO ANEXA"</formula>
    </cfRule>
    <cfRule type="cellIs" dxfId="3430" priority="3903" operator="equal">
      <formula>"NO"</formula>
    </cfRule>
  </conditionalFormatting>
  <conditionalFormatting sqref="Q347:Q349">
    <cfRule type="cellIs" dxfId="3429" priority="3901" operator="equal">
      <formula>"NO CUMPLE"</formula>
    </cfRule>
  </conditionalFormatting>
  <conditionalFormatting sqref="F239">
    <cfRule type="cellIs" dxfId="3428" priority="3899" operator="equal">
      <formula>"NO ANEXA"</formula>
    </cfRule>
    <cfRule type="cellIs" dxfId="3427" priority="3900" operator="equal">
      <formula>"NO"</formula>
    </cfRule>
  </conditionalFormatting>
  <conditionalFormatting sqref="E239">
    <cfRule type="cellIs" dxfId="3426" priority="3897" operator="equal">
      <formula>"NO ANEXA"</formula>
    </cfRule>
    <cfRule type="cellIs" dxfId="3425" priority="3898" operator="equal">
      <formula>"NO"</formula>
    </cfRule>
  </conditionalFormatting>
  <conditionalFormatting sqref="F240">
    <cfRule type="cellIs" dxfId="3424" priority="3895" operator="equal">
      <formula>"NO ANEXA"</formula>
    </cfRule>
    <cfRule type="cellIs" dxfId="3423" priority="3896" operator="equal">
      <formula>"NO"</formula>
    </cfRule>
  </conditionalFormatting>
  <conditionalFormatting sqref="E240">
    <cfRule type="cellIs" dxfId="3422" priority="3893" operator="equal">
      <formula>"NO ANEXA"</formula>
    </cfRule>
    <cfRule type="cellIs" dxfId="3421" priority="3894" operator="equal">
      <formula>"NO"</formula>
    </cfRule>
  </conditionalFormatting>
  <conditionalFormatting sqref="F242">
    <cfRule type="cellIs" dxfId="3420" priority="3891" operator="equal">
      <formula>"NO ANEXA"</formula>
    </cfRule>
    <cfRule type="cellIs" dxfId="3419" priority="3892" operator="equal">
      <formula>"NO"</formula>
    </cfRule>
  </conditionalFormatting>
  <conditionalFormatting sqref="E242">
    <cfRule type="cellIs" dxfId="3418" priority="3889" operator="equal">
      <formula>"NO ANEXA"</formula>
    </cfRule>
    <cfRule type="cellIs" dxfId="3417" priority="3890" operator="equal">
      <formula>"NO"</formula>
    </cfRule>
  </conditionalFormatting>
  <conditionalFormatting sqref="F243">
    <cfRule type="cellIs" dxfId="3416" priority="3887" operator="equal">
      <formula>"NO ANEXA"</formula>
    </cfRule>
    <cfRule type="cellIs" dxfId="3415" priority="3888" operator="equal">
      <formula>"NO"</formula>
    </cfRule>
  </conditionalFormatting>
  <conditionalFormatting sqref="E243">
    <cfRule type="cellIs" dxfId="3414" priority="3885" operator="equal">
      <formula>"NO ANEXA"</formula>
    </cfRule>
    <cfRule type="cellIs" dxfId="3413" priority="3886" operator="equal">
      <formula>"NO"</formula>
    </cfRule>
  </conditionalFormatting>
  <conditionalFormatting sqref="F244">
    <cfRule type="cellIs" dxfId="3412" priority="3883" operator="equal">
      <formula>"NO ANEXA"</formula>
    </cfRule>
    <cfRule type="cellIs" dxfId="3411" priority="3884" operator="equal">
      <formula>"NO"</formula>
    </cfRule>
  </conditionalFormatting>
  <conditionalFormatting sqref="E244">
    <cfRule type="cellIs" dxfId="3410" priority="3881" operator="equal">
      <formula>"NO ANEXA"</formula>
    </cfRule>
    <cfRule type="cellIs" dxfId="3409" priority="3882" operator="equal">
      <formula>"NO"</formula>
    </cfRule>
  </conditionalFormatting>
  <conditionalFormatting sqref="F246">
    <cfRule type="cellIs" dxfId="3408" priority="3879" operator="equal">
      <formula>"NO ANEXA"</formula>
    </cfRule>
    <cfRule type="cellIs" dxfId="3407" priority="3880" operator="equal">
      <formula>"NO"</formula>
    </cfRule>
  </conditionalFormatting>
  <conditionalFormatting sqref="E246">
    <cfRule type="cellIs" dxfId="3406" priority="3877" operator="equal">
      <formula>"NO ANEXA"</formula>
    </cfRule>
    <cfRule type="cellIs" dxfId="3405" priority="3878" operator="equal">
      <formula>"NO"</formula>
    </cfRule>
  </conditionalFormatting>
  <conditionalFormatting sqref="P239">
    <cfRule type="cellIs" dxfId="3404" priority="3827" operator="equal">
      <formula>"NO ANEXA"</formula>
    </cfRule>
    <cfRule type="cellIs" dxfId="3403" priority="3828" operator="equal">
      <formula>"NO"</formula>
    </cfRule>
  </conditionalFormatting>
  <conditionalFormatting sqref="O239">
    <cfRule type="cellIs" dxfId="3402" priority="3825" operator="equal">
      <formula>"NO ANEXA"</formula>
    </cfRule>
    <cfRule type="cellIs" dxfId="3401" priority="3826" operator="equal">
      <formula>"NO"</formula>
    </cfRule>
  </conditionalFormatting>
  <conditionalFormatting sqref="P240">
    <cfRule type="cellIs" dxfId="3400" priority="3823" operator="equal">
      <formula>"NO ANEXA"</formula>
    </cfRule>
    <cfRule type="cellIs" dxfId="3399" priority="3824" operator="equal">
      <formula>"NO"</formula>
    </cfRule>
  </conditionalFormatting>
  <conditionalFormatting sqref="O240">
    <cfRule type="cellIs" dxfId="3398" priority="3821" operator="equal">
      <formula>"NO ANEXA"</formula>
    </cfRule>
    <cfRule type="cellIs" dxfId="3397" priority="3822" operator="equal">
      <formula>"NO"</formula>
    </cfRule>
  </conditionalFormatting>
  <conditionalFormatting sqref="P242">
    <cfRule type="cellIs" dxfId="3396" priority="3819" operator="equal">
      <formula>"NO ANEXA"</formula>
    </cfRule>
    <cfRule type="cellIs" dxfId="3395" priority="3820" operator="equal">
      <formula>"NO"</formula>
    </cfRule>
  </conditionalFormatting>
  <conditionalFormatting sqref="O242">
    <cfRule type="cellIs" dxfId="3394" priority="3817" operator="equal">
      <formula>"NO ANEXA"</formula>
    </cfRule>
    <cfRule type="cellIs" dxfId="3393" priority="3818" operator="equal">
      <formula>"NO"</formula>
    </cfRule>
  </conditionalFormatting>
  <conditionalFormatting sqref="P243">
    <cfRule type="cellIs" dxfId="3392" priority="3815" operator="equal">
      <formula>"NO ANEXA"</formula>
    </cfRule>
    <cfRule type="cellIs" dxfId="3391" priority="3816" operator="equal">
      <formula>"NO"</formula>
    </cfRule>
  </conditionalFormatting>
  <conditionalFormatting sqref="O243">
    <cfRule type="cellIs" dxfId="3390" priority="3813" operator="equal">
      <formula>"NO ANEXA"</formula>
    </cfRule>
    <cfRule type="cellIs" dxfId="3389" priority="3814" operator="equal">
      <formula>"NO"</formula>
    </cfRule>
  </conditionalFormatting>
  <conditionalFormatting sqref="P244">
    <cfRule type="cellIs" dxfId="3388" priority="3811" operator="equal">
      <formula>"NO ANEXA"</formula>
    </cfRule>
    <cfRule type="cellIs" dxfId="3387" priority="3812" operator="equal">
      <formula>"NO"</formula>
    </cfRule>
  </conditionalFormatting>
  <conditionalFormatting sqref="O244">
    <cfRule type="cellIs" dxfId="3386" priority="3809" operator="equal">
      <formula>"NO ANEXA"</formula>
    </cfRule>
    <cfRule type="cellIs" dxfId="3385" priority="3810" operator="equal">
      <formula>"NO"</formula>
    </cfRule>
  </conditionalFormatting>
  <conditionalFormatting sqref="P246">
    <cfRule type="cellIs" dxfId="3384" priority="3807" operator="equal">
      <formula>"NO ANEXA"</formula>
    </cfRule>
    <cfRule type="cellIs" dxfId="3383" priority="3808" operator="equal">
      <formula>"NO"</formula>
    </cfRule>
  </conditionalFormatting>
  <conditionalFormatting sqref="O246">
    <cfRule type="cellIs" dxfId="3382" priority="3805" operator="equal">
      <formula>"NO ANEXA"</formula>
    </cfRule>
    <cfRule type="cellIs" dxfId="3381" priority="3806" operator="equal">
      <formula>"NO"</formula>
    </cfRule>
  </conditionalFormatting>
  <conditionalFormatting sqref="V239:X239">
    <cfRule type="cellIs" dxfId="3380" priority="3803" operator="equal">
      <formula>"NO ANEXA"</formula>
    </cfRule>
    <cfRule type="cellIs" dxfId="3379" priority="3804" operator="equal">
      <formula>"NO"</formula>
    </cfRule>
  </conditionalFormatting>
  <conditionalFormatting sqref="U239">
    <cfRule type="cellIs" dxfId="3378" priority="3801" operator="equal">
      <formula>"NO ANEXA"</formula>
    </cfRule>
    <cfRule type="cellIs" dxfId="3377" priority="3802" operator="equal">
      <formula>"NO"</formula>
    </cfRule>
  </conditionalFormatting>
  <conditionalFormatting sqref="T239">
    <cfRule type="cellIs" dxfId="3376" priority="3799" operator="equal">
      <formula>"NO ANEXA"</formula>
    </cfRule>
    <cfRule type="cellIs" dxfId="3375" priority="3800" operator="equal">
      <formula>"NO"</formula>
    </cfRule>
  </conditionalFormatting>
  <conditionalFormatting sqref="V240:X240">
    <cfRule type="cellIs" dxfId="3374" priority="3797" operator="equal">
      <formula>"NO ANEXA"</formula>
    </cfRule>
    <cfRule type="cellIs" dxfId="3373" priority="3798" operator="equal">
      <formula>"NO"</formula>
    </cfRule>
  </conditionalFormatting>
  <conditionalFormatting sqref="U240">
    <cfRule type="cellIs" dxfId="3372" priority="3795" operator="equal">
      <formula>"NO ANEXA"</formula>
    </cfRule>
    <cfRule type="cellIs" dxfId="3371" priority="3796" operator="equal">
      <formula>"NO"</formula>
    </cfRule>
  </conditionalFormatting>
  <conditionalFormatting sqref="T240">
    <cfRule type="cellIs" dxfId="3370" priority="3793" operator="equal">
      <formula>"NO ANEXA"</formula>
    </cfRule>
    <cfRule type="cellIs" dxfId="3369" priority="3794" operator="equal">
      <formula>"NO"</formula>
    </cfRule>
  </conditionalFormatting>
  <conditionalFormatting sqref="V242:X242">
    <cfRule type="cellIs" dxfId="3368" priority="3791" operator="equal">
      <formula>"NO ANEXA"</formula>
    </cfRule>
    <cfRule type="cellIs" dxfId="3367" priority="3792" operator="equal">
      <formula>"NO"</formula>
    </cfRule>
  </conditionalFormatting>
  <conditionalFormatting sqref="U242">
    <cfRule type="cellIs" dxfId="3366" priority="3789" operator="equal">
      <formula>"NO ANEXA"</formula>
    </cfRule>
    <cfRule type="cellIs" dxfId="3365" priority="3790" operator="equal">
      <formula>"NO"</formula>
    </cfRule>
  </conditionalFormatting>
  <conditionalFormatting sqref="T242">
    <cfRule type="cellIs" dxfId="3364" priority="3787" operator="equal">
      <formula>"NO ANEXA"</formula>
    </cfRule>
    <cfRule type="cellIs" dxfId="3363" priority="3788" operator="equal">
      <formula>"NO"</formula>
    </cfRule>
  </conditionalFormatting>
  <conditionalFormatting sqref="V243:X243">
    <cfRule type="cellIs" dxfId="3362" priority="3785" operator="equal">
      <formula>"NO ANEXA"</formula>
    </cfRule>
    <cfRule type="cellIs" dxfId="3361" priority="3786" operator="equal">
      <formula>"NO"</formula>
    </cfRule>
  </conditionalFormatting>
  <conditionalFormatting sqref="U243">
    <cfRule type="cellIs" dxfId="3360" priority="3783" operator="equal">
      <formula>"NO ANEXA"</formula>
    </cfRule>
    <cfRule type="cellIs" dxfId="3359" priority="3784" operator="equal">
      <formula>"NO"</formula>
    </cfRule>
  </conditionalFormatting>
  <conditionalFormatting sqref="T243">
    <cfRule type="cellIs" dxfId="3358" priority="3781" operator="equal">
      <formula>"NO ANEXA"</formula>
    </cfRule>
    <cfRule type="cellIs" dxfId="3357" priority="3782" operator="equal">
      <formula>"NO"</formula>
    </cfRule>
  </conditionalFormatting>
  <conditionalFormatting sqref="V244:X244">
    <cfRule type="cellIs" dxfId="3356" priority="3779" operator="equal">
      <formula>"NO ANEXA"</formula>
    </cfRule>
    <cfRule type="cellIs" dxfId="3355" priority="3780" operator="equal">
      <formula>"NO"</formula>
    </cfRule>
  </conditionalFormatting>
  <conditionalFormatting sqref="U244">
    <cfRule type="cellIs" dxfId="3354" priority="3777" operator="equal">
      <formula>"NO ANEXA"</formula>
    </cfRule>
    <cfRule type="cellIs" dxfId="3353" priority="3778" operator="equal">
      <formula>"NO"</formula>
    </cfRule>
  </conditionalFormatting>
  <conditionalFormatting sqref="T244">
    <cfRule type="cellIs" dxfId="3352" priority="3775" operator="equal">
      <formula>"NO ANEXA"</formula>
    </cfRule>
    <cfRule type="cellIs" dxfId="3351" priority="3776" operator="equal">
      <formula>"NO"</formula>
    </cfRule>
  </conditionalFormatting>
  <conditionalFormatting sqref="V246:X246">
    <cfRule type="cellIs" dxfId="3350" priority="3773" operator="equal">
      <formula>"NO ANEXA"</formula>
    </cfRule>
    <cfRule type="cellIs" dxfId="3349" priority="3774" operator="equal">
      <formula>"NO"</formula>
    </cfRule>
  </conditionalFormatting>
  <conditionalFormatting sqref="U246">
    <cfRule type="cellIs" dxfId="3348" priority="3771" operator="equal">
      <formula>"NO ANEXA"</formula>
    </cfRule>
    <cfRule type="cellIs" dxfId="3347" priority="3772" operator="equal">
      <formula>"NO"</formula>
    </cfRule>
  </conditionalFormatting>
  <conditionalFormatting sqref="T246">
    <cfRule type="cellIs" dxfId="3346" priority="3769" operator="equal">
      <formula>"NO ANEXA"</formula>
    </cfRule>
    <cfRule type="cellIs" dxfId="3345" priority="3770" operator="equal">
      <formula>"NO"</formula>
    </cfRule>
  </conditionalFormatting>
  <conditionalFormatting sqref="Y340:Y342">
    <cfRule type="cellIs" dxfId="3344" priority="3768" operator="equal">
      <formula>"NO CUMPLE"</formula>
    </cfRule>
  </conditionalFormatting>
  <conditionalFormatting sqref="F277">
    <cfRule type="cellIs" dxfId="3343" priority="3766" operator="equal">
      <formula>"NO ANEXA"</formula>
    </cfRule>
    <cfRule type="cellIs" dxfId="3342" priority="3767" operator="equal">
      <formula>"NO"</formula>
    </cfRule>
  </conditionalFormatting>
  <conditionalFormatting sqref="E277">
    <cfRule type="cellIs" dxfId="3341" priority="3764" operator="equal">
      <formula>"NO ANEXA"</formula>
    </cfRule>
    <cfRule type="cellIs" dxfId="3340" priority="3765" operator="equal">
      <formula>"NO"</formula>
    </cfRule>
  </conditionalFormatting>
  <conditionalFormatting sqref="F279">
    <cfRule type="cellIs" dxfId="3339" priority="3762" operator="equal">
      <formula>"NO ANEXA"</formula>
    </cfRule>
    <cfRule type="cellIs" dxfId="3338" priority="3763" operator="equal">
      <formula>"NO"</formula>
    </cfRule>
  </conditionalFormatting>
  <conditionalFormatting sqref="E279">
    <cfRule type="cellIs" dxfId="3337" priority="3760" operator="equal">
      <formula>"NO ANEXA"</formula>
    </cfRule>
    <cfRule type="cellIs" dxfId="3336" priority="3761" operator="equal">
      <formula>"NO"</formula>
    </cfRule>
  </conditionalFormatting>
  <conditionalFormatting sqref="F281">
    <cfRule type="cellIs" dxfId="3335" priority="3758" operator="equal">
      <formula>"NO ANEXA"</formula>
    </cfRule>
    <cfRule type="cellIs" dxfId="3334" priority="3759" operator="equal">
      <formula>"NO"</formula>
    </cfRule>
  </conditionalFormatting>
  <conditionalFormatting sqref="E281">
    <cfRule type="cellIs" dxfId="3333" priority="3756" operator="equal">
      <formula>"NO ANEXA"</formula>
    </cfRule>
    <cfRule type="cellIs" dxfId="3332" priority="3757" operator="equal">
      <formula>"NO"</formula>
    </cfRule>
  </conditionalFormatting>
  <conditionalFormatting sqref="F282">
    <cfRule type="cellIs" dxfId="3331" priority="3754" operator="equal">
      <formula>"NO ANEXA"</formula>
    </cfRule>
    <cfRule type="cellIs" dxfId="3330" priority="3755" operator="equal">
      <formula>"NO"</formula>
    </cfRule>
  </conditionalFormatting>
  <conditionalFormatting sqref="E282">
    <cfRule type="cellIs" dxfId="3329" priority="3752" operator="equal">
      <formula>"NO ANEXA"</formula>
    </cfRule>
    <cfRule type="cellIs" dxfId="3328" priority="3753" operator="equal">
      <formula>"NO"</formula>
    </cfRule>
  </conditionalFormatting>
  <conditionalFormatting sqref="F283">
    <cfRule type="cellIs" dxfId="3327" priority="3750" operator="equal">
      <formula>"NO ANEXA"</formula>
    </cfRule>
    <cfRule type="cellIs" dxfId="3326" priority="3751" operator="equal">
      <formula>"NO"</formula>
    </cfRule>
  </conditionalFormatting>
  <conditionalFormatting sqref="E283">
    <cfRule type="cellIs" dxfId="3325" priority="3748" operator="equal">
      <formula>"NO ANEXA"</formula>
    </cfRule>
    <cfRule type="cellIs" dxfId="3324" priority="3749" operator="equal">
      <formula>"NO"</formula>
    </cfRule>
  </conditionalFormatting>
  <conditionalFormatting sqref="F284">
    <cfRule type="cellIs" dxfId="3323" priority="3746" operator="equal">
      <formula>"NO ANEXA"</formula>
    </cfRule>
    <cfRule type="cellIs" dxfId="3322" priority="3747" operator="equal">
      <formula>"NO"</formula>
    </cfRule>
  </conditionalFormatting>
  <conditionalFormatting sqref="E284">
    <cfRule type="cellIs" dxfId="3321" priority="3744" operator="equal">
      <formula>"NO ANEXA"</formula>
    </cfRule>
    <cfRule type="cellIs" dxfId="3320" priority="3745" operator="equal">
      <formula>"NO"</formula>
    </cfRule>
  </conditionalFormatting>
  <conditionalFormatting sqref="V342:X342">
    <cfRule type="cellIs" dxfId="3319" priority="3717" operator="equal">
      <formula>"NO ANEXA"</formula>
    </cfRule>
    <cfRule type="cellIs" dxfId="3318" priority="3718" operator="equal">
      <formula>"NO"</formula>
    </cfRule>
  </conditionalFormatting>
  <conditionalFormatting sqref="U342">
    <cfRule type="cellIs" dxfId="3317" priority="3715" operator="equal">
      <formula>"NO ANEXA"</formula>
    </cfRule>
    <cfRule type="cellIs" dxfId="3316" priority="3716" operator="equal">
      <formula>"NO"</formula>
    </cfRule>
  </conditionalFormatting>
  <conditionalFormatting sqref="T342">
    <cfRule type="cellIs" dxfId="3315" priority="3713" operator="equal">
      <formula>"NO ANEXA"</formula>
    </cfRule>
    <cfRule type="cellIs" dxfId="3314" priority="3714" operator="equal">
      <formula>"NO"</formula>
    </cfRule>
  </conditionalFormatting>
  <conditionalFormatting sqref="V347:X349">
    <cfRule type="cellIs" dxfId="3313" priority="3710" operator="equal">
      <formula>"NO ANEXA"</formula>
    </cfRule>
    <cfRule type="cellIs" dxfId="3312" priority="3711" operator="equal">
      <formula>"NO"</formula>
    </cfRule>
  </conditionalFormatting>
  <conditionalFormatting sqref="U347:U349">
    <cfRule type="cellIs" dxfId="3311" priority="3708" operator="equal">
      <formula>"NO ANEXA"</formula>
    </cfRule>
    <cfRule type="cellIs" dxfId="3310" priority="3709" operator="equal">
      <formula>"NO"</formula>
    </cfRule>
  </conditionalFormatting>
  <conditionalFormatting sqref="T347:T349">
    <cfRule type="cellIs" dxfId="3309" priority="3706" operator="equal">
      <formula>"NO ANEXA"</formula>
    </cfRule>
    <cfRule type="cellIs" dxfId="3308" priority="3707" operator="equal">
      <formula>"NO"</formula>
    </cfRule>
  </conditionalFormatting>
  <conditionalFormatting sqref="P277">
    <cfRule type="cellIs" dxfId="3307" priority="3679" operator="equal">
      <formula>"NO ANEXA"</formula>
    </cfRule>
    <cfRule type="cellIs" dxfId="3306" priority="3680" operator="equal">
      <formula>"NO"</formula>
    </cfRule>
  </conditionalFormatting>
  <conditionalFormatting sqref="O277">
    <cfRule type="cellIs" dxfId="3305" priority="3677" operator="equal">
      <formula>"NO ANEXA"</formula>
    </cfRule>
    <cfRule type="cellIs" dxfId="3304" priority="3678" operator="equal">
      <formula>"NO"</formula>
    </cfRule>
  </conditionalFormatting>
  <conditionalFormatting sqref="O279">
    <cfRule type="cellIs" dxfId="3303" priority="3673" operator="equal">
      <formula>"NO ANEXA"</formula>
    </cfRule>
    <cfRule type="cellIs" dxfId="3302" priority="3674" operator="equal">
      <formula>"NO"</formula>
    </cfRule>
  </conditionalFormatting>
  <conditionalFormatting sqref="P281">
    <cfRule type="cellIs" dxfId="3301" priority="3671" operator="equal">
      <formula>"NO ANEXA"</formula>
    </cfRule>
    <cfRule type="cellIs" dxfId="3300" priority="3672" operator="equal">
      <formula>"NO"</formula>
    </cfRule>
  </conditionalFormatting>
  <conditionalFormatting sqref="O281">
    <cfRule type="cellIs" dxfId="3299" priority="3669" operator="equal">
      <formula>"NO ANEXA"</formula>
    </cfRule>
    <cfRule type="cellIs" dxfId="3298" priority="3670" operator="equal">
      <formula>"NO"</formula>
    </cfRule>
  </conditionalFormatting>
  <conditionalFormatting sqref="P282">
    <cfRule type="cellIs" dxfId="3297" priority="3667" operator="equal">
      <formula>"NO ANEXA"</formula>
    </cfRule>
    <cfRule type="cellIs" dxfId="3296" priority="3668" operator="equal">
      <formula>"NO"</formula>
    </cfRule>
  </conditionalFormatting>
  <conditionalFormatting sqref="O282">
    <cfRule type="cellIs" dxfId="3295" priority="3665" operator="equal">
      <formula>"NO ANEXA"</formula>
    </cfRule>
    <cfRule type="cellIs" dxfId="3294" priority="3666" operator="equal">
      <formula>"NO"</formula>
    </cfRule>
  </conditionalFormatting>
  <conditionalFormatting sqref="P284">
    <cfRule type="cellIs" dxfId="3293" priority="3659" operator="equal">
      <formula>"NO ANEXA"</formula>
    </cfRule>
    <cfRule type="cellIs" dxfId="3292" priority="3660" operator="equal">
      <formula>"NO"</formula>
    </cfRule>
  </conditionalFormatting>
  <conditionalFormatting sqref="O284">
    <cfRule type="cellIs" dxfId="3291" priority="3657" operator="equal">
      <formula>"NO ANEXA"</formula>
    </cfRule>
    <cfRule type="cellIs" dxfId="3290" priority="3658" operator="equal">
      <formula>"NO"</formula>
    </cfRule>
  </conditionalFormatting>
  <conditionalFormatting sqref="AB275">
    <cfRule type="cellIs" dxfId="3289" priority="3655" operator="equal">
      <formula>"NO ANEXA"</formula>
    </cfRule>
    <cfRule type="cellIs" dxfId="3288" priority="3656" operator="equal">
      <formula>"NO"</formula>
    </cfRule>
  </conditionalFormatting>
  <conditionalFormatting sqref="AB277">
    <cfRule type="cellIs" dxfId="3287" priority="3653" operator="equal">
      <formula>"NO ANEXA"</formula>
    </cfRule>
    <cfRule type="cellIs" dxfId="3286" priority="3654" operator="equal">
      <formula>"NO"</formula>
    </cfRule>
  </conditionalFormatting>
  <conditionalFormatting sqref="AB279">
    <cfRule type="cellIs" dxfId="3285" priority="3651" operator="equal">
      <formula>"NO ANEXA"</formula>
    </cfRule>
    <cfRule type="cellIs" dxfId="3284" priority="3652" operator="equal">
      <formula>"NO"</formula>
    </cfRule>
  </conditionalFormatting>
  <conditionalFormatting sqref="AB281">
    <cfRule type="cellIs" dxfId="3283" priority="3649" operator="equal">
      <formula>"NO ANEXA"</formula>
    </cfRule>
    <cfRule type="cellIs" dxfId="3282" priority="3650" operator="equal">
      <formula>"NO"</formula>
    </cfRule>
  </conditionalFormatting>
  <conditionalFormatting sqref="AB282">
    <cfRule type="cellIs" dxfId="3281" priority="3647" operator="equal">
      <formula>"NO ANEXA"</formula>
    </cfRule>
    <cfRule type="cellIs" dxfId="3280" priority="3648" operator="equal">
      <formula>"NO"</formula>
    </cfRule>
  </conditionalFormatting>
  <conditionalFormatting sqref="AB283">
    <cfRule type="cellIs" dxfId="3279" priority="3645" operator="equal">
      <formula>"NO ANEXA"</formula>
    </cfRule>
    <cfRule type="cellIs" dxfId="3278" priority="3646" operator="equal">
      <formula>"NO"</formula>
    </cfRule>
  </conditionalFormatting>
  <conditionalFormatting sqref="AB284">
    <cfRule type="cellIs" dxfId="3277" priority="3643" operator="equal">
      <formula>"NO ANEXA"</formula>
    </cfRule>
    <cfRule type="cellIs" dxfId="3276" priority="3644" operator="equal">
      <formula>"NO"</formula>
    </cfRule>
  </conditionalFormatting>
  <conditionalFormatting sqref="AB342">
    <cfRule type="cellIs" dxfId="3275" priority="3641" operator="equal">
      <formula>"NO ANEXA"</formula>
    </cfRule>
    <cfRule type="cellIs" dxfId="3274" priority="3642" operator="equal">
      <formula>"NO"</formula>
    </cfRule>
  </conditionalFormatting>
  <conditionalFormatting sqref="AB347:AB349">
    <cfRule type="cellIs" dxfId="3273" priority="3639" operator="equal">
      <formula>"NO ANEXA"</formula>
    </cfRule>
    <cfRule type="cellIs" dxfId="3272" priority="3640" operator="equal">
      <formula>"NO"</formula>
    </cfRule>
  </conditionalFormatting>
  <conditionalFormatting sqref="Y375">
    <cfRule type="cellIs" dxfId="3271" priority="3638" operator="equal">
      <formula>"NO CUMPLE"</formula>
    </cfRule>
  </conditionalFormatting>
  <conditionalFormatting sqref="G423">
    <cfRule type="cellIs" dxfId="3270" priority="3637" operator="equal">
      <formula>"NO CUMPLE"</formula>
    </cfRule>
  </conditionalFormatting>
  <conditionalFormatting sqref="G427">
    <cfRule type="cellIs" dxfId="3269" priority="3636" operator="equal">
      <formula>"NO CUMPLE"</formula>
    </cfRule>
  </conditionalFormatting>
  <conditionalFormatting sqref="G429">
    <cfRule type="cellIs" dxfId="3268" priority="3635" operator="equal">
      <formula>"NO CUMPLE"</formula>
    </cfRule>
  </conditionalFormatting>
  <conditionalFormatting sqref="G496">
    <cfRule type="cellIs" dxfId="3267" priority="3627" operator="equal">
      <formula>"NO CUMPLE"</formula>
    </cfRule>
  </conditionalFormatting>
  <conditionalFormatting sqref="Q496">
    <cfRule type="cellIs" dxfId="3266" priority="3624" operator="equal">
      <formula>"NO CUMPLE"</formula>
    </cfRule>
  </conditionalFormatting>
  <conditionalFormatting sqref="Q423">
    <cfRule type="cellIs" dxfId="3265" priority="3623" operator="equal">
      <formula>"NO CUMPLE"</formula>
    </cfRule>
  </conditionalFormatting>
  <conditionalFormatting sqref="Q427">
    <cfRule type="cellIs" dxfId="3264" priority="3622" operator="equal">
      <formula>"NO CUMPLE"</formula>
    </cfRule>
  </conditionalFormatting>
  <conditionalFormatting sqref="Q429">
    <cfRule type="cellIs" dxfId="3263" priority="3621" operator="equal">
      <formula>"NO CUMPLE"</formula>
    </cfRule>
  </conditionalFormatting>
  <conditionalFormatting sqref="Y496">
    <cfRule type="cellIs" dxfId="3262" priority="3620" operator="equal">
      <formula>"NO CUMPLE"</formula>
    </cfRule>
  </conditionalFormatting>
  <conditionalFormatting sqref="Y423">
    <cfRule type="cellIs" dxfId="3261" priority="3618" operator="equal">
      <formula>"NO CUMPLE"</formula>
    </cfRule>
  </conditionalFormatting>
  <conditionalFormatting sqref="Y427">
    <cfRule type="cellIs" dxfId="3260" priority="3617" operator="equal">
      <formula>"NO CUMPLE"</formula>
    </cfRule>
  </conditionalFormatting>
  <conditionalFormatting sqref="Y429">
    <cfRule type="cellIs" dxfId="3259" priority="3616" operator="equal">
      <formula>"NO CUMPLE"</formula>
    </cfRule>
  </conditionalFormatting>
  <conditionalFormatting sqref="AC497">
    <cfRule type="cellIs" dxfId="3258" priority="3615" operator="equal">
      <formula>"NO CUMPLE"</formula>
    </cfRule>
  </conditionalFormatting>
  <conditionalFormatting sqref="U497">
    <cfRule type="cellIs" dxfId="3257" priority="3611" operator="equal">
      <formula>"NO ANEXA"</formula>
    </cfRule>
    <cfRule type="cellIs" dxfId="3256" priority="3612" operator="equal">
      <formula>"NO"</formula>
    </cfRule>
  </conditionalFormatting>
  <conditionalFormatting sqref="T497">
    <cfRule type="cellIs" dxfId="3255" priority="3609" operator="equal">
      <formula>"NO ANEXA"</formula>
    </cfRule>
    <cfRule type="cellIs" dxfId="3254" priority="3610" operator="equal">
      <formula>"NO"</formula>
    </cfRule>
  </conditionalFormatting>
  <conditionalFormatting sqref="Y497">
    <cfRule type="cellIs" dxfId="3253" priority="3608" operator="equal">
      <formula>"NO CUMPLE"</formula>
    </cfRule>
  </conditionalFormatting>
  <conditionalFormatting sqref="T498:T507">
    <cfRule type="cellIs" dxfId="3252" priority="3602" operator="equal">
      <formula>"NO ANEXA"</formula>
    </cfRule>
    <cfRule type="cellIs" dxfId="3251" priority="3603" operator="equal">
      <formula>"NO"</formula>
    </cfRule>
  </conditionalFormatting>
  <conditionalFormatting sqref="U498:U507">
    <cfRule type="cellIs" dxfId="3250" priority="3604" operator="equal">
      <formula>"NO ANEXA"</formula>
    </cfRule>
    <cfRule type="cellIs" dxfId="3249" priority="3605" operator="equal">
      <formula>"NO"</formula>
    </cfRule>
  </conditionalFormatting>
  <conditionalFormatting sqref="Y498:Y507">
    <cfRule type="cellIs" dxfId="3248" priority="3601" operator="equal">
      <formula>"NO CUMPLE"</formula>
    </cfRule>
  </conditionalFormatting>
  <conditionalFormatting sqref="AB498:AB507">
    <cfRule type="cellIs" dxfId="3247" priority="3599" operator="equal">
      <formula>"NO ANEXA"</formula>
    </cfRule>
    <cfRule type="cellIs" dxfId="3246" priority="3600" operator="equal">
      <formula>"NO"</formula>
    </cfRule>
  </conditionalFormatting>
  <conditionalFormatting sqref="AC498:AC507">
    <cfRule type="cellIs" dxfId="3245" priority="3598" operator="equal">
      <formula>"NO CUMPLE"</formula>
    </cfRule>
  </conditionalFormatting>
  <conditionalFormatting sqref="G497:G507">
    <cfRule type="cellIs" dxfId="3244" priority="3593" operator="equal">
      <formula>"NO CUMPLE"</formula>
    </cfRule>
  </conditionalFormatting>
  <conditionalFormatting sqref="Q497">
    <cfRule type="cellIs" dxfId="3243" priority="3581" operator="equal">
      <formula>"NO CUMPLE"</formula>
    </cfRule>
  </conditionalFormatting>
  <conditionalFormatting sqref="P498:P507">
    <cfRule type="cellIs" dxfId="3242" priority="3579" operator="equal">
      <formula>"NO ANEXA"</formula>
    </cfRule>
    <cfRule type="cellIs" dxfId="3241" priority="3580" operator="equal">
      <formula>"NO"</formula>
    </cfRule>
  </conditionalFormatting>
  <conditionalFormatting sqref="O498:O507">
    <cfRule type="cellIs" dxfId="3240" priority="3577" operator="equal">
      <formula>"NO ANEXA"</formula>
    </cfRule>
    <cfRule type="cellIs" dxfId="3239" priority="3578" operator="equal">
      <formula>"NO"</formula>
    </cfRule>
  </conditionalFormatting>
  <conditionalFormatting sqref="Q498:Q507">
    <cfRule type="cellIs" dxfId="3238" priority="3576" operator="equal">
      <formula>"NO CUMPLE"</formula>
    </cfRule>
  </conditionalFormatting>
  <conditionalFormatting sqref="F497">
    <cfRule type="cellIs" dxfId="3237" priority="3572" operator="equal">
      <formula>"NO ANEXA"</formula>
    </cfRule>
    <cfRule type="cellIs" dxfId="3236" priority="3573" operator="equal">
      <formula>"NO"</formula>
    </cfRule>
  </conditionalFormatting>
  <conditionalFormatting sqref="F498:F507">
    <cfRule type="cellIs" dxfId="3235" priority="3568" operator="equal">
      <formula>"NO ANEXA"</formula>
    </cfRule>
    <cfRule type="cellIs" dxfId="3234" priority="3569" operator="equal">
      <formula>"NO"</formula>
    </cfRule>
  </conditionalFormatting>
  <conditionalFormatting sqref="V497:X497">
    <cfRule type="cellIs" dxfId="3233" priority="3562" operator="equal">
      <formula>"NO ANEXA"</formula>
    </cfRule>
    <cfRule type="cellIs" dxfId="3232" priority="3563" operator="equal">
      <formula>"NO"</formula>
    </cfRule>
  </conditionalFormatting>
  <conditionalFormatting sqref="V498:X507">
    <cfRule type="cellIs" dxfId="3231" priority="3560" operator="equal">
      <formula>"NO ANEXA"</formula>
    </cfRule>
    <cfRule type="cellIs" dxfId="3230" priority="3561" operator="equal">
      <formula>"NO"</formula>
    </cfRule>
  </conditionalFormatting>
  <conditionalFormatting sqref="X575:X581 X583">
    <cfRule type="cellIs" dxfId="3229" priority="3558" operator="equal">
      <formula>"NO ANEXA"</formula>
    </cfRule>
    <cfRule type="cellIs" dxfId="3228" priority="3559" operator="equal">
      <formula>"NO"</formula>
    </cfRule>
  </conditionalFormatting>
  <conditionalFormatting sqref="F530">
    <cfRule type="cellIs" dxfId="3227" priority="3540" operator="equal">
      <formula>"NO ANEXA"</formula>
    </cfRule>
    <cfRule type="cellIs" dxfId="3226" priority="3541" operator="equal">
      <formula>"NO"</formula>
    </cfRule>
  </conditionalFormatting>
  <conditionalFormatting sqref="E530">
    <cfRule type="cellIs" dxfId="3225" priority="3538" operator="equal">
      <formula>"NO ANEXA"</formula>
    </cfRule>
    <cfRule type="cellIs" dxfId="3224" priority="3539" operator="equal">
      <formula>"NO"</formula>
    </cfRule>
  </conditionalFormatting>
  <conditionalFormatting sqref="O528">
    <cfRule type="cellIs" dxfId="3223" priority="3455" operator="equal">
      <formula>"NO ANEXA"</formula>
    </cfRule>
    <cfRule type="cellIs" dxfId="3222" priority="3456" operator="equal">
      <formula>"NO"</formula>
    </cfRule>
  </conditionalFormatting>
  <conditionalFormatting sqref="P530">
    <cfRule type="cellIs" dxfId="3221" priority="3453" operator="equal">
      <formula>"NO ANEXA"</formula>
    </cfRule>
    <cfRule type="cellIs" dxfId="3220" priority="3454" operator="equal">
      <formula>"NO"</formula>
    </cfRule>
  </conditionalFormatting>
  <conditionalFormatting sqref="O530">
    <cfRule type="cellIs" dxfId="3219" priority="3451" operator="equal">
      <formula>"NO ANEXA"</formula>
    </cfRule>
    <cfRule type="cellIs" dxfId="3218" priority="3452" operator="equal">
      <formula>"NO"</formula>
    </cfRule>
  </conditionalFormatting>
  <conditionalFormatting sqref="V530:X530">
    <cfRule type="cellIs" dxfId="3217" priority="3417" operator="equal">
      <formula>"NO ANEXA"</formula>
    </cfRule>
    <cfRule type="cellIs" dxfId="3216" priority="3418" operator="equal">
      <formula>"NO"</formula>
    </cfRule>
  </conditionalFormatting>
  <conditionalFormatting sqref="U530">
    <cfRule type="cellIs" dxfId="3215" priority="3415" operator="equal">
      <formula>"NO ANEXA"</formula>
    </cfRule>
    <cfRule type="cellIs" dxfId="3214" priority="3416" operator="equal">
      <formula>"NO"</formula>
    </cfRule>
  </conditionalFormatting>
  <conditionalFormatting sqref="T530">
    <cfRule type="cellIs" dxfId="3213" priority="3413" operator="equal">
      <formula>"NO ANEXA"</formula>
    </cfRule>
    <cfRule type="cellIs" dxfId="3212" priority="3414" operator="equal">
      <formula>"NO"</formula>
    </cfRule>
  </conditionalFormatting>
  <conditionalFormatting sqref="AB530">
    <cfRule type="cellIs" dxfId="3211" priority="3390" operator="equal">
      <formula>"NO ANEXA"</formula>
    </cfRule>
    <cfRule type="cellIs" dxfId="3210" priority="3391" operator="equal">
      <formula>"NO"</formula>
    </cfRule>
  </conditionalFormatting>
  <conditionalFormatting sqref="T19">
    <cfRule type="cellIs" dxfId="3209" priority="3300" operator="equal">
      <formula>"NO ANEXA"</formula>
    </cfRule>
    <cfRule type="cellIs" dxfId="3208" priority="3301" operator="equal">
      <formula>"NO"</formula>
    </cfRule>
  </conditionalFormatting>
  <conditionalFormatting sqref="V21:W21">
    <cfRule type="cellIs" dxfId="3207" priority="3298" operator="equal">
      <formula>"NO ANEXA"</formula>
    </cfRule>
    <cfRule type="cellIs" dxfId="3206" priority="3299" operator="equal">
      <formula>"NO"</formula>
    </cfRule>
  </conditionalFormatting>
  <conditionalFormatting sqref="U21">
    <cfRule type="cellIs" dxfId="3205" priority="3296" operator="equal">
      <formula>"NO ANEXA"</formula>
    </cfRule>
    <cfRule type="cellIs" dxfId="3204" priority="3297" operator="equal">
      <formula>"NO"</formula>
    </cfRule>
  </conditionalFormatting>
  <conditionalFormatting sqref="V117:X117">
    <cfRule type="cellIs" dxfId="3203" priority="3372" operator="equal">
      <formula>"NO ANEXA"</formula>
    </cfRule>
    <cfRule type="cellIs" dxfId="3202" priority="3373" operator="equal">
      <formula>"NO"</formula>
    </cfRule>
  </conditionalFormatting>
  <conditionalFormatting sqref="U117">
    <cfRule type="cellIs" dxfId="3201" priority="3370" operator="equal">
      <formula>"NO ANEXA"</formula>
    </cfRule>
    <cfRule type="cellIs" dxfId="3200" priority="3371" operator="equal">
      <formula>"NO"</formula>
    </cfRule>
  </conditionalFormatting>
  <conditionalFormatting sqref="T117">
    <cfRule type="cellIs" dxfId="3199" priority="3368" operator="equal">
      <formula>"NO ANEXA"</formula>
    </cfRule>
    <cfRule type="cellIs" dxfId="3198" priority="3369" operator="equal">
      <formula>"NO"</formula>
    </cfRule>
  </conditionalFormatting>
  <conditionalFormatting sqref="P172">
    <cfRule type="cellIs" dxfId="3197" priority="3338" operator="equal">
      <formula>"NO ANEXA"</formula>
    </cfRule>
    <cfRule type="cellIs" dxfId="3196" priority="3339" operator="equal">
      <formula>"NO"</formula>
    </cfRule>
  </conditionalFormatting>
  <conditionalFormatting sqref="O172">
    <cfRule type="cellIs" dxfId="3195" priority="3336" operator="equal">
      <formula>"NO ANEXA"</formula>
    </cfRule>
    <cfRule type="cellIs" dxfId="3194" priority="3337" operator="equal">
      <formula>"NO"</formula>
    </cfRule>
  </conditionalFormatting>
  <conditionalFormatting sqref="P174">
    <cfRule type="cellIs" dxfId="3193" priority="3334" operator="equal">
      <formula>"NO ANEXA"</formula>
    </cfRule>
    <cfRule type="cellIs" dxfId="3192" priority="3335" operator="equal">
      <formula>"NO"</formula>
    </cfRule>
  </conditionalFormatting>
  <conditionalFormatting sqref="O174">
    <cfRule type="cellIs" dxfId="3191" priority="3332" operator="equal">
      <formula>"NO ANEXA"</formula>
    </cfRule>
    <cfRule type="cellIs" dxfId="3190" priority="3333" operator="equal">
      <formula>"NO"</formula>
    </cfRule>
  </conditionalFormatting>
  <conditionalFormatting sqref="P175">
    <cfRule type="cellIs" dxfId="3189" priority="3330" operator="equal">
      <formula>"NO ANEXA"</formula>
    </cfRule>
    <cfRule type="cellIs" dxfId="3188" priority="3331" operator="equal">
      <formula>"NO"</formula>
    </cfRule>
  </conditionalFormatting>
  <conditionalFormatting sqref="O175">
    <cfRule type="cellIs" dxfId="3187" priority="3328" operator="equal">
      <formula>"NO ANEXA"</formula>
    </cfRule>
    <cfRule type="cellIs" dxfId="3186" priority="3329" operator="equal">
      <formula>"NO"</formula>
    </cfRule>
  </conditionalFormatting>
  <conditionalFormatting sqref="P181">
    <cfRule type="cellIs" dxfId="3185" priority="3314" operator="equal">
      <formula>"NO ANEXA"</formula>
    </cfRule>
    <cfRule type="cellIs" dxfId="3184" priority="3315" operator="equal">
      <formula>"NO"</formula>
    </cfRule>
  </conditionalFormatting>
  <conditionalFormatting sqref="O181">
    <cfRule type="cellIs" dxfId="3183" priority="3312" operator="equal">
      <formula>"NO ANEXA"</formula>
    </cfRule>
    <cfRule type="cellIs" dxfId="3182" priority="3313" operator="equal">
      <formula>"NO"</formula>
    </cfRule>
  </conditionalFormatting>
  <conditionalFormatting sqref="V18:W18">
    <cfRule type="cellIs" dxfId="3181" priority="3310" operator="equal">
      <formula>"NO ANEXA"</formula>
    </cfRule>
    <cfRule type="cellIs" dxfId="3180" priority="3311" operator="equal">
      <formula>"NO"</formula>
    </cfRule>
  </conditionalFormatting>
  <conditionalFormatting sqref="U18">
    <cfRule type="cellIs" dxfId="3179" priority="3308" operator="equal">
      <formula>"NO ANEXA"</formula>
    </cfRule>
    <cfRule type="cellIs" dxfId="3178" priority="3309" operator="equal">
      <formula>"NO"</formula>
    </cfRule>
  </conditionalFormatting>
  <conditionalFormatting sqref="T18">
    <cfRule type="cellIs" dxfId="3177" priority="3306" operator="equal">
      <formula>"NO ANEXA"</formula>
    </cfRule>
    <cfRule type="cellIs" dxfId="3176" priority="3307" operator="equal">
      <formula>"NO"</formula>
    </cfRule>
  </conditionalFormatting>
  <conditionalFormatting sqref="V19:W19">
    <cfRule type="cellIs" dxfId="3175" priority="3304" operator="equal">
      <formula>"NO ANEXA"</formula>
    </cfRule>
    <cfRule type="cellIs" dxfId="3174" priority="3305" operator="equal">
      <formula>"NO"</formula>
    </cfRule>
  </conditionalFormatting>
  <conditionalFormatting sqref="U19">
    <cfRule type="cellIs" dxfId="3173" priority="3302" operator="equal">
      <formula>"NO ANEXA"</formula>
    </cfRule>
    <cfRule type="cellIs" dxfId="3172" priority="3303" operator="equal">
      <formula>"NO"</formula>
    </cfRule>
  </conditionalFormatting>
  <conditionalFormatting sqref="T21">
    <cfRule type="cellIs" dxfId="3171" priority="3294" operator="equal">
      <formula>"NO ANEXA"</formula>
    </cfRule>
    <cfRule type="cellIs" dxfId="3170" priority="3295" operator="equal">
      <formula>"NO"</formula>
    </cfRule>
  </conditionalFormatting>
  <conditionalFormatting sqref="V22:W22">
    <cfRule type="cellIs" dxfId="3169" priority="3292" operator="equal">
      <formula>"NO ANEXA"</formula>
    </cfRule>
    <cfRule type="cellIs" dxfId="3168" priority="3293" operator="equal">
      <formula>"NO"</formula>
    </cfRule>
  </conditionalFormatting>
  <conditionalFormatting sqref="U22">
    <cfRule type="cellIs" dxfId="3167" priority="3290" operator="equal">
      <formula>"NO ANEXA"</formula>
    </cfRule>
    <cfRule type="cellIs" dxfId="3166" priority="3291" operator="equal">
      <formula>"NO"</formula>
    </cfRule>
  </conditionalFormatting>
  <conditionalFormatting sqref="T22">
    <cfRule type="cellIs" dxfId="3165" priority="3288" operator="equal">
      <formula>"NO ANEXA"</formula>
    </cfRule>
    <cfRule type="cellIs" dxfId="3164" priority="3289" operator="equal">
      <formula>"NO"</formula>
    </cfRule>
  </conditionalFormatting>
  <conditionalFormatting sqref="V25:W25">
    <cfRule type="cellIs" dxfId="3163" priority="3286" operator="equal">
      <formula>"NO ANEXA"</formula>
    </cfRule>
    <cfRule type="cellIs" dxfId="3162" priority="3287" operator="equal">
      <formula>"NO"</formula>
    </cfRule>
  </conditionalFormatting>
  <conditionalFormatting sqref="U25">
    <cfRule type="cellIs" dxfId="3161" priority="3284" operator="equal">
      <formula>"NO ANEXA"</formula>
    </cfRule>
    <cfRule type="cellIs" dxfId="3160" priority="3285" operator="equal">
      <formula>"NO"</formula>
    </cfRule>
  </conditionalFormatting>
  <conditionalFormatting sqref="T25">
    <cfRule type="cellIs" dxfId="3159" priority="3282" operator="equal">
      <formula>"NO ANEXA"</formula>
    </cfRule>
    <cfRule type="cellIs" dxfId="3158" priority="3283" operator="equal">
      <formula>"NO"</formula>
    </cfRule>
  </conditionalFormatting>
  <conditionalFormatting sqref="V26:X26">
    <cfRule type="cellIs" dxfId="3157" priority="3280" operator="equal">
      <formula>"NO ANEXA"</formula>
    </cfRule>
    <cfRule type="cellIs" dxfId="3156" priority="3281" operator="equal">
      <formula>"NO"</formula>
    </cfRule>
  </conditionalFormatting>
  <conditionalFormatting sqref="U26">
    <cfRule type="cellIs" dxfId="3155" priority="3278" operator="equal">
      <formula>"NO ANEXA"</formula>
    </cfRule>
    <cfRule type="cellIs" dxfId="3154" priority="3279" operator="equal">
      <formula>"NO"</formula>
    </cfRule>
  </conditionalFormatting>
  <conditionalFormatting sqref="T26">
    <cfRule type="cellIs" dxfId="3153" priority="3276" operator="equal">
      <formula>"NO ANEXA"</formula>
    </cfRule>
    <cfRule type="cellIs" dxfId="3152" priority="3277" operator="equal">
      <formula>"NO"</formula>
    </cfRule>
  </conditionalFormatting>
  <conditionalFormatting sqref="AB26">
    <cfRule type="cellIs" dxfId="3151" priority="3264" operator="equal">
      <formula>"NO ANEXA"</formula>
    </cfRule>
    <cfRule type="cellIs" dxfId="3150" priority="3265" operator="equal">
      <formula>"NO"</formula>
    </cfRule>
  </conditionalFormatting>
  <conditionalFormatting sqref="V174:X175">
    <cfRule type="cellIs" dxfId="3149" priority="3262" operator="equal">
      <formula>"NO ANEXA"</formula>
    </cfRule>
    <cfRule type="cellIs" dxfId="3148" priority="3263" operator="equal">
      <formula>"NO"</formula>
    </cfRule>
  </conditionalFormatting>
  <conditionalFormatting sqref="U174:U175">
    <cfRule type="cellIs" dxfId="3147" priority="3260" operator="equal">
      <formula>"NO ANEXA"</formula>
    </cfRule>
    <cfRule type="cellIs" dxfId="3146" priority="3261" operator="equal">
      <formula>"NO"</formula>
    </cfRule>
  </conditionalFormatting>
  <conditionalFormatting sqref="T174:T175">
    <cfRule type="cellIs" dxfId="3145" priority="3258" operator="equal">
      <formula>"NO ANEXA"</formula>
    </cfRule>
    <cfRule type="cellIs" dxfId="3144" priority="3259" operator="equal">
      <formula>"NO"</formula>
    </cfRule>
  </conditionalFormatting>
  <conditionalFormatting sqref="V181:X181 W178:X180">
    <cfRule type="cellIs" dxfId="3143" priority="3256" operator="equal">
      <formula>"NO ANEXA"</formula>
    </cfRule>
    <cfRule type="cellIs" dxfId="3142" priority="3257" operator="equal">
      <formula>"NO"</formula>
    </cfRule>
  </conditionalFormatting>
  <conditionalFormatting sqref="U181">
    <cfRule type="cellIs" dxfId="3141" priority="3254" operator="equal">
      <formula>"NO ANEXA"</formula>
    </cfRule>
    <cfRule type="cellIs" dxfId="3140" priority="3255" operator="equal">
      <formula>"NO"</formula>
    </cfRule>
  </conditionalFormatting>
  <conditionalFormatting sqref="T178:T181">
    <cfRule type="cellIs" dxfId="3139" priority="3252" operator="equal">
      <formula>"NO ANEXA"</formula>
    </cfRule>
    <cfRule type="cellIs" dxfId="3138" priority="3253" operator="equal">
      <formula>"NO"</formula>
    </cfRule>
  </conditionalFormatting>
  <conditionalFormatting sqref="V143:X143">
    <cfRule type="cellIs" dxfId="3137" priority="3218" operator="equal">
      <formula>"NO ANEXA"</formula>
    </cfRule>
    <cfRule type="cellIs" dxfId="3136" priority="3219" operator="equal">
      <formula>"NO"</formula>
    </cfRule>
  </conditionalFormatting>
  <conditionalFormatting sqref="U143">
    <cfRule type="cellIs" dxfId="3135" priority="3216" operator="equal">
      <formula>"NO ANEXA"</formula>
    </cfRule>
    <cfRule type="cellIs" dxfId="3134" priority="3217" operator="equal">
      <formula>"NO"</formula>
    </cfRule>
  </conditionalFormatting>
  <conditionalFormatting sqref="T143">
    <cfRule type="cellIs" dxfId="3133" priority="3214" operator="equal">
      <formula>"NO ANEXA"</formula>
    </cfRule>
    <cfRule type="cellIs" dxfId="3132" priority="3215" operator="equal">
      <formula>"NO"</formula>
    </cfRule>
  </conditionalFormatting>
  <conditionalFormatting sqref="V113:X113">
    <cfRule type="cellIs" dxfId="3131" priority="3212" operator="equal">
      <formula>"NO ANEXA"</formula>
    </cfRule>
    <cfRule type="cellIs" dxfId="3130" priority="3213" operator="equal">
      <formula>"NO"</formula>
    </cfRule>
  </conditionalFormatting>
  <conditionalFormatting sqref="U113">
    <cfRule type="cellIs" dxfId="3129" priority="3210" operator="equal">
      <formula>"NO ANEXA"</formula>
    </cfRule>
    <cfRule type="cellIs" dxfId="3128" priority="3211" operator="equal">
      <formula>"NO"</formula>
    </cfRule>
  </conditionalFormatting>
  <conditionalFormatting sqref="T113">
    <cfRule type="cellIs" dxfId="3127" priority="3208" operator="equal">
      <formula>"NO ANEXA"</formula>
    </cfRule>
    <cfRule type="cellIs" dxfId="3126" priority="3209" operator="equal">
      <formula>"NO"</formula>
    </cfRule>
  </conditionalFormatting>
  <conditionalFormatting sqref="A15:A39 A41:A52 A54:A65 A67:A78 A80:A91 A93:A104 A106:A117 A119:A130 A132:A143 A145:A156 A158:A169 A171:A182 A184:A195 A197:A208 A210:A221 A223:A234 A236:A247 A249:A260 A262:A273 A275:A286 A288:A299 A301:A312 A314:A325 A327:A338 A340:A351 A353:A364 A366:A377 A379:A390 A392:A403 A405:A416 A418:A429 A431:A442 A444:A455 A457:A468 A470:A481 A483:A494 A496:A507 A509:A520 A522:A533 A535:A546 A548:A559 A561:A572 A574:A585">
    <cfRule type="cellIs" dxfId="3125" priority="3207" operator="equal">
      <formula>"RECHAZADO"</formula>
    </cfRule>
  </conditionalFormatting>
  <conditionalFormatting sqref="F587 F595 F589:F592 F597:F598">
    <cfRule type="cellIs" dxfId="3124" priority="3205" operator="equal">
      <formula>"NO ANEXA"</formula>
    </cfRule>
    <cfRule type="cellIs" dxfId="3123" priority="3206" operator="equal">
      <formula>"NO"</formula>
    </cfRule>
  </conditionalFormatting>
  <conditionalFormatting sqref="AB587:AB598">
    <cfRule type="cellIs" dxfId="3122" priority="3203" operator="equal">
      <formula>"NO ANEXA"</formula>
    </cfRule>
    <cfRule type="cellIs" dxfId="3121" priority="3204" operator="equal">
      <formula>"NO"</formula>
    </cfRule>
  </conditionalFormatting>
  <conditionalFormatting sqref="E589:E592 E595 E597:E598">
    <cfRule type="cellIs" dxfId="3120" priority="3201" operator="equal">
      <formula>"NO ANEXA"</formula>
    </cfRule>
    <cfRule type="cellIs" dxfId="3119" priority="3202" operator="equal">
      <formula>"NO"</formula>
    </cfRule>
  </conditionalFormatting>
  <conditionalFormatting sqref="E587">
    <cfRule type="cellIs" dxfId="3118" priority="3199" operator="equal">
      <formula>"NO ANEXA"</formula>
    </cfRule>
    <cfRule type="cellIs" dxfId="3117" priority="3200" operator="equal">
      <formula>"NO"</formula>
    </cfRule>
  </conditionalFormatting>
  <conditionalFormatting sqref="F593">
    <cfRule type="cellIs" dxfId="3116" priority="3189" operator="equal">
      <formula>"NO ANEXA"</formula>
    </cfRule>
    <cfRule type="cellIs" dxfId="3115" priority="3190" operator="equal">
      <formula>"NO"</formula>
    </cfRule>
  </conditionalFormatting>
  <conditionalFormatting sqref="E593">
    <cfRule type="cellIs" dxfId="3114" priority="3187" operator="equal">
      <formula>"NO ANEXA"</formula>
    </cfRule>
    <cfRule type="cellIs" dxfId="3113" priority="3188" operator="equal">
      <formula>"NO"</formula>
    </cfRule>
  </conditionalFormatting>
  <conditionalFormatting sqref="F594">
    <cfRule type="cellIs" dxfId="3112" priority="3185" operator="equal">
      <formula>"NO ANEXA"</formula>
    </cfRule>
    <cfRule type="cellIs" dxfId="3111" priority="3186" operator="equal">
      <formula>"NO"</formula>
    </cfRule>
  </conditionalFormatting>
  <conditionalFormatting sqref="E594">
    <cfRule type="cellIs" dxfId="3110" priority="3183" operator="equal">
      <formula>"NO ANEXA"</formula>
    </cfRule>
    <cfRule type="cellIs" dxfId="3109" priority="3184" operator="equal">
      <formula>"NO"</formula>
    </cfRule>
  </conditionalFormatting>
  <conditionalFormatting sqref="F588">
    <cfRule type="cellIs" dxfId="3108" priority="3181" operator="equal">
      <formula>"NO ANEXA"</formula>
    </cfRule>
    <cfRule type="cellIs" dxfId="3107" priority="3182" operator="equal">
      <formula>"NO"</formula>
    </cfRule>
  </conditionalFormatting>
  <conditionalFormatting sqref="E588">
    <cfRule type="cellIs" dxfId="3106" priority="3179" operator="equal">
      <formula>"NO ANEXA"</formula>
    </cfRule>
    <cfRule type="cellIs" dxfId="3105" priority="3180" operator="equal">
      <formula>"NO"</formula>
    </cfRule>
  </conditionalFormatting>
  <conditionalFormatting sqref="F596">
    <cfRule type="cellIs" dxfId="3104" priority="3177" operator="equal">
      <formula>"NO ANEXA"</formula>
    </cfRule>
    <cfRule type="cellIs" dxfId="3103" priority="3178" operator="equal">
      <formula>"NO"</formula>
    </cfRule>
  </conditionalFormatting>
  <conditionalFormatting sqref="E596">
    <cfRule type="cellIs" dxfId="3102" priority="3175" operator="equal">
      <formula>"NO ANEXA"</formula>
    </cfRule>
    <cfRule type="cellIs" dxfId="3101" priority="3176" operator="equal">
      <formula>"NO"</formula>
    </cfRule>
  </conditionalFormatting>
  <conditionalFormatting sqref="P587 P589:P592 P595 P597:P598">
    <cfRule type="cellIs" dxfId="3100" priority="3157" operator="equal">
      <formula>"NO ANEXA"</formula>
    </cfRule>
    <cfRule type="cellIs" dxfId="3099" priority="3158" operator="equal">
      <formula>"NO"</formula>
    </cfRule>
  </conditionalFormatting>
  <conditionalFormatting sqref="O587:O598">
    <cfRule type="cellIs" dxfId="3098" priority="3155" operator="equal">
      <formula>"NO ANEXA"</formula>
    </cfRule>
    <cfRule type="cellIs" dxfId="3097" priority="3156" operator="equal">
      <formula>"NO"</formula>
    </cfRule>
  </conditionalFormatting>
  <conditionalFormatting sqref="P588">
    <cfRule type="cellIs" dxfId="3096" priority="3153" operator="equal">
      <formula>"NO ANEXA"</formula>
    </cfRule>
    <cfRule type="cellIs" dxfId="3095" priority="3154" operator="equal">
      <formula>"NO"</formula>
    </cfRule>
  </conditionalFormatting>
  <conditionalFormatting sqref="P593">
    <cfRule type="cellIs" dxfId="3094" priority="3151" operator="equal">
      <formula>"NO ANEXA"</formula>
    </cfRule>
    <cfRule type="cellIs" dxfId="3093" priority="3152" operator="equal">
      <formula>"NO"</formula>
    </cfRule>
  </conditionalFormatting>
  <conditionalFormatting sqref="P594">
    <cfRule type="cellIs" dxfId="3092" priority="3149" operator="equal">
      <formula>"NO ANEXA"</formula>
    </cfRule>
    <cfRule type="cellIs" dxfId="3091" priority="3150" operator="equal">
      <formula>"NO"</formula>
    </cfRule>
  </conditionalFormatting>
  <conditionalFormatting sqref="P596">
    <cfRule type="cellIs" dxfId="3090" priority="3147" operator="equal">
      <formula>"NO ANEXA"</formula>
    </cfRule>
    <cfRule type="cellIs" dxfId="3089" priority="3148" operator="equal">
      <formula>"NO"</formula>
    </cfRule>
  </conditionalFormatting>
  <conditionalFormatting sqref="X587 X597:X598 V587:W598">
    <cfRule type="cellIs" dxfId="3088" priority="3145" operator="equal">
      <formula>"NO ANEXA"</formula>
    </cfRule>
    <cfRule type="cellIs" dxfId="3087" priority="3146" operator="equal">
      <formula>"NO"</formula>
    </cfRule>
  </conditionalFormatting>
  <conditionalFormatting sqref="U587:U598">
    <cfRule type="cellIs" dxfId="3086" priority="3143" operator="equal">
      <formula>"NO ANEXA"</formula>
    </cfRule>
    <cfRule type="cellIs" dxfId="3085" priority="3144" operator="equal">
      <formula>"NO"</formula>
    </cfRule>
  </conditionalFormatting>
  <conditionalFormatting sqref="H587">
    <cfRule type="cellIs" dxfId="3084" priority="3141" operator="equal">
      <formula>"NO ANEXA"</formula>
    </cfRule>
    <cfRule type="cellIs" dxfId="3083" priority="3142" operator="equal">
      <formula>"NO"</formula>
    </cfRule>
  </conditionalFormatting>
  <conditionalFormatting sqref="X588:X596">
    <cfRule type="cellIs" dxfId="3082" priority="3137" operator="equal">
      <formula>"NO ANEXA"</formula>
    </cfRule>
    <cfRule type="cellIs" dxfId="3081" priority="3138" operator="equal">
      <formula>"NO"</formula>
    </cfRule>
  </conditionalFormatting>
  <conditionalFormatting sqref="G598">
    <cfRule type="cellIs" dxfId="3080" priority="3135" operator="equal">
      <formula>"NO CUMPLE"</formula>
    </cfRule>
  </conditionalFormatting>
  <conditionalFormatting sqref="Q598">
    <cfRule type="cellIs" dxfId="3079" priority="3133" operator="equal">
      <formula>"NO CUMPLE"</formula>
    </cfRule>
  </conditionalFormatting>
  <conditionalFormatting sqref="A587">
    <cfRule type="cellIs" dxfId="3078" priority="3132" operator="equal">
      <formula>"RECHAZADO"</formula>
    </cfRule>
  </conditionalFormatting>
  <conditionalFormatting sqref="F600 F602:F605 F610">
    <cfRule type="cellIs" dxfId="3077" priority="3130" operator="equal">
      <formula>"NO ANEXA"</formula>
    </cfRule>
    <cfRule type="cellIs" dxfId="3076" priority="3131" operator="equal">
      <formula>"NO"</formula>
    </cfRule>
  </conditionalFormatting>
  <conditionalFormatting sqref="AB600:AB611">
    <cfRule type="cellIs" dxfId="3075" priority="3128" operator="equal">
      <formula>"NO ANEXA"</formula>
    </cfRule>
    <cfRule type="cellIs" dxfId="3074" priority="3129" operator="equal">
      <formula>"NO"</formula>
    </cfRule>
  </conditionalFormatting>
  <conditionalFormatting sqref="E602:E605 E610">
    <cfRule type="cellIs" dxfId="3073" priority="3126" operator="equal">
      <formula>"NO ANEXA"</formula>
    </cfRule>
    <cfRule type="cellIs" dxfId="3072" priority="3127" operator="equal">
      <formula>"NO"</formula>
    </cfRule>
  </conditionalFormatting>
  <conditionalFormatting sqref="E600">
    <cfRule type="cellIs" dxfId="3071" priority="3124" operator="equal">
      <formula>"NO ANEXA"</formula>
    </cfRule>
    <cfRule type="cellIs" dxfId="3070" priority="3125" operator="equal">
      <formula>"NO"</formula>
    </cfRule>
  </conditionalFormatting>
  <conditionalFormatting sqref="F606">
    <cfRule type="cellIs" dxfId="3069" priority="3114" operator="equal">
      <formula>"NO ANEXA"</formula>
    </cfRule>
    <cfRule type="cellIs" dxfId="3068" priority="3115" operator="equal">
      <formula>"NO"</formula>
    </cfRule>
  </conditionalFormatting>
  <conditionalFormatting sqref="E606">
    <cfRule type="cellIs" dxfId="3067" priority="3112" operator="equal">
      <formula>"NO ANEXA"</formula>
    </cfRule>
    <cfRule type="cellIs" dxfId="3066" priority="3113" operator="equal">
      <formula>"NO"</formula>
    </cfRule>
  </conditionalFormatting>
  <conditionalFormatting sqref="F601">
    <cfRule type="cellIs" dxfId="3065" priority="3106" operator="equal">
      <formula>"NO ANEXA"</formula>
    </cfRule>
    <cfRule type="cellIs" dxfId="3064" priority="3107" operator="equal">
      <formula>"NO"</formula>
    </cfRule>
  </conditionalFormatting>
  <conditionalFormatting sqref="E601">
    <cfRule type="cellIs" dxfId="3063" priority="3104" operator="equal">
      <formula>"NO ANEXA"</formula>
    </cfRule>
    <cfRule type="cellIs" dxfId="3062" priority="3105" operator="equal">
      <formula>"NO"</formula>
    </cfRule>
  </conditionalFormatting>
  <conditionalFormatting sqref="P600 P602:P605 P610">
    <cfRule type="cellIs" dxfId="3061" priority="3082" operator="equal">
      <formula>"NO ANEXA"</formula>
    </cfRule>
    <cfRule type="cellIs" dxfId="3060" priority="3083" operator="equal">
      <formula>"NO"</formula>
    </cfRule>
  </conditionalFormatting>
  <conditionalFormatting sqref="O600 O602:O606 O610">
    <cfRule type="cellIs" dxfId="3059" priority="3080" operator="equal">
      <formula>"NO ANEXA"</formula>
    </cfRule>
    <cfRule type="cellIs" dxfId="3058" priority="3081" operator="equal">
      <formula>"NO"</formula>
    </cfRule>
  </conditionalFormatting>
  <conditionalFormatting sqref="P606">
    <cfRule type="cellIs" dxfId="3057" priority="3076" operator="equal">
      <formula>"NO ANEXA"</formula>
    </cfRule>
    <cfRule type="cellIs" dxfId="3056" priority="3077" operator="equal">
      <formula>"NO"</formula>
    </cfRule>
  </conditionalFormatting>
  <conditionalFormatting sqref="V600:X600 V602:W606 V610:X610">
    <cfRule type="cellIs" dxfId="3055" priority="3070" operator="equal">
      <formula>"NO ANEXA"</formula>
    </cfRule>
    <cfRule type="cellIs" dxfId="3054" priority="3071" operator="equal">
      <formula>"NO"</formula>
    </cfRule>
  </conditionalFormatting>
  <conditionalFormatting sqref="U600 U602:U606 U610">
    <cfRule type="cellIs" dxfId="3053" priority="3068" operator="equal">
      <formula>"NO ANEXA"</formula>
    </cfRule>
    <cfRule type="cellIs" dxfId="3052" priority="3069" operator="equal">
      <formula>"NO"</formula>
    </cfRule>
  </conditionalFormatting>
  <conditionalFormatting sqref="H600">
    <cfRule type="cellIs" dxfId="3051" priority="3066" operator="equal">
      <formula>"NO ANEXA"</formula>
    </cfRule>
    <cfRule type="cellIs" dxfId="3050" priority="3067" operator="equal">
      <formula>"NO"</formula>
    </cfRule>
  </conditionalFormatting>
  <conditionalFormatting sqref="X602:X606">
    <cfRule type="cellIs" dxfId="3049" priority="3062" operator="equal">
      <formula>"NO ANEXA"</formula>
    </cfRule>
    <cfRule type="cellIs" dxfId="3048" priority="3063" operator="equal">
      <formula>"NO"</formula>
    </cfRule>
  </conditionalFormatting>
  <conditionalFormatting sqref="A600">
    <cfRule type="cellIs" dxfId="3047" priority="3057" operator="equal">
      <formula>"RECHAZADO"</formula>
    </cfRule>
  </conditionalFormatting>
  <conditionalFormatting sqref="F613 F621 F615:F618 F623:F624">
    <cfRule type="cellIs" dxfId="3046" priority="3055" operator="equal">
      <formula>"NO ANEXA"</formula>
    </cfRule>
    <cfRule type="cellIs" dxfId="3045" priority="3056" operator="equal">
      <formula>"NO"</formula>
    </cfRule>
  </conditionalFormatting>
  <conditionalFormatting sqref="AB613:AB624">
    <cfRule type="cellIs" dxfId="3044" priority="3053" operator="equal">
      <formula>"NO ANEXA"</formula>
    </cfRule>
    <cfRule type="cellIs" dxfId="3043" priority="3054" operator="equal">
      <formula>"NO"</formula>
    </cfRule>
  </conditionalFormatting>
  <conditionalFormatting sqref="E615:E618 E621 E623:E624">
    <cfRule type="cellIs" dxfId="3042" priority="3051" operator="equal">
      <formula>"NO ANEXA"</formula>
    </cfRule>
    <cfRule type="cellIs" dxfId="3041" priority="3052" operator="equal">
      <formula>"NO"</formula>
    </cfRule>
  </conditionalFormatting>
  <conditionalFormatting sqref="E613">
    <cfRule type="cellIs" dxfId="3040" priority="3049" operator="equal">
      <formula>"NO ANEXA"</formula>
    </cfRule>
    <cfRule type="cellIs" dxfId="3039" priority="3050" operator="equal">
      <formula>"NO"</formula>
    </cfRule>
  </conditionalFormatting>
  <conditionalFormatting sqref="F619">
    <cfRule type="cellIs" dxfId="3038" priority="3039" operator="equal">
      <formula>"NO ANEXA"</formula>
    </cfRule>
    <cfRule type="cellIs" dxfId="3037" priority="3040" operator="equal">
      <formula>"NO"</formula>
    </cfRule>
  </conditionalFormatting>
  <conditionalFormatting sqref="E619">
    <cfRule type="cellIs" dxfId="3036" priority="3037" operator="equal">
      <formula>"NO ANEXA"</formula>
    </cfRule>
    <cfRule type="cellIs" dxfId="3035" priority="3038" operator="equal">
      <formula>"NO"</formula>
    </cfRule>
  </conditionalFormatting>
  <conditionalFormatting sqref="F620">
    <cfRule type="cellIs" dxfId="3034" priority="3035" operator="equal">
      <formula>"NO ANEXA"</formula>
    </cfRule>
    <cfRule type="cellIs" dxfId="3033" priority="3036" operator="equal">
      <formula>"NO"</formula>
    </cfRule>
  </conditionalFormatting>
  <conditionalFormatting sqref="E620">
    <cfRule type="cellIs" dxfId="3032" priority="3033" operator="equal">
      <formula>"NO ANEXA"</formula>
    </cfRule>
    <cfRule type="cellIs" dxfId="3031" priority="3034" operator="equal">
      <formula>"NO"</formula>
    </cfRule>
  </conditionalFormatting>
  <conditionalFormatting sqref="F614">
    <cfRule type="cellIs" dxfId="3030" priority="3031" operator="equal">
      <formula>"NO ANEXA"</formula>
    </cfRule>
    <cfRule type="cellIs" dxfId="3029" priority="3032" operator="equal">
      <formula>"NO"</formula>
    </cfRule>
  </conditionalFormatting>
  <conditionalFormatting sqref="E614">
    <cfRule type="cellIs" dxfId="3028" priority="3029" operator="equal">
      <formula>"NO ANEXA"</formula>
    </cfRule>
    <cfRule type="cellIs" dxfId="3027" priority="3030" operator="equal">
      <formula>"NO"</formula>
    </cfRule>
  </conditionalFormatting>
  <conditionalFormatting sqref="F622">
    <cfRule type="cellIs" dxfId="3026" priority="3027" operator="equal">
      <formula>"NO ANEXA"</formula>
    </cfRule>
    <cfRule type="cellIs" dxfId="3025" priority="3028" operator="equal">
      <formula>"NO"</formula>
    </cfRule>
  </conditionalFormatting>
  <conditionalFormatting sqref="E622">
    <cfRule type="cellIs" dxfId="3024" priority="3025" operator="equal">
      <formula>"NO ANEXA"</formula>
    </cfRule>
    <cfRule type="cellIs" dxfId="3023" priority="3026" operator="equal">
      <formula>"NO"</formula>
    </cfRule>
  </conditionalFormatting>
  <conditionalFormatting sqref="P613 P615:P618 P621 P623:P624">
    <cfRule type="cellIs" dxfId="3022" priority="3007" operator="equal">
      <formula>"NO ANEXA"</formula>
    </cfRule>
    <cfRule type="cellIs" dxfId="3021" priority="3008" operator="equal">
      <formula>"NO"</formula>
    </cfRule>
  </conditionalFormatting>
  <conditionalFormatting sqref="O613:O624">
    <cfRule type="cellIs" dxfId="3020" priority="3005" operator="equal">
      <formula>"NO ANEXA"</formula>
    </cfRule>
    <cfRule type="cellIs" dxfId="3019" priority="3006" operator="equal">
      <formula>"NO"</formula>
    </cfRule>
  </conditionalFormatting>
  <conditionalFormatting sqref="P614">
    <cfRule type="cellIs" dxfId="3018" priority="3003" operator="equal">
      <formula>"NO ANEXA"</formula>
    </cfRule>
    <cfRule type="cellIs" dxfId="3017" priority="3004" operator="equal">
      <formula>"NO"</formula>
    </cfRule>
  </conditionalFormatting>
  <conditionalFormatting sqref="P619">
    <cfRule type="cellIs" dxfId="3016" priority="3001" operator="equal">
      <formula>"NO ANEXA"</formula>
    </cfRule>
    <cfRule type="cellIs" dxfId="3015" priority="3002" operator="equal">
      <formula>"NO"</formula>
    </cfRule>
  </conditionalFormatting>
  <conditionalFormatting sqref="P620">
    <cfRule type="cellIs" dxfId="3014" priority="2999" operator="equal">
      <formula>"NO ANEXA"</formula>
    </cfRule>
    <cfRule type="cellIs" dxfId="3013" priority="3000" operator="equal">
      <formula>"NO"</formula>
    </cfRule>
  </conditionalFormatting>
  <conditionalFormatting sqref="P622">
    <cfRule type="cellIs" dxfId="3012" priority="2997" operator="equal">
      <formula>"NO ANEXA"</formula>
    </cfRule>
    <cfRule type="cellIs" dxfId="3011" priority="2998" operator="equal">
      <formula>"NO"</formula>
    </cfRule>
  </conditionalFormatting>
  <conditionalFormatting sqref="X613 X623:X624 V613:W624">
    <cfRule type="cellIs" dxfId="3010" priority="2995" operator="equal">
      <formula>"NO ANEXA"</formula>
    </cfRule>
    <cfRule type="cellIs" dxfId="3009" priority="2996" operator="equal">
      <formula>"NO"</formula>
    </cfRule>
  </conditionalFormatting>
  <conditionalFormatting sqref="U613:U624">
    <cfRule type="cellIs" dxfId="3008" priority="2993" operator="equal">
      <formula>"NO ANEXA"</formula>
    </cfRule>
    <cfRule type="cellIs" dxfId="3007" priority="2994" operator="equal">
      <formula>"NO"</formula>
    </cfRule>
  </conditionalFormatting>
  <conditionalFormatting sqref="H613">
    <cfRule type="cellIs" dxfId="3006" priority="2991" operator="equal">
      <formula>"NO ANEXA"</formula>
    </cfRule>
    <cfRule type="cellIs" dxfId="3005" priority="2992" operator="equal">
      <formula>"NO"</formula>
    </cfRule>
  </conditionalFormatting>
  <conditionalFormatting sqref="X614:X622">
    <cfRule type="cellIs" dxfId="3004" priority="2987" operator="equal">
      <formula>"NO ANEXA"</formula>
    </cfRule>
    <cfRule type="cellIs" dxfId="3003" priority="2988" operator="equal">
      <formula>"NO"</formula>
    </cfRule>
  </conditionalFormatting>
  <conditionalFormatting sqref="G624">
    <cfRule type="cellIs" dxfId="3002" priority="2985" operator="equal">
      <formula>"NO CUMPLE"</formula>
    </cfRule>
  </conditionalFormatting>
  <conditionalFormatting sqref="Q624">
    <cfRule type="cellIs" dxfId="3001" priority="2983" operator="equal">
      <formula>"NO CUMPLE"</formula>
    </cfRule>
  </conditionalFormatting>
  <conditionalFormatting sqref="A613">
    <cfRule type="cellIs" dxfId="3000" priority="2982" operator="equal">
      <formula>"RECHAZADO"</formula>
    </cfRule>
  </conditionalFormatting>
  <conditionalFormatting sqref="F626 F631">
    <cfRule type="cellIs" dxfId="2999" priority="2980" operator="equal">
      <formula>"NO ANEXA"</formula>
    </cfRule>
    <cfRule type="cellIs" dxfId="2998" priority="2981" operator="equal">
      <formula>"NO"</formula>
    </cfRule>
  </conditionalFormatting>
  <conditionalFormatting sqref="AB627 AB630:AB633">
    <cfRule type="cellIs" dxfId="2997" priority="2978" operator="equal">
      <formula>"NO ANEXA"</formula>
    </cfRule>
    <cfRule type="cellIs" dxfId="2996" priority="2979" operator="equal">
      <formula>"NO"</formula>
    </cfRule>
  </conditionalFormatting>
  <conditionalFormatting sqref="E631">
    <cfRule type="cellIs" dxfId="2995" priority="2976" operator="equal">
      <formula>"NO ANEXA"</formula>
    </cfRule>
    <cfRule type="cellIs" dxfId="2994" priority="2977" operator="equal">
      <formula>"NO"</formula>
    </cfRule>
  </conditionalFormatting>
  <conditionalFormatting sqref="E626">
    <cfRule type="cellIs" dxfId="2993" priority="2974" operator="equal">
      <formula>"NO ANEXA"</formula>
    </cfRule>
    <cfRule type="cellIs" dxfId="2992" priority="2975" operator="equal">
      <formula>"NO"</formula>
    </cfRule>
  </conditionalFormatting>
  <conditionalFormatting sqref="F632">
    <cfRule type="cellIs" dxfId="2991" priority="2964" operator="equal">
      <formula>"NO ANEXA"</formula>
    </cfRule>
    <cfRule type="cellIs" dxfId="2990" priority="2965" operator="equal">
      <formula>"NO"</formula>
    </cfRule>
  </conditionalFormatting>
  <conditionalFormatting sqref="E632">
    <cfRule type="cellIs" dxfId="2989" priority="2962" operator="equal">
      <formula>"NO ANEXA"</formula>
    </cfRule>
    <cfRule type="cellIs" dxfId="2988" priority="2963" operator="equal">
      <formula>"NO"</formula>
    </cfRule>
  </conditionalFormatting>
  <conditionalFormatting sqref="F633">
    <cfRule type="cellIs" dxfId="2987" priority="2960" operator="equal">
      <formula>"NO ANEXA"</formula>
    </cfRule>
    <cfRule type="cellIs" dxfId="2986" priority="2961" operator="equal">
      <formula>"NO"</formula>
    </cfRule>
  </conditionalFormatting>
  <conditionalFormatting sqref="E633">
    <cfRule type="cellIs" dxfId="2985" priority="2958" operator="equal">
      <formula>"NO ANEXA"</formula>
    </cfRule>
    <cfRule type="cellIs" dxfId="2984" priority="2959" operator="equal">
      <formula>"NO"</formula>
    </cfRule>
  </conditionalFormatting>
  <conditionalFormatting sqref="F627">
    <cfRule type="cellIs" dxfId="2983" priority="2956" operator="equal">
      <formula>"NO ANEXA"</formula>
    </cfRule>
    <cfRule type="cellIs" dxfId="2982" priority="2957" operator="equal">
      <formula>"NO"</formula>
    </cfRule>
  </conditionalFormatting>
  <conditionalFormatting sqref="E627">
    <cfRule type="cellIs" dxfId="2981" priority="2954" operator="equal">
      <formula>"NO ANEXA"</formula>
    </cfRule>
    <cfRule type="cellIs" dxfId="2980" priority="2955" operator="equal">
      <formula>"NO"</formula>
    </cfRule>
  </conditionalFormatting>
  <conditionalFormatting sqref="P626 P631">
    <cfRule type="cellIs" dxfId="2979" priority="2932" operator="equal">
      <formula>"NO ANEXA"</formula>
    </cfRule>
    <cfRule type="cellIs" dxfId="2978" priority="2933" operator="equal">
      <formula>"NO"</formula>
    </cfRule>
  </conditionalFormatting>
  <conditionalFormatting sqref="O626:O627 O631:O633">
    <cfRule type="cellIs" dxfId="2977" priority="2930" operator="equal">
      <formula>"NO ANEXA"</formula>
    </cfRule>
    <cfRule type="cellIs" dxfId="2976" priority="2931" operator="equal">
      <formula>"NO"</formula>
    </cfRule>
  </conditionalFormatting>
  <conditionalFormatting sqref="P627">
    <cfRule type="cellIs" dxfId="2975" priority="2928" operator="equal">
      <formula>"NO ANEXA"</formula>
    </cfRule>
    <cfRule type="cellIs" dxfId="2974" priority="2929" operator="equal">
      <formula>"NO"</formula>
    </cfRule>
  </conditionalFormatting>
  <conditionalFormatting sqref="P632">
    <cfRule type="cellIs" dxfId="2973" priority="2926" operator="equal">
      <formula>"NO ANEXA"</formula>
    </cfRule>
    <cfRule type="cellIs" dxfId="2972" priority="2927" operator="equal">
      <formula>"NO"</formula>
    </cfRule>
  </conditionalFormatting>
  <conditionalFormatting sqref="P633">
    <cfRule type="cellIs" dxfId="2971" priority="2924" operator="equal">
      <formula>"NO ANEXA"</formula>
    </cfRule>
    <cfRule type="cellIs" dxfId="2970" priority="2925" operator="equal">
      <formula>"NO"</formula>
    </cfRule>
  </conditionalFormatting>
  <conditionalFormatting sqref="V626:X626 V633:W633">
    <cfRule type="cellIs" dxfId="2969" priority="2920" operator="equal">
      <formula>"NO ANEXA"</formula>
    </cfRule>
    <cfRule type="cellIs" dxfId="2968" priority="2921" operator="equal">
      <formula>"NO"</formula>
    </cfRule>
  </conditionalFormatting>
  <conditionalFormatting sqref="U626:U627 U631:U633">
    <cfRule type="cellIs" dxfId="2967" priority="2918" operator="equal">
      <formula>"NO ANEXA"</formula>
    </cfRule>
    <cfRule type="cellIs" dxfId="2966" priority="2919" operator="equal">
      <formula>"NO"</formula>
    </cfRule>
  </conditionalFormatting>
  <conditionalFormatting sqref="H626">
    <cfRule type="cellIs" dxfId="2965" priority="2916" operator="equal">
      <formula>"NO ANEXA"</formula>
    </cfRule>
    <cfRule type="cellIs" dxfId="2964" priority="2917" operator="equal">
      <formula>"NO"</formula>
    </cfRule>
  </conditionalFormatting>
  <conditionalFormatting sqref="X633">
    <cfRule type="cellIs" dxfId="2963" priority="2912" operator="equal">
      <formula>"NO ANEXA"</formula>
    </cfRule>
    <cfRule type="cellIs" dxfId="2962" priority="2913" operator="equal">
      <formula>"NO"</formula>
    </cfRule>
  </conditionalFormatting>
  <conditionalFormatting sqref="A626">
    <cfRule type="cellIs" dxfId="2961" priority="2907" operator="equal">
      <formula>"RECHAZADO"</formula>
    </cfRule>
  </conditionalFormatting>
  <conditionalFormatting sqref="F639 F641">
    <cfRule type="cellIs" dxfId="2960" priority="2905" operator="equal">
      <formula>"NO ANEXA"</formula>
    </cfRule>
    <cfRule type="cellIs" dxfId="2959" priority="2906" operator="equal">
      <formula>"NO"</formula>
    </cfRule>
  </conditionalFormatting>
  <conditionalFormatting sqref="AB639:AB641 AB645">
    <cfRule type="cellIs" dxfId="2958" priority="2903" operator="equal">
      <formula>"NO ANEXA"</formula>
    </cfRule>
    <cfRule type="cellIs" dxfId="2957" priority="2904" operator="equal">
      <formula>"NO"</formula>
    </cfRule>
  </conditionalFormatting>
  <conditionalFormatting sqref="E641">
    <cfRule type="cellIs" dxfId="2956" priority="2901" operator="equal">
      <formula>"NO ANEXA"</formula>
    </cfRule>
    <cfRule type="cellIs" dxfId="2955" priority="2902" operator="equal">
      <formula>"NO"</formula>
    </cfRule>
  </conditionalFormatting>
  <conditionalFormatting sqref="E639">
    <cfRule type="cellIs" dxfId="2954" priority="2899" operator="equal">
      <formula>"NO ANEXA"</formula>
    </cfRule>
    <cfRule type="cellIs" dxfId="2953" priority="2900" operator="equal">
      <formula>"NO"</formula>
    </cfRule>
  </conditionalFormatting>
  <conditionalFormatting sqref="F645">
    <cfRule type="cellIs" dxfId="2952" priority="2889" operator="equal">
      <formula>"NO ANEXA"</formula>
    </cfRule>
    <cfRule type="cellIs" dxfId="2951" priority="2890" operator="equal">
      <formula>"NO"</formula>
    </cfRule>
  </conditionalFormatting>
  <conditionalFormatting sqref="E645">
    <cfRule type="cellIs" dxfId="2950" priority="2887" operator="equal">
      <formula>"NO ANEXA"</formula>
    </cfRule>
    <cfRule type="cellIs" dxfId="2949" priority="2888" operator="equal">
      <formula>"NO"</formula>
    </cfRule>
  </conditionalFormatting>
  <conditionalFormatting sqref="F640">
    <cfRule type="cellIs" dxfId="2948" priority="2881" operator="equal">
      <formula>"NO ANEXA"</formula>
    </cfRule>
    <cfRule type="cellIs" dxfId="2947" priority="2882" operator="equal">
      <formula>"NO"</formula>
    </cfRule>
  </conditionalFormatting>
  <conditionalFormatting sqref="E640">
    <cfRule type="cellIs" dxfId="2946" priority="2879" operator="equal">
      <formula>"NO ANEXA"</formula>
    </cfRule>
    <cfRule type="cellIs" dxfId="2945" priority="2880" operator="equal">
      <formula>"NO"</formula>
    </cfRule>
  </conditionalFormatting>
  <conditionalFormatting sqref="P639 P641">
    <cfRule type="cellIs" dxfId="2944" priority="2857" operator="equal">
      <formula>"NO ANEXA"</formula>
    </cfRule>
    <cfRule type="cellIs" dxfId="2943" priority="2858" operator="equal">
      <formula>"NO"</formula>
    </cfRule>
  </conditionalFormatting>
  <conditionalFormatting sqref="O639:O641 O645">
    <cfRule type="cellIs" dxfId="2942" priority="2855" operator="equal">
      <formula>"NO ANEXA"</formula>
    </cfRule>
    <cfRule type="cellIs" dxfId="2941" priority="2856" operator="equal">
      <formula>"NO"</formula>
    </cfRule>
  </conditionalFormatting>
  <conditionalFormatting sqref="P640">
    <cfRule type="cellIs" dxfId="2940" priority="2853" operator="equal">
      <formula>"NO ANEXA"</formula>
    </cfRule>
    <cfRule type="cellIs" dxfId="2939" priority="2854" operator="equal">
      <formula>"NO"</formula>
    </cfRule>
  </conditionalFormatting>
  <conditionalFormatting sqref="P645">
    <cfRule type="cellIs" dxfId="2938" priority="2851" operator="equal">
      <formula>"NO ANEXA"</formula>
    </cfRule>
    <cfRule type="cellIs" dxfId="2937" priority="2852" operator="equal">
      <formula>"NO"</formula>
    </cfRule>
  </conditionalFormatting>
  <conditionalFormatting sqref="X639 V639:W641 V645:W645">
    <cfRule type="cellIs" dxfId="2936" priority="2845" operator="equal">
      <formula>"NO ANEXA"</formula>
    </cfRule>
    <cfRule type="cellIs" dxfId="2935" priority="2846" operator="equal">
      <formula>"NO"</formula>
    </cfRule>
  </conditionalFormatting>
  <conditionalFormatting sqref="U639:U641 U645">
    <cfRule type="cellIs" dxfId="2934" priority="2843" operator="equal">
      <formula>"NO ANEXA"</formula>
    </cfRule>
    <cfRule type="cellIs" dxfId="2933" priority="2844" operator="equal">
      <formula>"NO"</formula>
    </cfRule>
  </conditionalFormatting>
  <conditionalFormatting sqref="H639">
    <cfRule type="cellIs" dxfId="2932" priority="2841" operator="equal">
      <formula>"NO ANEXA"</formula>
    </cfRule>
    <cfRule type="cellIs" dxfId="2931" priority="2842" operator="equal">
      <formula>"NO"</formula>
    </cfRule>
  </conditionalFormatting>
  <conditionalFormatting sqref="X640:X641 X645">
    <cfRule type="cellIs" dxfId="2930" priority="2837" operator="equal">
      <formula>"NO ANEXA"</formula>
    </cfRule>
    <cfRule type="cellIs" dxfId="2929" priority="2838" operator="equal">
      <formula>"NO"</formula>
    </cfRule>
  </conditionalFormatting>
  <conditionalFormatting sqref="F652 F660 F654:F657 F662">
    <cfRule type="cellIs" dxfId="2928" priority="2830" operator="equal">
      <formula>"NO ANEXA"</formula>
    </cfRule>
    <cfRule type="cellIs" dxfId="2927" priority="2831" operator="equal">
      <formula>"NO"</formula>
    </cfRule>
  </conditionalFormatting>
  <conditionalFormatting sqref="AB652:AB663">
    <cfRule type="cellIs" dxfId="2926" priority="2828" operator="equal">
      <formula>"NO ANEXA"</formula>
    </cfRule>
    <cfRule type="cellIs" dxfId="2925" priority="2829" operator="equal">
      <formula>"NO"</formula>
    </cfRule>
  </conditionalFormatting>
  <conditionalFormatting sqref="E654:E657 E660 E662">
    <cfRule type="cellIs" dxfId="2924" priority="2826" operator="equal">
      <formula>"NO ANEXA"</formula>
    </cfRule>
    <cfRule type="cellIs" dxfId="2923" priority="2827" operator="equal">
      <formula>"NO"</formula>
    </cfRule>
  </conditionalFormatting>
  <conditionalFormatting sqref="E652">
    <cfRule type="cellIs" dxfId="2922" priority="2824" operator="equal">
      <formula>"NO ANEXA"</formula>
    </cfRule>
    <cfRule type="cellIs" dxfId="2921" priority="2825" operator="equal">
      <formula>"NO"</formula>
    </cfRule>
  </conditionalFormatting>
  <conditionalFormatting sqref="F658">
    <cfRule type="cellIs" dxfId="2920" priority="2814" operator="equal">
      <formula>"NO ANEXA"</formula>
    </cfRule>
    <cfRule type="cellIs" dxfId="2919" priority="2815" operator="equal">
      <formula>"NO"</formula>
    </cfRule>
  </conditionalFormatting>
  <conditionalFormatting sqref="E658">
    <cfRule type="cellIs" dxfId="2918" priority="2812" operator="equal">
      <formula>"NO ANEXA"</formula>
    </cfRule>
    <cfRule type="cellIs" dxfId="2917" priority="2813" operator="equal">
      <formula>"NO"</formula>
    </cfRule>
  </conditionalFormatting>
  <conditionalFormatting sqref="F653">
    <cfRule type="cellIs" dxfId="2916" priority="2806" operator="equal">
      <formula>"NO ANEXA"</formula>
    </cfRule>
    <cfRule type="cellIs" dxfId="2915" priority="2807" operator="equal">
      <formula>"NO"</formula>
    </cfRule>
  </conditionalFormatting>
  <conditionalFormatting sqref="E653">
    <cfRule type="cellIs" dxfId="2914" priority="2804" operator="equal">
      <formula>"NO ANEXA"</formula>
    </cfRule>
    <cfRule type="cellIs" dxfId="2913" priority="2805" operator="equal">
      <formula>"NO"</formula>
    </cfRule>
  </conditionalFormatting>
  <conditionalFormatting sqref="F661">
    <cfRule type="cellIs" dxfId="2912" priority="2802" operator="equal">
      <formula>"NO ANEXA"</formula>
    </cfRule>
    <cfRule type="cellIs" dxfId="2911" priority="2803" operator="equal">
      <formula>"NO"</formula>
    </cfRule>
  </conditionalFormatting>
  <conditionalFormatting sqref="E661">
    <cfRule type="cellIs" dxfId="2910" priority="2800" operator="equal">
      <formula>"NO ANEXA"</formula>
    </cfRule>
    <cfRule type="cellIs" dxfId="2909" priority="2801" operator="equal">
      <formula>"NO"</formula>
    </cfRule>
  </conditionalFormatting>
  <conditionalFormatting sqref="P652 P654:P657 P660 P662">
    <cfRule type="cellIs" dxfId="2908" priority="2782" operator="equal">
      <formula>"NO ANEXA"</formula>
    </cfRule>
    <cfRule type="cellIs" dxfId="2907" priority="2783" operator="equal">
      <formula>"NO"</formula>
    </cfRule>
  </conditionalFormatting>
  <conditionalFormatting sqref="O652:O658 O660:O662">
    <cfRule type="cellIs" dxfId="2906" priority="2780" operator="equal">
      <formula>"NO ANEXA"</formula>
    </cfRule>
    <cfRule type="cellIs" dxfId="2905" priority="2781" operator="equal">
      <formula>"NO"</formula>
    </cfRule>
  </conditionalFormatting>
  <conditionalFormatting sqref="P653">
    <cfRule type="cellIs" dxfId="2904" priority="2778" operator="equal">
      <formula>"NO ANEXA"</formula>
    </cfRule>
    <cfRule type="cellIs" dxfId="2903" priority="2779" operator="equal">
      <formula>"NO"</formula>
    </cfRule>
  </conditionalFormatting>
  <conditionalFormatting sqref="P658">
    <cfRule type="cellIs" dxfId="2902" priority="2776" operator="equal">
      <formula>"NO ANEXA"</formula>
    </cfRule>
    <cfRule type="cellIs" dxfId="2901" priority="2777" operator="equal">
      <formula>"NO"</formula>
    </cfRule>
  </conditionalFormatting>
  <conditionalFormatting sqref="P661">
    <cfRule type="cellIs" dxfId="2900" priority="2772" operator="equal">
      <formula>"NO ANEXA"</formula>
    </cfRule>
    <cfRule type="cellIs" dxfId="2899" priority="2773" operator="equal">
      <formula>"NO"</formula>
    </cfRule>
  </conditionalFormatting>
  <conditionalFormatting sqref="X652 X662 V652:W658 V660:W662">
    <cfRule type="cellIs" dxfId="2898" priority="2770" operator="equal">
      <formula>"NO ANEXA"</formula>
    </cfRule>
    <cfRule type="cellIs" dxfId="2897" priority="2771" operator="equal">
      <formula>"NO"</formula>
    </cfRule>
  </conditionalFormatting>
  <conditionalFormatting sqref="U652:U658 U660:U662">
    <cfRule type="cellIs" dxfId="2896" priority="2768" operator="equal">
      <formula>"NO ANEXA"</formula>
    </cfRule>
    <cfRule type="cellIs" dxfId="2895" priority="2769" operator="equal">
      <formula>"NO"</formula>
    </cfRule>
  </conditionalFormatting>
  <conditionalFormatting sqref="H652">
    <cfRule type="cellIs" dxfId="2894" priority="2766" operator="equal">
      <formula>"NO ANEXA"</formula>
    </cfRule>
    <cfRule type="cellIs" dxfId="2893" priority="2767" operator="equal">
      <formula>"NO"</formula>
    </cfRule>
  </conditionalFormatting>
  <conditionalFormatting sqref="X653:X658 X660:X661">
    <cfRule type="cellIs" dxfId="2892" priority="2762" operator="equal">
      <formula>"NO ANEXA"</formula>
    </cfRule>
    <cfRule type="cellIs" dxfId="2891" priority="2763" operator="equal">
      <formula>"NO"</formula>
    </cfRule>
  </conditionalFormatting>
  <conditionalFormatting sqref="F665 F667:F670 F675">
    <cfRule type="cellIs" dxfId="2890" priority="2755" operator="equal">
      <formula>"NO ANEXA"</formula>
    </cfRule>
    <cfRule type="cellIs" dxfId="2889" priority="2756" operator="equal">
      <formula>"NO"</formula>
    </cfRule>
  </conditionalFormatting>
  <conditionalFormatting sqref="E667:E670 E675">
    <cfRule type="cellIs" dxfId="2888" priority="2751" operator="equal">
      <formula>"NO ANEXA"</formula>
    </cfRule>
    <cfRule type="cellIs" dxfId="2887" priority="2752" operator="equal">
      <formula>"NO"</formula>
    </cfRule>
  </conditionalFormatting>
  <conditionalFormatting sqref="E665">
    <cfRule type="cellIs" dxfId="2886" priority="2749" operator="equal">
      <formula>"NO ANEXA"</formula>
    </cfRule>
    <cfRule type="cellIs" dxfId="2885" priority="2750" operator="equal">
      <formula>"NO"</formula>
    </cfRule>
  </conditionalFormatting>
  <conditionalFormatting sqref="F666">
    <cfRule type="cellIs" dxfId="2884" priority="2731" operator="equal">
      <formula>"NO ANEXA"</formula>
    </cfRule>
    <cfRule type="cellIs" dxfId="2883" priority="2732" operator="equal">
      <formula>"NO"</formula>
    </cfRule>
  </conditionalFormatting>
  <conditionalFormatting sqref="E666">
    <cfRule type="cellIs" dxfId="2882" priority="2729" operator="equal">
      <formula>"NO ANEXA"</formula>
    </cfRule>
    <cfRule type="cellIs" dxfId="2881" priority="2730" operator="equal">
      <formula>"NO"</formula>
    </cfRule>
  </conditionalFormatting>
  <conditionalFormatting sqref="P665 P667:P670 P675:P676">
    <cfRule type="cellIs" dxfId="2880" priority="2707" operator="equal">
      <formula>"NO ANEXA"</formula>
    </cfRule>
    <cfRule type="cellIs" dxfId="2879" priority="2708" operator="equal">
      <formula>"NO"</formula>
    </cfRule>
  </conditionalFormatting>
  <conditionalFormatting sqref="P666">
    <cfRule type="cellIs" dxfId="2878" priority="2703" operator="equal">
      <formula>"NO ANEXA"</formula>
    </cfRule>
    <cfRule type="cellIs" dxfId="2877" priority="2704" operator="equal">
      <formula>"NO"</formula>
    </cfRule>
  </conditionalFormatting>
  <conditionalFormatting sqref="P674">
    <cfRule type="cellIs" dxfId="2876" priority="2697" operator="equal">
      <formula>"NO ANEXA"</formula>
    </cfRule>
    <cfRule type="cellIs" dxfId="2875" priority="2698" operator="equal">
      <formula>"NO"</formula>
    </cfRule>
  </conditionalFormatting>
  <conditionalFormatting sqref="X665 V665:W670 V675:X675">
    <cfRule type="cellIs" dxfId="2874" priority="2695" operator="equal">
      <formula>"NO ANEXA"</formula>
    </cfRule>
    <cfRule type="cellIs" dxfId="2873" priority="2696" operator="equal">
      <formula>"NO"</formula>
    </cfRule>
  </conditionalFormatting>
  <conditionalFormatting sqref="U665:U670 U675">
    <cfRule type="cellIs" dxfId="2872" priority="2693" operator="equal">
      <formula>"NO ANEXA"</formula>
    </cfRule>
    <cfRule type="cellIs" dxfId="2871" priority="2694" operator="equal">
      <formula>"NO"</formula>
    </cfRule>
  </conditionalFormatting>
  <conditionalFormatting sqref="H665">
    <cfRule type="cellIs" dxfId="2870" priority="2691" operator="equal">
      <formula>"NO ANEXA"</formula>
    </cfRule>
    <cfRule type="cellIs" dxfId="2869" priority="2692" operator="equal">
      <formula>"NO"</formula>
    </cfRule>
  </conditionalFormatting>
  <conditionalFormatting sqref="X666:X670">
    <cfRule type="cellIs" dxfId="2868" priority="2687" operator="equal">
      <formula>"NO ANEXA"</formula>
    </cfRule>
    <cfRule type="cellIs" dxfId="2867" priority="2688" operator="equal">
      <formula>"NO"</formula>
    </cfRule>
  </conditionalFormatting>
  <conditionalFormatting sqref="Q676">
    <cfRule type="cellIs" dxfId="2866" priority="2683" operator="equal">
      <formula>"NO CUMPLE"</formula>
    </cfRule>
  </conditionalFormatting>
  <conditionalFormatting sqref="F678:F683">
    <cfRule type="cellIs" dxfId="2865" priority="2680" operator="equal">
      <formula>"NO ANEXA"</formula>
    </cfRule>
    <cfRule type="cellIs" dxfId="2864" priority="2681" operator="equal">
      <formula>"NO"</formula>
    </cfRule>
  </conditionalFormatting>
  <conditionalFormatting sqref="AB678 AB681">
    <cfRule type="cellIs" dxfId="2863" priority="2678" operator="equal">
      <formula>"NO ANEXA"</formula>
    </cfRule>
    <cfRule type="cellIs" dxfId="2862" priority="2679" operator="equal">
      <formula>"NO"</formula>
    </cfRule>
  </conditionalFormatting>
  <conditionalFormatting sqref="E680:E684">
    <cfRule type="cellIs" dxfId="2861" priority="2676" operator="equal">
      <formula>"NO ANEXA"</formula>
    </cfRule>
    <cfRule type="cellIs" dxfId="2860" priority="2677" operator="equal">
      <formula>"NO"</formula>
    </cfRule>
  </conditionalFormatting>
  <conditionalFormatting sqref="E678">
    <cfRule type="cellIs" dxfId="2859" priority="2674" operator="equal">
      <formula>"NO ANEXA"</formula>
    </cfRule>
    <cfRule type="cellIs" dxfId="2858" priority="2675" operator="equal">
      <formula>"NO"</formula>
    </cfRule>
  </conditionalFormatting>
  <conditionalFormatting sqref="F679">
    <cfRule type="cellIs" dxfId="2857" priority="2656" operator="equal">
      <formula>"NO ANEXA"</formula>
    </cfRule>
    <cfRule type="cellIs" dxfId="2856" priority="2657" operator="equal">
      <formula>"NO"</formula>
    </cfRule>
  </conditionalFormatting>
  <conditionalFormatting sqref="P678 P680:P683 P686 P688">
    <cfRule type="cellIs" dxfId="2855" priority="2632" operator="equal">
      <formula>"NO ANEXA"</formula>
    </cfRule>
    <cfRule type="cellIs" dxfId="2854" priority="2633" operator="equal">
      <formula>"NO"</formula>
    </cfRule>
  </conditionalFormatting>
  <conditionalFormatting sqref="P684">
    <cfRule type="cellIs" dxfId="2853" priority="2626" operator="equal">
      <formula>"NO ANEXA"</formula>
    </cfRule>
    <cfRule type="cellIs" dxfId="2852" priority="2627" operator="equal">
      <formula>"NO"</formula>
    </cfRule>
  </conditionalFormatting>
  <conditionalFormatting sqref="P687">
    <cfRule type="cellIs" dxfId="2851" priority="2622" operator="equal">
      <formula>"NO ANEXA"</formula>
    </cfRule>
    <cfRule type="cellIs" dxfId="2850" priority="2623" operator="equal">
      <formula>"NO"</formula>
    </cfRule>
  </conditionalFormatting>
  <conditionalFormatting sqref="V678:X678 V681:W681">
    <cfRule type="cellIs" dxfId="2849" priority="2620" operator="equal">
      <formula>"NO ANEXA"</formula>
    </cfRule>
    <cfRule type="cellIs" dxfId="2848" priority="2621" operator="equal">
      <formula>"NO"</formula>
    </cfRule>
  </conditionalFormatting>
  <conditionalFormatting sqref="U678 U681">
    <cfRule type="cellIs" dxfId="2847" priority="2618" operator="equal">
      <formula>"NO ANEXA"</formula>
    </cfRule>
    <cfRule type="cellIs" dxfId="2846" priority="2619" operator="equal">
      <formula>"NO"</formula>
    </cfRule>
  </conditionalFormatting>
  <conditionalFormatting sqref="H678">
    <cfRule type="cellIs" dxfId="2845" priority="2616" operator="equal">
      <formula>"NO ANEXA"</formula>
    </cfRule>
    <cfRule type="cellIs" dxfId="2844" priority="2617" operator="equal">
      <formula>"NO"</formula>
    </cfRule>
  </conditionalFormatting>
  <conditionalFormatting sqref="X681">
    <cfRule type="cellIs" dxfId="2843" priority="2612" operator="equal">
      <formula>"NO ANEXA"</formula>
    </cfRule>
    <cfRule type="cellIs" dxfId="2842" priority="2613" operator="equal">
      <formula>"NO"</formula>
    </cfRule>
  </conditionalFormatting>
  <conditionalFormatting sqref="F691 F694:F695 F701:F702">
    <cfRule type="cellIs" dxfId="2841" priority="2605" operator="equal">
      <formula>"NO ANEXA"</formula>
    </cfRule>
    <cfRule type="cellIs" dxfId="2840" priority="2606" operator="equal">
      <formula>"NO"</formula>
    </cfRule>
  </conditionalFormatting>
  <conditionalFormatting sqref="AB691:AB692 AB694:AB695 AB701:AB702">
    <cfRule type="cellIs" dxfId="2839" priority="2603" operator="equal">
      <formula>"NO ANEXA"</formula>
    </cfRule>
    <cfRule type="cellIs" dxfId="2838" priority="2604" operator="equal">
      <formula>"NO"</formula>
    </cfRule>
  </conditionalFormatting>
  <conditionalFormatting sqref="E694:E695 E701:E702">
    <cfRule type="cellIs" dxfId="2837" priority="2601" operator="equal">
      <formula>"NO ANEXA"</formula>
    </cfRule>
    <cfRule type="cellIs" dxfId="2836" priority="2602" operator="equal">
      <formula>"NO"</formula>
    </cfRule>
  </conditionalFormatting>
  <conditionalFormatting sqref="E691">
    <cfRule type="cellIs" dxfId="2835" priority="2599" operator="equal">
      <formula>"NO ANEXA"</formula>
    </cfRule>
    <cfRule type="cellIs" dxfId="2834" priority="2600" operator="equal">
      <formula>"NO"</formula>
    </cfRule>
  </conditionalFormatting>
  <conditionalFormatting sqref="F692">
    <cfRule type="cellIs" dxfId="2833" priority="2581" operator="equal">
      <formula>"NO ANEXA"</formula>
    </cfRule>
    <cfRule type="cellIs" dxfId="2832" priority="2582" operator="equal">
      <formula>"NO"</formula>
    </cfRule>
  </conditionalFormatting>
  <conditionalFormatting sqref="E692">
    <cfRule type="cellIs" dxfId="2831" priority="2579" operator="equal">
      <formula>"NO ANEXA"</formula>
    </cfRule>
    <cfRule type="cellIs" dxfId="2830" priority="2580" operator="equal">
      <formula>"NO"</formula>
    </cfRule>
  </conditionalFormatting>
  <conditionalFormatting sqref="P691 P694:P695 P701:P702">
    <cfRule type="cellIs" dxfId="2829" priority="2557" operator="equal">
      <formula>"NO ANEXA"</formula>
    </cfRule>
    <cfRule type="cellIs" dxfId="2828" priority="2558" operator="equal">
      <formula>"NO"</formula>
    </cfRule>
  </conditionalFormatting>
  <conditionalFormatting sqref="O691:O692 O694:O695 O701:O702">
    <cfRule type="cellIs" dxfId="2827" priority="2555" operator="equal">
      <formula>"NO ANEXA"</formula>
    </cfRule>
    <cfRule type="cellIs" dxfId="2826" priority="2556" operator="equal">
      <formula>"NO"</formula>
    </cfRule>
  </conditionalFormatting>
  <conditionalFormatting sqref="P692">
    <cfRule type="cellIs" dxfId="2825" priority="2553" operator="equal">
      <formula>"NO ANEXA"</formula>
    </cfRule>
    <cfRule type="cellIs" dxfId="2824" priority="2554" operator="equal">
      <formula>"NO"</formula>
    </cfRule>
  </conditionalFormatting>
  <conditionalFormatting sqref="X691 X701:X702 V691:W702">
    <cfRule type="cellIs" dxfId="2823" priority="2545" operator="equal">
      <formula>"NO ANEXA"</formula>
    </cfRule>
    <cfRule type="cellIs" dxfId="2822" priority="2546" operator="equal">
      <formula>"NO"</formula>
    </cfRule>
  </conditionalFormatting>
  <conditionalFormatting sqref="U691:U702">
    <cfRule type="cellIs" dxfId="2821" priority="2543" operator="equal">
      <formula>"NO ANEXA"</formula>
    </cfRule>
    <cfRule type="cellIs" dxfId="2820" priority="2544" operator="equal">
      <formula>"NO"</formula>
    </cfRule>
  </conditionalFormatting>
  <conditionalFormatting sqref="H691">
    <cfRule type="cellIs" dxfId="2819" priority="2541" operator="equal">
      <formula>"NO ANEXA"</formula>
    </cfRule>
    <cfRule type="cellIs" dxfId="2818" priority="2542" operator="equal">
      <formula>"NO"</formula>
    </cfRule>
  </conditionalFormatting>
  <conditionalFormatting sqref="X692:X700">
    <cfRule type="cellIs" dxfId="2817" priority="2537" operator="equal">
      <formula>"NO ANEXA"</formula>
    </cfRule>
    <cfRule type="cellIs" dxfId="2816" priority="2538" operator="equal">
      <formula>"NO"</formula>
    </cfRule>
  </conditionalFormatting>
  <conditionalFormatting sqref="G702">
    <cfRule type="cellIs" dxfId="2815" priority="2535" operator="equal">
      <formula>"NO CUMPLE"</formula>
    </cfRule>
  </conditionalFormatting>
  <conditionalFormatting sqref="Q702">
    <cfRule type="cellIs" dxfId="2814" priority="2533" operator="equal">
      <formula>"NO CUMPLE"</formula>
    </cfRule>
  </conditionalFormatting>
  <conditionalFormatting sqref="A639">
    <cfRule type="cellIs" dxfId="2813" priority="2531" operator="equal">
      <formula>"RECHAZADO"</formula>
    </cfRule>
  </conditionalFormatting>
  <conditionalFormatting sqref="A652">
    <cfRule type="cellIs" dxfId="2812" priority="2530" operator="equal">
      <formula>"RECHAZADO"</formula>
    </cfRule>
  </conditionalFormatting>
  <conditionalFormatting sqref="A665">
    <cfRule type="cellIs" dxfId="2811" priority="2529" operator="equal">
      <formula>"RECHAZADO"</formula>
    </cfRule>
  </conditionalFormatting>
  <conditionalFormatting sqref="A678">
    <cfRule type="cellIs" dxfId="2810" priority="2528" operator="equal">
      <formula>"RECHAZADO"</formula>
    </cfRule>
  </conditionalFormatting>
  <conditionalFormatting sqref="A691">
    <cfRule type="cellIs" dxfId="2809" priority="2527" operator="equal">
      <formula>"RECHAZADO"</formula>
    </cfRule>
  </conditionalFormatting>
  <conditionalFormatting sqref="P299">
    <cfRule type="cellIs" dxfId="2808" priority="2301" operator="equal">
      <formula>"NO ANEXA"</formula>
    </cfRule>
    <cfRule type="cellIs" dxfId="2807" priority="2302" operator="equal">
      <formula>"NO"</formula>
    </cfRule>
  </conditionalFormatting>
  <conditionalFormatting sqref="O299">
    <cfRule type="cellIs" dxfId="2806" priority="2299" operator="equal">
      <formula>"NO ANEXA"</formula>
    </cfRule>
    <cfRule type="cellIs" dxfId="2805" priority="2300" operator="equal">
      <formula>"NO"</formula>
    </cfRule>
  </conditionalFormatting>
  <conditionalFormatting sqref="P107">
    <cfRule type="cellIs" dxfId="2804" priority="2437" operator="equal">
      <formula>"NO ANEXA"</formula>
    </cfRule>
    <cfRule type="cellIs" dxfId="2803" priority="2438" operator="equal">
      <formula>"NO"</formula>
    </cfRule>
  </conditionalFormatting>
  <conditionalFormatting sqref="O107">
    <cfRule type="cellIs" dxfId="2802" priority="2435" operator="equal">
      <formula>"NO ANEXA"</formula>
    </cfRule>
    <cfRule type="cellIs" dxfId="2801" priority="2436" operator="equal">
      <formula>"NO"</formula>
    </cfRule>
  </conditionalFormatting>
  <conditionalFormatting sqref="P108">
    <cfRule type="cellIs" dxfId="2800" priority="2433" operator="equal">
      <formula>"NO ANEXA"</formula>
    </cfRule>
    <cfRule type="cellIs" dxfId="2799" priority="2434" operator="equal">
      <formula>"NO"</formula>
    </cfRule>
  </conditionalFormatting>
  <conditionalFormatting sqref="O108">
    <cfRule type="cellIs" dxfId="2798" priority="2431" operator="equal">
      <formula>"NO ANEXA"</formula>
    </cfRule>
    <cfRule type="cellIs" dxfId="2797" priority="2432" operator="equal">
      <formula>"NO"</formula>
    </cfRule>
  </conditionalFormatting>
  <conditionalFormatting sqref="P109">
    <cfRule type="cellIs" dxfId="2796" priority="2429" operator="equal">
      <formula>"NO ANEXA"</formula>
    </cfRule>
    <cfRule type="cellIs" dxfId="2795" priority="2430" operator="equal">
      <formula>"NO"</formula>
    </cfRule>
  </conditionalFormatting>
  <conditionalFormatting sqref="O109">
    <cfRule type="cellIs" dxfId="2794" priority="2427" operator="equal">
      <formula>"NO ANEXA"</formula>
    </cfRule>
    <cfRule type="cellIs" dxfId="2793" priority="2428" operator="equal">
      <formula>"NO"</formula>
    </cfRule>
  </conditionalFormatting>
  <conditionalFormatting sqref="P111">
    <cfRule type="cellIs" dxfId="2792" priority="2425" operator="equal">
      <formula>"NO ANEXA"</formula>
    </cfRule>
    <cfRule type="cellIs" dxfId="2791" priority="2426" operator="equal">
      <formula>"NO"</formula>
    </cfRule>
  </conditionalFormatting>
  <conditionalFormatting sqref="O111">
    <cfRule type="cellIs" dxfId="2790" priority="2423" operator="equal">
      <formula>"NO ANEXA"</formula>
    </cfRule>
    <cfRule type="cellIs" dxfId="2789" priority="2424" operator="equal">
      <formula>"NO"</formula>
    </cfRule>
  </conditionalFormatting>
  <conditionalFormatting sqref="P112">
    <cfRule type="cellIs" dxfId="2788" priority="2421" operator="equal">
      <formula>"NO ANEXA"</formula>
    </cfRule>
    <cfRule type="cellIs" dxfId="2787" priority="2422" operator="equal">
      <formula>"NO"</formula>
    </cfRule>
  </conditionalFormatting>
  <conditionalFormatting sqref="O112">
    <cfRule type="cellIs" dxfId="2786" priority="2419" operator="equal">
      <formula>"NO ANEXA"</formula>
    </cfRule>
    <cfRule type="cellIs" dxfId="2785" priority="2420" operator="equal">
      <formula>"NO"</formula>
    </cfRule>
  </conditionalFormatting>
  <conditionalFormatting sqref="P114">
    <cfRule type="cellIs" dxfId="2784" priority="2417" operator="equal">
      <formula>"NO ANEXA"</formula>
    </cfRule>
    <cfRule type="cellIs" dxfId="2783" priority="2418" operator="equal">
      <formula>"NO"</formula>
    </cfRule>
  </conditionalFormatting>
  <conditionalFormatting sqref="O114">
    <cfRule type="cellIs" dxfId="2782" priority="2415" operator="equal">
      <formula>"NO ANEXA"</formula>
    </cfRule>
    <cfRule type="cellIs" dxfId="2781" priority="2416" operator="equal">
      <formula>"NO"</formula>
    </cfRule>
  </conditionalFormatting>
  <conditionalFormatting sqref="P115">
    <cfRule type="cellIs" dxfId="2780" priority="2413" operator="equal">
      <formula>"NO ANEXA"</formula>
    </cfRule>
    <cfRule type="cellIs" dxfId="2779" priority="2414" operator="equal">
      <formula>"NO"</formula>
    </cfRule>
  </conditionalFormatting>
  <conditionalFormatting sqref="O115">
    <cfRule type="cellIs" dxfId="2778" priority="2411" operator="equal">
      <formula>"NO ANEXA"</formula>
    </cfRule>
    <cfRule type="cellIs" dxfId="2777" priority="2412" operator="equal">
      <formula>"NO"</formula>
    </cfRule>
  </conditionalFormatting>
  <conditionalFormatting sqref="P116">
    <cfRule type="cellIs" dxfId="2776" priority="2409" operator="equal">
      <formula>"NO ANEXA"</formula>
    </cfRule>
    <cfRule type="cellIs" dxfId="2775" priority="2410" operator="equal">
      <formula>"NO"</formula>
    </cfRule>
  </conditionalFormatting>
  <conditionalFormatting sqref="O116">
    <cfRule type="cellIs" dxfId="2774" priority="2407" operator="equal">
      <formula>"NO ANEXA"</formula>
    </cfRule>
    <cfRule type="cellIs" dxfId="2773" priority="2408" operator="equal">
      <formula>"NO"</formula>
    </cfRule>
  </conditionalFormatting>
  <conditionalFormatting sqref="V107:X107">
    <cfRule type="cellIs" dxfId="2772" priority="2405" operator="equal">
      <formula>"NO ANEXA"</formula>
    </cfRule>
    <cfRule type="cellIs" dxfId="2771" priority="2406" operator="equal">
      <formula>"NO"</formula>
    </cfRule>
  </conditionalFormatting>
  <conditionalFormatting sqref="U107">
    <cfRule type="cellIs" dxfId="2770" priority="2403" operator="equal">
      <formula>"NO ANEXA"</formula>
    </cfRule>
    <cfRule type="cellIs" dxfId="2769" priority="2404" operator="equal">
      <formula>"NO"</formula>
    </cfRule>
  </conditionalFormatting>
  <conditionalFormatting sqref="T107">
    <cfRule type="cellIs" dxfId="2768" priority="2401" operator="equal">
      <formula>"NO ANEXA"</formula>
    </cfRule>
    <cfRule type="cellIs" dxfId="2767" priority="2402" operator="equal">
      <formula>"NO"</formula>
    </cfRule>
  </conditionalFormatting>
  <conditionalFormatting sqref="V108:X108">
    <cfRule type="cellIs" dxfId="2766" priority="2399" operator="equal">
      <formula>"NO ANEXA"</formula>
    </cfRule>
    <cfRule type="cellIs" dxfId="2765" priority="2400" operator="equal">
      <formula>"NO"</formula>
    </cfRule>
  </conditionalFormatting>
  <conditionalFormatting sqref="U108">
    <cfRule type="cellIs" dxfId="2764" priority="2397" operator="equal">
      <formula>"NO ANEXA"</formula>
    </cfRule>
    <cfRule type="cellIs" dxfId="2763" priority="2398" operator="equal">
      <formula>"NO"</formula>
    </cfRule>
  </conditionalFormatting>
  <conditionalFormatting sqref="T108">
    <cfRule type="cellIs" dxfId="2762" priority="2395" operator="equal">
      <formula>"NO ANEXA"</formula>
    </cfRule>
    <cfRule type="cellIs" dxfId="2761" priority="2396" operator="equal">
      <formula>"NO"</formula>
    </cfRule>
  </conditionalFormatting>
  <conditionalFormatting sqref="V109:X109">
    <cfRule type="cellIs" dxfId="2760" priority="2393" operator="equal">
      <formula>"NO ANEXA"</formula>
    </cfRule>
    <cfRule type="cellIs" dxfId="2759" priority="2394" operator="equal">
      <formula>"NO"</formula>
    </cfRule>
  </conditionalFormatting>
  <conditionalFormatting sqref="U109">
    <cfRule type="cellIs" dxfId="2758" priority="2391" operator="equal">
      <formula>"NO ANEXA"</formula>
    </cfRule>
    <cfRule type="cellIs" dxfId="2757" priority="2392" operator="equal">
      <formula>"NO"</formula>
    </cfRule>
  </conditionalFormatting>
  <conditionalFormatting sqref="T109">
    <cfRule type="cellIs" dxfId="2756" priority="2389" operator="equal">
      <formula>"NO ANEXA"</formula>
    </cfRule>
    <cfRule type="cellIs" dxfId="2755" priority="2390" operator="equal">
      <formula>"NO"</formula>
    </cfRule>
  </conditionalFormatting>
  <conditionalFormatting sqref="V111:X111">
    <cfRule type="cellIs" dxfId="2754" priority="2387" operator="equal">
      <formula>"NO ANEXA"</formula>
    </cfRule>
    <cfRule type="cellIs" dxfId="2753" priority="2388" operator="equal">
      <formula>"NO"</formula>
    </cfRule>
  </conditionalFormatting>
  <conditionalFormatting sqref="U111">
    <cfRule type="cellIs" dxfId="2752" priority="2385" operator="equal">
      <formula>"NO ANEXA"</formula>
    </cfRule>
    <cfRule type="cellIs" dxfId="2751" priority="2386" operator="equal">
      <formula>"NO"</formula>
    </cfRule>
  </conditionalFormatting>
  <conditionalFormatting sqref="T111">
    <cfRule type="cellIs" dxfId="2750" priority="2383" operator="equal">
      <formula>"NO ANEXA"</formula>
    </cfRule>
    <cfRule type="cellIs" dxfId="2749" priority="2384" operator="equal">
      <formula>"NO"</formula>
    </cfRule>
  </conditionalFormatting>
  <conditionalFormatting sqref="V112:X112">
    <cfRule type="cellIs" dxfId="2748" priority="2381" operator="equal">
      <formula>"NO ANEXA"</formula>
    </cfRule>
    <cfRule type="cellIs" dxfId="2747" priority="2382" operator="equal">
      <formula>"NO"</formula>
    </cfRule>
  </conditionalFormatting>
  <conditionalFormatting sqref="U112">
    <cfRule type="cellIs" dxfId="2746" priority="2379" operator="equal">
      <formula>"NO ANEXA"</formula>
    </cfRule>
    <cfRule type="cellIs" dxfId="2745" priority="2380" operator="equal">
      <formula>"NO"</formula>
    </cfRule>
  </conditionalFormatting>
  <conditionalFormatting sqref="T112">
    <cfRule type="cellIs" dxfId="2744" priority="2377" operator="equal">
      <formula>"NO ANEXA"</formula>
    </cfRule>
    <cfRule type="cellIs" dxfId="2743" priority="2378" operator="equal">
      <formula>"NO"</formula>
    </cfRule>
  </conditionalFormatting>
  <conditionalFormatting sqref="V114:X114">
    <cfRule type="cellIs" dxfId="2742" priority="2375" operator="equal">
      <formula>"NO ANEXA"</formula>
    </cfRule>
    <cfRule type="cellIs" dxfId="2741" priority="2376" operator="equal">
      <formula>"NO"</formula>
    </cfRule>
  </conditionalFormatting>
  <conditionalFormatting sqref="U114">
    <cfRule type="cellIs" dxfId="2740" priority="2373" operator="equal">
      <formula>"NO ANEXA"</formula>
    </cfRule>
    <cfRule type="cellIs" dxfId="2739" priority="2374" operator="equal">
      <formula>"NO"</formula>
    </cfRule>
  </conditionalFormatting>
  <conditionalFormatting sqref="T114">
    <cfRule type="cellIs" dxfId="2738" priority="2371" operator="equal">
      <formula>"NO ANEXA"</formula>
    </cfRule>
    <cfRule type="cellIs" dxfId="2737" priority="2372" operator="equal">
      <formula>"NO"</formula>
    </cfRule>
  </conditionalFormatting>
  <conditionalFormatting sqref="V115:X115">
    <cfRule type="cellIs" dxfId="2736" priority="2369" operator="equal">
      <formula>"NO ANEXA"</formula>
    </cfRule>
    <cfRule type="cellIs" dxfId="2735" priority="2370" operator="equal">
      <formula>"NO"</formula>
    </cfRule>
  </conditionalFormatting>
  <conditionalFormatting sqref="U115">
    <cfRule type="cellIs" dxfId="2734" priority="2367" operator="equal">
      <formula>"NO ANEXA"</formula>
    </cfRule>
    <cfRule type="cellIs" dxfId="2733" priority="2368" operator="equal">
      <formula>"NO"</formula>
    </cfRule>
  </conditionalFormatting>
  <conditionalFormatting sqref="T115">
    <cfRule type="cellIs" dxfId="2732" priority="2365" operator="equal">
      <formula>"NO ANEXA"</formula>
    </cfRule>
    <cfRule type="cellIs" dxfId="2731" priority="2366" operator="equal">
      <formula>"NO"</formula>
    </cfRule>
  </conditionalFormatting>
  <conditionalFormatting sqref="V116:X116">
    <cfRule type="cellIs" dxfId="2730" priority="2363" operator="equal">
      <formula>"NO ANEXA"</formula>
    </cfRule>
    <cfRule type="cellIs" dxfId="2729" priority="2364" operator="equal">
      <formula>"NO"</formula>
    </cfRule>
  </conditionalFormatting>
  <conditionalFormatting sqref="U116">
    <cfRule type="cellIs" dxfId="2728" priority="2361" operator="equal">
      <formula>"NO ANEXA"</formula>
    </cfRule>
    <cfRule type="cellIs" dxfId="2727" priority="2362" operator="equal">
      <formula>"NO"</formula>
    </cfRule>
  </conditionalFormatting>
  <conditionalFormatting sqref="T116">
    <cfRule type="cellIs" dxfId="2726" priority="2359" operator="equal">
      <formula>"NO ANEXA"</formula>
    </cfRule>
    <cfRule type="cellIs" dxfId="2725" priority="2360" operator="equal">
      <formula>"NO"</formula>
    </cfRule>
  </conditionalFormatting>
  <conditionalFormatting sqref="P295">
    <cfRule type="cellIs" dxfId="2724" priority="2313" operator="equal">
      <formula>"NO ANEXA"</formula>
    </cfRule>
    <cfRule type="cellIs" dxfId="2723" priority="2314" operator="equal">
      <formula>"NO"</formula>
    </cfRule>
  </conditionalFormatting>
  <conditionalFormatting sqref="O295">
    <cfRule type="cellIs" dxfId="2722" priority="2311" operator="equal">
      <formula>"NO ANEXA"</formula>
    </cfRule>
    <cfRule type="cellIs" dxfId="2721" priority="2312" operator="equal">
      <formula>"NO"</formula>
    </cfRule>
  </conditionalFormatting>
  <conditionalFormatting sqref="P296">
    <cfRule type="cellIs" dxfId="2720" priority="2309" operator="equal">
      <formula>"NO ANEXA"</formula>
    </cfRule>
    <cfRule type="cellIs" dxfId="2719" priority="2310" operator="equal">
      <formula>"NO"</formula>
    </cfRule>
  </conditionalFormatting>
  <conditionalFormatting sqref="O296">
    <cfRule type="cellIs" dxfId="2718" priority="2307" operator="equal">
      <formula>"NO ANEXA"</formula>
    </cfRule>
    <cfRule type="cellIs" dxfId="2717" priority="2308" operator="equal">
      <formula>"NO"</formula>
    </cfRule>
  </conditionalFormatting>
  <conditionalFormatting sqref="P297">
    <cfRule type="cellIs" dxfId="2716" priority="2305" operator="equal">
      <formula>"NO ANEXA"</formula>
    </cfRule>
    <cfRule type="cellIs" dxfId="2715" priority="2306" operator="equal">
      <formula>"NO"</formula>
    </cfRule>
  </conditionalFormatting>
  <conditionalFormatting sqref="O297">
    <cfRule type="cellIs" dxfId="2714" priority="2303" operator="equal">
      <formula>"NO ANEXA"</formula>
    </cfRule>
    <cfRule type="cellIs" dxfId="2713" priority="2304" operator="equal">
      <formula>"NO"</formula>
    </cfRule>
  </conditionalFormatting>
  <conditionalFormatting sqref="X296">
    <cfRule type="cellIs" dxfId="2712" priority="2297" operator="equal">
      <formula>"NO ANEXA"</formula>
    </cfRule>
    <cfRule type="cellIs" dxfId="2711" priority="2298" operator="equal">
      <formula>"NO"</formula>
    </cfRule>
  </conditionalFormatting>
  <conditionalFormatting sqref="O159">
    <cfRule type="cellIs" dxfId="2710" priority="2215" operator="equal">
      <formula>"NO ANEXA"</formula>
    </cfRule>
    <cfRule type="cellIs" dxfId="2709" priority="2216" operator="equal">
      <formula>"NO"</formula>
    </cfRule>
  </conditionalFormatting>
  <conditionalFormatting sqref="P159">
    <cfRule type="cellIs" dxfId="2708" priority="2213" operator="equal">
      <formula>"NO ANEXA"</formula>
    </cfRule>
    <cfRule type="cellIs" dxfId="2707" priority="2214" operator="equal">
      <formula>"NO"</formula>
    </cfRule>
  </conditionalFormatting>
  <conditionalFormatting sqref="O160">
    <cfRule type="cellIs" dxfId="2706" priority="2211" operator="equal">
      <formula>"NO ANEXA"</formula>
    </cfRule>
    <cfRule type="cellIs" dxfId="2705" priority="2212" operator="equal">
      <formula>"NO"</formula>
    </cfRule>
  </conditionalFormatting>
  <conditionalFormatting sqref="P160">
    <cfRule type="cellIs" dxfId="2704" priority="2209" operator="equal">
      <formula>"NO ANEXA"</formula>
    </cfRule>
    <cfRule type="cellIs" dxfId="2703" priority="2210" operator="equal">
      <formula>"NO"</formula>
    </cfRule>
  </conditionalFormatting>
  <conditionalFormatting sqref="O161">
    <cfRule type="cellIs" dxfId="2702" priority="2207" operator="equal">
      <formula>"NO ANEXA"</formula>
    </cfRule>
    <cfRule type="cellIs" dxfId="2701" priority="2208" operator="equal">
      <formula>"NO"</formula>
    </cfRule>
  </conditionalFormatting>
  <conditionalFormatting sqref="P161">
    <cfRule type="cellIs" dxfId="2700" priority="2205" operator="equal">
      <formula>"NO ANEXA"</formula>
    </cfRule>
    <cfRule type="cellIs" dxfId="2699" priority="2206" operator="equal">
      <formula>"NO"</formula>
    </cfRule>
  </conditionalFormatting>
  <conditionalFormatting sqref="O162">
    <cfRule type="cellIs" dxfId="2698" priority="2203" operator="equal">
      <formula>"NO ANEXA"</formula>
    </cfRule>
    <cfRule type="cellIs" dxfId="2697" priority="2204" operator="equal">
      <formula>"NO"</formula>
    </cfRule>
  </conditionalFormatting>
  <conditionalFormatting sqref="P162">
    <cfRule type="cellIs" dxfId="2696" priority="2201" operator="equal">
      <formula>"NO ANEXA"</formula>
    </cfRule>
    <cfRule type="cellIs" dxfId="2695" priority="2202" operator="equal">
      <formula>"NO"</formula>
    </cfRule>
  </conditionalFormatting>
  <conditionalFormatting sqref="O163">
    <cfRule type="cellIs" dxfId="2694" priority="2199" operator="equal">
      <formula>"NO ANEXA"</formula>
    </cfRule>
    <cfRule type="cellIs" dxfId="2693" priority="2200" operator="equal">
      <formula>"NO"</formula>
    </cfRule>
  </conditionalFormatting>
  <conditionalFormatting sqref="P163">
    <cfRule type="cellIs" dxfId="2692" priority="2197" operator="equal">
      <formula>"NO ANEXA"</formula>
    </cfRule>
    <cfRule type="cellIs" dxfId="2691" priority="2198" operator="equal">
      <formula>"NO"</formula>
    </cfRule>
  </conditionalFormatting>
  <conditionalFormatting sqref="O164">
    <cfRule type="cellIs" dxfId="2690" priority="2195" operator="equal">
      <formula>"NO ANEXA"</formula>
    </cfRule>
    <cfRule type="cellIs" dxfId="2689" priority="2196" operator="equal">
      <formula>"NO"</formula>
    </cfRule>
  </conditionalFormatting>
  <conditionalFormatting sqref="P164">
    <cfRule type="cellIs" dxfId="2688" priority="2193" operator="equal">
      <formula>"NO ANEXA"</formula>
    </cfRule>
    <cfRule type="cellIs" dxfId="2687" priority="2194" operator="equal">
      <formula>"NO"</formula>
    </cfRule>
  </conditionalFormatting>
  <conditionalFormatting sqref="O165">
    <cfRule type="cellIs" dxfId="2686" priority="2191" operator="equal">
      <formula>"NO ANEXA"</formula>
    </cfRule>
    <cfRule type="cellIs" dxfId="2685" priority="2192" operator="equal">
      <formula>"NO"</formula>
    </cfRule>
  </conditionalFormatting>
  <conditionalFormatting sqref="P165">
    <cfRule type="cellIs" dxfId="2684" priority="2189" operator="equal">
      <formula>"NO ANEXA"</formula>
    </cfRule>
    <cfRule type="cellIs" dxfId="2683" priority="2190" operator="equal">
      <formula>"NO"</formula>
    </cfRule>
  </conditionalFormatting>
  <conditionalFormatting sqref="O166">
    <cfRule type="cellIs" dxfId="2682" priority="2187" operator="equal">
      <formula>"NO ANEXA"</formula>
    </cfRule>
    <cfRule type="cellIs" dxfId="2681" priority="2188" operator="equal">
      <formula>"NO"</formula>
    </cfRule>
  </conditionalFormatting>
  <conditionalFormatting sqref="P166">
    <cfRule type="cellIs" dxfId="2680" priority="2185" operator="equal">
      <formula>"NO ANEXA"</formula>
    </cfRule>
    <cfRule type="cellIs" dxfId="2679" priority="2186" operator="equal">
      <formula>"NO"</formula>
    </cfRule>
  </conditionalFormatting>
  <conditionalFormatting sqref="O167">
    <cfRule type="cellIs" dxfId="2678" priority="2183" operator="equal">
      <formula>"NO ANEXA"</formula>
    </cfRule>
    <cfRule type="cellIs" dxfId="2677" priority="2184" operator="equal">
      <formula>"NO"</formula>
    </cfRule>
  </conditionalFormatting>
  <conditionalFormatting sqref="P167">
    <cfRule type="cellIs" dxfId="2676" priority="2181" operator="equal">
      <formula>"NO ANEXA"</formula>
    </cfRule>
    <cfRule type="cellIs" dxfId="2675" priority="2182" operator="equal">
      <formula>"NO"</formula>
    </cfRule>
  </conditionalFormatting>
  <conditionalFormatting sqref="O168">
    <cfRule type="cellIs" dxfId="2674" priority="2179" operator="equal">
      <formula>"NO ANEXA"</formula>
    </cfRule>
    <cfRule type="cellIs" dxfId="2673" priority="2180" operator="equal">
      <formula>"NO"</formula>
    </cfRule>
  </conditionalFormatting>
  <conditionalFormatting sqref="P168">
    <cfRule type="cellIs" dxfId="2672" priority="2177" operator="equal">
      <formula>"NO ANEXA"</formula>
    </cfRule>
    <cfRule type="cellIs" dxfId="2671" priority="2178" operator="equal">
      <formula>"NO"</formula>
    </cfRule>
  </conditionalFormatting>
  <conditionalFormatting sqref="U159">
    <cfRule type="cellIs" dxfId="2670" priority="2175" operator="equal">
      <formula>"NO ANEXA"</formula>
    </cfRule>
    <cfRule type="cellIs" dxfId="2669" priority="2176" operator="equal">
      <formula>"NO"</formula>
    </cfRule>
  </conditionalFormatting>
  <conditionalFormatting sqref="X159">
    <cfRule type="cellIs" dxfId="2668" priority="2173" operator="equal">
      <formula>"NO ANEXA"</formula>
    </cfRule>
    <cfRule type="cellIs" dxfId="2667" priority="2174" operator="equal">
      <formula>"NO"</formula>
    </cfRule>
  </conditionalFormatting>
  <conditionalFormatting sqref="V159:W159">
    <cfRule type="cellIs" dxfId="2666" priority="2171" operator="equal">
      <formula>"NO ANEXA"</formula>
    </cfRule>
    <cfRule type="cellIs" dxfId="2665" priority="2172" operator="equal">
      <formula>"NO"</formula>
    </cfRule>
  </conditionalFormatting>
  <conditionalFormatting sqref="T159">
    <cfRule type="cellIs" dxfId="2664" priority="2169" operator="equal">
      <formula>"NO ANEXA"</formula>
    </cfRule>
    <cfRule type="cellIs" dxfId="2663" priority="2170" operator="equal">
      <formula>"NO"</formula>
    </cfRule>
  </conditionalFormatting>
  <conditionalFormatting sqref="U160">
    <cfRule type="cellIs" dxfId="2662" priority="2167" operator="equal">
      <formula>"NO ANEXA"</formula>
    </cfRule>
    <cfRule type="cellIs" dxfId="2661" priority="2168" operator="equal">
      <formula>"NO"</formula>
    </cfRule>
  </conditionalFormatting>
  <conditionalFormatting sqref="X160">
    <cfRule type="cellIs" dxfId="2660" priority="2165" operator="equal">
      <formula>"NO ANEXA"</formula>
    </cfRule>
    <cfRule type="cellIs" dxfId="2659" priority="2166" operator="equal">
      <formula>"NO"</formula>
    </cfRule>
  </conditionalFormatting>
  <conditionalFormatting sqref="V160:W160">
    <cfRule type="cellIs" dxfId="2658" priority="2163" operator="equal">
      <formula>"NO ANEXA"</formula>
    </cfRule>
    <cfRule type="cellIs" dxfId="2657" priority="2164" operator="equal">
      <formula>"NO"</formula>
    </cfRule>
  </conditionalFormatting>
  <conditionalFormatting sqref="T160">
    <cfRule type="cellIs" dxfId="2656" priority="2161" operator="equal">
      <formula>"NO ANEXA"</formula>
    </cfRule>
    <cfRule type="cellIs" dxfId="2655" priority="2162" operator="equal">
      <formula>"NO"</formula>
    </cfRule>
  </conditionalFormatting>
  <conditionalFormatting sqref="U161">
    <cfRule type="cellIs" dxfId="2654" priority="2159" operator="equal">
      <formula>"NO ANEXA"</formula>
    </cfRule>
    <cfRule type="cellIs" dxfId="2653" priority="2160" operator="equal">
      <formula>"NO"</formula>
    </cfRule>
  </conditionalFormatting>
  <conditionalFormatting sqref="X161">
    <cfRule type="cellIs" dxfId="2652" priority="2157" operator="equal">
      <formula>"NO ANEXA"</formula>
    </cfRule>
    <cfRule type="cellIs" dxfId="2651" priority="2158" operator="equal">
      <formula>"NO"</formula>
    </cfRule>
  </conditionalFormatting>
  <conditionalFormatting sqref="V161:W161">
    <cfRule type="cellIs" dxfId="2650" priority="2155" operator="equal">
      <formula>"NO ANEXA"</formula>
    </cfRule>
    <cfRule type="cellIs" dxfId="2649" priority="2156" operator="equal">
      <formula>"NO"</formula>
    </cfRule>
  </conditionalFormatting>
  <conditionalFormatting sqref="T161">
    <cfRule type="cellIs" dxfId="2648" priority="2153" operator="equal">
      <formula>"NO ANEXA"</formula>
    </cfRule>
    <cfRule type="cellIs" dxfId="2647" priority="2154" operator="equal">
      <formula>"NO"</formula>
    </cfRule>
  </conditionalFormatting>
  <conditionalFormatting sqref="U162">
    <cfRule type="cellIs" dxfId="2646" priority="2151" operator="equal">
      <formula>"NO ANEXA"</formula>
    </cfRule>
    <cfRule type="cellIs" dxfId="2645" priority="2152" operator="equal">
      <formula>"NO"</formula>
    </cfRule>
  </conditionalFormatting>
  <conditionalFormatting sqref="X162">
    <cfRule type="cellIs" dxfId="2644" priority="2149" operator="equal">
      <formula>"NO ANEXA"</formula>
    </cfRule>
    <cfRule type="cellIs" dxfId="2643" priority="2150" operator="equal">
      <formula>"NO"</formula>
    </cfRule>
  </conditionalFormatting>
  <conditionalFormatting sqref="V162:W162">
    <cfRule type="cellIs" dxfId="2642" priority="2147" operator="equal">
      <formula>"NO ANEXA"</formula>
    </cfRule>
    <cfRule type="cellIs" dxfId="2641" priority="2148" operator="equal">
      <formula>"NO"</formula>
    </cfRule>
  </conditionalFormatting>
  <conditionalFormatting sqref="T162">
    <cfRule type="cellIs" dxfId="2640" priority="2145" operator="equal">
      <formula>"NO ANEXA"</formula>
    </cfRule>
    <cfRule type="cellIs" dxfId="2639" priority="2146" operator="equal">
      <formula>"NO"</formula>
    </cfRule>
  </conditionalFormatting>
  <conditionalFormatting sqref="U163">
    <cfRule type="cellIs" dxfId="2638" priority="2143" operator="equal">
      <formula>"NO ANEXA"</formula>
    </cfRule>
    <cfRule type="cellIs" dxfId="2637" priority="2144" operator="equal">
      <formula>"NO"</formula>
    </cfRule>
  </conditionalFormatting>
  <conditionalFormatting sqref="X163">
    <cfRule type="cellIs" dxfId="2636" priority="2141" operator="equal">
      <formula>"NO ANEXA"</formula>
    </cfRule>
    <cfRule type="cellIs" dxfId="2635" priority="2142" operator="equal">
      <formula>"NO"</formula>
    </cfRule>
  </conditionalFormatting>
  <conditionalFormatting sqref="V163:W163">
    <cfRule type="cellIs" dxfId="2634" priority="2139" operator="equal">
      <formula>"NO ANEXA"</formula>
    </cfRule>
    <cfRule type="cellIs" dxfId="2633" priority="2140" operator="equal">
      <formula>"NO"</formula>
    </cfRule>
  </conditionalFormatting>
  <conditionalFormatting sqref="T163">
    <cfRule type="cellIs" dxfId="2632" priority="2137" operator="equal">
      <formula>"NO ANEXA"</formula>
    </cfRule>
    <cfRule type="cellIs" dxfId="2631" priority="2138" operator="equal">
      <formula>"NO"</formula>
    </cfRule>
  </conditionalFormatting>
  <conditionalFormatting sqref="U164">
    <cfRule type="cellIs" dxfId="2630" priority="2135" operator="equal">
      <formula>"NO ANEXA"</formula>
    </cfRule>
    <cfRule type="cellIs" dxfId="2629" priority="2136" operator="equal">
      <formula>"NO"</formula>
    </cfRule>
  </conditionalFormatting>
  <conditionalFormatting sqref="X164">
    <cfRule type="cellIs" dxfId="2628" priority="2133" operator="equal">
      <formula>"NO ANEXA"</formula>
    </cfRule>
    <cfRule type="cellIs" dxfId="2627" priority="2134" operator="equal">
      <formula>"NO"</formula>
    </cfRule>
  </conditionalFormatting>
  <conditionalFormatting sqref="V164:W164">
    <cfRule type="cellIs" dxfId="2626" priority="2131" operator="equal">
      <formula>"NO ANEXA"</formula>
    </cfRule>
    <cfRule type="cellIs" dxfId="2625" priority="2132" operator="equal">
      <formula>"NO"</formula>
    </cfRule>
  </conditionalFormatting>
  <conditionalFormatting sqref="T164">
    <cfRule type="cellIs" dxfId="2624" priority="2129" operator="equal">
      <formula>"NO ANEXA"</formula>
    </cfRule>
    <cfRule type="cellIs" dxfId="2623" priority="2130" operator="equal">
      <formula>"NO"</formula>
    </cfRule>
  </conditionalFormatting>
  <conditionalFormatting sqref="U165">
    <cfRule type="cellIs" dxfId="2622" priority="2127" operator="equal">
      <formula>"NO ANEXA"</formula>
    </cfRule>
    <cfRule type="cellIs" dxfId="2621" priority="2128" operator="equal">
      <formula>"NO"</formula>
    </cfRule>
  </conditionalFormatting>
  <conditionalFormatting sqref="X165">
    <cfRule type="cellIs" dxfId="2620" priority="2125" operator="equal">
      <formula>"NO ANEXA"</formula>
    </cfRule>
    <cfRule type="cellIs" dxfId="2619" priority="2126" operator="equal">
      <formula>"NO"</formula>
    </cfRule>
  </conditionalFormatting>
  <conditionalFormatting sqref="V165:W165">
    <cfRule type="cellIs" dxfId="2618" priority="2123" operator="equal">
      <formula>"NO ANEXA"</formula>
    </cfRule>
    <cfRule type="cellIs" dxfId="2617" priority="2124" operator="equal">
      <formula>"NO"</formula>
    </cfRule>
  </conditionalFormatting>
  <conditionalFormatting sqref="T165">
    <cfRule type="cellIs" dxfId="2616" priority="2121" operator="equal">
      <formula>"NO ANEXA"</formula>
    </cfRule>
    <cfRule type="cellIs" dxfId="2615" priority="2122" operator="equal">
      <formula>"NO"</formula>
    </cfRule>
  </conditionalFormatting>
  <conditionalFormatting sqref="U166">
    <cfRule type="cellIs" dxfId="2614" priority="2119" operator="equal">
      <formula>"NO ANEXA"</formula>
    </cfRule>
    <cfRule type="cellIs" dxfId="2613" priority="2120" operator="equal">
      <formula>"NO"</formula>
    </cfRule>
  </conditionalFormatting>
  <conditionalFormatting sqref="X166">
    <cfRule type="cellIs" dxfId="2612" priority="2117" operator="equal">
      <formula>"NO ANEXA"</formula>
    </cfRule>
    <cfRule type="cellIs" dxfId="2611" priority="2118" operator="equal">
      <formula>"NO"</formula>
    </cfRule>
  </conditionalFormatting>
  <conditionalFormatting sqref="V166:W166">
    <cfRule type="cellIs" dxfId="2610" priority="2115" operator="equal">
      <formula>"NO ANEXA"</formula>
    </cfRule>
    <cfRule type="cellIs" dxfId="2609" priority="2116" operator="equal">
      <formula>"NO"</formula>
    </cfRule>
  </conditionalFormatting>
  <conditionalFormatting sqref="T166">
    <cfRule type="cellIs" dxfId="2608" priority="2113" operator="equal">
      <formula>"NO ANEXA"</formula>
    </cfRule>
    <cfRule type="cellIs" dxfId="2607" priority="2114" operator="equal">
      <formula>"NO"</formula>
    </cfRule>
  </conditionalFormatting>
  <conditionalFormatting sqref="U167">
    <cfRule type="cellIs" dxfId="2606" priority="2111" operator="equal">
      <formula>"NO ANEXA"</formula>
    </cfRule>
    <cfRule type="cellIs" dxfId="2605" priority="2112" operator="equal">
      <formula>"NO"</formula>
    </cfRule>
  </conditionalFormatting>
  <conditionalFormatting sqref="X167">
    <cfRule type="cellIs" dxfId="2604" priority="2109" operator="equal">
      <formula>"NO ANEXA"</formula>
    </cfRule>
    <cfRule type="cellIs" dxfId="2603" priority="2110" operator="equal">
      <formula>"NO"</formula>
    </cfRule>
  </conditionalFormatting>
  <conditionalFormatting sqref="V167:W167">
    <cfRule type="cellIs" dxfId="2602" priority="2107" operator="equal">
      <formula>"NO ANEXA"</formula>
    </cfRule>
    <cfRule type="cellIs" dxfId="2601" priority="2108" operator="equal">
      <formula>"NO"</formula>
    </cfRule>
  </conditionalFormatting>
  <conditionalFormatting sqref="T167">
    <cfRule type="cellIs" dxfId="2600" priority="2105" operator="equal">
      <formula>"NO ANEXA"</formula>
    </cfRule>
    <cfRule type="cellIs" dxfId="2599" priority="2106" operator="equal">
      <formula>"NO"</formula>
    </cfRule>
  </conditionalFormatting>
  <conditionalFormatting sqref="U168">
    <cfRule type="cellIs" dxfId="2598" priority="2103" operator="equal">
      <formula>"NO ANEXA"</formula>
    </cfRule>
    <cfRule type="cellIs" dxfId="2597" priority="2104" operator="equal">
      <formula>"NO"</formula>
    </cfRule>
  </conditionalFormatting>
  <conditionalFormatting sqref="X168">
    <cfRule type="cellIs" dxfId="2596" priority="2101" operator="equal">
      <formula>"NO ANEXA"</formula>
    </cfRule>
    <cfRule type="cellIs" dxfId="2595" priority="2102" operator="equal">
      <formula>"NO"</formula>
    </cfRule>
  </conditionalFormatting>
  <conditionalFormatting sqref="V168:W168">
    <cfRule type="cellIs" dxfId="2594" priority="2099" operator="equal">
      <formula>"NO ANEXA"</formula>
    </cfRule>
    <cfRule type="cellIs" dxfId="2593" priority="2100" operator="equal">
      <formula>"NO"</formula>
    </cfRule>
  </conditionalFormatting>
  <conditionalFormatting sqref="T168">
    <cfRule type="cellIs" dxfId="2592" priority="2097" operator="equal">
      <formula>"NO ANEXA"</formula>
    </cfRule>
    <cfRule type="cellIs" dxfId="2591" priority="2098" operator="equal">
      <formula>"NO"</formula>
    </cfRule>
  </conditionalFormatting>
  <conditionalFormatting sqref="AB159">
    <cfRule type="cellIs" dxfId="2590" priority="2095" operator="equal">
      <formula>"NO ANEXA"</formula>
    </cfRule>
    <cfRule type="cellIs" dxfId="2589" priority="2096" operator="equal">
      <formula>"NO"</formula>
    </cfRule>
  </conditionalFormatting>
  <conditionalFormatting sqref="AB160">
    <cfRule type="cellIs" dxfId="2588" priority="2093" operator="equal">
      <formula>"NO ANEXA"</formula>
    </cfRule>
    <cfRule type="cellIs" dxfId="2587" priority="2094" operator="equal">
      <formula>"NO"</formula>
    </cfRule>
  </conditionalFormatting>
  <conditionalFormatting sqref="AB161">
    <cfRule type="cellIs" dxfId="2586" priority="2091" operator="equal">
      <formula>"NO ANEXA"</formula>
    </cfRule>
    <cfRule type="cellIs" dxfId="2585" priority="2092" operator="equal">
      <formula>"NO"</formula>
    </cfRule>
  </conditionalFormatting>
  <conditionalFormatting sqref="AB162">
    <cfRule type="cellIs" dxfId="2584" priority="2089" operator="equal">
      <formula>"NO ANEXA"</formula>
    </cfRule>
    <cfRule type="cellIs" dxfId="2583" priority="2090" operator="equal">
      <formula>"NO"</formula>
    </cfRule>
  </conditionalFormatting>
  <conditionalFormatting sqref="AB163">
    <cfRule type="cellIs" dxfId="2582" priority="2087" operator="equal">
      <formula>"NO ANEXA"</formula>
    </cfRule>
    <cfRule type="cellIs" dxfId="2581" priority="2088" operator="equal">
      <formula>"NO"</formula>
    </cfRule>
  </conditionalFormatting>
  <conditionalFormatting sqref="AB164">
    <cfRule type="cellIs" dxfId="2580" priority="2085" operator="equal">
      <formula>"NO ANEXA"</formula>
    </cfRule>
    <cfRule type="cellIs" dxfId="2579" priority="2086" operator="equal">
      <formula>"NO"</formula>
    </cfRule>
  </conditionalFormatting>
  <conditionalFormatting sqref="AB165">
    <cfRule type="cellIs" dxfId="2578" priority="2083" operator="equal">
      <formula>"NO ANEXA"</formula>
    </cfRule>
    <cfRule type="cellIs" dxfId="2577" priority="2084" operator="equal">
      <formula>"NO"</formula>
    </cfRule>
  </conditionalFormatting>
  <conditionalFormatting sqref="AB166">
    <cfRule type="cellIs" dxfId="2576" priority="2081" operator="equal">
      <formula>"NO ANEXA"</formula>
    </cfRule>
    <cfRule type="cellIs" dxfId="2575" priority="2082" operator="equal">
      <formula>"NO"</formula>
    </cfRule>
  </conditionalFormatting>
  <conditionalFormatting sqref="AB167">
    <cfRule type="cellIs" dxfId="2574" priority="2079" operator="equal">
      <formula>"NO ANEXA"</formula>
    </cfRule>
    <cfRule type="cellIs" dxfId="2573" priority="2080" operator="equal">
      <formula>"NO"</formula>
    </cfRule>
  </conditionalFormatting>
  <conditionalFormatting sqref="AB168">
    <cfRule type="cellIs" dxfId="2572" priority="2077" operator="equal">
      <formula>"NO ANEXA"</formula>
    </cfRule>
    <cfRule type="cellIs" dxfId="2571" priority="2078" operator="equal">
      <formula>"NO"</formula>
    </cfRule>
  </conditionalFormatting>
  <conditionalFormatting sqref="F202">
    <cfRule type="cellIs" dxfId="2570" priority="2075" operator="equal">
      <formula>"NO ANEXA"</formula>
    </cfRule>
    <cfRule type="cellIs" dxfId="2569" priority="2076" operator="equal">
      <formula>"NO"</formula>
    </cfRule>
  </conditionalFormatting>
  <conditionalFormatting sqref="E202">
    <cfRule type="cellIs" dxfId="2568" priority="2073" operator="equal">
      <formula>"NO ANEXA"</formula>
    </cfRule>
    <cfRule type="cellIs" dxfId="2567" priority="2074" operator="equal">
      <formula>"NO"</formula>
    </cfRule>
  </conditionalFormatting>
  <conditionalFormatting sqref="F206">
    <cfRule type="cellIs" dxfId="2566" priority="2071" operator="equal">
      <formula>"NO ANEXA"</formula>
    </cfRule>
    <cfRule type="cellIs" dxfId="2565" priority="2072" operator="equal">
      <formula>"NO"</formula>
    </cfRule>
  </conditionalFormatting>
  <conditionalFormatting sqref="E206">
    <cfRule type="cellIs" dxfId="2564" priority="2069" operator="equal">
      <formula>"NO ANEXA"</formula>
    </cfRule>
    <cfRule type="cellIs" dxfId="2563" priority="2070" operator="equal">
      <formula>"NO"</formula>
    </cfRule>
  </conditionalFormatting>
  <conditionalFormatting sqref="F208">
    <cfRule type="cellIs" dxfId="2562" priority="2067" operator="equal">
      <formula>"NO ANEXA"</formula>
    </cfRule>
    <cfRule type="cellIs" dxfId="2561" priority="2068" operator="equal">
      <formula>"NO"</formula>
    </cfRule>
  </conditionalFormatting>
  <conditionalFormatting sqref="E208">
    <cfRule type="cellIs" dxfId="2560" priority="2065" operator="equal">
      <formula>"NO ANEXA"</formula>
    </cfRule>
    <cfRule type="cellIs" dxfId="2559" priority="2066" operator="equal">
      <formula>"NO"</formula>
    </cfRule>
  </conditionalFormatting>
  <conditionalFormatting sqref="P202">
    <cfRule type="cellIs" dxfId="2558" priority="2029" operator="equal">
      <formula>"NO ANEXA"</formula>
    </cfRule>
    <cfRule type="cellIs" dxfId="2557" priority="2030" operator="equal">
      <formula>"NO"</formula>
    </cfRule>
  </conditionalFormatting>
  <conditionalFormatting sqref="O202">
    <cfRule type="cellIs" dxfId="2556" priority="2027" operator="equal">
      <formula>"NO ANEXA"</formula>
    </cfRule>
    <cfRule type="cellIs" dxfId="2555" priority="2028" operator="equal">
      <formula>"NO"</formula>
    </cfRule>
  </conditionalFormatting>
  <conditionalFormatting sqref="P206">
    <cfRule type="cellIs" dxfId="2554" priority="2025" operator="equal">
      <formula>"NO ANEXA"</formula>
    </cfRule>
    <cfRule type="cellIs" dxfId="2553" priority="2026" operator="equal">
      <formula>"NO"</formula>
    </cfRule>
  </conditionalFormatting>
  <conditionalFormatting sqref="O206">
    <cfRule type="cellIs" dxfId="2552" priority="2023" operator="equal">
      <formula>"NO ANEXA"</formula>
    </cfRule>
    <cfRule type="cellIs" dxfId="2551" priority="2024" operator="equal">
      <formula>"NO"</formula>
    </cfRule>
  </conditionalFormatting>
  <conditionalFormatting sqref="V202:X202">
    <cfRule type="cellIs" dxfId="2550" priority="2021" operator="equal">
      <formula>"NO ANEXA"</formula>
    </cfRule>
    <cfRule type="cellIs" dxfId="2549" priority="2022" operator="equal">
      <formula>"NO"</formula>
    </cfRule>
  </conditionalFormatting>
  <conditionalFormatting sqref="U202">
    <cfRule type="cellIs" dxfId="2548" priority="2019" operator="equal">
      <formula>"NO ANEXA"</formula>
    </cfRule>
    <cfRule type="cellIs" dxfId="2547" priority="2020" operator="equal">
      <formula>"NO"</formula>
    </cfRule>
  </conditionalFormatting>
  <conditionalFormatting sqref="T202">
    <cfRule type="cellIs" dxfId="2546" priority="2017" operator="equal">
      <formula>"NO ANEXA"</formula>
    </cfRule>
    <cfRule type="cellIs" dxfId="2545" priority="2018" operator="equal">
      <formula>"NO"</formula>
    </cfRule>
  </conditionalFormatting>
  <conditionalFormatting sqref="V206:X206">
    <cfRule type="cellIs" dxfId="2544" priority="2015" operator="equal">
      <formula>"NO ANEXA"</formula>
    </cfRule>
    <cfRule type="cellIs" dxfId="2543" priority="2016" operator="equal">
      <formula>"NO"</formula>
    </cfRule>
  </conditionalFormatting>
  <conditionalFormatting sqref="U206">
    <cfRule type="cellIs" dxfId="2542" priority="2013" operator="equal">
      <formula>"NO ANEXA"</formula>
    </cfRule>
    <cfRule type="cellIs" dxfId="2541" priority="2014" operator="equal">
      <formula>"NO"</formula>
    </cfRule>
  </conditionalFormatting>
  <conditionalFormatting sqref="T206">
    <cfRule type="cellIs" dxfId="2540" priority="2011" operator="equal">
      <formula>"NO ANEXA"</formula>
    </cfRule>
    <cfRule type="cellIs" dxfId="2539" priority="2012" operator="equal">
      <formula>"NO"</formula>
    </cfRule>
  </conditionalFormatting>
  <conditionalFormatting sqref="V208:X208">
    <cfRule type="cellIs" dxfId="2538" priority="2009" operator="equal">
      <formula>"NO ANEXA"</formula>
    </cfRule>
    <cfRule type="cellIs" dxfId="2537" priority="2010" operator="equal">
      <formula>"NO"</formula>
    </cfRule>
  </conditionalFormatting>
  <conditionalFormatting sqref="U208">
    <cfRule type="cellIs" dxfId="2536" priority="2007" operator="equal">
      <formula>"NO ANEXA"</formula>
    </cfRule>
    <cfRule type="cellIs" dxfId="2535" priority="2008" operator="equal">
      <formula>"NO"</formula>
    </cfRule>
  </conditionalFormatting>
  <conditionalFormatting sqref="T208">
    <cfRule type="cellIs" dxfId="2534" priority="2005" operator="equal">
      <formula>"NO ANEXA"</formula>
    </cfRule>
    <cfRule type="cellIs" dxfId="2533" priority="2006" operator="equal">
      <formula>"NO"</formula>
    </cfRule>
  </conditionalFormatting>
  <conditionalFormatting sqref="AB202">
    <cfRule type="cellIs" dxfId="2532" priority="2003" operator="equal">
      <formula>"NO ANEXA"</formula>
    </cfRule>
    <cfRule type="cellIs" dxfId="2531" priority="2004" operator="equal">
      <formula>"NO"</formula>
    </cfRule>
  </conditionalFormatting>
  <conditionalFormatting sqref="AB206">
    <cfRule type="cellIs" dxfId="2530" priority="2001" operator="equal">
      <formula>"NO ANEXA"</formula>
    </cfRule>
    <cfRule type="cellIs" dxfId="2529" priority="2002" operator="equal">
      <formula>"NO"</formula>
    </cfRule>
  </conditionalFormatting>
  <conditionalFormatting sqref="AB208">
    <cfRule type="cellIs" dxfId="2528" priority="1999" operator="equal">
      <formula>"NO ANEXA"</formula>
    </cfRule>
    <cfRule type="cellIs" dxfId="2527" priority="2000" operator="equal">
      <formula>"NO"</formula>
    </cfRule>
  </conditionalFormatting>
  <conditionalFormatting sqref="F211">
    <cfRule type="cellIs" dxfId="2526" priority="1997" operator="equal">
      <formula>"NO ANEXA"</formula>
    </cfRule>
    <cfRule type="cellIs" dxfId="2525" priority="1998" operator="equal">
      <formula>"NO"</formula>
    </cfRule>
  </conditionalFormatting>
  <conditionalFormatting sqref="E211">
    <cfRule type="cellIs" dxfId="2524" priority="1995" operator="equal">
      <formula>"NO ANEXA"</formula>
    </cfRule>
    <cfRule type="cellIs" dxfId="2523" priority="1996" operator="equal">
      <formula>"NO"</formula>
    </cfRule>
  </conditionalFormatting>
  <conditionalFormatting sqref="F215">
    <cfRule type="cellIs" dxfId="2522" priority="1993" operator="equal">
      <formula>"NO ANEXA"</formula>
    </cfRule>
    <cfRule type="cellIs" dxfId="2521" priority="1994" operator="equal">
      <formula>"NO"</formula>
    </cfRule>
  </conditionalFormatting>
  <conditionalFormatting sqref="E215">
    <cfRule type="cellIs" dxfId="2520" priority="1991" operator="equal">
      <formula>"NO ANEXA"</formula>
    </cfRule>
    <cfRule type="cellIs" dxfId="2519" priority="1992" operator="equal">
      <formula>"NO"</formula>
    </cfRule>
  </conditionalFormatting>
  <conditionalFormatting sqref="F221">
    <cfRule type="cellIs" dxfId="2518" priority="1977" operator="equal">
      <formula>"NO ANEXA"</formula>
    </cfRule>
    <cfRule type="cellIs" dxfId="2517" priority="1978" operator="equal">
      <formula>"NO"</formula>
    </cfRule>
  </conditionalFormatting>
  <conditionalFormatting sqref="E221">
    <cfRule type="cellIs" dxfId="2516" priority="1975" operator="equal">
      <formula>"NO ANEXA"</formula>
    </cfRule>
    <cfRule type="cellIs" dxfId="2515" priority="1976" operator="equal">
      <formula>"NO"</formula>
    </cfRule>
  </conditionalFormatting>
  <conditionalFormatting sqref="P211">
    <cfRule type="cellIs" dxfId="2514" priority="1933" operator="equal">
      <formula>"NO ANEXA"</formula>
    </cfRule>
    <cfRule type="cellIs" dxfId="2513" priority="1934" operator="equal">
      <formula>"NO"</formula>
    </cfRule>
  </conditionalFormatting>
  <conditionalFormatting sqref="O211">
    <cfRule type="cellIs" dxfId="2512" priority="1931" operator="equal">
      <formula>"NO ANEXA"</formula>
    </cfRule>
    <cfRule type="cellIs" dxfId="2511" priority="1932" operator="equal">
      <formula>"NO"</formula>
    </cfRule>
  </conditionalFormatting>
  <conditionalFormatting sqref="P215">
    <cfRule type="cellIs" dxfId="2510" priority="1929" operator="equal">
      <formula>"NO ANEXA"</formula>
    </cfRule>
    <cfRule type="cellIs" dxfId="2509" priority="1930" operator="equal">
      <formula>"NO"</formula>
    </cfRule>
  </conditionalFormatting>
  <conditionalFormatting sqref="O215">
    <cfRule type="cellIs" dxfId="2508" priority="1927" operator="equal">
      <formula>"NO ANEXA"</formula>
    </cfRule>
    <cfRule type="cellIs" dxfId="2507" priority="1928" operator="equal">
      <formula>"NO"</formula>
    </cfRule>
  </conditionalFormatting>
  <conditionalFormatting sqref="V211:X211">
    <cfRule type="cellIs" dxfId="2506" priority="1913" operator="equal">
      <formula>"NO ANEXA"</formula>
    </cfRule>
    <cfRule type="cellIs" dxfId="2505" priority="1914" operator="equal">
      <formula>"NO"</formula>
    </cfRule>
  </conditionalFormatting>
  <conditionalFormatting sqref="U211">
    <cfRule type="cellIs" dxfId="2504" priority="1911" operator="equal">
      <formula>"NO ANEXA"</formula>
    </cfRule>
    <cfRule type="cellIs" dxfId="2503" priority="1912" operator="equal">
      <formula>"NO"</formula>
    </cfRule>
  </conditionalFormatting>
  <conditionalFormatting sqref="T211">
    <cfRule type="cellIs" dxfId="2502" priority="1909" operator="equal">
      <formula>"NO ANEXA"</formula>
    </cfRule>
    <cfRule type="cellIs" dxfId="2501" priority="1910" operator="equal">
      <formula>"NO"</formula>
    </cfRule>
  </conditionalFormatting>
  <conditionalFormatting sqref="V215:X215">
    <cfRule type="cellIs" dxfId="2500" priority="1907" operator="equal">
      <formula>"NO ANEXA"</formula>
    </cfRule>
    <cfRule type="cellIs" dxfId="2499" priority="1908" operator="equal">
      <formula>"NO"</formula>
    </cfRule>
  </conditionalFormatting>
  <conditionalFormatting sqref="U215">
    <cfRule type="cellIs" dxfId="2498" priority="1905" operator="equal">
      <formula>"NO ANEXA"</formula>
    </cfRule>
    <cfRule type="cellIs" dxfId="2497" priority="1906" operator="equal">
      <formula>"NO"</formula>
    </cfRule>
  </conditionalFormatting>
  <conditionalFormatting sqref="T215">
    <cfRule type="cellIs" dxfId="2496" priority="1903" operator="equal">
      <formula>"NO ANEXA"</formula>
    </cfRule>
    <cfRule type="cellIs" dxfId="2495" priority="1904" operator="equal">
      <formula>"NO"</formula>
    </cfRule>
  </conditionalFormatting>
  <conditionalFormatting sqref="AB211">
    <cfRule type="cellIs" dxfId="2494" priority="1883" operator="equal">
      <formula>"NO ANEXA"</formula>
    </cfRule>
    <cfRule type="cellIs" dxfId="2493" priority="1884" operator="equal">
      <formula>"NO"</formula>
    </cfRule>
  </conditionalFormatting>
  <conditionalFormatting sqref="AB215">
    <cfRule type="cellIs" dxfId="2492" priority="1881" operator="equal">
      <formula>"NO ANEXA"</formula>
    </cfRule>
    <cfRule type="cellIs" dxfId="2491" priority="1882" operator="equal">
      <formula>"NO"</formula>
    </cfRule>
  </conditionalFormatting>
  <conditionalFormatting sqref="F659">
    <cfRule type="cellIs" dxfId="2490" priority="1873" operator="equal">
      <formula>"NO ANEXA"</formula>
    </cfRule>
    <cfRule type="cellIs" dxfId="2489" priority="1874" operator="equal">
      <formula>"NO"</formula>
    </cfRule>
  </conditionalFormatting>
  <conditionalFormatting sqref="E659">
    <cfRule type="cellIs" dxfId="2488" priority="1871" operator="equal">
      <formula>"NO ANEXA"</formula>
    </cfRule>
    <cfRule type="cellIs" dxfId="2487" priority="1872" operator="equal">
      <formula>"NO"</formula>
    </cfRule>
  </conditionalFormatting>
  <conditionalFormatting sqref="F663">
    <cfRule type="cellIs" dxfId="2486" priority="1869" operator="equal">
      <formula>"NO ANEXA"</formula>
    </cfRule>
    <cfRule type="cellIs" dxfId="2485" priority="1870" operator="equal">
      <formula>"NO"</formula>
    </cfRule>
  </conditionalFormatting>
  <conditionalFormatting sqref="E663">
    <cfRule type="cellIs" dxfId="2484" priority="1867" operator="equal">
      <formula>"NO ANEXA"</formula>
    </cfRule>
    <cfRule type="cellIs" dxfId="2483" priority="1868" operator="equal">
      <formula>"NO"</formula>
    </cfRule>
  </conditionalFormatting>
  <conditionalFormatting sqref="P659">
    <cfRule type="cellIs" dxfId="2482" priority="1849" operator="equal">
      <formula>"NO ANEXA"</formula>
    </cfRule>
    <cfRule type="cellIs" dxfId="2481" priority="1850" operator="equal">
      <formula>"NO"</formula>
    </cfRule>
  </conditionalFormatting>
  <conditionalFormatting sqref="O659">
    <cfRule type="cellIs" dxfId="2480" priority="1847" operator="equal">
      <formula>"NO ANEXA"</formula>
    </cfRule>
    <cfRule type="cellIs" dxfId="2479" priority="1848" operator="equal">
      <formula>"NO"</formula>
    </cfRule>
  </conditionalFormatting>
  <conditionalFormatting sqref="P663">
    <cfRule type="cellIs" dxfId="2478" priority="1845" operator="equal">
      <formula>"NO ANEXA"</formula>
    </cfRule>
    <cfRule type="cellIs" dxfId="2477" priority="1846" operator="equal">
      <formula>"NO"</formula>
    </cfRule>
  </conditionalFormatting>
  <conditionalFormatting sqref="O663">
    <cfRule type="cellIs" dxfId="2476" priority="1843" operator="equal">
      <formula>"NO ANEXA"</formula>
    </cfRule>
    <cfRule type="cellIs" dxfId="2475" priority="1844" operator="equal">
      <formula>"NO"</formula>
    </cfRule>
  </conditionalFormatting>
  <conditionalFormatting sqref="V659:W659">
    <cfRule type="cellIs" dxfId="2474" priority="1841" operator="equal">
      <formula>"NO ANEXA"</formula>
    </cfRule>
    <cfRule type="cellIs" dxfId="2473" priority="1842" operator="equal">
      <formula>"NO"</formula>
    </cfRule>
  </conditionalFormatting>
  <conditionalFormatting sqref="U659">
    <cfRule type="cellIs" dxfId="2472" priority="1839" operator="equal">
      <formula>"NO ANEXA"</formula>
    </cfRule>
    <cfRule type="cellIs" dxfId="2471" priority="1840" operator="equal">
      <formula>"NO"</formula>
    </cfRule>
  </conditionalFormatting>
  <conditionalFormatting sqref="X659">
    <cfRule type="cellIs" dxfId="2470" priority="1837" operator="equal">
      <formula>"NO ANEXA"</formula>
    </cfRule>
    <cfRule type="cellIs" dxfId="2469" priority="1838" operator="equal">
      <formula>"NO"</formula>
    </cfRule>
  </conditionalFormatting>
  <conditionalFormatting sqref="V663:W663">
    <cfRule type="cellIs" dxfId="2468" priority="1835" operator="equal">
      <formula>"NO ANEXA"</formula>
    </cfRule>
    <cfRule type="cellIs" dxfId="2467" priority="1836" operator="equal">
      <formula>"NO"</formula>
    </cfRule>
  </conditionalFormatting>
  <conditionalFormatting sqref="U663">
    <cfRule type="cellIs" dxfId="2466" priority="1833" operator="equal">
      <formula>"NO ANEXA"</formula>
    </cfRule>
    <cfRule type="cellIs" dxfId="2465" priority="1834" operator="equal">
      <formula>"NO"</formula>
    </cfRule>
  </conditionalFormatting>
  <conditionalFormatting sqref="X663">
    <cfRule type="cellIs" dxfId="2464" priority="1831" operator="equal">
      <formula>"NO ANEXA"</formula>
    </cfRule>
    <cfRule type="cellIs" dxfId="2463" priority="1832" operator="equal">
      <formula>"NO"</formula>
    </cfRule>
  </conditionalFormatting>
  <conditionalFormatting sqref="AB380:AB383 AB385:AB390">
    <cfRule type="cellIs" dxfId="2462" priority="1829" operator="equal">
      <formula>"NO ANEXA"</formula>
    </cfRule>
    <cfRule type="cellIs" dxfId="2461" priority="1830" operator="equal">
      <formula>"NO"</formula>
    </cfRule>
  </conditionalFormatting>
  <conditionalFormatting sqref="T587:T598">
    <cfRule type="cellIs" dxfId="2460" priority="1827" operator="equal">
      <formula>"NO ANEXA"</formula>
    </cfRule>
    <cfRule type="cellIs" dxfId="2459" priority="1828" operator="equal">
      <formula>"NO"</formula>
    </cfRule>
  </conditionalFormatting>
  <conditionalFormatting sqref="T600 T602:T606 T610">
    <cfRule type="cellIs" dxfId="2458" priority="1825" operator="equal">
      <formula>"NO ANEXA"</formula>
    </cfRule>
    <cfRule type="cellIs" dxfId="2457" priority="1826" operator="equal">
      <formula>"NO"</formula>
    </cfRule>
  </conditionalFormatting>
  <conditionalFormatting sqref="T613:T624">
    <cfRule type="cellIs" dxfId="2456" priority="1823" operator="equal">
      <formula>"NO ANEXA"</formula>
    </cfRule>
    <cfRule type="cellIs" dxfId="2455" priority="1824" operator="equal">
      <formula>"NO"</formula>
    </cfRule>
  </conditionalFormatting>
  <conditionalFormatting sqref="T626:T627 T631:T633">
    <cfRule type="cellIs" dxfId="2454" priority="1821" operator="equal">
      <formula>"NO ANEXA"</formula>
    </cfRule>
    <cfRule type="cellIs" dxfId="2453" priority="1822" operator="equal">
      <formula>"NO"</formula>
    </cfRule>
  </conditionalFormatting>
  <conditionalFormatting sqref="T639:T641 T645">
    <cfRule type="cellIs" dxfId="2452" priority="1819" operator="equal">
      <formula>"NO ANEXA"</formula>
    </cfRule>
    <cfRule type="cellIs" dxfId="2451" priority="1820" operator="equal">
      <formula>"NO"</formula>
    </cfRule>
  </conditionalFormatting>
  <conditionalFormatting sqref="T652:T663">
    <cfRule type="cellIs" dxfId="2450" priority="1817" operator="equal">
      <formula>"NO ANEXA"</formula>
    </cfRule>
    <cfRule type="cellIs" dxfId="2449" priority="1818" operator="equal">
      <formula>"NO"</formula>
    </cfRule>
  </conditionalFormatting>
  <conditionalFormatting sqref="T665:T670 T675">
    <cfRule type="cellIs" dxfId="2448" priority="1815" operator="equal">
      <formula>"NO ANEXA"</formula>
    </cfRule>
    <cfRule type="cellIs" dxfId="2447" priority="1816" operator="equal">
      <formula>"NO"</formula>
    </cfRule>
  </conditionalFormatting>
  <conditionalFormatting sqref="T678 T681">
    <cfRule type="cellIs" dxfId="2446" priority="1813" operator="equal">
      <formula>"NO ANEXA"</formula>
    </cfRule>
    <cfRule type="cellIs" dxfId="2445" priority="1814" operator="equal">
      <formula>"NO"</formula>
    </cfRule>
  </conditionalFormatting>
  <conditionalFormatting sqref="T691:T702">
    <cfRule type="cellIs" dxfId="2444" priority="1811" operator="equal">
      <formula>"NO ANEXA"</formula>
    </cfRule>
    <cfRule type="cellIs" dxfId="2443" priority="1812" operator="equal">
      <formula>"NO"</formula>
    </cfRule>
  </conditionalFormatting>
  <conditionalFormatting sqref="O678">
    <cfRule type="cellIs" dxfId="2442" priority="1809" operator="equal">
      <formula>"NO ANEXA"</formula>
    </cfRule>
    <cfRule type="cellIs" dxfId="2441" priority="1810" operator="equal">
      <formula>"NO"</formula>
    </cfRule>
  </conditionalFormatting>
  <conditionalFormatting sqref="V680:X680">
    <cfRule type="cellIs" dxfId="2440" priority="1807" operator="equal">
      <formula>"NO ANEXA"</formula>
    </cfRule>
    <cfRule type="cellIs" dxfId="2439" priority="1808" operator="equal">
      <formula>"NO"</formula>
    </cfRule>
  </conditionalFormatting>
  <conditionalFormatting sqref="U680">
    <cfRule type="cellIs" dxfId="2438" priority="1805" operator="equal">
      <formula>"NO ANEXA"</formula>
    </cfRule>
    <cfRule type="cellIs" dxfId="2437" priority="1806" operator="equal">
      <formula>"NO"</formula>
    </cfRule>
  </conditionalFormatting>
  <conditionalFormatting sqref="T680">
    <cfRule type="cellIs" dxfId="2436" priority="1803" operator="equal">
      <formula>"NO ANEXA"</formula>
    </cfRule>
    <cfRule type="cellIs" dxfId="2435" priority="1804" operator="equal">
      <formula>"NO"</formula>
    </cfRule>
  </conditionalFormatting>
  <conditionalFormatting sqref="V682:X684 V686:X688">
    <cfRule type="cellIs" dxfId="2434" priority="1801" operator="equal">
      <formula>"NO ANEXA"</formula>
    </cfRule>
    <cfRule type="cellIs" dxfId="2433" priority="1802" operator="equal">
      <formula>"NO"</formula>
    </cfRule>
  </conditionalFormatting>
  <conditionalFormatting sqref="U682:U684 U686:U688">
    <cfRule type="cellIs" dxfId="2432" priority="1799" operator="equal">
      <formula>"NO ANEXA"</formula>
    </cfRule>
    <cfRule type="cellIs" dxfId="2431" priority="1800" operator="equal">
      <formula>"NO"</formula>
    </cfRule>
  </conditionalFormatting>
  <conditionalFormatting sqref="T682:T684 T686:T688">
    <cfRule type="cellIs" dxfId="2430" priority="1797" operator="equal">
      <formula>"NO ANEXA"</formula>
    </cfRule>
    <cfRule type="cellIs" dxfId="2429" priority="1798" operator="equal">
      <formula>"NO"</formula>
    </cfRule>
  </conditionalFormatting>
  <conditionalFormatting sqref="AB680">
    <cfRule type="cellIs" dxfId="2428" priority="1795" operator="equal">
      <formula>"NO ANEXA"</formula>
    </cfRule>
    <cfRule type="cellIs" dxfId="2427" priority="1796" operator="equal">
      <formula>"NO"</formula>
    </cfRule>
  </conditionalFormatting>
  <conditionalFormatting sqref="AB682:AB684 AB686:AB688">
    <cfRule type="cellIs" dxfId="2426" priority="1793" operator="equal">
      <formula>"NO ANEXA"</formula>
    </cfRule>
    <cfRule type="cellIs" dxfId="2425" priority="1794" operator="equal">
      <formula>"NO"</formula>
    </cfRule>
  </conditionalFormatting>
  <conditionalFormatting sqref="G171">
    <cfRule type="cellIs" dxfId="2424" priority="1786" operator="equal">
      <formula>"NO CUMPLE"</formula>
    </cfRule>
  </conditionalFormatting>
  <conditionalFormatting sqref="G172">
    <cfRule type="cellIs" dxfId="2423" priority="1783" operator="equal">
      <formula>"NO CUMPLE"</formula>
    </cfRule>
  </conditionalFormatting>
  <conditionalFormatting sqref="F179:F180">
    <cfRule type="cellIs" dxfId="2422" priority="1781" operator="equal">
      <formula>"NO ANEXA"</formula>
    </cfRule>
    <cfRule type="cellIs" dxfId="2421" priority="1782" operator="equal">
      <formula>"NO"</formula>
    </cfRule>
  </conditionalFormatting>
  <conditionalFormatting sqref="E179:E180">
    <cfRule type="cellIs" dxfId="2420" priority="1779" operator="equal">
      <formula>"NO ANEXA"</formula>
    </cfRule>
    <cfRule type="cellIs" dxfId="2419" priority="1780" operator="equal">
      <formula>"NO"</formula>
    </cfRule>
  </conditionalFormatting>
  <conditionalFormatting sqref="P178:P180">
    <cfRule type="cellIs" dxfId="2418" priority="1771" operator="equal">
      <formula>"NO ANEXA"</formula>
    </cfRule>
    <cfRule type="cellIs" dxfId="2417" priority="1772" operator="equal">
      <formula>"NO"</formula>
    </cfRule>
  </conditionalFormatting>
  <conditionalFormatting sqref="O178:O180">
    <cfRule type="cellIs" dxfId="2416" priority="1769" operator="equal">
      <formula>"NO ANEXA"</formula>
    </cfRule>
    <cfRule type="cellIs" dxfId="2415" priority="1770" operator="equal">
      <formula>"NO"</formula>
    </cfRule>
  </conditionalFormatting>
  <conditionalFormatting sqref="V178:V180">
    <cfRule type="cellIs" dxfId="2414" priority="1767" operator="equal">
      <formula>"NO ANEXA"</formula>
    </cfRule>
    <cfRule type="cellIs" dxfId="2413" priority="1768" operator="equal">
      <formula>"NO"</formula>
    </cfRule>
  </conditionalFormatting>
  <conditionalFormatting sqref="U178:U180">
    <cfRule type="cellIs" dxfId="2412" priority="1765" operator="equal">
      <formula>"NO ANEXA"</formula>
    </cfRule>
    <cfRule type="cellIs" dxfId="2411" priority="1766" operator="equal">
      <formula>"NO"</formula>
    </cfRule>
  </conditionalFormatting>
  <conditionalFormatting sqref="AB178:AB180">
    <cfRule type="cellIs" dxfId="2410" priority="1755" operator="equal">
      <formula>"NO ANEXA"</formula>
    </cfRule>
    <cfRule type="cellIs" dxfId="2409" priority="1756" operator="equal">
      <formula>"NO"</formula>
    </cfRule>
  </conditionalFormatting>
  <conditionalFormatting sqref="F303">
    <cfRule type="cellIs" dxfId="2408" priority="1745" operator="equal">
      <formula>"NO ANEXA"</formula>
    </cfRule>
    <cfRule type="cellIs" dxfId="2407" priority="1746" operator="equal">
      <formula>"NO"</formula>
    </cfRule>
  </conditionalFormatting>
  <conditionalFormatting sqref="E303">
    <cfRule type="cellIs" dxfId="2406" priority="1743" operator="equal">
      <formula>"NO ANEXA"</formula>
    </cfRule>
    <cfRule type="cellIs" dxfId="2405" priority="1744" operator="equal">
      <formula>"NO"</formula>
    </cfRule>
  </conditionalFormatting>
  <conditionalFormatting sqref="F308">
    <cfRule type="cellIs" dxfId="2404" priority="1741" operator="equal">
      <formula>"NO ANEXA"</formula>
    </cfRule>
    <cfRule type="cellIs" dxfId="2403" priority="1742" operator="equal">
      <formula>"NO"</formula>
    </cfRule>
  </conditionalFormatting>
  <conditionalFormatting sqref="E308">
    <cfRule type="cellIs" dxfId="2402" priority="1739" operator="equal">
      <formula>"NO ANEXA"</formula>
    </cfRule>
    <cfRule type="cellIs" dxfId="2401" priority="1740" operator="equal">
      <formula>"NO"</formula>
    </cfRule>
  </conditionalFormatting>
  <conditionalFormatting sqref="F582">
    <cfRule type="cellIs" dxfId="2400" priority="1737" operator="equal">
      <formula>"NO ANEXA"</formula>
    </cfRule>
    <cfRule type="cellIs" dxfId="2399" priority="1738" operator="equal">
      <formula>"NO"</formula>
    </cfRule>
  </conditionalFormatting>
  <conditionalFormatting sqref="E582">
    <cfRule type="cellIs" dxfId="2398" priority="1735" operator="equal">
      <formula>"NO ANEXA"</formula>
    </cfRule>
    <cfRule type="cellIs" dxfId="2397" priority="1736" operator="equal">
      <formula>"NO"</formula>
    </cfRule>
  </conditionalFormatting>
  <conditionalFormatting sqref="F585">
    <cfRule type="cellIs" dxfId="2396" priority="1733" operator="equal">
      <formula>"NO ANEXA"</formula>
    </cfRule>
    <cfRule type="cellIs" dxfId="2395" priority="1734" operator="equal">
      <formula>"NO"</formula>
    </cfRule>
  </conditionalFormatting>
  <conditionalFormatting sqref="E585">
    <cfRule type="cellIs" dxfId="2394" priority="1731" operator="equal">
      <formula>"NO ANEXA"</formula>
    </cfRule>
    <cfRule type="cellIs" dxfId="2393" priority="1732" operator="equal">
      <formula>"NO"</formula>
    </cfRule>
  </conditionalFormatting>
  <conditionalFormatting sqref="P582">
    <cfRule type="cellIs" dxfId="2392" priority="1713" operator="equal">
      <formula>"NO ANEXA"</formula>
    </cfRule>
    <cfRule type="cellIs" dxfId="2391" priority="1714" operator="equal">
      <formula>"NO"</formula>
    </cfRule>
  </conditionalFormatting>
  <conditionalFormatting sqref="O582">
    <cfRule type="cellIs" dxfId="2390" priority="1711" operator="equal">
      <formula>"NO ANEXA"</formula>
    </cfRule>
    <cfRule type="cellIs" dxfId="2389" priority="1712" operator="equal">
      <formula>"NO"</formula>
    </cfRule>
  </conditionalFormatting>
  <conditionalFormatting sqref="P585">
    <cfRule type="cellIs" dxfId="2388" priority="1709" operator="equal">
      <formula>"NO ANEXA"</formula>
    </cfRule>
    <cfRule type="cellIs" dxfId="2387" priority="1710" operator="equal">
      <formula>"NO"</formula>
    </cfRule>
  </conditionalFormatting>
  <conditionalFormatting sqref="O585">
    <cfRule type="cellIs" dxfId="2386" priority="1707" operator="equal">
      <formula>"NO ANEXA"</formula>
    </cfRule>
    <cfRule type="cellIs" dxfId="2385" priority="1708" operator="equal">
      <formula>"NO"</formula>
    </cfRule>
  </conditionalFormatting>
  <conditionalFormatting sqref="V582:W582">
    <cfRule type="cellIs" dxfId="2384" priority="1705" operator="equal">
      <formula>"NO ANEXA"</formula>
    </cfRule>
    <cfRule type="cellIs" dxfId="2383" priority="1706" operator="equal">
      <formula>"NO"</formula>
    </cfRule>
  </conditionalFormatting>
  <conditionalFormatting sqref="U582">
    <cfRule type="cellIs" dxfId="2382" priority="1703" operator="equal">
      <formula>"NO ANEXA"</formula>
    </cfRule>
    <cfRule type="cellIs" dxfId="2381" priority="1704" operator="equal">
      <formula>"NO"</formula>
    </cfRule>
  </conditionalFormatting>
  <conditionalFormatting sqref="T582">
    <cfRule type="cellIs" dxfId="2380" priority="1701" operator="equal">
      <formula>"NO ANEXA"</formula>
    </cfRule>
    <cfRule type="cellIs" dxfId="2379" priority="1702" operator="equal">
      <formula>"NO"</formula>
    </cfRule>
  </conditionalFormatting>
  <conditionalFormatting sqref="X582">
    <cfRule type="cellIs" dxfId="2378" priority="1699" operator="equal">
      <formula>"NO ANEXA"</formula>
    </cfRule>
    <cfRule type="cellIs" dxfId="2377" priority="1700" operator="equal">
      <formula>"NO"</formula>
    </cfRule>
  </conditionalFormatting>
  <conditionalFormatting sqref="V585:W585">
    <cfRule type="cellIs" dxfId="2376" priority="1697" operator="equal">
      <formula>"NO ANEXA"</formula>
    </cfRule>
    <cfRule type="cellIs" dxfId="2375" priority="1698" operator="equal">
      <formula>"NO"</formula>
    </cfRule>
  </conditionalFormatting>
  <conditionalFormatting sqref="U585">
    <cfRule type="cellIs" dxfId="2374" priority="1695" operator="equal">
      <formula>"NO ANEXA"</formula>
    </cfRule>
    <cfRule type="cellIs" dxfId="2373" priority="1696" operator="equal">
      <formula>"NO"</formula>
    </cfRule>
  </conditionalFormatting>
  <conditionalFormatting sqref="T585">
    <cfRule type="cellIs" dxfId="2372" priority="1693" operator="equal">
      <formula>"NO ANEXA"</formula>
    </cfRule>
    <cfRule type="cellIs" dxfId="2371" priority="1694" operator="equal">
      <formula>"NO"</formula>
    </cfRule>
  </conditionalFormatting>
  <conditionalFormatting sqref="X585">
    <cfRule type="cellIs" dxfId="2370" priority="1691" operator="equal">
      <formula>"NO ANEXA"</formula>
    </cfRule>
    <cfRule type="cellIs" dxfId="2369" priority="1692" operator="equal">
      <formula>"NO"</formula>
    </cfRule>
  </conditionalFormatting>
  <conditionalFormatting sqref="F460">
    <cfRule type="cellIs" dxfId="2368" priority="1689" operator="equal">
      <formula>"NO ANEXA"</formula>
    </cfRule>
    <cfRule type="cellIs" dxfId="2367" priority="1690" operator="equal">
      <formula>"NO"</formula>
    </cfRule>
  </conditionalFormatting>
  <conditionalFormatting sqref="E460">
    <cfRule type="cellIs" dxfId="2366" priority="1687" operator="equal">
      <formula>"NO ANEXA"</formula>
    </cfRule>
    <cfRule type="cellIs" dxfId="2365" priority="1688" operator="equal">
      <formula>"NO"</formula>
    </cfRule>
  </conditionalFormatting>
  <conditionalFormatting sqref="V460:X460">
    <cfRule type="cellIs" dxfId="2364" priority="1677" operator="equal">
      <formula>"NO ANEXA"</formula>
    </cfRule>
    <cfRule type="cellIs" dxfId="2363" priority="1678" operator="equal">
      <formula>"NO"</formula>
    </cfRule>
  </conditionalFormatting>
  <conditionalFormatting sqref="U460">
    <cfRule type="cellIs" dxfId="2362" priority="1675" operator="equal">
      <formula>"NO ANEXA"</formula>
    </cfRule>
    <cfRule type="cellIs" dxfId="2361" priority="1676" operator="equal">
      <formula>"NO"</formula>
    </cfRule>
  </conditionalFormatting>
  <conditionalFormatting sqref="T460">
    <cfRule type="cellIs" dxfId="2360" priority="1673" operator="equal">
      <formula>"NO ANEXA"</formula>
    </cfRule>
    <cfRule type="cellIs" dxfId="2359" priority="1674" operator="equal">
      <formula>"NO"</formula>
    </cfRule>
  </conditionalFormatting>
  <conditionalFormatting sqref="AB460">
    <cfRule type="cellIs" dxfId="2358" priority="1671" operator="equal">
      <formula>"NO ANEXA"</formula>
    </cfRule>
    <cfRule type="cellIs" dxfId="2357" priority="1672" operator="equal">
      <formula>"NO"</formula>
    </cfRule>
  </conditionalFormatting>
  <conditionalFormatting sqref="F461:F468">
    <cfRule type="cellIs" dxfId="2356" priority="1669" operator="equal">
      <formula>"NO ANEXA"</formula>
    </cfRule>
    <cfRule type="cellIs" dxfId="2355" priority="1670" operator="equal">
      <formula>"NO"</formula>
    </cfRule>
  </conditionalFormatting>
  <conditionalFormatting sqref="E461:E468">
    <cfRule type="cellIs" dxfId="2354" priority="1667" operator="equal">
      <formula>"NO ANEXA"</formula>
    </cfRule>
    <cfRule type="cellIs" dxfId="2353" priority="1668" operator="equal">
      <formula>"NO"</formula>
    </cfRule>
  </conditionalFormatting>
  <conditionalFormatting sqref="P461:P468">
    <cfRule type="cellIs" dxfId="2352" priority="1649" operator="equal">
      <formula>"NO ANEXA"</formula>
    </cfRule>
    <cfRule type="cellIs" dxfId="2351" priority="1650" operator="equal">
      <formula>"NO"</formula>
    </cfRule>
  </conditionalFormatting>
  <conditionalFormatting sqref="O461:O468">
    <cfRule type="cellIs" dxfId="2350" priority="1647" operator="equal">
      <formula>"NO ANEXA"</formula>
    </cfRule>
    <cfRule type="cellIs" dxfId="2349" priority="1648" operator="equal">
      <formula>"NO"</formula>
    </cfRule>
  </conditionalFormatting>
  <conditionalFormatting sqref="V461:X468">
    <cfRule type="cellIs" dxfId="2348" priority="1645" operator="equal">
      <formula>"NO ANEXA"</formula>
    </cfRule>
    <cfRule type="cellIs" dxfId="2347" priority="1646" operator="equal">
      <formula>"NO"</formula>
    </cfRule>
  </conditionalFormatting>
  <conditionalFormatting sqref="U461:U468">
    <cfRule type="cellIs" dxfId="2346" priority="1643" operator="equal">
      <formula>"NO ANEXA"</formula>
    </cfRule>
    <cfRule type="cellIs" dxfId="2345" priority="1644" operator="equal">
      <formula>"NO"</formula>
    </cfRule>
  </conditionalFormatting>
  <conditionalFormatting sqref="T461:T468">
    <cfRule type="cellIs" dxfId="2344" priority="1641" operator="equal">
      <formula>"NO ANEXA"</formula>
    </cfRule>
    <cfRule type="cellIs" dxfId="2343" priority="1642" operator="equal">
      <formula>"NO"</formula>
    </cfRule>
  </conditionalFormatting>
  <conditionalFormatting sqref="AB461:AB468">
    <cfRule type="cellIs" dxfId="2342" priority="1639" operator="equal">
      <formula>"NO ANEXA"</formula>
    </cfRule>
    <cfRule type="cellIs" dxfId="2341" priority="1640" operator="equal">
      <formula>"NO"</formula>
    </cfRule>
  </conditionalFormatting>
  <conditionalFormatting sqref="E512">
    <cfRule type="cellIs" dxfId="2340" priority="1637" operator="equal">
      <formula>"NO ANEXA"</formula>
    </cfRule>
    <cfRule type="cellIs" dxfId="2339" priority="1638" operator="equal">
      <formula>"NO"</formula>
    </cfRule>
  </conditionalFormatting>
  <conditionalFormatting sqref="F512">
    <cfRule type="cellIs" dxfId="2338" priority="1635" operator="equal">
      <formula>"NO ANEXA"</formula>
    </cfRule>
    <cfRule type="cellIs" dxfId="2337" priority="1636" operator="equal">
      <formula>"NO"</formula>
    </cfRule>
  </conditionalFormatting>
  <conditionalFormatting sqref="E513">
    <cfRule type="cellIs" dxfId="2336" priority="1633" operator="equal">
      <formula>"NO ANEXA"</formula>
    </cfRule>
    <cfRule type="cellIs" dxfId="2335" priority="1634" operator="equal">
      <formula>"NO"</formula>
    </cfRule>
  </conditionalFormatting>
  <conditionalFormatting sqref="F513">
    <cfRule type="cellIs" dxfId="2334" priority="1631" operator="equal">
      <formula>"NO ANEXA"</formula>
    </cfRule>
    <cfRule type="cellIs" dxfId="2333" priority="1632" operator="equal">
      <formula>"NO"</formula>
    </cfRule>
  </conditionalFormatting>
  <conditionalFormatting sqref="E514">
    <cfRule type="cellIs" dxfId="2332" priority="1629" operator="equal">
      <formula>"NO ANEXA"</formula>
    </cfRule>
    <cfRule type="cellIs" dxfId="2331" priority="1630" operator="equal">
      <formula>"NO"</formula>
    </cfRule>
  </conditionalFormatting>
  <conditionalFormatting sqref="F514">
    <cfRule type="cellIs" dxfId="2330" priority="1627" operator="equal">
      <formula>"NO ANEXA"</formula>
    </cfRule>
    <cfRule type="cellIs" dxfId="2329" priority="1628" operator="equal">
      <formula>"NO"</formula>
    </cfRule>
  </conditionalFormatting>
  <conditionalFormatting sqref="E515">
    <cfRule type="cellIs" dxfId="2328" priority="1625" operator="equal">
      <formula>"NO ANEXA"</formula>
    </cfRule>
    <cfRule type="cellIs" dxfId="2327" priority="1626" operator="equal">
      <formula>"NO"</formula>
    </cfRule>
  </conditionalFormatting>
  <conditionalFormatting sqref="F515">
    <cfRule type="cellIs" dxfId="2326" priority="1623" operator="equal">
      <formula>"NO ANEXA"</formula>
    </cfRule>
    <cfRule type="cellIs" dxfId="2325" priority="1624" operator="equal">
      <formula>"NO"</formula>
    </cfRule>
  </conditionalFormatting>
  <conditionalFormatting sqref="E516">
    <cfRule type="cellIs" dxfId="2324" priority="1621" operator="equal">
      <formula>"NO ANEXA"</formula>
    </cfRule>
    <cfRule type="cellIs" dxfId="2323" priority="1622" operator="equal">
      <formula>"NO"</formula>
    </cfRule>
  </conditionalFormatting>
  <conditionalFormatting sqref="F516">
    <cfRule type="cellIs" dxfId="2322" priority="1619" operator="equal">
      <formula>"NO ANEXA"</formula>
    </cfRule>
    <cfRule type="cellIs" dxfId="2321" priority="1620" operator="equal">
      <formula>"NO"</formula>
    </cfRule>
  </conditionalFormatting>
  <conditionalFormatting sqref="E517">
    <cfRule type="cellIs" dxfId="2320" priority="1617" operator="equal">
      <formula>"NO ANEXA"</formula>
    </cfRule>
    <cfRule type="cellIs" dxfId="2319" priority="1618" operator="equal">
      <formula>"NO"</formula>
    </cfRule>
  </conditionalFormatting>
  <conditionalFormatting sqref="F517">
    <cfRule type="cellIs" dxfId="2318" priority="1615" operator="equal">
      <formula>"NO ANEXA"</formula>
    </cfRule>
    <cfRule type="cellIs" dxfId="2317" priority="1616" operator="equal">
      <formula>"NO"</formula>
    </cfRule>
  </conditionalFormatting>
  <conditionalFormatting sqref="E518">
    <cfRule type="cellIs" dxfId="2316" priority="1613" operator="equal">
      <formula>"NO ANEXA"</formula>
    </cfRule>
    <cfRule type="cellIs" dxfId="2315" priority="1614" operator="equal">
      <formula>"NO"</formula>
    </cfRule>
  </conditionalFormatting>
  <conditionalFormatting sqref="F518">
    <cfRule type="cellIs" dxfId="2314" priority="1611" operator="equal">
      <formula>"NO ANEXA"</formula>
    </cfRule>
    <cfRule type="cellIs" dxfId="2313" priority="1612" operator="equal">
      <formula>"NO"</formula>
    </cfRule>
  </conditionalFormatting>
  <conditionalFormatting sqref="E519">
    <cfRule type="cellIs" dxfId="2312" priority="1609" operator="equal">
      <formula>"NO ANEXA"</formula>
    </cfRule>
    <cfRule type="cellIs" dxfId="2311" priority="1610" operator="equal">
      <formula>"NO"</formula>
    </cfRule>
  </conditionalFormatting>
  <conditionalFormatting sqref="F519">
    <cfRule type="cellIs" dxfId="2310" priority="1607" operator="equal">
      <formula>"NO ANEXA"</formula>
    </cfRule>
    <cfRule type="cellIs" dxfId="2309" priority="1608" operator="equal">
      <formula>"NO"</formula>
    </cfRule>
  </conditionalFormatting>
  <conditionalFormatting sqref="E520">
    <cfRule type="cellIs" dxfId="2308" priority="1605" operator="equal">
      <formula>"NO ANEXA"</formula>
    </cfRule>
    <cfRule type="cellIs" dxfId="2307" priority="1606" operator="equal">
      <formula>"NO"</formula>
    </cfRule>
  </conditionalFormatting>
  <conditionalFormatting sqref="F520">
    <cfRule type="cellIs" dxfId="2306" priority="1603" operator="equal">
      <formula>"NO ANEXA"</formula>
    </cfRule>
    <cfRule type="cellIs" dxfId="2305" priority="1604" operator="equal">
      <formula>"NO"</formula>
    </cfRule>
  </conditionalFormatting>
  <conditionalFormatting sqref="O512">
    <cfRule type="cellIs" dxfId="2304" priority="1529" operator="equal">
      <formula>"NO ANEXA"</formula>
    </cfRule>
    <cfRule type="cellIs" dxfId="2303" priority="1530" operator="equal">
      <formula>"NO"</formula>
    </cfRule>
  </conditionalFormatting>
  <conditionalFormatting sqref="P512">
    <cfRule type="cellIs" dxfId="2302" priority="1527" operator="equal">
      <formula>"NO ANEXA"</formula>
    </cfRule>
    <cfRule type="cellIs" dxfId="2301" priority="1528" operator="equal">
      <formula>"NO"</formula>
    </cfRule>
  </conditionalFormatting>
  <conditionalFormatting sqref="O513">
    <cfRule type="cellIs" dxfId="2300" priority="1525" operator="equal">
      <formula>"NO ANEXA"</formula>
    </cfRule>
    <cfRule type="cellIs" dxfId="2299" priority="1526" operator="equal">
      <formula>"NO"</formula>
    </cfRule>
  </conditionalFormatting>
  <conditionalFormatting sqref="P513">
    <cfRule type="cellIs" dxfId="2298" priority="1523" operator="equal">
      <formula>"NO ANEXA"</formula>
    </cfRule>
    <cfRule type="cellIs" dxfId="2297" priority="1524" operator="equal">
      <formula>"NO"</formula>
    </cfRule>
  </conditionalFormatting>
  <conditionalFormatting sqref="O514">
    <cfRule type="cellIs" dxfId="2296" priority="1521" operator="equal">
      <formula>"NO ANEXA"</formula>
    </cfRule>
    <cfRule type="cellIs" dxfId="2295" priority="1522" operator="equal">
      <formula>"NO"</formula>
    </cfRule>
  </conditionalFormatting>
  <conditionalFormatting sqref="P514">
    <cfRule type="cellIs" dxfId="2294" priority="1519" operator="equal">
      <formula>"NO ANEXA"</formula>
    </cfRule>
    <cfRule type="cellIs" dxfId="2293" priority="1520" operator="equal">
      <formula>"NO"</formula>
    </cfRule>
  </conditionalFormatting>
  <conditionalFormatting sqref="O515">
    <cfRule type="cellIs" dxfId="2292" priority="1517" operator="equal">
      <formula>"NO ANEXA"</formula>
    </cfRule>
    <cfRule type="cellIs" dxfId="2291" priority="1518" operator="equal">
      <formula>"NO"</formula>
    </cfRule>
  </conditionalFormatting>
  <conditionalFormatting sqref="P515">
    <cfRule type="cellIs" dxfId="2290" priority="1515" operator="equal">
      <formula>"NO ANEXA"</formula>
    </cfRule>
    <cfRule type="cellIs" dxfId="2289" priority="1516" operator="equal">
      <formula>"NO"</formula>
    </cfRule>
  </conditionalFormatting>
  <conditionalFormatting sqref="O516">
    <cfRule type="cellIs" dxfId="2288" priority="1509" operator="equal">
      <formula>"NO ANEXA"</formula>
    </cfRule>
    <cfRule type="cellIs" dxfId="2287" priority="1510" operator="equal">
      <formula>"NO"</formula>
    </cfRule>
  </conditionalFormatting>
  <conditionalFormatting sqref="P516">
    <cfRule type="cellIs" dxfId="2286" priority="1507" operator="equal">
      <formula>"NO ANEXA"</formula>
    </cfRule>
    <cfRule type="cellIs" dxfId="2285" priority="1508" operator="equal">
      <formula>"NO"</formula>
    </cfRule>
  </conditionalFormatting>
  <conditionalFormatting sqref="O517">
    <cfRule type="cellIs" dxfId="2284" priority="1505" operator="equal">
      <formula>"NO ANEXA"</formula>
    </cfRule>
    <cfRule type="cellIs" dxfId="2283" priority="1506" operator="equal">
      <formula>"NO"</formula>
    </cfRule>
  </conditionalFormatting>
  <conditionalFormatting sqref="P517">
    <cfRule type="cellIs" dxfId="2282" priority="1503" operator="equal">
      <formula>"NO ANEXA"</formula>
    </cfRule>
    <cfRule type="cellIs" dxfId="2281" priority="1504" operator="equal">
      <formula>"NO"</formula>
    </cfRule>
  </conditionalFormatting>
  <conditionalFormatting sqref="O518">
    <cfRule type="cellIs" dxfId="2280" priority="1501" operator="equal">
      <formula>"NO ANEXA"</formula>
    </cfRule>
    <cfRule type="cellIs" dxfId="2279" priority="1502" operator="equal">
      <formula>"NO"</formula>
    </cfRule>
  </conditionalFormatting>
  <conditionalFormatting sqref="P518">
    <cfRule type="cellIs" dxfId="2278" priority="1499" operator="equal">
      <formula>"NO ANEXA"</formula>
    </cfRule>
    <cfRule type="cellIs" dxfId="2277" priority="1500" operator="equal">
      <formula>"NO"</formula>
    </cfRule>
  </conditionalFormatting>
  <conditionalFormatting sqref="O519">
    <cfRule type="cellIs" dxfId="2276" priority="1497" operator="equal">
      <formula>"NO ANEXA"</formula>
    </cfRule>
    <cfRule type="cellIs" dxfId="2275" priority="1498" operator="equal">
      <formula>"NO"</formula>
    </cfRule>
  </conditionalFormatting>
  <conditionalFormatting sqref="P519">
    <cfRule type="cellIs" dxfId="2274" priority="1495" operator="equal">
      <formula>"NO ANEXA"</formula>
    </cfRule>
    <cfRule type="cellIs" dxfId="2273" priority="1496" operator="equal">
      <formula>"NO"</formula>
    </cfRule>
  </conditionalFormatting>
  <conditionalFormatting sqref="O520">
    <cfRule type="cellIs" dxfId="2272" priority="1493" operator="equal">
      <formula>"NO ANEXA"</formula>
    </cfRule>
    <cfRule type="cellIs" dxfId="2271" priority="1494" operator="equal">
      <formula>"NO"</formula>
    </cfRule>
  </conditionalFormatting>
  <conditionalFormatting sqref="P520">
    <cfRule type="cellIs" dxfId="2270" priority="1491" operator="equal">
      <formula>"NO ANEXA"</formula>
    </cfRule>
    <cfRule type="cellIs" dxfId="2269" priority="1492" operator="equal">
      <formula>"NO"</formula>
    </cfRule>
  </conditionalFormatting>
  <conditionalFormatting sqref="E525:E528">
    <cfRule type="cellIs" dxfId="2268" priority="1489" operator="equal">
      <formula>"NO ANEXA"</formula>
    </cfRule>
    <cfRule type="cellIs" dxfId="2267" priority="1490" operator="equal">
      <formula>"NO"</formula>
    </cfRule>
  </conditionalFormatting>
  <conditionalFormatting sqref="E531:E532">
    <cfRule type="cellIs" dxfId="2266" priority="1487" operator="equal">
      <formula>"NO ANEXA"</formula>
    </cfRule>
    <cfRule type="cellIs" dxfId="2265" priority="1488" operator="equal">
      <formula>"NO"</formula>
    </cfRule>
  </conditionalFormatting>
  <conditionalFormatting sqref="F525:F528">
    <cfRule type="cellIs" dxfId="2264" priority="1485" operator="equal">
      <formula>"NO ANEXA"</formula>
    </cfRule>
    <cfRule type="cellIs" dxfId="2263" priority="1486" operator="equal">
      <formula>"NO"</formula>
    </cfRule>
  </conditionalFormatting>
  <conditionalFormatting sqref="F531:F532">
    <cfRule type="cellIs" dxfId="2262" priority="1483" operator="equal">
      <formula>"NO ANEXA"</formula>
    </cfRule>
    <cfRule type="cellIs" dxfId="2261" priority="1484" operator="equal">
      <formula>"NO"</formula>
    </cfRule>
  </conditionalFormatting>
  <conditionalFormatting sqref="F607">
    <cfRule type="cellIs" dxfId="2260" priority="1477" operator="equal">
      <formula>"NO ANEXA"</formula>
    </cfRule>
    <cfRule type="cellIs" dxfId="2259" priority="1478" operator="equal">
      <formula>"NO"</formula>
    </cfRule>
  </conditionalFormatting>
  <conditionalFormatting sqref="E607">
    <cfRule type="cellIs" dxfId="2258" priority="1475" operator="equal">
      <formula>"NO ANEXA"</formula>
    </cfRule>
    <cfRule type="cellIs" dxfId="2257" priority="1476" operator="equal">
      <formula>"NO"</formula>
    </cfRule>
  </conditionalFormatting>
  <conditionalFormatting sqref="F608:F609">
    <cfRule type="cellIs" dxfId="2256" priority="1473" operator="equal">
      <formula>"NO ANEXA"</formula>
    </cfRule>
    <cfRule type="cellIs" dxfId="2255" priority="1474" operator="equal">
      <formula>"NO"</formula>
    </cfRule>
  </conditionalFormatting>
  <conditionalFormatting sqref="E608:E609">
    <cfRule type="cellIs" dxfId="2254" priority="1471" operator="equal">
      <formula>"NO ANEXA"</formula>
    </cfRule>
    <cfRule type="cellIs" dxfId="2253" priority="1472" operator="equal">
      <formula>"NO"</formula>
    </cfRule>
  </conditionalFormatting>
  <conditionalFormatting sqref="F611">
    <cfRule type="cellIs" dxfId="2252" priority="1469" operator="equal">
      <formula>"NO ANEXA"</formula>
    </cfRule>
    <cfRule type="cellIs" dxfId="2251" priority="1470" operator="equal">
      <formula>"NO"</formula>
    </cfRule>
  </conditionalFormatting>
  <conditionalFormatting sqref="E611">
    <cfRule type="cellIs" dxfId="2250" priority="1467" operator="equal">
      <formula>"NO ANEXA"</formula>
    </cfRule>
    <cfRule type="cellIs" dxfId="2249" priority="1468" operator="equal">
      <formula>"NO"</formula>
    </cfRule>
  </conditionalFormatting>
  <conditionalFormatting sqref="O524:O527">
    <cfRule type="cellIs" dxfId="2248" priority="1453" operator="equal">
      <formula>"NO ANEXA"</formula>
    </cfRule>
    <cfRule type="cellIs" dxfId="2247" priority="1454" operator="equal">
      <formula>"NO"</formula>
    </cfRule>
  </conditionalFormatting>
  <conditionalFormatting sqref="O531:O532">
    <cfRule type="cellIs" dxfId="2246" priority="1447" operator="equal">
      <formula>"NO ANEXA"</formula>
    </cfRule>
    <cfRule type="cellIs" dxfId="2245" priority="1448" operator="equal">
      <formula>"NO"</formula>
    </cfRule>
  </conditionalFormatting>
  <conditionalFormatting sqref="P525:P528">
    <cfRule type="cellIs" dxfId="2244" priority="1441" operator="equal">
      <formula>"NO ANEXA"</formula>
    </cfRule>
    <cfRule type="cellIs" dxfId="2243" priority="1442" operator="equal">
      <formula>"NO"</formula>
    </cfRule>
  </conditionalFormatting>
  <conditionalFormatting sqref="P531:P532">
    <cfRule type="cellIs" dxfId="2242" priority="1439" operator="equal">
      <formula>"NO ANEXA"</formula>
    </cfRule>
    <cfRule type="cellIs" dxfId="2241" priority="1440" operator="equal">
      <formula>"NO"</formula>
    </cfRule>
  </conditionalFormatting>
  <conditionalFormatting sqref="T524:T528">
    <cfRule type="cellIs" dxfId="2240" priority="1421" operator="equal">
      <formula>"NO ANEXA"</formula>
    </cfRule>
    <cfRule type="cellIs" dxfId="2239" priority="1422" operator="equal">
      <formula>"NO"</formula>
    </cfRule>
  </conditionalFormatting>
  <conditionalFormatting sqref="T531:T532">
    <cfRule type="cellIs" dxfId="2238" priority="1419" operator="equal">
      <formula>"NO ANEXA"</formula>
    </cfRule>
    <cfRule type="cellIs" dxfId="2237" priority="1420" operator="equal">
      <formula>"NO"</formula>
    </cfRule>
  </conditionalFormatting>
  <conditionalFormatting sqref="V524:V528">
    <cfRule type="cellIs" dxfId="2236" priority="1417" operator="equal">
      <formula>"NO ANEXA"</formula>
    </cfRule>
    <cfRule type="cellIs" dxfId="2235" priority="1418" operator="equal">
      <formula>"NO"</formula>
    </cfRule>
  </conditionalFormatting>
  <conditionalFormatting sqref="U524:U528">
    <cfRule type="cellIs" dxfId="2234" priority="1415" operator="equal">
      <formula>"NO ANEXA"</formula>
    </cfRule>
    <cfRule type="cellIs" dxfId="2233" priority="1416" operator="equal">
      <formula>"NO"</formula>
    </cfRule>
  </conditionalFormatting>
  <conditionalFormatting sqref="V531:V532">
    <cfRule type="cellIs" dxfId="2232" priority="1413" operator="equal">
      <formula>"NO ANEXA"</formula>
    </cfRule>
    <cfRule type="cellIs" dxfId="2231" priority="1414" operator="equal">
      <formula>"NO"</formula>
    </cfRule>
  </conditionalFormatting>
  <conditionalFormatting sqref="U531:U532">
    <cfRule type="cellIs" dxfId="2230" priority="1411" operator="equal">
      <formula>"NO ANEXA"</formula>
    </cfRule>
    <cfRule type="cellIs" dxfId="2229" priority="1412" operator="equal">
      <formula>"NO"</formula>
    </cfRule>
  </conditionalFormatting>
  <conditionalFormatting sqref="W525:X528">
    <cfRule type="cellIs" dxfId="2228" priority="1409" operator="equal">
      <formula>"NO ANEXA"</formula>
    </cfRule>
    <cfRule type="cellIs" dxfId="2227" priority="1410" operator="equal">
      <formula>"NO"</formula>
    </cfRule>
  </conditionalFormatting>
  <conditionalFormatting sqref="W531:X532">
    <cfRule type="cellIs" dxfId="2226" priority="1407" operator="equal">
      <formula>"NO ANEXA"</formula>
    </cfRule>
    <cfRule type="cellIs" dxfId="2225" priority="1408" operator="equal">
      <formula>"NO"</formula>
    </cfRule>
  </conditionalFormatting>
  <conditionalFormatting sqref="AB524:AB528">
    <cfRule type="cellIs" dxfId="2224" priority="1405" operator="equal">
      <formula>"NO ANEXA"</formula>
    </cfRule>
    <cfRule type="cellIs" dxfId="2223" priority="1406" operator="equal">
      <formula>"NO"</formula>
    </cfRule>
  </conditionalFormatting>
  <conditionalFormatting sqref="AB531:AB532">
    <cfRule type="cellIs" dxfId="2222" priority="1403" operator="equal">
      <formula>"NO ANEXA"</formula>
    </cfRule>
    <cfRule type="cellIs" dxfId="2221" priority="1404" operator="equal">
      <formula>"NO"</formula>
    </cfRule>
  </conditionalFormatting>
  <conditionalFormatting sqref="V601:X601">
    <cfRule type="cellIs" dxfId="2220" priority="1401" operator="equal">
      <formula>"NO ANEXA"</formula>
    </cfRule>
    <cfRule type="cellIs" dxfId="2219" priority="1402" operator="equal">
      <formula>"NO"</formula>
    </cfRule>
  </conditionalFormatting>
  <conditionalFormatting sqref="U601">
    <cfRule type="cellIs" dxfId="2218" priority="1399" operator="equal">
      <formula>"NO ANEXA"</formula>
    </cfRule>
    <cfRule type="cellIs" dxfId="2217" priority="1400" operator="equal">
      <formula>"NO"</formula>
    </cfRule>
  </conditionalFormatting>
  <conditionalFormatting sqref="T601">
    <cfRule type="cellIs" dxfId="2216" priority="1397" operator="equal">
      <formula>"NO ANEXA"</formula>
    </cfRule>
    <cfRule type="cellIs" dxfId="2215" priority="1398" operator="equal">
      <formula>"NO"</formula>
    </cfRule>
  </conditionalFormatting>
  <conditionalFormatting sqref="V607:X607">
    <cfRule type="cellIs" dxfId="2214" priority="1395" operator="equal">
      <formula>"NO ANEXA"</formula>
    </cfRule>
    <cfRule type="cellIs" dxfId="2213" priority="1396" operator="equal">
      <formula>"NO"</formula>
    </cfRule>
  </conditionalFormatting>
  <conditionalFormatting sqref="U607">
    <cfRule type="cellIs" dxfId="2212" priority="1393" operator="equal">
      <formula>"NO ANEXA"</formula>
    </cfRule>
    <cfRule type="cellIs" dxfId="2211" priority="1394" operator="equal">
      <formula>"NO"</formula>
    </cfRule>
  </conditionalFormatting>
  <conditionalFormatting sqref="T607">
    <cfRule type="cellIs" dxfId="2210" priority="1391" operator="equal">
      <formula>"NO ANEXA"</formula>
    </cfRule>
    <cfRule type="cellIs" dxfId="2209" priority="1392" operator="equal">
      <formula>"NO"</formula>
    </cfRule>
  </conditionalFormatting>
  <conditionalFormatting sqref="V609:X609">
    <cfRule type="cellIs" dxfId="2208" priority="1383" operator="equal">
      <formula>"NO ANEXA"</formula>
    </cfRule>
    <cfRule type="cellIs" dxfId="2207" priority="1384" operator="equal">
      <formula>"NO"</formula>
    </cfRule>
  </conditionalFormatting>
  <conditionalFormatting sqref="U609">
    <cfRule type="cellIs" dxfId="2206" priority="1381" operator="equal">
      <formula>"NO ANEXA"</formula>
    </cfRule>
    <cfRule type="cellIs" dxfId="2205" priority="1382" operator="equal">
      <formula>"NO"</formula>
    </cfRule>
  </conditionalFormatting>
  <conditionalFormatting sqref="T609">
    <cfRule type="cellIs" dxfId="2204" priority="1379" operator="equal">
      <formula>"NO ANEXA"</formula>
    </cfRule>
    <cfRule type="cellIs" dxfId="2203" priority="1380" operator="equal">
      <formula>"NO"</formula>
    </cfRule>
  </conditionalFormatting>
  <conditionalFormatting sqref="V608:X608">
    <cfRule type="cellIs" dxfId="2202" priority="1377" operator="equal">
      <formula>"NO ANEXA"</formula>
    </cfRule>
    <cfRule type="cellIs" dxfId="2201" priority="1378" operator="equal">
      <formula>"NO"</formula>
    </cfRule>
  </conditionalFormatting>
  <conditionalFormatting sqref="U608">
    <cfRule type="cellIs" dxfId="2200" priority="1375" operator="equal">
      <formula>"NO ANEXA"</formula>
    </cfRule>
    <cfRule type="cellIs" dxfId="2199" priority="1376" operator="equal">
      <formula>"NO"</formula>
    </cfRule>
  </conditionalFormatting>
  <conditionalFormatting sqref="T608">
    <cfRule type="cellIs" dxfId="2198" priority="1373" operator="equal">
      <formula>"NO ANEXA"</formula>
    </cfRule>
    <cfRule type="cellIs" dxfId="2197" priority="1374" operator="equal">
      <formula>"NO"</formula>
    </cfRule>
  </conditionalFormatting>
  <conditionalFormatting sqref="V611:X611">
    <cfRule type="cellIs" dxfId="2196" priority="1371" operator="equal">
      <formula>"NO ANEXA"</formula>
    </cfRule>
    <cfRule type="cellIs" dxfId="2195" priority="1372" operator="equal">
      <formula>"NO"</formula>
    </cfRule>
  </conditionalFormatting>
  <conditionalFormatting sqref="U611">
    <cfRule type="cellIs" dxfId="2194" priority="1369" operator="equal">
      <formula>"NO ANEXA"</formula>
    </cfRule>
    <cfRule type="cellIs" dxfId="2193" priority="1370" operator="equal">
      <formula>"NO"</formula>
    </cfRule>
  </conditionalFormatting>
  <conditionalFormatting sqref="T611">
    <cfRule type="cellIs" dxfId="2192" priority="1367" operator="equal">
      <formula>"NO ANEXA"</formula>
    </cfRule>
    <cfRule type="cellIs" dxfId="2191" priority="1368" operator="equal">
      <formula>"NO"</formula>
    </cfRule>
  </conditionalFormatting>
  <conditionalFormatting sqref="X549:X559">
    <cfRule type="cellIs" dxfId="2190" priority="1365" operator="equal">
      <formula>"NO ANEXA"</formula>
    </cfRule>
    <cfRule type="cellIs" dxfId="2189" priority="1366" operator="equal">
      <formula>"NO"</formula>
    </cfRule>
  </conditionalFormatting>
  <conditionalFormatting sqref="F671">
    <cfRule type="cellIs" dxfId="2188" priority="1363" operator="equal">
      <formula>"NO ANEXA"</formula>
    </cfRule>
    <cfRule type="cellIs" dxfId="2187" priority="1364" operator="equal">
      <formula>"NO"</formula>
    </cfRule>
  </conditionalFormatting>
  <conditionalFormatting sqref="E671">
    <cfRule type="cellIs" dxfId="2186" priority="1361" operator="equal">
      <formula>"NO ANEXA"</formula>
    </cfRule>
    <cfRule type="cellIs" dxfId="2185" priority="1362" operator="equal">
      <formula>"NO"</formula>
    </cfRule>
  </conditionalFormatting>
  <conditionalFormatting sqref="F672">
    <cfRule type="cellIs" dxfId="2184" priority="1359" operator="equal">
      <formula>"NO ANEXA"</formula>
    </cfRule>
    <cfRule type="cellIs" dxfId="2183" priority="1360" operator="equal">
      <formula>"NO"</formula>
    </cfRule>
  </conditionalFormatting>
  <conditionalFormatting sqref="E672">
    <cfRule type="cellIs" dxfId="2182" priority="1357" operator="equal">
      <formula>"NO ANEXA"</formula>
    </cfRule>
    <cfRule type="cellIs" dxfId="2181" priority="1358" operator="equal">
      <formula>"NO"</formula>
    </cfRule>
  </conditionalFormatting>
  <conditionalFormatting sqref="F673">
    <cfRule type="cellIs" dxfId="2180" priority="1355" operator="equal">
      <formula>"NO ANEXA"</formula>
    </cfRule>
    <cfRule type="cellIs" dxfId="2179" priority="1356" operator="equal">
      <formula>"NO"</formula>
    </cfRule>
  </conditionalFormatting>
  <conditionalFormatting sqref="E673">
    <cfRule type="cellIs" dxfId="2178" priority="1353" operator="equal">
      <formula>"NO ANEXA"</formula>
    </cfRule>
    <cfRule type="cellIs" dxfId="2177" priority="1354" operator="equal">
      <formula>"NO"</formula>
    </cfRule>
  </conditionalFormatting>
  <conditionalFormatting sqref="F674">
    <cfRule type="cellIs" dxfId="2176" priority="1351" operator="equal">
      <formula>"NO ANEXA"</formula>
    </cfRule>
    <cfRule type="cellIs" dxfId="2175" priority="1352" operator="equal">
      <formula>"NO"</formula>
    </cfRule>
  </conditionalFormatting>
  <conditionalFormatting sqref="E674">
    <cfRule type="cellIs" dxfId="2174" priority="1349" operator="equal">
      <formula>"NO ANEXA"</formula>
    </cfRule>
    <cfRule type="cellIs" dxfId="2173" priority="1350" operator="equal">
      <formula>"NO"</formula>
    </cfRule>
  </conditionalFormatting>
  <conditionalFormatting sqref="F676">
    <cfRule type="cellIs" dxfId="2172" priority="1347" operator="equal">
      <formula>"NO ANEXA"</formula>
    </cfRule>
    <cfRule type="cellIs" dxfId="2171" priority="1348" operator="equal">
      <formula>"NO"</formula>
    </cfRule>
  </conditionalFormatting>
  <conditionalFormatting sqref="E676">
    <cfRule type="cellIs" dxfId="2170" priority="1345" operator="equal">
      <formula>"NO ANEXA"</formula>
    </cfRule>
    <cfRule type="cellIs" dxfId="2169" priority="1346" operator="equal">
      <formula>"NO"</formula>
    </cfRule>
  </conditionalFormatting>
  <conditionalFormatting sqref="O671">
    <cfRule type="cellIs" dxfId="2168" priority="1303" operator="equal">
      <formula>"NO ANEXA"</formula>
    </cfRule>
    <cfRule type="cellIs" dxfId="2167" priority="1304" operator="equal">
      <formula>"NO"</formula>
    </cfRule>
  </conditionalFormatting>
  <conditionalFormatting sqref="P671">
    <cfRule type="cellIs" dxfId="2166" priority="1301" operator="equal">
      <formula>"NO ANEXA"</formula>
    </cfRule>
    <cfRule type="cellIs" dxfId="2165" priority="1302" operator="equal">
      <formula>"NO"</formula>
    </cfRule>
  </conditionalFormatting>
  <conditionalFormatting sqref="O672">
    <cfRule type="cellIs" dxfId="2164" priority="1299" operator="equal">
      <formula>"NO ANEXA"</formula>
    </cfRule>
    <cfRule type="cellIs" dxfId="2163" priority="1300" operator="equal">
      <formula>"NO"</formula>
    </cfRule>
  </conditionalFormatting>
  <conditionalFormatting sqref="P672">
    <cfRule type="cellIs" dxfId="2162" priority="1297" operator="equal">
      <formula>"NO ANEXA"</formula>
    </cfRule>
    <cfRule type="cellIs" dxfId="2161" priority="1298" operator="equal">
      <formula>"NO"</formula>
    </cfRule>
  </conditionalFormatting>
  <conditionalFormatting sqref="O673:O674">
    <cfRule type="cellIs" dxfId="2160" priority="1295" operator="equal">
      <formula>"NO ANEXA"</formula>
    </cfRule>
    <cfRule type="cellIs" dxfId="2159" priority="1296" operator="equal">
      <formula>"NO"</formula>
    </cfRule>
  </conditionalFormatting>
  <conditionalFormatting sqref="P673">
    <cfRule type="cellIs" dxfId="2158" priority="1293" operator="equal">
      <formula>"NO ANEXA"</formula>
    </cfRule>
    <cfRule type="cellIs" dxfId="2157" priority="1294" operator="equal">
      <formula>"NO"</formula>
    </cfRule>
  </conditionalFormatting>
  <conditionalFormatting sqref="O676">
    <cfRule type="cellIs" dxfId="2156" priority="1291" operator="equal">
      <formula>"NO ANEXA"</formula>
    </cfRule>
    <cfRule type="cellIs" dxfId="2155" priority="1292" operator="equal">
      <formula>"NO"</formula>
    </cfRule>
  </conditionalFormatting>
  <conditionalFormatting sqref="V671:X671">
    <cfRule type="cellIs" dxfId="2154" priority="1289" operator="equal">
      <formula>"NO ANEXA"</formula>
    </cfRule>
    <cfRule type="cellIs" dxfId="2153" priority="1290" operator="equal">
      <formula>"NO"</formula>
    </cfRule>
  </conditionalFormatting>
  <conditionalFormatting sqref="U671">
    <cfRule type="cellIs" dxfId="2152" priority="1287" operator="equal">
      <formula>"NO ANEXA"</formula>
    </cfRule>
    <cfRule type="cellIs" dxfId="2151" priority="1288" operator="equal">
      <formula>"NO"</formula>
    </cfRule>
  </conditionalFormatting>
  <conditionalFormatting sqref="T671">
    <cfRule type="cellIs" dxfId="2150" priority="1285" operator="equal">
      <formula>"NO ANEXA"</formula>
    </cfRule>
    <cfRule type="cellIs" dxfId="2149" priority="1286" operator="equal">
      <formula>"NO"</formula>
    </cfRule>
  </conditionalFormatting>
  <conditionalFormatting sqref="V672:X672">
    <cfRule type="cellIs" dxfId="2148" priority="1283" operator="equal">
      <formula>"NO ANEXA"</formula>
    </cfRule>
    <cfRule type="cellIs" dxfId="2147" priority="1284" operator="equal">
      <formula>"NO"</formula>
    </cfRule>
  </conditionalFormatting>
  <conditionalFormatting sqref="U672">
    <cfRule type="cellIs" dxfId="2146" priority="1281" operator="equal">
      <formula>"NO ANEXA"</formula>
    </cfRule>
    <cfRule type="cellIs" dxfId="2145" priority="1282" operator="equal">
      <formula>"NO"</formula>
    </cfRule>
  </conditionalFormatting>
  <conditionalFormatting sqref="T672">
    <cfRule type="cellIs" dxfId="2144" priority="1279" operator="equal">
      <formula>"NO ANEXA"</formula>
    </cfRule>
    <cfRule type="cellIs" dxfId="2143" priority="1280" operator="equal">
      <formula>"NO"</formula>
    </cfRule>
  </conditionalFormatting>
  <conditionalFormatting sqref="V673:X673">
    <cfRule type="cellIs" dxfId="2142" priority="1277" operator="equal">
      <formula>"NO ANEXA"</formula>
    </cfRule>
    <cfRule type="cellIs" dxfId="2141" priority="1278" operator="equal">
      <formula>"NO"</formula>
    </cfRule>
  </conditionalFormatting>
  <conditionalFormatting sqref="U673">
    <cfRule type="cellIs" dxfId="2140" priority="1275" operator="equal">
      <formula>"NO ANEXA"</formula>
    </cfRule>
    <cfRule type="cellIs" dxfId="2139" priority="1276" operator="equal">
      <formula>"NO"</formula>
    </cfRule>
  </conditionalFormatting>
  <conditionalFormatting sqref="T673">
    <cfRule type="cellIs" dxfId="2138" priority="1273" operator="equal">
      <formula>"NO ANEXA"</formula>
    </cfRule>
    <cfRule type="cellIs" dxfId="2137" priority="1274" operator="equal">
      <formula>"NO"</formula>
    </cfRule>
  </conditionalFormatting>
  <conditionalFormatting sqref="V676:X676">
    <cfRule type="cellIs" dxfId="2136" priority="1271" operator="equal">
      <formula>"NO ANEXA"</formula>
    </cfRule>
    <cfRule type="cellIs" dxfId="2135" priority="1272" operator="equal">
      <formula>"NO"</formula>
    </cfRule>
  </conditionalFormatting>
  <conditionalFormatting sqref="U676">
    <cfRule type="cellIs" dxfId="2134" priority="1269" operator="equal">
      <formula>"NO ANEXA"</formula>
    </cfRule>
    <cfRule type="cellIs" dxfId="2133" priority="1270" operator="equal">
      <formula>"NO"</formula>
    </cfRule>
  </conditionalFormatting>
  <conditionalFormatting sqref="T676">
    <cfRule type="cellIs" dxfId="2132" priority="1267" operator="equal">
      <formula>"NO ANEXA"</formula>
    </cfRule>
    <cfRule type="cellIs" dxfId="2131" priority="1268" operator="equal">
      <formula>"NO"</formula>
    </cfRule>
  </conditionalFormatting>
  <conditionalFormatting sqref="P601">
    <cfRule type="cellIs" dxfId="2130" priority="1257" operator="equal">
      <formula>"NO ANEXA"</formula>
    </cfRule>
    <cfRule type="cellIs" dxfId="2129" priority="1258" operator="equal">
      <formula>"NO"</formula>
    </cfRule>
  </conditionalFormatting>
  <conditionalFormatting sqref="O601">
    <cfRule type="cellIs" dxfId="2128" priority="1255" operator="equal">
      <formula>"NO ANEXA"</formula>
    </cfRule>
    <cfRule type="cellIs" dxfId="2127" priority="1256" operator="equal">
      <formula>"NO"</formula>
    </cfRule>
  </conditionalFormatting>
  <conditionalFormatting sqref="P607">
    <cfRule type="cellIs" dxfId="2126" priority="1253" operator="equal">
      <formula>"NO ANEXA"</formula>
    </cfRule>
    <cfRule type="cellIs" dxfId="2125" priority="1254" operator="equal">
      <formula>"NO"</formula>
    </cfRule>
  </conditionalFormatting>
  <conditionalFormatting sqref="O607">
    <cfRule type="cellIs" dxfId="2124" priority="1251" operator="equal">
      <formula>"NO ANEXA"</formula>
    </cfRule>
    <cfRule type="cellIs" dxfId="2123" priority="1252" operator="equal">
      <formula>"NO"</formula>
    </cfRule>
  </conditionalFormatting>
  <conditionalFormatting sqref="P608">
    <cfRule type="cellIs" dxfId="2122" priority="1249" operator="equal">
      <formula>"NO ANEXA"</formula>
    </cfRule>
    <cfRule type="cellIs" dxfId="2121" priority="1250" operator="equal">
      <formula>"NO"</formula>
    </cfRule>
  </conditionalFormatting>
  <conditionalFormatting sqref="O608">
    <cfRule type="cellIs" dxfId="2120" priority="1247" operator="equal">
      <formula>"NO ANEXA"</formula>
    </cfRule>
    <cfRule type="cellIs" dxfId="2119" priority="1248" operator="equal">
      <formula>"NO"</formula>
    </cfRule>
  </conditionalFormatting>
  <conditionalFormatting sqref="P609">
    <cfRule type="cellIs" dxfId="2118" priority="1245" operator="equal">
      <formula>"NO ANEXA"</formula>
    </cfRule>
    <cfRule type="cellIs" dxfId="2117" priority="1246" operator="equal">
      <formula>"NO"</formula>
    </cfRule>
  </conditionalFormatting>
  <conditionalFormatting sqref="O609">
    <cfRule type="cellIs" dxfId="2116" priority="1243" operator="equal">
      <formula>"NO ANEXA"</formula>
    </cfRule>
    <cfRule type="cellIs" dxfId="2115" priority="1244" operator="equal">
      <formula>"NO"</formula>
    </cfRule>
  </conditionalFormatting>
  <conditionalFormatting sqref="P611">
    <cfRule type="cellIs" dxfId="2114" priority="1241" operator="equal">
      <formula>"NO ANEXA"</formula>
    </cfRule>
    <cfRule type="cellIs" dxfId="2113" priority="1242" operator="equal">
      <formula>"NO"</formula>
    </cfRule>
  </conditionalFormatting>
  <conditionalFormatting sqref="O611">
    <cfRule type="cellIs" dxfId="2112" priority="1239" operator="equal">
      <formula>"NO ANEXA"</formula>
    </cfRule>
    <cfRule type="cellIs" dxfId="2111" priority="1240" operator="equal">
      <formula>"NO"</formula>
    </cfRule>
  </conditionalFormatting>
  <conditionalFormatting sqref="F401:F403">
    <cfRule type="cellIs" dxfId="2110" priority="1237" operator="equal">
      <formula>"NO ANEXA"</formula>
    </cfRule>
    <cfRule type="cellIs" dxfId="2109" priority="1238" operator="equal">
      <formula>"NO"</formula>
    </cfRule>
  </conditionalFormatting>
  <conditionalFormatting sqref="E401:E403">
    <cfRule type="cellIs" dxfId="2108" priority="1235" operator="equal">
      <formula>"NO ANEXA"</formula>
    </cfRule>
    <cfRule type="cellIs" dxfId="2107" priority="1236" operator="equal">
      <formula>"NO"</formula>
    </cfRule>
  </conditionalFormatting>
  <conditionalFormatting sqref="P401:P403">
    <cfRule type="cellIs" dxfId="2106" priority="1225" operator="equal">
      <formula>"NO ANEXA"</formula>
    </cfRule>
    <cfRule type="cellIs" dxfId="2105" priority="1226" operator="equal">
      <formula>"NO"</formula>
    </cfRule>
  </conditionalFormatting>
  <conditionalFormatting sqref="O401:O403">
    <cfRule type="cellIs" dxfId="2104" priority="1223" operator="equal">
      <formula>"NO ANEXA"</formula>
    </cfRule>
    <cfRule type="cellIs" dxfId="2103" priority="1224" operator="equal">
      <formula>"NO"</formula>
    </cfRule>
  </conditionalFormatting>
  <conditionalFormatting sqref="V401:X401">
    <cfRule type="cellIs" dxfId="2102" priority="1221" operator="equal">
      <formula>"NO ANEXA"</formula>
    </cfRule>
    <cfRule type="cellIs" dxfId="2101" priority="1222" operator="equal">
      <formula>"NO"</formula>
    </cfRule>
  </conditionalFormatting>
  <conditionalFormatting sqref="U401">
    <cfRule type="cellIs" dxfId="2100" priority="1219" operator="equal">
      <formula>"NO ANEXA"</formula>
    </cfRule>
    <cfRule type="cellIs" dxfId="2099" priority="1220" operator="equal">
      <formula>"NO"</formula>
    </cfRule>
  </conditionalFormatting>
  <conditionalFormatting sqref="V402:X402">
    <cfRule type="cellIs" dxfId="2098" priority="1215" operator="equal">
      <formula>"NO ANEXA"</formula>
    </cfRule>
    <cfRule type="cellIs" dxfId="2097" priority="1216" operator="equal">
      <formula>"NO"</formula>
    </cfRule>
  </conditionalFormatting>
  <conditionalFormatting sqref="U402">
    <cfRule type="cellIs" dxfId="2096" priority="1213" operator="equal">
      <formula>"NO ANEXA"</formula>
    </cfRule>
    <cfRule type="cellIs" dxfId="2095" priority="1214" operator="equal">
      <formula>"NO"</formula>
    </cfRule>
  </conditionalFormatting>
  <conditionalFormatting sqref="V403:X403">
    <cfRule type="cellIs" dxfId="2094" priority="1209" operator="equal">
      <formula>"NO ANEXA"</formula>
    </cfRule>
    <cfRule type="cellIs" dxfId="2093" priority="1210" operator="equal">
      <formula>"NO"</formula>
    </cfRule>
  </conditionalFormatting>
  <conditionalFormatting sqref="U403">
    <cfRule type="cellIs" dxfId="2092" priority="1207" operator="equal">
      <formula>"NO ANEXA"</formula>
    </cfRule>
    <cfRule type="cellIs" dxfId="2091" priority="1208" operator="equal">
      <formula>"NO"</formula>
    </cfRule>
  </conditionalFormatting>
  <conditionalFormatting sqref="F492">
    <cfRule type="cellIs" dxfId="2090" priority="1203" operator="equal">
      <formula>"NO ANEXA"</formula>
    </cfRule>
    <cfRule type="cellIs" dxfId="2089" priority="1204" operator="equal">
      <formula>"NO"</formula>
    </cfRule>
  </conditionalFormatting>
  <conditionalFormatting sqref="E492">
    <cfRule type="cellIs" dxfId="2088" priority="1201" operator="equal">
      <formula>"NO ANEXA"</formula>
    </cfRule>
    <cfRule type="cellIs" dxfId="2087" priority="1202" operator="equal">
      <formula>"NO"</formula>
    </cfRule>
  </conditionalFormatting>
  <conditionalFormatting sqref="F494">
    <cfRule type="cellIs" dxfId="2086" priority="1199" operator="equal">
      <formula>"NO ANEXA"</formula>
    </cfRule>
    <cfRule type="cellIs" dxfId="2085" priority="1200" operator="equal">
      <formula>"NO"</formula>
    </cfRule>
  </conditionalFormatting>
  <conditionalFormatting sqref="E494">
    <cfRule type="cellIs" dxfId="2084" priority="1197" operator="equal">
      <formula>"NO ANEXA"</formula>
    </cfRule>
    <cfRule type="cellIs" dxfId="2083" priority="1198" operator="equal">
      <formula>"NO"</formula>
    </cfRule>
  </conditionalFormatting>
  <conditionalFormatting sqref="P492">
    <cfRule type="cellIs" dxfId="2082" priority="1179" operator="equal">
      <formula>"NO ANEXA"</formula>
    </cfRule>
    <cfRule type="cellIs" dxfId="2081" priority="1180" operator="equal">
      <formula>"NO"</formula>
    </cfRule>
  </conditionalFormatting>
  <conditionalFormatting sqref="O492">
    <cfRule type="cellIs" dxfId="2080" priority="1177" operator="equal">
      <formula>"NO ANEXA"</formula>
    </cfRule>
    <cfRule type="cellIs" dxfId="2079" priority="1178" operator="equal">
      <formula>"NO"</formula>
    </cfRule>
  </conditionalFormatting>
  <conditionalFormatting sqref="P494">
    <cfRule type="cellIs" dxfId="2078" priority="1175" operator="equal">
      <formula>"NO ANEXA"</formula>
    </cfRule>
    <cfRule type="cellIs" dxfId="2077" priority="1176" operator="equal">
      <formula>"NO"</formula>
    </cfRule>
  </conditionalFormatting>
  <conditionalFormatting sqref="O494">
    <cfRule type="cellIs" dxfId="2076" priority="1173" operator="equal">
      <formula>"NO ANEXA"</formula>
    </cfRule>
    <cfRule type="cellIs" dxfId="2075" priority="1174" operator="equal">
      <formula>"NO"</formula>
    </cfRule>
  </conditionalFormatting>
  <conditionalFormatting sqref="V492:X492">
    <cfRule type="cellIs" dxfId="2074" priority="1171" operator="equal">
      <formula>"NO ANEXA"</formula>
    </cfRule>
    <cfRule type="cellIs" dxfId="2073" priority="1172" operator="equal">
      <formula>"NO"</formula>
    </cfRule>
  </conditionalFormatting>
  <conditionalFormatting sqref="U492">
    <cfRule type="cellIs" dxfId="2072" priority="1169" operator="equal">
      <formula>"NO ANEXA"</formula>
    </cfRule>
    <cfRule type="cellIs" dxfId="2071" priority="1170" operator="equal">
      <formula>"NO"</formula>
    </cfRule>
  </conditionalFormatting>
  <conditionalFormatting sqref="V494:X494">
    <cfRule type="cellIs" dxfId="2070" priority="1167" operator="equal">
      <formula>"NO ANEXA"</formula>
    </cfRule>
    <cfRule type="cellIs" dxfId="2069" priority="1168" operator="equal">
      <formula>"NO"</formula>
    </cfRule>
  </conditionalFormatting>
  <conditionalFormatting sqref="U494">
    <cfRule type="cellIs" dxfId="2068" priority="1165" operator="equal">
      <formula>"NO ANEXA"</formula>
    </cfRule>
    <cfRule type="cellIs" dxfId="2067" priority="1166" operator="equal">
      <formula>"NO"</formula>
    </cfRule>
  </conditionalFormatting>
  <conditionalFormatting sqref="F628:F630">
    <cfRule type="cellIs" dxfId="2066" priority="1163" operator="equal">
      <formula>"NO ANEXA"</formula>
    </cfRule>
    <cfRule type="cellIs" dxfId="2065" priority="1164" operator="equal">
      <formula>"NO"</formula>
    </cfRule>
  </conditionalFormatting>
  <conditionalFormatting sqref="E628:E630">
    <cfRule type="cellIs" dxfId="2064" priority="1161" operator="equal">
      <formula>"NO ANEXA"</formula>
    </cfRule>
    <cfRule type="cellIs" dxfId="2063" priority="1162" operator="equal">
      <formula>"NO"</formula>
    </cfRule>
  </conditionalFormatting>
  <conditionalFormatting sqref="F634:F637">
    <cfRule type="cellIs" dxfId="2062" priority="1159" operator="equal">
      <formula>"NO ANEXA"</formula>
    </cfRule>
    <cfRule type="cellIs" dxfId="2061" priority="1160" operator="equal">
      <formula>"NO"</formula>
    </cfRule>
  </conditionalFormatting>
  <conditionalFormatting sqref="E634:E637">
    <cfRule type="cellIs" dxfId="2060" priority="1157" operator="equal">
      <formula>"NO ANEXA"</formula>
    </cfRule>
    <cfRule type="cellIs" dxfId="2059" priority="1158" operator="equal">
      <formula>"NO"</formula>
    </cfRule>
  </conditionalFormatting>
  <conditionalFormatting sqref="P628:P630">
    <cfRule type="cellIs" dxfId="2058" priority="1139" operator="equal">
      <formula>"NO ANEXA"</formula>
    </cfRule>
    <cfRule type="cellIs" dxfId="2057" priority="1140" operator="equal">
      <formula>"NO"</formula>
    </cfRule>
  </conditionalFormatting>
  <conditionalFormatting sqref="O628:O630">
    <cfRule type="cellIs" dxfId="2056" priority="1137" operator="equal">
      <formula>"NO ANEXA"</formula>
    </cfRule>
    <cfRule type="cellIs" dxfId="2055" priority="1138" operator="equal">
      <formula>"NO"</formula>
    </cfRule>
  </conditionalFormatting>
  <conditionalFormatting sqref="P634:P637">
    <cfRule type="cellIs" dxfId="2054" priority="1135" operator="equal">
      <formula>"NO ANEXA"</formula>
    </cfRule>
    <cfRule type="cellIs" dxfId="2053" priority="1136" operator="equal">
      <formula>"NO"</formula>
    </cfRule>
  </conditionalFormatting>
  <conditionalFormatting sqref="O634:O637">
    <cfRule type="cellIs" dxfId="2052" priority="1133" operator="equal">
      <formula>"NO ANEXA"</formula>
    </cfRule>
    <cfRule type="cellIs" dxfId="2051" priority="1134" operator="equal">
      <formula>"NO"</formula>
    </cfRule>
  </conditionalFormatting>
  <conditionalFormatting sqref="V628:X628">
    <cfRule type="cellIs" dxfId="2050" priority="1131" operator="equal">
      <formula>"NO ANEXA"</formula>
    </cfRule>
    <cfRule type="cellIs" dxfId="2049" priority="1132" operator="equal">
      <formula>"NO"</formula>
    </cfRule>
  </conditionalFormatting>
  <conditionalFormatting sqref="U628">
    <cfRule type="cellIs" dxfId="2048" priority="1129" operator="equal">
      <formula>"NO ANEXA"</formula>
    </cfRule>
    <cfRule type="cellIs" dxfId="2047" priority="1130" operator="equal">
      <formula>"NO"</formula>
    </cfRule>
  </conditionalFormatting>
  <conditionalFormatting sqref="T628">
    <cfRule type="cellIs" dxfId="2046" priority="1127" operator="equal">
      <formula>"NO ANEXA"</formula>
    </cfRule>
    <cfRule type="cellIs" dxfId="2045" priority="1128" operator="equal">
      <formula>"NO"</formula>
    </cfRule>
  </conditionalFormatting>
  <conditionalFormatting sqref="U629">
    <cfRule type="cellIs" dxfId="2044" priority="1123" operator="equal">
      <formula>"NO ANEXA"</formula>
    </cfRule>
    <cfRule type="cellIs" dxfId="2043" priority="1124" operator="equal">
      <formula>"NO"</formula>
    </cfRule>
  </conditionalFormatting>
  <conditionalFormatting sqref="T629">
    <cfRule type="cellIs" dxfId="2042" priority="1121" operator="equal">
      <formula>"NO ANEXA"</formula>
    </cfRule>
    <cfRule type="cellIs" dxfId="2041" priority="1122" operator="equal">
      <formula>"NO"</formula>
    </cfRule>
  </conditionalFormatting>
  <conditionalFormatting sqref="U630">
    <cfRule type="cellIs" dxfId="2040" priority="1117" operator="equal">
      <formula>"NO ANEXA"</formula>
    </cfRule>
    <cfRule type="cellIs" dxfId="2039" priority="1118" operator="equal">
      <formula>"NO"</formula>
    </cfRule>
  </conditionalFormatting>
  <conditionalFormatting sqref="T630">
    <cfRule type="cellIs" dxfId="2038" priority="1115" operator="equal">
      <formula>"NO ANEXA"</formula>
    </cfRule>
    <cfRule type="cellIs" dxfId="2037" priority="1116" operator="equal">
      <formula>"NO"</formula>
    </cfRule>
  </conditionalFormatting>
  <conditionalFormatting sqref="U634">
    <cfRule type="cellIs" dxfId="2036" priority="1111" operator="equal">
      <formula>"NO ANEXA"</formula>
    </cfRule>
    <cfRule type="cellIs" dxfId="2035" priority="1112" operator="equal">
      <formula>"NO"</formula>
    </cfRule>
  </conditionalFormatting>
  <conditionalFormatting sqref="T634">
    <cfRule type="cellIs" dxfId="2034" priority="1109" operator="equal">
      <formula>"NO ANEXA"</formula>
    </cfRule>
    <cfRule type="cellIs" dxfId="2033" priority="1110" operator="equal">
      <formula>"NO"</formula>
    </cfRule>
  </conditionalFormatting>
  <conditionalFormatting sqref="U635">
    <cfRule type="cellIs" dxfId="2032" priority="1105" operator="equal">
      <formula>"NO ANEXA"</formula>
    </cfRule>
    <cfRule type="cellIs" dxfId="2031" priority="1106" operator="equal">
      <formula>"NO"</formula>
    </cfRule>
  </conditionalFormatting>
  <conditionalFormatting sqref="T635">
    <cfRule type="cellIs" dxfId="2030" priority="1103" operator="equal">
      <formula>"NO ANEXA"</formula>
    </cfRule>
    <cfRule type="cellIs" dxfId="2029" priority="1104" operator="equal">
      <formula>"NO"</formula>
    </cfRule>
  </conditionalFormatting>
  <conditionalFormatting sqref="U636">
    <cfRule type="cellIs" dxfId="2028" priority="1099" operator="equal">
      <formula>"NO ANEXA"</formula>
    </cfRule>
    <cfRule type="cellIs" dxfId="2027" priority="1100" operator="equal">
      <formula>"NO"</formula>
    </cfRule>
  </conditionalFormatting>
  <conditionalFormatting sqref="T636">
    <cfRule type="cellIs" dxfId="2026" priority="1097" operator="equal">
      <formula>"NO ANEXA"</formula>
    </cfRule>
    <cfRule type="cellIs" dxfId="2025" priority="1098" operator="equal">
      <formula>"NO"</formula>
    </cfRule>
  </conditionalFormatting>
  <conditionalFormatting sqref="V637:X637">
    <cfRule type="cellIs" dxfId="2024" priority="1095" operator="equal">
      <formula>"NO ANEXA"</formula>
    </cfRule>
    <cfRule type="cellIs" dxfId="2023" priority="1096" operator="equal">
      <formula>"NO"</formula>
    </cfRule>
  </conditionalFormatting>
  <conditionalFormatting sqref="U637">
    <cfRule type="cellIs" dxfId="2022" priority="1093" operator="equal">
      <formula>"NO ANEXA"</formula>
    </cfRule>
    <cfRule type="cellIs" dxfId="2021" priority="1094" operator="equal">
      <formula>"NO"</formula>
    </cfRule>
  </conditionalFormatting>
  <conditionalFormatting sqref="T637">
    <cfRule type="cellIs" dxfId="2020" priority="1091" operator="equal">
      <formula>"NO ANEXA"</formula>
    </cfRule>
    <cfRule type="cellIs" dxfId="2019" priority="1092" operator="equal">
      <formula>"NO"</formula>
    </cfRule>
  </conditionalFormatting>
  <conditionalFormatting sqref="AB634:AB637">
    <cfRule type="cellIs" dxfId="2018" priority="1089" operator="equal">
      <formula>"NO ANEXA"</formula>
    </cfRule>
    <cfRule type="cellIs" dxfId="2017" priority="1090" operator="equal">
      <formula>"NO"</formula>
    </cfRule>
  </conditionalFormatting>
  <conditionalFormatting sqref="AB626">
    <cfRule type="cellIs" dxfId="2016" priority="1087" operator="equal">
      <formula>"NO ANEXA"</formula>
    </cfRule>
    <cfRule type="cellIs" dxfId="2015" priority="1088" operator="equal">
      <formula>"NO"</formula>
    </cfRule>
  </conditionalFormatting>
  <conditionalFormatting sqref="AB628:AB629">
    <cfRule type="cellIs" dxfId="2014" priority="1085" operator="equal">
      <formula>"NO ANEXA"</formula>
    </cfRule>
    <cfRule type="cellIs" dxfId="2013" priority="1086" operator="equal">
      <formula>"NO"</formula>
    </cfRule>
  </conditionalFormatting>
  <conditionalFormatting sqref="F642:F644">
    <cfRule type="cellIs" dxfId="2012" priority="1083" operator="equal">
      <formula>"NO ANEXA"</formula>
    </cfRule>
    <cfRule type="cellIs" dxfId="2011" priority="1084" operator="equal">
      <formula>"NO"</formula>
    </cfRule>
  </conditionalFormatting>
  <conditionalFormatting sqref="E642:E644">
    <cfRule type="cellIs" dxfId="2010" priority="1081" operator="equal">
      <formula>"NO ANEXA"</formula>
    </cfRule>
    <cfRule type="cellIs" dxfId="2009" priority="1082" operator="equal">
      <formula>"NO"</formula>
    </cfRule>
  </conditionalFormatting>
  <conditionalFormatting sqref="F646:F649">
    <cfRule type="cellIs" dxfId="2008" priority="1079" operator="equal">
      <formula>"NO ANEXA"</formula>
    </cfRule>
    <cfRule type="cellIs" dxfId="2007" priority="1080" operator="equal">
      <formula>"NO"</formula>
    </cfRule>
  </conditionalFormatting>
  <conditionalFormatting sqref="E646:E649">
    <cfRule type="cellIs" dxfId="2006" priority="1077" operator="equal">
      <formula>"NO ANEXA"</formula>
    </cfRule>
    <cfRule type="cellIs" dxfId="2005" priority="1078" operator="equal">
      <formula>"NO"</formula>
    </cfRule>
  </conditionalFormatting>
  <conditionalFormatting sqref="P642:P644">
    <cfRule type="cellIs" dxfId="2004" priority="1059" operator="equal">
      <formula>"NO ANEXA"</formula>
    </cfRule>
    <cfRule type="cellIs" dxfId="2003" priority="1060" operator="equal">
      <formula>"NO"</formula>
    </cfRule>
  </conditionalFormatting>
  <conditionalFormatting sqref="O642:O644">
    <cfRule type="cellIs" dxfId="2002" priority="1057" operator="equal">
      <formula>"NO ANEXA"</formula>
    </cfRule>
    <cfRule type="cellIs" dxfId="2001" priority="1058" operator="equal">
      <formula>"NO"</formula>
    </cfRule>
  </conditionalFormatting>
  <conditionalFormatting sqref="P646:P649">
    <cfRule type="cellIs" dxfId="2000" priority="1055" operator="equal">
      <formula>"NO ANEXA"</formula>
    </cfRule>
    <cfRule type="cellIs" dxfId="1999" priority="1056" operator="equal">
      <formula>"NO"</formula>
    </cfRule>
  </conditionalFormatting>
  <conditionalFormatting sqref="O646:O649">
    <cfRule type="cellIs" dxfId="1998" priority="1053" operator="equal">
      <formula>"NO ANEXA"</formula>
    </cfRule>
    <cfRule type="cellIs" dxfId="1997" priority="1054" operator="equal">
      <formula>"NO"</formula>
    </cfRule>
  </conditionalFormatting>
  <conditionalFormatting sqref="V642:X642">
    <cfRule type="cellIs" dxfId="1996" priority="1051" operator="equal">
      <formula>"NO ANEXA"</formula>
    </cfRule>
    <cfRule type="cellIs" dxfId="1995" priority="1052" operator="equal">
      <formula>"NO"</formula>
    </cfRule>
  </conditionalFormatting>
  <conditionalFormatting sqref="U642">
    <cfRule type="cellIs" dxfId="1994" priority="1049" operator="equal">
      <formula>"NO ANEXA"</formula>
    </cfRule>
    <cfRule type="cellIs" dxfId="1993" priority="1050" operator="equal">
      <formula>"NO"</formula>
    </cfRule>
  </conditionalFormatting>
  <conditionalFormatting sqref="T642">
    <cfRule type="cellIs" dxfId="1992" priority="1047" operator="equal">
      <formula>"NO ANEXA"</formula>
    </cfRule>
    <cfRule type="cellIs" dxfId="1991" priority="1048" operator="equal">
      <formula>"NO"</formula>
    </cfRule>
  </conditionalFormatting>
  <conditionalFormatting sqref="V643:X643">
    <cfRule type="cellIs" dxfId="1990" priority="1039" operator="equal">
      <formula>"NO ANEXA"</formula>
    </cfRule>
    <cfRule type="cellIs" dxfId="1989" priority="1040" operator="equal">
      <formula>"NO"</formula>
    </cfRule>
  </conditionalFormatting>
  <conditionalFormatting sqref="U643">
    <cfRule type="cellIs" dxfId="1988" priority="1037" operator="equal">
      <formula>"NO ANEXA"</formula>
    </cfRule>
    <cfRule type="cellIs" dxfId="1987" priority="1038" operator="equal">
      <formula>"NO"</formula>
    </cfRule>
  </conditionalFormatting>
  <conditionalFormatting sqref="T643">
    <cfRule type="cellIs" dxfId="1986" priority="1035" operator="equal">
      <formula>"NO ANEXA"</formula>
    </cfRule>
    <cfRule type="cellIs" dxfId="1985" priority="1036" operator="equal">
      <formula>"NO"</formula>
    </cfRule>
  </conditionalFormatting>
  <conditionalFormatting sqref="V644:X644">
    <cfRule type="cellIs" dxfId="1984" priority="1033" operator="equal">
      <formula>"NO ANEXA"</formula>
    </cfRule>
    <cfRule type="cellIs" dxfId="1983" priority="1034" operator="equal">
      <formula>"NO"</formula>
    </cfRule>
  </conditionalFormatting>
  <conditionalFormatting sqref="U644">
    <cfRule type="cellIs" dxfId="1982" priority="1031" operator="equal">
      <formula>"NO ANEXA"</formula>
    </cfRule>
    <cfRule type="cellIs" dxfId="1981" priority="1032" operator="equal">
      <formula>"NO"</formula>
    </cfRule>
  </conditionalFormatting>
  <conditionalFormatting sqref="T644">
    <cfRule type="cellIs" dxfId="1980" priority="1029" operator="equal">
      <formula>"NO ANEXA"</formula>
    </cfRule>
    <cfRule type="cellIs" dxfId="1979" priority="1030" operator="equal">
      <formula>"NO"</formula>
    </cfRule>
  </conditionalFormatting>
  <conditionalFormatting sqref="V646:X646">
    <cfRule type="cellIs" dxfId="1978" priority="1027" operator="equal">
      <formula>"NO ANEXA"</formula>
    </cfRule>
    <cfRule type="cellIs" dxfId="1977" priority="1028" operator="equal">
      <formula>"NO"</formula>
    </cfRule>
  </conditionalFormatting>
  <conditionalFormatting sqref="U646">
    <cfRule type="cellIs" dxfId="1976" priority="1025" operator="equal">
      <formula>"NO ANEXA"</formula>
    </cfRule>
    <cfRule type="cellIs" dxfId="1975" priority="1026" operator="equal">
      <formula>"NO"</formula>
    </cfRule>
  </conditionalFormatting>
  <conditionalFormatting sqref="T646">
    <cfRule type="cellIs" dxfId="1974" priority="1023" operator="equal">
      <formula>"NO ANEXA"</formula>
    </cfRule>
    <cfRule type="cellIs" dxfId="1973" priority="1024" operator="equal">
      <formula>"NO"</formula>
    </cfRule>
  </conditionalFormatting>
  <conditionalFormatting sqref="V647:X647">
    <cfRule type="cellIs" dxfId="1972" priority="1021" operator="equal">
      <formula>"NO ANEXA"</formula>
    </cfRule>
    <cfRule type="cellIs" dxfId="1971" priority="1022" operator="equal">
      <formula>"NO"</formula>
    </cfRule>
  </conditionalFormatting>
  <conditionalFormatting sqref="U647">
    <cfRule type="cellIs" dxfId="1970" priority="1019" operator="equal">
      <formula>"NO ANEXA"</formula>
    </cfRule>
    <cfRule type="cellIs" dxfId="1969" priority="1020" operator="equal">
      <formula>"NO"</formula>
    </cfRule>
  </conditionalFormatting>
  <conditionalFormatting sqref="T647">
    <cfRule type="cellIs" dxfId="1968" priority="1017" operator="equal">
      <formula>"NO ANEXA"</formula>
    </cfRule>
    <cfRule type="cellIs" dxfId="1967" priority="1018" operator="equal">
      <formula>"NO"</formula>
    </cfRule>
  </conditionalFormatting>
  <conditionalFormatting sqref="V648:X648">
    <cfRule type="cellIs" dxfId="1966" priority="1015" operator="equal">
      <formula>"NO ANEXA"</formula>
    </cfRule>
    <cfRule type="cellIs" dxfId="1965" priority="1016" operator="equal">
      <formula>"NO"</formula>
    </cfRule>
  </conditionalFormatting>
  <conditionalFormatting sqref="U648">
    <cfRule type="cellIs" dxfId="1964" priority="1013" operator="equal">
      <formula>"NO ANEXA"</formula>
    </cfRule>
    <cfRule type="cellIs" dxfId="1963" priority="1014" operator="equal">
      <formula>"NO"</formula>
    </cfRule>
  </conditionalFormatting>
  <conditionalFormatting sqref="T648">
    <cfRule type="cellIs" dxfId="1962" priority="1011" operator="equal">
      <formula>"NO ANEXA"</formula>
    </cfRule>
    <cfRule type="cellIs" dxfId="1961" priority="1012" operator="equal">
      <formula>"NO"</formula>
    </cfRule>
  </conditionalFormatting>
  <conditionalFormatting sqref="V649:X649">
    <cfRule type="cellIs" dxfId="1960" priority="1009" operator="equal">
      <formula>"NO ANEXA"</formula>
    </cfRule>
    <cfRule type="cellIs" dxfId="1959" priority="1010" operator="equal">
      <formula>"NO"</formula>
    </cfRule>
  </conditionalFormatting>
  <conditionalFormatting sqref="U649">
    <cfRule type="cellIs" dxfId="1958" priority="1007" operator="equal">
      <formula>"NO ANEXA"</formula>
    </cfRule>
    <cfRule type="cellIs" dxfId="1957" priority="1008" operator="equal">
      <formula>"NO"</formula>
    </cfRule>
  </conditionalFormatting>
  <conditionalFormatting sqref="T649">
    <cfRule type="cellIs" dxfId="1956" priority="1005" operator="equal">
      <formula>"NO ANEXA"</formula>
    </cfRule>
    <cfRule type="cellIs" dxfId="1955" priority="1006" operator="equal">
      <formula>"NO"</formula>
    </cfRule>
  </conditionalFormatting>
  <conditionalFormatting sqref="V650:X650">
    <cfRule type="cellIs" dxfId="1954" priority="1003" operator="equal">
      <formula>"NO ANEXA"</formula>
    </cfRule>
    <cfRule type="cellIs" dxfId="1953" priority="1004" operator="equal">
      <formula>"NO"</formula>
    </cfRule>
  </conditionalFormatting>
  <conditionalFormatting sqref="U650">
    <cfRule type="cellIs" dxfId="1952" priority="1001" operator="equal">
      <formula>"NO ANEXA"</formula>
    </cfRule>
    <cfRule type="cellIs" dxfId="1951" priority="1002" operator="equal">
      <formula>"NO"</formula>
    </cfRule>
  </conditionalFormatting>
  <conditionalFormatting sqref="T650">
    <cfRule type="cellIs" dxfId="1950" priority="999" operator="equal">
      <formula>"NO ANEXA"</formula>
    </cfRule>
    <cfRule type="cellIs" dxfId="1949" priority="1000" operator="equal">
      <formula>"NO"</formula>
    </cfRule>
  </conditionalFormatting>
  <conditionalFormatting sqref="AB642:AB644">
    <cfRule type="cellIs" dxfId="1948" priority="997" operator="equal">
      <formula>"NO ANEXA"</formula>
    </cfRule>
    <cfRule type="cellIs" dxfId="1947" priority="998" operator="equal">
      <formula>"NO"</formula>
    </cfRule>
  </conditionalFormatting>
  <conditionalFormatting sqref="AB646:AB649">
    <cfRule type="cellIs" dxfId="1946" priority="995" operator="equal">
      <formula>"NO ANEXA"</formula>
    </cfRule>
    <cfRule type="cellIs" dxfId="1945" priority="996" operator="equal">
      <formula>"NO"</formula>
    </cfRule>
  </conditionalFormatting>
  <conditionalFormatting sqref="F119">
    <cfRule type="cellIs" dxfId="1944" priority="993" operator="equal">
      <formula>"NO ANEXA"</formula>
    </cfRule>
    <cfRule type="cellIs" dxfId="1943" priority="994" operator="equal">
      <formula>"NO"</formula>
    </cfRule>
  </conditionalFormatting>
  <conditionalFormatting sqref="E119">
    <cfRule type="cellIs" dxfId="1942" priority="991" operator="equal">
      <formula>"NO ANEXA"</formula>
    </cfRule>
    <cfRule type="cellIs" dxfId="1941" priority="992" operator="equal">
      <formula>"NO"</formula>
    </cfRule>
  </conditionalFormatting>
  <conditionalFormatting sqref="F435">
    <cfRule type="cellIs" dxfId="1940" priority="989" operator="equal">
      <formula>"NO ANEXA"</formula>
    </cfRule>
    <cfRule type="cellIs" dxfId="1939" priority="990" operator="equal">
      <formula>"NO"</formula>
    </cfRule>
  </conditionalFormatting>
  <conditionalFormatting sqref="E435">
    <cfRule type="cellIs" dxfId="1938" priority="987" operator="equal">
      <formula>"NO ANEXA"</formula>
    </cfRule>
    <cfRule type="cellIs" dxfId="1937" priority="988" operator="equal">
      <formula>"NO"</formula>
    </cfRule>
  </conditionalFormatting>
  <conditionalFormatting sqref="F441">
    <cfRule type="cellIs" dxfId="1936" priority="977" operator="equal">
      <formula>"NO ANEXA"</formula>
    </cfRule>
    <cfRule type="cellIs" dxfId="1935" priority="978" operator="equal">
      <formula>"NO"</formula>
    </cfRule>
  </conditionalFormatting>
  <conditionalFormatting sqref="E441">
    <cfRule type="cellIs" dxfId="1934" priority="975" operator="equal">
      <formula>"NO ANEXA"</formula>
    </cfRule>
    <cfRule type="cellIs" dxfId="1933" priority="976" operator="equal">
      <formula>"NO"</formula>
    </cfRule>
  </conditionalFormatting>
  <conditionalFormatting sqref="P435">
    <cfRule type="cellIs" dxfId="1932" priority="965" operator="equal">
      <formula>"NO ANEXA"</formula>
    </cfRule>
    <cfRule type="cellIs" dxfId="1931" priority="966" operator="equal">
      <formula>"NO"</formula>
    </cfRule>
  </conditionalFormatting>
  <conditionalFormatting sqref="O435">
    <cfRule type="cellIs" dxfId="1930" priority="963" operator="equal">
      <formula>"NO ANEXA"</formula>
    </cfRule>
    <cfRule type="cellIs" dxfId="1929" priority="964" operator="equal">
      <formula>"NO"</formula>
    </cfRule>
  </conditionalFormatting>
  <conditionalFormatting sqref="P441">
    <cfRule type="cellIs" dxfId="1928" priority="961" operator="equal">
      <formula>"NO ANEXA"</formula>
    </cfRule>
    <cfRule type="cellIs" dxfId="1927" priority="962" operator="equal">
      <formula>"NO"</formula>
    </cfRule>
  </conditionalFormatting>
  <conditionalFormatting sqref="O441">
    <cfRule type="cellIs" dxfId="1926" priority="959" operator="equal">
      <formula>"NO ANEXA"</formula>
    </cfRule>
    <cfRule type="cellIs" dxfId="1925" priority="960" operator="equal">
      <formula>"NO"</formula>
    </cfRule>
  </conditionalFormatting>
  <conditionalFormatting sqref="F406">
    <cfRule type="cellIs" dxfId="1924" priority="957" operator="equal">
      <formula>"NO ANEXA"</formula>
    </cfRule>
    <cfRule type="cellIs" dxfId="1923" priority="958" operator="equal">
      <formula>"NO"</formula>
    </cfRule>
  </conditionalFormatting>
  <conditionalFormatting sqref="E406">
    <cfRule type="cellIs" dxfId="1922" priority="955" operator="equal">
      <formula>"NO ANEXA"</formula>
    </cfRule>
    <cfRule type="cellIs" dxfId="1921" priority="956" operator="equal">
      <formula>"NO"</formula>
    </cfRule>
  </conditionalFormatting>
  <conditionalFormatting sqref="F407">
    <cfRule type="cellIs" dxfId="1920" priority="953" operator="equal">
      <formula>"NO ANEXA"</formula>
    </cfRule>
    <cfRule type="cellIs" dxfId="1919" priority="954" operator="equal">
      <formula>"NO"</formula>
    </cfRule>
  </conditionalFormatting>
  <conditionalFormatting sqref="E407">
    <cfRule type="cellIs" dxfId="1918" priority="951" operator="equal">
      <formula>"NO ANEXA"</formula>
    </cfRule>
    <cfRule type="cellIs" dxfId="1917" priority="952" operator="equal">
      <formula>"NO"</formula>
    </cfRule>
  </conditionalFormatting>
  <conditionalFormatting sqref="F411">
    <cfRule type="cellIs" dxfId="1916" priority="949" operator="equal">
      <formula>"NO ANEXA"</formula>
    </cfRule>
    <cfRule type="cellIs" dxfId="1915" priority="950" operator="equal">
      <formula>"NO"</formula>
    </cfRule>
  </conditionalFormatting>
  <conditionalFormatting sqref="E411">
    <cfRule type="cellIs" dxfId="1914" priority="947" operator="equal">
      <formula>"NO ANEXA"</formula>
    </cfRule>
    <cfRule type="cellIs" dxfId="1913" priority="948" operator="equal">
      <formula>"NO"</formula>
    </cfRule>
  </conditionalFormatting>
  <conditionalFormatting sqref="F412">
    <cfRule type="cellIs" dxfId="1912" priority="945" operator="equal">
      <formula>"NO ANEXA"</formula>
    </cfRule>
    <cfRule type="cellIs" dxfId="1911" priority="946" operator="equal">
      <formula>"NO"</formula>
    </cfRule>
  </conditionalFormatting>
  <conditionalFormatting sqref="E412">
    <cfRule type="cellIs" dxfId="1910" priority="943" operator="equal">
      <formula>"NO ANEXA"</formula>
    </cfRule>
    <cfRule type="cellIs" dxfId="1909" priority="944" operator="equal">
      <formula>"NO"</formula>
    </cfRule>
  </conditionalFormatting>
  <conditionalFormatting sqref="F413">
    <cfRule type="cellIs" dxfId="1908" priority="941" operator="equal">
      <formula>"NO ANEXA"</formula>
    </cfRule>
    <cfRule type="cellIs" dxfId="1907" priority="942" operator="equal">
      <formula>"NO"</formula>
    </cfRule>
  </conditionalFormatting>
  <conditionalFormatting sqref="E413">
    <cfRule type="cellIs" dxfId="1906" priority="939" operator="equal">
      <formula>"NO ANEXA"</formula>
    </cfRule>
    <cfRule type="cellIs" dxfId="1905" priority="940" operator="equal">
      <formula>"NO"</formula>
    </cfRule>
  </conditionalFormatting>
  <conditionalFormatting sqref="F415">
    <cfRule type="cellIs" dxfId="1904" priority="937" operator="equal">
      <formula>"NO ANEXA"</formula>
    </cfRule>
    <cfRule type="cellIs" dxfId="1903" priority="938" operator="equal">
      <formula>"NO"</formula>
    </cfRule>
  </conditionalFormatting>
  <conditionalFormatting sqref="E415">
    <cfRule type="cellIs" dxfId="1902" priority="935" operator="equal">
      <formula>"NO ANEXA"</formula>
    </cfRule>
    <cfRule type="cellIs" dxfId="1901" priority="936" operator="equal">
      <formula>"NO"</formula>
    </cfRule>
  </conditionalFormatting>
  <conditionalFormatting sqref="E497:E507">
    <cfRule type="cellIs" dxfId="1900" priority="909" operator="equal">
      <formula>"NO ANEXA"</formula>
    </cfRule>
    <cfRule type="cellIs" dxfId="1899" priority="910" operator="equal">
      <formula>"NO"</formula>
    </cfRule>
  </conditionalFormatting>
  <conditionalFormatting sqref="P406">
    <cfRule type="cellIs" dxfId="1898" priority="883" operator="equal">
      <formula>"NO ANEXA"</formula>
    </cfRule>
    <cfRule type="cellIs" dxfId="1897" priority="884" operator="equal">
      <formula>"NO"</formula>
    </cfRule>
  </conditionalFormatting>
  <conditionalFormatting sqref="O406">
    <cfRule type="cellIs" dxfId="1896" priority="881" operator="equal">
      <formula>"NO ANEXA"</formula>
    </cfRule>
    <cfRule type="cellIs" dxfId="1895" priority="882" operator="equal">
      <formula>"NO"</formula>
    </cfRule>
  </conditionalFormatting>
  <conditionalFormatting sqref="P407">
    <cfRule type="cellIs" dxfId="1894" priority="879" operator="equal">
      <formula>"NO ANEXA"</formula>
    </cfRule>
    <cfRule type="cellIs" dxfId="1893" priority="880" operator="equal">
      <formula>"NO"</formula>
    </cfRule>
  </conditionalFormatting>
  <conditionalFormatting sqref="O407">
    <cfRule type="cellIs" dxfId="1892" priority="877" operator="equal">
      <formula>"NO ANEXA"</formula>
    </cfRule>
    <cfRule type="cellIs" dxfId="1891" priority="878" operator="equal">
      <formula>"NO"</formula>
    </cfRule>
  </conditionalFormatting>
  <conditionalFormatting sqref="P411">
    <cfRule type="cellIs" dxfId="1890" priority="875" operator="equal">
      <formula>"NO ANEXA"</formula>
    </cfRule>
    <cfRule type="cellIs" dxfId="1889" priority="876" operator="equal">
      <formula>"NO"</formula>
    </cfRule>
  </conditionalFormatting>
  <conditionalFormatting sqref="O411">
    <cfRule type="cellIs" dxfId="1888" priority="873" operator="equal">
      <formula>"NO ANEXA"</formula>
    </cfRule>
    <cfRule type="cellIs" dxfId="1887" priority="874" operator="equal">
      <formula>"NO"</formula>
    </cfRule>
  </conditionalFormatting>
  <conditionalFormatting sqref="P412">
    <cfRule type="cellIs" dxfId="1886" priority="871" operator="equal">
      <formula>"NO ANEXA"</formula>
    </cfRule>
    <cfRule type="cellIs" dxfId="1885" priority="872" operator="equal">
      <formula>"NO"</formula>
    </cfRule>
  </conditionalFormatting>
  <conditionalFormatting sqref="O412">
    <cfRule type="cellIs" dxfId="1884" priority="869" operator="equal">
      <formula>"NO ANEXA"</formula>
    </cfRule>
    <cfRule type="cellIs" dxfId="1883" priority="870" operator="equal">
      <formula>"NO"</formula>
    </cfRule>
  </conditionalFormatting>
  <conditionalFormatting sqref="P413">
    <cfRule type="cellIs" dxfId="1882" priority="867" operator="equal">
      <formula>"NO ANEXA"</formula>
    </cfRule>
    <cfRule type="cellIs" dxfId="1881" priority="868" operator="equal">
      <formula>"NO"</formula>
    </cfRule>
  </conditionalFormatting>
  <conditionalFormatting sqref="O413">
    <cfRule type="cellIs" dxfId="1880" priority="865" operator="equal">
      <formula>"NO ANEXA"</formula>
    </cfRule>
    <cfRule type="cellIs" dxfId="1879" priority="866" operator="equal">
      <formula>"NO"</formula>
    </cfRule>
  </conditionalFormatting>
  <conditionalFormatting sqref="P415">
    <cfRule type="cellIs" dxfId="1878" priority="863" operator="equal">
      <formula>"NO ANEXA"</formula>
    </cfRule>
    <cfRule type="cellIs" dxfId="1877" priority="864" operator="equal">
      <formula>"NO"</formula>
    </cfRule>
  </conditionalFormatting>
  <conditionalFormatting sqref="O415">
    <cfRule type="cellIs" dxfId="1876" priority="861" operator="equal">
      <formula>"NO ANEXA"</formula>
    </cfRule>
    <cfRule type="cellIs" dxfId="1875" priority="862" operator="equal">
      <formula>"NO"</formula>
    </cfRule>
  </conditionalFormatting>
  <conditionalFormatting sqref="V406:X406">
    <cfRule type="cellIs" dxfId="1874" priority="859" operator="equal">
      <formula>"NO ANEXA"</formula>
    </cfRule>
    <cfRule type="cellIs" dxfId="1873" priority="860" operator="equal">
      <formula>"NO"</formula>
    </cfRule>
  </conditionalFormatting>
  <conditionalFormatting sqref="U406">
    <cfRule type="cellIs" dxfId="1872" priority="857" operator="equal">
      <formula>"NO ANEXA"</formula>
    </cfRule>
    <cfRule type="cellIs" dxfId="1871" priority="858" operator="equal">
      <formula>"NO"</formula>
    </cfRule>
  </conditionalFormatting>
  <conditionalFormatting sqref="T406">
    <cfRule type="cellIs" dxfId="1870" priority="855" operator="equal">
      <formula>"NO ANEXA"</formula>
    </cfRule>
    <cfRule type="cellIs" dxfId="1869" priority="856" operator="equal">
      <formula>"NO"</formula>
    </cfRule>
  </conditionalFormatting>
  <conditionalFormatting sqref="V407:X407">
    <cfRule type="cellIs" dxfId="1868" priority="853" operator="equal">
      <formula>"NO ANEXA"</formula>
    </cfRule>
    <cfRule type="cellIs" dxfId="1867" priority="854" operator="equal">
      <formula>"NO"</formula>
    </cfRule>
  </conditionalFormatting>
  <conditionalFormatting sqref="U407">
    <cfRule type="cellIs" dxfId="1866" priority="851" operator="equal">
      <formula>"NO ANEXA"</formula>
    </cfRule>
    <cfRule type="cellIs" dxfId="1865" priority="852" operator="equal">
      <formula>"NO"</formula>
    </cfRule>
  </conditionalFormatting>
  <conditionalFormatting sqref="T407">
    <cfRule type="cellIs" dxfId="1864" priority="849" operator="equal">
      <formula>"NO ANEXA"</formula>
    </cfRule>
    <cfRule type="cellIs" dxfId="1863" priority="850" operator="equal">
      <formula>"NO"</formula>
    </cfRule>
  </conditionalFormatting>
  <conditionalFormatting sqref="V411:X411">
    <cfRule type="cellIs" dxfId="1862" priority="847" operator="equal">
      <formula>"NO ANEXA"</formula>
    </cfRule>
    <cfRule type="cellIs" dxfId="1861" priority="848" operator="equal">
      <formula>"NO"</formula>
    </cfRule>
  </conditionalFormatting>
  <conditionalFormatting sqref="U411">
    <cfRule type="cellIs" dxfId="1860" priority="845" operator="equal">
      <formula>"NO ANEXA"</formula>
    </cfRule>
    <cfRule type="cellIs" dxfId="1859" priority="846" operator="equal">
      <formula>"NO"</formula>
    </cfRule>
  </conditionalFormatting>
  <conditionalFormatting sqref="T411">
    <cfRule type="cellIs" dxfId="1858" priority="843" operator="equal">
      <formula>"NO ANEXA"</formula>
    </cfRule>
    <cfRule type="cellIs" dxfId="1857" priority="844" operator="equal">
      <formula>"NO"</formula>
    </cfRule>
  </conditionalFormatting>
  <conditionalFormatting sqref="V412:X412">
    <cfRule type="cellIs" dxfId="1856" priority="841" operator="equal">
      <formula>"NO ANEXA"</formula>
    </cfRule>
    <cfRule type="cellIs" dxfId="1855" priority="842" operator="equal">
      <formula>"NO"</formula>
    </cfRule>
  </conditionalFormatting>
  <conditionalFormatting sqref="U412">
    <cfRule type="cellIs" dxfId="1854" priority="839" operator="equal">
      <formula>"NO ANEXA"</formula>
    </cfRule>
    <cfRule type="cellIs" dxfId="1853" priority="840" operator="equal">
      <formula>"NO"</formula>
    </cfRule>
  </conditionalFormatting>
  <conditionalFormatting sqref="T412">
    <cfRule type="cellIs" dxfId="1852" priority="837" operator="equal">
      <formula>"NO ANEXA"</formula>
    </cfRule>
    <cfRule type="cellIs" dxfId="1851" priority="838" operator="equal">
      <formula>"NO"</formula>
    </cfRule>
  </conditionalFormatting>
  <conditionalFormatting sqref="V413:X413">
    <cfRule type="cellIs" dxfId="1850" priority="835" operator="equal">
      <formula>"NO ANEXA"</formula>
    </cfRule>
    <cfRule type="cellIs" dxfId="1849" priority="836" operator="equal">
      <formula>"NO"</formula>
    </cfRule>
  </conditionalFormatting>
  <conditionalFormatting sqref="U413">
    <cfRule type="cellIs" dxfId="1848" priority="833" operator="equal">
      <formula>"NO ANEXA"</formula>
    </cfRule>
    <cfRule type="cellIs" dxfId="1847" priority="834" operator="equal">
      <formula>"NO"</formula>
    </cfRule>
  </conditionalFormatting>
  <conditionalFormatting sqref="T413">
    <cfRule type="cellIs" dxfId="1846" priority="831" operator="equal">
      <formula>"NO ANEXA"</formula>
    </cfRule>
    <cfRule type="cellIs" dxfId="1845" priority="832" operator="equal">
      <formula>"NO"</formula>
    </cfRule>
  </conditionalFormatting>
  <conditionalFormatting sqref="V415:X415">
    <cfRule type="cellIs" dxfId="1844" priority="829" operator="equal">
      <formula>"NO ANEXA"</formula>
    </cfRule>
    <cfRule type="cellIs" dxfId="1843" priority="830" operator="equal">
      <formula>"NO"</formula>
    </cfRule>
  </conditionalFormatting>
  <conditionalFormatting sqref="U415">
    <cfRule type="cellIs" dxfId="1842" priority="827" operator="equal">
      <formula>"NO ANEXA"</formula>
    </cfRule>
    <cfRule type="cellIs" dxfId="1841" priority="828" operator="equal">
      <formula>"NO"</formula>
    </cfRule>
  </conditionalFormatting>
  <conditionalFormatting sqref="T415">
    <cfRule type="cellIs" dxfId="1840" priority="825" operator="equal">
      <formula>"NO ANEXA"</formula>
    </cfRule>
    <cfRule type="cellIs" dxfId="1839" priority="826" operator="equal">
      <formula>"NO"</formula>
    </cfRule>
  </conditionalFormatting>
  <conditionalFormatting sqref="V674:X674">
    <cfRule type="cellIs" dxfId="1838" priority="819" operator="equal">
      <formula>"NO ANEXA"</formula>
    </cfRule>
    <cfRule type="cellIs" dxfId="1837" priority="820" operator="equal">
      <formula>"NO"</formula>
    </cfRule>
  </conditionalFormatting>
  <conditionalFormatting sqref="U674">
    <cfRule type="cellIs" dxfId="1836" priority="817" operator="equal">
      <formula>"NO ANEXA"</formula>
    </cfRule>
    <cfRule type="cellIs" dxfId="1835" priority="818" operator="equal">
      <formula>"NO"</formula>
    </cfRule>
  </conditionalFormatting>
  <conditionalFormatting sqref="T674">
    <cfRule type="cellIs" dxfId="1834" priority="815" operator="equal">
      <formula>"NO ANEXA"</formula>
    </cfRule>
    <cfRule type="cellIs" dxfId="1833" priority="816" operator="equal">
      <formula>"NO"</formula>
    </cfRule>
  </conditionalFormatting>
  <conditionalFormatting sqref="V81">
    <cfRule type="cellIs" dxfId="1832" priority="807" operator="equal">
      <formula>"NO ANEXA"</formula>
    </cfRule>
    <cfRule type="cellIs" dxfId="1831" priority="808" operator="equal">
      <formula>"NO"</formula>
    </cfRule>
  </conditionalFormatting>
  <conditionalFormatting sqref="U81">
    <cfRule type="cellIs" dxfId="1830" priority="805" operator="equal">
      <formula>"NO ANEXA"</formula>
    </cfRule>
    <cfRule type="cellIs" dxfId="1829" priority="806" operator="equal">
      <formula>"NO"</formula>
    </cfRule>
  </conditionalFormatting>
  <conditionalFormatting sqref="V82">
    <cfRule type="cellIs" dxfId="1828" priority="803" operator="equal">
      <formula>"NO ANEXA"</formula>
    </cfRule>
    <cfRule type="cellIs" dxfId="1827" priority="804" operator="equal">
      <formula>"NO"</formula>
    </cfRule>
  </conditionalFormatting>
  <conditionalFormatting sqref="U82">
    <cfRule type="cellIs" dxfId="1826" priority="801" operator="equal">
      <formula>"NO ANEXA"</formula>
    </cfRule>
    <cfRule type="cellIs" dxfId="1825" priority="802" operator="equal">
      <formula>"NO"</formula>
    </cfRule>
  </conditionalFormatting>
  <conditionalFormatting sqref="V87:X87">
    <cfRule type="cellIs" dxfId="1824" priority="799" operator="equal">
      <formula>"NO ANEXA"</formula>
    </cfRule>
    <cfRule type="cellIs" dxfId="1823" priority="800" operator="equal">
      <formula>"NO"</formula>
    </cfRule>
  </conditionalFormatting>
  <conditionalFormatting sqref="U87">
    <cfRule type="cellIs" dxfId="1822" priority="797" operator="equal">
      <formula>"NO ANEXA"</formula>
    </cfRule>
    <cfRule type="cellIs" dxfId="1821" priority="798" operator="equal">
      <formula>"NO"</formula>
    </cfRule>
  </conditionalFormatting>
  <conditionalFormatting sqref="V88">
    <cfRule type="cellIs" dxfId="1820" priority="795" operator="equal">
      <formula>"NO ANEXA"</formula>
    </cfRule>
    <cfRule type="cellIs" dxfId="1819" priority="796" operator="equal">
      <formula>"NO"</formula>
    </cfRule>
  </conditionalFormatting>
  <conditionalFormatting sqref="U88">
    <cfRule type="cellIs" dxfId="1818" priority="793" operator="equal">
      <formula>"NO ANEXA"</formula>
    </cfRule>
    <cfRule type="cellIs" dxfId="1817" priority="794" operator="equal">
      <formula>"NO"</formula>
    </cfRule>
  </conditionalFormatting>
  <conditionalFormatting sqref="V89:X89">
    <cfRule type="cellIs" dxfId="1816" priority="791" operator="equal">
      <formula>"NO ANEXA"</formula>
    </cfRule>
    <cfRule type="cellIs" dxfId="1815" priority="792" operator="equal">
      <formula>"NO"</formula>
    </cfRule>
  </conditionalFormatting>
  <conditionalFormatting sqref="U89">
    <cfRule type="cellIs" dxfId="1814" priority="789" operator="equal">
      <formula>"NO ANEXA"</formula>
    </cfRule>
    <cfRule type="cellIs" dxfId="1813" priority="790" operator="equal">
      <formula>"NO"</formula>
    </cfRule>
  </conditionalFormatting>
  <conditionalFormatting sqref="V382:X384">
    <cfRule type="cellIs" dxfId="1812" priority="787" operator="equal">
      <formula>"NO ANEXA"</formula>
    </cfRule>
    <cfRule type="cellIs" dxfId="1811" priority="788" operator="equal">
      <formula>"NO"</formula>
    </cfRule>
  </conditionalFormatting>
  <conditionalFormatting sqref="U382:U384">
    <cfRule type="cellIs" dxfId="1810" priority="785" operator="equal">
      <formula>"NO ANEXA"</formula>
    </cfRule>
    <cfRule type="cellIs" dxfId="1809" priority="786" operator="equal">
      <formula>"NO"</formula>
    </cfRule>
  </conditionalFormatting>
  <conditionalFormatting sqref="V385:X390">
    <cfRule type="cellIs" dxfId="1808" priority="783" operator="equal">
      <formula>"NO ANEXA"</formula>
    </cfRule>
    <cfRule type="cellIs" dxfId="1807" priority="784" operator="equal">
      <formula>"NO"</formula>
    </cfRule>
  </conditionalFormatting>
  <conditionalFormatting sqref="U385:U390">
    <cfRule type="cellIs" dxfId="1806" priority="781" operator="equal">
      <formula>"NO ANEXA"</formula>
    </cfRule>
    <cfRule type="cellIs" dxfId="1805" priority="782" operator="equal">
      <formula>"NO"</formula>
    </cfRule>
  </conditionalFormatting>
  <conditionalFormatting sqref="J704:J715">
    <cfRule type="cellIs" dxfId="1804" priority="779" operator="equal">
      <formula>"NO ANEXA"</formula>
    </cfRule>
    <cfRule type="cellIs" dxfId="1803" priority="780" operator="equal">
      <formula>"NO"</formula>
    </cfRule>
  </conditionalFormatting>
  <conditionalFormatting sqref="K704:K715">
    <cfRule type="cellIs" dxfId="1802" priority="777" operator="equal">
      <formula>"NO ANEXA"</formula>
    </cfRule>
    <cfRule type="cellIs" dxfId="1801" priority="778" operator="equal">
      <formula>"NO"</formula>
    </cfRule>
  </conditionalFormatting>
  <conditionalFormatting sqref="F704 F712 F706:F709 F714:F715">
    <cfRule type="cellIs" dxfId="1800" priority="775" operator="equal">
      <formula>"NO ANEXA"</formula>
    </cfRule>
    <cfRule type="cellIs" dxfId="1799" priority="776" operator="equal">
      <formula>"NO"</formula>
    </cfRule>
  </conditionalFormatting>
  <conditionalFormatting sqref="AB704:AB715">
    <cfRule type="cellIs" dxfId="1798" priority="773" operator="equal">
      <formula>"NO ANEXA"</formula>
    </cfRule>
    <cfRule type="cellIs" dxfId="1797" priority="774" operator="equal">
      <formula>"NO"</formula>
    </cfRule>
  </conditionalFormatting>
  <conditionalFormatting sqref="E706:E709 E712 E714:E715">
    <cfRule type="cellIs" dxfId="1796" priority="771" operator="equal">
      <formula>"NO ANEXA"</formula>
    </cfRule>
    <cfRule type="cellIs" dxfId="1795" priority="772" operator="equal">
      <formula>"NO"</formula>
    </cfRule>
  </conditionalFormatting>
  <conditionalFormatting sqref="E704">
    <cfRule type="cellIs" dxfId="1794" priority="769" operator="equal">
      <formula>"NO ANEXA"</formula>
    </cfRule>
    <cfRule type="cellIs" dxfId="1793" priority="770" operator="equal">
      <formula>"NO"</formula>
    </cfRule>
  </conditionalFormatting>
  <conditionalFormatting sqref="F710">
    <cfRule type="cellIs" dxfId="1792" priority="767" operator="equal">
      <formula>"NO ANEXA"</formula>
    </cfRule>
    <cfRule type="cellIs" dxfId="1791" priority="768" operator="equal">
      <formula>"NO"</formula>
    </cfRule>
  </conditionalFormatting>
  <conditionalFormatting sqref="E710">
    <cfRule type="cellIs" dxfId="1790" priority="765" operator="equal">
      <formula>"NO ANEXA"</formula>
    </cfRule>
    <cfRule type="cellIs" dxfId="1789" priority="766" operator="equal">
      <formula>"NO"</formula>
    </cfRule>
  </conditionalFormatting>
  <conditionalFormatting sqref="F711">
    <cfRule type="cellIs" dxfId="1788" priority="763" operator="equal">
      <formula>"NO ANEXA"</formula>
    </cfRule>
    <cfRule type="cellIs" dxfId="1787" priority="764" operator="equal">
      <formula>"NO"</formula>
    </cfRule>
  </conditionalFormatting>
  <conditionalFormatting sqref="E711">
    <cfRule type="cellIs" dxfId="1786" priority="761" operator="equal">
      <formula>"NO ANEXA"</formula>
    </cfRule>
    <cfRule type="cellIs" dxfId="1785" priority="762" operator="equal">
      <formula>"NO"</formula>
    </cfRule>
  </conditionalFormatting>
  <conditionalFormatting sqref="F705">
    <cfRule type="cellIs" dxfId="1784" priority="759" operator="equal">
      <formula>"NO ANEXA"</formula>
    </cfRule>
    <cfRule type="cellIs" dxfId="1783" priority="760" operator="equal">
      <formula>"NO"</formula>
    </cfRule>
  </conditionalFormatting>
  <conditionalFormatting sqref="E705">
    <cfRule type="cellIs" dxfId="1782" priority="757" operator="equal">
      <formula>"NO ANEXA"</formula>
    </cfRule>
    <cfRule type="cellIs" dxfId="1781" priority="758" operator="equal">
      <formula>"NO"</formula>
    </cfRule>
  </conditionalFormatting>
  <conditionalFormatting sqref="F713">
    <cfRule type="cellIs" dxfId="1780" priority="755" operator="equal">
      <formula>"NO ANEXA"</formula>
    </cfRule>
    <cfRule type="cellIs" dxfId="1779" priority="756" operator="equal">
      <formula>"NO"</formula>
    </cfRule>
  </conditionalFormatting>
  <conditionalFormatting sqref="E713">
    <cfRule type="cellIs" dxfId="1778" priority="753" operator="equal">
      <formula>"NO ANEXA"</formula>
    </cfRule>
    <cfRule type="cellIs" dxfId="1777" priority="754" operator="equal">
      <formula>"NO"</formula>
    </cfRule>
  </conditionalFormatting>
  <conditionalFormatting sqref="P704 P706:P709 P712 P714:P715">
    <cfRule type="cellIs" dxfId="1776" priority="751" operator="equal">
      <formula>"NO ANEXA"</formula>
    </cfRule>
    <cfRule type="cellIs" dxfId="1775" priority="752" operator="equal">
      <formula>"NO"</formula>
    </cfRule>
  </conditionalFormatting>
  <conditionalFormatting sqref="O704:O715">
    <cfRule type="cellIs" dxfId="1774" priority="749" operator="equal">
      <formula>"NO ANEXA"</formula>
    </cfRule>
    <cfRule type="cellIs" dxfId="1773" priority="750" operator="equal">
      <formula>"NO"</formula>
    </cfRule>
  </conditionalFormatting>
  <conditionalFormatting sqref="P705">
    <cfRule type="cellIs" dxfId="1772" priority="747" operator="equal">
      <formula>"NO ANEXA"</formula>
    </cfRule>
    <cfRule type="cellIs" dxfId="1771" priority="748" operator="equal">
      <formula>"NO"</formula>
    </cfRule>
  </conditionalFormatting>
  <conditionalFormatting sqref="P710">
    <cfRule type="cellIs" dxfId="1770" priority="745" operator="equal">
      <formula>"NO ANEXA"</formula>
    </cfRule>
    <cfRule type="cellIs" dxfId="1769" priority="746" operator="equal">
      <formula>"NO"</formula>
    </cfRule>
  </conditionalFormatting>
  <conditionalFormatting sqref="P711">
    <cfRule type="cellIs" dxfId="1768" priority="743" operator="equal">
      <formula>"NO ANEXA"</formula>
    </cfRule>
    <cfRule type="cellIs" dxfId="1767" priority="744" operator="equal">
      <formula>"NO"</formula>
    </cfRule>
  </conditionalFormatting>
  <conditionalFormatting sqref="P713">
    <cfRule type="cellIs" dxfId="1766" priority="741" operator="equal">
      <formula>"NO ANEXA"</formula>
    </cfRule>
    <cfRule type="cellIs" dxfId="1765" priority="742" operator="equal">
      <formula>"NO"</formula>
    </cfRule>
  </conditionalFormatting>
  <conditionalFormatting sqref="X704 X714:X715 V704:W715">
    <cfRule type="cellIs" dxfId="1764" priority="739" operator="equal">
      <formula>"NO ANEXA"</formula>
    </cfRule>
    <cfRule type="cellIs" dxfId="1763" priority="740" operator="equal">
      <formula>"NO"</formula>
    </cfRule>
  </conditionalFormatting>
  <conditionalFormatting sqref="U704:U715">
    <cfRule type="cellIs" dxfId="1762" priority="737" operator="equal">
      <formula>"NO ANEXA"</formula>
    </cfRule>
    <cfRule type="cellIs" dxfId="1761" priority="738" operator="equal">
      <formula>"NO"</formula>
    </cfRule>
  </conditionalFormatting>
  <conditionalFormatting sqref="H704">
    <cfRule type="cellIs" dxfId="1760" priority="735" operator="equal">
      <formula>"NO ANEXA"</formula>
    </cfRule>
    <cfRule type="cellIs" dxfId="1759" priority="736" operator="equal">
      <formula>"NO"</formula>
    </cfRule>
  </conditionalFormatting>
  <conditionalFormatting sqref="X705:X713">
    <cfRule type="cellIs" dxfId="1758" priority="733" operator="equal">
      <formula>"NO ANEXA"</formula>
    </cfRule>
    <cfRule type="cellIs" dxfId="1757" priority="734" operator="equal">
      <formula>"NO"</formula>
    </cfRule>
  </conditionalFormatting>
  <conditionalFormatting sqref="G715">
    <cfRule type="cellIs" dxfId="1756" priority="732" operator="equal">
      <formula>"NO CUMPLE"</formula>
    </cfRule>
  </conditionalFormatting>
  <conditionalFormatting sqref="Q715">
    <cfRule type="cellIs" dxfId="1755" priority="731" operator="equal">
      <formula>"NO CUMPLE"</formula>
    </cfRule>
  </conditionalFormatting>
  <conditionalFormatting sqref="A704">
    <cfRule type="cellIs" dxfId="1754" priority="730" operator="equal">
      <formula>"RECHAZADO"</formula>
    </cfRule>
  </conditionalFormatting>
  <conditionalFormatting sqref="T704:T715">
    <cfRule type="cellIs" dxfId="1753" priority="728" operator="equal">
      <formula>"NO ANEXA"</formula>
    </cfRule>
    <cfRule type="cellIs" dxfId="1752" priority="729" operator="equal">
      <formula>"NO"</formula>
    </cfRule>
  </conditionalFormatting>
  <conditionalFormatting sqref="J717:J728">
    <cfRule type="cellIs" dxfId="1751" priority="726" operator="equal">
      <formula>"NO ANEXA"</formula>
    </cfRule>
    <cfRule type="cellIs" dxfId="1750" priority="727" operator="equal">
      <formula>"NO"</formula>
    </cfRule>
  </conditionalFormatting>
  <conditionalFormatting sqref="F717 F725 F719:F722 F727:F728">
    <cfRule type="cellIs" dxfId="1749" priority="722" operator="equal">
      <formula>"NO ANEXA"</formula>
    </cfRule>
    <cfRule type="cellIs" dxfId="1748" priority="723" operator="equal">
      <formula>"NO"</formula>
    </cfRule>
  </conditionalFormatting>
  <conditionalFormatting sqref="AB717:AB728">
    <cfRule type="cellIs" dxfId="1747" priority="720" operator="equal">
      <formula>"NO ANEXA"</formula>
    </cfRule>
    <cfRule type="cellIs" dxfId="1746" priority="721" operator="equal">
      <formula>"NO"</formula>
    </cfRule>
  </conditionalFormatting>
  <conditionalFormatting sqref="E719:E722 E725 E727:E728">
    <cfRule type="cellIs" dxfId="1745" priority="718" operator="equal">
      <formula>"NO ANEXA"</formula>
    </cfRule>
    <cfRule type="cellIs" dxfId="1744" priority="719" operator="equal">
      <formula>"NO"</formula>
    </cfRule>
  </conditionalFormatting>
  <conditionalFormatting sqref="E717">
    <cfRule type="cellIs" dxfId="1743" priority="716" operator="equal">
      <formula>"NO ANEXA"</formula>
    </cfRule>
    <cfRule type="cellIs" dxfId="1742" priority="717" operator="equal">
      <formula>"NO"</formula>
    </cfRule>
  </conditionalFormatting>
  <conditionalFormatting sqref="F723">
    <cfRule type="cellIs" dxfId="1741" priority="714" operator="equal">
      <formula>"NO ANEXA"</formula>
    </cfRule>
    <cfRule type="cellIs" dxfId="1740" priority="715" operator="equal">
      <formula>"NO"</formula>
    </cfRule>
  </conditionalFormatting>
  <conditionalFormatting sqref="E723">
    <cfRule type="cellIs" dxfId="1739" priority="712" operator="equal">
      <formula>"NO ANEXA"</formula>
    </cfRule>
    <cfRule type="cellIs" dxfId="1738" priority="713" operator="equal">
      <formula>"NO"</formula>
    </cfRule>
  </conditionalFormatting>
  <conditionalFormatting sqref="F724">
    <cfRule type="cellIs" dxfId="1737" priority="710" operator="equal">
      <formula>"NO ANEXA"</formula>
    </cfRule>
    <cfRule type="cellIs" dxfId="1736" priority="711" operator="equal">
      <formula>"NO"</formula>
    </cfRule>
  </conditionalFormatting>
  <conditionalFormatting sqref="E724">
    <cfRule type="cellIs" dxfId="1735" priority="708" operator="equal">
      <formula>"NO ANEXA"</formula>
    </cfRule>
    <cfRule type="cellIs" dxfId="1734" priority="709" operator="equal">
      <formula>"NO"</formula>
    </cfRule>
  </conditionalFormatting>
  <conditionalFormatting sqref="F718">
    <cfRule type="cellIs" dxfId="1733" priority="706" operator="equal">
      <formula>"NO ANEXA"</formula>
    </cfRule>
    <cfRule type="cellIs" dxfId="1732" priority="707" operator="equal">
      <formula>"NO"</formula>
    </cfRule>
  </conditionalFormatting>
  <conditionalFormatting sqref="E718">
    <cfRule type="cellIs" dxfId="1731" priority="704" operator="equal">
      <formula>"NO ANEXA"</formula>
    </cfRule>
    <cfRule type="cellIs" dxfId="1730" priority="705" operator="equal">
      <formula>"NO"</formula>
    </cfRule>
  </conditionalFormatting>
  <conditionalFormatting sqref="F726">
    <cfRule type="cellIs" dxfId="1729" priority="702" operator="equal">
      <formula>"NO ANEXA"</formula>
    </cfRule>
    <cfRule type="cellIs" dxfId="1728" priority="703" operator="equal">
      <formula>"NO"</formula>
    </cfRule>
  </conditionalFormatting>
  <conditionalFormatting sqref="E726">
    <cfRule type="cellIs" dxfId="1727" priority="700" operator="equal">
      <formula>"NO ANEXA"</formula>
    </cfRule>
    <cfRule type="cellIs" dxfId="1726" priority="701" operator="equal">
      <formula>"NO"</formula>
    </cfRule>
  </conditionalFormatting>
  <conditionalFormatting sqref="P717 P719:P722 P725 P727:P728">
    <cfRule type="cellIs" dxfId="1725" priority="698" operator="equal">
      <formula>"NO ANEXA"</formula>
    </cfRule>
    <cfRule type="cellIs" dxfId="1724" priority="699" operator="equal">
      <formula>"NO"</formula>
    </cfRule>
  </conditionalFormatting>
  <conditionalFormatting sqref="O717:O728">
    <cfRule type="cellIs" dxfId="1723" priority="696" operator="equal">
      <formula>"NO ANEXA"</formula>
    </cfRule>
    <cfRule type="cellIs" dxfId="1722" priority="697" operator="equal">
      <formula>"NO"</formula>
    </cfRule>
  </conditionalFormatting>
  <conditionalFormatting sqref="P718">
    <cfRule type="cellIs" dxfId="1721" priority="694" operator="equal">
      <formula>"NO ANEXA"</formula>
    </cfRule>
    <cfRule type="cellIs" dxfId="1720" priority="695" operator="equal">
      <formula>"NO"</formula>
    </cfRule>
  </conditionalFormatting>
  <conditionalFormatting sqref="P723">
    <cfRule type="cellIs" dxfId="1719" priority="692" operator="equal">
      <formula>"NO ANEXA"</formula>
    </cfRule>
    <cfRule type="cellIs" dxfId="1718" priority="693" operator="equal">
      <formula>"NO"</formula>
    </cfRule>
  </conditionalFormatting>
  <conditionalFormatting sqref="P724">
    <cfRule type="cellIs" dxfId="1717" priority="690" operator="equal">
      <formula>"NO ANEXA"</formula>
    </cfRule>
    <cfRule type="cellIs" dxfId="1716" priority="691" operator="equal">
      <formula>"NO"</formula>
    </cfRule>
  </conditionalFormatting>
  <conditionalFormatting sqref="P726">
    <cfRule type="cellIs" dxfId="1715" priority="688" operator="equal">
      <formula>"NO ANEXA"</formula>
    </cfRule>
    <cfRule type="cellIs" dxfId="1714" priority="689" operator="equal">
      <formula>"NO"</formula>
    </cfRule>
  </conditionalFormatting>
  <conditionalFormatting sqref="X717 X727:X728 V717:W728">
    <cfRule type="cellIs" dxfId="1713" priority="686" operator="equal">
      <formula>"NO ANEXA"</formula>
    </cfRule>
    <cfRule type="cellIs" dxfId="1712" priority="687" operator="equal">
      <formula>"NO"</formula>
    </cfRule>
  </conditionalFormatting>
  <conditionalFormatting sqref="U717:U728">
    <cfRule type="cellIs" dxfId="1711" priority="684" operator="equal">
      <formula>"NO ANEXA"</formula>
    </cfRule>
    <cfRule type="cellIs" dxfId="1710" priority="685" operator="equal">
      <formula>"NO"</formula>
    </cfRule>
  </conditionalFormatting>
  <conditionalFormatting sqref="H717">
    <cfRule type="cellIs" dxfId="1709" priority="682" operator="equal">
      <formula>"NO ANEXA"</formula>
    </cfRule>
    <cfRule type="cellIs" dxfId="1708" priority="683" operator="equal">
      <formula>"NO"</formula>
    </cfRule>
  </conditionalFormatting>
  <conditionalFormatting sqref="X718:X726">
    <cfRule type="cellIs" dxfId="1707" priority="680" operator="equal">
      <formula>"NO ANEXA"</formula>
    </cfRule>
    <cfRule type="cellIs" dxfId="1706" priority="681" operator="equal">
      <formula>"NO"</formula>
    </cfRule>
  </conditionalFormatting>
  <conditionalFormatting sqref="G728">
    <cfRule type="cellIs" dxfId="1705" priority="679" operator="equal">
      <formula>"NO CUMPLE"</formula>
    </cfRule>
  </conditionalFormatting>
  <conditionalFormatting sqref="Q728">
    <cfRule type="cellIs" dxfId="1704" priority="678" operator="equal">
      <formula>"NO CUMPLE"</formula>
    </cfRule>
  </conditionalFormatting>
  <conditionalFormatting sqref="A717">
    <cfRule type="cellIs" dxfId="1703" priority="677" operator="equal">
      <formula>"RECHAZADO"</formula>
    </cfRule>
  </conditionalFormatting>
  <conditionalFormatting sqref="T717:T728">
    <cfRule type="cellIs" dxfId="1702" priority="675" operator="equal">
      <formula>"NO ANEXA"</formula>
    </cfRule>
    <cfRule type="cellIs" dxfId="1701" priority="676" operator="equal">
      <formula>"NO"</formula>
    </cfRule>
  </conditionalFormatting>
  <conditionalFormatting sqref="F214">
    <cfRule type="cellIs" dxfId="1700" priority="673" operator="equal">
      <formula>"NO ANEXA"</formula>
    </cfRule>
    <cfRule type="cellIs" dxfId="1699" priority="674" operator="equal">
      <formula>"NO"</formula>
    </cfRule>
  </conditionalFormatting>
  <conditionalFormatting sqref="E214">
    <cfRule type="cellIs" dxfId="1698" priority="671" operator="equal">
      <formula>"NO ANEXA"</formula>
    </cfRule>
    <cfRule type="cellIs" dxfId="1697" priority="672" operator="equal">
      <formula>"NO"</formula>
    </cfRule>
  </conditionalFormatting>
  <conditionalFormatting sqref="F216:F219">
    <cfRule type="cellIs" dxfId="1696" priority="669" operator="equal">
      <formula>"NO ANEXA"</formula>
    </cfRule>
    <cfRule type="cellIs" dxfId="1695" priority="670" operator="equal">
      <formula>"NO"</formula>
    </cfRule>
  </conditionalFormatting>
  <conditionalFormatting sqref="E216:E219">
    <cfRule type="cellIs" dxfId="1694" priority="667" operator="equal">
      <formula>"NO ANEXA"</formula>
    </cfRule>
    <cfRule type="cellIs" dxfId="1693" priority="668" operator="equal">
      <formula>"NO"</formula>
    </cfRule>
  </conditionalFormatting>
  <conditionalFormatting sqref="J214">
    <cfRule type="cellIs" dxfId="1692" priority="665" operator="equal">
      <formula>"NO ANEXA"</formula>
    </cfRule>
    <cfRule type="cellIs" dxfId="1691" priority="666" operator="equal">
      <formula>"NO"</formula>
    </cfRule>
  </conditionalFormatting>
  <conditionalFormatting sqref="K214">
    <cfRule type="cellIs" dxfId="1690" priority="663" operator="equal">
      <formula>"NO ANEXA"</formula>
    </cfRule>
    <cfRule type="cellIs" dxfId="1689" priority="664" operator="equal">
      <formula>"NO"</formula>
    </cfRule>
  </conditionalFormatting>
  <conditionalFormatting sqref="J216:J219">
    <cfRule type="cellIs" dxfId="1688" priority="661" operator="equal">
      <formula>"NO ANEXA"</formula>
    </cfRule>
    <cfRule type="cellIs" dxfId="1687" priority="662" operator="equal">
      <formula>"NO"</formula>
    </cfRule>
  </conditionalFormatting>
  <conditionalFormatting sqref="K216:K219">
    <cfRule type="cellIs" dxfId="1686" priority="659" operator="equal">
      <formula>"NO ANEXA"</formula>
    </cfRule>
    <cfRule type="cellIs" dxfId="1685" priority="660" operator="equal">
      <formula>"NO"</formula>
    </cfRule>
  </conditionalFormatting>
  <conditionalFormatting sqref="P214">
    <cfRule type="cellIs" dxfId="1684" priority="657" operator="equal">
      <formula>"NO ANEXA"</formula>
    </cfRule>
    <cfRule type="cellIs" dxfId="1683" priority="658" operator="equal">
      <formula>"NO"</formula>
    </cfRule>
  </conditionalFormatting>
  <conditionalFormatting sqref="O214">
    <cfRule type="cellIs" dxfId="1682" priority="655" operator="equal">
      <formula>"NO ANEXA"</formula>
    </cfRule>
    <cfRule type="cellIs" dxfId="1681" priority="656" operator="equal">
      <formula>"NO"</formula>
    </cfRule>
  </conditionalFormatting>
  <conditionalFormatting sqref="P216:P219">
    <cfRule type="cellIs" dxfId="1680" priority="653" operator="equal">
      <formula>"NO ANEXA"</formula>
    </cfRule>
    <cfRule type="cellIs" dxfId="1679" priority="654" operator="equal">
      <formula>"NO"</formula>
    </cfRule>
  </conditionalFormatting>
  <conditionalFormatting sqref="O216:O219">
    <cfRule type="cellIs" dxfId="1678" priority="651" operator="equal">
      <formula>"NO ANEXA"</formula>
    </cfRule>
    <cfRule type="cellIs" dxfId="1677" priority="652" operator="equal">
      <formula>"NO"</formula>
    </cfRule>
  </conditionalFormatting>
  <conditionalFormatting sqref="AB214">
    <cfRule type="cellIs" dxfId="1676" priority="649" operator="equal">
      <formula>"NO ANEXA"</formula>
    </cfRule>
    <cfRule type="cellIs" dxfId="1675" priority="650" operator="equal">
      <formula>"NO"</formula>
    </cfRule>
  </conditionalFormatting>
  <conditionalFormatting sqref="AB216:AB219">
    <cfRule type="cellIs" dxfId="1674" priority="647" operator="equal">
      <formula>"NO ANEXA"</formula>
    </cfRule>
    <cfRule type="cellIs" dxfId="1673" priority="648" operator="equal">
      <formula>"NO"</formula>
    </cfRule>
  </conditionalFormatting>
  <conditionalFormatting sqref="V214:X214">
    <cfRule type="cellIs" dxfId="1672" priority="645" operator="equal">
      <formula>"NO ANEXA"</formula>
    </cfRule>
    <cfRule type="cellIs" dxfId="1671" priority="646" operator="equal">
      <formula>"NO"</formula>
    </cfRule>
  </conditionalFormatting>
  <conditionalFormatting sqref="U214">
    <cfRule type="cellIs" dxfId="1670" priority="643" operator="equal">
      <formula>"NO ANEXA"</formula>
    </cfRule>
    <cfRule type="cellIs" dxfId="1669" priority="644" operator="equal">
      <formula>"NO"</formula>
    </cfRule>
  </conditionalFormatting>
  <conditionalFormatting sqref="T214">
    <cfRule type="cellIs" dxfId="1668" priority="641" operator="equal">
      <formula>"NO ANEXA"</formula>
    </cfRule>
    <cfRule type="cellIs" dxfId="1667" priority="642" operator="equal">
      <formula>"NO"</formula>
    </cfRule>
  </conditionalFormatting>
  <conditionalFormatting sqref="V216:X219">
    <cfRule type="cellIs" dxfId="1666" priority="639" operator="equal">
      <formula>"NO ANEXA"</formula>
    </cfRule>
    <cfRule type="cellIs" dxfId="1665" priority="640" operator="equal">
      <formula>"NO"</formula>
    </cfRule>
  </conditionalFormatting>
  <conditionalFormatting sqref="U216:U219">
    <cfRule type="cellIs" dxfId="1664" priority="637" operator="equal">
      <formula>"NO ANEXA"</formula>
    </cfRule>
    <cfRule type="cellIs" dxfId="1663" priority="638" operator="equal">
      <formula>"NO"</formula>
    </cfRule>
  </conditionalFormatting>
  <conditionalFormatting sqref="T216:T219">
    <cfRule type="cellIs" dxfId="1662" priority="635" operator="equal">
      <formula>"NO ANEXA"</formula>
    </cfRule>
    <cfRule type="cellIs" dxfId="1661" priority="636" operator="equal">
      <formula>"NO"</formula>
    </cfRule>
  </conditionalFormatting>
  <conditionalFormatting sqref="F650">
    <cfRule type="cellIs" dxfId="1660" priority="633" operator="equal">
      <formula>"NO ANEXA"</formula>
    </cfRule>
    <cfRule type="cellIs" dxfId="1659" priority="634" operator="equal">
      <formula>"NO"</formula>
    </cfRule>
  </conditionalFormatting>
  <conditionalFormatting sqref="E650">
    <cfRule type="cellIs" dxfId="1658" priority="631" operator="equal">
      <formula>"NO ANEXA"</formula>
    </cfRule>
    <cfRule type="cellIs" dxfId="1657" priority="632" operator="equal">
      <formula>"NO"</formula>
    </cfRule>
  </conditionalFormatting>
  <conditionalFormatting sqref="J650">
    <cfRule type="cellIs" dxfId="1656" priority="629" operator="equal">
      <formula>"NO ANEXA"</formula>
    </cfRule>
    <cfRule type="cellIs" dxfId="1655" priority="630" operator="equal">
      <formula>"NO"</formula>
    </cfRule>
  </conditionalFormatting>
  <conditionalFormatting sqref="K650">
    <cfRule type="cellIs" dxfId="1654" priority="627" operator="equal">
      <formula>"NO ANEXA"</formula>
    </cfRule>
    <cfRule type="cellIs" dxfId="1653" priority="628" operator="equal">
      <formula>"NO"</formula>
    </cfRule>
  </conditionalFormatting>
  <conditionalFormatting sqref="P650">
    <cfRule type="cellIs" dxfId="1652" priority="625" operator="equal">
      <formula>"NO ANEXA"</formula>
    </cfRule>
    <cfRule type="cellIs" dxfId="1651" priority="626" operator="equal">
      <formula>"NO"</formula>
    </cfRule>
  </conditionalFormatting>
  <conditionalFormatting sqref="O650">
    <cfRule type="cellIs" dxfId="1650" priority="623" operator="equal">
      <formula>"NO ANEXA"</formula>
    </cfRule>
    <cfRule type="cellIs" dxfId="1649" priority="624" operator="equal">
      <formula>"NO"</formula>
    </cfRule>
  </conditionalFormatting>
  <conditionalFormatting sqref="AB650">
    <cfRule type="cellIs" dxfId="1648" priority="621" operator="equal">
      <formula>"NO ANEXA"</formula>
    </cfRule>
    <cfRule type="cellIs" dxfId="1647" priority="622" operator="equal">
      <formula>"NO"</formula>
    </cfRule>
  </conditionalFormatting>
  <conditionalFormatting sqref="P81:P82">
    <cfRule type="cellIs" dxfId="1646" priority="619" operator="equal">
      <formula>"NO ANEXA"</formula>
    </cfRule>
    <cfRule type="cellIs" dxfId="1645" priority="620" operator="equal">
      <formula>"NO"</formula>
    </cfRule>
  </conditionalFormatting>
  <conditionalFormatting sqref="O81:O82">
    <cfRule type="cellIs" dxfId="1644" priority="617" operator="equal">
      <formula>"NO ANEXA"</formula>
    </cfRule>
    <cfRule type="cellIs" dxfId="1643" priority="618" operator="equal">
      <formula>"NO"</formula>
    </cfRule>
  </conditionalFormatting>
  <conditionalFormatting sqref="P88">
    <cfRule type="cellIs" dxfId="1642" priority="615" operator="equal">
      <formula>"NO ANEXA"</formula>
    </cfRule>
    <cfRule type="cellIs" dxfId="1641" priority="616" operator="equal">
      <formula>"NO"</formula>
    </cfRule>
  </conditionalFormatting>
  <conditionalFormatting sqref="O88">
    <cfRule type="cellIs" dxfId="1640" priority="613" operator="equal">
      <formula>"NO ANEXA"</formula>
    </cfRule>
    <cfRule type="cellIs" dxfId="1639" priority="614" operator="equal">
      <formula>"NO"</formula>
    </cfRule>
  </conditionalFormatting>
  <conditionalFormatting sqref="W81:W82">
    <cfRule type="cellIs" dxfId="1638" priority="611" operator="equal">
      <formula>"NO ANEXA"</formula>
    </cfRule>
    <cfRule type="cellIs" dxfId="1637" priority="612" operator="equal">
      <formula>"NO"</formula>
    </cfRule>
  </conditionalFormatting>
  <conditionalFormatting sqref="W88">
    <cfRule type="cellIs" dxfId="1636" priority="609" operator="equal">
      <formula>"NO ANEXA"</formula>
    </cfRule>
    <cfRule type="cellIs" dxfId="1635" priority="610" operator="equal">
      <formula>"NO"</formula>
    </cfRule>
  </conditionalFormatting>
  <conditionalFormatting sqref="X81:X82">
    <cfRule type="cellIs" dxfId="1634" priority="607" operator="equal">
      <formula>"NO ANEXA"</formula>
    </cfRule>
    <cfRule type="cellIs" dxfId="1633" priority="608" operator="equal">
      <formula>"NO"</formula>
    </cfRule>
  </conditionalFormatting>
  <conditionalFormatting sqref="X88">
    <cfRule type="cellIs" dxfId="1632" priority="605" operator="equal">
      <formula>"NO ANEXA"</formula>
    </cfRule>
    <cfRule type="cellIs" dxfId="1631" priority="606" operator="equal">
      <formula>"NO"</formula>
    </cfRule>
  </conditionalFormatting>
  <conditionalFormatting sqref="AB78">
    <cfRule type="cellIs" dxfId="1630" priority="601" operator="equal">
      <formula>"NO ANEXA"</formula>
    </cfRule>
    <cfRule type="cellIs" dxfId="1629" priority="602" operator="equal">
      <formula>"NO"</formula>
    </cfRule>
  </conditionalFormatting>
  <conditionalFormatting sqref="V195:X195">
    <cfRule type="cellIs" dxfId="1628" priority="599" operator="equal">
      <formula>"NO ANEXA"</formula>
    </cfRule>
    <cfRule type="cellIs" dxfId="1627" priority="600" operator="equal">
      <formula>"NO"</formula>
    </cfRule>
  </conditionalFormatting>
  <conditionalFormatting sqref="U195">
    <cfRule type="cellIs" dxfId="1626" priority="597" operator="equal">
      <formula>"NO ANEXA"</formula>
    </cfRule>
    <cfRule type="cellIs" dxfId="1625" priority="598" operator="equal">
      <formula>"NO"</formula>
    </cfRule>
  </conditionalFormatting>
  <conditionalFormatting sqref="T195">
    <cfRule type="cellIs" dxfId="1624" priority="595" operator="equal">
      <formula>"NO ANEXA"</formula>
    </cfRule>
    <cfRule type="cellIs" dxfId="1623" priority="596" operator="equal">
      <formula>"NO"</formula>
    </cfRule>
  </conditionalFormatting>
  <conditionalFormatting sqref="F195">
    <cfRule type="cellIs" dxfId="1622" priority="593" operator="equal">
      <formula>"NO ANEXA"</formula>
    </cfRule>
    <cfRule type="cellIs" dxfId="1621" priority="594" operator="equal">
      <formula>"NO"</formula>
    </cfRule>
  </conditionalFormatting>
  <conditionalFormatting sqref="E195">
    <cfRule type="cellIs" dxfId="1620" priority="591" operator="equal">
      <formula>"NO ANEXA"</formula>
    </cfRule>
    <cfRule type="cellIs" dxfId="1619" priority="592" operator="equal">
      <formula>"NO"</formula>
    </cfRule>
  </conditionalFormatting>
  <conditionalFormatting sqref="J195">
    <cfRule type="cellIs" dxfId="1618" priority="589" operator="equal">
      <formula>"NO ANEXA"</formula>
    </cfRule>
    <cfRule type="cellIs" dxfId="1617" priority="590" operator="equal">
      <formula>"NO"</formula>
    </cfRule>
  </conditionalFormatting>
  <conditionalFormatting sqref="K195">
    <cfRule type="cellIs" dxfId="1616" priority="587" operator="equal">
      <formula>"NO ANEXA"</formula>
    </cfRule>
    <cfRule type="cellIs" dxfId="1615" priority="588" operator="equal">
      <formula>"NO"</formula>
    </cfRule>
  </conditionalFormatting>
  <conditionalFormatting sqref="AB195">
    <cfRule type="cellIs" dxfId="1614" priority="585" operator="equal">
      <formula>"NO ANEXA"</formula>
    </cfRule>
    <cfRule type="cellIs" dxfId="1613" priority="586" operator="equal">
      <formula>"NO"</formula>
    </cfRule>
  </conditionalFormatting>
  <conditionalFormatting sqref="F224:F228">
    <cfRule type="cellIs" dxfId="1612" priority="583" operator="equal">
      <formula>"NO ANEXA"</formula>
    </cfRule>
    <cfRule type="cellIs" dxfId="1611" priority="584" operator="equal">
      <formula>"NO"</formula>
    </cfRule>
  </conditionalFormatting>
  <conditionalFormatting sqref="E224:E228">
    <cfRule type="cellIs" dxfId="1610" priority="581" operator="equal">
      <formula>"NO ANEXA"</formula>
    </cfRule>
    <cfRule type="cellIs" dxfId="1609" priority="582" operator="equal">
      <formula>"NO"</formula>
    </cfRule>
  </conditionalFormatting>
  <conditionalFormatting sqref="F229:F234">
    <cfRule type="cellIs" dxfId="1608" priority="579" operator="equal">
      <formula>"NO ANEXA"</formula>
    </cfRule>
    <cfRule type="cellIs" dxfId="1607" priority="580" operator="equal">
      <formula>"NO"</formula>
    </cfRule>
  </conditionalFormatting>
  <conditionalFormatting sqref="E229:E234">
    <cfRule type="cellIs" dxfId="1606" priority="577" operator="equal">
      <formula>"NO ANEXA"</formula>
    </cfRule>
    <cfRule type="cellIs" dxfId="1605" priority="578" operator="equal">
      <formula>"NO"</formula>
    </cfRule>
  </conditionalFormatting>
  <conditionalFormatting sqref="K223">
    <cfRule type="cellIs" dxfId="1604" priority="575" operator="equal">
      <formula>"NO ANEXA"</formula>
    </cfRule>
    <cfRule type="cellIs" dxfId="1603" priority="576" operator="equal">
      <formula>"NO"</formula>
    </cfRule>
  </conditionalFormatting>
  <conditionalFormatting sqref="K224:K234">
    <cfRule type="cellIs" dxfId="1602" priority="571" operator="equal">
      <formula>"NO ANEXA"</formula>
    </cfRule>
    <cfRule type="cellIs" dxfId="1601" priority="572" operator="equal">
      <formula>"NO"</formula>
    </cfRule>
  </conditionalFormatting>
  <conditionalFormatting sqref="J448">
    <cfRule type="cellIs" dxfId="1600" priority="567" operator="equal">
      <formula>"NO ANEXA"</formula>
    </cfRule>
    <cfRule type="cellIs" dxfId="1599" priority="568" operator="equal">
      <formula>"NO"</formula>
    </cfRule>
  </conditionalFormatting>
  <conditionalFormatting sqref="K448">
    <cfRule type="cellIs" dxfId="1598" priority="565" operator="equal">
      <formula>"NO ANEXA"</formula>
    </cfRule>
    <cfRule type="cellIs" dxfId="1597" priority="566" operator="equal">
      <formula>"NO"</formula>
    </cfRule>
  </conditionalFormatting>
  <conditionalFormatting sqref="J451">
    <cfRule type="cellIs" dxfId="1596" priority="563" operator="equal">
      <formula>"NO ANEXA"</formula>
    </cfRule>
    <cfRule type="cellIs" dxfId="1595" priority="564" operator="equal">
      <formula>"NO"</formula>
    </cfRule>
  </conditionalFormatting>
  <conditionalFormatting sqref="K451">
    <cfRule type="cellIs" dxfId="1594" priority="561" operator="equal">
      <formula>"NO ANEXA"</formula>
    </cfRule>
    <cfRule type="cellIs" dxfId="1593" priority="562" operator="equal">
      <formula>"NO"</formula>
    </cfRule>
  </conditionalFormatting>
  <conditionalFormatting sqref="P224:P234">
    <cfRule type="cellIs" dxfId="1592" priority="559" operator="equal">
      <formula>"NO ANEXA"</formula>
    </cfRule>
    <cfRule type="cellIs" dxfId="1591" priority="560" operator="equal">
      <formula>"NO"</formula>
    </cfRule>
  </conditionalFormatting>
  <conditionalFormatting sqref="O224:O234">
    <cfRule type="cellIs" dxfId="1590" priority="557" operator="equal">
      <formula>"NO ANEXA"</formula>
    </cfRule>
    <cfRule type="cellIs" dxfId="1589" priority="558" operator="equal">
      <formula>"NO"</formula>
    </cfRule>
  </conditionalFormatting>
  <conditionalFormatting sqref="J455">
    <cfRule type="cellIs" dxfId="1588" priority="555" operator="equal">
      <formula>"NO ANEXA"</formula>
    </cfRule>
    <cfRule type="cellIs" dxfId="1587" priority="556" operator="equal">
      <formula>"NO"</formula>
    </cfRule>
  </conditionalFormatting>
  <conditionalFormatting sqref="K455">
    <cfRule type="cellIs" dxfId="1586" priority="553" operator="equal">
      <formula>"NO ANEXA"</formula>
    </cfRule>
    <cfRule type="cellIs" dxfId="1585" priority="554" operator="equal">
      <formula>"NO"</formula>
    </cfRule>
  </conditionalFormatting>
  <conditionalFormatting sqref="P448">
    <cfRule type="cellIs" dxfId="1584" priority="551" operator="equal">
      <formula>"NO ANEXA"</formula>
    </cfRule>
    <cfRule type="cellIs" dxfId="1583" priority="552" operator="equal">
      <formula>"NO"</formula>
    </cfRule>
  </conditionalFormatting>
  <conditionalFormatting sqref="O448">
    <cfRule type="cellIs" dxfId="1582" priority="549" operator="equal">
      <formula>"NO ANEXA"</formula>
    </cfRule>
    <cfRule type="cellIs" dxfId="1581" priority="550" operator="equal">
      <formula>"NO"</formula>
    </cfRule>
  </conditionalFormatting>
  <conditionalFormatting sqref="P451">
    <cfRule type="cellIs" dxfId="1580" priority="547" operator="equal">
      <formula>"NO ANEXA"</formula>
    </cfRule>
    <cfRule type="cellIs" dxfId="1579" priority="548" operator="equal">
      <formula>"NO"</formula>
    </cfRule>
  </conditionalFormatting>
  <conditionalFormatting sqref="O451">
    <cfRule type="cellIs" dxfId="1578" priority="545" operator="equal">
      <formula>"NO ANEXA"</formula>
    </cfRule>
    <cfRule type="cellIs" dxfId="1577" priority="546" operator="equal">
      <formula>"NO"</formula>
    </cfRule>
  </conditionalFormatting>
  <conditionalFormatting sqref="P455">
    <cfRule type="cellIs" dxfId="1576" priority="543" operator="equal">
      <formula>"NO ANEXA"</formula>
    </cfRule>
    <cfRule type="cellIs" dxfId="1575" priority="544" operator="equal">
      <formula>"NO"</formula>
    </cfRule>
  </conditionalFormatting>
  <conditionalFormatting sqref="O455">
    <cfRule type="cellIs" dxfId="1574" priority="541" operator="equal">
      <formula>"NO ANEXA"</formula>
    </cfRule>
    <cfRule type="cellIs" dxfId="1573" priority="542" operator="equal">
      <formula>"NO"</formula>
    </cfRule>
  </conditionalFormatting>
  <conditionalFormatting sqref="V448:X448">
    <cfRule type="cellIs" dxfId="1572" priority="539" operator="equal">
      <formula>"NO ANEXA"</formula>
    </cfRule>
    <cfRule type="cellIs" dxfId="1571" priority="540" operator="equal">
      <formula>"NO"</formula>
    </cfRule>
  </conditionalFormatting>
  <conditionalFormatting sqref="U448">
    <cfRule type="cellIs" dxfId="1570" priority="537" operator="equal">
      <formula>"NO ANEXA"</formula>
    </cfRule>
    <cfRule type="cellIs" dxfId="1569" priority="538" operator="equal">
      <formula>"NO"</formula>
    </cfRule>
  </conditionalFormatting>
  <conditionalFormatting sqref="T448">
    <cfRule type="cellIs" dxfId="1568" priority="535" operator="equal">
      <formula>"NO ANEXA"</formula>
    </cfRule>
    <cfRule type="cellIs" dxfId="1567" priority="536" operator="equal">
      <formula>"NO"</formula>
    </cfRule>
  </conditionalFormatting>
  <conditionalFormatting sqref="V451:X451">
    <cfRule type="cellIs" dxfId="1566" priority="533" operator="equal">
      <formula>"NO ANEXA"</formula>
    </cfRule>
    <cfRule type="cellIs" dxfId="1565" priority="534" operator="equal">
      <formula>"NO"</formula>
    </cfRule>
  </conditionalFormatting>
  <conditionalFormatting sqref="U451">
    <cfRule type="cellIs" dxfId="1564" priority="531" operator="equal">
      <formula>"NO ANEXA"</formula>
    </cfRule>
    <cfRule type="cellIs" dxfId="1563" priority="532" operator="equal">
      <formula>"NO"</formula>
    </cfRule>
  </conditionalFormatting>
  <conditionalFormatting sqref="T451">
    <cfRule type="cellIs" dxfId="1562" priority="529" operator="equal">
      <formula>"NO ANEXA"</formula>
    </cfRule>
    <cfRule type="cellIs" dxfId="1561" priority="530" operator="equal">
      <formula>"NO"</formula>
    </cfRule>
  </conditionalFormatting>
  <conditionalFormatting sqref="V455:X455">
    <cfRule type="cellIs" dxfId="1560" priority="527" operator="equal">
      <formula>"NO ANEXA"</formula>
    </cfRule>
    <cfRule type="cellIs" dxfId="1559" priority="528" operator="equal">
      <formula>"NO"</formula>
    </cfRule>
  </conditionalFormatting>
  <conditionalFormatting sqref="U455">
    <cfRule type="cellIs" dxfId="1558" priority="525" operator="equal">
      <formula>"NO ANEXA"</formula>
    </cfRule>
    <cfRule type="cellIs" dxfId="1557" priority="526" operator="equal">
      <formula>"NO"</formula>
    </cfRule>
  </conditionalFormatting>
  <conditionalFormatting sqref="T455">
    <cfRule type="cellIs" dxfId="1556" priority="523" operator="equal">
      <formula>"NO ANEXA"</formula>
    </cfRule>
    <cfRule type="cellIs" dxfId="1555" priority="524" operator="equal">
      <formula>"NO"</formula>
    </cfRule>
  </conditionalFormatting>
  <conditionalFormatting sqref="X223">
    <cfRule type="cellIs" dxfId="1554" priority="521" operator="equal">
      <formula>"NO ANEXA"</formula>
    </cfRule>
    <cfRule type="cellIs" dxfId="1553" priority="522" operator="equal">
      <formula>"NO"</formula>
    </cfRule>
  </conditionalFormatting>
  <conditionalFormatting sqref="AB448">
    <cfRule type="cellIs" dxfId="1552" priority="515" operator="equal">
      <formula>"NO ANEXA"</formula>
    </cfRule>
    <cfRule type="cellIs" dxfId="1551" priority="516" operator="equal">
      <formula>"NO"</formula>
    </cfRule>
  </conditionalFormatting>
  <conditionalFormatting sqref="AB451">
    <cfRule type="cellIs" dxfId="1550" priority="513" operator="equal">
      <formula>"NO ANEXA"</formula>
    </cfRule>
    <cfRule type="cellIs" dxfId="1549" priority="514" operator="equal">
      <formula>"NO"</formula>
    </cfRule>
  </conditionalFormatting>
  <conditionalFormatting sqref="AB455">
    <cfRule type="cellIs" dxfId="1548" priority="511" operator="equal">
      <formula>"NO ANEXA"</formula>
    </cfRule>
    <cfRule type="cellIs" dxfId="1547" priority="512" operator="equal">
      <formula>"NO"</formula>
    </cfRule>
  </conditionalFormatting>
  <conditionalFormatting sqref="V224:W234">
    <cfRule type="cellIs" dxfId="1546" priority="505" operator="equal">
      <formula>"NO ANEXA"</formula>
    </cfRule>
    <cfRule type="cellIs" dxfId="1545" priority="506" operator="equal">
      <formula>"NO"</formula>
    </cfRule>
  </conditionalFormatting>
  <conditionalFormatting sqref="U224:U234">
    <cfRule type="cellIs" dxfId="1544" priority="503" operator="equal">
      <formula>"NO ANEXA"</formula>
    </cfRule>
    <cfRule type="cellIs" dxfId="1543" priority="504" operator="equal">
      <formula>"NO"</formula>
    </cfRule>
  </conditionalFormatting>
  <conditionalFormatting sqref="T224:T234">
    <cfRule type="cellIs" dxfId="1542" priority="501" operator="equal">
      <formula>"NO ANEXA"</formula>
    </cfRule>
    <cfRule type="cellIs" dxfId="1541" priority="502" operator="equal">
      <formula>"NO"</formula>
    </cfRule>
  </conditionalFormatting>
  <conditionalFormatting sqref="X224:X234">
    <cfRule type="cellIs" dxfId="1540" priority="499" operator="equal">
      <formula>"NO ANEXA"</formula>
    </cfRule>
    <cfRule type="cellIs" dxfId="1539" priority="500" operator="equal">
      <formula>"NO"</formula>
    </cfRule>
  </conditionalFormatting>
  <conditionalFormatting sqref="J470:J481">
    <cfRule type="cellIs" dxfId="1538" priority="471" operator="equal">
      <formula>"NO ANEXA"</formula>
    </cfRule>
    <cfRule type="cellIs" dxfId="1537" priority="472" operator="equal">
      <formula>"NO"</formula>
    </cfRule>
  </conditionalFormatting>
  <conditionalFormatting sqref="K470:K481">
    <cfRule type="cellIs" dxfId="1536" priority="469" operator="equal">
      <formula>"NO ANEXA"</formula>
    </cfRule>
    <cfRule type="cellIs" dxfId="1535" priority="470" operator="equal">
      <formula>"NO"</formula>
    </cfRule>
  </conditionalFormatting>
  <conditionalFormatting sqref="P470:P473">
    <cfRule type="cellIs" dxfId="1534" priority="463" operator="equal">
      <formula>"NO ANEXA"</formula>
    </cfRule>
    <cfRule type="cellIs" dxfId="1533" priority="464" operator="equal">
      <formula>"NO"</formula>
    </cfRule>
  </conditionalFormatting>
  <conditionalFormatting sqref="O470:O473">
    <cfRule type="cellIs" dxfId="1532" priority="461" operator="equal">
      <formula>"NO ANEXA"</formula>
    </cfRule>
    <cfRule type="cellIs" dxfId="1531" priority="462" operator="equal">
      <formula>"NO"</formula>
    </cfRule>
  </conditionalFormatting>
  <conditionalFormatting sqref="P474:P481">
    <cfRule type="cellIs" dxfId="1530" priority="459" operator="equal">
      <formula>"NO ANEXA"</formula>
    </cfRule>
    <cfRule type="cellIs" dxfId="1529" priority="460" operator="equal">
      <formula>"NO"</formula>
    </cfRule>
  </conditionalFormatting>
  <conditionalFormatting sqref="O474:O481">
    <cfRule type="cellIs" dxfId="1528" priority="457" operator="equal">
      <formula>"NO ANEXA"</formula>
    </cfRule>
    <cfRule type="cellIs" dxfId="1527" priority="458" operator="equal">
      <formula>"NO"</formula>
    </cfRule>
  </conditionalFormatting>
  <conditionalFormatting sqref="AB224:AB234">
    <cfRule type="cellIs" dxfId="1526" priority="455" operator="equal">
      <formula>"NO ANEXA"</formula>
    </cfRule>
    <cfRule type="cellIs" dxfId="1525" priority="456" operator="equal">
      <formula>"NO"</formula>
    </cfRule>
  </conditionalFormatting>
  <conditionalFormatting sqref="F33:F37">
    <cfRule type="cellIs" dxfId="1524" priority="453" operator="equal">
      <formula>"NO ANEXA"</formula>
    </cfRule>
    <cfRule type="cellIs" dxfId="1523" priority="454" operator="equal">
      <formula>"NO"</formula>
    </cfRule>
  </conditionalFormatting>
  <conditionalFormatting sqref="AB470:AB472">
    <cfRule type="cellIs" dxfId="1522" priority="449" operator="equal">
      <formula>"NO ANEXA"</formula>
    </cfRule>
    <cfRule type="cellIs" dxfId="1521" priority="450" operator="equal">
      <formula>"NO"</formula>
    </cfRule>
  </conditionalFormatting>
  <conditionalFormatting sqref="AB473">
    <cfRule type="cellIs" dxfId="1520" priority="447" operator="equal">
      <formula>"NO ANEXA"</formula>
    </cfRule>
    <cfRule type="cellIs" dxfId="1519" priority="448" operator="equal">
      <formula>"NO"</formula>
    </cfRule>
  </conditionalFormatting>
  <conditionalFormatting sqref="AB474:AB481">
    <cfRule type="cellIs" dxfId="1518" priority="445" operator="equal">
      <formula>"NO ANEXA"</formula>
    </cfRule>
    <cfRule type="cellIs" dxfId="1517" priority="446" operator="equal">
      <formula>"NO"</formula>
    </cfRule>
  </conditionalFormatting>
  <conditionalFormatting sqref="K30:K37">
    <cfRule type="cellIs" dxfId="1516" priority="443" operator="equal">
      <formula>"NO ANEXA"</formula>
    </cfRule>
    <cfRule type="cellIs" dxfId="1515" priority="444" operator="equal">
      <formula>"NO"</formula>
    </cfRule>
  </conditionalFormatting>
  <conditionalFormatting sqref="P30">
    <cfRule type="cellIs" dxfId="1514" priority="441" operator="equal">
      <formula>"NO ANEXA"</formula>
    </cfRule>
    <cfRule type="cellIs" dxfId="1513" priority="442" operator="equal">
      <formula>"NO"</formula>
    </cfRule>
  </conditionalFormatting>
  <conditionalFormatting sqref="O30">
    <cfRule type="cellIs" dxfId="1512" priority="439" operator="equal">
      <formula>"NO ANEXA"</formula>
    </cfRule>
    <cfRule type="cellIs" dxfId="1511" priority="440" operator="equal">
      <formula>"NO"</formula>
    </cfRule>
  </conditionalFormatting>
  <conditionalFormatting sqref="V470:X472">
    <cfRule type="cellIs" dxfId="1510" priority="431" operator="equal">
      <formula>"NO ANEXA"</formula>
    </cfRule>
    <cfRule type="cellIs" dxfId="1509" priority="432" operator="equal">
      <formula>"NO"</formula>
    </cfRule>
  </conditionalFormatting>
  <conditionalFormatting sqref="U470:U472">
    <cfRule type="cellIs" dxfId="1508" priority="429" operator="equal">
      <formula>"NO ANEXA"</formula>
    </cfRule>
    <cfRule type="cellIs" dxfId="1507" priority="430" operator="equal">
      <formula>"NO"</formula>
    </cfRule>
  </conditionalFormatting>
  <conditionalFormatting sqref="T470:T472">
    <cfRule type="cellIs" dxfId="1506" priority="427" operator="equal">
      <formula>"NO ANEXA"</formula>
    </cfRule>
    <cfRule type="cellIs" dxfId="1505" priority="428" operator="equal">
      <formula>"NO"</formula>
    </cfRule>
  </conditionalFormatting>
  <conditionalFormatting sqref="V473:X473">
    <cfRule type="cellIs" dxfId="1504" priority="425" operator="equal">
      <formula>"NO ANEXA"</formula>
    </cfRule>
    <cfRule type="cellIs" dxfId="1503" priority="426" operator="equal">
      <formula>"NO"</formula>
    </cfRule>
  </conditionalFormatting>
  <conditionalFormatting sqref="U473">
    <cfRule type="cellIs" dxfId="1502" priority="423" operator="equal">
      <formula>"NO ANEXA"</formula>
    </cfRule>
    <cfRule type="cellIs" dxfId="1501" priority="424" operator="equal">
      <formula>"NO"</formula>
    </cfRule>
  </conditionalFormatting>
  <conditionalFormatting sqref="T473">
    <cfRule type="cellIs" dxfId="1500" priority="421" operator="equal">
      <formula>"NO ANEXA"</formula>
    </cfRule>
    <cfRule type="cellIs" dxfId="1499" priority="422" operator="equal">
      <formula>"NO"</formula>
    </cfRule>
  </conditionalFormatting>
  <conditionalFormatting sqref="V474:X481">
    <cfRule type="cellIs" dxfId="1498" priority="419" operator="equal">
      <formula>"NO ANEXA"</formula>
    </cfRule>
    <cfRule type="cellIs" dxfId="1497" priority="420" operator="equal">
      <formula>"NO"</formula>
    </cfRule>
  </conditionalFormatting>
  <conditionalFormatting sqref="U474:U481">
    <cfRule type="cellIs" dxfId="1496" priority="417" operator="equal">
      <formula>"NO ANEXA"</formula>
    </cfRule>
    <cfRule type="cellIs" dxfId="1495" priority="418" operator="equal">
      <formula>"NO"</formula>
    </cfRule>
  </conditionalFormatting>
  <conditionalFormatting sqref="T474:T481">
    <cfRule type="cellIs" dxfId="1494" priority="415" operator="equal">
      <formula>"NO ANEXA"</formula>
    </cfRule>
    <cfRule type="cellIs" dxfId="1493" priority="416" operator="equal">
      <formula>"NO"</formula>
    </cfRule>
  </conditionalFormatting>
  <conditionalFormatting sqref="F470:F472">
    <cfRule type="cellIs" dxfId="1492" priority="413" operator="equal">
      <formula>"NO ANEXA"</formula>
    </cfRule>
    <cfRule type="cellIs" dxfId="1491" priority="414" operator="equal">
      <formula>"NO"</formula>
    </cfRule>
  </conditionalFormatting>
  <conditionalFormatting sqref="E471:E472">
    <cfRule type="cellIs" dxfId="1490" priority="411" operator="equal">
      <formula>"NO ANEXA"</formula>
    </cfRule>
    <cfRule type="cellIs" dxfId="1489" priority="412" operator="equal">
      <formula>"NO"</formula>
    </cfRule>
  </conditionalFormatting>
  <conditionalFormatting sqref="E470">
    <cfRule type="cellIs" dxfId="1488" priority="409" operator="equal">
      <formula>"NO ANEXA"</formula>
    </cfRule>
    <cfRule type="cellIs" dxfId="1487" priority="410" operator="equal">
      <formula>"NO"</formula>
    </cfRule>
  </conditionalFormatting>
  <conditionalFormatting sqref="H470">
    <cfRule type="cellIs" dxfId="1486" priority="407" operator="equal">
      <formula>"NO ANEXA"</formula>
    </cfRule>
    <cfRule type="cellIs" dxfId="1485" priority="408" operator="equal">
      <formula>"NO"</formula>
    </cfRule>
  </conditionalFormatting>
  <conditionalFormatting sqref="F473">
    <cfRule type="cellIs" dxfId="1484" priority="405" operator="equal">
      <formula>"NO ANEXA"</formula>
    </cfRule>
    <cfRule type="cellIs" dxfId="1483" priority="406" operator="equal">
      <formula>"NO"</formula>
    </cfRule>
  </conditionalFormatting>
  <conditionalFormatting sqref="E473">
    <cfRule type="cellIs" dxfId="1482" priority="403" operator="equal">
      <formula>"NO ANEXA"</formula>
    </cfRule>
    <cfRule type="cellIs" dxfId="1481" priority="404" operator="equal">
      <formula>"NO"</formula>
    </cfRule>
  </conditionalFormatting>
  <conditionalFormatting sqref="F474:F481">
    <cfRule type="cellIs" dxfId="1480" priority="401" operator="equal">
      <formula>"NO ANEXA"</formula>
    </cfRule>
    <cfRule type="cellIs" dxfId="1479" priority="402" operator="equal">
      <formula>"NO"</formula>
    </cfRule>
  </conditionalFormatting>
  <conditionalFormatting sqref="E474:E481">
    <cfRule type="cellIs" dxfId="1478" priority="399" operator="equal">
      <formula>"NO ANEXA"</formula>
    </cfRule>
    <cfRule type="cellIs" dxfId="1477" priority="400" operator="equal">
      <formula>"NO"</formula>
    </cfRule>
  </conditionalFormatting>
  <conditionalFormatting sqref="P33:P37">
    <cfRule type="cellIs" dxfId="1476" priority="397" operator="equal">
      <formula>"NO ANEXA"</formula>
    </cfRule>
    <cfRule type="cellIs" dxfId="1475" priority="398" operator="equal">
      <formula>"NO"</formula>
    </cfRule>
  </conditionalFormatting>
  <conditionalFormatting sqref="O33:O37">
    <cfRule type="cellIs" dxfId="1474" priority="395" operator="equal">
      <formula>"NO ANEXA"</formula>
    </cfRule>
    <cfRule type="cellIs" dxfId="1473" priority="396" operator="equal">
      <formula>"NO"</formula>
    </cfRule>
  </conditionalFormatting>
  <conditionalFormatting sqref="F535">
    <cfRule type="cellIs" dxfId="1472" priority="393" operator="equal">
      <formula>"NO ANEXA"</formula>
    </cfRule>
    <cfRule type="cellIs" dxfId="1471" priority="394" operator="equal">
      <formula>"NO"</formula>
    </cfRule>
  </conditionalFormatting>
  <conditionalFormatting sqref="E535">
    <cfRule type="cellIs" dxfId="1470" priority="389" operator="equal">
      <formula>"NO ANEXA"</formula>
    </cfRule>
    <cfRule type="cellIs" dxfId="1469" priority="390" operator="equal">
      <formula>"NO"</formula>
    </cfRule>
  </conditionalFormatting>
  <conditionalFormatting sqref="H535">
    <cfRule type="cellIs" dxfId="1468" priority="387" operator="equal">
      <formula>"NO ANEXA"</formula>
    </cfRule>
    <cfRule type="cellIs" dxfId="1467" priority="388" operator="equal">
      <formula>"NO"</formula>
    </cfRule>
  </conditionalFormatting>
  <conditionalFormatting sqref="F536:F546">
    <cfRule type="cellIs" dxfId="1466" priority="373" operator="equal">
      <formula>"NO ANEXA"</formula>
    </cfRule>
    <cfRule type="cellIs" dxfId="1465" priority="374" operator="equal">
      <formula>"NO"</formula>
    </cfRule>
  </conditionalFormatting>
  <conditionalFormatting sqref="E536:E546">
    <cfRule type="cellIs" dxfId="1464" priority="371" operator="equal">
      <formula>"NO ANEXA"</formula>
    </cfRule>
    <cfRule type="cellIs" dxfId="1463" priority="372" operator="equal">
      <formula>"NO"</formula>
    </cfRule>
  </conditionalFormatting>
  <conditionalFormatting sqref="P535:P537 P542 P546">
    <cfRule type="cellIs" dxfId="1462" priority="369" operator="equal">
      <formula>"NO ANEXA"</formula>
    </cfRule>
    <cfRule type="cellIs" dxfId="1461" priority="370" operator="equal">
      <formula>"NO"</formula>
    </cfRule>
  </conditionalFormatting>
  <conditionalFormatting sqref="O535:O536 O542 O546">
    <cfRule type="cellIs" dxfId="1460" priority="367" operator="equal">
      <formula>"NO ANEXA"</formula>
    </cfRule>
    <cfRule type="cellIs" dxfId="1459" priority="368" operator="equal">
      <formula>"NO"</formula>
    </cfRule>
  </conditionalFormatting>
  <conditionalFormatting sqref="O541">
    <cfRule type="cellIs" dxfId="1458" priority="365" operator="equal">
      <formula>"NO ANEXA"</formula>
    </cfRule>
    <cfRule type="cellIs" dxfId="1457" priority="366" operator="equal">
      <formula>"NO"</formula>
    </cfRule>
  </conditionalFormatting>
  <conditionalFormatting sqref="P543">
    <cfRule type="cellIs" dxfId="1456" priority="363" operator="equal">
      <formula>"NO ANEXA"</formula>
    </cfRule>
    <cfRule type="cellIs" dxfId="1455" priority="364" operator="equal">
      <formula>"NO"</formula>
    </cfRule>
  </conditionalFormatting>
  <conditionalFormatting sqref="O543">
    <cfRule type="cellIs" dxfId="1454" priority="361" operator="equal">
      <formula>"NO ANEXA"</formula>
    </cfRule>
    <cfRule type="cellIs" dxfId="1453" priority="362" operator="equal">
      <formula>"NO"</formula>
    </cfRule>
  </conditionalFormatting>
  <conditionalFormatting sqref="O537:O540">
    <cfRule type="cellIs" dxfId="1452" priority="359" operator="equal">
      <formula>"NO ANEXA"</formula>
    </cfRule>
    <cfRule type="cellIs" dxfId="1451" priority="360" operator="equal">
      <formula>"NO"</formula>
    </cfRule>
  </conditionalFormatting>
  <conditionalFormatting sqref="O544:O545">
    <cfRule type="cellIs" dxfId="1450" priority="357" operator="equal">
      <formula>"NO ANEXA"</formula>
    </cfRule>
    <cfRule type="cellIs" dxfId="1449" priority="358" operator="equal">
      <formula>"NO"</formula>
    </cfRule>
  </conditionalFormatting>
  <conditionalFormatting sqref="P538:P541">
    <cfRule type="cellIs" dxfId="1448" priority="355" operator="equal">
      <formula>"NO ANEXA"</formula>
    </cfRule>
    <cfRule type="cellIs" dxfId="1447" priority="356" operator="equal">
      <formula>"NO"</formula>
    </cfRule>
  </conditionalFormatting>
  <conditionalFormatting sqref="P544:P545">
    <cfRule type="cellIs" dxfId="1446" priority="353" operator="equal">
      <formula>"NO ANEXA"</formula>
    </cfRule>
    <cfRule type="cellIs" dxfId="1445" priority="354" operator="equal">
      <formula>"NO"</formula>
    </cfRule>
  </conditionalFormatting>
  <conditionalFormatting sqref="V542:X542 V546:X546 V535:X536 W537:X537">
    <cfRule type="cellIs" dxfId="1444" priority="345" operator="equal">
      <formula>"NO ANEXA"</formula>
    </cfRule>
    <cfRule type="cellIs" dxfId="1443" priority="346" operator="equal">
      <formula>"NO"</formula>
    </cfRule>
  </conditionalFormatting>
  <conditionalFormatting sqref="U535:U536 U542 U546">
    <cfRule type="cellIs" dxfId="1442" priority="343" operator="equal">
      <formula>"NO ANEXA"</formula>
    </cfRule>
    <cfRule type="cellIs" dxfId="1441" priority="344" operator="equal">
      <formula>"NO"</formula>
    </cfRule>
  </conditionalFormatting>
  <conditionalFormatting sqref="T535:T536 T542 T546">
    <cfRule type="cellIs" dxfId="1440" priority="341" operator="equal">
      <formula>"NO ANEXA"</formula>
    </cfRule>
    <cfRule type="cellIs" dxfId="1439" priority="342" operator="equal">
      <formula>"NO"</formula>
    </cfRule>
  </conditionalFormatting>
  <conditionalFormatting sqref="V543:X543">
    <cfRule type="cellIs" dxfId="1438" priority="339" operator="equal">
      <formula>"NO ANEXA"</formula>
    </cfRule>
    <cfRule type="cellIs" dxfId="1437" priority="340" operator="equal">
      <formula>"NO"</formula>
    </cfRule>
  </conditionalFormatting>
  <conditionalFormatting sqref="U543">
    <cfRule type="cellIs" dxfId="1436" priority="337" operator="equal">
      <formula>"NO ANEXA"</formula>
    </cfRule>
    <cfRule type="cellIs" dxfId="1435" priority="338" operator="equal">
      <formula>"NO"</formula>
    </cfRule>
  </conditionalFormatting>
  <conditionalFormatting sqref="T543">
    <cfRule type="cellIs" dxfId="1434" priority="335" operator="equal">
      <formula>"NO ANEXA"</formula>
    </cfRule>
    <cfRule type="cellIs" dxfId="1433" priority="336" operator="equal">
      <formula>"NO"</formula>
    </cfRule>
  </conditionalFormatting>
  <conditionalFormatting sqref="T537:T541">
    <cfRule type="cellIs" dxfId="1432" priority="333" operator="equal">
      <formula>"NO ANEXA"</formula>
    </cfRule>
    <cfRule type="cellIs" dxfId="1431" priority="334" operator="equal">
      <formula>"NO"</formula>
    </cfRule>
  </conditionalFormatting>
  <conditionalFormatting sqref="T544:T545">
    <cfRule type="cellIs" dxfId="1430" priority="331" operator="equal">
      <formula>"NO ANEXA"</formula>
    </cfRule>
    <cfRule type="cellIs" dxfId="1429" priority="332" operator="equal">
      <formula>"NO"</formula>
    </cfRule>
  </conditionalFormatting>
  <conditionalFormatting sqref="V537:V541">
    <cfRule type="cellIs" dxfId="1428" priority="329" operator="equal">
      <formula>"NO ANEXA"</formula>
    </cfRule>
    <cfRule type="cellIs" dxfId="1427" priority="330" operator="equal">
      <formula>"NO"</formula>
    </cfRule>
  </conditionalFormatting>
  <conditionalFormatting sqref="U537:U541">
    <cfRule type="cellIs" dxfId="1426" priority="327" operator="equal">
      <formula>"NO ANEXA"</formula>
    </cfRule>
    <cfRule type="cellIs" dxfId="1425" priority="328" operator="equal">
      <formula>"NO"</formula>
    </cfRule>
  </conditionalFormatting>
  <conditionalFormatting sqref="V544:V545">
    <cfRule type="cellIs" dxfId="1424" priority="325" operator="equal">
      <formula>"NO ANEXA"</formula>
    </cfRule>
    <cfRule type="cellIs" dxfId="1423" priority="326" operator="equal">
      <formula>"NO"</formula>
    </cfRule>
  </conditionalFormatting>
  <conditionalFormatting sqref="U544:U545">
    <cfRule type="cellIs" dxfId="1422" priority="323" operator="equal">
      <formula>"NO ANEXA"</formula>
    </cfRule>
    <cfRule type="cellIs" dxfId="1421" priority="324" operator="equal">
      <formula>"NO"</formula>
    </cfRule>
  </conditionalFormatting>
  <conditionalFormatting sqref="W538:X541">
    <cfRule type="cellIs" dxfId="1420" priority="321" operator="equal">
      <formula>"NO ANEXA"</formula>
    </cfRule>
    <cfRule type="cellIs" dxfId="1419" priority="322" operator="equal">
      <formula>"NO"</formula>
    </cfRule>
  </conditionalFormatting>
  <conditionalFormatting sqref="W544:X545">
    <cfRule type="cellIs" dxfId="1418" priority="319" operator="equal">
      <formula>"NO ANEXA"</formula>
    </cfRule>
    <cfRule type="cellIs" dxfId="1417" priority="320" operator="equal">
      <formula>"NO"</formula>
    </cfRule>
  </conditionalFormatting>
  <conditionalFormatting sqref="AB535:AB536 AB542 AB546">
    <cfRule type="cellIs" dxfId="1416" priority="315" operator="equal">
      <formula>"NO ANEXA"</formula>
    </cfRule>
    <cfRule type="cellIs" dxfId="1415" priority="316" operator="equal">
      <formula>"NO"</formula>
    </cfRule>
  </conditionalFormatting>
  <conditionalFormatting sqref="AB543">
    <cfRule type="cellIs" dxfId="1414" priority="313" operator="equal">
      <formula>"NO ANEXA"</formula>
    </cfRule>
    <cfRule type="cellIs" dxfId="1413" priority="314" operator="equal">
      <formula>"NO"</formula>
    </cfRule>
  </conditionalFormatting>
  <conditionalFormatting sqref="AB537:AB541">
    <cfRule type="cellIs" dxfId="1412" priority="311" operator="equal">
      <formula>"NO ANEXA"</formula>
    </cfRule>
    <cfRule type="cellIs" dxfId="1411" priority="312" operator="equal">
      <formula>"NO"</formula>
    </cfRule>
  </conditionalFormatting>
  <conditionalFormatting sqref="AB544:AB545">
    <cfRule type="cellIs" dxfId="1410" priority="309" operator="equal">
      <formula>"NO ANEXA"</formula>
    </cfRule>
    <cfRule type="cellIs" dxfId="1409" priority="310" operator="equal">
      <formula>"NO"</formula>
    </cfRule>
  </conditionalFormatting>
  <conditionalFormatting sqref="U30">
    <cfRule type="cellIs" dxfId="1408" priority="305" operator="equal">
      <formula>"NO ANEXA"</formula>
    </cfRule>
    <cfRule type="cellIs" dxfId="1407" priority="306" operator="equal">
      <formula>"NO"</formula>
    </cfRule>
  </conditionalFormatting>
  <conditionalFormatting sqref="T30">
    <cfRule type="cellIs" dxfId="1406" priority="303" operator="equal">
      <formula>"NO ANEXA"</formula>
    </cfRule>
    <cfRule type="cellIs" dxfId="1405" priority="304" operator="equal">
      <formula>"NO"</formula>
    </cfRule>
  </conditionalFormatting>
  <conditionalFormatting sqref="U33:U37">
    <cfRule type="cellIs" dxfId="1404" priority="299" operator="equal">
      <formula>"NO ANEXA"</formula>
    </cfRule>
    <cfRule type="cellIs" dxfId="1403" priority="300" operator="equal">
      <formula>"NO"</formula>
    </cfRule>
  </conditionalFormatting>
  <conditionalFormatting sqref="T33:T37">
    <cfRule type="cellIs" dxfId="1402" priority="297" operator="equal">
      <formula>"NO ANEXA"</formula>
    </cfRule>
    <cfRule type="cellIs" dxfId="1401" priority="298" operator="equal">
      <formula>"NO"</formula>
    </cfRule>
  </conditionalFormatting>
  <conditionalFormatting sqref="V28:X37">
    <cfRule type="cellIs" dxfId="1400" priority="295" operator="equal">
      <formula>"NO ANEXA"</formula>
    </cfRule>
    <cfRule type="cellIs" dxfId="1399" priority="296" operator="equal">
      <formula>"NO"</formula>
    </cfRule>
  </conditionalFormatting>
  <conditionalFormatting sqref="J685">
    <cfRule type="cellIs" dxfId="1398" priority="281" operator="equal">
      <formula>"NO ANEXA"</formula>
    </cfRule>
    <cfRule type="cellIs" dxfId="1397" priority="282" operator="equal">
      <formula>"NO"</formula>
    </cfRule>
  </conditionalFormatting>
  <conditionalFormatting sqref="K685">
    <cfRule type="cellIs" dxfId="1396" priority="279" operator="equal">
      <formula>"NO ANEXA"</formula>
    </cfRule>
    <cfRule type="cellIs" dxfId="1395" priority="280" operator="equal">
      <formula>"NO"</formula>
    </cfRule>
  </conditionalFormatting>
  <conditionalFormatting sqref="E679">
    <cfRule type="cellIs" dxfId="1394" priority="273" operator="equal">
      <formula>"NO ANEXA"</formula>
    </cfRule>
    <cfRule type="cellIs" dxfId="1393" priority="274" operator="equal">
      <formula>"NO"</formula>
    </cfRule>
  </conditionalFormatting>
  <conditionalFormatting sqref="F685:F689">
    <cfRule type="cellIs" dxfId="1392" priority="271" operator="equal">
      <formula>"NO ANEXA"</formula>
    </cfRule>
    <cfRule type="cellIs" dxfId="1391" priority="272" operator="equal">
      <formula>"NO"</formula>
    </cfRule>
  </conditionalFormatting>
  <conditionalFormatting sqref="F685:F689">
    <cfRule type="cellIs" dxfId="1390" priority="269" operator="equal">
      <formula>"NO ANEXA"</formula>
    </cfRule>
    <cfRule type="cellIs" dxfId="1389" priority="270" operator="equal">
      <formula>"NO"</formula>
    </cfRule>
  </conditionalFormatting>
  <conditionalFormatting sqref="E685:E689">
    <cfRule type="cellIs" dxfId="1388" priority="267" operator="equal">
      <formula>"NO ANEXA"</formula>
    </cfRule>
    <cfRule type="cellIs" dxfId="1387" priority="268" operator="equal">
      <formula>"NO"</formula>
    </cfRule>
  </conditionalFormatting>
  <conditionalFormatting sqref="J679">
    <cfRule type="cellIs" dxfId="1386" priority="265" operator="equal">
      <formula>"NO ANEXA"</formula>
    </cfRule>
    <cfRule type="cellIs" dxfId="1385" priority="266" operator="equal">
      <formula>"NO"</formula>
    </cfRule>
  </conditionalFormatting>
  <conditionalFormatting sqref="K679">
    <cfRule type="cellIs" dxfId="1384" priority="263" operator="equal">
      <formula>"NO ANEXA"</formula>
    </cfRule>
    <cfRule type="cellIs" dxfId="1383" priority="264" operator="equal">
      <formula>"NO"</formula>
    </cfRule>
  </conditionalFormatting>
  <conditionalFormatting sqref="J689">
    <cfRule type="cellIs" dxfId="1382" priority="261" operator="equal">
      <formula>"NO ANEXA"</formula>
    </cfRule>
    <cfRule type="cellIs" dxfId="1381" priority="262" operator="equal">
      <formula>"NO"</formula>
    </cfRule>
  </conditionalFormatting>
  <conditionalFormatting sqref="K689">
    <cfRule type="cellIs" dxfId="1380" priority="259" operator="equal">
      <formula>"NO ANEXA"</formula>
    </cfRule>
    <cfRule type="cellIs" dxfId="1379" priority="260" operator="equal">
      <formula>"NO"</formula>
    </cfRule>
  </conditionalFormatting>
  <conditionalFormatting sqref="P679">
    <cfRule type="cellIs" dxfId="1378" priority="257" operator="equal">
      <formula>"NO ANEXA"</formula>
    </cfRule>
    <cfRule type="cellIs" dxfId="1377" priority="258" operator="equal">
      <formula>"NO"</formula>
    </cfRule>
  </conditionalFormatting>
  <conditionalFormatting sqref="O679">
    <cfRule type="cellIs" dxfId="1376" priority="255" operator="equal">
      <formula>"NO ANEXA"</formula>
    </cfRule>
    <cfRule type="cellIs" dxfId="1375" priority="256" operator="equal">
      <formula>"NO"</formula>
    </cfRule>
  </conditionalFormatting>
  <conditionalFormatting sqref="P685">
    <cfRule type="cellIs" dxfId="1374" priority="253" operator="equal">
      <formula>"NO ANEXA"</formula>
    </cfRule>
    <cfRule type="cellIs" dxfId="1373" priority="254" operator="equal">
      <formula>"NO"</formula>
    </cfRule>
  </conditionalFormatting>
  <conditionalFormatting sqref="O685">
    <cfRule type="cellIs" dxfId="1372" priority="251" operator="equal">
      <formula>"NO ANEXA"</formula>
    </cfRule>
    <cfRule type="cellIs" dxfId="1371" priority="252" operator="equal">
      <formula>"NO"</formula>
    </cfRule>
  </conditionalFormatting>
  <conditionalFormatting sqref="P689">
    <cfRule type="cellIs" dxfId="1370" priority="249" operator="equal">
      <formula>"NO ANEXA"</formula>
    </cfRule>
    <cfRule type="cellIs" dxfId="1369" priority="250" operator="equal">
      <formula>"NO"</formula>
    </cfRule>
  </conditionalFormatting>
  <conditionalFormatting sqref="O689">
    <cfRule type="cellIs" dxfId="1368" priority="247" operator="equal">
      <formula>"NO ANEXA"</formula>
    </cfRule>
    <cfRule type="cellIs" dxfId="1367" priority="248" operator="equal">
      <formula>"NO"</formula>
    </cfRule>
  </conditionalFormatting>
  <conditionalFormatting sqref="AB665:AB676">
    <cfRule type="cellIs" dxfId="1366" priority="245" operator="equal">
      <formula>"NO ANEXA"</formula>
    </cfRule>
    <cfRule type="cellIs" dxfId="1365" priority="246" operator="equal">
      <formula>"NO"</formula>
    </cfRule>
  </conditionalFormatting>
  <conditionalFormatting sqref="V679:X679">
    <cfRule type="cellIs" dxfId="1364" priority="243" operator="equal">
      <formula>"NO ANEXA"</formula>
    </cfRule>
    <cfRule type="cellIs" dxfId="1363" priority="244" operator="equal">
      <formula>"NO"</formula>
    </cfRule>
  </conditionalFormatting>
  <conditionalFormatting sqref="U679">
    <cfRule type="cellIs" dxfId="1362" priority="241" operator="equal">
      <formula>"NO ANEXA"</formula>
    </cfRule>
    <cfRule type="cellIs" dxfId="1361" priority="242" operator="equal">
      <formula>"NO"</formula>
    </cfRule>
  </conditionalFormatting>
  <conditionalFormatting sqref="T679">
    <cfRule type="cellIs" dxfId="1360" priority="239" operator="equal">
      <formula>"NO ANEXA"</formula>
    </cfRule>
    <cfRule type="cellIs" dxfId="1359" priority="240" operator="equal">
      <formula>"NO"</formula>
    </cfRule>
  </conditionalFormatting>
  <conditionalFormatting sqref="V685:X685">
    <cfRule type="cellIs" dxfId="1358" priority="237" operator="equal">
      <formula>"NO ANEXA"</formula>
    </cfRule>
    <cfRule type="cellIs" dxfId="1357" priority="238" operator="equal">
      <formula>"NO"</formula>
    </cfRule>
  </conditionalFormatting>
  <conditionalFormatting sqref="U685">
    <cfRule type="cellIs" dxfId="1356" priority="235" operator="equal">
      <formula>"NO ANEXA"</formula>
    </cfRule>
    <cfRule type="cellIs" dxfId="1355" priority="236" operator="equal">
      <formula>"NO"</formula>
    </cfRule>
  </conditionalFormatting>
  <conditionalFormatting sqref="T685">
    <cfRule type="cellIs" dxfId="1354" priority="233" operator="equal">
      <formula>"NO ANEXA"</formula>
    </cfRule>
    <cfRule type="cellIs" dxfId="1353" priority="234" operator="equal">
      <formula>"NO"</formula>
    </cfRule>
  </conditionalFormatting>
  <conditionalFormatting sqref="V689:X689">
    <cfRule type="cellIs" dxfId="1352" priority="231" operator="equal">
      <formula>"NO ANEXA"</formula>
    </cfRule>
    <cfRule type="cellIs" dxfId="1351" priority="232" operator="equal">
      <formula>"NO"</formula>
    </cfRule>
  </conditionalFormatting>
  <conditionalFormatting sqref="U689">
    <cfRule type="cellIs" dxfId="1350" priority="229" operator="equal">
      <formula>"NO ANEXA"</formula>
    </cfRule>
    <cfRule type="cellIs" dxfId="1349" priority="230" operator="equal">
      <formula>"NO"</formula>
    </cfRule>
  </conditionalFormatting>
  <conditionalFormatting sqref="T689">
    <cfRule type="cellIs" dxfId="1348" priority="227" operator="equal">
      <formula>"NO ANEXA"</formula>
    </cfRule>
    <cfRule type="cellIs" dxfId="1347" priority="228" operator="equal">
      <formula>"NO"</formula>
    </cfRule>
  </conditionalFormatting>
  <conditionalFormatting sqref="AB679">
    <cfRule type="cellIs" dxfId="1346" priority="225" operator="equal">
      <formula>"NO ANEXA"</formula>
    </cfRule>
    <cfRule type="cellIs" dxfId="1345" priority="226" operator="equal">
      <formula>"NO"</formula>
    </cfRule>
  </conditionalFormatting>
  <conditionalFormatting sqref="AB685">
    <cfRule type="cellIs" dxfId="1344" priority="223" operator="equal">
      <formula>"NO ANEXA"</formula>
    </cfRule>
    <cfRule type="cellIs" dxfId="1343" priority="224" operator="equal">
      <formula>"NO"</formula>
    </cfRule>
  </conditionalFormatting>
  <conditionalFormatting sqref="AB689">
    <cfRule type="cellIs" dxfId="1342" priority="221" operator="equal">
      <formula>"NO ANEXA"</formula>
    </cfRule>
    <cfRule type="cellIs" dxfId="1341" priority="222" operator="equal">
      <formula>"NO"</formula>
    </cfRule>
  </conditionalFormatting>
  <conditionalFormatting sqref="AB95:AB104">
    <cfRule type="cellIs" dxfId="1340" priority="219" operator="equal">
      <formula>"NO ANEXA"</formula>
    </cfRule>
    <cfRule type="cellIs" dxfId="1339" priority="220" operator="equal">
      <formula>"NO"</formula>
    </cfRule>
  </conditionalFormatting>
  <conditionalFormatting sqref="F95:F104">
    <cfRule type="cellIs" dxfId="1338" priority="217" operator="equal">
      <formula>"NO ANEXA"</formula>
    </cfRule>
    <cfRule type="cellIs" dxfId="1337" priority="218" operator="equal">
      <formula>"NO"</formula>
    </cfRule>
  </conditionalFormatting>
  <conditionalFormatting sqref="E95:E104">
    <cfRule type="cellIs" dxfId="1336" priority="215" operator="equal">
      <formula>"NO ANEXA"</formula>
    </cfRule>
    <cfRule type="cellIs" dxfId="1335" priority="216" operator="equal">
      <formula>"NO"</formula>
    </cfRule>
  </conditionalFormatting>
  <conditionalFormatting sqref="J95:J104">
    <cfRule type="cellIs" dxfId="1334" priority="213" operator="equal">
      <formula>"NO ANEXA"</formula>
    </cfRule>
    <cfRule type="cellIs" dxfId="1333" priority="214" operator="equal">
      <formula>"NO"</formula>
    </cfRule>
  </conditionalFormatting>
  <conditionalFormatting sqref="K95:K104">
    <cfRule type="cellIs" dxfId="1332" priority="211" operator="equal">
      <formula>"NO ANEXA"</formula>
    </cfRule>
    <cfRule type="cellIs" dxfId="1331" priority="212" operator="equal">
      <formula>"NO"</formula>
    </cfRule>
  </conditionalFormatting>
  <conditionalFormatting sqref="P95:P104">
    <cfRule type="cellIs" dxfId="1330" priority="209" operator="equal">
      <formula>"NO ANEXA"</formula>
    </cfRule>
    <cfRule type="cellIs" dxfId="1329" priority="210" operator="equal">
      <formula>"NO"</formula>
    </cfRule>
  </conditionalFormatting>
  <conditionalFormatting sqref="O95:O104">
    <cfRule type="cellIs" dxfId="1328" priority="207" operator="equal">
      <formula>"NO ANEXA"</formula>
    </cfRule>
    <cfRule type="cellIs" dxfId="1327" priority="208" operator="equal">
      <formula>"NO"</formula>
    </cfRule>
  </conditionalFormatting>
  <conditionalFormatting sqref="Y94">
    <cfRule type="cellIs" dxfId="1326" priority="206" operator="equal">
      <formula>"NO CUMPLE"</formula>
    </cfRule>
  </conditionalFormatting>
  <conditionalFormatting sqref="V95:X104">
    <cfRule type="cellIs" dxfId="1325" priority="204" operator="equal">
      <formula>"NO ANEXA"</formula>
    </cfRule>
    <cfRule type="cellIs" dxfId="1324" priority="205" operator="equal">
      <formula>"NO"</formula>
    </cfRule>
  </conditionalFormatting>
  <conditionalFormatting sqref="U95:U104">
    <cfRule type="cellIs" dxfId="1323" priority="202" operator="equal">
      <formula>"NO ANEXA"</formula>
    </cfRule>
    <cfRule type="cellIs" dxfId="1322" priority="203" operator="equal">
      <formula>"NO"</formula>
    </cfRule>
  </conditionalFormatting>
  <conditionalFormatting sqref="T95:T104">
    <cfRule type="cellIs" dxfId="1321" priority="200" operator="equal">
      <formula>"NO ANEXA"</formula>
    </cfRule>
    <cfRule type="cellIs" dxfId="1320" priority="201" operator="equal">
      <formula>"NO"</formula>
    </cfRule>
  </conditionalFormatting>
  <conditionalFormatting sqref="Y95:Y104">
    <cfRule type="cellIs" dxfId="1319" priority="199" operator="equal">
      <formula>"NO CUMPLE"</formula>
    </cfRule>
  </conditionalFormatting>
  <conditionalFormatting sqref="F693">
    <cfRule type="cellIs" dxfId="1318" priority="197" operator="equal">
      <formula>"NO ANEXA"</formula>
    </cfRule>
    <cfRule type="cellIs" dxfId="1317" priority="198" operator="equal">
      <formula>"NO"</formula>
    </cfRule>
  </conditionalFormatting>
  <conditionalFormatting sqref="E693">
    <cfRule type="cellIs" dxfId="1316" priority="195" operator="equal">
      <formula>"NO ANEXA"</formula>
    </cfRule>
    <cfRule type="cellIs" dxfId="1315" priority="196" operator="equal">
      <formula>"NO"</formula>
    </cfRule>
  </conditionalFormatting>
  <conditionalFormatting sqref="F696:F700">
    <cfRule type="cellIs" dxfId="1314" priority="193" operator="equal">
      <formula>"NO ANEXA"</formula>
    </cfRule>
    <cfRule type="cellIs" dxfId="1313" priority="194" operator="equal">
      <formula>"NO"</formula>
    </cfRule>
  </conditionalFormatting>
  <conditionalFormatting sqref="E696:E700">
    <cfRule type="cellIs" dxfId="1312" priority="191" operator="equal">
      <formula>"NO ANEXA"</formula>
    </cfRule>
    <cfRule type="cellIs" dxfId="1311" priority="192" operator="equal">
      <formula>"NO"</formula>
    </cfRule>
  </conditionalFormatting>
  <conditionalFormatting sqref="J693">
    <cfRule type="cellIs" dxfId="1310" priority="189" operator="equal">
      <formula>"NO ANEXA"</formula>
    </cfRule>
    <cfRule type="cellIs" dxfId="1309" priority="190" operator="equal">
      <formula>"NO"</formula>
    </cfRule>
  </conditionalFormatting>
  <conditionalFormatting sqref="K693">
    <cfRule type="cellIs" dxfId="1308" priority="187" operator="equal">
      <formula>"NO ANEXA"</formula>
    </cfRule>
    <cfRule type="cellIs" dxfId="1307" priority="188" operator="equal">
      <formula>"NO"</formula>
    </cfRule>
  </conditionalFormatting>
  <conditionalFormatting sqref="J696:J700">
    <cfRule type="cellIs" dxfId="1306" priority="185" operator="equal">
      <formula>"NO ANEXA"</formula>
    </cfRule>
    <cfRule type="cellIs" dxfId="1305" priority="186" operator="equal">
      <formula>"NO"</formula>
    </cfRule>
  </conditionalFormatting>
  <conditionalFormatting sqref="K696:K700">
    <cfRule type="cellIs" dxfId="1304" priority="183" operator="equal">
      <formula>"NO ANEXA"</formula>
    </cfRule>
    <cfRule type="cellIs" dxfId="1303" priority="184" operator="equal">
      <formula>"NO"</formula>
    </cfRule>
  </conditionalFormatting>
  <conditionalFormatting sqref="P693">
    <cfRule type="cellIs" dxfId="1302" priority="181" operator="equal">
      <formula>"NO ANEXA"</formula>
    </cfRule>
    <cfRule type="cellIs" dxfId="1301" priority="182" operator="equal">
      <formula>"NO"</formula>
    </cfRule>
  </conditionalFormatting>
  <conditionalFormatting sqref="O693">
    <cfRule type="cellIs" dxfId="1300" priority="179" operator="equal">
      <formula>"NO ANEXA"</formula>
    </cfRule>
    <cfRule type="cellIs" dxfId="1299" priority="180" operator="equal">
      <formula>"NO"</formula>
    </cfRule>
  </conditionalFormatting>
  <conditionalFormatting sqref="P696:P700">
    <cfRule type="cellIs" dxfId="1298" priority="177" operator="equal">
      <formula>"NO ANEXA"</formula>
    </cfRule>
    <cfRule type="cellIs" dxfId="1297" priority="178" operator="equal">
      <formula>"NO"</formula>
    </cfRule>
  </conditionalFormatting>
  <conditionalFormatting sqref="O696:O700">
    <cfRule type="cellIs" dxfId="1296" priority="175" operator="equal">
      <formula>"NO ANEXA"</formula>
    </cfRule>
    <cfRule type="cellIs" dxfId="1295" priority="176" operator="equal">
      <formula>"NO"</formula>
    </cfRule>
  </conditionalFormatting>
  <conditionalFormatting sqref="AB693">
    <cfRule type="cellIs" dxfId="1294" priority="173" operator="equal">
      <formula>"NO ANEXA"</formula>
    </cfRule>
    <cfRule type="cellIs" dxfId="1293" priority="174" operator="equal">
      <formula>"NO"</formula>
    </cfRule>
  </conditionalFormatting>
  <conditionalFormatting sqref="AB696:AB700">
    <cfRule type="cellIs" dxfId="1292" priority="171" operator="equal">
      <formula>"NO ANEXA"</formula>
    </cfRule>
    <cfRule type="cellIs" dxfId="1291" priority="172" operator="equal">
      <formula>"NO"</formula>
    </cfRule>
  </conditionalFormatting>
  <conditionalFormatting sqref="V627:X627">
    <cfRule type="cellIs" dxfId="1290" priority="169" operator="equal">
      <formula>"NO ANEXA"</formula>
    </cfRule>
    <cfRule type="cellIs" dxfId="1289" priority="170" operator="equal">
      <formula>"NO"</formula>
    </cfRule>
  </conditionalFormatting>
  <conditionalFormatting sqref="V629:X629">
    <cfRule type="cellIs" dxfId="1288" priority="167" operator="equal">
      <formula>"NO ANEXA"</formula>
    </cfRule>
    <cfRule type="cellIs" dxfId="1287" priority="168" operator="equal">
      <formula>"NO"</formula>
    </cfRule>
  </conditionalFormatting>
  <conditionalFormatting sqref="V630:X630">
    <cfRule type="cellIs" dxfId="1286" priority="165" operator="equal">
      <formula>"NO ANEXA"</formula>
    </cfRule>
    <cfRule type="cellIs" dxfId="1285" priority="166" operator="equal">
      <formula>"NO"</formula>
    </cfRule>
  </conditionalFormatting>
  <conditionalFormatting sqref="V631:X631">
    <cfRule type="cellIs" dxfId="1284" priority="163" operator="equal">
      <formula>"NO ANEXA"</formula>
    </cfRule>
    <cfRule type="cellIs" dxfId="1283" priority="164" operator="equal">
      <formula>"NO"</formula>
    </cfRule>
  </conditionalFormatting>
  <conditionalFormatting sqref="V632:X632">
    <cfRule type="cellIs" dxfId="1282" priority="161" operator="equal">
      <formula>"NO ANEXA"</formula>
    </cfRule>
    <cfRule type="cellIs" dxfId="1281" priority="162" operator="equal">
      <formula>"NO"</formula>
    </cfRule>
  </conditionalFormatting>
  <conditionalFormatting sqref="V634:X634">
    <cfRule type="cellIs" dxfId="1280" priority="159" operator="equal">
      <formula>"NO ANEXA"</formula>
    </cfRule>
    <cfRule type="cellIs" dxfId="1279" priority="160" operator="equal">
      <formula>"NO"</formula>
    </cfRule>
  </conditionalFormatting>
  <conditionalFormatting sqref="V635:X635">
    <cfRule type="cellIs" dxfId="1278" priority="157" operator="equal">
      <formula>"NO ANEXA"</formula>
    </cfRule>
    <cfRule type="cellIs" dxfId="1277" priority="158" operator="equal">
      <formula>"NO"</formula>
    </cfRule>
  </conditionalFormatting>
  <conditionalFormatting sqref="V636:X636">
    <cfRule type="cellIs" dxfId="1276" priority="155" operator="equal">
      <formula>"NO ANEXA"</formula>
    </cfRule>
    <cfRule type="cellIs" dxfId="1275" priority="156" operator="equal">
      <formula>"NO"</formula>
    </cfRule>
  </conditionalFormatting>
  <conditionalFormatting sqref="F78">
    <cfRule type="cellIs" dxfId="1274" priority="153" operator="equal">
      <formula>"NO ANEXA"</formula>
    </cfRule>
    <cfRule type="cellIs" dxfId="1273" priority="154" operator="equal">
      <formula>"NO"</formula>
    </cfRule>
  </conditionalFormatting>
  <conditionalFormatting sqref="E78">
    <cfRule type="cellIs" dxfId="1272" priority="151" operator="equal">
      <formula>"NO ANEXA"</formula>
    </cfRule>
    <cfRule type="cellIs" dxfId="1271" priority="152" operator="equal">
      <formula>"NO"</formula>
    </cfRule>
  </conditionalFormatting>
  <conditionalFormatting sqref="J78">
    <cfRule type="cellIs" dxfId="1270" priority="149" operator="equal">
      <formula>"NO ANEXA"</formula>
    </cfRule>
    <cfRule type="cellIs" dxfId="1269" priority="150" operator="equal">
      <formula>"NO"</formula>
    </cfRule>
  </conditionalFormatting>
  <conditionalFormatting sqref="K78">
    <cfRule type="cellIs" dxfId="1268" priority="147" operator="equal">
      <formula>"NO ANEXA"</formula>
    </cfRule>
    <cfRule type="cellIs" dxfId="1267" priority="148" operator="equal">
      <formula>"NO"</formula>
    </cfRule>
  </conditionalFormatting>
  <conditionalFormatting sqref="P78">
    <cfRule type="cellIs" dxfId="1266" priority="145" operator="equal">
      <formula>"NO ANEXA"</formula>
    </cfRule>
    <cfRule type="cellIs" dxfId="1265" priority="146" operator="equal">
      <formula>"NO"</formula>
    </cfRule>
  </conditionalFormatting>
  <conditionalFormatting sqref="O78">
    <cfRule type="cellIs" dxfId="1264" priority="143" operator="equal">
      <formula>"NO ANEXA"</formula>
    </cfRule>
    <cfRule type="cellIs" dxfId="1263" priority="144" operator="equal">
      <formula>"NO"</formula>
    </cfRule>
  </conditionalFormatting>
  <conditionalFormatting sqref="V273:X273">
    <cfRule type="cellIs" dxfId="1262" priority="141" operator="equal">
      <formula>"NO ANEXA"</formula>
    </cfRule>
    <cfRule type="cellIs" dxfId="1261" priority="142" operator="equal">
      <formula>"NO"</formula>
    </cfRule>
  </conditionalFormatting>
  <conditionalFormatting sqref="U273">
    <cfRule type="cellIs" dxfId="1260" priority="139" operator="equal">
      <formula>"NO ANEXA"</formula>
    </cfRule>
    <cfRule type="cellIs" dxfId="1259" priority="140" operator="equal">
      <formula>"NO"</formula>
    </cfRule>
  </conditionalFormatting>
  <conditionalFormatting sqref="T273">
    <cfRule type="cellIs" dxfId="1258" priority="137" operator="equal">
      <formula>"NO ANEXA"</formula>
    </cfRule>
    <cfRule type="cellIs" dxfId="1257" priority="138" operator="equal">
      <formula>"NO"</formula>
    </cfRule>
  </conditionalFormatting>
  <conditionalFormatting sqref="F325">
    <cfRule type="cellIs" dxfId="1256" priority="135" operator="equal">
      <formula>"NO ANEXA"</formula>
    </cfRule>
    <cfRule type="cellIs" dxfId="1255" priority="136" operator="equal">
      <formula>"NO"</formula>
    </cfRule>
  </conditionalFormatting>
  <conditionalFormatting sqref="E325">
    <cfRule type="cellIs" dxfId="1254" priority="133" operator="equal">
      <formula>"NO ANEXA"</formula>
    </cfRule>
    <cfRule type="cellIs" dxfId="1253" priority="134" operator="equal">
      <formula>"NO"</formula>
    </cfRule>
  </conditionalFormatting>
  <conditionalFormatting sqref="J325">
    <cfRule type="cellIs" dxfId="1252" priority="131" operator="equal">
      <formula>"NO ANEXA"</formula>
    </cfRule>
    <cfRule type="cellIs" dxfId="1251" priority="132" operator="equal">
      <formula>"NO"</formula>
    </cfRule>
  </conditionalFormatting>
  <conditionalFormatting sqref="K325">
    <cfRule type="cellIs" dxfId="1250" priority="129" operator="equal">
      <formula>"NO ANEXA"</formula>
    </cfRule>
    <cfRule type="cellIs" dxfId="1249" priority="130" operator="equal">
      <formula>"NO"</formula>
    </cfRule>
  </conditionalFormatting>
  <conditionalFormatting sqref="P325">
    <cfRule type="cellIs" dxfId="1248" priority="127" operator="equal">
      <formula>"NO ANEXA"</formula>
    </cfRule>
    <cfRule type="cellIs" dxfId="1247" priority="128" operator="equal">
      <formula>"NO"</formula>
    </cfRule>
  </conditionalFormatting>
  <conditionalFormatting sqref="O325">
    <cfRule type="cellIs" dxfId="1246" priority="125" operator="equal">
      <formula>"NO ANEXA"</formula>
    </cfRule>
    <cfRule type="cellIs" dxfId="1245" priority="126" operator="equal">
      <formula>"NO"</formula>
    </cfRule>
  </conditionalFormatting>
  <conditionalFormatting sqref="V325:X325">
    <cfRule type="cellIs" dxfId="1244" priority="123" operator="equal">
      <formula>"NO ANEXA"</formula>
    </cfRule>
    <cfRule type="cellIs" dxfId="1243" priority="124" operator="equal">
      <formula>"NO"</formula>
    </cfRule>
  </conditionalFormatting>
  <conditionalFormatting sqref="U325">
    <cfRule type="cellIs" dxfId="1242" priority="121" operator="equal">
      <formula>"NO ANEXA"</formula>
    </cfRule>
    <cfRule type="cellIs" dxfId="1241" priority="122" operator="equal">
      <formula>"NO"</formula>
    </cfRule>
  </conditionalFormatting>
  <conditionalFormatting sqref="T325">
    <cfRule type="cellIs" dxfId="1240" priority="119" operator="equal">
      <formula>"NO ANEXA"</formula>
    </cfRule>
    <cfRule type="cellIs" dxfId="1239" priority="120" operator="equal">
      <formula>"NO"</formula>
    </cfRule>
  </conditionalFormatting>
  <conditionalFormatting sqref="V320:X320">
    <cfRule type="cellIs" dxfId="1238" priority="117" operator="equal">
      <formula>"NO ANEXA"</formula>
    </cfRule>
    <cfRule type="cellIs" dxfId="1237" priority="118" operator="equal">
      <formula>"NO"</formula>
    </cfRule>
  </conditionalFormatting>
  <conditionalFormatting sqref="U320">
    <cfRule type="cellIs" dxfId="1236" priority="115" operator="equal">
      <formula>"NO ANEXA"</formula>
    </cfRule>
    <cfRule type="cellIs" dxfId="1235" priority="116" operator="equal">
      <formula>"NO"</formula>
    </cfRule>
  </conditionalFormatting>
  <conditionalFormatting sqref="T320">
    <cfRule type="cellIs" dxfId="1234" priority="113" operator="equal">
      <formula>"NO ANEXA"</formula>
    </cfRule>
    <cfRule type="cellIs" dxfId="1233" priority="114" operator="equal">
      <formula>"NO"</formula>
    </cfRule>
  </conditionalFormatting>
  <conditionalFormatting sqref="V321:X321">
    <cfRule type="cellIs" dxfId="1232" priority="111" operator="equal">
      <formula>"NO ANEXA"</formula>
    </cfRule>
    <cfRule type="cellIs" dxfId="1231" priority="112" operator="equal">
      <formula>"NO"</formula>
    </cfRule>
  </conditionalFormatting>
  <conditionalFormatting sqref="U321">
    <cfRule type="cellIs" dxfId="1230" priority="109" operator="equal">
      <formula>"NO ANEXA"</formula>
    </cfRule>
    <cfRule type="cellIs" dxfId="1229" priority="110" operator="equal">
      <formula>"NO"</formula>
    </cfRule>
  </conditionalFormatting>
  <conditionalFormatting sqref="T321">
    <cfRule type="cellIs" dxfId="1228" priority="107" operator="equal">
      <formula>"NO ANEXA"</formula>
    </cfRule>
    <cfRule type="cellIs" dxfId="1227" priority="108" operator="equal">
      <formula>"NO"</formula>
    </cfRule>
  </conditionalFormatting>
  <conditionalFormatting sqref="AB320">
    <cfRule type="cellIs" dxfId="1226" priority="105" operator="equal">
      <formula>"NO ANEXA"</formula>
    </cfRule>
    <cfRule type="cellIs" dxfId="1225" priority="106" operator="equal">
      <formula>"NO"</formula>
    </cfRule>
  </conditionalFormatting>
  <conditionalFormatting sqref="AB321">
    <cfRule type="cellIs" dxfId="1224" priority="103" operator="equal">
      <formula>"NO ANEXA"</formula>
    </cfRule>
    <cfRule type="cellIs" dxfId="1223" priority="104" operator="equal">
      <formula>"NO"</formula>
    </cfRule>
  </conditionalFormatting>
  <conditionalFormatting sqref="Y345 Y347 Y349">
    <cfRule type="cellIs" dxfId="1222" priority="102" operator="equal">
      <formula>"NO CUMPLE"</formula>
    </cfRule>
  </conditionalFormatting>
  <conditionalFormatting sqref="Y346 Y348">
    <cfRule type="cellIs" dxfId="1221" priority="101" operator="equal">
      <formula>"NO CUMPLE"</formula>
    </cfRule>
  </conditionalFormatting>
  <conditionalFormatting sqref="Y351">
    <cfRule type="cellIs" dxfId="1220" priority="100" operator="equal">
      <formula>"NO CUMPLE"</formula>
    </cfRule>
  </conditionalFormatting>
  <conditionalFormatting sqref="F366">
    <cfRule type="cellIs" dxfId="1219" priority="96" operator="equal">
      <formula>"NO ANEXA"</formula>
    </cfRule>
    <cfRule type="cellIs" dxfId="1218" priority="97" operator="equal">
      <formula>"NO"</formula>
    </cfRule>
  </conditionalFormatting>
  <conditionalFormatting sqref="E366">
    <cfRule type="cellIs" dxfId="1217" priority="94" operator="equal">
      <formula>"NO ANEXA"</formula>
    </cfRule>
    <cfRule type="cellIs" dxfId="1216" priority="95" operator="equal">
      <formula>"NO"</formula>
    </cfRule>
  </conditionalFormatting>
  <conditionalFormatting sqref="T392:T403">
    <cfRule type="cellIs" dxfId="1215" priority="92" operator="equal">
      <formula>"NO ANEXA"</formula>
    </cfRule>
    <cfRule type="cellIs" dxfId="1214" priority="93" operator="equal">
      <formula>"NO"</formula>
    </cfRule>
  </conditionalFormatting>
  <conditionalFormatting sqref="J223:J234">
    <cfRule type="cellIs" dxfId="1213" priority="90" operator="equal">
      <formula>"NO ANEXA"</formula>
    </cfRule>
    <cfRule type="cellIs" dxfId="1212" priority="91" operator="equal">
      <formula>"NO"</formula>
    </cfRule>
  </conditionalFormatting>
  <conditionalFormatting sqref="J568:J570">
    <cfRule type="cellIs" dxfId="1211" priority="84" operator="equal">
      <formula>"NO ANEXA"</formula>
    </cfRule>
    <cfRule type="cellIs" dxfId="1210" priority="85" operator="equal">
      <formula>"NO"</formula>
    </cfRule>
  </conditionalFormatting>
  <conditionalFormatting sqref="K568:K570">
    <cfRule type="cellIs" dxfId="1209" priority="82" operator="equal">
      <formula>"NO ANEXA"</formula>
    </cfRule>
    <cfRule type="cellIs" dxfId="1208" priority="83" operator="equal">
      <formula>"NO"</formula>
    </cfRule>
  </conditionalFormatting>
  <conditionalFormatting sqref="J572">
    <cfRule type="cellIs" dxfId="1207" priority="80" operator="equal">
      <formula>"NO ANEXA"</formula>
    </cfRule>
    <cfRule type="cellIs" dxfId="1206" priority="81" operator="equal">
      <formula>"NO"</formula>
    </cfRule>
  </conditionalFormatting>
  <conditionalFormatting sqref="K572">
    <cfRule type="cellIs" dxfId="1205" priority="78" operator="equal">
      <formula>"NO ANEXA"</formula>
    </cfRule>
    <cfRule type="cellIs" dxfId="1204" priority="79" operator="equal">
      <formula>"NO"</formula>
    </cfRule>
  </conditionalFormatting>
  <conditionalFormatting sqref="J112">
    <cfRule type="cellIs" dxfId="1203" priority="76" operator="equal">
      <formula>"NO ANEXA"</formula>
    </cfRule>
    <cfRule type="cellIs" dxfId="1202" priority="77" operator="equal">
      <formula>"NO"</formula>
    </cfRule>
  </conditionalFormatting>
  <conditionalFormatting sqref="K112">
    <cfRule type="cellIs" dxfId="1201" priority="74" operator="equal">
      <formula>"NO ANEXA"</formula>
    </cfRule>
    <cfRule type="cellIs" dxfId="1200" priority="75" operator="equal">
      <formula>"NO"</formula>
    </cfRule>
  </conditionalFormatting>
  <conditionalFormatting sqref="P362">
    <cfRule type="cellIs" dxfId="1199" priority="72" operator="equal">
      <formula>"NO ANEXA"</formula>
    </cfRule>
    <cfRule type="cellIs" dxfId="1198" priority="73" operator="equal">
      <formula>"NO"</formula>
    </cfRule>
  </conditionalFormatting>
  <conditionalFormatting sqref="V362:X362">
    <cfRule type="cellIs" dxfId="1197" priority="70" operator="equal">
      <formula>"NO ANEXA"</formula>
    </cfRule>
    <cfRule type="cellIs" dxfId="1196" priority="71" operator="equal">
      <formula>"NO"</formula>
    </cfRule>
  </conditionalFormatting>
  <conditionalFormatting sqref="U362">
    <cfRule type="cellIs" dxfId="1195" priority="68" operator="equal">
      <formula>"NO ANEXA"</formula>
    </cfRule>
    <cfRule type="cellIs" dxfId="1194" priority="69" operator="equal">
      <formula>"NO"</formula>
    </cfRule>
  </conditionalFormatting>
  <conditionalFormatting sqref="T362">
    <cfRule type="cellIs" dxfId="1193" priority="66" operator="equal">
      <formula>"NO ANEXA"</formula>
    </cfRule>
    <cfRule type="cellIs" dxfId="1192" priority="67" operator="equal">
      <formula>"NO"</formula>
    </cfRule>
  </conditionalFormatting>
  <conditionalFormatting sqref="AB362">
    <cfRule type="cellIs" dxfId="1191" priority="64" operator="equal">
      <formula>"NO ANEXA"</formula>
    </cfRule>
    <cfRule type="cellIs" dxfId="1190" priority="65" operator="equal">
      <formula>"NO"</formula>
    </cfRule>
  </conditionalFormatting>
  <conditionalFormatting sqref="AB384">
    <cfRule type="cellIs" dxfId="1189" priority="62" operator="equal">
      <formula>"NO ANEXA"</formula>
    </cfRule>
    <cfRule type="cellIs" dxfId="1188" priority="63" operator="equal">
      <formula>"NO"</formula>
    </cfRule>
  </conditionalFormatting>
  <conditionalFormatting sqref="AB431">
    <cfRule type="cellIs" dxfId="1187" priority="60" operator="equal">
      <formula>"NO ANEXA"</formula>
    </cfRule>
    <cfRule type="cellIs" dxfId="1186" priority="61" operator="equal">
      <formula>"NO"</formula>
    </cfRule>
  </conditionalFormatting>
  <conditionalFormatting sqref="AB432">
    <cfRule type="cellIs" dxfId="1185" priority="58" operator="equal">
      <formula>"NO ANEXA"</formula>
    </cfRule>
    <cfRule type="cellIs" dxfId="1184" priority="59" operator="equal">
      <formula>"NO"</formula>
    </cfRule>
  </conditionalFormatting>
  <conditionalFormatting sqref="AB496">
    <cfRule type="cellIs" dxfId="1183" priority="56" operator="equal">
      <formula>"NO ANEXA"</formula>
    </cfRule>
    <cfRule type="cellIs" dxfId="1182" priority="57" operator="equal">
      <formula>"NO"</formula>
    </cfRule>
  </conditionalFormatting>
  <conditionalFormatting sqref="AC496">
    <cfRule type="cellIs" dxfId="1181" priority="55" operator="equal">
      <formula>"NO CUMPLE"</formula>
    </cfRule>
  </conditionalFormatting>
  <conditionalFormatting sqref="A40">
    <cfRule type="cellIs" dxfId="1180" priority="54" operator="equal">
      <formula>"RECHAZADO"</formula>
    </cfRule>
  </conditionalFormatting>
  <conditionalFormatting sqref="A53">
    <cfRule type="cellIs" dxfId="1179" priority="53" operator="equal">
      <formula>"RECHAZADO"</formula>
    </cfRule>
  </conditionalFormatting>
  <conditionalFormatting sqref="A66">
    <cfRule type="cellIs" dxfId="1178" priority="52" operator="equal">
      <formula>"RECHAZADO"</formula>
    </cfRule>
  </conditionalFormatting>
  <conditionalFormatting sqref="A79">
    <cfRule type="cellIs" dxfId="1177" priority="51" operator="equal">
      <formula>"RECHAZADO"</formula>
    </cfRule>
  </conditionalFormatting>
  <conditionalFormatting sqref="A92">
    <cfRule type="cellIs" dxfId="1176" priority="50" operator="equal">
      <formula>"RECHAZADO"</formula>
    </cfRule>
  </conditionalFormatting>
  <conditionalFormatting sqref="A105">
    <cfRule type="cellIs" dxfId="1175" priority="49" operator="equal">
      <formula>"RECHAZADO"</formula>
    </cfRule>
  </conditionalFormatting>
  <conditionalFormatting sqref="A118">
    <cfRule type="cellIs" dxfId="1174" priority="48" operator="equal">
      <formula>"RECHAZADO"</formula>
    </cfRule>
  </conditionalFormatting>
  <conditionalFormatting sqref="A131">
    <cfRule type="cellIs" dxfId="1173" priority="47" operator="equal">
      <formula>"RECHAZADO"</formula>
    </cfRule>
  </conditionalFormatting>
  <conditionalFormatting sqref="A144">
    <cfRule type="cellIs" dxfId="1172" priority="46" operator="equal">
      <formula>"RECHAZADO"</formula>
    </cfRule>
  </conditionalFormatting>
  <conditionalFormatting sqref="A157">
    <cfRule type="cellIs" dxfId="1171" priority="45" operator="equal">
      <formula>"RECHAZADO"</formula>
    </cfRule>
  </conditionalFormatting>
  <conditionalFormatting sqref="A170">
    <cfRule type="cellIs" dxfId="1170" priority="44" operator="equal">
      <formula>"RECHAZADO"</formula>
    </cfRule>
  </conditionalFormatting>
  <conditionalFormatting sqref="A183">
    <cfRule type="cellIs" dxfId="1169" priority="43" operator="equal">
      <formula>"RECHAZADO"</formula>
    </cfRule>
  </conditionalFormatting>
  <conditionalFormatting sqref="A196">
    <cfRule type="cellIs" dxfId="1168" priority="42" operator="equal">
      <formula>"RECHAZADO"</formula>
    </cfRule>
  </conditionalFormatting>
  <conditionalFormatting sqref="A209">
    <cfRule type="cellIs" dxfId="1167" priority="41" operator="equal">
      <formula>"RECHAZADO"</formula>
    </cfRule>
  </conditionalFormatting>
  <conditionalFormatting sqref="A222">
    <cfRule type="cellIs" dxfId="1166" priority="40" operator="equal">
      <formula>"RECHAZADO"</formula>
    </cfRule>
  </conditionalFormatting>
  <conditionalFormatting sqref="A235">
    <cfRule type="cellIs" dxfId="1165" priority="39" operator="equal">
      <formula>"RECHAZADO"</formula>
    </cfRule>
  </conditionalFormatting>
  <conditionalFormatting sqref="A248">
    <cfRule type="cellIs" dxfId="1164" priority="38" operator="equal">
      <formula>"RECHAZADO"</formula>
    </cfRule>
  </conditionalFormatting>
  <conditionalFormatting sqref="A261">
    <cfRule type="cellIs" dxfId="1163" priority="37" operator="equal">
      <formula>"RECHAZADO"</formula>
    </cfRule>
  </conditionalFormatting>
  <conditionalFormatting sqref="A274">
    <cfRule type="cellIs" dxfId="1162" priority="36" operator="equal">
      <formula>"RECHAZADO"</formula>
    </cfRule>
  </conditionalFormatting>
  <conditionalFormatting sqref="A287">
    <cfRule type="cellIs" dxfId="1161" priority="35" operator="equal">
      <formula>"RECHAZADO"</formula>
    </cfRule>
  </conditionalFormatting>
  <conditionalFormatting sqref="A300">
    <cfRule type="cellIs" dxfId="1160" priority="34" operator="equal">
      <formula>"RECHAZADO"</formula>
    </cfRule>
  </conditionalFormatting>
  <conditionalFormatting sqref="A313">
    <cfRule type="cellIs" dxfId="1159" priority="33" operator="equal">
      <formula>"RECHAZADO"</formula>
    </cfRule>
  </conditionalFormatting>
  <conditionalFormatting sqref="A326">
    <cfRule type="cellIs" dxfId="1158" priority="32" operator="equal">
      <formula>"RECHAZADO"</formula>
    </cfRule>
  </conditionalFormatting>
  <conditionalFormatting sqref="A339">
    <cfRule type="cellIs" dxfId="1157" priority="31" operator="equal">
      <formula>"RECHAZADO"</formula>
    </cfRule>
  </conditionalFormatting>
  <conditionalFormatting sqref="A352">
    <cfRule type="cellIs" dxfId="1156" priority="30" operator="equal">
      <formula>"RECHAZADO"</formula>
    </cfRule>
  </conditionalFormatting>
  <conditionalFormatting sqref="A365">
    <cfRule type="cellIs" dxfId="1155" priority="29" operator="equal">
      <formula>"RECHAZADO"</formula>
    </cfRule>
  </conditionalFormatting>
  <conditionalFormatting sqref="A378">
    <cfRule type="cellIs" dxfId="1154" priority="28" operator="equal">
      <formula>"RECHAZADO"</formula>
    </cfRule>
  </conditionalFormatting>
  <conditionalFormatting sqref="A391">
    <cfRule type="cellIs" dxfId="1153" priority="27" operator="equal">
      <formula>"RECHAZADO"</formula>
    </cfRule>
  </conditionalFormatting>
  <conditionalFormatting sqref="A404">
    <cfRule type="cellIs" dxfId="1152" priority="26" operator="equal">
      <formula>"RECHAZADO"</formula>
    </cfRule>
  </conditionalFormatting>
  <conditionalFormatting sqref="A417">
    <cfRule type="cellIs" dxfId="1151" priority="25" operator="equal">
      <formula>"RECHAZADO"</formula>
    </cfRule>
  </conditionalFormatting>
  <conditionalFormatting sqref="A430">
    <cfRule type="cellIs" dxfId="1150" priority="24" operator="equal">
      <formula>"RECHAZADO"</formula>
    </cfRule>
  </conditionalFormatting>
  <conditionalFormatting sqref="A443">
    <cfRule type="cellIs" dxfId="1149" priority="23" operator="equal">
      <formula>"RECHAZADO"</formula>
    </cfRule>
  </conditionalFormatting>
  <conditionalFormatting sqref="A456">
    <cfRule type="cellIs" dxfId="1148" priority="22" operator="equal">
      <formula>"RECHAZADO"</formula>
    </cfRule>
  </conditionalFormatting>
  <conditionalFormatting sqref="A469">
    <cfRule type="cellIs" dxfId="1147" priority="21" operator="equal">
      <formula>"RECHAZADO"</formula>
    </cfRule>
  </conditionalFormatting>
  <conditionalFormatting sqref="A482">
    <cfRule type="cellIs" dxfId="1146" priority="20" operator="equal">
      <formula>"RECHAZADO"</formula>
    </cfRule>
  </conditionalFormatting>
  <conditionalFormatting sqref="A495">
    <cfRule type="cellIs" dxfId="1145" priority="19" operator="equal">
      <formula>"RECHAZADO"</formula>
    </cfRule>
  </conditionalFormatting>
  <conditionalFormatting sqref="A508">
    <cfRule type="cellIs" dxfId="1144" priority="18" operator="equal">
      <formula>"RECHAZADO"</formula>
    </cfRule>
  </conditionalFormatting>
  <conditionalFormatting sqref="A521">
    <cfRule type="cellIs" dxfId="1143" priority="17" operator="equal">
      <formula>"RECHAZADO"</formula>
    </cfRule>
  </conditionalFormatting>
  <conditionalFormatting sqref="A534">
    <cfRule type="cellIs" dxfId="1142" priority="16" operator="equal">
      <formula>"RECHAZADO"</formula>
    </cfRule>
  </conditionalFormatting>
  <conditionalFormatting sqref="A547">
    <cfRule type="cellIs" dxfId="1141" priority="15" operator="equal">
      <formula>"RECHAZADO"</formula>
    </cfRule>
  </conditionalFormatting>
  <conditionalFormatting sqref="A560">
    <cfRule type="cellIs" dxfId="1140" priority="14" operator="equal">
      <formula>"RECHAZADO"</formula>
    </cfRule>
  </conditionalFormatting>
  <conditionalFormatting sqref="A573">
    <cfRule type="cellIs" dxfId="1139" priority="13" operator="equal">
      <formula>"RECHAZADO"</formula>
    </cfRule>
  </conditionalFormatting>
  <conditionalFormatting sqref="A586">
    <cfRule type="cellIs" dxfId="1138" priority="12" operator="equal">
      <formula>"RECHAZADO"</formula>
    </cfRule>
  </conditionalFormatting>
  <conditionalFormatting sqref="A599">
    <cfRule type="cellIs" dxfId="1137" priority="11" operator="equal">
      <formula>"RECHAZADO"</formula>
    </cfRule>
  </conditionalFormatting>
  <conditionalFormatting sqref="A612">
    <cfRule type="cellIs" dxfId="1136" priority="10" operator="equal">
      <formula>"RECHAZADO"</formula>
    </cfRule>
  </conditionalFormatting>
  <conditionalFormatting sqref="A625">
    <cfRule type="cellIs" dxfId="1135" priority="9" operator="equal">
      <formula>"RECHAZADO"</formula>
    </cfRule>
  </conditionalFormatting>
  <conditionalFormatting sqref="A638">
    <cfRule type="cellIs" dxfId="1134" priority="8" operator="equal">
      <formula>"RECHAZADO"</formula>
    </cfRule>
  </conditionalFormatting>
  <conditionalFormatting sqref="A651">
    <cfRule type="cellIs" dxfId="1133" priority="7" operator="equal">
      <formula>"RECHAZADO"</formula>
    </cfRule>
  </conditionalFormatting>
  <conditionalFormatting sqref="A664">
    <cfRule type="cellIs" dxfId="1132" priority="6" operator="equal">
      <formula>"RECHAZADO"</formula>
    </cfRule>
  </conditionalFormatting>
  <conditionalFormatting sqref="A677">
    <cfRule type="cellIs" dxfId="1131" priority="5" operator="equal">
      <formula>"RECHAZADO"</formula>
    </cfRule>
  </conditionalFormatting>
  <conditionalFormatting sqref="A690">
    <cfRule type="cellIs" dxfId="1130" priority="4" operator="equal">
      <formula>"RECHAZADO"</formula>
    </cfRule>
  </conditionalFormatting>
  <conditionalFormatting sqref="A703">
    <cfRule type="cellIs" dxfId="1129" priority="3" operator="equal">
      <formula>"RECHAZADO"</formula>
    </cfRule>
  </conditionalFormatting>
  <conditionalFormatting sqref="A716">
    <cfRule type="cellIs" dxfId="1128" priority="2" operator="equal">
      <formula>"RECHAZADO"</formula>
    </cfRule>
  </conditionalFormatting>
  <conditionalFormatting sqref="A729">
    <cfRule type="cellIs" dxfId="1127" priority="1" operator="equal">
      <formula>"RECHAZADO"</formula>
    </cfRule>
  </conditionalFormatting>
  <dataValidations count="3">
    <dataValidation type="list" allowBlank="1" showInputMessage="1" showErrorMessage="1" sqref="O15:O26 O470:O481 O41:O52 O54:O65 O691:O702 O639:O650 O678:O689 O93:O104 O119:O130 O132:O143 O145:O156 O288:O299 O548:O559 O184:O195 O158:O169 O197:O208 O106:O117 O236:O247 O249:O260 O262:O273 O275:O286 O80:O91 O301:O312 O67:O78 O340:O351 O353:O364 O366:O377 O652:O663 O600:O611 O431:O442 O418:O429 O210:O221 O223:O234 O574:O585 O444:O455 O392:O403 O496:O507 O457:O468 O509:O520 O28:O39 O522:O533 O561:O572 O171:O182 O327:O338 O587:O598 O676 O613:O624 O483:O494 O626:O637 O717:O728 O379:O390 O535:O546 O665:O674 O405:O416 O704:O715 O314:O325" xr:uid="{00000000-0002-0000-0800-000001000000}">
      <formula1>"OPCIÓN 1, OPCIÓN 2, OPCIÓN 3"</formula1>
    </dataValidation>
    <dataValidation type="list" allowBlank="1" showInputMessage="1" showErrorMessage="1" sqref="E15:F26 E691:F702 K15:K26 AB223:AB234 E41:F52 E54:F65 V626:X637 E80:F91 AB93:AB104 E106:F117 V43:X52 E132:F143 E145:F156 V288:X299 V678:X689 V184:X195 AB197:AB208 V106:X117 E236:F247 E249:F260 E262:F273 E275:F286 E288:F299 V171:X182 V262:X273 E327:F338 E340:F351 E353:F364 AB314:AB325 P600:P611 P431:P442 E418:F429 E119:F130 E366:F377 E470:F481 V392:X403 P691:P702 AB457:AB468 P509:P520 P28:P39 E301:F312 AB28:AB39 AB41:AB52 AB54:AB65 AB67:AB78 V80:X91 AB678:AB689 AB106:AB117 AB119:AB130 AB132:AB143 AB145:AB156 K184:K195 P470:P481 AB236:AB247 AB262:AB273 AB275:AB286 AB288:AB299 AB301:AB312 V314:X325 AB340:AB351 AB353:AB364 AB366:AB377 V379:X390 AB392:AB403 AB405:AB416 AB418:AB429 AB379:AB390 E28:F39 AB483:AB494 AB431:AB442 AB509:AB520 V535:X546 V548:X559 AB561:AB572 AB574:AB585 E379:F390 P288:P299 V158:X169 AB665:AB676 P197:P208 E678:F683 E158:F169 E171:F182 V197:X208 E197:F208 E717:F728 AB184:AB195 AB210:AB221 AB171:AB182 V652:X663 K691:K702 E392:F403 E405:F416 P678:P689 V457:X468 V574:X585 E483:F494 E509:F520 P457:P468 V522:X533 E574:F585 V600:X611 E496:F507 E431:F442 E457:F468 E600:F611 E548:F559 AB249:AB260 P15:P26 P249:P260 K28:K39 P41:P52 P54:P65 K67:K78 K80:K91 K93:K104 P119:P130 P132:P143 P145:P156 P184:P195 E684 P236:P247 P262:P273 P275:P286 V444:X455 P301:P312 K314:K325 P340:P351 K106:K117 P366:P377 P418:P429 K444:K455 K470:K481 P496:P507 P639:P650 P535:P546 P561:P572 V236:X247 AB15:AB26 AB535:AB546 V54:X65 V691:X702 V67:X78 P93:P104 V119:X130 V561:X572 V132:X143 V145:X156 E572:G572 P171:P182 V28:X39 P223:P234 K210:K221 V249:X260 P67:P78 V275:X286 V301:X312 P327:P338 V327:X338 V340:X351 V366:X377 P379:P390 P392:P403 P353:P364 P405:P416 V418:X429 V431:X442 P444:P455 V470:X481 P483:P494 V496:X507 V509:X520 AB444:AB455 P548:P559 P574:P585 AB327:AB338 P158:P169 E535:F546 E561:F570 P314:P325 P106:P117 E587:F598 AB587:AB598 V41:X41 P587:P598 V587:X598 E522:F533 AB600:AB611 P522:P533 AB522:AB533 E613:F624 AB613:AB624 V42:W42 P613:P624 V613:X624 V483:X494 AB691:AB702 E626:F637 V405:X416 P626:P637 AB626:AB637 V639:X650 V210:X221 K639:K650 P210:P221 AB652:AB663 E652:F663 P652:P663 P665:P676 V665:X676 E665:F676 AB548:AB559 AB158:AB169 P80:P91 K678:K689 V353:X364 V93:X104 AB470:AB481 K41:K52 K54:K65 E67:F78 AB639:AB650 E93:F104 K561:K572 K119:K130 K132:K143 K145:K156 K158:K169 K171:K182 E184:F195 K197:K208 E210:F221 E223:F234 K236:K247 K249:K260 K262:K273 K275:K286 K288:K299 K301:K312 E314:F325 K327:K338 K340:K351 K353:K364 K366:K377 K379:K390 K392:K403 K405:K416 K418:K429 K431:K442 E444:F455 K457:K468 V223:X234 K483:K494 K496:K507 K509:K520 K522:K533 K535:K546 K548:K559 K223:K234 K574:K585 K587:K598 K600:K611 K613:K624 K626:K637 E639:F650 K652:K663 K665:K676 E685:F689 V15:X26 K704:K715 AB704:AB715 P704:P715 V704:X715 E704:F715 AB717:AB728 P717:P728 V717:X728 AB80:AB91 K717:K728 AB496:AB507" xr:uid="{00000000-0002-0000-0800-000002000000}">
      <formula1>"SI,NO,NO ANEXA"</formula1>
    </dataValidation>
    <dataValidation type="list" allowBlank="1" showInputMessage="1" showErrorMessage="1" sqref="J15:J26 J470:J481 J41:J52 J54:J65 J691:J702 J80:J91 J678:J689 J561:J572 J119:J130 J132:J143 J145:J156 J158:J169 J171:J182 J639:J650 J197:J208 J717:J728 J184:J195 J236:J247 J249:J260 J262:J273 J275:J286 J288:J299 J301:J312 J67:J78 J327:J338 J340:J351 J353:J364 J366:J377 J379:J390 J392:J403 J405:J416 J418:J429 J431:J442 J704:J715 J457:J468 J444:J455 J483:J494 J496:J507 J509:J520 J522:J533 J28:J39 J548:J559 J223:J234 J574:J585 J587:J598 J600:J611 J613:J624 J626:J637 J210:J221 J652:J663 J665:J676 J535:J546 J93:J104 J314:J325 J106:J117" xr:uid="{FC55C779-3CEC-4DF1-AEC6-56E27646F828}">
      <formula1>"15%,10%,5%"</formula1>
    </dataValidation>
  </dataValidations>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extLst>
    <ext xmlns:x14="http://schemas.microsoft.com/office/spreadsheetml/2009/9/main" uri="{CCE6A557-97BC-4b89-ADB6-D9C93CAAB3DF}">
      <x14:dataValidations xmlns:xm="http://schemas.microsoft.com/office/excel/2006/main" count="55">
        <x14:dataValidation type="list" allowBlank="1" showInputMessage="1" showErrorMessage="1" xr:uid="{00000000-0002-0000-0800-000003000000}">
          <x14:formula1>
            <xm:f>Experiencia_Proponente!$F$20:$F$24</xm:f>
          </x14:formula1>
          <xm:sqref>T15:T26</xm:sqref>
        </x14:dataValidation>
        <x14:dataValidation type="list" allowBlank="1" showInputMessage="1" showErrorMessage="1" xr:uid="{00000000-0002-0000-0800-000004000000}">
          <x14:formula1>
            <xm:f>Experiencia_Proponente!$F$33:$F$37</xm:f>
          </x14:formula1>
          <xm:sqref>T28:T39</xm:sqref>
        </x14:dataValidation>
        <x14:dataValidation type="list" allowBlank="1" showInputMessage="1" showErrorMessage="1" xr:uid="{00000000-0002-0000-0800-000005000000}">
          <x14:formula1>
            <xm:f>Experiencia_Proponente!$F$51:$F$52</xm:f>
          </x14:formula1>
          <xm:sqref>T41:T52</xm:sqref>
        </x14:dataValidation>
        <x14:dataValidation type="list" allowBlank="1" showInputMessage="1" showErrorMessage="1" xr:uid="{00000000-0002-0000-0800-000006000000}">
          <x14:formula1>
            <xm:f>Experiencia_Proponente!$F$70:$F$71</xm:f>
          </x14:formula1>
          <xm:sqref>T54:T65</xm:sqref>
        </x14:dataValidation>
        <x14:dataValidation type="list" allowBlank="1" showInputMessage="1" showErrorMessage="1" xr:uid="{00000000-0002-0000-0800-000007000000}">
          <x14:formula1>
            <xm:f>Experiencia_Proponente!$F$93:$F$94</xm:f>
          </x14:formula1>
          <xm:sqref>T67:T78</xm:sqref>
        </x14:dataValidation>
        <x14:dataValidation type="list" allowBlank="1" showInputMessage="1" showErrorMessage="1" xr:uid="{00000000-0002-0000-0800-000008000000}">
          <x14:formula1>
            <xm:f>Experiencia_Proponente!$F$115:$F$116</xm:f>
          </x14:formula1>
          <xm:sqref>T80:T91</xm:sqref>
        </x14:dataValidation>
        <x14:dataValidation type="list" allowBlank="1" showInputMessage="1" showErrorMessage="1" xr:uid="{00000000-0002-0000-0800-000009000000}">
          <x14:formula1>
            <xm:f>Experiencia_Proponente!$F$132:$F$135</xm:f>
          </x14:formula1>
          <xm:sqref>T93:T104</xm:sqref>
        </x14:dataValidation>
        <x14:dataValidation type="list" allowBlank="1" showInputMessage="1" showErrorMessage="1" xr:uid="{00000000-0002-0000-0800-00000A000000}">
          <x14:formula1>
            <xm:f>Experiencia_Proponente!$F$148:$F$151</xm:f>
          </x14:formula1>
          <xm:sqref>T106:T117</xm:sqref>
        </x14:dataValidation>
        <x14:dataValidation type="list" allowBlank="1" showInputMessage="1" showErrorMessage="1" xr:uid="{00000000-0002-0000-0800-00000B000000}">
          <x14:formula1>
            <xm:f>Experiencia_Proponente!$F$161:$F$163</xm:f>
          </x14:formula1>
          <xm:sqref>T119:T130</xm:sqref>
        </x14:dataValidation>
        <x14:dataValidation type="list" allowBlank="1" showInputMessage="1" showErrorMessage="1" xr:uid="{00000000-0002-0000-0800-00000C000000}">
          <x14:formula1>
            <xm:f>Experiencia_Proponente!$F$183:$F$185</xm:f>
          </x14:formula1>
          <xm:sqref>T132:T143</xm:sqref>
        </x14:dataValidation>
        <x14:dataValidation type="list" allowBlank="1" showInputMessage="1" showErrorMessage="1" xr:uid="{00000000-0002-0000-0800-00000D000000}">
          <x14:formula1>
            <xm:f>Experiencia_Proponente!$F$196:$F$198</xm:f>
          </x14:formula1>
          <xm:sqref>T145:T156</xm:sqref>
        </x14:dataValidation>
        <x14:dataValidation type="list" allowBlank="1" showInputMessage="1" showErrorMessage="1" xr:uid="{00000000-0002-0000-0800-00000E000000}">
          <x14:formula1>
            <xm:f>Experiencia_Proponente!$F$209:$F$211</xm:f>
          </x14:formula1>
          <xm:sqref>T158:T169</xm:sqref>
        </x14:dataValidation>
        <x14:dataValidation type="list" allowBlank="1" showInputMessage="1" showErrorMessage="1" xr:uid="{00000000-0002-0000-0800-00000F000000}">
          <x14:formula1>
            <xm:f>Experiencia_Proponente!$F$222:$F$225</xm:f>
          </x14:formula1>
          <xm:sqref>T171:T182</xm:sqref>
        </x14:dataValidation>
        <x14:dataValidation type="list" allowBlank="1" showInputMessage="1" showErrorMessage="1" xr:uid="{00000000-0002-0000-0800-000010000000}">
          <x14:formula1>
            <xm:f>Experiencia_Proponente!$F$235:$F$238</xm:f>
          </x14:formula1>
          <xm:sqref>T184:T195</xm:sqref>
        </x14:dataValidation>
        <x14:dataValidation type="list" allowBlank="1" showInputMessage="1" showErrorMessage="1" xr:uid="{00000000-0002-0000-0800-000011000000}">
          <x14:formula1>
            <xm:f>Experiencia_Proponente!$F$248:$F$253</xm:f>
          </x14:formula1>
          <xm:sqref>T197:T208</xm:sqref>
        </x14:dataValidation>
        <x14:dataValidation type="list" allowBlank="1" showInputMessage="1" showErrorMessage="1" xr:uid="{00000000-0002-0000-0800-000012000000}">
          <x14:formula1>
            <xm:f>Experiencia_Proponente!$F$261:$F$264</xm:f>
          </x14:formula1>
          <xm:sqref>T210:T221</xm:sqref>
        </x14:dataValidation>
        <x14:dataValidation type="list" allowBlank="1" showInputMessage="1" showErrorMessage="1" xr:uid="{00000000-0002-0000-0800-000013000000}">
          <x14:formula1>
            <xm:f>Experiencia_Proponente!$F$279:$F$283</xm:f>
          </x14:formula1>
          <xm:sqref>T223:T234</xm:sqref>
        </x14:dataValidation>
        <x14:dataValidation type="list" allowBlank="1" showInputMessage="1" showErrorMessage="1" xr:uid="{00000000-0002-0000-0800-000014000000}">
          <x14:formula1>
            <xm:f>Experiencia_Proponente!$F$333:$F$336</xm:f>
          </x14:formula1>
          <xm:sqref>T236:T247</xm:sqref>
        </x14:dataValidation>
        <x14:dataValidation type="list" allowBlank="1" showInputMessage="1" showErrorMessage="1" xr:uid="{00000000-0002-0000-0800-000015000000}">
          <x14:formula1>
            <xm:f>Experiencia_Proponente!$F$346:$F$348</xm:f>
          </x14:formula1>
          <xm:sqref>T249:T260</xm:sqref>
        </x14:dataValidation>
        <x14:dataValidation type="list" allowBlank="1" showInputMessage="1" showErrorMessage="1" xr:uid="{00000000-0002-0000-0800-000016000000}">
          <x14:formula1>
            <xm:f>Experiencia_Proponente!$F$359:$F$361</xm:f>
          </x14:formula1>
          <xm:sqref>T262:T273</xm:sqref>
        </x14:dataValidation>
        <x14:dataValidation type="list" allowBlank="1" showInputMessage="1" showErrorMessage="1" xr:uid="{00000000-0002-0000-0800-000017000000}">
          <x14:formula1>
            <xm:f>Experiencia_Proponente!$F$398:$F$400</xm:f>
          </x14:formula1>
          <xm:sqref>T275:T286</xm:sqref>
        </x14:dataValidation>
        <x14:dataValidation type="list" allowBlank="1" showInputMessage="1" showErrorMessage="1" xr:uid="{00000000-0002-0000-0800-000018000000}">
          <x14:formula1>
            <xm:f>Experiencia_Proponente!$F$420:$F$423</xm:f>
          </x14:formula1>
          <xm:sqref>T288:T299</xm:sqref>
        </x14:dataValidation>
        <x14:dataValidation type="list" allowBlank="1" showInputMessage="1" showErrorMessage="1" xr:uid="{00000000-0002-0000-0800-000019000000}">
          <x14:formula1>
            <xm:f>Experiencia_Proponente!$F$449:$F$451</xm:f>
          </x14:formula1>
          <xm:sqref>T314:T325</xm:sqref>
        </x14:dataValidation>
        <x14:dataValidation type="list" allowBlank="1" showInputMessage="1" showErrorMessage="1" xr:uid="{00000000-0002-0000-0800-00001A000000}">
          <x14:formula1>
            <xm:f>Experiencia_Proponente!$F$475:$F$477</xm:f>
          </x14:formula1>
          <xm:sqref>T327:T338</xm:sqref>
        </x14:dataValidation>
        <x14:dataValidation type="list" allowBlank="1" showInputMessage="1" showErrorMessage="1" xr:uid="{00000000-0002-0000-0800-00001B000000}">
          <x14:formula1>
            <xm:f>Experiencia_Proponente!$F$533:$F$537</xm:f>
          </x14:formula1>
          <xm:sqref>T353:T364</xm:sqref>
        </x14:dataValidation>
        <x14:dataValidation type="list" allowBlank="1" showInputMessage="1" showErrorMessage="1" xr:uid="{00000000-0002-0000-0800-00001C000000}">
          <x14:formula1>
            <xm:f>Experiencia_Proponente!$F$559:$F$561</xm:f>
          </x14:formula1>
          <xm:sqref>T366:T377</xm:sqref>
        </x14:dataValidation>
        <x14:dataValidation type="list" allowBlank="1" showInputMessage="1" showErrorMessage="1" xr:uid="{00000000-0002-0000-0800-00001D000000}">
          <x14:formula1>
            <xm:f>Experiencia_Proponente!$F$488:$F$491</xm:f>
          </x14:formula1>
          <xm:sqref>T340:T351</xm:sqref>
        </x14:dataValidation>
        <x14:dataValidation type="list" allowBlank="1" showInputMessage="1" showErrorMessage="1" xr:uid="{00000000-0002-0000-0800-00001E000000}">
          <x14:formula1>
            <xm:f>Experiencia_Proponente!$F$584:$F$586</xm:f>
          </x14:formula1>
          <xm:sqref>T379:T390</xm:sqref>
        </x14:dataValidation>
        <x14:dataValidation type="list" allowBlank="1" showInputMessage="1" showErrorMessage="1" xr:uid="{00000000-0002-0000-0800-00001F000000}">
          <x14:formula1>
            <xm:f>Experiencia_Proponente!$F$613:$F$614</xm:f>
          </x14:formula1>
          <xm:sqref>T392:T403</xm:sqref>
        </x14:dataValidation>
        <x14:dataValidation type="list" allowBlank="1" showInputMessage="1" showErrorMessage="1" xr:uid="{00000000-0002-0000-0800-000020000000}">
          <x14:formula1>
            <xm:f>Experiencia_Proponente!$F$627:$F$628</xm:f>
          </x14:formula1>
          <xm:sqref>T405:T416</xm:sqref>
        </x14:dataValidation>
        <x14:dataValidation type="list" allowBlank="1" showInputMessage="1" showErrorMessage="1" xr:uid="{00000000-0002-0000-0800-000021000000}">
          <x14:formula1>
            <xm:f>Experiencia_Proponente!$F$651:$F$652</xm:f>
          </x14:formula1>
          <xm:sqref>T418:T429</xm:sqref>
        </x14:dataValidation>
        <x14:dataValidation type="list" allowBlank="1" showInputMessage="1" showErrorMessage="1" xr:uid="{00000000-0002-0000-0800-000022000000}">
          <x14:formula1>
            <xm:f>Experiencia_Proponente!$F$664:$F$667</xm:f>
          </x14:formula1>
          <xm:sqref>T431:T442</xm:sqref>
        </x14:dataValidation>
        <x14:dataValidation type="list" allowBlank="1" showInputMessage="1" showErrorMessage="1" xr:uid="{00000000-0002-0000-0800-000023000000}">
          <x14:formula1>
            <xm:f>Experiencia_Proponente!$F$683:$F$685</xm:f>
          </x14:formula1>
          <xm:sqref>T444:T455</xm:sqref>
        </x14:dataValidation>
        <x14:dataValidation type="list" allowBlank="1" showInputMessage="1" showErrorMessage="1" xr:uid="{00000000-0002-0000-0800-000024000000}">
          <x14:formula1>
            <xm:f>Experiencia_Proponente!$F$696:$F$698</xm:f>
          </x14:formula1>
          <xm:sqref>T457:T468</xm:sqref>
        </x14:dataValidation>
        <x14:dataValidation type="list" allowBlank="1" showInputMessage="1" showErrorMessage="1" xr:uid="{00000000-0002-0000-0800-000025000000}">
          <x14:formula1>
            <xm:f>Experiencia_Proponente!$F$747:$F$749</xm:f>
          </x14:formula1>
          <xm:sqref>T470:T481</xm:sqref>
        </x14:dataValidation>
        <x14:dataValidation type="list" allowBlank="1" showInputMessage="1" showErrorMessage="1" xr:uid="{00000000-0002-0000-0800-000026000000}">
          <x14:formula1>
            <xm:f>Experiencia_Proponente!$F$779:$F$781</xm:f>
          </x14:formula1>
          <xm:sqref>T483:T494</xm:sqref>
        </x14:dataValidation>
        <x14:dataValidation type="list" allowBlank="1" showInputMessage="1" showErrorMessage="1" xr:uid="{00000000-0002-0000-0800-000027000000}">
          <x14:formula1>
            <xm:f>Experiencia_Proponente!$F$794:$F$796</xm:f>
          </x14:formula1>
          <xm:sqref>T496:T507</xm:sqref>
        </x14:dataValidation>
        <x14:dataValidation type="list" allowBlank="1" showInputMessage="1" showErrorMessage="1" xr:uid="{00000000-0002-0000-0800-000028000000}">
          <x14:formula1>
            <xm:f>Experiencia_Proponente!$F$807:$F$809</xm:f>
          </x14:formula1>
          <xm:sqref>T509:T520</xm:sqref>
        </x14:dataValidation>
        <x14:dataValidation type="list" allowBlank="1" showInputMessage="1" showErrorMessage="1" xr:uid="{00000000-0002-0000-0800-000029000000}">
          <x14:formula1>
            <xm:f>Experiencia_Proponente!$F$820:$F$821</xm:f>
          </x14:formula1>
          <xm:sqref>T522:T533</xm:sqref>
        </x14:dataValidation>
        <x14:dataValidation type="list" allowBlank="1" showInputMessage="1" showErrorMessage="1" xr:uid="{00000000-0002-0000-0800-00002A000000}">
          <x14:formula1>
            <xm:f>Experiencia_Proponente!$F$833:$F$835</xm:f>
          </x14:formula1>
          <xm:sqref>T535:T546</xm:sqref>
        </x14:dataValidation>
        <x14:dataValidation type="list" allowBlank="1" showInputMessage="1" showErrorMessage="1" xr:uid="{00000000-0002-0000-0800-00002B000000}">
          <x14:formula1>
            <xm:f>Experiencia_Proponente!$F$867:$F$869</xm:f>
          </x14:formula1>
          <xm:sqref>T548:T559</xm:sqref>
        </x14:dataValidation>
        <x14:dataValidation type="list" allowBlank="1" showInputMessage="1" showErrorMessage="1" xr:uid="{00000000-0002-0000-0800-00002C000000}">
          <x14:formula1>
            <xm:f>Experiencia_Proponente!$F$880:$F$882</xm:f>
          </x14:formula1>
          <xm:sqref>T561:T572</xm:sqref>
        </x14:dataValidation>
        <x14:dataValidation type="list" allowBlank="1" showInputMessage="1" showErrorMessage="1" xr:uid="{00000000-0002-0000-0800-00002D000000}">
          <x14:formula1>
            <xm:f>Experiencia_Proponente!$F$893:$F$894</xm:f>
          </x14:formula1>
          <xm:sqref>T574:T585</xm:sqref>
        </x14:dataValidation>
        <x14:dataValidation type="list" allowBlank="1" showInputMessage="1" showErrorMessage="1" xr:uid="{00000000-0002-0000-0800-00002E000000}">
          <x14:formula1>
            <xm:f>Experiencia_Proponente!$F$906:$F$909</xm:f>
          </x14:formula1>
          <xm:sqref>T587:T598</xm:sqref>
        </x14:dataValidation>
        <x14:dataValidation type="list" allowBlank="1" showInputMessage="1" showErrorMessage="1" xr:uid="{00000000-0002-0000-0800-00002F000000}">
          <x14:formula1>
            <xm:f>Experiencia_Proponente!$F$923:$F$927</xm:f>
          </x14:formula1>
          <xm:sqref>T600:T611</xm:sqref>
        </x14:dataValidation>
        <x14:dataValidation type="list" allowBlank="1" showInputMessage="1" showErrorMessage="1" xr:uid="{00000000-0002-0000-0800-000030000000}">
          <x14:formula1>
            <xm:f>Experiencia_Proponente!$F$936:$F$937</xm:f>
          </x14:formula1>
          <xm:sqref>T613:T624</xm:sqref>
        </x14:dataValidation>
        <x14:dataValidation type="list" allowBlank="1" showInputMessage="1" showErrorMessage="1" xr:uid="{00000000-0002-0000-0800-000031000000}">
          <x14:formula1>
            <xm:f>Experiencia_Proponente!$F$958:$F$959</xm:f>
          </x14:formula1>
          <xm:sqref>T626:T637</xm:sqref>
        </x14:dataValidation>
        <x14:dataValidation type="list" allowBlank="1" showInputMessage="1" showErrorMessage="1" xr:uid="{00000000-0002-0000-0800-000032000000}">
          <x14:formula1>
            <xm:f>Experiencia_Proponente!$F$983:$F$984</xm:f>
          </x14:formula1>
          <xm:sqref>T639:T650</xm:sqref>
        </x14:dataValidation>
        <x14:dataValidation type="list" allowBlank="1" showInputMessage="1" showErrorMessage="1" xr:uid="{00000000-0002-0000-0800-000033000000}">
          <x14:formula1>
            <xm:f>Experiencia_Proponente!$F$996:$F$997</xm:f>
          </x14:formula1>
          <xm:sqref>T652:T663</xm:sqref>
        </x14:dataValidation>
        <x14:dataValidation type="list" allowBlank="1" showInputMessage="1" showErrorMessage="1" xr:uid="{00000000-0002-0000-0800-000034000000}">
          <x14:formula1>
            <xm:f>Experiencia_Proponente!$F$1009:$F$1010</xm:f>
          </x14:formula1>
          <xm:sqref>T665:T676</xm:sqref>
        </x14:dataValidation>
        <x14:dataValidation type="list" allowBlank="1" showInputMessage="1" showErrorMessage="1" xr:uid="{00000000-0002-0000-0800-000035000000}">
          <x14:formula1>
            <xm:f>Experiencia_Proponente!$F$1027:$F$1030</xm:f>
          </x14:formula1>
          <xm:sqref>T678:T689</xm:sqref>
        </x14:dataValidation>
        <x14:dataValidation type="list" allowBlank="1" showInputMessage="1" showErrorMessage="1" xr:uid="{00000000-0002-0000-0800-000037000000}">
          <x14:formula1>
            <xm:f>Experiencia_Proponente!$F$436:$F$438</xm:f>
          </x14:formula1>
          <xm:sqref>T301:T312</xm:sqref>
        </x14:dataValidation>
        <x14:dataValidation type="list" allowBlank="1" showInputMessage="1" showErrorMessage="1" xr:uid="{374A1FDB-6672-401F-AFB4-417B563D3820}">
          <x14:formula1>
            <xm:f>Experiencia_Proponente!$F$1076:$F$1080</xm:f>
          </x14:formula1>
          <xm:sqref>T717:T728</xm:sqref>
        </x14:dataValidation>
        <x14:dataValidation type="list" allowBlank="1" showInputMessage="1" showErrorMessage="1" xr:uid="{6CB6065D-7BDC-42F1-BD84-9A6EF7CB3B45}">
          <x14:formula1>
            <xm:f>Experiencia_Proponente!$F$1063:$F$1066</xm:f>
          </x14:formula1>
          <xm:sqref>T704:T715</xm:sqref>
        </x14:dataValidation>
        <x14:dataValidation type="list" allowBlank="1" showInputMessage="1" showErrorMessage="1" xr:uid="{CC0F08C6-0C22-4746-AD12-363EB7C7E8C6}">
          <x14:formula1>
            <xm:f>Experiencia_Proponente!$F$1040:$F$1042</xm:f>
          </x14:formula1>
          <xm:sqref>T691:T702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filterMode="1"/>
  <dimension ref="A5:J725"/>
  <sheetViews>
    <sheetView topLeftCell="A9" zoomScale="80" zoomScaleNormal="80" workbookViewId="0">
      <pane xSplit="3" ySplit="2" topLeftCell="D148" activePane="bottomRight" state="frozen"/>
      <selection activeCell="B704" sqref="B704:B715"/>
      <selection pane="topRight" activeCell="B704" sqref="B704:B715"/>
      <selection pane="bottomLeft" activeCell="B704" sqref="B704:B715"/>
      <selection pane="bottomRight" activeCell="D169" sqref="D169:I169"/>
    </sheetView>
  </sheetViews>
  <sheetFormatPr baseColWidth="10" defaultColWidth="11.42578125" defaultRowHeight="16.5" x14ac:dyDescent="0.25"/>
  <cols>
    <col min="1" max="1" width="11.42578125" style="34"/>
    <col min="2" max="2" width="11" style="34" customWidth="1"/>
    <col min="3" max="3" width="38.28515625" style="34" customWidth="1"/>
    <col min="4" max="4" width="15.7109375" style="34" bestFit="1" customWidth="1"/>
    <col min="5" max="5" width="17.85546875" style="34" bestFit="1" customWidth="1"/>
    <col min="6" max="7" width="16.42578125" style="34" customWidth="1"/>
    <col min="8" max="8" width="15" style="34" customWidth="1"/>
    <col min="9" max="9" width="14.28515625" style="34" customWidth="1"/>
    <col min="10" max="16384" width="11.42578125" style="34"/>
  </cols>
  <sheetData>
    <row r="5" spans="1:10" x14ac:dyDescent="0.25">
      <c r="H5" s="25"/>
    </row>
    <row r="9" spans="1:10" ht="17.25" thickBot="1" x14ac:dyDescent="0.3"/>
    <row r="10" spans="1:10" ht="100.5" thickTop="1" x14ac:dyDescent="0.25">
      <c r="A10" s="704" t="s">
        <v>1533</v>
      </c>
      <c r="B10" s="705" t="s">
        <v>1534</v>
      </c>
      <c r="C10" s="705" t="s">
        <v>1535</v>
      </c>
      <c r="D10" s="705" t="s">
        <v>2120</v>
      </c>
      <c r="E10" s="705" t="s">
        <v>2044</v>
      </c>
      <c r="F10" s="705" t="s">
        <v>2121</v>
      </c>
      <c r="G10" s="705" t="s">
        <v>2046</v>
      </c>
      <c r="H10" s="705" t="s">
        <v>2122</v>
      </c>
      <c r="I10" s="705" t="s">
        <v>2123</v>
      </c>
    </row>
    <row r="11" spans="1:10" s="89" customFormat="1" x14ac:dyDescent="0.25">
      <c r="A11" s="1033">
        <f>A23</f>
        <v>1</v>
      </c>
      <c r="B11" s="941">
        <v>1</v>
      </c>
      <c r="C11" s="94" t="str">
        <f>IF(Experiencia_Proponente!C20=0,"",Experiencia_Proponente!C20)</f>
        <v>UNIÓN TEMPORAL L&amp;W</v>
      </c>
      <c r="D11" s="100" t="str">
        <f>Criterios_Ponderables!H15</f>
        <v>15</v>
      </c>
      <c r="E11" s="942" t="str">
        <f>Criterios_Ponderables!M15</f>
        <v>24</v>
      </c>
      <c r="F11" s="942" t="str">
        <f>Criterios_Ponderables!R15</f>
        <v>10</v>
      </c>
      <c r="G11" s="942">
        <f>Criterios_Ponderables!Z15</f>
        <v>1</v>
      </c>
      <c r="H11" s="100" t="str">
        <f>Criterios_Ponderables!AD15</f>
        <v>10</v>
      </c>
      <c r="I11" s="942">
        <f>F11+D11+H11+E11+G11</f>
        <v>60</v>
      </c>
    </row>
    <row r="12" spans="1:10" hidden="1" x14ac:dyDescent="0.25">
      <c r="A12" s="1034"/>
      <c r="B12" s="39">
        <v>2</v>
      </c>
      <c r="C12" s="35" t="str">
        <f>IF(Experiencia_Proponente!C21=0,"",Experiencia_Proponente!C21)</f>
        <v/>
      </c>
      <c r="D12" s="40" t="str">
        <f>Criterios_Ponderables!H16</f>
        <v>0</v>
      </c>
      <c r="E12" s="41" t="str">
        <f>Criterios_Ponderables!M16</f>
        <v>0</v>
      </c>
      <c r="F12" s="41" t="str">
        <f>Criterios_Ponderables!R16</f>
        <v>0</v>
      </c>
      <c r="G12" s="41">
        <f>Criterios_Ponderables!Z16</f>
        <v>0</v>
      </c>
      <c r="H12" s="40" t="str">
        <f>Criterios_Ponderables!AD16</f>
        <v>0</v>
      </c>
      <c r="I12" s="42">
        <f t="shared" ref="I12:I22" si="0">F12+D12+H12+E12+G12</f>
        <v>0</v>
      </c>
    </row>
    <row r="13" spans="1:10" hidden="1" x14ac:dyDescent="0.25">
      <c r="A13" s="1035"/>
      <c r="B13" s="936">
        <v>3</v>
      </c>
      <c r="C13" s="35" t="str">
        <f>IF(Experiencia_Proponente!C22=0,"",Experiencia_Proponente!C22)</f>
        <v/>
      </c>
      <c r="D13" s="40" t="str">
        <f>Criterios_Ponderables!H17</f>
        <v>0</v>
      </c>
      <c r="E13" s="41" t="str">
        <f>Criterios_Ponderables!M17</f>
        <v>0</v>
      </c>
      <c r="F13" s="41" t="str">
        <f>Criterios_Ponderables!R17</f>
        <v>0</v>
      </c>
      <c r="G13" s="41">
        <f>Criterios_Ponderables!Z17</f>
        <v>0</v>
      </c>
      <c r="H13" s="40" t="str">
        <f>Criterios_Ponderables!AD17</f>
        <v>0</v>
      </c>
      <c r="I13" s="42">
        <f t="shared" si="0"/>
        <v>0</v>
      </c>
    </row>
    <row r="14" spans="1:10" hidden="1" x14ac:dyDescent="0.25">
      <c r="A14" s="1035"/>
      <c r="B14" s="936">
        <v>4</v>
      </c>
      <c r="C14" s="35" t="str">
        <f>IF(Experiencia_Proponente!C23=0,"",Experiencia_Proponente!C23)</f>
        <v/>
      </c>
      <c r="D14" s="40" t="str">
        <f>Criterios_Ponderables!H18</f>
        <v>0</v>
      </c>
      <c r="E14" s="41" t="str">
        <f>Criterios_Ponderables!M18</f>
        <v>0</v>
      </c>
      <c r="F14" s="41" t="str">
        <f>Criterios_Ponderables!R18</f>
        <v>0</v>
      </c>
      <c r="G14" s="41">
        <f>Criterios_Ponderables!Z18</f>
        <v>0</v>
      </c>
      <c r="H14" s="40" t="str">
        <f>Criterios_Ponderables!AD18</f>
        <v>0</v>
      </c>
      <c r="I14" s="42">
        <f t="shared" si="0"/>
        <v>0</v>
      </c>
    </row>
    <row r="15" spans="1:10" hidden="1" x14ac:dyDescent="0.25">
      <c r="A15" s="1035"/>
      <c r="B15" s="936">
        <v>5</v>
      </c>
      <c r="C15" s="35" t="str">
        <f>IF(Experiencia_Proponente!C24=0,"",Experiencia_Proponente!C24)</f>
        <v/>
      </c>
      <c r="D15" s="40" t="str">
        <f>Criterios_Ponderables!H19</f>
        <v>0</v>
      </c>
      <c r="E15" s="41" t="str">
        <f>Criterios_Ponderables!M19</f>
        <v>0</v>
      </c>
      <c r="F15" s="41" t="str">
        <f>Criterios_Ponderables!R19</f>
        <v>0</v>
      </c>
      <c r="G15" s="41">
        <f>Criterios_Ponderables!Z19</f>
        <v>0</v>
      </c>
      <c r="H15" s="40" t="str">
        <f>Criterios_Ponderables!AD19</f>
        <v>0</v>
      </c>
      <c r="I15" s="42">
        <f t="shared" si="0"/>
        <v>0</v>
      </c>
    </row>
    <row r="16" spans="1:10" hidden="1" x14ac:dyDescent="0.25">
      <c r="A16" s="1035"/>
      <c r="B16" s="936">
        <v>6</v>
      </c>
      <c r="C16" s="35" t="str">
        <f>IF(Experiencia_Proponente!C25=0,"",Experiencia_Proponente!C25)</f>
        <v/>
      </c>
      <c r="D16" s="40" t="str">
        <f>Criterios_Ponderables!H20</f>
        <v>0</v>
      </c>
      <c r="E16" s="41" t="str">
        <f>Criterios_Ponderables!M20</f>
        <v>0</v>
      </c>
      <c r="F16" s="41" t="str">
        <f>Criterios_Ponderables!R20</f>
        <v>0</v>
      </c>
      <c r="G16" s="41">
        <f>Criterios_Ponderables!Z20</f>
        <v>0</v>
      </c>
      <c r="H16" s="40" t="str">
        <f>Criterios_Ponderables!AD20</f>
        <v>0</v>
      </c>
      <c r="I16" s="42">
        <f t="shared" si="0"/>
        <v>0</v>
      </c>
      <c r="J16" s="34">
        <f>SUBTOTAL(9,Consolidado_Ponderables!$I$16)</f>
        <v>0</v>
      </c>
    </row>
    <row r="17" spans="1:9" hidden="1" x14ac:dyDescent="0.25">
      <c r="A17" s="1036"/>
      <c r="B17" s="706">
        <v>7</v>
      </c>
      <c r="C17" s="707" t="str">
        <f>IF(Experiencia_Proponente!C26=0,"",Experiencia_Proponente!C26)</f>
        <v/>
      </c>
      <c r="D17" s="708" t="str">
        <f>Criterios_Ponderables!H21</f>
        <v>0</v>
      </c>
      <c r="E17" s="709" t="str">
        <f>Criterios_Ponderables!M21</f>
        <v>0</v>
      </c>
      <c r="F17" s="709" t="str">
        <f>Criterios_Ponderables!R21</f>
        <v>0</v>
      </c>
      <c r="G17" s="709">
        <f>Criterios_Ponderables!Z21</f>
        <v>0</v>
      </c>
      <c r="H17" s="708" t="str">
        <f>Criterios_Ponderables!AD21</f>
        <v>0</v>
      </c>
      <c r="I17" s="710">
        <f t="shared" si="0"/>
        <v>0</v>
      </c>
    </row>
    <row r="18" spans="1:9" s="89" customFormat="1" x14ac:dyDescent="0.25">
      <c r="A18" s="1033"/>
      <c r="B18" s="941">
        <v>8</v>
      </c>
      <c r="C18" s="94" t="str">
        <f>IF(Experiencia_Proponente!C27=0,"",Experiencia_Proponente!C27)</f>
        <v>UNIÓN TEMPORAL L&amp;W</v>
      </c>
      <c r="D18" s="100" t="str">
        <f>Criterios_Ponderables!H22</f>
        <v>15</v>
      </c>
      <c r="E18" s="942" t="str">
        <f>Criterios_Ponderables!M22</f>
        <v>24</v>
      </c>
      <c r="F18" s="942" t="str">
        <f>Criterios_Ponderables!R22</f>
        <v>10</v>
      </c>
      <c r="G18" s="942">
        <f>Criterios_Ponderables!Z22</f>
        <v>1</v>
      </c>
      <c r="H18" s="100" t="str">
        <f>Criterios_Ponderables!AD22</f>
        <v>10</v>
      </c>
      <c r="I18" s="942">
        <f t="shared" si="0"/>
        <v>60</v>
      </c>
    </row>
    <row r="19" spans="1:9" hidden="1" x14ac:dyDescent="0.25">
      <c r="A19" s="1034"/>
      <c r="B19" s="39">
        <v>9</v>
      </c>
      <c r="C19" s="35" t="str">
        <f>IF(Experiencia_Proponente!C28=0,"",Experiencia_Proponente!C28)</f>
        <v/>
      </c>
      <c r="D19" s="40" t="str">
        <f>Criterios_Ponderables!H23</f>
        <v>0</v>
      </c>
      <c r="E19" s="41" t="str">
        <f>Criterios_Ponderables!M23</f>
        <v>0</v>
      </c>
      <c r="F19" s="41" t="str">
        <f>Criterios_Ponderables!R23</f>
        <v>0</v>
      </c>
      <c r="G19" s="41">
        <f>Criterios_Ponderables!Z23</f>
        <v>0</v>
      </c>
      <c r="H19" s="40" t="str">
        <f>Criterios_Ponderables!AD23</f>
        <v>0</v>
      </c>
      <c r="I19" s="42">
        <f t="shared" si="0"/>
        <v>0</v>
      </c>
    </row>
    <row r="20" spans="1:9" hidden="1" x14ac:dyDescent="0.25">
      <c r="A20" s="1035"/>
      <c r="B20" s="936">
        <v>10</v>
      </c>
      <c r="C20" s="35" t="str">
        <f>IF(Experiencia_Proponente!C29=0,"",Experiencia_Proponente!C29)</f>
        <v/>
      </c>
      <c r="D20" s="40" t="str">
        <f>Criterios_Ponderables!H24</f>
        <v>0</v>
      </c>
      <c r="E20" s="41" t="str">
        <f>Criterios_Ponderables!M24</f>
        <v>0</v>
      </c>
      <c r="F20" s="41" t="str">
        <f>Criterios_Ponderables!R24</f>
        <v>0</v>
      </c>
      <c r="G20" s="41">
        <f>Criterios_Ponderables!Z24</f>
        <v>0</v>
      </c>
      <c r="H20" s="40" t="str">
        <f>Criterios_Ponderables!AD24</f>
        <v>0</v>
      </c>
      <c r="I20" s="42">
        <f t="shared" si="0"/>
        <v>0</v>
      </c>
    </row>
    <row r="21" spans="1:9" hidden="1" x14ac:dyDescent="0.25">
      <c r="A21" s="1036"/>
      <c r="B21" s="706">
        <v>11</v>
      </c>
      <c r="C21" s="707" t="str">
        <f>IF(Experiencia_Proponente!C30=0,"",Experiencia_Proponente!C30)</f>
        <v/>
      </c>
      <c r="D21" s="708" t="str">
        <f>Criterios_Ponderables!H25</f>
        <v>0</v>
      </c>
      <c r="E21" s="709" t="str">
        <f>Criterios_Ponderables!M25</f>
        <v>0</v>
      </c>
      <c r="F21" s="709" t="str">
        <f>Criterios_Ponderables!R25</f>
        <v>0</v>
      </c>
      <c r="G21" s="709">
        <f>Criterios_Ponderables!Z25</f>
        <v>0</v>
      </c>
      <c r="H21" s="708" t="str">
        <f>Criterios_Ponderables!AD25</f>
        <v>0</v>
      </c>
      <c r="I21" s="710">
        <f t="shared" si="0"/>
        <v>0</v>
      </c>
    </row>
    <row r="22" spans="1:9" x14ac:dyDescent="0.25">
      <c r="A22" s="1033"/>
      <c r="B22" s="936">
        <v>12</v>
      </c>
      <c r="C22" s="717" t="str">
        <f>IF(Experiencia_Proponente!C31=0,"",Experiencia_Proponente!C31)</f>
        <v>UNIÓN TEMPORAL L&amp;W</v>
      </c>
      <c r="D22" s="718" t="str">
        <f>Criterios_Ponderables!H26</f>
        <v>15</v>
      </c>
      <c r="E22" s="719" t="str">
        <f>Criterios_Ponderables!M26</f>
        <v>24</v>
      </c>
      <c r="F22" s="719" t="str">
        <f>Criterios_Ponderables!R26</f>
        <v>10</v>
      </c>
      <c r="G22" s="719">
        <f>Criterios_Ponderables!Z26</f>
        <v>1</v>
      </c>
      <c r="H22" s="718" t="str">
        <f>Criterios_Ponderables!AD26</f>
        <v>10</v>
      </c>
      <c r="I22" s="719">
        <f t="shared" si="0"/>
        <v>60</v>
      </c>
    </row>
    <row r="23" spans="1:9" x14ac:dyDescent="0.25">
      <c r="A23" s="564">
        <v>1</v>
      </c>
      <c r="B23" s="564"/>
      <c r="C23" s="720" t="s">
        <v>1537</v>
      </c>
      <c r="D23" s="721"/>
      <c r="E23" s="721"/>
      <c r="F23" s="721"/>
      <c r="G23" s="721"/>
      <c r="H23" s="721"/>
      <c r="I23" s="721"/>
    </row>
    <row r="24" spans="1:9" s="89" customFormat="1" x14ac:dyDescent="0.25">
      <c r="A24" s="1033">
        <f t="shared" ref="A24" si="1">A36</f>
        <v>2</v>
      </c>
      <c r="B24" s="950">
        <v>1</v>
      </c>
      <c r="C24" s="951" t="str">
        <f>IF(Experiencia_Proponente!C33=0,"",Experiencia_Proponente!C33)</f>
        <v>UNION TEMPORAL S4</v>
      </c>
      <c r="D24" s="100" t="str">
        <f>Criterios_Ponderables!H28</f>
        <v>15</v>
      </c>
      <c r="E24" s="942" t="str">
        <f>Criterios_Ponderables!M28</f>
        <v>24</v>
      </c>
      <c r="F24" s="942" t="str">
        <f>Criterios_Ponderables!R28</f>
        <v>10</v>
      </c>
      <c r="G24" s="942">
        <f>Criterios_Ponderables!Z28</f>
        <v>1</v>
      </c>
      <c r="H24" s="100" t="str">
        <f>Criterios_Ponderables!AD28</f>
        <v>10</v>
      </c>
      <c r="I24" s="942">
        <f>F24+D24+H24+E24+G24</f>
        <v>60</v>
      </c>
    </row>
    <row r="25" spans="1:9" hidden="1" x14ac:dyDescent="0.25">
      <c r="A25" s="1037"/>
      <c r="B25" s="711">
        <v>2</v>
      </c>
      <c r="C25" s="707" t="str">
        <f>IF(Experiencia_Proponente!C34=0,"",Experiencia_Proponente!C34)</f>
        <v/>
      </c>
      <c r="D25" s="708" t="str">
        <f>Criterios_Ponderables!H29</f>
        <v>0</v>
      </c>
      <c r="E25" s="709" t="str">
        <f>Criterios_Ponderables!M29</f>
        <v>0</v>
      </c>
      <c r="F25" s="709" t="str">
        <f>Criterios_Ponderables!R29</f>
        <v>0</v>
      </c>
      <c r="G25" s="709">
        <f>Criterios_Ponderables!Z29</f>
        <v>0</v>
      </c>
      <c r="H25" s="708" t="str">
        <f>Criterios_Ponderables!AD29</f>
        <v>0</v>
      </c>
      <c r="I25" s="710">
        <f t="shared" ref="I25:I87" si="2">F25+D25+H25+E25+G25</f>
        <v>0</v>
      </c>
    </row>
    <row r="26" spans="1:9" s="89" customFormat="1" x14ac:dyDescent="0.25">
      <c r="A26" s="1033"/>
      <c r="B26" s="950">
        <v>3</v>
      </c>
      <c r="C26" s="951" t="str">
        <f>IF(Experiencia_Proponente!C35=0,"",Experiencia_Proponente!C35)</f>
        <v>UNION TEMPORAL S4</v>
      </c>
      <c r="D26" s="100" t="str">
        <f>Criterios_Ponderables!H30</f>
        <v>15</v>
      </c>
      <c r="E26" s="942" t="str">
        <f>Criterios_Ponderables!M30</f>
        <v>24</v>
      </c>
      <c r="F26" s="942" t="str">
        <f>Criterios_Ponderables!R30</f>
        <v>10</v>
      </c>
      <c r="G26" s="942">
        <f>Criterios_Ponderables!Z30</f>
        <v>1</v>
      </c>
      <c r="H26" s="100" t="str">
        <f>Criterios_Ponderables!AD30</f>
        <v>10</v>
      </c>
      <c r="I26" s="942">
        <f t="shared" si="2"/>
        <v>60</v>
      </c>
    </row>
    <row r="27" spans="1:9" hidden="1" x14ac:dyDescent="0.25">
      <c r="A27" s="1034"/>
      <c r="B27" s="39">
        <v>4</v>
      </c>
      <c r="C27" s="35" t="str">
        <f>IF(Experiencia_Proponente!C36=0,"",Experiencia_Proponente!C36)</f>
        <v/>
      </c>
      <c r="D27" s="40" t="str">
        <f>Criterios_Ponderables!H31</f>
        <v>0</v>
      </c>
      <c r="E27" s="41" t="str">
        <f>Criterios_Ponderables!M31</f>
        <v>0</v>
      </c>
      <c r="F27" s="41" t="str">
        <f>Criterios_Ponderables!R31</f>
        <v>0</v>
      </c>
      <c r="G27" s="41">
        <f>Criterios_Ponderables!Z31</f>
        <v>0</v>
      </c>
      <c r="H27" s="40" t="str">
        <f>Criterios_Ponderables!AD31</f>
        <v>0</v>
      </c>
      <c r="I27" s="42">
        <f t="shared" si="2"/>
        <v>0</v>
      </c>
    </row>
    <row r="28" spans="1:9" hidden="1" x14ac:dyDescent="0.25">
      <c r="A28" s="1036"/>
      <c r="B28" s="706">
        <v>5</v>
      </c>
      <c r="C28" s="707" t="str">
        <f>IF(Experiencia_Proponente!C37=0,"",Experiencia_Proponente!C37)</f>
        <v/>
      </c>
      <c r="D28" s="708" t="str">
        <f>Criterios_Ponderables!H32</f>
        <v>0</v>
      </c>
      <c r="E28" s="709" t="str">
        <f>Criterios_Ponderables!M32</f>
        <v>0</v>
      </c>
      <c r="F28" s="709" t="str">
        <f>Criterios_Ponderables!R32</f>
        <v>0</v>
      </c>
      <c r="G28" s="709">
        <f>Criterios_Ponderables!Z32</f>
        <v>0</v>
      </c>
      <c r="H28" s="708" t="str">
        <f>Criterios_Ponderables!AD32</f>
        <v>0</v>
      </c>
      <c r="I28" s="710">
        <f t="shared" si="2"/>
        <v>0</v>
      </c>
    </row>
    <row r="29" spans="1:9" s="89" customFormat="1" x14ac:dyDescent="0.25">
      <c r="A29" s="1033"/>
      <c r="B29" s="950">
        <v>6</v>
      </c>
      <c r="C29" s="951" t="str">
        <f>IF(Experiencia_Proponente!C38=0,"",Experiencia_Proponente!C38)</f>
        <v>UNION TEMPORAL S4</v>
      </c>
      <c r="D29" s="100" t="str">
        <f>Criterios_Ponderables!H33</f>
        <v>15</v>
      </c>
      <c r="E29" s="942" t="str">
        <f>Criterios_Ponderables!M33</f>
        <v>24</v>
      </c>
      <c r="F29" s="942" t="str">
        <f>Criterios_Ponderables!R33</f>
        <v>10</v>
      </c>
      <c r="G29" s="942">
        <f>Criterios_Ponderables!Z33</f>
        <v>1</v>
      </c>
      <c r="H29" s="100" t="str">
        <f>Criterios_Ponderables!AD33</f>
        <v>10</v>
      </c>
      <c r="I29" s="942">
        <f t="shared" si="2"/>
        <v>60</v>
      </c>
    </row>
    <row r="30" spans="1:9" s="89" customFormat="1" x14ac:dyDescent="0.25">
      <c r="A30" s="1033"/>
      <c r="B30" s="950">
        <v>7</v>
      </c>
      <c r="C30" s="951" t="str">
        <f>IF(Experiencia_Proponente!C39=0,"",Experiencia_Proponente!C39)</f>
        <v>UNION TEMPORAL S4</v>
      </c>
      <c r="D30" s="100" t="str">
        <f>Criterios_Ponderables!H34</f>
        <v>15</v>
      </c>
      <c r="E30" s="942" t="str">
        <f>Criterios_Ponderables!M34</f>
        <v>24</v>
      </c>
      <c r="F30" s="942" t="str">
        <f>Criterios_Ponderables!R34</f>
        <v>10</v>
      </c>
      <c r="G30" s="942">
        <f>Criterios_Ponderables!Z34</f>
        <v>1</v>
      </c>
      <c r="H30" s="100" t="str">
        <f>Criterios_Ponderables!AD34</f>
        <v>10</v>
      </c>
      <c r="I30" s="942">
        <f t="shared" si="2"/>
        <v>60</v>
      </c>
    </row>
    <row r="31" spans="1:9" x14ac:dyDescent="0.25">
      <c r="A31" s="1033"/>
      <c r="B31" s="936">
        <v>8</v>
      </c>
      <c r="C31" s="717" t="str">
        <f>IF(Experiencia_Proponente!C40=0,"",Experiencia_Proponente!C40)</f>
        <v>UNION TEMPORAL S4</v>
      </c>
      <c r="D31" s="718" t="str">
        <f>Criterios_Ponderables!H35</f>
        <v>15</v>
      </c>
      <c r="E31" s="719" t="str">
        <f>Criterios_Ponderables!M35</f>
        <v>24</v>
      </c>
      <c r="F31" s="719" t="str">
        <f>Criterios_Ponderables!R35</f>
        <v>10</v>
      </c>
      <c r="G31" s="719">
        <f>Criterios_Ponderables!Z35</f>
        <v>1</v>
      </c>
      <c r="H31" s="718" t="str">
        <f>Criterios_Ponderables!AD35</f>
        <v>10</v>
      </c>
      <c r="I31" s="719">
        <f t="shared" si="2"/>
        <v>60</v>
      </c>
    </row>
    <row r="32" spans="1:9" s="89" customFormat="1" x14ac:dyDescent="0.25">
      <c r="A32" s="1033"/>
      <c r="B32" s="950">
        <v>9</v>
      </c>
      <c r="C32" s="951" t="str">
        <f>IF(Experiencia_Proponente!C41=0,"",Experiencia_Proponente!C41)</f>
        <v>UNION TEMPORAL S4</v>
      </c>
      <c r="D32" s="100" t="str">
        <f>Criterios_Ponderables!H36</f>
        <v>15</v>
      </c>
      <c r="E32" s="942" t="str">
        <f>Criterios_Ponderables!M36</f>
        <v>24</v>
      </c>
      <c r="F32" s="942" t="str">
        <f>Criterios_Ponderables!R36</f>
        <v>10</v>
      </c>
      <c r="G32" s="942">
        <f>Criterios_Ponderables!Z36</f>
        <v>1</v>
      </c>
      <c r="H32" s="100" t="str">
        <f>Criterios_Ponderables!AD36</f>
        <v>10</v>
      </c>
      <c r="I32" s="942">
        <f t="shared" si="2"/>
        <v>60</v>
      </c>
    </row>
    <row r="33" spans="1:9" s="89" customFormat="1" x14ac:dyDescent="0.25">
      <c r="A33" s="1033"/>
      <c r="B33" s="950">
        <v>10</v>
      </c>
      <c r="C33" s="951" t="str">
        <f>IF(Experiencia_Proponente!C42=0,"",Experiencia_Proponente!C42)</f>
        <v>UNION TEMPORAL S4</v>
      </c>
      <c r="D33" s="100" t="str">
        <f>Criterios_Ponderables!H37</f>
        <v>15</v>
      </c>
      <c r="E33" s="942" t="str">
        <f>Criterios_Ponderables!M37</f>
        <v>24</v>
      </c>
      <c r="F33" s="942" t="str">
        <f>Criterios_Ponderables!R37</f>
        <v>10</v>
      </c>
      <c r="G33" s="942">
        <f>Criterios_Ponderables!Z37</f>
        <v>1</v>
      </c>
      <c r="H33" s="100" t="str">
        <f>Criterios_Ponderables!AD37</f>
        <v>10</v>
      </c>
      <c r="I33" s="942">
        <f t="shared" si="2"/>
        <v>60</v>
      </c>
    </row>
    <row r="34" spans="1:9" hidden="1" x14ac:dyDescent="0.25">
      <c r="A34" s="1034"/>
      <c r="B34" s="39">
        <v>11</v>
      </c>
      <c r="C34" s="35" t="str">
        <f>IF(Experiencia_Proponente!C43=0,"",Experiencia_Proponente!C43)</f>
        <v/>
      </c>
      <c r="D34" s="40" t="str">
        <f>Criterios_Ponderables!H38</f>
        <v>0</v>
      </c>
      <c r="E34" s="41" t="str">
        <f>Criterios_Ponderables!M38</f>
        <v>0</v>
      </c>
      <c r="F34" s="41" t="str">
        <f>Criterios_Ponderables!R38</f>
        <v>0</v>
      </c>
      <c r="G34" s="41">
        <f>Criterios_Ponderables!Z38</f>
        <v>0</v>
      </c>
      <c r="H34" s="40" t="str">
        <f>Criterios_Ponderables!AD38</f>
        <v>0</v>
      </c>
      <c r="I34" s="42">
        <f t="shared" si="2"/>
        <v>0</v>
      </c>
    </row>
    <row r="35" spans="1:9" hidden="1" x14ac:dyDescent="0.25">
      <c r="A35" s="1036"/>
      <c r="B35" s="706">
        <v>12</v>
      </c>
      <c r="C35" s="707" t="str">
        <f>IF(Experiencia_Proponente!C49=0,"",Experiencia_Proponente!C49)</f>
        <v/>
      </c>
      <c r="D35" s="708" t="str">
        <f>Criterios_Ponderables!H39</f>
        <v>0</v>
      </c>
      <c r="E35" s="709" t="str">
        <f>Criterios_Ponderables!M39</f>
        <v>0</v>
      </c>
      <c r="F35" s="709" t="str">
        <f>Criterios_Ponderables!R39</f>
        <v>0</v>
      </c>
      <c r="G35" s="709">
        <f>Criterios_Ponderables!Z39</f>
        <v>0</v>
      </c>
      <c r="H35" s="708" t="str">
        <f>Criterios_Ponderables!AD39</f>
        <v>0</v>
      </c>
      <c r="I35" s="710">
        <f t="shared" si="2"/>
        <v>0</v>
      </c>
    </row>
    <row r="36" spans="1:9" x14ac:dyDescent="0.25">
      <c r="A36" s="564">
        <v>2</v>
      </c>
      <c r="B36" s="564"/>
      <c r="C36" s="720" t="s">
        <v>1537</v>
      </c>
      <c r="D36" s="721"/>
      <c r="E36" s="721"/>
      <c r="F36" s="721"/>
      <c r="G36" s="721"/>
      <c r="H36" s="721"/>
      <c r="I36" s="721"/>
    </row>
    <row r="37" spans="1:9" hidden="1" x14ac:dyDescent="0.25">
      <c r="A37" s="1037">
        <f t="shared" ref="A37" si="3">A49</f>
        <v>3</v>
      </c>
      <c r="B37" s="711">
        <v>1</v>
      </c>
      <c r="C37" s="707" t="str">
        <f>IF(Experiencia_Proponente!C51=0,"",Experiencia_Proponente!C51)</f>
        <v/>
      </c>
      <c r="D37" s="707" t="str">
        <f>Criterios_Ponderables!H41</f>
        <v>0</v>
      </c>
      <c r="E37" s="712" t="str">
        <f>Criterios_Ponderables!M41</f>
        <v>0</v>
      </c>
      <c r="F37" s="713" t="str">
        <f>Criterios_Ponderables!R41</f>
        <v>0</v>
      </c>
      <c r="G37" s="713">
        <f>Criterios_Ponderables!Z41</f>
        <v>0</v>
      </c>
      <c r="H37" s="707" t="str">
        <f>Criterios_Ponderables!AD41</f>
        <v>0</v>
      </c>
      <c r="I37" s="714">
        <f t="shared" ref="I37" si="4">F37+D37+H37+E37+G37</f>
        <v>0</v>
      </c>
    </row>
    <row r="38" spans="1:9" s="89" customFormat="1" x14ac:dyDescent="0.25">
      <c r="A38" s="1033"/>
      <c r="B38" s="941">
        <v>2</v>
      </c>
      <c r="C38" s="94" t="str">
        <f>IF(Experiencia_Proponente!C52=0,"",Experiencia_Proponente!C52)</f>
        <v>SEGURIDAD NUEVA ERA LTDA</v>
      </c>
      <c r="D38" s="94" t="str">
        <f>Criterios_Ponderables!H42</f>
        <v>15</v>
      </c>
      <c r="E38" s="698" t="str">
        <f>Criterios_Ponderables!M42</f>
        <v>24</v>
      </c>
      <c r="F38" s="942" t="str">
        <f>Criterios_Ponderables!R42</f>
        <v>10</v>
      </c>
      <c r="G38" s="942">
        <f>Criterios_Ponderables!Z42</f>
        <v>1</v>
      </c>
      <c r="H38" s="94" t="str">
        <f>Criterios_Ponderables!AD42</f>
        <v>10</v>
      </c>
      <c r="I38" s="942">
        <f t="shared" si="2"/>
        <v>60</v>
      </c>
    </row>
    <row r="39" spans="1:9" hidden="1" x14ac:dyDescent="0.25">
      <c r="A39" s="1034"/>
      <c r="B39" s="39">
        <v>3</v>
      </c>
      <c r="C39" s="35" t="str">
        <f>IF(Experiencia_Proponente!C53=0,"",Experiencia_Proponente!C53)</f>
        <v/>
      </c>
      <c r="D39" s="35" t="str">
        <f>Criterios_Ponderables!H43</f>
        <v>0</v>
      </c>
      <c r="E39" s="43" t="str">
        <f>Criterios_Ponderables!M43</f>
        <v>0</v>
      </c>
      <c r="F39" s="44" t="str">
        <f>Criterios_Ponderables!R43</f>
        <v>0</v>
      </c>
      <c r="G39" s="44">
        <f>Criterios_Ponderables!Z43</f>
        <v>0</v>
      </c>
      <c r="H39" s="35" t="str">
        <f>Criterios_Ponderables!AD43</f>
        <v>0</v>
      </c>
      <c r="I39" s="45">
        <f t="shared" si="2"/>
        <v>0</v>
      </c>
    </row>
    <row r="40" spans="1:9" hidden="1" x14ac:dyDescent="0.25">
      <c r="A40" s="1035"/>
      <c r="B40" s="936">
        <v>4</v>
      </c>
      <c r="C40" s="35" t="str">
        <f>IF(Experiencia_Proponente!C54=0,"",Experiencia_Proponente!C54)</f>
        <v/>
      </c>
      <c r="D40" s="35" t="str">
        <f>Criterios_Ponderables!H44</f>
        <v>0</v>
      </c>
      <c r="E40" s="43" t="str">
        <f>Criterios_Ponderables!M44</f>
        <v>0</v>
      </c>
      <c r="F40" s="44" t="str">
        <f>Criterios_Ponderables!R44</f>
        <v>0</v>
      </c>
      <c r="G40" s="44">
        <f>Criterios_Ponderables!Z44</f>
        <v>0</v>
      </c>
      <c r="H40" s="35" t="str">
        <f>Criterios_Ponderables!AD44</f>
        <v>0</v>
      </c>
      <c r="I40" s="45">
        <f t="shared" si="2"/>
        <v>0</v>
      </c>
    </row>
    <row r="41" spans="1:9" hidden="1" x14ac:dyDescent="0.25">
      <c r="A41" s="1035"/>
      <c r="B41" s="936">
        <v>5</v>
      </c>
      <c r="C41" s="35" t="str">
        <f>IF(Experiencia_Proponente!C55=0,"",Experiencia_Proponente!C55)</f>
        <v/>
      </c>
      <c r="D41" s="35" t="str">
        <f>Criterios_Ponderables!H45</f>
        <v>0</v>
      </c>
      <c r="E41" s="43" t="str">
        <f>Criterios_Ponderables!M45</f>
        <v>0</v>
      </c>
      <c r="F41" s="44" t="str">
        <f>Criterios_Ponderables!R45</f>
        <v>0</v>
      </c>
      <c r="G41" s="44">
        <f>Criterios_Ponderables!Z45</f>
        <v>0</v>
      </c>
      <c r="H41" s="35" t="str">
        <f>Criterios_Ponderables!AD45</f>
        <v>0</v>
      </c>
      <c r="I41" s="45">
        <f t="shared" si="2"/>
        <v>0</v>
      </c>
    </row>
    <row r="42" spans="1:9" hidden="1" x14ac:dyDescent="0.25">
      <c r="A42" s="1035"/>
      <c r="B42" s="936">
        <v>6</v>
      </c>
      <c r="C42" s="35" t="str">
        <f>IF(Experiencia_Proponente!C56=0,"",Experiencia_Proponente!C56)</f>
        <v/>
      </c>
      <c r="D42" s="35" t="str">
        <f>Criterios_Ponderables!H46</f>
        <v>0</v>
      </c>
      <c r="E42" s="43" t="str">
        <f>Criterios_Ponderables!M46</f>
        <v>0</v>
      </c>
      <c r="F42" s="44" t="str">
        <f>Criterios_Ponderables!R46</f>
        <v>0</v>
      </c>
      <c r="G42" s="44">
        <f>Criterios_Ponderables!Z46</f>
        <v>0</v>
      </c>
      <c r="H42" s="35" t="str">
        <f>Criterios_Ponderables!AD46</f>
        <v>0</v>
      </c>
      <c r="I42" s="45">
        <f t="shared" si="2"/>
        <v>0</v>
      </c>
    </row>
    <row r="43" spans="1:9" hidden="1" x14ac:dyDescent="0.25">
      <c r="A43" s="1036"/>
      <c r="B43" s="706">
        <v>7</v>
      </c>
      <c r="C43" s="707" t="str">
        <f>IF(Experiencia_Proponente!C57=0,"",Experiencia_Proponente!C57)</f>
        <v/>
      </c>
      <c r="D43" s="707" t="str">
        <f>Criterios_Ponderables!H47</f>
        <v>0</v>
      </c>
      <c r="E43" s="712" t="str">
        <f>Criterios_Ponderables!M47</f>
        <v>0</v>
      </c>
      <c r="F43" s="713" t="str">
        <f>Criterios_Ponderables!R47</f>
        <v>0</v>
      </c>
      <c r="G43" s="713">
        <f>Criterios_Ponderables!Z47</f>
        <v>0</v>
      </c>
      <c r="H43" s="707" t="str">
        <f>Criterios_Ponderables!AD47</f>
        <v>0</v>
      </c>
      <c r="I43" s="714">
        <f t="shared" si="2"/>
        <v>0</v>
      </c>
    </row>
    <row r="44" spans="1:9" s="89" customFormat="1" x14ac:dyDescent="0.25">
      <c r="A44" s="1033"/>
      <c r="B44" s="941">
        <v>8</v>
      </c>
      <c r="C44" s="94" t="str">
        <f>IF(Experiencia_Proponente!C58=0,"",Experiencia_Proponente!C58)</f>
        <v>SEGURIDAD NUEVA ERA LTDA</v>
      </c>
      <c r="D44" s="94" t="str">
        <f>Criterios_Ponderables!H48</f>
        <v>15</v>
      </c>
      <c r="E44" s="698" t="str">
        <f>Criterios_Ponderables!M48</f>
        <v>24</v>
      </c>
      <c r="F44" s="942" t="str">
        <f>Criterios_Ponderables!R48</f>
        <v>10</v>
      </c>
      <c r="G44" s="942">
        <f>Criterios_Ponderables!Z48</f>
        <v>1</v>
      </c>
      <c r="H44" s="94" t="str">
        <f>Criterios_Ponderables!AD48</f>
        <v>10</v>
      </c>
      <c r="I44" s="942">
        <f t="shared" si="2"/>
        <v>60</v>
      </c>
    </row>
    <row r="45" spans="1:9" s="89" customFormat="1" x14ac:dyDescent="0.25">
      <c r="A45" s="1033"/>
      <c r="B45" s="941">
        <v>9</v>
      </c>
      <c r="C45" s="94" t="str">
        <f>IF(Experiencia_Proponente!C59=0,"",Experiencia_Proponente!C59)</f>
        <v>SEGURIDAD NUEVA ERA LTDA</v>
      </c>
      <c r="D45" s="94" t="str">
        <f>Criterios_Ponderables!H49</f>
        <v>15</v>
      </c>
      <c r="E45" s="698" t="str">
        <f>Criterios_Ponderables!M49</f>
        <v>24</v>
      </c>
      <c r="F45" s="942" t="str">
        <f>Criterios_Ponderables!R49</f>
        <v>10</v>
      </c>
      <c r="G45" s="942">
        <f>Criterios_Ponderables!Z49</f>
        <v>1</v>
      </c>
      <c r="H45" s="94" t="str">
        <f>Criterios_Ponderables!AD49</f>
        <v>10</v>
      </c>
      <c r="I45" s="942">
        <f t="shared" si="2"/>
        <v>60</v>
      </c>
    </row>
    <row r="46" spans="1:9" hidden="1" x14ac:dyDescent="0.25">
      <c r="A46" s="1034"/>
      <c r="B46" s="39">
        <v>10</v>
      </c>
      <c r="C46" s="35" t="str">
        <f>IF(Experiencia_Proponente!C60=0,"",Experiencia_Proponente!C60)</f>
        <v/>
      </c>
      <c r="D46" s="35" t="str">
        <f>Criterios_Ponderables!H50</f>
        <v>0</v>
      </c>
      <c r="E46" s="43" t="str">
        <f>Criterios_Ponderables!M50</f>
        <v>0</v>
      </c>
      <c r="F46" s="44" t="str">
        <f>Criterios_Ponderables!R50</f>
        <v>0</v>
      </c>
      <c r="G46" s="44">
        <f>Criterios_Ponderables!Z50</f>
        <v>0</v>
      </c>
      <c r="H46" s="35" t="str">
        <f>Criterios_Ponderables!AD50</f>
        <v>0</v>
      </c>
      <c r="I46" s="45">
        <f t="shared" si="2"/>
        <v>0</v>
      </c>
    </row>
    <row r="47" spans="1:9" hidden="1" x14ac:dyDescent="0.25">
      <c r="A47" s="1036"/>
      <c r="B47" s="706">
        <v>11</v>
      </c>
      <c r="C47" s="707" t="str">
        <f>IF(Experiencia_Proponente!C61=0,"",Experiencia_Proponente!C61)</f>
        <v/>
      </c>
      <c r="D47" s="707" t="str">
        <f>Criterios_Ponderables!H51</f>
        <v>0</v>
      </c>
      <c r="E47" s="712" t="str">
        <f>Criterios_Ponderables!M51</f>
        <v>0</v>
      </c>
      <c r="F47" s="713" t="str">
        <f>Criterios_Ponderables!R51</f>
        <v>0</v>
      </c>
      <c r="G47" s="713">
        <f>Criterios_Ponderables!Z51</f>
        <v>0</v>
      </c>
      <c r="H47" s="707" t="str">
        <f>Criterios_Ponderables!AD51</f>
        <v>0</v>
      </c>
      <c r="I47" s="714">
        <f t="shared" si="2"/>
        <v>0</v>
      </c>
    </row>
    <row r="48" spans="1:9" x14ac:dyDescent="0.25">
      <c r="A48" s="1033"/>
      <c r="B48" s="936">
        <v>12</v>
      </c>
      <c r="C48" s="717" t="s">
        <v>1653</v>
      </c>
      <c r="D48" s="702" t="str">
        <f>Criterios_Ponderables!H52</f>
        <v>15</v>
      </c>
      <c r="E48" s="697" t="str">
        <f>Criterios_Ponderables!M52</f>
        <v>24</v>
      </c>
      <c r="F48" s="719" t="str">
        <f>Criterios_Ponderables!R52</f>
        <v>10</v>
      </c>
      <c r="G48" s="719">
        <f>Criterios_Ponderables!Z52</f>
        <v>1</v>
      </c>
      <c r="H48" s="702" t="str">
        <f>Criterios_Ponderables!AD52</f>
        <v>10</v>
      </c>
      <c r="I48" s="719">
        <f t="shared" si="2"/>
        <v>60</v>
      </c>
    </row>
    <row r="49" spans="1:9" x14ac:dyDescent="0.25">
      <c r="A49" s="564">
        <v>3</v>
      </c>
      <c r="B49" s="564"/>
      <c r="C49" s="720" t="s">
        <v>1537</v>
      </c>
      <c r="D49" s="721"/>
      <c r="E49" s="721"/>
      <c r="F49" s="721"/>
      <c r="G49" s="721"/>
      <c r="H49" s="721"/>
      <c r="I49" s="721"/>
    </row>
    <row r="50" spans="1:9" hidden="1" x14ac:dyDescent="0.25">
      <c r="A50" s="1034">
        <f t="shared" ref="A50" si="5">A62</f>
        <v>4</v>
      </c>
      <c r="B50" s="39">
        <v>1</v>
      </c>
      <c r="C50" s="35" t="str">
        <f>IF(Experiencia_Proponente!C70=0,"",Experiencia_Proponente!C70)</f>
        <v/>
      </c>
      <c r="D50" s="35" t="str">
        <f>Criterios_Ponderables!H54</f>
        <v>0</v>
      </c>
      <c r="E50" s="43" t="str">
        <f>Criterios_Ponderables!M54</f>
        <v>0</v>
      </c>
      <c r="F50" s="44" t="str">
        <f>Criterios_Ponderables!R54</f>
        <v>0</v>
      </c>
      <c r="G50" s="44">
        <f>Criterios_Ponderables!Z54</f>
        <v>0</v>
      </c>
      <c r="H50" s="35" t="str">
        <f>Criterios_Ponderables!AD54</f>
        <v>0</v>
      </c>
      <c r="I50" s="45">
        <f t="shared" ref="I50" si="6">F50+D50+H50+E50+G50</f>
        <v>0</v>
      </c>
    </row>
    <row r="51" spans="1:9" hidden="1" x14ac:dyDescent="0.25">
      <c r="A51" s="1035"/>
      <c r="B51" s="936">
        <v>2</v>
      </c>
      <c r="C51" s="35" t="str">
        <f>IF(Experiencia_Proponente!C71=0,"",Experiencia_Proponente!C71)</f>
        <v/>
      </c>
      <c r="D51" s="35" t="str">
        <f>Criterios_Ponderables!H55</f>
        <v>0</v>
      </c>
      <c r="E51" s="43" t="str">
        <f>Criterios_Ponderables!M55</f>
        <v>0</v>
      </c>
      <c r="F51" s="44" t="str">
        <f>Criterios_Ponderables!R55</f>
        <v>0</v>
      </c>
      <c r="G51" s="44">
        <f>Criterios_Ponderables!Z55</f>
        <v>0</v>
      </c>
      <c r="H51" s="35" t="str">
        <f>Criterios_Ponderables!AD55</f>
        <v>0</v>
      </c>
      <c r="I51" s="45">
        <f t="shared" si="2"/>
        <v>0</v>
      </c>
    </row>
    <row r="52" spans="1:9" hidden="1" x14ac:dyDescent="0.25">
      <c r="A52" s="1036"/>
      <c r="B52" s="706">
        <v>3</v>
      </c>
      <c r="C52" s="707" t="str">
        <f>IF(Experiencia_Proponente!C72=0,"",Experiencia_Proponente!C72)</f>
        <v/>
      </c>
      <c r="D52" s="707" t="str">
        <f>Criterios_Ponderables!H56</f>
        <v>0</v>
      </c>
      <c r="E52" s="712" t="str">
        <f>Criterios_Ponderables!M56</f>
        <v>0</v>
      </c>
      <c r="F52" s="713" t="str">
        <f>Criterios_Ponderables!R56</f>
        <v>0</v>
      </c>
      <c r="G52" s="713">
        <f>Criterios_Ponderables!Z56</f>
        <v>0</v>
      </c>
      <c r="H52" s="707" t="str">
        <f>Criterios_Ponderables!AD56</f>
        <v>0</v>
      </c>
      <c r="I52" s="714">
        <f t="shared" si="2"/>
        <v>0</v>
      </c>
    </row>
    <row r="53" spans="1:9" x14ac:dyDescent="0.25">
      <c r="A53" s="1033"/>
      <c r="B53" s="936">
        <v>4</v>
      </c>
      <c r="C53" s="717" t="str">
        <f>IF(Experiencia_Proponente!C73=0,"",Experiencia_Proponente!C73)</f>
        <v xml:space="preserve">SEGURIDAD NAPOLES </v>
      </c>
      <c r="D53" s="717" t="str">
        <f>Criterios_Ponderables!H57</f>
        <v>15</v>
      </c>
      <c r="E53" s="722" t="str">
        <f>Criterios_Ponderables!M57</f>
        <v>24</v>
      </c>
      <c r="F53" s="723" t="str">
        <f>Criterios_Ponderables!R57</f>
        <v>10</v>
      </c>
      <c r="G53" s="723">
        <f>Criterios_Ponderables!Z57</f>
        <v>1</v>
      </c>
      <c r="H53" s="717" t="str">
        <f>Criterios_Ponderables!AD57</f>
        <v>10</v>
      </c>
      <c r="I53" s="723">
        <f t="shared" si="2"/>
        <v>60</v>
      </c>
    </row>
    <row r="54" spans="1:9" x14ac:dyDescent="0.25">
      <c r="A54" s="1033"/>
      <c r="B54" s="936">
        <v>5</v>
      </c>
      <c r="C54" s="717" t="str">
        <f>IF(Experiencia_Proponente!C74=0,"",Experiencia_Proponente!C74)</f>
        <v xml:space="preserve">SEGURIDAD NAPOLES </v>
      </c>
      <c r="D54" s="717" t="str">
        <f>Criterios_Ponderables!H58</f>
        <v>15</v>
      </c>
      <c r="E54" s="722" t="str">
        <f>Criterios_Ponderables!M58</f>
        <v>24</v>
      </c>
      <c r="F54" s="723" t="str">
        <f>Criterios_Ponderables!R58</f>
        <v>10</v>
      </c>
      <c r="G54" s="723">
        <f>Criterios_Ponderables!Z58</f>
        <v>1</v>
      </c>
      <c r="H54" s="717" t="str">
        <f>Criterios_Ponderables!AD58</f>
        <v>10</v>
      </c>
      <c r="I54" s="723">
        <f t="shared" si="2"/>
        <v>60</v>
      </c>
    </row>
    <row r="55" spans="1:9" x14ac:dyDescent="0.25">
      <c r="A55" s="1033"/>
      <c r="B55" s="936">
        <v>6</v>
      </c>
      <c r="C55" s="717" t="str">
        <f>IF(Experiencia_Proponente!C75=0,"",Experiencia_Proponente!C75)</f>
        <v xml:space="preserve">SEGURIDAD NAPOLES </v>
      </c>
      <c r="D55" s="717" t="str">
        <f>Criterios_Ponderables!H59</f>
        <v>15</v>
      </c>
      <c r="E55" s="722" t="str">
        <f>Criterios_Ponderables!M59</f>
        <v>24</v>
      </c>
      <c r="F55" s="723" t="str">
        <f>Criterios_Ponderables!R59</f>
        <v>10</v>
      </c>
      <c r="G55" s="723">
        <f>Criterios_Ponderables!Z59</f>
        <v>1</v>
      </c>
      <c r="H55" s="717" t="str">
        <f>Criterios_Ponderables!AD59</f>
        <v>10</v>
      </c>
      <c r="I55" s="723">
        <f t="shared" si="2"/>
        <v>60</v>
      </c>
    </row>
    <row r="56" spans="1:9" x14ac:dyDescent="0.25">
      <c r="A56" s="1033"/>
      <c r="B56" s="936">
        <v>7</v>
      </c>
      <c r="C56" s="717" t="str">
        <f>IF(Experiencia_Proponente!C76=0,"",Experiencia_Proponente!C76)</f>
        <v xml:space="preserve">SEGURIDAD NAPOLES </v>
      </c>
      <c r="D56" s="717" t="str">
        <f>Criterios_Ponderables!H60</f>
        <v>15</v>
      </c>
      <c r="E56" s="722" t="str">
        <f>Criterios_Ponderables!M60</f>
        <v>24</v>
      </c>
      <c r="F56" s="723" t="str">
        <f>Criterios_Ponderables!R60</f>
        <v>10</v>
      </c>
      <c r="G56" s="723">
        <f>Criterios_Ponderables!Z60</f>
        <v>1</v>
      </c>
      <c r="H56" s="717" t="str">
        <f>Criterios_Ponderables!AD60</f>
        <v>10</v>
      </c>
      <c r="I56" s="723">
        <f t="shared" si="2"/>
        <v>60</v>
      </c>
    </row>
    <row r="57" spans="1:9" hidden="1" x14ac:dyDescent="0.25">
      <c r="A57" s="1034"/>
      <c r="B57" s="39">
        <v>8</v>
      </c>
      <c r="C57" s="35" t="str">
        <f>IF(Experiencia_Proponente!C77=0,"",Experiencia_Proponente!C77)</f>
        <v/>
      </c>
      <c r="D57" s="35" t="str">
        <f>Criterios_Ponderables!H61</f>
        <v>0</v>
      </c>
      <c r="E57" s="43" t="str">
        <f>Criterios_Ponderables!M61</f>
        <v>0</v>
      </c>
      <c r="F57" s="44" t="str">
        <f>Criterios_Ponderables!R61</f>
        <v>0</v>
      </c>
      <c r="G57" s="44">
        <f>Criterios_Ponderables!Z61</f>
        <v>0</v>
      </c>
      <c r="H57" s="35" t="str">
        <f>Criterios_Ponderables!AD61</f>
        <v>0</v>
      </c>
      <c r="I57" s="45">
        <f t="shared" si="2"/>
        <v>0</v>
      </c>
    </row>
    <row r="58" spans="1:9" hidden="1" x14ac:dyDescent="0.25">
      <c r="A58" s="1036"/>
      <c r="B58" s="706">
        <v>9</v>
      </c>
      <c r="C58" s="707" t="str">
        <f>IF(Experiencia_Proponente!C78=0,"",Experiencia_Proponente!C78)</f>
        <v/>
      </c>
      <c r="D58" s="707" t="str">
        <f>Criterios_Ponderables!H62</f>
        <v>0</v>
      </c>
      <c r="E58" s="712" t="str">
        <f>Criterios_Ponderables!M62</f>
        <v>0</v>
      </c>
      <c r="F58" s="713" t="str">
        <f>Criterios_Ponderables!R62</f>
        <v>0</v>
      </c>
      <c r="G58" s="713">
        <f>Criterios_Ponderables!Z62</f>
        <v>0</v>
      </c>
      <c r="H58" s="707" t="str">
        <f>Criterios_Ponderables!AD62</f>
        <v>0</v>
      </c>
      <c r="I58" s="714">
        <f t="shared" si="2"/>
        <v>0</v>
      </c>
    </row>
    <row r="59" spans="1:9" x14ac:dyDescent="0.25">
      <c r="A59" s="1033"/>
      <c r="B59" s="936">
        <v>10</v>
      </c>
      <c r="C59" s="717" t="str">
        <f>IF(Experiencia_Proponente!C79=0,"",Experiencia_Proponente!C79)</f>
        <v xml:space="preserve">SEGURIDAD NAPOLES </v>
      </c>
      <c r="D59" s="717" t="str">
        <f>Criterios_Ponderables!H63</f>
        <v>15</v>
      </c>
      <c r="E59" s="722" t="str">
        <f>Criterios_Ponderables!M63</f>
        <v>24</v>
      </c>
      <c r="F59" s="723" t="str">
        <f>Criterios_Ponderables!R63</f>
        <v>10</v>
      </c>
      <c r="G59" s="723">
        <f>Criterios_Ponderables!Z63</f>
        <v>1</v>
      </c>
      <c r="H59" s="717" t="str">
        <f>Criterios_Ponderables!AD63</f>
        <v>10</v>
      </c>
      <c r="I59" s="723">
        <f t="shared" si="2"/>
        <v>60</v>
      </c>
    </row>
    <row r="60" spans="1:9" x14ac:dyDescent="0.25">
      <c r="A60" s="1033"/>
      <c r="B60" s="936">
        <v>11</v>
      </c>
      <c r="C60" s="717" t="str">
        <f>IF(Experiencia_Proponente!C80=0,"",Experiencia_Proponente!C80)</f>
        <v xml:space="preserve">SEGURIDAD NAPOLES </v>
      </c>
      <c r="D60" s="717" t="str">
        <f>Criterios_Ponderables!H64</f>
        <v>15</v>
      </c>
      <c r="E60" s="722" t="str">
        <f>Criterios_Ponderables!M64</f>
        <v>24</v>
      </c>
      <c r="F60" s="723" t="str">
        <f>Criterios_Ponderables!R64</f>
        <v>10</v>
      </c>
      <c r="G60" s="723">
        <f>Criterios_Ponderables!Z64</f>
        <v>1</v>
      </c>
      <c r="H60" s="717" t="str">
        <f>Criterios_Ponderables!AD64</f>
        <v>10</v>
      </c>
      <c r="I60" s="723">
        <f t="shared" si="2"/>
        <v>60</v>
      </c>
    </row>
    <row r="61" spans="1:9" hidden="1" x14ac:dyDescent="0.25">
      <c r="A61" s="1037"/>
      <c r="B61" s="711">
        <v>12</v>
      </c>
      <c r="C61" s="707" t="str">
        <f>IF(Experiencia_Proponente!C81=0,"",Experiencia_Proponente!C81)</f>
        <v/>
      </c>
      <c r="D61" s="707" t="str">
        <f>Criterios_Ponderables!H65</f>
        <v>0</v>
      </c>
      <c r="E61" s="712" t="str">
        <f>Criterios_Ponderables!M65</f>
        <v>0</v>
      </c>
      <c r="F61" s="713" t="str">
        <f>Criterios_Ponderables!R65</f>
        <v>0</v>
      </c>
      <c r="G61" s="713">
        <f>Criterios_Ponderables!Z65</f>
        <v>0</v>
      </c>
      <c r="H61" s="707" t="str">
        <f>Criterios_Ponderables!AD65</f>
        <v>0</v>
      </c>
      <c r="I61" s="714">
        <f t="shared" si="2"/>
        <v>0</v>
      </c>
    </row>
    <row r="62" spans="1:9" x14ac:dyDescent="0.25">
      <c r="A62" s="564">
        <v>4</v>
      </c>
      <c r="B62" s="564"/>
      <c r="C62" s="720" t="s">
        <v>1537</v>
      </c>
      <c r="D62" s="721"/>
      <c r="E62" s="721"/>
      <c r="F62" s="721"/>
      <c r="G62" s="721"/>
      <c r="H62" s="721"/>
      <c r="I62" s="721"/>
    </row>
    <row r="63" spans="1:9" s="89" customFormat="1" x14ac:dyDescent="0.25">
      <c r="A63" s="1033">
        <f t="shared" ref="A63" si="7">A75</f>
        <v>5</v>
      </c>
      <c r="B63" s="941">
        <v>1</v>
      </c>
      <c r="C63" s="94" t="str">
        <f>IF(Experiencia_Proponente!C93=0,"",Experiencia_Proponente!C93)</f>
        <v>UNIÓN TEMPORAL COM-SED</v>
      </c>
      <c r="D63" s="94" t="str">
        <f>Criterios_Ponderables!H67</f>
        <v>15</v>
      </c>
      <c r="E63" s="698" t="str">
        <f>Criterios_Ponderables!M67</f>
        <v>24</v>
      </c>
      <c r="F63" s="942" t="str">
        <f>Criterios_Ponderables!R67</f>
        <v>10</v>
      </c>
      <c r="G63" s="942">
        <f>Criterios_Ponderables!Z67</f>
        <v>1</v>
      </c>
      <c r="H63" s="94" t="str">
        <f>Criterios_Ponderables!AD67</f>
        <v>10</v>
      </c>
      <c r="I63" s="942">
        <f t="shared" ref="I63" si="8">F63+D63+H63+E63+G63</f>
        <v>60</v>
      </c>
    </row>
    <row r="64" spans="1:9" hidden="1" x14ac:dyDescent="0.25">
      <c r="A64" s="1034"/>
      <c r="B64" s="39">
        <v>2</v>
      </c>
      <c r="C64" s="35" t="str">
        <f>IF(Experiencia_Proponente!C94=0,"",Experiencia_Proponente!C94)</f>
        <v/>
      </c>
      <c r="D64" s="46" t="str">
        <f>Criterios_Ponderables!H68</f>
        <v>0</v>
      </c>
      <c r="E64" s="47" t="str">
        <f>Criterios_Ponderables!M68</f>
        <v>0</v>
      </c>
      <c r="F64" s="41" t="str">
        <f>Criterios_Ponderables!R68</f>
        <v>0</v>
      </c>
      <c r="G64" s="41">
        <f>Criterios_Ponderables!Z68</f>
        <v>0</v>
      </c>
      <c r="H64" s="46" t="str">
        <f>Criterios_Ponderables!AD68</f>
        <v>0</v>
      </c>
      <c r="I64" s="42">
        <f t="shared" si="2"/>
        <v>0</v>
      </c>
    </row>
    <row r="65" spans="1:9" hidden="1" x14ac:dyDescent="0.25">
      <c r="A65" s="1035"/>
      <c r="B65" s="936">
        <v>3</v>
      </c>
      <c r="C65" s="35" t="str">
        <f>IF(Experiencia_Proponente!C95=0,"",Experiencia_Proponente!C95)</f>
        <v/>
      </c>
      <c r="D65" s="46" t="str">
        <f>Criterios_Ponderables!H69</f>
        <v>0</v>
      </c>
      <c r="E65" s="47" t="str">
        <f>Criterios_Ponderables!M69</f>
        <v>0</v>
      </c>
      <c r="F65" s="41" t="str">
        <f>Criterios_Ponderables!R69</f>
        <v>0</v>
      </c>
      <c r="G65" s="41">
        <f>Criterios_Ponderables!Z69</f>
        <v>0</v>
      </c>
      <c r="H65" s="46" t="str">
        <f>Criterios_Ponderables!AD69</f>
        <v>0</v>
      </c>
      <c r="I65" s="42">
        <f t="shared" si="2"/>
        <v>0</v>
      </c>
    </row>
    <row r="66" spans="1:9" hidden="1" x14ac:dyDescent="0.25">
      <c r="A66" s="1035"/>
      <c r="B66" s="936">
        <v>4</v>
      </c>
      <c r="C66" s="35" t="str">
        <f>IF(Experiencia_Proponente!C96=0,"",Experiencia_Proponente!C96)</f>
        <v/>
      </c>
      <c r="D66" s="46" t="str">
        <f>Criterios_Ponderables!H70</f>
        <v>0</v>
      </c>
      <c r="E66" s="47" t="str">
        <f>Criterios_Ponderables!M70</f>
        <v>0</v>
      </c>
      <c r="F66" s="41" t="str">
        <f>Criterios_Ponderables!R70</f>
        <v>0</v>
      </c>
      <c r="G66" s="41">
        <f>Criterios_Ponderables!Z70</f>
        <v>0</v>
      </c>
      <c r="H66" s="46" t="str">
        <f>Criterios_Ponderables!AD70</f>
        <v>0</v>
      </c>
      <c r="I66" s="42">
        <f t="shared" si="2"/>
        <v>0</v>
      </c>
    </row>
    <row r="67" spans="1:9" hidden="1" x14ac:dyDescent="0.25">
      <c r="A67" s="1035"/>
      <c r="B67" s="936">
        <v>5</v>
      </c>
      <c r="C67" s="35" t="str">
        <f>IF(Experiencia_Proponente!C97=0,"",Experiencia_Proponente!C97)</f>
        <v/>
      </c>
      <c r="D67" s="46" t="str">
        <f>Criterios_Ponderables!H71</f>
        <v>0</v>
      </c>
      <c r="E67" s="47" t="str">
        <f>Criterios_Ponderables!M71</f>
        <v>0</v>
      </c>
      <c r="F67" s="41" t="str">
        <f>Criterios_Ponderables!R71</f>
        <v>0</v>
      </c>
      <c r="G67" s="41">
        <f>Criterios_Ponderables!Z71</f>
        <v>0</v>
      </c>
      <c r="H67" s="46" t="str">
        <f>Criterios_Ponderables!AD71</f>
        <v>0</v>
      </c>
      <c r="I67" s="42">
        <f t="shared" si="2"/>
        <v>0</v>
      </c>
    </row>
    <row r="68" spans="1:9" hidden="1" x14ac:dyDescent="0.25">
      <c r="A68" s="1035"/>
      <c r="B68" s="936">
        <v>6</v>
      </c>
      <c r="C68" s="35" t="str">
        <f>IF(Experiencia_Proponente!C98=0,"",Experiencia_Proponente!C98)</f>
        <v/>
      </c>
      <c r="D68" s="46" t="str">
        <f>Criterios_Ponderables!H72</f>
        <v>0</v>
      </c>
      <c r="E68" s="47" t="str">
        <f>Criterios_Ponderables!M72</f>
        <v>0</v>
      </c>
      <c r="F68" s="41" t="str">
        <f>Criterios_Ponderables!R72</f>
        <v>0</v>
      </c>
      <c r="G68" s="41">
        <f>Criterios_Ponderables!Z72</f>
        <v>0</v>
      </c>
      <c r="H68" s="46" t="str">
        <f>Criterios_Ponderables!AD72</f>
        <v>0</v>
      </c>
      <c r="I68" s="42">
        <f t="shared" si="2"/>
        <v>0</v>
      </c>
    </row>
    <row r="69" spans="1:9" hidden="1" x14ac:dyDescent="0.25">
      <c r="A69" s="1036"/>
      <c r="B69" s="706">
        <v>7</v>
      </c>
      <c r="C69" s="707" t="str">
        <f>IF(Experiencia_Proponente!C99=0,"",Experiencia_Proponente!C99)</f>
        <v/>
      </c>
      <c r="D69" s="715" t="str">
        <f>Criterios_Ponderables!H73</f>
        <v>0</v>
      </c>
      <c r="E69" s="716" t="str">
        <f>Criterios_Ponderables!M73</f>
        <v>0</v>
      </c>
      <c r="F69" s="709" t="str">
        <f>Criterios_Ponderables!R73</f>
        <v>0</v>
      </c>
      <c r="G69" s="709">
        <f>Criterios_Ponderables!Z73</f>
        <v>0</v>
      </c>
      <c r="H69" s="715" t="str">
        <f>Criterios_Ponderables!AD73</f>
        <v>0</v>
      </c>
      <c r="I69" s="710">
        <f t="shared" si="2"/>
        <v>0</v>
      </c>
    </row>
    <row r="70" spans="1:9" s="89" customFormat="1" x14ac:dyDescent="0.25">
      <c r="A70" s="1033"/>
      <c r="B70" s="941">
        <v>8</v>
      </c>
      <c r="C70" s="94" t="str">
        <f>IF(Experiencia_Proponente!C100=0,"",Experiencia_Proponente!C100)</f>
        <v>UNIÓN TEMPORAL COM-SED</v>
      </c>
      <c r="D70" s="94" t="str">
        <f>Criterios_Ponderables!H74</f>
        <v>15</v>
      </c>
      <c r="E70" s="698" t="str">
        <f>Criterios_Ponderables!M74</f>
        <v>24</v>
      </c>
      <c r="F70" s="942" t="str">
        <f>Criterios_Ponderables!R74</f>
        <v>10</v>
      </c>
      <c r="G70" s="942">
        <f>Criterios_Ponderables!Z74</f>
        <v>1</v>
      </c>
      <c r="H70" s="94" t="str">
        <f>Criterios_Ponderables!AD74</f>
        <v>10</v>
      </c>
      <c r="I70" s="942">
        <f t="shared" si="2"/>
        <v>60</v>
      </c>
    </row>
    <row r="71" spans="1:9" hidden="1" x14ac:dyDescent="0.25">
      <c r="A71" s="1034"/>
      <c r="B71" s="39">
        <v>9</v>
      </c>
      <c r="C71" s="35" t="str">
        <f>IF(Experiencia_Proponente!C101=0,"",Experiencia_Proponente!C101)</f>
        <v/>
      </c>
      <c r="D71" s="46" t="str">
        <f>Criterios_Ponderables!H75</f>
        <v>0</v>
      </c>
      <c r="E71" s="47" t="str">
        <f>Criterios_Ponderables!M75</f>
        <v>0</v>
      </c>
      <c r="F71" s="41" t="str">
        <f>Criterios_Ponderables!R75</f>
        <v>0</v>
      </c>
      <c r="G71" s="41">
        <f>Criterios_Ponderables!Z75</f>
        <v>0</v>
      </c>
      <c r="H71" s="46" t="str">
        <f>Criterios_Ponderables!AD75</f>
        <v>0</v>
      </c>
      <c r="I71" s="42">
        <f t="shared" si="2"/>
        <v>0</v>
      </c>
    </row>
    <row r="72" spans="1:9" hidden="1" x14ac:dyDescent="0.25">
      <c r="A72" s="1035"/>
      <c r="B72" s="936">
        <v>10</v>
      </c>
      <c r="C72" s="35" t="str">
        <f>IF(Experiencia_Proponente!C102=0,"",Experiencia_Proponente!C102)</f>
        <v/>
      </c>
      <c r="D72" s="46" t="str">
        <f>Criterios_Ponderables!H76</f>
        <v>0</v>
      </c>
      <c r="E72" s="47" t="str">
        <f>Criterios_Ponderables!M76</f>
        <v>0</v>
      </c>
      <c r="F72" s="41" t="str">
        <f>Criterios_Ponderables!R76</f>
        <v>0</v>
      </c>
      <c r="G72" s="41">
        <f>Criterios_Ponderables!Z76</f>
        <v>0</v>
      </c>
      <c r="H72" s="46" t="str">
        <f>Criterios_Ponderables!AD76</f>
        <v>0</v>
      </c>
      <c r="I72" s="42">
        <f t="shared" si="2"/>
        <v>0</v>
      </c>
    </row>
    <row r="73" spans="1:9" hidden="1" x14ac:dyDescent="0.25">
      <c r="A73" s="1036"/>
      <c r="B73" s="706">
        <v>11</v>
      </c>
      <c r="C73" s="707" t="str">
        <f>IF(Experiencia_Proponente!C103=0,"",Experiencia_Proponente!C103)</f>
        <v/>
      </c>
      <c r="D73" s="715" t="str">
        <f>Criterios_Ponderables!H77</f>
        <v>0</v>
      </c>
      <c r="E73" s="716" t="str">
        <f>Criterios_Ponderables!M77</f>
        <v>0</v>
      </c>
      <c r="F73" s="709" t="str">
        <f>Criterios_Ponderables!R77</f>
        <v>0</v>
      </c>
      <c r="G73" s="709">
        <f>Criterios_Ponderables!Z77</f>
        <v>0</v>
      </c>
      <c r="H73" s="715" t="str">
        <f>Criterios_Ponderables!AD77</f>
        <v>0</v>
      </c>
      <c r="I73" s="710">
        <f t="shared" si="2"/>
        <v>0</v>
      </c>
    </row>
    <row r="74" spans="1:9" x14ac:dyDescent="0.25">
      <c r="A74" s="1033"/>
      <c r="B74" s="936">
        <v>12</v>
      </c>
      <c r="C74" s="717" t="str">
        <f>IF(Experiencia_Proponente!C104=0,"",Experiencia_Proponente!C104)</f>
        <v>UNIÓN TEMPORAL COM-SED</v>
      </c>
      <c r="D74" s="702" t="str">
        <f>Criterios_Ponderables!H78</f>
        <v>15</v>
      </c>
      <c r="E74" s="697" t="str">
        <f>Criterios_Ponderables!M78</f>
        <v>24</v>
      </c>
      <c r="F74" s="719" t="str">
        <f>Criterios_Ponderables!R78</f>
        <v>10</v>
      </c>
      <c r="G74" s="719">
        <f>Criterios_Ponderables!Z78</f>
        <v>1</v>
      </c>
      <c r="H74" s="702" t="str">
        <f>Criterios_Ponderables!AD78</f>
        <v>10</v>
      </c>
      <c r="I74" s="719">
        <f t="shared" si="2"/>
        <v>60</v>
      </c>
    </row>
    <row r="75" spans="1:9" x14ac:dyDescent="0.25">
      <c r="A75" s="564">
        <v>5</v>
      </c>
      <c r="B75" s="564"/>
      <c r="C75" s="720" t="s">
        <v>1537</v>
      </c>
      <c r="D75" s="721"/>
      <c r="E75" s="721"/>
      <c r="F75" s="721"/>
      <c r="G75" s="721"/>
      <c r="H75" s="721"/>
      <c r="I75" s="721"/>
    </row>
    <row r="76" spans="1:9" x14ac:dyDescent="0.25">
      <c r="A76" s="1033">
        <f t="shared" ref="A76" si="9">A88</f>
        <v>6</v>
      </c>
      <c r="B76" s="936">
        <v>1</v>
      </c>
      <c r="C76" s="717" t="str">
        <f>IF(Experiencia_Proponente!C115=0,"",Experiencia_Proponente!C115)</f>
        <v>UNIÓN TEMPORAL INDICOL 2021</v>
      </c>
      <c r="D76" s="717" t="str">
        <f>Criterios_Ponderables!H80</f>
        <v>15</v>
      </c>
      <c r="E76" s="722" t="str">
        <f>Criterios_Ponderables!M80</f>
        <v>24</v>
      </c>
      <c r="F76" s="723" t="str">
        <f>Criterios_Ponderables!R80</f>
        <v>10</v>
      </c>
      <c r="G76" s="723">
        <f>Criterios_Ponderables!Z80</f>
        <v>1</v>
      </c>
      <c r="H76" s="717" t="str">
        <f>Criterios_Ponderables!AD80</f>
        <v>10</v>
      </c>
      <c r="I76" s="723">
        <f t="shared" ref="I76" si="10">F76+D76+H76+E76+G76</f>
        <v>60</v>
      </c>
    </row>
    <row r="77" spans="1:9" s="89" customFormat="1" x14ac:dyDescent="0.25">
      <c r="A77" s="1033"/>
      <c r="B77" s="941">
        <v>2</v>
      </c>
      <c r="C77" s="94" t="str">
        <f>IF(Experiencia_Proponente!C116=0,"",Experiencia_Proponente!C116)</f>
        <v>UNIÓN TEMPORAL INDICOL 2021</v>
      </c>
      <c r="D77" s="94" t="str">
        <f>Criterios_Ponderables!H81</f>
        <v>15</v>
      </c>
      <c r="E77" s="698" t="str">
        <f>Criterios_Ponderables!M81</f>
        <v>24</v>
      </c>
      <c r="F77" s="942" t="str">
        <f>Criterios_Ponderables!R81</f>
        <v>10</v>
      </c>
      <c r="G77" s="942">
        <f>Criterios_Ponderables!Z81</f>
        <v>1</v>
      </c>
      <c r="H77" s="94" t="str">
        <f>Criterios_Ponderables!AD81</f>
        <v>10</v>
      </c>
      <c r="I77" s="942">
        <f t="shared" si="2"/>
        <v>60</v>
      </c>
    </row>
    <row r="78" spans="1:9" x14ac:dyDescent="0.25">
      <c r="A78" s="1033"/>
      <c r="B78" s="936">
        <v>3</v>
      </c>
      <c r="C78" s="717" t="str">
        <f>IF(Experiencia_Proponente!C117=0,"",Experiencia_Proponente!C117)</f>
        <v>UNIÓN TEMPORAL INDICOL 2021</v>
      </c>
      <c r="D78" s="717" t="str">
        <f>Criterios_Ponderables!H82</f>
        <v>15</v>
      </c>
      <c r="E78" s="722" t="str">
        <f>Criterios_Ponderables!M82</f>
        <v>24</v>
      </c>
      <c r="F78" s="723" t="str">
        <f>Criterios_Ponderables!R82</f>
        <v>10</v>
      </c>
      <c r="G78" s="723">
        <f>Criterios_Ponderables!Z82</f>
        <v>1</v>
      </c>
      <c r="H78" s="717" t="str">
        <f>Criterios_Ponderables!AD82</f>
        <v>10</v>
      </c>
      <c r="I78" s="723">
        <f t="shared" si="2"/>
        <v>60</v>
      </c>
    </row>
    <row r="79" spans="1:9" hidden="1" x14ac:dyDescent="0.25">
      <c r="A79" s="1034"/>
      <c r="B79" s="39">
        <v>4</v>
      </c>
      <c r="C79" s="35" t="str">
        <f>IF(Experiencia_Proponente!C118=0,"",Experiencia_Proponente!C118)</f>
        <v/>
      </c>
      <c r="D79" s="35" t="str">
        <f>Criterios_Ponderables!H83</f>
        <v>0</v>
      </c>
      <c r="E79" s="43" t="str">
        <f>Criterios_Ponderables!M83</f>
        <v>0</v>
      </c>
      <c r="F79" s="44" t="str">
        <f>Criterios_Ponderables!R83</f>
        <v>0</v>
      </c>
      <c r="G79" s="44">
        <f>Criterios_Ponderables!Z83</f>
        <v>0</v>
      </c>
      <c r="H79" s="35" t="str">
        <f>Criterios_Ponderables!AD83</f>
        <v>0</v>
      </c>
      <c r="I79" s="45">
        <f t="shared" si="2"/>
        <v>0</v>
      </c>
    </row>
    <row r="80" spans="1:9" hidden="1" x14ac:dyDescent="0.25">
      <c r="A80" s="1035"/>
      <c r="B80" s="936">
        <v>5</v>
      </c>
      <c r="C80" s="35" t="str">
        <f>IF(Experiencia_Proponente!C119=0,"",Experiencia_Proponente!C119)</f>
        <v/>
      </c>
      <c r="D80" s="35" t="str">
        <f>Criterios_Ponderables!H84</f>
        <v>0</v>
      </c>
      <c r="E80" s="43" t="str">
        <f>Criterios_Ponderables!M84</f>
        <v>0</v>
      </c>
      <c r="F80" s="44" t="str">
        <f>Criterios_Ponderables!R84</f>
        <v>0</v>
      </c>
      <c r="G80" s="44">
        <f>Criterios_Ponderables!Z84</f>
        <v>0</v>
      </c>
      <c r="H80" s="35" t="str">
        <f>Criterios_Ponderables!AD84</f>
        <v>0</v>
      </c>
      <c r="I80" s="45">
        <f t="shared" si="2"/>
        <v>0</v>
      </c>
    </row>
    <row r="81" spans="1:9" hidden="1" x14ac:dyDescent="0.25">
      <c r="A81" s="1035"/>
      <c r="B81" s="936">
        <v>6</v>
      </c>
      <c r="C81" s="35" t="str">
        <f>IF(Experiencia_Proponente!C120=0,"",Experiencia_Proponente!C120)</f>
        <v/>
      </c>
      <c r="D81" s="35" t="str">
        <f>Criterios_Ponderables!H85</f>
        <v>0</v>
      </c>
      <c r="E81" s="43" t="str">
        <f>Criterios_Ponderables!M85</f>
        <v>0</v>
      </c>
      <c r="F81" s="44" t="str">
        <f>Criterios_Ponderables!R85</f>
        <v>0</v>
      </c>
      <c r="G81" s="44">
        <f>Criterios_Ponderables!Z85</f>
        <v>0</v>
      </c>
      <c r="H81" s="35" t="str">
        <f>Criterios_Ponderables!AD85</f>
        <v>0</v>
      </c>
      <c r="I81" s="45">
        <f t="shared" si="2"/>
        <v>0</v>
      </c>
    </row>
    <row r="82" spans="1:9" hidden="1" x14ac:dyDescent="0.25">
      <c r="A82" s="1035"/>
      <c r="B82" s="936">
        <v>7</v>
      </c>
      <c r="C82" s="35" t="str">
        <f>IF(Experiencia_Proponente!C121=0,"",Experiencia_Proponente!C121)</f>
        <v/>
      </c>
      <c r="D82" s="35" t="str">
        <f>Criterios_Ponderables!H86</f>
        <v>0</v>
      </c>
      <c r="E82" s="43" t="str">
        <f>Criterios_Ponderables!M86</f>
        <v>0</v>
      </c>
      <c r="F82" s="44" t="str">
        <f>Criterios_Ponderables!R86</f>
        <v>0</v>
      </c>
      <c r="G82" s="44">
        <f>Criterios_Ponderables!Z86</f>
        <v>0</v>
      </c>
      <c r="H82" s="35" t="str">
        <f>Criterios_Ponderables!AD86</f>
        <v>0</v>
      </c>
      <c r="I82" s="45">
        <f t="shared" si="2"/>
        <v>0</v>
      </c>
    </row>
    <row r="83" spans="1:9" hidden="1" x14ac:dyDescent="0.25">
      <c r="A83" s="1036"/>
      <c r="B83" s="706">
        <v>8</v>
      </c>
      <c r="C83" s="707" t="str">
        <f>IF(Experiencia_Proponente!C122=0,"",Experiencia_Proponente!C122)</f>
        <v/>
      </c>
      <c r="D83" s="707" t="str">
        <f>Criterios_Ponderables!H87</f>
        <v>0</v>
      </c>
      <c r="E83" s="712" t="str">
        <f>Criterios_Ponderables!M87</f>
        <v>0</v>
      </c>
      <c r="F83" s="713" t="str">
        <f>Criterios_Ponderables!R87</f>
        <v>0</v>
      </c>
      <c r="G83" s="713">
        <f>Criterios_Ponderables!Z87</f>
        <v>0</v>
      </c>
      <c r="H83" s="707" t="str">
        <f>Criterios_Ponderables!AD87</f>
        <v>0</v>
      </c>
      <c r="I83" s="714">
        <f t="shared" si="2"/>
        <v>0</v>
      </c>
    </row>
    <row r="84" spans="1:9" x14ac:dyDescent="0.25">
      <c r="A84" s="1033"/>
      <c r="B84" s="936">
        <v>9</v>
      </c>
      <c r="C84" s="717" t="str">
        <f>IF(Experiencia_Proponente!C123=0,"",Experiencia_Proponente!C123)</f>
        <v>UNIÓN TEMPORAL INDICOL 2021</v>
      </c>
      <c r="D84" s="717" t="str">
        <f>Criterios_Ponderables!H88</f>
        <v>15</v>
      </c>
      <c r="E84" s="722" t="str">
        <f>Criterios_Ponderables!M88</f>
        <v>24</v>
      </c>
      <c r="F84" s="723" t="str">
        <f>Criterios_Ponderables!R88</f>
        <v>10</v>
      </c>
      <c r="G84" s="723">
        <f>Criterios_Ponderables!Z88</f>
        <v>1</v>
      </c>
      <c r="H84" s="717" t="str">
        <f>Criterios_Ponderables!AD88</f>
        <v>10</v>
      </c>
      <c r="I84" s="723">
        <f t="shared" si="2"/>
        <v>60</v>
      </c>
    </row>
    <row r="85" spans="1:9" hidden="1" x14ac:dyDescent="0.25">
      <c r="A85" s="1034"/>
      <c r="B85" s="39">
        <v>10</v>
      </c>
      <c r="C85" s="35" t="str">
        <f>IF(Experiencia_Proponente!C124=0,"",Experiencia_Proponente!C124)</f>
        <v/>
      </c>
      <c r="D85" s="35" t="str">
        <f>Criterios_Ponderables!H89</f>
        <v>0</v>
      </c>
      <c r="E85" s="43" t="str">
        <f>Criterios_Ponderables!M89</f>
        <v>0</v>
      </c>
      <c r="F85" s="44" t="str">
        <f>Criterios_Ponderables!R89</f>
        <v>0</v>
      </c>
      <c r="G85" s="44">
        <f>Criterios_Ponderables!Z89</f>
        <v>0</v>
      </c>
      <c r="H85" s="35" t="str">
        <f>Criterios_Ponderables!AD89</f>
        <v>0</v>
      </c>
      <c r="I85" s="45">
        <f t="shared" si="2"/>
        <v>0</v>
      </c>
    </row>
    <row r="86" spans="1:9" hidden="1" x14ac:dyDescent="0.25">
      <c r="A86" s="1035"/>
      <c r="B86" s="936">
        <v>11</v>
      </c>
      <c r="C86" s="35" t="str">
        <f>IF(Experiencia_Proponente!C125=0,"",Experiencia_Proponente!C125)</f>
        <v/>
      </c>
      <c r="D86" s="35" t="str">
        <f>Criterios_Ponderables!H90</f>
        <v>0</v>
      </c>
      <c r="E86" s="43" t="str">
        <f>Criterios_Ponderables!M90</f>
        <v>0</v>
      </c>
      <c r="F86" s="44" t="str">
        <f>Criterios_Ponderables!R90</f>
        <v>0</v>
      </c>
      <c r="G86" s="44">
        <f>Criterios_Ponderables!Z90</f>
        <v>0</v>
      </c>
      <c r="H86" s="35" t="str">
        <f>Criterios_Ponderables!AD90</f>
        <v>0</v>
      </c>
      <c r="I86" s="45">
        <f t="shared" si="2"/>
        <v>0</v>
      </c>
    </row>
    <row r="87" spans="1:9" hidden="1" x14ac:dyDescent="0.25">
      <c r="A87" s="1036"/>
      <c r="B87" s="706">
        <v>12</v>
      </c>
      <c r="C87" s="707" t="str">
        <f>IF(Experiencia_Proponente!C126=0,"",Experiencia_Proponente!C126)</f>
        <v/>
      </c>
      <c r="D87" s="707" t="str">
        <f>Criterios_Ponderables!H91</f>
        <v>0</v>
      </c>
      <c r="E87" s="712" t="str">
        <f>Criterios_Ponderables!M91</f>
        <v>0</v>
      </c>
      <c r="F87" s="713" t="str">
        <f>Criterios_Ponderables!R91</f>
        <v>0</v>
      </c>
      <c r="G87" s="713">
        <f>Criterios_Ponderables!Z91</f>
        <v>0</v>
      </c>
      <c r="H87" s="707" t="str">
        <f>Criterios_Ponderables!AD91</f>
        <v>0</v>
      </c>
      <c r="I87" s="714">
        <f t="shared" si="2"/>
        <v>0</v>
      </c>
    </row>
    <row r="88" spans="1:9" x14ac:dyDescent="0.25">
      <c r="A88" s="564">
        <v>6</v>
      </c>
      <c r="B88" s="564"/>
      <c r="C88" s="720" t="s">
        <v>1537</v>
      </c>
      <c r="D88" s="721"/>
      <c r="E88" s="721"/>
      <c r="F88" s="721"/>
      <c r="G88" s="721"/>
      <c r="H88" s="721"/>
      <c r="I88" s="721"/>
    </row>
    <row r="89" spans="1:9" x14ac:dyDescent="0.25">
      <c r="A89" s="1033">
        <f t="shared" ref="A89" si="11">A101</f>
        <v>7</v>
      </c>
      <c r="B89" s="936">
        <v>1</v>
      </c>
      <c r="C89" s="717" t="str">
        <f>IF(Experiencia_Proponente!C132=0,"",Experiencia_Proponente!C132)</f>
        <v>SU OPORTUNO SERVICIO LTDA</v>
      </c>
      <c r="D89" s="702" t="str">
        <f>Criterios_Ponderables!H93</f>
        <v>15</v>
      </c>
      <c r="E89" s="697" t="str">
        <f>Criterios_Ponderables!M93</f>
        <v>24</v>
      </c>
      <c r="F89" s="719" t="str">
        <f>Criterios_Ponderables!R93</f>
        <v>10</v>
      </c>
      <c r="G89" s="719">
        <f>Criterios_Ponderables!Z93</f>
        <v>1</v>
      </c>
      <c r="H89" s="702" t="str">
        <f>Criterios_Ponderables!AD93</f>
        <v>10</v>
      </c>
      <c r="I89" s="719">
        <f t="shared" ref="I89:I152" si="12">F89+D89+H89+E89+G89</f>
        <v>60</v>
      </c>
    </row>
    <row r="90" spans="1:9" x14ac:dyDescent="0.25">
      <c r="A90" s="1033"/>
      <c r="B90" s="936">
        <v>2</v>
      </c>
      <c r="C90" s="717" t="str">
        <f>IF(Experiencia_Proponente!C133=0,"",Experiencia_Proponente!C133)</f>
        <v>SU OPORTUNO SERVICIO LTDA</v>
      </c>
      <c r="D90" s="702" t="str">
        <f>Criterios_Ponderables!H94</f>
        <v>15</v>
      </c>
      <c r="E90" s="697" t="str">
        <f>Criterios_Ponderables!M94</f>
        <v>24</v>
      </c>
      <c r="F90" s="719" t="str">
        <f>Criterios_Ponderables!R94</f>
        <v>10</v>
      </c>
      <c r="G90" s="719">
        <f>Criterios_Ponderables!Z94</f>
        <v>1</v>
      </c>
      <c r="H90" s="702" t="str">
        <f>Criterios_Ponderables!AD94</f>
        <v>10</v>
      </c>
      <c r="I90" s="719">
        <f t="shared" si="12"/>
        <v>60</v>
      </c>
    </row>
    <row r="91" spans="1:9" x14ac:dyDescent="0.25">
      <c r="A91" s="1033"/>
      <c r="B91" s="936">
        <v>3</v>
      </c>
      <c r="C91" s="717" t="str">
        <f>IF(Experiencia_Proponente!C134=0,"",Experiencia_Proponente!C134)</f>
        <v>SU OPORTUNO SERVICIO LTDA</v>
      </c>
      <c r="D91" s="702" t="str">
        <f>Criterios_Ponderables!H95</f>
        <v>15</v>
      </c>
      <c r="E91" s="697" t="str">
        <f>Criterios_Ponderables!M95</f>
        <v>24</v>
      </c>
      <c r="F91" s="719" t="str">
        <f>Criterios_Ponderables!R95</f>
        <v>10</v>
      </c>
      <c r="G91" s="719">
        <f>Criterios_Ponderables!Z95</f>
        <v>1</v>
      </c>
      <c r="H91" s="702" t="str">
        <f>Criterios_Ponderables!AD95</f>
        <v>10</v>
      </c>
      <c r="I91" s="719">
        <f t="shared" si="12"/>
        <v>60</v>
      </c>
    </row>
    <row r="92" spans="1:9" x14ac:dyDescent="0.25">
      <c r="A92" s="1033"/>
      <c r="B92" s="936">
        <v>4</v>
      </c>
      <c r="C92" s="717" t="str">
        <f>IF(Experiencia_Proponente!C135=0,"",Experiencia_Proponente!C135)</f>
        <v>SU OPORTUNO SERVICIO LTDA</v>
      </c>
      <c r="D92" s="702" t="str">
        <f>Criterios_Ponderables!H96</f>
        <v>15</v>
      </c>
      <c r="E92" s="697" t="str">
        <f>Criterios_Ponderables!M96</f>
        <v>24</v>
      </c>
      <c r="F92" s="719" t="str">
        <f>Criterios_Ponderables!R96</f>
        <v>10</v>
      </c>
      <c r="G92" s="719">
        <f>Criterios_Ponderables!Z96</f>
        <v>1</v>
      </c>
      <c r="H92" s="702" t="str">
        <f>Criterios_Ponderables!AD96</f>
        <v>10</v>
      </c>
      <c r="I92" s="719">
        <f t="shared" si="12"/>
        <v>60</v>
      </c>
    </row>
    <row r="93" spans="1:9" x14ac:dyDescent="0.25">
      <c r="A93" s="1033"/>
      <c r="B93" s="936">
        <v>5</v>
      </c>
      <c r="C93" s="717" t="str">
        <f>IF(Experiencia_Proponente!C136=0,"",Experiencia_Proponente!C136)</f>
        <v>SU OPORTUNO SERVICIO LTDA</v>
      </c>
      <c r="D93" s="702" t="str">
        <f>Criterios_Ponderables!H97</f>
        <v>15</v>
      </c>
      <c r="E93" s="697" t="str">
        <f>Criterios_Ponderables!M97</f>
        <v>24</v>
      </c>
      <c r="F93" s="719" t="str">
        <f>Criterios_Ponderables!R97</f>
        <v>10</v>
      </c>
      <c r="G93" s="719">
        <f>Criterios_Ponderables!Z97</f>
        <v>1</v>
      </c>
      <c r="H93" s="702" t="str">
        <f>Criterios_Ponderables!AD97</f>
        <v>10</v>
      </c>
      <c r="I93" s="719">
        <f t="shared" si="12"/>
        <v>60</v>
      </c>
    </row>
    <row r="94" spans="1:9" x14ac:dyDescent="0.25">
      <c r="A94" s="1033"/>
      <c r="B94" s="936">
        <v>6</v>
      </c>
      <c r="C94" s="717" t="str">
        <f>IF(Experiencia_Proponente!C137=0,"",Experiencia_Proponente!C137)</f>
        <v>SU OPORTUNO SERVICIO LTDA</v>
      </c>
      <c r="D94" s="702" t="str">
        <f>Criterios_Ponderables!H98</f>
        <v>15</v>
      </c>
      <c r="E94" s="697" t="str">
        <f>Criterios_Ponderables!M98</f>
        <v>24</v>
      </c>
      <c r="F94" s="719" t="str">
        <f>Criterios_Ponderables!R98</f>
        <v>10</v>
      </c>
      <c r="G94" s="719">
        <f>Criterios_Ponderables!Z98</f>
        <v>1</v>
      </c>
      <c r="H94" s="702" t="str">
        <f>Criterios_Ponderables!AD98</f>
        <v>10</v>
      </c>
      <c r="I94" s="719">
        <f t="shared" si="12"/>
        <v>60</v>
      </c>
    </row>
    <row r="95" spans="1:9" x14ac:dyDescent="0.25">
      <c r="A95" s="1033"/>
      <c r="B95" s="936">
        <v>7</v>
      </c>
      <c r="C95" s="717" t="str">
        <f>IF(Experiencia_Proponente!C138=0,"",Experiencia_Proponente!C138)</f>
        <v>SU OPORTUNO SERVICIO LTDA</v>
      </c>
      <c r="D95" s="702" t="str">
        <f>Criterios_Ponderables!H99</f>
        <v>15</v>
      </c>
      <c r="E95" s="697" t="str">
        <f>Criterios_Ponderables!M99</f>
        <v>24</v>
      </c>
      <c r="F95" s="719" t="str">
        <f>Criterios_Ponderables!R99</f>
        <v>10</v>
      </c>
      <c r="G95" s="719">
        <f>Criterios_Ponderables!Z99</f>
        <v>1</v>
      </c>
      <c r="H95" s="702" t="str">
        <f>Criterios_Ponderables!AD99</f>
        <v>10</v>
      </c>
      <c r="I95" s="719">
        <f t="shared" si="12"/>
        <v>60</v>
      </c>
    </row>
    <row r="96" spans="1:9" x14ac:dyDescent="0.25">
      <c r="A96" s="1033"/>
      <c r="B96" s="936">
        <v>8</v>
      </c>
      <c r="C96" s="717" t="str">
        <f>IF(Experiencia_Proponente!C139=0,"",Experiencia_Proponente!C139)</f>
        <v>SU OPORTUNO SERVICIO LTDA</v>
      </c>
      <c r="D96" s="702" t="str">
        <f>Criterios_Ponderables!H100</f>
        <v>15</v>
      </c>
      <c r="E96" s="697" t="str">
        <f>Criterios_Ponderables!M100</f>
        <v>24</v>
      </c>
      <c r="F96" s="719" t="str">
        <f>Criterios_Ponderables!R100</f>
        <v>10</v>
      </c>
      <c r="G96" s="719">
        <f>Criterios_Ponderables!Z100</f>
        <v>1</v>
      </c>
      <c r="H96" s="702" t="str">
        <f>Criterios_Ponderables!AD100</f>
        <v>10</v>
      </c>
      <c r="I96" s="719">
        <f t="shared" si="12"/>
        <v>60</v>
      </c>
    </row>
    <row r="97" spans="1:9" x14ac:dyDescent="0.25">
      <c r="A97" s="1033"/>
      <c r="B97" s="936">
        <v>9</v>
      </c>
      <c r="C97" s="717" t="str">
        <f>IF(Experiencia_Proponente!C140=0,"",Experiencia_Proponente!C140)</f>
        <v>SU OPORTUNO SERVICIO LTDA</v>
      </c>
      <c r="D97" s="702" t="str">
        <f>Criterios_Ponderables!H101</f>
        <v>15</v>
      </c>
      <c r="E97" s="697" t="str">
        <f>Criterios_Ponderables!M101</f>
        <v>24</v>
      </c>
      <c r="F97" s="719" t="str">
        <f>Criterios_Ponderables!R101</f>
        <v>10</v>
      </c>
      <c r="G97" s="719">
        <f>Criterios_Ponderables!Z101</f>
        <v>1</v>
      </c>
      <c r="H97" s="702" t="str">
        <f>Criterios_Ponderables!AD101</f>
        <v>10</v>
      </c>
      <c r="I97" s="719">
        <f t="shared" si="12"/>
        <v>60</v>
      </c>
    </row>
    <row r="98" spans="1:9" x14ac:dyDescent="0.25">
      <c r="A98" s="1033"/>
      <c r="B98" s="936">
        <v>10</v>
      </c>
      <c r="C98" s="717" t="str">
        <f>IF(Experiencia_Proponente!C141=0,"",Experiencia_Proponente!C141)</f>
        <v>SU OPORTUNO SERVICIO LTDA</v>
      </c>
      <c r="D98" s="702" t="str">
        <f>Criterios_Ponderables!H102</f>
        <v>15</v>
      </c>
      <c r="E98" s="697" t="str">
        <f>Criterios_Ponderables!M102</f>
        <v>24</v>
      </c>
      <c r="F98" s="719" t="str">
        <f>Criterios_Ponderables!R102</f>
        <v>10</v>
      </c>
      <c r="G98" s="719">
        <f>Criterios_Ponderables!Z102</f>
        <v>1</v>
      </c>
      <c r="H98" s="702" t="str">
        <f>Criterios_Ponderables!AD102</f>
        <v>10</v>
      </c>
      <c r="I98" s="719">
        <f t="shared" si="12"/>
        <v>60</v>
      </c>
    </row>
    <row r="99" spans="1:9" x14ac:dyDescent="0.25">
      <c r="A99" s="1033"/>
      <c r="B99" s="936">
        <v>11</v>
      </c>
      <c r="C99" s="717" t="str">
        <f>IF(Experiencia_Proponente!C142=0,"",Experiencia_Proponente!C142)</f>
        <v>SU OPORTUNO SERVICIO LTDA</v>
      </c>
      <c r="D99" s="702" t="str">
        <f>Criterios_Ponderables!H103</f>
        <v>15</v>
      </c>
      <c r="E99" s="697" t="str">
        <f>Criterios_Ponderables!M103</f>
        <v>24</v>
      </c>
      <c r="F99" s="719" t="str">
        <f>Criterios_Ponderables!R103</f>
        <v>10</v>
      </c>
      <c r="G99" s="719">
        <f>Criterios_Ponderables!Z103</f>
        <v>1</v>
      </c>
      <c r="H99" s="702" t="str">
        <f>Criterios_Ponderables!AD103</f>
        <v>10</v>
      </c>
      <c r="I99" s="719">
        <f t="shared" si="12"/>
        <v>60</v>
      </c>
    </row>
    <row r="100" spans="1:9" x14ac:dyDescent="0.25">
      <c r="A100" s="1033"/>
      <c r="B100" s="936">
        <v>12</v>
      </c>
      <c r="C100" s="717" t="str">
        <f>IF(Experiencia_Proponente!C143=0,"",Experiencia_Proponente!C143)</f>
        <v>SU OPORTUNO SERVICIO LTDA</v>
      </c>
      <c r="D100" s="702" t="str">
        <f>Criterios_Ponderables!H104</f>
        <v>15</v>
      </c>
      <c r="E100" s="697" t="str">
        <f>Criterios_Ponderables!M104</f>
        <v>24</v>
      </c>
      <c r="F100" s="719" t="str">
        <f>Criterios_Ponderables!R104</f>
        <v>10</v>
      </c>
      <c r="G100" s="719">
        <f>Criterios_Ponderables!Z104</f>
        <v>1</v>
      </c>
      <c r="H100" s="702" t="str">
        <f>Criterios_Ponderables!AD104</f>
        <v>10</v>
      </c>
      <c r="I100" s="719">
        <f t="shared" si="12"/>
        <v>60</v>
      </c>
    </row>
    <row r="101" spans="1:9" x14ac:dyDescent="0.25">
      <c r="A101" s="564">
        <v>7</v>
      </c>
      <c r="B101" s="564"/>
      <c r="C101" s="720" t="s">
        <v>1537</v>
      </c>
      <c r="D101" s="721"/>
      <c r="E101" s="721"/>
      <c r="F101" s="721"/>
      <c r="G101" s="721"/>
      <c r="H101" s="721"/>
      <c r="I101" s="721"/>
    </row>
    <row r="102" spans="1:9" ht="33" x14ac:dyDescent="0.25">
      <c r="A102" s="1033">
        <f t="shared" ref="A102" si="13">A114</f>
        <v>8</v>
      </c>
      <c r="B102" s="936">
        <v>1</v>
      </c>
      <c r="C102" s="717" t="str">
        <f>IF(Experiencia_Proponente!C148=0,"",Experiencia_Proponente!C148)</f>
        <v>VIGILANCIA SANTAFEREÑA Y CIA LTDA</v>
      </c>
      <c r="D102" s="717" t="str">
        <f>Criterios_Ponderables!H106</f>
        <v>15</v>
      </c>
      <c r="E102" s="722" t="str">
        <f>Criterios_Ponderables!M106</f>
        <v>24</v>
      </c>
      <c r="F102" s="723" t="str">
        <f>Criterios_Ponderables!R106</f>
        <v>10</v>
      </c>
      <c r="G102" s="723">
        <f>Criterios_Ponderables!Z106</f>
        <v>1</v>
      </c>
      <c r="H102" s="717" t="str">
        <f>Criterios_Ponderables!AD106</f>
        <v>10</v>
      </c>
      <c r="I102" s="723">
        <f t="shared" ref="I102" si="14">F102+D102+H102+E102+G102</f>
        <v>60</v>
      </c>
    </row>
    <row r="103" spans="1:9" hidden="1" x14ac:dyDescent="0.25">
      <c r="A103" s="1034"/>
      <c r="B103" s="39">
        <v>2</v>
      </c>
      <c r="C103" s="35" t="str">
        <f>IF(Experiencia_Proponente!C149=0,"",Experiencia_Proponente!C149)</f>
        <v/>
      </c>
      <c r="D103" s="35" t="str">
        <f>Criterios_Ponderables!H107</f>
        <v>0</v>
      </c>
      <c r="E103" s="43" t="str">
        <f>Criterios_Ponderables!M107</f>
        <v>0</v>
      </c>
      <c r="F103" s="44" t="str">
        <f>Criterios_Ponderables!R107</f>
        <v>0</v>
      </c>
      <c r="G103" s="44">
        <f>Criterios_Ponderables!Z107</f>
        <v>0</v>
      </c>
      <c r="H103" s="35" t="str">
        <f>Criterios_Ponderables!AD107</f>
        <v>0</v>
      </c>
      <c r="I103" s="45">
        <f t="shared" si="12"/>
        <v>0</v>
      </c>
    </row>
    <row r="104" spans="1:9" hidden="1" x14ac:dyDescent="0.25">
      <c r="A104" s="1035"/>
      <c r="B104" s="936">
        <v>3</v>
      </c>
      <c r="C104" s="35" t="str">
        <f>IF(Experiencia_Proponente!C150=0,"",Experiencia_Proponente!C150)</f>
        <v/>
      </c>
      <c r="D104" s="35" t="str">
        <f>Criterios_Ponderables!H108</f>
        <v>0</v>
      </c>
      <c r="E104" s="43" t="str">
        <f>Criterios_Ponderables!M108</f>
        <v>0</v>
      </c>
      <c r="F104" s="44" t="str">
        <f>Criterios_Ponderables!R108</f>
        <v>0</v>
      </c>
      <c r="G104" s="44">
        <f>Criterios_Ponderables!Z108</f>
        <v>0</v>
      </c>
      <c r="H104" s="35" t="str">
        <f>Criterios_Ponderables!AD108</f>
        <v>0</v>
      </c>
      <c r="I104" s="45">
        <f t="shared" si="12"/>
        <v>0</v>
      </c>
    </row>
    <row r="105" spans="1:9" hidden="1" x14ac:dyDescent="0.25">
      <c r="A105" s="1035"/>
      <c r="B105" s="936">
        <v>4</v>
      </c>
      <c r="C105" s="35" t="str">
        <f>IF(Experiencia_Proponente!C151=0,"",Experiencia_Proponente!C151)</f>
        <v/>
      </c>
      <c r="D105" s="35" t="str">
        <f>Criterios_Ponderables!H109</f>
        <v>0</v>
      </c>
      <c r="E105" s="43" t="str">
        <f>Criterios_Ponderables!M109</f>
        <v>0</v>
      </c>
      <c r="F105" s="44" t="str">
        <f>Criterios_Ponderables!R109</f>
        <v>0</v>
      </c>
      <c r="G105" s="44">
        <f>Criterios_Ponderables!Z109</f>
        <v>0</v>
      </c>
      <c r="H105" s="35" t="str">
        <f>Criterios_Ponderables!AD109</f>
        <v>0</v>
      </c>
      <c r="I105" s="45">
        <f t="shared" si="12"/>
        <v>0</v>
      </c>
    </row>
    <row r="106" spans="1:9" hidden="1" x14ac:dyDescent="0.25">
      <c r="A106" s="1036"/>
      <c r="B106" s="706">
        <v>5</v>
      </c>
      <c r="C106" s="707" t="str">
        <f>IF(Experiencia_Proponente!C152=0,"",Experiencia_Proponente!C152)</f>
        <v/>
      </c>
      <c r="D106" s="707" t="str">
        <f>Criterios_Ponderables!H110</f>
        <v>0</v>
      </c>
      <c r="E106" s="712" t="str">
        <f>Criterios_Ponderables!M110</f>
        <v>0</v>
      </c>
      <c r="F106" s="713" t="str">
        <f>Criterios_Ponderables!R110</f>
        <v>0</v>
      </c>
      <c r="G106" s="713">
        <f>Criterios_Ponderables!Z110</f>
        <v>0</v>
      </c>
      <c r="H106" s="707" t="str">
        <f>Criterios_Ponderables!AD110</f>
        <v>0</v>
      </c>
      <c r="I106" s="714">
        <f t="shared" si="12"/>
        <v>0</v>
      </c>
    </row>
    <row r="107" spans="1:9" ht="33" x14ac:dyDescent="0.25">
      <c r="A107" s="1033"/>
      <c r="B107" s="936">
        <v>6</v>
      </c>
      <c r="C107" s="717" t="str">
        <f>IF(Experiencia_Proponente!C153=0,"",Experiencia_Proponente!C153)</f>
        <v>VIGILANCIA SANTAFEREÑA Y CIA LTDA</v>
      </c>
      <c r="D107" s="717" t="str">
        <f>Criterios_Ponderables!H111</f>
        <v>15</v>
      </c>
      <c r="E107" s="722" t="str">
        <f>Criterios_Ponderables!M111</f>
        <v>24</v>
      </c>
      <c r="F107" s="723" t="str">
        <f>Criterios_Ponderables!R111</f>
        <v>10</v>
      </c>
      <c r="G107" s="723">
        <f>Criterios_Ponderables!Z111</f>
        <v>1</v>
      </c>
      <c r="H107" s="717" t="str">
        <f>Criterios_Ponderables!AD111</f>
        <v>10</v>
      </c>
      <c r="I107" s="723">
        <f t="shared" si="12"/>
        <v>60</v>
      </c>
    </row>
    <row r="108" spans="1:9" ht="33" x14ac:dyDescent="0.25">
      <c r="A108" s="1033"/>
      <c r="B108" s="936">
        <v>7</v>
      </c>
      <c r="C108" s="717" t="str">
        <f>IF(Experiencia_Proponente!C154=0,"",Experiencia_Proponente!C154)</f>
        <v>VIGILANCIA SANTAFEREÑA Y CIA LTDA</v>
      </c>
      <c r="D108" s="717" t="str">
        <f>Criterios_Ponderables!H112</f>
        <v>15</v>
      </c>
      <c r="E108" s="722" t="str">
        <f>Criterios_Ponderables!M112</f>
        <v>24</v>
      </c>
      <c r="F108" s="723" t="str">
        <f>Criterios_Ponderables!R112</f>
        <v>10</v>
      </c>
      <c r="G108" s="723">
        <f>Criterios_Ponderables!Z112</f>
        <v>1</v>
      </c>
      <c r="H108" s="717" t="str">
        <f>Criterios_Ponderables!AD112</f>
        <v>10</v>
      </c>
      <c r="I108" s="723">
        <f t="shared" si="12"/>
        <v>60</v>
      </c>
    </row>
    <row r="109" spans="1:9" hidden="1" x14ac:dyDescent="0.25">
      <c r="A109" s="1034"/>
      <c r="B109" s="39">
        <v>8</v>
      </c>
      <c r="C109" s="35" t="str">
        <f>IF(Experiencia_Proponente!C155=0,"",Experiencia_Proponente!C155)</f>
        <v/>
      </c>
      <c r="D109" s="35" t="str">
        <f>Criterios_Ponderables!H113</f>
        <v>0</v>
      </c>
      <c r="E109" s="43" t="str">
        <f>Criterios_Ponderables!M113</f>
        <v>0</v>
      </c>
      <c r="F109" s="44" t="str">
        <f>Criterios_Ponderables!R113</f>
        <v>0</v>
      </c>
      <c r="G109" s="44">
        <f>Criterios_Ponderables!Z113</f>
        <v>0</v>
      </c>
      <c r="H109" s="35" t="str">
        <f>Criterios_Ponderables!AD113</f>
        <v>0</v>
      </c>
      <c r="I109" s="45">
        <f t="shared" si="12"/>
        <v>0</v>
      </c>
    </row>
    <row r="110" spans="1:9" hidden="1" x14ac:dyDescent="0.25">
      <c r="A110" s="1036"/>
      <c r="B110" s="706">
        <v>9</v>
      </c>
      <c r="C110" s="707" t="str">
        <f>IF(Experiencia_Proponente!C156=0,"",Experiencia_Proponente!C156)</f>
        <v/>
      </c>
      <c r="D110" s="707" t="str">
        <f>Criterios_Ponderables!H114</f>
        <v>0</v>
      </c>
      <c r="E110" s="712" t="str">
        <f>Criterios_Ponderables!M114</f>
        <v>0</v>
      </c>
      <c r="F110" s="713" t="str">
        <f>Criterios_Ponderables!R114</f>
        <v>0</v>
      </c>
      <c r="G110" s="713">
        <f>Criterios_Ponderables!Z114</f>
        <v>0</v>
      </c>
      <c r="H110" s="707" t="str">
        <f>Criterios_Ponderables!AD114</f>
        <v>0</v>
      </c>
      <c r="I110" s="714">
        <f t="shared" si="12"/>
        <v>0</v>
      </c>
    </row>
    <row r="111" spans="1:9" ht="33" x14ac:dyDescent="0.25">
      <c r="A111" s="1033"/>
      <c r="B111" s="936">
        <v>10</v>
      </c>
      <c r="C111" s="717" t="str">
        <f>IF(Experiencia_Proponente!C157=0,"",Experiencia_Proponente!C157)</f>
        <v>VIGILANCIA SANTAFEREÑA Y CIA LTDA</v>
      </c>
      <c r="D111" s="717" t="str">
        <f>Criterios_Ponderables!H115</f>
        <v>15</v>
      </c>
      <c r="E111" s="722" t="str">
        <f>Criterios_Ponderables!M115</f>
        <v>24</v>
      </c>
      <c r="F111" s="723" t="str">
        <f>Criterios_Ponderables!R115</f>
        <v>10</v>
      </c>
      <c r="G111" s="723">
        <f>Criterios_Ponderables!Z115</f>
        <v>1</v>
      </c>
      <c r="H111" s="717" t="str">
        <f>Criterios_Ponderables!AD115</f>
        <v>10</v>
      </c>
      <c r="I111" s="723">
        <f t="shared" si="12"/>
        <v>60</v>
      </c>
    </row>
    <row r="112" spans="1:9" ht="33" x14ac:dyDescent="0.25">
      <c r="A112" s="1033"/>
      <c r="B112" s="936">
        <v>11</v>
      </c>
      <c r="C112" s="717" t="str">
        <f>IF(Experiencia_Proponente!C158=0,"",Experiencia_Proponente!C158)</f>
        <v>VIGILANCIA SANTAFEREÑA Y CIA LTDA</v>
      </c>
      <c r="D112" s="717" t="str">
        <f>Criterios_Ponderables!H116</f>
        <v>15</v>
      </c>
      <c r="E112" s="722" t="str">
        <f>Criterios_Ponderables!M116</f>
        <v>24</v>
      </c>
      <c r="F112" s="723" t="str">
        <f>Criterios_Ponderables!R116</f>
        <v>10</v>
      </c>
      <c r="G112" s="723">
        <f>Criterios_Ponderables!Z116</f>
        <v>1</v>
      </c>
      <c r="H112" s="717" t="str">
        <f>Criterios_Ponderables!AD116</f>
        <v>10</v>
      </c>
      <c r="I112" s="723">
        <f t="shared" si="12"/>
        <v>60</v>
      </c>
    </row>
    <row r="113" spans="1:9" hidden="1" x14ac:dyDescent="0.25">
      <c r="A113" s="1037"/>
      <c r="B113" s="711">
        <v>12</v>
      </c>
      <c r="C113" s="707" t="str">
        <f>IF(Experiencia_Proponente!C159=0,"",Experiencia_Proponente!C159)</f>
        <v/>
      </c>
      <c r="D113" s="707" t="str">
        <f>Criterios_Ponderables!H117</f>
        <v>0</v>
      </c>
      <c r="E113" s="712" t="str">
        <f>Criterios_Ponderables!M117</f>
        <v>0</v>
      </c>
      <c r="F113" s="713" t="str">
        <f>Criterios_Ponderables!R117</f>
        <v>0</v>
      </c>
      <c r="G113" s="713">
        <f>Criterios_Ponderables!Z117</f>
        <v>0</v>
      </c>
      <c r="H113" s="707" t="str">
        <f>Criterios_Ponderables!AD117</f>
        <v>0</v>
      </c>
      <c r="I113" s="714">
        <f t="shared" si="12"/>
        <v>0</v>
      </c>
    </row>
    <row r="114" spans="1:9" x14ac:dyDescent="0.25">
      <c r="A114" s="564">
        <v>8</v>
      </c>
      <c r="B114" s="564"/>
      <c r="C114" s="720" t="s">
        <v>1537</v>
      </c>
      <c r="D114" s="721"/>
      <c r="E114" s="721"/>
      <c r="F114" s="721"/>
      <c r="G114" s="721"/>
      <c r="H114" s="721"/>
      <c r="I114" s="721"/>
    </row>
    <row r="115" spans="1:9" s="89" customFormat="1" ht="33" x14ac:dyDescent="0.25">
      <c r="A115" s="1033">
        <f t="shared" ref="A115" si="15">A127</f>
        <v>9</v>
      </c>
      <c r="B115" s="941">
        <v>1</v>
      </c>
      <c r="C115" s="94" t="str">
        <f>IF(Experiencia_Proponente!C161=0,"",Experiencia_Proponente!C161)</f>
        <v>UNION TEMPORAL M&amp;A SEGURIDAD</v>
      </c>
      <c r="D115" s="94" t="str">
        <f>Criterios_Ponderables!H119</f>
        <v>15</v>
      </c>
      <c r="E115" s="698" t="str">
        <f>Criterios_Ponderables!M119</f>
        <v>24</v>
      </c>
      <c r="F115" s="942" t="str">
        <f>Criterios_Ponderables!R119</f>
        <v>10</v>
      </c>
      <c r="G115" s="942">
        <f>Criterios_Ponderables!Z119</f>
        <v>1</v>
      </c>
      <c r="H115" s="94" t="str">
        <f>Criterios_Ponderables!AD119</f>
        <v>10</v>
      </c>
      <c r="I115" s="942">
        <f t="shared" ref="I115" si="16">F115+D115+H115+E115+G115</f>
        <v>60</v>
      </c>
    </row>
    <row r="116" spans="1:9" hidden="1" x14ac:dyDescent="0.25">
      <c r="A116" s="1037"/>
      <c r="B116" s="711">
        <v>2</v>
      </c>
      <c r="C116" s="707" t="str">
        <f>IF(Experiencia_Proponente!C162=0,"",Experiencia_Proponente!C162)</f>
        <v/>
      </c>
      <c r="D116" s="707" t="str">
        <f>Criterios_Ponderables!H120</f>
        <v>0</v>
      </c>
      <c r="E116" s="712" t="str">
        <f>Criterios_Ponderables!M120</f>
        <v>0</v>
      </c>
      <c r="F116" s="713" t="str">
        <f>Criterios_Ponderables!R120</f>
        <v>0</v>
      </c>
      <c r="G116" s="713">
        <f>Criterios_Ponderables!Z120</f>
        <v>0</v>
      </c>
      <c r="H116" s="707" t="str">
        <f>Criterios_Ponderables!AD120</f>
        <v>0</v>
      </c>
      <c r="I116" s="714">
        <f t="shared" si="12"/>
        <v>0</v>
      </c>
    </row>
    <row r="117" spans="1:9" s="89" customFormat="1" ht="33" x14ac:dyDescent="0.25">
      <c r="A117" s="1033"/>
      <c r="B117" s="941">
        <v>3</v>
      </c>
      <c r="C117" s="94" t="str">
        <f>IF(Experiencia_Proponente!C163=0,"",Experiencia_Proponente!C163)</f>
        <v>UNION TEMPORAL M&amp;A SEGURIDAD</v>
      </c>
      <c r="D117" s="94" t="str">
        <f>Criterios_Ponderables!H121</f>
        <v>15</v>
      </c>
      <c r="E117" s="698" t="str">
        <f>Criterios_Ponderables!M121</f>
        <v>24</v>
      </c>
      <c r="F117" s="942" t="str">
        <f>Criterios_Ponderables!R121</f>
        <v>10</v>
      </c>
      <c r="G117" s="942">
        <f>Criterios_Ponderables!Z121</f>
        <v>1</v>
      </c>
      <c r="H117" s="94" t="str">
        <f>Criterios_Ponderables!AD121</f>
        <v>10</v>
      </c>
      <c r="I117" s="942">
        <f t="shared" si="12"/>
        <v>60</v>
      </c>
    </row>
    <row r="118" spans="1:9" ht="33" x14ac:dyDescent="0.25">
      <c r="A118" s="1033"/>
      <c r="B118" s="936">
        <v>4</v>
      </c>
      <c r="C118" s="717" t="str">
        <f>IF(Experiencia_Proponente!C164=0,"",Experiencia_Proponente!C164)</f>
        <v>UNION TEMPORAL M&amp;A SEGURIDAD</v>
      </c>
      <c r="D118" s="717" t="str">
        <f>Criterios_Ponderables!H122</f>
        <v>15</v>
      </c>
      <c r="E118" s="722" t="str">
        <f>Criterios_Ponderables!M122</f>
        <v>24</v>
      </c>
      <c r="F118" s="723" t="str">
        <f>Criterios_Ponderables!R122</f>
        <v>10</v>
      </c>
      <c r="G118" s="723">
        <f>Criterios_Ponderables!Z122</f>
        <v>1</v>
      </c>
      <c r="H118" s="717" t="str">
        <f>Criterios_Ponderables!AD122</f>
        <v>10</v>
      </c>
      <c r="I118" s="723">
        <f t="shared" si="12"/>
        <v>60</v>
      </c>
    </row>
    <row r="119" spans="1:9" ht="33" x14ac:dyDescent="0.25">
      <c r="A119" s="1033"/>
      <c r="B119" s="936">
        <v>5</v>
      </c>
      <c r="C119" s="717" t="str">
        <f>IF(Experiencia_Proponente!C165=0,"",Experiencia_Proponente!C165)</f>
        <v>UNION TEMPORAL M&amp;A SEGURIDAD</v>
      </c>
      <c r="D119" s="717" t="str">
        <f>Criterios_Ponderables!H123</f>
        <v>15</v>
      </c>
      <c r="E119" s="722" t="str">
        <f>Criterios_Ponderables!M123</f>
        <v>24</v>
      </c>
      <c r="F119" s="723" t="str">
        <f>Criterios_Ponderables!R123</f>
        <v>10</v>
      </c>
      <c r="G119" s="723">
        <f>Criterios_Ponderables!Z123</f>
        <v>1</v>
      </c>
      <c r="H119" s="717" t="str">
        <f>Criterios_Ponderables!AD123</f>
        <v>10</v>
      </c>
      <c r="I119" s="723">
        <f t="shared" si="12"/>
        <v>60</v>
      </c>
    </row>
    <row r="120" spans="1:9" hidden="1" x14ac:dyDescent="0.25">
      <c r="A120" s="1034"/>
      <c r="B120" s="39">
        <v>6</v>
      </c>
      <c r="C120" s="35" t="str">
        <f>IF(Experiencia_Proponente!C166=0,"",Experiencia_Proponente!C166)</f>
        <v/>
      </c>
      <c r="D120" s="35" t="str">
        <f>Criterios_Ponderables!H124</f>
        <v>0</v>
      </c>
      <c r="E120" s="43" t="str">
        <f>Criterios_Ponderables!M124</f>
        <v>0</v>
      </c>
      <c r="F120" s="44" t="str">
        <f>Criterios_Ponderables!R124</f>
        <v>0</v>
      </c>
      <c r="G120" s="44">
        <f>Criterios_Ponderables!Z124</f>
        <v>0</v>
      </c>
      <c r="H120" s="35" t="str">
        <f>Criterios_Ponderables!AD124</f>
        <v>0</v>
      </c>
      <c r="I120" s="45">
        <f t="shared" si="12"/>
        <v>0</v>
      </c>
    </row>
    <row r="121" spans="1:9" hidden="1" x14ac:dyDescent="0.25">
      <c r="A121" s="1035"/>
      <c r="B121" s="936">
        <v>7</v>
      </c>
      <c r="C121" s="35" t="str">
        <f>IF(Experiencia_Proponente!C167=0,"",Experiencia_Proponente!C167)</f>
        <v/>
      </c>
      <c r="D121" s="35" t="str">
        <f>Criterios_Ponderables!H125</f>
        <v>0</v>
      </c>
      <c r="E121" s="43" t="str">
        <f>Criterios_Ponderables!M125</f>
        <v>0</v>
      </c>
      <c r="F121" s="44" t="str">
        <f>Criterios_Ponderables!R125</f>
        <v>0</v>
      </c>
      <c r="G121" s="44">
        <f>Criterios_Ponderables!Z125</f>
        <v>0</v>
      </c>
      <c r="H121" s="35" t="str">
        <f>Criterios_Ponderables!AD125</f>
        <v>0</v>
      </c>
      <c r="I121" s="45">
        <f t="shared" si="12"/>
        <v>0</v>
      </c>
    </row>
    <row r="122" spans="1:9" hidden="1" x14ac:dyDescent="0.25">
      <c r="A122" s="1035"/>
      <c r="B122" s="936">
        <v>8</v>
      </c>
      <c r="C122" s="35" t="str">
        <f>IF(Experiencia_Proponente!C168=0,"",Experiencia_Proponente!C168)</f>
        <v/>
      </c>
      <c r="D122" s="35" t="str">
        <f>Criterios_Ponderables!H126</f>
        <v>0</v>
      </c>
      <c r="E122" s="43" t="str">
        <f>Criterios_Ponderables!M126</f>
        <v>0</v>
      </c>
      <c r="F122" s="44" t="str">
        <f>Criterios_Ponderables!R126</f>
        <v>0</v>
      </c>
      <c r="G122" s="44">
        <f>Criterios_Ponderables!Z126</f>
        <v>0</v>
      </c>
      <c r="H122" s="35" t="str">
        <f>Criterios_Ponderables!AD126</f>
        <v>0</v>
      </c>
      <c r="I122" s="45">
        <f t="shared" si="12"/>
        <v>0</v>
      </c>
    </row>
    <row r="123" spans="1:9" hidden="1" x14ac:dyDescent="0.25">
      <c r="A123" s="1036"/>
      <c r="B123" s="706">
        <v>9</v>
      </c>
      <c r="C123" s="707" t="str">
        <f>IF(Experiencia_Proponente!C169=0,"",Experiencia_Proponente!C169)</f>
        <v/>
      </c>
      <c r="D123" s="707" t="str">
        <f>Criterios_Ponderables!H127</f>
        <v>0</v>
      </c>
      <c r="E123" s="712" t="str">
        <f>Criterios_Ponderables!M127</f>
        <v>0</v>
      </c>
      <c r="F123" s="713" t="str">
        <f>Criterios_Ponderables!R127</f>
        <v>0</v>
      </c>
      <c r="G123" s="713">
        <f>Criterios_Ponderables!Z127</f>
        <v>0</v>
      </c>
      <c r="H123" s="707" t="str">
        <f>Criterios_Ponderables!AD127</f>
        <v>0</v>
      </c>
      <c r="I123" s="714">
        <f t="shared" si="12"/>
        <v>0</v>
      </c>
    </row>
    <row r="124" spans="1:9" ht="33" x14ac:dyDescent="0.25">
      <c r="A124" s="1033"/>
      <c r="B124" s="936">
        <v>10</v>
      </c>
      <c r="C124" s="717" t="str">
        <f>IF(Experiencia_Proponente!C170=0,"",Experiencia_Proponente!C170)</f>
        <v>UNION TEMPORAL M&amp;A SEGURIDAD</v>
      </c>
      <c r="D124" s="717" t="str">
        <f>Criterios_Ponderables!H128</f>
        <v>15</v>
      </c>
      <c r="E124" s="722" t="str">
        <f>Criterios_Ponderables!M128</f>
        <v>24</v>
      </c>
      <c r="F124" s="723" t="str">
        <f>Criterios_Ponderables!R128</f>
        <v>10</v>
      </c>
      <c r="G124" s="723">
        <f>Criterios_Ponderables!Z128</f>
        <v>1</v>
      </c>
      <c r="H124" s="717" t="str">
        <f>Criterios_Ponderables!AD128</f>
        <v>10</v>
      </c>
      <c r="I124" s="723">
        <f t="shared" si="12"/>
        <v>60</v>
      </c>
    </row>
    <row r="125" spans="1:9" hidden="1" x14ac:dyDescent="0.25">
      <c r="A125" s="1034"/>
      <c r="B125" s="39">
        <v>11</v>
      </c>
      <c r="C125" s="35" t="str">
        <f>IF(Experiencia_Proponente!C171=0,"",Experiencia_Proponente!C171)</f>
        <v/>
      </c>
      <c r="D125" s="35" t="str">
        <f>Criterios_Ponderables!H129</f>
        <v>0</v>
      </c>
      <c r="E125" s="43" t="str">
        <f>Criterios_Ponderables!M129</f>
        <v>0</v>
      </c>
      <c r="F125" s="44" t="str">
        <f>Criterios_Ponderables!R129</f>
        <v>0</v>
      </c>
      <c r="G125" s="44">
        <f>Criterios_Ponderables!Z129</f>
        <v>0</v>
      </c>
      <c r="H125" s="35" t="str">
        <f>Criterios_Ponderables!AD129</f>
        <v>0</v>
      </c>
      <c r="I125" s="45">
        <f t="shared" si="12"/>
        <v>0</v>
      </c>
    </row>
    <row r="126" spans="1:9" hidden="1" x14ac:dyDescent="0.25">
      <c r="A126" s="1036"/>
      <c r="B126" s="706">
        <v>12</v>
      </c>
      <c r="C126" s="707" t="str">
        <f>IF(Experiencia_Proponente!C172=0,"",Experiencia_Proponente!C172)</f>
        <v/>
      </c>
      <c r="D126" s="707" t="str">
        <f>Criterios_Ponderables!H130</f>
        <v>0</v>
      </c>
      <c r="E126" s="712" t="str">
        <f>Criterios_Ponderables!M130</f>
        <v>0</v>
      </c>
      <c r="F126" s="713" t="str">
        <f>Criterios_Ponderables!R130</f>
        <v>0</v>
      </c>
      <c r="G126" s="713">
        <f>Criterios_Ponderables!Z130</f>
        <v>0</v>
      </c>
      <c r="H126" s="707" t="str">
        <f>Criterios_Ponderables!AD130</f>
        <v>0</v>
      </c>
      <c r="I126" s="714">
        <f t="shared" si="12"/>
        <v>0</v>
      </c>
    </row>
    <row r="127" spans="1:9" x14ac:dyDescent="0.25">
      <c r="A127" s="564">
        <v>9</v>
      </c>
      <c r="B127" s="564"/>
      <c r="C127" s="720" t="s">
        <v>1537</v>
      </c>
      <c r="D127" s="721"/>
      <c r="E127" s="721"/>
      <c r="F127" s="721"/>
      <c r="G127" s="721"/>
      <c r="H127" s="721"/>
      <c r="I127" s="721"/>
    </row>
    <row r="128" spans="1:9" hidden="1" x14ac:dyDescent="0.25">
      <c r="A128" s="1037">
        <f t="shared" ref="A128" si="17">A140</f>
        <v>10</v>
      </c>
      <c r="B128" s="711">
        <v>1</v>
      </c>
      <c r="C128" s="707" t="str">
        <f>IF(Experiencia_Proponente!C183=0,"",Experiencia_Proponente!C183)</f>
        <v/>
      </c>
      <c r="D128" s="707" t="str">
        <f>Criterios_Ponderables!H132</f>
        <v>0</v>
      </c>
      <c r="E128" s="712" t="str">
        <f>Criterios_Ponderables!M132</f>
        <v>0</v>
      </c>
      <c r="F128" s="713" t="str">
        <f>Criterios_Ponderables!R132</f>
        <v>0</v>
      </c>
      <c r="G128" s="713">
        <f>Criterios_Ponderables!Z132</f>
        <v>0</v>
      </c>
      <c r="H128" s="707" t="str">
        <f>Criterios_Ponderables!AD132</f>
        <v>0</v>
      </c>
      <c r="I128" s="714">
        <f t="shared" ref="I128" si="18">F128+D128+H128+E128+G128</f>
        <v>0</v>
      </c>
    </row>
    <row r="129" spans="1:9" x14ac:dyDescent="0.25">
      <c r="A129" s="1033"/>
      <c r="B129" s="936">
        <v>2</v>
      </c>
      <c r="C129" s="717" t="str">
        <f>IF(Experiencia_Proponente!C184=0,"",Experiencia_Proponente!C184)</f>
        <v>UNION TEMPORAL NC SED 2021</v>
      </c>
      <c r="D129" s="717" t="str">
        <f>Criterios_Ponderables!H133</f>
        <v>15</v>
      </c>
      <c r="E129" s="722" t="str">
        <f>Criterios_Ponderables!M133</f>
        <v>24</v>
      </c>
      <c r="F129" s="723" t="str">
        <f>Criterios_Ponderables!R133</f>
        <v>10</v>
      </c>
      <c r="G129" s="723">
        <f>Criterios_Ponderables!Z133</f>
        <v>1</v>
      </c>
      <c r="H129" s="717" t="str">
        <f>Criterios_Ponderables!AD133</f>
        <v>10</v>
      </c>
      <c r="I129" s="723">
        <f t="shared" si="12"/>
        <v>60</v>
      </c>
    </row>
    <row r="130" spans="1:9" hidden="1" x14ac:dyDescent="0.25">
      <c r="A130" s="1034"/>
      <c r="B130" s="39">
        <v>3</v>
      </c>
      <c r="C130" s="35" t="str">
        <f>IF(Experiencia_Proponente!C185=0,"",Experiencia_Proponente!C185)</f>
        <v/>
      </c>
      <c r="D130" s="35" t="str">
        <f>Criterios_Ponderables!H134</f>
        <v>0</v>
      </c>
      <c r="E130" s="43" t="str">
        <f>Criterios_Ponderables!M134</f>
        <v>0</v>
      </c>
      <c r="F130" s="44" t="str">
        <f>Criterios_Ponderables!R134</f>
        <v>0</v>
      </c>
      <c r="G130" s="44">
        <f>Criterios_Ponderables!Z134</f>
        <v>0</v>
      </c>
      <c r="H130" s="35" t="str">
        <f>Criterios_Ponderables!AD134</f>
        <v>0</v>
      </c>
      <c r="I130" s="45">
        <f t="shared" si="12"/>
        <v>0</v>
      </c>
    </row>
    <row r="131" spans="1:9" hidden="1" x14ac:dyDescent="0.25">
      <c r="A131" s="1035"/>
      <c r="B131" s="936">
        <v>4</v>
      </c>
      <c r="C131" s="35" t="str">
        <f>IF(Experiencia_Proponente!C186=0,"",Experiencia_Proponente!C186)</f>
        <v/>
      </c>
      <c r="D131" s="35" t="str">
        <f>Criterios_Ponderables!H135</f>
        <v>0</v>
      </c>
      <c r="E131" s="43" t="str">
        <f>Criterios_Ponderables!M135</f>
        <v>0</v>
      </c>
      <c r="F131" s="44" t="str">
        <f>Criterios_Ponderables!R135</f>
        <v>0</v>
      </c>
      <c r="G131" s="44">
        <f>Criterios_Ponderables!Z135</f>
        <v>0</v>
      </c>
      <c r="H131" s="35" t="str">
        <f>Criterios_Ponderables!AD135</f>
        <v>0</v>
      </c>
      <c r="I131" s="45">
        <f t="shared" si="12"/>
        <v>0</v>
      </c>
    </row>
    <row r="132" spans="1:9" hidden="1" x14ac:dyDescent="0.25">
      <c r="A132" s="1035"/>
      <c r="B132" s="936">
        <v>5</v>
      </c>
      <c r="C132" s="35" t="str">
        <f>IF(Experiencia_Proponente!C187=0,"",Experiencia_Proponente!C187)</f>
        <v/>
      </c>
      <c r="D132" s="35" t="str">
        <f>Criterios_Ponderables!H136</f>
        <v>0</v>
      </c>
      <c r="E132" s="43" t="str">
        <f>Criterios_Ponderables!M136</f>
        <v>0</v>
      </c>
      <c r="F132" s="44" t="str">
        <f>Criterios_Ponderables!R136</f>
        <v>0</v>
      </c>
      <c r="G132" s="44">
        <f>Criterios_Ponderables!Z136</f>
        <v>0</v>
      </c>
      <c r="H132" s="35" t="str">
        <f>Criterios_Ponderables!AD136</f>
        <v>0</v>
      </c>
      <c r="I132" s="45">
        <f t="shared" si="12"/>
        <v>0</v>
      </c>
    </row>
    <row r="133" spans="1:9" hidden="1" x14ac:dyDescent="0.25">
      <c r="A133" s="1035"/>
      <c r="B133" s="936">
        <v>6</v>
      </c>
      <c r="C133" s="35" t="str">
        <f>IF(Experiencia_Proponente!C188=0,"",Experiencia_Proponente!C188)</f>
        <v/>
      </c>
      <c r="D133" s="35" t="str">
        <f>Criterios_Ponderables!H137</f>
        <v>0</v>
      </c>
      <c r="E133" s="43" t="str">
        <f>Criterios_Ponderables!M137</f>
        <v>0</v>
      </c>
      <c r="F133" s="44" t="str">
        <f>Criterios_Ponderables!R137</f>
        <v>0</v>
      </c>
      <c r="G133" s="44">
        <f>Criterios_Ponderables!Z137</f>
        <v>0</v>
      </c>
      <c r="H133" s="35" t="str">
        <f>Criterios_Ponderables!AD137</f>
        <v>0</v>
      </c>
      <c r="I133" s="45">
        <f t="shared" si="12"/>
        <v>0</v>
      </c>
    </row>
    <row r="134" spans="1:9" hidden="1" x14ac:dyDescent="0.25">
      <c r="A134" s="1035"/>
      <c r="B134" s="936">
        <v>7</v>
      </c>
      <c r="C134" s="35" t="str">
        <f>IF(Experiencia_Proponente!C189=0,"",Experiencia_Proponente!C189)</f>
        <v/>
      </c>
      <c r="D134" s="35" t="str">
        <f>Criterios_Ponderables!H138</f>
        <v>0</v>
      </c>
      <c r="E134" s="43" t="str">
        <f>Criterios_Ponderables!M138</f>
        <v>0</v>
      </c>
      <c r="F134" s="44" t="str">
        <f>Criterios_Ponderables!R138</f>
        <v>0</v>
      </c>
      <c r="G134" s="44">
        <f>Criterios_Ponderables!Z138</f>
        <v>0</v>
      </c>
      <c r="H134" s="35" t="str">
        <f>Criterios_Ponderables!AD138</f>
        <v>0</v>
      </c>
      <c r="I134" s="45">
        <f t="shared" si="12"/>
        <v>0</v>
      </c>
    </row>
    <row r="135" spans="1:9" hidden="1" x14ac:dyDescent="0.25">
      <c r="A135" s="1035"/>
      <c r="B135" s="936">
        <v>8</v>
      </c>
      <c r="C135" s="35" t="str">
        <f>IF(Experiencia_Proponente!C190=0,"",Experiencia_Proponente!C190)</f>
        <v/>
      </c>
      <c r="D135" s="35" t="str">
        <f>Criterios_Ponderables!H139</f>
        <v>0</v>
      </c>
      <c r="E135" s="43" t="str">
        <f>Criterios_Ponderables!M139</f>
        <v>0</v>
      </c>
      <c r="F135" s="44" t="str">
        <f>Criterios_Ponderables!R139</f>
        <v>0</v>
      </c>
      <c r="G135" s="44">
        <f>Criterios_Ponderables!Z139</f>
        <v>0</v>
      </c>
      <c r="H135" s="35" t="str">
        <f>Criterios_Ponderables!AD139</f>
        <v>0</v>
      </c>
      <c r="I135" s="45">
        <f t="shared" si="12"/>
        <v>0</v>
      </c>
    </row>
    <row r="136" spans="1:9" hidden="1" x14ac:dyDescent="0.25">
      <c r="A136" s="1035"/>
      <c r="B136" s="936">
        <v>9</v>
      </c>
      <c r="C136" s="35" t="str">
        <f>IF(Experiencia_Proponente!C191=0,"",Experiencia_Proponente!C191)</f>
        <v/>
      </c>
      <c r="D136" s="35" t="str">
        <f>Criterios_Ponderables!H140</f>
        <v>0</v>
      </c>
      <c r="E136" s="43" t="str">
        <f>Criterios_Ponderables!M140</f>
        <v>0</v>
      </c>
      <c r="F136" s="44" t="str">
        <f>Criterios_Ponderables!R140</f>
        <v>0</v>
      </c>
      <c r="G136" s="44">
        <f>Criterios_Ponderables!Z140</f>
        <v>0</v>
      </c>
      <c r="H136" s="35" t="str">
        <f>Criterios_Ponderables!AD140</f>
        <v>0</v>
      </c>
      <c r="I136" s="45">
        <f t="shared" si="12"/>
        <v>0</v>
      </c>
    </row>
    <row r="137" spans="1:9" hidden="1" x14ac:dyDescent="0.25">
      <c r="A137" s="1035"/>
      <c r="B137" s="936">
        <v>10</v>
      </c>
      <c r="C137" s="35" t="str">
        <f>IF(Experiencia_Proponente!C192=0,"",Experiencia_Proponente!C192)</f>
        <v/>
      </c>
      <c r="D137" s="35" t="str">
        <f>Criterios_Ponderables!H141</f>
        <v>0</v>
      </c>
      <c r="E137" s="43" t="str">
        <f>Criterios_Ponderables!M141</f>
        <v>0</v>
      </c>
      <c r="F137" s="44" t="str">
        <f>Criterios_Ponderables!R141</f>
        <v>0</v>
      </c>
      <c r="G137" s="44">
        <f>Criterios_Ponderables!Z141</f>
        <v>0</v>
      </c>
      <c r="H137" s="35" t="str">
        <f>Criterios_Ponderables!AD141</f>
        <v>0</v>
      </c>
      <c r="I137" s="45">
        <f t="shared" si="12"/>
        <v>0</v>
      </c>
    </row>
    <row r="138" spans="1:9" hidden="1" x14ac:dyDescent="0.25">
      <c r="A138" s="1036"/>
      <c r="B138" s="706">
        <v>11</v>
      </c>
      <c r="C138" s="707" t="str">
        <f>IF(Experiencia_Proponente!C193=0,"",Experiencia_Proponente!C193)</f>
        <v/>
      </c>
      <c r="D138" s="707" t="str">
        <f>Criterios_Ponderables!H142</f>
        <v>0</v>
      </c>
      <c r="E138" s="712" t="str">
        <f>Criterios_Ponderables!M142</f>
        <v>0</v>
      </c>
      <c r="F138" s="713" t="str">
        <f>Criterios_Ponderables!R142</f>
        <v>0</v>
      </c>
      <c r="G138" s="713">
        <f>Criterios_Ponderables!Z142</f>
        <v>0</v>
      </c>
      <c r="H138" s="707" t="str">
        <f>Criterios_Ponderables!AD142</f>
        <v>0</v>
      </c>
      <c r="I138" s="714">
        <f t="shared" si="12"/>
        <v>0</v>
      </c>
    </row>
    <row r="139" spans="1:9" x14ac:dyDescent="0.25">
      <c r="A139" s="1033"/>
      <c r="B139" s="936">
        <v>12</v>
      </c>
      <c r="C139" s="717" t="str">
        <f>IF(Experiencia_Proponente!C194=0,"",Experiencia_Proponente!C194)</f>
        <v>UNION TEMPORAL NC SED 2021</v>
      </c>
      <c r="D139" s="717" t="str">
        <f>Criterios_Ponderables!H143</f>
        <v>15</v>
      </c>
      <c r="E139" s="722" t="str">
        <f>Criterios_Ponderables!M143</f>
        <v>24</v>
      </c>
      <c r="F139" s="723" t="str">
        <f>Criterios_Ponderables!R143</f>
        <v>10</v>
      </c>
      <c r="G139" s="723">
        <f>Criterios_Ponderables!Z143</f>
        <v>1</v>
      </c>
      <c r="H139" s="717" t="str">
        <f>Criterios_Ponderables!AD143</f>
        <v>10</v>
      </c>
      <c r="I139" s="723">
        <f t="shared" si="12"/>
        <v>60</v>
      </c>
    </row>
    <row r="140" spans="1:9" x14ac:dyDescent="0.25">
      <c r="A140" s="564">
        <v>10</v>
      </c>
      <c r="B140" s="564"/>
      <c r="C140" s="720" t="s">
        <v>1537</v>
      </c>
      <c r="D140" s="721"/>
      <c r="E140" s="721"/>
      <c r="F140" s="721"/>
      <c r="G140" s="721"/>
      <c r="H140" s="721"/>
      <c r="I140" s="721"/>
    </row>
    <row r="141" spans="1:9" hidden="1" x14ac:dyDescent="0.25">
      <c r="A141" s="1034">
        <f t="shared" ref="A141" si="19">A153</f>
        <v>11</v>
      </c>
      <c r="B141" s="39">
        <v>1</v>
      </c>
      <c r="C141" s="35" t="str">
        <f>IF(Experiencia_Proponente!C196=0,"",Experiencia_Proponente!C196)</f>
        <v/>
      </c>
      <c r="D141" s="46" t="str">
        <f>Criterios_Ponderables!H145</f>
        <v>0</v>
      </c>
      <c r="E141" s="47" t="str">
        <f>Criterios_Ponderables!M145</f>
        <v>0</v>
      </c>
      <c r="F141" s="41" t="str">
        <f>Criterios_Ponderables!R145</f>
        <v>0</v>
      </c>
      <c r="G141" s="41">
        <f>Criterios_Ponderables!Z145</f>
        <v>0</v>
      </c>
      <c r="H141" s="46" t="str">
        <f>Criterios_Ponderables!AD145</f>
        <v>0</v>
      </c>
      <c r="I141" s="42">
        <f t="shared" ref="I141" si="20">F141+D141+H141+E141+G141</f>
        <v>0</v>
      </c>
    </row>
    <row r="142" spans="1:9" hidden="1" x14ac:dyDescent="0.25">
      <c r="A142" s="1035"/>
      <c r="B142" s="936">
        <v>2</v>
      </c>
      <c r="C142" s="35" t="str">
        <f>IF(Experiencia_Proponente!C197=0,"",Experiencia_Proponente!C197)</f>
        <v/>
      </c>
      <c r="D142" s="46" t="str">
        <f>Criterios_Ponderables!H146</f>
        <v>0</v>
      </c>
      <c r="E142" s="47" t="str">
        <f>Criterios_Ponderables!M146</f>
        <v>0</v>
      </c>
      <c r="F142" s="41" t="str">
        <f>Criterios_Ponderables!R146</f>
        <v>0</v>
      </c>
      <c r="G142" s="41">
        <f>Criterios_Ponderables!Z146</f>
        <v>0</v>
      </c>
      <c r="H142" s="46" t="str">
        <f>Criterios_Ponderables!AD146</f>
        <v>0</v>
      </c>
      <c r="I142" s="42">
        <f t="shared" si="12"/>
        <v>0</v>
      </c>
    </row>
    <row r="143" spans="1:9" hidden="1" x14ac:dyDescent="0.25">
      <c r="A143" s="1035"/>
      <c r="B143" s="936">
        <v>3</v>
      </c>
      <c r="C143" s="35" t="str">
        <f>IF(Experiencia_Proponente!C198=0,"",Experiencia_Proponente!C198)</f>
        <v/>
      </c>
      <c r="D143" s="46" t="str">
        <f>Criterios_Ponderables!H147</f>
        <v>0</v>
      </c>
      <c r="E143" s="47" t="str">
        <f>Criterios_Ponderables!M147</f>
        <v>0</v>
      </c>
      <c r="F143" s="41" t="str">
        <f>Criterios_Ponderables!R147</f>
        <v>0</v>
      </c>
      <c r="G143" s="41">
        <f>Criterios_Ponderables!Z147</f>
        <v>0</v>
      </c>
      <c r="H143" s="46" t="str">
        <f>Criterios_Ponderables!AD147</f>
        <v>0</v>
      </c>
      <c r="I143" s="42">
        <f t="shared" si="12"/>
        <v>0</v>
      </c>
    </row>
    <row r="144" spans="1:9" hidden="1" x14ac:dyDescent="0.25">
      <c r="A144" s="1035"/>
      <c r="B144" s="936">
        <v>4</v>
      </c>
      <c r="C144" s="35" t="str">
        <f>IF(Experiencia_Proponente!C199=0,"",Experiencia_Proponente!C199)</f>
        <v/>
      </c>
      <c r="D144" s="46" t="str">
        <f>Criterios_Ponderables!H148</f>
        <v>0</v>
      </c>
      <c r="E144" s="47" t="str">
        <f>Criterios_Ponderables!M148</f>
        <v>0</v>
      </c>
      <c r="F144" s="41" t="str">
        <f>Criterios_Ponderables!R148</f>
        <v>0</v>
      </c>
      <c r="G144" s="41">
        <f>Criterios_Ponderables!Z148</f>
        <v>0</v>
      </c>
      <c r="H144" s="46" t="str">
        <f>Criterios_Ponderables!AD148</f>
        <v>0</v>
      </c>
      <c r="I144" s="42">
        <f t="shared" si="12"/>
        <v>0</v>
      </c>
    </row>
    <row r="145" spans="1:9" hidden="1" x14ac:dyDescent="0.25">
      <c r="A145" s="1035"/>
      <c r="B145" s="936">
        <v>5</v>
      </c>
      <c r="C145" s="35" t="str">
        <f>IF(Experiencia_Proponente!C200=0,"",Experiencia_Proponente!C200)</f>
        <v/>
      </c>
      <c r="D145" s="46" t="str">
        <f>Criterios_Ponderables!H149</f>
        <v>0</v>
      </c>
      <c r="E145" s="47" t="str">
        <f>Criterios_Ponderables!M149</f>
        <v>0</v>
      </c>
      <c r="F145" s="41" t="str">
        <f>Criterios_Ponderables!R149</f>
        <v>0</v>
      </c>
      <c r="G145" s="41">
        <f>Criterios_Ponderables!Z149</f>
        <v>0</v>
      </c>
      <c r="H145" s="46" t="str">
        <f>Criterios_Ponderables!AD149</f>
        <v>0</v>
      </c>
      <c r="I145" s="42">
        <f t="shared" si="12"/>
        <v>0</v>
      </c>
    </row>
    <row r="146" spans="1:9" hidden="1" x14ac:dyDescent="0.25">
      <c r="A146" s="1035"/>
      <c r="B146" s="936">
        <v>6</v>
      </c>
      <c r="C146" s="35" t="str">
        <f>IF(Experiencia_Proponente!C201=0,"",Experiencia_Proponente!C201)</f>
        <v/>
      </c>
      <c r="D146" s="46" t="str">
        <f>Criterios_Ponderables!H150</f>
        <v>0</v>
      </c>
      <c r="E146" s="47" t="str">
        <f>Criterios_Ponderables!M150</f>
        <v>0</v>
      </c>
      <c r="F146" s="41" t="str">
        <f>Criterios_Ponderables!R150</f>
        <v>0</v>
      </c>
      <c r="G146" s="41">
        <f>Criterios_Ponderables!Z150</f>
        <v>0</v>
      </c>
      <c r="H146" s="46" t="str">
        <f>Criterios_Ponderables!AD150</f>
        <v>0</v>
      </c>
      <c r="I146" s="42">
        <f t="shared" si="12"/>
        <v>0</v>
      </c>
    </row>
    <row r="147" spans="1:9" hidden="1" x14ac:dyDescent="0.25">
      <c r="A147" s="1036"/>
      <c r="B147" s="706">
        <v>7</v>
      </c>
      <c r="C147" s="707" t="str">
        <f>IF(Experiencia_Proponente!C202=0,"",Experiencia_Proponente!C202)</f>
        <v/>
      </c>
      <c r="D147" s="715" t="str">
        <f>Criterios_Ponderables!H151</f>
        <v>0</v>
      </c>
      <c r="E147" s="716" t="str">
        <f>Criterios_Ponderables!M151</f>
        <v>0</v>
      </c>
      <c r="F147" s="709" t="str">
        <f>Criterios_Ponderables!R151</f>
        <v>0</v>
      </c>
      <c r="G147" s="709">
        <f>Criterios_Ponderables!Z151</f>
        <v>0</v>
      </c>
      <c r="H147" s="715" t="str">
        <f>Criterios_Ponderables!AD151</f>
        <v>0</v>
      </c>
      <c r="I147" s="710">
        <f t="shared" si="12"/>
        <v>0</v>
      </c>
    </row>
    <row r="148" spans="1:9" s="89" customFormat="1" x14ac:dyDescent="0.25">
      <c r="A148" s="1033"/>
      <c r="B148" s="941">
        <v>8</v>
      </c>
      <c r="C148" s="94" t="str">
        <f>IF(Experiencia_Proponente!C203=0,"",Experiencia_Proponente!C203)</f>
        <v>UNION TEMPORAL PL 2021</v>
      </c>
      <c r="D148" s="94" t="str">
        <f>Criterios_Ponderables!H152</f>
        <v>15</v>
      </c>
      <c r="E148" s="698" t="str">
        <f>Criterios_Ponderables!M152</f>
        <v>24</v>
      </c>
      <c r="F148" s="942" t="str">
        <f>Criterios_Ponderables!R152</f>
        <v>10</v>
      </c>
      <c r="G148" s="942">
        <f>Criterios_Ponderables!Z152</f>
        <v>1</v>
      </c>
      <c r="H148" s="94" t="str">
        <f>Criterios_Ponderables!AD152</f>
        <v>10</v>
      </c>
      <c r="I148" s="942">
        <f t="shared" si="12"/>
        <v>60</v>
      </c>
    </row>
    <row r="149" spans="1:9" hidden="1" x14ac:dyDescent="0.25">
      <c r="A149" s="1034"/>
      <c r="B149" s="39">
        <v>9</v>
      </c>
      <c r="C149" s="35" t="str">
        <f>IF(Experiencia_Proponente!C204=0,"",Experiencia_Proponente!C204)</f>
        <v/>
      </c>
      <c r="D149" s="46" t="str">
        <f>Criterios_Ponderables!H153</f>
        <v>0</v>
      </c>
      <c r="E149" s="47" t="str">
        <f>Criterios_Ponderables!M153</f>
        <v>0</v>
      </c>
      <c r="F149" s="41" t="str">
        <f>Criterios_Ponderables!R153</f>
        <v>0</v>
      </c>
      <c r="G149" s="41">
        <f>Criterios_Ponderables!Z153</f>
        <v>0</v>
      </c>
      <c r="H149" s="46" t="str">
        <f>Criterios_Ponderables!AD153</f>
        <v>0</v>
      </c>
      <c r="I149" s="42">
        <f t="shared" si="12"/>
        <v>0</v>
      </c>
    </row>
    <row r="150" spans="1:9" hidden="1" x14ac:dyDescent="0.25">
      <c r="A150" s="1035"/>
      <c r="B150" s="936">
        <v>10</v>
      </c>
      <c r="C150" s="35" t="str">
        <f>IF(Experiencia_Proponente!C205=0,"",Experiencia_Proponente!C205)</f>
        <v/>
      </c>
      <c r="D150" s="46" t="str">
        <f>Criterios_Ponderables!H154</f>
        <v>0</v>
      </c>
      <c r="E150" s="47" t="str">
        <f>Criterios_Ponderables!M154</f>
        <v>0</v>
      </c>
      <c r="F150" s="41" t="str">
        <f>Criterios_Ponderables!R154</f>
        <v>0</v>
      </c>
      <c r="G150" s="41">
        <f>Criterios_Ponderables!Z154</f>
        <v>0</v>
      </c>
      <c r="H150" s="46" t="str">
        <f>Criterios_Ponderables!AD154</f>
        <v>0</v>
      </c>
      <c r="I150" s="42">
        <f t="shared" si="12"/>
        <v>0</v>
      </c>
    </row>
    <row r="151" spans="1:9" hidden="1" x14ac:dyDescent="0.25">
      <c r="A151" s="1036"/>
      <c r="B151" s="706">
        <v>11</v>
      </c>
      <c r="C151" s="707" t="str">
        <f>IF(Experiencia_Proponente!C206=0,"",Experiencia_Proponente!C206)</f>
        <v/>
      </c>
      <c r="D151" s="715" t="str">
        <f>Criterios_Ponderables!H155</f>
        <v>0</v>
      </c>
      <c r="E151" s="716" t="str">
        <f>Criterios_Ponderables!M155</f>
        <v>0</v>
      </c>
      <c r="F151" s="709" t="str">
        <f>Criterios_Ponderables!R155</f>
        <v>0</v>
      </c>
      <c r="G151" s="709">
        <f>Criterios_Ponderables!Z155</f>
        <v>0</v>
      </c>
      <c r="H151" s="715" t="str">
        <f>Criterios_Ponderables!AD155</f>
        <v>0</v>
      </c>
      <c r="I151" s="710">
        <f t="shared" si="12"/>
        <v>0</v>
      </c>
    </row>
    <row r="152" spans="1:9" s="89" customFormat="1" x14ac:dyDescent="0.25">
      <c r="A152" s="1033"/>
      <c r="B152" s="941">
        <v>12</v>
      </c>
      <c r="C152" s="94" t="str">
        <f>IF(Experiencia_Proponente!C207=0,"",Experiencia_Proponente!C207)</f>
        <v>UNION TEMPORAL PL 2021</v>
      </c>
      <c r="D152" s="94" t="str">
        <f>Criterios_Ponderables!H156</f>
        <v>15</v>
      </c>
      <c r="E152" s="698" t="str">
        <f>Criterios_Ponderables!M156</f>
        <v>24</v>
      </c>
      <c r="F152" s="942" t="str">
        <f>Criterios_Ponderables!R156</f>
        <v>10</v>
      </c>
      <c r="G152" s="942">
        <f>Criterios_Ponderables!Z156</f>
        <v>1</v>
      </c>
      <c r="H152" s="94" t="str">
        <f>Criterios_Ponderables!AD156</f>
        <v>10</v>
      </c>
      <c r="I152" s="942">
        <f t="shared" si="12"/>
        <v>60</v>
      </c>
    </row>
    <row r="153" spans="1:9" x14ac:dyDescent="0.25">
      <c r="A153" s="564">
        <v>11</v>
      </c>
      <c r="B153" s="564"/>
      <c r="C153" s="720" t="s">
        <v>1537</v>
      </c>
      <c r="D153" s="721"/>
      <c r="E153" s="721"/>
      <c r="F153" s="721"/>
      <c r="G153" s="721"/>
      <c r="H153" s="721"/>
      <c r="I153" s="721"/>
    </row>
    <row r="154" spans="1:9" hidden="1" x14ac:dyDescent="0.25">
      <c r="A154" s="1037">
        <f t="shared" ref="A154" si="21">A166</f>
        <v>12</v>
      </c>
      <c r="B154" s="711">
        <v>1</v>
      </c>
      <c r="C154" s="707" t="str">
        <f>IF(Experiencia_Proponente!C209=0,"",Experiencia_Proponente!C209)</f>
        <v/>
      </c>
      <c r="D154" s="715" t="str">
        <f>Criterios_Ponderables!H158</f>
        <v>0</v>
      </c>
      <c r="E154" s="716" t="str">
        <f>Criterios_Ponderables!M158</f>
        <v>0</v>
      </c>
      <c r="F154" s="709" t="str">
        <f>Criterios_Ponderables!R158</f>
        <v>0</v>
      </c>
      <c r="G154" s="709">
        <f>Criterios_Ponderables!Z158</f>
        <v>0</v>
      </c>
      <c r="H154" s="715" t="str">
        <f>Criterios_Ponderables!AD158</f>
        <v>0</v>
      </c>
      <c r="I154" s="710">
        <f t="shared" ref="I154:I217" si="22">F154+D154+H154+E154+G154</f>
        <v>0</v>
      </c>
    </row>
    <row r="155" spans="1:9" ht="30.75" customHeight="1" x14ac:dyDescent="0.25">
      <c r="A155" s="1033"/>
      <c r="B155" s="936">
        <v>2</v>
      </c>
      <c r="C155" s="717" t="str">
        <f>IF(Experiencia_Proponente!C210=0,"",Experiencia_Proponente!C210)</f>
        <v>UNION TEMPORAL
SED SEGURIDAD 2021</v>
      </c>
      <c r="D155" s="702" t="str">
        <f>Criterios_Ponderables!H159</f>
        <v>15</v>
      </c>
      <c r="E155" s="697" t="str">
        <f>Criterios_Ponderables!M159</f>
        <v>24</v>
      </c>
      <c r="F155" s="719" t="str">
        <f>Criterios_Ponderables!R159</f>
        <v>10</v>
      </c>
      <c r="G155" s="719">
        <f>Criterios_Ponderables!Z159</f>
        <v>1</v>
      </c>
      <c r="H155" s="702" t="str">
        <f>Criterios_Ponderables!AD159</f>
        <v>10</v>
      </c>
      <c r="I155" s="719">
        <f t="shared" si="22"/>
        <v>60</v>
      </c>
    </row>
    <row r="156" spans="1:9" hidden="1" x14ac:dyDescent="0.25">
      <c r="A156" s="1034"/>
      <c r="B156" s="39">
        <v>3</v>
      </c>
      <c r="C156" s="35" t="str">
        <f>IF(Experiencia_Proponente!C211=0,"",Experiencia_Proponente!C211)</f>
        <v/>
      </c>
      <c r="D156" s="46" t="str">
        <f>Criterios_Ponderables!H160</f>
        <v>0</v>
      </c>
      <c r="E156" s="47" t="str">
        <f>Criterios_Ponderables!M160</f>
        <v>0</v>
      </c>
      <c r="F156" s="41" t="str">
        <f>Criterios_Ponderables!R160</f>
        <v>0</v>
      </c>
      <c r="G156" s="41">
        <f>Criterios_Ponderables!Z160</f>
        <v>0</v>
      </c>
      <c r="H156" s="46" t="str">
        <f>Criterios_Ponderables!AD160</f>
        <v>0</v>
      </c>
      <c r="I156" s="42">
        <f t="shared" si="22"/>
        <v>0</v>
      </c>
    </row>
    <row r="157" spans="1:9" hidden="1" x14ac:dyDescent="0.25">
      <c r="A157" s="1035"/>
      <c r="B157" s="936">
        <v>4</v>
      </c>
      <c r="C157" s="35" t="str">
        <f>IF(Experiencia_Proponente!C212=0,"",Experiencia_Proponente!C212)</f>
        <v/>
      </c>
      <c r="D157" s="46" t="str">
        <f>Criterios_Ponderables!H161</f>
        <v>0</v>
      </c>
      <c r="E157" s="47" t="str">
        <f>Criterios_Ponderables!M161</f>
        <v>0</v>
      </c>
      <c r="F157" s="41" t="str">
        <f>Criterios_Ponderables!R161</f>
        <v>0</v>
      </c>
      <c r="G157" s="41">
        <f>Criterios_Ponderables!Z161</f>
        <v>0</v>
      </c>
      <c r="H157" s="46" t="str">
        <f>Criterios_Ponderables!AD161</f>
        <v>0</v>
      </c>
      <c r="I157" s="42">
        <f t="shared" si="22"/>
        <v>0</v>
      </c>
    </row>
    <row r="158" spans="1:9" hidden="1" x14ac:dyDescent="0.25">
      <c r="A158" s="1035"/>
      <c r="B158" s="936">
        <v>5</v>
      </c>
      <c r="C158" s="35" t="str">
        <f>IF(Experiencia_Proponente!C213=0,"",Experiencia_Proponente!C213)</f>
        <v/>
      </c>
      <c r="D158" s="46" t="str">
        <f>Criterios_Ponderables!H162</f>
        <v>0</v>
      </c>
      <c r="E158" s="47" t="str">
        <f>Criterios_Ponderables!M162</f>
        <v>0</v>
      </c>
      <c r="F158" s="41" t="str">
        <f>Criterios_Ponderables!R162</f>
        <v>0</v>
      </c>
      <c r="G158" s="41">
        <f>Criterios_Ponderables!Z162</f>
        <v>0</v>
      </c>
      <c r="H158" s="46" t="str">
        <f>Criterios_Ponderables!AD162</f>
        <v>0</v>
      </c>
      <c r="I158" s="42">
        <f t="shared" si="22"/>
        <v>0</v>
      </c>
    </row>
    <row r="159" spans="1:9" hidden="1" x14ac:dyDescent="0.25">
      <c r="A159" s="1035"/>
      <c r="B159" s="936">
        <v>6</v>
      </c>
      <c r="C159" s="35" t="str">
        <f>IF(Experiencia_Proponente!C214=0,"",Experiencia_Proponente!C214)</f>
        <v/>
      </c>
      <c r="D159" s="46" t="str">
        <f>Criterios_Ponderables!H163</f>
        <v>0</v>
      </c>
      <c r="E159" s="47" t="str">
        <f>Criterios_Ponderables!M163</f>
        <v>0</v>
      </c>
      <c r="F159" s="41" t="str">
        <f>Criterios_Ponderables!R163</f>
        <v>0</v>
      </c>
      <c r="G159" s="41">
        <f>Criterios_Ponderables!Z163</f>
        <v>0</v>
      </c>
      <c r="H159" s="46" t="str">
        <f>Criterios_Ponderables!AD163</f>
        <v>0</v>
      </c>
      <c r="I159" s="42">
        <f t="shared" si="22"/>
        <v>0</v>
      </c>
    </row>
    <row r="160" spans="1:9" hidden="1" x14ac:dyDescent="0.25">
      <c r="A160" s="1035"/>
      <c r="B160" s="936">
        <v>7</v>
      </c>
      <c r="C160" s="35" t="str">
        <f>IF(Experiencia_Proponente!C215=0,"",Experiencia_Proponente!C215)</f>
        <v/>
      </c>
      <c r="D160" s="46" t="str">
        <f>Criterios_Ponderables!H164</f>
        <v>0</v>
      </c>
      <c r="E160" s="47" t="str">
        <f>Criterios_Ponderables!M164</f>
        <v>0</v>
      </c>
      <c r="F160" s="41" t="str">
        <f>Criterios_Ponderables!R164</f>
        <v>0</v>
      </c>
      <c r="G160" s="41">
        <f>Criterios_Ponderables!Z164</f>
        <v>0</v>
      </c>
      <c r="H160" s="46" t="str">
        <f>Criterios_Ponderables!AD164</f>
        <v>0</v>
      </c>
      <c r="I160" s="42">
        <f t="shared" si="22"/>
        <v>0</v>
      </c>
    </row>
    <row r="161" spans="1:9" hidden="1" x14ac:dyDescent="0.25">
      <c r="A161" s="1035"/>
      <c r="B161" s="936">
        <v>8</v>
      </c>
      <c r="C161" s="35" t="str">
        <f>IF(Experiencia_Proponente!C216=0,"",Experiencia_Proponente!C216)</f>
        <v/>
      </c>
      <c r="D161" s="46" t="str">
        <f>Criterios_Ponderables!H165</f>
        <v>0</v>
      </c>
      <c r="E161" s="47" t="str">
        <f>Criterios_Ponderables!M165</f>
        <v>0</v>
      </c>
      <c r="F161" s="41" t="str">
        <f>Criterios_Ponderables!R165</f>
        <v>0</v>
      </c>
      <c r="G161" s="41">
        <f>Criterios_Ponderables!Z165</f>
        <v>0</v>
      </c>
      <c r="H161" s="46" t="str">
        <f>Criterios_Ponderables!AD165</f>
        <v>0</v>
      </c>
      <c r="I161" s="42">
        <f t="shared" si="22"/>
        <v>0</v>
      </c>
    </row>
    <row r="162" spans="1:9" hidden="1" x14ac:dyDescent="0.25">
      <c r="A162" s="1035"/>
      <c r="B162" s="936">
        <v>9</v>
      </c>
      <c r="C162" s="35" t="str">
        <f>IF(Experiencia_Proponente!C217=0,"",Experiencia_Proponente!C217)</f>
        <v/>
      </c>
      <c r="D162" s="46" t="str">
        <f>Criterios_Ponderables!H166</f>
        <v>0</v>
      </c>
      <c r="E162" s="47" t="str">
        <f>Criterios_Ponderables!M166</f>
        <v>0</v>
      </c>
      <c r="F162" s="41" t="str">
        <f>Criterios_Ponderables!R166</f>
        <v>0</v>
      </c>
      <c r="G162" s="41">
        <f>Criterios_Ponderables!Z166</f>
        <v>0</v>
      </c>
      <c r="H162" s="46" t="str">
        <f>Criterios_Ponderables!AD166</f>
        <v>0</v>
      </c>
      <c r="I162" s="42">
        <f t="shared" si="22"/>
        <v>0</v>
      </c>
    </row>
    <row r="163" spans="1:9" hidden="1" x14ac:dyDescent="0.25">
      <c r="A163" s="1035"/>
      <c r="B163" s="936">
        <v>10</v>
      </c>
      <c r="C163" s="35" t="str">
        <f>IF(Experiencia_Proponente!C218=0,"",Experiencia_Proponente!C218)</f>
        <v/>
      </c>
      <c r="D163" s="46" t="str">
        <f>Criterios_Ponderables!H167</f>
        <v>0</v>
      </c>
      <c r="E163" s="47" t="str">
        <f>Criterios_Ponderables!M167</f>
        <v>0</v>
      </c>
      <c r="F163" s="41" t="str">
        <f>Criterios_Ponderables!R167</f>
        <v>0</v>
      </c>
      <c r="G163" s="41">
        <f>Criterios_Ponderables!Z167</f>
        <v>0</v>
      </c>
      <c r="H163" s="46" t="str">
        <f>Criterios_Ponderables!AD167</f>
        <v>0</v>
      </c>
      <c r="I163" s="42">
        <f t="shared" si="22"/>
        <v>0</v>
      </c>
    </row>
    <row r="164" spans="1:9" hidden="1" x14ac:dyDescent="0.25">
      <c r="A164" s="1035"/>
      <c r="B164" s="936">
        <v>11</v>
      </c>
      <c r="C164" s="35" t="str">
        <f>IF(Experiencia_Proponente!C219=0,"",Experiencia_Proponente!C219)</f>
        <v/>
      </c>
      <c r="D164" s="46" t="str">
        <f>Criterios_Ponderables!H168</f>
        <v>0</v>
      </c>
      <c r="E164" s="47" t="str">
        <f>Criterios_Ponderables!M168</f>
        <v>0</v>
      </c>
      <c r="F164" s="41" t="str">
        <f>Criterios_Ponderables!R168</f>
        <v>0</v>
      </c>
      <c r="G164" s="41">
        <f>Criterios_Ponderables!Z168</f>
        <v>0</v>
      </c>
      <c r="H164" s="46" t="str">
        <f>Criterios_Ponderables!AD168</f>
        <v>0</v>
      </c>
      <c r="I164" s="42">
        <f t="shared" si="22"/>
        <v>0</v>
      </c>
    </row>
    <row r="165" spans="1:9" hidden="1" x14ac:dyDescent="0.25">
      <c r="A165" s="1036"/>
      <c r="B165" s="706">
        <v>12</v>
      </c>
      <c r="C165" s="707" t="str">
        <f>IF(Experiencia_Proponente!C220=0,"",Experiencia_Proponente!C220)</f>
        <v/>
      </c>
      <c r="D165" s="715" t="str">
        <f>Criterios_Ponderables!H169</f>
        <v>0</v>
      </c>
      <c r="E165" s="716" t="str">
        <f>Criterios_Ponderables!M169</f>
        <v>0</v>
      </c>
      <c r="F165" s="709" t="str">
        <f>Criterios_Ponderables!R169</f>
        <v>0</v>
      </c>
      <c r="G165" s="709">
        <f>Criterios_Ponderables!Z169</f>
        <v>0</v>
      </c>
      <c r="H165" s="715" t="str">
        <f>Criterios_Ponderables!AD169</f>
        <v>0</v>
      </c>
      <c r="I165" s="710">
        <f t="shared" si="22"/>
        <v>0</v>
      </c>
    </row>
    <row r="166" spans="1:9" x14ac:dyDescent="0.25">
      <c r="A166" s="564">
        <v>12</v>
      </c>
      <c r="B166" s="564"/>
      <c r="C166" s="720" t="s">
        <v>1537</v>
      </c>
      <c r="D166" s="721"/>
      <c r="E166" s="721"/>
      <c r="F166" s="721"/>
      <c r="G166" s="721"/>
      <c r="H166" s="721"/>
      <c r="I166" s="721"/>
    </row>
    <row r="167" spans="1:9" hidden="1" x14ac:dyDescent="0.25">
      <c r="A167" s="1034">
        <f t="shared" ref="A167" si="23">A179</f>
        <v>13</v>
      </c>
      <c r="B167" s="39">
        <v>1</v>
      </c>
      <c r="C167" s="35" t="str">
        <f>IF(Experiencia_Proponente!C222=0,"",Experiencia_Proponente!C222)</f>
        <v/>
      </c>
      <c r="D167" s="35" t="str">
        <f>Criterios_Ponderables!H171</f>
        <v>0</v>
      </c>
      <c r="E167" s="43" t="str">
        <f>Criterios_Ponderables!M171</f>
        <v>0</v>
      </c>
      <c r="F167" s="44" t="str">
        <f>Criterios_Ponderables!R171</f>
        <v>0</v>
      </c>
      <c r="G167" s="44">
        <f>Criterios_Ponderables!Z171</f>
        <v>0</v>
      </c>
      <c r="H167" s="35" t="str">
        <f>Criterios_Ponderables!AD171</f>
        <v>0</v>
      </c>
      <c r="I167" s="45">
        <f t="shared" ref="I167" si="24">F167+D167+H167+E167+G167</f>
        <v>0</v>
      </c>
    </row>
    <row r="168" spans="1:9" hidden="1" x14ac:dyDescent="0.25">
      <c r="A168" s="1036"/>
      <c r="B168" s="706">
        <v>2</v>
      </c>
      <c r="C168" s="707" t="str">
        <f>IF(Experiencia_Proponente!C223=0,"",Experiencia_Proponente!C223)</f>
        <v/>
      </c>
      <c r="D168" s="707" t="str">
        <f>Criterios_Ponderables!H172</f>
        <v>0</v>
      </c>
      <c r="E168" s="712" t="str">
        <f>Criterios_Ponderables!M172</f>
        <v>0</v>
      </c>
      <c r="F168" s="713" t="str">
        <f>Criterios_Ponderables!R172</f>
        <v>0</v>
      </c>
      <c r="G168" s="713">
        <f>Criterios_Ponderables!Z172</f>
        <v>0</v>
      </c>
      <c r="H168" s="707" t="str">
        <f>Criterios_Ponderables!AD172</f>
        <v>0</v>
      </c>
      <c r="I168" s="714">
        <f t="shared" si="22"/>
        <v>0</v>
      </c>
    </row>
    <row r="169" spans="1:9" s="89" customFormat="1" x14ac:dyDescent="0.25">
      <c r="A169" s="1033"/>
      <c r="B169" s="941">
        <v>3</v>
      </c>
      <c r="C169" s="94" t="str">
        <f>IF(Experiencia_Proponente!C224=0,"",Experiencia_Proponente!C224)</f>
        <v>COVISUR DE COLOMBIA LTDA</v>
      </c>
      <c r="D169" s="1110" t="str">
        <f>Criterios_Ponderables!H173</f>
        <v>15</v>
      </c>
      <c r="E169" s="1112" t="str">
        <f>Criterios_Ponderables!M173</f>
        <v>24</v>
      </c>
      <c r="F169" s="1113" t="str">
        <f>Criterios_Ponderables!R173</f>
        <v>10</v>
      </c>
      <c r="G169" s="1113">
        <f>Criterios_Ponderables!Z173</f>
        <v>1</v>
      </c>
      <c r="H169" s="1110" t="str">
        <f>Criterios_Ponderables!AD173</f>
        <v>10</v>
      </c>
      <c r="I169" s="1113">
        <f t="shared" si="22"/>
        <v>60</v>
      </c>
    </row>
    <row r="170" spans="1:9" hidden="1" x14ac:dyDescent="0.25">
      <c r="A170" s="1034"/>
      <c r="B170" s="39">
        <v>4</v>
      </c>
      <c r="C170" s="35" t="str">
        <f>IF(Experiencia_Proponente!C225=0,"",Experiencia_Proponente!C225)</f>
        <v/>
      </c>
      <c r="D170" s="35" t="str">
        <f>Criterios_Ponderables!H174</f>
        <v>0</v>
      </c>
      <c r="E170" s="43" t="str">
        <f>Criterios_Ponderables!M174</f>
        <v>0</v>
      </c>
      <c r="F170" s="44" t="str">
        <f>Criterios_Ponderables!R174</f>
        <v>0</v>
      </c>
      <c r="G170" s="44">
        <f>Criterios_Ponderables!Z174</f>
        <v>0</v>
      </c>
      <c r="H170" s="35" t="str">
        <f>Criterios_Ponderables!AD174</f>
        <v>0</v>
      </c>
      <c r="I170" s="45">
        <f t="shared" si="22"/>
        <v>0</v>
      </c>
    </row>
    <row r="171" spans="1:9" hidden="1" x14ac:dyDescent="0.25">
      <c r="A171" s="1035"/>
      <c r="B171" s="936">
        <v>5</v>
      </c>
      <c r="C171" s="35" t="str">
        <f>IF(Experiencia_Proponente!C226=0,"",Experiencia_Proponente!C226)</f>
        <v/>
      </c>
      <c r="D171" s="35" t="str">
        <f>Criterios_Ponderables!H175</f>
        <v>0</v>
      </c>
      <c r="E171" s="43" t="str">
        <f>Criterios_Ponderables!M175</f>
        <v>0</v>
      </c>
      <c r="F171" s="44" t="str">
        <f>Criterios_Ponderables!R175</f>
        <v>0</v>
      </c>
      <c r="G171" s="44">
        <f>Criterios_Ponderables!Z175</f>
        <v>0</v>
      </c>
      <c r="H171" s="35" t="str">
        <f>Criterios_Ponderables!AD175</f>
        <v>0</v>
      </c>
      <c r="I171" s="45">
        <f t="shared" si="22"/>
        <v>0</v>
      </c>
    </row>
    <row r="172" spans="1:9" hidden="1" x14ac:dyDescent="0.25">
      <c r="A172" s="1035"/>
      <c r="B172" s="936">
        <v>6</v>
      </c>
      <c r="C172" s="35" t="str">
        <f>IF(Experiencia_Proponente!C227=0,"",Experiencia_Proponente!C227)</f>
        <v/>
      </c>
      <c r="D172" s="35" t="str">
        <f>Criterios_Ponderables!H176</f>
        <v>0</v>
      </c>
      <c r="E172" s="43" t="str">
        <f>Criterios_Ponderables!M176</f>
        <v>0</v>
      </c>
      <c r="F172" s="44" t="str">
        <f>Criterios_Ponderables!R176</f>
        <v>0</v>
      </c>
      <c r="G172" s="44">
        <f>Criterios_Ponderables!Z176</f>
        <v>0</v>
      </c>
      <c r="H172" s="35" t="str">
        <f>Criterios_Ponderables!AD176</f>
        <v>0</v>
      </c>
      <c r="I172" s="45">
        <f t="shared" si="22"/>
        <v>0</v>
      </c>
    </row>
    <row r="173" spans="1:9" hidden="1" x14ac:dyDescent="0.25">
      <c r="A173" s="1035"/>
      <c r="B173" s="936">
        <v>7</v>
      </c>
      <c r="C173" s="35" t="str">
        <f>IF(Experiencia_Proponente!C228=0,"",Experiencia_Proponente!C228)</f>
        <v/>
      </c>
      <c r="D173" s="35" t="str">
        <f>Criterios_Ponderables!H177</f>
        <v>0</v>
      </c>
      <c r="E173" s="43" t="str">
        <f>Criterios_Ponderables!M177</f>
        <v>0</v>
      </c>
      <c r="F173" s="44" t="str">
        <f>Criterios_Ponderables!R177</f>
        <v>0</v>
      </c>
      <c r="G173" s="44">
        <f>Criterios_Ponderables!Z177</f>
        <v>0</v>
      </c>
      <c r="H173" s="35" t="str">
        <f>Criterios_Ponderables!AD177</f>
        <v>0</v>
      </c>
      <c r="I173" s="45">
        <f t="shared" si="22"/>
        <v>0</v>
      </c>
    </row>
    <row r="174" spans="1:9" hidden="1" x14ac:dyDescent="0.25">
      <c r="A174" s="1035"/>
      <c r="B174" s="936">
        <v>8</v>
      </c>
      <c r="C174" s="35" t="str">
        <f>IF(Experiencia_Proponente!C229=0,"",Experiencia_Proponente!C229)</f>
        <v/>
      </c>
      <c r="D174" s="35" t="str">
        <f>Criterios_Ponderables!H178</f>
        <v>0</v>
      </c>
      <c r="E174" s="43" t="str">
        <f>Criterios_Ponderables!M178</f>
        <v>0</v>
      </c>
      <c r="F174" s="44" t="str">
        <f>Criterios_Ponderables!R178</f>
        <v>0</v>
      </c>
      <c r="G174" s="44">
        <f>Criterios_Ponderables!Z178</f>
        <v>0</v>
      </c>
      <c r="H174" s="35" t="str">
        <f>Criterios_Ponderables!AD178</f>
        <v>0</v>
      </c>
      <c r="I174" s="45">
        <f t="shared" si="22"/>
        <v>0</v>
      </c>
    </row>
    <row r="175" spans="1:9" hidden="1" x14ac:dyDescent="0.25">
      <c r="A175" s="1035"/>
      <c r="B175" s="936">
        <v>9</v>
      </c>
      <c r="C175" s="35" t="str">
        <f>IF(Experiencia_Proponente!C230=0,"",Experiencia_Proponente!C230)</f>
        <v/>
      </c>
      <c r="D175" s="35" t="str">
        <f>Criterios_Ponderables!H179</f>
        <v>0</v>
      </c>
      <c r="E175" s="43" t="str">
        <f>Criterios_Ponderables!M179</f>
        <v>0</v>
      </c>
      <c r="F175" s="44" t="str">
        <f>Criterios_Ponderables!R179</f>
        <v>0</v>
      </c>
      <c r="G175" s="44">
        <f>Criterios_Ponderables!Z179</f>
        <v>0</v>
      </c>
      <c r="H175" s="35" t="str">
        <f>Criterios_Ponderables!AD179</f>
        <v>0</v>
      </c>
      <c r="I175" s="45">
        <f t="shared" si="22"/>
        <v>0</v>
      </c>
    </row>
    <row r="176" spans="1:9" hidden="1" x14ac:dyDescent="0.25">
      <c r="A176" s="1035"/>
      <c r="B176" s="936">
        <v>10</v>
      </c>
      <c r="C176" s="35" t="str">
        <f>IF(Experiencia_Proponente!C231=0,"",Experiencia_Proponente!C231)</f>
        <v/>
      </c>
      <c r="D176" s="35" t="str">
        <f>Criterios_Ponderables!H180</f>
        <v>0</v>
      </c>
      <c r="E176" s="43" t="str">
        <f>Criterios_Ponderables!M180</f>
        <v>0</v>
      </c>
      <c r="F176" s="44" t="str">
        <f>Criterios_Ponderables!R180</f>
        <v>0</v>
      </c>
      <c r="G176" s="44">
        <f>Criterios_Ponderables!Z180</f>
        <v>0</v>
      </c>
      <c r="H176" s="35" t="str">
        <f>Criterios_Ponderables!AD180</f>
        <v>0</v>
      </c>
      <c r="I176" s="45">
        <f t="shared" si="22"/>
        <v>0</v>
      </c>
    </row>
    <row r="177" spans="1:9" hidden="1" x14ac:dyDescent="0.25">
      <c r="A177" s="1035"/>
      <c r="B177" s="936">
        <v>11</v>
      </c>
      <c r="C177" s="35" t="str">
        <f>IF(Experiencia_Proponente!C232=0,"",Experiencia_Proponente!C232)</f>
        <v/>
      </c>
      <c r="D177" s="35" t="str">
        <f>Criterios_Ponderables!H181</f>
        <v>0</v>
      </c>
      <c r="E177" s="43" t="str">
        <f>Criterios_Ponderables!M181</f>
        <v>0</v>
      </c>
      <c r="F177" s="44" t="str">
        <f>Criterios_Ponderables!R181</f>
        <v>0</v>
      </c>
      <c r="G177" s="44">
        <f>Criterios_Ponderables!Z181</f>
        <v>0</v>
      </c>
      <c r="H177" s="35" t="str">
        <f>Criterios_Ponderables!AD181</f>
        <v>0</v>
      </c>
      <c r="I177" s="45">
        <f t="shared" si="22"/>
        <v>0</v>
      </c>
    </row>
    <row r="178" spans="1:9" hidden="1" x14ac:dyDescent="0.25">
      <c r="A178" s="1036"/>
      <c r="B178" s="706">
        <v>12</v>
      </c>
      <c r="C178" s="707" t="str">
        <f>IF(Experiencia_Proponente!C233=0,"",Experiencia_Proponente!C233)</f>
        <v/>
      </c>
      <c r="D178" s="707" t="str">
        <f>Criterios_Ponderables!H182</f>
        <v>0</v>
      </c>
      <c r="E178" s="712" t="str">
        <f>Criterios_Ponderables!M182</f>
        <v>0</v>
      </c>
      <c r="F178" s="713" t="str">
        <f>Criterios_Ponderables!R182</f>
        <v>0</v>
      </c>
      <c r="G178" s="713">
        <f>Criterios_Ponderables!Z182</f>
        <v>0</v>
      </c>
      <c r="H178" s="707" t="str">
        <f>Criterios_Ponderables!AD182</f>
        <v>0</v>
      </c>
      <c r="I178" s="714">
        <f t="shared" si="22"/>
        <v>0</v>
      </c>
    </row>
    <row r="179" spans="1:9" x14ac:dyDescent="0.25">
      <c r="A179" s="564">
        <v>13</v>
      </c>
      <c r="B179" s="564"/>
      <c r="C179" s="720" t="s">
        <v>1537</v>
      </c>
      <c r="D179" s="721"/>
      <c r="E179" s="721"/>
      <c r="F179" s="721"/>
      <c r="G179" s="721"/>
      <c r="H179" s="721"/>
      <c r="I179" s="721"/>
    </row>
    <row r="180" spans="1:9" ht="27.75" customHeight="1" x14ac:dyDescent="0.25">
      <c r="A180" s="1033">
        <v>14</v>
      </c>
      <c r="B180" s="936">
        <v>1</v>
      </c>
      <c r="C180" s="717" t="str">
        <f>IF(Experiencia_Proponente!C235=0,"",Experiencia_Proponente!C235)</f>
        <v>COOPERATIVA AUTONOMA DE SEGURIDAD C.T.A. COAUTONOMA C.T.A</v>
      </c>
      <c r="D180" s="717" t="str">
        <f>Criterios_Ponderables!H184</f>
        <v>15</v>
      </c>
      <c r="E180" s="722" t="str">
        <f>Criterios_Ponderables!M184</f>
        <v>24</v>
      </c>
      <c r="F180" s="723" t="str">
        <f>Criterios_Ponderables!R184</f>
        <v>10</v>
      </c>
      <c r="G180" s="723">
        <f>Criterios_Ponderables!Z184</f>
        <v>1</v>
      </c>
      <c r="H180" s="717" t="str">
        <f>Criterios_Ponderables!AD184</f>
        <v>10</v>
      </c>
      <c r="I180" s="723">
        <f t="shared" ref="I180" si="25">F180+D180+H180+E180+G180</f>
        <v>60</v>
      </c>
    </row>
    <row r="181" spans="1:9" hidden="1" x14ac:dyDescent="0.25">
      <c r="A181" s="1034"/>
      <c r="B181" s="39">
        <v>2</v>
      </c>
      <c r="C181" s="35" t="str">
        <f>IF(Experiencia_Proponente!C236=0,"",Experiencia_Proponente!C236)</f>
        <v/>
      </c>
      <c r="D181" s="35" t="str">
        <f>Criterios_Ponderables!H185</f>
        <v>0</v>
      </c>
      <c r="E181" s="43" t="str">
        <f>Criterios_Ponderables!M185</f>
        <v>0</v>
      </c>
      <c r="F181" s="44" t="str">
        <f>Criterios_Ponderables!R185</f>
        <v>0</v>
      </c>
      <c r="G181" s="44">
        <f>Criterios_Ponderables!Z185</f>
        <v>0</v>
      </c>
      <c r="H181" s="35" t="str">
        <f>Criterios_Ponderables!AD185</f>
        <v>0</v>
      </c>
      <c r="I181" s="45">
        <f t="shared" si="22"/>
        <v>0</v>
      </c>
    </row>
    <row r="182" spans="1:9" hidden="1" x14ac:dyDescent="0.25">
      <c r="A182" s="1035"/>
      <c r="B182" s="936">
        <v>3</v>
      </c>
      <c r="C182" s="35" t="str">
        <f>IF(Experiencia_Proponente!C237=0,"",Experiencia_Proponente!C237)</f>
        <v/>
      </c>
      <c r="D182" s="35" t="str">
        <f>Criterios_Ponderables!H186</f>
        <v>0</v>
      </c>
      <c r="E182" s="43" t="str">
        <f>Criterios_Ponderables!M186</f>
        <v>0</v>
      </c>
      <c r="F182" s="44" t="str">
        <f>Criterios_Ponderables!R186</f>
        <v>0</v>
      </c>
      <c r="G182" s="44">
        <f>Criterios_Ponderables!Z186</f>
        <v>0</v>
      </c>
      <c r="H182" s="35" t="str">
        <f>Criterios_Ponderables!AD186</f>
        <v>0</v>
      </c>
      <c r="I182" s="45">
        <f t="shared" si="22"/>
        <v>0</v>
      </c>
    </row>
    <row r="183" spans="1:9" hidden="1" x14ac:dyDescent="0.25">
      <c r="A183" s="1035"/>
      <c r="B183" s="936">
        <v>4</v>
      </c>
      <c r="C183" s="35" t="str">
        <f>IF(Experiencia_Proponente!C238=0,"",Experiencia_Proponente!C238)</f>
        <v/>
      </c>
      <c r="D183" s="35" t="str">
        <f>Criterios_Ponderables!H187</f>
        <v>0</v>
      </c>
      <c r="E183" s="43" t="str">
        <f>Criterios_Ponderables!M187</f>
        <v>0</v>
      </c>
      <c r="F183" s="44" t="str">
        <f>Criterios_Ponderables!R187</f>
        <v>0</v>
      </c>
      <c r="G183" s="44">
        <f>Criterios_Ponderables!Z187</f>
        <v>0</v>
      </c>
      <c r="H183" s="35" t="str">
        <f>Criterios_Ponderables!AD187</f>
        <v>0</v>
      </c>
      <c r="I183" s="45">
        <f t="shared" si="22"/>
        <v>0</v>
      </c>
    </row>
    <row r="184" spans="1:9" hidden="1" x14ac:dyDescent="0.25">
      <c r="A184" s="1035"/>
      <c r="B184" s="936">
        <v>5</v>
      </c>
      <c r="C184" s="35" t="str">
        <f>IF(Experiencia_Proponente!C239=0,"",Experiencia_Proponente!C239)</f>
        <v/>
      </c>
      <c r="D184" s="35" t="str">
        <f>Criterios_Ponderables!H188</f>
        <v>0</v>
      </c>
      <c r="E184" s="43" t="str">
        <f>Criterios_Ponderables!M188</f>
        <v>0</v>
      </c>
      <c r="F184" s="44" t="str">
        <f>Criterios_Ponderables!R188</f>
        <v>0</v>
      </c>
      <c r="G184" s="44">
        <f>Criterios_Ponderables!Z188</f>
        <v>0</v>
      </c>
      <c r="H184" s="35" t="str">
        <f>Criterios_Ponderables!AD188</f>
        <v>0</v>
      </c>
      <c r="I184" s="45">
        <f t="shared" si="22"/>
        <v>0</v>
      </c>
    </row>
    <row r="185" spans="1:9" hidden="1" x14ac:dyDescent="0.25">
      <c r="A185" s="1035"/>
      <c r="B185" s="936">
        <v>6</v>
      </c>
      <c r="C185" s="35" t="str">
        <f>IF(Experiencia_Proponente!C240=0,"",Experiencia_Proponente!C240)</f>
        <v/>
      </c>
      <c r="D185" s="35" t="str">
        <f>Criterios_Ponderables!H189</f>
        <v>0</v>
      </c>
      <c r="E185" s="43" t="str">
        <f>Criterios_Ponderables!M189</f>
        <v>0</v>
      </c>
      <c r="F185" s="44" t="str">
        <f>Criterios_Ponderables!R189</f>
        <v>0</v>
      </c>
      <c r="G185" s="44">
        <f>Criterios_Ponderables!Z189</f>
        <v>0</v>
      </c>
      <c r="H185" s="35" t="str">
        <f>Criterios_Ponderables!AD189</f>
        <v>0</v>
      </c>
      <c r="I185" s="45">
        <f t="shared" si="22"/>
        <v>0</v>
      </c>
    </row>
    <row r="186" spans="1:9" hidden="1" x14ac:dyDescent="0.25">
      <c r="A186" s="1035"/>
      <c r="B186" s="936">
        <v>7</v>
      </c>
      <c r="C186" s="35" t="str">
        <f>IF(Experiencia_Proponente!C241=0,"",Experiencia_Proponente!C241)</f>
        <v/>
      </c>
      <c r="D186" s="35" t="str">
        <f>Criterios_Ponderables!H190</f>
        <v>0</v>
      </c>
      <c r="E186" s="43" t="str">
        <f>Criterios_Ponderables!M190</f>
        <v>0</v>
      </c>
      <c r="F186" s="44" t="str">
        <f>Criterios_Ponderables!R190</f>
        <v>0</v>
      </c>
      <c r="G186" s="44">
        <f>Criterios_Ponderables!Z190</f>
        <v>0</v>
      </c>
      <c r="H186" s="35" t="str">
        <f>Criterios_Ponderables!AD190</f>
        <v>0</v>
      </c>
      <c r="I186" s="45">
        <f t="shared" si="22"/>
        <v>0</v>
      </c>
    </row>
    <row r="187" spans="1:9" hidden="1" x14ac:dyDescent="0.25">
      <c r="A187" s="1035"/>
      <c r="B187" s="936">
        <v>8</v>
      </c>
      <c r="C187" s="35" t="str">
        <f>IF(Experiencia_Proponente!C242=0,"",Experiencia_Proponente!C242)</f>
        <v/>
      </c>
      <c r="D187" s="35" t="str">
        <f>Criterios_Ponderables!H191</f>
        <v>0</v>
      </c>
      <c r="E187" s="43" t="str">
        <f>Criterios_Ponderables!M191</f>
        <v>0</v>
      </c>
      <c r="F187" s="44" t="str">
        <f>Criterios_Ponderables!R191</f>
        <v>0</v>
      </c>
      <c r="G187" s="44">
        <f>Criterios_Ponderables!Z191</f>
        <v>0</v>
      </c>
      <c r="H187" s="35" t="str">
        <f>Criterios_Ponderables!AD191</f>
        <v>0</v>
      </c>
      <c r="I187" s="45">
        <f t="shared" si="22"/>
        <v>0</v>
      </c>
    </row>
    <row r="188" spans="1:9" hidden="1" x14ac:dyDescent="0.25">
      <c r="A188" s="1035"/>
      <c r="B188" s="936">
        <v>9</v>
      </c>
      <c r="C188" s="35" t="str">
        <f>IF(Experiencia_Proponente!C243=0,"",Experiencia_Proponente!C243)</f>
        <v/>
      </c>
      <c r="D188" s="35" t="str">
        <f>Criterios_Ponderables!H192</f>
        <v>0</v>
      </c>
      <c r="E188" s="43" t="str">
        <f>Criterios_Ponderables!M192</f>
        <v>0</v>
      </c>
      <c r="F188" s="44" t="str">
        <f>Criterios_Ponderables!R192</f>
        <v>0</v>
      </c>
      <c r="G188" s="44">
        <f>Criterios_Ponderables!Z192</f>
        <v>0</v>
      </c>
      <c r="H188" s="35" t="str">
        <f>Criterios_Ponderables!AD192</f>
        <v>0</v>
      </c>
      <c r="I188" s="45">
        <f t="shared" si="22"/>
        <v>0</v>
      </c>
    </row>
    <row r="189" spans="1:9" hidden="1" x14ac:dyDescent="0.25">
      <c r="A189" s="1035"/>
      <c r="B189" s="936">
        <v>10</v>
      </c>
      <c r="C189" s="35" t="str">
        <f>IF(Experiencia_Proponente!C244=0,"",Experiencia_Proponente!C244)</f>
        <v/>
      </c>
      <c r="D189" s="35" t="str">
        <f>Criterios_Ponderables!H193</f>
        <v>0</v>
      </c>
      <c r="E189" s="43" t="str">
        <f>Criterios_Ponderables!M193</f>
        <v>0</v>
      </c>
      <c r="F189" s="44" t="str">
        <f>Criterios_Ponderables!R193</f>
        <v>0</v>
      </c>
      <c r="G189" s="44">
        <f>Criterios_Ponderables!Z193</f>
        <v>0</v>
      </c>
      <c r="H189" s="35" t="str">
        <f>Criterios_Ponderables!AD193</f>
        <v>0</v>
      </c>
      <c r="I189" s="45">
        <f t="shared" si="22"/>
        <v>0</v>
      </c>
    </row>
    <row r="190" spans="1:9" hidden="1" x14ac:dyDescent="0.25">
      <c r="A190" s="1036"/>
      <c r="B190" s="706">
        <v>11</v>
      </c>
      <c r="C190" s="707" t="str">
        <f>IF(Experiencia_Proponente!C245=0,"",Experiencia_Proponente!C245)</f>
        <v/>
      </c>
      <c r="D190" s="707" t="str">
        <f>Criterios_Ponderables!H194</f>
        <v>0</v>
      </c>
      <c r="E190" s="712" t="str">
        <f>Criterios_Ponderables!M194</f>
        <v>0</v>
      </c>
      <c r="F190" s="713" t="str">
        <f>Criterios_Ponderables!R194</f>
        <v>0</v>
      </c>
      <c r="G190" s="713">
        <f>Criterios_Ponderables!Z194</f>
        <v>0</v>
      </c>
      <c r="H190" s="707" t="str">
        <f>Criterios_Ponderables!AD194</f>
        <v>0</v>
      </c>
      <c r="I190" s="714">
        <f t="shared" si="22"/>
        <v>0</v>
      </c>
    </row>
    <row r="191" spans="1:9" s="89" customFormat="1" ht="33.75" customHeight="1" x14ac:dyDescent="0.25">
      <c r="A191" s="1033"/>
      <c r="B191" s="941">
        <v>12</v>
      </c>
      <c r="C191" s="94" t="str">
        <f>IF(Experiencia_Proponente!C246=0,"",Experiencia_Proponente!C246)</f>
        <v>COOPERATIVA AUTONOMA DE SEGURIDAD C.T.A. COAUTONOMA C.T.A</v>
      </c>
      <c r="D191" s="94" t="str">
        <f>Criterios_Ponderables!H195</f>
        <v>15</v>
      </c>
      <c r="E191" s="698" t="str">
        <f>Criterios_Ponderables!M195</f>
        <v>24</v>
      </c>
      <c r="F191" s="942" t="str">
        <f>Criterios_Ponderables!R195</f>
        <v>10</v>
      </c>
      <c r="G191" s="942">
        <f>Criterios_Ponderables!Z195</f>
        <v>1</v>
      </c>
      <c r="H191" s="94" t="str">
        <f>Criterios_Ponderables!AD195</f>
        <v>10</v>
      </c>
      <c r="I191" s="942">
        <f t="shared" si="22"/>
        <v>60</v>
      </c>
    </row>
    <row r="192" spans="1:9" x14ac:dyDescent="0.25">
      <c r="A192" s="564">
        <v>14</v>
      </c>
      <c r="B192" s="564"/>
      <c r="C192" s="720" t="s">
        <v>1537</v>
      </c>
      <c r="D192" s="721"/>
      <c r="E192" s="721"/>
      <c r="F192" s="721"/>
      <c r="G192" s="721"/>
      <c r="H192" s="721"/>
      <c r="I192" s="721"/>
    </row>
    <row r="193" spans="1:9" hidden="1" x14ac:dyDescent="0.25">
      <c r="A193" s="1034">
        <f t="shared" ref="A193" si="26">A205</f>
        <v>15</v>
      </c>
      <c r="B193" s="39">
        <v>1</v>
      </c>
      <c r="C193" s="35" t="str">
        <f>IF(Experiencia_Proponente!C248=0,"",Experiencia_Proponente!C248)</f>
        <v/>
      </c>
      <c r="D193" s="35" t="str">
        <f>Criterios_Ponderables!H197</f>
        <v>0</v>
      </c>
      <c r="E193" s="43" t="str">
        <f>Criterios_Ponderables!M197</f>
        <v>0</v>
      </c>
      <c r="F193" s="44" t="str">
        <f>Criterios_Ponderables!R197</f>
        <v>0</v>
      </c>
      <c r="G193" s="44">
        <f>Criterios_Ponderables!Z197</f>
        <v>0</v>
      </c>
      <c r="H193" s="35" t="str">
        <f>Criterios_Ponderables!AD197</f>
        <v>0</v>
      </c>
      <c r="I193" s="45">
        <f t="shared" ref="I193" si="27">F193+D193+H193+E193+G193</f>
        <v>0</v>
      </c>
    </row>
    <row r="194" spans="1:9" hidden="1" x14ac:dyDescent="0.25">
      <c r="A194" s="1035"/>
      <c r="B194" s="936">
        <v>2</v>
      </c>
      <c r="C194" s="35" t="str">
        <f>IF(Experiencia_Proponente!C249=0,"",Experiencia_Proponente!C249)</f>
        <v/>
      </c>
      <c r="D194" s="35" t="str">
        <f>Criterios_Ponderables!H198</f>
        <v>0</v>
      </c>
      <c r="E194" s="43" t="str">
        <f>Criterios_Ponderables!M198</f>
        <v>0</v>
      </c>
      <c r="F194" s="44" t="str">
        <f>Criterios_Ponderables!R198</f>
        <v>0</v>
      </c>
      <c r="G194" s="44">
        <f>Criterios_Ponderables!Z198</f>
        <v>0</v>
      </c>
      <c r="H194" s="35" t="str">
        <f>Criterios_Ponderables!AD198</f>
        <v>0</v>
      </c>
      <c r="I194" s="45">
        <f t="shared" si="22"/>
        <v>0</v>
      </c>
    </row>
    <row r="195" spans="1:9" hidden="1" x14ac:dyDescent="0.25">
      <c r="A195" s="1035"/>
      <c r="B195" s="936">
        <v>3</v>
      </c>
      <c r="C195" s="35" t="str">
        <f>IF(Experiencia_Proponente!C250=0,"",Experiencia_Proponente!C250)</f>
        <v/>
      </c>
      <c r="D195" s="35" t="str">
        <f>Criterios_Ponderables!H199</f>
        <v>0</v>
      </c>
      <c r="E195" s="43" t="str">
        <f>Criterios_Ponderables!M199</f>
        <v>0</v>
      </c>
      <c r="F195" s="44" t="str">
        <f>Criterios_Ponderables!R199</f>
        <v>0</v>
      </c>
      <c r="G195" s="44">
        <f>Criterios_Ponderables!Z199</f>
        <v>0</v>
      </c>
      <c r="H195" s="35" t="str">
        <f>Criterios_Ponderables!AD199</f>
        <v>0</v>
      </c>
      <c r="I195" s="45">
        <f t="shared" si="22"/>
        <v>0</v>
      </c>
    </row>
    <row r="196" spans="1:9" hidden="1" x14ac:dyDescent="0.25">
      <c r="A196" s="1035"/>
      <c r="B196" s="936">
        <v>4</v>
      </c>
      <c r="C196" s="35" t="str">
        <f>IF(Experiencia_Proponente!C251=0,"",Experiencia_Proponente!C251)</f>
        <v/>
      </c>
      <c r="D196" s="35" t="str">
        <f>Criterios_Ponderables!H200</f>
        <v>0</v>
      </c>
      <c r="E196" s="43" t="str">
        <f>Criterios_Ponderables!M200</f>
        <v>0</v>
      </c>
      <c r="F196" s="44" t="str">
        <f>Criterios_Ponderables!R200</f>
        <v>0</v>
      </c>
      <c r="G196" s="44">
        <f>Criterios_Ponderables!Z200</f>
        <v>0</v>
      </c>
      <c r="H196" s="35" t="str">
        <f>Criterios_Ponderables!AD200</f>
        <v>0</v>
      </c>
      <c r="I196" s="45">
        <f t="shared" si="22"/>
        <v>0</v>
      </c>
    </row>
    <row r="197" spans="1:9" hidden="1" x14ac:dyDescent="0.25">
      <c r="A197" s="1035"/>
      <c r="B197" s="936">
        <v>5</v>
      </c>
      <c r="C197" s="35" t="str">
        <f>IF(Experiencia_Proponente!C252=0,"",Experiencia_Proponente!C252)</f>
        <v/>
      </c>
      <c r="D197" s="35" t="str">
        <f>Criterios_Ponderables!H201</f>
        <v>0</v>
      </c>
      <c r="E197" s="43" t="str">
        <f>Criterios_Ponderables!M201</f>
        <v>0</v>
      </c>
      <c r="F197" s="44" t="str">
        <f>Criterios_Ponderables!R201</f>
        <v>0</v>
      </c>
      <c r="G197" s="44">
        <f>Criterios_Ponderables!Z201</f>
        <v>0</v>
      </c>
      <c r="H197" s="35" t="str">
        <f>Criterios_Ponderables!AD201</f>
        <v>0</v>
      </c>
      <c r="I197" s="45">
        <f t="shared" si="22"/>
        <v>0</v>
      </c>
    </row>
    <row r="198" spans="1:9" hidden="1" x14ac:dyDescent="0.25">
      <c r="A198" s="1035"/>
      <c r="B198" s="936">
        <v>6</v>
      </c>
      <c r="C198" s="35" t="str">
        <f>IF(Experiencia_Proponente!C253=0,"",Experiencia_Proponente!C253)</f>
        <v/>
      </c>
      <c r="D198" s="35" t="str">
        <f>Criterios_Ponderables!H202</f>
        <v>0</v>
      </c>
      <c r="E198" s="43" t="str">
        <f>Criterios_Ponderables!M202</f>
        <v>0</v>
      </c>
      <c r="F198" s="44" t="str">
        <f>Criterios_Ponderables!R202</f>
        <v>0</v>
      </c>
      <c r="G198" s="44">
        <f>Criterios_Ponderables!Z202</f>
        <v>0</v>
      </c>
      <c r="H198" s="35" t="str">
        <f>Criterios_Ponderables!AD202</f>
        <v>0</v>
      </c>
      <c r="I198" s="45">
        <f t="shared" si="22"/>
        <v>0</v>
      </c>
    </row>
    <row r="199" spans="1:9" hidden="1" x14ac:dyDescent="0.25">
      <c r="A199" s="1035"/>
      <c r="B199" s="936">
        <v>7</v>
      </c>
      <c r="C199" s="35" t="str">
        <f>IF(Experiencia_Proponente!C254=0,"",Experiencia_Proponente!C254)</f>
        <v/>
      </c>
      <c r="D199" s="35" t="str">
        <f>Criterios_Ponderables!H203</f>
        <v>0</v>
      </c>
      <c r="E199" s="43" t="str">
        <f>Criterios_Ponderables!M203</f>
        <v>0</v>
      </c>
      <c r="F199" s="44" t="str">
        <f>Criterios_Ponderables!R203</f>
        <v>0</v>
      </c>
      <c r="G199" s="44">
        <f>Criterios_Ponderables!Z203</f>
        <v>0</v>
      </c>
      <c r="H199" s="35" t="str">
        <f>Criterios_Ponderables!AD203</f>
        <v>0</v>
      </c>
      <c r="I199" s="45">
        <f t="shared" si="22"/>
        <v>0</v>
      </c>
    </row>
    <row r="200" spans="1:9" hidden="1" x14ac:dyDescent="0.25">
      <c r="A200" s="1035"/>
      <c r="B200" s="936">
        <v>8</v>
      </c>
      <c r="C200" s="35" t="str">
        <f>IF(Experiencia_Proponente!C255=0,"",Experiencia_Proponente!C255)</f>
        <v/>
      </c>
      <c r="D200" s="35" t="str">
        <f>Criterios_Ponderables!H204</f>
        <v>0</v>
      </c>
      <c r="E200" s="43" t="str">
        <f>Criterios_Ponderables!M204</f>
        <v>0</v>
      </c>
      <c r="F200" s="44" t="str">
        <f>Criterios_Ponderables!R204</f>
        <v>0</v>
      </c>
      <c r="G200" s="44">
        <f>Criterios_Ponderables!Z204</f>
        <v>0</v>
      </c>
      <c r="H200" s="35" t="str">
        <f>Criterios_Ponderables!AD204</f>
        <v>0</v>
      </c>
      <c r="I200" s="45">
        <f t="shared" si="22"/>
        <v>0</v>
      </c>
    </row>
    <row r="201" spans="1:9" hidden="1" x14ac:dyDescent="0.25">
      <c r="A201" s="1035"/>
      <c r="B201" s="936">
        <v>9</v>
      </c>
      <c r="C201" s="35" t="str">
        <f>IF(Experiencia_Proponente!C256=0,"",Experiencia_Proponente!C256)</f>
        <v/>
      </c>
      <c r="D201" s="35" t="str">
        <f>Criterios_Ponderables!H205</f>
        <v>0</v>
      </c>
      <c r="E201" s="43" t="str">
        <f>Criterios_Ponderables!M205</f>
        <v>0</v>
      </c>
      <c r="F201" s="44" t="str">
        <f>Criterios_Ponderables!R205</f>
        <v>0</v>
      </c>
      <c r="G201" s="44">
        <f>Criterios_Ponderables!Z205</f>
        <v>0</v>
      </c>
      <c r="H201" s="35" t="str">
        <f>Criterios_Ponderables!AD205</f>
        <v>0</v>
      </c>
      <c r="I201" s="45">
        <f t="shared" si="22"/>
        <v>0</v>
      </c>
    </row>
    <row r="202" spans="1:9" hidden="1" x14ac:dyDescent="0.25">
      <c r="A202" s="1035"/>
      <c r="B202" s="936">
        <v>10</v>
      </c>
      <c r="C202" s="35" t="str">
        <f>IF(Experiencia_Proponente!C257=0,"",Experiencia_Proponente!C257)</f>
        <v/>
      </c>
      <c r="D202" s="35" t="str">
        <f>Criterios_Ponderables!H206</f>
        <v>0</v>
      </c>
      <c r="E202" s="43" t="str">
        <f>Criterios_Ponderables!M206</f>
        <v>0</v>
      </c>
      <c r="F202" s="44" t="str">
        <f>Criterios_Ponderables!R206</f>
        <v>0</v>
      </c>
      <c r="G202" s="44">
        <f>Criterios_Ponderables!Z206</f>
        <v>0</v>
      </c>
      <c r="H202" s="35" t="str">
        <f>Criterios_Ponderables!AD206</f>
        <v>0</v>
      </c>
      <c r="I202" s="45">
        <f t="shared" si="22"/>
        <v>0</v>
      </c>
    </row>
    <row r="203" spans="1:9" hidden="1" x14ac:dyDescent="0.25">
      <c r="A203" s="1036"/>
      <c r="B203" s="706">
        <v>11</v>
      </c>
      <c r="C203" s="707" t="str">
        <f>IF(Experiencia_Proponente!C258=0,"",Experiencia_Proponente!C258)</f>
        <v/>
      </c>
      <c r="D203" s="707" t="str">
        <f>Criterios_Ponderables!H207</f>
        <v>0</v>
      </c>
      <c r="E203" s="712" t="str">
        <f>Criterios_Ponderables!M207</f>
        <v>0</v>
      </c>
      <c r="F203" s="713" t="str">
        <f>Criterios_Ponderables!R207</f>
        <v>0</v>
      </c>
      <c r="G203" s="713">
        <f>Criterios_Ponderables!Z207</f>
        <v>0</v>
      </c>
      <c r="H203" s="707" t="str">
        <f>Criterios_Ponderables!AD207</f>
        <v>0</v>
      </c>
      <c r="I203" s="714">
        <f t="shared" si="22"/>
        <v>0</v>
      </c>
    </row>
    <row r="204" spans="1:9" x14ac:dyDescent="0.25">
      <c r="A204" s="1033"/>
      <c r="B204" s="936">
        <v>12</v>
      </c>
      <c r="C204" s="717" t="str">
        <f>IF(Experiencia_Proponente!C259=0,"",Experiencia_Proponente!C259)</f>
        <v xml:space="preserve"> UNIÓN TEMPORAL ZM 2021E</v>
      </c>
      <c r="D204" s="717" t="str">
        <f>Criterios_Ponderables!H208</f>
        <v>15</v>
      </c>
      <c r="E204" s="722" t="str">
        <f>Criterios_Ponderables!M208</f>
        <v>24</v>
      </c>
      <c r="F204" s="723" t="str">
        <f>Criterios_Ponderables!R208</f>
        <v>10</v>
      </c>
      <c r="G204" s="723">
        <f>Criterios_Ponderables!Z208</f>
        <v>0</v>
      </c>
      <c r="H204" s="717" t="str">
        <f>Criterios_Ponderables!AD208</f>
        <v>10</v>
      </c>
      <c r="I204" s="723">
        <f t="shared" si="22"/>
        <v>59</v>
      </c>
    </row>
    <row r="205" spans="1:9" x14ac:dyDescent="0.25">
      <c r="A205" s="564">
        <v>15</v>
      </c>
      <c r="B205" s="564"/>
      <c r="C205" s="720" t="s">
        <v>1537</v>
      </c>
      <c r="D205" s="721"/>
      <c r="E205" s="721"/>
      <c r="F205" s="721"/>
      <c r="G205" s="721"/>
      <c r="H205" s="721"/>
      <c r="I205" s="721"/>
    </row>
    <row r="206" spans="1:9" hidden="1" x14ac:dyDescent="0.25">
      <c r="A206" s="1034">
        <f t="shared" ref="A206" si="28">A218</f>
        <v>16</v>
      </c>
      <c r="B206" s="39">
        <v>1</v>
      </c>
      <c r="C206" s="35" t="str">
        <f>IF(Experiencia_Proponente!C261=0,"",Experiencia_Proponente!C261)</f>
        <v/>
      </c>
      <c r="D206" s="46" t="str">
        <f>Criterios_Ponderables!H210</f>
        <v>0</v>
      </c>
      <c r="E206" s="47" t="str">
        <f>Criterios_Ponderables!M210</f>
        <v>0</v>
      </c>
      <c r="F206" s="41" t="str">
        <f>Criterios_Ponderables!R210</f>
        <v>0</v>
      </c>
      <c r="G206" s="41">
        <f>Criterios_Ponderables!Z210</f>
        <v>0</v>
      </c>
      <c r="H206" s="46" t="str">
        <f>Criterios_Ponderables!AD210</f>
        <v>0</v>
      </c>
      <c r="I206" s="42">
        <f t="shared" ref="I206" si="29">F206+D206+H206+E206+G206</f>
        <v>0</v>
      </c>
    </row>
    <row r="207" spans="1:9" hidden="1" x14ac:dyDescent="0.25">
      <c r="A207" s="1035"/>
      <c r="B207" s="936">
        <v>2</v>
      </c>
      <c r="C207" s="35" t="str">
        <f>IF(Experiencia_Proponente!C262=0,"",Experiencia_Proponente!C262)</f>
        <v/>
      </c>
      <c r="D207" s="46" t="str">
        <f>Criterios_Ponderables!H211</f>
        <v>0</v>
      </c>
      <c r="E207" s="47" t="str">
        <f>Criterios_Ponderables!M211</f>
        <v>0</v>
      </c>
      <c r="F207" s="41" t="str">
        <f>Criterios_Ponderables!R211</f>
        <v>0</v>
      </c>
      <c r="G207" s="41">
        <f>Criterios_Ponderables!Z211</f>
        <v>0</v>
      </c>
      <c r="H207" s="46" t="str">
        <f>Criterios_Ponderables!AD211</f>
        <v>0</v>
      </c>
      <c r="I207" s="42">
        <f t="shared" si="22"/>
        <v>0</v>
      </c>
    </row>
    <row r="208" spans="1:9" hidden="1" x14ac:dyDescent="0.25">
      <c r="A208" s="1036"/>
      <c r="B208" s="706">
        <v>3</v>
      </c>
      <c r="C208" s="707" t="str">
        <f>IF(Experiencia_Proponente!C263=0,"",Experiencia_Proponente!C263)</f>
        <v/>
      </c>
      <c r="D208" s="715" t="str">
        <f>Criterios_Ponderables!H212</f>
        <v>0</v>
      </c>
      <c r="E208" s="716" t="str">
        <f>Criterios_Ponderables!M212</f>
        <v>0</v>
      </c>
      <c r="F208" s="709" t="str">
        <f>Criterios_Ponderables!R212</f>
        <v>0</v>
      </c>
      <c r="G208" s="709">
        <f>Criterios_Ponderables!Z212</f>
        <v>0</v>
      </c>
      <c r="H208" s="715" t="str">
        <f>Criterios_Ponderables!AD212</f>
        <v>0</v>
      </c>
      <c r="I208" s="710">
        <f t="shared" si="22"/>
        <v>0</v>
      </c>
    </row>
    <row r="209" spans="1:9" s="89" customFormat="1" x14ac:dyDescent="0.25">
      <c r="A209" s="1033"/>
      <c r="B209" s="941">
        <v>4</v>
      </c>
      <c r="C209" s="94" t="str">
        <f>IF(Experiencia_Proponente!C264=0,"",Experiencia_Proponente!C264)</f>
        <v>UNIÓN TEMPORAL SEANSED 2021</v>
      </c>
      <c r="D209" s="94" t="str">
        <f>Criterios_Ponderables!H213</f>
        <v>15</v>
      </c>
      <c r="E209" s="698" t="str">
        <f>Criterios_Ponderables!M213</f>
        <v>24</v>
      </c>
      <c r="F209" s="942" t="str">
        <f>Criterios_Ponderables!R213</f>
        <v>10</v>
      </c>
      <c r="G209" s="942">
        <f>Criterios_Ponderables!Z213</f>
        <v>1</v>
      </c>
      <c r="H209" s="94" t="str">
        <f>Criterios_Ponderables!AD213</f>
        <v>10</v>
      </c>
      <c r="I209" s="942">
        <f t="shared" si="22"/>
        <v>60</v>
      </c>
    </row>
    <row r="210" spans="1:9" s="89" customFormat="1" x14ac:dyDescent="0.25">
      <c r="A210" s="1033"/>
      <c r="B210" s="941">
        <v>5</v>
      </c>
      <c r="C210" s="94" t="str">
        <f>IF(Experiencia_Proponente!C265=0,"",Experiencia_Proponente!C265)</f>
        <v>UNIÓN TEMPORAL SEANSED 2021</v>
      </c>
      <c r="D210" s="94" t="str">
        <f>Criterios_Ponderables!H214</f>
        <v>15</v>
      </c>
      <c r="E210" s="698" t="str">
        <f>Criterios_Ponderables!M214</f>
        <v>24</v>
      </c>
      <c r="F210" s="942" t="str">
        <f>Criterios_Ponderables!R214</f>
        <v>10</v>
      </c>
      <c r="G210" s="942">
        <f>Criterios_Ponderables!Z214</f>
        <v>1</v>
      </c>
      <c r="H210" s="94" t="str">
        <f>Criterios_Ponderables!AD214</f>
        <v>10</v>
      </c>
      <c r="I210" s="942">
        <f t="shared" si="22"/>
        <v>60</v>
      </c>
    </row>
    <row r="211" spans="1:9" hidden="1" x14ac:dyDescent="0.25">
      <c r="A211" s="1037"/>
      <c r="B211" s="711">
        <v>6</v>
      </c>
      <c r="C211" s="707" t="str">
        <f>IF(Experiencia_Proponente!C266=0,"",Experiencia_Proponente!C266)</f>
        <v/>
      </c>
      <c r="D211" s="715" t="str">
        <f>Criterios_Ponderables!H215</f>
        <v>0</v>
      </c>
      <c r="E211" s="716" t="str">
        <f>Criterios_Ponderables!M215</f>
        <v>0</v>
      </c>
      <c r="F211" s="709" t="str">
        <f>Criterios_Ponderables!R215</f>
        <v>0</v>
      </c>
      <c r="G211" s="709">
        <f>Criterios_Ponderables!Z215</f>
        <v>0</v>
      </c>
      <c r="H211" s="715" t="str">
        <f>Criterios_Ponderables!AD215</f>
        <v>0</v>
      </c>
      <c r="I211" s="710">
        <f t="shared" si="22"/>
        <v>0</v>
      </c>
    </row>
    <row r="212" spans="1:9" s="89" customFormat="1" x14ac:dyDescent="0.25">
      <c r="A212" s="1033"/>
      <c r="B212" s="941">
        <v>7</v>
      </c>
      <c r="C212" s="94" t="str">
        <f>IF(Experiencia_Proponente!C267=0,"",Experiencia_Proponente!C267)</f>
        <v>UNIÓN TEMPORAL SEANSED 2021</v>
      </c>
      <c r="D212" s="94" t="str">
        <f>Criterios_Ponderables!H216</f>
        <v>15</v>
      </c>
      <c r="E212" s="698" t="str">
        <f>Criterios_Ponderables!M216</f>
        <v>24</v>
      </c>
      <c r="F212" s="942" t="str">
        <f>Criterios_Ponderables!R216</f>
        <v>10</v>
      </c>
      <c r="G212" s="942">
        <f>Criterios_Ponderables!Z216</f>
        <v>1</v>
      </c>
      <c r="H212" s="94" t="str">
        <f>Criterios_Ponderables!AD216</f>
        <v>10</v>
      </c>
      <c r="I212" s="942">
        <f t="shared" si="22"/>
        <v>60</v>
      </c>
    </row>
    <row r="213" spans="1:9" s="89" customFormat="1" x14ac:dyDescent="0.25">
      <c r="A213" s="1033"/>
      <c r="B213" s="941">
        <v>8</v>
      </c>
      <c r="C213" s="94" t="str">
        <f>IF(Experiencia_Proponente!C268=0,"",Experiencia_Proponente!C268)</f>
        <v>UNIÓN TEMPORAL SEANSED 2021</v>
      </c>
      <c r="D213" s="94" t="str">
        <f>Criterios_Ponderables!H217</f>
        <v>15</v>
      </c>
      <c r="E213" s="698" t="str">
        <f>Criterios_Ponderables!M217</f>
        <v>24</v>
      </c>
      <c r="F213" s="942" t="str">
        <f>Criterios_Ponderables!R217</f>
        <v>10</v>
      </c>
      <c r="G213" s="942">
        <f>Criterios_Ponderables!Z217</f>
        <v>1</v>
      </c>
      <c r="H213" s="94" t="str">
        <f>Criterios_Ponderables!AD217</f>
        <v>10</v>
      </c>
      <c r="I213" s="942">
        <f t="shared" si="22"/>
        <v>60</v>
      </c>
    </row>
    <row r="214" spans="1:9" s="89" customFormat="1" x14ac:dyDescent="0.25">
      <c r="A214" s="1033"/>
      <c r="B214" s="941">
        <v>9</v>
      </c>
      <c r="C214" s="94" t="str">
        <f>IF(Experiencia_Proponente!C269=0,"",Experiencia_Proponente!C269)</f>
        <v>UNIÓN TEMPORAL SEANSED 2021</v>
      </c>
      <c r="D214" s="94" t="str">
        <f>Criterios_Ponderables!H218</f>
        <v>15</v>
      </c>
      <c r="E214" s="698" t="str">
        <f>Criterios_Ponderables!M218</f>
        <v>24</v>
      </c>
      <c r="F214" s="942" t="str">
        <f>Criterios_Ponderables!R218</f>
        <v>10</v>
      </c>
      <c r="G214" s="942">
        <f>Criterios_Ponderables!Z218</f>
        <v>1</v>
      </c>
      <c r="H214" s="94" t="str">
        <f>Criterios_Ponderables!AD218</f>
        <v>10</v>
      </c>
      <c r="I214" s="942">
        <f t="shared" si="22"/>
        <v>60</v>
      </c>
    </row>
    <row r="215" spans="1:9" s="89" customFormat="1" x14ac:dyDescent="0.25">
      <c r="A215" s="1033"/>
      <c r="B215" s="941">
        <v>10</v>
      </c>
      <c r="C215" s="94" t="str">
        <f>IF(Experiencia_Proponente!C270=0,"",Experiencia_Proponente!C270)</f>
        <v>UNIÓN TEMPORAL SEANSED 2021</v>
      </c>
      <c r="D215" s="94" t="str">
        <f>Criterios_Ponderables!H219</f>
        <v>15</v>
      </c>
      <c r="E215" s="698" t="str">
        <f>Criterios_Ponderables!M219</f>
        <v>24</v>
      </c>
      <c r="F215" s="942" t="str">
        <f>Criterios_Ponderables!R219</f>
        <v>10</v>
      </c>
      <c r="G215" s="942">
        <f>Criterios_Ponderables!Z219</f>
        <v>1</v>
      </c>
      <c r="H215" s="94" t="str">
        <f>Criterios_Ponderables!AD219</f>
        <v>10</v>
      </c>
      <c r="I215" s="942">
        <f t="shared" si="22"/>
        <v>60</v>
      </c>
    </row>
    <row r="216" spans="1:9" hidden="1" x14ac:dyDescent="0.25">
      <c r="A216" s="1034"/>
      <c r="B216" s="39">
        <v>11</v>
      </c>
      <c r="C216" s="35" t="str">
        <f>IF(Experiencia_Proponente!C276=0,"",Experiencia_Proponente!C276)</f>
        <v/>
      </c>
      <c r="D216" s="46" t="str">
        <f>Criterios_Ponderables!H220</f>
        <v>0</v>
      </c>
      <c r="E216" s="47" t="str">
        <f>Criterios_Ponderables!M220</f>
        <v>0</v>
      </c>
      <c r="F216" s="41" t="str">
        <f>Criterios_Ponderables!R220</f>
        <v>0</v>
      </c>
      <c r="G216" s="41">
        <f>Criterios_Ponderables!Z220</f>
        <v>0</v>
      </c>
      <c r="H216" s="46" t="str">
        <f>Criterios_Ponderables!AD220</f>
        <v>0</v>
      </c>
      <c r="I216" s="42">
        <f t="shared" si="22"/>
        <v>0</v>
      </c>
    </row>
    <row r="217" spans="1:9" hidden="1" x14ac:dyDescent="0.25">
      <c r="A217" s="1036"/>
      <c r="B217" s="706">
        <v>12</v>
      </c>
      <c r="C217" s="707" t="str">
        <f>IF(Experiencia_Proponente!C277=0,"",Experiencia_Proponente!C277)</f>
        <v/>
      </c>
      <c r="D217" s="715" t="str">
        <f>Criterios_Ponderables!H221</f>
        <v>0</v>
      </c>
      <c r="E217" s="716" t="str">
        <f>Criterios_Ponderables!M221</f>
        <v>0</v>
      </c>
      <c r="F217" s="709" t="str">
        <f>Criterios_Ponderables!R221</f>
        <v>0</v>
      </c>
      <c r="G217" s="709">
        <f>Criterios_Ponderables!Z221</f>
        <v>0</v>
      </c>
      <c r="H217" s="715" t="str">
        <f>Criterios_Ponderables!AD221</f>
        <v>0</v>
      </c>
      <c r="I217" s="710">
        <f t="shared" si="22"/>
        <v>0</v>
      </c>
    </row>
    <row r="218" spans="1:9" x14ac:dyDescent="0.25">
      <c r="A218" s="564">
        <v>16</v>
      </c>
      <c r="B218" s="564"/>
      <c r="C218" s="720" t="s">
        <v>1537</v>
      </c>
      <c r="D218" s="721"/>
      <c r="E218" s="721"/>
      <c r="F218" s="721"/>
      <c r="G218" s="721"/>
      <c r="H218" s="721"/>
      <c r="I218" s="721"/>
    </row>
    <row r="219" spans="1:9" s="89" customFormat="1" ht="21" customHeight="1" x14ac:dyDescent="0.25">
      <c r="A219" s="1033">
        <f t="shared" ref="A219" si="30">A231</f>
        <v>17</v>
      </c>
      <c r="B219" s="941">
        <v>1</v>
      </c>
      <c r="C219" s="94" t="str">
        <f>IF(Experiencia_Proponente!C279=0,"",Experiencia_Proponente!C279)</f>
        <v>UNIÓN TEMPORAL VISE LTDA –VIGILANCIA ACOSTA LTDA</v>
      </c>
      <c r="D219" s="94" t="str">
        <f>Criterios_Ponderables!H223</f>
        <v>15</v>
      </c>
      <c r="E219" s="698" t="str">
        <f>Criterios_Ponderables!M223</f>
        <v>24</v>
      </c>
      <c r="F219" s="942" t="str">
        <f>Criterios_Ponderables!R223</f>
        <v>10</v>
      </c>
      <c r="G219" s="942">
        <f>Criterios_Ponderables!Z223</f>
        <v>1</v>
      </c>
      <c r="H219" s="94" t="str">
        <f>Criterios_Ponderables!AD223</f>
        <v>10</v>
      </c>
      <c r="I219" s="942">
        <f t="shared" ref="I219:I282" si="31">F219+D219+H219+E219+G219</f>
        <v>60</v>
      </c>
    </row>
    <row r="220" spans="1:9" s="89" customFormat="1" ht="21" customHeight="1" x14ac:dyDescent="0.25">
      <c r="A220" s="1033"/>
      <c r="B220" s="941">
        <v>2</v>
      </c>
      <c r="C220" s="94" t="str">
        <f>IF(Experiencia_Proponente!C280=0,"",Experiencia_Proponente!C280)</f>
        <v>UNIÓN TEMPORAL VISE LTDA –VIGILANCIA ACOSTA LTDA</v>
      </c>
      <c r="D220" s="94" t="str">
        <f>Criterios_Ponderables!H224</f>
        <v>15</v>
      </c>
      <c r="E220" s="698" t="str">
        <f>Criterios_Ponderables!M224</f>
        <v>24</v>
      </c>
      <c r="F220" s="942" t="str">
        <f>Criterios_Ponderables!R224</f>
        <v>10</v>
      </c>
      <c r="G220" s="942">
        <f>Criterios_Ponderables!Z224</f>
        <v>1</v>
      </c>
      <c r="H220" s="94" t="str">
        <f>Criterios_Ponderables!AD224</f>
        <v>10</v>
      </c>
      <c r="I220" s="942">
        <f t="shared" si="31"/>
        <v>60</v>
      </c>
    </row>
    <row r="221" spans="1:9" s="89" customFormat="1" ht="21" customHeight="1" x14ac:dyDescent="0.25">
      <c r="A221" s="1033"/>
      <c r="B221" s="941">
        <v>3</v>
      </c>
      <c r="C221" s="94" t="str">
        <f>IF(Experiencia_Proponente!C281=0,"",Experiencia_Proponente!C281)</f>
        <v>UNIÓN TEMPORAL VISE LTDA –VIGILANCIA ACOSTA LTDA</v>
      </c>
      <c r="D221" s="94" t="str">
        <f>Criterios_Ponderables!H225</f>
        <v>15</v>
      </c>
      <c r="E221" s="698" t="str">
        <f>Criterios_Ponderables!M225</f>
        <v>24</v>
      </c>
      <c r="F221" s="942" t="str">
        <f>Criterios_Ponderables!R225</f>
        <v>10</v>
      </c>
      <c r="G221" s="942">
        <f>Criterios_Ponderables!Z225</f>
        <v>1</v>
      </c>
      <c r="H221" s="94" t="str">
        <f>Criterios_Ponderables!AD225</f>
        <v>10</v>
      </c>
      <c r="I221" s="942">
        <f t="shared" si="31"/>
        <v>60</v>
      </c>
    </row>
    <row r="222" spans="1:9" s="89" customFormat="1" ht="21" customHeight="1" x14ac:dyDescent="0.25">
      <c r="A222" s="1033"/>
      <c r="B222" s="941">
        <v>4</v>
      </c>
      <c r="C222" s="94" t="str">
        <f>IF(Experiencia_Proponente!C282=0,"",Experiencia_Proponente!C282)</f>
        <v>UNIÓN TEMPORAL VISE LTDA –VIGILANCIA ACOSTA LTDA</v>
      </c>
      <c r="D222" s="94" t="str">
        <f>Criterios_Ponderables!H226</f>
        <v>15</v>
      </c>
      <c r="E222" s="698" t="str">
        <f>Criterios_Ponderables!M226</f>
        <v>24</v>
      </c>
      <c r="F222" s="942" t="str">
        <f>Criterios_Ponderables!R226</f>
        <v>10</v>
      </c>
      <c r="G222" s="942">
        <f>Criterios_Ponderables!Z226</f>
        <v>1</v>
      </c>
      <c r="H222" s="94" t="str">
        <f>Criterios_Ponderables!AD226</f>
        <v>10</v>
      </c>
      <c r="I222" s="942">
        <f t="shared" si="31"/>
        <v>60</v>
      </c>
    </row>
    <row r="223" spans="1:9" s="89" customFormat="1" ht="21" customHeight="1" x14ac:dyDescent="0.25">
      <c r="A223" s="1033"/>
      <c r="B223" s="941">
        <v>5</v>
      </c>
      <c r="C223" s="94" t="str">
        <f>IF(Experiencia_Proponente!C283=0,"",Experiencia_Proponente!C283)</f>
        <v>UNIÓN TEMPORAL VISE LTDA –VIGILANCIA ACOSTA LTDA</v>
      </c>
      <c r="D223" s="94" t="str">
        <f>Criterios_Ponderables!H227</f>
        <v>15</v>
      </c>
      <c r="E223" s="698" t="str">
        <f>Criterios_Ponderables!M227</f>
        <v>24</v>
      </c>
      <c r="F223" s="942" t="str">
        <f>Criterios_Ponderables!R227</f>
        <v>10</v>
      </c>
      <c r="G223" s="942">
        <f>Criterios_Ponderables!Z227</f>
        <v>1</v>
      </c>
      <c r="H223" s="94" t="str">
        <f>Criterios_Ponderables!AD227</f>
        <v>10</v>
      </c>
      <c r="I223" s="942">
        <f t="shared" si="31"/>
        <v>60</v>
      </c>
    </row>
    <row r="224" spans="1:9" s="89" customFormat="1" ht="21" customHeight="1" x14ac:dyDescent="0.25">
      <c r="A224" s="1033"/>
      <c r="B224" s="941">
        <v>6</v>
      </c>
      <c r="C224" s="94" t="str">
        <f>IF(Experiencia_Proponente!C284=0,"",Experiencia_Proponente!C284)</f>
        <v>UNIÓN TEMPORAL VISE LTDA –VIGILANCIA ACOSTA LTDA</v>
      </c>
      <c r="D224" s="94" t="str">
        <f>Criterios_Ponderables!H228</f>
        <v>15</v>
      </c>
      <c r="E224" s="698" t="str">
        <f>Criterios_Ponderables!M228</f>
        <v>24</v>
      </c>
      <c r="F224" s="942" t="str">
        <f>Criterios_Ponderables!R228</f>
        <v>10</v>
      </c>
      <c r="G224" s="942">
        <f>Criterios_Ponderables!Z228</f>
        <v>1</v>
      </c>
      <c r="H224" s="94" t="str">
        <f>Criterios_Ponderables!AD228</f>
        <v>10</v>
      </c>
      <c r="I224" s="942">
        <f t="shared" si="31"/>
        <v>60</v>
      </c>
    </row>
    <row r="225" spans="1:9" s="89" customFormat="1" ht="21" customHeight="1" x14ac:dyDescent="0.25">
      <c r="A225" s="1033"/>
      <c r="B225" s="941">
        <v>7</v>
      </c>
      <c r="C225" s="94" t="str">
        <f>IF(Experiencia_Proponente!C285=0,"",Experiencia_Proponente!C285)</f>
        <v>UNIÓN TEMPORAL VISE LTDA –VIGILANCIA ACOSTA LTDA</v>
      </c>
      <c r="D225" s="94" t="str">
        <f>Criterios_Ponderables!H229</f>
        <v>15</v>
      </c>
      <c r="E225" s="698" t="str">
        <f>Criterios_Ponderables!M229</f>
        <v>24</v>
      </c>
      <c r="F225" s="942" t="str">
        <f>Criterios_Ponderables!R229</f>
        <v>10</v>
      </c>
      <c r="G225" s="942">
        <f>Criterios_Ponderables!Z229</f>
        <v>1</v>
      </c>
      <c r="H225" s="94" t="str">
        <f>Criterios_Ponderables!AD229</f>
        <v>10</v>
      </c>
      <c r="I225" s="942">
        <f t="shared" si="31"/>
        <v>60</v>
      </c>
    </row>
    <row r="226" spans="1:9" s="89" customFormat="1" ht="21" customHeight="1" x14ac:dyDescent="0.25">
      <c r="A226" s="1033"/>
      <c r="B226" s="941">
        <v>8</v>
      </c>
      <c r="C226" s="94" t="str">
        <f>IF(Experiencia_Proponente!C286=0,"",Experiencia_Proponente!C286)</f>
        <v>UNIÓN TEMPORAL VISE LTDA –VIGILANCIA ACOSTA LTDA</v>
      </c>
      <c r="D226" s="94" t="str">
        <f>Criterios_Ponderables!H230</f>
        <v>15</v>
      </c>
      <c r="E226" s="698" t="str">
        <f>Criterios_Ponderables!M230</f>
        <v>24</v>
      </c>
      <c r="F226" s="942" t="str">
        <f>Criterios_Ponderables!R230</f>
        <v>10</v>
      </c>
      <c r="G226" s="942">
        <f>Criterios_Ponderables!Z230</f>
        <v>1</v>
      </c>
      <c r="H226" s="94" t="str">
        <f>Criterios_Ponderables!AD230</f>
        <v>10</v>
      </c>
      <c r="I226" s="942">
        <f t="shared" si="31"/>
        <v>60</v>
      </c>
    </row>
    <row r="227" spans="1:9" s="89" customFormat="1" ht="21" customHeight="1" x14ac:dyDescent="0.25">
      <c r="A227" s="1033"/>
      <c r="B227" s="941">
        <v>9</v>
      </c>
      <c r="C227" s="94" t="str">
        <f>IF(Experiencia_Proponente!C287=0,"",Experiencia_Proponente!C287)</f>
        <v>UNIÓN TEMPORAL VISE LTDA –VIGILANCIA ACOSTA LTDA</v>
      </c>
      <c r="D227" s="94" t="str">
        <f>Criterios_Ponderables!H231</f>
        <v>15</v>
      </c>
      <c r="E227" s="698" t="str">
        <f>Criterios_Ponderables!M231</f>
        <v>24</v>
      </c>
      <c r="F227" s="942" t="str">
        <f>Criterios_Ponderables!R231</f>
        <v>10</v>
      </c>
      <c r="G227" s="942">
        <f>Criterios_Ponderables!Z231</f>
        <v>1</v>
      </c>
      <c r="H227" s="94" t="str">
        <f>Criterios_Ponderables!AD231</f>
        <v>10</v>
      </c>
      <c r="I227" s="942">
        <f t="shared" si="31"/>
        <v>60</v>
      </c>
    </row>
    <row r="228" spans="1:9" s="89" customFormat="1" ht="21" customHeight="1" x14ac:dyDescent="0.25">
      <c r="A228" s="1033"/>
      <c r="B228" s="941">
        <v>10</v>
      </c>
      <c r="C228" s="94" t="str">
        <f>IF(Experiencia_Proponente!C288=0,"",Experiencia_Proponente!C288)</f>
        <v>UNIÓN TEMPORAL VISE LTDA –VIGILANCIA ACOSTA LTDA</v>
      </c>
      <c r="D228" s="94" t="str">
        <f>Criterios_Ponderables!H232</f>
        <v>15</v>
      </c>
      <c r="E228" s="698" t="str">
        <f>Criterios_Ponderables!M232</f>
        <v>24</v>
      </c>
      <c r="F228" s="942" t="str">
        <f>Criterios_Ponderables!R232</f>
        <v>10</v>
      </c>
      <c r="G228" s="942">
        <f>Criterios_Ponderables!Z232</f>
        <v>1</v>
      </c>
      <c r="H228" s="94" t="str">
        <f>Criterios_Ponderables!AD232</f>
        <v>10</v>
      </c>
      <c r="I228" s="942">
        <f t="shared" si="31"/>
        <v>60</v>
      </c>
    </row>
    <row r="229" spans="1:9" s="89" customFormat="1" ht="21" customHeight="1" x14ac:dyDescent="0.25">
      <c r="A229" s="1033"/>
      <c r="B229" s="941">
        <v>11</v>
      </c>
      <c r="C229" s="94" t="str">
        <f>IF(Experiencia_Proponente!C289=0,"",Experiencia_Proponente!C289)</f>
        <v>UNIÓN TEMPORAL VISE LTDA –VIGILANCIA ACOSTA LTDA</v>
      </c>
      <c r="D229" s="94" t="str">
        <f>Criterios_Ponderables!H233</f>
        <v>15</v>
      </c>
      <c r="E229" s="698" t="str">
        <f>Criterios_Ponderables!M233</f>
        <v>24</v>
      </c>
      <c r="F229" s="942" t="str">
        <f>Criterios_Ponderables!R233</f>
        <v>10</v>
      </c>
      <c r="G229" s="942">
        <f>Criterios_Ponderables!Z233</f>
        <v>1</v>
      </c>
      <c r="H229" s="94" t="str">
        <f>Criterios_Ponderables!AD233</f>
        <v>10</v>
      </c>
      <c r="I229" s="942">
        <f t="shared" si="31"/>
        <v>60</v>
      </c>
    </row>
    <row r="230" spans="1:9" ht="21" customHeight="1" x14ac:dyDescent="0.25">
      <c r="A230" s="1033"/>
      <c r="B230" s="936">
        <v>12</v>
      </c>
      <c r="C230" s="717" t="str">
        <f>IF(Experiencia_Proponente!C290=0,"",Experiencia_Proponente!C290)</f>
        <v>UNIÓN TEMPORAL VISE LTDA –VIGILANCIA ACOSTA LTDA</v>
      </c>
      <c r="D230" s="702" t="str">
        <f>Criterios_Ponderables!H234</f>
        <v>15</v>
      </c>
      <c r="E230" s="697" t="str">
        <f>Criterios_Ponderables!M234</f>
        <v>24</v>
      </c>
      <c r="F230" s="719" t="str">
        <f>Criterios_Ponderables!R234</f>
        <v>10</v>
      </c>
      <c r="G230" s="719">
        <f>Criterios_Ponderables!Z234</f>
        <v>1</v>
      </c>
      <c r="H230" s="702" t="str">
        <f>Criterios_Ponderables!AD234</f>
        <v>10</v>
      </c>
      <c r="I230" s="719">
        <f t="shared" si="31"/>
        <v>60</v>
      </c>
    </row>
    <row r="231" spans="1:9" x14ac:dyDescent="0.25">
      <c r="A231" s="564">
        <v>17</v>
      </c>
      <c r="B231" s="564"/>
      <c r="C231" s="720" t="s">
        <v>1537</v>
      </c>
      <c r="D231" s="721"/>
      <c r="E231" s="721"/>
      <c r="F231" s="721"/>
      <c r="G231" s="721"/>
      <c r="H231" s="721"/>
      <c r="I231" s="721"/>
    </row>
    <row r="232" spans="1:9" x14ac:dyDescent="0.25">
      <c r="A232" s="1033">
        <f t="shared" ref="A232" si="32">A244</f>
        <v>18</v>
      </c>
      <c r="B232" s="936">
        <v>1</v>
      </c>
      <c r="C232" s="717" t="str">
        <f>IF(Experiencia_Proponente!C333=0,"",Experiencia_Proponente!C333)</f>
        <v xml:space="preserve">UNION TEMPORAL PROVIG 2021  </v>
      </c>
      <c r="D232" s="717" t="str">
        <f>Criterios_Ponderables!H236</f>
        <v>15</v>
      </c>
      <c r="E232" s="722" t="str">
        <f>Criterios_Ponderables!M236</f>
        <v>24</v>
      </c>
      <c r="F232" s="723" t="str">
        <f>Criterios_Ponderables!R236</f>
        <v>10</v>
      </c>
      <c r="G232" s="723">
        <f>Criterios_Ponderables!Z236</f>
        <v>1</v>
      </c>
      <c r="H232" s="717" t="str">
        <f>Criterios_Ponderables!AD236</f>
        <v>10</v>
      </c>
      <c r="I232" s="723">
        <f t="shared" ref="I232" si="33">F232+D232+H232+E232+G232</f>
        <v>60</v>
      </c>
    </row>
    <row r="233" spans="1:9" x14ac:dyDescent="0.25">
      <c r="A233" s="1033"/>
      <c r="B233" s="936">
        <v>2</v>
      </c>
      <c r="C233" s="717" t="str">
        <f>IF(Experiencia_Proponente!C334=0,"",Experiencia_Proponente!C334)</f>
        <v xml:space="preserve">UNION TEMPORAL PROVIG 2021  </v>
      </c>
      <c r="D233" s="717" t="str">
        <f>Criterios_Ponderables!H237</f>
        <v>15</v>
      </c>
      <c r="E233" s="722" t="str">
        <f>Criterios_Ponderables!M237</f>
        <v>24</v>
      </c>
      <c r="F233" s="723" t="str">
        <f>Criterios_Ponderables!R237</f>
        <v>10</v>
      </c>
      <c r="G233" s="723">
        <f>Criterios_Ponderables!Z237</f>
        <v>1</v>
      </c>
      <c r="H233" s="717" t="str">
        <f>Criterios_Ponderables!AD237</f>
        <v>10</v>
      </c>
      <c r="I233" s="723">
        <f t="shared" si="31"/>
        <v>60</v>
      </c>
    </row>
    <row r="234" spans="1:9" hidden="1" x14ac:dyDescent="0.25">
      <c r="A234" s="1034"/>
      <c r="B234" s="39">
        <v>3</v>
      </c>
      <c r="C234" s="35" t="str">
        <f>IF(Experiencia_Proponente!C335=0,"",Experiencia_Proponente!C335)</f>
        <v/>
      </c>
      <c r="D234" s="35" t="str">
        <f>Criterios_Ponderables!H238</f>
        <v>0</v>
      </c>
      <c r="E234" s="43" t="str">
        <f>Criterios_Ponderables!M238</f>
        <v>0</v>
      </c>
      <c r="F234" s="44" t="str">
        <f>Criterios_Ponderables!R238</f>
        <v>0</v>
      </c>
      <c r="G234" s="44">
        <f>Criterios_Ponderables!Z238</f>
        <v>0</v>
      </c>
      <c r="H234" s="35" t="str">
        <f>Criterios_Ponderables!AD238</f>
        <v>0</v>
      </c>
      <c r="I234" s="45">
        <f t="shared" si="31"/>
        <v>0</v>
      </c>
    </row>
    <row r="235" spans="1:9" hidden="1" x14ac:dyDescent="0.25">
      <c r="A235" s="1036"/>
      <c r="B235" s="706">
        <v>4</v>
      </c>
      <c r="C235" s="707" t="str">
        <f>IF(Experiencia_Proponente!C336=0,"",Experiencia_Proponente!C336)</f>
        <v/>
      </c>
      <c r="D235" s="707" t="str">
        <f>Criterios_Ponderables!H239</f>
        <v>0</v>
      </c>
      <c r="E235" s="712" t="str">
        <f>Criterios_Ponderables!M239</f>
        <v>0</v>
      </c>
      <c r="F235" s="713" t="str">
        <f>Criterios_Ponderables!R239</f>
        <v>0</v>
      </c>
      <c r="G235" s="713">
        <f>Criterios_Ponderables!Z239</f>
        <v>0</v>
      </c>
      <c r="H235" s="707" t="str">
        <f>Criterios_Ponderables!AD239</f>
        <v>0</v>
      </c>
      <c r="I235" s="714">
        <f t="shared" si="31"/>
        <v>0</v>
      </c>
    </row>
    <row r="236" spans="1:9" x14ac:dyDescent="0.25">
      <c r="A236" s="1033"/>
      <c r="B236" s="936">
        <v>5</v>
      </c>
      <c r="C236" s="717" t="str">
        <f>IF(Experiencia_Proponente!C337=0,"",Experiencia_Proponente!C337)</f>
        <v xml:space="preserve">UNION TEMPORAL PROVIG 2021  </v>
      </c>
      <c r="D236" s="717" t="str">
        <f>Criterios_Ponderables!H240</f>
        <v>15</v>
      </c>
      <c r="E236" s="722" t="str">
        <f>Criterios_Ponderables!M240</f>
        <v>24</v>
      </c>
      <c r="F236" s="723" t="str">
        <f>Criterios_Ponderables!R240</f>
        <v>10</v>
      </c>
      <c r="G236" s="723">
        <f>Criterios_Ponderables!Z240</f>
        <v>1</v>
      </c>
      <c r="H236" s="717" t="str">
        <f>Criterios_Ponderables!AD240</f>
        <v>10</v>
      </c>
      <c r="I236" s="723">
        <f t="shared" si="31"/>
        <v>60</v>
      </c>
    </row>
    <row r="237" spans="1:9" hidden="1" x14ac:dyDescent="0.25">
      <c r="A237" s="1037"/>
      <c r="B237" s="711">
        <v>6</v>
      </c>
      <c r="C237" s="707" t="str">
        <f>IF(Experiencia_Proponente!C338=0,"",Experiencia_Proponente!C338)</f>
        <v/>
      </c>
      <c r="D237" s="707" t="str">
        <f>Criterios_Ponderables!H241</f>
        <v>0</v>
      </c>
      <c r="E237" s="712" t="str">
        <f>Criterios_Ponderables!M241</f>
        <v>0</v>
      </c>
      <c r="F237" s="713" t="str">
        <f>Criterios_Ponderables!R241</f>
        <v>0</v>
      </c>
      <c r="G237" s="713">
        <f>Criterios_Ponderables!Z241</f>
        <v>0</v>
      </c>
      <c r="H237" s="707" t="str">
        <f>Criterios_Ponderables!AD241</f>
        <v>0</v>
      </c>
      <c r="I237" s="714">
        <f t="shared" si="31"/>
        <v>0</v>
      </c>
    </row>
    <row r="238" spans="1:9" x14ac:dyDescent="0.25">
      <c r="A238" s="1033"/>
      <c r="B238" s="936">
        <v>7</v>
      </c>
      <c r="C238" s="717" t="str">
        <f>IF(Experiencia_Proponente!C339=0,"",Experiencia_Proponente!C339)</f>
        <v xml:space="preserve">UNION TEMPORAL PROVIG 2021  </v>
      </c>
      <c r="D238" s="717" t="str">
        <f>Criterios_Ponderables!H242</f>
        <v>15</v>
      </c>
      <c r="E238" s="722" t="str">
        <f>Criterios_Ponderables!M242</f>
        <v>24</v>
      </c>
      <c r="F238" s="723" t="str">
        <f>Criterios_Ponderables!R242</f>
        <v>10</v>
      </c>
      <c r="G238" s="723">
        <f>Criterios_Ponderables!Z242</f>
        <v>1</v>
      </c>
      <c r="H238" s="717" t="str">
        <f>Criterios_Ponderables!AD242</f>
        <v>10</v>
      </c>
      <c r="I238" s="723">
        <f t="shared" si="31"/>
        <v>60</v>
      </c>
    </row>
    <row r="239" spans="1:9" x14ac:dyDescent="0.25">
      <c r="A239" s="1033"/>
      <c r="B239" s="936">
        <v>8</v>
      </c>
      <c r="C239" s="717" t="str">
        <f>IF(Experiencia_Proponente!C340=0,"",Experiencia_Proponente!C340)</f>
        <v xml:space="preserve">UNION TEMPORAL PROVIG 2021  </v>
      </c>
      <c r="D239" s="717" t="str">
        <f>Criterios_Ponderables!H243</f>
        <v>15</v>
      </c>
      <c r="E239" s="722" t="str">
        <f>Criterios_Ponderables!M243</f>
        <v>24</v>
      </c>
      <c r="F239" s="723" t="str">
        <f>Criterios_Ponderables!R243</f>
        <v>10</v>
      </c>
      <c r="G239" s="723">
        <f>Criterios_Ponderables!Z243</f>
        <v>1</v>
      </c>
      <c r="H239" s="717" t="str">
        <f>Criterios_Ponderables!AD243</f>
        <v>10</v>
      </c>
      <c r="I239" s="723">
        <f t="shared" si="31"/>
        <v>60</v>
      </c>
    </row>
    <row r="240" spans="1:9" hidden="1" x14ac:dyDescent="0.25">
      <c r="A240" s="1034"/>
      <c r="B240" s="39">
        <v>9</v>
      </c>
      <c r="C240" s="35" t="str">
        <f>IF(Experiencia_Proponente!C341=0,"",Experiencia_Proponente!C341)</f>
        <v/>
      </c>
      <c r="D240" s="35" t="str">
        <f>Criterios_Ponderables!H244</f>
        <v>0</v>
      </c>
      <c r="E240" s="43" t="str">
        <f>Criterios_Ponderables!M244</f>
        <v>0</v>
      </c>
      <c r="F240" s="44" t="str">
        <f>Criterios_Ponderables!R244</f>
        <v>0</v>
      </c>
      <c r="G240" s="44">
        <f>Criterios_Ponderables!Z244</f>
        <v>0</v>
      </c>
      <c r="H240" s="35" t="str">
        <f>Criterios_Ponderables!AD244</f>
        <v>0</v>
      </c>
      <c r="I240" s="45">
        <f t="shared" si="31"/>
        <v>0</v>
      </c>
    </row>
    <row r="241" spans="1:9" hidden="1" x14ac:dyDescent="0.25">
      <c r="A241" s="1036"/>
      <c r="B241" s="706">
        <v>10</v>
      </c>
      <c r="C241" s="707" t="str">
        <f>IF(Experiencia_Proponente!C342=0,"",Experiencia_Proponente!C342)</f>
        <v/>
      </c>
      <c r="D241" s="707" t="str">
        <f>Criterios_Ponderables!H245</f>
        <v>0</v>
      </c>
      <c r="E241" s="712" t="str">
        <f>Criterios_Ponderables!M245</f>
        <v>0</v>
      </c>
      <c r="F241" s="713" t="str">
        <f>Criterios_Ponderables!R245</f>
        <v>0</v>
      </c>
      <c r="G241" s="713">
        <f>Criterios_Ponderables!Z245</f>
        <v>0</v>
      </c>
      <c r="H241" s="707" t="str">
        <f>Criterios_Ponderables!AD245</f>
        <v>0</v>
      </c>
      <c r="I241" s="714">
        <f t="shared" si="31"/>
        <v>0</v>
      </c>
    </row>
    <row r="242" spans="1:9" x14ac:dyDescent="0.25">
      <c r="A242" s="1033"/>
      <c r="B242" s="936">
        <v>11</v>
      </c>
      <c r="C242" s="717" t="str">
        <f>IF(Experiencia_Proponente!C343=0,"",Experiencia_Proponente!C343)</f>
        <v xml:space="preserve">UNION TEMPORAL PROVIG 2021  </v>
      </c>
      <c r="D242" s="717" t="str">
        <f>Criterios_Ponderables!H246</f>
        <v>15</v>
      </c>
      <c r="E242" s="722" t="str">
        <f>Criterios_Ponderables!M246</f>
        <v>24</v>
      </c>
      <c r="F242" s="723" t="str">
        <f>Criterios_Ponderables!R246</f>
        <v>10</v>
      </c>
      <c r="G242" s="723">
        <f>Criterios_Ponderables!Z246</f>
        <v>1</v>
      </c>
      <c r="H242" s="717" t="str">
        <f>Criterios_Ponderables!AD246</f>
        <v>10</v>
      </c>
      <c r="I242" s="723">
        <f t="shared" si="31"/>
        <v>60</v>
      </c>
    </row>
    <row r="243" spans="1:9" hidden="1" x14ac:dyDescent="0.25">
      <c r="A243" s="1037"/>
      <c r="B243" s="711">
        <v>12</v>
      </c>
      <c r="C243" s="707" t="str">
        <f>IF(Experiencia_Proponente!C344=0,"",Experiencia_Proponente!C344)</f>
        <v/>
      </c>
      <c r="D243" s="707" t="str">
        <f>Criterios_Ponderables!H247</f>
        <v>0</v>
      </c>
      <c r="E243" s="712" t="str">
        <f>Criterios_Ponderables!M247</f>
        <v>0</v>
      </c>
      <c r="F243" s="713" t="str">
        <f>Criterios_Ponderables!R247</f>
        <v>0</v>
      </c>
      <c r="G243" s="713">
        <f>Criterios_Ponderables!Z247</f>
        <v>0</v>
      </c>
      <c r="H243" s="707" t="str">
        <f>Criterios_Ponderables!AD247</f>
        <v>0</v>
      </c>
      <c r="I243" s="714">
        <f t="shared" si="31"/>
        <v>0</v>
      </c>
    </row>
    <row r="244" spans="1:9" x14ac:dyDescent="0.25">
      <c r="A244" s="564">
        <v>18</v>
      </c>
      <c r="B244" s="564"/>
      <c r="C244" s="720" t="s">
        <v>1537</v>
      </c>
      <c r="D244" s="721"/>
      <c r="E244" s="721"/>
      <c r="F244" s="721"/>
      <c r="G244" s="721"/>
      <c r="H244" s="721"/>
      <c r="I244" s="721"/>
    </row>
    <row r="245" spans="1:9" s="89" customFormat="1" ht="33" x14ac:dyDescent="0.25">
      <c r="A245" s="1033">
        <f t="shared" ref="A245" si="34">A257</f>
        <v>19</v>
      </c>
      <c r="B245" s="941">
        <v>1</v>
      </c>
      <c r="C245" s="94" t="str">
        <f>IF(Experiencia_Proponente!C346=0,"",Experiencia_Proponente!C346)</f>
        <v>UNION TEMPORAL EDUCACION PSC 2021</v>
      </c>
      <c r="D245" s="94" t="str">
        <f>Criterios_Ponderables!H249</f>
        <v>0</v>
      </c>
      <c r="E245" s="698" t="str">
        <f>Criterios_Ponderables!M249</f>
        <v>0</v>
      </c>
      <c r="F245" s="942" t="str">
        <f>Criterios_Ponderables!R249</f>
        <v>0</v>
      </c>
      <c r="G245" s="942">
        <f>Criterios_Ponderables!Z249</f>
        <v>1</v>
      </c>
      <c r="H245" s="94" t="str">
        <f>Criterios_Ponderables!AD249</f>
        <v>10</v>
      </c>
      <c r="I245" s="942">
        <f t="shared" ref="I245" si="35">F245+D245+H245+E245+G245</f>
        <v>11</v>
      </c>
    </row>
    <row r="246" spans="1:9" hidden="1" x14ac:dyDescent="0.25">
      <c r="A246" s="1034"/>
      <c r="B246" s="39">
        <v>2</v>
      </c>
      <c r="C246" s="35" t="str">
        <f>IF(Experiencia_Proponente!C347=0,"",Experiencia_Proponente!C347)</f>
        <v/>
      </c>
      <c r="D246" s="35" t="str">
        <f>Criterios_Ponderables!H250</f>
        <v>0</v>
      </c>
      <c r="E246" s="43" t="str">
        <f>Criterios_Ponderables!M250</f>
        <v>0</v>
      </c>
      <c r="F246" s="44" t="str">
        <f>Criterios_Ponderables!R250</f>
        <v>0</v>
      </c>
      <c r="G246" s="44">
        <f>Criterios_Ponderables!Z250</f>
        <v>0</v>
      </c>
      <c r="H246" s="35" t="str">
        <f>Criterios_Ponderables!AD250</f>
        <v>0</v>
      </c>
      <c r="I246" s="45">
        <f t="shared" si="31"/>
        <v>0</v>
      </c>
    </row>
    <row r="247" spans="1:9" hidden="1" x14ac:dyDescent="0.25">
      <c r="A247" s="1035"/>
      <c r="B247" s="936">
        <v>3</v>
      </c>
      <c r="C247" s="35" t="str">
        <f>IF(Experiencia_Proponente!C348=0,"",Experiencia_Proponente!C348)</f>
        <v/>
      </c>
      <c r="D247" s="35" t="str">
        <f>Criterios_Ponderables!H251</f>
        <v>0</v>
      </c>
      <c r="E247" s="43" t="str">
        <f>Criterios_Ponderables!M251</f>
        <v>0</v>
      </c>
      <c r="F247" s="44" t="str">
        <f>Criterios_Ponderables!R251</f>
        <v>0</v>
      </c>
      <c r="G247" s="44">
        <f>Criterios_Ponderables!Z251</f>
        <v>0</v>
      </c>
      <c r="H247" s="35" t="str">
        <f>Criterios_Ponderables!AD251</f>
        <v>0</v>
      </c>
      <c r="I247" s="45">
        <f t="shared" si="31"/>
        <v>0</v>
      </c>
    </row>
    <row r="248" spans="1:9" hidden="1" x14ac:dyDescent="0.25">
      <c r="A248" s="1035"/>
      <c r="B248" s="936">
        <v>4</v>
      </c>
      <c r="C248" s="35" t="str">
        <f>IF(Experiencia_Proponente!C349=0,"",Experiencia_Proponente!C349)</f>
        <v/>
      </c>
      <c r="D248" s="35" t="str">
        <f>Criterios_Ponderables!H252</f>
        <v>0</v>
      </c>
      <c r="E248" s="43" t="str">
        <f>Criterios_Ponderables!M252</f>
        <v>0</v>
      </c>
      <c r="F248" s="44" t="str">
        <f>Criterios_Ponderables!R252</f>
        <v>0</v>
      </c>
      <c r="G248" s="44">
        <f>Criterios_Ponderables!Z252</f>
        <v>0</v>
      </c>
      <c r="H248" s="35" t="str">
        <f>Criterios_Ponderables!AD252</f>
        <v>0</v>
      </c>
      <c r="I248" s="45">
        <f t="shared" si="31"/>
        <v>0</v>
      </c>
    </row>
    <row r="249" spans="1:9" hidden="1" x14ac:dyDescent="0.25">
      <c r="A249" s="1035"/>
      <c r="B249" s="936">
        <v>5</v>
      </c>
      <c r="C249" s="35" t="str">
        <f>IF(Experiencia_Proponente!C350=0,"",Experiencia_Proponente!C350)</f>
        <v/>
      </c>
      <c r="D249" s="35" t="str">
        <f>Criterios_Ponderables!H253</f>
        <v>0</v>
      </c>
      <c r="E249" s="43" t="str">
        <f>Criterios_Ponderables!M253</f>
        <v>0</v>
      </c>
      <c r="F249" s="44" t="str">
        <f>Criterios_Ponderables!R253</f>
        <v>0</v>
      </c>
      <c r="G249" s="44">
        <f>Criterios_Ponderables!Z253</f>
        <v>0</v>
      </c>
      <c r="H249" s="35" t="str">
        <f>Criterios_Ponderables!AD253</f>
        <v>0</v>
      </c>
      <c r="I249" s="45">
        <f t="shared" si="31"/>
        <v>0</v>
      </c>
    </row>
    <row r="250" spans="1:9" hidden="1" x14ac:dyDescent="0.25">
      <c r="A250" s="1035"/>
      <c r="B250" s="936">
        <v>6</v>
      </c>
      <c r="C250" s="35" t="str">
        <f>IF(Experiencia_Proponente!C351=0,"",Experiencia_Proponente!C351)</f>
        <v/>
      </c>
      <c r="D250" s="35" t="str">
        <f>Criterios_Ponderables!H254</f>
        <v>0</v>
      </c>
      <c r="E250" s="43" t="str">
        <f>Criterios_Ponderables!M254</f>
        <v>0</v>
      </c>
      <c r="F250" s="44" t="str">
        <f>Criterios_Ponderables!R254</f>
        <v>0</v>
      </c>
      <c r="G250" s="44">
        <f>Criterios_Ponderables!Z254</f>
        <v>0</v>
      </c>
      <c r="H250" s="35" t="str">
        <f>Criterios_Ponderables!AD254</f>
        <v>0</v>
      </c>
      <c r="I250" s="45">
        <f t="shared" si="31"/>
        <v>0</v>
      </c>
    </row>
    <row r="251" spans="1:9" hidden="1" x14ac:dyDescent="0.25">
      <c r="A251" s="1035"/>
      <c r="B251" s="936">
        <v>7</v>
      </c>
      <c r="C251" s="35" t="str">
        <f>IF(Experiencia_Proponente!C352=0,"",Experiencia_Proponente!C352)</f>
        <v/>
      </c>
      <c r="D251" s="35" t="str">
        <f>Criterios_Ponderables!H255</f>
        <v>0</v>
      </c>
      <c r="E251" s="43" t="str">
        <f>Criterios_Ponderables!M255</f>
        <v>0</v>
      </c>
      <c r="F251" s="44" t="str">
        <f>Criterios_Ponderables!R255</f>
        <v>0</v>
      </c>
      <c r="G251" s="44">
        <f>Criterios_Ponderables!Z255</f>
        <v>0</v>
      </c>
      <c r="H251" s="35" t="str">
        <f>Criterios_Ponderables!AD255</f>
        <v>0</v>
      </c>
      <c r="I251" s="45">
        <f t="shared" si="31"/>
        <v>0</v>
      </c>
    </row>
    <row r="252" spans="1:9" hidden="1" x14ac:dyDescent="0.25">
      <c r="A252" s="1035"/>
      <c r="B252" s="936">
        <v>8</v>
      </c>
      <c r="C252" s="35" t="str">
        <f>IF(Experiencia_Proponente!C353=0,"",Experiencia_Proponente!C353)</f>
        <v/>
      </c>
      <c r="D252" s="35" t="str">
        <f>Criterios_Ponderables!H256</f>
        <v>0</v>
      </c>
      <c r="E252" s="43" t="str">
        <f>Criterios_Ponderables!M256</f>
        <v>0</v>
      </c>
      <c r="F252" s="44" t="str">
        <f>Criterios_Ponderables!R256</f>
        <v>0</v>
      </c>
      <c r="G252" s="44">
        <f>Criterios_Ponderables!Z256</f>
        <v>0</v>
      </c>
      <c r="H252" s="35" t="str">
        <f>Criterios_Ponderables!AD256</f>
        <v>0</v>
      </c>
      <c r="I252" s="45">
        <f t="shared" si="31"/>
        <v>0</v>
      </c>
    </row>
    <row r="253" spans="1:9" hidden="1" x14ac:dyDescent="0.25">
      <c r="A253" s="1035"/>
      <c r="B253" s="936">
        <v>9</v>
      </c>
      <c r="C253" s="35" t="str">
        <f>IF(Experiencia_Proponente!C354=0,"",Experiencia_Proponente!C354)</f>
        <v/>
      </c>
      <c r="D253" s="35" t="str">
        <f>Criterios_Ponderables!H257</f>
        <v>0</v>
      </c>
      <c r="E253" s="43" t="str">
        <f>Criterios_Ponderables!M257</f>
        <v>0</v>
      </c>
      <c r="F253" s="44" t="str">
        <f>Criterios_Ponderables!R257</f>
        <v>0</v>
      </c>
      <c r="G253" s="44">
        <f>Criterios_Ponderables!Z257</f>
        <v>0</v>
      </c>
      <c r="H253" s="35" t="str">
        <f>Criterios_Ponderables!AD257</f>
        <v>0</v>
      </c>
      <c r="I253" s="45">
        <f t="shared" si="31"/>
        <v>0</v>
      </c>
    </row>
    <row r="254" spans="1:9" hidden="1" x14ac:dyDescent="0.25">
      <c r="A254" s="1035"/>
      <c r="B254" s="936">
        <v>10</v>
      </c>
      <c r="C254" s="35" t="str">
        <f>IF(Experiencia_Proponente!C355=0,"",Experiencia_Proponente!C355)</f>
        <v/>
      </c>
      <c r="D254" s="35" t="str">
        <f>Criterios_Ponderables!H258</f>
        <v>0</v>
      </c>
      <c r="E254" s="43" t="str">
        <f>Criterios_Ponderables!M258</f>
        <v>0</v>
      </c>
      <c r="F254" s="44" t="str">
        <f>Criterios_Ponderables!R258</f>
        <v>0</v>
      </c>
      <c r="G254" s="44">
        <f>Criterios_Ponderables!Z258</f>
        <v>0</v>
      </c>
      <c r="H254" s="35" t="str">
        <f>Criterios_Ponderables!AD258</f>
        <v>0</v>
      </c>
      <c r="I254" s="45">
        <f t="shared" si="31"/>
        <v>0</v>
      </c>
    </row>
    <row r="255" spans="1:9" hidden="1" x14ac:dyDescent="0.25">
      <c r="A255" s="1035"/>
      <c r="B255" s="936">
        <v>11</v>
      </c>
      <c r="C255" s="35" t="str">
        <f>IF(Experiencia_Proponente!C356=0,"",Experiencia_Proponente!C356)</f>
        <v/>
      </c>
      <c r="D255" s="35" t="str">
        <f>Criterios_Ponderables!H259</f>
        <v>0</v>
      </c>
      <c r="E255" s="43" t="str">
        <f>Criterios_Ponderables!M259</f>
        <v>0</v>
      </c>
      <c r="F255" s="44" t="str">
        <f>Criterios_Ponderables!R259</f>
        <v>0</v>
      </c>
      <c r="G255" s="44">
        <f>Criterios_Ponderables!Z259</f>
        <v>0</v>
      </c>
      <c r="H255" s="35" t="str">
        <f>Criterios_Ponderables!AD259</f>
        <v>0</v>
      </c>
      <c r="I255" s="45">
        <f t="shared" si="31"/>
        <v>0</v>
      </c>
    </row>
    <row r="256" spans="1:9" hidden="1" x14ac:dyDescent="0.25">
      <c r="A256" s="1036"/>
      <c r="B256" s="706">
        <v>12</v>
      </c>
      <c r="C256" s="707" t="str">
        <f>IF(Experiencia_Proponente!C357=0,"",Experiencia_Proponente!C357)</f>
        <v/>
      </c>
      <c r="D256" s="707" t="str">
        <f>Criterios_Ponderables!H260</f>
        <v>0</v>
      </c>
      <c r="E256" s="712" t="str">
        <f>Criterios_Ponderables!M260</f>
        <v>0</v>
      </c>
      <c r="F256" s="713" t="str">
        <f>Criterios_Ponderables!R260</f>
        <v>0</v>
      </c>
      <c r="G256" s="713">
        <f>Criterios_Ponderables!Z260</f>
        <v>0</v>
      </c>
      <c r="H256" s="707" t="str">
        <f>Criterios_Ponderables!AD260</f>
        <v>0</v>
      </c>
      <c r="I256" s="714">
        <f t="shared" si="31"/>
        <v>0</v>
      </c>
    </row>
    <row r="257" spans="1:9" x14ac:dyDescent="0.25">
      <c r="A257" s="564">
        <v>19</v>
      </c>
      <c r="B257" s="564"/>
      <c r="C257" s="720" t="s">
        <v>1537</v>
      </c>
      <c r="D257" s="721"/>
      <c r="E257" s="721"/>
      <c r="F257" s="721"/>
      <c r="G257" s="721"/>
      <c r="H257" s="721"/>
      <c r="I257" s="721"/>
    </row>
    <row r="258" spans="1:9" hidden="1" x14ac:dyDescent="0.25">
      <c r="A258" s="1037">
        <f t="shared" ref="A258" si="36">A270</f>
        <v>20</v>
      </c>
      <c r="B258" s="711">
        <v>1</v>
      </c>
      <c r="C258" s="707" t="str">
        <f>IF(Experiencia_Proponente!C359=0,"",Experiencia_Proponente!C359)</f>
        <v/>
      </c>
      <c r="D258" s="707" t="str">
        <f>Criterios_Ponderables!H262</f>
        <v>0</v>
      </c>
      <c r="E258" s="712" t="str">
        <f>Criterios_Ponderables!M262</f>
        <v>0</v>
      </c>
      <c r="F258" s="713" t="str">
        <f>Criterios_Ponderables!R262</f>
        <v>0</v>
      </c>
      <c r="G258" s="713">
        <f>Criterios_Ponderables!Z262</f>
        <v>0</v>
      </c>
      <c r="H258" s="707" t="str">
        <f>Criterios_Ponderables!AD262</f>
        <v>0</v>
      </c>
      <c r="I258" s="714">
        <f t="shared" ref="I258" si="37">F258+D258+H258+E258+G258</f>
        <v>0</v>
      </c>
    </row>
    <row r="259" spans="1:9" ht="33" x14ac:dyDescent="0.25">
      <c r="A259" s="1033"/>
      <c r="B259" s="936">
        <v>2</v>
      </c>
      <c r="C259" s="717" t="str">
        <f>IF(Experiencia_Proponente!C360=0,"",Experiencia_Proponente!C360)</f>
        <v>UNION TEMPORAL SED DE SEGURIDAD</v>
      </c>
      <c r="D259" s="717" t="str">
        <f>Criterios_Ponderables!H263</f>
        <v>15</v>
      </c>
      <c r="E259" s="722" t="str">
        <f>Criterios_Ponderables!M263</f>
        <v>24</v>
      </c>
      <c r="F259" s="723" t="str">
        <f>Criterios_Ponderables!R263</f>
        <v>10</v>
      </c>
      <c r="G259" s="723">
        <f>Criterios_Ponderables!Z263</f>
        <v>1</v>
      </c>
      <c r="H259" s="717" t="str">
        <f>Criterios_Ponderables!AD263</f>
        <v>10</v>
      </c>
      <c r="I259" s="723">
        <f t="shared" si="31"/>
        <v>60</v>
      </c>
    </row>
    <row r="260" spans="1:9" ht="33" x14ac:dyDescent="0.25">
      <c r="A260" s="1033"/>
      <c r="B260" s="936">
        <v>3</v>
      </c>
      <c r="C260" s="717" t="str">
        <f>IF(Experiencia_Proponente!C361=0,"",Experiencia_Proponente!C361)</f>
        <v>UNION TEMPORAL SED DE SEGURIDAD</v>
      </c>
      <c r="D260" s="717" t="str">
        <f>Criterios_Ponderables!H264</f>
        <v>15</v>
      </c>
      <c r="E260" s="722" t="str">
        <f>Criterios_Ponderables!M264</f>
        <v>24</v>
      </c>
      <c r="F260" s="723" t="str">
        <f>Criterios_Ponderables!R264</f>
        <v>10</v>
      </c>
      <c r="G260" s="723">
        <f>Criterios_Ponderables!Z264</f>
        <v>1</v>
      </c>
      <c r="H260" s="717" t="str">
        <f>Criterios_Ponderables!AD264</f>
        <v>10</v>
      </c>
      <c r="I260" s="723">
        <f t="shared" si="31"/>
        <v>60</v>
      </c>
    </row>
    <row r="261" spans="1:9" ht="33" x14ac:dyDescent="0.25">
      <c r="A261" s="1033"/>
      <c r="B261" s="936">
        <v>4</v>
      </c>
      <c r="C261" s="717" t="str">
        <f>IF(Experiencia_Proponente!C362=0,"",Experiencia_Proponente!C362)</f>
        <v>UNION TEMPORAL SED DE SEGURIDAD</v>
      </c>
      <c r="D261" s="717" t="str">
        <f>Criterios_Ponderables!H265</f>
        <v>15</v>
      </c>
      <c r="E261" s="722" t="str">
        <f>Criterios_Ponderables!M265</f>
        <v>24</v>
      </c>
      <c r="F261" s="723" t="str">
        <f>Criterios_Ponderables!R265</f>
        <v>10</v>
      </c>
      <c r="G261" s="723">
        <f>Criterios_Ponderables!Z265</f>
        <v>1</v>
      </c>
      <c r="H261" s="717" t="str">
        <f>Criterios_Ponderables!AD265</f>
        <v>10</v>
      </c>
      <c r="I261" s="723">
        <f t="shared" si="31"/>
        <v>60</v>
      </c>
    </row>
    <row r="262" spans="1:9" ht="33" x14ac:dyDescent="0.25">
      <c r="A262" s="1033"/>
      <c r="B262" s="936">
        <v>5</v>
      </c>
      <c r="C262" s="717" t="str">
        <f>IF(Experiencia_Proponente!C363=0,"",Experiencia_Proponente!C363)</f>
        <v>UNION TEMPORAL SED DE SEGURIDAD</v>
      </c>
      <c r="D262" s="717" t="str">
        <f>Criterios_Ponderables!H266</f>
        <v>15</v>
      </c>
      <c r="E262" s="722" t="str">
        <f>Criterios_Ponderables!M266</f>
        <v>24</v>
      </c>
      <c r="F262" s="723" t="str">
        <f>Criterios_Ponderables!R266</f>
        <v>10</v>
      </c>
      <c r="G262" s="723">
        <f>Criterios_Ponderables!Z266</f>
        <v>1</v>
      </c>
      <c r="H262" s="717" t="str">
        <f>Criterios_Ponderables!AD266</f>
        <v>10</v>
      </c>
      <c r="I262" s="723">
        <f t="shared" si="31"/>
        <v>60</v>
      </c>
    </row>
    <row r="263" spans="1:9" ht="33" x14ac:dyDescent="0.25">
      <c r="A263" s="1033"/>
      <c r="B263" s="936">
        <v>6</v>
      </c>
      <c r="C263" s="717" t="str">
        <f>IF(Experiencia_Proponente!C364=0,"",Experiencia_Proponente!C364)</f>
        <v>UNION TEMPORAL SED DE SEGURIDAD</v>
      </c>
      <c r="D263" s="717" t="str">
        <f>Criterios_Ponderables!H267</f>
        <v>15</v>
      </c>
      <c r="E263" s="722" t="str">
        <f>Criterios_Ponderables!M267</f>
        <v>24</v>
      </c>
      <c r="F263" s="723" t="str">
        <f>Criterios_Ponderables!R267</f>
        <v>10</v>
      </c>
      <c r="G263" s="723">
        <f>Criterios_Ponderables!Z267</f>
        <v>1</v>
      </c>
      <c r="H263" s="717" t="str">
        <f>Criterios_Ponderables!AD267</f>
        <v>10</v>
      </c>
      <c r="I263" s="723">
        <f t="shared" si="31"/>
        <v>60</v>
      </c>
    </row>
    <row r="264" spans="1:9" ht="33" x14ac:dyDescent="0.25">
      <c r="A264" s="1033"/>
      <c r="B264" s="936">
        <v>7</v>
      </c>
      <c r="C264" s="717" t="str">
        <f>IF(Experiencia_Proponente!C365=0,"",Experiencia_Proponente!C365)</f>
        <v>UNION TEMPORAL SED DE SEGURIDAD</v>
      </c>
      <c r="D264" s="717" t="str">
        <f>Criterios_Ponderables!H268</f>
        <v>15</v>
      </c>
      <c r="E264" s="722" t="str">
        <f>Criterios_Ponderables!M268</f>
        <v>24</v>
      </c>
      <c r="F264" s="723" t="str">
        <f>Criterios_Ponderables!R268</f>
        <v>10</v>
      </c>
      <c r="G264" s="723">
        <f>Criterios_Ponderables!Z268</f>
        <v>1</v>
      </c>
      <c r="H264" s="717" t="str">
        <f>Criterios_Ponderables!AD268</f>
        <v>10</v>
      </c>
      <c r="I264" s="723">
        <f t="shared" si="31"/>
        <v>60</v>
      </c>
    </row>
    <row r="265" spans="1:9" ht="33" x14ac:dyDescent="0.25">
      <c r="A265" s="1033"/>
      <c r="B265" s="936">
        <v>8</v>
      </c>
      <c r="C265" s="717" t="str">
        <f>IF(Experiencia_Proponente!C366=0,"",Experiencia_Proponente!C366)</f>
        <v>UNION TEMPORAL SED DE SEGURIDAD</v>
      </c>
      <c r="D265" s="717" t="str">
        <f>Criterios_Ponderables!H269</f>
        <v>15</v>
      </c>
      <c r="E265" s="722" t="str">
        <f>Criterios_Ponderables!M269</f>
        <v>24</v>
      </c>
      <c r="F265" s="723" t="str">
        <f>Criterios_Ponderables!R269</f>
        <v>10</v>
      </c>
      <c r="G265" s="723">
        <f>Criterios_Ponderables!Z269</f>
        <v>1</v>
      </c>
      <c r="H265" s="717" t="str">
        <f>Criterios_Ponderables!AD269</f>
        <v>10</v>
      </c>
      <c r="I265" s="723">
        <f t="shared" si="31"/>
        <v>60</v>
      </c>
    </row>
    <row r="266" spans="1:9" hidden="1" x14ac:dyDescent="0.25">
      <c r="A266" s="1037"/>
      <c r="B266" s="711">
        <v>9</v>
      </c>
      <c r="C266" s="707" t="str">
        <f>IF(Experiencia_Proponente!C367=0,"",Experiencia_Proponente!C367)</f>
        <v/>
      </c>
      <c r="D266" s="707" t="str">
        <f>Criterios_Ponderables!H270</f>
        <v>0</v>
      </c>
      <c r="E266" s="712" t="str">
        <f>Criterios_Ponderables!M270</f>
        <v>0</v>
      </c>
      <c r="F266" s="713" t="str">
        <f>Criterios_Ponderables!R270</f>
        <v>0</v>
      </c>
      <c r="G266" s="713">
        <f>Criterios_Ponderables!Z270</f>
        <v>0</v>
      </c>
      <c r="H266" s="707" t="str">
        <f>Criterios_Ponderables!AD270</f>
        <v>0</v>
      </c>
      <c r="I266" s="714">
        <f t="shared" si="31"/>
        <v>0</v>
      </c>
    </row>
    <row r="267" spans="1:9" ht="33" x14ac:dyDescent="0.25">
      <c r="A267" s="1033"/>
      <c r="B267" s="936">
        <v>10</v>
      </c>
      <c r="C267" s="717" t="str">
        <f>IF(Experiencia_Proponente!C368=0,"",Experiencia_Proponente!C368)</f>
        <v>UNION TEMPORAL SED DE SEGURIDAD</v>
      </c>
      <c r="D267" s="717" t="str">
        <f>Criterios_Ponderables!H271</f>
        <v>15</v>
      </c>
      <c r="E267" s="722" t="str">
        <f>Criterios_Ponderables!M271</f>
        <v>24</v>
      </c>
      <c r="F267" s="723" t="str">
        <f>Criterios_Ponderables!R271</f>
        <v>10</v>
      </c>
      <c r="G267" s="723">
        <f>Criterios_Ponderables!Z271</f>
        <v>1</v>
      </c>
      <c r="H267" s="717" t="str">
        <f>Criterios_Ponderables!AD271</f>
        <v>10</v>
      </c>
      <c r="I267" s="723">
        <f t="shared" si="31"/>
        <v>60</v>
      </c>
    </row>
    <row r="268" spans="1:9" ht="33" x14ac:dyDescent="0.25">
      <c r="A268" s="1033"/>
      <c r="B268" s="936">
        <v>11</v>
      </c>
      <c r="C268" s="717" t="str">
        <f>IF(Experiencia_Proponente!C369=0,"",Experiencia_Proponente!C369)</f>
        <v>UNION TEMPORAL SED DE SEGURIDAD</v>
      </c>
      <c r="D268" s="717" t="str">
        <f>Criterios_Ponderables!H272</f>
        <v>15</v>
      </c>
      <c r="E268" s="722" t="str">
        <f>Criterios_Ponderables!M272</f>
        <v>24</v>
      </c>
      <c r="F268" s="723" t="str">
        <f>Criterios_Ponderables!R272</f>
        <v>10</v>
      </c>
      <c r="G268" s="723">
        <f>Criterios_Ponderables!Z272</f>
        <v>1</v>
      </c>
      <c r="H268" s="717" t="str">
        <f>Criterios_Ponderables!AD272</f>
        <v>10</v>
      </c>
      <c r="I268" s="723">
        <f t="shared" si="31"/>
        <v>60</v>
      </c>
    </row>
    <row r="269" spans="1:9" ht="33" x14ac:dyDescent="0.25">
      <c r="A269" s="1033"/>
      <c r="B269" s="936">
        <v>12</v>
      </c>
      <c r="C269" s="717" t="str">
        <f>IF(Experiencia_Proponente!C370=0,"",Experiencia_Proponente!C370)</f>
        <v>UNION TEMPORAL SED DE SEGURIDAD</v>
      </c>
      <c r="D269" s="717" t="str">
        <f>Criterios_Ponderables!H273</f>
        <v>15</v>
      </c>
      <c r="E269" s="722" t="str">
        <f>Criterios_Ponderables!M273</f>
        <v>24</v>
      </c>
      <c r="F269" s="723" t="str">
        <f>Criterios_Ponderables!R273</f>
        <v>10</v>
      </c>
      <c r="G269" s="723">
        <f>Criterios_Ponderables!Z273</f>
        <v>1</v>
      </c>
      <c r="H269" s="717" t="str">
        <f>Criterios_Ponderables!AD273</f>
        <v>10</v>
      </c>
      <c r="I269" s="723">
        <f t="shared" si="31"/>
        <v>60</v>
      </c>
    </row>
    <row r="270" spans="1:9" x14ac:dyDescent="0.25">
      <c r="A270" s="564">
        <v>20</v>
      </c>
      <c r="B270" s="564"/>
      <c r="C270" s="720" t="s">
        <v>1537</v>
      </c>
      <c r="D270" s="721"/>
      <c r="E270" s="721"/>
      <c r="F270" s="721"/>
      <c r="G270" s="721"/>
      <c r="H270" s="721"/>
      <c r="I270" s="721"/>
    </row>
    <row r="271" spans="1:9" x14ac:dyDescent="0.25">
      <c r="A271" s="1033">
        <f t="shared" ref="A271" si="38">A283</f>
        <v>21</v>
      </c>
      <c r="B271" s="936">
        <v>1</v>
      </c>
      <c r="C271" s="717" t="str">
        <f>IF(Experiencia_Proponente!C398=0,"",Experiencia_Proponente!C398)</f>
        <v>UNION TEMPORAL TECNISERACIS</v>
      </c>
      <c r="D271" s="717" t="str">
        <f>Criterios_Ponderables!H275</f>
        <v>15</v>
      </c>
      <c r="E271" s="722" t="str">
        <f>Criterios_Ponderables!M275</f>
        <v>24</v>
      </c>
      <c r="F271" s="723" t="str">
        <f>Criterios_Ponderables!R275</f>
        <v>10</v>
      </c>
      <c r="G271" s="723">
        <f>Criterios_Ponderables!Z275</f>
        <v>1</v>
      </c>
      <c r="H271" s="717" t="str">
        <f>Criterios_Ponderables!AD275</f>
        <v>10</v>
      </c>
      <c r="I271" s="723">
        <f t="shared" ref="I271" si="39">F271+D271+H271+E271+G271</f>
        <v>60</v>
      </c>
    </row>
    <row r="272" spans="1:9" hidden="1" x14ac:dyDescent="0.25">
      <c r="A272" s="1037"/>
      <c r="B272" s="711">
        <v>2</v>
      </c>
      <c r="C272" s="707" t="str">
        <f>IF(Experiencia_Proponente!C399=0,"",Experiencia_Proponente!C399)</f>
        <v/>
      </c>
      <c r="D272" s="707" t="str">
        <f>Criterios_Ponderables!H276</f>
        <v>0</v>
      </c>
      <c r="E272" s="712" t="str">
        <f>Criterios_Ponderables!M276</f>
        <v>0</v>
      </c>
      <c r="F272" s="713" t="str">
        <f>Criterios_Ponderables!R276</f>
        <v>0</v>
      </c>
      <c r="G272" s="713">
        <f>Criterios_Ponderables!Z276</f>
        <v>0</v>
      </c>
      <c r="H272" s="707" t="str">
        <f>Criterios_Ponderables!AD276</f>
        <v>0</v>
      </c>
      <c r="I272" s="714">
        <f t="shared" si="31"/>
        <v>0</v>
      </c>
    </row>
    <row r="273" spans="1:9" x14ac:dyDescent="0.25">
      <c r="A273" s="1033"/>
      <c r="B273" s="936">
        <v>3</v>
      </c>
      <c r="C273" s="717" t="str">
        <f>IF(Experiencia_Proponente!C400=0,"",Experiencia_Proponente!C400)</f>
        <v>UNION TEMPORAL TECNISERACIS</v>
      </c>
      <c r="D273" s="717" t="str">
        <f>Criterios_Ponderables!H277</f>
        <v>15</v>
      </c>
      <c r="E273" s="722" t="str">
        <f>Criterios_Ponderables!M277</f>
        <v>24</v>
      </c>
      <c r="F273" s="723" t="str">
        <f>Criterios_Ponderables!R277</f>
        <v>10</v>
      </c>
      <c r="G273" s="723">
        <f>Criterios_Ponderables!Z277</f>
        <v>1</v>
      </c>
      <c r="H273" s="717">
        <f>Criterios_Ponderables!AD277</f>
        <v>10</v>
      </c>
      <c r="I273" s="723">
        <f t="shared" si="31"/>
        <v>60</v>
      </c>
    </row>
    <row r="274" spans="1:9" hidden="1" x14ac:dyDescent="0.25">
      <c r="A274" s="1034"/>
      <c r="B274" s="39">
        <v>4</v>
      </c>
      <c r="C274" s="35" t="str">
        <f>IF(Experiencia_Proponente!C401=0,"",Experiencia_Proponente!C401)</f>
        <v/>
      </c>
      <c r="D274" s="35" t="str">
        <f>Criterios_Ponderables!H278</f>
        <v>0</v>
      </c>
      <c r="E274" s="43" t="str">
        <f>Criterios_Ponderables!M278</f>
        <v>0</v>
      </c>
      <c r="F274" s="44" t="str">
        <f>Criterios_Ponderables!R278</f>
        <v>0</v>
      </c>
      <c r="G274" s="44">
        <f>Criterios_Ponderables!Z278</f>
        <v>0</v>
      </c>
      <c r="H274" s="35" t="str">
        <f>Criterios_Ponderables!AD278</f>
        <v>0</v>
      </c>
      <c r="I274" s="45">
        <f t="shared" si="31"/>
        <v>0</v>
      </c>
    </row>
    <row r="275" spans="1:9" hidden="1" x14ac:dyDescent="0.25">
      <c r="A275" s="1036"/>
      <c r="B275" s="706">
        <v>5</v>
      </c>
      <c r="C275" s="707" t="str">
        <f>IF(Experiencia_Proponente!C402=0,"",Experiencia_Proponente!C402)</f>
        <v/>
      </c>
      <c r="D275" s="707" t="str">
        <f>Criterios_Ponderables!H279</f>
        <v>0</v>
      </c>
      <c r="E275" s="712" t="str">
        <f>Criterios_Ponderables!M279</f>
        <v>0</v>
      </c>
      <c r="F275" s="713" t="str">
        <f>Criterios_Ponderables!R279</f>
        <v>0</v>
      </c>
      <c r="G275" s="713">
        <f>Criterios_Ponderables!Z279</f>
        <v>0</v>
      </c>
      <c r="H275" s="707" t="str">
        <f>Criterios_Ponderables!AD279</f>
        <v>0</v>
      </c>
      <c r="I275" s="714">
        <f t="shared" si="31"/>
        <v>0</v>
      </c>
    </row>
    <row r="276" spans="1:9" x14ac:dyDescent="0.25">
      <c r="A276" s="1033"/>
      <c r="B276" s="936">
        <v>6</v>
      </c>
      <c r="C276" s="717" t="str">
        <f>IF(Experiencia_Proponente!C403=0,"",Experiencia_Proponente!C403)</f>
        <v>UNION TEMPORAL TECNISERACIS</v>
      </c>
      <c r="D276" s="717" t="str">
        <f>Criterios_Ponderables!H280</f>
        <v>15</v>
      </c>
      <c r="E276" s="722" t="str">
        <f>Criterios_Ponderables!M280</f>
        <v>24</v>
      </c>
      <c r="F276" s="723" t="str">
        <f>Criterios_Ponderables!R280</f>
        <v>10</v>
      </c>
      <c r="G276" s="723">
        <f>Criterios_Ponderables!Z280</f>
        <v>1</v>
      </c>
      <c r="H276" s="717" t="str">
        <f>Criterios_Ponderables!AD280</f>
        <v>10</v>
      </c>
      <c r="I276" s="723">
        <f t="shared" si="31"/>
        <v>60</v>
      </c>
    </row>
    <row r="277" spans="1:9" hidden="1" x14ac:dyDescent="0.25">
      <c r="A277" s="1037"/>
      <c r="B277" s="711">
        <v>7</v>
      </c>
      <c r="C277" s="707" t="str">
        <f>IF(Experiencia_Proponente!C404=0,"",Experiencia_Proponente!C404)</f>
        <v/>
      </c>
      <c r="D277" s="707" t="str">
        <f>Criterios_Ponderables!H281</f>
        <v>0</v>
      </c>
      <c r="E277" s="712" t="str">
        <f>Criterios_Ponderables!M281</f>
        <v>0</v>
      </c>
      <c r="F277" s="713" t="str">
        <f>Criterios_Ponderables!R281</f>
        <v>0</v>
      </c>
      <c r="G277" s="713">
        <f>Criterios_Ponderables!Z281</f>
        <v>0</v>
      </c>
      <c r="H277" s="707" t="str">
        <f>Criterios_Ponderables!AD281</f>
        <v>0</v>
      </c>
      <c r="I277" s="714">
        <f t="shared" si="31"/>
        <v>0</v>
      </c>
    </row>
    <row r="278" spans="1:9" x14ac:dyDescent="0.25">
      <c r="A278" s="1033"/>
      <c r="B278" s="936">
        <v>8</v>
      </c>
      <c r="C278" s="717" t="str">
        <f>IF(Experiencia_Proponente!C405=0,"",Experiencia_Proponente!C405)</f>
        <v>UNION TEMPORAL TECNISERACIS</v>
      </c>
      <c r="D278" s="717" t="str">
        <f>Criterios_Ponderables!H282</f>
        <v>15</v>
      </c>
      <c r="E278" s="722" t="str">
        <f>Criterios_Ponderables!M282</f>
        <v>24</v>
      </c>
      <c r="F278" s="723" t="str">
        <f>Criterios_Ponderables!R282</f>
        <v>10</v>
      </c>
      <c r="G278" s="723">
        <f>Criterios_Ponderables!Z282</f>
        <v>1</v>
      </c>
      <c r="H278" s="717" t="str">
        <f>Criterios_Ponderables!AD282</f>
        <v>10</v>
      </c>
      <c r="I278" s="723">
        <f t="shared" si="31"/>
        <v>60</v>
      </c>
    </row>
    <row r="279" spans="1:9" x14ac:dyDescent="0.25">
      <c r="A279" s="1033"/>
      <c r="B279" s="936">
        <v>9</v>
      </c>
      <c r="C279" s="717" t="str">
        <f>IF(Experiencia_Proponente!C406=0,"",Experiencia_Proponente!C406)</f>
        <v>UNION TEMPORAL TECNISERACIS</v>
      </c>
      <c r="D279" s="717" t="str">
        <f>Criterios_Ponderables!H283</f>
        <v>15</v>
      </c>
      <c r="E279" s="722" t="str">
        <f>Criterios_Ponderables!M283</f>
        <v>24</v>
      </c>
      <c r="F279" s="723" t="str">
        <f>Criterios_Ponderables!R283</f>
        <v>10</v>
      </c>
      <c r="G279" s="723">
        <f>Criterios_Ponderables!Z283</f>
        <v>1</v>
      </c>
      <c r="H279" s="717" t="str">
        <f>Criterios_Ponderables!AD283</f>
        <v>10</v>
      </c>
      <c r="I279" s="723">
        <f t="shared" si="31"/>
        <v>60</v>
      </c>
    </row>
    <row r="280" spans="1:9" x14ac:dyDescent="0.25">
      <c r="A280" s="1033"/>
      <c r="B280" s="936">
        <v>10</v>
      </c>
      <c r="C280" s="717" t="str">
        <f>IF(Experiencia_Proponente!C407=0,"",Experiencia_Proponente!C407)</f>
        <v>UNION TEMPORAL TECNISERACIS</v>
      </c>
      <c r="D280" s="717" t="str">
        <f>Criterios_Ponderables!H284</f>
        <v>15</v>
      </c>
      <c r="E280" s="722" t="str">
        <f>Criterios_Ponderables!M284</f>
        <v>24</v>
      </c>
      <c r="F280" s="723" t="str">
        <f>Criterios_Ponderables!R284</f>
        <v>10</v>
      </c>
      <c r="G280" s="723">
        <f>Criterios_Ponderables!Z284</f>
        <v>1</v>
      </c>
      <c r="H280" s="717" t="str">
        <f>Criterios_Ponderables!AD284</f>
        <v>10</v>
      </c>
      <c r="I280" s="723">
        <f t="shared" si="31"/>
        <v>60</v>
      </c>
    </row>
    <row r="281" spans="1:9" hidden="1" x14ac:dyDescent="0.25">
      <c r="A281" s="1037"/>
      <c r="B281" s="711">
        <v>11</v>
      </c>
      <c r="C281" s="707" t="str">
        <f>IF(Experiencia_Proponente!C408=0,"",Experiencia_Proponente!C408)</f>
        <v/>
      </c>
      <c r="D281" s="707" t="str">
        <f>Criterios_Ponderables!H285</f>
        <v>0</v>
      </c>
      <c r="E281" s="712" t="str">
        <f>Criterios_Ponderables!M285</f>
        <v>0</v>
      </c>
      <c r="F281" s="713" t="str">
        <f>Criterios_Ponderables!R285</f>
        <v>0</v>
      </c>
      <c r="G281" s="713">
        <f>Criterios_Ponderables!Z285</f>
        <v>0</v>
      </c>
      <c r="H281" s="707" t="str">
        <f>Criterios_Ponderables!AD285</f>
        <v>0</v>
      </c>
      <c r="I281" s="714">
        <f t="shared" si="31"/>
        <v>0</v>
      </c>
    </row>
    <row r="282" spans="1:9" x14ac:dyDescent="0.25">
      <c r="A282" s="1033"/>
      <c r="B282" s="936">
        <v>12</v>
      </c>
      <c r="C282" s="717" t="str">
        <f>IF(Experiencia_Proponente!C409=0,"",Experiencia_Proponente!C409)</f>
        <v>UNION TEMPORAL TECNISERACIS</v>
      </c>
      <c r="D282" s="702" t="str">
        <f>Criterios_Ponderables!H286</f>
        <v>15</v>
      </c>
      <c r="E282" s="697" t="str">
        <f>Criterios_Ponderables!M286</f>
        <v>24</v>
      </c>
      <c r="F282" s="719" t="str">
        <f>Criterios_Ponderables!R286</f>
        <v>10</v>
      </c>
      <c r="G282" s="719">
        <f>Criterios_Ponderables!Z286</f>
        <v>1</v>
      </c>
      <c r="H282" s="702" t="str">
        <f>Criterios_Ponderables!AD286</f>
        <v>10</v>
      </c>
      <c r="I282" s="719">
        <f t="shared" si="31"/>
        <v>60</v>
      </c>
    </row>
    <row r="283" spans="1:9" x14ac:dyDescent="0.25">
      <c r="A283" s="564">
        <v>21</v>
      </c>
      <c r="B283" s="564"/>
      <c r="C283" s="720" t="s">
        <v>1537</v>
      </c>
      <c r="D283" s="721"/>
      <c r="E283" s="721"/>
      <c r="F283" s="721"/>
      <c r="G283" s="721"/>
      <c r="H283" s="721"/>
      <c r="I283" s="721"/>
    </row>
    <row r="284" spans="1:9" hidden="1" x14ac:dyDescent="0.25">
      <c r="A284" s="1034">
        <f t="shared" ref="A284" si="40">A296</f>
        <v>22</v>
      </c>
      <c r="B284" s="39">
        <v>1</v>
      </c>
      <c r="C284" s="35" t="str">
        <f>IF(Experiencia_Proponente!C420=0,"",Experiencia_Proponente!C420)</f>
        <v/>
      </c>
      <c r="D284" s="35" t="str">
        <f>Criterios_Ponderables!H288</f>
        <v>0</v>
      </c>
      <c r="E284" s="43" t="str">
        <f>Criterios_Ponderables!M288</f>
        <v>0</v>
      </c>
      <c r="F284" s="44" t="str">
        <f>Criterios_Ponderables!R288</f>
        <v>0</v>
      </c>
      <c r="G284" s="44">
        <f>Criterios_Ponderables!Z288</f>
        <v>0</v>
      </c>
      <c r="H284" s="35" t="str">
        <f>Criterios_Ponderables!AD288</f>
        <v>0</v>
      </c>
      <c r="I284" s="45">
        <f t="shared" ref="I284:I347" si="41">F284+D284+H284+E284+G284</f>
        <v>0</v>
      </c>
    </row>
    <row r="285" spans="1:9" hidden="1" x14ac:dyDescent="0.25">
      <c r="A285" s="1035"/>
      <c r="B285" s="936">
        <v>2</v>
      </c>
      <c r="C285" s="35" t="str">
        <f>IF(Experiencia_Proponente!C421=0,"",Experiencia_Proponente!C421)</f>
        <v/>
      </c>
      <c r="D285" s="35" t="str">
        <f>Criterios_Ponderables!H289</f>
        <v>0</v>
      </c>
      <c r="E285" s="43" t="str">
        <f>Criterios_Ponderables!M289</f>
        <v>0</v>
      </c>
      <c r="F285" s="44" t="str">
        <f>Criterios_Ponderables!R289</f>
        <v>0</v>
      </c>
      <c r="G285" s="44">
        <f>Criterios_Ponderables!Z289</f>
        <v>0</v>
      </c>
      <c r="H285" s="35" t="str">
        <f>Criterios_Ponderables!AD289</f>
        <v>0</v>
      </c>
      <c r="I285" s="45">
        <f t="shared" si="41"/>
        <v>0</v>
      </c>
    </row>
    <row r="286" spans="1:9" hidden="1" x14ac:dyDescent="0.25">
      <c r="A286" s="1035"/>
      <c r="B286" s="936">
        <v>3</v>
      </c>
      <c r="C286" s="35" t="str">
        <f>IF(Experiencia_Proponente!C422=0,"",Experiencia_Proponente!C422)</f>
        <v/>
      </c>
      <c r="D286" s="35" t="str">
        <f>Criterios_Ponderables!H290</f>
        <v>0</v>
      </c>
      <c r="E286" s="43" t="str">
        <f>Criterios_Ponderables!M290</f>
        <v>0</v>
      </c>
      <c r="F286" s="44" t="str">
        <f>Criterios_Ponderables!R290</f>
        <v>0</v>
      </c>
      <c r="G286" s="44">
        <f>Criterios_Ponderables!Z290</f>
        <v>0</v>
      </c>
      <c r="H286" s="35" t="str">
        <f>Criterios_Ponderables!AD290</f>
        <v>0</v>
      </c>
      <c r="I286" s="45">
        <f t="shared" si="41"/>
        <v>0</v>
      </c>
    </row>
    <row r="287" spans="1:9" hidden="1" x14ac:dyDescent="0.25">
      <c r="A287" s="1035"/>
      <c r="B287" s="936">
        <v>4</v>
      </c>
      <c r="C287" s="35" t="str">
        <f>IF(Experiencia_Proponente!C423=0,"",Experiencia_Proponente!C423)</f>
        <v/>
      </c>
      <c r="D287" s="35" t="str">
        <f>Criterios_Ponderables!H291</f>
        <v>0</v>
      </c>
      <c r="E287" s="43" t="str">
        <f>Criterios_Ponderables!M291</f>
        <v>0</v>
      </c>
      <c r="F287" s="44" t="str">
        <f>Criterios_Ponderables!R291</f>
        <v>0</v>
      </c>
      <c r="G287" s="44">
        <f>Criterios_Ponderables!Z291</f>
        <v>0</v>
      </c>
      <c r="H287" s="35" t="str">
        <f>Criterios_Ponderables!AD291</f>
        <v>0</v>
      </c>
      <c r="I287" s="45">
        <f t="shared" si="41"/>
        <v>0</v>
      </c>
    </row>
    <row r="288" spans="1:9" hidden="1" x14ac:dyDescent="0.25">
      <c r="A288" s="1036"/>
      <c r="B288" s="706">
        <v>5</v>
      </c>
      <c r="C288" s="707" t="str">
        <f>IF(Experiencia_Proponente!C424=0,"",Experiencia_Proponente!C424)</f>
        <v/>
      </c>
      <c r="D288" s="707" t="str">
        <f>Criterios_Ponderables!H292</f>
        <v>0</v>
      </c>
      <c r="E288" s="712" t="str">
        <f>Criterios_Ponderables!M292</f>
        <v>0</v>
      </c>
      <c r="F288" s="713" t="str">
        <f>Criterios_Ponderables!R292</f>
        <v>0</v>
      </c>
      <c r="G288" s="713">
        <f>Criterios_Ponderables!Z292</f>
        <v>0</v>
      </c>
      <c r="H288" s="707" t="str">
        <f>Criterios_Ponderables!AD292</f>
        <v>0</v>
      </c>
      <c r="I288" s="714">
        <f t="shared" si="41"/>
        <v>0</v>
      </c>
    </row>
    <row r="289" spans="1:9" ht="28.5" customHeight="1" x14ac:dyDescent="0.25">
      <c r="A289" s="1033"/>
      <c r="B289" s="936">
        <v>6</v>
      </c>
      <c r="C289" s="717" t="str">
        <f>IF(Experiencia_Proponente!C425=0,"",Experiencia_Proponente!C425)</f>
        <v>COOPERATIVA DE VIGILANCIA Y SERVICIOS DE BUCARAMANGA CTA – COOVIAM CTA</v>
      </c>
      <c r="D289" s="717" t="str">
        <f>Criterios_Ponderables!H293</f>
        <v>15</v>
      </c>
      <c r="E289" s="722" t="str">
        <f>Criterios_Ponderables!M293</f>
        <v>24</v>
      </c>
      <c r="F289" s="723" t="str">
        <f>Criterios_Ponderables!R293</f>
        <v>10</v>
      </c>
      <c r="G289" s="723">
        <f>Criterios_Ponderables!Z293</f>
        <v>1</v>
      </c>
      <c r="H289" s="717" t="str">
        <f>Criterios_Ponderables!AD293</f>
        <v>10</v>
      </c>
      <c r="I289" s="723">
        <f t="shared" si="41"/>
        <v>60</v>
      </c>
    </row>
    <row r="290" spans="1:9" ht="28.5" customHeight="1" x14ac:dyDescent="0.25">
      <c r="A290" s="1033"/>
      <c r="B290" s="936">
        <v>7</v>
      </c>
      <c r="C290" s="717" t="str">
        <f>IF(Experiencia_Proponente!C426=0,"",Experiencia_Proponente!C426)</f>
        <v>COOPERATIVA DE VIGILANCIA Y SERVICIOS DE BUCARAMANGA CTA – COOVIAM CTA</v>
      </c>
      <c r="D290" s="717" t="str">
        <f>Criterios_Ponderables!H294</f>
        <v>15</v>
      </c>
      <c r="E290" s="722" t="str">
        <f>Criterios_Ponderables!M294</f>
        <v>24</v>
      </c>
      <c r="F290" s="723" t="str">
        <f>Criterios_Ponderables!R294</f>
        <v>10</v>
      </c>
      <c r="G290" s="723">
        <f>Criterios_Ponderables!Z294</f>
        <v>1</v>
      </c>
      <c r="H290" s="717" t="str">
        <f>Criterios_Ponderables!AD294</f>
        <v>10</v>
      </c>
      <c r="I290" s="723">
        <f t="shared" si="41"/>
        <v>60</v>
      </c>
    </row>
    <row r="291" spans="1:9" ht="28.5" customHeight="1" x14ac:dyDescent="0.25">
      <c r="A291" s="1033"/>
      <c r="B291" s="936">
        <v>8</v>
      </c>
      <c r="C291" s="717" t="str">
        <f>IF(Experiencia_Proponente!C427=0,"",Experiencia_Proponente!C427)</f>
        <v>COOPERATIVA DE VIGILANCIA Y SERVICIOS DE BUCARAMANGA CTA – COOVIAM CTA</v>
      </c>
      <c r="D291" s="717" t="str">
        <f>Criterios_Ponderables!H295</f>
        <v>15</v>
      </c>
      <c r="E291" s="722" t="str">
        <f>Criterios_Ponderables!M295</f>
        <v>24</v>
      </c>
      <c r="F291" s="723" t="str">
        <f>Criterios_Ponderables!R295</f>
        <v>10</v>
      </c>
      <c r="G291" s="723">
        <f>Criterios_Ponderables!Z295</f>
        <v>1</v>
      </c>
      <c r="H291" s="717" t="str">
        <f>Criterios_Ponderables!AD295</f>
        <v>10</v>
      </c>
      <c r="I291" s="723">
        <f t="shared" si="41"/>
        <v>60</v>
      </c>
    </row>
    <row r="292" spans="1:9" hidden="1" x14ac:dyDescent="0.25">
      <c r="A292" s="1034"/>
      <c r="B292" s="39">
        <v>9</v>
      </c>
      <c r="C292" s="35" t="str">
        <f>IF(Experiencia_Proponente!C428=0,"",Experiencia_Proponente!C428)</f>
        <v/>
      </c>
      <c r="D292" s="35" t="str">
        <f>Criterios_Ponderables!H296</f>
        <v>0</v>
      </c>
      <c r="E292" s="43" t="str">
        <f>Criterios_Ponderables!M296</f>
        <v>0</v>
      </c>
      <c r="F292" s="44" t="str">
        <f>Criterios_Ponderables!R296</f>
        <v>0</v>
      </c>
      <c r="G292" s="44">
        <f>Criterios_Ponderables!Z296</f>
        <v>0</v>
      </c>
      <c r="H292" s="35" t="str">
        <f>Criterios_Ponderables!AD296</f>
        <v>0</v>
      </c>
      <c r="I292" s="45">
        <f t="shared" si="41"/>
        <v>0</v>
      </c>
    </row>
    <row r="293" spans="1:9" hidden="1" x14ac:dyDescent="0.25">
      <c r="A293" s="1035"/>
      <c r="B293" s="936">
        <v>10</v>
      </c>
      <c r="C293" s="35" t="str">
        <f>IF(Experiencia_Proponente!C429=0,"",Experiencia_Proponente!C429)</f>
        <v/>
      </c>
      <c r="D293" s="35" t="str">
        <f>Criterios_Ponderables!H297</f>
        <v>0</v>
      </c>
      <c r="E293" s="43" t="str">
        <f>Criterios_Ponderables!M297</f>
        <v>0</v>
      </c>
      <c r="F293" s="44" t="str">
        <f>Criterios_Ponderables!R297</f>
        <v>0</v>
      </c>
      <c r="G293" s="44">
        <f>Criterios_Ponderables!Z297</f>
        <v>0</v>
      </c>
      <c r="H293" s="35" t="str">
        <f>Criterios_Ponderables!AD297</f>
        <v>0</v>
      </c>
      <c r="I293" s="45">
        <f t="shared" si="41"/>
        <v>0</v>
      </c>
    </row>
    <row r="294" spans="1:9" hidden="1" x14ac:dyDescent="0.25">
      <c r="A294" s="1035"/>
      <c r="B294" s="936">
        <v>11</v>
      </c>
      <c r="C294" s="35" t="str">
        <f>IF(Experiencia_Proponente!C430=0,"",Experiencia_Proponente!C430)</f>
        <v/>
      </c>
      <c r="D294" s="35" t="str">
        <f>Criterios_Ponderables!H298</f>
        <v>0</v>
      </c>
      <c r="E294" s="43" t="str">
        <f>Criterios_Ponderables!M298</f>
        <v>0</v>
      </c>
      <c r="F294" s="44" t="str">
        <f>Criterios_Ponderables!R298</f>
        <v>0</v>
      </c>
      <c r="G294" s="44">
        <f>Criterios_Ponderables!Z298</f>
        <v>0</v>
      </c>
      <c r="H294" s="35" t="str">
        <f>Criterios_Ponderables!AD298</f>
        <v>0</v>
      </c>
      <c r="I294" s="45">
        <f t="shared" si="41"/>
        <v>0</v>
      </c>
    </row>
    <row r="295" spans="1:9" hidden="1" x14ac:dyDescent="0.25">
      <c r="A295" s="1036"/>
      <c r="B295" s="706">
        <v>12</v>
      </c>
      <c r="C295" s="707" t="str">
        <f>IF(Experiencia_Proponente!C431=0,"",Experiencia_Proponente!C431)</f>
        <v/>
      </c>
      <c r="D295" s="707" t="str">
        <f>Criterios_Ponderables!H299</f>
        <v>0</v>
      </c>
      <c r="E295" s="712" t="str">
        <f>Criterios_Ponderables!M299</f>
        <v>0</v>
      </c>
      <c r="F295" s="713" t="str">
        <f>Criterios_Ponderables!R299</f>
        <v>0</v>
      </c>
      <c r="G295" s="713">
        <f>Criterios_Ponderables!Z299</f>
        <v>0</v>
      </c>
      <c r="H295" s="707" t="str">
        <f>Criterios_Ponderables!AD299</f>
        <v>0</v>
      </c>
      <c r="I295" s="714">
        <f t="shared" si="41"/>
        <v>0</v>
      </c>
    </row>
    <row r="296" spans="1:9" x14ac:dyDescent="0.25">
      <c r="A296" s="564">
        <v>22</v>
      </c>
      <c r="B296" s="564"/>
      <c r="C296" s="720" t="s">
        <v>1537</v>
      </c>
      <c r="D296" s="721"/>
      <c r="E296" s="721"/>
      <c r="F296" s="721"/>
      <c r="G296" s="721"/>
      <c r="H296" s="721"/>
      <c r="I296" s="721"/>
    </row>
    <row r="297" spans="1:9" hidden="1" x14ac:dyDescent="0.25">
      <c r="A297" s="1037">
        <f t="shared" ref="A297" si="42">A309</f>
        <v>23</v>
      </c>
      <c r="B297" s="711">
        <v>1</v>
      </c>
      <c r="C297" s="707" t="str">
        <f>IF(Experiencia_Proponente!C436=0,"",Experiencia_Proponente!C436)</f>
        <v/>
      </c>
      <c r="D297" s="707" t="str">
        <f>Criterios_Ponderables!H301</f>
        <v>0</v>
      </c>
      <c r="E297" s="712" t="str">
        <f>Criterios_Ponderables!M301</f>
        <v>0</v>
      </c>
      <c r="F297" s="713" t="str">
        <f>Criterios_Ponderables!R301</f>
        <v>0</v>
      </c>
      <c r="G297" s="713">
        <f>Criterios_Ponderables!Z301</f>
        <v>0</v>
      </c>
      <c r="H297" s="707" t="str">
        <f>Criterios_Ponderables!AD301</f>
        <v>0</v>
      </c>
      <c r="I297" s="714">
        <f t="shared" ref="I297" si="43">F297+D297+H297+E297+G297</f>
        <v>0</v>
      </c>
    </row>
    <row r="298" spans="1:9" ht="33" x14ac:dyDescent="0.25">
      <c r="A298" s="1033"/>
      <c r="B298" s="936">
        <v>2</v>
      </c>
      <c r="C298" s="717" t="str">
        <f>IF(Experiencia_Proponente!C437=0,"",Experiencia_Proponente!C437)</f>
        <v xml:space="preserve">UNION  TEMPORAL SERVIGLOBAL SED 2021 </v>
      </c>
      <c r="D298" s="717" t="str">
        <f>Criterios_Ponderables!H302</f>
        <v>15</v>
      </c>
      <c r="E298" s="722" t="str">
        <f>Criterios_Ponderables!M302</f>
        <v>24</v>
      </c>
      <c r="F298" s="723" t="str">
        <f>Criterios_Ponderables!R302</f>
        <v>10</v>
      </c>
      <c r="G298" s="723">
        <f>Criterios_Ponderables!Z302</f>
        <v>1</v>
      </c>
      <c r="H298" s="717" t="str">
        <f>Criterios_Ponderables!AD302</f>
        <v>10</v>
      </c>
      <c r="I298" s="723">
        <f t="shared" si="41"/>
        <v>60</v>
      </c>
    </row>
    <row r="299" spans="1:9" hidden="1" x14ac:dyDescent="0.25">
      <c r="A299" s="1034"/>
      <c r="B299" s="39">
        <v>3</v>
      </c>
      <c r="C299" s="35" t="str">
        <f>IF(Experiencia_Proponente!C438=0,"",Experiencia_Proponente!C438)</f>
        <v/>
      </c>
      <c r="D299" s="35" t="str">
        <f>Criterios_Ponderables!H303</f>
        <v>0</v>
      </c>
      <c r="E299" s="43" t="str">
        <f>Criterios_Ponderables!M303</f>
        <v>0</v>
      </c>
      <c r="F299" s="44" t="str">
        <f>Criterios_Ponderables!R303</f>
        <v>0</v>
      </c>
      <c r="G299" s="44">
        <f>Criterios_Ponderables!Z303</f>
        <v>0</v>
      </c>
      <c r="H299" s="35" t="str">
        <f>Criterios_Ponderables!AD303</f>
        <v>0</v>
      </c>
      <c r="I299" s="45">
        <f t="shared" si="41"/>
        <v>0</v>
      </c>
    </row>
    <row r="300" spans="1:9" hidden="1" x14ac:dyDescent="0.25">
      <c r="A300" s="1035"/>
      <c r="B300" s="936">
        <v>4</v>
      </c>
      <c r="C300" s="35" t="str">
        <f>IF(Experiencia_Proponente!C439=0,"",Experiencia_Proponente!C439)</f>
        <v/>
      </c>
      <c r="D300" s="35" t="str">
        <f>Criterios_Ponderables!H304</f>
        <v>0</v>
      </c>
      <c r="E300" s="43" t="str">
        <f>Criterios_Ponderables!M304</f>
        <v>0</v>
      </c>
      <c r="F300" s="44" t="str">
        <f>Criterios_Ponderables!R304</f>
        <v>0</v>
      </c>
      <c r="G300" s="44">
        <f>Criterios_Ponderables!Z304</f>
        <v>0</v>
      </c>
      <c r="H300" s="35" t="str">
        <f>Criterios_Ponderables!AD304</f>
        <v>0</v>
      </c>
      <c r="I300" s="45">
        <f t="shared" si="41"/>
        <v>0</v>
      </c>
    </row>
    <row r="301" spans="1:9" hidden="1" x14ac:dyDescent="0.25">
      <c r="A301" s="1035"/>
      <c r="B301" s="936">
        <v>5</v>
      </c>
      <c r="C301" s="35" t="str">
        <f>IF(Experiencia_Proponente!C440=0,"",Experiencia_Proponente!C440)</f>
        <v/>
      </c>
      <c r="D301" s="35" t="str">
        <f>Criterios_Ponderables!H305</f>
        <v>0</v>
      </c>
      <c r="E301" s="43" t="str">
        <f>Criterios_Ponderables!M305</f>
        <v>0</v>
      </c>
      <c r="F301" s="44" t="str">
        <f>Criterios_Ponderables!R305</f>
        <v>0</v>
      </c>
      <c r="G301" s="44">
        <f>Criterios_Ponderables!Z305</f>
        <v>0</v>
      </c>
      <c r="H301" s="35" t="str">
        <f>Criterios_Ponderables!AD305</f>
        <v>0</v>
      </c>
      <c r="I301" s="45">
        <f t="shared" si="41"/>
        <v>0</v>
      </c>
    </row>
    <row r="302" spans="1:9" hidden="1" x14ac:dyDescent="0.25">
      <c r="A302" s="1035"/>
      <c r="B302" s="936">
        <v>6</v>
      </c>
      <c r="C302" s="35" t="str">
        <f>IF(Experiencia_Proponente!C441=0,"",Experiencia_Proponente!C441)</f>
        <v/>
      </c>
      <c r="D302" s="35" t="str">
        <f>Criterios_Ponderables!H306</f>
        <v>0</v>
      </c>
      <c r="E302" s="43" t="str">
        <f>Criterios_Ponderables!M306</f>
        <v>0</v>
      </c>
      <c r="F302" s="44" t="str">
        <f>Criterios_Ponderables!R306</f>
        <v>0</v>
      </c>
      <c r="G302" s="44">
        <f>Criterios_Ponderables!Z306</f>
        <v>0</v>
      </c>
      <c r="H302" s="35" t="str">
        <f>Criterios_Ponderables!AD306</f>
        <v>0</v>
      </c>
      <c r="I302" s="45">
        <f t="shared" si="41"/>
        <v>0</v>
      </c>
    </row>
    <row r="303" spans="1:9" hidden="1" x14ac:dyDescent="0.25">
      <c r="A303" s="1035"/>
      <c r="B303" s="936">
        <v>7</v>
      </c>
      <c r="C303" s="35" t="str">
        <f>IF(Experiencia_Proponente!C442=0,"",Experiencia_Proponente!C442)</f>
        <v/>
      </c>
      <c r="D303" s="35" t="str">
        <f>Criterios_Ponderables!H307</f>
        <v>0</v>
      </c>
      <c r="E303" s="43" t="str">
        <f>Criterios_Ponderables!M307</f>
        <v>0</v>
      </c>
      <c r="F303" s="44" t="str">
        <f>Criterios_Ponderables!R307</f>
        <v>0</v>
      </c>
      <c r="G303" s="44">
        <f>Criterios_Ponderables!Z307</f>
        <v>0</v>
      </c>
      <c r="H303" s="35" t="str">
        <f>Criterios_Ponderables!AD307</f>
        <v>0</v>
      </c>
      <c r="I303" s="45">
        <f t="shared" si="41"/>
        <v>0</v>
      </c>
    </row>
    <row r="304" spans="1:9" hidden="1" x14ac:dyDescent="0.25">
      <c r="A304" s="1035"/>
      <c r="B304" s="936">
        <v>8</v>
      </c>
      <c r="C304" s="35" t="str">
        <f>IF(Experiencia_Proponente!C443=0,"",Experiencia_Proponente!C443)</f>
        <v/>
      </c>
      <c r="D304" s="35" t="str">
        <f>Criterios_Ponderables!H308</f>
        <v>0</v>
      </c>
      <c r="E304" s="43" t="str">
        <f>Criterios_Ponderables!M308</f>
        <v>0</v>
      </c>
      <c r="F304" s="44" t="str">
        <f>Criterios_Ponderables!R308</f>
        <v>0</v>
      </c>
      <c r="G304" s="44">
        <f>Criterios_Ponderables!Z308</f>
        <v>0</v>
      </c>
      <c r="H304" s="35" t="str">
        <f>Criterios_Ponderables!AD308</f>
        <v>0</v>
      </c>
      <c r="I304" s="45">
        <f t="shared" si="41"/>
        <v>0</v>
      </c>
    </row>
    <row r="305" spans="1:9" hidden="1" x14ac:dyDescent="0.25">
      <c r="A305" s="1035"/>
      <c r="B305" s="936">
        <v>9</v>
      </c>
      <c r="C305" s="35" t="str">
        <f>IF(Experiencia_Proponente!C444=0,"",Experiencia_Proponente!C444)</f>
        <v/>
      </c>
      <c r="D305" s="35" t="str">
        <f>Criterios_Ponderables!H309</f>
        <v>0</v>
      </c>
      <c r="E305" s="43" t="str">
        <f>Criterios_Ponderables!M309</f>
        <v>0</v>
      </c>
      <c r="F305" s="44" t="str">
        <f>Criterios_Ponderables!R309</f>
        <v>0</v>
      </c>
      <c r="G305" s="44">
        <f>Criterios_Ponderables!Z309</f>
        <v>0</v>
      </c>
      <c r="H305" s="35" t="str">
        <f>Criterios_Ponderables!AD309</f>
        <v>0</v>
      </c>
      <c r="I305" s="45">
        <f t="shared" si="41"/>
        <v>0</v>
      </c>
    </row>
    <row r="306" spans="1:9" hidden="1" x14ac:dyDescent="0.25">
      <c r="A306" s="1035"/>
      <c r="B306" s="936">
        <v>10</v>
      </c>
      <c r="C306" s="35" t="str">
        <f>IF(Experiencia_Proponente!C445=0,"",Experiencia_Proponente!C445)</f>
        <v/>
      </c>
      <c r="D306" s="35" t="str">
        <f>Criterios_Ponderables!H310</f>
        <v>0</v>
      </c>
      <c r="E306" s="43" t="str">
        <f>Criterios_Ponderables!M310</f>
        <v>0</v>
      </c>
      <c r="F306" s="44" t="str">
        <f>Criterios_Ponderables!R310</f>
        <v>0</v>
      </c>
      <c r="G306" s="44">
        <f>Criterios_Ponderables!Z310</f>
        <v>0</v>
      </c>
      <c r="H306" s="35" t="str">
        <f>Criterios_Ponderables!AD310</f>
        <v>0</v>
      </c>
      <c r="I306" s="45">
        <f t="shared" si="41"/>
        <v>0</v>
      </c>
    </row>
    <row r="307" spans="1:9" hidden="1" x14ac:dyDescent="0.25">
      <c r="A307" s="1035"/>
      <c r="B307" s="936">
        <v>11</v>
      </c>
      <c r="C307" s="35" t="str">
        <f>IF(Experiencia_Proponente!C446=0,"",Experiencia_Proponente!C446)</f>
        <v/>
      </c>
      <c r="D307" s="35" t="str">
        <f>Criterios_Ponderables!H311</f>
        <v>0</v>
      </c>
      <c r="E307" s="43" t="str">
        <f>Criterios_Ponderables!M311</f>
        <v>0</v>
      </c>
      <c r="F307" s="44" t="str">
        <f>Criterios_Ponderables!R311</f>
        <v>0</v>
      </c>
      <c r="G307" s="44">
        <f>Criterios_Ponderables!Z311</f>
        <v>0</v>
      </c>
      <c r="H307" s="35" t="str">
        <f>Criterios_Ponderables!AD311</f>
        <v>0</v>
      </c>
      <c r="I307" s="45">
        <f t="shared" si="41"/>
        <v>0</v>
      </c>
    </row>
    <row r="308" spans="1:9" hidden="1" x14ac:dyDescent="0.25">
      <c r="A308" s="1036"/>
      <c r="B308" s="706">
        <v>12</v>
      </c>
      <c r="C308" s="707" t="str">
        <f>IF(Experiencia_Proponente!C447=0,"",Experiencia_Proponente!C447)</f>
        <v/>
      </c>
      <c r="D308" s="707" t="str">
        <f>Criterios_Ponderables!H312</f>
        <v>0</v>
      </c>
      <c r="E308" s="712" t="str">
        <f>Criterios_Ponderables!M312</f>
        <v>0</v>
      </c>
      <c r="F308" s="713" t="str">
        <f>Criterios_Ponderables!R312</f>
        <v>0</v>
      </c>
      <c r="G308" s="713">
        <f>Criterios_Ponderables!Z312</f>
        <v>0</v>
      </c>
      <c r="H308" s="707" t="str">
        <f>Criterios_Ponderables!AD312</f>
        <v>0</v>
      </c>
      <c r="I308" s="714">
        <f t="shared" si="41"/>
        <v>0</v>
      </c>
    </row>
    <row r="309" spans="1:9" x14ac:dyDescent="0.25">
      <c r="A309" s="564">
        <v>23</v>
      </c>
      <c r="B309" s="564"/>
      <c r="C309" s="720" t="s">
        <v>1537</v>
      </c>
      <c r="D309" s="721"/>
      <c r="E309" s="721"/>
      <c r="F309" s="721"/>
      <c r="G309" s="721"/>
      <c r="H309" s="721"/>
      <c r="I309" s="721"/>
    </row>
    <row r="310" spans="1:9" x14ac:dyDescent="0.25">
      <c r="A310" s="1033">
        <f t="shared" ref="A310" si="44">A322</f>
        <v>24</v>
      </c>
      <c r="B310" s="936">
        <v>1</v>
      </c>
      <c r="C310" s="717" t="str">
        <f>IF(Experiencia_Proponente!C449=0,"",Experiencia_Proponente!C449)</f>
        <v>UNION TEMPORAL PROGRESEMOS</v>
      </c>
      <c r="D310" s="717" t="str">
        <f>Criterios_Ponderables!H314</f>
        <v>15</v>
      </c>
      <c r="E310" s="722" t="str">
        <f>Criterios_Ponderables!M314</f>
        <v>24</v>
      </c>
      <c r="F310" s="723" t="str">
        <f>Criterios_Ponderables!R314</f>
        <v>10</v>
      </c>
      <c r="G310" s="723">
        <f>Criterios_Ponderables!Z314</f>
        <v>1</v>
      </c>
      <c r="H310" s="717" t="str">
        <f>Criterios_Ponderables!AD314</f>
        <v>10</v>
      </c>
      <c r="I310" s="723">
        <f t="shared" ref="I310" si="45">F310+D310+H310+E310+G310</f>
        <v>60</v>
      </c>
    </row>
    <row r="311" spans="1:9" x14ac:dyDescent="0.25">
      <c r="A311" s="1033"/>
      <c r="B311" s="936">
        <v>2</v>
      </c>
      <c r="C311" s="717" t="str">
        <f>IF(Experiencia_Proponente!C450=0,"",Experiencia_Proponente!C450)</f>
        <v>UNION TEMPORAL PROGRESEMOS</v>
      </c>
      <c r="D311" s="717" t="str">
        <f>Criterios_Ponderables!H315</f>
        <v>15</v>
      </c>
      <c r="E311" s="722" t="str">
        <f>Criterios_Ponderables!M315</f>
        <v>24</v>
      </c>
      <c r="F311" s="723" t="str">
        <f>Criterios_Ponderables!R315</f>
        <v>10</v>
      </c>
      <c r="G311" s="723">
        <f>Criterios_Ponderables!Z315</f>
        <v>1</v>
      </c>
      <c r="H311" s="717" t="str">
        <f>Criterios_Ponderables!AD315</f>
        <v>10</v>
      </c>
      <c r="I311" s="723">
        <f t="shared" si="41"/>
        <v>60</v>
      </c>
    </row>
    <row r="312" spans="1:9" hidden="1" x14ac:dyDescent="0.25">
      <c r="A312" s="1037"/>
      <c r="B312" s="711">
        <v>3</v>
      </c>
      <c r="C312" s="707" t="str">
        <f>IF(Experiencia_Proponente!C451=0,"",Experiencia_Proponente!C451)</f>
        <v/>
      </c>
      <c r="D312" s="707" t="str">
        <f>Criterios_Ponderables!H316</f>
        <v>0</v>
      </c>
      <c r="E312" s="712" t="str">
        <f>Criterios_Ponderables!M316</f>
        <v>0</v>
      </c>
      <c r="F312" s="713" t="str">
        <f>Criterios_Ponderables!R316</f>
        <v>0</v>
      </c>
      <c r="G312" s="713">
        <f>Criterios_Ponderables!Z316</f>
        <v>0</v>
      </c>
      <c r="H312" s="707" t="str">
        <f>Criterios_Ponderables!AD316</f>
        <v>0</v>
      </c>
      <c r="I312" s="714">
        <f t="shared" si="41"/>
        <v>0</v>
      </c>
    </row>
    <row r="313" spans="1:9" x14ac:dyDescent="0.25">
      <c r="A313" s="1033"/>
      <c r="B313" s="936">
        <v>4</v>
      </c>
      <c r="C313" s="717" t="str">
        <f>IF(Experiencia_Proponente!C452=0,"",Experiencia_Proponente!C452)</f>
        <v>UNION TEMPORAL PROGRESEMOS</v>
      </c>
      <c r="D313" s="717" t="str">
        <f>Criterios_Ponderables!H317</f>
        <v>15</v>
      </c>
      <c r="E313" s="722" t="str">
        <f>Criterios_Ponderables!M317</f>
        <v>24</v>
      </c>
      <c r="F313" s="723" t="str">
        <f>Criterios_Ponderables!R317</f>
        <v>10</v>
      </c>
      <c r="G313" s="723">
        <f>Criterios_Ponderables!Z317</f>
        <v>1</v>
      </c>
      <c r="H313" s="717" t="str">
        <f>Criterios_Ponderables!AD317</f>
        <v>10</v>
      </c>
      <c r="I313" s="723">
        <f t="shared" si="41"/>
        <v>60</v>
      </c>
    </row>
    <row r="314" spans="1:9" x14ac:dyDescent="0.25">
      <c r="A314" s="1033"/>
      <c r="B314" s="936">
        <v>5</v>
      </c>
      <c r="C314" s="717" t="str">
        <f>IF(Experiencia_Proponente!C453=0,"",Experiencia_Proponente!C453)</f>
        <v>UNION TEMPORAL PROGRESEMOS</v>
      </c>
      <c r="D314" s="717" t="str">
        <f>Criterios_Ponderables!H318</f>
        <v>15</v>
      </c>
      <c r="E314" s="722" t="str">
        <f>Criterios_Ponderables!M318</f>
        <v>24</v>
      </c>
      <c r="F314" s="723" t="str">
        <f>Criterios_Ponderables!R318</f>
        <v>10</v>
      </c>
      <c r="G314" s="723">
        <f>Criterios_Ponderables!Z318</f>
        <v>1</v>
      </c>
      <c r="H314" s="717" t="str">
        <f>Criterios_Ponderables!AD318</f>
        <v>10</v>
      </c>
      <c r="I314" s="723">
        <f t="shared" si="41"/>
        <v>60</v>
      </c>
    </row>
    <row r="315" spans="1:9" x14ac:dyDescent="0.25">
      <c r="A315" s="1033"/>
      <c r="B315" s="936">
        <v>6</v>
      </c>
      <c r="C315" s="717" t="str">
        <f>IF(Experiencia_Proponente!C454=0,"",Experiencia_Proponente!C454)</f>
        <v>UNION TEMPORAL PROGRESEMOS</v>
      </c>
      <c r="D315" s="717" t="str">
        <f>Criterios_Ponderables!H319</f>
        <v>15</v>
      </c>
      <c r="E315" s="722" t="str">
        <f>Criterios_Ponderables!M319</f>
        <v>24</v>
      </c>
      <c r="F315" s="723" t="str">
        <f>Criterios_Ponderables!R319</f>
        <v>10</v>
      </c>
      <c r="G315" s="723">
        <f>Criterios_Ponderables!Z319</f>
        <v>1</v>
      </c>
      <c r="H315" s="717" t="str">
        <f>Criterios_Ponderables!AD319</f>
        <v>10</v>
      </c>
      <c r="I315" s="723">
        <f t="shared" si="41"/>
        <v>60</v>
      </c>
    </row>
    <row r="316" spans="1:9" x14ac:dyDescent="0.25">
      <c r="A316" s="1033"/>
      <c r="B316" s="936">
        <v>7</v>
      </c>
      <c r="C316" s="717" t="str">
        <f>IF(Experiencia_Proponente!C455=0,"",Experiencia_Proponente!C455)</f>
        <v>UNION TEMPORAL PROGRESEMOS</v>
      </c>
      <c r="D316" s="717" t="str">
        <f>Criterios_Ponderables!H320</f>
        <v>15</v>
      </c>
      <c r="E316" s="722" t="str">
        <f>Criterios_Ponderables!M320</f>
        <v>24</v>
      </c>
      <c r="F316" s="723" t="str">
        <f>Criterios_Ponderables!R320</f>
        <v>10</v>
      </c>
      <c r="G316" s="723">
        <f>Criterios_Ponderables!Z320</f>
        <v>1</v>
      </c>
      <c r="H316" s="717" t="str">
        <f>Criterios_Ponderables!AD320</f>
        <v>10</v>
      </c>
      <c r="I316" s="723">
        <f t="shared" si="41"/>
        <v>60</v>
      </c>
    </row>
    <row r="317" spans="1:9" x14ac:dyDescent="0.25">
      <c r="A317" s="1033"/>
      <c r="B317" s="936">
        <v>8</v>
      </c>
      <c r="C317" s="717" t="str">
        <f>IF(Experiencia_Proponente!C456=0,"",Experiencia_Proponente!C456)</f>
        <v>UNION TEMPORAL PROGRESEMOS</v>
      </c>
      <c r="D317" s="717" t="str">
        <f>Criterios_Ponderables!H321</f>
        <v>15</v>
      </c>
      <c r="E317" s="722" t="str">
        <f>Criterios_Ponderables!M321</f>
        <v>24</v>
      </c>
      <c r="F317" s="723" t="str">
        <f>Criterios_Ponderables!R321</f>
        <v>10</v>
      </c>
      <c r="G317" s="723">
        <f>Criterios_Ponderables!Z321</f>
        <v>1</v>
      </c>
      <c r="H317" s="717" t="str">
        <f>Criterios_Ponderables!AD321</f>
        <v>10</v>
      </c>
      <c r="I317" s="723">
        <f t="shared" si="41"/>
        <v>60</v>
      </c>
    </row>
    <row r="318" spans="1:9" hidden="1" x14ac:dyDescent="0.25">
      <c r="A318" s="1037"/>
      <c r="B318" s="711">
        <v>9</v>
      </c>
      <c r="C318" s="707" t="str">
        <f>IF(Experiencia_Proponente!C457=0,"",Experiencia_Proponente!C457)</f>
        <v/>
      </c>
      <c r="D318" s="707" t="str">
        <f>Criterios_Ponderables!H322</f>
        <v>0</v>
      </c>
      <c r="E318" s="712" t="str">
        <f>Criterios_Ponderables!M322</f>
        <v>0</v>
      </c>
      <c r="F318" s="713" t="str">
        <f>Criterios_Ponderables!R322</f>
        <v>0</v>
      </c>
      <c r="G318" s="713">
        <f>Criterios_Ponderables!Z322</f>
        <v>0</v>
      </c>
      <c r="H318" s="707" t="str">
        <f>Criterios_Ponderables!AD322</f>
        <v>0</v>
      </c>
      <c r="I318" s="714">
        <f t="shared" si="41"/>
        <v>0</v>
      </c>
    </row>
    <row r="319" spans="1:9" x14ac:dyDescent="0.25">
      <c r="A319" s="1033"/>
      <c r="B319" s="936">
        <v>10</v>
      </c>
      <c r="C319" s="717" t="str">
        <f>IF(Experiencia_Proponente!C458=0,"",Experiencia_Proponente!C458)</f>
        <v>UNION TEMPORAL PROGRESEMOS</v>
      </c>
      <c r="D319" s="717" t="str">
        <f>Criterios_Ponderables!H323</f>
        <v>15</v>
      </c>
      <c r="E319" s="722" t="str">
        <f>Criterios_Ponderables!M323</f>
        <v>24</v>
      </c>
      <c r="F319" s="723" t="str">
        <f>Criterios_Ponderables!R323</f>
        <v>10</v>
      </c>
      <c r="G319" s="723">
        <f>Criterios_Ponderables!Z323</f>
        <v>1</v>
      </c>
      <c r="H319" s="717" t="str">
        <f>Criterios_Ponderables!AD323</f>
        <v>10</v>
      </c>
      <c r="I319" s="723">
        <f t="shared" si="41"/>
        <v>60</v>
      </c>
    </row>
    <row r="320" spans="1:9" x14ac:dyDescent="0.25">
      <c r="A320" s="1033"/>
      <c r="B320" s="936">
        <v>11</v>
      </c>
      <c r="C320" s="717" t="str">
        <f>IF(Experiencia_Proponente!C459=0,"",Experiencia_Proponente!C459)</f>
        <v>UNION TEMPORAL PROGRESEMOS</v>
      </c>
      <c r="D320" s="717" t="str">
        <f>Criterios_Ponderables!H324</f>
        <v>15</v>
      </c>
      <c r="E320" s="722" t="str">
        <f>Criterios_Ponderables!M324</f>
        <v>24</v>
      </c>
      <c r="F320" s="723" t="str">
        <f>Criterios_Ponderables!R324</f>
        <v>10</v>
      </c>
      <c r="G320" s="723">
        <f>Criterios_Ponderables!Z324</f>
        <v>1</v>
      </c>
      <c r="H320" s="717" t="str">
        <f>Criterios_Ponderables!AD324</f>
        <v>10</v>
      </c>
      <c r="I320" s="723">
        <f t="shared" si="41"/>
        <v>60</v>
      </c>
    </row>
    <row r="321" spans="1:9" x14ac:dyDescent="0.25">
      <c r="A321" s="1033"/>
      <c r="B321" s="936">
        <v>12</v>
      </c>
      <c r="C321" s="717" t="str">
        <f>IF(Experiencia_Proponente!C460=0,"",Experiencia_Proponente!C460)</f>
        <v>UNION TEMPORAL PROGRESEMOS</v>
      </c>
      <c r="D321" s="702" t="str">
        <f>Criterios_Ponderables!H325</f>
        <v>15</v>
      </c>
      <c r="E321" s="697" t="str">
        <f>Criterios_Ponderables!M325</f>
        <v>24</v>
      </c>
      <c r="F321" s="719" t="str">
        <f>Criterios_Ponderables!R325</f>
        <v>10</v>
      </c>
      <c r="G321" s="719">
        <f>Criterios_Ponderables!Z325</f>
        <v>1</v>
      </c>
      <c r="H321" s="702" t="str">
        <f>Criterios_Ponderables!AD325</f>
        <v>10</v>
      </c>
      <c r="I321" s="719">
        <f t="shared" si="41"/>
        <v>60</v>
      </c>
    </row>
    <row r="322" spans="1:9" x14ac:dyDescent="0.25">
      <c r="A322" s="564">
        <v>24</v>
      </c>
      <c r="B322" s="564"/>
      <c r="C322" s="720" t="s">
        <v>1537</v>
      </c>
      <c r="D322" s="721"/>
      <c r="E322" s="721"/>
      <c r="F322" s="721"/>
      <c r="G322" s="721"/>
      <c r="H322" s="721"/>
      <c r="I322" s="721"/>
    </row>
    <row r="323" spans="1:9" hidden="1" x14ac:dyDescent="0.25">
      <c r="A323" s="1034">
        <f t="shared" ref="A323" si="46">A335</f>
        <v>25</v>
      </c>
      <c r="B323" s="39">
        <v>1</v>
      </c>
      <c r="C323" s="35" t="str">
        <f>IF(Experiencia_Proponente!C475=0,"",Experiencia_Proponente!C475)</f>
        <v/>
      </c>
      <c r="D323" s="35" t="str">
        <f>Criterios_Ponderables!H327</f>
        <v>0</v>
      </c>
      <c r="E323" s="43" t="str">
        <f>Criterios_Ponderables!M327</f>
        <v>0</v>
      </c>
      <c r="F323" s="44" t="str">
        <f>Criterios_Ponderables!R327</f>
        <v>0</v>
      </c>
      <c r="G323" s="44">
        <f>Criterios_Ponderables!Z327</f>
        <v>0</v>
      </c>
      <c r="H323" s="35" t="str">
        <f>Criterios_Ponderables!AD327</f>
        <v>0</v>
      </c>
      <c r="I323" s="45">
        <f t="shared" ref="I323" si="47">F323+D323+H323+E323+G323</f>
        <v>0</v>
      </c>
    </row>
    <row r="324" spans="1:9" hidden="1" x14ac:dyDescent="0.25">
      <c r="A324" s="1035"/>
      <c r="B324" s="936">
        <v>2</v>
      </c>
      <c r="C324" s="35" t="str">
        <f>IF(Experiencia_Proponente!C476=0,"",Experiencia_Proponente!C476)</f>
        <v/>
      </c>
      <c r="D324" s="35" t="str">
        <f>Criterios_Ponderables!H328</f>
        <v>0</v>
      </c>
      <c r="E324" s="43" t="str">
        <f>Criterios_Ponderables!M328</f>
        <v>0</v>
      </c>
      <c r="F324" s="44" t="str">
        <f>Criterios_Ponderables!R328</f>
        <v>0</v>
      </c>
      <c r="G324" s="44">
        <f>Criterios_Ponderables!Z328</f>
        <v>0</v>
      </c>
      <c r="H324" s="35" t="str">
        <f>Criterios_Ponderables!AD328</f>
        <v>0</v>
      </c>
      <c r="I324" s="45">
        <f t="shared" si="41"/>
        <v>0</v>
      </c>
    </row>
    <row r="325" spans="1:9" hidden="1" x14ac:dyDescent="0.25">
      <c r="A325" s="1035"/>
      <c r="B325" s="936">
        <v>3</v>
      </c>
      <c r="C325" s="35" t="str">
        <f>IF(Experiencia_Proponente!C477=0,"",Experiencia_Proponente!C477)</f>
        <v/>
      </c>
      <c r="D325" s="35" t="str">
        <f>Criterios_Ponderables!H329</f>
        <v>0</v>
      </c>
      <c r="E325" s="43" t="str">
        <f>Criterios_Ponderables!M329</f>
        <v>0</v>
      </c>
      <c r="F325" s="44" t="str">
        <f>Criterios_Ponderables!R329</f>
        <v>0</v>
      </c>
      <c r="G325" s="44">
        <f>Criterios_Ponderables!Z329</f>
        <v>0</v>
      </c>
      <c r="H325" s="35" t="str">
        <f>Criterios_Ponderables!AD329</f>
        <v>0</v>
      </c>
      <c r="I325" s="45">
        <f t="shared" si="41"/>
        <v>0</v>
      </c>
    </row>
    <row r="326" spans="1:9" hidden="1" x14ac:dyDescent="0.25">
      <c r="A326" s="1035"/>
      <c r="B326" s="936">
        <v>4</v>
      </c>
      <c r="C326" s="35" t="str">
        <f>IF(Experiencia_Proponente!C478=0,"",Experiencia_Proponente!C478)</f>
        <v/>
      </c>
      <c r="D326" s="35" t="str">
        <f>Criterios_Ponderables!H330</f>
        <v>0</v>
      </c>
      <c r="E326" s="43" t="str">
        <f>Criterios_Ponderables!M330</f>
        <v>0</v>
      </c>
      <c r="F326" s="44" t="str">
        <f>Criterios_Ponderables!R330</f>
        <v>0</v>
      </c>
      <c r="G326" s="44">
        <f>Criterios_Ponderables!Z330</f>
        <v>0</v>
      </c>
      <c r="H326" s="35" t="str">
        <f>Criterios_Ponderables!AD330</f>
        <v>0</v>
      </c>
      <c r="I326" s="45">
        <f t="shared" si="41"/>
        <v>0</v>
      </c>
    </row>
    <row r="327" spans="1:9" hidden="1" x14ac:dyDescent="0.25">
      <c r="A327" s="1035"/>
      <c r="B327" s="936">
        <v>5</v>
      </c>
      <c r="C327" s="35" t="str">
        <f>IF(Experiencia_Proponente!C479=0,"",Experiencia_Proponente!C479)</f>
        <v/>
      </c>
      <c r="D327" s="35" t="str">
        <f>Criterios_Ponderables!H331</f>
        <v>0</v>
      </c>
      <c r="E327" s="43" t="str">
        <f>Criterios_Ponderables!M331</f>
        <v>0</v>
      </c>
      <c r="F327" s="44" t="str">
        <f>Criterios_Ponderables!R331</f>
        <v>0</v>
      </c>
      <c r="G327" s="44">
        <f>Criterios_Ponderables!Z331</f>
        <v>0</v>
      </c>
      <c r="H327" s="35" t="str">
        <f>Criterios_Ponderables!AD331</f>
        <v>0</v>
      </c>
      <c r="I327" s="45">
        <f t="shared" si="41"/>
        <v>0</v>
      </c>
    </row>
    <row r="328" spans="1:9" hidden="1" x14ac:dyDescent="0.25">
      <c r="A328" s="1035"/>
      <c r="B328" s="936">
        <v>6</v>
      </c>
      <c r="C328" s="35" t="str">
        <f>IF(Experiencia_Proponente!C480=0,"",Experiencia_Proponente!C480)</f>
        <v/>
      </c>
      <c r="D328" s="35" t="str">
        <f>Criterios_Ponderables!H332</f>
        <v>0</v>
      </c>
      <c r="E328" s="43" t="str">
        <f>Criterios_Ponderables!M332</f>
        <v>0</v>
      </c>
      <c r="F328" s="44" t="str">
        <f>Criterios_Ponderables!R332</f>
        <v>0</v>
      </c>
      <c r="G328" s="44">
        <f>Criterios_Ponderables!Z332</f>
        <v>0</v>
      </c>
      <c r="H328" s="35" t="str">
        <f>Criterios_Ponderables!AD332</f>
        <v>0</v>
      </c>
      <c r="I328" s="45">
        <f t="shared" si="41"/>
        <v>0</v>
      </c>
    </row>
    <row r="329" spans="1:9" hidden="1" x14ac:dyDescent="0.25">
      <c r="A329" s="1035"/>
      <c r="B329" s="936">
        <v>7</v>
      </c>
      <c r="C329" s="35" t="str">
        <f>IF(Experiencia_Proponente!C481=0,"",Experiencia_Proponente!C481)</f>
        <v/>
      </c>
      <c r="D329" s="35" t="str">
        <f>Criterios_Ponderables!H333</f>
        <v>0</v>
      </c>
      <c r="E329" s="43" t="str">
        <f>Criterios_Ponderables!M333</f>
        <v>0</v>
      </c>
      <c r="F329" s="44" t="str">
        <f>Criterios_Ponderables!R333</f>
        <v>0</v>
      </c>
      <c r="G329" s="44">
        <f>Criterios_Ponderables!Z333</f>
        <v>0</v>
      </c>
      <c r="H329" s="35" t="str">
        <f>Criterios_Ponderables!AD333</f>
        <v>0</v>
      </c>
      <c r="I329" s="45">
        <f t="shared" si="41"/>
        <v>0</v>
      </c>
    </row>
    <row r="330" spans="1:9" hidden="1" x14ac:dyDescent="0.25">
      <c r="A330" s="1035"/>
      <c r="B330" s="936">
        <v>8</v>
      </c>
      <c r="C330" s="35" t="str">
        <f>IF(Experiencia_Proponente!C482=0,"",Experiencia_Proponente!C482)</f>
        <v/>
      </c>
      <c r="D330" s="35" t="str">
        <f>Criterios_Ponderables!H334</f>
        <v>0</v>
      </c>
      <c r="E330" s="43" t="str">
        <f>Criterios_Ponderables!M334</f>
        <v>0</v>
      </c>
      <c r="F330" s="44" t="str">
        <f>Criterios_Ponderables!R334</f>
        <v>0</v>
      </c>
      <c r="G330" s="44">
        <f>Criterios_Ponderables!Z334</f>
        <v>0</v>
      </c>
      <c r="H330" s="35" t="str">
        <f>Criterios_Ponderables!AD334</f>
        <v>0</v>
      </c>
      <c r="I330" s="45">
        <f t="shared" si="41"/>
        <v>0</v>
      </c>
    </row>
    <row r="331" spans="1:9" hidden="1" x14ac:dyDescent="0.25">
      <c r="A331" s="1035"/>
      <c r="B331" s="936">
        <v>9</v>
      </c>
      <c r="C331" s="35" t="str">
        <f>IF(Experiencia_Proponente!C483=0,"",Experiencia_Proponente!C483)</f>
        <v/>
      </c>
      <c r="D331" s="35" t="str">
        <f>Criterios_Ponderables!H335</f>
        <v>0</v>
      </c>
      <c r="E331" s="43" t="str">
        <f>Criterios_Ponderables!M335</f>
        <v>0</v>
      </c>
      <c r="F331" s="44" t="str">
        <f>Criterios_Ponderables!R335</f>
        <v>0</v>
      </c>
      <c r="G331" s="44">
        <f>Criterios_Ponderables!Z335</f>
        <v>0</v>
      </c>
      <c r="H331" s="35" t="str">
        <f>Criterios_Ponderables!AD335</f>
        <v>0</v>
      </c>
      <c r="I331" s="45">
        <f t="shared" si="41"/>
        <v>0</v>
      </c>
    </row>
    <row r="332" spans="1:9" hidden="1" x14ac:dyDescent="0.25">
      <c r="A332" s="1035"/>
      <c r="B332" s="936">
        <v>10</v>
      </c>
      <c r="C332" s="35" t="str">
        <f>IF(Experiencia_Proponente!C484=0,"",Experiencia_Proponente!C484)</f>
        <v/>
      </c>
      <c r="D332" s="35" t="str">
        <f>Criterios_Ponderables!H336</f>
        <v>0</v>
      </c>
      <c r="E332" s="43" t="str">
        <f>Criterios_Ponderables!M336</f>
        <v>0</v>
      </c>
      <c r="F332" s="44" t="str">
        <f>Criterios_Ponderables!R336</f>
        <v>0</v>
      </c>
      <c r="G332" s="44">
        <f>Criterios_Ponderables!Z336</f>
        <v>0</v>
      </c>
      <c r="H332" s="35" t="str">
        <f>Criterios_Ponderables!AD336</f>
        <v>0</v>
      </c>
      <c r="I332" s="45">
        <f t="shared" si="41"/>
        <v>0</v>
      </c>
    </row>
    <row r="333" spans="1:9" hidden="1" x14ac:dyDescent="0.25">
      <c r="A333" s="1036"/>
      <c r="B333" s="706">
        <v>11</v>
      </c>
      <c r="C333" s="707" t="str">
        <f>IF(Experiencia_Proponente!C485=0,"",Experiencia_Proponente!C485)</f>
        <v/>
      </c>
      <c r="D333" s="707" t="str">
        <f>Criterios_Ponderables!H337</f>
        <v>0</v>
      </c>
      <c r="E333" s="712" t="str">
        <f>Criterios_Ponderables!M337</f>
        <v>0</v>
      </c>
      <c r="F333" s="713" t="str">
        <f>Criterios_Ponderables!R337</f>
        <v>0</v>
      </c>
      <c r="G333" s="713">
        <f>Criterios_Ponderables!Z337</f>
        <v>0</v>
      </c>
      <c r="H333" s="707" t="str">
        <f>Criterios_Ponderables!AD337</f>
        <v>0</v>
      </c>
      <c r="I333" s="714">
        <f t="shared" si="41"/>
        <v>0</v>
      </c>
    </row>
    <row r="334" spans="1:9" ht="27.75" customHeight="1" x14ac:dyDescent="0.25">
      <c r="A334" s="1033"/>
      <c r="B334" s="936">
        <v>12</v>
      </c>
      <c r="C334" s="717" t="str">
        <f>IF(Experiencia_Proponente!C486=0,"",Experiencia_Proponente!C486)</f>
        <v>SERVICIOS TECNICOS DE VIGILANCIA LTDA - SERVIGTEC</v>
      </c>
      <c r="D334" s="717" t="str">
        <f>Criterios_Ponderables!H338</f>
        <v>15</v>
      </c>
      <c r="E334" s="722" t="str">
        <f>Criterios_Ponderables!M338</f>
        <v>24</v>
      </c>
      <c r="F334" s="723" t="str">
        <f>Criterios_Ponderables!R338</f>
        <v>10</v>
      </c>
      <c r="G334" s="723">
        <f>Criterios_Ponderables!Z338</f>
        <v>1</v>
      </c>
      <c r="H334" s="717" t="str">
        <f>Criterios_Ponderables!AD338</f>
        <v>10</v>
      </c>
      <c r="I334" s="723">
        <f t="shared" si="41"/>
        <v>60</v>
      </c>
    </row>
    <row r="335" spans="1:9" x14ac:dyDescent="0.25">
      <c r="A335" s="564">
        <v>25</v>
      </c>
      <c r="B335" s="564"/>
      <c r="C335" s="720" t="s">
        <v>1537</v>
      </c>
      <c r="D335" s="721"/>
      <c r="E335" s="721"/>
      <c r="F335" s="721"/>
      <c r="G335" s="721"/>
      <c r="H335" s="721"/>
      <c r="I335" s="721"/>
    </row>
    <row r="336" spans="1:9" x14ac:dyDescent="0.25">
      <c r="A336" s="1033">
        <f t="shared" ref="A336" si="48">A348</f>
        <v>26</v>
      </c>
      <c r="B336" s="936">
        <v>1</v>
      </c>
      <c r="C336" s="717" t="str">
        <f>IF(Experiencia_Proponente!C488=0,"",Experiencia_Proponente!C488)</f>
        <v>UNION TEMPORAL SAC</v>
      </c>
      <c r="D336" s="717" t="str">
        <f>Criterios_Ponderables!H340</f>
        <v>15</v>
      </c>
      <c r="E336" s="722" t="str">
        <f>Criterios_Ponderables!M340</f>
        <v>24</v>
      </c>
      <c r="F336" s="723" t="str">
        <f>Criterios_Ponderables!R340</f>
        <v>10</v>
      </c>
      <c r="G336" s="723">
        <f>Criterios_Ponderables!Z340</f>
        <v>1</v>
      </c>
      <c r="H336" s="717" t="str">
        <f>Criterios_Ponderables!AD340</f>
        <v>10</v>
      </c>
      <c r="I336" s="723">
        <f t="shared" ref="I336" si="49">F336+D336+H336+E336+G336</f>
        <v>60</v>
      </c>
    </row>
    <row r="337" spans="1:9" x14ac:dyDescent="0.25">
      <c r="A337" s="1033"/>
      <c r="B337" s="936">
        <v>2</v>
      </c>
      <c r="C337" s="717" t="str">
        <f>IF(Experiencia_Proponente!C489=0,"",Experiencia_Proponente!C489)</f>
        <v>UNION TEMPORAL SAC</v>
      </c>
      <c r="D337" s="717" t="str">
        <f>Criterios_Ponderables!H341</f>
        <v>15</v>
      </c>
      <c r="E337" s="722" t="str">
        <f>Criterios_Ponderables!M341</f>
        <v>24</v>
      </c>
      <c r="F337" s="723" t="str">
        <f>Criterios_Ponderables!R341</f>
        <v>10</v>
      </c>
      <c r="G337" s="723">
        <f>Criterios_Ponderables!Z341</f>
        <v>1</v>
      </c>
      <c r="H337" s="717" t="str">
        <f>Criterios_Ponderables!AD341</f>
        <v>10</v>
      </c>
      <c r="I337" s="723">
        <f t="shared" si="41"/>
        <v>60</v>
      </c>
    </row>
    <row r="338" spans="1:9" x14ac:dyDescent="0.25">
      <c r="A338" s="1033"/>
      <c r="B338" s="936">
        <v>3</v>
      </c>
      <c r="C338" s="717" t="str">
        <f>IF(Experiencia_Proponente!C490=0,"",Experiencia_Proponente!C490)</f>
        <v>UNION TEMPORAL SAC</v>
      </c>
      <c r="D338" s="717" t="str">
        <f>Criterios_Ponderables!H342</f>
        <v>15</v>
      </c>
      <c r="E338" s="722" t="str">
        <f>Criterios_Ponderables!M342</f>
        <v>24</v>
      </c>
      <c r="F338" s="723" t="str">
        <f>Criterios_Ponderables!R342</f>
        <v>10</v>
      </c>
      <c r="G338" s="723">
        <f>Criterios_Ponderables!Z342</f>
        <v>1</v>
      </c>
      <c r="H338" s="717" t="str">
        <f>Criterios_Ponderables!AD342</f>
        <v>10</v>
      </c>
      <c r="I338" s="723">
        <f t="shared" si="41"/>
        <v>60</v>
      </c>
    </row>
    <row r="339" spans="1:9" hidden="1" x14ac:dyDescent="0.25">
      <c r="A339" s="1034"/>
      <c r="B339" s="39">
        <v>4</v>
      </c>
      <c r="C339" s="35" t="str">
        <f>IF(Experiencia_Proponente!C491=0,"",Experiencia_Proponente!C491)</f>
        <v/>
      </c>
      <c r="D339" s="35" t="str">
        <f>Criterios_Ponderables!H343</f>
        <v>0</v>
      </c>
      <c r="E339" s="43" t="str">
        <f>Criterios_Ponderables!M343</f>
        <v>0</v>
      </c>
      <c r="F339" s="44" t="str">
        <f>Criterios_Ponderables!R343</f>
        <v>0</v>
      </c>
      <c r="G339" s="44">
        <f>Criterios_Ponderables!Z343</f>
        <v>0</v>
      </c>
      <c r="H339" s="35" t="str">
        <f>Criterios_Ponderables!AD343</f>
        <v>0</v>
      </c>
      <c r="I339" s="45">
        <f t="shared" si="41"/>
        <v>0</v>
      </c>
    </row>
    <row r="340" spans="1:9" hidden="1" x14ac:dyDescent="0.25">
      <c r="A340" s="1036"/>
      <c r="B340" s="706">
        <v>5</v>
      </c>
      <c r="C340" s="707" t="str">
        <f>IF(Experiencia_Proponente!C492=0,"",Experiencia_Proponente!C492)</f>
        <v/>
      </c>
      <c r="D340" s="707" t="str">
        <f>Criterios_Ponderables!H344</f>
        <v>0</v>
      </c>
      <c r="E340" s="712" t="str">
        <f>Criterios_Ponderables!M344</f>
        <v>0</v>
      </c>
      <c r="F340" s="713" t="str">
        <f>Criterios_Ponderables!R344</f>
        <v>0</v>
      </c>
      <c r="G340" s="713">
        <f>Criterios_Ponderables!Z344</f>
        <v>0</v>
      </c>
      <c r="H340" s="707" t="str">
        <f>Criterios_Ponderables!AD344</f>
        <v>0</v>
      </c>
      <c r="I340" s="714">
        <f t="shared" si="41"/>
        <v>0</v>
      </c>
    </row>
    <row r="341" spans="1:9" x14ac:dyDescent="0.25">
      <c r="A341" s="1033"/>
      <c r="B341" s="936">
        <v>6</v>
      </c>
      <c r="C341" s="717" t="str">
        <f>IF(Experiencia_Proponente!C493=0,"",Experiencia_Proponente!C493)</f>
        <v>UNION TEMPORAL SAC</v>
      </c>
      <c r="D341" s="717" t="str">
        <f>Criterios_Ponderables!H345</f>
        <v>15</v>
      </c>
      <c r="E341" s="722" t="str">
        <f>Criterios_Ponderables!M345</f>
        <v>24</v>
      </c>
      <c r="F341" s="723" t="str">
        <f>Criterios_Ponderables!R345</f>
        <v>10</v>
      </c>
      <c r="G341" s="723">
        <f>Criterios_Ponderables!Z345</f>
        <v>1</v>
      </c>
      <c r="H341" s="717" t="str">
        <f>Criterios_Ponderables!AD345</f>
        <v>10</v>
      </c>
      <c r="I341" s="723">
        <f t="shared" si="41"/>
        <v>60</v>
      </c>
    </row>
    <row r="342" spans="1:9" x14ac:dyDescent="0.25">
      <c r="A342" s="1033"/>
      <c r="B342" s="936">
        <v>7</v>
      </c>
      <c r="C342" s="717" t="str">
        <f>IF(Experiencia_Proponente!C494=0,"",Experiencia_Proponente!C494)</f>
        <v>UNION TEMPORAL SAC</v>
      </c>
      <c r="D342" s="717" t="str">
        <f>Criterios_Ponderables!H346</f>
        <v>15</v>
      </c>
      <c r="E342" s="722" t="str">
        <f>Criterios_Ponderables!M346</f>
        <v>24</v>
      </c>
      <c r="F342" s="723" t="str">
        <f>Criterios_Ponderables!R346</f>
        <v>10</v>
      </c>
      <c r="G342" s="723">
        <f>Criterios_Ponderables!Z346</f>
        <v>1</v>
      </c>
      <c r="H342" s="717" t="str">
        <f>Criterios_Ponderables!AD346</f>
        <v>10</v>
      </c>
      <c r="I342" s="723">
        <f t="shared" si="41"/>
        <v>60</v>
      </c>
    </row>
    <row r="343" spans="1:9" x14ac:dyDescent="0.25">
      <c r="A343" s="1033"/>
      <c r="B343" s="936">
        <v>8</v>
      </c>
      <c r="C343" s="717" t="str">
        <f>IF(Experiencia_Proponente!C495=0,"",Experiencia_Proponente!C495)</f>
        <v>UNION TEMPORAL SAC</v>
      </c>
      <c r="D343" s="717" t="str">
        <f>Criterios_Ponderables!H347</f>
        <v>15</v>
      </c>
      <c r="E343" s="722" t="str">
        <f>Criterios_Ponderables!M347</f>
        <v>24</v>
      </c>
      <c r="F343" s="723" t="str">
        <f>Criterios_Ponderables!R347</f>
        <v>10</v>
      </c>
      <c r="G343" s="723">
        <f>Criterios_Ponderables!Z347</f>
        <v>1</v>
      </c>
      <c r="H343" s="717" t="str">
        <f>Criterios_Ponderables!AD347</f>
        <v>10</v>
      </c>
      <c r="I343" s="723">
        <f t="shared" si="41"/>
        <v>60</v>
      </c>
    </row>
    <row r="344" spans="1:9" x14ac:dyDescent="0.25">
      <c r="A344" s="1033"/>
      <c r="B344" s="936">
        <v>9</v>
      </c>
      <c r="C344" s="717" t="str">
        <f>IF(Experiencia_Proponente!C496=0,"",Experiencia_Proponente!C496)</f>
        <v>UNION TEMPORAL SAC</v>
      </c>
      <c r="D344" s="717" t="str">
        <f>Criterios_Ponderables!H348</f>
        <v>15</v>
      </c>
      <c r="E344" s="722" t="str">
        <f>Criterios_Ponderables!M348</f>
        <v>24</v>
      </c>
      <c r="F344" s="723" t="str">
        <f>Criterios_Ponderables!R348</f>
        <v>10</v>
      </c>
      <c r="G344" s="723">
        <f>Criterios_Ponderables!Z348</f>
        <v>1</v>
      </c>
      <c r="H344" s="717" t="str">
        <f>Criterios_Ponderables!AD348</f>
        <v>10</v>
      </c>
      <c r="I344" s="723">
        <f t="shared" si="41"/>
        <v>60</v>
      </c>
    </row>
    <row r="345" spans="1:9" x14ac:dyDescent="0.25">
      <c r="A345" s="1033"/>
      <c r="B345" s="936">
        <v>10</v>
      </c>
      <c r="C345" s="717" t="str">
        <f>IF(Experiencia_Proponente!C497=0,"",Experiencia_Proponente!C497)</f>
        <v>UNION TEMPORAL SAC</v>
      </c>
      <c r="D345" s="717" t="str">
        <f>Criterios_Ponderables!H349</f>
        <v>15</v>
      </c>
      <c r="E345" s="722" t="str">
        <f>Criterios_Ponderables!M349</f>
        <v>24</v>
      </c>
      <c r="F345" s="723" t="str">
        <f>Criterios_Ponderables!R349</f>
        <v>10</v>
      </c>
      <c r="G345" s="723">
        <f>Criterios_Ponderables!Z349</f>
        <v>1</v>
      </c>
      <c r="H345" s="717" t="str">
        <f>Criterios_Ponderables!AD349</f>
        <v>10</v>
      </c>
      <c r="I345" s="723">
        <f t="shared" si="41"/>
        <v>60</v>
      </c>
    </row>
    <row r="346" spans="1:9" hidden="1" x14ac:dyDescent="0.25">
      <c r="A346" s="1037"/>
      <c r="B346" s="711">
        <v>11</v>
      </c>
      <c r="C346" s="707" t="str">
        <f>IF(Experiencia_Proponente!C498=0,"",Experiencia_Proponente!C498)</f>
        <v/>
      </c>
      <c r="D346" s="707" t="str">
        <f>Criterios_Ponderables!H350</f>
        <v>0</v>
      </c>
      <c r="E346" s="712" t="str">
        <f>Criterios_Ponderables!M350</f>
        <v>0</v>
      </c>
      <c r="F346" s="713" t="str">
        <f>Criterios_Ponderables!R350</f>
        <v>0</v>
      </c>
      <c r="G346" s="713">
        <f>Criterios_Ponderables!Z350</f>
        <v>0</v>
      </c>
      <c r="H346" s="707" t="str">
        <f>Criterios_Ponderables!AD350</f>
        <v>0</v>
      </c>
      <c r="I346" s="714">
        <f t="shared" si="41"/>
        <v>0</v>
      </c>
    </row>
    <row r="347" spans="1:9" x14ac:dyDescent="0.25">
      <c r="A347" s="1033"/>
      <c r="B347" s="936">
        <v>12</v>
      </c>
      <c r="C347" s="717" t="str">
        <f>IF(Experiencia_Proponente!C499=0,"",Experiencia_Proponente!C499)</f>
        <v>UNION TEMPORAL SAC</v>
      </c>
      <c r="D347" s="717" t="str">
        <f>Criterios_Ponderables!H351</f>
        <v>15</v>
      </c>
      <c r="E347" s="722" t="str">
        <f>Criterios_Ponderables!M351</f>
        <v>24</v>
      </c>
      <c r="F347" s="723" t="str">
        <f>Criterios_Ponderables!R351</f>
        <v>10</v>
      </c>
      <c r="G347" s="723">
        <f>Criterios_Ponderables!Z351</f>
        <v>1</v>
      </c>
      <c r="H347" s="717" t="str">
        <f>Criterios_Ponderables!AD351</f>
        <v>10</v>
      </c>
      <c r="I347" s="723">
        <f t="shared" si="41"/>
        <v>60</v>
      </c>
    </row>
    <row r="348" spans="1:9" x14ac:dyDescent="0.25">
      <c r="A348" s="564">
        <v>26</v>
      </c>
      <c r="B348" s="564"/>
      <c r="C348" s="720" t="s">
        <v>1537</v>
      </c>
      <c r="D348" s="721"/>
      <c r="E348" s="721"/>
      <c r="F348" s="721"/>
      <c r="G348" s="721"/>
      <c r="H348" s="721"/>
      <c r="I348" s="721"/>
    </row>
    <row r="349" spans="1:9" s="89" customFormat="1" x14ac:dyDescent="0.25">
      <c r="A349" s="1033">
        <f>A361</f>
        <v>27</v>
      </c>
      <c r="B349" s="941">
        <v>1</v>
      </c>
      <c r="C349" s="94" t="str">
        <f>IF(Experiencia_Proponente!C533=0,"",Experiencia_Proponente!C533)</f>
        <v xml:space="preserve"> UNION TEMPORAL AG 2021</v>
      </c>
      <c r="D349" s="94" t="str">
        <f>Criterios_Ponderables!H353</f>
        <v>15</v>
      </c>
      <c r="E349" s="698" t="str">
        <f>Criterios_Ponderables!M353</f>
        <v>24</v>
      </c>
      <c r="F349" s="942" t="str">
        <f>Criterios_Ponderables!R353</f>
        <v>10</v>
      </c>
      <c r="G349" s="942">
        <f>Criterios_Ponderables!Z353</f>
        <v>1</v>
      </c>
      <c r="H349" s="94" t="str">
        <f>Criterios_Ponderables!AD353</f>
        <v>10</v>
      </c>
      <c r="I349" s="942">
        <f t="shared" ref="I349:I412" si="50">F349+D349+H349+E349+G349</f>
        <v>60</v>
      </c>
    </row>
    <row r="350" spans="1:9" s="89" customFormat="1" x14ac:dyDescent="0.25">
      <c r="A350" s="1033"/>
      <c r="B350" s="941">
        <v>2</v>
      </c>
      <c r="C350" s="94" t="str">
        <f>IF(Experiencia_Proponente!C534=0,"",Experiencia_Proponente!C534)</f>
        <v xml:space="preserve"> UNION TEMPORAL AG 2021</v>
      </c>
      <c r="D350" s="94" t="str">
        <f>Criterios_Ponderables!H354</f>
        <v>15</v>
      </c>
      <c r="E350" s="698" t="str">
        <f>Criterios_Ponderables!M354</f>
        <v>24</v>
      </c>
      <c r="F350" s="942" t="str">
        <f>Criterios_Ponderables!R354</f>
        <v>10</v>
      </c>
      <c r="G350" s="942">
        <f>Criterios_Ponderables!Z354</f>
        <v>1</v>
      </c>
      <c r="H350" s="94" t="str">
        <f>Criterios_Ponderables!AD354</f>
        <v>10</v>
      </c>
      <c r="I350" s="942">
        <f t="shared" si="50"/>
        <v>60</v>
      </c>
    </row>
    <row r="351" spans="1:9" hidden="1" x14ac:dyDescent="0.25">
      <c r="A351" s="1034"/>
      <c r="B351" s="39">
        <v>3</v>
      </c>
      <c r="C351" s="35" t="str">
        <f>IF(Experiencia_Proponente!C535=0,"",Experiencia_Proponente!C535)</f>
        <v/>
      </c>
      <c r="D351" s="46" t="str">
        <f>Criterios_Ponderables!H355</f>
        <v>0</v>
      </c>
      <c r="E351" s="47" t="str">
        <f>Criterios_Ponderables!M355</f>
        <v>0</v>
      </c>
      <c r="F351" s="41" t="str">
        <f>Criterios_Ponderables!R355</f>
        <v>0</v>
      </c>
      <c r="G351" s="41">
        <f>Criterios_Ponderables!Z355</f>
        <v>0</v>
      </c>
      <c r="H351" s="46" t="str">
        <f>Criterios_Ponderables!AD355</f>
        <v>0</v>
      </c>
      <c r="I351" s="42">
        <f t="shared" si="50"/>
        <v>0</v>
      </c>
    </row>
    <row r="352" spans="1:9" hidden="1" x14ac:dyDescent="0.25">
      <c r="A352" s="1035"/>
      <c r="B352" s="936">
        <v>4</v>
      </c>
      <c r="C352" s="35" t="str">
        <f>IF(Experiencia_Proponente!C536=0,"",Experiencia_Proponente!C536)</f>
        <v/>
      </c>
      <c r="D352" s="46" t="str">
        <f>Criterios_Ponderables!H356</f>
        <v>0</v>
      </c>
      <c r="E352" s="47" t="str">
        <f>Criterios_Ponderables!M356</f>
        <v>0</v>
      </c>
      <c r="F352" s="41" t="str">
        <f>Criterios_Ponderables!R356</f>
        <v>0</v>
      </c>
      <c r="G352" s="41">
        <f>Criterios_Ponderables!Z356</f>
        <v>0</v>
      </c>
      <c r="H352" s="46" t="str">
        <f>Criterios_Ponderables!AD356</f>
        <v>0</v>
      </c>
      <c r="I352" s="42">
        <f t="shared" si="50"/>
        <v>0</v>
      </c>
    </row>
    <row r="353" spans="1:9" hidden="1" x14ac:dyDescent="0.25">
      <c r="A353" s="1035"/>
      <c r="B353" s="936">
        <v>5</v>
      </c>
      <c r="C353" s="35" t="str">
        <f>IF(Experiencia_Proponente!C537=0,"",Experiencia_Proponente!C537)</f>
        <v/>
      </c>
      <c r="D353" s="46" t="str">
        <f>Criterios_Ponderables!H357</f>
        <v>0</v>
      </c>
      <c r="E353" s="47" t="str">
        <f>Criterios_Ponderables!M357</f>
        <v>0</v>
      </c>
      <c r="F353" s="41" t="str">
        <f>Criterios_Ponderables!R357</f>
        <v>0</v>
      </c>
      <c r="G353" s="41">
        <f>Criterios_Ponderables!Z357</f>
        <v>0</v>
      </c>
      <c r="H353" s="46" t="str">
        <f>Criterios_Ponderables!AD357</f>
        <v>0</v>
      </c>
      <c r="I353" s="42">
        <f t="shared" si="50"/>
        <v>0</v>
      </c>
    </row>
    <row r="354" spans="1:9" hidden="1" x14ac:dyDescent="0.25">
      <c r="A354" s="1035"/>
      <c r="B354" s="936">
        <v>6</v>
      </c>
      <c r="C354" s="35" t="str">
        <f>IF(Experiencia_Proponente!C538=0,"",Experiencia_Proponente!C538)</f>
        <v/>
      </c>
      <c r="D354" s="46" t="str">
        <f>Criterios_Ponderables!H358</f>
        <v>0</v>
      </c>
      <c r="E354" s="47" t="str">
        <f>Criterios_Ponderables!M358</f>
        <v>0</v>
      </c>
      <c r="F354" s="41" t="str">
        <f>Criterios_Ponderables!R358</f>
        <v>0</v>
      </c>
      <c r="G354" s="41">
        <f>Criterios_Ponderables!Z358</f>
        <v>0</v>
      </c>
      <c r="H354" s="46" t="str">
        <f>Criterios_Ponderables!AD358</f>
        <v>0</v>
      </c>
      <c r="I354" s="42">
        <f t="shared" si="50"/>
        <v>0</v>
      </c>
    </row>
    <row r="355" spans="1:9" hidden="1" x14ac:dyDescent="0.25">
      <c r="A355" s="1036"/>
      <c r="B355" s="706">
        <v>7</v>
      </c>
      <c r="C355" s="707" t="str">
        <f>IF(Experiencia_Proponente!C539=0,"",Experiencia_Proponente!C539)</f>
        <v/>
      </c>
      <c r="D355" s="715" t="str">
        <f>Criterios_Ponderables!H359</f>
        <v>0</v>
      </c>
      <c r="E355" s="716" t="str">
        <f>Criterios_Ponderables!M359</f>
        <v>0</v>
      </c>
      <c r="F355" s="709" t="str">
        <f>Criterios_Ponderables!R359</f>
        <v>0</v>
      </c>
      <c r="G355" s="709">
        <f>Criterios_Ponderables!Z359</f>
        <v>0</v>
      </c>
      <c r="H355" s="715" t="str">
        <f>Criterios_Ponderables!AD359</f>
        <v>0</v>
      </c>
      <c r="I355" s="710">
        <f t="shared" si="50"/>
        <v>0</v>
      </c>
    </row>
    <row r="356" spans="1:9" s="89" customFormat="1" x14ac:dyDescent="0.25">
      <c r="A356" s="1033"/>
      <c r="B356" s="941">
        <v>8</v>
      </c>
      <c r="C356" s="94" t="str">
        <f>IF(Experiencia_Proponente!C540=0,"",Experiencia_Proponente!C540)</f>
        <v xml:space="preserve"> UNION TEMPORAL AG 2021</v>
      </c>
      <c r="D356" s="94" t="str">
        <f>Criterios_Ponderables!H360</f>
        <v>15</v>
      </c>
      <c r="E356" s="698" t="str">
        <f>Criterios_Ponderables!M360</f>
        <v>24</v>
      </c>
      <c r="F356" s="942" t="str">
        <f>Criterios_Ponderables!R360</f>
        <v>10</v>
      </c>
      <c r="G356" s="942">
        <f>Criterios_Ponderables!Z360</f>
        <v>1</v>
      </c>
      <c r="H356" s="94" t="str">
        <f>Criterios_Ponderables!AD360</f>
        <v>10</v>
      </c>
      <c r="I356" s="942">
        <f t="shared" si="50"/>
        <v>60</v>
      </c>
    </row>
    <row r="357" spans="1:9" s="89" customFormat="1" x14ac:dyDescent="0.25">
      <c r="A357" s="1033"/>
      <c r="B357" s="941">
        <v>9</v>
      </c>
      <c r="C357" s="94" t="str">
        <f>IF(Experiencia_Proponente!C541=0,"",Experiencia_Proponente!C541)</f>
        <v xml:space="preserve"> UNION TEMPORAL AG 2021</v>
      </c>
      <c r="D357" s="94" t="str">
        <f>Criterios_Ponderables!H361</f>
        <v>15</v>
      </c>
      <c r="E357" s="698" t="str">
        <f>Criterios_Ponderables!M361</f>
        <v>24</v>
      </c>
      <c r="F357" s="942" t="str">
        <f>Criterios_Ponderables!R361</f>
        <v>10</v>
      </c>
      <c r="G357" s="942">
        <f>Criterios_Ponderables!Z361</f>
        <v>1</v>
      </c>
      <c r="H357" s="94" t="str">
        <f>Criterios_Ponderables!AD361</f>
        <v>10</v>
      </c>
      <c r="I357" s="942">
        <f t="shared" si="50"/>
        <v>60</v>
      </c>
    </row>
    <row r="358" spans="1:9" s="89" customFormat="1" x14ac:dyDescent="0.25">
      <c r="A358" s="1033"/>
      <c r="B358" s="941">
        <v>10</v>
      </c>
      <c r="C358" s="94" t="str">
        <f>IF(Experiencia_Proponente!C542=0,"",Experiencia_Proponente!C542)</f>
        <v xml:space="preserve"> UNION TEMPORAL AG 2021</v>
      </c>
      <c r="D358" s="94" t="str">
        <f>Criterios_Ponderables!H362</f>
        <v>15</v>
      </c>
      <c r="E358" s="698" t="str">
        <f>Criterios_Ponderables!M362</f>
        <v>24</v>
      </c>
      <c r="F358" s="942" t="str">
        <f>Criterios_Ponderables!R362</f>
        <v>10</v>
      </c>
      <c r="G358" s="942">
        <f>Criterios_Ponderables!Z362</f>
        <v>1</v>
      </c>
      <c r="H358" s="94" t="str">
        <f>Criterios_Ponderables!AD362</f>
        <v>10</v>
      </c>
      <c r="I358" s="942">
        <f t="shared" si="50"/>
        <v>60</v>
      </c>
    </row>
    <row r="359" spans="1:9" hidden="1" x14ac:dyDescent="0.25">
      <c r="A359" s="1037"/>
      <c r="B359" s="711">
        <v>11</v>
      </c>
      <c r="C359" s="707" t="str">
        <f>IF(Experiencia_Proponente!C543=0,"",Experiencia_Proponente!C543)</f>
        <v/>
      </c>
      <c r="D359" s="715" t="str">
        <f>Criterios_Ponderables!H363</f>
        <v>0</v>
      </c>
      <c r="E359" s="716" t="str">
        <f>Criterios_Ponderables!M363</f>
        <v>0</v>
      </c>
      <c r="F359" s="709" t="str">
        <f>Criterios_Ponderables!R363</f>
        <v>0</v>
      </c>
      <c r="G359" s="709">
        <f>Criterios_Ponderables!Z363</f>
        <v>0</v>
      </c>
      <c r="H359" s="715" t="str">
        <f>Criterios_Ponderables!AD363</f>
        <v>0</v>
      </c>
      <c r="I359" s="710">
        <f t="shared" si="50"/>
        <v>0</v>
      </c>
    </row>
    <row r="360" spans="1:9" s="89" customFormat="1" x14ac:dyDescent="0.25">
      <c r="A360" s="1033"/>
      <c r="B360" s="941">
        <v>12</v>
      </c>
      <c r="C360" s="94" t="str">
        <f>IF(Experiencia_Proponente!C544=0,"",Experiencia_Proponente!C544)</f>
        <v xml:space="preserve"> UNION TEMPORAL AG 2021</v>
      </c>
      <c r="D360" s="94" t="str">
        <f>Criterios_Ponderables!H364</f>
        <v>15</v>
      </c>
      <c r="E360" s="698" t="str">
        <f>Criterios_Ponderables!M364</f>
        <v>24</v>
      </c>
      <c r="F360" s="942" t="str">
        <f>Criterios_Ponderables!R364</f>
        <v>10</v>
      </c>
      <c r="G360" s="942">
        <f>Criterios_Ponderables!Z364</f>
        <v>1</v>
      </c>
      <c r="H360" s="94" t="str">
        <f>Criterios_Ponderables!AD364</f>
        <v>10</v>
      </c>
      <c r="I360" s="942">
        <f t="shared" si="50"/>
        <v>60</v>
      </c>
    </row>
    <row r="361" spans="1:9" x14ac:dyDescent="0.25">
      <c r="A361" s="564">
        <v>27</v>
      </c>
      <c r="B361" s="564"/>
      <c r="C361" s="720" t="s">
        <v>1537</v>
      </c>
      <c r="D361" s="721"/>
      <c r="E361" s="721"/>
      <c r="F361" s="721"/>
      <c r="G361" s="721"/>
      <c r="H361" s="721"/>
      <c r="I361" s="721"/>
    </row>
    <row r="362" spans="1:9" s="89" customFormat="1" ht="33" x14ac:dyDescent="0.25">
      <c r="A362" s="1033">
        <f t="shared" ref="A362" si="51">A374</f>
        <v>28</v>
      </c>
      <c r="B362" s="941">
        <v>1</v>
      </c>
      <c r="C362" s="94" t="str">
        <f>IF(Experiencia_Proponente!C559=0,"",Experiencia_Proponente!C559)</f>
        <v>UNIÓN TEMPORAL PROTECCION ANP 2021</v>
      </c>
      <c r="D362" s="94" t="str">
        <f>Criterios_Ponderables!H366</f>
        <v>15</v>
      </c>
      <c r="E362" s="698" t="str">
        <f>Criterios_Ponderables!M366</f>
        <v>24</v>
      </c>
      <c r="F362" s="942" t="str">
        <f>Criterios_Ponderables!R366</f>
        <v>10</v>
      </c>
      <c r="G362" s="942">
        <f>Criterios_Ponderables!Z366</f>
        <v>1</v>
      </c>
      <c r="H362" s="94" t="str">
        <f>Criterios_Ponderables!AD366</f>
        <v>10</v>
      </c>
      <c r="I362" s="942">
        <f t="shared" ref="I362" si="52">F362+D362+H362+E362+G362</f>
        <v>60</v>
      </c>
    </row>
    <row r="363" spans="1:9" s="89" customFormat="1" ht="33" x14ac:dyDescent="0.25">
      <c r="A363" s="1033"/>
      <c r="B363" s="941">
        <v>2</v>
      </c>
      <c r="C363" s="94" t="str">
        <f>IF(Experiencia_Proponente!C560=0,"",Experiencia_Proponente!C560)</f>
        <v>UNIÓN TEMPORAL PROTECCION ANP 2021</v>
      </c>
      <c r="D363" s="94" t="str">
        <f>Criterios_Ponderables!H367</f>
        <v>15</v>
      </c>
      <c r="E363" s="698" t="str">
        <f>Criterios_Ponderables!M367</f>
        <v>24</v>
      </c>
      <c r="F363" s="942" t="str">
        <f>Criterios_Ponderables!R367</f>
        <v>10</v>
      </c>
      <c r="G363" s="942">
        <f>Criterios_Ponderables!Z367</f>
        <v>1</v>
      </c>
      <c r="H363" s="94" t="str">
        <f>Criterios_Ponderables!AD367</f>
        <v>10</v>
      </c>
      <c r="I363" s="942">
        <f t="shared" si="50"/>
        <v>60</v>
      </c>
    </row>
    <row r="364" spans="1:9" hidden="1" x14ac:dyDescent="0.25">
      <c r="A364" s="1034"/>
      <c r="B364" s="39">
        <v>3</v>
      </c>
      <c r="C364" s="35" t="str">
        <f>IF(Experiencia_Proponente!C561=0,"",Experiencia_Proponente!C561)</f>
        <v/>
      </c>
      <c r="D364" s="35" t="str">
        <f>Criterios_Ponderables!H368</f>
        <v>0</v>
      </c>
      <c r="E364" s="43" t="str">
        <f>Criterios_Ponderables!M368</f>
        <v>0</v>
      </c>
      <c r="F364" s="44" t="str">
        <f>Criterios_Ponderables!R368</f>
        <v>0</v>
      </c>
      <c r="G364" s="44">
        <f>Criterios_Ponderables!Z368</f>
        <v>0</v>
      </c>
      <c r="H364" s="35" t="str">
        <f>Criterios_Ponderables!AD368</f>
        <v>0</v>
      </c>
      <c r="I364" s="45">
        <f t="shared" si="50"/>
        <v>0</v>
      </c>
    </row>
    <row r="365" spans="1:9" hidden="1" x14ac:dyDescent="0.25">
      <c r="A365" s="1035"/>
      <c r="B365" s="936">
        <v>4</v>
      </c>
      <c r="C365" s="35" t="str">
        <f>IF(Experiencia_Proponente!C562=0,"",Experiencia_Proponente!C562)</f>
        <v/>
      </c>
      <c r="D365" s="35" t="str">
        <f>Criterios_Ponderables!H369</f>
        <v>0</v>
      </c>
      <c r="E365" s="43" t="str">
        <f>Criterios_Ponderables!M369</f>
        <v>0</v>
      </c>
      <c r="F365" s="44" t="str">
        <f>Criterios_Ponderables!R369</f>
        <v>0</v>
      </c>
      <c r="G365" s="44">
        <f>Criterios_Ponderables!Z369</f>
        <v>0</v>
      </c>
      <c r="H365" s="35" t="str">
        <f>Criterios_Ponderables!AD369</f>
        <v>0</v>
      </c>
      <c r="I365" s="45">
        <f t="shared" si="50"/>
        <v>0</v>
      </c>
    </row>
    <row r="366" spans="1:9" hidden="1" x14ac:dyDescent="0.25">
      <c r="A366" s="1035"/>
      <c r="B366" s="936">
        <v>5</v>
      </c>
      <c r="C366" s="35" t="str">
        <f>IF(Experiencia_Proponente!C563=0,"",Experiencia_Proponente!C563)</f>
        <v/>
      </c>
      <c r="D366" s="35" t="str">
        <f>Criterios_Ponderables!H370</f>
        <v>0</v>
      </c>
      <c r="E366" s="43" t="str">
        <f>Criterios_Ponderables!M370</f>
        <v>0</v>
      </c>
      <c r="F366" s="44" t="str">
        <f>Criterios_Ponderables!R370</f>
        <v>0</v>
      </c>
      <c r="G366" s="44">
        <f>Criterios_Ponderables!Z370</f>
        <v>0</v>
      </c>
      <c r="H366" s="35" t="str">
        <f>Criterios_Ponderables!AD370</f>
        <v>0</v>
      </c>
      <c r="I366" s="45">
        <f t="shared" si="50"/>
        <v>0</v>
      </c>
    </row>
    <row r="367" spans="1:9" hidden="1" x14ac:dyDescent="0.25">
      <c r="A367" s="1035"/>
      <c r="B367" s="936">
        <v>6</v>
      </c>
      <c r="C367" s="35" t="str">
        <f>IF(Experiencia_Proponente!C564=0,"",Experiencia_Proponente!C564)</f>
        <v/>
      </c>
      <c r="D367" s="35" t="str">
        <f>Criterios_Ponderables!H371</f>
        <v>0</v>
      </c>
      <c r="E367" s="43" t="str">
        <f>Criterios_Ponderables!M371</f>
        <v>0</v>
      </c>
      <c r="F367" s="44" t="str">
        <f>Criterios_Ponderables!R371</f>
        <v>0</v>
      </c>
      <c r="G367" s="44">
        <f>Criterios_Ponderables!Z371</f>
        <v>0</v>
      </c>
      <c r="H367" s="35" t="str">
        <f>Criterios_Ponderables!AD371</f>
        <v>0</v>
      </c>
      <c r="I367" s="45">
        <f t="shared" si="50"/>
        <v>0</v>
      </c>
    </row>
    <row r="368" spans="1:9" hidden="1" x14ac:dyDescent="0.25">
      <c r="A368" s="1035"/>
      <c r="B368" s="936">
        <v>7</v>
      </c>
      <c r="C368" s="35" t="str">
        <f>IF(Experiencia_Proponente!C565=0,"",Experiencia_Proponente!C565)</f>
        <v/>
      </c>
      <c r="D368" s="35" t="str">
        <f>Criterios_Ponderables!H372</f>
        <v>0</v>
      </c>
      <c r="E368" s="43" t="str">
        <f>Criterios_Ponderables!M372</f>
        <v>0</v>
      </c>
      <c r="F368" s="44" t="str">
        <f>Criterios_Ponderables!R372</f>
        <v>0</v>
      </c>
      <c r="G368" s="44">
        <f>Criterios_Ponderables!Z372</f>
        <v>0</v>
      </c>
      <c r="H368" s="35" t="str">
        <f>Criterios_Ponderables!AD372</f>
        <v>0</v>
      </c>
      <c r="I368" s="45">
        <f t="shared" si="50"/>
        <v>0</v>
      </c>
    </row>
    <row r="369" spans="1:9" hidden="1" x14ac:dyDescent="0.25">
      <c r="A369" s="1035"/>
      <c r="B369" s="936">
        <v>8</v>
      </c>
      <c r="C369" s="35" t="str">
        <f>IF(Experiencia_Proponente!C566=0,"",Experiencia_Proponente!C566)</f>
        <v/>
      </c>
      <c r="D369" s="35" t="str">
        <f>Criterios_Ponderables!H373</f>
        <v>0</v>
      </c>
      <c r="E369" s="43" t="str">
        <f>Criterios_Ponderables!M373</f>
        <v>0</v>
      </c>
      <c r="F369" s="44" t="str">
        <f>Criterios_Ponderables!R373</f>
        <v>0</v>
      </c>
      <c r="G369" s="44">
        <f>Criterios_Ponderables!Z373</f>
        <v>0</v>
      </c>
      <c r="H369" s="35" t="str">
        <f>Criterios_Ponderables!AD373</f>
        <v>0</v>
      </c>
      <c r="I369" s="45">
        <f t="shared" si="50"/>
        <v>0</v>
      </c>
    </row>
    <row r="370" spans="1:9" hidden="1" x14ac:dyDescent="0.25">
      <c r="A370" s="1035"/>
      <c r="B370" s="936">
        <v>9</v>
      </c>
      <c r="C370" s="35" t="str">
        <f>IF(Experiencia_Proponente!C567=0,"",Experiencia_Proponente!C567)</f>
        <v/>
      </c>
      <c r="D370" s="35" t="str">
        <f>Criterios_Ponderables!H374</f>
        <v>0</v>
      </c>
      <c r="E370" s="43" t="str">
        <f>Criterios_Ponderables!M374</f>
        <v>0</v>
      </c>
      <c r="F370" s="44" t="str">
        <f>Criterios_Ponderables!R374</f>
        <v>0</v>
      </c>
      <c r="G370" s="44">
        <f>Criterios_Ponderables!Z374</f>
        <v>0</v>
      </c>
      <c r="H370" s="35" t="str">
        <f>Criterios_Ponderables!AD374</f>
        <v>0</v>
      </c>
      <c r="I370" s="45">
        <f t="shared" si="50"/>
        <v>0</v>
      </c>
    </row>
    <row r="371" spans="1:9" hidden="1" x14ac:dyDescent="0.25">
      <c r="A371" s="1036"/>
      <c r="B371" s="706">
        <v>10</v>
      </c>
      <c r="C371" s="707" t="str">
        <f>IF(Experiencia_Proponente!C568=0,"",Experiencia_Proponente!C568)</f>
        <v/>
      </c>
      <c r="D371" s="707" t="str">
        <f>Criterios_Ponderables!H375</f>
        <v>0</v>
      </c>
      <c r="E371" s="712" t="str">
        <f>Criterios_Ponderables!M375</f>
        <v>0</v>
      </c>
      <c r="F371" s="713" t="str">
        <f>Criterios_Ponderables!R375</f>
        <v>0</v>
      </c>
      <c r="G371" s="713">
        <f>Criterios_Ponderables!Z375</f>
        <v>0</v>
      </c>
      <c r="H371" s="707" t="str">
        <f>Criterios_Ponderables!AD375</f>
        <v>0</v>
      </c>
      <c r="I371" s="714">
        <f t="shared" si="50"/>
        <v>0</v>
      </c>
    </row>
    <row r="372" spans="1:9" s="89" customFormat="1" ht="33" x14ac:dyDescent="0.25">
      <c r="A372" s="1033"/>
      <c r="B372" s="941">
        <v>11</v>
      </c>
      <c r="C372" s="94" t="str">
        <f>IF(Experiencia_Proponente!C569=0,"",Experiencia_Proponente!C569)</f>
        <v>UNIÓN TEMPORAL PROTECCION ANP 2021</v>
      </c>
      <c r="D372" s="94" t="str">
        <f>Criterios_Ponderables!H376</f>
        <v>15</v>
      </c>
      <c r="E372" s="698" t="str">
        <f>Criterios_Ponderables!M376</f>
        <v>24</v>
      </c>
      <c r="F372" s="942" t="str">
        <f>Criterios_Ponderables!R376</f>
        <v>10</v>
      </c>
      <c r="G372" s="942">
        <f>Criterios_Ponderables!Z376</f>
        <v>1</v>
      </c>
      <c r="H372" s="94" t="str">
        <f>Criterios_Ponderables!AD376</f>
        <v>10</v>
      </c>
      <c r="I372" s="942">
        <f t="shared" si="50"/>
        <v>60</v>
      </c>
    </row>
    <row r="373" spans="1:9" hidden="1" x14ac:dyDescent="0.25">
      <c r="A373" s="1037"/>
      <c r="B373" s="711">
        <v>12</v>
      </c>
      <c r="C373" s="707" t="str">
        <f>IF(Experiencia_Proponente!C570=0,"",Experiencia_Proponente!C570)</f>
        <v/>
      </c>
      <c r="D373" s="707" t="str">
        <f>Criterios_Ponderables!H377</f>
        <v>0</v>
      </c>
      <c r="E373" s="712" t="str">
        <f>Criterios_Ponderables!M377</f>
        <v>0</v>
      </c>
      <c r="F373" s="713" t="str">
        <f>Criterios_Ponderables!R377</f>
        <v>0</v>
      </c>
      <c r="G373" s="713">
        <f>Criterios_Ponderables!Z377</f>
        <v>0</v>
      </c>
      <c r="H373" s="707" t="str">
        <f>Criterios_Ponderables!AD377</f>
        <v>0</v>
      </c>
      <c r="I373" s="714">
        <f t="shared" si="50"/>
        <v>0</v>
      </c>
    </row>
    <row r="374" spans="1:9" x14ac:dyDescent="0.25">
      <c r="A374" s="564">
        <v>28</v>
      </c>
      <c r="B374" s="564"/>
      <c r="C374" s="720" t="s">
        <v>1537</v>
      </c>
      <c r="D374" s="721"/>
      <c r="E374" s="721"/>
      <c r="F374" s="721"/>
      <c r="G374" s="721"/>
      <c r="H374" s="721"/>
      <c r="I374" s="721"/>
    </row>
    <row r="375" spans="1:9" x14ac:dyDescent="0.25">
      <c r="A375" s="1033">
        <f t="shared" ref="A375" si="53">A387</f>
        <v>29</v>
      </c>
      <c r="B375" s="936">
        <v>1</v>
      </c>
      <c r="C375" s="717" t="str">
        <f>IF(Experiencia_Proponente!C584=0,"",Experiencia_Proponente!C584)</f>
        <v>UNION TEMPORAL SED21 P&amp;S</v>
      </c>
      <c r="D375" s="702" t="str">
        <f>Criterios_Ponderables!H379</f>
        <v>15</v>
      </c>
      <c r="E375" s="697" t="str">
        <f>Criterios_Ponderables!M379</f>
        <v>24</v>
      </c>
      <c r="F375" s="719" t="str">
        <f>Criterios_Ponderables!R379</f>
        <v>10</v>
      </c>
      <c r="G375" s="719">
        <f>Criterios_Ponderables!Z379</f>
        <v>1</v>
      </c>
      <c r="H375" s="702" t="str">
        <f>Criterios_Ponderables!AD379</f>
        <v>10</v>
      </c>
      <c r="I375" s="719">
        <f t="shared" ref="I375" si="54">F375+D375+H375+E375+G375</f>
        <v>60</v>
      </c>
    </row>
    <row r="376" spans="1:9" hidden="1" x14ac:dyDescent="0.25">
      <c r="A376" s="1034"/>
      <c r="B376" s="39">
        <v>2</v>
      </c>
      <c r="C376" s="35" t="str">
        <f>IF(Experiencia_Proponente!C585=0,"",Experiencia_Proponente!C585)</f>
        <v/>
      </c>
      <c r="D376" s="46" t="str">
        <f>Criterios_Ponderables!H380</f>
        <v>0</v>
      </c>
      <c r="E376" s="47" t="str">
        <f>Criterios_Ponderables!M380</f>
        <v>0</v>
      </c>
      <c r="F376" s="41" t="str">
        <f>Criterios_Ponderables!R380</f>
        <v>0</v>
      </c>
      <c r="G376" s="41">
        <f>Criterios_Ponderables!Z380</f>
        <v>0</v>
      </c>
      <c r="H376" s="46" t="str">
        <f>Criterios_Ponderables!AD380</f>
        <v>0</v>
      </c>
      <c r="I376" s="42">
        <f t="shared" si="50"/>
        <v>0</v>
      </c>
    </row>
    <row r="377" spans="1:9" hidden="1" x14ac:dyDescent="0.25">
      <c r="A377" s="1035"/>
      <c r="B377" s="936">
        <v>3</v>
      </c>
      <c r="C377" s="35" t="str">
        <f>IF(Experiencia_Proponente!C586=0,"",Experiencia_Proponente!C586)</f>
        <v/>
      </c>
      <c r="D377" s="46" t="str">
        <f>Criterios_Ponderables!H381</f>
        <v>0</v>
      </c>
      <c r="E377" s="47" t="str">
        <f>Criterios_Ponderables!M381</f>
        <v>0</v>
      </c>
      <c r="F377" s="41" t="str">
        <f>Criterios_Ponderables!R381</f>
        <v>0</v>
      </c>
      <c r="G377" s="41">
        <f>Criterios_Ponderables!Z381</f>
        <v>0</v>
      </c>
      <c r="H377" s="46" t="str">
        <f>Criterios_Ponderables!AD381</f>
        <v>0</v>
      </c>
      <c r="I377" s="42">
        <f t="shared" si="50"/>
        <v>0</v>
      </c>
    </row>
    <row r="378" spans="1:9" hidden="1" x14ac:dyDescent="0.25">
      <c r="A378" s="1036"/>
      <c r="B378" s="706">
        <v>4</v>
      </c>
      <c r="C378" s="707" t="str">
        <f>IF(Experiencia_Proponente!C587=0,"",Experiencia_Proponente!C587)</f>
        <v/>
      </c>
      <c r="D378" s="715" t="str">
        <f>Criterios_Ponderables!H382</f>
        <v>0</v>
      </c>
      <c r="E378" s="716" t="str">
        <f>Criterios_Ponderables!M382</f>
        <v>0</v>
      </c>
      <c r="F378" s="709" t="str">
        <f>Criterios_Ponderables!R382</f>
        <v>0</v>
      </c>
      <c r="G378" s="709">
        <f>Criterios_Ponderables!Z382</f>
        <v>0</v>
      </c>
      <c r="H378" s="715" t="str">
        <f>Criterios_Ponderables!AD382</f>
        <v>0</v>
      </c>
      <c r="I378" s="710">
        <f t="shared" si="50"/>
        <v>0</v>
      </c>
    </row>
    <row r="379" spans="1:9" x14ac:dyDescent="0.25">
      <c r="A379" s="1033"/>
      <c r="B379" s="936">
        <v>5</v>
      </c>
      <c r="C379" s="717" t="str">
        <f>IF(Experiencia_Proponente!C588=0,"",Experiencia_Proponente!C588)</f>
        <v>UNION TEMPORAL SED21 P&amp;S</v>
      </c>
      <c r="D379" s="702" t="str">
        <f>Criterios_Ponderables!H383</f>
        <v>15</v>
      </c>
      <c r="E379" s="697" t="str">
        <f>Criterios_Ponderables!M383</f>
        <v>24</v>
      </c>
      <c r="F379" s="719" t="str">
        <f>Criterios_Ponderables!R383</f>
        <v>10</v>
      </c>
      <c r="G379" s="719">
        <f>Criterios_Ponderables!Z383</f>
        <v>1</v>
      </c>
      <c r="H379" s="702" t="str">
        <f>Criterios_Ponderables!AD383</f>
        <v>10</v>
      </c>
      <c r="I379" s="719">
        <f t="shared" si="50"/>
        <v>60</v>
      </c>
    </row>
    <row r="380" spans="1:9" x14ac:dyDescent="0.25">
      <c r="A380" s="1033"/>
      <c r="B380" s="936">
        <v>6</v>
      </c>
      <c r="C380" s="717" t="str">
        <f>IF(Experiencia_Proponente!C589=0,"",Experiencia_Proponente!C589)</f>
        <v>UNION TEMPORAL SED21 P&amp;S</v>
      </c>
      <c r="D380" s="702" t="str">
        <f>Criterios_Ponderables!H384</f>
        <v>15</v>
      </c>
      <c r="E380" s="697" t="str">
        <f>Criterios_Ponderables!M384</f>
        <v>24</v>
      </c>
      <c r="F380" s="719" t="str">
        <f>Criterios_Ponderables!R384</f>
        <v>10</v>
      </c>
      <c r="G380" s="719">
        <f>Criterios_Ponderables!Z384</f>
        <v>1</v>
      </c>
      <c r="H380" s="702" t="str">
        <f>Criterios_Ponderables!AD384</f>
        <v>10</v>
      </c>
      <c r="I380" s="719">
        <f t="shared" si="50"/>
        <v>60</v>
      </c>
    </row>
    <row r="381" spans="1:9" hidden="1" x14ac:dyDescent="0.25">
      <c r="A381" s="1037"/>
      <c r="B381" s="711">
        <v>7</v>
      </c>
      <c r="C381" s="707" t="str">
        <f>IF(Experiencia_Proponente!C590=0,"",Experiencia_Proponente!C590)</f>
        <v/>
      </c>
      <c r="D381" s="715" t="str">
        <f>Criterios_Ponderables!H385</f>
        <v>0</v>
      </c>
      <c r="E381" s="716" t="str">
        <f>Criterios_Ponderables!M385</f>
        <v>0</v>
      </c>
      <c r="F381" s="709" t="str">
        <f>Criterios_Ponderables!R385</f>
        <v>0</v>
      </c>
      <c r="G381" s="709">
        <f>Criterios_Ponderables!Z385</f>
        <v>0</v>
      </c>
      <c r="H381" s="715" t="str">
        <f>Criterios_Ponderables!AD385</f>
        <v>0</v>
      </c>
      <c r="I381" s="710">
        <f t="shared" si="50"/>
        <v>0</v>
      </c>
    </row>
    <row r="382" spans="1:9" x14ac:dyDescent="0.25">
      <c r="A382" s="1033"/>
      <c r="B382" s="936">
        <v>8</v>
      </c>
      <c r="C382" s="717" t="str">
        <f>IF(Experiencia_Proponente!C591=0,"",Experiencia_Proponente!C591)</f>
        <v>UNION TEMPORAL SED21 P&amp;S</v>
      </c>
      <c r="D382" s="702" t="str">
        <f>Criterios_Ponderables!H386</f>
        <v>15</v>
      </c>
      <c r="E382" s="697" t="str">
        <f>Criterios_Ponderables!M386</f>
        <v>24</v>
      </c>
      <c r="F382" s="719" t="str">
        <f>Criterios_Ponderables!R386</f>
        <v>10</v>
      </c>
      <c r="G382" s="719">
        <f>Criterios_Ponderables!Z386</f>
        <v>1</v>
      </c>
      <c r="H382" s="702" t="str">
        <f>Criterios_Ponderables!AD386</f>
        <v>10</v>
      </c>
      <c r="I382" s="719">
        <f t="shared" si="50"/>
        <v>60</v>
      </c>
    </row>
    <row r="383" spans="1:9" x14ac:dyDescent="0.25">
      <c r="A383" s="1033"/>
      <c r="B383" s="936">
        <v>9</v>
      </c>
      <c r="C383" s="717" t="str">
        <f>IF(Experiencia_Proponente!C592=0,"",Experiencia_Proponente!C592)</f>
        <v>UNION TEMPORAL SED21 P&amp;S</v>
      </c>
      <c r="D383" s="702" t="str">
        <f>Criterios_Ponderables!H387</f>
        <v>15</v>
      </c>
      <c r="E383" s="697" t="str">
        <f>Criterios_Ponderables!M387</f>
        <v>24</v>
      </c>
      <c r="F383" s="719" t="str">
        <f>Criterios_Ponderables!R387</f>
        <v>10</v>
      </c>
      <c r="G383" s="719">
        <f>Criterios_Ponderables!Z387</f>
        <v>1</v>
      </c>
      <c r="H383" s="702" t="str">
        <f>Criterios_Ponderables!AD387</f>
        <v>10</v>
      </c>
      <c r="I383" s="719">
        <f t="shared" si="50"/>
        <v>60</v>
      </c>
    </row>
    <row r="384" spans="1:9" x14ac:dyDescent="0.25">
      <c r="A384" s="1033"/>
      <c r="B384" s="936">
        <v>10</v>
      </c>
      <c r="C384" s="717" t="str">
        <f>IF(Experiencia_Proponente!C593=0,"",Experiencia_Proponente!C593)</f>
        <v>UNION TEMPORAL SED21 P&amp;S</v>
      </c>
      <c r="D384" s="702" t="str">
        <f>Criterios_Ponderables!H388</f>
        <v>15</v>
      </c>
      <c r="E384" s="697" t="str">
        <f>Criterios_Ponderables!M388</f>
        <v>24</v>
      </c>
      <c r="F384" s="719" t="str">
        <f>Criterios_Ponderables!R388</f>
        <v>10</v>
      </c>
      <c r="G384" s="719">
        <f>Criterios_Ponderables!Z388</f>
        <v>1</v>
      </c>
      <c r="H384" s="702" t="str">
        <f>Criterios_Ponderables!AD388</f>
        <v>10</v>
      </c>
      <c r="I384" s="719">
        <f t="shared" si="50"/>
        <v>60</v>
      </c>
    </row>
    <row r="385" spans="1:9" x14ac:dyDescent="0.25">
      <c r="A385" s="1033"/>
      <c r="B385" s="936">
        <v>11</v>
      </c>
      <c r="C385" s="717" t="str">
        <f>IF(Experiencia_Proponente!C594=0,"",Experiencia_Proponente!C594)</f>
        <v>UNION TEMPORAL SED21 P&amp;S</v>
      </c>
      <c r="D385" s="702" t="str">
        <f>Criterios_Ponderables!H389</f>
        <v>15</v>
      </c>
      <c r="E385" s="697" t="str">
        <f>Criterios_Ponderables!M389</f>
        <v>24</v>
      </c>
      <c r="F385" s="719" t="str">
        <f>Criterios_Ponderables!R389</f>
        <v>10</v>
      </c>
      <c r="G385" s="719">
        <f>Criterios_Ponderables!Z389</f>
        <v>1</v>
      </c>
      <c r="H385" s="702" t="str">
        <f>Criterios_Ponderables!AD389</f>
        <v>10</v>
      </c>
      <c r="I385" s="719">
        <f t="shared" si="50"/>
        <v>60</v>
      </c>
    </row>
    <row r="386" spans="1:9" x14ac:dyDescent="0.25">
      <c r="A386" s="1033"/>
      <c r="B386" s="936">
        <v>12</v>
      </c>
      <c r="C386" s="717" t="str">
        <f>IF(Experiencia_Proponente!C595=0,"",Experiencia_Proponente!C595)</f>
        <v>UNION TEMPORAL SED21 P&amp;S</v>
      </c>
      <c r="D386" s="702" t="str">
        <f>Criterios_Ponderables!H390</f>
        <v>15</v>
      </c>
      <c r="E386" s="697" t="str">
        <f>Criterios_Ponderables!M390</f>
        <v>24</v>
      </c>
      <c r="F386" s="719" t="str">
        <f>Criterios_Ponderables!R390</f>
        <v>10</v>
      </c>
      <c r="G386" s="719">
        <f>Criterios_Ponderables!Z390</f>
        <v>1</v>
      </c>
      <c r="H386" s="702" t="str">
        <f>Criterios_Ponderables!AD390</f>
        <v>10</v>
      </c>
      <c r="I386" s="719">
        <f t="shared" si="50"/>
        <v>60</v>
      </c>
    </row>
    <row r="387" spans="1:9" x14ac:dyDescent="0.25">
      <c r="A387" s="564">
        <v>29</v>
      </c>
      <c r="B387" s="564"/>
      <c r="C387" s="720" t="s">
        <v>1537</v>
      </c>
      <c r="D387" s="721"/>
      <c r="E387" s="721"/>
      <c r="F387" s="721"/>
      <c r="G387" s="721"/>
      <c r="H387" s="721"/>
      <c r="I387" s="721"/>
    </row>
    <row r="388" spans="1:9" s="89" customFormat="1" ht="33" x14ac:dyDescent="0.25">
      <c r="A388" s="1033">
        <f t="shared" ref="A388" si="55">A400</f>
        <v>30</v>
      </c>
      <c r="B388" s="941">
        <v>1</v>
      </c>
      <c r="C388" s="94" t="str">
        <f>IF(Experiencia_Proponente!C613=0,"",Experiencia_Proponente!C613)</f>
        <v>UNION TEMPORAL MSC EDUCACION 2021</v>
      </c>
      <c r="D388" s="94" t="str">
        <f>Criterios_Ponderables!H392</f>
        <v>15</v>
      </c>
      <c r="E388" s="698" t="str">
        <f>Criterios_Ponderables!M392</f>
        <v>24</v>
      </c>
      <c r="F388" s="942" t="str">
        <f>Criterios_Ponderables!R392</f>
        <v>10</v>
      </c>
      <c r="G388" s="942">
        <f>Criterios_Ponderables!Z392</f>
        <v>1</v>
      </c>
      <c r="H388" s="94" t="str">
        <f>Criterios_Ponderables!AD392</f>
        <v>10</v>
      </c>
      <c r="I388" s="942">
        <f t="shared" ref="I388" si="56">F388+D388+H388+E388+G388</f>
        <v>60</v>
      </c>
    </row>
    <row r="389" spans="1:9" hidden="1" x14ac:dyDescent="0.25">
      <c r="A389" s="1034"/>
      <c r="B389" s="39">
        <v>2</v>
      </c>
      <c r="C389" s="35" t="str">
        <f>IF(Experiencia_Proponente!C614=0,"",Experiencia_Proponente!C614)</f>
        <v/>
      </c>
      <c r="D389" s="46" t="str">
        <f>Criterios_Ponderables!H393</f>
        <v>0</v>
      </c>
      <c r="E389" s="47" t="str">
        <f>Criterios_Ponderables!M393</f>
        <v>0</v>
      </c>
      <c r="F389" s="41" t="str">
        <f>Criterios_Ponderables!R393</f>
        <v>0</v>
      </c>
      <c r="G389" s="41">
        <f>Criterios_Ponderables!Z393</f>
        <v>0</v>
      </c>
      <c r="H389" s="46" t="str">
        <f>Criterios_Ponderables!AD393</f>
        <v>0</v>
      </c>
      <c r="I389" s="42">
        <f t="shared" si="50"/>
        <v>0</v>
      </c>
    </row>
    <row r="390" spans="1:9" hidden="1" x14ac:dyDescent="0.25">
      <c r="A390" s="1035"/>
      <c r="B390" s="936">
        <v>3</v>
      </c>
      <c r="C390" s="35" t="str">
        <f>IF(Experiencia_Proponente!C615=0,"",Experiencia_Proponente!C615)</f>
        <v/>
      </c>
      <c r="D390" s="46" t="str">
        <f>Criterios_Ponderables!H394</f>
        <v>0</v>
      </c>
      <c r="E390" s="47" t="str">
        <f>Criterios_Ponderables!M394</f>
        <v>0</v>
      </c>
      <c r="F390" s="41" t="str">
        <f>Criterios_Ponderables!R394</f>
        <v>0</v>
      </c>
      <c r="G390" s="41">
        <f>Criterios_Ponderables!Z394</f>
        <v>0</v>
      </c>
      <c r="H390" s="46" t="str">
        <f>Criterios_Ponderables!AD394</f>
        <v>0</v>
      </c>
      <c r="I390" s="42">
        <f t="shared" si="50"/>
        <v>0</v>
      </c>
    </row>
    <row r="391" spans="1:9" hidden="1" x14ac:dyDescent="0.25">
      <c r="A391" s="1035"/>
      <c r="B391" s="936">
        <v>4</v>
      </c>
      <c r="C391" s="35" t="str">
        <f>IF(Experiencia_Proponente!C616=0,"",Experiencia_Proponente!C616)</f>
        <v/>
      </c>
      <c r="D391" s="46" t="str">
        <f>Criterios_Ponderables!H395</f>
        <v>0</v>
      </c>
      <c r="E391" s="47" t="str">
        <f>Criterios_Ponderables!M395</f>
        <v>0</v>
      </c>
      <c r="F391" s="41" t="str">
        <f>Criterios_Ponderables!R395</f>
        <v>0</v>
      </c>
      <c r="G391" s="41">
        <f>Criterios_Ponderables!Z395</f>
        <v>0</v>
      </c>
      <c r="H391" s="46" t="str">
        <f>Criterios_Ponderables!AD395</f>
        <v>0</v>
      </c>
      <c r="I391" s="42">
        <f t="shared" si="50"/>
        <v>0</v>
      </c>
    </row>
    <row r="392" spans="1:9" hidden="1" x14ac:dyDescent="0.25">
      <c r="A392" s="1035"/>
      <c r="B392" s="936">
        <v>5</v>
      </c>
      <c r="C392" s="35" t="str">
        <f>IF(Experiencia_Proponente!C617=0,"",Experiencia_Proponente!C617)</f>
        <v/>
      </c>
      <c r="D392" s="46" t="str">
        <f>Criterios_Ponderables!H396</f>
        <v>0</v>
      </c>
      <c r="E392" s="47" t="str">
        <f>Criterios_Ponderables!M396</f>
        <v>0</v>
      </c>
      <c r="F392" s="41" t="str">
        <f>Criterios_Ponderables!R396</f>
        <v>0</v>
      </c>
      <c r="G392" s="41">
        <f>Criterios_Ponderables!Z396</f>
        <v>0</v>
      </c>
      <c r="H392" s="46" t="str">
        <f>Criterios_Ponderables!AD396</f>
        <v>0</v>
      </c>
      <c r="I392" s="42">
        <f t="shared" si="50"/>
        <v>0</v>
      </c>
    </row>
    <row r="393" spans="1:9" hidden="1" x14ac:dyDescent="0.25">
      <c r="A393" s="1035"/>
      <c r="B393" s="936">
        <v>6</v>
      </c>
      <c r="C393" s="35" t="str">
        <f>IF(Experiencia_Proponente!C618=0,"",Experiencia_Proponente!C618)</f>
        <v/>
      </c>
      <c r="D393" s="46" t="str">
        <f>Criterios_Ponderables!H397</f>
        <v>0</v>
      </c>
      <c r="E393" s="47" t="str">
        <f>Criterios_Ponderables!M397</f>
        <v>0</v>
      </c>
      <c r="F393" s="41" t="str">
        <f>Criterios_Ponderables!R397</f>
        <v>0</v>
      </c>
      <c r="G393" s="41">
        <f>Criterios_Ponderables!Z397</f>
        <v>0</v>
      </c>
      <c r="H393" s="46" t="str">
        <f>Criterios_Ponderables!AD397</f>
        <v>0</v>
      </c>
      <c r="I393" s="42">
        <f t="shared" si="50"/>
        <v>0</v>
      </c>
    </row>
    <row r="394" spans="1:9" hidden="1" x14ac:dyDescent="0.25">
      <c r="A394" s="1036"/>
      <c r="B394" s="706">
        <v>7</v>
      </c>
      <c r="C394" s="707" t="str">
        <f>IF(Experiencia_Proponente!C619=0,"",Experiencia_Proponente!C619)</f>
        <v/>
      </c>
      <c r="D394" s="715" t="str">
        <f>Criterios_Ponderables!H398</f>
        <v>0</v>
      </c>
      <c r="E394" s="716" t="str">
        <f>Criterios_Ponderables!M398</f>
        <v>0</v>
      </c>
      <c r="F394" s="709" t="str">
        <f>Criterios_Ponderables!R398</f>
        <v>0</v>
      </c>
      <c r="G394" s="709">
        <f>Criterios_Ponderables!Z398</f>
        <v>0</v>
      </c>
      <c r="H394" s="715" t="str">
        <f>Criterios_Ponderables!AD398</f>
        <v>0</v>
      </c>
      <c r="I394" s="710">
        <f t="shared" si="50"/>
        <v>0</v>
      </c>
    </row>
    <row r="395" spans="1:9" s="89" customFormat="1" ht="33" x14ac:dyDescent="0.25">
      <c r="A395" s="1033"/>
      <c r="B395" s="941">
        <v>8</v>
      </c>
      <c r="C395" s="94" t="str">
        <f>IF(Experiencia_Proponente!C620=0,"",Experiencia_Proponente!C620)</f>
        <v>UNION TEMPORAL MSC EDUCACION 2021</v>
      </c>
      <c r="D395" s="94" t="str">
        <f>Criterios_Ponderables!H399</f>
        <v>15</v>
      </c>
      <c r="E395" s="698" t="str">
        <f>Criterios_Ponderables!M399</f>
        <v>24</v>
      </c>
      <c r="F395" s="942" t="str">
        <f>Criterios_Ponderables!R399</f>
        <v>10</v>
      </c>
      <c r="G395" s="942">
        <f>Criterios_Ponderables!Z399</f>
        <v>1</v>
      </c>
      <c r="H395" s="94" t="str">
        <f>Criterios_Ponderables!AD399</f>
        <v>10</v>
      </c>
      <c r="I395" s="942">
        <f t="shared" si="50"/>
        <v>60</v>
      </c>
    </row>
    <row r="396" spans="1:9" hidden="1" x14ac:dyDescent="0.25">
      <c r="A396" s="1034"/>
      <c r="B396" s="39">
        <v>9</v>
      </c>
      <c r="C396" s="35" t="str">
        <f>IF(Experiencia_Proponente!C621=0,"",Experiencia_Proponente!C621)</f>
        <v/>
      </c>
      <c r="D396" s="46" t="str">
        <f>Criterios_Ponderables!H400</f>
        <v>0</v>
      </c>
      <c r="E396" s="47" t="str">
        <f>Criterios_Ponderables!M400</f>
        <v>0</v>
      </c>
      <c r="F396" s="41" t="str">
        <f>Criterios_Ponderables!R400</f>
        <v>0</v>
      </c>
      <c r="G396" s="41">
        <f>Criterios_Ponderables!Z400</f>
        <v>0</v>
      </c>
      <c r="H396" s="46" t="str">
        <f>Criterios_Ponderables!AD400</f>
        <v>0</v>
      </c>
      <c r="I396" s="42">
        <f t="shared" si="50"/>
        <v>0</v>
      </c>
    </row>
    <row r="397" spans="1:9" hidden="1" x14ac:dyDescent="0.25">
      <c r="A397" s="1035"/>
      <c r="B397" s="936">
        <v>10</v>
      </c>
      <c r="C397" s="35" t="str">
        <f>IF(Experiencia_Proponente!C622=0,"",Experiencia_Proponente!C622)</f>
        <v/>
      </c>
      <c r="D397" s="46" t="str">
        <f>Criterios_Ponderables!H401</f>
        <v>0</v>
      </c>
      <c r="E397" s="47" t="str">
        <f>Criterios_Ponderables!M401</f>
        <v>0</v>
      </c>
      <c r="F397" s="41" t="str">
        <f>Criterios_Ponderables!R401</f>
        <v>0</v>
      </c>
      <c r="G397" s="41">
        <f>Criterios_Ponderables!Z401</f>
        <v>0</v>
      </c>
      <c r="H397" s="46" t="str">
        <f>Criterios_Ponderables!AD401</f>
        <v>0</v>
      </c>
      <c r="I397" s="42">
        <f t="shared" si="50"/>
        <v>0</v>
      </c>
    </row>
    <row r="398" spans="1:9" hidden="1" x14ac:dyDescent="0.25">
      <c r="A398" s="1036"/>
      <c r="B398" s="706">
        <v>11</v>
      </c>
      <c r="C398" s="707" t="str">
        <f>IF(Experiencia_Proponente!C623=0,"",Experiencia_Proponente!C623)</f>
        <v/>
      </c>
      <c r="D398" s="715" t="str">
        <f>Criterios_Ponderables!H402</f>
        <v>0</v>
      </c>
      <c r="E398" s="716" t="str">
        <f>Criterios_Ponderables!M402</f>
        <v>0</v>
      </c>
      <c r="F398" s="709" t="str">
        <f>Criterios_Ponderables!R402</f>
        <v>0</v>
      </c>
      <c r="G398" s="709">
        <f>Criterios_Ponderables!Z402</f>
        <v>0</v>
      </c>
      <c r="H398" s="715" t="str">
        <f>Criterios_Ponderables!AD402</f>
        <v>0</v>
      </c>
      <c r="I398" s="710">
        <f t="shared" si="50"/>
        <v>0</v>
      </c>
    </row>
    <row r="399" spans="1:9" s="89" customFormat="1" ht="33" x14ac:dyDescent="0.25">
      <c r="A399" s="1033"/>
      <c r="B399" s="941">
        <v>12</v>
      </c>
      <c r="C399" s="94" t="str">
        <f>IF(Experiencia_Proponente!C624=0,"",Experiencia_Proponente!C624)</f>
        <v>UNION TEMPORAL MSC EDUCACION 2021</v>
      </c>
      <c r="D399" s="94" t="str">
        <f>Criterios_Ponderables!H403</f>
        <v>15</v>
      </c>
      <c r="E399" s="698" t="str">
        <f>Criterios_Ponderables!M403</f>
        <v>24</v>
      </c>
      <c r="F399" s="942" t="str">
        <f>Criterios_Ponderables!R403</f>
        <v>10</v>
      </c>
      <c r="G399" s="942">
        <f>Criterios_Ponderables!Z403</f>
        <v>1</v>
      </c>
      <c r="H399" s="94" t="str">
        <f>Criterios_Ponderables!AD403</f>
        <v>10</v>
      </c>
      <c r="I399" s="942">
        <f t="shared" si="50"/>
        <v>60</v>
      </c>
    </row>
    <row r="400" spans="1:9" x14ac:dyDescent="0.25">
      <c r="A400" s="564">
        <v>30</v>
      </c>
      <c r="B400" s="564"/>
      <c r="C400" s="720" t="s">
        <v>1537</v>
      </c>
      <c r="D400" s="721"/>
      <c r="E400" s="721"/>
      <c r="F400" s="721"/>
      <c r="G400" s="721"/>
      <c r="H400" s="721"/>
      <c r="I400" s="721"/>
    </row>
    <row r="401" spans="1:9" x14ac:dyDescent="0.25">
      <c r="A401" s="1033">
        <f t="shared" ref="A401" si="57">A413</f>
        <v>31</v>
      </c>
      <c r="B401" s="936">
        <v>1</v>
      </c>
      <c r="C401" s="717" t="str">
        <f>IF(Experiencia_Proponente!C627=0,"",Experiencia_Proponente!C627)</f>
        <v>UNIÓN TEMPORAL  AHS  2021</v>
      </c>
      <c r="D401" s="717" t="str">
        <f>Criterios_Ponderables!H405</f>
        <v>15</v>
      </c>
      <c r="E401" s="722" t="str">
        <f>Criterios_Ponderables!M405</f>
        <v>24</v>
      </c>
      <c r="F401" s="723" t="str">
        <f>Criterios_Ponderables!R405</f>
        <v>10</v>
      </c>
      <c r="G401" s="723">
        <f>Criterios_Ponderables!Z405</f>
        <v>1</v>
      </c>
      <c r="H401" s="717" t="str">
        <f>Criterios_Ponderables!AD405</f>
        <v>10</v>
      </c>
      <c r="I401" s="723">
        <f t="shared" ref="I401" si="58">F401+D401+H401+E401+G401</f>
        <v>60</v>
      </c>
    </row>
    <row r="402" spans="1:9" x14ac:dyDescent="0.25">
      <c r="A402" s="1033"/>
      <c r="B402" s="936">
        <v>2</v>
      </c>
      <c r="C402" s="717" t="str">
        <f>IF(Experiencia_Proponente!C628=0,"",Experiencia_Proponente!C628)</f>
        <v>UNIÓN TEMPORAL  AHS  2021</v>
      </c>
      <c r="D402" s="702" t="str">
        <f>Criterios_Ponderables!H406</f>
        <v>15</v>
      </c>
      <c r="E402" s="697" t="str">
        <f>Criterios_Ponderables!M406</f>
        <v>24</v>
      </c>
      <c r="F402" s="719" t="str">
        <f>Criterios_Ponderables!R406</f>
        <v>10</v>
      </c>
      <c r="G402" s="719">
        <f>Criterios_Ponderables!Z406</f>
        <v>1</v>
      </c>
      <c r="H402" s="702" t="str">
        <f>Criterios_Ponderables!AD406</f>
        <v>10</v>
      </c>
      <c r="I402" s="719">
        <f t="shared" si="50"/>
        <v>60</v>
      </c>
    </row>
    <row r="403" spans="1:9" x14ac:dyDescent="0.25">
      <c r="A403" s="1033"/>
      <c r="B403" s="936">
        <v>3</v>
      </c>
      <c r="C403" s="717" t="str">
        <f>IF(Experiencia_Proponente!C629=0,"",Experiencia_Proponente!C629)</f>
        <v>UNIÓN TEMPORAL  AHS  2021</v>
      </c>
      <c r="D403" s="717" t="str">
        <f>Criterios_Ponderables!H407</f>
        <v>15</v>
      </c>
      <c r="E403" s="722" t="str">
        <f>Criterios_Ponderables!M407</f>
        <v>24</v>
      </c>
      <c r="F403" s="723" t="str">
        <f>Criterios_Ponderables!R407</f>
        <v>10</v>
      </c>
      <c r="G403" s="723">
        <f>Criterios_Ponderables!Z407</f>
        <v>1</v>
      </c>
      <c r="H403" s="717" t="str">
        <f>Criterios_Ponderables!AD407</f>
        <v>10</v>
      </c>
      <c r="I403" s="723">
        <f t="shared" si="50"/>
        <v>60</v>
      </c>
    </row>
    <row r="404" spans="1:9" x14ac:dyDescent="0.25">
      <c r="A404" s="1033"/>
      <c r="B404" s="936">
        <v>4</v>
      </c>
      <c r="C404" s="717" t="str">
        <f>IF(Experiencia_Proponente!C630=0,"",Experiencia_Proponente!C630)</f>
        <v>UNIÓN TEMPORAL  AHS  2021</v>
      </c>
      <c r="D404" s="717" t="str">
        <f>Criterios_Ponderables!H408</f>
        <v>15</v>
      </c>
      <c r="E404" s="722" t="str">
        <f>Criterios_Ponderables!M408</f>
        <v>24</v>
      </c>
      <c r="F404" s="723" t="str">
        <f>Criterios_Ponderables!R408</f>
        <v>10</v>
      </c>
      <c r="G404" s="723">
        <f>Criterios_Ponderables!Z408</f>
        <v>1</v>
      </c>
      <c r="H404" s="717" t="str">
        <f>Criterios_Ponderables!AD408</f>
        <v>10</v>
      </c>
      <c r="I404" s="723">
        <f t="shared" si="50"/>
        <v>60</v>
      </c>
    </row>
    <row r="405" spans="1:9" hidden="1" x14ac:dyDescent="0.25">
      <c r="A405" s="1037"/>
      <c r="B405" s="711">
        <v>5</v>
      </c>
      <c r="C405" s="707" t="str">
        <f>IF(Experiencia_Proponente!C631=0,"",Experiencia_Proponente!C631)</f>
        <v/>
      </c>
      <c r="D405" s="707" t="str">
        <f>Criterios_Ponderables!H409</f>
        <v>0</v>
      </c>
      <c r="E405" s="712" t="str">
        <f>Criterios_Ponderables!M409</f>
        <v>0</v>
      </c>
      <c r="F405" s="713" t="str">
        <f>Criterios_Ponderables!R409</f>
        <v>0</v>
      </c>
      <c r="G405" s="713">
        <f>Criterios_Ponderables!Z409</f>
        <v>0</v>
      </c>
      <c r="H405" s="707" t="str">
        <f>Criterios_Ponderables!AD409</f>
        <v>0</v>
      </c>
      <c r="I405" s="714">
        <f t="shared" si="50"/>
        <v>0</v>
      </c>
    </row>
    <row r="406" spans="1:9" x14ac:dyDescent="0.25">
      <c r="A406" s="1033"/>
      <c r="B406" s="936">
        <v>6</v>
      </c>
      <c r="C406" s="717" t="str">
        <f>IF(Experiencia_Proponente!C632=0,"",Experiencia_Proponente!C632)</f>
        <v>UNIÓN TEMPORAL  AHS  2021</v>
      </c>
      <c r="D406" s="717" t="str">
        <f>Criterios_Ponderables!H410</f>
        <v>15</v>
      </c>
      <c r="E406" s="722" t="str">
        <f>Criterios_Ponderables!M410</f>
        <v>24</v>
      </c>
      <c r="F406" s="723" t="str">
        <f>Criterios_Ponderables!R410</f>
        <v>10</v>
      </c>
      <c r="G406" s="723">
        <f>Criterios_Ponderables!Z410</f>
        <v>1</v>
      </c>
      <c r="H406" s="717" t="str">
        <f>Criterios_Ponderables!AD410</f>
        <v>10</v>
      </c>
      <c r="I406" s="723">
        <f t="shared" si="50"/>
        <v>60</v>
      </c>
    </row>
    <row r="407" spans="1:9" hidden="1" x14ac:dyDescent="0.25">
      <c r="A407" s="1034"/>
      <c r="B407" s="39">
        <v>7</v>
      </c>
      <c r="C407" s="35" t="str">
        <f>IF(Experiencia_Proponente!C633=0,"",Experiencia_Proponente!C633)</f>
        <v/>
      </c>
      <c r="D407" s="35" t="str">
        <f>Criterios_Ponderables!H411</f>
        <v>0</v>
      </c>
      <c r="E407" s="43" t="str">
        <f>Criterios_Ponderables!M411</f>
        <v>0</v>
      </c>
      <c r="F407" s="44" t="str">
        <f>Criterios_Ponderables!R411</f>
        <v>0</v>
      </c>
      <c r="G407" s="44">
        <f>Criterios_Ponderables!Z411</f>
        <v>0</v>
      </c>
      <c r="H407" s="35" t="str">
        <f>Criterios_Ponderables!AD411</f>
        <v>0</v>
      </c>
      <c r="I407" s="45">
        <f t="shared" si="50"/>
        <v>0</v>
      </c>
    </row>
    <row r="408" spans="1:9" hidden="1" x14ac:dyDescent="0.25">
      <c r="A408" s="1036"/>
      <c r="B408" s="706">
        <v>8</v>
      </c>
      <c r="C408" s="707" t="str">
        <f>IF(Experiencia_Proponente!C634=0,"",Experiencia_Proponente!C634)</f>
        <v/>
      </c>
      <c r="D408" s="707" t="str">
        <f>Criterios_Ponderables!H412</f>
        <v>0</v>
      </c>
      <c r="E408" s="712" t="str">
        <f>Criterios_Ponderables!M412</f>
        <v>0</v>
      </c>
      <c r="F408" s="713" t="str">
        <f>Criterios_Ponderables!R412</f>
        <v>0</v>
      </c>
      <c r="G408" s="713">
        <f>Criterios_Ponderables!Z412</f>
        <v>0</v>
      </c>
      <c r="H408" s="707" t="str">
        <f>Criterios_Ponderables!AD412</f>
        <v>0</v>
      </c>
      <c r="I408" s="714">
        <f t="shared" si="50"/>
        <v>0</v>
      </c>
    </row>
    <row r="409" spans="1:9" x14ac:dyDescent="0.25">
      <c r="A409" s="1033"/>
      <c r="B409" s="936">
        <v>9</v>
      </c>
      <c r="C409" s="717" t="str">
        <f>IF(Experiencia_Proponente!C635=0,"",Experiencia_Proponente!C635)</f>
        <v>UNIÓN TEMPORAL  AHS  2021</v>
      </c>
      <c r="D409" s="717" t="str">
        <f>Criterios_Ponderables!H413</f>
        <v>15</v>
      </c>
      <c r="E409" s="722" t="str">
        <f>Criterios_Ponderables!M413</f>
        <v>24</v>
      </c>
      <c r="F409" s="723" t="str">
        <f>Criterios_Ponderables!R413</f>
        <v>10</v>
      </c>
      <c r="G409" s="723">
        <f>Criterios_Ponderables!Z413</f>
        <v>1</v>
      </c>
      <c r="H409" s="717" t="str">
        <f>Criterios_Ponderables!AD413</f>
        <v>10</v>
      </c>
      <c r="I409" s="723">
        <f t="shared" si="50"/>
        <v>60</v>
      </c>
    </row>
    <row r="410" spans="1:9" x14ac:dyDescent="0.25">
      <c r="A410" s="1033"/>
      <c r="B410" s="936">
        <v>10</v>
      </c>
      <c r="C410" s="717" t="str">
        <f>IF(Experiencia_Proponente!C636=0,"",Experiencia_Proponente!C636)</f>
        <v>UNIÓN TEMPORAL  AHS  2021</v>
      </c>
      <c r="D410" s="717" t="str">
        <f>Criterios_Ponderables!H414</f>
        <v>15</v>
      </c>
      <c r="E410" s="722" t="str">
        <f>Criterios_Ponderables!M414</f>
        <v>24</v>
      </c>
      <c r="F410" s="723" t="str">
        <f>Criterios_Ponderables!R414</f>
        <v>10</v>
      </c>
      <c r="G410" s="723">
        <f>Criterios_Ponderables!Z414</f>
        <v>1</v>
      </c>
      <c r="H410" s="717" t="str">
        <f>Criterios_Ponderables!AD414</f>
        <v>10</v>
      </c>
      <c r="I410" s="723">
        <f t="shared" si="50"/>
        <v>60</v>
      </c>
    </row>
    <row r="411" spans="1:9" hidden="1" x14ac:dyDescent="0.25">
      <c r="A411" s="1034"/>
      <c r="B411" s="39">
        <v>11</v>
      </c>
      <c r="C411" s="35" t="str">
        <f>IF(Experiencia_Proponente!C637=0,"",Experiencia_Proponente!C637)</f>
        <v/>
      </c>
      <c r="D411" s="35" t="str">
        <f>Criterios_Ponderables!H415</f>
        <v>0</v>
      </c>
      <c r="E411" s="43" t="str">
        <f>Criterios_Ponderables!M415</f>
        <v>0</v>
      </c>
      <c r="F411" s="44" t="str">
        <f>Criterios_Ponderables!R415</f>
        <v>0</v>
      </c>
      <c r="G411" s="44">
        <f>Criterios_Ponderables!Z415</f>
        <v>0</v>
      </c>
      <c r="H411" s="35" t="str">
        <f>Criterios_Ponderables!AD415</f>
        <v>0</v>
      </c>
      <c r="I411" s="45">
        <f t="shared" si="50"/>
        <v>0</v>
      </c>
    </row>
    <row r="412" spans="1:9" hidden="1" x14ac:dyDescent="0.25">
      <c r="A412" s="1036"/>
      <c r="B412" s="706">
        <v>12</v>
      </c>
      <c r="C412" s="707" t="str">
        <f>IF(Experiencia_Proponente!C638=0,"",Experiencia_Proponente!C638)</f>
        <v/>
      </c>
      <c r="D412" s="707" t="str">
        <f>Criterios_Ponderables!H416</f>
        <v>0</v>
      </c>
      <c r="E412" s="712" t="str">
        <f>Criterios_Ponderables!M416</f>
        <v>0</v>
      </c>
      <c r="F412" s="713" t="str">
        <f>Criterios_Ponderables!R416</f>
        <v>0</v>
      </c>
      <c r="G412" s="713">
        <f>Criterios_Ponderables!Z416</f>
        <v>0</v>
      </c>
      <c r="H412" s="707" t="str">
        <f>Criterios_Ponderables!AD416</f>
        <v>0</v>
      </c>
      <c r="I412" s="714">
        <f t="shared" si="50"/>
        <v>0</v>
      </c>
    </row>
    <row r="413" spans="1:9" x14ac:dyDescent="0.25">
      <c r="A413" s="564">
        <v>31</v>
      </c>
      <c r="B413" s="564"/>
      <c r="C413" s="720" t="s">
        <v>1537</v>
      </c>
      <c r="D413" s="721"/>
      <c r="E413" s="721"/>
      <c r="F413" s="721"/>
      <c r="G413" s="721"/>
      <c r="H413" s="721"/>
      <c r="I413" s="721"/>
    </row>
    <row r="414" spans="1:9" hidden="1" x14ac:dyDescent="0.25">
      <c r="A414" s="1034">
        <f t="shared" ref="A414" si="59">A426</f>
        <v>32</v>
      </c>
      <c r="B414" s="39">
        <v>1</v>
      </c>
      <c r="C414" s="35" t="str">
        <f>IF(Experiencia_Proponente!C651=0,"",Experiencia_Proponente!C651)</f>
        <v/>
      </c>
      <c r="D414" s="46" t="str">
        <f>Criterios_Ponderables!H418</f>
        <v>0</v>
      </c>
      <c r="E414" s="47" t="str">
        <f>Criterios_Ponderables!M418</f>
        <v>0</v>
      </c>
      <c r="F414" s="41" t="str">
        <f>Criterios_Ponderables!R418</f>
        <v>0</v>
      </c>
      <c r="G414" s="41">
        <f>Criterios_Ponderables!Z418</f>
        <v>0</v>
      </c>
      <c r="H414" s="46" t="str">
        <f>Criterios_Ponderables!AD418</f>
        <v>0</v>
      </c>
      <c r="I414" s="42">
        <f t="shared" ref="I414:I477" si="60">F414+D414+H414+E414+G414</f>
        <v>0</v>
      </c>
    </row>
    <row r="415" spans="1:9" hidden="1" x14ac:dyDescent="0.25">
      <c r="A415" s="1036"/>
      <c r="B415" s="706">
        <v>2</v>
      </c>
      <c r="C415" s="707" t="str">
        <f>IF(Experiencia_Proponente!C652=0,"",Experiencia_Proponente!C652)</f>
        <v/>
      </c>
      <c r="D415" s="715" t="str">
        <f>Criterios_Ponderables!H419</f>
        <v>0</v>
      </c>
      <c r="E415" s="716" t="str">
        <f>Criterios_Ponderables!M419</f>
        <v>0</v>
      </c>
      <c r="F415" s="709" t="str">
        <f>Criterios_Ponderables!R419</f>
        <v>0</v>
      </c>
      <c r="G415" s="709">
        <f>Criterios_Ponderables!Z419</f>
        <v>0</v>
      </c>
      <c r="H415" s="715" t="str">
        <f>Criterios_Ponderables!AD419</f>
        <v>0</v>
      </c>
      <c r="I415" s="710">
        <f t="shared" si="60"/>
        <v>0</v>
      </c>
    </row>
    <row r="416" spans="1:9" ht="33" x14ac:dyDescent="0.25">
      <c r="A416" s="1033"/>
      <c r="B416" s="936">
        <v>3</v>
      </c>
      <c r="C416" s="717" t="str">
        <f>IF(Experiencia_Proponente!C653=0,"",Experiencia_Proponente!C653)</f>
        <v>UNIÓN TEMPORAL SEGURIDAD DOBLE A</v>
      </c>
      <c r="D416" s="702" t="str">
        <f>Criterios_Ponderables!H420</f>
        <v>15</v>
      </c>
      <c r="E416" s="697" t="str">
        <f>Criterios_Ponderables!M420</f>
        <v>24</v>
      </c>
      <c r="F416" s="719" t="str">
        <f>Criterios_Ponderables!R420</f>
        <v>10</v>
      </c>
      <c r="G416" s="719">
        <f>Criterios_Ponderables!Z420</f>
        <v>1</v>
      </c>
      <c r="H416" s="702" t="str">
        <f>Criterios_Ponderables!AD420</f>
        <v>10</v>
      </c>
      <c r="I416" s="719">
        <f t="shared" si="60"/>
        <v>60</v>
      </c>
    </row>
    <row r="417" spans="1:9" hidden="1" x14ac:dyDescent="0.25">
      <c r="A417" s="1034"/>
      <c r="B417" s="39">
        <v>4</v>
      </c>
      <c r="C417" s="35" t="str">
        <f>IF(Experiencia_Proponente!C654=0,"",Experiencia_Proponente!C654)</f>
        <v/>
      </c>
      <c r="D417" s="46" t="str">
        <f>Criterios_Ponderables!H421</f>
        <v>0</v>
      </c>
      <c r="E417" s="47" t="str">
        <f>Criterios_Ponderables!M421</f>
        <v>0</v>
      </c>
      <c r="F417" s="41" t="str">
        <f>Criterios_Ponderables!R421</f>
        <v>0</v>
      </c>
      <c r="G417" s="41">
        <f>Criterios_Ponderables!Z421</f>
        <v>0</v>
      </c>
      <c r="H417" s="46" t="str">
        <f>Criterios_Ponderables!AD421</f>
        <v>0</v>
      </c>
      <c r="I417" s="42">
        <f t="shared" si="60"/>
        <v>0</v>
      </c>
    </row>
    <row r="418" spans="1:9" hidden="1" x14ac:dyDescent="0.25">
      <c r="A418" s="1035"/>
      <c r="B418" s="936">
        <v>5</v>
      </c>
      <c r="C418" s="35" t="str">
        <f>IF(Experiencia_Proponente!C655=0,"",Experiencia_Proponente!C655)</f>
        <v/>
      </c>
      <c r="D418" s="46" t="str">
        <f>Criterios_Ponderables!H422</f>
        <v>0</v>
      </c>
      <c r="E418" s="47" t="str">
        <f>Criterios_Ponderables!M422</f>
        <v>0</v>
      </c>
      <c r="F418" s="41" t="str">
        <f>Criterios_Ponderables!R422</f>
        <v>0</v>
      </c>
      <c r="G418" s="41">
        <f>Criterios_Ponderables!Z422</f>
        <v>0</v>
      </c>
      <c r="H418" s="46" t="str">
        <f>Criterios_Ponderables!AD422</f>
        <v>0</v>
      </c>
      <c r="I418" s="42">
        <f t="shared" si="60"/>
        <v>0</v>
      </c>
    </row>
    <row r="419" spans="1:9" hidden="1" x14ac:dyDescent="0.25">
      <c r="A419" s="1035"/>
      <c r="B419" s="936">
        <v>6</v>
      </c>
      <c r="C419" s="35" t="str">
        <f>IF(Experiencia_Proponente!C656=0,"",Experiencia_Proponente!C656)</f>
        <v/>
      </c>
      <c r="D419" s="46" t="str">
        <f>Criterios_Ponderables!H423</f>
        <v>0</v>
      </c>
      <c r="E419" s="47" t="str">
        <f>Criterios_Ponderables!M423</f>
        <v>0</v>
      </c>
      <c r="F419" s="41" t="str">
        <f>Criterios_Ponderables!R423</f>
        <v>0</v>
      </c>
      <c r="G419" s="41">
        <f>Criterios_Ponderables!Z423</f>
        <v>0</v>
      </c>
      <c r="H419" s="46" t="str">
        <f>Criterios_Ponderables!AD423</f>
        <v>0</v>
      </c>
      <c r="I419" s="42">
        <f t="shared" si="60"/>
        <v>0</v>
      </c>
    </row>
    <row r="420" spans="1:9" hidden="1" x14ac:dyDescent="0.25">
      <c r="A420" s="1035"/>
      <c r="B420" s="936">
        <v>7</v>
      </c>
      <c r="C420" s="35" t="str">
        <f>IF(Experiencia_Proponente!C657=0,"",Experiencia_Proponente!C657)</f>
        <v/>
      </c>
      <c r="D420" s="46" t="str">
        <f>Criterios_Ponderables!H424</f>
        <v>0</v>
      </c>
      <c r="E420" s="47" t="str">
        <f>Criterios_Ponderables!M424</f>
        <v>0</v>
      </c>
      <c r="F420" s="41" t="str">
        <f>Criterios_Ponderables!R424</f>
        <v>0</v>
      </c>
      <c r="G420" s="41">
        <f>Criterios_Ponderables!Z424</f>
        <v>0</v>
      </c>
      <c r="H420" s="46" t="str">
        <f>Criterios_Ponderables!AD424</f>
        <v>0</v>
      </c>
      <c r="I420" s="42">
        <f t="shared" si="60"/>
        <v>0</v>
      </c>
    </row>
    <row r="421" spans="1:9" hidden="1" x14ac:dyDescent="0.25">
      <c r="A421" s="1035"/>
      <c r="B421" s="936">
        <v>8</v>
      </c>
      <c r="C421" s="35" t="str">
        <f>IF(Experiencia_Proponente!C658=0,"",Experiencia_Proponente!C658)</f>
        <v/>
      </c>
      <c r="D421" s="46" t="str">
        <f>Criterios_Ponderables!H425</f>
        <v>0</v>
      </c>
      <c r="E421" s="47" t="str">
        <f>Criterios_Ponderables!M425</f>
        <v>0</v>
      </c>
      <c r="F421" s="41" t="str">
        <f>Criterios_Ponderables!R425</f>
        <v>0</v>
      </c>
      <c r="G421" s="41">
        <f>Criterios_Ponderables!Z425</f>
        <v>0</v>
      </c>
      <c r="H421" s="46" t="str">
        <f>Criterios_Ponderables!AD425</f>
        <v>0</v>
      </c>
      <c r="I421" s="42">
        <f t="shared" si="60"/>
        <v>0</v>
      </c>
    </row>
    <row r="422" spans="1:9" hidden="1" x14ac:dyDescent="0.25">
      <c r="A422" s="1035"/>
      <c r="B422" s="936">
        <v>9</v>
      </c>
      <c r="C422" s="35" t="str">
        <f>IF(Experiencia_Proponente!C659=0,"",Experiencia_Proponente!C659)</f>
        <v/>
      </c>
      <c r="D422" s="46" t="str">
        <f>Criterios_Ponderables!H426</f>
        <v>0</v>
      </c>
      <c r="E422" s="47" t="str">
        <f>Criterios_Ponderables!M426</f>
        <v>0</v>
      </c>
      <c r="F422" s="41" t="str">
        <f>Criterios_Ponderables!R426</f>
        <v>0</v>
      </c>
      <c r="G422" s="41">
        <f>Criterios_Ponderables!Z426</f>
        <v>0</v>
      </c>
      <c r="H422" s="46" t="str">
        <f>Criterios_Ponderables!AD426</f>
        <v>0</v>
      </c>
      <c r="I422" s="42">
        <f t="shared" si="60"/>
        <v>0</v>
      </c>
    </row>
    <row r="423" spans="1:9" hidden="1" x14ac:dyDescent="0.25">
      <c r="A423" s="1035"/>
      <c r="B423" s="936">
        <v>10</v>
      </c>
      <c r="C423" s="35" t="str">
        <f>IF(Experiencia_Proponente!C660=0,"",Experiencia_Proponente!C660)</f>
        <v/>
      </c>
      <c r="D423" s="46" t="str">
        <f>Criterios_Ponderables!H427</f>
        <v>0</v>
      </c>
      <c r="E423" s="47" t="str">
        <f>Criterios_Ponderables!M427</f>
        <v>0</v>
      </c>
      <c r="F423" s="41" t="str">
        <f>Criterios_Ponderables!R427</f>
        <v>0</v>
      </c>
      <c r="G423" s="41">
        <f>Criterios_Ponderables!Z427</f>
        <v>0</v>
      </c>
      <c r="H423" s="46" t="str">
        <f>Criterios_Ponderables!AD427</f>
        <v>0</v>
      </c>
      <c r="I423" s="42">
        <f t="shared" si="60"/>
        <v>0</v>
      </c>
    </row>
    <row r="424" spans="1:9" hidden="1" x14ac:dyDescent="0.25">
      <c r="A424" s="1036"/>
      <c r="B424" s="706">
        <v>11</v>
      </c>
      <c r="C424" s="707" t="str">
        <f>IF(Experiencia_Proponente!C661=0,"",Experiencia_Proponente!C661)</f>
        <v/>
      </c>
      <c r="D424" s="715" t="str">
        <f>Criterios_Ponderables!H428</f>
        <v>0</v>
      </c>
      <c r="E424" s="716" t="str">
        <f>Criterios_Ponderables!M428</f>
        <v>0</v>
      </c>
      <c r="F424" s="709" t="str">
        <f>Criterios_Ponderables!R428</f>
        <v>0</v>
      </c>
      <c r="G424" s="709">
        <f>Criterios_Ponderables!Z428</f>
        <v>0</v>
      </c>
      <c r="H424" s="715" t="str">
        <f>Criterios_Ponderables!AD428</f>
        <v>0</v>
      </c>
      <c r="I424" s="710">
        <f t="shared" si="60"/>
        <v>0</v>
      </c>
    </row>
    <row r="425" spans="1:9" ht="33" x14ac:dyDescent="0.25">
      <c r="A425" s="1033"/>
      <c r="B425" s="936">
        <v>12</v>
      </c>
      <c r="C425" s="717" t="str">
        <f>IF(Experiencia_Proponente!C662=0,"",Experiencia_Proponente!C662)</f>
        <v>UNIÓN TEMPORAL SEGURIDAD DOBLE A</v>
      </c>
      <c r="D425" s="702" t="str">
        <f>Criterios_Ponderables!H429</f>
        <v>15</v>
      </c>
      <c r="E425" s="697" t="str">
        <f>Criterios_Ponderables!M429</f>
        <v>24</v>
      </c>
      <c r="F425" s="719" t="str">
        <f>Criterios_Ponderables!R429</f>
        <v>10</v>
      </c>
      <c r="G425" s="719">
        <f>Criterios_Ponderables!Z429</f>
        <v>1</v>
      </c>
      <c r="H425" s="702" t="str">
        <f>Criterios_Ponderables!AD429</f>
        <v>10</v>
      </c>
      <c r="I425" s="719">
        <f t="shared" si="60"/>
        <v>60</v>
      </c>
    </row>
    <row r="426" spans="1:9" x14ac:dyDescent="0.25">
      <c r="A426" s="564">
        <v>32</v>
      </c>
      <c r="B426" s="564"/>
      <c r="C426" s="720" t="s">
        <v>1537</v>
      </c>
      <c r="D426" s="721"/>
      <c r="E426" s="721"/>
      <c r="F426" s="721"/>
      <c r="G426" s="721"/>
      <c r="H426" s="721"/>
      <c r="I426" s="721"/>
    </row>
    <row r="427" spans="1:9" s="89" customFormat="1" ht="33" x14ac:dyDescent="0.25">
      <c r="A427" s="1038">
        <f t="shared" ref="A427" si="61">A439</f>
        <v>33</v>
      </c>
      <c r="B427" s="941">
        <v>1</v>
      </c>
      <c r="C427" s="94" t="str">
        <f>IF(Experiencia_Proponente!C664=0,"",Experiencia_Proponente!C664)</f>
        <v>SEGURIDAD Y VIGILANCIA COLOMBIANA SEVICOL LTDA</v>
      </c>
      <c r="D427" s="94" t="str">
        <f>Criterios_Ponderables!H431</f>
        <v>15</v>
      </c>
      <c r="E427" s="698" t="str">
        <f>Criterios_Ponderables!M431</f>
        <v>24</v>
      </c>
      <c r="F427" s="942" t="str">
        <f>Criterios_Ponderables!R431</f>
        <v>10</v>
      </c>
      <c r="G427" s="942">
        <f>Criterios_Ponderables!Z431</f>
        <v>1</v>
      </c>
      <c r="H427" s="94" t="str">
        <f>Criterios_Ponderables!AD431</f>
        <v>10</v>
      </c>
      <c r="I427" s="942">
        <f t="shared" ref="I427" si="62">F427+D427+H427+E427+G427</f>
        <v>60</v>
      </c>
    </row>
    <row r="428" spans="1:9" s="89" customFormat="1" ht="33" x14ac:dyDescent="0.25">
      <c r="A428" s="1038"/>
      <c r="B428" s="941">
        <v>2</v>
      </c>
      <c r="C428" s="94" t="str">
        <f>IF(Experiencia_Proponente!C665=0,"",Experiencia_Proponente!C665)</f>
        <v>SEGURIDAD Y VIGILANCIA COLOMBIANA SEVICOL LTDA</v>
      </c>
      <c r="D428" s="94" t="str">
        <f>Criterios_Ponderables!H432</f>
        <v>15</v>
      </c>
      <c r="E428" s="698" t="str">
        <f>Criterios_Ponderables!M432</f>
        <v>24</v>
      </c>
      <c r="F428" s="942" t="str">
        <f>Criterios_Ponderables!R432</f>
        <v>10</v>
      </c>
      <c r="G428" s="942">
        <f>Criterios_Ponderables!Z432</f>
        <v>1</v>
      </c>
      <c r="H428" s="94" t="str">
        <f>Criterios_Ponderables!AD432</f>
        <v>10</v>
      </c>
      <c r="I428" s="942">
        <f t="shared" si="60"/>
        <v>60</v>
      </c>
    </row>
    <row r="429" spans="1:9" s="89" customFormat="1" ht="33" x14ac:dyDescent="0.25">
      <c r="A429" s="1038"/>
      <c r="B429" s="941">
        <v>3</v>
      </c>
      <c r="C429" s="94" t="str">
        <f>IF(Experiencia_Proponente!C666=0,"",Experiencia_Proponente!C666)</f>
        <v>SEGURIDAD Y VIGILANCIA COLOMBIANA SEVICOL LTDA</v>
      </c>
      <c r="D429" s="94" t="str">
        <f>Criterios_Ponderables!H433</f>
        <v>15</v>
      </c>
      <c r="E429" s="698" t="str">
        <f>Criterios_Ponderables!M433</f>
        <v>24</v>
      </c>
      <c r="F429" s="942" t="str">
        <f>Criterios_Ponderables!R433</f>
        <v>10</v>
      </c>
      <c r="G429" s="942">
        <f>Criterios_Ponderables!Z433</f>
        <v>1</v>
      </c>
      <c r="H429" s="94" t="str">
        <f>Criterios_Ponderables!AD433</f>
        <v>10</v>
      </c>
      <c r="I429" s="942">
        <f t="shared" si="60"/>
        <v>60</v>
      </c>
    </row>
    <row r="430" spans="1:9" s="89" customFormat="1" ht="33" x14ac:dyDescent="0.25">
      <c r="A430" s="1038"/>
      <c r="B430" s="941">
        <v>4</v>
      </c>
      <c r="C430" s="94" t="str">
        <f>IF(Experiencia_Proponente!C667=0,"",Experiencia_Proponente!C667)</f>
        <v>SEGURIDAD Y VIGILANCIA COLOMBIANA SEVICOL LTDA</v>
      </c>
      <c r="D430" s="94" t="str">
        <f>Criterios_Ponderables!H434</f>
        <v>15</v>
      </c>
      <c r="E430" s="698" t="str">
        <f>Criterios_Ponderables!M434</f>
        <v>24</v>
      </c>
      <c r="F430" s="942" t="str">
        <f>Criterios_Ponderables!R434</f>
        <v>10</v>
      </c>
      <c r="G430" s="942">
        <f>Criterios_Ponderables!Z434</f>
        <v>1</v>
      </c>
      <c r="H430" s="94" t="str">
        <f>Criterios_Ponderables!AD434</f>
        <v>10</v>
      </c>
      <c r="I430" s="942">
        <f t="shared" si="60"/>
        <v>60</v>
      </c>
    </row>
    <row r="431" spans="1:9" s="89" customFormat="1" ht="33" x14ac:dyDescent="0.25">
      <c r="A431" s="1038"/>
      <c r="B431" s="941">
        <v>5</v>
      </c>
      <c r="C431" s="94" t="str">
        <f>IF(Experiencia_Proponente!C668=0,"",Experiencia_Proponente!C668)</f>
        <v>SEGURIDAD Y VIGILANCIA COLOMBIANA SEVICOL LTDA</v>
      </c>
      <c r="D431" s="94" t="str">
        <f>Criterios_Ponderables!H435</f>
        <v>15</v>
      </c>
      <c r="E431" s="698" t="str">
        <f>Criterios_Ponderables!M435</f>
        <v>24</v>
      </c>
      <c r="F431" s="942" t="str">
        <f>Criterios_Ponderables!R435</f>
        <v>10</v>
      </c>
      <c r="G431" s="942">
        <f>Criterios_Ponderables!Z435</f>
        <v>1</v>
      </c>
      <c r="H431" s="94" t="str">
        <f>Criterios_Ponderables!AD435</f>
        <v>10</v>
      </c>
      <c r="I431" s="942">
        <f t="shared" si="60"/>
        <v>60</v>
      </c>
    </row>
    <row r="432" spans="1:9" s="89" customFormat="1" ht="33" x14ac:dyDescent="0.25">
      <c r="A432" s="1038"/>
      <c r="B432" s="941">
        <v>6</v>
      </c>
      <c r="C432" s="94" t="str">
        <f>IF(Experiencia_Proponente!C669=0,"",Experiencia_Proponente!C669)</f>
        <v>SEGURIDAD Y VIGILANCIA COLOMBIANA SEVICOL LTDA</v>
      </c>
      <c r="D432" s="94" t="str">
        <f>Criterios_Ponderables!H436</f>
        <v>15</v>
      </c>
      <c r="E432" s="698" t="str">
        <f>Criterios_Ponderables!M436</f>
        <v>24</v>
      </c>
      <c r="F432" s="942" t="str">
        <f>Criterios_Ponderables!R436</f>
        <v>10</v>
      </c>
      <c r="G432" s="942">
        <f>Criterios_Ponderables!Z436</f>
        <v>1</v>
      </c>
      <c r="H432" s="94" t="str">
        <f>Criterios_Ponderables!AD436</f>
        <v>10</v>
      </c>
      <c r="I432" s="942">
        <f t="shared" si="60"/>
        <v>60</v>
      </c>
    </row>
    <row r="433" spans="1:9" s="89" customFormat="1" ht="33" x14ac:dyDescent="0.25">
      <c r="A433" s="1038"/>
      <c r="B433" s="941">
        <v>7</v>
      </c>
      <c r="C433" s="94" t="str">
        <f>IF(Experiencia_Proponente!C670=0,"",Experiencia_Proponente!C670)</f>
        <v>SEGURIDAD Y VIGILANCIA COLOMBIANA SEVICOL LTDA</v>
      </c>
      <c r="D433" s="94" t="str">
        <f>Criterios_Ponderables!H437</f>
        <v>15</v>
      </c>
      <c r="E433" s="698" t="str">
        <f>Criterios_Ponderables!M437</f>
        <v>24</v>
      </c>
      <c r="F433" s="942" t="str">
        <f>Criterios_Ponderables!R437</f>
        <v>10</v>
      </c>
      <c r="G433" s="942">
        <f>Criterios_Ponderables!Z437</f>
        <v>1</v>
      </c>
      <c r="H433" s="94" t="str">
        <f>Criterios_Ponderables!AD437</f>
        <v>10</v>
      </c>
      <c r="I433" s="942">
        <f t="shared" si="60"/>
        <v>60</v>
      </c>
    </row>
    <row r="434" spans="1:9" s="89" customFormat="1" ht="33" x14ac:dyDescent="0.25">
      <c r="A434" s="1038"/>
      <c r="B434" s="941">
        <v>8</v>
      </c>
      <c r="C434" s="94" t="str">
        <f>IF(Experiencia_Proponente!C671=0,"",Experiencia_Proponente!C671)</f>
        <v>SEGURIDAD Y VIGILANCIA COLOMBIANA SEVICOL LTDA</v>
      </c>
      <c r="D434" s="94" t="str">
        <f>Criterios_Ponderables!H438</f>
        <v>15</v>
      </c>
      <c r="E434" s="698" t="str">
        <f>Criterios_Ponderables!M438</f>
        <v>24</v>
      </c>
      <c r="F434" s="942" t="str">
        <f>Criterios_Ponderables!R438</f>
        <v>10</v>
      </c>
      <c r="G434" s="942">
        <f>Criterios_Ponderables!Z438</f>
        <v>1</v>
      </c>
      <c r="H434" s="94" t="str">
        <f>Criterios_Ponderables!AD438</f>
        <v>10</v>
      </c>
      <c r="I434" s="942">
        <f t="shared" si="60"/>
        <v>60</v>
      </c>
    </row>
    <row r="435" spans="1:9" s="89" customFormat="1" ht="33" x14ac:dyDescent="0.25">
      <c r="A435" s="1038"/>
      <c r="B435" s="941">
        <v>9</v>
      </c>
      <c r="C435" s="94" t="str">
        <f>IF(Experiencia_Proponente!C672=0,"",Experiencia_Proponente!C672)</f>
        <v>SEGURIDAD Y VIGILANCIA COLOMBIANA SEVICOL LTDA</v>
      </c>
      <c r="D435" s="94" t="str">
        <f>Criterios_Ponderables!H439</f>
        <v>15</v>
      </c>
      <c r="E435" s="698" t="str">
        <f>Criterios_Ponderables!M439</f>
        <v>24</v>
      </c>
      <c r="F435" s="942" t="str">
        <f>Criterios_Ponderables!R439</f>
        <v>10</v>
      </c>
      <c r="G435" s="942">
        <f>Criterios_Ponderables!Z439</f>
        <v>1</v>
      </c>
      <c r="H435" s="94" t="str">
        <f>Criterios_Ponderables!AD439</f>
        <v>10</v>
      </c>
      <c r="I435" s="942">
        <f t="shared" si="60"/>
        <v>60</v>
      </c>
    </row>
    <row r="436" spans="1:9" s="89" customFormat="1" ht="33" x14ac:dyDescent="0.25">
      <c r="A436" s="1038"/>
      <c r="B436" s="941">
        <v>10</v>
      </c>
      <c r="C436" s="94" t="str">
        <f>IF(Experiencia_Proponente!C673=0,"",Experiencia_Proponente!C673)</f>
        <v>SEGURIDAD Y VIGILANCIA COLOMBIANA SEVICOL LTDA</v>
      </c>
      <c r="D436" s="94" t="str">
        <f>Criterios_Ponderables!H440</f>
        <v>15</v>
      </c>
      <c r="E436" s="698" t="str">
        <f>Criterios_Ponderables!M440</f>
        <v>24</v>
      </c>
      <c r="F436" s="942" t="str">
        <f>Criterios_Ponderables!R440</f>
        <v>10</v>
      </c>
      <c r="G436" s="942">
        <f>Criterios_Ponderables!Z440</f>
        <v>1</v>
      </c>
      <c r="H436" s="94" t="str">
        <f>Criterios_Ponderables!AD440</f>
        <v>10</v>
      </c>
      <c r="I436" s="942">
        <f t="shared" si="60"/>
        <v>60</v>
      </c>
    </row>
    <row r="437" spans="1:9" s="89" customFormat="1" ht="33" x14ac:dyDescent="0.25">
      <c r="A437" s="1038"/>
      <c r="B437" s="941">
        <v>11</v>
      </c>
      <c r="C437" s="94" t="str">
        <f>IF(Experiencia_Proponente!C674=0,"",Experiencia_Proponente!C674)</f>
        <v>SEGURIDAD Y VIGILANCIA COLOMBIANA SEVICOL LTDA</v>
      </c>
      <c r="D437" s="94" t="str">
        <f>Criterios_Ponderables!H441</f>
        <v>15</v>
      </c>
      <c r="E437" s="698" t="str">
        <f>Criterios_Ponderables!M441</f>
        <v>24</v>
      </c>
      <c r="F437" s="942" t="str">
        <f>Criterios_Ponderables!R441</f>
        <v>10</v>
      </c>
      <c r="G437" s="942">
        <f>Criterios_Ponderables!Z441</f>
        <v>1</v>
      </c>
      <c r="H437" s="94" t="str">
        <f>Criterios_Ponderables!AD441</f>
        <v>10</v>
      </c>
      <c r="I437" s="942">
        <f t="shared" si="60"/>
        <v>60</v>
      </c>
    </row>
    <row r="438" spans="1:9" s="89" customFormat="1" ht="33" x14ac:dyDescent="0.25">
      <c r="A438" s="1038"/>
      <c r="B438" s="941">
        <v>12</v>
      </c>
      <c r="C438" s="94" t="str">
        <f>IF(Experiencia_Proponente!C675=0,"",Experiencia_Proponente!C675)</f>
        <v>SEGURIDAD Y VIGILANCIA COLOMBIANA SEVICOL LTDA</v>
      </c>
      <c r="D438" s="94" t="str">
        <f>Criterios_Ponderables!H442</f>
        <v>15</v>
      </c>
      <c r="E438" s="698" t="str">
        <f>Criterios_Ponderables!M442</f>
        <v>24</v>
      </c>
      <c r="F438" s="942" t="str">
        <f>Criterios_Ponderables!R442</f>
        <v>10</v>
      </c>
      <c r="G438" s="942">
        <f>Criterios_Ponderables!Z442</f>
        <v>1</v>
      </c>
      <c r="H438" s="94" t="str">
        <f>Criterios_Ponderables!AD442</f>
        <v>10</v>
      </c>
      <c r="I438" s="942">
        <f t="shared" si="60"/>
        <v>60</v>
      </c>
    </row>
    <row r="439" spans="1:9" x14ac:dyDescent="0.25">
      <c r="A439" s="564">
        <v>33</v>
      </c>
      <c r="B439" s="564"/>
      <c r="C439" s="720" t="s">
        <v>1537</v>
      </c>
      <c r="D439" s="721"/>
      <c r="E439" s="721"/>
      <c r="F439" s="721"/>
      <c r="G439" s="721"/>
      <c r="H439" s="721"/>
      <c r="I439" s="721"/>
    </row>
    <row r="440" spans="1:9" hidden="1" x14ac:dyDescent="0.25">
      <c r="A440" s="1037">
        <f t="shared" ref="A440" si="63">A452</f>
        <v>34</v>
      </c>
      <c r="B440" s="711">
        <v>1</v>
      </c>
      <c r="C440" s="707" t="str">
        <f>IF(Experiencia_Proponente!C683=0,"",Experiencia_Proponente!C683)</f>
        <v/>
      </c>
      <c r="D440" s="707" t="str">
        <f>Criterios_Ponderables!H444</f>
        <v>0</v>
      </c>
      <c r="E440" s="712" t="str">
        <f>Criterios_Ponderables!M444</f>
        <v>0</v>
      </c>
      <c r="F440" s="713" t="str">
        <f>Criterios_Ponderables!R444</f>
        <v>0</v>
      </c>
      <c r="G440" s="713">
        <f>Criterios_Ponderables!Z444</f>
        <v>0</v>
      </c>
      <c r="H440" s="707" t="str">
        <f>Criterios_Ponderables!AD444</f>
        <v>0</v>
      </c>
      <c r="I440" s="714">
        <f t="shared" ref="I440" si="64">F440+D440+H440+E440+G440</f>
        <v>0</v>
      </c>
    </row>
    <row r="441" spans="1:9" s="89" customFormat="1" x14ac:dyDescent="0.25">
      <c r="A441" s="1033"/>
      <c r="B441" s="941">
        <v>2</v>
      </c>
      <c r="C441" s="94" t="str">
        <f>IF(Experiencia_Proponente!C684=0,"",Experiencia_Proponente!C684)</f>
        <v xml:space="preserve">UNIÓN TEMPORAL TAC CENTRAL </v>
      </c>
      <c r="D441" s="94" t="str">
        <f>Criterios_Ponderables!H445</f>
        <v>15</v>
      </c>
      <c r="E441" s="698" t="str">
        <f>Criterios_Ponderables!M445</f>
        <v>24</v>
      </c>
      <c r="F441" s="942" t="str">
        <f>Criterios_Ponderables!R445</f>
        <v>10</v>
      </c>
      <c r="G441" s="942">
        <f>Criterios_Ponderables!Z445</f>
        <v>1</v>
      </c>
      <c r="H441" s="94" t="str">
        <f>Criterios_Ponderables!AD445</f>
        <v>10</v>
      </c>
      <c r="I441" s="942">
        <f t="shared" si="60"/>
        <v>60</v>
      </c>
    </row>
    <row r="442" spans="1:9" hidden="1" x14ac:dyDescent="0.25">
      <c r="A442" s="1034"/>
      <c r="B442" s="39">
        <v>3</v>
      </c>
      <c r="C442" s="35" t="str">
        <f>IF(Experiencia_Proponente!C685=0,"",Experiencia_Proponente!C685)</f>
        <v/>
      </c>
      <c r="D442" s="35" t="str">
        <f>Criterios_Ponderables!H446</f>
        <v>0</v>
      </c>
      <c r="E442" s="43" t="str">
        <f>Criterios_Ponderables!M446</f>
        <v>0</v>
      </c>
      <c r="F442" s="44" t="str">
        <f>Criterios_Ponderables!R446</f>
        <v>0</v>
      </c>
      <c r="G442" s="44">
        <f>Criterios_Ponderables!Z446</f>
        <v>0</v>
      </c>
      <c r="H442" s="35" t="str">
        <f>Criterios_Ponderables!AD446</f>
        <v>0</v>
      </c>
      <c r="I442" s="45">
        <f t="shared" si="60"/>
        <v>0</v>
      </c>
    </row>
    <row r="443" spans="1:9" hidden="1" x14ac:dyDescent="0.25">
      <c r="A443" s="1036"/>
      <c r="B443" s="706">
        <v>4</v>
      </c>
      <c r="C443" s="707" t="str">
        <f>IF(Experiencia_Proponente!C686=0,"",Experiencia_Proponente!C686)</f>
        <v/>
      </c>
      <c r="D443" s="707" t="str">
        <f>Criterios_Ponderables!H447</f>
        <v>0</v>
      </c>
      <c r="E443" s="712" t="str">
        <f>Criterios_Ponderables!M447</f>
        <v>0</v>
      </c>
      <c r="F443" s="713" t="str">
        <f>Criterios_Ponderables!R447</f>
        <v>0</v>
      </c>
      <c r="G443" s="713">
        <f>Criterios_Ponderables!Z447</f>
        <v>0</v>
      </c>
      <c r="H443" s="707" t="str">
        <f>Criterios_Ponderables!AD447</f>
        <v>0</v>
      </c>
      <c r="I443" s="714">
        <f t="shared" si="60"/>
        <v>0</v>
      </c>
    </row>
    <row r="444" spans="1:9" s="89" customFormat="1" x14ac:dyDescent="0.25">
      <c r="A444" s="1033"/>
      <c r="B444" s="941">
        <v>5</v>
      </c>
      <c r="C444" s="94" t="str">
        <f>IF(Experiencia_Proponente!C687=0,"",Experiencia_Proponente!C687)</f>
        <v xml:space="preserve">UNIÓN TEMPORAL TAC CENTRAL </v>
      </c>
      <c r="D444" s="94" t="str">
        <f>Criterios_Ponderables!H448</f>
        <v>15</v>
      </c>
      <c r="E444" s="698" t="str">
        <f>Criterios_Ponderables!M448</f>
        <v>24</v>
      </c>
      <c r="F444" s="942" t="str">
        <f>Criterios_Ponderables!R448</f>
        <v>10</v>
      </c>
      <c r="G444" s="942">
        <f>Criterios_Ponderables!Z448</f>
        <v>1</v>
      </c>
      <c r="H444" s="94" t="str">
        <f>Criterios_Ponderables!AD448</f>
        <v>10</v>
      </c>
      <c r="I444" s="942">
        <f t="shared" si="60"/>
        <v>60</v>
      </c>
    </row>
    <row r="445" spans="1:9" hidden="1" x14ac:dyDescent="0.25">
      <c r="A445" s="1034"/>
      <c r="B445" s="39">
        <v>6</v>
      </c>
      <c r="C445" s="35" t="str">
        <f>IF(Experiencia_Proponente!C688=0,"",Experiencia_Proponente!C688)</f>
        <v/>
      </c>
      <c r="D445" s="35" t="str">
        <f>Criterios_Ponderables!H449</f>
        <v>0</v>
      </c>
      <c r="E445" s="43" t="str">
        <f>Criterios_Ponderables!M449</f>
        <v>0</v>
      </c>
      <c r="F445" s="44" t="str">
        <f>Criterios_Ponderables!R449</f>
        <v>0</v>
      </c>
      <c r="G445" s="44">
        <f>Criterios_Ponderables!Z449</f>
        <v>0</v>
      </c>
      <c r="H445" s="35" t="str">
        <f>Criterios_Ponderables!AD449</f>
        <v>0</v>
      </c>
      <c r="I445" s="45">
        <f t="shared" si="60"/>
        <v>0</v>
      </c>
    </row>
    <row r="446" spans="1:9" hidden="1" x14ac:dyDescent="0.25">
      <c r="A446" s="1036"/>
      <c r="B446" s="706">
        <v>7</v>
      </c>
      <c r="C446" s="707" t="str">
        <f>IF(Experiencia_Proponente!C689=0,"",Experiencia_Proponente!C689)</f>
        <v/>
      </c>
      <c r="D446" s="707" t="str">
        <f>Criterios_Ponderables!H450</f>
        <v>0</v>
      </c>
      <c r="E446" s="712" t="str">
        <f>Criterios_Ponderables!M450</f>
        <v>0</v>
      </c>
      <c r="F446" s="713" t="str">
        <f>Criterios_Ponderables!R450</f>
        <v>0</v>
      </c>
      <c r="G446" s="713">
        <f>Criterios_Ponderables!Z450</f>
        <v>0</v>
      </c>
      <c r="H446" s="707" t="str">
        <f>Criterios_Ponderables!AD450</f>
        <v>0</v>
      </c>
      <c r="I446" s="714">
        <f t="shared" si="60"/>
        <v>0</v>
      </c>
    </row>
    <row r="447" spans="1:9" s="89" customFormat="1" x14ac:dyDescent="0.25">
      <c r="A447" s="1033"/>
      <c r="B447" s="941">
        <v>8</v>
      </c>
      <c r="C447" s="94" t="str">
        <f>IF(Experiencia_Proponente!C690=0,"",Experiencia_Proponente!C690)</f>
        <v xml:space="preserve">UNIÓN TEMPORAL TAC CENTRAL </v>
      </c>
      <c r="D447" s="94" t="str">
        <f>Criterios_Ponderables!H451</f>
        <v>15</v>
      </c>
      <c r="E447" s="698" t="str">
        <f>Criterios_Ponderables!M451</f>
        <v>24</v>
      </c>
      <c r="F447" s="942" t="str">
        <f>Criterios_Ponderables!R451</f>
        <v>10</v>
      </c>
      <c r="G447" s="942">
        <f>Criterios_Ponderables!Z451</f>
        <v>1</v>
      </c>
      <c r="H447" s="94" t="str">
        <f>Criterios_Ponderables!AD451</f>
        <v>10</v>
      </c>
      <c r="I447" s="942">
        <f t="shared" si="60"/>
        <v>60</v>
      </c>
    </row>
    <row r="448" spans="1:9" hidden="1" x14ac:dyDescent="0.25">
      <c r="A448" s="1034"/>
      <c r="B448" s="39">
        <v>9</v>
      </c>
      <c r="C448" s="35" t="str">
        <f>IF(Experiencia_Proponente!C691=0,"",Experiencia_Proponente!C691)</f>
        <v/>
      </c>
      <c r="D448" s="35" t="str">
        <f>Criterios_Ponderables!H452</f>
        <v>0</v>
      </c>
      <c r="E448" s="43" t="str">
        <f>Criterios_Ponderables!M452</f>
        <v>0</v>
      </c>
      <c r="F448" s="44" t="str">
        <f>Criterios_Ponderables!R452</f>
        <v>0</v>
      </c>
      <c r="G448" s="44">
        <f>Criterios_Ponderables!Z452</f>
        <v>0</v>
      </c>
      <c r="H448" s="35" t="str">
        <f>Criterios_Ponderables!AD452</f>
        <v>0</v>
      </c>
      <c r="I448" s="45">
        <f t="shared" si="60"/>
        <v>0</v>
      </c>
    </row>
    <row r="449" spans="1:9" hidden="1" x14ac:dyDescent="0.25">
      <c r="A449" s="1035"/>
      <c r="B449" s="936">
        <v>10</v>
      </c>
      <c r="C449" s="35" t="str">
        <f>IF(Experiencia_Proponente!C692=0,"",Experiencia_Proponente!C692)</f>
        <v/>
      </c>
      <c r="D449" s="35" t="str">
        <f>Criterios_Ponderables!H453</f>
        <v>0</v>
      </c>
      <c r="E449" s="43" t="str">
        <f>Criterios_Ponderables!M453</f>
        <v>0</v>
      </c>
      <c r="F449" s="44" t="str">
        <f>Criterios_Ponderables!R453</f>
        <v>0</v>
      </c>
      <c r="G449" s="44">
        <f>Criterios_Ponderables!Z453</f>
        <v>0</v>
      </c>
      <c r="H449" s="35" t="str">
        <f>Criterios_Ponderables!AD453</f>
        <v>0</v>
      </c>
      <c r="I449" s="45">
        <f t="shared" si="60"/>
        <v>0</v>
      </c>
    </row>
    <row r="450" spans="1:9" hidden="1" x14ac:dyDescent="0.25">
      <c r="A450" s="1036"/>
      <c r="B450" s="706">
        <v>11</v>
      </c>
      <c r="C450" s="707" t="str">
        <f>IF(Experiencia_Proponente!C693=0,"",Experiencia_Proponente!C693)</f>
        <v/>
      </c>
      <c r="D450" s="707" t="str">
        <f>Criterios_Ponderables!H454</f>
        <v>0</v>
      </c>
      <c r="E450" s="712" t="str">
        <f>Criterios_Ponderables!M454</f>
        <v>0</v>
      </c>
      <c r="F450" s="713" t="str">
        <f>Criterios_Ponderables!R454</f>
        <v>0</v>
      </c>
      <c r="G450" s="713">
        <f>Criterios_Ponderables!Z454</f>
        <v>0</v>
      </c>
      <c r="H450" s="707" t="str">
        <f>Criterios_Ponderables!AD454</f>
        <v>0</v>
      </c>
      <c r="I450" s="714">
        <f t="shared" si="60"/>
        <v>0</v>
      </c>
    </row>
    <row r="451" spans="1:9" x14ac:dyDescent="0.25">
      <c r="A451" s="1033"/>
      <c r="B451" s="936">
        <v>12</v>
      </c>
      <c r="C451" s="717" t="str">
        <f>IF(Experiencia_Proponente!C694=0,"",Experiencia_Proponente!C694)</f>
        <v xml:space="preserve">UNIÓN TEMPORAL TAC CENTRAL </v>
      </c>
      <c r="D451" s="702" t="str">
        <f>Criterios_Ponderables!H455</f>
        <v>15</v>
      </c>
      <c r="E451" s="697" t="str">
        <f>Criterios_Ponderables!M455</f>
        <v>24</v>
      </c>
      <c r="F451" s="719" t="str">
        <f>Criterios_Ponderables!R455</f>
        <v>10</v>
      </c>
      <c r="G451" s="719">
        <f>Criterios_Ponderables!Z455</f>
        <v>1</v>
      </c>
      <c r="H451" s="702" t="str">
        <f>Criterios_Ponderables!AD455</f>
        <v>10</v>
      </c>
      <c r="I451" s="719">
        <f t="shared" si="60"/>
        <v>60</v>
      </c>
    </row>
    <row r="452" spans="1:9" x14ac:dyDescent="0.25">
      <c r="A452" s="564">
        <v>34</v>
      </c>
      <c r="B452" s="564"/>
      <c r="C452" s="720" t="s">
        <v>1537</v>
      </c>
      <c r="D452" s="721"/>
      <c r="E452" s="721"/>
      <c r="F452" s="721"/>
      <c r="G452" s="721"/>
      <c r="H452" s="721"/>
      <c r="I452" s="721"/>
    </row>
    <row r="453" spans="1:9" s="89" customFormat="1" x14ac:dyDescent="0.25">
      <c r="A453" s="1038">
        <f t="shared" ref="A453" si="65">A465</f>
        <v>35</v>
      </c>
      <c r="B453" s="941">
        <v>1</v>
      </c>
      <c r="C453" s="94" t="str">
        <f>IF(Experiencia_Proponente!C696=0,"",Experiencia_Proponente!C696)</f>
        <v xml:space="preserve">UNION TEMPORAL SAS </v>
      </c>
      <c r="D453" s="94" t="str">
        <f>Criterios_Ponderables!H457</f>
        <v>15</v>
      </c>
      <c r="E453" s="698" t="str">
        <f>Criterios_Ponderables!M457</f>
        <v>24</v>
      </c>
      <c r="F453" s="942" t="str">
        <f>Criterios_Ponderables!R457</f>
        <v>10</v>
      </c>
      <c r="G453" s="942">
        <f>Criterios_Ponderables!Z457</f>
        <v>1</v>
      </c>
      <c r="H453" s="94" t="str">
        <f>Criterios_Ponderables!AD457</f>
        <v>10</v>
      </c>
      <c r="I453" s="942">
        <f t="shared" ref="I453" si="66">F453+D453+H453+E453+G453</f>
        <v>60</v>
      </c>
    </row>
    <row r="454" spans="1:9" s="89" customFormat="1" x14ac:dyDescent="0.25">
      <c r="A454" s="1038"/>
      <c r="B454" s="941">
        <v>2</v>
      </c>
      <c r="C454" s="94" t="str">
        <f>IF(Experiencia_Proponente!C697=0,"",Experiencia_Proponente!C697)</f>
        <v xml:space="preserve">UNION TEMPORAL SAS </v>
      </c>
      <c r="D454" s="94" t="str">
        <f>Criterios_Ponderables!H458</f>
        <v>15</v>
      </c>
      <c r="E454" s="698" t="str">
        <f>Criterios_Ponderables!M458</f>
        <v>24</v>
      </c>
      <c r="F454" s="942" t="str">
        <f>Criterios_Ponderables!R458</f>
        <v>10</v>
      </c>
      <c r="G454" s="942">
        <f>Criterios_Ponderables!Z458</f>
        <v>1</v>
      </c>
      <c r="H454" s="94" t="str">
        <f>Criterios_Ponderables!AD458</f>
        <v>10</v>
      </c>
      <c r="I454" s="942">
        <f t="shared" si="60"/>
        <v>60</v>
      </c>
    </row>
    <row r="455" spans="1:9" s="89" customFormat="1" x14ac:dyDescent="0.25">
      <c r="A455" s="1038"/>
      <c r="B455" s="941">
        <v>3</v>
      </c>
      <c r="C455" s="94" t="str">
        <f>IF(Experiencia_Proponente!C698=0,"",Experiencia_Proponente!C698)</f>
        <v xml:space="preserve">UNION TEMPORAL SAS </v>
      </c>
      <c r="D455" s="94" t="str">
        <f>Criterios_Ponderables!H459</f>
        <v>15</v>
      </c>
      <c r="E455" s="698" t="str">
        <f>Criterios_Ponderables!M459</f>
        <v>24</v>
      </c>
      <c r="F455" s="942" t="str">
        <f>Criterios_Ponderables!R459</f>
        <v>10</v>
      </c>
      <c r="G455" s="942">
        <f>Criterios_Ponderables!Z459</f>
        <v>1</v>
      </c>
      <c r="H455" s="94" t="str">
        <f>Criterios_Ponderables!AD459</f>
        <v>10</v>
      </c>
      <c r="I455" s="942">
        <f t="shared" si="60"/>
        <v>60</v>
      </c>
    </row>
    <row r="456" spans="1:9" s="89" customFormat="1" x14ac:dyDescent="0.25">
      <c r="A456" s="1038"/>
      <c r="B456" s="941">
        <v>4</v>
      </c>
      <c r="C456" s="94" t="str">
        <f>IF(Experiencia_Proponente!C699=0,"",Experiencia_Proponente!C699)</f>
        <v xml:space="preserve">UNION TEMPORAL SAS </v>
      </c>
      <c r="D456" s="94" t="str">
        <f>Criterios_Ponderables!H460</f>
        <v>15</v>
      </c>
      <c r="E456" s="698" t="str">
        <f>Criterios_Ponderables!M460</f>
        <v>24</v>
      </c>
      <c r="F456" s="942" t="str">
        <f>Criterios_Ponderables!R460</f>
        <v>10</v>
      </c>
      <c r="G456" s="942">
        <f>Criterios_Ponderables!Z460</f>
        <v>1</v>
      </c>
      <c r="H456" s="94" t="str">
        <f>Criterios_Ponderables!AD460</f>
        <v>10</v>
      </c>
      <c r="I456" s="942">
        <f t="shared" si="60"/>
        <v>60</v>
      </c>
    </row>
    <row r="457" spans="1:9" s="89" customFormat="1" x14ac:dyDescent="0.25">
      <c r="A457" s="1038"/>
      <c r="B457" s="941">
        <v>5</v>
      </c>
      <c r="C457" s="94" t="str">
        <f>IF(Experiencia_Proponente!C700=0,"",Experiencia_Proponente!C700)</f>
        <v xml:space="preserve">UNION TEMPORAL SAS </v>
      </c>
      <c r="D457" s="94" t="str">
        <f>Criterios_Ponderables!H461</f>
        <v>15</v>
      </c>
      <c r="E457" s="698" t="str">
        <f>Criterios_Ponderables!M461</f>
        <v>24</v>
      </c>
      <c r="F457" s="942" t="str">
        <f>Criterios_Ponderables!R461</f>
        <v>10</v>
      </c>
      <c r="G457" s="942">
        <f>Criterios_Ponderables!Z461</f>
        <v>1</v>
      </c>
      <c r="H457" s="94" t="str">
        <f>Criterios_Ponderables!AD461</f>
        <v>10</v>
      </c>
      <c r="I457" s="942">
        <f t="shared" si="60"/>
        <v>60</v>
      </c>
    </row>
    <row r="458" spans="1:9" s="89" customFormat="1" x14ac:dyDescent="0.25">
      <c r="A458" s="1038"/>
      <c r="B458" s="941">
        <v>6</v>
      </c>
      <c r="C458" s="94" t="str">
        <f>IF(Experiencia_Proponente!C701=0,"",Experiencia_Proponente!C701)</f>
        <v xml:space="preserve">UNION TEMPORAL SAS </v>
      </c>
      <c r="D458" s="94" t="str">
        <f>Criterios_Ponderables!H462</f>
        <v>15</v>
      </c>
      <c r="E458" s="698" t="str">
        <f>Criterios_Ponderables!M462</f>
        <v>24</v>
      </c>
      <c r="F458" s="942" t="str">
        <f>Criterios_Ponderables!R462</f>
        <v>10</v>
      </c>
      <c r="G458" s="942">
        <f>Criterios_Ponderables!Z462</f>
        <v>1</v>
      </c>
      <c r="H458" s="94" t="str">
        <f>Criterios_Ponderables!AD462</f>
        <v>10</v>
      </c>
      <c r="I458" s="942">
        <f t="shared" si="60"/>
        <v>60</v>
      </c>
    </row>
    <row r="459" spans="1:9" s="89" customFormat="1" x14ac:dyDescent="0.25">
      <c r="A459" s="1038"/>
      <c r="B459" s="941">
        <v>7</v>
      </c>
      <c r="C459" s="94" t="str">
        <f>IF(Experiencia_Proponente!C702=0,"",Experiencia_Proponente!C702)</f>
        <v xml:space="preserve">UNION TEMPORAL SAS </v>
      </c>
      <c r="D459" s="94" t="str">
        <f>Criterios_Ponderables!H463</f>
        <v>15</v>
      </c>
      <c r="E459" s="698" t="str">
        <f>Criterios_Ponderables!M463</f>
        <v>24</v>
      </c>
      <c r="F459" s="942" t="str">
        <f>Criterios_Ponderables!R463</f>
        <v>10</v>
      </c>
      <c r="G459" s="942">
        <f>Criterios_Ponderables!Z463</f>
        <v>1</v>
      </c>
      <c r="H459" s="94" t="str">
        <f>Criterios_Ponderables!AD463</f>
        <v>10</v>
      </c>
      <c r="I459" s="942">
        <f t="shared" si="60"/>
        <v>60</v>
      </c>
    </row>
    <row r="460" spans="1:9" s="89" customFormat="1" x14ac:dyDescent="0.25">
      <c r="A460" s="1038"/>
      <c r="B460" s="941">
        <v>8</v>
      </c>
      <c r="C460" s="94" t="str">
        <f>IF(Experiencia_Proponente!C703=0,"",Experiencia_Proponente!C703)</f>
        <v xml:space="preserve">UNION TEMPORAL SAS </v>
      </c>
      <c r="D460" s="94" t="str">
        <f>Criterios_Ponderables!H464</f>
        <v>15</v>
      </c>
      <c r="E460" s="698" t="str">
        <f>Criterios_Ponderables!M464</f>
        <v>24</v>
      </c>
      <c r="F460" s="942" t="str">
        <f>Criterios_Ponderables!R464</f>
        <v>10</v>
      </c>
      <c r="G460" s="942">
        <f>Criterios_Ponderables!Z464</f>
        <v>1</v>
      </c>
      <c r="H460" s="94" t="str">
        <f>Criterios_Ponderables!AD464</f>
        <v>10</v>
      </c>
      <c r="I460" s="942">
        <f t="shared" si="60"/>
        <v>60</v>
      </c>
    </row>
    <row r="461" spans="1:9" s="89" customFormat="1" x14ac:dyDescent="0.25">
      <c r="A461" s="1038"/>
      <c r="B461" s="941">
        <v>9</v>
      </c>
      <c r="C461" s="94" t="str">
        <f>IF(Experiencia_Proponente!C704=0,"",Experiencia_Proponente!C704)</f>
        <v xml:space="preserve">UNION TEMPORAL SAS </v>
      </c>
      <c r="D461" s="94" t="str">
        <f>Criterios_Ponderables!H465</f>
        <v>15</v>
      </c>
      <c r="E461" s="698" t="str">
        <f>Criterios_Ponderables!M465</f>
        <v>24</v>
      </c>
      <c r="F461" s="942" t="str">
        <f>Criterios_Ponderables!R465</f>
        <v>10</v>
      </c>
      <c r="G461" s="942">
        <f>Criterios_Ponderables!Z465</f>
        <v>1</v>
      </c>
      <c r="H461" s="94" t="str">
        <f>Criterios_Ponderables!AD465</f>
        <v>10</v>
      </c>
      <c r="I461" s="942">
        <f t="shared" si="60"/>
        <v>60</v>
      </c>
    </row>
    <row r="462" spans="1:9" s="89" customFormat="1" x14ac:dyDescent="0.25">
      <c r="A462" s="1038"/>
      <c r="B462" s="941">
        <v>10</v>
      </c>
      <c r="C462" s="94" t="str">
        <f>IF(Experiencia_Proponente!C705=0,"",Experiencia_Proponente!C705)</f>
        <v xml:space="preserve">UNION TEMPORAL SAS </v>
      </c>
      <c r="D462" s="94" t="str">
        <f>Criterios_Ponderables!H466</f>
        <v>15</v>
      </c>
      <c r="E462" s="698" t="str">
        <f>Criterios_Ponderables!M466</f>
        <v>24</v>
      </c>
      <c r="F462" s="942" t="str">
        <f>Criterios_Ponderables!R466</f>
        <v>10</v>
      </c>
      <c r="G462" s="942">
        <f>Criterios_Ponderables!Z466</f>
        <v>1</v>
      </c>
      <c r="H462" s="94" t="str">
        <f>Criterios_Ponderables!AD466</f>
        <v>10</v>
      </c>
      <c r="I462" s="942">
        <f t="shared" si="60"/>
        <v>60</v>
      </c>
    </row>
    <row r="463" spans="1:9" s="89" customFormat="1" x14ac:dyDescent="0.25">
      <c r="A463" s="1038"/>
      <c r="B463" s="941">
        <v>11</v>
      </c>
      <c r="C463" s="94" t="str">
        <f>IF(Experiencia_Proponente!C706=0,"",Experiencia_Proponente!C706)</f>
        <v xml:space="preserve">UNION TEMPORAL SAS </v>
      </c>
      <c r="D463" s="94" t="str">
        <f>Criterios_Ponderables!H467</f>
        <v>15</v>
      </c>
      <c r="E463" s="698" t="str">
        <f>Criterios_Ponderables!M467</f>
        <v>24</v>
      </c>
      <c r="F463" s="942" t="str">
        <f>Criterios_Ponderables!R467</f>
        <v>10</v>
      </c>
      <c r="G463" s="942">
        <f>Criterios_Ponderables!Z467</f>
        <v>1</v>
      </c>
      <c r="H463" s="94" t="str">
        <f>Criterios_Ponderables!AD467</f>
        <v>10</v>
      </c>
      <c r="I463" s="942">
        <f t="shared" si="60"/>
        <v>60</v>
      </c>
    </row>
    <row r="464" spans="1:9" s="89" customFormat="1" x14ac:dyDescent="0.25">
      <c r="A464" s="1038"/>
      <c r="B464" s="941">
        <v>12</v>
      </c>
      <c r="C464" s="94" t="str">
        <f>IF(Experiencia_Proponente!C707=0,"",Experiencia_Proponente!C707)</f>
        <v xml:space="preserve">UNION TEMPORAL SAS </v>
      </c>
      <c r="D464" s="94" t="str">
        <f>Criterios_Ponderables!H468</f>
        <v>15</v>
      </c>
      <c r="E464" s="698" t="str">
        <f>Criterios_Ponderables!M468</f>
        <v>24</v>
      </c>
      <c r="F464" s="942" t="str">
        <f>Criterios_Ponderables!R468</f>
        <v>10</v>
      </c>
      <c r="G464" s="942">
        <f>Criterios_Ponderables!Z468</f>
        <v>1</v>
      </c>
      <c r="H464" s="94" t="str">
        <f>Criterios_Ponderables!AD468</f>
        <v>10</v>
      </c>
      <c r="I464" s="942">
        <f t="shared" si="60"/>
        <v>60</v>
      </c>
    </row>
    <row r="465" spans="1:9" x14ac:dyDescent="0.25">
      <c r="A465" s="564">
        <v>35</v>
      </c>
      <c r="B465" s="564"/>
      <c r="C465" s="720" t="s">
        <v>1537</v>
      </c>
      <c r="D465" s="721"/>
      <c r="E465" s="721"/>
      <c r="F465" s="721"/>
      <c r="G465" s="721"/>
      <c r="H465" s="721"/>
      <c r="I465" s="721"/>
    </row>
    <row r="466" spans="1:9" s="89" customFormat="1" x14ac:dyDescent="0.25">
      <c r="A466" s="1033">
        <f t="shared" ref="A466" si="67">A478</f>
        <v>36</v>
      </c>
      <c r="B466" s="941">
        <v>1</v>
      </c>
      <c r="C466" s="94" t="str">
        <f>IF(Experiencia_Proponente!C747=0,"",Experiencia_Proponente!C747)</f>
        <v>SEGURIDAD SUPERIOR LTDA</v>
      </c>
      <c r="D466" s="94" t="str">
        <f>Criterios_Ponderables!H470</f>
        <v>15</v>
      </c>
      <c r="E466" s="698" t="str">
        <f>Criterios_Ponderables!M470</f>
        <v>24</v>
      </c>
      <c r="F466" s="942" t="str">
        <f>Criterios_Ponderables!R470</f>
        <v>10</v>
      </c>
      <c r="G466" s="942">
        <f>Criterios_Ponderables!Z470</f>
        <v>1</v>
      </c>
      <c r="H466" s="94" t="str">
        <f>Criterios_Ponderables!AD470</f>
        <v>10</v>
      </c>
      <c r="I466" s="942">
        <f t="shared" ref="I466" si="68">F466+D466+H466+E466+G466</f>
        <v>60</v>
      </c>
    </row>
    <row r="467" spans="1:9" x14ac:dyDescent="0.25">
      <c r="A467" s="1033"/>
      <c r="B467" s="936">
        <v>2</v>
      </c>
      <c r="C467" s="717" t="str">
        <f>IF(Experiencia_Proponente!C748=0,"",Experiencia_Proponente!C748)</f>
        <v>SEGURIDAD SUPERIOR LTDA</v>
      </c>
      <c r="D467" s="702" t="str">
        <f>Criterios_Ponderables!H471</f>
        <v>15</v>
      </c>
      <c r="E467" s="697" t="str">
        <f>Criterios_Ponderables!M471</f>
        <v>24</v>
      </c>
      <c r="F467" s="719" t="str">
        <f>Criterios_Ponderables!R471</f>
        <v>10</v>
      </c>
      <c r="G467" s="719">
        <f>Criterios_Ponderables!Z471</f>
        <v>1</v>
      </c>
      <c r="H467" s="702" t="str">
        <f>Criterios_Ponderables!AD471</f>
        <v>10</v>
      </c>
      <c r="I467" s="719">
        <f t="shared" si="60"/>
        <v>60</v>
      </c>
    </row>
    <row r="468" spans="1:9" s="89" customFormat="1" x14ac:dyDescent="0.25">
      <c r="A468" s="1033"/>
      <c r="B468" s="941">
        <v>3</v>
      </c>
      <c r="C468" s="94" t="str">
        <f>IF(Experiencia_Proponente!C749=0,"",Experiencia_Proponente!C749)</f>
        <v>SEGURIDAD SUPERIOR LTDA</v>
      </c>
      <c r="D468" s="94" t="str">
        <f>Criterios_Ponderables!H472</f>
        <v>15</v>
      </c>
      <c r="E468" s="698" t="str">
        <f>Criterios_Ponderables!M472</f>
        <v>24</v>
      </c>
      <c r="F468" s="942" t="str">
        <f>Criterios_Ponderables!R472</f>
        <v>10</v>
      </c>
      <c r="G468" s="942">
        <f>Criterios_Ponderables!Z472</f>
        <v>1</v>
      </c>
      <c r="H468" s="94" t="str">
        <f>Criterios_Ponderables!AD472</f>
        <v>10</v>
      </c>
      <c r="I468" s="942">
        <f t="shared" si="60"/>
        <v>60</v>
      </c>
    </row>
    <row r="469" spans="1:9" s="89" customFormat="1" x14ac:dyDescent="0.25">
      <c r="A469" s="1033"/>
      <c r="B469" s="941">
        <v>4</v>
      </c>
      <c r="C469" s="94" t="str">
        <f>IF(Experiencia_Proponente!C750=0,"",Experiencia_Proponente!C750)</f>
        <v>SEGURIDAD SUPERIOR LTDA</v>
      </c>
      <c r="D469" s="94" t="str">
        <f>Criterios_Ponderables!H473</f>
        <v>15</v>
      </c>
      <c r="E469" s="698" t="str">
        <f>Criterios_Ponderables!M473</f>
        <v>24</v>
      </c>
      <c r="F469" s="942" t="str">
        <f>Criterios_Ponderables!R473</f>
        <v>10</v>
      </c>
      <c r="G469" s="942">
        <f>Criterios_Ponderables!Z473</f>
        <v>1</v>
      </c>
      <c r="H469" s="94" t="str">
        <f>Criterios_Ponderables!AD473</f>
        <v>10</v>
      </c>
      <c r="I469" s="942">
        <f t="shared" si="60"/>
        <v>60</v>
      </c>
    </row>
    <row r="470" spans="1:9" s="89" customFormat="1" x14ac:dyDescent="0.25">
      <c r="A470" s="1033"/>
      <c r="B470" s="941">
        <v>5</v>
      </c>
      <c r="C470" s="94" t="str">
        <f>IF(Experiencia_Proponente!C751=0,"",Experiencia_Proponente!C751)</f>
        <v>SEGURIDAD SUPERIOR LTDA</v>
      </c>
      <c r="D470" s="94" t="str">
        <f>Criterios_Ponderables!H474</f>
        <v>15</v>
      </c>
      <c r="E470" s="698" t="str">
        <f>Criterios_Ponderables!M474</f>
        <v>24</v>
      </c>
      <c r="F470" s="942" t="str">
        <f>Criterios_Ponderables!R474</f>
        <v>10</v>
      </c>
      <c r="G470" s="942">
        <f>Criterios_Ponderables!Z474</f>
        <v>1</v>
      </c>
      <c r="H470" s="94" t="str">
        <f>Criterios_Ponderables!AD474</f>
        <v>10</v>
      </c>
      <c r="I470" s="942">
        <f t="shared" si="60"/>
        <v>60</v>
      </c>
    </row>
    <row r="471" spans="1:9" s="89" customFormat="1" x14ac:dyDescent="0.25">
      <c r="A471" s="1033"/>
      <c r="B471" s="941">
        <v>6</v>
      </c>
      <c r="C471" s="94" t="str">
        <f>IF(Experiencia_Proponente!C752=0,"",Experiencia_Proponente!C752)</f>
        <v>SEGURIDAD SUPERIOR LTDA</v>
      </c>
      <c r="D471" s="94" t="str">
        <f>Criterios_Ponderables!H475</f>
        <v>15</v>
      </c>
      <c r="E471" s="698" t="str">
        <f>Criterios_Ponderables!M475</f>
        <v>24</v>
      </c>
      <c r="F471" s="942" t="str">
        <f>Criterios_Ponderables!R475</f>
        <v>10</v>
      </c>
      <c r="G471" s="942">
        <f>Criterios_Ponderables!Z475</f>
        <v>1</v>
      </c>
      <c r="H471" s="94" t="str">
        <f>Criterios_Ponderables!AD475</f>
        <v>10</v>
      </c>
      <c r="I471" s="942">
        <f t="shared" si="60"/>
        <v>60</v>
      </c>
    </row>
    <row r="472" spans="1:9" s="89" customFormat="1" x14ac:dyDescent="0.25">
      <c r="A472" s="1033"/>
      <c r="B472" s="941">
        <v>7</v>
      </c>
      <c r="C472" s="94" t="str">
        <f>IF(Experiencia_Proponente!C753=0,"",Experiencia_Proponente!C753)</f>
        <v>SEGURIDAD SUPERIOR LTDA</v>
      </c>
      <c r="D472" s="94" t="str">
        <f>Criterios_Ponderables!H476</f>
        <v>15</v>
      </c>
      <c r="E472" s="698" t="str">
        <f>Criterios_Ponderables!M476</f>
        <v>24</v>
      </c>
      <c r="F472" s="942" t="str">
        <f>Criterios_Ponderables!R476</f>
        <v>10</v>
      </c>
      <c r="G472" s="942">
        <f>Criterios_Ponderables!Z476</f>
        <v>1</v>
      </c>
      <c r="H472" s="94" t="str">
        <f>Criterios_Ponderables!AD476</f>
        <v>10</v>
      </c>
      <c r="I472" s="942">
        <f t="shared" si="60"/>
        <v>60</v>
      </c>
    </row>
    <row r="473" spans="1:9" x14ac:dyDescent="0.25">
      <c r="A473" s="1033"/>
      <c r="B473" s="936">
        <v>8</v>
      </c>
      <c r="C473" s="717" t="str">
        <f>IF(Experiencia_Proponente!C754=0,"",Experiencia_Proponente!C754)</f>
        <v>SEGURIDAD SUPERIOR LTDA</v>
      </c>
      <c r="D473" s="702" t="str">
        <f>Criterios_Ponderables!H477</f>
        <v>15</v>
      </c>
      <c r="E473" s="697" t="str">
        <f>Criterios_Ponderables!M477</f>
        <v>24</v>
      </c>
      <c r="F473" s="719" t="str">
        <f>Criterios_Ponderables!R477</f>
        <v>10</v>
      </c>
      <c r="G473" s="719">
        <f>Criterios_Ponderables!Z477</f>
        <v>1</v>
      </c>
      <c r="H473" s="702" t="str">
        <f>Criterios_Ponderables!AD477</f>
        <v>10</v>
      </c>
      <c r="I473" s="719">
        <f t="shared" si="60"/>
        <v>60</v>
      </c>
    </row>
    <row r="474" spans="1:9" s="89" customFormat="1" x14ac:dyDescent="0.25">
      <c r="A474" s="1033"/>
      <c r="B474" s="941">
        <v>9</v>
      </c>
      <c r="C474" s="94" t="str">
        <f>IF(Experiencia_Proponente!C755=0,"",Experiencia_Proponente!C755)</f>
        <v>SEGURIDAD SUPERIOR LTDA</v>
      </c>
      <c r="D474" s="94" t="str">
        <f>Criterios_Ponderables!H478</f>
        <v>15</v>
      </c>
      <c r="E474" s="698" t="str">
        <f>Criterios_Ponderables!M478</f>
        <v>24</v>
      </c>
      <c r="F474" s="942" t="str">
        <f>Criterios_Ponderables!R478</f>
        <v>10</v>
      </c>
      <c r="G474" s="942">
        <f>Criterios_Ponderables!Z478</f>
        <v>1</v>
      </c>
      <c r="H474" s="94" t="str">
        <f>Criterios_Ponderables!AD478</f>
        <v>10</v>
      </c>
      <c r="I474" s="942">
        <f t="shared" si="60"/>
        <v>60</v>
      </c>
    </row>
    <row r="475" spans="1:9" s="89" customFormat="1" x14ac:dyDescent="0.25">
      <c r="A475" s="1033"/>
      <c r="B475" s="941">
        <v>10</v>
      </c>
      <c r="C475" s="94" t="str">
        <f>IF(Experiencia_Proponente!C756=0,"",Experiencia_Proponente!C756)</f>
        <v>SEGURIDAD SUPERIOR LTDA</v>
      </c>
      <c r="D475" s="94" t="str">
        <f>Criterios_Ponderables!H479</f>
        <v>15</v>
      </c>
      <c r="E475" s="698" t="str">
        <f>Criterios_Ponderables!M479</f>
        <v>24</v>
      </c>
      <c r="F475" s="942" t="str">
        <f>Criterios_Ponderables!R479</f>
        <v>10</v>
      </c>
      <c r="G475" s="942">
        <f>Criterios_Ponderables!Z479</f>
        <v>1</v>
      </c>
      <c r="H475" s="94" t="str">
        <f>Criterios_Ponderables!AD479</f>
        <v>10</v>
      </c>
      <c r="I475" s="942">
        <f t="shared" si="60"/>
        <v>60</v>
      </c>
    </row>
    <row r="476" spans="1:9" s="89" customFormat="1" x14ac:dyDescent="0.25">
      <c r="A476" s="1033"/>
      <c r="B476" s="941">
        <v>11</v>
      </c>
      <c r="C476" s="94" t="str">
        <f>IF(Experiencia_Proponente!C757=0,"",Experiencia_Proponente!C757)</f>
        <v>SEGURIDAD SUPERIOR LTDA</v>
      </c>
      <c r="D476" s="94" t="str">
        <f>Criterios_Ponderables!H480</f>
        <v>15</v>
      </c>
      <c r="E476" s="698" t="str">
        <f>Criterios_Ponderables!M480</f>
        <v>24</v>
      </c>
      <c r="F476" s="942" t="str">
        <f>Criterios_Ponderables!R480</f>
        <v>10</v>
      </c>
      <c r="G476" s="942">
        <f>Criterios_Ponderables!Z480</f>
        <v>1</v>
      </c>
      <c r="H476" s="94" t="str">
        <f>Criterios_Ponderables!AD480</f>
        <v>10</v>
      </c>
      <c r="I476" s="942">
        <f t="shared" si="60"/>
        <v>60</v>
      </c>
    </row>
    <row r="477" spans="1:9" x14ac:dyDescent="0.25">
      <c r="A477" s="1033"/>
      <c r="B477" s="936">
        <v>12</v>
      </c>
      <c r="C477" s="717" t="str">
        <f>IF(Experiencia_Proponente!C758=0,"",Experiencia_Proponente!C758)</f>
        <v>SEGURIDAD SUPERIOR LTDA</v>
      </c>
      <c r="D477" s="702" t="str">
        <f>Criterios_Ponderables!H481</f>
        <v>15</v>
      </c>
      <c r="E477" s="697" t="str">
        <f>Criterios_Ponderables!M481</f>
        <v>24</v>
      </c>
      <c r="F477" s="719" t="str">
        <f>Criterios_Ponderables!R481</f>
        <v>10</v>
      </c>
      <c r="G477" s="719">
        <f>Criterios_Ponderables!Z481</f>
        <v>1</v>
      </c>
      <c r="H477" s="702" t="str">
        <f>Criterios_Ponderables!AD481</f>
        <v>10</v>
      </c>
      <c r="I477" s="719">
        <f t="shared" si="60"/>
        <v>60</v>
      </c>
    </row>
    <row r="478" spans="1:9" x14ac:dyDescent="0.25">
      <c r="A478" s="564">
        <v>36</v>
      </c>
      <c r="B478" s="564"/>
      <c r="C478" s="720" t="s">
        <v>1537</v>
      </c>
      <c r="D478" s="721"/>
      <c r="E478" s="721"/>
      <c r="F478" s="721"/>
      <c r="G478" s="721"/>
      <c r="H478" s="721"/>
      <c r="I478" s="721"/>
    </row>
    <row r="479" spans="1:9" hidden="1" x14ac:dyDescent="0.25">
      <c r="A479" s="1034">
        <f t="shared" ref="A479" si="69">A491</f>
        <v>37</v>
      </c>
      <c r="B479" s="39">
        <v>1</v>
      </c>
      <c r="C479" s="35" t="str">
        <f>IF(Experiencia_Proponente!C779=0,"",Experiencia_Proponente!C779)</f>
        <v/>
      </c>
      <c r="D479" s="46" t="str">
        <f>Criterios_Ponderables!H483</f>
        <v>0</v>
      </c>
      <c r="E479" s="47" t="str">
        <f>Criterios_Ponderables!M483</f>
        <v>0</v>
      </c>
      <c r="F479" s="41" t="str">
        <f>Criterios_Ponderables!R483</f>
        <v>0</v>
      </c>
      <c r="G479" s="41">
        <f>Criterios_Ponderables!Z483</f>
        <v>0</v>
      </c>
      <c r="H479" s="46" t="str">
        <f>Criterios_Ponderables!AD483</f>
        <v>0</v>
      </c>
      <c r="I479" s="42">
        <f t="shared" ref="I479:I542" si="70">F479+D479+H479+E479+G479</f>
        <v>0</v>
      </c>
    </row>
    <row r="480" spans="1:9" hidden="1" x14ac:dyDescent="0.25">
      <c r="A480" s="1036"/>
      <c r="B480" s="706">
        <v>2</v>
      </c>
      <c r="C480" s="707" t="str">
        <f>IF(Experiencia_Proponente!C780=0,"",Experiencia_Proponente!C780)</f>
        <v/>
      </c>
      <c r="D480" s="715" t="str">
        <f>Criterios_Ponderables!H484</f>
        <v>0</v>
      </c>
      <c r="E480" s="716" t="str">
        <f>Criterios_Ponderables!M484</f>
        <v>0</v>
      </c>
      <c r="F480" s="709" t="str">
        <f>Criterios_Ponderables!R484</f>
        <v>0</v>
      </c>
      <c r="G480" s="709">
        <f>Criterios_Ponderables!Z484</f>
        <v>0</v>
      </c>
      <c r="H480" s="715" t="str">
        <f>Criterios_Ponderables!AD484</f>
        <v>0</v>
      </c>
      <c r="I480" s="710">
        <f t="shared" si="70"/>
        <v>0</v>
      </c>
    </row>
    <row r="481" spans="1:9" s="89" customFormat="1" x14ac:dyDescent="0.25">
      <c r="A481" s="1033"/>
      <c r="B481" s="941">
        <v>3</v>
      </c>
      <c r="C481" s="94" t="str">
        <f>IF(Experiencia_Proponente!C781=0,"",Experiencia_Proponente!C781)</f>
        <v>UNION TEMPORAL COL-CX-2021</v>
      </c>
      <c r="D481" s="94" t="str">
        <f>Criterios_Ponderables!H485</f>
        <v>15</v>
      </c>
      <c r="E481" s="698" t="str">
        <f>Criterios_Ponderables!M485</f>
        <v>24</v>
      </c>
      <c r="F481" s="942" t="str">
        <f>Criterios_Ponderables!R485</f>
        <v>10</v>
      </c>
      <c r="G481" s="942">
        <f>Criterios_Ponderables!Z485</f>
        <v>1</v>
      </c>
      <c r="H481" s="94" t="str">
        <f>Criterios_Ponderables!AD485</f>
        <v>10</v>
      </c>
      <c r="I481" s="942">
        <f t="shared" si="70"/>
        <v>60</v>
      </c>
    </row>
    <row r="482" spans="1:9" hidden="1" x14ac:dyDescent="0.25">
      <c r="A482" s="1034"/>
      <c r="B482" s="39">
        <v>4</v>
      </c>
      <c r="C482" s="35" t="str">
        <f>IF(Experiencia_Proponente!C782=0,"",Experiencia_Proponente!C782)</f>
        <v/>
      </c>
      <c r="D482" s="46" t="str">
        <f>Criterios_Ponderables!H486</f>
        <v>0</v>
      </c>
      <c r="E482" s="47" t="str">
        <f>Criterios_Ponderables!M486</f>
        <v>0</v>
      </c>
      <c r="F482" s="41" t="str">
        <f>Criterios_Ponderables!R486</f>
        <v>0</v>
      </c>
      <c r="G482" s="41">
        <f>Criterios_Ponderables!Z486</f>
        <v>0</v>
      </c>
      <c r="H482" s="46" t="str">
        <f>Criterios_Ponderables!AD486</f>
        <v>0</v>
      </c>
      <c r="I482" s="42">
        <f t="shared" si="70"/>
        <v>0</v>
      </c>
    </row>
    <row r="483" spans="1:9" hidden="1" x14ac:dyDescent="0.25">
      <c r="A483" s="1036"/>
      <c r="B483" s="706">
        <v>5</v>
      </c>
      <c r="C483" s="707" t="str">
        <f>IF(Experiencia_Proponente!C783=0,"",Experiencia_Proponente!C783)</f>
        <v/>
      </c>
      <c r="D483" s="715" t="str">
        <f>Criterios_Ponderables!H487</f>
        <v>0</v>
      </c>
      <c r="E483" s="716" t="str">
        <f>Criterios_Ponderables!M487</f>
        <v>0</v>
      </c>
      <c r="F483" s="709" t="str">
        <f>Criterios_Ponderables!R487</f>
        <v>0</v>
      </c>
      <c r="G483" s="709">
        <f>Criterios_Ponderables!Z487</f>
        <v>0</v>
      </c>
      <c r="H483" s="715" t="str">
        <f>Criterios_Ponderables!AD487</f>
        <v>0</v>
      </c>
      <c r="I483" s="710">
        <f t="shared" si="70"/>
        <v>0</v>
      </c>
    </row>
    <row r="484" spans="1:9" s="89" customFormat="1" x14ac:dyDescent="0.25">
      <c r="A484" s="1033"/>
      <c r="B484" s="941">
        <v>6</v>
      </c>
      <c r="C484" s="94" t="str">
        <f>IF(Experiencia_Proponente!C784=0,"",Experiencia_Proponente!C784)</f>
        <v>UNION TEMPORAL COL-CX-2021</v>
      </c>
      <c r="D484" s="94" t="str">
        <f>Criterios_Ponderables!H488</f>
        <v>15</v>
      </c>
      <c r="E484" s="698" t="str">
        <f>Criterios_Ponderables!M488</f>
        <v>24</v>
      </c>
      <c r="F484" s="942" t="str">
        <f>Criterios_Ponderables!R488</f>
        <v>10</v>
      </c>
      <c r="G484" s="942">
        <f>Criterios_Ponderables!Z488</f>
        <v>1</v>
      </c>
      <c r="H484" s="94" t="str">
        <f>Criterios_Ponderables!AD488</f>
        <v>10</v>
      </c>
      <c r="I484" s="942">
        <f t="shared" si="70"/>
        <v>60</v>
      </c>
    </row>
    <row r="485" spans="1:9" hidden="1" x14ac:dyDescent="0.25">
      <c r="A485" s="1034"/>
      <c r="B485" s="39">
        <v>7</v>
      </c>
      <c r="C485" s="35" t="str">
        <f>IF(Experiencia_Proponente!C785=0,"",Experiencia_Proponente!C785)</f>
        <v/>
      </c>
      <c r="D485" s="46" t="str">
        <f>Criterios_Ponderables!H489</f>
        <v>0</v>
      </c>
      <c r="E485" s="47" t="str">
        <f>Criterios_Ponderables!M489</f>
        <v>0</v>
      </c>
      <c r="F485" s="41" t="str">
        <f>Criterios_Ponderables!R489</f>
        <v>0</v>
      </c>
      <c r="G485" s="41">
        <f>Criterios_Ponderables!Z489</f>
        <v>0</v>
      </c>
      <c r="H485" s="46" t="str">
        <f>Criterios_Ponderables!AD489</f>
        <v>0</v>
      </c>
      <c r="I485" s="42">
        <f t="shared" si="70"/>
        <v>0</v>
      </c>
    </row>
    <row r="486" spans="1:9" hidden="1" x14ac:dyDescent="0.25">
      <c r="A486" s="1035"/>
      <c r="B486" s="936">
        <v>8</v>
      </c>
      <c r="C486" s="35" t="str">
        <f>IF(Experiencia_Proponente!C786=0,"",Experiencia_Proponente!C786)</f>
        <v/>
      </c>
      <c r="D486" s="46" t="str">
        <f>Criterios_Ponderables!H490</f>
        <v>0</v>
      </c>
      <c r="E486" s="47" t="str">
        <f>Criterios_Ponderables!M490</f>
        <v>0</v>
      </c>
      <c r="F486" s="41" t="str">
        <f>Criterios_Ponderables!R490</f>
        <v>0</v>
      </c>
      <c r="G486" s="41">
        <f>Criterios_Ponderables!Z490</f>
        <v>0</v>
      </c>
      <c r="H486" s="46" t="str">
        <f>Criterios_Ponderables!AD490</f>
        <v>0</v>
      </c>
      <c r="I486" s="42">
        <f t="shared" si="70"/>
        <v>0</v>
      </c>
    </row>
    <row r="487" spans="1:9" hidden="1" x14ac:dyDescent="0.25">
      <c r="A487" s="1035"/>
      <c r="B487" s="936">
        <v>9</v>
      </c>
      <c r="C487" s="35" t="str">
        <f>IF(Experiencia_Proponente!C787=0,"",Experiencia_Proponente!C787)</f>
        <v/>
      </c>
      <c r="D487" s="46" t="str">
        <f>Criterios_Ponderables!H491</f>
        <v>0</v>
      </c>
      <c r="E487" s="47" t="str">
        <f>Criterios_Ponderables!M491</f>
        <v>0</v>
      </c>
      <c r="F487" s="41" t="str">
        <f>Criterios_Ponderables!R491</f>
        <v>0</v>
      </c>
      <c r="G487" s="41">
        <f>Criterios_Ponderables!Z491</f>
        <v>0</v>
      </c>
      <c r="H487" s="46" t="str">
        <f>Criterios_Ponderables!AD491</f>
        <v>0</v>
      </c>
      <c r="I487" s="42">
        <f t="shared" si="70"/>
        <v>0</v>
      </c>
    </row>
    <row r="488" spans="1:9" hidden="1" x14ac:dyDescent="0.25">
      <c r="A488" s="1035"/>
      <c r="B488" s="936">
        <v>10</v>
      </c>
      <c r="C488" s="35" t="str">
        <f>IF(Experiencia_Proponente!C788=0,"",Experiencia_Proponente!C788)</f>
        <v/>
      </c>
      <c r="D488" s="46" t="str">
        <f>Criterios_Ponderables!H492</f>
        <v>0</v>
      </c>
      <c r="E488" s="47" t="str">
        <f>Criterios_Ponderables!M492</f>
        <v>0</v>
      </c>
      <c r="F488" s="41" t="str">
        <f>Criterios_Ponderables!R492</f>
        <v>0</v>
      </c>
      <c r="G488" s="41">
        <f>Criterios_Ponderables!Z492</f>
        <v>0</v>
      </c>
      <c r="H488" s="46" t="str">
        <f>Criterios_Ponderables!AD492</f>
        <v>0</v>
      </c>
      <c r="I488" s="42">
        <f t="shared" si="70"/>
        <v>0</v>
      </c>
    </row>
    <row r="489" spans="1:9" hidden="1" x14ac:dyDescent="0.25">
      <c r="A489" s="1036"/>
      <c r="B489" s="706">
        <v>11</v>
      </c>
      <c r="C489" s="707" t="str">
        <f>IF(Experiencia_Proponente!C789=0,"",Experiencia_Proponente!C789)</f>
        <v/>
      </c>
      <c r="D489" s="715" t="str">
        <f>Criterios_Ponderables!H493</f>
        <v>0</v>
      </c>
      <c r="E489" s="716" t="str">
        <f>Criterios_Ponderables!M493</f>
        <v>0</v>
      </c>
      <c r="F489" s="709" t="str">
        <f>Criterios_Ponderables!R493</f>
        <v>0</v>
      </c>
      <c r="G489" s="709">
        <f>Criterios_Ponderables!Z493</f>
        <v>0</v>
      </c>
      <c r="H489" s="715" t="str">
        <f>Criterios_Ponderables!AD493</f>
        <v>0</v>
      </c>
      <c r="I489" s="710">
        <f t="shared" si="70"/>
        <v>0</v>
      </c>
    </row>
    <row r="490" spans="1:9" s="89" customFormat="1" x14ac:dyDescent="0.25">
      <c r="A490" s="1033"/>
      <c r="B490" s="941">
        <v>12</v>
      </c>
      <c r="C490" s="94" t="str">
        <f>IF(Experiencia_Proponente!C790=0,"",Experiencia_Proponente!C790)</f>
        <v>UNION TEMPORAL COL-CX-2021</v>
      </c>
      <c r="D490" s="94" t="str">
        <f>Criterios_Ponderables!H494</f>
        <v>15</v>
      </c>
      <c r="E490" s="698" t="str">
        <f>Criterios_Ponderables!M494</f>
        <v>24</v>
      </c>
      <c r="F490" s="942" t="str">
        <f>Criterios_Ponderables!R494</f>
        <v>10</v>
      </c>
      <c r="G490" s="942">
        <f>Criterios_Ponderables!Z494</f>
        <v>1</v>
      </c>
      <c r="H490" s="94" t="str">
        <f>Criterios_Ponderables!AD494</f>
        <v>10</v>
      </c>
      <c r="I490" s="942">
        <f t="shared" si="70"/>
        <v>60</v>
      </c>
    </row>
    <row r="491" spans="1:9" x14ac:dyDescent="0.25">
      <c r="A491" s="564">
        <v>37</v>
      </c>
      <c r="B491" s="564"/>
      <c r="C491" s="720" t="s">
        <v>1537</v>
      </c>
      <c r="D491" s="721"/>
      <c r="E491" s="721"/>
      <c r="F491" s="721"/>
      <c r="G491" s="721"/>
      <c r="H491" s="721"/>
      <c r="I491" s="721"/>
    </row>
    <row r="492" spans="1:9" s="89" customFormat="1" x14ac:dyDescent="0.25">
      <c r="A492" s="1033">
        <f t="shared" ref="A492" si="71">A504</f>
        <v>38</v>
      </c>
      <c r="B492" s="941">
        <v>1</v>
      </c>
      <c r="C492" s="94" t="str">
        <f>IF(Experiencia_Proponente!C794=0,"",Experiencia_Proponente!C794)</f>
        <v>UNIÓN TEMPORAL FISE 2021</v>
      </c>
      <c r="D492" s="94" t="str">
        <f>Criterios_Ponderables!H496</f>
        <v>15</v>
      </c>
      <c r="E492" s="698" t="str">
        <f>Criterios_Ponderables!M496</f>
        <v>24</v>
      </c>
      <c r="F492" s="942" t="str">
        <f>Criterios_Ponderables!R496</f>
        <v>10</v>
      </c>
      <c r="G492" s="942">
        <f>Criterios_Ponderables!Z496</f>
        <v>1</v>
      </c>
      <c r="H492" s="94" t="str">
        <f>Criterios_Ponderables!AD496</f>
        <v>10</v>
      </c>
      <c r="I492" s="942">
        <f t="shared" ref="I492" si="72">F492+D492+H492+E492+G492</f>
        <v>60</v>
      </c>
    </row>
    <row r="493" spans="1:9" hidden="1" x14ac:dyDescent="0.25">
      <c r="A493" s="1037"/>
      <c r="B493" s="711">
        <v>2</v>
      </c>
      <c r="C493" s="707" t="str">
        <f>IF(Experiencia_Proponente!C795=0,"",Experiencia_Proponente!C795)</f>
        <v/>
      </c>
      <c r="D493" s="715" t="str">
        <f>Criterios_Ponderables!H497</f>
        <v>0</v>
      </c>
      <c r="E493" s="716" t="str">
        <f>Criterios_Ponderables!M497</f>
        <v>0</v>
      </c>
      <c r="F493" s="709" t="str">
        <f>Criterios_Ponderables!R497</f>
        <v>0</v>
      </c>
      <c r="G493" s="709">
        <f>Criterios_Ponderables!Z497</f>
        <v>0</v>
      </c>
      <c r="H493" s="715" t="str">
        <f>Criterios_Ponderables!AD497</f>
        <v>0</v>
      </c>
      <c r="I493" s="710">
        <f t="shared" si="70"/>
        <v>0</v>
      </c>
    </row>
    <row r="494" spans="1:9" s="89" customFormat="1" x14ac:dyDescent="0.25">
      <c r="A494" s="1033"/>
      <c r="B494" s="941">
        <v>3</v>
      </c>
      <c r="C494" s="94" t="str">
        <f>IF(Experiencia_Proponente!C796=0,"",Experiencia_Proponente!C796)</f>
        <v>UNIÓN TEMPORAL FISE 2021</v>
      </c>
      <c r="D494" s="94" t="str">
        <f>Criterios_Ponderables!H498</f>
        <v>15</v>
      </c>
      <c r="E494" s="698" t="str">
        <f>Criterios_Ponderables!M498</f>
        <v>24</v>
      </c>
      <c r="F494" s="942" t="str">
        <f>Criterios_Ponderables!R498</f>
        <v>10</v>
      </c>
      <c r="G494" s="942">
        <f>Criterios_Ponderables!Z498</f>
        <v>1</v>
      </c>
      <c r="H494" s="94" t="str">
        <f>Criterios_Ponderables!AD498</f>
        <v>10</v>
      </c>
      <c r="I494" s="942">
        <f t="shared" si="70"/>
        <v>60</v>
      </c>
    </row>
    <row r="495" spans="1:9" hidden="1" x14ac:dyDescent="0.25">
      <c r="A495" s="1034"/>
      <c r="B495" s="39">
        <v>4</v>
      </c>
      <c r="C495" s="35" t="str">
        <f>IF(Experiencia_Proponente!C797=0,"",Experiencia_Proponente!C797)</f>
        <v/>
      </c>
      <c r="D495" s="46" t="str">
        <f>Criterios_Ponderables!H499</f>
        <v>0</v>
      </c>
      <c r="E495" s="47" t="str">
        <f>Criterios_Ponderables!M499</f>
        <v>0</v>
      </c>
      <c r="F495" s="41" t="str">
        <f>Criterios_Ponderables!R499</f>
        <v>0</v>
      </c>
      <c r="G495" s="41">
        <f>Criterios_Ponderables!Z499</f>
        <v>0</v>
      </c>
      <c r="H495" s="46" t="str">
        <f>Criterios_Ponderables!AD499</f>
        <v>0</v>
      </c>
      <c r="I495" s="42">
        <f t="shared" si="70"/>
        <v>0</v>
      </c>
    </row>
    <row r="496" spans="1:9" hidden="1" x14ac:dyDescent="0.25">
      <c r="A496" s="1036"/>
      <c r="B496" s="706">
        <v>5</v>
      </c>
      <c r="C496" s="707" t="str">
        <f>IF(Experiencia_Proponente!C798=0,"",Experiencia_Proponente!C798)</f>
        <v/>
      </c>
      <c r="D496" s="715" t="str">
        <f>Criterios_Ponderables!H500</f>
        <v>0</v>
      </c>
      <c r="E496" s="716" t="str">
        <f>Criterios_Ponderables!M500</f>
        <v>0</v>
      </c>
      <c r="F496" s="709" t="str">
        <f>Criterios_Ponderables!R500</f>
        <v>0</v>
      </c>
      <c r="G496" s="709">
        <f>Criterios_Ponderables!Z500</f>
        <v>0</v>
      </c>
      <c r="H496" s="715" t="str">
        <f>Criterios_Ponderables!AD500</f>
        <v>0</v>
      </c>
      <c r="I496" s="710">
        <f t="shared" si="70"/>
        <v>0</v>
      </c>
    </row>
    <row r="497" spans="1:9" s="89" customFormat="1" x14ac:dyDescent="0.25">
      <c r="A497" s="1033"/>
      <c r="B497" s="941">
        <v>6</v>
      </c>
      <c r="C497" s="94" t="str">
        <f>IF(Experiencia_Proponente!C799=0,"",Experiencia_Proponente!C799)</f>
        <v>UNIÓN TEMPORAL FISE 2021</v>
      </c>
      <c r="D497" s="94" t="str">
        <f>Criterios_Ponderables!H501</f>
        <v>15</v>
      </c>
      <c r="E497" s="698" t="str">
        <f>Criterios_Ponderables!M501</f>
        <v>24</v>
      </c>
      <c r="F497" s="942" t="str">
        <f>Criterios_Ponderables!R501</f>
        <v>10</v>
      </c>
      <c r="G497" s="942">
        <f>Criterios_Ponderables!Z501</f>
        <v>1</v>
      </c>
      <c r="H497" s="94" t="str">
        <f>Criterios_Ponderables!AD501</f>
        <v>10</v>
      </c>
      <c r="I497" s="942">
        <f t="shared" si="70"/>
        <v>60</v>
      </c>
    </row>
    <row r="498" spans="1:9" hidden="1" x14ac:dyDescent="0.25">
      <c r="A498" s="1034"/>
      <c r="B498" s="39">
        <v>7</v>
      </c>
      <c r="C498" s="35" t="str">
        <f>IF(Experiencia_Proponente!C800=0,"",Experiencia_Proponente!C800)</f>
        <v/>
      </c>
      <c r="D498" s="46" t="str">
        <f>Criterios_Ponderables!H502</f>
        <v>0</v>
      </c>
      <c r="E498" s="47" t="str">
        <f>Criterios_Ponderables!M502</f>
        <v>0</v>
      </c>
      <c r="F498" s="41" t="str">
        <f>Criterios_Ponderables!R502</f>
        <v>0</v>
      </c>
      <c r="G498" s="41">
        <f>Criterios_Ponderables!Z502</f>
        <v>0</v>
      </c>
      <c r="H498" s="46" t="str">
        <f>Criterios_Ponderables!AD502</f>
        <v>0</v>
      </c>
      <c r="I498" s="42">
        <f t="shared" si="70"/>
        <v>0</v>
      </c>
    </row>
    <row r="499" spans="1:9" hidden="1" x14ac:dyDescent="0.25">
      <c r="A499" s="1035"/>
      <c r="B499" s="936">
        <v>8</v>
      </c>
      <c r="C499" s="35" t="str">
        <f>IF(Experiencia_Proponente!C801=0,"",Experiencia_Proponente!C801)</f>
        <v/>
      </c>
      <c r="D499" s="46" t="str">
        <f>Criterios_Ponderables!H503</f>
        <v>0</v>
      </c>
      <c r="E499" s="47" t="str">
        <f>Criterios_Ponderables!M503</f>
        <v>0</v>
      </c>
      <c r="F499" s="41" t="str">
        <f>Criterios_Ponderables!R503</f>
        <v>0</v>
      </c>
      <c r="G499" s="41">
        <f>Criterios_Ponderables!Z503</f>
        <v>0</v>
      </c>
      <c r="H499" s="46" t="str">
        <f>Criterios_Ponderables!AD503</f>
        <v>0</v>
      </c>
      <c r="I499" s="42">
        <f t="shared" si="70"/>
        <v>0</v>
      </c>
    </row>
    <row r="500" spans="1:9" hidden="1" x14ac:dyDescent="0.25">
      <c r="A500" s="1035"/>
      <c r="B500" s="936">
        <v>9</v>
      </c>
      <c r="C500" s="35" t="str">
        <f>IF(Experiencia_Proponente!C802=0,"",Experiencia_Proponente!C802)</f>
        <v/>
      </c>
      <c r="D500" s="46" t="str">
        <f>Criterios_Ponderables!H504</f>
        <v>0</v>
      </c>
      <c r="E500" s="47" t="str">
        <f>Criterios_Ponderables!M504</f>
        <v>0</v>
      </c>
      <c r="F500" s="41" t="str">
        <f>Criterios_Ponderables!R504</f>
        <v>0</v>
      </c>
      <c r="G500" s="41">
        <f>Criterios_Ponderables!Z504</f>
        <v>0</v>
      </c>
      <c r="H500" s="46" t="str">
        <f>Criterios_Ponderables!AD504</f>
        <v>0</v>
      </c>
      <c r="I500" s="42">
        <f t="shared" si="70"/>
        <v>0</v>
      </c>
    </row>
    <row r="501" spans="1:9" hidden="1" x14ac:dyDescent="0.25">
      <c r="A501" s="1035"/>
      <c r="B501" s="936">
        <v>10</v>
      </c>
      <c r="C501" s="35" t="str">
        <f>IF(Experiencia_Proponente!C803=0,"",Experiencia_Proponente!C803)</f>
        <v/>
      </c>
      <c r="D501" s="46" t="str">
        <f>Criterios_Ponderables!H505</f>
        <v>0</v>
      </c>
      <c r="E501" s="47" t="str">
        <f>Criterios_Ponderables!M505</f>
        <v>0</v>
      </c>
      <c r="F501" s="41" t="str">
        <f>Criterios_Ponderables!R505</f>
        <v>0</v>
      </c>
      <c r="G501" s="41">
        <f>Criterios_Ponderables!Z505</f>
        <v>0</v>
      </c>
      <c r="H501" s="46" t="str">
        <f>Criterios_Ponderables!AD505</f>
        <v>0</v>
      </c>
      <c r="I501" s="42">
        <f t="shared" si="70"/>
        <v>0</v>
      </c>
    </row>
    <row r="502" spans="1:9" hidden="1" x14ac:dyDescent="0.25">
      <c r="A502" s="1035"/>
      <c r="B502" s="936">
        <v>11</v>
      </c>
      <c r="C502" s="35" t="str">
        <f>IF(Experiencia_Proponente!C804=0,"",Experiencia_Proponente!C804)</f>
        <v/>
      </c>
      <c r="D502" s="46" t="str">
        <f>Criterios_Ponderables!H506</f>
        <v>0</v>
      </c>
      <c r="E502" s="47" t="str">
        <f>Criterios_Ponderables!M506</f>
        <v>0</v>
      </c>
      <c r="F502" s="41" t="str">
        <f>Criterios_Ponderables!R506</f>
        <v>0</v>
      </c>
      <c r="G502" s="41">
        <f>Criterios_Ponderables!Z506</f>
        <v>0</v>
      </c>
      <c r="H502" s="46" t="str">
        <f>Criterios_Ponderables!AD506</f>
        <v>0</v>
      </c>
      <c r="I502" s="42">
        <f t="shared" si="70"/>
        <v>0</v>
      </c>
    </row>
    <row r="503" spans="1:9" hidden="1" x14ac:dyDescent="0.25">
      <c r="A503" s="1036"/>
      <c r="B503" s="706">
        <v>12</v>
      </c>
      <c r="C503" s="707" t="str">
        <f>IF(Experiencia_Proponente!C805=0,"",Experiencia_Proponente!C805)</f>
        <v/>
      </c>
      <c r="D503" s="715" t="str">
        <f>Criterios_Ponderables!H507</f>
        <v>0</v>
      </c>
      <c r="E503" s="716" t="str">
        <f>Criterios_Ponderables!M507</f>
        <v>0</v>
      </c>
      <c r="F503" s="709" t="str">
        <f>Criterios_Ponderables!R507</f>
        <v>0</v>
      </c>
      <c r="G503" s="709">
        <f>Criterios_Ponderables!Z507</f>
        <v>0</v>
      </c>
      <c r="H503" s="715" t="str">
        <f>Criterios_Ponderables!AD507</f>
        <v>0</v>
      </c>
      <c r="I503" s="710">
        <f t="shared" si="70"/>
        <v>0</v>
      </c>
    </row>
    <row r="504" spans="1:9" x14ac:dyDescent="0.25">
      <c r="A504" s="564">
        <v>38</v>
      </c>
      <c r="B504" s="564"/>
      <c r="C504" s="720" t="s">
        <v>1537</v>
      </c>
      <c r="D504" s="721"/>
      <c r="E504" s="721"/>
      <c r="F504" s="721"/>
      <c r="G504" s="721"/>
      <c r="H504" s="721"/>
      <c r="I504" s="721"/>
    </row>
    <row r="505" spans="1:9" s="89" customFormat="1" x14ac:dyDescent="0.25">
      <c r="A505" s="1033">
        <f t="shared" ref="A505" si="73">A517</f>
        <v>39</v>
      </c>
      <c r="B505" s="950">
        <v>1</v>
      </c>
      <c r="C505" s="951" t="str">
        <f>IF(Experiencia_Proponente!C807=0,"",Experiencia_Proponente!C807)</f>
        <v>UNIÓN TEMPORAL SB-SS 2021</v>
      </c>
      <c r="D505" s="951" t="str">
        <f>Criterios_Ponderables!H509</f>
        <v>15</v>
      </c>
      <c r="E505" s="698" t="str">
        <f>Criterios_Ponderables!M509</f>
        <v>24</v>
      </c>
      <c r="F505" s="942" t="str">
        <f>Criterios_Ponderables!R509</f>
        <v>10</v>
      </c>
      <c r="G505" s="942">
        <f>Criterios_Ponderables!Z509</f>
        <v>1</v>
      </c>
      <c r="H505" s="951" t="str">
        <f>Criterios_Ponderables!AD509</f>
        <v>10</v>
      </c>
      <c r="I505" s="942">
        <f t="shared" ref="I505" si="74">F505+D505+H505+E505+G505</f>
        <v>60</v>
      </c>
    </row>
    <row r="506" spans="1:9" hidden="1" x14ac:dyDescent="0.25">
      <c r="A506" s="1034"/>
      <c r="B506" s="39">
        <v>2</v>
      </c>
      <c r="C506" s="35" t="str">
        <f>IF(Experiencia_Proponente!C808=0,"",Experiencia_Proponente!C808)</f>
        <v/>
      </c>
      <c r="D506" s="46" t="str">
        <f>Criterios_Ponderables!H510</f>
        <v>0</v>
      </c>
      <c r="E506" s="47" t="str">
        <f>Criterios_Ponderables!M510</f>
        <v>0</v>
      </c>
      <c r="F506" s="41" t="str">
        <f>Criterios_Ponderables!R510</f>
        <v>0</v>
      </c>
      <c r="G506" s="41">
        <f>Criterios_Ponderables!Z510</f>
        <v>0</v>
      </c>
      <c r="H506" s="46" t="str">
        <f>Criterios_Ponderables!AD510</f>
        <v>0</v>
      </c>
      <c r="I506" s="42">
        <f t="shared" si="70"/>
        <v>0</v>
      </c>
    </row>
    <row r="507" spans="1:9" hidden="1" x14ac:dyDescent="0.25">
      <c r="A507" s="1035"/>
      <c r="B507" s="936">
        <v>3</v>
      </c>
      <c r="C507" s="35" t="str">
        <f>IF(Experiencia_Proponente!C809=0,"",Experiencia_Proponente!C809)</f>
        <v/>
      </c>
      <c r="D507" s="46" t="str">
        <f>Criterios_Ponderables!H511</f>
        <v>0</v>
      </c>
      <c r="E507" s="47" t="str">
        <f>Criterios_Ponderables!M511</f>
        <v>0</v>
      </c>
      <c r="F507" s="41" t="str">
        <f>Criterios_Ponderables!R511</f>
        <v>0</v>
      </c>
      <c r="G507" s="41">
        <f>Criterios_Ponderables!Z511</f>
        <v>0</v>
      </c>
      <c r="H507" s="46" t="str">
        <f>Criterios_Ponderables!AD511</f>
        <v>0</v>
      </c>
      <c r="I507" s="42">
        <f t="shared" si="70"/>
        <v>0</v>
      </c>
    </row>
    <row r="508" spans="1:9" hidden="1" x14ac:dyDescent="0.25">
      <c r="A508" s="1035"/>
      <c r="B508" s="936">
        <v>4</v>
      </c>
      <c r="C508" s="35" t="str">
        <f>IF(Experiencia_Proponente!C810=0,"",Experiencia_Proponente!C810)</f>
        <v/>
      </c>
      <c r="D508" s="46" t="str">
        <f>Criterios_Ponderables!H512</f>
        <v>0</v>
      </c>
      <c r="E508" s="47" t="str">
        <f>Criterios_Ponderables!M512</f>
        <v>0</v>
      </c>
      <c r="F508" s="41" t="str">
        <f>Criterios_Ponderables!R512</f>
        <v>0</v>
      </c>
      <c r="G508" s="41">
        <f>Criterios_Ponderables!Z512</f>
        <v>0</v>
      </c>
      <c r="H508" s="46" t="str">
        <f>Criterios_Ponderables!AD512</f>
        <v>0</v>
      </c>
      <c r="I508" s="42">
        <f t="shared" si="70"/>
        <v>0</v>
      </c>
    </row>
    <row r="509" spans="1:9" hidden="1" x14ac:dyDescent="0.25">
      <c r="A509" s="1035"/>
      <c r="B509" s="936">
        <v>5</v>
      </c>
      <c r="C509" s="35" t="str">
        <f>IF(Experiencia_Proponente!C811=0,"",Experiencia_Proponente!C811)</f>
        <v/>
      </c>
      <c r="D509" s="46" t="str">
        <f>Criterios_Ponderables!H513</f>
        <v>0</v>
      </c>
      <c r="E509" s="47" t="str">
        <f>Criterios_Ponderables!M513</f>
        <v>0</v>
      </c>
      <c r="F509" s="41" t="str">
        <f>Criterios_Ponderables!R513</f>
        <v>0</v>
      </c>
      <c r="G509" s="41">
        <f>Criterios_Ponderables!Z513</f>
        <v>0</v>
      </c>
      <c r="H509" s="46" t="str">
        <f>Criterios_Ponderables!AD513</f>
        <v>0</v>
      </c>
      <c r="I509" s="42">
        <f t="shared" si="70"/>
        <v>0</v>
      </c>
    </row>
    <row r="510" spans="1:9" hidden="1" x14ac:dyDescent="0.25">
      <c r="A510" s="1035"/>
      <c r="B510" s="936">
        <v>6</v>
      </c>
      <c r="C510" s="35" t="str">
        <f>IF(Experiencia_Proponente!C812=0,"",Experiencia_Proponente!C812)</f>
        <v/>
      </c>
      <c r="D510" s="46" t="str">
        <f>Criterios_Ponderables!H514</f>
        <v>0</v>
      </c>
      <c r="E510" s="47" t="str">
        <f>Criterios_Ponderables!M514</f>
        <v>0</v>
      </c>
      <c r="F510" s="41" t="str">
        <f>Criterios_Ponderables!R514</f>
        <v>0</v>
      </c>
      <c r="G510" s="41">
        <f>Criterios_Ponderables!Z514</f>
        <v>0</v>
      </c>
      <c r="H510" s="46" t="str">
        <f>Criterios_Ponderables!AD514</f>
        <v>0</v>
      </c>
      <c r="I510" s="42">
        <f t="shared" si="70"/>
        <v>0</v>
      </c>
    </row>
    <row r="511" spans="1:9" hidden="1" x14ac:dyDescent="0.25">
      <c r="A511" s="1036"/>
      <c r="B511" s="706">
        <v>7</v>
      </c>
      <c r="C511" s="707" t="str">
        <f>IF(Experiencia_Proponente!C813=0,"",Experiencia_Proponente!C813)</f>
        <v/>
      </c>
      <c r="D511" s="715" t="str">
        <f>Criterios_Ponderables!H515</f>
        <v>0</v>
      </c>
      <c r="E511" s="716" t="str">
        <f>Criterios_Ponderables!M515</f>
        <v>0</v>
      </c>
      <c r="F511" s="709" t="str">
        <f>Criterios_Ponderables!R515</f>
        <v>0</v>
      </c>
      <c r="G511" s="709">
        <f>Criterios_Ponderables!Z515</f>
        <v>0</v>
      </c>
      <c r="H511" s="715" t="str">
        <f>Criterios_Ponderables!AD515</f>
        <v>0</v>
      </c>
      <c r="I511" s="710">
        <f t="shared" si="70"/>
        <v>0</v>
      </c>
    </row>
    <row r="512" spans="1:9" x14ac:dyDescent="0.25">
      <c r="A512" s="1033"/>
      <c r="B512" s="936">
        <v>8</v>
      </c>
      <c r="C512" s="717" t="str">
        <f>IF(Experiencia_Proponente!C814=0,"",Experiencia_Proponente!C814)</f>
        <v>UNIÓN TEMPORAL SB-SS 2021</v>
      </c>
      <c r="D512" s="702" t="str">
        <f>Criterios_Ponderables!H516</f>
        <v>15</v>
      </c>
      <c r="E512" s="697" t="str">
        <f>Criterios_Ponderables!M516</f>
        <v>24</v>
      </c>
      <c r="F512" s="719" t="str">
        <f>Criterios_Ponderables!R516</f>
        <v>10</v>
      </c>
      <c r="G512" s="719">
        <f>Criterios_Ponderables!Z516</f>
        <v>1</v>
      </c>
      <c r="H512" s="702" t="str">
        <f>Criterios_Ponderables!AD516</f>
        <v>10</v>
      </c>
      <c r="I512" s="719">
        <f t="shared" si="70"/>
        <v>60</v>
      </c>
    </row>
    <row r="513" spans="1:9" hidden="1" x14ac:dyDescent="0.25">
      <c r="A513" s="1034"/>
      <c r="B513" s="39">
        <v>9</v>
      </c>
      <c r="C513" s="35" t="str">
        <f>IF(Experiencia_Proponente!C815=0,"",Experiencia_Proponente!C815)</f>
        <v/>
      </c>
      <c r="D513" s="46" t="str">
        <f>Criterios_Ponderables!H517</f>
        <v>0</v>
      </c>
      <c r="E513" s="47" t="str">
        <f>Criterios_Ponderables!M517</f>
        <v>0</v>
      </c>
      <c r="F513" s="41" t="str">
        <f>Criterios_Ponderables!R517</f>
        <v>0</v>
      </c>
      <c r="G513" s="41">
        <f>Criterios_Ponderables!Z517</f>
        <v>0</v>
      </c>
      <c r="H513" s="46" t="str">
        <f>Criterios_Ponderables!AD517</f>
        <v>0</v>
      </c>
      <c r="I513" s="42">
        <f t="shared" si="70"/>
        <v>0</v>
      </c>
    </row>
    <row r="514" spans="1:9" hidden="1" x14ac:dyDescent="0.25">
      <c r="A514" s="1035"/>
      <c r="B514" s="936">
        <v>10</v>
      </c>
      <c r="C514" s="35" t="str">
        <f>IF(Experiencia_Proponente!C816=0,"",Experiencia_Proponente!C816)</f>
        <v/>
      </c>
      <c r="D514" s="46" t="str">
        <f>Criterios_Ponderables!H518</f>
        <v>0</v>
      </c>
      <c r="E514" s="47" t="str">
        <f>Criterios_Ponderables!M518</f>
        <v>0</v>
      </c>
      <c r="F514" s="41" t="str">
        <f>Criterios_Ponderables!R518</f>
        <v>0</v>
      </c>
      <c r="G514" s="41">
        <f>Criterios_Ponderables!Z518</f>
        <v>0</v>
      </c>
      <c r="H514" s="46" t="str">
        <f>Criterios_Ponderables!AD518</f>
        <v>0</v>
      </c>
      <c r="I514" s="42">
        <f t="shared" si="70"/>
        <v>0</v>
      </c>
    </row>
    <row r="515" spans="1:9" hidden="1" x14ac:dyDescent="0.25">
      <c r="A515" s="1035"/>
      <c r="B515" s="936">
        <v>11</v>
      </c>
      <c r="C515" s="35" t="str">
        <f>IF(Experiencia_Proponente!C817=0,"",Experiencia_Proponente!C817)</f>
        <v/>
      </c>
      <c r="D515" s="46" t="str">
        <f>Criterios_Ponderables!H519</f>
        <v>0</v>
      </c>
      <c r="E515" s="47" t="str">
        <f>Criterios_Ponderables!M519</f>
        <v>0</v>
      </c>
      <c r="F515" s="41" t="str">
        <f>Criterios_Ponderables!R519</f>
        <v>0</v>
      </c>
      <c r="G515" s="41">
        <f>Criterios_Ponderables!Z519</f>
        <v>0</v>
      </c>
      <c r="H515" s="46" t="str">
        <f>Criterios_Ponderables!AD519</f>
        <v>0</v>
      </c>
      <c r="I515" s="42">
        <f t="shared" si="70"/>
        <v>0</v>
      </c>
    </row>
    <row r="516" spans="1:9" hidden="1" x14ac:dyDescent="0.25">
      <c r="A516" s="1036"/>
      <c r="B516" s="706">
        <v>12</v>
      </c>
      <c r="C516" s="707" t="str">
        <f>IF(Experiencia_Proponente!C818=0,"",Experiencia_Proponente!C818)</f>
        <v/>
      </c>
      <c r="D516" s="715" t="str">
        <f>Criterios_Ponderables!H520</f>
        <v>0</v>
      </c>
      <c r="E516" s="716" t="str">
        <f>Criterios_Ponderables!M520</f>
        <v>0</v>
      </c>
      <c r="F516" s="709" t="str">
        <f>Criterios_Ponderables!R520</f>
        <v>0</v>
      </c>
      <c r="G516" s="709">
        <f>Criterios_Ponderables!Z520</f>
        <v>0</v>
      </c>
      <c r="H516" s="715" t="str">
        <f>Criterios_Ponderables!AD520</f>
        <v>0</v>
      </c>
      <c r="I516" s="710">
        <f t="shared" si="70"/>
        <v>0</v>
      </c>
    </row>
    <row r="517" spans="1:9" x14ac:dyDescent="0.25">
      <c r="A517" s="564">
        <v>39</v>
      </c>
      <c r="B517" s="564"/>
      <c r="C517" s="720" t="s">
        <v>1537</v>
      </c>
      <c r="D517" s="721"/>
      <c r="E517" s="721"/>
      <c r="F517" s="721"/>
      <c r="G517" s="721"/>
      <c r="H517" s="721"/>
      <c r="I517" s="721"/>
    </row>
    <row r="518" spans="1:9" x14ac:dyDescent="0.25">
      <c r="A518" s="1033">
        <f t="shared" ref="A518" si="75">A530</f>
        <v>40</v>
      </c>
      <c r="B518" s="936">
        <v>1</v>
      </c>
      <c r="C518" s="717" t="str">
        <f>IF(Experiencia_Proponente!C820=0,"",Experiencia_Proponente!C820)</f>
        <v>SECURITAS COLOMBIA S.A.</v>
      </c>
      <c r="D518" s="702" t="str">
        <f>Criterios_Ponderables!H522</f>
        <v>0</v>
      </c>
      <c r="E518" s="697" t="str">
        <f>Criterios_Ponderables!M522</f>
        <v>0</v>
      </c>
      <c r="F518" s="719" t="str">
        <f>Criterios_Ponderables!R522</f>
        <v>0</v>
      </c>
      <c r="G518" s="719">
        <f>Criterios_Ponderables!Z522</f>
        <v>0</v>
      </c>
      <c r="H518" s="702" t="str">
        <f>Criterios_Ponderables!AD522</f>
        <v>10</v>
      </c>
      <c r="I518" s="719">
        <f t="shared" ref="I518" si="76">F518+D518+H518+E518+G518</f>
        <v>10</v>
      </c>
    </row>
    <row r="519" spans="1:9" x14ac:dyDescent="0.25">
      <c r="A519" s="1033"/>
      <c r="B519" s="936">
        <v>2</v>
      </c>
      <c r="C519" s="717" t="str">
        <f>IF(Experiencia_Proponente!C821=0,"",Experiencia_Proponente!C821)</f>
        <v>SECURITAS COLOMBIA S.A.</v>
      </c>
      <c r="D519" s="702" t="str">
        <f>Criterios_Ponderables!H523</f>
        <v>0</v>
      </c>
      <c r="E519" s="697" t="str">
        <f>Criterios_Ponderables!M523</f>
        <v>0</v>
      </c>
      <c r="F519" s="719" t="str">
        <f>Criterios_Ponderables!R523</f>
        <v>0</v>
      </c>
      <c r="G519" s="719">
        <f>Criterios_Ponderables!Z523</f>
        <v>0</v>
      </c>
      <c r="H519" s="702" t="str">
        <f>Criterios_Ponderables!AD523</f>
        <v>10</v>
      </c>
      <c r="I519" s="719">
        <f t="shared" si="70"/>
        <v>10</v>
      </c>
    </row>
    <row r="520" spans="1:9" hidden="1" x14ac:dyDescent="0.25">
      <c r="A520" s="1034"/>
      <c r="B520" s="39">
        <v>3</v>
      </c>
      <c r="C520" s="35" t="str">
        <f>IF(Experiencia_Proponente!C822=0,"",Experiencia_Proponente!C822)</f>
        <v/>
      </c>
      <c r="D520" s="46" t="str">
        <f>Criterios_Ponderables!H524</f>
        <v>0</v>
      </c>
      <c r="E520" s="47" t="str">
        <f>Criterios_Ponderables!M524</f>
        <v>0</v>
      </c>
      <c r="F520" s="41" t="str">
        <f>Criterios_Ponderables!R524</f>
        <v>0</v>
      </c>
      <c r="G520" s="41">
        <f>Criterios_Ponderables!Z524</f>
        <v>0</v>
      </c>
      <c r="H520" s="46" t="str">
        <f>Criterios_Ponderables!AD524</f>
        <v>0</v>
      </c>
      <c r="I520" s="42">
        <f t="shared" si="70"/>
        <v>0</v>
      </c>
    </row>
    <row r="521" spans="1:9" hidden="1" x14ac:dyDescent="0.25">
      <c r="A521" s="1035"/>
      <c r="B521" s="936">
        <v>4</v>
      </c>
      <c r="C521" s="35" t="str">
        <f>IF(Experiencia_Proponente!C823=0,"",Experiencia_Proponente!C823)</f>
        <v/>
      </c>
      <c r="D521" s="46" t="str">
        <f>Criterios_Ponderables!H525</f>
        <v>0</v>
      </c>
      <c r="E521" s="47" t="str">
        <f>Criterios_Ponderables!M525</f>
        <v>0</v>
      </c>
      <c r="F521" s="41" t="str">
        <f>Criterios_Ponderables!R525</f>
        <v>0</v>
      </c>
      <c r="G521" s="41">
        <f>Criterios_Ponderables!Z525</f>
        <v>0</v>
      </c>
      <c r="H521" s="46" t="str">
        <f>Criterios_Ponderables!AD525</f>
        <v>0</v>
      </c>
      <c r="I521" s="42">
        <f t="shared" si="70"/>
        <v>0</v>
      </c>
    </row>
    <row r="522" spans="1:9" hidden="1" x14ac:dyDescent="0.25">
      <c r="A522" s="1035"/>
      <c r="B522" s="936">
        <v>5</v>
      </c>
      <c r="C522" s="35" t="str">
        <f>IF(Experiencia_Proponente!C824=0,"",Experiencia_Proponente!C824)</f>
        <v/>
      </c>
      <c r="D522" s="46" t="str">
        <f>Criterios_Ponderables!H526</f>
        <v>0</v>
      </c>
      <c r="E522" s="47" t="str">
        <f>Criterios_Ponderables!M526</f>
        <v>0</v>
      </c>
      <c r="F522" s="41" t="str">
        <f>Criterios_Ponderables!R526</f>
        <v>0</v>
      </c>
      <c r="G522" s="41">
        <f>Criterios_Ponderables!Z526</f>
        <v>0</v>
      </c>
      <c r="H522" s="46" t="str">
        <f>Criterios_Ponderables!AD526</f>
        <v>0</v>
      </c>
      <c r="I522" s="42">
        <f t="shared" si="70"/>
        <v>0</v>
      </c>
    </row>
    <row r="523" spans="1:9" hidden="1" x14ac:dyDescent="0.25">
      <c r="A523" s="1035"/>
      <c r="B523" s="936">
        <v>6</v>
      </c>
      <c r="C523" s="35" t="str">
        <f>IF(Experiencia_Proponente!C825=0,"",Experiencia_Proponente!C825)</f>
        <v/>
      </c>
      <c r="D523" s="46" t="str">
        <f>Criterios_Ponderables!H527</f>
        <v>0</v>
      </c>
      <c r="E523" s="47" t="str">
        <f>Criterios_Ponderables!M527</f>
        <v>0</v>
      </c>
      <c r="F523" s="41" t="str">
        <f>Criterios_Ponderables!R527</f>
        <v>0</v>
      </c>
      <c r="G523" s="41">
        <f>Criterios_Ponderables!Z527</f>
        <v>0</v>
      </c>
      <c r="H523" s="46" t="str">
        <f>Criterios_Ponderables!AD527</f>
        <v>0</v>
      </c>
      <c r="I523" s="42">
        <f t="shared" si="70"/>
        <v>0</v>
      </c>
    </row>
    <row r="524" spans="1:9" hidden="1" x14ac:dyDescent="0.25">
      <c r="A524" s="1036"/>
      <c r="B524" s="706">
        <v>7</v>
      </c>
      <c r="C524" s="707" t="str">
        <f>IF(Experiencia_Proponente!C826=0,"",Experiencia_Proponente!C826)</f>
        <v/>
      </c>
      <c r="D524" s="715" t="str">
        <f>Criterios_Ponderables!H528</f>
        <v>0</v>
      </c>
      <c r="E524" s="716" t="str">
        <f>Criterios_Ponderables!M528</f>
        <v>0</v>
      </c>
      <c r="F524" s="709" t="str">
        <f>Criterios_Ponderables!R528</f>
        <v>0</v>
      </c>
      <c r="G524" s="709">
        <f>Criterios_Ponderables!Z528</f>
        <v>0</v>
      </c>
      <c r="H524" s="715" t="str">
        <f>Criterios_Ponderables!AD528</f>
        <v>0</v>
      </c>
      <c r="I524" s="710">
        <f t="shared" si="70"/>
        <v>0</v>
      </c>
    </row>
    <row r="525" spans="1:9" x14ac:dyDescent="0.25">
      <c r="A525" s="1033"/>
      <c r="B525" s="936">
        <v>8</v>
      </c>
      <c r="C525" s="717" t="str">
        <f>IF(Experiencia_Proponente!C827=0,"",Experiencia_Proponente!C827)</f>
        <v>SECURITAS COLOMBIA S.A.</v>
      </c>
      <c r="D525" s="702" t="str">
        <f>Criterios_Ponderables!H529</f>
        <v>0</v>
      </c>
      <c r="E525" s="697" t="str">
        <f>Criterios_Ponderables!M529</f>
        <v>0</v>
      </c>
      <c r="F525" s="719" t="str">
        <f>Criterios_Ponderables!R529</f>
        <v>0</v>
      </c>
      <c r="G525" s="719">
        <f>Criterios_Ponderables!Z529</f>
        <v>0</v>
      </c>
      <c r="H525" s="702" t="str">
        <f>Criterios_Ponderables!AD529</f>
        <v>10</v>
      </c>
      <c r="I525" s="719">
        <f t="shared" si="70"/>
        <v>10</v>
      </c>
    </row>
    <row r="526" spans="1:9" hidden="1" x14ac:dyDescent="0.25">
      <c r="A526" s="1034"/>
      <c r="B526" s="39">
        <v>9</v>
      </c>
      <c r="C526" s="35" t="str">
        <f>IF(Experiencia_Proponente!C828=0,"",Experiencia_Proponente!C828)</f>
        <v/>
      </c>
      <c r="D526" s="46" t="str">
        <f>Criterios_Ponderables!H530</f>
        <v>0</v>
      </c>
      <c r="E526" s="47" t="str">
        <f>Criterios_Ponderables!M530</f>
        <v>0</v>
      </c>
      <c r="F526" s="41" t="str">
        <f>Criterios_Ponderables!R530</f>
        <v>0</v>
      </c>
      <c r="G526" s="41">
        <f>Criterios_Ponderables!Z530</f>
        <v>0</v>
      </c>
      <c r="H526" s="46" t="str">
        <f>Criterios_Ponderables!AD530</f>
        <v>0</v>
      </c>
      <c r="I526" s="42">
        <f t="shared" si="70"/>
        <v>0</v>
      </c>
    </row>
    <row r="527" spans="1:9" hidden="1" x14ac:dyDescent="0.25">
      <c r="A527" s="1035"/>
      <c r="B527" s="936">
        <v>10</v>
      </c>
      <c r="C527" s="35" t="str">
        <f>IF(Experiencia_Proponente!C829=0,"",Experiencia_Proponente!C829)</f>
        <v/>
      </c>
      <c r="D527" s="46" t="str">
        <f>Criterios_Ponderables!H531</f>
        <v>0</v>
      </c>
      <c r="E527" s="47" t="str">
        <f>Criterios_Ponderables!M531</f>
        <v>0</v>
      </c>
      <c r="F527" s="41" t="str">
        <f>Criterios_Ponderables!R531</f>
        <v>0</v>
      </c>
      <c r="G527" s="41">
        <f>Criterios_Ponderables!Z531</f>
        <v>0</v>
      </c>
      <c r="H527" s="46" t="str">
        <f>Criterios_Ponderables!AD531</f>
        <v>0</v>
      </c>
      <c r="I527" s="42">
        <f t="shared" si="70"/>
        <v>0</v>
      </c>
    </row>
    <row r="528" spans="1:9" hidden="1" x14ac:dyDescent="0.25">
      <c r="A528" s="1036"/>
      <c r="B528" s="706">
        <v>11</v>
      </c>
      <c r="C528" s="707" t="str">
        <f>IF(Experiencia_Proponente!C830=0,"",Experiencia_Proponente!C830)</f>
        <v/>
      </c>
      <c r="D528" s="715" t="str">
        <f>Criterios_Ponderables!H532</f>
        <v>0</v>
      </c>
      <c r="E528" s="716" t="str">
        <f>Criterios_Ponderables!M532</f>
        <v>0</v>
      </c>
      <c r="F528" s="709" t="str">
        <f>Criterios_Ponderables!R532</f>
        <v>0</v>
      </c>
      <c r="G528" s="709">
        <f>Criterios_Ponderables!Z532</f>
        <v>0</v>
      </c>
      <c r="H528" s="715" t="str">
        <f>Criterios_Ponderables!AD532</f>
        <v>0</v>
      </c>
      <c r="I528" s="710">
        <f t="shared" si="70"/>
        <v>0</v>
      </c>
    </row>
    <row r="529" spans="1:9" x14ac:dyDescent="0.25">
      <c r="A529" s="1033"/>
      <c r="B529" s="936">
        <v>12</v>
      </c>
      <c r="C529" s="717" t="str">
        <f>IF(Experiencia_Proponente!C831=0,"",Experiencia_Proponente!C831)</f>
        <v>SECURITAS COLOMBIA S.A.</v>
      </c>
      <c r="D529" s="702" t="str">
        <f>Criterios_Ponderables!H533</f>
        <v>0</v>
      </c>
      <c r="E529" s="697" t="str">
        <f>Criterios_Ponderables!M533</f>
        <v>0</v>
      </c>
      <c r="F529" s="719" t="str">
        <f>Criterios_Ponderables!R533</f>
        <v>0</v>
      </c>
      <c r="G529" s="719">
        <f>Criterios_Ponderables!Z533</f>
        <v>0</v>
      </c>
      <c r="H529" s="702" t="str">
        <f>Criterios_Ponderables!AD533</f>
        <v>10</v>
      </c>
      <c r="I529" s="719">
        <f t="shared" si="70"/>
        <v>10</v>
      </c>
    </row>
    <row r="530" spans="1:9" x14ac:dyDescent="0.25">
      <c r="A530" s="564">
        <v>40</v>
      </c>
      <c r="B530" s="564"/>
      <c r="C530" s="720" t="s">
        <v>1537</v>
      </c>
      <c r="D530" s="721"/>
      <c r="E530" s="721"/>
      <c r="F530" s="721"/>
      <c r="G530" s="721"/>
      <c r="H530" s="721"/>
      <c r="I530" s="721"/>
    </row>
    <row r="531" spans="1:9" x14ac:dyDescent="0.25">
      <c r="A531" s="1033">
        <f t="shared" ref="A531" si="77">A543</f>
        <v>41</v>
      </c>
      <c r="B531" s="936">
        <v>1</v>
      </c>
      <c r="C531" s="717" t="str">
        <f>IF(Experiencia_Proponente!C833=0,"",Experiencia_Proponente!C833)</f>
        <v>UNION TEMPORAL CD SEGURIDAD</v>
      </c>
      <c r="D531" s="717" t="str">
        <f>Criterios_Ponderables!H535</f>
        <v>15</v>
      </c>
      <c r="E531" s="722" t="str">
        <f>Criterios_Ponderables!M535</f>
        <v>24</v>
      </c>
      <c r="F531" s="723" t="str">
        <f>Criterios_Ponderables!R535</f>
        <v>10</v>
      </c>
      <c r="G531" s="723">
        <f>Criterios_Ponderables!Z535</f>
        <v>1</v>
      </c>
      <c r="H531" s="717" t="str">
        <f>Criterios_Ponderables!AD535</f>
        <v>10</v>
      </c>
      <c r="I531" s="723">
        <f t="shared" ref="I531" si="78">F531+D531+H531+E531+G531</f>
        <v>60</v>
      </c>
    </row>
    <row r="532" spans="1:9" x14ac:dyDescent="0.25">
      <c r="A532" s="1033"/>
      <c r="B532" s="936">
        <v>2</v>
      </c>
      <c r="C532" s="717" t="str">
        <f>IF(Experiencia_Proponente!C834=0,"",Experiencia_Proponente!C834)</f>
        <v>UNION TEMPORAL CD SEGURIDAD</v>
      </c>
      <c r="D532" s="717" t="str">
        <f>Criterios_Ponderables!H536</f>
        <v>15</v>
      </c>
      <c r="E532" s="722" t="str">
        <f>Criterios_Ponderables!M536</f>
        <v>24</v>
      </c>
      <c r="F532" s="723" t="str">
        <f>Criterios_Ponderables!R536</f>
        <v>10</v>
      </c>
      <c r="G532" s="723">
        <f>Criterios_Ponderables!Z536</f>
        <v>1</v>
      </c>
      <c r="H532" s="717" t="str">
        <f>Criterios_Ponderables!AD536</f>
        <v>10</v>
      </c>
      <c r="I532" s="723">
        <f t="shared" si="70"/>
        <v>60</v>
      </c>
    </row>
    <row r="533" spans="1:9" x14ac:dyDescent="0.25">
      <c r="A533" s="1033"/>
      <c r="B533" s="936">
        <v>3</v>
      </c>
      <c r="C533" s="717" t="str">
        <f>IF(Experiencia_Proponente!C835=0,"",Experiencia_Proponente!C835)</f>
        <v>UNION TEMPORAL CD SEGURIDAD</v>
      </c>
      <c r="D533" s="717" t="str">
        <f>Criterios_Ponderables!H537</f>
        <v>15</v>
      </c>
      <c r="E533" s="722" t="str">
        <f>Criterios_Ponderables!M537</f>
        <v>24</v>
      </c>
      <c r="F533" s="723" t="str">
        <f>Criterios_Ponderables!R537</f>
        <v>10</v>
      </c>
      <c r="G533" s="723">
        <f>Criterios_Ponderables!Z537</f>
        <v>1</v>
      </c>
      <c r="H533" s="717" t="str">
        <f>Criterios_Ponderables!AD537</f>
        <v>10</v>
      </c>
      <c r="I533" s="723">
        <f t="shared" si="70"/>
        <v>60</v>
      </c>
    </row>
    <row r="534" spans="1:9" x14ac:dyDescent="0.25">
      <c r="A534" s="1033"/>
      <c r="B534" s="936">
        <v>4</v>
      </c>
      <c r="C534" s="717" t="str">
        <f>IF(Experiencia_Proponente!C836=0,"",Experiencia_Proponente!C836)</f>
        <v>UNION TEMPORAL CD SEGURIDAD</v>
      </c>
      <c r="D534" s="717" t="str">
        <f>Criterios_Ponderables!H538</f>
        <v>15</v>
      </c>
      <c r="E534" s="722" t="str">
        <f>Criterios_Ponderables!M538</f>
        <v>24</v>
      </c>
      <c r="F534" s="723" t="str">
        <f>Criterios_Ponderables!R538</f>
        <v>10</v>
      </c>
      <c r="G534" s="723">
        <f>Criterios_Ponderables!Z538</f>
        <v>1</v>
      </c>
      <c r="H534" s="717" t="str">
        <f>Criterios_Ponderables!AD538</f>
        <v>10</v>
      </c>
      <c r="I534" s="723">
        <f t="shared" si="70"/>
        <v>60</v>
      </c>
    </row>
    <row r="535" spans="1:9" x14ac:dyDescent="0.25">
      <c r="A535" s="1033"/>
      <c r="B535" s="936">
        <v>5</v>
      </c>
      <c r="C535" s="717" t="str">
        <f>IF(Experiencia_Proponente!C837=0,"",Experiencia_Proponente!C837)</f>
        <v>UNION TEMPORAL CD SEGURIDAD</v>
      </c>
      <c r="D535" s="717" t="str">
        <f>Criterios_Ponderables!H539</f>
        <v>15</v>
      </c>
      <c r="E535" s="722" t="str">
        <f>Criterios_Ponderables!M539</f>
        <v>24</v>
      </c>
      <c r="F535" s="723" t="str">
        <f>Criterios_Ponderables!R539</f>
        <v>10</v>
      </c>
      <c r="G535" s="723">
        <f>Criterios_Ponderables!Z539</f>
        <v>1</v>
      </c>
      <c r="H535" s="717" t="str">
        <f>Criterios_Ponderables!AD539</f>
        <v>10</v>
      </c>
      <c r="I535" s="723">
        <f t="shared" si="70"/>
        <v>60</v>
      </c>
    </row>
    <row r="536" spans="1:9" x14ac:dyDescent="0.25">
      <c r="A536" s="1033"/>
      <c r="B536" s="936">
        <v>6</v>
      </c>
      <c r="C536" s="717" t="str">
        <f>IF(Experiencia_Proponente!C838=0,"",Experiencia_Proponente!C838)</f>
        <v>UNION TEMPORAL CD SEGURIDAD</v>
      </c>
      <c r="D536" s="717" t="str">
        <f>Criterios_Ponderables!H540</f>
        <v>15</v>
      </c>
      <c r="E536" s="722" t="str">
        <f>Criterios_Ponderables!M540</f>
        <v>24</v>
      </c>
      <c r="F536" s="723" t="str">
        <f>Criterios_Ponderables!R540</f>
        <v>10</v>
      </c>
      <c r="G536" s="723">
        <f>Criterios_Ponderables!Z540</f>
        <v>1</v>
      </c>
      <c r="H536" s="717" t="str">
        <f>Criterios_Ponderables!AD540</f>
        <v>10</v>
      </c>
      <c r="I536" s="723">
        <f t="shared" si="70"/>
        <v>60</v>
      </c>
    </row>
    <row r="537" spans="1:9" x14ac:dyDescent="0.25">
      <c r="A537" s="1033"/>
      <c r="B537" s="936">
        <v>7</v>
      </c>
      <c r="C537" s="717" t="str">
        <f>IF(Experiencia_Proponente!C839=0,"",Experiencia_Proponente!C839)</f>
        <v>UNION TEMPORAL CD SEGURIDAD</v>
      </c>
      <c r="D537" s="717" t="str">
        <f>Criterios_Ponderables!H541</f>
        <v>15</v>
      </c>
      <c r="E537" s="722" t="str">
        <f>Criterios_Ponderables!M541</f>
        <v>24</v>
      </c>
      <c r="F537" s="723" t="str">
        <f>Criterios_Ponderables!R541</f>
        <v>10</v>
      </c>
      <c r="G537" s="723">
        <f>Criterios_Ponderables!Z541</f>
        <v>1</v>
      </c>
      <c r="H537" s="717" t="str">
        <f>Criterios_Ponderables!AD541</f>
        <v>10</v>
      </c>
      <c r="I537" s="723">
        <f t="shared" si="70"/>
        <v>60</v>
      </c>
    </row>
    <row r="538" spans="1:9" x14ac:dyDescent="0.25">
      <c r="A538" s="1033"/>
      <c r="B538" s="936">
        <v>8</v>
      </c>
      <c r="C538" s="717" t="str">
        <f>IF(Experiencia_Proponente!C840=0,"",Experiencia_Proponente!C840)</f>
        <v>UNION TEMPORAL CD SEGURIDAD</v>
      </c>
      <c r="D538" s="717" t="str">
        <f>Criterios_Ponderables!H542</f>
        <v>15</v>
      </c>
      <c r="E538" s="722" t="str">
        <f>Criterios_Ponderables!M542</f>
        <v>24</v>
      </c>
      <c r="F538" s="723" t="str">
        <f>Criterios_Ponderables!R542</f>
        <v>10</v>
      </c>
      <c r="G538" s="723">
        <f>Criterios_Ponderables!Z542</f>
        <v>1</v>
      </c>
      <c r="H538" s="717" t="str">
        <f>Criterios_Ponderables!AD542</f>
        <v>10</v>
      </c>
      <c r="I538" s="723">
        <f t="shared" si="70"/>
        <v>60</v>
      </c>
    </row>
    <row r="539" spans="1:9" x14ac:dyDescent="0.25">
      <c r="A539" s="1033"/>
      <c r="B539" s="936">
        <v>9</v>
      </c>
      <c r="C539" s="717" t="str">
        <f>IF(Experiencia_Proponente!C841=0,"",Experiencia_Proponente!C841)</f>
        <v>UNION TEMPORAL CD SEGURIDAD</v>
      </c>
      <c r="D539" s="717" t="str">
        <f>Criterios_Ponderables!H543</f>
        <v>15</v>
      </c>
      <c r="E539" s="722" t="str">
        <f>Criterios_Ponderables!M543</f>
        <v>24</v>
      </c>
      <c r="F539" s="723" t="str">
        <f>Criterios_Ponderables!R543</f>
        <v>10</v>
      </c>
      <c r="G539" s="723">
        <f>Criterios_Ponderables!Z543</f>
        <v>1</v>
      </c>
      <c r="H539" s="717" t="str">
        <f>Criterios_Ponderables!AD543</f>
        <v>10</v>
      </c>
      <c r="I539" s="723">
        <f t="shared" si="70"/>
        <v>60</v>
      </c>
    </row>
    <row r="540" spans="1:9" x14ac:dyDescent="0.25">
      <c r="A540" s="1033"/>
      <c r="B540" s="936">
        <v>10</v>
      </c>
      <c r="C540" s="717" t="str">
        <f>IF(Experiencia_Proponente!C842=0,"",Experiencia_Proponente!C842)</f>
        <v>UNION TEMPORAL CD SEGURIDAD</v>
      </c>
      <c r="D540" s="717" t="str">
        <f>Criterios_Ponderables!H544</f>
        <v>15</v>
      </c>
      <c r="E540" s="722" t="str">
        <f>Criterios_Ponderables!M544</f>
        <v>24</v>
      </c>
      <c r="F540" s="723" t="str">
        <f>Criterios_Ponderables!R544</f>
        <v>10</v>
      </c>
      <c r="G540" s="723">
        <f>Criterios_Ponderables!Z544</f>
        <v>1</v>
      </c>
      <c r="H540" s="717" t="str">
        <f>Criterios_Ponderables!AD544</f>
        <v>10</v>
      </c>
      <c r="I540" s="723">
        <f t="shared" si="70"/>
        <v>60</v>
      </c>
    </row>
    <row r="541" spans="1:9" x14ac:dyDescent="0.25">
      <c r="A541" s="1033"/>
      <c r="B541" s="936">
        <v>11</v>
      </c>
      <c r="C541" s="717" t="str">
        <f>IF(Experiencia_Proponente!C843=0,"",Experiencia_Proponente!C843)</f>
        <v>UNION TEMPORAL CD SEGURIDAD</v>
      </c>
      <c r="D541" s="717" t="str">
        <f>Criterios_Ponderables!H545</f>
        <v>15</v>
      </c>
      <c r="E541" s="722" t="str">
        <f>Criterios_Ponderables!M545</f>
        <v>24</v>
      </c>
      <c r="F541" s="723" t="str">
        <f>Criterios_Ponderables!R545</f>
        <v>10</v>
      </c>
      <c r="G541" s="723">
        <f>Criterios_Ponderables!Z545</f>
        <v>1</v>
      </c>
      <c r="H541" s="717" t="str">
        <f>Criterios_Ponderables!AD545</f>
        <v>10</v>
      </c>
      <c r="I541" s="723">
        <f t="shared" si="70"/>
        <v>60</v>
      </c>
    </row>
    <row r="542" spans="1:9" x14ac:dyDescent="0.25">
      <c r="A542" s="1033"/>
      <c r="B542" s="936">
        <v>12</v>
      </c>
      <c r="C542" s="717" t="str">
        <f>IF(Experiencia_Proponente!C844=0,"",Experiencia_Proponente!C844)</f>
        <v>UNION TEMPORAL CD SEGURIDAD</v>
      </c>
      <c r="D542" s="717" t="str">
        <f>Criterios_Ponderables!H546</f>
        <v>15</v>
      </c>
      <c r="E542" s="722" t="str">
        <f>Criterios_Ponderables!M546</f>
        <v>24</v>
      </c>
      <c r="F542" s="723" t="str">
        <f>Criterios_Ponderables!R546</f>
        <v>10</v>
      </c>
      <c r="G542" s="723">
        <f>Criterios_Ponderables!Z546</f>
        <v>1</v>
      </c>
      <c r="H542" s="717" t="str">
        <f>Criterios_Ponderables!AD546</f>
        <v>10</v>
      </c>
      <c r="I542" s="723">
        <f t="shared" si="70"/>
        <v>60</v>
      </c>
    </row>
    <row r="543" spans="1:9" x14ac:dyDescent="0.25">
      <c r="A543" s="564">
        <v>41</v>
      </c>
      <c r="B543" s="564"/>
      <c r="C543" s="720" t="s">
        <v>1537</v>
      </c>
      <c r="D543" s="721"/>
      <c r="E543" s="721"/>
      <c r="F543" s="721"/>
      <c r="G543" s="721"/>
      <c r="H543" s="721"/>
      <c r="I543" s="721"/>
    </row>
    <row r="544" spans="1:9" hidden="1" x14ac:dyDescent="0.25">
      <c r="A544" s="1034">
        <f t="shared" ref="A544" si="79">A556</f>
        <v>42</v>
      </c>
      <c r="B544" s="39">
        <v>1</v>
      </c>
      <c r="C544" s="35" t="str">
        <f>IF(Experiencia_Proponente!C867=0,"",Experiencia_Proponente!C867)</f>
        <v/>
      </c>
      <c r="D544" s="35" t="str">
        <f>Criterios_Ponderables!H548</f>
        <v>0</v>
      </c>
      <c r="E544" s="43" t="str">
        <f>Criterios_Ponderables!M548</f>
        <v>0</v>
      </c>
      <c r="F544" s="44" t="str">
        <f>Criterios_Ponderables!R548</f>
        <v>0</v>
      </c>
      <c r="G544" s="44">
        <f>Criterios_Ponderables!Z548</f>
        <v>0</v>
      </c>
      <c r="H544" s="35" t="str">
        <f>Criterios_Ponderables!AD548</f>
        <v>0</v>
      </c>
      <c r="I544" s="45">
        <f t="shared" ref="I544:I607" si="80">F544+D544+H544+E544+G544</f>
        <v>0</v>
      </c>
    </row>
    <row r="545" spans="1:9" hidden="1" x14ac:dyDescent="0.25">
      <c r="A545" s="1035"/>
      <c r="B545" s="936">
        <v>2</v>
      </c>
      <c r="C545" s="35" t="str">
        <f>IF(Experiencia_Proponente!C868=0,"",Experiencia_Proponente!C868)</f>
        <v/>
      </c>
      <c r="D545" s="35" t="str">
        <f>Criterios_Ponderables!H549</f>
        <v>0</v>
      </c>
      <c r="E545" s="43" t="str">
        <f>Criterios_Ponderables!M549</f>
        <v>0</v>
      </c>
      <c r="F545" s="44" t="str">
        <f>Criterios_Ponderables!R549</f>
        <v>0</v>
      </c>
      <c r="G545" s="44">
        <f>Criterios_Ponderables!Z549</f>
        <v>0</v>
      </c>
      <c r="H545" s="35" t="str">
        <f>Criterios_Ponderables!AD549</f>
        <v>0</v>
      </c>
      <c r="I545" s="45">
        <f t="shared" si="80"/>
        <v>0</v>
      </c>
    </row>
    <row r="546" spans="1:9" hidden="1" x14ac:dyDescent="0.25">
      <c r="A546" s="1035"/>
      <c r="B546" s="936">
        <v>3</v>
      </c>
      <c r="C546" s="35" t="str">
        <f>IF(Experiencia_Proponente!C869=0,"",Experiencia_Proponente!C869)</f>
        <v/>
      </c>
      <c r="D546" s="35" t="str">
        <f>Criterios_Ponderables!H550</f>
        <v>0</v>
      </c>
      <c r="E546" s="43" t="str">
        <f>Criterios_Ponderables!M550</f>
        <v>0</v>
      </c>
      <c r="F546" s="44" t="str">
        <f>Criterios_Ponderables!R550</f>
        <v>0</v>
      </c>
      <c r="G546" s="44">
        <f>Criterios_Ponderables!Z550</f>
        <v>0</v>
      </c>
      <c r="H546" s="35" t="str">
        <f>Criterios_Ponderables!AD550</f>
        <v>0</v>
      </c>
      <c r="I546" s="45">
        <f t="shared" si="80"/>
        <v>0</v>
      </c>
    </row>
    <row r="547" spans="1:9" hidden="1" x14ac:dyDescent="0.25">
      <c r="A547" s="1035"/>
      <c r="B547" s="936">
        <v>4</v>
      </c>
      <c r="C547" s="35" t="str">
        <f>IF(Experiencia_Proponente!C870=0,"",Experiencia_Proponente!C870)</f>
        <v/>
      </c>
      <c r="D547" s="35" t="str">
        <f>Criterios_Ponderables!H551</f>
        <v>0</v>
      </c>
      <c r="E547" s="43" t="str">
        <f>Criterios_Ponderables!M551</f>
        <v>0</v>
      </c>
      <c r="F547" s="44" t="str">
        <f>Criterios_Ponderables!R551</f>
        <v>0</v>
      </c>
      <c r="G547" s="44">
        <f>Criterios_Ponderables!Z551</f>
        <v>0</v>
      </c>
      <c r="H547" s="35" t="str">
        <f>Criterios_Ponderables!AD551</f>
        <v>0</v>
      </c>
      <c r="I547" s="45">
        <f t="shared" si="80"/>
        <v>0</v>
      </c>
    </row>
    <row r="548" spans="1:9" hidden="1" x14ac:dyDescent="0.25">
      <c r="A548" s="1035"/>
      <c r="B548" s="936">
        <v>5</v>
      </c>
      <c r="C548" s="35" t="str">
        <f>IF(Experiencia_Proponente!C871=0,"",Experiencia_Proponente!C871)</f>
        <v/>
      </c>
      <c r="D548" s="35" t="str">
        <f>Criterios_Ponderables!H552</f>
        <v>0</v>
      </c>
      <c r="E548" s="43" t="str">
        <f>Criterios_Ponderables!M552</f>
        <v>0</v>
      </c>
      <c r="F548" s="44" t="str">
        <f>Criterios_Ponderables!R552</f>
        <v>0</v>
      </c>
      <c r="G548" s="44">
        <f>Criterios_Ponderables!Z552</f>
        <v>0</v>
      </c>
      <c r="H548" s="35" t="str">
        <f>Criterios_Ponderables!AD552</f>
        <v>0</v>
      </c>
      <c r="I548" s="45">
        <f t="shared" si="80"/>
        <v>0</v>
      </c>
    </row>
    <row r="549" spans="1:9" hidden="1" x14ac:dyDescent="0.25">
      <c r="A549" s="1035"/>
      <c r="B549" s="936">
        <v>6</v>
      </c>
      <c r="C549" s="35" t="str">
        <f>IF(Experiencia_Proponente!C872=0,"",Experiencia_Proponente!C872)</f>
        <v/>
      </c>
      <c r="D549" s="35" t="str">
        <f>Criterios_Ponderables!H553</f>
        <v>0</v>
      </c>
      <c r="E549" s="43" t="str">
        <f>Criterios_Ponderables!M553</f>
        <v>0</v>
      </c>
      <c r="F549" s="44" t="str">
        <f>Criterios_Ponderables!R553</f>
        <v>0</v>
      </c>
      <c r="G549" s="44">
        <f>Criterios_Ponderables!Z553</f>
        <v>0</v>
      </c>
      <c r="H549" s="35" t="str">
        <f>Criterios_Ponderables!AD553</f>
        <v>0</v>
      </c>
      <c r="I549" s="45">
        <f t="shared" si="80"/>
        <v>0</v>
      </c>
    </row>
    <row r="550" spans="1:9" hidden="1" x14ac:dyDescent="0.25">
      <c r="A550" s="1036"/>
      <c r="B550" s="706">
        <v>7</v>
      </c>
      <c r="C550" s="707" t="str">
        <f>IF(Experiencia_Proponente!C873=0,"",Experiencia_Proponente!C873)</f>
        <v/>
      </c>
      <c r="D550" s="707" t="str">
        <f>Criterios_Ponderables!H554</f>
        <v>0</v>
      </c>
      <c r="E550" s="712" t="str">
        <f>Criterios_Ponderables!M554</f>
        <v>0</v>
      </c>
      <c r="F550" s="713" t="str">
        <f>Criterios_Ponderables!R554</f>
        <v>0</v>
      </c>
      <c r="G550" s="713">
        <f>Criterios_Ponderables!Z554</f>
        <v>0</v>
      </c>
      <c r="H550" s="707" t="str">
        <f>Criterios_Ponderables!AD554</f>
        <v>0</v>
      </c>
      <c r="I550" s="714">
        <f t="shared" si="80"/>
        <v>0</v>
      </c>
    </row>
    <row r="551" spans="1:9" s="89" customFormat="1" x14ac:dyDescent="0.25">
      <c r="A551" s="1033"/>
      <c r="B551" s="941">
        <v>8</v>
      </c>
      <c r="C551" s="94" t="str">
        <f>IF(Experiencia_Proponente!C874=0,"",Experiencia_Proponente!C874)</f>
        <v>SEGURIDAD ORIENTAL LTDA</v>
      </c>
      <c r="D551" s="94" t="str">
        <f>Criterios_Ponderables!H555</f>
        <v>15</v>
      </c>
      <c r="E551" s="698" t="str">
        <f>Criterios_Ponderables!M555</f>
        <v>24</v>
      </c>
      <c r="F551" s="942" t="str">
        <f>Criterios_Ponderables!R555</f>
        <v>10</v>
      </c>
      <c r="G551" s="942">
        <f>Criterios_Ponderables!Z555</f>
        <v>1</v>
      </c>
      <c r="H551" s="94" t="str">
        <f>Criterios_Ponderables!AD555</f>
        <v>10</v>
      </c>
      <c r="I551" s="942">
        <f t="shared" si="80"/>
        <v>60</v>
      </c>
    </row>
    <row r="552" spans="1:9" hidden="1" x14ac:dyDescent="0.25">
      <c r="A552" s="1034"/>
      <c r="B552" s="39">
        <v>9</v>
      </c>
      <c r="C552" s="35" t="str">
        <f>IF(Experiencia_Proponente!C875=0,"",Experiencia_Proponente!C875)</f>
        <v/>
      </c>
      <c r="D552" s="35" t="str">
        <f>Criterios_Ponderables!H556</f>
        <v>0</v>
      </c>
      <c r="E552" s="43" t="str">
        <f>Criterios_Ponderables!M556</f>
        <v>0</v>
      </c>
      <c r="F552" s="44" t="str">
        <f>Criterios_Ponderables!R556</f>
        <v>0</v>
      </c>
      <c r="G552" s="44">
        <f>Criterios_Ponderables!Z556</f>
        <v>0</v>
      </c>
      <c r="H552" s="35" t="str">
        <f>Criterios_Ponderables!AD556</f>
        <v>0</v>
      </c>
      <c r="I552" s="45">
        <f t="shared" si="80"/>
        <v>0</v>
      </c>
    </row>
    <row r="553" spans="1:9" hidden="1" x14ac:dyDescent="0.25">
      <c r="A553" s="1035"/>
      <c r="B553" s="936">
        <v>10</v>
      </c>
      <c r="C553" s="35" t="str">
        <f>IF(Experiencia_Proponente!C876=0,"",Experiencia_Proponente!C876)</f>
        <v/>
      </c>
      <c r="D553" s="35" t="str">
        <f>Criterios_Ponderables!H557</f>
        <v>0</v>
      </c>
      <c r="E553" s="43" t="str">
        <f>Criterios_Ponderables!M557</f>
        <v>0</v>
      </c>
      <c r="F553" s="44" t="str">
        <f>Criterios_Ponderables!R557</f>
        <v>0</v>
      </c>
      <c r="G553" s="44">
        <f>Criterios_Ponderables!Z557</f>
        <v>0</v>
      </c>
      <c r="H553" s="35" t="str">
        <f>Criterios_Ponderables!AD557</f>
        <v>0</v>
      </c>
      <c r="I553" s="45">
        <f t="shared" si="80"/>
        <v>0</v>
      </c>
    </row>
    <row r="554" spans="1:9" hidden="1" x14ac:dyDescent="0.25">
      <c r="A554" s="1036"/>
      <c r="B554" s="706">
        <v>11</v>
      </c>
      <c r="C554" s="707" t="str">
        <f>IF(Experiencia_Proponente!C877=0,"",Experiencia_Proponente!C877)</f>
        <v/>
      </c>
      <c r="D554" s="707" t="str">
        <f>Criterios_Ponderables!H558</f>
        <v>0</v>
      </c>
      <c r="E554" s="712" t="str">
        <f>Criterios_Ponderables!M558</f>
        <v>0</v>
      </c>
      <c r="F554" s="713" t="str">
        <f>Criterios_Ponderables!R558</f>
        <v>0</v>
      </c>
      <c r="G554" s="713">
        <f>Criterios_Ponderables!Z558</f>
        <v>0</v>
      </c>
      <c r="H554" s="707" t="str">
        <f>Criterios_Ponderables!AD558</f>
        <v>0</v>
      </c>
      <c r="I554" s="714">
        <f t="shared" si="80"/>
        <v>0</v>
      </c>
    </row>
    <row r="555" spans="1:9" s="89" customFormat="1" x14ac:dyDescent="0.25">
      <c r="A555" s="1033"/>
      <c r="B555" s="941">
        <v>12</v>
      </c>
      <c r="C555" s="94" t="str">
        <f>IF(Experiencia_Proponente!C878=0,"",Experiencia_Proponente!C878)</f>
        <v>SEGURIDAD ORIENTAL LTDA</v>
      </c>
      <c r="D555" s="94" t="str">
        <f>Criterios_Ponderables!H559</f>
        <v>15</v>
      </c>
      <c r="E555" s="698" t="str">
        <f>Criterios_Ponderables!M559</f>
        <v>24</v>
      </c>
      <c r="F555" s="942" t="str">
        <f>Criterios_Ponderables!R559</f>
        <v>10</v>
      </c>
      <c r="G555" s="942">
        <f>Criterios_Ponderables!Z559</f>
        <v>1</v>
      </c>
      <c r="H555" s="94" t="str">
        <f>Criterios_Ponderables!AD559</f>
        <v>10</v>
      </c>
      <c r="I555" s="942">
        <f t="shared" si="80"/>
        <v>60</v>
      </c>
    </row>
    <row r="556" spans="1:9" x14ac:dyDescent="0.25">
      <c r="A556" s="564">
        <v>42</v>
      </c>
      <c r="B556" s="564"/>
      <c r="C556" s="720" t="s">
        <v>1537</v>
      </c>
      <c r="D556" s="721"/>
      <c r="E556" s="721"/>
      <c r="F556" s="721"/>
      <c r="G556" s="721"/>
      <c r="H556" s="721"/>
      <c r="I556" s="721"/>
    </row>
    <row r="557" spans="1:9" s="89" customFormat="1" x14ac:dyDescent="0.25">
      <c r="A557" s="1033">
        <f t="shared" ref="A557" si="81">A569</f>
        <v>43</v>
      </c>
      <c r="B557" s="941">
        <v>1</v>
      </c>
      <c r="C557" s="94" t="str">
        <f>IF(Experiencia_Proponente!C880=0,"",Experiencia_Proponente!C880)</f>
        <v>SERVICONFOR LTDA</v>
      </c>
      <c r="D557" s="94" t="str">
        <f>Criterios_Ponderables!H561</f>
        <v>15</v>
      </c>
      <c r="E557" s="698" t="str">
        <f>Criterios_Ponderables!M561</f>
        <v>24</v>
      </c>
      <c r="F557" s="942" t="str">
        <f>Criterios_Ponderables!R561</f>
        <v>10</v>
      </c>
      <c r="G557" s="942">
        <f>Criterios_Ponderables!Z561</f>
        <v>1</v>
      </c>
      <c r="H557" s="94" t="str">
        <f>Criterios_Ponderables!AD561</f>
        <v>10</v>
      </c>
      <c r="I557" s="942">
        <f t="shared" ref="I557" si="82">F557+D557+H557+E557+G557</f>
        <v>60</v>
      </c>
    </row>
    <row r="558" spans="1:9" hidden="1" x14ac:dyDescent="0.25">
      <c r="A558" s="1034"/>
      <c r="B558" s="39">
        <v>2</v>
      </c>
      <c r="C558" s="35" t="str">
        <f>IF(Experiencia_Proponente!C881=0,"",Experiencia_Proponente!C881)</f>
        <v/>
      </c>
      <c r="D558" s="46" t="str">
        <f>Criterios_Ponderables!H562</f>
        <v>0</v>
      </c>
      <c r="E558" s="47" t="str">
        <f>Criterios_Ponderables!M562</f>
        <v>0</v>
      </c>
      <c r="F558" s="41" t="str">
        <f>Criterios_Ponderables!R562</f>
        <v>0</v>
      </c>
      <c r="G558" s="41">
        <f>Criterios_Ponderables!Z562</f>
        <v>0</v>
      </c>
      <c r="H558" s="46" t="str">
        <f>Criterios_Ponderables!AD562</f>
        <v>0</v>
      </c>
      <c r="I558" s="42">
        <f t="shared" si="80"/>
        <v>0</v>
      </c>
    </row>
    <row r="559" spans="1:9" hidden="1" x14ac:dyDescent="0.25">
      <c r="A559" s="1035"/>
      <c r="B559" s="936">
        <v>3</v>
      </c>
      <c r="C559" s="35" t="str">
        <f>IF(Experiencia_Proponente!C882=0,"",Experiencia_Proponente!C882)</f>
        <v/>
      </c>
      <c r="D559" s="46" t="str">
        <f>Criterios_Ponderables!H563</f>
        <v>0</v>
      </c>
      <c r="E559" s="47" t="str">
        <f>Criterios_Ponderables!M563</f>
        <v>0</v>
      </c>
      <c r="F559" s="41" t="str">
        <f>Criterios_Ponderables!R563</f>
        <v>0</v>
      </c>
      <c r="G559" s="41">
        <f>Criterios_Ponderables!Z563</f>
        <v>0</v>
      </c>
      <c r="H559" s="46" t="str">
        <f>Criterios_Ponderables!AD563</f>
        <v>0</v>
      </c>
      <c r="I559" s="42">
        <f t="shared" si="80"/>
        <v>0</v>
      </c>
    </row>
    <row r="560" spans="1:9" hidden="1" x14ac:dyDescent="0.25">
      <c r="A560" s="1035"/>
      <c r="B560" s="936">
        <v>4</v>
      </c>
      <c r="C560" s="35" t="str">
        <f>IF(Experiencia_Proponente!C883=0,"",Experiencia_Proponente!C883)</f>
        <v/>
      </c>
      <c r="D560" s="46" t="str">
        <f>Criterios_Ponderables!H564</f>
        <v>0</v>
      </c>
      <c r="E560" s="47" t="str">
        <f>Criterios_Ponderables!M564</f>
        <v>0</v>
      </c>
      <c r="F560" s="41" t="str">
        <f>Criterios_Ponderables!R564</f>
        <v>0</v>
      </c>
      <c r="G560" s="41">
        <f>Criterios_Ponderables!Z564</f>
        <v>0</v>
      </c>
      <c r="H560" s="46" t="str">
        <f>Criterios_Ponderables!AD564</f>
        <v>0</v>
      </c>
      <c r="I560" s="42">
        <f t="shared" si="80"/>
        <v>0</v>
      </c>
    </row>
    <row r="561" spans="1:9" hidden="1" x14ac:dyDescent="0.25">
      <c r="A561" s="1035"/>
      <c r="B561" s="936">
        <v>5</v>
      </c>
      <c r="C561" s="35" t="str">
        <f>IF(Experiencia_Proponente!C884=0,"",Experiencia_Proponente!C884)</f>
        <v/>
      </c>
      <c r="D561" s="46" t="str">
        <f>Criterios_Ponderables!H565</f>
        <v>0</v>
      </c>
      <c r="E561" s="47" t="str">
        <f>Criterios_Ponderables!M565</f>
        <v>0</v>
      </c>
      <c r="F561" s="41" t="str">
        <f>Criterios_Ponderables!R565</f>
        <v>0</v>
      </c>
      <c r="G561" s="41">
        <f>Criterios_Ponderables!Z565</f>
        <v>0</v>
      </c>
      <c r="H561" s="46" t="str">
        <f>Criterios_Ponderables!AD565</f>
        <v>0</v>
      </c>
      <c r="I561" s="42">
        <f t="shared" si="80"/>
        <v>0</v>
      </c>
    </row>
    <row r="562" spans="1:9" hidden="1" x14ac:dyDescent="0.25">
      <c r="A562" s="1035"/>
      <c r="B562" s="936">
        <v>6</v>
      </c>
      <c r="C562" s="35" t="str">
        <f>IF(Experiencia_Proponente!C885=0,"",Experiencia_Proponente!C885)</f>
        <v/>
      </c>
      <c r="D562" s="46" t="str">
        <f>Criterios_Ponderables!H566</f>
        <v>0</v>
      </c>
      <c r="E562" s="47" t="str">
        <f>Criterios_Ponderables!M566</f>
        <v>0</v>
      </c>
      <c r="F562" s="41" t="str">
        <f>Criterios_Ponderables!R566</f>
        <v>0</v>
      </c>
      <c r="G562" s="41">
        <f>Criterios_Ponderables!Z566</f>
        <v>0</v>
      </c>
      <c r="H562" s="46" t="str">
        <f>Criterios_Ponderables!AD566</f>
        <v>0</v>
      </c>
      <c r="I562" s="42">
        <f t="shared" si="80"/>
        <v>0</v>
      </c>
    </row>
    <row r="563" spans="1:9" hidden="1" x14ac:dyDescent="0.25">
      <c r="A563" s="1036"/>
      <c r="B563" s="706">
        <v>7</v>
      </c>
      <c r="C563" s="707" t="str">
        <f>IF(Experiencia_Proponente!C886=0,"",Experiencia_Proponente!C886)</f>
        <v/>
      </c>
      <c r="D563" s="715" t="str">
        <f>Criterios_Ponderables!H567</f>
        <v>0</v>
      </c>
      <c r="E563" s="716" t="str">
        <f>Criterios_Ponderables!M567</f>
        <v>0</v>
      </c>
      <c r="F563" s="709" t="str">
        <f>Criterios_Ponderables!R567</f>
        <v>0</v>
      </c>
      <c r="G563" s="709">
        <f>Criterios_Ponderables!Z567</f>
        <v>0</v>
      </c>
      <c r="H563" s="715" t="str">
        <f>Criterios_Ponderables!AD567</f>
        <v>0</v>
      </c>
      <c r="I563" s="710">
        <f t="shared" si="80"/>
        <v>0</v>
      </c>
    </row>
    <row r="564" spans="1:9" s="89" customFormat="1" x14ac:dyDescent="0.25">
      <c r="A564" s="1033"/>
      <c r="B564" s="941">
        <v>8</v>
      </c>
      <c r="C564" s="94" t="str">
        <f>IF(Experiencia_Proponente!C887=0,"",Experiencia_Proponente!C887)</f>
        <v>SERVICONFOR LTDA</v>
      </c>
      <c r="D564" s="94" t="str">
        <f>Criterios_Ponderables!H568</f>
        <v>15</v>
      </c>
      <c r="E564" s="698" t="str">
        <f>Criterios_Ponderables!M568</f>
        <v>24</v>
      </c>
      <c r="F564" s="942" t="str">
        <f>Criterios_Ponderables!R568</f>
        <v>10</v>
      </c>
      <c r="G564" s="942">
        <f>Criterios_Ponderables!Z568</f>
        <v>1</v>
      </c>
      <c r="H564" s="94" t="str">
        <f>Criterios_Ponderables!AD568</f>
        <v>10</v>
      </c>
      <c r="I564" s="942">
        <f t="shared" si="80"/>
        <v>60</v>
      </c>
    </row>
    <row r="565" spans="1:9" s="89" customFormat="1" x14ac:dyDescent="0.25">
      <c r="A565" s="1033"/>
      <c r="B565" s="941">
        <v>9</v>
      </c>
      <c r="C565" s="94" t="str">
        <f>IF(Experiencia_Proponente!C888=0,"",Experiencia_Proponente!C888)</f>
        <v>SERVICONFOR LTDA</v>
      </c>
      <c r="D565" s="94" t="str">
        <f>Criterios_Ponderables!H569</f>
        <v>15</v>
      </c>
      <c r="E565" s="698" t="str">
        <f>Criterios_Ponderables!M569</f>
        <v>24</v>
      </c>
      <c r="F565" s="942" t="str">
        <f>Criterios_Ponderables!R569</f>
        <v>10</v>
      </c>
      <c r="G565" s="942">
        <f>Criterios_Ponderables!Z569</f>
        <v>1</v>
      </c>
      <c r="H565" s="94" t="str">
        <f>Criterios_Ponderables!AD569</f>
        <v>10</v>
      </c>
      <c r="I565" s="942">
        <f t="shared" si="80"/>
        <v>60</v>
      </c>
    </row>
    <row r="566" spans="1:9" s="89" customFormat="1" x14ac:dyDescent="0.25">
      <c r="A566" s="1033"/>
      <c r="B566" s="941">
        <v>10</v>
      </c>
      <c r="C566" s="94" t="str">
        <f>IF(Experiencia_Proponente!C889=0,"",Experiencia_Proponente!C889)</f>
        <v>SERVICONFOR LTDA</v>
      </c>
      <c r="D566" s="94" t="str">
        <f>Criterios_Ponderables!H570</f>
        <v>15</v>
      </c>
      <c r="E566" s="698" t="str">
        <f>Criterios_Ponderables!M570</f>
        <v>24</v>
      </c>
      <c r="F566" s="942" t="str">
        <f>Criterios_Ponderables!R570</f>
        <v>10</v>
      </c>
      <c r="G566" s="942">
        <f>Criterios_Ponderables!Z570</f>
        <v>1</v>
      </c>
      <c r="H566" s="94" t="str">
        <f>Criterios_Ponderables!AD570</f>
        <v>10</v>
      </c>
      <c r="I566" s="942">
        <f t="shared" si="80"/>
        <v>60</v>
      </c>
    </row>
    <row r="567" spans="1:9" hidden="1" x14ac:dyDescent="0.25">
      <c r="A567" s="1037"/>
      <c r="B567" s="711">
        <v>11</v>
      </c>
      <c r="C567" s="707" t="str">
        <f>IF(Experiencia_Proponente!C890=0,"",Experiencia_Proponente!C890)</f>
        <v/>
      </c>
      <c r="D567" s="715" t="str">
        <f>Criterios_Ponderables!H571</f>
        <v>0</v>
      </c>
      <c r="E567" s="716" t="str">
        <f>Criterios_Ponderables!M571</f>
        <v>0</v>
      </c>
      <c r="F567" s="709" t="str">
        <f>Criterios_Ponderables!R571</f>
        <v>0</v>
      </c>
      <c r="G567" s="709">
        <f>Criterios_Ponderables!Z571</f>
        <v>0</v>
      </c>
      <c r="H567" s="715" t="str">
        <f>Criterios_Ponderables!AD571</f>
        <v>0</v>
      </c>
      <c r="I567" s="710">
        <f t="shared" si="80"/>
        <v>0</v>
      </c>
    </row>
    <row r="568" spans="1:9" s="89" customFormat="1" x14ac:dyDescent="0.25">
      <c r="A568" s="1033"/>
      <c r="B568" s="941">
        <v>12</v>
      </c>
      <c r="C568" s="94" t="str">
        <f>IF(Experiencia_Proponente!C891=0,"",Experiencia_Proponente!C891)</f>
        <v>SERVICONFOR LTDA</v>
      </c>
      <c r="D568" s="94" t="str">
        <f>Criterios_Ponderables!H572</f>
        <v>15</v>
      </c>
      <c r="E568" s="698" t="str">
        <f>Criterios_Ponderables!M572</f>
        <v>24</v>
      </c>
      <c r="F568" s="942" t="str">
        <f>Criterios_Ponderables!R572</f>
        <v>10</v>
      </c>
      <c r="G568" s="942">
        <f>Criterios_Ponderables!Z572</f>
        <v>1</v>
      </c>
      <c r="H568" s="94" t="str">
        <f>Criterios_Ponderables!AD572</f>
        <v>10</v>
      </c>
      <c r="I568" s="942">
        <f t="shared" si="80"/>
        <v>60</v>
      </c>
    </row>
    <row r="569" spans="1:9" x14ac:dyDescent="0.25">
      <c r="A569" s="564">
        <v>43</v>
      </c>
      <c r="B569" s="564"/>
      <c r="C569" s="720" t="s">
        <v>1537</v>
      </c>
      <c r="D569" s="721"/>
      <c r="E569" s="721"/>
      <c r="F569" s="721"/>
      <c r="G569" s="721"/>
      <c r="H569" s="721"/>
      <c r="I569" s="721"/>
    </row>
    <row r="570" spans="1:9" hidden="1" x14ac:dyDescent="0.25">
      <c r="A570" s="1034">
        <f t="shared" ref="A570" si="83">A582</f>
        <v>44</v>
      </c>
      <c r="B570" s="39">
        <v>1</v>
      </c>
      <c r="C570" s="35" t="str">
        <f>IF(Experiencia_Proponente!C893=0,"",Experiencia_Proponente!C893)</f>
        <v/>
      </c>
      <c r="D570" s="46" t="str">
        <f>Criterios_Ponderables!H574</f>
        <v>0</v>
      </c>
      <c r="E570" s="47" t="str">
        <f>Criterios_Ponderables!M574</f>
        <v>0</v>
      </c>
      <c r="F570" s="41" t="str">
        <f>Criterios_Ponderables!R574</f>
        <v>0</v>
      </c>
      <c r="G570" s="41">
        <f>Criterios_Ponderables!Z574</f>
        <v>0</v>
      </c>
      <c r="H570" s="46" t="str">
        <f>Criterios_Ponderables!AD574</f>
        <v>0</v>
      </c>
      <c r="I570" s="42">
        <f t="shared" ref="I570" si="84">F570+D570+H570+E570+G570</f>
        <v>0</v>
      </c>
    </row>
    <row r="571" spans="1:9" hidden="1" x14ac:dyDescent="0.25">
      <c r="A571" s="1035"/>
      <c r="B571" s="936">
        <v>2</v>
      </c>
      <c r="C571" s="35" t="str">
        <f>IF(Experiencia_Proponente!C894=0,"",Experiencia_Proponente!C894)</f>
        <v/>
      </c>
      <c r="D571" s="46" t="str">
        <f>Criterios_Ponderables!H575</f>
        <v>0</v>
      </c>
      <c r="E571" s="47" t="str">
        <f>Criterios_Ponderables!M575</f>
        <v>0</v>
      </c>
      <c r="F571" s="41" t="str">
        <f>Criterios_Ponderables!R575</f>
        <v>0</v>
      </c>
      <c r="G571" s="41">
        <f>Criterios_Ponderables!Z575</f>
        <v>0</v>
      </c>
      <c r="H571" s="46" t="str">
        <f>Criterios_Ponderables!AD575</f>
        <v>0</v>
      </c>
      <c r="I571" s="42">
        <f t="shared" si="80"/>
        <v>0</v>
      </c>
    </row>
    <row r="572" spans="1:9" hidden="1" x14ac:dyDescent="0.25">
      <c r="A572" s="1035"/>
      <c r="B572" s="936">
        <v>3</v>
      </c>
      <c r="C572" s="35" t="str">
        <f>IF(Experiencia_Proponente!C895=0,"",Experiencia_Proponente!C895)</f>
        <v/>
      </c>
      <c r="D572" s="46" t="str">
        <f>Criterios_Ponderables!H576</f>
        <v>0</v>
      </c>
      <c r="E572" s="47" t="str">
        <f>Criterios_Ponderables!M576</f>
        <v>0</v>
      </c>
      <c r="F572" s="41" t="str">
        <f>Criterios_Ponderables!R576</f>
        <v>0</v>
      </c>
      <c r="G572" s="41">
        <f>Criterios_Ponderables!Z576</f>
        <v>0</v>
      </c>
      <c r="H572" s="46" t="str">
        <f>Criterios_Ponderables!AD576</f>
        <v>0</v>
      </c>
      <c r="I572" s="42">
        <f t="shared" si="80"/>
        <v>0</v>
      </c>
    </row>
    <row r="573" spans="1:9" hidden="1" x14ac:dyDescent="0.25">
      <c r="A573" s="1035"/>
      <c r="B573" s="936">
        <v>4</v>
      </c>
      <c r="C573" s="35" t="str">
        <f>IF(Experiencia_Proponente!C896=0,"",Experiencia_Proponente!C896)</f>
        <v/>
      </c>
      <c r="D573" s="46" t="str">
        <f>Criterios_Ponderables!H577</f>
        <v>0</v>
      </c>
      <c r="E573" s="47" t="str">
        <f>Criterios_Ponderables!M577</f>
        <v>0</v>
      </c>
      <c r="F573" s="41" t="str">
        <f>Criterios_Ponderables!R577</f>
        <v>0</v>
      </c>
      <c r="G573" s="41">
        <f>Criterios_Ponderables!Z577</f>
        <v>0</v>
      </c>
      <c r="H573" s="46" t="str">
        <f>Criterios_Ponderables!AD577</f>
        <v>0</v>
      </c>
      <c r="I573" s="42">
        <f t="shared" si="80"/>
        <v>0</v>
      </c>
    </row>
    <row r="574" spans="1:9" hidden="1" x14ac:dyDescent="0.25">
      <c r="A574" s="1036"/>
      <c r="B574" s="706">
        <v>5</v>
      </c>
      <c r="C574" s="707" t="str">
        <f>IF(Experiencia_Proponente!C897=0,"",Experiencia_Proponente!C897)</f>
        <v/>
      </c>
      <c r="D574" s="715" t="str">
        <f>Criterios_Ponderables!H578</f>
        <v>0</v>
      </c>
      <c r="E574" s="716" t="str">
        <f>Criterios_Ponderables!M578</f>
        <v>0</v>
      </c>
      <c r="F574" s="709" t="str">
        <f>Criterios_Ponderables!R578</f>
        <v>0</v>
      </c>
      <c r="G574" s="709">
        <f>Criterios_Ponderables!Z578</f>
        <v>0</v>
      </c>
      <c r="H574" s="715" t="str">
        <f>Criterios_Ponderables!AD578</f>
        <v>0</v>
      </c>
      <c r="I574" s="710">
        <f t="shared" si="80"/>
        <v>0</v>
      </c>
    </row>
    <row r="575" spans="1:9" s="89" customFormat="1" ht="36" customHeight="1" x14ac:dyDescent="0.25">
      <c r="A575" s="1033"/>
      <c r="B575" s="941">
        <v>6</v>
      </c>
      <c r="C575" s="94" t="str">
        <f>IF(Experiencia_Proponente!C898=0,"",Experiencia_Proponente!C898)</f>
        <v>UNIÓN TEMPORAL
SEGURIDAD JVS 2021</v>
      </c>
      <c r="D575" s="94" t="str">
        <f>Criterios_Ponderables!H579</f>
        <v>15</v>
      </c>
      <c r="E575" s="698" t="str">
        <f>Criterios_Ponderables!M579</f>
        <v>24</v>
      </c>
      <c r="F575" s="942" t="str">
        <f>Criterios_Ponderables!R579</f>
        <v>10</v>
      </c>
      <c r="G575" s="942">
        <f>Criterios_Ponderables!Z579</f>
        <v>1</v>
      </c>
      <c r="H575" s="94" t="str">
        <f>Criterios_Ponderables!AD579</f>
        <v>10</v>
      </c>
      <c r="I575" s="942">
        <f t="shared" si="80"/>
        <v>60</v>
      </c>
    </row>
    <row r="576" spans="1:9" hidden="1" x14ac:dyDescent="0.25">
      <c r="A576" s="1034"/>
      <c r="B576" s="39">
        <v>7</v>
      </c>
      <c r="C576" s="35" t="str">
        <f>IF(Experiencia_Proponente!C899=0,"",Experiencia_Proponente!C899)</f>
        <v/>
      </c>
      <c r="D576" s="46" t="str">
        <f>Criterios_Ponderables!H580</f>
        <v>0</v>
      </c>
      <c r="E576" s="47" t="str">
        <f>Criterios_Ponderables!M580</f>
        <v>0</v>
      </c>
      <c r="F576" s="41" t="str">
        <f>Criterios_Ponderables!R580</f>
        <v>0</v>
      </c>
      <c r="G576" s="41">
        <f>Criterios_Ponderables!Z580</f>
        <v>0</v>
      </c>
      <c r="H576" s="46" t="str">
        <f>Criterios_Ponderables!AD580</f>
        <v>0</v>
      </c>
      <c r="I576" s="42">
        <f t="shared" si="80"/>
        <v>0</v>
      </c>
    </row>
    <row r="577" spans="1:9" hidden="1" x14ac:dyDescent="0.25">
      <c r="A577" s="1035"/>
      <c r="B577" s="936">
        <v>8</v>
      </c>
      <c r="C577" s="35" t="str">
        <f>IF(Experiencia_Proponente!C900=0,"",Experiencia_Proponente!C900)</f>
        <v/>
      </c>
      <c r="D577" s="46" t="str">
        <f>Criterios_Ponderables!H581</f>
        <v>0</v>
      </c>
      <c r="E577" s="47" t="str">
        <f>Criterios_Ponderables!M581</f>
        <v>0</v>
      </c>
      <c r="F577" s="41" t="str">
        <f>Criterios_Ponderables!R581</f>
        <v>0</v>
      </c>
      <c r="G577" s="41">
        <f>Criterios_Ponderables!Z581</f>
        <v>0</v>
      </c>
      <c r="H577" s="46" t="str">
        <f>Criterios_Ponderables!AD581</f>
        <v>0</v>
      </c>
      <c r="I577" s="42">
        <f t="shared" si="80"/>
        <v>0</v>
      </c>
    </row>
    <row r="578" spans="1:9" hidden="1" x14ac:dyDescent="0.25">
      <c r="A578" s="1035"/>
      <c r="B578" s="936">
        <v>9</v>
      </c>
      <c r="C578" s="35" t="str">
        <f>IF(Experiencia_Proponente!C901=0,"",Experiencia_Proponente!C901)</f>
        <v/>
      </c>
      <c r="D578" s="46" t="str">
        <f>Criterios_Ponderables!H582</f>
        <v>0</v>
      </c>
      <c r="E578" s="47" t="str">
        <f>Criterios_Ponderables!M582</f>
        <v>0</v>
      </c>
      <c r="F578" s="41" t="str">
        <f>Criterios_Ponderables!R582</f>
        <v>0</v>
      </c>
      <c r="G578" s="41">
        <f>Criterios_Ponderables!Z582</f>
        <v>0</v>
      </c>
      <c r="H578" s="46" t="str">
        <f>Criterios_Ponderables!AD582</f>
        <v>0</v>
      </c>
      <c r="I578" s="42">
        <f t="shared" si="80"/>
        <v>0</v>
      </c>
    </row>
    <row r="579" spans="1:9" hidden="1" x14ac:dyDescent="0.25">
      <c r="A579" s="1035"/>
      <c r="B579" s="936">
        <v>10</v>
      </c>
      <c r="C579" s="35" t="str">
        <f>IF(Experiencia_Proponente!C902=0,"",Experiencia_Proponente!C902)</f>
        <v/>
      </c>
      <c r="D579" s="46" t="str">
        <f>Criterios_Ponderables!H583</f>
        <v>0</v>
      </c>
      <c r="E579" s="47" t="str">
        <f>Criterios_Ponderables!M583</f>
        <v>0</v>
      </c>
      <c r="F579" s="41" t="str">
        <f>Criterios_Ponderables!R583</f>
        <v>0</v>
      </c>
      <c r="G579" s="41">
        <f>Criterios_Ponderables!Z583</f>
        <v>0</v>
      </c>
      <c r="H579" s="46" t="str">
        <f>Criterios_Ponderables!AD583</f>
        <v>0</v>
      </c>
      <c r="I579" s="42">
        <f t="shared" si="80"/>
        <v>0</v>
      </c>
    </row>
    <row r="580" spans="1:9" hidden="1" x14ac:dyDescent="0.25">
      <c r="A580" s="1036"/>
      <c r="B580" s="706">
        <v>11</v>
      </c>
      <c r="C580" s="707" t="str">
        <f>IF(Experiencia_Proponente!C903=0,"",Experiencia_Proponente!C903)</f>
        <v/>
      </c>
      <c r="D580" s="715" t="str">
        <f>Criterios_Ponderables!H584</f>
        <v>0</v>
      </c>
      <c r="E580" s="716" t="str">
        <f>Criterios_Ponderables!M584</f>
        <v>0</v>
      </c>
      <c r="F580" s="709" t="str">
        <f>Criterios_Ponderables!R584</f>
        <v>0</v>
      </c>
      <c r="G580" s="709">
        <f>Criterios_Ponderables!Z584</f>
        <v>0</v>
      </c>
      <c r="H580" s="715" t="str">
        <f>Criterios_Ponderables!AD584</f>
        <v>0</v>
      </c>
      <c r="I580" s="710">
        <f t="shared" si="80"/>
        <v>0</v>
      </c>
    </row>
    <row r="581" spans="1:9" s="89" customFormat="1" ht="27" customHeight="1" x14ac:dyDescent="0.25">
      <c r="A581" s="1033"/>
      <c r="B581" s="941">
        <v>12</v>
      </c>
      <c r="C581" s="94" t="str">
        <f>IF(Experiencia_Proponente!C904=0,"",Experiencia_Proponente!C904)</f>
        <v>UNIÓN TEMPORAL
SEGURIDAD JVS 2021</v>
      </c>
      <c r="D581" s="94" t="str">
        <f>Criterios_Ponderables!H585</f>
        <v>15</v>
      </c>
      <c r="E581" s="698" t="str">
        <f>Criterios_Ponderables!M585</f>
        <v>24</v>
      </c>
      <c r="F581" s="942" t="str">
        <f>Criterios_Ponderables!R585</f>
        <v>10</v>
      </c>
      <c r="G581" s="942">
        <f>Criterios_Ponderables!Z585</f>
        <v>1</v>
      </c>
      <c r="H581" s="94" t="str">
        <f>Criterios_Ponderables!AD585</f>
        <v>10</v>
      </c>
      <c r="I581" s="942">
        <f t="shared" si="80"/>
        <v>60</v>
      </c>
    </row>
    <row r="582" spans="1:9" x14ac:dyDescent="0.25">
      <c r="A582" s="564">
        <v>44</v>
      </c>
      <c r="B582" s="564"/>
      <c r="C582" s="720" t="s">
        <v>1537</v>
      </c>
      <c r="D582" s="721"/>
      <c r="E582" s="721"/>
      <c r="F582" s="721"/>
      <c r="G582" s="721"/>
      <c r="H582" s="721"/>
      <c r="I582" s="721"/>
    </row>
    <row r="583" spans="1:9" ht="33" x14ac:dyDescent="0.25">
      <c r="A583" s="1033">
        <f t="shared" ref="A583" si="85">A595</f>
        <v>45</v>
      </c>
      <c r="B583" s="936">
        <v>1</v>
      </c>
      <c r="C583" s="717" t="str">
        <f>IF(Experiencia_Proponente!C906=0,"",Experiencia_Proponente!C906)</f>
        <v xml:space="preserve">UNIÓN TEMPORAL 
SE TO SE EDUCACIÓN 1600 </v>
      </c>
      <c r="D583" s="702" t="str">
        <f>Criterios_Ponderables!H587</f>
        <v>15</v>
      </c>
      <c r="E583" s="697" t="str">
        <f>Criterios_Ponderables!M587</f>
        <v>24</v>
      </c>
      <c r="F583" s="719" t="str">
        <f>Criterios_Ponderables!R587</f>
        <v>10</v>
      </c>
      <c r="G583" s="719">
        <f>Criterios_Ponderables!Z587</f>
        <v>1</v>
      </c>
      <c r="H583" s="702" t="str">
        <f>Criterios_Ponderables!AD587</f>
        <v>10</v>
      </c>
      <c r="I583" s="719">
        <f t="shared" ref="I583" si="86">F583+D583+H583+E583+G583</f>
        <v>60</v>
      </c>
    </row>
    <row r="584" spans="1:9" ht="33" x14ac:dyDescent="0.25">
      <c r="A584" s="1033"/>
      <c r="B584" s="936">
        <v>2</v>
      </c>
      <c r="C584" s="717" t="str">
        <f>IF(Experiencia_Proponente!C907=0,"",Experiencia_Proponente!C907)</f>
        <v xml:space="preserve">UNIÓN TEMPORAL 
SE TO SE EDUCACIÓN 1600 </v>
      </c>
      <c r="D584" s="702" t="str">
        <f>Criterios_Ponderables!H588</f>
        <v>15</v>
      </c>
      <c r="E584" s="697" t="str">
        <f>Criterios_Ponderables!M588</f>
        <v>24</v>
      </c>
      <c r="F584" s="719" t="str">
        <f>Criterios_Ponderables!R588</f>
        <v>10</v>
      </c>
      <c r="G584" s="719">
        <f>Criterios_Ponderables!Z588</f>
        <v>1</v>
      </c>
      <c r="H584" s="702" t="str">
        <f>Criterios_Ponderables!AD588</f>
        <v>10</v>
      </c>
      <c r="I584" s="719">
        <f t="shared" si="80"/>
        <v>60</v>
      </c>
    </row>
    <row r="585" spans="1:9" ht="33" x14ac:dyDescent="0.25">
      <c r="A585" s="1033"/>
      <c r="B585" s="936">
        <v>3</v>
      </c>
      <c r="C585" s="717" t="str">
        <f>IF(Experiencia_Proponente!C908=0,"",Experiencia_Proponente!C908)</f>
        <v xml:space="preserve">UNIÓN TEMPORAL 
SE TO SE EDUCACIÓN 1600 </v>
      </c>
      <c r="D585" s="702" t="str">
        <f>Criterios_Ponderables!H589</f>
        <v>15</v>
      </c>
      <c r="E585" s="697" t="str">
        <f>Criterios_Ponderables!M589</f>
        <v>24</v>
      </c>
      <c r="F585" s="719" t="str">
        <f>Criterios_Ponderables!R589</f>
        <v>10</v>
      </c>
      <c r="G585" s="719">
        <f>Criterios_Ponderables!Z589</f>
        <v>1</v>
      </c>
      <c r="H585" s="702" t="str">
        <f>Criterios_Ponderables!AD589</f>
        <v>10</v>
      </c>
      <c r="I585" s="719">
        <f t="shared" si="80"/>
        <v>60</v>
      </c>
    </row>
    <row r="586" spans="1:9" ht="33" x14ac:dyDescent="0.25">
      <c r="A586" s="1033"/>
      <c r="B586" s="936">
        <v>4</v>
      </c>
      <c r="C586" s="717" t="str">
        <f>IF(Experiencia_Proponente!C909=0,"",Experiencia_Proponente!C909)</f>
        <v xml:space="preserve">UNIÓN TEMPORAL 
SE TO SE EDUCACIÓN 1600 </v>
      </c>
      <c r="D586" s="702" t="str">
        <f>Criterios_Ponderables!H590</f>
        <v>15</v>
      </c>
      <c r="E586" s="697" t="str">
        <f>Criterios_Ponderables!M590</f>
        <v>24</v>
      </c>
      <c r="F586" s="719" t="str">
        <f>Criterios_Ponderables!R590</f>
        <v>10</v>
      </c>
      <c r="G586" s="719">
        <f>Criterios_Ponderables!Z590</f>
        <v>1</v>
      </c>
      <c r="H586" s="702" t="str">
        <f>Criterios_Ponderables!AD590</f>
        <v>10</v>
      </c>
      <c r="I586" s="719">
        <f t="shared" si="80"/>
        <v>60</v>
      </c>
    </row>
    <row r="587" spans="1:9" hidden="1" x14ac:dyDescent="0.25">
      <c r="A587" s="1034"/>
      <c r="B587" s="39">
        <v>5</v>
      </c>
      <c r="C587" s="35" t="str">
        <f>IF(Experiencia_Proponente!C910=0,"",Experiencia_Proponente!C910)</f>
        <v/>
      </c>
      <c r="D587" s="46" t="str">
        <f>Criterios_Ponderables!H591</f>
        <v>0</v>
      </c>
      <c r="E587" s="47" t="str">
        <f>Criterios_Ponderables!M591</f>
        <v>0</v>
      </c>
      <c r="F587" s="41" t="str">
        <f>Criterios_Ponderables!R591</f>
        <v>0</v>
      </c>
      <c r="G587" s="41">
        <f>Criterios_Ponderables!Z591</f>
        <v>0</v>
      </c>
      <c r="H587" s="46" t="str">
        <f>Criterios_Ponderables!AD591</f>
        <v>0</v>
      </c>
      <c r="I587" s="42">
        <f t="shared" si="80"/>
        <v>0</v>
      </c>
    </row>
    <row r="588" spans="1:9" hidden="1" x14ac:dyDescent="0.25">
      <c r="A588" s="1036"/>
      <c r="B588" s="706">
        <v>6</v>
      </c>
      <c r="C588" s="707" t="str">
        <f>IF(Experiencia_Proponente!C911=0,"",Experiencia_Proponente!C911)</f>
        <v/>
      </c>
      <c r="D588" s="715" t="str">
        <f>Criterios_Ponderables!H592</f>
        <v>0</v>
      </c>
      <c r="E588" s="716" t="str">
        <f>Criterios_Ponderables!M592</f>
        <v>0</v>
      </c>
      <c r="F588" s="709" t="str">
        <f>Criterios_Ponderables!R592</f>
        <v>0</v>
      </c>
      <c r="G588" s="709">
        <f>Criterios_Ponderables!Z592</f>
        <v>0</v>
      </c>
      <c r="H588" s="715" t="str">
        <f>Criterios_Ponderables!AD592</f>
        <v>0</v>
      </c>
      <c r="I588" s="710">
        <f t="shared" si="80"/>
        <v>0</v>
      </c>
    </row>
    <row r="589" spans="1:9" ht="33" x14ac:dyDescent="0.25">
      <c r="A589" s="1033"/>
      <c r="B589" s="936">
        <v>7</v>
      </c>
      <c r="C589" s="717" t="str">
        <f>IF(Experiencia_Proponente!C912=0,"",Experiencia_Proponente!C912)</f>
        <v xml:space="preserve">UNIÓN TEMPORAL 
SE TO SE EDUCACIÓN 1600 </v>
      </c>
      <c r="D589" s="702" t="str">
        <f>Criterios_Ponderables!H593</f>
        <v>15</v>
      </c>
      <c r="E589" s="697" t="str">
        <f>Criterios_Ponderables!M593</f>
        <v>24</v>
      </c>
      <c r="F589" s="719" t="str">
        <f>Criterios_Ponderables!R593</f>
        <v>10</v>
      </c>
      <c r="G589" s="719">
        <f>Criterios_Ponderables!Z593</f>
        <v>1</v>
      </c>
      <c r="H589" s="702" t="str">
        <f>Criterios_Ponderables!AD593</f>
        <v>10</v>
      </c>
      <c r="I589" s="719">
        <f t="shared" si="80"/>
        <v>60</v>
      </c>
    </row>
    <row r="590" spans="1:9" ht="33" x14ac:dyDescent="0.25">
      <c r="A590" s="1033"/>
      <c r="B590" s="936">
        <v>8</v>
      </c>
      <c r="C590" s="717" t="str">
        <f>IF(Experiencia_Proponente!C913=0,"",Experiencia_Proponente!C913)</f>
        <v xml:space="preserve">UNIÓN TEMPORAL 
SE TO SE EDUCACIÓN 1600 </v>
      </c>
      <c r="D590" s="702" t="str">
        <f>Criterios_Ponderables!H594</f>
        <v>15</v>
      </c>
      <c r="E590" s="697" t="str">
        <f>Criterios_Ponderables!M594</f>
        <v>24</v>
      </c>
      <c r="F590" s="719" t="str">
        <f>Criterios_Ponderables!R594</f>
        <v>10</v>
      </c>
      <c r="G590" s="719">
        <f>Criterios_Ponderables!Z594</f>
        <v>1</v>
      </c>
      <c r="H590" s="702" t="str">
        <f>Criterios_Ponderables!AD594</f>
        <v>10</v>
      </c>
      <c r="I590" s="719">
        <f t="shared" si="80"/>
        <v>60</v>
      </c>
    </row>
    <row r="591" spans="1:9" ht="33" x14ac:dyDescent="0.25">
      <c r="A591" s="1033"/>
      <c r="B591" s="936">
        <v>9</v>
      </c>
      <c r="C591" s="717" t="str">
        <f>IF(Experiencia_Proponente!C914=0,"",Experiencia_Proponente!C914)</f>
        <v xml:space="preserve">UNIÓN TEMPORAL 
SE TO SE EDUCACIÓN 1600 </v>
      </c>
      <c r="D591" s="702" t="str">
        <f>Criterios_Ponderables!H595</f>
        <v>15</v>
      </c>
      <c r="E591" s="697" t="str">
        <f>Criterios_Ponderables!M595</f>
        <v>24</v>
      </c>
      <c r="F591" s="719" t="str">
        <f>Criterios_Ponderables!R595</f>
        <v>10</v>
      </c>
      <c r="G591" s="719">
        <f>Criterios_Ponderables!Z595</f>
        <v>1</v>
      </c>
      <c r="H591" s="702" t="str">
        <f>Criterios_Ponderables!AD595</f>
        <v>10</v>
      </c>
      <c r="I591" s="719">
        <f t="shared" si="80"/>
        <v>60</v>
      </c>
    </row>
    <row r="592" spans="1:9" ht="33" x14ac:dyDescent="0.25">
      <c r="A592" s="1033"/>
      <c r="B592" s="936">
        <v>10</v>
      </c>
      <c r="C592" s="717" t="str">
        <f>IF(Experiencia_Proponente!C915=0,"",Experiencia_Proponente!C915)</f>
        <v xml:space="preserve">UNIÓN TEMPORAL 
SE TO SE EDUCACIÓN 1600 </v>
      </c>
      <c r="D592" s="702" t="str">
        <f>Criterios_Ponderables!H596</f>
        <v>15</v>
      </c>
      <c r="E592" s="697" t="str">
        <f>Criterios_Ponderables!M596</f>
        <v>24</v>
      </c>
      <c r="F592" s="719" t="str">
        <f>Criterios_Ponderables!R596</f>
        <v>10</v>
      </c>
      <c r="G592" s="719">
        <f>Criterios_Ponderables!Z596</f>
        <v>1</v>
      </c>
      <c r="H592" s="702" t="str">
        <f>Criterios_Ponderables!AD596</f>
        <v>10</v>
      </c>
      <c r="I592" s="719">
        <f t="shared" si="80"/>
        <v>60</v>
      </c>
    </row>
    <row r="593" spans="1:9" ht="33" x14ac:dyDescent="0.25">
      <c r="A593" s="1033"/>
      <c r="B593" s="936">
        <v>11</v>
      </c>
      <c r="C593" s="717" t="str">
        <f>IF(Experiencia_Proponente!C916=0,"",Experiencia_Proponente!C916)</f>
        <v xml:space="preserve">UNIÓN TEMPORAL 
SE TO SE EDUCACIÓN 1600 </v>
      </c>
      <c r="D593" s="702" t="str">
        <f>Criterios_Ponderables!H597</f>
        <v>15</v>
      </c>
      <c r="E593" s="697" t="str">
        <f>Criterios_Ponderables!M597</f>
        <v>24</v>
      </c>
      <c r="F593" s="719" t="str">
        <f>Criterios_Ponderables!R597</f>
        <v>10</v>
      </c>
      <c r="G593" s="719">
        <f>Criterios_Ponderables!Z597</f>
        <v>1</v>
      </c>
      <c r="H593" s="702" t="str">
        <f>Criterios_Ponderables!AD597</f>
        <v>10</v>
      </c>
      <c r="I593" s="719">
        <f t="shared" si="80"/>
        <v>60</v>
      </c>
    </row>
    <row r="594" spans="1:9" hidden="1" x14ac:dyDescent="0.25">
      <c r="A594" s="1037"/>
      <c r="B594" s="711">
        <v>12</v>
      </c>
      <c r="C594" s="707" t="str">
        <f>IF(Experiencia_Proponente!C921=0,"",Experiencia_Proponente!C921)</f>
        <v/>
      </c>
      <c r="D594" s="715" t="str">
        <f>Criterios_Ponderables!H598</f>
        <v>0</v>
      </c>
      <c r="E594" s="716" t="str">
        <f>Criterios_Ponderables!M598</f>
        <v>0</v>
      </c>
      <c r="F594" s="709" t="str">
        <f>Criterios_Ponderables!R598</f>
        <v>0</v>
      </c>
      <c r="G594" s="709">
        <f>Criterios_Ponderables!Z598</f>
        <v>0</v>
      </c>
      <c r="H594" s="715" t="str">
        <f>Criterios_Ponderables!AD598</f>
        <v>0</v>
      </c>
      <c r="I594" s="710">
        <f t="shared" si="80"/>
        <v>0</v>
      </c>
    </row>
    <row r="595" spans="1:9" x14ac:dyDescent="0.25">
      <c r="A595" s="564">
        <v>45</v>
      </c>
      <c r="B595" s="564"/>
      <c r="C595" s="720" t="s">
        <v>1537</v>
      </c>
      <c r="D595" s="721"/>
      <c r="E595" s="721"/>
      <c r="F595" s="721"/>
      <c r="G595" s="721"/>
      <c r="H595" s="721"/>
      <c r="I595" s="721"/>
    </row>
    <row r="596" spans="1:9" hidden="1" x14ac:dyDescent="0.25">
      <c r="A596" s="1034">
        <f t="shared" ref="A596" si="87">A608</f>
        <v>46</v>
      </c>
      <c r="B596" s="39">
        <v>1</v>
      </c>
      <c r="C596" s="35" t="str">
        <f>IF(Experiencia_Proponente!C923=0,"",Experiencia_Proponente!C923)</f>
        <v/>
      </c>
      <c r="D596" s="46" t="str">
        <f>Criterios_Ponderables!H600</f>
        <v>0</v>
      </c>
      <c r="E596" s="47" t="str">
        <f>Criterios_Ponderables!M600</f>
        <v>0</v>
      </c>
      <c r="F596" s="41" t="str">
        <f>Criterios_Ponderables!R600</f>
        <v>0</v>
      </c>
      <c r="G596" s="41">
        <f>Criterios_Ponderables!Z600</f>
        <v>0</v>
      </c>
      <c r="H596" s="46" t="str">
        <f>Criterios_Ponderables!AD600</f>
        <v>0</v>
      </c>
      <c r="I596" s="42">
        <f t="shared" ref="I596" si="88">F596+D596+H596+E596+G596</f>
        <v>0</v>
      </c>
    </row>
    <row r="597" spans="1:9" hidden="1" x14ac:dyDescent="0.25">
      <c r="A597" s="1035"/>
      <c r="B597" s="936">
        <v>2</v>
      </c>
      <c r="C597" s="35" t="str">
        <f>IF(Experiencia_Proponente!C924=0,"",Experiencia_Proponente!C924)</f>
        <v/>
      </c>
      <c r="D597" s="46" t="str">
        <f>Criterios_Ponderables!H601</f>
        <v>0</v>
      </c>
      <c r="E597" s="47" t="str">
        <f>Criterios_Ponderables!M601</f>
        <v>0</v>
      </c>
      <c r="F597" s="41" t="str">
        <f>Criterios_Ponderables!R601</f>
        <v>0</v>
      </c>
      <c r="G597" s="41">
        <f>Criterios_Ponderables!Z601</f>
        <v>0</v>
      </c>
      <c r="H597" s="46" t="str">
        <f>Criterios_Ponderables!AD601</f>
        <v>0</v>
      </c>
      <c r="I597" s="42">
        <f t="shared" si="80"/>
        <v>0</v>
      </c>
    </row>
    <row r="598" spans="1:9" hidden="1" x14ac:dyDescent="0.25">
      <c r="A598" s="1035"/>
      <c r="B598" s="936">
        <v>3</v>
      </c>
      <c r="C598" s="35" t="str">
        <f>IF(Experiencia_Proponente!C925=0,"",Experiencia_Proponente!C925)</f>
        <v/>
      </c>
      <c r="D598" s="46" t="str">
        <f>Criterios_Ponderables!H602</f>
        <v>0</v>
      </c>
      <c r="E598" s="47" t="str">
        <f>Criterios_Ponderables!M602</f>
        <v>0</v>
      </c>
      <c r="F598" s="41" t="str">
        <f>Criterios_Ponderables!R602</f>
        <v>0</v>
      </c>
      <c r="G598" s="41">
        <f>Criterios_Ponderables!Z602</f>
        <v>0</v>
      </c>
      <c r="H598" s="46" t="str">
        <f>Criterios_Ponderables!AD602</f>
        <v>0</v>
      </c>
      <c r="I598" s="42">
        <f t="shared" si="80"/>
        <v>0</v>
      </c>
    </row>
    <row r="599" spans="1:9" hidden="1" x14ac:dyDescent="0.25">
      <c r="A599" s="1035"/>
      <c r="B599" s="936">
        <v>4</v>
      </c>
      <c r="C599" s="35" t="str">
        <f>IF(Experiencia_Proponente!C926=0,"",Experiencia_Proponente!C926)</f>
        <v/>
      </c>
      <c r="D599" s="46" t="str">
        <f>Criterios_Ponderables!H603</f>
        <v>0</v>
      </c>
      <c r="E599" s="47" t="str">
        <f>Criterios_Ponderables!M603</f>
        <v>0</v>
      </c>
      <c r="F599" s="41" t="str">
        <f>Criterios_Ponderables!R603</f>
        <v>0</v>
      </c>
      <c r="G599" s="41">
        <f>Criterios_Ponderables!Z603</f>
        <v>0</v>
      </c>
      <c r="H599" s="46" t="str">
        <f>Criterios_Ponderables!AD603</f>
        <v>0</v>
      </c>
      <c r="I599" s="42">
        <f t="shared" si="80"/>
        <v>0</v>
      </c>
    </row>
    <row r="600" spans="1:9" hidden="1" x14ac:dyDescent="0.25">
      <c r="A600" s="1035"/>
      <c r="B600" s="936">
        <v>5</v>
      </c>
      <c r="C600" s="35" t="str">
        <f>IF(Experiencia_Proponente!C927=0,"",Experiencia_Proponente!C927)</f>
        <v/>
      </c>
      <c r="D600" s="46" t="str">
        <f>Criterios_Ponderables!H604</f>
        <v>0</v>
      </c>
      <c r="E600" s="47" t="str">
        <f>Criterios_Ponderables!M604</f>
        <v>0</v>
      </c>
      <c r="F600" s="41" t="str">
        <f>Criterios_Ponderables!R604</f>
        <v>0</v>
      </c>
      <c r="G600" s="41">
        <f>Criterios_Ponderables!Z604</f>
        <v>0</v>
      </c>
      <c r="H600" s="46" t="str">
        <f>Criterios_Ponderables!AD604</f>
        <v>0</v>
      </c>
      <c r="I600" s="42">
        <f t="shared" si="80"/>
        <v>0</v>
      </c>
    </row>
    <row r="601" spans="1:9" hidden="1" x14ac:dyDescent="0.25">
      <c r="A601" s="1035"/>
      <c r="B601" s="936">
        <v>6</v>
      </c>
      <c r="C601" s="35"/>
      <c r="D601" s="46" t="str">
        <f>Criterios_Ponderables!H605</f>
        <v>0</v>
      </c>
      <c r="E601" s="47" t="str">
        <f>Criterios_Ponderables!M605</f>
        <v>0</v>
      </c>
      <c r="F601" s="41" t="str">
        <f>Criterios_Ponderables!R605</f>
        <v>0</v>
      </c>
      <c r="G601" s="41">
        <f>Criterios_Ponderables!Z605</f>
        <v>0</v>
      </c>
      <c r="H601" s="46" t="str">
        <f>Criterios_Ponderables!AD605</f>
        <v>0</v>
      </c>
      <c r="I601" s="42">
        <f t="shared" si="80"/>
        <v>0</v>
      </c>
    </row>
    <row r="602" spans="1:9" hidden="1" x14ac:dyDescent="0.25">
      <c r="A602" s="1035"/>
      <c r="B602" s="936">
        <v>7</v>
      </c>
      <c r="C602" s="35" t="str">
        <f>IF(Experiencia_Proponente!C929=0,"",Experiencia_Proponente!C929)</f>
        <v/>
      </c>
      <c r="D602" s="46" t="str">
        <f>Criterios_Ponderables!H606</f>
        <v>0</v>
      </c>
      <c r="E602" s="47" t="str">
        <f>Criterios_Ponderables!M606</f>
        <v>0</v>
      </c>
      <c r="F602" s="41" t="str">
        <f>Criterios_Ponderables!R606</f>
        <v>0</v>
      </c>
      <c r="G602" s="41">
        <f>Criterios_Ponderables!Z606</f>
        <v>0</v>
      </c>
      <c r="H602" s="46" t="str">
        <f>Criterios_Ponderables!AD606</f>
        <v>0</v>
      </c>
      <c r="I602" s="42">
        <f t="shared" si="80"/>
        <v>0</v>
      </c>
    </row>
    <row r="603" spans="1:9" hidden="1" x14ac:dyDescent="0.25">
      <c r="A603" s="1035"/>
      <c r="B603" s="936">
        <v>8</v>
      </c>
      <c r="C603" s="35" t="str">
        <f>IF(Experiencia_Proponente!C930=0,"",Experiencia_Proponente!C930)</f>
        <v/>
      </c>
      <c r="D603" s="46" t="str">
        <f>Criterios_Ponderables!H607</f>
        <v>0</v>
      </c>
      <c r="E603" s="47" t="str">
        <f>Criterios_Ponderables!M607</f>
        <v>0</v>
      </c>
      <c r="F603" s="41" t="str">
        <f>Criterios_Ponderables!R607</f>
        <v>0</v>
      </c>
      <c r="G603" s="41">
        <f>Criterios_Ponderables!Z607</f>
        <v>0</v>
      </c>
      <c r="H603" s="46" t="str">
        <f>Criterios_Ponderables!AD607</f>
        <v>0</v>
      </c>
      <c r="I603" s="42">
        <f t="shared" si="80"/>
        <v>0</v>
      </c>
    </row>
    <row r="604" spans="1:9" hidden="1" x14ac:dyDescent="0.25">
      <c r="A604" s="1035"/>
      <c r="B604" s="936">
        <v>9</v>
      </c>
      <c r="C604" s="35" t="str">
        <f>IF(Experiencia_Proponente!C931=0,"",Experiencia_Proponente!C931)</f>
        <v/>
      </c>
      <c r="D604" s="46" t="str">
        <f>Criterios_Ponderables!H608</f>
        <v>0</v>
      </c>
      <c r="E604" s="47" t="str">
        <f>Criterios_Ponderables!M608</f>
        <v>0</v>
      </c>
      <c r="F604" s="41" t="str">
        <f>Criterios_Ponderables!R608</f>
        <v>0</v>
      </c>
      <c r="G604" s="41">
        <f>Criterios_Ponderables!Z608</f>
        <v>0</v>
      </c>
      <c r="H604" s="46" t="str">
        <f>Criterios_Ponderables!AD608</f>
        <v>0</v>
      </c>
      <c r="I604" s="42">
        <f t="shared" si="80"/>
        <v>0</v>
      </c>
    </row>
    <row r="605" spans="1:9" hidden="1" x14ac:dyDescent="0.25">
      <c r="A605" s="1035"/>
      <c r="B605" s="936">
        <v>10</v>
      </c>
      <c r="C605" s="35" t="str">
        <f>IF(Experiencia_Proponente!C932=0,"",Experiencia_Proponente!C932)</f>
        <v/>
      </c>
      <c r="D605" s="46" t="str">
        <f>Criterios_Ponderables!H609</f>
        <v>0</v>
      </c>
      <c r="E605" s="47" t="str">
        <f>Criterios_Ponderables!M609</f>
        <v>0</v>
      </c>
      <c r="F605" s="41" t="str">
        <f>Criterios_Ponderables!R609</f>
        <v>0</v>
      </c>
      <c r="G605" s="41">
        <f>Criterios_Ponderables!Z609</f>
        <v>0</v>
      </c>
      <c r="H605" s="46" t="str">
        <f>Criterios_Ponderables!AD609</f>
        <v>0</v>
      </c>
      <c r="I605" s="42">
        <f t="shared" si="80"/>
        <v>0</v>
      </c>
    </row>
    <row r="606" spans="1:9" hidden="1" x14ac:dyDescent="0.25">
      <c r="A606" s="1036"/>
      <c r="B606" s="706">
        <v>11</v>
      </c>
      <c r="C606" s="707" t="str">
        <f>IF(Experiencia_Proponente!C933=0,"",Experiencia_Proponente!C933)</f>
        <v/>
      </c>
      <c r="D606" s="715" t="str">
        <f>Criterios_Ponderables!H610</f>
        <v>0</v>
      </c>
      <c r="E606" s="716" t="str">
        <f>Criterios_Ponderables!M610</f>
        <v>0</v>
      </c>
      <c r="F606" s="709" t="str">
        <f>Criterios_Ponderables!R610</f>
        <v>0</v>
      </c>
      <c r="G606" s="709">
        <f>Criterios_Ponderables!Z610</f>
        <v>0</v>
      </c>
      <c r="H606" s="715" t="str">
        <f>Criterios_Ponderables!AD610</f>
        <v>0</v>
      </c>
      <c r="I606" s="710">
        <f t="shared" si="80"/>
        <v>0</v>
      </c>
    </row>
    <row r="607" spans="1:9" x14ac:dyDescent="0.25">
      <c r="A607" s="1033"/>
      <c r="B607" s="936">
        <v>12</v>
      </c>
      <c r="C607" s="717" t="str">
        <f>IF(Experiencia_Proponente!C934=0,"",Experiencia_Proponente!C934)</f>
        <v>YALE ADMEJORES</v>
      </c>
      <c r="D607" s="702" t="str">
        <f>Criterios_Ponderables!H611</f>
        <v>15</v>
      </c>
      <c r="E607" s="697" t="str">
        <f>Criterios_Ponderables!M611</f>
        <v>24</v>
      </c>
      <c r="F607" s="719" t="str">
        <f>Criterios_Ponderables!R611</f>
        <v>10</v>
      </c>
      <c r="G607" s="719">
        <f>Criterios_Ponderables!Z611</f>
        <v>1</v>
      </c>
      <c r="H607" s="702" t="str">
        <f>Criterios_Ponderables!AD611</f>
        <v>10</v>
      </c>
      <c r="I607" s="719">
        <f t="shared" si="80"/>
        <v>60</v>
      </c>
    </row>
    <row r="608" spans="1:9" x14ac:dyDescent="0.25">
      <c r="A608" s="564">
        <v>46</v>
      </c>
      <c r="B608" s="564"/>
      <c r="C608" s="720" t="s">
        <v>1537</v>
      </c>
      <c r="D608" s="721"/>
      <c r="E608" s="721"/>
      <c r="F608" s="721"/>
      <c r="G608" s="721"/>
      <c r="H608" s="721"/>
      <c r="I608" s="721"/>
    </row>
    <row r="609" spans="1:9" s="89" customFormat="1" x14ac:dyDescent="0.25">
      <c r="A609" s="1033">
        <f t="shared" ref="A609" si="89">A621</f>
        <v>47</v>
      </c>
      <c r="B609" s="941">
        <v>1</v>
      </c>
      <c r="C609" s="94" t="str">
        <f>IF(Experiencia_Proponente!C936=0,"",Experiencia_Proponente!C936)</f>
        <v>VIPERS LTDA.</v>
      </c>
      <c r="D609" s="94" t="str">
        <f>Criterios_Ponderables!H613</f>
        <v>15</v>
      </c>
      <c r="E609" s="698" t="str">
        <f>Criterios_Ponderables!M613</f>
        <v>24</v>
      </c>
      <c r="F609" s="942" t="str">
        <f>Criterios_Ponderables!R613</f>
        <v>10</v>
      </c>
      <c r="G609" s="942">
        <f>Criterios_Ponderables!Z613</f>
        <v>1</v>
      </c>
      <c r="H609" s="94" t="str">
        <f>Criterios_Ponderables!AD613</f>
        <v>10</v>
      </c>
      <c r="I609" s="942">
        <f t="shared" ref="I609:I672" si="90">F609+D609+H609+E609+G609</f>
        <v>60</v>
      </c>
    </row>
    <row r="610" spans="1:9" hidden="1" x14ac:dyDescent="0.25">
      <c r="A610" s="1034"/>
      <c r="B610" s="39">
        <v>2</v>
      </c>
      <c r="C610" s="35" t="str">
        <f>IF(Experiencia_Proponente!C937=0,"",Experiencia_Proponente!C937)</f>
        <v/>
      </c>
      <c r="D610" s="46" t="str">
        <f>Criterios_Ponderables!H614</f>
        <v>0</v>
      </c>
      <c r="E610" s="47" t="str">
        <f>Criterios_Ponderables!M614</f>
        <v>0</v>
      </c>
      <c r="F610" s="41" t="str">
        <f>Criterios_Ponderables!R614</f>
        <v>0</v>
      </c>
      <c r="G610" s="41">
        <f>Criterios_Ponderables!Z614</f>
        <v>0</v>
      </c>
      <c r="H610" s="46" t="str">
        <f>Criterios_Ponderables!AD614</f>
        <v>0</v>
      </c>
      <c r="I610" s="42">
        <f t="shared" si="90"/>
        <v>0</v>
      </c>
    </row>
    <row r="611" spans="1:9" hidden="1" x14ac:dyDescent="0.25">
      <c r="A611" s="1035"/>
      <c r="B611" s="936">
        <v>3</v>
      </c>
      <c r="C611" s="35" t="str">
        <f>IF(Experiencia_Proponente!C938=0,"",Experiencia_Proponente!C938)</f>
        <v/>
      </c>
      <c r="D611" s="46" t="str">
        <f>Criterios_Ponderables!H615</f>
        <v>0</v>
      </c>
      <c r="E611" s="47" t="str">
        <f>Criterios_Ponderables!M615</f>
        <v>0</v>
      </c>
      <c r="F611" s="41" t="str">
        <f>Criterios_Ponderables!R615</f>
        <v>0</v>
      </c>
      <c r="G611" s="41">
        <f>Criterios_Ponderables!Z615</f>
        <v>0</v>
      </c>
      <c r="H611" s="46" t="str">
        <f>Criterios_Ponderables!AD615</f>
        <v>0</v>
      </c>
      <c r="I611" s="42">
        <f t="shared" si="90"/>
        <v>0</v>
      </c>
    </row>
    <row r="612" spans="1:9" hidden="1" x14ac:dyDescent="0.25">
      <c r="A612" s="1035"/>
      <c r="B612" s="936">
        <v>4</v>
      </c>
      <c r="C612" s="35" t="str">
        <f>IF(Experiencia_Proponente!C939=0,"",Experiencia_Proponente!C939)</f>
        <v/>
      </c>
      <c r="D612" s="46" t="str">
        <f>Criterios_Ponderables!H616</f>
        <v>0</v>
      </c>
      <c r="E612" s="47" t="str">
        <f>Criterios_Ponderables!M616</f>
        <v>0</v>
      </c>
      <c r="F612" s="41" t="str">
        <f>Criterios_Ponderables!R616</f>
        <v>0</v>
      </c>
      <c r="G612" s="41">
        <f>Criterios_Ponderables!Z616</f>
        <v>0</v>
      </c>
      <c r="H612" s="46" t="str">
        <f>Criterios_Ponderables!AD616</f>
        <v>0</v>
      </c>
      <c r="I612" s="42">
        <f t="shared" si="90"/>
        <v>0</v>
      </c>
    </row>
    <row r="613" spans="1:9" hidden="1" x14ac:dyDescent="0.25">
      <c r="A613" s="1035"/>
      <c r="B613" s="936">
        <v>5</v>
      </c>
      <c r="C613" s="35" t="str">
        <f>IF(Experiencia_Proponente!C940=0,"",Experiencia_Proponente!C940)</f>
        <v/>
      </c>
      <c r="D613" s="46" t="str">
        <f>Criterios_Ponderables!H617</f>
        <v>0</v>
      </c>
      <c r="E613" s="47" t="str">
        <f>Criterios_Ponderables!M617</f>
        <v>0</v>
      </c>
      <c r="F613" s="41" t="str">
        <f>Criterios_Ponderables!R617</f>
        <v>0</v>
      </c>
      <c r="G613" s="41">
        <f>Criterios_Ponderables!Z617</f>
        <v>0</v>
      </c>
      <c r="H613" s="46" t="str">
        <f>Criterios_Ponderables!AD617</f>
        <v>0</v>
      </c>
      <c r="I613" s="42">
        <f t="shared" si="90"/>
        <v>0</v>
      </c>
    </row>
    <row r="614" spans="1:9" hidden="1" x14ac:dyDescent="0.25">
      <c r="A614" s="1036"/>
      <c r="B614" s="706">
        <v>6</v>
      </c>
      <c r="C614" s="707" t="str">
        <f>IF(Experiencia_Proponente!C941=0,"",Experiencia_Proponente!C941)</f>
        <v/>
      </c>
      <c r="D614" s="715" t="str">
        <f>Criterios_Ponderables!H618</f>
        <v>0</v>
      </c>
      <c r="E614" s="716" t="str">
        <f>Criterios_Ponderables!M618</f>
        <v>0</v>
      </c>
      <c r="F614" s="709" t="str">
        <f>Criterios_Ponderables!R618</f>
        <v>0</v>
      </c>
      <c r="G614" s="709">
        <f>Criterios_Ponderables!Z618</f>
        <v>0</v>
      </c>
      <c r="H614" s="715" t="str">
        <f>Criterios_Ponderables!AD618</f>
        <v>0</v>
      </c>
      <c r="I614" s="710">
        <f t="shared" si="90"/>
        <v>0</v>
      </c>
    </row>
    <row r="615" spans="1:9" s="89" customFormat="1" x14ac:dyDescent="0.25">
      <c r="A615" s="1033"/>
      <c r="B615" s="941">
        <v>7</v>
      </c>
      <c r="C615" s="94" t="str">
        <f>IF(Experiencia_Proponente!C942=0,"",Experiencia_Proponente!C942)</f>
        <v>VIPERS LTDA.</v>
      </c>
      <c r="D615" s="94" t="str">
        <f>Criterios_Ponderables!H619</f>
        <v>15</v>
      </c>
      <c r="E615" s="698" t="str">
        <f>Criterios_Ponderables!M619</f>
        <v>24</v>
      </c>
      <c r="F615" s="942" t="str">
        <f>Criterios_Ponderables!R619</f>
        <v>10</v>
      </c>
      <c r="G615" s="942">
        <f>Criterios_Ponderables!Z619</f>
        <v>1</v>
      </c>
      <c r="H615" s="94" t="str">
        <f>Criterios_Ponderables!AD619</f>
        <v>10</v>
      </c>
      <c r="I615" s="942">
        <f t="shared" si="90"/>
        <v>60</v>
      </c>
    </row>
    <row r="616" spans="1:9" x14ac:dyDescent="0.25">
      <c r="A616" s="1033"/>
      <c r="B616" s="936">
        <v>8</v>
      </c>
      <c r="C616" s="717" t="str">
        <f>IF(Experiencia_Proponente!C943=0,"",Experiencia_Proponente!C943)</f>
        <v>VIPERS LTDA.</v>
      </c>
      <c r="D616" s="702" t="str">
        <f>Criterios_Ponderables!H620</f>
        <v>15</v>
      </c>
      <c r="E616" s="697" t="str">
        <f>Criterios_Ponderables!M620</f>
        <v>24</v>
      </c>
      <c r="F616" s="719" t="str">
        <f>Criterios_Ponderables!R620</f>
        <v>10</v>
      </c>
      <c r="G616" s="719">
        <f>Criterios_Ponderables!Z620</f>
        <v>1</v>
      </c>
      <c r="H616" s="702" t="str">
        <f>Criterios_Ponderables!AD620</f>
        <v>10</v>
      </c>
      <c r="I616" s="719">
        <f t="shared" si="90"/>
        <v>60</v>
      </c>
    </row>
    <row r="617" spans="1:9" hidden="1" x14ac:dyDescent="0.25">
      <c r="A617" s="1034"/>
      <c r="B617" s="39">
        <v>9</v>
      </c>
      <c r="C617" s="35" t="str">
        <f>IF(Experiencia_Proponente!C944=0,"",Experiencia_Proponente!C944)</f>
        <v/>
      </c>
      <c r="D617" s="46" t="str">
        <f>Criterios_Ponderables!H621</f>
        <v>0</v>
      </c>
      <c r="E617" s="47" t="str">
        <f>Criterios_Ponderables!M621</f>
        <v>0</v>
      </c>
      <c r="F617" s="41" t="str">
        <f>Criterios_Ponderables!R621</f>
        <v>0</v>
      </c>
      <c r="G617" s="41">
        <f>Criterios_Ponderables!Z621</f>
        <v>0</v>
      </c>
      <c r="H617" s="46" t="str">
        <f>Criterios_Ponderables!AD621</f>
        <v>0</v>
      </c>
      <c r="I617" s="42">
        <f t="shared" si="90"/>
        <v>0</v>
      </c>
    </row>
    <row r="618" spans="1:9" hidden="1" x14ac:dyDescent="0.25">
      <c r="A618" s="1035"/>
      <c r="B618" s="936">
        <v>10</v>
      </c>
      <c r="C618" s="35" t="str">
        <f>IF(Experiencia_Proponente!C945=0,"",Experiencia_Proponente!C945)</f>
        <v/>
      </c>
      <c r="D618" s="46" t="str">
        <f>Criterios_Ponderables!H622</f>
        <v>0</v>
      </c>
      <c r="E618" s="47" t="str">
        <f>Criterios_Ponderables!M622</f>
        <v>0</v>
      </c>
      <c r="F618" s="41" t="str">
        <f>Criterios_Ponderables!R622</f>
        <v>0</v>
      </c>
      <c r="G618" s="41">
        <f>Criterios_Ponderables!Z622</f>
        <v>0</v>
      </c>
      <c r="H618" s="46" t="str">
        <f>Criterios_Ponderables!AD622</f>
        <v>0</v>
      </c>
      <c r="I618" s="42">
        <f t="shared" si="90"/>
        <v>0</v>
      </c>
    </row>
    <row r="619" spans="1:9" hidden="1" x14ac:dyDescent="0.25">
      <c r="A619" s="1035"/>
      <c r="B619" s="936">
        <v>11</v>
      </c>
      <c r="C619" s="35" t="str">
        <f>IF(Experiencia_Proponente!C946=0,"",Experiencia_Proponente!C946)</f>
        <v/>
      </c>
      <c r="D619" s="46" t="str">
        <f>Criterios_Ponderables!H623</f>
        <v>0</v>
      </c>
      <c r="E619" s="47" t="str">
        <f>Criterios_Ponderables!M623</f>
        <v>0</v>
      </c>
      <c r="F619" s="41" t="str">
        <f>Criterios_Ponderables!R623</f>
        <v>0</v>
      </c>
      <c r="G619" s="41">
        <f>Criterios_Ponderables!Z623</f>
        <v>0</v>
      </c>
      <c r="H619" s="46" t="str">
        <f>Criterios_Ponderables!AD623</f>
        <v>0</v>
      </c>
      <c r="I619" s="42">
        <f t="shared" si="90"/>
        <v>0</v>
      </c>
    </row>
    <row r="620" spans="1:9" hidden="1" x14ac:dyDescent="0.25">
      <c r="A620" s="1036"/>
      <c r="B620" s="706">
        <v>12</v>
      </c>
      <c r="C620" s="707" t="str">
        <f>IF(Experiencia_Proponente!C947=0,"",Experiencia_Proponente!C947)</f>
        <v/>
      </c>
      <c r="D620" s="715" t="str">
        <f>Criterios_Ponderables!H624</f>
        <v>0</v>
      </c>
      <c r="E620" s="716" t="str">
        <f>Criterios_Ponderables!M624</f>
        <v>0</v>
      </c>
      <c r="F620" s="709" t="str">
        <f>Criterios_Ponderables!R624</f>
        <v>0</v>
      </c>
      <c r="G620" s="709">
        <f>Criterios_Ponderables!Z624</f>
        <v>0</v>
      </c>
      <c r="H620" s="715" t="str">
        <f>Criterios_Ponderables!AD624</f>
        <v>0</v>
      </c>
      <c r="I620" s="710">
        <f t="shared" si="90"/>
        <v>0</v>
      </c>
    </row>
    <row r="621" spans="1:9" x14ac:dyDescent="0.25">
      <c r="A621" s="564">
        <v>47</v>
      </c>
      <c r="B621" s="564"/>
      <c r="C621" s="720" t="s">
        <v>1537</v>
      </c>
      <c r="D621" s="721"/>
      <c r="E621" s="721"/>
      <c r="F621" s="721"/>
      <c r="G621" s="721"/>
      <c r="H621" s="721"/>
      <c r="I621" s="721"/>
    </row>
    <row r="622" spans="1:9" hidden="1" x14ac:dyDescent="0.25">
      <c r="A622" s="1037">
        <f t="shared" ref="A622" si="91">A634</f>
        <v>48</v>
      </c>
      <c r="B622" s="711">
        <v>1</v>
      </c>
      <c r="C622" s="707" t="str">
        <f>IF(Experiencia_Proponente!C958=0,"",Experiencia_Proponente!C958)</f>
        <v/>
      </c>
      <c r="D622" s="707" t="str">
        <f>Criterios_Ponderables!H626</f>
        <v>0</v>
      </c>
      <c r="E622" s="712" t="str">
        <f>Criterios_Ponderables!M626</f>
        <v>0</v>
      </c>
      <c r="F622" s="713" t="str">
        <f>Criterios_Ponderables!R626</f>
        <v>0</v>
      </c>
      <c r="G622" s="713">
        <f>Criterios_Ponderables!Z626</f>
        <v>0</v>
      </c>
      <c r="H622" s="707" t="str">
        <f>Criterios_Ponderables!AD626</f>
        <v>0</v>
      </c>
      <c r="I622" s="714">
        <f t="shared" ref="I622" si="92">F622+D622+H622+E622+G622</f>
        <v>0</v>
      </c>
    </row>
    <row r="623" spans="1:9" s="89" customFormat="1" x14ac:dyDescent="0.25">
      <c r="A623" s="1033"/>
      <c r="B623" s="941">
        <v>2</v>
      </c>
      <c r="C623" s="94" t="str">
        <f>IF(Experiencia_Proponente!C959=0,"",Experiencia_Proponente!C959)</f>
        <v>UNION TEMPORAL A-O SED</v>
      </c>
      <c r="D623" s="94" t="str">
        <f>Criterios_Ponderables!H627</f>
        <v>15</v>
      </c>
      <c r="E623" s="698" t="str">
        <f>Criterios_Ponderables!M627</f>
        <v>24</v>
      </c>
      <c r="F623" s="942" t="str">
        <f>Criterios_Ponderables!R627</f>
        <v>10</v>
      </c>
      <c r="G623" s="942">
        <f>Criterios_Ponderables!Z627</f>
        <v>1</v>
      </c>
      <c r="H623" s="94" t="str">
        <f>Criterios_Ponderables!AD627</f>
        <v>10</v>
      </c>
      <c r="I623" s="942">
        <f t="shared" si="90"/>
        <v>60</v>
      </c>
    </row>
    <row r="624" spans="1:9" s="89" customFormat="1" x14ac:dyDescent="0.25">
      <c r="A624" s="1033"/>
      <c r="B624" s="941">
        <v>3</v>
      </c>
      <c r="C624" s="94" t="str">
        <f>IF(Experiencia_Proponente!C960=0,"",Experiencia_Proponente!C960)</f>
        <v>UNION TEMPORAL A-O SED</v>
      </c>
      <c r="D624" s="94" t="str">
        <f>Criterios_Ponderables!H628</f>
        <v>15</v>
      </c>
      <c r="E624" s="698" t="str">
        <f>Criterios_Ponderables!M628</f>
        <v>24</v>
      </c>
      <c r="F624" s="942" t="str">
        <f>Criterios_Ponderables!R628</f>
        <v>10</v>
      </c>
      <c r="G624" s="942">
        <f>Criterios_Ponderables!Z628</f>
        <v>1</v>
      </c>
      <c r="H624" s="94" t="str">
        <f>Criterios_Ponderables!AD628</f>
        <v>10</v>
      </c>
      <c r="I624" s="942">
        <f t="shared" si="90"/>
        <v>60</v>
      </c>
    </row>
    <row r="625" spans="1:9" s="89" customFormat="1" x14ac:dyDescent="0.25">
      <c r="A625" s="1033"/>
      <c r="B625" s="941">
        <v>4</v>
      </c>
      <c r="C625" s="94" t="str">
        <f>IF(Experiencia_Proponente!C961=0,"",Experiencia_Proponente!C961)</f>
        <v>UNION TEMPORAL A-O SED</v>
      </c>
      <c r="D625" s="94" t="str">
        <f>Criterios_Ponderables!H629</f>
        <v>15</v>
      </c>
      <c r="E625" s="698" t="str">
        <f>Criterios_Ponderables!M629</f>
        <v>24</v>
      </c>
      <c r="F625" s="942" t="str">
        <f>Criterios_Ponderables!R629</f>
        <v>10</v>
      </c>
      <c r="G625" s="942">
        <f>Criterios_Ponderables!Z629</f>
        <v>1</v>
      </c>
      <c r="H625" s="94" t="str">
        <f>Criterios_Ponderables!AD629</f>
        <v>10</v>
      </c>
      <c r="I625" s="942">
        <f t="shared" si="90"/>
        <v>60</v>
      </c>
    </row>
    <row r="626" spans="1:9" s="89" customFormat="1" x14ac:dyDescent="0.25">
      <c r="A626" s="1033"/>
      <c r="B626" s="941">
        <v>5</v>
      </c>
      <c r="C626" s="94" t="str">
        <f>IF(Experiencia_Proponente!C962=0,"",Experiencia_Proponente!C962)</f>
        <v>UNION TEMPORAL A-O SED</v>
      </c>
      <c r="D626" s="94" t="str">
        <f>Criterios_Ponderables!H630</f>
        <v>15</v>
      </c>
      <c r="E626" s="698" t="str">
        <f>Criterios_Ponderables!M630</f>
        <v>24</v>
      </c>
      <c r="F626" s="942" t="str">
        <f>Criterios_Ponderables!R630</f>
        <v>10</v>
      </c>
      <c r="G626" s="942">
        <f>Criterios_Ponderables!Z630</f>
        <v>1</v>
      </c>
      <c r="H626" s="94" t="str">
        <f>Criterios_Ponderables!AD630</f>
        <v>10</v>
      </c>
      <c r="I626" s="942">
        <f t="shared" si="90"/>
        <v>60</v>
      </c>
    </row>
    <row r="627" spans="1:9" s="89" customFormat="1" x14ac:dyDescent="0.25">
      <c r="A627" s="1033"/>
      <c r="B627" s="941">
        <v>6</v>
      </c>
      <c r="C627" s="94" t="str">
        <f>IF(Experiencia_Proponente!C963=0,"",Experiencia_Proponente!C963)</f>
        <v>UNION TEMPORAL A-O SED</v>
      </c>
      <c r="D627" s="94" t="str">
        <f>Criterios_Ponderables!H631</f>
        <v>15</v>
      </c>
      <c r="E627" s="698" t="str">
        <f>Criterios_Ponderables!M631</f>
        <v>24</v>
      </c>
      <c r="F627" s="942" t="str">
        <f>Criterios_Ponderables!R631</f>
        <v>10</v>
      </c>
      <c r="G627" s="942">
        <f>Criterios_Ponderables!Z631</f>
        <v>1</v>
      </c>
      <c r="H627" s="94" t="str">
        <f>Criterios_Ponderables!AD631</f>
        <v>10</v>
      </c>
      <c r="I627" s="942">
        <f t="shared" si="90"/>
        <v>60</v>
      </c>
    </row>
    <row r="628" spans="1:9" s="89" customFormat="1" x14ac:dyDescent="0.25">
      <c r="A628" s="1033"/>
      <c r="B628" s="941">
        <v>7</v>
      </c>
      <c r="C628" s="94" t="str">
        <f>IF(Experiencia_Proponente!C964=0,"",Experiencia_Proponente!C964)</f>
        <v>UNION TEMPORAL A-O SED</v>
      </c>
      <c r="D628" s="94" t="str">
        <f>Criterios_Ponderables!H632</f>
        <v>15</v>
      </c>
      <c r="E628" s="698" t="str">
        <f>Criterios_Ponderables!M632</f>
        <v>24</v>
      </c>
      <c r="F628" s="942" t="str">
        <f>Criterios_Ponderables!R632</f>
        <v>10</v>
      </c>
      <c r="G628" s="942">
        <f>Criterios_Ponderables!Z632</f>
        <v>1</v>
      </c>
      <c r="H628" s="94" t="str">
        <f>Criterios_Ponderables!AD632</f>
        <v>10</v>
      </c>
      <c r="I628" s="942">
        <f t="shared" si="90"/>
        <v>60</v>
      </c>
    </row>
    <row r="629" spans="1:9" hidden="1" x14ac:dyDescent="0.25">
      <c r="A629" s="1037"/>
      <c r="B629" s="711">
        <v>8</v>
      </c>
      <c r="C629" s="707" t="str">
        <f>IF(Experiencia_Proponente!C965=0,"",Experiencia_Proponente!C965)</f>
        <v/>
      </c>
      <c r="D629" s="707" t="str">
        <f>Criterios_Ponderables!H633</f>
        <v>0</v>
      </c>
      <c r="E629" s="712">
        <f>Criterios_Ponderables!M633</f>
        <v>0</v>
      </c>
      <c r="F629" s="713" t="str">
        <f>Criterios_Ponderables!R633</f>
        <v>0</v>
      </c>
      <c r="G629" s="713">
        <f>Criterios_Ponderables!Z633</f>
        <v>0</v>
      </c>
      <c r="H629" s="707" t="str">
        <f>Criterios_Ponderables!AD633</f>
        <v>0</v>
      </c>
      <c r="I629" s="714">
        <f t="shared" si="90"/>
        <v>0</v>
      </c>
    </row>
    <row r="630" spans="1:9" s="89" customFormat="1" x14ac:dyDescent="0.25">
      <c r="A630" s="1033"/>
      <c r="B630" s="941">
        <v>9</v>
      </c>
      <c r="C630" s="94" t="str">
        <f>IF(Experiencia_Proponente!C966=0,"",Experiencia_Proponente!C966)</f>
        <v>UNION TEMPORAL A-O SED</v>
      </c>
      <c r="D630" s="94" t="str">
        <f>Criterios_Ponderables!H634</f>
        <v>15</v>
      </c>
      <c r="E630" s="698" t="str">
        <f>Criterios_Ponderables!M634</f>
        <v>24</v>
      </c>
      <c r="F630" s="942" t="str">
        <f>Criterios_Ponderables!R634</f>
        <v>10</v>
      </c>
      <c r="G630" s="942">
        <f>Criterios_Ponderables!Z634</f>
        <v>1</v>
      </c>
      <c r="H630" s="94" t="str">
        <f>Criterios_Ponderables!AD634</f>
        <v>10</v>
      </c>
      <c r="I630" s="942">
        <f t="shared" si="90"/>
        <v>60</v>
      </c>
    </row>
    <row r="631" spans="1:9" s="89" customFormat="1" x14ac:dyDescent="0.25">
      <c r="A631" s="1033"/>
      <c r="B631" s="941">
        <v>10</v>
      </c>
      <c r="C631" s="94" t="str">
        <f>IF(Experiencia_Proponente!C967=0,"",Experiencia_Proponente!C967)</f>
        <v>UNION TEMPORAL A-O SED</v>
      </c>
      <c r="D631" s="94" t="str">
        <f>Criterios_Ponderables!H635</f>
        <v>15</v>
      </c>
      <c r="E631" s="698" t="str">
        <f>Criterios_Ponderables!M635</f>
        <v>24</v>
      </c>
      <c r="F631" s="942" t="str">
        <f>Criterios_Ponderables!R635</f>
        <v>10</v>
      </c>
      <c r="G631" s="942">
        <f>Criterios_Ponderables!Z635</f>
        <v>1</v>
      </c>
      <c r="H631" s="94" t="str">
        <f>Criterios_Ponderables!AD635</f>
        <v>10</v>
      </c>
      <c r="I631" s="942">
        <f t="shared" si="90"/>
        <v>60</v>
      </c>
    </row>
    <row r="632" spans="1:9" s="89" customFormat="1" x14ac:dyDescent="0.25">
      <c r="A632" s="1033"/>
      <c r="B632" s="941">
        <v>11</v>
      </c>
      <c r="C632" s="94" t="str">
        <f>IF(Experiencia_Proponente!C968=0,"",Experiencia_Proponente!C968)</f>
        <v>UNION TEMPORAL A-O SED</v>
      </c>
      <c r="D632" s="94" t="str">
        <f>Criterios_Ponderables!H636</f>
        <v>15</v>
      </c>
      <c r="E632" s="698" t="str">
        <f>Criterios_Ponderables!M636</f>
        <v>24</v>
      </c>
      <c r="F632" s="942" t="str">
        <f>Criterios_Ponderables!R636</f>
        <v>10</v>
      </c>
      <c r="G632" s="942">
        <f>Criterios_Ponderables!Z636</f>
        <v>1</v>
      </c>
      <c r="H632" s="94" t="str">
        <f>Criterios_Ponderables!AD636</f>
        <v>10</v>
      </c>
      <c r="I632" s="942">
        <f t="shared" si="90"/>
        <v>60</v>
      </c>
    </row>
    <row r="633" spans="1:9" hidden="1" x14ac:dyDescent="0.25">
      <c r="A633" s="1037"/>
      <c r="B633" s="711">
        <v>12</v>
      </c>
      <c r="C633" s="707" t="str">
        <f>IF(Experiencia_Proponente!C981=0,"",Experiencia_Proponente!C981)</f>
        <v/>
      </c>
      <c r="D633" s="707" t="str">
        <f>Criterios_Ponderables!H637</f>
        <v>0</v>
      </c>
      <c r="E633" s="712" t="str">
        <f>Criterios_Ponderables!M637</f>
        <v>0</v>
      </c>
      <c r="F633" s="713" t="str">
        <f>Criterios_Ponderables!R637</f>
        <v>0</v>
      </c>
      <c r="G633" s="713">
        <f>Criterios_Ponderables!Z637</f>
        <v>0</v>
      </c>
      <c r="H633" s="707" t="str">
        <f>Criterios_Ponderables!AD637</f>
        <v>0</v>
      </c>
      <c r="I633" s="714">
        <f t="shared" si="90"/>
        <v>0</v>
      </c>
    </row>
    <row r="634" spans="1:9" x14ac:dyDescent="0.25">
      <c r="A634" s="564">
        <v>48</v>
      </c>
      <c r="B634" s="564"/>
      <c r="C634" s="720" t="s">
        <v>1537</v>
      </c>
      <c r="D634" s="721"/>
      <c r="E634" s="721"/>
      <c r="F634" s="721"/>
      <c r="G634" s="721"/>
      <c r="H634" s="721"/>
      <c r="I634" s="721"/>
    </row>
    <row r="635" spans="1:9" hidden="1" x14ac:dyDescent="0.25">
      <c r="A635" s="1034">
        <f t="shared" ref="A635" si="93">A647</f>
        <v>49</v>
      </c>
      <c r="B635" s="39">
        <v>1</v>
      </c>
      <c r="C635" s="35" t="str">
        <f>IF(Experiencia_Proponente!C983=0,"",Experiencia_Proponente!C983)</f>
        <v/>
      </c>
      <c r="D635" s="35" t="str">
        <f>Criterios_Ponderables!H639</f>
        <v>0</v>
      </c>
      <c r="E635" s="43" t="str">
        <f>Criterios_Ponderables!M639</f>
        <v>0</v>
      </c>
      <c r="F635" s="44" t="str">
        <f>Criterios_Ponderables!R639</f>
        <v>0</v>
      </c>
      <c r="G635" s="44">
        <f>Criterios_Ponderables!Z639</f>
        <v>0</v>
      </c>
      <c r="H635" s="35" t="str">
        <f>Criterios_Ponderables!AD639</f>
        <v>0</v>
      </c>
      <c r="I635" s="45">
        <f t="shared" ref="I635" si="94">F635+D635+H635+E635+G635</f>
        <v>0</v>
      </c>
    </row>
    <row r="636" spans="1:9" hidden="1" x14ac:dyDescent="0.25">
      <c r="A636" s="1035"/>
      <c r="B636" s="936">
        <v>2</v>
      </c>
      <c r="C636" s="35" t="str">
        <f>IF(Experiencia_Proponente!C984=0,"",Experiencia_Proponente!C984)</f>
        <v/>
      </c>
      <c r="D636" s="35" t="str">
        <f>Criterios_Ponderables!H640</f>
        <v>0</v>
      </c>
      <c r="E636" s="43" t="str">
        <f>Criterios_Ponderables!M640</f>
        <v>0</v>
      </c>
      <c r="F636" s="44" t="str">
        <f>Criterios_Ponderables!R640</f>
        <v>0</v>
      </c>
      <c r="G636" s="44">
        <f>Criterios_Ponderables!Z640</f>
        <v>0</v>
      </c>
      <c r="H636" s="35" t="str">
        <f>Criterios_Ponderables!AD640</f>
        <v>0</v>
      </c>
      <c r="I636" s="45">
        <f t="shared" si="90"/>
        <v>0</v>
      </c>
    </row>
    <row r="637" spans="1:9" hidden="1" x14ac:dyDescent="0.25">
      <c r="A637" s="1035"/>
      <c r="B637" s="936">
        <v>3</v>
      </c>
      <c r="C637" s="35" t="str">
        <f>IF(Experiencia_Proponente!C985=0,"",Experiencia_Proponente!C985)</f>
        <v/>
      </c>
      <c r="D637" s="35" t="str">
        <f>Criterios_Ponderables!H641</f>
        <v>0</v>
      </c>
      <c r="E637" s="43" t="str">
        <f>Criterios_Ponderables!M641</f>
        <v>0</v>
      </c>
      <c r="F637" s="44" t="str">
        <f>Criterios_Ponderables!R641</f>
        <v>0</v>
      </c>
      <c r="G637" s="44">
        <f>Criterios_Ponderables!Z641</f>
        <v>0</v>
      </c>
      <c r="H637" s="35" t="str">
        <f>Criterios_Ponderables!AD641</f>
        <v>0</v>
      </c>
      <c r="I637" s="45">
        <f t="shared" si="90"/>
        <v>0</v>
      </c>
    </row>
    <row r="638" spans="1:9" hidden="1" x14ac:dyDescent="0.25">
      <c r="A638" s="1035"/>
      <c r="B638" s="936">
        <v>4</v>
      </c>
      <c r="C638" s="35" t="str">
        <f>IF(Experiencia_Proponente!C986=0,"",Experiencia_Proponente!C986)</f>
        <v/>
      </c>
      <c r="D638" s="35" t="str">
        <f>Criterios_Ponderables!H642</f>
        <v>0</v>
      </c>
      <c r="E638" s="43" t="str">
        <f>Criterios_Ponderables!M642</f>
        <v>0</v>
      </c>
      <c r="F638" s="44" t="str">
        <f>Criterios_Ponderables!R642</f>
        <v>0</v>
      </c>
      <c r="G638" s="44">
        <f>Criterios_Ponderables!Z642</f>
        <v>0</v>
      </c>
      <c r="H638" s="35" t="str">
        <f>Criterios_Ponderables!AD642</f>
        <v>0</v>
      </c>
      <c r="I638" s="45">
        <f t="shared" si="90"/>
        <v>0</v>
      </c>
    </row>
    <row r="639" spans="1:9" hidden="1" x14ac:dyDescent="0.25">
      <c r="A639" s="1035"/>
      <c r="B639" s="936">
        <v>5</v>
      </c>
      <c r="C639" s="35" t="str">
        <f>IF(Experiencia_Proponente!C987=0,"",Experiencia_Proponente!C987)</f>
        <v/>
      </c>
      <c r="D639" s="35" t="str">
        <f>Criterios_Ponderables!H643</f>
        <v>0</v>
      </c>
      <c r="E639" s="43" t="str">
        <f>Criterios_Ponderables!M643</f>
        <v>0</v>
      </c>
      <c r="F639" s="44" t="str">
        <f>Criterios_Ponderables!R643</f>
        <v>0</v>
      </c>
      <c r="G639" s="44">
        <f>Criterios_Ponderables!Z643</f>
        <v>0</v>
      </c>
      <c r="H639" s="35" t="str">
        <f>Criterios_Ponderables!AD643</f>
        <v>0</v>
      </c>
      <c r="I639" s="45">
        <f t="shared" si="90"/>
        <v>0</v>
      </c>
    </row>
    <row r="640" spans="1:9" hidden="1" x14ac:dyDescent="0.25">
      <c r="A640" s="1035"/>
      <c r="B640" s="936">
        <v>6</v>
      </c>
      <c r="C640" s="35" t="str">
        <f>IF(Experiencia_Proponente!C988=0,"",Experiencia_Proponente!C988)</f>
        <v/>
      </c>
      <c r="D640" s="35" t="str">
        <f>Criterios_Ponderables!H644</f>
        <v>0</v>
      </c>
      <c r="E640" s="43" t="str">
        <f>Criterios_Ponderables!M644</f>
        <v>0</v>
      </c>
      <c r="F640" s="44" t="str">
        <f>Criterios_Ponderables!R644</f>
        <v>0</v>
      </c>
      <c r="G640" s="44">
        <f>Criterios_Ponderables!Z644</f>
        <v>0</v>
      </c>
      <c r="H640" s="35" t="str">
        <f>Criterios_Ponderables!AD644</f>
        <v>0</v>
      </c>
      <c r="I640" s="45">
        <f t="shared" si="90"/>
        <v>0</v>
      </c>
    </row>
    <row r="641" spans="1:9" hidden="1" x14ac:dyDescent="0.25">
      <c r="A641" s="1036"/>
      <c r="B641" s="706">
        <v>7</v>
      </c>
      <c r="C641" s="707" t="str">
        <f>IF(Experiencia_Proponente!C989=0,"",Experiencia_Proponente!C989)</f>
        <v/>
      </c>
      <c r="D641" s="707" t="str">
        <f>Criterios_Ponderables!H645</f>
        <v>0</v>
      </c>
      <c r="E641" s="712" t="str">
        <f>Criterios_Ponderables!M645</f>
        <v>0</v>
      </c>
      <c r="F641" s="713" t="str">
        <f>Criterios_Ponderables!R645</f>
        <v>0</v>
      </c>
      <c r="G641" s="713">
        <f>Criterios_Ponderables!Z645</f>
        <v>0</v>
      </c>
      <c r="H641" s="707" t="str">
        <f>Criterios_Ponderables!AD645</f>
        <v>0</v>
      </c>
      <c r="I641" s="714">
        <f t="shared" si="90"/>
        <v>0</v>
      </c>
    </row>
    <row r="642" spans="1:9" x14ac:dyDescent="0.25">
      <c r="A642" s="1033"/>
      <c r="B642" s="936">
        <v>8</v>
      </c>
      <c r="C642" s="717" t="str">
        <f>IF(Experiencia_Proponente!C990=0,"",Experiencia_Proponente!C990)</f>
        <v>BUHO SEGURIDAD LIMITADA</v>
      </c>
      <c r="D642" s="717" t="str">
        <f>Criterios_Ponderables!H646</f>
        <v>15</v>
      </c>
      <c r="E642" s="722" t="str">
        <f>Criterios_Ponderables!M646</f>
        <v>24</v>
      </c>
      <c r="F642" s="723" t="str">
        <f>Criterios_Ponderables!R646</f>
        <v>10</v>
      </c>
      <c r="G642" s="723">
        <f>Criterios_Ponderables!Z646</f>
        <v>1</v>
      </c>
      <c r="H642" s="717" t="str">
        <f>Criterios_Ponderables!AD646</f>
        <v>10</v>
      </c>
      <c r="I642" s="723">
        <f t="shared" si="90"/>
        <v>60</v>
      </c>
    </row>
    <row r="643" spans="1:9" hidden="1" x14ac:dyDescent="0.25">
      <c r="A643" s="1034"/>
      <c r="B643" s="39">
        <v>9</v>
      </c>
      <c r="C643" s="35" t="str">
        <f>IF(Experiencia_Proponente!C991=0,"",Experiencia_Proponente!C991)</f>
        <v/>
      </c>
      <c r="D643" s="35" t="str">
        <f>Criterios_Ponderables!H647</f>
        <v>0</v>
      </c>
      <c r="E643" s="43" t="str">
        <f>Criterios_Ponderables!M647</f>
        <v>0</v>
      </c>
      <c r="F643" s="44" t="str">
        <f>Criterios_Ponderables!R647</f>
        <v>0</v>
      </c>
      <c r="G643" s="44">
        <f>Criterios_Ponderables!Z647</f>
        <v>0</v>
      </c>
      <c r="H643" s="35" t="str">
        <f>Criterios_Ponderables!AD647</f>
        <v>0</v>
      </c>
      <c r="I643" s="45">
        <f t="shared" si="90"/>
        <v>0</v>
      </c>
    </row>
    <row r="644" spans="1:9" hidden="1" x14ac:dyDescent="0.25">
      <c r="A644" s="1035"/>
      <c r="B644" s="936">
        <v>10</v>
      </c>
      <c r="C644" s="35" t="str">
        <f>IF(Experiencia_Proponente!C992=0,"",Experiencia_Proponente!C992)</f>
        <v/>
      </c>
      <c r="D644" s="35" t="str">
        <f>Criterios_Ponderables!H648</f>
        <v>0</v>
      </c>
      <c r="E644" s="43" t="str">
        <f>Criterios_Ponderables!M648</f>
        <v>0</v>
      </c>
      <c r="F644" s="44" t="str">
        <f>Criterios_Ponderables!R648</f>
        <v>0</v>
      </c>
      <c r="G644" s="44">
        <f>Criterios_Ponderables!Z648</f>
        <v>0</v>
      </c>
      <c r="H644" s="35" t="str">
        <f>Criterios_Ponderables!AD648</f>
        <v>0</v>
      </c>
      <c r="I644" s="45">
        <f t="shared" si="90"/>
        <v>0</v>
      </c>
    </row>
    <row r="645" spans="1:9" hidden="1" x14ac:dyDescent="0.25">
      <c r="A645" s="1036"/>
      <c r="B645" s="706">
        <v>11</v>
      </c>
      <c r="C645" s="707" t="str">
        <f>IF(Experiencia_Proponente!C993=0,"",Experiencia_Proponente!C993)</f>
        <v/>
      </c>
      <c r="D645" s="707" t="str">
        <f>Criterios_Ponderables!H649</f>
        <v>0</v>
      </c>
      <c r="E645" s="712" t="str">
        <f>Criterios_Ponderables!M649</f>
        <v>0</v>
      </c>
      <c r="F645" s="713" t="str">
        <f>Criterios_Ponderables!R649</f>
        <v>0</v>
      </c>
      <c r="G645" s="713">
        <f>Criterios_Ponderables!Z649</f>
        <v>0</v>
      </c>
      <c r="H645" s="707" t="str">
        <f>Criterios_Ponderables!AD649</f>
        <v>0</v>
      </c>
      <c r="I645" s="714">
        <f t="shared" si="90"/>
        <v>0</v>
      </c>
    </row>
    <row r="646" spans="1:9" x14ac:dyDescent="0.25">
      <c r="A646" s="1033"/>
      <c r="B646" s="936">
        <v>12</v>
      </c>
      <c r="C646" s="717" t="str">
        <f>IF(Experiencia_Proponente!C994=0,"",Experiencia_Proponente!C994)</f>
        <v>BUHO SEGURIDAD LIMITADA</v>
      </c>
      <c r="D646" s="717" t="str">
        <f>Criterios_Ponderables!H650</f>
        <v>15</v>
      </c>
      <c r="E646" s="722" t="str">
        <f>Criterios_Ponderables!M650</f>
        <v>24</v>
      </c>
      <c r="F646" s="723" t="str">
        <f>Criterios_Ponderables!R650</f>
        <v>10</v>
      </c>
      <c r="G646" s="723">
        <f>Criterios_Ponderables!Z650</f>
        <v>1</v>
      </c>
      <c r="H646" s="717" t="str">
        <f>Criterios_Ponderables!AD650</f>
        <v>10</v>
      </c>
      <c r="I646" s="723">
        <f t="shared" si="90"/>
        <v>60</v>
      </c>
    </row>
    <row r="647" spans="1:9" x14ac:dyDescent="0.25">
      <c r="A647" s="564">
        <v>49</v>
      </c>
      <c r="B647" s="564"/>
      <c r="C647" s="720" t="s">
        <v>1537</v>
      </c>
      <c r="D647" s="721"/>
      <c r="E647" s="721"/>
      <c r="F647" s="721"/>
      <c r="G647" s="721"/>
      <c r="H647" s="721"/>
      <c r="I647" s="721"/>
    </row>
    <row r="648" spans="1:9" hidden="1" x14ac:dyDescent="0.25">
      <c r="A648" s="1034">
        <f t="shared" ref="A648" si="95">A660</f>
        <v>50</v>
      </c>
      <c r="B648" s="39">
        <v>1</v>
      </c>
      <c r="C648" s="35" t="str">
        <f>IF(Experiencia_Proponente!C996=0,"",Experiencia_Proponente!C996)</f>
        <v/>
      </c>
      <c r="D648" s="35" t="str">
        <f>Criterios_Ponderables!H652</f>
        <v>0</v>
      </c>
      <c r="E648" s="43" t="str">
        <f>Criterios_Ponderables!M652</f>
        <v>0</v>
      </c>
      <c r="F648" s="44" t="str">
        <f>Criterios_Ponderables!R652</f>
        <v>0</v>
      </c>
      <c r="G648" s="44">
        <f>Criterios_Ponderables!Z652</f>
        <v>0</v>
      </c>
      <c r="H648" s="35" t="str">
        <f>Criterios_Ponderables!AD652</f>
        <v>0</v>
      </c>
      <c r="I648" s="45">
        <f t="shared" ref="I648" si="96">F648+D648+H648+E648+G648</f>
        <v>0</v>
      </c>
    </row>
    <row r="649" spans="1:9" hidden="1" x14ac:dyDescent="0.25">
      <c r="A649" s="1036"/>
      <c r="B649" s="706">
        <v>2</v>
      </c>
      <c r="C649" s="707" t="str">
        <f>IF(Experiencia_Proponente!C997=0,"",Experiencia_Proponente!C997)</f>
        <v/>
      </c>
      <c r="D649" s="707" t="str">
        <f>Criterios_Ponderables!H653</f>
        <v>0</v>
      </c>
      <c r="E649" s="712" t="str">
        <f>Criterios_Ponderables!M653</f>
        <v>0</v>
      </c>
      <c r="F649" s="713" t="str">
        <f>Criterios_Ponderables!R653</f>
        <v>0</v>
      </c>
      <c r="G649" s="713">
        <f>Criterios_Ponderables!Z653</f>
        <v>0</v>
      </c>
      <c r="H649" s="707" t="str">
        <f>Criterios_Ponderables!AD653</f>
        <v>0</v>
      </c>
      <c r="I649" s="714">
        <f t="shared" si="90"/>
        <v>0</v>
      </c>
    </row>
    <row r="650" spans="1:9" s="89" customFormat="1" ht="33" x14ac:dyDescent="0.25">
      <c r="A650" s="1033"/>
      <c r="B650" s="941">
        <v>3</v>
      </c>
      <c r="C650" s="94" t="str">
        <f>IF(Experiencia_Proponente!C998=0,"",Experiencia_Proponente!C998)</f>
        <v>UNION TEMPORAL INTERDINATEC  2021</v>
      </c>
      <c r="D650" s="94" t="str">
        <f>Criterios_Ponderables!H654</f>
        <v>15</v>
      </c>
      <c r="E650" s="698" t="str">
        <f>Criterios_Ponderables!M654</f>
        <v>24</v>
      </c>
      <c r="F650" s="942" t="str">
        <f>Criterios_Ponderables!R654</f>
        <v>10</v>
      </c>
      <c r="G650" s="942">
        <f>Criterios_Ponderables!Z654</f>
        <v>1</v>
      </c>
      <c r="H650" s="94" t="str">
        <f>Criterios_Ponderables!AD654</f>
        <v>10</v>
      </c>
      <c r="I650" s="942">
        <f t="shared" si="90"/>
        <v>60</v>
      </c>
    </row>
    <row r="651" spans="1:9" hidden="1" x14ac:dyDescent="0.25">
      <c r="A651" s="1034"/>
      <c r="B651" s="39">
        <v>4</v>
      </c>
      <c r="C651" s="35" t="str">
        <f>IF(Experiencia_Proponente!C999=0,"",Experiencia_Proponente!C999)</f>
        <v/>
      </c>
      <c r="D651" s="35" t="str">
        <f>Criterios_Ponderables!H655</f>
        <v>0</v>
      </c>
      <c r="E651" s="43" t="str">
        <f>Criterios_Ponderables!M655</f>
        <v>0</v>
      </c>
      <c r="F651" s="44" t="str">
        <f>Criterios_Ponderables!R655</f>
        <v>0</v>
      </c>
      <c r="G651" s="44">
        <f>Criterios_Ponderables!Z655</f>
        <v>0</v>
      </c>
      <c r="H651" s="35" t="str">
        <f>Criterios_Ponderables!AD655</f>
        <v>0</v>
      </c>
      <c r="I651" s="45">
        <f t="shared" si="90"/>
        <v>0</v>
      </c>
    </row>
    <row r="652" spans="1:9" hidden="1" x14ac:dyDescent="0.25">
      <c r="A652" s="1035"/>
      <c r="B652" s="936">
        <v>5</v>
      </c>
      <c r="C652" s="35" t="str">
        <f>IF(Experiencia_Proponente!C1000=0,"",Experiencia_Proponente!C1000)</f>
        <v/>
      </c>
      <c r="D652" s="35" t="str">
        <f>Criterios_Ponderables!H656</f>
        <v>0</v>
      </c>
      <c r="E652" s="43" t="str">
        <f>Criterios_Ponderables!M656</f>
        <v>0</v>
      </c>
      <c r="F652" s="44" t="str">
        <f>Criterios_Ponderables!R656</f>
        <v>0</v>
      </c>
      <c r="G652" s="44">
        <f>Criterios_Ponderables!Z656</f>
        <v>0</v>
      </c>
      <c r="H652" s="35" t="str">
        <f>Criterios_Ponderables!AD656</f>
        <v>0</v>
      </c>
      <c r="I652" s="45">
        <f t="shared" si="90"/>
        <v>0</v>
      </c>
    </row>
    <row r="653" spans="1:9" hidden="1" x14ac:dyDescent="0.25">
      <c r="A653" s="1035"/>
      <c r="B653" s="936">
        <v>6</v>
      </c>
      <c r="C653" s="35" t="str">
        <f>IF(Experiencia_Proponente!C1001=0,"",Experiencia_Proponente!C1001)</f>
        <v/>
      </c>
      <c r="D653" s="35" t="str">
        <f>Criterios_Ponderables!H657</f>
        <v>0</v>
      </c>
      <c r="E653" s="43" t="str">
        <f>Criterios_Ponderables!M657</f>
        <v>0</v>
      </c>
      <c r="F653" s="44" t="str">
        <f>Criterios_Ponderables!R657</f>
        <v>0</v>
      </c>
      <c r="G653" s="44">
        <f>Criterios_Ponderables!Z657</f>
        <v>0</v>
      </c>
      <c r="H653" s="35" t="str">
        <f>Criterios_Ponderables!AD657</f>
        <v>0</v>
      </c>
      <c r="I653" s="45">
        <f t="shared" si="90"/>
        <v>0</v>
      </c>
    </row>
    <row r="654" spans="1:9" hidden="1" x14ac:dyDescent="0.25">
      <c r="A654" s="1035"/>
      <c r="B654" s="936">
        <v>7</v>
      </c>
      <c r="C654" s="35" t="str">
        <f>IF(Experiencia_Proponente!C1002=0,"",Experiencia_Proponente!C1002)</f>
        <v/>
      </c>
      <c r="D654" s="35" t="str">
        <f>Criterios_Ponderables!H658</f>
        <v>0</v>
      </c>
      <c r="E654" s="43" t="str">
        <f>Criterios_Ponderables!M658</f>
        <v>0</v>
      </c>
      <c r="F654" s="44" t="str">
        <f>Criterios_Ponderables!R658</f>
        <v>0</v>
      </c>
      <c r="G654" s="44">
        <f>Criterios_Ponderables!Z658</f>
        <v>0</v>
      </c>
      <c r="H654" s="35" t="str">
        <f>Criterios_Ponderables!AD658</f>
        <v>0</v>
      </c>
      <c r="I654" s="45">
        <f t="shared" si="90"/>
        <v>0</v>
      </c>
    </row>
    <row r="655" spans="1:9" hidden="1" x14ac:dyDescent="0.25">
      <c r="A655" s="1035"/>
      <c r="B655" s="936">
        <v>8</v>
      </c>
      <c r="C655" s="35" t="str">
        <f>IF(Experiencia_Proponente!C1003=0,"",Experiencia_Proponente!C1003)</f>
        <v/>
      </c>
      <c r="D655" s="35" t="str">
        <f>Criterios_Ponderables!H659</f>
        <v>0</v>
      </c>
      <c r="E655" s="43" t="str">
        <f>Criterios_Ponderables!M659</f>
        <v>0</v>
      </c>
      <c r="F655" s="44" t="str">
        <f>Criterios_Ponderables!R659</f>
        <v>0</v>
      </c>
      <c r="G655" s="44">
        <f>Criterios_Ponderables!Z659</f>
        <v>0</v>
      </c>
      <c r="H655" s="35" t="str">
        <f>Criterios_Ponderables!AD659</f>
        <v>0</v>
      </c>
      <c r="I655" s="45">
        <f t="shared" si="90"/>
        <v>0</v>
      </c>
    </row>
    <row r="656" spans="1:9" hidden="1" x14ac:dyDescent="0.25">
      <c r="A656" s="1035"/>
      <c r="B656" s="936">
        <v>9</v>
      </c>
      <c r="C656" s="35" t="str">
        <f>IF(Experiencia_Proponente!C1004=0,"",Experiencia_Proponente!C1004)</f>
        <v/>
      </c>
      <c r="D656" s="35" t="str">
        <f>Criterios_Ponderables!H660</f>
        <v>0</v>
      </c>
      <c r="E656" s="43" t="str">
        <f>Criterios_Ponderables!M660</f>
        <v>0</v>
      </c>
      <c r="F656" s="44" t="str">
        <f>Criterios_Ponderables!R660</f>
        <v>0</v>
      </c>
      <c r="G656" s="44">
        <f>Criterios_Ponderables!Z660</f>
        <v>0</v>
      </c>
      <c r="H656" s="35" t="str">
        <f>Criterios_Ponderables!AD660</f>
        <v>0</v>
      </c>
      <c r="I656" s="45">
        <f t="shared" si="90"/>
        <v>0</v>
      </c>
    </row>
    <row r="657" spans="1:9" hidden="1" x14ac:dyDescent="0.25">
      <c r="A657" s="1035"/>
      <c r="B657" s="936">
        <v>10</v>
      </c>
      <c r="C657" s="35" t="str">
        <f>IF(Experiencia_Proponente!C1005=0,"",Experiencia_Proponente!C1005)</f>
        <v/>
      </c>
      <c r="D657" s="35" t="str">
        <f>Criterios_Ponderables!H661</f>
        <v>0</v>
      </c>
      <c r="E657" s="43" t="str">
        <f>Criterios_Ponderables!M661</f>
        <v>0</v>
      </c>
      <c r="F657" s="44" t="str">
        <f>Criterios_Ponderables!R661</f>
        <v>0</v>
      </c>
      <c r="G657" s="44">
        <f>Criterios_Ponderables!Z661</f>
        <v>0</v>
      </c>
      <c r="H657" s="35" t="str">
        <f>Criterios_Ponderables!AD661</f>
        <v>0</v>
      </c>
      <c r="I657" s="45">
        <f t="shared" si="90"/>
        <v>0</v>
      </c>
    </row>
    <row r="658" spans="1:9" hidden="1" x14ac:dyDescent="0.25">
      <c r="A658" s="1035"/>
      <c r="B658" s="936">
        <v>11</v>
      </c>
      <c r="C658" s="35" t="str">
        <f>IF(Experiencia_Proponente!C1006=0,"",Experiencia_Proponente!C1006)</f>
        <v/>
      </c>
      <c r="D658" s="35" t="str">
        <f>Criterios_Ponderables!H662</f>
        <v>0</v>
      </c>
      <c r="E658" s="43" t="str">
        <f>Criterios_Ponderables!M662</f>
        <v>0</v>
      </c>
      <c r="F658" s="44" t="str">
        <f>Criterios_Ponderables!R662</f>
        <v>0</v>
      </c>
      <c r="G658" s="44">
        <f>Criterios_Ponderables!Z662</f>
        <v>0</v>
      </c>
      <c r="H658" s="35" t="str">
        <f>Criterios_Ponderables!AD662</f>
        <v>0</v>
      </c>
      <c r="I658" s="45">
        <f t="shared" si="90"/>
        <v>0</v>
      </c>
    </row>
    <row r="659" spans="1:9" hidden="1" x14ac:dyDescent="0.25">
      <c r="A659" s="1036"/>
      <c r="B659" s="706">
        <v>12</v>
      </c>
      <c r="C659" s="707" t="str">
        <f>IF(Experiencia_Proponente!C1007=0,"",Experiencia_Proponente!C1007)</f>
        <v/>
      </c>
      <c r="D659" s="707" t="str">
        <f>Criterios_Ponderables!H663</f>
        <v>0</v>
      </c>
      <c r="E659" s="712" t="str">
        <f>Criterios_Ponderables!M663</f>
        <v>0</v>
      </c>
      <c r="F659" s="713" t="str">
        <f>Criterios_Ponderables!R663</f>
        <v>0</v>
      </c>
      <c r="G659" s="713">
        <v>0</v>
      </c>
      <c r="H659" s="707" t="str">
        <f>Criterios_Ponderables!AD663</f>
        <v>0</v>
      </c>
      <c r="I659" s="714">
        <f t="shared" si="90"/>
        <v>0</v>
      </c>
    </row>
    <row r="660" spans="1:9" x14ac:dyDescent="0.25">
      <c r="A660" s="564">
        <v>50</v>
      </c>
      <c r="B660" s="564"/>
      <c r="C660" s="720" t="s">
        <v>1537</v>
      </c>
      <c r="D660" s="721"/>
      <c r="E660" s="721"/>
      <c r="F660" s="721"/>
      <c r="G660" s="721"/>
      <c r="H660" s="721"/>
      <c r="I660" s="721"/>
    </row>
    <row r="661" spans="1:9" hidden="1" x14ac:dyDescent="0.25">
      <c r="A661" s="1034">
        <f t="shared" ref="A661" si="97">A673</f>
        <v>51</v>
      </c>
      <c r="B661" s="39">
        <v>1</v>
      </c>
      <c r="C661" s="35" t="str">
        <f>IF(Experiencia_Proponente!C1009=0,"",Experiencia_Proponente!C1009)</f>
        <v/>
      </c>
      <c r="D661" s="35" t="str">
        <f>Criterios_Ponderables!H665</f>
        <v>0</v>
      </c>
      <c r="E661" s="43" t="str">
        <f>Criterios_Ponderables!M665</f>
        <v>0</v>
      </c>
      <c r="F661" s="44" t="str">
        <f>Criterios_Ponderables!R665</f>
        <v>0</v>
      </c>
      <c r="G661" s="44">
        <f>Criterios_Ponderables!Z665</f>
        <v>0</v>
      </c>
      <c r="H661" s="35" t="str">
        <f>Criterios_Ponderables!AD665</f>
        <v>0</v>
      </c>
      <c r="I661" s="45">
        <f t="shared" ref="I661" si="98">F661+D661+H661+E661+G661</f>
        <v>0</v>
      </c>
    </row>
    <row r="662" spans="1:9" hidden="1" x14ac:dyDescent="0.25">
      <c r="A662" s="1035"/>
      <c r="B662" s="936">
        <v>2</v>
      </c>
      <c r="C662" s="35" t="str">
        <f>IF(Experiencia_Proponente!C1010=0,"",Experiencia_Proponente!C1010)</f>
        <v/>
      </c>
      <c r="D662" s="35" t="str">
        <f>Criterios_Ponderables!H666</f>
        <v>0</v>
      </c>
      <c r="E662" s="43" t="str">
        <f>Criterios_Ponderables!M666</f>
        <v>0</v>
      </c>
      <c r="F662" s="44" t="str">
        <f>Criterios_Ponderables!R666</f>
        <v>0</v>
      </c>
      <c r="G662" s="44">
        <f>Criterios_Ponderables!Z666</f>
        <v>0</v>
      </c>
      <c r="H662" s="35" t="str">
        <f>Criterios_Ponderables!AD666</f>
        <v>0</v>
      </c>
      <c r="I662" s="45">
        <f t="shared" si="90"/>
        <v>0</v>
      </c>
    </row>
    <row r="663" spans="1:9" hidden="1" x14ac:dyDescent="0.25">
      <c r="A663" s="1035"/>
      <c r="B663" s="936">
        <v>3</v>
      </c>
      <c r="C663" s="35" t="str">
        <f>IF(Experiencia_Proponente!C1011=0,"",Experiencia_Proponente!C1011)</f>
        <v/>
      </c>
      <c r="D663" s="35" t="str">
        <f>Criterios_Ponderables!H667</f>
        <v>0</v>
      </c>
      <c r="E663" s="43" t="str">
        <f>Criterios_Ponderables!M667</f>
        <v>0</v>
      </c>
      <c r="F663" s="44" t="str">
        <f>Criterios_Ponderables!R667</f>
        <v>0</v>
      </c>
      <c r="G663" s="44">
        <f>Criterios_Ponderables!Z667</f>
        <v>0</v>
      </c>
      <c r="H663" s="35" t="str">
        <f>Criterios_Ponderables!AD667</f>
        <v>0</v>
      </c>
      <c r="I663" s="45">
        <f t="shared" si="90"/>
        <v>0</v>
      </c>
    </row>
    <row r="664" spans="1:9" hidden="1" x14ac:dyDescent="0.25">
      <c r="A664" s="1035"/>
      <c r="B664" s="936">
        <v>4</v>
      </c>
      <c r="C664" s="35" t="str">
        <f>IF(Experiencia_Proponente!C1012=0,"",Experiencia_Proponente!C1012)</f>
        <v/>
      </c>
      <c r="D664" s="35" t="str">
        <f>Criterios_Ponderables!H668</f>
        <v>0</v>
      </c>
      <c r="E664" s="43" t="str">
        <f>Criterios_Ponderables!M668</f>
        <v>0</v>
      </c>
      <c r="F664" s="44" t="str">
        <f>Criterios_Ponderables!R668</f>
        <v>0</v>
      </c>
      <c r="G664" s="44">
        <f>Criterios_Ponderables!Z668</f>
        <v>0</v>
      </c>
      <c r="H664" s="35" t="str">
        <f>Criterios_Ponderables!AD668</f>
        <v>0</v>
      </c>
      <c r="I664" s="45">
        <f t="shared" si="90"/>
        <v>0</v>
      </c>
    </row>
    <row r="665" spans="1:9" hidden="1" x14ac:dyDescent="0.25">
      <c r="A665" s="1036"/>
      <c r="B665" s="706">
        <v>5</v>
      </c>
      <c r="C665" s="707" t="str">
        <f>IF(Experiencia_Proponente!C1013=0,"",Experiencia_Proponente!C1013)</f>
        <v/>
      </c>
      <c r="D665" s="707" t="str">
        <f>Criterios_Ponderables!H669</f>
        <v>0</v>
      </c>
      <c r="E665" s="712" t="str">
        <f>Criterios_Ponderables!M669</f>
        <v>0</v>
      </c>
      <c r="F665" s="713" t="str">
        <f>Criterios_Ponderables!R669</f>
        <v>0</v>
      </c>
      <c r="G665" s="713">
        <f>Criterios_Ponderables!Z669</f>
        <v>0</v>
      </c>
      <c r="H665" s="707" t="str">
        <f>Criterios_Ponderables!AD669</f>
        <v>0</v>
      </c>
      <c r="I665" s="714">
        <f t="shared" si="90"/>
        <v>0</v>
      </c>
    </row>
    <row r="666" spans="1:9" s="89" customFormat="1" ht="33" x14ac:dyDescent="0.25">
      <c r="A666" s="1033"/>
      <c r="B666" s="941">
        <v>6</v>
      </c>
      <c r="C666" s="94" t="str">
        <f>IF(Experiencia_Proponente!C1014=0,"",Experiencia_Proponente!C1014)</f>
        <v xml:space="preserve">UNIÓN TEMPORAL ANDIGLOBALTEC SED 2021. </v>
      </c>
      <c r="D666" s="94" t="str">
        <f>Criterios_Ponderables!H670</f>
        <v>15</v>
      </c>
      <c r="E666" s="698" t="str">
        <f>Criterios_Ponderables!M670</f>
        <v>24</v>
      </c>
      <c r="F666" s="942" t="str">
        <f>Criterios_Ponderables!R670</f>
        <v>10</v>
      </c>
      <c r="G666" s="942">
        <f>Criterios_Ponderables!Z670</f>
        <v>1</v>
      </c>
      <c r="H666" s="94" t="str">
        <f>Criterios_Ponderables!AD670</f>
        <v>10</v>
      </c>
      <c r="I666" s="942">
        <f t="shared" si="90"/>
        <v>60</v>
      </c>
    </row>
    <row r="667" spans="1:9" hidden="1" x14ac:dyDescent="0.25">
      <c r="A667" s="1034"/>
      <c r="B667" s="39">
        <v>7</v>
      </c>
      <c r="C667" s="35" t="str">
        <f>IF(Experiencia_Proponente!C1015=0,"",Experiencia_Proponente!C1015)</f>
        <v/>
      </c>
      <c r="D667" s="35" t="str">
        <f>Criterios_Ponderables!H671</f>
        <v>0</v>
      </c>
      <c r="E667" s="43" t="str">
        <f>Criterios_Ponderables!M671</f>
        <v>0</v>
      </c>
      <c r="F667" s="44" t="str">
        <f>Criterios_Ponderables!R671</f>
        <v>0</v>
      </c>
      <c r="G667" s="44">
        <f>Criterios_Ponderables!Z671</f>
        <v>0</v>
      </c>
      <c r="H667" s="35" t="str">
        <f>Criterios_Ponderables!AD671</f>
        <v>0</v>
      </c>
      <c r="I667" s="45">
        <f t="shared" si="90"/>
        <v>0</v>
      </c>
    </row>
    <row r="668" spans="1:9" hidden="1" x14ac:dyDescent="0.25">
      <c r="A668" s="1035"/>
      <c r="B668" s="936">
        <v>8</v>
      </c>
      <c r="C668" s="35" t="str">
        <f>IF(Experiencia_Proponente!C1016=0,"",Experiencia_Proponente!C1016)</f>
        <v/>
      </c>
      <c r="D668" s="35" t="str">
        <f>Criterios_Ponderables!H672</f>
        <v>0</v>
      </c>
      <c r="E668" s="43" t="str">
        <f>Criterios_Ponderables!M672</f>
        <v>0</v>
      </c>
      <c r="F668" s="44" t="str">
        <f>Criterios_Ponderables!R672</f>
        <v>0</v>
      </c>
      <c r="G668" s="44">
        <f>Criterios_Ponderables!Z672</f>
        <v>0</v>
      </c>
      <c r="H668" s="35" t="str">
        <f>Criterios_Ponderables!AD672</f>
        <v>0</v>
      </c>
      <c r="I668" s="45">
        <f t="shared" si="90"/>
        <v>0</v>
      </c>
    </row>
    <row r="669" spans="1:9" hidden="1" x14ac:dyDescent="0.25">
      <c r="A669" s="1035"/>
      <c r="B669" s="936">
        <v>9</v>
      </c>
      <c r="C669" s="35" t="str">
        <f>IF(Experiencia_Proponente!C1017=0,"",Experiencia_Proponente!C1017)</f>
        <v/>
      </c>
      <c r="D669" s="35" t="str">
        <f>Criterios_Ponderables!H673</f>
        <v>0</v>
      </c>
      <c r="E669" s="43" t="str">
        <f>Criterios_Ponderables!M673</f>
        <v>0</v>
      </c>
      <c r="F669" s="44" t="str">
        <f>Criterios_Ponderables!R673</f>
        <v>0</v>
      </c>
      <c r="G669" s="44">
        <f>Criterios_Ponderables!Z673</f>
        <v>0</v>
      </c>
      <c r="H669" s="35" t="str">
        <f>Criterios_Ponderables!AD673</f>
        <v>0</v>
      </c>
      <c r="I669" s="45">
        <f t="shared" si="90"/>
        <v>0</v>
      </c>
    </row>
    <row r="670" spans="1:9" hidden="1" x14ac:dyDescent="0.25">
      <c r="A670" s="1035"/>
      <c r="B670" s="936">
        <v>10</v>
      </c>
      <c r="C670" s="35" t="str">
        <f>IF(Experiencia_Proponente!C1018=0,"",Experiencia_Proponente!C1018)</f>
        <v/>
      </c>
      <c r="D670" s="35" t="str">
        <f>Criterios_Ponderables!H674</f>
        <v>0</v>
      </c>
      <c r="E670" s="43" t="str">
        <f>Criterios_Ponderables!M674</f>
        <v>0</v>
      </c>
      <c r="F670" s="44" t="str">
        <f>Criterios_Ponderables!R674</f>
        <v>0</v>
      </c>
      <c r="G670" s="44">
        <f>Criterios_Ponderables!Z674</f>
        <v>0</v>
      </c>
      <c r="H670" s="35" t="str">
        <f>Criterios_Ponderables!AD674</f>
        <v>0</v>
      </c>
      <c r="I670" s="45">
        <f t="shared" si="90"/>
        <v>0</v>
      </c>
    </row>
    <row r="671" spans="1:9" hidden="1" x14ac:dyDescent="0.25">
      <c r="A671" s="1035"/>
      <c r="B671" s="936">
        <v>11</v>
      </c>
      <c r="C671" s="35" t="str">
        <f>IF(Experiencia_Proponente!C1019=0,"",Experiencia_Proponente!C1019)</f>
        <v/>
      </c>
      <c r="D671" s="35" t="str">
        <f>Criterios_Ponderables!H675</f>
        <v>0</v>
      </c>
      <c r="E671" s="43" t="str">
        <f>Criterios_Ponderables!M675</f>
        <v>0</v>
      </c>
      <c r="F671" s="44" t="str">
        <f>Criterios_Ponderables!R675</f>
        <v>0</v>
      </c>
      <c r="G671" s="44">
        <f>Criterios_Ponderables!Z675</f>
        <v>0</v>
      </c>
      <c r="H671" s="35" t="str">
        <f>Criterios_Ponderables!AD675</f>
        <v>0</v>
      </c>
      <c r="I671" s="45">
        <f t="shared" si="90"/>
        <v>0</v>
      </c>
    </row>
    <row r="672" spans="1:9" hidden="1" x14ac:dyDescent="0.25">
      <c r="A672" s="1036"/>
      <c r="B672" s="706">
        <v>12</v>
      </c>
      <c r="C672" s="707" t="str">
        <f>IF(Experiencia_Proponente!C1020=0,"",Experiencia_Proponente!C1020)</f>
        <v/>
      </c>
      <c r="D672" s="707" t="str">
        <f>Criterios_Ponderables!H676</f>
        <v>0</v>
      </c>
      <c r="E672" s="712" t="str">
        <f>Criterios_Ponderables!M676</f>
        <v>0</v>
      </c>
      <c r="F672" s="713" t="str">
        <f>Criterios_Ponderables!R676</f>
        <v>0</v>
      </c>
      <c r="G672" s="713">
        <f>Criterios_Ponderables!Z676</f>
        <v>0</v>
      </c>
      <c r="H672" s="707" t="str">
        <f>Criterios_Ponderables!AD676</f>
        <v>0</v>
      </c>
      <c r="I672" s="714">
        <f t="shared" si="90"/>
        <v>0</v>
      </c>
    </row>
    <row r="673" spans="1:9" x14ac:dyDescent="0.25">
      <c r="A673" s="564">
        <v>51</v>
      </c>
      <c r="B673" s="564"/>
      <c r="C673" s="720" t="s">
        <v>1537</v>
      </c>
      <c r="D673" s="721"/>
      <c r="E673" s="721"/>
      <c r="F673" s="721"/>
      <c r="G673" s="721"/>
      <c r="H673" s="721"/>
      <c r="I673" s="721"/>
    </row>
    <row r="674" spans="1:9" s="89" customFormat="1" x14ac:dyDescent="0.25">
      <c r="A674" s="1033">
        <f t="shared" ref="A674" si="99">A686</f>
        <v>52</v>
      </c>
      <c r="B674" s="941">
        <v>1</v>
      </c>
      <c r="C674" s="94" t="str">
        <f>IF(Experiencia_Proponente!C1027=0,"",Experiencia_Proponente!C1027)</f>
        <v>UNIÓN TEMPORAL SERVIG SED</v>
      </c>
      <c r="D674" s="94" t="str">
        <f>Criterios_Ponderables!H678</f>
        <v>15</v>
      </c>
      <c r="E674" s="698" t="str">
        <f>Criterios_Ponderables!M678</f>
        <v>24</v>
      </c>
      <c r="F674" s="942" t="str">
        <f>Criterios_Ponderables!R678</f>
        <v>10</v>
      </c>
      <c r="G674" s="942">
        <f>Criterios_Ponderables!Z678</f>
        <v>1</v>
      </c>
      <c r="H674" s="94" t="str">
        <f>Criterios_Ponderables!AD678</f>
        <v>10</v>
      </c>
      <c r="I674" s="942">
        <f t="shared" ref="I674:I698" si="100">F674+D674+H674+E674+G674</f>
        <v>60</v>
      </c>
    </row>
    <row r="675" spans="1:9" s="89" customFormat="1" x14ac:dyDescent="0.25">
      <c r="A675" s="1033"/>
      <c r="B675" s="941">
        <v>2</v>
      </c>
      <c r="C675" s="94" t="str">
        <f>IF(Experiencia_Proponente!C1028=0,"",Experiencia_Proponente!C1028)</f>
        <v>UNIÓN TEMPORAL SERVIG SED</v>
      </c>
      <c r="D675" s="94" t="str">
        <f>Criterios_Ponderables!H679</f>
        <v>15</v>
      </c>
      <c r="E675" s="698" t="str">
        <f>Criterios_Ponderables!M679</f>
        <v>24</v>
      </c>
      <c r="F675" s="942" t="str">
        <f>Criterios_Ponderables!R679</f>
        <v>10</v>
      </c>
      <c r="G675" s="942">
        <f>Criterios_Ponderables!Z679</f>
        <v>1</v>
      </c>
      <c r="H675" s="94" t="str">
        <f>Criterios_Ponderables!AD679</f>
        <v>10</v>
      </c>
      <c r="I675" s="942">
        <f t="shared" si="100"/>
        <v>60</v>
      </c>
    </row>
    <row r="676" spans="1:9" hidden="1" x14ac:dyDescent="0.25">
      <c r="A676" s="1034"/>
      <c r="B676" s="39">
        <v>3</v>
      </c>
      <c r="C676" s="35" t="str">
        <f>IF(Experiencia_Proponente!C1029=0,"",Experiencia_Proponente!C1029)</f>
        <v/>
      </c>
      <c r="D676" s="46" t="str">
        <f>Criterios_Ponderables!H680</f>
        <v>0</v>
      </c>
      <c r="E676" s="47" t="str">
        <f>Criterios_Ponderables!M680</f>
        <v>0</v>
      </c>
      <c r="F676" s="41" t="str">
        <f>Criterios_Ponderables!R680</f>
        <v>0</v>
      </c>
      <c r="G676" s="41">
        <f>Criterios_Ponderables!Z680</f>
        <v>0</v>
      </c>
      <c r="H676" s="46" t="str">
        <f>Criterios_Ponderables!AD680</f>
        <v>0</v>
      </c>
      <c r="I676" s="42">
        <f t="shared" si="100"/>
        <v>0</v>
      </c>
    </row>
    <row r="677" spans="1:9" hidden="1" x14ac:dyDescent="0.25">
      <c r="A677" s="1035"/>
      <c r="B677" s="936">
        <v>4</v>
      </c>
      <c r="C677" s="35" t="str">
        <f>IF(Experiencia_Proponente!C1030=0,"",Experiencia_Proponente!C1030)</f>
        <v/>
      </c>
      <c r="D677" s="46" t="str">
        <f>Criterios_Ponderables!H681</f>
        <v>0</v>
      </c>
      <c r="E677" s="47" t="str">
        <f>Criterios_Ponderables!M681</f>
        <v>0</v>
      </c>
      <c r="F677" s="41" t="str">
        <f>Criterios_Ponderables!R681</f>
        <v>0</v>
      </c>
      <c r="G677" s="41">
        <f>Criterios_Ponderables!Z681</f>
        <v>0</v>
      </c>
      <c r="H677" s="46" t="str">
        <f>Criterios_Ponderables!AD681</f>
        <v>0</v>
      </c>
      <c r="I677" s="42">
        <f t="shared" si="100"/>
        <v>0</v>
      </c>
    </row>
    <row r="678" spans="1:9" hidden="1" x14ac:dyDescent="0.25">
      <c r="A678" s="1035"/>
      <c r="B678" s="936">
        <v>5</v>
      </c>
      <c r="C678" s="35" t="str">
        <f>IF(Experiencia_Proponente!C1031=0,"",Experiencia_Proponente!C1031)</f>
        <v/>
      </c>
      <c r="D678" s="46" t="str">
        <f>Criterios_Ponderables!H682</f>
        <v>0</v>
      </c>
      <c r="E678" s="47" t="str">
        <f>Criterios_Ponderables!M682</f>
        <v>0</v>
      </c>
      <c r="F678" s="41" t="str">
        <f>Criterios_Ponderables!R682</f>
        <v>0</v>
      </c>
      <c r="G678" s="41">
        <f>Criterios_Ponderables!Z682</f>
        <v>0</v>
      </c>
      <c r="H678" s="46" t="str">
        <f>Criterios_Ponderables!AD682</f>
        <v>0</v>
      </c>
      <c r="I678" s="42">
        <f t="shared" si="100"/>
        <v>0</v>
      </c>
    </row>
    <row r="679" spans="1:9" hidden="1" x14ac:dyDescent="0.25">
      <c r="A679" s="1035"/>
      <c r="B679" s="936">
        <v>6</v>
      </c>
      <c r="C679" s="35" t="str">
        <f>IF(Experiencia_Proponente!C1032=0,"",Experiencia_Proponente!C1032)</f>
        <v/>
      </c>
      <c r="D679" s="46" t="str">
        <f>Criterios_Ponderables!H683</f>
        <v>0</v>
      </c>
      <c r="E679" s="47" t="str">
        <f>Criterios_Ponderables!M683</f>
        <v>0</v>
      </c>
      <c r="F679" s="41" t="str">
        <f>Criterios_Ponderables!R683</f>
        <v>0</v>
      </c>
      <c r="G679" s="41">
        <f>Criterios_Ponderables!Z683</f>
        <v>0</v>
      </c>
      <c r="H679" s="46" t="str">
        <f>Criterios_Ponderables!AD683</f>
        <v>0</v>
      </c>
      <c r="I679" s="42">
        <f t="shared" si="100"/>
        <v>0</v>
      </c>
    </row>
    <row r="680" spans="1:9" hidden="1" x14ac:dyDescent="0.25">
      <c r="A680" s="1036"/>
      <c r="B680" s="706">
        <v>7</v>
      </c>
      <c r="C680" s="707" t="str">
        <f>IF(Experiencia_Proponente!C1033=0,"",Experiencia_Proponente!C1033)</f>
        <v/>
      </c>
      <c r="D680" s="715" t="str">
        <f>Criterios_Ponderables!H684</f>
        <v>0</v>
      </c>
      <c r="E680" s="716" t="str">
        <f>Criterios_Ponderables!M684</f>
        <v>0</v>
      </c>
      <c r="F680" s="709" t="str">
        <f>Criterios_Ponderables!R684</f>
        <v>0</v>
      </c>
      <c r="G680" s="709">
        <f>Criterios_Ponderables!Z684</f>
        <v>0</v>
      </c>
      <c r="H680" s="715" t="str">
        <f>Criterios_Ponderables!AD684</f>
        <v>0</v>
      </c>
      <c r="I680" s="710">
        <f t="shared" si="100"/>
        <v>0</v>
      </c>
    </row>
    <row r="681" spans="1:9" s="89" customFormat="1" x14ac:dyDescent="0.25">
      <c r="A681" s="1033"/>
      <c r="B681" s="941">
        <v>8</v>
      </c>
      <c r="C681" s="94" t="str">
        <f>IF(Experiencia_Proponente!C1034=0,"",Experiencia_Proponente!C1034)</f>
        <v>UNIÓN TEMPORAL SERVIG SED</v>
      </c>
      <c r="D681" s="94" t="str">
        <f>Criterios_Ponderables!H685</f>
        <v>15</v>
      </c>
      <c r="E681" s="698" t="str">
        <f>Criterios_Ponderables!M685</f>
        <v>24</v>
      </c>
      <c r="F681" s="942" t="str">
        <f>Criterios_Ponderables!R685</f>
        <v>10</v>
      </c>
      <c r="G681" s="942">
        <f>Criterios_Ponderables!Z685</f>
        <v>1</v>
      </c>
      <c r="H681" s="94" t="str">
        <f>Criterios_Ponderables!AD685</f>
        <v>10</v>
      </c>
      <c r="I681" s="942">
        <f t="shared" si="100"/>
        <v>60</v>
      </c>
    </row>
    <row r="682" spans="1:9" hidden="1" x14ac:dyDescent="0.25">
      <c r="A682" s="1034"/>
      <c r="B682" s="39">
        <v>9</v>
      </c>
      <c r="C682" s="35" t="str">
        <f>IF(Experiencia_Proponente!C1035=0,"",Experiencia_Proponente!C1035)</f>
        <v/>
      </c>
      <c r="D682" s="46" t="str">
        <f>Criterios_Ponderables!H686</f>
        <v>0</v>
      </c>
      <c r="E682" s="47" t="str">
        <f>Criterios_Ponderables!M686</f>
        <v>0</v>
      </c>
      <c r="F682" s="41" t="str">
        <f>Criterios_Ponderables!R686</f>
        <v>0</v>
      </c>
      <c r="G682" s="41">
        <f>Criterios_Ponderables!Z686</f>
        <v>0</v>
      </c>
      <c r="H682" s="46" t="str">
        <f>Criterios_Ponderables!AD686</f>
        <v>0</v>
      </c>
      <c r="I682" s="42">
        <f t="shared" si="100"/>
        <v>0</v>
      </c>
    </row>
    <row r="683" spans="1:9" hidden="1" x14ac:dyDescent="0.25">
      <c r="A683" s="1035"/>
      <c r="B683" s="936">
        <v>10</v>
      </c>
      <c r="C683" s="35" t="str">
        <f>IF(Experiencia_Proponente!C1036=0,"",Experiencia_Proponente!C1036)</f>
        <v/>
      </c>
      <c r="D683" s="46" t="str">
        <f>Criterios_Ponderables!H687</f>
        <v>0</v>
      </c>
      <c r="E683" s="47" t="str">
        <f>Criterios_Ponderables!M687</f>
        <v>0</v>
      </c>
      <c r="F683" s="41" t="str">
        <f>Criterios_Ponderables!R687</f>
        <v>0</v>
      </c>
      <c r="G683" s="41">
        <f>Criterios_Ponderables!Z687</f>
        <v>0</v>
      </c>
      <c r="H683" s="46" t="str">
        <f>Criterios_Ponderables!AD687</f>
        <v>0</v>
      </c>
      <c r="I683" s="42">
        <f t="shared" si="100"/>
        <v>0</v>
      </c>
    </row>
    <row r="684" spans="1:9" hidden="1" x14ac:dyDescent="0.25">
      <c r="A684" s="1036"/>
      <c r="B684" s="706">
        <v>11</v>
      </c>
      <c r="C684" s="707" t="str">
        <f>IF(Experiencia_Proponente!C1037=0,"",Experiencia_Proponente!C1037)</f>
        <v/>
      </c>
      <c r="D684" s="715" t="str">
        <f>Criterios_Ponderables!H688</f>
        <v>0</v>
      </c>
      <c r="E684" s="716" t="str">
        <f>Criterios_Ponderables!M688</f>
        <v>0</v>
      </c>
      <c r="F684" s="709" t="str">
        <f>Criterios_Ponderables!R688</f>
        <v>0</v>
      </c>
      <c r="G684" s="709">
        <f>Criterios_Ponderables!Z688</f>
        <v>0</v>
      </c>
      <c r="H684" s="715" t="str">
        <f>Criterios_Ponderables!AD688</f>
        <v>0</v>
      </c>
      <c r="I684" s="710">
        <f t="shared" si="100"/>
        <v>0</v>
      </c>
    </row>
    <row r="685" spans="1:9" s="89" customFormat="1" x14ac:dyDescent="0.25">
      <c r="A685" s="1033"/>
      <c r="B685" s="941">
        <v>12</v>
      </c>
      <c r="C685" s="94" t="str">
        <f>IF(Experiencia_Proponente!C1038=0,"",Experiencia_Proponente!C1038)</f>
        <v>UNIÓN TEMPORAL SERVIG SED</v>
      </c>
      <c r="D685" s="94" t="str">
        <f>Criterios_Ponderables!H689</f>
        <v>15</v>
      </c>
      <c r="E685" s="698" t="str">
        <f>Criterios_Ponderables!M689</f>
        <v>24</v>
      </c>
      <c r="F685" s="942" t="str">
        <f>Criterios_Ponderables!R689</f>
        <v>10</v>
      </c>
      <c r="G685" s="942">
        <f>Criterios_Ponderables!Z689</f>
        <v>1</v>
      </c>
      <c r="H685" s="94" t="str">
        <f>Criterios_Ponderables!AD689</f>
        <v>10</v>
      </c>
      <c r="I685" s="942">
        <f t="shared" si="100"/>
        <v>60</v>
      </c>
    </row>
    <row r="686" spans="1:9" x14ac:dyDescent="0.25">
      <c r="A686" s="564">
        <v>52</v>
      </c>
      <c r="B686" s="564"/>
      <c r="C686" s="720" t="s">
        <v>1537</v>
      </c>
      <c r="D686" s="721"/>
      <c r="E686" s="721"/>
      <c r="F686" s="721"/>
      <c r="G686" s="721"/>
      <c r="H686" s="721"/>
      <c r="I686" s="721"/>
    </row>
    <row r="687" spans="1:9" s="89" customFormat="1" ht="33" x14ac:dyDescent="0.25">
      <c r="A687" s="1033">
        <f t="shared" ref="A687" si="101">A699</f>
        <v>53</v>
      </c>
      <c r="B687" s="941">
        <v>1</v>
      </c>
      <c r="C687" s="94" t="str">
        <f>IF(Experiencia_Proponente!C1040=0,"",Experiencia_Proponente!C1040)</f>
        <v>UNIÓN TEMPORAL EDUCACIÓN GCE 2021</v>
      </c>
      <c r="D687" s="94" t="str">
        <f>Criterios_Ponderables!H691</f>
        <v>15</v>
      </c>
      <c r="E687" s="698" t="str">
        <f>Criterios_Ponderables!M691</f>
        <v>24</v>
      </c>
      <c r="F687" s="942" t="str">
        <f>Criterios_Ponderables!R691</f>
        <v>10</v>
      </c>
      <c r="G687" s="942">
        <f>Criterios_Ponderables!Z691</f>
        <v>0</v>
      </c>
      <c r="H687" s="94" t="str">
        <f>Criterios_Ponderables!AD691</f>
        <v>10</v>
      </c>
      <c r="I687" s="942">
        <f t="shared" ref="I687" si="102">F687+D687+H687+E687+G687</f>
        <v>59</v>
      </c>
    </row>
    <row r="688" spans="1:9" hidden="1" x14ac:dyDescent="0.25">
      <c r="A688" s="1037"/>
      <c r="B688" s="711">
        <v>2</v>
      </c>
      <c r="C688" s="707" t="str">
        <f>IF(Experiencia_Proponente!C1041=0,"",Experiencia_Proponente!C1041)</f>
        <v/>
      </c>
      <c r="D688" s="715" t="str">
        <f>Criterios_Ponderables!H692</f>
        <v>0</v>
      </c>
      <c r="E688" s="716" t="str">
        <f>Criterios_Ponderables!M692</f>
        <v>0</v>
      </c>
      <c r="F688" s="709" t="str">
        <f>Criterios_Ponderables!R692</f>
        <v>0</v>
      </c>
      <c r="G688" s="709">
        <f>Criterios_Ponderables!Z692</f>
        <v>0</v>
      </c>
      <c r="H688" s="715" t="str">
        <f>Criterios_Ponderables!AD692</f>
        <v>0</v>
      </c>
      <c r="I688" s="710">
        <f t="shared" si="100"/>
        <v>0</v>
      </c>
    </row>
    <row r="689" spans="1:9" s="89" customFormat="1" ht="33" x14ac:dyDescent="0.25">
      <c r="A689" s="1033"/>
      <c r="B689" s="941">
        <v>3</v>
      </c>
      <c r="C689" s="94" t="str">
        <f>IF(Experiencia_Proponente!C1042=0,"",Experiencia_Proponente!C1042)</f>
        <v>UNIÓN TEMPORAL EDUCACIÓN GCE 2021</v>
      </c>
      <c r="D689" s="94" t="str">
        <f>Criterios_Ponderables!H693</f>
        <v>15</v>
      </c>
      <c r="E689" s="698" t="str">
        <f>Criterios_Ponderables!M693</f>
        <v>24</v>
      </c>
      <c r="F689" s="942" t="str">
        <f>Criterios_Ponderables!R693</f>
        <v>10</v>
      </c>
      <c r="G689" s="942">
        <f>Criterios_Ponderables!Z693</f>
        <v>0</v>
      </c>
      <c r="H689" s="94" t="str">
        <f>Criterios_Ponderables!AD693</f>
        <v>10</v>
      </c>
      <c r="I689" s="942">
        <f t="shared" si="100"/>
        <v>59</v>
      </c>
    </row>
    <row r="690" spans="1:9" hidden="1" x14ac:dyDescent="0.25">
      <c r="A690" s="1034"/>
      <c r="B690" s="39">
        <v>4</v>
      </c>
      <c r="C690" s="35" t="str">
        <f>IF(Experiencia_Proponente!C1043=0,"",Experiencia_Proponente!C1043)</f>
        <v/>
      </c>
      <c r="D690" s="46" t="str">
        <f>Criterios_Ponderables!H694</f>
        <v>0</v>
      </c>
      <c r="E690" s="47" t="str">
        <f>Criterios_Ponderables!M694</f>
        <v>0</v>
      </c>
      <c r="F690" s="41" t="str">
        <f>Criterios_Ponderables!R694</f>
        <v>0</v>
      </c>
      <c r="G690" s="41">
        <f>Criterios_Ponderables!Z694</f>
        <v>0</v>
      </c>
      <c r="H690" s="46" t="str">
        <f>Criterios_Ponderables!AD694</f>
        <v>0</v>
      </c>
      <c r="I690" s="42">
        <f t="shared" si="100"/>
        <v>0</v>
      </c>
    </row>
    <row r="691" spans="1:9" hidden="1" x14ac:dyDescent="0.25">
      <c r="A691" s="1036"/>
      <c r="B691" s="706">
        <v>5</v>
      </c>
      <c r="C691" s="707" t="str">
        <f>IF(Experiencia_Proponente!C1044=0,"",Experiencia_Proponente!C1044)</f>
        <v/>
      </c>
      <c r="D691" s="715" t="str">
        <f>Criterios_Ponderables!H695</f>
        <v>0</v>
      </c>
      <c r="E691" s="716" t="str">
        <f>Criterios_Ponderables!M695</f>
        <v>0</v>
      </c>
      <c r="F691" s="709" t="str">
        <f>Criterios_Ponderables!R695</f>
        <v>0</v>
      </c>
      <c r="G691" s="709">
        <f>Criterios_Ponderables!Z695</f>
        <v>0</v>
      </c>
      <c r="H691" s="715" t="str">
        <f>Criterios_Ponderables!AD695</f>
        <v>0</v>
      </c>
      <c r="I691" s="710">
        <f t="shared" si="100"/>
        <v>0</v>
      </c>
    </row>
    <row r="692" spans="1:9" s="89" customFormat="1" ht="33" x14ac:dyDescent="0.25">
      <c r="A692" s="1033"/>
      <c r="B692" s="941">
        <v>6</v>
      </c>
      <c r="C692" s="94" t="str">
        <f>IF(Experiencia_Proponente!C1045=0,"",Experiencia_Proponente!C1045)</f>
        <v>UNIÓN TEMPORAL EDUCACIÓN GCE 2021</v>
      </c>
      <c r="D692" s="94" t="str">
        <f>Criterios_Ponderables!H696</f>
        <v>15</v>
      </c>
      <c r="E692" s="698" t="str">
        <f>Criterios_Ponderables!M696</f>
        <v>24</v>
      </c>
      <c r="F692" s="942" t="str">
        <f>Criterios_Ponderables!R696</f>
        <v>10</v>
      </c>
      <c r="G692" s="942">
        <f>Criterios_Ponderables!Z696</f>
        <v>0</v>
      </c>
      <c r="H692" s="94" t="str">
        <f>Criterios_Ponderables!AD696</f>
        <v>10</v>
      </c>
      <c r="I692" s="942">
        <f>F692+D692+H692+E692+G692</f>
        <v>59</v>
      </c>
    </row>
    <row r="693" spans="1:9" s="89" customFormat="1" ht="33" x14ac:dyDescent="0.25">
      <c r="A693" s="1033"/>
      <c r="B693" s="941">
        <v>7</v>
      </c>
      <c r="C693" s="94" t="str">
        <f>IF(Experiencia_Proponente!C1046=0,"",Experiencia_Proponente!C1046)</f>
        <v>UNIÓN TEMPORAL EDUCACIÓN GCE 2021</v>
      </c>
      <c r="D693" s="94" t="str">
        <f>Criterios_Ponderables!H697</f>
        <v>15</v>
      </c>
      <c r="E693" s="698" t="str">
        <f>Criterios_Ponderables!M697</f>
        <v>24</v>
      </c>
      <c r="F693" s="942" t="str">
        <f>Criterios_Ponderables!R697</f>
        <v>10</v>
      </c>
      <c r="G693" s="942">
        <f>Criterios_Ponderables!Z697</f>
        <v>0</v>
      </c>
      <c r="H693" s="94" t="str">
        <f>Criterios_Ponderables!AD697</f>
        <v>10</v>
      </c>
      <c r="I693" s="942">
        <f t="shared" si="100"/>
        <v>59</v>
      </c>
    </row>
    <row r="694" spans="1:9" s="89" customFormat="1" ht="33" x14ac:dyDescent="0.25">
      <c r="A694" s="1033"/>
      <c r="B694" s="941">
        <v>8</v>
      </c>
      <c r="C694" s="94" t="str">
        <f>IF(Experiencia_Proponente!C1047=0,"",Experiencia_Proponente!C1047)</f>
        <v>UNIÓN TEMPORAL EDUCACIÓN GCE 2021</v>
      </c>
      <c r="D694" s="94" t="str">
        <f>Criterios_Ponderables!H698</f>
        <v>15</v>
      </c>
      <c r="E694" s="698" t="str">
        <f>Criterios_Ponderables!M698</f>
        <v>24</v>
      </c>
      <c r="F694" s="942" t="str">
        <f>Criterios_Ponderables!R698</f>
        <v>10</v>
      </c>
      <c r="G694" s="942">
        <f>Criterios_Ponderables!Z698</f>
        <v>0</v>
      </c>
      <c r="H694" s="94" t="str">
        <f>Criterios_Ponderables!AD698</f>
        <v>10</v>
      </c>
      <c r="I694" s="942">
        <f t="shared" si="100"/>
        <v>59</v>
      </c>
    </row>
    <row r="695" spans="1:9" s="89" customFormat="1" ht="33" x14ac:dyDescent="0.25">
      <c r="A695" s="1033"/>
      <c r="B695" s="941">
        <v>9</v>
      </c>
      <c r="C695" s="94" t="str">
        <f>IF(Experiencia_Proponente!C1048=0,"",Experiencia_Proponente!C1048)</f>
        <v>UNIÓN TEMPORAL EDUCACIÓN GCE 2021</v>
      </c>
      <c r="D695" s="94" t="str">
        <f>Criterios_Ponderables!H699</f>
        <v>15</v>
      </c>
      <c r="E695" s="698" t="str">
        <f>Criterios_Ponderables!M699</f>
        <v>24</v>
      </c>
      <c r="F695" s="942" t="str">
        <f>Criterios_Ponderables!R699</f>
        <v>10</v>
      </c>
      <c r="G695" s="942">
        <f>Criterios_Ponderables!Z699</f>
        <v>0</v>
      </c>
      <c r="H695" s="94" t="str">
        <f>Criterios_Ponderables!AD699</f>
        <v>10</v>
      </c>
      <c r="I695" s="942">
        <f t="shared" si="100"/>
        <v>59</v>
      </c>
    </row>
    <row r="696" spans="1:9" s="89" customFormat="1" ht="33" x14ac:dyDescent="0.25">
      <c r="A696" s="1033"/>
      <c r="B696" s="941">
        <v>10</v>
      </c>
      <c r="C696" s="94" t="str">
        <f>IF(Experiencia_Proponente!C1049=0,"",Experiencia_Proponente!C1049)</f>
        <v>UNIÓN TEMPORAL EDUCACIÓN GCE 2021</v>
      </c>
      <c r="D696" s="94" t="str">
        <f>Criterios_Ponderables!H700</f>
        <v>15</v>
      </c>
      <c r="E696" s="698" t="str">
        <f>Criterios_Ponderables!M700</f>
        <v>24</v>
      </c>
      <c r="F696" s="942" t="str">
        <f>Criterios_Ponderables!R700</f>
        <v>10</v>
      </c>
      <c r="G696" s="942">
        <f>Criterios_Ponderables!Z700</f>
        <v>0</v>
      </c>
      <c r="H696" s="94" t="str">
        <f>Criterios_Ponderables!AD700</f>
        <v>10</v>
      </c>
      <c r="I696" s="942">
        <f t="shared" si="100"/>
        <v>59</v>
      </c>
    </row>
    <row r="697" spans="1:9" hidden="1" x14ac:dyDescent="0.25">
      <c r="A697" s="1034"/>
      <c r="B697" s="39">
        <v>11</v>
      </c>
      <c r="C697" s="35" t="str">
        <f>IF(Experiencia_Proponente!C1050=0,"",Experiencia_Proponente!C1050)</f>
        <v/>
      </c>
      <c r="D697" s="46" t="str">
        <f>Criterios_Ponderables!H701</f>
        <v>0</v>
      </c>
      <c r="E697" s="47" t="str">
        <f>Criterios_Ponderables!M701</f>
        <v>0</v>
      </c>
      <c r="F697" s="41" t="str">
        <f>Criterios_Ponderables!R701</f>
        <v>0</v>
      </c>
      <c r="G697" s="41">
        <f>Criterios_Ponderables!Z701</f>
        <v>0</v>
      </c>
      <c r="H697" s="46" t="str">
        <f>Criterios_Ponderables!AD701</f>
        <v>0</v>
      </c>
      <c r="I697" s="42">
        <f t="shared" si="100"/>
        <v>0</v>
      </c>
    </row>
    <row r="698" spans="1:9" hidden="1" x14ac:dyDescent="0.25">
      <c r="A698" s="1036"/>
      <c r="B698" s="706">
        <v>12</v>
      </c>
      <c r="C698" s="707" t="str">
        <f>IF(Experiencia_Proponente!C1061=0,"",Experiencia_Proponente!C1061)</f>
        <v/>
      </c>
      <c r="D698" s="715" t="str">
        <f>Criterios_Ponderables!H702</f>
        <v>0</v>
      </c>
      <c r="E698" s="716" t="str">
        <f>Criterios_Ponderables!M702</f>
        <v>0</v>
      </c>
      <c r="F698" s="709" t="str">
        <f>Criterios_Ponderables!R702</f>
        <v>0</v>
      </c>
      <c r="G698" s="709">
        <f>Criterios_Ponderables!Z702</f>
        <v>0</v>
      </c>
      <c r="H698" s="715" t="str">
        <f>Criterios_Ponderables!AD702</f>
        <v>0</v>
      </c>
      <c r="I698" s="710">
        <f t="shared" si="100"/>
        <v>0</v>
      </c>
    </row>
    <row r="699" spans="1:9" x14ac:dyDescent="0.25">
      <c r="A699" s="564">
        <v>53</v>
      </c>
      <c r="B699" s="564"/>
      <c r="C699" s="720" t="s">
        <v>1537</v>
      </c>
      <c r="D699" s="721"/>
      <c r="E699" s="721"/>
      <c r="F699" s="721"/>
      <c r="G699" s="721"/>
      <c r="H699" s="721"/>
      <c r="I699" s="721"/>
    </row>
    <row r="700" spans="1:9" s="89" customFormat="1" ht="33" x14ac:dyDescent="0.25">
      <c r="A700" s="1033">
        <f t="shared" ref="A700" si="103">A712</f>
        <v>54</v>
      </c>
      <c r="B700" s="941">
        <v>1</v>
      </c>
      <c r="C700" s="94" t="str">
        <f>IF(Experiencia_Proponente!C1063=0,"",Experiencia_Proponente!C1063)</f>
        <v>UNION TEMPORAL SERVIDINAGLOBAL 2021</v>
      </c>
      <c r="D700" s="94" t="str">
        <f>Criterios_Ponderables!H704</f>
        <v>15</v>
      </c>
      <c r="E700" s="698" t="str">
        <f>Criterios_Ponderables!M704</f>
        <v>24</v>
      </c>
      <c r="F700" s="942" t="str">
        <f>Criterios_Ponderables!R704</f>
        <v>10</v>
      </c>
      <c r="G700" s="942">
        <f>Criterios_Ponderables!Z704</f>
        <v>1</v>
      </c>
      <c r="H700" s="94" t="str">
        <f>Criterios_Ponderables!AD704</f>
        <v>10</v>
      </c>
      <c r="I700" s="942">
        <f t="shared" ref="I700:I704" si="104">F700+D700+H700+E700+G700</f>
        <v>60</v>
      </c>
    </row>
    <row r="701" spans="1:9" hidden="1" x14ac:dyDescent="0.25">
      <c r="A701" s="1034"/>
      <c r="B701" s="39">
        <v>2</v>
      </c>
      <c r="C701" s="35" t="str">
        <f>IF(Experiencia_Proponente!C1064=0,"",Experiencia_Proponente!C1064)</f>
        <v/>
      </c>
      <c r="D701" s="35" t="str">
        <f>Criterios_Ponderables!H705</f>
        <v>0</v>
      </c>
      <c r="E701" s="43" t="str">
        <f>Criterios_Ponderables!M705</f>
        <v>0</v>
      </c>
      <c r="F701" s="44" t="str">
        <f>Criterios_Ponderables!R705</f>
        <v>0</v>
      </c>
      <c r="G701" s="44">
        <f>Criterios_Ponderables!Z705</f>
        <v>0</v>
      </c>
      <c r="H701" s="35" t="str">
        <f>Criterios_Ponderables!AD705</f>
        <v>0</v>
      </c>
      <c r="I701" s="45">
        <f t="shared" si="104"/>
        <v>0</v>
      </c>
    </row>
    <row r="702" spans="1:9" hidden="1" x14ac:dyDescent="0.25">
      <c r="A702" s="1035"/>
      <c r="B702" s="936">
        <v>3</v>
      </c>
      <c r="C702" s="35" t="str">
        <f>IF(Experiencia_Proponente!C1065=0,"",Experiencia_Proponente!C1065)</f>
        <v/>
      </c>
      <c r="D702" s="35" t="str">
        <f>Criterios_Ponderables!H706</f>
        <v>0</v>
      </c>
      <c r="E702" s="43" t="str">
        <f>Criterios_Ponderables!M706</f>
        <v>0</v>
      </c>
      <c r="F702" s="44" t="str">
        <f>Criterios_Ponderables!R706</f>
        <v>0</v>
      </c>
      <c r="G702" s="44">
        <f>Criterios_Ponderables!Z706</f>
        <v>0</v>
      </c>
      <c r="H702" s="35" t="str">
        <f>Criterios_Ponderables!AD706</f>
        <v>0</v>
      </c>
      <c r="I702" s="45">
        <f t="shared" si="104"/>
        <v>0</v>
      </c>
    </row>
    <row r="703" spans="1:9" hidden="1" x14ac:dyDescent="0.25">
      <c r="A703" s="1035"/>
      <c r="B703" s="936">
        <v>4</v>
      </c>
      <c r="C703" s="35" t="str">
        <f>IF(Experiencia_Proponente!C1066=0,"",Experiencia_Proponente!C1066)</f>
        <v/>
      </c>
      <c r="D703" s="35" t="str">
        <f>Criterios_Ponderables!H707</f>
        <v>0</v>
      </c>
      <c r="E703" s="43" t="str">
        <f>Criterios_Ponderables!M707</f>
        <v>0</v>
      </c>
      <c r="F703" s="44" t="str">
        <f>Criterios_Ponderables!R707</f>
        <v>0</v>
      </c>
      <c r="G703" s="44">
        <f>Criterios_Ponderables!Z707</f>
        <v>0</v>
      </c>
      <c r="H703" s="35" t="str">
        <f>Criterios_Ponderables!AD707</f>
        <v>0</v>
      </c>
      <c r="I703" s="45">
        <f t="shared" si="104"/>
        <v>0</v>
      </c>
    </row>
    <row r="704" spans="1:9" hidden="1" x14ac:dyDescent="0.25">
      <c r="A704" s="1035"/>
      <c r="B704" s="936">
        <v>5</v>
      </c>
      <c r="C704" s="35" t="str">
        <f>IF(Experiencia_Proponente!C1067=0,"",Experiencia_Proponente!C1067)</f>
        <v/>
      </c>
      <c r="D704" s="35" t="str">
        <f>Criterios_Ponderables!H708</f>
        <v>0</v>
      </c>
      <c r="E704" s="43" t="str">
        <f>Criterios_Ponderables!M708</f>
        <v>0</v>
      </c>
      <c r="F704" s="44" t="str">
        <f>Criterios_Ponderables!R708</f>
        <v>0</v>
      </c>
      <c r="G704" s="44">
        <f>Criterios_Ponderables!Z708</f>
        <v>0</v>
      </c>
      <c r="H704" s="35" t="str">
        <f>Criterios_Ponderables!AD708</f>
        <v>0</v>
      </c>
      <c r="I704" s="45">
        <f t="shared" si="104"/>
        <v>0</v>
      </c>
    </row>
    <row r="705" spans="1:9" hidden="1" x14ac:dyDescent="0.25">
      <c r="A705" s="1035"/>
      <c r="B705" s="936">
        <v>6</v>
      </c>
      <c r="C705" s="35" t="str">
        <f>IF(Experiencia_Proponente!C1068=0,"",Experiencia_Proponente!C1068)</f>
        <v/>
      </c>
      <c r="D705" s="35" t="str">
        <f>Criterios_Ponderables!H709</f>
        <v>0</v>
      </c>
      <c r="E705" s="43" t="str">
        <f>Criterios_Ponderables!M709</f>
        <v>0</v>
      </c>
      <c r="F705" s="44" t="str">
        <f>Criterios_Ponderables!R709</f>
        <v>0</v>
      </c>
      <c r="G705" s="44">
        <f>Criterios_Ponderables!Z709</f>
        <v>0</v>
      </c>
      <c r="H705" s="35" t="str">
        <f>Criterios_Ponderables!AD709</f>
        <v>0</v>
      </c>
      <c r="I705" s="45">
        <f>F705+D705+H705+E705+G705</f>
        <v>0</v>
      </c>
    </row>
    <row r="706" spans="1:9" hidden="1" x14ac:dyDescent="0.25">
      <c r="A706" s="1035"/>
      <c r="B706" s="936">
        <v>7</v>
      </c>
      <c r="C706" s="35" t="str">
        <f>IF(Experiencia_Proponente!C1069=0,"",Experiencia_Proponente!C1069)</f>
        <v/>
      </c>
      <c r="D706" s="35" t="str">
        <f>Criterios_Ponderables!H710</f>
        <v>0</v>
      </c>
      <c r="E706" s="43" t="str">
        <f>Criterios_Ponderables!M710</f>
        <v>0</v>
      </c>
      <c r="F706" s="44" t="str">
        <f>Criterios_Ponderables!R710</f>
        <v>0</v>
      </c>
      <c r="G706" s="44">
        <f>Criterios_Ponderables!Z710</f>
        <v>0</v>
      </c>
      <c r="H706" s="35" t="str">
        <f>Criterios_Ponderables!AD710</f>
        <v>0</v>
      </c>
      <c r="I706" s="45">
        <f t="shared" ref="I706:I711" si="105">F706+D706+H706+E706+G706</f>
        <v>0</v>
      </c>
    </row>
    <row r="707" spans="1:9" hidden="1" x14ac:dyDescent="0.25">
      <c r="A707" s="1035"/>
      <c r="B707" s="936">
        <v>8</v>
      </c>
      <c r="C707" s="35" t="str">
        <f>IF(Experiencia_Proponente!C1070=0,"",Experiencia_Proponente!C1070)</f>
        <v/>
      </c>
      <c r="D707" s="35" t="str">
        <f>Criterios_Ponderables!H711</f>
        <v>0</v>
      </c>
      <c r="E707" s="43" t="str">
        <f>Criterios_Ponderables!M711</f>
        <v>0</v>
      </c>
      <c r="F707" s="44" t="str">
        <f>Criterios_Ponderables!R711</f>
        <v>0</v>
      </c>
      <c r="G707" s="44">
        <f>Criterios_Ponderables!Z711</f>
        <v>0</v>
      </c>
      <c r="H707" s="35" t="str">
        <f>Criterios_Ponderables!AD711</f>
        <v>0</v>
      </c>
      <c r="I707" s="45">
        <f t="shared" si="105"/>
        <v>0</v>
      </c>
    </row>
    <row r="708" spans="1:9" hidden="1" x14ac:dyDescent="0.25">
      <c r="A708" s="1035"/>
      <c r="B708" s="936">
        <v>9</v>
      </c>
      <c r="C708" s="35" t="str">
        <f>IF(Experiencia_Proponente!C1071=0,"",Experiencia_Proponente!C1071)</f>
        <v/>
      </c>
      <c r="D708" s="35" t="str">
        <f>Criterios_Ponderables!H712</f>
        <v>0</v>
      </c>
      <c r="E708" s="43" t="str">
        <f>Criterios_Ponderables!M712</f>
        <v>0</v>
      </c>
      <c r="F708" s="44" t="str">
        <f>Criterios_Ponderables!R712</f>
        <v>0</v>
      </c>
      <c r="G708" s="44">
        <f>Criterios_Ponderables!Z712</f>
        <v>0</v>
      </c>
      <c r="H708" s="35" t="str">
        <f>Criterios_Ponderables!AD712</f>
        <v>0</v>
      </c>
      <c r="I708" s="45">
        <f t="shared" si="105"/>
        <v>0</v>
      </c>
    </row>
    <row r="709" spans="1:9" hidden="1" x14ac:dyDescent="0.25">
      <c r="A709" s="1035"/>
      <c r="B709" s="936">
        <v>10</v>
      </c>
      <c r="C709" s="35" t="str">
        <f>IF(Experiencia_Proponente!C1072=0,"",Experiencia_Proponente!C1072)</f>
        <v/>
      </c>
      <c r="D709" s="35" t="str">
        <f>Criterios_Ponderables!H713</f>
        <v>0</v>
      </c>
      <c r="E709" s="43" t="str">
        <f>Criterios_Ponderables!M713</f>
        <v>0</v>
      </c>
      <c r="F709" s="44" t="str">
        <f>Criterios_Ponderables!R713</f>
        <v>0</v>
      </c>
      <c r="G709" s="44">
        <f>Criterios_Ponderables!Z713</f>
        <v>0</v>
      </c>
      <c r="H709" s="35" t="str">
        <f>Criterios_Ponderables!AD713</f>
        <v>0</v>
      </c>
      <c r="I709" s="45">
        <f t="shared" si="105"/>
        <v>0</v>
      </c>
    </row>
    <row r="710" spans="1:9" hidden="1" x14ac:dyDescent="0.25">
      <c r="A710" s="1035"/>
      <c r="B710" s="936">
        <v>11</v>
      </c>
      <c r="C710" s="35" t="str">
        <f>IF(Experiencia_Proponente!C1073=0,"",Experiencia_Proponente!C1073)</f>
        <v/>
      </c>
      <c r="D710" s="35" t="str">
        <f>Criterios_Ponderables!H714</f>
        <v>0</v>
      </c>
      <c r="E710" s="43" t="str">
        <f>Criterios_Ponderables!M714</f>
        <v>0</v>
      </c>
      <c r="F710" s="44" t="str">
        <f>Criterios_Ponderables!R714</f>
        <v>0</v>
      </c>
      <c r="G710" s="44">
        <f>Criterios_Ponderables!Z714</f>
        <v>0</v>
      </c>
      <c r="H710" s="35" t="str">
        <f>Criterios_Ponderables!AD714</f>
        <v>0</v>
      </c>
      <c r="I710" s="45">
        <f t="shared" si="105"/>
        <v>0</v>
      </c>
    </row>
    <row r="711" spans="1:9" hidden="1" x14ac:dyDescent="0.25">
      <c r="A711" s="1036"/>
      <c r="B711" s="706">
        <v>12</v>
      </c>
      <c r="C711" s="707" t="str">
        <f>IF(Experiencia_Proponente!C1074=0,"",Experiencia_Proponente!C1074)</f>
        <v/>
      </c>
      <c r="D711" s="707" t="str">
        <f>Criterios_Ponderables!H715</f>
        <v>0</v>
      </c>
      <c r="E711" s="712" t="str">
        <f>Criterios_Ponderables!M715</f>
        <v>0</v>
      </c>
      <c r="F711" s="713" t="str">
        <f>Criterios_Ponderables!R715</f>
        <v>0</v>
      </c>
      <c r="G711" s="713">
        <f>Criterios_Ponderables!Z715</f>
        <v>0</v>
      </c>
      <c r="H711" s="707" t="str">
        <f>Criterios_Ponderables!AD715</f>
        <v>0</v>
      </c>
      <c r="I711" s="714">
        <f t="shared" si="105"/>
        <v>0</v>
      </c>
    </row>
    <row r="712" spans="1:9" x14ac:dyDescent="0.25">
      <c r="A712" s="564">
        <v>54</v>
      </c>
      <c r="B712" s="564"/>
      <c r="C712" s="720" t="s">
        <v>1537</v>
      </c>
      <c r="D712" s="721"/>
      <c r="E712" s="721"/>
      <c r="F712" s="721"/>
      <c r="G712" s="721"/>
      <c r="H712" s="721"/>
      <c r="I712" s="721"/>
    </row>
    <row r="713" spans="1:9" s="89" customFormat="1" x14ac:dyDescent="0.25">
      <c r="A713" s="1033">
        <f t="shared" ref="A713" si="106">A725</f>
        <v>55</v>
      </c>
      <c r="B713" s="941">
        <v>1</v>
      </c>
      <c r="C713" s="94" t="str">
        <f>IF(Experiencia_Proponente!C1076=0,"",Experiencia_Proponente!C1076)</f>
        <v>UNIÓN TEMPORAL UT-EAAJ-2021</v>
      </c>
      <c r="D713" s="94" t="str">
        <f>Criterios_Ponderables!H717</f>
        <v>15</v>
      </c>
      <c r="E713" s="698" t="str">
        <f>Criterios_Ponderables!M717</f>
        <v>24</v>
      </c>
      <c r="F713" s="942" t="str">
        <f>Criterios_Ponderables!R717</f>
        <v>10</v>
      </c>
      <c r="G713" s="942">
        <f>Criterios_Ponderables!Z717</f>
        <v>1</v>
      </c>
      <c r="H713" s="94" t="str">
        <f>Criterios_Ponderables!AD717</f>
        <v>10</v>
      </c>
      <c r="I713" s="942">
        <f t="shared" ref="I713:I717" si="107">F713+D713+H713+E713+G713</f>
        <v>60</v>
      </c>
    </row>
    <row r="714" spans="1:9" hidden="1" x14ac:dyDescent="0.25">
      <c r="A714" s="1034"/>
      <c r="B714" s="39">
        <v>2</v>
      </c>
      <c r="C714" s="35" t="str">
        <f>IF(Experiencia_Proponente!C1077=0,"",Experiencia_Proponente!C1077)</f>
        <v/>
      </c>
      <c r="D714" s="46" t="str">
        <f>Criterios_Ponderables!H718</f>
        <v>0</v>
      </c>
      <c r="E714" s="47" t="str">
        <f>Criterios_Ponderables!M718</f>
        <v>0</v>
      </c>
      <c r="F714" s="41" t="str">
        <f>Criterios_Ponderables!R718</f>
        <v>0</v>
      </c>
      <c r="G714" s="41">
        <f>Criterios_Ponderables!Z718</f>
        <v>0</v>
      </c>
      <c r="H714" s="46" t="str">
        <f>Criterios_Ponderables!AD718</f>
        <v>0</v>
      </c>
      <c r="I714" s="42">
        <f t="shared" si="107"/>
        <v>0</v>
      </c>
    </row>
    <row r="715" spans="1:9" hidden="1" x14ac:dyDescent="0.25">
      <c r="A715" s="1035"/>
      <c r="B715" s="936">
        <v>3</v>
      </c>
      <c r="C715" s="35" t="str">
        <f>IF(Experiencia_Proponente!C1078=0,"",Experiencia_Proponente!C1078)</f>
        <v/>
      </c>
      <c r="D715" s="46" t="str">
        <f>Criterios_Ponderables!H719</f>
        <v>0</v>
      </c>
      <c r="E715" s="47" t="str">
        <f>Criterios_Ponderables!M719</f>
        <v>0</v>
      </c>
      <c r="F715" s="41" t="str">
        <f>Criterios_Ponderables!R719</f>
        <v>0</v>
      </c>
      <c r="G715" s="41">
        <f>Criterios_Ponderables!Z719</f>
        <v>0</v>
      </c>
      <c r="H715" s="46" t="str">
        <f>Criterios_Ponderables!AD719</f>
        <v>0</v>
      </c>
      <c r="I715" s="42">
        <f t="shared" si="107"/>
        <v>0</v>
      </c>
    </row>
    <row r="716" spans="1:9" hidden="1" x14ac:dyDescent="0.25">
      <c r="A716" s="1036"/>
      <c r="B716" s="706">
        <v>4</v>
      </c>
      <c r="C716" s="707" t="str">
        <f>IF(Experiencia_Proponente!C1079=0,"",Experiencia_Proponente!C1079)</f>
        <v/>
      </c>
      <c r="D716" s="715" t="str">
        <f>Criterios_Ponderables!H720</f>
        <v>0</v>
      </c>
      <c r="E716" s="716" t="str">
        <f>Criterios_Ponderables!M720</f>
        <v>0</v>
      </c>
      <c r="F716" s="709" t="str">
        <f>Criterios_Ponderables!R720</f>
        <v>0</v>
      </c>
      <c r="G716" s="709">
        <f>Criterios_Ponderables!Z720</f>
        <v>0</v>
      </c>
      <c r="H716" s="715" t="str">
        <f>Criterios_Ponderables!AD720</f>
        <v>0</v>
      </c>
      <c r="I716" s="710">
        <f t="shared" si="107"/>
        <v>0</v>
      </c>
    </row>
    <row r="717" spans="1:9" s="89" customFormat="1" x14ac:dyDescent="0.25">
      <c r="A717" s="1033"/>
      <c r="B717" s="941">
        <v>5</v>
      </c>
      <c r="C717" s="94" t="str">
        <f>IF(Experiencia_Proponente!C1080=0,"",Experiencia_Proponente!C1080)</f>
        <v>UNIÓN TEMPORAL UT-EAAJ-2021</v>
      </c>
      <c r="D717" s="94" t="str">
        <f>Criterios_Ponderables!H721</f>
        <v>15</v>
      </c>
      <c r="E717" s="698" t="str">
        <f>Criterios_Ponderables!M721</f>
        <v>24</v>
      </c>
      <c r="F717" s="942" t="str">
        <f>Criterios_Ponderables!R721</f>
        <v>10</v>
      </c>
      <c r="G717" s="942">
        <f>Criterios_Ponderables!Z721</f>
        <v>1</v>
      </c>
      <c r="H717" s="94" t="str">
        <f>Criterios_Ponderables!AD721</f>
        <v>10</v>
      </c>
      <c r="I717" s="942">
        <f t="shared" si="107"/>
        <v>60</v>
      </c>
    </row>
    <row r="718" spans="1:9" s="89" customFormat="1" x14ac:dyDescent="0.25">
      <c r="A718" s="1033"/>
      <c r="B718" s="941">
        <v>6</v>
      </c>
      <c r="C718" s="94" t="str">
        <f>IF(Experiencia_Proponente!C1081=0,"",Experiencia_Proponente!C1081)</f>
        <v>UNIÓN TEMPORAL UT-EAAJ-2021</v>
      </c>
      <c r="D718" s="94" t="str">
        <f>Criterios_Ponderables!H722</f>
        <v>15</v>
      </c>
      <c r="E718" s="698" t="str">
        <f>Criterios_Ponderables!M722</f>
        <v>24</v>
      </c>
      <c r="F718" s="942" t="str">
        <f>Criterios_Ponderables!R722</f>
        <v>10</v>
      </c>
      <c r="G718" s="942">
        <f>Criterios_Ponderables!Z722</f>
        <v>1</v>
      </c>
      <c r="H718" s="94" t="str">
        <f>Criterios_Ponderables!AD722</f>
        <v>10</v>
      </c>
      <c r="I718" s="942">
        <f>F718+D718+H718+E718+G718</f>
        <v>60</v>
      </c>
    </row>
    <row r="719" spans="1:9" s="89" customFormat="1" x14ac:dyDescent="0.25">
      <c r="A719" s="1033"/>
      <c r="B719" s="941">
        <v>7</v>
      </c>
      <c r="C719" s="94" t="str">
        <f>IF(Experiencia_Proponente!C1082=0,"",Experiencia_Proponente!C1082)</f>
        <v>UNIÓN TEMPORAL UT-EAAJ-2021</v>
      </c>
      <c r="D719" s="94" t="str">
        <f>Criterios_Ponderables!H723</f>
        <v>15</v>
      </c>
      <c r="E719" s="698" t="str">
        <f>Criterios_Ponderables!M723</f>
        <v>24</v>
      </c>
      <c r="F719" s="942" t="str">
        <f>Criterios_Ponderables!R723</f>
        <v>10</v>
      </c>
      <c r="G719" s="942">
        <f>Criterios_Ponderables!Z723</f>
        <v>1</v>
      </c>
      <c r="H719" s="94" t="str">
        <f>Criterios_Ponderables!AD723</f>
        <v>10</v>
      </c>
      <c r="I719" s="942">
        <f t="shared" ref="I719:I724" si="108">F719+D719+H719+E719+G719</f>
        <v>60</v>
      </c>
    </row>
    <row r="720" spans="1:9" s="89" customFormat="1" x14ac:dyDescent="0.25">
      <c r="A720" s="1033"/>
      <c r="B720" s="941">
        <v>8</v>
      </c>
      <c r="C720" s="94" t="str">
        <f>IF(Experiencia_Proponente!C1083=0,"",Experiencia_Proponente!C1083)</f>
        <v>UNIÓN TEMPORAL UT-EAAJ-2021</v>
      </c>
      <c r="D720" s="94" t="str">
        <f>Criterios_Ponderables!H724</f>
        <v>15</v>
      </c>
      <c r="E720" s="698" t="str">
        <f>Criterios_Ponderables!M724</f>
        <v>24</v>
      </c>
      <c r="F720" s="942" t="str">
        <f>Criterios_Ponderables!R724</f>
        <v>10</v>
      </c>
      <c r="G720" s="942">
        <f>Criterios_Ponderables!Z724</f>
        <v>1</v>
      </c>
      <c r="H720" s="94" t="str">
        <f>Criterios_Ponderables!AD724</f>
        <v>10</v>
      </c>
      <c r="I720" s="942">
        <f t="shared" si="108"/>
        <v>60</v>
      </c>
    </row>
    <row r="721" spans="1:9" s="89" customFormat="1" x14ac:dyDescent="0.25">
      <c r="A721" s="1033"/>
      <c r="B721" s="941">
        <v>9</v>
      </c>
      <c r="C721" s="94" t="str">
        <f>IF(Experiencia_Proponente!C1084=0,"",Experiencia_Proponente!C1084)</f>
        <v>UNIÓN TEMPORAL UT-EAAJ-2021</v>
      </c>
      <c r="D721" s="94" t="str">
        <f>Criterios_Ponderables!H725</f>
        <v>15</v>
      </c>
      <c r="E721" s="698" t="str">
        <f>Criterios_Ponderables!M725</f>
        <v>24</v>
      </c>
      <c r="F721" s="942" t="str">
        <f>Criterios_Ponderables!R725</f>
        <v>10</v>
      </c>
      <c r="G721" s="942">
        <f>Criterios_Ponderables!Z725</f>
        <v>1</v>
      </c>
      <c r="H721" s="94" t="str">
        <f>Criterios_Ponderables!AD725</f>
        <v>10</v>
      </c>
      <c r="I721" s="942">
        <f t="shared" si="108"/>
        <v>60</v>
      </c>
    </row>
    <row r="722" spans="1:9" s="89" customFormat="1" x14ac:dyDescent="0.25">
      <c r="A722" s="1033"/>
      <c r="B722" s="941">
        <v>10</v>
      </c>
      <c r="C722" s="94" t="str">
        <f>IF(Experiencia_Proponente!C1085=0,"",Experiencia_Proponente!C1085)</f>
        <v>UNIÓN TEMPORAL UT-EAAJ-2021</v>
      </c>
      <c r="D722" s="94" t="str">
        <f>Criterios_Ponderables!H726</f>
        <v>15</v>
      </c>
      <c r="E722" s="698" t="str">
        <f>Criterios_Ponderables!M726</f>
        <v>24</v>
      </c>
      <c r="F722" s="942" t="str">
        <f>Criterios_Ponderables!R726</f>
        <v>10</v>
      </c>
      <c r="G722" s="942">
        <f>Criterios_Ponderables!Z726</f>
        <v>1</v>
      </c>
      <c r="H722" s="94" t="str">
        <f>Criterios_Ponderables!AD726</f>
        <v>10</v>
      </c>
      <c r="I722" s="942">
        <f t="shared" si="108"/>
        <v>60</v>
      </c>
    </row>
    <row r="723" spans="1:9" s="89" customFormat="1" x14ac:dyDescent="0.25">
      <c r="A723" s="1033"/>
      <c r="B723" s="941">
        <v>11</v>
      </c>
      <c r="C723" s="94" t="str">
        <f>IF(Experiencia_Proponente!C1086=0,"",Experiencia_Proponente!C1086)</f>
        <v>UNIÓN TEMPORAL UT-EAAJ-2021</v>
      </c>
      <c r="D723" s="94" t="str">
        <f>Criterios_Ponderables!H727</f>
        <v>15</v>
      </c>
      <c r="E723" s="698" t="str">
        <f>Criterios_Ponderables!M727</f>
        <v>24</v>
      </c>
      <c r="F723" s="942" t="str">
        <f>Criterios_Ponderables!R727</f>
        <v>10</v>
      </c>
      <c r="G723" s="942">
        <f>Criterios_Ponderables!Z727</f>
        <v>1</v>
      </c>
      <c r="H723" s="94" t="str">
        <f>Criterios_Ponderables!AD727</f>
        <v>10</v>
      </c>
      <c r="I723" s="942">
        <f t="shared" si="108"/>
        <v>60</v>
      </c>
    </row>
    <row r="724" spans="1:9" x14ac:dyDescent="0.25">
      <c r="A724" s="1033"/>
      <c r="B724" s="936">
        <v>12</v>
      </c>
      <c r="C724" s="717" t="str">
        <f>IF(Experiencia_Proponente!C1087=0,"",Experiencia_Proponente!C1087)</f>
        <v>UNIÓN TEMPORAL UT-EAAJ-2021</v>
      </c>
      <c r="D724" s="702" t="str">
        <f>Criterios_Ponderables!H728</f>
        <v>15</v>
      </c>
      <c r="E724" s="697" t="str">
        <f>Criterios_Ponderables!M728</f>
        <v>24</v>
      </c>
      <c r="F724" s="719" t="str">
        <f>Criterios_Ponderables!R728</f>
        <v>10</v>
      </c>
      <c r="G724" s="719">
        <f>Criterios_Ponderables!Z728</f>
        <v>1</v>
      </c>
      <c r="H724" s="702" t="str">
        <f>Criterios_Ponderables!AD728</f>
        <v>10</v>
      </c>
      <c r="I724" s="719">
        <f t="shared" si="108"/>
        <v>60</v>
      </c>
    </row>
    <row r="725" spans="1:9" x14ac:dyDescent="0.25">
      <c r="A725" s="564">
        <v>55</v>
      </c>
      <c r="B725" s="564"/>
      <c r="C725" s="720" t="s">
        <v>1537</v>
      </c>
      <c r="D725" s="721"/>
      <c r="E725" s="721"/>
      <c r="F725" s="721"/>
      <c r="G725" s="721"/>
      <c r="H725" s="721"/>
      <c r="I725" s="721"/>
    </row>
  </sheetData>
  <sheetProtection algorithmName="SHA-512" hashValue="5379xxYhNGEY/5Ogh3su11SvAa2pyiV4wD+S3r0qamEElKgSP84pghAAUs1nm6XQPBJlV0CRXf58uVQkDOc8Ow==" saltValue="Z8Z4+42sWsGXixPq4D2cTg==" spinCount="100000" sheet="1" selectLockedCells="1"/>
  <autoFilter ref="A10:I725" xr:uid="{32B10597-264E-476F-B901-9AC00F65E888}">
    <filterColumn colId="2">
      <customFilters>
        <customFilter operator="notEqual" val=" "/>
      </customFilters>
    </filterColumn>
  </autoFilter>
  <mergeCells count="55">
    <mergeCell ref="A154:A165"/>
    <mergeCell ref="A11:A22"/>
    <mergeCell ref="A24:A35"/>
    <mergeCell ref="A37:A48"/>
    <mergeCell ref="A50:A61"/>
    <mergeCell ref="A63:A74"/>
    <mergeCell ref="A76:A87"/>
    <mergeCell ref="A89:A100"/>
    <mergeCell ref="A102:A113"/>
    <mergeCell ref="A115:A126"/>
    <mergeCell ref="A128:A139"/>
    <mergeCell ref="A141:A152"/>
    <mergeCell ref="A310:A321"/>
    <mergeCell ref="A167:A178"/>
    <mergeCell ref="A180:A191"/>
    <mergeCell ref="A193:A204"/>
    <mergeCell ref="A206:A217"/>
    <mergeCell ref="A219:A230"/>
    <mergeCell ref="A232:A243"/>
    <mergeCell ref="A245:A256"/>
    <mergeCell ref="A258:A269"/>
    <mergeCell ref="A271:A282"/>
    <mergeCell ref="A284:A295"/>
    <mergeCell ref="A297:A308"/>
    <mergeCell ref="A466:A477"/>
    <mergeCell ref="A323:A334"/>
    <mergeCell ref="A336:A347"/>
    <mergeCell ref="A349:A360"/>
    <mergeCell ref="A362:A373"/>
    <mergeCell ref="A375:A386"/>
    <mergeCell ref="A388:A399"/>
    <mergeCell ref="A401:A412"/>
    <mergeCell ref="A414:A425"/>
    <mergeCell ref="A427:A438"/>
    <mergeCell ref="A440:A451"/>
    <mergeCell ref="A453:A464"/>
    <mergeCell ref="A557:A568"/>
    <mergeCell ref="A570:A581"/>
    <mergeCell ref="A479:A490"/>
    <mergeCell ref="A492:A503"/>
    <mergeCell ref="A505:A516"/>
    <mergeCell ref="A518:A529"/>
    <mergeCell ref="A531:A542"/>
    <mergeCell ref="A544:A555"/>
    <mergeCell ref="A583:A594"/>
    <mergeCell ref="A596:A607"/>
    <mergeCell ref="A609:A620"/>
    <mergeCell ref="A622:A633"/>
    <mergeCell ref="A635:A646"/>
    <mergeCell ref="A700:A711"/>
    <mergeCell ref="A713:A724"/>
    <mergeCell ref="A648:A659"/>
    <mergeCell ref="A661:A672"/>
    <mergeCell ref="A674:A685"/>
    <mergeCell ref="A687:A698"/>
  </mergeCells>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rowBreaks count="13" manualBreakCount="13">
    <brk id="49" max="9" man="1"/>
    <brk id="75" max="9" man="1"/>
    <brk id="142" max="9" man="1"/>
    <brk id="205" max="9" man="1"/>
    <brk id="257" max="9" man="1"/>
    <brk id="322" max="9" man="1"/>
    <brk id="393" max="9" man="1"/>
    <brk id="439" max="9" man="1"/>
    <brk id="478" max="9" man="1"/>
    <brk id="517" max="9" man="1"/>
    <brk id="584" max="9" man="1"/>
    <brk id="634" max="9" man="1"/>
    <brk id="686" max="9" man="1"/>
  </rowBreaks>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filterMode="1"/>
  <dimension ref="A1:DV734"/>
  <sheetViews>
    <sheetView topLeftCell="A17" zoomScale="90" zoomScaleNormal="90" workbookViewId="0">
      <pane xSplit="5" ySplit="3" topLeftCell="CV20" activePane="bottomRight" state="frozen"/>
      <selection activeCell="B704" sqref="B704:B715"/>
      <selection pane="topRight" activeCell="B704" sqref="B704:B715"/>
      <selection pane="bottomLeft" activeCell="B704" sqref="B704:B715"/>
      <selection pane="bottomRight" activeCell="DC20" sqref="DC20"/>
    </sheetView>
  </sheetViews>
  <sheetFormatPr baseColWidth="10" defaultColWidth="9.140625" defaultRowHeight="16.5" x14ac:dyDescent="0.25"/>
  <cols>
    <col min="1" max="2" width="9.140625" style="27" customWidth="1"/>
    <col min="3" max="3" width="18.7109375" style="27" customWidth="1"/>
    <col min="4" max="4" width="25" style="27" hidden="1" customWidth="1"/>
    <col min="5" max="5" width="9.140625" style="27" customWidth="1"/>
    <col min="6" max="9" width="27.85546875" style="27" customWidth="1"/>
    <col min="10" max="10" width="27.85546875" style="121" customWidth="1"/>
    <col min="11" max="11" width="27.85546875" style="117" customWidth="1"/>
    <col min="12" max="12" width="27.85546875" style="117" hidden="1" customWidth="1"/>
    <col min="13" max="15" width="27.85546875" style="27" hidden="1" customWidth="1"/>
    <col min="16" max="16" width="27.85546875" style="27" customWidth="1"/>
    <col min="17" max="17" width="27.85546875" style="27" hidden="1" customWidth="1"/>
    <col min="18" max="21" width="27.85546875" style="27" customWidth="1"/>
    <col min="22" max="22" width="9.140625" style="27" customWidth="1"/>
    <col min="23" max="23" width="16.7109375" style="27" customWidth="1"/>
    <col min="24" max="24" width="16.7109375" style="117" customWidth="1"/>
    <col min="25" max="37" width="16.7109375" style="27" customWidth="1"/>
    <col min="38" max="38" width="16.7109375" style="118" customWidth="1"/>
    <col min="39" max="42" width="16.7109375" style="27" customWidth="1"/>
    <col min="43" max="43" width="16.7109375" style="118" customWidth="1"/>
    <col min="44" max="50" width="16.7109375" style="27" customWidth="1"/>
    <col min="51" max="51" width="16.7109375" style="119" customWidth="1"/>
    <col min="52" max="52" width="2.140625" style="27" customWidth="1"/>
    <col min="53" max="53" width="18.42578125" style="27" customWidth="1"/>
    <col min="54" max="54" width="18.42578125" style="118" customWidth="1"/>
    <col min="55" max="58" width="18.42578125" style="27" customWidth="1"/>
    <col min="59" max="59" width="18.42578125" style="118" customWidth="1"/>
    <col min="60" max="63" width="18.42578125" style="27" customWidth="1"/>
    <col min="64" max="64" width="18.42578125" style="118" customWidth="1"/>
    <col min="65" max="71" width="18.42578125" style="27" customWidth="1"/>
    <col min="72" max="72" width="18.42578125" style="119" customWidth="1"/>
    <col min="73" max="73" width="4.85546875" style="27" customWidth="1"/>
    <col min="74" max="79" width="20.28515625" style="27" customWidth="1"/>
    <col min="80" max="80" width="2.7109375" style="27" customWidth="1"/>
    <col min="81" max="81" width="19.140625" style="27" customWidth="1"/>
    <col min="82" max="82" width="21.28515625" style="27" customWidth="1"/>
    <col min="83" max="83" width="19.140625" style="27" customWidth="1"/>
    <col min="84" max="84" width="19.140625" style="118" customWidth="1"/>
    <col min="85" max="86" width="19.140625" style="27" customWidth="1"/>
    <col min="87" max="87" width="2.28515625" style="27" customWidth="1"/>
    <col min="88" max="90" width="20.42578125" style="27" customWidth="1"/>
    <col min="91" max="91" width="2.140625" style="27" customWidth="1"/>
    <col min="92" max="94" width="19.85546875" style="27" customWidth="1"/>
    <col min="95" max="95" width="1.7109375" style="27" customWidth="1"/>
    <col min="96" max="97" width="20.140625" style="27" customWidth="1"/>
    <col min="98" max="98" width="26.28515625" style="27" customWidth="1"/>
    <col min="99" max="99" width="26" style="27" customWidth="1"/>
    <col min="100" max="100" width="20.140625" style="27" customWidth="1"/>
    <col min="101" max="101" width="2.7109375" style="27" customWidth="1"/>
    <col min="102" max="102" width="7.140625" style="27" hidden="1" customWidth="1"/>
    <col min="103" max="103" width="5.85546875" style="27" hidden="1" customWidth="1"/>
    <col min="104" max="104" width="50" style="27" hidden="1" customWidth="1"/>
    <col min="105" max="105" width="4.28515625" style="27" hidden="1" customWidth="1"/>
    <col min="106" max="106" width="20.42578125" style="119" customWidth="1"/>
    <col min="107" max="107" width="31.85546875" style="120" bestFit="1" customWidth="1"/>
    <col min="108" max="108" width="9.140625" style="27" customWidth="1"/>
    <col min="109" max="109" width="9.42578125" style="27" bestFit="1" customWidth="1"/>
    <col min="110" max="110" width="19.140625" style="27" customWidth="1"/>
    <col min="111" max="111" width="14" style="27" customWidth="1"/>
    <col min="112" max="115" width="9.140625" style="27"/>
    <col min="116" max="116" width="15.85546875" style="27" customWidth="1"/>
    <col min="117" max="117" width="9.140625" style="27"/>
    <col min="118" max="118" width="14.28515625" style="27" bestFit="1" customWidth="1"/>
    <col min="119" max="119" width="9.140625" style="27"/>
    <col min="120" max="123" width="9.42578125" style="27" bestFit="1" customWidth="1"/>
    <col min="124" max="124" width="9.140625" style="27"/>
    <col min="125" max="125" width="9.42578125" style="27" bestFit="1" customWidth="1"/>
    <col min="126" max="126" width="17.140625" style="27" customWidth="1"/>
    <col min="127" max="16384" width="9.140625" style="27"/>
  </cols>
  <sheetData>
    <row r="1" spans="6:126" ht="18" hidden="1" customHeight="1" x14ac:dyDescent="0.25">
      <c r="F1" s="113" t="s">
        <v>1537</v>
      </c>
      <c r="G1" s="113"/>
      <c r="H1" s="113" t="s">
        <v>1537</v>
      </c>
      <c r="I1" s="113" t="s">
        <v>1537</v>
      </c>
      <c r="J1" s="114"/>
      <c r="K1" s="115"/>
      <c r="L1" s="115"/>
      <c r="M1" s="113"/>
      <c r="N1" s="113"/>
      <c r="O1" s="113"/>
      <c r="P1" s="113"/>
      <c r="Q1" s="113"/>
      <c r="R1" s="113"/>
      <c r="S1" s="113"/>
      <c r="T1" s="113"/>
      <c r="U1" s="116"/>
    </row>
    <row r="2" spans="6:126" ht="142.5" hidden="1" x14ac:dyDescent="0.25">
      <c r="BB2" s="122" t="s">
        <v>2124</v>
      </c>
      <c r="BC2" s="123" t="s">
        <v>2125</v>
      </c>
      <c r="BG2" s="122" t="s">
        <v>2124</v>
      </c>
      <c r="BH2" s="123" t="s">
        <v>2125</v>
      </c>
      <c r="DE2" s="124" t="s">
        <v>269</v>
      </c>
      <c r="DF2" s="124" t="s">
        <v>2126</v>
      </c>
      <c r="DG2" s="124" t="s">
        <v>2127</v>
      </c>
      <c r="DH2" s="125"/>
      <c r="DI2" s="125"/>
      <c r="DJ2" s="125"/>
      <c r="DK2" s="125"/>
      <c r="DN2" s="126" t="s">
        <v>2128</v>
      </c>
      <c r="DP2" s="127" t="s">
        <v>2129</v>
      </c>
      <c r="DQ2" s="127" t="s">
        <v>2130</v>
      </c>
      <c r="DR2" s="127" t="s">
        <v>2131</v>
      </c>
      <c r="DS2" s="127" t="s">
        <v>2132</v>
      </c>
      <c r="DU2" s="128" t="s">
        <v>269</v>
      </c>
      <c r="DV2" s="128" t="s">
        <v>270</v>
      </c>
    </row>
    <row r="3" spans="6:126" hidden="1" x14ac:dyDescent="0.25">
      <c r="BB3" s="129">
        <v>1</v>
      </c>
      <c r="BC3" s="130">
        <f>15449672*DQ3</f>
        <v>339892784</v>
      </c>
      <c r="BD3" s="131">
        <f t="shared" ref="BD3:BD14" si="0">DQ3</f>
        <v>22</v>
      </c>
      <c r="BF3" s="132">
        <v>14515598</v>
      </c>
      <c r="BG3" s="129">
        <v>1</v>
      </c>
      <c r="BH3" s="132">
        <f t="shared" ref="BH3:BH14" si="1">BF3*BI3</f>
        <v>1059638654</v>
      </c>
      <c r="BI3" s="131">
        <f t="shared" ref="BI3:BI14" si="2">DR3</f>
        <v>73</v>
      </c>
      <c r="BJ3" s="27">
        <f t="shared" ref="BJ3:BJ14" si="3">BH3*BI3</f>
        <v>77353621742</v>
      </c>
      <c r="DE3" s="126">
        <v>1</v>
      </c>
      <c r="DF3" s="133">
        <v>17687702642</v>
      </c>
      <c r="DG3" s="134">
        <f>ROUNDUP((DF3*0.019),0)</f>
        <v>336066351</v>
      </c>
      <c r="DH3" s="135"/>
      <c r="DI3" s="126"/>
      <c r="DJ3" s="126"/>
      <c r="DK3" s="126"/>
      <c r="DL3" s="133">
        <v>20036397801</v>
      </c>
      <c r="DN3" s="136">
        <f>20+(5/30)</f>
        <v>20.166666666666668</v>
      </c>
      <c r="DP3" s="137">
        <v>73</v>
      </c>
      <c r="DQ3" s="138">
        <v>22</v>
      </c>
      <c r="DR3" s="137">
        <v>73</v>
      </c>
      <c r="DS3" s="137">
        <v>0</v>
      </c>
      <c r="DU3" s="139">
        <v>1</v>
      </c>
      <c r="DV3" s="133">
        <v>20036397801</v>
      </c>
    </row>
    <row r="4" spans="6:126" hidden="1" x14ac:dyDescent="0.25">
      <c r="BB4" s="129">
        <v>2</v>
      </c>
      <c r="BC4" s="130">
        <f>18565777*DQ4</f>
        <v>92828885</v>
      </c>
      <c r="BD4" s="140">
        <f t="shared" si="0"/>
        <v>5</v>
      </c>
      <c r="BF4" s="132">
        <v>17443306</v>
      </c>
      <c r="BG4" s="129">
        <v>2</v>
      </c>
      <c r="BH4" s="132">
        <f t="shared" si="1"/>
        <v>924495218</v>
      </c>
      <c r="BI4" s="140">
        <f t="shared" si="2"/>
        <v>53</v>
      </c>
      <c r="BJ4" s="27">
        <f t="shared" si="3"/>
        <v>48998246554</v>
      </c>
      <c r="DE4" s="126">
        <v>2</v>
      </c>
      <c r="DF4" s="133">
        <v>15808937886</v>
      </c>
      <c r="DG4" s="134">
        <f>ROUNDUP((DF4*0.019),0)</f>
        <v>300369820</v>
      </c>
      <c r="DH4" s="126"/>
      <c r="DI4" s="126"/>
      <c r="DJ4" s="126"/>
      <c r="DK4" s="126"/>
      <c r="DL4" s="133">
        <v>17613055238</v>
      </c>
      <c r="DN4" s="136">
        <f t="shared" ref="DN4:DN14" si="4">20+(5/30)</f>
        <v>20.166666666666668</v>
      </c>
      <c r="DP4" s="137">
        <v>53</v>
      </c>
      <c r="DQ4" s="138">
        <v>5</v>
      </c>
      <c r="DR4" s="137">
        <v>53</v>
      </c>
      <c r="DS4" s="137">
        <v>0</v>
      </c>
      <c r="DU4" s="139">
        <v>2</v>
      </c>
      <c r="DV4" s="133">
        <v>17613055238</v>
      </c>
    </row>
    <row r="5" spans="6:126" hidden="1" x14ac:dyDescent="0.25">
      <c r="BB5" s="129">
        <v>3</v>
      </c>
      <c r="BC5" s="130">
        <f>17637929*DQ5</f>
        <v>123465503</v>
      </c>
      <c r="BD5" s="140">
        <f t="shared" si="0"/>
        <v>7</v>
      </c>
      <c r="BF5" s="132">
        <v>16571554</v>
      </c>
      <c r="BG5" s="129">
        <v>3</v>
      </c>
      <c r="BH5" s="132">
        <f t="shared" si="1"/>
        <v>1325724320</v>
      </c>
      <c r="BI5" s="140">
        <f t="shared" si="2"/>
        <v>80</v>
      </c>
      <c r="BJ5" s="27">
        <f t="shared" si="3"/>
        <v>106057945600</v>
      </c>
      <c r="DE5" s="126">
        <v>3</v>
      </c>
      <c r="DF5" s="133">
        <v>20196034881</v>
      </c>
      <c r="DG5" s="134">
        <f>ROUNDUP((DF5*0.019),0)</f>
        <v>383724663</v>
      </c>
      <c r="DH5" s="126"/>
      <c r="DI5" s="126"/>
      <c r="DJ5" s="126"/>
      <c r="DK5" s="126"/>
      <c r="DL5" s="133">
        <v>22660325900</v>
      </c>
      <c r="DN5" s="136">
        <f>20+(1/30)</f>
        <v>20.033333333333335</v>
      </c>
      <c r="DP5" s="137">
        <v>80</v>
      </c>
      <c r="DQ5" s="138">
        <v>7</v>
      </c>
      <c r="DR5" s="137">
        <v>80</v>
      </c>
      <c r="DS5" s="137">
        <v>0</v>
      </c>
      <c r="DU5" s="139">
        <v>3</v>
      </c>
      <c r="DV5" s="133">
        <v>22660325900</v>
      </c>
    </row>
    <row r="6" spans="6:126" hidden="1" x14ac:dyDescent="0.25">
      <c r="BB6" s="129">
        <v>4</v>
      </c>
      <c r="BC6" s="130">
        <f>19967924*DQ6</f>
        <v>599037720</v>
      </c>
      <c r="BD6" s="140">
        <f t="shared" si="0"/>
        <v>30</v>
      </c>
      <c r="BF6" s="132">
        <v>18760680</v>
      </c>
      <c r="BG6" s="129">
        <v>4</v>
      </c>
      <c r="BH6" s="132">
        <f t="shared" si="1"/>
        <v>1500854400</v>
      </c>
      <c r="BI6" s="140">
        <f t="shared" si="2"/>
        <v>80</v>
      </c>
      <c r="BJ6" s="27">
        <f t="shared" si="3"/>
        <v>120068352000</v>
      </c>
      <c r="DE6" s="126">
        <v>4</v>
      </c>
      <c r="DF6" s="133">
        <v>28878004742</v>
      </c>
      <c r="DG6" s="134">
        <f t="shared" ref="DG6:DG14" si="5">ROUNDUP((DF6*0.019),0)</f>
        <v>548682091</v>
      </c>
      <c r="DH6" s="126"/>
      <c r="DI6" s="126"/>
      <c r="DJ6" s="126"/>
      <c r="DK6" s="126"/>
      <c r="DL6" s="133">
        <v>32291205642</v>
      </c>
      <c r="DN6" s="136">
        <f>20+(3/30)</f>
        <v>20.100000000000001</v>
      </c>
      <c r="DP6" s="137">
        <v>80</v>
      </c>
      <c r="DQ6" s="138">
        <v>30</v>
      </c>
      <c r="DR6" s="137">
        <v>80</v>
      </c>
      <c r="DS6" s="137">
        <v>0</v>
      </c>
      <c r="DU6" s="139">
        <v>4</v>
      </c>
      <c r="DV6" s="133">
        <v>32291205642</v>
      </c>
    </row>
    <row r="7" spans="6:126" hidden="1" x14ac:dyDescent="0.25">
      <c r="BB7" s="129">
        <v>5</v>
      </c>
      <c r="BC7" s="130">
        <f>13476010*DQ7</f>
        <v>512088380</v>
      </c>
      <c r="BD7" s="140">
        <f t="shared" si="0"/>
        <v>38</v>
      </c>
      <c r="BF7" s="132">
        <v>12661262</v>
      </c>
      <c r="BG7" s="129">
        <v>5</v>
      </c>
      <c r="BH7" s="132">
        <f t="shared" si="1"/>
        <v>1342093772</v>
      </c>
      <c r="BI7" s="140">
        <f t="shared" si="2"/>
        <v>106</v>
      </c>
      <c r="BJ7" s="27">
        <f t="shared" si="3"/>
        <v>142261939832</v>
      </c>
      <c r="DE7" s="126">
        <v>5</v>
      </c>
      <c r="DF7" s="133">
        <v>27846036373</v>
      </c>
      <c r="DG7" s="134">
        <f t="shared" si="5"/>
        <v>529074692</v>
      </c>
      <c r="DH7" s="126"/>
      <c r="DI7" s="126"/>
      <c r="DJ7" s="126"/>
      <c r="DK7" s="126"/>
      <c r="DL7" s="133">
        <v>31011375408</v>
      </c>
      <c r="DN7" s="136">
        <f>20+(2/30)</f>
        <v>20.066666666666666</v>
      </c>
      <c r="DP7" s="137">
        <v>106</v>
      </c>
      <c r="DQ7" s="138">
        <v>38</v>
      </c>
      <c r="DR7" s="137">
        <v>106</v>
      </c>
      <c r="DS7" s="137">
        <v>0</v>
      </c>
      <c r="DU7" s="139">
        <v>5</v>
      </c>
      <c r="DV7" s="133">
        <v>31011375408</v>
      </c>
    </row>
    <row r="8" spans="6:126" hidden="1" x14ac:dyDescent="0.25">
      <c r="BB8" s="129">
        <v>6</v>
      </c>
      <c r="BC8" s="130">
        <f>20183771*DQ8</f>
        <v>282572794</v>
      </c>
      <c r="BD8" s="140">
        <f t="shared" si="0"/>
        <v>14</v>
      </c>
      <c r="BF8" s="132">
        <v>18963477</v>
      </c>
      <c r="BG8" s="129">
        <v>6</v>
      </c>
      <c r="BH8" s="132">
        <f t="shared" si="1"/>
        <v>1099881666</v>
      </c>
      <c r="BI8" s="140">
        <f t="shared" si="2"/>
        <v>58</v>
      </c>
      <c r="BJ8" s="27">
        <f t="shared" si="3"/>
        <v>63793136628</v>
      </c>
      <c r="DE8" s="126">
        <v>6</v>
      </c>
      <c r="DF8" s="133">
        <v>23701756967</v>
      </c>
      <c r="DG8" s="134">
        <f t="shared" si="5"/>
        <v>450333383</v>
      </c>
      <c r="DH8" s="126"/>
      <c r="DI8" s="126"/>
      <c r="DJ8" s="126"/>
      <c r="DK8" s="126"/>
      <c r="DL8" s="133">
        <v>26104086008</v>
      </c>
      <c r="DN8" s="136">
        <f>20+(2/30)</f>
        <v>20.066666666666666</v>
      </c>
      <c r="DP8" s="137">
        <v>58</v>
      </c>
      <c r="DQ8" s="138">
        <v>14</v>
      </c>
      <c r="DR8" s="137">
        <v>58</v>
      </c>
      <c r="DS8" s="137">
        <v>0</v>
      </c>
      <c r="DU8" s="139">
        <v>6</v>
      </c>
      <c r="DV8" s="133">
        <v>26104086008</v>
      </c>
    </row>
    <row r="9" spans="6:126" hidden="1" x14ac:dyDescent="0.25">
      <c r="BB9" s="129">
        <v>7</v>
      </c>
      <c r="BC9" s="132">
        <v>498219200</v>
      </c>
      <c r="BD9" s="140">
        <f t="shared" si="0"/>
        <v>32</v>
      </c>
      <c r="BE9" s="27">
        <f t="shared" ref="BE9:BE14" si="6">BC9*BD9</f>
        <v>15943014400</v>
      </c>
      <c r="BF9" s="132">
        <v>14628040</v>
      </c>
      <c r="BG9" s="129">
        <v>7</v>
      </c>
      <c r="BH9" s="132">
        <f t="shared" si="1"/>
        <v>1243383400</v>
      </c>
      <c r="BI9" s="140">
        <f t="shared" si="2"/>
        <v>85</v>
      </c>
      <c r="BJ9" s="27">
        <f t="shared" si="3"/>
        <v>105687589000</v>
      </c>
      <c r="DE9" s="126">
        <v>7</v>
      </c>
      <c r="DF9" s="133">
        <v>31901490171</v>
      </c>
      <c r="DG9" s="134">
        <f t="shared" si="5"/>
        <v>606128314</v>
      </c>
      <c r="DH9" s="126"/>
      <c r="DI9" s="126"/>
      <c r="DJ9" s="126"/>
      <c r="DK9" s="126"/>
      <c r="DL9" s="133">
        <v>34957158037</v>
      </c>
      <c r="DN9" s="136">
        <f>20+(1/30)</f>
        <v>20.033333333333335</v>
      </c>
      <c r="DP9" s="137">
        <v>85</v>
      </c>
      <c r="DQ9" s="138">
        <v>32</v>
      </c>
      <c r="DR9" s="137">
        <v>85</v>
      </c>
      <c r="DS9" s="137">
        <v>0</v>
      </c>
      <c r="DU9" s="139">
        <v>7</v>
      </c>
      <c r="DV9" s="133">
        <v>34957158037</v>
      </c>
    </row>
    <row r="10" spans="6:126" hidden="1" x14ac:dyDescent="0.25">
      <c r="BB10" s="129">
        <v>8</v>
      </c>
      <c r="BC10" s="132">
        <v>220195976</v>
      </c>
      <c r="BD10" s="140">
        <f t="shared" si="0"/>
        <v>13</v>
      </c>
      <c r="BE10" s="27">
        <f t="shared" si="6"/>
        <v>2862547688</v>
      </c>
      <c r="BF10" s="132">
        <v>15914086</v>
      </c>
      <c r="BG10" s="129">
        <v>8</v>
      </c>
      <c r="BH10" s="132">
        <f t="shared" si="1"/>
        <v>1034415590</v>
      </c>
      <c r="BI10" s="140">
        <f t="shared" si="2"/>
        <v>65</v>
      </c>
      <c r="BJ10" s="27">
        <f t="shared" si="3"/>
        <v>67237013350</v>
      </c>
      <c r="DE10" s="126">
        <v>8</v>
      </c>
      <c r="DF10" s="133">
        <v>17651295988</v>
      </c>
      <c r="DG10" s="134">
        <f t="shared" si="5"/>
        <v>335374624</v>
      </c>
      <c r="DH10" s="126"/>
      <c r="DI10" s="126"/>
      <c r="DJ10" s="126"/>
      <c r="DK10" s="126"/>
      <c r="DL10" s="133">
        <v>19803878581</v>
      </c>
      <c r="DN10" s="136">
        <f>20+(4/30)</f>
        <v>20.133333333333333</v>
      </c>
      <c r="DP10" s="137">
        <v>65</v>
      </c>
      <c r="DQ10" s="138">
        <v>13</v>
      </c>
      <c r="DR10" s="137">
        <v>65</v>
      </c>
      <c r="DS10" s="137">
        <v>0</v>
      </c>
      <c r="DU10" s="139">
        <v>8</v>
      </c>
      <c r="DV10" s="133">
        <v>19803878581</v>
      </c>
    </row>
    <row r="11" spans="6:126" hidden="1" x14ac:dyDescent="0.25">
      <c r="BB11" s="129">
        <v>9</v>
      </c>
      <c r="BC11" s="132">
        <v>334384100</v>
      </c>
      <c r="BD11" s="140">
        <f t="shared" si="0"/>
        <v>20</v>
      </c>
      <c r="BE11" s="27">
        <f t="shared" si="6"/>
        <v>6687682000</v>
      </c>
      <c r="BF11" s="132">
        <v>15708376</v>
      </c>
      <c r="BG11" s="129">
        <v>9</v>
      </c>
      <c r="BH11" s="132">
        <f t="shared" si="1"/>
        <v>1162419824</v>
      </c>
      <c r="BI11" s="140">
        <f t="shared" si="2"/>
        <v>74</v>
      </c>
      <c r="BJ11" s="27">
        <f t="shared" si="3"/>
        <v>86019066976</v>
      </c>
      <c r="DE11" s="126">
        <v>9</v>
      </c>
      <c r="DF11" s="133">
        <v>22078275005</v>
      </c>
      <c r="DG11" s="134">
        <f t="shared" si="5"/>
        <v>419487226</v>
      </c>
      <c r="DH11" s="126"/>
      <c r="DI11" s="126"/>
      <c r="DJ11" s="126"/>
      <c r="DK11" s="126"/>
      <c r="DL11" s="133">
        <v>24629524096</v>
      </c>
      <c r="DN11" s="136">
        <f>20+(8/30)</f>
        <v>20.266666666666666</v>
      </c>
      <c r="DP11" s="137">
        <v>74</v>
      </c>
      <c r="DQ11" s="138">
        <v>20</v>
      </c>
      <c r="DR11" s="137">
        <v>74</v>
      </c>
      <c r="DS11" s="137">
        <v>0</v>
      </c>
      <c r="DU11" s="139">
        <v>9</v>
      </c>
      <c r="DV11" s="133">
        <v>24629524096</v>
      </c>
    </row>
    <row r="12" spans="6:126" hidden="1" x14ac:dyDescent="0.25">
      <c r="AP12" s="141"/>
      <c r="AY12" s="142"/>
      <c r="BB12" s="129">
        <v>10</v>
      </c>
      <c r="BC12" s="132">
        <v>263816970</v>
      </c>
      <c r="BD12" s="140">
        <f t="shared" si="0"/>
        <v>15</v>
      </c>
      <c r="BE12" s="27">
        <f t="shared" si="6"/>
        <v>3957254550</v>
      </c>
      <c r="BF12" s="132">
        <v>16524455</v>
      </c>
      <c r="BG12" s="129">
        <v>10</v>
      </c>
      <c r="BH12" s="132">
        <f t="shared" si="1"/>
        <v>1338480855</v>
      </c>
      <c r="BI12" s="140">
        <f t="shared" si="2"/>
        <v>81</v>
      </c>
      <c r="BJ12" s="27">
        <f t="shared" si="3"/>
        <v>108416949255</v>
      </c>
      <c r="BT12" s="142"/>
      <c r="DE12" s="126">
        <v>10</v>
      </c>
      <c r="DF12" s="133">
        <v>22755952977</v>
      </c>
      <c r="DG12" s="134">
        <f t="shared" si="5"/>
        <v>432363107</v>
      </c>
      <c r="DH12" s="126"/>
      <c r="DI12" s="126"/>
      <c r="DJ12" s="126"/>
      <c r="DK12" s="126"/>
      <c r="DL12" s="133">
        <v>25460574021</v>
      </c>
      <c r="DN12" s="136">
        <f>20+(8/30)</f>
        <v>20.266666666666666</v>
      </c>
      <c r="DP12" s="137">
        <v>81</v>
      </c>
      <c r="DQ12" s="138">
        <v>15</v>
      </c>
      <c r="DR12" s="137">
        <v>81</v>
      </c>
      <c r="DS12" s="137">
        <v>0</v>
      </c>
      <c r="DU12" s="143">
        <v>10</v>
      </c>
      <c r="DV12" s="133">
        <v>25460574021</v>
      </c>
    </row>
    <row r="13" spans="6:126" hidden="1" x14ac:dyDescent="0.25">
      <c r="AP13" s="141"/>
      <c r="AY13" s="142"/>
      <c r="BB13" s="129">
        <v>11</v>
      </c>
      <c r="BC13" s="132">
        <v>385647118</v>
      </c>
      <c r="BD13" s="140">
        <f t="shared" si="0"/>
        <v>23</v>
      </c>
      <c r="BE13" s="27">
        <f t="shared" si="6"/>
        <v>8869883714</v>
      </c>
      <c r="BF13" s="132">
        <v>15753531</v>
      </c>
      <c r="BG13" s="129">
        <v>11</v>
      </c>
      <c r="BH13" s="132">
        <f t="shared" si="1"/>
        <v>1512338976</v>
      </c>
      <c r="BI13" s="140">
        <f t="shared" si="2"/>
        <v>96</v>
      </c>
      <c r="BJ13" s="27">
        <f t="shared" si="3"/>
        <v>145184541696</v>
      </c>
      <c r="BT13" s="142"/>
      <c r="DE13" s="126">
        <v>11</v>
      </c>
      <c r="DF13" s="133">
        <v>29597852828</v>
      </c>
      <c r="DG13" s="134">
        <f t="shared" si="5"/>
        <v>562359204</v>
      </c>
      <c r="DH13" s="126"/>
      <c r="DI13" s="126"/>
      <c r="DJ13" s="126"/>
      <c r="DK13" s="126"/>
      <c r="DL13" s="133">
        <v>32820666236</v>
      </c>
      <c r="DN13" s="136">
        <f>20+(4/30)</f>
        <v>20.133333333333333</v>
      </c>
      <c r="DP13" s="137">
        <v>96</v>
      </c>
      <c r="DQ13" s="138">
        <v>23</v>
      </c>
      <c r="DR13" s="137">
        <v>96</v>
      </c>
      <c r="DS13" s="137">
        <v>0</v>
      </c>
      <c r="DU13" s="139">
        <v>11</v>
      </c>
      <c r="DV13" s="133">
        <v>32820666236</v>
      </c>
    </row>
    <row r="14" spans="6:126" hidden="1" x14ac:dyDescent="0.25">
      <c r="AP14" s="141"/>
      <c r="AY14" s="142"/>
      <c r="BB14" s="129">
        <v>12</v>
      </c>
      <c r="BC14" s="132">
        <v>171994948</v>
      </c>
      <c r="BD14" s="140">
        <f t="shared" si="0"/>
        <v>4</v>
      </c>
      <c r="BE14" s="27">
        <f t="shared" si="6"/>
        <v>687979792</v>
      </c>
      <c r="BF14" s="132">
        <v>40399070</v>
      </c>
      <c r="BG14" s="129">
        <v>12</v>
      </c>
      <c r="BH14" s="132">
        <f t="shared" si="1"/>
        <v>888779540</v>
      </c>
      <c r="BI14" s="140">
        <f t="shared" si="2"/>
        <v>22</v>
      </c>
      <c r="BJ14" s="27">
        <f t="shared" si="3"/>
        <v>19553149880</v>
      </c>
      <c r="BT14" s="142"/>
      <c r="DE14" s="126">
        <v>12</v>
      </c>
      <c r="DF14" s="144">
        <v>6682732205</v>
      </c>
      <c r="DG14" s="134">
        <f t="shared" si="5"/>
        <v>126971912</v>
      </c>
      <c r="DH14" s="126"/>
      <c r="DI14" s="126"/>
      <c r="DJ14" s="126"/>
      <c r="DK14" s="126"/>
      <c r="DL14" s="144">
        <v>8654253262</v>
      </c>
      <c r="DN14" s="136">
        <f t="shared" si="4"/>
        <v>20.166666666666668</v>
      </c>
      <c r="DP14" s="137">
        <v>22</v>
      </c>
      <c r="DQ14" s="138">
        <v>4</v>
      </c>
      <c r="DR14" s="137">
        <v>22</v>
      </c>
      <c r="DS14" s="137">
        <v>2</v>
      </c>
      <c r="DU14" s="139">
        <v>12</v>
      </c>
      <c r="DV14" s="144">
        <v>8654253262</v>
      </c>
    </row>
    <row r="15" spans="6:126" ht="28.5" hidden="1" x14ac:dyDescent="0.25">
      <c r="AP15" s="141"/>
      <c r="AY15" s="142"/>
      <c r="BT15" s="142"/>
      <c r="BY15" s="145">
        <v>7780256</v>
      </c>
      <c r="CF15" s="146">
        <v>8759772</v>
      </c>
      <c r="DU15" s="139" t="s">
        <v>277</v>
      </c>
      <c r="DV15" s="133">
        <f>SUM(DV3:DV14)</f>
        <v>296042500230</v>
      </c>
    </row>
    <row r="16" spans="6:126" hidden="1" x14ac:dyDescent="0.25">
      <c r="O16" s="147"/>
      <c r="AA16" s="148">
        <v>100189.4</v>
      </c>
      <c r="AH16" s="148">
        <f>150993.61*2</f>
        <v>301987.21999999997</v>
      </c>
      <c r="AM16" s="148">
        <f>120467*2</f>
        <v>240934</v>
      </c>
      <c r="AR16" s="148">
        <f>158036.13*2</f>
        <v>316072.26</v>
      </c>
      <c r="AV16" s="27">
        <v>1.19</v>
      </c>
      <c r="BC16" s="149"/>
      <c r="BH16" s="149"/>
      <c r="BM16" s="149">
        <v>74539289</v>
      </c>
      <c r="BQ16" s="27">
        <v>1.19</v>
      </c>
      <c r="BY16" s="145">
        <v>4668154</v>
      </c>
      <c r="CF16" s="146">
        <v>8634631</v>
      </c>
    </row>
    <row r="17" spans="1:112" s="116" customFormat="1" ht="15.75" thickTop="1" thickBot="1" x14ac:dyDescent="0.3">
      <c r="A17" s="1073" t="s">
        <v>2133</v>
      </c>
      <c r="B17" s="1074"/>
      <c r="C17" s="1075"/>
      <c r="D17" s="150"/>
      <c r="E17" s="151"/>
      <c r="F17" s="152"/>
      <c r="G17" s="151"/>
      <c r="H17" s="1079" t="s">
        <v>2134</v>
      </c>
      <c r="I17" s="1080"/>
      <c r="J17" s="1080"/>
      <c r="K17" s="1080"/>
      <c r="L17" s="1080"/>
      <c r="M17" s="1080"/>
      <c r="N17" s="1080"/>
      <c r="O17" s="1080"/>
      <c r="P17" s="1080"/>
      <c r="Q17" s="1080"/>
      <c r="R17" s="1080"/>
      <c r="S17" s="1080"/>
      <c r="T17" s="1081"/>
      <c r="U17" s="153"/>
      <c r="V17" s="154"/>
      <c r="W17" s="1082" t="s">
        <v>2135</v>
      </c>
      <c r="X17" s="1082"/>
      <c r="Y17" s="1082"/>
      <c r="Z17" s="1082"/>
      <c r="AA17" s="1082"/>
      <c r="AB17" s="1082"/>
      <c r="AC17" s="1082"/>
      <c r="AD17" s="1082"/>
      <c r="AE17" s="1082"/>
      <c r="AF17" s="1082" t="s">
        <v>2136</v>
      </c>
      <c r="AG17" s="1082"/>
      <c r="AH17" s="1082"/>
      <c r="AI17" s="1082"/>
      <c r="AJ17" s="1082"/>
      <c r="AK17" s="1082"/>
      <c r="AL17" s="1082"/>
      <c r="AM17" s="1082"/>
      <c r="AN17" s="1082"/>
      <c r="AO17" s="1082"/>
      <c r="AP17" s="1082"/>
      <c r="AQ17" s="1082"/>
      <c r="AR17" s="1082"/>
      <c r="AS17" s="1082"/>
      <c r="AT17" s="1082"/>
      <c r="AU17" s="1082"/>
      <c r="AV17" s="1082"/>
      <c r="AW17" s="1082"/>
      <c r="AX17" s="1082"/>
      <c r="AY17" s="1083"/>
      <c r="AZ17" s="154"/>
      <c r="BA17" s="1082" t="s">
        <v>2137</v>
      </c>
      <c r="BB17" s="1082"/>
      <c r="BC17" s="1082"/>
      <c r="BD17" s="1082"/>
      <c r="BE17" s="1082"/>
      <c r="BF17" s="1082"/>
      <c r="BG17" s="1082"/>
      <c r="BH17" s="1082"/>
      <c r="BI17" s="1082"/>
      <c r="BJ17" s="1082"/>
      <c r="BK17" s="1082"/>
      <c r="BL17" s="1082"/>
      <c r="BM17" s="1082"/>
      <c r="BN17" s="1082"/>
      <c r="BO17" s="1082"/>
      <c r="BP17" s="1082"/>
      <c r="BQ17" s="1082"/>
      <c r="BR17" s="1082"/>
      <c r="BS17" s="1082"/>
      <c r="BT17" s="1082"/>
      <c r="BU17" s="154"/>
      <c r="BV17" s="1047" t="s">
        <v>2138</v>
      </c>
      <c r="BW17" s="1047"/>
      <c r="BX17" s="1047"/>
      <c r="BY17" s="1047"/>
      <c r="BZ17" s="1047"/>
      <c r="CA17" s="1047"/>
      <c r="CB17" s="155"/>
      <c r="CC17" s="1047" t="s">
        <v>2139</v>
      </c>
      <c r="CD17" s="1047"/>
      <c r="CE17" s="1047"/>
      <c r="CF17" s="1047"/>
      <c r="CG17" s="1047"/>
      <c r="CH17" s="1047"/>
      <c r="CI17" s="1067"/>
      <c r="CJ17" s="1069" t="s">
        <v>2140</v>
      </c>
      <c r="CK17" s="1069"/>
      <c r="CL17" s="1069"/>
      <c r="CM17" s="155"/>
      <c r="CN17" s="1070" t="s">
        <v>2141</v>
      </c>
      <c r="CO17" s="1070"/>
      <c r="CP17" s="1070"/>
      <c r="CQ17" s="156"/>
      <c r="CR17" s="1071" t="s">
        <v>2142</v>
      </c>
      <c r="CS17" s="1071"/>
      <c r="CT17" s="1071"/>
      <c r="CU17" s="1071"/>
      <c r="CV17" s="1071"/>
      <c r="CW17" s="155"/>
      <c r="CX17" s="157"/>
      <c r="CY17" s="155"/>
      <c r="CZ17" s="1054" t="s">
        <v>2143</v>
      </c>
      <c r="DB17" s="1054" t="s">
        <v>2144</v>
      </c>
      <c r="DC17" s="1057" t="s">
        <v>314</v>
      </c>
    </row>
    <row r="18" spans="1:112" s="116" customFormat="1" ht="15.75" thickTop="1" thickBot="1" x14ac:dyDescent="0.3">
      <c r="A18" s="1076"/>
      <c r="B18" s="1077"/>
      <c r="C18" s="1078"/>
      <c r="D18" s="151"/>
      <c r="E18" s="151"/>
      <c r="F18" s="1060" t="s">
        <v>2126</v>
      </c>
      <c r="G18" s="1060"/>
      <c r="H18" s="1060"/>
      <c r="I18" s="1060"/>
      <c r="J18" s="1060"/>
      <c r="K18" s="1060"/>
      <c r="L18" s="1060"/>
      <c r="M18" s="1060"/>
      <c r="N18" s="1060"/>
      <c r="O18" s="1060"/>
      <c r="P18" s="1060"/>
      <c r="Q18" s="1060"/>
      <c r="R18" s="1060"/>
      <c r="S18" s="1061"/>
      <c r="T18" s="158"/>
      <c r="U18" s="159"/>
      <c r="V18" s="154"/>
      <c r="W18" s="1062" t="s">
        <v>2135</v>
      </c>
      <c r="X18" s="1062"/>
      <c r="Y18" s="1062"/>
      <c r="Z18" s="1062"/>
      <c r="AA18" s="1062"/>
      <c r="AB18" s="1062"/>
      <c r="AC18" s="1062"/>
      <c r="AD18" s="1062"/>
      <c r="AE18" s="1062"/>
      <c r="AF18" s="1062" t="s">
        <v>2145</v>
      </c>
      <c r="AG18" s="1062"/>
      <c r="AH18" s="1062"/>
      <c r="AI18" s="1062"/>
      <c r="AJ18" s="1062"/>
      <c r="AK18" s="1062" t="s">
        <v>2146</v>
      </c>
      <c r="AL18" s="1062"/>
      <c r="AM18" s="1062"/>
      <c r="AN18" s="1062"/>
      <c r="AO18" s="1062"/>
      <c r="AP18" s="1063" t="s">
        <v>2147</v>
      </c>
      <c r="AQ18" s="1064"/>
      <c r="AR18" s="1064"/>
      <c r="AS18" s="1064"/>
      <c r="AT18" s="1065"/>
      <c r="AU18" s="1051" t="s">
        <v>2148</v>
      </c>
      <c r="AV18" s="1052"/>
      <c r="AW18" s="1052"/>
      <c r="AX18" s="1052"/>
      <c r="AY18" s="1053"/>
      <c r="AZ18" s="154"/>
      <c r="BA18" s="1066" t="s">
        <v>2145</v>
      </c>
      <c r="BB18" s="1066"/>
      <c r="BC18" s="1066"/>
      <c r="BD18" s="1066"/>
      <c r="BE18" s="1066"/>
      <c r="BF18" s="1066" t="s">
        <v>2146</v>
      </c>
      <c r="BG18" s="1066"/>
      <c r="BH18" s="1066"/>
      <c r="BI18" s="1066"/>
      <c r="BJ18" s="1066"/>
      <c r="BK18" s="1048" t="s">
        <v>2147</v>
      </c>
      <c r="BL18" s="1049"/>
      <c r="BM18" s="1049"/>
      <c r="BN18" s="1049"/>
      <c r="BO18" s="1050"/>
      <c r="BP18" s="1051" t="s">
        <v>2149</v>
      </c>
      <c r="BQ18" s="1052"/>
      <c r="BR18" s="1052"/>
      <c r="BS18" s="1052"/>
      <c r="BT18" s="1053"/>
      <c r="BU18" s="154"/>
      <c r="BV18" s="1047"/>
      <c r="BW18" s="1047"/>
      <c r="BX18" s="1047"/>
      <c r="BY18" s="1047"/>
      <c r="BZ18" s="1047"/>
      <c r="CA18" s="1047"/>
      <c r="CB18" s="155"/>
      <c r="CC18" s="1047"/>
      <c r="CD18" s="1047"/>
      <c r="CE18" s="1047"/>
      <c r="CF18" s="1047"/>
      <c r="CG18" s="1047"/>
      <c r="CH18" s="1047"/>
      <c r="CI18" s="1068"/>
      <c r="CJ18" s="1069"/>
      <c r="CK18" s="1069"/>
      <c r="CL18" s="1069"/>
      <c r="CM18" s="155"/>
      <c r="CN18" s="1070"/>
      <c r="CO18" s="1070"/>
      <c r="CP18" s="1070"/>
      <c r="CQ18" s="156"/>
      <c r="CR18" s="1071"/>
      <c r="CS18" s="1071"/>
      <c r="CT18" s="1071"/>
      <c r="CU18" s="1071"/>
      <c r="CV18" s="1071"/>
      <c r="CW18" s="155"/>
      <c r="CX18" s="160"/>
      <c r="CY18" s="155"/>
      <c r="CZ18" s="1055"/>
      <c r="DB18" s="1055"/>
      <c r="DC18" s="1058"/>
      <c r="DH18" s="161"/>
    </row>
    <row r="19" spans="1:112" s="166" customFormat="1" ht="88.5" customHeight="1" thickTop="1" thickBot="1" x14ac:dyDescent="0.3">
      <c r="A19" s="730" t="s">
        <v>279</v>
      </c>
      <c r="B19" s="731" t="s">
        <v>2150</v>
      </c>
      <c r="C19" s="730" t="s">
        <v>2151</v>
      </c>
      <c r="D19" s="151" t="s">
        <v>281</v>
      </c>
      <c r="E19" s="151"/>
      <c r="F19" s="732" t="s">
        <v>2152</v>
      </c>
      <c r="G19" s="733" t="s">
        <v>2153</v>
      </c>
      <c r="H19" s="734" t="s">
        <v>2154</v>
      </c>
      <c r="I19" s="734" t="s">
        <v>2155</v>
      </c>
      <c r="J19" s="735" t="s">
        <v>2156</v>
      </c>
      <c r="K19" s="736" t="s">
        <v>2157</v>
      </c>
      <c r="L19" s="162" t="s">
        <v>2158</v>
      </c>
      <c r="M19" s="163" t="s">
        <v>2159</v>
      </c>
      <c r="N19" s="163" t="s">
        <v>2160</v>
      </c>
      <c r="O19" s="163" t="s">
        <v>2161</v>
      </c>
      <c r="P19" s="737" t="s">
        <v>2162</v>
      </c>
      <c r="Q19" s="163" t="s">
        <v>2163</v>
      </c>
      <c r="R19" s="737" t="s">
        <v>2164</v>
      </c>
      <c r="S19" s="738" t="s">
        <v>2165</v>
      </c>
      <c r="T19" s="734" t="s">
        <v>2166</v>
      </c>
      <c r="U19" s="733"/>
      <c r="V19" s="154"/>
      <c r="W19" s="739" t="s">
        <v>2167</v>
      </c>
      <c r="X19" s="740" t="s">
        <v>2156</v>
      </c>
      <c r="Y19" s="737" t="s">
        <v>2168</v>
      </c>
      <c r="Z19" s="741" t="s">
        <v>2169</v>
      </c>
      <c r="AA19" s="737" t="s">
        <v>2170</v>
      </c>
      <c r="AB19" s="737" t="s">
        <v>2162</v>
      </c>
      <c r="AC19" s="737" t="s">
        <v>2171</v>
      </c>
      <c r="AD19" s="738" t="s">
        <v>2172</v>
      </c>
      <c r="AE19" s="734" t="s">
        <v>2173</v>
      </c>
      <c r="AF19" s="739" t="s">
        <v>2174</v>
      </c>
      <c r="AG19" s="741" t="s">
        <v>2175</v>
      </c>
      <c r="AH19" s="737" t="s">
        <v>2176</v>
      </c>
      <c r="AI19" s="737" t="s">
        <v>2162</v>
      </c>
      <c r="AJ19" s="734" t="s">
        <v>2177</v>
      </c>
      <c r="AK19" s="739" t="s">
        <v>2178</v>
      </c>
      <c r="AL19" s="741" t="s">
        <v>2175</v>
      </c>
      <c r="AM19" s="737" t="s">
        <v>2176</v>
      </c>
      <c r="AN19" s="737" t="s">
        <v>2162</v>
      </c>
      <c r="AO19" s="734" t="s">
        <v>2179</v>
      </c>
      <c r="AP19" s="739" t="s">
        <v>2180</v>
      </c>
      <c r="AQ19" s="741" t="s">
        <v>2175</v>
      </c>
      <c r="AR19" s="737" t="s">
        <v>2176</v>
      </c>
      <c r="AS19" s="737" t="s">
        <v>2162</v>
      </c>
      <c r="AT19" s="734" t="s">
        <v>2181</v>
      </c>
      <c r="AU19" s="738" t="s">
        <v>2182</v>
      </c>
      <c r="AV19" s="739" t="s">
        <v>2183</v>
      </c>
      <c r="AW19" s="737" t="s">
        <v>2184</v>
      </c>
      <c r="AX19" s="737" t="s">
        <v>2185</v>
      </c>
      <c r="AY19" s="737" t="s">
        <v>2186</v>
      </c>
      <c r="AZ19" s="154"/>
      <c r="BA19" s="739" t="s">
        <v>2187</v>
      </c>
      <c r="BB19" s="741" t="s">
        <v>2188</v>
      </c>
      <c r="BC19" s="164" t="s">
        <v>2176</v>
      </c>
      <c r="BD19" s="737" t="s">
        <v>2162</v>
      </c>
      <c r="BE19" s="734" t="s">
        <v>2189</v>
      </c>
      <c r="BF19" s="739" t="s">
        <v>2190</v>
      </c>
      <c r="BG19" s="741" t="s">
        <v>2188</v>
      </c>
      <c r="BH19" s="737" t="s">
        <v>2176</v>
      </c>
      <c r="BI19" s="737" t="s">
        <v>2162</v>
      </c>
      <c r="BJ19" s="734" t="s">
        <v>2191</v>
      </c>
      <c r="BK19" s="739" t="s">
        <v>2192</v>
      </c>
      <c r="BL19" s="741" t="s">
        <v>2188</v>
      </c>
      <c r="BM19" s="737" t="s">
        <v>2176</v>
      </c>
      <c r="BN19" s="737" t="s">
        <v>2162</v>
      </c>
      <c r="BO19" s="734" t="s">
        <v>2193</v>
      </c>
      <c r="BP19" s="738" t="s">
        <v>2194</v>
      </c>
      <c r="BQ19" s="739" t="s">
        <v>2195</v>
      </c>
      <c r="BR19" s="737" t="s">
        <v>2196</v>
      </c>
      <c r="BS19" s="737" t="s">
        <v>2197</v>
      </c>
      <c r="BT19" s="737" t="s">
        <v>2198</v>
      </c>
      <c r="BU19" s="154"/>
      <c r="BV19" s="742" t="s">
        <v>2199</v>
      </c>
      <c r="BW19" s="742" t="s">
        <v>2200</v>
      </c>
      <c r="BX19" s="743" t="s">
        <v>2201</v>
      </c>
      <c r="BY19" s="743" t="s">
        <v>2202</v>
      </c>
      <c r="BZ19" s="744" t="s">
        <v>2203</v>
      </c>
      <c r="CA19" s="745" t="s">
        <v>2204</v>
      </c>
      <c r="CB19" s="744"/>
      <c r="CC19" s="742" t="s">
        <v>2205</v>
      </c>
      <c r="CD19" s="742" t="s">
        <v>2206</v>
      </c>
      <c r="CE19" s="743" t="s">
        <v>2207</v>
      </c>
      <c r="CF19" s="743" t="s">
        <v>2153</v>
      </c>
      <c r="CG19" s="744" t="s">
        <v>2208</v>
      </c>
      <c r="CH19" s="745" t="s">
        <v>2209</v>
      </c>
      <c r="CI19" s="1068"/>
      <c r="CJ19" s="746" t="s">
        <v>2210</v>
      </c>
      <c r="CK19" s="747" t="s">
        <v>2211</v>
      </c>
      <c r="CL19" s="746" t="s">
        <v>2212</v>
      </c>
      <c r="CM19" s="155"/>
      <c r="CN19" s="746" t="s">
        <v>2210</v>
      </c>
      <c r="CO19" s="747" t="s">
        <v>2211</v>
      </c>
      <c r="CP19" s="746" t="s">
        <v>2212</v>
      </c>
      <c r="CQ19" s="156"/>
      <c r="CR19" s="748" t="s">
        <v>2210</v>
      </c>
      <c r="CS19" s="749" t="s">
        <v>2211</v>
      </c>
      <c r="CT19" s="746" t="s">
        <v>2212</v>
      </c>
      <c r="CU19" s="748" t="s">
        <v>2213</v>
      </c>
      <c r="CV19" s="746" t="s">
        <v>2214</v>
      </c>
      <c r="CW19" s="155"/>
      <c r="CX19" s="165" t="s">
        <v>2215</v>
      </c>
      <c r="CY19" s="155"/>
      <c r="CZ19" s="1072"/>
      <c r="DB19" s="1056"/>
      <c r="DC19" s="1059"/>
    </row>
    <row r="20" spans="1:112" s="205" customFormat="1" ht="33.75" thickTop="1" x14ac:dyDescent="0.3">
      <c r="A20" s="1039">
        <f>A32</f>
        <v>1</v>
      </c>
      <c r="B20" s="870">
        <v>1</v>
      </c>
      <c r="C20" s="1039" t="str">
        <f>Proponentes!B2</f>
        <v>UNIÓN TEMPORAL L&amp;W</v>
      </c>
      <c r="D20" s="32" t="str">
        <f>IF(Proponentes!H2="X",Proponentes!$B2,"")</f>
        <v>UNIÓN TEMPORAL L&amp;W</v>
      </c>
      <c r="E20" s="871"/>
      <c r="F20" s="872">
        <v>20036397801</v>
      </c>
      <c r="G20" s="873" t="str">
        <f>IF(F20&lt;&gt;"",IF(F20=$DV$3,"CUMPLE","RECHAZADO"),"")</f>
        <v>CUMPLE</v>
      </c>
      <c r="H20" s="874" t="s">
        <v>1538</v>
      </c>
      <c r="I20" s="875">
        <v>17687702642</v>
      </c>
      <c r="J20" s="208">
        <v>336066350</v>
      </c>
      <c r="K20" s="173">
        <f t="shared" ref="K20:K31" si="7">ROUND((I20*0.019),0)</f>
        <v>336066350</v>
      </c>
      <c r="L20" s="724">
        <f t="shared" ref="L20:L31" si="8">1-I20/DF3</f>
        <v>0</v>
      </c>
      <c r="M20" s="175">
        <f>DF3/DN3</f>
        <v>877076164.06611562</v>
      </c>
      <c r="N20" s="176">
        <f>M20*0.019</f>
        <v>16664447.117256196</v>
      </c>
      <c r="O20" s="177">
        <f t="shared" ref="O20:O30" si="9">(M20+N20)</f>
        <v>893740611.18337178</v>
      </c>
      <c r="P20" s="178" t="str">
        <f>IF(H20&lt;&gt;"",IF(J20=K20,IF(H20="SI",IF(AND(I20&lt;=$DF$3,I20&gt;=($DF$3*0.9)),"CUMPLE","NO CUMPLE"),IF(I20=$DF$3,"CUMPLE","NO CUMPLE")),"NO CUMPLE"),"")</f>
        <v>CUMPLE</v>
      </c>
      <c r="Q20" s="725">
        <f>DN3</f>
        <v>20.166666666666668</v>
      </c>
      <c r="R20" s="180">
        <f>IF(F20&lt;&gt;"",IF(G20="CUMPLE",IF(P20="CUMPLE",(I20+J20),""),"RECHAZADO"),"")</f>
        <v>18023768992</v>
      </c>
      <c r="S20" s="180">
        <f>IF(F20&lt;&gt;"",IF(G20="CUMPLE",IF(P20="CUMPLE",I20,""),"RECHAZADO"),"")</f>
        <v>17687702642</v>
      </c>
      <c r="T20" s="209"/>
      <c r="U20" s="209"/>
      <c r="V20" s="871"/>
      <c r="W20" s="874">
        <v>1041439</v>
      </c>
      <c r="X20" s="876">
        <v>1444476</v>
      </c>
      <c r="Y20" s="184">
        <f>ROUND(W20*$DP$3,0)</f>
        <v>76025047</v>
      </c>
      <c r="Z20" s="184">
        <f t="shared" ref="Z20:Z30" si="10">ROUND(Y20*10%*19%,0)</f>
        <v>1444476</v>
      </c>
      <c r="AA20" s="1044">
        <f>$AA$16</f>
        <v>100189.4</v>
      </c>
      <c r="AB20" s="185" t="str">
        <f>IF(W20&lt;&gt;"",IF((Y20/$DP$3)/$DN$3&lt;=$AA$20,"CUMPLE","RECHAZADO"),"")</f>
        <v>CUMPLE</v>
      </c>
      <c r="AC20" s="186">
        <f>Y20+Z20</f>
        <v>77469523</v>
      </c>
      <c r="AD20" s="186">
        <f t="shared" ref="AD20:AD30" si="11">Y20</f>
        <v>76025047</v>
      </c>
      <c r="AE20" s="209"/>
      <c r="AF20" s="874">
        <v>160465</v>
      </c>
      <c r="AG20" s="184">
        <f>ROUND(AF20*$DQ$3,0)</f>
        <v>3530230</v>
      </c>
      <c r="AH20" s="1044">
        <f>$AH$16</f>
        <v>301987.21999999997</v>
      </c>
      <c r="AI20" s="185" t="str">
        <f>IF(AF20&lt;&gt;"",IF(AG20/$DQ$3&lt;=$AH$20,"CUMPLE","RECHAZADO"),"")</f>
        <v>CUMPLE</v>
      </c>
      <c r="AJ20" s="209"/>
      <c r="AK20" s="874">
        <v>128075</v>
      </c>
      <c r="AL20" s="184">
        <f>ROUND(AK20*$DR$3,0)</f>
        <v>9349475</v>
      </c>
      <c r="AM20" s="1044">
        <f>$AM$16</f>
        <v>240934</v>
      </c>
      <c r="AN20" s="185" t="str">
        <f>IF(AK20&lt;&gt;"",IF(AL20/$DR$3&lt;=$AM$20,"CUMPLE","RECHAZADO"),"")</f>
        <v>CUMPLE</v>
      </c>
      <c r="AO20" s="209"/>
      <c r="AP20" s="874"/>
      <c r="AQ20" s="184">
        <f>ROUND(AP20*$DS$3,0)</f>
        <v>0</v>
      </c>
      <c r="AR20" s="1044">
        <f>$AR$16</f>
        <v>316072.26</v>
      </c>
      <c r="AS20" s="185" t="str">
        <f>IF(AP20&lt;&gt;"",IF(AQ20/$DR$3&lt;=$AR$20,"CUMPLE","RECHAZADO"),"")</f>
        <v/>
      </c>
      <c r="AT20" s="185"/>
      <c r="AU20" s="194">
        <f t="shared" ref="AU20:AU31" si="12">AG20+AL20+AQ20</f>
        <v>12879705</v>
      </c>
      <c r="AV20" s="874">
        <v>2447144</v>
      </c>
      <c r="AW20" s="877">
        <f t="shared" ref="AW20:AW30" si="13">ROUND((AG20+AL20+AQ20)*19%,0)</f>
        <v>2447144</v>
      </c>
      <c r="AX20" s="877">
        <f t="shared" ref="AX20:AX31" si="14">ROUND((AG20+AL20+AQ20)*$AV$16,0)</f>
        <v>15326849</v>
      </c>
      <c r="AY20" s="877" t="str">
        <f>IF(AV20&lt;&gt;"",IF(AI20="CUMPLE",IF(AN20="CUMPLE","CUMPLE","NO CUMPLE"),"NO CUMPLE")," ")</f>
        <v>CUMPLE</v>
      </c>
      <c r="AZ20" s="871"/>
      <c r="BA20" s="874">
        <v>7734106</v>
      </c>
      <c r="BB20" s="184">
        <f>ROUND(BA20*$DQ$3,0)</f>
        <v>170150332</v>
      </c>
      <c r="BC20" s="184">
        <f>$BC$3</f>
        <v>339892784</v>
      </c>
      <c r="BD20" s="185" t="str">
        <f>IF(BA20&lt;&gt;"",IF(BB20&lt;=BC20,"CUMPLE","RECHAZADO"),"")</f>
        <v>CUMPLE</v>
      </c>
      <c r="BE20" s="209"/>
      <c r="BF20" s="874">
        <v>7266508</v>
      </c>
      <c r="BG20" s="184">
        <f>ROUND(BF20*$DR$3,0)</f>
        <v>530455084</v>
      </c>
      <c r="BH20" s="184">
        <f>$BH$3</f>
        <v>1059638654</v>
      </c>
      <c r="BI20" s="185" t="str">
        <f>IF(BF20&lt;&gt;"",IF(BG20&lt;=BH20,"CUMPLE","RECHAZADO"),"")</f>
        <v>CUMPLE</v>
      </c>
      <c r="BJ20" s="209"/>
      <c r="BK20" s="874"/>
      <c r="BL20" s="184">
        <f>ROUND(BK20*$DS$3,0)</f>
        <v>0</v>
      </c>
      <c r="BM20" s="1044">
        <f>$BM$16</f>
        <v>74539289</v>
      </c>
      <c r="BN20" s="185" t="str">
        <f>IF(BK20&lt;&gt;"",IF((BL20/$DR$3)/$DN$3&lt;=$BM$20,"CUMPLE","RECHAZADO"),"")</f>
        <v/>
      </c>
      <c r="BO20" s="878"/>
      <c r="BP20" s="194">
        <f t="shared" ref="BP20:BP31" si="15">BB20+BG20+BL20</f>
        <v>700605416</v>
      </c>
      <c r="BQ20" s="874">
        <v>133115029</v>
      </c>
      <c r="BR20" s="877">
        <f t="shared" ref="BR20:BR30" si="16">ROUND((BB20+BG20+BL20)*19%,0)</f>
        <v>133115029</v>
      </c>
      <c r="BS20" s="877">
        <f t="shared" ref="BS20:BS31" si="17">ROUND((BB20+BG20+BL20)*$AV$16,0)</f>
        <v>833720445</v>
      </c>
      <c r="BT20" s="877" t="str">
        <f>IF(BQ20&lt;&gt;"",IF(BD20="CUMPLE",IF(BI20="CUMPLE","CUMPLE","NO CUMPLE"),"NO CUMPLE")," ")</f>
        <v>CUMPLE</v>
      </c>
      <c r="BU20" s="871"/>
      <c r="BV20" s="874">
        <v>122906288</v>
      </c>
      <c r="BW20" s="874">
        <v>2335219</v>
      </c>
      <c r="BX20" s="194">
        <f>ROUND((BV20*10%)*19%,0)</f>
        <v>2335219</v>
      </c>
      <c r="BY20" s="194" t="str">
        <f>IF(BV20&lt;&gt;"",IF(AND(BV20/$DN$3&lt;=$BY$15,BV20/$DN$3&gt;=$BY$16),"CUMPLE","RECHAZADO"),"")</f>
        <v>CUMPLE</v>
      </c>
      <c r="BZ20" s="194">
        <f t="shared" ref="BZ20:BZ30" si="18">BV20</f>
        <v>122906288</v>
      </c>
      <c r="CA20" s="194">
        <f t="shared" ref="CA20:CA30" si="19">BZ20+BX20</f>
        <v>125241507</v>
      </c>
      <c r="CB20" s="871"/>
      <c r="CC20" s="874"/>
      <c r="CD20" s="874"/>
      <c r="CE20" s="194">
        <f>ROUND((CC20*10%)*19%,0)</f>
        <v>0</v>
      </c>
      <c r="CF20" s="194" t="str">
        <f>IF(CC20&lt;&gt;"",IF(AND(CC20/$DN$3&lt;=$CF$15,CC20/$DN$3&gt;=$CF$16),"CUMPLE","RECHAZADO"),"")</f>
        <v/>
      </c>
      <c r="CG20" s="194">
        <f t="shared" ref="CG20:CG30" si="20">CC20</f>
        <v>0</v>
      </c>
      <c r="CH20" s="194">
        <f t="shared" ref="CH20:CH30" si="21">CG20+CE20</f>
        <v>0</v>
      </c>
      <c r="CI20" s="194"/>
      <c r="CJ20" s="232">
        <f t="shared" ref="CJ20:CJ30" si="22">R20</f>
        <v>18023768992</v>
      </c>
      <c r="CK20" s="197">
        <f t="shared" ref="CK20:CK30" si="23">AC20+AX20+BS20+CA20+CH20</f>
        <v>1051758324</v>
      </c>
      <c r="CL20" s="232">
        <f>IF(CJ20="RECHAZADO","RECHAZADO",IF(CJ20&lt;&gt;"",CJ20+CK20,""))</f>
        <v>19075527316</v>
      </c>
      <c r="CM20" s="871"/>
      <c r="CN20" s="200">
        <f t="shared" ref="CN20:CN30" si="24">S20</f>
        <v>17687702642</v>
      </c>
      <c r="CO20" s="200">
        <f t="shared" ref="CO20:CO30" si="25">AD20+AU20+BP20+BZ20+CG20</f>
        <v>912416456</v>
      </c>
      <c r="CP20" s="200">
        <f>IF(CN20="RECHAZADO","RECHAZADO",IF(CN20&lt;&gt;"",CN20+CO20,""))</f>
        <v>18600119098</v>
      </c>
      <c r="CQ20" s="871"/>
      <c r="CR20" s="194">
        <f t="shared" ref="CR20:CR30" si="26">I20+J20</f>
        <v>18023768992</v>
      </c>
      <c r="CS20" s="194">
        <f>(W20*$DP$3)+X20+(AF20*$DQ$3)+(AK20*$DR$3)+(AP20*$DS$3)+AV20+(BA20*$DQ$3)+(BF20*$DR$3)+(BK20*$DS$3)+BQ20+BV20+BW20+CC20+CD20</f>
        <v>1051758324</v>
      </c>
      <c r="CT20" s="200">
        <f t="shared" ref="CT20:CT31" si="27">CR20+CS20</f>
        <v>19075527316</v>
      </c>
      <c r="CU20" s="874">
        <v>19075527316</v>
      </c>
      <c r="CV20" s="200" t="str">
        <f>IF(CU20&lt;&gt;"",IF(CT20=CU20,"OK","REVISAR"),"")</f>
        <v>OK</v>
      </c>
      <c r="CW20" s="871"/>
      <c r="CX20" s="156" t="e">
        <f>IF(CL20&lt;=$DV$3,IF((OR(P20="RECHAZADO",#REF!="RECHAZADO",#REF!="RECHAZADO",#REF!="RECHAZADO",#REF!="RECHAZADO",#REF!="RECHAZADO",AI20="RECHAZADO",#REF!="RECHAZADO",#REF!="RECHAZADO",#REF!="RECHAZADO",#REF!="RECHAZADO"))=TRUE,"RECHAZADO",""),"RECHAZADO")</f>
        <v>#REF!</v>
      </c>
      <c r="CY20" s="155"/>
      <c r="CZ20" s="204" t="e">
        <f>IF(C20&lt;&gt;"",IF(CX20="RECHAZADO","RECHAZADO",(IF(P20&lt;&gt;"NO CUMPLE",IF(#REF!&lt;&gt;"NO CUMPLE",IF(#REF!&lt;&gt;"NO CUMPLE",IF(#REF!&lt;&gt;"NO CUMPLE",IF(#REF!&lt;&gt;"NO CUMPLE",IF(#REF!&lt;&gt;"NO CUMPLE",IF(AI20&lt;&gt;"NO CUMPLE",IF(#REF!&lt;&gt;"NO CUMPLE",IF(#REF!&lt;&gt;"NO CUMPLE",IF(#REF!&lt;&gt;"NO CUMPLE",IF(#REF!&lt;&gt;"NO CUMPLE","HABILITADO","NO HABILITADO"),"NO HABILITADO"),"NO HABILITADO"),"NO HABILITADO"),"NO HABILITADO"),"NO HABILITADO"),"NO HABILITADO"),"NO HABILITADO"),"NO HABILITADO"),"NO HABILITADO"),"NO HABILITADO"))),"")</f>
        <v>#REF!</v>
      </c>
      <c r="DB20" s="879" t="str">
        <f>IF(F20&lt;&gt;"",IF(G20="CUMPLE",IF(P20="CUMPLE",IF(AB20="CUMPLE",IF(AY20="CUMPLE",IF(BT20="CUMPLE",IF(BY20="CUMPLE","HABILITADO","RECHAZADO"),"RECHAZADO"),"RECHAZADO"),"RECHAZADO"),"RECHAZADO"),"RECHAZADO"),"")</f>
        <v>HABILITADO</v>
      </c>
      <c r="DC20" s="487"/>
    </row>
    <row r="21" spans="1:112" s="205" customFormat="1" ht="42.75" hidden="1" x14ac:dyDescent="0.3">
      <c r="A21" s="1041"/>
      <c r="B21" s="167">
        <v>2</v>
      </c>
      <c r="C21" s="1043"/>
      <c r="D21" s="32" t="str">
        <f>IF(Proponentes!H3="X",Proponentes!$B3,"")</f>
        <v/>
      </c>
      <c r="E21" s="156"/>
      <c r="F21" s="168"/>
      <c r="G21" s="169" t="str">
        <f>IF(F21&lt;&gt;"",IF(F21=$DV$4,"CUMPLE","RECHAZADO"),"")</f>
        <v/>
      </c>
      <c r="H21" s="170"/>
      <c r="I21" s="171"/>
      <c r="J21" s="172"/>
      <c r="K21" s="827">
        <f t="shared" si="7"/>
        <v>0</v>
      </c>
      <c r="L21" s="174">
        <f t="shared" si="8"/>
        <v>1</v>
      </c>
      <c r="M21" s="175">
        <f>DF4/DN4</f>
        <v>783914275.33884299</v>
      </c>
      <c r="N21" s="176">
        <f t="shared" ref="N21:N31" si="28">M21*0.019</f>
        <v>14894371.231438017</v>
      </c>
      <c r="O21" s="177">
        <f t="shared" si="9"/>
        <v>798808646.57028103</v>
      </c>
      <c r="P21" s="179" t="str">
        <f>IF(H21&lt;&gt;"",IF(J21=K21,IF(H21="SI",IF(AND(I21&lt;=$DF$4,I21&gt;=($DF$4*0.9)),"CUMPLE","NO CUMPLE"),IF(I21=$DF$4,"CUMPLE","NO CUMPLE")),"NO CUMPLE"),"")</f>
        <v/>
      </c>
      <c r="Q21" s="179">
        <f t="shared" ref="Q21:Q31" si="29">DN4</f>
        <v>20.166666666666668</v>
      </c>
      <c r="R21" s="828" t="str">
        <f t="shared" ref="R21:R30" si="30">IF(F21&lt;&gt;"",IF(G21="CUMPLE",IF(P21="CUMPLE",I21+J21,""),"RECHAZADO"),"")</f>
        <v/>
      </c>
      <c r="S21" s="828" t="str">
        <f t="shared" ref="S21:S30" si="31">IF(F21&lt;&gt;"",IF(G21="CUMPLE",IF(P21="CUMPLE",I21,""),"RECHAZADO"),"")</f>
        <v/>
      </c>
      <c r="T21" s="181"/>
      <c r="U21" s="182"/>
      <c r="V21" s="155"/>
      <c r="W21" s="170"/>
      <c r="X21" s="183"/>
      <c r="Y21" s="829">
        <f>ROUND(W21*$DP$4,0)</f>
        <v>0</v>
      </c>
      <c r="Z21" s="829">
        <f t="shared" si="10"/>
        <v>0</v>
      </c>
      <c r="AA21" s="1045"/>
      <c r="AB21" s="244" t="str">
        <f>IF(W21&lt;&gt;"",IF((Y21/$DP$4)/$DN$4&lt;=$AA$20,"CUMPLE","RECHAZADO"),"")</f>
        <v/>
      </c>
      <c r="AC21" s="830">
        <f t="shared" ref="AC21:AC30" si="32">Y21+Z21</f>
        <v>0</v>
      </c>
      <c r="AD21" s="830">
        <f t="shared" si="11"/>
        <v>0</v>
      </c>
      <c r="AE21" s="181"/>
      <c r="AF21" s="170"/>
      <c r="AG21" s="829">
        <f>ROUND(AF21*$DQ$4,0)</f>
        <v>0</v>
      </c>
      <c r="AH21" s="1045"/>
      <c r="AI21" s="244" t="str">
        <f>IF(AF21&lt;&gt;"",IF(AG21/$DQ$4&lt;=$AH$20,"CUMPLE","RECHAZADO"),"")</f>
        <v/>
      </c>
      <c r="AJ21" s="181"/>
      <c r="AK21" s="170"/>
      <c r="AL21" s="829">
        <f>ROUND(AK21*$DR$4,0)</f>
        <v>0</v>
      </c>
      <c r="AM21" s="1045"/>
      <c r="AN21" s="244" t="str">
        <f>IF(AK21&lt;&gt;"",IF(AL21/$DR$4&lt;=$AM$20,"CUMPLE","RECHAZADO"),"")</f>
        <v/>
      </c>
      <c r="AO21" s="181"/>
      <c r="AP21" s="170"/>
      <c r="AQ21" s="829">
        <f>ROUND(AP21*$DS$4,0)</f>
        <v>0</v>
      </c>
      <c r="AR21" s="1045"/>
      <c r="AS21" s="244" t="str">
        <f>IF(AP21&lt;&gt;"",IF(AQ21/$DR$4&lt;=$AR$20,"CUMPLE","RECHAZADO"),"")</f>
        <v/>
      </c>
      <c r="AT21" s="187"/>
      <c r="AU21" s="831">
        <f t="shared" si="12"/>
        <v>0</v>
      </c>
      <c r="AV21" s="170"/>
      <c r="AW21" s="832">
        <f t="shared" si="13"/>
        <v>0</v>
      </c>
      <c r="AX21" s="832">
        <f t="shared" si="14"/>
        <v>0</v>
      </c>
      <c r="AY21" s="832" t="str">
        <f t="shared" ref="AY21:AY22" si="33">IF(AV21&lt;&gt;"",IF(AI21="CUMPLE",IF(AN21="CUMPLE","CUMPLE","NO CUMPLE"),"NO CUMPLE")," ")</f>
        <v xml:space="preserve"> </v>
      </c>
      <c r="AZ21" s="155"/>
      <c r="BA21" s="170"/>
      <c r="BB21" s="833">
        <f>ROUND(BA21*$DQ$4,0)</f>
        <v>0</v>
      </c>
      <c r="BC21" s="834">
        <f>$BC$4</f>
        <v>92828885</v>
      </c>
      <c r="BD21" s="729" t="str">
        <f t="shared" ref="BD21:BD31" si="34">IF(BA21&lt;&gt;"",IF(BB21&lt;=BC21,"CUMPLE","RECHAZADO"),"")</f>
        <v/>
      </c>
      <c r="BE21" s="181"/>
      <c r="BF21" s="170"/>
      <c r="BG21" s="829">
        <f>ROUND(BF21*$DR$4,0)</f>
        <v>0</v>
      </c>
      <c r="BH21" s="829">
        <f>$BH$4</f>
        <v>924495218</v>
      </c>
      <c r="BI21" s="729" t="str">
        <f t="shared" ref="BI21:BI31" si="35">IF(BF21&lt;&gt;"",IF(BG21&lt;=BH21,"CUMPLE","RECHAZADO"),"")</f>
        <v/>
      </c>
      <c r="BJ21" s="181"/>
      <c r="BK21" s="170"/>
      <c r="BL21" s="829">
        <f>ROUND(BK21*$DS$4,0)</f>
        <v>0</v>
      </c>
      <c r="BM21" s="1045"/>
      <c r="BN21" s="244" t="str">
        <f>IF(BK21&lt;&gt;"",IF((BL21/$DR$4)/$DN$4&lt;=$BM$20,"CUMPLE","RECHAZADO"),"")</f>
        <v/>
      </c>
      <c r="BO21" s="193"/>
      <c r="BP21" s="831">
        <f t="shared" si="15"/>
        <v>0</v>
      </c>
      <c r="BQ21" s="170"/>
      <c r="BR21" s="832">
        <f t="shared" si="16"/>
        <v>0</v>
      </c>
      <c r="BS21" s="832">
        <f t="shared" si="17"/>
        <v>0</v>
      </c>
      <c r="BT21" s="832" t="str">
        <f t="shared" ref="BT21:BT22" si="36">IF(BQ21&lt;&gt;"",IF(BD21="CUMPLE",IF(BI21="CUMPLE","CUMPLE","NO CUMPLE"),"NO CUMPLE")," ")</f>
        <v xml:space="preserve"> </v>
      </c>
      <c r="BU21" s="155"/>
      <c r="BV21" s="170"/>
      <c r="BW21" s="170"/>
      <c r="BX21" s="835">
        <f t="shared" ref="BX21:BX30" si="37">ROUND((BV21*10%)*19%,0)</f>
        <v>0</v>
      </c>
      <c r="BY21" s="835" t="str">
        <f>IF(BV21&lt;&gt;"",IF(AND(BV21/$DN$4&lt;=$BY$15,BV21/$DN$4&gt;=$BY$16),"CUMPLE","RECHAZADO"),"")</f>
        <v/>
      </c>
      <c r="BZ21" s="835">
        <f t="shared" si="18"/>
        <v>0</v>
      </c>
      <c r="CA21" s="835">
        <f t="shared" si="19"/>
        <v>0</v>
      </c>
      <c r="CB21" s="155"/>
      <c r="CC21" s="170"/>
      <c r="CD21" s="170"/>
      <c r="CE21" s="835">
        <f t="shared" ref="CE21:CE30" si="38">ROUND((CC21*10%)*19%,0)</f>
        <v>0</v>
      </c>
      <c r="CF21" s="835" t="str">
        <f>IF(CC21&lt;&gt;"",IF(AND(CC21/$DN$4&lt;=$CF$15,CC21/$DN$4&gt;=$CF$16),"CUMPLE","RECHAZADO"),"")</f>
        <v/>
      </c>
      <c r="CG21" s="835">
        <f t="shared" si="20"/>
        <v>0</v>
      </c>
      <c r="CH21" s="835">
        <f t="shared" si="21"/>
        <v>0</v>
      </c>
      <c r="CI21" s="195"/>
      <c r="CJ21" s="86" t="str">
        <f t="shared" si="22"/>
        <v/>
      </c>
      <c r="CK21" s="836">
        <f t="shared" si="23"/>
        <v>0</v>
      </c>
      <c r="CL21" s="837" t="str">
        <f t="shared" ref="CL21:CL31" si="39">IF(CJ21="RECHAZADO","RECHAZADO",IF(CJ21&lt;&gt;"",CJ21+CK21,""))</f>
        <v/>
      </c>
      <c r="CM21" s="155"/>
      <c r="CN21" s="838" t="str">
        <f t="shared" si="24"/>
        <v/>
      </c>
      <c r="CO21" s="839">
        <f t="shared" si="25"/>
        <v>0</v>
      </c>
      <c r="CP21" s="840" t="str">
        <f t="shared" ref="CP21:CP31" si="40">IF(CN21="RECHAZADO","RECHAZADO",IF(CN21&lt;&gt;"",CN21+CO21,""))</f>
        <v/>
      </c>
      <c r="CQ21" s="156"/>
      <c r="CR21" s="841">
        <f t="shared" si="26"/>
        <v>0</v>
      </c>
      <c r="CS21" s="835">
        <f>(W21*$DP$4)+X21+(AF21*$DQ$4)+(AK21*$DR$4)+(AP21*$DS$4)+AV21+(BA21*$DQ$4)+(BF21*$DR$4)+(BK21*$DS$4)+BQ21+BV21+BW21+CC21+CD21</f>
        <v>0</v>
      </c>
      <c r="CT21" s="840">
        <f t="shared" si="27"/>
        <v>0</v>
      </c>
      <c r="CU21" s="842"/>
      <c r="CV21" s="840" t="str">
        <f t="shared" ref="CV21:CV31" si="41">IF(CU21&lt;&gt;"",IF(CT21=CU21,"OK","REVISAR"),"")</f>
        <v/>
      </c>
      <c r="CW21" s="155"/>
      <c r="CX21" s="155" t="str">
        <f>IF(CL21&lt;=$DV$4,IF((OR(P21="RECHAZADO",#REF!="RECHAZADO",#REF!="RECHAZADO",#REF!="RECHAZADO",#REF!="RECHAZADO",#REF!="RECHAZADO",AI21="RECHAZADO",#REF!="RECHAZADO",#REF!="RECHAZADO",#REF!="RECHAZADO",#REF!="RECHAZADO"))=TRUE,"RECHAZADO",""),"RECHAZADO")</f>
        <v>RECHAZADO</v>
      </c>
      <c r="CY21" s="155"/>
      <c r="CZ21" s="204" t="str">
        <f>IF(C21&lt;&gt;"",IF(CX21="RECHAZADO","RECHAZADO",(IF(P21&lt;&gt;"NO CUMPLE",IF(#REF!&lt;&gt;"NO CUMPLE",IF(#REF!&lt;&gt;"NO CUMPLE",IF(#REF!&lt;&gt;"NO CUMPLE",IF(#REF!&lt;&gt;"NO CUMPLE",IF(#REF!&lt;&gt;"NO CUMPLE",IF(AI21&lt;&gt;"NO CUMPLE",IF(#REF!&lt;&gt;"NO CUMPLE",IF(#REF!&lt;&gt;"NO CUMPLE",IF(#REF!&lt;&gt;"NO CUMPLE",IF(#REF!&lt;&gt;"NO CUMPLE","HABILITADO","NO HABILITADO"),"NO HABILITADO"),"NO HABILITADO"),"NO HABILITADO"),"NO HABILITADO"),"NO HABILITADO"),"NO HABILITADO"),"NO HABILITADO"),"NO HABILITADO"),"NO HABILITADO"),"NO HABILITADO"))),"")</f>
        <v/>
      </c>
      <c r="DB21" s="843" t="str">
        <f t="shared" ref="DB21:DB30" si="42">IF(F21&lt;&gt;"",IF(G21="CUMPLE",IF(P21="CUMPLE",IF(AB21="CUMPLE",IF(AY21="CUMPLE",IF(BT21="CUMPLE",IF(BY21="CUMPLE","HABILITADO","RECHAZADO"),"RECHAZADO"),"RECHAZADO"),"RECHAZADO"),"RECHAZADO"),"RECHAZADO"),"")</f>
        <v/>
      </c>
      <c r="DC21" s="844"/>
    </row>
    <row r="22" spans="1:112" s="205" customFormat="1" ht="42.75" hidden="1" x14ac:dyDescent="0.3">
      <c r="A22" s="1046"/>
      <c r="B22" s="870">
        <v>3</v>
      </c>
      <c r="C22" s="1043"/>
      <c r="D22" s="32" t="str">
        <f>IF(Proponentes!H4="X",Proponentes!$B4,"")</f>
        <v/>
      </c>
      <c r="E22" s="156"/>
      <c r="F22" s="207"/>
      <c r="G22" s="169" t="str">
        <f>IF(F22&lt;&gt;"",IF(F22=$DV$5,"CUMPLE","RECHAZADO"),"")</f>
        <v/>
      </c>
      <c r="H22" s="170"/>
      <c r="I22" s="216"/>
      <c r="J22" s="208"/>
      <c r="K22" s="173">
        <f t="shared" si="7"/>
        <v>0</v>
      </c>
      <c r="L22" s="174">
        <f t="shared" si="8"/>
        <v>1</v>
      </c>
      <c r="M22" s="175">
        <f t="shared" ref="M22:M30" si="43">DF5/DN5</f>
        <v>1008121541.4808651</v>
      </c>
      <c r="N22" s="176">
        <f t="shared" si="28"/>
        <v>19154309.288136438</v>
      </c>
      <c r="O22" s="177">
        <f t="shared" si="9"/>
        <v>1027275850.7690016</v>
      </c>
      <c r="P22" s="178" t="str">
        <f>IF(H22&lt;&gt;"",IF(J22=K22,IF(H22="SI",IF(AND(I22&lt;=$DF$5,I22&gt;=($DF$5*0.9)),"CUMPLE","NO CUMPLE"),IF(I22=$DF$5,"CUMPLE","NO CUMPLE")),"NO CUMPLE"),"")</f>
        <v/>
      </c>
      <c r="Q22" s="179">
        <f t="shared" si="29"/>
        <v>20.033333333333335</v>
      </c>
      <c r="R22" s="180" t="str">
        <f t="shared" si="30"/>
        <v/>
      </c>
      <c r="S22" s="180" t="str">
        <f t="shared" si="31"/>
        <v/>
      </c>
      <c r="T22" s="209"/>
      <c r="U22" s="210"/>
      <c r="V22" s="155"/>
      <c r="W22" s="211"/>
      <c r="X22" s="212"/>
      <c r="Y22" s="184">
        <f>ROUND(W22*$DP$5,0)</f>
        <v>0</v>
      </c>
      <c r="Z22" s="184">
        <f t="shared" si="10"/>
        <v>0</v>
      </c>
      <c r="AA22" s="1045"/>
      <c r="AB22" s="185" t="str">
        <f>IF(W22&lt;&gt;"",IF((Y22/$DP$5)/$DN$5&lt;=$AA$20,"CUMPLE","RECHAZADO"),"")</f>
        <v/>
      </c>
      <c r="AC22" s="186">
        <f t="shared" si="32"/>
        <v>0</v>
      </c>
      <c r="AD22" s="186">
        <f t="shared" si="11"/>
        <v>0</v>
      </c>
      <c r="AE22" s="209"/>
      <c r="AF22" s="211"/>
      <c r="AG22" s="184">
        <f>ROUND(AF22*$DQ$5,0)</f>
        <v>0</v>
      </c>
      <c r="AH22" s="1045"/>
      <c r="AI22" s="185" t="str">
        <f>IF(AF22&lt;&gt;"",IF(AG22/$DQ$5&lt;=$AH$20,"CUMPLE","RECHAZADO"),"")</f>
        <v/>
      </c>
      <c r="AJ22" s="209"/>
      <c r="AK22" s="211"/>
      <c r="AL22" s="184">
        <f>ROUND(AK22*$DR$5,0)</f>
        <v>0</v>
      </c>
      <c r="AM22" s="1045"/>
      <c r="AN22" s="185" t="str">
        <f>IF(AK22&lt;&gt;"",IF(AL22/$DR$5&lt;=$AM$20,"CUMPLE","RECHAZADO"),"")</f>
        <v/>
      </c>
      <c r="AO22" s="209"/>
      <c r="AP22" s="211"/>
      <c r="AQ22" s="184">
        <f>ROUND(AP22*$DS$5,0)</f>
        <v>0</v>
      </c>
      <c r="AR22" s="1045"/>
      <c r="AS22" s="185" t="str">
        <f>IF(AP22&lt;&gt;"",IF(AQ22/$DR$5&lt;=$AR$20,"CUMPLE","RECHAZADO"),"")</f>
        <v/>
      </c>
      <c r="AT22" s="213"/>
      <c r="AU22" s="188">
        <f t="shared" si="12"/>
        <v>0</v>
      </c>
      <c r="AV22" s="170"/>
      <c r="AW22" s="189">
        <f t="shared" si="13"/>
        <v>0</v>
      </c>
      <c r="AX22" s="189">
        <f t="shared" si="14"/>
        <v>0</v>
      </c>
      <c r="AY22" s="189" t="str">
        <f t="shared" si="33"/>
        <v xml:space="preserve"> </v>
      </c>
      <c r="AZ22" s="155"/>
      <c r="BA22" s="211"/>
      <c r="BB22" s="190">
        <f>ROUND(BA22*$DQ$5,0)</f>
        <v>0</v>
      </c>
      <c r="BC22" s="191">
        <f>$BC$5</f>
        <v>123465503</v>
      </c>
      <c r="BD22" s="192" t="str">
        <f t="shared" si="34"/>
        <v/>
      </c>
      <c r="BE22" s="209"/>
      <c r="BF22" s="211"/>
      <c r="BG22" s="184">
        <f>ROUND(BF22*$DR$5,0)</f>
        <v>0</v>
      </c>
      <c r="BH22" s="184">
        <f>$BH$5</f>
        <v>1325724320</v>
      </c>
      <c r="BI22" s="192" t="str">
        <f t="shared" si="35"/>
        <v/>
      </c>
      <c r="BJ22" s="209"/>
      <c r="BK22" s="211"/>
      <c r="BL22" s="184">
        <f>ROUND(BK22*$DS$5,0)</f>
        <v>0</v>
      </c>
      <c r="BM22" s="1045"/>
      <c r="BN22" s="185" t="str">
        <f>IF(BK22&lt;&gt;"",IF((BL22/$DR$5)/$DN$5&lt;=$BM$20,"CUMPLE","RECHAZADO"),"")</f>
        <v/>
      </c>
      <c r="BO22" s="214"/>
      <c r="BP22" s="188">
        <f t="shared" si="15"/>
        <v>0</v>
      </c>
      <c r="BQ22" s="170"/>
      <c r="BR22" s="189">
        <f t="shared" si="16"/>
        <v>0</v>
      </c>
      <c r="BS22" s="189">
        <f t="shared" si="17"/>
        <v>0</v>
      </c>
      <c r="BT22" s="189" t="str">
        <f t="shared" si="36"/>
        <v xml:space="preserve"> </v>
      </c>
      <c r="BU22" s="155"/>
      <c r="BV22" s="170"/>
      <c r="BW22" s="170"/>
      <c r="BX22" s="194">
        <f t="shared" si="37"/>
        <v>0</v>
      </c>
      <c r="BY22" s="194" t="str">
        <f>IF(BV22&lt;&gt;"",IF(AND(BV22/$DN$5&lt;=$BY$15,BV22/$DN$5&gt;=$BY$16),"CUMPLE","RECHAZADO"),"")</f>
        <v/>
      </c>
      <c r="BZ22" s="194">
        <f t="shared" si="18"/>
        <v>0</v>
      </c>
      <c r="CA22" s="194">
        <f t="shared" si="19"/>
        <v>0</v>
      </c>
      <c r="CB22" s="155"/>
      <c r="CC22" s="170"/>
      <c r="CD22" s="170"/>
      <c r="CE22" s="194">
        <f t="shared" si="38"/>
        <v>0</v>
      </c>
      <c r="CF22" s="194" t="str">
        <f>IF(CC22&lt;&gt;"",IF(AND(CC22/$DN$5&lt;=$CF$15,CC22/$DN$5&gt;=$CF$16),"CUMPLE","RECHAZADO"),"")</f>
        <v/>
      </c>
      <c r="CG22" s="194">
        <f t="shared" si="20"/>
        <v>0</v>
      </c>
      <c r="CH22" s="194">
        <f t="shared" si="21"/>
        <v>0</v>
      </c>
      <c r="CI22" s="215"/>
      <c r="CJ22" s="196" t="str">
        <f t="shared" si="22"/>
        <v/>
      </c>
      <c r="CK22" s="197">
        <f t="shared" si="23"/>
        <v>0</v>
      </c>
      <c r="CL22" s="198" t="str">
        <f t="shared" si="39"/>
        <v/>
      </c>
      <c r="CM22" s="155"/>
      <c r="CN22" s="199" t="str">
        <f t="shared" si="24"/>
        <v/>
      </c>
      <c r="CO22" s="200">
        <f t="shared" si="25"/>
        <v>0</v>
      </c>
      <c r="CP22" s="201" t="str">
        <f t="shared" si="40"/>
        <v/>
      </c>
      <c r="CQ22" s="156"/>
      <c r="CR22" s="202">
        <f t="shared" si="26"/>
        <v>0</v>
      </c>
      <c r="CS22" s="194">
        <f>(W22*$DP$5)+X22+(AF22*$DQ$5)+(AK22*$DR$5)+(AP22*$DS$5)+AV22+(BA22*$DQ$5)+(BF22*$DR$5)+(BK22*$DS$5)+BQ22+BV22+BW22+CC22+CD22</f>
        <v>0</v>
      </c>
      <c r="CT22" s="201">
        <f t="shared" si="27"/>
        <v>0</v>
      </c>
      <c r="CU22" s="203"/>
      <c r="CV22" s="201" t="str">
        <f t="shared" si="41"/>
        <v/>
      </c>
      <c r="CW22" s="155"/>
      <c r="CX22" s="155" t="str">
        <f>IF(CL22&lt;=$DV$5,IF((OR(P22="RECHAZADO",#REF!="RECHAZADO",#REF!="RECHAZADO",#REF!="RECHAZADO",#REF!="RECHAZADO",#REF!="RECHAZADO",AI22="RECHAZADO",#REF!="RECHAZADO",#REF!="RECHAZADO",#REF!="RECHAZADO",#REF!="RECHAZADO"))=TRUE,"RECHAZADO",""),"RECHAZADO")</f>
        <v>RECHAZADO</v>
      </c>
      <c r="CY22" s="155"/>
      <c r="CZ22" s="204" t="str">
        <f>IF(C22&lt;&gt;"",IF(CX22="RECHAZADO","RECHAZADO",(IF(P22&lt;&gt;"NO CUMPLE",IF(#REF!&lt;&gt;"NO CUMPLE",IF(#REF!&lt;&gt;"NO CUMPLE",IF(#REF!&lt;&gt;"NO CUMPLE",IF(#REF!&lt;&gt;"NO CUMPLE",IF(#REF!&lt;&gt;"NO CUMPLE",IF(AI22&lt;&gt;"NO CUMPLE",IF(#REF!&lt;&gt;"NO CUMPLE",IF(#REF!&lt;&gt;"NO CUMPLE",IF(#REF!&lt;&gt;"NO CUMPLE",IF(#REF!&lt;&gt;"NO CUMPLE","HABILITADO","NO HABILITADO"),"NO HABILITADO"),"NO HABILITADO"),"NO HABILITADO"),"NO HABILITADO"),"NO HABILITADO"),"NO HABILITADO"),"NO HABILITADO"),"NO HABILITADO"),"NO HABILITADO"),"NO HABILITADO"))),"")</f>
        <v/>
      </c>
      <c r="DB22" s="204" t="str">
        <f t="shared" si="42"/>
        <v/>
      </c>
      <c r="DC22" s="206"/>
    </row>
    <row r="23" spans="1:112" s="205" customFormat="1" ht="42.75" hidden="1" x14ac:dyDescent="0.3">
      <c r="A23" s="1046"/>
      <c r="B23" s="870">
        <v>4</v>
      </c>
      <c r="C23" s="1043"/>
      <c r="D23" s="32" t="str">
        <f>IF(Proponentes!H5="X",Proponentes!$B5,"")</f>
        <v/>
      </c>
      <c r="E23" s="156"/>
      <c r="F23" s="207"/>
      <c r="G23" s="169" t="str">
        <f>IF(F23&lt;&gt;"",IF(F23=$DV$6,"CUMPLE","RECHAZADO"),"")</f>
        <v/>
      </c>
      <c r="H23" s="170"/>
      <c r="I23" s="216"/>
      <c r="J23" s="208"/>
      <c r="K23" s="173">
        <f t="shared" si="7"/>
        <v>0</v>
      </c>
      <c r="L23" s="174">
        <f t="shared" si="8"/>
        <v>1</v>
      </c>
      <c r="M23" s="175">
        <f t="shared" si="43"/>
        <v>1436716653.8308456</v>
      </c>
      <c r="N23" s="176">
        <f t="shared" si="28"/>
        <v>27297616.422786064</v>
      </c>
      <c r="O23" s="177">
        <f t="shared" si="9"/>
        <v>1464014270.2536316</v>
      </c>
      <c r="P23" s="178" t="str">
        <f>IF(H23&lt;&gt;"",IF(J23=K23,IF(H23="SI",IF(AND(I23&lt;=$DF$6,I23&gt;=($DF$6*0.9)),"CUMPLE","NO CUMPLE"),IF(I23=$DF$6,"CUMPLE","NO CUMPLE")),"NO CUMPLE"),"")</f>
        <v/>
      </c>
      <c r="Q23" s="179">
        <f t="shared" si="29"/>
        <v>20.100000000000001</v>
      </c>
      <c r="R23" s="180" t="str">
        <f t="shared" si="30"/>
        <v/>
      </c>
      <c r="S23" s="180" t="str">
        <f t="shared" si="31"/>
        <v/>
      </c>
      <c r="T23" s="209"/>
      <c r="U23" s="210"/>
      <c r="V23" s="155"/>
      <c r="W23" s="211"/>
      <c r="X23" s="212"/>
      <c r="Y23" s="184">
        <f>ROUND(W23*$DP$6,0)</f>
        <v>0</v>
      </c>
      <c r="Z23" s="184">
        <f t="shared" si="10"/>
        <v>0</v>
      </c>
      <c r="AA23" s="1045"/>
      <c r="AB23" s="185" t="str">
        <f>IF(W23&lt;&gt;"",IF((Y23/$DP$6)/$DN$6&lt;=$AA$20,"CUMPLE","RECHAZADO"),"")</f>
        <v/>
      </c>
      <c r="AC23" s="186">
        <f t="shared" si="32"/>
        <v>0</v>
      </c>
      <c r="AD23" s="186">
        <f t="shared" si="11"/>
        <v>0</v>
      </c>
      <c r="AE23" s="209"/>
      <c r="AF23" s="211"/>
      <c r="AG23" s="184">
        <f>ROUND(AF23*$DQ$6,0)</f>
        <v>0</v>
      </c>
      <c r="AH23" s="1045"/>
      <c r="AI23" s="185" t="str">
        <f>IF(AF23&lt;&gt;"",IF(AG23/$DQ$6&lt;=$AH$20,"CUMPLE","RECHAZADO"),"")</f>
        <v/>
      </c>
      <c r="AJ23" s="209"/>
      <c r="AK23" s="211"/>
      <c r="AL23" s="184">
        <f>ROUND(AK23*$DR$6,0)</f>
        <v>0</v>
      </c>
      <c r="AM23" s="1045"/>
      <c r="AN23" s="185" t="str">
        <f>IF(AK23&lt;&gt;"",IF(AL23/$DR$6&lt;=$AM$20,"CUMPLE","RECHAZADO"),"")</f>
        <v/>
      </c>
      <c r="AO23" s="209"/>
      <c r="AP23" s="211"/>
      <c r="AQ23" s="184">
        <f>ROUND(AP23*$DS$6,0)</f>
        <v>0</v>
      </c>
      <c r="AR23" s="1045"/>
      <c r="AS23" s="185" t="str">
        <f>IF(AP23&lt;&gt;"",IF(AQ23/$DR$6&lt;=$AR$20,"CUMPLE","RECHAZADO"),"")</f>
        <v/>
      </c>
      <c r="AT23" s="213"/>
      <c r="AU23" s="188">
        <f t="shared" si="12"/>
        <v>0</v>
      </c>
      <c r="AV23" s="170"/>
      <c r="AW23" s="189">
        <f t="shared" si="13"/>
        <v>0</v>
      </c>
      <c r="AX23" s="189">
        <f t="shared" si="14"/>
        <v>0</v>
      </c>
      <c r="AY23" s="189" t="str">
        <f>IF(AV23&lt;&gt;"",IF(AN23="CUMPLE","CUMPLE","NO CUMPLE"),"")</f>
        <v/>
      </c>
      <c r="AZ23" s="155"/>
      <c r="BA23" s="211"/>
      <c r="BB23" s="190">
        <f>ROUND(BA23*$DQ$6,0)</f>
        <v>0</v>
      </c>
      <c r="BC23" s="191">
        <f>$BC$6</f>
        <v>599037720</v>
      </c>
      <c r="BD23" s="192" t="str">
        <f t="shared" si="34"/>
        <v/>
      </c>
      <c r="BE23" s="209"/>
      <c r="BF23" s="211"/>
      <c r="BG23" s="184">
        <f>ROUND(BF23*$DR$6,0)</f>
        <v>0</v>
      </c>
      <c r="BH23" s="184">
        <f>$BH$6</f>
        <v>1500854400</v>
      </c>
      <c r="BI23" s="192" t="str">
        <f t="shared" si="35"/>
        <v/>
      </c>
      <c r="BJ23" s="209"/>
      <c r="BK23" s="211"/>
      <c r="BL23" s="184">
        <f>ROUND(BK23*$DS$6,0)</f>
        <v>0</v>
      </c>
      <c r="BM23" s="1045"/>
      <c r="BN23" s="185" t="str">
        <f>IF(BK23&lt;&gt;"",IF((BL23/$DR$6)/$DN$6&lt;=$BM$20,"CUMPLE","RECHAZADO"),"")</f>
        <v/>
      </c>
      <c r="BO23" s="214"/>
      <c r="BP23" s="188">
        <f t="shared" si="15"/>
        <v>0</v>
      </c>
      <c r="BQ23" s="170"/>
      <c r="BR23" s="189">
        <f t="shared" si="16"/>
        <v>0</v>
      </c>
      <c r="BS23" s="189">
        <f t="shared" si="17"/>
        <v>0</v>
      </c>
      <c r="BT23" s="189" t="str">
        <f>IF(BQ23&lt;&gt;"",IF(BI23="CUMPLE","CUMPLE","NO CUMPLE"),"")</f>
        <v/>
      </c>
      <c r="BU23" s="155"/>
      <c r="BV23" s="170"/>
      <c r="BW23" s="170"/>
      <c r="BX23" s="194">
        <f t="shared" si="37"/>
        <v>0</v>
      </c>
      <c r="BY23" s="194" t="str">
        <f>IF(BV23&lt;&gt;"",IF(AND(BV23/$DN$6&lt;=$BY$15,BV23/$DN$6&gt;=$BY$16),"CUMPLE","RECHAZADO"),"")</f>
        <v/>
      </c>
      <c r="BZ23" s="194">
        <f t="shared" si="18"/>
        <v>0</v>
      </c>
      <c r="CA23" s="194">
        <f t="shared" si="19"/>
        <v>0</v>
      </c>
      <c r="CB23" s="155"/>
      <c r="CC23" s="170"/>
      <c r="CD23" s="170"/>
      <c r="CE23" s="194">
        <f t="shared" si="38"/>
        <v>0</v>
      </c>
      <c r="CF23" s="194" t="str">
        <f>IF(CC23&lt;&gt;"",IF(AND(CC23/$DN$6&lt;=$CF$15,CC23/$DS$6&gt;=$CF$16),"CUMPLE","RECHAZADO"),"")</f>
        <v/>
      </c>
      <c r="CG23" s="194">
        <f t="shared" si="20"/>
        <v>0</v>
      </c>
      <c r="CH23" s="194">
        <f t="shared" si="21"/>
        <v>0</v>
      </c>
      <c r="CI23" s="215"/>
      <c r="CJ23" s="196" t="str">
        <f t="shared" si="22"/>
        <v/>
      </c>
      <c r="CK23" s="197">
        <f t="shared" si="23"/>
        <v>0</v>
      </c>
      <c r="CL23" s="198" t="str">
        <f t="shared" si="39"/>
        <v/>
      </c>
      <c r="CM23" s="155"/>
      <c r="CN23" s="199" t="str">
        <f t="shared" si="24"/>
        <v/>
      </c>
      <c r="CO23" s="200">
        <f t="shared" si="25"/>
        <v>0</v>
      </c>
      <c r="CP23" s="201" t="str">
        <f t="shared" si="40"/>
        <v/>
      </c>
      <c r="CQ23" s="156"/>
      <c r="CR23" s="202">
        <f t="shared" si="26"/>
        <v>0</v>
      </c>
      <c r="CS23" s="194">
        <f>(W23*$DP$6)+X23+(AF23*$DQ$6)+(AK23*$DR$6)+(AP23*$DS$6)+AV23+(BA23*$DQ$6)+(BF23*$DR$6)+(BK23*$DS$6)+BQ23+BV23+BW23+CC23+CD23</f>
        <v>0</v>
      </c>
      <c r="CT23" s="201">
        <f t="shared" si="27"/>
        <v>0</v>
      </c>
      <c r="CU23" s="203"/>
      <c r="CV23" s="201" t="str">
        <f t="shared" si="41"/>
        <v/>
      </c>
      <c r="CW23" s="155"/>
      <c r="CX23" s="155" t="str">
        <f>IF(CL23&lt;=$DV$6,IF((OR(P23="RECHAZADO",#REF!="RECHAZADO",#REF!="RECHAZADO",#REF!="RECHAZADO",#REF!="RECHAZADO",#REF!="RECHAZADO",AI23="RECHAZADO",#REF!="RECHAZADO",#REF!="RECHAZADO",#REF!="RECHAZADO",#REF!="RECHAZADO"))=TRUE,"RECHAZADO",""),"RECHAZADO")</f>
        <v>RECHAZADO</v>
      </c>
      <c r="CY23" s="155"/>
      <c r="CZ23" s="204" t="str">
        <f>IF(C23&lt;&gt;"",IF(CX23="RECHAZADO","RECHAZADO",(IF(P23&lt;&gt;"NO CUMPLE",IF(#REF!&lt;&gt;"NO CUMPLE",IF(#REF!&lt;&gt;"NO CUMPLE",IF(#REF!&lt;&gt;"NO CUMPLE",IF(#REF!&lt;&gt;"NO CUMPLE",IF(#REF!&lt;&gt;"NO CUMPLE",IF(AI23&lt;&gt;"NO CUMPLE",IF(#REF!&lt;&gt;"NO CUMPLE",IF(#REF!&lt;&gt;"NO CUMPLE",IF(#REF!&lt;&gt;"NO CUMPLE",IF(#REF!&lt;&gt;"NO CUMPLE","HABILITADO","NO HABILITADO"),"NO HABILITADO"),"NO HABILITADO"),"NO HABILITADO"),"NO HABILITADO"),"NO HABILITADO"),"NO HABILITADO"),"NO HABILITADO"),"NO HABILITADO"),"NO HABILITADO"),"NO HABILITADO"))),"")</f>
        <v/>
      </c>
      <c r="DB23" s="204" t="str">
        <f t="shared" si="42"/>
        <v/>
      </c>
      <c r="DC23" s="206"/>
    </row>
    <row r="24" spans="1:112" s="205" customFormat="1" ht="42.75" hidden="1" x14ac:dyDescent="0.3">
      <c r="A24" s="1046"/>
      <c r="B24" s="870">
        <v>5</v>
      </c>
      <c r="C24" s="1043"/>
      <c r="D24" s="32" t="str">
        <f>IF(Proponentes!H6="X",Proponentes!$B6,"")</f>
        <v/>
      </c>
      <c r="E24" s="156"/>
      <c r="F24" s="207"/>
      <c r="G24" s="169" t="str">
        <f>IF(F24&lt;&gt;"",IF(F24=$DV$7,"CUMPLE","RECHAZADO"),"")</f>
        <v/>
      </c>
      <c r="H24" s="170"/>
      <c r="I24" s="216"/>
      <c r="J24" s="208"/>
      <c r="K24" s="173">
        <f t="shared" si="7"/>
        <v>0</v>
      </c>
      <c r="L24" s="174">
        <f t="shared" si="8"/>
        <v>1</v>
      </c>
      <c r="M24" s="175">
        <f t="shared" si="43"/>
        <v>1387676231.2126245</v>
      </c>
      <c r="N24" s="176">
        <f t="shared" si="28"/>
        <v>26365848.393039867</v>
      </c>
      <c r="O24" s="177">
        <f t="shared" si="9"/>
        <v>1414042079.6056645</v>
      </c>
      <c r="P24" s="178" t="str">
        <f>IF(H24&lt;&gt;"",IF(J24=K24,IF(H24="SI",IF(AND(I24&lt;=$DF$7,I24&gt;=($DF$7*0.9)),"CUMPLE","NO CUMPLE"),IF(I24=$DF$7,"CUMPLE","NO CUMPLE")),"NO CUMPLE"),"")</f>
        <v/>
      </c>
      <c r="Q24" s="179">
        <f t="shared" si="29"/>
        <v>20.066666666666666</v>
      </c>
      <c r="R24" s="180" t="str">
        <f t="shared" si="30"/>
        <v/>
      </c>
      <c r="S24" s="180" t="str">
        <f t="shared" si="31"/>
        <v/>
      </c>
      <c r="T24" s="209"/>
      <c r="U24" s="210"/>
      <c r="V24" s="155"/>
      <c r="W24" s="211"/>
      <c r="X24" s="212"/>
      <c r="Y24" s="184">
        <f>ROUND(W24*$DP$7,0)</f>
        <v>0</v>
      </c>
      <c r="Z24" s="184">
        <f t="shared" si="10"/>
        <v>0</v>
      </c>
      <c r="AA24" s="1045"/>
      <c r="AB24" s="185" t="str">
        <f>IF(W24&lt;&gt;"",IF((Y24/$DP$7)/$DN$7&lt;=$AA$20,"CUMPLE","RECHAZADO"),"")</f>
        <v/>
      </c>
      <c r="AC24" s="186">
        <f t="shared" si="32"/>
        <v>0</v>
      </c>
      <c r="AD24" s="186">
        <f t="shared" si="11"/>
        <v>0</v>
      </c>
      <c r="AE24" s="209"/>
      <c r="AF24" s="211"/>
      <c r="AG24" s="184">
        <f>ROUND(AF24*$DQ$7,0)</f>
        <v>0</v>
      </c>
      <c r="AH24" s="1045"/>
      <c r="AI24" s="185" t="str">
        <f>IF(AF24&lt;&gt;"",IF(AG24/$DQ$7&lt;=$AH$20,"CUMPLE","RECHAZADO"),"")</f>
        <v/>
      </c>
      <c r="AJ24" s="209"/>
      <c r="AK24" s="211"/>
      <c r="AL24" s="184">
        <f>ROUND(AK24*$DR$7,0)</f>
        <v>0</v>
      </c>
      <c r="AM24" s="1045"/>
      <c r="AN24" s="185" t="str">
        <f>IF(AK24&lt;&gt;"",IF(AL24/$DR$7&lt;=$AM$20,"CUMPLE","RECHAZADO"),"")</f>
        <v/>
      </c>
      <c r="AO24" s="209"/>
      <c r="AP24" s="211"/>
      <c r="AQ24" s="184">
        <f>ROUND(AP24*$DS$7,0)</f>
        <v>0</v>
      </c>
      <c r="AR24" s="1045"/>
      <c r="AS24" s="185" t="str">
        <f>IF(AP24&lt;&gt;"",IF(AQ24/$DR$7&lt;=$AR$20,"CUMPLE","RECHAZADO"),"")</f>
        <v/>
      </c>
      <c r="AT24" s="213"/>
      <c r="AU24" s="188">
        <f t="shared" si="12"/>
        <v>0</v>
      </c>
      <c r="AV24" s="170"/>
      <c r="AW24" s="189">
        <f t="shared" si="13"/>
        <v>0</v>
      </c>
      <c r="AX24" s="189">
        <f t="shared" si="14"/>
        <v>0</v>
      </c>
      <c r="AY24" s="189" t="str">
        <f>IF(AV24&lt;&gt;"",IF(AI24="CUMPLE",IF(AN24="CUMPLE","CUMPLE","NO CUMPLE"),"NO CUMPLE")," ")</f>
        <v xml:space="preserve"> </v>
      </c>
      <c r="AZ24" s="155"/>
      <c r="BA24" s="211"/>
      <c r="BB24" s="190">
        <f>ROUND(BA24*$DQ$7,0)</f>
        <v>0</v>
      </c>
      <c r="BC24" s="191">
        <f>$BC$7</f>
        <v>512088380</v>
      </c>
      <c r="BD24" s="192" t="str">
        <f t="shared" si="34"/>
        <v/>
      </c>
      <c r="BE24" s="209"/>
      <c r="BF24" s="211"/>
      <c r="BG24" s="184">
        <f>ROUND(BF24*$DR$7,0)</f>
        <v>0</v>
      </c>
      <c r="BH24" s="184">
        <f>$BH$7</f>
        <v>1342093772</v>
      </c>
      <c r="BI24" s="192" t="str">
        <f t="shared" si="35"/>
        <v/>
      </c>
      <c r="BJ24" s="209"/>
      <c r="BK24" s="211"/>
      <c r="BL24" s="184">
        <f>ROUND(BK24*$DS$7,0)</f>
        <v>0</v>
      </c>
      <c r="BM24" s="1045"/>
      <c r="BN24" s="185" t="str">
        <f>IF(BK24&lt;&gt;"",IF((BL24/$DR$7)/$DN$7&lt;=$BM$20,"CUMPLE","RECHAZADO"),"")</f>
        <v/>
      </c>
      <c r="BO24" s="214"/>
      <c r="BP24" s="188">
        <f t="shared" si="15"/>
        <v>0</v>
      </c>
      <c r="BQ24" s="170"/>
      <c r="BR24" s="189">
        <f t="shared" si="16"/>
        <v>0</v>
      </c>
      <c r="BS24" s="189">
        <f t="shared" si="17"/>
        <v>0</v>
      </c>
      <c r="BT24" s="189" t="str">
        <f>IF(BQ24&lt;&gt;"",IF(BD24="CUMPLE",IF(BI24="CUMPLE","CUMPLE","NO CUMPLE"),"NO CUMPLE")," ")</f>
        <v xml:space="preserve"> </v>
      </c>
      <c r="BU24" s="155"/>
      <c r="BV24" s="170"/>
      <c r="BW24" s="170"/>
      <c r="BX24" s="194">
        <f t="shared" si="37"/>
        <v>0</v>
      </c>
      <c r="BY24" s="194" t="str">
        <f>IF(BV24&lt;&gt;"",IF(AND(BV24/$DN$7&lt;=$BY$15,BV24/$DN$7&gt;=$BY$16),"CUMPLE","RECHAZADO"),"")</f>
        <v/>
      </c>
      <c r="BZ24" s="194">
        <f t="shared" si="18"/>
        <v>0</v>
      </c>
      <c r="CA24" s="194">
        <f t="shared" si="19"/>
        <v>0</v>
      </c>
      <c r="CB24" s="155"/>
      <c r="CC24" s="170"/>
      <c r="CD24" s="170"/>
      <c r="CE24" s="194">
        <f t="shared" si="38"/>
        <v>0</v>
      </c>
      <c r="CF24" s="194" t="str">
        <f>IF(CC24&lt;&gt;"",IF(AND(CC24/$DN$7&lt;=$CF$15,CC24/$DS$7&gt;=$CF$16),"CUMPLE","RECHAZADO"),"")</f>
        <v/>
      </c>
      <c r="CG24" s="194">
        <f t="shared" si="20"/>
        <v>0</v>
      </c>
      <c r="CH24" s="194">
        <f t="shared" si="21"/>
        <v>0</v>
      </c>
      <c r="CI24" s="215"/>
      <c r="CJ24" s="196" t="str">
        <f t="shared" si="22"/>
        <v/>
      </c>
      <c r="CK24" s="197">
        <f t="shared" si="23"/>
        <v>0</v>
      </c>
      <c r="CL24" s="198" t="str">
        <f t="shared" si="39"/>
        <v/>
      </c>
      <c r="CM24" s="155"/>
      <c r="CN24" s="199" t="str">
        <f t="shared" si="24"/>
        <v/>
      </c>
      <c r="CO24" s="200">
        <f t="shared" si="25"/>
        <v>0</v>
      </c>
      <c r="CP24" s="201" t="str">
        <f t="shared" si="40"/>
        <v/>
      </c>
      <c r="CQ24" s="156"/>
      <c r="CR24" s="202">
        <f t="shared" si="26"/>
        <v>0</v>
      </c>
      <c r="CS24" s="194">
        <f>(W24*$DP$7)+X24+(AF24*$DQ$7)+(AK24*$DR$7)+(AP24*$DS$7)+AV24+(BA24*$DQ$7)+(BF24*$DR$7)+(BK24*$DS$7)+BQ24+BV24+BW24+CC24+CD24</f>
        <v>0</v>
      </c>
      <c r="CT24" s="201">
        <f t="shared" si="27"/>
        <v>0</v>
      </c>
      <c r="CU24" s="203"/>
      <c r="CV24" s="201" t="str">
        <f t="shared" si="41"/>
        <v/>
      </c>
      <c r="CW24" s="155"/>
      <c r="CX24" s="155" t="str">
        <f>IF(CL24&lt;=$DV$7,IF((OR(P24="RECHAZADO",#REF!="RECHAZADO",#REF!="RECHAZADO",#REF!="RECHAZADO",#REF!="RECHAZADO",#REF!="RECHAZADO",AI24="RECHAZADO",#REF!="RECHAZADO",#REF!="RECHAZADO",#REF!="RECHAZADO",#REF!="RECHAZADO"))=TRUE,"RECHAZADO",""),"RECHAZADO")</f>
        <v>RECHAZADO</v>
      </c>
      <c r="CY24" s="155"/>
      <c r="CZ24" s="204" t="str">
        <f>IF(C24&lt;&gt;"",IF(CX24="RECHAZADO","RECHAZADO",(IF(P24&lt;&gt;"NO CUMPLE",IF(#REF!&lt;&gt;"NO CUMPLE",IF(#REF!&lt;&gt;"NO CUMPLE",IF(#REF!&lt;&gt;"NO CUMPLE",IF(#REF!&lt;&gt;"NO CUMPLE",IF(#REF!&lt;&gt;"NO CUMPLE",IF(AI24&lt;&gt;"NO CUMPLE",IF(#REF!&lt;&gt;"NO CUMPLE",IF(#REF!&lt;&gt;"NO CUMPLE",IF(#REF!&lt;&gt;"NO CUMPLE",IF(#REF!&lt;&gt;"NO CUMPLE","HABILITADO","NO HABILITADO"),"NO HABILITADO"),"NO HABILITADO"),"NO HABILITADO"),"NO HABILITADO"),"NO HABILITADO"),"NO HABILITADO"),"NO HABILITADO"),"NO HABILITADO"),"NO HABILITADO"),"NO HABILITADO"))),"")</f>
        <v/>
      </c>
      <c r="DB24" s="204" t="str">
        <f t="shared" si="42"/>
        <v/>
      </c>
      <c r="DC24" s="206"/>
    </row>
    <row r="25" spans="1:112" s="205" customFormat="1" ht="42.75" hidden="1" x14ac:dyDescent="0.3">
      <c r="A25" s="1046"/>
      <c r="B25" s="870">
        <v>6</v>
      </c>
      <c r="C25" s="1043"/>
      <c r="D25" s="32" t="str">
        <f>IF(Proponentes!H7="X",Proponentes!$B7,"")</f>
        <v/>
      </c>
      <c r="E25" s="156"/>
      <c r="F25" s="207"/>
      <c r="G25" s="169" t="str">
        <f>IF(F25&lt;&gt;"",IF(F25=$DV$8,"CUMPLE","RECHAZADO"),"")</f>
        <v/>
      </c>
      <c r="H25" s="170"/>
      <c r="I25" s="216"/>
      <c r="J25" s="217"/>
      <c r="K25" s="173">
        <f t="shared" si="7"/>
        <v>0</v>
      </c>
      <c r="L25" s="174">
        <f t="shared" si="8"/>
        <v>1</v>
      </c>
      <c r="M25" s="175">
        <f t="shared" si="43"/>
        <v>1181150679.4186046</v>
      </c>
      <c r="N25" s="176">
        <f t="shared" si="28"/>
        <v>22441862.908953488</v>
      </c>
      <c r="O25" s="177">
        <f t="shared" si="9"/>
        <v>1203592542.327558</v>
      </c>
      <c r="P25" s="178" t="str">
        <f>IF(H25&lt;&gt;"",IF(J25=K25,IF(H25="SI",IF(AND(I25&lt;=$DF$8,I25&gt;=($DF$8*0.9)),"CUMPLE","NO CUMPLE"),IF(I25=$DF$8,"CUMPLE","NO CUMPLE")),"NO CUMPLE"),"")</f>
        <v/>
      </c>
      <c r="Q25" s="179">
        <f t="shared" si="29"/>
        <v>20.066666666666666</v>
      </c>
      <c r="R25" s="180" t="str">
        <f t="shared" si="30"/>
        <v/>
      </c>
      <c r="S25" s="180" t="str">
        <f t="shared" si="31"/>
        <v/>
      </c>
      <c r="T25" s="209"/>
      <c r="U25" s="210"/>
      <c r="V25" s="155"/>
      <c r="W25" s="211"/>
      <c r="X25" s="212"/>
      <c r="Y25" s="184">
        <f>ROUND(W25*$DP$8,0)</f>
        <v>0</v>
      </c>
      <c r="Z25" s="184">
        <f t="shared" si="10"/>
        <v>0</v>
      </c>
      <c r="AA25" s="1045"/>
      <c r="AB25" s="185" t="str">
        <f>IF(W25&lt;&gt;"",IF((Y25/$DP$8)/$DN$8&lt;=$AA$20,"CUMPLE","RECHAZADO"),"")</f>
        <v/>
      </c>
      <c r="AC25" s="186">
        <f t="shared" si="32"/>
        <v>0</v>
      </c>
      <c r="AD25" s="186">
        <f t="shared" si="11"/>
        <v>0</v>
      </c>
      <c r="AE25" s="209"/>
      <c r="AF25" s="211"/>
      <c r="AG25" s="184">
        <f>ROUND(AF25*$DQ$8,0)</f>
        <v>0</v>
      </c>
      <c r="AH25" s="1045"/>
      <c r="AI25" s="185" t="str">
        <f>IF(AF25&lt;&gt;"",IF(AG25/$DQ$8&lt;=$AH$20,"CUMPLE","RECHAZADO"),"")</f>
        <v/>
      </c>
      <c r="AJ25" s="209"/>
      <c r="AK25" s="211"/>
      <c r="AL25" s="184">
        <f>ROUND(AK25*$DR$8,0)</f>
        <v>0</v>
      </c>
      <c r="AM25" s="1045"/>
      <c r="AN25" s="185" t="str">
        <f>IF(AK25&lt;&gt;"",IF(AL25/$DR$8&lt;=$AM$20,"CUMPLE","RECHAZADO"),"")</f>
        <v/>
      </c>
      <c r="AO25" s="209"/>
      <c r="AP25" s="211"/>
      <c r="AQ25" s="184">
        <f>ROUND(AP25*$DS$8,0)</f>
        <v>0</v>
      </c>
      <c r="AR25" s="1045"/>
      <c r="AS25" s="185" t="str">
        <f>IF(AP25&lt;&gt;"",IF(AQ25/$DR$8&lt;=$AR$20,"CUMPLE","RECHAZADO"),"")</f>
        <v/>
      </c>
      <c r="AT25" s="213"/>
      <c r="AU25" s="188">
        <f t="shared" si="12"/>
        <v>0</v>
      </c>
      <c r="AV25" s="170"/>
      <c r="AW25" s="189">
        <f t="shared" si="13"/>
        <v>0</v>
      </c>
      <c r="AX25" s="189">
        <f t="shared" si="14"/>
        <v>0</v>
      </c>
      <c r="AY25" s="189" t="str">
        <f>IF(AV25&lt;&gt;"",IF(AN25="CUMPLE","CUMPLE","NO CUMPLE"),"")</f>
        <v/>
      </c>
      <c r="AZ25" s="155"/>
      <c r="BA25" s="211"/>
      <c r="BB25" s="190">
        <f>ROUND(BA25*$DQ$8,0)</f>
        <v>0</v>
      </c>
      <c r="BC25" s="191">
        <f>$BC$8</f>
        <v>282572794</v>
      </c>
      <c r="BD25" s="192" t="str">
        <f t="shared" si="34"/>
        <v/>
      </c>
      <c r="BE25" s="209"/>
      <c r="BF25" s="211"/>
      <c r="BG25" s="184">
        <f>ROUND(BF25*$DR$8,0)</f>
        <v>0</v>
      </c>
      <c r="BH25" s="184">
        <f>$BH$8</f>
        <v>1099881666</v>
      </c>
      <c r="BI25" s="192" t="str">
        <f t="shared" si="35"/>
        <v/>
      </c>
      <c r="BJ25" s="209"/>
      <c r="BK25" s="211"/>
      <c r="BL25" s="184">
        <f>ROUND(BK25*$DS$8,0)</f>
        <v>0</v>
      </c>
      <c r="BM25" s="1045"/>
      <c r="BN25" s="185" t="str">
        <f>IF(BK25&lt;&gt;"",IF((BL25/$DR$8)/$DN$8&lt;=$BM$20,"CUMPLE","RECHAZADO"),"")</f>
        <v/>
      </c>
      <c r="BO25" s="214"/>
      <c r="BP25" s="188">
        <f t="shared" si="15"/>
        <v>0</v>
      </c>
      <c r="BQ25" s="170"/>
      <c r="BR25" s="189">
        <f t="shared" si="16"/>
        <v>0</v>
      </c>
      <c r="BS25" s="189">
        <f t="shared" si="17"/>
        <v>0</v>
      </c>
      <c r="BT25" s="189" t="str">
        <f>IF(BQ25&lt;&gt;"",IF(BI25="CUMPLE","CUMPLE","NO CUMPLE"),"")</f>
        <v/>
      </c>
      <c r="BU25" s="155"/>
      <c r="BV25" s="170"/>
      <c r="BW25" s="170"/>
      <c r="BX25" s="194">
        <f t="shared" si="37"/>
        <v>0</v>
      </c>
      <c r="BY25" s="194" t="str">
        <f>IF(BV25&lt;&gt;"",IF(AND(BV25/$DN$8&lt;=$BY$15,BV25/$DN$8&gt;=$BY$16),"CUMPLE","RECHAZADO"),"")</f>
        <v/>
      </c>
      <c r="BZ25" s="194">
        <f t="shared" si="18"/>
        <v>0</v>
      </c>
      <c r="CA25" s="194">
        <f t="shared" si="19"/>
        <v>0</v>
      </c>
      <c r="CB25" s="155"/>
      <c r="CC25" s="170"/>
      <c r="CD25" s="170"/>
      <c r="CE25" s="194">
        <f t="shared" si="38"/>
        <v>0</v>
      </c>
      <c r="CF25" s="194" t="str">
        <f>IF(CC25&lt;&gt;"",IF(AND(CC25/$DN$8&lt;=$CF$15,CC25/$DS$8&gt;=$CF$16),"CUMPLE","RECHAZADO"),"")</f>
        <v/>
      </c>
      <c r="CG25" s="194">
        <f t="shared" si="20"/>
        <v>0</v>
      </c>
      <c r="CH25" s="194">
        <f t="shared" si="21"/>
        <v>0</v>
      </c>
      <c r="CI25" s="215"/>
      <c r="CJ25" s="196" t="str">
        <f t="shared" si="22"/>
        <v/>
      </c>
      <c r="CK25" s="197">
        <f t="shared" si="23"/>
        <v>0</v>
      </c>
      <c r="CL25" s="198" t="str">
        <f t="shared" si="39"/>
        <v/>
      </c>
      <c r="CM25" s="155"/>
      <c r="CN25" s="199" t="str">
        <f t="shared" si="24"/>
        <v/>
      </c>
      <c r="CO25" s="200">
        <f t="shared" si="25"/>
        <v>0</v>
      </c>
      <c r="CP25" s="201" t="str">
        <f t="shared" si="40"/>
        <v/>
      </c>
      <c r="CQ25" s="156"/>
      <c r="CR25" s="202">
        <f t="shared" si="26"/>
        <v>0</v>
      </c>
      <c r="CS25" s="194">
        <f>(W25*$DP$8)+X25+(AF25*$DQ$8)+(AK25*$DR$8)+(AP25*$DS$8)+AV25+(BA25*$DQ$8)+(BF25*$DR$8)+(BK25*$DS$8)+BQ25+BV25+BW25+CC25+CD25</f>
        <v>0</v>
      </c>
      <c r="CT25" s="201">
        <f t="shared" si="27"/>
        <v>0</v>
      </c>
      <c r="CU25" s="203"/>
      <c r="CV25" s="201" t="str">
        <f t="shared" si="41"/>
        <v/>
      </c>
      <c r="CW25" s="155"/>
      <c r="CX25" s="155" t="str">
        <f>IF(CL25&lt;=$DV$8,IF((OR(P25="RECHAZADO",#REF!="RECHAZADO",#REF!="RECHAZADO",#REF!="RECHAZADO",#REF!="RECHAZADO",#REF!="RECHAZADO",AI25="RECHAZADO",#REF!="RECHAZADO",#REF!="RECHAZADO",#REF!="RECHAZADO",#REF!="RECHAZADO"))=TRUE,"RECHAZADO",""),"RECHAZADO")</f>
        <v>RECHAZADO</v>
      </c>
      <c r="CY25" s="155"/>
      <c r="CZ25" s="204" t="str">
        <f>IF(C25&lt;&gt;"",IF(CX25="RECHAZADO","RECHAZADO",(IF(P25&lt;&gt;"NO CUMPLE",IF(#REF!&lt;&gt;"NO CUMPLE",IF(#REF!&lt;&gt;"NO CUMPLE",IF(#REF!&lt;&gt;"NO CUMPLE",IF(#REF!&lt;&gt;"NO CUMPLE",IF(#REF!&lt;&gt;"NO CUMPLE",IF(AI25&lt;&gt;"NO CUMPLE",IF(#REF!&lt;&gt;"NO CUMPLE",IF(#REF!&lt;&gt;"NO CUMPLE",IF(#REF!&lt;&gt;"NO CUMPLE",IF(#REF!&lt;&gt;"NO CUMPLE","HABILITADO","NO HABILITADO"),"NO HABILITADO"),"NO HABILITADO"),"NO HABILITADO"),"NO HABILITADO"),"NO HABILITADO"),"NO HABILITADO"),"NO HABILITADO"),"NO HABILITADO"),"NO HABILITADO"),"NO HABILITADO"))),"")</f>
        <v/>
      </c>
      <c r="DB25" s="204" t="str">
        <f t="shared" si="42"/>
        <v/>
      </c>
      <c r="DC25" s="206"/>
    </row>
    <row r="26" spans="1:112" s="205" customFormat="1" ht="42.75" hidden="1" x14ac:dyDescent="0.3">
      <c r="A26" s="1042"/>
      <c r="B26" s="750">
        <v>7</v>
      </c>
      <c r="C26" s="1043"/>
      <c r="D26" s="32" t="str">
        <f>IF(Proponentes!H8="X",Proponentes!$B8,"")</f>
        <v/>
      </c>
      <c r="E26" s="156"/>
      <c r="F26" s="751"/>
      <c r="G26" s="752" t="str">
        <f>IF(F26&lt;&gt;"",IF(F26=$DV$9,"CUMPLE","RECHAZADO"),"")</f>
        <v/>
      </c>
      <c r="H26" s="753"/>
      <c r="I26" s="754"/>
      <c r="J26" s="755"/>
      <c r="K26" s="756">
        <f t="shared" si="7"/>
        <v>0</v>
      </c>
      <c r="L26" s="174">
        <f t="shared" si="8"/>
        <v>1</v>
      </c>
      <c r="M26" s="175">
        <f t="shared" si="43"/>
        <v>1592420474.4259567</v>
      </c>
      <c r="N26" s="176">
        <f t="shared" si="28"/>
        <v>30255989.014093176</v>
      </c>
      <c r="O26" s="177">
        <f t="shared" si="9"/>
        <v>1622676463.4400499</v>
      </c>
      <c r="P26" s="757" t="str">
        <f>IF(H26&lt;&gt;"",IF(J26=K26,IF(H26="SI",IF(AND(I26&lt;=$DF$9,I26&gt;=($DF$9*0.9)),"CUMPLE","NO CUMPLE"),IF(I26=$DF$9,"CUMPLE","NO CUMPLE")),"NO CUMPLE"),"")</f>
        <v/>
      </c>
      <c r="Q26" s="179">
        <f t="shared" si="29"/>
        <v>20.033333333333335</v>
      </c>
      <c r="R26" s="758" t="str">
        <f t="shared" si="30"/>
        <v/>
      </c>
      <c r="S26" s="758" t="str">
        <f t="shared" si="31"/>
        <v/>
      </c>
      <c r="T26" s="759"/>
      <c r="U26" s="760"/>
      <c r="V26" s="155"/>
      <c r="W26" s="761"/>
      <c r="X26" s="762"/>
      <c r="Y26" s="763">
        <f>ROUND(W26*$DP$9,0)</f>
        <v>0</v>
      </c>
      <c r="Z26" s="763">
        <f t="shared" si="10"/>
        <v>0</v>
      </c>
      <c r="AA26" s="1045"/>
      <c r="AB26" s="764" t="str">
        <f>IF(W26&lt;&gt;"",IF((Y26/$DP$9)/$DN$9&lt;=$AA$20,"CUMPLE","RECHAZADO"),"")</f>
        <v/>
      </c>
      <c r="AC26" s="765">
        <f t="shared" si="32"/>
        <v>0</v>
      </c>
      <c r="AD26" s="765">
        <f t="shared" si="11"/>
        <v>0</v>
      </c>
      <c r="AE26" s="759"/>
      <c r="AF26" s="761"/>
      <c r="AG26" s="763">
        <f>ROUND(AF26*$DQ$9,0)</f>
        <v>0</v>
      </c>
      <c r="AH26" s="1045"/>
      <c r="AI26" s="764" t="str">
        <f>IF(AF26&lt;&gt;"",IF(AG26/$DQ$9&lt;=$AH$20,"CUMPLE","RECHAZADO"),"")</f>
        <v/>
      </c>
      <c r="AJ26" s="759"/>
      <c r="AK26" s="761"/>
      <c r="AL26" s="763">
        <f>ROUND(AK26*$DR$9,0)</f>
        <v>0</v>
      </c>
      <c r="AM26" s="1045"/>
      <c r="AN26" s="764" t="str">
        <f>IF(AK26&lt;&gt;"",IF(AL26/$DR$9&lt;=$AM$20,"CUMPLE","RECHAZADO"),"")</f>
        <v/>
      </c>
      <c r="AO26" s="759"/>
      <c r="AP26" s="761"/>
      <c r="AQ26" s="763">
        <f>ROUND(AP26*$DS$9,0)</f>
        <v>0</v>
      </c>
      <c r="AR26" s="1045"/>
      <c r="AS26" s="764" t="str">
        <f>IF(AP26&lt;&gt;"",IF(AQ26/$DR$9&lt;=$AR$20,"CUMPLE","RECHAZADO"),"")</f>
        <v/>
      </c>
      <c r="AT26" s="766"/>
      <c r="AU26" s="767">
        <f t="shared" si="12"/>
        <v>0</v>
      </c>
      <c r="AV26" s="753"/>
      <c r="AW26" s="768">
        <f t="shared" si="13"/>
        <v>0</v>
      </c>
      <c r="AX26" s="768">
        <f t="shared" si="14"/>
        <v>0</v>
      </c>
      <c r="AY26" s="768" t="str">
        <f t="shared" ref="AY26:AY30" si="44">IF(AV26&lt;&gt;"",IF(AI26="CUMPLE",IF(AN26="CUMPLE","CUMPLE","NO CUMPLE"),"NO CUMPLE")," ")</f>
        <v xml:space="preserve"> </v>
      </c>
      <c r="AZ26" s="155"/>
      <c r="BA26" s="761"/>
      <c r="BB26" s="769">
        <f>ROUND(BA26*$DQ$9,0)</f>
        <v>0</v>
      </c>
      <c r="BC26" s="770">
        <f>$BC$9</f>
        <v>498219200</v>
      </c>
      <c r="BD26" s="164" t="str">
        <f t="shared" si="34"/>
        <v/>
      </c>
      <c r="BE26" s="759"/>
      <c r="BF26" s="761"/>
      <c r="BG26" s="763">
        <f>ROUND(BF26*$DR$9,0)</f>
        <v>0</v>
      </c>
      <c r="BH26" s="763">
        <f>$BH$9</f>
        <v>1243383400</v>
      </c>
      <c r="BI26" s="164" t="str">
        <f t="shared" si="35"/>
        <v/>
      </c>
      <c r="BJ26" s="759"/>
      <c r="BK26" s="761"/>
      <c r="BL26" s="763">
        <f>ROUND(BK26*$DS$9,0)</f>
        <v>0</v>
      </c>
      <c r="BM26" s="1045"/>
      <c r="BN26" s="764" t="str">
        <f>IF(BK26&lt;&gt;"",IF((BL26/$DR$9)/$DN$9&lt;=$BM$20,"CUMPLE","RECHAZADO"),"")</f>
        <v/>
      </c>
      <c r="BO26" s="771"/>
      <c r="BP26" s="767">
        <f t="shared" si="15"/>
        <v>0</v>
      </c>
      <c r="BQ26" s="753"/>
      <c r="BR26" s="768">
        <f t="shared" si="16"/>
        <v>0</v>
      </c>
      <c r="BS26" s="768">
        <f t="shared" si="17"/>
        <v>0</v>
      </c>
      <c r="BT26" s="768" t="str">
        <f t="shared" ref="BT26:BT30" si="45">IF(BQ26&lt;&gt;"",IF(BD26="CUMPLE",IF(BI26="CUMPLE","CUMPLE","NO CUMPLE"),"NO CUMPLE")," ")</f>
        <v xml:space="preserve"> </v>
      </c>
      <c r="BU26" s="155"/>
      <c r="BV26" s="753"/>
      <c r="BW26" s="753"/>
      <c r="BX26" s="772">
        <f t="shared" si="37"/>
        <v>0</v>
      </c>
      <c r="BY26" s="772" t="str">
        <f>IF(BV26&lt;&gt;"",IF(AND(BV26/$DN$9&lt;=$BY$15,BV26/$DN$9&gt;=$BY$16),"CUMPLE","RECHAZADO"),"")</f>
        <v/>
      </c>
      <c r="BZ26" s="772">
        <f t="shared" si="18"/>
        <v>0</v>
      </c>
      <c r="CA26" s="772">
        <f t="shared" si="19"/>
        <v>0</v>
      </c>
      <c r="CB26" s="155"/>
      <c r="CC26" s="753"/>
      <c r="CD26" s="753"/>
      <c r="CE26" s="772">
        <f t="shared" si="38"/>
        <v>0</v>
      </c>
      <c r="CF26" s="772" t="str">
        <f>IF(CC26&lt;&gt;"",IF(AND(CC26/$DN$9&lt;=$CF$15,CC26/$DS$9&gt;=$CF$16),"CUMPLE","RECHAZADO"),"")</f>
        <v/>
      </c>
      <c r="CG26" s="772">
        <f t="shared" si="20"/>
        <v>0</v>
      </c>
      <c r="CH26" s="772">
        <f t="shared" si="21"/>
        <v>0</v>
      </c>
      <c r="CI26" s="773"/>
      <c r="CJ26" s="774" t="str">
        <f t="shared" si="22"/>
        <v/>
      </c>
      <c r="CK26" s="775">
        <f t="shared" si="23"/>
        <v>0</v>
      </c>
      <c r="CL26" s="776" t="str">
        <f t="shared" si="39"/>
        <v/>
      </c>
      <c r="CM26" s="155"/>
      <c r="CN26" s="777" t="str">
        <f t="shared" si="24"/>
        <v/>
      </c>
      <c r="CO26" s="778">
        <f t="shared" si="25"/>
        <v>0</v>
      </c>
      <c r="CP26" s="779" t="str">
        <f t="shared" si="40"/>
        <v/>
      </c>
      <c r="CQ26" s="156"/>
      <c r="CR26" s="780">
        <f t="shared" si="26"/>
        <v>0</v>
      </c>
      <c r="CS26" s="772">
        <f>(W26*$DP$9)+X26+(AF26*$DQ$9)+(AK26*$DR$9)+(AP26*$DS$9)+AV26+(BA26*$DQ$9)+(BF26*$DR$9)+(BK26*$DS$9)+BQ26+BV26+BW26+CC26+CD26</f>
        <v>0</v>
      </c>
      <c r="CT26" s="779">
        <f t="shared" si="27"/>
        <v>0</v>
      </c>
      <c r="CU26" s="781"/>
      <c r="CV26" s="779" t="str">
        <f t="shared" si="41"/>
        <v/>
      </c>
      <c r="CW26" s="155"/>
      <c r="CX26" s="155" t="str">
        <f>IF(CL26&lt;=$DV$9,IF((_xlfn.XOR(P26="RECHAZADO",#REF!="RECHAZADO",#REF!="RECHAZADO",#REF!="RECHAZADO",#REF!="RECHAZADO",#REF!="RECHAZADO",AI26="RECHAZADO",#REF!="RECHAZADO",#REF!="RECHAZADO",#REF!="RECHAZADO",#REF!="RECHAZADO"))=TRUE,"RECHAZADO",""),"RECHAZADO")</f>
        <v>RECHAZADO</v>
      </c>
      <c r="CY26" s="155"/>
      <c r="CZ26" s="204" t="str">
        <f>IF(C26&lt;&gt;"",IF(CX26="RECHAZADO","RECHAZADO",(IF(P26&lt;&gt;"NO CUMPLE",IF(#REF!&lt;&gt;"NO CUMPLE",IF(#REF!&lt;&gt;"NO CUMPLE",IF(#REF!&lt;&gt;"NO CUMPLE",IF(#REF!&lt;&gt;"NO CUMPLE",IF(#REF!&lt;&gt;"NO CUMPLE",IF(AI26&lt;&gt;"NO CUMPLE",IF(#REF!&lt;&gt;"NO CUMPLE",IF(#REF!&lt;&gt;"NO CUMPLE",IF(#REF!&lt;&gt;"NO CUMPLE",IF(#REF!&lt;&gt;"NO CUMPLE","HABILITADO","NO HABILITADO"),"NO HABILITADO"),"NO HABILITADO"),"NO HABILITADO"),"NO HABILITADO"),"NO HABILITADO"),"NO HABILITADO"),"NO HABILITADO"),"NO HABILITADO"),"NO HABILITADO"),"NO HABILITADO"))),"")</f>
        <v/>
      </c>
      <c r="DB26" s="782" t="str">
        <f t="shared" si="42"/>
        <v/>
      </c>
      <c r="DC26" s="783"/>
    </row>
    <row r="27" spans="1:112" s="205" customFormat="1" x14ac:dyDescent="0.3">
      <c r="A27" s="1039"/>
      <c r="B27" s="870">
        <v>8</v>
      </c>
      <c r="C27" s="1039"/>
      <c r="D27" s="32">
        <f>IF(Proponentes!H9="X",Proponentes!$B9,"")</f>
        <v>0</v>
      </c>
      <c r="E27" s="871"/>
      <c r="F27" s="872">
        <v>19803878581</v>
      </c>
      <c r="G27" s="873" t="str">
        <f>IF(F27&lt;&gt;"",IF(F27=$DV$10,"CUMPLE","RECHAZADO"),"")</f>
        <v>CUMPLE</v>
      </c>
      <c r="H27" s="874" t="s">
        <v>1538</v>
      </c>
      <c r="I27" s="880">
        <v>17651295988</v>
      </c>
      <c r="J27" s="208">
        <v>335374624</v>
      </c>
      <c r="K27" s="173">
        <f t="shared" si="7"/>
        <v>335374624</v>
      </c>
      <c r="L27" s="724">
        <f t="shared" si="8"/>
        <v>0</v>
      </c>
      <c r="M27" s="175">
        <f t="shared" si="43"/>
        <v>876719999.40397358</v>
      </c>
      <c r="N27" s="176">
        <f t="shared" si="28"/>
        <v>16657679.988675497</v>
      </c>
      <c r="O27" s="177">
        <f t="shared" si="9"/>
        <v>893377679.39264905</v>
      </c>
      <c r="P27" s="178" t="str">
        <f>IF(H27&lt;&gt;"",IF(J27=K27,IF(H27="SI",IF(AND(I27&lt;=$DF$10,I27&gt;=($DF$10*0.9)),"CUMPLE","NO CUMPLE"),IF(I27=$DF$10,"CUMPLE","NO CUMPLE")),"NO CUMPLE"),"")</f>
        <v>CUMPLE</v>
      </c>
      <c r="Q27" s="725">
        <f t="shared" si="29"/>
        <v>20.133333333333333</v>
      </c>
      <c r="R27" s="180">
        <f t="shared" si="30"/>
        <v>17986670612</v>
      </c>
      <c r="S27" s="180">
        <f t="shared" si="31"/>
        <v>17651295988</v>
      </c>
      <c r="T27" s="209"/>
      <c r="U27" s="209"/>
      <c r="V27" s="871"/>
      <c r="W27" s="874">
        <v>1042828</v>
      </c>
      <c r="X27" s="876">
        <v>1287892</v>
      </c>
      <c r="Y27" s="184">
        <f>ROUND(W27*$DP$10,0)</f>
        <v>67783820</v>
      </c>
      <c r="Z27" s="184">
        <f t="shared" si="10"/>
        <v>1287893</v>
      </c>
      <c r="AA27" s="1044"/>
      <c r="AB27" s="185" t="str">
        <f>IF(W27&lt;&gt;"",IF((Y27/$DP$10)/$DN$10&lt;=$AA$20,"CUMPLE","RECHAZADO"),"")</f>
        <v>CUMPLE</v>
      </c>
      <c r="AC27" s="186">
        <f t="shared" si="32"/>
        <v>69071713</v>
      </c>
      <c r="AD27" s="186">
        <f t="shared" si="11"/>
        <v>67783820</v>
      </c>
      <c r="AE27" s="209"/>
      <c r="AF27" s="874">
        <v>159491</v>
      </c>
      <c r="AG27" s="184">
        <f>ROUND(AF27*$DQ$10,0)</f>
        <v>2073383</v>
      </c>
      <c r="AH27" s="1044"/>
      <c r="AI27" s="185" t="str">
        <f>IF(AF27&lt;&gt;"",IF(AG27/$DQ$10&lt;=$AH$20,"CUMPLE","RECHAZADO"),"")</f>
        <v>CUMPLE</v>
      </c>
      <c r="AJ27" s="209"/>
      <c r="AK27" s="874">
        <v>127297</v>
      </c>
      <c r="AL27" s="184">
        <f>ROUND(AK27*$DR$10,0)</f>
        <v>8274305</v>
      </c>
      <c r="AM27" s="1044"/>
      <c r="AN27" s="185" t="str">
        <f>IF(AK27&lt;&gt;"",IF(AL27/$DR$10&lt;=$AM$20,"CUMPLE","RECHAZADO"),"")</f>
        <v>CUMPLE</v>
      </c>
      <c r="AO27" s="209"/>
      <c r="AP27" s="874"/>
      <c r="AQ27" s="184">
        <f>ROUND(AP27*$DS$10,0)</f>
        <v>0</v>
      </c>
      <c r="AR27" s="1044"/>
      <c r="AS27" s="185" t="str">
        <f>IF(AP27&lt;&gt;"",IF(AQ27/$DR$10&lt;=$AR$20,"CUMPLE","RECHAZADO"),"")</f>
        <v/>
      </c>
      <c r="AT27" s="185"/>
      <c r="AU27" s="194">
        <f t="shared" si="12"/>
        <v>10347688</v>
      </c>
      <c r="AV27" s="874">
        <v>1966061</v>
      </c>
      <c r="AW27" s="877">
        <f t="shared" si="13"/>
        <v>1966061</v>
      </c>
      <c r="AX27" s="877">
        <f t="shared" si="14"/>
        <v>12313749</v>
      </c>
      <c r="AY27" s="877" t="str">
        <f t="shared" si="44"/>
        <v>CUMPLE</v>
      </c>
      <c r="AZ27" s="871"/>
      <c r="BA27" s="874">
        <v>8570705</v>
      </c>
      <c r="BB27" s="184">
        <f>ROUND(BA27*$DQ$10,0)</f>
        <v>111419165</v>
      </c>
      <c r="BC27" s="184">
        <f>$BC$10</f>
        <v>220195976</v>
      </c>
      <c r="BD27" s="185" t="str">
        <f t="shared" si="34"/>
        <v>CUMPLE</v>
      </c>
      <c r="BE27" s="209"/>
      <c r="BF27" s="874">
        <v>8052527</v>
      </c>
      <c r="BG27" s="184">
        <f>ROUND(BF27*$DR$10,0)</f>
        <v>523414255</v>
      </c>
      <c r="BH27" s="184">
        <f>$BH$10</f>
        <v>1034415590</v>
      </c>
      <c r="BI27" s="185" t="str">
        <f t="shared" si="35"/>
        <v>CUMPLE</v>
      </c>
      <c r="BJ27" s="209"/>
      <c r="BK27" s="874"/>
      <c r="BL27" s="184">
        <f>ROUND(BK27*$DS$10,0)</f>
        <v>0</v>
      </c>
      <c r="BM27" s="1044"/>
      <c r="BN27" s="185" t="str">
        <f>IF(BK27&lt;&gt;"",IF((BL27/$DR$10)/$DN$10&lt;=$BM$20,"CUMPLE","RECHAZADO"),"")</f>
        <v/>
      </c>
      <c r="BO27" s="878"/>
      <c r="BP27" s="194">
        <f t="shared" si="15"/>
        <v>634833420</v>
      </c>
      <c r="BQ27" s="874">
        <v>120618350</v>
      </c>
      <c r="BR27" s="877">
        <f t="shared" si="16"/>
        <v>120618350</v>
      </c>
      <c r="BS27" s="877">
        <f t="shared" si="17"/>
        <v>755451770</v>
      </c>
      <c r="BT27" s="877" t="str">
        <f t="shared" si="45"/>
        <v>CUMPLE</v>
      </c>
      <c r="BU27" s="871"/>
      <c r="BV27" s="874">
        <v>120531315</v>
      </c>
      <c r="BW27" s="874">
        <v>2290095</v>
      </c>
      <c r="BX27" s="194">
        <f t="shared" si="37"/>
        <v>2290095</v>
      </c>
      <c r="BY27" s="194" t="str">
        <f>IF(BV27&lt;&gt;"",IF(AND(BV27/$DN$10&lt;=$BY$15,BV27/$DN$10&gt;=$BY$16),"CUMPLE","RECHAZADO"),"")</f>
        <v>CUMPLE</v>
      </c>
      <c r="BZ27" s="194">
        <f t="shared" si="18"/>
        <v>120531315</v>
      </c>
      <c r="CA27" s="194">
        <f t="shared" si="19"/>
        <v>122821410</v>
      </c>
      <c r="CB27" s="871"/>
      <c r="CC27" s="874"/>
      <c r="CD27" s="874"/>
      <c r="CE27" s="194">
        <f t="shared" si="38"/>
        <v>0</v>
      </c>
      <c r="CF27" s="194" t="str">
        <f>IF(CC27&lt;&gt;"",IF(AND(CC27/$DN$10&lt;=$CF$15,CC27/$DS$10&gt;=$CF$16),"CUMPLE","RECHAZADO"),"")</f>
        <v/>
      </c>
      <c r="CG27" s="194">
        <f t="shared" si="20"/>
        <v>0</v>
      </c>
      <c r="CH27" s="194">
        <f t="shared" si="21"/>
        <v>0</v>
      </c>
      <c r="CI27" s="194"/>
      <c r="CJ27" s="232">
        <f t="shared" si="22"/>
        <v>17986670612</v>
      </c>
      <c r="CK27" s="197">
        <f t="shared" si="23"/>
        <v>959658642</v>
      </c>
      <c r="CL27" s="232">
        <f t="shared" si="39"/>
        <v>18946329254</v>
      </c>
      <c r="CM27" s="871"/>
      <c r="CN27" s="200">
        <f t="shared" si="24"/>
        <v>17651295988</v>
      </c>
      <c r="CO27" s="200">
        <f t="shared" si="25"/>
        <v>833496243</v>
      </c>
      <c r="CP27" s="200">
        <f t="shared" si="40"/>
        <v>18484792231</v>
      </c>
      <c r="CQ27" s="871"/>
      <c r="CR27" s="194">
        <f t="shared" si="26"/>
        <v>17986670612</v>
      </c>
      <c r="CS27" s="194">
        <f>(W27*$DP$10)+X27+(AF27*$DQ$10)+(AK27*$DR$10)+(AP27*$DS$10)+AV27+(BA27*$DQ$10)+(BF27*$DR$10)+(BK27*$DS$10)+BQ27+BV27+BW27+CC27+CD27</f>
        <v>959658641</v>
      </c>
      <c r="CT27" s="200">
        <f t="shared" si="27"/>
        <v>18946329253</v>
      </c>
      <c r="CU27" s="874">
        <v>18946329253</v>
      </c>
      <c r="CV27" s="200" t="str">
        <f t="shared" si="41"/>
        <v>OK</v>
      </c>
      <c r="CW27" s="871"/>
      <c r="CX27" s="156" t="e">
        <f>IF(CL27&lt;=$DV$10,IF((OR(P27="RECHAZADO",#REF!="RECHAZADO",#REF!="RECHAZADO",#REF!="RECHAZADO",#REF!="RECHAZADO",#REF!="RECHAZADO",AI27="RECHAZADO",#REF!="RECHAZADO",#REF!="RECHAZADO",#REF!="RECHAZADO",#REF!="RECHAZADO"))=TRUE,"RECHAZADO",""),"RECHAZADO")</f>
        <v>#REF!</v>
      </c>
      <c r="CY27" s="155"/>
      <c r="CZ27" s="204" t="str">
        <f>IF(C27&lt;&gt;"",IF(CX27="RECHAZADO","RECHAZADO",(IF(P27&lt;&gt;"NO CUMPLE",IF(#REF!&lt;&gt;"NO CUMPLE",IF(#REF!&lt;&gt;"NO CUMPLE",IF(#REF!&lt;&gt;"NO CUMPLE",IF(#REF!&lt;&gt;"NO CUMPLE",IF(#REF!&lt;&gt;"NO CUMPLE",IF(AI27&lt;&gt;"NO CUMPLE",IF(#REF!&lt;&gt;"NO CUMPLE",IF(#REF!&lt;&gt;"NO CUMPLE",IF(#REF!&lt;&gt;"NO CUMPLE",IF(#REF!&lt;&gt;"NO CUMPLE","HABILITADO","NO HABILITADO"),"NO HABILITADO"),"NO HABILITADO"),"NO HABILITADO"),"NO HABILITADO"),"NO HABILITADO"),"NO HABILITADO"),"NO HABILITADO"),"NO HABILITADO"),"NO HABILITADO"),"NO HABILITADO"))),"")</f>
        <v/>
      </c>
      <c r="DB27" s="879" t="str">
        <f t="shared" si="42"/>
        <v>HABILITADO</v>
      </c>
      <c r="DC27" s="487"/>
    </row>
    <row r="28" spans="1:112" s="205" customFormat="1" ht="42.75" hidden="1" x14ac:dyDescent="0.3">
      <c r="A28" s="1041"/>
      <c r="B28" s="167">
        <v>9</v>
      </c>
      <c r="C28" s="1043"/>
      <c r="D28" s="32" t="str">
        <f>IF(Proponentes!H10="X",Proponentes!$B10,"")</f>
        <v/>
      </c>
      <c r="E28" s="156"/>
      <c r="F28" s="168"/>
      <c r="G28" s="169" t="str">
        <f>IF(F28&lt;&gt;"",IF(F28=$DV$11,"CUMPLE","RECHAZADO"),"")</f>
        <v/>
      </c>
      <c r="H28" s="170"/>
      <c r="I28" s="221"/>
      <c r="J28" s="172"/>
      <c r="K28" s="827">
        <f t="shared" si="7"/>
        <v>0</v>
      </c>
      <c r="L28" s="174">
        <f t="shared" si="8"/>
        <v>1</v>
      </c>
      <c r="M28" s="175">
        <f t="shared" si="43"/>
        <v>1089388569.3256578</v>
      </c>
      <c r="N28" s="176">
        <f t="shared" si="28"/>
        <v>20698382.817187499</v>
      </c>
      <c r="O28" s="177">
        <f t="shared" si="9"/>
        <v>1110086952.1428454</v>
      </c>
      <c r="P28" s="179" t="str">
        <f>IF(H28&lt;&gt;"",IF(J28=K28,IF(H28="SI",IF(AND(I28&lt;=$DF$11,I28&gt;=($DF$11*0.9)),"CUMPLE","NO CUMPLE"),IF(I28=$DF$11,"CUMPLE","NO CUMPLE")),"NO CUMPLE"),"")</f>
        <v/>
      </c>
      <c r="Q28" s="179">
        <f t="shared" si="29"/>
        <v>20.266666666666666</v>
      </c>
      <c r="R28" s="828" t="str">
        <f t="shared" si="30"/>
        <v/>
      </c>
      <c r="S28" s="828" t="str">
        <f t="shared" si="31"/>
        <v/>
      </c>
      <c r="T28" s="181"/>
      <c r="U28" s="182"/>
      <c r="V28" s="155"/>
      <c r="W28" s="170"/>
      <c r="X28" s="183"/>
      <c r="Y28" s="829">
        <f>ROUND(W28*$DP$11,0)</f>
        <v>0</v>
      </c>
      <c r="Z28" s="829">
        <f t="shared" si="10"/>
        <v>0</v>
      </c>
      <c r="AA28" s="1045"/>
      <c r="AB28" s="244" t="str">
        <f>IF(W28&lt;&gt;"",IF((Y28/$DP$11)/$DN$11&lt;=$AA$20,"CUMPLE","RECHAZADO"),"")</f>
        <v/>
      </c>
      <c r="AC28" s="830">
        <f t="shared" si="32"/>
        <v>0</v>
      </c>
      <c r="AD28" s="830">
        <f t="shared" si="11"/>
        <v>0</v>
      </c>
      <c r="AE28" s="181"/>
      <c r="AF28" s="170"/>
      <c r="AG28" s="829">
        <f>ROUND(AF28*$DQ$11,0)</f>
        <v>0</v>
      </c>
      <c r="AH28" s="1045"/>
      <c r="AI28" s="244" t="str">
        <f>IF(AF28&lt;&gt;"",IF(AG28/$DQ$11&lt;=$AH$20,"CUMPLE","RECHAZADO"),"")</f>
        <v/>
      </c>
      <c r="AJ28" s="181"/>
      <c r="AK28" s="170"/>
      <c r="AL28" s="829">
        <f>ROUND(AK28*$DR$11,0)</f>
        <v>0</v>
      </c>
      <c r="AM28" s="1045"/>
      <c r="AN28" s="244" t="str">
        <f>IF(AK28&lt;&gt;"",IF(AL28/$DR$11&lt;=$AM$20,"CUMPLE","RECHAZADO"),"")</f>
        <v/>
      </c>
      <c r="AO28" s="181"/>
      <c r="AP28" s="170"/>
      <c r="AQ28" s="829">
        <f>ROUND(AP28*$DS$11,0)</f>
        <v>0</v>
      </c>
      <c r="AR28" s="1045"/>
      <c r="AS28" s="244" t="str">
        <f>IF(AP28&lt;&gt;"",IF(AQ28/$DR$11&lt;=$AR$20,"CUMPLE","RECHAZADO"),"")</f>
        <v/>
      </c>
      <c r="AT28" s="187"/>
      <c r="AU28" s="831">
        <f t="shared" si="12"/>
        <v>0</v>
      </c>
      <c r="AV28" s="170"/>
      <c r="AW28" s="832">
        <f t="shared" si="13"/>
        <v>0</v>
      </c>
      <c r="AX28" s="832">
        <f t="shared" si="14"/>
        <v>0</v>
      </c>
      <c r="AY28" s="832" t="str">
        <f t="shared" si="44"/>
        <v xml:space="preserve"> </v>
      </c>
      <c r="AZ28" s="155"/>
      <c r="BA28" s="170"/>
      <c r="BB28" s="833">
        <f>ROUND(BA28*$DQ$11,0)</f>
        <v>0</v>
      </c>
      <c r="BC28" s="834">
        <f>$BC$11</f>
        <v>334384100</v>
      </c>
      <c r="BD28" s="729" t="str">
        <f t="shared" si="34"/>
        <v/>
      </c>
      <c r="BE28" s="181"/>
      <c r="BF28" s="170"/>
      <c r="BG28" s="829">
        <f>ROUND(BF28*$DR$11,0)</f>
        <v>0</v>
      </c>
      <c r="BH28" s="829">
        <f>$BH$11</f>
        <v>1162419824</v>
      </c>
      <c r="BI28" s="729" t="str">
        <f t="shared" si="35"/>
        <v/>
      </c>
      <c r="BJ28" s="181"/>
      <c r="BK28" s="170"/>
      <c r="BL28" s="829">
        <f>ROUND(BK28*$DS$11,0)</f>
        <v>0</v>
      </c>
      <c r="BM28" s="1045"/>
      <c r="BN28" s="244" t="str">
        <f>IF(BK28&lt;&gt;"",IF((BL28/$DR$11)/$DN$11&lt;=$BM$20,"CUMPLE","RECHAZADO"),"")</f>
        <v/>
      </c>
      <c r="BO28" s="193"/>
      <c r="BP28" s="831">
        <f t="shared" si="15"/>
        <v>0</v>
      </c>
      <c r="BQ28" s="170"/>
      <c r="BR28" s="832">
        <f t="shared" si="16"/>
        <v>0</v>
      </c>
      <c r="BS28" s="832">
        <f t="shared" si="17"/>
        <v>0</v>
      </c>
      <c r="BT28" s="832" t="str">
        <f t="shared" si="45"/>
        <v xml:space="preserve"> </v>
      </c>
      <c r="BU28" s="155"/>
      <c r="BV28" s="170"/>
      <c r="BW28" s="170"/>
      <c r="BX28" s="835">
        <f t="shared" si="37"/>
        <v>0</v>
      </c>
      <c r="BY28" s="835" t="str">
        <f>IF(BV28&lt;&gt;"",IF(AND(BV28/$DN$11&lt;=$BY$15,BV28/$DN$11&gt;=$BY$16),"CUMPLE","RECHAZADO"),"")</f>
        <v/>
      </c>
      <c r="BZ28" s="835">
        <f t="shared" si="18"/>
        <v>0</v>
      </c>
      <c r="CA28" s="835">
        <f t="shared" si="19"/>
        <v>0</v>
      </c>
      <c r="CB28" s="155"/>
      <c r="CC28" s="170"/>
      <c r="CD28" s="170"/>
      <c r="CE28" s="835">
        <f t="shared" si="38"/>
        <v>0</v>
      </c>
      <c r="CF28" s="835" t="str">
        <f>IF(CC28&lt;&gt;"",IF(AND(CC28/$DN$11&lt;=$CF$15,CC28/$DS$11&gt;=$CF$16),"CUMPLE","RECHAZADO"),"")</f>
        <v/>
      </c>
      <c r="CG28" s="835">
        <f t="shared" si="20"/>
        <v>0</v>
      </c>
      <c r="CH28" s="835">
        <f t="shared" si="21"/>
        <v>0</v>
      </c>
      <c r="CI28" s="195"/>
      <c r="CJ28" s="86" t="str">
        <f t="shared" si="22"/>
        <v/>
      </c>
      <c r="CK28" s="836">
        <f t="shared" si="23"/>
        <v>0</v>
      </c>
      <c r="CL28" s="837" t="str">
        <f t="shared" si="39"/>
        <v/>
      </c>
      <c r="CM28" s="155"/>
      <c r="CN28" s="838" t="str">
        <f t="shared" si="24"/>
        <v/>
      </c>
      <c r="CO28" s="839">
        <f t="shared" si="25"/>
        <v>0</v>
      </c>
      <c r="CP28" s="840" t="str">
        <f t="shared" si="40"/>
        <v/>
      </c>
      <c r="CQ28" s="156"/>
      <c r="CR28" s="841">
        <f t="shared" si="26"/>
        <v>0</v>
      </c>
      <c r="CS28" s="835">
        <f>(W28*$DP$11)+X28+(AF28*$DQ$11)+(AK28*$DR$11)+(AP28*$DS$11)+AV28+(BA28*$DQ$11)+(BF28*$DR$11)+(BK28*$DS$11)+BQ28+BV28+BW28+CC28+CD28</f>
        <v>0</v>
      </c>
      <c r="CT28" s="840">
        <f t="shared" si="27"/>
        <v>0</v>
      </c>
      <c r="CU28" s="842"/>
      <c r="CV28" s="840" t="str">
        <f t="shared" si="41"/>
        <v/>
      </c>
      <c r="CW28" s="155"/>
      <c r="CX28" s="155" t="str">
        <f>IF(CL28&lt;=$DV$10,IF((OR(P28="RECHAZADO",#REF!="RECHAZADO",#REF!="RECHAZADO",#REF!="RECHAZADO",#REF!="RECHAZADO",#REF!="RECHAZADO",AI28="RECHAZADO",#REF!="RECHAZADO",#REF!="RECHAZADO",#REF!="RECHAZADO",#REF!="RECHAZADO"))=TRUE,"RECHAZADO",""),"RECHAZADO")</f>
        <v>RECHAZADO</v>
      </c>
      <c r="CY28" s="155"/>
      <c r="CZ28" s="204" t="str">
        <f>IF(C28&lt;&gt;"",IF(CX28="RECHAZADO","RECHAZADO",(IF(P28&lt;&gt;"NO CUMPLE",IF(#REF!&lt;&gt;"NO CUMPLE",IF(#REF!&lt;&gt;"NO CUMPLE",IF(#REF!&lt;&gt;"NO CUMPLE",IF(#REF!&lt;&gt;"NO CUMPLE",IF(#REF!&lt;&gt;"NO CUMPLE",IF(AI28&lt;&gt;"NO CUMPLE",IF(#REF!&lt;&gt;"NO CUMPLE",IF(#REF!&lt;&gt;"NO CUMPLE",IF(#REF!&lt;&gt;"NO CUMPLE",IF(#REF!&lt;&gt;"NO CUMPLE","HABILITADO","NO HABILITADO"),"NO HABILITADO"),"NO HABILITADO"),"NO HABILITADO"),"NO HABILITADO"),"NO HABILITADO"),"NO HABILITADO"),"NO HABILITADO"),"NO HABILITADO"),"NO HABILITADO"),"NO HABILITADO"))),"")</f>
        <v/>
      </c>
      <c r="DB28" s="843" t="str">
        <f t="shared" si="42"/>
        <v/>
      </c>
      <c r="DC28" s="844"/>
    </row>
    <row r="29" spans="1:112" s="205" customFormat="1" ht="42.75" hidden="1" x14ac:dyDescent="0.3">
      <c r="A29" s="1046"/>
      <c r="B29" s="870">
        <v>10</v>
      </c>
      <c r="C29" s="1043"/>
      <c r="D29" s="32" t="str">
        <f>IF(Proponentes!H11="X",Proponentes!$B11,"")</f>
        <v/>
      </c>
      <c r="E29" s="156"/>
      <c r="F29" s="207"/>
      <c r="G29" s="169" t="str">
        <f>IF(F29&lt;&gt;"",IF(F29=$DV$12,"CUMPLE","RECHAZADO"),"")</f>
        <v/>
      </c>
      <c r="H29" s="170"/>
      <c r="I29" s="216"/>
      <c r="J29" s="208"/>
      <c r="K29" s="173">
        <f t="shared" si="7"/>
        <v>0</v>
      </c>
      <c r="L29" s="174">
        <f t="shared" si="8"/>
        <v>1</v>
      </c>
      <c r="M29" s="175">
        <f t="shared" si="43"/>
        <v>1122826627.1546054</v>
      </c>
      <c r="N29" s="176">
        <f t="shared" si="28"/>
        <v>21333705.915937502</v>
      </c>
      <c r="O29" s="177">
        <f t="shared" si="9"/>
        <v>1144160333.0705428</v>
      </c>
      <c r="P29" s="178" t="str">
        <f>IF(H29&lt;&gt;"",IF(J29=K29,IF(H29="SI",IF(AND(I29&lt;=$DF$12,I29&gt;=($DF$12*0.9)),"CUMPLE","NO CUMPLE"),IF(I29=$DF$12,"CUMPLE","NO CUMPLE")),"NO CUMPLE"),"")</f>
        <v/>
      </c>
      <c r="Q29" s="179">
        <f t="shared" si="29"/>
        <v>20.266666666666666</v>
      </c>
      <c r="R29" s="180" t="str">
        <f t="shared" si="30"/>
        <v/>
      </c>
      <c r="S29" s="180" t="str">
        <f t="shared" si="31"/>
        <v/>
      </c>
      <c r="T29" s="209"/>
      <c r="U29" s="210"/>
      <c r="V29" s="155"/>
      <c r="W29" s="211"/>
      <c r="X29" s="212"/>
      <c r="Y29" s="184">
        <f>ROUND(W29*$DP$12,0)</f>
        <v>0</v>
      </c>
      <c r="Z29" s="184">
        <f t="shared" si="10"/>
        <v>0</v>
      </c>
      <c r="AA29" s="1045"/>
      <c r="AB29" s="185" t="str">
        <f>IF(W29&lt;&gt;"",IF((Y29/$DP$12)/$DN$12&lt;=$AA$20,"CUMPLE","RECHAZADO"),"")</f>
        <v/>
      </c>
      <c r="AC29" s="186">
        <f t="shared" si="32"/>
        <v>0</v>
      </c>
      <c r="AD29" s="186">
        <f t="shared" si="11"/>
        <v>0</v>
      </c>
      <c r="AE29" s="209"/>
      <c r="AF29" s="211"/>
      <c r="AG29" s="184">
        <f>ROUND(AF29*$DQ$12,0)</f>
        <v>0</v>
      </c>
      <c r="AH29" s="1045"/>
      <c r="AI29" s="185" t="str">
        <f>IF(AF29&lt;&gt;"",IF(AG29/$DQ$12&lt;=$AH$20,"CUMPLE","RECHAZADO"),"")</f>
        <v/>
      </c>
      <c r="AJ29" s="209"/>
      <c r="AK29" s="211"/>
      <c r="AL29" s="184">
        <f>ROUND(AK29*$DR$12,0)</f>
        <v>0</v>
      </c>
      <c r="AM29" s="1045"/>
      <c r="AN29" s="185" t="str">
        <f>IF(AK29&lt;&gt;"",IF(AL29/$DR$12&lt;=$AM$20,"CUMPLE","RECHAZADO"),"")</f>
        <v/>
      </c>
      <c r="AO29" s="209"/>
      <c r="AP29" s="211"/>
      <c r="AQ29" s="184">
        <f>ROUND(AP29*$DS$12,0)</f>
        <v>0</v>
      </c>
      <c r="AR29" s="1045"/>
      <c r="AS29" s="185" t="str">
        <f>IF(AP29&lt;&gt;"",IF(AQ29/$DR$12&lt;=$AR$20,"CUMPLE","RECHAZADO"),"")</f>
        <v/>
      </c>
      <c r="AT29" s="213"/>
      <c r="AU29" s="188">
        <f t="shared" si="12"/>
        <v>0</v>
      </c>
      <c r="AV29" s="170"/>
      <c r="AW29" s="189">
        <f t="shared" si="13"/>
        <v>0</v>
      </c>
      <c r="AX29" s="189">
        <f t="shared" si="14"/>
        <v>0</v>
      </c>
      <c r="AY29" s="189" t="str">
        <f t="shared" si="44"/>
        <v xml:space="preserve"> </v>
      </c>
      <c r="AZ29" s="155"/>
      <c r="BA29" s="211"/>
      <c r="BB29" s="190">
        <f>ROUND(BA29*$DQ$12,0)</f>
        <v>0</v>
      </c>
      <c r="BC29" s="191">
        <f>$BC$12</f>
        <v>263816970</v>
      </c>
      <c r="BD29" s="192" t="str">
        <f t="shared" si="34"/>
        <v/>
      </c>
      <c r="BE29" s="209"/>
      <c r="BF29" s="211"/>
      <c r="BG29" s="184">
        <f>ROUND(BF29*$DR$12,0)</f>
        <v>0</v>
      </c>
      <c r="BH29" s="184">
        <f>$BH$12</f>
        <v>1338480855</v>
      </c>
      <c r="BI29" s="192" t="str">
        <f t="shared" si="35"/>
        <v/>
      </c>
      <c r="BJ29" s="209"/>
      <c r="BK29" s="211"/>
      <c r="BL29" s="184">
        <f>ROUND(BK29*$DS$12,0)</f>
        <v>0</v>
      </c>
      <c r="BM29" s="1045"/>
      <c r="BN29" s="185" t="str">
        <f>IF(BK29&lt;&gt;"",IF((BL29/$DR$12)/$DN$12&lt;=$BM$20,"CUMPLE","RECHAZADO"),"")</f>
        <v/>
      </c>
      <c r="BO29" s="214"/>
      <c r="BP29" s="188">
        <f t="shared" si="15"/>
        <v>0</v>
      </c>
      <c r="BQ29" s="170"/>
      <c r="BR29" s="189">
        <f t="shared" si="16"/>
        <v>0</v>
      </c>
      <c r="BS29" s="189">
        <f t="shared" si="17"/>
        <v>0</v>
      </c>
      <c r="BT29" s="189" t="str">
        <f t="shared" si="45"/>
        <v xml:space="preserve"> </v>
      </c>
      <c r="BU29" s="155"/>
      <c r="BV29" s="170"/>
      <c r="BW29" s="170"/>
      <c r="BX29" s="194">
        <f t="shared" si="37"/>
        <v>0</v>
      </c>
      <c r="BY29" s="194" t="str">
        <f>IF(BV29&lt;&gt;"",IF(AND(BV29/$DN$12&lt;=$BY$15,BV29/$DN$12&gt;=$BY$16),"CUMPLE","RECHAZADO"),"")</f>
        <v/>
      </c>
      <c r="BZ29" s="194">
        <f t="shared" si="18"/>
        <v>0</v>
      </c>
      <c r="CA29" s="194">
        <f t="shared" si="19"/>
        <v>0</v>
      </c>
      <c r="CB29" s="155"/>
      <c r="CC29" s="170"/>
      <c r="CD29" s="170"/>
      <c r="CE29" s="194">
        <f t="shared" si="38"/>
        <v>0</v>
      </c>
      <c r="CF29" s="194" t="str">
        <f>IF(CC29&lt;&gt;"",IF(AND(CC29/$DN$12&lt;=$CF$15,CC29/$DS$12&gt;=$CF$16),"CUMPLE","RECHAZADO"),"")</f>
        <v/>
      </c>
      <c r="CG29" s="194">
        <f t="shared" si="20"/>
        <v>0</v>
      </c>
      <c r="CH29" s="194">
        <f t="shared" si="21"/>
        <v>0</v>
      </c>
      <c r="CI29" s="215"/>
      <c r="CJ29" s="196" t="str">
        <f t="shared" si="22"/>
        <v/>
      </c>
      <c r="CK29" s="197">
        <f t="shared" si="23"/>
        <v>0</v>
      </c>
      <c r="CL29" s="198" t="str">
        <f t="shared" si="39"/>
        <v/>
      </c>
      <c r="CM29" s="155"/>
      <c r="CN29" s="199" t="str">
        <f t="shared" si="24"/>
        <v/>
      </c>
      <c r="CO29" s="200">
        <f t="shared" si="25"/>
        <v>0</v>
      </c>
      <c r="CP29" s="201" t="str">
        <f t="shared" si="40"/>
        <v/>
      </c>
      <c r="CQ29" s="156"/>
      <c r="CR29" s="202">
        <f t="shared" si="26"/>
        <v>0</v>
      </c>
      <c r="CS29" s="194">
        <f>(W29*$DP$12)+X29+(AF29*$DQ$12)+(AK29*$DR$12)+(AP29*$DS$12)+AV29+(BA29*$DQ$12)+(BF29*$DR$12)+(BK29*$DS$12)+BQ29+BV29+BW29+CC29+CD29</f>
        <v>0</v>
      </c>
      <c r="CT29" s="201">
        <f t="shared" si="27"/>
        <v>0</v>
      </c>
      <c r="CU29" s="203"/>
      <c r="CV29" s="201" t="str">
        <f t="shared" si="41"/>
        <v/>
      </c>
      <c r="CW29" s="155"/>
      <c r="CX29" s="155" t="str">
        <f>IF(CL29&lt;=$DV$10,IF((OR(P29="RECHAZADO",#REF!="RECHAZADO",#REF!="RECHAZADO",#REF!="RECHAZADO",#REF!="RECHAZADO",#REF!="RECHAZADO",AI29="RECHAZADO",#REF!="RECHAZADO",#REF!="RECHAZADO",#REF!="RECHAZADO",#REF!="RECHAZADO"))=TRUE,"RECHAZADO",""),"RECHAZADO")</f>
        <v>RECHAZADO</v>
      </c>
      <c r="CY29" s="155"/>
      <c r="CZ29" s="204" t="str">
        <f>IF(C29&lt;&gt;"",IF(CX29="RECHAZADO","RECHAZADO",(IF(P29&lt;&gt;"NO CUMPLE",IF(#REF!&lt;&gt;"NO CUMPLE",IF(#REF!&lt;&gt;"NO CUMPLE",IF(#REF!&lt;&gt;"NO CUMPLE",IF(#REF!&lt;&gt;"NO CUMPLE",IF(#REF!&lt;&gt;"NO CUMPLE",IF(AI29&lt;&gt;"NO CUMPLE",IF(#REF!&lt;&gt;"NO CUMPLE",IF(#REF!&lt;&gt;"NO CUMPLE",IF(#REF!&lt;&gt;"NO CUMPLE",IF(#REF!&lt;&gt;"NO CUMPLE","HABILITADO","NO HABILITADO"),"NO HABILITADO"),"NO HABILITADO"),"NO HABILITADO"),"NO HABILITADO"),"NO HABILITADO"),"NO HABILITADO"),"NO HABILITADO"),"NO HABILITADO"),"NO HABILITADO"),"NO HABILITADO"))),"")</f>
        <v/>
      </c>
      <c r="DB29" s="204" t="str">
        <f t="shared" si="42"/>
        <v/>
      </c>
      <c r="DC29" s="206"/>
    </row>
    <row r="30" spans="1:112" s="205" customFormat="1" ht="42.75" hidden="1" x14ac:dyDescent="0.3">
      <c r="A30" s="1042"/>
      <c r="B30" s="750">
        <v>11</v>
      </c>
      <c r="C30" s="1043"/>
      <c r="D30" s="32" t="str">
        <f>IF(Proponentes!H12="X",Proponentes!$B12,"")</f>
        <v/>
      </c>
      <c r="E30" s="156"/>
      <c r="F30" s="751"/>
      <c r="G30" s="752" t="str">
        <f>IF(F30&lt;&gt;"",IF(F30=$DV$13,"CUMPLE","RECHAZADO"),"")</f>
        <v/>
      </c>
      <c r="H30" s="753"/>
      <c r="I30" s="754"/>
      <c r="J30" s="784"/>
      <c r="K30" s="756">
        <f t="shared" si="7"/>
        <v>0</v>
      </c>
      <c r="L30" s="174">
        <f t="shared" si="8"/>
        <v>1</v>
      </c>
      <c r="M30" s="175">
        <f t="shared" si="43"/>
        <v>1470092027.8807948</v>
      </c>
      <c r="N30" s="176">
        <f t="shared" si="28"/>
        <v>27931748.5297351</v>
      </c>
      <c r="O30" s="177">
        <f t="shared" si="9"/>
        <v>1498023776.4105299</v>
      </c>
      <c r="P30" s="757" t="str">
        <f>IF(H30&lt;&gt;"",IF(J30=K30,IF(H30="SI",IF(AND(I30&lt;=$DF$13,I30&gt;=($DF$13*0.9)),"CUMPLE","NO CUMPLE"),IF(I30=$DF$13,"CUMPLE","NO CUMPLE")),"NO CUMPLE"),"")</f>
        <v/>
      </c>
      <c r="Q30" s="179">
        <f t="shared" si="29"/>
        <v>20.133333333333333</v>
      </c>
      <c r="R30" s="758" t="str">
        <f t="shared" si="30"/>
        <v/>
      </c>
      <c r="S30" s="758" t="str">
        <f t="shared" si="31"/>
        <v/>
      </c>
      <c r="T30" s="759"/>
      <c r="U30" s="760"/>
      <c r="V30" s="155"/>
      <c r="W30" s="761"/>
      <c r="X30" s="762"/>
      <c r="Y30" s="763">
        <f>ROUND(W30*$DP$13,0)</f>
        <v>0</v>
      </c>
      <c r="Z30" s="763">
        <f t="shared" si="10"/>
        <v>0</v>
      </c>
      <c r="AA30" s="1045"/>
      <c r="AB30" s="764" t="str">
        <f>IF(W30&lt;&gt;"",IF((Y30/$DP$13)/$DN$13&lt;=$AA$20,"CUMPLE","RECHAZADO"),"")</f>
        <v/>
      </c>
      <c r="AC30" s="765">
        <f t="shared" si="32"/>
        <v>0</v>
      </c>
      <c r="AD30" s="765">
        <f t="shared" si="11"/>
        <v>0</v>
      </c>
      <c r="AE30" s="759"/>
      <c r="AF30" s="761"/>
      <c r="AG30" s="763">
        <f>ROUND(AF30*$DQ$13,0)</f>
        <v>0</v>
      </c>
      <c r="AH30" s="1045"/>
      <c r="AI30" s="764" t="str">
        <f>IF(AF30&lt;&gt;"",IF(AG30/$DQ$13&lt;=$AH$20,"CUMPLE","RECHAZADO"),"")</f>
        <v/>
      </c>
      <c r="AJ30" s="759"/>
      <c r="AK30" s="761"/>
      <c r="AL30" s="763">
        <f>ROUND(AK30*$DR$13,0)</f>
        <v>0</v>
      </c>
      <c r="AM30" s="1045"/>
      <c r="AN30" s="764" t="str">
        <f>IF(AK30&lt;&gt;"",IF(AL30/$DR$13&lt;=$AM$20,"CUMPLE","RECHAZADO"),"")</f>
        <v/>
      </c>
      <c r="AO30" s="759"/>
      <c r="AP30" s="761"/>
      <c r="AQ30" s="763">
        <f>ROUND(AP30*$DS$13,0)</f>
        <v>0</v>
      </c>
      <c r="AR30" s="1045"/>
      <c r="AS30" s="764" t="str">
        <f>IF(AP30&lt;&gt;"",IF(AQ30/$DR$13&lt;=$AR$20,"CUMPLE","RECHAZADO"),"")</f>
        <v/>
      </c>
      <c r="AT30" s="766"/>
      <c r="AU30" s="767">
        <f t="shared" si="12"/>
        <v>0</v>
      </c>
      <c r="AV30" s="753"/>
      <c r="AW30" s="768">
        <f t="shared" si="13"/>
        <v>0</v>
      </c>
      <c r="AX30" s="768">
        <f t="shared" si="14"/>
        <v>0</v>
      </c>
      <c r="AY30" s="768" t="str">
        <f t="shared" si="44"/>
        <v xml:space="preserve"> </v>
      </c>
      <c r="AZ30" s="155"/>
      <c r="BA30" s="761"/>
      <c r="BB30" s="769">
        <f>ROUND(BA30*$DQ$13,0)</f>
        <v>0</v>
      </c>
      <c r="BC30" s="770">
        <f>$BC$13</f>
        <v>385647118</v>
      </c>
      <c r="BD30" s="164" t="str">
        <f t="shared" si="34"/>
        <v/>
      </c>
      <c r="BE30" s="759"/>
      <c r="BF30" s="761"/>
      <c r="BG30" s="763">
        <f>ROUND(BF30*$DR$13,0)</f>
        <v>0</v>
      </c>
      <c r="BH30" s="763">
        <f>$BH$13</f>
        <v>1512338976</v>
      </c>
      <c r="BI30" s="164" t="str">
        <f t="shared" si="35"/>
        <v/>
      </c>
      <c r="BJ30" s="759"/>
      <c r="BK30" s="761"/>
      <c r="BL30" s="763">
        <f>ROUND(BK30*$DS$13,0)</f>
        <v>0</v>
      </c>
      <c r="BM30" s="1045"/>
      <c r="BN30" s="764" t="str">
        <f>IF(BK30&lt;&gt;"",IF((BL30/$DR$13)/$DN$13&lt;=$BM$20,"CUMPLE","RECHAZADO"),"")</f>
        <v/>
      </c>
      <c r="BO30" s="771"/>
      <c r="BP30" s="767">
        <f t="shared" si="15"/>
        <v>0</v>
      </c>
      <c r="BQ30" s="753"/>
      <c r="BR30" s="768">
        <f t="shared" si="16"/>
        <v>0</v>
      </c>
      <c r="BS30" s="768">
        <f t="shared" si="17"/>
        <v>0</v>
      </c>
      <c r="BT30" s="768" t="str">
        <f t="shared" si="45"/>
        <v xml:space="preserve"> </v>
      </c>
      <c r="BU30" s="155"/>
      <c r="BV30" s="753"/>
      <c r="BW30" s="753"/>
      <c r="BX30" s="772">
        <f t="shared" si="37"/>
        <v>0</v>
      </c>
      <c r="BY30" s="772" t="str">
        <f>IF(BV30&lt;&gt;"",IF(AND(BV30/$DN$13&lt;=$BY$15,BV30/$DN$13&gt;=$BY$16),"CUMPLE","RECHAZADO"),"")</f>
        <v/>
      </c>
      <c r="BZ30" s="772">
        <f t="shared" si="18"/>
        <v>0</v>
      </c>
      <c r="CA30" s="772">
        <f t="shared" si="19"/>
        <v>0</v>
      </c>
      <c r="CB30" s="155"/>
      <c r="CC30" s="753"/>
      <c r="CD30" s="753"/>
      <c r="CE30" s="772">
        <f t="shared" si="38"/>
        <v>0</v>
      </c>
      <c r="CF30" s="772" t="str">
        <f>IF(CC30&lt;&gt;"",IF(AND(CC30/$DN$13&lt;=$CF$15,CC30/$DS$13&gt;=$CF$16),"CUMPLE","RECHAZADO"),"")</f>
        <v/>
      </c>
      <c r="CG30" s="772">
        <f t="shared" si="20"/>
        <v>0</v>
      </c>
      <c r="CH30" s="772">
        <f t="shared" si="21"/>
        <v>0</v>
      </c>
      <c r="CI30" s="773"/>
      <c r="CJ30" s="774" t="str">
        <f t="shared" si="22"/>
        <v/>
      </c>
      <c r="CK30" s="775">
        <f t="shared" si="23"/>
        <v>0</v>
      </c>
      <c r="CL30" s="776" t="str">
        <f t="shared" si="39"/>
        <v/>
      </c>
      <c r="CM30" s="155"/>
      <c r="CN30" s="777" t="str">
        <f t="shared" si="24"/>
        <v/>
      </c>
      <c r="CO30" s="778">
        <f t="shared" si="25"/>
        <v>0</v>
      </c>
      <c r="CP30" s="779" t="str">
        <f t="shared" si="40"/>
        <v/>
      </c>
      <c r="CQ30" s="156"/>
      <c r="CR30" s="780">
        <f t="shared" si="26"/>
        <v>0</v>
      </c>
      <c r="CS30" s="772">
        <f>(W30*$DP$13)+X30+(AF30*$DQ$13)+(AK30*$DR$13)+(AP30*$DS$13)+AV30+(BA30*$DQ$13)+(BF30*$DR$13)+(BK30*$DS$13)+BQ30+BV30+BW30+CC30+CD30</f>
        <v>0</v>
      </c>
      <c r="CT30" s="779">
        <f t="shared" si="27"/>
        <v>0</v>
      </c>
      <c r="CU30" s="781"/>
      <c r="CV30" s="779" t="str">
        <f t="shared" si="41"/>
        <v/>
      </c>
      <c r="CW30" s="155"/>
      <c r="CX30" s="155" t="str">
        <f>IF(CL30&lt;=$DV$10,IF((OR(P30="RECHAZADO",#REF!="RECHAZADO",#REF!="RECHAZADO",#REF!="RECHAZADO",#REF!="RECHAZADO",#REF!="RECHAZADO",AI30="RECHAZADO",#REF!="RECHAZADO",#REF!="RECHAZADO",#REF!="RECHAZADO",#REF!="RECHAZADO"))=TRUE,"RECHAZADO",""),"RECHAZADO")</f>
        <v>RECHAZADO</v>
      </c>
      <c r="CY30" s="155"/>
      <c r="CZ30" s="204" t="str">
        <f>IF(C30&lt;&gt;"",IF(CX30="RECHAZADO","RECHAZADO",(IF(P30&lt;&gt;"NO CUMPLE",IF(#REF!&lt;&gt;"NO CUMPLE",IF(#REF!&lt;&gt;"NO CUMPLE",IF(#REF!&lt;&gt;"NO CUMPLE",IF(#REF!&lt;&gt;"NO CUMPLE",IF(#REF!&lt;&gt;"NO CUMPLE",IF(AI30&lt;&gt;"NO CUMPLE",IF(#REF!&lt;&gt;"NO CUMPLE",IF(#REF!&lt;&gt;"NO CUMPLE",IF(#REF!&lt;&gt;"NO CUMPLE",IF(#REF!&lt;&gt;"NO CUMPLE","HABILITADO","NO HABILITADO"),"NO HABILITADO"),"NO HABILITADO"),"NO HABILITADO"),"NO HABILITADO"),"NO HABILITADO"),"NO HABILITADO"),"NO HABILITADO"),"NO HABILITADO"),"NO HABILITADO"),"NO HABILITADO"))),"")</f>
        <v/>
      </c>
      <c r="DB30" s="782" t="str">
        <f t="shared" si="42"/>
        <v/>
      </c>
      <c r="DC30" s="783"/>
    </row>
    <row r="31" spans="1:112" s="205" customFormat="1" ht="17.25" thickBot="1" x14ac:dyDescent="0.35">
      <c r="A31" s="1039"/>
      <c r="B31" s="870">
        <v>12</v>
      </c>
      <c r="C31" s="1039"/>
      <c r="D31" s="32">
        <f>IF(Proponentes!H13="X",Proponentes!$B13,"")</f>
        <v>0</v>
      </c>
      <c r="E31" s="871"/>
      <c r="F31" s="872">
        <v>8654253262</v>
      </c>
      <c r="G31" s="873" t="str">
        <f>IF(F31&lt;&gt;"",IF(F31=$DV$14,"CUMPLE","RECHAZADO"),"")</f>
        <v>CUMPLE</v>
      </c>
      <c r="H31" s="874" t="s">
        <v>1538</v>
      </c>
      <c r="I31" s="880">
        <v>6682732205</v>
      </c>
      <c r="J31" s="208">
        <v>126971912</v>
      </c>
      <c r="K31" s="173">
        <f t="shared" si="7"/>
        <v>126971912</v>
      </c>
      <c r="L31" s="724">
        <f t="shared" si="8"/>
        <v>0</v>
      </c>
      <c r="M31" s="175">
        <f>DF14/DN14</f>
        <v>331375150.66115701</v>
      </c>
      <c r="N31" s="176">
        <f t="shared" si="28"/>
        <v>6296127.8625619831</v>
      </c>
      <c r="O31" s="177">
        <f>(M31+N31)</f>
        <v>337671278.52371901</v>
      </c>
      <c r="P31" s="178" t="str">
        <f>IF(H31&lt;&gt;"",IF(J31=K31,IF(H31="SI",IF(AND(I31&lt;=$DF$14,I31&gt;=($DF$14*0.9)),"CUMPLE","NO CUMPLE"),IF(I31=$DF$14,"CUMPLE","NO CUMPLE")),"NO CUMPLE"),"")</f>
        <v>CUMPLE</v>
      </c>
      <c r="Q31" s="725">
        <f t="shared" si="29"/>
        <v>20.166666666666668</v>
      </c>
      <c r="R31" s="180">
        <f>IF(F31&lt;&gt;"",IF(G31="CUMPLE",IF(P31="CUMPLE",I31+J31,""),"RECHAZADO"),"")</f>
        <v>6809704117</v>
      </c>
      <c r="S31" s="180">
        <f>IF(F31&lt;&gt;"",IF(G31="CUMPLE",IF(P31="CUMPLE",I31,""),"RECHAZADO"),"")</f>
        <v>6682732205</v>
      </c>
      <c r="T31" s="209"/>
      <c r="U31" s="209"/>
      <c r="V31" s="871"/>
      <c r="W31" s="874">
        <v>1069408</v>
      </c>
      <c r="X31" s="876">
        <v>447013</v>
      </c>
      <c r="Y31" s="184">
        <f>ROUND(W31*$DP$14,0)</f>
        <v>23526976</v>
      </c>
      <c r="Z31" s="184">
        <f>ROUND(Y31*10%*19%,0)</f>
        <v>447013</v>
      </c>
      <c r="AA31" s="1044"/>
      <c r="AB31" s="185" t="str">
        <f>IF(W31&lt;&gt;"",IF((Y31/$DP$14)/$DN$14&lt;=$AA$20,"CUMPLE","RECHAZADO"),"")</f>
        <v>CUMPLE</v>
      </c>
      <c r="AC31" s="186">
        <f>Y31+Z31</f>
        <v>23973989</v>
      </c>
      <c r="AD31" s="186">
        <f>Y31</f>
        <v>23526976</v>
      </c>
      <c r="AE31" s="209"/>
      <c r="AF31" s="874">
        <v>167151</v>
      </c>
      <c r="AG31" s="184">
        <f>ROUND(AF31*$DQ$14,0)</f>
        <v>668604</v>
      </c>
      <c r="AH31" s="1044"/>
      <c r="AI31" s="185" t="str">
        <f>IF(AF31&lt;&gt;"",IF(AG31/$DQ$14&lt;=$AH$20,"CUMPLE","RECHAZADO"),"")</f>
        <v>CUMPLE</v>
      </c>
      <c r="AJ31" s="209"/>
      <c r="AK31" s="874">
        <v>133411</v>
      </c>
      <c r="AL31" s="184">
        <f>ROUND(AK31*$DR$14,0)</f>
        <v>2935042</v>
      </c>
      <c r="AM31" s="1044"/>
      <c r="AN31" s="185" t="str">
        <f>IF(AK31&lt;&gt;"",IF(AL31/$DR$14&lt;=$AM$20,"CUMPLE","RECHAZADO"),"")</f>
        <v>CUMPLE</v>
      </c>
      <c r="AO31" s="209"/>
      <c r="AP31" s="874">
        <v>175017</v>
      </c>
      <c r="AQ31" s="184">
        <f>ROUND(AP31*$DS$14,0)</f>
        <v>350034</v>
      </c>
      <c r="AR31" s="1044"/>
      <c r="AS31" s="185" t="str">
        <f>IF(AP31&lt;&gt;"",IF(AQ31/$DR$14&lt;=$AR$20,"CUMPLE","RECHAZADO"),"")</f>
        <v>CUMPLE</v>
      </c>
      <c r="AT31" s="185"/>
      <c r="AU31" s="194">
        <f t="shared" si="12"/>
        <v>3953680</v>
      </c>
      <c r="AV31" s="874">
        <v>751199</v>
      </c>
      <c r="AW31" s="877">
        <f>ROUND((AG31+AL31+AQ31)*19%,0)</f>
        <v>751199</v>
      </c>
      <c r="AX31" s="877">
        <f t="shared" si="14"/>
        <v>4704879</v>
      </c>
      <c r="AY31" s="877" t="str">
        <f>IF(AV31&lt;&gt;"",IF(AI31="CUMPLE",IF(AN31="CUMPLE",IF(AS31="CUMPLE","CUMPLE","NO CUMPLE"),"NO CUMPLE"),"NO CUMPLE"),"")</f>
        <v>CUMPLE</v>
      </c>
      <c r="AZ31" s="871"/>
      <c r="BA31" s="874">
        <v>22359343</v>
      </c>
      <c r="BB31" s="184">
        <f>ROUND(BA31*$DQ$14,0)</f>
        <v>89437372</v>
      </c>
      <c r="BC31" s="184">
        <f>$BC$14</f>
        <v>171994948</v>
      </c>
      <c r="BD31" s="185" t="str">
        <f t="shared" si="34"/>
        <v>CUMPLE</v>
      </c>
      <c r="BE31" s="209"/>
      <c r="BF31" s="874">
        <v>21007516</v>
      </c>
      <c r="BG31" s="184">
        <f>ROUND(BF31*$DR$14,0)</f>
        <v>462165352</v>
      </c>
      <c r="BH31" s="184">
        <f>$BH$14</f>
        <v>888779540</v>
      </c>
      <c r="BI31" s="185" t="str">
        <f t="shared" si="35"/>
        <v>CUMPLE</v>
      </c>
      <c r="BJ31" s="209"/>
      <c r="BK31" s="874">
        <v>38760430</v>
      </c>
      <c r="BL31" s="184">
        <f>ROUND(BK31*$DS$14,0)</f>
        <v>77520860</v>
      </c>
      <c r="BM31" s="1044"/>
      <c r="BN31" s="185" t="str">
        <f>IF(BK31&lt;&gt;"",IF((BL31/$DR$14)/$DN$14&lt;=$BM$20,"CUMPLE","RECHAZADO"),"")</f>
        <v>CUMPLE</v>
      </c>
      <c r="BO31" s="878"/>
      <c r="BP31" s="194">
        <f t="shared" si="15"/>
        <v>629123584</v>
      </c>
      <c r="BQ31" s="874">
        <v>119533482</v>
      </c>
      <c r="BR31" s="877">
        <f>ROUND((BB31+BG31+BL31)*19%,0)</f>
        <v>119533481</v>
      </c>
      <c r="BS31" s="877">
        <f t="shared" si="17"/>
        <v>748657065</v>
      </c>
      <c r="BT31" s="877" t="str">
        <f>IF(BQ31&lt;&gt;"",IF(BD31="CUMPLE",IF(BI31="CUMPLE",IF(BN31="CUMPLE","CUMPLE","NO CUMPLE"),"NO CUMPLE"),"NO CUMPLE"),"")</f>
        <v>CUMPLE</v>
      </c>
      <c r="BU31" s="871"/>
      <c r="BV31" s="874">
        <v>122793189</v>
      </c>
      <c r="BW31" s="874">
        <v>2333071</v>
      </c>
      <c r="BX31" s="194">
        <f>ROUND((BV31*10%)*19%,0)</f>
        <v>2333071</v>
      </c>
      <c r="BY31" s="194" t="str">
        <f>IF(BV31&lt;&gt;"",IF(AND(BV31/$DN$14&lt;=$BY$15,BV31/$DN$14&gt;=$BY$16),"CUMPLE","RECHAZADO"),"")</f>
        <v>CUMPLE</v>
      </c>
      <c r="BZ31" s="194">
        <f>BV31</f>
        <v>122793189</v>
      </c>
      <c r="CA31" s="194">
        <f>BZ31+BX31</f>
        <v>125126260</v>
      </c>
      <c r="CB31" s="871"/>
      <c r="CC31" s="874">
        <v>181874891</v>
      </c>
      <c r="CD31" s="874">
        <v>3455623</v>
      </c>
      <c r="CE31" s="194">
        <f>ROUND((CC31*10%)*19%,0)</f>
        <v>3455623</v>
      </c>
      <c r="CF31" s="194" t="str">
        <f>IF(CC31&lt;&gt;"",IF(AND(CC31/$DN$14&lt;=$CF$15,CC31/$DN$14&gt;=$CF$16),"CUMPLE","RECHAZADO"),"")</f>
        <v>RECHAZADO</v>
      </c>
      <c r="CG31" s="194">
        <f>CC31</f>
        <v>181874891</v>
      </c>
      <c r="CH31" s="194">
        <f>CG31+CE31</f>
        <v>185330514</v>
      </c>
      <c r="CI31" s="194"/>
      <c r="CJ31" s="232">
        <f>R31</f>
        <v>6809704117</v>
      </c>
      <c r="CK31" s="197">
        <f>AC31+AX31+BS31+CA31+CH31</f>
        <v>1087792707</v>
      </c>
      <c r="CL31" s="232">
        <f t="shared" si="39"/>
        <v>7897496824</v>
      </c>
      <c r="CM31" s="871"/>
      <c r="CN31" s="200">
        <f>S31</f>
        <v>6682732205</v>
      </c>
      <c r="CO31" s="200">
        <f>AD31+AU31+BP31+BZ31+CG31</f>
        <v>961272320</v>
      </c>
      <c r="CP31" s="200">
        <f t="shared" si="40"/>
        <v>7644004525</v>
      </c>
      <c r="CQ31" s="871"/>
      <c r="CR31" s="194">
        <f>I31+J31</f>
        <v>6809704117</v>
      </c>
      <c r="CS31" s="194">
        <f>(W31*$DP$14)+X31+(AF31*$DQ$14)+(AK31*$DR$14)+(AP31*$DS$14)+AV31+(BA31*$DQ$14)+(BF31*$DR$14)+(BK31*$DS$14)+BQ31+BV31+BW31+CC31+CD31</f>
        <v>1087792708</v>
      </c>
      <c r="CT31" s="200">
        <f t="shared" si="27"/>
        <v>7897496825</v>
      </c>
      <c r="CU31" s="874">
        <v>7897496825</v>
      </c>
      <c r="CV31" s="200" t="str">
        <f t="shared" si="41"/>
        <v>OK</v>
      </c>
      <c r="CW31" s="871"/>
      <c r="CX31" s="156" t="e">
        <f>IF(CL31&lt;=$DV$11,IF((OR(P31="RECHAZADO",#REF!="RECHAZADO",#REF!="RECHAZADO",#REF!="RECHAZADO",#REF!="RECHAZADO",#REF!="RECHAZADO",AI31="RECHAZADO",#REF!="RECHAZADO",#REF!="RECHAZADO",#REF!="RECHAZADO",#REF!="RECHAZADO"))=TRUE,"RECHAZADO",""),"RECHAZADO")</f>
        <v>#REF!</v>
      </c>
      <c r="CY31" s="155"/>
      <c r="CZ31" s="204" t="str">
        <f>IF(C31&lt;&gt;"",IF(CX31="RECHAZADO","RECHAZADO",(IF(P31&lt;&gt;"NO CUMPLE",IF(#REF!&lt;&gt;"NO CUMPLE",IF(#REF!&lt;&gt;"NO CUMPLE",IF(#REF!&lt;&gt;"NO CUMPLE",IF(#REF!&lt;&gt;"NO CUMPLE",IF(#REF!&lt;&gt;"NO CUMPLE",IF(AI31&lt;&gt;"NO CUMPLE",IF(#REF!&lt;&gt;"NO CUMPLE",IF(#REF!&lt;&gt;"NO CUMPLE",IF(#REF!&lt;&gt;"NO CUMPLE",IF(#REF!&lt;&gt;"NO CUMPLE","HABILITADO","NO HABILITADO"),"NO HABILITADO"),"NO HABILITADO"),"NO HABILITADO"),"NO HABILITADO"),"NO HABILITADO"),"NO HABILITADO"),"NO HABILITADO"),"NO HABILITADO"),"NO HABILITADO"),"NO HABILITADO"))),"")</f>
        <v/>
      </c>
      <c r="DB31" s="879" t="str">
        <f>IF(F31&lt;&gt;"",IF(G31="CUMPLE",IF(P31="CUMPLE",IF(AB31="CUMPLE",IF(AY31="CUMPLE",IF(BT31="CUMPLE",IF(BY31="CUMPLE",IF(CF31="CUMPLE","HABILITADO","RECHAZADO"),"RECHAZADO"),"RECHAZADO"),"RECHAZADO"),"RECHAZADO"),"RECHAZADO"),"RECHAZADO"),"")</f>
        <v>RECHAZADO</v>
      </c>
      <c r="DC31" s="487"/>
    </row>
    <row r="32" spans="1:112" s="1" customFormat="1" ht="18" thickTop="1" thickBot="1" x14ac:dyDescent="0.35">
      <c r="A32" s="105">
        <v>1</v>
      </c>
      <c r="B32" s="881"/>
      <c r="C32" s="881"/>
      <c r="D32" s="218"/>
      <c r="E32" s="881"/>
      <c r="F32" s="882"/>
      <c r="G32" s="881"/>
      <c r="H32" s="881"/>
      <c r="I32" s="881"/>
      <c r="J32" s="883"/>
      <c r="K32" s="881"/>
      <c r="L32" s="219"/>
      <c r="M32" s="218"/>
      <c r="N32" s="218"/>
      <c r="O32" s="218"/>
      <c r="P32" s="881"/>
      <c r="Q32" s="218"/>
      <c r="R32" s="881"/>
      <c r="S32" s="881"/>
      <c r="T32" s="881"/>
      <c r="U32" s="881"/>
      <c r="V32" s="881"/>
      <c r="W32" s="881"/>
      <c r="X32" s="881"/>
      <c r="Y32" s="881"/>
      <c r="Z32" s="881"/>
      <c r="AA32" s="881"/>
      <c r="AB32" s="881"/>
      <c r="AC32" s="881"/>
      <c r="AD32" s="881"/>
      <c r="AE32" s="881"/>
      <c r="AF32" s="881"/>
      <c r="AG32" s="881"/>
      <c r="AH32" s="881"/>
      <c r="AI32" s="881"/>
      <c r="AJ32" s="881"/>
      <c r="AK32" s="881"/>
      <c r="AL32" s="881"/>
      <c r="AM32" s="881"/>
      <c r="AN32" s="881"/>
      <c r="AO32" s="881"/>
      <c r="AP32" s="881"/>
      <c r="AQ32" s="881"/>
      <c r="AR32" s="881"/>
      <c r="AS32" s="881"/>
      <c r="AT32" s="881"/>
      <c r="AU32" s="881"/>
      <c r="AV32" s="881"/>
      <c r="AW32" s="881"/>
      <c r="AX32" s="881"/>
      <c r="AY32" s="881"/>
      <c r="AZ32" s="881"/>
      <c r="BA32" s="881"/>
      <c r="BB32" s="881"/>
      <c r="BC32" s="881"/>
      <c r="BD32" s="881"/>
      <c r="BE32" s="881"/>
      <c r="BF32" s="881"/>
      <c r="BG32" s="881"/>
      <c r="BH32" s="881"/>
      <c r="BI32" s="881"/>
      <c r="BJ32" s="881"/>
      <c r="BK32" s="881"/>
      <c r="BL32" s="881"/>
      <c r="BM32" s="881"/>
      <c r="BN32" s="881"/>
      <c r="BO32" s="881"/>
      <c r="BP32" s="881"/>
      <c r="BQ32" s="881"/>
      <c r="BR32" s="881"/>
      <c r="BS32" s="881"/>
      <c r="BT32" s="881"/>
      <c r="BU32" s="881"/>
      <c r="BV32" s="881"/>
      <c r="BW32" s="881"/>
      <c r="BX32" s="881"/>
      <c r="BY32" s="881"/>
      <c r="BZ32" s="881"/>
      <c r="CA32" s="881"/>
      <c r="CB32" s="881"/>
      <c r="CC32" s="881"/>
      <c r="CD32" s="881"/>
      <c r="CE32" s="881"/>
      <c r="CF32" s="881"/>
      <c r="CG32" s="881"/>
      <c r="CH32" s="881"/>
      <c r="CI32" s="881"/>
      <c r="CJ32" s="881"/>
      <c r="CK32" s="881"/>
      <c r="CL32" s="881"/>
      <c r="CM32" s="881"/>
      <c r="CN32" s="881"/>
      <c r="CO32" s="881"/>
      <c r="CP32" s="884" t="s">
        <v>2063</v>
      </c>
      <c r="CQ32" s="881"/>
      <c r="CR32" s="881"/>
      <c r="CS32" s="881"/>
      <c r="CT32" s="881"/>
      <c r="CU32" s="885"/>
      <c r="CV32" s="881"/>
      <c r="CW32" s="881"/>
      <c r="CX32" s="218"/>
      <c r="CY32" s="218"/>
      <c r="CZ32" s="218"/>
      <c r="DA32" s="218"/>
      <c r="DB32" s="886"/>
      <c r="DC32" s="887"/>
    </row>
    <row r="33" spans="1:107" ht="33.75" thickTop="1" x14ac:dyDescent="0.3">
      <c r="A33" s="1039">
        <v>2</v>
      </c>
      <c r="B33" s="870">
        <v>1</v>
      </c>
      <c r="C33" s="1039" t="str">
        <f>Proponentes!B15</f>
        <v>UNION TEMPORAL S4</v>
      </c>
      <c r="D33" s="32" t="str">
        <f>IF(Proponentes!H15="X",Proponentes!B$2,"")</f>
        <v>UNIÓN TEMPORAL L&amp;W</v>
      </c>
      <c r="E33" s="871"/>
      <c r="F33" s="872">
        <v>20036397801</v>
      </c>
      <c r="G33" s="873" t="str">
        <f t="shared" ref="G33" si="46">IF(F33&lt;&gt;"",IF(F33=$DV$3,"CUMPLE","RECHAZADO"),"")</f>
        <v>CUMPLE</v>
      </c>
      <c r="H33" s="874" t="s">
        <v>1538</v>
      </c>
      <c r="I33" s="875">
        <v>17687702642</v>
      </c>
      <c r="J33" s="208">
        <v>336066350</v>
      </c>
      <c r="K33" s="173">
        <f t="shared" ref="K33:K44" si="47">ROUND((I33*0.019),0)</f>
        <v>336066350</v>
      </c>
      <c r="L33" s="724" t="e">
        <f t="shared" ref="L33:L44" si="48">1-I33/DF16</f>
        <v>#DIV/0!</v>
      </c>
      <c r="M33" s="175" t="e">
        <f t="shared" ref="M33:M44" si="49">DF16/DN16</f>
        <v>#DIV/0!</v>
      </c>
      <c r="N33" s="176" t="e">
        <f t="shared" ref="N33:N44" si="50">M33*0.019</f>
        <v>#DIV/0!</v>
      </c>
      <c r="O33" s="177" t="e">
        <f t="shared" ref="O33:O44" si="51">(M33+N33)</f>
        <v>#DIV/0!</v>
      </c>
      <c r="P33" s="178" t="str">
        <f>IF(H33&lt;&gt;"",IF(J33=K33,IF(H33="SI",IF(AND(I33&lt;=$DF$3,I33&gt;=($DF$3*0.9)),"CUMPLE","NO CUMPLE"),IF(I33=$DF$3,"CUMPLE","NO CUMPLE")),"NO CUMPLE"),"")</f>
        <v>CUMPLE</v>
      </c>
      <c r="Q33" s="725">
        <f t="shared" ref="Q33:Q44" si="52">DN16</f>
        <v>0</v>
      </c>
      <c r="R33" s="180">
        <f t="shared" ref="R33" si="53">IF(F33&lt;&gt;"",IF(G33="CUMPLE",IF(P33="CUMPLE",(I33+J33),""),"RECHAZADO"),"")</f>
        <v>18023768992</v>
      </c>
      <c r="S33" s="180">
        <f t="shared" ref="S33:S96" si="54">IF(F33&lt;&gt;"",IF(G33="CUMPLE",IF(P33="CUMPLE",I33,""),"RECHAZADO"),"")</f>
        <v>17687702642</v>
      </c>
      <c r="T33" s="209"/>
      <c r="U33" s="209"/>
      <c r="V33" s="871"/>
      <c r="W33" s="874">
        <v>1047335</v>
      </c>
      <c r="X33" s="876">
        <v>1452654</v>
      </c>
      <c r="Y33" s="184">
        <f>ROUND(W33*$DP$3,0)</f>
        <v>76455455</v>
      </c>
      <c r="Z33" s="184">
        <f t="shared" ref="Z33:Z96" si="55">ROUND(Y33*10%*19%,0)</f>
        <v>1452654</v>
      </c>
      <c r="AA33" s="1044">
        <f t="shared" ref="AA33" si="56">$AA$16</f>
        <v>100189.4</v>
      </c>
      <c r="AB33" s="185" t="str">
        <f>IF(W33&lt;&gt;"",IF((Y33/$DP$3)/$DN$3&lt;=$AA$20,"CUMPLE","RECHAZADO"),"")</f>
        <v>CUMPLE</v>
      </c>
      <c r="AC33" s="186">
        <f t="shared" ref="AC33:AC44" si="57">Y33+Z33</f>
        <v>77908109</v>
      </c>
      <c r="AD33" s="186">
        <f t="shared" ref="AD33:AD44" si="58">Y33</f>
        <v>76455455</v>
      </c>
      <c r="AE33" s="209"/>
      <c r="AF33" s="874">
        <v>156475</v>
      </c>
      <c r="AG33" s="184">
        <f>ROUND(AF33*$DQ$3,0)</f>
        <v>3442450</v>
      </c>
      <c r="AH33" s="1044">
        <f t="shared" ref="AH33" si="59">$AH$16</f>
        <v>301987.21999999997</v>
      </c>
      <c r="AI33" s="185" t="str">
        <f>IF(AF33&lt;&gt;"",IF(AG33/$DQ$3&lt;=$AH$20,"CUMPLE","RECHAZADO"),"")</f>
        <v>CUMPLE</v>
      </c>
      <c r="AJ33" s="209"/>
      <c r="AK33" s="874">
        <v>124891</v>
      </c>
      <c r="AL33" s="184">
        <f>ROUND(AK33*$DR$3,0)</f>
        <v>9117043</v>
      </c>
      <c r="AM33" s="1044">
        <f t="shared" ref="AM33" si="60">$AM$16</f>
        <v>240934</v>
      </c>
      <c r="AN33" s="185" t="str">
        <f>IF(AK33&lt;&gt;"",IF(AL33/$DR$3&lt;=$AM$20,"CUMPLE","RECHAZADO"),"")</f>
        <v>CUMPLE</v>
      </c>
      <c r="AO33" s="209"/>
      <c r="AP33" s="874"/>
      <c r="AQ33" s="184">
        <f>ROUND(AP33*$DS$3,0)</f>
        <v>0</v>
      </c>
      <c r="AR33" s="1044">
        <f t="shared" ref="AR33" si="61">$AR$16</f>
        <v>316072.26</v>
      </c>
      <c r="AS33" s="185" t="str">
        <f>IF(AP33&lt;&gt;"",IF(AQ33/$DR$3&lt;=$AR$20,"CUMPLE","RECHAZADO"),"")</f>
        <v/>
      </c>
      <c r="AT33" s="185"/>
      <c r="AU33" s="194">
        <f t="shared" ref="AU33:AU44" si="62">AG33+AL33+AQ33</f>
        <v>12559493</v>
      </c>
      <c r="AV33" s="874">
        <v>1732238</v>
      </c>
      <c r="AW33" s="877">
        <f t="shared" ref="AW33:AW44" si="63">ROUND((AG33+AL33+AQ33)*19%,0)</f>
        <v>2386304</v>
      </c>
      <c r="AX33" s="877">
        <f t="shared" ref="AX33:AX44" si="64">ROUND((AG33+AL33+AQ33)*$AV$16,0)</f>
        <v>14945797</v>
      </c>
      <c r="AY33" s="877" t="str">
        <f t="shared" ref="AY33:AY35" si="65">IF(AV33&lt;&gt;"",IF(AI33="CUMPLE",IF(AN33="CUMPLE","CUMPLE","NO CUMPLE"),"NO CUMPLE")," ")</f>
        <v>CUMPLE</v>
      </c>
      <c r="AZ33" s="871"/>
      <c r="BA33" s="874">
        <v>8008492</v>
      </c>
      <c r="BB33" s="184">
        <f>ROUND(BA33*$DQ$3,0)</f>
        <v>176186824</v>
      </c>
      <c r="BC33" s="184">
        <f>$BC$3</f>
        <v>339892784</v>
      </c>
      <c r="BD33" s="185" t="str">
        <f t="shared" ref="BD33:BD96" si="66">IF(BA33&lt;&gt;"",IF(BB33&lt;=BC33,"CUMPLE","RECHAZADO"),"")</f>
        <v>CUMPLE</v>
      </c>
      <c r="BE33" s="209"/>
      <c r="BF33" s="874">
        <v>7524305</v>
      </c>
      <c r="BG33" s="184">
        <f>ROUND(BF33*$DR$3,0)</f>
        <v>549274265</v>
      </c>
      <c r="BH33" s="184">
        <f t="shared" ref="BH33" si="67">$BH$3</f>
        <v>1059638654</v>
      </c>
      <c r="BI33" s="185" t="str">
        <f t="shared" ref="BI33:BI44" si="68">IF(BF33&lt;&gt;"",IF(BG33&lt;=BH33,"CUMPLE","RECHAZADO"),"")</f>
        <v>CUMPLE</v>
      </c>
      <c r="BJ33" s="209"/>
      <c r="BK33" s="874"/>
      <c r="BL33" s="184">
        <f>ROUND(BK33*$DS$3,0)</f>
        <v>0</v>
      </c>
      <c r="BM33" s="1044">
        <f t="shared" ref="BM33" si="69">$BM$16</f>
        <v>74539289</v>
      </c>
      <c r="BN33" s="185" t="str">
        <f>IF(BK33&lt;&gt;"",IF((BL33/$DR$3)/$DN$3&lt;=$BM$20,"CUMPLE","RECHAZADO"),"")</f>
        <v/>
      </c>
      <c r="BO33" s="878"/>
      <c r="BP33" s="194">
        <f t="shared" ref="BP33:BP44" si="70">BB33+BG33+BL33</f>
        <v>725461089</v>
      </c>
      <c r="BQ33" s="874">
        <v>137837607</v>
      </c>
      <c r="BR33" s="877">
        <f t="shared" ref="BR33:BR44" si="71">ROUND((BB33+BG33+BL33)*19%,0)</f>
        <v>137837607</v>
      </c>
      <c r="BS33" s="877">
        <f t="shared" ref="BS33:BS44" si="72">ROUND((BB33+BG33+BL33)*$AV$16,0)</f>
        <v>863298696</v>
      </c>
      <c r="BT33" s="877" t="str">
        <f>IF(BQ33&lt;&gt;"",IF(BD33="CUMPLE",IF(BI33="CUMPLE","CUMPLE","NO CUMPLE"),"NO CUMPLE")," ")</f>
        <v>CUMPLE</v>
      </c>
      <c r="BU33" s="871"/>
      <c r="BV33" s="874">
        <v>154000000</v>
      </c>
      <c r="BW33" s="874">
        <v>2926000</v>
      </c>
      <c r="BX33" s="194">
        <f t="shared" ref="BX33:BX44" si="73">ROUND((BV33*10%)*19%,0)</f>
        <v>2926000</v>
      </c>
      <c r="BY33" s="194" t="str">
        <f>IF(BV33&lt;&gt;"",IF(AND(BV33/$DN$3&lt;=$BY$15,BV33/$DN$3&gt;=$BY$16),"CUMPLE","RECHAZADO"),"")</f>
        <v>CUMPLE</v>
      </c>
      <c r="BZ33" s="194">
        <f t="shared" ref="BZ33:BZ44" si="74">BV33</f>
        <v>154000000</v>
      </c>
      <c r="CA33" s="194">
        <f t="shared" ref="CA33:CA44" si="75">BZ33+BX33</f>
        <v>156926000</v>
      </c>
      <c r="CB33" s="871"/>
      <c r="CC33" s="874"/>
      <c r="CD33" s="874"/>
      <c r="CE33" s="194">
        <f t="shared" ref="CE33:CE44" si="76">ROUND((CC33*10%)*19%,0)</f>
        <v>0</v>
      </c>
      <c r="CF33" s="194" t="str">
        <f>IF(CC33&lt;&gt;"",IF(AND(CC33/$DN$3&lt;=$CF$15,CC33/$DS$3&gt;=$CF$16),"CUMPLE","RECHAZADO"),"")</f>
        <v/>
      </c>
      <c r="CG33" s="194">
        <f t="shared" ref="CG33:CG44" si="77">CC33</f>
        <v>0</v>
      </c>
      <c r="CH33" s="194">
        <f t="shared" ref="CH33:CH44" si="78">CG33+CE33</f>
        <v>0</v>
      </c>
      <c r="CI33" s="194"/>
      <c r="CJ33" s="232">
        <f t="shared" ref="CJ33:CJ44" si="79">R33</f>
        <v>18023768992</v>
      </c>
      <c r="CK33" s="197">
        <f t="shared" ref="CK33:CK44" si="80">AC33+AX33+BS33+CA33+CH33</f>
        <v>1113078602</v>
      </c>
      <c r="CL33" s="232">
        <f t="shared" ref="CL33:CL96" si="81">IF(CJ33="RECHAZADO","RECHAZADO",IF(CJ33&lt;&gt;"",CJ33+CK33,""))</f>
        <v>19136847594</v>
      </c>
      <c r="CM33" s="871"/>
      <c r="CN33" s="200">
        <f t="shared" ref="CN33:CN44" si="82">S33</f>
        <v>17687702642</v>
      </c>
      <c r="CO33" s="200">
        <f t="shared" ref="CO33:CO44" si="83">AD33+AU33+BP33+BZ33+CG33</f>
        <v>968476037</v>
      </c>
      <c r="CP33" s="200">
        <f t="shared" ref="CP33:CP96" si="84">IF(CN33="RECHAZADO","RECHAZADO",IF(CN33&lt;&gt;"",CN33+CO33,""))</f>
        <v>18656178679</v>
      </c>
      <c r="CQ33" s="871"/>
      <c r="CR33" s="194">
        <f t="shared" ref="CR33:CR96" si="85">I33+J33</f>
        <v>18023768992</v>
      </c>
      <c r="CS33" s="194">
        <f>(W33*$DP$3)+X33+(AF33*$DQ$3)+(AK33*$DR$3)+(AP33*$DS$3)+AV33+(BA33*$DQ$3)+(BF33*$DR$3)+(BK33*$DS$3)+BQ33+BV33+BW33+CC33+CD33</f>
        <v>1112424536</v>
      </c>
      <c r="CT33" s="200">
        <f t="shared" ref="CT33:CT44" si="86">CR33+CS33</f>
        <v>19136193528</v>
      </c>
      <c r="CU33" s="874">
        <v>19136193528</v>
      </c>
      <c r="CV33" s="200" t="str">
        <f t="shared" ref="CV33:CV96" si="87">IF(CU33&lt;&gt;"",IF(CT33=CU33,"OK","REVISAR"),"")</f>
        <v>OK</v>
      </c>
      <c r="CW33" s="136"/>
      <c r="DB33" s="879" t="str">
        <f>IF(F33&lt;&gt;"",IF(G33="CUMPLE",IF(P33="CUMPLE",IF(AB33="CUMPLE",IF(AY33="CUMPLE",IF(BT33="CUMPLE",IF(BY33="CUMPLE","HABILITADO","RECHAZADO"),"RECHAZADO"),"RECHAZADO"),"RECHAZADO"),"RECHAZADO"),"RECHAZADO"),"")</f>
        <v>HABILITADO</v>
      </c>
      <c r="DC33" s="487"/>
    </row>
    <row r="34" spans="1:107" hidden="1" x14ac:dyDescent="0.3">
      <c r="A34" s="1040"/>
      <c r="B34" s="785">
        <v>2</v>
      </c>
      <c r="C34" s="1043"/>
      <c r="D34" s="32" t="str">
        <f>IF(Proponentes!H16="X",Proponentes!B$2,"")</f>
        <v/>
      </c>
      <c r="E34" s="156"/>
      <c r="F34" s="787"/>
      <c r="G34" s="752" t="str">
        <f t="shared" ref="G34" si="88">IF(F34&lt;&gt;"",IF(F34=$DV$4,"CUMPLE","RECHAZADO"),"")</f>
        <v/>
      </c>
      <c r="H34" s="753"/>
      <c r="I34" s="787"/>
      <c r="J34" s="788"/>
      <c r="K34" s="845">
        <f t="shared" si="47"/>
        <v>0</v>
      </c>
      <c r="L34" s="174" t="e">
        <f t="shared" si="48"/>
        <v>#DIV/0!</v>
      </c>
      <c r="M34" s="175" t="e">
        <f t="shared" si="49"/>
        <v>#DIV/0!</v>
      </c>
      <c r="N34" s="176" t="e">
        <f t="shared" si="50"/>
        <v>#DIV/0!</v>
      </c>
      <c r="O34" s="177" t="e">
        <f t="shared" si="51"/>
        <v>#DIV/0!</v>
      </c>
      <c r="P34" s="846" t="str">
        <f>IF(H34&lt;&gt;"",IF(J34=K34,IF(H34="SI",IF(AND(I34&lt;=$DF$4,I34&gt;=($DF$4*0.9)),"CUMPLE","NO CUMPLE"),IF(I34=$DF$4,"CUMPLE","NO CUMPLE")),"NO CUMPLE"),"")</f>
        <v/>
      </c>
      <c r="Q34" s="179">
        <f t="shared" si="52"/>
        <v>0</v>
      </c>
      <c r="R34" s="847" t="str">
        <f t="shared" ref="R34:R96" si="89">IF(F34&lt;&gt;"",IF(G34="CUMPLE",IF(P34="CUMPLE",I34+J34,""),"RECHAZADO"),"")</f>
        <v/>
      </c>
      <c r="S34" s="847" t="str">
        <f t="shared" si="54"/>
        <v/>
      </c>
      <c r="T34" s="789"/>
      <c r="U34" s="790"/>
      <c r="V34" s="155"/>
      <c r="W34" s="753"/>
      <c r="X34" s="791"/>
      <c r="Y34" s="848">
        <f>ROUND(W34*$DP$4,0)</f>
        <v>0</v>
      </c>
      <c r="Z34" s="848">
        <f t="shared" si="55"/>
        <v>0</v>
      </c>
      <c r="AA34" s="1045"/>
      <c r="AB34" s="849" t="str">
        <f>IF(W34&lt;&gt;"",IF((Y34/$DP$4)/$DN$4&lt;=$AA$20,"CUMPLE","RECHAZADO"),"")</f>
        <v/>
      </c>
      <c r="AC34" s="850">
        <f t="shared" si="57"/>
        <v>0</v>
      </c>
      <c r="AD34" s="850">
        <f t="shared" si="58"/>
        <v>0</v>
      </c>
      <c r="AE34" s="789"/>
      <c r="AF34" s="753"/>
      <c r="AG34" s="848">
        <f>ROUND(AF34*$DQ$4,0)</f>
        <v>0</v>
      </c>
      <c r="AH34" s="1045"/>
      <c r="AI34" s="849" t="str">
        <f>IF(AF34&lt;&gt;"",IF(AG34/$DQ$4&lt;=$AH$20,"CUMPLE","RECHAZADO"),"")</f>
        <v/>
      </c>
      <c r="AJ34" s="789"/>
      <c r="AK34" s="753"/>
      <c r="AL34" s="848">
        <f>ROUND(AK34*$DR$4,0)</f>
        <v>0</v>
      </c>
      <c r="AM34" s="1045"/>
      <c r="AN34" s="849" t="str">
        <f>IF(AK34&lt;&gt;"",IF(AL34/$DR$4&lt;=$AM$20,"CUMPLE","RECHAZADO"),"")</f>
        <v/>
      </c>
      <c r="AO34" s="789"/>
      <c r="AP34" s="753"/>
      <c r="AQ34" s="848">
        <f>ROUND(AP34*$DS$4,0)</f>
        <v>0</v>
      </c>
      <c r="AR34" s="1045"/>
      <c r="AS34" s="849" t="str">
        <f>IF(AP34&lt;&gt;"",IF(AQ34/$DR$4&lt;=$AR$20,"CUMPLE","RECHAZADO"),"")</f>
        <v/>
      </c>
      <c r="AT34" s="792"/>
      <c r="AU34" s="851">
        <f t="shared" si="62"/>
        <v>0</v>
      </c>
      <c r="AV34" s="753"/>
      <c r="AW34" s="852">
        <f t="shared" si="63"/>
        <v>0</v>
      </c>
      <c r="AX34" s="852">
        <f t="shared" si="64"/>
        <v>0</v>
      </c>
      <c r="AY34" s="852" t="str">
        <f t="shared" si="65"/>
        <v xml:space="preserve"> </v>
      </c>
      <c r="AZ34" s="155"/>
      <c r="BA34" s="753"/>
      <c r="BB34" s="848">
        <f>ROUND(BA34*$DQ$4,0)</f>
        <v>0</v>
      </c>
      <c r="BC34" s="853">
        <f>$BC$4</f>
        <v>92828885</v>
      </c>
      <c r="BD34" s="854" t="str">
        <f t="shared" si="66"/>
        <v/>
      </c>
      <c r="BE34" s="789"/>
      <c r="BF34" s="753"/>
      <c r="BG34" s="848">
        <f>ROUND(BF34*$DR$4,0)</f>
        <v>0</v>
      </c>
      <c r="BH34" s="848">
        <f t="shared" ref="BH34" si="90">$BH$4</f>
        <v>924495218</v>
      </c>
      <c r="BI34" s="854" t="str">
        <f t="shared" si="68"/>
        <v/>
      </c>
      <c r="BJ34" s="789"/>
      <c r="BK34" s="753"/>
      <c r="BL34" s="848">
        <f>ROUND(BK34*$DS$4,0)</f>
        <v>0</v>
      </c>
      <c r="BM34" s="1045"/>
      <c r="BN34" s="849" t="str">
        <f>IF(BK34&lt;&gt;"",IF((BL34/$DR$4)/$DN$4&lt;=$BM$20,"CUMPLE","RECHAZADO"),"")</f>
        <v/>
      </c>
      <c r="BO34" s="793"/>
      <c r="BP34" s="851">
        <f t="shared" si="70"/>
        <v>0</v>
      </c>
      <c r="BQ34" s="753"/>
      <c r="BR34" s="852">
        <f t="shared" si="71"/>
        <v>0</v>
      </c>
      <c r="BS34" s="852">
        <f t="shared" si="72"/>
        <v>0</v>
      </c>
      <c r="BT34" s="852" t="str">
        <f>IF(BQ34&lt;&gt;"",IF(BD34="CUMPLE",IF(BI34="CUMPLE","CUMPLE","NO CUMPLE"),"NO CUMPLE")," ")</f>
        <v xml:space="preserve"> </v>
      </c>
      <c r="BU34" s="155"/>
      <c r="BV34" s="753"/>
      <c r="BW34" s="753"/>
      <c r="BX34" s="855">
        <f t="shared" si="73"/>
        <v>0</v>
      </c>
      <c r="BY34" s="855" t="str">
        <f>IF(BV34&lt;&gt;"",IF(AND(BV34/$DN$4&lt;=$BY$15,BV34/$DN$4&gt;=$BY$16),"CUMPLE","RECHAZADO"),"")</f>
        <v/>
      </c>
      <c r="BZ34" s="855">
        <f t="shared" si="74"/>
        <v>0</v>
      </c>
      <c r="CA34" s="855">
        <f t="shared" si="75"/>
        <v>0</v>
      </c>
      <c r="CB34" s="155"/>
      <c r="CC34" s="753"/>
      <c r="CD34" s="753"/>
      <c r="CE34" s="855">
        <f t="shared" si="76"/>
        <v>0</v>
      </c>
      <c r="CF34" s="855" t="str">
        <f>IF(CC34&lt;&gt;"",IF(AND(CC34/$DN$4&lt;=$CF$15,CC34/$DS$4&gt;=$CF$16),"CUMPLE","RECHAZADO"),"")</f>
        <v/>
      </c>
      <c r="CG34" s="855">
        <f t="shared" si="77"/>
        <v>0</v>
      </c>
      <c r="CH34" s="855">
        <f t="shared" si="78"/>
        <v>0</v>
      </c>
      <c r="CI34" s="794"/>
      <c r="CJ34" s="856" t="str">
        <f t="shared" si="79"/>
        <v/>
      </c>
      <c r="CK34" s="857">
        <f t="shared" si="80"/>
        <v>0</v>
      </c>
      <c r="CL34" s="858" t="str">
        <f t="shared" si="81"/>
        <v/>
      </c>
      <c r="CM34" s="155"/>
      <c r="CN34" s="859" t="str">
        <f t="shared" si="82"/>
        <v/>
      </c>
      <c r="CO34" s="860">
        <f t="shared" si="83"/>
        <v>0</v>
      </c>
      <c r="CP34" s="861" t="str">
        <f t="shared" si="84"/>
        <v/>
      </c>
      <c r="CQ34" s="156"/>
      <c r="CR34" s="862">
        <f t="shared" si="85"/>
        <v>0</v>
      </c>
      <c r="CS34" s="855">
        <f>(W34*$DP$5)+X34+(AF34*$DQ$5)+(AK34*$DR$5)+(AP34*$DS$5)+AV34+(BA34*$DQ$5)+(BF34*$DR$5)+(BK34*$DS$5)+BQ34+BV34+BW34+CC34+CD34</f>
        <v>0</v>
      </c>
      <c r="CT34" s="861">
        <f t="shared" si="86"/>
        <v>0</v>
      </c>
      <c r="CU34" s="863"/>
      <c r="CV34" s="861" t="str">
        <f t="shared" si="87"/>
        <v/>
      </c>
      <c r="DB34" s="864" t="str">
        <f t="shared" ref="DB34:DB95" si="91">IF(F34&lt;&gt;"",IF(G34="CUMPLE",IF(P34="CUMPLE",IF(AB34="CUMPLE",IF(AY34="CUMPLE",IF(BT34="CUMPLE",IF(BY34="CUMPLE","HABILITADO","RECHAZADO"),"RECHAZADO"),"RECHAZADO"),"RECHAZADO"),"RECHAZADO"),"RECHAZADO"),"")</f>
        <v/>
      </c>
      <c r="DC34" s="865"/>
    </row>
    <row r="35" spans="1:107" ht="33" x14ac:dyDescent="0.3">
      <c r="A35" s="1039"/>
      <c r="B35" s="870">
        <v>3</v>
      </c>
      <c r="C35" s="1039"/>
      <c r="D35" s="32" t="str">
        <f>IF(Proponentes!H17="X",Proponentes!B$2,"")</f>
        <v>UNIÓN TEMPORAL L&amp;W</v>
      </c>
      <c r="E35" s="871"/>
      <c r="F35" s="872">
        <v>22660325900</v>
      </c>
      <c r="G35" s="873" t="str">
        <f t="shared" ref="G35" si="92">IF(F35&lt;&gt;"",IF(F35=$DV$5,"CUMPLE","RECHAZADO"),"")</f>
        <v>CUMPLE</v>
      </c>
      <c r="H35" s="874" t="s">
        <v>1538</v>
      </c>
      <c r="I35" s="880">
        <v>20196034881</v>
      </c>
      <c r="J35" s="208">
        <v>383724663</v>
      </c>
      <c r="K35" s="173">
        <f t="shared" si="47"/>
        <v>383724663</v>
      </c>
      <c r="L35" s="724" t="e">
        <f t="shared" si="48"/>
        <v>#DIV/0!</v>
      </c>
      <c r="M35" s="175" t="e">
        <f t="shared" si="49"/>
        <v>#DIV/0!</v>
      </c>
      <c r="N35" s="176" t="e">
        <f t="shared" si="50"/>
        <v>#DIV/0!</v>
      </c>
      <c r="O35" s="177" t="e">
        <f t="shared" si="51"/>
        <v>#DIV/0!</v>
      </c>
      <c r="P35" s="178" t="str">
        <f>IF(H35&lt;&gt;"",IF(J35=K35,IF(H35="SI",IF(AND(I35&lt;=$DF$5,I35&gt;=($DF$5*0.9)),"CUMPLE","NO CUMPLE"),IF(I35=$DF$5,"CUMPLE","NO CUMPLE")),"NO CUMPLE"),"")</f>
        <v>CUMPLE</v>
      </c>
      <c r="Q35" s="725">
        <f t="shared" si="52"/>
        <v>0</v>
      </c>
      <c r="R35" s="180">
        <f t="shared" si="89"/>
        <v>20579759544</v>
      </c>
      <c r="S35" s="180">
        <f t="shared" si="54"/>
        <v>20196034881</v>
      </c>
      <c r="T35" s="209"/>
      <c r="U35" s="209"/>
      <c r="V35" s="871"/>
      <c r="W35" s="874">
        <v>1073419</v>
      </c>
      <c r="X35" s="876">
        <v>1631597</v>
      </c>
      <c r="Y35" s="184">
        <f>ROUND(W35*$DP$5,0)</f>
        <v>85873520</v>
      </c>
      <c r="Z35" s="184">
        <f t="shared" si="55"/>
        <v>1631597</v>
      </c>
      <c r="AA35" s="1044"/>
      <c r="AB35" s="185" t="str">
        <f>IF(W35&lt;&gt;"",IF((Y35/$DP$5)/$DN$5&lt;=$AA$20,"CUMPLE","RECHAZADO"),"")</f>
        <v>CUMPLE</v>
      </c>
      <c r="AC35" s="186">
        <f t="shared" si="57"/>
        <v>87505117</v>
      </c>
      <c r="AD35" s="186">
        <f t="shared" si="58"/>
        <v>85873520</v>
      </c>
      <c r="AE35" s="209"/>
      <c r="AF35" s="874">
        <v>160372</v>
      </c>
      <c r="AG35" s="184">
        <f>ROUND(AF35*$DQ$5,0)</f>
        <v>1122604</v>
      </c>
      <c r="AH35" s="1044"/>
      <c r="AI35" s="185" t="str">
        <f>IF(AF35&lt;&gt;"",IF(AG35/$DQ$5&lt;=$AH$20,"CUMPLE","RECHAZADO"),"")</f>
        <v>CUMPLE</v>
      </c>
      <c r="AJ35" s="209"/>
      <c r="AK35" s="874">
        <v>128001</v>
      </c>
      <c r="AL35" s="184">
        <f>ROUND(AK35*$DR$5,0)</f>
        <v>10240080</v>
      </c>
      <c r="AM35" s="1044"/>
      <c r="AN35" s="185" t="str">
        <f>IF(AK35&lt;&gt;"",IF(AL35/$DR$5&lt;=$AM$20,"CUMPLE","RECHAZADO"),"")</f>
        <v>CUMPLE</v>
      </c>
      <c r="AO35" s="209"/>
      <c r="AP35" s="874"/>
      <c r="AQ35" s="184">
        <f>ROUND(AP35*$DS$5,0)</f>
        <v>0</v>
      </c>
      <c r="AR35" s="1044"/>
      <c r="AS35" s="185" t="str">
        <f>IF(AP35&lt;&gt;"",IF(AQ35/$DR$5&lt;=$AR$20,"CUMPLE","RECHAZADO"),"")</f>
        <v/>
      </c>
      <c r="AT35" s="185"/>
      <c r="AU35" s="194">
        <f t="shared" si="62"/>
        <v>11362684</v>
      </c>
      <c r="AV35" s="874">
        <v>1945615</v>
      </c>
      <c r="AW35" s="877">
        <f t="shared" si="63"/>
        <v>2158910</v>
      </c>
      <c r="AX35" s="877">
        <f t="shared" si="64"/>
        <v>13521594</v>
      </c>
      <c r="AY35" s="877" t="str">
        <f t="shared" si="65"/>
        <v>CUMPLE</v>
      </c>
      <c r="AZ35" s="871"/>
      <c r="BA35" s="874">
        <v>9370503</v>
      </c>
      <c r="BB35" s="184">
        <f>ROUND(BA35*$DQ$5,0)</f>
        <v>65593521</v>
      </c>
      <c r="BC35" s="184">
        <f>$BC$5</f>
        <v>123465503</v>
      </c>
      <c r="BD35" s="185" t="str">
        <f t="shared" si="66"/>
        <v>CUMPLE</v>
      </c>
      <c r="BE35" s="209"/>
      <c r="BF35" s="874">
        <v>8803970</v>
      </c>
      <c r="BG35" s="184">
        <f>ROUND(BF35*$DR$5,0)</f>
        <v>704317600</v>
      </c>
      <c r="BH35" s="184">
        <f t="shared" ref="BH35" si="93">$BH$5</f>
        <v>1325724320</v>
      </c>
      <c r="BI35" s="185" t="str">
        <f t="shared" si="68"/>
        <v>CUMPLE</v>
      </c>
      <c r="BJ35" s="209"/>
      <c r="BK35" s="874"/>
      <c r="BL35" s="184">
        <f>ROUND(BK35*$DS$5,0)</f>
        <v>0</v>
      </c>
      <c r="BM35" s="1044"/>
      <c r="BN35" s="185" t="str">
        <f>IF(BK35&lt;&gt;"",IF((BL35/$DR$5)/$DN$5&lt;=$BM$20,"CUMPLE","RECHAZADO"),"")</f>
        <v/>
      </c>
      <c r="BO35" s="878"/>
      <c r="BP35" s="194">
        <f t="shared" si="70"/>
        <v>769911121</v>
      </c>
      <c r="BQ35" s="874">
        <v>146283113</v>
      </c>
      <c r="BR35" s="877">
        <f t="shared" si="71"/>
        <v>146283113</v>
      </c>
      <c r="BS35" s="877">
        <f t="shared" si="72"/>
        <v>916194234</v>
      </c>
      <c r="BT35" s="877" t="str">
        <f t="shared" ref="BT35" si="94">IF(BQ35&lt;&gt;"",IF(BD35="CUMPLE",IF(BI35="CUMPLE","CUMPLE","NO CUMPLE"),"NO CUMPLE")," ")</f>
        <v>CUMPLE</v>
      </c>
      <c r="BU35" s="871"/>
      <c r="BV35" s="874">
        <v>150000000</v>
      </c>
      <c r="BW35" s="874">
        <v>2850000</v>
      </c>
      <c r="BX35" s="194">
        <f t="shared" si="73"/>
        <v>2850000</v>
      </c>
      <c r="BY35" s="194" t="str">
        <f>IF(BV35&lt;&gt;"",IF(AND(BV35/$DN$5&lt;=$BY$15,BV35/$DN$5&gt;=$BY$16),"CUMPLE","RECHAZADO"),"")</f>
        <v>CUMPLE</v>
      </c>
      <c r="BZ35" s="194">
        <f t="shared" si="74"/>
        <v>150000000</v>
      </c>
      <c r="CA35" s="194">
        <f t="shared" si="75"/>
        <v>152850000</v>
      </c>
      <c r="CB35" s="871"/>
      <c r="CC35" s="874"/>
      <c r="CD35" s="874"/>
      <c r="CE35" s="194">
        <f t="shared" si="76"/>
        <v>0</v>
      </c>
      <c r="CF35" s="194" t="str">
        <f>IF(CC35&lt;&gt;"",IF(AND(CC35/$DN$5&lt;=$CF$15,CC35/$DS$5&gt;=$CF$16),"CUMPLE","RECHAZADO"),"")</f>
        <v/>
      </c>
      <c r="CG35" s="194">
        <f t="shared" si="77"/>
        <v>0</v>
      </c>
      <c r="CH35" s="194">
        <f t="shared" si="78"/>
        <v>0</v>
      </c>
      <c r="CI35" s="194"/>
      <c r="CJ35" s="232">
        <f>R35</f>
        <v>20579759544</v>
      </c>
      <c r="CK35" s="197">
        <f t="shared" si="80"/>
        <v>1170070945</v>
      </c>
      <c r="CL35" s="232">
        <f t="shared" si="81"/>
        <v>21749830489</v>
      </c>
      <c r="CM35" s="871"/>
      <c r="CN35" s="200">
        <f t="shared" si="82"/>
        <v>20196034881</v>
      </c>
      <c r="CO35" s="200">
        <f t="shared" si="83"/>
        <v>1017147325</v>
      </c>
      <c r="CP35" s="200">
        <f t="shared" si="84"/>
        <v>21213182206</v>
      </c>
      <c r="CQ35" s="871"/>
      <c r="CR35" s="194">
        <f t="shared" si="85"/>
        <v>20579759544</v>
      </c>
      <c r="CS35" s="194">
        <f>(W35*$DP$5)+X35+(AF35*$DQ$5)+(AK35*$DR$5)+(AP35*$DS$5)+AV35+(BA35*$DQ$5)+(BF35*$DR$5)+(BK35*$DS$5)+BQ35+BV35+BW35+CC35+CD35</f>
        <v>1169857650</v>
      </c>
      <c r="CT35" s="200">
        <f t="shared" si="86"/>
        <v>21749617194</v>
      </c>
      <c r="CU35" s="874">
        <v>21749617194</v>
      </c>
      <c r="CV35" s="200" t="str">
        <f t="shared" si="87"/>
        <v>OK</v>
      </c>
      <c r="CW35" s="136"/>
      <c r="DB35" s="879" t="str">
        <f t="shared" si="91"/>
        <v>HABILITADO</v>
      </c>
      <c r="DC35" s="888"/>
    </row>
    <row r="36" spans="1:107" hidden="1" x14ac:dyDescent="0.3">
      <c r="A36" s="1041"/>
      <c r="B36" s="167">
        <v>4</v>
      </c>
      <c r="C36" s="1043"/>
      <c r="D36" s="32" t="str">
        <f>IF(Proponentes!H18="X",Proponentes!B$2,"")</f>
        <v/>
      </c>
      <c r="E36" s="156"/>
      <c r="F36" s="221"/>
      <c r="G36" s="169" t="str">
        <f t="shared" ref="G36" si="95">IF(F36&lt;&gt;"",IF(F36=$DV$6,"CUMPLE","RECHAZADO"),"")</f>
        <v/>
      </c>
      <c r="H36" s="170"/>
      <c r="I36" s="221"/>
      <c r="J36" s="172"/>
      <c r="K36" s="827">
        <f t="shared" si="47"/>
        <v>0</v>
      </c>
      <c r="L36" s="174" t="e">
        <f t="shared" si="48"/>
        <v>#DIV/0!</v>
      </c>
      <c r="M36" s="175" t="e">
        <f t="shared" si="49"/>
        <v>#DIV/0!</v>
      </c>
      <c r="N36" s="176" t="e">
        <f t="shared" si="50"/>
        <v>#DIV/0!</v>
      </c>
      <c r="O36" s="177" t="e">
        <f t="shared" si="51"/>
        <v>#DIV/0!</v>
      </c>
      <c r="P36" s="179" t="str">
        <f>IF(H36&lt;&gt;"",IF(J36=K36,IF(H36="SI",IF(AND(I36&lt;=$DF$6,I36&gt;=($DF$6*0.9)),"CUMPLE","NO CUMPLE"),IF(I36=$DF$6,"CUMPLE","NO CUMPLE")),"NO CUMPLE"),"")</f>
        <v/>
      </c>
      <c r="Q36" s="179">
        <f t="shared" si="52"/>
        <v>0</v>
      </c>
      <c r="R36" s="828" t="str">
        <f t="shared" si="89"/>
        <v/>
      </c>
      <c r="S36" s="828" t="str">
        <f t="shared" si="54"/>
        <v/>
      </c>
      <c r="T36" s="181"/>
      <c r="U36" s="182"/>
      <c r="V36" s="155"/>
      <c r="W36" s="170"/>
      <c r="X36" s="183"/>
      <c r="Y36" s="829">
        <f>ROUND(W36*$DP$6,0)</f>
        <v>0</v>
      </c>
      <c r="Z36" s="829">
        <f t="shared" si="55"/>
        <v>0</v>
      </c>
      <c r="AA36" s="1045"/>
      <c r="AB36" s="244" t="str">
        <f>IF(W36&lt;&gt;"",IF((Y36/$DP$6)/$DN$6&lt;=$AA$20,"CUMPLE","RECHAZADO"),"")</f>
        <v/>
      </c>
      <c r="AC36" s="830">
        <f t="shared" si="57"/>
        <v>0</v>
      </c>
      <c r="AD36" s="830">
        <f t="shared" si="58"/>
        <v>0</v>
      </c>
      <c r="AE36" s="181"/>
      <c r="AF36" s="170"/>
      <c r="AG36" s="829">
        <f>ROUND(AF36*$DQ$6,0)</f>
        <v>0</v>
      </c>
      <c r="AH36" s="1045"/>
      <c r="AI36" s="244" t="str">
        <f>IF(AF36&lt;&gt;"",IF(AG36/$DQ$6&lt;=$AH$20,"CUMPLE","RECHAZADO"),"")</f>
        <v/>
      </c>
      <c r="AJ36" s="181"/>
      <c r="AK36" s="170"/>
      <c r="AL36" s="829">
        <f>ROUND(AK36*$DR$6,0)</f>
        <v>0</v>
      </c>
      <c r="AM36" s="1045"/>
      <c r="AN36" s="244" t="str">
        <f>IF(AK36&lt;&gt;"",IF(AL36/$DR$6&lt;=$AM$20,"CUMPLE","RECHAZADO"),"")</f>
        <v/>
      </c>
      <c r="AO36" s="181"/>
      <c r="AP36" s="170"/>
      <c r="AQ36" s="829">
        <f>ROUND(AP36*$DS$6,0)</f>
        <v>0</v>
      </c>
      <c r="AR36" s="1045"/>
      <c r="AS36" s="244" t="str">
        <f>IF(AP36&lt;&gt;"",IF(AQ36/$DR$6&lt;=$AR$20,"CUMPLE","RECHAZADO"),"")</f>
        <v/>
      </c>
      <c r="AT36" s="187"/>
      <c r="AU36" s="831">
        <f t="shared" si="62"/>
        <v>0</v>
      </c>
      <c r="AV36" s="170"/>
      <c r="AW36" s="832">
        <f t="shared" si="63"/>
        <v>0</v>
      </c>
      <c r="AX36" s="832">
        <f t="shared" si="64"/>
        <v>0</v>
      </c>
      <c r="AY36" s="832" t="str">
        <f>IF(AV36&lt;&gt;"",IF(AN36="CUMPLE","CUMPLE","NO CUMPLE"),"")</f>
        <v/>
      </c>
      <c r="AZ36" s="155"/>
      <c r="BA36" s="170"/>
      <c r="BB36" s="829">
        <f>ROUND(BA36*$DQ$6,0)</f>
        <v>0</v>
      </c>
      <c r="BC36" s="834">
        <f>$BC$6</f>
        <v>599037720</v>
      </c>
      <c r="BD36" s="729" t="str">
        <f t="shared" si="66"/>
        <v/>
      </c>
      <c r="BE36" s="181"/>
      <c r="BF36" s="170"/>
      <c r="BG36" s="829">
        <f>ROUND(BF36*$DR$6,0)</f>
        <v>0</v>
      </c>
      <c r="BH36" s="829">
        <f t="shared" ref="BH36" si="96">$BH$6</f>
        <v>1500854400</v>
      </c>
      <c r="BI36" s="729" t="str">
        <f t="shared" si="68"/>
        <v/>
      </c>
      <c r="BJ36" s="181"/>
      <c r="BK36" s="170"/>
      <c r="BL36" s="829">
        <f>ROUND(BK36*$DS$6,0)</f>
        <v>0</v>
      </c>
      <c r="BM36" s="1045"/>
      <c r="BN36" s="244" t="str">
        <f>IF(BK36&lt;&gt;"",IF((BL36/$DR$6)/$DN$6&lt;=$BM$20,"CUMPLE","RECHAZADO"),"")</f>
        <v/>
      </c>
      <c r="BO36" s="193"/>
      <c r="BP36" s="831">
        <f t="shared" si="70"/>
        <v>0</v>
      </c>
      <c r="BQ36" s="170"/>
      <c r="BR36" s="832">
        <f t="shared" si="71"/>
        <v>0</v>
      </c>
      <c r="BS36" s="832">
        <f t="shared" si="72"/>
        <v>0</v>
      </c>
      <c r="BT36" s="832" t="str">
        <f>IF(BQ36&lt;&gt;"",IF(BI36="CUMPLE","CUMPLE","NO CUMPLE"),"")</f>
        <v/>
      </c>
      <c r="BU36" s="155"/>
      <c r="BV36" s="170"/>
      <c r="BW36" s="170"/>
      <c r="BX36" s="835">
        <f t="shared" si="73"/>
        <v>0</v>
      </c>
      <c r="BY36" s="835" t="str">
        <f>IF(BV36&lt;&gt;"",IF(AND(BV36/$DN$6&lt;=$BY$15,BV36/$DN$6&gt;=$BY$16),"CUMPLE","RECHAZADO"),"")</f>
        <v/>
      </c>
      <c r="BZ36" s="835">
        <f t="shared" si="74"/>
        <v>0</v>
      </c>
      <c r="CA36" s="835">
        <f t="shared" si="75"/>
        <v>0</v>
      </c>
      <c r="CB36" s="155"/>
      <c r="CC36" s="170"/>
      <c r="CD36" s="170"/>
      <c r="CE36" s="835">
        <f t="shared" si="76"/>
        <v>0</v>
      </c>
      <c r="CF36" s="835" t="str">
        <f>IF(CC36&lt;&gt;"",IF(AND(CC36/$DN$6&lt;=$CF$15,CC36/$DS$6&gt;=$CF$16),"CUMPLE","RECHAZADO"),"")</f>
        <v/>
      </c>
      <c r="CG36" s="835">
        <f t="shared" si="77"/>
        <v>0</v>
      </c>
      <c r="CH36" s="835">
        <f t="shared" si="78"/>
        <v>0</v>
      </c>
      <c r="CI36" s="195"/>
      <c r="CJ36" s="86" t="str">
        <f t="shared" si="79"/>
        <v/>
      </c>
      <c r="CK36" s="836">
        <f t="shared" si="80"/>
        <v>0</v>
      </c>
      <c r="CL36" s="837" t="str">
        <f t="shared" si="81"/>
        <v/>
      </c>
      <c r="CM36" s="155"/>
      <c r="CN36" s="838" t="str">
        <f t="shared" si="82"/>
        <v/>
      </c>
      <c r="CO36" s="839">
        <f t="shared" si="83"/>
        <v>0</v>
      </c>
      <c r="CP36" s="840" t="str">
        <f t="shared" si="84"/>
        <v/>
      </c>
      <c r="CQ36" s="156"/>
      <c r="CR36" s="841">
        <f t="shared" si="85"/>
        <v>0</v>
      </c>
      <c r="CS36" s="835">
        <f>(W36*$DP$6)+X36+(AF36*$DQ$6)+(AK36*$DR$6)+(AP36*$DS$6)+AV36+(BA36*$DQ$6)+(BF36*$DR$6)+(BK36*$DS$6)+BQ36+BV36+BW36+CC36+CD36</f>
        <v>0</v>
      </c>
      <c r="CT36" s="840">
        <f t="shared" si="86"/>
        <v>0</v>
      </c>
      <c r="CU36" s="842"/>
      <c r="CV36" s="840" t="str">
        <f t="shared" si="87"/>
        <v/>
      </c>
      <c r="DB36" s="843" t="str">
        <f t="shared" si="91"/>
        <v/>
      </c>
      <c r="DC36" s="844"/>
    </row>
    <row r="37" spans="1:107" hidden="1" x14ac:dyDescent="0.3">
      <c r="A37" s="1042"/>
      <c r="B37" s="750">
        <v>5</v>
      </c>
      <c r="C37" s="1043"/>
      <c r="D37" s="32" t="str">
        <f>IF(Proponentes!H19="X",Proponentes!B$2,"")</f>
        <v/>
      </c>
      <c r="E37" s="156"/>
      <c r="F37" s="754"/>
      <c r="G37" s="752" t="str">
        <f t="shared" ref="G37" si="97">IF(F37&lt;&gt;"",IF(F37=$DV$7,"CUMPLE","RECHAZADO"),"")</f>
        <v/>
      </c>
      <c r="H37" s="753"/>
      <c r="I37" s="754"/>
      <c r="J37" s="784"/>
      <c r="K37" s="756">
        <f t="shared" si="47"/>
        <v>0</v>
      </c>
      <c r="L37" s="174" t="e">
        <f t="shared" si="48"/>
        <v>#DIV/0!</v>
      </c>
      <c r="M37" s="175" t="e">
        <f t="shared" si="49"/>
        <v>#DIV/0!</v>
      </c>
      <c r="N37" s="176" t="e">
        <f t="shared" si="50"/>
        <v>#DIV/0!</v>
      </c>
      <c r="O37" s="177" t="e">
        <f t="shared" si="51"/>
        <v>#DIV/0!</v>
      </c>
      <c r="P37" s="757" t="str">
        <f>IF(H37&lt;&gt;"",IF(J37=K37,IF(H37="SI",IF(AND(I37&lt;=$DF$7,I37&gt;=($DF$7*0.9)),"CUMPLE","NO CUMPLE"),IF(I37=$DF$7,"CUMPLE","NO CUMPLE")),"NO CUMPLE"),"")</f>
        <v/>
      </c>
      <c r="Q37" s="179">
        <f t="shared" si="52"/>
        <v>0</v>
      </c>
      <c r="R37" s="758" t="str">
        <f t="shared" si="89"/>
        <v/>
      </c>
      <c r="S37" s="758" t="str">
        <f t="shared" si="54"/>
        <v/>
      </c>
      <c r="T37" s="759"/>
      <c r="U37" s="760"/>
      <c r="V37" s="155"/>
      <c r="W37" s="761"/>
      <c r="X37" s="762"/>
      <c r="Y37" s="763">
        <f>ROUND(W37*$DP$7,0)</f>
        <v>0</v>
      </c>
      <c r="Z37" s="763">
        <f t="shared" si="55"/>
        <v>0</v>
      </c>
      <c r="AA37" s="1045"/>
      <c r="AB37" s="764" t="str">
        <f>IF(W37&lt;&gt;"",IF((Y37/$DP$7)/$DN$7&lt;=$AA$20,"CUMPLE","RECHAZADO"),"")</f>
        <v/>
      </c>
      <c r="AC37" s="765">
        <f t="shared" si="57"/>
        <v>0</v>
      </c>
      <c r="AD37" s="765">
        <f t="shared" si="58"/>
        <v>0</v>
      </c>
      <c r="AE37" s="759"/>
      <c r="AF37" s="761"/>
      <c r="AG37" s="763">
        <f>ROUND(AF37*$DQ$7,0)</f>
        <v>0</v>
      </c>
      <c r="AH37" s="1045"/>
      <c r="AI37" s="764" t="str">
        <f>IF(AF37&lt;&gt;"",IF(AG37/$DQ$7&lt;=$AH$20,"CUMPLE","RECHAZADO"),"")</f>
        <v/>
      </c>
      <c r="AJ37" s="759"/>
      <c r="AK37" s="761"/>
      <c r="AL37" s="763">
        <f>ROUND(AK37*$DR$7,0)</f>
        <v>0</v>
      </c>
      <c r="AM37" s="1045"/>
      <c r="AN37" s="764" t="str">
        <f>IF(AK37&lt;&gt;"",IF(AL37/$DR$7&lt;=$AM$20,"CUMPLE","RECHAZADO"),"")</f>
        <v/>
      </c>
      <c r="AO37" s="759"/>
      <c r="AP37" s="761"/>
      <c r="AQ37" s="763">
        <f>ROUND(AP37*$DS$7,0)</f>
        <v>0</v>
      </c>
      <c r="AR37" s="1045"/>
      <c r="AS37" s="764" t="str">
        <f>IF(AP37&lt;&gt;"",IF(AQ37/$DR$7&lt;=$AR$20,"CUMPLE","RECHAZADO"),"")</f>
        <v/>
      </c>
      <c r="AT37" s="766"/>
      <c r="AU37" s="767">
        <f t="shared" si="62"/>
        <v>0</v>
      </c>
      <c r="AV37" s="753"/>
      <c r="AW37" s="768">
        <f t="shared" si="63"/>
        <v>0</v>
      </c>
      <c r="AX37" s="768">
        <f t="shared" si="64"/>
        <v>0</v>
      </c>
      <c r="AY37" s="768" t="str">
        <f>IF(AV37&lt;&gt;"",IF(AI37="CUMPLE",IF(AN37="CUMPLE","CUMPLE","NO CUMPLE"),"NO CUMPLE")," ")</f>
        <v xml:space="preserve"> </v>
      </c>
      <c r="AZ37" s="155"/>
      <c r="BA37" s="761"/>
      <c r="BB37" s="763">
        <f>ROUND(BA37*$DQ$7,0)</f>
        <v>0</v>
      </c>
      <c r="BC37" s="770">
        <f>$BC$7</f>
        <v>512088380</v>
      </c>
      <c r="BD37" s="164" t="str">
        <f t="shared" si="66"/>
        <v/>
      </c>
      <c r="BE37" s="759"/>
      <c r="BF37" s="761"/>
      <c r="BG37" s="763">
        <f>ROUND(BF37*$DR$7,0)</f>
        <v>0</v>
      </c>
      <c r="BH37" s="763">
        <f t="shared" ref="BH37" si="98">$BH$7</f>
        <v>1342093772</v>
      </c>
      <c r="BI37" s="164" t="str">
        <f t="shared" si="68"/>
        <v/>
      </c>
      <c r="BJ37" s="759"/>
      <c r="BK37" s="761"/>
      <c r="BL37" s="763">
        <f>ROUND(BK37*$DS$7,0)</f>
        <v>0</v>
      </c>
      <c r="BM37" s="1045"/>
      <c r="BN37" s="764" t="str">
        <f>IF(BK37&lt;&gt;"",IF((BL37/$DR$7)/$DN$7&lt;=$BM$20,"CUMPLE","RECHAZADO"),"")</f>
        <v/>
      </c>
      <c r="BO37" s="771"/>
      <c r="BP37" s="767">
        <f t="shared" si="70"/>
        <v>0</v>
      </c>
      <c r="BQ37" s="753"/>
      <c r="BR37" s="768">
        <f t="shared" si="71"/>
        <v>0</v>
      </c>
      <c r="BS37" s="768">
        <f t="shared" si="72"/>
        <v>0</v>
      </c>
      <c r="BT37" s="768" t="str">
        <f>IF(BQ37&lt;&gt;"",IF(BD37="CUMPLE",IF(BI37="CUMPLE","CUMPLE","NO CUMPLE"),"NO CUMPLE")," ")</f>
        <v xml:space="preserve"> </v>
      </c>
      <c r="BU37" s="155"/>
      <c r="BV37" s="753"/>
      <c r="BW37" s="753"/>
      <c r="BX37" s="772">
        <f t="shared" si="73"/>
        <v>0</v>
      </c>
      <c r="BY37" s="772" t="str">
        <f>IF(BV37&lt;&gt;"",IF(AND(BV37/$DN$7&lt;=$BY$15,BV37/$DN$7&gt;=$BY$16),"CUMPLE","RECHAZADO"),"")</f>
        <v/>
      </c>
      <c r="BZ37" s="772">
        <f t="shared" si="74"/>
        <v>0</v>
      </c>
      <c r="CA37" s="772">
        <f t="shared" si="75"/>
        <v>0</v>
      </c>
      <c r="CB37" s="155"/>
      <c r="CC37" s="753"/>
      <c r="CD37" s="753"/>
      <c r="CE37" s="772">
        <f t="shared" si="76"/>
        <v>0</v>
      </c>
      <c r="CF37" s="772" t="str">
        <f>IF(CC37&lt;&gt;"",IF(AND(CC37/$DN$7&lt;=$CF$15,CC37/$DS$7&gt;=$CF$16),"CUMPLE","RECHAZADO"),"")</f>
        <v/>
      </c>
      <c r="CG37" s="772">
        <f t="shared" si="77"/>
        <v>0</v>
      </c>
      <c r="CH37" s="772">
        <f t="shared" si="78"/>
        <v>0</v>
      </c>
      <c r="CI37" s="773"/>
      <c r="CJ37" s="774" t="str">
        <f t="shared" si="79"/>
        <v/>
      </c>
      <c r="CK37" s="775">
        <f t="shared" si="80"/>
        <v>0</v>
      </c>
      <c r="CL37" s="776" t="str">
        <f t="shared" si="81"/>
        <v/>
      </c>
      <c r="CM37" s="155"/>
      <c r="CN37" s="777" t="str">
        <f t="shared" si="82"/>
        <v/>
      </c>
      <c r="CO37" s="778">
        <f t="shared" si="83"/>
        <v>0</v>
      </c>
      <c r="CP37" s="779" t="str">
        <f t="shared" si="84"/>
        <v/>
      </c>
      <c r="CQ37" s="156"/>
      <c r="CR37" s="780">
        <f t="shared" si="85"/>
        <v>0</v>
      </c>
      <c r="CS37" s="772">
        <f>(W37*$DP$7)+X37+(AF37*$DQ$7)+(AK37*$DR$7)+(AP37*$DS$7)+AV37+(BA37*$DQ$7)+(BF37*$DR$7)+(BK37*$DS$7)+BQ37+BV37+BW37+CC37+CD37</f>
        <v>0</v>
      </c>
      <c r="CT37" s="779">
        <f t="shared" si="86"/>
        <v>0</v>
      </c>
      <c r="CU37" s="781"/>
      <c r="CV37" s="779" t="str">
        <f t="shared" si="87"/>
        <v/>
      </c>
      <c r="DB37" s="782" t="str">
        <f t="shared" si="91"/>
        <v/>
      </c>
      <c r="DC37" s="783"/>
    </row>
    <row r="38" spans="1:107" ht="33" x14ac:dyDescent="0.3">
      <c r="A38" s="1039"/>
      <c r="B38" s="870">
        <v>6</v>
      </c>
      <c r="C38" s="1039"/>
      <c r="D38" s="32" t="str">
        <f>IF(Proponentes!H20="X",Proponentes!B$2,"")</f>
        <v>UNIÓN TEMPORAL L&amp;W</v>
      </c>
      <c r="E38" s="871"/>
      <c r="F38" s="872">
        <v>26104086008</v>
      </c>
      <c r="G38" s="873" t="str">
        <f>IF(F38&lt;&gt;"",IF(F38=$DV$8,"CUMPLE","AJUSTE DE PRESUPUESTO"),"")</f>
        <v>CUMPLE</v>
      </c>
      <c r="H38" s="874" t="s">
        <v>1538</v>
      </c>
      <c r="I38" s="880">
        <v>23701756967</v>
      </c>
      <c r="J38" s="208">
        <v>450333382</v>
      </c>
      <c r="K38" s="173">
        <f t="shared" si="47"/>
        <v>450333382</v>
      </c>
      <c r="L38" s="724" t="e">
        <f t="shared" si="48"/>
        <v>#DIV/0!</v>
      </c>
      <c r="M38" s="175" t="e">
        <f t="shared" si="49"/>
        <v>#DIV/0!</v>
      </c>
      <c r="N38" s="176" t="e">
        <f t="shared" si="50"/>
        <v>#DIV/0!</v>
      </c>
      <c r="O38" s="177" t="e">
        <f t="shared" si="51"/>
        <v>#DIV/0!</v>
      </c>
      <c r="P38" s="178" t="str">
        <f>IF(H38&lt;&gt;"",IF(J38=K38,IF(H38="SI",IF(AND(I38&lt;=$DF$8,I38&gt;=($DF$8*0.9)),"CUMPLE","NO CUMPLE"),IF(I38=$DF$8,"CUMPLE","NO CUMPLE")),"NO CUMPLE"),"")</f>
        <v>CUMPLE</v>
      </c>
      <c r="Q38" s="725">
        <f t="shared" si="52"/>
        <v>0</v>
      </c>
      <c r="R38" s="180">
        <f t="shared" si="89"/>
        <v>24152090349</v>
      </c>
      <c r="S38" s="180">
        <f t="shared" si="54"/>
        <v>23701756967</v>
      </c>
      <c r="T38" s="209"/>
      <c r="U38" s="209"/>
      <c r="V38" s="871"/>
      <c r="W38" s="874">
        <v>1228853</v>
      </c>
      <c r="X38" s="876">
        <v>1354196</v>
      </c>
      <c r="Y38" s="184">
        <f>ROUND(W38*$DP$8,0)</f>
        <v>71273474</v>
      </c>
      <c r="Z38" s="184">
        <f t="shared" si="55"/>
        <v>1354196</v>
      </c>
      <c r="AA38" s="1044"/>
      <c r="AB38" s="185" t="str">
        <f>IF(W38&lt;&gt;"",IF((Y38/$DP$8)/$DN$8&lt;=$AA$20,"CUMPLE","RECHAZADO"),"")</f>
        <v>CUMPLE</v>
      </c>
      <c r="AC38" s="186">
        <f t="shared" si="57"/>
        <v>72627670</v>
      </c>
      <c r="AD38" s="186">
        <f t="shared" si="58"/>
        <v>71273474</v>
      </c>
      <c r="AE38" s="209"/>
      <c r="AF38" s="874">
        <v>184510</v>
      </c>
      <c r="AG38" s="184">
        <f>ROUND(AF38*$DQ$8,0)</f>
        <v>2583140</v>
      </c>
      <c r="AH38" s="1044"/>
      <c r="AI38" s="185" t="str">
        <f>IF(AF38&lt;&gt;"",IF(AG38/$DQ$8&lt;=$AH$20,"CUMPLE","RECHAZADO"),"")</f>
        <v>CUMPLE</v>
      </c>
      <c r="AJ38" s="209"/>
      <c r="AK38" s="874">
        <v>147266</v>
      </c>
      <c r="AL38" s="184">
        <f>ROUND(AK38*$DR$8,0)</f>
        <v>8541428</v>
      </c>
      <c r="AM38" s="1044"/>
      <c r="AN38" s="185" t="str">
        <f>IF(AK38&lt;&gt;"",IF(AL38/$DR$8&lt;=$AM$20,"CUMPLE","RECHAZADO"),"")</f>
        <v>CUMPLE</v>
      </c>
      <c r="AO38" s="209"/>
      <c r="AP38" s="874"/>
      <c r="AQ38" s="184">
        <f>ROUND(AP38*$DS$8,0)</f>
        <v>0</v>
      </c>
      <c r="AR38" s="1044"/>
      <c r="AS38" s="185" t="str">
        <f>IF(AP38&lt;&gt;"",IF(AQ38/$DR$8&lt;=$AR$20,"CUMPLE","RECHAZADO"),"")</f>
        <v/>
      </c>
      <c r="AT38" s="185"/>
      <c r="AU38" s="194">
        <f t="shared" si="62"/>
        <v>11124568</v>
      </c>
      <c r="AV38" s="874">
        <v>1622871</v>
      </c>
      <c r="AW38" s="877">
        <f t="shared" si="63"/>
        <v>2113668</v>
      </c>
      <c r="AX38" s="877">
        <f t="shared" si="64"/>
        <v>13238236</v>
      </c>
      <c r="AY38" s="877" t="str">
        <f>IF(AV38&lt;&gt;"",IF(AN38="CUMPLE","CUMPLE","NO CUMPLE"),"")</f>
        <v>CUMPLE</v>
      </c>
      <c r="AZ38" s="871"/>
      <c r="BA38" s="874">
        <v>12336926</v>
      </c>
      <c r="BB38" s="184">
        <f>ROUND(BA38*$DQ$8,0)</f>
        <v>172716964</v>
      </c>
      <c r="BC38" s="184">
        <f>$BC$8</f>
        <v>282572794</v>
      </c>
      <c r="BD38" s="185" t="str">
        <f t="shared" si="66"/>
        <v>CUMPLE</v>
      </c>
      <c r="BE38" s="209"/>
      <c r="BF38" s="874">
        <v>11591046</v>
      </c>
      <c r="BG38" s="184">
        <f>ROUND(BF38*$DR$8,0)</f>
        <v>672280668</v>
      </c>
      <c r="BH38" s="184">
        <f t="shared" ref="BH38" si="99">$BH$8</f>
        <v>1099881666</v>
      </c>
      <c r="BI38" s="185" t="str">
        <f t="shared" si="68"/>
        <v>CUMPLE</v>
      </c>
      <c r="BJ38" s="209"/>
      <c r="BK38" s="874"/>
      <c r="BL38" s="184">
        <f>ROUND(BK38*$DS$8,0)</f>
        <v>0</v>
      </c>
      <c r="BM38" s="1044"/>
      <c r="BN38" s="185" t="str">
        <f>IF(BK38&lt;&gt;"",IF((BL38/$DR$8)/$DN$8&lt;=$BM$20,"CUMPLE","RECHAZADO"),"")</f>
        <v/>
      </c>
      <c r="BO38" s="878"/>
      <c r="BP38" s="194">
        <f t="shared" si="70"/>
        <v>844997632</v>
      </c>
      <c r="BQ38" s="874">
        <v>160549550</v>
      </c>
      <c r="BR38" s="877">
        <f t="shared" si="71"/>
        <v>160549550</v>
      </c>
      <c r="BS38" s="877">
        <f t="shared" si="72"/>
        <v>1005547182</v>
      </c>
      <c r="BT38" s="877" t="str">
        <f>IF(BQ38&lt;&gt;"",IF(BI38="CUMPLE","CUMPLE","NO CUMPLE"),"")</f>
        <v>CUMPLE</v>
      </c>
      <c r="BU38" s="871"/>
      <c r="BV38" s="874">
        <v>130000000</v>
      </c>
      <c r="BW38" s="874">
        <v>2470000</v>
      </c>
      <c r="BX38" s="194">
        <f t="shared" si="73"/>
        <v>2470000</v>
      </c>
      <c r="BY38" s="194" t="str">
        <f>IF(BV38&lt;&gt;"",IF(AND(BV38/$DN$8&lt;=$BY$15,BV38/$DN$8&gt;=$BY$16),"CUMPLE","RECHAZADO"),"")</f>
        <v>CUMPLE</v>
      </c>
      <c r="BZ38" s="194">
        <f t="shared" si="74"/>
        <v>130000000</v>
      </c>
      <c r="CA38" s="194">
        <f t="shared" si="75"/>
        <v>132470000</v>
      </c>
      <c r="CB38" s="871"/>
      <c r="CC38" s="874"/>
      <c r="CD38" s="874"/>
      <c r="CE38" s="194">
        <f t="shared" si="76"/>
        <v>0</v>
      </c>
      <c r="CF38" s="194" t="str">
        <f>IF(CC38&lt;&gt;"",IF(AND(CC38/$DN$8&lt;=$CF$15,CC38/$DS$8&gt;=$CF$16),"CUMPLE","RECHAZADO"),"")</f>
        <v/>
      </c>
      <c r="CG38" s="194">
        <f t="shared" si="77"/>
        <v>0</v>
      </c>
      <c r="CH38" s="194">
        <f t="shared" si="78"/>
        <v>0</v>
      </c>
      <c r="CI38" s="194"/>
      <c r="CJ38" s="232">
        <f t="shared" si="79"/>
        <v>24152090349</v>
      </c>
      <c r="CK38" s="197">
        <f t="shared" si="80"/>
        <v>1223883088</v>
      </c>
      <c r="CL38" s="232">
        <f t="shared" si="81"/>
        <v>25375973437</v>
      </c>
      <c r="CM38" s="871"/>
      <c r="CN38" s="200">
        <f t="shared" si="82"/>
        <v>23701756967</v>
      </c>
      <c r="CO38" s="200">
        <f t="shared" si="83"/>
        <v>1057395674</v>
      </c>
      <c r="CP38" s="200">
        <f t="shared" si="84"/>
        <v>24759152641</v>
      </c>
      <c r="CQ38" s="871"/>
      <c r="CR38" s="194">
        <f t="shared" si="85"/>
        <v>24152090349</v>
      </c>
      <c r="CS38" s="194">
        <f>(W38*$DP$8)+X38+(AF38*$DQ$8)+(AK38*$DR$8)+(AP38*$DS$8)+AV38+(BA38*$DQ$8)+(BF38*$DR$8)+(BK38*$DS$8)+BQ38+BV38+BW38+CC38+CD38</f>
        <v>1223392291</v>
      </c>
      <c r="CT38" s="200">
        <f t="shared" si="86"/>
        <v>25375482640</v>
      </c>
      <c r="CU38" s="874">
        <v>25375482640</v>
      </c>
      <c r="CV38" s="200" t="str">
        <f t="shared" si="87"/>
        <v>OK</v>
      </c>
      <c r="CW38" s="136"/>
      <c r="DB38" s="879" t="str">
        <f t="shared" si="91"/>
        <v>HABILITADO</v>
      </c>
      <c r="DC38" s="487"/>
    </row>
    <row r="39" spans="1:107" ht="33" x14ac:dyDescent="0.3">
      <c r="A39" s="1039"/>
      <c r="B39" s="870">
        <v>7</v>
      </c>
      <c r="C39" s="1039"/>
      <c r="D39" s="32" t="str">
        <f>IF(Proponentes!H21="X",Proponentes!B$2,"")</f>
        <v>UNIÓN TEMPORAL L&amp;W</v>
      </c>
      <c r="E39" s="871"/>
      <c r="F39" s="872">
        <v>34957158037</v>
      </c>
      <c r="G39" s="873" t="str">
        <f t="shared" ref="G39" si="100">IF(F39&lt;&gt;"",IF(F39=$DV$9,"CUMPLE","RECHAZADO"),"")</f>
        <v>CUMPLE</v>
      </c>
      <c r="H39" s="874" t="s">
        <v>1538</v>
      </c>
      <c r="I39" s="880">
        <v>31901490171</v>
      </c>
      <c r="J39" s="208">
        <v>606128313</v>
      </c>
      <c r="K39" s="173">
        <f t="shared" si="47"/>
        <v>606128313</v>
      </c>
      <c r="L39" s="724" t="e">
        <f t="shared" si="48"/>
        <v>#DIV/0!</v>
      </c>
      <c r="M39" s="175" t="e">
        <f t="shared" si="49"/>
        <v>#DIV/0!</v>
      </c>
      <c r="N39" s="176" t="e">
        <f t="shared" si="50"/>
        <v>#DIV/0!</v>
      </c>
      <c r="O39" s="177" t="e">
        <f t="shared" si="51"/>
        <v>#DIV/0!</v>
      </c>
      <c r="P39" s="178" t="str">
        <f>IF(H39&lt;&gt;"",IF(J39=K39,IF(H39="SI",IF(AND(I39&lt;=$DF$9,I39&gt;=($DF$9*0.9)),"CUMPLE","NO CUMPLE"),IF(I39=$DF$9,"CUMPLE","NO CUMPLE")),"NO CUMPLE"),"")</f>
        <v>CUMPLE</v>
      </c>
      <c r="Q39" s="725">
        <f t="shared" si="52"/>
        <v>0</v>
      </c>
      <c r="R39" s="180">
        <f t="shared" si="89"/>
        <v>32507618484</v>
      </c>
      <c r="S39" s="180">
        <f t="shared" si="54"/>
        <v>31901490171</v>
      </c>
      <c r="T39" s="209"/>
      <c r="U39" s="209"/>
      <c r="V39" s="871"/>
      <c r="W39" s="874">
        <v>1274942</v>
      </c>
      <c r="X39" s="876">
        <v>2059031</v>
      </c>
      <c r="Y39" s="184">
        <f>ROUND(W39*$DP$9,0)</f>
        <v>108370070</v>
      </c>
      <c r="Z39" s="184">
        <f t="shared" si="55"/>
        <v>2059031</v>
      </c>
      <c r="AA39" s="1044"/>
      <c r="AB39" s="185" t="str">
        <f>IF(W39&lt;&gt;"",IF((Y39/$DP$9)/$DN$9&lt;=$AA$20,"CUMPLE","RECHAZADO"),"")</f>
        <v>CUMPLE</v>
      </c>
      <c r="AC39" s="186">
        <f t="shared" si="57"/>
        <v>110429101</v>
      </c>
      <c r="AD39" s="186">
        <f t="shared" si="58"/>
        <v>108370070</v>
      </c>
      <c r="AE39" s="209"/>
      <c r="AF39" s="874">
        <v>191748</v>
      </c>
      <c r="AG39" s="184">
        <f>ROUND(AF39*$DQ$9,0)</f>
        <v>6135936</v>
      </c>
      <c r="AH39" s="1044"/>
      <c r="AI39" s="185" t="str">
        <f>IF(AF39&lt;&gt;"",IF(AG39/$DQ$9&lt;=$AH$20,"CUMPLE","RECHAZADO"),"")</f>
        <v>CUMPLE</v>
      </c>
      <c r="AJ39" s="209"/>
      <c r="AK39" s="874">
        <v>153044</v>
      </c>
      <c r="AL39" s="184">
        <f>ROUND(AK39*$DR$9,0)</f>
        <v>13008740</v>
      </c>
      <c r="AM39" s="1044"/>
      <c r="AN39" s="185" t="str">
        <f>IF(AK39&lt;&gt;"",IF(AL39/$DR$9&lt;=$AM$20,"CUMPLE","RECHAZADO"),"")</f>
        <v>CUMPLE</v>
      </c>
      <c r="AO39" s="209"/>
      <c r="AP39" s="874"/>
      <c r="AQ39" s="184">
        <f>ROUND(AP39*$DS$9,0)</f>
        <v>0</v>
      </c>
      <c r="AR39" s="1044"/>
      <c r="AS39" s="185" t="str">
        <f>IF(AP39&lt;&gt;"",IF(AQ39/$DR$9&lt;=$AR$20,"CUMPLE","RECHAZADO"),"")</f>
        <v/>
      </c>
      <c r="AT39" s="185"/>
      <c r="AU39" s="194">
        <f t="shared" si="62"/>
        <v>19144676</v>
      </c>
      <c r="AV39" s="874">
        <v>2471661</v>
      </c>
      <c r="AW39" s="877">
        <f>ROUND((AG39+AL39+AQ39)*19%,0)</f>
        <v>3637488</v>
      </c>
      <c r="AX39" s="877">
        <f t="shared" si="64"/>
        <v>22782164</v>
      </c>
      <c r="AY39" s="877" t="str">
        <f t="shared" ref="AY39:AY43" si="101">IF(AV39&lt;&gt;"",IF(AI39="CUMPLE",IF(AN39="CUMPLE","CUMPLE","NO CUMPLE"),"NO CUMPLE")," ")</f>
        <v>CUMPLE</v>
      </c>
      <c r="AZ39" s="871"/>
      <c r="BA39" s="874">
        <v>9889807</v>
      </c>
      <c r="BB39" s="184">
        <f>ROUND(BA39*$DQ$9,0)</f>
        <v>316473824</v>
      </c>
      <c r="BC39" s="184">
        <f>$BC$9</f>
        <v>498219200</v>
      </c>
      <c r="BD39" s="185" t="str">
        <f t="shared" si="66"/>
        <v>CUMPLE</v>
      </c>
      <c r="BE39" s="209"/>
      <c r="BF39" s="874">
        <v>9291877</v>
      </c>
      <c r="BG39" s="184">
        <f>ROUND(BF39*$DR$9,0)</f>
        <v>789809545</v>
      </c>
      <c r="BH39" s="184">
        <f t="shared" ref="BH39" si="102">$BH$9</f>
        <v>1243383400</v>
      </c>
      <c r="BI39" s="185" t="str">
        <f t="shared" si="68"/>
        <v>CUMPLE</v>
      </c>
      <c r="BJ39" s="209"/>
      <c r="BK39" s="874"/>
      <c r="BL39" s="184">
        <f>ROUND(BK39*$DS$9,0)</f>
        <v>0</v>
      </c>
      <c r="BM39" s="1044"/>
      <c r="BN39" s="185" t="str">
        <f>IF(BK39&lt;&gt;"",IF((BL39/$DR$9)/$DN$9&lt;=$BM$20,"CUMPLE","RECHAZADO"),"")</f>
        <v/>
      </c>
      <c r="BO39" s="878"/>
      <c r="BP39" s="194">
        <f t="shared" si="70"/>
        <v>1106283369</v>
      </c>
      <c r="BQ39" s="874">
        <v>210193840</v>
      </c>
      <c r="BR39" s="877">
        <f t="shared" si="71"/>
        <v>210193840</v>
      </c>
      <c r="BS39" s="877">
        <f t="shared" si="72"/>
        <v>1316477209</v>
      </c>
      <c r="BT39" s="877" t="str">
        <f t="shared" ref="BT39:BT43" si="103">IF(BQ39&lt;&gt;"",IF(BD39="CUMPLE",IF(BI39="CUMPLE","CUMPLE","NO CUMPLE"),"NO CUMPLE")," ")</f>
        <v>CUMPLE</v>
      </c>
      <c r="BU39" s="871"/>
      <c r="BV39" s="874">
        <v>153000000</v>
      </c>
      <c r="BW39" s="874">
        <v>2907000</v>
      </c>
      <c r="BX39" s="194">
        <f t="shared" si="73"/>
        <v>2907000</v>
      </c>
      <c r="BY39" s="194" t="str">
        <f>IF(BV39&lt;&gt;"",IF(AND(BV39/$DN$9&lt;=$BY$15,BV39/$DN$9&gt;=$BY$16),"CUMPLE","RECHAZADO"),"")</f>
        <v>CUMPLE</v>
      </c>
      <c r="BZ39" s="194">
        <f t="shared" si="74"/>
        <v>153000000</v>
      </c>
      <c r="CA39" s="194">
        <f t="shared" si="75"/>
        <v>155907000</v>
      </c>
      <c r="CB39" s="871"/>
      <c r="CC39" s="874"/>
      <c r="CD39" s="874"/>
      <c r="CE39" s="194">
        <f t="shared" si="76"/>
        <v>0</v>
      </c>
      <c r="CF39" s="194" t="str">
        <f>IF(CC39&lt;&gt;"",IF(AND(CC39/$DN$9&lt;=$CF$15,CC39/$DS$9&gt;=$CF$16),"CUMPLE","RECHAZADO"),"")</f>
        <v/>
      </c>
      <c r="CG39" s="194">
        <f t="shared" si="77"/>
        <v>0</v>
      </c>
      <c r="CH39" s="194">
        <f t="shared" si="78"/>
        <v>0</v>
      </c>
      <c r="CI39" s="194"/>
      <c r="CJ39" s="232">
        <f t="shared" si="79"/>
        <v>32507618484</v>
      </c>
      <c r="CK39" s="197">
        <f t="shared" si="80"/>
        <v>1605595474</v>
      </c>
      <c r="CL39" s="232">
        <f t="shared" si="81"/>
        <v>34113213958</v>
      </c>
      <c r="CM39" s="871"/>
      <c r="CN39" s="200">
        <f t="shared" si="82"/>
        <v>31901490171</v>
      </c>
      <c r="CO39" s="200">
        <f t="shared" si="83"/>
        <v>1386798115</v>
      </c>
      <c r="CP39" s="200">
        <f t="shared" si="84"/>
        <v>33288288286</v>
      </c>
      <c r="CQ39" s="871"/>
      <c r="CR39" s="194">
        <f t="shared" si="85"/>
        <v>32507618484</v>
      </c>
      <c r="CS39" s="194">
        <f>(W39*$DP$9)+X39+(AF39*$DQ$9)+(AK39*$DR$9)+(AP39*$DS$9)+AV39+(BA39*$DQ$9)+(BF39*$DR$9)+(BK39*$DS$9)+BQ39+BV39+BW39+CC39+CD39</f>
        <v>1604429647</v>
      </c>
      <c r="CT39" s="200">
        <f t="shared" si="86"/>
        <v>34112048131</v>
      </c>
      <c r="CU39" s="874">
        <v>34112048131</v>
      </c>
      <c r="CV39" s="200" t="str">
        <f t="shared" si="87"/>
        <v>OK</v>
      </c>
      <c r="CW39" s="136"/>
      <c r="DB39" s="879" t="str">
        <f t="shared" si="91"/>
        <v>HABILITADO</v>
      </c>
      <c r="DC39" s="487"/>
    </row>
    <row r="40" spans="1:107" ht="33" x14ac:dyDescent="0.3">
      <c r="A40" s="1039"/>
      <c r="B40" s="870">
        <v>8</v>
      </c>
      <c r="C40" s="1039"/>
      <c r="D40" s="32" t="str">
        <f>IF(Proponentes!H22="X",Proponentes!B$2,"")</f>
        <v>UNIÓN TEMPORAL L&amp;W</v>
      </c>
      <c r="E40" s="871"/>
      <c r="F40" s="872">
        <v>19803878581</v>
      </c>
      <c r="G40" s="873" t="str">
        <f t="shared" ref="G40" si="104">IF(F40&lt;&gt;"",IF(F40=$DV$10,"CUMPLE","RECHAZADO"),"")</f>
        <v>CUMPLE</v>
      </c>
      <c r="H40" s="874" t="s">
        <v>1538</v>
      </c>
      <c r="I40" s="880">
        <v>17651295988</v>
      </c>
      <c r="J40" s="208">
        <v>335374624</v>
      </c>
      <c r="K40" s="173">
        <f t="shared" si="47"/>
        <v>335374624</v>
      </c>
      <c r="L40" s="724" t="e">
        <f t="shared" si="48"/>
        <v>#DIV/0!</v>
      </c>
      <c r="M40" s="175" t="e">
        <f t="shared" si="49"/>
        <v>#DIV/0!</v>
      </c>
      <c r="N40" s="176" t="e">
        <f t="shared" si="50"/>
        <v>#DIV/0!</v>
      </c>
      <c r="O40" s="177" t="e">
        <f t="shared" si="51"/>
        <v>#DIV/0!</v>
      </c>
      <c r="P40" s="178" t="str">
        <f>IF(H40&lt;&gt;"",IF(J40=K40,IF(H40="SI",IF(AND(I40&lt;=$DF$10,I40&gt;=($DF$10*0.9)),"CUMPLE","NO CUMPLE"),IF(I40=$DF$10,"CUMPLE","NO CUMPLE")),"NO CUMPLE"),"")</f>
        <v>CUMPLE</v>
      </c>
      <c r="Q40" s="725">
        <f t="shared" si="52"/>
        <v>0</v>
      </c>
      <c r="R40" s="180">
        <f t="shared" si="89"/>
        <v>17986670612</v>
      </c>
      <c r="S40" s="180">
        <f t="shared" si="54"/>
        <v>17651295988</v>
      </c>
      <c r="T40" s="209"/>
      <c r="U40" s="209"/>
      <c r="V40" s="871"/>
      <c r="W40" s="874">
        <v>1044273</v>
      </c>
      <c r="X40" s="876">
        <v>1289677</v>
      </c>
      <c r="Y40" s="184">
        <f>ROUND(W40*$DP$10,0)</f>
        <v>67877745</v>
      </c>
      <c r="Z40" s="184">
        <f t="shared" si="55"/>
        <v>1289677</v>
      </c>
      <c r="AA40" s="1044"/>
      <c r="AB40" s="185" t="str">
        <f>IF(W40&lt;&gt;"",IF((Y40/$DP$10)/$DN$10&lt;=$AA$20,"CUMPLE","RECHAZADO"),"")</f>
        <v>CUMPLE</v>
      </c>
      <c r="AC40" s="186">
        <f t="shared" si="57"/>
        <v>69167422</v>
      </c>
      <c r="AD40" s="186">
        <f t="shared" si="58"/>
        <v>67877745</v>
      </c>
      <c r="AE40" s="209"/>
      <c r="AF40" s="874">
        <v>156276</v>
      </c>
      <c r="AG40" s="184">
        <f>ROUND(AF40*$DQ$10,0)</f>
        <v>2031588</v>
      </c>
      <c r="AH40" s="1044"/>
      <c r="AI40" s="185" t="str">
        <f>IF(AF40&lt;&gt;"",IF(AG40/$DQ$10&lt;=$AH$20,"CUMPLE","RECHAZADO"),"")</f>
        <v>CUMPLE</v>
      </c>
      <c r="AJ40" s="209"/>
      <c r="AK40" s="874">
        <v>124732</v>
      </c>
      <c r="AL40" s="184">
        <f>ROUND(AK40*$DR$10,0)</f>
        <v>8107580</v>
      </c>
      <c r="AM40" s="1044"/>
      <c r="AN40" s="185" t="str">
        <f>IF(AK40&lt;&gt;"",IF(AL40/$DR$10&lt;=$AM$20,"CUMPLE","RECHAZADO"),"")</f>
        <v>CUMPLE</v>
      </c>
      <c r="AO40" s="209"/>
      <c r="AP40" s="874"/>
      <c r="AQ40" s="184">
        <f>ROUND(AP40*$DS$10,0)</f>
        <v>0</v>
      </c>
      <c r="AR40" s="1044"/>
      <c r="AS40" s="185" t="str">
        <f>IF(AP40&lt;&gt;"",IF(AQ40/$DR$10&lt;=$AR$20,"CUMPLE","RECHAZADO"),"")</f>
        <v/>
      </c>
      <c r="AT40" s="185"/>
      <c r="AU40" s="194">
        <f t="shared" si="62"/>
        <v>10139168</v>
      </c>
      <c r="AV40" s="874">
        <v>1540440</v>
      </c>
      <c r="AW40" s="877">
        <f>ROUND((AG40+AL40+AQ40)*19%,0)</f>
        <v>1926442</v>
      </c>
      <c r="AX40" s="877">
        <f t="shared" si="64"/>
        <v>12065610</v>
      </c>
      <c r="AY40" s="877" t="str">
        <f t="shared" si="101"/>
        <v>CUMPLE</v>
      </c>
      <c r="AZ40" s="871"/>
      <c r="BA40" s="874">
        <v>8768881</v>
      </c>
      <c r="BB40" s="184">
        <f>ROUND(BA40*$DQ$10,0)</f>
        <v>113995453</v>
      </c>
      <c r="BC40" s="184">
        <f>$BC$10</f>
        <v>220195976</v>
      </c>
      <c r="BD40" s="185" t="str">
        <f t="shared" si="66"/>
        <v>CUMPLE</v>
      </c>
      <c r="BE40" s="209"/>
      <c r="BF40" s="874">
        <v>8238722</v>
      </c>
      <c r="BG40" s="184">
        <f>ROUND(BF40*$DR$10,0)</f>
        <v>535516930</v>
      </c>
      <c r="BH40" s="184">
        <f t="shared" ref="BH40" si="105">$BH$10</f>
        <v>1034415590</v>
      </c>
      <c r="BI40" s="185" t="str">
        <f t="shared" si="68"/>
        <v>CUMPLE</v>
      </c>
      <c r="BJ40" s="209"/>
      <c r="BK40" s="874"/>
      <c r="BL40" s="184">
        <f>ROUND(BK40*$DS$10,0)</f>
        <v>0</v>
      </c>
      <c r="BM40" s="1044"/>
      <c r="BN40" s="185" t="str">
        <f>IF(BK40&lt;&gt;"",IF((BL40/$DR$10)/$DN$10&lt;=$BM$20,"CUMPLE","RECHAZADO"),"")</f>
        <v/>
      </c>
      <c r="BO40" s="878"/>
      <c r="BP40" s="194">
        <f t="shared" si="70"/>
        <v>649512383</v>
      </c>
      <c r="BQ40" s="874">
        <v>123407353</v>
      </c>
      <c r="BR40" s="877">
        <f t="shared" si="71"/>
        <v>123407353</v>
      </c>
      <c r="BS40" s="877">
        <f t="shared" si="72"/>
        <v>772919736</v>
      </c>
      <c r="BT40" s="877" t="str">
        <f t="shared" si="103"/>
        <v>CUMPLE</v>
      </c>
      <c r="BU40" s="871"/>
      <c r="BV40" s="874">
        <v>140000000</v>
      </c>
      <c r="BW40" s="874">
        <v>2660000</v>
      </c>
      <c r="BX40" s="194">
        <f t="shared" si="73"/>
        <v>2660000</v>
      </c>
      <c r="BY40" s="194" t="str">
        <f>IF(BV40&lt;&gt;"",IF(AND(BV40/$DN$10&lt;=$BY$15,BV40/$DN$10&gt;=$BY$16),"CUMPLE","RECHAZADO"),"")</f>
        <v>CUMPLE</v>
      </c>
      <c r="BZ40" s="194">
        <f t="shared" si="74"/>
        <v>140000000</v>
      </c>
      <c r="CA40" s="194">
        <f t="shared" si="75"/>
        <v>142660000</v>
      </c>
      <c r="CB40" s="871"/>
      <c r="CC40" s="874"/>
      <c r="CD40" s="874"/>
      <c r="CE40" s="194">
        <f t="shared" si="76"/>
        <v>0</v>
      </c>
      <c r="CF40" s="194" t="str">
        <f>IF(CC40&lt;&gt;"",IF(AND(CC40/$DN$10&lt;=$CF$15,CC40/$DS$10&gt;=$CF$16),"CUMPLE","RECHAZADO"),"")</f>
        <v/>
      </c>
      <c r="CG40" s="194">
        <f t="shared" si="77"/>
        <v>0</v>
      </c>
      <c r="CH40" s="194">
        <f t="shared" si="78"/>
        <v>0</v>
      </c>
      <c r="CI40" s="194"/>
      <c r="CJ40" s="232">
        <f t="shared" si="79"/>
        <v>17986670612</v>
      </c>
      <c r="CK40" s="197">
        <f t="shared" si="80"/>
        <v>996812768</v>
      </c>
      <c r="CL40" s="232">
        <f t="shared" si="81"/>
        <v>18983483380</v>
      </c>
      <c r="CM40" s="871"/>
      <c r="CN40" s="200">
        <f t="shared" si="82"/>
        <v>17651295988</v>
      </c>
      <c r="CO40" s="200">
        <f t="shared" si="83"/>
        <v>867529296</v>
      </c>
      <c r="CP40" s="200">
        <f t="shared" si="84"/>
        <v>18518825284</v>
      </c>
      <c r="CQ40" s="871"/>
      <c r="CR40" s="194">
        <f t="shared" si="85"/>
        <v>17986670612</v>
      </c>
      <c r="CS40" s="194">
        <f>(W40*$DP$10)+X40+(AF40*$DQ$10)+(AK40*$DR$10)+(AP40*$DS$10)+AV40+(BA40*$DQ$10)+(BF40*$DR$10)+(BK40*$DS$10)+BQ40+BV40+BW40+CC40+CD40</f>
        <v>996426766</v>
      </c>
      <c r="CT40" s="200">
        <f t="shared" si="86"/>
        <v>18983097378</v>
      </c>
      <c r="CU40" s="874">
        <v>18983097378</v>
      </c>
      <c r="CV40" s="200" t="str">
        <f t="shared" si="87"/>
        <v>OK</v>
      </c>
      <c r="CW40" s="136"/>
      <c r="DB40" s="879" t="str">
        <f t="shared" si="91"/>
        <v>HABILITADO</v>
      </c>
      <c r="DC40" s="888"/>
    </row>
    <row r="41" spans="1:107" ht="33" x14ac:dyDescent="0.3">
      <c r="A41" s="1039"/>
      <c r="B41" s="870">
        <v>9</v>
      </c>
      <c r="C41" s="1039"/>
      <c r="D41" s="32" t="str">
        <f>IF(Proponentes!H23="X",Proponentes!B$2,"")</f>
        <v>UNIÓN TEMPORAL L&amp;W</v>
      </c>
      <c r="E41" s="871"/>
      <c r="F41" s="872">
        <v>24629524096</v>
      </c>
      <c r="G41" s="873" t="str">
        <f t="shared" ref="G41" si="106">IF(F41&lt;&gt;"",IF(F41=$DV$11,"CUMPLE","RECHAZADO"),"")</f>
        <v>CUMPLE</v>
      </c>
      <c r="H41" s="874" t="s">
        <v>1538</v>
      </c>
      <c r="I41" s="880">
        <v>22078275005</v>
      </c>
      <c r="J41" s="208">
        <v>419487225</v>
      </c>
      <c r="K41" s="173">
        <f t="shared" si="47"/>
        <v>419487225</v>
      </c>
      <c r="L41" s="724" t="e">
        <f t="shared" si="48"/>
        <v>#DIV/0!</v>
      </c>
      <c r="M41" s="175" t="e">
        <f t="shared" si="49"/>
        <v>#DIV/0!</v>
      </c>
      <c r="N41" s="176" t="e">
        <f t="shared" si="50"/>
        <v>#DIV/0!</v>
      </c>
      <c r="O41" s="177" t="e">
        <f t="shared" si="51"/>
        <v>#DIV/0!</v>
      </c>
      <c r="P41" s="178" t="str">
        <f>IF(H41&lt;&gt;"",IF(J41=K41,IF(H41="SI",IF(AND(I41&lt;=$DF$11,I41&gt;=($DF$11*0.9)),"CUMPLE","NO CUMPLE"),IF(I41=$DF$11,"CUMPLE","NO CUMPLE")),"NO CUMPLE"),"")</f>
        <v>CUMPLE</v>
      </c>
      <c r="Q41" s="725">
        <f t="shared" si="52"/>
        <v>0</v>
      </c>
      <c r="R41" s="180">
        <f t="shared" si="89"/>
        <v>22497762230</v>
      </c>
      <c r="S41" s="180">
        <f t="shared" si="54"/>
        <v>22078275005</v>
      </c>
      <c r="T41" s="209"/>
      <c r="U41" s="209"/>
      <c r="V41" s="871"/>
      <c r="W41" s="874">
        <v>1143718</v>
      </c>
      <c r="X41" s="876">
        <v>1608068</v>
      </c>
      <c r="Y41" s="184">
        <f>ROUND(W41*$DP$11,0)</f>
        <v>84635132</v>
      </c>
      <c r="Z41" s="184">
        <f t="shared" si="55"/>
        <v>1608068</v>
      </c>
      <c r="AA41" s="1044"/>
      <c r="AB41" s="185" t="str">
        <f>IF(W41&lt;&gt;"",IF((Y41/$DP$11)/$DN$11&lt;=$AA$20,"CUMPLE","RECHAZADO"),"")</f>
        <v>CUMPLE</v>
      </c>
      <c r="AC41" s="186">
        <f t="shared" si="57"/>
        <v>86243200</v>
      </c>
      <c r="AD41" s="186">
        <f t="shared" si="58"/>
        <v>84635132</v>
      </c>
      <c r="AE41" s="209"/>
      <c r="AF41" s="874">
        <v>170032</v>
      </c>
      <c r="AG41" s="184">
        <f>ROUND(AF41*$DQ$11,0)</f>
        <v>3400640</v>
      </c>
      <c r="AH41" s="1044"/>
      <c r="AI41" s="185" t="str">
        <f>IF(AF41&lt;&gt;"",IF(AG41/$DQ$11&lt;=$AH$20,"CUMPLE","RECHAZADO"),"")</f>
        <v>CUMPLE</v>
      </c>
      <c r="AJ41" s="209"/>
      <c r="AK41" s="874">
        <v>135711</v>
      </c>
      <c r="AL41" s="184">
        <f>ROUND(AK41*$DR$11,0)</f>
        <v>10042614</v>
      </c>
      <c r="AM41" s="1044"/>
      <c r="AN41" s="185" t="str">
        <f>IF(AK41&lt;&gt;"",IF(AL41/$DR$11&lt;=$AM$20,"CUMPLE","RECHAZADO"),"")</f>
        <v>CUMPLE</v>
      </c>
      <c r="AO41" s="209"/>
      <c r="AP41" s="874"/>
      <c r="AQ41" s="184">
        <f>ROUND(AP41*$DS$11,0)</f>
        <v>0</v>
      </c>
      <c r="AR41" s="1044"/>
      <c r="AS41" s="185" t="str">
        <f>IF(AP41&lt;&gt;"",IF(AQ41/$DR$11&lt;=$AR$20,"CUMPLE","RECHAZADO"),"")</f>
        <v/>
      </c>
      <c r="AT41" s="185"/>
      <c r="AU41" s="194">
        <f t="shared" si="62"/>
        <v>13443254</v>
      </c>
      <c r="AV41" s="874">
        <v>1908097</v>
      </c>
      <c r="AW41" s="877">
        <f t="shared" si="63"/>
        <v>2554218</v>
      </c>
      <c r="AX41" s="877">
        <f t="shared" si="64"/>
        <v>15997472</v>
      </c>
      <c r="AY41" s="877" t="str">
        <f t="shared" si="101"/>
        <v>CUMPLE</v>
      </c>
      <c r="AZ41" s="871"/>
      <c r="BA41" s="874">
        <v>9417427</v>
      </c>
      <c r="BB41" s="184">
        <f>ROUND(BA41*$DQ$11,0)</f>
        <v>188348540</v>
      </c>
      <c r="BC41" s="184">
        <f>$BC$11</f>
        <v>334384100</v>
      </c>
      <c r="BD41" s="185" t="str">
        <f t="shared" si="66"/>
        <v>CUMPLE</v>
      </c>
      <c r="BE41" s="209"/>
      <c r="BF41" s="874">
        <v>8848057</v>
      </c>
      <c r="BG41" s="184">
        <f>ROUND(BF41*$DR$11,0)</f>
        <v>654756218</v>
      </c>
      <c r="BH41" s="184">
        <f t="shared" ref="BH41" si="107">$BH$11</f>
        <v>1162419824</v>
      </c>
      <c r="BI41" s="185" t="str">
        <f t="shared" si="68"/>
        <v>CUMPLE</v>
      </c>
      <c r="BJ41" s="209"/>
      <c r="BK41" s="874"/>
      <c r="BL41" s="184">
        <f>ROUND(BK41*$DS$11,0)</f>
        <v>0</v>
      </c>
      <c r="BM41" s="1044"/>
      <c r="BN41" s="185" t="str">
        <f>IF(BK41&lt;&gt;"",IF((BL41/$DR$11)/$DN$11&lt;=$BM$20,"CUMPLE","RECHAZADO"),"")</f>
        <v/>
      </c>
      <c r="BO41" s="878"/>
      <c r="BP41" s="194">
        <f t="shared" si="70"/>
        <v>843104758</v>
      </c>
      <c r="BQ41" s="874">
        <v>160189904</v>
      </c>
      <c r="BR41" s="877">
        <f t="shared" si="71"/>
        <v>160189904</v>
      </c>
      <c r="BS41" s="877">
        <f t="shared" si="72"/>
        <v>1003294662</v>
      </c>
      <c r="BT41" s="877" t="str">
        <f t="shared" si="103"/>
        <v>CUMPLE</v>
      </c>
      <c r="BU41" s="871"/>
      <c r="BV41" s="874">
        <v>143000000</v>
      </c>
      <c r="BW41" s="874">
        <v>2717000</v>
      </c>
      <c r="BX41" s="194">
        <f t="shared" si="73"/>
        <v>2717000</v>
      </c>
      <c r="BY41" s="194" t="str">
        <f>IF(BV41&lt;&gt;"",IF(AND(BV41/$DN$11&lt;=$BY$15,BV41/$DN$11&gt;=$BY$16),"CUMPLE","RECHAZADO"),"")</f>
        <v>CUMPLE</v>
      </c>
      <c r="BZ41" s="194">
        <f t="shared" si="74"/>
        <v>143000000</v>
      </c>
      <c r="CA41" s="194">
        <f t="shared" si="75"/>
        <v>145717000</v>
      </c>
      <c r="CB41" s="871"/>
      <c r="CC41" s="874"/>
      <c r="CD41" s="874"/>
      <c r="CE41" s="194">
        <f t="shared" si="76"/>
        <v>0</v>
      </c>
      <c r="CF41" s="194" t="str">
        <f>IF(CC41&lt;&gt;"",IF(AND(CC41/$DN$11&lt;=$CF$15,CC41/$DS$11&gt;=$CF$16),"CUMPLE","RECHAZADO"),"")</f>
        <v/>
      </c>
      <c r="CG41" s="194">
        <f t="shared" si="77"/>
        <v>0</v>
      </c>
      <c r="CH41" s="194">
        <f t="shared" si="78"/>
        <v>0</v>
      </c>
      <c r="CI41" s="194"/>
      <c r="CJ41" s="232">
        <f t="shared" si="79"/>
        <v>22497762230</v>
      </c>
      <c r="CK41" s="197">
        <f t="shared" si="80"/>
        <v>1251252334</v>
      </c>
      <c r="CL41" s="232">
        <f t="shared" si="81"/>
        <v>23749014564</v>
      </c>
      <c r="CM41" s="871"/>
      <c r="CN41" s="200">
        <f t="shared" si="82"/>
        <v>22078275005</v>
      </c>
      <c r="CO41" s="200">
        <f t="shared" si="83"/>
        <v>1084183144</v>
      </c>
      <c r="CP41" s="200">
        <f t="shared" si="84"/>
        <v>23162458149</v>
      </c>
      <c r="CQ41" s="871"/>
      <c r="CR41" s="194">
        <f t="shared" si="85"/>
        <v>22497762230</v>
      </c>
      <c r="CS41" s="194">
        <f>(W41*$DP$11)+X41+(AF41*$DQ$11)+(AK41*$DR$11)+(AP41*$DS$11)+AV41+(BA41*$DQ$11)+(BF41*$DR$11)+(BK41*$DS$11)+BQ41+BV41+BW41+CC41+CD41</f>
        <v>1250606213</v>
      </c>
      <c r="CT41" s="200">
        <f t="shared" si="86"/>
        <v>23748368443</v>
      </c>
      <c r="CU41" s="874">
        <v>23748368443</v>
      </c>
      <c r="CV41" s="200" t="str">
        <f t="shared" si="87"/>
        <v>OK</v>
      </c>
      <c r="CW41" s="136"/>
      <c r="DB41" s="879" t="str">
        <f t="shared" si="91"/>
        <v>HABILITADO</v>
      </c>
      <c r="DC41" s="888"/>
    </row>
    <row r="42" spans="1:107" ht="33.75" thickBot="1" x14ac:dyDescent="0.35">
      <c r="A42" s="1039"/>
      <c r="B42" s="870">
        <v>10</v>
      </c>
      <c r="C42" s="1039"/>
      <c r="D42" s="32" t="str">
        <f>IF(Proponentes!H24="X",Proponentes!B$2,"")</f>
        <v>UNIÓN TEMPORAL L&amp;W</v>
      </c>
      <c r="E42" s="871"/>
      <c r="F42" s="880">
        <v>25460574021</v>
      </c>
      <c r="G42" s="873" t="str">
        <f t="shared" ref="G42" si="108">IF(F42&lt;&gt;"",IF(F42=$DV$12,"CUMPLE","RECHAZADO"),"")</f>
        <v>CUMPLE</v>
      </c>
      <c r="H42" s="874" t="s">
        <v>1538</v>
      </c>
      <c r="I42" s="880">
        <v>22755952977</v>
      </c>
      <c r="J42" s="208">
        <v>432363107</v>
      </c>
      <c r="K42" s="173">
        <f t="shared" si="47"/>
        <v>432363107</v>
      </c>
      <c r="L42" s="724" t="e">
        <f t="shared" si="48"/>
        <v>#DIV/0!</v>
      </c>
      <c r="M42" s="175" t="e">
        <f t="shared" si="49"/>
        <v>#DIV/0!</v>
      </c>
      <c r="N42" s="176" t="e">
        <f t="shared" si="50"/>
        <v>#DIV/0!</v>
      </c>
      <c r="O42" s="177" t="e">
        <f t="shared" si="51"/>
        <v>#DIV/0!</v>
      </c>
      <c r="P42" s="178" t="str">
        <f>IF(H42&lt;&gt;"",IF(J42=K42,IF(H42="SI",IF(AND(I42&lt;=$DF$12,I42&gt;=($DF$12*0.9)),"CUMPLE","NO CUMPLE"),IF(I42=$DF$12,"CUMPLE","NO CUMPLE")),"NO CUMPLE"),"")</f>
        <v>CUMPLE</v>
      </c>
      <c r="Q42" s="725">
        <f t="shared" si="52"/>
        <v>0</v>
      </c>
      <c r="R42" s="180">
        <f t="shared" si="89"/>
        <v>23188316084</v>
      </c>
      <c r="S42" s="180">
        <f t="shared" si="54"/>
        <v>22755952977</v>
      </c>
      <c r="T42" s="209"/>
      <c r="U42" s="209"/>
      <c r="V42" s="871"/>
      <c r="W42" s="874">
        <v>1113139</v>
      </c>
      <c r="X42" s="876">
        <v>1713121</v>
      </c>
      <c r="Y42" s="184">
        <f>ROUND(W42*$DP$12,0)</f>
        <v>90164259</v>
      </c>
      <c r="Z42" s="184">
        <f t="shared" si="55"/>
        <v>1713121</v>
      </c>
      <c r="AA42" s="1044"/>
      <c r="AB42" s="185" t="str">
        <f>IF(W42&lt;&gt;"",IF((Y42/$DP$12)/$DN$12&lt;=$AA$20,"CUMPLE","RECHAZADO"),"")</f>
        <v>CUMPLE</v>
      </c>
      <c r="AC42" s="186">
        <f t="shared" si="57"/>
        <v>91877380</v>
      </c>
      <c r="AD42" s="186">
        <f t="shared" si="58"/>
        <v>90164259</v>
      </c>
      <c r="AE42" s="209"/>
      <c r="AF42" s="874">
        <v>165486</v>
      </c>
      <c r="AG42" s="184">
        <f>ROUND(AF42*$DQ$12,0)</f>
        <v>2482290</v>
      </c>
      <c r="AH42" s="1044"/>
      <c r="AI42" s="185" t="str">
        <f>IF(AF42&lt;&gt;"",IF(AG42/$DQ$12&lt;=$AH$20,"CUMPLE","RECHAZADO"),"")</f>
        <v>CUMPLE</v>
      </c>
      <c r="AJ42" s="209"/>
      <c r="AK42" s="874">
        <v>132082</v>
      </c>
      <c r="AL42" s="184">
        <f>ROUND(AK42*$DR$12,0)</f>
        <v>10698642</v>
      </c>
      <c r="AM42" s="1044"/>
      <c r="AN42" s="185" t="str">
        <f>IF(AK42&lt;&gt;"",IF(AL42/$DR$12&lt;=$AM$20,"CUMPLE","RECHAZADO"),"")</f>
        <v>CUMPLE</v>
      </c>
      <c r="AO42" s="209"/>
      <c r="AP42" s="874"/>
      <c r="AQ42" s="184">
        <f>ROUND(AP42*$DS$12,0)</f>
        <v>0</v>
      </c>
      <c r="AR42" s="1044"/>
      <c r="AS42" s="185" t="str">
        <f>IF(AP42&lt;&gt;"",IF(AQ42/$DR$12&lt;=$AR$20,"CUMPLE","RECHAZADO"),"")</f>
        <v/>
      </c>
      <c r="AT42" s="185"/>
      <c r="AU42" s="194">
        <f t="shared" si="62"/>
        <v>13180932</v>
      </c>
      <c r="AV42" s="874">
        <v>2032742</v>
      </c>
      <c r="AW42" s="877">
        <f t="shared" si="63"/>
        <v>2504377</v>
      </c>
      <c r="AX42" s="877">
        <f t="shared" si="64"/>
        <v>15685309</v>
      </c>
      <c r="AY42" s="877" t="str">
        <f t="shared" si="101"/>
        <v>CUMPLE</v>
      </c>
      <c r="AZ42" s="871"/>
      <c r="BA42" s="874">
        <v>9641807</v>
      </c>
      <c r="BB42" s="184">
        <f>ROUND(BA42*$DQ$12,0)</f>
        <v>144627105</v>
      </c>
      <c r="BC42" s="184">
        <f>$BC$12</f>
        <v>263816970</v>
      </c>
      <c r="BD42" s="185" t="str">
        <f t="shared" si="66"/>
        <v>CUMPLE</v>
      </c>
      <c r="BE42" s="209"/>
      <c r="BF42" s="874">
        <v>9058871</v>
      </c>
      <c r="BG42" s="184">
        <f>ROUND(BF42*$DR$12,0)</f>
        <v>733768551</v>
      </c>
      <c r="BH42" s="184">
        <f t="shared" ref="BH42" si="109">$BH$12</f>
        <v>1338480855</v>
      </c>
      <c r="BI42" s="185" t="str">
        <f t="shared" si="68"/>
        <v>CUMPLE</v>
      </c>
      <c r="BJ42" s="209"/>
      <c r="BK42" s="874"/>
      <c r="BL42" s="184">
        <f>ROUND(BK42*$DS$12,0)</f>
        <v>0</v>
      </c>
      <c r="BM42" s="1044"/>
      <c r="BN42" s="185" t="str">
        <f>IF(BK42&lt;&gt;"",IF((BL42/$DR$12)/$DN$12&lt;=$BM$20,"CUMPLE","RECHAZADO"),"")</f>
        <v/>
      </c>
      <c r="BO42" s="878"/>
      <c r="BP42" s="194">
        <f t="shared" si="70"/>
        <v>878395656</v>
      </c>
      <c r="BQ42" s="874">
        <v>166895175</v>
      </c>
      <c r="BR42" s="877">
        <f t="shared" si="71"/>
        <v>166895175</v>
      </c>
      <c r="BS42" s="877">
        <f t="shared" si="72"/>
        <v>1045290831</v>
      </c>
      <c r="BT42" s="877" t="str">
        <f t="shared" si="103"/>
        <v>CUMPLE</v>
      </c>
      <c r="BU42" s="871"/>
      <c r="BV42" s="874">
        <v>150000000</v>
      </c>
      <c r="BW42" s="874">
        <v>2850000</v>
      </c>
      <c r="BX42" s="194">
        <f t="shared" si="73"/>
        <v>2850000</v>
      </c>
      <c r="BY42" s="194" t="str">
        <f>IF(BV42&lt;&gt;"",IF(AND(BV42/$DN$12&lt;=$BY$15,BV42/$DN$12&gt;=$BY$16),"CUMPLE","RECHAZADO"),"")</f>
        <v>CUMPLE</v>
      </c>
      <c r="BZ42" s="194">
        <f t="shared" si="74"/>
        <v>150000000</v>
      </c>
      <c r="CA42" s="194">
        <f t="shared" si="75"/>
        <v>152850000</v>
      </c>
      <c r="CB42" s="871"/>
      <c r="CC42" s="874"/>
      <c r="CD42" s="874"/>
      <c r="CE42" s="194">
        <f t="shared" si="76"/>
        <v>0</v>
      </c>
      <c r="CF42" s="194" t="str">
        <f>IF(CC42&lt;&gt;"",IF(AND(CC42/$DN$12&lt;=$CF$15,CC42/$DS$12&gt;=$CF$16),"CUMPLE","RECHAZADO"),"")</f>
        <v/>
      </c>
      <c r="CG42" s="194">
        <f t="shared" si="77"/>
        <v>0</v>
      </c>
      <c r="CH42" s="194">
        <f t="shared" si="78"/>
        <v>0</v>
      </c>
      <c r="CI42" s="194"/>
      <c r="CJ42" s="232">
        <f t="shared" si="79"/>
        <v>23188316084</v>
      </c>
      <c r="CK42" s="197">
        <f t="shared" si="80"/>
        <v>1305703520</v>
      </c>
      <c r="CL42" s="232">
        <f t="shared" si="81"/>
        <v>24494019604</v>
      </c>
      <c r="CM42" s="871"/>
      <c r="CN42" s="200">
        <f t="shared" si="82"/>
        <v>22755952977</v>
      </c>
      <c r="CO42" s="200">
        <f t="shared" si="83"/>
        <v>1131740847</v>
      </c>
      <c r="CP42" s="200">
        <f t="shared" si="84"/>
        <v>23887693824</v>
      </c>
      <c r="CQ42" s="871"/>
      <c r="CR42" s="194">
        <f t="shared" si="85"/>
        <v>23188316084</v>
      </c>
      <c r="CS42" s="194">
        <f>(W42*$DP$12)+X42+(AF42*$DQ$12)+(AK42*$DR$12)+(AP42*$DS$12)+AV42+(BA42*$DQ$12)+(BF42*$DR$12)+(BK42*$DS$12)+BQ42+BV42+BW42+CC42+CD42</f>
        <v>1305231885</v>
      </c>
      <c r="CT42" s="200">
        <f t="shared" si="86"/>
        <v>24493547969</v>
      </c>
      <c r="CU42" s="874">
        <v>24493547969</v>
      </c>
      <c r="CV42" s="200" t="str">
        <f t="shared" si="87"/>
        <v>OK</v>
      </c>
      <c r="CW42" s="136"/>
      <c r="DB42" s="879" t="str">
        <f t="shared" si="91"/>
        <v>HABILITADO</v>
      </c>
      <c r="DC42" s="888"/>
    </row>
    <row r="43" spans="1:107" ht="14.25" hidden="1" customHeight="1" x14ac:dyDescent="0.3">
      <c r="A43" s="1041"/>
      <c r="B43" s="167">
        <v>11</v>
      </c>
      <c r="C43" s="1043"/>
      <c r="D43" s="32" t="str">
        <f>IF(Proponentes!H25="X",Proponentes!B$2,"")</f>
        <v/>
      </c>
      <c r="E43" s="156"/>
      <c r="F43" s="221"/>
      <c r="G43" s="169" t="str">
        <f t="shared" ref="G43" si="110">IF(F43&lt;&gt;"",IF(F43=$DV$13,"CUMPLE","RECHAZADO"),"")</f>
        <v/>
      </c>
      <c r="H43" s="170"/>
      <c r="I43" s="221"/>
      <c r="J43" s="172"/>
      <c r="K43" s="827">
        <f t="shared" si="47"/>
        <v>0</v>
      </c>
      <c r="L43" s="174" t="e">
        <f t="shared" si="48"/>
        <v>#DIV/0!</v>
      </c>
      <c r="M43" s="175" t="e">
        <f t="shared" si="49"/>
        <v>#DIV/0!</v>
      </c>
      <c r="N43" s="176" t="e">
        <f t="shared" si="50"/>
        <v>#DIV/0!</v>
      </c>
      <c r="O43" s="177" t="e">
        <f t="shared" si="51"/>
        <v>#DIV/0!</v>
      </c>
      <c r="P43" s="179" t="str">
        <f>IF(H43&lt;&gt;"",IF(J43=K43,IF(H43="SI",IF(AND(I43&lt;=$DF$13,I43&gt;=($DF$13*0.9)),"CUMPLE","NO CUMPLE"),IF(I43=$DF$13,"CUMPLE","NO CUMPLE")),"NO CUMPLE"),"")</f>
        <v/>
      </c>
      <c r="Q43" s="179">
        <f t="shared" si="52"/>
        <v>0</v>
      </c>
      <c r="R43" s="828" t="str">
        <f t="shared" si="89"/>
        <v/>
      </c>
      <c r="S43" s="828" t="str">
        <f t="shared" si="54"/>
        <v/>
      </c>
      <c r="T43" s="181"/>
      <c r="U43" s="182"/>
      <c r="V43" s="155"/>
      <c r="W43" s="170"/>
      <c r="X43" s="183"/>
      <c r="Y43" s="829">
        <f>ROUND(W43*$DP$13,0)</f>
        <v>0</v>
      </c>
      <c r="Z43" s="829">
        <f t="shared" si="55"/>
        <v>0</v>
      </c>
      <c r="AA43" s="1045"/>
      <c r="AB43" s="244" t="str">
        <f>IF(W43&lt;&gt;"",IF((Y43/$DP$13)/$DN$13&lt;=$AA$20,"CUMPLE","RECHAZADO"),"")</f>
        <v/>
      </c>
      <c r="AC43" s="830">
        <f t="shared" si="57"/>
        <v>0</v>
      </c>
      <c r="AD43" s="830">
        <f t="shared" si="58"/>
        <v>0</v>
      </c>
      <c r="AE43" s="181"/>
      <c r="AF43" s="170"/>
      <c r="AG43" s="829">
        <f>ROUND(AF43*$DQ$13,0)</f>
        <v>0</v>
      </c>
      <c r="AH43" s="1045"/>
      <c r="AI43" s="244" t="str">
        <f>IF(AF43&lt;&gt;"",IF(AG43/$DQ$13&lt;=$AH$20,"CUMPLE","RECHAZADO"),"")</f>
        <v/>
      </c>
      <c r="AJ43" s="181"/>
      <c r="AK43" s="170"/>
      <c r="AL43" s="829">
        <f>ROUND(AK43*$DR$13,0)</f>
        <v>0</v>
      </c>
      <c r="AM43" s="1045"/>
      <c r="AN43" s="244" t="str">
        <f>IF(AK43&lt;&gt;"",IF(AL43/$DR$13&lt;=$AM$20,"CUMPLE","RECHAZADO"),"")</f>
        <v/>
      </c>
      <c r="AO43" s="181"/>
      <c r="AP43" s="170"/>
      <c r="AQ43" s="829">
        <f>ROUND(AP43*$DS$13,0)</f>
        <v>0</v>
      </c>
      <c r="AR43" s="1045"/>
      <c r="AS43" s="244" t="str">
        <f>IF(AP43&lt;&gt;"",IF(AQ43/$DR$13&lt;=$AR$20,"CUMPLE","RECHAZADO"),"")</f>
        <v/>
      </c>
      <c r="AT43" s="187"/>
      <c r="AU43" s="831">
        <f t="shared" si="62"/>
        <v>0</v>
      </c>
      <c r="AV43" s="170"/>
      <c r="AW43" s="832">
        <f t="shared" si="63"/>
        <v>0</v>
      </c>
      <c r="AX43" s="832">
        <f t="shared" si="64"/>
        <v>0</v>
      </c>
      <c r="AY43" s="832" t="str">
        <f t="shared" si="101"/>
        <v xml:space="preserve"> </v>
      </c>
      <c r="AZ43" s="155"/>
      <c r="BA43" s="170"/>
      <c r="BB43" s="829">
        <f>ROUND(BA43*$DQ$13,0)</f>
        <v>0</v>
      </c>
      <c r="BC43" s="834">
        <f>$BC$13</f>
        <v>385647118</v>
      </c>
      <c r="BD43" s="729" t="str">
        <f t="shared" si="66"/>
        <v/>
      </c>
      <c r="BE43" s="181"/>
      <c r="BF43" s="170"/>
      <c r="BG43" s="829">
        <f>ROUND(BF43*$DR$13,0)</f>
        <v>0</v>
      </c>
      <c r="BH43" s="829">
        <f t="shared" ref="BH43" si="111">$BH$13</f>
        <v>1512338976</v>
      </c>
      <c r="BI43" s="729" t="str">
        <f t="shared" si="68"/>
        <v/>
      </c>
      <c r="BJ43" s="181"/>
      <c r="BK43" s="170"/>
      <c r="BL43" s="829">
        <f>ROUND(BK43*$DS$13,0)</f>
        <v>0</v>
      </c>
      <c r="BM43" s="1045"/>
      <c r="BN43" s="244" t="str">
        <f>IF(BK43&lt;&gt;"",IF((BL43/$DR$13)/$DN$13&lt;=$BM$20,"CUMPLE","RECHAZADO"),"")</f>
        <v/>
      </c>
      <c r="BO43" s="193"/>
      <c r="BP43" s="831">
        <f t="shared" si="70"/>
        <v>0</v>
      </c>
      <c r="BQ43" s="170"/>
      <c r="BR43" s="832">
        <f t="shared" si="71"/>
        <v>0</v>
      </c>
      <c r="BS43" s="832">
        <f t="shared" si="72"/>
        <v>0</v>
      </c>
      <c r="BT43" s="832" t="str">
        <f t="shared" si="103"/>
        <v xml:space="preserve"> </v>
      </c>
      <c r="BU43" s="155"/>
      <c r="BV43" s="170"/>
      <c r="BW43" s="170"/>
      <c r="BX43" s="835">
        <f t="shared" si="73"/>
        <v>0</v>
      </c>
      <c r="BY43" s="835" t="str">
        <f>IF(BV43&lt;&gt;"",IF(AND(BV43/$DN$13&lt;=$BY$15,BV43/$DN$13&gt;=$BY$16),"CUMPLE","RECHAZADO"),"")</f>
        <v/>
      </c>
      <c r="BZ43" s="835">
        <f t="shared" si="74"/>
        <v>0</v>
      </c>
      <c r="CA43" s="835">
        <f t="shared" si="75"/>
        <v>0</v>
      </c>
      <c r="CB43" s="155"/>
      <c r="CC43" s="170"/>
      <c r="CD43" s="170"/>
      <c r="CE43" s="835">
        <f t="shared" si="76"/>
        <v>0</v>
      </c>
      <c r="CF43" s="835" t="str">
        <f>IF(CC43&lt;&gt;"",IF(AND(CC43/$DN$13&lt;=$CF$15,CC43/$DS$13&gt;=$CF$16),"CUMPLE","RECHAZADO"),"")</f>
        <v/>
      </c>
      <c r="CG43" s="835">
        <f t="shared" si="77"/>
        <v>0</v>
      </c>
      <c r="CH43" s="835">
        <f t="shared" si="78"/>
        <v>0</v>
      </c>
      <c r="CI43" s="195"/>
      <c r="CJ43" s="86" t="str">
        <f t="shared" si="79"/>
        <v/>
      </c>
      <c r="CK43" s="836">
        <f t="shared" si="80"/>
        <v>0</v>
      </c>
      <c r="CL43" s="837" t="str">
        <f t="shared" si="81"/>
        <v/>
      </c>
      <c r="CM43" s="155"/>
      <c r="CN43" s="838" t="str">
        <f t="shared" si="82"/>
        <v/>
      </c>
      <c r="CO43" s="839">
        <f t="shared" si="83"/>
        <v>0</v>
      </c>
      <c r="CP43" s="840" t="str">
        <f t="shared" si="84"/>
        <v/>
      </c>
      <c r="CQ43" s="156"/>
      <c r="CR43" s="841">
        <f t="shared" si="85"/>
        <v>0</v>
      </c>
      <c r="CS43" s="835">
        <f>(W43*$DP$13)+X43+(AF43*$DQ$13)+(AK43*$DR$13)+(AP43*$DS$13)+AV43+(BA43*$DQ$13)+(BF43*$DR$13)+(BK43*$DS$13)+BQ43+BV43+BW43+CC43+CD43</f>
        <v>0</v>
      </c>
      <c r="CT43" s="840">
        <f t="shared" si="86"/>
        <v>0</v>
      </c>
      <c r="CU43" s="842"/>
      <c r="CV43" s="840" t="str">
        <f t="shared" si="87"/>
        <v/>
      </c>
      <c r="DB43" s="843" t="str">
        <f t="shared" si="91"/>
        <v/>
      </c>
      <c r="DC43" s="844"/>
    </row>
    <row r="44" spans="1:107" ht="13.5" hidden="1" customHeight="1" x14ac:dyDescent="0.3">
      <c r="A44" s="1042"/>
      <c r="B44" s="750">
        <v>12</v>
      </c>
      <c r="C44" s="1043"/>
      <c r="D44" s="32" t="str">
        <f>IF(Proponentes!H26="X",Proponentes!B$2,"")</f>
        <v/>
      </c>
      <c r="E44" s="156"/>
      <c r="F44" s="754"/>
      <c r="G44" s="752" t="str">
        <f t="shared" ref="G44" si="112">IF(F44&lt;&gt;"",IF(F44=$DV$14,"CUMPLE","RECHAZADO"),"")</f>
        <v/>
      </c>
      <c r="H44" s="753"/>
      <c r="I44" s="754"/>
      <c r="J44" s="784"/>
      <c r="K44" s="756">
        <f t="shared" si="47"/>
        <v>0</v>
      </c>
      <c r="L44" s="174" t="e">
        <f t="shared" si="48"/>
        <v>#DIV/0!</v>
      </c>
      <c r="M44" s="175" t="e">
        <f t="shared" si="49"/>
        <v>#DIV/0!</v>
      </c>
      <c r="N44" s="176" t="e">
        <f t="shared" si="50"/>
        <v>#DIV/0!</v>
      </c>
      <c r="O44" s="177" t="e">
        <f t="shared" si="51"/>
        <v>#DIV/0!</v>
      </c>
      <c r="P44" s="757" t="str">
        <f>IF(H44&lt;&gt;"",IF(J44=K44,IF(H44="SI",IF(AND(I44&lt;=$DF$14,I44&gt;=($DF$14*0.9)),"CUMPLE","NO CUMPLE"),IF(I44=$DF$14,"CUMPLE","NO CUMPLE")),"NO CUMPLE"),"")</f>
        <v/>
      </c>
      <c r="Q44" s="179">
        <f t="shared" si="52"/>
        <v>0</v>
      </c>
      <c r="R44" s="758" t="str">
        <f t="shared" si="89"/>
        <v/>
      </c>
      <c r="S44" s="758" t="str">
        <f t="shared" si="54"/>
        <v/>
      </c>
      <c r="T44" s="759"/>
      <c r="U44" s="760"/>
      <c r="V44" s="155"/>
      <c r="W44" s="761"/>
      <c r="X44" s="762"/>
      <c r="Y44" s="763">
        <f>ROUND(W44*$DP$14,0)</f>
        <v>0</v>
      </c>
      <c r="Z44" s="763">
        <f t="shared" si="55"/>
        <v>0</v>
      </c>
      <c r="AA44" s="1045"/>
      <c r="AB44" s="764" t="str">
        <f>IF(W44&lt;&gt;"",IF((Y44/$DP$14)/$DN$14&lt;=$AA$20,"CUMPLE","RECHAZADO"),"")</f>
        <v/>
      </c>
      <c r="AC44" s="765">
        <f t="shared" si="57"/>
        <v>0</v>
      </c>
      <c r="AD44" s="765">
        <f t="shared" si="58"/>
        <v>0</v>
      </c>
      <c r="AE44" s="759"/>
      <c r="AF44" s="761"/>
      <c r="AG44" s="763">
        <f>ROUND(AF44*$DQ$14,0)</f>
        <v>0</v>
      </c>
      <c r="AH44" s="1045"/>
      <c r="AI44" s="764" t="str">
        <f>IF(AF44&lt;&gt;"",IF(AG44/$DQ$14&lt;=$AH$20,"CUMPLE","RECHAZADO"),"")</f>
        <v/>
      </c>
      <c r="AJ44" s="759"/>
      <c r="AK44" s="761"/>
      <c r="AL44" s="763">
        <f>ROUND(AK44*$DR$14,0)</f>
        <v>0</v>
      </c>
      <c r="AM44" s="1045"/>
      <c r="AN44" s="764" t="str">
        <f>IF(AK44&lt;&gt;"",IF(AL44/$DR$14&lt;=$AM$20,"CUMPLE","RECHAZADO"),"")</f>
        <v/>
      </c>
      <c r="AO44" s="759"/>
      <c r="AP44" s="761"/>
      <c r="AQ44" s="763">
        <f>ROUND(AP44*$DS$14,0)</f>
        <v>0</v>
      </c>
      <c r="AR44" s="1045"/>
      <c r="AS44" s="764" t="str">
        <f>IF(AP44&lt;&gt;"",IF(AQ44/$DR$14&lt;=$AR$20,"CUMPLE","RECHAZADO"),"")</f>
        <v/>
      </c>
      <c r="AT44" s="766"/>
      <c r="AU44" s="767">
        <f t="shared" si="62"/>
        <v>0</v>
      </c>
      <c r="AV44" s="753"/>
      <c r="AW44" s="768">
        <f t="shared" si="63"/>
        <v>0</v>
      </c>
      <c r="AX44" s="768">
        <f t="shared" si="64"/>
        <v>0</v>
      </c>
      <c r="AY44" s="768" t="str">
        <f>IF(AV44&lt;&gt;"",IF(AI44="CUMPLE",IF(AN44="CUMPLE",IF(AS44="CUMPLE","CUMPLE","NO CUMPLE"),"NO CUMPLE"),"NO CUMPLE"),"")</f>
        <v/>
      </c>
      <c r="AZ44" s="155"/>
      <c r="BA44" s="761"/>
      <c r="BB44" s="763">
        <f>ROUND(BA44*$DQ$14,0)</f>
        <v>0</v>
      </c>
      <c r="BC44" s="770">
        <f>$BC$14</f>
        <v>171994948</v>
      </c>
      <c r="BD44" s="164" t="str">
        <f t="shared" si="66"/>
        <v/>
      </c>
      <c r="BE44" s="759"/>
      <c r="BF44" s="761"/>
      <c r="BG44" s="763">
        <f>ROUND(BF44*$DR$14,0)</f>
        <v>0</v>
      </c>
      <c r="BH44" s="763">
        <f t="shared" ref="BH44" si="113">$BH$14</f>
        <v>888779540</v>
      </c>
      <c r="BI44" s="164" t="str">
        <f t="shared" si="68"/>
        <v/>
      </c>
      <c r="BJ44" s="759"/>
      <c r="BK44" s="761"/>
      <c r="BL44" s="763">
        <f>ROUND(BK44*$DS$14,0)</f>
        <v>0</v>
      </c>
      <c r="BM44" s="1045"/>
      <c r="BN44" s="764" t="str">
        <f>IF(BK44&lt;&gt;"",IF((BL44/$DR$14)/$DN$14&lt;=$BM$20,"CUMPLE","RECHAZADO"),"")</f>
        <v/>
      </c>
      <c r="BO44" s="771"/>
      <c r="BP44" s="767">
        <f t="shared" si="70"/>
        <v>0</v>
      </c>
      <c r="BQ44" s="753"/>
      <c r="BR44" s="768">
        <f t="shared" si="71"/>
        <v>0</v>
      </c>
      <c r="BS44" s="768">
        <f t="shared" si="72"/>
        <v>0</v>
      </c>
      <c r="BT44" s="768" t="str">
        <f>IF(BQ44&lt;&gt;"",IF(BD44="CUMPLE",IF(BI44="CUMPLE",IF(BN44="CUMPLE","CUMPLE","NO CUMPLE"),"NO CUMPLE"),"NO CUMPLE"),"")</f>
        <v/>
      </c>
      <c r="BU44" s="155"/>
      <c r="BV44" s="753"/>
      <c r="BW44" s="753"/>
      <c r="BX44" s="772">
        <f t="shared" si="73"/>
        <v>0</v>
      </c>
      <c r="BY44" s="772" t="str">
        <f>IF(BV44&lt;&gt;"",IF(AND(BV44/$DN$14&lt;=$BY$15,BV44/$DN$14&gt;=$BY$16),"CUMPLE","RECHAZADO"),"")</f>
        <v/>
      </c>
      <c r="BZ44" s="772">
        <f t="shared" si="74"/>
        <v>0</v>
      </c>
      <c r="CA44" s="772">
        <f t="shared" si="75"/>
        <v>0</v>
      </c>
      <c r="CB44" s="155"/>
      <c r="CC44" s="753"/>
      <c r="CD44" s="753"/>
      <c r="CE44" s="772">
        <f t="shared" si="76"/>
        <v>0</v>
      </c>
      <c r="CF44" s="772" t="str">
        <f>IF(CC44&lt;&gt;"",IF(AND(CC44/$DN$14&lt;=$CF$15,CC44/$DS$14&gt;=$CF$16),"CUMPLE","RECHAZADO"),"")</f>
        <v/>
      </c>
      <c r="CG44" s="772">
        <f t="shared" si="77"/>
        <v>0</v>
      </c>
      <c r="CH44" s="772">
        <f t="shared" si="78"/>
        <v>0</v>
      </c>
      <c r="CI44" s="773"/>
      <c r="CJ44" s="774" t="str">
        <f t="shared" si="79"/>
        <v/>
      </c>
      <c r="CK44" s="775">
        <f t="shared" si="80"/>
        <v>0</v>
      </c>
      <c r="CL44" s="776" t="str">
        <f t="shared" si="81"/>
        <v/>
      </c>
      <c r="CM44" s="155"/>
      <c r="CN44" s="777" t="str">
        <f t="shared" si="82"/>
        <v/>
      </c>
      <c r="CO44" s="778">
        <f t="shared" si="83"/>
        <v>0</v>
      </c>
      <c r="CP44" s="779" t="str">
        <f t="shared" si="84"/>
        <v/>
      </c>
      <c r="CQ44" s="156"/>
      <c r="CR44" s="780">
        <f t="shared" si="85"/>
        <v>0</v>
      </c>
      <c r="CS44" s="772">
        <f>(W44*$DP$14)+X44+(AF44*$DQ$14)+(AK44*$DR$14)+(AP44*$DS$14)+AV44+(BA44*$DQ$14)+(BF44*$DR$14)+(BK44*$DS$14)+BQ44+BV44+BW44+CC44+CD44</f>
        <v>0</v>
      </c>
      <c r="CT44" s="779">
        <f t="shared" si="86"/>
        <v>0</v>
      </c>
      <c r="CU44" s="781"/>
      <c r="CV44" s="779" t="str">
        <f t="shared" si="87"/>
        <v/>
      </c>
      <c r="DB44" s="782" t="str">
        <f t="shared" si="91"/>
        <v/>
      </c>
      <c r="DC44" s="783"/>
    </row>
    <row r="45" spans="1:107" ht="14.25" customHeight="1" thickTop="1" thickBot="1" x14ac:dyDescent="0.3">
      <c r="A45" s="105">
        <v>2</v>
      </c>
      <c r="B45" s="881"/>
      <c r="C45" s="881"/>
      <c r="D45" s="218"/>
      <c r="E45" s="881"/>
      <c r="F45" s="882"/>
      <c r="G45" s="881"/>
      <c r="H45" s="881"/>
      <c r="I45" s="881"/>
      <c r="J45" s="883"/>
      <c r="K45" s="881"/>
      <c r="L45" s="219"/>
      <c r="M45" s="218"/>
      <c r="N45" s="218"/>
      <c r="O45" s="218"/>
      <c r="P45" s="881"/>
      <c r="Q45" s="218"/>
      <c r="R45" s="881"/>
      <c r="S45" s="881"/>
      <c r="T45" s="881"/>
      <c r="U45" s="881"/>
      <c r="V45" s="881"/>
      <c r="W45" s="881"/>
      <c r="X45" s="881"/>
      <c r="Y45" s="881"/>
      <c r="Z45" s="881"/>
      <c r="AA45" s="881"/>
      <c r="AB45" s="881"/>
      <c r="AC45" s="881"/>
      <c r="AD45" s="881"/>
      <c r="AE45" s="881"/>
      <c r="AF45" s="881"/>
      <c r="AG45" s="881"/>
      <c r="AH45" s="881"/>
      <c r="AI45" s="881"/>
      <c r="AJ45" s="881"/>
      <c r="AK45" s="881"/>
      <c r="AL45" s="881"/>
      <c r="AM45" s="881"/>
      <c r="AN45" s="881"/>
      <c r="AO45" s="881"/>
      <c r="AP45" s="881"/>
      <c r="AQ45" s="881"/>
      <c r="AR45" s="881"/>
      <c r="AS45" s="881"/>
      <c r="AT45" s="881"/>
      <c r="AU45" s="881"/>
      <c r="AV45" s="881"/>
      <c r="AW45" s="881"/>
      <c r="AX45" s="881"/>
      <c r="AY45" s="881"/>
      <c r="AZ45" s="881"/>
      <c r="BA45" s="881"/>
      <c r="BB45" s="881"/>
      <c r="BC45" s="881"/>
      <c r="BD45" s="881"/>
      <c r="BE45" s="881"/>
      <c r="BF45" s="881"/>
      <c r="BG45" s="881"/>
      <c r="BH45" s="881"/>
      <c r="BI45" s="881"/>
      <c r="BJ45" s="881"/>
      <c r="BK45" s="881"/>
      <c r="BL45" s="881"/>
      <c r="BM45" s="881"/>
      <c r="BN45" s="881"/>
      <c r="BO45" s="881"/>
      <c r="BP45" s="881"/>
      <c r="BQ45" s="881"/>
      <c r="BR45" s="881"/>
      <c r="BS45" s="881"/>
      <c r="BT45" s="881"/>
      <c r="BU45" s="881"/>
      <c r="BV45" s="881"/>
      <c r="BW45" s="881"/>
      <c r="BX45" s="881"/>
      <c r="BY45" s="881"/>
      <c r="BZ45" s="881"/>
      <c r="CA45" s="881"/>
      <c r="CB45" s="881"/>
      <c r="CC45" s="881"/>
      <c r="CD45" s="881"/>
      <c r="CE45" s="881"/>
      <c r="CF45" s="881"/>
      <c r="CG45" s="881"/>
      <c r="CH45" s="881"/>
      <c r="CI45" s="881"/>
      <c r="CJ45" s="881"/>
      <c r="CK45" s="881"/>
      <c r="CL45" s="881"/>
      <c r="CM45" s="881"/>
      <c r="CN45" s="881"/>
      <c r="CO45" s="881"/>
      <c r="CP45" s="884" t="s">
        <v>2063</v>
      </c>
      <c r="CQ45" s="881"/>
      <c r="CR45" s="881"/>
      <c r="CS45" s="881"/>
      <c r="CT45" s="881"/>
      <c r="CU45" s="885"/>
      <c r="CV45" s="881"/>
      <c r="CW45" s="136"/>
      <c r="DB45" s="886"/>
      <c r="DC45" s="887"/>
    </row>
    <row r="46" spans="1:107" ht="17.25" hidden="1" thickTop="1" x14ac:dyDescent="0.25">
      <c r="A46" s="1040">
        <f t="shared" ref="A46" si="114">A58</f>
        <v>3</v>
      </c>
      <c r="B46" s="785">
        <v>1</v>
      </c>
      <c r="C46" s="1043" t="str">
        <f>Proponentes!B28</f>
        <v>SEGURIDAD NUEVA ERA LTDA</v>
      </c>
      <c r="D46" s="220"/>
      <c r="E46" s="156"/>
      <c r="F46" s="786"/>
      <c r="G46" s="752" t="str">
        <f t="shared" ref="G46" si="115">IF(F46&lt;&gt;"",IF(F46=$DV$3,"CUMPLE","RECHAZADO"),"")</f>
        <v/>
      </c>
      <c r="H46" s="753"/>
      <c r="I46" s="787"/>
      <c r="J46" s="788"/>
      <c r="K46" s="845">
        <f t="shared" ref="K46:K57" si="116">ROUND((I46*0.019),0)</f>
        <v>0</v>
      </c>
      <c r="L46" s="174" t="e">
        <f t="shared" ref="L46:L57" si="117">1-I46/DF29</f>
        <v>#DIV/0!</v>
      </c>
      <c r="M46" s="175" t="e">
        <f t="shared" ref="M46:M57" si="118">DF29/DN29</f>
        <v>#DIV/0!</v>
      </c>
      <c r="N46" s="176" t="e">
        <f t="shared" ref="N46:N57" si="119">M46*0.019</f>
        <v>#DIV/0!</v>
      </c>
      <c r="O46" s="177" t="e">
        <f t="shared" ref="O46:O57" si="120">(M46+N46)</f>
        <v>#DIV/0!</v>
      </c>
      <c r="P46" s="846" t="str">
        <f>IF(H46&lt;&gt;"",IF(J46=K46,IF(H46="SI",IF(AND(I46&lt;=$DF$3,I46&gt;=($DF$3*0.9)),"CUMPLE","NO CUMPLE"),IF(I46=$DF$3,"CUMPLE","NO CUMPLE")),"NO CUMPLE"),"")</f>
        <v/>
      </c>
      <c r="Q46" s="179">
        <f t="shared" ref="Q46:Q57" si="121">DN29</f>
        <v>0</v>
      </c>
      <c r="R46" s="847" t="str">
        <f t="shared" ref="R46" si="122">IF(F46&lt;&gt;"",IF(G46="CUMPLE",IF(P46="CUMPLE",(I46+J46),""),"RECHAZADO"),"")</f>
        <v/>
      </c>
      <c r="S46" s="847" t="str">
        <f t="shared" ref="S46" si="123">IF(F46&lt;&gt;"",IF(G46="CUMPLE",IF(P46="CUMPLE",I46,""),"RECHAZADO"),"")</f>
        <v/>
      </c>
      <c r="T46" s="789"/>
      <c r="U46" s="790"/>
      <c r="V46" s="155"/>
      <c r="W46" s="753"/>
      <c r="X46" s="791"/>
      <c r="Y46" s="848">
        <f>ROUND(W46*$DP$3,0)</f>
        <v>0</v>
      </c>
      <c r="Z46" s="848">
        <f t="shared" si="55"/>
        <v>0</v>
      </c>
      <c r="AA46" s="1045">
        <f t="shared" ref="AA46" si="124">$AA$16</f>
        <v>100189.4</v>
      </c>
      <c r="AB46" s="849" t="str">
        <f>IF(W46&lt;&gt;"",IF((Y46/$DP$3)/$DN$3&lt;=$AA$20,"CUMPLE","RECHAZADO"),"")</f>
        <v/>
      </c>
      <c r="AC46" s="850">
        <f t="shared" ref="AC46:AC57" si="125">Y46+Z46</f>
        <v>0</v>
      </c>
      <c r="AD46" s="850">
        <f t="shared" ref="AD46:AD57" si="126">Y46</f>
        <v>0</v>
      </c>
      <c r="AE46" s="789"/>
      <c r="AF46" s="753"/>
      <c r="AG46" s="848">
        <f>ROUND(AF46*$DQ$3,0)</f>
        <v>0</v>
      </c>
      <c r="AH46" s="1045">
        <f t="shared" ref="AH46" si="127">$AH$16</f>
        <v>301987.21999999997</v>
      </c>
      <c r="AI46" s="849" t="str">
        <f>IF(AF46&lt;&gt;"",IF(AG46/$DQ$3&lt;=$AH$20,"CUMPLE","RECHAZADO"),"")</f>
        <v/>
      </c>
      <c r="AJ46" s="789"/>
      <c r="AK46" s="753"/>
      <c r="AL46" s="848">
        <f>ROUND(AK46*$DR$3,0)</f>
        <v>0</v>
      </c>
      <c r="AM46" s="1045">
        <f t="shared" ref="AM46" si="128">$AM$16</f>
        <v>240934</v>
      </c>
      <c r="AN46" s="849" t="str">
        <f>IF(AK46&lt;&gt;"",IF(AL46/$DR$3&lt;=$AM$20,"CUMPLE","RECHAZADO"),"")</f>
        <v/>
      </c>
      <c r="AO46" s="789"/>
      <c r="AP46" s="753"/>
      <c r="AQ46" s="848">
        <f>ROUND(AP46*$DS$3,0)</f>
        <v>0</v>
      </c>
      <c r="AR46" s="1045">
        <f t="shared" ref="AR46" si="129">$AR$16</f>
        <v>316072.26</v>
      </c>
      <c r="AS46" s="849" t="str">
        <f>IF(AP46&lt;&gt;"",IF(AQ46/$DR$3&lt;=$AR$20,"CUMPLE","RECHAZADO"),"")</f>
        <v/>
      </c>
      <c r="AT46" s="792"/>
      <c r="AU46" s="851">
        <f t="shared" ref="AU46:AU57" si="130">AG46+AL46+AQ46</f>
        <v>0</v>
      </c>
      <c r="AV46" s="753"/>
      <c r="AW46" s="852">
        <f t="shared" ref="AW46:AW57" si="131">ROUND((AG46+AL46+AQ46)*19%,0)</f>
        <v>0</v>
      </c>
      <c r="AX46" s="852">
        <f t="shared" ref="AX46:AX57" si="132">ROUND((AG46+AL46+AQ46)*$AV$16,0)</f>
        <v>0</v>
      </c>
      <c r="AY46" s="852" t="str">
        <f t="shared" ref="AY46:AY48" si="133">IF(AV46&lt;&gt;"",IF(AI46="CUMPLE",IF(AN46="CUMPLE","CUMPLE","NO CUMPLE"),"NO CUMPLE")," ")</f>
        <v xml:space="preserve"> </v>
      </c>
      <c r="AZ46" s="155"/>
      <c r="BA46" s="753"/>
      <c r="BB46" s="848">
        <f>ROUND(BA46*$DQ$3,0)</f>
        <v>0</v>
      </c>
      <c r="BC46" s="853">
        <f t="shared" ref="BC46" si="134">$BC$3</f>
        <v>339892784</v>
      </c>
      <c r="BD46" s="854" t="str">
        <f t="shared" ref="BD46" si="135">IF(BA46&lt;&gt;"",IF(BB46&lt;=BC46,"CUMPLE","RECHAZADO"),"")</f>
        <v/>
      </c>
      <c r="BE46" s="789"/>
      <c r="BF46" s="753"/>
      <c r="BG46" s="848">
        <f>ROUND(BF46*$DR$3,0)</f>
        <v>0</v>
      </c>
      <c r="BH46" s="848">
        <f t="shared" ref="BH46" si="136">$BH$3</f>
        <v>1059638654</v>
      </c>
      <c r="BI46" s="854" t="str">
        <f t="shared" ref="BI46:BI57" si="137">IF(BF46&lt;&gt;"",IF(BG46&lt;=BH46,"CUMPLE","RECHAZADO"),"")</f>
        <v/>
      </c>
      <c r="BJ46" s="789"/>
      <c r="BK46" s="753"/>
      <c r="BL46" s="848">
        <f>ROUND(BK46*$DS$3,0)</f>
        <v>0</v>
      </c>
      <c r="BM46" s="1045">
        <f t="shared" ref="BM46" si="138">$BM$16</f>
        <v>74539289</v>
      </c>
      <c r="BN46" s="849" t="str">
        <f>IF(BK46&lt;&gt;"",IF((BL46/$DR$3)/$DN$3&lt;=$BM$20,"CUMPLE","RECHAZADO"),"")</f>
        <v/>
      </c>
      <c r="BO46" s="793"/>
      <c r="BP46" s="851">
        <f t="shared" ref="BP46:BP57" si="139">BB46+BG46+BL46</f>
        <v>0</v>
      </c>
      <c r="BQ46" s="753"/>
      <c r="BR46" s="852">
        <f t="shared" ref="BR46:BR57" si="140">ROUND((BB46+BG46+BL46)*19%,0)</f>
        <v>0</v>
      </c>
      <c r="BS46" s="852">
        <f t="shared" ref="BS46:BS57" si="141">ROUND((BB46+BG46+BL46)*$AV$16,0)</f>
        <v>0</v>
      </c>
      <c r="BT46" s="852" t="str">
        <f t="shared" ref="BT46:BT48" si="142">IF(BQ46&lt;&gt;"",IF(BD46="CUMPLE",IF(BI46="CUMPLE","CUMPLE","NO CUMPLE"),"NO CUMPLE")," ")</f>
        <v xml:space="preserve"> </v>
      </c>
      <c r="BU46" s="155"/>
      <c r="BV46" s="753"/>
      <c r="BW46" s="753"/>
      <c r="BX46" s="855">
        <f t="shared" ref="BX46:BX57" si="143">ROUND((BV46*10%)*19%,0)</f>
        <v>0</v>
      </c>
      <c r="BY46" s="855" t="str">
        <f>IF(BV46&lt;&gt;"",IF(AND(BV46/$DN$3&lt;=$BY$15,BV46/$DN$3&gt;=$BY$16),"CUMPLE","RECHAZADO"),"")</f>
        <v/>
      </c>
      <c r="BZ46" s="855">
        <f t="shared" ref="BZ46:BZ57" si="144">BV46</f>
        <v>0</v>
      </c>
      <c r="CA46" s="855">
        <f t="shared" ref="CA46:CA57" si="145">BZ46+BX46</f>
        <v>0</v>
      </c>
      <c r="CB46" s="155"/>
      <c r="CC46" s="753"/>
      <c r="CD46" s="753"/>
      <c r="CE46" s="855">
        <f t="shared" ref="CE46:CE57" si="146">ROUND((CC46*10%)*19%,0)</f>
        <v>0</v>
      </c>
      <c r="CF46" s="855" t="str">
        <f>IF(CC46&lt;&gt;"",IF(AND(CC46/$DN$3&lt;=$CF$15,CC46/$DS$3&gt;=$CF$16),"CUMPLE","RECHAZADO"),"")</f>
        <v/>
      </c>
      <c r="CG46" s="855">
        <f t="shared" ref="CG46:CG57" si="147">CC46</f>
        <v>0</v>
      </c>
      <c r="CH46" s="855">
        <f t="shared" ref="CH46:CH57" si="148">CG46+CE46</f>
        <v>0</v>
      </c>
      <c r="CI46" s="794"/>
      <c r="CJ46" s="856" t="str">
        <f t="shared" ref="CJ46:CJ57" si="149">R46</f>
        <v/>
      </c>
      <c r="CK46" s="857">
        <f t="shared" ref="CK46:CK57" si="150">AC46+AX46+BS46+CA46+CH46</f>
        <v>0</v>
      </c>
      <c r="CL46" s="858" t="str">
        <f t="shared" ref="CL46" si="151">IF(CJ46="RECHAZADO","RECHAZADO",IF(CJ46&lt;&gt;"",CJ46+CK46,""))</f>
        <v/>
      </c>
      <c r="CM46" s="155"/>
      <c r="CN46" s="859" t="str">
        <f t="shared" ref="CN46:CN57" si="152">S46</f>
        <v/>
      </c>
      <c r="CO46" s="860">
        <f t="shared" ref="CO46:CO57" si="153">AD46+AU46+BP46+BZ46+CG46</f>
        <v>0</v>
      </c>
      <c r="CP46" s="861" t="str">
        <f t="shared" ref="CP46" si="154">IF(CN46="RECHAZADO","RECHAZADO",IF(CN46&lt;&gt;"",CN46+CO46,""))</f>
        <v/>
      </c>
      <c r="CQ46" s="156"/>
      <c r="CR46" s="862">
        <f t="shared" si="85"/>
        <v>0</v>
      </c>
      <c r="CS46" s="855">
        <f>(W46*$DP$3)+X46+(AF46*$DQ$3)+(AK46*$DR$3)+(AP46*$DS$3)+AV46+(BA46*$DQ$3)+(BF46*$DR$3)+(BK46*$DS$3)+BQ46+BV46+BW46+CC46+CD46</f>
        <v>0</v>
      </c>
      <c r="CT46" s="861">
        <f t="shared" ref="CT46:CT57" si="155">CR46+CS46</f>
        <v>0</v>
      </c>
      <c r="CU46" s="863"/>
      <c r="CV46" s="861" t="str">
        <f t="shared" ref="CV46" si="156">IF(CU46&lt;&gt;"",IF(CT46=CU46,"OK","REVISAR"),"")</f>
        <v/>
      </c>
      <c r="DB46" s="864" t="str">
        <f t="shared" ref="DB46" si="157">IF(F46&lt;&gt;"",IF(G46="CUMPLE",IF(P46="CUMPLE",IF(AB46="CUMPLE",IF(AY46="CUMPLE",IF(BT46="CUMPLE",IF(BY46="CUMPLE","HABILITADO","RECHAZADO"),"RECHAZADO"),"RECHAZADO"),"RECHAZADO"),"RECHAZADO"),"RECHAZADO"),"")</f>
        <v/>
      </c>
      <c r="DC46" s="865"/>
    </row>
    <row r="47" spans="1:107" ht="17.25" thickTop="1" x14ac:dyDescent="0.25">
      <c r="A47" s="1039"/>
      <c r="B47" s="870">
        <v>2</v>
      </c>
      <c r="C47" s="1039"/>
      <c r="D47" s="726"/>
      <c r="E47" s="871"/>
      <c r="F47" s="872">
        <v>17613055238</v>
      </c>
      <c r="G47" s="873" t="str">
        <f t="shared" ref="G47" si="158">IF(F47&lt;&gt;"",IF(F47=$DV$4,"CUMPLE","RECHAZADO"),"")</f>
        <v>CUMPLE</v>
      </c>
      <c r="H47" s="874" t="s">
        <v>1538</v>
      </c>
      <c r="I47" s="872">
        <v>15808937886</v>
      </c>
      <c r="J47" s="208">
        <v>300369820</v>
      </c>
      <c r="K47" s="173">
        <f t="shared" si="116"/>
        <v>300369820</v>
      </c>
      <c r="L47" s="724" t="e">
        <f t="shared" si="117"/>
        <v>#DIV/0!</v>
      </c>
      <c r="M47" s="175" t="e">
        <f t="shared" si="118"/>
        <v>#DIV/0!</v>
      </c>
      <c r="N47" s="176" t="e">
        <f t="shared" si="119"/>
        <v>#DIV/0!</v>
      </c>
      <c r="O47" s="177" t="e">
        <f t="shared" si="120"/>
        <v>#DIV/0!</v>
      </c>
      <c r="P47" s="178" t="str">
        <f>IF(H47&lt;&gt;"",IF(J47=K47,IF(H47="SI",IF(AND(I47&lt;=$DF$4,I47&gt;=($DF$4*0.9)),"CUMPLE","NO CUMPLE"),IF(I47=$DF$4,"CUMPLE","NO CUMPLE")),"NO CUMPLE"),"")</f>
        <v>CUMPLE</v>
      </c>
      <c r="Q47" s="725">
        <f t="shared" si="121"/>
        <v>0</v>
      </c>
      <c r="R47" s="180">
        <f t="shared" si="89"/>
        <v>16109307706</v>
      </c>
      <c r="S47" s="180">
        <f t="shared" si="54"/>
        <v>15808937886</v>
      </c>
      <c r="T47" s="209"/>
      <c r="U47" s="209"/>
      <c r="V47" s="871"/>
      <c r="W47" s="874">
        <v>1161953</v>
      </c>
      <c r="X47" s="876">
        <v>1170087</v>
      </c>
      <c r="Y47" s="184">
        <f>ROUND(W47*$DP$4,0)</f>
        <v>61583509</v>
      </c>
      <c r="Z47" s="184">
        <f t="shared" si="55"/>
        <v>1170087</v>
      </c>
      <c r="AA47" s="1044"/>
      <c r="AB47" s="185" t="str">
        <f>IF(W47&lt;&gt;"",IF((Y47/$DP$4)/$DN$4&lt;=$AA$20,"CUMPLE","RECHAZADO"),"")</f>
        <v>CUMPLE</v>
      </c>
      <c r="AC47" s="186">
        <f t="shared" si="125"/>
        <v>62753596</v>
      </c>
      <c r="AD47" s="186">
        <f t="shared" si="126"/>
        <v>61583509</v>
      </c>
      <c r="AE47" s="209"/>
      <c r="AF47" s="874">
        <v>85277</v>
      </c>
      <c r="AG47" s="184">
        <f>ROUND(AF47*$DQ$4,0)</f>
        <v>426385</v>
      </c>
      <c r="AH47" s="1044"/>
      <c r="AI47" s="185" t="str">
        <f>IF(AF47&lt;&gt;"",IF(AG47/$DQ$4&lt;=$AH$20,"CUMPLE","RECHAZADO"),"")</f>
        <v>CUMPLE</v>
      </c>
      <c r="AJ47" s="209"/>
      <c r="AK47" s="874">
        <v>68064</v>
      </c>
      <c r="AL47" s="184">
        <f>ROUND(AK47*$DR$4,0)</f>
        <v>3607392</v>
      </c>
      <c r="AM47" s="1044"/>
      <c r="AN47" s="185" t="str">
        <f>IF(AK47&lt;&gt;"",IF(AL47/$DR$4&lt;=$AM$20,"CUMPLE","RECHAZADO"),"")</f>
        <v>CUMPLE</v>
      </c>
      <c r="AO47" s="209"/>
      <c r="AP47" s="874"/>
      <c r="AQ47" s="184">
        <f>ROUND(AP47*$DS$4,0)</f>
        <v>0</v>
      </c>
      <c r="AR47" s="1044"/>
      <c r="AS47" s="185" t="str">
        <f>IF(AP47&lt;&gt;"",IF(AQ47/$DR$4&lt;=$AR$20,"CUMPLE","RECHAZADO"),"")</f>
        <v/>
      </c>
      <c r="AT47" s="185"/>
      <c r="AU47" s="194">
        <f t="shared" si="130"/>
        <v>4033777</v>
      </c>
      <c r="AV47" s="874">
        <v>766410</v>
      </c>
      <c r="AW47" s="877">
        <f t="shared" si="131"/>
        <v>766418</v>
      </c>
      <c r="AX47" s="877">
        <f t="shared" si="132"/>
        <v>4800195</v>
      </c>
      <c r="AY47" s="877" t="str">
        <f t="shared" si="133"/>
        <v>CUMPLE</v>
      </c>
      <c r="AZ47" s="871"/>
      <c r="BA47" s="874">
        <v>10489663</v>
      </c>
      <c r="BB47" s="184">
        <f>ROUND(BA47*$DQ$4,0)</f>
        <v>52448315</v>
      </c>
      <c r="BC47" s="184">
        <f t="shared" ref="BC47" si="159">$BC$4</f>
        <v>92828885</v>
      </c>
      <c r="BD47" s="185" t="str">
        <f t="shared" si="66"/>
        <v>CUMPLE</v>
      </c>
      <c r="BE47" s="209"/>
      <c r="BF47" s="874">
        <v>9855467</v>
      </c>
      <c r="BG47" s="184">
        <f>ROUND(BF47*$DR$4,0)</f>
        <v>522339751</v>
      </c>
      <c r="BH47" s="184">
        <f t="shared" ref="BH47" si="160">$BH$4</f>
        <v>924495218</v>
      </c>
      <c r="BI47" s="185" t="str">
        <f t="shared" si="137"/>
        <v>CUMPLE</v>
      </c>
      <c r="BJ47" s="209"/>
      <c r="BK47" s="874"/>
      <c r="BL47" s="184">
        <f>ROUND(BK47*$DS$4,0)</f>
        <v>0</v>
      </c>
      <c r="BM47" s="1044"/>
      <c r="BN47" s="185" t="str">
        <f>IF(BK47&lt;&gt;"",IF((BL47/$DR$4)/$DN$4&lt;=$BM$20,"CUMPLE","RECHAZADO"),"")</f>
        <v/>
      </c>
      <c r="BO47" s="878"/>
      <c r="BP47" s="194">
        <f t="shared" si="139"/>
        <v>574788066</v>
      </c>
      <c r="BQ47" s="874">
        <v>109209740</v>
      </c>
      <c r="BR47" s="877">
        <f t="shared" si="140"/>
        <v>109209733</v>
      </c>
      <c r="BS47" s="877">
        <f t="shared" si="141"/>
        <v>683997799</v>
      </c>
      <c r="BT47" s="877" t="str">
        <f t="shared" si="142"/>
        <v>CUMPLE</v>
      </c>
      <c r="BU47" s="871"/>
      <c r="BV47" s="874">
        <v>145412987</v>
      </c>
      <c r="BW47" s="874">
        <v>2762847</v>
      </c>
      <c r="BX47" s="194">
        <f t="shared" si="143"/>
        <v>2762847</v>
      </c>
      <c r="BY47" s="194" t="str">
        <f>IF(BV47&lt;&gt;"",IF(AND(BV47/$DN$4&lt;=$BY$15,BV47/$DN$4&gt;=$BY$16),"CUMPLE","RECHAZADO"),"")</f>
        <v>CUMPLE</v>
      </c>
      <c r="BZ47" s="194">
        <f t="shared" si="144"/>
        <v>145412987</v>
      </c>
      <c r="CA47" s="194">
        <f t="shared" si="145"/>
        <v>148175834</v>
      </c>
      <c r="CB47" s="871"/>
      <c r="CC47" s="874"/>
      <c r="CD47" s="874"/>
      <c r="CE47" s="194">
        <f t="shared" si="146"/>
        <v>0</v>
      </c>
      <c r="CF47" s="194" t="str">
        <f>IF(CC47&lt;&gt;"",IF(AND(CC47/$DN$4&lt;=$CF$15,CC47/$DS$4&gt;=$CF$16),"CUMPLE","RECHAZADO"),"")</f>
        <v/>
      </c>
      <c r="CG47" s="194">
        <f t="shared" si="147"/>
        <v>0</v>
      </c>
      <c r="CH47" s="194">
        <f t="shared" si="148"/>
        <v>0</v>
      </c>
      <c r="CI47" s="194"/>
      <c r="CJ47" s="232">
        <f t="shared" si="149"/>
        <v>16109307706</v>
      </c>
      <c r="CK47" s="197">
        <f t="shared" si="150"/>
        <v>899727424</v>
      </c>
      <c r="CL47" s="232">
        <f t="shared" si="81"/>
        <v>17009035130</v>
      </c>
      <c r="CM47" s="871"/>
      <c r="CN47" s="200">
        <f t="shared" si="152"/>
        <v>15808937886</v>
      </c>
      <c r="CO47" s="200">
        <f t="shared" si="153"/>
        <v>785818339</v>
      </c>
      <c r="CP47" s="200">
        <f t="shared" si="84"/>
        <v>16594756225</v>
      </c>
      <c r="CQ47" s="871"/>
      <c r="CR47" s="194">
        <f t="shared" si="85"/>
        <v>16109307706</v>
      </c>
      <c r="CS47" s="194">
        <f>(W47*$DP$4)+X47+(AF47*$DQ$4)+(AK47*$DR$4)+(AP47*$DS$4)+AV47+(BA47*$DQ$4)+(BF47*$DR$4)+(BK47*$DS$4)+BQ47+BV47+BW47+CC47+CD47</f>
        <v>899727423</v>
      </c>
      <c r="CT47" s="200">
        <f t="shared" si="155"/>
        <v>17009035129</v>
      </c>
      <c r="CU47" s="874">
        <v>17009035129</v>
      </c>
      <c r="CV47" s="200" t="str">
        <f t="shared" si="87"/>
        <v>OK</v>
      </c>
      <c r="CW47" s="136"/>
      <c r="DB47" s="879" t="str">
        <f>IF(F47&lt;&gt;"",IF(G47="CUMPLE",IF(P47="CUMPLE",IF(AB47="CUMPLE",IF(AY47="CUMPLE",IF(BT47="CUMPLE",IF(BY47="CUMPLE","HABILITADO","RECHAZADO"),"RECHAZADO"),"RECHAZADO"),"RECHAZADO"),"RECHAZADO"),"RECHAZADO"),"")</f>
        <v>HABILITADO</v>
      </c>
      <c r="DC47" s="487"/>
    </row>
    <row r="48" spans="1:107" hidden="1" x14ac:dyDescent="0.25">
      <c r="A48" s="1041"/>
      <c r="B48" s="167">
        <v>3</v>
      </c>
      <c r="C48" s="1043"/>
      <c r="D48" s="220"/>
      <c r="E48" s="156"/>
      <c r="F48" s="168"/>
      <c r="G48" s="169" t="str">
        <f t="shared" ref="G48" si="161">IF(F48&lt;&gt;"",IF(F48=$DV$5,"CUMPLE","RECHAZADO"),"")</f>
        <v/>
      </c>
      <c r="H48" s="170"/>
      <c r="I48" s="221"/>
      <c r="J48" s="172"/>
      <c r="K48" s="827">
        <f t="shared" si="116"/>
        <v>0</v>
      </c>
      <c r="L48" s="174" t="e">
        <f t="shared" si="117"/>
        <v>#DIV/0!</v>
      </c>
      <c r="M48" s="175" t="e">
        <f t="shared" si="118"/>
        <v>#DIV/0!</v>
      </c>
      <c r="N48" s="176" t="e">
        <f t="shared" si="119"/>
        <v>#DIV/0!</v>
      </c>
      <c r="O48" s="177" t="e">
        <f t="shared" si="120"/>
        <v>#DIV/0!</v>
      </c>
      <c r="P48" s="179" t="str">
        <f>IF(H48&lt;&gt;"",IF(J48=K48,IF(H48="SI",IF(AND(I48&lt;=$DF$5,I48&gt;=($DF$5*0.9)),"CUMPLE","NO CUMPLE"),IF(I48=$DF$5,"CUMPLE","NO CUMPLE")),"NO CUMPLE"),"")</f>
        <v/>
      </c>
      <c r="Q48" s="179">
        <f t="shared" si="121"/>
        <v>0</v>
      </c>
      <c r="R48" s="828" t="str">
        <f t="shared" si="89"/>
        <v/>
      </c>
      <c r="S48" s="828" t="str">
        <f t="shared" si="54"/>
        <v/>
      </c>
      <c r="T48" s="181"/>
      <c r="U48" s="182"/>
      <c r="V48" s="155"/>
      <c r="W48" s="170"/>
      <c r="X48" s="183"/>
      <c r="Y48" s="829">
        <f>ROUND(W48*$DP$5,0)</f>
        <v>0</v>
      </c>
      <c r="Z48" s="829">
        <f t="shared" si="55"/>
        <v>0</v>
      </c>
      <c r="AA48" s="1045"/>
      <c r="AB48" s="244" t="str">
        <f>IF(W48&lt;&gt;"",IF((Y48/$DP$5)/$DN$5&lt;=$AA$20,"CUMPLE","RECHAZADO"),"")</f>
        <v/>
      </c>
      <c r="AC48" s="830">
        <f t="shared" si="125"/>
        <v>0</v>
      </c>
      <c r="AD48" s="830">
        <f t="shared" si="126"/>
        <v>0</v>
      </c>
      <c r="AE48" s="181"/>
      <c r="AF48" s="170"/>
      <c r="AG48" s="829">
        <f>ROUND(AF48*$DQ$5,0)</f>
        <v>0</v>
      </c>
      <c r="AH48" s="1045"/>
      <c r="AI48" s="244" t="str">
        <f>IF(AF48&lt;&gt;"",IF(AG48/$DQ$5&lt;=$AH$20,"CUMPLE","RECHAZADO"),"")</f>
        <v/>
      </c>
      <c r="AJ48" s="181"/>
      <c r="AK48" s="170"/>
      <c r="AL48" s="829">
        <f>ROUND(AK48*$DR$5,0)</f>
        <v>0</v>
      </c>
      <c r="AM48" s="1045"/>
      <c r="AN48" s="244" t="str">
        <f>IF(AK48&lt;&gt;"",IF(AL48/$DR$5&lt;=$AM$20,"CUMPLE","RECHAZADO"),"")</f>
        <v/>
      </c>
      <c r="AO48" s="181"/>
      <c r="AP48" s="170"/>
      <c r="AQ48" s="829">
        <f>ROUND(AP48*$DS$5,0)</f>
        <v>0</v>
      </c>
      <c r="AR48" s="1045"/>
      <c r="AS48" s="244" t="str">
        <f>IF(AP48&lt;&gt;"",IF(AQ48/$DR$5&lt;=$AR$20,"CUMPLE","RECHAZADO"),"")</f>
        <v/>
      </c>
      <c r="AT48" s="187"/>
      <c r="AU48" s="831">
        <f t="shared" si="130"/>
        <v>0</v>
      </c>
      <c r="AV48" s="170"/>
      <c r="AW48" s="832">
        <f t="shared" si="131"/>
        <v>0</v>
      </c>
      <c r="AX48" s="832">
        <f t="shared" si="132"/>
        <v>0</v>
      </c>
      <c r="AY48" s="832" t="str">
        <f t="shared" si="133"/>
        <v xml:space="preserve"> </v>
      </c>
      <c r="AZ48" s="155"/>
      <c r="BA48" s="170"/>
      <c r="BB48" s="829">
        <f>ROUND(BA48*$DQ$5,0)</f>
        <v>0</v>
      </c>
      <c r="BC48" s="834">
        <f t="shared" ref="BC48" si="162">$BC$5</f>
        <v>123465503</v>
      </c>
      <c r="BD48" s="729" t="str">
        <f t="shared" si="66"/>
        <v/>
      </c>
      <c r="BE48" s="181"/>
      <c r="BF48" s="170"/>
      <c r="BG48" s="829">
        <f>ROUND(BF48*$DR$5,0)</f>
        <v>0</v>
      </c>
      <c r="BH48" s="829">
        <f t="shared" ref="BH48" si="163">$BH$5</f>
        <v>1325724320</v>
      </c>
      <c r="BI48" s="729" t="str">
        <f t="shared" si="137"/>
        <v/>
      </c>
      <c r="BJ48" s="181"/>
      <c r="BK48" s="170"/>
      <c r="BL48" s="829">
        <f>ROUND(BK48*$DS$5,0)</f>
        <v>0</v>
      </c>
      <c r="BM48" s="1045"/>
      <c r="BN48" s="244" t="str">
        <f>IF(BK48&lt;&gt;"",IF((BL48/$DR$5)/$DN$5&lt;=$BM$20,"CUMPLE","RECHAZADO"),"")</f>
        <v/>
      </c>
      <c r="BO48" s="193"/>
      <c r="BP48" s="831">
        <f t="shared" si="139"/>
        <v>0</v>
      </c>
      <c r="BQ48" s="170"/>
      <c r="BR48" s="832">
        <f t="shared" si="140"/>
        <v>0</v>
      </c>
      <c r="BS48" s="832">
        <f t="shared" si="141"/>
        <v>0</v>
      </c>
      <c r="BT48" s="832" t="str">
        <f t="shared" si="142"/>
        <v xml:space="preserve"> </v>
      </c>
      <c r="BU48" s="155"/>
      <c r="BV48" s="170"/>
      <c r="BW48" s="170"/>
      <c r="BX48" s="835">
        <f t="shared" si="143"/>
        <v>0</v>
      </c>
      <c r="BY48" s="835" t="str">
        <f>IF(BV48&lt;&gt;"",IF(AND(BV48/$DN$5&lt;=$BY$15,BV48/$DN$5&gt;=$BY$16),"CUMPLE","RECHAZADO"),"")</f>
        <v/>
      </c>
      <c r="BZ48" s="835">
        <f t="shared" si="144"/>
        <v>0</v>
      </c>
      <c r="CA48" s="835">
        <f t="shared" si="145"/>
        <v>0</v>
      </c>
      <c r="CB48" s="155"/>
      <c r="CC48" s="170"/>
      <c r="CD48" s="170"/>
      <c r="CE48" s="835">
        <f t="shared" si="146"/>
        <v>0</v>
      </c>
      <c r="CF48" s="835" t="str">
        <f>IF(CC48&lt;&gt;"",IF(AND(CC48/$DN$5&lt;=$CF$15,CC48/$DS$5&gt;=$CF$16),"CUMPLE","RECHAZADO"),"")</f>
        <v/>
      </c>
      <c r="CG48" s="835">
        <f t="shared" si="147"/>
        <v>0</v>
      </c>
      <c r="CH48" s="835">
        <f t="shared" si="148"/>
        <v>0</v>
      </c>
      <c r="CI48" s="195"/>
      <c r="CJ48" s="86" t="str">
        <f t="shared" si="149"/>
        <v/>
      </c>
      <c r="CK48" s="836">
        <f t="shared" si="150"/>
        <v>0</v>
      </c>
      <c r="CL48" s="837" t="str">
        <f t="shared" si="81"/>
        <v/>
      </c>
      <c r="CM48" s="155"/>
      <c r="CN48" s="838" t="str">
        <f t="shared" si="152"/>
        <v/>
      </c>
      <c r="CO48" s="839">
        <f t="shared" si="153"/>
        <v>0</v>
      </c>
      <c r="CP48" s="840" t="str">
        <f t="shared" si="84"/>
        <v/>
      </c>
      <c r="CQ48" s="156"/>
      <c r="CR48" s="841">
        <f t="shared" si="85"/>
        <v>0</v>
      </c>
      <c r="CS48" s="835">
        <f>(W48*$DP$5)+X48+(AF48*$DQ$5)+(AK48*$DR$5)+(AP48*$DS$5)+AV48+(BA48*$DQ$5)+(BF48*$DR$5)+(BK48*$DS$5)+BQ48+BV48+BW48+CC48+CD48</f>
        <v>0</v>
      </c>
      <c r="CT48" s="840">
        <f t="shared" si="155"/>
        <v>0</v>
      </c>
      <c r="CU48" s="842"/>
      <c r="CV48" s="840" t="str">
        <f t="shared" si="87"/>
        <v/>
      </c>
      <c r="DB48" s="843" t="str">
        <f t="shared" si="91"/>
        <v/>
      </c>
      <c r="DC48" s="844"/>
    </row>
    <row r="49" spans="1:107" hidden="1" x14ac:dyDescent="0.25">
      <c r="A49" s="1046"/>
      <c r="B49" s="870">
        <v>4</v>
      </c>
      <c r="C49" s="1043"/>
      <c r="D49" s="220"/>
      <c r="E49" s="156"/>
      <c r="F49" s="207"/>
      <c r="G49" s="169" t="str">
        <f t="shared" ref="G49" si="164">IF(F49&lt;&gt;"",IF(F49=$DV$6,"CUMPLE","RECHAZADO"),"")</f>
        <v/>
      </c>
      <c r="H49" s="170"/>
      <c r="I49" s="216"/>
      <c r="J49" s="208"/>
      <c r="K49" s="173">
        <f t="shared" si="116"/>
        <v>0</v>
      </c>
      <c r="L49" s="174" t="e">
        <f t="shared" si="117"/>
        <v>#DIV/0!</v>
      </c>
      <c r="M49" s="175" t="e">
        <f t="shared" si="118"/>
        <v>#DIV/0!</v>
      </c>
      <c r="N49" s="176" t="e">
        <f t="shared" si="119"/>
        <v>#DIV/0!</v>
      </c>
      <c r="O49" s="177" t="e">
        <f t="shared" si="120"/>
        <v>#DIV/0!</v>
      </c>
      <c r="P49" s="178" t="str">
        <f>IF(H49&lt;&gt;"",IF(J49=K49,IF(H49="SI",IF(AND(I49&lt;=$DF$6,I49&gt;=($DF$6*0.9)),"CUMPLE","NO CUMPLE"),IF(I49=$DF$6,"CUMPLE","NO CUMPLE")),"NO CUMPLE"),"")</f>
        <v/>
      </c>
      <c r="Q49" s="179">
        <f t="shared" si="121"/>
        <v>0</v>
      </c>
      <c r="R49" s="180" t="str">
        <f t="shared" si="89"/>
        <v/>
      </c>
      <c r="S49" s="180" t="str">
        <f t="shared" si="54"/>
        <v/>
      </c>
      <c r="T49" s="209"/>
      <c r="U49" s="210"/>
      <c r="V49" s="155"/>
      <c r="W49" s="211"/>
      <c r="X49" s="212"/>
      <c r="Y49" s="184">
        <f>ROUND(W49*$DP$6,0)</f>
        <v>0</v>
      </c>
      <c r="Z49" s="184">
        <f t="shared" si="55"/>
        <v>0</v>
      </c>
      <c r="AA49" s="1045"/>
      <c r="AB49" s="185" t="str">
        <f>IF(W49&lt;&gt;"",IF((Y49/$DP$6)/$DN$6&lt;=$AA$20,"CUMPLE","RECHAZADO"),"")</f>
        <v/>
      </c>
      <c r="AC49" s="186">
        <f t="shared" si="125"/>
        <v>0</v>
      </c>
      <c r="AD49" s="186">
        <f t="shared" si="126"/>
        <v>0</v>
      </c>
      <c r="AE49" s="209"/>
      <c r="AF49" s="211"/>
      <c r="AG49" s="184">
        <f>ROUND(AF49*$DQ$6,0)</f>
        <v>0</v>
      </c>
      <c r="AH49" s="1045"/>
      <c r="AI49" s="185" t="str">
        <f>IF(AF49&lt;&gt;"",IF(AG49/$DQ$6&lt;=$AH$20,"CUMPLE","RECHAZADO"),"")</f>
        <v/>
      </c>
      <c r="AJ49" s="209"/>
      <c r="AK49" s="211"/>
      <c r="AL49" s="184">
        <f>ROUND(AK49*$DR$6,0)</f>
        <v>0</v>
      </c>
      <c r="AM49" s="1045"/>
      <c r="AN49" s="185" t="str">
        <f>IF(AK49&lt;&gt;"",IF(AL49/$DR$6&lt;=$AM$20,"CUMPLE","RECHAZADO"),"")</f>
        <v/>
      </c>
      <c r="AO49" s="209"/>
      <c r="AP49" s="211"/>
      <c r="AQ49" s="184">
        <f>ROUND(AP49*$DS$6,0)</f>
        <v>0</v>
      </c>
      <c r="AR49" s="1045"/>
      <c r="AS49" s="185" t="str">
        <f>IF(AP49&lt;&gt;"",IF(AQ49/$DR$6&lt;=$AR$20,"CUMPLE","RECHAZADO"),"")</f>
        <v/>
      </c>
      <c r="AT49" s="213"/>
      <c r="AU49" s="188">
        <f t="shared" si="130"/>
        <v>0</v>
      </c>
      <c r="AV49" s="170"/>
      <c r="AW49" s="189">
        <f t="shared" si="131"/>
        <v>0</v>
      </c>
      <c r="AX49" s="189">
        <f t="shared" si="132"/>
        <v>0</v>
      </c>
      <c r="AY49" s="189" t="str">
        <f>IF(AV49&lt;&gt;"",IF(AN49="CUMPLE","CUMPLE","NO CUMPLE"),"")</f>
        <v/>
      </c>
      <c r="AZ49" s="155"/>
      <c r="BA49" s="211"/>
      <c r="BB49" s="184">
        <f>ROUND(BA49*$DQ$6,0)</f>
        <v>0</v>
      </c>
      <c r="BC49" s="191">
        <f t="shared" ref="BC49" si="165">$BC$6</f>
        <v>599037720</v>
      </c>
      <c r="BD49" s="192" t="str">
        <f t="shared" si="66"/>
        <v/>
      </c>
      <c r="BE49" s="209"/>
      <c r="BF49" s="211"/>
      <c r="BG49" s="184">
        <f>ROUND(BF49*$DR$6,0)</f>
        <v>0</v>
      </c>
      <c r="BH49" s="184">
        <f t="shared" ref="BH49" si="166">$BH$6</f>
        <v>1500854400</v>
      </c>
      <c r="BI49" s="192" t="str">
        <f t="shared" si="137"/>
        <v/>
      </c>
      <c r="BJ49" s="209"/>
      <c r="BK49" s="211"/>
      <c r="BL49" s="184">
        <f>ROUND(BK49*$DS$6,0)</f>
        <v>0</v>
      </c>
      <c r="BM49" s="1045"/>
      <c r="BN49" s="185" t="str">
        <f>IF(BK49&lt;&gt;"",IF((BL49/$DR$6)/$DN$6&lt;=$BM$20,"CUMPLE","RECHAZADO"),"")</f>
        <v/>
      </c>
      <c r="BO49" s="214"/>
      <c r="BP49" s="188">
        <f t="shared" si="139"/>
        <v>0</v>
      </c>
      <c r="BQ49" s="170"/>
      <c r="BR49" s="189">
        <f t="shared" si="140"/>
        <v>0</v>
      </c>
      <c r="BS49" s="189">
        <f t="shared" si="141"/>
        <v>0</v>
      </c>
      <c r="BT49" s="189" t="str">
        <f>IF(BQ49&lt;&gt;"",IF(BI49="CUMPLE","CUMPLE","NO CUMPLE"),"")</f>
        <v/>
      </c>
      <c r="BU49" s="155"/>
      <c r="BV49" s="170"/>
      <c r="BW49" s="170"/>
      <c r="BX49" s="194">
        <f t="shared" si="143"/>
        <v>0</v>
      </c>
      <c r="BY49" s="194" t="str">
        <f>IF(BV49&lt;&gt;"",IF(AND(BV49/$DN$6&lt;=$BY$15,BV49/$DN$6&gt;=$BY$16),"CUMPLE","RECHAZADO"),"")</f>
        <v/>
      </c>
      <c r="BZ49" s="194">
        <f t="shared" si="144"/>
        <v>0</v>
      </c>
      <c r="CA49" s="194">
        <f t="shared" si="145"/>
        <v>0</v>
      </c>
      <c r="CB49" s="155"/>
      <c r="CC49" s="170"/>
      <c r="CD49" s="170"/>
      <c r="CE49" s="194">
        <f t="shared" si="146"/>
        <v>0</v>
      </c>
      <c r="CF49" s="194" t="str">
        <f>IF(CC49&lt;&gt;"",IF(AND(CC49/$DN$6&lt;=$CF$15,CC49/$DS$6&gt;=$CF$16),"CUMPLE","RECHAZADO"),"")</f>
        <v/>
      </c>
      <c r="CG49" s="194">
        <f t="shared" si="147"/>
        <v>0</v>
      </c>
      <c r="CH49" s="194">
        <f t="shared" si="148"/>
        <v>0</v>
      </c>
      <c r="CI49" s="215"/>
      <c r="CJ49" s="196" t="str">
        <f t="shared" si="149"/>
        <v/>
      </c>
      <c r="CK49" s="197">
        <f t="shared" si="150"/>
        <v>0</v>
      </c>
      <c r="CL49" s="198" t="str">
        <f t="shared" si="81"/>
        <v/>
      </c>
      <c r="CM49" s="155"/>
      <c r="CN49" s="199" t="str">
        <f t="shared" si="152"/>
        <v/>
      </c>
      <c r="CO49" s="200">
        <f t="shared" si="153"/>
        <v>0</v>
      </c>
      <c r="CP49" s="201" t="str">
        <f t="shared" si="84"/>
        <v/>
      </c>
      <c r="CQ49" s="156"/>
      <c r="CR49" s="202">
        <f t="shared" si="85"/>
        <v>0</v>
      </c>
      <c r="CS49" s="194">
        <f>(W49*$DP$6)+X49+(AF49*$DQ$6)+(AK49*$DR$6)+(AP49*$DS$6)+AV49+(BA49*$DQ$6)+(BF49*$DR$6)+(BK49*$DS$6)+BQ49+BV49+BW49+CC49+CD49</f>
        <v>0</v>
      </c>
      <c r="CT49" s="201">
        <f t="shared" si="155"/>
        <v>0</v>
      </c>
      <c r="CU49" s="203"/>
      <c r="CV49" s="201" t="str">
        <f t="shared" si="87"/>
        <v/>
      </c>
      <c r="DB49" s="204" t="str">
        <f t="shared" si="91"/>
        <v/>
      </c>
      <c r="DC49" s="206"/>
    </row>
    <row r="50" spans="1:107" hidden="1" x14ac:dyDescent="0.25">
      <c r="A50" s="1046"/>
      <c r="B50" s="870">
        <v>5</v>
      </c>
      <c r="C50" s="1043"/>
      <c r="D50" s="220"/>
      <c r="E50" s="156"/>
      <c r="F50" s="207"/>
      <c r="G50" s="169" t="str">
        <f t="shared" ref="G50" si="167">IF(F50&lt;&gt;"",IF(F50=$DV$7,"CUMPLE","RECHAZADO"),"")</f>
        <v/>
      </c>
      <c r="H50" s="170"/>
      <c r="I50" s="216"/>
      <c r="J50" s="208"/>
      <c r="K50" s="173">
        <f t="shared" si="116"/>
        <v>0</v>
      </c>
      <c r="L50" s="174" t="e">
        <f t="shared" si="117"/>
        <v>#DIV/0!</v>
      </c>
      <c r="M50" s="175" t="e">
        <f t="shared" si="118"/>
        <v>#DIV/0!</v>
      </c>
      <c r="N50" s="176" t="e">
        <f t="shared" si="119"/>
        <v>#DIV/0!</v>
      </c>
      <c r="O50" s="177" t="e">
        <f t="shared" si="120"/>
        <v>#DIV/0!</v>
      </c>
      <c r="P50" s="178" t="str">
        <f>IF(H50&lt;&gt;"",IF(J50=K50,IF(H50="SI",IF(AND(I50&lt;=$DF$7,I50&gt;=($DF$7*0.9)),"CUMPLE","NO CUMPLE"),IF(I50=$DF$7,"CUMPLE","NO CUMPLE")),"NO CUMPLE"),"")</f>
        <v/>
      </c>
      <c r="Q50" s="179">
        <f t="shared" si="121"/>
        <v>0</v>
      </c>
      <c r="R50" s="180" t="str">
        <f t="shared" si="89"/>
        <v/>
      </c>
      <c r="S50" s="180" t="str">
        <f t="shared" si="54"/>
        <v/>
      </c>
      <c r="T50" s="209"/>
      <c r="U50" s="210"/>
      <c r="V50" s="155"/>
      <c r="W50" s="211"/>
      <c r="X50" s="212"/>
      <c r="Y50" s="184">
        <f>ROUND(W50*$DP$7,0)</f>
        <v>0</v>
      </c>
      <c r="Z50" s="184">
        <f t="shared" si="55"/>
        <v>0</v>
      </c>
      <c r="AA50" s="1045"/>
      <c r="AB50" s="185" t="str">
        <f>IF(W50&lt;&gt;"",IF((Y50/$DP$7)/$DN$7&lt;=$AA$20,"CUMPLE","RECHAZADO"),"")</f>
        <v/>
      </c>
      <c r="AC50" s="186">
        <f t="shared" si="125"/>
        <v>0</v>
      </c>
      <c r="AD50" s="186">
        <f t="shared" si="126"/>
        <v>0</v>
      </c>
      <c r="AE50" s="209"/>
      <c r="AF50" s="211"/>
      <c r="AG50" s="184">
        <f>ROUND(AF50*$DQ$7,0)</f>
        <v>0</v>
      </c>
      <c r="AH50" s="1045"/>
      <c r="AI50" s="185" t="str">
        <f>IF(AF50&lt;&gt;"",IF(AG50/$DQ$7&lt;=$AH$20,"CUMPLE","RECHAZADO"),"")</f>
        <v/>
      </c>
      <c r="AJ50" s="209"/>
      <c r="AK50" s="211"/>
      <c r="AL50" s="184">
        <f>ROUND(AK50*$DR$7,0)</f>
        <v>0</v>
      </c>
      <c r="AM50" s="1045"/>
      <c r="AN50" s="185" t="str">
        <f>IF(AK50&lt;&gt;"",IF(AL50/$DR$7&lt;=$AM$20,"CUMPLE","RECHAZADO"),"")</f>
        <v/>
      </c>
      <c r="AO50" s="209"/>
      <c r="AP50" s="211"/>
      <c r="AQ50" s="184">
        <f>ROUND(AP50*$DS$7,0)</f>
        <v>0</v>
      </c>
      <c r="AR50" s="1045"/>
      <c r="AS50" s="185" t="str">
        <f>IF(AP50&lt;&gt;"",IF(AQ50/$DR$7&lt;=$AR$20,"CUMPLE","RECHAZADO"),"")</f>
        <v/>
      </c>
      <c r="AT50" s="213"/>
      <c r="AU50" s="188">
        <f t="shared" si="130"/>
        <v>0</v>
      </c>
      <c r="AV50" s="170"/>
      <c r="AW50" s="189">
        <f t="shared" si="131"/>
        <v>0</v>
      </c>
      <c r="AX50" s="189">
        <f t="shared" si="132"/>
        <v>0</v>
      </c>
      <c r="AY50" s="189" t="str">
        <f>IF(AV50&lt;&gt;"",IF(AI50="CUMPLE",IF(AN50="CUMPLE","CUMPLE","NO CUMPLE"),"NO CUMPLE")," ")</f>
        <v xml:space="preserve"> </v>
      </c>
      <c r="AZ50" s="155"/>
      <c r="BA50" s="211"/>
      <c r="BB50" s="184">
        <f>ROUND(BA50*$DQ$7,0)</f>
        <v>0</v>
      </c>
      <c r="BC50" s="191">
        <f t="shared" ref="BC50" si="168">$BC$7</f>
        <v>512088380</v>
      </c>
      <c r="BD50" s="192" t="str">
        <f t="shared" si="66"/>
        <v/>
      </c>
      <c r="BE50" s="209"/>
      <c r="BF50" s="211"/>
      <c r="BG50" s="184">
        <f>ROUND(BF50*$DR$7,0)</f>
        <v>0</v>
      </c>
      <c r="BH50" s="184">
        <f t="shared" ref="BH50" si="169">$BH$7</f>
        <v>1342093772</v>
      </c>
      <c r="BI50" s="192" t="str">
        <f t="shared" si="137"/>
        <v/>
      </c>
      <c r="BJ50" s="209"/>
      <c r="BK50" s="211"/>
      <c r="BL50" s="184">
        <f>ROUND(BK50*$DS$7,0)</f>
        <v>0</v>
      </c>
      <c r="BM50" s="1045"/>
      <c r="BN50" s="185" t="str">
        <f>IF(BK50&lt;&gt;"",IF((BL50/$DR$7)/$DN$7&lt;=$BM$20,"CUMPLE","RECHAZADO"),"")</f>
        <v/>
      </c>
      <c r="BO50" s="214"/>
      <c r="BP50" s="188">
        <f t="shared" si="139"/>
        <v>0</v>
      </c>
      <c r="BQ50" s="170"/>
      <c r="BR50" s="189">
        <f t="shared" si="140"/>
        <v>0</v>
      </c>
      <c r="BS50" s="189">
        <f t="shared" si="141"/>
        <v>0</v>
      </c>
      <c r="BT50" s="189" t="str">
        <f>IF(BQ50&lt;&gt;"",IF(BD50="CUMPLE",IF(BI50="CUMPLE","CUMPLE","NO CUMPLE"),"NO CUMPLE")," ")</f>
        <v xml:space="preserve"> </v>
      </c>
      <c r="BU50" s="155"/>
      <c r="BV50" s="170"/>
      <c r="BW50" s="170"/>
      <c r="BX50" s="194">
        <f t="shared" si="143"/>
        <v>0</v>
      </c>
      <c r="BY50" s="194" t="str">
        <f>IF(BV50&lt;&gt;"",IF(AND(BV50/$DN$7&lt;=$BY$15,BV50/$DN$7&gt;=$BY$16),"CUMPLE","RECHAZADO"),"")</f>
        <v/>
      </c>
      <c r="BZ50" s="194">
        <f t="shared" si="144"/>
        <v>0</v>
      </c>
      <c r="CA50" s="194">
        <f t="shared" si="145"/>
        <v>0</v>
      </c>
      <c r="CB50" s="155"/>
      <c r="CC50" s="170"/>
      <c r="CD50" s="170"/>
      <c r="CE50" s="194">
        <f t="shared" si="146"/>
        <v>0</v>
      </c>
      <c r="CF50" s="194" t="str">
        <f>IF(CC50&lt;&gt;"",IF(AND(CC50/$DN$7&lt;=$CF$15,CC50/$DS$7&gt;=$CF$16),"CUMPLE","RECHAZADO"),"")</f>
        <v/>
      </c>
      <c r="CG50" s="194">
        <f t="shared" si="147"/>
        <v>0</v>
      </c>
      <c r="CH50" s="194">
        <f t="shared" si="148"/>
        <v>0</v>
      </c>
      <c r="CI50" s="215"/>
      <c r="CJ50" s="196" t="str">
        <f t="shared" si="149"/>
        <v/>
      </c>
      <c r="CK50" s="197">
        <f t="shared" si="150"/>
        <v>0</v>
      </c>
      <c r="CL50" s="198" t="str">
        <f t="shared" si="81"/>
        <v/>
      </c>
      <c r="CM50" s="155"/>
      <c r="CN50" s="199" t="str">
        <f t="shared" si="152"/>
        <v/>
      </c>
      <c r="CO50" s="200">
        <f t="shared" si="153"/>
        <v>0</v>
      </c>
      <c r="CP50" s="201" t="str">
        <f t="shared" si="84"/>
        <v/>
      </c>
      <c r="CQ50" s="156"/>
      <c r="CR50" s="202">
        <f t="shared" si="85"/>
        <v>0</v>
      </c>
      <c r="CS50" s="194">
        <f>(W50*$DP$7)+X50+(AF50*$DQ$7)+(AK50*$DR$7)+(AP50*$DS$7)+AV50+(BA50*$DQ$7)+(BF50*$DR$7)+(BK50*$DS$7)+BQ50+BV50+BW50+CC50+CD50</f>
        <v>0</v>
      </c>
      <c r="CT50" s="201">
        <f t="shared" si="155"/>
        <v>0</v>
      </c>
      <c r="CU50" s="203"/>
      <c r="CV50" s="201" t="str">
        <f t="shared" si="87"/>
        <v/>
      </c>
      <c r="DB50" s="204" t="str">
        <f t="shared" si="91"/>
        <v/>
      </c>
      <c r="DC50" s="206"/>
    </row>
    <row r="51" spans="1:107" hidden="1" x14ac:dyDescent="0.25">
      <c r="A51" s="1046"/>
      <c r="B51" s="870">
        <v>6</v>
      </c>
      <c r="C51" s="1043"/>
      <c r="D51" s="220"/>
      <c r="E51" s="156"/>
      <c r="F51" s="207"/>
      <c r="G51" s="169" t="str">
        <f t="shared" ref="G51" si="170">IF(F51&lt;&gt;"",IF(F51=$DV$8,"CUMPLE","RECHAZADO"),"")</f>
        <v/>
      </c>
      <c r="H51" s="170"/>
      <c r="I51" s="216"/>
      <c r="J51" s="208"/>
      <c r="K51" s="173">
        <f t="shared" si="116"/>
        <v>0</v>
      </c>
      <c r="L51" s="174" t="e">
        <f t="shared" si="117"/>
        <v>#DIV/0!</v>
      </c>
      <c r="M51" s="175" t="e">
        <f t="shared" si="118"/>
        <v>#DIV/0!</v>
      </c>
      <c r="N51" s="176" t="e">
        <f t="shared" si="119"/>
        <v>#DIV/0!</v>
      </c>
      <c r="O51" s="177" t="e">
        <f t="shared" si="120"/>
        <v>#DIV/0!</v>
      </c>
      <c r="P51" s="178" t="str">
        <f>IF(H51&lt;&gt;"",IF(J51=K51,IF(H51="SI",IF(AND(I51&lt;=$DF$8,I51&gt;=($DF$8*0.9)),"CUMPLE","NO CUMPLE"),IF(I51=$DF$8,"CUMPLE","NO CUMPLE")),"NO CUMPLE"),"")</f>
        <v/>
      </c>
      <c r="Q51" s="179">
        <f t="shared" si="121"/>
        <v>0</v>
      </c>
      <c r="R51" s="180" t="str">
        <f t="shared" si="89"/>
        <v/>
      </c>
      <c r="S51" s="180" t="str">
        <f t="shared" si="54"/>
        <v/>
      </c>
      <c r="T51" s="209"/>
      <c r="U51" s="210"/>
      <c r="V51" s="155"/>
      <c r="W51" s="211"/>
      <c r="X51" s="212"/>
      <c r="Y51" s="184">
        <f>ROUND(W51*$DP$8,0)</f>
        <v>0</v>
      </c>
      <c r="Z51" s="184">
        <f t="shared" si="55"/>
        <v>0</v>
      </c>
      <c r="AA51" s="1045"/>
      <c r="AB51" s="185" t="str">
        <f>IF(W51&lt;&gt;"",IF((Y51/$DP$8)/$DN$8&lt;=$AA$20,"CUMPLE","RECHAZADO"),"")</f>
        <v/>
      </c>
      <c r="AC51" s="186">
        <f t="shared" si="125"/>
        <v>0</v>
      </c>
      <c r="AD51" s="186">
        <f t="shared" si="126"/>
        <v>0</v>
      </c>
      <c r="AE51" s="209"/>
      <c r="AF51" s="211"/>
      <c r="AG51" s="184">
        <f>ROUND(AF51*$DQ$8,0)</f>
        <v>0</v>
      </c>
      <c r="AH51" s="1045"/>
      <c r="AI51" s="185" t="str">
        <f>IF(AF51&lt;&gt;"",IF(AG51/$DQ$8&lt;=$AH$20,"CUMPLE","RECHAZADO"),"")</f>
        <v/>
      </c>
      <c r="AJ51" s="209"/>
      <c r="AK51" s="211"/>
      <c r="AL51" s="184">
        <f>ROUND(AK51*$DR$8,0)</f>
        <v>0</v>
      </c>
      <c r="AM51" s="1045"/>
      <c r="AN51" s="185" t="str">
        <f>IF(AK51&lt;&gt;"",IF(AL51/$DR$8&lt;=$AM$20,"CUMPLE","RECHAZADO"),"")</f>
        <v/>
      </c>
      <c r="AO51" s="209"/>
      <c r="AP51" s="211"/>
      <c r="AQ51" s="184">
        <f>ROUND(AP51*$DS$8,0)</f>
        <v>0</v>
      </c>
      <c r="AR51" s="1045"/>
      <c r="AS51" s="185" t="str">
        <f>IF(AP51&lt;&gt;"",IF(AQ51/$DR$8&lt;=$AR$20,"CUMPLE","RECHAZADO"),"")</f>
        <v/>
      </c>
      <c r="AT51" s="213"/>
      <c r="AU51" s="188">
        <f t="shared" si="130"/>
        <v>0</v>
      </c>
      <c r="AV51" s="170"/>
      <c r="AW51" s="189">
        <f t="shared" si="131"/>
        <v>0</v>
      </c>
      <c r="AX51" s="189">
        <f t="shared" si="132"/>
        <v>0</v>
      </c>
      <c r="AY51" s="189" t="str">
        <f>IF(AV51&lt;&gt;"",IF(AN51="CUMPLE","CUMPLE","NO CUMPLE"),"")</f>
        <v/>
      </c>
      <c r="AZ51" s="155"/>
      <c r="BA51" s="211"/>
      <c r="BB51" s="184">
        <f>ROUND(BA51*$DQ$8,0)</f>
        <v>0</v>
      </c>
      <c r="BC51" s="191">
        <f t="shared" ref="BC51" si="171">$BC$8</f>
        <v>282572794</v>
      </c>
      <c r="BD51" s="192" t="str">
        <f t="shared" si="66"/>
        <v/>
      </c>
      <c r="BE51" s="209"/>
      <c r="BF51" s="211"/>
      <c r="BG51" s="184">
        <f>ROUND(BF51*$DR$8,0)</f>
        <v>0</v>
      </c>
      <c r="BH51" s="184">
        <f t="shared" ref="BH51" si="172">$BH$8</f>
        <v>1099881666</v>
      </c>
      <c r="BI51" s="192" t="str">
        <f t="shared" si="137"/>
        <v/>
      </c>
      <c r="BJ51" s="209"/>
      <c r="BK51" s="211"/>
      <c r="BL51" s="184">
        <f>ROUND(BK51*$DS$8,0)</f>
        <v>0</v>
      </c>
      <c r="BM51" s="1045"/>
      <c r="BN51" s="185" t="str">
        <f>IF(BK51&lt;&gt;"",IF((BL51/$DR$8)/$DN$8&lt;=$BM$20,"CUMPLE","RECHAZADO"),"")</f>
        <v/>
      </c>
      <c r="BO51" s="214"/>
      <c r="BP51" s="188">
        <f t="shared" si="139"/>
        <v>0</v>
      </c>
      <c r="BQ51" s="170"/>
      <c r="BR51" s="189">
        <f t="shared" si="140"/>
        <v>0</v>
      </c>
      <c r="BS51" s="189">
        <f t="shared" si="141"/>
        <v>0</v>
      </c>
      <c r="BT51" s="189" t="str">
        <f>IF(BQ51&lt;&gt;"",IF(BI51="CUMPLE","CUMPLE","NO CUMPLE"),"")</f>
        <v/>
      </c>
      <c r="BU51" s="155"/>
      <c r="BV51" s="170"/>
      <c r="BW51" s="170"/>
      <c r="BX51" s="194">
        <f t="shared" si="143"/>
        <v>0</v>
      </c>
      <c r="BY51" s="194" t="str">
        <f>IF(BV51&lt;&gt;"",IF(AND(BV51/$DN$8&lt;=$BY$15,BV51/$DN$8&gt;=$BY$16),"CUMPLE","RECHAZADO"),"")</f>
        <v/>
      </c>
      <c r="BZ51" s="194">
        <f t="shared" si="144"/>
        <v>0</v>
      </c>
      <c r="CA51" s="194">
        <f t="shared" si="145"/>
        <v>0</v>
      </c>
      <c r="CB51" s="155"/>
      <c r="CC51" s="170"/>
      <c r="CD51" s="170"/>
      <c r="CE51" s="194">
        <f t="shared" si="146"/>
        <v>0</v>
      </c>
      <c r="CF51" s="194" t="str">
        <f>IF(CC51&lt;&gt;"",IF(AND(CC51/$DN$8&lt;=$CF$15,CC51/$DS$8&gt;=$CF$16),"CUMPLE","RECHAZADO"),"")</f>
        <v/>
      </c>
      <c r="CG51" s="194">
        <f t="shared" si="147"/>
        <v>0</v>
      </c>
      <c r="CH51" s="194">
        <f t="shared" si="148"/>
        <v>0</v>
      </c>
      <c r="CI51" s="215"/>
      <c r="CJ51" s="196" t="str">
        <f t="shared" si="149"/>
        <v/>
      </c>
      <c r="CK51" s="197">
        <f t="shared" si="150"/>
        <v>0</v>
      </c>
      <c r="CL51" s="198" t="str">
        <f t="shared" si="81"/>
        <v/>
      </c>
      <c r="CM51" s="155"/>
      <c r="CN51" s="199" t="str">
        <f t="shared" si="152"/>
        <v/>
      </c>
      <c r="CO51" s="200">
        <f t="shared" si="153"/>
        <v>0</v>
      </c>
      <c r="CP51" s="201" t="str">
        <f t="shared" si="84"/>
        <v/>
      </c>
      <c r="CQ51" s="156"/>
      <c r="CR51" s="202">
        <f t="shared" si="85"/>
        <v>0</v>
      </c>
      <c r="CS51" s="194">
        <f>(W51*$DP$8)+X51+(AF51*$DQ$8)+(AK51*$DR$8)+(AP51*$DS$8)+AV51+(BA51*$DQ$8)+(BF51*$DR$8)+(BK51*$DS$8)+BQ51+BV51+BW51+CC51+CD51</f>
        <v>0</v>
      </c>
      <c r="CT51" s="201">
        <f t="shared" si="155"/>
        <v>0</v>
      </c>
      <c r="CU51" s="203"/>
      <c r="CV51" s="201" t="str">
        <f t="shared" si="87"/>
        <v/>
      </c>
      <c r="DB51" s="204" t="str">
        <f t="shared" si="91"/>
        <v/>
      </c>
      <c r="DC51" s="206"/>
    </row>
    <row r="52" spans="1:107" hidden="1" x14ac:dyDescent="0.25">
      <c r="A52" s="1042"/>
      <c r="B52" s="750">
        <v>7</v>
      </c>
      <c r="C52" s="1043"/>
      <c r="D52" s="220"/>
      <c r="E52" s="156"/>
      <c r="F52" s="751"/>
      <c r="G52" s="752" t="str">
        <f t="shared" ref="G52" si="173">IF(F52&lt;&gt;"",IF(F52=$DV$9,"CUMPLE","RECHAZADO"),"")</f>
        <v/>
      </c>
      <c r="H52" s="753"/>
      <c r="I52" s="754"/>
      <c r="J52" s="784"/>
      <c r="K52" s="756">
        <f t="shared" si="116"/>
        <v>0</v>
      </c>
      <c r="L52" s="174" t="e">
        <f t="shared" si="117"/>
        <v>#DIV/0!</v>
      </c>
      <c r="M52" s="175" t="e">
        <f t="shared" si="118"/>
        <v>#DIV/0!</v>
      </c>
      <c r="N52" s="176" t="e">
        <f t="shared" si="119"/>
        <v>#DIV/0!</v>
      </c>
      <c r="O52" s="177" t="e">
        <f t="shared" si="120"/>
        <v>#DIV/0!</v>
      </c>
      <c r="P52" s="757" t="str">
        <f>IF(H52&lt;&gt;"",IF(J52=K52,IF(H52="SI",IF(AND(I52&lt;=$DF$9,I52&gt;=($DF$9*0.9)),"CUMPLE","NO CUMPLE"),IF(I52=$DF$9,"CUMPLE","NO CUMPLE")),"NO CUMPLE"),"")</f>
        <v/>
      </c>
      <c r="Q52" s="179">
        <f t="shared" si="121"/>
        <v>0</v>
      </c>
      <c r="R52" s="758" t="str">
        <f t="shared" si="89"/>
        <v/>
      </c>
      <c r="S52" s="758" t="str">
        <f t="shared" si="54"/>
        <v/>
      </c>
      <c r="T52" s="759"/>
      <c r="U52" s="760"/>
      <c r="V52" s="155"/>
      <c r="W52" s="761"/>
      <c r="X52" s="762"/>
      <c r="Y52" s="763">
        <f>ROUND(W52*$DP$9,0)</f>
        <v>0</v>
      </c>
      <c r="Z52" s="763">
        <f t="shared" si="55"/>
        <v>0</v>
      </c>
      <c r="AA52" s="1045"/>
      <c r="AB52" s="764" t="str">
        <f>IF(W52&lt;&gt;"",IF((Y52/$DP$9)/$DN$9&lt;=$AA$20,"CUMPLE","RECHAZADO"),"")</f>
        <v/>
      </c>
      <c r="AC52" s="765">
        <f t="shared" si="125"/>
        <v>0</v>
      </c>
      <c r="AD52" s="765">
        <f t="shared" si="126"/>
        <v>0</v>
      </c>
      <c r="AE52" s="759"/>
      <c r="AF52" s="761"/>
      <c r="AG52" s="763">
        <f>ROUND(AF52*$DQ$9,0)</f>
        <v>0</v>
      </c>
      <c r="AH52" s="1045"/>
      <c r="AI52" s="764" t="str">
        <f>IF(AF52&lt;&gt;"",IF(AG52/$DQ$9&lt;=$AH$20,"CUMPLE","RECHAZADO"),"")</f>
        <v/>
      </c>
      <c r="AJ52" s="759"/>
      <c r="AK52" s="761"/>
      <c r="AL52" s="763">
        <f>ROUND(AK52*$DR$9,0)</f>
        <v>0</v>
      </c>
      <c r="AM52" s="1045"/>
      <c r="AN52" s="764" t="str">
        <f>IF(AK52&lt;&gt;"",IF(AL52/$DR$9&lt;=$AM$20,"CUMPLE","RECHAZADO"),"")</f>
        <v/>
      </c>
      <c r="AO52" s="759"/>
      <c r="AP52" s="761"/>
      <c r="AQ52" s="763">
        <f>ROUND(AP52*$DS$9,0)</f>
        <v>0</v>
      </c>
      <c r="AR52" s="1045"/>
      <c r="AS52" s="764" t="str">
        <f>IF(AP52&lt;&gt;"",IF(AQ52/$DR$9&lt;=$AR$20,"CUMPLE","RECHAZADO"),"")</f>
        <v/>
      </c>
      <c r="AT52" s="766"/>
      <c r="AU52" s="767">
        <f t="shared" si="130"/>
        <v>0</v>
      </c>
      <c r="AV52" s="753"/>
      <c r="AW52" s="768">
        <f t="shared" si="131"/>
        <v>0</v>
      </c>
      <c r="AX52" s="768">
        <f t="shared" si="132"/>
        <v>0</v>
      </c>
      <c r="AY52" s="768" t="str">
        <f t="shared" ref="AY52:AY56" si="174">IF(AV52&lt;&gt;"",IF(AI52="CUMPLE",IF(AN52="CUMPLE","CUMPLE","NO CUMPLE"),"NO CUMPLE")," ")</f>
        <v xml:space="preserve"> </v>
      </c>
      <c r="AZ52" s="155"/>
      <c r="BA52" s="761"/>
      <c r="BB52" s="763">
        <f>ROUND(BA52*$DQ$9,0)</f>
        <v>0</v>
      </c>
      <c r="BC52" s="770">
        <f t="shared" ref="BC52" si="175">$BC$9</f>
        <v>498219200</v>
      </c>
      <c r="BD52" s="164" t="str">
        <f t="shared" si="66"/>
        <v/>
      </c>
      <c r="BE52" s="759"/>
      <c r="BF52" s="761"/>
      <c r="BG52" s="763">
        <f>ROUND(BF52*$DR$9,0)</f>
        <v>0</v>
      </c>
      <c r="BH52" s="763">
        <f t="shared" ref="BH52" si="176">$BH$9</f>
        <v>1243383400</v>
      </c>
      <c r="BI52" s="164" t="str">
        <f t="shared" si="137"/>
        <v/>
      </c>
      <c r="BJ52" s="759"/>
      <c r="BK52" s="761"/>
      <c r="BL52" s="763">
        <f>ROUND(BK52*$DS$9,0)</f>
        <v>0</v>
      </c>
      <c r="BM52" s="1045"/>
      <c r="BN52" s="764" t="str">
        <f>IF(BK52&lt;&gt;"",IF((BL52/$DR$9)/$DN$9&lt;=$BM$20,"CUMPLE","RECHAZADO"),"")</f>
        <v/>
      </c>
      <c r="BO52" s="771"/>
      <c r="BP52" s="767">
        <f t="shared" si="139"/>
        <v>0</v>
      </c>
      <c r="BQ52" s="753"/>
      <c r="BR52" s="768">
        <f t="shared" si="140"/>
        <v>0</v>
      </c>
      <c r="BS52" s="768">
        <f t="shared" si="141"/>
        <v>0</v>
      </c>
      <c r="BT52" s="768" t="str">
        <f t="shared" ref="BT52:BT56" si="177">IF(BQ52&lt;&gt;"",IF(BD52="CUMPLE",IF(BI52="CUMPLE","CUMPLE","NO CUMPLE"),"NO CUMPLE")," ")</f>
        <v xml:space="preserve"> </v>
      </c>
      <c r="BU52" s="155"/>
      <c r="BV52" s="753"/>
      <c r="BW52" s="753"/>
      <c r="BX52" s="772">
        <f t="shared" si="143"/>
        <v>0</v>
      </c>
      <c r="BY52" s="772" t="str">
        <f>IF(BV52&lt;&gt;"",IF(AND(BV52/$DN$9&lt;=$BY$15,BV52/$DN$9&gt;=$BY$16),"CUMPLE","RECHAZADO"),"")</f>
        <v/>
      </c>
      <c r="BZ52" s="772">
        <f t="shared" si="144"/>
        <v>0</v>
      </c>
      <c r="CA52" s="772">
        <f t="shared" si="145"/>
        <v>0</v>
      </c>
      <c r="CB52" s="155"/>
      <c r="CC52" s="753"/>
      <c r="CD52" s="753"/>
      <c r="CE52" s="772">
        <f t="shared" si="146"/>
        <v>0</v>
      </c>
      <c r="CF52" s="772" t="str">
        <f>IF(CC52&lt;&gt;"",IF(AND(CC52/$DN$9&lt;=$CF$15,CC52/$DS$9&gt;=$CF$16),"CUMPLE","RECHAZADO"),"")</f>
        <v/>
      </c>
      <c r="CG52" s="772">
        <f t="shared" si="147"/>
        <v>0</v>
      </c>
      <c r="CH52" s="772">
        <f t="shared" si="148"/>
        <v>0</v>
      </c>
      <c r="CI52" s="773"/>
      <c r="CJ52" s="774" t="str">
        <f t="shared" si="149"/>
        <v/>
      </c>
      <c r="CK52" s="775">
        <f t="shared" si="150"/>
        <v>0</v>
      </c>
      <c r="CL52" s="776" t="str">
        <f t="shared" si="81"/>
        <v/>
      </c>
      <c r="CM52" s="155"/>
      <c r="CN52" s="777" t="str">
        <f t="shared" si="152"/>
        <v/>
      </c>
      <c r="CO52" s="778">
        <f t="shared" si="153"/>
        <v>0</v>
      </c>
      <c r="CP52" s="779" t="str">
        <f t="shared" si="84"/>
        <v/>
      </c>
      <c r="CQ52" s="156"/>
      <c r="CR52" s="780">
        <f t="shared" si="85"/>
        <v>0</v>
      </c>
      <c r="CS52" s="772">
        <f>(W52*$DP$9)+X52+(AF52*$DQ$9)+(AK52*$DR$9)+(AP52*$DS$9)+AV52+(BA52*$DQ$9)+(BF52*$DR$9)+(BK52*$DS$9)+BQ52+BV52+BW52+CC52+CD52</f>
        <v>0</v>
      </c>
      <c r="CT52" s="779">
        <f t="shared" si="155"/>
        <v>0</v>
      </c>
      <c r="CU52" s="781"/>
      <c r="CV52" s="779" t="str">
        <f t="shared" si="87"/>
        <v/>
      </c>
      <c r="DB52" s="782" t="str">
        <f t="shared" si="91"/>
        <v/>
      </c>
      <c r="DC52" s="783"/>
    </row>
    <row r="53" spans="1:107" x14ac:dyDescent="0.25">
      <c r="A53" s="1039"/>
      <c r="B53" s="870">
        <v>8</v>
      </c>
      <c r="C53" s="1039"/>
      <c r="D53" s="726"/>
      <c r="E53" s="871"/>
      <c r="F53" s="872">
        <v>19803878581</v>
      </c>
      <c r="G53" s="873" t="str">
        <f t="shared" ref="G53" si="178">IF(F53&lt;&gt;"",IF(F53=$DV$10,"CUMPLE","RECHAZADO"),"")</f>
        <v>CUMPLE</v>
      </c>
      <c r="H53" s="874" t="s">
        <v>1538</v>
      </c>
      <c r="I53" s="880">
        <v>17651295988</v>
      </c>
      <c r="J53" s="208">
        <v>335374624</v>
      </c>
      <c r="K53" s="173">
        <f t="shared" si="116"/>
        <v>335374624</v>
      </c>
      <c r="L53" s="724" t="e">
        <f t="shared" si="117"/>
        <v>#DIV/0!</v>
      </c>
      <c r="M53" s="175" t="e">
        <f t="shared" si="118"/>
        <v>#DIV/0!</v>
      </c>
      <c r="N53" s="176" t="e">
        <f t="shared" si="119"/>
        <v>#DIV/0!</v>
      </c>
      <c r="O53" s="177" t="e">
        <f t="shared" si="120"/>
        <v>#DIV/0!</v>
      </c>
      <c r="P53" s="178" t="str">
        <f>IF(H53&lt;&gt;"",IF(J53=K53,IF(H53="SI",IF(AND(I53&lt;=$DF$10,I53&gt;=($DF$10*0.9)),"CUMPLE","NO CUMPLE"),IF(I53=$DF$10,"CUMPLE","NO CUMPLE")),"NO CUMPLE"),"")</f>
        <v>CUMPLE</v>
      </c>
      <c r="Q53" s="725">
        <f t="shared" si="121"/>
        <v>0</v>
      </c>
      <c r="R53" s="180">
        <f t="shared" si="89"/>
        <v>17986670612</v>
      </c>
      <c r="S53" s="180">
        <f t="shared" si="54"/>
        <v>17651295988</v>
      </c>
      <c r="T53" s="209"/>
      <c r="U53" s="209"/>
      <c r="V53" s="871"/>
      <c r="W53" s="874">
        <v>1160066</v>
      </c>
      <c r="X53" s="876">
        <v>1432681</v>
      </c>
      <c r="Y53" s="184">
        <f>ROUND(W53*$DP$10,0)</f>
        <v>75404290</v>
      </c>
      <c r="Z53" s="184">
        <f t="shared" si="55"/>
        <v>1432682</v>
      </c>
      <c r="AA53" s="1044"/>
      <c r="AB53" s="185" t="str">
        <f>IF(W53&lt;&gt;"",IF((Y53/$DP$10)/$DN$10&lt;=$AA$20,"CUMPLE","RECHAZADO"),"")</f>
        <v>CUMPLE</v>
      </c>
      <c r="AC53" s="186">
        <f t="shared" si="125"/>
        <v>76836972</v>
      </c>
      <c r="AD53" s="186">
        <f t="shared" si="126"/>
        <v>75404290</v>
      </c>
      <c r="AE53" s="209"/>
      <c r="AF53" s="874">
        <v>85277</v>
      </c>
      <c r="AG53" s="184">
        <f>ROUND(AF53*$DQ$10,0)</f>
        <v>1108601</v>
      </c>
      <c r="AH53" s="1044"/>
      <c r="AI53" s="185" t="str">
        <f>IF(AF53&lt;&gt;"",IF(AG53/$DQ$10&lt;=$AH$20,"CUMPLE","RECHAZADO"),"")</f>
        <v>CUMPLE</v>
      </c>
      <c r="AJ53" s="209"/>
      <c r="AK53" s="874">
        <v>68063</v>
      </c>
      <c r="AL53" s="184">
        <f>ROUND(AK53*$DR$10,0)</f>
        <v>4424095</v>
      </c>
      <c r="AM53" s="1044"/>
      <c r="AN53" s="185" t="str">
        <f>IF(AK53&lt;&gt;"",IF(AL53/$DR$10&lt;=$AM$20,"CUMPLE","RECHAZADO"),"")</f>
        <v>CUMPLE</v>
      </c>
      <c r="AO53" s="209"/>
      <c r="AP53" s="874"/>
      <c r="AQ53" s="184">
        <f>ROUND(AP53*$DS$10,0)</f>
        <v>0</v>
      </c>
      <c r="AR53" s="1044"/>
      <c r="AS53" s="185" t="str">
        <f>IF(AP53&lt;&gt;"",IF(AQ53/$DR$10&lt;=$AR$20,"CUMPLE","RECHAZADO"),"")</f>
        <v/>
      </c>
      <c r="AT53" s="185"/>
      <c r="AU53" s="194">
        <f t="shared" si="130"/>
        <v>5532696</v>
      </c>
      <c r="AV53" s="874">
        <v>1051223</v>
      </c>
      <c r="AW53" s="877">
        <f t="shared" si="131"/>
        <v>1051212</v>
      </c>
      <c r="AX53" s="877">
        <f t="shared" si="132"/>
        <v>6583908</v>
      </c>
      <c r="AY53" s="877" t="str">
        <f t="shared" si="174"/>
        <v>CUMPLE</v>
      </c>
      <c r="AZ53" s="871"/>
      <c r="BA53" s="874">
        <v>9570056</v>
      </c>
      <c r="BB53" s="184">
        <f>ROUND(BA53*$DQ$10,0)</f>
        <v>124410728</v>
      </c>
      <c r="BC53" s="184">
        <f t="shared" ref="BC53" si="179">$BC$10</f>
        <v>220195976</v>
      </c>
      <c r="BD53" s="185" t="str">
        <f t="shared" si="66"/>
        <v>CUMPLE</v>
      </c>
      <c r="BE53" s="209"/>
      <c r="BF53" s="874">
        <v>8991458</v>
      </c>
      <c r="BG53" s="184">
        <f>ROUND(BF53*$DR$10,0)</f>
        <v>584444770</v>
      </c>
      <c r="BH53" s="184">
        <f t="shared" ref="BH53" si="180">$BH$10</f>
        <v>1034415590</v>
      </c>
      <c r="BI53" s="185" t="str">
        <f t="shared" si="137"/>
        <v>CUMPLE</v>
      </c>
      <c r="BJ53" s="209"/>
      <c r="BK53" s="874"/>
      <c r="BL53" s="184">
        <f>ROUND(BK53*$DS$10,0)</f>
        <v>0</v>
      </c>
      <c r="BM53" s="1044"/>
      <c r="BN53" s="185" t="str">
        <f>IF(BK53&lt;&gt;"",IF((BL53/$DR$10)/$DN$10&lt;=$BM$20,"CUMPLE","RECHAZADO"),"")</f>
        <v/>
      </c>
      <c r="BO53" s="878"/>
      <c r="BP53" s="194">
        <f t="shared" si="139"/>
        <v>708855498</v>
      </c>
      <c r="BQ53" s="874">
        <v>134682551</v>
      </c>
      <c r="BR53" s="877">
        <f t="shared" si="140"/>
        <v>134682545</v>
      </c>
      <c r="BS53" s="877">
        <f t="shared" si="141"/>
        <v>843538043</v>
      </c>
      <c r="BT53" s="877" t="str">
        <f t="shared" si="177"/>
        <v>CUMPLE</v>
      </c>
      <c r="BU53" s="871"/>
      <c r="BV53" s="874">
        <v>145179580</v>
      </c>
      <c r="BW53" s="874">
        <v>2758411</v>
      </c>
      <c r="BX53" s="194">
        <f t="shared" si="143"/>
        <v>2758412</v>
      </c>
      <c r="BY53" s="194" t="str">
        <f>IF(BV53&lt;&gt;"",IF(AND(BV53/$DN$10&lt;=$BY$15,BV53/$DN$10&gt;=$BY$16),"CUMPLE","RECHAZADO"),"")</f>
        <v>CUMPLE</v>
      </c>
      <c r="BZ53" s="194">
        <f t="shared" si="144"/>
        <v>145179580</v>
      </c>
      <c r="CA53" s="194">
        <f t="shared" si="145"/>
        <v>147937992</v>
      </c>
      <c r="CB53" s="871"/>
      <c r="CC53" s="874"/>
      <c r="CD53" s="874"/>
      <c r="CE53" s="194">
        <f t="shared" si="146"/>
        <v>0</v>
      </c>
      <c r="CF53" s="194" t="str">
        <f>IF(CC53&lt;&gt;"",IF(AND(CC53/$DN$10&lt;=$CF$15,CC53/$DS$10&gt;=$CF$16),"CUMPLE","RECHAZADO"),"")</f>
        <v/>
      </c>
      <c r="CG53" s="194">
        <f t="shared" si="147"/>
        <v>0</v>
      </c>
      <c r="CH53" s="194">
        <f t="shared" si="148"/>
        <v>0</v>
      </c>
      <c r="CI53" s="194"/>
      <c r="CJ53" s="232">
        <f t="shared" si="149"/>
        <v>17986670612</v>
      </c>
      <c r="CK53" s="197">
        <f t="shared" si="150"/>
        <v>1074896915</v>
      </c>
      <c r="CL53" s="232">
        <f t="shared" si="81"/>
        <v>19061567527</v>
      </c>
      <c r="CM53" s="871"/>
      <c r="CN53" s="200">
        <f t="shared" si="152"/>
        <v>17651295988</v>
      </c>
      <c r="CO53" s="200">
        <f t="shared" si="153"/>
        <v>934972064</v>
      </c>
      <c r="CP53" s="200">
        <f t="shared" si="84"/>
        <v>18586268052</v>
      </c>
      <c r="CQ53" s="871"/>
      <c r="CR53" s="194">
        <f t="shared" si="85"/>
        <v>17986670612</v>
      </c>
      <c r="CS53" s="194">
        <f>(W53*$DP$10)+X53+(AF53*$DQ$10)+(AK53*$DR$10)+(AP53*$DS$10)+AV53+(BA53*$DQ$10)+(BF53*$DR$10)+(BK53*$DS$10)+BQ53+BV53+BW53+CC53+CD53</f>
        <v>1074896930</v>
      </c>
      <c r="CT53" s="200">
        <f t="shared" si="155"/>
        <v>19061567542</v>
      </c>
      <c r="CU53" s="874">
        <v>19061567542</v>
      </c>
      <c r="CV53" s="200" t="str">
        <f t="shared" si="87"/>
        <v>OK</v>
      </c>
      <c r="CW53" s="136"/>
      <c r="DB53" s="879" t="str">
        <f t="shared" si="91"/>
        <v>HABILITADO</v>
      </c>
      <c r="DC53" s="487"/>
    </row>
    <row r="54" spans="1:107" x14ac:dyDescent="0.25">
      <c r="A54" s="1039"/>
      <c r="B54" s="870">
        <v>9</v>
      </c>
      <c r="C54" s="1039"/>
      <c r="D54" s="726"/>
      <c r="E54" s="871"/>
      <c r="F54" s="872">
        <v>24629524096</v>
      </c>
      <c r="G54" s="873" t="str">
        <f t="shared" ref="G54" si="181">IF(F54&lt;&gt;"",IF(F54=$DV$11,"CUMPLE","RECHAZADO"),"")</f>
        <v>CUMPLE</v>
      </c>
      <c r="H54" s="874" t="s">
        <v>1538</v>
      </c>
      <c r="I54" s="880">
        <v>22078275005</v>
      </c>
      <c r="J54" s="208">
        <v>419487225</v>
      </c>
      <c r="K54" s="173">
        <f t="shared" si="116"/>
        <v>419487225</v>
      </c>
      <c r="L54" s="724" t="e">
        <f t="shared" si="117"/>
        <v>#DIV/0!</v>
      </c>
      <c r="M54" s="175" t="e">
        <f t="shared" si="118"/>
        <v>#DIV/0!</v>
      </c>
      <c r="N54" s="176" t="e">
        <f t="shared" si="119"/>
        <v>#DIV/0!</v>
      </c>
      <c r="O54" s="177" t="e">
        <f t="shared" si="120"/>
        <v>#DIV/0!</v>
      </c>
      <c r="P54" s="178" t="str">
        <f>IF(H54&lt;&gt;"",IF(J54=K54,IF(H54="SI",IF(AND(I54&lt;=$DF$11,I54&gt;=($DF$11*0.9)),"CUMPLE","NO CUMPLE"),IF(I54=$DF$11,"CUMPLE","NO CUMPLE")),"NO CUMPLE"),"")</f>
        <v>CUMPLE</v>
      </c>
      <c r="Q54" s="725">
        <f t="shared" si="121"/>
        <v>0</v>
      </c>
      <c r="R54" s="180">
        <f t="shared" si="89"/>
        <v>22497762230</v>
      </c>
      <c r="S54" s="180">
        <f t="shared" si="54"/>
        <v>22078275005</v>
      </c>
      <c r="T54" s="209"/>
      <c r="U54" s="209"/>
      <c r="V54" s="871"/>
      <c r="W54" s="874">
        <v>1167614</v>
      </c>
      <c r="X54" s="876">
        <v>1641665</v>
      </c>
      <c r="Y54" s="184">
        <f>ROUND(W54*$DP$11,0)</f>
        <v>86403436</v>
      </c>
      <c r="Z54" s="184">
        <f t="shared" si="55"/>
        <v>1641665</v>
      </c>
      <c r="AA54" s="1044"/>
      <c r="AB54" s="185" t="str">
        <f>IF(W54&lt;&gt;"",IF((Y54/$DP$11)/$DN$11&lt;=$AA$20,"CUMPLE","RECHAZADO"),"")</f>
        <v>CUMPLE</v>
      </c>
      <c r="AC54" s="186">
        <f t="shared" si="125"/>
        <v>88045101</v>
      </c>
      <c r="AD54" s="186">
        <f t="shared" si="126"/>
        <v>86403436</v>
      </c>
      <c r="AE54" s="209"/>
      <c r="AF54" s="874">
        <v>85277</v>
      </c>
      <c r="AG54" s="184">
        <f>ROUND(AF54*$DQ$11,0)</f>
        <v>1705540</v>
      </c>
      <c r="AH54" s="1044"/>
      <c r="AI54" s="185" t="str">
        <f>IF(AF54&lt;&gt;"",IF(AG54/$DQ$11&lt;=$AH$20,"CUMPLE","RECHAZADO"),"")</f>
        <v>CUMPLE</v>
      </c>
      <c r="AJ54" s="209"/>
      <c r="AK54" s="874">
        <v>68064</v>
      </c>
      <c r="AL54" s="184">
        <f>ROUND(AK54*$DR$11,0)</f>
        <v>5036736</v>
      </c>
      <c r="AM54" s="1044"/>
      <c r="AN54" s="185" t="str">
        <f>IF(AK54&lt;&gt;"",IF(AL54/$DR$11&lt;=$AM$20,"CUMPLE","RECHAZADO"),"")</f>
        <v>CUMPLE</v>
      </c>
      <c r="AO54" s="209"/>
      <c r="AP54" s="874"/>
      <c r="AQ54" s="184">
        <f>ROUND(AP54*$DS$11,0)</f>
        <v>0</v>
      </c>
      <c r="AR54" s="1044"/>
      <c r="AS54" s="185" t="str">
        <f>IF(AP54&lt;&gt;"",IF(AQ54/$DR$11&lt;=$AR$20,"CUMPLE","RECHAZADO"),"")</f>
        <v/>
      </c>
      <c r="AT54" s="185"/>
      <c r="AU54" s="194">
        <f t="shared" si="130"/>
        <v>6742276</v>
      </c>
      <c r="AV54" s="874">
        <v>1281031</v>
      </c>
      <c r="AW54" s="877">
        <f t="shared" si="131"/>
        <v>1281032</v>
      </c>
      <c r="AX54" s="877">
        <f t="shared" si="132"/>
        <v>8023308</v>
      </c>
      <c r="AY54" s="877" t="str">
        <f t="shared" si="174"/>
        <v>CUMPLE</v>
      </c>
      <c r="AZ54" s="871"/>
      <c r="BA54" s="874">
        <v>9446351</v>
      </c>
      <c r="BB54" s="184">
        <f>ROUND(BA54*$DQ$11,0)</f>
        <v>188927020</v>
      </c>
      <c r="BC54" s="184">
        <f t="shared" ref="BC54" si="182">$BC$11</f>
        <v>334384100</v>
      </c>
      <c r="BD54" s="185" t="str">
        <f t="shared" si="66"/>
        <v>CUMPLE</v>
      </c>
      <c r="BE54" s="209"/>
      <c r="BF54" s="874">
        <v>8875233</v>
      </c>
      <c r="BG54" s="184">
        <f>ROUND(BF54*$DR$11,0)</f>
        <v>656767242</v>
      </c>
      <c r="BH54" s="184">
        <f t="shared" ref="BH54" si="183">$BH$11</f>
        <v>1162419824</v>
      </c>
      <c r="BI54" s="185" t="str">
        <f t="shared" si="137"/>
        <v>CUMPLE</v>
      </c>
      <c r="BJ54" s="209"/>
      <c r="BK54" s="874"/>
      <c r="BL54" s="184">
        <f>ROUND(BK54*$DS$11,0)</f>
        <v>0</v>
      </c>
      <c r="BM54" s="1044"/>
      <c r="BN54" s="185" t="str">
        <f>IF(BK54&lt;&gt;"",IF((BL54/$DR$11)/$DN$11&lt;=$BM$20,"CUMPLE","RECHAZADO"),"")</f>
        <v/>
      </c>
      <c r="BO54" s="878"/>
      <c r="BP54" s="194">
        <f t="shared" si="139"/>
        <v>845694262</v>
      </c>
      <c r="BQ54" s="874">
        <v>160681905</v>
      </c>
      <c r="BR54" s="877">
        <f t="shared" si="140"/>
        <v>160681910</v>
      </c>
      <c r="BS54" s="877">
        <f t="shared" si="141"/>
        <v>1006376172</v>
      </c>
      <c r="BT54" s="877" t="str">
        <f t="shared" si="177"/>
        <v>CUMPLE</v>
      </c>
      <c r="BU54" s="871"/>
      <c r="BV54" s="874">
        <v>146113211</v>
      </c>
      <c r="BW54" s="874">
        <v>2776151</v>
      </c>
      <c r="BX54" s="194">
        <f t="shared" si="143"/>
        <v>2776151</v>
      </c>
      <c r="BY54" s="194" t="str">
        <f>IF(BV54&lt;&gt;"",IF(AND(BV54/$DN$11&lt;=$BY$15,BV54/$DN$11&gt;=$BY$16),"CUMPLE","RECHAZADO"),"")</f>
        <v>CUMPLE</v>
      </c>
      <c r="BZ54" s="194">
        <f t="shared" si="144"/>
        <v>146113211</v>
      </c>
      <c r="CA54" s="194">
        <f t="shared" si="145"/>
        <v>148889362</v>
      </c>
      <c r="CB54" s="871"/>
      <c r="CC54" s="874"/>
      <c r="CD54" s="874"/>
      <c r="CE54" s="194">
        <f t="shared" si="146"/>
        <v>0</v>
      </c>
      <c r="CF54" s="194" t="str">
        <f>IF(CC54&lt;&gt;"",IF(AND(CC54/$DN$11&lt;=$CF$15,CC54/$DS$11&gt;=$CF$16),"CUMPLE","RECHAZADO"),"")</f>
        <v/>
      </c>
      <c r="CG54" s="194">
        <f t="shared" si="147"/>
        <v>0</v>
      </c>
      <c r="CH54" s="194">
        <f t="shared" si="148"/>
        <v>0</v>
      </c>
      <c r="CI54" s="194"/>
      <c r="CJ54" s="232">
        <f t="shared" si="149"/>
        <v>22497762230</v>
      </c>
      <c r="CK54" s="197">
        <f t="shared" si="150"/>
        <v>1251333943</v>
      </c>
      <c r="CL54" s="232">
        <f t="shared" si="81"/>
        <v>23749096173</v>
      </c>
      <c r="CM54" s="871"/>
      <c r="CN54" s="200">
        <f t="shared" si="152"/>
        <v>22078275005</v>
      </c>
      <c r="CO54" s="200">
        <f t="shared" si="153"/>
        <v>1084953185</v>
      </c>
      <c r="CP54" s="200">
        <f t="shared" si="84"/>
        <v>23163228190</v>
      </c>
      <c r="CQ54" s="871"/>
      <c r="CR54" s="194">
        <f t="shared" si="85"/>
        <v>22497762230</v>
      </c>
      <c r="CS54" s="194">
        <f>(W54*$DP$11)+X54+(AF54*$DQ$11)+(AK54*$DR$11)+(AP54*$DS$11)+AV54+(BA54*$DQ$11)+(BF54*$DR$11)+(BK54*$DS$11)+BQ54+BV54+BW54+CC54+CD54</f>
        <v>1251333937</v>
      </c>
      <c r="CT54" s="200">
        <f t="shared" si="155"/>
        <v>23749096167</v>
      </c>
      <c r="CU54" s="874">
        <v>23749096167</v>
      </c>
      <c r="CV54" s="200" t="str">
        <f t="shared" si="87"/>
        <v>OK</v>
      </c>
      <c r="CW54" s="136"/>
      <c r="DB54" s="879" t="str">
        <f t="shared" si="91"/>
        <v>HABILITADO</v>
      </c>
      <c r="DC54" s="487"/>
    </row>
    <row r="55" spans="1:107" hidden="1" x14ac:dyDescent="0.25">
      <c r="A55" s="1041"/>
      <c r="B55" s="167">
        <v>10</v>
      </c>
      <c r="C55" s="1043"/>
      <c r="D55" s="220"/>
      <c r="E55" s="156"/>
      <c r="F55" s="168"/>
      <c r="G55" s="169" t="str">
        <f t="shared" ref="G55" si="184">IF(F55&lt;&gt;"",IF(F55=$DV$12,"CUMPLE","RECHAZADO"),"")</f>
        <v/>
      </c>
      <c r="H55" s="170"/>
      <c r="I55" s="221"/>
      <c r="J55" s="172"/>
      <c r="K55" s="827">
        <f t="shared" si="116"/>
        <v>0</v>
      </c>
      <c r="L55" s="174" t="e">
        <f t="shared" si="117"/>
        <v>#DIV/0!</v>
      </c>
      <c r="M55" s="175" t="e">
        <f t="shared" si="118"/>
        <v>#DIV/0!</v>
      </c>
      <c r="N55" s="176" t="e">
        <f t="shared" si="119"/>
        <v>#DIV/0!</v>
      </c>
      <c r="O55" s="177" t="e">
        <f t="shared" si="120"/>
        <v>#DIV/0!</v>
      </c>
      <c r="P55" s="179" t="str">
        <f>IF(H55&lt;&gt;"",IF(J55=K55,IF(H55="SI",IF(AND(I55&lt;=$DF$12,I55&gt;=($DF$12*0.9)),"CUMPLE","NO CUMPLE"),IF(I55=$DF$12,"CUMPLE","NO CUMPLE")),"NO CUMPLE"),"")</f>
        <v/>
      </c>
      <c r="Q55" s="179">
        <f t="shared" si="121"/>
        <v>0</v>
      </c>
      <c r="R55" s="828" t="str">
        <f t="shared" si="89"/>
        <v/>
      </c>
      <c r="S55" s="828" t="str">
        <f t="shared" si="54"/>
        <v/>
      </c>
      <c r="T55" s="181"/>
      <c r="U55" s="182"/>
      <c r="V55" s="155"/>
      <c r="W55" s="170"/>
      <c r="X55" s="183"/>
      <c r="Y55" s="829">
        <f>ROUND(W55*$DP$12,0)</f>
        <v>0</v>
      </c>
      <c r="Z55" s="829">
        <f t="shared" si="55"/>
        <v>0</v>
      </c>
      <c r="AA55" s="1045"/>
      <c r="AB55" s="244" t="str">
        <f>IF(W55&lt;&gt;"",IF((Y55/$DP$12)/$DN$12&lt;=$AA$20,"CUMPLE","RECHAZADO"),"")</f>
        <v/>
      </c>
      <c r="AC55" s="830">
        <f t="shared" si="125"/>
        <v>0</v>
      </c>
      <c r="AD55" s="830">
        <f t="shared" si="126"/>
        <v>0</v>
      </c>
      <c r="AE55" s="181"/>
      <c r="AF55" s="170"/>
      <c r="AG55" s="829">
        <f>ROUND(AF55*$DQ$12,0)</f>
        <v>0</v>
      </c>
      <c r="AH55" s="1045"/>
      <c r="AI55" s="244" t="str">
        <f>IF(AF55&lt;&gt;"",IF(AG55/$DQ$12&lt;=$AH$20,"CUMPLE","RECHAZADO"),"")</f>
        <v/>
      </c>
      <c r="AJ55" s="181"/>
      <c r="AK55" s="170"/>
      <c r="AL55" s="829">
        <f>ROUND(AK55*$DR$12,0)</f>
        <v>0</v>
      </c>
      <c r="AM55" s="1045"/>
      <c r="AN55" s="244" t="str">
        <f>IF(AK55&lt;&gt;"",IF(AL55/$DR$12&lt;=$AM$20,"CUMPLE","RECHAZADO"),"")</f>
        <v/>
      </c>
      <c r="AO55" s="181"/>
      <c r="AP55" s="170"/>
      <c r="AQ55" s="829">
        <f>ROUND(AP55*$DS$12,0)</f>
        <v>0</v>
      </c>
      <c r="AR55" s="1045"/>
      <c r="AS55" s="244" t="str">
        <f>IF(AP55&lt;&gt;"",IF(AQ55/$DR$12&lt;=$AR$20,"CUMPLE","RECHAZADO"),"")</f>
        <v/>
      </c>
      <c r="AT55" s="187"/>
      <c r="AU55" s="831">
        <f t="shared" si="130"/>
        <v>0</v>
      </c>
      <c r="AV55" s="170"/>
      <c r="AW55" s="832">
        <f t="shared" si="131"/>
        <v>0</v>
      </c>
      <c r="AX55" s="832">
        <f t="shared" si="132"/>
        <v>0</v>
      </c>
      <c r="AY55" s="832" t="str">
        <f t="shared" si="174"/>
        <v xml:space="preserve"> </v>
      </c>
      <c r="AZ55" s="155"/>
      <c r="BA55" s="170"/>
      <c r="BB55" s="829">
        <f>ROUND(BA55*$DQ$12,0)</f>
        <v>0</v>
      </c>
      <c r="BC55" s="834">
        <f t="shared" ref="BC55" si="185">$BC$12</f>
        <v>263816970</v>
      </c>
      <c r="BD55" s="729" t="str">
        <f t="shared" si="66"/>
        <v/>
      </c>
      <c r="BE55" s="181"/>
      <c r="BF55" s="170"/>
      <c r="BG55" s="829">
        <f>ROUND(BF55*$DR$12,0)</f>
        <v>0</v>
      </c>
      <c r="BH55" s="829">
        <f t="shared" ref="BH55" si="186">$BH$12</f>
        <v>1338480855</v>
      </c>
      <c r="BI55" s="729" t="str">
        <f t="shared" si="137"/>
        <v/>
      </c>
      <c r="BJ55" s="181"/>
      <c r="BK55" s="170"/>
      <c r="BL55" s="829">
        <f>ROUND(BK55*$DS$12,0)</f>
        <v>0</v>
      </c>
      <c r="BM55" s="1045"/>
      <c r="BN55" s="244" t="str">
        <f>IF(BK55&lt;&gt;"",IF((BL55/$DR$12)/$DN$12&lt;=$BM$20,"CUMPLE","RECHAZADO"),"")</f>
        <v/>
      </c>
      <c r="BO55" s="193"/>
      <c r="BP55" s="831">
        <f t="shared" si="139"/>
        <v>0</v>
      </c>
      <c r="BQ55" s="170"/>
      <c r="BR55" s="832">
        <f t="shared" si="140"/>
        <v>0</v>
      </c>
      <c r="BS55" s="832">
        <f t="shared" si="141"/>
        <v>0</v>
      </c>
      <c r="BT55" s="832" t="str">
        <f t="shared" si="177"/>
        <v xml:space="preserve"> </v>
      </c>
      <c r="BU55" s="155"/>
      <c r="BV55" s="170"/>
      <c r="BW55" s="170"/>
      <c r="BX55" s="835">
        <f t="shared" si="143"/>
        <v>0</v>
      </c>
      <c r="BY55" s="835" t="str">
        <f>IF(BV55&lt;&gt;"",IF(AND(BV55/$DN$12&lt;=$BY$15,BV55/$DN$12&gt;=$BY$16),"CUMPLE","RECHAZADO"),"")</f>
        <v/>
      </c>
      <c r="BZ55" s="835">
        <f t="shared" si="144"/>
        <v>0</v>
      </c>
      <c r="CA55" s="835">
        <f t="shared" si="145"/>
        <v>0</v>
      </c>
      <c r="CB55" s="155"/>
      <c r="CC55" s="170"/>
      <c r="CD55" s="170"/>
      <c r="CE55" s="835">
        <f t="shared" si="146"/>
        <v>0</v>
      </c>
      <c r="CF55" s="835" t="str">
        <f>IF(CC55&lt;&gt;"",IF(AND(CC55/$DN$12&lt;=$CF$15,CC55/$DS$12&gt;=$CF$16),"CUMPLE","RECHAZADO"),"")</f>
        <v/>
      </c>
      <c r="CG55" s="835">
        <f t="shared" si="147"/>
        <v>0</v>
      </c>
      <c r="CH55" s="835">
        <f t="shared" si="148"/>
        <v>0</v>
      </c>
      <c r="CI55" s="195"/>
      <c r="CJ55" s="86" t="str">
        <f t="shared" si="149"/>
        <v/>
      </c>
      <c r="CK55" s="836">
        <f t="shared" si="150"/>
        <v>0</v>
      </c>
      <c r="CL55" s="837" t="str">
        <f t="shared" si="81"/>
        <v/>
      </c>
      <c r="CM55" s="155"/>
      <c r="CN55" s="838" t="str">
        <f t="shared" si="152"/>
        <v/>
      </c>
      <c r="CO55" s="839">
        <f t="shared" si="153"/>
        <v>0</v>
      </c>
      <c r="CP55" s="840" t="str">
        <f t="shared" si="84"/>
        <v/>
      </c>
      <c r="CQ55" s="156"/>
      <c r="CR55" s="841">
        <f t="shared" si="85"/>
        <v>0</v>
      </c>
      <c r="CS55" s="835">
        <f>(W55*$DP$12)+X55+(AF55*$DQ$12)+(AK55*$DR$12)+(AP55*$DS$12)+AV55+(BA55*$DQ$12)+(BF55*$DR$12)+(BK55*$DS$12)+BQ55+BV55+BW55+CC55+CD55</f>
        <v>0</v>
      </c>
      <c r="CT55" s="840">
        <f t="shared" si="155"/>
        <v>0</v>
      </c>
      <c r="CU55" s="842"/>
      <c r="CV55" s="840" t="str">
        <f t="shared" si="87"/>
        <v/>
      </c>
      <c r="DB55" s="843" t="str">
        <f t="shared" si="91"/>
        <v/>
      </c>
      <c r="DC55" s="844"/>
    </row>
    <row r="56" spans="1:107" hidden="1" x14ac:dyDescent="0.25">
      <c r="A56" s="1042"/>
      <c r="B56" s="750">
        <v>11</v>
      </c>
      <c r="C56" s="1043"/>
      <c r="D56" s="220"/>
      <c r="E56" s="156"/>
      <c r="F56" s="751"/>
      <c r="G56" s="752" t="str">
        <f t="shared" ref="G56" si="187">IF(F56&lt;&gt;"",IF(F56=$DV$13,"CUMPLE","RECHAZADO"),"")</f>
        <v/>
      </c>
      <c r="H56" s="753"/>
      <c r="I56" s="754"/>
      <c r="J56" s="784"/>
      <c r="K56" s="756">
        <f t="shared" si="116"/>
        <v>0</v>
      </c>
      <c r="L56" s="174" t="e">
        <f t="shared" si="117"/>
        <v>#DIV/0!</v>
      </c>
      <c r="M56" s="175" t="e">
        <f t="shared" si="118"/>
        <v>#DIV/0!</v>
      </c>
      <c r="N56" s="176" t="e">
        <f t="shared" si="119"/>
        <v>#DIV/0!</v>
      </c>
      <c r="O56" s="177" t="e">
        <f t="shared" si="120"/>
        <v>#DIV/0!</v>
      </c>
      <c r="P56" s="757" t="str">
        <f>IF(H56&lt;&gt;"",IF(J56=K56,IF(H56="SI",IF(AND(I56&lt;=$DF$13,I56&gt;=($DF$13*0.9)),"CUMPLE","NO CUMPLE"),IF(I56=$DF$13,"CUMPLE","NO CUMPLE")),"NO CUMPLE"),"")</f>
        <v/>
      </c>
      <c r="Q56" s="179">
        <f t="shared" si="121"/>
        <v>0</v>
      </c>
      <c r="R56" s="758" t="str">
        <f t="shared" si="89"/>
        <v/>
      </c>
      <c r="S56" s="758" t="str">
        <f t="shared" si="54"/>
        <v/>
      </c>
      <c r="T56" s="759"/>
      <c r="U56" s="760"/>
      <c r="V56" s="155"/>
      <c r="W56" s="761"/>
      <c r="X56" s="762"/>
      <c r="Y56" s="763">
        <f>ROUND(W56*$DP$13,0)</f>
        <v>0</v>
      </c>
      <c r="Z56" s="763">
        <f t="shared" si="55"/>
        <v>0</v>
      </c>
      <c r="AA56" s="1045"/>
      <c r="AB56" s="764" t="str">
        <f>IF(W56&lt;&gt;"",IF((Y56/$DP$13)/$DN$13&lt;=$AA$20,"CUMPLE","RECHAZADO"),"")</f>
        <v/>
      </c>
      <c r="AC56" s="765">
        <f t="shared" si="125"/>
        <v>0</v>
      </c>
      <c r="AD56" s="765">
        <f t="shared" si="126"/>
        <v>0</v>
      </c>
      <c r="AE56" s="759"/>
      <c r="AF56" s="761"/>
      <c r="AG56" s="763">
        <f>ROUND(AF56*$DQ$13,0)</f>
        <v>0</v>
      </c>
      <c r="AH56" s="1045"/>
      <c r="AI56" s="764" t="str">
        <f>IF(AF56&lt;&gt;"",IF(AG56/$DQ$13&lt;=$AH$20,"CUMPLE","RECHAZADO"),"")</f>
        <v/>
      </c>
      <c r="AJ56" s="759"/>
      <c r="AK56" s="761"/>
      <c r="AL56" s="763">
        <f>ROUND(AK56*$DR$13,0)</f>
        <v>0</v>
      </c>
      <c r="AM56" s="1045"/>
      <c r="AN56" s="764" t="str">
        <f>IF(AK56&lt;&gt;"",IF(AL56/$DR$13&lt;=$AM$20,"CUMPLE","RECHAZADO"),"")</f>
        <v/>
      </c>
      <c r="AO56" s="759"/>
      <c r="AP56" s="761"/>
      <c r="AQ56" s="763">
        <f>ROUND(AP56*$DS$13,0)</f>
        <v>0</v>
      </c>
      <c r="AR56" s="1045"/>
      <c r="AS56" s="764" t="str">
        <f>IF(AP56&lt;&gt;"",IF(AQ56/$DR$13&lt;=$AR$20,"CUMPLE","RECHAZADO"),"")</f>
        <v/>
      </c>
      <c r="AT56" s="766"/>
      <c r="AU56" s="767">
        <f t="shared" si="130"/>
        <v>0</v>
      </c>
      <c r="AV56" s="753"/>
      <c r="AW56" s="768">
        <f t="shared" si="131"/>
        <v>0</v>
      </c>
      <c r="AX56" s="768">
        <f t="shared" si="132"/>
        <v>0</v>
      </c>
      <c r="AY56" s="768" t="str">
        <f t="shared" si="174"/>
        <v xml:space="preserve"> </v>
      </c>
      <c r="AZ56" s="155"/>
      <c r="BA56" s="761"/>
      <c r="BB56" s="763">
        <f>ROUND(BA56*$DQ$13,0)</f>
        <v>0</v>
      </c>
      <c r="BC56" s="770">
        <f t="shared" ref="BC56" si="188">$BC$13</f>
        <v>385647118</v>
      </c>
      <c r="BD56" s="164" t="str">
        <f t="shared" si="66"/>
        <v/>
      </c>
      <c r="BE56" s="759"/>
      <c r="BF56" s="761"/>
      <c r="BG56" s="763">
        <f>ROUND(BF56*$DR$13,0)</f>
        <v>0</v>
      </c>
      <c r="BH56" s="763">
        <f t="shared" ref="BH56" si="189">$BH$13</f>
        <v>1512338976</v>
      </c>
      <c r="BI56" s="164" t="str">
        <f t="shared" si="137"/>
        <v/>
      </c>
      <c r="BJ56" s="759"/>
      <c r="BK56" s="761"/>
      <c r="BL56" s="763">
        <f>ROUND(BK56*$DS$13,0)</f>
        <v>0</v>
      </c>
      <c r="BM56" s="1045"/>
      <c r="BN56" s="764" t="str">
        <f>IF(BK56&lt;&gt;"",IF((BL56/$DR$13)/$DN$13&lt;=$BM$20,"CUMPLE","RECHAZADO"),"")</f>
        <v/>
      </c>
      <c r="BO56" s="771"/>
      <c r="BP56" s="767">
        <f t="shared" si="139"/>
        <v>0</v>
      </c>
      <c r="BQ56" s="753"/>
      <c r="BR56" s="768">
        <f t="shared" si="140"/>
        <v>0</v>
      </c>
      <c r="BS56" s="768">
        <f t="shared" si="141"/>
        <v>0</v>
      </c>
      <c r="BT56" s="768" t="str">
        <f t="shared" si="177"/>
        <v xml:space="preserve"> </v>
      </c>
      <c r="BU56" s="155"/>
      <c r="BV56" s="753"/>
      <c r="BW56" s="753"/>
      <c r="BX56" s="772">
        <f t="shared" si="143"/>
        <v>0</v>
      </c>
      <c r="BY56" s="772" t="str">
        <f>IF(BV56&lt;&gt;"",IF(AND(BV56/$DN$13&lt;=$BY$15,BV56/$DN$13&gt;=$BY$16),"CUMPLE","RECHAZADO"),"")</f>
        <v/>
      </c>
      <c r="BZ56" s="772">
        <f t="shared" si="144"/>
        <v>0</v>
      </c>
      <c r="CA56" s="772">
        <f t="shared" si="145"/>
        <v>0</v>
      </c>
      <c r="CB56" s="155"/>
      <c r="CC56" s="753"/>
      <c r="CD56" s="753"/>
      <c r="CE56" s="772">
        <f t="shared" si="146"/>
        <v>0</v>
      </c>
      <c r="CF56" s="772" t="str">
        <f>IF(CC56&lt;&gt;"",IF(AND(CC56/$DN$13&lt;=$CF$15,CC56/$DS$13&gt;=$CF$16),"CUMPLE","RECHAZADO"),"")</f>
        <v/>
      </c>
      <c r="CG56" s="772">
        <f t="shared" si="147"/>
        <v>0</v>
      </c>
      <c r="CH56" s="772">
        <f t="shared" si="148"/>
        <v>0</v>
      </c>
      <c r="CI56" s="773"/>
      <c r="CJ56" s="774" t="str">
        <f t="shared" si="149"/>
        <v/>
      </c>
      <c r="CK56" s="775">
        <f t="shared" si="150"/>
        <v>0</v>
      </c>
      <c r="CL56" s="776" t="str">
        <f t="shared" si="81"/>
        <v/>
      </c>
      <c r="CM56" s="155"/>
      <c r="CN56" s="777" t="str">
        <f t="shared" si="152"/>
        <v/>
      </c>
      <c r="CO56" s="778">
        <f t="shared" si="153"/>
        <v>0</v>
      </c>
      <c r="CP56" s="779" t="str">
        <f t="shared" si="84"/>
        <v/>
      </c>
      <c r="CQ56" s="156"/>
      <c r="CR56" s="780">
        <f t="shared" si="85"/>
        <v>0</v>
      </c>
      <c r="CS56" s="772">
        <f>(W56*$DP$13)+X56+(AF56*$DQ$13)+(AK56*$DR$13)+(AP56*$DS$13)+AV56+(BA56*$DQ$13)+(BF56*$DR$13)+(BK56*$DS$13)+BQ56+BV56+BW56+CC56+CD56</f>
        <v>0</v>
      </c>
      <c r="CT56" s="779">
        <f t="shared" si="155"/>
        <v>0</v>
      </c>
      <c r="CU56" s="781"/>
      <c r="CV56" s="779" t="str">
        <f t="shared" si="87"/>
        <v/>
      </c>
      <c r="DB56" s="782" t="str">
        <f t="shared" si="91"/>
        <v/>
      </c>
      <c r="DC56" s="783"/>
    </row>
    <row r="57" spans="1:107" ht="104.25" customHeight="1" thickBot="1" x14ac:dyDescent="0.3">
      <c r="A57" s="1039"/>
      <c r="B57" s="870">
        <v>12</v>
      </c>
      <c r="C57" s="1039"/>
      <c r="D57" s="726"/>
      <c r="E57" s="871"/>
      <c r="F57" s="872">
        <v>8654253262</v>
      </c>
      <c r="G57" s="873" t="str">
        <f t="shared" ref="G57" si="190">IF(F57&lt;&gt;"",IF(F57=$DV$14,"CUMPLE","RECHAZADO"),"")</f>
        <v>CUMPLE</v>
      </c>
      <c r="H57" s="874" t="s">
        <v>1538</v>
      </c>
      <c r="I57" s="880">
        <v>6682732205</v>
      </c>
      <c r="J57" s="208">
        <v>126971912</v>
      </c>
      <c r="K57" s="173">
        <f t="shared" si="116"/>
        <v>126971912</v>
      </c>
      <c r="L57" s="724" t="e">
        <f t="shared" si="117"/>
        <v>#DIV/0!</v>
      </c>
      <c r="M57" s="175" t="e">
        <f t="shared" si="118"/>
        <v>#DIV/0!</v>
      </c>
      <c r="N57" s="176" t="e">
        <f t="shared" si="119"/>
        <v>#DIV/0!</v>
      </c>
      <c r="O57" s="177" t="e">
        <f t="shared" si="120"/>
        <v>#DIV/0!</v>
      </c>
      <c r="P57" s="178" t="str">
        <f>IF(H57&lt;&gt;"",IF(J57=K57,IF(H57="SI",IF(AND(I57&lt;=$DF$14,I57&gt;=($DF$14*0.9)),"CUMPLE","NO CUMPLE"),IF(I57=$DF$14,"CUMPLE","NO CUMPLE")),"NO CUMPLE"),"")</f>
        <v>CUMPLE</v>
      </c>
      <c r="Q57" s="725">
        <f t="shared" si="121"/>
        <v>0</v>
      </c>
      <c r="R57" s="180">
        <f t="shared" si="89"/>
        <v>6809704117</v>
      </c>
      <c r="S57" s="180">
        <f t="shared" si="54"/>
        <v>6682732205</v>
      </c>
      <c r="T57" s="209"/>
      <c r="U57" s="209"/>
      <c r="V57" s="871"/>
      <c r="W57" s="874">
        <v>1161953</v>
      </c>
      <c r="X57" s="876">
        <v>485697</v>
      </c>
      <c r="Y57" s="184">
        <f>ROUND(W57*$DP$14,0)</f>
        <v>25562966</v>
      </c>
      <c r="Z57" s="184">
        <f t="shared" si="55"/>
        <v>485696</v>
      </c>
      <c r="AA57" s="1044"/>
      <c r="AB57" s="185" t="str">
        <f>IF(W57&lt;&gt;"",IF((Y57/$DP$14)/$DN$14&lt;=$AA$20,"CUMPLE","RECHAZADO"),"")</f>
        <v>CUMPLE</v>
      </c>
      <c r="AC57" s="186">
        <f t="shared" si="125"/>
        <v>26048662</v>
      </c>
      <c r="AD57" s="186">
        <f t="shared" si="126"/>
        <v>25562966</v>
      </c>
      <c r="AE57" s="209"/>
      <c r="AF57" s="874">
        <v>85277</v>
      </c>
      <c r="AG57" s="184">
        <f>ROUND(AF57*$DQ$14,0)</f>
        <v>341108</v>
      </c>
      <c r="AH57" s="1044"/>
      <c r="AI57" s="185" t="str">
        <f>IF(AF57&lt;&gt;"",IF(AG57/$DQ$14&lt;=$AH$20,"CUMPLE","RECHAZADO"),"")</f>
        <v>CUMPLE</v>
      </c>
      <c r="AJ57" s="209"/>
      <c r="AK57" s="874">
        <v>68064</v>
      </c>
      <c r="AL57" s="184">
        <f>ROUND(AK57*$DR$14,0)</f>
        <v>1497408</v>
      </c>
      <c r="AM57" s="1044"/>
      <c r="AN57" s="185" t="str">
        <f>IF(AK57&lt;&gt;"",IF(AL57/$DR$14&lt;=$AM$20,"CUMPLE","RECHAZADO"),"")</f>
        <v>CUMPLE</v>
      </c>
      <c r="AO57" s="209"/>
      <c r="AP57" s="874">
        <v>89290</v>
      </c>
      <c r="AQ57" s="184">
        <f>ROUND(AP57*$DS$14,0)</f>
        <v>178580</v>
      </c>
      <c r="AR57" s="1044"/>
      <c r="AS57" s="185" t="str">
        <f>IF(AP57&lt;&gt;"",IF(AQ57/$DR$14&lt;=$AR$20,"CUMPLE","RECHAZADO"),"")</f>
        <v>CUMPLE</v>
      </c>
      <c r="AT57" s="185"/>
      <c r="AU57" s="194">
        <f t="shared" si="130"/>
        <v>2017096</v>
      </c>
      <c r="AV57" s="874">
        <v>383248</v>
      </c>
      <c r="AW57" s="877">
        <f t="shared" si="131"/>
        <v>383248</v>
      </c>
      <c r="AX57" s="877">
        <f t="shared" si="132"/>
        <v>2400344</v>
      </c>
      <c r="AY57" s="877" t="str">
        <f>IF(AV57&lt;&gt;"",IF(AI57="CUMPLE",IF(AN57="CUMPLE",IF(AS57="CUMPLE","CUMPLE","NO CUMPLE"),"NO CUMPLE"),"NO CUMPLE"),"")</f>
        <v>CUMPLE</v>
      </c>
      <c r="AZ57" s="871"/>
      <c r="BA57" s="874">
        <v>24294286</v>
      </c>
      <c r="BB57" s="184">
        <f>ROUND(BA57*$DQ$14,0)</f>
        <v>97177144</v>
      </c>
      <c r="BC57" s="184">
        <f t="shared" ref="BC57" si="191">$BC$14</f>
        <v>171994948</v>
      </c>
      <c r="BD57" s="185" t="str">
        <f t="shared" si="66"/>
        <v>CUMPLE</v>
      </c>
      <c r="BE57" s="209"/>
      <c r="BF57" s="874">
        <v>22825474</v>
      </c>
      <c r="BG57" s="184">
        <f>ROUND(BF57*$DR$14,0)</f>
        <v>502160428</v>
      </c>
      <c r="BH57" s="184">
        <f t="shared" ref="BH57" si="192">$BH$14</f>
        <v>888779540</v>
      </c>
      <c r="BI57" s="185" t="str">
        <f t="shared" si="137"/>
        <v>CUMPLE</v>
      </c>
      <c r="BJ57" s="209"/>
      <c r="BK57" s="874">
        <v>42114698</v>
      </c>
      <c r="BL57" s="184">
        <f>ROUND(BK57*$DS$14,0)</f>
        <v>84229396</v>
      </c>
      <c r="BM57" s="1044"/>
      <c r="BN57" s="185" t="str">
        <f>IF(BK57&lt;&gt;"",IF((BL57/$DR$14)/$DN$14&lt;=$BM$20,"CUMPLE","RECHAZADO"),"")</f>
        <v>CUMPLE</v>
      </c>
      <c r="BO57" s="878"/>
      <c r="BP57" s="194">
        <f t="shared" si="139"/>
        <v>683566968</v>
      </c>
      <c r="BQ57" s="874">
        <v>129877726</v>
      </c>
      <c r="BR57" s="877">
        <f t="shared" si="140"/>
        <v>129877724</v>
      </c>
      <c r="BS57" s="877">
        <f t="shared" si="141"/>
        <v>813444692</v>
      </c>
      <c r="BT57" s="877" t="str">
        <f>IF(BQ57&lt;&gt;"",IF(BD57="CUMPLE",IF(BI57="CUMPLE",IF(BN57="CUMPLE","CUMPLE","NO CUMPLE"),"NO CUMPLE"),"NO CUMPLE"),"")</f>
        <v>CUMPLE</v>
      </c>
      <c r="BU57" s="871"/>
      <c r="BV57" s="874">
        <v>145412987</v>
      </c>
      <c r="BW57" s="874">
        <v>2762847</v>
      </c>
      <c r="BX57" s="194">
        <f t="shared" si="143"/>
        <v>2762847</v>
      </c>
      <c r="BY57" s="194" t="str">
        <f>IF(BV57&lt;&gt;"",IF(AND(BV57/$DN$14&lt;=$BY$15,BV57/$DN$14&gt;=$BY$16),"CUMPLE","RECHAZADO"),"")</f>
        <v>CUMPLE</v>
      </c>
      <c r="BZ57" s="194">
        <f t="shared" si="144"/>
        <v>145412987</v>
      </c>
      <c r="CA57" s="194">
        <f t="shared" si="145"/>
        <v>148175834</v>
      </c>
      <c r="CB57" s="871"/>
      <c r="CC57" s="874">
        <v>181911273</v>
      </c>
      <c r="CD57" s="874">
        <v>3456314</v>
      </c>
      <c r="CE57" s="194">
        <f t="shared" si="146"/>
        <v>3456314</v>
      </c>
      <c r="CF57" s="194" t="str">
        <f>IF(CC57&lt;&gt;"",IF(AND(CC57/$DN$14&lt;=$CF$15,CC57/$DN$14&gt;=$CF$16),"CUMPLE","RECHAZADO"),"")</f>
        <v>RECHAZADO</v>
      </c>
      <c r="CG57" s="194">
        <f t="shared" si="147"/>
        <v>181911273</v>
      </c>
      <c r="CH57" s="194">
        <f t="shared" si="148"/>
        <v>185367587</v>
      </c>
      <c r="CI57" s="194"/>
      <c r="CJ57" s="232">
        <f t="shared" si="149"/>
        <v>6809704117</v>
      </c>
      <c r="CK57" s="197">
        <f t="shared" si="150"/>
        <v>1175437119</v>
      </c>
      <c r="CL57" s="232">
        <f t="shared" si="81"/>
        <v>7985141236</v>
      </c>
      <c r="CM57" s="871"/>
      <c r="CN57" s="200">
        <f t="shared" si="152"/>
        <v>6682732205</v>
      </c>
      <c r="CO57" s="200">
        <f t="shared" si="153"/>
        <v>1038471290</v>
      </c>
      <c r="CP57" s="200">
        <f t="shared" si="84"/>
        <v>7721203495</v>
      </c>
      <c r="CQ57" s="871"/>
      <c r="CR57" s="194">
        <f t="shared" si="85"/>
        <v>6809704117</v>
      </c>
      <c r="CS57" s="194">
        <f>(W57*$DP$14)+X57+(AF57*$DQ$14)+(AK57*$DR$14)+(AP57*$DS$14)+AV57+(BA57*$DQ$14)+(BF57*$DR$14)+(BK57*$DS$14)+BQ57+BV57+BW57+CC57+CD57</f>
        <v>1175437122</v>
      </c>
      <c r="CT57" s="200">
        <f t="shared" si="155"/>
        <v>7985141239</v>
      </c>
      <c r="CU57" s="874">
        <v>7985141239</v>
      </c>
      <c r="CV57" s="200" t="str">
        <f t="shared" si="87"/>
        <v>OK</v>
      </c>
      <c r="CW57" s="136"/>
      <c r="DB57" s="879" t="str">
        <f>IF(F57&lt;&gt;"",IF(G57="CUMPLE",IF(P57="CUMPLE",IF(AB57="CUMPLE",IF(AY57="CUMPLE",IF(BT57="CUMPLE",IF(BY57="CUMPLE",IF(CF57="CUMPLE","HABILITADO","RECHAZADO"),"RECHAZADO"),"RECHAZADO"),"RECHAZADO"),"RECHAZADO"),"RECHAZADO"),"RECHAZADO"),"")</f>
        <v>RECHAZADO</v>
      </c>
      <c r="DC57" s="487"/>
    </row>
    <row r="58" spans="1:107" ht="14.25" customHeight="1" thickTop="1" thickBot="1" x14ac:dyDescent="0.3">
      <c r="A58" s="105">
        <v>3</v>
      </c>
      <c r="B58" s="881"/>
      <c r="C58" s="881"/>
      <c r="D58" s="222"/>
      <c r="E58" s="881"/>
      <c r="F58" s="882"/>
      <c r="G58" s="881"/>
      <c r="H58" s="881"/>
      <c r="I58" s="881"/>
      <c r="J58" s="883"/>
      <c r="K58" s="881"/>
      <c r="L58" s="219"/>
      <c r="M58" s="218"/>
      <c r="N58" s="218"/>
      <c r="O58" s="218"/>
      <c r="P58" s="881"/>
      <c r="Q58" s="218"/>
      <c r="R58" s="881"/>
      <c r="S58" s="881"/>
      <c r="T58" s="881"/>
      <c r="U58" s="881"/>
      <c r="V58" s="881"/>
      <c r="W58" s="881"/>
      <c r="X58" s="881"/>
      <c r="Y58" s="881"/>
      <c r="Z58" s="881"/>
      <c r="AA58" s="881"/>
      <c r="AB58" s="881"/>
      <c r="AC58" s="881"/>
      <c r="AD58" s="881"/>
      <c r="AE58" s="881"/>
      <c r="AF58" s="881"/>
      <c r="AG58" s="881"/>
      <c r="AH58" s="881"/>
      <c r="AI58" s="881"/>
      <c r="AJ58" s="881"/>
      <c r="AK58" s="881"/>
      <c r="AL58" s="881"/>
      <c r="AM58" s="881"/>
      <c r="AN58" s="881"/>
      <c r="AO58" s="881"/>
      <c r="AP58" s="881"/>
      <c r="AQ58" s="881"/>
      <c r="AR58" s="881"/>
      <c r="AS58" s="881"/>
      <c r="AT58" s="881"/>
      <c r="AU58" s="881"/>
      <c r="AV58" s="881"/>
      <c r="AW58" s="881"/>
      <c r="AX58" s="881"/>
      <c r="AY58" s="881"/>
      <c r="AZ58" s="881"/>
      <c r="BA58" s="881"/>
      <c r="BB58" s="881"/>
      <c r="BC58" s="881"/>
      <c r="BD58" s="881"/>
      <c r="BE58" s="881"/>
      <c r="BF58" s="881"/>
      <c r="BG58" s="881"/>
      <c r="BH58" s="881"/>
      <c r="BI58" s="881"/>
      <c r="BJ58" s="881"/>
      <c r="BK58" s="881"/>
      <c r="BL58" s="881"/>
      <c r="BM58" s="881"/>
      <c r="BN58" s="881"/>
      <c r="BO58" s="881"/>
      <c r="BP58" s="881"/>
      <c r="BQ58" s="881"/>
      <c r="BR58" s="881"/>
      <c r="BS58" s="881"/>
      <c r="BT58" s="881"/>
      <c r="BU58" s="881"/>
      <c r="BV58" s="881"/>
      <c r="BW58" s="881"/>
      <c r="BX58" s="881"/>
      <c r="BY58" s="881"/>
      <c r="BZ58" s="881"/>
      <c r="CA58" s="881"/>
      <c r="CB58" s="881"/>
      <c r="CC58" s="881"/>
      <c r="CD58" s="881"/>
      <c r="CE58" s="881"/>
      <c r="CF58" s="881"/>
      <c r="CG58" s="881"/>
      <c r="CH58" s="881"/>
      <c r="CI58" s="881"/>
      <c r="CJ58" s="881"/>
      <c r="CK58" s="881"/>
      <c r="CL58" s="881"/>
      <c r="CM58" s="881"/>
      <c r="CN58" s="881"/>
      <c r="CO58" s="881"/>
      <c r="CP58" s="884" t="s">
        <v>2063</v>
      </c>
      <c r="CQ58" s="881"/>
      <c r="CR58" s="881"/>
      <c r="CS58" s="881"/>
      <c r="CT58" s="881"/>
      <c r="CU58" s="885"/>
      <c r="CV58" s="881"/>
      <c r="CW58" s="136"/>
      <c r="DB58" s="886"/>
      <c r="DC58" s="887"/>
    </row>
    <row r="59" spans="1:107" ht="13.5" hidden="1" customHeight="1" x14ac:dyDescent="0.25">
      <c r="A59" s="1041">
        <f t="shared" ref="A59" si="193">A71</f>
        <v>4</v>
      </c>
      <c r="B59" s="167">
        <v>1</v>
      </c>
      <c r="C59" s="1043" t="str">
        <f>Proponentes!B41</f>
        <v xml:space="preserve">SEGURIDAD NAPOLES </v>
      </c>
      <c r="D59" s="220"/>
      <c r="E59" s="156"/>
      <c r="F59" s="168"/>
      <c r="G59" s="169" t="str">
        <f t="shared" ref="G59" si="194">IF(F59&lt;&gt;"",IF(F59=$DV$3,"CUMPLE","RECHAZADO"),"")</f>
        <v/>
      </c>
      <c r="H59" s="170"/>
      <c r="I59" s="221"/>
      <c r="J59" s="172"/>
      <c r="K59" s="827">
        <f t="shared" ref="K59:K67" si="195">ROUND((I59*0.019),0)</f>
        <v>0</v>
      </c>
      <c r="L59" s="174" t="e">
        <f t="shared" ref="L59:L70" si="196">1-I59/DF42</f>
        <v>#DIV/0!</v>
      </c>
      <c r="M59" s="175" t="e">
        <f t="shared" ref="M59:M70" si="197">DF42/DN42</f>
        <v>#DIV/0!</v>
      </c>
      <c r="N59" s="176" t="e">
        <f t="shared" ref="N59:N70" si="198">M59*0.019</f>
        <v>#DIV/0!</v>
      </c>
      <c r="O59" s="177" t="e">
        <f t="shared" ref="O59:O70" si="199">(M59+N59)</f>
        <v>#DIV/0!</v>
      </c>
      <c r="P59" s="179" t="str">
        <f>IF(H59&lt;&gt;"",IF(J59=K59,IF(H59="SI",IF(AND(I59&lt;=$DF$3,I59&gt;=($DF$3*0.9)),"CUMPLE","NO CUMPLE"),IF(I59=$DF$3,"CUMPLE","NO CUMPLE")),"NO CUMPLE"),"")</f>
        <v/>
      </c>
      <c r="Q59" s="179">
        <f t="shared" ref="Q59:Q70" si="200">DN42</f>
        <v>0</v>
      </c>
      <c r="R59" s="828" t="str">
        <f t="shared" ref="R59" si="201">IF(F59&lt;&gt;"",IF(G59="CUMPLE",IF(P59="CUMPLE",(I59+J59),""),"RECHAZADO"),"")</f>
        <v/>
      </c>
      <c r="S59" s="828" t="str">
        <f t="shared" ref="S59" si="202">IF(F59&lt;&gt;"",IF(G59="CUMPLE",IF(P59="CUMPLE",I59,""),"RECHAZADO"),"")</f>
        <v/>
      </c>
      <c r="T59" s="181"/>
      <c r="U59" s="182"/>
      <c r="V59" s="155"/>
      <c r="W59" s="170"/>
      <c r="X59" s="183"/>
      <c r="Y59" s="829">
        <f>ROUND(W59*$DP$3,0)</f>
        <v>0</v>
      </c>
      <c r="Z59" s="829">
        <f t="shared" si="55"/>
        <v>0</v>
      </c>
      <c r="AA59" s="1045">
        <f t="shared" ref="AA59" si="203">$AA$16</f>
        <v>100189.4</v>
      </c>
      <c r="AB59" s="244" t="str">
        <f>IF(W59&lt;&gt;"",IF((Y59/$DP$3)/$DN$3&lt;=$AA$20,"CUMPLE","RECHAZADO"),"")</f>
        <v/>
      </c>
      <c r="AC59" s="830">
        <f t="shared" ref="AC59:AC70" si="204">Y59+Z59</f>
        <v>0</v>
      </c>
      <c r="AD59" s="830">
        <f t="shared" ref="AD59:AD70" si="205">Y59</f>
        <v>0</v>
      </c>
      <c r="AE59" s="181"/>
      <c r="AF59" s="170"/>
      <c r="AG59" s="829">
        <f>ROUND(AF59*$DQ$3,0)</f>
        <v>0</v>
      </c>
      <c r="AH59" s="1045">
        <f t="shared" ref="AH59" si="206">$AH$16</f>
        <v>301987.21999999997</v>
      </c>
      <c r="AI59" s="244" t="str">
        <f>IF(AF59&lt;&gt;"",IF(AG59/$DQ$3&lt;=$AH$20,"CUMPLE","RECHAZADO"),"")</f>
        <v/>
      </c>
      <c r="AJ59" s="181"/>
      <c r="AK59" s="170"/>
      <c r="AL59" s="829">
        <f>ROUND(AK59*$DR$3,0)</f>
        <v>0</v>
      </c>
      <c r="AM59" s="1045">
        <f t="shared" ref="AM59" si="207">$AM$16</f>
        <v>240934</v>
      </c>
      <c r="AN59" s="244" t="str">
        <f>IF(AK59&lt;&gt;"",IF(AL59/$DR$3&lt;=$AM$20,"CUMPLE","RECHAZADO"),"")</f>
        <v/>
      </c>
      <c r="AO59" s="181"/>
      <c r="AP59" s="170"/>
      <c r="AQ59" s="829">
        <f>ROUND(AP59*$DS$3,0)</f>
        <v>0</v>
      </c>
      <c r="AR59" s="1045">
        <f t="shared" ref="AR59" si="208">$AR$16</f>
        <v>316072.26</v>
      </c>
      <c r="AS59" s="244" t="str">
        <f>IF(AP59&lt;&gt;"",IF(AQ59/$DR$3&lt;=$AR$20,"CUMPLE","RECHAZADO"),"")</f>
        <v/>
      </c>
      <c r="AT59" s="187"/>
      <c r="AU59" s="831">
        <f t="shared" ref="AU59:AU70" si="209">AG59+AL59+AQ59</f>
        <v>0</v>
      </c>
      <c r="AV59" s="170"/>
      <c r="AW59" s="832">
        <f t="shared" ref="AW59:AW70" si="210">ROUND((AG59+AL59+AQ59)*19%,0)</f>
        <v>0</v>
      </c>
      <c r="AX59" s="832">
        <f t="shared" ref="AX59:AX70" si="211">ROUND((AG59+AL59+AQ59)*$AV$16,0)</f>
        <v>0</v>
      </c>
      <c r="AY59" s="832" t="str">
        <f t="shared" ref="AY59:AY61" si="212">IF(AV59&lt;&gt;"",IF(AI59="CUMPLE",IF(AN59="CUMPLE","CUMPLE","NO CUMPLE"),"NO CUMPLE")," ")</f>
        <v xml:space="preserve"> </v>
      </c>
      <c r="AZ59" s="155"/>
      <c r="BA59" s="170"/>
      <c r="BB59" s="829">
        <f>ROUND(BA59*$DQ$3,0)</f>
        <v>0</v>
      </c>
      <c r="BC59" s="834">
        <f t="shared" ref="BC59" si="213">$BC$3</f>
        <v>339892784</v>
      </c>
      <c r="BD59" s="729" t="str">
        <f t="shared" ref="BD59" si="214">IF(BA59&lt;&gt;"",IF(BB59&lt;=BC59,"CUMPLE","RECHAZADO"),"")</f>
        <v/>
      </c>
      <c r="BE59" s="181"/>
      <c r="BF59" s="170"/>
      <c r="BG59" s="829">
        <f>ROUND(BF59*$DR$3,0)</f>
        <v>0</v>
      </c>
      <c r="BH59" s="829">
        <f t="shared" ref="BH59" si="215">$BH$3</f>
        <v>1059638654</v>
      </c>
      <c r="BI59" s="729" t="str">
        <f t="shared" ref="BI59:BI70" si="216">IF(BF59&lt;&gt;"",IF(BG59&lt;=BH59,"CUMPLE","RECHAZADO"),"")</f>
        <v/>
      </c>
      <c r="BJ59" s="181"/>
      <c r="BK59" s="170"/>
      <c r="BL59" s="829">
        <f>ROUND(BK59*$DS$3,0)</f>
        <v>0</v>
      </c>
      <c r="BM59" s="1045">
        <f t="shared" ref="BM59" si="217">$BM$16</f>
        <v>74539289</v>
      </c>
      <c r="BN59" s="244" t="str">
        <f>IF(BK59&lt;&gt;"",IF((BL59/$DR$3)/$DN$3&lt;=$BM$20,"CUMPLE","RECHAZADO"),"")</f>
        <v/>
      </c>
      <c r="BO59" s="193"/>
      <c r="BP59" s="831">
        <f t="shared" ref="BP59:BP70" si="218">BB59+BG59+BL59</f>
        <v>0</v>
      </c>
      <c r="BQ59" s="170"/>
      <c r="BR59" s="832">
        <f t="shared" ref="BR59:BR70" si="219">ROUND((BB59+BG59+BL59)*19%,0)</f>
        <v>0</v>
      </c>
      <c r="BS59" s="832">
        <f t="shared" ref="BS59:BS70" si="220">ROUND((BB59+BG59+BL59)*$AV$16,0)</f>
        <v>0</v>
      </c>
      <c r="BT59" s="832" t="str">
        <f t="shared" ref="BT59:BT61" si="221">IF(BQ59&lt;&gt;"",IF(BD59="CUMPLE",IF(BI59="CUMPLE","CUMPLE","NO CUMPLE"),"NO CUMPLE")," ")</f>
        <v xml:space="preserve"> </v>
      </c>
      <c r="BU59" s="155"/>
      <c r="BV59" s="170"/>
      <c r="BW59" s="170"/>
      <c r="BX59" s="835">
        <f t="shared" ref="BX59:BX70" si="222">ROUND((BV59*10%)*19%,0)</f>
        <v>0</v>
      </c>
      <c r="BY59" s="835" t="str">
        <f>IF(BV59&lt;&gt;"",IF(AND(BV59/$DN$3&lt;=$BY$15,BV59/$DN$3&gt;=$BY$16),"CUMPLE","RECHAZADO"),"")</f>
        <v/>
      </c>
      <c r="BZ59" s="835">
        <f t="shared" ref="BZ59:BZ70" si="223">BV59</f>
        <v>0</v>
      </c>
      <c r="CA59" s="835">
        <f t="shared" ref="CA59:CA70" si="224">BZ59+BX59</f>
        <v>0</v>
      </c>
      <c r="CB59" s="155"/>
      <c r="CC59" s="170"/>
      <c r="CD59" s="170"/>
      <c r="CE59" s="835">
        <f t="shared" ref="CE59:CE70" si="225">ROUND((CC59*10%)*19%,0)</f>
        <v>0</v>
      </c>
      <c r="CF59" s="835" t="str">
        <f>IF(CC59&lt;&gt;"",IF(AND(CC59/$DN$3&lt;=$CF$15,CC59/$DS$3&gt;=$CF$16),"CUMPLE","RECHAZADO"),"")</f>
        <v/>
      </c>
      <c r="CG59" s="835">
        <f t="shared" ref="CG59:CG70" si="226">CC59</f>
        <v>0</v>
      </c>
      <c r="CH59" s="835">
        <f t="shared" ref="CH59:CH70" si="227">CG59+CE59</f>
        <v>0</v>
      </c>
      <c r="CI59" s="195"/>
      <c r="CJ59" s="86" t="str">
        <f t="shared" ref="CJ59:CJ70" si="228">R59</f>
        <v/>
      </c>
      <c r="CK59" s="836">
        <f t="shared" ref="CK59:CK70" si="229">AC59+AX59+BS59+CA59+CH59</f>
        <v>0</v>
      </c>
      <c r="CL59" s="837" t="str">
        <f t="shared" ref="CL59" si="230">IF(CJ59="RECHAZADO","RECHAZADO",IF(CJ59&lt;&gt;"",CJ59+CK59,""))</f>
        <v/>
      </c>
      <c r="CM59" s="155"/>
      <c r="CN59" s="838" t="str">
        <f t="shared" ref="CN59:CN70" si="231">S59</f>
        <v/>
      </c>
      <c r="CO59" s="839">
        <f t="shared" ref="CO59:CO70" si="232">AD59+AU59+BP59+BZ59+CG59</f>
        <v>0</v>
      </c>
      <c r="CP59" s="840" t="str">
        <f t="shared" ref="CP59" si="233">IF(CN59="RECHAZADO","RECHAZADO",IF(CN59&lt;&gt;"",CN59+CO59,""))</f>
        <v/>
      </c>
      <c r="CQ59" s="156"/>
      <c r="CR59" s="841">
        <f t="shared" si="85"/>
        <v>0</v>
      </c>
      <c r="CS59" s="835">
        <f>(W59*$DP$3)+X59+(AF59*$DQ$3)+(AK59*$DR$3)+(AP59*$DS$3)+AV59+(BA59*$DQ$3)+(BF59*$DR$3)+(BK59*$DS$3)+BQ59+BV59+BW59+CC59+CD59</f>
        <v>0</v>
      </c>
      <c r="CT59" s="840">
        <f t="shared" ref="CT59:CT70" si="234">CR59+CS59</f>
        <v>0</v>
      </c>
      <c r="CU59" s="842"/>
      <c r="CV59" s="840" t="str">
        <f t="shared" ref="CV59" si="235">IF(CU59&lt;&gt;"",IF(CT59=CU59,"OK","REVISAR"),"")</f>
        <v/>
      </c>
      <c r="DB59" s="843" t="str">
        <f t="shared" ref="DB59" si="236">IF(F59&lt;&gt;"",IF(G59="CUMPLE",IF(P59="CUMPLE",IF(AB59="CUMPLE",IF(AY59="CUMPLE",IF(BT59="CUMPLE",IF(BY59="CUMPLE","HABILITADO","RECHAZADO"),"RECHAZADO"),"RECHAZADO"),"RECHAZADO"),"RECHAZADO"),"RECHAZADO"),"")</f>
        <v/>
      </c>
      <c r="DC59" s="844"/>
    </row>
    <row r="60" spans="1:107" hidden="1" x14ac:dyDescent="0.25">
      <c r="A60" s="1046"/>
      <c r="B60" s="870">
        <v>2</v>
      </c>
      <c r="C60" s="1043"/>
      <c r="D60" s="220"/>
      <c r="E60" s="156"/>
      <c r="F60" s="168"/>
      <c r="G60" s="169" t="str">
        <f t="shared" ref="G60" si="237">IF(F60&lt;&gt;"",IF(F60=$DV$4,"CUMPLE","RECHAZADO"),"")</f>
        <v/>
      </c>
      <c r="H60" s="170"/>
      <c r="I60" s="221"/>
      <c r="J60" s="172"/>
      <c r="K60" s="173">
        <f t="shared" si="195"/>
        <v>0</v>
      </c>
      <c r="L60" s="174" t="e">
        <f t="shared" si="196"/>
        <v>#DIV/0!</v>
      </c>
      <c r="M60" s="175" t="e">
        <f t="shared" si="197"/>
        <v>#DIV/0!</v>
      </c>
      <c r="N60" s="176" t="e">
        <f t="shared" si="198"/>
        <v>#DIV/0!</v>
      </c>
      <c r="O60" s="177" t="e">
        <f t="shared" si="199"/>
        <v>#DIV/0!</v>
      </c>
      <c r="P60" s="178" t="str">
        <f>IF(H60&lt;&gt;"",IF(J60=K60,IF(H60="SI",IF(AND(I60&lt;=$DF$4,I60&gt;=($DF$4*0.9)),"CUMPLE","NO CUMPLE"),IF(I60=$DF$4,"CUMPLE","NO CUMPLE")),"NO CUMPLE"),"")</f>
        <v/>
      </c>
      <c r="Q60" s="179">
        <f t="shared" si="200"/>
        <v>0</v>
      </c>
      <c r="R60" s="180" t="str">
        <f t="shared" si="89"/>
        <v/>
      </c>
      <c r="S60" s="180" t="str">
        <f t="shared" si="54"/>
        <v/>
      </c>
      <c r="T60" s="209"/>
      <c r="U60" s="210"/>
      <c r="V60" s="155"/>
      <c r="W60" s="211"/>
      <c r="X60" s="212"/>
      <c r="Y60" s="184">
        <f>ROUND(W60*$DP$4,0)</f>
        <v>0</v>
      </c>
      <c r="Z60" s="184">
        <f t="shared" si="55"/>
        <v>0</v>
      </c>
      <c r="AA60" s="1045"/>
      <c r="AB60" s="185" t="str">
        <f>IF(W60&lt;&gt;"",IF((Y60/$DP$4)/$DN$4&lt;=$AA$20,"CUMPLE","RECHAZADO"),"")</f>
        <v/>
      </c>
      <c r="AC60" s="186">
        <f t="shared" si="204"/>
        <v>0</v>
      </c>
      <c r="AD60" s="186">
        <f t="shared" si="205"/>
        <v>0</v>
      </c>
      <c r="AE60" s="209"/>
      <c r="AF60" s="211"/>
      <c r="AG60" s="184">
        <f>ROUND(AF60*$DQ$4,0)</f>
        <v>0</v>
      </c>
      <c r="AH60" s="1045"/>
      <c r="AI60" s="185" t="str">
        <f>IF(AF60&lt;&gt;"",IF(AG60/$DQ$4&lt;=$AH$20,"CUMPLE","RECHAZADO"),"")</f>
        <v/>
      </c>
      <c r="AJ60" s="209"/>
      <c r="AK60" s="211"/>
      <c r="AL60" s="184">
        <f>ROUND(AK60*$DR$4,0)</f>
        <v>0</v>
      </c>
      <c r="AM60" s="1045"/>
      <c r="AN60" s="185" t="str">
        <f>IF(AK60&lt;&gt;"",IF(AL60/$DR$4&lt;=$AM$20,"CUMPLE","RECHAZADO"),"")</f>
        <v/>
      </c>
      <c r="AO60" s="209"/>
      <c r="AP60" s="211"/>
      <c r="AQ60" s="184">
        <f>ROUND(AP60*$DS$4,0)</f>
        <v>0</v>
      </c>
      <c r="AR60" s="1045"/>
      <c r="AS60" s="185" t="str">
        <f>IF(AP60&lt;&gt;"",IF(AQ60/$DR$4&lt;=$AR$20,"CUMPLE","RECHAZADO"),"")</f>
        <v/>
      </c>
      <c r="AT60" s="213"/>
      <c r="AU60" s="188">
        <f t="shared" si="209"/>
        <v>0</v>
      </c>
      <c r="AV60" s="170"/>
      <c r="AW60" s="189">
        <f t="shared" si="210"/>
        <v>0</v>
      </c>
      <c r="AX60" s="189">
        <f t="shared" si="211"/>
        <v>0</v>
      </c>
      <c r="AY60" s="189" t="str">
        <f t="shared" si="212"/>
        <v xml:space="preserve"> </v>
      </c>
      <c r="AZ60" s="155"/>
      <c r="BA60" s="211"/>
      <c r="BB60" s="184">
        <f>ROUND(BA60*$DQ$4,0)</f>
        <v>0</v>
      </c>
      <c r="BC60" s="191">
        <f t="shared" ref="BC60" si="238">$BC$4</f>
        <v>92828885</v>
      </c>
      <c r="BD60" s="192" t="str">
        <f t="shared" si="66"/>
        <v/>
      </c>
      <c r="BE60" s="209"/>
      <c r="BF60" s="211"/>
      <c r="BG60" s="184">
        <f>ROUND(BF60*$DR$4,0)</f>
        <v>0</v>
      </c>
      <c r="BH60" s="184">
        <f t="shared" ref="BH60" si="239">$BH$4</f>
        <v>924495218</v>
      </c>
      <c r="BI60" s="192" t="str">
        <f t="shared" si="216"/>
        <v/>
      </c>
      <c r="BJ60" s="209"/>
      <c r="BK60" s="211"/>
      <c r="BL60" s="184">
        <f>ROUND(BK60*$DS$4,0)</f>
        <v>0</v>
      </c>
      <c r="BM60" s="1045"/>
      <c r="BN60" s="185" t="str">
        <f>IF(BK60&lt;&gt;"",IF((BL60/$DR$4)/$DN$4&lt;=$BM$20,"CUMPLE","RECHAZADO"),"")</f>
        <v/>
      </c>
      <c r="BO60" s="214"/>
      <c r="BP60" s="188">
        <f t="shared" si="218"/>
        <v>0</v>
      </c>
      <c r="BQ60" s="170"/>
      <c r="BR60" s="189">
        <f t="shared" si="219"/>
        <v>0</v>
      </c>
      <c r="BS60" s="189">
        <f t="shared" si="220"/>
        <v>0</v>
      </c>
      <c r="BT60" s="189" t="str">
        <f t="shared" si="221"/>
        <v xml:space="preserve"> </v>
      </c>
      <c r="BU60" s="155"/>
      <c r="BV60" s="170"/>
      <c r="BW60" s="170"/>
      <c r="BX60" s="194">
        <f t="shared" si="222"/>
        <v>0</v>
      </c>
      <c r="BY60" s="194" t="str">
        <f>IF(BV60&lt;&gt;"",IF(AND(BV60/$DN$4&lt;=$BY$15,BV60/$DN$4&gt;=$BY$16),"CUMPLE","RECHAZADO"),"")</f>
        <v/>
      </c>
      <c r="BZ60" s="194">
        <f t="shared" si="223"/>
        <v>0</v>
      </c>
      <c r="CA60" s="194">
        <f t="shared" si="224"/>
        <v>0</v>
      </c>
      <c r="CB60" s="155"/>
      <c r="CC60" s="170"/>
      <c r="CD60" s="170"/>
      <c r="CE60" s="194">
        <f t="shared" si="225"/>
        <v>0</v>
      </c>
      <c r="CF60" s="194" t="str">
        <f>IF(CC60&lt;&gt;"",IF(AND(CC60/$DN$4&lt;=$CF$15,CC60/$DS$4&gt;=$CF$16),"CUMPLE","RECHAZADO"),"")</f>
        <v/>
      </c>
      <c r="CG60" s="194">
        <f t="shared" si="226"/>
        <v>0</v>
      </c>
      <c r="CH60" s="194">
        <f t="shared" si="227"/>
        <v>0</v>
      </c>
      <c r="CI60" s="215"/>
      <c r="CJ60" s="196" t="str">
        <f t="shared" si="228"/>
        <v/>
      </c>
      <c r="CK60" s="197">
        <f t="shared" si="229"/>
        <v>0</v>
      </c>
      <c r="CL60" s="198" t="str">
        <f t="shared" si="81"/>
        <v/>
      </c>
      <c r="CM60" s="155"/>
      <c r="CN60" s="199" t="str">
        <f t="shared" si="231"/>
        <v/>
      </c>
      <c r="CO60" s="200">
        <f t="shared" si="232"/>
        <v>0</v>
      </c>
      <c r="CP60" s="201" t="str">
        <f t="shared" si="84"/>
        <v/>
      </c>
      <c r="CQ60" s="156"/>
      <c r="CR60" s="202">
        <f t="shared" si="85"/>
        <v>0</v>
      </c>
      <c r="CS60" s="194">
        <f>(W60*$DP$4)+X60+(AF60*$DQ$4)+(AK60*$DR$4)+(AP60*$DS$4)+AV60+(BA60*$DQ$4)+(BF60*$DR$4)+(BK60*$DS$4)+BQ60+BV60+BW60+CC60+CD60</f>
        <v>0</v>
      </c>
      <c r="CT60" s="201">
        <f t="shared" si="234"/>
        <v>0</v>
      </c>
      <c r="CU60" s="203"/>
      <c r="CV60" s="201" t="str">
        <f t="shared" si="87"/>
        <v/>
      </c>
      <c r="DB60" s="204" t="str">
        <f t="shared" si="91"/>
        <v/>
      </c>
      <c r="DC60" s="206"/>
    </row>
    <row r="61" spans="1:107" hidden="1" x14ac:dyDescent="0.25">
      <c r="A61" s="1042"/>
      <c r="B61" s="750">
        <v>3</v>
      </c>
      <c r="C61" s="1043"/>
      <c r="D61" s="220"/>
      <c r="E61" s="156"/>
      <c r="F61" s="751"/>
      <c r="G61" s="752" t="str">
        <f t="shared" ref="G61" si="240">IF(F61&lt;&gt;"",IF(F61=$DV$5,"CUMPLE","RECHAZADO"),"")</f>
        <v/>
      </c>
      <c r="H61" s="753"/>
      <c r="I61" s="754"/>
      <c r="J61" s="784"/>
      <c r="K61" s="756">
        <f t="shared" si="195"/>
        <v>0</v>
      </c>
      <c r="L61" s="174" t="e">
        <f t="shared" si="196"/>
        <v>#DIV/0!</v>
      </c>
      <c r="M61" s="175" t="e">
        <f t="shared" si="197"/>
        <v>#DIV/0!</v>
      </c>
      <c r="N61" s="176" t="e">
        <f t="shared" si="198"/>
        <v>#DIV/0!</v>
      </c>
      <c r="O61" s="177" t="e">
        <f t="shared" si="199"/>
        <v>#DIV/0!</v>
      </c>
      <c r="P61" s="757" t="str">
        <f>IF(H61&lt;&gt;"",IF(J61=K61,IF(H61="SI",IF(AND(I61&lt;=$DF$5,I61&gt;=($DF$5*0.9)),"CUMPLE","NO CUMPLE"),IF(I61=$DF$5,"CUMPLE","NO CUMPLE")),"NO CUMPLE"),"")</f>
        <v/>
      </c>
      <c r="Q61" s="179">
        <f t="shared" si="200"/>
        <v>0</v>
      </c>
      <c r="R61" s="758" t="str">
        <f t="shared" si="89"/>
        <v/>
      </c>
      <c r="S61" s="758" t="str">
        <f t="shared" si="54"/>
        <v/>
      </c>
      <c r="T61" s="759"/>
      <c r="U61" s="760"/>
      <c r="V61" s="155"/>
      <c r="W61" s="761"/>
      <c r="X61" s="762"/>
      <c r="Y61" s="763">
        <f>ROUND(W61*$DP$5,0)</f>
        <v>0</v>
      </c>
      <c r="Z61" s="763">
        <f t="shared" si="55"/>
        <v>0</v>
      </c>
      <c r="AA61" s="1045"/>
      <c r="AB61" s="764" t="str">
        <f>IF(W61&lt;&gt;"",IF((Y61/$DP$5)/$DN$5&lt;=$AA$20,"CUMPLE","RECHAZADO"),"")</f>
        <v/>
      </c>
      <c r="AC61" s="765">
        <f t="shared" si="204"/>
        <v>0</v>
      </c>
      <c r="AD61" s="765">
        <f t="shared" si="205"/>
        <v>0</v>
      </c>
      <c r="AE61" s="759"/>
      <c r="AF61" s="761"/>
      <c r="AG61" s="763">
        <f>ROUND(AF61*$DQ$5,0)</f>
        <v>0</v>
      </c>
      <c r="AH61" s="1045"/>
      <c r="AI61" s="764" t="str">
        <f>IF(AF61&lt;&gt;"",IF(AG61/$DQ$5&lt;=$AH$20,"CUMPLE","RECHAZADO"),"")</f>
        <v/>
      </c>
      <c r="AJ61" s="759"/>
      <c r="AK61" s="761"/>
      <c r="AL61" s="763">
        <f>ROUND(AK61*$DR$5,0)</f>
        <v>0</v>
      </c>
      <c r="AM61" s="1045"/>
      <c r="AN61" s="764" t="str">
        <f>IF(AK61&lt;&gt;"",IF(AL61/$DR$5&lt;=$AM$20,"CUMPLE","RECHAZADO"),"")</f>
        <v/>
      </c>
      <c r="AO61" s="759"/>
      <c r="AP61" s="761"/>
      <c r="AQ61" s="763">
        <f>ROUND(AP61*$DS$5,0)</f>
        <v>0</v>
      </c>
      <c r="AR61" s="1045"/>
      <c r="AS61" s="764" t="str">
        <f>IF(AP61&lt;&gt;"",IF(AQ61/$DR$5&lt;=$AR$20,"CUMPLE","RECHAZADO"),"")</f>
        <v/>
      </c>
      <c r="AT61" s="766"/>
      <c r="AU61" s="767">
        <f t="shared" si="209"/>
        <v>0</v>
      </c>
      <c r="AV61" s="753"/>
      <c r="AW61" s="768">
        <f t="shared" si="210"/>
        <v>0</v>
      </c>
      <c r="AX61" s="768">
        <f t="shared" si="211"/>
        <v>0</v>
      </c>
      <c r="AY61" s="768" t="str">
        <f t="shared" si="212"/>
        <v xml:space="preserve"> </v>
      </c>
      <c r="AZ61" s="155"/>
      <c r="BA61" s="761"/>
      <c r="BB61" s="763">
        <f>ROUND(BA61*$DQ$5,0)</f>
        <v>0</v>
      </c>
      <c r="BC61" s="770">
        <f t="shared" ref="BC61" si="241">$BC$5</f>
        <v>123465503</v>
      </c>
      <c r="BD61" s="164" t="str">
        <f t="shared" si="66"/>
        <v/>
      </c>
      <c r="BE61" s="759"/>
      <c r="BF61" s="761"/>
      <c r="BG61" s="763">
        <f>ROUND(BF61*$DR$5,0)</f>
        <v>0</v>
      </c>
      <c r="BH61" s="763">
        <f t="shared" ref="BH61" si="242">$BH$5</f>
        <v>1325724320</v>
      </c>
      <c r="BI61" s="164" t="str">
        <f t="shared" si="216"/>
        <v/>
      </c>
      <c r="BJ61" s="759"/>
      <c r="BK61" s="761"/>
      <c r="BL61" s="763">
        <f>ROUND(BK61*$DS$5,0)</f>
        <v>0</v>
      </c>
      <c r="BM61" s="1045"/>
      <c r="BN61" s="764" t="str">
        <f>IF(BK61&lt;&gt;"",IF((BL61/$DR$5)/$DN$5&lt;=$BM$20,"CUMPLE","RECHAZADO"),"")</f>
        <v/>
      </c>
      <c r="BO61" s="771"/>
      <c r="BP61" s="767">
        <f t="shared" si="218"/>
        <v>0</v>
      </c>
      <c r="BQ61" s="753"/>
      <c r="BR61" s="768">
        <f t="shared" si="219"/>
        <v>0</v>
      </c>
      <c r="BS61" s="768">
        <f t="shared" si="220"/>
        <v>0</v>
      </c>
      <c r="BT61" s="768" t="str">
        <f t="shared" si="221"/>
        <v xml:space="preserve"> </v>
      </c>
      <c r="BU61" s="155"/>
      <c r="BV61" s="753"/>
      <c r="BW61" s="753"/>
      <c r="BX61" s="772">
        <f t="shared" si="222"/>
        <v>0</v>
      </c>
      <c r="BY61" s="772" t="str">
        <f>IF(BV61&lt;&gt;"",IF(AND(BV61/$DN$5&lt;=$BY$15,BV61/$DN$5&gt;=$BY$16),"CUMPLE","RECHAZADO"),"")</f>
        <v/>
      </c>
      <c r="BZ61" s="772">
        <f t="shared" si="223"/>
        <v>0</v>
      </c>
      <c r="CA61" s="772">
        <f t="shared" si="224"/>
        <v>0</v>
      </c>
      <c r="CB61" s="155"/>
      <c r="CC61" s="753"/>
      <c r="CD61" s="753"/>
      <c r="CE61" s="772">
        <f t="shared" si="225"/>
        <v>0</v>
      </c>
      <c r="CF61" s="772" t="str">
        <f>IF(CC61&lt;&gt;"",IF(AND(CC61/$DN$5&lt;=$CF$15,CC61/$DS$5&gt;=$CF$16),"CUMPLE","RECHAZADO"),"")</f>
        <v/>
      </c>
      <c r="CG61" s="772">
        <f t="shared" si="226"/>
        <v>0</v>
      </c>
      <c r="CH61" s="772">
        <f t="shared" si="227"/>
        <v>0</v>
      </c>
      <c r="CI61" s="773"/>
      <c r="CJ61" s="774" t="str">
        <f t="shared" si="228"/>
        <v/>
      </c>
      <c r="CK61" s="775">
        <f t="shared" si="229"/>
        <v>0</v>
      </c>
      <c r="CL61" s="776" t="str">
        <f t="shared" si="81"/>
        <v/>
      </c>
      <c r="CM61" s="155"/>
      <c r="CN61" s="777" t="str">
        <f t="shared" si="231"/>
        <v/>
      </c>
      <c r="CO61" s="778">
        <f t="shared" si="232"/>
        <v>0</v>
      </c>
      <c r="CP61" s="779" t="str">
        <f t="shared" si="84"/>
        <v/>
      </c>
      <c r="CQ61" s="156"/>
      <c r="CR61" s="780">
        <f t="shared" si="85"/>
        <v>0</v>
      </c>
      <c r="CS61" s="772">
        <f>(W61*$DP$5)+X61+(AF61*$DQ$5)+(AK61*$DR$5)+(AP61*$DS$5)+AV61+(BA61*$DQ$5)+(BF61*$DR$5)+(BK61*$DS$5)+BQ61+BV61+BW61+CC61+CD61</f>
        <v>0</v>
      </c>
      <c r="CT61" s="779">
        <f t="shared" si="234"/>
        <v>0</v>
      </c>
      <c r="CU61" s="781"/>
      <c r="CV61" s="779" t="str">
        <f t="shared" si="87"/>
        <v/>
      </c>
      <c r="DB61" s="782" t="str">
        <f t="shared" si="91"/>
        <v/>
      </c>
      <c r="DC61" s="783"/>
    </row>
    <row r="62" spans="1:107" x14ac:dyDescent="0.25">
      <c r="A62" s="1039"/>
      <c r="B62" s="870">
        <v>4</v>
      </c>
      <c r="C62" s="1039"/>
      <c r="D62" s="726"/>
      <c r="E62" s="871"/>
      <c r="F62" s="872">
        <v>32291205642</v>
      </c>
      <c r="G62" s="873" t="str">
        <f t="shared" ref="G62" si="243">IF(F62&lt;&gt;"",IF(F62=$DV$6,"CUMPLE","RECHAZADO"),"")</f>
        <v>CUMPLE</v>
      </c>
      <c r="H62" s="874" t="s">
        <v>1538</v>
      </c>
      <c r="I62" s="880">
        <v>28878004742</v>
      </c>
      <c r="J62" s="208">
        <v>548682090</v>
      </c>
      <c r="K62" s="173">
        <f t="shared" si="195"/>
        <v>548682090</v>
      </c>
      <c r="L62" s="724" t="e">
        <f t="shared" si="196"/>
        <v>#DIV/0!</v>
      </c>
      <c r="M62" s="175" t="e">
        <f t="shared" si="197"/>
        <v>#DIV/0!</v>
      </c>
      <c r="N62" s="176" t="e">
        <f t="shared" si="198"/>
        <v>#DIV/0!</v>
      </c>
      <c r="O62" s="177" t="e">
        <f t="shared" si="199"/>
        <v>#DIV/0!</v>
      </c>
      <c r="P62" s="178" t="str">
        <f>IF(H62&lt;&gt;"",IF(J62=K62,IF(H62="SI",IF(AND(I62&lt;=$DF$6,I62&gt;=($DF$6*0.9)),"CUMPLE","NO CUMPLE"),IF(I62=$DF$6,"CUMPLE","NO CUMPLE")),"NO CUMPLE"),"")</f>
        <v>CUMPLE</v>
      </c>
      <c r="Q62" s="725">
        <f t="shared" si="200"/>
        <v>0</v>
      </c>
      <c r="R62" s="180">
        <f t="shared" si="89"/>
        <v>29426686832</v>
      </c>
      <c r="S62" s="180">
        <f t="shared" si="54"/>
        <v>28878004742</v>
      </c>
      <c r="T62" s="209"/>
      <c r="U62" s="209"/>
      <c r="V62" s="871"/>
      <c r="W62" s="874">
        <v>1133359</v>
      </c>
      <c r="X62" s="876">
        <v>1722168</v>
      </c>
      <c r="Y62" s="184">
        <f>ROUND(W62*$DP$6,0)</f>
        <v>90668720</v>
      </c>
      <c r="Z62" s="184">
        <f t="shared" si="55"/>
        <v>1722706</v>
      </c>
      <c r="AA62" s="1044"/>
      <c r="AB62" s="185" t="str">
        <f>IF(W62&lt;&gt;"",IF((Y62/$DP$6)/$DN$6&lt;=$AA$20,"CUMPLE","RECHAZADO"),"")</f>
        <v>CUMPLE</v>
      </c>
      <c r="AC62" s="186">
        <f t="shared" si="204"/>
        <v>92391426</v>
      </c>
      <c r="AD62" s="186">
        <f t="shared" si="205"/>
        <v>90668720</v>
      </c>
      <c r="AE62" s="209"/>
      <c r="AF62" s="874">
        <v>170102</v>
      </c>
      <c r="AG62" s="184">
        <f>ROUND(AF62*$DQ$6,0)</f>
        <v>5103060</v>
      </c>
      <c r="AH62" s="1044"/>
      <c r="AI62" s="185" t="str">
        <f>IF(AF62&lt;&gt;"",IF(AG62/$DQ$6&lt;=$AH$20,"CUMPLE","RECHAZADO"),"")</f>
        <v>CUMPLE</v>
      </c>
      <c r="AJ62" s="209"/>
      <c r="AK62" s="874">
        <v>135766</v>
      </c>
      <c r="AL62" s="184">
        <f>ROUND(AK62*$DR$6,0)</f>
        <v>10861280</v>
      </c>
      <c r="AM62" s="1044"/>
      <c r="AN62" s="185" t="str">
        <f>IF(AK62&lt;&gt;"",IF(AL62/$DR$6&lt;=$AM$20,"CUMPLE","RECHAZADO"),"")</f>
        <v>CUMPLE</v>
      </c>
      <c r="AO62" s="209"/>
      <c r="AP62" s="874"/>
      <c r="AQ62" s="184">
        <f>ROUND(AP62*$DS$6,0)</f>
        <v>0</v>
      </c>
      <c r="AR62" s="1044"/>
      <c r="AS62" s="185" t="str">
        <f>IF(AP62&lt;&gt;"",IF(AQ62/$DR$6&lt;=$AR$20,"CUMPLE","RECHAZADO"),"")</f>
        <v/>
      </c>
      <c r="AT62" s="185"/>
      <c r="AU62" s="194">
        <f t="shared" si="209"/>
        <v>15964340</v>
      </c>
      <c r="AV62" s="874">
        <v>3033280</v>
      </c>
      <c r="AW62" s="877">
        <f t="shared" si="210"/>
        <v>3033225</v>
      </c>
      <c r="AX62" s="877">
        <f t="shared" si="211"/>
        <v>18997565</v>
      </c>
      <c r="AY62" s="877" t="str">
        <f>IF(AV62&lt;&gt;"",IF(AN62="CUMPLE","CUMPLE","NO CUMPLE"),"")</f>
        <v>CUMPLE</v>
      </c>
      <c r="AZ62" s="871"/>
      <c r="BA62" s="874">
        <v>9035486</v>
      </c>
      <c r="BB62" s="184">
        <f>ROUND(BA62*$DQ$6,0)</f>
        <v>271064580</v>
      </c>
      <c r="BC62" s="184">
        <f t="shared" ref="BC62" si="244">$BC$6</f>
        <v>599037720</v>
      </c>
      <c r="BD62" s="185" t="str">
        <f t="shared" si="66"/>
        <v>CUMPLE</v>
      </c>
      <c r="BE62" s="209"/>
      <c r="BF62" s="874">
        <v>8489208</v>
      </c>
      <c r="BG62" s="184">
        <f>ROUND(BF62*$DR$6,0)</f>
        <v>679136640</v>
      </c>
      <c r="BH62" s="184">
        <f t="shared" ref="BH62" si="245">$BH$6</f>
        <v>1500854400</v>
      </c>
      <c r="BI62" s="185" t="str">
        <f t="shared" si="216"/>
        <v>CUMPLE</v>
      </c>
      <c r="BJ62" s="209"/>
      <c r="BK62" s="874"/>
      <c r="BL62" s="184">
        <f>ROUND(BK62*$DS$6,0)</f>
        <v>0</v>
      </c>
      <c r="BM62" s="1044"/>
      <c r="BN62" s="185" t="str">
        <f>IF(BK62&lt;&gt;"",IF((BL62/$DR$6)/$DN$6&lt;=$BM$20,"CUMPLE","RECHAZADO"),"")</f>
        <v/>
      </c>
      <c r="BO62" s="878"/>
      <c r="BP62" s="194">
        <f t="shared" si="218"/>
        <v>950201220</v>
      </c>
      <c r="BQ62" s="874">
        <v>180537798</v>
      </c>
      <c r="BR62" s="877">
        <f t="shared" si="219"/>
        <v>180538232</v>
      </c>
      <c r="BS62" s="877">
        <f t="shared" si="220"/>
        <v>1130739452</v>
      </c>
      <c r="BT62" s="877" t="str">
        <f>IF(BQ62&lt;&gt;"",IF(BI62="CUMPLE","CUMPLE","NO CUMPLE"),"")</f>
        <v>CUMPLE</v>
      </c>
      <c r="BU62" s="871"/>
      <c r="BV62" s="874">
        <v>133227423</v>
      </c>
      <c r="BW62" s="874">
        <v>2531314</v>
      </c>
      <c r="BX62" s="194">
        <f t="shared" si="222"/>
        <v>2531321</v>
      </c>
      <c r="BY62" s="194" t="str">
        <f>IF(BV62&lt;&gt;"",IF(AND(BV62/$DN$6&lt;=$BY$15,BV62/$DN$6&gt;=$BY$16),"CUMPLE","RECHAZADO"),"")</f>
        <v>CUMPLE</v>
      </c>
      <c r="BZ62" s="194">
        <f t="shared" si="223"/>
        <v>133227423</v>
      </c>
      <c r="CA62" s="194">
        <f t="shared" si="224"/>
        <v>135758744</v>
      </c>
      <c r="CB62" s="871"/>
      <c r="CC62" s="874"/>
      <c r="CD62" s="874"/>
      <c r="CE62" s="194">
        <f t="shared" si="225"/>
        <v>0</v>
      </c>
      <c r="CF62" s="194" t="str">
        <f>IF(CC62&lt;&gt;"",IF(AND(CC62/$DN$6&lt;=$CF$15,CC62/$DS$6&gt;=$CF$16),"CUMPLE","RECHAZADO"),"")</f>
        <v/>
      </c>
      <c r="CG62" s="194">
        <f t="shared" si="226"/>
        <v>0</v>
      </c>
      <c r="CH62" s="194">
        <f t="shared" si="227"/>
        <v>0</v>
      </c>
      <c r="CI62" s="194"/>
      <c r="CJ62" s="232">
        <f t="shared" si="228"/>
        <v>29426686832</v>
      </c>
      <c r="CK62" s="197">
        <f t="shared" si="229"/>
        <v>1377887187</v>
      </c>
      <c r="CL62" s="232">
        <f t="shared" si="81"/>
        <v>30804574019</v>
      </c>
      <c r="CM62" s="871"/>
      <c r="CN62" s="200">
        <f t="shared" si="231"/>
        <v>28878004742</v>
      </c>
      <c r="CO62" s="200">
        <f t="shared" si="232"/>
        <v>1190061703</v>
      </c>
      <c r="CP62" s="200">
        <f t="shared" si="84"/>
        <v>30068066445</v>
      </c>
      <c r="CQ62" s="871"/>
      <c r="CR62" s="194">
        <f t="shared" si="85"/>
        <v>29426686832</v>
      </c>
      <c r="CS62" s="194">
        <f>(W62*$DP$6)+X62+(AF62*$DQ$6)+(AK62*$DR$6)+(AP62*$DS$6)+AV62+(BA62*$DQ$6)+(BF62*$DR$6)+(BK62*$DS$6)+BQ62+BV62+BW62+CC62+CD62</f>
        <v>1377886263</v>
      </c>
      <c r="CT62" s="200">
        <f t="shared" si="234"/>
        <v>30804573095</v>
      </c>
      <c r="CU62" s="874">
        <v>30804573095</v>
      </c>
      <c r="CV62" s="200" t="str">
        <f t="shared" si="87"/>
        <v>OK</v>
      </c>
      <c r="CW62" s="136"/>
      <c r="DB62" s="879" t="str">
        <f t="shared" si="91"/>
        <v>HABILITADO</v>
      </c>
      <c r="DC62" s="487"/>
    </row>
    <row r="63" spans="1:107" x14ac:dyDescent="0.25">
      <c r="A63" s="1039"/>
      <c r="B63" s="870">
        <v>5</v>
      </c>
      <c r="C63" s="1039"/>
      <c r="D63" s="726"/>
      <c r="E63" s="871"/>
      <c r="F63" s="872">
        <v>31011375408</v>
      </c>
      <c r="G63" s="873" t="str">
        <f t="shared" ref="G63" si="246">IF(F63&lt;&gt;"",IF(F63=$DV$7,"CUMPLE","RECHAZADO"),"")</f>
        <v>CUMPLE</v>
      </c>
      <c r="H63" s="874" t="s">
        <v>1538</v>
      </c>
      <c r="I63" s="880">
        <v>27846036373</v>
      </c>
      <c r="J63" s="208">
        <v>529074691</v>
      </c>
      <c r="K63" s="173">
        <f t="shared" si="195"/>
        <v>529074691</v>
      </c>
      <c r="L63" s="724" t="e">
        <f t="shared" si="196"/>
        <v>#DIV/0!</v>
      </c>
      <c r="M63" s="175" t="e">
        <f t="shared" si="197"/>
        <v>#DIV/0!</v>
      </c>
      <c r="N63" s="176" t="e">
        <f t="shared" si="198"/>
        <v>#DIV/0!</v>
      </c>
      <c r="O63" s="177" t="e">
        <f t="shared" si="199"/>
        <v>#DIV/0!</v>
      </c>
      <c r="P63" s="178" t="str">
        <f>IF(H63&lt;&gt;"",IF(J63=K63,IF(H63="SI",IF(AND(I63&lt;=$DF$7,I63&gt;=($DF$7*0.9)),"CUMPLE","NO CUMPLE"),IF(I63=$DF$7,"CUMPLE","NO CUMPLE")),"NO CUMPLE"),"")</f>
        <v>CUMPLE</v>
      </c>
      <c r="Q63" s="725">
        <f t="shared" si="200"/>
        <v>0</v>
      </c>
      <c r="R63" s="180">
        <f t="shared" si="89"/>
        <v>28375111064</v>
      </c>
      <c r="S63" s="180">
        <f t="shared" si="54"/>
        <v>27846036373</v>
      </c>
      <c r="T63" s="209"/>
      <c r="U63" s="209"/>
      <c r="V63" s="871"/>
      <c r="W63" s="874">
        <v>970043</v>
      </c>
      <c r="X63" s="876">
        <v>1952647</v>
      </c>
      <c r="Y63" s="184">
        <f>ROUND(W63*$DP$7,0)</f>
        <v>102824558</v>
      </c>
      <c r="Z63" s="184">
        <f t="shared" si="55"/>
        <v>1953667</v>
      </c>
      <c r="AA63" s="1044"/>
      <c r="AB63" s="185" t="str">
        <f>IF(W63&lt;&gt;"",IF((Y63/$DP$7)/$DN$7&lt;=$AA$20,"CUMPLE","RECHAZADO"),"")</f>
        <v>CUMPLE</v>
      </c>
      <c r="AC63" s="186">
        <f t="shared" si="204"/>
        <v>104778225</v>
      </c>
      <c r="AD63" s="186">
        <f t="shared" si="205"/>
        <v>102824558</v>
      </c>
      <c r="AE63" s="209"/>
      <c r="AF63" s="874">
        <v>142632</v>
      </c>
      <c r="AG63" s="184">
        <f>ROUND(AF63*$DQ$7,0)</f>
        <v>5420016</v>
      </c>
      <c r="AH63" s="1044"/>
      <c r="AI63" s="185" t="str">
        <f>IF(AF63&lt;&gt;"",IF(AG63/$DQ$7&lt;=$AH$20,"CUMPLE","RECHAZADO"),"")</f>
        <v>CUMPLE</v>
      </c>
      <c r="AJ63" s="209"/>
      <c r="AK63" s="874">
        <v>113841</v>
      </c>
      <c r="AL63" s="184">
        <f>ROUND(AK63*$DR$7,0)</f>
        <v>12067146</v>
      </c>
      <c r="AM63" s="1044"/>
      <c r="AN63" s="185" t="str">
        <f>IF(AK63&lt;&gt;"",IF(AL63/$DR$7&lt;=$AM$20,"CUMPLE","RECHAZADO"),"")</f>
        <v>CUMPLE</v>
      </c>
      <c r="AO63" s="209"/>
      <c r="AP63" s="874"/>
      <c r="AQ63" s="184">
        <f>ROUND(AP63*$DS$7,0)</f>
        <v>0</v>
      </c>
      <c r="AR63" s="1044"/>
      <c r="AS63" s="185" t="str">
        <f>IF(AP63&lt;&gt;"",IF(AQ63/$DR$7&lt;=$AR$20,"CUMPLE","RECHAZADO"),"")</f>
        <v/>
      </c>
      <c r="AT63" s="185"/>
      <c r="AU63" s="194">
        <f t="shared" si="209"/>
        <v>17487162</v>
      </c>
      <c r="AV63" s="874">
        <v>3322580</v>
      </c>
      <c r="AW63" s="877">
        <f t="shared" si="210"/>
        <v>3322561</v>
      </c>
      <c r="AX63" s="877">
        <f t="shared" si="211"/>
        <v>20809723</v>
      </c>
      <c r="AY63" s="877" t="str">
        <f>IF(AV63&lt;&gt;"",IF(AI63="CUMPLE",IF(AN63="CUMPLE","CUMPLE","NO CUMPLE"),"NO CUMPLE")," ")</f>
        <v>CUMPLE</v>
      </c>
      <c r="AZ63" s="871"/>
      <c r="BA63" s="874">
        <v>5828375</v>
      </c>
      <c r="BB63" s="184">
        <f>ROUND(BA63*$DQ$7,0)</f>
        <v>221478250</v>
      </c>
      <c r="BC63" s="184">
        <f t="shared" ref="BC63" si="247">$BC$7</f>
        <v>512088380</v>
      </c>
      <c r="BD63" s="185" t="str">
        <f t="shared" si="66"/>
        <v>CUMPLE</v>
      </c>
      <c r="BE63" s="209"/>
      <c r="BF63" s="874">
        <v>5475996</v>
      </c>
      <c r="BG63" s="184">
        <f>ROUND(BF63*$DR$7,0)</f>
        <v>580455576</v>
      </c>
      <c r="BH63" s="184">
        <f t="shared" ref="BH63" si="248">$BH$7</f>
        <v>1342093772</v>
      </c>
      <c r="BI63" s="185" t="str">
        <f t="shared" si="216"/>
        <v>CUMPLE</v>
      </c>
      <c r="BJ63" s="209"/>
      <c r="BK63" s="874"/>
      <c r="BL63" s="184">
        <f>ROUND(BK63*$DS$7,0)</f>
        <v>0</v>
      </c>
      <c r="BM63" s="1044"/>
      <c r="BN63" s="185" t="str">
        <f>IF(BK63&lt;&gt;"",IF((BL63/$DR$7)/$DN$7&lt;=$BM$20,"CUMPLE","RECHAZADO"),"")</f>
        <v/>
      </c>
      <c r="BO63" s="878"/>
      <c r="BP63" s="194">
        <f t="shared" si="218"/>
        <v>801933826</v>
      </c>
      <c r="BQ63" s="874">
        <v>152367445</v>
      </c>
      <c r="BR63" s="877">
        <f t="shared" si="219"/>
        <v>152367427</v>
      </c>
      <c r="BS63" s="877">
        <f t="shared" si="220"/>
        <v>954301253</v>
      </c>
      <c r="BT63" s="877" t="str">
        <f>IF(BQ63&lt;&gt;"",IF(BD63="CUMPLE",IF(BI63="CUMPLE","CUMPLE","NO CUMPLE"),"NO CUMPLE")," ")</f>
        <v>CUMPLE</v>
      </c>
      <c r="BU63" s="871"/>
      <c r="BV63" s="874">
        <v>117487243</v>
      </c>
      <c r="BW63" s="874">
        <v>2232256</v>
      </c>
      <c r="BX63" s="194">
        <f t="shared" si="222"/>
        <v>2232258</v>
      </c>
      <c r="BY63" s="194" t="str">
        <f>IF(BV63&lt;&gt;"",IF(AND(BV63/$DN$7&lt;=$BY$15,BV63/$DN$7&gt;=$BY$16),"CUMPLE","RECHAZADO"),"")</f>
        <v>CUMPLE</v>
      </c>
      <c r="BZ63" s="194">
        <f t="shared" si="223"/>
        <v>117487243</v>
      </c>
      <c r="CA63" s="194">
        <f t="shared" si="224"/>
        <v>119719501</v>
      </c>
      <c r="CB63" s="871"/>
      <c r="CC63" s="874"/>
      <c r="CD63" s="874"/>
      <c r="CE63" s="194">
        <f t="shared" si="225"/>
        <v>0</v>
      </c>
      <c r="CF63" s="194" t="str">
        <f>IF(CC63&lt;&gt;"",IF(AND(CC63/$DN$7&lt;=$CF$15,CC63/$DS$7&gt;=$CF$16),"CUMPLE","RECHAZADO"),"")</f>
        <v/>
      </c>
      <c r="CG63" s="194">
        <f t="shared" si="226"/>
        <v>0</v>
      </c>
      <c r="CH63" s="194">
        <f t="shared" si="227"/>
        <v>0</v>
      </c>
      <c r="CI63" s="194"/>
      <c r="CJ63" s="232">
        <f t="shared" si="228"/>
        <v>28375111064</v>
      </c>
      <c r="CK63" s="197">
        <f t="shared" si="229"/>
        <v>1199608702</v>
      </c>
      <c r="CL63" s="232">
        <f t="shared" si="81"/>
        <v>29574719766</v>
      </c>
      <c r="CM63" s="871"/>
      <c r="CN63" s="200">
        <f t="shared" si="231"/>
        <v>27846036373</v>
      </c>
      <c r="CO63" s="200">
        <f t="shared" si="232"/>
        <v>1039732789</v>
      </c>
      <c r="CP63" s="200">
        <f t="shared" si="84"/>
        <v>28885769162</v>
      </c>
      <c r="CQ63" s="871"/>
      <c r="CR63" s="194">
        <f t="shared" si="85"/>
        <v>28375111064</v>
      </c>
      <c r="CS63" s="194">
        <f>(W63*$DP$7)+X63+(AF63*$DQ$7)+(AK63*$DR$7)+(AP63*$DS$7)+AV63+(BA63*$DQ$7)+(BF63*$DR$7)+(BK63*$DS$7)+BQ63+BV63+BW63+CC63+CD63</f>
        <v>1199607717</v>
      </c>
      <c r="CT63" s="200">
        <f t="shared" si="234"/>
        <v>29574718781</v>
      </c>
      <c r="CU63" s="874">
        <v>29574718781</v>
      </c>
      <c r="CV63" s="200" t="str">
        <f t="shared" si="87"/>
        <v>OK</v>
      </c>
      <c r="CW63" s="136"/>
      <c r="DB63" s="879" t="str">
        <f t="shared" si="91"/>
        <v>HABILITADO</v>
      </c>
      <c r="DC63" s="487"/>
    </row>
    <row r="64" spans="1:107" x14ac:dyDescent="0.25">
      <c r="A64" s="1039"/>
      <c r="B64" s="870">
        <v>6</v>
      </c>
      <c r="C64" s="1039"/>
      <c r="D64" s="726"/>
      <c r="E64" s="871"/>
      <c r="F64" s="872">
        <v>26104086008</v>
      </c>
      <c r="G64" s="873" t="str">
        <f t="shared" ref="G64" si="249">IF(F64&lt;&gt;"",IF(F64=$DV$8,"CUMPLE","RECHAZADO"),"")</f>
        <v>CUMPLE</v>
      </c>
      <c r="H64" s="874" t="s">
        <v>1538</v>
      </c>
      <c r="I64" s="880">
        <v>23701756967</v>
      </c>
      <c r="J64" s="208">
        <v>450333382</v>
      </c>
      <c r="K64" s="173">
        <f t="shared" si="195"/>
        <v>450333382</v>
      </c>
      <c r="L64" s="724" t="e">
        <f t="shared" si="196"/>
        <v>#DIV/0!</v>
      </c>
      <c r="M64" s="175" t="e">
        <f t="shared" si="197"/>
        <v>#DIV/0!</v>
      </c>
      <c r="N64" s="176" t="e">
        <f t="shared" si="198"/>
        <v>#DIV/0!</v>
      </c>
      <c r="O64" s="177" t="e">
        <f t="shared" si="199"/>
        <v>#DIV/0!</v>
      </c>
      <c r="P64" s="178" t="str">
        <f>IF(H64&lt;&gt;"",IF(J64=K64,IF(H64="SI",IF(AND(I64&lt;=$DF$8,I64&gt;=($DF$8*0.9)),"CUMPLE","NO CUMPLE"),IF(I64=$DF$8,"CUMPLE","NO CUMPLE")),"NO CUMPLE"),"")</f>
        <v>CUMPLE</v>
      </c>
      <c r="Q64" s="725">
        <f t="shared" si="200"/>
        <v>0</v>
      </c>
      <c r="R64" s="180">
        <f t="shared" si="89"/>
        <v>24152090349</v>
      </c>
      <c r="S64" s="180">
        <f t="shared" si="54"/>
        <v>23701756967</v>
      </c>
      <c r="T64" s="209"/>
      <c r="U64" s="209"/>
      <c r="V64" s="871"/>
      <c r="W64" s="874">
        <v>1010256</v>
      </c>
      <c r="X64" s="876">
        <v>1113820</v>
      </c>
      <c r="Y64" s="184">
        <f>ROUND(W64*$DP$8,0)</f>
        <v>58594848</v>
      </c>
      <c r="Z64" s="184">
        <f t="shared" si="55"/>
        <v>1113302</v>
      </c>
      <c r="AA64" s="1044"/>
      <c r="AB64" s="185" t="str">
        <f>IF(W64&lt;&gt;"",IF((Y64/$DP$8)/$DN$8&lt;=$AA$20,"CUMPLE","RECHAZADO"),"")</f>
        <v>CUMPLE</v>
      </c>
      <c r="AC64" s="186">
        <f t="shared" si="204"/>
        <v>59708150</v>
      </c>
      <c r="AD64" s="186">
        <f t="shared" si="205"/>
        <v>58594848</v>
      </c>
      <c r="AE64" s="209"/>
      <c r="AF64" s="874">
        <v>151688</v>
      </c>
      <c r="AG64" s="184">
        <f>ROUND(AF64*$DQ$8,0)</f>
        <v>2123632</v>
      </c>
      <c r="AH64" s="1044"/>
      <c r="AI64" s="185" t="str">
        <f>IF(AF64&lt;&gt;"",IF(AG64/$DQ$8&lt;=$AH$20,"CUMPLE","RECHAZADO"),"")</f>
        <v>CUMPLE</v>
      </c>
      <c r="AJ64" s="209"/>
      <c r="AK64" s="874">
        <v>121069</v>
      </c>
      <c r="AL64" s="184">
        <f>ROUND(AK64*$DR$8,0)</f>
        <v>7022002</v>
      </c>
      <c r="AM64" s="1044"/>
      <c r="AN64" s="185" t="str">
        <f>IF(AK64&lt;&gt;"",IF(AL64/$DR$8&lt;=$AM$20,"CUMPLE","RECHAZADO"),"")</f>
        <v>CUMPLE</v>
      </c>
      <c r="AO64" s="209"/>
      <c r="AP64" s="874"/>
      <c r="AQ64" s="184">
        <f>ROUND(AP64*$DS$8,0)</f>
        <v>0</v>
      </c>
      <c r="AR64" s="1044"/>
      <c r="AS64" s="185" t="str">
        <f>IF(AP64&lt;&gt;"",IF(AQ64/$DR$8&lt;=$AR$20,"CUMPLE","RECHAZADO"),"")</f>
        <v/>
      </c>
      <c r="AT64" s="185"/>
      <c r="AU64" s="194">
        <f t="shared" si="209"/>
        <v>9145634</v>
      </c>
      <c r="AV64" s="874">
        <v>1737712</v>
      </c>
      <c r="AW64" s="877">
        <f t="shared" si="210"/>
        <v>1737670</v>
      </c>
      <c r="AX64" s="877">
        <f t="shared" si="211"/>
        <v>10883304</v>
      </c>
      <c r="AY64" s="877" t="str">
        <f>IF(AV64&lt;&gt;"",IF(AN64="CUMPLE","CUMPLE","NO CUMPLE"),"")</f>
        <v>CUMPLE</v>
      </c>
      <c r="AZ64" s="871"/>
      <c r="BA64" s="874">
        <v>10164547</v>
      </c>
      <c r="BB64" s="184">
        <f>ROUND(BA64*$DQ$8,0)</f>
        <v>142303658</v>
      </c>
      <c r="BC64" s="184">
        <f t="shared" ref="BC64" si="250">$BC$8</f>
        <v>282572794</v>
      </c>
      <c r="BD64" s="185" t="str">
        <f t="shared" si="66"/>
        <v>CUMPLE</v>
      </c>
      <c r="BE64" s="209"/>
      <c r="BF64" s="874">
        <v>9550007</v>
      </c>
      <c r="BG64" s="184">
        <f>ROUND(BF64*$DR$8,0)</f>
        <v>553900406</v>
      </c>
      <c r="BH64" s="184">
        <f t="shared" ref="BH64" si="251">$BH$8</f>
        <v>1099881666</v>
      </c>
      <c r="BI64" s="185" t="str">
        <f t="shared" si="216"/>
        <v>CUMPLE</v>
      </c>
      <c r="BJ64" s="209"/>
      <c r="BK64" s="874"/>
      <c r="BL64" s="184">
        <f>ROUND(BK64*$DS$8,0)</f>
        <v>0</v>
      </c>
      <c r="BM64" s="1044"/>
      <c r="BN64" s="185" t="str">
        <f>IF(BK64&lt;&gt;"",IF((BL64/$DR$8)/$DN$8&lt;=$BM$20,"CUMPLE","RECHAZADO"),"")</f>
        <v/>
      </c>
      <c r="BO64" s="878"/>
      <c r="BP64" s="194">
        <f t="shared" si="218"/>
        <v>696204064</v>
      </c>
      <c r="BQ64" s="874">
        <v>132279065</v>
      </c>
      <c r="BR64" s="877">
        <f t="shared" si="219"/>
        <v>132278772</v>
      </c>
      <c r="BS64" s="877">
        <f t="shared" si="220"/>
        <v>828482836</v>
      </c>
      <c r="BT64" s="877" t="str">
        <f>IF(BQ64&lt;&gt;"",IF(BI64="CUMPLE","CUMPLE","NO CUMPLE"),"")</f>
        <v>CUMPLE</v>
      </c>
      <c r="BU64" s="871"/>
      <c r="BV64" s="874">
        <v>151835677</v>
      </c>
      <c r="BW64" s="874">
        <v>2884884</v>
      </c>
      <c r="BX64" s="194">
        <f t="shared" si="222"/>
        <v>2884878</v>
      </c>
      <c r="BY64" s="194" t="str">
        <f>IF(BV64&lt;&gt;"",IF(AND(BV64/$DN$8&lt;=$BY$15,BV64/$DN$8&gt;=$BY$16),"CUMPLE","RECHAZADO"),"")</f>
        <v>CUMPLE</v>
      </c>
      <c r="BZ64" s="194">
        <f t="shared" si="223"/>
        <v>151835677</v>
      </c>
      <c r="CA64" s="194">
        <f t="shared" si="224"/>
        <v>154720555</v>
      </c>
      <c r="CB64" s="871"/>
      <c r="CC64" s="874"/>
      <c r="CD64" s="874"/>
      <c r="CE64" s="194">
        <f t="shared" si="225"/>
        <v>0</v>
      </c>
      <c r="CF64" s="194" t="str">
        <f>IF(CC64&lt;&gt;"",IF(AND(CC64/$DN$8&lt;=$CF$15,CC64/$DS$8&gt;=$CF$16),"CUMPLE","RECHAZADO"),"")</f>
        <v/>
      </c>
      <c r="CG64" s="194">
        <f t="shared" si="226"/>
        <v>0</v>
      </c>
      <c r="CH64" s="194">
        <f t="shared" si="227"/>
        <v>0</v>
      </c>
      <c r="CI64" s="194"/>
      <c r="CJ64" s="232">
        <f t="shared" si="228"/>
        <v>24152090349</v>
      </c>
      <c r="CK64" s="197">
        <f t="shared" si="229"/>
        <v>1053794845</v>
      </c>
      <c r="CL64" s="232">
        <f t="shared" si="81"/>
        <v>25205885194</v>
      </c>
      <c r="CM64" s="871"/>
      <c r="CN64" s="200">
        <f t="shared" si="231"/>
        <v>23701756967</v>
      </c>
      <c r="CO64" s="200">
        <f t="shared" si="232"/>
        <v>915780223</v>
      </c>
      <c r="CP64" s="200">
        <f t="shared" si="84"/>
        <v>24617537190</v>
      </c>
      <c r="CQ64" s="871"/>
      <c r="CR64" s="194">
        <f t="shared" si="85"/>
        <v>24152090349</v>
      </c>
      <c r="CS64" s="194">
        <f>(W64*$DP$8)+X64+(AF64*$DQ$8)+(AK64*$DR$8)+(AP64*$DS$8)+AV64+(BA64*$DQ$8)+(BF64*$DR$8)+(BK64*$DS$8)+BQ64+BV64+BW64+CC64+CD64</f>
        <v>1053795704</v>
      </c>
      <c r="CT64" s="200">
        <f t="shared" si="234"/>
        <v>25205886053</v>
      </c>
      <c r="CU64" s="874">
        <v>25205886053</v>
      </c>
      <c r="CV64" s="200" t="str">
        <f t="shared" si="87"/>
        <v>OK</v>
      </c>
      <c r="CW64" s="136"/>
      <c r="DB64" s="879" t="str">
        <f t="shared" si="91"/>
        <v>HABILITADO</v>
      </c>
      <c r="DC64" s="487"/>
    </row>
    <row r="65" spans="1:107" x14ac:dyDescent="0.25">
      <c r="A65" s="1039"/>
      <c r="B65" s="870">
        <v>7</v>
      </c>
      <c r="C65" s="1039"/>
      <c r="D65" s="726"/>
      <c r="E65" s="871"/>
      <c r="F65" s="872">
        <v>34957158037</v>
      </c>
      <c r="G65" s="873" t="str">
        <f t="shared" ref="G65" si="252">IF(F65&lt;&gt;"",IF(F65=$DV$9,"CUMPLE","RECHAZADO"),"")</f>
        <v>CUMPLE</v>
      </c>
      <c r="H65" s="874" t="s">
        <v>1538</v>
      </c>
      <c r="I65" s="880">
        <v>31901490171</v>
      </c>
      <c r="J65" s="208">
        <v>606128313</v>
      </c>
      <c r="K65" s="173">
        <f t="shared" si="195"/>
        <v>606128313</v>
      </c>
      <c r="L65" s="724" t="e">
        <f t="shared" si="196"/>
        <v>#DIV/0!</v>
      </c>
      <c r="M65" s="175" t="e">
        <f t="shared" si="197"/>
        <v>#DIV/0!</v>
      </c>
      <c r="N65" s="176" t="e">
        <f t="shared" si="198"/>
        <v>#DIV/0!</v>
      </c>
      <c r="O65" s="177" t="e">
        <f t="shared" si="199"/>
        <v>#DIV/0!</v>
      </c>
      <c r="P65" s="178" t="str">
        <f>IF(H65&lt;&gt;"",IF(J65=K65,IF(H65="SI",IF(AND(I65&lt;=$DF$9,I65&gt;=($DF$9*0.9)),"CUMPLE","NO CUMPLE"),IF(I65=$DF$9,"CUMPLE","NO CUMPLE")),"NO CUMPLE"),"")</f>
        <v>CUMPLE</v>
      </c>
      <c r="Q65" s="725">
        <f t="shared" si="200"/>
        <v>0</v>
      </c>
      <c r="R65" s="180">
        <f>IF(F65&lt;&gt;"",IF(G65="CUMPLE",IF(P65="CUMPLE",I65+J65,""),"RECHAZADO"),"")</f>
        <v>32507618484</v>
      </c>
      <c r="S65" s="180">
        <f>IF(F65&lt;&gt;"",IF(G65="CUMPLE",IF(P65="CUMPLE",I65,""),"RECHAZADO"),"")</f>
        <v>31901490171</v>
      </c>
      <c r="T65" s="209"/>
      <c r="U65" s="209"/>
      <c r="V65" s="871"/>
      <c r="W65" s="874">
        <v>1149072</v>
      </c>
      <c r="X65" s="876">
        <v>1856088</v>
      </c>
      <c r="Y65" s="184">
        <f>ROUND(W65*$DP$9,0)</f>
        <v>97671120</v>
      </c>
      <c r="Z65" s="184">
        <f>ROUND(Y65*10%*19%,0)</f>
        <v>1855751</v>
      </c>
      <c r="AA65" s="1044"/>
      <c r="AB65" s="185" t="str">
        <f>IF(W65&lt;&gt;"",IF((Y65/$DP$9)/$DN$9&lt;=$AA$20,"CUMPLE","RECHAZADO"),"")</f>
        <v>CUMPLE</v>
      </c>
      <c r="AC65" s="186">
        <f t="shared" si="204"/>
        <v>99526871</v>
      </c>
      <c r="AD65" s="186">
        <f t="shared" si="205"/>
        <v>97671120</v>
      </c>
      <c r="AE65" s="209"/>
      <c r="AF65" s="874">
        <v>167385</v>
      </c>
      <c r="AG65" s="184">
        <f>ROUND(AF65*$DQ$9,0)</f>
        <v>5356320</v>
      </c>
      <c r="AH65" s="1044"/>
      <c r="AI65" s="185" t="str">
        <f>IF(AF65&lt;&gt;"",IF(AG65/$DQ$9&lt;=$AH$20,"CUMPLE","RECHAZADO"),"")</f>
        <v>CUMPLE</v>
      </c>
      <c r="AJ65" s="209"/>
      <c r="AK65" s="874">
        <v>133598</v>
      </c>
      <c r="AL65" s="184">
        <f>ROUND(AK65*$DR$9,0)</f>
        <v>11355830</v>
      </c>
      <c r="AM65" s="1044"/>
      <c r="AN65" s="185" t="str">
        <f>IF(AK65&lt;&gt;"",IF(AL65/$DR$9&lt;=$AM$20,"CUMPLE","RECHAZADO"),"")</f>
        <v>CUMPLE</v>
      </c>
      <c r="AO65" s="209"/>
      <c r="AP65" s="874"/>
      <c r="AQ65" s="184">
        <f>ROUND(AP65*$DS$9,0)</f>
        <v>0</v>
      </c>
      <c r="AR65" s="1044"/>
      <c r="AS65" s="185" t="str">
        <f>IF(AP65&lt;&gt;"",IF(AQ65/$DR$9&lt;=$AR$20,"CUMPLE","RECHAZADO"),"")</f>
        <v/>
      </c>
      <c r="AT65" s="185"/>
      <c r="AU65" s="194">
        <f t="shared" si="209"/>
        <v>16712150</v>
      </c>
      <c r="AV65" s="874">
        <v>3175305</v>
      </c>
      <c r="AW65" s="877">
        <f t="shared" si="210"/>
        <v>3175309</v>
      </c>
      <c r="AX65" s="877">
        <f t="shared" si="211"/>
        <v>19887459</v>
      </c>
      <c r="AY65" s="877" t="str">
        <f t="shared" ref="AY65:AY69" si="253">IF(AV65&lt;&gt;"",IF(AI65="CUMPLE",IF(AN65="CUMPLE","CUMPLE","NO CUMPLE"),"NO CUMPLE")," ")</f>
        <v>CUMPLE</v>
      </c>
      <c r="AZ65" s="871"/>
      <c r="BA65" s="874">
        <v>8445287</v>
      </c>
      <c r="BB65" s="184">
        <f>ROUND(BA65*$DQ$9,0)</f>
        <v>270249184</v>
      </c>
      <c r="BC65" s="184">
        <f t="shared" ref="BC65" si="254">$BC$9</f>
        <v>498219200</v>
      </c>
      <c r="BD65" s="185" t="str">
        <f t="shared" si="66"/>
        <v>CUMPLE</v>
      </c>
      <c r="BE65" s="209"/>
      <c r="BF65" s="874">
        <v>7935712</v>
      </c>
      <c r="BG65" s="184">
        <f>ROUND(BF65*$DR$9,0)</f>
        <v>674535520</v>
      </c>
      <c r="BH65" s="184">
        <f t="shared" ref="BH65" si="255">$BH$9</f>
        <v>1243383400</v>
      </c>
      <c r="BI65" s="185" t="str">
        <f t="shared" si="216"/>
        <v>CUMPLE</v>
      </c>
      <c r="BJ65" s="209"/>
      <c r="BK65" s="874"/>
      <c r="BL65" s="184">
        <f>ROUND(BK65*$DS$9,0)</f>
        <v>0</v>
      </c>
      <c r="BM65" s="1044"/>
      <c r="BN65" s="185" t="str">
        <f>IF(BK65&lt;&gt;"",IF((BL65/$DR$9)/$DN$9&lt;=$BM$20,"CUMPLE","RECHAZADO"),"")</f>
        <v/>
      </c>
      <c r="BO65" s="878"/>
      <c r="BP65" s="194">
        <f t="shared" si="218"/>
        <v>944784704</v>
      </c>
      <c r="BQ65" s="874">
        <v>179509085</v>
      </c>
      <c r="BR65" s="877">
        <f t="shared" si="219"/>
        <v>179509094</v>
      </c>
      <c r="BS65" s="877">
        <f t="shared" si="220"/>
        <v>1124293798</v>
      </c>
      <c r="BT65" s="877" t="str">
        <f t="shared" ref="BT65:BT69" si="256">IF(BQ65&lt;&gt;"",IF(BD65="CUMPLE",IF(BI65="CUMPLE","CUMPLE","NO CUMPLE"),"NO CUMPLE")," ")</f>
        <v>CUMPLE</v>
      </c>
      <c r="BU65" s="871"/>
      <c r="BV65" s="874">
        <v>151583459</v>
      </c>
      <c r="BW65" s="874">
        <v>2880092</v>
      </c>
      <c r="BX65" s="194">
        <f t="shared" si="222"/>
        <v>2880086</v>
      </c>
      <c r="BY65" s="194" t="str">
        <f>IF(BV65&lt;&gt;"",IF(AND(BV65/$DN$9&lt;=$BY$15,BV65/$DN$9&gt;=$BY$16),"CUMPLE","RECHAZADO"),"")</f>
        <v>CUMPLE</v>
      </c>
      <c r="BZ65" s="194">
        <f t="shared" si="223"/>
        <v>151583459</v>
      </c>
      <c r="CA65" s="194">
        <f t="shared" si="224"/>
        <v>154463545</v>
      </c>
      <c r="CB65" s="871"/>
      <c r="CC65" s="874"/>
      <c r="CD65" s="874"/>
      <c r="CE65" s="194">
        <f t="shared" si="225"/>
        <v>0</v>
      </c>
      <c r="CF65" s="194" t="str">
        <f>IF(CC65&lt;&gt;"",IF(AND(CC65/$DN$9&lt;=$CF$15,CC65/$DS$9&gt;=$CF$16),"CUMPLE","RECHAZADO"),"")</f>
        <v/>
      </c>
      <c r="CG65" s="194">
        <f t="shared" si="226"/>
        <v>0</v>
      </c>
      <c r="CH65" s="194">
        <f t="shared" si="227"/>
        <v>0</v>
      </c>
      <c r="CI65" s="194"/>
      <c r="CJ65" s="232">
        <f t="shared" si="228"/>
        <v>32507618484</v>
      </c>
      <c r="CK65" s="197">
        <f t="shared" si="229"/>
        <v>1398171673</v>
      </c>
      <c r="CL65" s="232">
        <f t="shared" si="81"/>
        <v>33905790157</v>
      </c>
      <c r="CM65" s="871"/>
      <c r="CN65" s="200">
        <f t="shared" si="231"/>
        <v>31901490171</v>
      </c>
      <c r="CO65" s="200">
        <f t="shared" si="232"/>
        <v>1210751433</v>
      </c>
      <c r="CP65" s="200">
        <f t="shared" si="84"/>
        <v>33112241604</v>
      </c>
      <c r="CQ65" s="871"/>
      <c r="CR65" s="194">
        <f t="shared" si="85"/>
        <v>32507618484</v>
      </c>
      <c r="CS65" s="194">
        <f>(W65*$DP$9)+X65+(AF65*$DQ$9)+(AK65*$DR$9)+(AP65*$DS$9)+AV65+(BA65*$DQ$9)+(BF65*$DR$9)+(BK65*$DS$9)+BQ65+BV65+BW65+CC65+CD65</f>
        <v>1398172003</v>
      </c>
      <c r="CT65" s="200">
        <f t="shared" si="234"/>
        <v>33905790487</v>
      </c>
      <c r="CU65" s="874">
        <v>33905790487</v>
      </c>
      <c r="CV65" s="200" t="str">
        <f t="shared" si="87"/>
        <v>OK</v>
      </c>
      <c r="CW65" s="136"/>
      <c r="DB65" s="879" t="str">
        <f>IF(F65&lt;&gt;"",IF(G65="CUMPLE",IF(P65="CUMPLE",IF(AB65="CUMPLE",IF(AY65="CUMPLE",IF(BT65="CUMPLE",IF(BY65="CUMPLE","HABILITADO","RECHAZADO"),"RECHAZADO"),"RECHAZADO"),"RECHAZADO"),"RECHAZADO"),"RECHAZADO"),"")</f>
        <v>HABILITADO</v>
      </c>
      <c r="DC65" s="487"/>
    </row>
    <row r="66" spans="1:107" hidden="1" x14ac:dyDescent="0.25">
      <c r="A66" s="1041"/>
      <c r="B66" s="167">
        <v>8</v>
      </c>
      <c r="C66" s="1043"/>
      <c r="D66" s="220"/>
      <c r="E66" s="156"/>
      <c r="F66" s="168"/>
      <c r="G66" s="169" t="str">
        <f t="shared" ref="G66" si="257">IF(F66&lt;&gt;"",IF(F66=$DV$10,"CUMPLE","RECHAZADO"),"")</f>
        <v/>
      </c>
      <c r="H66" s="170"/>
      <c r="I66" s="221"/>
      <c r="J66" s="172"/>
      <c r="K66" s="827">
        <f t="shared" si="195"/>
        <v>0</v>
      </c>
      <c r="L66" s="174" t="e">
        <f t="shared" si="196"/>
        <v>#DIV/0!</v>
      </c>
      <c r="M66" s="175" t="e">
        <f t="shared" si="197"/>
        <v>#DIV/0!</v>
      </c>
      <c r="N66" s="176" t="e">
        <f t="shared" si="198"/>
        <v>#DIV/0!</v>
      </c>
      <c r="O66" s="177" t="e">
        <f t="shared" si="199"/>
        <v>#DIV/0!</v>
      </c>
      <c r="P66" s="179" t="str">
        <f>IF(H66&lt;&gt;"",IF(J66=K66,IF(H66="SI",IF(AND(I66&lt;=$DF$10,I66&gt;=($DF$10*0.9)),"CUMPLE","NO CUMPLE"),IF(I66=$DF$10,"CUMPLE","NO CUMPLE")),"NO CUMPLE"),"")</f>
        <v/>
      </c>
      <c r="Q66" s="179">
        <f t="shared" si="200"/>
        <v>0</v>
      </c>
      <c r="R66" s="828" t="str">
        <f>IF(F66&lt;&gt;"",IF(G66="CUMPLE",IF(P66="CUMPLE",I66+J66,""),"RECHAZADO"),"")</f>
        <v/>
      </c>
      <c r="S66" s="828" t="str">
        <f>IF(F66&lt;&gt;"",IF(G66="CUMPLE",IF(P66="CUMPLE",I66,""),"RECHAZADO"),"")</f>
        <v/>
      </c>
      <c r="T66" s="181"/>
      <c r="U66" s="182"/>
      <c r="V66" s="155"/>
      <c r="W66" s="170"/>
      <c r="X66" s="183"/>
      <c r="Y66" s="829">
        <f>ROUND(W66*$DP$10,0)</f>
        <v>0</v>
      </c>
      <c r="Z66" s="829">
        <f t="shared" si="55"/>
        <v>0</v>
      </c>
      <c r="AA66" s="1045"/>
      <c r="AB66" s="244" t="str">
        <f>IF(W66&lt;&gt;"",IF((Y66/$DP$10)/$DN$10&lt;=$AA$20,"CUMPLE","RECHAZADO"),"")</f>
        <v/>
      </c>
      <c r="AC66" s="830">
        <f t="shared" si="204"/>
        <v>0</v>
      </c>
      <c r="AD66" s="830">
        <f t="shared" si="205"/>
        <v>0</v>
      </c>
      <c r="AE66" s="181"/>
      <c r="AF66" s="170"/>
      <c r="AG66" s="829">
        <f>ROUND(AF66*$DQ$10,0)</f>
        <v>0</v>
      </c>
      <c r="AH66" s="1045"/>
      <c r="AI66" s="244" t="str">
        <f>IF(AF66&lt;&gt;"",IF(AG66/$DQ$10&lt;=$AH$20,"CUMPLE","RECHAZADO"),"")</f>
        <v/>
      </c>
      <c r="AJ66" s="181"/>
      <c r="AK66" s="170"/>
      <c r="AL66" s="829">
        <f>ROUND(AK66*$DR$10,0)</f>
        <v>0</v>
      </c>
      <c r="AM66" s="1045"/>
      <c r="AN66" s="244" t="str">
        <f>IF(AK66&lt;&gt;"",IF(AL66/$DR$10&lt;=$AM$20,"CUMPLE","RECHAZADO"),"")</f>
        <v/>
      </c>
      <c r="AO66" s="181"/>
      <c r="AP66" s="170"/>
      <c r="AQ66" s="829">
        <f>ROUND(AP66*$DS$10,0)</f>
        <v>0</v>
      </c>
      <c r="AR66" s="1045"/>
      <c r="AS66" s="244" t="str">
        <f>IF(AP66&lt;&gt;"",IF(AQ66/$DR$10&lt;=$AR$20,"CUMPLE","RECHAZADO"),"")</f>
        <v/>
      </c>
      <c r="AT66" s="187"/>
      <c r="AU66" s="831">
        <f t="shared" si="209"/>
        <v>0</v>
      </c>
      <c r="AV66" s="170"/>
      <c r="AW66" s="832">
        <f t="shared" si="210"/>
        <v>0</v>
      </c>
      <c r="AX66" s="832">
        <f t="shared" si="211"/>
        <v>0</v>
      </c>
      <c r="AY66" s="832" t="str">
        <f t="shared" si="253"/>
        <v xml:space="preserve"> </v>
      </c>
      <c r="AZ66" s="155"/>
      <c r="BA66" s="170"/>
      <c r="BB66" s="829">
        <f>ROUND(BA66*$DQ$10,0)</f>
        <v>0</v>
      </c>
      <c r="BC66" s="834">
        <f t="shared" ref="BC66" si="258">$BC$10</f>
        <v>220195976</v>
      </c>
      <c r="BD66" s="729" t="str">
        <f t="shared" si="66"/>
        <v/>
      </c>
      <c r="BE66" s="181"/>
      <c r="BF66" s="170"/>
      <c r="BG66" s="829">
        <f>ROUND(BF66*$DR$10,0)</f>
        <v>0</v>
      </c>
      <c r="BH66" s="829">
        <f t="shared" ref="BH66" si="259">$BH$10</f>
        <v>1034415590</v>
      </c>
      <c r="BI66" s="729" t="str">
        <f t="shared" si="216"/>
        <v/>
      </c>
      <c r="BJ66" s="181"/>
      <c r="BK66" s="170"/>
      <c r="BL66" s="829">
        <f>ROUND(BK66*$DS$10,0)</f>
        <v>0</v>
      </c>
      <c r="BM66" s="1045"/>
      <c r="BN66" s="244" t="str">
        <f>IF(BK66&lt;&gt;"",IF((BL66/$DR$10)/$DN$10&lt;=$BM$20,"CUMPLE","RECHAZADO"),"")</f>
        <v/>
      </c>
      <c r="BO66" s="193"/>
      <c r="BP66" s="831">
        <f t="shared" si="218"/>
        <v>0</v>
      </c>
      <c r="BQ66" s="170"/>
      <c r="BR66" s="832">
        <f t="shared" si="219"/>
        <v>0</v>
      </c>
      <c r="BS66" s="832">
        <f t="shared" si="220"/>
        <v>0</v>
      </c>
      <c r="BT66" s="832" t="str">
        <f t="shared" si="256"/>
        <v xml:space="preserve"> </v>
      </c>
      <c r="BU66" s="155"/>
      <c r="BV66" s="170"/>
      <c r="BW66" s="170"/>
      <c r="BX66" s="835">
        <f t="shared" si="222"/>
        <v>0</v>
      </c>
      <c r="BY66" s="835" t="str">
        <f>IF(BV66&lt;&gt;"",IF(AND(BV66/$DN$10&lt;=$BY$15,BV66/$DN$10&gt;=$BY$16),"CUMPLE","RECHAZADO"),"")</f>
        <v/>
      </c>
      <c r="BZ66" s="835">
        <f t="shared" si="223"/>
        <v>0</v>
      </c>
      <c r="CA66" s="835">
        <f t="shared" si="224"/>
        <v>0</v>
      </c>
      <c r="CB66" s="155"/>
      <c r="CC66" s="170"/>
      <c r="CD66" s="170"/>
      <c r="CE66" s="835">
        <f t="shared" si="225"/>
        <v>0</v>
      </c>
      <c r="CF66" s="835" t="str">
        <f>IF(CC66&lt;&gt;"",IF(AND(CC66/$DN$10&lt;=$CF$15,CC66/$DS$10&gt;=$CF$16),"CUMPLE","RECHAZADO"),"")</f>
        <v/>
      </c>
      <c r="CG66" s="835">
        <f t="shared" si="226"/>
        <v>0</v>
      </c>
      <c r="CH66" s="835">
        <f t="shared" si="227"/>
        <v>0</v>
      </c>
      <c r="CI66" s="195"/>
      <c r="CJ66" s="86" t="str">
        <f t="shared" si="228"/>
        <v/>
      </c>
      <c r="CK66" s="836">
        <f t="shared" si="229"/>
        <v>0</v>
      </c>
      <c r="CL66" s="837" t="str">
        <f t="shared" si="81"/>
        <v/>
      </c>
      <c r="CM66" s="155"/>
      <c r="CN66" s="838" t="str">
        <f t="shared" si="231"/>
        <v/>
      </c>
      <c r="CO66" s="839">
        <f t="shared" si="232"/>
        <v>0</v>
      </c>
      <c r="CP66" s="840" t="str">
        <f t="shared" si="84"/>
        <v/>
      </c>
      <c r="CQ66" s="156"/>
      <c r="CR66" s="841">
        <f t="shared" si="85"/>
        <v>0</v>
      </c>
      <c r="CS66" s="835">
        <f>(W66*$DP$10)+X66+(AF66*$DQ$10)+(AK66*$DR$10)+(AP66*$DS$10)+AV66+(BA66*$DQ$10)+(BF66*$DR$10)+(BK66*$DS$10)+BQ66+BV66+BW66+CC66+CD66</f>
        <v>0</v>
      </c>
      <c r="CT66" s="840">
        <f t="shared" si="234"/>
        <v>0</v>
      </c>
      <c r="CU66" s="842"/>
      <c r="CV66" s="840" t="str">
        <f t="shared" si="87"/>
        <v/>
      </c>
      <c r="DB66" s="843" t="str">
        <f>IF(F66&lt;&gt;"",IF(G66="CUMPLE",IF(P66="CUMPLE",IF(AB66="CUMPLE",IF(AY66="CUMPLE",IF(BT66="CUMPLE",IF(BY66="CUMPLE","HABILITADO","RECHAZADO"),"RECHAZADO"),"RECHAZADO"),"RECHAZADO"),"RECHAZADO"),"RECHAZADO"),"")</f>
        <v/>
      </c>
      <c r="DC66" s="844"/>
    </row>
    <row r="67" spans="1:107" hidden="1" x14ac:dyDescent="0.25">
      <c r="A67" s="1042"/>
      <c r="B67" s="750">
        <v>9</v>
      </c>
      <c r="C67" s="1043"/>
      <c r="D67" s="220"/>
      <c r="E67" s="156"/>
      <c r="F67" s="754"/>
      <c r="G67" s="752" t="str">
        <f t="shared" ref="G67" si="260">IF(F67&lt;&gt;"",IF(F67=$DV$11,"CUMPLE","RECHAZADO"),"")</f>
        <v/>
      </c>
      <c r="H67" s="753"/>
      <c r="I67" s="754"/>
      <c r="J67" s="784"/>
      <c r="K67" s="756">
        <f t="shared" si="195"/>
        <v>0</v>
      </c>
      <c r="L67" s="174" t="e">
        <f t="shared" si="196"/>
        <v>#DIV/0!</v>
      </c>
      <c r="M67" s="175" t="e">
        <f t="shared" si="197"/>
        <v>#DIV/0!</v>
      </c>
      <c r="N67" s="176" t="e">
        <f t="shared" si="198"/>
        <v>#DIV/0!</v>
      </c>
      <c r="O67" s="177" t="e">
        <f t="shared" si="199"/>
        <v>#DIV/0!</v>
      </c>
      <c r="P67" s="757" t="str">
        <f>IF(H67&lt;&gt;"",IF(J67=K67,IF(H67="SI",IF(AND(I67&lt;=$DF$11,I67&gt;=($DF$11*0.9)),"CUMPLE","NO CUMPLE"),IF(I67=$DF$11,"CUMPLE","NO CUMPLE")),"NO CUMPLE"),"")</f>
        <v/>
      </c>
      <c r="Q67" s="179">
        <f t="shared" si="200"/>
        <v>0</v>
      </c>
      <c r="R67" s="758" t="str">
        <f t="shared" si="89"/>
        <v/>
      </c>
      <c r="S67" s="758" t="str">
        <f t="shared" si="54"/>
        <v/>
      </c>
      <c r="T67" s="759"/>
      <c r="U67" s="760"/>
      <c r="V67" s="155"/>
      <c r="W67" s="761"/>
      <c r="X67" s="762"/>
      <c r="Y67" s="763">
        <f>ROUND(W67*$DP$11,0)</f>
        <v>0</v>
      </c>
      <c r="Z67" s="763">
        <f t="shared" si="55"/>
        <v>0</v>
      </c>
      <c r="AA67" s="1045"/>
      <c r="AB67" s="764" t="str">
        <f>IF(W67&lt;&gt;"",IF((Y67/$DP$11)/$DN$11&lt;=$AA$20,"CUMPLE","RECHAZADO"),"")</f>
        <v/>
      </c>
      <c r="AC67" s="765">
        <f t="shared" si="204"/>
        <v>0</v>
      </c>
      <c r="AD67" s="765">
        <f t="shared" si="205"/>
        <v>0</v>
      </c>
      <c r="AE67" s="759"/>
      <c r="AF67" s="761"/>
      <c r="AG67" s="763">
        <f>ROUND(AF67*$DQ$11,0)</f>
        <v>0</v>
      </c>
      <c r="AH67" s="1045"/>
      <c r="AI67" s="764" t="str">
        <f>IF(AF67&lt;&gt;"",IF(AG67/$DQ$11&lt;=$AH$20,"CUMPLE","RECHAZADO"),"")</f>
        <v/>
      </c>
      <c r="AJ67" s="759"/>
      <c r="AK67" s="761"/>
      <c r="AL67" s="763">
        <f>ROUND(AK67*$DR$11,0)</f>
        <v>0</v>
      </c>
      <c r="AM67" s="1045"/>
      <c r="AN67" s="764" t="str">
        <f>IF(AK67&lt;&gt;"",IF(AL67/$DR$11&lt;=$AM$20,"CUMPLE","RECHAZADO"),"")</f>
        <v/>
      </c>
      <c r="AO67" s="759"/>
      <c r="AP67" s="761"/>
      <c r="AQ67" s="763">
        <f>ROUND(AP67*$DS$11,0)</f>
        <v>0</v>
      </c>
      <c r="AR67" s="1045"/>
      <c r="AS67" s="764" t="str">
        <f>IF(AP67&lt;&gt;"",IF(AQ67/$DR$11&lt;=$AR$20,"CUMPLE","RECHAZADO"),"")</f>
        <v/>
      </c>
      <c r="AT67" s="766"/>
      <c r="AU67" s="767">
        <f t="shared" si="209"/>
        <v>0</v>
      </c>
      <c r="AV67" s="753"/>
      <c r="AW67" s="768">
        <f t="shared" si="210"/>
        <v>0</v>
      </c>
      <c r="AX67" s="768">
        <f t="shared" si="211"/>
        <v>0</v>
      </c>
      <c r="AY67" s="768" t="str">
        <f t="shared" si="253"/>
        <v xml:space="preserve"> </v>
      </c>
      <c r="AZ67" s="155"/>
      <c r="BA67" s="761"/>
      <c r="BB67" s="763">
        <f>ROUND(BA67*$DQ$11,0)</f>
        <v>0</v>
      </c>
      <c r="BC67" s="770">
        <f t="shared" ref="BC67" si="261">$BC$11</f>
        <v>334384100</v>
      </c>
      <c r="BD67" s="164" t="str">
        <f t="shared" si="66"/>
        <v/>
      </c>
      <c r="BE67" s="759"/>
      <c r="BF67" s="761"/>
      <c r="BG67" s="763">
        <f>ROUND(BF67*$DR$11,0)</f>
        <v>0</v>
      </c>
      <c r="BH67" s="763">
        <f t="shared" ref="BH67" si="262">$BH$11</f>
        <v>1162419824</v>
      </c>
      <c r="BI67" s="164" t="str">
        <f t="shared" si="216"/>
        <v/>
      </c>
      <c r="BJ67" s="759"/>
      <c r="BK67" s="761"/>
      <c r="BL67" s="763">
        <f>ROUND(BK67*$DS$11,0)</f>
        <v>0</v>
      </c>
      <c r="BM67" s="1045"/>
      <c r="BN67" s="764" t="str">
        <f>IF(BK67&lt;&gt;"",IF((BL67/$DR$11)/$DN$11&lt;=$BM$20,"CUMPLE","RECHAZADO"),"")</f>
        <v/>
      </c>
      <c r="BO67" s="771"/>
      <c r="BP67" s="767">
        <f t="shared" si="218"/>
        <v>0</v>
      </c>
      <c r="BQ67" s="753"/>
      <c r="BR67" s="768">
        <f t="shared" si="219"/>
        <v>0</v>
      </c>
      <c r="BS67" s="768">
        <f t="shared" si="220"/>
        <v>0</v>
      </c>
      <c r="BT67" s="768" t="str">
        <f t="shared" si="256"/>
        <v xml:space="preserve"> </v>
      </c>
      <c r="BU67" s="155"/>
      <c r="BV67" s="753"/>
      <c r="BW67" s="753"/>
      <c r="BX67" s="772">
        <f t="shared" si="222"/>
        <v>0</v>
      </c>
      <c r="BY67" s="772" t="str">
        <f>IF(BV67&lt;&gt;"",IF(AND(BV67/$DN$11&lt;=$BY$15,BV67/$DN$11&gt;=$BY$16),"CUMPLE","RECHAZADO"),"")</f>
        <v/>
      </c>
      <c r="BZ67" s="772">
        <f t="shared" si="223"/>
        <v>0</v>
      </c>
      <c r="CA67" s="772">
        <f t="shared" si="224"/>
        <v>0</v>
      </c>
      <c r="CB67" s="155"/>
      <c r="CC67" s="753"/>
      <c r="CD67" s="753"/>
      <c r="CE67" s="772">
        <f t="shared" si="225"/>
        <v>0</v>
      </c>
      <c r="CF67" s="772" t="str">
        <f>IF(CC67&lt;&gt;"",IF(AND(CC67/$DN$11&lt;=$CF$15,CC67/$DS$11&gt;=$CF$16),"CUMPLE","RECHAZADO"),"")</f>
        <v/>
      </c>
      <c r="CG67" s="772">
        <f t="shared" si="226"/>
        <v>0</v>
      </c>
      <c r="CH67" s="772">
        <f t="shared" si="227"/>
        <v>0</v>
      </c>
      <c r="CI67" s="773"/>
      <c r="CJ67" s="774" t="str">
        <f t="shared" si="228"/>
        <v/>
      </c>
      <c r="CK67" s="775">
        <f t="shared" si="229"/>
        <v>0</v>
      </c>
      <c r="CL67" s="776" t="str">
        <f t="shared" si="81"/>
        <v/>
      </c>
      <c r="CM67" s="155"/>
      <c r="CN67" s="777" t="str">
        <f t="shared" si="231"/>
        <v/>
      </c>
      <c r="CO67" s="778">
        <f t="shared" si="232"/>
        <v>0</v>
      </c>
      <c r="CP67" s="779" t="str">
        <f t="shared" si="84"/>
        <v/>
      </c>
      <c r="CQ67" s="156"/>
      <c r="CR67" s="780">
        <f t="shared" si="85"/>
        <v>0</v>
      </c>
      <c r="CS67" s="772">
        <f>(W67*$DP$11)+X67+(AF67*$DQ$11)+(AK67*$DR$11)+(AP67*$DS$11)+AV67+(BA67*$DQ$11)+(BF67*$DR$11)+(BK67*$DS$11)+BQ67+BV67+BW67+CC67+CD67</f>
        <v>0</v>
      </c>
      <c r="CT67" s="779">
        <f t="shared" si="234"/>
        <v>0</v>
      </c>
      <c r="CU67" s="781"/>
      <c r="CV67" s="779" t="str">
        <f t="shared" si="87"/>
        <v/>
      </c>
      <c r="DB67" s="782" t="str">
        <f t="shared" si="91"/>
        <v/>
      </c>
      <c r="DC67" s="783"/>
    </row>
    <row r="68" spans="1:107" x14ac:dyDescent="0.25">
      <c r="A68" s="1039"/>
      <c r="B68" s="870">
        <v>10</v>
      </c>
      <c r="C68" s="1039"/>
      <c r="D68" s="726"/>
      <c r="E68" s="871"/>
      <c r="F68" s="872">
        <v>25460574021</v>
      </c>
      <c r="G68" s="873" t="str">
        <f t="shared" ref="G68" si="263">IF(F68&lt;&gt;"",IF(F68=$DV$12,"CUMPLE","RECHAZADO"),"")</f>
        <v>CUMPLE</v>
      </c>
      <c r="H68" s="874" t="s">
        <v>1538</v>
      </c>
      <c r="I68" s="880">
        <v>22755952977</v>
      </c>
      <c r="J68" s="208">
        <v>432363107</v>
      </c>
      <c r="K68" s="173">
        <f>ROUNDUP((I68*0.019),0)</f>
        <v>432363107</v>
      </c>
      <c r="L68" s="724" t="e">
        <f t="shared" si="196"/>
        <v>#DIV/0!</v>
      </c>
      <c r="M68" s="175" t="e">
        <f t="shared" si="197"/>
        <v>#DIV/0!</v>
      </c>
      <c r="N68" s="176" t="e">
        <f t="shared" si="198"/>
        <v>#DIV/0!</v>
      </c>
      <c r="O68" s="177" t="e">
        <f t="shared" si="199"/>
        <v>#DIV/0!</v>
      </c>
      <c r="P68" s="178" t="str">
        <f>IF(H68&lt;&gt;"",IF(J68=K68,IF(H68="SI",IF(AND(I68&lt;=$DF$12,I68&gt;=($DF$12*0.9)),"CUMPLE","NO CUMPLE"),IF(I68=$DF$12,"CUMPLE","NO CUMPLE")),"NO CUMPLE"),"")</f>
        <v>CUMPLE</v>
      </c>
      <c r="Q68" s="725">
        <f t="shared" si="200"/>
        <v>0</v>
      </c>
      <c r="R68" s="180">
        <v>22755952977</v>
      </c>
      <c r="S68" s="180">
        <f>IF(F68&lt;&gt;"",IF(G68="CUMPLE",IF(P68="CUMPLE",I68,""),"RECHAZADO"),"")</f>
        <v>22755952977</v>
      </c>
      <c r="T68" s="209"/>
      <c r="U68" s="209"/>
      <c r="V68" s="871"/>
      <c r="W68" s="874">
        <v>1213831</v>
      </c>
      <c r="X68" s="876">
        <v>1868141</v>
      </c>
      <c r="Y68" s="184">
        <f>ROUND(W68*$DP$12,0)</f>
        <v>98320311</v>
      </c>
      <c r="Z68" s="184">
        <f t="shared" si="55"/>
        <v>1868086</v>
      </c>
      <c r="AA68" s="1044"/>
      <c r="AB68" s="185" t="str">
        <f>IF(W68&lt;&gt;"",IF((Y68/$DP$12)/$DN$12&lt;=$AA$20,"CUMPLE","RECHAZADO"),"")</f>
        <v>CUMPLE</v>
      </c>
      <c r="AC68" s="186">
        <f t="shared" si="204"/>
        <v>100188397</v>
      </c>
      <c r="AD68" s="186">
        <f t="shared" si="205"/>
        <v>98320311</v>
      </c>
      <c r="AE68" s="209"/>
      <c r="AF68" s="874">
        <v>181965</v>
      </c>
      <c r="AG68" s="184">
        <f>ROUND(AF68*$DQ$12,0)</f>
        <v>2729475</v>
      </c>
      <c r="AH68" s="1044"/>
      <c r="AI68" s="185" t="str">
        <f>IF(AF68&lt;&gt;"",IF(AG68/$DQ$12&lt;=$AH$20,"CUMPLE","RECHAZADO"),"")</f>
        <v>CUMPLE</v>
      </c>
      <c r="AJ68" s="209"/>
      <c r="AK68" s="874">
        <v>145235</v>
      </c>
      <c r="AL68" s="184">
        <f>ROUND(AK68*$DR$12,0)</f>
        <v>11764035</v>
      </c>
      <c r="AM68" s="1044"/>
      <c r="AN68" s="185" t="str">
        <f>IF(AK68&lt;&gt;"",IF(AL68/$DR$12&lt;=$AM$20,"CUMPLE","RECHAZADO"),"")</f>
        <v>CUMPLE</v>
      </c>
      <c r="AO68" s="209"/>
      <c r="AP68" s="874"/>
      <c r="AQ68" s="184">
        <f>ROUND(AP68*$DS$12,0)</f>
        <v>0</v>
      </c>
      <c r="AR68" s="1044"/>
      <c r="AS68" s="185" t="str">
        <f>IF(AP68&lt;&gt;"",IF(AQ68/$DR$12&lt;=$AR$20,"CUMPLE","RECHAZADO"),"")</f>
        <v/>
      </c>
      <c r="AT68" s="185"/>
      <c r="AU68" s="194">
        <f t="shared" si="209"/>
        <v>14493510</v>
      </c>
      <c r="AV68" s="874">
        <v>2753767</v>
      </c>
      <c r="AW68" s="877">
        <f t="shared" si="210"/>
        <v>2753767</v>
      </c>
      <c r="AX68" s="877">
        <f t="shared" si="211"/>
        <v>17247277</v>
      </c>
      <c r="AY68" s="877" t="str">
        <f t="shared" si="253"/>
        <v>CUMPLE</v>
      </c>
      <c r="AZ68" s="871"/>
      <c r="BA68" s="874">
        <v>10350419</v>
      </c>
      <c r="BB68" s="184">
        <f>ROUND(BA68*$DQ$12,0)</f>
        <v>155256285</v>
      </c>
      <c r="BC68" s="184">
        <f t="shared" ref="BC68" si="264">$BC$12</f>
        <v>263816970</v>
      </c>
      <c r="BD68" s="185" t="str">
        <f t="shared" si="66"/>
        <v>CUMPLE</v>
      </c>
      <c r="BE68" s="209"/>
      <c r="BF68" s="874">
        <v>9724642</v>
      </c>
      <c r="BG68" s="184">
        <f>ROUND(BF68*$DR$12,0)</f>
        <v>787696002</v>
      </c>
      <c r="BH68" s="184">
        <f t="shared" ref="BH68" si="265">$BH$12</f>
        <v>1338480855</v>
      </c>
      <c r="BI68" s="185" t="str">
        <f t="shared" si="216"/>
        <v>CUMPLE</v>
      </c>
      <c r="BJ68" s="209"/>
      <c r="BK68" s="874"/>
      <c r="BL68" s="184">
        <f>ROUND(BK68*$DS$12,0)</f>
        <v>0</v>
      </c>
      <c r="BM68" s="1044"/>
      <c r="BN68" s="185" t="str">
        <f>IF(BK68&lt;&gt;"",IF((BL68/$DR$12)/$DN$12&lt;=$BM$20,"CUMPLE","RECHAZADO"),"")</f>
        <v/>
      </c>
      <c r="BO68" s="878"/>
      <c r="BP68" s="194">
        <f t="shared" si="218"/>
        <v>942952287</v>
      </c>
      <c r="BQ68" s="874">
        <v>179160937</v>
      </c>
      <c r="BR68" s="877">
        <f t="shared" si="219"/>
        <v>179160935</v>
      </c>
      <c r="BS68" s="877">
        <f t="shared" si="220"/>
        <v>1122113222</v>
      </c>
      <c r="BT68" s="877" t="str">
        <f t="shared" si="256"/>
        <v>CUMPLE</v>
      </c>
      <c r="BU68" s="871"/>
      <c r="BV68" s="874">
        <v>151031010</v>
      </c>
      <c r="BW68" s="874">
        <v>2869598</v>
      </c>
      <c r="BX68" s="194">
        <f t="shared" si="222"/>
        <v>2869589</v>
      </c>
      <c r="BY68" s="194" t="str">
        <f>IF(BV68&lt;&gt;"",IF(AND(BV68/$DN$12&lt;=$BY$15,BV68/$DN$12&gt;=$BY$16),"CUMPLE","RECHAZADO"),"")</f>
        <v>CUMPLE</v>
      </c>
      <c r="BZ68" s="194">
        <f t="shared" si="223"/>
        <v>151031010</v>
      </c>
      <c r="CA68" s="194">
        <f t="shared" si="224"/>
        <v>153900599</v>
      </c>
      <c r="CB68" s="871"/>
      <c r="CC68" s="874"/>
      <c r="CD68" s="874"/>
      <c r="CE68" s="194">
        <f t="shared" si="225"/>
        <v>0</v>
      </c>
      <c r="CF68" s="194" t="str">
        <f>IF(CC68&lt;&gt;"",IF(AND(CC68/$DN$12&lt;=$CF$15,CC68/$DS$12&gt;=$CF$16),"CUMPLE","RECHAZADO"),"")</f>
        <v/>
      </c>
      <c r="CG68" s="194">
        <f t="shared" si="226"/>
        <v>0</v>
      </c>
      <c r="CH68" s="194">
        <f t="shared" si="227"/>
        <v>0</v>
      </c>
      <c r="CI68" s="194"/>
      <c r="CJ68" s="232">
        <f t="shared" si="228"/>
        <v>22755952977</v>
      </c>
      <c r="CK68" s="197">
        <f t="shared" si="229"/>
        <v>1393449495</v>
      </c>
      <c r="CL68" s="232">
        <f t="shared" si="81"/>
        <v>24149402472</v>
      </c>
      <c r="CM68" s="871"/>
      <c r="CN68" s="200">
        <f t="shared" si="231"/>
        <v>22755952977</v>
      </c>
      <c r="CO68" s="200">
        <f t="shared" si="232"/>
        <v>1206797118</v>
      </c>
      <c r="CP68" s="200">
        <f t="shared" si="84"/>
        <v>23962750095</v>
      </c>
      <c r="CQ68" s="871"/>
      <c r="CR68" s="194">
        <f t="shared" si="85"/>
        <v>23188316084</v>
      </c>
      <c r="CS68" s="194">
        <f>(W68*$DP$12)+X68+(AF68*$DQ$12)+(AK68*$DR$12)+(AP68*$DS$12)+AV68+(BA68*$DQ$12)+(BF68*$DR$12)+(BK68*$DS$12)+BQ68+BV68+BW68+CC68+CD68</f>
        <v>1393449561</v>
      </c>
      <c r="CT68" s="200">
        <f t="shared" si="234"/>
        <v>24581765645</v>
      </c>
      <c r="CU68" s="874">
        <v>24581765645</v>
      </c>
      <c r="CV68" s="200" t="str">
        <f t="shared" si="87"/>
        <v>OK</v>
      </c>
      <c r="CW68" s="136"/>
      <c r="DB68" s="879" t="str">
        <f t="shared" si="91"/>
        <v>HABILITADO</v>
      </c>
      <c r="DC68" s="487"/>
    </row>
    <row r="69" spans="1:107" ht="17.25" thickBot="1" x14ac:dyDescent="0.3">
      <c r="A69" s="1039"/>
      <c r="B69" s="870">
        <v>11</v>
      </c>
      <c r="C69" s="1039"/>
      <c r="D69" s="726"/>
      <c r="E69" s="871"/>
      <c r="F69" s="872">
        <v>32820666236</v>
      </c>
      <c r="G69" s="873" t="str">
        <f t="shared" ref="G69" si="266">IF(F69&lt;&gt;"",IF(F69=$DV$13,"CUMPLE","RECHAZADO"),"")</f>
        <v>CUMPLE</v>
      </c>
      <c r="H69" s="874" t="s">
        <v>1538</v>
      </c>
      <c r="I69" s="880">
        <v>29597852828</v>
      </c>
      <c r="J69" s="208">
        <v>562359204</v>
      </c>
      <c r="K69" s="173">
        <f>ROUND((I69*0.019),0)</f>
        <v>562359204</v>
      </c>
      <c r="L69" s="724" t="e">
        <f t="shared" si="196"/>
        <v>#DIV/0!</v>
      </c>
      <c r="M69" s="175" t="e">
        <f t="shared" si="197"/>
        <v>#DIV/0!</v>
      </c>
      <c r="N69" s="176" t="e">
        <f t="shared" si="198"/>
        <v>#DIV/0!</v>
      </c>
      <c r="O69" s="177" t="e">
        <f t="shared" si="199"/>
        <v>#DIV/0!</v>
      </c>
      <c r="P69" s="178" t="str">
        <f>IF(H69&lt;&gt;"",IF(J69=K69,IF(H69="SI",IF(AND(I69&lt;=$DF$13,I69&gt;=($DF$13*0.9)),"CUMPLE","NO CUMPLE"),IF(I69=$DF$13,"CUMPLE","NO CUMPLE")),"NO CUMPLE"),"")</f>
        <v>CUMPLE</v>
      </c>
      <c r="Q69" s="725">
        <f t="shared" si="200"/>
        <v>0</v>
      </c>
      <c r="R69" s="180">
        <f t="shared" si="89"/>
        <v>30160212032</v>
      </c>
      <c r="S69" s="180">
        <f>IF(F69&lt;&gt;"",IF(G69="CUMPLE",IF(P69="CUMPLE",I69,""),"RECHAZADO"),"")</f>
        <v>29597852828</v>
      </c>
      <c r="T69" s="209"/>
      <c r="U69" s="209"/>
      <c r="V69" s="871"/>
      <c r="W69" s="874">
        <v>993439</v>
      </c>
      <c r="X69" s="876">
        <v>1812966</v>
      </c>
      <c r="Y69" s="184">
        <f>ROUND(W69*$DP$13,0)</f>
        <v>95370144</v>
      </c>
      <c r="Z69" s="184">
        <f t="shared" si="55"/>
        <v>1812033</v>
      </c>
      <c r="AA69" s="1044"/>
      <c r="AB69" s="185" t="str">
        <f>IF(W69&lt;&gt;"",IF((Y69/$DP$13)/$DN$13&lt;=$AA$20,"CUMPLE","RECHAZADO"),"")</f>
        <v>CUMPLE</v>
      </c>
      <c r="AC69" s="186">
        <f t="shared" si="204"/>
        <v>97182177</v>
      </c>
      <c r="AD69" s="186">
        <f t="shared" si="205"/>
        <v>95370144</v>
      </c>
      <c r="AE69" s="209"/>
      <c r="AF69" s="874">
        <v>145650</v>
      </c>
      <c r="AG69" s="184">
        <f>ROUND(AF69*$DQ$13,0)</f>
        <v>3349950</v>
      </c>
      <c r="AH69" s="1044"/>
      <c r="AI69" s="185" t="str">
        <f>IF(AF69&lt;&gt;"",IF(AG69/$DQ$13&lt;=$AH$20,"CUMPLE","RECHAZADO"),"")</f>
        <v>CUMPLE</v>
      </c>
      <c r="AJ69" s="209"/>
      <c r="AK69" s="874">
        <v>116251</v>
      </c>
      <c r="AL69" s="184">
        <f>ROUND(AK69*$DR$13,0)</f>
        <v>11160096</v>
      </c>
      <c r="AM69" s="1044"/>
      <c r="AN69" s="185" t="str">
        <f>IF(AK69&lt;&gt;"",IF(AL69/$DR$13&lt;=$AM$20,"CUMPLE","RECHAZADO"),"")</f>
        <v>CUMPLE</v>
      </c>
      <c r="AO69" s="209"/>
      <c r="AP69" s="874"/>
      <c r="AQ69" s="184">
        <f>ROUND(AP69*$DS$13,0)</f>
        <v>0</v>
      </c>
      <c r="AR69" s="1044"/>
      <c r="AS69" s="185" t="str">
        <f>IF(AP69&lt;&gt;"",IF(AQ69/$DR$13&lt;=$AR$20,"CUMPLE","RECHAZADO"),"")</f>
        <v/>
      </c>
      <c r="AT69" s="185"/>
      <c r="AU69" s="194">
        <f t="shared" si="209"/>
        <v>14510046</v>
      </c>
      <c r="AV69" s="874">
        <v>2756904</v>
      </c>
      <c r="AW69" s="877">
        <f t="shared" si="210"/>
        <v>2756909</v>
      </c>
      <c r="AX69" s="877">
        <f t="shared" si="211"/>
        <v>17266955</v>
      </c>
      <c r="AY69" s="877" t="str">
        <f t="shared" si="253"/>
        <v>CUMPLE</v>
      </c>
      <c r="AZ69" s="871"/>
      <c r="BA69" s="874">
        <v>7977865</v>
      </c>
      <c r="BB69" s="184">
        <f>ROUND(BA69*$DQ$13,0)</f>
        <v>183490895</v>
      </c>
      <c r="BC69" s="184">
        <f t="shared" ref="BC69" si="267">$BC$13</f>
        <v>385647118</v>
      </c>
      <c r="BD69" s="185" t="str">
        <f t="shared" si="66"/>
        <v>CUMPLE</v>
      </c>
      <c r="BE69" s="209"/>
      <c r="BF69" s="874">
        <v>7495530</v>
      </c>
      <c r="BG69" s="184">
        <f>ROUND(BF69*$DR$13,0)</f>
        <v>719570880</v>
      </c>
      <c r="BH69" s="184">
        <f t="shared" ref="BH69" si="268">$BH$13</f>
        <v>1512338976</v>
      </c>
      <c r="BI69" s="185" t="str">
        <f t="shared" si="216"/>
        <v>CUMPLE</v>
      </c>
      <c r="BJ69" s="209"/>
      <c r="BK69" s="874"/>
      <c r="BL69" s="184">
        <f>ROUND(BK69*$DS$13,0)</f>
        <v>0</v>
      </c>
      <c r="BM69" s="1044"/>
      <c r="BN69" s="185" t="str">
        <f>IF(BK69&lt;&gt;"",IF((BL69/$DR$13)/$DN$13&lt;=$BM$20,"CUMPLE","RECHAZADO"),"")</f>
        <v/>
      </c>
      <c r="BO69" s="878"/>
      <c r="BP69" s="194">
        <f t="shared" si="218"/>
        <v>903061775</v>
      </c>
      <c r="BQ69" s="874">
        <v>171581734</v>
      </c>
      <c r="BR69" s="877">
        <f t="shared" si="219"/>
        <v>171581737</v>
      </c>
      <c r="BS69" s="877">
        <f t="shared" si="220"/>
        <v>1074643512</v>
      </c>
      <c r="BT69" s="877" t="str">
        <f t="shared" si="256"/>
        <v>CUMPLE</v>
      </c>
      <c r="BU69" s="871"/>
      <c r="BV69" s="874">
        <v>133699004</v>
      </c>
      <c r="BW69" s="874">
        <v>2540283</v>
      </c>
      <c r="BX69" s="194">
        <f t="shared" si="222"/>
        <v>2540281</v>
      </c>
      <c r="BY69" s="194" t="str">
        <f>IF(BV69&lt;&gt;"",IF(AND(BV69/$DN$13&lt;=$BY$15,BV69/$DN$13&gt;=$BY$16),"CUMPLE","RECHAZADO"),"")</f>
        <v>CUMPLE</v>
      </c>
      <c r="BZ69" s="194">
        <f t="shared" si="223"/>
        <v>133699004</v>
      </c>
      <c r="CA69" s="194">
        <f t="shared" si="224"/>
        <v>136239285</v>
      </c>
      <c r="CB69" s="871"/>
      <c r="CC69" s="874"/>
      <c r="CD69" s="874"/>
      <c r="CE69" s="194">
        <f t="shared" si="225"/>
        <v>0</v>
      </c>
      <c r="CF69" s="194" t="str">
        <f>IF(CC69&lt;&gt;"",IF(AND(CC69/$DN$13&lt;=$CF$15,CC69/$DS$13&gt;=$CF$16),"CUMPLE","RECHAZADO"),"")</f>
        <v/>
      </c>
      <c r="CG69" s="194">
        <f t="shared" si="226"/>
        <v>0</v>
      </c>
      <c r="CH69" s="194">
        <f t="shared" si="227"/>
        <v>0</v>
      </c>
      <c r="CI69" s="194"/>
      <c r="CJ69" s="232">
        <f t="shared" si="228"/>
        <v>30160212032</v>
      </c>
      <c r="CK69" s="197">
        <f t="shared" si="229"/>
        <v>1325331929</v>
      </c>
      <c r="CL69" s="232">
        <f t="shared" si="81"/>
        <v>31485543961</v>
      </c>
      <c r="CM69" s="871"/>
      <c r="CN69" s="200">
        <f t="shared" si="231"/>
        <v>29597852828</v>
      </c>
      <c r="CO69" s="200">
        <f t="shared" si="232"/>
        <v>1146640969</v>
      </c>
      <c r="CP69" s="200">
        <f t="shared" si="84"/>
        <v>30744493797</v>
      </c>
      <c r="CQ69" s="871"/>
      <c r="CR69" s="194">
        <f t="shared" si="85"/>
        <v>30160212032</v>
      </c>
      <c r="CS69" s="194">
        <f>(W69*$DP$13)+X69+(AF69*$DQ$13)+(AK69*$DR$13)+(AP69*$DS$13)+AV69+(BA69*$DQ$13)+(BF69*$DR$13)+(BK69*$DS$13)+BQ69+BV69+BW69+CC69+CD69</f>
        <v>1325332856</v>
      </c>
      <c r="CT69" s="200">
        <f t="shared" si="234"/>
        <v>31485544888</v>
      </c>
      <c r="CU69" s="874">
        <v>31485544888</v>
      </c>
      <c r="CV69" s="200" t="str">
        <f t="shared" si="87"/>
        <v>OK</v>
      </c>
      <c r="CW69" s="136"/>
      <c r="DB69" s="879" t="str">
        <f t="shared" si="91"/>
        <v>HABILITADO</v>
      </c>
      <c r="DC69" s="487"/>
    </row>
    <row r="70" spans="1:107" ht="13.5" hidden="1" customHeight="1" x14ac:dyDescent="0.25">
      <c r="A70" s="1040"/>
      <c r="B70" s="785">
        <v>12</v>
      </c>
      <c r="C70" s="1043"/>
      <c r="D70" s="220"/>
      <c r="E70" s="156"/>
      <c r="F70" s="786"/>
      <c r="G70" s="752" t="str">
        <f t="shared" ref="G70" si="269">IF(F70&lt;&gt;"",IF(F70=$DV$14,"CUMPLE","RECHAZADO"),"")</f>
        <v/>
      </c>
      <c r="H70" s="753"/>
      <c r="I70" s="787"/>
      <c r="J70" s="788"/>
      <c r="K70" s="845">
        <f>ROUND((I70*0.019),0)</f>
        <v>0</v>
      </c>
      <c r="L70" s="174" t="e">
        <f t="shared" si="196"/>
        <v>#DIV/0!</v>
      </c>
      <c r="M70" s="175" t="e">
        <f t="shared" si="197"/>
        <v>#DIV/0!</v>
      </c>
      <c r="N70" s="176" t="e">
        <f t="shared" si="198"/>
        <v>#DIV/0!</v>
      </c>
      <c r="O70" s="177" t="e">
        <f t="shared" si="199"/>
        <v>#DIV/0!</v>
      </c>
      <c r="P70" s="846" t="str">
        <f>IF(H70&lt;&gt;"",IF(J70=K70,IF(H70="SI",IF(AND(I70&lt;=$DF$14,I70&gt;=($DF$14*0.9)),"CUMPLE","NO CUMPLE"),IF(I70=$DF$14,"CUMPLE","NO CUMPLE")),"NO CUMPLE"),"")</f>
        <v/>
      </c>
      <c r="Q70" s="179">
        <f t="shared" si="200"/>
        <v>0</v>
      </c>
      <c r="R70" s="847" t="str">
        <f t="shared" si="89"/>
        <v/>
      </c>
      <c r="S70" s="847" t="str">
        <f t="shared" si="54"/>
        <v/>
      </c>
      <c r="T70" s="789"/>
      <c r="U70" s="790"/>
      <c r="V70" s="155"/>
      <c r="W70" s="753"/>
      <c r="X70" s="791"/>
      <c r="Y70" s="848">
        <f>ROUND(W70*$DP$14,0)</f>
        <v>0</v>
      </c>
      <c r="Z70" s="848">
        <f t="shared" si="55"/>
        <v>0</v>
      </c>
      <c r="AA70" s="1045"/>
      <c r="AB70" s="849" t="str">
        <f>IF(W70&lt;&gt;"",IF((Y70/$DP$14)/$DN$14&lt;=$AA$20,"CUMPLE","RECHAZADO"),"")</f>
        <v/>
      </c>
      <c r="AC70" s="850">
        <f t="shared" si="204"/>
        <v>0</v>
      </c>
      <c r="AD70" s="850">
        <f t="shared" si="205"/>
        <v>0</v>
      </c>
      <c r="AE70" s="789"/>
      <c r="AF70" s="753"/>
      <c r="AG70" s="848">
        <f>ROUND(AF70*$DQ$14,0)</f>
        <v>0</v>
      </c>
      <c r="AH70" s="1045"/>
      <c r="AI70" s="849" t="str">
        <f>IF(AF70&lt;&gt;"",IF(AG70/$DQ$14&lt;=$AH$20,"CUMPLE","RECHAZADO"),"")</f>
        <v/>
      </c>
      <c r="AJ70" s="789"/>
      <c r="AK70" s="753"/>
      <c r="AL70" s="848">
        <f>ROUND(AK70*$DR$14,0)</f>
        <v>0</v>
      </c>
      <c r="AM70" s="1045"/>
      <c r="AN70" s="849" t="str">
        <f>IF(AK70&lt;&gt;"",IF(AL70/$DR$14&lt;=$AM$20,"CUMPLE","RECHAZADO"),"")</f>
        <v/>
      </c>
      <c r="AO70" s="789"/>
      <c r="AP70" s="753"/>
      <c r="AQ70" s="848">
        <f>ROUND(AP70*$DS$14,0)</f>
        <v>0</v>
      </c>
      <c r="AR70" s="1045"/>
      <c r="AS70" s="849" t="str">
        <f>IF(AP70&lt;&gt;"",IF(AQ70/$DR$14&lt;=$AR$20,"CUMPLE","RECHAZADO"),"")</f>
        <v/>
      </c>
      <c r="AT70" s="792"/>
      <c r="AU70" s="851">
        <f t="shared" si="209"/>
        <v>0</v>
      </c>
      <c r="AV70" s="753"/>
      <c r="AW70" s="852">
        <f t="shared" si="210"/>
        <v>0</v>
      </c>
      <c r="AX70" s="852">
        <f t="shared" si="211"/>
        <v>0</v>
      </c>
      <c r="AY70" s="852" t="str">
        <f>IF(AV70&lt;&gt;"",IF(AI70="CUMPLE",IF(AN70="CUMPLE",IF(AS70="CUMPLE","CUMPLE","NO CUMPLE"),"NO CUMPLE"),"NO CUMPLE"),"")</f>
        <v/>
      </c>
      <c r="AZ70" s="155"/>
      <c r="BA70" s="753"/>
      <c r="BB70" s="848">
        <f>ROUND(BA70*$DQ$14,0)</f>
        <v>0</v>
      </c>
      <c r="BC70" s="853">
        <f t="shared" ref="BC70" si="270">$BC$14</f>
        <v>171994948</v>
      </c>
      <c r="BD70" s="854" t="str">
        <f t="shared" si="66"/>
        <v/>
      </c>
      <c r="BE70" s="789"/>
      <c r="BF70" s="753"/>
      <c r="BG70" s="848">
        <f>ROUND(BF70*$DR$14,0)</f>
        <v>0</v>
      </c>
      <c r="BH70" s="848">
        <f t="shared" ref="BH70" si="271">$BH$14</f>
        <v>888779540</v>
      </c>
      <c r="BI70" s="854" t="str">
        <f t="shared" si="216"/>
        <v/>
      </c>
      <c r="BJ70" s="789"/>
      <c r="BK70" s="753"/>
      <c r="BL70" s="848">
        <f>ROUND(BK70*$DS$14,0)</f>
        <v>0</v>
      </c>
      <c r="BM70" s="1045"/>
      <c r="BN70" s="849" t="str">
        <f>IF(BK70&lt;&gt;"",IF((BL70/$DR$14)/$DN$14&lt;=$BM$20,"CUMPLE","RECHAZADO"),"")</f>
        <v/>
      </c>
      <c r="BO70" s="793"/>
      <c r="BP70" s="851">
        <f t="shared" si="218"/>
        <v>0</v>
      </c>
      <c r="BQ70" s="753"/>
      <c r="BR70" s="852">
        <f t="shared" si="219"/>
        <v>0</v>
      </c>
      <c r="BS70" s="852">
        <f t="shared" si="220"/>
        <v>0</v>
      </c>
      <c r="BT70" s="852" t="str">
        <f>IF(BQ70&lt;&gt;"",IF(BD70="CUMPLE",IF(BI70="CUMPLE",IF(BN70="CUMPLE","CUMPLE","NO CUMPLE"),"NO CUMPLE"),"NO CUMPLE"),"")</f>
        <v/>
      </c>
      <c r="BU70" s="155"/>
      <c r="BV70" s="753"/>
      <c r="BW70" s="753"/>
      <c r="BX70" s="855">
        <f t="shared" si="222"/>
        <v>0</v>
      </c>
      <c r="BY70" s="855" t="str">
        <f>IF(BV70&lt;&gt;"",IF(AND(BV70/$DN$14&lt;=$BY$15,BV70/$DN$14&gt;=$BY$16),"CUMPLE","RECHAZADO"),"")</f>
        <v/>
      </c>
      <c r="BZ70" s="855">
        <f t="shared" si="223"/>
        <v>0</v>
      </c>
      <c r="CA70" s="855">
        <f t="shared" si="224"/>
        <v>0</v>
      </c>
      <c r="CB70" s="155"/>
      <c r="CC70" s="753"/>
      <c r="CD70" s="753"/>
      <c r="CE70" s="855">
        <f t="shared" si="225"/>
        <v>0</v>
      </c>
      <c r="CF70" s="855" t="str">
        <f>IF(CC70&lt;&gt;"",IF(AND(CC70/$DN$14&lt;=$CF$15,CC70/$DS$14&gt;=$CF$16),"CUMPLE","RECHAZADO"),"")</f>
        <v/>
      </c>
      <c r="CG70" s="855">
        <f t="shared" si="226"/>
        <v>0</v>
      </c>
      <c r="CH70" s="855">
        <f t="shared" si="227"/>
        <v>0</v>
      </c>
      <c r="CI70" s="794"/>
      <c r="CJ70" s="856" t="str">
        <f t="shared" si="228"/>
        <v/>
      </c>
      <c r="CK70" s="857">
        <f t="shared" si="229"/>
        <v>0</v>
      </c>
      <c r="CL70" s="858" t="str">
        <f t="shared" si="81"/>
        <v/>
      </c>
      <c r="CM70" s="155"/>
      <c r="CN70" s="859" t="str">
        <f t="shared" si="231"/>
        <v/>
      </c>
      <c r="CO70" s="860">
        <f t="shared" si="232"/>
        <v>0</v>
      </c>
      <c r="CP70" s="861" t="str">
        <f t="shared" si="84"/>
        <v/>
      </c>
      <c r="CQ70" s="156"/>
      <c r="CR70" s="862">
        <f t="shared" si="85"/>
        <v>0</v>
      </c>
      <c r="CS70" s="855">
        <f>(W70*$DP$14)+X70+(AF70*$DQ$14)+(AK70*$DR$14)+(AP70*$DS$14)+AV70+(BA70*$DQ$14)+(BF70*$DR$14)+(BK70*$DS$14)+BQ70+BV70+BW70+CC70+CD70</f>
        <v>0</v>
      </c>
      <c r="CT70" s="861">
        <f t="shared" si="234"/>
        <v>0</v>
      </c>
      <c r="CU70" s="863"/>
      <c r="CV70" s="861" t="str">
        <f t="shared" si="87"/>
        <v/>
      </c>
      <c r="DB70" s="864" t="str">
        <f t="shared" si="91"/>
        <v/>
      </c>
      <c r="DC70" s="865"/>
    </row>
    <row r="71" spans="1:107" ht="14.25" customHeight="1" thickTop="1" thickBot="1" x14ac:dyDescent="0.3">
      <c r="A71" s="105">
        <v>4</v>
      </c>
      <c r="B71" s="881"/>
      <c r="C71" s="881"/>
      <c r="D71" s="222"/>
      <c r="E71" s="881"/>
      <c r="F71" s="882"/>
      <c r="G71" s="881"/>
      <c r="H71" s="881"/>
      <c r="I71" s="881"/>
      <c r="J71" s="883"/>
      <c r="K71" s="881"/>
      <c r="L71" s="219"/>
      <c r="M71" s="218"/>
      <c r="N71" s="218"/>
      <c r="O71" s="218"/>
      <c r="P71" s="881"/>
      <c r="Q71" s="218"/>
      <c r="R71" s="881"/>
      <c r="S71" s="881"/>
      <c r="T71" s="881"/>
      <c r="U71" s="881"/>
      <c r="V71" s="881"/>
      <c r="W71" s="881"/>
      <c r="X71" s="881"/>
      <c r="Y71" s="881"/>
      <c r="Z71" s="881"/>
      <c r="AA71" s="881"/>
      <c r="AB71" s="881"/>
      <c r="AC71" s="881"/>
      <c r="AD71" s="881"/>
      <c r="AE71" s="881"/>
      <c r="AF71" s="881"/>
      <c r="AG71" s="881"/>
      <c r="AH71" s="881"/>
      <c r="AI71" s="881"/>
      <c r="AJ71" s="881"/>
      <c r="AK71" s="881"/>
      <c r="AL71" s="881"/>
      <c r="AM71" s="881"/>
      <c r="AN71" s="881"/>
      <c r="AO71" s="881"/>
      <c r="AP71" s="881"/>
      <c r="AQ71" s="881"/>
      <c r="AR71" s="881"/>
      <c r="AS71" s="881"/>
      <c r="AT71" s="881"/>
      <c r="AU71" s="881"/>
      <c r="AV71" s="881"/>
      <c r="AW71" s="881"/>
      <c r="AX71" s="881"/>
      <c r="AY71" s="881"/>
      <c r="AZ71" s="881"/>
      <c r="BA71" s="881"/>
      <c r="BB71" s="881"/>
      <c r="BC71" s="881"/>
      <c r="BD71" s="881"/>
      <c r="BE71" s="881"/>
      <c r="BF71" s="881"/>
      <c r="BG71" s="881"/>
      <c r="BH71" s="881"/>
      <c r="BI71" s="881"/>
      <c r="BJ71" s="881"/>
      <c r="BK71" s="881"/>
      <c r="BL71" s="881"/>
      <c r="BM71" s="881"/>
      <c r="BN71" s="881"/>
      <c r="BO71" s="881"/>
      <c r="BP71" s="881"/>
      <c r="BQ71" s="881"/>
      <c r="BR71" s="881"/>
      <c r="BS71" s="881"/>
      <c r="BT71" s="881"/>
      <c r="BU71" s="881"/>
      <c r="BV71" s="881"/>
      <c r="BW71" s="881"/>
      <c r="BX71" s="881"/>
      <c r="BY71" s="881"/>
      <c r="BZ71" s="881"/>
      <c r="CA71" s="881"/>
      <c r="CB71" s="881"/>
      <c r="CC71" s="881"/>
      <c r="CD71" s="881"/>
      <c r="CE71" s="881"/>
      <c r="CF71" s="881"/>
      <c r="CG71" s="881"/>
      <c r="CH71" s="881"/>
      <c r="CI71" s="881"/>
      <c r="CJ71" s="881"/>
      <c r="CK71" s="881"/>
      <c r="CL71" s="881"/>
      <c r="CM71" s="881"/>
      <c r="CN71" s="881"/>
      <c r="CO71" s="881"/>
      <c r="CP71" s="884" t="s">
        <v>2063</v>
      </c>
      <c r="CQ71" s="881"/>
      <c r="CR71" s="881"/>
      <c r="CS71" s="881"/>
      <c r="CT71" s="881"/>
      <c r="CU71" s="885"/>
      <c r="CV71" s="881"/>
      <c r="CW71" s="136"/>
      <c r="DB71" s="886"/>
      <c r="DC71" s="887"/>
    </row>
    <row r="72" spans="1:107" ht="15.75" customHeight="1" x14ac:dyDescent="0.25">
      <c r="A72" s="1039">
        <f t="shared" ref="A72" si="272">A84</f>
        <v>5</v>
      </c>
      <c r="B72" s="870">
        <v>1</v>
      </c>
      <c r="C72" s="1039" t="str">
        <f>Proponentes!B54</f>
        <v>UNIÓN TEMPORAL COM-SED</v>
      </c>
      <c r="D72" s="726"/>
      <c r="E72" s="871"/>
      <c r="F72" s="872">
        <v>20036397801</v>
      </c>
      <c r="G72" s="873" t="str">
        <f t="shared" ref="G72" si="273">IF(F72&lt;&gt;"",IF(F72=$DV$3,"CUMPLE","RECHAZADO"),"")</f>
        <v>CUMPLE</v>
      </c>
      <c r="H72" s="874" t="s">
        <v>1538</v>
      </c>
      <c r="I72" s="880">
        <v>17687702642</v>
      </c>
      <c r="J72" s="208">
        <v>336066350</v>
      </c>
      <c r="K72" s="173">
        <f t="shared" ref="K72:K83" si="274">ROUND((I72*0.019),0)</f>
        <v>336066350</v>
      </c>
      <c r="L72" s="724" t="e">
        <f t="shared" ref="L72:L83" si="275">1-I72/DF55</f>
        <v>#DIV/0!</v>
      </c>
      <c r="M72" s="175" t="e">
        <f t="shared" ref="M72:M83" si="276">DF55/DN55</f>
        <v>#DIV/0!</v>
      </c>
      <c r="N72" s="176" t="e">
        <f t="shared" ref="N72:N83" si="277">M72*0.019</f>
        <v>#DIV/0!</v>
      </c>
      <c r="O72" s="177" t="e">
        <f t="shared" ref="O72:O83" si="278">(M72+N72)</f>
        <v>#DIV/0!</v>
      </c>
      <c r="P72" s="178" t="str">
        <f>IF(H72&lt;&gt;"",IF(J72=K72,IF(H72="SI",IF(AND(I72&lt;=$DF$3,I72&gt;=($DF$3*0.9)),"CUMPLE","NO CUMPLE"),IF(I72=$DF$3,"CUMPLE","NO CUMPLE")),"NO CUMPLE"),"")</f>
        <v>CUMPLE</v>
      </c>
      <c r="Q72" s="725">
        <f t="shared" ref="Q72:Q83" si="279">DN55</f>
        <v>0</v>
      </c>
      <c r="R72" s="180">
        <f t="shared" ref="R72" si="280">IF(F72&lt;&gt;"",IF(G72="CUMPLE",IF(P72="CUMPLE",(I72+J72),""),"RECHAZADO"),"")</f>
        <v>18023768992</v>
      </c>
      <c r="S72" s="180">
        <f t="shared" ref="S72" si="281">IF(F72&lt;&gt;"",IF(G72="CUMPLE",IF(P72="CUMPLE",I72,""),"RECHAZADO"),"")</f>
        <v>17687702642</v>
      </c>
      <c r="T72" s="209"/>
      <c r="U72" s="209"/>
      <c r="V72" s="871"/>
      <c r="W72" s="874">
        <v>1404627</v>
      </c>
      <c r="X72" s="876">
        <v>1948218</v>
      </c>
      <c r="Y72" s="184">
        <f>ROUND(W72*$DP$3,0)</f>
        <v>102537771</v>
      </c>
      <c r="Z72" s="184">
        <f t="shared" si="55"/>
        <v>1948218</v>
      </c>
      <c r="AA72" s="1044">
        <f t="shared" ref="AA72" si="282">$AA$16</f>
        <v>100189.4</v>
      </c>
      <c r="AB72" s="185" t="str">
        <f>IF(W72&lt;&gt;"",IF((Y72/$DP$3)/$DN$3&lt;=$AA$20,"CUMPLE","RECHAZADO"),"")</f>
        <v>CUMPLE</v>
      </c>
      <c r="AC72" s="186">
        <f t="shared" ref="AC72:AC83" si="283">Y72+Z72</f>
        <v>104485989</v>
      </c>
      <c r="AD72" s="186">
        <f t="shared" ref="AD72:AD83" si="284">Y72</f>
        <v>102537771</v>
      </c>
      <c r="AE72" s="209"/>
      <c r="AF72" s="874">
        <v>211416</v>
      </c>
      <c r="AG72" s="184">
        <f>ROUND(AF72*$DQ$3,0)</f>
        <v>4651152</v>
      </c>
      <c r="AH72" s="1044">
        <f t="shared" ref="AH72" si="285">$AH$16</f>
        <v>301987.21999999997</v>
      </c>
      <c r="AI72" s="185" t="str">
        <f>IF(AF72&lt;&gt;"",IF(AG72/$DQ$3&lt;=$AH$20,"CUMPLE","RECHAZADO"),"")</f>
        <v>CUMPLE</v>
      </c>
      <c r="AJ72" s="209"/>
      <c r="AK72" s="874">
        <v>168741</v>
      </c>
      <c r="AL72" s="184">
        <f>ROUND(AK72*$DR$3,0)</f>
        <v>12318093</v>
      </c>
      <c r="AM72" s="1044">
        <f t="shared" ref="AM72" si="286">$AM$16</f>
        <v>240934</v>
      </c>
      <c r="AN72" s="185" t="str">
        <f>IF(AK72&lt;&gt;"",IF(AL72/$DR$3&lt;=$AM$20,"CUMPLE","RECHAZADO"),"")</f>
        <v>CUMPLE</v>
      </c>
      <c r="AO72" s="209"/>
      <c r="AP72" s="874"/>
      <c r="AQ72" s="184">
        <f>ROUND(AP72*$DS$3,0)</f>
        <v>0</v>
      </c>
      <c r="AR72" s="1044">
        <f t="shared" ref="AR72" si="287">$AR$16</f>
        <v>316072.26</v>
      </c>
      <c r="AS72" s="185" t="str">
        <f>IF(AP72&lt;&gt;"",IF(AQ72/$DR$3&lt;=$AR$20,"CUMPLE","RECHAZADO"),"")</f>
        <v/>
      </c>
      <c r="AT72" s="185"/>
      <c r="AU72" s="194">
        <f t="shared" ref="AU72:AU83" si="288">AG72+AL72+AQ72</f>
        <v>16969245</v>
      </c>
      <c r="AV72" s="874">
        <v>3224157</v>
      </c>
      <c r="AW72" s="877">
        <f t="shared" ref="AW72:AW83" si="289">ROUND((AG72+AL72+AQ72)*19%,0)</f>
        <v>3224157</v>
      </c>
      <c r="AX72" s="877">
        <f t="shared" ref="AX72:AX83" si="290">ROUND((AG72+AL72+AQ72)*$AV$16,0)</f>
        <v>20193402</v>
      </c>
      <c r="AY72" s="877" t="str">
        <f t="shared" ref="AY72:AY74" si="291">IF(AV72&lt;&gt;"",IF(AI72="CUMPLE",IF(AN72="CUMPLE","CUMPLE","NO CUMPLE"),"NO CUMPLE")," ")</f>
        <v>CUMPLE</v>
      </c>
      <c r="AZ72" s="871"/>
      <c r="BA72" s="874">
        <v>10552126</v>
      </c>
      <c r="BB72" s="184">
        <f>ROUND(BA72*$DQ$3,0)</f>
        <v>232146772</v>
      </c>
      <c r="BC72" s="184">
        <f t="shared" ref="BC72" si="292">$BC$3</f>
        <v>339892784</v>
      </c>
      <c r="BD72" s="185" t="str">
        <f t="shared" ref="BD72" si="293">IF(BA72&lt;&gt;"",IF(BB72&lt;=BC72,"CUMPLE","RECHAZADO"),"")</f>
        <v>CUMPLE</v>
      </c>
      <c r="BE72" s="209"/>
      <c r="BF72" s="874">
        <v>9914153</v>
      </c>
      <c r="BG72" s="184">
        <f>ROUND(BF72*$DR$3,0)</f>
        <v>723733169</v>
      </c>
      <c r="BH72" s="184">
        <f t="shared" ref="BH72" si="294">$BH$3</f>
        <v>1059638654</v>
      </c>
      <c r="BI72" s="185" t="str">
        <f t="shared" ref="BI72:BI83" si="295">IF(BF72&lt;&gt;"",IF(BG72&lt;=BH72,"CUMPLE","RECHAZADO"),"")</f>
        <v>CUMPLE</v>
      </c>
      <c r="BJ72" s="209"/>
      <c r="BK72" s="874"/>
      <c r="BL72" s="184">
        <f>ROUND(BK72*$DS$3,0)</f>
        <v>0</v>
      </c>
      <c r="BM72" s="1044">
        <f t="shared" ref="BM72" si="296">$BM$16</f>
        <v>74539289</v>
      </c>
      <c r="BN72" s="185" t="str">
        <f>IF(BK72&lt;&gt;"",IF((BL72/$DR$3)/$DN$3&lt;=$BM$20,"CUMPLE","RECHAZADO"),"")</f>
        <v/>
      </c>
      <c r="BO72" s="878"/>
      <c r="BP72" s="194">
        <f t="shared" ref="BP72:BP83" si="297">BB72+BG72+BL72</f>
        <v>955879941</v>
      </c>
      <c r="BQ72" s="874">
        <v>181617189</v>
      </c>
      <c r="BR72" s="877">
        <f t="shared" ref="BR72:BR83" si="298">ROUND((BB72+BG72+BL72)*19%,0)</f>
        <v>181617189</v>
      </c>
      <c r="BS72" s="877">
        <f t="shared" ref="BS72:BS83" si="299">ROUND((BB72+BG72+BL72)*$AV$16,0)</f>
        <v>1137497130</v>
      </c>
      <c r="BT72" s="877" t="str">
        <f t="shared" ref="BT72:BT74" si="300">IF(BQ72&lt;&gt;"",IF(BD72="CUMPLE",IF(BI72="CUMPLE","CUMPLE","NO CUMPLE"),"NO CUMPLE")," ")</f>
        <v>CUMPLE</v>
      </c>
      <c r="BU72" s="871"/>
      <c r="BV72" s="874">
        <v>137689942</v>
      </c>
      <c r="BW72" s="874">
        <v>2616109</v>
      </c>
      <c r="BX72" s="194">
        <f t="shared" ref="BX72:BX83" si="301">ROUND((BV72*10%)*19%,0)</f>
        <v>2616109</v>
      </c>
      <c r="BY72" s="194" t="str">
        <f>IF(BV72&lt;&gt;"",IF(AND(BV72/$DN$3&lt;=$BY$15,BV72/$DN$3&gt;=$BY$16),"CUMPLE","RECHAZADO"),"")</f>
        <v>CUMPLE</v>
      </c>
      <c r="BZ72" s="194">
        <f t="shared" ref="BZ72:BZ83" si="302">BV72</f>
        <v>137689942</v>
      </c>
      <c r="CA72" s="194">
        <f t="shared" ref="CA72:CA83" si="303">BZ72+BX72</f>
        <v>140306051</v>
      </c>
      <c r="CB72" s="871"/>
      <c r="CC72" s="874"/>
      <c r="CD72" s="874"/>
      <c r="CE72" s="194">
        <f t="shared" ref="CE72:CE83" si="304">ROUND((CC72*10%)*19%,0)</f>
        <v>0</v>
      </c>
      <c r="CF72" s="194" t="str">
        <f>IF(CC72&lt;&gt;"",IF(AND(CC72/$DN$3&lt;=$CF$15,CC72/$DS$3&gt;=$CF$16),"CUMPLE","RECHAZADO"),"")</f>
        <v/>
      </c>
      <c r="CG72" s="194">
        <f t="shared" ref="CG72:CG83" si="305">CC72</f>
        <v>0</v>
      </c>
      <c r="CH72" s="194">
        <f t="shared" ref="CH72:CH83" si="306">CG72+CE72</f>
        <v>0</v>
      </c>
      <c r="CI72" s="194"/>
      <c r="CJ72" s="232">
        <f t="shared" ref="CJ72:CJ83" si="307">R72</f>
        <v>18023768992</v>
      </c>
      <c r="CK72" s="197">
        <f t="shared" ref="CK72:CK83" si="308">AC72+AX72+BS72+CA72+CH72</f>
        <v>1402482572</v>
      </c>
      <c r="CL72" s="232">
        <f t="shared" ref="CL72" si="309">IF(CJ72="RECHAZADO","RECHAZADO",IF(CJ72&lt;&gt;"",CJ72+CK72,""))</f>
        <v>19426251564</v>
      </c>
      <c r="CM72" s="871"/>
      <c r="CN72" s="200">
        <f t="shared" ref="CN72:CN83" si="310">S72</f>
        <v>17687702642</v>
      </c>
      <c r="CO72" s="200">
        <f t="shared" ref="CO72:CO83" si="311">AD72+AU72+BP72+BZ72+CG72</f>
        <v>1213076899</v>
      </c>
      <c r="CP72" s="200">
        <f t="shared" ref="CP72" si="312">IF(CN72="RECHAZADO","RECHAZADO",IF(CN72&lt;&gt;"",CN72+CO72,""))</f>
        <v>18900779541</v>
      </c>
      <c r="CQ72" s="871"/>
      <c r="CR72" s="194">
        <f t="shared" si="85"/>
        <v>18023768992</v>
      </c>
      <c r="CS72" s="194">
        <f>(W72*$DP$3)+X72+(AF72*$DQ$3)+(AK72*$DR$3)+(AP72*$DS$3)+AV72+(BA72*$DQ$3)+(BF72*$DR$3)+(BK72*$DS$3)+BQ72+BV72+BW72+CC72+CD72</f>
        <v>1402482572</v>
      </c>
      <c r="CT72" s="200">
        <f t="shared" ref="CT72:CT83" si="313">CR72+CS72</f>
        <v>19426251564</v>
      </c>
      <c r="CU72" s="874">
        <v>19426251564</v>
      </c>
      <c r="CV72" s="200" t="str">
        <f t="shared" ref="CV72" si="314">IF(CU72&lt;&gt;"",IF(CT72=CU72,"OK","REVISAR"),"")</f>
        <v>OK</v>
      </c>
      <c r="CW72" s="136"/>
      <c r="DB72" s="879" t="str">
        <f t="shared" ref="DB72" si="315">IF(F72&lt;&gt;"",IF(G72="CUMPLE",IF(P72="CUMPLE",IF(AB72="CUMPLE",IF(AY72="CUMPLE",IF(BT72="CUMPLE",IF(BY72="CUMPLE","HABILITADO","RECHAZADO"),"RECHAZADO"),"RECHAZADO"),"RECHAZADO"),"RECHAZADO"),"RECHAZADO"),"")</f>
        <v>HABILITADO</v>
      </c>
      <c r="DC72" s="487"/>
    </row>
    <row r="73" spans="1:107" hidden="1" x14ac:dyDescent="0.25">
      <c r="A73" s="1041"/>
      <c r="B73" s="167">
        <v>2</v>
      </c>
      <c r="C73" s="1043"/>
      <c r="D73" s="220"/>
      <c r="E73" s="156"/>
      <c r="F73" s="168"/>
      <c r="G73" s="169" t="str">
        <f t="shared" ref="G73" si="316">IF(F73&lt;&gt;"",IF(F73=$DV$4,"CUMPLE","RECHAZADO"),"")</f>
        <v/>
      </c>
      <c r="H73" s="170"/>
      <c r="I73" s="221"/>
      <c r="J73" s="172"/>
      <c r="K73" s="827">
        <f t="shared" si="274"/>
        <v>0</v>
      </c>
      <c r="L73" s="174" t="e">
        <f t="shared" si="275"/>
        <v>#DIV/0!</v>
      </c>
      <c r="M73" s="175" t="e">
        <f t="shared" si="276"/>
        <v>#DIV/0!</v>
      </c>
      <c r="N73" s="176" t="e">
        <f t="shared" si="277"/>
        <v>#DIV/0!</v>
      </c>
      <c r="O73" s="177" t="e">
        <f t="shared" si="278"/>
        <v>#DIV/0!</v>
      </c>
      <c r="P73" s="179" t="str">
        <f>IF(H73&lt;&gt;"",IF(J73=K73,IF(H73="SI",IF(AND(I73&lt;=$DF$4,I73&gt;=($DF$4*0.9)),"CUMPLE","NO CUMPLE"),IF(I73=$DF$4,"CUMPLE","NO CUMPLE")),"NO CUMPLE"),"")</f>
        <v/>
      </c>
      <c r="Q73" s="179">
        <f t="shared" si="279"/>
        <v>0</v>
      </c>
      <c r="R73" s="828" t="str">
        <f t="shared" si="89"/>
        <v/>
      </c>
      <c r="S73" s="828" t="str">
        <f t="shared" si="54"/>
        <v/>
      </c>
      <c r="T73" s="181"/>
      <c r="U73" s="182"/>
      <c r="V73" s="155"/>
      <c r="W73" s="170"/>
      <c r="X73" s="183"/>
      <c r="Y73" s="829">
        <f>ROUND(W73*$DP$4,0)</f>
        <v>0</v>
      </c>
      <c r="Z73" s="829">
        <f t="shared" si="55"/>
        <v>0</v>
      </c>
      <c r="AA73" s="1045"/>
      <c r="AB73" s="244" t="str">
        <f>IF(W73&lt;&gt;"",IF((Y73/$DP$4)/$DN$4&lt;=$AA$20,"CUMPLE","RECHAZADO"),"")</f>
        <v/>
      </c>
      <c r="AC73" s="830">
        <f t="shared" si="283"/>
        <v>0</v>
      </c>
      <c r="AD73" s="830">
        <f t="shared" si="284"/>
        <v>0</v>
      </c>
      <c r="AE73" s="181"/>
      <c r="AF73" s="170"/>
      <c r="AG73" s="829">
        <f>ROUND(AF73*$DQ$4,0)</f>
        <v>0</v>
      </c>
      <c r="AH73" s="1045"/>
      <c r="AI73" s="244" t="str">
        <f>IF(AF73&lt;&gt;"",IF(AG73/$DQ$4&lt;=$AH$20,"CUMPLE","RECHAZADO"),"")</f>
        <v/>
      </c>
      <c r="AJ73" s="181"/>
      <c r="AK73" s="170"/>
      <c r="AL73" s="829">
        <f>ROUND(AK73*$DR$4,0)</f>
        <v>0</v>
      </c>
      <c r="AM73" s="1045"/>
      <c r="AN73" s="244" t="str">
        <f>IF(AK73&lt;&gt;"",IF(AL73/$DR$4&lt;=$AM$20,"CUMPLE","RECHAZADO"),"")</f>
        <v/>
      </c>
      <c r="AO73" s="181"/>
      <c r="AP73" s="170"/>
      <c r="AQ73" s="829">
        <f>ROUND(AP73*$DS$4,0)</f>
        <v>0</v>
      </c>
      <c r="AR73" s="1045"/>
      <c r="AS73" s="244" t="str">
        <f>IF(AP73&lt;&gt;"",IF(AQ73/$DR$4&lt;=$AR$20,"CUMPLE","RECHAZADO"),"")</f>
        <v/>
      </c>
      <c r="AT73" s="187"/>
      <c r="AU73" s="831">
        <f t="shared" si="288"/>
        <v>0</v>
      </c>
      <c r="AV73" s="170"/>
      <c r="AW73" s="832">
        <f>ROUND((AG73+AL73+AQ73)*19%,0)</f>
        <v>0</v>
      </c>
      <c r="AX73" s="832">
        <f t="shared" si="290"/>
        <v>0</v>
      </c>
      <c r="AY73" s="832" t="str">
        <f t="shared" si="291"/>
        <v xml:space="preserve"> </v>
      </c>
      <c r="AZ73" s="155"/>
      <c r="BA73" s="170"/>
      <c r="BB73" s="829">
        <f>ROUND(BA73*$DQ$4,0)</f>
        <v>0</v>
      </c>
      <c r="BC73" s="834">
        <f t="shared" ref="BC73" si="317">$BC$4</f>
        <v>92828885</v>
      </c>
      <c r="BD73" s="729" t="str">
        <f t="shared" si="66"/>
        <v/>
      </c>
      <c r="BE73" s="181"/>
      <c r="BF73" s="170"/>
      <c r="BG73" s="829">
        <f>ROUND(BF73*$DR$4,0)</f>
        <v>0</v>
      </c>
      <c r="BH73" s="829">
        <f t="shared" ref="BH73" si="318">$BH$4</f>
        <v>924495218</v>
      </c>
      <c r="BI73" s="729" t="str">
        <f t="shared" si="295"/>
        <v/>
      </c>
      <c r="BJ73" s="181"/>
      <c r="BK73" s="170"/>
      <c r="BL73" s="829">
        <f>ROUND(BK73*$DS$4,0)</f>
        <v>0</v>
      </c>
      <c r="BM73" s="1045"/>
      <c r="BN73" s="244" t="str">
        <f>IF(BK73&lt;&gt;"",IF((BL73/$DR$4)/$DN$4&lt;=$BM$20,"CUMPLE","RECHAZADO"),"")</f>
        <v/>
      </c>
      <c r="BO73" s="193"/>
      <c r="BP73" s="831">
        <f t="shared" si="297"/>
        <v>0</v>
      </c>
      <c r="BQ73" s="170"/>
      <c r="BR73" s="832">
        <f t="shared" si="298"/>
        <v>0</v>
      </c>
      <c r="BS73" s="832">
        <f t="shared" si="299"/>
        <v>0</v>
      </c>
      <c r="BT73" s="832" t="str">
        <f t="shared" si="300"/>
        <v xml:space="preserve"> </v>
      </c>
      <c r="BU73" s="155"/>
      <c r="BV73" s="170"/>
      <c r="BW73" s="170"/>
      <c r="BX73" s="835">
        <f t="shared" si="301"/>
        <v>0</v>
      </c>
      <c r="BY73" s="835" t="str">
        <f>IF(BV73&lt;&gt;"",IF(AND(BV73/$DN$4&lt;=$BY$15,BV73/$DN$4&gt;=$BY$16),"CUMPLE","RECHAZADO"),"")</f>
        <v/>
      </c>
      <c r="BZ73" s="835">
        <f t="shared" si="302"/>
        <v>0</v>
      </c>
      <c r="CA73" s="835">
        <f t="shared" si="303"/>
        <v>0</v>
      </c>
      <c r="CB73" s="155"/>
      <c r="CC73" s="170"/>
      <c r="CD73" s="170"/>
      <c r="CE73" s="835">
        <f t="shared" si="304"/>
        <v>0</v>
      </c>
      <c r="CF73" s="835" t="str">
        <f>IF(CC73&lt;&gt;"",IF(AND(CC73/$DN$4&lt;=$CF$15,CC73/$DS$4&gt;=$CF$16),"CUMPLE","RECHAZADO"),"")</f>
        <v/>
      </c>
      <c r="CG73" s="835">
        <f t="shared" si="305"/>
        <v>0</v>
      </c>
      <c r="CH73" s="835">
        <f t="shared" si="306"/>
        <v>0</v>
      </c>
      <c r="CI73" s="195"/>
      <c r="CJ73" s="86" t="str">
        <f t="shared" si="307"/>
        <v/>
      </c>
      <c r="CK73" s="836">
        <f t="shared" si="308"/>
        <v>0</v>
      </c>
      <c r="CL73" s="837" t="str">
        <f t="shared" si="81"/>
        <v/>
      </c>
      <c r="CM73" s="155"/>
      <c r="CN73" s="838" t="str">
        <f t="shared" si="310"/>
        <v/>
      </c>
      <c r="CO73" s="839">
        <f t="shared" si="311"/>
        <v>0</v>
      </c>
      <c r="CP73" s="840" t="str">
        <f t="shared" si="84"/>
        <v/>
      </c>
      <c r="CQ73" s="156"/>
      <c r="CR73" s="841">
        <f t="shared" si="85"/>
        <v>0</v>
      </c>
      <c r="CS73" s="835">
        <f>(W73*$DP$4)+X73+(AF73*$DQ$4)+(AK73*$DR$4)+(AP73*$DS$4)+AV73+(BA73*$DQ$4)+(BF73*$DR$4)+(BK73*$DS$4)+BQ73+BV73+BW73+CC73+CD73</f>
        <v>0</v>
      </c>
      <c r="CT73" s="840">
        <f t="shared" si="313"/>
        <v>0</v>
      </c>
      <c r="CU73" s="842"/>
      <c r="CV73" s="840" t="str">
        <f t="shared" si="87"/>
        <v/>
      </c>
      <c r="DB73" s="843" t="str">
        <f t="shared" si="91"/>
        <v/>
      </c>
      <c r="DC73" s="844"/>
    </row>
    <row r="74" spans="1:107" hidden="1" x14ac:dyDescent="0.25">
      <c r="A74" s="1046"/>
      <c r="B74" s="870">
        <v>3</v>
      </c>
      <c r="C74" s="1043"/>
      <c r="D74" s="220"/>
      <c r="E74" s="156"/>
      <c r="F74" s="207"/>
      <c r="G74" s="169" t="str">
        <f t="shared" ref="G74" si="319">IF(F74&lt;&gt;"",IF(F74=$DV$5,"CUMPLE","RECHAZADO"),"")</f>
        <v/>
      </c>
      <c r="H74" s="170"/>
      <c r="I74" s="216"/>
      <c r="J74" s="208"/>
      <c r="K74" s="173">
        <f t="shared" si="274"/>
        <v>0</v>
      </c>
      <c r="L74" s="174" t="e">
        <f t="shared" si="275"/>
        <v>#DIV/0!</v>
      </c>
      <c r="M74" s="175" t="e">
        <f t="shared" si="276"/>
        <v>#DIV/0!</v>
      </c>
      <c r="N74" s="176" t="e">
        <f t="shared" si="277"/>
        <v>#DIV/0!</v>
      </c>
      <c r="O74" s="177" t="e">
        <f t="shared" si="278"/>
        <v>#DIV/0!</v>
      </c>
      <c r="P74" s="178" t="str">
        <f>IF(H74&lt;&gt;"",IF(J74=K74,IF(H74="SI",IF(AND(I74&lt;=$DF$5,I74&gt;=($DF$5*0.9)),"CUMPLE","NO CUMPLE"),IF(I74=$DF$5,"CUMPLE","NO CUMPLE")),"NO CUMPLE"),"")</f>
        <v/>
      </c>
      <c r="Q74" s="179">
        <f t="shared" si="279"/>
        <v>0</v>
      </c>
      <c r="R74" s="180" t="str">
        <f t="shared" si="89"/>
        <v/>
      </c>
      <c r="S74" s="180" t="str">
        <f t="shared" si="54"/>
        <v/>
      </c>
      <c r="T74" s="209"/>
      <c r="U74" s="210"/>
      <c r="V74" s="155"/>
      <c r="W74" s="211"/>
      <c r="X74" s="212"/>
      <c r="Y74" s="184">
        <f>ROUND(W74*$DP$5,0)</f>
        <v>0</v>
      </c>
      <c r="Z74" s="184">
        <f t="shared" si="55"/>
        <v>0</v>
      </c>
      <c r="AA74" s="1045"/>
      <c r="AB74" s="185" t="str">
        <f>IF(W74&lt;&gt;"",IF((Y74/$DP$5)/$DN$5&lt;=$AA$20,"CUMPLE","RECHAZADO"),"")</f>
        <v/>
      </c>
      <c r="AC74" s="186">
        <f t="shared" si="283"/>
        <v>0</v>
      </c>
      <c r="AD74" s="186">
        <f t="shared" si="284"/>
        <v>0</v>
      </c>
      <c r="AE74" s="209"/>
      <c r="AF74" s="211"/>
      <c r="AG74" s="184">
        <f>ROUND(AF74*$DQ$5,0)</f>
        <v>0</v>
      </c>
      <c r="AH74" s="1045"/>
      <c r="AI74" s="185" t="str">
        <f>IF(AF74&lt;&gt;"",IF(AG74/$DQ$5&lt;=$AH$20,"CUMPLE","RECHAZADO"),"")</f>
        <v/>
      </c>
      <c r="AJ74" s="209"/>
      <c r="AK74" s="211"/>
      <c r="AL74" s="184">
        <f>ROUND(AK74*$DR$5,0)</f>
        <v>0</v>
      </c>
      <c r="AM74" s="1045"/>
      <c r="AN74" s="185" t="str">
        <f>IF(AK74&lt;&gt;"",IF(AL74/$DR$5&lt;=$AM$20,"CUMPLE","RECHAZADO"),"")</f>
        <v/>
      </c>
      <c r="AO74" s="209"/>
      <c r="AP74" s="211"/>
      <c r="AQ74" s="184">
        <f>ROUND(AP74*$DS$5,0)</f>
        <v>0</v>
      </c>
      <c r="AR74" s="1045"/>
      <c r="AS74" s="185" t="str">
        <f>IF(AP74&lt;&gt;"",IF(AQ74/$DR$5&lt;=$AR$20,"CUMPLE","RECHAZADO"),"")</f>
        <v/>
      </c>
      <c r="AT74" s="213"/>
      <c r="AU74" s="188">
        <f t="shared" si="288"/>
        <v>0</v>
      </c>
      <c r="AV74" s="170"/>
      <c r="AW74" s="189">
        <f t="shared" si="289"/>
        <v>0</v>
      </c>
      <c r="AX74" s="189">
        <f t="shared" si="290"/>
        <v>0</v>
      </c>
      <c r="AY74" s="189" t="str">
        <f t="shared" si="291"/>
        <v xml:space="preserve"> </v>
      </c>
      <c r="AZ74" s="155"/>
      <c r="BA74" s="211"/>
      <c r="BB74" s="184">
        <f>ROUND(BA74*$DQ$5,0)</f>
        <v>0</v>
      </c>
      <c r="BC74" s="191">
        <f t="shared" ref="BC74" si="320">$BC$5</f>
        <v>123465503</v>
      </c>
      <c r="BD74" s="192" t="str">
        <f t="shared" si="66"/>
        <v/>
      </c>
      <c r="BE74" s="209"/>
      <c r="BF74" s="211"/>
      <c r="BG74" s="184">
        <f>ROUND(BF74*$DR$5,0)</f>
        <v>0</v>
      </c>
      <c r="BH74" s="184">
        <f t="shared" ref="BH74" si="321">$BH$5</f>
        <v>1325724320</v>
      </c>
      <c r="BI74" s="192" t="str">
        <f t="shared" si="295"/>
        <v/>
      </c>
      <c r="BJ74" s="209"/>
      <c r="BK74" s="211"/>
      <c r="BL74" s="184">
        <f>ROUND(BK74*$DS$5,0)</f>
        <v>0</v>
      </c>
      <c r="BM74" s="1045"/>
      <c r="BN74" s="185" t="str">
        <f>IF(BK74&lt;&gt;"",IF((BL74/$DR$5)/$DN$5&lt;=$BM$20,"CUMPLE","RECHAZADO"),"")</f>
        <v/>
      </c>
      <c r="BO74" s="214"/>
      <c r="BP74" s="188">
        <f t="shared" si="297"/>
        <v>0</v>
      </c>
      <c r="BQ74" s="170"/>
      <c r="BR74" s="189">
        <f t="shared" si="298"/>
        <v>0</v>
      </c>
      <c r="BS74" s="189">
        <f t="shared" si="299"/>
        <v>0</v>
      </c>
      <c r="BT74" s="189" t="str">
        <f t="shared" si="300"/>
        <v xml:space="preserve"> </v>
      </c>
      <c r="BU74" s="155"/>
      <c r="BV74" s="170"/>
      <c r="BW74" s="170"/>
      <c r="BX74" s="194">
        <f t="shared" si="301"/>
        <v>0</v>
      </c>
      <c r="BY74" s="194" t="str">
        <f>IF(BV74&lt;&gt;"",IF(AND(BV74/$DN$5&lt;=$BY$15,BV74/$DN$5&gt;=$BY$16),"CUMPLE","RECHAZADO"),"")</f>
        <v/>
      </c>
      <c r="BZ74" s="194">
        <f t="shared" si="302"/>
        <v>0</v>
      </c>
      <c r="CA74" s="194">
        <f t="shared" si="303"/>
        <v>0</v>
      </c>
      <c r="CB74" s="155"/>
      <c r="CC74" s="170"/>
      <c r="CD74" s="170"/>
      <c r="CE74" s="194">
        <f t="shared" si="304"/>
        <v>0</v>
      </c>
      <c r="CF74" s="194" t="str">
        <f>IF(CC74&lt;&gt;"",IF(AND(CC74/$DN$5&lt;=$CF$15,CC74/$DS$5&gt;=$CF$16),"CUMPLE","RECHAZADO"),"")</f>
        <v/>
      </c>
      <c r="CG74" s="194">
        <f t="shared" si="305"/>
        <v>0</v>
      </c>
      <c r="CH74" s="194">
        <f t="shared" si="306"/>
        <v>0</v>
      </c>
      <c r="CI74" s="215"/>
      <c r="CJ74" s="196" t="str">
        <f t="shared" si="307"/>
        <v/>
      </c>
      <c r="CK74" s="197">
        <f t="shared" si="308"/>
        <v>0</v>
      </c>
      <c r="CL74" s="198" t="str">
        <f t="shared" si="81"/>
        <v/>
      </c>
      <c r="CM74" s="155"/>
      <c r="CN74" s="199" t="str">
        <f t="shared" si="310"/>
        <v/>
      </c>
      <c r="CO74" s="200">
        <f t="shared" si="311"/>
        <v>0</v>
      </c>
      <c r="CP74" s="201" t="str">
        <f t="shared" si="84"/>
        <v/>
      </c>
      <c r="CQ74" s="156"/>
      <c r="CR74" s="202">
        <f t="shared" si="85"/>
        <v>0</v>
      </c>
      <c r="CS74" s="194">
        <f>(W74*$DP$5)+X74+(AF74*$DQ$5)+(AK74*$DR$5)+(AP74*$DS$5)+AV74+(BA74*$DQ$5)+(BF74*$DR$5)+(BK74*$DS$5)+BQ74+BV74+BW74+CC74+CD74</f>
        <v>0</v>
      </c>
      <c r="CT74" s="201">
        <f t="shared" si="313"/>
        <v>0</v>
      </c>
      <c r="CU74" s="203"/>
      <c r="CV74" s="201" t="str">
        <f t="shared" si="87"/>
        <v/>
      </c>
      <c r="DB74" s="204" t="str">
        <f t="shared" si="91"/>
        <v/>
      </c>
      <c r="DC74" s="206"/>
    </row>
    <row r="75" spans="1:107" hidden="1" x14ac:dyDescent="0.25">
      <c r="A75" s="1046"/>
      <c r="B75" s="870">
        <v>4</v>
      </c>
      <c r="C75" s="1043"/>
      <c r="D75" s="220"/>
      <c r="E75" s="156"/>
      <c r="F75" s="207"/>
      <c r="G75" s="169" t="str">
        <f t="shared" ref="G75" si="322">IF(F75&lt;&gt;"",IF(F75=$DV$6,"CUMPLE","RECHAZADO"),"")</f>
        <v/>
      </c>
      <c r="H75" s="170"/>
      <c r="I75" s="216"/>
      <c r="J75" s="208"/>
      <c r="K75" s="173">
        <f t="shared" si="274"/>
        <v>0</v>
      </c>
      <c r="L75" s="174" t="e">
        <f t="shared" si="275"/>
        <v>#DIV/0!</v>
      </c>
      <c r="M75" s="175" t="e">
        <f t="shared" si="276"/>
        <v>#DIV/0!</v>
      </c>
      <c r="N75" s="176" t="e">
        <f t="shared" si="277"/>
        <v>#DIV/0!</v>
      </c>
      <c r="O75" s="177" t="e">
        <f t="shared" si="278"/>
        <v>#DIV/0!</v>
      </c>
      <c r="P75" s="178" t="str">
        <f>IF(H75&lt;&gt;"",IF(J75=K75,IF(H75="SI",IF(AND(I75&lt;=$DF$6,I75&gt;=($DF$6*0.9)),"CUMPLE","NO CUMPLE"),IF(I75=$DF$6,"CUMPLE","NO CUMPLE")),"NO CUMPLE"),"")</f>
        <v/>
      </c>
      <c r="Q75" s="179">
        <f t="shared" si="279"/>
        <v>0</v>
      </c>
      <c r="R75" s="180" t="str">
        <f t="shared" si="89"/>
        <v/>
      </c>
      <c r="S75" s="180" t="str">
        <f t="shared" si="54"/>
        <v/>
      </c>
      <c r="T75" s="209"/>
      <c r="U75" s="210"/>
      <c r="V75" s="155"/>
      <c r="W75" s="211"/>
      <c r="X75" s="212"/>
      <c r="Y75" s="184">
        <f>ROUND(W75*$DP$6,0)</f>
        <v>0</v>
      </c>
      <c r="Z75" s="184">
        <f t="shared" si="55"/>
        <v>0</v>
      </c>
      <c r="AA75" s="1045"/>
      <c r="AB75" s="185" t="str">
        <f>IF(W75&lt;&gt;"",IF((Y75/$DP$6)/$DN$6&lt;=$AA$20,"CUMPLE","RECHAZADO"),"")</f>
        <v/>
      </c>
      <c r="AC75" s="186">
        <f t="shared" si="283"/>
        <v>0</v>
      </c>
      <c r="AD75" s="186">
        <f t="shared" si="284"/>
        <v>0</v>
      </c>
      <c r="AE75" s="209"/>
      <c r="AF75" s="211"/>
      <c r="AG75" s="184">
        <f>ROUND(AF75*$DQ$6,0)</f>
        <v>0</v>
      </c>
      <c r="AH75" s="1045"/>
      <c r="AI75" s="185" t="str">
        <f>IF(AF75&lt;&gt;"",IF(AG75/$DQ$6&lt;=$AH$20,"CUMPLE","RECHAZADO"),"")</f>
        <v/>
      </c>
      <c r="AJ75" s="209"/>
      <c r="AK75" s="211"/>
      <c r="AL75" s="184">
        <f>ROUND(AK75*$DR$6,0)</f>
        <v>0</v>
      </c>
      <c r="AM75" s="1045"/>
      <c r="AN75" s="185" t="str">
        <f>IF(AK75&lt;&gt;"",IF(AL75/$DR$6&lt;=$AM$20,"CUMPLE","RECHAZADO"),"")</f>
        <v/>
      </c>
      <c r="AO75" s="209"/>
      <c r="AP75" s="211"/>
      <c r="AQ75" s="184">
        <f>ROUND(AP75*$DS$6,0)</f>
        <v>0</v>
      </c>
      <c r="AR75" s="1045"/>
      <c r="AS75" s="185" t="str">
        <f>IF(AP75&lt;&gt;"",IF(AQ75/$DR$6&lt;=$AR$20,"CUMPLE","RECHAZADO"),"")</f>
        <v/>
      </c>
      <c r="AT75" s="213"/>
      <c r="AU75" s="188">
        <f t="shared" si="288"/>
        <v>0</v>
      </c>
      <c r="AV75" s="170"/>
      <c r="AW75" s="189">
        <f t="shared" si="289"/>
        <v>0</v>
      </c>
      <c r="AX75" s="189">
        <f t="shared" si="290"/>
        <v>0</v>
      </c>
      <c r="AY75" s="189" t="str">
        <f>IF(AV75&lt;&gt;"",IF(AN75="CUMPLE","CUMPLE","NO CUMPLE"),"")</f>
        <v/>
      </c>
      <c r="AZ75" s="155"/>
      <c r="BA75" s="211"/>
      <c r="BB75" s="184">
        <f>ROUND(BA75*$DQ$6,0)</f>
        <v>0</v>
      </c>
      <c r="BC75" s="191">
        <f t="shared" ref="BC75" si="323">$BC$6</f>
        <v>599037720</v>
      </c>
      <c r="BD75" s="192" t="str">
        <f t="shared" si="66"/>
        <v/>
      </c>
      <c r="BE75" s="209"/>
      <c r="BF75" s="211"/>
      <c r="BG75" s="184">
        <f>ROUND(BF75*$DR$6,0)</f>
        <v>0</v>
      </c>
      <c r="BH75" s="184">
        <f t="shared" ref="BH75" si="324">$BH$6</f>
        <v>1500854400</v>
      </c>
      <c r="BI75" s="192" t="str">
        <f t="shared" si="295"/>
        <v/>
      </c>
      <c r="BJ75" s="209"/>
      <c r="BK75" s="211"/>
      <c r="BL75" s="184">
        <f>ROUND(BK75*$DS$6,0)</f>
        <v>0</v>
      </c>
      <c r="BM75" s="1045"/>
      <c r="BN75" s="185" t="str">
        <f>IF(BK75&lt;&gt;"",IF((BL75/$DR$6)/$DN$6&lt;=$BM$20,"CUMPLE","RECHAZADO"),"")</f>
        <v/>
      </c>
      <c r="BO75" s="214"/>
      <c r="BP75" s="188">
        <f t="shared" si="297"/>
        <v>0</v>
      </c>
      <c r="BQ75" s="170"/>
      <c r="BR75" s="189">
        <f t="shared" si="298"/>
        <v>0</v>
      </c>
      <c r="BS75" s="189">
        <f t="shared" si="299"/>
        <v>0</v>
      </c>
      <c r="BT75" s="189" t="str">
        <f>IF(BQ75&lt;&gt;"",IF(BI75="CUMPLE","CUMPLE","NO CUMPLE"),"")</f>
        <v/>
      </c>
      <c r="BU75" s="155"/>
      <c r="BV75" s="170"/>
      <c r="BW75" s="170"/>
      <c r="BX75" s="194">
        <f t="shared" si="301"/>
        <v>0</v>
      </c>
      <c r="BY75" s="194" t="str">
        <f>IF(BV75&lt;&gt;"",IF(AND(BV75/$DN$6&lt;=$BY$15,BV75/$DN$6&gt;=$BY$16),"CUMPLE","RECHAZADO"),"")</f>
        <v/>
      </c>
      <c r="BZ75" s="194">
        <f t="shared" si="302"/>
        <v>0</v>
      </c>
      <c r="CA75" s="194">
        <f t="shared" si="303"/>
        <v>0</v>
      </c>
      <c r="CB75" s="155"/>
      <c r="CC75" s="170"/>
      <c r="CD75" s="170"/>
      <c r="CE75" s="194">
        <f t="shared" si="304"/>
        <v>0</v>
      </c>
      <c r="CF75" s="194" t="str">
        <f>IF(CC75&lt;&gt;"",IF(AND(CC75/$DN$6&lt;=$CF$15,CC75/$DS$6&gt;=$CF$16),"CUMPLE","RECHAZADO"),"")</f>
        <v/>
      </c>
      <c r="CG75" s="194">
        <f t="shared" si="305"/>
        <v>0</v>
      </c>
      <c r="CH75" s="194">
        <f t="shared" si="306"/>
        <v>0</v>
      </c>
      <c r="CI75" s="215"/>
      <c r="CJ75" s="196" t="str">
        <f t="shared" si="307"/>
        <v/>
      </c>
      <c r="CK75" s="197">
        <f t="shared" si="308"/>
        <v>0</v>
      </c>
      <c r="CL75" s="198" t="str">
        <f t="shared" si="81"/>
        <v/>
      </c>
      <c r="CM75" s="155"/>
      <c r="CN75" s="199" t="str">
        <f t="shared" si="310"/>
        <v/>
      </c>
      <c r="CO75" s="200">
        <f t="shared" si="311"/>
        <v>0</v>
      </c>
      <c r="CP75" s="201" t="str">
        <f t="shared" si="84"/>
        <v/>
      </c>
      <c r="CQ75" s="156"/>
      <c r="CR75" s="202">
        <f t="shared" si="85"/>
        <v>0</v>
      </c>
      <c r="CS75" s="194">
        <f>(W75*$DP$6)+X75+(AF75*$DQ$6)+(AK75*$DR$6)+(AP75*$DS$6)+AV75+(BA75*$DQ$6)+(BF75*$DR$6)+(BK75*$DS$6)+BQ75+BV75+BW75+CC75+CD75</f>
        <v>0</v>
      </c>
      <c r="CT75" s="201">
        <f t="shared" si="313"/>
        <v>0</v>
      </c>
      <c r="CU75" s="203"/>
      <c r="CV75" s="201" t="str">
        <f t="shared" si="87"/>
        <v/>
      </c>
      <c r="DB75" s="204" t="str">
        <f t="shared" si="91"/>
        <v/>
      </c>
      <c r="DC75" s="206"/>
    </row>
    <row r="76" spans="1:107" hidden="1" x14ac:dyDescent="0.25">
      <c r="A76" s="1046"/>
      <c r="B76" s="870">
        <v>5</v>
      </c>
      <c r="C76" s="1043"/>
      <c r="D76" s="220"/>
      <c r="E76" s="156"/>
      <c r="F76" s="207"/>
      <c r="G76" s="169" t="str">
        <f t="shared" ref="G76" si="325">IF(F76&lt;&gt;"",IF(F76=$DV$7,"CUMPLE","RECHAZADO"),"")</f>
        <v/>
      </c>
      <c r="H76" s="170"/>
      <c r="I76" s="216"/>
      <c r="J76" s="208"/>
      <c r="K76" s="173">
        <f t="shared" si="274"/>
        <v>0</v>
      </c>
      <c r="L76" s="174" t="e">
        <f t="shared" si="275"/>
        <v>#DIV/0!</v>
      </c>
      <c r="M76" s="175" t="e">
        <f t="shared" si="276"/>
        <v>#DIV/0!</v>
      </c>
      <c r="N76" s="176" t="e">
        <f t="shared" si="277"/>
        <v>#DIV/0!</v>
      </c>
      <c r="O76" s="177" t="e">
        <f t="shared" si="278"/>
        <v>#DIV/0!</v>
      </c>
      <c r="P76" s="178" t="str">
        <f>IF(H76&lt;&gt;"",IF(J76=K76,IF(H76="SI",IF(AND(I76&lt;=$DF$7,I76&gt;=($DF$7*0.9)),"CUMPLE","NO CUMPLE"),IF(I76=$DF$7,"CUMPLE","NO CUMPLE")),"NO CUMPLE"),"")</f>
        <v/>
      </c>
      <c r="Q76" s="179">
        <f t="shared" si="279"/>
        <v>0</v>
      </c>
      <c r="R76" s="180" t="str">
        <f t="shared" si="89"/>
        <v/>
      </c>
      <c r="S76" s="180" t="str">
        <f t="shared" si="54"/>
        <v/>
      </c>
      <c r="T76" s="209"/>
      <c r="U76" s="210"/>
      <c r="V76" s="155"/>
      <c r="W76" s="211"/>
      <c r="X76" s="212"/>
      <c r="Y76" s="184">
        <f>ROUND(W76*$DP$7,0)</f>
        <v>0</v>
      </c>
      <c r="Z76" s="184">
        <f t="shared" si="55"/>
        <v>0</v>
      </c>
      <c r="AA76" s="1045"/>
      <c r="AB76" s="185" t="str">
        <f>IF(W76&lt;&gt;"",IF((Y76/$DP$7)/$DN$7&lt;=$AA$20,"CUMPLE","RECHAZADO"),"")</f>
        <v/>
      </c>
      <c r="AC76" s="186">
        <f t="shared" si="283"/>
        <v>0</v>
      </c>
      <c r="AD76" s="186">
        <f t="shared" si="284"/>
        <v>0</v>
      </c>
      <c r="AE76" s="209"/>
      <c r="AF76" s="211"/>
      <c r="AG76" s="184">
        <f>ROUND(AF76*$DQ$7,0)</f>
        <v>0</v>
      </c>
      <c r="AH76" s="1045"/>
      <c r="AI76" s="185" t="str">
        <f>IF(AF76&lt;&gt;"",IF(AG76/$DQ$7&lt;=$AH$20,"CUMPLE","RECHAZADO"),"")</f>
        <v/>
      </c>
      <c r="AJ76" s="209"/>
      <c r="AK76" s="211"/>
      <c r="AL76" s="184">
        <f>ROUND(AK76*$DR$7,0)</f>
        <v>0</v>
      </c>
      <c r="AM76" s="1045"/>
      <c r="AN76" s="185" t="str">
        <f>IF(AK76&lt;&gt;"",IF(AL76/$DR$7&lt;=$AM$20,"CUMPLE","RECHAZADO"),"")</f>
        <v/>
      </c>
      <c r="AO76" s="209"/>
      <c r="AP76" s="211"/>
      <c r="AQ76" s="184">
        <f>ROUND(AP76*$DS$7,0)</f>
        <v>0</v>
      </c>
      <c r="AR76" s="1045"/>
      <c r="AS76" s="185" t="str">
        <f>IF(AP76&lt;&gt;"",IF(AQ76/$DR$7&lt;=$AR$20,"CUMPLE","RECHAZADO"),"")</f>
        <v/>
      </c>
      <c r="AT76" s="213"/>
      <c r="AU76" s="188">
        <f t="shared" si="288"/>
        <v>0</v>
      </c>
      <c r="AV76" s="170"/>
      <c r="AW76" s="189">
        <f t="shared" si="289"/>
        <v>0</v>
      </c>
      <c r="AX76" s="189">
        <f t="shared" si="290"/>
        <v>0</v>
      </c>
      <c r="AY76" s="189" t="str">
        <f>IF(AV76&lt;&gt;"",IF(AI76="CUMPLE",IF(AN76="CUMPLE","CUMPLE","NO CUMPLE"),"NO CUMPLE")," ")</f>
        <v xml:space="preserve"> </v>
      </c>
      <c r="AZ76" s="155"/>
      <c r="BA76" s="211"/>
      <c r="BB76" s="184">
        <f>ROUND(BA76*$DQ$7,0)</f>
        <v>0</v>
      </c>
      <c r="BC76" s="191">
        <f t="shared" ref="BC76" si="326">$BC$7</f>
        <v>512088380</v>
      </c>
      <c r="BD76" s="192" t="str">
        <f t="shared" si="66"/>
        <v/>
      </c>
      <c r="BE76" s="209"/>
      <c r="BF76" s="211"/>
      <c r="BG76" s="184">
        <f>ROUND(BF76*$DR$7,0)</f>
        <v>0</v>
      </c>
      <c r="BH76" s="184">
        <f t="shared" ref="BH76" si="327">$BH$7</f>
        <v>1342093772</v>
      </c>
      <c r="BI76" s="192" t="str">
        <f t="shared" si="295"/>
        <v/>
      </c>
      <c r="BJ76" s="209"/>
      <c r="BK76" s="211"/>
      <c r="BL76" s="184">
        <f>ROUND(BK76*$DS$7,0)</f>
        <v>0</v>
      </c>
      <c r="BM76" s="1045"/>
      <c r="BN76" s="185" t="str">
        <f>IF(BK76&lt;&gt;"",IF((BL76/$DR$7)/$DN$7&lt;=$BM$20,"CUMPLE","RECHAZADO"),"")</f>
        <v/>
      </c>
      <c r="BO76" s="214"/>
      <c r="BP76" s="188">
        <f t="shared" si="297"/>
        <v>0</v>
      </c>
      <c r="BQ76" s="170"/>
      <c r="BR76" s="189">
        <f t="shared" si="298"/>
        <v>0</v>
      </c>
      <c r="BS76" s="189">
        <f t="shared" si="299"/>
        <v>0</v>
      </c>
      <c r="BT76" s="189" t="str">
        <f>IF(BQ76&lt;&gt;"",IF(BD76="CUMPLE",IF(BI76="CUMPLE","CUMPLE","NO CUMPLE"),"NO CUMPLE")," ")</f>
        <v xml:space="preserve"> </v>
      </c>
      <c r="BU76" s="155"/>
      <c r="BV76" s="170"/>
      <c r="BW76" s="170"/>
      <c r="BX76" s="194">
        <f t="shared" si="301"/>
        <v>0</v>
      </c>
      <c r="BY76" s="194" t="str">
        <f>IF(BV76&lt;&gt;"",IF(AND(BV76/$DN$7&lt;=$BY$15,BV76/$DN$7&gt;=$BY$16),"CUMPLE","RECHAZADO"),"")</f>
        <v/>
      </c>
      <c r="BZ76" s="194">
        <f t="shared" si="302"/>
        <v>0</v>
      </c>
      <c r="CA76" s="194">
        <f t="shared" si="303"/>
        <v>0</v>
      </c>
      <c r="CB76" s="155"/>
      <c r="CC76" s="170"/>
      <c r="CD76" s="170"/>
      <c r="CE76" s="194">
        <f t="shared" si="304"/>
        <v>0</v>
      </c>
      <c r="CF76" s="194" t="str">
        <f>IF(CC76&lt;&gt;"",IF(AND(CC76/$DN$7&lt;=$CF$15,CC76/$DS$7&gt;=$CF$16),"CUMPLE","RECHAZADO"),"")</f>
        <v/>
      </c>
      <c r="CG76" s="194">
        <f t="shared" si="305"/>
        <v>0</v>
      </c>
      <c r="CH76" s="194">
        <f t="shared" si="306"/>
        <v>0</v>
      </c>
      <c r="CI76" s="215"/>
      <c r="CJ76" s="196" t="str">
        <f t="shared" si="307"/>
        <v/>
      </c>
      <c r="CK76" s="197">
        <f t="shared" si="308"/>
        <v>0</v>
      </c>
      <c r="CL76" s="198" t="str">
        <f t="shared" si="81"/>
        <v/>
      </c>
      <c r="CM76" s="155"/>
      <c r="CN76" s="199" t="str">
        <f t="shared" si="310"/>
        <v/>
      </c>
      <c r="CO76" s="200">
        <f t="shared" si="311"/>
        <v>0</v>
      </c>
      <c r="CP76" s="201" t="str">
        <f t="shared" si="84"/>
        <v/>
      </c>
      <c r="CQ76" s="156"/>
      <c r="CR76" s="202">
        <f t="shared" si="85"/>
        <v>0</v>
      </c>
      <c r="CS76" s="194">
        <f>(W76*$DP$7)+X76+(AF76*$DQ$7)+(AK76*$DR$7)+(AP76*$DS$7)+AV76+(BA76*$DQ$7)+(BF76*$DR$7)+(BK76*$DS$7)+BQ76+BV76+BW76+CC76+CD76</f>
        <v>0</v>
      </c>
      <c r="CT76" s="201">
        <f t="shared" si="313"/>
        <v>0</v>
      </c>
      <c r="CU76" s="203"/>
      <c r="CV76" s="201" t="str">
        <f t="shared" si="87"/>
        <v/>
      </c>
      <c r="DB76" s="204" t="str">
        <f t="shared" si="91"/>
        <v/>
      </c>
      <c r="DC76" s="206"/>
    </row>
    <row r="77" spans="1:107" hidden="1" x14ac:dyDescent="0.25">
      <c r="A77" s="1046"/>
      <c r="B77" s="870">
        <v>6</v>
      </c>
      <c r="C77" s="1043"/>
      <c r="D77" s="220"/>
      <c r="E77" s="156"/>
      <c r="F77" s="207"/>
      <c r="G77" s="169" t="str">
        <f t="shared" ref="G77" si="328">IF(F77&lt;&gt;"",IF(F77=$DV$8,"CUMPLE","RECHAZADO"),"")</f>
        <v/>
      </c>
      <c r="H77" s="170"/>
      <c r="I77" s="216"/>
      <c r="J77" s="208"/>
      <c r="K77" s="173">
        <f t="shared" si="274"/>
        <v>0</v>
      </c>
      <c r="L77" s="174" t="e">
        <f t="shared" si="275"/>
        <v>#DIV/0!</v>
      </c>
      <c r="M77" s="175" t="e">
        <f t="shared" si="276"/>
        <v>#DIV/0!</v>
      </c>
      <c r="N77" s="176" t="e">
        <f t="shared" si="277"/>
        <v>#DIV/0!</v>
      </c>
      <c r="O77" s="177" t="e">
        <f t="shared" si="278"/>
        <v>#DIV/0!</v>
      </c>
      <c r="P77" s="178" t="str">
        <f>IF(H77&lt;&gt;"",IF(J77=K77,IF(H77="SI",IF(AND(I77&lt;=$DF$8,I77&gt;=($DF$8*0.9)),"CUMPLE","NO CUMPLE"),IF(I77=$DF$8,"CUMPLE","NO CUMPLE")),"NO CUMPLE"),"")</f>
        <v/>
      </c>
      <c r="Q77" s="179">
        <f t="shared" si="279"/>
        <v>0</v>
      </c>
      <c r="R77" s="180" t="str">
        <f t="shared" si="89"/>
        <v/>
      </c>
      <c r="S77" s="180" t="str">
        <f t="shared" si="54"/>
        <v/>
      </c>
      <c r="T77" s="209"/>
      <c r="U77" s="210"/>
      <c r="V77" s="155"/>
      <c r="W77" s="211"/>
      <c r="X77" s="212"/>
      <c r="Y77" s="184">
        <f>ROUND(W77*$DP$8,0)</f>
        <v>0</v>
      </c>
      <c r="Z77" s="184">
        <f t="shared" si="55"/>
        <v>0</v>
      </c>
      <c r="AA77" s="1045"/>
      <c r="AB77" s="185" t="str">
        <f>IF(W77&lt;&gt;"",IF((Y77/$DP$8)/$DN$8&lt;=$AA$20,"CUMPLE","RECHAZADO"),"")</f>
        <v/>
      </c>
      <c r="AC77" s="186">
        <f t="shared" si="283"/>
        <v>0</v>
      </c>
      <c r="AD77" s="186">
        <f t="shared" si="284"/>
        <v>0</v>
      </c>
      <c r="AE77" s="209"/>
      <c r="AF77" s="211"/>
      <c r="AG77" s="184">
        <f>ROUND(AF77*$DQ$8,0)</f>
        <v>0</v>
      </c>
      <c r="AH77" s="1045"/>
      <c r="AI77" s="185" t="str">
        <f>IF(AF77&lt;&gt;"",IF(AG77/$DQ$8&lt;=$AH$20,"CUMPLE","RECHAZADO"),"")</f>
        <v/>
      </c>
      <c r="AJ77" s="209"/>
      <c r="AK77" s="211"/>
      <c r="AL77" s="184">
        <f>ROUND(AK77*$DR$8,0)</f>
        <v>0</v>
      </c>
      <c r="AM77" s="1045"/>
      <c r="AN77" s="185" t="str">
        <f>IF(AK77&lt;&gt;"",IF(AL77/$DR$8&lt;=$AM$20,"CUMPLE","RECHAZADO"),"")</f>
        <v/>
      </c>
      <c r="AO77" s="209"/>
      <c r="AP77" s="211"/>
      <c r="AQ77" s="184">
        <f>ROUND(AP77*$DS$8,0)</f>
        <v>0</v>
      </c>
      <c r="AR77" s="1045"/>
      <c r="AS77" s="185" t="str">
        <f>IF(AP77&lt;&gt;"",IF(AQ77/$DR$8&lt;=$AR$20,"CUMPLE","RECHAZADO"),"")</f>
        <v/>
      </c>
      <c r="AT77" s="213"/>
      <c r="AU77" s="188">
        <f t="shared" si="288"/>
        <v>0</v>
      </c>
      <c r="AV77" s="170"/>
      <c r="AW77" s="189">
        <f t="shared" si="289"/>
        <v>0</v>
      </c>
      <c r="AX77" s="189">
        <f t="shared" si="290"/>
        <v>0</v>
      </c>
      <c r="AY77" s="189" t="str">
        <f>IF(AV77&lt;&gt;"",IF(AN77="CUMPLE","CUMPLE","NO CUMPLE"),"")</f>
        <v/>
      </c>
      <c r="AZ77" s="155"/>
      <c r="BA77" s="211"/>
      <c r="BB77" s="184">
        <f>ROUND(BA77*$DQ$8,0)</f>
        <v>0</v>
      </c>
      <c r="BC77" s="191">
        <f t="shared" ref="BC77" si="329">$BC$8</f>
        <v>282572794</v>
      </c>
      <c r="BD77" s="192" t="str">
        <f t="shared" si="66"/>
        <v/>
      </c>
      <c r="BE77" s="209"/>
      <c r="BF77" s="211"/>
      <c r="BG77" s="184">
        <f>ROUND(BF77*$DR$8,0)</f>
        <v>0</v>
      </c>
      <c r="BH77" s="184">
        <f t="shared" ref="BH77" si="330">$BH$8</f>
        <v>1099881666</v>
      </c>
      <c r="BI77" s="192" t="str">
        <f t="shared" si="295"/>
        <v/>
      </c>
      <c r="BJ77" s="209"/>
      <c r="BK77" s="211"/>
      <c r="BL77" s="184">
        <f>ROUND(BK77*$DS$8,0)</f>
        <v>0</v>
      </c>
      <c r="BM77" s="1045"/>
      <c r="BN77" s="185" t="str">
        <f>IF(BK77&lt;&gt;"",IF((BL77/$DR$8)/$DN$8&lt;=$BM$20,"CUMPLE","RECHAZADO"),"")</f>
        <v/>
      </c>
      <c r="BO77" s="214"/>
      <c r="BP77" s="188">
        <f t="shared" si="297"/>
        <v>0</v>
      </c>
      <c r="BQ77" s="170"/>
      <c r="BR77" s="189">
        <f t="shared" si="298"/>
        <v>0</v>
      </c>
      <c r="BS77" s="189">
        <f t="shared" si="299"/>
        <v>0</v>
      </c>
      <c r="BT77" s="189" t="str">
        <f>IF(BQ77&lt;&gt;"",IF(BI77="CUMPLE","CUMPLE","NO CUMPLE"),"")</f>
        <v/>
      </c>
      <c r="BU77" s="155"/>
      <c r="BV77" s="170"/>
      <c r="BW77" s="170"/>
      <c r="BX77" s="194">
        <f t="shared" si="301"/>
        <v>0</v>
      </c>
      <c r="BY77" s="194" t="str">
        <f>IF(BV77&lt;&gt;"",IF(AND(BV77/$DN$8&lt;=$BY$15,BV77/$DN$8&gt;=$BY$16),"CUMPLE","RECHAZADO"),"")</f>
        <v/>
      </c>
      <c r="BZ77" s="194">
        <f t="shared" si="302"/>
        <v>0</v>
      </c>
      <c r="CA77" s="194">
        <f t="shared" si="303"/>
        <v>0</v>
      </c>
      <c r="CB77" s="155"/>
      <c r="CC77" s="170"/>
      <c r="CD77" s="170"/>
      <c r="CE77" s="194">
        <f t="shared" si="304"/>
        <v>0</v>
      </c>
      <c r="CF77" s="194" t="str">
        <f>IF(CC77&lt;&gt;"",IF(AND(CC77/$DN$8&lt;=$CF$15,CC77/$DS$8&gt;=$CF$16),"CUMPLE","RECHAZADO"),"")</f>
        <v/>
      </c>
      <c r="CG77" s="194">
        <f t="shared" si="305"/>
        <v>0</v>
      </c>
      <c r="CH77" s="194">
        <f t="shared" si="306"/>
        <v>0</v>
      </c>
      <c r="CI77" s="215"/>
      <c r="CJ77" s="196" t="str">
        <f t="shared" si="307"/>
        <v/>
      </c>
      <c r="CK77" s="197">
        <f t="shared" si="308"/>
        <v>0</v>
      </c>
      <c r="CL77" s="198" t="str">
        <f t="shared" si="81"/>
        <v/>
      </c>
      <c r="CM77" s="155"/>
      <c r="CN77" s="199" t="str">
        <f t="shared" si="310"/>
        <v/>
      </c>
      <c r="CO77" s="200">
        <f t="shared" si="311"/>
        <v>0</v>
      </c>
      <c r="CP77" s="201" t="str">
        <f t="shared" si="84"/>
        <v/>
      </c>
      <c r="CQ77" s="156"/>
      <c r="CR77" s="202">
        <f t="shared" si="85"/>
        <v>0</v>
      </c>
      <c r="CS77" s="194">
        <f>(W77*$DP$8)+X77+(AF77*$DQ$8)+(AK77*$DR$8)+(AP77*$DS$8)+AV77+(BA77*$DQ$8)+(BF77*$DR$8)+(BK77*$DS$8)+BQ77+BV77+BW77+CC77+CD77</f>
        <v>0</v>
      </c>
      <c r="CT77" s="201">
        <f t="shared" si="313"/>
        <v>0</v>
      </c>
      <c r="CU77" s="203"/>
      <c r="CV77" s="201" t="str">
        <f t="shared" si="87"/>
        <v/>
      </c>
      <c r="DB77" s="204" t="str">
        <f t="shared" si="91"/>
        <v/>
      </c>
      <c r="DC77" s="206"/>
    </row>
    <row r="78" spans="1:107" hidden="1" x14ac:dyDescent="0.25">
      <c r="A78" s="1042"/>
      <c r="B78" s="750">
        <v>7</v>
      </c>
      <c r="C78" s="1043"/>
      <c r="D78" s="220"/>
      <c r="E78" s="156"/>
      <c r="F78" s="751"/>
      <c r="G78" s="752" t="str">
        <f t="shared" ref="G78" si="331">IF(F78&lt;&gt;"",IF(F78=$DV$9,"CUMPLE","RECHAZADO"),"")</f>
        <v/>
      </c>
      <c r="H78" s="753"/>
      <c r="I78" s="754"/>
      <c r="J78" s="784"/>
      <c r="K78" s="756">
        <f t="shared" si="274"/>
        <v>0</v>
      </c>
      <c r="L78" s="174" t="e">
        <f t="shared" si="275"/>
        <v>#DIV/0!</v>
      </c>
      <c r="M78" s="175" t="e">
        <f t="shared" si="276"/>
        <v>#DIV/0!</v>
      </c>
      <c r="N78" s="176" t="e">
        <f t="shared" si="277"/>
        <v>#DIV/0!</v>
      </c>
      <c r="O78" s="177" t="e">
        <f t="shared" si="278"/>
        <v>#DIV/0!</v>
      </c>
      <c r="P78" s="757" t="str">
        <f>IF(H78&lt;&gt;"",IF(J78=K78,IF(H78="SI",IF(AND(I78&lt;=$DF$9,I78&gt;=($DF$9*0.9)),"CUMPLE","NO CUMPLE"),IF(I78=$DF$9,"CUMPLE","NO CUMPLE")),"NO CUMPLE"),"")</f>
        <v/>
      </c>
      <c r="Q78" s="179">
        <f t="shared" si="279"/>
        <v>0</v>
      </c>
      <c r="R78" s="758" t="str">
        <f t="shared" si="89"/>
        <v/>
      </c>
      <c r="S78" s="758" t="str">
        <f t="shared" si="54"/>
        <v/>
      </c>
      <c r="T78" s="759"/>
      <c r="U78" s="760"/>
      <c r="V78" s="155"/>
      <c r="W78" s="761"/>
      <c r="X78" s="762"/>
      <c r="Y78" s="763">
        <f>ROUND(W78*$DP$9,0)</f>
        <v>0</v>
      </c>
      <c r="Z78" s="763">
        <f t="shared" si="55"/>
        <v>0</v>
      </c>
      <c r="AA78" s="1045"/>
      <c r="AB78" s="764" t="str">
        <f>IF(W78&lt;&gt;"",IF((Y78/$DP$9)/$DN$9&lt;=$AA$20,"CUMPLE","RECHAZADO"),"")</f>
        <v/>
      </c>
      <c r="AC78" s="765">
        <f t="shared" si="283"/>
        <v>0</v>
      </c>
      <c r="AD78" s="765">
        <f t="shared" si="284"/>
        <v>0</v>
      </c>
      <c r="AE78" s="759"/>
      <c r="AF78" s="761"/>
      <c r="AG78" s="763">
        <f>ROUND(AF78*$DQ$9,0)</f>
        <v>0</v>
      </c>
      <c r="AH78" s="1045"/>
      <c r="AI78" s="764" t="str">
        <f>IF(AF78&lt;&gt;"",IF(AG78/$DQ$9&lt;=$AH$20,"CUMPLE","RECHAZADO"),"")</f>
        <v/>
      </c>
      <c r="AJ78" s="759"/>
      <c r="AK78" s="761"/>
      <c r="AL78" s="763">
        <f>ROUND(AK78*$DR$9,0)</f>
        <v>0</v>
      </c>
      <c r="AM78" s="1045"/>
      <c r="AN78" s="764" t="str">
        <f>IF(AK78&lt;&gt;"",IF(AL78/$DR$9&lt;=$AM$20,"CUMPLE","RECHAZADO"),"")</f>
        <v/>
      </c>
      <c r="AO78" s="759"/>
      <c r="AP78" s="761"/>
      <c r="AQ78" s="763">
        <f>ROUND(AP78*$DS$9,0)</f>
        <v>0</v>
      </c>
      <c r="AR78" s="1045"/>
      <c r="AS78" s="764" t="str">
        <f>IF(AP78&lt;&gt;"",IF(AQ78/$DR$9&lt;=$AR$20,"CUMPLE","RECHAZADO"),"")</f>
        <v/>
      </c>
      <c r="AT78" s="766"/>
      <c r="AU78" s="767">
        <f t="shared" si="288"/>
        <v>0</v>
      </c>
      <c r="AV78" s="753"/>
      <c r="AW78" s="768">
        <f t="shared" si="289"/>
        <v>0</v>
      </c>
      <c r="AX78" s="768">
        <f t="shared" si="290"/>
        <v>0</v>
      </c>
      <c r="AY78" s="768" t="str">
        <f t="shared" ref="AY78:AY82" si="332">IF(AV78&lt;&gt;"",IF(AI78="CUMPLE",IF(AN78="CUMPLE","CUMPLE","NO CUMPLE"),"NO CUMPLE")," ")</f>
        <v xml:space="preserve"> </v>
      </c>
      <c r="AZ78" s="155"/>
      <c r="BA78" s="761"/>
      <c r="BB78" s="763">
        <f>ROUND(BA78*$DQ$9,0)</f>
        <v>0</v>
      </c>
      <c r="BC78" s="770">
        <f t="shared" ref="BC78" si="333">$BC$9</f>
        <v>498219200</v>
      </c>
      <c r="BD78" s="164" t="str">
        <f t="shared" si="66"/>
        <v/>
      </c>
      <c r="BE78" s="759"/>
      <c r="BF78" s="761"/>
      <c r="BG78" s="763">
        <f>ROUND(BF78*$DR$9,0)</f>
        <v>0</v>
      </c>
      <c r="BH78" s="763">
        <f t="shared" ref="BH78" si="334">$BH$9</f>
        <v>1243383400</v>
      </c>
      <c r="BI78" s="164" t="str">
        <f t="shared" si="295"/>
        <v/>
      </c>
      <c r="BJ78" s="759"/>
      <c r="BK78" s="761"/>
      <c r="BL78" s="763">
        <f>ROUND(BK78*$DS$9,0)</f>
        <v>0</v>
      </c>
      <c r="BM78" s="1045"/>
      <c r="BN78" s="764" t="str">
        <f>IF(BK78&lt;&gt;"",IF((BL78/$DR$9)/$DN$9&lt;=$BM$20,"CUMPLE","RECHAZADO"),"")</f>
        <v/>
      </c>
      <c r="BO78" s="771"/>
      <c r="BP78" s="767">
        <f t="shared" si="297"/>
        <v>0</v>
      </c>
      <c r="BQ78" s="753"/>
      <c r="BR78" s="768">
        <f t="shared" si="298"/>
        <v>0</v>
      </c>
      <c r="BS78" s="768">
        <f t="shared" si="299"/>
        <v>0</v>
      </c>
      <c r="BT78" s="768" t="str">
        <f t="shared" ref="BT78:BT82" si="335">IF(BQ78&lt;&gt;"",IF(BD78="CUMPLE",IF(BI78="CUMPLE","CUMPLE","NO CUMPLE"),"NO CUMPLE")," ")</f>
        <v xml:space="preserve"> </v>
      </c>
      <c r="BU78" s="155"/>
      <c r="BV78" s="753"/>
      <c r="BW78" s="753"/>
      <c r="BX78" s="772">
        <f t="shared" si="301"/>
        <v>0</v>
      </c>
      <c r="BY78" s="772" t="str">
        <f>IF(BV78&lt;&gt;"",IF(AND(BV78/$DN$9&lt;=$BY$15,BV78/$DN$9&gt;=$BY$16),"CUMPLE","RECHAZADO"),"")</f>
        <v/>
      </c>
      <c r="BZ78" s="772">
        <f t="shared" si="302"/>
        <v>0</v>
      </c>
      <c r="CA78" s="772">
        <f t="shared" si="303"/>
        <v>0</v>
      </c>
      <c r="CB78" s="155"/>
      <c r="CC78" s="753"/>
      <c r="CD78" s="753"/>
      <c r="CE78" s="772">
        <f t="shared" si="304"/>
        <v>0</v>
      </c>
      <c r="CF78" s="772" t="str">
        <f>IF(CC78&lt;&gt;"",IF(AND(CC78/$DN$9&lt;=$CF$15,CC78/$DS$9&gt;=$CF$16),"CUMPLE","RECHAZADO"),"")</f>
        <v/>
      </c>
      <c r="CG78" s="772">
        <f t="shared" si="305"/>
        <v>0</v>
      </c>
      <c r="CH78" s="772">
        <f t="shared" si="306"/>
        <v>0</v>
      </c>
      <c r="CI78" s="773"/>
      <c r="CJ78" s="774" t="str">
        <f t="shared" si="307"/>
        <v/>
      </c>
      <c r="CK78" s="775">
        <f t="shared" si="308"/>
        <v>0</v>
      </c>
      <c r="CL78" s="776" t="str">
        <f t="shared" si="81"/>
        <v/>
      </c>
      <c r="CM78" s="155"/>
      <c r="CN78" s="777" t="str">
        <f t="shared" si="310"/>
        <v/>
      </c>
      <c r="CO78" s="778">
        <f t="shared" si="311"/>
        <v>0</v>
      </c>
      <c r="CP78" s="779" t="str">
        <f t="shared" si="84"/>
        <v/>
      </c>
      <c r="CQ78" s="156"/>
      <c r="CR78" s="780">
        <f t="shared" si="85"/>
        <v>0</v>
      </c>
      <c r="CS78" s="772">
        <f>(W78*$DP$9)+X78+(AF78*$DQ$9)+(AK78*$DR$9)+(AP78*$DS$9)+AV78+(BA78*$DQ$9)+(BF78*$DR$9)+(BK78*$DS$9)+BQ78+BV78+BW78+CC78+CD78</f>
        <v>0</v>
      </c>
      <c r="CT78" s="779">
        <f t="shared" si="313"/>
        <v>0</v>
      </c>
      <c r="CU78" s="781"/>
      <c r="CV78" s="779" t="str">
        <f t="shared" si="87"/>
        <v/>
      </c>
      <c r="DB78" s="782" t="str">
        <f t="shared" si="91"/>
        <v/>
      </c>
      <c r="DC78" s="783"/>
    </row>
    <row r="79" spans="1:107" x14ac:dyDescent="0.25">
      <c r="A79" s="1039"/>
      <c r="B79" s="870">
        <v>8</v>
      </c>
      <c r="C79" s="1039"/>
      <c r="D79" s="726"/>
      <c r="E79" s="871"/>
      <c r="F79" s="872">
        <v>19803878581</v>
      </c>
      <c r="G79" s="873" t="str">
        <f t="shared" ref="G79" si="336">IF(F79&lt;&gt;"",IF(F79=$DV$10,"CUMPLE","RECHAZADO"),"")</f>
        <v>CUMPLE</v>
      </c>
      <c r="H79" s="874" t="s">
        <v>1538</v>
      </c>
      <c r="I79" s="880">
        <v>17651295988</v>
      </c>
      <c r="J79" s="208">
        <v>335374624</v>
      </c>
      <c r="K79" s="173">
        <f t="shared" si="274"/>
        <v>335374624</v>
      </c>
      <c r="L79" s="724" t="e">
        <f t="shared" si="275"/>
        <v>#DIV/0!</v>
      </c>
      <c r="M79" s="175" t="e">
        <f t="shared" si="276"/>
        <v>#DIV/0!</v>
      </c>
      <c r="N79" s="176" t="e">
        <f t="shared" si="277"/>
        <v>#DIV/0!</v>
      </c>
      <c r="O79" s="177" t="e">
        <f t="shared" si="278"/>
        <v>#DIV/0!</v>
      </c>
      <c r="P79" s="178" t="str">
        <f>IF(H79&lt;&gt;"",IF(J79=K79,IF(H79="SI",IF(AND(I79&lt;=$DF$10,I79&gt;=($DF$10*0.9)),"CUMPLE","NO CUMPLE"),IF(I79=$DF$10,"CUMPLE","NO CUMPLE")),"NO CUMPLE"),"")</f>
        <v>CUMPLE</v>
      </c>
      <c r="Q79" s="725">
        <f t="shared" si="279"/>
        <v>0</v>
      </c>
      <c r="R79" s="180">
        <f t="shared" si="89"/>
        <v>17986670612</v>
      </c>
      <c r="S79" s="180">
        <f t="shared" si="54"/>
        <v>17651295988</v>
      </c>
      <c r="T79" s="209"/>
      <c r="U79" s="209"/>
      <c r="V79" s="871"/>
      <c r="W79" s="874">
        <v>1430885</v>
      </c>
      <c r="X79" s="876">
        <v>1767143</v>
      </c>
      <c r="Y79" s="184">
        <f>ROUND(W79*$DP$10,0)</f>
        <v>93007525</v>
      </c>
      <c r="Z79" s="184">
        <f t="shared" si="55"/>
        <v>1767143</v>
      </c>
      <c r="AA79" s="1044"/>
      <c r="AB79" s="185" t="str">
        <f>IF(W79&lt;&gt;"",IF((Y79/$DP$10)/$DN$10&lt;=$AA$20,"CUMPLE","RECHAZADO"),"")</f>
        <v>CUMPLE</v>
      </c>
      <c r="AC79" s="186">
        <f t="shared" si="283"/>
        <v>94774668</v>
      </c>
      <c r="AD79" s="186">
        <f t="shared" si="284"/>
        <v>93007525</v>
      </c>
      <c r="AE79" s="209"/>
      <c r="AF79" s="874">
        <v>215280</v>
      </c>
      <c r="AG79" s="184">
        <f>ROUND(AF79*$DQ$10,0)</f>
        <v>2798640</v>
      </c>
      <c r="AH79" s="1044"/>
      <c r="AI79" s="185" t="str">
        <f>IF(AF79&lt;&gt;"",IF(AG79/$DQ$10&lt;=$AH$20,"CUMPLE","RECHAZADO"),"")</f>
        <v>CUMPLE</v>
      </c>
      <c r="AJ79" s="209"/>
      <c r="AK79" s="874">
        <v>171825</v>
      </c>
      <c r="AL79" s="184">
        <f>ROUND(AK79*$DR$10,0)</f>
        <v>11168625</v>
      </c>
      <c r="AM79" s="1044"/>
      <c r="AN79" s="185" t="str">
        <f>IF(AK79&lt;&gt;"",IF(AL79/$DR$10&lt;=$AM$20,"CUMPLE","RECHAZADO"),"")</f>
        <v>CUMPLE</v>
      </c>
      <c r="AO79" s="209"/>
      <c r="AP79" s="874"/>
      <c r="AQ79" s="184">
        <f>ROUND(AP79*$DS$10,0)</f>
        <v>0</v>
      </c>
      <c r="AR79" s="1044"/>
      <c r="AS79" s="185" t="str">
        <f>IF(AP79&lt;&gt;"",IF(AQ79/$DR$10&lt;=$AR$20,"CUMPLE","RECHAZADO"),"")</f>
        <v/>
      </c>
      <c r="AT79" s="185"/>
      <c r="AU79" s="194">
        <f t="shared" si="288"/>
        <v>13967265</v>
      </c>
      <c r="AV79" s="874">
        <v>2653780</v>
      </c>
      <c r="AW79" s="877">
        <f t="shared" si="289"/>
        <v>2653780</v>
      </c>
      <c r="AX79" s="877">
        <f t="shared" si="290"/>
        <v>16621045</v>
      </c>
      <c r="AY79" s="877" t="str">
        <f t="shared" si="332"/>
        <v>CUMPLE</v>
      </c>
      <c r="AZ79" s="871"/>
      <c r="BA79" s="874">
        <v>11804198</v>
      </c>
      <c r="BB79" s="184">
        <f>ROUND(BA79*$DQ$10,0)</f>
        <v>153454574</v>
      </c>
      <c r="BC79" s="184">
        <f t="shared" ref="BC79" si="337">$BC$10</f>
        <v>220195976</v>
      </c>
      <c r="BD79" s="185" t="str">
        <f t="shared" si="66"/>
        <v>CUMPLE</v>
      </c>
      <c r="BE79" s="209"/>
      <c r="BF79" s="874">
        <v>11090526</v>
      </c>
      <c r="BG79" s="184">
        <f>ROUND(BF79*$DR$10,0)</f>
        <v>720884190</v>
      </c>
      <c r="BH79" s="184">
        <f t="shared" ref="BH79" si="338">$BH$10</f>
        <v>1034415590</v>
      </c>
      <c r="BI79" s="185" t="str">
        <f t="shared" si="295"/>
        <v>CUMPLE</v>
      </c>
      <c r="BJ79" s="209"/>
      <c r="BK79" s="874"/>
      <c r="BL79" s="184">
        <f>ROUND(BK79*$DS$10,0)</f>
        <v>0</v>
      </c>
      <c r="BM79" s="1044"/>
      <c r="BN79" s="185" t="str">
        <f>IF(BK79&lt;&gt;"",IF((BL79/$DR$10)/$DN$10&lt;=$BM$20,"CUMPLE","RECHAZADO"),"")</f>
        <v/>
      </c>
      <c r="BO79" s="878"/>
      <c r="BP79" s="194">
        <f t="shared" si="297"/>
        <v>874338764</v>
      </c>
      <c r="BQ79" s="874">
        <v>166124365</v>
      </c>
      <c r="BR79" s="877">
        <f t="shared" si="298"/>
        <v>166124365</v>
      </c>
      <c r="BS79" s="877">
        <f t="shared" si="299"/>
        <v>1040463129</v>
      </c>
      <c r="BT79" s="877" t="str">
        <f t="shared" si="335"/>
        <v>CUMPLE</v>
      </c>
      <c r="BU79" s="871"/>
      <c r="BV79" s="874">
        <v>126144924</v>
      </c>
      <c r="BW79" s="874">
        <v>2396754</v>
      </c>
      <c r="BX79" s="194">
        <f t="shared" si="301"/>
        <v>2396754</v>
      </c>
      <c r="BY79" s="194" t="str">
        <f>IF(BV79&lt;&gt;"",IF(AND(BV79/$DN$10&lt;=$BY$15,BV79/$DN$10&gt;=$BY$16),"CUMPLE","RECHAZADO"),"")</f>
        <v>CUMPLE</v>
      </c>
      <c r="BZ79" s="194">
        <f t="shared" si="302"/>
        <v>126144924</v>
      </c>
      <c r="CA79" s="194">
        <f t="shared" si="303"/>
        <v>128541678</v>
      </c>
      <c r="CB79" s="871"/>
      <c r="CC79" s="874"/>
      <c r="CD79" s="874"/>
      <c r="CE79" s="194">
        <f t="shared" si="304"/>
        <v>0</v>
      </c>
      <c r="CF79" s="194" t="str">
        <f>IF(CC79&lt;&gt;"",IF(AND(CC79/$DN$10&lt;=$CF$15,CC79/$DS$10&gt;=$CF$16),"CUMPLE","RECHAZADO"),"")</f>
        <v/>
      </c>
      <c r="CG79" s="194">
        <f t="shared" si="305"/>
        <v>0</v>
      </c>
      <c r="CH79" s="194">
        <f t="shared" si="306"/>
        <v>0</v>
      </c>
      <c r="CI79" s="194"/>
      <c r="CJ79" s="232">
        <f t="shared" si="307"/>
        <v>17986670612</v>
      </c>
      <c r="CK79" s="197">
        <f t="shared" si="308"/>
        <v>1280400520</v>
      </c>
      <c r="CL79" s="232">
        <f t="shared" si="81"/>
        <v>19267071132</v>
      </c>
      <c r="CM79" s="871"/>
      <c r="CN79" s="200">
        <f t="shared" si="310"/>
        <v>17651295988</v>
      </c>
      <c r="CO79" s="200">
        <f t="shared" si="311"/>
        <v>1107458478</v>
      </c>
      <c r="CP79" s="200">
        <f t="shared" si="84"/>
        <v>18758754466</v>
      </c>
      <c r="CQ79" s="871"/>
      <c r="CR79" s="194">
        <f t="shared" si="85"/>
        <v>17986670612</v>
      </c>
      <c r="CS79" s="194">
        <f>(W79*$DP$10)+X79+(AF79*$DQ$10)+(AK79*$DR$10)+(AP79*$DS$10)+AV79+(BA79*$DQ$10)+(BF79*$DR$10)+(BK79*$DS$10)+BQ79+BV79+BW79+CC79+CD79</f>
        <v>1280400520</v>
      </c>
      <c r="CT79" s="200">
        <f t="shared" si="313"/>
        <v>19267071132</v>
      </c>
      <c r="CU79" s="874">
        <v>19267071132</v>
      </c>
      <c r="CV79" s="200" t="str">
        <f t="shared" si="87"/>
        <v>OK</v>
      </c>
      <c r="CW79" s="136"/>
      <c r="DB79" s="879" t="str">
        <f t="shared" si="91"/>
        <v>HABILITADO</v>
      </c>
      <c r="DC79" s="487"/>
    </row>
    <row r="80" spans="1:107" hidden="1" x14ac:dyDescent="0.25">
      <c r="A80" s="1041"/>
      <c r="B80" s="167">
        <v>9</v>
      </c>
      <c r="C80" s="1043"/>
      <c r="D80" s="220"/>
      <c r="E80" s="156"/>
      <c r="F80" s="168"/>
      <c r="G80" s="169" t="str">
        <f t="shared" ref="G80" si="339">IF(F80&lt;&gt;"",IF(F80=$DV$11,"CUMPLE","RECHAZADO"),"")</f>
        <v/>
      </c>
      <c r="H80" s="170"/>
      <c r="I80" s="221"/>
      <c r="J80" s="172"/>
      <c r="K80" s="827">
        <f t="shared" si="274"/>
        <v>0</v>
      </c>
      <c r="L80" s="174" t="e">
        <f t="shared" si="275"/>
        <v>#DIV/0!</v>
      </c>
      <c r="M80" s="175" t="e">
        <f t="shared" si="276"/>
        <v>#DIV/0!</v>
      </c>
      <c r="N80" s="176" t="e">
        <f t="shared" si="277"/>
        <v>#DIV/0!</v>
      </c>
      <c r="O80" s="177" t="e">
        <f t="shared" si="278"/>
        <v>#DIV/0!</v>
      </c>
      <c r="P80" s="179" t="str">
        <f>IF(H80&lt;&gt;"",IF(J80=K80,IF(H80="SI",IF(AND(I80&lt;=$DF$11,I80&gt;=($DF$11*0.9)),"CUMPLE","NO CUMPLE"),IF(I80=$DF$11,"CUMPLE","NO CUMPLE")),"NO CUMPLE"),"")</f>
        <v/>
      </c>
      <c r="Q80" s="179">
        <f t="shared" si="279"/>
        <v>0</v>
      </c>
      <c r="R80" s="828" t="str">
        <f t="shared" si="89"/>
        <v/>
      </c>
      <c r="S80" s="828" t="str">
        <f t="shared" si="54"/>
        <v/>
      </c>
      <c r="T80" s="181"/>
      <c r="U80" s="182"/>
      <c r="V80" s="155"/>
      <c r="W80" s="170"/>
      <c r="X80" s="183"/>
      <c r="Y80" s="829">
        <f>ROUND(W80*$DP$11,0)</f>
        <v>0</v>
      </c>
      <c r="Z80" s="829">
        <f t="shared" si="55"/>
        <v>0</v>
      </c>
      <c r="AA80" s="1045"/>
      <c r="AB80" s="244" t="str">
        <f>IF(W80&lt;&gt;"",IF((Y80/$DP$11)/$DN$11&lt;=$AA$20,"CUMPLE","RECHAZADO"),"")</f>
        <v/>
      </c>
      <c r="AC80" s="830">
        <f t="shared" si="283"/>
        <v>0</v>
      </c>
      <c r="AD80" s="830">
        <f t="shared" si="284"/>
        <v>0</v>
      </c>
      <c r="AE80" s="181"/>
      <c r="AF80" s="170"/>
      <c r="AG80" s="829">
        <f>ROUND(AF80*$DQ$11,0)</f>
        <v>0</v>
      </c>
      <c r="AH80" s="1045"/>
      <c r="AI80" s="244" t="str">
        <f>IF(AF80&lt;&gt;"",IF(AG80/$DQ$11&lt;=$AH$20,"CUMPLE","RECHAZADO"),"")</f>
        <v/>
      </c>
      <c r="AJ80" s="181"/>
      <c r="AK80" s="170"/>
      <c r="AL80" s="829">
        <f>ROUND(AK80*$DR$11,0)</f>
        <v>0</v>
      </c>
      <c r="AM80" s="1045"/>
      <c r="AN80" s="244" t="str">
        <f>IF(AK80&lt;&gt;"",IF(AL80/$DR$11&lt;=$AM$20,"CUMPLE","RECHAZADO"),"")</f>
        <v/>
      </c>
      <c r="AO80" s="181"/>
      <c r="AP80" s="170"/>
      <c r="AQ80" s="829">
        <f>ROUND(AP80*$DS$11,0)</f>
        <v>0</v>
      </c>
      <c r="AR80" s="1045"/>
      <c r="AS80" s="244" t="str">
        <f>IF(AP80&lt;&gt;"",IF(AQ80/$DR$11&lt;=$AR$20,"CUMPLE","RECHAZADO"),"")</f>
        <v/>
      </c>
      <c r="AT80" s="187"/>
      <c r="AU80" s="831">
        <f t="shared" si="288"/>
        <v>0</v>
      </c>
      <c r="AV80" s="170"/>
      <c r="AW80" s="832">
        <f t="shared" si="289"/>
        <v>0</v>
      </c>
      <c r="AX80" s="832">
        <f t="shared" si="290"/>
        <v>0</v>
      </c>
      <c r="AY80" s="832" t="str">
        <f t="shared" si="332"/>
        <v xml:space="preserve"> </v>
      </c>
      <c r="AZ80" s="155"/>
      <c r="BA80" s="170"/>
      <c r="BB80" s="829">
        <f>ROUND(BA80*$DQ$11,0)</f>
        <v>0</v>
      </c>
      <c r="BC80" s="834">
        <f t="shared" ref="BC80" si="340">$BC$11</f>
        <v>334384100</v>
      </c>
      <c r="BD80" s="729" t="str">
        <f t="shared" si="66"/>
        <v/>
      </c>
      <c r="BE80" s="181"/>
      <c r="BF80" s="170"/>
      <c r="BG80" s="829">
        <f>ROUND(BF80*$DR$11,0)</f>
        <v>0</v>
      </c>
      <c r="BH80" s="829">
        <f t="shared" ref="BH80" si="341">$BH$11</f>
        <v>1162419824</v>
      </c>
      <c r="BI80" s="729" t="str">
        <f t="shared" si="295"/>
        <v/>
      </c>
      <c r="BJ80" s="181"/>
      <c r="BK80" s="170"/>
      <c r="BL80" s="829">
        <f>ROUND(BK80*$DS$11,0)</f>
        <v>0</v>
      </c>
      <c r="BM80" s="1045"/>
      <c r="BN80" s="244" t="str">
        <f>IF(BK80&lt;&gt;"",IF((BL80/$DR$11)/$DN$11&lt;=$BM$20,"CUMPLE","RECHAZADO"),"")</f>
        <v/>
      </c>
      <c r="BO80" s="193"/>
      <c r="BP80" s="831">
        <f t="shared" si="297"/>
        <v>0</v>
      </c>
      <c r="BQ80" s="170"/>
      <c r="BR80" s="832">
        <f t="shared" si="298"/>
        <v>0</v>
      </c>
      <c r="BS80" s="832">
        <f t="shared" si="299"/>
        <v>0</v>
      </c>
      <c r="BT80" s="832" t="str">
        <f t="shared" si="335"/>
        <v xml:space="preserve"> </v>
      </c>
      <c r="BU80" s="155"/>
      <c r="BV80" s="170"/>
      <c r="BW80" s="170"/>
      <c r="BX80" s="835">
        <f t="shared" si="301"/>
        <v>0</v>
      </c>
      <c r="BY80" s="835" t="str">
        <f>IF(BV80&lt;&gt;"",IF(AND(BV80/$DN$11&lt;=$BY$15,BV80/$DN$11&gt;=$BY$16),"CUMPLE","RECHAZADO"),"")</f>
        <v/>
      </c>
      <c r="BZ80" s="835">
        <f t="shared" si="302"/>
        <v>0</v>
      </c>
      <c r="CA80" s="835">
        <f t="shared" si="303"/>
        <v>0</v>
      </c>
      <c r="CB80" s="155"/>
      <c r="CC80" s="170"/>
      <c r="CD80" s="170"/>
      <c r="CE80" s="835">
        <f t="shared" si="304"/>
        <v>0</v>
      </c>
      <c r="CF80" s="835" t="str">
        <f>IF(CC80&lt;&gt;"",IF(AND(CC80/$DN$11&lt;=$CF$15,CC80/$DS$11&gt;=$CF$16),"CUMPLE","RECHAZADO"),"")</f>
        <v/>
      </c>
      <c r="CG80" s="835">
        <f t="shared" si="305"/>
        <v>0</v>
      </c>
      <c r="CH80" s="835">
        <f t="shared" si="306"/>
        <v>0</v>
      </c>
      <c r="CI80" s="195"/>
      <c r="CJ80" s="86" t="str">
        <f t="shared" si="307"/>
        <v/>
      </c>
      <c r="CK80" s="836">
        <f t="shared" si="308"/>
        <v>0</v>
      </c>
      <c r="CL80" s="837" t="str">
        <f t="shared" si="81"/>
        <v/>
      </c>
      <c r="CM80" s="155"/>
      <c r="CN80" s="838" t="str">
        <f t="shared" si="310"/>
        <v/>
      </c>
      <c r="CO80" s="839">
        <f t="shared" si="311"/>
        <v>0</v>
      </c>
      <c r="CP80" s="840" t="str">
        <f t="shared" si="84"/>
        <v/>
      </c>
      <c r="CQ80" s="156"/>
      <c r="CR80" s="841">
        <f t="shared" si="85"/>
        <v>0</v>
      </c>
      <c r="CS80" s="835">
        <f>(W80*$DP$11)+X80+(AF80*$DQ$11)+(AK80*$DR$11)+(AP80*$DS$11)+AV80+(BA80*$DQ$11)+(BF80*$DR$11)+(BK80*$DS$11)+BQ80+BV80+BW80+CC80+CD80</f>
        <v>0</v>
      </c>
      <c r="CT80" s="840">
        <f t="shared" si="313"/>
        <v>0</v>
      </c>
      <c r="CU80" s="842"/>
      <c r="CV80" s="840" t="str">
        <f t="shared" si="87"/>
        <v/>
      </c>
      <c r="DB80" s="843" t="str">
        <f t="shared" si="91"/>
        <v/>
      </c>
      <c r="DC80" s="844"/>
    </row>
    <row r="81" spans="1:107" hidden="1" x14ac:dyDescent="0.25">
      <c r="A81" s="1046"/>
      <c r="B81" s="870">
        <v>10</v>
      </c>
      <c r="C81" s="1043"/>
      <c r="D81" s="220"/>
      <c r="E81" s="156"/>
      <c r="F81" s="207"/>
      <c r="G81" s="169" t="str">
        <f t="shared" ref="G81" si="342">IF(F81&lt;&gt;"",IF(F81=$DV$12,"CUMPLE","RECHAZADO"),"")</f>
        <v/>
      </c>
      <c r="H81" s="170"/>
      <c r="I81" s="216"/>
      <c r="J81" s="208"/>
      <c r="K81" s="173">
        <f t="shared" si="274"/>
        <v>0</v>
      </c>
      <c r="L81" s="174" t="e">
        <f t="shared" si="275"/>
        <v>#DIV/0!</v>
      </c>
      <c r="M81" s="175" t="e">
        <f t="shared" si="276"/>
        <v>#DIV/0!</v>
      </c>
      <c r="N81" s="176" t="e">
        <f t="shared" si="277"/>
        <v>#DIV/0!</v>
      </c>
      <c r="O81" s="177" t="e">
        <f t="shared" si="278"/>
        <v>#DIV/0!</v>
      </c>
      <c r="P81" s="178" t="str">
        <f>IF(H81&lt;&gt;"",IF(J81=K81,IF(H81="SI",IF(AND(I81&lt;=$DF$12,I81&gt;=($DF$12*0.9)),"CUMPLE","NO CUMPLE"),IF(I81=$DF$12,"CUMPLE","NO CUMPLE")),"NO CUMPLE"),"")</f>
        <v/>
      </c>
      <c r="Q81" s="179">
        <f t="shared" si="279"/>
        <v>0</v>
      </c>
      <c r="R81" s="180" t="str">
        <f t="shared" si="89"/>
        <v/>
      </c>
      <c r="S81" s="180" t="str">
        <f t="shared" si="54"/>
        <v/>
      </c>
      <c r="T81" s="209"/>
      <c r="U81" s="210"/>
      <c r="V81" s="155"/>
      <c r="W81" s="211"/>
      <c r="X81" s="212"/>
      <c r="Y81" s="184">
        <f>ROUND(W81*$DP$12,0)</f>
        <v>0</v>
      </c>
      <c r="Z81" s="184">
        <f t="shared" si="55"/>
        <v>0</v>
      </c>
      <c r="AA81" s="1045"/>
      <c r="AB81" s="185" t="str">
        <f>IF(W81&lt;&gt;"",IF((Y81/$DP$12)/$DN$12&lt;=$AA$20,"CUMPLE","RECHAZADO"),"")</f>
        <v/>
      </c>
      <c r="AC81" s="186">
        <f t="shared" si="283"/>
        <v>0</v>
      </c>
      <c r="AD81" s="186">
        <f t="shared" si="284"/>
        <v>0</v>
      </c>
      <c r="AE81" s="209"/>
      <c r="AF81" s="211"/>
      <c r="AG81" s="184">
        <f>ROUND(AF81*$DQ$12,0)</f>
        <v>0</v>
      </c>
      <c r="AH81" s="1045"/>
      <c r="AI81" s="185" t="str">
        <f>IF(AF81&lt;&gt;"",IF(AG81/$DQ$12&lt;=$AH$20,"CUMPLE","RECHAZADO"),"")</f>
        <v/>
      </c>
      <c r="AJ81" s="209"/>
      <c r="AK81" s="211"/>
      <c r="AL81" s="184">
        <f>ROUND(AK81*$DR$12,0)</f>
        <v>0</v>
      </c>
      <c r="AM81" s="1045"/>
      <c r="AN81" s="185" t="str">
        <f>IF(AK81&lt;&gt;"",IF(AL81/$DR$12&lt;=$AM$20,"CUMPLE","RECHAZADO"),"")</f>
        <v/>
      </c>
      <c r="AO81" s="209"/>
      <c r="AP81" s="211"/>
      <c r="AQ81" s="184">
        <f>ROUND(AP81*$DS$12,0)</f>
        <v>0</v>
      </c>
      <c r="AR81" s="1045"/>
      <c r="AS81" s="185" t="str">
        <f>IF(AP81&lt;&gt;"",IF(AQ81/$DR$12&lt;=$AR$20,"CUMPLE","RECHAZADO"),"")</f>
        <v/>
      </c>
      <c r="AT81" s="213"/>
      <c r="AU81" s="188">
        <f t="shared" si="288"/>
        <v>0</v>
      </c>
      <c r="AV81" s="170"/>
      <c r="AW81" s="189">
        <f t="shared" si="289"/>
        <v>0</v>
      </c>
      <c r="AX81" s="189">
        <f t="shared" si="290"/>
        <v>0</v>
      </c>
      <c r="AY81" s="189" t="str">
        <f t="shared" si="332"/>
        <v xml:space="preserve"> </v>
      </c>
      <c r="AZ81" s="155"/>
      <c r="BA81" s="211"/>
      <c r="BB81" s="184">
        <f>ROUND(BA81*$DQ$12,0)</f>
        <v>0</v>
      </c>
      <c r="BC81" s="191">
        <f t="shared" ref="BC81" si="343">$BC$12</f>
        <v>263816970</v>
      </c>
      <c r="BD81" s="192" t="str">
        <f t="shared" si="66"/>
        <v/>
      </c>
      <c r="BE81" s="209"/>
      <c r="BF81" s="211"/>
      <c r="BG81" s="184">
        <f>ROUND(BF81*$DR$12,0)</f>
        <v>0</v>
      </c>
      <c r="BH81" s="184">
        <f t="shared" ref="BH81" si="344">$BH$12</f>
        <v>1338480855</v>
      </c>
      <c r="BI81" s="192" t="str">
        <f t="shared" si="295"/>
        <v/>
      </c>
      <c r="BJ81" s="209"/>
      <c r="BK81" s="211"/>
      <c r="BL81" s="184">
        <f>ROUND(BK81*$DS$12,0)</f>
        <v>0</v>
      </c>
      <c r="BM81" s="1045"/>
      <c r="BN81" s="185" t="str">
        <f>IF(BK81&lt;&gt;"",IF((BL81/$DR$12)/$DN$12&lt;=$BM$20,"CUMPLE","RECHAZADO"),"")</f>
        <v/>
      </c>
      <c r="BO81" s="214"/>
      <c r="BP81" s="188">
        <f t="shared" si="297"/>
        <v>0</v>
      </c>
      <c r="BQ81" s="170"/>
      <c r="BR81" s="189">
        <f t="shared" si="298"/>
        <v>0</v>
      </c>
      <c r="BS81" s="189">
        <f t="shared" si="299"/>
        <v>0</v>
      </c>
      <c r="BT81" s="189" t="str">
        <f t="shared" si="335"/>
        <v xml:space="preserve"> </v>
      </c>
      <c r="BU81" s="155"/>
      <c r="BV81" s="170"/>
      <c r="BW81" s="170"/>
      <c r="BX81" s="194">
        <f t="shared" si="301"/>
        <v>0</v>
      </c>
      <c r="BY81" s="194" t="str">
        <f>IF(BV81&lt;&gt;"",IF(AND(BV81/$DN$12&lt;=$BY$15,BV81/$DN$12&gt;=$BY$16),"CUMPLE","RECHAZADO"),"")</f>
        <v/>
      </c>
      <c r="BZ81" s="194">
        <f t="shared" si="302"/>
        <v>0</v>
      </c>
      <c r="CA81" s="194">
        <f t="shared" si="303"/>
        <v>0</v>
      </c>
      <c r="CB81" s="155"/>
      <c r="CC81" s="170"/>
      <c r="CD81" s="170"/>
      <c r="CE81" s="194">
        <f t="shared" si="304"/>
        <v>0</v>
      </c>
      <c r="CF81" s="194" t="str">
        <f>IF(CC81&lt;&gt;"",IF(AND(CC81/$DN$12&lt;=$CF$15,CC81/$DS$12&gt;=$CF$16),"CUMPLE","RECHAZADO"),"")</f>
        <v/>
      </c>
      <c r="CG81" s="194">
        <f t="shared" si="305"/>
        <v>0</v>
      </c>
      <c r="CH81" s="194">
        <f t="shared" si="306"/>
        <v>0</v>
      </c>
      <c r="CI81" s="215"/>
      <c r="CJ81" s="196" t="str">
        <f t="shared" si="307"/>
        <v/>
      </c>
      <c r="CK81" s="197">
        <f t="shared" si="308"/>
        <v>0</v>
      </c>
      <c r="CL81" s="198" t="str">
        <f t="shared" si="81"/>
        <v/>
      </c>
      <c r="CM81" s="155"/>
      <c r="CN81" s="199" t="str">
        <f t="shared" si="310"/>
        <v/>
      </c>
      <c r="CO81" s="200">
        <f t="shared" si="311"/>
        <v>0</v>
      </c>
      <c r="CP81" s="201" t="str">
        <f t="shared" si="84"/>
        <v/>
      </c>
      <c r="CQ81" s="156"/>
      <c r="CR81" s="202">
        <f t="shared" si="85"/>
        <v>0</v>
      </c>
      <c r="CS81" s="194">
        <f>(W81*$DP$12)+X81+(AF81*$DQ$12)+(AK81*$DR$12)+(AP81*$DS$12)+AV81+(BA81*$DQ$12)+(BF81*$DR$12)+(BK81*$DS$12)+BQ81+BV81+BW81+CC81+CD81</f>
        <v>0</v>
      </c>
      <c r="CT81" s="201">
        <f t="shared" si="313"/>
        <v>0</v>
      </c>
      <c r="CU81" s="203"/>
      <c r="CV81" s="201" t="str">
        <f t="shared" si="87"/>
        <v/>
      </c>
      <c r="DB81" s="204" t="str">
        <f t="shared" si="91"/>
        <v/>
      </c>
      <c r="DC81" s="206"/>
    </row>
    <row r="82" spans="1:107" hidden="1" x14ac:dyDescent="0.25">
      <c r="A82" s="1042"/>
      <c r="B82" s="750">
        <v>11</v>
      </c>
      <c r="C82" s="1043"/>
      <c r="D82" s="220"/>
      <c r="E82" s="156"/>
      <c r="F82" s="751"/>
      <c r="G82" s="752" t="str">
        <f t="shared" ref="G82" si="345">IF(F82&lt;&gt;"",IF(F82=$DV$13,"CUMPLE","RECHAZADO"),"")</f>
        <v/>
      </c>
      <c r="H82" s="753"/>
      <c r="I82" s="754"/>
      <c r="J82" s="784"/>
      <c r="K82" s="756">
        <f t="shared" si="274"/>
        <v>0</v>
      </c>
      <c r="L82" s="174" t="e">
        <f t="shared" si="275"/>
        <v>#DIV/0!</v>
      </c>
      <c r="M82" s="175" t="e">
        <f t="shared" si="276"/>
        <v>#DIV/0!</v>
      </c>
      <c r="N82" s="176" t="e">
        <f t="shared" si="277"/>
        <v>#DIV/0!</v>
      </c>
      <c r="O82" s="177" t="e">
        <f t="shared" si="278"/>
        <v>#DIV/0!</v>
      </c>
      <c r="P82" s="757" t="str">
        <f>IF(H82&lt;&gt;"",IF(J82=K82,IF(H82="SI",IF(AND(I82&lt;=$DF$13,I82&gt;=($DF$13*0.9)),"CUMPLE","NO CUMPLE"),IF(I82=$DF$13,"CUMPLE","NO CUMPLE")),"NO CUMPLE"),"")</f>
        <v/>
      </c>
      <c r="Q82" s="179">
        <f t="shared" si="279"/>
        <v>0</v>
      </c>
      <c r="R82" s="758" t="str">
        <f t="shared" si="89"/>
        <v/>
      </c>
      <c r="S82" s="758" t="str">
        <f t="shared" si="54"/>
        <v/>
      </c>
      <c r="T82" s="759"/>
      <c r="U82" s="760"/>
      <c r="V82" s="155"/>
      <c r="W82" s="761"/>
      <c r="X82" s="762"/>
      <c r="Y82" s="763">
        <f>ROUND(W82*$DP$13,0)</f>
        <v>0</v>
      </c>
      <c r="Z82" s="763">
        <f t="shared" si="55"/>
        <v>0</v>
      </c>
      <c r="AA82" s="1045"/>
      <c r="AB82" s="764" t="str">
        <f>IF(W82&lt;&gt;"",IF((Y82/$DP$13)/$DN$13&lt;=$AA$20,"CUMPLE","RECHAZADO"),"")</f>
        <v/>
      </c>
      <c r="AC82" s="765">
        <f t="shared" si="283"/>
        <v>0</v>
      </c>
      <c r="AD82" s="765">
        <f t="shared" si="284"/>
        <v>0</v>
      </c>
      <c r="AE82" s="759"/>
      <c r="AF82" s="761"/>
      <c r="AG82" s="763">
        <f>ROUND(AF82*$DQ$13,0)</f>
        <v>0</v>
      </c>
      <c r="AH82" s="1045"/>
      <c r="AI82" s="764" t="str">
        <f>IF(AF82&lt;&gt;"",IF(AG82/$DQ$13&lt;=$AH$20,"CUMPLE","RECHAZADO"),"")</f>
        <v/>
      </c>
      <c r="AJ82" s="759"/>
      <c r="AK82" s="761"/>
      <c r="AL82" s="763">
        <f>ROUND(AK82*$DR$13,0)</f>
        <v>0</v>
      </c>
      <c r="AM82" s="1045"/>
      <c r="AN82" s="764" t="str">
        <f>IF(AK82&lt;&gt;"",IF(AL82/$DR$13&lt;=$AM$20,"CUMPLE","RECHAZADO"),"")</f>
        <v/>
      </c>
      <c r="AO82" s="759"/>
      <c r="AP82" s="761"/>
      <c r="AQ82" s="763">
        <f>ROUND(AP82*$DS$13,0)</f>
        <v>0</v>
      </c>
      <c r="AR82" s="1045"/>
      <c r="AS82" s="764" t="str">
        <f>IF(AP82&lt;&gt;"",IF(AQ82/$DR$13&lt;=$AR$20,"CUMPLE","RECHAZADO"),"")</f>
        <v/>
      </c>
      <c r="AT82" s="766"/>
      <c r="AU82" s="767">
        <f t="shared" si="288"/>
        <v>0</v>
      </c>
      <c r="AV82" s="753"/>
      <c r="AW82" s="768">
        <f t="shared" si="289"/>
        <v>0</v>
      </c>
      <c r="AX82" s="768">
        <f t="shared" si="290"/>
        <v>0</v>
      </c>
      <c r="AY82" s="768" t="str">
        <f t="shared" si="332"/>
        <v xml:space="preserve"> </v>
      </c>
      <c r="AZ82" s="155"/>
      <c r="BA82" s="761"/>
      <c r="BB82" s="763">
        <f>ROUND(BA82*$DQ$13,0)</f>
        <v>0</v>
      </c>
      <c r="BC82" s="770">
        <f t="shared" ref="BC82" si="346">$BC$13</f>
        <v>385647118</v>
      </c>
      <c r="BD82" s="164" t="str">
        <f t="shared" si="66"/>
        <v/>
      </c>
      <c r="BE82" s="759"/>
      <c r="BF82" s="761"/>
      <c r="BG82" s="763">
        <f>ROUND(BF82*$DR$13,0)</f>
        <v>0</v>
      </c>
      <c r="BH82" s="763">
        <f t="shared" ref="BH82" si="347">$BH$13</f>
        <v>1512338976</v>
      </c>
      <c r="BI82" s="164" t="str">
        <f t="shared" si="295"/>
        <v/>
      </c>
      <c r="BJ82" s="759"/>
      <c r="BK82" s="761"/>
      <c r="BL82" s="763">
        <f>ROUND(BK82*$DS$13,0)</f>
        <v>0</v>
      </c>
      <c r="BM82" s="1045"/>
      <c r="BN82" s="764" t="str">
        <f>IF(BK82&lt;&gt;"",IF((BL82/$DR$13)/$DN$13&lt;=$BM$20,"CUMPLE","RECHAZADO"),"")</f>
        <v/>
      </c>
      <c r="BO82" s="771"/>
      <c r="BP82" s="767">
        <f t="shared" si="297"/>
        <v>0</v>
      </c>
      <c r="BQ82" s="753"/>
      <c r="BR82" s="768">
        <f t="shared" si="298"/>
        <v>0</v>
      </c>
      <c r="BS82" s="768">
        <f t="shared" si="299"/>
        <v>0</v>
      </c>
      <c r="BT82" s="768" t="str">
        <f t="shared" si="335"/>
        <v xml:space="preserve"> </v>
      </c>
      <c r="BU82" s="155"/>
      <c r="BV82" s="753"/>
      <c r="BW82" s="753"/>
      <c r="BX82" s="772">
        <f t="shared" si="301"/>
        <v>0</v>
      </c>
      <c r="BY82" s="772" t="str">
        <f>IF(BV82&lt;&gt;"",IF(AND(BV82/$DN$13&lt;=$BY$15,BV82/$DN$13&gt;=$BY$16),"CUMPLE","RECHAZADO"),"")</f>
        <v/>
      </c>
      <c r="BZ82" s="772">
        <f t="shared" si="302"/>
        <v>0</v>
      </c>
      <c r="CA82" s="772">
        <f t="shared" si="303"/>
        <v>0</v>
      </c>
      <c r="CB82" s="155"/>
      <c r="CC82" s="753"/>
      <c r="CD82" s="753"/>
      <c r="CE82" s="772">
        <f t="shared" si="304"/>
        <v>0</v>
      </c>
      <c r="CF82" s="772" t="str">
        <f>IF(CC82&lt;&gt;"",IF(AND(CC82/$DN$13&lt;=$CF$15,CC82/$DS$13&gt;=$CF$16),"CUMPLE","RECHAZADO"),"")</f>
        <v/>
      </c>
      <c r="CG82" s="772">
        <f t="shared" si="305"/>
        <v>0</v>
      </c>
      <c r="CH82" s="772">
        <f t="shared" si="306"/>
        <v>0</v>
      </c>
      <c r="CI82" s="773"/>
      <c r="CJ82" s="774" t="str">
        <f t="shared" si="307"/>
        <v/>
      </c>
      <c r="CK82" s="775">
        <f t="shared" si="308"/>
        <v>0</v>
      </c>
      <c r="CL82" s="776" t="str">
        <f t="shared" si="81"/>
        <v/>
      </c>
      <c r="CM82" s="155"/>
      <c r="CN82" s="777" t="str">
        <f t="shared" si="310"/>
        <v/>
      </c>
      <c r="CO82" s="778">
        <f t="shared" si="311"/>
        <v>0</v>
      </c>
      <c r="CP82" s="779" t="str">
        <f t="shared" si="84"/>
        <v/>
      </c>
      <c r="CQ82" s="156"/>
      <c r="CR82" s="780">
        <f t="shared" si="85"/>
        <v>0</v>
      </c>
      <c r="CS82" s="772">
        <f>(W82*$DP$13)+X82+(AF82*$DQ$13)+(AK82*$DR$13)+(AP82*$DS$13)+AV82+(BA82*$DQ$13)+(BF82*$DR$13)+(BK82*$DS$13)+BQ82+BV82+BW82+CC82+CD82</f>
        <v>0</v>
      </c>
      <c r="CT82" s="779">
        <f t="shared" si="313"/>
        <v>0</v>
      </c>
      <c r="CU82" s="781"/>
      <c r="CV82" s="779" t="str">
        <f t="shared" si="87"/>
        <v/>
      </c>
      <c r="DB82" s="782" t="str">
        <f t="shared" si="91"/>
        <v/>
      </c>
      <c r="DC82" s="783"/>
    </row>
    <row r="83" spans="1:107" ht="111.75" customHeight="1" thickBot="1" x14ac:dyDescent="0.3">
      <c r="A83" s="1039"/>
      <c r="B83" s="870">
        <v>12</v>
      </c>
      <c r="C83" s="1039"/>
      <c r="D83" s="726"/>
      <c r="E83" s="871"/>
      <c r="F83" s="872">
        <v>8654253262</v>
      </c>
      <c r="G83" s="873" t="str">
        <f t="shared" ref="G83" si="348">IF(F83&lt;&gt;"",IF(F83=$DV$14,"CUMPLE","RECHAZADO"),"")</f>
        <v>CUMPLE</v>
      </c>
      <c r="H83" s="874" t="s">
        <v>1538</v>
      </c>
      <c r="I83" s="880">
        <v>6682732205</v>
      </c>
      <c r="J83" s="208">
        <v>126971912</v>
      </c>
      <c r="K83" s="173">
        <f t="shared" si="274"/>
        <v>126971912</v>
      </c>
      <c r="L83" s="724" t="e">
        <f t="shared" si="275"/>
        <v>#DIV/0!</v>
      </c>
      <c r="M83" s="175" t="e">
        <f t="shared" si="276"/>
        <v>#DIV/0!</v>
      </c>
      <c r="N83" s="176" t="e">
        <f t="shared" si="277"/>
        <v>#DIV/0!</v>
      </c>
      <c r="O83" s="177" t="e">
        <f t="shared" si="278"/>
        <v>#DIV/0!</v>
      </c>
      <c r="P83" s="178" t="str">
        <f>IF(H83&lt;&gt;"",IF(J83=K83,IF(H83="SI",IF(AND(I83&lt;=$DF$14,I83&gt;=($DF$14*0.9)),"CUMPLE","NO CUMPLE"),IF(I83=$DF$14,"CUMPLE","NO CUMPLE")),"NO CUMPLE"),"")</f>
        <v>CUMPLE</v>
      </c>
      <c r="Q83" s="725">
        <f t="shared" si="279"/>
        <v>0</v>
      </c>
      <c r="R83" s="180">
        <f t="shared" si="89"/>
        <v>6809704117</v>
      </c>
      <c r="S83" s="180">
        <f t="shared" si="54"/>
        <v>6682732205</v>
      </c>
      <c r="T83" s="209"/>
      <c r="U83" s="209"/>
      <c r="V83" s="871"/>
      <c r="W83" s="874">
        <v>1327917</v>
      </c>
      <c r="X83" s="876">
        <v>555069</v>
      </c>
      <c r="Y83" s="184">
        <f>ROUND(W83*$DP$14,0)</f>
        <v>29214174</v>
      </c>
      <c r="Z83" s="184">
        <f t="shared" si="55"/>
        <v>555069</v>
      </c>
      <c r="AA83" s="1044"/>
      <c r="AB83" s="185" t="str">
        <f>IF(W83&lt;&gt;"",IF((Y83/$DP$14)/$DN$14&lt;=$AA$20,"CUMPLE","RECHAZADO"),"")</f>
        <v>CUMPLE</v>
      </c>
      <c r="AC83" s="186">
        <f t="shared" si="283"/>
        <v>29769243</v>
      </c>
      <c r="AD83" s="186">
        <f t="shared" si="284"/>
        <v>29214174</v>
      </c>
      <c r="AE83" s="209"/>
      <c r="AF83" s="874">
        <v>199870</v>
      </c>
      <c r="AG83" s="184">
        <f>ROUND(AF83*$DQ$14,0)</f>
        <v>799480</v>
      </c>
      <c r="AH83" s="1044"/>
      <c r="AI83" s="185" t="str">
        <f>IF(AF83&lt;&gt;"",IF(AG83/$DQ$14&lt;=$AH$20,"CUMPLE","RECHAZADO"),"")</f>
        <v>CUMPLE</v>
      </c>
      <c r="AJ83" s="209"/>
      <c r="AK83" s="874">
        <v>159525</v>
      </c>
      <c r="AL83" s="184">
        <f>ROUND(AK83*$DR$14,0)</f>
        <v>3509550</v>
      </c>
      <c r="AM83" s="1044"/>
      <c r="AN83" s="185" t="str">
        <f>IF(AK83&lt;&gt;"",IF(AL83/$DR$14&lt;=$AM$20,"CUMPLE","RECHAZADO"),"")</f>
        <v>CUMPLE</v>
      </c>
      <c r="AO83" s="209"/>
      <c r="AP83" s="874">
        <v>209275</v>
      </c>
      <c r="AQ83" s="184">
        <f>ROUND(AP83*$DS$14,0)</f>
        <v>418550</v>
      </c>
      <c r="AR83" s="1044"/>
      <c r="AS83" s="185" t="str">
        <f>IF(AP83&lt;&gt;"",IF(AQ83/$DR$14&lt;=$AR$20,"CUMPLE","RECHAZADO"),"")</f>
        <v>CUMPLE</v>
      </c>
      <c r="AT83" s="185"/>
      <c r="AU83" s="194">
        <f t="shared" si="288"/>
        <v>4727580</v>
      </c>
      <c r="AV83" s="874">
        <v>898240.2</v>
      </c>
      <c r="AW83" s="877">
        <f t="shared" si="289"/>
        <v>898240</v>
      </c>
      <c r="AX83" s="877">
        <f t="shared" si="290"/>
        <v>5625820</v>
      </c>
      <c r="AY83" s="877" t="str">
        <f>IF(AV83&lt;&gt;"",IF(AI83="CUMPLE",IF(AN83="CUMPLE",IF(AS83="CUMPLE","CUMPLE","NO CUMPLE"),"NO CUMPLE"),"NO CUMPLE"),"")</f>
        <v>CUMPLE</v>
      </c>
      <c r="AZ83" s="871"/>
      <c r="BA83" s="874">
        <v>27764284</v>
      </c>
      <c r="BB83" s="184">
        <f>ROUND(BA83*$DQ$14,0)</f>
        <v>111057136</v>
      </c>
      <c r="BC83" s="184">
        <f t="shared" ref="BC83" si="349">$BC$14</f>
        <v>171994948</v>
      </c>
      <c r="BD83" s="185" t="str">
        <f t="shared" si="66"/>
        <v>CUMPLE</v>
      </c>
      <c r="BE83" s="209"/>
      <c r="BF83" s="874">
        <v>26085679</v>
      </c>
      <c r="BG83" s="184">
        <f>ROUND(BF83*$DR$14,0)</f>
        <v>573884938</v>
      </c>
      <c r="BH83" s="184">
        <f t="shared" ref="BH83" si="350">$BH$14</f>
        <v>888779540</v>
      </c>
      <c r="BI83" s="185" t="str">
        <f t="shared" si="295"/>
        <v>CUMPLE</v>
      </c>
      <c r="BJ83" s="209"/>
      <c r="BK83" s="874">
        <v>48130019</v>
      </c>
      <c r="BL83" s="184">
        <f>ROUND(BK83*$DS$14,0)</f>
        <v>96260038</v>
      </c>
      <c r="BM83" s="1044"/>
      <c r="BN83" s="185" t="str">
        <f>IF(BK83&lt;&gt;"",IF((BL83/$DR$14)/$DN$14&lt;=$BM$20,"CUMPLE","RECHAZADO"),"")</f>
        <v>CUMPLE</v>
      </c>
      <c r="BO83" s="878"/>
      <c r="BP83" s="194">
        <f t="shared" si="297"/>
        <v>781202112</v>
      </c>
      <c r="BQ83" s="874">
        <v>148428401</v>
      </c>
      <c r="BR83" s="877">
        <f t="shared" si="298"/>
        <v>148428401</v>
      </c>
      <c r="BS83" s="877">
        <f t="shared" si="299"/>
        <v>929630513</v>
      </c>
      <c r="BT83" s="877" t="str">
        <f>IF(BQ83&lt;&gt;"",IF(BD83="CUMPLE",IF(BI83="CUMPLE",IF(BN83="CUMPLE","CUMPLE","NO CUMPLE"),"NO CUMPLE"),"NO CUMPLE"),"")</f>
        <v>CUMPLE</v>
      </c>
      <c r="BU83" s="871"/>
      <c r="BV83" s="874">
        <v>160810607</v>
      </c>
      <c r="BW83" s="874">
        <v>3055402</v>
      </c>
      <c r="BX83" s="194">
        <f t="shared" si="301"/>
        <v>3055402</v>
      </c>
      <c r="BY83" s="194" t="str">
        <f>IF(BV83&lt;&gt;"",IF(AND(BV83/$DN$14&lt;=$BY$15,BV83/$DN$14&gt;=$BY$16),"CUMPLE","RECHAZADO"),"")</f>
        <v>RECHAZADO</v>
      </c>
      <c r="BZ83" s="194">
        <f t="shared" si="302"/>
        <v>160810607</v>
      </c>
      <c r="CA83" s="194">
        <f t="shared" si="303"/>
        <v>163866009</v>
      </c>
      <c r="CB83" s="871"/>
      <c r="CC83" s="874">
        <v>179910249</v>
      </c>
      <c r="CD83" s="874">
        <v>3418295</v>
      </c>
      <c r="CE83" s="194">
        <f t="shared" si="304"/>
        <v>3418295</v>
      </c>
      <c r="CF83" s="194" t="str">
        <f>IF(CC83&lt;&gt;"",IF(AND(CC83/$DN$14&lt;=$CF$15,CC83/$DN$14&gt;=$CF$16),"CUMPLE","RECHAZADO"),"")</f>
        <v>RECHAZADO</v>
      </c>
      <c r="CG83" s="194">
        <f t="shared" si="305"/>
        <v>179910249</v>
      </c>
      <c r="CH83" s="194">
        <f t="shared" si="306"/>
        <v>183328544</v>
      </c>
      <c r="CI83" s="194"/>
      <c r="CJ83" s="232">
        <f t="shared" si="307"/>
        <v>6809704117</v>
      </c>
      <c r="CK83" s="197">
        <f t="shared" si="308"/>
        <v>1312220129</v>
      </c>
      <c r="CL83" s="232">
        <f t="shared" si="81"/>
        <v>8121924246</v>
      </c>
      <c r="CM83" s="871"/>
      <c r="CN83" s="200">
        <f t="shared" si="310"/>
        <v>6682732205</v>
      </c>
      <c r="CO83" s="200">
        <f t="shared" si="311"/>
        <v>1155864722</v>
      </c>
      <c r="CP83" s="200">
        <f t="shared" si="84"/>
        <v>7838596927</v>
      </c>
      <c r="CQ83" s="871"/>
      <c r="CR83" s="194">
        <f t="shared" si="85"/>
        <v>6809704117</v>
      </c>
      <c r="CS83" s="194">
        <f>(W83*$DP$14)+X83+(AF83*$DQ$14)+(AK83*$DR$14)+(AP83*$DS$14)+AV83+(BA83*$DQ$14)+(BF83*$DR$14)+(BK83*$DS$14)+BQ83+BV83+BW83+CC83+CD83</f>
        <v>1312220129.2</v>
      </c>
      <c r="CT83" s="200">
        <f t="shared" si="313"/>
        <v>8121924246.1999998</v>
      </c>
      <c r="CU83" s="874">
        <v>8121924246.1999998</v>
      </c>
      <c r="CV83" s="200" t="str">
        <f t="shared" si="87"/>
        <v>OK</v>
      </c>
      <c r="CW83" s="136"/>
      <c r="DB83" s="879" t="str">
        <f>IF(F83&lt;&gt;"",IF(G83="CUMPLE",IF(P83="CUMPLE",IF(AB83="CUMPLE",IF(AY83="CUMPLE",IF(BT83="CUMPLE",IF(BY83="CUMPLE",IF(CF83="CUMPLE","HABILITADO","RECHAZADO"),"RECHAZADO"),"RECHAZADO"),"RECHAZADO"),"RECHAZADO"),"RECHAZADO"),"RECHAZADO"),"")</f>
        <v>RECHAZADO</v>
      </c>
      <c r="DC83" s="487"/>
    </row>
    <row r="84" spans="1:107" ht="14.25" customHeight="1" thickTop="1" thickBot="1" x14ac:dyDescent="0.3">
      <c r="A84" s="105">
        <v>5</v>
      </c>
      <c r="B84" s="881"/>
      <c r="C84" s="881"/>
      <c r="D84" s="222"/>
      <c r="E84" s="881"/>
      <c r="F84" s="882"/>
      <c r="G84" s="881"/>
      <c r="H84" s="881"/>
      <c r="I84" s="881"/>
      <c r="J84" s="883"/>
      <c r="K84" s="881"/>
      <c r="L84" s="219"/>
      <c r="M84" s="218"/>
      <c r="N84" s="218"/>
      <c r="O84" s="218"/>
      <c r="P84" s="881"/>
      <c r="Q84" s="218"/>
      <c r="R84" s="881"/>
      <c r="S84" s="881"/>
      <c r="T84" s="881"/>
      <c r="U84" s="881"/>
      <c r="V84" s="881"/>
      <c r="W84" s="881"/>
      <c r="X84" s="881"/>
      <c r="Y84" s="881"/>
      <c r="Z84" s="881"/>
      <c r="AA84" s="881"/>
      <c r="AB84" s="881"/>
      <c r="AC84" s="881"/>
      <c r="AD84" s="881"/>
      <c r="AE84" s="881"/>
      <c r="AF84" s="881"/>
      <c r="AG84" s="881"/>
      <c r="AH84" s="881"/>
      <c r="AI84" s="881"/>
      <c r="AJ84" s="881"/>
      <c r="AK84" s="881"/>
      <c r="AL84" s="881"/>
      <c r="AM84" s="881"/>
      <c r="AN84" s="881"/>
      <c r="AO84" s="881"/>
      <c r="AP84" s="881"/>
      <c r="AQ84" s="881"/>
      <c r="AR84" s="881"/>
      <c r="AS84" s="881"/>
      <c r="AT84" s="881"/>
      <c r="AU84" s="881"/>
      <c r="AV84" s="881"/>
      <c r="AW84" s="881"/>
      <c r="AX84" s="881"/>
      <c r="AY84" s="881"/>
      <c r="AZ84" s="881"/>
      <c r="BA84" s="881"/>
      <c r="BB84" s="881"/>
      <c r="BC84" s="881"/>
      <c r="BD84" s="881"/>
      <c r="BE84" s="881"/>
      <c r="BF84" s="881"/>
      <c r="BG84" s="881"/>
      <c r="BH84" s="881"/>
      <c r="BI84" s="881"/>
      <c r="BJ84" s="881"/>
      <c r="BK84" s="881"/>
      <c r="BL84" s="881"/>
      <c r="BM84" s="881"/>
      <c r="BN84" s="881"/>
      <c r="BO84" s="881"/>
      <c r="BP84" s="881"/>
      <c r="BQ84" s="881"/>
      <c r="BR84" s="881"/>
      <c r="BS84" s="881"/>
      <c r="BT84" s="881"/>
      <c r="BU84" s="881"/>
      <c r="BV84" s="881"/>
      <c r="BW84" s="881"/>
      <c r="BX84" s="881"/>
      <c r="BY84" s="881"/>
      <c r="BZ84" s="881"/>
      <c r="CA84" s="881"/>
      <c r="CB84" s="881"/>
      <c r="CC84" s="881"/>
      <c r="CD84" s="881"/>
      <c r="CE84" s="881"/>
      <c r="CF84" s="881"/>
      <c r="CG84" s="881"/>
      <c r="CH84" s="881"/>
      <c r="CI84" s="881"/>
      <c r="CJ84" s="881"/>
      <c r="CK84" s="881"/>
      <c r="CL84" s="881"/>
      <c r="CM84" s="881"/>
      <c r="CN84" s="881"/>
      <c r="CO84" s="881"/>
      <c r="CP84" s="884" t="s">
        <v>2063</v>
      </c>
      <c r="CQ84" s="881"/>
      <c r="CR84" s="881"/>
      <c r="CS84" s="881"/>
      <c r="CT84" s="881"/>
      <c r="CU84" s="885"/>
      <c r="CV84" s="881"/>
      <c r="CW84" s="136"/>
      <c r="DB84" s="886"/>
      <c r="DC84" s="887"/>
    </row>
    <row r="85" spans="1:107" ht="13.5" customHeight="1" x14ac:dyDescent="0.25">
      <c r="A85" s="1039">
        <f>A97</f>
        <v>6</v>
      </c>
      <c r="B85" s="870">
        <v>1</v>
      </c>
      <c r="C85" s="1039" t="str">
        <f>Proponentes!B67</f>
        <v>UNIÓN TEMPORAL INDICOL 2021</v>
      </c>
      <c r="D85" s="726"/>
      <c r="E85" s="871"/>
      <c r="F85" s="872">
        <v>20036397801</v>
      </c>
      <c r="G85" s="873" t="str">
        <f t="shared" ref="G85" si="351">IF(F85&lt;&gt;"",IF(F85=$DV$3,"CUMPLE","RECHAZADO"),"")</f>
        <v>CUMPLE</v>
      </c>
      <c r="H85" s="874" t="s">
        <v>1538</v>
      </c>
      <c r="I85" s="889">
        <v>17687702642</v>
      </c>
      <c r="J85" s="208">
        <v>336066350</v>
      </c>
      <c r="K85" s="173">
        <f t="shared" ref="K85:K96" si="352">ROUND((I85*0.019),0)</f>
        <v>336066350</v>
      </c>
      <c r="L85" s="724" t="e">
        <f t="shared" ref="L85:L96" si="353">1-I85/DF68</f>
        <v>#DIV/0!</v>
      </c>
      <c r="M85" s="175" t="e">
        <f t="shared" ref="M85:M96" si="354">DF68/DN68</f>
        <v>#DIV/0!</v>
      </c>
      <c r="N85" s="176" t="e">
        <f t="shared" ref="N85:N96" si="355">M85*0.019</f>
        <v>#DIV/0!</v>
      </c>
      <c r="O85" s="177" t="e">
        <f t="shared" ref="O85:O96" si="356">(M85+N85)</f>
        <v>#DIV/0!</v>
      </c>
      <c r="P85" s="178" t="str">
        <f>IF(H85&lt;&gt;"",IF(J85=K85,IF(H85="SI",IF(AND(I85&lt;=$DF$3,I85&gt;=($DF$3*0.9)),"CUMPLE","NO CUMPLE"),IF(I85=$DF$3,"CUMPLE","NO CUMPLE")),"NO CUMPLE"),"")</f>
        <v>CUMPLE</v>
      </c>
      <c r="Q85" s="725">
        <f t="shared" ref="Q85:Q96" si="357">DN68</f>
        <v>0</v>
      </c>
      <c r="R85" s="180">
        <f t="shared" ref="R85" si="358">IF(F85&lt;&gt;"",IF(G85="CUMPLE",IF(P85="CUMPLE",(I85+J85),""),"RECHAZADO"),"")</f>
        <v>18023768992</v>
      </c>
      <c r="S85" s="180">
        <f t="shared" ref="S85" si="359">IF(F85&lt;&gt;"",IF(G85="CUMPLE",IF(P85="CUMPLE",I85,""),"RECHAZADO"),"")</f>
        <v>17687702642</v>
      </c>
      <c r="T85" s="209"/>
      <c r="U85" s="209"/>
      <c r="V85" s="871"/>
      <c r="W85" s="874">
        <v>1289624</v>
      </c>
      <c r="X85" s="876">
        <v>1788708</v>
      </c>
      <c r="Y85" s="184">
        <f>ROUND(W85*$DP$3,0)</f>
        <v>94142552</v>
      </c>
      <c r="Z85" s="184">
        <f t="shared" si="55"/>
        <v>1788708</v>
      </c>
      <c r="AA85" s="1044">
        <f t="shared" ref="AA85" si="360">$AA$16</f>
        <v>100189.4</v>
      </c>
      <c r="AB85" s="185" t="str">
        <f>IF(W85&lt;&gt;"",IF((Y85/$DP$3)/$DN$3&lt;=$AA$20,"CUMPLE","RECHAZADO"),"")</f>
        <v>CUMPLE</v>
      </c>
      <c r="AC85" s="186">
        <f t="shared" ref="AC85:AC96" si="361">Y85+Z85</f>
        <v>95931260</v>
      </c>
      <c r="AD85" s="186">
        <f t="shared" ref="AD85:AD96" si="362">Y85</f>
        <v>94142552</v>
      </c>
      <c r="AE85" s="209"/>
      <c r="AF85" s="874">
        <v>194106</v>
      </c>
      <c r="AG85" s="184">
        <f>ROUND(AF85*$DQ$3,0)</f>
        <v>4270332</v>
      </c>
      <c r="AH85" s="1044">
        <f t="shared" ref="AH85" si="363">$AH$16</f>
        <v>301987.21999999997</v>
      </c>
      <c r="AI85" s="185" t="str">
        <f>IF(AF85&lt;&gt;"",IF(AG85/$DQ$3&lt;=$AH$20,"CUMPLE","RECHAZADO"),"")</f>
        <v>CUMPLE</v>
      </c>
      <c r="AJ85" s="209"/>
      <c r="AK85" s="874">
        <v>154925</v>
      </c>
      <c r="AL85" s="184">
        <f>ROUND(AK85*$DR$3,0)</f>
        <v>11309525</v>
      </c>
      <c r="AM85" s="1044">
        <f t="shared" ref="AM85" si="364">$AM$16</f>
        <v>240934</v>
      </c>
      <c r="AN85" s="185" t="str">
        <f>IF(AK85&lt;&gt;"",IF(AL85/$DR$3&lt;=$AM$20,"CUMPLE","RECHAZADO"),"")</f>
        <v>CUMPLE</v>
      </c>
      <c r="AO85" s="209"/>
      <c r="AP85" s="874"/>
      <c r="AQ85" s="184">
        <f>ROUND(AP85*$DS$3,0)</f>
        <v>0</v>
      </c>
      <c r="AR85" s="1044">
        <f t="shared" ref="AR85" si="365">$AR$16</f>
        <v>316072.26</v>
      </c>
      <c r="AS85" s="185" t="str">
        <f>IF(AP85&lt;&gt;"",IF(AQ85/$DR$3&lt;=$AR$20,"CUMPLE","RECHAZADO"),"")</f>
        <v/>
      </c>
      <c r="AT85" s="185"/>
      <c r="AU85" s="194">
        <f t="shared" ref="AU85:AU96" si="366">AG85+AL85+AQ85</f>
        <v>15579857</v>
      </c>
      <c r="AV85" s="874">
        <v>2960173</v>
      </c>
      <c r="AW85" s="877">
        <f t="shared" ref="AW85:AW96" si="367">ROUND((AG85+AL85+AQ85)*19%,0)</f>
        <v>2960173</v>
      </c>
      <c r="AX85" s="877">
        <f t="shared" ref="AX85:AX96" si="368">ROUND((AG85+AL85+AQ85)*$AV$16,0)</f>
        <v>18540030</v>
      </c>
      <c r="AY85" s="877" t="str">
        <f t="shared" ref="AY85:AY87" si="369">IF(AV85&lt;&gt;"",IF(AI85="CUMPLE",IF(AN85="CUMPLE","CUMPLE","NO CUMPLE"),"NO CUMPLE")," ")</f>
        <v>CUMPLE</v>
      </c>
      <c r="AZ85" s="871"/>
      <c r="BA85" s="874">
        <v>9688180</v>
      </c>
      <c r="BB85" s="184">
        <f>ROUND(BA85*$DQ$3,0)</f>
        <v>213139960</v>
      </c>
      <c r="BC85" s="184">
        <f t="shared" ref="BC85" si="370">$BC$3</f>
        <v>339892784</v>
      </c>
      <c r="BD85" s="185" t="str">
        <f t="shared" ref="BD85" si="371">IF(BA85&lt;&gt;"",IF(BB85&lt;=BC85,"CUMPLE","RECHAZADO"),"")</f>
        <v>CUMPLE</v>
      </c>
      <c r="BE85" s="209"/>
      <c r="BF85" s="874">
        <v>9102441</v>
      </c>
      <c r="BG85" s="184">
        <f>ROUND(BF85*$DR$3,0)</f>
        <v>664478193</v>
      </c>
      <c r="BH85" s="184">
        <f t="shared" ref="BH85" si="372">$BH$3</f>
        <v>1059638654</v>
      </c>
      <c r="BI85" s="185" t="str">
        <f t="shared" ref="BI85:BI96" si="373">IF(BF85&lt;&gt;"",IF(BG85&lt;=BH85,"CUMPLE","RECHAZADO"),"")</f>
        <v>CUMPLE</v>
      </c>
      <c r="BJ85" s="209"/>
      <c r="BK85" s="874"/>
      <c r="BL85" s="184">
        <f>ROUND(BK85*$DS$3,0)</f>
        <v>0</v>
      </c>
      <c r="BM85" s="1044">
        <f t="shared" ref="BM85" si="374">$BM$16</f>
        <v>74539289</v>
      </c>
      <c r="BN85" s="185" t="str">
        <f>IF(BK85&lt;&gt;"",IF((BL85/$DR$3)/$DN$3&lt;=$BM$20,"CUMPLE","RECHAZADO"),"")</f>
        <v/>
      </c>
      <c r="BO85" s="878"/>
      <c r="BP85" s="194">
        <f t="shared" ref="BP85:BP96" si="375">BB85+BG85+BL85</f>
        <v>877618153</v>
      </c>
      <c r="BQ85" s="874">
        <v>166747449</v>
      </c>
      <c r="BR85" s="877">
        <f t="shared" ref="BR85:BR96" si="376">ROUND((BB85+BG85+BL85)*19%,0)</f>
        <v>166747449</v>
      </c>
      <c r="BS85" s="877">
        <f t="shared" ref="BS85:BS96" si="377">ROUND((BB85+BG85+BL85)*$AV$16,0)</f>
        <v>1044365602</v>
      </c>
      <c r="BT85" s="877" t="str">
        <f t="shared" ref="BT85:BT87" si="378">IF(BQ85&lt;&gt;"",IF(BD85="CUMPLE",IF(BI85="CUMPLE","CUMPLE","NO CUMPLE"),"NO CUMPLE")," ")</f>
        <v>CUMPLE</v>
      </c>
      <c r="BU85" s="871"/>
      <c r="BV85" s="874">
        <v>122332715</v>
      </c>
      <c r="BW85" s="874">
        <v>2324322</v>
      </c>
      <c r="BX85" s="194">
        <f t="shared" ref="BX85:BX96" si="379">ROUND((BV85*10%)*19%,0)</f>
        <v>2324322</v>
      </c>
      <c r="BY85" s="194" t="str">
        <f>IF(BV85&lt;&gt;"",IF(AND(BV85/$DN$3&lt;=$BY$15,BV85/$DN$3&gt;=$BY$16),"CUMPLE","RECHAZADO"),"")</f>
        <v>CUMPLE</v>
      </c>
      <c r="BZ85" s="194">
        <f t="shared" ref="BZ85:BZ96" si="380">BV85</f>
        <v>122332715</v>
      </c>
      <c r="CA85" s="194">
        <f t="shared" ref="CA85:CA96" si="381">BZ85+BX85</f>
        <v>124657037</v>
      </c>
      <c r="CB85" s="871"/>
      <c r="CC85" s="874"/>
      <c r="CD85" s="874"/>
      <c r="CE85" s="194">
        <f t="shared" ref="CE85:CE96" si="382">ROUND((CC85*10%)*19%,0)</f>
        <v>0</v>
      </c>
      <c r="CF85" s="194" t="str">
        <f>IF(CC85&lt;&gt;"",IF(AND(CC85/$DN$3&lt;=$CF$15,CC85/$DS$3&gt;=$CF$16),"CUMPLE","RECHAZADO"),"")</f>
        <v/>
      </c>
      <c r="CG85" s="194">
        <f t="shared" ref="CG85:CG96" si="383">CC85</f>
        <v>0</v>
      </c>
      <c r="CH85" s="194">
        <f t="shared" ref="CH85:CH96" si="384">CG85+CE85</f>
        <v>0</v>
      </c>
      <c r="CI85" s="194"/>
      <c r="CJ85" s="232">
        <f t="shared" ref="CJ85:CJ96" si="385">R85</f>
        <v>18023768992</v>
      </c>
      <c r="CK85" s="197">
        <f t="shared" ref="CK85:CK96" si="386">AC85+AX85+BS85+CA85+CH85</f>
        <v>1283493929</v>
      </c>
      <c r="CL85" s="232">
        <f t="shared" ref="CL85" si="387">IF(CJ85="RECHAZADO","RECHAZADO",IF(CJ85&lt;&gt;"",CJ85+CK85,""))</f>
        <v>19307262921</v>
      </c>
      <c r="CM85" s="871"/>
      <c r="CN85" s="200">
        <f t="shared" ref="CN85:CN96" si="388">S85</f>
        <v>17687702642</v>
      </c>
      <c r="CO85" s="200">
        <f t="shared" ref="CO85:CO96" si="389">AD85+AU85+BP85+BZ85+CG85</f>
        <v>1109673277</v>
      </c>
      <c r="CP85" s="200">
        <f t="shared" ref="CP85" si="390">IF(CN85="RECHAZADO","RECHAZADO",IF(CN85&lt;&gt;"",CN85+CO85,""))</f>
        <v>18797375919</v>
      </c>
      <c r="CQ85" s="871"/>
      <c r="CR85" s="194">
        <f t="shared" si="85"/>
        <v>18023768992</v>
      </c>
      <c r="CS85" s="194">
        <f>(W85*$DP$3)+X85+(AF85*$DQ$3)+(AK85*$DR$3)+(AP85*$DS$3)+AV85+(BA85*$DQ$3)+(BF85*$DR$3)+(BK85*$DS$3)+BQ85+BV85+BW85+CC85+CD85</f>
        <v>1283493929</v>
      </c>
      <c r="CT85" s="200">
        <f t="shared" ref="CT85:CT96" si="391">CR85+CS85</f>
        <v>19307262921</v>
      </c>
      <c r="CU85" s="874">
        <v>19307262921</v>
      </c>
      <c r="CV85" s="200" t="str">
        <f t="shared" ref="CV85" si="392">IF(CU85&lt;&gt;"",IF(CT85=CU85,"OK","REVISAR"),"")</f>
        <v>OK</v>
      </c>
      <c r="CW85" s="136"/>
      <c r="DB85" s="879" t="str">
        <f>IF(F85&lt;&gt;"",IF(G85="CUMPLE",IF(P85="CUMPLE",IF(AB85="CUMPLE",IF(AY85="CUMPLE",IF(BT85="CUMPLE",IF(BY85="CUMPLE","HABILITADO","RECHAZADO"),"RECHAZADO"),"RECHAZADO"),"RECHAZADO"),"RECHAZADO"),"RECHAZADO"),"")</f>
        <v>HABILITADO</v>
      </c>
      <c r="DC85" s="487"/>
    </row>
    <row r="86" spans="1:107" x14ac:dyDescent="0.25">
      <c r="A86" s="1039"/>
      <c r="B86" s="870">
        <v>2</v>
      </c>
      <c r="C86" s="1039"/>
      <c r="D86" s="726"/>
      <c r="E86" s="871"/>
      <c r="F86" s="872">
        <v>17613055238</v>
      </c>
      <c r="G86" s="873" t="str">
        <f t="shared" ref="G86" si="393">IF(F86&lt;&gt;"",IF(F86=$DV$4,"CUMPLE","RECHAZADO"),"")</f>
        <v>CUMPLE</v>
      </c>
      <c r="H86" s="874" t="s">
        <v>1538</v>
      </c>
      <c r="I86" s="889">
        <v>15808937886</v>
      </c>
      <c r="J86" s="208">
        <v>300369820</v>
      </c>
      <c r="K86" s="173">
        <f t="shared" si="352"/>
        <v>300369820</v>
      </c>
      <c r="L86" s="724" t="e">
        <f t="shared" si="353"/>
        <v>#DIV/0!</v>
      </c>
      <c r="M86" s="175" t="e">
        <f t="shared" si="354"/>
        <v>#DIV/0!</v>
      </c>
      <c r="N86" s="176" t="e">
        <f t="shared" si="355"/>
        <v>#DIV/0!</v>
      </c>
      <c r="O86" s="177" t="e">
        <f t="shared" si="356"/>
        <v>#DIV/0!</v>
      </c>
      <c r="P86" s="178" t="str">
        <f>IF(H86&lt;&gt;"",IF(J86=K86,IF(H86="SI",IF(AND(I86&lt;=$DF$4,I86&gt;=($DF$4*0.9)),"CUMPLE","NO CUMPLE"),IF(I86=$DF$4,"CUMPLE","NO CUMPLE")),"NO CUMPLE"),"")</f>
        <v>CUMPLE</v>
      </c>
      <c r="Q86" s="725">
        <f t="shared" si="357"/>
        <v>0</v>
      </c>
      <c r="R86" s="180">
        <f t="shared" si="89"/>
        <v>16109307706</v>
      </c>
      <c r="S86" s="180">
        <f t="shared" si="54"/>
        <v>15808937886</v>
      </c>
      <c r="T86" s="209"/>
      <c r="U86" s="209"/>
      <c r="V86" s="871"/>
      <c r="W86" s="874">
        <v>1375115</v>
      </c>
      <c r="X86" s="876">
        <v>1384741</v>
      </c>
      <c r="Y86" s="184">
        <f>ROUND(W86*$DP$4,0)</f>
        <v>72881095</v>
      </c>
      <c r="Z86" s="184">
        <f t="shared" si="55"/>
        <v>1384741</v>
      </c>
      <c r="AA86" s="1044"/>
      <c r="AB86" s="185" t="str">
        <f>IF(W86&lt;&gt;"",IF((Y86/$DP$4)/$DN$4&lt;=$AA$20,"CUMPLE","RECHAZADO"),"")</f>
        <v>CUMPLE</v>
      </c>
      <c r="AC86" s="186">
        <f t="shared" si="361"/>
        <v>74265836</v>
      </c>
      <c r="AD86" s="186">
        <f t="shared" si="362"/>
        <v>72881095</v>
      </c>
      <c r="AE86" s="209"/>
      <c r="AF86" s="874">
        <v>206974</v>
      </c>
      <c r="AG86" s="184">
        <f>ROUND(AF86*$DQ$4,0)</f>
        <v>1034870</v>
      </c>
      <c r="AH86" s="1044"/>
      <c r="AI86" s="185" t="str">
        <f>IF(AF86&lt;&gt;"",IF(AG86/$DQ$4&lt;=$AH$20,"CUMPLE","RECHAZADO"),"")</f>
        <v>CUMPLE</v>
      </c>
      <c r="AJ86" s="209"/>
      <c r="AK86" s="874">
        <v>165195</v>
      </c>
      <c r="AL86" s="184">
        <f>ROUND(AK86*$DR$4,0)</f>
        <v>8755335</v>
      </c>
      <c r="AM86" s="1044"/>
      <c r="AN86" s="185" t="str">
        <f>IF(AK86&lt;&gt;"",IF(AL86/$DR$4&lt;=$AM$20,"CUMPLE","RECHAZADO"),"")</f>
        <v>CUMPLE</v>
      </c>
      <c r="AO86" s="209"/>
      <c r="AP86" s="874"/>
      <c r="AQ86" s="184">
        <f>ROUND(AP86*$DS$4,0)</f>
        <v>0</v>
      </c>
      <c r="AR86" s="1044"/>
      <c r="AS86" s="185" t="str">
        <f>IF(AP86&lt;&gt;"",IF(AQ86/$DR$4&lt;=$AR$20,"CUMPLE","RECHAZADO"),"")</f>
        <v/>
      </c>
      <c r="AT86" s="185"/>
      <c r="AU86" s="194">
        <f t="shared" si="366"/>
        <v>9790205</v>
      </c>
      <c r="AV86" s="874">
        <v>1860139</v>
      </c>
      <c r="AW86" s="877">
        <f t="shared" si="367"/>
        <v>1860139</v>
      </c>
      <c r="AX86" s="877">
        <f t="shared" si="368"/>
        <v>11650344</v>
      </c>
      <c r="AY86" s="877" t="str">
        <f t="shared" si="369"/>
        <v>CUMPLE</v>
      </c>
      <c r="AZ86" s="871"/>
      <c r="BA86" s="874">
        <v>12414007</v>
      </c>
      <c r="BB86" s="184">
        <f>ROUND(BA86*$DQ$4,0)</f>
        <v>62070035</v>
      </c>
      <c r="BC86" s="184">
        <f t="shared" ref="BC86" si="394">$BC$4</f>
        <v>92828885</v>
      </c>
      <c r="BD86" s="185" t="str">
        <f t="shared" si="66"/>
        <v>CUMPLE</v>
      </c>
      <c r="BE86" s="209"/>
      <c r="BF86" s="874">
        <v>11663466</v>
      </c>
      <c r="BG86" s="184">
        <f>ROUND(BF86*$DR$4,0)</f>
        <v>618163698</v>
      </c>
      <c r="BH86" s="184">
        <f t="shared" ref="BH86" si="395">$BH$4</f>
        <v>924495218</v>
      </c>
      <c r="BI86" s="185" t="str">
        <f t="shared" si="373"/>
        <v>CUMPLE</v>
      </c>
      <c r="BJ86" s="209"/>
      <c r="BK86" s="874"/>
      <c r="BL86" s="184">
        <f>ROUND(BK86*$DS$4,0)</f>
        <v>0</v>
      </c>
      <c r="BM86" s="1044"/>
      <c r="BN86" s="185" t="str">
        <f>IF(BK86&lt;&gt;"",IF((BL86/$DR$4)/$DN$4&lt;=$BM$20,"CUMPLE","RECHAZADO"),"")</f>
        <v/>
      </c>
      <c r="BO86" s="878"/>
      <c r="BP86" s="194">
        <f t="shared" si="375"/>
        <v>680233733</v>
      </c>
      <c r="BQ86" s="874">
        <v>129244410</v>
      </c>
      <c r="BR86" s="877">
        <f t="shared" si="376"/>
        <v>129244409</v>
      </c>
      <c r="BS86" s="877">
        <f t="shared" si="377"/>
        <v>809478142</v>
      </c>
      <c r="BT86" s="877" t="str">
        <f t="shared" si="378"/>
        <v>CUMPLE</v>
      </c>
      <c r="BU86" s="871"/>
      <c r="BV86" s="874">
        <v>128404515</v>
      </c>
      <c r="BW86" s="874">
        <v>2439686</v>
      </c>
      <c r="BX86" s="194">
        <f t="shared" si="379"/>
        <v>2439686</v>
      </c>
      <c r="BY86" s="194" t="str">
        <f>IF(BV86&lt;&gt;"",IF(AND(BV86/$DN$4&lt;=$BY$15,BV86/$DN$4&gt;=$BY$16),"CUMPLE","RECHAZADO"),"")</f>
        <v>CUMPLE</v>
      </c>
      <c r="BZ86" s="194">
        <f t="shared" si="380"/>
        <v>128404515</v>
      </c>
      <c r="CA86" s="194">
        <f t="shared" si="381"/>
        <v>130844201</v>
      </c>
      <c r="CB86" s="871"/>
      <c r="CC86" s="874"/>
      <c r="CD86" s="874"/>
      <c r="CE86" s="194">
        <f t="shared" si="382"/>
        <v>0</v>
      </c>
      <c r="CF86" s="194" t="str">
        <f>IF(CC86&lt;&gt;"",IF(AND(CC86/$DN$4&lt;=$CF$15,CC86/$DS$4&gt;=$CF$16),"CUMPLE","RECHAZADO"),"")</f>
        <v/>
      </c>
      <c r="CG86" s="194">
        <f t="shared" si="383"/>
        <v>0</v>
      </c>
      <c r="CH86" s="194">
        <f t="shared" si="384"/>
        <v>0</v>
      </c>
      <c r="CI86" s="194"/>
      <c r="CJ86" s="232">
        <f t="shared" si="385"/>
        <v>16109307706</v>
      </c>
      <c r="CK86" s="197">
        <f t="shared" si="386"/>
        <v>1026238523</v>
      </c>
      <c r="CL86" s="232">
        <f t="shared" si="81"/>
        <v>17135546229</v>
      </c>
      <c r="CM86" s="871"/>
      <c r="CN86" s="200">
        <f t="shared" si="388"/>
        <v>15808937886</v>
      </c>
      <c r="CO86" s="200">
        <f t="shared" si="389"/>
        <v>891309548</v>
      </c>
      <c r="CP86" s="200">
        <f t="shared" si="84"/>
        <v>16700247434</v>
      </c>
      <c r="CQ86" s="871"/>
      <c r="CR86" s="194">
        <f t="shared" si="85"/>
        <v>16109307706</v>
      </c>
      <c r="CS86" s="194">
        <f>(W86*$DP$4)+X86+(AF86*$DQ$4)+(AK86*$DR$4)+(AP86*$DS$4)+AV86+(BA86*$DQ$4)+(BF86*$DR$4)+(BK86*$DS$4)+BQ86+BV86+BW86+CC86+CD86</f>
        <v>1026238524</v>
      </c>
      <c r="CT86" s="200">
        <f t="shared" si="391"/>
        <v>17135546230</v>
      </c>
      <c r="CU86" s="874">
        <v>17135546230</v>
      </c>
      <c r="CV86" s="200" t="str">
        <f t="shared" si="87"/>
        <v>OK</v>
      </c>
      <c r="CW86" s="136"/>
      <c r="DB86" s="879" t="str">
        <f t="shared" si="91"/>
        <v>HABILITADO</v>
      </c>
      <c r="DC86" s="487"/>
    </row>
    <row r="87" spans="1:107" x14ac:dyDescent="0.25">
      <c r="A87" s="1039"/>
      <c r="B87" s="870">
        <v>3</v>
      </c>
      <c r="C87" s="1039"/>
      <c r="D87" s="726"/>
      <c r="E87" s="871"/>
      <c r="F87" s="872">
        <v>22660325900</v>
      </c>
      <c r="G87" s="873" t="str">
        <f t="shared" ref="G87" si="396">IF(F87&lt;&gt;"",IF(F87=$DV$5,"CUMPLE","RECHAZADO"),"")</f>
        <v>CUMPLE</v>
      </c>
      <c r="H87" s="874" t="s">
        <v>1538</v>
      </c>
      <c r="I87" s="889">
        <v>20196034881</v>
      </c>
      <c r="J87" s="208">
        <v>383724663</v>
      </c>
      <c r="K87" s="173">
        <f t="shared" si="352"/>
        <v>383724663</v>
      </c>
      <c r="L87" s="724" t="e">
        <f t="shared" si="353"/>
        <v>#DIV/0!</v>
      </c>
      <c r="M87" s="175" t="e">
        <f t="shared" si="354"/>
        <v>#DIV/0!</v>
      </c>
      <c r="N87" s="176" t="e">
        <f t="shared" si="355"/>
        <v>#DIV/0!</v>
      </c>
      <c r="O87" s="177" t="e">
        <f t="shared" si="356"/>
        <v>#DIV/0!</v>
      </c>
      <c r="P87" s="178" t="str">
        <f>IF(H87&lt;&gt;"",IF(J87=K87,IF(H87="SI",IF(AND(I87&lt;=$DF$5,I87&gt;=($DF$5*0.9)),"CUMPLE","NO CUMPLE"),IF(I87=$DF$5,"CUMPLE","NO CUMPLE")),"NO CUMPLE"),"")</f>
        <v>CUMPLE</v>
      </c>
      <c r="Q87" s="725">
        <f t="shared" si="357"/>
        <v>0</v>
      </c>
      <c r="R87" s="180">
        <f t="shared" si="89"/>
        <v>20579759544</v>
      </c>
      <c r="S87" s="180">
        <f t="shared" si="54"/>
        <v>20196034881</v>
      </c>
      <c r="T87" s="209"/>
      <c r="U87" s="209"/>
      <c r="V87" s="871"/>
      <c r="W87" s="874">
        <v>1351921</v>
      </c>
      <c r="X87" s="876">
        <v>2054920</v>
      </c>
      <c r="Y87" s="184">
        <f>ROUND(W87*$DP$5,0)</f>
        <v>108153680</v>
      </c>
      <c r="Z87" s="184">
        <f t="shared" si="55"/>
        <v>2054920</v>
      </c>
      <c r="AA87" s="1044"/>
      <c r="AB87" s="185" t="str">
        <f>IF(W87&lt;&gt;"",IF((Y87/$DP$5)/$DN$5&lt;=$AA$20,"CUMPLE","RECHAZADO"),"")</f>
        <v>CUMPLE</v>
      </c>
      <c r="AC87" s="186">
        <f t="shared" si="361"/>
        <v>110208600</v>
      </c>
      <c r="AD87" s="186">
        <f t="shared" si="362"/>
        <v>108153680</v>
      </c>
      <c r="AE87" s="209"/>
      <c r="AF87" s="874">
        <v>203149</v>
      </c>
      <c r="AG87" s="184">
        <f>ROUND(AF87*$DQ$5,0)</f>
        <v>1422043</v>
      </c>
      <c r="AH87" s="1044"/>
      <c r="AI87" s="185" t="str">
        <f>IF(AF87&lt;&gt;"",IF(AG87/$DQ$5&lt;=$AH$20,"CUMPLE","RECHAZADO"),"")</f>
        <v>CUMPLE</v>
      </c>
      <c r="AJ87" s="209"/>
      <c r="AK87" s="874">
        <v>162143</v>
      </c>
      <c r="AL87" s="184">
        <f>ROUND(AK87*$DR$5,0)</f>
        <v>12971440</v>
      </c>
      <c r="AM87" s="1044"/>
      <c r="AN87" s="185" t="str">
        <f>IF(AK87&lt;&gt;"",IF(AL87/$DR$5&lt;=$AM$20,"CUMPLE","RECHAZADO"),"")</f>
        <v>CUMPLE</v>
      </c>
      <c r="AO87" s="209"/>
      <c r="AP87" s="874"/>
      <c r="AQ87" s="184">
        <f>ROUND(AP87*$DS$5,0)</f>
        <v>0</v>
      </c>
      <c r="AR87" s="1044"/>
      <c r="AS87" s="185" t="str">
        <f>IF(AP87&lt;&gt;"",IF(AQ87/$DR$5&lt;=$AR$20,"CUMPLE","RECHAZADO"),"")</f>
        <v/>
      </c>
      <c r="AT87" s="185"/>
      <c r="AU87" s="194">
        <f t="shared" si="366"/>
        <v>14393483</v>
      </c>
      <c r="AV87" s="874">
        <v>2734762</v>
      </c>
      <c r="AW87" s="877">
        <f t="shared" si="367"/>
        <v>2734762</v>
      </c>
      <c r="AX87" s="877">
        <f t="shared" si="368"/>
        <v>17128245</v>
      </c>
      <c r="AY87" s="877" t="str">
        <f t="shared" si="369"/>
        <v>CUMPLE</v>
      </c>
      <c r="AZ87" s="871"/>
      <c r="BA87" s="874">
        <v>11670489</v>
      </c>
      <c r="BB87" s="184">
        <f>ROUND(BA87*$DQ$5,0)</f>
        <v>81693423</v>
      </c>
      <c r="BC87" s="184">
        <f t="shared" ref="BC87" si="397">$BC$5</f>
        <v>123465503</v>
      </c>
      <c r="BD87" s="185" t="str">
        <f t="shared" si="66"/>
        <v>CUMPLE</v>
      </c>
      <c r="BE87" s="209"/>
      <c r="BF87" s="874">
        <v>10964901</v>
      </c>
      <c r="BG87" s="184">
        <f>ROUND(BF87*$DR$5,0)</f>
        <v>877192080</v>
      </c>
      <c r="BH87" s="184">
        <f t="shared" ref="BH87" si="398">$BH$5</f>
        <v>1325724320</v>
      </c>
      <c r="BI87" s="185" t="str">
        <f t="shared" si="373"/>
        <v>CUMPLE</v>
      </c>
      <c r="BJ87" s="209"/>
      <c r="BK87" s="874"/>
      <c r="BL87" s="184">
        <f>ROUND(BK87*$DS$5,0)</f>
        <v>0</v>
      </c>
      <c r="BM87" s="1044"/>
      <c r="BN87" s="185" t="str">
        <f>IF(BK87&lt;&gt;"",IF((BL87/$DR$5)/$DN$5&lt;=$BM$20,"CUMPLE","RECHAZADO"),"")</f>
        <v/>
      </c>
      <c r="BO87" s="878"/>
      <c r="BP87" s="194">
        <f t="shared" si="375"/>
        <v>958885503</v>
      </c>
      <c r="BQ87" s="874">
        <v>182188245</v>
      </c>
      <c r="BR87" s="877">
        <f t="shared" si="376"/>
        <v>182188246</v>
      </c>
      <c r="BS87" s="877">
        <f t="shared" si="377"/>
        <v>1141073749</v>
      </c>
      <c r="BT87" s="877" t="str">
        <f t="shared" si="378"/>
        <v>CUMPLE</v>
      </c>
      <c r="BU87" s="871"/>
      <c r="BV87" s="874">
        <v>126937957</v>
      </c>
      <c r="BW87" s="874">
        <v>2411821</v>
      </c>
      <c r="BX87" s="194">
        <f t="shared" si="379"/>
        <v>2411821</v>
      </c>
      <c r="BY87" s="194" t="str">
        <f>IF(BV87&lt;&gt;"",IF(AND(BV87/$DN$5&lt;=$BY$15,BV87/$DN$5&gt;=$BY$16),"CUMPLE","RECHAZADO"),"")</f>
        <v>CUMPLE</v>
      </c>
      <c r="BZ87" s="194">
        <f t="shared" si="380"/>
        <v>126937957</v>
      </c>
      <c r="CA87" s="194">
        <f t="shared" si="381"/>
        <v>129349778</v>
      </c>
      <c r="CB87" s="871"/>
      <c r="CC87" s="874"/>
      <c r="CD87" s="874"/>
      <c r="CE87" s="194">
        <f t="shared" si="382"/>
        <v>0</v>
      </c>
      <c r="CF87" s="194" t="str">
        <f>IF(CC87&lt;&gt;"",IF(AND(CC87/$DN$5&lt;=$CF$15,CC87/$DS$5&gt;=$CF$16),"CUMPLE","RECHAZADO"),"")</f>
        <v/>
      </c>
      <c r="CG87" s="194">
        <f t="shared" si="383"/>
        <v>0</v>
      </c>
      <c r="CH87" s="194">
        <f t="shared" si="384"/>
        <v>0</v>
      </c>
      <c r="CI87" s="194"/>
      <c r="CJ87" s="232">
        <f t="shared" si="385"/>
        <v>20579759544</v>
      </c>
      <c r="CK87" s="197">
        <f t="shared" si="386"/>
        <v>1397760372</v>
      </c>
      <c r="CL87" s="232">
        <f t="shared" si="81"/>
        <v>21977519916</v>
      </c>
      <c r="CM87" s="871"/>
      <c r="CN87" s="200">
        <f t="shared" si="388"/>
        <v>20196034881</v>
      </c>
      <c r="CO87" s="200">
        <f t="shared" si="389"/>
        <v>1208370623</v>
      </c>
      <c r="CP87" s="200">
        <f t="shared" si="84"/>
        <v>21404405504</v>
      </c>
      <c r="CQ87" s="871"/>
      <c r="CR87" s="194">
        <f t="shared" si="85"/>
        <v>20579759544</v>
      </c>
      <c r="CS87" s="194">
        <f>(W87*$DP$5)+X87+(AF87*$DQ$5)+(AK87*$DR$5)+(AP87*$DS$5)+AV87+(BA87*$DQ$5)+(BF87*$DR$5)+(BK87*$DS$5)+BQ87+BV87+BW87+CC87+CD87</f>
        <v>1397760371</v>
      </c>
      <c r="CT87" s="200">
        <f t="shared" si="391"/>
        <v>21977519915</v>
      </c>
      <c r="CU87" s="874">
        <v>21977519915</v>
      </c>
      <c r="CV87" s="200" t="str">
        <f t="shared" si="87"/>
        <v>OK</v>
      </c>
      <c r="CW87" s="136"/>
      <c r="DB87" s="879" t="str">
        <f t="shared" si="91"/>
        <v>HABILITADO</v>
      </c>
      <c r="DC87" s="487"/>
    </row>
    <row r="88" spans="1:107" hidden="1" x14ac:dyDescent="0.25">
      <c r="A88" s="1041"/>
      <c r="B88" s="167">
        <v>4</v>
      </c>
      <c r="C88" s="1043"/>
      <c r="D88" s="220"/>
      <c r="E88" s="156"/>
      <c r="F88" s="168"/>
      <c r="G88" s="169" t="str">
        <f t="shared" ref="G88" si="399">IF(F88&lt;&gt;"",IF(F88=$DV$6,"CUMPLE","RECHAZADO"),"")</f>
        <v/>
      </c>
      <c r="H88" s="170"/>
      <c r="I88" s="866"/>
      <c r="J88" s="172"/>
      <c r="K88" s="827">
        <f t="shared" si="352"/>
        <v>0</v>
      </c>
      <c r="L88" s="174" t="e">
        <f t="shared" si="353"/>
        <v>#DIV/0!</v>
      </c>
      <c r="M88" s="175" t="e">
        <f t="shared" si="354"/>
        <v>#DIV/0!</v>
      </c>
      <c r="N88" s="176" t="e">
        <f t="shared" si="355"/>
        <v>#DIV/0!</v>
      </c>
      <c r="O88" s="177" t="e">
        <f t="shared" si="356"/>
        <v>#DIV/0!</v>
      </c>
      <c r="P88" s="179" t="str">
        <f>IF(H88&lt;&gt;"",IF(J88=K88,IF(H88="SI",IF(AND(I88&lt;=$DF$6,I88&gt;=($DF$6*0.9)),"CUMPLE","NO CUMPLE"),IF(I88=$DF$6,"CUMPLE","NO CUMPLE")),"NO CUMPLE"),"")</f>
        <v/>
      </c>
      <c r="Q88" s="179">
        <f t="shared" si="357"/>
        <v>0</v>
      </c>
      <c r="R88" s="828" t="str">
        <f t="shared" si="89"/>
        <v/>
      </c>
      <c r="S88" s="828" t="str">
        <f t="shared" si="54"/>
        <v/>
      </c>
      <c r="T88" s="181"/>
      <c r="U88" s="182"/>
      <c r="V88" s="155"/>
      <c r="W88" s="170"/>
      <c r="X88" s="183"/>
      <c r="Y88" s="829">
        <f>ROUND(W88*$DP$6,0)</f>
        <v>0</v>
      </c>
      <c r="Z88" s="829">
        <f t="shared" si="55"/>
        <v>0</v>
      </c>
      <c r="AA88" s="1045"/>
      <c r="AB88" s="244" t="str">
        <f>IF(W88&lt;&gt;"",IF((Y88/$DP$6)/$DN$6&lt;=$AA$20,"CUMPLE","RECHAZADO"),"")</f>
        <v/>
      </c>
      <c r="AC88" s="830">
        <f t="shared" si="361"/>
        <v>0</v>
      </c>
      <c r="AD88" s="830">
        <f t="shared" si="362"/>
        <v>0</v>
      </c>
      <c r="AE88" s="181"/>
      <c r="AF88" s="170"/>
      <c r="AG88" s="829">
        <f>ROUND(AF88*$DQ$6,0)</f>
        <v>0</v>
      </c>
      <c r="AH88" s="1045"/>
      <c r="AI88" s="244" t="str">
        <f>IF(AF88&lt;&gt;"",IF(AG88/$DQ$6&lt;=$AH$20,"CUMPLE","RECHAZADO"),"")</f>
        <v/>
      </c>
      <c r="AJ88" s="181"/>
      <c r="AK88" s="170"/>
      <c r="AL88" s="829">
        <f>ROUND(AK88*$DR$6,0)</f>
        <v>0</v>
      </c>
      <c r="AM88" s="1045"/>
      <c r="AN88" s="244" t="str">
        <f>IF(AK88&lt;&gt;"",IF(AL88/$DR$6&lt;=$AM$20,"CUMPLE","RECHAZADO"),"")</f>
        <v/>
      </c>
      <c r="AO88" s="181"/>
      <c r="AP88" s="170"/>
      <c r="AQ88" s="829">
        <f>ROUND(AP88*$DS$6,0)</f>
        <v>0</v>
      </c>
      <c r="AR88" s="1045"/>
      <c r="AS88" s="244" t="str">
        <f>IF(AP88&lt;&gt;"",IF(AQ88/$DR$6&lt;=$AR$20,"CUMPLE","RECHAZADO"),"")</f>
        <v/>
      </c>
      <c r="AT88" s="187"/>
      <c r="AU88" s="831">
        <f t="shared" si="366"/>
        <v>0</v>
      </c>
      <c r="AV88" s="170"/>
      <c r="AW88" s="832">
        <f t="shared" si="367"/>
        <v>0</v>
      </c>
      <c r="AX88" s="832">
        <f t="shared" si="368"/>
        <v>0</v>
      </c>
      <c r="AY88" s="832" t="str">
        <f>IF(AV88&lt;&gt;"",IF(AN88="CUMPLE","CUMPLE","NO CUMPLE"),"")</f>
        <v/>
      </c>
      <c r="AZ88" s="155"/>
      <c r="BA88" s="170"/>
      <c r="BB88" s="829">
        <f>ROUND(BA88*$DQ$6,0)</f>
        <v>0</v>
      </c>
      <c r="BC88" s="834">
        <f t="shared" ref="BC88" si="400">$BC$6</f>
        <v>599037720</v>
      </c>
      <c r="BD88" s="729" t="str">
        <f t="shared" si="66"/>
        <v/>
      </c>
      <c r="BE88" s="181"/>
      <c r="BF88" s="170"/>
      <c r="BG88" s="829">
        <f>ROUND(BF88*$DR$6,0)</f>
        <v>0</v>
      </c>
      <c r="BH88" s="829">
        <f t="shared" ref="BH88" si="401">$BH$6</f>
        <v>1500854400</v>
      </c>
      <c r="BI88" s="729" t="str">
        <f t="shared" si="373"/>
        <v/>
      </c>
      <c r="BJ88" s="181"/>
      <c r="BK88" s="170"/>
      <c r="BL88" s="829">
        <f>ROUND(BK88*$DS$6,0)</f>
        <v>0</v>
      </c>
      <c r="BM88" s="1045"/>
      <c r="BN88" s="244" t="str">
        <f>IF(BK88&lt;&gt;"",IF((BL88/$DR$6)/$DN$6&lt;=$BM$20,"CUMPLE","RECHAZADO"),"")</f>
        <v/>
      </c>
      <c r="BO88" s="193"/>
      <c r="BP88" s="831">
        <f t="shared" si="375"/>
        <v>0</v>
      </c>
      <c r="BQ88" s="170"/>
      <c r="BR88" s="832">
        <f t="shared" si="376"/>
        <v>0</v>
      </c>
      <c r="BS88" s="832">
        <f t="shared" si="377"/>
        <v>0</v>
      </c>
      <c r="BT88" s="832" t="str">
        <f>IF(BQ88&lt;&gt;"",IF(BI88="CUMPLE","CUMPLE","NO CUMPLE"),"")</f>
        <v/>
      </c>
      <c r="BU88" s="155"/>
      <c r="BV88" s="170"/>
      <c r="BW88" s="170"/>
      <c r="BX88" s="835">
        <f t="shared" si="379"/>
        <v>0</v>
      </c>
      <c r="BY88" s="835" t="str">
        <f>IF(BV88&lt;&gt;"",IF(AND(BV88/$DN$6&lt;=$BY$15,BV88/$DN$6&gt;=$BY$16),"CUMPLE","RECHAZADO"),"")</f>
        <v/>
      </c>
      <c r="BZ88" s="835">
        <f t="shared" si="380"/>
        <v>0</v>
      </c>
      <c r="CA88" s="835">
        <f t="shared" si="381"/>
        <v>0</v>
      </c>
      <c r="CB88" s="155"/>
      <c r="CC88" s="170"/>
      <c r="CD88" s="170"/>
      <c r="CE88" s="835">
        <f t="shared" si="382"/>
        <v>0</v>
      </c>
      <c r="CF88" s="835" t="str">
        <f>IF(CC88&lt;&gt;"",IF(AND(CC88/$DN$6&lt;=$CF$15,CC88/$DS$6&gt;=$CF$16),"CUMPLE","RECHAZADO"),"")</f>
        <v/>
      </c>
      <c r="CG88" s="835">
        <f t="shared" si="383"/>
        <v>0</v>
      </c>
      <c r="CH88" s="835">
        <f t="shared" si="384"/>
        <v>0</v>
      </c>
      <c r="CI88" s="195"/>
      <c r="CJ88" s="86" t="str">
        <f t="shared" si="385"/>
        <v/>
      </c>
      <c r="CK88" s="836">
        <f t="shared" si="386"/>
        <v>0</v>
      </c>
      <c r="CL88" s="837" t="str">
        <f t="shared" si="81"/>
        <v/>
      </c>
      <c r="CM88" s="155"/>
      <c r="CN88" s="838" t="str">
        <f t="shared" si="388"/>
        <v/>
      </c>
      <c r="CO88" s="839">
        <f t="shared" si="389"/>
        <v>0</v>
      </c>
      <c r="CP88" s="840" t="str">
        <f t="shared" si="84"/>
        <v/>
      </c>
      <c r="CQ88" s="156"/>
      <c r="CR88" s="841">
        <f t="shared" si="85"/>
        <v>0</v>
      </c>
      <c r="CS88" s="835">
        <f>(W88*$DP$6)+X88+(AF88*$DQ$6)+(AK88*$DR$6)+(AP88*$DS$6)+AV88+(BA88*$DQ$6)+(BF88*$DR$6)+(BK88*$DS$6)+BQ88+BV88+BW88+CC88+CD88</f>
        <v>0</v>
      </c>
      <c r="CT88" s="840">
        <f t="shared" si="391"/>
        <v>0</v>
      </c>
      <c r="CU88" s="842"/>
      <c r="CV88" s="840" t="str">
        <f t="shared" si="87"/>
        <v/>
      </c>
      <c r="DB88" s="843" t="str">
        <f t="shared" si="91"/>
        <v/>
      </c>
      <c r="DC88" s="844"/>
    </row>
    <row r="89" spans="1:107" hidden="1" x14ac:dyDescent="0.25">
      <c r="A89" s="1046"/>
      <c r="B89" s="870">
        <v>5</v>
      </c>
      <c r="C89" s="1043"/>
      <c r="D89" s="220"/>
      <c r="E89" s="156"/>
      <c r="F89" s="207"/>
      <c r="G89" s="169" t="str">
        <f t="shared" ref="G89" si="402">IF(F89&lt;&gt;"",IF(F89=$DV$7,"CUMPLE","RECHAZADO"),"")</f>
        <v/>
      </c>
      <c r="H89" s="170"/>
      <c r="I89" s="223"/>
      <c r="J89" s="208"/>
      <c r="K89" s="173">
        <f t="shared" si="352"/>
        <v>0</v>
      </c>
      <c r="L89" s="174" t="e">
        <f t="shared" si="353"/>
        <v>#DIV/0!</v>
      </c>
      <c r="M89" s="175" t="e">
        <f t="shared" si="354"/>
        <v>#DIV/0!</v>
      </c>
      <c r="N89" s="176" t="e">
        <f t="shared" si="355"/>
        <v>#DIV/0!</v>
      </c>
      <c r="O89" s="177" t="e">
        <f t="shared" si="356"/>
        <v>#DIV/0!</v>
      </c>
      <c r="P89" s="178" t="str">
        <f>IF(H89&lt;&gt;"",IF(J89=K89,IF(H89="SI",IF(AND(I89&lt;=$DF$7,I89&gt;=($DF$7*0.9)),"CUMPLE","NO CUMPLE"),IF(I89=$DF$7,"CUMPLE","NO CUMPLE")),"NO CUMPLE"),"")</f>
        <v/>
      </c>
      <c r="Q89" s="179">
        <f t="shared" si="357"/>
        <v>0</v>
      </c>
      <c r="R89" s="180" t="str">
        <f t="shared" si="89"/>
        <v/>
      </c>
      <c r="S89" s="180" t="str">
        <f t="shared" si="54"/>
        <v/>
      </c>
      <c r="T89" s="209"/>
      <c r="U89" s="210"/>
      <c r="V89" s="155"/>
      <c r="W89" s="211"/>
      <c r="X89" s="212"/>
      <c r="Y89" s="184">
        <f>ROUND(W89*$DP$7,0)</f>
        <v>0</v>
      </c>
      <c r="Z89" s="184">
        <f t="shared" si="55"/>
        <v>0</v>
      </c>
      <c r="AA89" s="1045"/>
      <c r="AB89" s="185" t="str">
        <f>IF(W89&lt;&gt;"",IF((Y89/$DP$7)/$DN$7&lt;=$AA$20,"CUMPLE","RECHAZADO"),"")</f>
        <v/>
      </c>
      <c r="AC89" s="186">
        <f t="shared" si="361"/>
        <v>0</v>
      </c>
      <c r="AD89" s="186">
        <f t="shared" si="362"/>
        <v>0</v>
      </c>
      <c r="AE89" s="209"/>
      <c r="AF89" s="211"/>
      <c r="AG89" s="184">
        <f>ROUND(AF89*$DQ$7,0)</f>
        <v>0</v>
      </c>
      <c r="AH89" s="1045"/>
      <c r="AI89" s="185" t="str">
        <f>IF(AF89&lt;&gt;"",IF(AG89/$DQ$7&lt;=$AH$20,"CUMPLE","RECHAZADO"),"")</f>
        <v/>
      </c>
      <c r="AJ89" s="209"/>
      <c r="AK89" s="211"/>
      <c r="AL89" s="184">
        <f>ROUND(AK89*$DR$7,0)</f>
        <v>0</v>
      </c>
      <c r="AM89" s="1045"/>
      <c r="AN89" s="185" t="str">
        <f>IF(AK89&lt;&gt;"",IF(AL89/$DR$7&lt;=$AM$20,"CUMPLE","RECHAZADO"),"")</f>
        <v/>
      </c>
      <c r="AO89" s="209"/>
      <c r="AP89" s="211"/>
      <c r="AQ89" s="184">
        <f>ROUND(AP89*$DS$7,0)</f>
        <v>0</v>
      </c>
      <c r="AR89" s="1045"/>
      <c r="AS89" s="185" t="str">
        <f>IF(AP89&lt;&gt;"",IF(AQ89/$DR$7&lt;=$AR$20,"CUMPLE","RECHAZADO"),"")</f>
        <v/>
      </c>
      <c r="AT89" s="213"/>
      <c r="AU89" s="188">
        <f t="shared" si="366"/>
        <v>0</v>
      </c>
      <c r="AV89" s="170"/>
      <c r="AW89" s="189">
        <f t="shared" si="367"/>
        <v>0</v>
      </c>
      <c r="AX89" s="189">
        <f t="shared" si="368"/>
        <v>0</v>
      </c>
      <c r="AY89" s="189" t="str">
        <f>IF(AV89&lt;&gt;"",IF(AI89="CUMPLE",IF(AN89="CUMPLE","CUMPLE","NO CUMPLE"),"NO CUMPLE")," ")</f>
        <v xml:space="preserve"> </v>
      </c>
      <c r="AZ89" s="155"/>
      <c r="BA89" s="211"/>
      <c r="BB89" s="184">
        <f>ROUND(BA89*$DQ$7,0)</f>
        <v>0</v>
      </c>
      <c r="BC89" s="191">
        <f t="shared" ref="BC89" si="403">$BC$7</f>
        <v>512088380</v>
      </c>
      <c r="BD89" s="192" t="str">
        <f t="shared" si="66"/>
        <v/>
      </c>
      <c r="BE89" s="209"/>
      <c r="BF89" s="211"/>
      <c r="BG89" s="184">
        <f>ROUND(BF89*$DR$7,0)</f>
        <v>0</v>
      </c>
      <c r="BH89" s="184">
        <f t="shared" ref="BH89" si="404">$BH$7</f>
        <v>1342093772</v>
      </c>
      <c r="BI89" s="192" t="str">
        <f t="shared" si="373"/>
        <v/>
      </c>
      <c r="BJ89" s="209"/>
      <c r="BK89" s="211"/>
      <c r="BL89" s="184">
        <f>ROUND(BK89*$DS$7,0)</f>
        <v>0</v>
      </c>
      <c r="BM89" s="1045"/>
      <c r="BN89" s="185" t="str">
        <f>IF(BK89&lt;&gt;"",IF((BL89/$DR$7)/$DN$7&lt;=$BM$20,"CUMPLE","RECHAZADO"),"")</f>
        <v/>
      </c>
      <c r="BO89" s="214"/>
      <c r="BP89" s="188">
        <f t="shared" si="375"/>
        <v>0</v>
      </c>
      <c r="BQ89" s="170"/>
      <c r="BR89" s="189">
        <f t="shared" si="376"/>
        <v>0</v>
      </c>
      <c r="BS89" s="189">
        <f t="shared" si="377"/>
        <v>0</v>
      </c>
      <c r="BT89" s="189" t="str">
        <f>IF(BQ89&lt;&gt;"",IF(BD89="CUMPLE",IF(BI89="CUMPLE","CUMPLE","NO CUMPLE"),"NO CUMPLE")," ")</f>
        <v xml:space="preserve"> </v>
      </c>
      <c r="BU89" s="155"/>
      <c r="BV89" s="170"/>
      <c r="BW89" s="170"/>
      <c r="BX89" s="194">
        <f t="shared" si="379"/>
        <v>0</v>
      </c>
      <c r="BY89" s="194" t="str">
        <f>IF(BV89&lt;&gt;"",IF(AND(BV89/$DN$7&lt;=$BY$15,BV89/$DN$7&gt;=$BY$16),"CUMPLE","RECHAZADO"),"")</f>
        <v/>
      </c>
      <c r="BZ89" s="194">
        <f t="shared" si="380"/>
        <v>0</v>
      </c>
      <c r="CA89" s="194">
        <f t="shared" si="381"/>
        <v>0</v>
      </c>
      <c r="CB89" s="155"/>
      <c r="CC89" s="170"/>
      <c r="CD89" s="170"/>
      <c r="CE89" s="194">
        <f t="shared" si="382"/>
        <v>0</v>
      </c>
      <c r="CF89" s="194" t="str">
        <f>IF(CC89&lt;&gt;"",IF(AND(CC89/$DN$7&lt;=$CF$15,CC89/$DS$7&gt;=$CF$16),"CUMPLE","RECHAZADO"),"")</f>
        <v/>
      </c>
      <c r="CG89" s="194">
        <f t="shared" si="383"/>
        <v>0</v>
      </c>
      <c r="CH89" s="194">
        <f t="shared" si="384"/>
        <v>0</v>
      </c>
      <c r="CI89" s="215"/>
      <c r="CJ89" s="196" t="str">
        <f t="shared" si="385"/>
        <v/>
      </c>
      <c r="CK89" s="197">
        <f t="shared" si="386"/>
        <v>0</v>
      </c>
      <c r="CL89" s="198" t="str">
        <f t="shared" si="81"/>
        <v/>
      </c>
      <c r="CM89" s="155"/>
      <c r="CN89" s="199" t="str">
        <f t="shared" si="388"/>
        <v/>
      </c>
      <c r="CO89" s="200">
        <f t="shared" si="389"/>
        <v>0</v>
      </c>
      <c r="CP89" s="201" t="str">
        <f t="shared" si="84"/>
        <v/>
      </c>
      <c r="CQ89" s="156"/>
      <c r="CR89" s="202">
        <f t="shared" si="85"/>
        <v>0</v>
      </c>
      <c r="CS89" s="194">
        <f>(W89*$DP$7)+X89+(AF89*$DQ$7)+(AK89*$DR$7)+(AP89*$DS$7)+AV89+(BA89*$DQ$7)+(BF89*$DR$7)+(BK89*$DS$7)+BQ89+BV89+BW89+CC89+CD89</f>
        <v>0</v>
      </c>
      <c r="CT89" s="201">
        <f t="shared" si="391"/>
        <v>0</v>
      </c>
      <c r="CU89" s="203"/>
      <c r="CV89" s="201" t="str">
        <f t="shared" si="87"/>
        <v/>
      </c>
      <c r="DB89" s="204" t="str">
        <f t="shared" si="91"/>
        <v/>
      </c>
      <c r="DC89" s="206"/>
    </row>
    <row r="90" spans="1:107" hidden="1" x14ac:dyDescent="0.25">
      <c r="A90" s="1046"/>
      <c r="B90" s="870">
        <v>6</v>
      </c>
      <c r="C90" s="1043"/>
      <c r="D90" s="220"/>
      <c r="E90" s="156"/>
      <c r="F90" s="207"/>
      <c r="G90" s="169" t="str">
        <f t="shared" ref="G90" si="405">IF(F90&lt;&gt;"",IF(F90=$DV$8,"CUMPLE","RECHAZADO"),"")</f>
        <v/>
      </c>
      <c r="H90" s="170"/>
      <c r="I90" s="223"/>
      <c r="J90" s="208"/>
      <c r="K90" s="173">
        <f t="shared" si="352"/>
        <v>0</v>
      </c>
      <c r="L90" s="174" t="e">
        <f t="shared" si="353"/>
        <v>#DIV/0!</v>
      </c>
      <c r="M90" s="175" t="e">
        <f t="shared" si="354"/>
        <v>#DIV/0!</v>
      </c>
      <c r="N90" s="176" t="e">
        <f t="shared" si="355"/>
        <v>#DIV/0!</v>
      </c>
      <c r="O90" s="177" t="e">
        <f t="shared" si="356"/>
        <v>#DIV/0!</v>
      </c>
      <c r="P90" s="178" t="str">
        <f>IF(H90&lt;&gt;"",IF(J90=K90,IF(H90="SI",IF(AND(I90&lt;=$DF$8,I90&gt;=($DF$8*0.9)),"CUMPLE","NO CUMPLE"),IF(I90=$DF$8,"CUMPLE","NO CUMPLE")),"NO CUMPLE"),"")</f>
        <v/>
      </c>
      <c r="Q90" s="179">
        <f t="shared" si="357"/>
        <v>0</v>
      </c>
      <c r="R90" s="180" t="str">
        <f t="shared" si="89"/>
        <v/>
      </c>
      <c r="S90" s="180" t="str">
        <f t="shared" si="54"/>
        <v/>
      </c>
      <c r="T90" s="209"/>
      <c r="U90" s="210"/>
      <c r="V90" s="155"/>
      <c r="W90" s="211"/>
      <c r="X90" s="212"/>
      <c r="Y90" s="184">
        <f>ROUND(W90*$DP$8,0)</f>
        <v>0</v>
      </c>
      <c r="Z90" s="184">
        <f t="shared" si="55"/>
        <v>0</v>
      </c>
      <c r="AA90" s="1045"/>
      <c r="AB90" s="185" t="str">
        <f>IF(W90&lt;&gt;"",IF((Y90/$DP$8)/$DN$8&lt;=$AA$20,"CUMPLE","RECHAZADO"),"")</f>
        <v/>
      </c>
      <c r="AC90" s="186">
        <f t="shared" si="361"/>
        <v>0</v>
      </c>
      <c r="AD90" s="186">
        <f t="shared" si="362"/>
        <v>0</v>
      </c>
      <c r="AE90" s="209"/>
      <c r="AF90" s="211"/>
      <c r="AG90" s="184">
        <f>ROUND(AF90*$DQ$8,0)</f>
        <v>0</v>
      </c>
      <c r="AH90" s="1045"/>
      <c r="AI90" s="185" t="str">
        <f>IF(AF90&lt;&gt;"",IF(AG90/$DQ$8&lt;=$AH$20,"CUMPLE","RECHAZADO"),"")</f>
        <v/>
      </c>
      <c r="AJ90" s="209"/>
      <c r="AK90" s="211"/>
      <c r="AL90" s="184">
        <f>ROUND(AK90*$DR$8,0)</f>
        <v>0</v>
      </c>
      <c r="AM90" s="1045"/>
      <c r="AN90" s="185" t="str">
        <f>IF(AK90&lt;&gt;"",IF(AL90/$DR$8&lt;=$AM$20,"CUMPLE","RECHAZADO"),"")</f>
        <v/>
      </c>
      <c r="AO90" s="209"/>
      <c r="AP90" s="211"/>
      <c r="AQ90" s="184">
        <f>ROUND(AP90*$DS$8,0)</f>
        <v>0</v>
      </c>
      <c r="AR90" s="1045"/>
      <c r="AS90" s="185" t="str">
        <f>IF(AP90&lt;&gt;"",IF(AQ90/$DR$8&lt;=$AR$20,"CUMPLE","RECHAZADO"),"")</f>
        <v/>
      </c>
      <c r="AT90" s="213"/>
      <c r="AU90" s="188">
        <f t="shared" si="366"/>
        <v>0</v>
      </c>
      <c r="AV90" s="170"/>
      <c r="AW90" s="189">
        <f t="shared" si="367"/>
        <v>0</v>
      </c>
      <c r="AX90" s="189">
        <f t="shared" si="368"/>
        <v>0</v>
      </c>
      <c r="AY90" s="189" t="str">
        <f>IF(AV90&lt;&gt;"",IF(AN90="CUMPLE","CUMPLE","NO CUMPLE"),"")</f>
        <v/>
      </c>
      <c r="AZ90" s="155"/>
      <c r="BA90" s="211"/>
      <c r="BB90" s="184">
        <f>ROUND(BA90*$DQ$8,0)</f>
        <v>0</v>
      </c>
      <c r="BC90" s="191">
        <f t="shared" ref="BC90" si="406">$BC$8</f>
        <v>282572794</v>
      </c>
      <c r="BD90" s="192" t="str">
        <f t="shared" si="66"/>
        <v/>
      </c>
      <c r="BE90" s="209"/>
      <c r="BF90" s="211"/>
      <c r="BG90" s="184">
        <f>ROUND(BF90*$DR$8,0)</f>
        <v>0</v>
      </c>
      <c r="BH90" s="184">
        <f t="shared" ref="BH90" si="407">$BH$8</f>
        <v>1099881666</v>
      </c>
      <c r="BI90" s="192" t="str">
        <f t="shared" si="373"/>
        <v/>
      </c>
      <c r="BJ90" s="209"/>
      <c r="BK90" s="211"/>
      <c r="BL90" s="184">
        <f>ROUND(BK90*$DS$8,0)</f>
        <v>0</v>
      </c>
      <c r="BM90" s="1045"/>
      <c r="BN90" s="185" t="str">
        <f>IF(BK90&lt;&gt;"",IF((BL90/$DR$8)/$DN$8&lt;=$BM$20,"CUMPLE","RECHAZADO"),"")</f>
        <v/>
      </c>
      <c r="BO90" s="214"/>
      <c r="BP90" s="188">
        <f t="shared" si="375"/>
        <v>0</v>
      </c>
      <c r="BQ90" s="170"/>
      <c r="BR90" s="189">
        <f t="shared" si="376"/>
        <v>0</v>
      </c>
      <c r="BS90" s="189">
        <f t="shared" si="377"/>
        <v>0</v>
      </c>
      <c r="BT90" s="189" t="str">
        <f>IF(BQ90&lt;&gt;"",IF(BI90="CUMPLE","CUMPLE","NO CUMPLE"),"")</f>
        <v/>
      </c>
      <c r="BU90" s="155"/>
      <c r="BV90" s="170"/>
      <c r="BW90" s="170"/>
      <c r="BX90" s="194">
        <f t="shared" si="379"/>
        <v>0</v>
      </c>
      <c r="BY90" s="194" t="str">
        <f>IF(BV90&lt;&gt;"",IF(AND(BV90/$DN$8&lt;=$BY$15,BV90/$DN$8&gt;=$BY$16),"CUMPLE","RECHAZADO"),"")</f>
        <v/>
      </c>
      <c r="BZ90" s="194">
        <f t="shared" si="380"/>
        <v>0</v>
      </c>
      <c r="CA90" s="194">
        <f t="shared" si="381"/>
        <v>0</v>
      </c>
      <c r="CB90" s="155"/>
      <c r="CC90" s="170"/>
      <c r="CD90" s="170"/>
      <c r="CE90" s="194">
        <f t="shared" si="382"/>
        <v>0</v>
      </c>
      <c r="CF90" s="194" t="str">
        <f>IF(CC90&lt;&gt;"",IF(AND(CC90/$DN$8&lt;=$CF$15,CC90/$DS$8&gt;=$CF$16),"CUMPLE","RECHAZADO"),"")</f>
        <v/>
      </c>
      <c r="CG90" s="194">
        <f t="shared" si="383"/>
        <v>0</v>
      </c>
      <c r="CH90" s="194">
        <f t="shared" si="384"/>
        <v>0</v>
      </c>
      <c r="CI90" s="215"/>
      <c r="CJ90" s="196" t="str">
        <f t="shared" si="385"/>
        <v/>
      </c>
      <c r="CK90" s="197">
        <f t="shared" si="386"/>
        <v>0</v>
      </c>
      <c r="CL90" s="198" t="str">
        <f t="shared" si="81"/>
        <v/>
      </c>
      <c r="CM90" s="155"/>
      <c r="CN90" s="199" t="str">
        <f t="shared" si="388"/>
        <v/>
      </c>
      <c r="CO90" s="200">
        <f t="shared" si="389"/>
        <v>0</v>
      </c>
      <c r="CP90" s="201" t="str">
        <f t="shared" si="84"/>
        <v/>
      </c>
      <c r="CQ90" s="156"/>
      <c r="CR90" s="202">
        <f t="shared" si="85"/>
        <v>0</v>
      </c>
      <c r="CS90" s="194">
        <f>(W90*$DP$8)+X90+(AF90*$DQ$8)+(AK90*$DR$8)+(AP90*$DS$8)+AV90+(BA90*$DQ$8)+(BF90*$DR$8)+(BK90*$DS$8)+BQ90+BV90+BW90+CC90+CD90</f>
        <v>0</v>
      </c>
      <c r="CT90" s="201">
        <f t="shared" si="391"/>
        <v>0</v>
      </c>
      <c r="CU90" s="203"/>
      <c r="CV90" s="201" t="str">
        <f t="shared" si="87"/>
        <v/>
      </c>
      <c r="DB90" s="204" t="str">
        <f t="shared" si="91"/>
        <v/>
      </c>
      <c r="DC90" s="206"/>
    </row>
    <row r="91" spans="1:107" hidden="1" x14ac:dyDescent="0.25">
      <c r="A91" s="1046"/>
      <c r="B91" s="870">
        <v>7</v>
      </c>
      <c r="C91" s="1043"/>
      <c r="D91" s="220"/>
      <c r="E91" s="156"/>
      <c r="F91" s="207"/>
      <c r="G91" s="169" t="str">
        <f t="shared" ref="G91" si="408">IF(F91&lt;&gt;"",IF(F91=$DV$9,"CUMPLE","RECHAZADO"),"")</f>
        <v/>
      </c>
      <c r="H91" s="170"/>
      <c r="I91" s="223"/>
      <c r="J91" s="208"/>
      <c r="K91" s="173">
        <f t="shared" si="352"/>
        <v>0</v>
      </c>
      <c r="L91" s="174" t="e">
        <f t="shared" si="353"/>
        <v>#DIV/0!</v>
      </c>
      <c r="M91" s="175" t="e">
        <f t="shared" si="354"/>
        <v>#DIV/0!</v>
      </c>
      <c r="N91" s="176" t="e">
        <f t="shared" si="355"/>
        <v>#DIV/0!</v>
      </c>
      <c r="O91" s="177" t="e">
        <f t="shared" si="356"/>
        <v>#DIV/0!</v>
      </c>
      <c r="P91" s="178" t="str">
        <f>IF(H91&lt;&gt;"",IF(J91=K91,IF(H91="SI",IF(AND(I91&lt;=$DF$9,I91&gt;=($DF$9*0.9)),"CUMPLE","NO CUMPLE"),IF(I91=$DF$9,"CUMPLE","NO CUMPLE")),"NO CUMPLE"),"")</f>
        <v/>
      </c>
      <c r="Q91" s="179">
        <f t="shared" si="357"/>
        <v>0</v>
      </c>
      <c r="R91" s="180" t="str">
        <f t="shared" si="89"/>
        <v/>
      </c>
      <c r="S91" s="180" t="str">
        <f t="shared" si="54"/>
        <v/>
      </c>
      <c r="T91" s="209"/>
      <c r="U91" s="210"/>
      <c r="V91" s="155"/>
      <c r="W91" s="211"/>
      <c r="X91" s="212"/>
      <c r="Y91" s="184">
        <f>ROUND(W91*$DP$9,0)</f>
        <v>0</v>
      </c>
      <c r="Z91" s="184">
        <f t="shared" si="55"/>
        <v>0</v>
      </c>
      <c r="AA91" s="1045"/>
      <c r="AB91" s="185" t="str">
        <f>IF(W91&lt;&gt;"",IF((Y91/$DP$9)/$DN$9&lt;=$AA$20,"CUMPLE","RECHAZADO"),"")</f>
        <v/>
      </c>
      <c r="AC91" s="186">
        <f t="shared" si="361"/>
        <v>0</v>
      </c>
      <c r="AD91" s="186">
        <f t="shared" si="362"/>
        <v>0</v>
      </c>
      <c r="AE91" s="209"/>
      <c r="AF91" s="211"/>
      <c r="AG91" s="184">
        <f>ROUND(AF91*$DQ$9,0)</f>
        <v>0</v>
      </c>
      <c r="AH91" s="1045"/>
      <c r="AI91" s="185" t="str">
        <f>IF(AF91&lt;&gt;"",IF(AG91/$DQ$9&lt;=$AH$20,"CUMPLE","RECHAZADO"),"")</f>
        <v/>
      </c>
      <c r="AJ91" s="209"/>
      <c r="AK91" s="211"/>
      <c r="AL91" s="184">
        <f>ROUND(AK91*$DR$9,0)</f>
        <v>0</v>
      </c>
      <c r="AM91" s="1045"/>
      <c r="AN91" s="185" t="str">
        <f>IF(AK91&lt;&gt;"",IF(AL91/$DR$9&lt;=$AM$20,"CUMPLE","RECHAZADO"),"")</f>
        <v/>
      </c>
      <c r="AO91" s="209"/>
      <c r="AP91" s="211"/>
      <c r="AQ91" s="184">
        <f>ROUND(AP91*$DS$9,0)</f>
        <v>0</v>
      </c>
      <c r="AR91" s="1045"/>
      <c r="AS91" s="185" t="str">
        <f>IF(AP91&lt;&gt;"",IF(AQ91/$DR$9&lt;=$AR$20,"CUMPLE","RECHAZADO"),"")</f>
        <v/>
      </c>
      <c r="AT91" s="213"/>
      <c r="AU91" s="188">
        <f t="shared" si="366"/>
        <v>0</v>
      </c>
      <c r="AV91" s="170"/>
      <c r="AW91" s="189">
        <f t="shared" si="367"/>
        <v>0</v>
      </c>
      <c r="AX91" s="189">
        <f t="shared" si="368"/>
        <v>0</v>
      </c>
      <c r="AY91" s="189" t="str">
        <f t="shared" ref="AY91:AY95" si="409">IF(AV91&lt;&gt;"",IF(AI91="CUMPLE",IF(AN91="CUMPLE","CUMPLE","NO CUMPLE"),"NO CUMPLE")," ")</f>
        <v xml:space="preserve"> </v>
      </c>
      <c r="AZ91" s="155"/>
      <c r="BA91" s="211"/>
      <c r="BB91" s="184">
        <f>ROUND(BA91*$DQ$9,0)</f>
        <v>0</v>
      </c>
      <c r="BC91" s="191">
        <f t="shared" ref="BC91" si="410">$BC$9</f>
        <v>498219200</v>
      </c>
      <c r="BD91" s="192" t="str">
        <f t="shared" si="66"/>
        <v/>
      </c>
      <c r="BE91" s="209"/>
      <c r="BF91" s="211"/>
      <c r="BG91" s="184">
        <f>ROUND(BF91*$DR$9,0)</f>
        <v>0</v>
      </c>
      <c r="BH91" s="184">
        <f t="shared" ref="BH91" si="411">$BH$9</f>
        <v>1243383400</v>
      </c>
      <c r="BI91" s="192" t="str">
        <f t="shared" si="373"/>
        <v/>
      </c>
      <c r="BJ91" s="209"/>
      <c r="BK91" s="211"/>
      <c r="BL91" s="184">
        <f>ROUND(BK91*$DS$9,0)</f>
        <v>0</v>
      </c>
      <c r="BM91" s="1045"/>
      <c r="BN91" s="185" t="str">
        <f>IF(BK91&lt;&gt;"",IF((BL91/$DR$9)/$DN$9&lt;=$BM$20,"CUMPLE","RECHAZADO"),"")</f>
        <v/>
      </c>
      <c r="BO91" s="214"/>
      <c r="BP91" s="188">
        <f t="shared" si="375"/>
        <v>0</v>
      </c>
      <c r="BQ91" s="170"/>
      <c r="BR91" s="189">
        <f t="shared" si="376"/>
        <v>0</v>
      </c>
      <c r="BS91" s="189">
        <f t="shared" si="377"/>
        <v>0</v>
      </c>
      <c r="BT91" s="189" t="str">
        <f t="shared" ref="BT91:BT95" si="412">IF(BQ91&lt;&gt;"",IF(BD91="CUMPLE",IF(BI91="CUMPLE","CUMPLE","NO CUMPLE"),"NO CUMPLE")," ")</f>
        <v xml:space="preserve"> </v>
      </c>
      <c r="BU91" s="155"/>
      <c r="BV91" s="170"/>
      <c r="BW91" s="170"/>
      <c r="BX91" s="194">
        <f t="shared" si="379"/>
        <v>0</v>
      </c>
      <c r="BY91" s="194" t="str">
        <f>IF(BV91&lt;&gt;"",IF(AND(BV91/$DN$9&lt;=$BY$15,BV91/$DN$9&gt;=$BY$16),"CUMPLE","RECHAZADO"),"")</f>
        <v/>
      </c>
      <c r="BZ91" s="194">
        <f t="shared" si="380"/>
        <v>0</v>
      </c>
      <c r="CA91" s="194">
        <f t="shared" si="381"/>
        <v>0</v>
      </c>
      <c r="CB91" s="155"/>
      <c r="CC91" s="170"/>
      <c r="CD91" s="170"/>
      <c r="CE91" s="194">
        <f t="shared" si="382"/>
        <v>0</v>
      </c>
      <c r="CF91" s="194" t="str">
        <f>IF(CC91&lt;&gt;"",IF(AND(CC91/$DN$9&lt;=$CF$15,CC91/$DS$9&gt;=$CF$16),"CUMPLE","RECHAZADO"),"")</f>
        <v/>
      </c>
      <c r="CG91" s="194">
        <f t="shared" si="383"/>
        <v>0</v>
      </c>
      <c r="CH91" s="194">
        <f t="shared" si="384"/>
        <v>0</v>
      </c>
      <c r="CI91" s="215"/>
      <c r="CJ91" s="196" t="str">
        <f t="shared" si="385"/>
        <v/>
      </c>
      <c r="CK91" s="197">
        <f t="shared" si="386"/>
        <v>0</v>
      </c>
      <c r="CL91" s="198" t="str">
        <f t="shared" si="81"/>
        <v/>
      </c>
      <c r="CM91" s="155"/>
      <c r="CN91" s="199" t="str">
        <f t="shared" si="388"/>
        <v/>
      </c>
      <c r="CO91" s="200">
        <f t="shared" si="389"/>
        <v>0</v>
      </c>
      <c r="CP91" s="201" t="str">
        <f t="shared" si="84"/>
        <v/>
      </c>
      <c r="CQ91" s="156"/>
      <c r="CR91" s="202">
        <f t="shared" si="85"/>
        <v>0</v>
      </c>
      <c r="CS91" s="194">
        <f>(W91*$DP$9)+X91+(AF91*$DQ$9)+(AK91*$DR$9)+(AP91*$DS$9)+AV91+(BA91*$DQ$9)+(BF91*$DR$9)+(BK91*$DS$9)+BQ91+BV91+BW91+CC91+CD91</f>
        <v>0</v>
      </c>
      <c r="CT91" s="201">
        <f t="shared" si="391"/>
        <v>0</v>
      </c>
      <c r="CU91" s="203"/>
      <c r="CV91" s="201" t="str">
        <f t="shared" si="87"/>
        <v/>
      </c>
      <c r="DB91" s="204" t="str">
        <f t="shared" si="91"/>
        <v/>
      </c>
      <c r="DC91" s="206"/>
    </row>
    <row r="92" spans="1:107" hidden="1" x14ac:dyDescent="0.25">
      <c r="A92" s="1042"/>
      <c r="B92" s="750">
        <v>8</v>
      </c>
      <c r="C92" s="1043"/>
      <c r="D92" s="220"/>
      <c r="E92" s="156"/>
      <c r="F92" s="751"/>
      <c r="G92" s="752" t="str">
        <f t="shared" ref="G92" si="413">IF(F92&lt;&gt;"",IF(F92=$DV$10,"CUMPLE","RECHAZADO"),"")</f>
        <v/>
      </c>
      <c r="H92" s="753"/>
      <c r="I92" s="795"/>
      <c r="J92" s="796"/>
      <c r="K92" s="756">
        <f t="shared" si="352"/>
        <v>0</v>
      </c>
      <c r="L92" s="174" t="e">
        <f t="shared" si="353"/>
        <v>#DIV/0!</v>
      </c>
      <c r="M92" s="175" t="e">
        <f t="shared" si="354"/>
        <v>#DIV/0!</v>
      </c>
      <c r="N92" s="176" t="e">
        <f t="shared" si="355"/>
        <v>#DIV/0!</v>
      </c>
      <c r="O92" s="177" t="e">
        <f t="shared" si="356"/>
        <v>#DIV/0!</v>
      </c>
      <c r="P92" s="757" t="str">
        <f>IF(H92&lt;&gt;"",IF(J92=K92,IF(H92="SI",IF(AND(I92&lt;=$DF$10,I92&gt;=($DF$10*0.9)),"CUMPLE","NO CUMPLE"),IF(I92=$DF$10,"CUMPLE","NO CUMPLE")),"NO CUMPLE"),"")</f>
        <v/>
      </c>
      <c r="Q92" s="179">
        <f t="shared" si="357"/>
        <v>0</v>
      </c>
      <c r="R92" s="758" t="str">
        <f t="shared" si="89"/>
        <v/>
      </c>
      <c r="S92" s="758" t="str">
        <f t="shared" si="54"/>
        <v/>
      </c>
      <c r="T92" s="759"/>
      <c r="U92" s="760"/>
      <c r="V92" s="155"/>
      <c r="W92" s="761"/>
      <c r="X92" s="762"/>
      <c r="Y92" s="763">
        <f>ROUND(W92*$DP$10,0)</f>
        <v>0</v>
      </c>
      <c r="Z92" s="763">
        <f t="shared" si="55"/>
        <v>0</v>
      </c>
      <c r="AA92" s="1045"/>
      <c r="AB92" s="764" t="str">
        <f>IF(W92&lt;&gt;"",IF((Y92/$DP$10)/$DN$10&lt;=$AA$20,"CUMPLE","RECHAZADO"),"")</f>
        <v/>
      </c>
      <c r="AC92" s="765">
        <f t="shared" si="361"/>
        <v>0</v>
      </c>
      <c r="AD92" s="765">
        <f t="shared" si="362"/>
        <v>0</v>
      </c>
      <c r="AE92" s="759"/>
      <c r="AF92" s="761"/>
      <c r="AG92" s="763">
        <f>ROUND(AF92*$DQ$10,0)</f>
        <v>0</v>
      </c>
      <c r="AH92" s="1045"/>
      <c r="AI92" s="764" t="str">
        <f>IF(AF92&lt;&gt;"",IF(AG92/$DQ$10&lt;=$AH$20,"CUMPLE","RECHAZADO"),"")</f>
        <v/>
      </c>
      <c r="AJ92" s="759"/>
      <c r="AK92" s="761"/>
      <c r="AL92" s="763">
        <f>ROUND(AK92*$DR$10,0)</f>
        <v>0</v>
      </c>
      <c r="AM92" s="1045"/>
      <c r="AN92" s="764" t="str">
        <f>IF(AK92&lt;&gt;"",IF(AL92/$DR$10&lt;=$AM$20,"CUMPLE","RECHAZADO"),"")</f>
        <v/>
      </c>
      <c r="AO92" s="759"/>
      <c r="AP92" s="761"/>
      <c r="AQ92" s="763">
        <f>ROUND(AP92*$DS$10,0)</f>
        <v>0</v>
      </c>
      <c r="AR92" s="1045"/>
      <c r="AS92" s="764" t="str">
        <f>IF(AP92&lt;&gt;"",IF(AQ92/$DR$10&lt;=$AR$20,"CUMPLE","RECHAZADO"),"")</f>
        <v/>
      </c>
      <c r="AT92" s="766"/>
      <c r="AU92" s="767">
        <f t="shared" si="366"/>
        <v>0</v>
      </c>
      <c r="AV92" s="753"/>
      <c r="AW92" s="768">
        <f t="shared" si="367"/>
        <v>0</v>
      </c>
      <c r="AX92" s="768">
        <f t="shared" si="368"/>
        <v>0</v>
      </c>
      <c r="AY92" s="768" t="str">
        <f t="shared" si="409"/>
        <v xml:space="preserve"> </v>
      </c>
      <c r="AZ92" s="155"/>
      <c r="BA92" s="761"/>
      <c r="BB92" s="763">
        <f>ROUND(BA92*$DQ$10,0)</f>
        <v>0</v>
      </c>
      <c r="BC92" s="770">
        <f t="shared" ref="BC92" si="414">$BC$10</f>
        <v>220195976</v>
      </c>
      <c r="BD92" s="164" t="str">
        <f t="shared" si="66"/>
        <v/>
      </c>
      <c r="BE92" s="759"/>
      <c r="BF92" s="761"/>
      <c r="BG92" s="763">
        <f>ROUND(BF92*$DR$10,0)</f>
        <v>0</v>
      </c>
      <c r="BH92" s="763">
        <f t="shared" ref="BH92" si="415">$BH$10</f>
        <v>1034415590</v>
      </c>
      <c r="BI92" s="164" t="str">
        <f t="shared" si="373"/>
        <v/>
      </c>
      <c r="BJ92" s="759"/>
      <c r="BK92" s="761"/>
      <c r="BL92" s="763">
        <f>ROUND(BK92*$DS$10,0)</f>
        <v>0</v>
      </c>
      <c r="BM92" s="1045"/>
      <c r="BN92" s="764" t="str">
        <f>IF(BK92&lt;&gt;"",IF((BL92/$DR$10)/$DN$10&lt;=$BM$20,"CUMPLE","RECHAZADO"),"")</f>
        <v/>
      </c>
      <c r="BO92" s="771"/>
      <c r="BP92" s="767">
        <f t="shared" si="375"/>
        <v>0</v>
      </c>
      <c r="BQ92" s="753"/>
      <c r="BR92" s="768">
        <f t="shared" si="376"/>
        <v>0</v>
      </c>
      <c r="BS92" s="768">
        <f t="shared" si="377"/>
        <v>0</v>
      </c>
      <c r="BT92" s="768" t="str">
        <f t="shared" si="412"/>
        <v xml:space="preserve"> </v>
      </c>
      <c r="BU92" s="155"/>
      <c r="BV92" s="753"/>
      <c r="BW92" s="753"/>
      <c r="BX92" s="772">
        <f t="shared" si="379"/>
        <v>0</v>
      </c>
      <c r="BY92" s="772" t="str">
        <f>IF(BV92&lt;&gt;"",IF(AND(BV92/$DN$10&lt;=$BY$15,BV92/$DN$10&gt;=$BY$16),"CUMPLE","RECHAZADO"),"")</f>
        <v/>
      </c>
      <c r="BZ92" s="772">
        <f t="shared" si="380"/>
        <v>0</v>
      </c>
      <c r="CA92" s="772">
        <f t="shared" si="381"/>
        <v>0</v>
      </c>
      <c r="CB92" s="155"/>
      <c r="CC92" s="753"/>
      <c r="CD92" s="753"/>
      <c r="CE92" s="772">
        <f t="shared" si="382"/>
        <v>0</v>
      </c>
      <c r="CF92" s="772" t="str">
        <f>IF(CC92&lt;&gt;"",IF(AND(CC92/$DN$10&lt;=$CF$15,CC92/$DS$10&gt;=$CF$16),"CUMPLE","RECHAZADO"),"")</f>
        <v/>
      </c>
      <c r="CG92" s="772">
        <f t="shared" si="383"/>
        <v>0</v>
      </c>
      <c r="CH92" s="772">
        <f t="shared" si="384"/>
        <v>0</v>
      </c>
      <c r="CI92" s="773"/>
      <c r="CJ92" s="774" t="str">
        <f t="shared" si="385"/>
        <v/>
      </c>
      <c r="CK92" s="775">
        <f t="shared" si="386"/>
        <v>0</v>
      </c>
      <c r="CL92" s="776" t="str">
        <f t="shared" si="81"/>
        <v/>
      </c>
      <c r="CM92" s="155"/>
      <c r="CN92" s="777" t="str">
        <f t="shared" si="388"/>
        <v/>
      </c>
      <c r="CO92" s="778">
        <f t="shared" si="389"/>
        <v>0</v>
      </c>
      <c r="CP92" s="779" t="str">
        <f t="shared" si="84"/>
        <v/>
      </c>
      <c r="CQ92" s="156"/>
      <c r="CR92" s="780">
        <f t="shared" si="85"/>
        <v>0</v>
      </c>
      <c r="CS92" s="772">
        <f>(W92*$DP$10)+X92+(AF92*$DQ$10)+(AK92*$DR$10)+(AP92*$DS$10)+AV92+(BA92*$DQ$10)+(BF92*$DR$10)+(BK92*$DS$10)+BQ92+BV92+BW92+CC92+CD92</f>
        <v>0</v>
      </c>
      <c r="CT92" s="779">
        <f t="shared" si="391"/>
        <v>0</v>
      </c>
      <c r="CU92" s="781"/>
      <c r="CV92" s="779" t="str">
        <f t="shared" si="87"/>
        <v/>
      </c>
      <c r="DB92" s="782" t="str">
        <f t="shared" si="91"/>
        <v/>
      </c>
      <c r="DC92" s="783"/>
    </row>
    <row r="93" spans="1:107" ht="17.25" thickBot="1" x14ac:dyDescent="0.3">
      <c r="A93" s="1039"/>
      <c r="B93" s="870">
        <v>9</v>
      </c>
      <c r="C93" s="1039"/>
      <c r="D93" s="726"/>
      <c r="E93" s="871"/>
      <c r="F93" s="872">
        <v>24629524096</v>
      </c>
      <c r="G93" s="873" t="str">
        <f t="shared" ref="G93" si="416">IF(F93&lt;&gt;"",IF(F93=$DV$11,"CUMPLE","RECHAZADO"),"")</f>
        <v>CUMPLE</v>
      </c>
      <c r="H93" s="874" t="s">
        <v>1538</v>
      </c>
      <c r="I93" s="889">
        <v>22078275005</v>
      </c>
      <c r="J93" s="208">
        <v>419487225</v>
      </c>
      <c r="K93" s="173">
        <f t="shared" si="352"/>
        <v>419487225</v>
      </c>
      <c r="L93" s="724" t="e">
        <f t="shared" si="353"/>
        <v>#DIV/0!</v>
      </c>
      <c r="M93" s="175" t="e">
        <f t="shared" si="354"/>
        <v>#DIV/0!</v>
      </c>
      <c r="N93" s="176" t="e">
        <f t="shared" si="355"/>
        <v>#DIV/0!</v>
      </c>
      <c r="O93" s="177" t="e">
        <f t="shared" si="356"/>
        <v>#DIV/0!</v>
      </c>
      <c r="P93" s="178" t="str">
        <f>IF(H93&lt;&gt;"",IF(J93=K93,IF(H93="SI",IF(AND(I93&lt;=$DF$11,I93&gt;=($DF$11*0.9)),"CUMPLE","NO CUMPLE"),IF(I93=$DF$11,"CUMPLE","NO CUMPLE")),"NO CUMPLE"),"")</f>
        <v>CUMPLE</v>
      </c>
      <c r="Q93" s="725">
        <f t="shared" si="357"/>
        <v>0</v>
      </c>
      <c r="R93" s="180">
        <f t="shared" si="89"/>
        <v>22497762230</v>
      </c>
      <c r="S93" s="180">
        <f t="shared" si="54"/>
        <v>22078275005</v>
      </c>
      <c r="T93" s="209"/>
      <c r="U93" s="209"/>
      <c r="V93" s="871"/>
      <c r="W93" s="874">
        <v>1346517</v>
      </c>
      <c r="X93" s="876">
        <v>1893203</v>
      </c>
      <c r="Y93" s="184">
        <f>ROUND(W93*$DP$11,0)</f>
        <v>99642258</v>
      </c>
      <c r="Z93" s="184">
        <f t="shared" si="55"/>
        <v>1893203</v>
      </c>
      <c r="AA93" s="1044"/>
      <c r="AB93" s="185" t="str">
        <f>IF(W93&lt;&gt;"",IF((Y93/$DP$11)/$DN$11&lt;=$AA$20,"CUMPLE","RECHAZADO"),"")</f>
        <v>CUMPLE</v>
      </c>
      <c r="AC93" s="186">
        <f t="shared" si="361"/>
        <v>101535461</v>
      </c>
      <c r="AD93" s="186">
        <f t="shared" si="362"/>
        <v>99642258</v>
      </c>
      <c r="AE93" s="209"/>
      <c r="AF93" s="874">
        <v>202916</v>
      </c>
      <c r="AG93" s="184">
        <f>ROUND(AF93*$DQ$11,0)</f>
        <v>4058320</v>
      </c>
      <c r="AH93" s="1044"/>
      <c r="AI93" s="185" t="str">
        <f>IF(AF93&lt;&gt;"",IF(AG93/$DQ$11&lt;=$AH$20,"CUMPLE","RECHAZADO"),"")</f>
        <v>CUMPLE</v>
      </c>
      <c r="AJ93" s="209"/>
      <c r="AK93" s="874">
        <v>161957</v>
      </c>
      <c r="AL93" s="184">
        <f>ROUND(AK93*$DR$11,0)</f>
        <v>11984818</v>
      </c>
      <c r="AM93" s="1044"/>
      <c r="AN93" s="185" t="str">
        <f>IF(AK93&lt;&gt;"",IF(AL93/$DR$11&lt;=$AM$20,"CUMPLE","RECHAZADO"),"")</f>
        <v>CUMPLE</v>
      </c>
      <c r="AO93" s="209"/>
      <c r="AP93" s="874"/>
      <c r="AQ93" s="184">
        <f>ROUND(AP93*$DS$11,0)</f>
        <v>0</v>
      </c>
      <c r="AR93" s="1044"/>
      <c r="AS93" s="185" t="str">
        <f>IF(AP93&lt;&gt;"",IF(AQ93/$DR$11&lt;=$AR$20,"CUMPLE","RECHAZADO"),"")</f>
        <v/>
      </c>
      <c r="AT93" s="185"/>
      <c r="AU93" s="194">
        <f t="shared" si="366"/>
        <v>16043138</v>
      </c>
      <c r="AV93" s="874">
        <v>3048196</v>
      </c>
      <c r="AW93" s="877">
        <f t="shared" si="367"/>
        <v>3048196</v>
      </c>
      <c r="AX93" s="877">
        <f t="shared" si="368"/>
        <v>19091334</v>
      </c>
      <c r="AY93" s="877" t="str">
        <f t="shared" si="409"/>
        <v>CUMPLE</v>
      </c>
      <c r="AZ93" s="871"/>
      <c r="BA93" s="874">
        <v>10893733</v>
      </c>
      <c r="BB93" s="184">
        <f>ROUND(BA93*$DQ$11,0)</f>
        <v>217874660</v>
      </c>
      <c r="BC93" s="184">
        <f t="shared" ref="BC93" si="417">$BC$11</f>
        <v>334384100</v>
      </c>
      <c r="BD93" s="185" t="str">
        <f t="shared" si="66"/>
        <v>CUMPLE</v>
      </c>
      <c r="BE93" s="209"/>
      <c r="BF93" s="874">
        <v>10235107</v>
      </c>
      <c r="BG93" s="184">
        <f>ROUND(BF93*$DR$11,0)</f>
        <v>757397918</v>
      </c>
      <c r="BH93" s="184">
        <f t="shared" ref="BH93" si="418">$BH$11</f>
        <v>1162419824</v>
      </c>
      <c r="BI93" s="185" t="str">
        <f t="shared" si="373"/>
        <v>CUMPLE</v>
      </c>
      <c r="BJ93" s="209"/>
      <c r="BK93" s="874"/>
      <c r="BL93" s="184">
        <f>ROUND(BK93*$DS$11,0)</f>
        <v>0</v>
      </c>
      <c r="BM93" s="1044"/>
      <c r="BN93" s="185" t="str">
        <f>IF(BK93&lt;&gt;"",IF((BL93/$DR$11)/$DN$11&lt;=$BM$20,"CUMPLE","RECHAZADO"),"")</f>
        <v/>
      </c>
      <c r="BO93" s="878"/>
      <c r="BP93" s="194">
        <f t="shared" si="375"/>
        <v>975272578</v>
      </c>
      <c r="BQ93" s="874">
        <v>185301789</v>
      </c>
      <c r="BR93" s="877">
        <f t="shared" si="376"/>
        <v>185301790</v>
      </c>
      <c r="BS93" s="877">
        <f t="shared" si="377"/>
        <v>1160574368</v>
      </c>
      <c r="BT93" s="877" t="str">
        <f t="shared" si="412"/>
        <v>CUMPLE</v>
      </c>
      <c r="BU93" s="871"/>
      <c r="BV93" s="874">
        <v>121879523</v>
      </c>
      <c r="BW93" s="874">
        <v>2315711</v>
      </c>
      <c r="BX93" s="194">
        <f t="shared" si="379"/>
        <v>2315711</v>
      </c>
      <c r="BY93" s="194" t="str">
        <f>IF(BV93&lt;&gt;"",IF(AND(BV93/$DN$11&lt;=$BY$15,BV93/$DN$11&gt;=$BY$16),"CUMPLE","RECHAZADO"),"")</f>
        <v>CUMPLE</v>
      </c>
      <c r="BZ93" s="194">
        <f t="shared" si="380"/>
        <v>121879523</v>
      </c>
      <c r="CA93" s="194">
        <f t="shared" si="381"/>
        <v>124195234</v>
      </c>
      <c r="CB93" s="871"/>
      <c r="CC93" s="874"/>
      <c r="CD93" s="874"/>
      <c r="CE93" s="194">
        <f t="shared" si="382"/>
        <v>0</v>
      </c>
      <c r="CF93" s="194" t="str">
        <f>IF(CC93&lt;&gt;"",IF(AND(CC93/$DN$11&lt;=$CF$15,CC93/$DS$11&gt;=$CF$16),"CUMPLE","RECHAZADO"),"")</f>
        <v/>
      </c>
      <c r="CG93" s="194">
        <f t="shared" si="383"/>
        <v>0</v>
      </c>
      <c r="CH93" s="194">
        <f t="shared" si="384"/>
        <v>0</v>
      </c>
      <c r="CI93" s="194"/>
      <c r="CJ93" s="232">
        <f t="shared" si="385"/>
        <v>22497762230</v>
      </c>
      <c r="CK93" s="197">
        <f t="shared" si="386"/>
        <v>1405396397</v>
      </c>
      <c r="CL93" s="232">
        <f t="shared" si="81"/>
        <v>23903158627</v>
      </c>
      <c r="CM93" s="871"/>
      <c r="CN93" s="200">
        <f t="shared" si="388"/>
        <v>22078275005</v>
      </c>
      <c r="CO93" s="200">
        <f t="shared" si="389"/>
        <v>1212837497</v>
      </c>
      <c r="CP93" s="200">
        <f t="shared" si="84"/>
        <v>23291112502</v>
      </c>
      <c r="CQ93" s="871"/>
      <c r="CR93" s="194">
        <f t="shared" si="85"/>
        <v>22497762230</v>
      </c>
      <c r="CS93" s="194">
        <f>(W93*$DP$11)+X93+(AF93*$DQ$11)+(AK93*$DR$11)+(AP93*$DS$11)+AV93+(BA93*$DQ$11)+(BF93*$DR$11)+(BK93*$DS$11)+BQ93+BV93+BW93+CC93+CD93</f>
        <v>1405396396</v>
      </c>
      <c r="CT93" s="200">
        <f t="shared" si="391"/>
        <v>23903158626</v>
      </c>
      <c r="CU93" s="874">
        <v>23903158626</v>
      </c>
      <c r="CV93" s="200" t="str">
        <f t="shared" si="87"/>
        <v>OK</v>
      </c>
      <c r="CW93" s="136"/>
      <c r="DB93" s="879" t="str">
        <f t="shared" si="91"/>
        <v>HABILITADO</v>
      </c>
      <c r="DC93" s="487"/>
    </row>
    <row r="94" spans="1:107" hidden="1" x14ac:dyDescent="0.25">
      <c r="A94" s="1041"/>
      <c r="B94" s="167">
        <v>10</v>
      </c>
      <c r="C94" s="1043"/>
      <c r="D94" s="220"/>
      <c r="E94" s="156"/>
      <c r="F94" s="168"/>
      <c r="G94" s="169" t="str">
        <f t="shared" ref="G94" si="419">IF(F94&lt;&gt;"",IF(F94=$DV$12,"CUMPLE","RECHAZADO"),"")</f>
        <v/>
      </c>
      <c r="H94" s="170"/>
      <c r="I94" s="866"/>
      <c r="J94" s="172"/>
      <c r="K94" s="827">
        <f t="shared" si="352"/>
        <v>0</v>
      </c>
      <c r="L94" s="174" t="e">
        <f t="shared" si="353"/>
        <v>#DIV/0!</v>
      </c>
      <c r="M94" s="175" t="e">
        <f t="shared" si="354"/>
        <v>#DIV/0!</v>
      </c>
      <c r="N94" s="176" t="e">
        <f t="shared" si="355"/>
        <v>#DIV/0!</v>
      </c>
      <c r="O94" s="177" t="e">
        <f t="shared" si="356"/>
        <v>#DIV/0!</v>
      </c>
      <c r="P94" s="179" t="str">
        <f>IF(H94&lt;&gt;"",IF(J94=K94,IF(H94="SI",IF(AND(I94&lt;=$DF$12,I94&gt;=($DF$12*0.9)),"CUMPLE","NO CUMPLE"),IF(I94=$DF$12,"CUMPLE","NO CUMPLE")),"NO CUMPLE"),"")</f>
        <v/>
      </c>
      <c r="Q94" s="179">
        <f t="shared" si="357"/>
        <v>0</v>
      </c>
      <c r="R94" s="828" t="str">
        <f t="shared" si="89"/>
        <v/>
      </c>
      <c r="S94" s="828" t="str">
        <f t="shared" si="54"/>
        <v/>
      </c>
      <c r="T94" s="181"/>
      <c r="U94" s="182"/>
      <c r="V94" s="155"/>
      <c r="W94" s="170"/>
      <c r="X94" s="183"/>
      <c r="Y94" s="829">
        <f>ROUND(W94*$DP$12,0)</f>
        <v>0</v>
      </c>
      <c r="Z94" s="829">
        <f t="shared" si="55"/>
        <v>0</v>
      </c>
      <c r="AA94" s="1045"/>
      <c r="AB94" s="244" t="str">
        <f>IF(W94&lt;&gt;"",IF((Y94/$DP$12)/$DN$12&lt;=$AA$20,"CUMPLE","RECHAZADO"),"")</f>
        <v/>
      </c>
      <c r="AC94" s="830">
        <f t="shared" si="361"/>
        <v>0</v>
      </c>
      <c r="AD94" s="830">
        <f t="shared" si="362"/>
        <v>0</v>
      </c>
      <c r="AE94" s="181"/>
      <c r="AF94" s="170"/>
      <c r="AG94" s="829">
        <f>ROUND(AF94*$DQ$12,0)</f>
        <v>0</v>
      </c>
      <c r="AH94" s="1045"/>
      <c r="AI94" s="244" t="str">
        <f>IF(AF94&lt;&gt;"",IF(AG94/$DQ$12&lt;=$AH$20,"CUMPLE","RECHAZADO"),"")</f>
        <v/>
      </c>
      <c r="AJ94" s="181"/>
      <c r="AK94" s="170"/>
      <c r="AL94" s="829">
        <f>ROUND(AK94*$DR$12,0)</f>
        <v>0</v>
      </c>
      <c r="AM94" s="1045"/>
      <c r="AN94" s="244" t="str">
        <f>IF(AK94&lt;&gt;"",IF(AL94/$DR$12&lt;=$AM$20,"CUMPLE","RECHAZADO"),"")</f>
        <v/>
      </c>
      <c r="AO94" s="181"/>
      <c r="AP94" s="170"/>
      <c r="AQ94" s="829">
        <f>ROUND(AP94*$DS$12,0)</f>
        <v>0</v>
      </c>
      <c r="AR94" s="1045"/>
      <c r="AS94" s="244" t="str">
        <f>IF(AP94&lt;&gt;"",IF(AQ94/$DR$12&lt;=$AR$20,"CUMPLE","RECHAZADO"),"")</f>
        <v/>
      </c>
      <c r="AT94" s="187"/>
      <c r="AU94" s="831">
        <f t="shared" si="366"/>
        <v>0</v>
      </c>
      <c r="AV94" s="170"/>
      <c r="AW94" s="832">
        <f t="shared" si="367"/>
        <v>0</v>
      </c>
      <c r="AX94" s="832">
        <f t="shared" si="368"/>
        <v>0</v>
      </c>
      <c r="AY94" s="832" t="str">
        <f t="shared" si="409"/>
        <v xml:space="preserve"> </v>
      </c>
      <c r="AZ94" s="155"/>
      <c r="BA94" s="170"/>
      <c r="BB94" s="829">
        <f>ROUND(BA94*$DQ$12,0)</f>
        <v>0</v>
      </c>
      <c r="BC94" s="834">
        <f t="shared" ref="BC94" si="420">$BC$12</f>
        <v>263816970</v>
      </c>
      <c r="BD94" s="729" t="str">
        <f t="shared" si="66"/>
        <v/>
      </c>
      <c r="BE94" s="181"/>
      <c r="BF94" s="170"/>
      <c r="BG94" s="829">
        <f>ROUND(BF94*$DR$12,0)</f>
        <v>0</v>
      </c>
      <c r="BH94" s="829">
        <f t="shared" ref="BH94" si="421">$BH$12</f>
        <v>1338480855</v>
      </c>
      <c r="BI94" s="729" t="str">
        <f t="shared" si="373"/>
        <v/>
      </c>
      <c r="BJ94" s="181"/>
      <c r="BK94" s="170"/>
      <c r="BL94" s="829">
        <f>ROUND(BK94*$DS$12,0)</f>
        <v>0</v>
      </c>
      <c r="BM94" s="1045"/>
      <c r="BN94" s="244" t="str">
        <f>IF(BK94&lt;&gt;"",IF((BL94/$DR$12)/$DN$12&lt;=$BM$20,"CUMPLE","RECHAZADO"),"")</f>
        <v/>
      </c>
      <c r="BO94" s="193"/>
      <c r="BP94" s="831">
        <f t="shared" si="375"/>
        <v>0</v>
      </c>
      <c r="BQ94" s="170"/>
      <c r="BR94" s="832">
        <f t="shared" si="376"/>
        <v>0</v>
      </c>
      <c r="BS94" s="832">
        <f t="shared" si="377"/>
        <v>0</v>
      </c>
      <c r="BT94" s="832" t="str">
        <f t="shared" si="412"/>
        <v xml:space="preserve"> </v>
      </c>
      <c r="BU94" s="155"/>
      <c r="BV94" s="170"/>
      <c r="BW94" s="170"/>
      <c r="BX94" s="835">
        <f t="shared" si="379"/>
        <v>0</v>
      </c>
      <c r="BY94" s="835" t="str">
        <f>IF(BV94&lt;&gt;"",IF(AND(BV94/$DN$12&lt;=$BY$15,BV94/$DN$12&gt;=$BY$16),"CUMPLE","RECHAZADO"),"")</f>
        <v/>
      </c>
      <c r="BZ94" s="835">
        <f t="shared" si="380"/>
        <v>0</v>
      </c>
      <c r="CA94" s="835">
        <f t="shared" si="381"/>
        <v>0</v>
      </c>
      <c r="CB94" s="155"/>
      <c r="CC94" s="170"/>
      <c r="CD94" s="170"/>
      <c r="CE94" s="835">
        <f t="shared" si="382"/>
        <v>0</v>
      </c>
      <c r="CF94" s="835" t="str">
        <f>IF(CC94&lt;&gt;"",IF(AND(CC94/$DN$12&lt;=$CF$15,CC94/$DS$12&gt;=$CF$16),"CUMPLE","RECHAZADO"),"")</f>
        <v/>
      </c>
      <c r="CG94" s="835">
        <f t="shared" si="383"/>
        <v>0</v>
      </c>
      <c r="CH94" s="835">
        <f t="shared" si="384"/>
        <v>0</v>
      </c>
      <c r="CI94" s="195"/>
      <c r="CJ94" s="86" t="str">
        <f t="shared" si="385"/>
        <v/>
      </c>
      <c r="CK94" s="836">
        <f t="shared" si="386"/>
        <v>0</v>
      </c>
      <c r="CL94" s="837" t="str">
        <f t="shared" si="81"/>
        <v/>
      </c>
      <c r="CM94" s="155"/>
      <c r="CN94" s="838" t="str">
        <f t="shared" si="388"/>
        <v/>
      </c>
      <c r="CO94" s="839">
        <f t="shared" si="389"/>
        <v>0</v>
      </c>
      <c r="CP94" s="840" t="str">
        <f t="shared" si="84"/>
        <v/>
      </c>
      <c r="CQ94" s="156"/>
      <c r="CR94" s="841">
        <f t="shared" si="85"/>
        <v>0</v>
      </c>
      <c r="CS94" s="835">
        <f>(W94*$DP$12)+X94+(AF94*$DQ$12)+(AK94*$DR$12)+(AP94*$DS$12)+AV94+(BA94*$DQ$12)+(BF94*$DR$12)+(BK94*$DS$12)+BQ94+BV94+BW94+CC94+CD94</f>
        <v>0</v>
      </c>
      <c r="CT94" s="840">
        <f t="shared" si="391"/>
        <v>0</v>
      </c>
      <c r="CU94" s="842"/>
      <c r="CV94" s="840" t="str">
        <f t="shared" si="87"/>
        <v/>
      </c>
      <c r="DB94" s="843" t="str">
        <f t="shared" si="91"/>
        <v/>
      </c>
      <c r="DC94" s="844"/>
    </row>
    <row r="95" spans="1:107" hidden="1" x14ac:dyDescent="0.25">
      <c r="A95" s="1046"/>
      <c r="B95" s="870">
        <v>11</v>
      </c>
      <c r="C95" s="1043"/>
      <c r="D95" s="220"/>
      <c r="E95" s="156"/>
      <c r="F95" s="207"/>
      <c r="G95" s="169" t="str">
        <f t="shared" ref="G95" si="422">IF(F95&lt;&gt;"",IF(F95=$DV$13,"CUMPLE","RECHAZADO"),"")</f>
        <v/>
      </c>
      <c r="H95" s="170"/>
      <c r="I95" s="223"/>
      <c r="J95" s="208"/>
      <c r="K95" s="173">
        <f t="shared" si="352"/>
        <v>0</v>
      </c>
      <c r="L95" s="174" t="e">
        <f t="shared" si="353"/>
        <v>#DIV/0!</v>
      </c>
      <c r="M95" s="175" t="e">
        <f t="shared" si="354"/>
        <v>#DIV/0!</v>
      </c>
      <c r="N95" s="176" t="e">
        <f t="shared" si="355"/>
        <v>#DIV/0!</v>
      </c>
      <c r="O95" s="177" t="e">
        <f t="shared" si="356"/>
        <v>#DIV/0!</v>
      </c>
      <c r="P95" s="178" t="str">
        <f>IF(H95&lt;&gt;"",IF(J95=K95,IF(H95="SI",IF(AND(I95&lt;=$DF$13,I95&gt;=($DF$13*0.9)),"CUMPLE","NO CUMPLE"),IF(I95=$DF$13,"CUMPLE","NO CUMPLE")),"NO CUMPLE"),"")</f>
        <v/>
      </c>
      <c r="Q95" s="179">
        <f t="shared" si="357"/>
        <v>0</v>
      </c>
      <c r="R95" s="180" t="str">
        <f t="shared" si="89"/>
        <v/>
      </c>
      <c r="S95" s="180" t="str">
        <f t="shared" si="54"/>
        <v/>
      </c>
      <c r="T95" s="209"/>
      <c r="U95" s="210"/>
      <c r="V95" s="155"/>
      <c r="W95" s="211"/>
      <c r="X95" s="212"/>
      <c r="Y95" s="184">
        <f>ROUND(W95*$DP$13,0)</f>
        <v>0</v>
      </c>
      <c r="Z95" s="184">
        <f t="shared" si="55"/>
        <v>0</v>
      </c>
      <c r="AA95" s="1045"/>
      <c r="AB95" s="185" t="str">
        <f>IF(W95&lt;&gt;"",IF((Y95/$DP$13)/$DN$13&lt;=$AA$20,"CUMPLE","RECHAZADO"),"")</f>
        <v/>
      </c>
      <c r="AC95" s="186">
        <f t="shared" si="361"/>
        <v>0</v>
      </c>
      <c r="AD95" s="186">
        <f t="shared" si="362"/>
        <v>0</v>
      </c>
      <c r="AE95" s="209"/>
      <c r="AF95" s="211"/>
      <c r="AG95" s="184">
        <f>ROUND(AF95*$DQ$13,0)</f>
        <v>0</v>
      </c>
      <c r="AH95" s="1045"/>
      <c r="AI95" s="185" t="str">
        <f>IF(AF95&lt;&gt;"",IF(AG95/$DQ$13&lt;=$AH$20,"CUMPLE","RECHAZADO"),"")</f>
        <v/>
      </c>
      <c r="AJ95" s="209"/>
      <c r="AK95" s="211"/>
      <c r="AL95" s="184">
        <f>ROUND(AK95*$DR$13,0)</f>
        <v>0</v>
      </c>
      <c r="AM95" s="1045"/>
      <c r="AN95" s="185" t="str">
        <f>IF(AK95&lt;&gt;"",IF(AL95/$DR$13&lt;=$AM$20,"CUMPLE","RECHAZADO"),"")</f>
        <v/>
      </c>
      <c r="AO95" s="209"/>
      <c r="AP95" s="211"/>
      <c r="AQ95" s="184">
        <f>ROUND(AP95*$DS$13,0)</f>
        <v>0</v>
      </c>
      <c r="AR95" s="1045"/>
      <c r="AS95" s="185" t="str">
        <f>IF(AP95&lt;&gt;"",IF(AQ95/$DR$13&lt;=$AR$20,"CUMPLE","RECHAZADO"),"")</f>
        <v/>
      </c>
      <c r="AT95" s="213"/>
      <c r="AU95" s="188">
        <f t="shared" si="366"/>
        <v>0</v>
      </c>
      <c r="AV95" s="170"/>
      <c r="AW95" s="189">
        <f t="shared" si="367"/>
        <v>0</v>
      </c>
      <c r="AX95" s="189">
        <f t="shared" si="368"/>
        <v>0</v>
      </c>
      <c r="AY95" s="189" t="str">
        <f t="shared" si="409"/>
        <v xml:space="preserve"> </v>
      </c>
      <c r="AZ95" s="155"/>
      <c r="BA95" s="211"/>
      <c r="BB95" s="184">
        <f>ROUND(BA95*$DQ$13,0)</f>
        <v>0</v>
      </c>
      <c r="BC95" s="191">
        <f t="shared" ref="BC95" si="423">$BC$13</f>
        <v>385647118</v>
      </c>
      <c r="BD95" s="192" t="str">
        <f t="shared" si="66"/>
        <v/>
      </c>
      <c r="BE95" s="209"/>
      <c r="BF95" s="211"/>
      <c r="BG95" s="184">
        <f>ROUND(BF95*$DR$13,0)</f>
        <v>0</v>
      </c>
      <c r="BH95" s="184">
        <f t="shared" ref="BH95" si="424">$BH$13</f>
        <v>1512338976</v>
      </c>
      <c r="BI95" s="192" t="str">
        <f t="shared" si="373"/>
        <v/>
      </c>
      <c r="BJ95" s="209"/>
      <c r="BK95" s="211"/>
      <c r="BL95" s="184">
        <f>ROUND(BK95*$DS$13,0)</f>
        <v>0</v>
      </c>
      <c r="BM95" s="1045"/>
      <c r="BN95" s="185" t="str">
        <f>IF(BK95&lt;&gt;"",IF((BL95/$DR$13)/$DN$13&lt;=$BM$20,"CUMPLE","RECHAZADO"),"")</f>
        <v/>
      </c>
      <c r="BO95" s="214"/>
      <c r="BP95" s="188">
        <f t="shared" si="375"/>
        <v>0</v>
      </c>
      <c r="BQ95" s="170"/>
      <c r="BR95" s="189">
        <f t="shared" si="376"/>
        <v>0</v>
      </c>
      <c r="BS95" s="189">
        <f t="shared" si="377"/>
        <v>0</v>
      </c>
      <c r="BT95" s="189" t="str">
        <f t="shared" si="412"/>
        <v xml:space="preserve"> </v>
      </c>
      <c r="BU95" s="155"/>
      <c r="BV95" s="170"/>
      <c r="BW95" s="170"/>
      <c r="BX95" s="194">
        <f t="shared" si="379"/>
        <v>0</v>
      </c>
      <c r="BY95" s="194" t="str">
        <f>IF(BV95&lt;&gt;"",IF(AND(BV95/$DN$13&lt;=$BY$15,BV95/$DN$13&gt;=$BY$16),"CUMPLE","RECHAZADO"),"")</f>
        <v/>
      </c>
      <c r="BZ95" s="194">
        <f t="shared" si="380"/>
        <v>0</v>
      </c>
      <c r="CA95" s="194">
        <f t="shared" si="381"/>
        <v>0</v>
      </c>
      <c r="CB95" s="155"/>
      <c r="CC95" s="170"/>
      <c r="CD95" s="170"/>
      <c r="CE95" s="194">
        <f t="shared" si="382"/>
        <v>0</v>
      </c>
      <c r="CF95" s="194" t="str">
        <f>IF(CC95&lt;&gt;"",IF(AND(CC95/$DN$13&lt;=$CF$15,CC95/$DS$13&gt;=$CF$16),"CUMPLE","RECHAZADO"),"")</f>
        <v/>
      </c>
      <c r="CG95" s="194">
        <f t="shared" si="383"/>
        <v>0</v>
      </c>
      <c r="CH95" s="194">
        <f t="shared" si="384"/>
        <v>0</v>
      </c>
      <c r="CI95" s="215"/>
      <c r="CJ95" s="196" t="str">
        <f t="shared" si="385"/>
        <v/>
      </c>
      <c r="CK95" s="197">
        <f t="shared" si="386"/>
        <v>0</v>
      </c>
      <c r="CL95" s="198" t="str">
        <f t="shared" si="81"/>
        <v/>
      </c>
      <c r="CM95" s="155"/>
      <c r="CN95" s="199" t="str">
        <f t="shared" si="388"/>
        <v/>
      </c>
      <c r="CO95" s="200">
        <f t="shared" si="389"/>
        <v>0</v>
      </c>
      <c r="CP95" s="201" t="str">
        <f t="shared" si="84"/>
        <v/>
      </c>
      <c r="CQ95" s="156"/>
      <c r="CR95" s="202">
        <f t="shared" si="85"/>
        <v>0</v>
      </c>
      <c r="CS95" s="194">
        <f>(W95*$DP$13)+X95+(AF95*$DQ$13)+(AK95*$DR$13)+(AP95*$DS$13)+AV95+(BA95*$DQ$13)+(BF95*$DR$13)+(BK95*$DS$13)+BQ95+BV95+BW95+CC95+CD95</f>
        <v>0</v>
      </c>
      <c r="CT95" s="201">
        <f t="shared" si="391"/>
        <v>0</v>
      </c>
      <c r="CU95" s="203"/>
      <c r="CV95" s="201" t="str">
        <f t="shared" si="87"/>
        <v/>
      </c>
      <c r="DB95" s="204" t="str">
        <f t="shared" si="91"/>
        <v/>
      </c>
      <c r="DC95" s="206"/>
    </row>
    <row r="96" spans="1:107" ht="13.5" hidden="1" customHeight="1" x14ac:dyDescent="0.25">
      <c r="A96" s="1042"/>
      <c r="B96" s="750">
        <v>12</v>
      </c>
      <c r="C96" s="1043"/>
      <c r="D96" s="220"/>
      <c r="E96" s="156"/>
      <c r="F96" s="751"/>
      <c r="G96" s="752" t="str">
        <f t="shared" ref="G96" si="425">IF(F96&lt;&gt;"",IF(F96=$DV$14,"CUMPLE","RECHAZADO"),"")</f>
        <v/>
      </c>
      <c r="H96" s="753"/>
      <c r="I96" s="795"/>
      <c r="J96" s="784"/>
      <c r="K96" s="756">
        <f t="shared" si="352"/>
        <v>0</v>
      </c>
      <c r="L96" s="174" t="e">
        <f t="shared" si="353"/>
        <v>#DIV/0!</v>
      </c>
      <c r="M96" s="175" t="e">
        <f t="shared" si="354"/>
        <v>#DIV/0!</v>
      </c>
      <c r="N96" s="176" t="e">
        <f t="shared" si="355"/>
        <v>#DIV/0!</v>
      </c>
      <c r="O96" s="177" t="e">
        <f t="shared" si="356"/>
        <v>#DIV/0!</v>
      </c>
      <c r="P96" s="757" t="str">
        <f>IF(H96&lt;&gt;"",IF(J96=K96,IF(H96="SI",IF(AND(I96&lt;=$DF$14,I96&gt;=($DF$14*0.9)),"CUMPLE","NO CUMPLE"),IF(I96=$DF$14,"CUMPLE","NO CUMPLE")),"NO CUMPLE"),"")</f>
        <v/>
      </c>
      <c r="Q96" s="179">
        <f t="shared" si="357"/>
        <v>0</v>
      </c>
      <c r="R96" s="758" t="str">
        <f t="shared" si="89"/>
        <v/>
      </c>
      <c r="S96" s="758" t="str">
        <f t="shared" si="54"/>
        <v/>
      </c>
      <c r="T96" s="759"/>
      <c r="U96" s="760"/>
      <c r="V96" s="155"/>
      <c r="W96" s="761"/>
      <c r="X96" s="762"/>
      <c r="Y96" s="763">
        <f>ROUND(W96*$DP$14,0)</f>
        <v>0</v>
      </c>
      <c r="Z96" s="763">
        <f t="shared" si="55"/>
        <v>0</v>
      </c>
      <c r="AA96" s="1045"/>
      <c r="AB96" s="764" t="str">
        <f>IF(W96&lt;&gt;"",IF((Y96/$DP$14)/$DN$14&lt;=$AA$20,"CUMPLE","RECHAZADO"),"")</f>
        <v/>
      </c>
      <c r="AC96" s="765">
        <f t="shared" si="361"/>
        <v>0</v>
      </c>
      <c r="AD96" s="765">
        <f t="shared" si="362"/>
        <v>0</v>
      </c>
      <c r="AE96" s="759"/>
      <c r="AF96" s="761"/>
      <c r="AG96" s="763">
        <f>ROUND(AF96*$DQ$14,0)</f>
        <v>0</v>
      </c>
      <c r="AH96" s="1045"/>
      <c r="AI96" s="764" t="str">
        <f>IF(AF96&lt;&gt;"",IF(AG96/$DQ$14&lt;=$AH$20,"CUMPLE","RECHAZADO"),"")</f>
        <v/>
      </c>
      <c r="AJ96" s="759"/>
      <c r="AK96" s="761"/>
      <c r="AL96" s="763">
        <f>ROUND(AK96*$DR$14,0)</f>
        <v>0</v>
      </c>
      <c r="AM96" s="1045"/>
      <c r="AN96" s="764" t="str">
        <f>IF(AK96&lt;&gt;"",IF(AL96/$DR$14&lt;=$AM$20,"CUMPLE","RECHAZADO"),"")</f>
        <v/>
      </c>
      <c r="AO96" s="759"/>
      <c r="AP96" s="761"/>
      <c r="AQ96" s="763">
        <f>ROUND(AP96*$DS$14,0)</f>
        <v>0</v>
      </c>
      <c r="AR96" s="1045"/>
      <c r="AS96" s="764" t="str">
        <f>IF(AP96&lt;&gt;"",IF(AQ96/$DR$14&lt;=$AR$20,"CUMPLE","RECHAZADO"),"")</f>
        <v/>
      </c>
      <c r="AT96" s="766"/>
      <c r="AU96" s="767">
        <f t="shared" si="366"/>
        <v>0</v>
      </c>
      <c r="AV96" s="753"/>
      <c r="AW96" s="768">
        <f t="shared" si="367"/>
        <v>0</v>
      </c>
      <c r="AX96" s="768">
        <f t="shared" si="368"/>
        <v>0</v>
      </c>
      <c r="AY96" s="768" t="str">
        <f>IF(AV96&lt;&gt;"",IF(AI96="CUMPLE",IF(AN96="CUMPLE",IF(AS96="CUMPLE","CUMPLE","NO CUMPLE"),"NO CUMPLE"),"NO CUMPLE"),"")</f>
        <v/>
      </c>
      <c r="AZ96" s="155"/>
      <c r="BA96" s="761"/>
      <c r="BB96" s="763">
        <f>ROUND(BA96*$DQ$14,0)</f>
        <v>0</v>
      </c>
      <c r="BC96" s="770">
        <f t="shared" ref="BC96" si="426">$BC$14</f>
        <v>171994948</v>
      </c>
      <c r="BD96" s="164" t="str">
        <f t="shared" si="66"/>
        <v/>
      </c>
      <c r="BE96" s="759"/>
      <c r="BF96" s="761"/>
      <c r="BG96" s="763">
        <f>ROUND(BF96*$DR$14,0)</f>
        <v>0</v>
      </c>
      <c r="BH96" s="763">
        <f t="shared" ref="BH96" si="427">$BH$14</f>
        <v>888779540</v>
      </c>
      <c r="BI96" s="164" t="str">
        <f t="shared" si="373"/>
        <v/>
      </c>
      <c r="BJ96" s="759"/>
      <c r="BK96" s="761"/>
      <c r="BL96" s="763">
        <f>ROUND(BK96*$DS$14,0)</f>
        <v>0</v>
      </c>
      <c r="BM96" s="1045"/>
      <c r="BN96" s="764" t="str">
        <f>IF(BK96&lt;&gt;"",IF((BL96/$DR$14)/$DN$14&lt;=$BM$20,"CUMPLE","RECHAZADO"),"")</f>
        <v/>
      </c>
      <c r="BO96" s="771"/>
      <c r="BP96" s="767">
        <f t="shared" si="375"/>
        <v>0</v>
      </c>
      <c r="BQ96" s="753"/>
      <c r="BR96" s="768">
        <f t="shared" si="376"/>
        <v>0</v>
      </c>
      <c r="BS96" s="768">
        <f t="shared" si="377"/>
        <v>0</v>
      </c>
      <c r="BT96" s="768" t="str">
        <f>IF(BQ96&lt;&gt;"",IF(BD96="CUMPLE",IF(BI96="CUMPLE",IF(BN96="CUMPLE","CUMPLE","NO CUMPLE"),"NO CUMPLE"),"NO CUMPLE"),"")</f>
        <v/>
      </c>
      <c r="BU96" s="155"/>
      <c r="BV96" s="753"/>
      <c r="BW96" s="753"/>
      <c r="BX96" s="772">
        <f t="shared" si="379"/>
        <v>0</v>
      </c>
      <c r="BY96" s="772" t="str">
        <f>IF(BV96&lt;&gt;"",IF(AND(BV96/$DN$14&lt;=$BY$15,BV96/$DN$14&gt;=$BY$16),"CUMPLE","RECHAZADO"),"")</f>
        <v/>
      </c>
      <c r="BZ96" s="772">
        <f t="shared" si="380"/>
        <v>0</v>
      </c>
      <c r="CA96" s="772">
        <f t="shared" si="381"/>
        <v>0</v>
      </c>
      <c r="CB96" s="155"/>
      <c r="CC96" s="753"/>
      <c r="CD96" s="753"/>
      <c r="CE96" s="772">
        <f t="shared" si="382"/>
        <v>0</v>
      </c>
      <c r="CF96" s="772" t="str">
        <f>IF(CC96&lt;&gt;"",IF(AND(CC96/$DN$14&lt;=$CF$15,CC96/$DS$14&gt;=$CF$16),"CUMPLE","RECHAZADO"),"")</f>
        <v/>
      </c>
      <c r="CG96" s="772">
        <f t="shared" si="383"/>
        <v>0</v>
      </c>
      <c r="CH96" s="772">
        <f t="shared" si="384"/>
        <v>0</v>
      </c>
      <c r="CI96" s="773"/>
      <c r="CJ96" s="774" t="str">
        <f t="shared" si="385"/>
        <v/>
      </c>
      <c r="CK96" s="775">
        <f t="shared" si="386"/>
        <v>0</v>
      </c>
      <c r="CL96" s="776" t="str">
        <f t="shared" si="81"/>
        <v/>
      </c>
      <c r="CM96" s="155"/>
      <c r="CN96" s="777" t="str">
        <f t="shared" si="388"/>
        <v/>
      </c>
      <c r="CO96" s="778">
        <f t="shared" si="389"/>
        <v>0</v>
      </c>
      <c r="CP96" s="779" t="str">
        <f t="shared" si="84"/>
        <v/>
      </c>
      <c r="CQ96" s="156"/>
      <c r="CR96" s="780">
        <f t="shared" si="85"/>
        <v>0</v>
      </c>
      <c r="CS96" s="772">
        <f>(W96*$DP$14)+X96+(AF96*$DQ$14)+(AK96*$DR$14)+(AP96*$DS$14)+AV96+(BA96*$DQ$14)+(BF96*$DR$14)+(BK96*$DS$14)+BQ96+BV96+BW96+CC96+CD96</f>
        <v>0</v>
      </c>
      <c r="CT96" s="779">
        <f t="shared" si="391"/>
        <v>0</v>
      </c>
      <c r="CU96" s="781"/>
      <c r="CV96" s="779" t="str">
        <f t="shared" si="87"/>
        <v/>
      </c>
      <c r="DB96" s="782" t="str">
        <f>IF(F96&lt;&gt;"",IF(G96="CUMPLE",IF(P96="CUMPLE",IF(AB96="CUMPLE",IF(AY96="CUMPLE",IF(BT96="CUMPLE",IF(BY96="CUMPLE",IF(CF96="CUMPLE","HABILITADO","RECHAZADO"),"RECHAZADO"),"RECHAZADO"),"RECHAZADO"),"RECHAZADO"),"RECHAZADO"),"RECHAZADO"),"")</f>
        <v/>
      </c>
      <c r="DC96" s="783"/>
    </row>
    <row r="97" spans="1:107" ht="18" thickTop="1" thickBot="1" x14ac:dyDescent="0.3">
      <c r="A97" s="105">
        <v>6</v>
      </c>
      <c r="B97" s="881"/>
      <c r="C97" s="881"/>
      <c r="D97" s="222"/>
      <c r="E97" s="881"/>
      <c r="F97" s="882"/>
      <c r="G97" s="881"/>
      <c r="H97" s="881"/>
      <c r="I97" s="881"/>
      <c r="J97" s="883"/>
      <c r="K97" s="881"/>
      <c r="L97" s="219"/>
      <c r="M97" s="218"/>
      <c r="N97" s="218"/>
      <c r="O97" s="218"/>
      <c r="P97" s="881"/>
      <c r="Q97" s="218"/>
      <c r="R97" s="881"/>
      <c r="S97" s="881"/>
      <c r="T97" s="881"/>
      <c r="U97" s="881"/>
      <c r="V97" s="881"/>
      <c r="W97" s="881"/>
      <c r="X97" s="881"/>
      <c r="Y97" s="881"/>
      <c r="Z97" s="881"/>
      <c r="AA97" s="881"/>
      <c r="AB97" s="881"/>
      <c r="AC97" s="881"/>
      <c r="AD97" s="881"/>
      <c r="AE97" s="881"/>
      <c r="AF97" s="881"/>
      <c r="AG97" s="881"/>
      <c r="AH97" s="881"/>
      <c r="AI97" s="881"/>
      <c r="AJ97" s="881"/>
      <c r="AK97" s="881"/>
      <c r="AL97" s="881"/>
      <c r="AM97" s="881"/>
      <c r="AN97" s="881"/>
      <c r="AO97" s="881"/>
      <c r="AP97" s="881"/>
      <c r="AQ97" s="881"/>
      <c r="AR97" s="881"/>
      <c r="AS97" s="881"/>
      <c r="AT97" s="881"/>
      <c r="AU97" s="881"/>
      <c r="AV97" s="881"/>
      <c r="AW97" s="881"/>
      <c r="AX97" s="881"/>
      <c r="AY97" s="881"/>
      <c r="AZ97" s="881"/>
      <c r="BA97" s="881"/>
      <c r="BB97" s="881"/>
      <c r="BC97" s="881"/>
      <c r="BD97" s="881"/>
      <c r="BE97" s="881"/>
      <c r="BF97" s="881"/>
      <c r="BG97" s="881"/>
      <c r="BH97" s="881"/>
      <c r="BI97" s="881"/>
      <c r="BJ97" s="881"/>
      <c r="BK97" s="881"/>
      <c r="BL97" s="881"/>
      <c r="BM97" s="881"/>
      <c r="BN97" s="881"/>
      <c r="BO97" s="881"/>
      <c r="BP97" s="881"/>
      <c r="BQ97" s="881"/>
      <c r="BR97" s="881"/>
      <c r="BS97" s="881"/>
      <c r="BT97" s="881"/>
      <c r="BU97" s="881"/>
      <c r="BV97" s="881"/>
      <c r="BW97" s="881"/>
      <c r="BX97" s="881"/>
      <c r="BY97" s="881"/>
      <c r="BZ97" s="881"/>
      <c r="CA97" s="881"/>
      <c r="CB97" s="881"/>
      <c r="CC97" s="881"/>
      <c r="CD97" s="881"/>
      <c r="CE97" s="881"/>
      <c r="CF97" s="881"/>
      <c r="CG97" s="881"/>
      <c r="CH97" s="881"/>
      <c r="CI97" s="881"/>
      <c r="CJ97" s="881"/>
      <c r="CK97" s="881"/>
      <c r="CL97" s="881"/>
      <c r="CM97" s="881"/>
      <c r="CN97" s="881"/>
      <c r="CO97" s="881"/>
      <c r="CP97" s="884" t="s">
        <v>2063</v>
      </c>
      <c r="CQ97" s="881"/>
      <c r="CR97" s="881"/>
      <c r="CS97" s="881"/>
      <c r="CT97" s="881"/>
      <c r="CU97" s="885"/>
      <c r="CV97" s="881"/>
      <c r="CW97" s="136"/>
      <c r="DB97" s="886"/>
      <c r="DC97" s="887"/>
    </row>
    <row r="98" spans="1:107" ht="147.75" customHeight="1" x14ac:dyDescent="0.25">
      <c r="A98" s="1041">
        <f t="shared" ref="A98" si="428">A110</f>
        <v>7</v>
      </c>
      <c r="B98" s="167">
        <v>1</v>
      </c>
      <c r="C98" s="1043" t="str">
        <f>Proponentes!B80</f>
        <v>SU OPORTUNO SERVICIO LTDA</v>
      </c>
      <c r="D98" s="220"/>
      <c r="E98" s="156"/>
      <c r="F98" s="168">
        <v>20036397801</v>
      </c>
      <c r="G98" s="169" t="str">
        <f t="shared" ref="G98" si="429">IF(F98&lt;&gt;"",IF(F98=$DV$3,"CUMPLE","RECHAZADO"),"")</f>
        <v>CUMPLE</v>
      </c>
      <c r="H98" s="170" t="s">
        <v>1538</v>
      </c>
      <c r="I98" s="221">
        <v>17176661323</v>
      </c>
      <c r="J98" s="172">
        <v>326356565</v>
      </c>
      <c r="K98" s="827">
        <f t="shared" ref="K98:K109" si="430">ROUND((I98*0.019),0)</f>
        <v>326356565</v>
      </c>
      <c r="L98" s="174" t="e">
        <f t="shared" ref="L98:L109" si="431">1-I98/DF81</f>
        <v>#DIV/0!</v>
      </c>
      <c r="M98" s="175" t="e">
        <f t="shared" ref="M98:M109" si="432">DF81/DN81</f>
        <v>#DIV/0!</v>
      </c>
      <c r="N98" s="176" t="e">
        <f t="shared" ref="N98:N109" si="433">M98*0.019</f>
        <v>#DIV/0!</v>
      </c>
      <c r="O98" s="177" t="e">
        <f t="shared" ref="O98:O109" si="434">(M98+N98)</f>
        <v>#DIV/0!</v>
      </c>
      <c r="P98" s="179" t="str">
        <f>IF(H98&lt;&gt;"",IF(J98=K98,IF(H98="SI",IF(AND(I98&lt;=$DF$3,I98&gt;=($DF$3*0.9)),"CUMPLE","NO CUMPLE"),IF(I98=$DF$3,"CUMPLE","NO CUMPLE")),"NO CUMPLE"),"")</f>
        <v>NO CUMPLE</v>
      </c>
      <c r="Q98" s="179">
        <f t="shared" ref="Q98:Q109" si="435">DN81</f>
        <v>0</v>
      </c>
      <c r="R98" s="828" t="str">
        <f t="shared" ref="R98" si="436">IF(F98&lt;&gt;"",IF(G98="CUMPLE",IF(P98="CUMPLE",(I98+J98),""),"RECHAZADO"),"")</f>
        <v/>
      </c>
      <c r="S98" s="828" t="str">
        <f t="shared" ref="S98:S161" si="437">IF(F98&lt;&gt;"",IF(G98="CUMPLE",IF(P98="CUMPLE",I98,""),"RECHAZADO"),"")</f>
        <v/>
      </c>
      <c r="T98" s="181"/>
      <c r="U98" s="182"/>
      <c r="V98" s="155"/>
      <c r="W98" s="170">
        <v>1131311</v>
      </c>
      <c r="X98" s="183">
        <v>1569128</v>
      </c>
      <c r="Y98" s="829">
        <f>ROUND(W98*$DP$3,0)</f>
        <v>82585703</v>
      </c>
      <c r="Z98" s="829">
        <f t="shared" ref="Z98:Z161" si="438">ROUND(Y98*10%*19%,0)</f>
        <v>1569128</v>
      </c>
      <c r="AA98" s="1045">
        <f t="shared" ref="AA98" si="439">$AA$16</f>
        <v>100189.4</v>
      </c>
      <c r="AB98" s="244" t="str">
        <f>IF(W98&lt;&gt;"",IF((Y98/$DP$3)/$DN$3&lt;=$AA$20,"CUMPLE","RECHAZADO"),"")</f>
        <v>CUMPLE</v>
      </c>
      <c r="AC98" s="830">
        <f t="shared" ref="AC98:AC109" si="440">Y98+Z98</f>
        <v>84154831</v>
      </c>
      <c r="AD98" s="830">
        <f t="shared" ref="AD98:AD109" si="441">Y98</f>
        <v>82585703</v>
      </c>
      <c r="AE98" s="181"/>
      <c r="AF98" s="170">
        <v>147000</v>
      </c>
      <c r="AG98" s="829">
        <f>ROUND(AF98*$DQ$3,0)</f>
        <v>3234000</v>
      </c>
      <c r="AH98" s="1045">
        <f t="shared" ref="AH98" si="442">$AH$16</f>
        <v>301987.21999999997</v>
      </c>
      <c r="AI98" s="244" t="str">
        <f>IF(AF98&lt;&gt;"",IF(AG98/$DQ$3&lt;=$AH$20,"CUMPLE","RECHAZADO"),"")</f>
        <v>CUMPLE</v>
      </c>
      <c r="AJ98" s="181"/>
      <c r="AK98" s="170">
        <v>117000</v>
      </c>
      <c r="AL98" s="829">
        <f>ROUND(AK98*$DR$3,0)</f>
        <v>8541000</v>
      </c>
      <c r="AM98" s="1045">
        <f t="shared" ref="AM98" si="443">$AM$16</f>
        <v>240934</v>
      </c>
      <c r="AN98" s="244" t="str">
        <f>IF(AK98&lt;&gt;"",IF(AL98/$DR$3&lt;=$AM$20,"CUMPLE","RECHAZADO"),"")</f>
        <v>CUMPLE</v>
      </c>
      <c r="AO98" s="181"/>
      <c r="AP98" s="170"/>
      <c r="AQ98" s="829">
        <f>ROUND(AP98*$DS$3,0)</f>
        <v>0</v>
      </c>
      <c r="AR98" s="1045">
        <f t="shared" ref="AR98" si="444">$AR$16</f>
        <v>316072.26</v>
      </c>
      <c r="AS98" s="244" t="str">
        <f>IF(AP98&lt;&gt;"",IF(AQ98/$DR$3&lt;=$AR$20,"CUMPLE","RECHAZADO"),"")</f>
        <v/>
      </c>
      <c r="AT98" s="187"/>
      <c r="AU98" s="831">
        <f t="shared" ref="AU98:AU109" si="445">AG98+AL98+AQ98</f>
        <v>11775000</v>
      </c>
      <c r="AV98" s="170">
        <v>2237250</v>
      </c>
      <c r="AW98" s="832">
        <f t="shared" ref="AW98:AW109" si="446">ROUND((AG98+AL98+AQ98)*19%,0)</f>
        <v>2237250</v>
      </c>
      <c r="AX98" s="832">
        <f t="shared" ref="AX98:AX109" si="447">ROUND((AG98+AL98+AQ98)*$AV$16,0)</f>
        <v>14012250</v>
      </c>
      <c r="AY98" s="832" t="str">
        <f t="shared" ref="AY98:AY100" si="448">IF(AV98&lt;&gt;"",IF(AI98="CUMPLE",IF(AN98="CUMPLE","CUMPLE","NO CUMPLE"),"NO CUMPLE")," ")</f>
        <v>CUMPLE</v>
      </c>
      <c r="AZ98" s="155"/>
      <c r="BA98" s="170">
        <v>8498864</v>
      </c>
      <c r="BB98" s="829">
        <f>ROUND(BA98*$DQ$3,0)</f>
        <v>186975008</v>
      </c>
      <c r="BC98" s="834">
        <f t="shared" ref="BC98" si="449">$BC$3</f>
        <v>339892784</v>
      </c>
      <c r="BD98" s="729" t="str">
        <f t="shared" ref="BD98:BD161" si="450">IF(BA98&lt;&gt;"",IF(BB98&lt;=BC98,"CUMPLE","RECHAZADO"),"")</f>
        <v>CUMPLE</v>
      </c>
      <c r="BE98" s="181"/>
      <c r="BF98" s="170">
        <v>7985030</v>
      </c>
      <c r="BG98" s="829">
        <f>ROUND(BF98*$DR$3,0)</f>
        <v>582907190</v>
      </c>
      <c r="BH98" s="829">
        <f t="shared" ref="BH98" si="451">$BH$3</f>
        <v>1059638654</v>
      </c>
      <c r="BI98" s="729" t="str">
        <f t="shared" ref="BI98:BI109" si="452">IF(BF98&lt;&gt;"",IF(BG98&lt;=BH98,"CUMPLE","RECHAZADO"),"")</f>
        <v>CUMPLE</v>
      </c>
      <c r="BJ98" s="181"/>
      <c r="BK98" s="170"/>
      <c r="BL98" s="829">
        <f>ROUND(BK98*$DS$3,0)</f>
        <v>0</v>
      </c>
      <c r="BM98" s="1045">
        <f t="shared" ref="BM98" si="453">$BM$16</f>
        <v>74539289</v>
      </c>
      <c r="BN98" s="244" t="str">
        <f>IF(BK98&lt;&gt;"",IF((BL98/$DR$3)/$DN$3&lt;=$BM$20,"CUMPLE","RECHAZADO"),"")</f>
        <v/>
      </c>
      <c r="BO98" s="193"/>
      <c r="BP98" s="831">
        <f t="shared" ref="BP98:BP109" si="454">BB98+BG98+BL98</f>
        <v>769882198</v>
      </c>
      <c r="BQ98" s="170">
        <v>146277624</v>
      </c>
      <c r="BR98" s="832">
        <f t="shared" ref="BR98:BR109" si="455">ROUND((BB98+BG98+BL98)*19%,0)</f>
        <v>146277618</v>
      </c>
      <c r="BS98" s="832">
        <f t="shared" ref="BS98:BS109" si="456">ROUND((BB98+BG98+BL98)*$AV$16,0)</f>
        <v>916159816</v>
      </c>
      <c r="BT98" s="832" t="str">
        <f t="shared" ref="BT98:BT100" si="457">IF(BQ98&lt;&gt;"",IF(BD98="CUMPLE",IF(BI98="CUMPLE","CUMPLE","NO CUMPLE"),"NO CUMPLE")," ")</f>
        <v>CUMPLE</v>
      </c>
      <c r="BU98" s="155"/>
      <c r="BV98" s="170">
        <v>121225960</v>
      </c>
      <c r="BW98" s="170">
        <v>2303293</v>
      </c>
      <c r="BX98" s="835">
        <f t="shared" ref="BX98:BX109" si="458">ROUND((BV98*10%)*19%,0)</f>
        <v>2303293</v>
      </c>
      <c r="BY98" s="835" t="str">
        <f>IF(BV98&lt;&gt;"",IF(AND(BV98/$DN$3&lt;=$BY$15,BV98/$DN$3&gt;=$BY$16),"CUMPLE","RECHAZADO"),"")</f>
        <v>CUMPLE</v>
      </c>
      <c r="BZ98" s="835">
        <f t="shared" ref="BZ98:BZ109" si="459">BV98</f>
        <v>121225960</v>
      </c>
      <c r="CA98" s="835">
        <f t="shared" ref="CA98:CA109" si="460">BZ98+BX98</f>
        <v>123529253</v>
      </c>
      <c r="CB98" s="155"/>
      <c r="CC98" s="170"/>
      <c r="CD98" s="170"/>
      <c r="CE98" s="835">
        <f t="shared" ref="CE98:CE109" si="461">ROUND((CC98*10%)*19%,0)</f>
        <v>0</v>
      </c>
      <c r="CF98" s="835" t="str">
        <f>IF(CC98&lt;&gt;"",IF(AND(CC98/$DN$3&lt;=$CF$15,CC98/$DS$3&gt;=$CF$16),"CUMPLE","RECHAZADO"),"")</f>
        <v/>
      </c>
      <c r="CG98" s="835">
        <f t="shared" ref="CG98:CG109" si="462">CC98</f>
        <v>0</v>
      </c>
      <c r="CH98" s="835">
        <f t="shared" ref="CH98:CH109" si="463">CG98+CE98</f>
        <v>0</v>
      </c>
      <c r="CI98" s="195"/>
      <c r="CJ98" s="86" t="str">
        <f t="shared" ref="CJ98:CJ109" si="464">R98</f>
        <v/>
      </c>
      <c r="CK98" s="836">
        <f t="shared" ref="CK98:CK109" si="465">AC98+AX98+BS98+CA98+CH98</f>
        <v>1137856150</v>
      </c>
      <c r="CL98" s="837" t="str">
        <f t="shared" ref="CL98:CL161" si="466">IF(CJ98="RECHAZADO","RECHAZADO",IF(CJ98&lt;&gt;"",CJ98+CK98,""))</f>
        <v/>
      </c>
      <c r="CM98" s="155"/>
      <c r="CN98" s="838" t="str">
        <f t="shared" ref="CN98:CN109" si="467">S98</f>
        <v/>
      </c>
      <c r="CO98" s="839">
        <f t="shared" ref="CO98:CO109" si="468">AD98+AU98+BP98+BZ98+CG98</f>
        <v>985468861</v>
      </c>
      <c r="CP98" s="840" t="str">
        <f t="shared" ref="CP98:CP161" si="469">IF(CN98="RECHAZADO","RECHAZADO",IF(CN98&lt;&gt;"",CN98+CO98,""))</f>
        <v/>
      </c>
      <c r="CQ98" s="156"/>
      <c r="CR98" s="841">
        <f t="shared" ref="CR98:CR161" si="470">I98+J98</f>
        <v>17503017888</v>
      </c>
      <c r="CS98" s="835">
        <f>(W98*$DP$3)+X98+(AF98*$DQ$3)+(AK98*$DR$3)+(AP98*$DS$3)+AV98+(BA98*$DQ$3)+(BF98*$DR$3)+(BK98*$DS$3)+BQ98+BV98+BW98+CC98+CD98</f>
        <v>1137856156</v>
      </c>
      <c r="CT98" s="840">
        <f t="shared" ref="CT98:CT109" si="471">CR98+CS98</f>
        <v>18640874044</v>
      </c>
      <c r="CU98" s="842">
        <v>18640874044</v>
      </c>
      <c r="CV98" s="840" t="str">
        <f t="shared" ref="CV98:CV161" si="472">IF(CU98&lt;&gt;"",IF(CT98=CU98,"OK","REVISAR"),"")</f>
        <v>OK</v>
      </c>
      <c r="DB98" s="843" t="str">
        <f t="shared" ref="DB98:DB160" si="473">IF(F98&lt;&gt;"",IF(G98="CUMPLE",IF(P98="CUMPLE",IF(AB98="CUMPLE",IF(AY98="CUMPLE",IF(BT98="CUMPLE",IF(BY98="CUMPLE","HABILITADO","RECHAZADO"),"RECHAZADO"),"RECHAZADO"),"RECHAZADO"),"RECHAZADO"),"RECHAZADO"),"")</f>
        <v>RECHAZADO</v>
      </c>
      <c r="DC98" s="844"/>
    </row>
    <row r="99" spans="1:107" ht="147.75" customHeight="1" x14ac:dyDescent="0.25">
      <c r="A99" s="1046"/>
      <c r="B99" s="870">
        <v>2</v>
      </c>
      <c r="C99" s="1043"/>
      <c r="D99" s="220"/>
      <c r="E99" s="156"/>
      <c r="F99" s="207">
        <v>17613055238</v>
      </c>
      <c r="G99" s="169" t="str">
        <f t="shared" ref="G99" si="474">IF(F99&lt;&gt;"",IF(F99=$DV$4,"CUMPLE","RECHAZADO"),"")</f>
        <v>CUMPLE</v>
      </c>
      <c r="H99" s="170" t="s">
        <v>1538</v>
      </c>
      <c r="I99" s="216">
        <v>15352178532</v>
      </c>
      <c r="J99" s="208">
        <v>291691392</v>
      </c>
      <c r="K99" s="173">
        <f t="shared" si="430"/>
        <v>291691392</v>
      </c>
      <c r="L99" s="174" t="e">
        <f t="shared" si="431"/>
        <v>#DIV/0!</v>
      </c>
      <c r="M99" s="175" t="e">
        <f t="shared" si="432"/>
        <v>#DIV/0!</v>
      </c>
      <c r="N99" s="176" t="e">
        <f t="shared" si="433"/>
        <v>#DIV/0!</v>
      </c>
      <c r="O99" s="177" t="e">
        <f t="shared" si="434"/>
        <v>#DIV/0!</v>
      </c>
      <c r="P99" s="178" t="str">
        <f>IF(H99&lt;&gt;"",IF(J99=K99,IF(H99="SI",IF(AND(I99&lt;=$DF$4,I99&gt;=($DF$4*0.9)),"CUMPLE","NO CUMPLE"),IF(I99=$DF$4,"CUMPLE","NO CUMPLE")),"NO CUMPLE"),"")</f>
        <v>NO CUMPLE</v>
      </c>
      <c r="Q99" s="179">
        <f t="shared" si="435"/>
        <v>0</v>
      </c>
      <c r="R99" s="180" t="str">
        <f t="shared" ref="R99:R161" si="475">IF(F99&lt;&gt;"",IF(G99="CUMPLE",IF(P99="CUMPLE",I99+J99,""),"RECHAZADO"),"")</f>
        <v/>
      </c>
      <c r="S99" s="180" t="str">
        <f t="shared" si="437"/>
        <v/>
      </c>
      <c r="T99" s="209"/>
      <c r="U99" s="210"/>
      <c r="V99" s="155"/>
      <c r="W99" s="211">
        <v>1106221</v>
      </c>
      <c r="X99" s="212">
        <v>1113964</v>
      </c>
      <c r="Y99" s="184">
        <f>ROUND(W99*$DP$4,0)</f>
        <v>58629713</v>
      </c>
      <c r="Z99" s="184">
        <f t="shared" si="438"/>
        <v>1113965</v>
      </c>
      <c r="AA99" s="1045"/>
      <c r="AB99" s="185" t="str">
        <f>IF(W99&lt;&gt;"",IF((Y99/$DP$4)/$DN$4&lt;=$AA$20,"CUMPLE","RECHAZADO"),"")</f>
        <v>CUMPLE</v>
      </c>
      <c r="AC99" s="186">
        <f t="shared" si="440"/>
        <v>59743678</v>
      </c>
      <c r="AD99" s="186">
        <f t="shared" si="441"/>
        <v>58629713</v>
      </c>
      <c r="AE99" s="209"/>
      <c r="AF99" s="211">
        <v>147000</v>
      </c>
      <c r="AG99" s="184">
        <f>ROUND(AF99*$DQ$4,0)</f>
        <v>735000</v>
      </c>
      <c r="AH99" s="1045"/>
      <c r="AI99" s="185" t="str">
        <f>IF(AF99&lt;&gt;"",IF(AG99/$DQ$4&lt;=$AH$20,"CUMPLE","RECHAZADO"),"")</f>
        <v>CUMPLE</v>
      </c>
      <c r="AJ99" s="209"/>
      <c r="AK99" s="211">
        <v>117000</v>
      </c>
      <c r="AL99" s="184">
        <f>ROUND(AK99*$DR$4,0)</f>
        <v>6201000</v>
      </c>
      <c r="AM99" s="1045"/>
      <c r="AN99" s="185" t="str">
        <f>IF(AK99&lt;&gt;"",IF(AL99/$DR$4&lt;=$AM$20,"CUMPLE","RECHAZADO"),"")</f>
        <v>CUMPLE</v>
      </c>
      <c r="AO99" s="209"/>
      <c r="AP99" s="211"/>
      <c r="AQ99" s="184">
        <f>ROUND(AP99*$DS$4,0)</f>
        <v>0</v>
      </c>
      <c r="AR99" s="1045"/>
      <c r="AS99" s="185" t="str">
        <f>IF(AP99&lt;&gt;"",IF(AQ99/$DR$4&lt;=$AR$20,"CUMPLE","RECHAZADO"),"")</f>
        <v/>
      </c>
      <c r="AT99" s="213"/>
      <c r="AU99" s="188">
        <f t="shared" si="445"/>
        <v>6936000</v>
      </c>
      <c r="AV99" s="170">
        <v>1317840</v>
      </c>
      <c r="AW99" s="189">
        <f t="shared" si="446"/>
        <v>1317840</v>
      </c>
      <c r="AX99" s="189">
        <f t="shared" si="447"/>
        <v>8253840</v>
      </c>
      <c r="AY99" s="189" t="str">
        <f t="shared" si="448"/>
        <v>CUMPLE</v>
      </c>
      <c r="AZ99" s="155"/>
      <c r="BA99" s="211">
        <v>9986531</v>
      </c>
      <c r="BB99" s="184">
        <f>ROUND(BA99*$DQ$4,0)</f>
        <v>49932655</v>
      </c>
      <c r="BC99" s="191">
        <f t="shared" ref="BC99" si="476">$BC$4</f>
        <v>92828885</v>
      </c>
      <c r="BD99" s="192" t="str">
        <f t="shared" si="450"/>
        <v>CUMPLE</v>
      </c>
      <c r="BE99" s="209"/>
      <c r="BF99" s="211">
        <v>9382754</v>
      </c>
      <c r="BG99" s="184">
        <f>ROUND(BF99*$DR$4,0)</f>
        <v>497285962</v>
      </c>
      <c r="BH99" s="184">
        <f t="shared" ref="BH99" si="477">$BH$4</f>
        <v>924495218</v>
      </c>
      <c r="BI99" s="192" t="str">
        <f t="shared" si="452"/>
        <v>CUMPLE</v>
      </c>
      <c r="BJ99" s="209"/>
      <c r="BK99" s="211"/>
      <c r="BL99" s="184">
        <f>ROUND(BK99*$DS$4,0)</f>
        <v>0</v>
      </c>
      <c r="BM99" s="1045"/>
      <c r="BN99" s="185" t="str">
        <f>IF(BK99&lt;&gt;"",IF((BL99/$DR$4)/$DN$4&lt;=$BM$20,"CUMPLE","RECHAZADO"),"")</f>
        <v/>
      </c>
      <c r="BO99" s="214"/>
      <c r="BP99" s="188">
        <f t="shared" si="454"/>
        <v>547218617</v>
      </c>
      <c r="BQ99" s="170">
        <v>103971538</v>
      </c>
      <c r="BR99" s="189">
        <f t="shared" si="455"/>
        <v>103971537</v>
      </c>
      <c r="BS99" s="189">
        <f t="shared" si="456"/>
        <v>651190154</v>
      </c>
      <c r="BT99" s="189" t="str">
        <f t="shared" si="457"/>
        <v>CUMPLE</v>
      </c>
      <c r="BU99" s="155"/>
      <c r="BV99" s="170">
        <v>119577947</v>
      </c>
      <c r="BW99" s="170">
        <v>2271981</v>
      </c>
      <c r="BX99" s="194">
        <f t="shared" si="458"/>
        <v>2271981</v>
      </c>
      <c r="BY99" s="194" t="str">
        <f>IF(BV99&lt;&gt;"",IF(AND(BV99/$DN$4&lt;=$BY$15,BV99/$DN$4&gt;=$BY$16),"CUMPLE","RECHAZADO"),"")</f>
        <v>CUMPLE</v>
      </c>
      <c r="BZ99" s="194">
        <f t="shared" si="459"/>
        <v>119577947</v>
      </c>
      <c r="CA99" s="194">
        <f t="shared" si="460"/>
        <v>121849928</v>
      </c>
      <c r="CB99" s="155"/>
      <c r="CC99" s="170"/>
      <c r="CD99" s="170"/>
      <c r="CE99" s="194">
        <f t="shared" si="461"/>
        <v>0</v>
      </c>
      <c r="CF99" s="194" t="str">
        <f>IF(CC99&lt;&gt;"",IF(AND(CC99/$DN$4&lt;=$CF$15,CC99/$DS$4&gt;=$CF$16),"CUMPLE","RECHAZADO"),"")</f>
        <v/>
      </c>
      <c r="CG99" s="194">
        <f t="shared" si="462"/>
        <v>0</v>
      </c>
      <c r="CH99" s="194">
        <f t="shared" si="463"/>
        <v>0</v>
      </c>
      <c r="CI99" s="215"/>
      <c r="CJ99" s="196" t="str">
        <f t="shared" si="464"/>
        <v/>
      </c>
      <c r="CK99" s="197">
        <f t="shared" si="465"/>
        <v>841037600</v>
      </c>
      <c r="CL99" s="198" t="str">
        <f t="shared" si="466"/>
        <v/>
      </c>
      <c r="CM99" s="155"/>
      <c r="CN99" s="199" t="str">
        <f t="shared" si="467"/>
        <v/>
      </c>
      <c r="CO99" s="200">
        <f t="shared" si="468"/>
        <v>732362277</v>
      </c>
      <c r="CP99" s="201" t="str">
        <f t="shared" si="469"/>
        <v/>
      </c>
      <c r="CQ99" s="156"/>
      <c r="CR99" s="202">
        <f t="shared" si="470"/>
        <v>15643869924</v>
      </c>
      <c r="CS99" s="194">
        <f>(W99*$DP$4)+X99+(AF99*$DQ$4)+(AK99*$DR$4)+(AP99*$DS$4)+AV99+(BA99*$DQ$4)+(BF99*$DR$4)+(BK99*$DS$4)+BQ99+BV99+BW99+CC99+CD99</f>
        <v>841037600</v>
      </c>
      <c r="CT99" s="201">
        <f t="shared" si="471"/>
        <v>16484907524</v>
      </c>
      <c r="CU99" s="203">
        <v>16484907524</v>
      </c>
      <c r="CV99" s="201" t="str">
        <f t="shared" si="472"/>
        <v>OK</v>
      </c>
      <c r="DB99" s="204" t="str">
        <f t="shared" si="473"/>
        <v>RECHAZADO</v>
      </c>
      <c r="DC99" s="206"/>
    </row>
    <row r="100" spans="1:107" ht="147.75" customHeight="1" x14ac:dyDescent="0.25">
      <c r="A100" s="1046"/>
      <c r="B100" s="870">
        <v>3</v>
      </c>
      <c r="C100" s="1043"/>
      <c r="D100" s="220"/>
      <c r="E100" s="156"/>
      <c r="F100" s="207">
        <v>22660325900</v>
      </c>
      <c r="G100" s="169" t="str">
        <f t="shared" ref="G100" si="478">IF(F100&lt;&gt;"",IF(F100=$DV$5,"CUMPLE","RECHAZADO"),"")</f>
        <v>CUMPLE</v>
      </c>
      <c r="H100" s="170" t="s">
        <v>1538</v>
      </c>
      <c r="I100" s="216">
        <v>19608750760</v>
      </c>
      <c r="J100" s="208">
        <v>372566264</v>
      </c>
      <c r="K100" s="173">
        <f t="shared" si="430"/>
        <v>372566264</v>
      </c>
      <c r="L100" s="174" t="e">
        <f t="shared" si="431"/>
        <v>#DIV/0!</v>
      </c>
      <c r="M100" s="175" t="e">
        <f t="shared" si="432"/>
        <v>#DIV/0!</v>
      </c>
      <c r="N100" s="176" t="e">
        <f t="shared" si="433"/>
        <v>#DIV/0!</v>
      </c>
      <c r="O100" s="177" t="e">
        <f t="shared" si="434"/>
        <v>#DIV/0!</v>
      </c>
      <c r="P100" s="178" t="str">
        <f>IF(H100&lt;&gt;"",IF(J100=K100,IF(H100="SI",IF(AND(I100&lt;=$DF$5,I100&gt;=($DF$5*0.9)),"CUMPLE","NO CUMPLE"),IF(I100=$DF$5,"CUMPLE","NO CUMPLE")),"NO CUMPLE"),"")</f>
        <v>NO CUMPLE</v>
      </c>
      <c r="Q100" s="179">
        <f t="shared" si="435"/>
        <v>0</v>
      </c>
      <c r="R100" s="180" t="str">
        <f t="shared" si="475"/>
        <v/>
      </c>
      <c r="S100" s="180" t="str">
        <f t="shared" si="437"/>
        <v/>
      </c>
      <c r="T100" s="209"/>
      <c r="U100" s="210"/>
      <c r="V100" s="155"/>
      <c r="W100" s="211">
        <v>1103938</v>
      </c>
      <c r="X100" s="212">
        <v>1677985</v>
      </c>
      <c r="Y100" s="184">
        <f>ROUND(W100*$DP$5,0)</f>
        <v>88315040</v>
      </c>
      <c r="Z100" s="184">
        <f t="shared" si="438"/>
        <v>1677986</v>
      </c>
      <c r="AA100" s="1045"/>
      <c r="AB100" s="185" t="str">
        <f>IF(W100&lt;&gt;"",IF((Y100/$DP$5)/$DN$5&lt;=$AA$20,"CUMPLE","RECHAZADO"),"")</f>
        <v>CUMPLE</v>
      </c>
      <c r="AC100" s="186">
        <f t="shared" si="440"/>
        <v>89993026</v>
      </c>
      <c r="AD100" s="186">
        <f t="shared" si="441"/>
        <v>88315040</v>
      </c>
      <c r="AE100" s="209"/>
      <c r="AF100" s="211">
        <v>147000</v>
      </c>
      <c r="AG100" s="184">
        <f>ROUND(AF100*$DQ$5,0)</f>
        <v>1029000</v>
      </c>
      <c r="AH100" s="1045"/>
      <c r="AI100" s="185" t="str">
        <f>IF(AF100&lt;&gt;"",IF(AG100/$DQ$5&lt;=$AH$20,"CUMPLE","RECHAZADO"),"")</f>
        <v>CUMPLE</v>
      </c>
      <c r="AJ100" s="209"/>
      <c r="AK100" s="211">
        <v>117000</v>
      </c>
      <c r="AL100" s="184">
        <f>ROUND(AK100*$DR$5,0)</f>
        <v>9360000</v>
      </c>
      <c r="AM100" s="1045"/>
      <c r="AN100" s="185" t="str">
        <f>IF(AK100&lt;&gt;"",IF(AL100/$DR$5&lt;=$AM$20,"CUMPLE","RECHAZADO"),"")</f>
        <v>CUMPLE</v>
      </c>
      <c r="AO100" s="209"/>
      <c r="AP100" s="211"/>
      <c r="AQ100" s="184">
        <f>ROUND(AP100*$DS$5,0)</f>
        <v>0</v>
      </c>
      <c r="AR100" s="1045"/>
      <c r="AS100" s="185" t="str">
        <f>IF(AP100&lt;&gt;"",IF(AQ100/$DR$5&lt;=$AR$20,"CUMPLE","RECHAZADO"),"")</f>
        <v/>
      </c>
      <c r="AT100" s="213"/>
      <c r="AU100" s="188">
        <f t="shared" si="445"/>
        <v>10389000</v>
      </c>
      <c r="AV100" s="170">
        <v>1973910</v>
      </c>
      <c r="AW100" s="189">
        <f t="shared" si="446"/>
        <v>1973910</v>
      </c>
      <c r="AX100" s="189">
        <f t="shared" si="447"/>
        <v>12362910</v>
      </c>
      <c r="AY100" s="189" t="str">
        <f t="shared" si="448"/>
        <v>CUMPLE</v>
      </c>
      <c r="AZ100" s="155"/>
      <c r="BA100" s="211">
        <v>9529773</v>
      </c>
      <c r="BB100" s="184">
        <f>ROUND(BA100*$DQ$5,0)</f>
        <v>66708411</v>
      </c>
      <c r="BC100" s="191">
        <f t="shared" ref="BC100" si="479">$BC$5</f>
        <v>123465503</v>
      </c>
      <c r="BD100" s="192" t="str">
        <f t="shared" si="450"/>
        <v>CUMPLE</v>
      </c>
      <c r="BE100" s="209"/>
      <c r="BF100" s="211">
        <v>8953610</v>
      </c>
      <c r="BG100" s="184">
        <f>ROUND(BF100*$DR$5,0)</f>
        <v>716288800</v>
      </c>
      <c r="BH100" s="184">
        <f t="shared" ref="BH100" si="480">$BH$5</f>
        <v>1325724320</v>
      </c>
      <c r="BI100" s="192" t="str">
        <f t="shared" si="452"/>
        <v>CUMPLE</v>
      </c>
      <c r="BJ100" s="209"/>
      <c r="BK100" s="211"/>
      <c r="BL100" s="184">
        <f>ROUND(BK100*$DS$5,0)</f>
        <v>0</v>
      </c>
      <c r="BM100" s="1045"/>
      <c r="BN100" s="185" t="str">
        <f>IF(BK100&lt;&gt;"",IF((BL100/$DR$5)/$DN$5&lt;=$BM$20,"CUMPLE","RECHAZADO"),"")</f>
        <v/>
      </c>
      <c r="BO100" s="214"/>
      <c r="BP100" s="188">
        <f t="shared" si="454"/>
        <v>782997211</v>
      </c>
      <c r="BQ100" s="170">
        <v>148769475</v>
      </c>
      <c r="BR100" s="189">
        <f t="shared" si="455"/>
        <v>148769470</v>
      </c>
      <c r="BS100" s="189">
        <f t="shared" si="456"/>
        <v>931766681</v>
      </c>
      <c r="BT100" s="189" t="str">
        <f t="shared" si="457"/>
        <v>CUMPLE</v>
      </c>
      <c r="BU100" s="155"/>
      <c r="BV100" s="170">
        <v>124567686</v>
      </c>
      <c r="BW100" s="170">
        <v>2366786</v>
      </c>
      <c r="BX100" s="194">
        <f t="shared" si="458"/>
        <v>2366786</v>
      </c>
      <c r="BY100" s="194" t="str">
        <f>IF(BV100&lt;&gt;"",IF(AND(BV100/$DN$5&lt;=$BY$15,BV100/$DN$5&gt;=$BY$16),"CUMPLE","RECHAZADO"),"")</f>
        <v>CUMPLE</v>
      </c>
      <c r="BZ100" s="194">
        <f t="shared" si="459"/>
        <v>124567686</v>
      </c>
      <c r="CA100" s="194">
        <f t="shared" si="460"/>
        <v>126934472</v>
      </c>
      <c r="CB100" s="155"/>
      <c r="CC100" s="170"/>
      <c r="CD100" s="170"/>
      <c r="CE100" s="194">
        <f t="shared" si="461"/>
        <v>0</v>
      </c>
      <c r="CF100" s="194" t="str">
        <f>IF(CC100&lt;&gt;"",IF(AND(CC100/$DN$5&lt;=$CF$15,CC100/$DS$5&gt;=$CF$16),"CUMPLE","RECHAZADO"),"")</f>
        <v/>
      </c>
      <c r="CG100" s="194">
        <f t="shared" si="462"/>
        <v>0</v>
      </c>
      <c r="CH100" s="194">
        <f t="shared" si="463"/>
        <v>0</v>
      </c>
      <c r="CI100" s="215"/>
      <c r="CJ100" s="196" t="str">
        <f t="shared" si="464"/>
        <v/>
      </c>
      <c r="CK100" s="197">
        <f t="shared" si="465"/>
        <v>1161057089</v>
      </c>
      <c r="CL100" s="198" t="str">
        <f t="shared" si="466"/>
        <v/>
      </c>
      <c r="CM100" s="155"/>
      <c r="CN100" s="199" t="str">
        <f t="shared" si="467"/>
        <v/>
      </c>
      <c r="CO100" s="200">
        <f t="shared" si="468"/>
        <v>1006268937</v>
      </c>
      <c r="CP100" s="201" t="str">
        <f t="shared" si="469"/>
        <v/>
      </c>
      <c r="CQ100" s="156"/>
      <c r="CR100" s="202">
        <f t="shared" si="470"/>
        <v>19981317024</v>
      </c>
      <c r="CS100" s="194">
        <f>(W100*$DP$5)+X100+(AF100*$DQ$5)+(AK100*$DR$5)+(AP100*$DS$5)+AV100+(BA100*$DQ$5)+(BF100*$DR$5)+(BK100*$DS$5)+BQ100+BV100+BW100+CC100+CD100</f>
        <v>1161057093</v>
      </c>
      <c r="CT100" s="201">
        <f t="shared" si="471"/>
        <v>21142374117</v>
      </c>
      <c r="CU100" s="203">
        <v>21142374117</v>
      </c>
      <c r="CV100" s="201" t="str">
        <f t="shared" si="472"/>
        <v>OK</v>
      </c>
      <c r="DB100" s="204" t="str">
        <f t="shared" si="473"/>
        <v>RECHAZADO</v>
      </c>
      <c r="DC100" s="206"/>
    </row>
    <row r="101" spans="1:107" ht="147.75" customHeight="1" x14ac:dyDescent="0.25">
      <c r="A101" s="1046"/>
      <c r="B101" s="870">
        <v>4</v>
      </c>
      <c r="C101" s="1043"/>
      <c r="D101" s="220"/>
      <c r="E101" s="156"/>
      <c r="F101" s="207">
        <v>32291205642</v>
      </c>
      <c r="G101" s="169" t="str">
        <f t="shared" ref="G101" si="481">IF(F101&lt;&gt;"",IF(F101=$DV$6,"CUMPLE","RECHAZADO"),"")</f>
        <v>CUMPLE</v>
      </c>
      <c r="H101" s="170" t="s">
        <v>1538</v>
      </c>
      <c r="I101" s="216">
        <v>28040960810</v>
      </c>
      <c r="J101" s="208">
        <v>532778255</v>
      </c>
      <c r="K101" s="173">
        <f t="shared" si="430"/>
        <v>532778255</v>
      </c>
      <c r="L101" s="174" t="e">
        <f t="shared" si="431"/>
        <v>#DIV/0!</v>
      </c>
      <c r="M101" s="175" t="e">
        <f t="shared" si="432"/>
        <v>#DIV/0!</v>
      </c>
      <c r="N101" s="176" t="e">
        <f t="shared" si="433"/>
        <v>#DIV/0!</v>
      </c>
      <c r="O101" s="177" t="e">
        <f t="shared" si="434"/>
        <v>#DIV/0!</v>
      </c>
      <c r="P101" s="178" t="str">
        <f>IF(H101&lt;&gt;"",IF(J101=K101,IF(H101="SI",IF(AND(I101&lt;=$DF$6,I101&gt;=($DF$6*0.9)),"CUMPLE","NO CUMPLE"),IF(I101=$DF$6,"CUMPLE","NO CUMPLE")),"NO CUMPLE"),"")</f>
        <v>NO CUMPLE</v>
      </c>
      <c r="Q101" s="179">
        <f t="shared" si="435"/>
        <v>0</v>
      </c>
      <c r="R101" s="180" t="str">
        <f t="shared" si="475"/>
        <v/>
      </c>
      <c r="S101" s="180" t="str">
        <f t="shared" si="437"/>
        <v/>
      </c>
      <c r="T101" s="209"/>
      <c r="U101" s="210"/>
      <c r="V101" s="155"/>
      <c r="W101" s="211">
        <v>841064</v>
      </c>
      <c r="X101" s="212">
        <v>1278417</v>
      </c>
      <c r="Y101" s="184">
        <f>ROUND(W101*$DP$6,0)</f>
        <v>67285120</v>
      </c>
      <c r="Z101" s="184">
        <f t="shared" si="438"/>
        <v>1278417</v>
      </c>
      <c r="AA101" s="1045"/>
      <c r="AB101" s="185" t="str">
        <f>IF(W101&lt;&gt;"",IF((Y101/$DP$6)/$DN$6&lt;=$AA$20,"CUMPLE","RECHAZADO"),"")</f>
        <v>CUMPLE</v>
      </c>
      <c r="AC101" s="186">
        <f t="shared" si="440"/>
        <v>68563537</v>
      </c>
      <c r="AD101" s="186">
        <f t="shared" si="441"/>
        <v>67285120</v>
      </c>
      <c r="AE101" s="209"/>
      <c r="AF101" s="211">
        <v>126488</v>
      </c>
      <c r="AG101" s="184">
        <f>ROUND(AF101*$DQ$6,0)</f>
        <v>3794640</v>
      </c>
      <c r="AH101" s="1045"/>
      <c r="AI101" s="185" t="str">
        <f>IF(AF101&lt;&gt;"",IF(AG101/$DQ$6&lt;=$AH$20,"CUMPLE","RECHAZADO"),"")</f>
        <v>CUMPLE</v>
      </c>
      <c r="AJ101" s="209"/>
      <c r="AK101" s="211">
        <v>100956</v>
      </c>
      <c r="AL101" s="184">
        <f>ROUND(AK101*$DR$6,0)</f>
        <v>8076480</v>
      </c>
      <c r="AM101" s="1045"/>
      <c r="AN101" s="185" t="str">
        <f>IF(AK101&lt;&gt;"",IF(AL101/$DR$6&lt;=$AM$20,"CUMPLE","RECHAZADO"),"")</f>
        <v>CUMPLE</v>
      </c>
      <c r="AO101" s="209"/>
      <c r="AP101" s="211"/>
      <c r="AQ101" s="184">
        <f>ROUND(AP101*$DS$6,0)</f>
        <v>0</v>
      </c>
      <c r="AR101" s="1045"/>
      <c r="AS101" s="185" t="str">
        <f>IF(AP101&lt;&gt;"",IF(AQ101/$DR$6&lt;=$AR$20,"CUMPLE","RECHAZADO"),"")</f>
        <v/>
      </c>
      <c r="AT101" s="213"/>
      <c r="AU101" s="188">
        <f t="shared" si="445"/>
        <v>11871120</v>
      </c>
      <c r="AV101" s="170">
        <v>2255512</v>
      </c>
      <c r="AW101" s="189">
        <f t="shared" si="446"/>
        <v>2255513</v>
      </c>
      <c r="AX101" s="189">
        <f t="shared" si="447"/>
        <v>14126633</v>
      </c>
      <c r="AY101" s="189" t="str">
        <f>IF(AV101&lt;&gt;"",IF(AN101="CUMPLE","CUMPLE","NO CUMPLE"),"")</f>
        <v>CUMPLE</v>
      </c>
      <c r="AZ101" s="155"/>
      <c r="BA101" s="211">
        <v>8192839</v>
      </c>
      <c r="BB101" s="184">
        <f>ROUND(BA101*$DQ$6,0)</f>
        <v>245785170</v>
      </c>
      <c r="BC101" s="191">
        <f t="shared" ref="BC101" si="482">$BC$6</f>
        <v>599037720</v>
      </c>
      <c r="BD101" s="192" t="str">
        <f t="shared" si="450"/>
        <v>CUMPLE</v>
      </c>
      <c r="BE101" s="209"/>
      <c r="BF101" s="211">
        <v>7697507</v>
      </c>
      <c r="BG101" s="184">
        <f>ROUND(BF101*$DR$6,0)</f>
        <v>615800560</v>
      </c>
      <c r="BH101" s="184">
        <f t="shared" ref="BH101" si="483">$BH$6</f>
        <v>1500854400</v>
      </c>
      <c r="BI101" s="192" t="str">
        <f t="shared" si="452"/>
        <v>CUMPLE</v>
      </c>
      <c r="BJ101" s="209"/>
      <c r="BK101" s="211"/>
      <c r="BL101" s="184">
        <f>ROUND(BK101*$DS$6,0)</f>
        <v>0</v>
      </c>
      <c r="BM101" s="1045"/>
      <c r="BN101" s="185" t="str">
        <f>IF(BK101&lt;&gt;"",IF((BL101/$DR$6)/$DN$6&lt;=$BM$20,"CUMPLE","RECHAZADO"),"")</f>
        <v/>
      </c>
      <c r="BO101" s="214"/>
      <c r="BP101" s="188">
        <f t="shared" si="454"/>
        <v>861585730</v>
      </c>
      <c r="BQ101" s="170">
        <v>163701291</v>
      </c>
      <c r="BR101" s="189">
        <f t="shared" si="455"/>
        <v>163701289</v>
      </c>
      <c r="BS101" s="189">
        <f t="shared" si="456"/>
        <v>1025287019</v>
      </c>
      <c r="BT101" s="189" t="str">
        <f>IF(BQ101&lt;&gt;"",IF(BI101="CUMPLE","CUMPLE","NO CUMPLE"),"")</f>
        <v>CUMPLE</v>
      </c>
      <c r="BU101" s="155"/>
      <c r="BV101" s="170">
        <v>107556854</v>
      </c>
      <c r="BW101" s="170">
        <v>2043580</v>
      </c>
      <c r="BX101" s="194">
        <f t="shared" si="458"/>
        <v>2043580</v>
      </c>
      <c r="BY101" s="194" t="str">
        <f>IF(BV101&lt;&gt;"",IF(AND(BV101/$DN$6&lt;=$BY$15,BV101/$DN$6&gt;=$BY$16),"CUMPLE","RECHAZADO"),"")</f>
        <v>CUMPLE</v>
      </c>
      <c r="BZ101" s="194">
        <f t="shared" si="459"/>
        <v>107556854</v>
      </c>
      <c r="CA101" s="194">
        <f t="shared" si="460"/>
        <v>109600434</v>
      </c>
      <c r="CB101" s="155"/>
      <c r="CC101" s="170"/>
      <c r="CD101" s="170"/>
      <c r="CE101" s="194">
        <f t="shared" si="461"/>
        <v>0</v>
      </c>
      <c r="CF101" s="194" t="str">
        <f>IF(CC101&lt;&gt;"",IF(AND(CC101/$DN$6&lt;=$CF$15,CC101/$DS$6&gt;=$CF$16),"CUMPLE","RECHAZADO"),"")</f>
        <v/>
      </c>
      <c r="CG101" s="194">
        <f t="shared" si="462"/>
        <v>0</v>
      </c>
      <c r="CH101" s="194">
        <f t="shared" si="463"/>
        <v>0</v>
      </c>
      <c r="CI101" s="215"/>
      <c r="CJ101" s="196" t="str">
        <f t="shared" si="464"/>
        <v/>
      </c>
      <c r="CK101" s="197">
        <f t="shared" si="465"/>
        <v>1217577623</v>
      </c>
      <c r="CL101" s="198" t="str">
        <f t="shared" si="466"/>
        <v/>
      </c>
      <c r="CM101" s="155"/>
      <c r="CN101" s="199" t="str">
        <f t="shared" si="467"/>
        <v/>
      </c>
      <c r="CO101" s="200">
        <f t="shared" si="468"/>
        <v>1048298824</v>
      </c>
      <c r="CP101" s="201" t="str">
        <f t="shared" si="469"/>
        <v/>
      </c>
      <c r="CQ101" s="156"/>
      <c r="CR101" s="202">
        <f t="shared" si="470"/>
        <v>28573739065</v>
      </c>
      <c r="CS101" s="194">
        <f>(W101*$DP$6)+X101+(AF101*$DQ$6)+(AK101*$DR$6)+(AP101*$DS$6)+AV101+(BA101*$DQ$6)+(BF101*$DR$6)+(BK101*$DS$6)+BQ101+BV101+BW101+CC101+CD101</f>
        <v>1217577624</v>
      </c>
      <c r="CT101" s="201">
        <f t="shared" si="471"/>
        <v>29791316689</v>
      </c>
      <c r="CU101" s="203">
        <v>29791316689</v>
      </c>
      <c r="CV101" s="201" t="str">
        <f t="shared" si="472"/>
        <v>OK</v>
      </c>
      <c r="DB101" s="204" t="str">
        <f t="shared" si="473"/>
        <v>RECHAZADO</v>
      </c>
      <c r="DC101" s="206"/>
    </row>
    <row r="102" spans="1:107" ht="147.75" customHeight="1" x14ac:dyDescent="0.25">
      <c r="A102" s="1046"/>
      <c r="B102" s="870">
        <v>5</v>
      </c>
      <c r="C102" s="1043"/>
      <c r="D102" s="220"/>
      <c r="E102" s="156"/>
      <c r="F102" s="207">
        <v>31011375408</v>
      </c>
      <c r="G102" s="169" t="str">
        <f t="shared" ref="G102" si="484">IF(F102&lt;&gt;"",IF(F102=$DV$7,"CUMPLE","RECHAZADO"),"")</f>
        <v>CUMPLE</v>
      </c>
      <c r="H102" s="170" t="s">
        <v>1538</v>
      </c>
      <c r="I102" s="216">
        <v>27037602691</v>
      </c>
      <c r="J102" s="208">
        <v>513714451</v>
      </c>
      <c r="K102" s="173">
        <f t="shared" si="430"/>
        <v>513714451</v>
      </c>
      <c r="L102" s="174" t="e">
        <f t="shared" si="431"/>
        <v>#DIV/0!</v>
      </c>
      <c r="M102" s="175" t="e">
        <f t="shared" si="432"/>
        <v>#DIV/0!</v>
      </c>
      <c r="N102" s="176" t="e">
        <f t="shared" si="433"/>
        <v>#DIV/0!</v>
      </c>
      <c r="O102" s="177" t="e">
        <f t="shared" si="434"/>
        <v>#DIV/0!</v>
      </c>
      <c r="P102" s="178" t="str">
        <f>IF(H102&lt;&gt;"",IF(J102=K102,IF(H102="SI",IF(AND(I102&lt;=$DF$7,I102&gt;=($DF$7*0.9)),"CUMPLE","NO CUMPLE"),IF(I102=$DF$7,"CUMPLE","NO CUMPLE")),"NO CUMPLE"),"")</f>
        <v>NO CUMPLE</v>
      </c>
      <c r="Q102" s="179">
        <f t="shared" si="435"/>
        <v>0</v>
      </c>
      <c r="R102" s="180" t="str">
        <f t="shared" si="475"/>
        <v/>
      </c>
      <c r="S102" s="180" t="str">
        <f t="shared" si="437"/>
        <v/>
      </c>
      <c r="T102" s="209"/>
      <c r="U102" s="210"/>
      <c r="V102" s="155"/>
      <c r="W102" s="211">
        <v>839694</v>
      </c>
      <c r="X102" s="212">
        <v>1691144</v>
      </c>
      <c r="Y102" s="184">
        <f>ROUND(W102*$DP$7,0)</f>
        <v>89007564</v>
      </c>
      <c r="Z102" s="184">
        <f t="shared" si="438"/>
        <v>1691144</v>
      </c>
      <c r="AA102" s="1045"/>
      <c r="AB102" s="185" t="str">
        <f>IF(W102&lt;&gt;"",IF((Y102/$DP$7)/$DN$7&lt;=$AA$20,"CUMPLE","RECHAZADO"),"")</f>
        <v>CUMPLE</v>
      </c>
      <c r="AC102" s="186">
        <f t="shared" si="440"/>
        <v>90698708</v>
      </c>
      <c r="AD102" s="186">
        <f t="shared" si="441"/>
        <v>89007564</v>
      </c>
      <c r="AE102" s="209"/>
      <c r="AF102" s="211">
        <v>126230</v>
      </c>
      <c r="AG102" s="184">
        <f>ROUND(AF102*$DQ$7,0)</f>
        <v>4796740</v>
      </c>
      <c r="AH102" s="1045"/>
      <c r="AI102" s="185" t="str">
        <f>IF(AF102&lt;&gt;"",IF(AG102/$DQ$7&lt;=$AH$20,"CUMPLE","RECHAZADO"),"")</f>
        <v>CUMPLE</v>
      </c>
      <c r="AJ102" s="209"/>
      <c r="AK102" s="211">
        <v>100750</v>
      </c>
      <c r="AL102" s="184">
        <f>ROUND(AK102*$DR$7,0)</f>
        <v>10679500</v>
      </c>
      <c r="AM102" s="1045"/>
      <c r="AN102" s="185" t="str">
        <f>IF(AK102&lt;&gt;"",IF(AL102/$DR$7&lt;=$AM$20,"CUMPLE","RECHAZADO"),"")</f>
        <v>CUMPLE</v>
      </c>
      <c r="AO102" s="209"/>
      <c r="AP102" s="211"/>
      <c r="AQ102" s="184">
        <f>ROUND(AP102*$DS$7,0)</f>
        <v>0</v>
      </c>
      <c r="AR102" s="1045"/>
      <c r="AS102" s="185" t="str">
        <f>IF(AP102&lt;&gt;"",IF(AQ102/$DR$7&lt;=$AR$20,"CUMPLE","RECHAZADO"),"")</f>
        <v/>
      </c>
      <c r="AT102" s="213"/>
      <c r="AU102" s="188">
        <f t="shared" si="445"/>
        <v>15476240</v>
      </c>
      <c r="AV102" s="170">
        <v>2940486</v>
      </c>
      <c r="AW102" s="189">
        <f t="shared" si="446"/>
        <v>2940486</v>
      </c>
      <c r="AX102" s="189">
        <f t="shared" si="447"/>
        <v>18416726</v>
      </c>
      <c r="AY102" s="189" t="str">
        <f>IF(AV102&lt;&gt;"",IF(AI102="CUMPLE",IF(AN102="CUMPLE","CUMPLE","NO CUMPLE"),"NO CUMPLE")," ")</f>
        <v>CUMPLE</v>
      </c>
      <c r="AZ102" s="155"/>
      <c r="BA102" s="211">
        <v>5529207</v>
      </c>
      <c r="BB102" s="184">
        <f>ROUND(BA102*$DQ$7,0)</f>
        <v>210109866</v>
      </c>
      <c r="BC102" s="191">
        <f t="shared" ref="BC102" si="485">$BC$7</f>
        <v>512088380</v>
      </c>
      <c r="BD102" s="192" t="str">
        <f t="shared" si="450"/>
        <v>CUMPLE</v>
      </c>
      <c r="BE102" s="209"/>
      <c r="BF102" s="211">
        <v>5194916</v>
      </c>
      <c r="BG102" s="184">
        <f>ROUND(BF102*$DR$7,0)</f>
        <v>550661096</v>
      </c>
      <c r="BH102" s="184">
        <f t="shared" ref="BH102" si="486">$BH$7</f>
        <v>1342093772</v>
      </c>
      <c r="BI102" s="192" t="str">
        <f t="shared" si="452"/>
        <v>CUMPLE</v>
      </c>
      <c r="BJ102" s="209"/>
      <c r="BK102" s="211"/>
      <c r="BL102" s="184">
        <f>ROUND(BK102*$DS$7,0)</f>
        <v>0</v>
      </c>
      <c r="BM102" s="1045"/>
      <c r="BN102" s="185" t="str">
        <f>IF(BK102&lt;&gt;"",IF((BL102/$DR$7)/$DN$7&lt;=$BM$20,"CUMPLE","RECHAZADO"),"")</f>
        <v/>
      </c>
      <c r="BO102" s="214"/>
      <c r="BP102" s="188">
        <f t="shared" si="454"/>
        <v>760770962</v>
      </c>
      <c r="BQ102" s="170">
        <v>144546483</v>
      </c>
      <c r="BR102" s="189">
        <f t="shared" si="455"/>
        <v>144546483</v>
      </c>
      <c r="BS102" s="189">
        <f t="shared" si="456"/>
        <v>905317445</v>
      </c>
      <c r="BT102" s="189" t="str">
        <f>IF(BQ102&lt;&gt;"",IF(BD102="CUMPLE",IF(BI102="CUMPLE","CUMPLE","NO CUMPLE"),"NO CUMPLE")," ")</f>
        <v>CUMPLE</v>
      </c>
      <c r="BU102" s="155"/>
      <c r="BV102" s="170">
        <v>108825062</v>
      </c>
      <c r="BW102" s="170">
        <v>2067676</v>
      </c>
      <c r="BX102" s="194">
        <f t="shared" si="458"/>
        <v>2067676</v>
      </c>
      <c r="BY102" s="194" t="str">
        <f>IF(BV102&lt;&gt;"",IF(AND(BV102/$DN$7&lt;=$BY$15,BV102/$DN$7&gt;=$BY$16),"CUMPLE","RECHAZADO"),"")</f>
        <v>CUMPLE</v>
      </c>
      <c r="BZ102" s="194">
        <f t="shared" si="459"/>
        <v>108825062</v>
      </c>
      <c r="CA102" s="194">
        <f t="shared" si="460"/>
        <v>110892738</v>
      </c>
      <c r="CB102" s="155"/>
      <c r="CC102" s="170"/>
      <c r="CD102" s="170"/>
      <c r="CE102" s="194">
        <f t="shared" si="461"/>
        <v>0</v>
      </c>
      <c r="CF102" s="194" t="str">
        <f>IF(CC102&lt;&gt;"",IF(AND(CC102/$DN$7&lt;=$CF$15,CC102/$DS$7&gt;=$CF$16),"CUMPLE","RECHAZADO"),"")</f>
        <v/>
      </c>
      <c r="CG102" s="194">
        <f t="shared" si="462"/>
        <v>0</v>
      </c>
      <c r="CH102" s="194">
        <f t="shared" si="463"/>
        <v>0</v>
      </c>
      <c r="CI102" s="215"/>
      <c r="CJ102" s="196" t="str">
        <f t="shared" si="464"/>
        <v/>
      </c>
      <c r="CK102" s="197">
        <f t="shared" si="465"/>
        <v>1125325617</v>
      </c>
      <c r="CL102" s="198" t="str">
        <f t="shared" si="466"/>
        <v/>
      </c>
      <c r="CM102" s="155"/>
      <c r="CN102" s="199" t="str">
        <f t="shared" si="467"/>
        <v/>
      </c>
      <c r="CO102" s="200">
        <f t="shared" si="468"/>
        <v>974079828</v>
      </c>
      <c r="CP102" s="201" t="str">
        <f t="shared" si="469"/>
        <v/>
      </c>
      <c r="CQ102" s="156"/>
      <c r="CR102" s="202">
        <f t="shared" si="470"/>
        <v>27551317142</v>
      </c>
      <c r="CS102" s="194">
        <f>(W102*$DP$7)+X102+(AF102*$DQ$7)+(AK102*$DR$7)+(AP102*$DS$7)+AV102+(BA102*$DQ$7)+(BF102*$DR$7)+(BK102*$DS$7)+BQ102+BV102+BW102+CC102+CD102</f>
        <v>1125325617</v>
      </c>
      <c r="CT102" s="201">
        <f t="shared" si="471"/>
        <v>28676642759</v>
      </c>
      <c r="CU102" s="203">
        <v>28676642759</v>
      </c>
      <c r="CV102" s="201" t="str">
        <f t="shared" si="472"/>
        <v>OK</v>
      </c>
      <c r="DB102" s="204" t="str">
        <f t="shared" si="473"/>
        <v>RECHAZADO</v>
      </c>
      <c r="DC102" s="206"/>
    </row>
    <row r="103" spans="1:107" ht="147.75" customHeight="1" x14ac:dyDescent="0.25">
      <c r="A103" s="1046"/>
      <c r="B103" s="870">
        <v>6</v>
      </c>
      <c r="C103" s="1043"/>
      <c r="D103" s="220"/>
      <c r="E103" s="156"/>
      <c r="F103" s="207">
        <v>26104086008</v>
      </c>
      <c r="G103" s="169" t="str">
        <f t="shared" ref="G103" si="487">IF(F103&lt;&gt;"",IF(F103=$DV$8,"CUMPLE","RECHAZADO"),"")</f>
        <v>CUMPLE</v>
      </c>
      <c r="H103" s="170" t="s">
        <v>1538</v>
      </c>
      <c r="I103" s="216">
        <v>23013641457</v>
      </c>
      <c r="J103" s="208">
        <v>437259188</v>
      </c>
      <c r="K103" s="173">
        <f t="shared" si="430"/>
        <v>437259188</v>
      </c>
      <c r="L103" s="174" t="e">
        <f t="shared" si="431"/>
        <v>#DIV/0!</v>
      </c>
      <c r="M103" s="175" t="e">
        <f t="shared" si="432"/>
        <v>#DIV/0!</v>
      </c>
      <c r="N103" s="176" t="e">
        <f t="shared" si="433"/>
        <v>#DIV/0!</v>
      </c>
      <c r="O103" s="177" t="e">
        <f t="shared" si="434"/>
        <v>#DIV/0!</v>
      </c>
      <c r="P103" s="178" t="str">
        <f>IF(H103&lt;&gt;"",IF(J103=K103,IF(H103="SI",IF(AND(I103&lt;=$DF$8,I103&gt;=($DF$8*0.9)),"CUMPLE","NO CUMPLE"),IF(I103=$DF$8,"CUMPLE","NO CUMPLE")),"NO CUMPLE"),"")</f>
        <v>NO CUMPLE</v>
      </c>
      <c r="Q103" s="179">
        <f t="shared" si="435"/>
        <v>0</v>
      </c>
      <c r="R103" s="180" t="str">
        <f t="shared" si="475"/>
        <v/>
      </c>
      <c r="S103" s="180" t="str">
        <f t="shared" si="437"/>
        <v/>
      </c>
      <c r="T103" s="209"/>
      <c r="U103" s="210"/>
      <c r="V103" s="155"/>
      <c r="W103" s="211">
        <v>990318</v>
      </c>
      <c r="X103" s="212">
        <v>1091331</v>
      </c>
      <c r="Y103" s="184">
        <f>ROUND(W103*$DP$8,0)</f>
        <v>57438444</v>
      </c>
      <c r="Z103" s="184">
        <f t="shared" si="438"/>
        <v>1091330</v>
      </c>
      <c r="AA103" s="1045"/>
      <c r="AB103" s="185" t="str">
        <f>IF(W103&lt;&gt;"",IF((Y103/$DP$8)/$DN$8&lt;=$AA$20,"CUMPLE","RECHAZADO"),"")</f>
        <v>CUMPLE</v>
      </c>
      <c r="AC103" s="186">
        <f t="shared" si="440"/>
        <v>58529774</v>
      </c>
      <c r="AD103" s="186">
        <f t="shared" si="441"/>
        <v>57438444</v>
      </c>
      <c r="AE103" s="209"/>
      <c r="AF103" s="211">
        <v>148873</v>
      </c>
      <c r="AG103" s="184">
        <f>ROUND(AF103*$DQ$8,0)</f>
        <v>2084222</v>
      </c>
      <c r="AH103" s="1045"/>
      <c r="AI103" s="185" t="str">
        <f>IF(AF103&lt;&gt;"",IF(AG103/$DQ$8&lt;=$AH$20,"CUMPLE","RECHAZADO"),"")</f>
        <v>CUMPLE</v>
      </c>
      <c r="AJ103" s="209"/>
      <c r="AK103" s="211">
        <v>118823</v>
      </c>
      <c r="AL103" s="184">
        <f>ROUND(AK103*$DR$8,0)</f>
        <v>6891734</v>
      </c>
      <c r="AM103" s="1045"/>
      <c r="AN103" s="185" t="str">
        <f>IF(AK103&lt;&gt;"",IF(AL103/$DR$8&lt;=$AM$20,"CUMPLE","RECHAZADO"),"")</f>
        <v>CUMPLE</v>
      </c>
      <c r="AO103" s="209"/>
      <c r="AP103" s="211"/>
      <c r="AQ103" s="184">
        <f>ROUND(AP103*$DS$8,0)</f>
        <v>0</v>
      </c>
      <c r="AR103" s="1045"/>
      <c r="AS103" s="185" t="str">
        <f>IF(AP103&lt;&gt;"",IF(AQ103/$DR$8&lt;=$AR$20,"CUMPLE","RECHAZADO"),"")</f>
        <v/>
      </c>
      <c r="AT103" s="213"/>
      <c r="AU103" s="188">
        <f t="shared" si="445"/>
        <v>8975956</v>
      </c>
      <c r="AV103" s="170">
        <v>1705432</v>
      </c>
      <c r="AW103" s="189">
        <f t="shared" si="446"/>
        <v>1705432</v>
      </c>
      <c r="AX103" s="189">
        <f t="shared" si="447"/>
        <v>10681388</v>
      </c>
      <c r="AY103" s="189" t="str">
        <f>IF(AV103&lt;&gt;"",IF(AN103="CUMPLE","CUMPLE","NO CUMPLE"),"")</f>
        <v>CUMPLE</v>
      </c>
      <c r="AZ103" s="155"/>
      <c r="BA103" s="211">
        <v>9766927</v>
      </c>
      <c r="BB103" s="184">
        <f>ROUND(BA103*$DQ$8,0)</f>
        <v>136736978</v>
      </c>
      <c r="BC103" s="191">
        <f t="shared" ref="BC103" si="488">$BC$8</f>
        <v>282572794</v>
      </c>
      <c r="BD103" s="192" t="str">
        <f t="shared" si="450"/>
        <v>CUMPLE</v>
      </c>
      <c r="BE103" s="209"/>
      <c r="BF103" s="211">
        <v>9176426</v>
      </c>
      <c r="BG103" s="184">
        <f>ROUND(BF103*$DR$8,0)</f>
        <v>532232708</v>
      </c>
      <c r="BH103" s="184">
        <f t="shared" ref="BH103" si="489">$BH$8</f>
        <v>1099881666</v>
      </c>
      <c r="BI103" s="192" t="str">
        <f t="shared" si="452"/>
        <v>CUMPLE</v>
      </c>
      <c r="BJ103" s="209"/>
      <c r="BK103" s="211"/>
      <c r="BL103" s="184">
        <f>ROUND(BK103*$DS$8,0)</f>
        <v>0</v>
      </c>
      <c r="BM103" s="1045"/>
      <c r="BN103" s="185" t="str">
        <f>IF(BK103&lt;&gt;"",IF((BL103/$DR$8)/$DN$8&lt;=$BM$20,"CUMPLE","RECHAZADO"),"")</f>
        <v/>
      </c>
      <c r="BO103" s="214"/>
      <c r="BP103" s="188">
        <f t="shared" si="454"/>
        <v>668969686</v>
      </c>
      <c r="BQ103" s="170">
        <v>127104240</v>
      </c>
      <c r="BR103" s="189">
        <f t="shared" si="455"/>
        <v>127104240</v>
      </c>
      <c r="BS103" s="189">
        <f t="shared" si="456"/>
        <v>796073926</v>
      </c>
      <c r="BT103" s="189" t="str">
        <f>IF(BQ103&lt;&gt;"",IF(BI103="CUMPLE","CUMPLE","NO CUMPLE"),"")</f>
        <v>CUMPLE</v>
      </c>
      <c r="BU103" s="155"/>
      <c r="BV103" s="170">
        <v>115048440</v>
      </c>
      <c r="BW103" s="170">
        <v>2185920</v>
      </c>
      <c r="BX103" s="194">
        <f t="shared" si="458"/>
        <v>2185920</v>
      </c>
      <c r="BY103" s="194" t="str">
        <f>IF(BV103&lt;&gt;"",IF(AND(BV103/$DN$8&lt;=$BY$15,BV103/$DN$8&gt;=$BY$16),"CUMPLE","RECHAZADO"),"")</f>
        <v>CUMPLE</v>
      </c>
      <c r="BZ103" s="194">
        <f t="shared" si="459"/>
        <v>115048440</v>
      </c>
      <c r="CA103" s="194">
        <f t="shared" si="460"/>
        <v>117234360</v>
      </c>
      <c r="CB103" s="155"/>
      <c r="CC103" s="170"/>
      <c r="CD103" s="170"/>
      <c r="CE103" s="194">
        <f t="shared" si="461"/>
        <v>0</v>
      </c>
      <c r="CF103" s="194" t="str">
        <f>IF(CC103&lt;&gt;"",IF(AND(CC103/$DN$8&lt;=$CF$15,CC103/$DS$8&gt;=$CF$16),"CUMPLE","RECHAZADO"),"")</f>
        <v/>
      </c>
      <c r="CG103" s="194">
        <f t="shared" si="462"/>
        <v>0</v>
      </c>
      <c r="CH103" s="194">
        <f t="shared" si="463"/>
        <v>0</v>
      </c>
      <c r="CI103" s="215"/>
      <c r="CJ103" s="196" t="str">
        <f t="shared" si="464"/>
        <v/>
      </c>
      <c r="CK103" s="197">
        <f t="shared" si="465"/>
        <v>982519448</v>
      </c>
      <c r="CL103" s="198" t="str">
        <f t="shared" si="466"/>
        <v/>
      </c>
      <c r="CM103" s="155"/>
      <c r="CN103" s="199" t="str">
        <f t="shared" si="467"/>
        <v/>
      </c>
      <c r="CO103" s="200">
        <f t="shared" si="468"/>
        <v>850432526</v>
      </c>
      <c r="CP103" s="201" t="str">
        <f t="shared" si="469"/>
        <v/>
      </c>
      <c r="CQ103" s="156"/>
      <c r="CR103" s="202">
        <f t="shared" si="470"/>
        <v>23450900645</v>
      </c>
      <c r="CS103" s="194">
        <f>(W103*$DP$8)+X103+(AF103*$DQ$8)+(AK103*$DR$8)+(AP103*$DS$8)+AV103+(BA103*$DQ$8)+(BF103*$DR$8)+(BK103*$DS$8)+BQ103+BV103+BW103+CC103+CD103</f>
        <v>982519449</v>
      </c>
      <c r="CT103" s="201">
        <f t="shared" si="471"/>
        <v>24433420094</v>
      </c>
      <c r="CU103" s="203">
        <v>24433420094</v>
      </c>
      <c r="CV103" s="201" t="str">
        <f t="shared" si="472"/>
        <v>OK</v>
      </c>
      <c r="DB103" s="204" t="str">
        <f t="shared" si="473"/>
        <v>RECHAZADO</v>
      </c>
      <c r="DC103" s="206"/>
    </row>
    <row r="104" spans="1:107" ht="147.75" customHeight="1" x14ac:dyDescent="0.25">
      <c r="A104" s="1046"/>
      <c r="B104" s="870">
        <v>7</v>
      </c>
      <c r="C104" s="1043"/>
      <c r="D104" s="220"/>
      <c r="E104" s="156"/>
      <c r="F104" s="168">
        <v>34957158037</v>
      </c>
      <c r="G104" s="169" t="str">
        <f t="shared" ref="G104" si="490">IF(F104&lt;&gt;"",IF(F104=$DV$9,"CUMPLE","RECHAZADO"),"")</f>
        <v>CUMPLE</v>
      </c>
      <c r="H104" s="170" t="s">
        <v>1538</v>
      </c>
      <c r="I104" s="216">
        <v>30973821535</v>
      </c>
      <c r="J104" s="208">
        <v>588502609</v>
      </c>
      <c r="K104" s="173">
        <f t="shared" si="430"/>
        <v>588502609</v>
      </c>
      <c r="L104" s="174" t="e">
        <f t="shared" si="431"/>
        <v>#DIV/0!</v>
      </c>
      <c r="M104" s="175" t="e">
        <f t="shared" si="432"/>
        <v>#DIV/0!</v>
      </c>
      <c r="N104" s="176" t="e">
        <f t="shared" si="433"/>
        <v>#DIV/0!</v>
      </c>
      <c r="O104" s="177" t="e">
        <f t="shared" si="434"/>
        <v>#DIV/0!</v>
      </c>
      <c r="P104" s="178" t="str">
        <f>IF(H104&lt;&gt;"",IF(J104=K104,IF(H104="SI",IF(AND(I104&lt;=$DF$9,I104&gt;=($DF$9*0.9)),"CUMPLE","NO CUMPLE"),IF(I104=$DF$9,"CUMPLE","NO CUMPLE")),"NO CUMPLE"),"")</f>
        <v>NO CUMPLE</v>
      </c>
      <c r="Q104" s="179">
        <f t="shared" si="435"/>
        <v>0</v>
      </c>
      <c r="R104" s="180" t="str">
        <f t="shared" si="475"/>
        <v/>
      </c>
      <c r="S104" s="180" t="str">
        <f t="shared" si="437"/>
        <v/>
      </c>
      <c r="T104" s="209"/>
      <c r="U104" s="210"/>
      <c r="V104" s="155"/>
      <c r="W104" s="211">
        <v>946000</v>
      </c>
      <c r="X104" s="212">
        <v>1527790</v>
      </c>
      <c r="Y104" s="184">
        <f>ROUND(W104*$DP$9,0)</f>
        <v>80410000</v>
      </c>
      <c r="Z104" s="184">
        <f t="shared" si="438"/>
        <v>1527790</v>
      </c>
      <c r="AA104" s="1045"/>
      <c r="AB104" s="185" t="str">
        <f>IF(W104&lt;&gt;"",IF((Y104/$DP$9)/$DN$9&lt;=$AA$20,"CUMPLE","RECHAZADO"),"")</f>
        <v>CUMPLE</v>
      </c>
      <c r="AC104" s="186">
        <f t="shared" si="440"/>
        <v>81937790</v>
      </c>
      <c r="AD104" s="186">
        <f t="shared" si="441"/>
        <v>80410000</v>
      </c>
      <c r="AE104" s="209"/>
      <c r="AF104" s="211">
        <v>142152</v>
      </c>
      <c r="AG104" s="184">
        <f>ROUND(AF104*$DQ$9,0)</f>
        <v>4548864</v>
      </c>
      <c r="AH104" s="1045"/>
      <c r="AI104" s="185" t="str">
        <f>IF(AF104&lt;&gt;"",IF(AG104/$DQ$9&lt;=$AH$20,"CUMPLE","RECHAZADO"),"")</f>
        <v>CUMPLE</v>
      </c>
      <c r="AJ104" s="209"/>
      <c r="AK104" s="211">
        <v>113458</v>
      </c>
      <c r="AL104" s="184">
        <f>ROUND(AK104*$DR$9,0)</f>
        <v>9643930</v>
      </c>
      <c r="AM104" s="1045"/>
      <c r="AN104" s="185" t="str">
        <f>IF(AK104&lt;&gt;"",IF(AL104/$DR$9&lt;=$AM$20,"CUMPLE","RECHAZADO"),"")</f>
        <v>CUMPLE</v>
      </c>
      <c r="AO104" s="209"/>
      <c r="AP104" s="211"/>
      <c r="AQ104" s="184">
        <f>ROUND(AP104*$DS$9,0)</f>
        <v>0</v>
      </c>
      <c r="AR104" s="1045"/>
      <c r="AS104" s="185" t="str">
        <f>IF(AP104&lt;&gt;"",IF(AQ104/$DR$9&lt;=$AR$20,"CUMPLE","RECHAZADO"),"")</f>
        <v/>
      </c>
      <c r="AT104" s="213"/>
      <c r="AU104" s="188">
        <f t="shared" si="445"/>
        <v>14192794</v>
      </c>
      <c r="AV104" s="170">
        <v>2696633</v>
      </c>
      <c r="AW104" s="189">
        <f t="shared" si="446"/>
        <v>2696631</v>
      </c>
      <c r="AX104" s="189">
        <f t="shared" si="447"/>
        <v>16889425</v>
      </c>
      <c r="AY104" s="189" t="str">
        <f t="shared" ref="AY104:AY108" si="491">IF(AV104&lt;&gt;"",IF(AI104="CUMPLE",IF(AN104="CUMPLE","CUMPLE","NO CUMPLE"),"NO CUMPLE")," ")</f>
        <v>CUMPLE</v>
      </c>
      <c r="AZ104" s="155"/>
      <c r="BA104" s="211">
        <v>7208609</v>
      </c>
      <c r="BB104" s="184">
        <f>ROUND(BA104*$DQ$9,0)</f>
        <v>230675488</v>
      </c>
      <c r="BC104" s="191">
        <f t="shared" ref="BC104" si="492">$BC$9</f>
        <v>498219200</v>
      </c>
      <c r="BD104" s="192" t="str">
        <f t="shared" si="450"/>
        <v>CUMPLE</v>
      </c>
      <c r="BE104" s="209"/>
      <c r="BF104" s="211">
        <v>6772782</v>
      </c>
      <c r="BG104" s="184">
        <f>ROUND(BF104*$DR$9,0)</f>
        <v>575686470</v>
      </c>
      <c r="BH104" s="184">
        <f t="shared" ref="BH104" si="493">$BH$9</f>
        <v>1243383400</v>
      </c>
      <c r="BI104" s="192" t="str">
        <f t="shared" si="452"/>
        <v>CUMPLE</v>
      </c>
      <c r="BJ104" s="209"/>
      <c r="BK104" s="211"/>
      <c r="BL104" s="184">
        <f>ROUND(BK104*$DS$9,0)</f>
        <v>0</v>
      </c>
      <c r="BM104" s="1045"/>
      <c r="BN104" s="185" t="str">
        <f>IF(BK104&lt;&gt;"",IF((BL104/$DR$9)/$DN$9&lt;=$BM$20,"CUMPLE","RECHAZADO"),"")</f>
        <v/>
      </c>
      <c r="BO104" s="214"/>
      <c r="BP104" s="188">
        <f t="shared" si="454"/>
        <v>806361958</v>
      </c>
      <c r="BQ104" s="170">
        <v>153208779</v>
      </c>
      <c r="BR104" s="189">
        <f t="shared" si="455"/>
        <v>153208772</v>
      </c>
      <c r="BS104" s="189">
        <f t="shared" si="456"/>
        <v>959570730</v>
      </c>
      <c r="BT104" s="189" t="str">
        <f t="shared" ref="BT104:BT108" si="494">IF(BQ104&lt;&gt;"",IF(BD104="CUMPLE",IF(BI104="CUMPLE","CUMPLE","NO CUMPLE"),"NO CUMPLE")," ")</f>
        <v>CUMPLE</v>
      </c>
      <c r="BU104" s="155"/>
      <c r="BV104" s="170">
        <v>111620544</v>
      </c>
      <c r="BW104" s="170">
        <v>2120791</v>
      </c>
      <c r="BX104" s="194">
        <f t="shared" si="458"/>
        <v>2120790</v>
      </c>
      <c r="BY104" s="194" t="str">
        <f>IF(BV104&lt;&gt;"",IF(AND(BV104/$DN$9&lt;=$BY$15,BV104/$DN$9&gt;=$BY$16),"CUMPLE","RECHAZADO"),"")</f>
        <v>CUMPLE</v>
      </c>
      <c r="BZ104" s="194">
        <f t="shared" si="459"/>
        <v>111620544</v>
      </c>
      <c r="CA104" s="194">
        <f t="shared" si="460"/>
        <v>113741334</v>
      </c>
      <c r="CB104" s="155"/>
      <c r="CC104" s="170"/>
      <c r="CD104" s="170"/>
      <c r="CE104" s="194">
        <f t="shared" si="461"/>
        <v>0</v>
      </c>
      <c r="CF104" s="194" t="str">
        <f>IF(CC104&lt;&gt;"",IF(AND(CC104/$DN$9&lt;=$CF$15,CC104/$DS$9&gt;=$CF$16),"CUMPLE","RECHAZADO"),"")</f>
        <v/>
      </c>
      <c r="CG104" s="194">
        <f t="shared" si="462"/>
        <v>0</v>
      </c>
      <c r="CH104" s="194">
        <f t="shared" si="463"/>
        <v>0</v>
      </c>
      <c r="CI104" s="215"/>
      <c r="CJ104" s="196" t="str">
        <f t="shared" si="464"/>
        <v/>
      </c>
      <c r="CK104" s="197">
        <f t="shared" si="465"/>
        <v>1172139279</v>
      </c>
      <c r="CL104" s="198" t="str">
        <f t="shared" si="466"/>
        <v/>
      </c>
      <c r="CM104" s="155"/>
      <c r="CN104" s="199" t="str">
        <f t="shared" si="467"/>
        <v/>
      </c>
      <c r="CO104" s="200">
        <f t="shared" si="468"/>
        <v>1012585296</v>
      </c>
      <c r="CP104" s="201" t="str">
        <f t="shared" si="469"/>
        <v/>
      </c>
      <c r="CQ104" s="156"/>
      <c r="CR104" s="202">
        <f t="shared" si="470"/>
        <v>31562324144</v>
      </c>
      <c r="CS104" s="194">
        <f>(W104*$DP$9)+X104+(AF104*$DQ$9)+(AK104*$DR$9)+(AP104*$DS$9)+AV104+(BA104*$DQ$9)+(BF104*$DR$9)+(BK104*$DS$9)+BQ104+BV104+BW104+CC104+CD104</f>
        <v>1172139289</v>
      </c>
      <c r="CT104" s="201">
        <f t="shared" si="471"/>
        <v>32734463433</v>
      </c>
      <c r="CU104" s="203">
        <v>32734463433</v>
      </c>
      <c r="CV104" s="201" t="str">
        <f t="shared" si="472"/>
        <v>OK</v>
      </c>
      <c r="DB104" s="204" t="str">
        <f t="shared" si="473"/>
        <v>RECHAZADO</v>
      </c>
      <c r="DC104" s="206"/>
    </row>
    <row r="105" spans="1:107" ht="147.75" customHeight="1" x14ac:dyDescent="0.25">
      <c r="A105" s="1046"/>
      <c r="B105" s="870">
        <v>8</v>
      </c>
      <c r="C105" s="1043"/>
      <c r="D105" s="220"/>
      <c r="E105" s="156"/>
      <c r="F105" s="168">
        <v>19803878581</v>
      </c>
      <c r="G105" s="169" t="str">
        <f t="shared" ref="G105" si="495">IF(F105&lt;&gt;"",IF(F105=$DV$10,"CUMPLE","RECHAZADO"),"")</f>
        <v>CUMPLE</v>
      </c>
      <c r="H105" s="170" t="s">
        <v>1538</v>
      </c>
      <c r="I105" s="216">
        <v>17140486659</v>
      </c>
      <c r="J105" s="208">
        <v>325669247</v>
      </c>
      <c r="K105" s="173">
        <f t="shared" si="430"/>
        <v>325669247</v>
      </c>
      <c r="L105" s="174" t="e">
        <f t="shared" si="431"/>
        <v>#DIV/0!</v>
      </c>
      <c r="M105" s="175" t="e">
        <f t="shared" si="432"/>
        <v>#DIV/0!</v>
      </c>
      <c r="N105" s="176" t="e">
        <f t="shared" si="433"/>
        <v>#DIV/0!</v>
      </c>
      <c r="O105" s="177" t="e">
        <f t="shared" si="434"/>
        <v>#DIV/0!</v>
      </c>
      <c r="P105" s="178" t="str">
        <f>IF(H105&lt;&gt;"",IF(J105=K105,IF(H105="SI",IF(AND(I105&lt;=$DF$10,I105&gt;=($DF$10*0.9)),"CUMPLE","NO CUMPLE"),IF(I105=$DF$10,"CUMPLE","NO CUMPLE")),"NO CUMPLE"),"")</f>
        <v>NO CUMPLE</v>
      </c>
      <c r="Q105" s="179">
        <f t="shared" si="435"/>
        <v>0</v>
      </c>
      <c r="R105" s="180" t="str">
        <f t="shared" si="475"/>
        <v/>
      </c>
      <c r="S105" s="180" t="str">
        <f t="shared" si="437"/>
        <v/>
      </c>
      <c r="T105" s="209"/>
      <c r="U105" s="210"/>
      <c r="V105" s="155"/>
      <c r="W105" s="211">
        <v>1114690</v>
      </c>
      <c r="X105" s="212">
        <v>1376643</v>
      </c>
      <c r="Y105" s="184">
        <f>ROUND(W105*$DP$10,0)</f>
        <v>72454850</v>
      </c>
      <c r="Z105" s="184">
        <f t="shared" si="438"/>
        <v>1376642</v>
      </c>
      <c r="AA105" s="1045"/>
      <c r="AB105" s="185" t="str">
        <f>IF(W105&lt;&gt;"",IF((Y105/$DP$10)/$DN$10&lt;=$AA$20,"CUMPLE","RECHAZADO"),"")</f>
        <v>CUMPLE</v>
      </c>
      <c r="AC105" s="186">
        <f t="shared" si="440"/>
        <v>73831492</v>
      </c>
      <c r="AD105" s="186">
        <f t="shared" si="441"/>
        <v>72454850</v>
      </c>
      <c r="AE105" s="209"/>
      <c r="AF105" s="211">
        <v>147000</v>
      </c>
      <c r="AG105" s="184">
        <f>ROUND(AF105*$DQ$10,0)</f>
        <v>1911000</v>
      </c>
      <c r="AH105" s="1045"/>
      <c r="AI105" s="185" t="str">
        <f>IF(AF105&lt;&gt;"",IF(AG105/$DQ$10&lt;=$AH$20,"CUMPLE","RECHAZADO"),"")</f>
        <v>CUMPLE</v>
      </c>
      <c r="AJ105" s="209"/>
      <c r="AK105" s="211">
        <v>117000</v>
      </c>
      <c r="AL105" s="184">
        <f>ROUND(AK105*$DR$10,0)</f>
        <v>7605000</v>
      </c>
      <c r="AM105" s="1045"/>
      <c r="AN105" s="185" t="str">
        <f>IF(AK105&lt;&gt;"",IF(AL105/$DR$10&lt;=$AM$20,"CUMPLE","RECHAZADO"),"")</f>
        <v>CUMPLE</v>
      </c>
      <c r="AO105" s="209"/>
      <c r="AP105" s="211"/>
      <c r="AQ105" s="184">
        <f>ROUND(AP105*$DS$10,0)</f>
        <v>0</v>
      </c>
      <c r="AR105" s="1045"/>
      <c r="AS105" s="185" t="str">
        <f>IF(AP105&lt;&gt;"",IF(AQ105/$DR$10&lt;=$AR$20,"CUMPLE","RECHAZADO"),"")</f>
        <v/>
      </c>
      <c r="AT105" s="213"/>
      <c r="AU105" s="188">
        <f t="shared" si="445"/>
        <v>9516000</v>
      </c>
      <c r="AV105" s="170">
        <v>1808040</v>
      </c>
      <c r="AW105" s="189">
        <f t="shared" si="446"/>
        <v>1808040</v>
      </c>
      <c r="AX105" s="189">
        <f t="shared" si="447"/>
        <v>11324040</v>
      </c>
      <c r="AY105" s="189" t="str">
        <f t="shared" si="491"/>
        <v>CUMPLE</v>
      </c>
      <c r="AZ105" s="155"/>
      <c r="BA105" s="211">
        <v>9195723</v>
      </c>
      <c r="BB105" s="184">
        <f>ROUND(BA105*$DQ$10,0)</f>
        <v>119544399</v>
      </c>
      <c r="BC105" s="191">
        <f t="shared" ref="BC105" si="496">$BC$10</f>
        <v>220195976</v>
      </c>
      <c r="BD105" s="192" t="str">
        <f t="shared" si="450"/>
        <v>CUMPLE</v>
      </c>
      <c r="BE105" s="209"/>
      <c r="BF105" s="211">
        <v>8639757</v>
      </c>
      <c r="BG105" s="184">
        <f>ROUND(BF105*$DR$10,0)</f>
        <v>561584205</v>
      </c>
      <c r="BH105" s="184">
        <f t="shared" ref="BH105" si="497">$BH$10</f>
        <v>1034415590</v>
      </c>
      <c r="BI105" s="192" t="str">
        <f t="shared" si="452"/>
        <v>CUMPLE</v>
      </c>
      <c r="BJ105" s="209"/>
      <c r="BK105" s="211"/>
      <c r="BL105" s="184">
        <f>ROUND(BK105*$DS$10,0)</f>
        <v>0</v>
      </c>
      <c r="BM105" s="1045"/>
      <c r="BN105" s="185" t="str">
        <f>IF(BK105&lt;&gt;"",IF((BL105/$DR$10)/$DN$10&lt;=$BM$20,"CUMPLE","RECHAZADO"),"")</f>
        <v/>
      </c>
      <c r="BO105" s="214"/>
      <c r="BP105" s="188">
        <f t="shared" si="454"/>
        <v>681128604</v>
      </c>
      <c r="BQ105" s="170">
        <v>129414437</v>
      </c>
      <c r="BR105" s="189">
        <f t="shared" si="455"/>
        <v>129414435</v>
      </c>
      <c r="BS105" s="189">
        <f t="shared" si="456"/>
        <v>810543039</v>
      </c>
      <c r="BT105" s="189" t="str">
        <f t="shared" si="494"/>
        <v>CUMPLE</v>
      </c>
      <c r="BU105" s="155"/>
      <c r="BV105" s="170">
        <v>124567686</v>
      </c>
      <c r="BW105" s="170">
        <v>2366786</v>
      </c>
      <c r="BX105" s="194">
        <f t="shared" si="458"/>
        <v>2366786</v>
      </c>
      <c r="BY105" s="194" t="str">
        <f>IF(BV105&lt;&gt;"",IF(AND(BV105/$DN$10&lt;=$BY$15,BV105/$DN$10&gt;=$BY$16),"CUMPLE","RECHAZADO"),"")</f>
        <v>CUMPLE</v>
      </c>
      <c r="BZ105" s="194">
        <f t="shared" si="459"/>
        <v>124567686</v>
      </c>
      <c r="CA105" s="194">
        <f t="shared" si="460"/>
        <v>126934472</v>
      </c>
      <c r="CB105" s="155"/>
      <c r="CC105" s="170"/>
      <c r="CD105" s="170"/>
      <c r="CE105" s="194">
        <f t="shared" si="461"/>
        <v>0</v>
      </c>
      <c r="CF105" s="194" t="str">
        <f>IF(CC105&lt;&gt;"",IF(AND(CC105/$DN$10&lt;=$CF$15,CC105/$DS$10&gt;=$CF$16),"CUMPLE","RECHAZADO"),"")</f>
        <v/>
      </c>
      <c r="CG105" s="194">
        <f t="shared" si="462"/>
        <v>0</v>
      </c>
      <c r="CH105" s="194">
        <f t="shared" si="463"/>
        <v>0</v>
      </c>
      <c r="CI105" s="215"/>
      <c r="CJ105" s="196" t="str">
        <f t="shared" si="464"/>
        <v/>
      </c>
      <c r="CK105" s="197">
        <f t="shared" si="465"/>
        <v>1022633043</v>
      </c>
      <c r="CL105" s="198" t="str">
        <f t="shared" si="466"/>
        <v/>
      </c>
      <c r="CM105" s="155"/>
      <c r="CN105" s="199" t="str">
        <f t="shared" si="467"/>
        <v/>
      </c>
      <c r="CO105" s="200">
        <f t="shared" si="468"/>
        <v>887667140</v>
      </c>
      <c r="CP105" s="201" t="str">
        <f t="shared" si="469"/>
        <v/>
      </c>
      <c r="CQ105" s="156"/>
      <c r="CR105" s="202">
        <f t="shared" si="470"/>
        <v>17466155906</v>
      </c>
      <c r="CS105" s="194">
        <f>(W105*$DP$10)+X105+(AF105*$DQ$10)+(AK105*$DR$10)+(AP105*$DS$10)+AV105+(BA105*$DQ$10)+(BF105*$DR$10)+(BK105*$DS$10)+BQ105+BV105+BW105+CC105+CD105</f>
        <v>1022633046</v>
      </c>
      <c r="CT105" s="201">
        <f t="shared" si="471"/>
        <v>18488788952</v>
      </c>
      <c r="CU105" s="203">
        <v>18488788952</v>
      </c>
      <c r="CV105" s="201" t="str">
        <f t="shared" si="472"/>
        <v>OK</v>
      </c>
      <c r="DB105" s="204" t="str">
        <f t="shared" si="473"/>
        <v>RECHAZADO</v>
      </c>
      <c r="DC105" s="206"/>
    </row>
    <row r="106" spans="1:107" ht="147.75" customHeight="1" x14ac:dyDescent="0.25">
      <c r="A106" s="1046"/>
      <c r="B106" s="870">
        <v>9</v>
      </c>
      <c r="C106" s="1043"/>
      <c r="D106" s="220"/>
      <c r="E106" s="156"/>
      <c r="F106" s="168">
        <v>24629524096</v>
      </c>
      <c r="G106" s="169" t="str">
        <f t="shared" ref="G106" si="498">IF(F106&lt;&gt;"",IF(F106=$DV$11,"CUMPLE","RECHAZADO"),"")</f>
        <v>CUMPLE</v>
      </c>
      <c r="H106" s="170" t="s">
        <v>1538</v>
      </c>
      <c r="I106" s="216">
        <v>21443436373</v>
      </c>
      <c r="J106" s="208">
        <v>407425291</v>
      </c>
      <c r="K106" s="173">
        <f t="shared" si="430"/>
        <v>407425291</v>
      </c>
      <c r="L106" s="174" t="e">
        <f t="shared" si="431"/>
        <v>#DIV/0!</v>
      </c>
      <c r="M106" s="175" t="e">
        <f t="shared" si="432"/>
        <v>#DIV/0!</v>
      </c>
      <c r="N106" s="176" t="e">
        <f t="shared" si="433"/>
        <v>#DIV/0!</v>
      </c>
      <c r="O106" s="177" t="e">
        <f t="shared" si="434"/>
        <v>#DIV/0!</v>
      </c>
      <c r="P106" s="178" t="str">
        <f>IF(H106&lt;&gt;"",IF(J106=K106,IF(H106="SI",IF(AND(I106&lt;=$DF$11,I106&gt;=($DF$11*0.9)),"CUMPLE","NO CUMPLE"),IF(I106=$DF$11,"CUMPLE","NO CUMPLE")),"NO CUMPLE"),"")</f>
        <v>NO CUMPLE</v>
      </c>
      <c r="Q106" s="179">
        <f t="shared" si="435"/>
        <v>0</v>
      </c>
      <c r="R106" s="180" t="str">
        <f t="shared" si="475"/>
        <v/>
      </c>
      <c r="S106" s="180" t="str">
        <f t="shared" si="437"/>
        <v/>
      </c>
      <c r="T106" s="209"/>
      <c r="U106" s="210"/>
      <c r="V106" s="155"/>
      <c r="W106" s="211">
        <v>1101483</v>
      </c>
      <c r="X106" s="212">
        <v>1548685</v>
      </c>
      <c r="Y106" s="184">
        <f>ROUND(W106*$DP$11,0)</f>
        <v>81509742</v>
      </c>
      <c r="Z106" s="184">
        <f t="shared" si="438"/>
        <v>1548685</v>
      </c>
      <c r="AA106" s="1045"/>
      <c r="AB106" s="185" t="str">
        <f>IF(W106&lt;&gt;"",IF((Y106/$DP$11)/$DN$11&lt;=$AA$20,"CUMPLE","RECHAZADO"),"")</f>
        <v>CUMPLE</v>
      </c>
      <c r="AC106" s="186">
        <f t="shared" si="440"/>
        <v>83058427</v>
      </c>
      <c r="AD106" s="186">
        <f t="shared" si="441"/>
        <v>81509742</v>
      </c>
      <c r="AE106" s="209"/>
      <c r="AF106" s="211">
        <v>147000</v>
      </c>
      <c r="AG106" s="184">
        <f>ROUND(AF106*$DQ$11,0)</f>
        <v>2940000</v>
      </c>
      <c r="AH106" s="1045"/>
      <c r="AI106" s="185" t="str">
        <f>IF(AF106&lt;&gt;"",IF(AG106/$DQ$11&lt;=$AH$20,"CUMPLE","RECHAZADO"),"")</f>
        <v>CUMPLE</v>
      </c>
      <c r="AJ106" s="209"/>
      <c r="AK106" s="211">
        <v>117000</v>
      </c>
      <c r="AL106" s="184">
        <f>ROUND(AK106*$DR$11,0)</f>
        <v>8658000</v>
      </c>
      <c r="AM106" s="1045"/>
      <c r="AN106" s="185" t="str">
        <f>IF(AK106&lt;&gt;"",IF(AL106/$DR$11&lt;=$AM$20,"CUMPLE","RECHAZADO"),"")</f>
        <v>CUMPLE</v>
      </c>
      <c r="AO106" s="209"/>
      <c r="AP106" s="211"/>
      <c r="AQ106" s="184">
        <f>ROUND(AP106*$DS$11,0)</f>
        <v>0</v>
      </c>
      <c r="AR106" s="1045"/>
      <c r="AS106" s="185" t="str">
        <f>IF(AP106&lt;&gt;"",IF(AQ106/$DR$11&lt;=$AR$20,"CUMPLE","RECHAZADO"),"")</f>
        <v/>
      </c>
      <c r="AT106" s="213"/>
      <c r="AU106" s="188">
        <f t="shared" si="445"/>
        <v>11598000</v>
      </c>
      <c r="AV106" s="170">
        <v>2203620</v>
      </c>
      <c r="AW106" s="189">
        <f t="shared" si="446"/>
        <v>2203620</v>
      </c>
      <c r="AX106" s="189">
        <f t="shared" si="447"/>
        <v>13801620</v>
      </c>
      <c r="AY106" s="189" t="str">
        <f t="shared" si="491"/>
        <v>CUMPLE</v>
      </c>
      <c r="AZ106" s="155"/>
      <c r="BA106" s="211">
        <v>8911336</v>
      </c>
      <c r="BB106" s="184">
        <f>ROUND(BA106*$DQ$11,0)</f>
        <v>178226720</v>
      </c>
      <c r="BC106" s="191">
        <f t="shared" ref="BC106" si="499">$BC$11</f>
        <v>334384100</v>
      </c>
      <c r="BD106" s="192" t="str">
        <f t="shared" si="450"/>
        <v>CUMPLE</v>
      </c>
      <c r="BE106" s="209"/>
      <c r="BF106" s="211">
        <v>8372564</v>
      </c>
      <c r="BG106" s="184">
        <f>ROUND(BF106*$DR$11,0)</f>
        <v>619569736</v>
      </c>
      <c r="BH106" s="184">
        <f t="shared" ref="BH106" si="500">$BH$11</f>
        <v>1162419824</v>
      </c>
      <c r="BI106" s="192" t="str">
        <f t="shared" si="452"/>
        <v>CUMPLE</v>
      </c>
      <c r="BJ106" s="209"/>
      <c r="BK106" s="211"/>
      <c r="BL106" s="184">
        <f>ROUND(BK106*$DS$11,0)</f>
        <v>0</v>
      </c>
      <c r="BM106" s="1045"/>
      <c r="BN106" s="185" t="str">
        <f>IF(BK106&lt;&gt;"",IF((BL106/$DR$11)/$DN$11&lt;=$BM$20,"CUMPLE","RECHAZADO"),"")</f>
        <v/>
      </c>
      <c r="BO106" s="214"/>
      <c r="BP106" s="188">
        <f t="shared" si="454"/>
        <v>797796456</v>
      </c>
      <c r="BQ106" s="170">
        <v>151581333</v>
      </c>
      <c r="BR106" s="189">
        <f t="shared" si="455"/>
        <v>151581327</v>
      </c>
      <c r="BS106" s="189">
        <f t="shared" si="456"/>
        <v>949377783</v>
      </c>
      <c r="BT106" s="189" t="str">
        <f t="shared" si="494"/>
        <v>CUMPLE</v>
      </c>
      <c r="BU106" s="155"/>
      <c r="BV106" s="170">
        <v>119469587</v>
      </c>
      <c r="BW106" s="170">
        <v>2269922</v>
      </c>
      <c r="BX106" s="194">
        <f t="shared" si="458"/>
        <v>2269922</v>
      </c>
      <c r="BY106" s="194" t="str">
        <f>IF(BV106&lt;&gt;"",IF(AND(BV106/$DN$11&lt;=$BY$15,BV106/$DN$11&gt;=$BY$16),"CUMPLE","RECHAZADO"),"")</f>
        <v>CUMPLE</v>
      </c>
      <c r="BZ106" s="194">
        <f t="shared" si="459"/>
        <v>119469587</v>
      </c>
      <c r="CA106" s="194">
        <f t="shared" si="460"/>
        <v>121739509</v>
      </c>
      <c r="CB106" s="155"/>
      <c r="CC106" s="170"/>
      <c r="CD106" s="170"/>
      <c r="CE106" s="194">
        <f t="shared" si="461"/>
        <v>0</v>
      </c>
      <c r="CF106" s="194" t="str">
        <f>IF(CC106&lt;&gt;"",IF(AND(CC106/$DN$11&lt;=$CF$15,CC106/$DS$11&gt;=$CF$16),"CUMPLE","RECHAZADO"),"")</f>
        <v/>
      </c>
      <c r="CG106" s="194">
        <f t="shared" si="462"/>
        <v>0</v>
      </c>
      <c r="CH106" s="194">
        <f t="shared" si="463"/>
        <v>0</v>
      </c>
      <c r="CI106" s="215"/>
      <c r="CJ106" s="196" t="str">
        <f t="shared" si="464"/>
        <v/>
      </c>
      <c r="CK106" s="197">
        <f t="shared" si="465"/>
        <v>1167977339</v>
      </c>
      <c r="CL106" s="198" t="str">
        <f t="shared" si="466"/>
        <v/>
      </c>
      <c r="CM106" s="155"/>
      <c r="CN106" s="199" t="str">
        <f t="shared" si="467"/>
        <v/>
      </c>
      <c r="CO106" s="200">
        <f t="shared" si="468"/>
        <v>1010373785</v>
      </c>
      <c r="CP106" s="201" t="str">
        <f t="shared" si="469"/>
        <v/>
      </c>
      <c r="CQ106" s="156"/>
      <c r="CR106" s="202">
        <f t="shared" si="470"/>
        <v>21850861664</v>
      </c>
      <c r="CS106" s="194">
        <f>(W106*$DP$11)+X106+(AF106*$DQ$11)+(AK106*$DR$11)+(AP106*$DS$11)+AV106+(BA106*$DQ$11)+(BF106*$DR$11)+(BK106*$DS$11)+BQ106+BV106+BW106+CC106+CD106</f>
        <v>1167977345</v>
      </c>
      <c r="CT106" s="201">
        <f t="shared" si="471"/>
        <v>23018839009</v>
      </c>
      <c r="CU106" s="203">
        <v>23018839009</v>
      </c>
      <c r="CV106" s="201" t="str">
        <f t="shared" si="472"/>
        <v>OK</v>
      </c>
      <c r="DB106" s="204" t="str">
        <f t="shared" si="473"/>
        <v>RECHAZADO</v>
      </c>
      <c r="DC106" s="206"/>
    </row>
    <row r="107" spans="1:107" ht="147.75" customHeight="1" x14ac:dyDescent="0.2">
      <c r="A107" s="1046"/>
      <c r="B107" s="870">
        <v>10</v>
      </c>
      <c r="C107" s="1043"/>
      <c r="D107" s="220"/>
      <c r="E107" s="156"/>
      <c r="F107" s="168">
        <v>25460574021</v>
      </c>
      <c r="G107" s="169" t="str">
        <f t="shared" ref="G107" si="501">IF(F107&lt;&gt;"",IF(F107=$DV$12,"CUMPLE","RECHAZADO"),"")</f>
        <v>CUMPLE</v>
      </c>
      <c r="H107" s="170" t="s">
        <v>1538</v>
      </c>
      <c r="I107" s="216">
        <v>22101628386</v>
      </c>
      <c r="J107" s="208">
        <v>419930939</v>
      </c>
      <c r="K107" s="173">
        <f t="shared" si="430"/>
        <v>419930939</v>
      </c>
      <c r="L107" s="174" t="e">
        <f t="shared" si="431"/>
        <v>#DIV/0!</v>
      </c>
      <c r="M107" s="175" t="e">
        <f t="shared" si="432"/>
        <v>#DIV/0!</v>
      </c>
      <c r="N107" s="176" t="e">
        <f t="shared" si="433"/>
        <v>#DIV/0!</v>
      </c>
      <c r="O107" s="177" t="e">
        <f t="shared" si="434"/>
        <v>#DIV/0!</v>
      </c>
      <c r="P107" s="178" t="str">
        <f>IF(H107&lt;&gt;"",IF(J107=K107,IF(H107="SI",IF(AND(I107&lt;=$DF$12,I107&gt;=($DF$12*0.9)),"CUMPLE","NO CUMPLE"),IF(I107=$DF$12,"CUMPLE","NO CUMPLE")),"NO CUMPLE"),"")</f>
        <v>NO CUMPLE</v>
      </c>
      <c r="Q107" s="179">
        <f t="shared" si="435"/>
        <v>0</v>
      </c>
      <c r="R107" s="180" t="str">
        <f t="shared" si="475"/>
        <v/>
      </c>
      <c r="S107" s="180" t="str">
        <f t="shared" si="437"/>
        <v/>
      </c>
      <c r="T107" s="37"/>
      <c r="U107" s="210"/>
      <c r="V107" s="155"/>
      <c r="W107" s="211">
        <v>1032667</v>
      </c>
      <c r="X107" s="212">
        <v>1589274</v>
      </c>
      <c r="Y107" s="184">
        <f>ROUND(W107*$DP$12,0)</f>
        <v>83646027</v>
      </c>
      <c r="Z107" s="184">
        <f t="shared" si="438"/>
        <v>1589275</v>
      </c>
      <c r="AA107" s="1045"/>
      <c r="AB107" s="185" t="str">
        <f>IF(W107&lt;&gt;"",IF((Y107/$DP$12)/$DN$12&lt;=$AA$20,"CUMPLE","RECHAZADO"),"")</f>
        <v>CUMPLE</v>
      </c>
      <c r="AC107" s="186">
        <f t="shared" si="440"/>
        <v>85235302</v>
      </c>
      <c r="AD107" s="186">
        <f t="shared" si="441"/>
        <v>83646027</v>
      </c>
      <c r="AE107" s="209"/>
      <c r="AF107" s="211">
        <v>147000</v>
      </c>
      <c r="AG107" s="184">
        <f>ROUND(AF107*$DQ$12,0)</f>
        <v>2205000</v>
      </c>
      <c r="AH107" s="1045"/>
      <c r="AI107" s="185" t="str">
        <f>IF(AF107&lt;&gt;"",IF(AG107/$DQ$12&lt;=$AH$20,"CUMPLE","RECHAZADO"),"")</f>
        <v>CUMPLE</v>
      </c>
      <c r="AJ107" s="209"/>
      <c r="AK107" s="211">
        <v>117000</v>
      </c>
      <c r="AL107" s="184">
        <f>ROUND(AK107*$DR$12,0)</f>
        <v>9477000</v>
      </c>
      <c r="AM107" s="1045"/>
      <c r="AN107" s="185" t="str">
        <f>IF(AK107&lt;&gt;"",IF(AL107/$DR$12&lt;=$AM$20,"CUMPLE","RECHAZADO"),"")</f>
        <v>CUMPLE</v>
      </c>
      <c r="AO107" s="209"/>
      <c r="AP107" s="211"/>
      <c r="AQ107" s="184">
        <f>ROUND(AP107*$DS$12,0)</f>
        <v>0</v>
      </c>
      <c r="AR107" s="1045"/>
      <c r="AS107" s="185" t="str">
        <f>IF(AP107&lt;&gt;"",IF(AQ107/$DR$12&lt;=$AR$20,"CUMPLE","RECHAZADO"),"")</f>
        <v/>
      </c>
      <c r="AT107" s="213"/>
      <c r="AU107" s="188">
        <f t="shared" si="445"/>
        <v>11682000</v>
      </c>
      <c r="AV107" s="170">
        <v>2219580</v>
      </c>
      <c r="AW107" s="189">
        <f t="shared" si="446"/>
        <v>2219580</v>
      </c>
      <c r="AX107" s="189">
        <f t="shared" si="447"/>
        <v>13901580</v>
      </c>
      <c r="AY107" s="189" t="str">
        <f t="shared" si="491"/>
        <v>CUMPLE</v>
      </c>
      <c r="AZ107" s="155"/>
      <c r="BA107" s="211">
        <v>8788623</v>
      </c>
      <c r="BB107" s="184">
        <f>ROUND(BA107*$DQ$12,0)</f>
        <v>131829345</v>
      </c>
      <c r="BC107" s="191">
        <f t="shared" ref="BC107" si="502">$BC$12</f>
        <v>263816970</v>
      </c>
      <c r="BD107" s="192" t="str">
        <f t="shared" si="450"/>
        <v>CUMPLE</v>
      </c>
      <c r="BE107" s="209"/>
      <c r="BF107" s="211">
        <v>8257270</v>
      </c>
      <c r="BG107" s="184">
        <f>ROUND(BF107*$DR$12,0)</f>
        <v>668838870</v>
      </c>
      <c r="BH107" s="184">
        <f t="shared" ref="BH107" si="503">$BH$12</f>
        <v>1338480855</v>
      </c>
      <c r="BI107" s="192" t="str">
        <f t="shared" si="452"/>
        <v>CUMPLE</v>
      </c>
      <c r="BJ107" s="209"/>
      <c r="BK107" s="211"/>
      <c r="BL107" s="184">
        <f>ROUND(BK107*$DS$12,0)</f>
        <v>0</v>
      </c>
      <c r="BM107" s="1045"/>
      <c r="BN107" s="185" t="str">
        <f>IF(BK107&lt;&gt;"",IF((BL107/$DR$12)/$DN$12&lt;=$BM$20,"CUMPLE","RECHAZADO"),"")</f>
        <v/>
      </c>
      <c r="BO107" s="214"/>
      <c r="BP107" s="188">
        <f t="shared" si="454"/>
        <v>800668215</v>
      </c>
      <c r="BQ107" s="170">
        <v>152126961</v>
      </c>
      <c r="BR107" s="189">
        <f t="shared" si="455"/>
        <v>152126961</v>
      </c>
      <c r="BS107" s="189">
        <f t="shared" si="456"/>
        <v>952795176</v>
      </c>
      <c r="BT107" s="189" t="str">
        <f t="shared" si="494"/>
        <v>CUMPLE</v>
      </c>
      <c r="BU107" s="155"/>
      <c r="BV107" s="170">
        <v>113641040</v>
      </c>
      <c r="BW107" s="170">
        <v>2159180</v>
      </c>
      <c r="BX107" s="194">
        <f t="shared" si="458"/>
        <v>2159180</v>
      </c>
      <c r="BY107" s="194" t="str">
        <f>IF(BV107&lt;&gt;"",IF(AND(BV107/$DN$12&lt;=$BY$15,BV107/$DN$12&gt;=$BY$16),"CUMPLE","RECHAZADO"),"")</f>
        <v>CUMPLE</v>
      </c>
      <c r="BZ107" s="194">
        <f t="shared" si="459"/>
        <v>113641040</v>
      </c>
      <c r="CA107" s="194">
        <f t="shared" si="460"/>
        <v>115800220</v>
      </c>
      <c r="CB107" s="155"/>
      <c r="CC107" s="170"/>
      <c r="CD107" s="170"/>
      <c r="CE107" s="194">
        <f t="shared" si="461"/>
        <v>0</v>
      </c>
      <c r="CF107" s="194" t="str">
        <f>IF(CC107&lt;&gt;"",IF(AND(CC107/$DN$12&lt;=$CF$15,CC107/$DS$12&gt;=$CF$16),"CUMPLE","RECHAZADO"),"")</f>
        <v/>
      </c>
      <c r="CG107" s="194">
        <f t="shared" si="462"/>
        <v>0</v>
      </c>
      <c r="CH107" s="194">
        <f t="shared" si="463"/>
        <v>0</v>
      </c>
      <c r="CI107" s="215"/>
      <c r="CJ107" s="196" t="str">
        <f t="shared" si="464"/>
        <v/>
      </c>
      <c r="CK107" s="197">
        <f t="shared" si="465"/>
        <v>1167732278</v>
      </c>
      <c r="CL107" s="198" t="str">
        <f t="shared" si="466"/>
        <v/>
      </c>
      <c r="CM107" s="155"/>
      <c r="CN107" s="199" t="str">
        <f t="shared" si="467"/>
        <v/>
      </c>
      <c r="CO107" s="200">
        <f t="shared" si="468"/>
        <v>1009637282</v>
      </c>
      <c r="CP107" s="201" t="str">
        <f t="shared" si="469"/>
        <v/>
      </c>
      <c r="CQ107" s="156"/>
      <c r="CR107" s="202">
        <f t="shared" si="470"/>
        <v>22521559325</v>
      </c>
      <c r="CS107" s="194">
        <f>(W107*$DP$12)+X107+(AF107*$DQ$12)+(AK107*$DR$12)+(AP107*$DS$12)+AV107+(BA107*$DQ$12)+(BF107*$DR$12)+(BK107*$DS$12)+BQ107+BV107+BW107+CC107+CD107</f>
        <v>1167732277</v>
      </c>
      <c r="CT107" s="201">
        <f t="shared" si="471"/>
        <v>23689291602</v>
      </c>
      <c r="CU107" s="203">
        <v>23689291602</v>
      </c>
      <c r="CV107" s="201" t="str">
        <f t="shared" si="472"/>
        <v>OK</v>
      </c>
      <c r="DB107" s="204" t="str">
        <f t="shared" si="473"/>
        <v>RECHAZADO</v>
      </c>
      <c r="DC107" s="206"/>
    </row>
    <row r="108" spans="1:107" ht="147.75" customHeight="1" x14ac:dyDescent="0.25">
      <c r="A108" s="1046"/>
      <c r="B108" s="870">
        <v>11</v>
      </c>
      <c r="C108" s="1043"/>
      <c r="D108" s="220"/>
      <c r="E108" s="156"/>
      <c r="F108" s="207">
        <v>32820666236</v>
      </c>
      <c r="G108" s="169" t="str">
        <f t="shared" ref="G108" si="504">IF(F108&lt;&gt;"",IF(F108=$DV$13,"CUMPLE","RECHAZADO"),"")</f>
        <v>CUMPLE</v>
      </c>
      <c r="H108" s="170" t="s">
        <v>1538</v>
      </c>
      <c r="I108" s="216">
        <v>28741323167</v>
      </c>
      <c r="J108" s="208">
        <v>546085140</v>
      </c>
      <c r="K108" s="173">
        <f t="shared" si="430"/>
        <v>546085140</v>
      </c>
      <c r="L108" s="174" t="e">
        <f t="shared" si="431"/>
        <v>#DIV/0!</v>
      </c>
      <c r="M108" s="175" t="e">
        <f t="shared" si="432"/>
        <v>#DIV/0!</v>
      </c>
      <c r="N108" s="176" t="e">
        <f t="shared" si="433"/>
        <v>#DIV/0!</v>
      </c>
      <c r="O108" s="177" t="e">
        <f t="shared" si="434"/>
        <v>#DIV/0!</v>
      </c>
      <c r="P108" s="178" t="str">
        <f>IF(H108&lt;&gt;"",IF(J108=K108,IF(H108="SI",IF(AND(I108&lt;=$DF$13,I108&gt;=($DF$13*0.9)),"CUMPLE","NO CUMPLE"),IF(I108=$DF$13,"CUMPLE","NO CUMPLE")),"NO CUMPLE"),"")</f>
        <v>NO CUMPLE</v>
      </c>
      <c r="Q108" s="179">
        <f t="shared" si="435"/>
        <v>0</v>
      </c>
      <c r="R108" s="180" t="str">
        <f t="shared" si="475"/>
        <v/>
      </c>
      <c r="S108" s="180" t="str">
        <f t="shared" si="437"/>
        <v/>
      </c>
      <c r="T108" s="209"/>
      <c r="U108" s="210"/>
      <c r="V108" s="155"/>
      <c r="W108" s="211">
        <v>923331</v>
      </c>
      <c r="X108" s="212">
        <v>1684156</v>
      </c>
      <c r="Y108" s="184">
        <f>ROUND(W108*$DP$13,0)</f>
        <v>88639776</v>
      </c>
      <c r="Z108" s="184">
        <f t="shared" si="438"/>
        <v>1684156</v>
      </c>
      <c r="AA108" s="1045"/>
      <c r="AB108" s="185" t="str">
        <f>IF(W108&lt;&gt;"",IF((Y108/$DP$13)/$DN$13&lt;=$AA$20,"CUMPLE","RECHAZADO"),"")</f>
        <v>CUMPLE</v>
      </c>
      <c r="AC108" s="186">
        <f t="shared" si="440"/>
        <v>90323932</v>
      </c>
      <c r="AD108" s="186">
        <f t="shared" si="441"/>
        <v>88639776</v>
      </c>
      <c r="AE108" s="209"/>
      <c r="AF108" s="211">
        <v>138917</v>
      </c>
      <c r="AG108" s="184">
        <f>ROUND(AF108*$DQ$13,0)</f>
        <v>3195091</v>
      </c>
      <c r="AH108" s="1045"/>
      <c r="AI108" s="185" t="str">
        <f>IF(AF108&lt;&gt;"",IF(AG108/$DQ$13&lt;=$AH$20,"CUMPLE","RECHAZADO"),"")</f>
        <v>CUMPLE</v>
      </c>
      <c r="AJ108" s="209"/>
      <c r="AK108" s="211">
        <v>110877</v>
      </c>
      <c r="AL108" s="184">
        <f>ROUND(AK108*$DR$13,0)</f>
        <v>10644192</v>
      </c>
      <c r="AM108" s="1045"/>
      <c r="AN108" s="185" t="str">
        <f>IF(AK108&lt;&gt;"",IF(AL108/$DR$13&lt;=$AM$20,"CUMPLE","RECHAZADO"),"")</f>
        <v>CUMPLE</v>
      </c>
      <c r="AO108" s="209"/>
      <c r="AP108" s="211"/>
      <c r="AQ108" s="184">
        <f>ROUND(AP108*$DS$13,0)</f>
        <v>0</v>
      </c>
      <c r="AR108" s="1045"/>
      <c r="AS108" s="185" t="str">
        <f>IF(AP108&lt;&gt;"",IF(AQ108/$DR$13&lt;=$AR$20,"CUMPLE","RECHAZADO"),"")</f>
        <v/>
      </c>
      <c r="AT108" s="213"/>
      <c r="AU108" s="188">
        <f t="shared" si="445"/>
        <v>13839283</v>
      </c>
      <c r="AV108" s="170">
        <v>2629464</v>
      </c>
      <c r="AW108" s="189">
        <f t="shared" si="446"/>
        <v>2629464</v>
      </c>
      <c r="AX108" s="189">
        <f t="shared" si="447"/>
        <v>16468747</v>
      </c>
      <c r="AY108" s="189" t="str">
        <f t="shared" si="491"/>
        <v>CUMPLE</v>
      </c>
      <c r="AZ108" s="155"/>
      <c r="BA108" s="211">
        <v>7540240</v>
      </c>
      <c r="BB108" s="184">
        <f>ROUND(BA108*$DQ$13,0)</f>
        <v>173425520</v>
      </c>
      <c r="BC108" s="191">
        <f t="shared" ref="BC108" si="505">$BC$13</f>
        <v>385647118</v>
      </c>
      <c r="BD108" s="192" t="str">
        <f t="shared" si="450"/>
        <v>CUMPLE</v>
      </c>
      <c r="BE108" s="209"/>
      <c r="BF108" s="211">
        <v>7084363</v>
      </c>
      <c r="BG108" s="184">
        <f>ROUND(BF108*$DR$13,0)</f>
        <v>680098848</v>
      </c>
      <c r="BH108" s="184">
        <f t="shared" ref="BH108" si="506">$BH$13</f>
        <v>1512338976</v>
      </c>
      <c r="BI108" s="192" t="str">
        <f t="shared" si="452"/>
        <v>CUMPLE</v>
      </c>
      <c r="BJ108" s="209"/>
      <c r="BK108" s="211"/>
      <c r="BL108" s="184">
        <f>ROUND(BK108*$DS$13,0)</f>
        <v>0</v>
      </c>
      <c r="BM108" s="1045"/>
      <c r="BN108" s="185" t="str">
        <f>IF(BK108&lt;&gt;"",IF((BL108/$DR$13)/$DN$13&lt;=$BM$20,"CUMPLE","RECHAZADO"),"")</f>
        <v/>
      </c>
      <c r="BO108" s="214"/>
      <c r="BP108" s="188">
        <f t="shared" si="454"/>
        <v>853524368</v>
      </c>
      <c r="BQ108" s="170">
        <v>162169630</v>
      </c>
      <c r="BR108" s="189">
        <f t="shared" si="455"/>
        <v>162169630</v>
      </c>
      <c r="BS108" s="189">
        <f t="shared" si="456"/>
        <v>1015693998</v>
      </c>
      <c r="BT108" s="189" t="str">
        <f t="shared" si="494"/>
        <v>CUMPLE</v>
      </c>
      <c r="BU108" s="155"/>
      <c r="BV108" s="170">
        <v>107605013</v>
      </c>
      <c r="BW108" s="170">
        <v>2044495</v>
      </c>
      <c r="BX108" s="194">
        <f t="shared" si="458"/>
        <v>2044495</v>
      </c>
      <c r="BY108" s="194" t="str">
        <f>IF(BV108&lt;&gt;"",IF(AND(BV108/$DN$13&lt;=$BY$15,BV108/$DN$13&gt;=$BY$16),"CUMPLE","RECHAZADO"),"")</f>
        <v>CUMPLE</v>
      </c>
      <c r="BZ108" s="194">
        <f t="shared" si="459"/>
        <v>107605013</v>
      </c>
      <c r="CA108" s="194">
        <f t="shared" si="460"/>
        <v>109649508</v>
      </c>
      <c r="CB108" s="155"/>
      <c r="CC108" s="170"/>
      <c r="CD108" s="170"/>
      <c r="CE108" s="194">
        <f t="shared" si="461"/>
        <v>0</v>
      </c>
      <c r="CF108" s="194" t="str">
        <f>IF(CC108&lt;&gt;"",IF(AND(CC108/$DN$13&lt;=$CF$15,CC108/$DS$13&gt;=$CF$16),"CUMPLE","RECHAZADO"),"")</f>
        <v/>
      </c>
      <c r="CG108" s="194">
        <f t="shared" si="462"/>
        <v>0</v>
      </c>
      <c r="CH108" s="194">
        <f t="shared" si="463"/>
        <v>0</v>
      </c>
      <c r="CI108" s="215"/>
      <c r="CJ108" s="196" t="str">
        <f t="shared" si="464"/>
        <v/>
      </c>
      <c r="CK108" s="197">
        <f t="shared" si="465"/>
        <v>1232136185</v>
      </c>
      <c r="CL108" s="198" t="str">
        <f t="shared" si="466"/>
        <v/>
      </c>
      <c r="CM108" s="155"/>
      <c r="CN108" s="199" t="str">
        <f t="shared" si="467"/>
        <v/>
      </c>
      <c r="CO108" s="200">
        <f t="shared" si="468"/>
        <v>1063608440</v>
      </c>
      <c r="CP108" s="201" t="str">
        <f t="shared" si="469"/>
        <v/>
      </c>
      <c r="CQ108" s="156"/>
      <c r="CR108" s="202">
        <f t="shared" si="470"/>
        <v>29287408307</v>
      </c>
      <c r="CS108" s="194">
        <f>(W108*$DP$13)+X108+(AF108*$DQ$13)+(AK108*$DR$13)+(AP108*$DS$13)+AV108+(BA108*$DQ$13)+(BF108*$DR$13)+(BK108*$DS$13)+BQ108+BV108+BW108+CC108+CD108</f>
        <v>1232136185</v>
      </c>
      <c r="CT108" s="201">
        <f t="shared" si="471"/>
        <v>30519544492</v>
      </c>
      <c r="CU108" s="203">
        <v>30519544492</v>
      </c>
      <c r="CV108" s="201" t="str">
        <f t="shared" si="472"/>
        <v>OK</v>
      </c>
      <c r="DB108" s="204" t="str">
        <f t="shared" si="473"/>
        <v>RECHAZADO</v>
      </c>
      <c r="DC108" s="206"/>
    </row>
    <row r="109" spans="1:107" ht="147.75" customHeight="1" x14ac:dyDescent="0.25">
      <c r="A109" s="1042"/>
      <c r="B109" s="750">
        <v>12</v>
      </c>
      <c r="C109" s="1043"/>
      <c r="D109" s="220"/>
      <c r="E109" s="156"/>
      <c r="F109" s="751">
        <v>8654253262</v>
      </c>
      <c r="G109" s="752" t="str">
        <f t="shared" ref="G109" si="507">IF(F109&lt;&gt;"",IF(F109=$DV$14,"CUMPLE","RECHAZADO"),"")</f>
        <v>CUMPLE</v>
      </c>
      <c r="H109" s="753" t="s">
        <v>1538</v>
      </c>
      <c r="I109" s="754">
        <v>6489651350</v>
      </c>
      <c r="J109" s="784">
        <v>123303376</v>
      </c>
      <c r="K109" s="756">
        <f t="shared" si="430"/>
        <v>123303376</v>
      </c>
      <c r="L109" s="174" t="e">
        <f t="shared" si="431"/>
        <v>#DIV/0!</v>
      </c>
      <c r="M109" s="175" t="e">
        <f t="shared" si="432"/>
        <v>#DIV/0!</v>
      </c>
      <c r="N109" s="176" t="e">
        <f t="shared" si="433"/>
        <v>#DIV/0!</v>
      </c>
      <c r="O109" s="177" t="e">
        <f t="shared" si="434"/>
        <v>#DIV/0!</v>
      </c>
      <c r="P109" s="757" t="str">
        <f>IF(H109&lt;&gt;"",IF(J109=K109,IF(H109="SI",IF(AND(I109&lt;=$DF$14,I109&gt;=($DF$14*0.9)),"CUMPLE","NO CUMPLE"),IF(I109=$DF$14,"CUMPLE","NO CUMPLE")),"NO CUMPLE"),"")</f>
        <v>NO CUMPLE</v>
      </c>
      <c r="Q109" s="179">
        <f t="shared" si="435"/>
        <v>0</v>
      </c>
      <c r="R109" s="758" t="str">
        <f t="shared" si="475"/>
        <v/>
      </c>
      <c r="S109" s="758" t="str">
        <f t="shared" si="437"/>
        <v/>
      </c>
      <c r="T109" s="759"/>
      <c r="U109" s="760"/>
      <c r="V109" s="155"/>
      <c r="W109" s="761">
        <v>1177789</v>
      </c>
      <c r="X109" s="762">
        <v>492316</v>
      </c>
      <c r="Y109" s="763">
        <f>ROUND(W109*$DP$14,0)</f>
        <v>25911358</v>
      </c>
      <c r="Z109" s="763">
        <f t="shared" si="438"/>
        <v>492316</v>
      </c>
      <c r="AA109" s="1045"/>
      <c r="AB109" s="764" t="str">
        <f>IF(W109&lt;&gt;"",IF((Y109/$DP$14)/$DN$14&lt;=$AA$20,"CUMPLE","RECHAZADO"),"")</f>
        <v>CUMPLE</v>
      </c>
      <c r="AC109" s="765">
        <f t="shared" si="440"/>
        <v>26403674</v>
      </c>
      <c r="AD109" s="765">
        <f t="shared" si="441"/>
        <v>25911358</v>
      </c>
      <c r="AE109" s="759"/>
      <c r="AF109" s="761">
        <v>145000</v>
      </c>
      <c r="AG109" s="763">
        <f>ROUND(AF109*$DQ$14,0)</f>
        <v>580000</v>
      </c>
      <c r="AH109" s="1045"/>
      <c r="AI109" s="764" t="str">
        <f>IF(AF109&lt;&gt;"",IF(AG109/$DQ$14&lt;=$AH$20,"CUMPLE","RECHAZADO"),"")</f>
        <v>CUMPLE</v>
      </c>
      <c r="AJ109" s="759"/>
      <c r="AK109" s="761">
        <v>97000</v>
      </c>
      <c r="AL109" s="763">
        <f>ROUND(AK109*$DR$14,0)</f>
        <v>2134000</v>
      </c>
      <c r="AM109" s="1045"/>
      <c r="AN109" s="764" t="str">
        <f>IF(AK109&lt;&gt;"",IF(AL109/$DR$14&lt;=$AM$20,"CUMPLE","RECHAZADO"),"")</f>
        <v>CUMPLE</v>
      </c>
      <c r="AO109" s="759"/>
      <c r="AP109" s="761">
        <v>140000</v>
      </c>
      <c r="AQ109" s="763">
        <f>ROUND(AP109*$DS$14,0)</f>
        <v>280000</v>
      </c>
      <c r="AR109" s="1045"/>
      <c r="AS109" s="764" t="str">
        <f>IF(AP109&lt;&gt;"",IF(AQ109/$DR$14&lt;=$AR$20,"CUMPLE","RECHAZADO"),"")</f>
        <v>CUMPLE</v>
      </c>
      <c r="AT109" s="766"/>
      <c r="AU109" s="767">
        <f t="shared" si="445"/>
        <v>2994000</v>
      </c>
      <c r="AV109" s="753">
        <v>568860</v>
      </c>
      <c r="AW109" s="768">
        <f t="shared" si="446"/>
        <v>568860</v>
      </c>
      <c r="AX109" s="768">
        <f t="shared" si="447"/>
        <v>3562860</v>
      </c>
      <c r="AY109" s="768" t="str">
        <f>IF(AV109&lt;&gt;"",IF(AI109="CUMPLE",IF(AN109="CUMPLE",IF(AS109="CUMPLE","CUMPLE","NO CUMPLE"),"NO CUMPLE"),"NO CUMPLE"),"")</f>
        <v>CUMPLE</v>
      </c>
      <c r="AZ109" s="155"/>
      <c r="BA109" s="761">
        <v>24625376</v>
      </c>
      <c r="BB109" s="763">
        <f>ROUND(BA109*$DQ$14,0)</f>
        <v>98501504</v>
      </c>
      <c r="BC109" s="770">
        <f t="shared" ref="BC109" si="508">$BC$14</f>
        <v>171994948</v>
      </c>
      <c r="BD109" s="164" t="str">
        <f t="shared" si="450"/>
        <v>CUMPLE</v>
      </c>
      <c r="BE109" s="759"/>
      <c r="BF109" s="761">
        <v>23136547</v>
      </c>
      <c r="BG109" s="763">
        <f>ROUND(BF109*$DR$14,0)</f>
        <v>509004034</v>
      </c>
      <c r="BH109" s="763">
        <f t="shared" ref="BH109" si="509">$BH$14</f>
        <v>888779540</v>
      </c>
      <c r="BI109" s="164" t="str">
        <f t="shared" si="452"/>
        <v>CUMPLE</v>
      </c>
      <c r="BJ109" s="759"/>
      <c r="BK109" s="761">
        <v>42688650</v>
      </c>
      <c r="BL109" s="763">
        <f>ROUND(BK109*$DS$14,0)</f>
        <v>85377300</v>
      </c>
      <c r="BM109" s="1045"/>
      <c r="BN109" s="764" t="str">
        <f>IF(BK109&lt;&gt;"",IF((BL109/$DR$14)/$DN$14&lt;=$BM$20,"CUMPLE","RECHAZADO"),"")</f>
        <v>CUMPLE</v>
      </c>
      <c r="BO109" s="771"/>
      <c r="BP109" s="767">
        <f t="shared" si="454"/>
        <v>692882838</v>
      </c>
      <c r="BQ109" s="753">
        <v>131647740</v>
      </c>
      <c r="BR109" s="768">
        <f t="shared" si="455"/>
        <v>131647739</v>
      </c>
      <c r="BS109" s="768">
        <f t="shared" si="456"/>
        <v>824530577</v>
      </c>
      <c r="BT109" s="768" t="str">
        <f>IF(BQ109&lt;&gt;"",IF(BD109="CUMPLE",IF(BI109="CUMPLE",IF(BN109="CUMPLE","CUMPLE","NO CUMPLE"),"NO CUMPLE"),"NO CUMPLE"),"")</f>
        <v>CUMPLE</v>
      </c>
      <c r="BU109" s="155"/>
      <c r="BV109" s="753">
        <v>123303376</v>
      </c>
      <c r="BW109" s="753">
        <v>2342764</v>
      </c>
      <c r="BX109" s="772">
        <f t="shared" si="458"/>
        <v>2342764</v>
      </c>
      <c r="BY109" s="772" t="str">
        <f>IF(BV109&lt;&gt;"",IF(AND(BV109/$DN$14&lt;=$BY$15,BV109/$DN$14&gt;=$BY$16),"CUMPLE","RECHAZADO"),"")</f>
        <v>CUMPLE</v>
      </c>
      <c r="BZ109" s="772">
        <f t="shared" si="459"/>
        <v>123303376</v>
      </c>
      <c r="CA109" s="772">
        <f t="shared" si="460"/>
        <v>125646140</v>
      </c>
      <c r="CB109" s="155"/>
      <c r="CC109" s="753">
        <v>176655402</v>
      </c>
      <c r="CD109" s="753">
        <v>3356453</v>
      </c>
      <c r="CE109" s="772">
        <f t="shared" si="461"/>
        <v>3356453</v>
      </c>
      <c r="CF109" s="772" t="str">
        <f>IF(CC109&lt;&gt;"",IF(AND(CC109/$DN$14&lt;=$CF$15,CC109/$DN$14&gt;=$CF$16),"CUMPLE","RECHAZADO"),"")</f>
        <v>CUMPLE</v>
      </c>
      <c r="CG109" s="772">
        <f t="shared" si="462"/>
        <v>176655402</v>
      </c>
      <c r="CH109" s="772">
        <f t="shared" si="463"/>
        <v>180011855</v>
      </c>
      <c r="CI109" s="773"/>
      <c r="CJ109" s="774" t="str">
        <f t="shared" si="464"/>
        <v/>
      </c>
      <c r="CK109" s="775">
        <f t="shared" si="465"/>
        <v>1160155106</v>
      </c>
      <c r="CL109" s="776" t="str">
        <f t="shared" si="466"/>
        <v/>
      </c>
      <c r="CM109" s="155"/>
      <c r="CN109" s="777" t="str">
        <f t="shared" si="467"/>
        <v/>
      </c>
      <c r="CO109" s="778">
        <f t="shared" si="468"/>
        <v>1021746974</v>
      </c>
      <c r="CP109" s="779" t="str">
        <f t="shared" si="469"/>
        <v/>
      </c>
      <c r="CQ109" s="156"/>
      <c r="CR109" s="780">
        <f t="shared" si="470"/>
        <v>6612954726</v>
      </c>
      <c r="CS109" s="772">
        <f>(W109*$DP$14)+X109+(AF109*$DQ$14)+(AK109*$DR$14)+(AP109*$DS$14)+AV109+(BA109*$DQ$14)+(BF109*$DR$14)+(BK109*$DS$14)+BQ109+BV109+BW109+CC109+CD109</f>
        <v>1160155107</v>
      </c>
      <c r="CT109" s="779">
        <f t="shared" si="471"/>
        <v>7773109833</v>
      </c>
      <c r="CU109" s="781">
        <v>7773109833</v>
      </c>
      <c r="CV109" s="779" t="str">
        <f t="shared" si="472"/>
        <v>OK</v>
      </c>
      <c r="DB109" s="782" t="str">
        <f>IF(F109&lt;&gt;"",IF(G109="CUMPLE",IF(P109="CUMPLE",IF(AB109="CUMPLE",IF(AY109="CUMPLE",IF(BT109="CUMPLE",IF(BY109="CUMPLE",IF(CF109="CUMPLE","HABILITADO","RECHAZADO"),"RECHAZADO"),"RECHAZADO"),"RECHAZADO"),"RECHAZADO"),"RECHAZADO"),"RECHAZADO"),"")</f>
        <v>RECHAZADO</v>
      </c>
      <c r="DC109" s="783"/>
    </row>
    <row r="110" spans="1:107" ht="14.25" customHeight="1" thickTop="1" thickBot="1" x14ac:dyDescent="0.3">
      <c r="A110" s="105">
        <v>7</v>
      </c>
      <c r="B110" s="881"/>
      <c r="C110" s="881"/>
      <c r="D110" s="222"/>
      <c r="E110" s="881"/>
      <c r="F110" s="882"/>
      <c r="G110" s="881"/>
      <c r="H110" s="881"/>
      <c r="I110" s="881"/>
      <c r="J110" s="883"/>
      <c r="K110" s="881"/>
      <c r="L110" s="219"/>
      <c r="M110" s="218"/>
      <c r="N110" s="218"/>
      <c r="O110" s="218"/>
      <c r="P110" s="881"/>
      <c r="Q110" s="218"/>
      <c r="R110" s="881"/>
      <c r="S110" s="881"/>
      <c r="T110" s="881"/>
      <c r="U110" s="881"/>
      <c r="V110" s="881"/>
      <c r="W110" s="881"/>
      <c r="X110" s="881"/>
      <c r="Y110" s="881"/>
      <c r="Z110" s="881"/>
      <c r="AA110" s="881"/>
      <c r="AB110" s="881"/>
      <c r="AC110" s="881"/>
      <c r="AD110" s="881"/>
      <c r="AE110" s="881"/>
      <c r="AF110" s="881"/>
      <c r="AG110" s="881"/>
      <c r="AH110" s="881"/>
      <c r="AI110" s="881"/>
      <c r="AJ110" s="881"/>
      <c r="AK110" s="881"/>
      <c r="AL110" s="881"/>
      <c r="AM110" s="881"/>
      <c r="AN110" s="881"/>
      <c r="AO110" s="881"/>
      <c r="AP110" s="881"/>
      <c r="AQ110" s="881"/>
      <c r="AR110" s="881"/>
      <c r="AS110" s="881"/>
      <c r="AT110" s="881"/>
      <c r="AU110" s="881"/>
      <c r="AV110" s="881"/>
      <c r="AW110" s="881"/>
      <c r="AX110" s="881"/>
      <c r="AY110" s="881"/>
      <c r="AZ110" s="881"/>
      <c r="BA110" s="881"/>
      <c r="BB110" s="881"/>
      <c r="BC110" s="881"/>
      <c r="BD110" s="881"/>
      <c r="BE110" s="881"/>
      <c r="BF110" s="881"/>
      <c r="BG110" s="881"/>
      <c r="BH110" s="881"/>
      <c r="BI110" s="881"/>
      <c r="BJ110" s="881"/>
      <c r="BK110" s="881"/>
      <c r="BL110" s="881"/>
      <c r="BM110" s="881"/>
      <c r="BN110" s="881"/>
      <c r="BO110" s="881"/>
      <c r="BP110" s="881"/>
      <c r="BQ110" s="881"/>
      <c r="BR110" s="881"/>
      <c r="BS110" s="881"/>
      <c r="BT110" s="881"/>
      <c r="BU110" s="881"/>
      <c r="BV110" s="881"/>
      <c r="BW110" s="881"/>
      <c r="BX110" s="881"/>
      <c r="BY110" s="881"/>
      <c r="BZ110" s="881"/>
      <c r="CA110" s="881"/>
      <c r="CB110" s="881"/>
      <c r="CC110" s="881"/>
      <c r="CD110" s="881"/>
      <c r="CE110" s="881"/>
      <c r="CF110" s="881"/>
      <c r="CG110" s="881"/>
      <c r="CH110" s="881"/>
      <c r="CI110" s="881"/>
      <c r="CJ110" s="881"/>
      <c r="CK110" s="881"/>
      <c r="CL110" s="881"/>
      <c r="CM110" s="881"/>
      <c r="CN110" s="881"/>
      <c r="CO110" s="881"/>
      <c r="CP110" s="884" t="s">
        <v>2063</v>
      </c>
      <c r="CQ110" s="881"/>
      <c r="CR110" s="881"/>
      <c r="CS110" s="881"/>
      <c r="CT110" s="881"/>
      <c r="CU110" s="885"/>
      <c r="CV110" s="881"/>
      <c r="CW110" s="136"/>
      <c r="DB110" s="886"/>
      <c r="DC110" s="887"/>
    </row>
    <row r="111" spans="1:107" ht="13.5" customHeight="1" x14ac:dyDescent="0.25">
      <c r="A111" s="1039">
        <f t="shared" ref="A111" si="510">A123</f>
        <v>8</v>
      </c>
      <c r="B111" s="870">
        <v>1</v>
      </c>
      <c r="C111" s="1039" t="str">
        <f>Proponentes!B93</f>
        <v>VIGILANCIA SANTAFEREÑA Y CIA LTDA</v>
      </c>
      <c r="D111" s="726"/>
      <c r="E111" s="871"/>
      <c r="F111" s="872">
        <v>20036397801</v>
      </c>
      <c r="G111" s="873" t="str">
        <f t="shared" ref="G111" si="511">IF(F111&lt;&gt;"",IF(F111=$DV$3,"CUMPLE","RECHAZADO"),"")</f>
        <v>CUMPLE</v>
      </c>
      <c r="H111" s="874" t="s">
        <v>1538</v>
      </c>
      <c r="I111" s="880">
        <v>17687702642</v>
      </c>
      <c r="J111" s="208">
        <v>336066350</v>
      </c>
      <c r="K111" s="173">
        <f t="shared" ref="K111:K122" si="512">ROUND((I111*0.019),0)</f>
        <v>336066350</v>
      </c>
      <c r="L111" s="724" t="e">
        <f t="shared" ref="L111:L122" si="513">1-I111/DF94</f>
        <v>#DIV/0!</v>
      </c>
      <c r="M111" s="175" t="e">
        <f t="shared" ref="M111:M122" si="514">DF94/DN94</f>
        <v>#DIV/0!</v>
      </c>
      <c r="N111" s="176" t="e">
        <f t="shared" ref="N111:N122" si="515">M111*0.019</f>
        <v>#DIV/0!</v>
      </c>
      <c r="O111" s="177" t="e">
        <f t="shared" ref="O111:O122" si="516">(M111+N111)</f>
        <v>#DIV/0!</v>
      </c>
      <c r="P111" s="178" t="str">
        <f>IF(H111&lt;&gt;"",IF(J111=K111,IF(H111="SI",IF(AND(I111&lt;=$DF$3,I111&gt;=($DF$3*0.9)),"CUMPLE","NO CUMPLE"),IF(I111=$DF$3,"CUMPLE","NO CUMPLE")),"NO CUMPLE"),"")</f>
        <v>CUMPLE</v>
      </c>
      <c r="Q111" s="725">
        <f t="shared" ref="Q111:Q122" si="517">DN94</f>
        <v>0</v>
      </c>
      <c r="R111" s="180">
        <f t="shared" ref="R111" si="518">IF(F111&lt;&gt;"",IF(G111="CUMPLE",IF(P111="CUMPLE",(I111+J111),""),"RECHAZADO"),"")</f>
        <v>18023768992</v>
      </c>
      <c r="S111" s="180">
        <f t="shared" ref="S111" si="519">IF(F111&lt;&gt;"",IF(G111="CUMPLE",IF(P111="CUMPLE",I111,""),"RECHAZADO"),"")</f>
        <v>17687702642</v>
      </c>
      <c r="T111" s="209"/>
      <c r="U111" s="209"/>
      <c r="V111" s="871"/>
      <c r="W111" s="874">
        <v>1449871</v>
      </c>
      <c r="X111" s="876">
        <v>2010971</v>
      </c>
      <c r="Y111" s="184">
        <f>ROUND(W111*$DP$3,0)</f>
        <v>105840583</v>
      </c>
      <c r="Z111" s="184">
        <f t="shared" si="438"/>
        <v>2010971</v>
      </c>
      <c r="AA111" s="1044">
        <f t="shared" ref="AA111" si="520">$AA$16</f>
        <v>100189.4</v>
      </c>
      <c r="AB111" s="185" t="str">
        <f>IF(W111&lt;&gt;"",IF((Y111/$DP$3)/$DN$3&lt;=$AA$20,"CUMPLE","RECHAZADO"),"")</f>
        <v>CUMPLE</v>
      </c>
      <c r="AC111" s="186">
        <f t="shared" ref="AC111:AC122" si="521">Y111+Z111</f>
        <v>107851554</v>
      </c>
      <c r="AD111" s="186">
        <f t="shared" ref="AD111:AD122" si="522">Y111</f>
        <v>105840583</v>
      </c>
      <c r="AE111" s="209"/>
      <c r="AF111" s="874">
        <v>218225</v>
      </c>
      <c r="AG111" s="184">
        <f>ROUND(AF111*$DQ$3,0)</f>
        <v>4800950</v>
      </c>
      <c r="AH111" s="1044">
        <f t="shared" ref="AH111" si="523">$AH$16</f>
        <v>301987.21999999997</v>
      </c>
      <c r="AI111" s="185" t="str">
        <f>IF(AF111&lt;&gt;"",IF(AG111/$DQ$3&lt;=$AH$20,"CUMPLE","RECHAZADO"),"")</f>
        <v>CUMPLE</v>
      </c>
      <c r="AJ111" s="209"/>
      <c r="AK111" s="874">
        <v>174176</v>
      </c>
      <c r="AL111" s="184">
        <f>ROUND(AK111*$DR$3,0)</f>
        <v>12714848</v>
      </c>
      <c r="AM111" s="1044">
        <f t="shared" ref="AM111" si="524">$AM$16</f>
        <v>240934</v>
      </c>
      <c r="AN111" s="185" t="str">
        <f>IF(AK111&lt;&gt;"",IF(AL111/$DR$3&lt;=$AM$20,"CUMPLE","RECHAZADO"),"")</f>
        <v>CUMPLE</v>
      </c>
      <c r="AO111" s="209"/>
      <c r="AP111" s="874"/>
      <c r="AQ111" s="184">
        <f>ROUND(AP111*$DS$3,0)</f>
        <v>0</v>
      </c>
      <c r="AR111" s="1044">
        <f t="shared" ref="AR111" si="525">$AR$16</f>
        <v>316072.26</v>
      </c>
      <c r="AS111" s="185" t="str">
        <f>IF(AP111&lt;&gt;"",IF(AQ111/$DR$3&lt;=$AR$20,"CUMPLE","RECHAZADO"),"")</f>
        <v/>
      </c>
      <c r="AT111" s="185"/>
      <c r="AU111" s="194">
        <f t="shared" ref="AU111:AU122" si="526">AG111+AL111+AQ111</f>
        <v>17515798</v>
      </c>
      <c r="AV111" s="874">
        <v>3328005</v>
      </c>
      <c r="AW111" s="877">
        <f t="shared" ref="AW111:AW122" si="527">ROUND((AG111+AL111+AQ111)*19%,0)</f>
        <v>3328002</v>
      </c>
      <c r="AX111" s="877">
        <f t="shared" ref="AX111:AX122" si="528">ROUND((AG111+AL111+AQ111)*$AV$16,0)</f>
        <v>20843800</v>
      </c>
      <c r="AY111" s="877" t="str">
        <f t="shared" ref="AY111:AY113" si="529">IF(AV111&lt;&gt;"",IF(AI111="CUMPLE",IF(AN111="CUMPLE","CUMPLE","NO CUMPLE"),"NO CUMPLE")," ")</f>
        <v>CUMPLE</v>
      </c>
      <c r="AZ111" s="871"/>
      <c r="BA111" s="874">
        <v>10892019</v>
      </c>
      <c r="BB111" s="184">
        <f>ROUND(BA111*$DQ$3,0)</f>
        <v>239624418</v>
      </c>
      <c r="BC111" s="184">
        <f t="shared" ref="BC111" si="530">$BC$3</f>
        <v>339892784</v>
      </c>
      <c r="BD111" s="185" t="str">
        <f t="shared" ref="BD111" si="531">IF(BA111&lt;&gt;"",IF(BB111&lt;=BC111,"CUMPLE","RECHAZADO"),"")</f>
        <v>CUMPLE</v>
      </c>
      <c r="BE111" s="209"/>
      <c r="BF111" s="874">
        <v>10233496</v>
      </c>
      <c r="BG111" s="184">
        <f>ROUND(BF111*$DR$3,0)</f>
        <v>747045208</v>
      </c>
      <c r="BH111" s="184">
        <f t="shared" ref="BH111" si="532">$BH$3</f>
        <v>1059638654</v>
      </c>
      <c r="BI111" s="185" t="str">
        <f t="shared" ref="BI111:BI122" si="533">IF(BF111&lt;&gt;"",IF(BG111&lt;=BH111,"CUMPLE","RECHAZADO"),"")</f>
        <v>CUMPLE</v>
      </c>
      <c r="BJ111" s="209"/>
      <c r="BK111" s="874"/>
      <c r="BL111" s="184">
        <f>ROUND(BK111*$DS$3,0)</f>
        <v>0</v>
      </c>
      <c r="BM111" s="1044">
        <f t="shared" ref="BM111" si="534">$BM$16</f>
        <v>74539289</v>
      </c>
      <c r="BN111" s="185" t="str">
        <f>IF(BK111&lt;&gt;"",IF((BL111/$DR$3)/$DN$3&lt;=$BM$20,"CUMPLE","RECHAZADO"),"")</f>
        <v/>
      </c>
      <c r="BO111" s="878"/>
      <c r="BP111" s="194">
        <f t="shared" ref="BP111:BP122" si="535">BB111+BG111+BL111</f>
        <v>986669626</v>
      </c>
      <c r="BQ111" s="874">
        <v>187467232</v>
      </c>
      <c r="BR111" s="877">
        <f t="shared" ref="BR111:BR122" si="536">ROUND((BB111+BG111+BL111)*19%,0)</f>
        <v>187467229</v>
      </c>
      <c r="BS111" s="877">
        <f t="shared" ref="BS111:BS122" si="537">ROUND((BB111+BG111+BL111)*$AV$16,0)</f>
        <v>1174136855</v>
      </c>
      <c r="BT111" s="877" t="str">
        <f t="shared" ref="BT111:BT113" si="538">IF(BQ111&lt;&gt;"",IF(BD111="CUMPLE",IF(BI111="CUMPLE","CUMPLE","NO CUMPLE"),"NO CUMPLE")," ")</f>
        <v>CUMPLE</v>
      </c>
      <c r="BU111" s="871"/>
      <c r="BV111" s="874">
        <v>124408889</v>
      </c>
      <c r="BW111" s="874">
        <v>2363769</v>
      </c>
      <c r="BX111" s="194">
        <f t="shared" ref="BX111:BX122" si="539">ROUND((BV111*10%)*19%,0)</f>
        <v>2363769</v>
      </c>
      <c r="BY111" s="194" t="str">
        <f>IF(BV111&lt;&gt;"",IF(AND(BV111/$DN$3&lt;=$BY$15,BV111/$DN$3&gt;=$BY$16),"CUMPLE","RECHAZADO"),"")</f>
        <v>CUMPLE</v>
      </c>
      <c r="BZ111" s="194">
        <f t="shared" ref="BZ111:BZ122" si="540">BV111</f>
        <v>124408889</v>
      </c>
      <c r="CA111" s="194">
        <f t="shared" ref="CA111:CA122" si="541">BZ111+BX111</f>
        <v>126772658</v>
      </c>
      <c r="CB111" s="871"/>
      <c r="CC111" s="874"/>
      <c r="CD111" s="874"/>
      <c r="CE111" s="194">
        <f t="shared" ref="CE111:CE122" si="542">ROUND((CC111*10%)*19%,0)</f>
        <v>0</v>
      </c>
      <c r="CF111" s="194" t="str">
        <f>IF(CC111&lt;&gt;"",IF(AND(CC111/$DN$3&lt;=$CF$15,CC111/$DS$3&gt;=$CF$16),"CUMPLE","RECHAZADO"),"")</f>
        <v/>
      </c>
      <c r="CG111" s="194">
        <f t="shared" ref="CG111:CG122" si="543">CC111</f>
        <v>0</v>
      </c>
      <c r="CH111" s="194">
        <f t="shared" ref="CH111:CH122" si="544">CG111+CE111</f>
        <v>0</v>
      </c>
      <c r="CI111" s="194"/>
      <c r="CJ111" s="232">
        <f t="shared" ref="CJ111:CJ122" si="545">R111</f>
        <v>18023768992</v>
      </c>
      <c r="CK111" s="197">
        <f t="shared" ref="CK111:CK122" si="546">AC111+AX111+BS111+CA111+CH111</f>
        <v>1429604867</v>
      </c>
      <c r="CL111" s="232">
        <f t="shared" ref="CL111" si="547">IF(CJ111="RECHAZADO","RECHAZADO",IF(CJ111&lt;&gt;"",CJ111+CK111,""))</f>
        <v>19453373859</v>
      </c>
      <c r="CM111" s="871"/>
      <c r="CN111" s="200">
        <f t="shared" ref="CN111:CN122" si="548">S111</f>
        <v>17687702642</v>
      </c>
      <c r="CO111" s="200">
        <f t="shared" ref="CO111:CO122" si="549">AD111+AU111+BP111+BZ111+CG111</f>
        <v>1234434896</v>
      </c>
      <c r="CP111" s="200">
        <f t="shared" ref="CP111" si="550">IF(CN111="RECHAZADO","RECHAZADO",IF(CN111&lt;&gt;"",CN111+CO111,""))</f>
        <v>18922137538</v>
      </c>
      <c r="CQ111" s="871"/>
      <c r="CR111" s="194">
        <f t="shared" si="470"/>
        <v>18023768992</v>
      </c>
      <c r="CS111" s="194">
        <f>(W111*$DP$3)+X111+(AF111*$DQ$3)+(AK111*$DR$3)+(AP111*$DS$3)+AV111+(BA111*$DQ$3)+(BF111*$DR$3)+(BK111*$DS$3)+BQ111+BV111+BW111+CC111+CD111</f>
        <v>1429604873</v>
      </c>
      <c r="CT111" s="200">
        <f t="shared" ref="CT111:CT122" si="551">CR111+CS111</f>
        <v>19453373865</v>
      </c>
      <c r="CU111" s="874">
        <v>19453373865</v>
      </c>
      <c r="CV111" s="200" t="str">
        <f t="shared" ref="CV111" si="552">IF(CU111&lt;&gt;"",IF(CT111=CU111,"OK","REVISAR"),"")</f>
        <v>OK</v>
      </c>
      <c r="CW111" s="136"/>
      <c r="DB111" s="879" t="str">
        <f t="shared" ref="DB111" si="553">IF(F111&lt;&gt;"",IF(G111="CUMPLE",IF(P111="CUMPLE",IF(AB111="CUMPLE",IF(AY111="CUMPLE",IF(BT111="CUMPLE",IF(BY111="CUMPLE","HABILITADO","RECHAZADO"),"RECHAZADO"),"RECHAZADO"),"RECHAZADO"),"RECHAZADO"),"RECHAZADO"),"")</f>
        <v>HABILITADO</v>
      </c>
      <c r="DC111" s="487"/>
    </row>
    <row r="112" spans="1:107" hidden="1" x14ac:dyDescent="0.25">
      <c r="A112" s="1041"/>
      <c r="B112" s="167">
        <v>2</v>
      </c>
      <c r="C112" s="1043"/>
      <c r="D112" s="220"/>
      <c r="E112" s="156"/>
      <c r="F112" s="168"/>
      <c r="G112" s="169" t="str">
        <f t="shared" ref="G112" si="554">IF(F112&lt;&gt;"",IF(F112=$DV$4,"CUMPLE","RECHAZADO"),"")</f>
        <v/>
      </c>
      <c r="H112" s="170"/>
      <c r="I112" s="221"/>
      <c r="J112" s="172"/>
      <c r="K112" s="827">
        <f t="shared" si="512"/>
        <v>0</v>
      </c>
      <c r="L112" s="174" t="e">
        <f t="shared" si="513"/>
        <v>#DIV/0!</v>
      </c>
      <c r="M112" s="175" t="e">
        <f t="shared" si="514"/>
        <v>#DIV/0!</v>
      </c>
      <c r="N112" s="176" t="e">
        <f t="shared" si="515"/>
        <v>#DIV/0!</v>
      </c>
      <c r="O112" s="177" t="e">
        <f t="shared" si="516"/>
        <v>#DIV/0!</v>
      </c>
      <c r="P112" s="179" t="str">
        <f>IF(H112&lt;&gt;"",IF(J112=K112,IF(H112="SI",IF(AND(I112&lt;=$DF$4,I112&gt;=($DF$4*0.9)),"CUMPLE","NO CUMPLE"),IF(I112=$DF$4,"CUMPLE","NO CUMPLE")),"NO CUMPLE"),"")</f>
        <v/>
      </c>
      <c r="Q112" s="179">
        <f t="shared" si="517"/>
        <v>0</v>
      </c>
      <c r="R112" s="828" t="str">
        <f t="shared" si="475"/>
        <v/>
      </c>
      <c r="S112" s="828" t="str">
        <f t="shared" si="437"/>
        <v/>
      </c>
      <c r="T112" s="181"/>
      <c r="U112" s="182"/>
      <c r="V112" s="155"/>
      <c r="W112" s="170"/>
      <c r="X112" s="183"/>
      <c r="Y112" s="829">
        <f>ROUND(W112*$DP$4,0)</f>
        <v>0</v>
      </c>
      <c r="Z112" s="829">
        <f t="shared" si="438"/>
        <v>0</v>
      </c>
      <c r="AA112" s="1045"/>
      <c r="AB112" s="244" t="str">
        <f>IF(W112&lt;&gt;"",IF((Y112/$DP$4)/$DN$4&lt;=$AA$20,"CUMPLE","RECHAZADO"),"")</f>
        <v/>
      </c>
      <c r="AC112" s="830">
        <f t="shared" si="521"/>
        <v>0</v>
      </c>
      <c r="AD112" s="830">
        <f t="shared" si="522"/>
        <v>0</v>
      </c>
      <c r="AE112" s="181"/>
      <c r="AF112" s="170"/>
      <c r="AG112" s="829">
        <f>ROUND(AF112*$DQ$4,0)</f>
        <v>0</v>
      </c>
      <c r="AH112" s="1045"/>
      <c r="AI112" s="244" t="str">
        <f>IF(AF112&lt;&gt;"",IF(AG112/$DQ$4&lt;=$AH$20,"CUMPLE","RECHAZADO"),"")</f>
        <v/>
      </c>
      <c r="AJ112" s="181"/>
      <c r="AK112" s="170"/>
      <c r="AL112" s="829">
        <f>ROUND(AK112*$DR$4,0)</f>
        <v>0</v>
      </c>
      <c r="AM112" s="1045"/>
      <c r="AN112" s="244" t="str">
        <f>IF(AK112&lt;&gt;"",IF(AL112/$DR$4&lt;=$AM$20,"CUMPLE","RECHAZADO"),"")</f>
        <v/>
      </c>
      <c r="AO112" s="181"/>
      <c r="AP112" s="170"/>
      <c r="AQ112" s="829">
        <f>ROUND(AP112*$DS$4,0)</f>
        <v>0</v>
      </c>
      <c r="AR112" s="1045"/>
      <c r="AS112" s="244" t="str">
        <f>IF(AP112&lt;&gt;"",IF(AQ112/$DR$4&lt;=$AR$20,"CUMPLE","RECHAZADO"),"")</f>
        <v/>
      </c>
      <c r="AT112" s="187"/>
      <c r="AU112" s="831">
        <f t="shared" si="526"/>
        <v>0</v>
      </c>
      <c r="AV112" s="170"/>
      <c r="AW112" s="832">
        <f t="shared" si="527"/>
        <v>0</v>
      </c>
      <c r="AX112" s="832">
        <f t="shared" si="528"/>
        <v>0</v>
      </c>
      <c r="AY112" s="832" t="str">
        <f t="shared" si="529"/>
        <v xml:space="preserve"> </v>
      </c>
      <c r="AZ112" s="155"/>
      <c r="BA112" s="170"/>
      <c r="BB112" s="829">
        <f>ROUND(BA112*$DQ$4,0)</f>
        <v>0</v>
      </c>
      <c r="BC112" s="834">
        <f t="shared" ref="BC112" si="555">$BC$4</f>
        <v>92828885</v>
      </c>
      <c r="BD112" s="729" t="str">
        <f t="shared" si="450"/>
        <v/>
      </c>
      <c r="BE112" s="181"/>
      <c r="BF112" s="170"/>
      <c r="BG112" s="829">
        <f>ROUND(BF112*$DR$4,0)</f>
        <v>0</v>
      </c>
      <c r="BH112" s="829">
        <f t="shared" ref="BH112" si="556">$BH$4</f>
        <v>924495218</v>
      </c>
      <c r="BI112" s="729" t="str">
        <f t="shared" si="533"/>
        <v/>
      </c>
      <c r="BJ112" s="181"/>
      <c r="BK112" s="170"/>
      <c r="BL112" s="829">
        <f>ROUND(BK112*$DS$4,0)</f>
        <v>0</v>
      </c>
      <c r="BM112" s="1045"/>
      <c r="BN112" s="244" t="str">
        <f>IF(BK112&lt;&gt;"",IF((BL112/$DR$4)/$DN$4&lt;=$BM$20,"CUMPLE","RECHAZADO"),"")</f>
        <v/>
      </c>
      <c r="BO112" s="193"/>
      <c r="BP112" s="831">
        <f t="shared" si="535"/>
        <v>0</v>
      </c>
      <c r="BQ112" s="170"/>
      <c r="BR112" s="832">
        <f t="shared" si="536"/>
        <v>0</v>
      </c>
      <c r="BS112" s="832">
        <f t="shared" si="537"/>
        <v>0</v>
      </c>
      <c r="BT112" s="832" t="str">
        <f t="shared" si="538"/>
        <v xml:space="preserve"> </v>
      </c>
      <c r="BU112" s="155"/>
      <c r="BV112" s="170"/>
      <c r="BW112" s="170"/>
      <c r="BX112" s="835">
        <f t="shared" si="539"/>
        <v>0</v>
      </c>
      <c r="BY112" s="835" t="str">
        <f>IF(BV112&lt;&gt;"",IF(AND(BV112/$DN$4&lt;=$BY$15,BV112/$DN$4&gt;=$BY$16),"CUMPLE","RECHAZADO"),"")</f>
        <v/>
      </c>
      <c r="BZ112" s="835">
        <f t="shared" si="540"/>
        <v>0</v>
      </c>
      <c r="CA112" s="835">
        <f t="shared" si="541"/>
        <v>0</v>
      </c>
      <c r="CB112" s="155"/>
      <c r="CC112" s="170"/>
      <c r="CD112" s="170"/>
      <c r="CE112" s="835">
        <f t="shared" si="542"/>
        <v>0</v>
      </c>
      <c r="CF112" s="835" t="str">
        <f>IF(CC112&lt;&gt;"",IF(AND(CC112/$DN$4&lt;=$CF$15,CC112/$DS$4&gt;=$CF$16),"CUMPLE","RECHAZADO"),"")</f>
        <v/>
      </c>
      <c r="CG112" s="835">
        <f t="shared" si="543"/>
        <v>0</v>
      </c>
      <c r="CH112" s="835">
        <f t="shared" si="544"/>
        <v>0</v>
      </c>
      <c r="CI112" s="195"/>
      <c r="CJ112" s="86" t="str">
        <f t="shared" si="545"/>
        <v/>
      </c>
      <c r="CK112" s="836">
        <f t="shared" si="546"/>
        <v>0</v>
      </c>
      <c r="CL112" s="837" t="str">
        <f t="shared" si="466"/>
        <v/>
      </c>
      <c r="CM112" s="155"/>
      <c r="CN112" s="838" t="str">
        <f t="shared" si="548"/>
        <v/>
      </c>
      <c r="CO112" s="839">
        <f t="shared" si="549"/>
        <v>0</v>
      </c>
      <c r="CP112" s="840" t="str">
        <f t="shared" si="469"/>
        <v/>
      </c>
      <c r="CQ112" s="156"/>
      <c r="CR112" s="841">
        <f t="shared" si="470"/>
        <v>0</v>
      </c>
      <c r="CS112" s="835">
        <f>(W112*$DP$4)+X112+(AF112*$DQ$4)+(AK112*$DR$4)+(AP112*$DS$4)+AV112+(BA112*$DQ$4)+(BF112*$DR$4)+(BK112*$DS$4)+BQ112+BV112+BW112+CC112+CD112</f>
        <v>0</v>
      </c>
      <c r="CT112" s="840">
        <f t="shared" si="551"/>
        <v>0</v>
      </c>
      <c r="CU112" s="842"/>
      <c r="CV112" s="840" t="str">
        <f t="shared" si="472"/>
        <v/>
      </c>
      <c r="DB112" s="843" t="str">
        <f t="shared" si="473"/>
        <v/>
      </c>
      <c r="DC112" s="844"/>
    </row>
    <row r="113" spans="1:107" hidden="1" x14ac:dyDescent="0.25">
      <c r="A113" s="1046"/>
      <c r="B113" s="870">
        <v>3</v>
      </c>
      <c r="C113" s="1043"/>
      <c r="D113" s="220"/>
      <c r="E113" s="156"/>
      <c r="F113" s="207"/>
      <c r="G113" s="169" t="str">
        <f t="shared" ref="G113" si="557">IF(F113&lt;&gt;"",IF(F113=$DV$5,"CUMPLE","RECHAZADO"),"")</f>
        <v/>
      </c>
      <c r="H113" s="170"/>
      <c r="I113" s="216"/>
      <c r="J113" s="208"/>
      <c r="K113" s="173">
        <f t="shared" si="512"/>
        <v>0</v>
      </c>
      <c r="L113" s="174" t="e">
        <f t="shared" si="513"/>
        <v>#DIV/0!</v>
      </c>
      <c r="M113" s="175" t="e">
        <f t="shared" si="514"/>
        <v>#DIV/0!</v>
      </c>
      <c r="N113" s="176" t="e">
        <f t="shared" si="515"/>
        <v>#DIV/0!</v>
      </c>
      <c r="O113" s="177" t="e">
        <f t="shared" si="516"/>
        <v>#DIV/0!</v>
      </c>
      <c r="P113" s="178" t="str">
        <f>IF(H113&lt;&gt;"",IF(J113=K113,IF(H113="SI",IF(AND(I113&lt;=$DF$5,I113&gt;=($DF$5*0.9)),"CUMPLE","NO CUMPLE"),IF(I113=$DF$5,"CUMPLE","NO CUMPLE")),"NO CUMPLE"),"")</f>
        <v/>
      </c>
      <c r="Q113" s="179">
        <f t="shared" si="517"/>
        <v>0</v>
      </c>
      <c r="R113" s="180" t="str">
        <f t="shared" si="475"/>
        <v/>
      </c>
      <c r="S113" s="180" t="str">
        <f t="shared" si="437"/>
        <v/>
      </c>
      <c r="T113" s="209"/>
      <c r="U113" s="210"/>
      <c r="V113" s="155"/>
      <c r="W113" s="211"/>
      <c r="X113" s="212"/>
      <c r="Y113" s="184">
        <f>ROUND(W113*$DP$5,0)</f>
        <v>0</v>
      </c>
      <c r="Z113" s="184">
        <f t="shared" si="438"/>
        <v>0</v>
      </c>
      <c r="AA113" s="1045"/>
      <c r="AB113" s="185" t="str">
        <f>IF(W113&lt;&gt;"",IF((Y113/$DP$5)/$DN$5&lt;=$AA$20,"CUMPLE","RECHAZADO"),"")</f>
        <v/>
      </c>
      <c r="AC113" s="186">
        <f t="shared" si="521"/>
        <v>0</v>
      </c>
      <c r="AD113" s="186">
        <f t="shared" si="522"/>
        <v>0</v>
      </c>
      <c r="AE113" s="209"/>
      <c r="AF113" s="211"/>
      <c r="AG113" s="184">
        <f>ROUND(AF113*$DQ$5,0)</f>
        <v>0</v>
      </c>
      <c r="AH113" s="1045"/>
      <c r="AI113" s="185" t="str">
        <f>IF(AF113&lt;&gt;"",IF(AG113/$DQ$5&lt;=$AH$20,"CUMPLE","RECHAZADO"),"")</f>
        <v/>
      </c>
      <c r="AJ113" s="209"/>
      <c r="AK113" s="211"/>
      <c r="AL113" s="184">
        <f>ROUND(AK113*$DR$5,0)</f>
        <v>0</v>
      </c>
      <c r="AM113" s="1045"/>
      <c r="AN113" s="185" t="str">
        <f>IF(AK113&lt;&gt;"",IF(AL113/$DR$5&lt;=$AM$20,"CUMPLE","RECHAZADO"),"")</f>
        <v/>
      </c>
      <c r="AO113" s="209"/>
      <c r="AP113" s="211"/>
      <c r="AQ113" s="184">
        <f>ROUND(AP113*$DS$5,0)</f>
        <v>0</v>
      </c>
      <c r="AR113" s="1045"/>
      <c r="AS113" s="185" t="str">
        <f>IF(AP113&lt;&gt;"",IF(AQ113/$DR$5&lt;=$AR$20,"CUMPLE","RECHAZADO"),"")</f>
        <v/>
      </c>
      <c r="AT113" s="213"/>
      <c r="AU113" s="188">
        <f t="shared" si="526"/>
        <v>0</v>
      </c>
      <c r="AV113" s="170"/>
      <c r="AW113" s="189">
        <f t="shared" si="527"/>
        <v>0</v>
      </c>
      <c r="AX113" s="189">
        <f t="shared" si="528"/>
        <v>0</v>
      </c>
      <c r="AY113" s="189" t="str">
        <f t="shared" si="529"/>
        <v xml:space="preserve"> </v>
      </c>
      <c r="AZ113" s="155"/>
      <c r="BA113" s="211"/>
      <c r="BB113" s="184">
        <f>ROUND(BA113*$DQ$5,0)</f>
        <v>0</v>
      </c>
      <c r="BC113" s="191">
        <f t="shared" ref="BC113" si="558">$BC$5</f>
        <v>123465503</v>
      </c>
      <c r="BD113" s="192" t="str">
        <f t="shared" si="450"/>
        <v/>
      </c>
      <c r="BE113" s="209"/>
      <c r="BF113" s="211"/>
      <c r="BG113" s="184">
        <f>ROUND(BF113*$DR$5,0)</f>
        <v>0</v>
      </c>
      <c r="BH113" s="184">
        <f t="shared" ref="BH113" si="559">$BH$5</f>
        <v>1325724320</v>
      </c>
      <c r="BI113" s="192" t="str">
        <f t="shared" si="533"/>
        <v/>
      </c>
      <c r="BJ113" s="209"/>
      <c r="BK113" s="211"/>
      <c r="BL113" s="184">
        <f>ROUND(BK113*$DS$5,0)</f>
        <v>0</v>
      </c>
      <c r="BM113" s="1045"/>
      <c r="BN113" s="185" t="str">
        <f>IF(BK113&lt;&gt;"",IF((BL113/$DR$5)/$DN$5&lt;=$BM$20,"CUMPLE","RECHAZADO"),"")</f>
        <v/>
      </c>
      <c r="BO113" s="214"/>
      <c r="BP113" s="188">
        <f t="shared" si="535"/>
        <v>0</v>
      </c>
      <c r="BQ113" s="170"/>
      <c r="BR113" s="189">
        <f t="shared" si="536"/>
        <v>0</v>
      </c>
      <c r="BS113" s="189">
        <f t="shared" si="537"/>
        <v>0</v>
      </c>
      <c r="BT113" s="189" t="str">
        <f t="shared" si="538"/>
        <v xml:space="preserve"> </v>
      </c>
      <c r="BU113" s="155"/>
      <c r="BV113" s="170"/>
      <c r="BW113" s="170"/>
      <c r="BX113" s="194">
        <f t="shared" si="539"/>
        <v>0</v>
      </c>
      <c r="BY113" s="194" t="str">
        <f>IF(BV113&lt;&gt;"",IF(AND(BV113/$DN$5&lt;=$BY$15,BV113/$DN$5&gt;=$BY$16),"CUMPLE","RECHAZADO"),"")</f>
        <v/>
      </c>
      <c r="BZ113" s="194">
        <f t="shared" si="540"/>
        <v>0</v>
      </c>
      <c r="CA113" s="194">
        <f t="shared" si="541"/>
        <v>0</v>
      </c>
      <c r="CB113" s="155"/>
      <c r="CC113" s="170"/>
      <c r="CD113" s="170"/>
      <c r="CE113" s="194">
        <f t="shared" si="542"/>
        <v>0</v>
      </c>
      <c r="CF113" s="194" t="str">
        <f>IF(CC113&lt;&gt;"",IF(AND(CC113/$DN$5&lt;=$CF$15,CC113/$DS$5&gt;=$CF$16),"CUMPLE","RECHAZADO"),"")</f>
        <v/>
      </c>
      <c r="CG113" s="194">
        <f t="shared" si="543"/>
        <v>0</v>
      </c>
      <c r="CH113" s="194">
        <f t="shared" si="544"/>
        <v>0</v>
      </c>
      <c r="CI113" s="215"/>
      <c r="CJ113" s="196" t="str">
        <f t="shared" si="545"/>
        <v/>
      </c>
      <c r="CK113" s="197">
        <f t="shared" si="546"/>
        <v>0</v>
      </c>
      <c r="CL113" s="198" t="str">
        <f t="shared" si="466"/>
        <v/>
      </c>
      <c r="CM113" s="155"/>
      <c r="CN113" s="199" t="str">
        <f t="shared" si="548"/>
        <v/>
      </c>
      <c r="CO113" s="200">
        <f t="shared" si="549"/>
        <v>0</v>
      </c>
      <c r="CP113" s="201" t="str">
        <f t="shared" si="469"/>
        <v/>
      </c>
      <c r="CQ113" s="156"/>
      <c r="CR113" s="202">
        <f t="shared" si="470"/>
        <v>0</v>
      </c>
      <c r="CS113" s="194">
        <f>(W113*$DP$5)+X113+(AF113*$DQ$5)+(AK113*$DR$5)+(AP113*$DS$5)+AV113+(BA113*$DQ$5)+(BF113*$DR$5)+(BK113*$DS$5)+BQ113+BV113+BW113+CC113+CD113</f>
        <v>0</v>
      </c>
      <c r="CT113" s="201">
        <f t="shared" si="551"/>
        <v>0</v>
      </c>
      <c r="CU113" s="203"/>
      <c r="CV113" s="201" t="str">
        <f t="shared" si="472"/>
        <v/>
      </c>
      <c r="DB113" s="204" t="str">
        <f t="shared" si="473"/>
        <v/>
      </c>
      <c r="DC113" s="36"/>
    </row>
    <row r="114" spans="1:107" hidden="1" x14ac:dyDescent="0.25">
      <c r="A114" s="1046"/>
      <c r="B114" s="870">
        <v>4</v>
      </c>
      <c r="C114" s="1043"/>
      <c r="D114" s="220"/>
      <c r="E114" s="156"/>
      <c r="F114" s="207"/>
      <c r="G114" s="169" t="str">
        <f t="shared" ref="G114" si="560">IF(F114&lt;&gt;"",IF(F114=$DV$6,"CUMPLE","RECHAZADO"),"")</f>
        <v/>
      </c>
      <c r="H114" s="170"/>
      <c r="I114" s="216"/>
      <c r="J114" s="208"/>
      <c r="K114" s="173">
        <f t="shared" si="512"/>
        <v>0</v>
      </c>
      <c r="L114" s="174" t="e">
        <f t="shared" si="513"/>
        <v>#DIV/0!</v>
      </c>
      <c r="M114" s="175" t="e">
        <f t="shared" si="514"/>
        <v>#DIV/0!</v>
      </c>
      <c r="N114" s="176" t="e">
        <f t="shared" si="515"/>
        <v>#DIV/0!</v>
      </c>
      <c r="O114" s="177" t="e">
        <f t="shared" si="516"/>
        <v>#DIV/0!</v>
      </c>
      <c r="P114" s="178" t="str">
        <f>IF(H114&lt;&gt;"",IF(J114=K114,IF(H114="SI",IF(AND(I114&lt;=$DF$6,I114&gt;=($DF$6*0.9)),"CUMPLE","NO CUMPLE"),IF(I114=$DF$6,"CUMPLE","NO CUMPLE")),"NO CUMPLE"),"")</f>
        <v/>
      </c>
      <c r="Q114" s="179">
        <f t="shared" si="517"/>
        <v>0</v>
      </c>
      <c r="R114" s="180" t="str">
        <f t="shared" si="475"/>
        <v/>
      </c>
      <c r="S114" s="180" t="str">
        <f t="shared" si="437"/>
        <v/>
      </c>
      <c r="T114" s="209"/>
      <c r="U114" s="210"/>
      <c r="V114" s="155"/>
      <c r="W114" s="211"/>
      <c r="X114" s="212"/>
      <c r="Y114" s="184">
        <f>ROUND(W114*$DP$6,0)</f>
        <v>0</v>
      </c>
      <c r="Z114" s="184">
        <f t="shared" si="438"/>
        <v>0</v>
      </c>
      <c r="AA114" s="1045"/>
      <c r="AB114" s="185" t="str">
        <f>IF(W114&lt;&gt;"",IF((Y114/$DP$6)/$DN$6&lt;=$AA$20,"CUMPLE","RECHAZADO"),"")</f>
        <v/>
      </c>
      <c r="AC114" s="186">
        <f t="shared" si="521"/>
        <v>0</v>
      </c>
      <c r="AD114" s="186">
        <f t="shared" si="522"/>
        <v>0</v>
      </c>
      <c r="AE114" s="209"/>
      <c r="AF114" s="211"/>
      <c r="AG114" s="184">
        <f>ROUND(AF114*$DQ$6,0)</f>
        <v>0</v>
      </c>
      <c r="AH114" s="1045"/>
      <c r="AI114" s="185" t="str">
        <f>IF(AF114&lt;&gt;"",IF(AG114/$DQ$6&lt;=$AH$20,"CUMPLE","RECHAZADO"),"")</f>
        <v/>
      </c>
      <c r="AJ114" s="209"/>
      <c r="AK114" s="211"/>
      <c r="AL114" s="184">
        <f>ROUND(AK114*$DR$6,0)</f>
        <v>0</v>
      </c>
      <c r="AM114" s="1045"/>
      <c r="AN114" s="185" t="str">
        <f>IF(AK114&lt;&gt;"",IF(AL114/$DR$6&lt;=$AM$20,"CUMPLE","RECHAZADO"),"")</f>
        <v/>
      </c>
      <c r="AO114" s="209"/>
      <c r="AP114" s="211"/>
      <c r="AQ114" s="184">
        <f>ROUND(AP114*$DS$6,0)</f>
        <v>0</v>
      </c>
      <c r="AR114" s="1045"/>
      <c r="AS114" s="185" t="str">
        <f>IF(AP114&lt;&gt;"",IF(AQ114/$DR$6&lt;=$AR$20,"CUMPLE","RECHAZADO"),"")</f>
        <v/>
      </c>
      <c r="AT114" s="213"/>
      <c r="AU114" s="188">
        <f t="shared" si="526"/>
        <v>0</v>
      </c>
      <c r="AV114" s="170"/>
      <c r="AW114" s="189">
        <f t="shared" si="527"/>
        <v>0</v>
      </c>
      <c r="AX114" s="189">
        <f t="shared" si="528"/>
        <v>0</v>
      </c>
      <c r="AY114" s="189" t="str">
        <f>IF(AV114&lt;&gt;"",IF(AN114="CUMPLE","CUMPLE","NO CUMPLE"),"")</f>
        <v/>
      </c>
      <c r="AZ114" s="155"/>
      <c r="BA114" s="211"/>
      <c r="BB114" s="184">
        <f>ROUND(BA114*$DQ$6,0)</f>
        <v>0</v>
      </c>
      <c r="BC114" s="191">
        <f t="shared" ref="BC114" si="561">$BC$6</f>
        <v>599037720</v>
      </c>
      <c r="BD114" s="192" t="str">
        <f t="shared" si="450"/>
        <v/>
      </c>
      <c r="BE114" s="209"/>
      <c r="BF114" s="211"/>
      <c r="BG114" s="184">
        <f>ROUND(BF114*$DR$6,0)</f>
        <v>0</v>
      </c>
      <c r="BH114" s="184">
        <f t="shared" ref="BH114" si="562">$BH$6</f>
        <v>1500854400</v>
      </c>
      <c r="BI114" s="192" t="str">
        <f t="shared" si="533"/>
        <v/>
      </c>
      <c r="BJ114" s="209"/>
      <c r="BK114" s="211"/>
      <c r="BL114" s="184">
        <f>ROUND(BK114*$DS$6,0)</f>
        <v>0</v>
      </c>
      <c r="BM114" s="1045"/>
      <c r="BN114" s="185" t="str">
        <f>IF(BK114&lt;&gt;"",IF((BL114/$DR$6)/$DN$6&lt;=$BM$20,"CUMPLE","RECHAZADO"),"")</f>
        <v/>
      </c>
      <c r="BO114" s="214"/>
      <c r="BP114" s="188">
        <f t="shared" si="535"/>
        <v>0</v>
      </c>
      <c r="BQ114" s="170"/>
      <c r="BR114" s="189">
        <f t="shared" si="536"/>
        <v>0</v>
      </c>
      <c r="BS114" s="189">
        <f t="shared" si="537"/>
        <v>0</v>
      </c>
      <c r="BT114" s="189" t="str">
        <f>IF(BQ114&lt;&gt;"",IF(BI114="CUMPLE","CUMPLE","NO CUMPLE"),"")</f>
        <v/>
      </c>
      <c r="BU114" s="155"/>
      <c r="BV114" s="170"/>
      <c r="BW114" s="170"/>
      <c r="BX114" s="194">
        <f t="shared" si="539"/>
        <v>0</v>
      </c>
      <c r="BY114" s="194" t="str">
        <f>IF(BV114&lt;&gt;"",IF(AND(BV114/$DN$6&lt;=$BY$15,BV114/$DN$6&gt;=$BY$16),"CUMPLE","RECHAZADO"),"")</f>
        <v/>
      </c>
      <c r="BZ114" s="194">
        <f t="shared" si="540"/>
        <v>0</v>
      </c>
      <c r="CA114" s="194">
        <f t="shared" si="541"/>
        <v>0</v>
      </c>
      <c r="CB114" s="155"/>
      <c r="CC114" s="170"/>
      <c r="CD114" s="170"/>
      <c r="CE114" s="194">
        <f t="shared" si="542"/>
        <v>0</v>
      </c>
      <c r="CF114" s="194" t="str">
        <f>IF(CC114&lt;&gt;"",IF(AND(CC114/$DN$6&lt;=$CF$15,CC114/$DS$6&gt;=$CF$16),"CUMPLE","RECHAZADO"),"")</f>
        <v/>
      </c>
      <c r="CG114" s="194">
        <f t="shared" si="543"/>
        <v>0</v>
      </c>
      <c r="CH114" s="194">
        <f t="shared" si="544"/>
        <v>0</v>
      </c>
      <c r="CI114" s="215"/>
      <c r="CJ114" s="196" t="str">
        <f t="shared" si="545"/>
        <v/>
      </c>
      <c r="CK114" s="197">
        <f t="shared" si="546"/>
        <v>0</v>
      </c>
      <c r="CL114" s="198" t="str">
        <f t="shared" si="466"/>
        <v/>
      </c>
      <c r="CM114" s="155"/>
      <c r="CN114" s="199" t="str">
        <f t="shared" si="548"/>
        <v/>
      </c>
      <c r="CO114" s="200">
        <f t="shared" si="549"/>
        <v>0</v>
      </c>
      <c r="CP114" s="201" t="str">
        <f t="shared" si="469"/>
        <v/>
      </c>
      <c r="CQ114" s="156"/>
      <c r="CR114" s="202">
        <f t="shared" si="470"/>
        <v>0</v>
      </c>
      <c r="CS114" s="194">
        <f>(W114*$DP$6)+X114+(AF114*$DQ$6)+(AK114*$DR$6)+(AP114*$DS$6)+AV114+(BA114*$DQ$6)+(BF114*$DR$6)+(BK114*$DS$6)+BQ114+BV114+BW114+CC114+CD114</f>
        <v>0</v>
      </c>
      <c r="CT114" s="201">
        <f t="shared" si="551"/>
        <v>0</v>
      </c>
      <c r="CU114" s="203"/>
      <c r="CV114" s="201" t="str">
        <f t="shared" si="472"/>
        <v/>
      </c>
      <c r="DB114" s="204" t="str">
        <f t="shared" si="473"/>
        <v/>
      </c>
      <c r="DC114" s="206"/>
    </row>
    <row r="115" spans="1:107" hidden="1" x14ac:dyDescent="0.25">
      <c r="A115" s="1042"/>
      <c r="B115" s="750">
        <v>5</v>
      </c>
      <c r="C115" s="1043"/>
      <c r="D115" s="220"/>
      <c r="E115" s="156"/>
      <c r="F115" s="751"/>
      <c r="G115" s="752" t="str">
        <f t="shared" ref="G115" si="563">IF(F115&lt;&gt;"",IF(F115=$DV$7,"CUMPLE","RECHAZADO"),"")</f>
        <v/>
      </c>
      <c r="H115" s="753"/>
      <c r="I115" s="754"/>
      <c r="J115" s="784"/>
      <c r="K115" s="756">
        <f t="shared" si="512"/>
        <v>0</v>
      </c>
      <c r="L115" s="174" t="e">
        <f t="shared" si="513"/>
        <v>#DIV/0!</v>
      </c>
      <c r="M115" s="175" t="e">
        <f t="shared" si="514"/>
        <v>#DIV/0!</v>
      </c>
      <c r="N115" s="176" t="e">
        <f t="shared" si="515"/>
        <v>#DIV/0!</v>
      </c>
      <c r="O115" s="177" t="e">
        <f t="shared" si="516"/>
        <v>#DIV/0!</v>
      </c>
      <c r="P115" s="757" t="str">
        <f>IF(H115&lt;&gt;"",IF(J115=K115,IF(H115="SI",IF(AND(I115&lt;=$DF$7,I115&gt;=($DF$7*0.9)),"CUMPLE","NO CUMPLE"),IF(I115=$DF$7,"CUMPLE","NO CUMPLE")),"NO CUMPLE"),"")</f>
        <v/>
      </c>
      <c r="Q115" s="179">
        <f t="shared" si="517"/>
        <v>0</v>
      </c>
      <c r="R115" s="758" t="str">
        <f t="shared" si="475"/>
        <v/>
      </c>
      <c r="S115" s="758" t="str">
        <f t="shared" si="437"/>
        <v/>
      </c>
      <c r="T115" s="759"/>
      <c r="U115" s="760"/>
      <c r="V115" s="155"/>
      <c r="W115" s="761"/>
      <c r="X115" s="762"/>
      <c r="Y115" s="763">
        <f>ROUND(W115*$DP$7,0)</f>
        <v>0</v>
      </c>
      <c r="Z115" s="763">
        <f t="shared" si="438"/>
        <v>0</v>
      </c>
      <c r="AA115" s="1045"/>
      <c r="AB115" s="764" t="str">
        <f>IF(W115&lt;&gt;"",IF((Y115/$DP$7)/$DN$7&lt;=$AA$20,"CUMPLE","RECHAZADO"),"")</f>
        <v/>
      </c>
      <c r="AC115" s="765">
        <f t="shared" si="521"/>
        <v>0</v>
      </c>
      <c r="AD115" s="765">
        <f t="shared" si="522"/>
        <v>0</v>
      </c>
      <c r="AE115" s="759"/>
      <c r="AF115" s="761"/>
      <c r="AG115" s="763">
        <f>ROUND(AF115*$DQ$7,0)</f>
        <v>0</v>
      </c>
      <c r="AH115" s="1045"/>
      <c r="AI115" s="764" t="str">
        <f>IF(AF115&lt;&gt;"",IF(AG115/$DQ$7&lt;=$AH$20,"CUMPLE","RECHAZADO"),"")</f>
        <v/>
      </c>
      <c r="AJ115" s="759"/>
      <c r="AK115" s="761"/>
      <c r="AL115" s="763">
        <f>ROUND(AK115*$DR$7,0)</f>
        <v>0</v>
      </c>
      <c r="AM115" s="1045"/>
      <c r="AN115" s="764" t="str">
        <f>IF(AK115&lt;&gt;"",IF(AL115/$DR$7&lt;=$AM$20,"CUMPLE","RECHAZADO"),"")</f>
        <v/>
      </c>
      <c r="AO115" s="759"/>
      <c r="AP115" s="761"/>
      <c r="AQ115" s="763">
        <f>ROUND(AP115*$DS$7,0)</f>
        <v>0</v>
      </c>
      <c r="AR115" s="1045"/>
      <c r="AS115" s="764" t="str">
        <f>IF(AP115&lt;&gt;"",IF(AQ115/$DR$7&lt;=$AR$20,"CUMPLE","RECHAZADO"),"")</f>
        <v/>
      </c>
      <c r="AT115" s="766"/>
      <c r="AU115" s="767">
        <f t="shared" si="526"/>
        <v>0</v>
      </c>
      <c r="AV115" s="753"/>
      <c r="AW115" s="768">
        <f t="shared" si="527"/>
        <v>0</v>
      </c>
      <c r="AX115" s="768">
        <f t="shared" si="528"/>
        <v>0</v>
      </c>
      <c r="AY115" s="768" t="str">
        <f>IF(AV115&lt;&gt;"",IF(AI115="CUMPLE",IF(AN115="CUMPLE","CUMPLE","NO CUMPLE"),"NO CUMPLE")," ")</f>
        <v xml:space="preserve"> </v>
      </c>
      <c r="AZ115" s="155"/>
      <c r="BA115" s="761"/>
      <c r="BB115" s="763">
        <f>ROUND(BA115*$DQ$7,0)</f>
        <v>0</v>
      </c>
      <c r="BC115" s="770">
        <f t="shared" ref="BC115" si="564">$BC$7</f>
        <v>512088380</v>
      </c>
      <c r="BD115" s="164" t="str">
        <f t="shared" si="450"/>
        <v/>
      </c>
      <c r="BE115" s="759"/>
      <c r="BF115" s="761"/>
      <c r="BG115" s="763">
        <f>ROUND(BF115*$DR$7,0)</f>
        <v>0</v>
      </c>
      <c r="BH115" s="763">
        <f t="shared" ref="BH115" si="565">$BH$7</f>
        <v>1342093772</v>
      </c>
      <c r="BI115" s="164" t="str">
        <f t="shared" si="533"/>
        <v/>
      </c>
      <c r="BJ115" s="759"/>
      <c r="BK115" s="761"/>
      <c r="BL115" s="763">
        <f>ROUND(BK115*$DS$7,0)</f>
        <v>0</v>
      </c>
      <c r="BM115" s="1045"/>
      <c r="BN115" s="764" t="str">
        <f>IF(BK115&lt;&gt;"",IF((BL115/$DR$7)/$DN$7&lt;=$BM$20,"CUMPLE","RECHAZADO"),"")</f>
        <v/>
      </c>
      <c r="BO115" s="771"/>
      <c r="BP115" s="767">
        <f t="shared" si="535"/>
        <v>0</v>
      </c>
      <c r="BQ115" s="753"/>
      <c r="BR115" s="768">
        <f t="shared" si="536"/>
        <v>0</v>
      </c>
      <c r="BS115" s="768">
        <f t="shared" si="537"/>
        <v>0</v>
      </c>
      <c r="BT115" s="768" t="str">
        <f>IF(BQ115&lt;&gt;"",IF(BD115="CUMPLE",IF(BI115="CUMPLE","CUMPLE","NO CUMPLE"),"NO CUMPLE")," ")</f>
        <v xml:space="preserve"> </v>
      </c>
      <c r="BU115" s="155"/>
      <c r="BV115" s="753"/>
      <c r="BW115" s="753"/>
      <c r="BX115" s="772">
        <f t="shared" si="539"/>
        <v>0</v>
      </c>
      <c r="BY115" s="772" t="str">
        <f>IF(BV115&lt;&gt;"",IF(AND(BV115/$DN$7&lt;=$BY$15,BV115/$DN$7&gt;=$BY$16),"CUMPLE","RECHAZADO"),"")</f>
        <v/>
      </c>
      <c r="BZ115" s="772">
        <f t="shared" si="540"/>
        <v>0</v>
      </c>
      <c r="CA115" s="772">
        <f t="shared" si="541"/>
        <v>0</v>
      </c>
      <c r="CB115" s="155"/>
      <c r="CC115" s="753"/>
      <c r="CD115" s="753"/>
      <c r="CE115" s="772">
        <f t="shared" si="542"/>
        <v>0</v>
      </c>
      <c r="CF115" s="772" t="str">
        <f>IF(CC115&lt;&gt;"",IF(AND(CC115/$DN$7&lt;=$CF$15,CC115/$DS$7&gt;=$CF$16),"CUMPLE","RECHAZADO"),"")</f>
        <v/>
      </c>
      <c r="CG115" s="772">
        <f t="shared" si="543"/>
        <v>0</v>
      </c>
      <c r="CH115" s="772">
        <f t="shared" si="544"/>
        <v>0</v>
      </c>
      <c r="CI115" s="773"/>
      <c r="CJ115" s="774" t="str">
        <f t="shared" si="545"/>
        <v/>
      </c>
      <c r="CK115" s="775">
        <f t="shared" si="546"/>
        <v>0</v>
      </c>
      <c r="CL115" s="776" t="str">
        <f t="shared" si="466"/>
        <v/>
      </c>
      <c r="CM115" s="155"/>
      <c r="CN115" s="777" t="str">
        <f t="shared" si="548"/>
        <v/>
      </c>
      <c r="CO115" s="778">
        <f t="shared" si="549"/>
        <v>0</v>
      </c>
      <c r="CP115" s="779" t="str">
        <f t="shared" si="469"/>
        <v/>
      </c>
      <c r="CQ115" s="156"/>
      <c r="CR115" s="780">
        <f t="shared" si="470"/>
        <v>0</v>
      </c>
      <c r="CS115" s="772">
        <f>(W115*$DP$7)+X115+(AF115*$DQ$7)+(AK115*$DR$7)+(AP115*$DS$7)+AV115+(BA115*$DQ$7)+(BF115*$DR$7)+(BK115*$DS$7)+BQ115+BV115+BW115+CC115+CD115</f>
        <v>0</v>
      </c>
      <c r="CT115" s="779">
        <f t="shared" si="551"/>
        <v>0</v>
      </c>
      <c r="CU115" s="781"/>
      <c r="CV115" s="779" t="str">
        <f t="shared" si="472"/>
        <v/>
      </c>
      <c r="DB115" s="782" t="str">
        <f t="shared" si="473"/>
        <v/>
      </c>
      <c r="DC115" s="783"/>
    </row>
    <row r="116" spans="1:107" x14ac:dyDescent="0.25">
      <c r="A116" s="1039"/>
      <c r="B116" s="870">
        <v>6</v>
      </c>
      <c r="C116" s="1039"/>
      <c r="D116" s="726"/>
      <c r="E116" s="871"/>
      <c r="F116" s="872">
        <v>26104086008</v>
      </c>
      <c r="G116" s="873" t="str">
        <f>IF(F116&lt;&gt;"",IF(F116=$DV$8,"CUMPLE","AJUSTE DE PRESUPUESTO"),"")</f>
        <v>CUMPLE</v>
      </c>
      <c r="H116" s="874" t="s">
        <v>1538</v>
      </c>
      <c r="I116" s="880">
        <v>23701756967</v>
      </c>
      <c r="J116" s="208">
        <v>450333382</v>
      </c>
      <c r="K116" s="173">
        <f t="shared" si="512"/>
        <v>450333382</v>
      </c>
      <c r="L116" s="724" t="e">
        <f t="shared" si="513"/>
        <v>#DIV/0!</v>
      </c>
      <c r="M116" s="175" t="e">
        <f t="shared" si="514"/>
        <v>#DIV/0!</v>
      </c>
      <c r="N116" s="176" t="e">
        <f t="shared" si="515"/>
        <v>#DIV/0!</v>
      </c>
      <c r="O116" s="177" t="e">
        <f t="shared" si="516"/>
        <v>#DIV/0!</v>
      </c>
      <c r="P116" s="178" t="str">
        <f>IF(H116&lt;&gt;"",IF(J116=K116,IF(H116="SI",IF(AND(I116&lt;=$DF$8,I116&gt;=($DF$8*0.9)),"CUMPLE","NO CUMPLE"),IF(I116=$DF$8,"CUMPLE","NO CUMPLE")),"NO CUMPLE"),"")</f>
        <v>CUMPLE</v>
      </c>
      <c r="Q116" s="725">
        <f t="shared" si="517"/>
        <v>0</v>
      </c>
      <c r="R116" s="180">
        <f t="shared" si="475"/>
        <v>24152090349</v>
      </c>
      <c r="S116" s="180">
        <f t="shared" si="437"/>
        <v>23701756967</v>
      </c>
      <c r="T116" s="209"/>
      <c r="U116" s="209"/>
      <c r="V116" s="871"/>
      <c r="W116" s="874">
        <v>1488855</v>
      </c>
      <c r="X116" s="876">
        <v>1640718</v>
      </c>
      <c r="Y116" s="184">
        <f>ROUND(W116*$DP$8,0)</f>
        <v>86353590</v>
      </c>
      <c r="Z116" s="184">
        <f t="shared" si="438"/>
        <v>1640718</v>
      </c>
      <c r="AA116" s="1044"/>
      <c r="AB116" s="185" t="str">
        <f>IF(W116&lt;&gt;"",IF((Y116/$DP$8)/$DN$8&lt;=$AA$20,"CUMPLE","RECHAZADO"),"")</f>
        <v>CUMPLE</v>
      </c>
      <c r="AC116" s="186">
        <f t="shared" si="521"/>
        <v>87994308</v>
      </c>
      <c r="AD116" s="186">
        <f t="shared" si="522"/>
        <v>86353590</v>
      </c>
      <c r="AE116" s="209"/>
      <c r="AF116" s="874">
        <v>223818</v>
      </c>
      <c r="AG116" s="184">
        <f>ROUND(AF116*$DQ$8,0)</f>
        <v>3133452</v>
      </c>
      <c r="AH116" s="1044"/>
      <c r="AI116" s="185" t="str">
        <f>IF(AF116&lt;&gt;"",IF(AG116/$DQ$8&lt;=$AH$20,"CUMPLE","RECHAZADO"),"")</f>
        <v>CUMPLE</v>
      </c>
      <c r="AJ116" s="209"/>
      <c r="AK116" s="874">
        <v>178639</v>
      </c>
      <c r="AL116" s="184">
        <f>ROUND(AK116*$DR$8,0)</f>
        <v>10361062</v>
      </c>
      <c r="AM116" s="1044"/>
      <c r="AN116" s="185" t="str">
        <f>IF(AK116&lt;&gt;"",IF(AL116/$DR$8&lt;=$AM$20,"CUMPLE","RECHAZADO"),"")</f>
        <v>CUMPLE</v>
      </c>
      <c r="AO116" s="209"/>
      <c r="AP116" s="874"/>
      <c r="AQ116" s="184">
        <f>ROUND(AP116*$DS$8,0)</f>
        <v>0</v>
      </c>
      <c r="AR116" s="1044"/>
      <c r="AS116" s="185" t="str">
        <f>IF(AP116&lt;&gt;"",IF(AQ116/$DR$8&lt;=$AR$20,"CUMPLE","RECHAZADO"),"")</f>
        <v/>
      </c>
      <c r="AT116" s="185"/>
      <c r="AU116" s="194">
        <f t="shared" si="526"/>
        <v>13494514</v>
      </c>
      <c r="AV116" s="874">
        <v>2563960</v>
      </c>
      <c r="AW116" s="877">
        <f t="shared" si="527"/>
        <v>2563958</v>
      </c>
      <c r="AX116" s="877">
        <f t="shared" si="528"/>
        <v>16058472</v>
      </c>
      <c r="AY116" s="877" t="str">
        <f>IF(AV116&lt;&gt;"",IF(AN116="CUMPLE","CUMPLE","NO CUMPLE"),"")</f>
        <v>CUMPLE</v>
      </c>
      <c r="AZ116" s="871"/>
      <c r="BA116" s="874">
        <v>14683693</v>
      </c>
      <c r="BB116" s="184">
        <f>ROUND(BA116*$DQ$8,0)</f>
        <v>205571702</v>
      </c>
      <c r="BC116" s="184">
        <f t="shared" ref="BC116" si="566">$BC$8</f>
        <v>282572794</v>
      </c>
      <c r="BD116" s="185" t="str">
        <f t="shared" si="450"/>
        <v>CUMPLE</v>
      </c>
      <c r="BE116" s="209"/>
      <c r="BF116" s="874">
        <v>13795929</v>
      </c>
      <c r="BG116" s="184">
        <f>ROUND(BF116*$DR$8,0)</f>
        <v>800163882</v>
      </c>
      <c r="BH116" s="184">
        <f t="shared" ref="BH116" si="567">$BH$8</f>
        <v>1099881666</v>
      </c>
      <c r="BI116" s="185" t="str">
        <f t="shared" si="533"/>
        <v>CUMPLE</v>
      </c>
      <c r="BJ116" s="209"/>
      <c r="BK116" s="874"/>
      <c r="BL116" s="184">
        <f>ROUND(BK116*$DS$8,0)</f>
        <v>0</v>
      </c>
      <c r="BM116" s="1044"/>
      <c r="BN116" s="185" t="str">
        <f>IF(BK116&lt;&gt;"",IF((BL116/$DR$8)/$DN$8&lt;=$BM$20,"CUMPLE","RECHAZADO"),"")</f>
        <v/>
      </c>
      <c r="BO116" s="878"/>
      <c r="BP116" s="194">
        <f t="shared" si="535"/>
        <v>1005735584</v>
      </c>
      <c r="BQ116" s="874">
        <v>191089765</v>
      </c>
      <c r="BR116" s="877">
        <f t="shared" si="536"/>
        <v>191089761</v>
      </c>
      <c r="BS116" s="877">
        <f t="shared" si="537"/>
        <v>1196825345</v>
      </c>
      <c r="BT116" s="877" t="str">
        <f>IF(BQ116&lt;&gt;"",IF(BI116="CUMPLE","CUMPLE","NO CUMPLE"),"")</f>
        <v>CUMPLE</v>
      </c>
      <c r="BU116" s="871"/>
      <c r="BV116" s="874">
        <v>116976152</v>
      </c>
      <c r="BW116" s="874">
        <v>2222547</v>
      </c>
      <c r="BX116" s="194">
        <f t="shared" si="539"/>
        <v>2222547</v>
      </c>
      <c r="BY116" s="194" t="str">
        <f>IF(BV116&lt;&gt;"",IF(AND(BV116/$DN$8&lt;=$BY$15,BV116/$DN$8&gt;=$BY$16),"CUMPLE","RECHAZADO"),"")</f>
        <v>CUMPLE</v>
      </c>
      <c r="BZ116" s="194">
        <f t="shared" si="540"/>
        <v>116976152</v>
      </c>
      <c r="CA116" s="194">
        <f t="shared" si="541"/>
        <v>119198699</v>
      </c>
      <c r="CB116" s="871"/>
      <c r="CC116" s="874"/>
      <c r="CD116" s="874"/>
      <c r="CE116" s="194">
        <f t="shared" si="542"/>
        <v>0</v>
      </c>
      <c r="CF116" s="194" t="str">
        <f>IF(CC116&lt;&gt;"",IF(AND(CC116/$DN$8&lt;=$CF$15,CC116/$DS$8&gt;=$CF$16),"CUMPLE","RECHAZADO"),"")</f>
        <v/>
      </c>
      <c r="CG116" s="194">
        <f t="shared" si="543"/>
        <v>0</v>
      </c>
      <c r="CH116" s="194">
        <f t="shared" si="544"/>
        <v>0</v>
      </c>
      <c r="CI116" s="194"/>
      <c r="CJ116" s="232">
        <f t="shared" si="545"/>
        <v>24152090349</v>
      </c>
      <c r="CK116" s="197">
        <f t="shared" si="546"/>
        <v>1420076824</v>
      </c>
      <c r="CL116" s="232">
        <f t="shared" si="466"/>
        <v>25572167173</v>
      </c>
      <c r="CM116" s="871"/>
      <c r="CN116" s="200">
        <f t="shared" si="548"/>
        <v>23701756967</v>
      </c>
      <c r="CO116" s="200">
        <f t="shared" si="549"/>
        <v>1222559840</v>
      </c>
      <c r="CP116" s="200">
        <f t="shared" si="469"/>
        <v>24924316807</v>
      </c>
      <c r="CQ116" s="871"/>
      <c r="CR116" s="194">
        <f t="shared" si="470"/>
        <v>24152090349</v>
      </c>
      <c r="CS116" s="194">
        <f>(W116*$DP$8)+X116+(AF116*$DQ$8)+(AK116*$DR$8)+(AP116*$DS$8)+AV116+(BA116*$DQ$8)+(BF116*$DR$8)+(BK116*$DS$8)+BQ116+BV116+BW116+CC116+CD116</f>
        <v>1420076830</v>
      </c>
      <c r="CT116" s="200">
        <f t="shared" si="551"/>
        <v>25572167179</v>
      </c>
      <c r="CU116" s="874">
        <v>25572167179</v>
      </c>
      <c r="CV116" s="200" t="str">
        <f t="shared" si="472"/>
        <v>OK</v>
      </c>
      <c r="CW116" s="136"/>
      <c r="DB116" s="879" t="str">
        <f t="shared" si="473"/>
        <v>HABILITADO</v>
      </c>
      <c r="DC116" s="487"/>
    </row>
    <row r="117" spans="1:107" x14ac:dyDescent="0.25">
      <c r="A117" s="1039"/>
      <c r="B117" s="870">
        <v>7</v>
      </c>
      <c r="C117" s="1039"/>
      <c r="D117" s="726"/>
      <c r="E117" s="871"/>
      <c r="F117" s="872">
        <v>34957158037</v>
      </c>
      <c r="G117" s="873" t="str">
        <f t="shared" ref="G117" si="568">IF(F117&lt;&gt;"",IF(F117=$DV$9,"CUMPLE","RECHAZADO"),"")</f>
        <v>CUMPLE</v>
      </c>
      <c r="H117" s="874" t="s">
        <v>1538</v>
      </c>
      <c r="I117" s="880">
        <v>31901490171</v>
      </c>
      <c r="J117" s="208">
        <v>606128313</v>
      </c>
      <c r="K117" s="173">
        <f t="shared" si="512"/>
        <v>606128313</v>
      </c>
      <c r="L117" s="724" t="e">
        <f t="shared" si="513"/>
        <v>#DIV/0!</v>
      </c>
      <c r="M117" s="175" t="e">
        <f t="shared" si="514"/>
        <v>#DIV/0!</v>
      </c>
      <c r="N117" s="176" t="e">
        <f t="shared" si="515"/>
        <v>#DIV/0!</v>
      </c>
      <c r="O117" s="177" t="e">
        <f t="shared" si="516"/>
        <v>#DIV/0!</v>
      </c>
      <c r="P117" s="178" t="str">
        <f>IF(H117&lt;&gt;"",IF(J117=K117,IF(H117="SI",IF(AND(I117&lt;=$DF$9,I117&gt;=($DF$9*0.9)),"CUMPLE","NO CUMPLE"),IF(I117=$DF$9,"CUMPLE","NO CUMPLE")),"NO CUMPLE"),"")</f>
        <v>CUMPLE</v>
      </c>
      <c r="Q117" s="725">
        <f t="shared" si="517"/>
        <v>0</v>
      </c>
      <c r="R117" s="180">
        <f t="shared" si="475"/>
        <v>32507618484</v>
      </c>
      <c r="S117" s="180">
        <f t="shared" si="437"/>
        <v>31901490171</v>
      </c>
      <c r="T117" s="209"/>
      <c r="U117" s="209"/>
      <c r="V117" s="871"/>
      <c r="W117" s="874">
        <v>1471714</v>
      </c>
      <c r="X117" s="876">
        <v>2376818</v>
      </c>
      <c r="Y117" s="184">
        <f>ROUND(W117*$DP$9,0)</f>
        <v>125095690</v>
      </c>
      <c r="Z117" s="184">
        <f t="shared" si="438"/>
        <v>2376818</v>
      </c>
      <c r="AA117" s="1044"/>
      <c r="AB117" s="185" t="str">
        <f>IF(W117&lt;&gt;"",IF((Y117/$DP$9)/$DN$9&lt;=$AA$20,"CUMPLE","RECHAZADO"),"")</f>
        <v>CUMPLE</v>
      </c>
      <c r="AC117" s="186">
        <f t="shared" si="521"/>
        <v>127472508</v>
      </c>
      <c r="AD117" s="186">
        <f t="shared" si="522"/>
        <v>125095690</v>
      </c>
      <c r="AE117" s="209"/>
      <c r="AF117" s="874">
        <v>221149</v>
      </c>
      <c r="AG117" s="184">
        <f>ROUND(AF117*$DQ$9,0)</f>
        <v>7076768</v>
      </c>
      <c r="AH117" s="1044"/>
      <c r="AI117" s="185" t="str">
        <f>IF(AF117&lt;&gt;"",IF(AG117/$DQ$9&lt;=$AH$20,"CUMPLE","RECHAZADO"),"")</f>
        <v>CUMPLE</v>
      </c>
      <c r="AJ117" s="209"/>
      <c r="AK117" s="874">
        <v>176510</v>
      </c>
      <c r="AL117" s="184">
        <f>ROUND(AK117*$DR$9,0)</f>
        <v>15003350</v>
      </c>
      <c r="AM117" s="1044"/>
      <c r="AN117" s="185" t="str">
        <f>IF(AK117&lt;&gt;"",IF(AL117/$DR$9&lt;=$AM$20,"CUMPLE","RECHAZADO"),"")</f>
        <v>CUMPLE</v>
      </c>
      <c r="AO117" s="209"/>
      <c r="AP117" s="874"/>
      <c r="AQ117" s="184">
        <f>ROUND(AP117*$DS$9,0)</f>
        <v>0</v>
      </c>
      <c r="AR117" s="1044"/>
      <c r="AS117" s="185" t="str">
        <f>IF(AP117&lt;&gt;"",IF(AQ117/$DR$9&lt;=$AR$20,"CUMPLE","RECHAZADO"),"")</f>
        <v/>
      </c>
      <c r="AT117" s="185"/>
      <c r="AU117" s="194">
        <f t="shared" si="526"/>
        <v>22080118</v>
      </c>
      <c r="AV117" s="874">
        <v>4195222</v>
      </c>
      <c r="AW117" s="877">
        <f t="shared" si="527"/>
        <v>4195222</v>
      </c>
      <c r="AX117" s="877">
        <f t="shared" si="528"/>
        <v>26275340</v>
      </c>
      <c r="AY117" s="877" t="str">
        <f t="shared" ref="AY117:AY121" si="569">IF(AV117&lt;&gt;"",IF(AI117="CUMPLE",IF(AN117="CUMPLE","CUMPLE","NO CUMPLE"),"NO CUMPLE")," ")</f>
        <v>CUMPLE</v>
      </c>
      <c r="AZ117" s="871"/>
      <c r="BA117" s="874">
        <v>11214603</v>
      </c>
      <c r="BB117" s="184">
        <f>ROUND(BA117*$DQ$9,0)</f>
        <v>358867296</v>
      </c>
      <c r="BC117" s="184">
        <f t="shared" ref="BC117" si="570">$BC$9</f>
        <v>498219200</v>
      </c>
      <c r="BD117" s="185" t="str">
        <f t="shared" si="450"/>
        <v>CUMPLE</v>
      </c>
      <c r="BE117" s="209"/>
      <c r="BF117" s="874">
        <v>10536577</v>
      </c>
      <c r="BG117" s="184">
        <f>ROUND(BF117*$DR$9,0)</f>
        <v>895609045</v>
      </c>
      <c r="BH117" s="184">
        <f t="shared" ref="BH117" si="571">$BH$9</f>
        <v>1243383400</v>
      </c>
      <c r="BI117" s="185" t="str">
        <f t="shared" si="533"/>
        <v>CUMPLE</v>
      </c>
      <c r="BJ117" s="209"/>
      <c r="BK117" s="874"/>
      <c r="BL117" s="184">
        <f>ROUND(BK117*$DS$9,0)</f>
        <v>0</v>
      </c>
      <c r="BM117" s="1044"/>
      <c r="BN117" s="185" t="str">
        <f>IF(BK117&lt;&gt;"",IF((BL117/$DR$9)/$DN$9&lt;=$BM$20,"CUMPLE","RECHAZADO"),"")</f>
        <v/>
      </c>
      <c r="BO117" s="878"/>
      <c r="BP117" s="194">
        <f t="shared" si="535"/>
        <v>1254476341</v>
      </c>
      <c r="BQ117" s="874">
        <v>238350505</v>
      </c>
      <c r="BR117" s="877">
        <f t="shared" si="536"/>
        <v>238350505</v>
      </c>
      <c r="BS117" s="877">
        <f t="shared" si="537"/>
        <v>1492826846</v>
      </c>
      <c r="BT117" s="877" t="str">
        <f t="shared" ref="BT117:BT121" si="572">IF(BQ117&lt;&gt;"",IF(BD117="CUMPLE",IF(BI117="CUMPLE","CUMPLE","NO CUMPLE"),"NO CUMPLE")," ")</f>
        <v>CUMPLE</v>
      </c>
      <c r="BU117" s="871"/>
      <c r="BV117" s="874">
        <v>115631645</v>
      </c>
      <c r="BW117" s="874">
        <v>2197001</v>
      </c>
      <c r="BX117" s="194">
        <f t="shared" si="539"/>
        <v>2197001</v>
      </c>
      <c r="BY117" s="194" t="str">
        <f>IF(BV117&lt;&gt;"",IF(AND(BV117/$DN$9&lt;=$BY$15,BV117/$DN$9&gt;=$BY$16),"CUMPLE","RECHAZADO"),"")</f>
        <v>CUMPLE</v>
      </c>
      <c r="BZ117" s="194">
        <f t="shared" si="540"/>
        <v>115631645</v>
      </c>
      <c r="CA117" s="194">
        <f t="shared" si="541"/>
        <v>117828646</v>
      </c>
      <c r="CB117" s="871"/>
      <c r="CC117" s="874"/>
      <c r="CD117" s="874"/>
      <c r="CE117" s="194">
        <f t="shared" si="542"/>
        <v>0</v>
      </c>
      <c r="CF117" s="194" t="str">
        <f>IF(CC117&lt;&gt;"",IF(AND(CC117/$DN$9&lt;=$CF$15,CC117/$DS$9&gt;=$CF$16),"CUMPLE","RECHAZADO"),"")</f>
        <v/>
      </c>
      <c r="CG117" s="194">
        <f t="shared" si="543"/>
        <v>0</v>
      </c>
      <c r="CH117" s="194">
        <f t="shared" si="544"/>
        <v>0</v>
      </c>
      <c r="CI117" s="194"/>
      <c r="CJ117" s="232">
        <f t="shared" si="545"/>
        <v>32507618484</v>
      </c>
      <c r="CK117" s="197">
        <f t="shared" si="546"/>
        <v>1764403340</v>
      </c>
      <c r="CL117" s="232">
        <f t="shared" si="466"/>
        <v>34272021824</v>
      </c>
      <c r="CM117" s="871"/>
      <c r="CN117" s="200">
        <f t="shared" si="548"/>
        <v>31901490171</v>
      </c>
      <c r="CO117" s="200">
        <f t="shared" si="549"/>
        <v>1517283794</v>
      </c>
      <c r="CP117" s="200">
        <f t="shared" si="469"/>
        <v>33418773965</v>
      </c>
      <c r="CQ117" s="871"/>
      <c r="CR117" s="194">
        <f t="shared" si="470"/>
        <v>32507618484</v>
      </c>
      <c r="CS117" s="194">
        <f>(W117*$DP$9)+X117+(AF117*$DQ$9)+(AK117*$DR$9)+(AP117*$DS$9)+AV117+(BA117*$DQ$9)+(BF117*$DR$9)+(BK117*$DS$9)+BQ117+BV117+BW117+CC117+CD117</f>
        <v>1764403340</v>
      </c>
      <c r="CT117" s="200">
        <f t="shared" si="551"/>
        <v>34272021824</v>
      </c>
      <c r="CU117" s="874">
        <v>34272021824</v>
      </c>
      <c r="CV117" s="200" t="str">
        <f t="shared" si="472"/>
        <v>OK</v>
      </c>
      <c r="CW117" s="136"/>
      <c r="DB117" s="879" t="str">
        <f t="shared" si="473"/>
        <v>HABILITADO</v>
      </c>
      <c r="DC117" s="487"/>
    </row>
    <row r="118" spans="1:107" hidden="1" x14ac:dyDescent="0.25">
      <c r="A118" s="1041"/>
      <c r="B118" s="167">
        <v>8</v>
      </c>
      <c r="C118" s="1043"/>
      <c r="D118" s="220"/>
      <c r="E118" s="156"/>
      <c r="F118" s="168"/>
      <c r="G118" s="169" t="str">
        <f>IF(F118&lt;&gt;"",IF(F118=$DV$10,"CUMPLE","AJUSTE DE PRESUPUESTO"),"")</f>
        <v/>
      </c>
      <c r="H118" s="170"/>
      <c r="I118" s="221"/>
      <c r="J118" s="221"/>
      <c r="K118" s="827">
        <f t="shared" si="512"/>
        <v>0</v>
      </c>
      <c r="L118" s="174" t="e">
        <f t="shared" si="513"/>
        <v>#DIV/0!</v>
      </c>
      <c r="M118" s="175" t="e">
        <f t="shared" si="514"/>
        <v>#DIV/0!</v>
      </c>
      <c r="N118" s="176" t="e">
        <f t="shared" si="515"/>
        <v>#DIV/0!</v>
      </c>
      <c r="O118" s="177" t="e">
        <f t="shared" si="516"/>
        <v>#DIV/0!</v>
      </c>
      <c r="P118" s="179" t="str">
        <f>IF(H118&lt;&gt;"",IF(J118=K118,IF(H118="SI",IF(AND(I118&lt;=$DF$10,I118&gt;=($DF$10*0.9)),"CUMPLE","NO CUMPLE"),IF(I118=$DF$10,"CUMPLE","NO CUMPLE")),"NO CUMPLE"),"")</f>
        <v/>
      </c>
      <c r="Q118" s="179">
        <f t="shared" si="517"/>
        <v>0</v>
      </c>
      <c r="R118" s="828" t="str">
        <f t="shared" si="475"/>
        <v/>
      </c>
      <c r="S118" s="828" t="str">
        <f t="shared" si="437"/>
        <v/>
      </c>
      <c r="T118" s="181"/>
      <c r="U118" s="182"/>
      <c r="V118" s="155"/>
      <c r="W118" s="170"/>
      <c r="X118" s="183"/>
      <c r="Y118" s="829">
        <f>ROUND(W118*$DP$10,0)</f>
        <v>0</v>
      </c>
      <c r="Z118" s="829">
        <f t="shared" si="438"/>
        <v>0</v>
      </c>
      <c r="AA118" s="1045"/>
      <c r="AB118" s="244" t="str">
        <f>IF(W118&lt;&gt;"",IF((Y118/$DP$10)/$DN$10&lt;=$AA$20,"CUMPLE","RECHAZADO"),"")</f>
        <v/>
      </c>
      <c r="AC118" s="830">
        <f t="shared" si="521"/>
        <v>0</v>
      </c>
      <c r="AD118" s="830">
        <f t="shared" si="522"/>
        <v>0</v>
      </c>
      <c r="AE118" s="181"/>
      <c r="AF118" s="170"/>
      <c r="AG118" s="829">
        <f>ROUND(AF118*$DQ$10,0)</f>
        <v>0</v>
      </c>
      <c r="AH118" s="1045"/>
      <c r="AI118" s="244" t="str">
        <f>IF(AF118&lt;&gt;"",IF(AG118/$DQ$10&lt;=$AH$20,"CUMPLE","RECHAZADO"),"")</f>
        <v/>
      </c>
      <c r="AJ118" s="181"/>
      <c r="AK118" s="170"/>
      <c r="AL118" s="829">
        <f>ROUND(AK118*$DR$10,0)</f>
        <v>0</v>
      </c>
      <c r="AM118" s="1045"/>
      <c r="AN118" s="244" t="str">
        <f>IF(AK118&lt;&gt;"",IF(AL118/$DR$10&lt;=$AM$20,"CUMPLE","RECHAZADO"),"")</f>
        <v/>
      </c>
      <c r="AO118" s="181"/>
      <c r="AP118" s="170"/>
      <c r="AQ118" s="829">
        <f>ROUND(AP118*$DS$10,0)</f>
        <v>0</v>
      </c>
      <c r="AR118" s="1045"/>
      <c r="AS118" s="244" t="str">
        <f>IF(AP118&lt;&gt;"",IF(AQ118/$DR$10&lt;=$AR$20,"CUMPLE","RECHAZADO"),"")</f>
        <v/>
      </c>
      <c r="AT118" s="187"/>
      <c r="AU118" s="831">
        <f t="shared" si="526"/>
        <v>0</v>
      </c>
      <c r="AV118" s="170"/>
      <c r="AW118" s="832">
        <f t="shared" si="527"/>
        <v>0</v>
      </c>
      <c r="AX118" s="832">
        <f t="shared" si="528"/>
        <v>0</v>
      </c>
      <c r="AY118" s="832" t="str">
        <f t="shared" si="569"/>
        <v xml:space="preserve"> </v>
      </c>
      <c r="AZ118" s="155"/>
      <c r="BA118" s="170"/>
      <c r="BB118" s="829">
        <f>ROUND(BA118*$DQ$10,0)</f>
        <v>0</v>
      </c>
      <c r="BC118" s="834">
        <f t="shared" ref="BC118" si="573">$BC$10</f>
        <v>220195976</v>
      </c>
      <c r="BD118" s="729" t="str">
        <f t="shared" si="450"/>
        <v/>
      </c>
      <c r="BE118" s="181"/>
      <c r="BF118" s="170"/>
      <c r="BG118" s="829">
        <f>ROUND(BF118*$DR$10,0)</f>
        <v>0</v>
      </c>
      <c r="BH118" s="829">
        <f t="shared" ref="BH118" si="574">$BH$10</f>
        <v>1034415590</v>
      </c>
      <c r="BI118" s="729" t="str">
        <f t="shared" si="533"/>
        <v/>
      </c>
      <c r="BJ118" s="181"/>
      <c r="BK118" s="170"/>
      <c r="BL118" s="829">
        <f>ROUND(BK118*$DS$10,0)</f>
        <v>0</v>
      </c>
      <c r="BM118" s="1045"/>
      <c r="BN118" s="244" t="str">
        <f>IF(BK118&lt;&gt;"",IF((BL118/$DR$10)/$DN$10&lt;=$BM$20,"CUMPLE","RECHAZADO"),"")</f>
        <v/>
      </c>
      <c r="BO118" s="193"/>
      <c r="BP118" s="831">
        <f t="shared" si="535"/>
        <v>0</v>
      </c>
      <c r="BQ118" s="170"/>
      <c r="BR118" s="832">
        <f t="shared" si="536"/>
        <v>0</v>
      </c>
      <c r="BS118" s="832">
        <f t="shared" si="537"/>
        <v>0</v>
      </c>
      <c r="BT118" s="832" t="str">
        <f t="shared" si="572"/>
        <v xml:space="preserve"> </v>
      </c>
      <c r="BU118" s="155"/>
      <c r="BV118" s="170"/>
      <c r="BW118" s="170"/>
      <c r="BX118" s="835">
        <f t="shared" si="539"/>
        <v>0</v>
      </c>
      <c r="BY118" s="835" t="str">
        <f>IF(BV118&lt;&gt;"",IF(AND(BV118/$DN$10&lt;=$BY$15,BV118/$DN$10&gt;=$BY$16),"CUMPLE","RECHAZADO"),"")</f>
        <v/>
      </c>
      <c r="BZ118" s="835">
        <f t="shared" si="540"/>
        <v>0</v>
      </c>
      <c r="CA118" s="835">
        <f t="shared" si="541"/>
        <v>0</v>
      </c>
      <c r="CB118" s="155"/>
      <c r="CC118" s="170"/>
      <c r="CD118" s="170"/>
      <c r="CE118" s="835">
        <f t="shared" si="542"/>
        <v>0</v>
      </c>
      <c r="CF118" s="835" t="str">
        <f>IF(CC118&lt;&gt;"",IF(AND(CC118/$DN$10&lt;=$CF$15,CC118/$DS$10&gt;=$CF$16),"CUMPLE","RECHAZADO"),"")</f>
        <v/>
      </c>
      <c r="CG118" s="835">
        <f t="shared" si="543"/>
        <v>0</v>
      </c>
      <c r="CH118" s="835">
        <f t="shared" si="544"/>
        <v>0</v>
      </c>
      <c r="CI118" s="195"/>
      <c r="CJ118" s="86" t="str">
        <f t="shared" si="545"/>
        <v/>
      </c>
      <c r="CK118" s="836">
        <f t="shared" si="546"/>
        <v>0</v>
      </c>
      <c r="CL118" s="837" t="str">
        <f t="shared" si="466"/>
        <v/>
      </c>
      <c r="CM118" s="155"/>
      <c r="CN118" s="838" t="str">
        <f t="shared" si="548"/>
        <v/>
      </c>
      <c r="CO118" s="839">
        <f t="shared" si="549"/>
        <v>0</v>
      </c>
      <c r="CP118" s="840" t="str">
        <f t="shared" si="469"/>
        <v/>
      </c>
      <c r="CQ118" s="156"/>
      <c r="CR118" s="841">
        <f t="shared" si="470"/>
        <v>0</v>
      </c>
      <c r="CS118" s="835">
        <f>(W118*$DP$10)+X118+(AF118*$DQ$10)+(AK118*$DR$10)+(AP118*$DS$10)+AV118+(BA118*$DQ$10)+(BF118*$DR$10)+(BK118*$DS$10)+BQ118+BV118+BW118+CC118+CD118</f>
        <v>0</v>
      </c>
      <c r="CT118" s="840">
        <f t="shared" si="551"/>
        <v>0</v>
      </c>
      <c r="CU118" s="842"/>
      <c r="CV118" s="840" t="str">
        <f>IF(CU118&lt;&gt;"",IF(CT118=CU118,"OK","REVISAR"),"")</f>
        <v/>
      </c>
      <c r="DB118" s="843" t="str">
        <f t="shared" si="473"/>
        <v/>
      </c>
      <c r="DC118" s="844"/>
    </row>
    <row r="119" spans="1:107" hidden="1" x14ac:dyDescent="0.25">
      <c r="A119" s="1042"/>
      <c r="B119" s="750">
        <v>9</v>
      </c>
      <c r="C119" s="1043"/>
      <c r="D119" s="220"/>
      <c r="E119" s="156"/>
      <c r="F119" s="751"/>
      <c r="G119" s="752" t="str">
        <f>IF(F119&lt;&gt;"",IF(F119=$DV$11,"CUMPLE","AJUSTE DE PRESUPUESTO"),"")</f>
        <v/>
      </c>
      <c r="H119" s="753"/>
      <c r="I119" s="754"/>
      <c r="J119" s="784"/>
      <c r="K119" s="756">
        <f t="shared" si="512"/>
        <v>0</v>
      </c>
      <c r="L119" s="174" t="e">
        <f t="shared" si="513"/>
        <v>#DIV/0!</v>
      </c>
      <c r="M119" s="175" t="e">
        <f t="shared" si="514"/>
        <v>#DIV/0!</v>
      </c>
      <c r="N119" s="176" t="e">
        <f t="shared" si="515"/>
        <v>#DIV/0!</v>
      </c>
      <c r="O119" s="177" t="e">
        <f t="shared" si="516"/>
        <v>#DIV/0!</v>
      </c>
      <c r="P119" s="757" t="str">
        <f>IF(H119&lt;&gt;"",IF(J119=K119,IF(H119="SI",IF(AND(I119&lt;=$DF$11,I119&gt;=($DF$11*0.9)),"CUMPLE","NO CUMPLE"),IF(I119=$DF$11,"CUMPLE","NO CUMPLE")),"NO CUMPLE"),"")</f>
        <v/>
      </c>
      <c r="Q119" s="179">
        <f t="shared" si="517"/>
        <v>0</v>
      </c>
      <c r="R119" s="758" t="str">
        <f t="shared" si="475"/>
        <v/>
      </c>
      <c r="S119" s="758" t="str">
        <f t="shared" si="437"/>
        <v/>
      </c>
      <c r="T119" s="759"/>
      <c r="U119" s="760"/>
      <c r="V119" s="155"/>
      <c r="W119" s="761"/>
      <c r="X119" s="762"/>
      <c r="Y119" s="763">
        <f>ROUND(W119*$DP$11,0)</f>
        <v>0</v>
      </c>
      <c r="Z119" s="763">
        <f t="shared" si="438"/>
        <v>0</v>
      </c>
      <c r="AA119" s="1045"/>
      <c r="AB119" s="764" t="str">
        <f>IF(W119&lt;&gt;"",IF((Y119/$DP$11)/$DN$11&lt;=$AA$20,"CUMPLE","RECHAZADO"),"")</f>
        <v/>
      </c>
      <c r="AC119" s="765">
        <f t="shared" si="521"/>
        <v>0</v>
      </c>
      <c r="AD119" s="765">
        <f t="shared" si="522"/>
        <v>0</v>
      </c>
      <c r="AE119" s="759"/>
      <c r="AF119" s="761"/>
      <c r="AG119" s="763">
        <f>ROUND(AF119*$DQ$11,0)</f>
        <v>0</v>
      </c>
      <c r="AH119" s="1045"/>
      <c r="AI119" s="764" t="str">
        <f>IF(AF119&lt;&gt;"",IF(AG119/$DQ$11&lt;=$AH$20,"CUMPLE","RECHAZADO"),"")</f>
        <v/>
      </c>
      <c r="AJ119" s="759"/>
      <c r="AK119" s="761"/>
      <c r="AL119" s="763">
        <f>ROUND(AK119*$DR$11,0)</f>
        <v>0</v>
      </c>
      <c r="AM119" s="1045"/>
      <c r="AN119" s="764" t="str">
        <f>IF(AK119&lt;&gt;"",IF(AL119/$DR$11&lt;=$AM$20,"CUMPLE","RECHAZADO"),"")</f>
        <v/>
      </c>
      <c r="AO119" s="759"/>
      <c r="AP119" s="761"/>
      <c r="AQ119" s="763">
        <f>ROUND(AP119*$DS$11,0)</f>
        <v>0</v>
      </c>
      <c r="AR119" s="1045"/>
      <c r="AS119" s="764" t="str">
        <f>IF(AP119&lt;&gt;"",IF(AQ119/$DR$11&lt;=$AR$20,"CUMPLE","RECHAZADO"),"")</f>
        <v/>
      </c>
      <c r="AT119" s="766"/>
      <c r="AU119" s="767">
        <f t="shared" si="526"/>
        <v>0</v>
      </c>
      <c r="AV119" s="753"/>
      <c r="AW119" s="768">
        <f t="shared" si="527"/>
        <v>0</v>
      </c>
      <c r="AX119" s="768">
        <f t="shared" si="528"/>
        <v>0</v>
      </c>
      <c r="AY119" s="768" t="str">
        <f t="shared" si="569"/>
        <v xml:space="preserve"> </v>
      </c>
      <c r="AZ119" s="155"/>
      <c r="BA119" s="761"/>
      <c r="BB119" s="763">
        <f>ROUND(BA119*$DQ$11,0)</f>
        <v>0</v>
      </c>
      <c r="BC119" s="770">
        <f t="shared" ref="BC119" si="575">$BC$11</f>
        <v>334384100</v>
      </c>
      <c r="BD119" s="164" t="str">
        <f t="shared" si="450"/>
        <v/>
      </c>
      <c r="BE119" s="759"/>
      <c r="BF119" s="761"/>
      <c r="BG119" s="763">
        <f>ROUND(BF119*$DR$11,0)</f>
        <v>0</v>
      </c>
      <c r="BH119" s="763">
        <f t="shared" ref="BH119" si="576">$BH$11</f>
        <v>1162419824</v>
      </c>
      <c r="BI119" s="164" t="str">
        <f t="shared" si="533"/>
        <v/>
      </c>
      <c r="BJ119" s="759"/>
      <c r="BK119" s="761"/>
      <c r="BL119" s="763">
        <f>ROUND(BK119*$DS$11,0)</f>
        <v>0</v>
      </c>
      <c r="BM119" s="1045"/>
      <c r="BN119" s="764" t="str">
        <f>IF(BK119&lt;&gt;"",IF((BL119/$DR$11)/$DN$11&lt;=$BM$20,"CUMPLE","RECHAZADO"),"")</f>
        <v/>
      </c>
      <c r="BO119" s="771"/>
      <c r="BP119" s="767">
        <f t="shared" si="535"/>
        <v>0</v>
      </c>
      <c r="BQ119" s="753"/>
      <c r="BR119" s="768">
        <f t="shared" si="536"/>
        <v>0</v>
      </c>
      <c r="BS119" s="768">
        <f t="shared" si="537"/>
        <v>0</v>
      </c>
      <c r="BT119" s="768" t="str">
        <f t="shared" si="572"/>
        <v xml:space="preserve"> </v>
      </c>
      <c r="BU119" s="155"/>
      <c r="BV119" s="753"/>
      <c r="BW119" s="753"/>
      <c r="BX119" s="772">
        <f t="shared" si="539"/>
        <v>0</v>
      </c>
      <c r="BY119" s="772" t="str">
        <f>IF(BV119&lt;&gt;"",IF(AND(BV119/$DN$11&lt;=$BY$15,BV119/$DN$11&gt;=$BY$16),"CUMPLE","RECHAZADO"),"")</f>
        <v/>
      </c>
      <c r="BZ119" s="772">
        <f t="shared" si="540"/>
        <v>0</v>
      </c>
      <c r="CA119" s="772">
        <f t="shared" si="541"/>
        <v>0</v>
      </c>
      <c r="CB119" s="155"/>
      <c r="CC119" s="753"/>
      <c r="CD119" s="753"/>
      <c r="CE119" s="772">
        <f t="shared" si="542"/>
        <v>0</v>
      </c>
      <c r="CF119" s="772" t="str">
        <f>IF(CC119&lt;&gt;"",IF(AND(CC119/$DN$11&lt;=$CF$15,CC119/$DS$11&gt;=$CF$16),"CUMPLE","RECHAZADO"),"")</f>
        <v/>
      </c>
      <c r="CG119" s="772">
        <f t="shared" si="543"/>
        <v>0</v>
      </c>
      <c r="CH119" s="772">
        <f t="shared" si="544"/>
        <v>0</v>
      </c>
      <c r="CI119" s="773"/>
      <c r="CJ119" s="774" t="str">
        <f t="shared" si="545"/>
        <v/>
      </c>
      <c r="CK119" s="775">
        <f t="shared" si="546"/>
        <v>0</v>
      </c>
      <c r="CL119" s="776" t="str">
        <f t="shared" si="466"/>
        <v/>
      </c>
      <c r="CM119" s="155"/>
      <c r="CN119" s="777" t="str">
        <f t="shared" si="548"/>
        <v/>
      </c>
      <c r="CO119" s="778">
        <f t="shared" si="549"/>
        <v>0</v>
      </c>
      <c r="CP119" s="779" t="str">
        <f t="shared" si="469"/>
        <v/>
      </c>
      <c r="CQ119" s="156"/>
      <c r="CR119" s="780">
        <f t="shared" si="470"/>
        <v>0</v>
      </c>
      <c r="CS119" s="772">
        <f>(W119*$DP$11)+X119+(AF119*$DQ$11)+(AK119*$DR$11)+(AP119*$DS$11)+AV119+(BA119*$DQ$11)+(BF119*$DR$11)+(BK119*$DS$11)+BQ119+BV119+BW119+CC119+CD119</f>
        <v>0</v>
      </c>
      <c r="CT119" s="779">
        <f t="shared" si="551"/>
        <v>0</v>
      </c>
      <c r="CU119" s="781"/>
      <c r="CV119" s="779" t="str">
        <f>IF(CU119&lt;&gt;"",IF(CT119=CU119,"OK","REVISAR"),"")</f>
        <v/>
      </c>
      <c r="DB119" s="782" t="str">
        <f t="shared" si="473"/>
        <v/>
      </c>
      <c r="DC119" s="783"/>
    </row>
    <row r="120" spans="1:107" x14ac:dyDescent="0.25">
      <c r="A120" s="1039"/>
      <c r="B120" s="870">
        <v>10</v>
      </c>
      <c r="C120" s="1039"/>
      <c r="D120" s="726"/>
      <c r="E120" s="871"/>
      <c r="F120" s="872">
        <v>25460574021</v>
      </c>
      <c r="G120" s="873" t="str">
        <f t="shared" ref="G120" si="577">IF(F120&lt;&gt;"",IF(F120=$DV$12,"CUMPLE","RECHAZADO"),"")</f>
        <v>CUMPLE</v>
      </c>
      <c r="H120" s="874" t="s">
        <v>1538</v>
      </c>
      <c r="I120" s="880">
        <v>22755952977</v>
      </c>
      <c r="J120" s="208">
        <v>432363107</v>
      </c>
      <c r="K120" s="173">
        <f t="shared" si="512"/>
        <v>432363107</v>
      </c>
      <c r="L120" s="724" t="e">
        <f t="shared" si="513"/>
        <v>#DIV/0!</v>
      </c>
      <c r="M120" s="175" t="e">
        <f t="shared" si="514"/>
        <v>#DIV/0!</v>
      </c>
      <c r="N120" s="176" t="e">
        <f t="shared" si="515"/>
        <v>#DIV/0!</v>
      </c>
      <c r="O120" s="177" t="e">
        <f t="shared" si="516"/>
        <v>#DIV/0!</v>
      </c>
      <c r="P120" s="178" t="str">
        <f>IF(H120&lt;&gt;"",IF(J120=K120,IF(H120="SI",IF(AND(I120&lt;=$DF$12,I120&gt;=($DF$12*0.9)),"CUMPLE","NO CUMPLE"),IF(I120=$DF$12,"CUMPLE","NO CUMPLE")),"NO CUMPLE"),"")</f>
        <v>CUMPLE</v>
      </c>
      <c r="Q120" s="725">
        <f t="shared" si="517"/>
        <v>0</v>
      </c>
      <c r="R120" s="180">
        <f t="shared" si="475"/>
        <v>23188316084</v>
      </c>
      <c r="S120" s="180">
        <f t="shared" si="437"/>
        <v>22755952977</v>
      </c>
      <c r="T120" s="209"/>
      <c r="U120" s="209"/>
      <c r="V120" s="871"/>
      <c r="W120" s="874">
        <v>1456934</v>
      </c>
      <c r="X120" s="876">
        <v>2242221</v>
      </c>
      <c r="Y120" s="184">
        <f>ROUND(W120*$DP$12,0)</f>
        <v>118011654</v>
      </c>
      <c r="Z120" s="184">
        <f t="shared" si="438"/>
        <v>2242221</v>
      </c>
      <c r="AA120" s="1044"/>
      <c r="AB120" s="185" t="str">
        <f>IF(W120&lt;&gt;"",IF((Y120/$DP$12)/$DN$12&lt;=$AA$20,"CUMPLE","RECHAZADO"),"")</f>
        <v>CUMPLE</v>
      </c>
      <c r="AC120" s="186">
        <f t="shared" si="521"/>
        <v>120253875</v>
      </c>
      <c r="AD120" s="186">
        <f t="shared" si="522"/>
        <v>118011654</v>
      </c>
      <c r="AE120" s="209"/>
      <c r="AF120" s="874">
        <v>219555</v>
      </c>
      <c r="AG120" s="184">
        <f>ROUND(AF120*$DQ$12,0)</f>
        <v>3293325</v>
      </c>
      <c r="AH120" s="1044"/>
      <c r="AI120" s="185" t="str">
        <f>IF(AF120&lt;&gt;"",IF(AG120/$DQ$12&lt;=$AH$20,"CUMPLE","RECHAZADO"),"")</f>
        <v>CUMPLE</v>
      </c>
      <c r="AJ120" s="209"/>
      <c r="AK120" s="874">
        <v>175238</v>
      </c>
      <c r="AL120" s="184">
        <f>ROUND(AK120*$DR$12,0)</f>
        <v>14194278</v>
      </c>
      <c r="AM120" s="1044"/>
      <c r="AN120" s="185" t="str">
        <f>IF(AK120&lt;&gt;"",IF(AL120/$DR$12&lt;=$AM$20,"CUMPLE","RECHAZADO"),"")</f>
        <v>CUMPLE</v>
      </c>
      <c r="AO120" s="209"/>
      <c r="AP120" s="874"/>
      <c r="AQ120" s="184">
        <f>ROUND(AP120*$DS$12,0)</f>
        <v>0</v>
      </c>
      <c r="AR120" s="1044"/>
      <c r="AS120" s="185" t="str">
        <f>IF(AP120&lt;&gt;"",IF(AQ120/$DR$12&lt;=$AR$20,"CUMPLE","RECHAZADO"),"")</f>
        <v/>
      </c>
      <c r="AT120" s="185"/>
      <c r="AU120" s="194">
        <f t="shared" si="526"/>
        <v>17487603</v>
      </c>
      <c r="AV120" s="874">
        <v>3322641</v>
      </c>
      <c r="AW120" s="877">
        <f t="shared" si="527"/>
        <v>3322645</v>
      </c>
      <c r="AX120" s="877">
        <f t="shared" si="528"/>
        <v>20810248</v>
      </c>
      <c r="AY120" s="877" t="str">
        <f t="shared" si="569"/>
        <v>CUMPLE</v>
      </c>
      <c r="AZ120" s="871"/>
      <c r="BA120" s="874">
        <v>12399398</v>
      </c>
      <c r="BB120" s="184">
        <f>ROUND(BA120*$DQ$12,0)</f>
        <v>185990970</v>
      </c>
      <c r="BC120" s="184">
        <f t="shared" ref="BC120" si="578">$BC$12</f>
        <v>263816970</v>
      </c>
      <c r="BD120" s="185" t="str">
        <f t="shared" si="450"/>
        <v>CUMPLE</v>
      </c>
      <c r="BE120" s="209"/>
      <c r="BF120" s="874">
        <v>11649741</v>
      </c>
      <c r="BG120" s="184">
        <f>ROUND(BF120*$DR$12,0)</f>
        <v>943629021</v>
      </c>
      <c r="BH120" s="184">
        <f t="shared" ref="BH120" si="579">$BH$12</f>
        <v>1338480855</v>
      </c>
      <c r="BI120" s="185" t="str">
        <f t="shared" si="533"/>
        <v>CUMPLE</v>
      </c>
      <c r="BJ120" s="209"/>
      <c r="BK120" s="874"/>
      <c r="BL120" s="184">
        <f>ROUND(BK120*$DS$12,0)</f>
        <v>0</v>
      </c>
      <c r="BM120" s="1044"/>
      <c r="BN120" s="185" t="str">
        <f>IF(BK120&lt;&gt;"",IF((BL120/$DR$12)/$DN$12&lt;=$BM$20,"CUMPLE","RECHAZADO"),"")</f>
        <v/>
      </c>
      <c r="BO120" s="878"/>
      <c r="BP120" s="194">
        <f t="shared" si="535"/>
        <v>1129619991</v>
      </c>
      <c r="BQ120" s="874">
        <v>214627788</v>
      </c>
      <c r="BR120" s="877">
        <f t="shared" si="536"/>
        <v>214627798</v>
      </c>
      <c r="BS120" s="877">
        <f t="shared" si="537"/>
        <v>1344247789</v>
      </c>
      <c r="BT120" s="877" t="str">
        <f t="shared" si="572"/>
        <v>CUMPLE</v>
      </c>
      <c r="BU120" s="871"/>
      <c r="BV120" s="874">
        <v>114455348</v>
      </c>
      <c r="BW120" s="874">
        <v>2174651</v>
      </c>
      <c r="BX120" s="194">
        <f t="shared" si="539"/>
        <v>2174652</v>
      </c>
      <c r="BY120" s="194" t="str">
        <f>IF(BV120&lt;&gt;"",IF(AND(BV120/$DN$12&lt;=$BY$15,BV120/$DN$12&gt;=$BY$16),"CUMPLE","RECHAZADO"),"")</f>
        <v>CUMPLE</v>
      </c>
      <c r="BZ120" s="194">
        <f t="shared" si="540"/>
        <v>114455348</v>
      </c>
      <c r="CA120" s="194">
        <f t="shared" si="541"/>
        <v>116630000</v>
      </c>
      <c r="CB120" s="871"/>
      <c r="CC120" s="874"/>
      <c r="CD120" s="874"/>
      <c r="CE120" s="194">
        <f t="shared" si="542"/>
        <v>0</v>
      </c>
      <c r="CF120" s="194" t="str">
        <f>IF(CC120&lt;&gt;"",IF(AND(CC120/$DN$12&lt;=$CF$15,CC120/$DS$12&gt;=$CF$16),"CUMPLE","RECHAZADO"),"")</f>
        <v/>
      </c>
      <c r="CG120" s="194">
        <f t="shared" si="543"/>
        <v>0</v>
      </c>
      <c r="CH120" s="194">
        <f t="shared" si="544"/>
        <v>0</v>
      </c>
      <c r="CI120" s="194"/>
      <c r="CJ120" s="232">
        <f t="shared" si="545"/>
        <v>23188316084</v>
      </c>
      <c r="CK120" s="197">
        <f t="shared" si="546"/>
        <v>1601941912</v>
      </c>
      <c r="CL120" s="232">
        <f t="shared" si="466"/>
        <v>24790257996</v>
      </c>
      <c r="CM120" s="871"/>
      <c r="CN120" s="200">
        <f t="shared" si="548"/>
        <v>22755952977</v>
      </c>
      <c r="CO120" s="200">
        <f t="shared" si="549"/>
        <v>1379574596</v>
      </c>
      <c r="CP120" s="200">
        <f t="shared" si="469"/>
        <v>24135527573</v>
      </c>
      <c r="CQ120" s="871"/>
      <c r="CR120" s="194">
        <f t="shared" si="470"/>
        <v>23188316084</v>
      </c>
      <c r="CS120" s="194">
        <f>(W120*$DP$12)+X120+(AF120*$DQ$12)+(AK120*$DR$12)+(AP120*$DS$12)+AV120+(BA120*$DQ$12)+(BF120*$DR$12)+(BK120*$DS$12)+BQ120+BV120+BW120+CC120+CD120</f>
        <v>1601941897</v>
      </c>
      <c r="CT120" s="200">
        <f t="shared" si="551"/>
        <v>24790257981</v>
      </c>
      <c r="CU120" s="874">
        <v>24790257981</v>
      </c>
      <c r="CV120" s="200" t="str">
        <f t="shared" si="472"/>
        <v>OK</v>
      </c>
      <c r="CW120" s="136"/>
      <c r="DB120" s="879" t="str">
        <f t="shared" si="473"/>
        <v>HABILITADO</v>
      </c>
      <c r="DC120" s="487"/>
    </row>
    <row r="121" spans="1:107" ht="17.25" thickBot="1" x14ac:dyDescent="0.3">
      <c r="A121" s="1039"/>
      <c r="B121" s="870">
        <v>11</v>
      </c>
      <c r="C121" s="1039"/>
      <c r="D121" s="726"/>
      <c r="E121" s="871"/>
      <c r="F121" s="872">
        <v>32820666236</v>
      </c>
      <c r="G121" s="873" t="str">
        <f t="shared" ref="G121" si="580">IF(F121&lt;&gt;"",IF(F121=$DV$13,"CUMPLE","RECHAZADO"),"")</f>
        <v>CUMPLE</v>
      </c>
      <c r="H121" s="874" t="s">
        <v>1538</v>
      </c>
      <c r="I121" s="880">
        <v>29597852828</v>
      </c>
      <c r="J121" s="208">
        <v>562359204</v>
      </c>
      <c r="K121" s="173">
        <f t="shared" si="512"/>
        <v>562359204</v>
      </c>
      <c r="L121" s="724" t="e">
        <f t="shared" si="513"/>
        <v>#DIV/0!</v>
      </c>
      <c r="M121" s="175" t="e">
        <f t="shared" si="514"/>
        <v>#DIV/0!</v>
      </c>
      <c r="N121" s="176" t="e">
        <f t="shared" si="515"/>
        <v>#DIV/0!</v>
      </c>
      <c r="O121" s="177" t="e">
        <f t="shared" si="516"/>
        <v>#DIV/0!</v>
      </c>
      <c r="P121" s="178" t="str">
        <f>IF(H121&lt;&gt;"",IF(J121=K121,IF(H121="SI",IF(AND(I121&lt;=$DF$13,I121&gt;=($DF$13*0.9)),"CUMPLE","NO CUMPLE"),IF(I121=$DF$13,"CUMPLE","NO CUMPLE")),"NO CUMPLE"),"")</f>
        <v>CUMPLE</v>
      </c>
      <c r="Q121" s="725">
        <f t="shared" si="517"/>
        <v>0</v>
      </c>
      <c r="R121" s="180">
        <f t="shared" si="475"/>
        <v>30160212032</v>
      </c>
      <c r="S121" s="180">
        <f t="shared" si="437"/>
        <v>29597852828</v>
      </c>
      <c r="T121" s="209"/>
      <c r="U121" s="209"/>
      <c r="V121" s="871"/>
      <c r="W121" s="874">
        <v>1517326</v>
      </c>
      <c r="X121" s="876">
        <v>2767602</v>
      </c>
      <c r="Y121" s="184">
        <f>ROUND(W121*$DP$13,0)</f>
        <v>145663296</v>
      </c>
      <c r="Z121" s="184">
        <f t="shared" si="438"/>
        <v>2767603</v>
      </c>
      <c r="AA121" s="1044"/>
      <c r="AB121" s="185" t="str">
        <f>IF(W121&lt;&gt;"",IF((Y121/$DP$13)/$DN$13&lt;=$AA$20,"CUMPLE","RECHAZADO"),"")</f>
        <v>CUMPLE</v>
      </c>
      <c r="AC121" s="186">
        <f t="shared" si="521"/>
        <v>148430899</v>
      </c>
      <c r="AD121" s="186">
        <f t="shared" si="522"/>
        <v>145663296</v>
      </c>
      <c r="AE121" s="209"/>
      <c r="AF121" s="874">
        <v>228285</v>
      </c>
      <c r="AG121" s="184">
        <f>ROUND(AF121*$DQ$13,0)</f>
        <v>5250555</v>
      </c>
      <c r="AH121" s="1044"/>
      <c r="AI121" s="185" t="str">
        <f>IF(AF121&lt;&gt;"",IF(AG121/$DQ$13&lt;=$AH$20,"CUMPLE","RECHAZADO"),"")</f>
        <v>CUMPLE</v>
      </c>
      <c r="AJ121" s="209"/>
      <c r="AK121" s="874">
        <v>182205</v>
      </c>
      <c r="AL121" s="184">
        <f>ROUND(AK121*$DR$13,0)</f>
        <v>17491680</v>
      </c>
      <c r="AM121" s="1044"/>
      <c r="AN121" s="185" t="str">
        <f>IF(AK121&lt;&gt;"",IF(AL121/$DR$13&lt;=$AM$20,"CUMPLE","RECHAZADO"),"")</f>
        <v>CUMPLE</v>
      </c>
      <c r="AO121" s="209"/>
      <c r="AP121" s="874"/>
      <c r="AQ121" s="184">
        <f>ROUND(AP121*$DS$13,0)</f>
        <v>0</v>
      </c>
      <c r="AR121" s="1044"/>
      <c r="AS121" s="185" t="str">
        <f>IF(AP121&lt;&gt;"",IF(AQ121/$DR$13&lt;=$AR$20,"CUMPLE","RECHAZADO"),"")</f>
        <v/>
      </c>
      <c r="AT121" s="185"/>
      <c r="AU121" s="194">
        <f t="shared" si="526"/>
        <v>22742235</v>
      </c>
      <c r="AV121" s="874">
        <v>4321026</v>
      </c>
      <c r="AW121" s="877">
        <f t="shared" si="527"/>
        <v>4321025</v>
      </c>
      <c r="AX121" s="877">
        <f t="shared" si="528"/>
        <v>27063260</v>
      </c>
      <c r="AY121" s="877" t="str">
        <f t="shared" si="569"/>
        <v>CUMPLE</v>
      </c>
      <c r="AZ121" s="871"/>
      <c r="BA121" s="874">
        <v>12391010</v>
      </c>
      <c r="BB121" s="184">
        <f>ROUND(BA121*$DQ$13,0)</f>
        <v>284993230</v>
      </c>
      <c r="BC121" s="184">
        <f t="shared" ref="BC121" si="581">$BC$13</f>
        <v>385647118</v>
      </c>
      <c r="BD121" s="185" t="str">
        <f t="shared" si="450"/>
        <v>CUMPLE</v>
      </c>
      <c r="BE121" s="209"/>
      <c r="BF121" s="874">
        <v>11641860</v>
      </c>
      <c r="BG121" s="184">
        <f>ROUND(BF121*$DR$13,0)</f>
        <v>1117618560</v>
      </c>
      <c r="BH121" s="184">
        <f t="shared" ref="BH121" si="582">$BH$13</f>
        <v>1512338976</v>
      </c>
      <c r="BI121" s="185" t="str">
        <f t="shared" si="533"/>
        <v>CUMPLE</v>
      </c>
      <c r="BJ121" s="209"/>
      <c r="BK121" s="874"/>
      <c r="BL121" s="184">
        <f>ROUND(BK121*$DS$13,0)</f>
        <v>0</v>
      </c>
      <c r="BM121" s="1044"/>
      <c r="BN121" s="185" t="str">
        <f>IF(BK121&lt;&gt;"",IF((BL121/$DR$13)/$DN$13&lt;=$BM$20,"CUMPLE","RECHAZADO"),"")</f>
        <v/>
      </c>
      <c r="BO121" s="878"/>
      <c r="BP121" s="194">
        <f t="shared" si="535"/>
        <v>1402611790</v>
      </c>
      <c r="BQ121" s="874">
        <v>266496233</v>
      </c>
      <c r="BR121" s="877">
        <f t="shared" si="536"/>
        <v>266496240</v>
      </c>
      <c r="BS121" s="877">
        <f t="shared" si="537"/>
        <v>1669108030</v>
      </c>
      <c r="BT121" s="877" t="str">
        <f t="shared" si="572"/>
        <v>CUMPLE</v>
      </c>
      <c r="BU121" s="871"/>
      <c r="BV121" s="874">
        <v>119208567</v>
      </c>
      <c r="BW121" s="874">
        <v>2264963</v>
      </c>
      <c r="BX121" s="194">
        <f t="shared" si="539"/>
        <v>2264963</v>
      </c>
      <c r="BY121" s="194" t="str">
        <f>IF(BV121&lt;&gt;"",IF(AND(BV121/$DN$13&lt;=$BY$15,BV121/$DN$13&gt;=$BY$16),"CUMPLE","RECHAZADO"),"")</f>
        <v>CUMPLE</v>
      </c>
      <c r="BZ121" s="194">
        <f t="shared" si="540"/>
        <v>119208567</v>
      </c>
      <c r="CA121" s="194">
        <f t="shared" si="541"/>
        <v>121473530</v>
      </c>
      <c r="CB121" s="871"/>
      <c r="CC121" s="874"/>
      <c r="CD121" s="874"/>
      <c r="CE121" s="194">
        <f t="shared" si="542"/>
        <v>0</v>
      </c>
      <c r="CF121" s="194" t="str">
        <f>IF(CC121&lt;&gt;"",IF(AND(CC121/$DN$13&lt;=$CF$15,CC121/$DS$13&gt;=$CF$16),"CUMPLE","RECHAZADO"),"")</f>
        <v/>
      </c>
      <c r="CG121" s="194">
        <f t="shared" si="543"/>
        <v>0</v>
      </c>
      <c r="CH121" s="194">
        <f t="shared" si="544"/>
        <v>0</v>
      </c>
      <c r="CI121" s="194"/>
      <c r="CJ121" s="232">
        <f t="shared" si="545"/>
        <v>30160212032</v>
      </c>
      <c r="CK121" s="197">
        <f t="shared" si="546"/>
        <v>1966075719</v>
      </c>
      <c r="CL121" s="232">
        <f t="shared" si="466"/>
        <v>32126287751</v>
      </c>
      <c r="CM121" s="871"/>
      <c r="CN121" s="200">
        <f t="shared" si="548"/>
        <v>29597852828</v>
      </c>
      <c r="CO121" s="200">
        <f t="shared" si="549"/>
        <v>1690225888</v>
      </c>
      <c r="CP121" s="200">
        <f t="shared" si="469"/>
        <v>31288078716</v>
      </c>
      <c r="CQ121" s="871"/>
      <c r="CR121" s="194">
        <f t="shared" si="470"/>
        <v>30160212032</v>
      </c>
      <c r="CS121" s="194">
        <f>(W121*$DP$13)+X121+(AF121*$DQ$13)+(AK121*$DR$13)+(AP121*$DS$13)+AV121+(BA121*$DQ$13)+(BF121*$DR$13)+(BK121*$DS$13)+BQ121+BV121+BW121+CC121+CD121</f>
        <v>1966075712</v>
      </c>
      <c r="CT121" s="200">
        <f t="shared" si="551"/>
        <v>32126287744</v>
      </c>
      <c r="CU121" s="874">
        <v>32126287744</v>
      </c>
      <c r="CV121" s="200" t="str">
        <f t="shared" si="472"/>
        <v>OK</v>
      </c>
      <c r="CW121" s="136"/>
      <c r="DB121" s="879" t="str">
        <f t="shared" si="473"/>
        <v>HABILITADO</v>
      </c>
      <c r="DC121" s="487"/>
    </row>
    <row r="122" spans="1:107" ht="13.5" hidden="1" customHeight="1" x14ac:dyDescent="0.25">
      <c r="A122" s="1040"/>
      <c r="B122" s="785">
        <v>12</v>
      </c>
      <c r="C122" s="1043"/>
      <c r="D122" s="220"/>
      <c r="E122" s="156"/>
      <c r="F122" s="786"/>
      <c r="G122" s="752" t="str">
        <f>IF(F122&lt;&gt;"",IF(F122=$DV$14,"CUMPLE","AJUSTE DE PRESUPUESTO"),"")</f>
        <v/>
      </c>
      <c r="H122" s="753"/>
      <c r="I122" s="787"/>
      <c r="J122" s="788"/>
      <c r="K122" s="845">
        <f t="shared" si="512"/>
        <v>0</v>
      </c>
      <c r="L122" s="174" t="e">
        <f t="shared" si="513"/>
        <v>#DIV/0!</v>
      </c>
      <c r="M122" s="175" t="e">
        <f t="shared" si="514"/>
        <v>#DIV/0!</v>
      </c>
      <c r="N122" s="176" t="e">
        <f t="shared" si="515"/>
        <v>#DIV/0!</v>
      </c>
      <c r="O122" s="177" t="e">
        <f t="shared" si="516"/>
        <v>#DIV/0!</v>
      </c>
      <c r="P122" s="846" t="str">
        <f>IF(H122&lt;&gt;"",IF(J122=K122,IF(H122="SI",IF(AND(I122&lt;=$DF$14,I122&gt;=($DF$14*0.9)),"CUMPLE","NO CUMPLE"),IF(I122=$DF$14,"CUMPLE","NO CUMPLE")),"NO CUMPLE"),"")</f>
        <v/>
      </c>
      <c r="Q122" s="179">
        <f t="shared" si="517"/>
        <v>0</v>
      </c>
      <c r="R122" s="847" t="str">
        <f t="shared" si="475"/>
        <v/>
      </c>
      <c r="S122" s="847" t="str">
        <f t="shared" si="437"/>
        <v/>
      </c>
      <c r="T122" s="789"/>
      <c r="U122" s="790"/>
      <c r="V122" s="155"/>
      <c r="W122" s="753"/>
      <c r="X122" s="791"/>
      <c r="Y122" s="848">
        <f>ROUND(W122*$DP$14,0)</f>
        <v>0</v>
      </c>
      <c r="Z122" s="848">
        <f t="shared" si="438"/>
        <v>0</v>
      </c>
      <c r="AA122" s="1045"/>
      <c r="AB122" s="849" t="str">
        <f>IF(W122&lt;&gt;"",IF((Y122/$DP$14)/$DN$14&lt;=$AA$20,"CUMPLE","RECHAZADO"),"")</f>
        <v/>
      </c>
      <c r="AC122" s="850">
        <f t="shared" si="521"/>
        <v>0</v>
      </c>
      <c r="AD122" s="850">
        <f t="shared" si="522"/>
        <v>0</v>
      </c>
      <c r="AE122" s="789"/>
      <c r="AF122" s="753"/>
      <c r="AG122" s="848">
        <f>ROUND(AF122*$DQ$14,0)</f>
        <v>0</v>
      </c>
      <c r="AH122" s="1045"/>
      <c r="AI122" s="849" t="str">
        <f>IF(AF122&lt;&gt;"",IF(AG122/$DQ$14&lt;=$AH$20,"CUMPLE","RECHAZADO"),"")</f>
        <v/>
      </c>
      <c r="AJ122" s="789"/>
      <c r="AK122" s="753"/>
      <c r="AL122" s="848">
        <f>ROUND(AK122*$DR$14,0)</f>
        <v>0</v>
      </c>
      <c r="AM122" s="1045"/>
      <c r="AN122" s="849" t="str">
        <f>IF(AK122&lt;&gt;"",IF(AL122/$DR$14&lt;=$AM$20,"CUMPLE","RECHAZADO"),"")</f>
        <v/>
      </c>
      <c r="AO122" s="789"/>
      <c r="AP122" s="753"/>
      <c r="AQ122" s="848">
        <f>ROUND(AP122*$DS$14,0)</f>
        <v>0</v>
      </c>
      <c r="AR122" s="1045"/>
      <c r="AS122" s="849" t="str">
        <f>IF(AP122&lt;&gt;"",IF(AQ122/$DR$14&lt;=$AR$20,"CUMPLE","RECHAZADO"),"")</f>
        <v/>
      </c>
      <c r="AT122" s="792"/>
      <c r="AU122" s="851">
        <f t="shared" si="526"/>
        <v>0</v>
      </c>
      <c r="AV122" s="753"/>
      <c r="AW122" s="852">
        <f t="shared" si="527"/>
        <v>0</v>
      </c>
      <c r="AX122" s="852">
        <f t="shared" si="528"/>
        <v>0</v>
      </c>
      <c r="AY122" s="852" t="str">
        <f>IF(AV122&lt;&gt;"",IF(AI122="CUMPLE",IF(AN122="CUMPLE",IF(AS122="CUMPLE","CUMPLE","NO CUMPLE"),"NO CUMPLE"),"NO CUMPLE"),"")</f>
        <v/>
      </c>
      <c r="AZ122" s="155"/>
      <c r="BA122" s="753"/>
      <c r="BB122" s="848">
        <f>ROUND(BA122*$DQ$14,0)</f>
        <v>0</v>
      </c>
      <c r="BC122" s="853">
        <f t="shared" ref="BC122" si="583">$BC$14</f>
        <v>171994948</v>
      </c>
      <c r="BD122" s="854" t="str">
        <f t="shared" si="450"/>
        <v/>
      </c>
      <c r="BE122" s="789"/>
      <c r="BF122" s="753"/>
      <c r="BG122" s="848">
        <f>ROUND(BF122*$DR$14,0)</f>
        <v>0</v>
      </c>
      <c r="BH122" s="848">
        <f t="shared" ref="BH122" si="584">$BH$14</f>
        <v>888779540</v>
      </c>
      <c r="BI122" s="854" t="str">
        <f t="shared" si="533"/>
        <v/>
      </c>
      <c r="BJ122" s="789"/>
      <c r="BK122" s="753"/>
      <c r="BL122" s="848">
        <f>ROUND(BK122*$DS$14,0)</f>
        <v>0</v>
      </c>
      <c r="BM122" s="1045"/>
      <c r="BN122" s="849" t="str">
        <f>IF(BK122&lt;&gt;"",IF((BL122/$DR$14)/$DN$14&lt;=$BM$20,"CUMPLE","RECHAZADO"),"")</f>
        <v/>
      </c>
      <c r="BO122" s="793"/>
      <c r="BP122" s="851">
        <f t="shared" si="535"/>
        <v>0</v>
      </c>
      <c r="BQ122" s="753"/>
      <c r="BR122" s="852">
        <f t="shared" si="536"/>
        <v>0</v>
      </c>
      <c r="BS122" s="852">
        <f t="shared" si="537"/>
        <v>0</v>
      </c>
      <c r="BT122" s="852" t="str">
        <f>IF(BQ122&lt;&gt;"",IF(BD122="CUMPLE",IF(BI122="CUMPLE",IF(BN122="CUMPLE","CUMPLE","NO CUMPLE"),"NO CUMPLE"),"NO CUMPLE"),"")</f>
        <v/>
      </c>
      <c r="BU122" s="155"/>
      <c r="BV122" s="753"/>
      <c r="BW122" s="753"/>
      <c r="BX122" s="855">
        <f t="shared" si="539"/>
        <v>0</v>
      </c>
      <c r="BY122" s="855" t="str">
        <f>IF(BV122&lt;&gt;"",IF(AND(BV122/$DN$14&lt;=$BY$15,BV122/$DN$14&gt;=$BY$16),"CUMPLE","RECHAZADO"),"")</f>
        <v/>
      </c>
      <c r="BZ122" s="855">
        <f t="shared" si="540"/>
        <v>0</v>
      </c>
      <c r="CA122" s="855">
        <f t="shared" si="541"/>
        <v>0</v>
      </c>
      <c r="CB122" s="155"/>
      <c r="CC122" s="753"/>
      <c r="CD122" s="753"/>
      <c r="CE122" s="855">
        <f t="shared" si="542"/>
        <v>0</v>
      </c>
      <c r="CF122" s="855" t="str">
        <f>IF(CC122&lt;&gt;"",IF(AND(CC122/$DN$14&lt;=$CF$15,CC122/$DS$14&gt;=$CF$16),"CUMPLE","RECHAZADO"),"")</f>
        <v/>
      </c>
      <c r="CG122" s="855">
        <f t="shared" si="543"/>
        <v>0</v>
      </c>
      <c r="CH122" s="855">
        <f t="shared" si="544"/>
        <v>0</v>
      </c>
      <c r="CI122" s="794"/>
      <c r="CJ122" s="856" t="str">
        <f t="shared" si="545"/>
        <v/>
      </c>
      <c r="CK122" s="857">
        <f t="shared" si="546"/>
        <v>0</v>
      </c>
      <c r="CL122" s="858" t="str">
        <f t="shared" si="466"/>
        <v/>
      </c>
      <c r="CM122" s="155"/>
      <c r="CN122" s="859" t="str">
        <f t="shared" si="548"/>
        <v/>
      </c>
      <c r="CO122" s="860">
        <f t="shared" si="549"/>
        <v>0</v>
      </c>
      <c r="CP122" s="861" t="str">
        <f t="shared" si="469"/>
        <v/>
      </c>
      <c r="CQ122" s="156"/>
      <c r="CR122" s="862">
        <f t="shared" si="470"/>
        <v>0</v>
      </c>
      <c r="CS122" s="855">
        <f>(W122*$DP$14)+X122+(AF122*$DQ$14)+(AK122*$DR$14)+(AP122*$DS$14)+AV122+(BA122*$DQ$14)+(BF122*$DR$14)+(BK122*$DS$14)+BQ122+BV122+BW122+CC122+CD122</f>
        <v>0</v>
      </c>
      <c r="CT122" s="861">
        <f t="shared" si="551"/>
        <v>0</v>
      </c>
      <c r="CU122" s="863"/>
      <c r="CV122" s="861" t="str">
        <f t="shared" si="472"/>
        <v/>
      </c>
      <c r="DB122" s="864" t="str">
        <f>IF(F122&lt;&gt;"",IF(G122="CUMPLE",IF(P122="CUMPLE",IF(AB122="CUMPLE",IF(AY122="CUMPLE",IF(BT122="CUMPLE",IF(BY122="CUMPLE",IF(CF122="CUMPLE","HABILITADO","RECHAZADO"),"RECHAZADO"),"RECHAZADO"),"RECHAZADO"),"RECHAZADO"),"RECHAZADO"),"RECHAZADO"),"")</f>
        <v/>
      </c>
      <c r="DC122" s="865"/>
    </row>
    <row r="123" spans="1:107" ht="14.25" customHeight="1" thickTop="1" thickBot="1" x14ac:dyDescent="0.3">
      <c r="A123" s="105">
        <v>8</v>
      </c>
      <c r="B123" s="881"/>
      <c r="C123" s="881"/>
      <c r="D123" s="222"/>
      <c r="E123" s="881"/>
      <c r="F123" s="882"/>
      <c r="G123" s="881"/>
      <c r="H123" s="881"/>
      <c r="I123" s="881"/>
      <c r="J123" s="883"/>
      <c r="K123" s="881"/>
      <c r="L123" s="219"/>
      <c r="M123" s="218"/>
      <c r="N123" s="218"/>
      <c r="O123" s="218"/>
      <c r="P123" s="881"/>
      <c r="Q123" s="218"/>
      <c r="R123" s="881"/>
      <c r="S123" s="881"/>
      <c r="T123" s="881"/>
      <c r="U123" s="881"/>
      <c r="V123" s="881"/>
      <c r="W123" s="881"/>
      <c r="X123" s="881"/>
      <c r="Y123" s="881"/>
      <c r="Z123" s="881"/>
      <c r="AA123" s="881"/>
      <c r="AB123" s="881"/>
      <c r="AC123" s="881"/>
      <c r="AD123" s="881"/>
      <c r="AE123" s="881"/>
      <c r="AF123" s="881"/>
      <c r="AG123" s="881"/>
      <c r="AH123" s="881"/>
      <c r="AI123" s="881"/>
      <c r="AJ123" s="881"/>
      <c r="AK123" s="881"/>
      <c r="AL123" s="881"/>
      <c r="AM123" s="881"/>
      <c r="AN123" s="881"/>
      <c r="AO123" s="881"/>
      <c r="AP123" s="881"/>
      <c r="AQ123" s="881"/>
      <c r="AR123" s="881"/>
      <c r="AS123" s="881"/>
      <c r="AT123" s="881"/>
      <c r="AU123" s="881"/>
      <c r="AV123" s="881"/>
      <c r="AW123" s="881"/>
      <c r="AX123" s="881"/>
      <c r="AY123" s="881"/>
      <c r="AZ123" s="881"/>
      <c r="BA123" s="881"/>
      <c r="BB123" s="881"/>
      <c r="BC123" s="881"/>
      <c r="BD123" s="881"/>
      <c r="BE123" s="881"/>
      <c r="BF123" s="881"/>
      <c r="BG123" s="881"/>
      <c r="BH123" s="881"/>
      <c r="BI123" s="881"/>
      <c r="BJ123" s="881"/>
      <c r="BK123" s="881"/>
      <c r="BL123" s="881"/>
      <c r="BM123" s="881"/>
      <c r="BN123" s="881"/>
      <c r="BO123" s="881"/>
      <c r="BP123" s="881"/>
      <c r="BQ123" s="881"/>
      <c r="BR123" s="881"/>
      <c r="BS123" s="881"/>
      <c r="BT123" s="881"/>
      <c r="BU123" s="881"/>
      <c r="BV123" s="881"/>
      <c r="BW123" s="881"/>
      <c r="BX123" s="881"/>
      <c r="BY123" s="881"/>
      <c r="BZ123" s="881"/>
      <c r="CA123" s="881"/>
      <c r="CB123" s="881"/>
      <c r="CC123" s="881"/>
      <c r="CD123" s="881"/>
      <c r="CE123" s="881"/>
      <c r="CF123" s="881"/>
      <c r="CG123" s="881"/>
      <c r="CH123" s="881"/>
      <c r="CI123" s="881"/>
      <c r="CJ123" s="881"/>
      <c r="CK123" s="881"/>
      <c r="CL123" s="881"/>
      <c r="CM123" s="881"/>
      <c r="CN123" s="881"/>
      <c r="CO123" s="881"/>
      <c r="CP123" s="884" t="s">
        <v>2063</v>
      </c>
      <c r="CQ123" s="881"/>
      <c r="CR123" s="881"/>
      <c r="CS123" s="881"/>
      <c r="CT123" s="881"/>
      <c r="CU123" s="885"/>
      <c r="CV123" s="881"/>
      <c r="CW123" s="136"/>
      <c r="DB123" s="886"/>
      <c r="DC123" s="887"/>
    </row>
    <row r="124" spans="1:107" ht="13.5" customHeight="1" x14ac:dyDescent="0.25">
      <c r="A124" s="1039">
        <f t="shared" ref="A124" si="585">A136</f>
        <v>9</v>
      </c>
      <c r="B124" s="870">
        <v>1</v>
      </c>
      <c r="C124" s="1039" t="str">
        <f>Proponentes!B106</f>
        <v>UNION TEMPORAL M&amp;A SEGURIDAD</v>
      </c>
      <c r="D124" s="726"/>
      <c r="E124" s="871"/>
      <c r="F124" s="872">
        <v>20036397801</v>
      </c>
      <c r="G124" s="873" t="str">
        <f t="shared" ref="G124" si="586">IF(F124&lt;&gt;"",IF(F124=$DV$3,"CUMPLE","RECHAZADO"),"")</f>
        <v>CUMPLE</v>
      </c>
      <c r="H124" s="874" t="s">
        <v>1538</v>
      </c>
      <c r="I124" s="880">
        <v>17687702642</v>
      </c>
      <c r="J124" s="225">
        <v>336066350</v>
      </c>
      <c r="K124" s="173">
        <f t="shared" ref="K124:K135" si="587">ROUND((I124*0.019),0)</f>
        <v>336066350</v>
      </c>
      <c r="L124" s="724" t="e">
        <f t="shared" ref="L124:L135" si="588">1-I124/DF107</f>
        <v>#DIV/0!</v>
      </c>
      <c r="M124" s="175" t="e">
        <f t="shared" ref="M124:M135" si="589">DF107/DN107</f>
        <v>#DIV/0!</v>
      </c>
      <c r="N124" s="176" t="e">
        <f t="shared" ref="N124:N135" si="590">M124*0.019</f>
        <v>#DIV/0!</v>
      </c>
      <c r="O124" s="177" t="e">
        <f t="shared" ref="O124:O135" si="591">(M124+N124)</f>
        <v>#DIV/0!</v>
      </c>
      <c r="P124" s="178" t="str">
        <f>IF(H124&lt;&gt;"",IF(J124=K124,IF(H124="SI",IF(AND(I124&lt;=$DF$3,I124&gt;=($DF$3*0.9)),"CUMPLE","NO CUMPLE"),IF(I124=$DF$3,"CUMPLE","NO CUMPLE")),"NO CUMPLE"),"")</f>
        <v>CUMPLE</v>
      </c>
      <c r="Q124" s="725">
        <f t="shared" ref="Q124:Q135" si="592">DN107</f>
        <v>0</v>
      </c>
      <c r="R124" s="180">
        <f t="shared" ref="R124" si="593">IF(F124&lt;&gt;"",IF(G124="CUMPLE",IF(P124="CUMPLE",(I124+J124),""),"RECHAZADO"),"")</f>
        <v>18023768992</v>
      </c>
      <c r="S124" s="180">
        <f t="shared" ref="S124" si="594">IF(F124&lt;&gt;"",IF(G124="CUMPLE",IF(P124="CUMPLE",I124,""),"RECHAZADO"),"")</f>
        <v>17687702642</v>
      </c>
      <c r="T124" s="209"/>
      <c r="U124" s="209"/>
      <c r="V124" s="871"/>
      <c r="W124" s="874">
        <v>1514241</v>
      </c>
      <c r="X124" s="876">
        <v>2100252</v>
      </c>
      <c r="Y124" s="184">
        <f>ROUND(W124*$DP$3,0)</f>
        <v>110539593</v>
      </c>
      <c r="Z124" s="184">
        <f t="shared" si="438"/>
        <v>2100252</v>
      </c>
      <c r="AA124" s="1044">
        <f t="shared" ref="AA124" si="595">$AA$16</f>
        <v>100189.4</v>
      </c>
      <c r="AB124" s="185" t="str">
        <f>IF(W124&lt;&gt;"",IF((Y124/$DP$3)/$DN$3&lt;=$AA$20,"CUMPLE","RECHAZADO"),"")</f>
        <v>CUMPLE</v>
      </c>
      <c r="AC124" s="186">
        <f t="shared" ref="AC124:AC135" si="596">Y124+Z124</f>
        <v>112639845</v>
      </c>
      <c r="AD124" s="186">
        <f t="shared" ref="AD124:AD135" si="597">Y124</f>
        <v>110539593</v>
      </c>
      <c r="AE124" s="209"/>
      <c r="AF124" s="874">
        <v>227914</v>
      </c>
      <c r="AG124" s="184">
        <f>ROUND(AF124*$DQ$3,0)</f>
        <v>5014108</v>
      </c>
      <c r="AH124" s="1044">
        <f t="shared" ref="AH124" si="598">$AH$16</f>
        <v>301987.21999999997</v>
      </c>
      <c r="AI124" s="185" t="str">
        <f>IF(AF124&lt;&gt;"",IF(AG124/$DQ$3&lt;=$AH$20,"CUMPLE","RECHAZADO"),"")</f>
        <v>CUMPLE</v>
      </c>
      <c r="AJ124" s="209"/>
      <c r="AK124" s="874">
        <v>181909</v>
      </c>
      <c r="AL124" s="184">
        <f>ROUND(AK124*$DR$3,0)</f>
        <v>13279357</v>
      </c>
      <c r="AM124" s="1044">
        <f t="shared" ref="AM124" si="599">$AM$16</f>
        <v>240934</v>
      </c>
      <c r="AN124" s="185" t="str">
        <f>IF(AK124&lt;&gt;"",IF(AL124/$DR$3&lt;=$AM$20,"CUMPLE","RECHAZADO"),"")</f>
        <v>CUMPLE</v>
      </c>
      <c r="AO124" s="209"/>
      <c r="AP124" s="874"/>
      <c r="AQ124" s="184">
        <f>ROUND(AP124*$DS$3,0)</f>
        <v>0</v>
      </c>
      <c r="AR124" s="1044">
        <f t="shared" ref="AR124" si="600">$AR$16</f>
        <v>316072.26</v>
      </c>
      <c r="AS124" s="185" t="str">
        <f>IF(AP124&lt;&gt;"",IF(AQ124/$DR$3&lt;=$AR$20,"CUMPLE","RECHAZADO"),"")</f>
        <v/>
      </c>
      <c r="AT124" s="185"/>
      <c r="AU124" s="194">
        <f t="shared" ref="AU124:AU135" si="601">AG124+AL124+AQ124</f>
        <v>18293465</v>
      </c>
      <c r="AV124" s="874">
        <v>3475759</v>
      </c>
      <c r="AW124" s="877">
        <f t="shared" ref="AW124:AW135" si="602">ROUND((AG124+AL124+AQ124)*19%,0)</f>
        <v>3475758</v>
      </c>
      <c r="AX124" s="877">
        <f t="shared" ref="AX124:AX135" si="603">ROUND((AG124+AL124+AQ124)*$AV$16,0)</f>
        <v>21769223</v>
      </c>
      <c r="AY124" s="877" t="str">
        <f t="shared" ref="AY124:AY126" si="604">IF(AV124&lt;&gt;"",IF(AI124="CUMPLE",IF(AN124="CUMPLE","CUMPLE","NO CUMPLE"),"NO CUMPLE")," ")</f>
        <v>CUMPLE</v>
      </c>
      <c r="AZ124" s="871"/>
      <c r="BA124" s="874">
        <v>11375593</v>
      </c>
      <c r="BB124" s="184">
        <f>ROUND(BA124*$DQ$3,0)</f>
        <v>250263046</v>
      </c>
      <c r="BC124" s="184">
        <f t="shared" ref="BC124" si="605">$BC$3</f>
        <v>339892784</v>
      </c>
      <c r="BD124" s="185" t="str">
        <f t="shared" ref="BD124" si="606">IF(BA124&lt;&gt;"",IF(BB124&lt;=BC124,"CUMPLE","RECHAZADO"),"")</f>
        <v>CUMPLE</v>
      </c>
      <c r="BE124" s="209"/>
      <c r="BF124" s="874">
        <v>10687835</v>
      </c>
      <c r="BG124" s="184">
        <f>ROUND(BF124*$DR$3,0)</f>
        <v>780211955</v>
      </c>
      <c r="BH124" s="184">
        <f t="shared" ref="BH124" si="607">$BH$3</f>
        <v>1059638654</v>
      </c>
      <c r="BI124" s="185" t="str">
        <f t="shared" ref="BI124:BI135" si="608">IF(BF124&lt;&gt;"",IF(BG124&lt;=BH124,"CUMPLE","RECHAZADO"),"")</f>
        <v>CUMPLE</v>
      </c>
      <c r="BJ124" s="209"/>
      <c r="BK124" s="874"/>
      <c r="BL124" s="184">
        <f>ROUND(BK124*$DS$3,0)</f>
        <v>0</v>
      </c>
      <c r="BM124" s="1044">
        <f t="shared" ref="BM124" si="609">$BM$16</f>
        <v>74539289</v>
      </c>
      <c r="BN124" s="185" t="str">
        <f>IF(BK124&lt;&gt;"",IF((BL124/$DR$3)/$DN$3&lt;=$BM$20,"CUMPLE","RECHAZADO"),"")</f>
        <v/>
      </c>
      <c r="BO124" s="878"/>
      <c r="BP124" s="194">
        <f t="shared" ref="BP124:BP135" si="610">BB124+BG124+BL124</f>
        <v>1030475001</v>
      </c>
      <c r="BQ124" s="874">
        <v>195790250</v>
      </c>
      <c r="BR124" s="877">
        <f t="shared" ref="BR124:BR135" si="611">ROUND((BB124+BG124+BL124)*19%,0)</f>
        <v>195790250</v>
      </c>
      <c r="BS124" s="877">
        <f t="shared" ref="BS124:BS135" si="612">ROUND((BB124+BG124+BL124)*$AV$16,0)</f>
        <v>1226265251</v>
      </c>
      <c r="BT124" s="877" t="str">
        <f t="shared" ref="BT124:BT126" si="613">IF(BQ124&lt;&gt;"",IF(BD124="CUMPLE",IF(BI124="CUMPLE","CUMPLE","NO CUMPLE"),"NO CUMPLE")," ")</f>
        <v>CUMPLE</v>
      </c>
      <c r="BU124" s="871"/>
      <c r="BV124" s="874">
        <v>112905106</v>
      </c>
      <c r="BW124" s="874">
        <v>2145197</v>
      </c>
      <c r="BX124" s="194">
        <f t="shared" ref="BX124:BX135" si="614">ROUND((BV124*10%)*19%,0)</f>
        <v>2145197</v>
      </c>
      <c r="BY124" s="194" t="str">
        <f>IF(BV124&lt;&gt;"",IF(AND(BV124/$DN$3&lt;=$BY$15,BV124/$DN$3&gt;=$BY$16),"CUMPLE","RECHAZADO"),"")</f>
        <v>CUMPLE</v>
      </c>
      <c r="BZ124" s="194">
        <f t="shared" ref="BZ124:BZ135" si="615">BV124</f>
        <v>112905106</v>
      </c>
      <c r="CA124" s="194">
        <f t="shared" ref="CA124:CA135" si="616">BZ124+BX124</f>
        <v>115050303</v>
      </c>
      <c r="CB124" s="871"/>
      <c r="CC124" s="874"/>
      <c r="CD124" s="874"/>
      <c r="CE124" s="194">
        <f t="shared" ref="CE124:CE135" si="617">ROUND((CC124*10%)*19%,0)</f>
        <v>0</v>
      </c>
      <c r="CF124" s="194" t="str">
        <f>IF(CC124&lt;&gt;"",IF(AND(CC124/$DN$3&lt;=$CF$15,CC124/$DS$3&gt;=$CF$16),"CUMPLE","RECHAZADO"),"")</f>
        <v/>
      </c>
      <c r="CG124" s="194">
        <f t="shared" ref="CG124:CG135" si="618">CC124</f>
        <v>0</v>
      </c>
      <c r="CH124" s="194">
        <f t="shared" ref="CH124:CH135" si="619">CG124+CE124</f>
        <v>0</v>
      </c>
      <c r="CI124" s="194"/>
      <c r="CJ124" s="232">
        <f t="shared" ref="CJ124:CJ135" si="620">R124</f>
        <v>18023768992</v>
      </c>
      <c r="CK124" s="197">
        <f t="shared" ref="CK124:CK135" si="621">AC124+AX124+BS124+CA124+CH124</f>
        <v>1475724622</v>
      </c>
      <c r="CL124" s="232">
        <f t="shared" ref="CL124" si="622">IF(CJ124="RECHAZADO","RECHAZADO",IF(CJ124&lt;&gt;"",CJ124+CK124,""))</f>
        <v>19499493614</v>
      </c>
      <c r="CM124" s="871"/>
      <c r="CN124" s="200">
        <f t="shared" ref="CN124:CN135" si="623">S124</f>
        <v>17687702642</v>
      </c>
      <c r="CO124" s="200">
        <f t="shared" ref="CO124:CO135" si="624">AD124+AU124+BP124+BZ124+CG124</f>
        <v>1272213165</v>
      </c>
      <c r="CP124" s="200">
        <f t="shared" ref="CP124" si="625">IF(CN124="RECHAZADO","RECHAZADO",IF(CN124&lt;&gt;"",CN124+CO124,""))</f>
        <v>18959915807</v>
      </c>
      <c r="CQ124" s="871"/>
      <c r="CR124" s="194">
        <f t="shared" si="470"/>
        <v>18023768992</v>
      </c>
      <c r="CS124" s="194">
        <f>(W124*$DP$3)+X124+(AF124*$DQ$3)+(AK124*$DR$3)+(AP124*$DS$3)+AV124+(BA124*$DQ$3)+(BF124*$DR$3)+(BK124*$DS$3)+BQ124+BV124+BW124+CC124+CD124</f>
        <v>1475724623</v>
      </c>
      <c r="CT124" s="200">
        <f t="shared" ref="CT124:CT135" si="626">CR124+CS124</f>
        <v>19499493615</v>
      </c>
      <c r="CU124" s="874">
        <v>19499493615</v>
      </c>
      <c r="CV124" s="200" t="str">
        <f t="shared" ref="CV124" si="627">IF(CU124&lt;&gt;"",IF(CT124=CU124,"OK","REVISAR"),"")</f>
        <v>OK</v>
      </c>
      <c r="CW124" s="136"/>
      <c r="DB124" s="879" t="str">
        <f t="shared" ref="DB124" si="628">IF(F124&lt;&gt;"",IF(G124="CUMPLE",IF(P124="CUMPLE",IF(AB124="CUMPLE",IF(AY124="CUMPLE",IF(BT124="CUMPLE",IF(BY124="CUMPLE","HABILITADO","RECHAZADO"),"RECHAZADO"),"RECHAZADO"),"RECHAZADO"),"RECHAZADO"),"RECHAZADO"),"")</f>
        <v>HABILITADO</v>
      </c>
      <c r="DC124" s="487"/>
    </row>
    <row r="125" spans="1:107" hidden="1" x14ac:dyDescent="0.25">
      <c r="A125" s="1040"/>
      <c r="B125" s="785">
        <v>2</v>
      </c>
      <c r="C125" s="1043"/>
      <c r="D125" s="220"/>
      <c r="E125" s="156"/>
      <c r="F125" s="786"/>
      <c r="G125" s="752" t="str">
        <f t="shared" ref="G125" si="629">IF(F125&lt;&gt;"",IF(F125=$DV$4,"CUMPLE","RECHAZADO"),"")</f>
        <v/>
      </c>
      <c r="H125" s="753"/>
      <c r="I125" s="787"/>
      <c r="J125" s="788"/>
      <c r="K125" s="845">
        <f t="shared" si="587"/>
        <v>0</v>
      </c>
      <c r="L125" s="174" t="e">
        <f t="shared" si="588"/>
        <v>#DIV/0!</v>
      </c>
      <c r="M125" s="175" t="e">
        <f t="shared" si="589"/>
        <v>#DIV/0!</v>
      </c>
      <c r="N125" s="176" t="e">
        <f t="shared" si="590"/>
        <v>#DIV/0!</v>
      </c>
      <c r="O125" s="177" t="e">
        <f t="shared" si="591"/>
        <v>#DIV/0!</v>
      </c>
      <c r="P125" s="846" t="str">
        <f>IF(H125&lt;&gt;"",IF(J125=K125,IF(H125="SI",IF(AND(I125&lt;=$DF$4,I125&gt;=($DF$4*0.9)),"CUMPLE","NO CUMPLE"),IF(I125=$DF$4,"CUMPLE","NO CUMPLE")),"NO CUMPLE"),"")</f>
        <v/>
      </c>
      <c r="Q125" s="179">
        <f t="shared" si="592"/>
        <v>0</v>
      </c>
      <c r="R125" s="847" t="str">
        <f t="shared" si="475"/>
        <v/>
      </c>
      <c r="S125" s="847" t="str">
        <f t="shared" si="437"/>
        <v/>
      </c>
      <c r="T125" s="789"/>
      <c r="U125" s="790"/>
      <c r="V125" s="155"/>
      <c r="W125" s="753"/>
      <c r="X125" s="791"/>
      <c r="Y125" s="848">
        <f>ROUND(W125*$DP$4,0)</f>
        <v>0</v>
      </c>
      <c r="Z125" s="848">
        <f t="shared" si="438"/>
        <v>0</v>
      </c>
      <c r="AA125" s="1045"/>
      <c r="AB125" s="849" t="str">
        <f>IF(W125&lt;&gt;"",IF((Y125/$DP$4)/$DN$4&lt;=$AA$20,"CUMPLE","RECHAZADO"),"")</f>
        <v/>
      </c>
      <c r="AC125" s="850">
        <f t="shared" si="596"/>
        <v>0</v>
      </c>
      <c r="AD125" s="850">
        <f t="shared" si="597"/>
        <v>0</v>
      </c>
      <c r="AE125" s="789"/>
      <c r="AF125" s="753"/>
      <c r="AG125" s="848">
        <f>ROUND(AF125*$DQ$4,0)</f>
        <v>0</v>
      </c>
      <c r="AH125" s="1045"/>
      <c r="AI125" s="849" t="str">
        <f>IF(AF125&lt;&gt;"",IF(AG125/$DQ$4&lt;=$AH$20,"CUMPLE","RECHAZADO"),"")</f>
        <v/>
      </c>
      <c r="AJ125" s="789"/>
      <c r="AK125" s="753"/>
      <c r="AL125" s="848">
        <f>ROUND(AK125*$DR$4,0)</f>
        <v>0</v>
      </c>
      <c r="AM125" s="1045"/>
      <c r="AN125" s="849" t="str">
        <f>IF(AK125&lt;&gt;"",IF(AL125/$DR$4&lt;=$AM$20,"CUMPLE","RECHAZADO"),"")</f>
        <v/>
      </c>
      <c r="AO125" s="789"/>
      <c r="AP125" s="753"/>
      <c r="AQ125" s="848">
        <f>ROUND(AP125*$DS$4,0)</f>
        <v>0</v>
      </c>
      <c r="AR125" s="1045"/>
      <c r="AS125" s="849" t="str">
        <f>IF(AP125&lt;&gt;"",IF(AQ125/$DR$4&lt;=$AR$20,"CUMPLE","RECHAZADO"),"")</f>
        <v/>
      </c>
      <c r="AT125" s="792"/>
      <c r="AU125" s="851">
        <f t="shared" si="601"/>
        <v>0</v>
      </c>
      <c r="AV125" s="753"/>
      <c r="AW125" s="852">
        <f t="shared" si="602"/>
        <v>0</v>
      </c>
      <c r="AX125" s="852">
        <f t="shared" si="603"/>
        <v>0</v>
      </c>
      <c r="AY125" s="852" t="str">
        <f t="shared" si="604"/>
        <v xml:space="preserve"> </v>
      </c>
      <c r="AZ125" s="155"/>
      <c r="BA125" s="753"/>
      <c r="BB125" s="848">
        <f>ROUND(BA125*$DQ$4,0)</f>
        <v>0</v>
      </c>
      <c r="BC125" s="853">
        <f t="shared" ref="BC125" si="630">$BC$4</f>
        <v>92828885</v>
      </c>
      <c r="BD125" s="854" t="str">
        <f t="shared" si="450"/>
        <v/>
      </c>
      <c r="BE125" s="789"/>
      <c r="BF125" s="753"/>
      <c r="BG125" s="848">
        <f>ROUND(BF125*$DR$4,0)</f>
        <v>0</v>
      </c>
      <c r="BH125" s="848">
        <f t="shared" ref="BH125" si="631">$BH$4</f>
        <v>924495218</v>
      </c>
      <c r="BI125" s="854" t="str">
        <f t="shared" si="608"/>
        <v/>
      </c>
      <c r="BJ125" s="789"/>
      <c r="BK125" s="753"/>
      <c r="BL125" s="848">
        <f>ROUND(BK125*$DS$4,0)</f>
        <v>0</v>
      </c>
      <c r="BM125" s="1045"/>
      <c r="BN125" s="849" t="str">
        <f>IF(BK125&lt;&gt;"",IF((BL125/$DR$4)/$DN$4&lt;=$BM$20,"CUMPLE","RECHAZADO"),"")</f>
        <v/>
      </c>
      <c r="BO125" s="793"/>
      <c r="BP125" s="851">
        <f t="shared" si="610"/>
        <v>0</v>
      </c>
      <c r="BQ125" s="753"/>
      <c r="BR125" s="852">
        <f t="shared" si="611"/>
        <v>0</v>
      </c>
      <c r="BS125" s="852">
        <f t="shared" si="612"/>
        <v>0</v>
      </c>
      <c r="BT125" s="852" t="str">
        <f t="shared" si="613"/>
        <v xml:space="preserve"> </v>
      </c>
      <c r="BU125" s="155"/>
      <c r="BV125" s="753"/>
      <c r="BW125" s="753"/>
      <c r="BX125" s="855">
        <f t="shared" si="614"/>
        <v>0</v>
      </c>
      <c r="BY125" s="855" t="str">
        <f>IF(BV125&lt;&gt;"",IF(AND(BV125/$DN$4&lt;=$BY$15,BV125/$DN$4&gt;=$BY$16),"CUMPLE","RECHAZADO"),"")</f>
        <v/>
      </c>
      <c r="BZ125" s="855">
        <f t="shared" si="615"/>
        <v>0</v>
      </c>
      <c r="CA125" s="855">
        <f t="shared" si="616"/>
        <v>0</v>
      </c>
      <c r="CB125" s="155"/>
      <c r="CC125" s="753"/>
      <c r="CD125" s="753"/>
      <c r="CE125" s="855">
        <f t="shared" si="617"/>
        <v>0</v>
      </c>
      <c r="CF125" s="855" t="str">
        <f>IF(CC125&lt;&gt;"",IF(AND(CC125/$DN$4&lt;=$CF$15,CC125/$DS$4&gt;=$CF$16),"CUMPLE","RECHAZADO"),"")</f>
        <v/>
      </c>
      <c r="CG125" s="855">
        <f t="shared" si="618"/>
        <v>0</v>
      </c>
      <c r="CH125" s="855">
        <f t="shared" si="619"/>
        <v>0</v>
      </c>
      <c r="CI125" s="794"/>
      <c r="CJ125" s="856" t="str">
        <f t="shared" si="620"/>
        <v/>
      </c>
      <c r="CK125" s="857">
        <f t="shared" si="621"/>
        <v>0</v>
      </c>
      <c r="CL125" s="858" t="str">
        <f t="shared" si="466"/>
        <v/>
      </c>
      <c r="CM125" s="155"/>
      <c r="CN125" s="859" t="str">
        <f t="shared" si="623"/>
        <v/>
      </c>
      <c r="CO125" s="860">
        <f t="shared" si="624"/>
        <v>0</v>
      </c>
      <c r="CP125" s="861" t="str">
        <f t="shared" si="469"/>
        <v/>
      </c>
      <c r="CQ125" s="156"/>
      <c r="CR125" s="862">
        <f t="shared" si="470"/>
        <v>0</v>
      </c>
      <c r="CS125" s="855">
        <f>(W125*$DP$4)+X125+(AF125*$DQ$4)+(AK125*$DR$4)+(AP125*$DS$4)+AV125+(BA125*$DQ$4)+(BF125*$DR$4)+(BK125*$DS$4)+BQ125+BV125+BW125+CC125+CD125</f>
        <v>0</v>
      </c>
      <c r="CT125" s="861">
        <f t="shared" si="626"/>
        <v>0</v>
      </c>
      <c r="CU125" s="863"/>
      <c r="CV125" s="861" t="str">
        <f t="shared" si="472"/>
        <v/>
      </c>
      <c r="DB125" s="864" t="str">
        <f t="shared" si="473"/>
        <v/>
      </c>
      <c r="DC125" s="865"/>
    </row>
    <row r="126" spans="1:107" x14ac:dyDescent="0.25">
      <c r="A126" s="1039"/>
      <c r="B126" s="870">
        <v>3</v>
      </c>
      <c r="C126" s="1039"/>
      <c r="D126" s="726"/>
      <c r="E126" s="871"/>
      <c r="F126" s="872">
        <v>22660325900</v>
      </c>
      <c r="G126" s="873" t="str">
        <f t="shared" ref="G126" si="632">IF(F126&lt;&gt;"",IF(F126=$DV$5,"CUMPLE","RECHAZADO"),"")</f>
        <v>CUMPLE</v>
      </c>
      <c r="H126" s="874" t="s">
        <v>1538</v>
      </c>
      <c r="I126" s="880">
        <v>20196034881</v>
      </c>
      <c r="J126" s="225">
        <v>383724663</v>
      </c>
      <c r="K126" s="173">
        <f t="shared" si="587"/>
        <v>383724663</v>
      </c>
      <c r="L126" s="724" t="e">
        <f t="shared" si="588"/>
        <v>#DIV/0!</v>
      </c>
      <c r="M126" s="175" t="e">
        <f t="shared" si="589"/>
        <v>#DIV/0!</v>
      </c>
      <c r="N126" s="176" t="e">
        <f t="shared" si="590"/>
        <v>#DIV/0!</v>
      </c>
      <c r="O126" s="177" t="e">
        <f t="shared" si="591"/>
        <v>#DIV/0!</v>
      </c>
      <c r="P126" s="178" t="str">
        <f>IF(H126&lt;&gt;"",IF(J126=K126,IF(H126="SI",IF(AND(I126&lt;=$DF$5,I126&gt;=($DF$5*0.9)),"CUMPLE","NO CUMPLE"),IF(I126=$DF$5,"CUMPLE","NO CUMPLE")),"NO CUMPLE"),"")</f>
        <v>CUMPLE</v>
      </c>
      <c r="Q126" s="725">
        <f t="shared" si="592"/>
        <v>0</v>
      </c>
      <c r="R126" s="180">
        <f t="shared" si="475"/>
        <v>20579759544</v>
      </c>
      <c r="S126" s="180">
        <f t="shared" si="437"/>
        <v>20196034881</v>
      </c>
      <c r="T126" s="209"/>
      <c r="U126" s="209"/>
      <c r="V126" s="871"/>
      <c r="W126" s="874">
        <v>1465993</v>
      </c>
      <c r="X126" s="876">
        <v>2228310</v>
      </c>
      <c r="Y126" s="184">
        <f>ROUND(W126*$DP$5,0)</f>
        <v>117279440</v>
      </c>
      <c r="Z126" s="184">
        <f t="shared" si="438"/>
        <v>2228309</v>
      </c>
      <c r="AA126" s="1044"/>
      <c r="AB126" s="185" t="str">
        <f>IF(W126&lt;&gt;"",IF((Y126/$DP$5)/$DN$5&lt;=$AA$20,"CUMPLE","RECHAZADO"),"")</f>
        <v>CUMPLE</v>
      </c>
      <c r="AC126" s="186">
        <f t="shared" si="596"/>
        <v>119507749</v>
      </c>
      <c r="AD126" s="186">
        <f t="shared" si="597"/>
        <v>117279440</v>
      </c>
      <c r="AE126" s="209"/>
      <c r="AF126" s="874">
        <v>220290</v>
      </c>
      <c r="AG126" s="184">
        <f>ROUND(AF126*$DQ$5,0)</f>
        <v>1542030</v>
      </c>
      <c r="AH126" s="1044"/>
      <c r="AI126" s="185" t="str">
        <f>IF(AF126&lt;&gt;"",IF(AG126/$DQ$5&lt;=$AH$20,"CUMPLE","RECHAZADO"),"")</f>
        <v>CUMPLE</v>
      </c>
      <c r="AJ126" s="209"/>
      <c r="AK126" s="874">
        <v>175824</v>
      </c>
      <c r="AL126" s="184">
        <f>ROUND(AK126*$DR$5,0)</f>
        <v>14065920</v>
      </c>
      <c r="AM126" s="1044"/>
      <c r="AN126" s="185" t="str">
        <f>IF(AK126&lt;&gt;"",IF(AL126/$DR$5&lt;=$AM$20,"CUMPLE","RECHAZADO"),"")</f>
        <v>CUMPLE</v>
      </c>
      <c r="AO126" s="209"/>
      <c r="AP126" s="874"/>
      <c r="AQ126" s="184">
        <f>ROUND(AP126*$DS$5,0)</f>
        <v>0</v>
      </c>
      <c r="AR126" s="1044"/>
      <c r="AS126" s="185" t="str">
        <f>IF(AP126&lt;&gt;"",IF(AQ126/$DR$5&lt;=$AR$20,"CUMPLE","RECHAZADO"),"")</f>
        <v/>
      </c>
      <c r="AT126" s="185"/>
      <c r="AU126" s="194">
        <f t="shared" si="601"/>
        <v>15607950</v>
      </c>
      <c r="AV126" s="874">
        <v>2965511</v>
      </c>
      <c r="AW126" s="877">
        <f t="shared" si="602"/>
        <v>2965511</v>
      </c>
      <c r="AX126" s="877">
        <f t="shared" si="603"/>
        <v>18573461</v>
      </c>
      <c r="AY126" s="877" t="str">
        <f t="shared" si="604"/>
        <v>CUMPLE</v>
      </c>
      <c r="AZ126" s="871"/>
      <c r="BA126" s="874">
        <v>12655214</v>
      </c>
      <c r="BB126" s="184">
        <f>ROUND(BA126*$DQ$5,0)</f>
        <v>88586498</v>
      </c>
      <c r="BC126" s="184">
        <f t="shared" ref="BC126" si="633">$BC$5</f>
        <v>123465503</v>
      </c>
      <c r="BD126" s="185" t="str">
        <f t="shared" si="450"/>
        <v>CUMPLE</v>
      </c>
      <c r="BE126" s="209"/>
      <c r="BF126" s="874">
        <v>11890091</v>
      </c>
      <c r="BG126" s="184">
        <f>ROUND(BF126*$DR$5,0)</f>
        <v>951207280</v>
      </c>
      <c r="BH126" s="184">
        <f t="shared" ref="BH126" si="634">$BH$5</f>
        <v>1325724320</v>
      </c>
      <c r="BI126" s="185" t="str">
        <f t="shared" si="608"/>
        <v>CUMPLE</v>
      </c>
      <c r="BJ126" s="209"/>
      <c r="BK126" s="874"/>
      <c r="BL126" s="184">
        <f>ROUND(BK126*$DS$5,0)</f>
        <v>0</v>
      </c>
      <c r="BM126" s="1044"/>
      <c r="BN126" s="185" t="str">
        <f>IF(BK126&lt;&gt;"",IF((BL126/$DR$5)/$DN$5&lt;=$BM$20,"CUMPLE","RECHAZADO"),"")</f>
        <v/>
      </c>
      <c r="BO126" s="878"/>
      <c r="BP126" s="194">
        <f t="shared" si="610"/>
        <v>1039793778</v>
      </c>
      <c r="BQ126" s="874">
        <v>197560818</v>
      </c>
      <c r="BR126" s="877">
        <f t="shared" si="611"/>
        <v>197560818</v>
      </c>
      <c r="BS126" s="877">
        <f t="shared" si="612"/>
        <v>1237354596</v>
      </c>
      <c r="BT126" s="877" t="str">
        <f t="shared" si="613"/>
        <v>CUMPLE</v>
      </c>
      <c r="BU126" s="871"/>
      <c r="BV126" s="874">
        <v>121202127</v>
      </c>
      <c r="BW126" s="874">
        <v>2302841</v>
      </c>
      <c r="BX126" s="194">
        <f t="shared" si="614"/>
        <v>2302840</v>
      </c>
      <c r="BY126" s="194" t="str">
        <f>IF(BV126&lt;&gt;"",IF(AND(BV126/$DN$5&lt;=$BY$15,BV126/$DN$5&gt;=$BY$16),"CUMPLE","RECHAZADO"),"")</f>
        <v>CUMPLE</v>
      </c>
      <c r="BZ126" s="194">
        <f t="shared" si="615"/>
        <v>121202127</v>
      </c>
      <c r="CA126" s="194">
        <f t="shared" si="616"/>
        <v>123504967</v>
      </c>
      <c r="CB126" s="871"/>
      <c r="CC126" s="874"/>
      <c r="CD126" s="874"/>
      <c r="CE126" s="194">
        <f t="shared" si="617"/>
        <v>0</v>
      </c>
      <c r="CF126" s="194" t="str">
        <f>IF(CC126&lt;&gt;"",IF(AND(CC126/$DN$5&lt;=$CF$15,CC126/$DS$5&gt;=$CF$16),"CUMPLE","RECHAZADO"),"")</f>
        <v/>
      </c>
      <c r="CG126" s="194">
        <f t="shared" si="618"/>
        <v>0</v>
      </c>
      <c r="CH126" s="194">
        <f t="shared" si="619"/>
        <v>0</v>
      </c>
      <c r="CI126" s="194"/>
      <c r="CJ126" s="232">
        <f t="shared" si="620"/>
        <v>20579759544</v>
      </c>
      <c r="CK126" s="197">
        <f t="shared" si="621"/>
        <v>1498940773</v>
      </c>
      <c r="CL126" s="232">
        <f t="shared" si="466"/>
        <v>22078700317</v>
      </c>
      <c r="CM126" s="871"/>
      <c r="CN126" s="200">
        <f t="shared" si="623"/>
        <v>20196034881</v>
      </c>
      <c r="CO126" s="200">
        <f t="shared" si="624"/>
        <v>1293883295</v>
      </c>
      <c r="CP126" s="200">
        <f t="shared" si="469"/>
        <v>21489918176</v>
      </c>
      <c r="CQ126" s="871"/>
      <c r="CR126" s="194">
        <f t="shared" si="470"/>
        <v>20579759544</v>
      </c>
      <c r="CS126" s="194">
        <f>(W126*$DP$5)+X126+(AF126*$DQ$5)+(AK126*$DR$5)+(AP126*$DS$5)+AV126+(BA126*$DQ$5)+(BF126*$DR$5)+(BK126*$DS$5)+BQ126+BV126+BW126+CC126+CD126</f>
        <v>1498940775</v>
      </c>
      <c r="CT126" s="200">
        <f t="shared" si="626"/>
        <v>22078700319</v>
      </c>
      <c r="CU126" s="874">
        <v>22078700319</v>
      </c>
      <c r="CV126" s="200" t="str">
        <f t="shared" si="472"/>
        <v>OK</v>
      </c>
      <c r="CW126" s="136"/>
      <c r="DB126" s="879" t="str">
        <f t="shared" si="473"/>
        <v>HABILITADO</v>
      </c>
      <c r="DC126" s="487"/>
    </row>
    <row r="127" spans="1:107" x14ac:dyDescent="0.25">
      <c r="A127" s="1039"/>
      <c r="B127" s="870">
        <v>4</v>
      </c>
      <c r="C127" s="1039"/>
      <c r="D127" s="726"/>
      <c r="E127" s="871"/>
      <c r="F127" s="872">
        <v>32291205642</v>
      </c>
      <c r="G127" s="873" t="str">
        <f t="shared" ref="G127" si="635">IF(F127&lt;&gt;"",IF(F127=$DV$6,"CUMPLE","RECHAZADO"),"")</f>
        <v>CUMPLE</v>
      </c>
      <c r="H127" s="874" t="s">
        <v>1538</v>
      </c>
      <c r="I127" s="880">
        <v>28878004742</v>
      </c>
      <c r="J127" s="225">
        <v>548682090</v>
      </c>
      <c r="K127" s="173">
        <f t="shared" si="587"/>
        <v>548682090</v>
      </c>
      <c r="L127" s="724" t="e">
        <f t="shared" si="588"/>
        <v>#DIV/0!</v>
      </c>
      <c r="M127" s="175" t="e">
        <f t="shared" si="589"/>
        <v>#DIV/0!</v>
      </c>
      <c r="N127" s="176" t="e">
        <f t="shared" si="590"/>
        <v>#DIV/0!</v>
      </c>
      <c r="O127" s="177" t="e">
        <f t="shared" si="591"/>
        <v>#DIV/0!</v>
      </c>
      <c r="P127" s="178" t="str">
        <f>IF(H127&lt;&gt;"",IF(J127=K127,IF(H127="SI",IF(AND(I127&lt;=$DF$6,I127&gt;=($DF$6*0.9)),"CUMPLE","NO CUMPLE"),IF(I127=$DF$6,"CUMPLE","NO CUMPLE")),"NO CUMPLE"),"")</f>
        <v>CUMPLE</v>
      </c>
      <c r="Q127" s="725">
        <f t="shared" si="592"/>
        <v>0</v>
      </c>
      <c r="R127" s="180">
        <f t="shared" si="475"/>
        <v>29426686832</v>
      </c>
      <c r="S127" s="180">
        <f t="shared" si="437"/>
        <v>28878004742</v>
      </c>
      <c r="T127" s="209"/>
      <c r="U127" s="209"/>
      <c r="V127" s="871"/>
      <c r="W127" s="874">
        <v>1586193</v>
      </c>
      <c r="X127" s="876">
        <v>2411014</v>
      </c>
      <c r="Y127" s="184">
        <f>ROUND(W127*$DP$6,0)</f>
        <v>126895440</v>
      </c>
      <c r="Z127" s="184">
        <f t="shared" si="438"/>
        <v>2411013</v>
      </c>
      <c r="AA127" s="1044"/>
      <c r="AB127" s="185" t="str">
        <f>IF(W127&lt;&gt;"",IF((Y127/$DP$6)/$DN$6&lt;=$AA$20,"CUMPLE","RECHAZADO"),"")</f>
        <v>CUMPLE</v>
      </c>
      <c r="AC127" s="186">
        <f t="shared" si="596"/>
        <v>129306453</v>
      </c>
      <c r="AD127" s="186">
        <f t="shared" si="597"/>
        <v>126895440</v>
      </c>
      <c r="AE127" s="209"/>
      <c r="AF127" s="874">
        <v>238549</v>
      </c>
      <c r="AG127" s="184">
        <f>ROUND(AF127*$DQ$6,0)</f>
        <v>7156470</v>
      </c>
      <c r="AH127" s="1044"/>
      <c r="AI127" s="185" t="str">
        <f>IF(AF127&lt;&gt;"",IF(AG127/$DQ$6&lt;=$AH$20,"CUMPLE","RECHAZADO"),"")</f>
        <v>CUMPLE</v>
      </c>
      <c r="AJ127" s="209"/>
      <c r="AK127" s="874">
        <v>190397</v>
      </c>
      <c r="AL127" s="184">
        <f>ROUND(AK127*$DR$6,0)</f>
        <v>15231760</v>
      </c>
      <c r="AM127" s="1044"/>
      <c r="AN127" s="185" t="str">
        <f>IF(AK127&lt;&gt;"",IF(AL127/$DR$6&lt;=$AM$20,"CUMPLE","RECHAZADO"),"")</f>
        <v>CUMPLE</v>
      </c>
      <c r="AO127" s="209"/>
      <c r="AP127" s="874"/>
      <c r="AQ127" s="184">
        <f>ROUND(AP127*$DS$6,0)</f>
        <v>0</v>
      </c>
      <c r="AR127" s="1044"/>
      <c r="AS127" s="185" t="str">
        <f>IF(AP127&lt;&gt;"",IF(AQ127/$DR$6&lt;=$AR$20,"CUMPLE","RECHAZADO"),"")</f>
        <v/>
      </c>
      <c r="AT127" s="185"/>
      <c r="AU127" s="194">
        <f t="shared" si="601"/>
        <v>22388230</v>
      </c>
      <c r="AV127" s="874">
        <v>4253764</v>
      </c>
      <c r="AW127" s="877">
        <f t="shared" si="602"/>
        <v>4253764</v>
      </c>
      <c r="AX127" s="877">
        <f t="shared" si="603"/>
        <v>26641994</v>
      </c>
      <c r="AY127" s="877" t="str">
        <f>IF(AV127&lt;&gt;"",IF(AN127="CUMPLE","CUMPLE","NO CUMPLE"),"")</f>
        <v>CUMPLE</v>
      </c>
      <c r="AZ127" s="871"/>
      <c r="BA127" s="874">
        <v>15451180</v>
      </c>
      <c r="BB127" s="184">
        <f>ROUND(BA127*$DQ$6,0)</f>
        <v>463535400</v>
      </c>
      <c r="BC127" s="184">
        <f t="shared" ref="BC127" si="636">$BC$6</f>
        <v>599037720</v>
      </c>
      <c r="BD127" s="185" t="str">
        <f t="shared" si="450"/>
        <v>CUMPLE</v>
      </c>
      <c r="BE127" s="209"/>
      <c r="BF127" s="874">
        <v>14517014</v>
      </c>
      <c r="BG127" s="184">
        <f>ROUND(BF127*$DR$6,0)</f>
        <v>1161361120</v>
      </c>
      <c r="BH127" s="184">
        <f t="shared" ref="BH127" si="637">$BH$6</f>
        <v>1500854400</v>
      </c>
      <c r="BI127" s="185" t="str">
        <f t="shared" si="608"/>
        <v>CUMPLE</v>
      </c>
      <c r="BJ127" s="209"/>
      <c r="BK127" s="874"/>
      <c r="BL127" s="184">
        <f>ROUND(BK127*$DS$6,0)</f>
        <v>0</v>
      </c>
      <c r="BM127" s="1044"/>
      <c r="BN127" s="185" t="str">
        <f>IF(BK127&lt;&gt;"",IF((BL127/$DR$6)/$DN$6&lt;=$BM$20,"CUMPLE","RECHAZADO"),"")</f>
        <v/>
      </c>
      <c r="BO127" s="878"/>
      <c r="BP127" s="194">
        <f t="shared" si="610"/>
        <v>1624896520</v>
      </c>
      <c r="BQ127" s="874">
        <v>308730346</v>
      </c>
      <c r="BR127" s="877">
        <f t="shared" si="611"/>
        <v>308730339</v>
      </c>
      <c r="BS127" s="877">
        <f t="shared" si="612"/>
        <v>1933626859</v>
      </c>
      <c r="BT127" s="877" t="str">
        <f>IF(BQ127&lt;&gt;"",IF(BI127="CUMPLE","CUMPLE","NO CUMPLE"),"")</f>
        <v>CUMPLE</v>
      </c>
      <c r="BU127" s="871"/>
      <c r="BV127" s="874">
        <v>115554309</v>
      </c>
      <c r="BW127" s="874">
        <v>2195532</v>
      </c>
      <c r="BX127" s="194">
        <f t="shared" si="614"/>
        <v>2195532</v>
      </c>
      <c r="BY127" s="194" t="str">
        <f>IF(BV127&lt;&gt;"",IF(AND(BV127/$DN$6&lt;=$BY$15,BV127/$DN$6&gt;=$BY$16),"CUMPLE","RECHAZADO"),"")</f>
        <v>CUMPLE</v>
      </c>
      <c r="BZ127" s="194">
        <f t="shared" si="615"/>
        <v>115554309</v>
      </c>
      <c r="CA127" s="194">
        <f t="shared" si="616"/>
        <v>117749841</v>
      </c>
      <c r="CB127" s="871"/>
      <c r="CC127" s="874"/>
      <c r="CD127" s="874"/>
      <c r="CE127" s="194">
        <f t="shared" si="617"/>
        <v>0</v>
      </c>
      <c r="CF127" s="194" t="str">
        <f>IF(CC127&lt;&gt;"",IF(AND(CC127/$DN$6&lt;=$CF$15,CC127/$DS$6&gt;=$CF$16),"CUMPLE","RECHAZADO"),"")</f>
        <v/>
      </c>
      <c r="CG127" s="194">
        <f t="shared" si="618"/>
        <v>0</v>
      </c>
      <c r="CH127" s="194">
        <f t="shared" si="619"/>
        <v>0</v>
      </c>
      <c r="CI127" s="194"/>
      <c r="CJ127" s="232">
        <f t="shared" si="620"/>
        <v>29426686832</v>
      </c>
      <c r="CK127" s="197">
        <f t="shared" si="621"/>
        <v>2207325147</v>
      </c>
      <c r="CL127" s="232">
        <f t="shared" si="466"/>
        <v>31634011979</v>
      </c>
      <c r="CM127" s="871"/>
      <c r="CN127" s="200">
        <f t="shared" si="623"/>
        <v>28878004742</v>
      </c>
      <c r="CO127" s="200">
        <f t="shared" si="624"/>
        <v>1889734499</v>
      </c>
      <c r="CP127" s="200">
        <f t="shared" si="469"/>
        <v>30767739241</v>
      </c>
      <c r="CQ127" s="871"/>
      <c r="CR127" s="194">
        <f t="shared" si="470"/>
        <v>29426686832</v>
      </c>
      <c r="CS127" s="194">
        <f>(W127*$DP$6)+X127+(AF127*$DQ$6)+(AK127*$DR$6)+(AP127*$DS$6)+AV127+(BA127*$DQ$6)+(BF127*$DR$6)+(BK127*$DS$6)+BQ127+BV127+BW127+CC127+CD127</f>
        <v>2207325155</v>
      </c>
      <c r="CT127" s="200">
        <f t="shared" si="626"/>
        <v>31634011987</v>
      </c>
      <c r="CU127" s="874">
        <v>31634011987</v>
      </c>
      <c r="CV127" s="200" t="str">
        <f t="shared" si="472"/>
        <v>OK</v>
      </c>
      <c r="CW127" s="136"/>
      <c r="DB127" s="879" t="str">
        <f t="shared" si="473"/>
        <v>HABILITADO</v>
      </c>
      <c r="DC127" s="487"/>
    </row>
    <row r="128" spans="1:107" x14ac:dyDescent="0.25">
      <c r="A128" s="1039"/>
      <c r="B128" s="870">
        <v>5</v>
      </c>
      <c r="C128" s="1039"/>
      <c r="D128" s="726"/>
      <c r="E128" s="871"/>
      <c r="F128" s="872">
        <v>31011375408</v>
      </c>
      <c r="G128" s="873" t="str">
        <f t="shared" ref="G128" si="638">IF(F128&lt;&gt;"",IF(F128=$DV$7,"CUMPLE","RECHAZADO"),"")</f>
        <v>CUMPLE</v>
      </c>
      <c r="H128" s="874" t="s">
        <v>1538</v>
      </c>
      <c r="I128" s="880">
        <v>27846036373</v>
      </c>
      <c r="J128" s="225">
        <v>529074691</v>
      </c>
      <c r="K128" s="173">
        <f t="shared" si="587"/>
        <v>529074691</v>
      </c>
      <c r="L128" s="724" t="e">
        <f t="shared" si="588"/>
        <v>#DIV/0!</v>
      </c>
      <c r="M128" s="175" t="e">
        <f t="shared" si="589"/>
        <v>#DIV/0!</v>
      </c>
      <c r="N128" s="176" t="e">
        <f t="shared" si="590"/>
        <v>#DIV/0!</v>
      </c>
      <c r="O128" s="177" t="e">
        <f t="shared" si="591"/>
        <v>#DIV/0!</v>
      </c>
      <c r="P128" s="178" t="str">
        <f>IF(H128&lt;&gt;"",IF(J128=K128,IF(H128="SI",IF(AND(I128&lt;=$DF$7,I128&gt;=($DF$7*0.9)),"CUMPLE","NO CUMPLE"),IF(I128=$DF$7,"CUMPLE","NO CUMPLE")),"NO CUMPLE"),"")</f>
        <v>CUMPLE</v>
      </c>
      <c r="Q128" s="725">
        <f t="shared" si="592"/>
        <v>0</v>
      </c>
      <c r="R128" s="180">
        <f t="shared" si="475"/>
        <v>28375111064</v>
      </c>
      <c r="S128" s="180">
        <f t="shared" si="437"/>
        <v>27846036373</v>
      </c>
      <c r="T128" s="209"/>
      <c r="U128" s="209"/>
      <c r="V128" s="871"/>
      <c r="W128" s="874">
        <v>1430119</v>
      </c>
      <c r="X128" s="876">
        <v>2880260</v>
      </c>
      <c r="Y128" s="184">
        <f>ROUND(W128*$DP$7,0)</f>
        <v>151592614</v>
      </c>
      <c r="Z128" s="184">
        <f t="shared" si="438"/>
        <v>2880260</v>
      </c>
      <c r="AA128" s="1044"/>
      <c r="AB128" s="185" t="str">
        <f>IF(W128&lt;&gt;"",IF((Y128/$DP$7)/$DN$7&lt;=$AA$20,"CUMPLE","RECHAZADO"),"")</f>
        <v>CUMPLE</v>
      </c>
      <c r="AC128" s="186">
        <f t="shared" si="596"/>
        <v>154472874</v>
      </c>
      <c r="AD128" s="186">
        <f t="shared" si="597"/>
        <v>151592614</v>
      </c>
      <c r="AE128" s="209"/>
      <c r="AF128" s="874">
        <v>214988</v>
      </c>
      <c r="AG128" s="184">
        <f>ROUND(AF128*$DQ$7,0)</f>
        <v>8169544</v>
      </c>
      <c r="AH128" s="1044"/>
      <c r="AI128" s="185" t="str">
        <f>IF(AF128&lt;&gt;"",IF(AG128/$DQ$7&lt;=$AH$20,"CUMPLE","RECHAZADO"),"")</f>
        <v>CUMPLE</v>
      </c>
      <c r="AJ128" s="209"/>
      <c r="AK128" s="874">
        <v>171592</v>
      </c>
      <c r="AL128" s="184">
        <f>ROUND(AK128*$DR$7,0)</f>
        <v>18188752</v>
      </c>
      <c r="AM128" s="1044"/>
      <c r="AN128" s="185" t="str">
        <f>IF(AK128&lt;&gt;"",IF(AL128/$DR$7&lt;=$AM$20,"CUMPLE","RECHAZADO"),"")</f>
        <v>CUMPLE</v>
      </c>
      <c r="AO128" s="209"/>
      <c r="AP128" s="874"/>
      <c r="AQ128" s="184">
        <f>ROUND(AP128*$DS$7,0)</f>
        <v>0</v>
      </c>
      <c r="AR128" s="1044"/>
      <c r="AS128" s="185" t="str">
        <f>IF(AP128&lt;&gt;"",IF(AQ128/$DR$7&lt;=$AR$20,"CUMPLE","RECHAZADO"),"")</f>
        <v/>
      </c>
      <c r="AT128" s="185"/>
      <c r="AU128" s="194">
        <f t="shared" si="601"/>
        <v>26358296</v>
      </c>
      <c r="AV128" s="874">
        <v>5008076</v>
      </c>
      <c r="AW128" s="877">
        <f t="shared" si="602"/>
        <v>5008076</v>
      </c>
      <c r="AX128" s="877">
        <f t="shared" si="603"/>
        <v>31366372</v>
      </c>
      <c r="AY128" s="877" t="str">
        <f>IF(AV128&lt;&gt;"",IF(AI128="CUMPLE",IF(AN128="CUMPLE","CUMPLE","NO CUMPLE"),"NO CUMPLE")," ")</f>
        <v>CUMPLE</v>
      </c>
      <c r="AZ128" s="871"/>
      <c r="BA128" s="874">
        <v>9417036</v>
      </c>
      <c r="BB128" s="184">
        <f>ROUND(BA128*$DQ$7,0)</f>
        <v>357847368</v>
      </c>
      <c r="BC128" s="184">
        <f t="shared" ref="BC128" si="639">$BC$7</f>
        <v>512088380</v>
      </c>
      <c r="BD128" s="185" t="str">
        <f t="shared" si="450"/>
        <v>CUMPLE</v>
      </c>
      <c r="BE128" s="209"/>
      <c r="BF128" s="874">
        <v>8847690</v>
      </c>
      <c r="BG128" s="184">
        <f>ROUND(BF128*$DR$7,0)</f>
        <v>937855140</v>
      </c>
      <c r="BH128" s="184">
        <f t="shared" ref="BH128" si="640">$BH$7</f>
        <v>1342093772</v>
      </c>
      <c r="BI128" s="185" t="str">
        <f t="shared" si="608"/>
        <v>CUMPLE</v>
      </c>
      <c r="BJ128" s="209"/>
      <c r="BK128" s="874"/>
      <c r="BL128" s="184">
        <f>ROUND(BK128*$DS$7,0)</f>
        <v>0</v>
      </c>
      <c r="BM128" s="1044"/>
      <c r="BN128" s="185" t="str">
        <f>IF(BK128&lt;&gt;"",IF((BL128/$DR$7)/$DN$7&lt;=$BM$20,"CUMPLE","RECHAZADO"),"")</f>
        <v/>
      </c>
      <c r="BO128" s="878"/>
      <c r="BP128" s="194">
        <f t="shared" si="610"/>
        <v>1295702508</v>
      </c>
      <c r="BQ128" s="874">
        <v>246183477</v>
      </c>
      <c r="BR128" s="877">
        <f t="shared" si="611"/>
        <v>246183477</v>
      </c>
      <c r="BS128" s="877">
        <f t="shared" si="612"/>
        <v>1541885985</v>
      </c>
      <c r="BT128" s="877" t="str">
        <f>IF(BQ128&lt;&gt;"",IF(BD128="CUMPLE",IF(BI128="CUMPLE","CUMPLE","NO CUMPLE"),"NO CUMPLE")," ")</f>
        <v>CUMPLE</v>
      </c>
      <c r="BU128" s="871"/>
      <c r="BV128" s="874">
        <v>124420819</v>
      </c>
      <c r="BW128" s="874">
        <v>2363996</v>
      </c>
      <c r="BX128" s="194">
        <f t="shared" si="614"/>
        <v>2363996</v>
      </c>
      <c r="BY128" s="194" t="str">
        <f>IF(BV128&lt;&gt;"",IF(AND(BV128/$DN$7&lt;=$BY$15,BV128/$DN$7&gt;=$BY$16),"CUMPLE","RECHAZADO"),"")</f>
        <v>CUMPLE</v>
      </c>
      <c r="BZ128" s="194">
        <f t="shared" si="615"/>
        <v>124420819</v>
      </c>
      <c r="CA128" s="194">
        <f t="shared" si="616"/>
        <v>126784815</v>
      </c>
      <c r="CB128" s="871"/>
      <c r="CC128" s="874"/>
      <c r="CD128" s="874"/>
      <c r="CE128" s="194">
        <f t="shared" si="617"/>
        <v>0</v>
      </c>
      <c r="CF128" s="194" t="str">
        <f>IF(CC128&lt;&gt;"",IF(AND(CC128/$DN$7&lt;=$CF$15,CC128/$DS$7&gt;=$CF$16),"CUMPLE","RECHAZADO"),"")</f>
        <v/>
      </c>
      <c r="CG128" s="194">
        <f t="shared" si="618"/>
        <v>0</v>
      </c>
      <c r="CH128" s="194">
        <f t="shared" si="619"/>
        <v>0</v>
      </c>
      <c r="CI128" s="194"/>
      <c r="CJ128" s="232">
        <f t="shared" si="620"/>
        <v>28375111064</v>
      </c>
      <c r="CK128" s="197">
        <f t="shared" si="621"/>
        <v>1854510046</v>
      </c>
      <c r="CL128" s="232">
        <f t="shared" si="466"/>
        <v>30229621110</v>
      </c>
      <c r="CM128" s="871"/>
      <c r="CN128" s="200">
        <f t="shared" si="623"/>
        <v>27846036373</v>
      </c>
      <c r="CO128" s="200">
        <f t="shared" si="624"/>
        <v>1598074237</v>
      </c>
      <c r="CP128" s="200">
        <f t="shared" si="469"/>
        <v>29444110610</v>
      </c>
      <c r="CQ128" s="871"/>
      <c r="CR128" s="194">
        <f t="shared" si="470"/>
        <v>28375111064</v>
      </c>
      <c r="CS128" s="194">
        <f>(W128*$DP$7)+X128+(AF128*$DQ$7)+(AK128*$DR$7)+(AP128*$DS$7)+AV128+(BA128*$DQ$7)+(BF128*$DR$7)+(BK128*$DS$7)+BQ128+BV128+BW128+CC128+CD128</f>
        <v>1854510046</v>
      </c>
      <c r="CT128" s="200">
        <f t="shared" si="626"/>
        <v>30229621110</v>
      </c>
      <c r="CU128" s="874">
        <v>30229621110</v>
      </c>
      <c r="CV128" s="200" t="str">
        <f t="shared" si="472"/>
        <v>OK</v>
      </c>
      <c r="CW128" s="136"/>
      <c r="DB128" s="879" t="str">
        <f t="shared" si="473"/>
        <v>HABILITADO</v>
      </c>
      <c r="DC128" s="487"/>
    </row>
    <row r="129" spans="1:107" hidden="1" x14ac:dyDescent="0.25">
      <c r="A129" s="1041"/>
      <c r="B129" s="167">
        <v>6</v>
      </c>
      <c r="C129" s="1043"/>
      <c r="D129" s="220"/>
      <c r="E129" s="156"/>
      <c r="F129" s="168"/>
      <c r="G129" s="169" t="str">
        <f t="shared" ref="G129" si="641">IF(F129&lt;&gt;"",IF(F129=$DV$8,"CUMPLE","RECHAZADO"),"")</f>
        <v/>
      </c>
      <c r="H129" s="170"/>
      <c r="I129" s="221"/>
      <c r="J129" s="224"/>
      <c r="K129" s="827">
        <f t="shared" si="587"/>
        <v>0</v>
      </c>
      <c r="L129" s="174" t="e">
        <f t="shared" si="588"/>
        <v>#DIV/0!</v>
      </c>
      <c r="M129" s="175" t="e">
        <f t="shared" si="589"/>
        <v>#DIV/0!</v>
      </c>
      <c r="N129" s="176" t="e">
        <f t="shared" si="590"/>
        <v>#DIV/0!</v>
      </c>
      <c r="O129" s="177" t="e">
        <f t="shared" si="591"/>
        <v>#DIV/0!</v>
      </c>
      <c r="P129" s="179" t="str">
        <f>IF(H129&lt;&gt;"",IF(J129=K129,IF(H129="SI",IF(AND(I129&lt;=$DF$8,I129&gt;=($DF$8*0.9)),"CUMPLE","NO CUMPLE"),IF(I129=$DF$8,"CUMPLE","NO CUMPLE")),"NO CUMPLE"),"")</f>
        <v/>
      </c>
      <c r="Q129" s="179">
        <f t="shared" si="592"/>
        <v>0</v>
      </c>
      <c r="R129" s="828" t="str">
        <f t="shared" si="475"/>
        <v/>
      </c>
      <c r="S129" s="828" t="str">
        <f t="shared" si="437"/>
        <v/>
      </c>
      <c r="T129" s="181"/>
      <c r="U129" s="182"/>
      <c r="V129" s="155"/>
      <c r="W129" s="170"/>
      <c r="X129" s="183"/>
      <c r="Y129" s="829">
        <f>ROUND(W129*$DP$8,0)</f>
        <v>0</v>
      </c>
      <c r="Z129" s="829">
        <f t="shared" si="438"/>
        <v>0</v>
      </c>
      <c r="AA129" s="1045"/>
      <c r="AB129" s="244" t="str">
        <f>IF(W129&lt;&gt;"",IF((Y129/$DP$8)/$DN$8&lt;=$AA$20,"CUMPLE","RECHAZADO"),"")</f>
        <v/>
      </c>
      <c r="AC129" s="830">
        <f t="shared" si="596"/>
        <v>0</v>
      </c>
      <c r="AD129" s="830">
        <f t="shared" si="597"/>
        <v>0</v>
      </c>
      <c r="AE129" s="181"/>
      <c r="AF129" s="170"/>
      <c r="AG129" s="829">
        <f>ROUND(AF129*$DQ$8,0)</f>
        <v>0</v>
      </c>
      <c r="AH129" s="1045"/>
      <c r="AI129" s="244" t="str">
        <f>IF(AF129&lt;&gt;"",IF(AG129/$DQ$8&lt;=$AH$20,"CUMPLE","RECHAZADO"),"")</f>
        <v/>
      </c>
      <c r="AJ129" s="181"/>
      <c r="AK129" s="170"/>
      <c r="AL129" s="829">
        <f>ROUND(AK129*$DR$8,0)</f>
        <v>0</v>
      </c>
      <c r="AM129" s="1045"/>
      <c r="AN129" s="244" t="str">
        <f>IF(AK129&lt;&gt;"",IF(AL129/$DR$8&lt;=$AM$20,"CUMPLE","RECHAZADO"),"")</f>
        <v/>
      </c>
      <c r="AO129" s="181"/>
      <c r="AP129" s="170"/>
      <c r="AQ129" s="829">
        <f>ROUND(AP129*$DS$8,0)</f>
        <v>0</v>
      </c>
      <c r="AR129" s="1045"/>
      <c r="AS129" s="244" t="str">
        <f>IF(AP129&lt;&gt;"",IF(AQ129/$DR$8&lt;=$AR$20,"CUMPLE","RECHAZADO"),"")</f>
        <v/>
      </c>
      <c r="AT129" s="187"/>
      <c r="AU129" s="831">
        <f t="shared" si="601"/>
        <v>0</v>
      </c>
      <c r="AV129" s="170"/>
      <c r="AW129" s="832">
        <f t="shared" si="602"/>
        <v>0</v>
      </c>
      <c r="AX129" s="832">
        <f t="shared" si="603"/>
        <v>0</v>
      </c>
      <c r="AY129" s="832" t="str">
        <f>IF(AV129&lt;&gt;"",IF(AN129="CUMPLE","CUMPLE","NO CUMPLE"),"")</f>
        <v/>
      </c>
      <c r="AZ129" s="155"/>
      <c r="BA129" s="170"/>
      <c r="BB129" s="829">
        <f>ROUND(BA129*$DQ$8,0)</f>
        <v>0</v>
      </c>
      <c r="BC129" s="834">
        <f t="shared" ref="BC129" si="642">$BC$8</f>
        <v>282572794</v>
      </c>
      <c r="BD129" s="729" t="str">
        <f t="shared" si="450"/>
        <v/>
      </c>
      <c r="BE129" s="181"/>
      <c r="BF129" s="170"/>
      <c r="BG129" s="829">
        <f>ROUND(BF129*$DR$8,0)</f>
        <v>0</v>
      </c>
      <c r="BH129" s="829">
        <f t="shared" ref="BH129" si="643">$BH$8</f>
        <v>1099881666</v>
      </c>
      <c r="BI129" s="729" t="str">
        <f t="shared" si="608"/>
        <v/>
      </c>
      <c r="BJ129" s="181"/>
      <c r="BK129" s="170"/>
      <c r="BL129" s="829">
        <f>ROUND(BK129*$DS$8,0)</f>
        <v>0</v>
      </c>
      <c r="BM129" s="1045"/>
      <c r="BN129" s="244" t="str">
        <f>IF(BK129&lt;&gt;"",IF((BL129/$DR$8)/$DN$8&lt;=$BM$20,"CUMPLE","RECHAZADO"),"")</f>
        <v/>
      </c>
      <c r="BO129" s="193"/>
      <c r="BP129" s="831">
        <f t="shared" si="610"/>
        <v>0</v>
      </c>
      <c r="BQ129" s="170"/>
      <c r="BR129" s="832">
        <f t="shared" si="611"/>
        <v>0</v>
      </c>
      <c r="BS129" s="832">
        <f t="shared" si="612"/>
        <v>0</v>
      </c>
      <c r="BT129" s="832" t="str">
        <f>IF(BQ129&lt;&gt;"",IF(BI129="CUMPLE","CUMPLE","NO CUMPLE"),"")</f>
        <v/>
      </c>
      <c r="BU129" s="155"/>
      <c r="BV129" s="170"/>
      <c r="BW129" s="170"/>
      <c r="BX129" s="835">
        <f t="shared" si="614"/>
        <v>0</v>
      </c>
      <c r="BY129" s="835" t="str">
        <f>IF(BV129&lt;&gt;"",IF(AND(BV129/$DN$8&lt;=$BY$15,BV129/$DN$8&gt;=$BY$16),"CUMPLE","RECHAZADO"),"")</f>
        <v/>
      </c>
      <c r="BZ129" s="835">
        <f t="shared" si="615"/>
        <v>0</v>
      </c>
      <c r="CA129" s="835">
        <f t="shared" si="616"/>
        <v>0</v>
      </c>
      <c r="CB129" s="155"/>
      <c r="CC129" s="170"/>
      <c r="CD129" s="170"/>
      <c r="CE129" s="835">
        <f t="shared" si="617"/>
        <v>0</v>
      </c>
      <c r="CF129" s="835" t="str">
        <f>IF(CC129&lt;&gt;"",IF(AND(CC129/$DN$8&lt;=$CF$15,CC129/$DS$8&gt;=$CF$16),"CUMPLE","RECHAZADO"),"")</f>
        <v/>
      </c>
      <c r="CG129" s="835">
        <f t="shared" si="618"/>
        <v>0</v>
      </c>
      <c r="CH129" s="835">
        <f t="shared" si="619"/>
        <v>0</v>
      </c>
      <c r="CI129" s="195"/>
      <c r="CJ129" s="86" t="str">
        <f t="shared" si="620"/>
        <v/>
      </c>
      <c r="CK129" s="836">
        <f t="shared" si="621"/>
        <v>0</v>
      </c>
      <c r="CL129" s="837" t="str">
        <f t="shared" si="466"/>
        <v/>
      </c>
      <c r="CM129" s="155"/>
      <c r="CN129" s="838" t="str">
        <f t="shared" si="623"/>
        <v/>
      </c>
      <c r="CO129" s="839">
        <f t="shared" si="624"/>
        <v>0</v>
      </c>
      <c r="CP129" s="840" t="str">
        <f t="shared" si="469"/>
        <v/>
      </c>
      <c r="CQ129" s="156"/>
      <c r="CR129" s="841">
        <f t="shared" si="470"/>
        <v>0</v>
      </c>
      <c r="CS129" s="835">
        <f>(W129*$DP$8)+X129+(AF129*$DQ$8)+(AK129*$DR$8)+(AP129*$DS$8)+AV129+(BA129*$DQ$8)+(BF129*$DR$8)+(BK129*$DS$8)+BQ129+BV129+BW129+CC129+CD129</f>
        <v>0</v>
      </c>
      <c r="CT129" s="840">
        <f t="shared" si="626"/>
        <v>0</v>
      </c>
      <c r="CU129" s="842"/>
      <c r="CV129" s="840" t="str">
        <f t="shared" si="472"/>
        <v/>
      </c>
      <c r="DB129" s="843" t="str">
        <f t="shared" si="473"/>
        <v/>
      </c>
      <c r="DC129" s="844"/>
    </row>
    <row r="130" spans="1:107" hidden="1" x14ac:dyDescent="0.25">
      <c r="A130" s="1046"/>
      <c r="B130" s="870">
        <v>7</v>
      </c>
      <c r="C130" s="1043"/>
      <c r="D130" s="220"/>
      <c r="E130" s="156"/>
      <c r="F130" s="207"/>
      <c r="G130" s="169" t="str">
        <f t="shared" ref="G130" si="644">IF(F130&lt;&gt;"",IF(F130=$DV$9,"CUMPLE","RECHAZADO"),"")</f>
        <v/>
      </c>
      <c r="H130" s="170"/>
      <c r="I130" s="216"/>
      <c r="J130" s="225"/>
      <c r="K130" s="173">
        <f t="shared" si="587"/>
        <v>0</v>
      </c>
      <c r="L130" s="174" t="e">
        <f t="shared" si="588"/>
        <v>#DIV/0!</v>
      </c>
      <c r="M130" s="175" t="e">
        <f t="shared" si="589"/>
        <v>#DIV/0!</v>
      </c>
      <c r="N130" s="176" t="e">
        <f t="shared" si="590"/>
        <v>#DIV/0!</v>
      </c>
      <c r="O130" s="177" t="e">
        <f t="shared" si="591"/>
        <v>#DIV/0!</v>
      </c>
      <c r="P130" s="178" t="str">
        <f>IF(H130&lt;&gt;"",IF(J130=K130,IF(H130="SI",IF(AND(I130&lt;=$DF$9,I130&gt;=($DF$9*0.9)),"CUMPLE","NO CUMPLE"),IF(I130=$DF$9,"CUMPLE","NO CUMPLE")),"NO CUMPLE"),"")</f>
        <v/>
      </c>
      <c r="Q130" s="179">
        <f t="shared" si="592"/>
        <v>0</v>
      </c>
      <c r="R130" s="180" t="str">
        <f t="shared" si="475"/>
        <v/>
      </c>
      <c r="S130" s="180" t="str">
        <f t="shared" si="437"/>
        <v/>
      </c>
      <c r="T130" s="209"/>
      <c r="U130" s="210"/>
      <c r="V130" s="155"/>
      <c r="W130" s="211"/>
      <c r="X130" s="212"/>
      <c r="Y130" s="184">
        <f>ROUND(W130*$DP$9,0)</f>
        <v>0</v>
      </c>
      <c r="Z130" s="184">
        <f t="shared" si="438"/>
        <v>0</v>
      </c>
      <c r="AA130" s="1045"/>
      <c r="AB130" s="185" t="str">
        <f>IF(W130&lt;&gt;"",IF((Y130/$DP$9)/$DN$9&lt;=$AA$20,"CUMPLE","RECHAZADO"),"")</f>
        <v/>
      </c>
      <c r="AC130" s="186">
        <f t="shared" si="596"/>
        <v>0</v>
      </c>
      <c r="AD130" s="186">
        <f t="shared" si="597"/>
        <v>0</v>
      </c>
      <c r="AE130" s="209"/>
      <c r="AF130" s="211"/>
      <c r="AG130" s="184">
        <f>ROUND(AF130*$DQ$9,0)</f>
        <v>0</v>
      </c>
      <c r="AH130" s="1045"/>
      <c r="AI130" s="185" t="str">
        <f>IF(AF130&lt;&gt;"",IF(AG130/$DQ$9&lt;=$AH$20,"CUMPLE","RECHAZADO"),"")</f>
        <v/>
      </c>
      <c r="AJ130" s="209"/>
      <c r="AK130" s="211"/>
      <c r="AL130" s="184">
        <f>ROUND(AK130*$DR$9,0)</f>
        <v>0</v>
      </c>
      <c r="AM130" s="1045"/>
      <c r="AN130" s="185" t="str">
        <f>IF(AK130&lt;&gt;"",IF(AL130/$DR$9&lt;=$AM$20,"CUMPLE","RECHAZADO"),"")</f>
        <v/>
      </c>
      <c r="AO130" s="209"/>
      <c r="AP130" s="211"/>
      <c r="AQ130" s="184">
        <f>ROUND(AP130*$DS$9,0)</f>
        <v>0</v>
      </c>
      <c r="AR130" s="1045"/>
      <c r="AS130" s="185" t="str">
        <f>IF(AP130&lt;&gt;"",IF(AQ130/$DR$9&lt;=$AR$20,"CUMPLE","RECHAZADO"),"")</f>
        <v/>
      </c>
      <c r="AT130" s="213"/>
      <c r="AU130" s="188">
        <f t="shared" si="601"/>
        <v>0</v>
      </c>
      <c r="AV130" s="170"/>
      <c r="AW130" s="189">
        <f t="shared" si="602"/>
        <v>0</v>
      </c>
      <c r="AX130" s="189">
        <f t="shared" si="603"/>
        <v>0</v>
      </c>
      <c r="AY130" s="189" t="str">
        <f t="shared" ref="AY130:AY134" si="645">IF(AV130&lt;&gt;"",IF(AI130="CUMPLE",IF(AN130="CUMPLE","CUMPLE","NO CUMPLE"),"NO CUMPLE")," ")</f>
        <v xml:space="preserve"> </v>
      </c>
      <c r="AZ130" s="155"/>
      <c r="BA130" s="211"/>
      <c r="BB130" s="184">
        <f>ROUND(BA130*$DQ$9,0)</f>
        <v>0</v>
      </c>
      <c r="BC130" s="191">
        <f t="shared" ref="BC130" si="646">$BC$9</f>
        <v>498219200</v>
      </c>
      <c r="BD130" s="192" t="str">
        <f t="shared" si="450"/>
        <v/>
      </c>
      <c r="BE130" s="209"/>
      <c r="BF130" s="211"/>
      <c r="BG130" s="184">
        <f>ROUND(BF130*$DR$9,0)</f>
        <v>0</v>
      </c>
      <c r="BH130" s="184">
        <f t="shared" ref="BH130" si="647">$BH$9</f>
        <v>1243383400</v>
      </c>
      <c r="BI130" s="192" t="str">
        <f t="shared" si="608"/>
        <v/>
      </c>
      <c r="BJ130" s="209"/>
      <c r="BK130" s="211"/>
      <c r="BL130" s="184">
        <f>ROUND(BK130*$DS$9,0)</f>
        <v>0</v>
      </c>
      <c r="BM130" s="1045"/>
      <c r="BN130" s="185" t="str">
        <f>IF(BK130&lt;&gt;"",IF((BL130/$DR$9)/$DN$9&lt;=$BM$20,"CUMPLE","RECHAZADO"),"")</f>
        <v/>
      </c>
      <c r="BO130" s="214"/>
      <c r="BP130" s="188">
        <f t="shared" si="610"/>
        <v>0</v>
      </c>
      <c r="BQ130" s="170"/>
      <c r="BR130" s="189">
        <f t="shared" si="611"/>
        <v>0</v>
      </c>
      <c r="BS130" s="189">
        <f t="shared" si="612"/>
        <v>0</v>
      </c>
      <c r="BT130" s="189" t="str">
        <f t="shared" ref="BT130:BT134" si="648">IF(BQ130&lt;&gt;"",IF(BD130="CUMPLE",IF(BI130="CUMPLE","CUMPLE","NO CUMPLE"),"NO CUMPLE")," ")</f>
        <v xml:space="preserve"> </v>
      </c>
      <c r="BU130" s="155"/>
      <c r="BV130" s="170"/>
      <c r="BW130" s="170"/>
      <c r="BX130" s="194">
        <f t="shared" si="614"/>
        <v>0</v>
      </c>
      <c r="BY130" s="194" t="str">
        <f>IF(BV130&lt;&gt;"",IF(AND(BV130/$DN$9&lt;=$BY$15,BV130/$DN$9&gt;=$BY$16),"CUMPLE","RECHAZADO"),"")</f>
        <v/>
      </c>
      <c r="BZ130" s="194">
        <f t="shared" si="615"/>
        <v>0</v>
      </c>
      <c r="CA130" s="194">
        <f t="shared" si="616"/>
        <v>0</v>
      </c>
      <c r="CB130" s="155"/>
      <c r="CC130" s="170"/>
      <c r="CD130" s="170"/>
      <c r="CE130" s="194">
        <f t="shared" si="617"/>
        <v>0</v>
      </c>
      <c r="CF130" s="194" t="str">
        <f>IF(CC130&lt;&gt;"",IF(AND(CC130/$DN$9&lt;=$CF$15,CC130/$DS$9&gt;=$CF$16),"CUMPLE","RECHAZADO"),"")</f>
        <v/>
      </c>
      <c r="CG130" s="194">
        <f t="shared" si="618"/>
        <v>0</v>
      </c>
      <c r="CH130" s="194">
        <f t="shared" si="619"/>
        <v>0</v>
      </c>
      <c r="CI130" s="215"/>
      <c r="CJ130" s="196" t="str">
        <f t="shared" si="620"/>
        <v/>
      </c>
      <c r="CK130" s="197">
        <f t="shared" si="621"/>
        <v>0</v>
      </c>
      <c r="CL130" s="198" t="str">
        <f t="shared" si="466"/>
        <v/>
      </c>
      <c r="CM130" s="155"/>
      <c r="CN130" s="199" t="str">
        <f t="shared" si="623"/>
        <v/>
      </c>
      <c r="CO130" s="200">
        <f t="shared" si="624"/>
        <v>0</v>
      </c>
      <c r="CP130" s="201" t="str">
        <f t="shared" si="469"/>
        <v/>
      </c>
      <c r="CQ130" s="156"/>
      <c r="CR130" s="202">
        <f t="shared" si="470"/>
        <v>0</v>
      </c>
      <c r="CS130" s="194">
        <f>(W130*$DP$9)+X130+(AF130*$DQ$9)+(AK130*$DR$9)+(AP130*$DS$9)+AV130+(BA130*$DQ$9)+(BF130*$DR$9)+(BK130*$DS$9)+BQ130+BV130+BW130+CC130+CD130</f>
        <v>0</v>
      </c>
      <c r="CT130" s="201">
        <f t="shared" si="626"/>
        <v>0</v>
      </c>
      <c r="CU130" s="203"/>
      <c r="CV130" s="201" t="str">
        <f t="shared" si="472"/>
        <v/>
      </c>
      <c r="DB130" s="204" t="str">
        <f t="shared" si="473"/>
        <v/>
      </c>
      <c r="DC130" s="206"/>
    </row>
    <row r="131" spans="1:107" hidden="1" x14ac:dyDescent="0.25">
      <c r="A131" s="1046"/>
      <c r="B131" s="870">
        <v>8</v>
      </c>
      <c r="C131" s="1043"/>
      <c r="D131" s="220"/>
      <c r="E131" s="156"/>
      <c r="F131" s="207"/>
      <c r="G131" s="169" t="str">
        <f t="shared" ref="G131" si="649">IF(F131&lt;&gt;"",IF(F131=$DV$10,"CUMPLE","RECHAZADO"),"")</f>
        <v/>
      </c>
      <c r="H131" s="170"/>
      <c r="I131" s="216"/>
      <c r="J131" s="225"/>
      <c r="K131" s="173">
        <f t="shared" si="587"/>
        <v>0</v>
      </c>
      <c r="L131" s="174" t="e">
        <f t="shared" si="588"/>
        <v>#DIV/0!</v>
      </c>
      <c r="M131" s="175" t="e">
        <f t="shared" si="589"/>
        <v>#DIV/0!</v>
      </c>
      <c r="N131" s="176" t="e">
        <f t="shared" si="590"/>
        <v>#DIV/0!</v>
      </c>
      <c r="O131" s="177" t="e">
        <f t="shared" si="591"/>
        <v>#DIV/0!</v>
      </c>
      <c r="P131" s="178" t="str">
        <f>IF(H131&lt;&gt;"",IF(J131=K131,IF(H131="SI",IF(AND(I131&lt;=$DF$10,I131&gt;=($DF$10*0.9)),"CUMPLE","NO CUMPLE"),IF(I131=$DF$10,"CUMPLE","NO CUMPLE")),"NO CUMPLE"),"")</f>
        <v/>
      </c>
      <c r="Q131" s="179">
        <f t="shared" si="592"/>
        <v>0</v>
      </c>
      <c r="R131" s="180" t="str">
        <f t="shared" si="475"/>
        <v/>
      </c>
      <c r="S131" s="180" t="str">
        <f t="shared" si="437"/>
        <v/>
      </c>
      <c r="T131" s="209"/>
      <c r="U131" s="210"/>
      <c r="V131" s="155"/>
      <c r="W131" s="211"/>
      <c r="X131" s="212"/>
      <c r="Y131" s="184">
        <f>ROUND(W131*$DP$10,0)</f>
        <v>0</v>
      </c>
      <c r="Z131" s="184">
        <f t="shared" si="438"/>
        <v>0</v>
      </c>
      <c r="AA131" s="1045"/>
      <c r="AB131" s="185" t="str">
        <f>IF(W131&lt;&gt;"",IF((Y131/$DP$10)/$DN$10&lt;=$AA$20,"CUMPLE","RECHAZADO"),"")</f>
        <v/>
      </c>
      <c r="AC131" s="186">
        <f t="shared" si="596"/>
        <v>0</v>
      </c>
      <c r="AD131" s="186">
        <f t="shared" si="597"/>
        <v>0</v>
      </c>
      <c r="AE131" s="209"/>
      <c r="AF131" s="211"/>
      <c r="AG131" s="184">
        <f>ROUND(AF131*$DQ$10,0)</f>
        <v>0</v>
      </c>
      <c r="AH131" s="1045"/>
      <c r="AI131" s="185" t="str">
        <f>IF(AF131&lt;&gt;"",IF(AG131/$DQ$10&lt;=$AH$20,"CUMPLE","RECHAZADO"),"")</f>
        <v/>
      </c>
      <c r="AJ131" s="209"/>
      <c r="AK131" s="211"/>
      <c r="AL131" s="184">
        <f>ROUND(AK131*$DR$10,0)</f>
        <v>0</v>
      </c>
      <c r="AM131" s="1045"/>
      <c r="AN131" s="185" t="str">
        <f>IF(AK131&lt;&gt;"",IF(AL131/$DR$10&lt;=$AM$20,"CUMPLE","RECHAZADO"),"")</f>
        <v/>
      </c>
      <c r="AO131" s="209"/>
      <c r="AP131" s="211"/>
      <c r="AQ131" s="184">
        <f>ROUND(AP131*$DS$10,0)</f>
        <v>0</v>
      </c>
      <c r="AR131" s="1045"/>
      <c r="AS131" s="185" t="str">
        <f>IF(AP131&lt;&gt;"",IF(AQ131/$DR$10&lt;=$AR$20,"CUMPLE","RECHAZADO"),"")</f>
        <v/>
      </c>
      <c r="AT131" s="213"/>
      <c r="AU131" s="188">
        <f t="shared" si="601"/>
        <v>0</v>
      </c>
      <c r="AV131" s="170"/>
      <c r="AW131" s="189">
        <f t="shared" si="602"/>
        <v>0</v>
      </c>
      <c r="AX131" s="189">
        <f t="shared" si="603"/>
        <v>0</v>
      </c>
      <c r="AY131" s="189" t="str">
        <f t="shared" si="645"/>
        <v xml:space="preserve"> </v>
      </c>
      <c r="AZ131" s="155"/>
      <c r="BA131" s="211"/>
      <c r="BB131" s="184">
        <f>ROUND(BA131*$DQ$10,0)</f>
        <v>0</v>
      </c>
      <c r="BC131" s="191">
        <f t="shared" ref="BC131" si="650">$BC$10</f>
        <v>220195976</v>
      </c>
      <c r="BD131" s="192" t="str">
        <f t="shared" si="450"/>
        <v/>
      </c>
      <c r="BE131" s="209"/>
      <c r="BF131" s="211"/>
      <c r="BG131" s="184">
        <f>ROUND(BF131*$DR$10,0)</f>
        <v>0</v>
      </c>
      <c r="BH131" s="184">
        <f t="shared" ref="BH131" si="651">$BH$10</f>
        <v>1034415590</v>
      </c>
      <c r="BI131" s="192" t="str">
        <f t="shared" si="608"/>
        <v/>
      </c>
      <c r="BJ131" s="209"/>
      <c r="BK131" s="211"/>
      <c r="BL131" s="184">
        <f>ROUND(BK131*$DS$10,0)</f>
        <v>0</v>
      </c>
      <c r="BM131" s="1045"/>
      <c r="BN131" s="185" t="str">
        <f>IF(BK131&lt;&gt;"",IF((BL131/$DR$10)/$DN$10&lt;=$BM$20,"CUMPLE","RECHAZADO"),"")</f>
        <v/>
      </c>
      <c r="BO131" s="214"/>
      <c r="BP131" s="188">
        <f t="shared" si="610"/>
        <v>0</v>
      </c>
      <c r="BQ131" s="170"/>
      <c r="BR131" s="189">
        <f t="shared" si="611"/>
        <v>0</v>
      </c>
      <c r="BS131" s="189">
        <f t="shared" si="612"/>
        <v>0</v>
      </c>
      <c r="BT131" s="189" t="str">
        <f t="shared" si="648"/>
        <v xml:space="preserve"> </v>
      </c>
      <c r="BU131" s="155"/>
      <c r="BV131" s="170"/>
      <c r="BW131" s="170"/>
      <c r="BX131" s="194">
        <f t="shared" si="614"/>
        <v>0</v>
      </c>
      <c r="BY131" s="194" t="str">
        <f>IF(BV131&lt;&gt;"",IF(AND(BV131/$DN$10&lt;=$BY$15,BV131/$DN$10&gt;=$BY$16),"CUMPLE","RECHAZADO"),"")</f>
        <v/>
      </c>
      <c r="BZ131" s="194">
        <f t="shared" si="615"/>
        <v>0</v>
      </c>
      <c r="CA131" s="194">
        <f t="shared" si="616"/>
        <v>0</v>
      </c>
      <c r="CB131" s="155"/>
      <c r="CC131" s="170"/>
      <c r="CD131" s="170"/>
      <c r="CE131" s="194">
        <f t="shared" si="617"/>
        <v>0</v>
      </c>
      <c r="CF131" s="194" t="str">
        <f>IF(CC131&lt;&gt;"",IF(AND(CC131/$DN$10&lt;=$CF$15,CC131/$DS$10&gt;=$CF$16),"CUMPLE","RECHAZADO"),"")</f>
        <v/>
      </c>
      <c r="CG131" s="194">
        <f t="shared" si="618"/>
        <v>0</v>
      </c>
      <c r="CH131" s="194">
        <f t="shared" si="619"/>
        <v>0</v>
      </c>
      <c r="CI131" s="215"/>
      <c r="CJ131" s="196" t="str">
        <f t="shared" si="620"/>
        <v/>
      </c>
      <c r="CK131" s="197">
        <f t="shared" si="621"/>
        <v>0</v>
      </c>
      <c r="CL131" s="198" t="str">
        <f t="shared" si="466"/>
        <v/>
      </c>
      <c r="CM131" s="155"/>
      <c r="CN131" s="199" t="str">
        <f t="shared" si="623"/>
        <v/>
      </c>
      <c r="CO131" s="200">
        <f t="shared" si="624"/>
        <v>0</v>
      </c>
      <c r="CP131" s="201" t="str">
        <f t="shared" si="469"/>
        <v/>
      </c>
      <c r="CQ131" s="156"/>
      <c r="CR131" s="202">
        <f t="shared" si="470"/>
        <v>0</v>
      </c>
      <c r="CS131" s="194">
        <f>(W131*$DP$10)+X131+(AF131*$DQ$10)+(AK131*$DR$10)+(AP131*$DS$10)+AV131+(BA131*$DQ$10)+(BF131*$DR$10)+(BK131*$DS$10)+BQ131+BV131+BW131+CC131+CD131</f>
        <v>0</v>
      </c>
      <c r="CT131" s="201">
        <f t="shared" si="626"/>
        <v>0</v>
      </c>
      <c r="CU131" s="203"/>
      <c r="CV131" s="201" t="str">
        <f t="shared" si="472"/>
        <v/>
      </c>
      <c r="DB131" s="204" t="str">
        <f t="shared" si="473"/>
        <v/>
      </c>
      <c r="DC131" s="206"/>
    </row>
    <row r="132" spans="1:107" hidden="1" x14ac:dyDescent="0.25">
      <c r="A132" s="1042"/>
      <c r="B132" s="750">
        <v>9</v>
      </c>
      <c r="C132" s="1043"/>
      <c r="D132" s="220"/>
      <c r="E132" s="156"/>
      <c r="F132" s="751"/>
      <c r="G132" s="752" t="str">
        <f t="shared" ref="G132" si="652">IF(F132&lt;&gt;"",IF(F132=$DV$11,"CUMPLE","RECHAZADO"),"")</f>
        <v/>
      </c>
      <c r="H132" s="753"/>
      <c r="I132" s="754"/>
      <c r="J132" s="797"/>
      <c r="K132" s="756">
        <f t="shared" si="587"/>
        <v>0</v>
      </c>
      <c r="L132" s="174" t="e">
        <f t="shared" si="588"/>
        <v>#DIV/0!</v>
      </c>
      <c r="M132" s="175" t="e">
        <f t="shared" si="589"/>
        <v>#DIV/0!</v>
      </c>
      <c r="N132" s="176" t="e">
        <f t="shared" si="590"/>
        <v>#DIV/0!</v>
      </c>
      <c r="O132" s="177" t="e">
        <f t="shared" si="591"/>
        <v>#DIV/0!</v>
      </c>
      <c r="P132" s="757" t="str">
        <f>IF(H132&lt;&gt;"",IF(J132=K132,IF(H132="SI",IF(AND(I132&lt;=$DF$11,I132&gt;=($DF$11*0.9)),"CUMPLE","NO CUMPLE"),IF(I132=$DF$11,"CUMPLE","NO CUMPLE")),"NO CUMPLE"),"")</f>
        <v/>
      </c>
      <c r="Q132" s="179">
        <f t="shared" si="592"/>
        <v>0</v>
      </c>
      <c r="R132" s="758" t="str">
        <f t="shared" si="475"/>
        <v/>
      </c>
      <c r="S132" s="758" t="str">
        <f t="shared" si="437"/>
        <v/>
      </c>
      <c r="T132" s="759"/>
      <c r="U132" s="760"/>
      <c r="V132" s="155"/>
      <c r="W132" s="761"/>
      <c r="X132" s="762"/>
      <c r="Y132" s="763">
        <f>ROUND(W132*$DP$11,0)</f>
        <v>0</v>
      </c>
      <c r="Z132" s="763">
        <f t="shared" si="438"/>
        <v>0</v>
      </c>
      <c r="AA132" s="1045"/>
      <c r="AB132" s="764" t="str">
        <f>IF(W132&lt;&gt;"",IF((Y132/$DP$11)/$DN$11&lt;=$AA$20,"CUMPLE","RECHAZADO"),"")</f>
        <v/>
      </c>
      <c r="AC132" s="765">
        <f t="shared" si="596"/>
        <v>0</v>
      </c>
      <c r="AD132" s="765">
        <f t="shared" si="597"/>
        <v>0</v>
      </c>
      <c r="AE132" s="759"/>
      <c r="AF132" s="761"/>
      <c r="AG132" s="763">
        <f>ROUND(AF132*$DQ$11,0)</f>
        <v>0</v>
      </c>
      <c r="AH132" s="1045"/>
      <c r="AI132" s="764" t="str">
        <f>IF(AF132&lt;&gt;"",IF(AG132/$DQ$11&lt;=$AH$20,"CUMPLE","RECHAZADO"),"")</f>
        <v/>
      </c>
      <c r="AJ132" s="759"/>
      <c r="AK132" s="761"/>
      <c r="AL132" s="763">
        <f>ROUND(AK132*$DR$11,0)</f>
        <v>0</v>
      </c>
      <c r="AM132" s="1045"/>
      <c r="AN132" s="764" t="str">
        <f>IF(AK132&lt;&gt;"",IF(AL132/$DR$11&lt;=$AM$20,"CUMPLE","RECHAZADO"),"")</f>
        <v/>
      </c>
      <c r="AO132" s="759"/>
      <c r="AP132" s="761"/>
      <c r="AQ132" s="763">
        <f>ROUND(AP132*$DS$11,0)</f>
        <v>0</v>
      </c>
      <c r="AR132" s="1045"/>
      <c r="AS132" s="764" t="str">
        <f>IF(AP132&lt;&gt;"",IF(AQ132/$DR$11&lt;=$AR$20,"CUMPLE","RECHAZADO"),"")</f>
        <v/>
      </c>
      <c r="AT132" s="766"/>
      <c r="AU132" s="767">
        <f t="shared" si="601"/>
        <v>0</v>
      </c>
      <c r="AV132" s="753"/>
      <c r="AW132" s="768">
        <f t="shared" si="602"/>
        <v>0</v>
      </c>
      <c r="AX132" s="768">
        <f t="shared" si="603"/>
        <v>0</v>
      </c>
      <c r="AY132" s="768" t="str">
        <f t="shared" si="645"/>
        <v xml:space="preserve"> </v>
      </c>
      <c r="AZ132" s="155"/>
      <c r="BA132" s="761"/>
      <c r="BB132" s="763">
        <f>ROUND(BA132*$DQ$11,0)</f>
        <v>0</v>
      </c>
      <c r="BC132" s="770">
        <f t="shared" ref="BC132" si="653">$BC$11</f>
        <v>334384100</v>
      </c>
      <c r="BD132" s="164" t="str">
        <f t="shared" si="450"/>
        <v/>
      </c>
      <c r="BE132" s="759"/>
      <c r="BF132" s="761"/>
      <c r="BG132" s="763">
        <f>ROUND(BF132*$DR$11,0)</f>
        <v>0</v>
      </c>
      <c r="BH132" s="763">
        <f t="shared" ref="BH132" si="654">$BH$11</f>
        <v>1162419824</v>
      </c>
      <c r="BI132" s="164" t="str">
        <f t="shared" si="608"/>
        <v/>
      </c>
      <c r="BJ132" s="759"/>
      <c r="BK132" s="761"/>
      <c r="BL132" s="763">
        <f>ROUND(BK132*$DS$11,0)</f>
        <v>0</v>
      </c>
      <c r="BM132" s="1045"/>
      <c r="BN132" s="764" t="str">
        <f>IF(BK132&lt;&gt;"",IF((BL132/$DR$11)/$DN$11&lt;=$BM$20,"CUMPLE","RECHAZADO"),"")</f>
        <v/>
      </c>
      <c r="BO132" s="771"/>
      <c r="BP132" s="767">
        <f t="shared" si="610"/>
        <v>0</v>
      </c>
      <c r="BQ132" s="753"/>
      <c r="BR132" s="768">
        <f t="shared" si="611"/>
        <v>0</v>
      </c>
      <c r="BS132" s="768">
        <f t="shared" si="612"/>
        <v>0</v>
      </c>
      <c r="BT132" s="768" t="str">
        <f t="shared" si="648"/>
        <v xml:space="preserve"> </v>
      </c>
      <c r="BU132" s="155"/>
      <c r="BV132" s="753"/>
      <c r="BW132" s="753"/>
      <c r="BX132" s="772">
        <f t="shared" si="614"/>
        <v>0</v>
      </c>
      <c r="BY132" s="772" t="str">
        <f>IF(BV132&lt;&gt;"",IF(AND(BV132/$DN$11&lt;=$BY$15,BV132/$DN$11&gt;=$BY$16),"CUMPLE","RECHAZADO"),"")</f>
        <v/>
      </c>
      <c r="BZ132" s="772">
        <f t="shared" si="615"/>
        <v>0</v>
      </c>
      <c r="CA132" s="772">
        <f t="shared" si="616"/>
        <v>0</v>
      </c>
      <c r="CB132" s="155"/>
      <c r="CC132" s="753"/>
      <c r="CD132" s="753"/>
      <c r="CE132" s="772">
        <f t="shared" si="617"/>
        <v>0</v>
      </c>
      <c r="CF132" s="772" t="str">
        <f>IF(CC132&lt;&gt;"",IF(AND(CC132/$DN$11&lt;=$CF$15,CC132/$DS$11&gt;=$CF$16),"CUMPLE","RECHAZADO"),"")</f>
        <v/>
      </c>
      <c r="CG132" s="772">
        <f t="shared" si="618"/>
        <v>0</v>
      </c>
      <c r="CH132" s="772">
        <f t="shared" si="619"/>
        <v>0</v>
      </c>
      <c r="CI132" s="773"/>
      <c r="CJ132" s="774" t="str">
        <f t="shared" si="620"/>
        <v/>
      </c>
      <c r="CK132" s="775">
        <f t="shared" si="621"/>
        <v>0</v>
      </c>
      <c r="CL132" s="776" t="str">
        <f t="shared" si="466"/>
        <v/>
      </c>
      <c r="CM132" s="155"/>
      <c r="CN132" s="777" t="str">
        <f t="shared" si="623"/>
        <v/>
      </c>
      <c r="CO132" s="778">
        <f t="shared" si="624"/>
        <v>0</v>
      </c>
      <c r="CP132" s="779" t="str">
        <f t="shared" si="469"/>
        <v/>
      </c>
      <c r="CQ132" s="156"/>
      <c r="CR132" s="780">
        <f t="shared" si="470"/>
        <v>0</v>
      </c>
      <c r="CS132" s="772">
        <f>(W132*$DP$11)+X132+(AF132*$DQ$11)+(AK132*$DR$11)+(AP132*$DS$11)+AV132+(BA132*$DQ$11)+(BF132*$DR$11)+(BK132*$DS$11)+BQ132+BV132+BW132+CC132+CD132</f>
        <v>0</v>
      </c>
      <c r="CT132" s="779">
        <f t="shared" si="626"/>
        <v>0</v>
      </c>
      <c r="CU132" s="781"/>
      <c r="CV132" s="779" t="str">
        <f t="shared" si="472"/>
        <v/>
      </c>
      <c r="DB132" s="782" t="str">
        <f t="shared" si="473"/>
        <v/>
      </c>
      <c r="DC132" s="783"/>
    </row>
    <row r="133" spans="1:107" ht="17.25" thickBot="1" x14ac:dyDescent="0.3">
      <c r="A133" s="1039"/>
      <c r="B133" s="870">
        <v>10</v>
      </c>
      <c r="C133" s="1039"/>
      <c r="D133" s="726"/>
      <c r="E133" s="871"/>
      <c r="F133" s="872">
        <v>25460574021</v>
      </c>
      <c r="G133" s="873" t="str">
        <f t="shared" ref="G133" si="655">IF(F133&lt;&gt;"",IF(F133=$DV$12,"CUMPLE","RECHAZADO"),"")</f>
        <v>CUMPLE</v>
      </c>
      <c r="H133" s="874" t="s">
        <v>1538</v>
      </c>
      <c r="I133" s="880">
        <v>22755952977</v>
      </c>
      <c r="J133" s="225">
        <v>432363107</v>
      </c>
      <c r="K133" s="173">
        <f t="shared" si="587"/>
        <v>432363107</v>
      </c>
      <c r="L133" s="724" t="e">
        <f t="shared" si="588"/>
        <v>#DIV/0!</v>
      </c>
      <c r="M133" s="175" t="e">
        <f t="shared" si="589"/>
        <v>#DIV/0!</v>
      </c>
      <c r="N133" s="176" t="e">
        <f t="shared" si="590"/>
        <v>#DIV/0!</v>
      </c>
      <c r="O133" s="177" t="e">
        <f t="shared" si="591"/>
        <v>#DIV/0!</v>
      </c>
      <c r="P133" s="178" t="str">
        <f>IF(H133&lt;&gt;"",IF(J133=K133,IF(H133="SI",IF(AND(I133&lt;=$DF$12,I133&gt;=($DF$12*0.9)),"CUMPLE","NO CUMPLE"),IF(I133=$DF$12,"CUMPLE","NO CUMPLE")),"NO CUMPLE"),"")</f>
        <v>CUMPLE</v>
      </c>
      <c r="Q133" s="725">
        <f t="shared" si="592"/>
        <v>0</v>
      </c>
      <c r="R133" s="180">
        <f t="shared" si="475"/>
        <v>23188316084</v>
      </c>
      <c r="S133" s="180">
        <f t="shared" si="437"/>
        <v>22755952977</v>
      </c>
      <c r="T133" s="209"/>
      <c r="U133" s="209"/>
      <c r="V133" s="871"/>
      <c r="W133" s="874">
        <v>1560263</v>
      </c>
      <c r="X133" s="876">
        <v>2401245</v>
      </c>
      <c r="Y133" s="184">
        <f>ROUND(W133*$DP$12,0)</f>
        <v>126381303</v>
      </c>
      <c r="Z133" s="184">
        <f t="shared" si="438"/>
        <v>2401245</v>
      </c>
      <c r="AA133" s="1044"/>
      <c r="AB133" s="185" t="str">
        <f>IF(W133&lt;&gt;"",IF((Y133/$DP$12)/$DN$12&lt;=$AA$20,"CUMPLE","RECHAZADO"),"")</f>
        <v>CUMPLE</v>
      </c>
      <c r="AC133" s="186">
        <f t="shared" si="596"/>
        <v>128782548</v>
      </c>
      <c r="AD133" s="186">
        <f t="shared" si="597"/>
        <v>126381303</v>
      </c>
      <c r="AE133" s="209"/>
      <c r="AF133" s="874">
        <v>235127</v>
      </c>
      <c r="AG133" s="184">
        <f>ROUND(AF133*$DQ$12,0)</f>
        <v>3526905</v>
      </c>
      <c r="AH133" s="1044"/>
      <c r="AI133" s="185" t="str">
        <f>IF(AF133&lt;&gt;"",IF(AG133/$DQ$12&lt;=$AH$20,"CUMPLE","RECHAZADO"),"")</f>
        <v>CUMPLE</v>
      </c>
      <c r="AJ133" s="209"/>
      <c r="AK133" s="874">
        <v>187666</v>
      </c>
      <c r="AL133" s="184">
        <f>ROUND(AK133*$DR$12,0)</f>
        <v>15200946</v>
      </c>
      <c r="AM133" s="1044"/>
      <c r="AN133" s="185" t="str">
        <f>IF(AK133&lt;&gt;"",IF(AL133/$DR$12&lt;=$AM$20,"CUMPLE","RECHAZADO"),"")</f>
        <v>CUMPLE</v>
      </c>
      <c r="AO133" s="209"/>
      <c r="AP133" s="874"/>
      <c r="AQ133" s="184">
        <f>ROUND(AP133*$DS$12,0)</f>
        <v>0</v>
      </c>
      <c r="AR133" s="1044"/>
      <c r="AS133" s="185" t="str">
        <f>IF(AP133&lt;&gt;"",IF(AQ133/$DR$12&lt;=$AR$20,"CUMPLE","RECHAZADO"),"")</f>
        <v/>
      </c>
      <c r="AT133" s="185"/>
      <c r="AU133" s="194">
        <f t="shared" si="601"/>
        <v>18727851</v>
      </c>
      <c r="AV133" s="874">
        <v>3558292</v>
      </c>
      <c r="AW133" s="877">
        <f t="shared" si="602"/>
        <v>3558292</v>
      </c>
      <c r="AX133" s="877">
        <f t="shared" si="603"/>
        <v>22286143</v>
      </c>
      <c r="AY133" s="877" t="str">
        <f t="shared" si="645"/>
        <v>CUMPLE</v>
      </c>
      <c r="AZ133" s="871"/>
      <c r="BA133" s="874">
        <v>13278787</v>
      </c>
      <c r="BB133" s="184">
        <f>ROUND(BA133*$DQ$12,0)</f>
        <v>199181805</v>
      </c>
      <c r="BC133" s="184">
        <f t="shared" ref="BC133" si="656">$BC$12</f>
        <v>263816970</v>
      </c>
      <c r="BD133" s="185" t="str">
        <f t="shared" si="450"/>
        <v>CUMPLE</v>
      </c>
      <c r="BE133" s="209"/>
      <c r="BF133" s="874">
        <v>12475963</v>
      </c>
      <c r="BG133" s="184">
        <f>ROUND(BF133*$DR$12,0)</f>
        <v>1010553003</v>
      </c>
      <c r="BH133" s="184">
        <f t="shared" ref="BH133" si="657">$BH$12</f>
        <v>1338480855</v>
      </c>
      <c r="BI133" s="185" t="str">
        <f t="shared" si="608"/>
        <v>CUMPLE</v>
      </c>
      <c r="BJ133" s="209"/>
      <c r="BK133" s="874"/>
      <c r="BL133" s="184">
        <f>ROUND(BK133*$DS$12,0)</f>
        <v>0</v>
      </c>
      <c r="BM133" s="1044"/>
      <c r="BN133" s="185" t="str">
        <f>IF(BK133&lt;&gt;"",IF((BL133/$DR$12)/$DN$12&lt;=$BM$20,"CUMPLE","RECHAZADO"),"")</f>
        <v/>
      </c>
      <c r="BO133" s="878"/>
      <c r="BP133" s="194">
        <f t="shared" si="610"/>
        <v>1209734808</v>
      </c>
      <c r="BQ133" s="874">
        <v>229849617</v>
      </c>
      <c r="BR133" s="877">
        <f t="shared" si="611"/>
        <v>229849614</v>
      </c>
      <c r="BS133" s="877">
        <f t="shared" si="612"/>
        <v>1439584422</v>
      </c>
      <c r="BT133" s="877" t="str">
        <f t="shared" si="648"/>
        <v>CUMPLE</v>
      </c>
      <c r="BU133" s="871"/>
      <c r="BV133" s="874">
        <v>119536841</v>
      </c>
      <c r="BW133" s="874">
        <v>2271200</v>
      </c>
      <c r="BX133" s="194">
        <f t="shared" si="614"/>
        <v>2271200</v>
      </c>
      <c r="BY133" s="194" t="str">
        <f>IF(BV133&lt;&gt;"",IF(AND(BV133/$DN$12&lt;=$BY$15,BV133/$DN$12&gt;=$BY$16),"CUMPLE","RECHAZADO"),"")</f>
        <v>CUMPLE</v>
      </c>
      <c r="BZ133" s="194">
        <f t="shared" si="615"/>
        <v>119536841</v>
      </c>
      <c r="CA133" s="194">
        <f t="shared" si="616"/>
        <v>121808041</v>
      </c>
      <c r="CB133" s="871"/>
      <c r="CC133" s="874"/>
      <c r="CD133" s="874"/>
      <c r="CE133" s="194">
        <f t="shared" si="617"/>
        <v>0</v>
      </c>
      <c r="CF133" s="194" t="str">
        <f>IF(CC133&lt;&gt;"",IF(AND(CC133/$DN$12&lt;=$CF$15,CC133/$DS$12&gt;=$CF$16),"CUMPLE","RECHAZADO"),"")</f>
        <v/>
      </c>
      <c r="CG133" s="194">
        <f t="shared" si="618"/>
        <v>0</v>
      </c>
      <c r="CH133" s="194">
        <f t="shared" si="619"/>
        <v>0</v>
      </c>
      <c r="CI133" s="194"/>
      <c r="CJ133" s="232">
        <f t="shared" si="620"/>
        <v>23188316084</v>
      </c>
      <c r="CK133" s="197">
        <f t="shared" si="621"/>
        <v>1712461154</v>
      </c>
      <c r="CL133" s="232">
        <f t="shared" si="466"/>
        <v>24900777238</v>
      </c>
      <c r="CM133" s="871"/>
      <c r="CN133" s="200">
        <f t="shared" si="623"/>
        <v>22755952977</v>
      </c>
      <c r="CO133" s="200">
        <f t="shared" si="624"/>
        <v>1474380803</v>
      </c>
      <c r="CP133" s="200">
        <f t="shared" si="469"/>
        <v>24230333780</v>
      </c>
      <c r="CQ133" s="871"/>
      <c r="CR133" s="194">
        <f t="shared" si="470"/>
        <v>23188316084</v>
      </c>
      <c r="CS133" s="194">
        <f>(W133*$DP$12)+X133+(AF133*$DQ$12)+(AK133*$DR$12)+(AP133*$DS$12)+AV133+(BA133*$DQ$12)+(BF133*$DR$12)+(BK133*$DS$12)+BQ133+BV133+BW133+CC133+CD133</f>
        <v>1712461157</v>
      </c>
      <c r="CT133" s="200">
        <f t="shared" si="626"/>
        <v>24900777241</v>
      </c>
      <c r="CU133" s="874">
        <v>24900777241</v>
      </c>
      <c r="CV133" s="200" t="str">
        <f t="shared" si="472"/>
        <v>OK</v>
      </c>
      <c r="CW133" s="136"/>
      <c r="DB133" s="879" t="str">
        <f t="shared" si="473"/>
        <v>HABILITADO</v>
      </c>
      <c r="DC133" s="487"/>
    </row>
    <row r="134" spans="1:107" hidden="1" x14ac:dyDescent="0.25">
      <c r="A134" s="1041"/>
      <c r="B134" s="167">
        <v>11</v>
      </c>
      <c r="C134" s="1043"/>
      <c r="D134" s="220"/>
      <c r="E134" s="156"/>
      <c r="F134" s="168"/>
      <c r="G134" s="169" t="str">
        <f t="shared" ref="G134" si="658">IF(F134&lt;&gt;"",IF(F134=$DV$13,"CUMPLE","RECHAZADO"),"")</f>
        <v/>
      </c>
      <c r="H134" s="170"/>
      <c r="I134" s="221"/>
      <c r="J134" s="172"/>
      <c r="K134" s="827">
        <f t="shared" si="587"/>
        <v>0</v>
      </c>
      <c r="L134" s="174" t="e">
        <f t="shared" si="588"/>
        <v>#DIV/0!</v>
      </c>
      <c r="M134" s="175" t="e">
        <f t="shared" si="589"/>
        <v>#DIV/0!</v>
      </c>
      <c r="N134" s="176" t="e">
        <f t="shared" si="590"/>
        <v>#DIV/0!</v>
      </c>
      <c r="O134" s="177" t="e">
        <f t="shared" si="591"/>
        <v>#DIV/0!</v>
      </c>
      <c r="P134" s="179" t="str">
        <f>IF(H134&lt;&gt;"",IF(J134=K134,IF(H134="SI",IF(AND(I134&lt;=$DF$13,I134&gt;=($DF$13*0.9)),"CUMPLE","NO CUMPLE"),IF(I134=$DF$13,"CUMPLE","NO CUMPLE")),"NO CUMPLE"),"")</f>
        <v/>
      </c>
      <c r="Q134" s="179">
        <f t="shared" si="592"/>
        <v>0</v>
      </c>
      <c r="R134" s="828" t="str">
        <f t="shared" si="475"/>
        <v/>
      </c>
      <c r="S134" s="828" t="str">
        <f t="shared" si="437"/>
        <v/>
      </c>
      <c r="T134" s="181"/>
      <c r="U134" s="182"/>
      <c r="V134" s="155"/>
      <c r="W134" s="170"/>
      <c r="X134" s="183"/>
      <c r="Y134" s="829">
        <f>ROUND(W134*$DP$13,0)</f>
        <v>0</v>
      </c>
      <c r="Z134" s="829">
        <f t="shared" si="438"/>
        <v>0</v>
      </c>
      <c r="AA134" s="1045"/>
      <c r="AB134" s="244" t="str">
        <f>IF(W134&lt;&gt;"",IF((Y134/$DP$13)/$DN$13&lt;=$AA$20,"CUMPLE","RECHAZADO"),"")</f>
        <v/>
      </c>
      <c r="AC134" s="830">
        <f t="shared" si="596"/>
        <v>0</v>
      </c>
      <c r="AD134" s="830">
        <f t="shared" si="597"/>
        <v>0</v>
      </c>
      <c r="AE134" s="181"/>
      <c r="AF134" s="170"/>
      <c r="AG134" s="829">
        <f>ROUND(AF134*$DQ$13,0)</f>
        <v>0</v>
      </c>
      <c r="AH134" s="1045"/>
      <c r="AI134" s="244" t="str">
        <f>IF(AF134&lt;&gt;"",IF(AG134/$DQ$13&lt;=$AH$20,"CUMPLE","RECHAZADO"),"")</f>
        <v/>
      </c>
      <c r="AJ134" s="181"/>
      <c r="AK134" s="170"/>
      <c r="AL134" s="829">
        <f>ROUND(AK134*$DR$13,0)</f>
        <v>0</v>
      </c>
      <c r="AM134" s="1045"/>
      <c r="AN134" s="244" t="str">
        <f>IF(AK134&lt;&gt;"",IF(AL134/$DR$13&lt;=$AM$20,"CUMPLE","RECHAZADO"),"")</f>
        <v/>
      </c>
      <c r="AO134" s="181"/>
      <c r="AP134" s="170"/>
      <c r="AQ134" s="829">
        <f>ROUND(AP134*$DS$13,0)</f>
        <v>0</v>
      </c>
      <c r="AR134" s="1045"/>
      <c r="AS134" s="244" t="str">
        <f>IF(AP134&lt;&gt;"",IF(AQ134/$DR$13&lt;=$AR$20,"CUMPLE","RECHAZADO"),"")</f>
        <v/>
      </c>
      <c r="AT134" s="187"/>
      <c r="AU134" s="831">
        <f t="shared" si="601"/>
        <v>0</v>
      </c>
      <c r="AV134" s="170"/>
      <c r="AW134" s="832">
        <f t="shared" si="602"/>
        <v>0</v>
      </c>
      <c r="AX134" s="832">
        <f t="shared" si="603"/>
        <v>0</v>
      </c>
      <c r="AY134" s="832" t="str">
        <f t="shared" si="645"/>
        <v xml:space="preserve"> </v>
      </c>
      <c r="AZ134" s="155"/>
      <c r="BA134" s="170"/>
      <c r="BB134" s="829">
        <f>ROUND(BA134*$DQ$13,0)</f>
        <v>0</v>
      </c>
      <c r="BC134" s="834">
        <f t="shared" ref="BC134" si="659">$BC$13</f>
        <v>385647118</v>
      </c>
      <c r="BD134" s="729" t="str">
        <f t="shared" si="450"/>
        <v/>
      </c>
      <c r="BE134" s="181"/>
      <c r="BF134" s="170"/>
      <c r="BG134" s="829">
        <f>ROUND(BF134*$DR$13,0)</f>
        <v>0</v>
      </c>
      <c r="BH134" s="829">
        <f t="shared" ref="BH134" si="660">$BH$13</f>
        <v>1512338976</v>
      </c>
      <c r="BI134" s="729" t="str">
        <f t="shared" si="608"/>
        <v/>
      </c>
      <c r="BJ134" s="181"/>
      <c r="BK134" s="170"/>
      <c r="BL134" s="829">
        <f>ROUND(BK134*$DS$13,0)</f>
        <v>0</v>
      </c>
      <c r="BM134" s="1045"/>
      <c r="BN134" s="244" t="str">
        <f>IF(BK134&lt;&gt;"",IF((BL134/$DR$13)/$DN$13&lt;=$BM$20,"CUMPLE","RECHAZADO"),"")</f>
        <v/>
      </c>
      <c r="BO134" s="193"/>
      <c r="BP134" s="831">
        <f t="shared" si="610"/>
        <v>0</v>
      </c>
      <c r="BQ134" s="170"/>
      <c r="BR134" s="832">
        <f t="shared" si="611"/>
        <v>0</v>
      </c>
      <c r="BS134" s="832">
        <f t="shared" si="612"/>
        <v>0</v>
      </c>
      <c r="BT134" s="832" t="str">
        <f t="shared" si="648"/>
        <v xml:space="preserve"> </v>
      </c>
      <c r="BU134" s="155"/>
      <c r="BV134" s="170"/>
      <c r="BW134" s="170"/>
      <c r="BX134" s="835">
        <f t="shared" si="614"/>
        <v>0</v>
      </c>
      <c r="BY134" s="835" t="str">
        <f>IF(BV134&lt;&gt;"",IF(AND(BV134/$DN$13&lt;=$BY$15,BV134/$DN$13&gt;=$BY$16),"CUMPLE","RECHAZADO"),"")</f>
        <v/>
      </c>
      <c r="BZ134" s="835">
        <f t="shared" si="615"/>
        <v>0</v>
      </c>
      <c r="CA134" s="835">
        <f t="shared" si="616"/>
        <v>0</v>
      </c>
      <c r="CB134" s="155"/>
      <c r="CC134" s="170"/>
      <c r="CD134" s="170"/>
      <c r="CE134" s="835">
        <f t="shared" si="617"/>
        <v>0</v>
      </c>
      <c r="CF134" s="835" t="str">
        <f>IF(CC134&lt;&gt;"",IF(AND(CC134/$DN$13&lt;=$CF$15,CC134/$DS$13&gt;=$CF$16),"CUMPLE","RECHAZADO"),"")</f>
        <v/>
      </c>
      <c r="CG134" s="835">
        <f t="shared" si="618"/>
        <v>0</v>
      </c>
      <c r="CH134" s="835">
        <f t="shared" si="619"/>
        <v>0</v>
      </c>
      <c r="CI134" s="195"/>
      <c r="CJ134" s="86" t="str">
        <f t="shared" si="620"/>
        <v/>
      </c>
      <c r="CK134" s="836">
        <f t="shared" si="621"/>
        <v>0</v>
      </c>
      <c r="CL134" s="837" t="str">
        <f t="shared" si="466"/>
        <v/>
      </c>
      <c r="CM134" s="155"/>
      <c r="CN134" s="838" t="str">
        <f t="shared" si="623"/>
        <v/>
      </c>
      <c r="CO134" s="839">
        <f t="shared" si="624"/>
        <v>0</v>
      </c>
      <c r="CP134" s="840" t="str">
        <f t="shared" si="469"/>
        <v/>
      </c>
      <c r="CQ134" s="156"/>
      <c r="CR134" s="841">
        <f t="shared" si="470"/>
        <v>0</v>
      </c>
      <c r="CS134" s="835">
        <f>(W134*$DP$13)+X134+(AF134*$DQ$13)+(AK134*$DR$13)+(AP134*$DS$13)+AV134+(BA134*$DQ$13)+(BF134*$DR$13)+(BK134*$DS$13)+BQ134+BV134+BW134+CC134+CD134</f>
        <v>0</v>
      </c>
      <c r="CT134" s="840">
        <f t="shared" si="626"/>
        <v>0</v>
      </c>
      <c r="CU134" s="842"/>
      <c r="CV134" s="840" t="str">
        <f t="shared" si="472"/>
        <v/>
      </c>
      <c r="DB134" s="843" t="str">
        <f t="shared" si="473"/>
        <v/>
      </c>
      <c r="DC134" s="844"/>
    </row>
    <row r="135" spans="1:107" s="166" customFormat="1" ht="13.5" hidden="1" customHeight="1" x14ac:dyDescent="0.25">
      <c r="A135" s="1042"/>
      <c r="B135" s="605">
        <v>12</v>
      </c>
      <c r="C135" s="1043"/>
      <c r="D135" s="226"/>
      <c r="E135" s="227"/>
      <c r="F135" s="798"/>
      <c r="G135" s="799" t="str">
        <f t="shared" ref="G135" si="661">IF(F135&lt;&gt;"",IF(F135=$DV$14,"CUMPLE","RECHAZADO"),"")</f>
        <v/>
      </c>
      <c r="H135" s="800"/>
      <c r="I135" s="801"/>
      <c r="J135" s="802"/>
      <c r="K135" s="803">
        <f t="shared" si="587"/>
        <v>0</v>
      </c>
      <c r="L135" s="229" t="e">
        <f t="shared" si="588"/>
        <v>#DIV/0!</v>
      </c>
      <c r="M135" s="175" t="e">
        <f t="shared" si="589"/>
        <v>#DIV/0!</v>
      </c>
      <c r="N135" s="176" t="e">
        <f t="shared" si="590"/>
        <v>#DIV/0!</v>
      </c>
      <c r="O135" s="176" t="e">
        <f t="shared" si="591"/>
        <v>#DIV/0!</v>
      </c>
      <c r="P135" s="804" t="str">
        <f>IF(H135&lt;&gt;"",IF(J135=K135,IF(H135="SI",IF(AND(I135&lt;=$DF$14,I135&gt;=($DF$14*0.9)),"CUMPLE","NO CUMPLE"),IF(I135=$DF$14,"CUMPLE","NO CUMPLE")),"NO CUMPLE"),"")</f>
        <v/>
      </c>
      <c r="Q135" s="230">
        <f t="shared" si="592"/>
        <v>0</v>
      </c>
      <c r="R135" s="805" t="str">
        <f t="shared" si="475"/>
        <v/>
      </c>
      <c r="S135" s="805" t="str">
        <f t="shared" si="437"/>
        <v/>
      </c>
      <c r="T135" s="806"/>
      <c r="U135" s="807"/>
      <c r="V135" s="231"/>
      <c r="W135" s="808"/>
      <c r="X135" s="809"/>
      <c r="Y135" s="810">
        <f>ROUND(W135*$DP$14,0)</f>
        <v>0</v>
      </c>
      <c r="Z135" s="810">
        <f t="shared" si="438"/>
        <v>0</v>
      </c>
      <c r="AA135" s="1045"/>
      <c r="AB135" s="811" t="str">
        <f>IF(W135&lt;&gt;"",IF((Y135/$DP$14)/$DN$14&lt;=$AA$20,"CUMPLE","RECHAZADO"),"")</f>
        <v/>
      </c>
      <c r="AC135" s="812">
        <f t="shared" si="596"/>
        <v>0</v>
      </c>
      <c r="AD135" s="812">
        <f t="shared" si="597"/>
        <v>0</v>
      </c>
      <c r="AE135" s="806"/>
      <c r="AF135" s="808"/>
      <c r="AG135" s="810">
        <f>ROUND(AF135*$DQ$14,0)</f>
        <v>0</v>
      </c>
      <c r="AH135" s="1045"/>
      <c r="AI135" s="811" t="str">
        <f>IF(AF135&lt;&gt;"",IF(AG135/$DQ$14&lt;=$AH$20,"CUMPLE","RECHAZADO"),"")</f>
        <v/>
      </c>
      <c r="AJ135" s="806"/>
      <c r="AK135" s="808"/>
      <c r="AL135" s="810">
        <f>ROUND(AK135*$DR$14,0)</f>
        <v>0</v>
      </c>
      <c r="AM135" s="1045"/>
      <c r="AN135" s="811" t="str">
        <f>IF(AK135&lt;&gt;"",IF(AL135/$DR$14&lt;=$AM$20,"CUMPLE","RECHAZADO"),"")</f>
        <v/>
      </c>
      <c r="AO135" s="806"/>
      <c r="AP135" s="808"/>
      <c r="AQ135" s="810">
        <f>ROUND(AP135*$DS$14,0)</f>
        <v>0</v>
      </c>
      <c r="AR135" s="1045"/>
      <c r="AS135" s="811" t="str">
        <f>IF(AP135&lt;&gt;"",IF(AQ135/$DR$14&lt;=$AR$20,"CUMPLE","RECHAZADO"),"")</f>
        <v/>
      </c>
      <c r="AT135" s="813"/>
      <c r="AU135" s="814">
        <f t="shared" si="601"/>
        <v>0</v>
      </c>
      <c r="AV135" s="800"/>
      <c r="AW135" s="815">
        <f t="shared" si="602"/>
        <v>0</v>
      </c>
      <c r="AX135" s="815">
        <f t="shared" si="603"/>
        <v>0</v>
      </c>
      <c r="AY135" s="815" t="str">
        <f>IF(AV135&lt;&gt;"",IF(AI135="CUMPLE",IF(AN135="CUMPLE",IF(AS135="CUMPLE","CUMPLE","NO CUMPLE"),"NO CUMPLE"),"NO CUMPLE"),"")</f>
        <v/>
      </c>
      <c r="AZ135" s="231"/>
      <c r="BA135" s="808"/>
      <c r="BB135" s="810">
        <f>ROUND(BA135*$DQ$14,0)</f>
        <v>0</v>
      </c>
      <c r="BC135" s="770">
        <f t="shared" ref="BC135" si="662">$BC$14</f>
        <v>171994948</v>
      </c>
      <c r="BD135" s="164" t="str">
        <f t="shared" si="450"/>
        <v/>
      </c>
      <c r="BE135" s="806"/>
      <c r="BF135" s="808"/>
      <c r="BG135" s="810">
        <f>ROUND(BF135*$DR$14,0)</f>
        <v>0</v>
      </c>
      <c r="BH135" s="763">
        <f t="shared" ref="BH135" si="663">$BH$14</f>
        <v>888779540</v>
      </c>
      <c r="BI135" s="164" t="str">
        <f t="shared" si="608"/>
        <v/>
      </c>
      <c r="BJ135" s="806"/>
      <c r="BK135" s="808"/>
      <c r="BL135" s="810">
        <f>ROUND(BK135*$DS$14,0)</f>
        <v>0</v>
      </c>
      <c r="BM135" s="1045"/>
      <c r="BN135" s="811" t="str">
        <f>IF(BK135&lt;&gt;"",IF((BL135/$DR$14)/$DN$14&lt;=$BM$20,"CUMPLE","RECHAZADO"),"")</f>
        <v/>
      </c>
      <c r="BO135" s="816"/>
      <c r="BP135" s="814">
        <f t="shared" si="610"/>
        <v>0</v>
      </c>
      <c r="BQ135" s="800"/>
      <c r="BR135" s="815">
        <f t="shared" si="611"/>
        <v>0</v>
      </c>
      <c r="BS135" s="815">
        <f t="shared" si="612"/>
        <v>0</v>
      </c>
      <c r="BT135" s="815" t="str">
        <f>IF(BQ135&lt;&gt;"",IF(BD135="CUMPLE",IF(BI135="CUMPLE",IF(BN135="CUMPLE","CUMPLE","NO CUMPLE"),"NO CUMPLE"),"NO CUMPLE"),"")</f>
        <v/>
      </c>
      <c r="BU135" s="231"/>
      <c r="BV135" s="800"/>
      <c r="BW135" s="800"/>
      <c r="BX135" s="817">
        <f t="shared" si="614"/>
        <v>0</v>
      </c>
      <c r="BY135" s="817" t="str">
        <f>IF(BV135&lt;&gt;"",IF(AND(BV135/$DN$14&lt;=$BY$15,BV135/$DN$14&gt;=$BY$16),"CUMPLE","RECHAZADO"),"")</f>
        <v/>
      </c>
      <c r="BZ135" s="817">
        <f t="shared" si="615"/>
        <v>0</v>
      </c>
      <c r="CA135" s="817">
        <f t="shared" si="616"/>
        <v>0</v>
      </c>
      <c r="CB135" s="231"/>
      <c r="CC135" s="800"/>
      <c r="CD135" s="800"/>
      <c r="CE135" s="817">
        <f t="shared" si="617"/>
        <v>0</v>
      </c>
      <c r="CF135" s="817" t="str">
        <f>IF(CC135&lt;&gt;"",IF(AND(CC135/$DN$14&lt;=$CF$15,CC135/$DS$14&gt;=$CF$16),"CUMPLE","RECHAZADO"),"")</f>
        <v/>
      </c>
      <c r="CG135" s="817">
        <f t="shared" si="618"/>
        <v>0</v>
      </c>
      <c r="CH135" s="817">
        <f t="shared" si="619"/>
        <v>0</v>
      </c>
      <c r="CI135" s="818"/>
      <c r="CJ135" s="774" t="str">
        <f t="shared" si="620"/>
        <v/>
      </c>
      <c r="CK135" s="775">
        <f t="shared" si="621"/>
        <v>0</v>
      </c>
      <c r="CL135" s="776" t="str">
        <f t="shared" si="466"/>
        <v/>
      </c>
      <c r="CM135" s="231"/>
      <c r="CN135" s="774" t="str">
        <f t="shared" si="623"/>
        <v/>
      </c>
      <c r="CO135" s="819">
        <f t="shared" si="624"/>
        <v>0</v>
      </c>
      <c r="CP135" s="776" t="str">
        <f t="shared" si="469"/>
        <v/>
      </c>
      <c r="CQ135" s="227"/>
      <c r="CR135" s="820">
        <f t="shared" si="470"/>
        <v>0</v>
      </c>
      <c r="CS135" s="817">
        <f>(W135*$DP$14)+X135+(AF135*$DQ$14)+(AK135*$DR$14)+(AP135*$DS$14)+AV135+(BA135*$DQ$14)+(BF135*$DR$14)+(BK135*$DS$14)+BQ135+BV135+BW135+CC135+CD135</f>
        <v>0</v>
      </c>
      <c r="CT135" s="776">
        <f t="shared" si="626"/>
        <v>0</v>
      </c>
      <c r="CU135" s="821"/>
      <c r="CV135" s="776" t="str">
        <f t="shared" si="472"/>
        <v/>
      </c>
      <c r="DB135" s="782" t="str">
        <f>IF(F135&lt;&gt;"",IF(G135="CUMPLE",IF(P135="CUMPLE",IF(AB135="CUMPLE",IF(AY135="CUMPLE",IF(BT135="CUMPLE",IF(BY135="CUMPLE",IF(CF135="CUMPLE","HABILITADO","RECHAZADO"),"RECHAZADO"),"RECHAZADO"),"RECHAZADO"),"RECHAZADO"),"RECHAZADO"),"RECHAZADO"),"")</f>
        <v/>
      </c>
      <c r="DC135" s="822"/>
    </row>
    <row r="136" spans="1:107" ht="14.25" customHeight="1" thickTop="1" thickBot="1" x14ac:dyDescent="0.3">
      <c r="A136" s="105">
        <v>9</v>
      </c>
      <c r="B136" s="881"/>
      <c r="C136" s="881"/>
      <c r="D136" s="222"/>
      <c r="E136" s="881"/>
      <c r="F136" s="882"/>
      <c r="G136" s="881"/>
      <c r="H136" s="881"/>
      <c r="I136" s="881"/>
      <c r="J136" s="883"/>
      <c r="K136" s="881"/>
      <c r="L136" s="219"/>
      <c r="M136" s="218"/>
      <c r="N136" s="218"/>
      <c r="O136" s="218"/>
      <c r="P136" s="881"/>
      <c r="Q136" s="218"/>
      <c r="R136" s="881"/>
      <c r="S136" s="881"/>
      <c r="T136" s="881"/>
      <c r="U136" s="881"/>
      <c r="V136" s="881"/>
      <c r="W136" s="881"/>
      <c r="X136" s="881"/>
      <c r="Y136" s="881"/>
      <c r="Z136" s="881"/>
      <c r="AA136" s="881"/>
      <c r="AB136" s="881"/>
      <c r="AC136" s="881"/>
      <c r="AD136" s="881"/>
      <c r="AE136" s="881"/>
      <c r="AF136" s="881"/>
      <c r="AG136" s="881"/>
      <c r="AH136" s="881"/>
      <c r="AI136" s="881"/>
      <c r="AJ136" s="881"/>
      <c r="AK136" s="881"/>
      <c r="AL136" s="881"/>
      <c r="AM136" s="881"/>
      <c r="AN136" s="881"/>
      <c r="AO136" s="881"/>
      <c r="AP136" s="881"/>
      <c r="AQ136" s="881"/>
      <c r="AR136" s="881"/>
      <c r="AS136" s="881"/>
      <c r="AT136" s="881"/>
      <c r="AU136" s="881"/>
      <c r="AV136" s="881"/>
      <c r="AW136" s="881"/>
      <c r="AX136" s="881"/>
      <c r="AY136" s="881"/>
      <c r="AZ136" s="881"/>
      <c r="BA136" s="881"/>
      <c r="BB136" s="881"/>
      <c r="BC136" s="881"/>
      <c r="BD136" s="881"/>
      <c r="BE136" s="881"/>
      <c r="BF136" s="881"/>
      <c r="BG136" s="881"/>
      <c r="BH136" s="881"/>
      <c r="BI136" s="881"/>
      <c r="BJ136" s="881"/>
      <c r="BK136" s="881"/>
      <c r="BL136" s="881"/>
      <c r="BM136" s="881"/>
      <c r="BN136" s="881"/>
      <c r="BO136" s="881"/>
      <c r="BP136" s="881"/>
      <c r="BQ136" s="881"/>
      <c r="BR136" s="881"/>
      <c r="BS136" s="881"/>
      <c r="BT136" s="881"/>
      <c r="BU136" s="881"/>
      <c r="BV136" s="881"/>
      <c r="BW136" s="881"/>
      <c r="BX136" s="881"/>
      <c r="BY136" s="881"/>
      <c r="BZ136" s="881"/>
      <c r="CA136" s="881"/>
      <c r="CB136" s="881"/>
      <c r="CC136" s="881"/>
      <c r="CD136" s="881"/>
      <c r="CE136" s="881"/>
      <c r="CF136" s="881"/>
      <c r="CG136" s="881"/>
      <c r="CH136" s="881"/>
      <c r="CI136" s="881"/>
      <c r="CJ136" s="881"/>
      <c r="CK136" s="881"/>
      <c r="CL136" s="881"/>
      <c r="CM136" s="881"/>
      <c r="CN136" s="881"/>
      <c r="CO136" s="881"/>
      <c r="CP136" s="884" t="s">
        <v>2063</v>
      </c>
      <c r="CQ136" s="881"/>
      <c r="CR136" s="881"/>
      <c r="CS136" s="881"/>
      <c r="CT136" s="881"/>
      <c r="CU136" s="885"/>
      <c r="CV136" s="881"/>
      <c r="CW136" s="136"/>
      <c r="DB136" s="886"/>
      <c r="DC136" s="887"/>
    </row>
    <row r="137" spans="1:107" ht="13.5" hidden="1" customHeight="1" x14ac:dyDescent="0.25">
      <c r="A137" s="1040">
        <f t="shared" ref="A137" si="664">A149</f>
        <v>10</v>
      </c>
      <c r="B137" s="785">
        <v>1</v>
      </c>
      <c r="C137" s="1043" t="str">
        <f>Proponentes!B119</f>
        <v>UNION TEMPORAL NC SED 2021</v>
      </c>
      <c r="D137" s="220"/>
      <c r="E137" s="156"/>
      <c r="F137" s="786"/>
      <c r="G137" s="752" t="str">
        <f t="shared" ref="G137" si="665">IF(F137&lt;&gt;"",IF(F137=$DV$3,"CUMPLE","RECHAZADO"),"")</f>
        <v/>
      </c>
      <c r="H137" s="753"/>
      <c r="I137" s="787"/>
      <c r="J137" s="788"/>
      <c r="K137" s="845">
        <f t="shared" ref="K137:K148" si="666">ROUND((I137*0.019),0)</f>
        <v>0</v>
      </c>
      <c r="L137" s="174" t="e">
        <f t="shared" ref="L137:L148" si="667">1-I137/DF120</f>
        <v>#DIV/0!</v>
      </c>
      <c r="M137" s="175" t="e">
        <f t="shared" ref="M137:M148" si="668">DF120/DN120</f>
        <v>#DIV/0!</v>
      </c>
      <c r="N137" s="176" t="e">
        <f t="shared" ref="N137:N148" si="669">M137*0.019</f>
        <v>#DIV/0!</v>
      </c>
      <c r="O137" s="177" t="e">
        <f t="shared" ref="O137:O148" si="670">(M137+N137)</f>
        <v>#DIV/0!</v>
      </c>
      <c r="P137" s="846" t="str">
        <f>IF(H137&lt;&gt;"",IF(J137=K137,IF(H137="SI",IF(AND(I137&lt;=$DF$3,I137&gt;=($DF$3*0.9)),"CUMPLE","NO CUMPLE"),IF(I137=$DF$3,"CUMPLE","NO CUMPLE")),"NO CUMPLE"),"")</f>
        <v/>
      </c>
      <c r="Q137" s="179">
        <f t="shared" ref="Q137:Q148" si="671">DN120</f>
        <v>0</v>
      </c>
      <c r="R137" s="847" t="str">
        <f t="shared" ref="R137" si="672">IF(F137&lt;&gt;"",IF(G137="CUMPLE",IF(P137="CUMPLE",(I137+J137),""),"RECHAZADO"),"")</f>
        <v/>
      </c>
      <c r="S137" s="847" t="str">
        <f t="shared" ref="S137" si="673">IF(F137&lt;&gt;"",IF(G137="CUMPLE",IF(P137="CUMPLE",I137,""),"RECHAZADO"),"")</f>
        <v/>
      </c>
      <c r="T137" s="789"/>
      <c r="U137" s="790"/>
      <c r="V137" s="155"/>
      <c r="W137" s="753"/>
      <c r="X137" s="791"/>
      <c r="Y137" s="848">
        <f>ROUND(W137*$DP$3,0)</f>
        <v>0</v>
      </c>
      <c r="Z137" s="848">
        <f t="shared" si="438"/>
        <v>0</v>
      </c>
      <c r="AA137" s="1045">
        <f t="shared" ref="AA137" si="674">$AA$16</f>
        <v>100189.4</v>
      </c>
      <c r="AB137" s="849" t="str">
        <f>IF(W137&lt;&gt;"",IF((Y137/$DP$3)/$DN$3&lt;=$AA$20,"CUMPLE","RECHAZADO"),"")</f>
        <v/>
      </c>
      <c r="AC137" s="850">
        <f t="shared" ref="AC137:AC148" si="675">Y137+Z137</f>
        <v>0</v>
      </c>
      <c r="AD137" s="850">
        <f t="shared" ref="AD137:AD148" si="676">Y137</f>
        <v>0</v>
      </c>
      <c r="AE137" s="789"/>
      <c r="AF137" s="753"/>
      <c r="AG137" s="848">
        <f>ROUND(AF137*$DQ$3,0)</f>
        <v>0</v>
      </c>
      <c r="AH137" s="1045">
        <f t="shared" ref="AH137" si="677">$AH$16</f>
        <v>301987.21999999997</v>
      </c>
      <c r="AI137" s="849" t="str">
        <f>IF(AF137&lt;&gt;"",IF(AG137/$DQ$3&lt;=$AH$20,"CUMPLE","RECHAZADO"),"")</f>
        <v/>
      </c>
      <c r="AJ137" s="789"/>
      <c r="AK137" s="753"/>
      <c r="AL137" s="848">
        <f>ROUND(AK137*$DR$3,0)</f>
        <v>0</v>
      </c>
      <c r="AM137" s="1045">
        <f t="shared" ref="AM137" si="678">$AM$16</f>
        <v>240934</v>
      </c>
      <c r="AN137" s="849" t="str">
        <f>IF(AK137&lt;&gt;"",IF(AL137/$DR$3&lt;=$AM$20,"CUMPLE","RECHAZADO"),"")</f>
        <v/>
      </c>
      <c r="AO137" s="789"/>
      <c r="AP137" s="753"/>
      <c r="AQ137" s="848">
        <f>ROUND(AP137*$DS$3,0)</f>
        <v>0</v>
      </c>
      <c r="AR137" s="1045">
        <f t="shared" ref="AR137" si="679">$AR$16</f>
        <v>316072.26</v>
      </c>
      <c r="AS137" s="849" t="str">
        <f>IF(AP137&lt;&gt;"",IF(AQ137/$DR$3&lt;=$AR$20,"CUMPLE","RECHAZADO"),"")</f>
        <v/>
      </c>
      <c r="AT137" s="792"/>
      <c r="AU137" s="851">
        <f t="shared" ref="AU137:AU148" si="680">AG137+AL137+AQ137</f>
        <v>0</v>
      </c>
      <c r="AV137" s="753"/>
      <c r="AW137" s="852">
        <f t="shared" ref="AW137:AW148" si="681">ROUND((AG137+AL137+AQ137)*19%,0)</f>
        <v>0</v>
      </c>
      <c r="AX137" s="852">
        <f t="shared" ref="AX137:AX148" si="682">ROUND((AG137+AL137+AQ137)*$AV$16,0)</f>
        <v>0</v>
      </c>
      <c r="AY137" s="852" t="str">
        <f t="shared" ref="AY137:AY139" si="683">IF(AV137&lt;&gt;"",IF(AI137="CUMPLE",IF(AN137="CUMPLE","CUMPLE","NO CUMPLE"),"NO CUMPLE")," ")</f>
        <v xml:space="preserve"> </v>
      </c>
      <c r="AZ137" s="155"/>
      <c r="BA137" s="753"/>
      <c r="BB137" s="848">
        <f>ROUND(BA137*$DQ$3,0)</f>
        <v>0</v>
      </c>
      <c r="BC137" s="853">
        <f t="shared" ref="BC137" si="684">$BC$3</f>
        <v>339892784</v>
      </c>
      <c r="BD137" s="854" t="str">
        <f t="shared" ref="BD137" si="685">IF(BA137&lt;&gt;"",IF(BB137&lt;=BC137,"CUMPLE","RECHAZADO"),"")</f>
        <v/>
      </c>
      <c r="BE137" s="789"/>
      <c r="BF137" s="753"/>
      <c r="BG137" s="848">
        <f>ROUND(BF137*$DR$3,0)</f>
        <v>0</v>
      </c>
      <c r="BH137" s="848">
        <f t="shared" ref="BH137" si="686">$BH$3</f>
        <v>1059638654</v>
      </c>
      <c r="BI137" s="854" t="str">
        <f t="shared" ref="BI137:BI148" si="687">IF(BF137&lt;&gt;"",IF(BG137&lt;=BH137,"CUMPLE","RECHAZADO"),"")</f>
        <v/>
      </c>
      <c r="BJ137" s="789"/>
      <c r="BK137" s="753"/>
      <c r="BL137" s="848">
        <f>ROUND(BK137*$DS$3,0)</f>
        <v>0</v>
      </c>
      <c r="BM137" s="1045">
        <f t="shared" ref="BM137" si="688">$BM$16</f>
        <v>74539289</v>
      </c>
      <c r="BN137" s="849" t="str">
        <f>IF(BK137&lt;&gt;"",IF((BL137/$DR$3)/$DN$3&lt;=$BM$20,"CUMPLE","RECHAZADO"),"")</f>
        <v/>
      </c>
      <c r="BO137" s="793"/>
      <c r="BP137" s="851">
        <f t="shared" ref="BP137:BP148" si="689">BB137+BG137+BL137</f>
        <v>0</v>
      </c>
      <c r="BQ137" s="753"/>
      <c r="BR137" s="852">
        <f t="shared" ref="BR137:BR148" si="690">ROUND((BB137+BG137+BL137)*19%,0)</f>
        <v>0</v>
      </c>
      <c r="BS137" s="852">
        <f t="shared" ref="BS137:BS148" si="691">ROUND((BB137+BG137+BL137)*$AV$16,0)</f>
        <v>0</v>
      </c>
      <c r="BT137" s="852" t="str">
        <f t="shared" ref="BT137:BT139" si="692">IF(BQ137&lt;&gt;"",IF(BD137="CUMPLE",IF(BI137="CUMPLE","CUMPLE","NO CUMPLE"),"NO CUMPLE")," ")</f>
        <v xml:space="preserve"> </v>
      </c>
      <c r="BU137" s="155"/>
      <c r="BV137" s="753"/>
      <c r="BW137" s="753"/>
      <c r="BX137" s="855">
        <f t="shared" ref="BX137:BX148" si="693">ROUND((BV137*10%)*19%,0)</f>
        <v>0</v>
      </c>
      <c r="BY137" s="855" t="str">
        <f>IF(BV137&lt;&gt;"",IF(AND(BV137/$DN$3&lt;=$BY$15,BV137/$DN$3&gt;=$BY$16),"CUMPLE","RECHAZADO"),"")</f>
        <v/>
      </c>
      <c r="BZ137" s="855">
        <f t="shared" ref="BZ137:BZ148" si="694">BV137</f>
        <v>0</v>
      </c>
      <c r="CA137" s="855">
        <f t="shared" ref="CA137:CA148" si="695">BZ137+BX137</f>
        <v>0</v>
      </c>
      <c r="CB137" s="155"/>
      <c r="CC137" s="753"/>
      <c r="CD137" s="753"/>
      <c r="CE137" s="855">
        <f t="shared" ref="CE137:CE148" si="696">ROUND((CC137*10%)*19%,0)</f>
        <v>0</v>
      </c>
      <c r="CF137" s="855" t="str">
        <f>IF(CC137&lt;&gt;"",IF(AND(CC137/$DN$3&lt;=$CF$15,CC137/$DS$3&gt;=$CF$16),"CUMPLE","RECHAZADO"),"")</f>
        <v/>
      </c>
      <c r="CG137" s="855">
        <f t="shared" ref="CG137:CG148" si="697">CC137</f>
        <v>0</v>
      </c>
      <c r="CH137" s="855">
        <f t="shared" ref="CH137:CH148" si="698">CG137+CE137</f>
        <v>0</v>
      </c>
      <c r="CI137" s="794"/>
      <c r="CJ137" s="856" t="str">
        <f t="shared" ref="CJ137:CJ148" si="699">R137</f>
        <v/>
      </c>
      <c r="CK137" s="857">
        <f t="shared" ref="CK137:CK148" si="700">AC137+AX137+BS137+CA137+CH137</f>
        <v>0</v>
      </c>
      <c r="CL137" s="858" t="str">
        <f t="shared" ref="CL137" si="701">IF(CJ137="RECHAZADO","RECHAZADO",IF(CJ137&lt;&gt;"",CJ137+CK137,""))</f>
        <v/>
      </c>
      <c r="CM137" s="155"/>
      <c r="CN137" s="859" t="str">
        <f t="shared" ref="CN137:CN148" si="702">S137</f>
        <v/>
      </c>
      <c r="CO137" s="860">
        <f t="shared" ref="CO137:CO148" si="703">AD137+AU137+BP137+BZ137+CG137</f>
        <v>0</v>
      </c>
      <c r="CP137" s="861" t="str">
        <f t="shared" ref="CP137" si="704">IF(CN137="RECHAZADO","RECHAZADO",IF(CN137&lt;&gt;"",CN137+CO137,""))</f>
        <v/>
      </c>
      <c r="CQ137" s="156"/>
      <c r="CR137" s="862">
        <f t="shared" si="470"/>
        <v>0</v>
      </c>
      <c r="CS137" s="855">
        <f>(W137*$DP$3)+X137+(AF137*$DQ$3)+(AK137*$DR$3)+(AP137*$DS$3)+AV137+(BA137*$DQ$3)+(BF137*$DR$3)+(BK137*$DS$3)+BQ137+BV137+BW137+CC137+CD137</f>
        <v>0</v>
      </c>
      <c r="CT137" s="861">
        <f t="shared" ref="CT137:CT148" si="705">CR137+CS137</f>
        <v>0</v>
      </c>
      <c r="CU137" s="863"/>
      <c r="CV137" s="861" t="str">
        <f t="shared" ref="CV137" si="706">IF(CU137&lt;&gt;"",IF(CT137=CU137,"OK","REVISAR"),"")</f>
        <v/>
      </c>
      <c r="DB137" s="864" t="str">
        <f t="shared" ref="DB137" si="707">IF(F137&lt;&gt;"",IF(G137="CUMPLE",IF(P137="CUMPLE",IF(AB137="CUMPLE",IF(AY137="CUMPLE",IF(BT137="CUMPLE",IF(BY137="CUMPLE","HABILITADO","RECHAZADO"),"RECHAZADO"),"RECHAZADO"),"RECHAZADO"),"RECHAZADO"),"RECHAZADO"),"")</f>
        <v/>
      </c>
      <c r="DC137" s="865"/>
    </row>
    <row r="138" spans="1:107" x14ac:dyDescent="0.25">
      <c r="A138" s="1039"/>
      <c r="B138" s="870">
        <v>2</v>
      </c>
      <c r="C138" s="1039"/>
      <c r="D138" s="726"/>
      <c r="E138" s="871"/>
      <c r="F138" s="872">
        <v>17613055238</v>
      </c>
      <c r="G138" s="873" t="str">
        <f t="shared" ref="G138" si="708">IF(F138&lt;&gt;"",IF(F138=$DV$4,"CUMPLE","RECHAZADO"),"")</f>
        <v>CUMPLE</v>
      </c>
      <c r="H138" s="874" t="s">
        <v>1538</v>
      </c>
      <c r="I138" s="880">
        <v>15808937886</v>
      </c>
      <c r="J138" s="208">
        <v>300369820</v>
      </c>
      <c r="K138" s="173">
        <f t="shared" si="666"/>
        <v>300369820</v>
      </c>
      <c r="L138" s="724" t="e">
        <f t="shared" si="667"/>
        <v>#DIV/0!</v>
      </c>
      <c r="M138" s="175" t="e">
        <f t="shared" si="668"/>
        <v>#DIV/0!</v>
      </c>
      <c r="N138" s="176" t="e">
        <f t="shared" si="669"/>
        <v>#DIV/0!</v>
      </c>
      <c r="O138" s="177" t="e">
        <f t="shared" si="670"/>
        <v>#DIV/0!</v>
      </c>
      <c r="P138" s="178" t="str">
        <f>IF(H138&lt;&gt;"",IF(J138=K138,IF(H138="SI",IF(AND(I138&lt;=$DF$4,I138&gt;=($DF$4*0.9)),"CUMPLE","NO CUMPLE"),IF(I138=$DF$4,"CUMPLE","NO CUMPLE")),"NO CUMPLE"),"")</f>
        <v>CUMPLE</v>
      </c>
      <c r="Q138" s="725">
        <f t="shared" si="671"/>
        <v>0</v>
      </c>
      <c r="R138" s="180">
        <f t="shared" si="475"/>
        <v>16109307706</v>
      </c>
      <c r="S138" s="180">
        <f t="shared" si="437"/>
        <v>15808937886</v>
      </c>
      <c r="T138" s="209"/>
      <c r="U138" s="209"/>
      <c r="V138" s="871"/>
      <c r="W138" s="874">
        <v>1035498</v>
      </c>
      <c r="X138" s="876">
        <v>1043181</v>
      </c>
      <c r="Y138" s="184">
        <f>ROUND(W138*$DP$4,0)</f>
        <v>54881394</v>
      </c>
      <c r="Z138" s="184">
        <f t="shared" si="438"/>
        <v>1042746</v>
      </c>
      <c r="AA138" s="1044"/>
      <c r="AB138" s="185" t="str">
        <f>IF(W138&lt;&gt;"",IF((Y138/$DP$4)/$DN$4&lt;=$AA$20,"CUMPLE","RECHAZADO"),"")</f>
        <v>CUMPLE</v>
      </c>
      <c r="AC138" s="186">
        <f t="shared" si="675"/>
        <v>55924140</v>
      </c>
      <c r="AD138" s="186">
        <f t="shared" si="676"/>
        <v>54881394</v>
      </c>
      <c r="AE138" s="209"/>
      <c r="AF138" s="874">
        <v>145650</v>
      </c>
      <c r="AG138" s="184">
        <f>ROUND(AF138*$DQ$4,0)</f>
        <v>728250</v>
      </c>
      <c r="AH138" s="1044"/>
      <c r="AI138" s="185" t="str">
        <f>IF(AF138&lt;&gt;"",IF(AG138/$DQ$4&lt;=$AH$20,"CUMPLE","RECHAZADO"),"")</f>
        <v>CUMPLE</v>
      </c>
      <c r="AJ138" s="209"/>
      <c r="AK138" s="874">
        <v>116251</v>
      </c>
      <c r="AL138" s="184">
        <f>ROUND(AK138*$DR$4,0)</f>
        <v>6161303</v>
      </c>
      <c r="AM138" s="1044"/>
      <c r="AN138" s="185" t="str">
        <f>IF(AK138&lt;&gt;"",IF(AL138/$DR$4&lt;=$AM$20,"CUMPLE","RECHAZADO"),"")</f>
        <v>CUMPLE</v>
      </c>
      <c r="AO138" s="209"/>
      <c r="AP138" s="874"/>
      <c r="AQ138" s="184">
        <f>ROUND(AP138*$DS$4,0)</f>
        <v>0</v>
      </c>
      <c r="AR138" s="1044"/>
      <c r="AS138" s="185" t="str">
        <f>IF(AP138&lt;&gt;"",IF(AQ138/$DR$4&lt;=$AR$20,"CUMPLE","RECHAZADO"),"")</f>
        <v/>
      </c>
      <c r="AT138" s="185"/>
      <c r="AU138" s="194">
        <f t="shared" si="680"/>
        <v>6889553</v>
      </c>
      <c r="AV138" s="874">
        <v>1309012</v>
      </c>
      <c r="AW138" s="877">
        <f t="shared" si="681"/>
        <v>1309015</v>
      </c>
      <c r="AX138" s="877">
        <f t="shared" si="682"/>
        <v>8198568</v>
      </c>
      <c r="AY138" s="877" t="str">
        <f t="shared" si="683"/>
        <v>CUMPLE</v>
      </c>
      <c r="AZ138" s="871"/>
      <c r="BA138" s="874">
        <v>8865158</v>
      </c>
      <c r="BB138" s="184">
        <f>ROUND(BA138*$DQ$4,0)</f>
        <v>44325790</v>
      </c>
      <c r="BC138" s="184">
        <f t="shared" ref="BC138" si="709">$BC$4</f>
        <v>92828885</v>
      </c>
      <c r="BD138" s="185" t="str">
        <f t="shared" si="450"/>
        <v>CUMPLE</v>
      </c>
      <c r="BE138" s="209"/>
      <c r="BF138" s="874">
        <v>8329178</v>
      </c>
      <c r="BG138" s="184">
        <f>ROUND(BF138*$DR$4,0)</f>
        <v>441446434</v>
      </c>
      <c r="BH138" s="184">
        <f t="shared" ref="BH138" si="710">$BH$4</f>
        <v>924495218</v>
      </c>
      <c r="BI138" s="185" t="str">
        <f t="shared" si="687"/>
        <v>CUMPLE</v>
      </c>
      <c r="BJ138" s="209"/>
      <c r="BK138" s="874"/>
      <c r="BL138" s="184">
        <f>ROUND(BK138*$DS$4,0)</f>
        <v>0</v>
      </c>
      <c r="BM138" s="1044"/>
      <c r="BN138" s="185" t="str">
        <f>IF(BK138&lt;&gt;"",IF((BL138/$DR$4)/$DN$4&lt;=$BM$20,"CUMPLE","RECHAZADO"),"")</f>
        <v/>
      </c>
      <c r="BO138" s="878"/>
      <c r="BP138" s="194">
        <f t="shared" si="689"/>
        <v>485772224</v>
      </c>
      <c r="BQ138" s="874">
        <v>92296725</v>
      </c>
      <c r="BR138" s="877">
        <f t="shared" si="690"/>
        <v>92296723</v>
      </c>
      <c r="BS138" s="877">
        <f t="shared" si="691"/>
        <v>578068947</v>
      </c>
      <c r="BT138" s="877" t="str">
        <f t="shared" si="692"/>
        <v>CUMPLE</v>
      </c>
      <c r="BU138" s="871"/>
      <c r="BV138" s="874">
        <v>137058495</v>
      </c>
      <c r="BW138" s="874">
        <v>2604102</v>
      </c>
      <c r="BX138" s="194">
        <f t="shared" si="693"/>
        <v>2604111</v>
      </c>
      <c r="BY138" s="194" t="str">
        <f>IF(BV138&lt;&gt;"",IF(AND(BV138/$DN$4&lt;=$BY$15,BV138/$DN$4&gt;=$BY$16),"CUMPLE","RECHAZADO"),"")</f>
        <v>CUMPLE</v>
      </c>
      <c r="BZ138" s="194">
        <f t="shared" si="694"/>
        <v>137058495</v>
      </c>
      <c r="CA138" s="194">
        <f t="shared" si="695"/>
        <v>139662606</v>
      </c>
      <c r="CB138" s="871"/>
      <c r="CC138" s="874"/>
      <c r="CD138" s="874"/>
      <c r="CE138" s="194">
        <f t="shared" si="696"/>
        <v>0</v>
      </c>
      <c r="CF138" s="194" t="str">
        <f>IF(CC138&lt;&gt;"",IF(AND(CC138/$DN$4&lt;=$CF$15,CC138/$DS$4&gt;=$CF$16),"CUMPLE","RECHAZADO"),"")</f>
        <v/>
      </c>
      <c r="CG138" s="194">
        <f t="shared" si="697"/>
        <v>0</v>
      </c>
      <c r="CH138" s="194">
        <f t="shared" si="698"/>
        <v>0</v>
      </c>
      <c r="CI138" s="194"/>
      <c r="CJ138" s="232">
        <f t="shared" si="699"/>
        <v>16109307706</v>
      </c>
      <c r="CK138" s="197">
        <f t="shared" si="700"/>
        <v>781854261</v>
      </c>
      <c r="CL138" s="232">
        <f t="shared" si="466"/>
        <v>16891161967</v>
      </c>
      <c r="CM138" s="871"/>
      <c r="CN138" s="200">
        <f t="shared" si="702"/>
        <v>15808937886</v>
      </c>
      <c r="CO138" s="200">
        <f t="shared" si="703"/>
        <v>684601666</v>
      </c>
      <c r="CP138" s="200">
        <f t="shared" si="469"/>
        <v>16493539552</v>
      </c>
      <c r="CQ138" s="871"/>
      <c r="CR138" s="194">
        <f t="shared" si="470"/>
        <v>16109307706</v>
      </c>
      <c r="CS138" s="194">
        <f>(W138*$DP$4)+X138+(AF138*$DQ$4)+(AK138*$DR$4)+(AP138*$DS$4)+AV138+(BA138*$DQ$4)+(BF138*$DR$4)+(BK138*$DS$4)+BQ138+BV138+BW138+CC138+CD138</f>
        <v>781854686</v>
      </c>
      <c r="CT138" s="200">
        <f t="shared" si="705"/>
        <v>16891162392</v>
      </c>
      <c r="CU138" s="874">
        <v>16891162392</v>
      </c>
      <c r="CV138" s="200" t="str">
        <f t="shared" si="472"/>
        <v>OK</v>
      </c>
      <c r="CW138" s="136"/>
      <c r="DB138" s="879" t="str">
        <f t="shared" si="473"/>
        <v>HABILITADO</v>
      </c>
      <c r="DC138" s="487"/>
    </row>
    <row r="139" spans="1:107" hidden="1" x14ac:dyDescent="0.25">
      <c r="A139" s="1041"/>
      <c r="B139" s="167">
        <v>3</v>
      </c>
      <c r="C139" s="1043"/>
      <c r="D139" s="220"/>
      <c r="E139" s="156"/>
      <c r="F139" s="168"/>
      <c r="G139" s="169" t="str">
        <f t="shared" ref="G139" si="711">IF(F139&lt;&gt;"",IF(F139=$DV$5,"CUMPLE","RECHAZADO"),"")</f>
        <v/>
      </c>
      <c r="H139" s="170"/>
      <c r="I139" s="221"/>
      <c r="J139" s="172"/>
      <c r="K139" s="827">
        <f t="shared" si="666"/>
        <v>0</v>
      </c>
      <c r="L139" s="174" t="e">
        <f t="shared" si="667"/>
        <v>#DIV/0!</v>
      </c>
      <c r="M139" s="175" t="e">
        <f t="shared" si="668"/>
        <v>#DIV/0!</v>
      </c>
      <c r="N139" s="176" t="e">
        <f t="shared" si="669"/>
        <v>#DIV/0!</v>
      </c>
      <c r="O139" s="177" t="e">
        <f t="shared" si="670"/>
        <v>#DIV/0!</v>
      </c>
      <c r="P139" s="179" t="str">
        <f>IF(H139&lt;&gt;"",IF(J139=K139,IF(H139="SI",IF(AND(I139&lt;=$DF$5,I139&gt;=($DF$5*0.9)),"CUMPLE","NO CUMPLE"),IF(I139=$DF$5,"CUMPLE","NO CUMPLE")),"NO CUMPLE"),"")</f>
        <v/>
      </c>
      <c r="Q139" s="179">
        <f t="shared" si="671"/>
        <v>0</v>
      </c>
      <c r="R139" s="828" t="str">
        <f t="shared" si="475"/>
        <v/>
      </c>
      <c r="S139" s="828" t="str">
        <f t="shared" si="437"/>
        <v/>
      </c>
      <c r="T139" s="181"/>
      <c r="U139" s="182"/>
      <c r="V139" s="155"/>
      <c r="W139" s="170"/>
      <c r="X139" s="183"/>
      <c r="Y139" s="829">
        <f>ROUND(W139*$DP$5,0)</f>
        <v>0</v>
      </c>
      <c r="Z139" s="829">
        <f t="shared" si="438"/>
        <v>0</v>
      </c>
      <c r="AA139" s="1045"/>
      <c r="AB139" s="244" t="str">
        <f>IF(W139&lt;&gt;"",IF((Y139/$DP$5)/$DN$5&lt;=$AA$20,"CUMPLE","RECHAZADO"),"")</f>
        <v/>
      </c>
      <c r="AC139" s="830">
        <f t="shared" si="675"/>
        <v>0</v>
      </c>
      <c r="AD139" s="830">
        <f t="shared" si="676"/>
        <v>0</v>
      </c>
      <c r="AE139" s="181"/>
      <c r="AF139" s="170"/>
      <c r="AG139" s="829">
        <f>ROUND(AF139*$DQ$5,0)</f>
        <v>0</v>
      </c>
      <c r="AH139" s="1045"/>
      <c r="AI139" s="244" t="str">
        <f>IF(AF139&lt;&gt;"",IF(AG139/$DQ$5&lt;=$AH$20,"CUMPLE","RECHAZADO"),"")</f>
        <v/>
      </c>
      <c r="AJ139" s="181"/>
      <c r="AK139" s="170"/>
      <c r="AL139" s="829">
        <f>ROUND(AK139*$DR$5,0)</f>
        <v>0</v>
      </c>
      <c r="AM139" s="1045"/>
      <c r="AN139" s="244" t="str">
        <f>IF(AK139&lt;&gt;"",IF(AL139/$DR$5&lt;=$AM$20,"CUMPLE","RECHAZADO"),"")</f>
        <v/>
      </c>
      <c r="AO139" s="181"/>
      <c r="AP139" s="170"/>
      <c r="AQ139" s="829">
        <f>ROUND(AP139*$DS$5,0)</f>
        <v>0</v>
      </c>
      <c r="AR139" s="1045"/>
      <c r="AS139" s="244" t="str">
        <f>IF(AP139&lt;&gt;"",IF(AQ139/$DR$5&lt;=$AR$20,"CUMPLE","RECHAZADO"),"")</f>
        <v/>
      </c>
      <c r="AT139" s="187"/>
      <c r="AU139" s="831">
        <f t="shared" si="680"/>
        <v>0</v>
      </c>
      <c r="AV139" s="170"/>
      <c r="AW139" s="832">
        <f t="shared" si="681"/>
        <v>0</v>
      </c>
      <c r="AX139" s="832">
        <f t="shared" si="682"/>
        <v>0</v>
      </c>
      <c r="AY139" s="832" t="str">
        <f t="shared" si="683"/>
        <v xml:space="preserve"> </v>
      </c>
      <c r="AZ139" s="155"/>
      <c r="BA139" s="170"/>
      <c r="BB139" s="829">
        <f>ROUND(BA139*$DQ$5,0)</f>
        <v>0</v>
      </c>
      <c r="BC139" s="834">
        <f t="shared" ref="BC139" si="712">$BC$5</f>
        <v>123465503</v>
      </c>
      <c r="BD139" s="729" t="str">
        <f t="shared" si="450"/>
        <v/>
      </c>
      <c r="BE139" s="181"/>
      <c r="BF139" s="170"/>
      <c r="BG139" s="829">
        <f>ROUND(BF139*$DR$5,0)</f>
        <v>0</v>
      </c>
      <c r="BH139" s="829">
        <f t="shared" ref="BH139" si="713">$BH$5</f>
        <v>1325724320</v>
      </c>
      <c r="BI139" s="729" t="str">
        <f t="shared" si="687"/>
        <v/>
      </c>
      <c r="BJ139" s="181"/>
      <c r="BK139" s="170"/>
      <c r="BL139" s="829">
        <f>ROUND(BK139*$DS$5,0)</f>
        <v>0</v>
      </c>
      <c r="BM139" s="1045"/>
      <c r="BN139" s="244" t="str">
        <f>IF(BK139&lt;&gt;"",IF((BL139/$DR$5)/$DN$5&lt;=$BM$20,"CUMPLE","RECHAZADO"),"")</f>
        <v/>
      </c>
      <c r="BO139" s="193"/>
      <c r="BP139" s="831">
        <f t="shared" si="689"/>
        <v>0</v>
      </c>
      <c r="BQ139" s="170"/>
      <c r="BR139" s="832">
        <f t="shared" si="690"/>
        <v>0</v>
      </c>
      <c r="BS139" s="832">
        <f t="shared" si="691"/>
        <v>0</v>
      </c>
      <c r="BT139" s="832" t="str">
        <f t="shared" si="692"/>
        <v xml:space="preserve"> </v>
      </c>
      <c r="BU139" s="155"/>
      <c r="BV139" s="170"/>
      <c r="BW139" s="170"/>
      <c r="BX139" s="835">
        <f t="shared" si="693"/>
        <v>0</v>
      </c>
      <c r="BY139" s="835" t="str">
        <f>IF(BV139&lt;&gt;"",IF(AND(BV139/$DN$5&lt;=$BY$15,BV139/$DN$5&gt;=$BY$16),"CUMPLE","RECHAZADO"),"")</f>
        <v/>
      </c>
      <c r="BZ139" s="835">
        <f t="shared" si="694"/>
        <v>0</v>
      </c>
      <c r="CA139" s="835">
        <f t="shared" si="695"/>
        <v>0</v>
      </c>
      <c r="CB139" s="155"/>
      <c r="CC139" s="170"/>
      <c r="CD139" s="170"/>
      <c r="CE139" s="835">
        <f t="shared" si="696"/>
        <v>0</v>
      </c>
      <c r="CF139" s="835" t="str">
        <f>IF(CC139&lt;&gt;"",IF(AND(CC139/$DN$5&lt;=$CF$15,CC139/$DS$5&gt;=$CF$16),"CUMPLE","RECHAZADO"),"")</f>
        <v/>
      </c>
      <c r="CG139" s="835">
        <f t="shared" si="697"/>
        <v>0</v>
      </c>
      <c r="CH139" s="835">
        <f t="shared" si="698"/>
        <v>0</v>
      </c>
      <c r="CI139" s="195"/>
      <c r="CJ139" s="86" t="str">
        <f t="shared" si="699"/>
        <v/>
      </c>
      <c r="CK139" s="836">
        <f t="shared" si="700"/>
        <v>0</v>
      </c>
      <c r="CL139" s="837" t="str">
        <f t="shared" si="466"/>
        <v/>
      </c>
      <c r="CM139" s="155"/>
      <c r="CN139" s="838" t="str">
        <f t="shared" si="702"/>
        <v/>
      </c>
      <c r="CO139" s="839">
        <f t="shared" si="703"/>
        <v>0</v>
      </c>
      <c r="CP139" s="840" t="str">
        <f t="shared" si="469"/>
        <v/>
      </c>
      <c r="CQ139" s="156"/>
      <c r="CR139" s="841">
        <f t="shared" si="470"/>
        <v>0</v>
      </c>
      <c r="CS139" s="835">
        <f>(W139*$DP$5)+X139+(AF139*$DQ$5)+(AK139*$DR$5)+(AP139*$DS$5)+AV139+(BA139*$DQ$5)+(BF139*$DR$5)+(BK139*$DS$5)+BQ139+BV139+BW139+CC139+CD139</f>
        <v>0</v>
      </c>
      <c r="CT139" s="840">
        <f t="shared" si="705"/>
        <v>0</v>
      </c>
      <c r="CU139" s="842"/>
      <c r="CV139" s="840" t="str">
        <f t="shared" si="472"/>
        <v/>
      </c>
      <c r="DB139" s="843" t="str">
        <f t="shared" si="473"/>
        <v/>
      </c>
      <c r="DC139" s="844"/>
    </row>
    <row r="140" spans="1:107" hidden="1" x14ac:dyDescent="0.25">
      <c r="A140" s="1046"/>
      <c r="B140" s="870">
        <v>4</v>
      </c>
      <c r="C140" s="1043"/>
      <c r="D140" s="220"/>
      <c r="E140" s="156"/>
      <c r="F140" s="207"/>
      <c r="G140" s="169" t="str">
        <f t="shared" ref="G140" si="714">IF(F140&lt;&gt;"",IF(F140=$DV$6,"CUMPLE","RECHAZADO"),"")</f>
        <v/>
      </c>
      <c r="H140" s="170"/>
      <c r="I140" s="216"/>
      <c r="J140" s="208"/>
      <c r="K140" s="173">
        <f t="shared" si="666"/>
        <v>0</v>
      </c>
      <c r="L140" s="174" t="e">
        <f t="shared" si="667"/>
        <v>#DIV/0!</v>
      </c>
      <c r="M140" s="175" t="e">
        <f t="shared" si="668"/>
        <v>#DIV/0!</v>
      </c>
      <c r="N140" s="176" t="e">
        <f t="shared" si="669"/>
        <v>#DIV/0!</v>
      </c>
      <c r="O140" s="177" t="e">
        <f t="shared" si="670"/>
        <v>#DIV/0!</v>
      </c>
      <c r="P140" s="178" t="str">
        <f>IF(H140&lt;&gt;"",IF(J140=K140,IF(H140="SI",IF(AND(I140&lt;=$DF$6,I140&gt;=($DF$6*0.9)),"CUMPLE","NO CUMPLE"),IF(I140=$DF$6,"CUMPLE","NO CUMPLE")),"NO CUMPLE"),"")</f>
        <v/>
      </c>
      <c r="Q140" s="179">
        <f t="shared" si="671"/>
        <v>0</v>
      </c>
      <c r="R140" s="180" t="str">
        <f t="shared" si="475"/>
        <v/>
      </c>
      <c r="S140" s="180" t="str">
        <f t="shared" si="437"/>
        <v/>
      </c>
      <c r="T140" s="209"/>
      <c r="U140" s="210"/>
      <c r="V140" s="155"/>
      <c r="W140" s="211"/>
      <c r="X140" s="212"/>
      <c r="Y140" s="184">
        <f>ROUND(W140*$DP$6,0)</f>
        <v>0</v>
      </c>
      <c r="Z140" s="184">
        <f t="shared" si="438"/>
        <v>0</v>
      </c>
      <c r="AA140" s="1045"/>
      <c r="AB140" s="185" t="str">
        <f>IF(W140&lt;&gt;"",IF((Y140/$DP$6)/$DN$6&lt;=$AA$20,"CUMPLE","RECHAZADO"),"")</f>
        <v/>
      </c>
      <c r="AC140" s="186">
        <f t="shared" si="675"/>
        <v>0</v>
      </c>
      <c r="AD140" s="186">
        <f t="shared" si="676"/>
        <v>0</v>
      </c>
      <c r="AE140" s="209"/>
      <c r="AF140" s="211"/>
      <c r="AG140" s="184">
        <f>ROUND(AF140*$DQ$6,0)</f>
        <v>0</v>
      </c>
      <c r="AH140" s="1045"/>
      <c r="AI140" s="185" t="str">
        <f>IF(AF140&lt;&gt;"",IF(AG140/$DQ$6&lt;=$AH$20,"CUMPLE","RECHAZADO"),"")</f>
        <v/>
      </c>
      <c r="AJ140" s="209"/>
      <c r="AK140" s="211"/>
      <c r="AL140" s="184">
        <f>ROUND(AK140*$DR$6,0)</f>
        <v>0</v>
      </c>
      <c r="AM140" s="1045"/>
      <c r="AN140" s="185" t="str">
        <f>IF(AK140&lt;&gt;"",IF(AL140/$DR$6&lt;=$AM$20,"CUMPLE","RECHAZADO"),"")</f>
        <v/>
      </c>
      <c r="AO140" s="209"/>
      <c r="AP140" s="211"/>
      <c r="AQ140" s="184">
        <f>ROUND(AP140*$DS$6,0)</f>
        <v>0</v>
      </c>
      <c r="AR140" s="1045"/>
      <c r="AS140" s="185" t="str">
        <f>IF(AP140&lt;&gt;"",IF(AQ140/$DR$6&lt;=$AR$20,"CUMPLE","RECHAZADO"),"")</f>
        <v/>
      </c>
      <c r="AT140" s="213"/>
      <c r="AU140" s="188">
        <f t="shared" si="680"/>
        <v>0</v>
      </c>
      <c r="AV140" s="170"/>
      <c r="AW140" s="189">
        <f t="shared" si="681"/>
        <v>0</v>
      </c>
      <c r="AX140" s="189">
        <f t="shared" si="682"/>
        <v>0</v>
      </c>
      <c r="AY140" s="189" t="str">
        <f>IF(AV140&lt;&gt;"",IF(AN140="CUMPLE","CUMPLE","NO CUMPLE"),"")</f>
        <v/>
      </c>
      <c r="AZ140" s="155"/>
      <c r="BA140" s="211"/>
      <c r="BB140" s="184">
        <f>ROUND(BA140*$DQ$6,0)</f>
        <v>0</v>
      </c>
      <c r="BC140" s="191">
        <f t="shared" ref="BC140" si="715">$BC$6</f>
        <v>599037720</v>
      </c>
      <c r="BD140" s="192" t="str">
        <f t="shared" si="450"/>
        <v/>
      </c>
      <c r="BE140" s="209"/>
      <c r="BF140" s="211"/>
      <c r="BG140" s="184">
        <f>ROUND(BF140*$DR$6,0)</f>
        <v>0</v>
      </c>
      <c r="BH140" s="184">
        <f t="shared" ref="BH140" si="716">$BH$6</f>
        <v>1500854400</v>
      </c>
      <c r="BI140" s="192" t="str">
        <f t="shared" si="687"/>
        <v/>
      </c>
      <c r="BJ140" s="209"/>
      <c r="BK140" s="211"/>
      <c r="BL140" s="184">
        <f>ROUND(BK140*$DS$6,0)</f>
        <v>0</v>
      </c>
      <c r="BM140" s="1045"/>
      <c r="BN140" s="185" t="str">
        <f>IF(BK140&lt;&gt;"",IF((BL140/$DR$6)/$DN$6&lt;=$BM$20,"CUMPLE","RECHAZADO"),"")</f>
        <v/>
      </c>
      <c r="BO140" s="214"/>
      <c r="BP140" s="188">
        <f t="shared" si="689"/>
        <v>0</v>
      </c>
      <c r="BQ140" s="170"/>
      <c r="BR140" s="189">
        <f t="shared" si="690"/>
        <v>0</v>
      </c>
      <c r="BS140" s="189">
        <f t="shared" si="691"/>
        <v>0</v>
      </c>
      <c r="BT140" s="189" t="str">
        <f>IF(BQ140&lt;&gt;"",IF(BI140="CUMPLE","CUMPLE","NO CUMPLE"),"")</f>
        <v/>
      </c>
      <c r="BU140" s="155"/>
      <c r="BV140" s="170"/>
      <c r="BW140" s="170"/>
      <c r="BX140" s="194">
        <f t="shared" si="693"/>
        <v>0</v>
      </c>
      <c r="BY140" s="194" t="str">
        <f>IF(BV140&lt;&gt;"",IF(AND(BV140/$DN$6&lt;=$BY$15,BV140/$DN$6&gt;=$BY$16),"CUMPLE","RECHAZADO"),"")</f>
        <v/>
      </c>
      <c r="BZ140" s="194">
        <f t="shared" si="694"/>
        <v>0</v>
      </c>
      <c r="CA140" s="194">
        <f t="shared" si="695"/>
        <v>0</v>
      </c>
      <c r="CB140" s="155"/>
      <c r="CC140" s="170"/>
      <c r="CD140" s="170"/>
      <c r="CE140" s="194">
        <f t="shared" si="696"/>
        <v>0</v>
      </c>
      <c r="CF140" s="194" t="str">
        <f>IF(CC140&lt;&gt;"",IF(AND(CC140/$DN$6&lt;=$CF$15,CC140/$DS$6&gt;=$CF$16),"CUMPLE","RECHAZADO"),"")</f>
        <v/>
      </c>
      <c r="CG140" s="194">
        <f t="shared" si="697"/>
        <v>0</v>
      </c>
      <c r="CH140" s="194">
        <f t="shared" si="698"/>
        <v>0</v>
      </c>
      <c r="CI140" s="215"/>
      <c r="CJ140" s="196" t="str">
        <f t="shared" si="699"/>
        <v/>
      </c>
      <c r="CK140" s="197">
        <f t="shared" si="700"/>
        <v>0</v>
      </c>
      <c r="CL140" s="198" t="str">
        <f t="shared" si="466"/>
        <v/>
      </c>
      <c r="CM140" s="155"/>
      <c r="CN140" s="199" t="str">
        <f t="shared" si="702"/>
        <v/>
      </c>
      <c r="CO140" s="200">
        <f t="shared" si="703"/>
        <v>0</v>
      </c>
      <c r="CP140" s="201" t="str">
        <f t="shared" si="469"/>
        <v/>
      </c>
      <c r="CQ140" s="156"/>
      <c r="CR140" s="202">
        <f t="shared" si="470"/>
        <v>0</v>
      </c>
      <c r="CS140" s="194">
        <f>(W140*$DP$6)+X140+(AF140*$DQ$6)+(AK140*$DR$6)+(AP140*$DS$6)+AV140+(BA140*$DQ$6)+(BF140*$DR$6)+(BK140*$DS$6)+BQ140+BV140+BW140+CC140+CD140</f>
        <v>0</v>
      </c>
      <c r="CT140" s="201">
        <f t="shared" si="705"/>
        <v>0</v>
      </c>
      <c r="CU140" s="203"/>
      <c r="CV140" s="201" t="str">
        <f t="shared" si="472"/>
        <v/>
      </c>
      <c r="DB140" s="204" t="str">
        <f t="shared" si="473"/>
        <v/>
      </c>
      <c r="DC140" s="206"/>
    </row>
    <row r="141" spans="1:107" hidden="1" x14ac:dyDescent="0.25">
      <c r="A141" s="1046"/>
      <c r="B141" s="870">
        <v>5</v>
      </c>
      <c r="C141" s="1043"/>
      <c r="D141" s="220"/>
      <c r="E141" s="156"/>
      <c r="F141" s="207"/>
      <c r="G141" s="169" t="str">
        <f t="shared" ref="G141" si="717">IF(F141&lt;&gt;"",IF(F141=$DV$7,"CUMPLE","RECHAZADO"),"")</f>
        <v/>
      </c>
      <c r="H141" s="170"/>
      <c r="I141" s="216"/>
      <c r="J141" s="208"/>
      <c r="K141" s="173">
        <f t="shared" si="666"/>
        <v>0</v>
      </c>
      <c r="L141" s="174" t="e">
        <f t="shared" si="667"/>
        <v>#DIV/0!</v>
      </c>
      <c r="M141" s="175" t="e">
        <f t="shared" si="668"/>
        <v>#DIV/0!</v>
      </c>
      <c r="N141" s="176" t="e">
        <f t="shared" si="669"/>
        <v>#DIV/0!</v>
      </c>
      <c r="O141" s="177" t="e">
        <f t="shared" si="670"/>
        <v>#DIV/0!</v>
      </c>
      <c r="P141" s="178" t="str">
        <f>IF(H141&lt;&gt;"",IF(J141=K141,IF(H141="SI",IF(AND(I141&lt;=$DF$7,I141&gt;=($DF$7*0.9)),"CUMPLE","NO CUMPLE"),IF(I141=$DF$7,"CUMPLE","NO CUMPLE")),"NO CUMPLE"),"")</f>
        <v/>
      </c>
      <c r="Q141" s="179">
        <f t="shared" si="671"/>
        <v>0</v>
      </c>
      <c r="R141" s="180" t="str">
        <f t="shared" si="475"/>
        <v/>
      </c>
      <c r="S141" s="180" t="str">
        <f t="shared" si="437"/>
        <v/>
      </c>
      <c r="T141" s="209"/>
      <c r="U141" s="210"/>
      <c r="V141" s="155"/>
      <c r="W141" s="211"/>
      <c r="X141" s="212"/>
      <c r="Y141" s="184">
        <f>ROUND(W141*$DP$7,0)</f>
        <v>0</v>
      </c>
      <c r="Z141" s="184">
        <f t="shared" si="438"/>
        <v>0</v>
      </c>
      <c r="AA141" s="1045"/>
      <c r="AB141" s="185" t="str">
        <f>IF(W141&lt;&gt;"",IF((Y141/$DP$7)/$DN$7&lt;=$AA$20,"CUMPLE","RECHAZADO"),"")</f>
        <v/>
      </c>
      <c r="AC141" s="186">
        <f t="shared" si="675"/>
        <v>0</v>
      </c>
      <c r="AD141" s="186">
        <f t="shared" si="676"/>
        <v>0</v>
      </c>
      <c r="AE141" s="209"/>
      <c r="AF141" s="211"/>
      <c r="AG141" s="184">
        <f>ROUND(AF141*$DQ$7,0)</f>
        <v>0</v>
      </c>
      <c r="AH141" s="1045"/>
      <c r="AI141" s="185" t="str">
        <f>IF(AF141&lt;&gt;"",IF(AG141/$DQ$7&lt;=$AH$20,"CUMPLE","RECHAZADO"),"")</f>
        <v/>
      </c>
      <c r="AJ141" s="209"/>
      <c r="AK141" s="211"/>
      <c r="AL141" s="184">
        <f>ROUND(AK141*$DR$7,0)</f>
        <v>0</v>
      </c>
      <c r="AM141" s="1045"/>
      <c r="AN141" s="185" t="str">
        <f>IF(AK141&lt;&gt;"",IF(AL141/$DR$7&lt;=$AM$20,"CUMPLE","RECHAZADO"),"")</f>
        <v/>
      </c>
      <c r="AO141" s="209"/>
      <c r="AP141" s="211"/>
      <c r="AQ141" s="184">
        <f>ROUND(AP141*$DS$7,0)</f>
        <v>0</v>
      </c>
      <c r="AR141" s="1045"/>
      <c r="AS141" s="185" t="str">
        <f>IF(AP141&lt;&gt;"",IF(AQ141/$DR$7&lt;=$AR$20,"CUMPLE","RECHAZADO"),"")</f>
        <v/>
      </c>
      <c r="AT141" s="213"/>
      <c r="AU141" s="188">
        <f t="shared" si="680"/>
        <v>0</v>
      </c>
      <c r="AV141" s="170"/>
      <c r="AW141" s="189">
        <f t="shared" si="681"/>
        <v>0</v>
      </c>
      <c r="AX141" s="189">
        <f t="shared" si="682"/>
        <v>0</v>
      </c>
      <c r="AY141" s="189" t="str">
        <f>IF(AV141&lt;&gt;"",IF(AI141="CUMPLE",IF(AN141="CUMPLE","CUMPLE","NO CUMPLE"),"NO CUMPLE")," ")</f>
        <v xml:space="preserve"> </v>
      </c>
      <c r="AZ141" s="155"/>
      <c r="BA141" s="211"/>
      <c r="BB141" s="184">
        <f>ROUND(BA141*$DQ$7,0)</f>
        <v>0</v>
      </c>
      <c r="BC141" s="191">
        <f t="shared" ref="BC141" si="718">$BC$7</f>
        <v>512088380</v>
      </c>
      <c r="BD141" s="192" t="str">
        <f t="shared" si="450"/>
        <v/>
      </c>
      <c r="BE141" s="209"/>
      <c r="BF141" s="211"/>
      <c r="BG141" s="184">
        <f>ROUND(BF141*$DR$7,0)</f>
        <v>0</v>
      </c>
      <c r="BH141" s="184">
        <f t="shared" ref="BH141" si="719">$BH$7</f>
        <v>1342093772</v>
      </c>
      <c r="BI141" s="192" t="str">
        <f t="shared" si="687"/>
        <v/>
      </c>
      <c r="BJ141" s="209"/>
      <c r="BK141" s="211"/>
      <c r="BL141" s="184">
        <f>ROUND(BK141*$DS$7,0)</f>
        <v>0</v>
      </c>
      <c r="BM141" s="1045"/>
      <c r="BN141" s="185" t="str">
        <f>IF(BK141&lt;&gt;"",IF((BL141/$DR$7)/$DN$7&lt;=$BM$20,"CUMPLE","RECHAZADO"),"")</f>
        <v/>
      </c>
      <c r="BO141" s="214"/>
      <c r="BP141" s="188">
        <f t="shared" si="689"/>
        <v>0</v>
      </c>
      <c r="BQ141" s="170"/>
      <c r="BR141" s="189">
        <f t="shared" si="690"/>
        <v>0</v>
      </c>
      <c r="BS141" s="189">
        <f t="shared" si="691"/>
        <v>0</v>
      </c>
      <c r="BT141" s="189" t="str">
        <f>IF(BQ141&lt;&gt;"",IF(BD141="CUMPLE",IF(BI141="CUMPLE","CUMPLE","NO CUMPLE"),"NO CUMPLE")," ")</f>
        <v xml:space="preserve"> </v>
      </c>
      <c r="BU141" s="155"/>
      <c r="BV141" s="170"/>
      <c r="BW141" s="170"/>
      <c r="BX141" s="194">
        <f t="shared" si="693"/>
        <v>0</v>
      </c>
      <c r="BY141" s="194" t="str">
        <f>IF(BV141&lt;&gt;"",IF(AND(BV141/$DN$7&lt;=$BY$15,BV141/$DN$7&gt;=$BY$16),"CUMPLE","RECHAZADO"),"")</f>
        <v/>
      </c>
      <c r="BZ141" s="194">
        <f t="shared" si="694"/>
        <v>0</v>
      </c>
      <c r="CA141" s="194">
        <f t="shared" si="695"/>
        <v>0</v>
      </c>
      <c r="CB141" s="155"/>
      <c r="CC141" s="170"/>
      <c r="CD141" s="170"/>
      <c r="CE141" s="194">
        <f t="shared" si="696"/>
        <v>0</v>
      </c>
      <c r="CF141" s="194" t="str">
        <f>IF(CC141&lt;&gt;"",IF(AND(CC141/$DN$7&lt;=$CF$15,CC141/$DS$7&gt;=$CF$16),"CUMPLE","RECHAZADO"),"")</f>
        <v/>
      </c>
      <c r="CG141" s="194">
        <f t="shared" si="697"/>
        <v>0</v>
      </c>
      <c r="CH141" s="194">
        <f t="shared" si="698"/>
        <v>0</v>
      </c>
      <c r="CI141" s="215"/>
      <c r="CJ141" s="196" t="str">
        <f t="shared" si="699"/>
        <v/>
      </c>
      <c r="CK141" s="197">
        <f t="shared" si="700"/>
        <v>0</v>
      </c>
      <c r="CL141" s="198" t="str">
        <f t="shared" si="466"/>
        <v/>
      </c>
      <c r="CM141" s="155"/>
      <c r="CN141" s="199" t="str">
        <f t="shared" si="702"/>
        <v/>
      </c>
      <c r="CO141" s="200">
        <f t="shared" si="703"/>
        <v>0</v>
      </c>
      <c r="CP141" s="201" t="str">
        <f t="shared" si="469"/>
        <v/>
      </c>
      <c r="CQ141" s="156"/>
      <c r="CR141" s="202">
        <f t="shared" si="470"/>
        <v>0</v>
      </c>
      <c r="CS141" s="194">
        <f>(W141*$DP$7)+X141+(AF141*$DQ$7)+(AK141*$DR$7)+(AP141*$DS$7)+AV141+(BA141*$DQ$7)+(BF141*$DR$7)+(BK141*$DS$7)+BQ141+BV141+BW141+CC141+CD141</f>
        <v>0</v>
      </c>
      <c r="CT141" s="201">
        <f t="shared" si="705"/>
        <v>0</v>
      </c>
      <c r="CU141" s="203"/>
      <c r="CV141" s="201" t="str">
        <f t="shared" si="472"/>
        <v/>
      </c>
      <c r="DB141" s="204" t="str">
        <f t="shared" si="473"/>
        <v/>
      </c>
      <c r="DC141" s="206"/>
    </row>
    <row r="142" spans="1:107" hidden="1" x14ac:dyDescent="0.25">
      <c r="A142" s="1046"/>
      <c r="B142" s="870">
        <v>6</v>
      </c>
      <c r="C142" s="1043"/>
      <c r="D142" s="220"/>
      <c r="E142" s="156"/>
      <c r="F142" s="207"/>
      <c r="G142" s="169" t="str">
        <f t="shared" ref="G142" si="720">IF(F142&lt;&gt;"",IF(F142=$DV$8,"CUMPLE","RECHAZADO"),"")</f>
        <v/>
      </c>
      <c r="H142" s="170"/>
      <c r="I142" s="216"/>
      <c r="J142" s="208"/>
      <c r="K142" s="173">
        <f t="shared" si="666"/>
        <v>0</v>
      </c>
      <c r="L142" s="174" t="e">
        <f t="shared" si="667"/>
        <v>#DIV/0!</v>
      </c>
      <c r="M142" s="175" t="e">
        <f t="shared" si="668"/>
        <v>#DIV/0!</v>
      </c>
      <c r="N142" s="176" t="e">
        <f t="shared" si="669"/>
        <v>#DIV/0!</v>
      </c>
      <c r="O142" s="177" t="e">
        <f t="shared" si="670"/>
        <v>#DIV/0!</v>
      </c>
      <c r="P142" s="178" t="str">
        <f>IF(H142&lt;&gt;"",IF(J142=K142,IF(H142="SI",IF(AND(I142&lt;=$DF$8,I142&gt;=($DF$8*0.9)),"CUMPLE","NO CUMPLE"),IF(I142=$DF$8,"CUMPLE","NO CUMPLE")),"NO CUMPLE"),"")</f>
        <v/>
      </c>
      <c r="Q142" s="179">
        <f t="shared" si="671"/>
        <v>0</v>
      </c>
      <c r="R142" s="180" t="str">
        <f t="shared" si="475"/>
        <v/>
      </c>
      <c r="S142" s="180" t="str">
        <f t="shared" si="437"/>
        <v/>
      </c>
      <c r="T142" s="209"/>
      <c r="U142" s="210"/>
      <c r="V142" s="155"/>
      <c r="W142" s="211"/>
      <c r="X142" s="212"/>
      <c r="Y142" s="184">
        <f>ROUND(W142*$DP$8,0)</f>
        <v>0</v>
      </c>
      <c r="Z142" s="184">
        <f t="shared" si="438"/>
        <v>0</v>
      </c>
      <c r="AA142" s="1045"/>
      <c r="AB142" s="185" t="str">
        <f>IF(W142&lt;&gt;"",IF((Y142/$DP$8)/$DN$8&lt;=$AA$20,"CUMPLE","RECHAZADO"),"")</f>
        <v/>
      </c>
      <c r="AC142" s="186">
        <f t="shared" si="675"/>
        <v>0</v>
      </c>
      <c r="AD142" s="186">
        <f t="shared" si="676"/>
        <v>0</v>
      </c>
      <c r="AE142" s="209"/>
      <c r="AF142" s="211"/>
      <c r="AG142" s="184">
        <f>ROUND(AF142*$DQ$8,0)</f>
        <v>0</v>
      </c>
      <c r="AH142" s="1045"/>
      <c r="AI142" s="185" t="str">
        <f>IF(AF142&lt;&gt;"",IF(AG142/$DQ$8&lt;=$AH$20,"CUMPLE","RECHAZADO"),"")</f>
        <v/>
      </c>
      <c r="AJ142" s="209"/>
      <c r="AK142" s="211"/>
      <c r="AL142" s="184">
        <f>ROUND(AK142*$DR$8,0)</f>
        <v>0</v>
      </c>
      <c r="AM142" s="1045"/>
      <c r="AN142" s="185" t="str">
        <f>IF(AK142&lt;&gt;"",IF(AL142/$DR$8&lt;=$AM$20,"CUMPLE","RECHAZADO"),"")</f>
        <v/>
      </c>
      <c r="AO142" s="209"/>
      <c r="AP142" s="211"/>
      <c r="AQ142" s="184">
        <f>ROUND(AP142*$DS$8,0)</f>
        <v>0</v>
      </c>
      <c r="AR142" s="1045"/>
      <c r="AS142" s="185" t="str">
        <f>IF(AP142&lt;&gt;"",IF(AQ142/$DR$8&lt;=$AR$20,"CUMPLE","RECHAZADO"),"")</f>
        <v/>
      </c>
      <c r="AT142" s="213"/>
      <c r="AU142" s="188">
        <f t="shared" si="680"/>
        <v>0</v>
      </c>
      <c r="AV142" s="170"/>
      <c r="AW142" s="189">
        <f t="shared" si="681"/>
        <v>0</v>
      </c>
      <c r="AX142" s="189">
        <f t="shared" si="682"/>
        <v>0</v>
      </c>
      <c r="AY142" s="189" t="str">
        <f>IF(AV142&lt;&gt;"",IF(AN142="CUMPLE","CUMPLE","NO CUMPLE"),"")</f>
        <v/>
      </c>
      <c r="AZ142" s="155"/>
      <c r="BA142" s="211"/>
      <c r="BB142" s="184">
        <f>ROUND(BA142*$DQ$8,0)</f>
        <v>0</v>
      </c>
      <c r="BC142" s="191">
        <f t="shared" ref="BC142" si="721">$BC$8</f>
        <v>282572794</v>
      </c>
      <c r="BD142" s="192" t="str">
        <f t="shared" si="450"/>
        <v/>
      </c>
      <c r="BE142" s="209"/>
      <c r="BF142" s="211"/>
      <c r="BG142" s="184">
        <f>ROUND(BF142*$DR$8,0)</f>
        <v>0</v>
      </c>
      <c r="BH142" s="184">
        <f t="shared" ref="BH142" si="722">$BH$8</f>
        <v>1099881666</v>
      </c>
      <c r="BI142" s="192" t="str">
        <f t="shared" si="687"/>
        <v/>
      </c>
      <c r="BJ142" s="209"/>
      <c r="BK142" s="211"/>
      <c r="BL142" s="184">
        <f>ROUND(BK142*$DS$8,0)</f>
        <v>0</v>
      </c>
      <c r="BM142" s="1045"/>
      <c r="BN142" s="185" t="str">
        <f>IF(BK142&lt;&gt;"",IF((BL142/$DR$8)/$DN$8&lt;=$BM$20,"CUMPLE","RECHAZADO"),"")</f>
        <v/>
      </c>
      <c r="BO142" s="214"/>
      <c r="BP142" s="188">
        <f t="shared" si="689"/>
        <v>0</v>
      </c>
      <c r="BQ142" s="170"/>
      <c r="BR142" s="189">
        <f t="shared" si="690"/>
        <v>0</v>
      </c>
      <c r="BS142" s="189">
        <f t="shared" si="691"/>
        <v>0</v>
      </c>
      <c r="BT142" s="189" t="str">
        <f>IF(BQ142&lt;&gt;"",IF(BI142="CUMPLE","CUMPLE","NO CUMPLE"),"")</f>
        <v/>
      </c>
      <c r="BU142" s="155"/>
      <c r="BV142" s="170"/>
      <c r="BW142" s="170"/>
      <c r="BX142" s="194">
        <f t="shared" si="693"/>
        <v>0</v>
      </c>
      <c r="BY142" s="194" t="str">
        <f>IF(BV142&lt;&gt;"",IF(AND(BV142/$DN$8&lt;=$BY$15,BV142/$DN$8&gt;=$BY$16),"CUMPLE","RECHAZADO"),"")</f>
        <v/>
      </c>
      <c r="BZ142" s="194">
        <f t="shared" si="694"/>
        <v>0</v>
      </c>
      <c r="CA142" s="194">
        <f t="shared" si="695"/>
        <v>0</v>
      </c>
      <c r="CB142" s="155"/>
      <c r="CC142" s="170"/>
      <c r="CD142" s="170"/>
      <c r="CE142" s="194">
        <f t="shared" si="696"/>
        <v>0</v>
      </c>
      <c r="CF142" s="194" t="str">
        <f>IF(CC142&lt;&gt;"",IF(AND(CC142/$DN$8&lt;=$CF$15,CC142/$DS$8&gt;=$CF$16),"CUMPLE","RECHAZADO"),"")</f>
        <v/>
      </c>
      <c r="CG142" s="194">
        <f t="shared" si="697"/>
        <v>0</v>
      </c>
      <c r="CH142" s="194">
        <f t="shared" si="698"/>
        <v>0</v>
      </c>
      <c r="CI142" s="215"/>
      <c r="CJ142" s="196" t="str">
        <f t="shared" si="699"/>
        <v/>
      </c>
      <c r="CK142" s="197">
        <f t="shared" si="700"/>
        <v>0</v>
      </c>
      <c r="CL142" s="198" t="str">
        <f t="shared" si="466"/>
        <v/>
      </c>
      <c r="CM142" s="155"/>
      <c r="CN142" s="199" t="str">
        <f t="shared" si="702"/>
        <v/>
      </c>
      <c r="CO142" s="200">
        <f t="shared" si="703"/>
        <v>0</v>
      </c>
      <c r="CP142" s="201" t="str">
        <f t="shared" si="469"/>
        <v/>
      </c>
      <c r="CQ142" s="156"/>
      <c r="CR142" s="202">
        <f t="shared" si="470"/>
        <v>0</v>
      </c>
      <c r="CS142" s="194">
        <f>(W142*$DP$8)+X142+(AF142*$DQ$8)+(AK142*$DR$8)+(AP142*$DS$8)+AV142+(BA142*$DQ$8)+(BF142*$DR$8)+(BK142*$DS$8)+BQ142+BV142+BW142+CC142+CD142</f>
        <v>0</v>
      </c>
      <c r="CT142" s="201">
        <f t="shared" si="705"/>
        <v>0</v>
      </c>
      <c r="CU142" s="203"/>
      <c r="CV142" s="201" t="str">
        <f t="shared" si="472"/>
        <v/>
      </c>
      <c r="DB142" s="204" t="str">
        <f t="shared" si="473"/>
        <v/>
      </c>
      <c r="DC142" s="206"/>
    </row>
    <row r="143" spans="1:107" hidden="1" x14ac:dyDescent="0.25">
      <c r="A143" s="1046"/>
      <c r="B143" s="870">
        <v>7</v>
      </c>
      <c r="C143" s="1043"/>
      <c r="D143" s="220"/>
      <c r="E143" s="156"/>
      <c r="F143" s="207"/>
      <c r="G143" s="169" t="str">
        <f t="shared" ref="G143" si="723">IF(F143&lt;&gt;"",IF(F143=$DV$9,"CUMPLE","RECHAZADO"),"")</f>
        <v/>
      </c>
      <c r="H143" s="170"/>
      <c r="I143" s="216"/>
      <c r="J143" s="208"/>
      <c r="K143" s="173">
        <f t="shared" si="666"/>
        <v>0</v>
      </c>
      <c r="L143" s="174" t="e">
        <f t="shared" si="667"/>
        <v>#DIV/0!</v>
      </c>
      <c r="M143" s="175" t="e">
        <f t="shared" si="668"/>
        <v>#DIV/0!</v>
      </c>
      <c r="N143" s="176" t="e">
        <f t="shared" si="669"/>
        <v>#DIV/0!</v>
      </c>
      <c r="O143" s="177" t="e">
        <f t="shared" si="670"/>
        <v>#DIV/0!</v>
      </c>
      <c r="P143" s="178" t="str">
        <f>IF(H143&lt;&gt;"",IF(J143=K143,IF(H143="SI",IF(AND(I143&lt;=$DF$9,I143&gt;=($DF$9*0.9)),"CUMPLE","NO CUMPLE"),IF(I143=$DF$9,"CUMPLE","NO CUMPLE")),"NO CUMPLE"),"")</f>
        <v/>
      </c>
      <c r="Q143" s="179">
        <f t="shared" si="671"/>
        <v>0</v>
      </c>
      <c r="R143" s="180" t="str">
        <f t="shared" si="475"/>
        <v/>
      </c>
      <c r="S143" s="180" t="str">
        <f t="shared" si="437"/>
        <v/>
      </c>
      <c r="T143" s="209"/>
      <c r="U143" s="210"/>
      <c r="V143" s="155"/>
      <c r="W143" s="211"/>
      <c r="X143" s="212"/>
      <c r="Y143" s="184">
        <f>ROUND(W143*$DP$9,0)</f>
        <v>0</v>
      </c>
      <c r="Z143" s="184">
        <f t="shared" si="438"/>
        <v>0</v>
      </c>
      <c r="AA143" s="1045"/>
      <c r="AB143" s="185" t="str">
        <f>IF(W143&lt;&gt;"",IF((Y143/$DP$9)/$DN$9&lt;=$AA$20,"CUMPLE","RECHAZADO"),"")</f>
        <v/>
      </c>
      <c r="AC143" s="186">
        <f t="shared" si="675"/>
        <v>0</v>
      </c>
      <c r="AD143" s="186">
        <f t="shared" si="676"/>
        <v>0</v>
      </c>
      <c r="AE143" s="209"/>
      <c r="AF143" s="211"/>
      <c r="AG143" s="184">
        <f>ROUND(AF143*$DQ$9,0)</f>
        <v>0</v>
      </c>
      <c r="AH143" s="1045"/>
      <c r="AI143" s="185" t="str">
        <f>IF(AF143&lt;&gt;"",IF(AG143/$DQ$9&lt;=$AH$20,"CUMPLE","RECHAZADO"),"")</f>
        <v/>
      </c>
      <c r="AJ143" s="209"/>
      <c r="AK143" s="211"/>
      <c r="AL143" s="184">
        <f>ROUND(AK143*$DR$9,0)</f>
        <v>0</v>
      </c>
      <c r="AM143" s="1045"/>
      <c r="AN143" s="185" t="str">
        <f>IF(AK143&lt;&gt;"",IF(AL143/$DR$9&lt;=$AM$20,"CUMPLE","RECHAZADO"),"")</f>
        <v/>
      </c>
      <c r="AO143" s="209"/>
      <c r="AP143" s="211"/>
      <c r="AQ143" s="184">
        <f>ROUND(AP143*$DS$9,0)</f>
        <v>0</v>
      </c>
      <c r="AR143" s="1045"/>
      <c r="AS143" s="185" t="str">
        <f>IF(AP143&lt;&gt;"",IF(AQ143/$DR$9&lt;=$AR$20,"CUMPLE","RECHAZADO"),"")</f>
        <v/>
      </c>
      <c r="AT143" s="213"/>
      <c r="AU143" s="188">
        <f t="shared" si="680"/>
        <v>0</v>
      </c>
      <c r="AV143" s="170"/>
      <c r="AW143" s="189">
        <f t="shared" si="681"/>
        <v>0</v>
      </c>
      <c r="AX143" s="189">
        <f t="shared" si="682"/>
        <v>0</v>
      </c>
      <c r="AY143" s="189" t="str">
        <f t="shared" ref="AY143:AY147" si="724">IF(AV143&lt;&gt;"",IF(AI143="CUMPLE",IF(AN143="CUMPLE","CUMPLE","NO CUMPLE"),"NO CUMPLE")," ")</f>
        <v xml:space="preserve"> </v>
      </c>
      <c r="AZ143" s="155"/>
      <c r="BA143" s="211"/>
      <c r="BB143" s="184">
        <f>ROUND(BA143*$DQ$9,0)</f>
        <v>0</v>
      </c>
      <c r="BC143" s="191">
        <f t="shared" ref="BC143" si="725">$BC$9</f>
        <v>498219200</v>
      </c>
      <c r="BD143" s="192" t="str">
        <f t="shared" si="450"/>
        <v/>
      </c>
      <c r="BE143" s="209"/>
      <c r="BF143" s="211"/>
      <c r="BG143" s="184">
        <f>ROUND(BF143*$DR$9,0)</f>
        <v>0</v>
      </c>
      <c r="BH143" s="184">
        <f t="shared" ref="BH143" si="726">$BH$9</f>
        <v>1243383400</v>
      </c>
      <c r="BI143" s="192" t="str">
        <f t="shared" si="687"/>
        <v/>
      </c>
      <c r="BJ143" s="209"/>
      <c r="BK143" s="211"/>
      <c r="BL143" s="184">
        <f>ROUND(BK143*$DS$9,0)</f>
        <v>0</v>
      </c>
      <c r="BM143" s="1045"/>
      <c r="BN143" s="185" t="str">
        <f>IF(BK143&lt;&gt;"",IF((BL143/$DR$9)/$DN$9&lt;=$BM$20,"CUMPLE","RECHAZADO"),"")</f>
        <v/>
      </c>
      <c r="BO143" s="214"/>
      <c r="BP143" s="188">
        <f t="shared" si="689"/>
        <v>0</v>
      </c>
      <c r="BQ143" s="170"/>
      <c r="BR143" s="189">
        <f t="shared" si="690"/>
        <v>0</v>
      </c>
      <c r="BS143" s="189">
        <f t="shared" si="691"/>
        <v>0</v>
      </c>
      <c r="BT143" s="189" t="str">
        <f t="shared" ref="BT143:BT147" si="727">IF(BQ143&lt;&gt;"",IF(BD143="CUMPLE",IF(BI143="CUMPLE","CUMPLE","NO CUMPLE"),"NO CUMPLE")," ")</f>
        <v xml:space="preserve"> </v>
      </c>
      <c r="BU143" s="155"/>
      <c r="BV143" s="170"/>
      <c r="BW143" s="170"/>
      <c r="BX143" s="194">
        <f t="shared" si="693"/>
        <v>0</v>
      </c>
      <c r="BY143" s="194" t="str">
        <f>IF(BV143&lt;&gt;"",IF(AND(BV143/$DN$9&lt;=$BY$15,BV143/$DN$9&gt;=$BY$16),"CUMPLE","RECHAZADO"),"")</f>
        <v/>
      </c>
      <c r="BZ143" s="194">
        <f t="shared" si="694"/>
        <v>0</v>
      </c>
      <c r="CA143" s="194">
        <f t="shared" si="695"/>
        <v>0</v>
      </c>
      <c r="CB143" s="155"/>
      <c r="CC143" s="170"/>
      <c r="CD143" s="170"/>
      <c r="CE143" s="194">
        <f t="shared" si="696"/>
        <v>0</v>
      </c>
      <c r="CF143" s="194" t="str">
        <f>IF(CC143&lt;&gt;"",IF(AND(CC143/$DN$9&lt;=$CF$15,CC143/$DS$9&gt;=$CF$16),"CUMPLE","RECHAZADO"),"")</f>
        <v/>
      </c>
      <c r="CG143" s="194">
        <f t="shared" si="697"/>
        <v>0</v>
      </c>
      <c r="CH143" s="194">
        <f t="shared" si="698"/>
        <v>0</v>
      </c>
      <c r="CI143" s="215"/>
      <c r="CJ143" s="196" t="str">
        <f t="shared" si="699"/>
        <v/>
      </c>
      <c r="CK143" s="197">
        <f t="shared" si="700"/>
        <v>0</v>
      </c>
      <c r="CL143" s="198" t="str">
        <f t="shared" si="466"/>
        <v/>
      </c>
      <c r="CM143" s="155"/>
      <c r="CN143" s="199" t="str">
        <f t="shared" si="702"/>
        <v/>
      </c>
      <c r="CO143" s="200">
        <f t="shared" si="703"/>
        <v>0</v>
      </c>
      <c r="CP143" s="201" t="str">
        <f t="shared" si="469"/>
        <v/>
      </c>
      <c r="CQ143" s="156"/>
      <c r="CR143" s="202">
        <f t="shared" si="470"/>
        <v>0</v>
      </c>
      <c r="CS143" s="194">
        <f>(W143*$DP$9)+X143+(AF143*$DQ$9)+(AK143*$DR$9)+(AP143*$DS$9)+AV143+(BA143*$DQ$9)+(BF143*$DR$9)+(BK143*$DS$9)+BQ143+BV143+BW143+CC143+CD143</f>
        <v>0</v>
      </c>
      <c r="CT143" s="201">
        <f t="shared" si="705"/>
        <v>0</v>
      </c>
      <c r="CU143" s="203"/>
      <c r="CV143" s="201" t="str">
        <f t="shared" si="472"/>
        <v/>
      </c>
      <c r="DB143" s="204" t="str">
        <f t="shared" si="473"/>
        <v/>
      </c>
      <c r="DC143" s="206"/>
    </row>
    <row r="144" spans="1:107" hidden="1" x14ac:dyDescent="0.25">
      <c r="A144" s="1046"/>
      <c r="B144" s="870">
        <v>8</v>
      </c>
      <c r="C144" s="1043"/>
      <c r="D144" s="220"/>
      <c r="E144" s="156"/>
      <c r="F144" s="207"/>
      <c r="G144" s="169" t="str">
        <f t="shared" ref="G144" si="728">IF(F144&lt;&gt;"",IF(F144=$DV$10,"CUMPLE","RECHAZADO"),"")</f>
        <v/>
      </c>
      <c r="H144" s="170"/>
      <c r="I144" s="216"/>
      <c r="J144" s="208"/>
      <c r="K144" s="173">
        <f t="shared" si="666"/>
        <v>0</v>
      </c>
      <c r="L144" s="174" t="e">
        <f t="shared" si="667"/>
        <v>#DIV/0!</v>
      </c>
      <c r="M144" s="175" t="e">
        <f t="shared" si="668"/>
        <v>#DIV/0!</v>
      </c>
      <c r="N144" s="176" t="e">
        <f t="shared" si="669"/>
        <v>#DIV/0!</v>
      </c>
      <c r="O144" s="177" t="e">
        <f t="shared" si="670"/>
        <v>#DIV/0!</v>
      </c>
      <c r="P144" s="178" t="str">
        <f>IF(H144&lt;&gt;"",IF(J144=K144,IF(H144="SI",IF(AND(I144&lt;=$DF$10,I144&gt;=($DF$10*0.9)),"CUMPLE","NO CUMPLE"),IF(I144=$DF$10,"CUMPLE","NO CUMPLE")),"NO CUMPLE"),"")</f>
        <v/>
      </c>
      <c r="Q144" s="179">
        <f t="shared" si="671"/>
        <v>0</v>
      </c>
      <c r="R144" s="180" t="str">
        <f t="shared" si="475"/>
        <v/>
      </c>
      <c r="S144" s="180" t="str">
        <f t="shared" si="437"/>
        <v/>
      </c>
      <c r="T144" s="209"/>
      <c r="U144" s="210"/>
      <c r="V144" s="155"/>
      <c r="W144" s="211"/>
      <c r="X144" s="212"/>
      <c r="Y144" s="184">
        <f>ROUND(W144*$DP$10,0)</f>
        <v>0</v>
      </c>
      <c r="Z144" s="184">
        <f t="shared" si="438"/>
        <v>0</v>
      </c>
      <c r="AA144" s="1045"/>
      <c r="AB144" s="185" t="str">
        <f>IF(W144&lt;&gt;"",IF((Y144/$DP$10)/$DN$10&lt;=$AA$20,"CUMPLE","RECHAZADO"),"")</f>
        <v/>
      </c>
      <c r="AC144" s="186">
        <f t="shared" si="675"/>
        <v>0</v>
      </c>
      <c r="AD144" s="186">
        <f t="shared" si="676"/>
        <v>0</v>
      </c>
      <c r="AE144" s="209"/>
      <c r="AF144" s="211"/>
      <c r="AG144" s="184">
        <f>ROUND(AF144*$DQ$10,0)</f>
        <v>0</v>
      </c>
      <c r="AH144" s="1045"/>
      <c r="AI144" s="185" t="str">
        <f>IF(AF144&lt;&gt;"",IF(AG144/$DQ$10&lt;=$AH$20,"CUMPLE","RECHAZADO"),"")</f>
        <v/>
      </c>
      <c r="AJ144" s="209"/>
      <c r="AK144" s="211"/>
      <c r="AL144" s="184">
        <f>ROUND(AK144*$DR$10,0)</f>
        <v>0</v>
      </c>
      <c r="AM144" s="1045"/>
      <c r="AN144" s="185" t="str">
        <f>IF(AK144&lt;&gt;"",IF(AL144/$DR$10&lt;=$AM$20,"CUMPLE","RECHAZADO"),"")</f>
        <v/>
      </c>
      <c r="AO144" s="209"/>
      <c r="AP144" s="211"/>
      <c r="AQ144" s="184">
        <f>ROUND(AP144*$DS$10,0)</f>
        <v>0</v>
      </c>
      <c r="AR144" s="1045"/>
      <c r="AS144" s="185" t="str">
        <f>IF(AP144&lt;&gt;"",IF(AQ144/$DR$10&lt;=$AR$20,"CUMPLE","RECHAZADO"),"")</f>
        <v/>
      </c>
      <c r="AT144" s="213"/>
      <c r="AU144" s="188">
        <f t="shared" si="680"/>
        <v>0</v>
      </c>
      <c r="AV144" s="170"/>
      <c r="AW144" s="189">
        <f t="shared" si="681"/>
        <v>0</v>
      </c>
      <c r="AX144" s="189">
        <f t="shared" si="682"/>
        <v>0</v>
      </c>
      <c r="AY144" s="189" t="str">
        <f t="shared" si="724"/>
        <v xml:space="preserve"> </v>
      </c>
      <c r="AZ144" s="155"/>
      <c r="BA144" s="211"/>
      <c r="BB144" s="184">
        <f>ROUND(BA144*$DQ$10,0)</f>
        <v>0</v>
      </c>
      <c r="BC144" s="191">
        <f t="shared" ref="BC144" si="729">$BC$10</f>
        <v>220195976</v>
      </c>
      <c r="BD144" s="192" t="str">
        <f t="shared" si="450"/>
        <v/>
      </c>
      <c r="BE144" s="209"/>
      <c r="BF144" s="211"/>
      <c r="BG144" s="184">
        <f>ROUND(BF144*$DR$10,0)</f>
        <v>0</v>
      </c>
      <c r="BH144" s="184">
        <f t="shared" ref="BH144" si="730">$BH$10</f>
        <v>1034415590</v>
      </c>
      <c r="BI144" s="192" t="str">
        <f t="shared" si="687"/>
        <v/>
      </c>
      <c r="BJ144" s="209"/>
      <c r="BK144" s="211"/>
      <c r="BL144" s="184">
        <f>ROUND(BK144*$DS$10,0)</f>
        <v>0</v>
      </c>
      <c r="BM144" s="1045"/>
      <c r="BN144" s="185" t="str">
        <f>IF(BK144&lt;&gt;"",IF((BL144/$DR$10)/$DN$10&lt;=$BM$20,"CUMPLE","RECHAZADO"),"")</f>
        <v/>
      </c>
      <c r="BO144" s="214"/>
      <c r="BP144" s="188">
        <f t="shared" si="689"/>
        <v>0</v>
      </c>
      <c r="BQ144" s="170"/>
      <c r="BR144" s="189">
        <f t="shared" si="690"/>
        <v>0</v>
      </c>
      <c r="BS144" s="189">
        <f t="shared" si="691"/>
        <v>0</v>
      </c>
      <c r="BT144" s="189" t="str">
        <f t="shared" si="727"/>
        <v xml:space="preserve"> </v>
      </c>
      <c r="BU144" s="155"/>
      <c r="BV144" s="170"/>
      <c r="BW144" s="170"/>
      <c r="BX144" s="194">
        <f t="shared" si="693"/>
        <v>0</v>
      </c>
      <c r="BY144" s="194" t="str">
        <f>IF(BV144&lt;&gt;"",IF(AND(BV144/$DN$10&lt;=$BY$15,BV144/$DN$10&gt;=$BY$16),"CUMPLE","RECHAZADO"),"")</f>
        <v/>
      </c>
      <c r="BZ144" s="194">
        <f t="shared" si="694"/>
        <v>0</v>
      </c>
      <c r="CA144" s="194">
        <f t="shared" si="695"/>
        <v>0</v>
      </c>
      <c r="CB144" s="155"/>
      <c r="CC144" s="170"/>
      <c r="CD144" s="170"/>
      <c r="CE144" s="194">
        <f t="shared" si="696"/>
        <v>0</v>
      </c>
      <c r="CF144" s="194" t="str">
        <f>IF(CC144&lt;&gt;"",IF(AND(CC144/$DN$10&lt;=$CF$15,CC144/$DS$10&gt;=$CF$16),"CUMPLE","RECHAZADO"),"")</f>
        <v/>
      </c>
      <c r="CG144" s="194">
        <f t="shared" si="697"/>
        <v>0</v>
      </c>
      <c r="CH144" s="194">
        <f t="shared" si="698"/>
        <v>0</v>
      </c>
      <c r="CI144" s="215"/>
      <c r="CJ144" s="196" t="str">
        <f t="shared" si="699"/>
        <v/>
      </c>
      <c r="CK144" s="197">
        <f t="shared" si="700"/>
        <v>0</v>
      </c>
      <c r="CL144" s="198" t="str">
        <f t="shared" si="466"/>
        <v/>
      </c>
      <c r="CM144" s="155"/>
      <c r="CN144" s="199" t="str">
        <f t="shared" si="702"/>
        <v/>
      </c>
      <c r="CO144" s="200">
        <f t="shared" si="703"/>
        <v>0</v>
      </c>
      <c r="CP144" s="201" t="str">
        <f t="shared" si="469"/>
        <v/>
      </c>
      <c r="CQ144" s="156"/>
      <c r="CR144" s="202">
        <f t="shared" si="470"/>
        <v>0</v>
      </c>
      <c r="CS144" s="194">
        <f>(W144*$DP$10)+X144+(AF144*$DQ$10)+(AK144*$DR$10)+(AP144*$DS$10)+AV144+(BA144*$DQ$10)+(BF144*$DR$10)+(BK144*$DS$10)+BQ144+BV144+BW144+CC144+CD144</f>
        <v>0</v>
      </c>
      <c r="CT144" s="201">
        <f t="shared" si="705"/>
        <v>0</v>
      </c>
      <c r="CU144" s="203"/>
      <c r="CV144" s="201" t="str">
        <f t="shared" si="472"/>
        <v/>
      </c>
      <c r="DB144" s="204" t="str">
        <f t="shared" si="473"/>
        <v/>
      </c>
      <c r="DC144" s="206"/>
    </row>
    <row r="145" spans="1:107" hidden="1" x14ac:dyDescent="0.25">
      <c r="A145" s="1046"/>
      <c r="B145" s="870">
        <v>9</v>
      </c>
      <c r="C145" s="1043"/>
      <c r="D145" s="220"/>
      <c r="E145" s="156"/>
      <c r="F145" s="207"/>
      <c r="G145" s="169" t="str">
        <f t="shared" ref="G145" si="731">IF(F145&lt;&gt;"",IF(F145=$DV$11,"CUMPLE","RECHAZADO"),"")</f>
        <v/>
      </c>
      <c r="H145" s="170"/>
      <c r="I145" s="216"/>
      <c r="J145" s="208"/>
      <c r="K145" s="173">
        <f t="shared" si="666"/>
        <v>0</v>
      </c>
      <c r="L145" s="174" t="e">
        <f t="shared" si="667"/>
        <v>#DIV/0!</v>
      </c>
      <c r="M145" s="175" t="e">
        <f t="shared" si="668"/>
        <v>#DIV/0!</v>
      </c>
      <c r="N145" s="176" t="e">
        <f t="shared" si="669"/>
        <v>#DIV/0!</v>
      </c>
      <c r="O145" s="177" t="e">
        <f t="shared" si="670"/>
        <v>#DIV/0!</v>
      </c>
      <c r="P145" s="178" t="str">
        <f>IF(H145&lt;&gt;"",IF(J145=K145,IF(H145="SI",IF(AND(I145&lt;=$DF$11,I145&gt;=($DF$11*0.9)),"CUMPLE","NO CUMPLE"),IF(I145=$DF$11,"CUMPLE","NO CUMPLE")),"NO CUMPLE"),"")</f>
        <v/>
      </c>
      <c r="Q145" s="179">
        <f t="shared" si="671"/>
        <v>0</v>
      </c>
      <c r="R145" s="180" t="str">
        <f t="shared" si="475"/>
        <v/>
      </c>
      <c r="S145" s="180" t="str">
        <f t="shared" si="437"/>
        <v/>
      </c>
      <c r="T145" s="209"/>
      <c r="U145" s="210"/>
      <c r="V145" s="155"/>
      <c r="W145" s="211"/>
      <c r="X145" s="212"/>
      <c r="Y145" s="184">
        <f>ROUND(W145*$DP$11,0)</f>
        <v>0</v>
      </c>
      <c r="Z145" s="184">
        <f t="shared" si="438"/>
        <v>0</v>
      </c>
      <c r="AA145" s="1045"/>
      <c r="AB145" s="185" t="str">
        <f>IF(W145&lt;&gt;"",IF((Y145/$DP$11)/$DN$11&lt;=$AA$20,"CUMPLE","RECHAZADO"),"")</f>
        <v/>
      </c>
      <c r="AC145" s="186">
        <f t="shared" si="675"/>
        <v>0</v>
      </c>
      <c r="AD145" s="186">
        <f t="shared" si="676"/>
        <v>0</v>
      </c>
      <c r="AE145" s="209"/>
      <c r="AF145" s="211"/>
      <c r="AG145" s="184">
        <f>ROUND(AF145*$DQ$11,0)</f>
        <v>0</v>
      </c>
      <c r="AH145" s="1045"/>
      <c r="AI145" s="185" t="str">
        <f>IF(AF145&lt;&gt;"",IF(AG145/$DQ$11&lt;=$AH$20,"CUMPLE","RECHAZADO"),"")</f>
        <v/>
      </c>
      <c r="AJ145" s="209"/>
      <c r="AK145" s="211"/>
      <c r="AL145" s="184">
        <f>ROUND(AK145*$DR$11,0)</f>
        <v>0</v>
      </c>
      <c r="AM145" s="1045"/>
      <c r="AN145" s="185" t="str">
        <f>IF(AK145&lt;&gt;"",IF(AL145/$DR$11&lt;=$AM$20,"CUMPLE","RECHAZADO"),"")</f>
        <v/>
      </c>
      <c r="AO145" s="209"/>
      <c r="AP145" s="211"/>
      <c r="AQ145" s="184">
        <f>ROUND(AP145*$DS$11,0)</f>
        <v>0</v>
      </c>
      <c r="AR145" s="1045"/>
      <c r="AS145" s="185" t="str">
        <f>IF(AP145&lt;&gt;"",IF(AQ145/$DR$11&lt;=$AR$20,"CUMPLE","RECHAZADO"),"")</f>
        <v/>
      </c>
      <c r="AT145" s="213"/>
      <c r="AU145" s="188">
        <f t="shared" si="680"/>
        <v>0</v>
      </c>
      <c r="AV145" s="170"/>
      <c r="AW145" s="189">
        <f t="shared" si="681"/>
        <v>0</v>
      </c>
      <c r="AX145" s="189">
        <f t="shared" si="682"/>
        <v>0</v>
      </c>
      <c r="AY145" s="189" t="str">
        <f t="shared" si="724"/>
        <v xml:space="preserve"> </v>
      </c>
      <c r="AZ145" s="155"/>
      <c r="BA145" s="211"/>
      <c r="BB145" s="184">
        <f>ROUND(BA145*$DQ$11,0)</f>
        <v>0</v>
      </c>
      <c r="BC145" s="191">
        <f t="shared" ref="BC145" si="732">$BC$11</f>
        <v>334384100</v>
      </c>
      <c r="BD145" s="192" t="str">
        <f t="shared" si="450"/>
        <v/>
      </c>
      <c r="BE145" s="209"/>
      <c r="BF145" s="211"/>
      <c r="BG145" s="184">
        <f>ROUND(BF145*$DR$11,0)</f>
        <v>0</v>
      </c>
      <c r="BH145" s="184">
        <f t="shared" ref="BH145" si="733">$BH$11</f>
        <v>1162419824</v>
      </c>
      <c r="BI145" s="192" t="str">
        <f t="shared" si="687"/>
        <v/>
      </c>
      <c r="BJ145" s="209"/>
      <c r="BK145" s="211"/>
      <c r="BL145" s="184">
        <f>ROUND(BK145*$DS$11,0)</f>
        <v>0</v>
      </c>
      <c r="BM145" s="1045"/>
      <c r="BN145" s="185" t="str">
        <f>IF(BK145&lt;&gt;"",IF((BL145/$DR$11)/$DN$11&lt;=$BM$20,"CUMPLE","RECHAZADO"),"")</f>
        <v/>
      </c>
      <c r="BO145" s="214"/>
      <c r="BP145" s="188">
        <f t="shared" si="689"/>
        <v>0</v>
      </c>
      <c r="BQ145" s="170"/>
      <c r="BR145" s="189">
        <f t="shared" si="690"/>
        <v>0</v>
      </c>
      <c r="BS145" s="189">
        <f t="shared" si="691"/>
        <v>0</v>
      </c>
      <c r="BT145" s="189" t="str">
        <f t="shared" si="727"/>
        <v xml:space="preserve"> </v>
      </c>
      <c r="BU145" s="155"/>
      <c r="BV145" s="170"/>
      <c r="BW145" s="170"/>
      <c r="BX145" s="194">
        <f t="shared" si="693"/>
        <v>0</v>
      </c>
      <c r="BY145" s="194" t="str">
        <f>IF(BV145&lt;&gt;"",IF(AND(BV145/$DN$11&lt;=$BY$15,BV145/$DN$11&gt;=$BY$16),"CUMPLE","RECHAZADO"),"")</f>
        <v/>
      </c>
      <c r="BZ145" s="194">
        <f t="shared" si="694"/>
        <v>0</v>
      </c>
      <c r="CA145" s="194">
        <f t="shared" si="695"/>
        <v>0</v>
      </c>
      <c r="CB145" s="155"/>
      <c r="CC145" s="170"/>
      <c r="CD145" s="170"/>
      <c r="CE145" s="194">
        <f t="shared" si="696"/>
        <v>0</v>
      </c>
      <c r="CF145" s="194" t="str">
        <f>IF(CC145&lt;&gt;"",IF(AND(CC145/$DN$11&lt;=$CF$15,CC145/$DS$11&gt;=$CF$16),"CUMPLE","RECHAZADO"),"")</f>
        <v/>
      </c>
      <c r="CG145" s="194">
        <f t="shared" si="697"/>
        <v>0</v>
      </c>
      <c r="CH145" s="194">
        <f t="shared" si="698"/>
        <v>0</v>
      </c>
      <c r="CI145" s="215"/>
      <c r="CJ145" s="196" t="str">
        <f t="shared" si="699"/>
        <v/>
      </c>
      <c r="CK145" s="197">
        <f t="shared" si="700"/>
        <v>0</v>
      </c>
      <c r="CL145" s="198" t="str">
        <f t="shared" si="466"/>
        <v/>
      </c>
      <c r="CM145" s="155"/>
      <c r="CN145" s="199" t="str">
        <f t="shared" si="702"/>
        <v/>
      </c>
      <c r="CO145" s="200">
        <f t="shared" si="703"/>
        <v>0</v>
      </c>
      <c r="CP145" s="201" t="str">
        <f t="shared" si="469"/>
        <v/>
      </c>
      <c r="CQ145" s="156"/>
      <c r="CR145" s="202">
        <f t="shared" si="470"/>
        <v>0</v>
      </c>
      <c r="CS145" s="194">
        <f>(W145*$DP$11)+X145+(AF145*$DQ$11)+(AK145*$DR$11)+(AP145*$DS$11)+AV145+(BA145*$DQ$11)+(BF145*$DR$11)+(BK145*$DS$11)+BQ145+BV145+BW145+CC145+CD145</f>
        <v>0</v>
      </c>
      <c r="CT145" s="201">
        <f t="shared" si="705"/>
        <v>0</v>
      </c>
      <c r="CU145" s="203"/>
      <c r="CV145" s="201" t="str">
        <f t="shared" si="472"/>
        <v/>
      </c>
      <c r="DB145" s="204" t="str">
        <f t="shared" si="473"/>
        <v/>
      </c>
      <c r="DC145" s="206"/>
    </row>
    <row r="146" spans="1:107" hidden="1" x14ac:dyDescent="0.25">
      <c r="A146" s="1046"/>
      <c r="B146" s="870">
        <v>10</v>
      </c>
      <c r="C146" s="1043"/>
      <c r="D146" s="220"/>
      <c r="E146" s="156"/>
      <c r="F146" s="207"/>
      <c r="G146" s="169" t="str">
        <f t="shared" ref="G146" si="734">IF(F146&lt;&gt;"",IF(F146=$DV$12,"CUMPLE","RECHAZADO"),"")</f>
        <v/>
      </c>
      <c r="H146" s="170"/>
      <c r="I146" s="216"/>
      <c r="J146" s="208"/>
      <c r="K146" s="173">
        <f t="shared" si="666"/>
        <v>0</v>
      </c>
      <c r="L146" s="174" t="e">
        <f t="shared" si="667"/>
        <v>#DIV/0!</v>
      </c>
      <c r="M146" s="175" t="e">
        <f t="shared" si="668"/>
        <v>#DIV/0!</v>
      </c>
      <c r="N146" s="176" t="e">
        <f t="shared" si="669"/>
        <v>#DIV/0!</v>
      </c>
      <c r="O146" s="177" t="e">
        <f t="shared" si="670"/>
        <v>#DIV/0!</v>
      </c>
      <c r="P146" s="178" t="str">
        <f>IF(H146&lt;&gt;"",IF(J146=K146,IF(H146="SI",IF(AND(I146&lt;=$DF$12,I146&gt;=($DF$12*0.9)),"CUMPLE","NO CUMPLE"),IF(I146=$DF$12,"CUMPLE","NO CUMPLE")),"NO CUMPLE"),"")</f>
        <v/>
      </c>
      <c r="Q146" s="179">
        <f t="shared" si="671"/>
        <v>0</v>
      </c>
      <c r="R146" s="180" t="str">
        <f t="shared" si="475"/>
        <v/>
      </c>
      <c r="S146" s="180" t="str">
        <f t="shared" si="437"/>
        <v/>
      </c>
      <c r="T146" s="209"/>
      <c r="U146" s="210"/>
      <c r="V146" s="155"/>
      <c r="W146" s="211"/>
      <c r="X146" s="212"/>
      <c r="Y146" s="184">
        <f>ROUND(W146*$DP$12,0)</f>
        <v>0</v>
      </c>
      <c r="Z146" s="184">
        <f t="shared" si="438"/>
        <v>0</v>
      </c>
      <c r="AA146" s="1045"/>
      <c r="AB146" s="185" t="str">
        <f>IF(W146&lt;&gt;"",IF((Y146/$DP$12)/$DN$12&lt;=$AA$20,"CUMPLE","RECHAZADO"),"")</f>
        <v/>
      </c>
      <c r="AC146" s="186">
        <f t="shared" si="675"/>
        <v>0</v>
      </c>
      <c r="AD146" s="186">
        <f t="shared" si="676"/>
        <v>0</v>
      </c>
      <c r="AE146" s="209"/>
      <c r="AF146" s="211"/>
      <c r="AG146" s="184">
        <f>ROUND(AF146*$DQ$12,0)</f>
        <v>0</v>
      </c>
      <c r="AH146" s="1045"/>
      <c r="AI146" s="185" t="str">
        <f>IF(AF146&lt;&gt;"",IF(AG146/$DQ$12&lt;=$AH$20,"CUMPLE","RECHAZADO"),"")</f>
        <v/>
      </c>
      <c r="AJ146" s="209"/>
      <c r="AK146" s="211"/>
      <c r="AL146" s="184">
        <f>ROUND(AK146*$DR$12,0)</f>
        <v>0</v>
      </c>
      <c r="AM146" s="1045"/>
      <c r="AN146" s="185" t="str">
        <f>IF(AK146&lt;&gt;"",IF(AL146/$DR$12&lt;=$AM$20,"CUMPLE","RECHAZADO"),"")</f>
        <v/>
      </c>
      <c r="AO146" s="209"/>
      <c r="AP146" s="211"/>
      <c r="AQ146" s="184">
        <f>ROUND(AP146*$DS$12,0)</f>
        <v>0</v>
      </c>
      <c r="AR146" s="1045"/>
      <c r="AS146" s="185" t="str">
        <f>IF(AP146&lt;&gt;"",IF(AQ146/$DR$12&lt;=$AR$20,"CUMPLE","RECHAZADO"),"")</f>
        <v/>
      </c>
      <c r="AT146" s="213"/>
      <c r="AU146" s="188">
        <f t="shared" si="680"/>
        <v>0</v>
      </c>
      <c r="AV146" s="170"/>
      <c r="AW146" s="189">
        <f t="shared" si="681"/>
        <v>0</v>
      </c>
      <c r="AX146" s="189">
        <f t="shared" si="682"/>
        <v>0</v>
      </c>
      <c r="AY146" s="189" t="str">
        <f t="shared" si="724"/>
        <v xml:space="preserve"> </v>
      </c>
      <c r="AZ146" s="155"/>
      <c r="BA146" s="211"/>
      <c r="BB146" s="184">
        <f>ROUND(BA146*$DQ$12,0)</f>
        <v>0</v>
      </c>
      <c r="BC146" s="191">
        <f t="shared" ref="BC146" si="735">$BC$12</f>
        <v>263816970</v>
      </c>
      <c r="BD146" s="192" t="str">
        <f t="shared" si="450"/>
        <v/>
      </c>
      <c r="BE146" s="209"/>
      <c r="BF146" s="211"/>
      <c r="BG146" s="184">
        <f>ROUND(BF146*$DR$12,0)</f>
        <v>0</v>
      </c>
      <c r="BH146" s="184">
        <f t="shared" ref="BH146" si="736">$BH$12</f>
        <v>1338480855</v>
      </c>
      <c r="BI146" s="192" t="str">
        <f t="shared" si="687"/>
        <v/>
      </c>
      <c r="BJ146" s="209"/>
      <c r="BK146" s="211"/>
      <c r="BL146" s="184">
        <f>ROUND(BK146*$DS$12,0)</f>
        <v>0</v>
      </c>
      <c r="BM146" s="1045"/>
      <c r="BN146" s="185" t="str">
        <f>IF(BK146&lt;&gt;"",IF((BL146/$DR$12)/$DN$12&lt;=$BM$20,"CUMPLE","RECHAZADO"),"")</f>
        <v/>
      </c>
      <c r="BO146" s="214"/>
      <c r="BP146" s="188">
        <f t="shared" si="689"/>
        <v>0</v>
      </c>
      <c r="BQ146" s="170"/>
      <c r="BR146" s="189">
        <f t="shared" si="690"/>
        <v>0</v>
      </c>
      <c r="BS146" s="189">
        <f t="shared" si="691"/>
        <v>0</v>
      </c>
      <c r="BT146" s="189" t="str">
        <f t="shared" si="727"/>
        <v xml:space="preserve"> </v>
      </c>
      <c r="BU146" s="155"/>
      <c r="BV146" s="170"/>
      <c r="BW146" s="170"/>
      <c r="BX146" s="194">
        <f t="shared" si="693"/>
        <v>0</v>
      </c>
      <c r="BY146" s="194" t="str">
        <f>IF(BV146&lt;&gt;"",IF(AND(BV146/$DN$12&lt;=$BY$15,BV146/$DN$12&gt;=$BY$16),"CUMPLE","RECHAZADO"),"")</f>
        <v/>
      </c>
      <c r="BZ146" s="194">
        <f t="shared" si="694"/>
        <v>0</v>
      </c>
      <c r="CA146" s="194">
        <f t="shared" si="695"/>
        <v>0</v>
      </c>
      <c r="CB146" s="155"/>
      <c r="CC146" s="170"/>
      <c r="CD146" s="170"/>
      <c r="CE146" s="194">
        <f t="shared" si="696"/>
        <v>0</v>
      </c>
      <c r="CF146" s="194" t="str">
        <f>IF(CC146&lt;&gt;"",IF(AND(CC146/$DN$12&lt;=$CF$15,CC146/$DS$12&gt;=$CF$16),"CUMPLE","RECHAZADO"),"")</f>
        <v/>
      </c>
      <c r="CG146" s="194">
        <f t="shared" si="697"/>
        <v>0</v>
      </c>
      <c r="CH146" s="194">
        <f t="shared" si="698"/>
        <v>0</v>
      </c>
      <c r="CI146" s="215"/>
      <c r="CJ146" s="196" t="str">
        <f t="shared" si="699"/>
        <v/>
      </c>
      <c r="CK146" s="197">
        <f t="shared" si="700"/>
        <v>0</v>
      </c>
      <c r="CL146" s="198" t="str">
        <f t="shared" si="466"/>
        <v/>
      </c>
      <c r="CM146" s="155"/>
      <c r="CN146" s="199" t="str">
        <f t="shared" si="702"/>
        <v/>
      </c>
      <c r="CO146" s="200">
        <f t="shared" si="703"/>
        <v>0</v>
      </c>
      <c r="CP146" s="201" t="str">
        <f t="shared" si="469"/>
        <v/>
      </c>
      <c r="CQ146" s="156"/>
      <c r="CR146" s="202">
        <f t="shared" si="470"/>
        <v>0</v>
      </c>
      <c r="CS146" s="194">
        <f>(W146*$DP$12)+X146+(AF146*$DQ$12)+(AK146*$DR$12)+(AP146*$DS$12)+AV146+(BA146*$DQ$12)+(BF146*$DR$12)+(BK146*$DS$12)+BQ146+BV146+BW146+CC146+CD146</f>
        <v>0</v>
      </c>
      <c r="CT146" s="201">
        <f t="shared" si="705"/>
        <v>0</v>
      </c>
      <c r="CU146" s="203"/>
      <c r="CV146" s="201" t="str">
        <f t="shared" si="472"/>
        <v/>
      </c>
      <c r="DB146" s="204" t="str">
        <f t="shared" si="473"/>
        <v/>
      </c>
      <c r="DC146" s="206"/>
    </row>
    <row r="147" spans="1:107" hidden="1" x14ac:dyDescent="0.25">
      <c r="A147" s="1042"/>
      <c r="B147" s="750">
        <v>11</v>
      </c>
      <c r="C147" s="1043"/>
      <c r="D147" s="220"/>
      <c r="E147" s="156"/>
      <c r="F147" s="751"/>
      <c r="G147" s="752" t="str">
        <f t="shared" ref="G147" si="737">IF(F147&lt;&gt;"",IF(F147=$DV$13,"CUMPLE","RECHAZADO"),"")</f>
        <v/>
      </c>
      <c r="H147" s="753"/>
      <c r="I147" s="754"/>
      <c r="J147" s="784"/>
      <c r="K147" s="756">
        <f t="shared" si="666"/>
        <v>0</v>
      </c>
      <c r="L147" s="174" t="e">
        <f t="shared" si="667"/>
        <v>#DIV/0!</v>
      </c>
      <c r="M147" s="175" t="e">
        <f t="shared" si="668"/>
        <v>#DIV/0!</v>
      </c>
      <c r="N147" s="176" t="e">
        <f t="shared" si="669"/>
        <v>#DIV/0!</v>
      </c>
      <c r="O147" s="177" t="e">
        <f t="shared" si="670"/>
        <v>#DIV/0!</v>
      </c>
      <c r="P147" s="757" t="str">
        <f>IF(H147&lt;&gt;"",IF(J147=K147,IF(H147="SI",IF(AND(I147&lt;=$DF$13,I147&gt;=($DF$13*0.9)),"CUMPLE","NO CUMPLE"),IF(I147=$DF$13,"CUMPLE","NO CUMPLE")),"NO CUMPLE"),"")</f>
        <v/>
      </c>
      <c r="Q147" s="179">
        <f t="shared" si="671"/>
        <v>0</v>
      </c>
      <c r="R147" s="758" t="str">
        <f t="shared" si="475"/>
        <v/>
      </c>
      <c r="S147" s="758" t="str">
        <f t="shared" si="437"/>
        <v/>
      </c>
      <c r="T147" s="759"/>
      <c r="U147" s="760"/>
      <c r="V147" s="155"/>
      <c r="W147" s="761"/>
      <c r="X147" s="762"/>
      <c r="Y147" s="763">
        <f>ROUND(W147*$DP$13,0)</f>
        <v>0</v>
      </c>
      <c r="Z147" s="763">
        <f t="shared" si="438"/>
        <v>0</v>
      </c>
      <c r="AA147" s="1045"/>
      <c r="AB147" s="764" t="str">
        <f>IF(W147&lt;&gt;"",IF((Y147/$DP$13)/$DN$13&lt;=$AA$20,"CUMPLE","RECHAZADO"),"")</f>
        <v/>
      </c>
      <c r="AC147" s="765">
        <f t="shared" si="675"/>
        <v>0</v>
      </c>
      <c r="AD147" s="765">
        <f t="shared" si="676"/>
        <v>0</v>
      </c>
      <c r="AE147" s="759"/>
      <c r="AF147" s="761"/>
      <c r="AG147" s="763">
        <f>ROUND(AF147*$DQ$13,0)</f>
        <v>0</v>
      </c>
      <c r="AH147" s="1045"/>
      <c r="AI147" s="764" t="str">
        <f>IF(AF147&lt;&gt;"",IF(AG147/$DQ$13&lt;=$AH$20,"CUMPLE","RECHAZADO"),"")</f>
        <v/>
      </c>
      <c r="AJ147" s="759"/>
      <c r="AK147" s="761"/>
      <c r="AL147" s="763">
        <f>ROUND(AK147*$DR$13,0)</f>
        <v>0</v>
      </c>
      <c r="AM147" s="1045"/>
      <c r="AN147" s="764" t="str">
        <f>IF(AK147&lt;&gt;"",IF(AL147/$DR$13&lt;=$AM$20,"CUMPLE","RECHAZADO"),"")</f>
        <v/>
      </c>
      <c r="AO147" s="759"/>
      <c r="AP147" s="761"/>
      <c r="AQ147" s="763">
        <f>ROUND(AP147*$DS$13,0)</f>
        <v>0</v>
      </c>
      <c r="AR147" s="1045"/>
      <c r="AS147" s="764" t="str">
        <f>IF(AP147&lt;&gt;"",IF(AQ147/$DR$13&lt;=$AR$20,"CUMPLE","RECHAZADO"),"")</f>
        <v/>
      </c>
      <c r="AT147" s="766"/>
      <c r="AU147" s="767">
        <f t="shared" si="680"/>
        <v>0</v>
      </c>
      <c r="AV147" s="753"/>
      <c r="AW147" s="768">
        <f t="shared" si="681"/>
        <v>0</v>
      </c>
      <c r="AX147" s="768">
        <f t="shared" si="682"/>
        <v>0</v>
      </c>
      <c r="AY147" s="768" t="str">
        <f t="shared" si="724"/>
        <v xml:space="preserve"> </v>
      </c>
      <c r="AZ147" s="155"/>
      <c r="BA147" s="761"/>
      <c r="BB147" s="763">
        <f>ROUND(BA147*$DQ$13,0)</f>
        <v>0</v>
      </c>
      <c r="BC147" s="770">
        <f t="shared" ref="BC147" si="738">$BC$13</f>
        <v>385647118</v>
      </c>
      <c r="BD147" s="164" t="str">
        <f t="shared" si="450"/>
        <v/>
      </c>
      <c r="BE147" s="759"/>
      <c r="BF147" s="761"/>
      <c r="BG147" s="763">
        <f>ROUND(BF147*$DR$13,0)</f>
        <v>0</v>
      </c>
      <c r="BH147" s="763">
        <f t="shared" ref="BH147" si="739">$BH$13</f>
        <v>1512338976</v>
      </c>
      <c r="BI147" s="164" t="str">
        <f t="shared" si="687"/>
        <v/>
      </c>
      <c r="BJ147" s="759"/>
      <c r="BK147" s="761"/>
      <c r="BL147" s="763">
        <f>ROUND(BK147*$DS$13,0)</f>
        <v>0</v>
      </c>
      <c r="BM147" s="1045"/>
      <c r="BN147" s="764" t="str">
        <f>IF(BK147&lt;&gt;"",IF((BL147/$DR$13)/$DN$13&lt;=$BM$20,"CUMPLE","RECHAZADO"),"")</f>
        <v/>
      </c>
      <c r="BO147" s="771"/>
      <c r="BP147" s="767">
        <f t="shared" si="689"/>
        <v>0</v>
      </c>
      <c r="BQ147" s="753"/>
      <c r="BR147" s="768">
        <f t="shared" si="690"/>
        <v>0</v>
      </c>
      <c r="BS147" s="768">
        <f t="shared" si="691"/>
        <v>0</v>
      </c>
      <c r="BT147" s="768" t="str">
        <f t="shared" si="727"/>
        <v xml:space="preserve"> </v>
      </c>
      <c r="BU147" s="155"/>
      <c r="BV147" s="753"/>
      <c r="BW147" s="753"/>
      <c r="BX147" s="772">
        <f t="shared" si="693"/>
        <v>0</v>
      </c>
      <c r="BY147" s="772" t="str">
        <f>IF(BV147&lt;&gt;"",IF(AND(BV147/$DN$13&lt;=$BY$15,BV147/$DN$13&gt;=$BY$16),"CUMPLE","RECHAZADO"),"")</f>
        <v/>
      </c>
      <c r="BZ147" s="772">
        <f t="shared" si="694"/>
        <v>0</v>
      </c>
      <c r="CA147" s="772">
        <f t="shared" si="695"/>
        <v>0</v>
      </c>
      <c r="CB147" s="155"/>
      <c r="CC147" s="753"/>
      <c r="CD147" s="753"/>
      <c r="CE147" s="772">
        <f t="shared" si="696"/>
        <v>0</v>
      </c>
      <c r="CF147" s="772" t="str">
        <f>IF(CC147&lt;&gt;"",IF(AND(CC147/$DN$13&lt;=$CF$15,CC147/$DS$13&gt;=$CF$16),"CUMPLE","RECHAZADO"),"")</f>
        <v/>
      </c>
      <c r="CG147" s="772">
        <f t="shared" si="697"/>
        <v>0</v>
      </c>
      <c r="CH147" s="772">
        <f t="shared" si="698"/>
        <v>0</v>
      </c>
      <c r="CI147" s="773"/>
      <c r="CJ147" s="774" t="str">
        <f t="shared" si="699"/>
        <v/>
      </c>
      <c r="CK147" s="775">
        <f t="shared" si="700"/>
        <v>0</v>
      </c>
      <c r="CL147" s="776" t="str">
        <f t="shared" si="466"/>
        <v/>
      </c>
      <c r="CM147" s="155"/>
      <c r="CN147" s="777" t="str">
        <f t="shared" si="702"/>
        <v/>
      </c>
      <c r="CO147" s="778">
        <f t="shared" si="703"/>
        <v>0</v>
      </c>
      <c r="CP147" s="779" t="str">
        <f t="shared" si="469"/>
        <v/>
      </c>
      <c r="CQ147" s="156"/>
      <c r="CR147" s="780">
        <f t="shared" si="470"/>
        <v>0</v>
      </c>
      <c r="CS147" s="772">
        <f>(W147*$DP$13)+X147+(AF147*$DQ$13)+(AK147*$DR$13)+(AP147*$DS$13)+AV147+(BA147*$DQ$13)+(BF147*$DR$13)+(BK147*$DS$13)+BQ147+BV147+BW147+CC147+CD147</f>
        <v>0</v>
      </c>
      <c r="CT147" s="779">
        <f t="shared" si="705"/>
        <v>0</v>
      </c>
      <c r="CU147" s="781"/>
      <c r="CV147" s="779" t="str">
        <f t="shared" si="472"/>
        <v/>
      </c>
      <c r="DB147" s="782" t="str">
        <f t="shared" si="473"/>
        <v/>
      </c>
      <c r="DC147" s="783"/>
    </row>
    <row r="148" spans="1:107" ht="13.5" customHeight="1" thickBot="1" x14ac:dyDescent="0.3">
      <c r="A148" s="1039"/>
      <c r="B148" s="870">
        <v>12</v>
      </c>
      <c r="C148" s="1039"/>
      <c r="D148" s="726"/>
      <c r="E148" s="871"/>
      <c r="F148" s="872">
        <v>8654253262</v>
      </c>
      <c r="G148" s="873" t="str">
        <f t="shared" ref="G148" si="740">IF(F148&lt;&gt;"",IF(F148=$DV$14,"CUMPLE","RECHAZADO"),"")</f>
        <v>CUMPLE</v>
      </c>
      <c r="H148" s="874" t="s">
        <v>1538</v>
      </c>
      <c r="I148" s="880">
        <v>6682732205</v>
      </c>
      <c r="J148" s="208">
        <v>126971912</v>
      </c>
      <c r="K148" s="173">
        <f t="shared" si="666"/>
        <v>126971912</v>
      </c>
      <c r="L148" s="724" t="e">
        <f t="shared" si="667"/>
        <v>#DIV/0!</v>
      </c>
      <c r="M148" s="175" t="e">
        <f t="shared" si="668"/>
        <v>#DIV/0!</v>
      </c>
      <c r="N148" s="176" t="e">
        <f t="shared" si="669"/>
        <v>#DIV/0!</v>
      </c>
      <c r="O148" s="177" t="e">
        <f t="shared" si="670"/>
        <v>#DIV/0!</v>
      </c>
      <c r="P148" s="178" t="str">
        <f>IF(H148&lt;&gt;"",IF(J148=K148,IF(H148="SI",IF(AND(I148&lt;=$DF$14,I148&gt;=($DF$14*0.9)),"CUMPLE","NO CUMPLE"),IF(I148=$DF$14,"CUMPLE","NO CUMPLE")),"NO CUMPLE"),"")</f>
        <v>CUMPLE</v>
      </c>
      <c r="Q148" s="725">
        <f t="shared" si="671"/>
        <v>0</v>
      </c>
      <c r="R148" s="180">
        <f t="shared" si="475"/>
        <v>6809704117</v>
      </c>
      <c r="S148" s="180">
        <f t="shared" si="437"/>
        <v>6682732205</v>
      </c>
      <c r="T148" s="209"/>
      <c r="U148" s="209"/>
      <c r="V148" s="871"/>
      <c r="W148" s="874">
        <v>1017308</v>
      </c>
      <c r="X148" s="876">
        <v>425033</v>
      </c>
      <c r="Y148" s="184">
        <f>ROUND(W148*$DP$14,0)</f>
        <v>22380776</v>
      </c>
      <c r="Z148" s="184">
        <f t="shared" si="438"/>
        <v>425235</v>
      </c>
      <c r="AA148" s="1044"/>
      <c r="AB148" s="185" t="str">
        <f>IF(W148&lt;&gt;"",IF((Y148/$DP$14)/$DN$14&lt;=$AA$20,"CUMPLE","RECHAZADO"),"")</f>
        <v>CUMPLE</v>
      </c>
      <c r="AC148" s="186">
        <f t="shared" si="675"/>
        <v>22806011</v>
      </c>
      <c r="AD148" s="186">
        <f t="shared" si="676"/>
        <v>22380776</v>
      </c>
      <c r="AE148" s="209"/>
      <c r="AF148" s="874">
        <v>145650</v>
      </c>
      <c r="AG148" s="184">
        <f>ROUND(AF148*$DQ$14,0)</f>
        <v>582600</v>
      </c>
      <c r="AH148" s="1044"/>
      <c r="AI148" s="185" t="str">
        <f>IF(AF148&lt;&gt;"",IF(AG148/$DQ$14&lt;=$AH$20,"CUMPLE","RECHAZADO"),"")</f>
        <v>CUMPLE</v>
      </c>
      <c r="AJ148" s="209"/>
      <c r="AK148" s="874">
        <v>116251</v>
      </c>
      <c r="AL148" s="184">
        <f>ROUND(AK148*$DR$14,0)</f>
        <v>2557522</v>
      </c>
      <c r="AM148" s="1044"/>
      <c r="AN148" s="185" t="str">
        <f>IF(AK148&lt;&gt;"",IF(AL148/$DR$14&lt;=$AM$20,"CUMPLE","RECHAZADO"),"")</f>
        <v>CUMPLE</v>
      </c>
      <c r="AO148" s="209"/>
      <c r="AP148" s="874">
        <v>152505</v>
      </c>
      <c r="AQ148" s="184">
        <f>ROUND(AP148*$DS$14,0)</f>
        <v>305010</v>
      </c>
      <c r="AR148" s="1044"/>
      <c r="AS148" s="185" t="str">
        <f>IF(AP148&lt;&gt;"",IF(AQ148/$DR$14&lt;=$AR$20,"CUMPLE","RECHAZADO"),"")</f>
        <v>CUMPLE</v>
      </c>
      <c r="AT148" s="185"/>
      <c r="AU148" s="194">
        <f t="shared" si="680"/>
        <v>3445132</v>
      </c>
      <c r="AV148" s="874">
        <v>654574</v>
      </c>
      <c r="AW148" s="877">
        <f t="shared" si="681"/>
        <v>654575</v>
      </c>
      <c r="AX148" s="877">
        <f t="shared" si="682"/>
        <v>4099707</v>
      </c>
      <c r="AY148" s="877" t="str">
        <f>IF(AV148&lt;&gt;"",IF(AI148="CUMPLE",IF(AN148="CUMPLE",IF(AS148="CUMPLE","CUMPLE","NO CUMPLE"),"NO CUMPLE"),"NO CUMPLE"),"")</f>
        <v>CUMPLE</v>
      </c>
      <c r="AZ148" s="871"/>
      <c r="BA148" s="874">
        <v>21219876</v>
      </c>
      <c r="BB148" s="184">
        <f>ROUND(BA148*$DQ$14,0)</f>
        <v>84879504</v>
      </c>
      <c r="BC148" s="184">
        <f t="shared" ref="BC148" si="741">$BC$14</f>
        <v>171994948</v>
      </c>
      <c r="BD148" s="185" t="str">
        <f t="shared" si="450"/>
        <v>CUMPLE</v>
      </c>
      <c r="BE148" s="209"/>
      <c r="BF148" s="874">
        <v>19936941</v>
      </c>
      <c r="BG148" s="184">
        <f>ROUND(BF148*$DR$14,0)</f>
        <v>438612702</v>
      </c>
      <c r="BH148" s="184">
        <f t="shared" ref="BH148" si="742">$BH$14</f>
        <v>888779540</v>
      </c>
      <c r="BI148" s="185" t="str">
        <f t="shared" si="687"/>
        <v>CUMPLE</v>
      </c>
      <c r="BJ148" s="209"/>
      <c r="BK148" s="874">
        <v>36785139</v>
      </c>
      <c r="BL148" s="184">
        <f>ROUND(BK148*$DS$14,0)</f>
        <v>73570278</v>
      </c>
      <c r="BM148" s="1044"/>
      <c r="BN148" s="185" t="str">
        <f>IF(BK148&lt;&gt;"",IF((BL148/$DR$14)/$DN$14&lt;=$BM$20,"CUMPLE","RECHAZADO"),"")</f>
        <v>CUMPLE</v>
      </c>
      <c r="BO148" s="878"/>
      <c r="BP148" s="194">
        <f t="shared" si="689"/>
        <v>597062484</v>
      </c>
      <c r="BQ148" s="874">
        <v>113441871</v>
      </c>
      <c r="BR148" s="877">
        <f t="shared" si="690"/>
        <v>113441872</v>
      </c>
      <c r="BS148" s="877">
        <f t="shared" si="691"/>
        <v>710504356</v>
      </c>
      <c r="BT148" s="877" t="str">
        <f>IF(BQ148&lt;&gt;"",IF(BD148="CUMPLE",IF(BI148="CUMPLE",IF(BN148="CUMPLE","CUMPLE","NO CUMPLE"),"NO CUMPLE"),"NO CUMPLE"),"")</f>
        <v>CUMPLE</v>
      </c>
      <c r="BU148" s="871"/>
      <c r="BV148" s="874">
        <v>149454179</v>
      </c>
      <c r="BW148" s="874">
        <v>2839628</v>
      </c>
      <c r="BX148" s="194">
        <f t="shared" si="693"/>
        <v>2839629</v>
      </c>
      <c r="BY148" s="194" t="str">
        <f>IF(BV148&lt;&gt;"",IF(AND(BV148/$DN$14&lt;=$BY$15,BV148/$DN$14&gt;=$BY$16),"CUMPLE","RECHAZADO"),"")</f>
        <v>CUMPLE</v>
      </c>
      <c r="BZ148" s="194">
        <f t="shared" si="694"/>
        <v>149454179</v>
      </c>
      <c r="CA148" s="194">
        <f t="shared" si="695"/>
        <v>152293808</v>
      </c>
      <c r="CB148" s="871"/>
      <c r="CC148" s="874">
        <v>176302082</v>
      </c>
      <c r="CD148" s="874">
        <v>3349744</v>
      </c>
      <c r="CE148" s="194">
        <f t="shared" si="696"/>
        <v>3349740</v>
      </c>
      <c r="CF148" s="194" t="str">
        <f>IF(CC148&lt;&gt;"",IF(AND(CC148/$DN$14&lt;=$CF$15,CC148/$DN$14&gt;=$CF$16),"CUMPLE","RECHAZADO"),"")</f>
        <v>CUMPLE</v>
      </c>
      <c r="CG148" s="194">
        <f t="shared" si="697"/>
        <v>176302082</v>
      </c>
      <c r="CH148" s="194">
        <f t="shared" si="698"/>
        <v>179651822</v>
      </c>
      <c r="CI148" s="194"/>
      <c r="CJ148" s="232">
        <f t="shared" si="699"/>
        <v>6809704117</v>
      </c>
      <c r="CK148" s="197">
        <f t="shared" si="700"/>
        <v>1069355704</v>
      </c>
      <c r="CL148" s="232">
        <f t="shared" si="466"/>
        <v>7879059821</v>
      </c>
      <c r="CM148" s="871"/>
      <c r="CN148" s="200">
        <f t="shared" si="702"/>
        <v>6682732205</v>
      </c>
      <c r="CO148" s="200">
        <f t="shared" si="703"/>
        <v>948644653</v>
      </c>
      <c r="CP148" s="200">
        <f t="shared" si="469"/>
        <v>7631376858</v>
      </c>
      <c r="CQ148" s="871"/>
      <c r="CR148" s="194">
        <f t="shared" si="470"/>
        <v>6809704117</v>
      </c>
      <c r="CS148" s="194">
        <f>(W148*$DP$14)+X148+(AF148*$DQ$14)+(AK148*$DR$14)+(AP148*$DS$14)+AV148+(BA148*$DQ$14)+(BF148*$DR$14)+(BK148*$DS$14)+BQ148+BV148+BW148+CC148+CD148</f>
        <v>1069355503</v>
      </c>
      <c r="CT148" s="200">
        <f t="shared" si="705"/>
        <v>7879059620</v>
      </c>
      <c r="CU148" s="874">
        <v>7879059620</v>
      </c>
      <c r="CV148" s="200" t="str">
        <f t="shared" si="472"/>
        <v>OK</v>
      </c>
      <c r="CW148" s="136"/>
      <c r="DB148" s="879" t="str">
        <f>IF(F148&lt;&gt;"",IF(G148="CUMPLE",IF(P148="CUMPLE",IF(AB148="CUMPLE",IF(AY148="CUMPLE",IF(BT148="CUMPLE",IF(BY148="CUMPLE",IF(CF148="CUMPLE","HABILITADO","RECHAZADO"),"RECHAZADO"),"RECHAZADO"),"RECHAZADO"),"RECHAZADO"),"RECHAZADO"),"RECHAZADO"),"")</f>
        <v>HABILITADO</v>
      </c>
      <c r="DC148" s="487"/>
    </row>
    <row r="149" spans="1:107" ht="14.25" customHeight="1" thickTop="1" thickBot="1" x14ac:dyDescent="0.3">
      <c r="A149" s="105">
        <v>10</v>
      </c>
      <c r="B149" s="881"/>
      <c r="C149" s="881"/>
      <c r="D149" s="222"/>
      <c r="E149" s="881"/>
      <c r="F149" s="882"/>
      <c r="G149" s="881"/>
      <c r="H149" s="881"/>
      <c r="I149" s="881"/>
      <c r="J149" s="883"/>
      <c r="K149" s="881"/>
      <c r="L149" s="219"/>
      <c r="M149" s="218"/>
      <c r="N149" s="218"/>
      <c r="O149" s="218"/>
      <c r="P149" s="881"/>
      <c r="Q149" s="218"/>
      <c r="R149" s="881"/>
      <c r="S149" s="881"/>
      <c r="T149" s="881"/>
      <c r="U149" s="881"/>
      <c r="V149" s="881"/>
      <c r="W149" s="881"/>
      <c r="X149" s="881"/>
      <c r="Y149" s="881"/>
      <c r="Z149" s="881"/>
      <c r="AA149" s="881"/>
      <c r="AB149" s="881"/>
      <c r="AC149" s="881"/>
      <c r="AD149" s="881"/>
      <c r="AE149" s="881"/>
      <c r="AF149" s="881"/>
      <c r="AG149" s="881"/>
      <c r="AH149" s="881"/>
      <c r="AI149" s="881"/>
      <c r="AJ149" s="881"/>
      <c r="AK149" s="881"/>
      <c r="AL149" s="881"/>
      <c r="AM149" s="881"/>
      <c r="AN149" s="881"/>
      <c r="AO149" s="881"/>
      <c r="AP149" s="881"/>
      <c r="AQ149" s="881"/>
      <c r="AR149" s="881"/>
      <c r="AS149" s="881"/>
      <c r="AT149" s="881"/>
      <c r="AU149" s="881"/>
      <c r="AV149" s="881"/>
      <c r="AW149" s="881"/>
      <c r="AX149" s="881"/>
      <c r="AY149" s="881"/>
      <c r="AZ149" s="881"/>
      <c r="BA149" s="881"/>
      <c r="BB149" s="881"/>
      <c r="BC149" s="881"/>
      <c r="BD149" s="881"/>
      <c r="BE149" s="881"/>
      <c r="BF149" s="881"/>
      <c r="BG149" s="881"/>
      <c r="BH149" s="881"/>
      <c r="BI149" s="881"/>
      <c r="BJ149" s="881"/>
      <c r="BK149" s="881"/>
      <c r="BL149" s="881"/>
      <c r="BM149" s="881"/>
      <c r="BN149" s="881"/>
      <c r="BO149" s="881"/>
      <c r="BP149" s="881"/>
      <c r="BQ149" s="881"/>
      <c r="BR149" s="881"/>
      <c r="BS149" s="881"/>
      <c r="BT149" s="881"/>
      <c r="BU149" s="881"/>
      <c r="BV149" s="881"/>
      <c r="BW149" s="881"/>
      <c r="BX149" s="881"/>
      <c r="BY149" s="881"/>
      <c r="BZ149" s="881"/>
      <c r="CA149" s="881"/>
      <c r="CB149" s="881"/>
      <c r="CC149" s="881"/>
      <c r="CD149" s="881"/>
      <c r="CE149" s="881"/>
      <c r="CF149" s="881"/>
      <c r="CG149" s="881"/>
      <c r="CH149" s="881"/>
      <c r="CI149" s="881"/>
      <c r="CJ149" s="881"/>
      <c r="CK149" s="881"/>
      <c r="CL149" s="881"/>
      <c r="CM149" s="881"/>
      <c r="CN149" s="881"/>
      <c r="CO149" s="881"/>
      <c r="CP149" s="884" t="s">
        <v>2063</v>
      </c>
      <c r="CQ149" s="881"/>
      <c r="CR149" s="881"/>
      <c r="CS149" s="881"/>
      <c r="CT149" s="881"/>
      <c r="CU149" s="885"/>
      <c r="CV149" s="881"/>
      <c r="CW149" s="136"/>
      <c r="DB149" s="886"/>
      <c r="DC149" s="887"/>
    </row>
    <row r="150" spans="1:107" ht="13.5" hidden="1" customHeight="1" x14ac:dyDescent="0.25">
      <c r="A150" s="1041">
        <f>A162</f>
        <v>11</v>
      </c>
      <c r="B150" s="167">
        <v>1</v>
      </c>
      <c r="C150" s="1043" t="str">
        <f>Proponentes!B132</f>
        <v>UNION TEMPORAL PL 2021</v>
      </c>
      <c r="D150" s="220"/>
      <c r="E150" s="156"/>
      <c r="F150" s="168"/>
      <c r="G150" s="169" t="str">
        <f t="shared" ref="G150" si="743">IF(F150&lt;&gt;"",IF(F150=$DV$3,"CUMPLE","RECHAZADO"),"")</f>
        <v/>
      </c>
      <c r="H150" s="170"/>
      <c r="I150" s="221"/>
      <c r="J150" s="172"/>
      <c r="K150" s="827">
        <f t="shared" ref="K150:K161" si="744">ROUND((I150*0.019),0)</f>
        <v>0</v>
      </c>
      <c r="L150" s="174" t="e">
        <f t="shared" ref="L150:L161" si="745">1-I150/DF133</f>
        <v>#DIV/0!</v>
      </c>
      <c r="M150" s="175" t="e">
        <f t="shared" ref="M150:M161" si="746">DF133/DN133</f>
        <v>#DIV/0!</v>
      </c>
      <c r="N150" s="176" t="e">
        <f t="shared" ref="N150:N161" si="747">M150*0.019</f>
        <v>#DIV/0!</v>
      </c>
      <c r="O150" s="177" t="e">
        <f t="shared" ref="O150:O161" si="748">(M150+N150)</f>
        <v>#DIV/0!</v>
      </c>
      <c r="P150" s="179" t="str">
        <f>IF(H150&lt;&gt;"",IF(J150=K150,IF(H150="SI",IF(AND(I150&lt;=$DF$3,I150&gt;=($DF$3*0.9)),"CUMPLE","NO CUMPLE"),IF(I150=$DF$3,"CUMPLE","NO CUMPLE")),"NO CUMPLE"),"")</f>
        <v/>
      </c>
      <c r="Q150" s="179">
        <f t="shared" ref="Q150:Q161" si="749">DN133</f>
        <v>0</v>
      </c>
      <c r="R150" s="828" t="str">
        <f t="shared" ref="R150" si="750">IF(F150&lt;&gt;"",IF(G150="CUMPLE",IF(P150="CUMPLE",(I150+J150),""),"RECHAZADO"),"")</f>
        <v/>
      </c>
      <c r="S150" s="828" t="str">
        <f t="shared" ref="S150" si="751">IF(F150&lt;&gt;"",IF(G150="CUMPLE",IF(P150="CUMPLE",I150,""),"RECHAZADO"),"")</f>
        <v/>
      </c>
      <c r="T150" s="181"/>
      <c r="U150" s="182"/>
      <c r="V150" s="155"/>
      <c r="W150" s="170"/>
      <c r="X150" s="183"/>
      <c r="Y150" s="829">
        <f>ROUND(W150*$DP$3,0)</f>
        <v>0</v>
      </c>
      <c r="Z150" s="829">
        <f t="shared" si="438"/>
        <v>0</v>
      </c>
      <c r="AA150" s="1045">
        <f t="shared" ref="AA150" si="752">$AA$16</f>
        <v>100189.4</v>
      </c>
      <c r="AB150" s="244" t="str">
        <f>IF(W150&lt;&gt;"",IF((Y150/$DP$3)/$DN$3&lt;=$AA$20,"CUMPLE","RECHAZADO"),"")</f>
        <v/>
      </c>
      <c r="AC150" s="830">
        <f t="shared" ref="AC150:AC161" si="753">Y150+Z150</f>
        <v>0</v>
      </c>
      <c r="AD150" s="830">
        <f t="shared" ref="AD150:AD161" si="754">Y150</f>
        <v>0</v>
      </c>
      <c r="AE150" s="181"/>
      <c r="AF150" s="170"/>
      <c r="AG150" s="829">
        <f>ROUND(AF150*$DQ$3,0)</f>
        <v>0</v>
      </c>
      <c r="AH150" s="1045">
        <f t="shared" ref="AH150" si="755">$AH$16</f>
        <v>301987.21999999997</v>
      </c>
      <c r="AI150" s="244" t="str">
        <f>IF(AF150&lt;&gt;"",IF(AG150/$DQ$3&lt;=$AH$20,"CUMPLE","RECHAZADO"),"")</f>
        <v/>
      </c>
      <c r="AJ150" s="181"/>
      <c r="AK150" s="170"/>
      <c r="AL150" s="829">
        <f>ROUND(AK150*$DR$3,0)</f>
        <v>0</v>
      </c>
      <c r="AM150" s="1045">
        <f t="shared" ref="AM150" si="756">$AM$16</f>
        <v>240934</v>
      </c>
      <c r="AN150" s="244" t="str">
        <f>IF(AK150&lt;&gt;"",IF(AL150/$DR$3&lt;=$AM$20,"CUMPLE","RECHAZADO"),"")</f>
        <v/>
      </c>
      <c r="AO150" s="181"/>
      <c r="AP150" s="170"/>
      <c r="AQ150" s="829">
        <f>ROUND(AP150*$DS$3,0)</f>
        <v>0</v>
      </c>
      <c r="AR150" s="1045">
        <f t="shared" ref="AR150" si="757">$AR$16</f>
        <v>316072.26</v>
      </c>
      <c r="AS150" s="244" t="str">
        <f>IF(AP150&lt;&gt;"",IF(AQ150/$DR$3&lt;=$AR$20,"CUMPLE","RECHAZADO"),"")</f>
        <v/>
      </c>
      <c r="AT150" s="187"/>
      <c r="AU150" s="831">
        <f t="shared" ref="AU150:AU161" si="758">AG150+AL150+AQ150</f>
        <v>0</v>
      </c>
      <c r="AV150" s="170"/>
      <c r="AW150" s="832">
        <f t="shared" ref="AW150:AW161" si="759">ROUND((AG150+AL150+AQ150)*19%,0)</f>
        <v>0</v>
      </c>
      <c r="AX150" s="832">
        <f t="shared" ref="AX150:AX161" si="760">ROUND((AG150+AL150+AQ150)*$AV$16,0)</f>
        <v>0</v>
      </c>
      <c r="AY150" s="832" t="str">
        <f t="shared" ref="AY150:AY152" si="761">IF(AV150&lt;&gt;"",IF(AI150="CUMPLE",IF(AN150="CUMPLE","CUMPLE","NO CUMPLE"),"NO CUMPLE")," ")</f>
        <v xml:space="preserve"> </v>
      </c>
      <c r="AZ150" s="155"/>
      <c r="BA150" s="170"/>
      <c r="BB150" s="829">
        <f>ROUND(BA150*$DQ$3,0)</f>
        <v>0</v>
      </c>
      <c r="BC150" s="834">
        <f t="shared" ref="BC150" si="762">$BC$3</f>
        <v>339892784</v>
      </c>
      <c r="BD150" s="729" t="str">
        <f t="shared" ref="BD150" si="763">IF(BA150&lt;&gt;"",IF(BB150&lt;=BC150,"CUMPLE","RECHAZADO"),"")</f>
        <v/>
      </c>
      <c r="BE150" s="181"/>
      <c r="BF150" s="170"/>
      <c r="BG150" s="829">
        <f>ROUND(BF150*$DR$3,0)</f>
        <v>0</v>
      </c>
      <c r="BH150" s="829">
        <f t="shared" ref="BH150" si="764">$BH$3</f>
        <v>1059638654</v>
      </c>
      <c r="BI150" s="729" t="str">
        <f t="shared" ref="BI150:BI161" si="765">IF(BF150&lt;&gt;"",IF(BG150&lt;=BH150,"CUMPLE","RECHAZADO"),"")</f>
        <v/>
      </c>
      <c r="BJ150" s="181"/>
      <c r="BK150" s="170"/>
      <c r="BL150" s="829">
        <f>ROUND(BK150*$DS$3,0)</f>
        <v>0</v>
      </c>
      <c r="BM150" s="1045">
        <f t="shared" ref="BM150" si="766">$BM$16</f>
        <v>74539289</v>
      </c>
      <c r="BN150" s="244" t="str">
        <f>IF(BK150&lt;&gt;"",IF((BL150/$DR$3)/$DN$3&lt;=$BM$20,"CUMPLE","RECHAZADO"),"")</f>
        <v/>
      </c>
      <c r="BO150" s="193"/>
      <c r="BP150" s="831">
        <f t="shared" ref="BP150:BP161" si="767">BB150+BG150+BL150</f>
        <v>0</v>
      </c>
      <c r="BQ150" s="170"/>
      <c r="BR150" s="832">
        <f t="shared" ref="BR150:BR161" si="768">ROUND((BB150+BG150+BL150)*19%,0)</f>
        <v>0</v>
      </c>
      <c r="BS150" s="832">
        <f t="shared" ref="BS150:BS161" si="769">ROUND((BB150+BG150+BL150)*$AV$16,0)</f>
        <v>0</v>
      </c>
      <c r="BT150" s="832" t="str">
        <f t="shared" ref="BT150:BT152" si="770">IF(BQ150&lt;&gt;"",IF(BD150="CUMPLE",IF(BI150="CUMPLE","CUMPLE","NO CUMPLE"),"NO CUMPLE")," ")</f>
        <v xml:space="preserve"> </v>
      </c>
      <c r="BU150" s="155"/>
      <c r="BV150" s="170"/>
      <c r="BW150" s="170"/>
      <c r="BX150" s="835">
        <f t="shared" ref="BX150:BX161" si="771">ROUND((BV150*10%)*19%,0)</f>
        <v>0</v>
      </c>
      <c r="BY150" s="835" t="str">
        <f>IF(BV150&lt;&gt;"",IF(AND(BV150/$DN$3&lt;=$BY$15,BV150/$DN$3&gt;=$BY$16),"CUMPLE","RECHAZADO"),"")</f>
        <v/>
      </c>
      <c r="BZ150" s="835">
        <f t="shared" ref="BZ150:BZ161" si="772">BV150</f>
        <v>0</v>
      </c>
      <c r="CA150" s="835">
        <f t="shared" ref="CA150:CA161" si="773">BZ150+BX150</f>
        <v>0</v>
      </c>
      <c r="CB150" s="155"/>
      <c r="CC150" s="170"/>
      <c r="CD150" s="170"/>
      <c r="CE150" s="835">
        <f t="shared" ref="CE150:CE161" si="774">ROUND((CC150*10%)*19%,0)</f>
        <v>0</v>
      </c>
      <c r="CF150" s="835" t="str">
        <f>IF(CC150&lt;&gt;"",IF(AND(CC150/$DN$3&lt;=$CF$15,CC150/$DS$3&gt;=$CF$16),"CUMPLE","RECHAZADO"),"")</f>
        <v/>
      </c>
      <c r="CG150" s="835">
        <f t="shared" ref="CG150:CG161" si="775">CC150</f>
        <v>0</v>
      </c>
      <c r="CH150" s="835">
        <f t="shared" ref="CH150:CH161" si="776">CG150+CE150</f>
        <v>0</v>
      </c>
      <c r="CI150" s="195"/>
      <c r="CJ150" s="86" t="str">
        <f t="shared" ref="CJ150:CJ161" si="777">R150</f>
        <v/>
      </c>
      <c r="CK150" s="836">
        <f t="shared" ref="CK150:CK161" si="778">AC150+AX150+BS150+CA150+CH150</f>
        <v>0</v>
      </c>
      <c r="CL150" s="837" t="str">
        <f t="shared" ref="CL150" si="779">IF(CJ150="RECHAZADO","RECHAZADO",IF(CJ150&lt;&gt;"",CJ150+CK150,""))</f>
        <v/>
      </c>
      <c r="CM150" s="155"/>
      <c r="CN150" s="838" t="str">
        <f t="shared" ref="CN150:CN161" si="780">S150</f>
        <v/>
      </c>
      <c r="CO150" s="839">
        <f t="shared" ref="CO150:CO161" si="781">AD150+AU150+BP150+BZ150+CG150</f>
        <v>0</v>
      </c>
      <c r="CP150" s="840" t="str">
        <f t="shared" ref="CP150" si="782">IF(CN150="RECHAZADO","RECHAZADO",IF(CN150&lt;&gt;"",CN150+CO150,""))</f>
        <v/>
      </c>
      <c r="CQ150" s="156"/>
      <c r="CR150" s="841">
        <f t="shared" si="470"/>
        <v>0</v>
      </c>
      <c r="CS150" s="835">
        <f>(W150*$DP$3)+X150+(AF150*$DQ$3)+(AK150*$DR$3)+(AP150*$DS$3)+AV150+(BA150*$DQ$3)+(BF150*$DR$3)+(BK150*$DS$3)+BQ150+BV150+BW150+CC150+CD150</f>
        <v>0</v>
      </c>
      <c r="CT150" s="840">
        <f t="shared" ref="CT150:CT161" si="783">CR150+CS150</f>
        <v>0</v>
      </c>
      <c r="CU150" s="842"/>
      <c r="CV150" s="840" t="str">
        <f t="shared" ref="CV150" si="784">IF(CU150&lt;&gt;"",IF(CT150=CU150,"OK","REVISAR"),"")</f>
        <v/>
      </c>
      <c r="DB150" s="843" t="str">
        <f t="shared" ref="DB150" si="785">IF(F150&lt;&gt;"",IF(G150="CUMPLE",IF(P150="CUMPLE",IF(AB150="CUMPLE",IF(AY150="CUMPLE",IF(BT150="CUMPLE",IF(BY150="CUMPLE","HABILITADO","RECHAZADO"),"RECHAZADO"),"RECHAZADO"),"RECHAZADO"),"RECHAZADO"),"RECHAZADO"),"")</f>
        <v/>
      </c>
      <c r="DC150" s="844"/>
    </row>
    <row r="151" spans="1:107" hidden="1" x14ac:dyDescent="0.25">
      <c r="A151" s="1046"/>
      <c r="B151" s="870">
        <v>2</v>
      </c>
      <c r="C151" s="1043"/>
      <c r="D151" s="220"/>
      <c r="E151" s="156"/>
      <c r="F151" s="207"/>
      <c r="G151" s="169" t="str">
        <f t="shared" ref="G151" si="786">IF(F151&lt;&gt;"",IF(F151=$DV$4,"CUMPLE","RECHAZADO"),"")</f>
        <v/>
      </c>
      <c r="H151" s="170"/>
      <c r="I151" s="216"/>
      <c r="J151" s="208"/>
      <c r="K151" s="173">
        <f t="shared" si="744"/>
        <v>0</v>
      </c>
      <c r="L151" s="174" t="e">
        <f t="shared" si="745"/>
        <v>#DIV/0!</v>
      </c>
      <c r="M151" s="175" t="e">
        <f t="shared" si="746"/>
        <v>#DIV/0!</v>
      </c>
      <c r="N151" s="176" t="e">
        <f t="shared" si="747"/>
        <v>#DIV/0!</v>
      </c>
      <c r="O151" s="177" t="e">
        <f t="shared" si="748"/>
        <v>#DIV/0!</v>
      </c>
      <c r="P151" s="178" t="str">
        <f>IF(H151&lt;&gt;"",IF(J151=K151,IF(H151="SI",IF(AND(I151&lt;=$DF$4,I151&gt;=($DF$4*0.9)),"CUMPLE","NO CUMPLE"),IF(I151=$DF$4,"CUMPLE","NO CUMPLE")),"NO CUMPLE"),"")</f>
        <v/>
      </c>
      <c r="Q151" s="179">
        <f t="shared" si="749"/>
        <v>0</v>
      </c>
      <c r="R151" s="180" t="str">
        <f t="shared" si="475"/>
        <v/>
      </c>
      <c r="S151" s="180" t="str">
        <f t="shared" si="437"/>
        <v/>
      </c>
      <c r="T151" s="209"/>
      <c r="U151" s="210"/>
      <c r="V151" s="155"/>
      <c r="W151" s="211"/>
      <c r="X151" s="212"/>
      <c r="Y151" s="184">
        <f>ROUND(W151*$DP$4,0)</f>
        <v>0</v>
      </c>
      <c r="Z151" s="184">
        <f t="shared" si="438"/>
        <v>0</v>
      </c>
      <c r="AA151" s="1045"/>
      <c r="AB151" s="185" t="str">
        <f>IF(W151&lt;&gt;"",IF((Y151/$DP$4)/$DN$4&lt;=$AA$20,"CUMPLE","RECHAZADO"),"")</f>
        <v/>
      </c>
      <c r="AC151" s="186">
        <f t="shared" si="753"/>
        <v>0</v>
      </c>
      <c r="AD151" s="186">
        <f t="shared" si="754"/>
        <v>0</v>
      </c>
      <c r="AE151" s="209"/>
      <c r="AF151" s="211"/>
      <c r="AG151" s="184">
        <f>ROUND(AF151*$DQ$4,0)</f>
        <v>0</v>
      </c>
      <c r="AH151" s="1045"/>
      <c r="AI151" s="185" t="str">
        <f>IF(AF151&lt;&gt;"",IF(AG151/$DQ$4&lt;=$AH$20,"CUMPLE","RECHAZADO"),"")</f>
        <v/>
      </c>
      <c r="AJ151" s="209"/>
      <c r="AK151" s="211"/>
      <c r="AL151" s="184">
        <f>ROUND(AK151*$DR$4,0)</f>
        <v>0</v>
      </c>
      <c r="AM151" s="1045"/>
      <c r="AN151" s="185" t="str">
        <f>IF(AK151&lt;&gt;"",IF(AL151/$DR$4&lt;=$AM$20,"CUMPLE","RECHAZADO"),"")</f>
        <v/>
      </c>
      <c r="AO151" s="209"/>
      <c r="AP151" s="211"/>
      <c r="AQ151" s="184">
        <f>ROUND(AP151*$DS$4,0)</f>
        <v>0</v>
      </c>
      <c r="AR151" s="1045"/>
      <c r="AS151" s="185" t="str">
        <f>IF(AP151&lt;&gt;"",IF(AQ151/$DR$4&lt;=$AR$20,"CUMPLE","RECHAZADO"),"")</f>
        <v/>
      </c>
      <c r="AT151" s="213"/>
      <c r="AU151" s="188">
        <f t="shared" si="758"/>
        <v>0</v>
      </c>
      <c r="AV151" s="170"/>
      <c r="AW151" s="189">
        <f t="shared" si="759"/>
        <v>0</v>
      </c>
      <c r="AX151" s="189">
        <f t="shared" si="760"/>
        <v>0</v>
      </c>
      <c r="AY151" s="189" t="str">
        <f t="shared" si="761"/>
        <v xml:space="preserve"> </v>
      </c>
      <c r="AZ151" s="155"/>
      <c r="BA151" s="211"/>
      <c r="BB151" s="184">
        <f>ROUND(BA151*$DQ$4,0)</f>
        <v>0</v>
      </c>
      <c r="BC151" s="191">
        <f t="shared" ref="BC151" si="787">$BC$4</f>
        <v>92828885</v>
      </c>
      <c r="BD151" s="192" t="str">
        <f t="shared" si="450"/>
        <v/>
      </c>
      <c r="BE151" s="209"/>
      <c r="BF151" s="211"/>
      <c r="BG151" s="184">
        <f>ROUND(BF151*$DR$4,0)</f>
        <v>0</v>
      </c>
      <c r="BH151" s="184">
        <f t="shared" ref="BH151" si="788">$BH$4</f>
        <v>924495218</v>
      </c>
      <c r="BI151" s="192" t="str">
        <f t="shared" si="765"/>
        <v/>
      </c>
      <c r="BJ151" s="209"/>
      <c r="BK151" s="211"/>
      <c r="BL151" s="184">
        <f>ROUND(BK151*$DS$4,0)</f>
        <v>0</v>
      </c>
      <c r="BM151" s="1045"/>
      <c r="BN151" s="185" t="str">
        <f>IF(BK151&lt;&gt;"",IF((BL151/$DR$4)/$DN$4&lt;=$BM$20,"CUMPLE","RECHAZADO"),"")</f>
        <v/>
      </c>
      <c r="BO151" s="214"/>
      <c r="BP151" s="188">
        <f t="shared" si="767"/>
        <v>0</v>
      </c>
      <c r="BQ151" s="170"/>
      <c r="BR151" s="189">
        <f t="shared" si="768"/>
        <v>0</v>
      </c>
      <c r="BS151" s="189">
        <f t="shared" si="769"/>
        <v>0</v>
      </c>
      <c r="BT151" s="189" t="str">
        <f t="shared" si="770"/>
        <v xml:space="preserve"> </v>
      </c>
      <c r="BU151" s="155"/>
      <c r="BV151" s="170"/>
      <c r="BW151" s="170"/>
      <c r="BX151" s="194">
        <f t="shared" si="771"/>
        <v>0</v>
      </c>
      <c r="BY151" s="194" t="str">
        <f>IF(BV151&lt;&gt;"",IF(AND(BV151/$DN$4&lt;=$BY$15,BV151/$DN$4&gt;=$BY$16),"CUMPLE","RECHAZADO"),"")</f>
        <v/>
      </c>
      <c r="BZ151" s="194">
        <f t="shared" si="772"/>
        <v>0</v>
      </c>
      <c r="CA151" s="194">
        <f t="shared" si="773"/>
        <v>0</v>
      </c>
      <c r="CB151" s="155"/>
      <c r="CC151" s="170"/>
      <c r="CD151" s="170"/>
      <c r="CE151" s="194">
        <f t="shared" si="774"/>
        <v>0</v>
      </c>
      <c r="CF151" s="194" t="str">
        <f>IF(CC151&lt;&gt;"",IF(AND(CC151/$DN$4&lt;=$CF$15,CC151/$DS$4&gt;=$CF$16),"CUMPLE","RECHAZADO"),"")</f>
        <v/>
      </c>
      <c r="CG151" s="194">
        <f t="shared" si="775"/>
        <v>0</v>
      </c>
      <c r="CH151" s="194">
        <f t="shared" si="776"/>
        <v>0</v>
      </c>
      <c r="CI151" s="215"/>
      <c r="CJ151" s="196" t="str">
        <f t="shared" si="777"/>
        <v/>
      </c>
      <c r="CK151" s="197">
        <f t="shared" si="778"/>
        <v>0</v>
      </c>
      <c r="CL151" s="198" t="str">
        <f t="shared" si="466"/>
        <v/>
      </c>
      <c r="CM151" s="155"/>
      <c r="CN151" s="199" t="str">
        <f t="shared" si="780"/>
        <v/>
      </c>
      <c r="CO151" s="200">
        <f t="shared" si="781"/>
        <v>0</v>
      </c>
      <c r="CP151" s="201" t="str">
        <f t="shared" si="469"/>
        <v/>
      </c>
      <c r="CQ151" s="156"/>
      <c r="CR151" s="202">
        <f t="shared" si="470"/>
        <v>0</v>
      </c>
      <c r="CS151" s="194">
        <f>(W151*$DP$4)+X151+(AF151*$DQ$4)+(AK151*$DR$4)+(AP151*$DS$4)+AV151+(BA151*$DQ$4)+(BF151*$DR$4)+(BK151*$DS$4)+BQ151+BV151+BW151+CC151+CD151</f>
        <v>0</v>
      </c>
      <c r="CT151" s="201">
        <f t="shared" si="783"/>
        <v>0</v>
      </c>
      <c r="CU151" s="203"/>
      <c r="CV151" s="201" t="str">
        <f t="shared" si="472"/>
        <v/>
      </c>
      <c r="DB151" s="204" t="str">
        <f t="shared" si="473"/>
        <v/>
      </c>
      <c r="DC151" s="206"/>
    </row>
    <row r="152" spans="1:107" hidden="1" x14ac:dyDescent="0.25">
      <c r="A152" s="1046"/>
      <c r="B152" s="870">
        <v>3</v>
      </c>
      <c r="C152" s="1043"/>
      <c r="D152" s="220"/>
      <c r="E152" s="156"/>
      <c r="F152" s="207"/>
      <c r="G152" s="169" t="str">
        <f t="shared" ref="G152" si="789">IF(F152&lt;&gt;"",IF(F152=$DV$5,"CUMPLE","RECHAZADO"),"")</f>
        <v/>
      </c>
      <c r="H152" s="170"/>
      <c r="I152" s="216"/>
      <c r="J152" s="208"/>
      <c r="K152" s="173">
        <f t="shared" si="744"/>
        <v>0</v>
      </c>
      <c r="L152" s="174" t="e">
        <f t="shared" si="745"/>
        <v>#DIV/0!</v>
      </c>
      <c r="M152" s="175" t="e">
        <f t="shared" si="746"/>
        <v>#DIV/0!</v>
      </c>
      <c r="N152" s="176" t="e">
        <f t="shared" si="747"/>
        <v>#DIV/0!</v>
      </c>
      <c r="O152" s="177" t="e">
        <f t="shared" si="748"/>
        <v>#DIV/0!</v>
      </c>
      <c r="P152" s="178" t="str">
        <f>IF(H152&lt;&gt;"",IF(J152=K152,IF(H152="SI",IF(AND(I152&lt;=$DF$5,I152&gt;=($DF$5*0.9)),"CUMPLE","NO CUMPLE"),IF(I152=$DF$5,"CUMPLE","NO CUMPLE")),"NO CUMPLE"),"")</f>
        <v/>
      </c>
      <c r="Q152" s="179">
        <f t="shared" si="749"/>
        <v>0</v>
      </c>
      <c r="R152" s="180" t="str">
        <f t="shared" si="475"/>
        <v/>
      </c>
      <c r="S152" s="180" t="str">
        <f t="shared" si="437"/>
        <v/>
      </c>
      <c r="T152" s="209"/>
      <c r="U152" s="210"/>
      <c r="V152" s="155"/>
      <c r="W152" s="211"/>
      <c r="X152" s="212"/>
      <c r="Y152" s="184">
        <f>ROUND(W152*$DP$5,0)</f>
        <v>0</v>
      </c>
      <c r="Z152" s="184">
        <f t="shared" si="438"/>
        <v>0</v>
      </c>
      <c r="AA152" s="1045"/>
      <c r="AB152" s="185" t="str">
        <f>IF(W152&lt;&gt;"",IF((Y152/$DP$5)/$DN$5&lt;=$AA$20,"CUMPLE","RECHAZADO"),"")</f>
        <v/>
      </c>
      <c r="AC152" s="186">
        <f t="shared" si="753"/>
        <v>0</v>
      </c>
      <c r="AD152" s="186">
        <f t="shared" si="754"/>
        <v>0</v>
      </c>
      <c r="AE152" s="209"/>
      <c r="AF152" s="211"/>
      <c r="AG152" s="184">
        <f>ROUND(AF152*$DQ$5,0)</f>
        <v>0</v>
      </c>
      <c r="AH152" s="1045"/>
      <c r="AI152" s="185" t="str">
        <f>IF(AF152&lt;&gt;"",IF(AG152/$DQ$5&lt;=$AH$20,"CUMPLE","RECHAZADO"),"")</f>
        <v/>
      </c>
      <c r="AJ152" s="209"/>
      <c r="AK152" s="211"/>
      <c r="AL152" s="184">
        <f>ROUND(AK152*$DR$5,0)</f>
        <v>0</v>
      </c>
      <c r="AM152" s="1045"/>
      <c r="AN152" s="185" t="str">
        <f>IF(AK152&lt;&gt;"",IF(AL152/$DR$5&lt;=$AM$20,"CUMPLE","RECHAZADO"),"")</f>
        <v/>
      </c>
      <c r="AO152" s="209"/>
      <c r="AP152" s="211"/>
      <c r="AQ152" s="184">
        <f>ROUND(AP152*$DS$5,0)</f>
        <v>0</v>
      </c>
      <c r="AR152" s="1045"/>
      <c r="AS152" s="185" t="str">
        <f>IF(AP152&lt;&gt;"",IF(AQ152/$DR$5&lt;=$AR$20,"CUMPLE","RECHAZADO"),"")</f>
        <v/>
      </c>
      <c r="AT152" s="213"/>
      <c r="AU152" s="188">
        <f t="shared" si="758"/>
        <v>0</v>
      </c>
      <c r="AV152" s="170"/>
      <c r="AW152" s="189">
        <f t="shared" si="759"/>
        <v>0</v>
      </c>
      <c r="AX152" s="189">
        <f t="shared" si="760"/>
        <v>0</v>
      </c>
      <c r="AY152" s="189" t="str">
        <f t="shared" si="761"/>
        <v xml:space="preserve"> </v>
      </c>
      <c r="AZ152" s="155"/>
      <c r="BA152" s="211"/>
      <c r="BB152" s="184">
        <f>ROUND(BA152*$DQ$5,0)</f>
        <v>0</v>
      </c>
      <c r="BC152" s="191">
        <f t="shared" ref="BC152" si="790">$BC$5</f>
        <v>123465503</v>
      </c>
      <c r="BD152" s="192" t="str">
        <f t="shared" si="450"/>
        <v/>
      </c>
      <c r="BE152" s="209"/>
      <c r="BF152" s="211"/>
      <c r="BG152" s="184">
        <f>ROUND(BF152*$DR$5,0)</f>
        <v>0</v>
      </c>
      <c r="BH152" s="184">
        <f t="shared" ref="BH152" si="791">$BH$5</f>
        <v>1325724320</v>
      </c>
      <c r="BI152" s="192" t="str">
        <f t="shared" si="765"/>
        <v/>
      </c>
      <c r="BJ152" s="209"/>
      <c r="BK152" s="211"/>
      <c r="BL152" s="184">
        <f>ROUND(BK152*$DS$5,0)</f>
        <v>0</v>
      </c>
      <c r="BM152" s="1045"/>
      <c r="BN152" s="185" t="str">
        <f>IF(BK152&lt;&gt;"",IF((BL152/$DR$5)/$DN$5&lt;=$BM$20,"CUMPLE","RECHAZADO"),"")</f>
        <v/>
      </c>
      <c r="BO152" s="214"/>
      <c r="BP152" s="188">
        <f t="shared" si="767"/>
        <v>0</v>
      </c>
      <c r="BQ152" s="170"/>
      <c r="BR152" s="189">
        <f t="shared" si="768"/>
        <v>0</v>
      </c>
      <c r="BS152" s="189">
        <f t="shared" si="769"/>
        <v>0</v>
      </c>
      <c r="BT152" s="189" t="str">
        <f t="shared" si="770"/>
        <v xml:space="preserve"> </v>
      </c>
      <c r="BU152" s="155"/>
      <c r="BV152" s="170"/>
      <c r="BW152" s="170"/>
      <c r="BX152" s="194">
        <f t="shared" si="771"/>
        <v>0</v>
      </c>
      <c r="BY152" s="194" t="str">
        <f>IF(BV152&lt;&gt;"",IF(AND(BV152/$DN$5&lt;=$BY$15,BV152/$DN$5&gt;=$BY$16),"CUMPLE","RECHAZADO"),"")</f>
        <v/>
      </c>
      <c r="BZ152" s="194">
        <f t="shared" si="772"/>
        <v>0</v>
      </c>
      <c r="CA152" s="194">
        <f t="shared" si="773"/>
        <v>0</v>
      </c>
      <c r="CB152" s="155"/>
      <c r="CC152" s="170"/>
      <c r="CD152" s="170"/>
      <c r="CE152" s="194">
        <f t="shared" si="774"/>
        <v>0</v>
      </c>
      <c r="CF152" s="194" t="str">
        <f>IF(CC152&lt;&gt;"",IF(AND(CC152/$DN$5&lt;=$CF$15,CC152/$DS$5&gt;=$CF$16),"CUMPLE","RECHAZADO"),"")</f>
        <v/>
      </c>
      <c r="CG152" s="194">
        <f t="shared" si="775"/>
        <v>0</v>
      </c>
      <c r="CH152" s="194">
        <f t="shared" si="776"/>
        <v>0</v>
      </c>
      <c r="CI152" s="215"/>
      <c r="CJ152" s="196" t="str">
        <f t="shared" si="777"/>
        <v/>
      </c>
      <c r="CK152" s="197">
        <f t="shared" si="778"/>
        <v>0</v>
      </c>
      <c r="CL152" s="198" t="str">
        <f t="shared" si="466"/>
        <v/>
      </c>
      <c r="CM152" s="155"/>
      <c r="CN152" s="199" t="str">
        <f t="shared" si="780"/>
        <v/>
      </c>
      <c r="CO152" s="200">
        <f t="shared" si="781"/>
        <v>0</v>
      </c>
      <c r="CP152" s="201" t="str">
        <f t="shared" si="469"/>
        <v/>
      </c>
      <c r="CQ152" s="156"/>
      <c r="CR152" s="202">
        <f t="shared" si="470"/>
        <v>0</v>
      </c>
      <c r="CS152" s="194">
        <f>(W152*$DP$5)+X152+(AF152*$DQ$5)+(AK152*$DR$5)+(AP152*$DS$5)+AV152+(BA152*$DQ$5)+(BF152*$DR$5)+(BK152*$DS$5)+BQ152+BV152+BW152+CC152+CD152</f>
        <v>0</v>
      </c>
      <c r="CT152" s="201">
        <f t="shared" si="783"/>
        <v>0</v>
      </c>
      <c r="CU152" s="203"/>
      <c r="CV152" s="201" t="str">
        <f t="shared" si="472"/>
        <v/>
      </c>
      <c r="DB152" s="204" t="str">
        <f t="shared" si="473"/>
        <v/>
      </c>
      <c r="DC152" s="206"/>
    </row>
    <row r="153" spans="1:107" hidden="1" x14ac:dyDescent="0.25">
      <c r="A153" s="1046"/>
      <c r="B153" s="870">
        <v>4</v>
      </c>
      <c r="C153" s="1043"/>
      <c r="D153" s="220"/>
      <c r="E153" s="156"/>
      <c r="F153" s="207"/>
      <c r="G153" s="169" t="str">
        <f t="shared" ref="G153" si="792">IF(F153&lt;&gt;"",IF(F153=$DV$6,"CUMPLE","RECHAZADO"),"")</f>
        <v/>
      </c>
      <c r="H153" s="170"/>
      <c r="I153" s="216"/>
      <c r="J153" s="208"/>
      <c r="K153" s="173">
        <f t="shared" si="744"/>
        <v>0</v>
      </c>
      <c r="L153" s="174" t="e">
        <f t="shared" si="745"/>
        <v>#DIV/0!</v>
      </c>
      <c r="M153" s="175" t="e">
        <f t="shared" si="746"/>
        <v>#DIV/0!</v>
      </c>
      <c r="N153" s="176" t="e">
        <f t="shared" si="747"/>
        <v>#DIV/0!</v>
      </c>
      <c r="O153" s="177" t="e">
        <f t="shared" si="748"/>
        <v>#DIV/0!</v>
      </c>
      <c r="P153" s="178" t="str">
        <f>IF(H153&lt;&gt;"",IF(J153=K153,IF(H153="SI",IF(AND(I153&lt;=$DF$6,I153&gt;=($DF$6*0.9)),"CUMPLE","NO CUMPLE"),IF(I153=$DF$6,"CUMPLE","NO CUMPLE")),"NO CUMPLE"),"")</f>
        <v/>
      </c>
      <c r="Q153" s="179">
        <f t="shared" si="749"/>
        <v>0</v>
      </c>
      <c r="R153" s="180" t="str">
        <f t="shared" si="475"/>
        <v/>
      </c>
      <c r="S153" s="180" t="str">
        <f t="shared" si="437"/>
        <v/>
      </c>
      <c r="T153" s="209"/>
      <c r="U153" s="210"/>
      <c r="V153" s="155"/>
      <c r="W153" s="211"/>
      <c r="X153" s="212"/>
      <c r="Y153" s="184">
        <f>ROUND(W153*$DP$6,0)</f>
        <v>0</v>
      </c>
      <c r="Z153" s="184">
        <f t="shared" si="438"/>
        <v>0</v>
      </c>
      <c r="AA153" s="1045"/>
      <c r="AB153" s="185" t="str">
        <f>IF(W153&lt;&gt;"",IF((Y153/$DP$6)/$DN$6&lt;=$AA$20,"CUMPLE","RECHAZADO"),"")</f>
        <v/>
      </c>
      <c r="AC153" s="186">
        <f t="shared" si="753"/>
        <v>0</v>
      </c>
      <c r="AD153" s="186">
        <f t="shared" si="754"/>
        <v>0</v>
      </c>
      <c r="AE153" s="209"/>
      <c r="AF153" s="211"/>
      <c r="AG153" s="184">
        <f>ROUND(AF153*$DQ$6,0)</f>
        <v>0</v>
      </c>
      <c r="AH153" s="1045"/>
      <c r="AI153" s="185" t="str">
        <f>IF(AF153&lt;&gt;"",IF(AG153/$DQ$6&lt;=$AH$20,"CUMPLE","RECHAZADO"),"")</f>
        <v/>
      </c>
      <c r="AJ153" s="209"/>
      <c r="AK153" s="211"/>
      <c r="AL153" s="184">
        <f>ROUND(AK153*$DR$6,0)</f>
        <v>0</v>
      </c>
      <c r="AM153" s="1045"/>
      <c r="AN153" s="185" t="str">
        <f>IF(AK153&lt;&gt;"",IF(AL153/$DR$6&lt;=$AM$20,"CUMPLE","RECHAZADO"),"")</f>
        <v/>
      </c>
      <c r="AO153" s="209"/>
      <c r="AP153" s="211"/>
      <c r="AQ153" s="184">
        <f>ROUND(AP153*$DS$6,0)</f>
        <v>0</v>
      </c>
      <c r="AR153" s="1045"/>
      <c r="AS153" s="185" t="str">
        <f>IF(AP153&lt;&gt;"",IF(AQ153/$DR$6&lt;=$AR$20,"CUMPLE","RECHAZADO"),"")</f>
        <v/>
      </c>
      <c r="AT153" s="213"/>
      <c r="AU153" s="188">
        <f t="shared" si="758"/>
        <v>0</v>
      </c>
      <c r="AV153" s="170"/>
      <c r="AW153" s="189">
        <f t="shared" si="759"/>
        <v>0</v>
      </c>
      <c r="AX153" s="189">
        <f t="shared" si="760"/>
        <v>0</v>
      </c>
      <c r="AY153" s="189" t="str">
        <f>IF(AV153&lt;&gt;"",IF(AN153="CUMPLE","CUMPLE","NO CUMPLE"),"")</f>
        <v/>
      </c>
      <c r="AZ153" s="155"/>
      <c r="BA153" s="211"/>
      <c r="BB153" s="184">
        <f>ROUND(BA153*$DQ$6,0)</f>
        <v>0</v>
      </c>
      <c r="BC153" s="191">
        <f t="shared" ref="BC153" si="793">$BC$6</f>
        <v>599037720</v>
      </c>
      <c r="BD153" s="192" t="str">
        <f t="shared" si="450"/>
        <v/>
      </c>
      <c r="BE153" s="209"/>
      <c r="BF153" s="211"/>
      <c r="BG153" s="184">
        <f>ROUND(BF153*$DR$6,0)</f>
        <v>0</v>
      </c>
      <c r="BH153" s="184">
        <f t="shared" ref="BH153" si="794">$BH$6</f>
        <v>1500854400</v>
      </c>
      <c r="BI153" s="192" t="str">
        <f t="shared" si="765"/>
        <v/>
      </c>
      <c r="BJ153" s="209"/>
      <c r="BK153" s="211"/>
      <c r="BL153" s="184">
        <f>ROUND(BK153*$DS$6,0)</f>
        <v>0</v>
      </c>
      <c r="BM153" s="1045"/>
      <c r="BN153" s="185" t="str">
        <f>IF(BK153&lt;&gt;"",IF((BL153/$DR$6)/$DN$6&lt;=$BM$20,"CUMPLE","RECHAZADO"),"")</f>
        <v/>
      </c>
      <c r="BO153" s="214"/>
      <c r="BP153" s="188">
        <f t="shared" si="767"/>
        <v>0</v>
      </c>
      <c r="BQ153" s="170"/>
      <c r="BR153" s="189">
        <f t="shared" si="768"/>
        <v>0</v>
      </c>
      <c r="BS153" s="189">
        <f t="shared" si="769"/>
        <v>0</v>
      </c>
      <c r="BT153" s="189" t="str">
        <f>IF(BQ153&lt;&gt;"",IF(BI153="CUMPLE","CUMPLE","NO CUMPLE"),"")</f>
        <v/>
      </c>
      <c r="BU153" s="155"/>
      <c r="BV153" s="170"/>
      <c r="BW153" s="170"/>
      <c r="BX153" s="194">
        <f t="shared" si="771"/>
        <v>0</v>
      </c>
      <c r="BY153" s="194" t="str">
        <f>IF(BV153&lt;&gt;"",IF(AND(BV153/$DN$6&lt;=$BY$15,BV153/$DN$6&gt;=$BY$16),"CUMPLE","RECHAZADO"),"")</f>
        <v/>
      </c>
      <c r="BZ153" s="194">
        <f t="shared" si="772"/>
        <v>0</v>
      </c>
      <c r="CA153" s="194">
        <f t="shared" si="773"/>
        <v>0</v>
      </c>
      <c r="CB153" s="155"/>
      <c r="CC153" s="170"/>
      <c r="CD153" s="170"/>
      <c r="CE153" s="194">
        <f t="shared" si="774"/>
        <v>0</v>
      </c>
      <c r="CF153" s="194" t="str">
        <f>IF(CC153&lt;&gt;"",IF(AND(CC153/$DN$6&lt;=$CF$15,CC153/$DS$6&gt;=$CF$16),"CUMPLE","RECHAZADO"),"")</f>
        <v/>
      </c>
      <c r="CG153" s="194">
        <f t="shared" si="775"/>
        <v>0</v>
      </c>
      <c r="CH153" s="194">
        <f t="shared" si="776"/>
        <v>0</v>
      </c>
      <c r="CI153" s="215"/>
      <c r="CJ153" s="196" t="str">
        <f t="shared" si="777"/>
        <v/>
      </c>
      <c r="CK153" s="197">
        <f t="shared" si="778"/>
        <v>0</v>
      </c>
      <c r="CL153" s="198" t="str">
        <f t="shared" si="466"/>
        <v/>
      </c>
      <c r="CM153" s="155"/>
      <c r="CN153" s="199" t="str">
        <f t="shared" si="780"/>
        <v/>
      </c>
      <c r="CO153" s="200">
        <f t="shared" si="781"/>
        <v>0</v>
      </c>
      <c r="CP153" s="201" t="str">
        <f t="shared" si="469"/>
        <v/>
      </c>
      <c r="CQ153" s="156"/>
      <c r="CR153" s="202">
        <f t="shared" si="470"/>
        <v>0</v>
      </c>
      <c r="CS153" s="194">
        <f>(W153*$DP$6)+X153+(AF153*$DQ$6)+(AK153*$DR$6)+(AP153*$DS$6)+AV153+(BA153*$DQ$6)+(BF153*$DR$6)+(BK153*$DS$6)+BQ153+BV153+BW153+CC153+CD153</f>
        <v>0</v>
      </c>
      <c r="CT153" s="201">
        <f t="shared" si="783"/>
        <v>0</v>
      </c>
      <c r="CU153" s="203"/>
      <c r="CV153" s="201" t="str">
        <f t="shared" si="472"/>
        <v/>
      </c>
      <c r="DB153" s="204" t="str">
        <f t="shared" si="473"/>
        <v/>
      </c>
      <c r="DC153" s="206"/>
    </row>
    <row r="154" spans="1:107" hidden="1" x14ac:dyDescent="0.25">
      <c r="A154" s="1046"/>
      <c r="B154" s="870">
        <v>5</v>
      </c>
      <c r="C154" s="1043"/>
      <c r="D154" s="220"/>
      <c r="E154" s="156"/>
      <c r="F154" s="207"/>
      <c r="G154" s="169" t="str">
        <f t="shared" ref="G154" si="795">IF(F154&lt;&gt;"",IF(F154=$DV$7,"CUMPLE","RECHAZADO"),"")</f>
        <v/>
      </c>
      <c r="H154" s="170"/>
      <c r="I154" s="216"/>
      <c r="J154" s="208"/>
      <c r="K154" s="173">
        <f t="shared" si="744"/>
        <v>0</v>
      </c>
      <c r="L154" s="174" t="e">
        <f t="shared" si="745"/>
        <v>#DIV/0!</v>
      </c>
      <c r="M154" s="175" t="e">
        <f t="shared" si="746"/>
        <v>#DIV/0!</v>
      </c>
      <c r="N154" s="176" t="e">
        <f t="shared" si="747"/>
        <v>#DIV/0!</v>
      </c>
      <c r="O154" s="177" t="e">
        <f t="shared" si="748"/>
        <v>#DIV/0!</v>
      </c>
      <c r="P154" s="178" t="str">
        <f>IF(H154&lt;&gt;"",IF(J154=K154,IF(H154="SI",IF(AND(I154&lt;=$DF$7,I154&gt;=($DF$7*0.9)),"CUMPLE","NO CUMPLE"),IF(I154=$DF$7,"CUMPLE","NO CUMPLE")),"NO CUMPLE"),"")</f>
        <v/>
      </c>
      <c r="Q154" s="179">
        <f t="shared" si="749"/>
        <v>0</v>
      </c>
      <c r="R154" s="180" t="str">
        <f t="shared" si="475"/>
        <v/>
      </c>
      <c r="S154" s="180" t="str">
        <f t="shared" si="437"/>
        <v/>
      </c>
      <c r="T154" s="209"/>
      <c r="U154" s="210"/>
      <c r="V154" s="155"/>
      <c r="W154" s="211"/>
      <c r="X154" s="212"/>
      <c r="Y154" s="184">
        <f>ROUND(W154*$DP$7,0)</f>
        <v>0</v>
      </c>
      <c r="Z154" s="184">
        <f t="shared" si="438"/>
        <v>0</v>
      </c>
      <c r="AA154" s="1045"/>
      <c r="AB154" s="185" t="str">
        <f>IF(W154&lt;&gt;"",IF((Y154/$DP$7)/$DN$7&lt;=$AA$20,"CUMPLE","RECHAZADO"),"")</f>
        <v/>
      </c>
      <c r="AC154" s="186">
        <f t="shared" si="753"/>
        <v>0</v>
      </c>
      <c r="AD154" s="186">
        <f t="shared" si="754"/>
        <v>0</v>
      </c>
      <c r="AE154" s="209"/>
      <c r="AF154" s="211"/>
      <c r="AG154" s="184">
        <f>ROUND(AF154*$DQ$7,0)</f>
        <v>0</v>
      </c>
      <c r="AH154" s="1045"/>
      <c r="AI154" s="185" t="str">
        <f>IF(AF154&lt;&gt;"",IF(AG154/$DQ$7&lt;=$AH$20,"CUMPLE","RECHAZADO"),"")</f>
        <v/>
      </c>
      <c r="AJ154" s="209"/>
      <c r="AK154" s="211"/>
      <c r="AL154" s="184">
        <f>ROUND(AK154*$DR$7,0)</f>
        <v>0</v>
      </c>
      <c r="AM154" s="1045"/>
      <c r="AN154" s="185" t="str">
        <f>IF(AK154&lt;&gt;"",IF(AL154/$DR$7&lt;=$AM$20,"CUMPLE","RECHAZADO"),"")</f>
        <v/>
      </c>
      <c r="AO154" s="209"/>
      <c r="AP154" s="211"/>
      <c r="AQ154" s="184">
        <f>ROUND(AP154*$DS$7,0)</f>
        <v>0</v>
      </c>
      <c r="AR154" s="1045"/>
      <c r="AS154" s="185" t="str">
        <f>IF(AP154&lt;&gt;"",IF(AQ154/$DR$7&lt;=$AR$20,"CUMPLE","RECHAZADO"),"")</f>
        <v/>
      </c>
      <c r="AT154" s="213"/>
      <c r="AU154" s="188">
        <f t="shared" si="758"/>
        <v>0</v>
      </c>
      <c r="AV154" s="170"/>
      <c r="AW154" s="189">
        <f t="shared" si="759"/>
        <v>0</v>
      </c>
      <c r="AX154" s="189">
        <f t="shared" si="760"/>
        <v>0</v>
      </c>
      <c r="AY154" s="189" t="str">
        <f>IF(AV154&lt;&gt;"",IF(AI154="CUMPLE",IF(AN154="CUMPLE","CUMPLE","NO CUMPLE"),"NO CUMPLE")," ")</f>
        <v xml:space="preserve"> </v>
      </c>
      <c r="AZ154" s="155"/>
      <c r="BA154" s="211"/>
      <c r="BB154" s="184">
        <f>ROUND(BA154*$DQ$7,0)</f>
        <v>0</v>
      </c>
      <c r="BC154" s="191">
        <f t="shared" ref="BC154" si="796">$BC$7</f>
        <v>512088380</v>
      </c>
      <c r="BD154" s="192" t="str">
        <f t="shared" si="450"/>
        <v/>
      </c>
      <c r="BE154" s="209"/>
      <c r="BF154" s="211"/>
      <c r="BG154" s="184">
        <f>ROUND(BF154*$DR$7,0)</f>
        <v>0</v>
      </c>
      <c r="BH154" s="184">
        <f t="shared" ref="BH154" si="797">$BH$7</f>
        <v>1342093772</v>
      </c>
      <c r="BI154" s="192" t="str">
        <f t="shared" si="765"/>
        <v/>
      </c>
      <c r="BJ154" s="209"/>
      <c r="BK154" s="211"/>
      <c r="BL154" s="184">
        <f>ROUND(BK154*$DS$7,0)</f>
        <v>0</v>
      </c>
      <c r="BM154" s="1045"/>
      <c r="BN154" s="185" t="str">
        <f>IF(BK154&lt;&gt;"",IF((BL154/$DR$7)/$DN$7&lt;=$BM$20,"CUMPLE","RECHAZADO"),"")</f>
        <v/>
      </c>
      <c r="BO154" s="214"/>
      <c r="BP154" s="188">
        <f t="shared" si="767"/>
        <v>0</v>
      </c>
      <c r="BQ154" s="170"/>
      <c r="BR154" s="189">
        <f t="shared" si="768"/>
        <v>0</v>
      </c>
      <c r="BS154" s="189">
        <f t="shared" si="769"/>
        <v>0</v>
      </c>
      <c r="BT154" s="189" t="str">
        <f>IF(BQ154&lt;&gt;"",IF(BD154="CUMPLE",IF(BI154="CUMPLE","CUMPLE","NO CUMPLE"),"NO CUMPLE")," ")</f>
        <v xml:space="preserve"> </v>
      </c>
      <c r="BU154" s="155"/>
      <c r="BV154" s="170"/>
      <c r="BW154" s="170"/>
      <c r="BX154" s="194">
        <f t="shared" si="771"/>
        <v>0</v>
      </c>
      <c r="BY154" s="194" t="str">
        <f>IF(BV154&lt;&gt;"",IF(AND(BV154/$DN$7&lt;=$BY$15,BV154/$DN$7&gt;=$BY$16),"CUMPLE","RECHAZADO"),"")</f>
        <v/>
      </c>
      <c r="BZ154" s="194">
        <f t="shared" si="772"/>
        <v>0</v>
      </c>
      <c r="CA154" s="194">
        <f t="shared" si="773"/>
        <v>0</v>
      </c>
      <c r="CB154" s="155"/>
      <c r="CC154" s="170"/>
      <c r="CD154" s="170"/>
      <c r="CE154" s="194">
        <f t="shared" si="774"/>
        <v>0</v>
      </c>
      <c r="CF154" s="194" t="str">
        <f>IF(CC154&lt;&gt;"",IF(AND(CC154/$DN$7&lt;=$CF$15,CC154/$DS$7&gt;=$CF$16),"CUMPLE","RECHAZADO"),"")</f>
        <v/>
      </c>
      <c r="CG154" s="194">
        <f t="shared" si="775"/>
        <v>0</v>
      </c>
      <c r="CH154" s="194">
        <f t="shared" si="776"/>
        <v>0</v>
      </c>
      <c r="CI154" s="215"/>
      <c r="CJ154" s="196" t="str">
        <f t="shared" si="777"/>
        <v/>
      </c>
      <c r="CK154" s="197">
        <f t="shared" si="778"/>
        <v>0</v>
      </c>
      <c r="CL154" s="198" t="str">
        <f t="shared" si="466"/>
        <v/>
      </c>
      <c r="CM154" s="155"/>
      <c r="CN154" s="199" t="str">
        <f t="shared" si="780"/>
        <v/>
      </c>
      <c r="CO154" s="200">
        <f t="shared" si="781"/>
        <v>0</v>
      </c>
      <c r="CP154" s="201" t="str">
        <f t="shared" si="469"/>
        <v/>
      </c>
      <c r="CQ154" s="156"/>
      <c r="CR154" s="202">
        <f t="shared" si="470"/>
        <v>0</v>
      </c>
      <c r="CS154" s="194">
        <f>(W154*$DP$7)+X154+(AF154*$DQ$7)+(AK154*$DR$7)+(AP154*$DS$7)+AV154+(BA154*$DQ$7)+(BF154*$DR$7)+(BK154*$DS$7)+BQ154+BV154+BW154+CC154+CD154</f>
        <v>0</v>
      </c>
      <c r="CT154" s="201">
        <f t="shared" si="783"/>
        <v>0</v>
      </c>
      <c r="CU154" s="203"/>
      <c r="CV154" s="201" t="str">
        <f t="shared" si="472"/>
        <v/>
      </c>
      <c r="DB154" s="204" t="str">
        <f t="shared" si="473"/>
        <v/>
      </c>
      <c r="DC154" s="206"/>
    </row>
    <row r="155" spans="1:107" hidden="1" x14ac:dyDescent="0.25">
      <c r="A155" s="1046"/>
      <c r="B155" s="870">
        <v>6</v>
      </c>
      <c r="C155" s="1043"/>
      <c r="D155" s="220"/>
      <c r="E155" s="156"/>
      <c r="F155" s="207"/>
      <c r="G155" s="169" t="str">
        <f t="shared" ref="G155" si="798">IF(F155&lt;&gt;"",IF(F155=$DV$8,"CUMPLE","RECHAZADO"),"")</f>
        <v/>
      </c>
      <c r="H155" s="170"/>
      <c r="I155" s="216"/>
      <c r="J155" s="208"/>
      <c r="K155" s="173">
        <f t="shared" si="744"/>
        <v>0</v>
      </c>
      <c r="L155" s="174" t="e">
        <f t="shared" si="745"/>
        <v>#DIV/0!</v>
      </c>
      <c r="M155" s="175" t="e">
        <f t="shared" si="746"/>
        <v>#DIV/0!</v>
      </c>
      <c r="N155" s="176" t="e">
        <f t="shared" si="747"/>
        <v>#DIV/0!</v>
      </c>
      <c r="O155" s="177" t="e">
        <f t="shared" si="748"/>
        <v>#DIV/0!</v>
      </c>
      <c r="P155" s="178" t="str">
        <f>IF(H155&lt;&gt;"",IF(J155=K155,IF(H155="SI",IF(AND(I155&lt;=$DF$8,I155&gt;=($DF$8*0.9)),"CUMPLE","NO CUMPLE"),IF(I155=$DF$8,"CUMPLE","NO CUMPLE")),"NO CUMPLE"),"")</f>
        <v/>
      </c>
      <c r="Q155" s="179">
        <f t="shared" si="749"/>
        <v>0</v>
      </c>
      <c r="R155" s="180" t="str">
        <f t="shared" si="475"/>
        <v/>
      </c>
      <c r="S155" s="180" t="str">
        <f t="shared" si="437"/>
        <v/>
      </c>
      <c r="T155" s="209"/>
      <c r="U155" s="210"/>
      <c r="V155" s="155"/>
      <c r="W155" s="211"/>
      <c r="X155" s="212"/>
      <c r="Y155" s="184">
        <f>ROUND(W155*$DP$8,0)</f>
        <v>0</v>
      </c>
      <c r="Z155" s="184">
        <f t="shared" si="438"/>
        <v>0</v>
      </c>
      <c r="AA155" s="1045"/>
      <c r="AB155" s="185" t="str">
        <f>IF(W155&lt;&gt;"",IF((Y155/$DP$8)/$DN$8&lt;=$AA$20,"CUMPLE","RECHAZADO"),"")</f>
        <v/>
      </c>
      <c r="AC155" s="186">
        <f t="shared" si="753"/>
        <v>0</v>
      </c>
      <c r="AD155" s="186">
        <f t="shared" si="754"/>
        <v>0</v>
      </c>
      <c r="AE155" s="209"/>
      <c r="AF155" s="211"/>
      <c r="AG155" s="184">
        <f>ROUND(AF155*$DQ$8,0)</f>
        <v>0</v>
      </c>
      <c r="AH155" s="1045"/>
      <c r="AI155" s="185" t="str">
        <f>IF(AF155&lt;&gt;"",IF(AG155/$DQ$8&lt;=$AH$20,"CUMPLE","RECHAZADO"),"")</f>
        <v/>
      </c>
      <c r="AJ155" s="209"/>
      <c r="AK155" s="211"/>
      <c r="AL155" s="184">
        <f>ROUND(AK155*$DR$8,0)</f>
        <v>0</v>
      </c>
      <c r="AM155" s="1045"/>
      <c r="AN155" s="185" t="str">
        <f>IF(AK155&lt;&gt;"",IF(AL155/$DR$8&lt;=$AM$20,"CUMPLE","RECHAZADO"),"")</f>
        <v/>
      </c>
      <c r="AO155" s="209"/>
      <c r="AP155" s="211"/>
      <c r="AQ155" s="184">
        <f>ROUND(AP155*$DS$8,0)</f>
        <v>0</v>
      </c>
      <c r="AR155" s="1045"/>
      <c r="AS155" s="185" t="str">
        <f>IF(AP155&lt;&gt;"",IF(AQ155/$DR$8&lt;=$AR$20,"CUMPLE","RECHAZADO"),"")</f>
        <v/>
      </c>
      <c r="AT155" s="213"/>
      <c r="AU155" s="188">
        <f t="shared" si="758"/>
        <v>0</v>
      </c>
      <c r="AV155" s="170"/>
      <c r="AW155" s="189">
        <f t="shared" si="759"/>
        <v>0</v>
      </c>
      <c r="AX155" s="189">
        <f t="shared" si="760"/>
        <v>0</v>
      </c>
      <c r="AY155" s="189" t="str">
        <f>IF(AV155&lt;&gt;"",IF(AN155="CUMPLE","CUMPLE","NO CUMPLE"),"")</f>
        <v/>
      </c>
      <c r="AZ155" s="155"/>
      <c r="BA155" s="211"/>
      <c r="BB155" s="184">
        <f>ROUND(BA155*$DQ$8,0)</f>
        <v>0</v>
      </c>
      <c r="BC155" s="191">
        <f t="shared" ref="BC155" si="799">$BC$8</f>
        <v>282572794</v>
      </c>
      <c r="BD155" s="192" t="str">
        <f t="shared" si="450"/>
        <v/>
      </c>
      <c r="BE155" s="209"/>
      <c r="BF155" s="211"/>
      <c r="BG155" s="184">
        <f>ROUND(BF155*$DR$8,0)</f>
        <v>0</v>
      </c>
      <c r="BH155" s="184">
        <f t="shared" ref="BH155" si="800">$BH$8</f>
        <v>1099881666</v>
      </c>
      <c r="BI155" s="192" t="str">
        <f t="shared" si="765"/>
        <v/>
      </c>
      <c r="BJ155" s="209"/>
      <c r="BK155" s="211"/>
      <c r="BL155" s="184">
        <f>ROUND(BK155*$DS$8,0)</f>
        <v>0</v>
      </c>
      <c r="BM155" s="1045"/>
      <c r="BN155" s="185" t="str">
        <f>IF(BK155&lt;&gt;"",IF((BL155/$DR$8)/$DN$8&lt;=$BM$20,"CUMPLE","RECHAZADO"),"")</f>
        <v/>
      </c>
      <c r="BO155" s="214"/>
      <c r="BP155" s="188">
        <f t="shared" si="767"/>
        <v>0</v>
      </c>
      <c r="BQ155" s="170"/>
      <c r="BR155" s="189">
        <f t="shared" si="768"/>
        <v>0</v>
      </c>
      <c r="BS155" s="189">
        <f t="shared" si="769"/>
        <v>0</v>
      </c>
      <c r="BT155" s="189" t="str">
        <f>IF(BQ155&lt;&gt;"",IF(BI155="CUMPLE","CUMPLE","NO CUMPLE"),"")</f>
        <v/>
      </c>
      <c r="BU155" s="155"/>
      <c r="BV155" s="170"/>
      <c r="BW155" s="170"/>
      <c r="BX155" s="194">
        <f t="shared" si="771"/>
        <v>0</v>
      </c>
      <c r="BY155" s="194" t="str">
        <f>IF(BV155&lt;&gt;"",IF(AND(BV155/$DN$8&lt;=$BY$15,BV155/$DN$8&gt;=$BY$16),"CUMPLE","RECHAZADO"),"")</f>
        <v/>
      </c>
      <c r="BZ155" s="194">
        <f t="shared" si="772"/>
        <v>0</v>
      </c>
      <c r="CA155" s="194">
        <f t="shared" si="773"/>
        <v>0</v>
      </c>
      <c r="CB155" s="155"/>
      <c r="CC155" s="170"/>
      <c r="CD155" s="170"/>
      <c r="CE155" s="194">
        <f t="shared" si="774"/>
        <v>0</v>
      </c>
      <c r="CF155" s="194" t="str">
        <f>IF(CC155&lt;&gt;"",IF(AND(CC155/$DN$8&lt;=$CF$15,CC155/$DS$8&gt;=$CF$16),"CUMPLE","RECHAZADO"),"")</f>
        <v/>
      </c>
      <c r="CG155" s="194">
        <f t="shared" si="775"/>
        <v>0</v>
      </c>
      <c r="CH155" s="194">
        <f t="shared" si="776"/>
        <v>0</v>
      </c>
      <c r="CI155" s="215"/>
      <c r="CJ155" s="196" t="str">
        <f t="shared" si="777"/>
        <v/>
      </c>
      <c r="CK155" s="197">
        <f t="shared" si="778"/>
        <v>0</v>
      </c>
      <c r="CL155" s="198" t="str">
        <f t="shared" si="466"/>
        <v/>
      </c>
      <c r="CM155" s="155"/>
      <c r="CN155" s="199" t="str">
        <f t="shared" si="780"/>
        <v/>
      </c>
      <c r="CO155" s="200">
        <f t="shared" si="781"/>
        <v>0</v>
      </c>
      <c r="CP155" s="201" t="str">
        <f t="shared" si="469"/>
        <v/>
      </c>
      <c r="CQ155" s="156"/>
      <c r="CR155" s="202">
        <f t="shared" si="470"/>
        <v>0</v>
      </c>
      <c r="CS155" s="194">
        <f>(W155*$DP$8)+X155+(AF155*$DQ$8)+(AK155*$DR$8)+(AP155*$DS$8)+AV155+(BA155*$DQ$8)+(BF155*$DR$8)+(BK155*$DS$8)+BQ155+BV155+BW155+CC155+CD155</f>
        <v>0</v>
      </c>
      <c r="CT155" s="201">
        <f t="shared" si="783"/>
        <v>0</v>
      </c>
      <c r="CU155" s="203"/>
      <c r="CV155" s="201" t="str">
        <f t="shared" si="472"/>
        <v/>
      </c>
      <c r="DB155" s="204" t="str">
        <f t="shared" si="473"/>
        <v/>
      </c>
      <c r="DC155" s="206"/>
    </row>
    <row r="156" spans="1:107" hidden="1" x14ac:dyDescent="0.25">
      <c r="A156" s="1042"/>
      <c r="B156" s="750">
        <v>7</v>
      </c>
      <c r="C156" s="1043"/>
      <c r="D156" s="220"/>
      <c r="E156" s="156"/>
      <c r="F156" s="751"/>
      <c r="G156" s="752" t="str">
        <f t="shared" ref="G156" si="801">IF(F156&lt;&gt;"",IF(F156=$DV$9,"CUMPLE","RECHAZADO"),"")</f>
        <v/>
      </c>
      <c r="H156" s="753"/>
      <c r="I156" s="754"/>
      <c r="J156" s="784"/>
      <c r="K156" s="756">
        <f t="shared" si="744"/>
        <v>0</v>
      </c>
      <c r="L156" s="174" t="e">
        <f t="shared" si="745"/>
        <v>#DIV/0!</v>
      </c>
      <c r="M156" s="175" t="e">
        <f t="shared" si="746"/>
        <v>#DIV/0!</v>
      </c>
      <c r="N156" s="176" t="e">
        <f t="shared" si="747"/>
        <v>#DIV/0!</v>
      </c>
      <c r="O156" s="177" t="e">
        <f t="shared" si="748"/>
        <v>#DIV/0!</v>
      </c>
      <c r="P156" s="757" t="str">
        <f>IF(H156&lt;&gt;"",IF(J156=K156,IF(H156="SI",IF(AND(I156&lt;=$DF$9,I156&gt;=($DF$9*0.9)),"CUMPLE","NO CUMPLE"),IF(I156=$DF$9,"CUMPLE","NO CUMPLE")),"NO CUMPLE"),"")</f>
        <v/>
      </c>
      <c r="Q156" s="179">
        <f t="shared" si="749"/>
        <v>0</v>
      </c>
      <c r="R156" s="758" t="str">
        <f t="shared" si="475"/>
        <v/>
      </c>
      <c r="S156" s="758" t="str">
        <f t="shared" si="437"/>
        <v/>
      </c>
      <c r="T156" s="759"/>
      <c r="U156" s="760"/>
      <c r="V156" s="155"/>
      <c r="W156" s="761"/>
      <c r="X156" s="762"/>
      <c r="Y156" s="763">
        <f>ROUND(W156*$DP$9,0)</f>
        <v>0</v>
      </c>
      <c r="Z156" s="763">
        <f t="shared" si="438"/>
        <v>0</v>
      </c>
      <c r="AA156" s="1045"/>
      <c r="AB156" s="764" t="str">
        <f>IF(W156&lt;&gt;"",IF((Y156/$DP$9)/$DN$9&lt;=$AA$20,"CUMPLE","RECHAZADO"),"")</f>
        <v/>
      </c>
      <c r="AC156" s="765">
        <f t="shared" si="753"/>
        <v>0</v>
      </c>
      <c r="AD156" s="765">
        <f t="shared" si="754"/>
        <v>0</v>
      </c>
      <c r="AE156" s="759"/>
      <c r="AF156" s="761"/>
      <c r="AG156" s="763">
        <f>ROUND(AF156*$DQ$9,0)</f>
        <v>0</v>
      </c>
      <c r="AH156" s="1045"/>
      <c r="AI156" s="764" t="str">
        <f>IF(AF156&lt;&gt;"",IF(AG156/$DQ$9&lt;=$AH$20,"CUMPLE","RECHAZADO"),"")</f>
        <v/>
      </c>
      <c r="AJ156" s="759"/>
      <c r="AK156" s="761"/>
      <c r="AL156" s="763">
        <f>ROUND(AK156*$DR$9,0)</f>
        <v>0</v>
      </c>
      <c r="AM156" s="1045"/>
      <c r="AN156" s="764" t="str">
        <f>IF(AK156&lt;&gt;"",IF(AL156/$DR$9&lt;=$AM$20,"CUMPLE","RECHAZADO"),"")</f>
        <v/>
      </c>
      <c r="AO156" s="759"/>
      <c r="AP156" s="761"/>
      <c r="AQ156" s="763">
        <f>ROUND(AP156*$DS$9,0)</f>
        <v>0</v>
      </c>
      <c r="AR156" s="1045"/>
      <c r="AS156" s="764" t="str">
        <f>IF(AP156&lt;&gt;"",IF(AQ156/$DR$9&lt;=$AR$20,"CUMPLE","RECHAZADO"),"")</f>
        <v/>
      </c>
      <c r="AT156" s="766"/>
      <c r="AU156" s="767">
        <f t="shared" si="758"/>
        <v>0</v>
      </c>
      <c r="AV156" s="753"/>
      <c r="AW156" s="768">
        <f t="shared" si="759"/>
        <v>0</v>
      </c>
      <c r="AX156" s="768">
        <f t="shared" si="760"/>
        <v>0</v>
      </c>
      <c r="AY156" s="768" t="str">
        <f t="shared" ref="AY156:AY160" si="802">IF(AV156&lt;&gt;"",IF(AI156="CUMPLE",IF(AN156="CUMPLE","CUMPLE","NO CUMPLE"),"NO CUMPLE")," ")</f>
        <v xml:space="preserve"> </v>
      </c>
      <c r="AZ156" s="155"/>
      <c r="BA156" s="761"/>
      <c r="BB156" s="763">
        <f>ROUND(BA156*$DQ$9,0)</f>
        <v>0</v>
      </c>
      <c r="BC156" s="770">
        <f t="shared" ref="BC156" si="803">$BC$9</f>
        <v>498219200</v>
      </c>
      <c r="BD156" s="164" t="str">
        <f t="shared" si="450"/>
        <v/>
      </c>
      <c r="BE156" s="759"/>
      <c r="BF156" s="761"/>
      <c r="BG156" s="763">
        <f>ROUND(BF156*$DR$9,0)</f>
        <v>0</v>
      </c>
      <c r="BH156" s="763">
        <f t="shared" ref="BH156" si="804">$BH$9</f>
        <v>1243383400</v>
      </c>
      <c r="BI156" s="164" t="str">
        <f t="shared" si="765"/>
        <v/>
      </c>
      <c r="BJ156" s="759"/>
      <c r="BK156" s="761"/>
      <c r="BL156" s="763">
        <f>ROUND(BK156*$DS$9,0)</f>
        <v>0</v>
      </c>
      <c r="BM156" s="1045"/>
      <c r="BN156" s="764" t="str">
        <f>IF(BK156&lt;&gt;"",IF((BL156/$DR$9)/$DN$9&lt;=$BM$20,"CUMPLE","RECHAZADO"),"")</f>
        <v/>
      </c>
      <c r="BO156" s="771"/>
      <c r="BP156" s="767">
        <f t="shared" si="767"/>
        <v>0</v>
      </c>
      <c r="BQ156" s="753"/>
      <c r="BR156" s="768">
        <f t="shared" si="768"/>
        <v>0</v>
      </c>
      <c r="BS156" s="768">
        <f t="shared" si="769"/>
        <v>0</v>
      </c>
      <c r="BT156" s="768" t="str">
        <f t="shared" ref="BT156:BT160" si="805">IF(BQ156&lt;&gt;"",IF(BD156="CUMPLE",IF(BI156="CUMPLE","CUMPLE","NO CUMPLE"),"NO CUMPLE")," ")</f>
        <v xml:space="preserve"> </v>
      </c>
      <c r="BU156" s="155"/>
      <c r="BV156" s="753"/>
      <c r="BW156" s="753"/>
      <c r="BX156" s="772">
        <f t="shared" si="771"/>
        <v>0</v>
      </c>
      <c r="BY156" s="772" t="str">
        <f>IF(BV156&lt;&gt;"",IF(AND(BV156/$DN$9&lt;=$BY$15,BV156/$DN$9&gt;=$BY$16),"CUMPLE","RECHAZADO"),"")</f>
        <v/>
      </c>
      <c r="BZ156" s="772">
        <f t="shared" si="772"/>
        <v>0</v>
      </c>
      <c r="CA156" s="772">
        <f t="shared" si="773"/>
        <v>0</v>
      </c>
      <c r="CB156" s="155"/>
      <c r="CC156" s="753"/>
      <c r="CD156" s="753"/>
      <c r="CE156" s="772">
        <f t="shared" si="774"/>
        <v>0</v>
      </c>
      <c r="CF156" s="772" t="str">
        <f>IF(CC156&lt;&gt;"",IF(AND(CC156/$DN$9&lt;=$CF$15,CC156/$DS$9&gt;=$CF$16),"CUMPLE","RECHAZADO"),"")</f>
        <v/>
      </c>
      <c r="CG156" s="772">
        <f t="shared" si="775"/>
        <v>0</v>
      </c>
      <c r="CH156" s="772">
        <f t="shared" si="776"/>
        <v>0</v>
      </c>
      <c r="CI156" s="773"/>
      <c r="CJ156" s="774" t="str">
        <f t="shared" si="777"/>
        <v/>
      </c>
      <c r="CK156" s="775">
        <f t="shared" si="778"/>
        <v>0</v>
      </c>
      <c r="CL156" s="776" t="str">
        <f t="shared" si="466"/>
        <v/>
      </c>
      <c r="CM156" s="155"/>
      <c r="CN156" s="777" t="str">
        <f t="shared" si="780"/>
        <v/>
      </c>
      <c r="CO156" s="778">
        <f t="shared" si="781"/>
        <v>0</v>
      </c>
      <c r="CP156" s="779" t="str">
        <f t="shared" si="469"/>
        <v/>
      </c>
      <c r="CQ156" s="156"/>
      <c r="CR156" s="780">
        <f t="shared" si="470"/>
        <v>0</v>
      </c>
      <c r="CS156" s="772">
        <f>(W156*$DP$9)+X156+(AF156*$DQ$9)+(AK156*$DR$9)+(AP156*$DS$9)+AV156+(BA156*$DQ$9)+(BF156*$DR$9)+(BK156*$DS$9)+BQ156+BV156+BW156+CC156+CD156</f>
        <v>0</v>
      </c>
      <c r="CT156" s="779">
        <f t="shared" si="783"/>
        <v>0</v>
      </c>
      <c r="CU156" s="781"/>
      <c r="CV156" s="779" t="str">
        <f t="shared" si="472"/>
        <v/>
      </c>
      <c r="DB156" s="782" t="str">
        <f t="shared" si="473"/>
        <v/>
      </c>
      <c r="DC156" s="783"/>
    </row>
    <row r="157" spans="1:107" x14ac:dyDescent="0.25">
      <c r="A157" s="1039"/>
      <c r="B157" s="870">
        <v>8</v>
      </c>
      <c r="C157" s="1039"/>
      <c r="D157" s="726"/>
      <c r="E157" s="871"/>
      <c r="F157" s="872">
        <v>19803878581</v>
      </c>
      <c r="G157" s="873" t="str">
        <f t="shared" ref="G157" si="806">IF(F157&lt;&gt;"",IF(F157=$DV$10,"CUMPLE","RECHAZADO"),"")</f>
        <v>CUMPLE</v>
      </c>
      <c r="H157" s="874" t="s">
        <v>1538</v>
      </c>
      <c r="I157" s="880">
        <v>17651295988</v>
      </c>
      <c r="J157" s="208">
        <v>335374624</v>
      </c>
      <c r="K157" s="173">
        <f t="shared" si="744"/>
        <v>335374624</v>
      </c>
      <c r="L157" s="724" t="e">
        <f t="shared" si="745"/>
        <v>#DIV/0!</v>
      </c>
      <c r="M157" s="175" t="e">
        <f t="shared" si="746"/>
        <v>#DIV/0!</v>
      </c>
      <c r="N157" s="176" t="e">
        <f t="shared" si="747"/>
        <v>#DIV/0!</v>
      </c>
      <c r="O157" s="177" t="e">
        <f t="shared" si="748"/>
        <v>#DIV/0!</v>
      </c>
      <c r="P157" s="178" t="str">
        <f>IF(H157&lt;&gt;"",IF(J157=K157,IF(H157="SI",IF(AND(I157&lt;=$DF$10,I157&gt;=($DF$10*0.9)),"CUMPLE","NO CUMPLE"),IF(I157=$DF$10,"CUMPLE","NO CUMPLE")),"NO CUMPLE"),"")</f>
        <v>CUMPLE</v>
      </c>
      <c r="Q157" s="725">
        <f t="shared" si="749"/>
        <v>0</v>
      </c>
      <c r="R157" s="180">
        <f t="shared" si="475"/>
        <v>17986670612</v>
      </c>
      <c r="S157" s="180">
        <f t="shared" si="437"/>
        <v>17651295988</v>
      </c>
      <c r="T157" s="209"/>
      <c r="U157" s="209"/>
      <c r="V157" s="871"/>
      <c r="W157" s="874">
        <v>1482436</v>
      </c>
      <c r="X157" s="876">
        <v>1830808</v>
      </c>
      <c r="Y157" s="184">
        <f>ROUND(W157*$DP$10,0)</f>
        <v>96358340</v>
      </c>
      <c r="Z157" s="184">
        <f t="shared" si="438"/>
        <v>1830808</v>
      </c>
      <c r="AA157" s="1044"/>
      <c r="AB157" s="185" t="str">
        <f>IF(W157&lt;&gt;"",IF((Y157/$DP$10)/$DN$10&lt;=$AA$20,"CUMPLE","RECHAZADO"),"")</f>
        <v>CUMPLE</v>
      </c>
      <c r="AC157" s="186">
        <f t="shared" si="753"/>
        <v>98189148</v>
      </c>
      <c r="AD157" s="186">
        <f t="shared" si="754"/>
        <v>96358340</v>
      </c>
      <c r="AE157" s="209"/>
      <c r="AF157" s="874">
        <v>223036</v>
      </c>
      <c r="AG157" s="184">
        <f>ROUND(AF157*$DQ$10,0)</f>
        <v>2899468</v>
      </c>
      <c r="AH157" s="1044"/>
      <c r="AI157" s="185" t="str">
        <f>IF(AF157&lt;&gt;"",IF(AG157/$DQ$10&lt;=$AH$20,"CUMPLE","RECHAZADO"),"")</f>
        <v>CUMPLE</v>
      </c>
      <c r="AJ157" s="209"/>
      <c r="AK157" s="874">
        <v>178015</v>
      </c>
      <c r="AL157" s="184">
        <f>ROUND(AK157*$DR$10,0)</f>
        <v>11570975</v>
      </c>
      <c r="AM157" s="1044"/>
      <c r="AN157" s="185" t="str">
        <f>IF(AK157&lt;&gt;"",IF(AL157/$DR$10&lt;=$AM$20,"CUMPLE","RECHAZADO"),"")</f>
        <v>CUMPLE</v>
      </c>
      <c r="AO157" s="209"/>
      <c r="AP157" s="874"/>
      <c r="AQ157" s="184">
        <f>ROUND(AP157*$DS$10,0)</f>
        <v>0</v>
      </c>
      <c r="AR157" s="1044"/>
      <c r="AS157" s="185" t="str">
        <f>IF(AP157&lt;&gt;"",IF(AQ157/$DR$10&lt;=$AR$20,"CUMPLE","RECHAZADO"),"")</f>
        <v/>
      </c>
      <c r="AT157" s="185"/>
      <c r="AU157" s="194">
        <f t="shared" si="758"/>
        <v>14470443</v>
      </c>
      <c r="AV157" s="874">
        <v>2749389</v>
      </c>
      <c r="AW157" s="877">
        <f t="shared" si="759"/>
        <v>2749384</v>
      </c>
      <c r="AX157" s="877">
        <f t="shared" si="760"/>
        <v>17219827</v>
      </c>
      <c r="AY157" s="877" t="str">
        <f t="shared" si="802"/>
        <v>CUMPLE</v>
      </c>
      <c r="AZ157" s="871"/>
      <c r="BA157" s="874">
        <v>12229467</v>
      </c>
      <c r="BB157" s="184">
        <f>ROUND(BA157*$DQ$10,0)</f>
        <v>158983071</v>
      </c>
      <c r="BC157" s="184">
        <f t="shared" ref="BC157" si="807">$BC$10</f>
        <v>220195976</v>
      </c>
      <c r="BD157" s="185" t="str">
        <f t="shared" si="450"/>
        <v>CUMPLE</v>
      </c>
      <c r="BE157" s="209"/>
      <c r="BF157" s="874">
        <v>11490084</v>
      </c>
      <c r="BG157" s="184">
        <f>ROUND(BF157*$DR$10,0)</f>
        <v>746855460</v>
      </c>
      <c r="BH157" s="184">
        <f t="shared" ref="BH157" si="808">$BH$10</f>
        <v>1034415590</v>
      </c>
      <c r="BI157" s="185" t="str">
        <f t="shared" si="765"/>
        <v>CUMPLE</v>
      </c>
      <c r="BJ157" s="209"/>
      <c r="BK157" s="874"/>
      <c r="BL157" s="184">
        <f>ROUND(BK157*$DS$10,0)</f>
        <v>0</v>
      </c>
      <c r="BM157" s="1044"/>
      <c r="BN157" s="185" t="str">
        <f>IF(BK157&lt;&gt;"",IF((BL157/$DR$10)/$DN$10&lt;=$BM$20,"CUMPLE","RECHAZADO"),"")</f>
        <v/>
      </c>
      <c r="BO157" s="878"/>
      <c r="BP157" s="194">
        <f t="shared" si="767"/>
        <v>905838531</v>
      </c>
      <c r="BQ157" s="874">
        <v>172109324</v>
      </c>
      <c r="BR157" s="877">
        <f t="shared" si="768"/>
        <v>172109321</v>
      </c>
      <c r="BS157" s="877">
        <f t="shared" si="769"/>
        <v>1077947852</v>
      </c>
      <c r="BT157" s="877" t="str">
        <f t="shared" si="805"/>
        <v>CUMPLE</v>
      </c>
      <c r="BU157" s="871"/>
      <c r="BV157" s="874">
        <v>115573374</v>
      </c>
      <c r="BW157" s="874">
        <v>2195894</v>
      </c>
      <c r="BX157" s="194">
        <f t="shared" si="771"/>
        <v>2195894</v>
      </c>
      <c r="BY157" s="194" t="str">
        <f>IF(BV157&lt;&gt;"",IF(AND(BV157/$DN$10&lt;=$BY$15,BV157/$DN$10&gt;=$BY$16),"CUMPLE","RECHAZADO"),"")</f>
        <v>CUMPLE</v>
      </c>
      <c r="BZ157" s="194">
        <f t="shared" si="772"/>
        <v>115573374</v>
      </c>
      <c r="CA157" s="194">
        <f t="shared" si="773"/>
        <v>117769268</v>
      </c>
      <c r="CB157" s="871"/>
      <c r="CC157" s="874"/>
      <c r="CD157" s="874"/>
      <c r="CE157" s="194">
        <f t="shared" si="774"/>
        <v>0</v>
      </c>
      <c r="CF157" s="194" t="str">
        <f>IF(CC157&lt;&gt;"",IF(AND(CC157/$DN$10&lt;=$CF$15,CC157/$DS$10&gt;=$CF$16),"CUMPLE","RECHAZADO"),"")</f>
        <v/>
      </c>
      <c r="CG157" s="194">
        <f t="shared" si="775"/>
        <v>0</v>
      </c>
      <c r="CH157" s="194">
        <f t="shared" si="776"/>
        <v>0</v>
      </c>
      <c r="CI157" s="194"/>
      <c r="CJ157" s="232">
        <f t="shared" si="777"/>
        <v>17986670612</v>
      </c>
      <c r="CK157" s="197">
        <f t="shared" si="778"/>
        <v>1311126095</v>
      </c>
      <c r="CL157" s="232">
        <f t="shared" si="466"/>
        <v>19297796707</v>
      </c>
      <c r="CM157" s="871"/>
      <c r="CN157" s="200">
        <f t="shared" si="780"/>
        <v>17651295988</v>
      </c>
      <c r="CO157" s="200">
        <f t="shared" si="781"/>
        <v>1132240688</v>
      </c>
      <c r="CP157" s="200">
        <f t="shared" si="469"/>
        <v>18783536676</v>
      </c>
      <c r="CQ157" s="871"/>
      <c r="CR157" s="194">
        <f t="shared" si="470"/>
        <v>17986670612</v>
      </c>
      <c r="CS157" s="194">
        <f>(W157*$DP$10)+X157+(AF157*$DQ$10)+(AK157*$DR$10)+(AP157*$DS$10)+AV157+(BA157*$DQ$10)+(BF157*$DR$10)+(BK157*$DS$10)+BQ157+BV157+BW157+CC157+CD157</f>
        <v>1311126103</v>
      </c>
      <c r="CT157" s="200">
        <f t="shared" si="783"/>
        <v>19297796715</v>
      </c>
      <c r="CU157" s="874">
        <v>19297796715</v>
      </c>
      <c r="CV157" s="200" t="str">
        <f t="shared" si="472"/>
        <v>OK</v>
      </c>
      <c r="CW157" s="136"/>
      <c r="DB157" s="879" t="str">
        <f t="shared" si="473"/>
        <v>HABILITADO</v>
      </c>
      <c r="DC157" s="487"/>
    </row>
    <row r="158" spans="1:107" hidden="1" x14ac:dyDescent="0.25">
      <c r="A158" s="1041"/>
      <c r="B158" s="167">
        <v>9</v>
      </c>
      <c r="C158" s="1043"/>
      <c r="D158" s="220"/>
      <c r="E158" s="156"/>
      <c r="F158" s="168"/>
      <c r="G158" s="169" t="str">
        <f t="shared" ref="G158" si="809">IF(F158&lt;&gt;"",IF(F158=$DV$11,"CUMPLE","RECHAZADO"),"")</f>
        <v/>
      </c>
      <c r="H158" s="170"/>
      <c r="I158" s="221"/>
      <c r="J158" s="172"/>
      <c r="K158" s="827">
        <f t="shared" si="744"/>
        <v>0</v>
      </c>
      <c r="L158" s="174" t="e">
        <f t="shared" si="745"/>
        <v>#DIV/0!</v>
      </c>
      <c r="M158" s="175" t="e">
        <f t="shared" si="746"/>
        <v>#DIV/0!</v>
      </c>
      <c r="N158" s="176" t="e">
        <f t="shared" si="747"/>
        <v>#DIV/0!</v>
      </c>
      <c r="O158" s="177" t="e">
        <f t="shared" si="748"/>
        <v>#DIV/0!</v>
      </c>
      <c r="P158" s="179" t="str">
        <f>IF(H158&lt;&gt;"",IF(J158=K158,IF(H158="SI",IF(AND(I158&lt;=$DF$11,I158&gt;=($DF$11*0.9)),"CUMPLE","NO CUMPLE"),IF(I158=$DF$11,"CUMPLE","NO CUMPLE")),"NO CUMPLE"),"")</f>
        <v/>
      </c>
      <c r="Q158" s="179">
        <f t="shared" si="749"/>
        <v>0</v>
      </c>
      <c r="R158" s="828" t="str">
        <f t="shared" si="475"/>
        <v/>
      </c>
      <c r="S158" s="828" t="str">
        <f t="shared" si="437"/>
        <v/>
      </c>
      <c r="T158" s="181"/>
      <c r="U158" s="182"/>
      <c r="V158" s="155"/>
      <c r="W158" s="170"/>
      <c r="X158" s="183"/>
      <c r="Y158" s="829">
        <f>ROUND(W158*$DP$11,0)</f>
        <v>0</v>
      </c>
      <c r="Z158" s="829">
        <f t="shared" si="438"/>
        <v>0</v>
      </c>
      <c r="AA158" s="1045"/>
      <c r="AB158" s="244" t="str">
        <f>IF(W158&lt;&gt;"",IF((Y158/$DP$11)/$DN$11&lt;=$AA$20,"CUMPLE","RECHAZADO"),"")</f>
        <v/>
      </c>
      <c r="AC158" s="830">
        <f t="shared" si="753"/>
        <v>0</v>
      </c>
      <c r="AD158" s="830">
        <f t="shared" si="754"/>
        <v>0</v>
      </c>
      <c r="AE158" s="181"/>
      <c r="AF158" s="170"/>
      <c r="AG158" s="829">
        <f>ROUND(AF158*$DQ$11,0)</f>
        <v>0</v>
      </c>
      <c r="AH158" s="1045"/>
      <c r="AI158" s="244" t="str">
        <f>IF(AF158&lt;&gt;"",IF(AG158/$DQ$11&lt;=$AH$20,"CUMPLE","RECHAZADO"),"")</f>
        <v/>
      </c>
      <c r="AJ158" s="181"/>
      <c r="AK158" s="170"/>
      <c r="AL158" s="829">
        <f>ROUND(AK158*$DR$11,0)</f>
        <v>0</v>
      </c>
      <c r="AM158" s="1045"/>
      <c r="AN158" s="244" t="str">
        <f>IF(AK158&lt;&gt;"",IF(AL158/$DR$11&lt;=$AM$20,"CUMPLE","RECHAZADO"),"")</f>
        <v/>
      </c>
      <c r="AO158" s="181"/>
      <c r="AP158" s="170"/>
      <c r="AQ158" s="829">
        <f>ROUND(AP158*$DS$11,0)</f>
        <v>0</v>
      </c>
      <c r="AR158" s="1045"/>
      <c r="AS158" s="244" t="str">
        <f>IF(AP158&lt;&gt;"",IF(AQ158/$DR$11&lt;=$AR$20,"CUMPLE","RECHAZADO"),"")</f>
        <v/>
      </c>
      <c r="AT158" s="187"/>
      <c r="AU158" s="831">
        <f t="shared" si="758"/>
        <v>0</v>
      </c>
      <c r="AV158" s="170"/>
      <c r="AW158" s="832">
        <f t="shared" si="759"/>
        <v>0</v>
      </c>
      <c r="AX158" s="832">
        <f t="shared" si="760"/>
        <v>0</v>
      </c>
      <c r="AY158" s="832" t="str">
        <f t="shared" si="802"/>
        <v xml:space="preserve"> </v>
      </c>
      <c r="AZ158" s="155"/>
      <c r="BA158" s="170"/>
      <c r="BB158" s="829">
        <f>ROUND(BA158*$DQ$11,0)</f>
        <v>0</v>
      </c>
      <c r="BC158" s="834">
        <f t="shared" ref="BC158" si="810">$BC$11</f>
        <v>334384100</v>
      </c>
      <c r="BD158" s="729" t="str">
        <f t="shared" si="450"/>
        <v/>
      </c>
      <c r="BE158" s="181"/>
      <c r="BF158" s="170"/>
      <c r="BG158" s="829">
        <f>ROUND(BF158*$DR$11,0)</f>
        <v>0</v>
      </c>
      <c r="BH158" s="829">
        <f t="shared" ref="BH158" si="811">$BH$11</f>
        <v>1162419824</v>
      </c>
      <c r="BI158" s="729" t="str">
        <f t="shared" si="765"/>
        <v/>
      </c>
      <c r="BJ158" s="181"/>
      <c r="BK158" s="170"/>
      <c r="BL158" s="829">
        <f>ROUND(BK158*$DS$11,0)</f>
        <v>0</v>
      </c>
      <c r="BM158" s="1045"/>
      <c r="BN158" s="244" t="str">
        <f>IF(BK158&lt;&gt;"",IF((BL158/$DR$11)/$DN$11&lt;=$BM$20,"CUMPLE","RECHAZADO"),"")</f>
        <v/>
      </c>
      <c r="BO158" s="193"/>
      <c r="BP158" s="831">
        <f t="shared" si="767"/>
        <v>0</v>
      </c>
      <c r="BQ158" s="170"/>
      <c r="BR158" s="832">
        <f t="shared" si="768"/>
        <v>0</v>
      </c>
      <c r="BS158" s="832">
        <f t="shared" si="769"/>
        <v>0</v>
      </c>
      <c r="BT158" s="832" t="str">
        <f t="shared" si="805"/>
        <v xml:space="preserve"> </v>
      </c>
      <c r="BU158" s="155"/>
      <c r="BV158" s="170"/>
      <c r="BW158" s="170"/>
      <c r="BX158" s="835">
        <f t="shared" si="771"/>
        <v>0</v>
      </c>
      <c r="BY158" s="835" t="str">
        <f>IF(BV158&lt;&gt;"",IF(AND(BV158/$DN$11&lt;=$BY$15,BV158/$DN$11&gt;=$BY$16),"CUMPLE","RECHAZADO"),"")</f>
        <v/>
      </c>
      <c r="BZ158" s="835">
        <f t="shared" si="772"/>
        <v>0</v>
      </c>
      <c r="CA158" s="835">
        <f t="shared" si="773"/>
        <v>0</v>
      </c>
      <c r="CB158" s="155"/>
      <c r="CC158" s="170"/>
      <c r="CD158" s="170"/>
      <c r="CE158" s="835">
        <f t="shared" si="774"/>
        <v>0</v>
      </c>
      <c r="CF158" s="835" t="str">
        <f>IF(CC158&lt;&gt;"",IF(AND(CC158/$DN$11&lt;=$CF$15,CC158/$DS$11&gt;=$CF$16),"CUMPLE","RECHAZADO"),"")</f>
        <v/>
      </c>
      <c r="CG158" s="835">
        <f t="shared" si="775"/>
        <v>0</v>
      </c>
      <c r="CH158" s="835">
        <f t="shared" si="776"/>
        <v>0</v>
      </c>
      <c r="CI158" s="195"/>
      <c r="CJ158" s="86" t="str">
        <f t="shared" si="777"/>
        <v/>
      </c>
      <c r="CK158" s="836">
        <f t="shared" si="778"/>
        <v>0</v>
      </c>
      <c r="CL158" s="837" t="str">
        <f t="shared" si="466"/>
        <v/>
      </c>
      <c r="CM158" s="155"/>
      <c r="CN158" s="838" t="str">
        <f t="shared" si="780"/>
        <v/>
      </c>
      <c r="CO158" s="839">
        <f t="shared" si="781"/>
        <v>0</v>
      </c>
      <c r="CP158" s="840" t="str">
        <f t="shared" si="469"/>
        <v/>
      </c>
      <c r="CQ158" s="156"/>
      <c r="CR158" s="841">
        <f t="shared" si="470"/>
        <v>0</v>
      </c>
      <c r="CS158" s="835">
        <f>(W158*$DP$11)+X158+(AF158*$DQ$11)+(AK158*$DR$11)+(AP158*$DS$11)+AV158+(BA158*$DQ$11)+(BF158*$DR$11)+(BK158*$DS$11)+BQ158+BV158+BW158+CC158+CD158</f>
        <v>0</v>
      </c>
      <c r="CT158" s="840">
        <f t="shared" si="783"/>
        <v>0</v>
      </c>
      <c r="CU158" s="842"/>
      <c r="CV158" s="840" t="str">
        <f t="shared" si="472"/>
        <v/>
      </c>
      <c r="DB158" s="843" t="str">
        <f t="shared" si="473"/>
        <v/>
      </c>
      <c r="DC158" s="844"/>
    </row>
    <row r="159" spans="1:107" hidden="1" x14ac:dyDescent="0.25">
      <c r="A159" s="1046"/>
      <c r="B159" s="870">
        <v>10</v>
      </c>
      <c r="C159" s="1043"/>
      <c r="D159" s="220"/>
      <c r="E159" s="156"/>
      <c r="F159" s="207"/>
      <c r="G159" s="169" t="str">
        <f t="shared" ref="G159" si="812">IF(F159&lt;&gt;"",IF(F159=$DV$12,"CUMPLE","RECHAZADO"),"")</f>
        <v/>
      </c>
      <c r="H159" s="170"/>
      <c r="I159" s="216"/>
      <c r="J159" s="208"/>
      <c r="K159" s="173">
        <f t="shared" si="744"/>
        <v>0</v>
      </c>
      <c r="L159" s="174" t="e">
        <f t="shared" si="745"/>
        <v>#DIV/0!</v>
      </c>
      <c r="M159" s="175" t="e">
        <f t="shared" si="746"/>
        <v>#DIV/0!</v>
      </c>
      <c r="N159" s="176" t="e">
        <f t="shared" si="747"/>
        <v>#DIV/0!</v>
      </c>
      <c r="O159" s="177" t="e">
        <f t="shared" si="748"/>
        <v>#DIV/0!</v>
      </c>
      <c r="P159" s="178" t="str">
        <f>IF(H159&lt;&gt;"",IF(J159=K159,IF(H159="SI",IF(AND(I159&lt;=$DF$12,I159&gt;=($DF$12*0.9)),"CUMPLE","NO CUMPLE"),IF(I159=$DF$12,"CUMPLE","NO CUMPLE")),"NO CUMPLE"),"")</f>
        <v/>
      </c>
      <c r="Q159" s="179">
        <f t="shared" si="749"/>
        <v>0</v>
      </c>
      <c r="R159" s="180" t="str">
        <f t="shared" si="475"/>
        <v/>
      </c>
      <c r="S159" s="180" t="str">
        <f t="shared" si="437"/>
        <v/>
      </c>
      <c r="T159" s="209"/>
      <c r="U159" s="210"/>
      <c r="V159" s="155"/>
      <c r="W159" s="211"/>
      <c r="X159" s="212"/>
      <c r="Y159" s="184">
        <f>ROUND(W159*$DP$12,0)</f>
        <v>0</v>
      </c>
      <c r="Z159" s="184">
        <f t="shared" si="438"/>
        <v>0</v>
      </c>
      <c r="AA159" s="1045"/>
      <c r="AB159" s="185" t="str">
        <f>IF(W159&lt;&gt;"",IF((Y159/$DP$12)/$DN$12&lt;=$AA$20,"CUMPLE","RECHAZADO"),"")</f>
        <v/>
      </c>
      <c r="AC159" s="186">
        <f t="shared" si="753"/>
        <v>0</v>
      </c>
      <c r="AD159" s="186">
        <f t="shared" si="754"/>
        <v>0</v>
      </c>
      <c r="AE159" s="209"/>
      <c r="AF159" s="211"/>
      <c r="AG159" s="184">
        <f>ROUND(AF159*$DQ$12,0)</f>
        <v>0</v>
      </c>
      <c r="AH159" s="1045"/>
      <c r="AI159" s="185" t="str">
        <f>IF(AF159&lt;&gt;"",IF(AG159/$DQ$12&lt;=$AH$20,"CUMPLE","RECHAZADO"),"")</f>
        <v/>
      </c>
      <c r="AJ159" s="209"/>
      <c r="AK159" s="211"/>
      <c r="AL159" s="184">
        <f>ROUND(AK159*$DR$12,0)</f>
        <v>0</v>
      </c>
      <c r="AM159" s="1045"/>
      <c r="AN159" s="185" t="str">
        <f>IF(AK159&lt;&gt;"",IF(AL159/$DR$12&lt;=$AM$20,"CUMPLE","RECHAZADO"),"")</f>
        <v/>
      </c>
      <c r="AO159" s="209"/>
      <c r="AP159" s="211"/>
      <c r="AQ159" s="184">
        <f>ROUND(AP159*$DS$12,0)</f>
        <v>0</v>
      </c>
      <c r="AR159" s="1045"/>
      <c r="AS159" s="185" t="str">
        <f>IF(AP159&lt;&gt;"",IF(AQ159/$DR$12&lt;=$AR$20,"CUMPLE","RECHAZADO"),"")</f>
        <v/>
      </c>
      <c r="AT159" s="213"/>
      <c r="AU159" s="188">
        <f t="shared" si="758"/>
        <v>0</v>
      </c>
      <c r="AV159" s="170"/>
      <c r="AW159" s="189">
        <f t="shared" si="759"/>
        <v>0</v>
      </c>
      <c r="AX159" s="189">
        <f t="shared" si="760"/>
        <v>0</v>
      </c>
      <c r="AY159" s="189" t="str">
        <f t="shared" si="802"/>
        <v xml:space="preserve"> </v>
      </c>
      <c r="AZ159" s="155"/>
      <c r="BA159" s="211"/>
      <c r="BB159" s="184">
        <f>ROUND(BA159*$DQ$12,0)</f>
        <v>0</v>
      </c>
      <c r="BC159" s="191">
        <f t="shared" ref="BC159" si="813">$BC$12</f>
        <v>263816970</v>
      </c>
      <c r="BD159" s="192" t="str">
        <f t="shared" si="450"/>
        <v/>
      </c>
      <c r="BE159" s="209"/>
      <c r="BF159" s="211"/>
      <c r="BG159" s="184">
        <f>ROUND(BF159*$DR$12,0)</f>
        <v>0</v>
      </c>
      <c r="BH159" s="184">
        <f t="shared" ref="BH159" si="814">$BH$12</f>
        <v>1338480855</v>
      </c>
      <c r="BI159" s="192" t="str">
        <f t="shared" si="765"/>
        <v/>
      </c>
      <c r="BJ159" s="209"/>
      <c r="BK159" s="211"/>
      <c r="BL159" s="184">
        <f>ROUND(BK159*$DS$12,0)</f>
        <v>0</v>
      </c>
      <c r="BM159" s="1045"/>
      <c r="BN159" s="185" t="str">
        <f>IF(BK159&lt;&gt;"",IF((BL159/$DR$12)/$DN$12&lt;=$BM$20,"CUMPLE","RECHAZADO"),"")</f>
        <v/>
      </c>
      <c r="BO159" s="214"/>
      <c r="BP159" s="188">
        <f t="shared" si="767"/>
        <v>0</v>
      </c>
      <c r="BQ159" s="170"/>
      <c r="BR159" s="189">
        <f t="shared" si="768"/>
        <v>0</v>
      </c>
      <c r="BS159" s="189">
        <f t="shared" si="769"/>
        <v>0</v>
      </c>
      <c r="BT159" s="189" t="str">
        <f t="shared" si="805"/>
        <v xml:space="preserve"> </v>
      </c>
      <c r="BU159" s="155"/>
      <c r="BV159" s="170"/>
      <c r="BW159" s="170"/>
      <c r="BX159" s="194">
        <f t="shared" si="771"/>
        <v>0</v>
      </c>
      <c r="BY159" s="194" t="str">
        <f>IF(BV159&lt;&gt;"",IF(AND(BV159/$DN$12&lt;=$BY$15,BV159/$DN$12&gt;=$BY$16),"CUMPLE","RECHAZADO"),"")</f>
        <v/>
      </c>
      <c r="BZ159" s="194">
        <f t="shared" si="772"/>
        <v>0</v>
      </c>
      <c r="CA159" s="194">
        <f t="shared" si="773"/>
        <v>0</v>
      </c>
      <c r="CB159" s="155"/>
      <c r="CC159" s="170"/>
      <c r="CD159" s="170"/>
      <c r="CE159" s="194">
        <f t="shared" si="774"/>
        <v>0</v>
      </c>
      <c r="CF159" s="194" t="str">
        <f>IF(CC159&lt;&gt;"",IF(AND(CC159/$DN$12&lt;=$CF$15,CC159/$DS$12&gt;=$CF$16),"CUMPLE","RECHAZADO"),"")</f>
        <v/>
      </c>
      <c r="CG159" s="194">
        <f t="shared" si="775"/>
        <v>0</v>
      </c>
      <c r="CH159" s="194">
        <f t="shared" si="776"/>
        <v>0</v>
      </c>
      <c r="CI159" s="215"/>
      <c r="CJ159" s="196" t="str">
        <f t="shared" si="777"/>
        <v/>
      </c>
      <c r="CK159" s="197">
        <f t="shared" si="778"/>
        <v>0</v>
      </c>
      <c r="CL159" s="198" t="str">
        <f t="shared" si="466"/>
        <v/>
      </c>
      <c r="CM159" s="155"/>
      <c r="CN159" s="199" t="str">
        <f t="shared" si="780"/>
        <v/>
      </c>
      <c r="CO159" s="200">
        <f t="shared" si="781"/>
        <v>0</v>
      </c>
      <c r="CP159" s="201" t="str">
        <f t="shared" si="469"/>
        <v/>
      </c>
      <c r="CQ159" s="156"/>
      <c r="CR159" s="202">
        <f t="shared" si="470"/>
        <v>0</v>
      </c>
      <c r="CS159" s="194">
        <f>(W159*$DP$12)+X159+(AF159*$DQ$12)+(AK159*$DR$12)+(AP159*$DS$12)+AV159+(BA159*$DQ$12)+(BF159*$DR$12)+(BK159*$DS$12)+BQ159+BV159+BW159+CC159+CD159</f>
        <v>0</v>
      </c>
      <c r="CT159" s="201">
        <f t="shared" si="783"/>
        <v>0</v>
      </c>
      <c r="CU159" s="203"/>
      <c r="CV159" s="201" t="str">
        <f t="shared" si="472"/>
        <v/>
      </c>
      <c r="DB159" s="204" t="str">
        <f t="shared" si="473"/>
        <v/>
      </c>
      <c r="DC159" s="206"/>
    </row>
    <row r="160" spans="1:107" hidden="1" x14ac:dyDescent="0.25">
      <c r="A160" s="1042"/>
      <c r="B160" s="750">
        <v>11</v>
      </c>
      <c r="C160" s="1043"/>
      <c r="D160" s="220"/>
      <c r="E160" s="156"/>
      <c r="F160" s="751"/>
      <c r="G160" s="752" t="str">
        <f t="shared" ref="G160" si="815">IF(F160&lt;&gt;"",IF(F160=$DV$13,"CUMPLE","RECHAZADO"),"")</f>
        <v/>
      </c>
      <c r="H160" s="753"/>
      <c r="I160" s="754"/>
      <c r="J160" s="784"/>
      <c r="K160" s="756">
        <f t="shared" si="744"/>
        <v>0</v>
      </c>
      <c r="L160" s="174" t="e">
        <f t="shared" si="745"/>
        <v>#DIV/0!</v>
      </c>
      <c r="M160" s="175" t="e">
        <f t="shared" si="746"/>
        <v>#DIV/0!</v>
      </c>
      <c r="N160" s="176" t="e">
        <f t="shared" si="747"/>
        <v>#DIV/0!</v>
      </c>
      <c r="O160" s="177" t="e">
        <f t="shared" si="748"/>
        <v>#DIV/0!</v>
      </c>
      <c r="P160" s="757" t="str">
        <f>IF(H160&lt;&gt;"",IF(J160=K160,IF(H160="SI",IF(AND(I160&lt;=$DF$13,I160&gt;=($DF$13*0.9)),"CUMPLE","NO CUMPLE"),IF(I160=$DF$13,"CUMPLE","NO CUMPLE")),"NO CUMPLE"),"")</f>
        <v/>
      </c>
      <c r="Q160" s="179">
        <f t="shared" si="749"/>
        <v>0</v>
      </c>
      <c r="R160" s="758" t="str">
        <f t="shared" si="475"/>
        <v/>
      </c>
      <c r="S160" s="758" t="str">
        <f t="shared" si="437"/>
        <v/>
      </c>
      <c r="T160" s="759"/>
      <c r="U160" s="760"/>
      <c r="V160" s="155"/>
      <c r="W160" s="761"/>
      <c r="X160" s="762"/>
      <c r="Y160" s="763">
        <f>ROUND(W160*$DP$13,0)</f>
        <v>0</v>
      </c>
      <c r="Z160" s="763">
        <f t="shared" si="438"/>
        <v>0</v>
      </c>
      <c r="AA160" s="1045"/>
      <c r="AB160" s="764" t="str">
        <f>IF(W160&lt;&gt;"",IF((Y160/$DP$13)/$DN$13&lt;=$AA$20,"CUMPLE","RECHAZADO"),"")</f>
        <v/>
      </c>
      <c r="AC160" s="765">
        <f t="shared" si="753"/>
        <v>0</v>
      </c>
      <c r="AD160" s="765">
        <f t="shared" si="754"/>
        <v>0</v>
      </c>
      <c r="AE160" s="759"/>
      <c r="AF160" s="761"/>
      <c r="AG160" s="763">
        <f>ROUND(AF160*$DQ$13,0)</f>
        <v>0</v>
      </c>
      <c r="AH160" s="1045"/>
      <c r="AI160" s="764" t="str">
        <f>IF(AF160&lt;&gt;"",IF(AG160/$DQ$13&lt;=$AH$20,"CUMPLE","RECHAZADO"),"")</f>
        <v/>
      </c>
      <c r="AJ160" s="759"/>
      <c r="AK160" s="761"/>
      <c r="AL160" s="763">
        <f>ROUND(AK160*$DR$13,0)</f>
        <v>0</v>
      </c>
      <c r="AM160" s="1045"/>
      <c r="AN160" s="764" t="str">
        <f>IF(AK160&lt;&gt;"",IF(AL160/$DR$13&lt;=$AM$20,"CUMPLE","RECHAZADO"),"")</f>
        <v/>
      </c>
      <c r="AO160" s="759"/>
      <c r="AP160" s="761"/>
      <c r="AQ160" s="763">
        <f>ROUND(AP160*$DS$13,0)</f>
        <v>0</v>
      </c>
      <c r="AR160" s="1045"/>
      <c r="AS160" s="764" t="str">
        <f>IF(AP160&lt;&gt;"",IF(AQ160/$DR$13&lt;=$AR$20,"CUMPLE","RECHAZADO"),"")</f>
        <v/>
      </c>
      <c r="AT160" s="766"/>
      <c r="AU160" s="767">
        <f t="shared" si="758"/>
        <v>0</v>
      </c>
      <c r="AV160" s="753"/>
      <c r="AW160" s="768">
        <f t="shared" si="759"/>
        <v>0</v>
      </c>
      <c r="AX160" s="768">
        <f t="shared" si="760"/>
        <v>0</v>
      </c>
      <c r="AY160" s="768" t="str">
        <f t="shared" si="802"/>
        <v xml:space="preserve"> </v>
      </c>
      <c r="AZ160" s="155"/>
      <c r="BA160" s="761"/>
      <c r="BB160" s="763">
        <f>ROUND(BA160*$DQ$13,0)</f>
        <v>0</v>
      </c>
      <c r="BC160" s="770">
        <f t="shared" ref="BC160" si="816">$BC$13</f>
        <v>385647118</v>
      </c>
      <c r="BD160" s="164" t="str">
        <f t="shared" si="450"/>
        <v/>
      </c>
      <c r="BE160" s="759"/>
      <c r="BF160" s="761"/>
      <c r="BG160" s="763">
        <f>ROUND(BF160*$DR$13,0)</f>
        <v>0</v>
      </c>
      <c r="BH160" s="763">
        <f t="shared" ref="BH160" si="817">$BH$13</f>
        <v>1512338976</v>
      </c>
      <c r="BI160" s="164" t="str">
        <f t="shared" si="765"/>
        <v/>
      </c>
      <c r="BJ160" s="759"/>
      <c r="BK160" s="761"/>
      <c r="BL160" s="763">
        <f>ROUND(BK160*$DS$13,0)</f>
        <v>0</v>
      </c>
      <c r="BM160" s="1045"/>
      <c r="BN160" s="764" t="str">
        <f>IF(BK160&lt;&gt;"",IF((BL160/$DR$13)/$DN$13&lt;=$BM$20,"CUMPLE","RECHAZADO"),"")</f>
        <v/>
      </c>
      <c r="BO160" s="771"/>
      <c r="BP160" s="767">
        <f t="shared" si="767"/>
        <v>0</v>
      </c>
      <c r="BQ160" s="753"/>
      <c r="BR160" s="768">
        <f t="shared" si="768"/>
        <v>0</v>
      </c>
      <c r="BS160" s="768">
        <f t="shared" si="769"/>
        <v>0</v>
      </c>
      <c r="BT160" s="768" t="str">
        <f t="shared" si="805"/>
        <v xml:space="preserve"> </v>
      </c>
      <c r="BU160" s="155"/>
      <c r="BV160" s="753"/>
      <c r="BW160" s="753"/>
      <c r="BX160" s="772">
        <f t="shared" si="771"/>
        <v>0</v>
      </c>
      <c r="BY160" s="772" t="str">
        <f>IF(BV160&lt;&gt;"",IF(AND(BV160/$DN$13&lt;=$BY$15,BV160/$DN$13&gt;=$BY$16),"CUMPLE","RECHAZADO"),"")</f>
        <v/>
      </c>
      <c r="BZ160" s="772">
        <f t="shared" si="772"/>
        <v>0</v>
      </c>
      <c r="CA160" s="772">
        <f t="shared" si="773"/>
        <v>0</v>
      </c>
      <c r="CB160" s="155"/>
      <c r="CC160" s="753"/>
      <c r="CD160" s="753"/>
      <c r="CE160" s="772">
        <f t="shared" si="774"/>
        <v>0</v>
      </c>
      <c r="CF160" s="772" t="str">
        <f>IF(CC160&lt;&gt;"",IF(AND(CC160/$DN$13&lt;=$CF$15,CC160/$DS$13&gt;=$CF$16),"CUMPLE","RECHAZADO"),"")</f>
        <v/>
      </c>
      <c r="CG160" s="772">
        <f t="shared" si="775"/>
        <v>0</v>
      </c>
      <c r="CH160" s="772">
        <f t="shared" si="776"/>
        <v>0</v>
      </c>
      <c r="CI160" s="773"/>
      <c r="CJ160" s="774" t="str">
        <f t="shared" si="777"/>
        <v/>
      </c>
      <c r="CK160" s="775">
        <f t="shared" si="778"/>
        <v>0</v>
      </c>
      <c r="CL160" s="776" t="str">
        <f t="shared" si="466"/>
        <v/>
      </c>
      <c r="CM160" s="155"/>
      <c r="CN160" s="777" t="str">
        <f t="shared" si="780"/>
        <v/>
      </c>
      <c r="CO160" s="778">
        <f t="shared" si="781"/>
        <v>0</v>
      </c>
      <c r="CP160" s="779" t="str">
        <f t="shared" si="469"/>
        <v/>
      </c>
      <c r="CQ160" s="156"/>
      <c r="CR160" s="780">
        <f t="shared" si="470"/>
        <v>0</v>
      </c>
      <c r="CS160" s="772">
        <f>(W160*$DP$13)+X160+(AF160*$DQ$13)+(AK160*$DR$13)+(AP160*$DS$13)+AV160+(BA160*$DQ$13)+(BF160*$DR$13)+(BK160*$DS$13)+BQ160+BV160+BW160+CC160+CD160</f>
        <v>0</v>
      </c>
      <c r="CT160" s="779">
        <f t="shared" si="783"/>
        <v>0</v>
      </c>
      <c r="CU160" s="781"/>
      <c r="CV160" s="779" t="str">
        <f t="shared" si="472"/>
        <v/>
      </c>
      <c r="DB160" s="782" t="str">
        <f t="shared" si="473"/>
        <v/>
      </c>
      <c r="DC160" s="783"/>
    </row>
    <row r="161" spans="1:107" ht="13.5" customHeight="1" thickBot="1" x14ac:dyDescent="0.3">
      <c r="A161" s="1039"/>
      <c r="B161" s="870">
        <v>12</v>
      </c>
      <c r="C161" s="1039"/>
      <c r="D161" s="726"/>
      <c r="E161" s="871"/>
      <c r="F161" s="872">
        <v>8654253262</v>
      </c>
      <c r="G161" s="873" t="str">
        <f t="shared" ref="G161" si="818">IF(F161&lt;&gt;"",IF(F161=$DV$14,"CUMPLE","RECHAZADO"),"")</f>
        <v>CUMPLE</v>
      </c>
      <c r="H161" s="874" t="s">
        <v>1538</v>
      </c>
      <c r="I161" s="880">
        <v>6682732205</v>
      </c>
      <c r="J161" s="208">
        <v>126971912</v>
      </c>
      <c r="K161" s="173">
        <f t="shared" si="744"/>
        <v>126971912</v>
      </c>
      <c r="L161" s="724" t="e">
        <f t="shared" si="745"/>
        <v>#DIV/0!</v>
      </c>
      <c r="M161" s="175" t="e">
        <f t="shared" si="746"/>
        <v>#DIV/0!</v>
      </c>
      <c r="N161" s="176" t="e">
        <f t="shared" si="747"/>
        <v>#DIV/0!</v>
      </c>
      <c r="O161" s="177" t="e">
        <f t="shared" si="748"/>
        <v>#DIV/0!</v>
      </c>
      <c r="P161" s="178" t="str">
        <f>IF(H161&lt;&gt;"",IF(J161=K161,IF(H161="SI",IF(AND(I161&lt;=$DF$14,I161&gt;=($DF$14*0.9)),"CUMPLE","NO CUMPLE"),IF(I161=$DF$14,"CUMPLE","NO CUMPLE")),"NO CUMPLE"),"")</f>
        <v>CUMPLE</v>
      </c>
      <c r="Q161" s="725">
        <f t="shared" si="749"/>
        <v>0</v>
      </c>
      <c r="R161" s="180">
        <f t="shared" si="475"/>
        <v>6809704117</v>
      </c>
      <c r="S161" s="180">
        <f t="shared" si="437"/>
        <v>6682732205</v>
      </c>
      <c r="T161" s="209"/>
      <c r="U161" s="209"/>
      <c r="V161" s="871"/>
      <c r="W161" s="874">
        <v>1484847</v>
      </c>
      <c r="X161" s="876">
        <v>620666</v>
      </c>
      <c r="Y161" s="184">
        <f>ROUND(W161*$DP$14,0)</f>
        <v>32666634</v>
      </c>
      <c r="Z161" s="184">
        <f t="shared" si="438"/>
        <v>620666</v>
      </c>
      <c r="AA161" s="1044"/>
      <c r="AB161" s="185" t="str">
        <f>IF(W161&lt;&gt;"",IF((Y161/$DP$14)/$DN$14&lt;=$AA$20,"CUMPLE","RECHAZADO"),"")</f>
        <v>CUMPLE</v>
      </c>
      <c r="AC161" s="186">
        <f t="shared" si="753"/>
        <v>33287300</v>
      </c>
      <c r="AD161" s="186">
        <f t="shared" si="754"/>
        <v>32666634</v>
      </c>
      <c r="AE161" s="209"/>
      <c r="AF161" s="874">
        <v>223490</v>
      </c>
      <c r="AG161" s="184">
        <f>ROUND(AF161*$DQ$14,0)</f>
        <v>893960</v>
      </c>
      <c r="AH161" s="1044"/>
      <c r="AI161" s="185" t="str">
        <f>IF(AF161&lt;&gt;"",IF(AG161/$DQ$14&lt;=$AH$20,"CUMPLE","RECHAZADO"),"")</f>
        <v>CUMPLE</v>
      </c>
      <c r="AJ161" s="209"/>
      <c r="AK161" s="874">
        <v>178378</v>
      </c>
      <c r="AL161" s="184">
        <f>ROUND(AK161*$DR$14,0)</f>
        <v>3924316</v>
      </c>
      <c r="AM161" s="1044"/>
      <c r="AN161" s="185" t="str">
        <f>IF(AK161&lt;&gt;"",IF(AL161/$DR$14&lt;=$AM$20,"CUMPLE","RECHAZADO"),"")</f>
        <v>CUMPLE</v>
      </c>
      <c r="AO161" s="209"/>
      <c r="AP161" s="874">
        <v>234007</v>
      </c>
      <c r="AQ161" s="184">
        <f>ROUND(AP161*$DS$14,0)</f>
        <v>468014</v>
      </c>
      <c r="AR161" s="1044"/>
      <c r="AS161" s="185" t="str">
        <f>IF(AP161&lt;&gt;"",IF(AQ161/$DR$14&lt;=$AR$20,"CUMPLE","RECHAZADO"),"")</f>
        <v>CUMPLE</v>
      </c>
      <c r="AT161" s="185"/>
      <c r="AU161" s="194">
        <f t="shared" si="758"/>
        <v>5286290</v>
      </c>
      <c r="AV161" s="874">
        <v>1004393</v>
      </c>
      <c r="AW161" s="877">
        <f t="shared" si="759"/>
        <v>1004395</v>
      </c>
      <c r="AX161" s="877">
        <f t="shared" si="760"/>
        <v>6290685</v>
      </c>
      <c r="AY161" s="877" t="str">
        <f>IF(AV161&lt;&gt;"",IF(AI161="CUMPLE",IF(AN161="CUMPLE",IF(AS161="CUMPLE","CUMPLE","NO CUMPLE"),"NO CUMPLE"),"NO CUMPLE"),"")</f>
        <v>CUMPLE</v>
      </c>
      <c r="AZ161" s="871"/>
      <c r="BA161" s="874">
        <v>31045393</v>
      </c>
      <c r="BB161" s="184">
        <f>ROUND(BA161*$DQ$14,0)</f>
        <v>124181572</v>
      </c>
      <c r="BC161" s="184">
        <f t="shared" ref="BC161" si="819">$BC$14</f>
        <v>171994948</v>
      </c>
      <c r="BD161" s="185" t="str">
        <f t="shared" si="450"/>
        <v>CUMPLE</v>
      </c>
      <c r="BE161" s="209"/>
      <c r="BF161" s="874">
        <v>29168415</v>
      </c>
      <c r="BG161" s="184">
        <f>ROUND(BF161*$DR$14,0)</f>
        <v>641705130</v>
      </c>
      <c r="BH161" s="184">
        <f t="shared" ref="BH161" si="820">$BH$14</f>
        <v>888779540</v>
      </c>
      <c r="BI161" s="185" t="str">
        <f t="shared" si="765"/>
        <v>CUMPLE</v>
      </c>
      <c r="BJ161" s="209"/>
      <c r="BK161" s="874">
        <v>53817896</v>
      </c>
      <c r="BL161" s="184">
        <f>ROUND(BK161*$DS$14,0)</f>
        <v>107635792</v>
      </c>
      <c r="BM161" s="1044"/>
      <c r="BN161" s="185" t="str">
        <f>IF(BK161&lt;&gt;"",IF((BL161/$DR$14)/$DN$14&lt;=$BM$20,"CUMPLE","RECHAZADO"),"")</f>
        <v>CUMPLE</v>
      </c>
      <c r="BO161" s="878"/>
      <c r="BP161" s="194">
        <f t="shared" si="767"/>
        <v>873522494</v>
      </c>
      <c r="BQ161" s="874">
        <v>165969275</v>
      </c>
      <c r="BR161" s="877">
        <f t="shared" si="768"/>
        <v>165969274</v>
      </c>
      <c r="BS161" s="877">
        <f t="shared" si="769"/>
        <v>1039491768</v>
      </c>
      <c r="BT161" s="877" t="str">
        <f>IF(BQ161&lt;&gt;"",IF(BD161="CUMPLE",IF(BI161="CUMPLE",IF(BN161="CUMPLE","CUMPLE","NO CUMPLE"),"NO CUMPLE"),"NO CUMPLE"),"")</f>
        <v>CUMPLE</v>
      </c>
      <c r="BU161" s="871"/>
      <c r="BV161" s="874">
        <v>115873262</v>
      </c>
      <c r="BW161" s="874">
        <v>2201592</v>
      </c>
      <c r="BX161" s="194">
        <f t="shared" si="771"/>
        <v>2201592</v>
      </c>
      <c r="BY161" s="194" t="str">
        <f>IF(BV161&lt;&gt;"",IF(AND(BV161/$DN$14&lt;=$BY$15,BV161/$DN$14&gt;=$BY$16),"CUMPLE","RECHAZADO"),"")</f>
        <v>CUMPLE</v>
      </c>
      <c r="BZ161" s="194">
        <f t="shared" si="772"/>
        <v>115873262</v>
      </c>
      <c r="CA161" s="194">
        <f t="shared" si="773"/>
        <v>118074854</v>
      </c>
      <c r="CB161" s="871"/>
      <c r="CC161" s="874">
        <v>175840759</v>
      </c>
      <c r="CD161" s="874">
        <v>3340974</v>
      </c>
      <c r="CE161" s="194">
        <f t="shared" si="774"/>
        <v>3340974</v>
      </c>
      <c r="CF161" s="194" t="str">
        <f>IF(CC161&lt;&gt;"",IF(AND(CC161/$DN$14&lt;=$CF$15,CC161/$DN$14&gt;=$CF$16),"CUMPLE","RECHAZADO"),"")</f>
        <v>CUMPLE</v>
      </c>
      <c r="CG161" s="194">
        <f t="shared" si="775"/>
        <v>175840759</v>
      </c>
      <c r="CH161" s="194">
        <f t="shared" si="776"/>
        <v>179181733</v>
      </c>
      <c r="CI161" s="194"/>
      <c r="CJ161" s="232">
        <f t="shared" si="777"/>
        <v>6809704117</v>
      </c>
      <c r="CK161" s="197">
        <f t="shared" si="778"/>
        <v>1376326340</v>
      </c>
      <c r="CL161" s="232">
        <f t="shared" si="466"/>
        <v>8186030457</v>
      </c>
      <c r="CM161" s="871"/>
      <c r="CN161" s="200">
        <f t="shared" si="780"/>
        <v>6682732205</v>
      </c>
      <c r="CO161" s="200">
        <f t="shared" si="781"/>
        <v>1203189439</v>
      </c>
      <c r="CP161" s="200">
        <f t="shared" si="469"/>
        <v>7885921644</v>
      </c>
      <c r="CQ161" s="871"/>
      <c r="CR161" s="194">
        <f t="shared" si="470"/>
        <v>6809704117</v>
      </c>
      <c r="CS161" s="194">
        <f>(W161*$DP$14)+X161+(AF161*$DQ$14)+(AK161*$DR$14)+(AP161*$DS$14)+AV161+(BA161*$DQ$14)+(BF161*$DR$14)+(BK161*$DS$14)+BQ161+BV161+BW161+CC161+CD161</f>
        <v>1376326339</v>
      </c>
      <c r="CT161" s="200">
        <f t="shared" si="783"/>
        <v>8186030456</v>
      </c>
      <c r="CU161" s="874">
        <v>8186030456</v>
      </c>
      <c r="CV161" s="200" t="str">
        <f t="shared" si="472"/>
        <v>OK</v>
      </c>
      <c r="CW161" s="136"/>
      <c r="DB161" s="879" t="str">
        <f>IF(F161&lt;&gt;"",IF(G161="CUMPLE",IF(P161="CUMPLE",IF(AB161="CUMPLE",IF(AY161="CUMPLE",IF(BT161="CUMPLE",IF(BY161="CUMPLE",IF(CF161="CUMPLE","HABILITADO","RECHAZADO"),"RECHAZADO"),"RECHAZADO"),"RECHAZADO"),"RECHAZADO"),"RECHAZADO"),"RECHAZADO"),"")</f>
        <v>HABILITADO</v>
      </c>
      <c r="DC161" s="487"/>
    </row>
    <row r="162" spans="1:107" ht="14.25" customHeight="1" thickTop="1" thickBot="1" x14ac:dyDescent="0.3">
      <c r="A162" s="105">
        <v>11</v>
      </c>
      <c r="B162" s="881"/>
      <c r="C162" s="881"/>
      <c r="D162" s="222"/>
      <c r="E162" s="881"/>
      <c r="F162" s="882"/>
      <c r="G162" s="881"/>
      <c r="H162" s="881"/>
      <c r="I162" s="881"/>
      <c r="J162" s="883"/>
      <c r="K162" s="881"/>
      <c r="L162" s="219"/>
      <c r="M162" s="218"/>
      <c r="N162" s="218"/>
      <c r="O162" s="218"/>
      <c r="P162" s="881"/>
      <c r="Q162" s="218"/>
      <c r="R162" s="881"/>
      <c r="S162" s="881"/>
      <c r="T162" s="881"/>
      <c r="U162" s="881"/>
      <c r="V162" s="881"/>
      <c r="W162" s="881"/>
      <c r="X162" s="881"/>
      <c r="Y162" s="881"/>
      <c r="Z162" s="881"/>
      <c r="AA162" s="881"/>
      <c r="AB162" s="881"/>
      <c r="AC162" s="881"/>
      <c r="AD162" s="881"/>
      <c r="AE162" s="881"/>
      <c r="AF162" s="881"/>
      <c r="AG162" s="881"/>
      <c r="AH162" s="881"/>
      <c r="AI162" s="881"/>
      <c r="AJ162" s="881"/>
      <c r="AK162" s="881"/>
      <c r="AL162" s="881"/>
      <c r="AM162" s="881"/>
      <c r="AN162" s="881"/>
      <c r="AO162" s="881"/>
      <c r="AP162" s="881"/>
      <c r="AQ162" s="881"/>
      <c r="AR162" s="881"/>
      <c r="AS162" s="881"/>
      <c r="AT162" s="881"/>
      <c r="AU162" s="881"/>
      <c r="AV162" s="881"/>
      <c r="AW162" s="881"/>
      <c r="AX162" s="881"/>
      <c r="AY162" s="881"/>
      <c r="AZ162" s="881"/>
      <c r="BA162" s="881"/>
      <c r="BB162" s="881"/>
      <c r="BC162" s="881"/>
      <c r="BD162" s="881"/>
      <c r="BE162" s="881"/>
      <c r="BF162" s="881"/>
      <c r="BG162" s="881"/>
      <c r="BH162" s="881"/>
      <c r="BI162" s="881"/>
      <c r="BJ162" s="881"/>
      <c r="BK162" s="881"/>
      <c r="BL162" s="881"/>
      <c r="BM162" s="881"/>
      <c r="BN162" s="881"/>
      <c r="BO162" s="881"/>
      <c r="BP162" s="881"/>
      <c r="BQ162" s="881"/>
      <c r="BR162" s="881"/>
      <c r="BS162" s="881"/>
      <c r="BT162" s="881"/>
      <c r="BU162" s="881"/>
      <c r="BV162" s="881"/>
      <c r="BW162" s="881"/>
      <c r="BX162" s="881"/>
      <c r="BY162" s="881"/>
      <c r="BZ162" s="881"/>
      <c r="CA162" s="881"/>
      <c r="CB162" s="881"/>
      <c r="CC162" s="881"/>
      <c r="CD162" s="881"/>
      <c r="CE162" s="881"/>
      <c r="CF162" s="881"/>
      <c r="CG162" s="881"/>
      <c r="CH162" s="881"/>
      <c r="CI162" s="881"/>
      <c r="CJ162" s="881"/>
      <c r="CK162" s="881"/>
      <c r="CL162" s="881"/>
      <c r="CM162" s="881"/>
      <c r="CN162" s="881"/>
      <c r="CO162" s="881"/>
      <c r="CP162" s="884" t="s">
        <v>2063</v>
      </c>
      <c r="CQ162" s="881"/>
      <c r="CR162" s="881"/>
      <c r="CS162" s="881"/>
      <c r="CT162" s="881"/>
      <c r="CU162" s="885"/>
      <c r="CV162" s="881"/>
      <c r="CW162" s="136"/>
      <c r="DB162" s="886"/>
      <c r="DC162" s="887"/>
    </row>
    <row r="163" spans="1:107" ht="13.5" hidden="1" customHeight="1" x14ac:dyDescent="0.25">
      <c r="A163" s="1040">
        <f>A175</f>
        <v>12</v>
      </c>
      <c r="B163" s="785">
        <v>1</v>
      </c>
      <c r="C163" s="1043" t="str">
        <f>Proponentes!B145</f>
        <v>UNION TEMPORAL
SED SEGURIDAD 2021</v>
      </c>
      <c r="D163" s="220"/>
      <c r="E163" s="156"/>
      <c r="F163" s="786"/>
      <c r="G163" s="752" t="str">
        <f t="shared" ref="G163" si="821">IF(F163&lt;&gt;"",IF(F163=$DV$3,"CUMPLE","RECHAZADO"),"")</f>
        <v/>
      </c>
      <c r="H163" s="753"/>
      <c r="I163" s="787"/>
      <c r="J163" s="788"/>
      <c r="K163" s="845">
        <f t="shared" ref="K163:K174" si="822">ROUND((I163*0.019),0)</f>
        <v>0</v>
      </c>
      <c r="L163" s="174" t="e">
        <f t="shared" ref="L163:L174" si="823">1-I163/DF146</f>
        <v>#DIV/0!</v>
      </c>
      <c r="M163" s="175" t="e">
        <f t="shared" ref="M163:M174" si="824">DF146/DN146</f>
        <v>#DIV/0!</v>
      </c>
      <c r="N163" s="176" t="e">
        <f t="shared" ref="N163:N174" si="825">M163*0.019</f>
        <v>#DIV/0!</v>
      </c>
      <c r="O163" s="177" t="e">
        <f t="shared" ref="O163:O174" si="826">(M163+N163)</f>
        <v>#DIV/0!</v>
      </c>
      <c r="P163" s="846" t="str">
        <f>IF(H163&lt;&gt;"",IF(J163=K163,IF(H163="SI",IF(AND(I163&lt;=$DF$3,I163&gt;=($DF$3*0.9)),"CUMPLE","NO CUMPLE"),IF(I163=$DF$3,"CUMPLE","NO CUMPLE")),"NO CUMPLE"),"")</f>
        <v/>
      </c>
      <c r="Q163" s="179">
        <f t="shared" ref="Q163:Q174" si="827">DN146</f>
        <v>0</v>
      </c>
      <c r="R163" s="847" t="str">
        <f t="shared" ref="R163" si="828">IF(F163&lt;&gt;"",IF(G163="CUMPLE",IF(P163="CUMPLE",(I163+J163),""),"RECHAZADO"),"")</f>
        <v/>
      </c>
      <c r="S163" s="847" t="str">
        <f t="shared" ref="S163:S226" si="829">IF(F163&lt;&gt;"",IF(G163="CUMPLE",IF(P163="CUMPLE",I163,""),"RECHAZADO"),"")</f>
        <v/>
      </c>
      <c r="T163" s="789"/>
      <c r="U163" s="790"/>
      <c r="V163" s="155"/>
      <c r="W163" s="753"/>
      <c r="X163" s="791"/>
      <c r="Y163" s="848">
        <f>ROUND(W163*$DP$3,0)</f>
        <v>0</v>
      </c>
      <c r="Z163" s="848">
        <f t="shared" ref="Z163:Z226" si="830">ROUND(Y163*10%*19%,0)</f>
        <v>0</v>
      </c>
      <c r="AA163" s="1045">
        <f t="shared" ref="AA163" si="831">$AA$16</f>
        <v>100189.4</v>
      </c>
      <c r="AB163" s="849" t="str">
        <f>IF(W163&lt;&gt;"",IF((Y163/$DP$3)/$DN$3&lt;=$AA$20,"CUMPLE","RECHAZADO"),"")</f>
        <v/>
      </c>
      <c r="AC163" s="850">
        <f t="shared" ref="AC163:AC174" si="832">Y163+Z163</f>
        <v>0</v>
      </c>
      <c r="AD163" s="850">
        <f t="shared" ref="AD163:AD174" si="833">Y163</f>
        <v>0</v>
      </c>
      <c r="AE163" s="789"/>
      <c r="AF163" s="753"/>
      <c r="AG163" s="848">
        <f>ROUND(AF163*$DQ$3,0)</f>
        <v>0</v>
      </c>
      <c r="AH163" s="1045">
        <f t="shared" ref="AH163" si="834">$AH$16</f>
        <v>301987.21999999997</v>
      </c>
      <c r="AI163" s="849" t="str">
        <f>IF(AF163&lt;&gt;"",IF(AG163/$DQ$3&lt;=$AH$20,"CUMPLE","RECHAZADO"),"")</f>
        <v/>
      </c>
      <c r="AJ163" s="789"/>
      <c r="AK163" s="753"/>
      <c r="AL163" s="848">
        <f>ROUND(AK163*$DR$3,0)</f>
        <v>0</v>
      </c>
      <c r="AM163" s="1045">
        <f t="shared" ref="AM163" si="835">$AM$16</f>
        <v>240934</v>
      </c>
      <c r="AN163" s="849" t="str">
        <f>IF(AK163&lt;&gt;"",IF(AL163/$DR$3&lt;=$AM$20,"CUMPLE","RECHAZADO"),"")</f>
        <v/>
      </c>
      <c r="AO163" s="789"/>
      <c r="AP163" s="753"/>
      <c r="AQ163" s="848">
        <f>ROUND(AP163*$DS$3,0)</f>
        <v>0</v>
      </c>
      <c r="AR163" s="1045">
        <f t="shared" ref="AR163" si="836">$AR$16</f>
        <v>316072.26</v>
      </c>
      <c r="AS163" s="849" t="str">
        <f>IF(AP163&lt;&gt;"",IF(AQ163/$DR$3&lt;=$AR$20,"CUMPLE","RECHAZADO"),"")</f>
        <v/>
      </c>
      <c r="AT163" s="792"/>
      <c r="AU163" s="851">
        <f t="shared" ref="AU163:AU174" si="837">AG163+AL163+AQ163</f>
        <v>0</v>
      </c>
      <c r="AV163" s="753"/>
      <c r="AW163" s="852">
        <f t="shared" ref="AW163:AW174" si="838">ROUND((AG163+AL163+AQ163)*19%,0)</f>
        <v>0</v>
      </c>
      <c r="AX163" s="852">
        <f t="shared" ref="AX163:AX174" si="839">ROUND((AG163+AL163+AQ163)*$AV$16,0)</f>
        <v>0</v>
      </c>
      <c r="AY163" s="852" t="str">
        <f t="shared" ref="AY163:AY165" si="840">IF(AV163&lt;&gt;"",IF(AI163="CUMPLE",IF(AN163="CUMPLE","CUMPLE","NO CUMPLE"),"NO CUMPLE")," ")</f>
        <v xml:space="preserve"> </v>
      </c>
      <c r="AZ163" s="155"/>
      <c r="BA163" s="753"/>
      <c r="BB163" s="848">
        <f>ROUND(BA163*$DQ$3,0)</f>
        <v>0</v>
      </c>
      <c r="BC163" s="853">
        <f t="shared" ref="BC163" si="841">$BC$3</f>
        <v>339892784</v>
      </c>
      <c r="BD163" s="854" t="str">
        <f t="shared" ref="BD163:BD226" si="842">IF(BA163&lt;&gt;"",IF(BB163&lt;=BC163,"CUMPLE","RECHAZADO"),"")</f>
        <v/>
      </c>
      <c r="BE163" s="789"/>
      <c r="BF163" s="753"/>
      <c r="BG163" s="848">
        <f>ROUND(BF163*$DR$3,0)</f>
        <v>0</v>
      </c>
      <c r="BH163" s="848">
        <f t="shared" ref="BH163" si="843">$BH$3</f>
        <v>1059638654</v>
      </c>
      <c r="BI163" s="854" t="str">
        <f t="shared" ref="BI163:BI174" si="844">IF(BF163&lt;&gt;"",IF(BG163&lt;=BH163,"CUMPLE","RECHAZADO"),"")</f>
        <v/>
      </c>
      <c r="BJ163" s="789"/>
      <c r="BK163" s="753"/>
      <c r="BL163" s="848">
        <f>ROUND(BK163*$DS$3,0)</f>
        <v>0</v>
      </c>
      <c r="BM163" s="1045">
        <f t="shared" ref="BM163" si="845">$BM$16</f>
        <v>74539289</v>
      </c>
      <c r="BN163" s="849" t="str">
        <f>IF(BK163&lt;&gt;"",IF((BL163/$DR$3)/$DN$3&lt;=$BM$20,"CUMPLE","RECHAZADO"),"")</f>
        <v/>
      </c>
      <c r="BO163" s="793"/>
      <c r="BP163" s="851">
        <f t="shared" ref="BP163:BP174" si="846">BB163+BG163+BL163</f>
        <v>0</v>
      </c>
      <c r="BQ163" s="753"/>
      <c r="BR163" s="852">
        <f t="shared" ref="BR163:BR174" si="847">ROUND((BB163+BG163+BL163)*19%,0)</f>
        <v>0</v>
      </c>
      <c r="BS163" s="852">
        <f t="shared" ref="BS163:BS174" si="848">ROUND((BB163+BG163+BL163)*$AV$16,0)</f>
        <v>0</v>
      </c>
      <c r="BT163" s="852" t="str">
        <f t="shared" ref="BT163:BT165" si="849">IF(BQ163&lt;&gt;"",IF(BD163="CUMPLE",IF(BI163="CUMPLE","CUMPLE","NO CUMPLE"),"NO CUMPLE")," ")</f>
        <v xml:space="preserve"> </v>
      </c>
      <c r="BU163" s="155"/>
      <c r="BV163" s="753"/>
      <c r="BW163" s="753"/>
      <c r="BX163" s="855">
        <f t="shared" ref="BX163:BX174" si="850">ROUND((BV163*10%)*19%,0)</f>
        <v>0</v>
      </c>
      <c r="BY163" s="855" t="str">
        <f>IF(BV163&lt;&gt;"",IF(AND(BV163/$DN$3&lt;=$BY$15,BV163/$DN$3&gt;=$BY$16),"CUMPLE","RECHAZADO"),"")</f>
        <v/>
      </c>
      <c r="BZ163" s="855">
        <f t="shared" ref="BZ163:BZ174" si="851">BV163</f>
        <v>0</v>
      </c>
      <c r="CA163" s="855">
        <f t="shared" ref="CA163:CA174" si="852">BZ163+BX163</f>
        <v>0</v>
      </c>
      <c r="CB163" s="155"/>
      <c r="CC163" s="753"/>
      <c r="CD163" s="753"/>
      <c r="CE163" s="855">
        <f t="shared" ref="CE163:CE174" si="853">ROUND((CC163*10%)*19%,0)</f>
        <v>0</v>
      </c>
      <c r="CF163" s="855" t="str">
        <f>IF(CC163&lt;&gt;"",IF(AND(CC163/$DN$3&lt;=$CF$15,CC163/$DS$3&gt;=$CF$16),"CUMPLE","RECHAZADO"),"")</f>
        <v/>
      </c>
      <c r="CG163" s="855">
        <f t="shared" ref="CG163:CG174" si="854">CC163</f>
        <v>0</v>
      </c>
      <c r="CH163" s="855">
        <f t="shared" ref="CH163:CH174" si="855">CG163+CE163</f>
        <v>0</v>
      </c>
      <c r="CI163" s="794"/>
      <c r="CJ163" s="856" t="str">
        <f t="shared" ref="CJ163:CJ174" si="856">R163</f>
        <v/>
      </c>
      <c r="CK163" s="857">
        <f t="shared" ref="CK163:CK174" si="857">AC163+AX163+BS163+CA163+CH163</f>
        <v>0</v>
      </c>
      <c r="CL163" s="858" t="str">
        <f t="shared" ref="CL163:CL226" si="858">IF(CJ163="RECHAZADO","RECHAZADO",IF(CJ163&lt;&gt;"",CJ163+CK163,""))</f>
        <v/>
      </c>
      <c r="CM163" s="155"/>
      <c r="CN163" s="859" t="str">
        <f t="shared" ref="CN163:CN174" si="859">S163</f>
        <v/>
      </c>
      <c r="CO163" s="860">
        <f t="shared" ref="CO163:CO174" si="860">AD163+AU163+BP163+BZ163+CG163</f>
        <v>0</v>
      </c>
      <c r="CP163" s="861" t="str">
        <f t="shared" ref="CP163:CP226" si="861">IF(CN163="RECHAZADO","RECHAZADO",IF(CN163&lt;&gt;"",CN163+CO163,""))</f>
        <v/>
      </c>
      <c r="CQ163" s="156"/>
      <c r="CR163" s="862">
        <f t="shared" ref="CR163:CR226" si="862">I163+J163</f>
        <v>0</v>
      </c>
      <c r="CS163" s="855">
        <f>(W163*$DP$3)+X163+(AF163*$DQ$3)+(AK163*$DR$3)+(AP163*$DS$3)+AV163+(BA163*$DQ$3)+(BF163*$DR$3)+(BK163*$DS$3)+BQ163+BV163+BW163+CC163+CD163</f>
        <v>0</v>
      </c>
      <c r="CT163" s="861">
        <f t="shared" ref="CT163:CT174" si="863">CR163+CS163</f>
        <v>0</v>
      </c>
      <c r="CU163" s="863"/>
      <c r="CV163" s="861" t="str">
        <f t="shared" ref="CV163:CV226" si="864">IF(CU163&lt;&gt;"",IF(CT163=CU163,"OK","REVISAR"),"")</f>
        <v/>
      </c>
      <c r="DB163" s="864" t="str">
        <f t="shared" ref="DB163:DB225" si="865">IF(F163&lt;&gt;"",IF(G163="CUMPLE",IF(P163="CUMPLE",IF(AB163="CUMPLE",IF(AY163="CUMPLE",IF(BT163="CUMPLE",IF(BY163="CUMPLE","HABILITADO","RECHAZADO"),"RECHAZADO"),"RECHAZADO"),"RECHAZADO"),"RECHAZADO"),"RECHAZADO"),"")</f>
        <v/>
      </c>
      <c r="DC163" s="865"/>
    </row>
    <row r="164" spans="1:107" ht="17.25" thickBot="1" x14ac:dyDescent="0.3">
      <c r="A164" s="1039"/>
      <c r="B164" s="870">
        <v>2</v>
      </c>
      <c r="C164" s="1039"/>
      <c r="D164" s="726"/>
      <c r="E164" s="871"/>
      <c r="F164" s="872">
        <v>17613055238</v>
      </c>
      <c r="G164" s="873" t="str">
        <f t="shared" ref="G164" si="866">IF(F164&lt;&gt;"",IF(F164=$DV$4,"CUMPLE","RECHAZADO"),"")</f>
        <v>CUMPLE</v>
      </c>
      <c r="H164" s="874" t="s">
        <v>1538</v>
      </c>
      <c r="I164" s="880">
        <v>15808937886</v>
      </c>
      <c r="J164" s="208">
        <v>300369820</v>
      </c>
      <c r="K164" s="173">
        <f t="shared" si="822"/>
        <v>300369820</v>
      </c>
      <c r="L164" s="724" t="e">
        <f t="shared" si="823"/>
        <v>#DIV/0!</v>
      </c>
      <c r="M164" s="175" t="e">
        <f t="shared" si="824"/>
        <v>#DIV/0!</v>
      </c>
      <c r="N164" s="176" t="e">
        <f t="shared" si="825"/>
        <v>#DIV/0!</v>
      </c>
      <c r="O164" s="177" t="e">
        <f t="shared" si="826"/>
        <v>#DIV/0!</v>
      </c>
      <c r="P164" s="178" t="str">
        <f>IF(H164&lt;&gt;"",IF(J164=K164,IF(H164="SI",IF(AND(I164&lt;=$DF$4,I164&gt;=($DF$4*0.9)),"CUMPLE","NO CUMPLE"),IF(I164=$DF$4,"CUMPLE","NO CUMPLE")),"NO CUMPLE"),"")</f>
        <v>CUMPLE</v>
      </c>
      <c r="Q164" s="725">
        <f t="shared" si="827"/>
        <v>0</v>
      </c>
      <c r="R164" s="180">
        <f t="shared" ref="R164:R226" si="867">IF(F164&lt;&gt;"",IF(G164="CUMPLE",IF(P164="CUMPLE",I164+J164,""),"RECHAZADO"),"")</f>
        <v>16109307706</v>
      </c>
      <c r="S164" s="180">
        <f t="shared" si="829"/>
        <v>15808937886</v>
      </c>
      <c r="T164" s="209"/>
      <c r="U164" s="209"/>
      <c r="V164" s="871"/>
      <c r="W164" s="874">
        <v>1261079</v>
      </c>
      <c r="X164" s="876">
        <v>1269907</v>
      </c>
      <c r="Y164" s="184">
        <f>ROUND(W164*$DP$4,0)</f>
        <v>66837187</v>
      </c>
      <c r="Z164" s="184">
        <f t="shared" si="830"/>
        <v>1269907</v>
      </c>
      <c r="AA164" s="1044"/>
      <c r="AB164" s="185" t="str">
        <f>IF(W164&lt;&gt;"",IF((Y164/$DP$4)/$DN$4&lt;=$AA$20,"CUMPLE","RECHAZADO"),"")</f>
        <v>CUMPLE</v>
      </c>
      <c r="AC164" s="186">
        <f t="shared" si="832"/>
        <v>68107094</v>
      </c>
      <c r="AD164" s="186">
        <f t="shared" si="833"/>
        <v>66837187</v>
      </c>
      <c r="AE164" s="209"/>
      <c r="AF164" s="874">
        <v>189809</v>
      </c>
      <c r="AG164" s="184">
        <f>ROUND(AF164*$DQ$4,0)</f>
        <v>949045</v>
      </c>
      <c r="AH164" s="1044"/>
      <c r="AI164" s="185" t="str">
        <f>IF(AF164&lt;&gt;"",IF(AG164/$DQ$4&lt;=$AH$20,"CUMPLE","RECHAZADO"),"")</f>
        <v>CUMPLE</v>
      </c>
      <c r="AJ164" s="209"/>
      <c r="AK164" s="874">
        <v>151496</v>
      </c>
      <c r="AL164" s="184">
        <f>ROUND(AK164*$DR$4,0)</f>
        <v>8029288</v>
      </c>
      <c r="AM164" s="1044"/>
      <c r="AN164" s="185" t="str">
        <f>IF(AK164&lt;&gt;"",IF(AL164/$DR$4&lt;=$AM$20,"CUMPLE","RECHAZADO"),"")</f>
        <v>CUMPLE</v>
      </c>
      <c r="AO164" s="209"/>
      <c r="AP164" s="874"/>
      <c r="AQ164" s="184">
        <f>ROUND(AP164*$DS$4,0)</f>
        <v>0</v>
      </c>
      <c r="AR164" s="1044"/>
      <c r="AS164" s="185" t="str">
        <f>IF(AP164&lt;&gt;"",IF(AQ164/$DR$4&lt;=$AR$20,"CUMPLE","RECHAZADO"),"")</f>
        <v/>
      </c>
      <c r="AT164" s="185"/>
      <c r="AU164" s="194">
        <f t="shared" si="837"/>
        <v>8978333</v>
      </c>
      <c r="AV164" s="874">
        <v>1705884</v>
      </c>
      <c r="AW164" s="877">
        <f t="shared" si="838"/>
        <v>1705883</v>
      </c>
      <c r="AX164" s="877">
        <f t="shared" si="839"/>
        <v>10684216</v>
      </c>
      <c r="AY164" s="877" t="str">
        <f t="shared" si="840"/>
        <v>CUMPLE</v>
      </c>
      <c r="AZ164" s="871"/>
      <c r="BA164" s="874">
        <v>11384534</v>
      </c>
      <c r="BB164" s="184">
        <f>ROUND(BA164*$DQ$4,0)</f>
        <v>56922670</v>
      </c>
      <c r="BC164" s="184">
        <f t="shared" ref="BC164" si="868">$BC$4</f>
        <v>92828885</v>
      </c>
      <c r="BD164" s="185" t="str">
        <f t="shared" si="842"/>
        <v>CUMPLE</v>
      </c>
      <c r="BE164" s="209"/>
      <c r="BF164" s="874">
        <v>10696235</v>
      </c>
      <c r="BG164" s="184">
        <f>ROUND(BF164*$DR$4,0)</f>
        <v>566900455</v>
      </c>
      <c r="BH164" s="184">
        <f t="shared" ref="BH164" si="869">$BH$4</f>
        <v>924495218</v>
      </c>
      <c r="BI164" s="185" t="str">
        <f t="shared" si="844"/>
        <v>CUMPLE</v>
      </c>
      <c r="BJ164" s="209"/>
      <c r="BK164" s="874"/>
      <c r="BL164" s="184">
        <f>ROUND(BK164*$DS$4,0)</f>
        <v>0</v>
      </c>
      <c r="BM164" s="1044"/>
      <c r="BN164" s="185" t="str">
        <f>IF(BK164&lt;&gt;"",IF((BL164/$DR$4)/$DN$4&lt;=$BM$20,"CUMPLE","RECHAZADO"),"")</f>
        <v/>
      </c>
      <c r="BO164" s="878"/>
      <c r="BP164" s="194">
        <f t="shared" si="846"/>
        <v>623823125</v>
      </c>
      <c r="BQ164" s="874">
        <v>118526394</v>
      </c>
      <c r="BR164" s="877">
        <f t="shared" si="847"/>
        <v>118526394</v>
      </c>
      <c r="BS164" s="877">
        <f t="shared" si="848"/>
        <v>742349519</v>
      </c>
      <c r="BT164" s="877" t="str">
        <f t="shared" si="849"/>
        <v>CUMPLE</v>
      </c>
      <c r="BU164" s="871"/>
      <c r="BV164" s="874">
        <v>124408889</v>
      </c>
      <c r="BW164" s="874">
        <v>2363769</v>
      </c>
      <c r="BX164" s="194">
        <f t="shared" si="850"/>
        <v>2363769</v>
      </c>
      <c r="BY164" s="194" t="str">
        <f>IF(BV164&lt;&gt;"",IF(AND(BV164/$DN$4&lt;=$BY$15,BV164/$DN$4&gt;=$BY$16),"CUMPLE","RECHAZADO"),"")</f>
        <v>CUMPLE</v>
      </c>
      <c r="BZ164" s="194">
        <f t="shared" si="851"/>
        <v>124408889</v>
      </c>
      <c r="CA164" s="194">
        <f t="shared" si="852"/>
        <v>126772658</v>
      </c>
      <c r="CB164" s="871"/>
      <c r="CC164" s="874"/>
      <c r="CD164" s="874"/>
      <c r="CE164" s="194">
        <f t="shared" si="853"/>
        <v>0</v>
      </c>
      <c r="CF164" s="194" t="str">
        <f>IF(CC164&lt;&gt;"",IF(AND(CC164/$DN$4&lt;=$CF$15,CC164/$DS$4&gt;=$CF$16),"CUMPLE","RECHAZADO"),"")</f>
        <v/>
      </c>
      <c r="CG164" s="194">
        <f t="shared" si="854"/>
        <v>0</v>
      </c>
      <c r="CH164" s="194">
        <f t="shared" si="855"/>
        <v>0</v>
      </c>
      <c r="CI164" s="194"/>
      <c r="CJ164" s="232">
        <f t="shared" si="856"/>
        <v>16109307706</v>
      </c>
      <c r="CK164" s="197">
        <f t="shared" si="857"/>
        <v>947913487</v>
      </c>
      <c r="CL164" s="232">
        <f t="shared" si="858"/>
        <v>17057221193</v>
      </c>
      <c r="CM164" s="871"/>
      <c r="CN164" s="200">
        <f t="shared" si="859"/>
        <v>15808937886</v>
      </c>
      <c r="CO164" s="200">
        <f t="shared" si="860"/>
        <v>824047534</v>
      </c>
      <c r="CP164" s="200">
        <f t="shared" si="861"/>
        <v>16632985420</v>
      </c>
      <c r="CQ164" s="871"/>
      <c r="CR164" s="194">
        <f t="shared" si="862"/>
        <v>16109307706</v>
      </c>
      <c r="CS164" s="194">
        <f>(W164*$DP$4)+X164+(AF164*$DQ$4)+(AK164*$DR$4)+(AP164*$DS$4)+AV164+(BA164*$DQ$4)+(BF164*$DR$4)+(BK164*$DS$4)+BQ164+BV164+BW164+CC164+CD164</f>
        <v>947913488</v>
      </c>
      <c r="CT164" s="200">
        <f t="shared" si="863"/>
        <v>17057221194</v>
      </c>
      <c r="CU164" s="874">
        <v>17057221194</v>
      </c>
      <c r="CV164" s="200" t="str">
        <f t="shared" si="864"/>
        <v>OK</v>
      </c>
      <c r="CW164" s="136"/>
      <c r="DB164" s="879" t="str">
        <f t="shared" si="865"/>
        <v>HABILITADO</v>
      </c>
      <c r="DC164" s="487"/>
    </row>
    <row r="165" spans="1:107" hidden="1" x14ac:dyDescent="0.25">
      <c r="A165" s="1041"/>
      <c r="B165" s="167">
        <v>3</v>
      </c>
      <c r="C165" s="1043"/>
      <c r="D165" s="220"/>
      <c r="E165" s="156"/>
      <c r="F165" s="168"/>
      <c r="G165" s="169" t="str">
        <f t="shared" ref="G165" si="870">IF(F165&lt;&gt;"",IF(F165=$DV$5,"CUMPLE","RECHAZADO"),"")</f>
        <v/>
      </c>
      <c r="H165" s="170"/>
      <c r="I165" s="221"/>
      <c r="J165" s="172"/>
      <c r="K165" s="827">
        <f t="shared" si="822"/>
        <v>0</v>
      </c>
      <c r="L165" s="174" t="e">
        <f t="shared" si="823"/>
        <v>#DIV/0!</v>
      </c>
      <c r="M165" s="175" t="e">
        <f t="shared" si="824"/>
        <v>#DIV/0!</v>
      </c>
      <c r="N165" s="176" t="e">
        <f t="shared" si="825"/>
        <v>#DIV/0!</v>
      </c>
      <c r="O165" s="177" t="e">
        <f t="shared" si="826"/>
        <v>#DIV/0!</v>
      </c>
      <c r="P165" s="179" t="str">
        <f>IF(H165&lt;&gt;"",IF(J165=K165,IF(H165="SI",IF(AND(I165&lt;=$DF$5,I165&gt;=($DF$5*0.9)),"CUMPLE","NO CUMPLE"),IF(I165=$DF$5,"CUMPLE","NO CUMPLE")),"NO CUMPLE"),"")</f>
        <v/>
      </c>
      <c r="Q165" s="179">
        <f t="shared" si="827"/>
        <v>0</v>
      </c>
      <c r="R165" s="828" t="str">
        <f t="shared" si="867"/>
        <v/>
      </c>
      <c r="S165" s="828" t="str">
        <f t="shared" si="829"/>
        <v/>
      </c>
      <c r="T165" s="181"/>
      <c r="U165" s="182"/>
      <c r="V165" s="155"/>
      <c r="W165" s="170"/>
      <c r="X165" s="183"/>
      <c r="Y165" s="829">
        <f>ROUND(W165*$DP$5,0)</f>
        <v>0</v>
      </c>
      <c r="Z165" s="829">
        <f t="shared" si="830"/>
        <v>0</v>
      </c>
      <c r="AA165" s="1045"/>
      <c r="AB165" s="244" t="str">
        <f>IF(W165&lt;&gt;"",IF((Y165/$DP$5)/$DN$5&lt;=$AA$20,"CUMPLE","RECHAZADO"),"")</f>
        <v/>
      </c>
      <c r="AC165" s="830">
        <f t="shared" si="832"/>
        <v>0</v>
      </c>
      <c r="AD165" s="830">
        <f t="shared" si="833"/>
        <v>0</v>
      </c>
      <c r="AE165" s="181"/>
      <c r="AF165" s="170"/>
      <c r="AG165" s="829">
        <f>ROUND(AF165*$DQ$5,0)</f>
        <v>0</v>
      </c>
      <c r="AH165" s="1045"/>
      <c r="AI165" s="244" t="str">
        <f>IF(AF165&lt;&gt;"",IF(AG165/$DQ$5&lt;=$AH$20,"CUMPLE","RECHAZADO"),"")</f>
        <v/>
      </c>
      <c r="AJ165" s="181"/>
      <c r="AK165" s="170"/>
      <c r="AL165" s="829">
        <f>ROUND(AK165*$DR$5,0)</f>
        <v>0</v>
      </c>
      <c r="AM165" s="1045"/>
      <c r="AN165" s="244" t="str">
        <f>IF(AK165&lt;&gt;"",IF(AL165/$DR$5&lt;=$AM$20,"CUMPLE","RECHAZADO"),"")</f>
        <v/>
      </c>
      <c r="AO165" s="181"/>
      <c r="AP165" s="170"/>
      <c r="AQ165" s="829">
        <f>ROUND(AP165*$DS$5,0)</f>
        <v>0</v>
      </c>
      <c r="AR165" s="1045"/>
      <c r="AS165" s="244" t="str">
        <f>IF(AP165&lt;&gt;"",IF(AQ165/$DR$5&lt;=$AR$20,"CUMPLE","RECHAZADO"),"")</f>
        <v/>
      </c>
      <c r="AT165" s="187"/>
      <c r="AU165" s="831">
        <f t="shared" si="837"/>
        <v>0</v>
      </c>
      <c r="AV165" s="170"/>
      <c r="AW165" s="832">
        <f t="shared" si="838"/>
        <v>0</v>
      </c>
      <c r="AX165" s="832">
        <f t="shared" si="839"/>
        <v>0</v>
      </c>
      <c r="AY165" s="832" t="str">
        <f t="shared" si="840"/>
        <v xml:space="preserve"> </v>
      </c>
      <c r="AZ165" s="155"/>
      <c r="BA165" s="170"/>
      <c r="BB165" s="829">
        <f>ROUND(BA165*$DQ$5,0)</f>
        <v>0</v>
      </c>
      <c r="BC165" s="834">
        <f t="shared" ref="BC165" si="871">$BC$5</f>
        <v>123465503</v>
      </c>
      <c r="BD165" s="729" t="str">
        <f t="shared" si="842"/>
        <v/>
      </c>
      <c r="BE165" s="181"/>
      <c r="BF165" s="170"/>
      <c r="BG165" s="829">
        <f>ROUND(BF165*$DR$5,0)</f>
        <v>0</v>
      </c>
      <c r="BH165" s="829">
        <f t="shared" ref="BH165" si="872">$BH$5</f>
        <v>1325724320</v>
      </c>
      <c r="BI165" s="729" t="str">
        <f t="shared" si="844"/>
        <v/>
      </c>
      <c r="BJ165" s="181"/>
      <c r="BK165" s="170"/>
      <c r="BL165" s="829">
        <f>ROUND(BK165*$DS$5,0)</f>
        <v>0</v>
      </c>
      <c r="BM165" s="1045"/>
      <c r="BN165" s="244" t="str">
        <f>IF(BK165&lt;&gt;"",IF((BL165/$DR$5)/$DN$5&lt;=$BM$20,"CUMPLE","RECHAZADO"),"")</f>
        <v/>
      </c>
      <c r="BO165" s="193"/>
      <c r="BP165" s="831">
        <f t="shared" si="846"/>
        <v>0</v>
      </c>
      <c r="BQ165" s="170"/>
      <c r="BR165" s="832">
        <f t="shared" si="847"/>
        <v>0</v>
      </c>
      <c r="BS165" s="832">
        <f t="shared" si="848"/>
        <v>0</v>
      </c>
      <c r="BT165" s="832" t="str">
        <f t="shared" si="849"/>
        <v xml:space="preserve"> </v>
      </c>
      <c r="BU165" s="155"/>
      <c r="BV165" s="170"/>
      <c r="BW165" s="170"/>
      <c r="BX165" s="835">
        <f t="shared" si="850"/>
        <v>0</v>
      </c>
      <c r="BY165" s="835" t="str">
        <f>IF(BV165&lt;&gt;"",IF(AND(BV165/$DN$5&lt;=$BY$15,BV165/$DN$5&gt;=$BY$16),"CUMPLE","RECHAZADO"),"")</f>
        <v/>
      </c>
      <c r="BZ165" s="835">
        <f t="shared" si="851"/>
        <v>0</v>
      </c>
      <c r="CA165" s="835">
        <f t="shared" si="852"/>
        <v>0</v>
      </c>
      <c r="CB165" s="155"/>
      <c r="CC165" s="170"/>
      <c r="CD165" s="170"/>
      <c r="CE165" s="835">
        <f t="shared" si="853"/>
        <v>0</v>
      </c>
      <c r="CF165" s="835" t="str">
        <f>IF(CC165&lt;&gt;"",IF(AND(CC165/$DN$5&lt;=$CF$15,CC165/$DS$5&gt;=$CF$16),"CUMPLE","RECHAZADO"),"")</f>
        <v/>
      </c>
      <c r="CG165" s="835">
        <f t="shared" si="854"/>
        <v>0</v>
      </c>
      <c r="CH165" s="835">
        <f t="shared" si="855"/>
        <v>0</v>
      </c>
      <c r="CI165" s="195"/>
      <c r="CJ165" s="86" t="str">
        <f t="shared" si="856"/>
        <v/>
      </c>
      <c r="CK165" s="836">
        <f t="shared" si="857"/>
        <v>0</v>
      </c>
      <c r="CL165" s="837" t="str">
        <f t="shared" si="858"/>
        <v/>
      </c>
      <c r="CM165" s="155"/>
      <c r="CN165" s="838" t="str">
        <f t="shared" si="859"/>
        <v/>
      </c>
      <c r="CO165" s="839">
        <f t="shared" si="860"/>
        <v>0</v>
      </c>
      <c r="CP165" s="840" t="str">
        <f t="shared" si="861"/>
        <v/>
      </c>
      <c r="CQ165" s="156"/>
      <c r="CR165" s="841">
        <f t="shared" si="862"/>
        <v>0</v>
      </c>
      <c r="CS165" s="835">
        <f>(W165*$DP$5)+X165+(AF165*$DQ$5)+(AK165*$DR$5)+(AP165*$DS$5)+AV165+(BA165*$DQ$5)+(BF165*$DR$5)+(BK165*$DS$5)+BQ165+BV165+BW165+CC165+CD165</f>
        <v>0</v>
      </c>
      <c r="CT165" s="840">
        <f t="shared" si="863"/>
        <v>0</v>
      </c>
      <c r="CU165" s="842"/>
      <c r="CV165" s="840" t="str">
        <f t="shared" si="864"/>
        <v/>
      </c>
      <c r="DB165" s="843" t="str">
        <f t="shared" si="865"/>
        <v/>
      </c>
      <c r="DC165" s="844"/>
    </row>
    <row r="166" spans="1:107" hidden="1" x14ac:dyDescent="0.25">
      <c r="A166" s="1046"/>
      <c r="B166" s="870">
        <v>4</v>
      </c>
      <c r="C166" s="1043"/>
      <c r="D166" s="220"/>
      <c r="E166" s="156"/>
      <c r="F166" s="207"/>
      <c r="G166" s="169" t="str">
        <f t="shared" ref="G166" si="873">IF(F166&lt;&gt;"",IF(F166=$DV$6,"CUMPLE","RECHAZADO"),"")</f>
        <v/>
      </c>
      <c r="H166" s="170"/>
      <c r="I166" s="216"/>
      <c r="J166" s="208"/>
      <c r="K166" s="173">
        <f t="shared" si="822"/>
        <v>0</v>
      </c>
      <c r="L166" s="174" t="e">
        <f t="shared" si="823"/>
        <v>#DIV/0!</v>
      </c>
      <c r="M166" s="175" t="e">
        <f t="shared" si="824"/>
        <v>#DIV/0!</v>
      </c>
      <c r="N166" s="176" t="e">
        <f t="shared" si="825"/>
        <v>#DIV/0!</v>
      </c>
      <c r="O166" s="177" t="e">
        <f t="shared" si="826"/>
        <v>#DIV/0!</v>
      </c>
      <c r="P166" s="178" t="str">
        <f>IF(H166&lt;&gt;"",IF(J166=K166,IF(H166="SI",IF(AND(I166&lt;=$DF$6,I166&gt;=($DF$6*0.9)),"CUMPLE","NO CUMPLE"),IF(I166=$DF$6,"CUMPLE","NO CUMPLE")),"NO CUMPLE"),"")</f>
        <v/>
      </c>
      <c r="Q166" s="179">
        <f t="shared" si="827"/>
        <v>0</v>
      </c>
      <c r="R166" s="180" t="str">
        <f t="shared" si="867"/>
        <v/>
      </c>
      <c r="S166" s="180" t="str">
        <f t="shared" si="829"/>
        <v/>
      </c>
      <c r="T166" s="209"/>
      <c r="U166" s="210"/>
      <c r="V166" s="155"/>
      <c r="W166" s="211"/>
      <c r="X166" s="212"/>
      <c r="Y166" s="184">
        <f>ROUND(W166*$DP$6,0)</f>
        <v>0</v>
      </c>
      <c r="Z166" s="184">
        <f t="shared" si="830"/>
        <v>0</v>
      </c>
      <c r="AA166" s="1045"/>
      <c r="AB166" s="185" t="str">
        <f>IF(W166&lt;&gt;"",IF((Y166/$DP$6)/$DN$6&lt;=$AA$20,"CUMPLE","RECHAZADO"),"")</f>
        <v/>
      </c>
      <c r="AC166" s="186">
        <f t="shared" si="832"/>
        <v>0</v>
      </c>
      <c r="AD166" s="186">
        <f t="shared" si="833"/>
        <v>0</v>
      </c>
      <c r="AE166" s="209"/>
      <c r="AF166" s="211"/>
      <c r="AG166" s="184">
        <f>ROUND(AF166*$DQ$6,0)</f>
        <v>0</v>
      </c>
      <c r="AH166" s="1045"/>
      <c r="AI166" s="185" t="str">
        <f>IF(AF166&lt;&gt;"",IF(AG166/$DQ$6&lt;=$AH$20,"CUMPLE","RECHAZADO"),"")</f>
        <v/>
      </c>
      <c r="AJ166" s="209"/>
      <c r="AK166" s="211"/>
      <c r="AL166" s="184">
        <f>ROUND(AK166*$DR$6,0)</f>
        <v>0</v>
      </c>
      <c r="AM166" s="1045"/>
      <c r="AN166" s="185" t="str">
        <f>IF(AK166&lt;&gt;"",IF(AL166/$DR$6&lt;=$AM$20,"CUMPLE","RECHAZADO"),"")</f>
        <v/>
      </c>
      <c r="AO166" s="209"/>
      <c r="AP166" s="211"/>
      <c r="AQ166" s="184">
        <f>ROUND(AP166*$DS$6,0)</f>
        <v>0</v>
      </c>
      <c r="AR166" s="1045"/>
      <c r="AS166" s="185" t="str">
        <f>IF(AP166&lt;&gt;"",IF(AQ166/$DR$6&lt;=$AR$20,"CUMPLE","RECHAZADO"),"")</f>
        <v/>
      </c>
      <c r="AT166" s="213"/>
      <c r="AU166" s="188">
        <f t="shared" si="837"/>
        <v>0</v>
      </c>
      <c r="AV166" s="170"/>
      <c r="AW166" s="189">
        <f t="shared" si="838"/>
        <v>0</v>
      </c>
      <c r="AX166" s="189">
        <f t="shared" si="839"/>
        <v>0</v>
      </c>
      <c r="AY166" s="189" t="str">
        <f>IF(AV166&lt;&gt;"",IF(AN166="CUMPLE","CUMPLE","NO CUMPLE"),"")</f>
        <v/>
      </c>
      <c r="AZ166" s="155"/>
      <c r="BA166" s="211"/>
      <c r="BB166" s="184">
        <f>ROUND(BA166*$DQ$6,0)</f>
        <v>0</v>
      </c>
      <c r="BC166" s="191">
        <f t="shared" ref="BC166" si="874">$BC$6</f>
        <v>599037720</v>
      </c>
      <c r="BD166" s="192" t="str">
        <f t="shared" si="842"/>
        <v/>
      </c>
      <c r="BE166" s="209"/>
      <c r="BF166" s="211"/>
      <c r="BG166" s="184">
        <f>ROUND(BF166*$DR$6,0)</f>
        <v>0</v>
      </c>
      <c r="BH166" s="184">
        <f t="shared" ref="BH166" si="875">$BH$6</f>
        <v>1500854400</v>
      </c>
      <c r="BI166" s="192" t="str">
        <f t="shared" si="844"/>
        <v/>
      </c>
      <c r="BJ166" s="209"/>
      <c r="BK166" s="211"/>
      <c r="BL166" s="184">
        <f>ROUND(BK166*$DS$6,0)</f>
        <v>0</v>
      </c>
      <c r="BM166" s="1045"/>
      <c r="BN166" s="185" t="str">
        <f>IF(BK166&lt;&gt;"",IF((BL166/$DR$6)/$DN$6&lt;=$BM$20,"CUMPLE","RECHAZADO"),"")</f>
        <v/>
      </c>
      <c r="BO166" s="214"/>
      <c r="BP166" s="188">
        <f t="shared" si="846"/>
        <v>0</v>
      </c>
      <c r="BQ166" s="170"/>
      <c r="BR166" s="189">
        <f t="shared" si="847"/>
        <v>0</v>
      </c>
      <c r="BS166" s="189">
        <f t="shared" si="848"/>
        <v>0</v>
      </c>
      <c r="BT166" s="189" t="str">
        <f>IF(BQ166&lt;&gt;"",IF(BI166="CUMPLE","CUMPLE","NO CUMPLE"),"")</f>
        <v/>
      </c>
      <c r="BU166" s="155"/>
      <c r="BV166" s="170"/>
      <c r="BW166" s="170"/>
      <c r="BX166" s="194">
        <f t="shared" si="850"/>
        <v>0</v>
      </c>
      <c r="BY166" s="194" t="str">
        <f>IF(BV166&lt;&gt;"",IF(AND(BV166/$DN$6&lt;=$BY$15,BV166/$DN$6&gt;=$BY$16),"CUMPLE","RECHAZADO"),"")</f>
        <v/>
      </c>
      <c r="BZ166" s="194">
        <f t="shared" si="851"/>
        <v>0</v>
      </c>
      <c r="CA166" s="194">
        <f t="shared" si="852"/>
        <v>0</v>
      </c>
      <c r="CB166" s="155"/>
      <c r="CC166" s="170"/>
      <c r="CD166" s="170"/>
      <c r="CE166" s="194">
        <f t="shared" si="853"/>
        <v>0</v>
      </c>
      <c r="CF166" s="194" t="str">
        <f>IF(CC166&lt;&gt;"",IF(AND(CC166/$DN$6&lt;=$CF$15,CC166/$DS$6&gt;=$CF$16),"CUMPLE","RECHAZADO"),"")</f>
        <v/>
      </c>
      <c r="CG166" s="194">
        <f t="shared" si="854"/>
        <v>0</v>
      </c>
      <c r="CH166" s="194">
        <f t="shared" si="855"/>
        <v>0</v>
      </c>
      <c r="CI166" s="215"/>
      <c r="CJ166" s="196" t="str">
        <f t="shared" si="856"/>
        <v/>
      </c>
      <c r="CK166" s="197">
        <f t="shared" si="857"/>
        <v>0</v>
      </c>
      <c r="CL166" s="198" t="str">
        <f t="shared" si="858"/>
        <v/>
      </c>
      <c r="CM166" s="155"/>
      <c r="CN166" s="199" t="str">
        <f t="shared" si="859"/>
        <v/>
      </c>
      <c r="CO166" s="200">
        <f t="shared" si="860"/>
        <v>0</v>
      </c>
      <c r="CP166" s="201" t="str">
        <f t="shared" si="861"/>
        <v/>
      </c>
      <c r="CQ166" s="156"/>
      <c r="CR166" s="202">
        <f t="shared" si="862"/>
        <v>0</v>
      </c>
      <c r="CS166" s="194">
        <f>(W166*$DP$6)+X166+(AF166*$DQ$6)+(AK166*$DR$6)+(AP166*$DS$6)+AV166+(BA166*$DQ$6)+(BF166*$DR$6)+(BK166*$DS$6)+BQ166+BV166+BW166+CC166+CD166</f>
        <v>0</v>
      </c>
      <c r="CT166" s="201">
        <f t="shared" si="863"/>
        <v>0</v>
      </c>
      <c r="CU166" s="203"/>
      <c r="CV166" s="201" t="str">
        <f t="shared" si="864"/>
        <v/>
      </c>
      <c r="DB166" s="204" t="str">
        <f>IF(F166&lt;&gt;"",IF(G166="CUMPLE",IF(P166="CUMPLE",IF(AB166="CUMPLE",IF(AY166="CUMPLE",IF(BT166="CUMPLE",IF(BY166="CUMPLE","HABILITADO","RECHAZADO"),"RECHAZADO"),"RECHAZADO"),"RECHAZADO"),"RECHAZADO"),"RECHAZADO"),"")</f>
        <v/>
      </c>
      <c r="DC166" s="206"/>
    </row>
    <row r="167" spans="1:107" hidden="1" x14ac:dyDescent="0.25">
      <c r="A167" s="1046"/>
      <c r="B167" s="870">
        <v>5</v>
      </c>
      <c r="C167" s="1043"/>
      <c r="D167" s="220"/>
      <c r="E167" s="156"/>
      <c r="F167" s="207"/>
      <c r="G167" s="169" t="str">
        <f t="shared" ref="G167" si="876">IF(F167&lt;&gt;"",IF(F167=$DV$7,"CUMPLE","RECHAZADO"),"")</f>
        <v/>
      </c>
      <c r="H167" s="170"/>
      <c r="I167" s="216"/>
      <c r="J167" s="208"/>
      <c r="K167" s="173">
        <f t="shared" si="822"/>
        <v>0</v>
      </c>
      <c r="L167" s="174" t="e">
        <f t="shared" si="823"/>
        <v>#DIV/0!</v>
      </c>
      <c r="M167" s="175" t="e">
        <f t="shared" si="824"/>
        <v>#DIV/0!</v>
      </c>
      <c r="N167" s="176" t="e">
        <f t="shared" si="825"/>
        <v>#DIV/0!</v>
      </c>
      <c r="O167" s="177" t="e">
        <f t="shared" si="826"/>
        <v>#DIV/0!</v>
      </c>
      <c r="P167" s="178" t="str">
        <f>IF(H167&lt;&gt;"",IF(J167=K167,IF(H167="SI",IF(AND(I167&lt;=$DF$7,I167&gt;=($DF$7*0.9)),"CUMPLE","NO CUMPLE"),IF(I167=$DF$7,"CUMPLE","NO CUMPLE")),"NO CUMPLE"),"")</f>
        <v/>
      </c>
      <c r="Q167" s="179">
        <f t="shared" si="827"/>
        <v>0</v>
      </c>
      <c r="R167" s="180" t="str">
        <f t="shared" si="867"/>
        <v/>
      </c>
      <c r="S167" s="180" t="str">
        <f t="shared" si="829"/>
        <v/>
      </c>
      <c r="T167" s="209"/>
      <c r="U167" s="210"/>
      <c r="V167" s="155"/>
      <c r="W167" s="211"/>
      <c r="X167" s="212"/>
      <c r="Y167" s="184">
        <f>ROUND(W167*$DP$7,0)</f>
        <v>0</v>
      </c>
      <c r="Z167" s="184">
        <f t="shared" si="830"/>
        <v>0</v>
      </c>
      <c r="AA167" s="1045"/>
      <c r="AB167" s="185" t="str">
        <f>IF(W167&lt;&gt;"",IF((Y167/$DP$7)/$DN$7&lt;=$AA$20,"CUMPLE","RECHAZADO"),"")</f>
        <v/>
      </c>
      <c r="AC167" s="186">
        <f t="shared" si="832"/>
        <v>0</v>
      </c>
      <c r="AD167" s="186">
        <f t="shared" si="833"/>
        <v>0</v>
      </c>
      <c r="AE167" s="209"/>
      <c r="AF167" s="211"/>
      <c r="AG167" s="184">
        <f>ROUND(AF167*$DQ$7,0)</f>
        <v>0</v>
      </c>
      <c r="AH167" s="1045"/>
      <c r="AI167" s="185" t="str">
        <f>IF(AF167&lt;&gt;"",IF(AG167/$DQ$7&lt;=$AH$20,"CUMPLE","RECHAZADO"),"")</f>
        <v/>
      </c>
      <c r="AJ167" s="209"/>
      <c r="AK167" s="211"/>
      <c r="AL167" s="184">
        <f>ROUND(AK167*$DR$7,0)</f>
        <v>0</v>
      </c>
      <c r="AM167" s="1045"/>
      <c r="AN167" s="185" t="str">
        <f>IF(AK167&lt;&gt;"",IF(AL167/$DR$7&lt;=$AM$20,"CUMPLE","RECHAZADO"),"")</f>
        <v/>
      </c>
      <c r="AO167" s="209"/>
      <c r="AP167" s="211"/>
      <c r="AQ167" s="184">
        <f>ROUND(AP167*$DS$7,0)</f>
        <v>0</v>
      </c>
      <c r="AR167" s="1045"/>
      <c r="AS167" s="185" t="str">
        <f>IF(AP167&lt;&gt;"",IF(AQ167/$DR$7&lt;=$AR$20,"CUMPLE","RECHAZADO"),"")</f>
        <v/>
      </c>
      <c r="AT167" s="213"/>
      <c r="AU167" s="188">
        <f t="shared" si="837"/>
        <v>0</v>
      </c>
      <c r="AV167" s="170"/>
      <c r="AW167" s="189">
        <f t="shared" si="838"/>
        <v>0</v>
      </c>
      <c r="AX167" s="189">
        <f t="shared" si="839"/>
        <v>0</v>
      </c>
      <c r="AY167" s="189" t="str">
        <f>IF(AV167&lt;&gt;"",IF(AI167="CUMPLE",IF(AN167="CUMPLE","CUMPLE","NO CUMPLE"),"NO CUMPLE")," ")</f>
        <v xml:space="preserve"> </v>
      </c>
      <c r="AZ167" s="155"/>
      <c r="BA167" s="211"/>
      <c r="BB167" s="184">
        <f>ROUND(BA167*$DQ$7,0)</f>
        <v>0</v>
      </c>
      <c r="BC167" s="191">
        <f t="shared" ref="BC167" si="877">$BC$7</f>
        <v>512088380</v>
      </c>
      <c r="BD167" s="192" t="str">
        <f t="shared" si="842"/>
        <v/>
      </c>
      <c r="BE167" s="209"/>
      <c r="BF167" s="211"/>
      <c r="BG167" s="184">
        <f>ROUND(BF167*$DR$7,0)</f>
        <v>0</v>
      </c>
      <c r="BH167" s="184">
        <f t="shared" ref="BH167" si="878">$BH$7</f>
        <v>1342093772</v>
      </c>
      <c r="BI167" s="192" t="str">
        <f t="shared" si="844"/>
        <v/>
      </c>
      <c r="BJ167" s="209"/>
      <c r="BK167" s="211"/>
      <c r="BL167" s="184">
        <f>ROUND(BK167*$DS$7,0)</f>
        <v>0</v>
      </c>
      <c r="BM167" s="1045"/>
      <c r="BN167" s="185" t="str">
        <f>IF(BK167&lt;&gt;"",IF((BL167/$DR$7)/$DN$7&lt;=$BM$20,"CUMPLE","RECHAZADO"),"")</f>
        <v/>
      </c>
      <c r="BO167" s="214"/>
      <c r="BP167" s="188">
        <f t="shared" si="846"/>
        <v>0</v>
      </c>
      <c r="BQ167" s="170"/>
      <c r="BR167" s="189">
        <f t="shared" si="847"/>
        <v>0</v>
      </c>
      <c r="BS167" s="189">
        <f t="shared" si="848"/>
        <v>0</v>
      </c>
      <c r="BT167" s="189" t="str">
        <f>IF(BQ167&lt;&gt;"",IF(BD167="CUMPLE",IF(BI167="CUMPLE","CUMPLE","NO CUMPLE"),"NO CUMPLE")," ")</f>
        <v xml:space="preserve"> </v>
      </c>
      <c r="BU167" s="155"/>
      <c r="BV167" s="170"/>
      <c r="BW167" s="170"/>
      <c r="BX167" s="194">
        <f t="shared" si="850"/>
        <v>0</v>
      </c>
      <c r="BY167" s="194" t="str">
        <f>IF(BV167&lt;&gt;"",IF(AND(BV167/$DN$7&lt;=$BY$15,BV167/$DN$7&gt;=$BY$16),"CUMPLE","RECHAZADO"),"")</f>
        <v/>
      </c>
      <c r="BZ167" s="194">
        <f t="shared" si="851"/>
        <v>0</v>
      </c>
      <c r="CA167" s="194">
        <f t="shared" si="852"/>
        <v>0</v>
      </c>
      <c r="CB167" s="155"/>
      <c r="CC167" s="170"/>
      <c r="CD167" s="170"/>
      <c r="CE167" s="194">
        <f t="shared" si="853"/>
        <v>0</v>
      </c>
      <c r="CF167" s="194" t="str">
        <f>IF(CC167&lt;&gt;"",IF(AND(CC167/$DN$7&lt;=$CF$15,CC167/$DS$7&gt;=$CF$16),"CUMPLE","RECHAZADO"),"")</f>
        <v/>
      </c>
      <c r="CG167" s="194">
        <f t="shared" si="854"/>
        <v>0</v>
      </c>
      <c r="CH167" s="194">
        <f t="shared" si="855"/>
        <v>0</v>
      </c>
      <c r="CI167" s="215"/>
      <c r="CJ167" s="196" t="str">
        <f t="shared" si="856"/>
        <v/>
      </c>
      <c r="CK167" s="197">
        <f t="shared" si="857"/>
        <v>0</v>
      </c>
      <c r="CL167" s="198" t="str">
        <f t="shared" si="858"/>
        <v/>
      </c>
      <c r="CM167" s="155"/>
      <c r="CN167" s="199" t="str">
        <f t="shared" si="859"/>
        <v/>
      </c>
      <c r="CO167" s="200">
        <f t="shared" si="860"/>
        <v>0</v>
      </c>
      <c r="CP167" s="201" t="str">
        <f t="shared" si="861"/>
        <v/>
      </c>
      <c r="CQ167" s="156"/>
      <c r="CR167" s="202">
        <f t="shared" si="862"/>
        <v>0</v>
      </c>
      <c r="CS167" s="194">
        <f>(W167*$DP$7)+X167+(AF167*$DQ$7)+(AK167*$DR$7)+(AP167*$DS$7)+AV167+(BA167*$DQ$7)+(BF167*$DR$7)+(BK167*$DS$7)+BQ167+BV167+BW167+CC167+CD167</f>
        <v>0</v>
      </c>
      <c r="CT167" s="201">
        <f t="shared" si="863"/>
        <v>0</v>
      </c>
      <c r="CU167" s="203"/>
      <c r="CV167" s="201" t="str">
        <f t="shared" si="864"/>
        <v/>
      </c>
      <c r="DB167" s="204" t="str">
        <f t="shared" si="865"/>
        <v/>
      </c>
      <c r="DC167" s="206"/>
    </row>
    <row r="168" spans="1:107" hidden="1" x14ac:dyDescent="0.25">
      <c r="A168" s="1046"/>
      <c r="B168" s="870">
        <v>6</v>
      </c>
      <c r="C168" s="1043"/>
      <c r="D168" s="220"/>
      <c r="E168" s="156"/>
      <c r="F168" s="207"/>
      <c r="G168" s="169" t="str">
        <f t="shared" ref="G168" si="879">IF(F168&lt;&gt;"",IF(F168=$DV$8,"CUMPLE","RECHAZADO"),"")</f>
        <v/>
      </c>
      <c r="H168" s="170"/>
      <c r="I168" s="216"/>
      <c r="J168" s="208"/>
      <c r="K168" s="173">
        <f t="shared" si="822"/>
        <v>0</v>
      </c>
      <c r="L168" s="174" t="e">
        <f t="shared" si="823"/>
        <v>#DIV/0!</v>
      </c>
      <c r="M168" s="175" t="e">
        <f t="shared" si="824"/>
        <v>#DIV/0!</v>
      </c>
      <c r="N168" s="176" t="e">
        <f t="shared" si="825"/>
        <v>#DIV/0!</v>
      </c>
      <c r="O168" s="177" t="e">
        <f t="shared" si="826"/>
        <v>#DIV/0!</v>
      </c>
      <c r="P168" s="178" t="str">
        <f>IF(H168&lt;&gt;"",IF(J168=K168,IF(H168="SI",IF(AND(I168&lt;=$DF$8,I168&gt;=($DF$8*0.9)),"CUMPLE","NO CUMPLE"),IF(I168=$DF$8,"CUMPLE","NO CUMPLE")),"NO CUMPLE"),"")</f>
        <v/>
      </c>
      <c r="Q168" s="179">
        <f t="shared" si="827"/>
        <v>0</v>
      </c>
      <c r="R168" s="180" t="str">
        <f t="shared" si="867"/>
        <v/>
      </c>
      <c r="S168" s="180" t="str">
        <f t="shared" si="829"/>
        <v/>
      </c>
      <c r="T168" s="209"/>
      <c r="U168" s="210"/>
      <c r="V168" s="155"/>
      <c r="W168" s="211"/>
      <c r="X168" s="212"/>
      <c r="Y168" s="184">
        <f>ROUND(W168*$DP$8,0)</f>
        <v>0</v>
      </c>
      <c r="Z168" s="184">
        <f t="shared" si="830"/>
        <v>0</v>
      </c>
      <c r="AA168" s="1045"/>
      <c r="AB168" s="185" t="str">
        <f>IF(W168&lt;&gt;"",IF((Y168/$DP$8)/$DN$8&lt;=$AA$20,"CUMPLE","RECHAZADO"),"")</f>
        <v/>
      </c>
      <c r="AC168" s="186">
        <f t="shared" si="832"/>
        <v>0</v>
      </c>
      <c r="AD168" s="186">
        <f t="shared" si="833"/>
        <v>0</v>
      </c>
      <c r="AE168" s="209"/>
      <c r="AF168" s="211"/>
      <c r="AG168" s="184">
        <f>ROUND(AF168*$DQ$8,0)</f>
        <v>0</v>
      </c>
      <c r="AH168" s="1045"/>
      <c r="AI168" s="185" t="str">
        <f>IF(AF168&lt;&gt;"",IF(AG168/$DQ$8&lt;=$AH$20,"CUMPLE","RECHAZADO"),"")</f>
        <v/>
      </c>
      <c r="AJ168" s="209"/>
      <c r="AK168" s="211"/>
      <c r="AL168" s="184">
        <f>ROUND(AK168*$DR$8,0)</f>
        <v>0</v>
      </c>
      <c r="AM168" s="1045"/>
      <c r="AN168" s="185" t="str">
        <f>IF(AK168&lt;&gt;"",IF(AL168/$DR$8&lt;=$AM$20,"CUMPLE","RECHAZADO"),"")</f>
        <v/>
      </c>
      <c r="AO168" s="209"/>
      <c r="AP168" s="211"/>
      <c r="AQ168" s="184">
        <f>ROUND(AP168*$DS$8,0)</f>
        <v>0</v>
      </c>
      <c r="AR168" s="1045"/>
      <c r="AS168" s="185" t="str">
        <f>IF(AP168&lt;&gt;"",IF(AQ168/$DR$8&lt;=$AR$20,"CUMPLE","RECHAZADO"),"")</f>
        <v/>
      </c>
      <c r="AT168" s="213"/>
      <c r="AU168" s="188">
        <f t="shared" si="837"/>
        <v>0</v>
      </c>
      <c r="AV168" s="170"/>
      <c r="AW168" s="189">
        <f t="shared" si="838"/>
        <v>0</v>
      </c>
      <c r="AX168" s="189">
        <f t="shared" si="839"/>
        <v>0</v>
      </c>
      <c r="AY168" s="189" t="str">
        <f>IF(AV168&lt;&gt;"",IF(AN168="CUMPLE","CUMPLE","NO CUMPLE"),"")</f>
        <v/>
      </c>
      <c r="AZ168" s="155"/>
      <c r="BA168" s="211"/>
      <c r="BB168" s="184">
        <f>ROUND(BA168*$DQ$8,0)</f>
        <v>0</v>
      </c>
      <c r="BC168" s="191">
        <f t="shared" ref="BC168" si="880">$BC$8</f>
        <v>282572794</v>
      </c>
      <c r="BD168" s="192" t="str">
        <f t="shared" si="842"/>
        <v/>
      </c>
      <c r="BE168" s="209"/>
      <c r="BF168" s="211"/>
      <c r="BG168" s="184">
        <f>ROUND(BF168*$DR$8,0)</f>
        <v>0</v>
      </c>
      <c r="BH168" s="184">
        <f t="shared" ref="BH168" si="881">$BH$8</f>
        <v>1099881666</v>
      </c>
      <c r="BI168" s="192" t="str">
        <f t="shared" si="844"/>
        <v/>
      </c>
      <c r="BJ168" s="209"/>
      <c r="BK168" s="211"/>
      <c r="BL168" s="184">
        <f>ROUND(BK168*$DS$8,0)</f>
        <v>0</v>
      </c>
      <c r="BM168" s="1045"/>
      <c r="BN168" s="185" t="str">
        <f>IF(BK168&lt;&gt;"",IF((BL168/$DR$8)/$DN$8&lt;=$BM$20,"CUMPLE","RECHAZADO"),"")</f>
        <v/>
      </c>
      <c r="BO168" s="214"/>
      <c r="BP168" s="188">
        <f t="shared" si="846"/>
        <v>0</v>
      </c>
      <c r="BQ168" s="170"/>
      <c r="BR168" s="189">
        <f t="shared" si="847"/>
        <v>0</v>
      </c>
      <c r="BS168" s="189">
        <f t="shared" si="848"/>
        <v>0</v>
      </c>
      <c r="BT168" s="189" t="str">
        <f>IF(BQ168&lt;&gt;"",IF(BI168="CUMPLE","CUMPLE","NO CUMPLE"),"")</f>
        <v/>
      </c>
      <c r="BU168" s="155"/>
      <c r="BV168" s="170"/>
      <c r="BW168" s="170"/>
      <c r="BX168" s="194">
        <f t="shared" si="850"/>
        <v>0</v>
      </c>
      <c r="BY168" s="194" t="str">
        <f>IF(BV168&lt;&gt;"",IF(AND(BV168/$DN$8&lt;=$BY$15,BV168/$DN$8&gt;=$BY$16),"CUMPLE","RECHAZADO"),"")</f>
        <v/>
      </c>
      <c r="BZ168" s="194">
        <f t="shared" si="851"/>
        <v>0</v>
      </c>
      <c r="CA168" s="194">
        <f t="shared" si="852"/>
        <v>0</v>
      </c>
      <c r="CB168" s="155"/>
      <c r="CC168" s="170"/>
      <c r="CD168" s="170"/>
      <c r="CE168" s="194">
        <f t="shared" si="853"/>
        <v>0</v>
      </c>
      <c r="CF168" s="194" t="str">
        <f>IF(CC168&lt;&gt;"",IF(AND(CC168/$DN$8&lt;=$CF$15,CC168/$DS$8&gt;=$CF$16),"CUMPLE","RECHAZADO"),"")</f>
        <v/>
      </c>
      <c r="CG168" s="194">
        <f t="shared" si="854"/>
        <v>0</v>
      </c>
      <c r="CH168" s="194">
        <f t="shared" si="855"/>
        <v>0</v>
      </c>
      <c r="CI168" s="215"/>
      <c r="CJ168" s="196" t="str">
        <f t="shared" si="856"/>
        <v/>
      </c>
      <c r="CK168" s="197">
        <f t="shared" si="857"/>
        <v>0</v>
      </c>
      <c r="CL168" s="198" t="str">
        <f t="shared" si="858"/>
        <v/>
      </c>
      <c r="CM168" s="155"/>
      <c r="CN168" s="199" t="str">
        <f t="shared" si="859"/>
        <v/>
      </c>
      <c r="CO168" s="200">
        <f t="shared" si="860"/>
        <v>0</v>
      </c>
      <c r="CP168" s="201" t="str">
        <f t="shared" si="861"/>
        <v/>
      </c>
      <c r="CQ168" s="156"/>
      <c r="CR168" s="202">
        <f t="shared" si="862"/>
        <v>0</v>
      </c>
      <c r="CS168" s="194">
        <f>(W168*$DP$8)+X168+(AF168*$DQ$8)+(AK168*$DR$8)+(AP168*$DS$8)+AV168+(BA168*$DQ$8)+(BF168*$DR$8)+(BK168*$DS$8)+BQ168+BV168+BW168+CC168+CD168</f>
        <v>0</v>
      </c>
      <c r="CT168" s="201">
        <f t="shared" si="863"/>
        <v>0</v>
      </c>
      <c r="CU168" s="203"/>
      <c r="CV168" s="201" t="str">
        <f t="shared" si="864"/>
        <v/>
      </c>
      <c r="DB168" s="204" t="str">
        <f t="shared" si="865"/>
        <v/>
      </c>
      <c r="DC168" s="206"/>
    </row>
    <row r="169" spans="1:107" hidden="1" x14ac:dyDescent="0.25">
      <c r="A169" s="1046"/>
      <c r="B169" s="870">
        <v>7</v>
      </c>
      <c r="C169" s="1043"/>
      <c r="D169" s="220"/>
      <c r="E169" s="156"/>
      <c r="F169" s="207"/>
      <c r="G169" s="169" t="str">
        <f t="shared" ref="G169" si="882">IF(F169&lt;&gt;"",IF(F169=$DV$9,"CUMPLE","RECHAZADO"),"")</f>
        <v/>
      </c>
      <c r="H169" s="170"/>
      <c r="I169" s="216"/>
      <c r="J169" s="208"/>
      <c r="K169" s="173">
        <f t="shared" si="822"/>
        <v>0</v>
      </c>
      <c r="L169" s="174" t="e">
        <f t="shared" si="823"/>
        <v>#DIV/0!</v>
      </c>
      <c r="M169" s="175" t="e">
        <f t="shared" si="824"/>
        <v>#DIV/0!</v>
      </c>
      <c r="N169" s="176" t="e">
        <f t="shared" si="825"/>
        <v>#DIV/0!</v>
      </c>
      <c r="O169" s="177" t="e">
        <f t="shared" si="826"/>
        <v>#DIV/0!</v>
      </c>
      <c r="P169" s="178" t="str">
        <f>IF(H169&lt;&gt;"",IF(J169=K169,IF(H169="SI",IF(AND(I169&lt;=$DF$9,I169&gt;=($DF$9*0.9)),"CUMPLE","NO CUMPLE"),IF(I169=$DF$9,"CUMPLE","NO CUMPLE")),"NO CUMPLE"),"")</f>
        <v/>
      </c>
      <c r="Q169" s="179">
        <f t="shared" si="827"/>
        <v>0</v>
      </c>
      <c r="R169" s="180" t="str">
        <f t="shared" si="867"/>
        <v/>
      </c>
      <c r="S169" s="180" t="str">
        <f t="shared" si="829"/>
        <v/>
      </c>
      <c r="T169" s="209"/>
      <c r="U169" s="210"/>
      <c r="V169" s="155"/>
      <c r="W169" s="211"/>
      <c r="X169" s="212"/>
      <c r="Y169" s="184">
        <f>ROUND(W169*$DP$9,0)</f>
        <v>0</v>
      </c>
      <c r="Z169" s="184">
        <f t="shared" si="830"/>
        <v>0</v>
      </c>
      <c r="AA169" s="1045"/>
      <c r="AB169" s="185" t="str">
        <f>IF(W169&lt;&gt;"",IF((Y169/$DP$9)/$DN$9&lt;=$AA$20,"CUMPLE","RECHAZADO"),"")</f>
        <v/>
      </c>
      <c r="AC169" s="186">
        <f t="shared" si="832"/>
        <v>0</v>
      </c>
      <c r="AD169" s="186">
        <f t="shared" si="833"/>
        <v>0</v>
      </c>
      <c r="AE169" s="209"/>
      <c r="AF169" s="211"/>
      <c r="AG169" s="184">
        <f>ROUND(AF169*$DQ$9,0)</f>
        <v>0</v>
      </c>
      <c r="AH169" s="1045"/>
      <c r="AI169" s="185" t="str">
        <f>IF(AF169&lt;&gt;"",IF(AG169/$DQ$9&lt;=$AH$20,"CUMPLE","RECHAZADO"),"")</f>
        <v/>
      </c>
      <c r="AJ169" s="209"/>
      <c r="AK169" s="211"/>
      <c r="AL169" s="184">
        <f>ROUND(AK169*$DR$9,0)</f>
        <v>0</v>
      </c>
      <c r="AM169" s="1045"/>
      <c r="AN169" s="185" t="str">
        <f>IF(AK169&lt;&gt;"",IF(AL169/$DR$9&lt;=$AM$20,"CUMPLE","RECHAZADO"),"")</f>
        <v/>
      </c>
      <c r="AO169" s="209"/>
      <c r="AP169" s="211"/>
      <c r="AQ169" s="184">
        <f>ROUND(AP169*$DS$9,0)</f>
        <v>0</v>
      </c>
      <c r="AR169" s="1045"/>
      <c r="AS169" s="185" t="str">
        <f>IF(AP169&lt;&gt;"",IF(AQ169/$DR$9&lt;=$AR$20,"CUMPLE","RECHAZADO"),"")</f>
        <v/>
      </c>
      <c r="AT169" s="213"/>
      <c r="AU169" s="188">
        <f t="shared" si="837"/>
        <v>0</v>
      </c>
      <c r="AV169" s="170"/>
      <c r="AW169" s="189">
        <f t="shared" si="838"/>
        <v>0</v>
      </c>
      <c r="AX169" s="189">
        <f t="shared" si="839"/>
        <v>0</v>
      </c>
      <c r="AY169" s="189" t="str">
        <f t="shared" ref="AY169:AY173" si="883">IF(AV169&lt;&gt;"",IF(AI169="CUMPLE",IF(AN169="CUMPLE","CUMPLE","NO CUMPLE"),"NO CUMPLE")," ")</f>
        <v xml:space="preserve"> </v>
      </c>
      <c r="AZ169" s="155"/>
      <c r="BA169" s="211"/>
      <c r="BB169" s="184">
        <f>ROUND(BA169*$DQ$9,0)</f>
        <v>0</v>
      </c>
      <c r="BC169" s="191">
        <f t="shared" ref="BC169" si="884">$BC$9</f>
        <v>498219200</v>
      </c>
      <c r="BD169" s="192" t="str">
        <f t="shared" si="842"/>
        <v/>
      </c>
      <c r="BE169" s="209"/>
      <c r="BF169" s="211"/>
      <c r="BG169" s="184">
        <f>ROUND(BF169*$DR$9,0)</f>
        <v>0</v>
      </c>
      <c r="BH169" s="184">
        <f t="shared" ref="BH169" si="885">$BH$9</f>
        <v>1243383400</v>
      </c>
      <c r="BI169" s="192" t="str">
        <f t="shared" si="844"/>
        <v/>
      </c>
      <c r="BJ169" s="209"/>
      <c r="BK169" s="211"/>
      <c r="BL169" s="184">
        <f>ROUND(BK169*$DS$9,0)</f>
        <v>0</v>
      </c>
      <c r="BM169" s="1045"/>
      <c r="BN169" s="185" t="str">
        <f>IF(BK169&lt;&gt;"",IF((BL169/$DR$9)/$DN$9&lt;=$BM$20,"CUMPLE","RECHAZADO"),"")</f>
        <v/>
      </c>
      <c r="BO169" s="214"/>
      <c r="BP169" s="188">
        <f t="shared" si="846"/>
        <v>0</v>
      </c>
      <c r="BQ169" s="170"/>
      <c r="BR169" s="189">
        <f t="shared" si="847"/>
        <v>0</v>
      </c>
      <c r="BS169" s="189">
        <f t="shared" si="848"/>
        <v>0</v>
      </c>
      <c r="BT169" s="189" t="str">
        <f t="shared" ref="BT169:BT173" si="886">IF(BQ169&lt;&gt;"",IF(BD169="CUMPLE",IF(BI169="CUMPLE","CUMPLE","NO CUMPLE"),"NO CUMPLE")," ")</f>
        <v xml:space="preserve"> </v>
      </c>
      <c r="BU169" s="155"/>
      <c r="BV169" s="170"/>
      <c r="BW169" s="170"/>
      <c r="BX169" s="194">
        <f t="shared" si="850"/>
        <v>0</v>
      </c>
      <c r="BY169" s="194" t="str">
        <f>IF(BV169&lt;&gt;"",IF(AND(BV169/$DN$9&lt;=$BY$15,BV169/$DN$9&gt;=$BY$16),"CUMPLE","RECHAZADO"),"")</f>
        <v/>
      </c>
      <c r="BZ169" s="194">
        <f t="shared" si="851"/>
        <v>0</v>
      </c>
      <c r="CA169" s="194">
        <f t="shared" si="852"/>
        <v>0</v>
      </c>
      <c r="CB169" s="155"/>
      <c r="CC169" s="170"/>
      <c r="CD169" s="170"/>
      <c r="CE169" s="194">
        <f t="shared" si="853"/>
        <v>0</v>
      </c>
      <c r="CF169" s="194" t="str">
        <f>IF(CC169&lt;&gt;"",IF(AND(CC169/$DN$9&lt;=$CF$15,CC169/$DS$9&gt;=$CF$16),"CUMPLE","RECHAZADO"),"")</f>
        <v/>
      </c>
      <c r="CG169" s="194">
        <f t="shared" si="854"/>
        <v>0</v>
      </c>
      <c r="CH169" s="194">
        <f t="shared" si="855"/>
        <v>0</v>
      </c>
      <c r="CI169" s="215"/>
      <c r="CJ169" s="196" t="str">
        <f t="shared" si="856"/>
        <v/>
      </c>
      <c r="CK169" s="197">
        <f t="shared" si="857"/>
        <v>0</v>
      </c>
      <c r="CL169" s="198" t="str">
        <f t="shared" si="858"/>
        <v/>
      </c>
      <c r="CM169" s="155"/>
      <c r="CN169" s="199" t="str">
        <f t="shared" si="859"/>
        <v/>
      </c>
      <c r="CO169" s="200">
        <f t="shared" si="860"/>
        <v>0</v>
      </c>
      <c r="CP169" s="201" t="str">
        <f t="shared" si="861"/>
        <v/>
      </c>
      <c r="CQ169" s="156"/>
      <c r="CR169" s="202">
        <f t="shared" si="862"/>
        <v>0</v>
      </c>
      <c r="CS169" s="194">
        <f>(W169*$DP$9)+X169+(AF169*$DQ$9)+(AK169*$DR$9)+(AP169*$DS$9)+AV169+(BA169*$DQ$9)+(BF169*$DR$9)+(BK169*$DS$9)+BQ169+BV169+BW169+CC169+CD169</f>
        <v>0</v>
      </c>
      <c r="CT169" s="201">
        <f t="shared" si="863"/>
        <v>0</v>
      </c>
      <c r="CU169" s="203"/>
      <c r="CV169" s="201" t="str">
        <f t="shared" si="864"/>
        <v/>
      </c>
      <c r="DB169" s="204" t="str">
        <f t="shared" si="865"/>
        <v/>
      </c>
      <c r="DC169" s="206"/>
    </row>
    <row r="170" spans="1:107" hidden="1" x14ac:dyDescent="0.25">
      <c r="A170" s="1046"/>
      <c r="B170" s="870">
        <v>8</v>
      </c>
      <c r="C170" s="1043"/>
      <c r="D170" s="220"/>
      <c r="E170" s="156"/>
      <c r="F170" s="207"/>
      <c r="G170" s="169" t="str">
        <f t="shared" ref="G170" si="887">IF(F170&lt;&gt;"",IF(F170=$DV$10,"CUMPLE","RECHAZADO"),"")</f>
        <v/>
      </c>
      <c r="H170" s="170"/>
      <c r="I170" s="216"/>
      <c r="J170" s="208"/>
      <c r="K170" s="173">
        <f t="shared" si="822"/>
        <v>0</v>
      </c>
      <c r="L170" s="174" t="e">
        <f t="shared" si="823"/>
        <v>#DIV/0!</v>
      </c>
      <c r="M170" s="175" t="e">
        <f t="shared" si="824"/>
        <v>#DIV/0!</v>
      </c>
      <c r="N170" s="176" t="e">
        <f t="shared" si="825"/>
        <v>#DIV/0!</v>
      </c>
      <c r="O170" s="177" t="e">
        <f t="shared" si="826"/>
        <v>#DIV/0!</v>
      </c>
      <c r="P170" s="178" t="str">
        <f>IF(H170&lt;&gt;"",IF(J170=K170,IF(H170="SI",IF(AND(I170&lt;=$DF$10,I170&gt;=($DF$10*0.9)),"CUMPLE","NO CUMPLE"),IF(I170=$DF$10,"CUMPLE","NO CUMPLE")),"NO CUMPLE"),"")</f>
        <v/>
      </c>
      <c r="Q170" s="179">
        <f t="shared" si="827"/>
        <v>0</v>
      </c>
      <c r="R170" s="180" t="str">
        <f t="shared" si="867"/>
        <v/>
      </c>
      <c r="S170" s="180" t="str">
        <f t="shared" si="829"/>
        <v/>
      </c>
      <c r="T170" s="209"/>
      <c r="U170" s="210"/>
      <c r="V170" s="155"/>
      <c r="W170" s="211"/>
      <c r="X170" s="212"/>
      <c r="Y170" s="184">
        <f>ROUND(W170*$DP$10,0)</f>
        <v>0</v>
      </c>
      <c r="Z170" s="184">
        <f t="shared" si="830"/>
        <v>0</v>
      </c>
      <c r="AA170" s="1045"/>
      <c r="AB170" s="185" t="str">
        <f>IF(W170&lt;&gt;"",IF((Y170/$DP$10)/$DN$10&lt;=$AA$20,"CUMPLE","RECHAZADO"),"")</f>
        <v/>
      </c>
      <c r="AC170" s="186">
        <f t="shared" si="832"/>
        <v>0</v>
      </c>
      <c r="AD170" s="186">
        <f t="shared" si="833"/>
        <v>0</v>
      </c>
      <c r="AE170" s="209"/>
      <c r="AF170" s="211"/>
      <c r="AG170" s="184">
        <f>ROUND(AF170*$DQ$10,0)</f>
        <v>0</v>
      </c>
      <c r="AH170" s="1045"/>
      <c r="AI170" s="185" t="str">
        <f>IF(AF170&lt;&gt;"",IF(AG170/$DQ$10&lt;=$AH$20,"CUMPLE","RECHAZADO"),"")</f>
        <v/>
      </c>
      <c r="AJ170" s="209"/>
      <c r="AK170" s="211"/>
      <c r="AL170" s="184">
        <f>ROUND(AK170*$DR$10,0)</f>
        <v>0</v>
      </c>
      <c r="AM170" s="1045"/>
      <c r="AN170" s="185" t="str">
        <f>IF(AK170&lt;&gt;"",IF(AL170/$DR$10&lt;=$AM$20,"CUMPLE","RECHAZADO"),"")</f>
        <v/>
      </c>
      <c r="AO170" s="209"/>
      <c r="AP170" s="211"/>
      <c r="AQ170" s="184">
        <f>ROUND(AP170*$DS$10,0)</f>
        <v>0</v>
      </c>
      <c r="AR170" s="1045"/>
      <c r="AS170" s="185" t="str">
        <f>IF(AP170&lt;&gt;"",IF(AQ170/$DR$10&lt;=$AR$20,"CUMPLE","RECHAZADO"),"")</f>
        <v/>
      </c>
      <c r="AT170" s="213"/>
      <c r="AU170" s="188">
        <f t="shared" si="837"/>
        <v>0</v>
      </c>
      <c r="AV170" s="170"/>
      <c r="AW170" s="189">
        <f t="shared" si="838"/>
        <v>0</v>
      </c>
      <c r="AX170" s="189">
        <f t="shared" si="839"/>
        <v>0</v>
      </c>
      <c r="AY170" s="189" t="str">
        <f t="shared" si="883"/>
        <v xml:space="preserve"> </v>
      </c>
      <c r="AZ170" s="155"/>
      <c r="BA170" s="211"/>
      <c r="BB170" s="184">
        <f>ROUND(BA170*$DQ$10,0)</f>
        <v>0</v>
      </c>
      <c r="BC170" s="191">
        <f t="shared" ref="BC170" si="888">$BC$10</f>
        <v>220195976</v>
      </c>
      <c r="BD170" s="192" t="str">
        <f t="shared" si="842"/>
        <v/>
      </c>
      <c r="BE170" s="209"/>
      <c r="BF170" s="211"/>
      <c r="BG170" s="184">
        <f>ROUND(BF170*$DR$10,0)</f>
        <v>0</v>
      </c>
      <c r="BH170" s="184">
        <f t="shared" ref="BH170" si="889">$BH$10</f>
        <v>1034415590</v>
      </c>
      <c r="BI170" s="192" t="str">
        <f t="shared" si="844"/>
        <v/>
      </c>
      <c r="BJ170" s="209"/>
      <c r="BK170" s="211"/>
      <c r="BL170" s="184">
        <f>ROUND(BK170*$DS$10,0)</f>
        <v>0</v>
      </c>
      <c r="BM170" s="1045"/>
      <c r="BN170" s="185" t="str">
        <f>IF(BK170&lt;&gt;"",IF((BL170/$DR$10)/$DN$10&lt;=$BM$20,"CUMPLE","RECHAZADO"),"")</f>
        <v/>
      </c>
      <c r="BO170" s="214"/>
      <c r="BP170" s="188">
        <f t="shared" si="846"/>
        <v>0</v>
      </c>
      <c r="BQ170" s="170"/>
      <c r="BR170" s="189">
        <f t="shared" si="847"/>
        <v>0</v>
      </c>
      <c r="BS170" s="189">
        <f t="shared" si="848"/>
        <v>0</v>
      </c>
      <c r="BT170" s="189" t="str">
        <f t="shared" si="886"/>
        <v xml:space="preserve"> </v>
      </c>
      <c r="BU170" s="155"/>
      <c r="BV170" s="170"/>
      <c r="BW170" s="170"/>
      <c r="BX170" s="194">
        <f t="shared" si="850"/>
        <v>0</v>
      </c>
      <c r="BY170" s="194" t="str">
        <f>IF(BV170&lt;&gt;"",IF(AND(BV170/$DN$10&lt;=$BY$15,BV170/$DN$10&gt;=$BY$16),"CUMPLE","RECHAZADO"),"")</f>
        <v/>
      </c>
      <c r="BZ170" s="194">
        <f t="shared" si="851"/>
        <v>0</v>
      </c>
      <c r="CA170" s="194">
        <f t="shared" si="852"/>
        <v>0</v>
      </c>
      <c r="CB170" s="155"/>
      <c r="CC170" s="170"/>
      <c r="CD170" s="170"/>
      <c r="CE170" s="194">
        <f t="shared" si="853"/>
        <v>0</v>
      </c>
      <c r="CF170" s="194" t="str">
        <f>IF(CC170&lt;&gt;"",IF(AND(CC170/$DN$10&lt;=$CF$15,CC170/$DS$10&gt;=$CF$16),"CUMPLE","RECHAZADO"),"")</f>
        <v/>
      </c>
      <c r="CG170" s="194">
        <f t="shared" si="854"/>
        <v>0</v>
      </c>
      <c r="CH170" s="194">
        <f t="shared" si="855"/>
        <v>0</v>
      </c>
      <c r="CI170" s="215"/>
      <c r="CJ170" s="196" t="str">
        <f t="shared" si="856"/>
        <v/>
      </c>
      <c r="CK170" s="197">
        <f t="shared" si="857"/>
        <v>0</v>
      </c>
      <c r="CL170" s="198" t="str">
        <f t="shared" si="858"/>
        <v/>
      </c>
      <c r="CM170" s="155"/>
      <c r="CN170" s="199" t="str">
        <f t="shared" si="859"/>
        <v/>
      </c>
      <c r="CO170" s="200">
        <f t="shared" si="860"/>
        <v>0</v>
      </c>
      <c r="CP170" s="201" t="str">
        <f t="shared" si="861"/>
        <v/>
      </c>
      <c r="CQ170" s="156"/>
      <c r="CR170" s="202">
        <f t="shared" si="862"/>
        <v>0</v>
      </c>
      <c r="CS170" s="194">
        <f>(W170*$DP$10)+X170+(AF170*$DQ$10)+(AK170*$DR$10)+(AP170*$DS$10)+AV170+(BA170*$DQ$10)+(BF170*$DR$10)+(BK170*$DS$10)+BQ170+BV170+BW170+CC170+CD170</f>
        <v>0</v>
      </c>
      <c r="CT170" s="201">
        <f t="shared" si="863"/>
        <v>0</v>
      </c>
      <c r="CU170" s="203"/>
      <c r="CV170" s="201" t="str">
        <f t="shared" si="864"/>
        <v/>
      </c>
      <c r="DB170" s="204" t="str">
        <f t="shared" si="865"/>
        <v/>
      </c>
      <c r="DC170" s="206"/>
    </row>
    <row r="171" spans="1:107" hidden="1" x14ac:dyDescent="0.25">
      <c r="A171" s="1046"/>
      <c r="B171" s="870">
        <v>9</v>
      </c>
      <c r="C171" s="1043"/>
      <c r="D171" s="220"/>
      <c r="E171" s="156"/>
      <c r="F171" s="207"/>
      <c r="G171" s="169" t="str">
        <f t="shared" ref="G171" si="890">IF(F171&lt;&gt;"",IF(F171=$DV$11,"CUMPLE","RECHAZADO"),"")</f>
        <v/>
      </c>
      <c r="H171" s="170"/>
      <c r="I171" s="216"/>
      <c r="J171" s="208"/>
      <c r="K171" s="173">
        <f t="shared" si="822"/>
        <v>0</v>
      </c>
      <c r="L171" s="174" t="e">
        <f t="shared" si="823"/>
        <v>#DIV/0!</v>
      </c>
      <c r="M171" s="175" t="e">
        <f t="shared" si="824"/>
        <v>#DIV/0!</v>
      </c>
      <c r="N171" s="176" t="e">
        <f t="shared" si="825"/>
        <v>#DIV/0!</v>
      </c>
      <c r="O171" s="177" t="e">
        <f t="shared" si="826"/>
        <v>#DIV/0!</v>
      </c>
      <c r="P171" s="178" t="str">
        <f>IF(H171&lt;&gt;"",IF(J171=K171,IF(H171="SI",IF(AND(I171&lt;=$DF$11,I171&gt;=($DF$11*0.9)),"CUMPLE","NO CUMPLE"),IF(I171=$DF$11,"CUMPLE","NO CUMPLE")),"NO CUMPLE"),"")</f>
        <v/>
      </c>
      <c r="Q171" s="179">
        <f t="shared" si="827"/>
        <v>0</v>
      </c>
      <c r="R171" s="180" t="str">
        <f t="shared" si="867"/>
        <v/>
      </c>
      <c r="S171" s="180" t="str">
        <f t="shared" si="829"/>
        <v/>
      </c>
      <c r="T171" s="209"/>
      <c r="U171" s="210"/>
      <c r="V171" s="155"/>
      <c r="W171" s="211"/>
      <c r="X171" s="212"/>
      <c r="Y171" s="184">
        <f>ROUND(W171*$DP$11,0)</f>
        <v>0</v>
      </c>
      <c r="Z171" s="184">
        <f t="shared" si="830"/>
        <v>0</v>
      </c>
      <c r="AA171" s="1045"/>
      <c r="AB171" s="185" t="str">
        <f>IF(W171&lt;&gt;"",IF((Y171/$DP$11)/$DN$11&lt;=$AA$20,"CUMPLE","RECHAZADO"),"")</f>
        <v/>
      </c>
      <c r="AC171" s="186">
        <f t="shared" si="832"/>
        <v>0</v>
      </c>
      <c r="AD171" s="186">
        <f t="shared" si="833"/>
        <v>0</v>
      </c>
      <c r="AE171" s="209"/>
      <c r="AF171" s="211"/>
      <c r="AG171" s="184">
        <f>ROUND(AF171*$DQ$11,0)</f>
        <v>0</v>
      </c>
      <c r="AH171" s="1045"/>
      <c r="AI171" s="185" t="str">
        <f>IF(AF171&lt;&gt;"",IF(AG171/$DQ$11&lt;=$AH$20,"CUMPLE","RECHAZADO"),"")</f>
        <v/>
      </c>
      <c r="AJ171" s="209"/>
      <c r="AK171" s="211"/>
      <c r="AL171" s="184">
        <f>ROUND(AK171*$DR$11,0)</f>
        <v>0</v>
      </c>
      <c r="AM171" s="1045"/>
      <c r="AN171" s="185" t="str">
        <f>IF(AK171&lt;&gt;"",IF(AL171/$DR$11&lt;=$AM$20,"CUMPLE","RECHAZADO"),"")</f>
        <v/>
      </c>
      <c r="AO171" s="209"/>
      <c r="AP171" s="211"/>
      <c r="AQ171" s="184">
        <f>ROUND(AP171*$DS$11,0)</f>
        <v>0</v>
      </c>
      <c r="AR171" s="1045"/>
      <c r="AS171" s="185" t="str">
        <f>IF(AP171&lt;&gt;"",IF(AQ171/$DR$11&lt;=$AR$20,"CUMPLE","RECHAZADO"),"")</f>
        <v/>
      </c>
      <c r="AT171" s="213"/>
      <c r="AU171" s="188">
        <f t="shared" si="837"/>
        <v>0</v>
      </c>
      <c r="AV171" s="170"/>
      <c r="AW171" s="189">
        <f t="shared" si="838"/>
        <v>0</v>
      </c>
      <c r="AX171" s="189">
        <f t="shared" si="839"/>
        <v>0</v>
      </c>
      <c r="AY171" s="189" t="str">
        <f t="shared" si="883"/>
        <v xml:space="preserve"> </v>
      </c>
      <c r="AZ171" s="155"/>
      <c r="BA171" s="211"/>
      <c r="BB171" s="184">
        <f>ROUND(BA171*$DQ$11,0)</f>
        <v>0</v>
      </c>
      <c r="BC171" s="191">
        <f t="shared" ref="BC171" si="891">$BC$11</f>
        <v>334384100</v>
      </c>
      <c r="BD171" s="192" t="str">
        <f t="shared" si="842"/>
        <v/>
      </c>
      <c r="BE171" s="209"/>
      <c r="BF171" s="211"/>
      <c r="BG171" s="184">
        <f>ROUND(BF171*$DR$11,0)</f>
        <v>0</v>
      </c>
      <c r="BH171" s="184">
        <f t="shared" ref="BH171" si="892">$BH$11</f>
        <v>1162419824</v>
      </c>
      <c r="BI171" s="192" t="str">
        <f t="shared" si="844"/>
        <v/>
      </c>
      <c r="BJ171" s="209"/>
      <c r="BK171" s="211"/>
      <c r="BL171" s="184">
        <f>ROUND(BK171*$DS$11,0)</f>
        <v>0</v>
      </c>
      <c r="BM171" s="1045"/>
      <c r="BN171" s="185" t="str">
        <f>IF(BK171&lt;&gt;"",IF((BL171/$DR$11)/$DN$11&lt;=$BM$20,"CUMPLE","RECHAZADO"),"")</f>
        <v/>
      </c>
      <c r="BO171" s="214"/>
      <c r="BP171" s="188">
        <f t="shared" si="846"/>
        <v>0</v>
      </c>
      <c r="BQ171" s="170"/>
      <c r="BR171" s="189">
        <f t="shared" si="847"/>
        <v>0</v>
      </c>
      <c r="BS171" s="189">
        <f t="shared" si="848"/>
        <v>0</v>
      </c>
      <c r="BT171" s="189" t="str">
        <f t="shared" si="886"/>
        <v xml:space="preserve"> </v>
      </c>
      <c r="BU171" s="155"/>
      <c r="BV171" s="170"/>
      <c r="BW171" s="170"/>
      <c r="BX171" s="194">
        <f t="shared" si="850"/>
        <v>0</v>
      </c>
      <c r="BY171" s="194" t="str">
        <f>IF(BV171&lt;&gt;"",IF(AND(BV171/$DN$11&lt;=$BY$15,BV171/$DN$11&gt;=$BY$16),"CUMPLE","RECHAZADO"),"")</f>
        <v/>
      </c>
      <c r="BZ171" s="194">
        <f t="shared" si="851"/>
        <v>0</v>
      </c>
      <c r="CA171" s="194">
        <f t="shared" si="852"/>
        <v>0</v>
      </c>
      <c r="CB171" s="155"/>
      <c r="CC171" s="170"/>
      <c r="CD171" s="170"/>
      <c r="CE171" s="194">
        <f t="shared" si="853"/>
        <v>0</v>
      </c>
      <c r="CF171" s="194" t="str">
        <f>IF(CC171&lt;&gt;"",IF(AND(CC171/$DN$11&lt;=$CF$15,CC171/$DS$11&gt;=$CF$16),"CUMPLE","RECHAZADO"),"")</f>
        <v/>
      </c>
      <c r="CG171" s="194">
        <f t="shared" si="854"/>
        <v>0</v>
      </c>
      <c r="CH171" s="194">
        <f t="shared" si="855"/>
        <v>0</v>
      </c>
      <c r="CI171" s="215"/>
      <c r="CJ171" s="196" t="str">
        <f t="shared" si="856"/>
        <v/>
      </c>
      <c r="CK171" s="197">
        <f t="shared" si="857"/>
        <v>0</v>
      </c>
      <c r="CL171" s="198" t="str">
        <f t="shared" si="858"/>
        <v/>
      </c>
      <c r="CM171" s="155"/>
      <c r="CN171" s="199" t="str">
        <f t="shared" si="859"/>
        <v/>
      </c>
      <c r="CO171" s="200">
        <f t="shared" si="860"/>
        <v>0</v>
      </c>
      <c r="CP171" s="201" t="str">
        <f t="shared" si="861"/>
        <v/>
      </c>
      <c r="CQ171" s="156"/>
      <c r="CR171" s="202">
        <f t="shared" si="862"/>
        <v>0</v>
      </c>
      <c r="CS171" s="194">
        <f>(W171*$DP$11)+X171+(AF171*$DQ$11)+(AK171*$DR$11)+(AP171*$DS$11)+AV171+(BA171*$DQ$11)+(BF171*$DR$11)+(BK171*$DS$11)+BQ171+BV171+BW171+CC171+CD171</f>
        <v>0</v>
      </c>
      <c r="CT171" s="201">
        <f t="shared" si="863"/>
        <v>0</v>
      </c>
      <c r="CU171" s="203"/>
      <c r="CV171" s="201" t="str">
        <f t="shared" si="864"/>
        <v/>
      </c>
      <c r="DB171" s="204" t="str">
        <f t="shared" si="865"/>
        <v/>
      </c>
      <c r="DC171" s="206"/>
    </row>
    <row r="172" spans="1:107" hidden="1" x14ac:dyDescent="0.25">
      <c r="A172" s="1046"/>
      <c r="B172" s="870">
        <v>10</v>
      </c>
      <c r="C172" s="1043"/>
      <c r="D172" s="220"/>
      <c r="E172" s="156"/>
      <c r="F172" s="207"/>
      <c r="G172" s="169" t="str">
        <f t="shared" ref="G172" si="893">IF(F172&lt;&gt;"",IF(F172=$DV$12,"CUMPLE","RECHAZADO"),"")</f>
        <v/>
      </c>
      <c r="H172" s="170"/>
      <c r="I172" s="216"/>
      <c r="J172" s="208"/>
      <c r="K172" s="173">
        <f t="shared" si="822"/>
        <v>0</v>
      </c>
      <c r="L172" s="174" t="e">
        <f t="shared" si="823"/>
        <v>#DIV/0!</v>
      </c>
      <c r="M172" s="175" t="e">
        <f t="shared" si="824"/>
        <v>#DIV/0!</v>
      </c>
      <c r="N172" s="176" t="e">
        <f t="shared" si="825"/>
        <v>#DIV/0!</v>
      </c>
      <c r="O172" s="177" t="e">
        <f t="shared" si="826"/>
        <v>#DIV/0!</v>
      </c>
      <c r="P172" s="178" t="str">
        <f>IF(H172&lt;&gt;"",IF(J172=K172,IF(H172="SI",IF(AND(I172&lt;=$DF$12,I172&gt;=($DF$12*0.9)),"CUMPLE","NO CUMPLE"),IF(I172=$DF$12,"CUMPLE","NO CUMPLE")),"NO CUMPLE"),"")</f>
        <v/>
      </c>
      <c r="Q172" s="179">
        <f t="shared" si="827"/>
        <v>0</v>
      </c>
      <c r="R172" s="180" t="str">
        <f t="shared" si="867"/>
        <v/>
      </c>
      <c r="S172" s="180" t="str">
        <f t="shared" si="829"/>
        <v/>
      </c>
      <c r="T172" s="209"/>
      <c r="U172" s="210"/>
      <c r="V172" s="155"/>
      <c r="W172" s="211"/>
      <c r="X172" s="212"/>
      <c r="Y172" s="184">
        <f>ROUND(W172*$DP$12,0)</f>
        <v>0</v>
      </c>
      <c r="Z172" s="184">
        <f t="shared" si="830"/>
        <v>0</v>
      </c>
      <c r="AA172" s="1045"/>
      <c r="AB172" s="185" t="str">
        <f>IF(W172&lt;&gt;"",IF((Y172/$DP$12)/$DN$12&lt;=$AA$20,"CUMPLE","RECHAZADO"),"")</f>
        <v/>
      </c>
      <c r="AC172" s="186">
        <f t="shared" si="832"/>
        <v>0</v>
      </c>
      <c r="AD172" s="186">
        <f t="shared" si="833"/>
        <v>0</v>
      </c>
      <c r="AE172" s="209"/>
      <c r="AF172" s="211"/>
      <c r="AG172" s="184">
        <f>ROUND(AF172*$DQ$12,0)</f>
        <v>0</v>
      </c>
      <c r="AH172" s="1045"/>
      <c r="AI172" s="185" t="str">
        <f>IF(AF172&lt;&gt;"",IF(AG172/$DQ$12&lt;=$AH$20,"CUMPLE","RECHAZADO"),"")</f>
        <v/>
      </c>
      <c r="AJ172" s="209"/>
      <c r="AK172" s="211"/>
      <c r="AL172" s="184">
        <f>ROUND(AK172*$DR$12,0)</f>
        <v>0</v>
      </c>
      <c r="AM172" s="1045"/>
      <c r="AN172" s="185" t="str">
        <f>IF(AK172&lt;&gt;"",IF(AL172/$DR$12&lt;=$AM$20,"CUMPLE","RECHAZADO"),"")</f>
        <v/>
      </c>
      <c r="AO172" s="209"/>
      <c r="AP172" s="211"/>
      <c r="AQ172" s="184">
        <f>ROUND(AP172*$DS$12,0)</f>
        <v>0</v>
      </c>
      <c r="AR172" s="1045"/>
      <c r="AS172" s="185" t="str">
        <f>IF(AP172&lt;&gt;"",IF(AQ172/$DR$12&lt;=$AR$20,"CUMPLE","RECHAZADO"),"")</f>
        <v/>
      </c>
      <c r="AT172" s="213"/>
      <c r="AU172" s="188">
        <f t="shared" si="837"/>
        <v>0</v>
      </c>
      <c r="AV172" s="170"/>
      <c r="AW172" s="189">
        <f t="shared" si="838"/>
        <v>0</v>
      </c>
      <c r="AX172" s="189">
        <f t="shared" si="839"/>
        <v>0</v>
      </c>
      <c r="AY172" s="189" t="str">
        <f t="shared" si="883"/>
        <v xml:space="preserve"> </v>
      </c>
      <c r="AZ172" s="155"/>
      <c r="BA172" s="211"/>
      <c r="BB172" s="184">
        <f>ROUND(BA172*$DQ$12,0)</f>
        <v>0</v>
      </c>
      <c r="BC172" s="191">
        <f t="shared" ref="BC172" si="894">$BC$12</f>
        <v>263816970</v>
      </c>
      <c r="BD172" s="192" t="str">
        <f t="shared" si="842"/>
        <v/>
      </c>
      <c r="BE172" s="209"/>
      <c r="BF172" s="211"/>
      <c r="BG172" s="184">
        <f>ROUND(BF172*$DR$12,0)</f>
        <v>0</v>
      </c>
      <c r="BH172" s="184">
        <f t="shared" ref="BH172" si="895">$BH$12</f>
        <v>1338480855</v>
      </c>
      <c r="BI172" s="192" t="str">
        <f t="shared" si="844"/>
        <v/>
      </c>
      <c r="BJ172" s="209"/>
      <c r="BK172" s="211"/>
      <c r="BL172" s="184">
        <f>ROUND(BK172*$DS$12,0)</f>
        <v>0</v>
      </c>
      <c r="BM172" s="1045"/>
      <c r="BN172" s="185" t="str">
        <f>IF(BK172&lt;&gt;"",IF((BL172/$DR$12)/$DN$12&lt;=$BM$20,"CUMPLE","RECHAZADO"),"")</f>
        <v/>
      </c>
      <c r="BO172" s="214"/>
      <c r="BP172" s="188">
        <f t="shared" si="846"/>
        <v>0</v>
      </c>
      <c r="BQ172" s="170"/>
      <c r="BR172" s="189">
        <f t="shared" si="847"/>
        <v>0</v>
      </c>
      <c r="BS172" s="189">
        <f t="shared" si="848"/>
        <v>0</v>
      </c>
      <c r="BT172" s="189" t="str">
        <f t="shared" si="886"/>
        <v xml:space="preserve"> </v>
      </c>
      <c r="BU172" s="155"/>
      <c r="BV172" s="170"/>
      <c r="BW172" s="170"/>
      <c r="BX172" s="194">
        <f t="shared" si="850"/>
        <v>0</v>
      </c>
      <c r="BY172" s="194" t="str">
        <f>IF(BV172&lt;&gt;"",IF(AND(BV172/$DN$12&lt;=$BY$15,BV172/$DN$12&gt;=$BY$16),"CUMPLE","RECHAZADO"),"")</f>
        <v/>
      </c>
      <c r="BZ172" s="194">
        <f t="shared" si="851"/>
        <v>0</v>
      </c>
      <c r="CA172" s="194">
        <f t="shared" si="852"/>
        <v>0</v>
      </c>
      <c r="CB172" s="155"/>
      <c r="CC172" s="170"/>
      <c r="CD172" s="170"/>
      <c r="CE172" s="194">
        <f t="shared" si="853"/>
        <v>0</v>
      </c>
      <c r="CF172" s="194" t="str">
        <f>IF(CC172&lt;&gt;"",IF(AND(CC172/$DN$12&lt;=$CF$15,CC172/$DS$12&gt;=$CF$16),"CUMPLE","RECHAZADO"),"")</f>
        <v/>
      </c>
      <c r="CG172" s="194">
        <f t="shared" si="854"/>
        <v>0</v>
      </c>
      <c r="CH172" s="194">
        <f t="shared" si="855"/>
        <v>0</v>
      </c>
      <c r="CI172" s="215"/>
      <c r="CJ172" s="196" t="str">
        <f t="shared" si="856"/>
        <v/>
      </c>
      <c r="CK172" s="197">
        <f t="shared" si="857"/>
        <v>0</v>
      </c>
      <c r="CL172" s="198" t="str">
        <f t="shared" si="858"/>
        <v/>
      </c>
      <c r="CM172" s="155"/>
      <c r="CN172" s="199" t="str">
        <f t="shared" si="859"/>
        <v/>
      </c>
      <c r="CO172" s="200">
        <f t="shared" si="860"/>
        <v>0</v>
      </c>
      <c r="CP172" s="201" t="str">
        <f t="shared" si="861"/>
        <v/>
      </c>
      <c r="CQ172" s="156"/>
      <c r="CR172" s="202">
        <f t="shared" si="862"/>
        <v>0</v>
      </c>
      <c r="CS172" s="194">
        <f>(W172*$DP$12)+X172+(AF172*$DQ$12)+(AK172*$DR$12)+(AP172*$DS$12)+AV172+(BA172*$DQ$12)+(BF172*$DR$12)+(BK172*$DS$12)+BQ172+BV172+BW172+CC172+CD172</f>
        <v>0</v>
      </c>
      <c r="CT172" s="201">
        <f t="shared" si="863"/>
        <v>0</v>
      </c>
      <c r="CU172" s="203"/>
      <c r="CV172" s="201" t="str">
        <f t="shared" si="864"/>
        <v/>
      </c>
      <c r="DB172" s="204" t="str">
        <f t="shared" si="865"/>
        <v/>
      </c>
      <c r="DC172" s="206"/>
    </row>
    <row r="173" spans="1:107" hidden="1" x14ac:dyDescent="0.25">
      <c r="A173" s="1046"/>
      <c r="B173" s="870">
        <v>11</v>
      </c>
      <c r="C173" s="1043"/>
      <c r="D173" s="220"/>
      <c r="E173" s="156"/>
      <c r="F173" s="207"/>
      <c r="G173" s="169" t="str">
        <f t="shared" ref="G173" si="896">IF(F173&lt;&gt;"",IF(F173=$DV$13,"CUMPLE","RECHAZADO"),"")</f>
        <v/>
      </c>
      <c r="H173" s="170"/>
      <c r="I173" s="216"/>
      <c r="J173" s="208"/>
      <c r="K173" s="173">
        <f t="shared" si="822"/>
        <v>0</v>
      </c>
      <c r="L173" s="174" t="e">
        <f t="shared" si="823"/>
        <v>#DIV/0!</v>
      </c>
      <c r="M173" s="175" t="e">
        <f t="shared" si="824"/>
        <v>#DIV/0!</v>
      </c>
      <c r="N173" s="176" t="e">
        <f t="shared" si="825"/>
        <v>#DIV/0!</v>
      </c>
      <c r="O173" s="177" t="e">
        <f t="shared" si="826"/>
        <v>#DIV/0!</v>
      </c>
      <c r="P173" s="178" t="str">
        <f>IF(H173&lt;&gt;"",IF(J173=K173,IF(H173="SI",IF(AND(I173&lt;=$DF$13,I173&gt;=($DF$13*0.9)),"CUMPLE","NO CUMPLE"),IF(I173=$DF$13,"CUMPLE","NO CUMPLE")),"NO CUMPLE"),"")</f>
        <v/>
      </c>
      <c r="Q173" s="179">
        <f t="shared" si="827"/>
        <v>0</v>
      </c>
      <c r="R173" s="180" t="str">
        <f t="shared" si="867"/>
        <v/>
      </c>
      <c r="S173" s="180" t="str">
        <f t="shared" si="829"/>
        <v/>
      </c>
      <c r="T173" s="209"/>
      <c r="U173" s="210"/>
      <c r="V173" s="155"/>
      <c r="W173" s="211"/>
      <c r="X173" s="212"/>
      <c r="Y173" s="184">
        <f>ROUND(W173*$DP$13,0)</f>
        <v>0</v>
      </c>
      <c r="Z173" s="184">
        <f t="shared" si="830"/>
        <v>0</v>
      </c>
      <c r="AA173" s="1045"/>
      <c r="AB173" s="185" t="str">
        <f>IF(W173&lt;&gt;"",IF((Y173/$DP$13)/$DN$13&lt;=$AA$20,"CUMPLE","RECHAZADO"),"")</f>
        <v/>
      </c>
      <c r="AC173" s="186">
        <f t="shared" si="832"/>
        <v>0</v>
      </c>
      <c r="AD173" s="186">
        <f t="shared" si="833"/>
        <v>0</v>
      </c>
      <c r="AE173" s="209"/>
      <c r="AF173" s="211"/>
      <c r="AG173" s="184">
        <f>ROUND(AF173*$DQ$13,0)</f>
        <v>0</v>
      </c>
      <c r="AH173" s="1045"/>
      <c r="AI173" s="185" t="str">
        <f>IF(AF173&lt;&gt;"",IF(AG173/$DQ$13&lt;=$AH$20,"CUMPLE","RECHAZADO"),"")</f>
        <v/>
      </c>
      <c r="AJ173" s="209"/>
      <c r="AK173" s="211"/>
      <c r="AL173" s="184">
        <f>ROUND(AK173*$DR$13,0)</f>
        <v>0</v>
      </c>
      <c r="AM173" s="1045"/>
      <c r="AN173" s="185" t="str">
        <f>IF(AK173&lt;&gt;"",IF(AL173/$DR$13&lt;=$AM$20,"CUMPLE","RECHAZADO"),"")</f>
        <v/>
      </c>
      <c r="AO173" s="209"/>
      <c r="AP173" s="211"/>
      <c r="AQ173" s="184">
        <f>ROUND(AP173*$DS$13,0)</f>
        <v>0</v>
      </c>
      <c r="AR173" s="1045"/>
      <c r="AS173" s="185" t="str">
        <f>IF(AP173&lt;&gt;"",IF(AQ173/$DR$13&lt;=$AR$20,"CUMPLE","RECHAZADO"),"")</f>
        <v/>
      </c>
      <c r="AT173" s="213"/>
      <c r="AU173" s="188">
        <f t="shared" si="837"/>
        <v>0</v>
      </c>
      <c r="AV173" s="170"/>
      <c r="AW173" s="189">
        <f t="shared" si="838"/>
        <v>0</v>
      </c>
      <c r="AX173" s="189">
        <f t="shared" si="839"/>
        <v>0</v>
      </c>
      <c r="AY173" s="189" t="str">
        <f t="shared" si="883"/>
        <v xml:space="preserve"> </v>
      </c>
      <c r="AZ173" s="155"/>
      <c r="BA173" s="211"/>
      <c r="BB173" s="184">
        <f>ROUND(BA173*$DQ$13,0)</f>
        <v>0</v>
      </c>
      <c r="BC173" s="191">
        <f t="shared" ref="BC173" si="897">$BC$13</f>
        <v>385647118</v>
      </c>
      <c r="BD173" s="192" t="str">
        <f t="shared" si="842"/>
        <v/>
      </c>
      <c r="BE173" s="209"/>
      <c r="BF173" s="211"/>
      <c r="BG173" s="184">
        <f>ROUND(BF173*$DR$13,0)</f>
        <v>0</v>
      </c>
      <c r="BH173" s="184">
        <f t="shared" ref="BH173" si="898">$BH$13</f>
        <v>1512338976</v>
      </c>
      <c r="BI173" s="192" t="str">
        <f t="shared" si="844"/>
        <v/>
      </c>
      <c r="BJ173" s="209"/>
      <c r="BK173" s="211"/>
      <c r="BL173" s="184">
        <f>ROUND(BK173*$DS$13,0)</f>
        <v>0</v>
      </c>
      <c r="BM173" s="1045"/>
      <c r="BN173" s="185" t="str">
        <f>IF(BK173&lt;&gt;"",IF((BL173/$DR$13)/$DN$13&lt;=$BM$20,"CUMPLE","RECHAZADO"),"")</f>
        <v/>
      </c>
      <c r="BO173" s="214"/>
      <c r="BP173" s="188">
        <f t="shared" si="846"/>
        <v>0</v>
      </c>
      <c r="BQ173" s="170"/>
      <c r="BR173" s="189">
        <f t="shared" si="847"/>
        <v>0</v>
      </c>
      <c r="BS173" s="189">
        <f t="shared" si="848"/>
        <v>0</v>
      </c>
      <c r="BT173" s="189" t="str">
        <f t="shared" si="886"/>
        <v xml:space="preserve"> </v>
      </c>
      <c r="BU173" s="155"/>
      <c r="BV173" s="170"/>
      <c r="BW173" s="170"/>
      <c r="BX173" s="194">
        <f t="shared" si="850"/>
        <v>0</v>
      </c>
      <c r="BY173" s="194" t="str">
        <f>IF(BV173&lt;&gt;"",IF(AND(BV173/$DN$13&lt;=$BY$15,BV173/$DN$13&gt;=$BY$16),"CUMPLE","RECHAZADO"),"")</f>
        <v/>
      </c>
      <c r="BZ173" s="194">
        <f t="shared" si="851"/>
        <v>0</v>
      </c>
      <c r="CA173" s="194">
        <f t="shared" si="852"/>
        <v>0</v>
      </c>
      <c r="CB173" s="155"/>
      <c r="CC173" s="170"/>
      <c r="CD173" s="170"/>
      <c r="CE173" s="194">
        <f t="shared" si="853"/>
        <v>0</v>
      </c>
      <c r="CF173" s="194" t="str">
        <f>IF(CC173&lt;&gt;"",IF(AND(CC173/$DN$13&lt;=$CF$15,CC173/$DS$13&gt;=$CF$16),"CUMPLE","RECHAZADO"),"")</f>
        <v/>
      </c>
      <c r="CG173" s="194">
        <f t="shared" si="854"/>
        <v>0</v>
      </c>
      <c r="CH173" s="194">
        <f t="shared" si="855"/>
        <v>0</v>
      </c>
      <c r="CI173" s="215"/>
      <c r="CJ173" s="196" t="str">
        <f t="shared" si="856"/>
        <v/>
      </c>
      <c r="CK173" s="197">
        <f t="shared" si="857"/>
        <v>0</v>
      </c>
      <c r="CL173" s="198" t="str">
        <f t="shared" si="858"/>
        <v/>
      </c>
      <c r="CM173" s="155"/>
      <c r="CN173" s="199" t="str">
        <f t="shared" si="859"/>
        <v/>
      </c>
      <c r="CO173" s="200">
        <f t="shared" si="860"/>
        <v>0</v>
      </c>
      <c r="CP173" s="201" t="str">
        <f t="shared" si="861"/>
        <v/>
      </c>
      <c r="CQ173" s="156"/>
      <c r="CR173" s="202">
        <f t="shared" si="862"/>
        <v>0</v>
      </c>
      <c r="CS173" s="194">
        <f>(W173*$DP$13)+X173+(AF173*$DQ$13)+(AK173*$DR$13)+(AP173*$DS$13)+AV173+(BA173*$DQ$13)+(BF173*$DR$13)+(BK173*$DS$13)+BQ173+BV173+BW173+CC173+CD173</f>
        <v>0</v>
      </c>
      <c r="CT173" s="201">
        <f t="shared" si="863"/>
        <v>0</v>
      </c>
      <c r="CU173" s="203"/>
      <c r="CV173" s="201" t="str">
        <f t="shared" si="864"/>
        <v/>
      </c>
      <c r="DB173" s="204" t="str">
        <f t="shared" si="865"/>
        <v/>
      </c>
      <c r="DC173" s="206"/>
    </row>
    <row r="174" spans="1:107" ht="13.5" hidden="1" customHeight="1" x14ac:dyDescent="0.25">
      <c r="A174" s="1042"/>
      <c r="B174" s="750">
        <v>12</v>
      </c>
      <c r="C174" s="1043"/>
      <c r="D174" s="220"/>
      <c r="E174" s="156"/>
      <c r="F174" s="751"/>
      <c r="G174" s="752" t="str">
        <f t="shared" ref="G174" si="899">IF(F174&lt;&gt;"",IF(F174=$DV$14,"CUMPLE","RECHAZADO"),"")</f>
        <v/>
      </c>
      <c r="H174" s="753"/>
      <c r="I174" s="754"/>
      <c r="J174" s="784"/>
      <c r="K174" s="756">
        <f t="shared" si="822"/>
        <v>0</v>
      </c>
      <c r="L174" s="174" t="e">
        <f t="shared" si="823"/>
        <v>#DIV/0!</v>
      </c>
      <c r="M174" s="175" t="e">
        <f t="shared" si="824"/>
        <v>#DIV/0!</v>
      </c>
      <c r="N174" s="176" t="e">
        <f t="shared" si="825"/>
        <v>#DIV/0!</v>
      </c>
      <c r="O174" s="177" t="e">
        <f t="shared" si="826"/>
        <v>#DIV/0!</v>
      </c>
      <c r="P174" s="757" t="str">
        <f>IF(H174&lt;&gt;"",IF(J174=K174,IF(H174="SI",IF(AND(I174&lt;=$DF$14,I174&gt;=($DF$14*0.9)),"CUMPLE","NO CUMPLE"),IF(I174=$DF$14,"CUMPLE","NO CUMPLE")),"NO CUMPLE"),"")</f>
        <v/>
      </c>
      <c r="Q174" s="179">
        <f t="shared" si="827"/>
        <v>0</v>
      </c>
      <c r="R174" s="758" t="str">
        <f t="shared" si="867"/>
        <v/>
      </c>
      <c r="S174" s="758" t="str">
        <f t="shared" si="829"/>
        <v/>
      </c>
      <c r="T174" s="759"/>
      <c r="U174" s="760"/>
      <c r="V174" s="155"/>
      <c r="W174" s="761"/>
      <c r="X174" s="762"/>
      <c r="Y174" s="763">
        <f>ROUND(W174*$DP$14,0)</f>
        <v>0</v>
      </c>
      <c r="Z174" s="763">
        <f t="shared" si="830"/>
        <v>0</v>
      </c>
      <c r="AA174" s="1045"/>
      <c r="AB174" s="764" t="str">
        <f>IF(W174&lt;&gt;"",IF((Y174/$DP$14)/$DN$14&lt;=$AA$20,"CUMPLE","RECHAZADO"),"")</f>
        <v/>
      </c>
      <c r="AC174" s="765">
        <f t="shared" si="832"/>
        <v>0</v>
      </c>
      <c r="AD174" s="765">
        <f t="shared" si="833"/>
        <v>0</v>
      </c>
      <c r="AE174" s="759"/>
      <c r="AF174" s="761"/>
      <c r="AG174" s="763">
        <f>ROUND(AF174*$DQ$14,0)</f>
        <v>0</v>
      </c>
      <c r="AH174" s="1045"/>
      <c r="AI174" s="764" t="str">
        <f>IF(AF174&lt;&gt;"",IF(AG174/$DQ$14&lt;=$AH$20,"CUMPLE","RECHAZADO"),"")</f>
        <v/>
      </c>
      <c r="AJ174" s="759"/>
      <c r="AK174" s="761"/>
      <c r="AL174" s="763">
        <f>ROUND(AK174*$DR$14,0)</f>
        <v>0</v>
      </c>
      <c r="AM174" s="1045"/>
      <c r="AN174" s="764" t="str">
        <f>IF(AK174&lt;&gt;"",IF(AL174/$DR$14&lt;=$AM$20,"CUMPLE","RECHAZADO"),"")</f>
        <v/>
      </c>
      <c r="AO174" s="759"/>
      <c r="AP174" s="761"/>
      <c r="AQ174" s="763">
        <f>ROUND(AP174*$DS$14,0)</f>
        <v>0</v>
      </c>
      <c r="AR174" s="1045"/>
      <c r="AS174" s="764" t="str">
        <f>IF(AP174&lt;&gt;"",IF(AQ174/$DR$14&lt;=$AR$20,"CUMPLE","RECHAZADO"),"")</f>
        <v/>
      </c>
      <c r="AT174" s="766"/>
      <c r="AU174" s="767">
        <f t="shared" si="837"/>
        <v>0</v>
      </c>
      <c r="AV174" s="753"/>
      <c r="AW174" s="768">
        <f t="shared" si="838"/>
        <v>0</v>
      </c>
      <c r="AX174" s="768">
        <f t="shared" si="839"/>
        <v>0</v>
      </c>
      <c r="AY174" s="768" t="str">
        <f>IF(AV174&lt;&gt;"",IF(AI174="CUMPLE",IF(AN174="CUMPLE",IF(AS174="CUMPLE","CUMPLE","NO CUMPLE"),"NO CUMPLE"),"NO CUMPLE"),"")</f>
        <v/>
      </c>
      <c r="AZ174" s="155"/>
      <c r="BA174" s="761"/>
      <c r="BB174" s="763">
        <f>ROUND(BA174*$DQ$14,0)</f>
        <v>0</v>
      </c>
      <c r="BC174" s="770">
        <f t="shared" ref="BC174" si="900">$BC$14</f>
        <v>171994948</v>
      </c>
      <c r="BD174" s="164" t="str">
        <f t="shared" si="842"/>
        <v/>
      </c>
      <c r="BE174" s="759"/>
      <c r="BF174" s="761"/>
      <c r="BG174" s="763">
        <f>ROUND(BF174*$DR$14,0)</f>
        <v>0</v>
      </c>
      <c r="BH174" s="763">
        <f t="shared" ref="BH174" si="901">$BH$14</f>
        <v>888779540</v>
      </c>
      <c r="BI174" s="164" t="str">
        <f t="shared" si="844"/>
        <v/>
      </c>
      <c r="BJ174" s="759"/>
      <c r="BK174" s="761"/>
      <c r="BL174" s="763">
        <f>ROUND(BK174*$DS$14,0)</f>
        <v>0</v>
      </c>
      <c r="BM174" s="1045"/>
      <c r="BN174" s="764" t="str">
        <f>IF(BK174&lt;&gt;"",IF((BL174/$DR$14)/$DN$14&lt;=$BM$20,"CUMPLE","RECHAZADO"),"")</f>
        <v/>
      </c>
      <c r="BO174" s="771"/>
      <c r="BP174" s="767">
        <f t="shared" si="846"/>
        <v>0</v>
      </c>
      <c r="BQ174" s="753"/>
      <c r="BR174" s="768">
        <f t="shared" si="847"/>
        <v>0</v>
      </c>
      <c r="BS174" s="768">
        <f t="shared" si="848"/>
        <v>0</v>
      </c>
      <c r="BT174" s="768" t="str">
        <f>IF(BQ174&lt;&gt;"",IF(BD174="CUMPLE",IF(BI174="CUMPLE",IF(BN174="CUMPLE","CUMPLE","NO CUMPLE"),"NO CUMPLE"),"NO CUMPLE"),"")</f>
        <v/>
      </c>
      <c r="BU174" s="155"/>
      <c r="BV174" s="753"/>
      <c r="BW174" s="753"/>
      <c r="BX174" s="772">
        <f t="shared" si="850"/>
        <v>0</v>
      </c>
      <c r="BY174" s="772" t="str">
        <f>IF(BV174&lt;&gt;"",IF(AND(BV174/$DN$14&lt;=$BY$15,BV174/$DN$14&gt;=$BY$16),"CUMPLE","RECHAZADO"),"")</f>
        <v/>
      </c>
      <c r="BZ174" s="772">
        <f t="shared" si="851"/>
        <v>0</v>
      </c>
      <c r="CA174" s="772">
        <f t="shared" si="852"/>
        <v>0</v>
      </c>
      <c r="CB174" s="155"/>
      <c r="CC174" s="753"/>
      <c r="CD174" s="753"/>
      <c r="CE174" s="772">
        <f t="shared" si="853"/>
        <v>0</v>
      </c>
      <c r="CF174" s="772" t="str">
        <f>IF(CC174&lt;&gt;"",IF(AND(CC174/$DN$14&lt;=$CF$15,CC174/$DN$14&gt;=$CF$16),"CUMPLE","RECHAZADO"),"")</f>
        <v/>
      </c>
      <c r="CG174" s="772">
        <f t="shared" si="854"/>
        <v>0</v>
      </c>
      <c r="CH174" s="772">
        <f t="shared" si="855"/>
        <v>0</v>
      </c>
      <c r="CI174" s="773"/>
      <c r="CJ174" s="774" t="str">
        <f t="shared" si="856"/>
        <v/>
      </c>
      <c r="CK174" s="775">
        <f t="shared" si="857"/>
        <v>0</v>
      </c>
      <c r="CL174" s="776" t="str">
        <f t="shared" si="858"/>
        <v/>
      </c>
      <c r="CM174" s="155"/>
      <c r="CN174" s="777" t="str">
        <f t="shared" si="859"/>
        <v/>
      </c>
      <c r="CO174" s="778">
        <f t="shared" si="860"/>
        <v>0</v>
      </c>
      <c r="CP174" s="779" t="str">
        <f t="shared" si="861"/>
        <v/>
      </c>
      <c r="CQ174" s="156"/>
      <c r="CR174" s="780">
        <f t="shared" si="862"/>
        <v>0</v>
      </c>
      <c r="CS174" s="772">
        <f>(W174*$DP$14)+X174+(AF174*$DQ$14)+(AK174*$DR$14)+(AP174*$DS$14)+AV174+(BA174*$DQ$14)+(BF174*$DR$14)+(BK174*$DS$14)+BQ174+BV174+BW174+CC174+CD174</f>
        <v>0</v>
      </c>
      <c r="CT174" s="779">
        <f t="shared" si="863"/>
        <v>0</v>
      </c>
      <c r="CU174" s="781"/>
      <c r="CV174" s="779" t="str">
        <f t="shared" si="864"/>
        <v/>
      </c>
      <c r="DB174" s="782" t="str">
        <f>IF(F174&lt;&gt;"",IF(G174="CUMPLE",IF(P174="CUMPLE",IF(AB174="CUMPLE",IF(AY174="CUMPLE",IF(BT174="CUMPLE",IF(BY174="CUMPLE",IF(CF174="CUMPLE","HABILITADO","RECHAZADO"),"RECHAZADO"),"RECHAZADO"),"RECHAZADO"),"RECHAZADO"),"RECHAZADO"),"RECHAZADO"),"")</f>
        <v/>
      </c>
      <c r="DC174" s="783"/>
    </row>
    <row r="175" spans="1:107" ht="14.25" customHeight="1" thickTop="1" thickBot="1" x14ac:dyDescent="0.3">
      <c r="A175" s="105">
        <v>12</v>
      </c>
      <c r="B175" s="881"/>
      <c r="C175" s="881"/>
      <c r="D175" s="222"/>
      <c r="E175" s="881"/>
      <c r="F175" s="882"/>
      <c r="G175" s="881"/>
      <c r="H175" s="881"/>
      <c r="I175" s="881"/>
      <c r="J175" s="883"/>
      <c r="K175" s="881"/>
      <c r="L175" s="219"/>
      <c r="M175" s="218"/>
      <c r="N175" s="218"/>
      <c r="O175" s="218"/>
      <c r="P175" s="881"/>
      <c r="Q175" s="218"/>
      <c r="R175" s="881"/>
      <c r="S175" s="881"/>
      <c r="T175" s="881"/>
      <c r="U175" s="881"/>
      <c r="V175" s="881"/>
      <c r="W175" s="881"/>
      <c r="X175" s="881"/>
      <c r="Y175" s="881"/>
      <c r="Z175" s="881"/>
      <c r="AA175" s="881"/>
      <c r="AB175" s="881"/>
      <c r="AC175" s="881"/>
      <c r="AD175" s="881"/>
      <c r="AE175" s="881"/>
      <c r="AF175" s="881"/>
      <c r="AG175" s="881"/>
      <c r="AH175" s="881"/>
      <c r="AI175" s="881"/>
      <c r="AJ175" s="881"/>
      <c r="AK175" s="881"/>
      <c r="AL175" s="881"/>
      <c r="AM175" s="881"/>
      <c r="AN175" s="881"/>
      <c r="AO175" s="881"/>
      <c r="AP175" s="881"/>
      <c r="AQ175" s="881"/>
      <c r="AR175" s="881"/>
      <c r="AS175" s="881"/>
      <c r="AT175" s="881"/>
      <c r="AU175" s="881"/>
      <c r="AV175" s="881"/>
      <c r="AW175" s="881"/>
      <c r="AX175" s="881"/>
      <c r="AY175" s="881"/>
      <c r="AZ175" s="881"/>
      <c r="BA175" s="881"/>
      <c r="BB175" s="881"/>
      <c r="BC175" s="881"/>
      <c r="BD175" s="881"/>
      <c r="BE175" s="881"/>
      <c r="BF175" s="881"/>
      <c r="BG175" s="881"/>
      <c r="BH175" s="881"/>
      <c r="BI175" s="881"/>
      <c r="BJ175" s="881"/>
      <c r="BK175" s="881"/>
      <c r="BL175" s="881"/>
      <c r="BM175" s="881"/>
      <c r="BN175" s="881"/>
      <c r="BO175" s="881"/>
      <c r="BP175" s="881"/>
      <c r="BQ175" s="881"/>
      <c r="BR175" s="881"/>
      <c r="BS175" s="881"/>
      <c r="BT175" s="881"/>
      <c r="BU175" s="881"/>
      <c r="BV175" s="881"/>
      <c r="BW175" s="881"/>
      <c r="BX175" s="881"/>
      <c r="BY175" s="881"/>
      <c r="BZ175" s="881"/>
      <c r="CA175" s="881"/>
      <c r="CB175" s="881"/>
      <c r="CC175" s="881"/>
      <c r="CD175" s="881"/>
      <c r="CE175" s="881"/>
      <c r="CF175" s="881"/>
      <c r="CG175" s="881"/>
      <c r="CH175" s="881"/>
      <c r="CI175" s="881"/>
      <c r="CJ175" s="881"/>
      <c r="CK175" s="881"/>
      <c r="CL175" s="881"/>
      <c r="CM175" s="881"/>
      <c r="CN175" s="881"/>
      <c r="CO175" s="881"/>
      <c r="CP175" s="884" t="s">
        <v>2063</v>
      </c>
      <c r="CQ175" s="881"/>
      <c r="CR175" s="881"/>
      <c r="CS175" s="881"/>
      <c r="CT175" s="881"/>
      <c r="CU175" s="885"/>
      <c r="CV175" s="881"/>
      <c r="CW175" s="136"/>
      <c r="DB175" s="886"/>
      <c r="DC175" s="887"/>
    </row>
    <row r="176" spans="1:107" ht="13.5" hidden="1" customHeight="1" x14ac:dyDescent="0.25">
      <c r="A176" s="1041">
        <f t="shared" ref="A176" si="902">A188</f>
        <v>13</v>
      </c>
      <c r="B176" s="167">
        <v>1</v>
      </c>
      <c r="C176" s="1043" t="str">
        <f>Proponentes!B158</f>
        <v>COVISUR DE COLOMBIA LTDA</v>
      </c>
      <c r="D176" s="220"/>
      <c r="E176" s="156"/>
      <c r="F176" s="168"/>
      <c r="G176" s="169" t="str">
        <f t="shared" ref="G176" si="903">IF(F176&lt;&gt;"",IF(F176=$DV$3,"CUMPLE","RECHAZADO"),"")</f>
        <v/>
      </c>
      <c r="H176" s="170"/>
      <c r="I176" s="221"/>
      <c r="J176" s="172"/>
      <c r="K176" s="827">
        <f t="shared" ref="K176:K187" si="904">ROUND((I176*0.019),0)</f>
        <v>0</v>
      </c>
      <c r="L176" s="174" t="e">
        <f t="shared" ref="L176:L187" si="905">1-I176/DF159</f>
        <v>#DIV/0!</v>
      </c>
      <c r="M176" s="175" t="e">
        <f t="shared" ref="M176:M187" si="906">DF159/DN159</f>
        <v>#DIV/0!</v>
      </c>
      <c r="N176" s="176" t="e">
        <f t="shared" ref="N176:N187" si="907">M176*0.019</f>
        <v>#DIV/0!</v>
      </c>
      <c r="O176" s="177" t="e">
        <f t="shared" ref="O176:O187" si="908">(M176+N176)</f>
        <v>#DIV/0!</v>
      </c>
      <c r="P176" s="179" t="str">
        <f>IF(H176&lt;&gt;"",IF(J176=K176,IF(H176="SI",IF(AND(I176&lt;=$DF$3,I176&gt;=($DF$3*0.9)),"CUMPLE","NO CUMPLE"),IF(I176=$DF$3,"CUMPLE","NO CUMPLE")),"NO CUMPLE"),"")</f>
        <v/>
      </c>
      <c r="Q176" s="179">
        <f t="shared" ref="Q176:Q187" si="909">DN159</f>
        <v>0</v>
      </c>
      <c r="R176" s="828" t="str">
        <f t="shared" ref="R176" si="910">IF(F176&lt;&gt;"",IF(G176="CUMPLE",IF(P176="CUMPLE",(I176+J176),""),"RECHAZADO"),"")</f>
        <v/>
      </c>
      <c r="S176" s="828" t="str">
        <f t="shared" ref="S176" si="911">IF(F176&lt;&gt;"",IF(G176="CUMPLE",IF(P176="CUMPLE",I176,""),"RECHAZADO"),"")</f>
        <v/>
      </c>
      <c r="T176" s="181"/>
      <c r="U176" s="182"/>
      <c r="V176" s="155"/>
      <c r="W176" s="170"/>
      <c r="X176" s="183"/>
      <c r="Y176" s="829">
        <f>ROUND(W176*$DP$3,0)</f>
        <v>0</v>
      </c>
      <c r="Z176" s="829">
        <f t="shared" si="830"/>
        <v>0</v>
      </c>
      <c r="AA176" s="1045">
        <f t="shared" ref="AA176" si="912">$AA$16</f>
        <v>100189.4</v>
      </c>
      <c r="AB176" s="244" t="str">
        <f>IF(W176&lt;&gt;"",IF((Y176/$DP$3)/$DN$3&lt;=$AA$20,"CUMPLE","RECHAZADO"),"")</f>
        <v/>
      </c>
      <c r="AC176" s="830">
        <f t="shared" ref="AC176:AC187" si="913">Y176+Z176</f>
        <v>0</v>
      </c>
      <c r="AD176" s="830">
        <f t="shared" ref="AD176:AD187" si="914">Y176</f>
        <v>0</v>
      </c>
      <c r="AE176" s="181"/>
      <c r="AF176" s="170"/>
      <c r="AG176" s="829">
        <f>ROUND(AF176*$DQ$3,0)</f>
        <v>0</v>
      </c>
      <c r="AH176" s="1045">
        <f t="shared" ref="AH176" si="915">$AH$16</f>
        <v>301987.21999999997</v>
      </c>
      <c r="AI176" s="244" t="str">
        <f>IF(AF176&lt;&gt;"",IF(AG176/$DQ$3&lt;=$AH$20,"CUMPLE","RECHAZADO"),"")</f>
        <v/>
      </c>
      <c r="AJ176" s="181"/>
      <c r="AK176" s="170"/>
      <c r="AL176" s="829">
        <f>ROUND(AK176*$DR$3,0)</f>
        <v>0</v>
      </c>
      <c r="AM176" s="1045">
        <f t="shared" ref="AM176" si="916">$AM$16</f>
        <v>240934</v>
      </c>
      <c r="AN176" s="244" t="str">
        <f>IF(AK176&lt;&gt;"",IF(AL176/$DR$3&lt;=$AM$20,"CUMPLE","RECHAZADO"),"")</f>
        <v/>
      </c>
      <c r="AO176" s="181"/>
      <c r="AP176" s="170"/>
      <c r="AQ176" s="829">
        <f>ROUND(AP176*$DS$3,0)</f>
        <v>0</v>
      </c>
      <c r="AR176" s="1045">
        <f t="shared" ref="AR176" si="917">$AR$16</f>
        <v>316072.26</v>
      </c>
      <c r="AS176" s="244" t="str">
        <f>IF(AP176&lt;&gt;"",IF(AQ176/$DR$3&lt;=$AR$20,"CUMPLE","RECHAZADO"),"")</f>
        <v/>
      </c>
      <c r="AT176" s="187"/>
      <c r="AU176" s="831">
        <f t="shared" ref="AU176:AU187" si="918">AG176+AL176+AQ176</f>
        <v>0</v>
      </c>
      <c r="AV176" s="170"/>
      <c r="AW176" s="832">
        <f t="shared" ref="AW176:AW187" si="919">ROUND((AG176+AL176+AQ176)*19%,0)</f>
        <v>0</v>
      </c>
      <c r="AX176" s="832">
        <f t="shared" ref="AX176:AX187" si="920">ROUND((AG176+AL176+AQ176)*$AV$16,0)</f>
        <v>0</v>
      </c>
      <c r="AY176" s="832" t="str">
        <f t="shared" ref="AY176:AY178" si="921">IF(AV176&lt;&gt;"",IF(AI176="CUMPLE",IF(AN176="CUMPLE","CUMPLE","NO CUMPLE"),"NO CUMPLE")," ")</f>
        <v xml:space="preserve"> </v>
      </c>
      <c r="AZ176" s="155"/>
      <c r="BA176" s="170"/>
      <c r="BB176" s="829">
        <f>ROUND(BA176*$DQ$3,0)</f>
        <v>0</v>
      </c>
      <c r="BC176" s="834">
        <f t="shared" ref="BC176" si="922">$BC$3</f>
        <v>339892784</v>
      </c>
      <c r="BD176" s="729" t="str">
        <f t="shared" ref="BD176" si="923">IF(BA176&lt;&gt;"",IF(BB176&lt;=BC176,"CUMPLE","RECHAZADO"),"")</f>
        <v/>
      </c>
      <c r="BE176" s="181"/>
      <c r="BF176" s="170"/>
      <c r="BG176" s="829">
        <f>ROUND(BF176*$DR$3,0)</f>
        <v>0</v>
      </c>
      <c r="BH176" s="829">
        <f t="shared" ref="BH176" si="924">$BH$3</f>
        <v>1059638654</v>
      </c>
      <c r="BI176" s="729" t="str">
        <f t="shared" ref="BI176:BI187" si="925">IF(BF176&lt;&gt;"",IF(BG176&lt;=BH176,"CUMPLE","RECHAZADO"),"")</f>
        <v/>
      </c>
      <c r="BJ176" s="181"/>
      <c r="BK176" s="170"/>
      <c r="BL176" s="829">
        <f>ROUND(BK176*$DS$3,0)</f>
        <v>0</v>
      </c>
      <c r="BM176" s="1045">
        <f t="shared" ref="BM176" si="926">$BM$16</f>
        <v>74539289</v>
      </c>
      <c r="BN176" s="244" t="str">
        <f>IF(BK176&lt;&gt;"",IF((BL176/$DR$3)/$DN$3&lt;=$BM$20,"CUMPLE","RECHAZADO"),"")</f>
        <v/>
      </c>
      <c r="BO176" s="193"/>
      <c r="BP176" s="831">
        <f t="shared" ref="BP176:BP187" si="927">BB176+BG176+BL176</f>
        <v>0</v>
      </c>
      <c r="BQ176" s="170"/>
      <c r="BR176" s="832">
        <f t="shared" ref="BR176:BR187" si="928">ROUND((BB176+BG176+BL176)*19%,0)</f>
        <v>0</v>
      </c>
      <c r="BS176" s="832">
        <f t="shared" ref="BS176:BS187" si="929">ROUND((BB176+BG176+BL176)*$AV$16,0)</f>
        <v>0</v>
      </c>
      <c r="BT176" s="832" t="str">
        <f t="shared" ref="BT176:BT178" si="930">IF(BQ176&lt;&gt;"",IF(BD176="CUMPLE",IF(BI176="CUMPLE","CUMPLE","NO CUMPLE"),"NO CUMPLE")," ")</f>
        <v xml:space="preserve"> </v>
      </c>
      <c r="BU176" s="155"/>
      <c r="BV176" s="170"/>
      <c r="BW176" s="170"/>
      <c r="BX176" s="835">
        <f t="shared" ref="BX176:BX187" si="931">ROUND((BV176*10%)*19%,0)</f>
        <v>0</v>
      </c>
      <c r="BY176" s="835" t="str">
        <f>IF(BV176&lt;&gt;"",IF(AND(BV176/$DN$3&lt;=$BY$15,BV176/$DN$3&gt;=$BY$16),"CUMPLE","RECHAZADO"),"")</f>
        <v/>
      </c>
      <c r="BZ176" s="835">
        <f t="shared" ref="BZ176:BZ187" si="932">BV176</f>
        <v>0</v>
      </c>
      <c r="CA176" s="835">
        <f t="shared" ref="CA176:CA187" si="933">BZ176+BX176</f>
        <v>0</v>
      </c>
      <c r="CB176" s="155"/>
      <c r="CC176" s="170"/>
      <c r="CD176" s="170"/>
      <c r="CE176" s="835">
        <f t="shared" ref="CE176:CE187" si="934">ROUND((CC176*10%)*19%,0)</f>
        <v>0</v>
      </c>
      <c r="CF176" s="835" t="str">
        <f>IF(CC176&lt;&gt;"",IF(AND(CC176/$DN$3&lt;=$CF$15,CC176/$DS$3&gt;=$CF$16),"CUMPLE","RECHAZADO"),"")</f>
        <v/>
      </c>
      <c r="CG176" s="835">
        <f t="shared" ref="CG176:CG187" si="935">CC176</f>
        <v>0</v>
      </c>
      <c r="CH176" s="835">
        <f t="shared" ref="CH176:CH187" si="936">CG176+CE176</f>
        <v>0</v>
      </c>
      <c r="CI176" s="195"/>
      <c r="CJ176" s="86" t="str">
        <f t="shared" ref="CJ176:CJ187" si="937">R176</f>
        <v/>
      </c>
      <c r="CK176" s="836">
        <f t="shared" ref="CK176:CK187" si="938">AC176+AX176+BS176+CA176+CH176</f>
        <v>0</v>
      </c>
      <c r="CL176" s="837" t="str">
        <f t="shared" ref="CL176" si="939">IF(CJ176="RECHAZADO","RECHAZADO",IF(CJ176&lt;&gt;"",CJ176+CK176,""))</f>
        <v/>
      </c>
      <c r="CM176" s="155"/>
      <c r="CN176" s="838" t="str">
        <f t="shared" ref="CN176:CN187" si="940">S176</f>
        <v/>
      </c>
      <c r="CO176" s="839">
        <f t="shared" ref="CO176:CO187" si="941">AD176+AU176+BP176+BZ176+CG176</f>
        <v>0</v>
      </c>
      <c r="CP176" s="840" t="str">
        <f t="shared" ref="CP176" si="942">IF(CN176="RECHAZADO","RECHAZADO",IF(CN176&lt;&gt;"",CN176+CO176,""))</f>
        <v/>
      </c>
      <c r="CQ176" s="156"/>
      <c r="CR176" s="841">
        <f t="shared" si="862"/>
        <v>0</v>
      </c>
      <c r="CS176" s="835">
        <f>(W176*$DP$3)+X176+(AF176*$DQ$3)+(AK176*$DR$3)+(AP176*$DS$3)+AV176+(BA176*$DQ$3)+(BF176*$DR$3)+(BK176*$DS$3)+BQ176+BV176+BW176+CC176+CD176</f>
        <v>0</v>
      </c>
      <c r="CT176" s="840">
        <f t="shared" ref="CT176:CT187" si="943">CR176+CS176</f>
        <v>0</v>
      </c>
      <c r="CU176" s="842"/>
      <c r="CV176" s="840" t="str">
        <f>IF(CU176&lt;&gt;"",IF(CT176=CU176,"OK","REVISAR"),"")</f>
        <v/>
      </c>
      <c r="DB176" s="843" t="str">
        <f t="shared" ref="DB176" si="944">IF(F176&lt;&gt;"",IF(G176="CUMPLE",IF(P176="CUMPLE",IF(AB176="CUMPLE",IF(AY176="CUMPLE",IF(BT176="CUMPLE",IF(BY176="CUMPLE","HABILITADO","RECHAZADO"),"RECHAZADO"),"RECHAZADO"),"RECHAZADO"),"RECHAZADO"),"RECHAZADO"),"")</f>
        <v/>
      </c>
      <c r="DC176" s="844"/>
    </row>
    <row r="177" spans="1:107" hidden="1" x14ac:dyDescent="0.25">
      <c r="A177" s="1042"/>
      <c r="B177" s="750">
        <v>2</v>
      </c>
      <c r="C177" s="1043"/>
      <c r="D177" s="220"/>
      <c r="E177" s="156"/>
      <c r="F177" s="751"/>
      <c r="G177" s="752" t="str">
        <f t="shared" ref="G177" si="945">IF(F177&lt;&gt;"",IF(F177=$DV$4,"CUMPLE","RECHAZADO"),"")</f>
        <v/>
      </c>
      <c r="H177" s="753"/>
      <c r="I177" s="754"/>
      <c r="J177" s="784"/>
      <c r="K177" s="756">
        <f t="shared" si="904"/>
        <v>0</v>
      </c>
      <c r="L177" s="174" t="e">
        <f t="shared" si="905"/>
        <v>#DIV/0!</v>
      </c>
      <c r="M177" s="175" t="e">
        <f t="shared" si="906"/>
        <v>#DIV/0!</v>
      </c>
      <c r="N177" s="176" t="e">
        <f t="shared" si="907"/>
        <v>#DIV/0!</v>
      </c>
      <c r="O177" s="177" t="e">
        <f t="shared" si="908"/>
        <v>#DIV/0!</v>
      </c>
      <c r="P177" s="757" t="str">
        <f>IF(H177&lt;&gt;"",IF(J177=K177,IF(H177="SI",IF(AND(I177&lt;=$DF$4,I177&gt;=($DF$4*0.9)),"CUMPLE","NO CUMPLE"),IF(I177=$DF$4,"CUMPLE","NO CUMPLE")),"NO CUMPLE"),"")</f>
        <v/>
      </c>
      <c r="Q177" s="179">
        <f t="shared" si="909"/>
        <v>0</v>
      </c>
      <c r="R177" s="758" t="str">
        <f t="shared" si="867"/>
        <v/>
      </c>
      <c r="S177" s="758" t="str">
        <f t="shared" si="829"/>
        <v/>
      </c>
      <c r="T177" s="759"/>
      <c r="U177" s="760"/>
      <c r="V177" s="155"/>
      <c r="W177" s="761"/>
      <c r="X177" s="762"/>
      <c r="Y177" s="763">
        <f>ROUND(W177*$DP$4,0)</f>
        <v>0</v>
      </c>
      <c r="Z177" s="763">
        <f t="shared" si="830"/>
        <v>0</v>
      </c>
      <c r="AA177" s="1045"/>
      <c r="AB177" s="764" t="str">
        <f>IF(W177&lt;&gt;"",IF((Y177/$DP$4)/$DN$4&lt;=$AA$20,"CUMPLE","RECHAZADO"),"")</f>
        <v/>
      </c>
      <c r="AC177" s="765">
        <f t="shared" si="913"/>
        <v>0</v>
      </c>
      <c r="AD177" s="765">
        <f t="shared" si="914"/>
        <v>0</v>
      </c>
      <c r="AE177" s="759"/>
      <c r="AF177" s="761"/>
      <c r="AG177" s="763">
        <f>ROUND(AF177*$DQ$4,0)</f>
        <v>0</v>
      </c>
      <c r="AH177" s="1045"/>
      <c r="AI177" s="764" t="str">
        <f>IF(AF177&lt;&gt;"",IF(AG177/$DQ$4&lt;=$AH$20,"CUMPLE","RECHAZADO"),"")</f>
        <v/>
      </c>
      <c r="AJ177" s="759"/>
      <c r="AK177" s="761"/>
      <c r="AL177" s="763">
        <f>ROUND(AK177*$DR$4,0)</f>
        <v>0</v>
      </c>
      <c r="AM177" s="1045"/>
      <c r="AN177" s="764" t="str">
        <f>IF(AK177&lt;&gt;"",IF(AL177/$DR$4&lt;=$AM$20,"CUMPLE","RECHAZADO"),"")</f>
        <v/>
      </c>
      <c r="AO177" s="759"/>
      <c r="AP177" s="761"/>
      <c r="AQ177" s="763">
        <f>ROUND(AP177*$DS$4,0)</f>
        <v>0</v>
      </c>
      <c r="AR177" s="1045"/>
      <c r="AS177" s="764" t="str">
        <f>IF(AP177&lt;&gt;"",IF(AQ177/$DR$4&lt;=$AR$20,"CUMPLE","RECHAZADO"),"")</f>
        <v/>
      </c>
      <c r="AT177" s="766"/>
      <c r="AU177" s="767">
        <f t="shared" si="918"/>
        <v>0</v>
      </c>
      <c r="AV177" s="753"/>
      <c r="AW177" s="768">
        <f t="shared" si="919"/>
        <v>0</v>
      </c>
      <c r="AX177" s="768">
        <f t="shared" si="920"/>
        <v>0</v>
      </c>
      <c r="AY177" s="768" t="str">
        <f t="shared" si="921"/>
        <v xml:space="preserve"> </v>
      </c>
      <c r="AZ177" s="155"/>
      <c r="BA177" s="761"/>
      <c r="BB177" s="763">
        <f>ROUND(BA177*$DQ$4,0)</f>
        <v>0</v>
      </c>
      <c r="BC177" s="770">
        <f t="shared" ref="BC177" si="946">$BC$4</f>
        <v>92828885</v>
      </c>
      <c r="BD177" s="164" t="str">
        <f t="shared" si="842"/>
        <v/>
      </c>
      <c r="BE177" s="759"/>
      <c r="BF177" s="761"/>
      <c r="BG177" s="763">
        <f>ROUND(BF177*$DR$4,0)</f>
        <v>0</v>
      </c>
      <c r="BH177" s="763">
        <f t="shared" ref="BH177" si="947">$BH$4</f>
        <v>924495218</v>
      </c>
      <c r="BI177" s="164" t="str">
        <f t="shared" si="925"/>
        <v/>
      </c>
      <c r="BJ177" s="759"/>
      <c r="BK177" s="761"/>
      <c r="BL177" s="763">
        <f>ROUND(BK177*$DS$4,0)</f>
        <v>0</v>
      </c>
      <c r="BM177" s="1045"/>
      <c r="BN177" s="764" t="str">
        <f>IF(BK177&lt;&gt;"",IF((BL177/$DR$4)/$DN$4&lt;=$BM$20,"CUMPLE","RECHAZADO"),"")</f>
        <v/>
      </c>
      <c r="BO177" s="771"/>
      <c r="BP177" s="767">
        <f t="shared" si="927"/>
        <v>0</v>
      </c>
      <c r="BQ177" s="753"/>
      <c r="BR177" s="768">
        <f t="shared" si="928"/>
        <v>0</v>
      </c>
      <c r="BS177" s="768">
        <f t="shared" si="929"/>
        <v>0</v>
      </c>
      <c r="BT177" s="768" t="str">
        <f t="shared" si="930"/>
        <v xml:space="preserve"> </v>
      </c>
      <c r="BU177" s="155"/>
      <c r="BV177" s="753"/>
      <c r="BW177" s="753"/>
      <c r="BX177" s="772">
        <f t="shared" si="931"/>
        <v>0</v>
      </c>
      <c r="BY177" s="772" t="str">
        <f>IF(BV177&lt;&gt;"",IF(AND(BV177/$DN$4&lt;=$BY$15,BV177/$DN$4&gt;=$BY$16),"CUMPLE","RECHAZADO"),"")</f>
        <v/>
      </c>
      <c r="BZ177" s="772">
        <f t="shared" si="932"/>
        <v>0</v>
      </c>
      <c r="CA177" s="772">
        <f t="shared" si="933"/>
        <v>0</v>
      </c>
      <c r="CB177" s="155"/>
      <c r="CC177" s="753"/>
      <c r="CD177" s="753"/>
      <c r="CE177" s="772">
        <f t="shared" si="934"/>
        <v>0</v>
      </c>
      <c r="CF177" s="772" t="str">
        <f>IF(CC177&lt;&gt;"",IF(AND(CC177/$DN$4&lt;=$CF$15,CC177/$DS$4&gt;=$CF$16),"CUMPLE","RECHAZADO"),"")</f>
        <v/>
      </c>
      <c r="CG177" s="772">
        <f t="shared" si="935"/>
        <v>0</v>
      </c>
      <c r="CH177" s="772">
        <f t="shared" si="936"/>
        <v>0</v>
      </c>
      <c r="CI177" s="773"/>
      <c r="CJ177" s="774" t="str">
        <f t="shared" si="937"/>
        <v/>
      </c>
      <c r="CK177" s="775">
        <f t="shared" si="938"/>
        <v>0</v>
      </c>
      <c r="CL177" s="776" t="str">
        <f t="shared" si="858"/>
        <v/>
      </c>
      <c r="CM177" s="155"/>
      <c r="CN177" s="777" t="str">
        <f t="shared" si="940"/>
        <v/>
      </c>
      <c r="CO177" s="778">
        <f t="shared" si="941"/>
        <v>0</v>
      </c>
      <c r="CP177" s="779" t="str">
        <f t="shared" si="861"/>
        <v/>
      </c>
      <c r="CQ177" s="156"/>
      <c r="CR177" s="780">
        <f t="shared" si="862"/>
        <v>0</v>
      </c>
      <c r="CS177" s="772">
        <f>(W177*$DP$4)+X177+(AF177*$DQ$4)+(AK177*$DR$4)+(AP177*$DS$4)+AV177+(BA177*$DQ$4)+(BF177*$DR$4)+(BK177*$DS$4)+BQ177+BV177+BW177+CC177+CD177</f>
        <v>0</v>
      </c>
      <c r="CT177" s="779">
        <f t="shared" si="943"/>
        <v>0</v>
      </c>
      <c r="CU177" s="781"/>
      <c r="CV177" s="779" t="str">
        <f t="shared" ref="CV177:CV181" si="948">IF(CU177&lt;&gt;"",IF(CT177=CU177,"OK","REVISAR"),"")</f>
        <v/>
      </c>
      <c r="DB177" s="782" t="str">
        <f t="shared" si="865"/>
        <v/>
      </c>
      <c r="DC177" s="783"/>
    </row>
    <row r="178" spans="1:107" ht="17.25" thickBot="1" x14ac:dyDescent="0.3">
      <c r="A178" s="1039"/>
      <c r="B178" s="870">
        <v>3</v>
      </c>
      <c r="C178" s="1039"/>
      <c r="D178" s="726"/>
      <c r="E178" s="871"/>
      <c r="F178" s="872">
        <v>22660325900</v>
      </c>
      <c r="G178" s="873" t="str">
        <f t="shared" ref="G178" si="949">IF(F178&lt;&gt;"",IF(F178=$DV$5,"CUMPLE","RECHAZADO"),"")</f>
        <v>CUMPLE</v>
      </c>
      <c r="H178" s="874" t="s">
        <v>1538</v>
      </c>
      <c r="I178" s="880">
        <v>20196034881</v>
      </c>
      <c r="J178" s="208">
        <v>383724663</v>
      </c>
      <c r="K178" s="173">
        <f t="shared" si="904"/>
        <v>383724663</v>
      </c>
      <c r="L178" s="724" t="e">
        <f>1-#REF!/DF161</f>
        <v>#REF!</v>
      </c>
      <c r="M178" s="175" t="e">
        <f t="shared" si="906"/>
        <v>#DIV/0!</v>
      </c>
      <c r="N178" s="176" t="e">
        <f t="shared" si="907"/>
        <v>#DIV/0!</v>
      </c>
      <c r="O178" s="177" t="e">
        <f t="shared" si="908"/>
        <v>#DIV/0!</v>
      </c>
      <c r="P178" s="178" t="str">
        <f>IF(H178&lt;&gt;"",IF(J178=K178,IF(H178="SI",IF(AND(I178&lt;=$DF$5,I178&gt;=($DF$5*0.9)),"CUMPLE","NO CUMPLE"),IF(I178=$DF$5,"CUMPLE","NO CUMPLE")),"NO CUMPLE"),"")</f>
        <v>CUMPLE</v>
      </c>
      <c r="Q178" s="725">
        <f t="shared" si="909"/>
        <v>0</v>
      </c>
      <c r="R178" s="180">
        <f>IF(F178&lt;&gt;"",IF(G178="CUMPLE",IF(P178="CUMPLE",I178+J178,""),"RECHAZADO"),"")</f>
        <v>20579759544</v>
      </c>
      <c r="S178" s="180">
        <f t="shared" si="829"/>
        <v>20196034881</v>
      </c>
      <c r="T178" s="209"/>
      <c r="U178" s="209"/>
      <c r="V178" s="871"/>
      <c r="W178" s="874">
        <v>1273523</v>
      </c>
      <c r="X178" s="876">
        <v>1935755</v>
      </c>
      <c r="Y178" s="184">
        <f>ROUND(W178*$DP$5,0)</f>
        <v>101881840</v>
      </c>
      <c r="Z178" s="184">
        <f t="shared" si="830"/>
        <v>1935755</v>
      </c>
      <c r="AA178" s="1044"/>
      <c r="AB178" s="185" t="str">
        <f>IF(W178&lt;&gt;"",IF((Y178/$DP$5)/$DN$5&lt;=$AA$20,"CUMPLE","RECHAZADO"),"")</f>
        <v>CUMPLE</v>
      </c>
      <c r="AC178" s="186">
        <f t="shared" si="913"/>
        <v>103817595</v>
      </c>
      <c r="AD178" s="186">
        <f t="shared" si="914"/>
        <v>101881840</v>
      </c>
      <c r="AE178" s="209"/>
      <c r="AF178" s="874">
        <v>191368</v>
      </c>
      <c r="AG178" s="184">
        <f>ROUND(AF178*$DQ$5,0)</f>
        <v>1339576</v>
      </c>
      <c r="AH178" s="1044"/>
      <c r="AI178" s="185" t="str">
        <f>IF(AF178&lt;&gt;"",IF(AG178/$DQ$5&lt;=$AH$20,"CUMPLE","RECHAZADO"),"")</f>
        <v>CUMPLE</v>
      </c>
      <c r="AJ178" s="209"/>
      <c r="AK178" s="874">
        <v>152740</v>
      </c>
      <c r="AL178" s="184">
        <f>ROUND(AK178*$DR$5,0)</f>
        <v>12219200</v>
      </c>
      <c r="AM178" s="1044"/>
      <c r="AN178" s="185" t="str">
        <f>IF(AK178&lt;&gt;"",IF(AL178/$DR$5&lt;=$AM$20,"CUMPLE","RECHAZADO"),"")</f>
        <v>CUMPLE</v>
      </c>
      <c r="AO178" s="209"/>
      <c r="AP178" s="874"/>
      <c r="AQ178" s="184">
        <f>ROUND(AP178*$DS$5,0)</f>
        <v>0</v>
      </c>
      <c r="AR178" s="1044"/>
      <c r="AS178" s="185" t="str">
        <f>IF(AP178&lt;&gt;"",IF(AQ178/$DR$5&lt;=$AR$20,"CUMPLE","RECHAZADO"),"")</f>
        <v/>
      </c>
      <c r="AT178" s="185"/>
      <c r="AU178" s="194">
        <f t="shared" si="918"/>
        <v>13558776</v>
      </c>
      <c r="AV178" s="874">
        <v>2576168</v>
      </c>
      <c r="AW178" s="877">
        <f t="shared" si="919"/>
        <v>2576167</v>
      </c>
      <c r="AX178" s="877">
        <f t="shared" si="920"/>
        <v>16134943</v>
      </c>
      <c r="AY178" s="877" t="str">
        <f t="shared" si="921"/>
        <v>CUMPLE</v>
      </c>
      <c r="AZ178" s="871"/>
      <c r="BA178" s="874">
        <v>10993721</v>
      </c>
      <c r="BB178" s="184">
        <f>ROUND(BA178*$DQ$5,0)</f>
        <v>76956047</v>
      </c>
      <c r="BC178" s="184">
        <f t="shared" ref="BC178" si="950">$BC$5</f>
        <v>123465503</v>
      </c>
      <c r="BD178" s="185" t="str">
        <f t="shared" si="842"/>
        <v>CUMPLE</v>
      </c>
      <c r="BE178" s="209"/>
      <c r="BF178" s="874">
        <v>10329050</v>
      </c>
      <c r="BG178" s="184">
        <f>ROUND(BF178*$DR$5,0)</f>
        <v>826324000</v>
      </c>
      <c r="BH178" s="184">
        <f t="shared" ref="BH178" si="951">$BH$5</f>
        <v>1325724320</v>
      </c>
      <c r="BI178" s="185" t="str">
        <f t="shared" si="925"/>
        <v>CUMPLE</v>
      </c>
      <c r="BJ178" s="209"/>
      <c r="BK178" s="874"/>
      <c r="BL178" s="184">
        <f>ROUND(BK178*$DS$5,0)</f>
        <v>0</v>
      </c>
      <c r="BM178" s="1044"/>
      <c r="BN178" s="185" t="str">
        <f>IF(BK178&lt;&gt;"",IF((BL178/$DR$5)/$DN$5&lt;=$BM$20,"CUMPLE","RECHAZADO"),"")</f>
        <v/>
      </c>
      <c r="BO178" s="878"/>
      <c r="BP178" s="194">
        <f t="shared" si="927"/>
        <v>903280047</v>
      </c>
      <c r="BQ178" s="874">
        <v>171623209</v>
      </c>
      <c r="BR178" s="877">
        <f t="shared" si="928"/>
        <v>171623209</v>
      </c>
      <c r="BS178" s="877">
        <f t="shared" si="929"/>
        <v>1074903256</v>
      </c>
      <c r="BT178" s="877" t="str">
        <f t="shared" si="930"/>
        <v>CUMPLE</v>
      </c>
      <c r="BU178" s="871"/>
      <c r="BV178" s="874">
        <v>123610116</v>
      </c>
      <c r="BW178" s="874">
        <v>2348593</v>
      </c>
      <c r="BX178" s="194">
        <f t="shared" si="931"/>
        <v>2348592</v>
      </c>
      <c r="BY178" s="194" t="str">
        <f>IF(BV178&lt;&gt;"",IF(AND(BV178/$DN$5&lt;=$BY$15,BV178/$DN$5&gt;=$BY$16),"CUMPLE","RECHAZADO"),"")</f>
        <v>CUMPLE</v>
      </c>
      <c r="BZ178" s="194">
        <f t="shared" si="932"/>
        <v>123610116</v>
      </c>
      <c r="CA178" s="194">
        <f t="shared" si="933"/>
        <v>125958708</v>
      </c>
      <c r="CB178" s="871"/>
      <c r="CC178" s="874"/>
      <c r="CD178" s="874"/>
      <c r="CE178" s="194">
        <f t="shared" si="934"/>
        <v>0</v>
      </c>
      <c r="CF178" s="194" t="str">
        <f>IF(CC178&lt;&gt;"",IF(AND(CC178/$DN$5&lt;=$CF$15,CC178/$DS$5&gt;=$CF$16),"CUMPLE","RECHAZADO"),"")</f>
        <v/>
      </c>
      <c r="CG178" s="194">
        <f t="shared" si="935"/>
        <v>0</v>
      </c>
      <c r="CH178" s="194">
        <f t="shared" si="936"/>
        <v>0</v>
      </c>
      <c r="CI178" s="194"/>
      <c r="CJ178" s="232">
        <f t="shared" si="937"/>
        <v>20579759544</v>
      </c>
      <c r="CK178" s="197">
        <f t="shared" si="938"/>
        <v>1320814502</v>
      </c>
      <c r="CL178" s="232">
        <f t="shared" si="858"/>
        <v>21900574046</v>
      </c>
      <c r="CM178" s="871"/>
      <c r="CN178" s="200">
        <f t="shared" si="940"/>
        <v>20196034881</v>
      </c>
      <c r="CO178" s="200">
        <f t="shared" si="941"/>
        <v>1142330779</v>
      </c>
      <c r="CP178" s="200">
        <f t="shared" si="861"/>
        <v>21338365660</v>
      </c>
      <c r="CQ178" s="871"/>
      <c r="CR178" s="194">
        <f t="shared" si="862"/>
        <v>20579759544</v>
      </c>
      <c r="CS178" s="194">
        <f>(W178*$DP$5)+X178+(AF178*$DQ$5)+(AK178*$DR$5)+(AP178*$DS$5)+AV178+(BA178*$DQ$5)+(BF178*$DR$5)+(BK178*$DS$5)+BQ178+BV178+BW178+CC178+CD178</f>
        <v>1320814504</v>
      </c>
      <c r="CT178" s="200">
        <f t="shared" si="943"/>
        <v>21900574048</v>
      </c>
      <c r="CU178" s="874">
        <v>21900574048</v>
      </c>
      <c r="CV178" s="200" t="str">
        <f t="shared" si="948"/>
        <v>OK</v>
      </c>
      <c r="CW178" s="136"/>
      <c r="DB178" s="879" t="str">
        <f t="shared" si="865"/>
        <v>HABILITADO</v>
      </c>
      <c r="DC178" s="487"/>
    </row>
    <row r="179" spans="1:107" hidden="1" x14ac:dyDescent="0.25">
      <c r="A179" s="1041"/>
      <c r="B179" s="167">
        <v>4</v>
      </c>
      <c r="C179" s="1043"/>
      <c r="D179" s="220"/>
      <c r="E179" s="156"/>
      <c r="F179" s="168"/>
      <c r="G179" s="169" t="str">
        <f t="shared" ref="G179" si="952">IF(F179&lt;&gt;"",IF(F179=$DV$6,"CUMPLE","RECHAZADO"),"")</f>
        <v/>
      </c>
      <c r="H179" s="170"/>
      <c r="I179" s="221"/>
      <c r="J179" s="172"/>
      <c r="K179" s="827">
        <f t="shared" si="904"/>
        <v>0</v>
      </c>
      <c r="L179" s="174" t="e">
        <f>1-#REF!/DF162</f>
        <v>#REF!</v>
      </c>
      <c r="M179" s="175" t="e">
        <f t="shared" si="906"/>
        <v>#DIV/0!</v>
      </c>
      <c r="N179" s="176" t="e">
        <f t="shared" si="907"/>
        <v>#DIV/0!</v>
      </c>
      <c r="O179" s="177" t="e">
        <f t="shared" si="908"/>
        <v>#DIV/0!</v>
      </c>
      <c r="P179" s="179" t="str">
        <f>IF(H179&lt;&gt;"",IF(J179=K179,IF(H179="SI",IF(AND(I179&lt;=$DF$6,I179&gt;=($DF$6*0.9)),"CUMPLE","NO CUMPLE"),IF(I179=$DF$6,"CUMPLE","NO CUMPLE")),"NO CUMPLE"),"")</f>
        <v/>
      </c>
      <c r="Q179" s="179">
        <f t="shared" si="909"/>
        <v>0</v>
      </c>
      <c r="R179" s="828" t="str">
        <f t="shared" ref="R179:R180" si="953">IF(F179&lt;&gt;"",IF(G179="CUMPLE",IF(P179="CUMPLE",I179+J179,""),"RECHAZADO"),"")</f>
        <v/>
      </c>
      <c r="S179" s="828" t="str">
        <f t="shared" si="829"/>
        <v/>
      </c>
      <c r="T179" s="181"/>
      <c r="U179" s="182"/>
      <c r="V179" s="155"/>
      <c r="W179" s="170"/>
      <c r="X179" s="183"/>
      <c r="Y179" s="829">
        <f>ROUND(W179*$DP$6,0)</f>
        <v>0</v>
      </c>
      <c r="Z179" s="829">
        <f t="shared" si="830"/>
        <v>0</v>
      </c>
      <c r="AA179" s="1045"/>
      <c r="AB179" s="244" t="str">
        <f>IF(W179&lt;&gt;"",IF((Y179/$DP$6)/$DN$6&lt;=$AA$20,"CUMPLE","RECHAZADO"),"")</f>
        <v/>
      </c>
      <c r="AC179" s="830">
        <f t="shared" si="913"/>
        <v>0</v>
      </c>
      <c r="AD179" s="830">
        <f t="shared" si="914"/>
        <v>0</v>
      </c>
      <c r="AE179" s="181"/>
      <c r="AF179" s="170"/>
      <c r="AG179" s="829">
        <f>ROUND(AF179*$DQ$6,0)</f>
        <v>0</v>
      </c>
      <c r="AH179" s="1045"/>
      <c r="AI179" s="244" t="str">
        <f>IF(AF179&lt;&gt;"",IF(AG179/$DQ$6&lt;=$AH$20,"CUMPLE","RECHAZADO"),"")</f>
        <v/>
      </c>
      <c r="AJ179" s="181"/>
      <c r="AK179" s="170"/>
      <c r="AL179" s="829">
        <f>ROUND(AK179*$DR$6,0)</f>
        <v>0</v>
      </c>
      <c r="AM179" s="1045"/>
      <c r="AN179" s="244" t="str">
        <f>IF(AK179&lt;&gt;"",IF(AL179/$DR$6&lt;=$AM$20,"CUMPLE","RECHAZADO"),"")</f>
        <v/>
      </c>
      <c r="AO179" s="181"/>
      <c r="AP179" s="170"/>
      <c r="AQ179" s="829">
        <f>ROUND(AP179*$DS$6,0)</f>
        <v>0</v>
      </c>
      <c r="AR179" s="1045"/>
      <c r="AS179" s="244" t="str">
        <f>IF(AP179&lt;&gt;"",IF(AQ179/$DR$6&lt;=$AR$20,"CUMPLE","RECHAZADO"),"")</f>
        <v/>
      </c>
      <c r="AT179" s="187"/>
      <c r="AU179" s="831">
        <f t="shared" si="918"/>
        <v>0</v>
      </c>
      <c r="AV179" s="170"/>
      <c r="AW179" s="832">
        <f t="shared" si="919"/>
        <v>0</v>
      </c>
      <c r="AX179" s="832">
        <f t="shared" si="920"/>
        <v>0</v>
      </c>
      <c r="AY179" s="832" t="str">
        <f>IF(AV179&lt;&gt;"",IF(AN179="CUMPLE","CUMPLE","NO CUMPLE"),"")</f>
        <v/>
      </c>
      <c r="AZ179" s="155"/>
      <c r="BA179" s="170"/>
      <c r="BB179" s="829">
        <f>ROUND(BA179*$DQ$6,0)</f>
        <v>0</v>
      </c>
      <c r="BC179" s="834">
        <f t="shared" ref="BC179" si="954">$BC$6</f>
        <v>599037720</v>
      </c>
      <c r="BD179" s="729" t="str">
        <f t="shared" si="842"/>
        <v/>
      </c>
      <c r="BE179" s="181"/>
      <c r="BF179" s="170"/>
      <c r="BG179" s="829">
        <f>ROUND(BF179*$DR$6,0)</f>
        <v>0</v>
      </c>
      <c r="BH179" s="829">
        <f t="shared" ref="BH179" si="955">$BH$6</f>
        <v>1500854400</v>
      </c>
      <c r="BI179" s="729" t="str">
        <f t="shared" si="925"/>
        <v/>
      </c>
      <c r="BJ179" s="181"/>
      <c r="BK179" s="170"/>
      <c r="BL179" s="829">
        <f>ROUND(BK179*$DS$6,0)</f>
        <v>0</v>
      </c>
      <c r="BM179" s="1045"/>
      <c r="BN179" s="244" t="str">
        <f>IF(BK179&lt;&gt;"",IF((BL179/$DR$6)/$DN$6&lt;=$BM$20,"CUMPLE","RECHAZADO"),"")</f>
        <v/>
      </c>
      <c r="BO179" s="193"/>
      <c r="BP179" s="831">
        <f t="shared" si="927"/>
        <v>0</v>
      </c>
      <c r="BQ179" s="170"/>
      <c r="BR179" s="832">
        <f t="shared" si="928"/>
        <v>0</v>
      </c>
      <c r="BS179" s="832">
        <f t="shared" si="929"/>
        <v>0</v>
      </c>
      <c r="BT179" s="832" t="str">
        <f>IF(BQ179&lt;&gt;"",IF(BI179="CUMPLE","CUMPLE","NO CUMPLE"),"")</f>
        <v/>
      </c>
      <c r="BU179" s="155"/>
      <c r="BV179" s="170"/>
      <c r="BW179" s="170"/>
      <c r="BX179" s="835">
        <f t="shared" si="931"/>
        <v>0</v>
      </c>
      <c r="BY179" s="835" t="str">
        <f>IF(BV179&lt;&gt;"",IF(AND(BV179/$DN$6&lt;=$BY$15,BV179/$DN$6&gt;=$BY$16),"CUMPLE","RECHAZADO"),"")</f>
        <v/>
      </c>
      <c r="BZ179" s="835">
        <f t="shared" si="932"/>
        <v>0</v>
      </c>
      <c r="CA179" s="835">
        <f t="shared" si="933"/>
        <v>0</v>
      </c>
      <c r="CB179" s="155"/>
      <c r="CC179" s="170"/>
      <c r="CD179" s="170"/>
      <c r="CE179" s="835">
        <f t="shared" si="934"/>
        <v>0</v>
      </c>
      <c r="CF179" s="835" t="str">
        <f>IF(CC179&lt;&gt;"",IF(AND(CC179/$DN$6&lt;=$CF$15,CC179/$DS$6&gt;=$CF$16),"CUMPLE","RECHAZADO"),"")</f>
        <v/>
      </c>
      <c r="CG179" s="835">
        <f t="shared" si="935"/>
        <v>0</v>
      </c>
      <c r="CH179" s="835">
        <f t="shared" si="936"/>
        <v>0</v>
      </c>
      <c r="CI179" s="195"/>
      <c r="CJ179" s="86" t="str">
        <f t="shared" si="937"/>
        <v/>
      </c>
      <c r="CK179" s="836">
        <f t="shared" si="938"/>
        <v>0</v>
      </c>
      <c r="CL179" s="837" t="str">
        <f t="shared" si="858"/>
        <v/>
      </c>
      <c r="CM179" s="155"/>
      <c r="CN179" s="838" t="str">
        <f t="shared" si="940"/>
        <v/>
      </c>
      <c r="CO179" s="839">
        <f t="shared" si="941"/>
        <v>0</v>
      </c>
      <c r="CP179" s="840" t="str">
        <f t="shared" si="861"/>
        <v/>
      </c>
      <c r="CQ179" s="156"/>
      <c r="CR179" s="841">
        <f t="shared" si="862"/>
        <v>0</v>
      </c>
      <c r="CS179" s="835">
        <f>(W179*$DP$6)+X179+(AF179*$DQ$6)+(AK179*$DR$6)+(AP179*$DS$6)+AV179+(BA179*$DQ$6)+(BF179*$DR$6)+(BK179*$DS$6)+BQ179+BV179+BW179+CC179+CD179</f>
        <v>0</v>
      </c>
      <c r="CT179" s="840">
        <f t="shared" si="943"/>
        <v>0</v>
      </c>
      <c r="CU179" s="842"/>
      <c r="CV179" s="840" t="str">
        <f t="shared" si="948"/>
        <v/>
      </c>
      <c r="DB179" s="843" t="str">
        <f t="shared" si="865"/>
        <v/>
      </c>
      <c r="DC179" s="844"/>
    </row>
    <row r="180" spans="1:107" hidden="1" x14ac:dyDescent="0.25">
      <c r="A180" s="1046"/>
      <c r="B180" s="870">
        <v>5</v>
      </c>
      <c r="C180" s="1043"/>
      <c r="D180" s="220"/>
      <c r="E180" s="156"/>
      <c r="F180" s="207"/>
      <c r="G180" s="169" t="str">
        <f t="shared" ref="G180" si="956">IF(F180&lt;&gt;"",IF(F180=$DV$7,"CUMPLE","RECHAZADO"),"")</f>
        <v/>
      </c>
      <c r="H180" s="170"/>
      <c r="I180" s="216"/>
      <c r="J180" s="208"/>
      <c r="K180" s="173">
        <f t="shared" si="904"/>
        <v>0</v>
      </c>
      <c r="L180" s="174" t="e">
        <f t="shared" si="905"/>
        <v>#DIV/0!</v>
      </c>
      <c r="M180" s="175" t="e">
        <f t="shared" si="906"/>
        <v>#DIV/0!</v>
      </c>
      <c r="N180" s="176" t="e">
        <f t="shared" si="907"/>
        <v>#DIV/0!</v>
      </c>
      <c r="O180" s="177" t="e">
        <f t="shared" si="908"/>
        <v>#DIV/0!</v>
      </c>
      <c r="P180" s="178" t="str">
        <f>IF(H180&lt;&gt;"",IF(J180=K180,IF(H180="SI",IF(AND(I180&lt;=$DF$7,I180&gt;=($DF$7*0.9)),"CUMPLE","NO CUMPLE"),IF(I180=$DF$7,"CUMPLE","NO CUMPLE")),"NO CUMPLE"),"")</f>
        <v/>
      </c>
      <c r="Q180" s="179">
        <f t="shared" si="909"/>
        <v>0</v>
      </c>
      <c r="R180" s="180" t="str">
        <f t="shared" si="953"/>
        <v/>
      </c>
      <c r="S180" s="180" t="str">
        <f t="shared" si="829"/>
        <v/>
      </c>
      <c r="T180" s="209"/>
      <c r="U180" s="210"/>
      <c r="V180" s="155"/>
      <c r="W180" s="211"/>
      <c r="X180" s="212"/>
      <c r="Y180" s="184">
        <f>ROUND(W180*$DP$7,0)</f>
        <v>0</v>
      </c>
      <c r="Z180" s="184">
        <f t="shared" si="830"/>
        <v>0</v>
      </c>
      <c r="AA180" s="1045"/>
      <c r="AB180" s="185" t="str">
        <f>IF(W180&lt;&gt;"",IF((Y180/$DP$7)/$DN$7&lt;=$AA$20,"CUMPLE","RECHAZADO"),"")</f>
        <v/>
      </c>
      <c r="AC180" s="186">
        <f t="shared" si="913"/>
        <v>0</v>
      </c>
      <c r="AD180" s="186">
        <f t="shared" si="914"/>
        <v>0</v>
      </c>
      <c r="AE180" s="209"/>
      <c r="AF180" s="211"/>
      <c r="AG180" s="184">
        <f>ROUND(AF180*$DQ$7,0)</f>
        <v>0</v>
      </c>
      <c r="AH180" s="1045"/>
      <c r="AI180" s="185" t="str">
        <f>IF(AF180&lt;&gt;"",IF(AG180/$DQ$7&lt;=$AH$20,"CUMPLE","RECHAZADO"),"")</f>
        <v/>
      </c>
      <c r="AJ180" s="209"/>
      <c r="AK180" s="211"/>
      <c r="AL180" s="184">
        <f>ROUND(AK180*$DR$7,0)</f>
        <v>0</v>
      </c>
      <c r="AM180" s="1045"/>
      <c r="AN180" s="185" t="str">
        <f>IF(AK180&lt;&gt;"",IF(AL180/$DR$7&lt;=$AM$20,"CUMPLE","RECHAZADO"),"")</f>
        <v/>
      </c>
      <c r="AO180" s="209"/>
      <c r="AP180" s="211"/>
      <c r="AQ180" s="184">
        <f>ROUND(AP180*$DS$7,0)</f>
        <v>0</v>
      </c>
      <c r="AR180" s="1045"/>
      <c r="AS180" s="185" t="str">
        <f>IF(AP180&lt;&gt;"",IF(AQ180/$DR$7&lt;=$AR$20,"CUMPLE","RECHAZADO"),"")</f>
        <v/>
      </c>
      <c r="AT180" s="213"/>
      <c r="AU180" s="188">
        <f t="shared" si="918"/>
        <v>0</v>
      </c>
      <c r="AV180" s="170"/>
      <c r="AW180" s="189">
        <f t="shared" si="919"/>
        <v>0</v>
      </c>
      <c r="AX180" s="189">
        <f t="shared" si="920"/>
        <v>0</v>
      </c>
      <c r="AY180" s="189" t="str">
        <f>IF(AV180&lt;&gt;"",IF(AI180="CUMPLE",IF(AN180="CUMPLE","CUMPLE","NO CUMPLE"),"NO CUMPLE")," ")</f>
        <v xml:space="preserve"> </v>
      </c>
      <c r="AZ180" s="155"/>
      <c r="BA180" s="211"/>
      <c r="BB180" s="184">
        <f>ROUND(BA180*$DQ$7,0)</f>
        <v>0</v>
      </c>
      <c r="BC180" s="191">
        <f t="shared" ref="BC180" si="957">$BC$7</f>
        <v>512088380</v>
      </c>
      <c r="BD180" s="192" t="str">
        <f t="shared" si="842"/>
        <v/>
      </c>
      <c r="BE180" s="209"/>
      <c r="BF180" s="211"/>
      <c r="BG180" s="184">
        <f>ROUND(BF180*$DR$7,0)</f>
        <v>0</v>
      </c>
      <c r="BH180" s="184">
        <f t="shared" ref="BH180" si="958">$BH$7</f>
        <v>1342093772</v>
      </c>
      <c r="BI180" s="192" t="str">
        <f t="shared" si="925"/>
        <v/>
      </c>
      <c r="BJ180" s="209"/>
      <c r="BK180" s="211"/>
      <c r="BL180" s="184">
        <f>ROUND(BK180*$DS$7,0)</f>
        <v>0</v>
      </c>
      <c r="BM180" s="1045"/>
      <c r="BN180" s="185" t="str">
        <f>IF(BK180&lt;&gt;"",IF((BL180/$DR$7)/$DN$7&lt;=$BM$20,"CUMPLE","RECHAZADO"),"")</f>
        <v/>
      </c>
      <c r="BO180" s="214"/>
      <c r="BP180" s="188">
        <f t="shared" si="927"/>
        <v>0</v>
      </c>
      <c r="BQ180" s="170"/>
      <c r="BR180" s="189">
        <f t="shared" si="928"/>
        <v>0</v>
      </c>
      <c r="BS180" s="189">
        <f t="shared" si="929"/>
        <v>0</v>
      </c>
      <c r="BT180" s="189" t="str">
        <f>IF(BQ180&lt;&gt;"",IF(BD180="CUMPLE",IF(BI180="CUMPLE","CUMPLE","NO CUMPLE"),"NO CUMPLE")," ")</f>
        <v xml:space="preserve"> </v>
      </c>
      <c r="BU180" s="155"/>
      <c r="BV180" s="170"/>
      <c r="BW180" s="170"/>
      <c r="BX180" s="194">
        <f t="shared" si="931"/>
        <v>0</v>
      </c>
      <c r="BY180" s="194" t="str">
        <f>IF(BV180&lt;&gt;"",IF(AND(BV180/$DN$7&lt;=$BY$15,BV180/$DN$7&gt;=$BY$16),"CUMPLE","RECHAZADO"),"")</f>
        <v/>
      </c>
      <c r="BZ180" s="194">
        <f t="shared" si="932"/>
        <v>0</v>
      </c>
      <c r="CA180" s="194">
        <f t="shared" si="933"/>
        <v>0</v>
      </c>
      <c r="CB180" s="155"/>
      <c r="CC180" s="170"/>
      <c r="CD180" s="170"/>
      <c r="CE180" s="194">
        <f t="shared" si="934"/>
        <v>0</v>
      </c>
      <c r="CF180" s="194" t="str">
        <f>IF(CC180&lt;&gt;"",IF(AND(CC180/$DN$7&lt;=$CF$15,CC180/$DS$7&gt;=$CF$16),"CUMPLE","RECHAZADO"),"")</f>
        <v/>
      </c>
      <c r="CG180" s="194">
        <f t="shared" si="935"/>
        <v>0</v>
      </c>
      <c r="CH180" s="194">
        <f t="shared" si="936"/>
        <v>0</v>
      </c>
      <c r="CI180" s="215"/>
      <c r="CJ180" s="196" t="str">
        <f t="shared" si="937"/>
        <v/>
      </c>
      <c r="CK180" s="197">
        <f t="shared" si="938"/>
        <v>0</v>
      </c>
      <c r="CL180" s="198" t="str">
        <f t="shared" si="858"/>
        <v/>
      </c>
      <c r="CM180" s="155"/>
      <c r="CN180" s="199" t="str">
        <f t="shared" si="940"/>
        <v/>
      </c>
      <c r="CO180" s="200">
        <f t="shared" si="941"/>
        <v>0</v>
      </c>
      <c r="CP180" s="201" t="str">
        <f t="shared" si="861"/>
        <v/>
      </c>
      <c r="CQ180" s="156"/>
      <c r="CR180" s="202">
        <f t="shared" si="862"/>
        <v>0</v>
      </c>
      <c r="CS180" s="194">
        <f>(W180*$DP$7)+X180+(AF180*$DQ$7)+(AK180*$DR$7)+(AP180*$DS$7)+AV180+(BA180*$DQ$7)+(BF180*$DR$7)+(BK180*$DS$7)+BQ180+BV180+BW180+CC180+CD180</f>
        <v>0</v>
      </c>
      <c r="CT180" s="201">
        <f t="shared" si="943"/>
        <v>0</v>
      </c>
      <c r="CU180" s="203"/>
      <c r="CV180" s="201" t="str">
        <f t="shared" si="948"/>
        <v/>
      </c>
      <c r="DB180" s="204" t="str">
        <f t="shared" si="865"/>
        <v/>
      </c>
      <c r="DC180" s="206"/>
    </row>
    <row r="181" spans="1:107" hidden="1" x14ac:dyDescent="0.25">
      <c r="A181" s="1046"/>
      <c r="B181" s="870">
        <v>6</v>
      </c>
      <c r="C181" s="1043"/>
      <c r="D181" s="220"/>
      <c r="E181" s="156"/>
      <c r="F181" s="207"/>
      <c r="G181" s="169" t="str">
        <f t="shared" ref="G181" si="959">IF(F181&lt;&gt;"",IF(F181=$DV$8,"CUMPLE","RECHAZADO"),"")</f>
        <v/>
      </c>
      <c r="H181" s="170"/>
      <c r="I181" s="216"/>
      <c r="J181" s="208"/>
      <c r="K181" s="173">
        <f t="shared" si="904"/>
        <v>0</v>
      </c>
      <c r="L181" s="174" t="e">
        <f t="shared" si="905"/>
        <v>#DIV/0!</v>
      </c>
      <c r="M181" s="175" t="e">
        <f t="shared" si="906"/>
        <v>#DIV/0!</v>
      </c>
      <c r="N181" s="176" t="e">
        <f t="shared" si="907"/>
        <v>#DIV/0!</v>
      </c>
      <c r="O181" s="177" t="e">
        <f t="shared" si="908"/>
        <v>#DIV/0!</v>
      </c>
      <c r="P181" s="178" t="str">
        <f>IF(H181&lt;&gt;"",IF(J181=K181,IF(H181="SI",IF(AND(I181&lt;=$DF$8,I181&gt;=($DF$8*0.9)),"CUMPLE","NO CUMPLE"),IF(I181=$DF$8,"CUMPLE","NO CUMPLE")),"NO CUMPLE"),"")</f>
        <v/>
      </c>
      <c r="Q181" s="179">
        <f t="shared" si="909"/>
        <v>0</v>
      </c>
      <c r="R181" s="180" t="str">
        <f t="shared" si="867"/>
        <v/>
      </c>
      <c r="S181" s="180" t="str">
        <f t="shared" si="829"/>
        <v/>
      </c>
      <c r="T181" s="209"/>
      <c r="U181" s="210"/>
      <c r="V181" s="155"/>
      <c r="W181" s="211"/>
      <c r="X181" s="212"/>
      <c r="Y181" s="184">
        <f>ROUND(W181*$DP$8,0)</f>
        <v>0</v>
      </c>
      <c r="Z181" s="184">
        <f t="shared" si="830"/>
        <v>0</v>
      </c>
      <c r="AA181" s="1045"/>
      <c r="AB181" s="185" t="str">
        <f>IF(W181&lt;&gt;"",IF((Y181/$DP$8)/$DN$8&lt;=$AA$20,"CUMPLE","RECHAZADO"),"")</f>
        <v/>
      </c>
      <c r="AC181" s="186">
        <f t="shared" si="913"/>
        <v>0</v>
      </c>
      <c r="AD181" s="186">
        <f t="shared" si="914"/>
        <v>0</v>
      </c>
      <c r="AE181" s="209"/>
      <c r="AF181" s="211"/>
      <c r="AG181" s="184">
        <f>ROUND(AF181*$DQ$8,0)</f>
        <v>0</v>
      </c>
      <c r="AH181" s="1045"/>
      <c r="AI181" s="185" t="str">
        <f>IF(AF181&lt;&gt;"",IF(AG181/$DQ$8&lt;=$AH$20,"CUMPLE","RECHAZADO"),"")</f>
        <v/>
      </c>
      <c r="AJ181" s="209"/>
      <c r="AK181" s="211"/>
      <c r="AL181" s="184">
        <f>ROUND(AK181*$DR$8,0)</f>
        <v>0</v>
      </c>
      <c r="AM181" s="1045"/>
      <c r="AN181" s="185" t="str">
        <f>IF(AK181&lt;&gt;"",IF(AL181/$DR$8&lt;=$AM$20,"CUMPLE","RECHAZADO"),"")</f>
        <v/>
      </c>
      <c r="AO181" s="209"/>
      <c r="AP181" s="211"/>
      <c r="AQ181" s="184">
        <f>ROUND(AP181*$DS$8,0)</f>
        <v>0</v>
      </c>
      <c r="AR181" s="1045"/>
      <c r="AS181" s="185" t="str">
        <f>IF(AP181&lt;&gt;"",IF(AQ181/$DR$8&lt;=$AR$20,"CUMPLE","RECHAZADO"),"")</f>
        <v/>
      </c>
      <c r="AT181" s="213"/>
      <c r="AU181" s="188">
        <f t="shared" si="918"/>
        <v>0</v>
      </c>
      <c r="AV181" s="170"/>
      <c r="AW181" s="189">
        <f t="shared" si="919"/>
        <v>0</v>
      </c>
      <c r="AX181" s="189">
        <f t="shared" si="920"/>
        <v>0</v>
      </c>
      <c r="AY181" s="189" t="str">
        <f>IF(AV181&lt;&gt;"",IF(AN181="CUMPLE","CUMPLE","NO CUMPLE"),"")</f>
        <v/>
      </c>
      <c r="AZ181" s="155"/>
      <c r="BA181" s="211"/>
      <c r="BB181" s="184">
        <f>ROUND(BA181*$DQ$8,0)</f>
        <v>0</v>
      </c>
      <c r="BC181" s="191">
        <f t="shared" ref="BC181" si="960">$BC$8</f>
        <v>282572794</v>
      </c>
      <c r="BD181" s="192" t="str">
        <f t="shared" si="842"/>
        <v/>
      </c>
      <c r="BE181" s="209"/>
      <c r="BF181" s="211"/>
      <c r="BG181" s="184">
        <f>ROUND(BF181*$DR$8,0)</f>
        <v>0</v>
      </c>
      <c r="BH181" s="184">
        <f t="shared" ref="BH181" si="961">$BH$8</f>
        <v>1099881666</v>
      </c>
      <c r="BI181" s="192" t="str">
        <f t="shared" si="925"/>
        <v/>
      </c>
      <c r="BJ181" s="209"/>
      <c r="BK181" s="211"/>
      <c r="BL181" s="184">
        <f>ROUND(BK181*$DS$8,0)</f>
        <v>0</v>
      </c>
      <c r="BM181" s="1045"/>
      <c r="BN181" s="185" t="str">
        <f>IF(BK181&lt;&gt;"",IF((BL181/$DR$8)/$DN$8&lt;=$BM$20,"CUMPLE","RECHAZADO"),"")</f>
        <v/>
      </c>
      <c r="BO181" s="214"/>
      <c r="BP181" s="188">
        <f t="shared" si="927"/>
        <v>0</v>
      </c>
      <c r="BQ181" s="170"/>
      <c r="BR181" s="189">
        <f t="shared" si="928"/>
        <v>0</v>
      </c>
      <c r="BS181" s="189">
        <f t="shared" si="929"/>
        <v>0</v>
      </c>
      <c r="BT181" s="189" t="str">
        <f>IF(BQ181&lt;&gt;"",IF(BI181="CUMPLE","CUMPLE","NO CUMPLE"),"")</f>
        <v/>
      </c>
      <c r="BU181" s="155"/>
      <c r="BV181" s="170"/>
      <c r="BW181" s="170"/>
      <c r="BX181" s="194">
        <f t="shared" si="931"/>
        <v>0</v>
      </c>
      <c r="BY181" s="194" t="str">
        <f>IF(BV181&lt;&gt;"",IF(AND(BV181/$DN$8&lt;=$BY$15,BV181/$DN$8&gt;=$BY$16),"CUMPLE","RECHAZADO"),"")</f>
        <v/>
      </c>
      <c r="BZ181" s="194">
        <f t="shared" si="932"/>
        <v>0</v>
      </c>
      <c r="CA181" s="194">
        <f t="shared" si="933"/>
        <v>0</v>
      </c>
      <c r="CB181" s="155"/>
      <c r="CC181" s="170"/>
      <c r="CD181" s="170"/>
      <c r="CE181" s="194">
        <f t="shared" si="934"/>
        <v>0</v>
      </c>
      <c r="CF181" s="194" t="str">
        <f>IF(CC181&lt;&gt;"",IF(AND(CC181/$DN$8&lt;=$CF$15,CC181/$DS$8&gt;=$CF$16),"CUMPLE","RECHAZADO"),"")</f>
        <v/>
      </c>
      <c r="CG181" s="194">
        <f t="shared" si="935"/>
        <v>0</v>
      </c>
      <c r="CH181" s="194">
        <f t="shared" si="936"/>
        <v>0</v>
      </c>
      <c r="CI181" s="215"/>
      <c r="CJ181" s="196" t="str">
        <f t="shared" si="937"/>
        <v/>
      </c>
      <c r="CK181" s="197">
        <f t="shared" si="938"/>
        <v>0</v>
      </c>
      <c r="CL181" s="198" t="str">
        <f t="shared" si="858"/>
        <v/>
      </c>
      <c r="CM181" s="155"/>
      <c r="CN181" s="199" t="str">
        <f t="shared" si="940"/>
        <v/>
      </c>
      <c r="CO181" s="200">
        <f t="shared" si="941"/>
        <v>0</v>
      </c>
      <c r="CP181" s="201" t="str">
        <f t="shared" si="861"/>
        <v/>
      </c>
      <c r="CQ181" s="156"/>
      <c r="CR181" s="202">
        <f t="shared" si="862"/>
        <v>0</v>
      </c>
      <c r="CS181" s="194">
        <f>(W181*$DP$8)+X181+(AF181*$DQ$8)+(AK181*$DR$8)+(AP181*$DS$8)+AV181+(BA181*$DQ$8)+(BF181*$DR$8)+(BK181*$DS$8)+BQ181+BV181+BW181+CC181+CD181</f>
        <v>0</v>
      </c>
      <c r="CT181" s="201">
        <f t="shared" si="943"/>
        <v>0</v>
      </c>
      <c r="CU181" s="203"/>
      <c r="CV181" s="201" t="str">
        <f t="shared" si="948"/>
        <v/>
      </c>
      <c r="DB181" s="204" t="str">
        <f t="shared" si="865"/>
        <v/>
      </c>
      <c r="DC181" s="206"/>
    </row>
    <row r="182" spans="1:107" hidden="1" x14ac:dyDescent="0.25">
      <c r="A182" s="1046"/>
      <c r="B182" s="870">
        <v>7</v>
      </c>
      <c r="C182" s="1043"/>
      <c r="D182" s="220"/>
      <c r="E182" s="156"/>
      <c r="F182" s="207"/>
      <c r="G182" s="169" t="str">
        <f t="shared" ref="G182" si="962">IF(F182&lt;&gt;"",IF(F182=$DV$9,"CUMPLE","RECHAZADO"),"")</f>
        <v/>
      </c>
      <c r="H182" s="170"/>
      <c r="I182" s="216"/>
      <c r="J182" s="208"/>
      <c r="K182" s="173">
        <f t="shared" si="904"/>
        <v>0</v>
      </c>
      <c r="L182" s="174" t="e">
        <f t="shared" si="905"/>
        <v>#DIV/0!</v>
      </c>
      <c r="M182" s="175" t="e">
        <f t="shared" si="906"/>
        <v>#DIV/0!</v>
      </c>
      <c r="N182" s="176" t="e">
        <f t="shared" si="907"/>
        <v>#DIV/0!</v>
      </c>
      <c r="O182" s="177" t="e">
        <f t="shared" si="908"/>
        <v>#DIV/0!</v>
      </c>
      <c r="P182" s="178" t="str">
        <f>IF(H182&lt;&gt;"",IF(J182=K182,IF(H182="SI",IF(AND(I182&lt;=$DF$9,I182&gt;=($DF$9*0.9)),"CUMPLE","NO CUMPLE"),IF(I182=$DF$9,"CUMPLE","NO CUMPLE")),"NO CUMPLE"),"")</f>
        <v/>
      </c>
      <c r="Q182" s="179">
        <f t="shared" si="909"/>
        <v>0</v>
      </c>
      <c r="R182" s="180" t="str">
        <f t="shared" si="867"/>
        <v/>
      </c>
      <c r="S182" s="180" t="str">
        <f t="shared" si="829"/>
        <v/>
      </c>
      <c r="T182" s="209"/>
      <c r="U182" s="210"/>
      <c r="V182" s="155"/>
      <c r="W182" s="211"/>
      <c r="X182" s="212"/>
      <c r="Y182" s="184">
        <f>ROUND(W182*$DP$9,0)</f>
        <v>0</v>
      </c>
      <c r="Z182" s="184">
        <f t="shared" si="830"/>
        <v>0</v>
      </c>
      <c r="AA182" s="1045"/>
      <c r="AB182" s="185" t="str">
        <f>IF(W182&lt;&gt;"",IF((Y182/$DP$9)/$DN$9&lt;=$AA$20,"CUMPLE","RECHAZADO"),"")</f>
        <v/>
      </c>
      <c r="AC182" s="186">
        <f t="shared" si="913"/>
        <v>0</v>
      </c>
      <c r="AD182" s="186">
        <f t="shared" si="914"/>
        <v>0</v>
      </c>
      <c r="AE182" s="209"/>
      <c r="AF182" s="211"/>
      <c r="AG182" s="184">
        <f>ROUND(AF182*$DQ$9,0)</f>
        <v>0</v>
      </c>
      <c r="AH182" s="1045"/>
      <c r="AI182" s="185" t="str">
        <f>IF(AF182&lt;&gt;"",IF(AG182/$DQ$9&lt;=$AH$20,"CUMPLE","RECHAZADO"),"")</f>
        <v/>
      </c>
      <c r="AJ182" s="209"/>
      <c r="AK182" s="211"/>
      <c r="AL182" s="184">
        <f>ROUND(AK182*$DR$9,0)</f>
        <v>0</v>
      </c>
      <c r="AM182" s="1045"/>
      <c r="AN182" s="185" t="str">
        <f>IF(AK182&lt;&gt;"",IF(AL182/$DR$9&lt;=$AM$20,"CUMPLE","RECHAZADO"),"")</f>
        <v/>
      </c>
      <c r="AO182" s="209"/>
      <c r="AP182" s="211"/>
      <c r="AQ182" s="184">
        <f>ROUND(AP182*$DS$9,0)</f>
        <v>0</v>
      </c>
      <c r="AR182" s="1045"/>
      <c r="AS182" s="185" t="str">
        <f>IF(AP182&lt;&gt;"",IF(AQ182/$DR$9&lt;=$AR$20,"CUMPLE","RECHAZADO"),"")</f>
        <v/>
      </c>
      <c r="AT182" s="213"/>
      <c r="AU182" s="188">
        <f t="shared" si="918"/>
        <v>0</v>
      </c>
      <c r="AV182" s="170"/>
      <c r="AW182" s="189">
        <f t="shared" si="919"/>
        <v>0</v>
      </c>
      <c r="AX182" s="189">
        <f t="shared" si="920"/>
        <v>0</v>
      </c>
      <c r="AY182" s="189" t="str">
        <f t="shared" ref="AY182:AY186" si="963">IF(AV182&lt;&gt;"",IF(AI182="CUMPLE",IF(AN182="CUMPLE","CUMPLE","NO CUMPLE"),"NO CUMPLE")," ")</f>
        <v xml:space="preserve"> </v>
      </c>
      <c r="AZ182" s="155"/>
      <c r="BA182" s="211"/>
      <c r="BB182" s="184">
        <f>ROUND(BA182*$DQ$9,0)</f>
        <v>0</v>
      </c>
      <c r="BC182" s="191">
        <f t="shared" ref="BC182" si="964">$BC$9</f>
        <v>498219200</v>
      </c>
      <c r="BD182" s="192" t="str">
        <f t="shared" si="842"/>
        <v/>
      </c>
      <c r="BE182" s="209"/>
      <c r="BF182" s="211"/>
      <c r="BG182" s="184">
        <f>ROUND(BF182*$DR$9,0)</f>
        <v>0</v>
      </c>
      <c r="BH182" s="184">
        <f t="shared" ref="BH182" si="965">$BH$9</f>
        <v>1243383400</v>
      </c>
      <c r="BI182" s="192" t="str">
        <f t="shared" si="925"/>
        <v/>
      </c>
      <c r="BJ182" s="209"/>
      <c r="BK182" s="211"/>
      <c r="BL182" s="184">
        <f>ROUND(BK182*$DS$9,0)</f>
        <v>0</v>
      </c>
      <c r="BM182" s="1045"/>
      <c r="BN182" s="185" t="str">
        <f>IF(BK182&lt;&gt;"",IF((BL182/$DR$9)/$DN$9&lt;=$BM$20,"CUMPLE","RECHAZADO"),"")</f>
        <v/>
      </c>
      <c r="BO182" s="214"/>
      <c r="BP182" s="188">
        <f t="shared" si="927"/>
        <v>0</v>
      </c>
      <c r="BQ182" s="170"/>
      <c r="BR182" s="189">
        <f t="shared" si="928"/>
        <v>0</v>
      </c>
      <c r="BS182" s="189">
        <f t="shared" si="929"/>
        <v>0</v>
      </c>
      <c r="BT182" s="189" t="str">
        <f t="shared" ref="BT182:BT186" si="966">IF(BQ182&lt;&gt;"",IF(BD182="CUMPLE",IF(BI182="CUMPLE","CUMPLE","NO CUMPLE"),"NO CUMPLE")," ")</f>
        <v xml:space="preserve"> </v>
      </c>
      <c r="BU182" s="155"/>
      <c r="BV182" s="170"/>
      <c r="BW182" s="170"/>
      <c r="BX182" s="194">
        <f t="shared" si="931"/>
        <v>0</v>
      </c>
      <c r="BY182" s="194" t="str">
        <f>IF(BV182&lt;&gt;"",IF(AND(BV182/$DN$9&lt;=$BY$15,BV182/$DN$9&gt;=$BY$16),"CUMPLE","RECHAZADO"),"")</f>
        <v/>
      </c>
      <c r="BZ182" s="194">
        <f t="shared" si="932"/>
        <v>0</v>
      </c>
      <c r="CA182" s="194">
        <f t="shared" si="933"/>
        <v>0</v>
      </c>
      <c r="CB182" s="155"/>
      <c r="CC182" s="170"/>
      <c r="CD182" s="170"/>
      <c r="CE182" s="194">
        <f t="shared" si="934"/>
        <v>0</v>
      </c>
      <c r="CF182" s="194" t="str">
        <f>IF(CC182&lt;&gt;"",IF(AND(CC182/$DN$9&lt;=$CF$15,CC182/$DS$9&gt;=$CF$16),"CUMPLE","RECHAZADO"),"")</f>
        <v/>
      </c>
      <c r="CG182" s="194">
        <f t="shared" si="935"/>
        <v>0</v>
      </c>
      <c r="CH182" s="194">
        <f t="shared" si="936"/>
        <v>0</v>
      </c>
      <c r="CI182" s="215"/>
      <c r="CJ182" s="196" t="str">
        <f t="shared" si="937"/>
        <v/>
      </c>
      <c r="CK182" s="197">
        <f t="shared" si="938"/>
        <v>0</v>
      </c>
      <c r="CL182" s="198" t="str">
        <f t="shared" si="858"/>
        <v/>
      </c>
      <c r="CM182" s="155"/>
      <c r="CN182" s="199" t="str">
        <f t="shared" si="940"/>
        <v/>
      </c>
      <c r="CO182" s="200">
        <f t="shared" si="941"/>
        <v>0</v>
      </c>
      <c r="CP182" s="201" t="str">
        <f t="shared" si="861"/>
        <v/>
      </c>
      <c r="CQ182" s="156"/>
      <c r="CR182" s="202">
        <f t="shared" si="862"/>
        <v>0</v>
      </c>
      <c r="CS182" s="194">
        <f>(W182*$DP$9)+X182+(AF182*$DQ$9)+(AK182*$DR$9)+(AP182*$DS$9)+AV182+(BA182*$DQ$9)+(BF182*$DR$9)+(BK182*$DS$9)+BQ182+BV182+BW182+CC182+CD182</f>
        <v>0</v>
      </c>
      <c r="CT182" s="201">
        <f t="shared" si="943"/>
        <v>0</v>
      </c>
      <c r="CU182" s="203"/>
      <c r="CV182" s="201" t="str">
        <f t="shared" si="864"/>
        <v/>
      </c>
      <c r="DB182" s="204" t="str">
        <f t="shared" si="865"/>
        <v/>
      </c>
      <c r="DC182" s="206"/>
    </row>
    <row r="183" spans="1:107" hidden="1" x14ac:dyDescent="0.25">
      <c r="A183" s="1046"/>
      <c r="B183" s="870">
        <v>8</v>
      </c>
      <c r="C183" s="1043"/>
      <c r="D183" s="220"/>
      <c r="E183" s="156"/>
      <c r="F183" s="207"/>
      <c r="G183" s="169" t="str">
        <f t="shared" ref="G183" si="967">IF(F183&lt;&gt;"",IF(F183=$DV$10,"CUMPLE","RECHAZADO"),"")</f>
        <v/>
      </c>
      <c r="H183" s="170"/>
      <c r="I183" s="216"/>
      <c r="J183" s="208"/>
      <c r="K183" s="173">
        <f t="shared" si="904"/>
        <v>0</v>
      </c>
      <c r="L183" s="174" t="e">
        <f t="shared" si="905"/>
        <v>#DIV/0!</v>
      </c>
      <c r="M183" s="175" t="e">
        <f t="shared" si="906"/>
        <v>#DIV/0!</v>
      </c>
      <c r="N183" s="176" t="e">
        <f t="shared" si="907"/>
        <v>#DIV/0!</v>
      </c>
      <c r="O183" s="177" t="e">
        <f t="shared" si="908"/>
        <v>#DIV/0!</v>
      </c>
      <c r="P183" s="178" t="str">
        <f>IF(H183&lt;&gt;"",IF(J183=K183,IF(H183="SI",IF(AND(I183&lt;=$DF$10,I183&gt;=($DF$10*0.9)),"CUMPLE","NO CUMPLE"),IF(I183=$DF$10,"CUMPLE","NO CUMPLE")),"NO CUMPLE"),"")</f>
        <v/>
      </c>
      <c r="Q183" s="179">
        <f t="shared" si="909"/>
        <v>0</v>
      </c>
      <c r="R183" s="180" t="str">
        <f t="shared" si="867"/>
        <v/>
      </c>
      <c r="S183" s="180" t="str">
        <f t="shared" si="829"/>
        <v/>
      </c>
      <c r="T183" s="209"/>
      <c r="U183" s="210"/>
      <c r="V183" s="155"/>
      <c r="W183" s="211"/>
      <c r="X183" s="212"/>
      <c r="Y183" s="184">
        <f>ROUND(W183*$DP$10,0)</f>
        <v>0</v>
      </c>
      <c r="Z183" s="184">
        <f t="shared" si="830"/>
        <v>0</v>
      </c>
      <c r="AA183" s="1045"/>
      <c r="AB183" s="185" t="str">
        <f>IF(W183&lt;&gt;"",IF((Y183/$DP$10)/$DN$10&lt;=$AA$20,"CUMPLE","RECHAZADO"),"")</f>
        <v/>
      </c>
      <c r="AC183" s="186">
        <f t="shared" si="913"/>
        <v>0</v>
      </c>
      <c r="AD183" s="186">
        <f t="shared" si="914"/>
        <v>0</v>
      </c>
      <c r="AE183" s="209"/>
      <c r="AF183" s="211"/>
      <c r="AG183" s="184">
        <f>ROUND(AF183*$DQ$10,0)</f>
        <v>0</v>
      </c>
      <c r="AH183" s="1045"/>
      <c r="AI183" s="185" t="str">
        <f>IF(AF183&lt;&gt;"",IF(AG183/$DQ$10&lt;=$AH$20,"CUMPLE","RECHAZADO"),"")</f>
        <v/>
      </c>
      <c r="AJ183" s="209"/>
      <c r="AK183" s="211"/>
      <c r="AL183" s="184">
        <f>ROUND(AK183*$DR$10,0)</f>
        <v>0</v>
      </c>
      <c r="AM183" s="1045"/>
      <c r="AN183" s="185" t="str">
        <f>IF(AK183&lt;&gt;"",IF(AL183/$DR$10&lt;=$AM$20,"CUMPLE","RECHAZADO"),"")</f>
        <v/>
      </c>
      <c r="AO183" s="209"/>
      <c r="AP183" s="211"/>
      <c r="AQ183" s="184">
        <f>ROUND(AP183*$DS$10,0)</f>
        <v>0</v>
      </c>
      <c r="AR183" s="1045"/>
      <c r="AS183" s="185" t="str">
        <f>IF(AP183&lt;&gt;"",IF(AQ183/$DR$10&lt;=$AR$20,"CUMPLE","RECHAZADO"),"")</f>
        <v/>
      </c>
      <c r="AT183" s="213"/>
      <c r="AU183" s="188">
        <f t="shared" si="918"/>
        <v>0</v>
      </c>
      <c r="AV183" s="170"/>
      <c r="AW183" s="189">
        <f t="shared" si="919"/>
        <v>0</v>
      </c>
      <c r="AX183" s="189">
        <f t="shared" si="920"/>
        <v>0</v>
      </c>
      <c r="AY183" s="189" t="str">
        <f t="shared" si="963"/>
        <v xml:space="preserve"> </v>
      </c>
      <c r="AZ183" s="155"/>
      <c r="BA183" s="211"/>
      <c r="BB183" s="184">
        <f>ROUND(BA183*$DQ$10,0)</f>
        <v>0</v>
      </c>
      <c r="BC183" s="191">
        <f t="shared" ref="BC183" si="968">$BC$10</f>
        <v>220195976</v>
      </c>
      <c r="BD183" s="192" t="str">
        <f t="shared" si="842"/>
        <v/>
      </c>
      <c r="BE183" s="209"/>
      <c r="BF183" s="211"/>
      <c r="BG183" s="184">
        <f>ROUND(BF183*$DR$10,0)</f>
        <v>0</v>
      </c>
      <c r="BH183" s="184">
        <f t="shared" ref="BH183" si="969">$BH$10</f>
        <v>1034415590</v>
      </c>
      <c r="BI183" s="192" t="str">
        <f t="shared" si="925"/>
        <v/>
      </c>
      <c r="BJ183" s="209"/>
      <c r="BK183" s="211"/>
      <c r="BL183" s="184">
        <f>ROUND(BK183*$DS$10,0)</f>
        <v>0</v>
      </c>
      <c r="BM183" s="1045"/>
      <c r="BN183" s="185" t="str">
        <f>IF(BK183&lt;&gt;"",IF((BL183/$DR$10)/$DN$10&lt;=$BM$20,"CUMPLE","RECHAZADO"),"")</f>
        <v/>
      </c>
      <c r="BO183" s="214"/>
      <c r="BP183" s="188">
        <f t="shared" si="927"/>
        <v>0</v>
      </c>
      <c r="BQ183" s="170"/>
      <c r="BR183" s="189">
        <f t="shared" si="928"/>
        <v>0</v>
      </c>
      <c r="BS183" s="189">
        <f t="shared" si="929"/>
        <v>0</v>
      </c>
      <c r="BT183" s="189" t="str">
        <f t="shared" si="966"/>
        <v xml:space="preserve"> </v>
      </c>
      <c r="BU183" s="155"/>
      <c r="BV183" s="170"/>
      <c r="BW183" s="170"/>
      <c r="BX183" s="194">
        <f t="shared" si="931"/>
        <v>0</v>
      </c>
      <c r="BY183" s="194" t="str">
        <f>IF(BV183&lt;&gt;"",IF(AND(BV183/$DN$10&lt;=$BY$15,BV183/$DN$10&gt;=$BY$16),"CUMPLE","RECHAZADO"),"")</f>
        <v/>
      </c>
      <c r="BZ183" s="194">
        <f t="shared" si="932"/>
        <v>0</v>
      </c>
      <c r="CA183" s="194">
        <f t="shared" si="933"/>
        <v>0</v>
      </c>
      <c r="CB183" s="155"/>
      <c r="CC183" s="170"/>
      <c r="CD183" s="170"/>
      <c r="CE183" s="194">
        <f t="shared" si="934"/>
        <v>0</v>
      </c>
      <c r="CF183" s="194" t="str">
        <f>IF(CC183&lt;&gt;"",IF(AND(CC183/$DN$10&lt;=$CF$15,CC183/$DS$10&gt;=$CF$16),"CUMPLE","RECHAZADO"),"")</f>
        <v/>
      </c>
      <c r="CG183" s="194">
        <f t="shared" si="935"/>
        <v>0</v>
      </c>
      <c r="CH183" s="194">
        <f t="shared" si="936"/>
        <v>0</v>
      </c>
      <c r="CI183" s="215"/>
      <c r="CJ183" s="196" t="str">
        <f t="shared" si="937"/>
        <v/>
      </c>
      <c r="CK183" s="197">
        <f t="shared" si="938"/>
        <v>0</v>
      </c>
      <c r="CL183" s="198" t="str">
        <f t="shared" si="858"/>
        <v/>
      </c>
      <c r="CM183" s="155"/>
      <c r="CN183" s="199" t="str">
        <f t="shared" si="940"/>
        <v/>
      </c>
      <c r="CO183" s="200">
        <f t="shared" si="941"/>
        <v>0</v>
      </c>
      <c r="CP183" s="201" t="str">
        <f t="shared" si="861"/>
        <v/>
      </c>
      <c r="CQ183" s="156"/>
      <c r="CR183" s="202">
        <f t="shared" si="862"/>
        <v>0</v>
      </c>
      <c r="CS183" s="194">
        <f>(W183*$DP$10)+X183+(AF183*$DQ$10)+(AK183*$DR$10)+(AP183*$DS$10)+AV183+(BA183*$DQ$10)+(BF183*$DR$10)+(BK183*$DS$10)+BQ183+BV183+BW183+CC183+CD183</f>
        <v>0</v>
      </c>
      <c r="CT183" s="201">
        <f t="shared" si="943"/>
        <v>0</v>
      </c>
      <c r="CU183" s="203"/>
      <c r="CV183" s="201" t="str">
        <f t="shared" si="864"/>
        <v/>
      </c>
      <c r="DB183" s="204" t="str">
        <f t="shared" si="865"/>
        <v/>
      </c>
      <c r="DC183" s="206"/>
    </row>
    <row r="184" spans="1:107" hidden="1" x14ac:dyDescent="0.25">
      <c r="A184" s="1046"/>
      <c r="B184" s="870">
        <v>9</v>
      </c>
      <c r="C184" s="1043"/>
      <c r="D184" s="220"/>
      <c r="E184" s="156"/>
      <c r="F184" s="207"/>
      <c r="G184" s="169" t="str">
        <f t="shared" ref="G184" si="970">IF(F184&lt;&gt;"",IF(F184=$DV$11,"CUMPLE","RECHAZADO"),"")</f>
        <v/>
      </c>
      <c r="H184" s="170"/>
      <c r="I184" s="216"/>
      <c r="J184" s="208"/>
      <c r="K184" s="173">
        <f t="shared" si="904"/>
        <v>0</v>
      </c>
      <c r="L184" s="174" t="e">
        <f t="shared" si="905"/>
        <v>#DIV/0!</v>
      </c>
      <c r="M184" s="175" t="e">
        <f t="shared" si="906"/>
        <v>#DIV/0!</v>
      </c>
      <c r="N184" s="176" t="e">
        <f t="shared" si="907"/>
        <v>#DIV/0!</v>
      </c>
      <c r="O184" s="177" t="e">
        <f t="shared" si="908"/>
        <v>#DIV/0!</v>
      </c>
      <c r="P184" s="178" t="str">
        <f>IF(H184&lt;&gt;"",IF(J184=K184,IF(H184="SI",IF(AND(I184&lt;=$DF$11,I184&gt;=($DF$11*0.9)),"CUMPLE","NO CUMPLE"),IF(I184=$DF$11,"CUMPLE","NO CUMPLE")),"NO CUMPLE"),"")</f>
        <v/>
      </c>
      <c r="Q184" s="179">
        <f t="shared" si="909"/>
        <v>0</v>
      </c>
      <c r="R184" s="180" t="str">
        <f t="shared" si="867"/>
        <v/>
      </c>
      <c r="S184" s="180" t="str">
        <f t="shared" si="829"/>
        <v/>
      </c>
      <c r="T184" s="209"/>
      <c r="U184" s="210"/>
      <c r="V184" s="155"/>
      <c r="W184" s="211"/>
      <c r="X184" s="212"/>
      <c r="Y184" s="184">
        <f>ROUND(W184*$DP$11,0)</f>
        <v>0</v>
      </c>
      <c r="Z184" s="184">
        <f t="shared" si="830"/>
        <v>0</v>
      </c>
      <c r="AA184" s="1045"/>
      <c r="AB184" s="185" t="str">
        <f>IF(W184&lt;&gt;"",IF((Y184/$DP$11)/$DN$11&lt;=$AA$20,"CUMPLE","RECHAZADO"),"")</f>
        <v/>
      </c>
      <c r="AC184" s="186">
        <f t="shared" si="913"/>
        <v>0</v>
      </c>
      <c r="AD184" s="186">
        <f t="shared" si="914"/>
        <v>0</v>
      </c>
      <c r="AE184" s="209"/>
      <c r="AF184" s="211"/>
      <c r="AG184" s="184">
        <f>ROUND(AF184*$DQ$11,0)</f>
        <v>0</v>
      </c>
      <c r="AH184" s="1045"/>
      <c r="AI184" s="185" t="str">
        <f>IF(AF184&lt;&gt;"",IF(AG184/$DQ$11&lt;=$AH$20,"CUMPLE","RECHAZADO"),"")</f>
        <v/>
      </c>
      <c r="AJ184" s="209"/>
      <c r="AK184" s="211"/>
      <c r="AL184" s="184">
        <f>ROUND(AK184*$DR$11,0)</f>
        <v>0</v>
      </c>
      <c r="AM184" s="1045"/>
      <c r="AN184" s="185" t="str">
        <f>IF(AK184&lt;&gt;"",IF(AL184/$DR$11&lt;=$AM$20,"CUMPLE","RECHAZADO"),"")</f>
        <v/>
      </c>
      <c r="AO184" s="209"/>
      <c r="AP184" s="211"/>
      <c r="AQ184" s="184">
        <f>ROUND(AP184*$DS$11,0)</f>
        <v>0</v>
      </c>
      <c r="AR184" s="1045"/>
      <c r="AS184" s="185" t="str">
        <f>IF(AP184&lt;&gt;"",IF(AQ184/$DR$11&lt;=$AR$20,"CUMPLE","RECHAZADO"),"")</f>
        <v/>
      </c>
      <c r="AT184" s="213"/>
      <c r="AU184" s="188">
        <f t="shared" si="918"/>
        <v>0</v>
      </c>
      <c r="AV184" s="170"/>
      <c r="AW184" s="189">
        <f t="shared" si="919"/>
        <v>0</v>
      </c>
      <c r="AX184" s="189">
        <f t="shared" si="920"/>
        <v>0</v>
      </c>
      <c r="AY184" s="189" t="str">
        <f t="shared" si="963"/>
        <v xml:space="preserve"> </v>
      </c>
      <c r="AZ184" s="155"/>
      <c r="BA184" s="211"/>
      <c r="BB184" s="184">
        <f>ROUND(BA184*$DQ$11,0)</f>
        <v>0</v>
      </c>
      <c r="BC184" s="191">
        <f t="shared" ref="BC184" si="971">$BC$11</f>
        <v>334384100</v>
      </c>
      <c r="BD184" s="192" t="str">
        <f t="shared" si="842"/>
        <v/>
      </c>
      <c r="BE184" s="209"/>
      <c r="BF184" s="211"/>
      <c r="BG184" s="184">
        <f>ROUND(BF184*$DR$11,0)</f>
        <v>0</v>
      </c>
      <c r="BH184" s="184">
        <f t="shared" ref="BH184" si="972">$BH$11</f>
        <v>1162419824</v>
      </c>
      <c r="BI184" s="192" t="str">
        <f t="shared" si="925"/>
        <v/>
      </c>
      <c r="BJ184" s="209"/>
      <c r="BK184" s="211"/>
      <c r="BL184" s="184">
        <f>ROUND(BK184*$DS$11,0)</f>
        <v>0</v>
      </c>
      <c r="BM184" s="1045"/>
      <c r="BN184" s="185" t="str">
        <f>IF(BK184&lt;&gt;"",IF((BL184/$DR$11)/$DN$11&lt;=$BM$20,"CUMPLE","RECHAZADO"),"")</f>
        <v/>
      </c>
      <c r="BO184" s="214"/>
      <c r="BP184" s="188">
        <f t="shared" si="927"/>
        <v>0</v>
      </c>
      <c r="BQ184" s="170"/>
      <c r="BR184" s="189">
        <f t="shared" si="928"/>
        <v>0</v>
      </c>
      <c r="BS184" s="189">
        <f t="shared" si="929"/>
        <v>0</v>
      </c>
      <c r="BT184" s="189" t="str">
        <f t="shared" si="966"/>
        <v xml:space="preserve"> </v>
      </c>
      <c r="BU184" s="155"/>
      <c r="BV184" s="170"/>
      <c r="BW184" s="170"/>
      <c r="BX184" s="194">
        <f t="shared" si="931"/>
        <v>0</v>
      </c>
      <c r="BY184" s="194" t="str">
        <f>IF(BV184&lt;&gt;"",IF(AND(BV184/$DN$11&lt;=$BY$15,BV184/$DN$11&gt;=$BY$16),"CUMPLE","RECHAZADO"),"")</f>
        <v/>
      </c>
      <c r="BZ184" s="194">
        <f t="shared" si="932"/>
        <v>0</v>
      </c>
      <c r="CA184" s="194">
        <f t="shared" si="933"/>
        <v>0</v>
      </c>
      <c r="CB184" s="155"/>
      <c r="CC184" s="170"/>
      <c r="CD184" s="170"/>
      <c r="CE184" s="194">
        <f t="shared" si="934"/>
        <v>0</v>
      </c>
      <c r="CF184" s="194" t="str">
        <f>IF(CC184&lt;&gt;"",IF(AND(CC184/$DN$11&lt;=$CF$15,CC184/$DS$11&gt;=$CF$16),"CUMPLE","RECHAZADO"),"")</f>
        <v/>
      </c>
      <c r="CG184" s="194">
        <f t="shared" si="935"/>
        <v>0</v>
      </c>
      <c r="CH184" s="194">
        <f t="shared" si="936"/>
        <v>0</v>
      </c>
      <c r="CI184" s="215"/>
      <c r="CJ184" s="196" t="str">
        <f t="shared" si="937"/>
        <v/>
      </c>
      <c r="CK184" s="197">
        <f t="shared" si="938"/>
        <v>0</v>
      </c>
      <c r="CL184" s="198" t="str">
        <f t="shared" si="858"/>
        <v/>
      </c>
      <c r="CM184" s="155"/>
      <c r="CN184" s="199" t="str">
        <f t="shared" si="940"/>
        <v/>
      </c>
      <c r="CO184" s="200">
        <f t="shared" si="941"/>
        <v>0</v>
      </c>
      <c r="CP184" s="201" t="str">
        <f t="shared" si="861"/>
        <v/>
      </c>
      <c r="CQ184" s="156"/>
      <c r="CR184" s="202">
        <f t="shared" si="862"/>
        <v>0</v>
      </c>
      <c r="CS184" s="194">
        <f>(W184*$DP$11)+X184+(AF184*$DQ$11)+(AK184*$DR$11)+(AP184*$DS$11)+AV184+(BA184*$DQ$11)+(BF184*$DR$11)+(BK184*$DS$11)+BQ184+BV184+BW184+CC184+CD184</f>
        <v>0</v>
      </c>
      <c r="CT184" s="201">
        <f t="shared" si="943"/>
        <v>0</v>
      </c>
      <c r="CU184" s="203"/>
      <c r="CV184" s="201" t="str">
        <f t="shared" si="864"/>
        <v/>
      </c>
      <c r="DB184" s="204" t="str">
        <f t="shared" si="865"/>
        <v/>
      </c>
      <c r="DC184" s="206"/>
    </row>
    <row r="185" spans="1:107" hidden="1" x14ac:dyDescent="0.25">
      <c r="A185" s="1046"/>
      <c r="B185" s="870">
        <v>10</v>
      </c>
      <c r="C185" s="1043"/>
      <c r="D185" s="220"/>
      <c r="E185" s="156"/>
      <c r="F185" s="207"/>
      <c r="G185" s="169" t="str">
        <f t="shared" ref="G185" si="973">IF(F185&lt;&gt;"",IF(F185=$DV$12,"CUMPLE","RECHAZADO"),"")</f>
        <v/>
      </c>
      <c r="H185" s="170"/>
      <c r="I185" s="216"/>
      <c r="J185" s="208"/>
      <c r="K185" s="173">
        <f t="shared" si="904"/>
        <v>0</v>
      </c>
      <c r="L185" s="174" t="e">
        <f t="shared" si="905"/>
        <v>#DIV/0!</v>
      </c>
      <c r="M185" s="175" t="e">
        <f t="shared" si="906"/>
        <v>#DIV/0!</v>
      </c>
      <c r="N185" s="176" t="e">
        <f t="shared" si="907"/>
        <v>#DIV/0!</v>
      </c>
      <c r="O185" s="177" t="e">
        <f t="shared" si="908"/>
        <v>#DIV/0!</v>
      </c>
      <c r="P185" s="178" t="str">
        <f>IF(H185&lt;&gt;"",IF(J185=K185,IF(H185="SI",IF(AND(I185&lt;=$DF$12,I185&gt;=($DF$12*0.9)),"CUMPLE","NO CUMPLE"),IF(I185=$DF$12,"CUMPLE","NO CUMPLE")),"NO CUMPLE"),"")</f>
        <v/>
      </c>
      <c r="Q185" s="179">
        <f t="shared" si="909"/>
        <v>0</v>
      </c>
      <c r="R185" s="180" t="str">
        <f t="shared" si="867"/>
        <v/>
      </c>
      <c r="S185" s="180" t="str">
        <f t="shared" si="829"/>
        <v/>
      </c>
      <c r="T185" s="209"/>
      <c r="U185" s="210"/>
      <c r="V185" s="155"/>
      <c r="W185" s="211"/>
      <c r="X185" s="212"/>
      <c r="Y185" s="184">
        <f>ROUND(W185*$DP$12,0)</f>
        <v>0</v>
      </c>
      <c r="Z185" s="184">
        <f t="shared" si="830"/>
        <v>0</v>
      </c>
      <c r="AA185" s="1045"/>
      <c r="AB185" s="185" t="str">
        <f>IF(W185&lt;&gt;"",IF((Y185/$DP$12)/$DN$12&lt;=$AA$20,"CUMPLE","RECHAZADO"),"")</f>
        <v/>
      </c>
      <c r="AC185" s="186">
        <f t="shared" si="913"/>
        <v>0</v>
      </c>
      <c r="AD185" s="186">
        <f t="shared" si="914"/>
        <v>0</v>
      </c>
      <c r="AE185" s="209"/>
      <c r="AF185" s="211"/>
      <c r="AG185" s="184">
        <f>ROUND(AF185*$DQ$12,0)</f>
        <v>0</v>
      </c>
      <c r="AH185" s="1045"/>
      <c r="AI185" s="185" t="str">
        <f>IF(AF185&lt;&gt;"",IF(AG185/$DQ$12&lt;=$AH$20,"CUMPLE","RECHAZADO"),"")</f>
        <v/>
      </c>
      <c r="AJ185" s="209"/>
      <c r="AK185" s="211"/>
      <c r="AL185" s="184">
        <f>ROUND(AK185*$DR$12,0)</f>
        <v>0</v>
      </c>
      <c r="AM185" s="1045"/>
      <c r="AN185" s="185" t="str">
        <f>IF(AK185&lt;&gt;"",IF(AL185/$DR$12&lt;=$AM$20,"CUMPLE","RECHAZADO"),"")</f>
        <v/>
      </c>
      <c r="AO185" s="209"/>
      <c r="AP185" s="211"/>
      <c r="AQ185" s="184">
        <f>ROUND(AP185*$DS$12,0)</f>
        <v>0</v>
      </c>
      <c r="AR185" s="1045"/>
      <c r="AS185" s="185" t="str">
        <f>IF(AP185&lt;&gt;"",IF(AQ185/$DR$12&lt;=$AR$20,"CUMPLE","RECHAZADO"),"")</f>
        <v/>
      </c>
      <c r="AT185" s="213"/>
      <c r="AU185" s="188">
        <f t="shared" si="918"/>
        <v>0</v>
      </c>
      <c r="AV185" s="170"/>
      <c r="AW185" s="189">
        <f t="shared" si="919"/>
        <v>0</v>
      </c>
      <c r="AX185" s="189">
        <f t="shared" si="920"/>
        <v>0</v>
      </c>
      <c r="AY185" s="189" t="str">
        <f t="shared" si="963"/>
        <v xml:space="preserve"> </v>
      </c>
      <c r="AZ185" s="155"/>
      <c r="BA185" s="211"/>
      <c r="BB185" s="184">
        <f>ROUND(BA185*$DQ$12,0)</f>
        <v>0</v>
      </c>
      <c r="BC185" s="191">
        <f t="shared" ref="BC185" si="974">$BC$12</f>
        <v>263816970</v>
      </c>
      <c r="BD185" s="192" t="str">
        <f t="shared" si="842"/>
        <v/>
      </c>
      <c r="BE185" s="209"/>
      <c r="BF185" s="211"/>
      <c r="BG185" s="184">
        <f>ROUND(BF185*$DR$12,0)</f>
        <v>0</v>
      </c>
      <c r="BH185" s="184">
        <f t="shared" ref="BH185" si="975">$BH$12</f>
        <v>1338480855</v>
      </c>
      <c r="BI185" s="192" t="str">
        <f t="shared" si="925"/>
        <v/>
      </c>
      <c r="BJ185" s="209"/>
      <c r="BK185" s="211"/>
      <c r="BL185" s="184">
        <f>ROUND(BK185*$DS$12,0)</f>
        <v>0</v>
      </c>
      <c r="BM185" s="1045"/>
      <c r="BN185" s="185" t="str">
        <f>IF(BK185&lt;&gt;"",IF((BL185/$DR$12)/$DN$12&lt;=$BM$20,"CUMPLE","RECHAZADO"),"")</f>
        <v/>
      </c>
      <c r="BO185" s="214"/>
      <c r="BP185" s="188">
        <f t="shared" si="927"/>
        <v>0</v>
      </c>
      <c r="BQ185" s="170"/>
      <c r="BR185" s="189">
        <f t="shared" si="928"/>
        <v>0</v>
      </c>
      <c r="BS185" s="189">
        <f t="shared" si="929"/>
        <v>0</v>
      </c>
      <c r="BT185" s="189" t="str">
        <f t="shared" si="966"/>
        <v xml:space="preserve"> </v>
      </c>
      <c r="BU185" s="155"/>
      <c r="BV185" s="170"/>
      <c r="BW185" s="170"/>
      <c r="BX185" s="194">
        <f t="shared" si="931"/>
        <v>0</v>
      </c>
      <c r="BY185" s="194" t="str">
        <f>IF(BV185&lt;&gt;"",IF(AND(BV185/$DN$12&lt;=$BY$15,BV185/$DN$12&gt;=$BY$16),"CUMPLE","RECHAZADO"),"")</f>
        <v/>
      </c>
      <c r="BZ185" s="194">
        <f t="shared" si="932"/>
        <v>0</v>
      </c>
      <c r="CA185" s="194">
        <f t="shared" si="933"/>
        <v>0</v>
      </c>
      <c r="CB185" s="155"/>
      <c r="CC185" s="170"/>
      <c r="CD185" s="170"/>
      <c r="CE185" s="194">
        <f t="shared" si="934"/>
        <v>0</v>
      </c>
      <c r="CF185" s="194" t="str">
        <f>IF(CC185&lt;&gt;"",IF(AND(CC185/$DN$12&lt;=$CF$15,CC185/$DS$12&gt;=$CF$16),"CUMPLE","RECHAZADO"),"")</f>
        <v/>
      </c>
      <c r="CG185" s="194">
        <f t="shared" si="935"/>
        <v>0</v>
      </c>
      <c r="CH185" s="194">
        <f t="shared" si="936"/>
        <v>0</v>
      </c>
      <c r="CI185" s="215"/>
      <c r="CJ185" s="196" t="str">
        <f t="shared" si="937"/>
        <v/>
      </c>
      <c r="CK185" s="197">
        <f t="shared" si="938"/>
        <v>0</v>
      </c>
      <c r="CL185" s="198" t="str">
        <f t="shared" si="858"/>
        <v/>
      </c>
      <c r="CM185" s="155"/>
      <c r="CN185" s="199" t="str">
        <f t="shared" si="940"/>
        <v/>
      </c>
      <c r="CO185" s="200">
        <f t="shared" si="941"/>
        <v>0</v>
      </c>
      <c r="CP185" s="201" t="str">
        <f t="shared" si="861"/>
        <v/>
      </c>
      <c r="CQ185" s="156"/>
      <c r="CR185" s="202">
        <f t="shared" si="862"/>
        <v>0</v>
      </c>
      <c r="CS185" s="194">
        <f>(W185*$DP$12)+X185+(AF185*$DQ$12)+(AK185*$DR$12)+(AP185*$DS$12)+AV185+(BA185*$DQ$12)+(BF185*$DR$12)+(BK185*$DS$12)+BQ185+BV185+BW185+CC185+CD185</f>
        <v>0</v>
      </c>
      <c r="CT185" s="201">
        <f t="shared" si="943"/>
        <v>0</v>
      </c>
      <c r="CU185" s="203"/>
      <c r="CV185" s="201" t="str">
        <f t="shared" si="864"/>
        <v/>
      </c>
      <c r="DB185" s="204" t="str">
        <f t="shared" si="865"/>
        <v/>
      </c>
      <c r="DC185" s="206"/>
    </row>
    <row r="186" spans="1:107" hidden="1" x14ac:dyDescent="0.25">
      <c r="A186" s="1046"/>
      <c r="B186" s="870">
        <v>11</v>
      </c>
      <c r="C186" s="1043"/>
      <c r="D186" s="220"/>
      <c r="E186" s="156"/>
      <c r="F186" s="207"/>
      <c r="G186" s="169" t="str">
        <f t="shared" ref="G186" si="976">IF(F186&lt;&gt;"",IF(F186=$DV$13,"CUMPLE","RECHAZADO"),"")</f>
        <v/>
      </c>
      <c r="H186" s="170"/>
      <c r="I186" s="216"/>
      <c r="J186" s="208"/>
      <c r="K186" s="173">
        <f t="shared" si="904"/>
        <v>0</v>
      </c>
      <c r="L186" s="174" t="e">
        <f t="shared" si="905"/>
        <v>#DIV/0!</v>
      </c>
      <c r="M186" s="175" t="e">
        <f t="shared" si="906"/>
        <v>#DIV/0!</v>
      </c>
      <c r="N186" s="176" t="e">
        <f t="shared" si="907"/>
        <v>#DIV/0!</v>
      </c>
      <c r="O186" s="177" t="e">
        <f t="shared" si="908"/>
        <v>#DIV/0!</v>
      </c>
      <c r="P186" s="178" t="str">
        <f>IF(H186&lt;&gt;"",IF(J186=K186,IF(H186="SI",IF(AND(I186&lt;=$DF$13,I186&gt;=($DF$13*0.9)),"CUMPLE","NO CUMPLE"),IF(I186=$DF$13,"CUMPLE","NO CUMPLE")),"NO CUMPLE"),"")</f>
        <v/>
      </c>
      <c r="Q186" s="179">
        <f t="shared" si="909"/>
        <v>0</v>
      </c>
      <c r="R186" s="180" t="str">
        <f t="shared" si="867"/>
        <v/>
      </c>
      <c r="S186" s="180" t="str">
        <f t="shared" si="829"/>
        <v/>
      </c>
      <c r="T186" s="209"/>
      <c r="U186" s="210"/>
      <c r="V186" s="155"/>
      <c r="W186" s="211"/>
      <c r="X186" s="212"/>
      <c r="Y186" s="184">
        <f>ROUND(W186*$DP$13,0)</f>
        <v>0</v>
      </c>
      <c r="Z186" s="184">
        <f t="shared" si="830"/>
        <v>0</v>
      </c>
      <c r="AA186" s="1045"/>
      <c r="AB186" s="185" t="str">
        <f>IF(W186&lt;&gt;"",IF((Y186/$DP$13)/$DN$13&lt;=$AA$20,"CUMPLE","RECHAZADO"),"")</f>
        <v/>
      </c>
      <c r="AC186" s="186">
        <f t="shared" si="913"/>
        <v>0</v>
      </c>
      <c r="AD186" s="186">
        <f t="shared" si="914"/>
        <v>0</v>
      </c>
      <c r="AE186" s="209"/>
      <c r="AF186" s="211"/>
      <c r="AG186" s="184">
        <f>ROUND(AF186*$DQ$13,0)</f>
        <v>0</v>
      </c>
      <c r="AH186" s="1045"/>
      <c r="AI186" s="185" t="str">
        <f>IF(AF186&lt;&gt;"",IF(AG186/$DQ$13&lt;=$AH$20,"CUMPLE","RECHAZADO"),"")</f>
        <v/>
      </c>
      <c r="AJ186" s="209"/>
      <c r="AK186" s="211"/>
      <c r="AL186" s="184">
        <f>ROUND(AK186*$DR$13,0)</f>
        <v>0</v>
      </c>
      <c r="AM186" s="1045"/>
      <c r="AN186" s="185" t="str">
        <f>IF(AK186&lt;&gt;"",IF(AL186/$DR$13&lt;=$AM$20,"CUMPLE","RECHAZADO"),"")</f>
        <v/>
      </c>
      <c r="AO186" s="209"/>
      <c r="AP186" s="211"/>
      <c r="AQ186" s="184">
        <f>ROUND(AP186*$DS$13,0)</f>
        <v>0</v>
      </c>
      <c r="AR186" s="1045"/>
      <c r="AS186" s="185" t="str">
        <f>IF(AP186&lt;&gt;"",IF(AQ186/$DR$13&lt;=$AR$20,"CUMPLE","RECHAZADO"),"")</f>
        <v/>
      </c>
      <c r="AT186" s="213"/>
      <c r="AU186" s="188">
        <f t="shared" si="918"/>
        <v>0</v>
      </c>
      <c r="AV186" s="170"/>
      <c r="AW186" s="189">
        <f t="shared" si="919"/>
        <v>0</v>
      </c>
      <c r="AX186" s="189">
        <f t="shared" si="920"/>
        <v>0</v>
      </c>
      <c r="AY186" s="189" t="str">
        <f t="shared" si="963"/>
        <v xml:space="preserve"> </v>
      </c>
      <c r="AZ186" s="155"/>
      <c r="BA186" s="211"/>
      <c r="BB186" s="184">
        <f>ROUND(BA186*$DQ$13,0)</f>
        <v>0</v>
      </c>
      <c r="BC186" s="191">
        <f t="shared" ref="BC186" si="977">$BC$13</f>
        <v>385647118</v>
      </c>
      <c r="BD186" s="192" t="str">
        <f t="shared" si="842"/>
        <v/>
      </c>
      <c r="BE186" s="209"/>
      <c r="BF186" s="211"/>
      <c r="BG186" s="184">
        <f>ROUND(BF186*$DR$13,0)</f>
        <v>0</v>
      </c>
      <c r="BH186" s="184">
        <f t="shared" ref="BH186" si="978">$BH$13</f>
        <v>1512338976</v>
      </c>
      <c r="BI186" s="192" t="str">
        <f t="shared" si="925"/>
        <v/>
      </c>
      <c r="BJ186" s="209"/>
      <c r="BK186" s="211"/>
      <c r="BL186" s="184">
        <f>ROUND(BK186*$DS$13,0)</f>
        <v>0</v>
      </c>
      <c r="BM186" s="1045"/>
      <c r="BN186" s="185" t="str">
        <f>IF(BK186&lt;&gt;"",IF((BL186/$DR$13)/$DN$13&lt;=$BM$20,"CUMPLE","RECHAZADO"),"")</f>
        <v/>
      </c>
      <c r="BO186" s="214"/>
      <c r="BP186" s="188">
        <f t="shared" si="927"/>
        <v>0</v>
      </c>
      <c r="BQ186" s="170"/>
      <c r="BR186" s="189">
        <f t="shared" si="928"/>
        <v>0</v>
      </c>
      <c r="BS186" s="189">
        <f t="shared" si="929"/>
        <v>0</v>
      </c>
      <c r="BT186" s="189" t="str">
        <f t="shared" si="966"/>
        <v xml:space="preserve"> </v>
      </c>
      <c r="BU186" s="155"/>
      <c r="BV186" s="170"/>
      <c r="BW186" s="170"/>
      <c r="BX186" s="194">
        <f t="shared" si="931"/>
        <v>0</v>
      </c>
      <c r="BY186" s="194" t="str">
        <f>IF(BV186&lt;&gt;"",IF(AND(BV186/$DN$13&lt;=$BY$15,BV186/$DN$13&gt;=$BY$16),"CUMPLE","RECHAZADO"),"")</f>
        <v/>
      </c>
      <c r="BZ186" s="194">
        <f t="shared" si="932"/>
        <v>0</v>
      </c>
      <c r="CA186" s="194">
        <f t="shared" si="933"/>
        <v>0</v>
      </c>
      <c r="CB186" s="155"/>
      <c r="CC186" s="170"/>
      <c r="CD186" s="170"/>
      <c r="CE186" s="194">
        <f t="shared" si="934"/>
        <v>0</v>
      </c>
      <c r="CF186" s="194" t="str">
        <f>IF(CC186&lt;&gt;"",IF(AND(CC186/$DN$13&lt;=$CF$15,CC186/$DS$13&gt;=$CF$16),"CUMPLE","RECHAZADO"),"")</f>
        <v/>
      </c>
      <c r="CG186" s="194">
        <f t="shared" si="935"/>
        <v>0</v>
      </c>
      <c r="CH186" s="194">
        <f t="shared" si="936"/>
        <v>0</v>
      </c>
      <c r="CI186" s="215"/>
      <c r="CJ186" s="196" t="str">
        <f t="shared" si="937"/>
        <v/>
      </c>
      <c r="CK186" s="197">
        <f t="shared" si="938"/>
        <v>0</v>
      </c>
      <c r="CL186" s="198" t="str">
        <f t="shared" si="858"/>
        <v/>
      </c>
      <c r="CM186" s="155"/>
      <c r="CN186" s="199" t="str">
        <f t="shared" si="940"/>
        <v/>
      </c>
      <c r="CO186" s="200">
        <f t="shared" si="941"/>
        <v>0</v>
      </c>
      <c r="CP186" s="201" t="str">
        <f t="shared" si="861"/>
        <v/>
      </c>
      <c r="CQ186" s="156"/>
      <c r="CR186" s="202">
        <f t="shared" si="862"/>
        <v>0</v>
      </c>
      <c r="CS186" s="194">
        <f>(W186*$DP$13)+X186+(AF186*$DQ$13)+(AK186*$DR$13)+(AP186*$DS$13)+AV186+(BA186*$DQ$13)+(BF186*$DR$13)+(BK186*$DS$13)+BQ186+BV186+BW186+CC186+CD186</f>
        <v>0</v>
      </c>
      <c r="CT186" s="201">
        <f t="shared" si="943"/>
        <v>0</v>
      </c>
      <c r="CU186" s="203"/>
      <c r="CV186" s="201" t="str">
        <f t="shared" si="864"/>
        <v/>
      </c>
      <c r="DB186" s="204" t="str">
        <f t="shared" si="865"/>
        <v/>
      </c>
      <c r="DC186" s="206"/>
    </row>
    <row r="187" spans="1:107" ht="13.5" hidden="1" customHeight="1" x14ac:dyDescent="0.25">
      <c r="A187" s="1042"/>
      <c r="B187" s="750">
        <v>12</v>
      </c>
      <c r="C187" s="1043"/>
      <c r="D187" s="220"/>
      <c r="E187" s="156"/>
      <c r="F187" s="751"/>
      <c r="G187" s="752" t="str">
        <f t="shared" ref="G187" si="979">IF(F187&lt;&gt;"",IF(F187=$DV$14,"CUMPLE","RECHAZADO"),"")</f>
        <v/>
      </c>
      <c r="H187" s="753"/>
      <c r="I187" s="754"/>
      <c r="J187" s="784"/>
      <c r="K187" s="756">
        <f t="shared" si="904"/>
        <v>0</v>
      </c>
      <c r="L187" s="174" t="e">
        <f t="shared" si="905"/>
        <v>#DIV/0!</v>
      </c>
      <c r="M187" s="175" t="e">
        <f t="shared" si="906"/>
        <v>#DIV/0!</v>
      </c>
      <c r="N187" s="176" t="e">
        <f t="shared" si="907"/>
        <v>#DIV/0!</v>
      </c>
      <c r="O187" s="177" t="e">
        <f t="shared" si="908"/>
        <v>#DIV/0!</v>
      </c>
      <c r="P187" s="757" t="str">
        <f>IF(H187&lt;&gt;"",IF(J187=K187,IF(H187="SI",IF(AND(I187&lt;=$DF$14,I187&gt;=($DF$14*0.9)),"CUMPLE","NO CUMPLE"),IF(I187=$DF$14,"CUMPLE","NO CUMPLE")),"NO CUMPLE"),"")</f>
        <v/>
      </c>
      <c r="Q187" s="179">
        <f t="shared" si="909"/>
        <v>0</v>
      </c>
      <c r="R187" s="758" t="str">
        <f t="shared" si="867"/>
        <v/>
      </c>
      <c r="S187" s="758" t="str">
        <f t="shared" si="829"/>
        <v/>
      </c>
      <c r="T187" s="759"/>
      <c r="U187" s="760"/>
      <c r="V187" s="155"/>
      <c r="W187" s="761"/>
      <c r="X187" s="762"/>
      <c r="Y187" s="763">
        <f>ROUND(W187*$DP$14,0)</f>
        <v>0</v>
      </c>
      <c r="Z187" s="763">
        <f t="shared" si="830"/>
        <v>0</v>
      </c>
      <c r="AA187" s="1045"/>
      <c r="AB187" s="764" t="str">
        <f>IF(W187&lt;&gt;"",IF((Y187/$DP$14)/$DN$14&lt;=$AA$20,"CUMPLE","RECHAZADO"),"")</f>
        <v/>
      </c>
      <c r="AC187" s="765">
        <f t="shared" si="913"/>
        <v>0</v>
      </c>
      <c r="AD187" s="765">
        <f t="shared" si="914"/>
        <v>0</v>
      </c>
      <c r="AE187" s="759"/>
      <c r="AF187" s="761"/>
      <c r="AG187" s="763">
        <f>ROUND(AF187*$DQ$14,0)</f>
        <v>0</v>
      </c>
      <c r="AH187" s="1045"/>
      <c r="AI187" s="764" t="str">
        <f>IF(AF187&lt;&gt;"",IF(AG187/$DQ$14&lt;=$AH$20,"CUMPLE","RECHAZADO"),"")</f>
        <v/>
      </c>
      <c r="AJ187" s="759"/>
      <c r="AK187" s="761"/>
      <c r="AL187" s="763">
        <f>ROUND(AK187*$DR$14,0)</f>
        <v>0</v>
      </c>
      <c r="AM187" s="1045"/>
      <c r="AN187" s="764" t="str">
        <f>IF(AK187&lt;&gt;"",IF(AL187/$DR$14&lt;=$AM$20,"CUMPLE","RECHAZADO"),"")</f>
        <v/>
      </c>
      <c r="AO187" s="759"/>
      <c r="AP187" s="761"/>
      <c r="AQ187" s="763">
        <f>ROUND(AP187*$DS$14,0)</f>
        <v>0</v>
      </c>
      <c r="AR187" s="1045"/>
      <c r="AS187" s="764" t="str">
        <f>IF(AP187&lt;&gt;"",IF(AQ187/$DR$14&lt;=$AR$20,"CUMPLE","RECHAZADO"),"")</f>
        <v/>
      </c>
      <c r="AT187" s="766"/>
      <c r="AU187" s="767">
        <f t="shared" si="918"/>
        <v>0</v>
      </c>
      <c r="AV187" s="753"/>
      <c r="AW187" s="768">
        <f t="shared" si="919"/>
        <v>0</v>
      </c>
      <c r="AX187" s="768">
        <f t="shared" si="920"/>
        <v>0</v>
      </c>
      <c r="AY187" s="768" t="str">
        <f>IF(AV187&lt;&gt;"",IF(AI187="CUMPLE",IF(AN187="CUMPLE",IF(AS187="CUMPLE","CUMPLE","NO CUMPLE"),"NO CUMPLE"),"NO CUMPLE"),"")</f>
        <v/>
      </c>
      <c r="AZ187" s="155"/>
      <c r="BA187" s="761"/>
      <c r="BB187" s="763">
        <f>ROUND(BA187*$DQ$14,0)</f>
        <v>0</v>
      </c>
      <c r="BC187" s="770">
        <f t="shared" ref="BC187" si="980">$BC$14</f>
        <v>171994948</v>
      </c>
      <c r="BD187" s="164" t="str">
        <f t="shared" si="842"/>
        <v/>
      </c>
      <c r="BE187" s="759"/>
      <c r="BF187" s="761"/>
      <c r="BG187" s="763">
        <f>ROUND(BF187*$DR$14,0)</f>
        <v>0</v>
      </c>
      <c r="BH187" s="763">
        <f t="shared" ref="BH187" si="981">$BH$14</f>
        <v>888779540</v>
      </c>
      <c r="BI187" s="164" t="str">
        <f t="shared" si="925"/>
        <v/>
      </c>
      <c r="BJ187" s="759"/>
      <c r="BK187" s="761"/>
      <c r="BL187" s="763">
        <f>ROUND(BK187*$DS$14,0)</f>
        <v>0</v>
      </c>
      <c r="BM187" s="1045"/>
      <c r="BN187" s="764" t="str">
        <f>IF(BK187&lt;&gt;"",IF((BL187/$DR$14)/$DN$14&lt;=$BM$20,"CUMPLE","RECHAZADO"),"")</f>
        <v/>
      </c>
      <c r="BO187" s="771"/>
      <c r="BP187" s="767">
        <f t="shared" si="927"/>
        <v>0</v>
      </c>
      <c r="BQ187" s="753"/>
      <c r="BR187" s="768">
        <f t="shared" si="928"/>
        <v>0</v>
      </c>
      <c r="BS187" s="768">
        <f t="shared" si="929"/>
        <v>0</v>
      </c>
      <c r="BT187" s="768" t="str">
        <f>IF(BQ187&lt;&gt;"",IF(BD187="CUMPLE",IF(BI187="CUMPLE",IF(BN187="CUMPLE","CUMPLE","NO CUMPLE"),"NO CUMPLE"),"NO CUMPLE"),"")</f>
        <v/>
      </c>
      <c r="BU187" s="155"/>
      <c r="BV187" s="753"/>
      <c r="BW187" s="753"/>
      <c r="BX187" s="772">
        <f t="shared" si="931"/>
        <v>0</v>
      </c>
      <c r="BY187" s="772" t="str">
        <f>IF(BV187&lt;&gt;"",IF(AND(BV187/$DN$14&lt;=$BY$15,BV187/$DN$14&gt;=$BY$16),"CUMPLE","RECHAZADO"),"")</f>
        <v/>
      </c>
      <c r="BZ187" s="772">
        <f t="shared" si="932"/>
        <v>0</v>
      </c>
      <c r="CA187" s="772">
        <f t="shared" si="933"/>
        <v>0</v>
      </c>
      <c r="CB187" s="155"/>
      <c r="CC187" s="753"/>
      <c r="CD187" s="753"/>
      <c r="CE187" s="772">
        <f t="shared" si="934"/>
        <v>0</v>
      </c>
      <c r="CF187" s="772" t="str">
        <f>IF(CC187&lt;&gt;"",IF(AND(CC187/$DN$14&lt;=$CF$15,CC187/$DN$14&gt;=$CF$16),"CUMPLE","RECHAZADO"),"")</f>
        <v/>
      </c>
      <c r="CG187" s="772">
        <f t="shared" si="935"/>
        <v>0</v>
      </c>
      <c r="CH187" s="772">
        <f t="shared" si="936"/>
        <v>0</v>
      </c>
      <c r="CI187" s="773"/>
      <c r="CJ187" s="774" t="str">
        <f t="shared" si="937"/>
        <v/>
      </c>
      <c r="CK187" s="775">
        <f t="shared" si="938"/>
        <v>0</v>
      </c>
      <c r="CL187" s="776" t="str">
        <f t="shared" si="858"/>
        <v/>
      </c>
      <c r="CM187" s="155"/>
      <c r="CN187" s="777" t="str">
        <f t="shared" si="940"/>
        <v/>
      </c>
      <c r="CO187" s="778">
        <f t="shared" si="941"/>
        <v>0</v>
      </c>
      <c r="CP187" s="779" t="str">
        <f t="shared" si="861"/>
        <v/>
      </c>
      <c r="CQ187" s="156"/>
      <c r="CR187" s="780">
        <f t="shared" si="862"/>
        <v>0</v>
      </c>
      <c r="CS187" s="772">
        <f>(W187*$DP$14)+X187+(AF187*$DQ$14)+(AK187*$DR$14)+(AP187*$DS$14)+AV187+(BA187*$DQ$14)+(BF187*$DR$14)+(BK187*$DS$14)+BQ187+BV187+BW187+CC187+CD187</f>
        <v>0</v>
      </c>
      <c r="CT187" s="779">
        <f t="shared" si="943"/>
        <v>0</v>
      </c>
      <c r="CU187" s="781"/>
      <c r="CV187" s="779" t="str">
        <f t="shared" si="864"/>
        <v/>
      </c>
      <c r="DB187" s="782" t="str">
        <f>IF(F187&lt;&gt;"",IF(G187="CUMPLE",IF(P187="CUMPLE",IF(AB187="CUMPLE",IF(AY187="CUMPLE",IF(BT187="CUMPLE",IF(BY187="CUMPLE",IF(CF187="CUMPLE","HABILITADO","RECHAZADO"),"RECHAZADO"),"RECHAZADO"),"RECHAZADO"),"RECHAZADO"),"RECHAZADO"),"RECHAZADO"),"")</f>
        <v/>
      </c>
      <c r="DC187" s="783"/>
    </row>
    <row r="188" spans="1:107" ht="14.25" customHeight="1" thickTop="1" thickBot="1" x14ac:dyDescent="0.3">
      <c r="A188" s="105">
        <v>13</v>
      </c>
      <c r="B188" s="881"/>
      <c r="C188" s="881"/>
      <c r="D188" s="222"/>
      <c r="E188" s="881"/>
      <c r="F188" s="882"/>
      <c r="G188" s="881"/>
      <c r="H188" s="881"/>
      <c r="I188" s="881"/>
      <c r="J188" s="883"/>
      <c r="K188" s="881"/>
      <c r="L188" s="219"/>
      <c r="M188" s="218"/>
      <c r="N188" s="218"/>
      <c r="O188" s="218"/>
      <c r="P188" s="881"/>
      <c r="Q188" s="218"/>
      <c r="R188" s="881"/>
      <c r="S188" s="881"/>
      <c r="T188" s="881"/>
      <c r="U188" s="881"/>
      <c r="V188" s="881"/>
      <c r="W188" s="881"/>
      <c r="X188" s="881"/>
      <c r="Y188" s="881"/>
      <c r="Z188" s="881"/>
      <c r="AA188" s="881"/>
      <c r="AB188" s="881"/>
      <c r="AC188" s="881"/>
      <c r="AD188" s="881"/>
      <c r="AE188" s="881"/>
      <c r="AF188" s="881"/>
      <c r="AG188" s="881"/>
      <c r="AH188" s="881"/>
      <c r="AI188" s="881"/>
      <c r="AJ188" s="881"/>
      <c r="AK188" s="881"/>
      <c r="AL188" s="881"/>
      <c r="AM188" s="881"/>
      <c r="AN188" s="881"/>
      <c r="AO188" s="881"/>
      <c r="AP188" s="881"/>
      <c r="AQ188" s="881"/>
      <c r="AR188" s="881"/>
      <c r="AS188" s="881"/>
      <c r="AT188" s="881"/>
      <c r="AU188" s="881"/>
      <c r="AV188" s="881"/>
      <c r="AW188" s="881"/>
      <c r="AX188" s="881"/>
      <c r="AY188" s="881"/>
      <c r="AZ188" s="881"/>
      <c r="BA188" s="881"/>
      <c r="BB188" s="881"/>
      <c r="BC188" s="881"/>
      <c r="BD188" s="881"/>
      <c r="BE188" s="881"/>
      <c r="BF188" s="881"/>
      <c r="BG188" s="881"/>
      <c r="BH188" s="881"/>
      <c r="BI188" s="881"/>
      <c r="BJ188" s="881"/>
      <c r="BK188" s="881"/>
      <c r="BL188" s="881"/>
      <c r="BM188" s="881"/>
      <c r="BN188" s="881"/>
      <c r="BO188" s="881"/>
      <c r="BP188" s="881"/>
      <c r="BQ188" s="881"/>
      <c r="BR188" s="881"/>
      <c r="BS188" s="881"/>
      <c r="BT188" s="881"/>
      <c r="BU188" s="881"/>
      <c r="BV188" s="881"/>
      <c r="BW188" s="881"/>
      <c r="BX188" s="881"/>
      <c r="BY188" s="881"/>
      <c r="BZ188" s="881"/>
      <c r="CA188" s="881"/>
      <c r="CB188" s="881"/>
      <c r="CC188" s="881"/>
      <c r="CD188" s="881"/>
      <c r="CE188" s="881"/>
      <c r="CF188" s="881"/>
      <c r="CG188" s="881"/>
      <c r="CH188" s="881"/>
      <c r="CI188" s="881"/>
      <c r="CJ188" s="881"/>
      <c r="CK188" s="881"/>
      <c r="CL188" s="881"/>
      <c r="CM188" s="881"/>
      <c r="CN188" s="881"/>
      <c r="CO188" s="881"/>
      <c r="CP188" s="884" t="s">
        <v>2063</v>
      </c>
      <c r="CQ188" s="881"/>
      <c r="CR188" s="881"/>
      <c r="CS188" s="881"/>
      <c r="CT188" s="881"/>
      <c r="CU188" s="885"/>
      <c r="CV188" s="881"/>
      <c r="CW188" s="136"/>
      <c r="DB188" s="886"/>
      <c r="DC188" s="887"/>
    </row>
    <row r="189" spans="1:107" ht="13.5" customHeight="1" x14ac:dyDescent="0.25">
      <c r="A189" s="1039">
        <f t="shared" ref="A189" si="982">A201</f>
        <v>14</v>
      </c>
      <c r="B189" s="870">
        <v>1</v>
      </c>
      <c r="C189" s="1039" t="str">
        <f>Proponentes!B171</f>
        <v>COOPERATIVA AUTONOMA DE SEGURIDAD C.T.A. COAUTONOMA C.T.A</v>
      </c>
      <c r="D189" s="726"/>
      <c r="E189" s="871"/>
      <c r="F189" s="872">
        <v>20036397801</v>
      </c>
      <c r="G189" s="873" t="str">
        <f t="shared" ref="G189" si="983">IF(F189&lt;&gt;"",IF(F189=$DV$3,"CUMPLE","RECHAZADO"),"")</f>
        <v>CUMPLE</v>
      </c>
      <c r="H189" s="874" t="s">
        <v>1631</v>
      </c>
      <c r="I189" s="880">
        <v>17687702642</v>
      </c>
      <c r="J189" s="208">
        <v>336066350</v>
      </c>
      <c r="K189" s="173">
        <f t="shared" ref="K189:K200" si="984">ROUND((I189*0.019),0)</f>
        <v>336066350</v>
      </c>
      <c r="L189" s="724" t="e">
        <f t="shared" ref="L189:L200" si="985">1-I189/DF172</f>
        <v>#DIV/0!</v>
      </c>
      <c r="M189" s="175" t="e">
        <f t="shared" ref="M189:M200" si="986">DF172/DN172</f>
        <v>#DIV/0!</v>
      </c>
      <c r="N189" s="176" t="e">
        <f t="shared" ref="N189:N200" si="987">M189*0.019</f>
        <v>#DIV/0!</v>
      </c>
      <c r="O189" s="177" t="e">
        <f t="shared" ref="O189:O200" si="988">(M189+N189)</f>
        <v>#DIV/0!</v>
      </c>
      <c r="P189" s="178" t="str">
        <f>IF(H189&lt;&gt;"",IF(J189=K189,IF(H189="SI",IF(AND(I189&lt;=$DF$3,I189&gt;=($DF$3*0.9)),"CUMPLE","NO CUMPLE"),IF(I189=$DF$3,"CUMPLE","NO CUMPLE")),"NO CUMPLE"),"")</f>
        <v>CUMPLE</v>
      </c>
      <c r="Q189" s="725">
        <f t="shared" ref="Q189:Q200" si="989">DN172</f>
        <v>0</v>
      </c>
      <c r="R189" s="180">
        <f t="shared" ref="R189" si="990">IF(F189&lt;&gt;"",IF(G189="CUMPLE",IF(P189="CUMPLE",(I189+J189),""),"RECHAZADO"),"")</f>
        <v>18023768992</v>
      </c>
      <c r="S189" s="180">
        <f t="shared" ref="S189" si="991">IF(F189&lt;&gt;"",IF(G189="CUMPLE",IF(P189="CUMPLE",I189,""),"RECHAZADO"),"")</f>
        <v>17687702642</v>
      </c>
      <c r="T189" s="209"/>
      <c r="U189" s="209"/>
      <c r="V189" s="871"/>
      <c r="W189" s="874">
        <v>1207609</v>
      </c>
      <c r="X189" s="876">
        <v>1674954</v>
      </c>
      <c r="Y189" s="184">
        <f>ROUND(W189*$DP$3,0)</f>
        <v>88155457</v>
      </c>
      <c r="Z189" s="184">
        <f t="shared" si="830"/>
        <v>1674954</v>
      </c>
      <c r="AA189" s="1044">
        <f t="shared" ref="AA189" si="992">$AA$16</f>
        <v>100189.4</v>
      </c>
      <c r="AB189" s="185" t="str">
        <f>IF(W189&lt;&gt;"",IF((Y189/$DP$3)/$DN$3&lt;=$AA$20,"CUMPLE","RECHAZADO"),"")</f>
        <v>CUMPLE</v>
      </c>
      <c r="AC189" s="186">
        <f t="shared" ref="AC189:AC200" si="993">Y189+Z189</f>
        <v>89830411</v>
      </c>
      <c r="AD189" s="186">
        <f t="shared" ref="AD189:AD200" si="994">Y189</f>
        <v>88155457</v>
      </c>
      <c r="AE189" s="209"/>
      <c r="AF189" s="874">
        <v>181761</v>
      </c>
      <c r="AG189" s="184">
        <f>ROUND(AF189*$DQ$3,0)</f>
        <v>3998742</v>
      </c>
      <c r="AH189" s="1044">
        <f t="shared" ref="AH189" si="995">$AH$16</f>
        <v>301987.21999999997</v>
      </c>
      <c r="AI189" s="185" t="str">
        <f>IF(AF189&lt;&gt;"",IF(AG189/$DQ$3&lt;=$AH$20,"CUMPLE","RECHAZADO"),"")</f>
        <v>CUMPLE</v>
      </c>
      <c r="AJ189" s="209"/>
      <c r="AK189" s="874">
        <v>145072</v>
      </c>
      <c r="AL189" s="184">
        <f>ROUND(AK189*$DR$3,0)</f>
        <v>10590256</v>
      </c>
      <c r="AM189" s="1044">
        <f t="shared" ref="AM189" si="996">$AM$16</f>
        <v>240934</v>
      </c>
      <c r="AN189" s="185" t="str">
        <f>IF(AK189&lt;&gt;"",IF(AL189/$DR$3&lt;=$AM$20,"CUMPLE","RECHAZADO"),"")</f>
        <v>CUMPLE</v>
      </c>
      <c r="AO189" s="209"/>
      <c r="AP189" s="874"/>
      <c r="AQ189" s="184">
        <f>ROUND(AP189*$DS$3,0)</f>
        <v>0</v>
      </c>
      <c r="AR189" s="1044">
        <f t="shared" ref="AR189" si="997">$AR$16</f>
        <v>316072.26</v>
      </c>
      <c r="AS189" s="185" t="str">
        <f>IF(AP189&lt;&gt;"",IF(AQ189/$DR$3&lt;=$AR$20,"CUMPLE","RECHAZADO"),"")</f>
        <v/>
      </c>
      <c r="AT189" s="185"/>
      <c r="AU189" s="194">
        <f t="shared" ref="AU189:AU200" si="998">AG189+AL189+AQ189</f>
        <v>14588998</v>
      </c>
      <c r="AV189" s="874">
        <v>2771910</v>
      </c>
      <c r="AW189" s="877">
        <f t="shared" ref="AW189:AW200" si="999">ROUND((AG189+AL189+AQ189)*19%,0)</f>
        <v>2771910</v>
      </c>
      <c r="AX189" s="877">
        <f t="shared" ref="AX189:AX200" si="1000">ROUND((AG189+AL189+AQ189)*$AV$16,0)</f>
        <v>17360908</v>
      </c>
      <c r="AY189" s="877" t="str">
        <f t="shared" ref="AY189:AY191" si="1001">IF(AV189&lt;&gt;"",IF(AI189="CUMPLE",IF(AN189="CUMPLE","CUMPLE","NO CUMPLE"),"NO CUMPLE")," ")</f>
        <v>CUMPLE</v>
      </c>
      <c r="AZ189" s="871"/>
      <c r="BA189" s="874">
        <v>9072047</v>
      </c>
      <c r="BB189" s="184">
        <f>ROUND(BA189*$DQ$3,0)</f>
        <v>199585034</v>
      </c>
      <c r="BC189" s="184">
        <f t="shared" ref="BC189" si="1002">$BC$3</f>
        <v>339892784</v>
      </c>
      <c r="BD189" s="185" t="str">
        <f t="shared" ref="BD189" si="1003">IF(BA189&lt;&gt;"",IF(BB189&lt;=BC189,"CUMPLE","RECHAZADO"),"")</f>
        <v>CUMPLE</v>
      </c>
      <c r="BE189" s="209"/>
      <c r="BF189" s="874">
        <v>8523559</v>
      </c>
      <c r="BG189" s="184">
        <f>ROUND(BF189*$DR$3,0)</f>
        <v>622219807</v>
      </c>
      <c r="BH189" s="184">
        <f t="shared" ref="BH189" si="1004">$BH$3</f>
        <v>1059638654</v>
      </c>
      <c r="BI189" s="185" t="str">
        <f t="shared" ref="BI189:BI200" si="1005">IF(BF189&lt;&gt;"",IF(BG189&lt;=BH189,"CUMPLE","RECHAZADO"),"")</f>
        <v>CUMPLE</v>
      </c>
      <c r="BJ189" s="209"/>
      <c r="BK189" s="874"/>
      <c r="BL189" s="184">
        <f>ROUND(BK189*$DS$3,0)</f>
        <v>0</v>
      </c>
      <c r="BM189" s="1044">
        <f t="shared" ref="BM189" si="1006">$BM$16</f>
        <v>74539289</v>
      </c>
      <c r="BN189" s="185" t="str">
        <f>IF(BK189&lt;&gt;"",IF((BL189/$DR$3)/$DN$3&lt;=$BM$20,"CUMPLE","RECHAZADO"),"")</f>
        <v/>
      </c>
      <c r="BO189" s="878"/>
      <c r="BP189" s="194">
        <f t="shared" ref="BP189:BP200" si="1007">BB189+BG189+BL189</f>
        <v>821804841</v>
      </c>
      <c r="BQ189" s="874">
        <v>156142920</v>
      </c>
      <c r="BR189" s="877">
        <f t="shared" ref="BR189:BR200" si="1008">ROUND((BB189+BG189+BL189)*19%,0)</f>
        <v>156142920</v>
      </c>
      <c r="BS189" s="877">
        <f t="shared" ref="BS189:BS200" si="1009">ROUND((BB189+BG189+BL189)*$AV$16,0)</f>
        <v>977947761</v>
      </c>
      <c r="BT189" s="877" t="str">
        <f t="shared" ref="BT189:BT191" si="1010">IF(BQ189&lt;&gt;"",IF(BD189="CUMPLE",IF(BI189="CUMPLE","CUMPLE","NO CUMPLE"),"NO CUMPLE")," ")</f>
        <v>CUMPLE</v>
      </c>
      <c r="BU189" s="871"/>
      <c r="BV189" s="874">
        <v>124408889</v>
      </c>
      <c r="BW189" s="874">
        <v>2363769</v>
      </c>
      <c r="BX189" s="194">
        <f t="shared" ref="BX189:BX200" si="1011">ROUND((BV189*10%)*19%,0)</f>
        <v>2363769</v>
      </c>
      <c r="BY189" s="194" t="str">
        <f>IF(BV189&lt;&gt;"",IF(AND(BV189/$DN$3&lt;=$BY$15,BV189/$DN$3&gt;=$BY$16),"CUMPLE","RECHAZADO"),"")</f>
        <v>CUMPLE</v>
      </c>
      <c r="BZ189" s="194">
        <f t="shared" ref="BZ189:BZ200" si="1012">BV189</f>
        <v>124408889</v>
      </c>
      <c r="CA189" s="194">
        <f t="shared" ref="CA189:CA200" si="1013">BZ189+BX189</f>
        <v>126772658</v>
      </c>
      <c r="CB189" s="871"/>
      <c r="CC189" s="874"/>
      <c r="CD189" s="874"/>
      <c r="CE189" s="194">
        <f t="shared" ref="CE189:CE200" si="1014">ROUND((CC189*10%)*19%,0)</f>
        <v>0</v>
      </c>
      <c r="CF189" s="194" t="str">
        <f>IF(CC189&lt;&gt;"",IF(AND(CC189/$DN$3&lt;=$CF$15,CC189/$DS$3&gt;=$CF$16),"CUMPLE","RECHAZADO"),"")</f>
        <v/>
      </c>
      <c r="CG189" s="194">
        <f t="shared" ref="CG189:CG200" si="1015">CC189</f>
        <v>0</v>
      </c>
      <c r="CH189" s="194">
        <f t="shared" ref="CH189:CH200" si="1016">CG189+CE189</f>
        <v>0</v>
      </c>
      <c r="CI189" s="194"/>
      <c r="CJ189" s="232">
        <f t="shared" ref="CJ189:CJ200" si="1017">R189</f>
        <v>18023768992</v>
      </c>
      <c r="CK189" s="197">
        <f t="shared" ref="CK189:CK200" si="1018">AC189+AX189+BS189+CA189+CH189</f>
        <v>1211911738</v>
      </c>
      <c r="CL189" s="232">
        <f t="shared" ref="CL189" si="1019">IF(CJ189="RECHAZADO","RECHAZADO",IF(CJ189&lt;&gt;"",CJ189+CK189,""))</f>
        <v>19235680730</v>
      </c>
      <c r="CM189" s="871"/>
      <c r="CN189" s="200">
        <f t="shared" ref="CN189:CN200" si="1020">S189</f>
        <v>17687702642</v>
      </c>
      <c r="CO189" s="200">
        <f t="shared" ref="CO189:CO200" si="1021">AD189+AU189+BP189+BZ189+CG189</f>
        <v>1048958185</v>
      </c>
      <c r="CP189" s="200">
        <f t="shared" ref="CP189" si="1022">IF(CN189="RECHAZADO","RECHAZADO",IF(CN189&lt;&gt;"",CN189+CO189,""))</f>
        <v>18736660827</v>
      </c>
      <c r="CQ189" s="871"/>
      <c r="CR189" s="194">
        <f t="shared" si="862"/>
        <v>18023768992</v>
      </c>
      <c r="CS189" s="194">
        <f>(W189*$DP$3)+X189+(AF189*$DQ$3)+(AK189*$DR$3)+(AP189*$DS$3)+AV189+(BA189*$DQ$3)+(BF189*$DR$3)+(BK189*$DS$3)+BQ189+BV189+BW189+CC189+CD189</f>
        <v>1211911738</v>
      </c>
      <c r="CT189" s="200">
        <f t="shared" ref="CT189:CT200" si="1023">CR189+CS189</f>
        <v>19235680730</v>
      </c>
      <c r="CU189" s="874">
        <v>19235680730</v>
      </c>
      <c r="CV189" s="200" t="str">
        <f t="shared" ref="CV189" si="1024">IF(CU189&lt;&gt;"",IF(CT189=CU189,"OK","REVISAR"),"")</f>
        <v>OK</v>
      </c>
      <c r="CW189" s="136"/>
      <c r="DB189" s="879" t="str">
        <f t="shared" ref="DB189" si="1025">IF(F189&lt;&gt;"",IF(G189="CUMPLE",IF(P189="CUMPLE",IF(AB189="CUMPLE",IF(AY189="CUMPLE",IF(BT189="CUMPLE",IF(BY189="CUMPLE","HABILITADO","RECHAZADO"),"RECHAZADO"),"RECHAZADO"),"RECHAZADO"),"RECHAZADO"),"RECHAZADO"),"")</f>
        <v>HABILITADO</v>
      </c>
      <c r="DC189" s="487"/>
    </row>
    <row r="190" spans="1:107" hidden="1" x14ac:dyDescent="0.25">
      <c r="A190" s="1041"/>
      <c r="B190" s="167">
        <v>2</v>
      </c>
      <c r="C190" s="1043"/>
      <c r="D190" s="220"/>
      <c r="E190" s="156"/>
      <c r="F190" s="168"/>
      <c r="G190" s="169" t="str">
        <f t="shared" ref="G190" si="1026">IF(F190&lt;&gt;"",IF(F190=$DV$4,"CUMPLE","RECHAZADO"),"")</f>
        <v/>
      </c>
      <c r="H190" s="170"/>
      <c r="I190" s="221"/>
      <c r="J190" s="172"/>
      <c r="K190" s="827">
        <f t="shared" si="984"/>
        <v>0</v>
      </c>
      <c r="L190" s="174" t="e">
        <f t="shared" si="985"/>
        <v>#DIV/0!</v>
      </c>
      <c r="M190" s="175" t="e">
        <f t="shared" si="986"/>
        <v>#DIV/0!</v>
      </c>
      <c r="N190" s="176" t="e">
        <f t="shared" si="987"/>
        <v>#DIV/0!</v>
      </c>
      <c r="O190" s="177" t="e">
        <f t="shared" si="988"/>
        <v>#DIV/0!</v>
      </c>
      <c r="P190" s="179" t="str">
        <f>IF(H190&lt;&gt;"",IF(J190=K190,IF(H190="SI",IF(AND(I190&lt;=$DF$4,I190&gt;=($DF$4*0.9)),"CUMPLE","NO CUMPLE"),IF(I190=$DF$4,"CUMPLE","NO CUMPLE")),"NO CUMPLE"),"")</f>
        <v/>
      </c>
      <c r="Q190" s="179">
        <f t="shared" si="989"/>
        <v>0</v>
      </c>
      <c r="R190" s="828" t="str">
        <f t="shared" si="867"/>
        <v/>
      </c>
      <c r="S190" s="828" t="str">
        <f t="shared" si="829"/>
        <v/>
      </c>
      <c r="T190" s="181"/>
      <c r="U190" s="182"/>
      <c r="V190" s="155"/>
      <c r="W190" s="170"/>
      <c r="X190" s="183"/>
      <c r="Y190" s="829">
        <f>ROUND(W190*$DP$4,0)</f>
        <v>0</v>
      </c>
      <c r="Z190" s="829">
        <f t="shared" si="830"/>
        <v>0</v>
      </c>
      <c r="AA190" s="1045"/>
      <c r="AB190" s="244" t="str">
        <f>IF(W190&lt;&gt;"",IF((Y190/$DP$4)/$DN$4&lt;=$AA$20,"CUMPLE","RECHAZADO"),"")</f>
        <v/>
      </c>
      <c r="AC190" s="830">
        <f t="shared" si="993"/>
        <v>0</v>
      </c>
      <c r="AD190" s="830">
        <f t="shared" si="994"/>
        <v>0</v>
      </c>
      <c r="AE190" s="181"/>
      <c r="AF190" s="170"/>
      <c r="AG190" s="829">
        <f>ROUND(AF190*$DQ$4,0)</f>
        <v>0</v>
      </c>
      <c r="AH190" s="1045"/>
      <c r="AI190" s="244" t="str">
        <f>IF(AF190&lt;&gt;"",IF(AG190/$DQ$4&lt;=$AH$20,"CUMPLE","RECHAZADO"),"")</f>
        <v/>
      </c>
      <c r="AJ190" s="181"/>
      <c r="AK190" s="170"/>
      <c r="AL190" s="829">
        <f>ROUND(AK190*$DR$4,0)</f>
        <v>0</v>
      </c>
      <c r="AM190" s="1045"/>
      <c r="AN190" s="244" t="str">
        <f>IF(AK190&lt;&gt;"",IF(AL190/$DR$4&lt;=$AM$20,"CUMPLE","RECHAZADO"),"")</f>
        <v/>
      </c>
      <c r="AO190" s="181"/>
      <c r="AP190" s="170"/>
      <c r="AQ190" s="829">
        <f>ROUND(AP190*$DS$4,0)</f>
        <v>0</v>
      </c>
      <c r="AR190" s="1045"/>
      <c r="AS190" s="244" t="str">
        <f>IF(AP190&lt;&gt;"",IF(AQ190/$DR$4&lt;=$AR$20,"CUMPLE","RECHAZADO"),"")</f>
        <v/>
      </c>
      <c r="AT190" s="187"/>
      <c r="AU190" s="831">
        <f t="shared" si="998"/>
        <v>0</v>
      </c>
      <c r="AV190" s="170"/>
      <c r="AW190" s="832">
        <f t="shared" si="999"/>
        <v>0</v>
      </c>
      <c r="AX190" s="832">
        <f t="shared" si="1000"/>
        <v>0</v>
      </c>
      <c r="AY190" s="832" t="str">
        <f t="shared" si="1001"/>
        <v xml:space="preserve"> </v>
      </c>
      <c r="AZ190" s="155"/>
      <c r="BA190" s="170"/>
      <c r="BB190" s="829">
        <f>ROUND(BA190*$DQ$4,0)</f>
        <v>0</v>
      </c>
      <c r="BC190" s="834">
        <f t="shared" ref="BC190" si="1027">$BC$4</f>
        <v>92828885</v>
      </c>
      <c r="BD190" s="729" t="str">
        <f t="shared" si="842"/>
        <v/>
      </c>
      <c r="BE190" s="181"/>
      <c r="BF190" s="170"/>
      <c r="BG190" s="829">
        <f>ROUND(BF190*$DR$4,0)</f>
        <v>0</v>
      </c>
      <c r="BH190" s="829">
        <f t="shared" ref="BH190" si="1028">$BH$4</f>
        <v>924495218</v>
      </c>
      <c r="BI190" s="729" t="str">
        <f t="shared" si="1005"/>
        <v/>
      </c>
      <c r="BJ190" s="181"/>
      <c r="BK190" s="170"/>
      <c r="BL190" s="829">
        <f>ROUND(BK190*$DS$4,0)</f>
        <v>0</v>
      </c>
      <c r="BM190" s="1045"/>
      <c r="BN190" s="244" t="str">
        <f>IF(BK190&lt;&gt;"",IF((BL190/$DR$4)/$DN$4&lt;=$BM$20,"CUMPLE","RECHAZADO"),"")</f>
        <v/>
      </c>
      <c r="BO190" s="193"/>
      <c r="BP190" s="831">
        <f t="shared" si="1007"/>
        <v>0</v>
      </c>
      <c r="BQ190" s="170"/>
      <c r="BR190" s="832">
        <f t="shared" si="1008"/>
        <v>0</v>
      </c>
      <c r="BS190" s="832">
        <f t="shared" si="1009"/>
        <v>0</v>
      </c>
      <c r="BT190" s="832" t="str">
        <f t="shared" si="1010"/>
        <v xml:space="preserve"> </v>
      </c>
      <c r="BU190" s="155"/>
      <c r="BV190" s="170"/>
      <c r="BW190" s="170"/>
      <c r="BX190" s="835">
        <f t="shared" si="1011"/>
        <v>0</v>
      </c>
      <c r="BY190" s="835" t="str">
        <f>IF(BV190&lt;&gt;"",IF(AND(BV190/$DN$4&lt;=$BY$15,BV190/$DN$4&gt;=$BY$16),"CUMPLE","RECHAZADO"),"")</f>
        <v/>
      </c>
      <c r="BZ190" s="835">
        <f t="shared" si="1012"/>
        <v>0</v>
      </c>
      <c r="CA190" s="835">
        <f t="shared" si="1013"/>
        <v>0</v>
      </c>
      <c r="CB190" s="155"/>
      <c r="CC190" s="170"/>
      <c r="CD190" s="170"/>
      <c r="CE190" s="835">
        <f t="shared" si="1014"/>
        <v>0</v>
      </c>
      <c r="CF190" s="835" t="str">
        <f>IF(CC190&lt;&gt;"",IF(AND(CC190/$DN$4&lt;=$CF$15,CC190/$DS$4&gt;=$CF$16),"CUMPLE","RECHAZADO"),"")</f>
        <v/>
      </c>
      <c r="CG190" s="835">
        <f t="shared" si="1015"/>
        <v>0</v>
      </c>
      <c r="CH190" s="835">
        <f t="shared" si="1016"/>
        <v>0</v>
      </c>
      <c r="CI190" s="195"/>
      <c r="CJ190" s="86" t="str">
        <f t="shared" si="1017"/>
        <v/>
      </c>
      <c r="CK190" s="836">
        <f t="shared" si="1018"/>
        <v>0</v>
      </c>
      <c r="CL190" s="837" t="str">
        <f t="shared" si="858"/>
        <v/>
      </c>
      <c r="CM190" s="155"/>
      <c r="CN190" s="838" t="str">
        <f t="shared" si="1020"/>
        <v/>
      </c>
      <c r="CO190" s="839">
        <f t="shared" si="1021"/>
        <v>0</v>
      </c>
      <c r="CP190" s="840" t="str">
        <f t="shared" si="861"/>
        <v/>
      </c>
      <c r="CQ190" s="156"/>
      <c r="CR190" s="841">
        <f t="shared" si="862"/>
        <v>0</v>
      </c>
      <c r="CS190" s="835">
        <f>(W190*$DP$4)+X190+(AF190*$DQ$4)+(AK190*$DR$4)+(AP190*$DS$4)+AV190+(BA190*$DQ$4)+(BF190*$DR$4)+(BK190*$DS$4)+BQ190+BV190+BW190+CC190+CD190</f>
        <v>0</v>
      </c>
      <c r="CT190" s="840">
        <f t="shared" si="1023"/>
        <v>0</v>
      </c>
      <c r="CU190" s="842"/>
      <c r="CV190" s="840" t="str">
        <f t="shared" si="864"/>
        <v/>
      </c>
      <c r="DB190" s="843" t="str">
        <f t="shared" si="865"/>
        <v/>
      </c>
      <c r="DC190" s="844"/>
    </row>
    <row r="191" spans="1:107" hidden="1" x14ac:dyDescent="0.25">
      <c r="A191" s="1046"/>
      <c r="B191" s="870">
        <v>3</v>
      </c>
      <c r="C191" s="1043"/>
      <c r="D191" s="220"/>
      <c r="E191" s="156"/>
      <c r="F191" s="207"/>
      <c r="G191" s="169" t="str">
        <f t="shared" ref="G191" si="1029">IF(F191&lt;&gt;"",IF(F191=$DV$5,"CUMPLE","RECHAZADO"),"")</f>
        <v/>
      </c>
      <c r="H191" s="170"/>
      <c r="I191" s="216"/>
      <c r="J191" s="208"/>
      <c r="K191" s="173">
        <f t="shared" si="984"/>
        <v>0</v>
      </c>
      <c r="L191" s="174" t="e">
        <f t="shared" si="985"/>
        <v>#DIV/0!</v>
      </c>
      <c r="M191" s="175" t="e">
        <f t="shared" si="986"/>
        <v>#DIV/0!</v>
      </c>
      <c r="N191" s="176" t="e">
        <f t="shared" si="987"/>
        <v>#DIV/0!</v>
      </c>
      <c r="O191" s="177" t="e">
        <f t="shared" si="988"/>
        <v>#DIV/0!</v>
      </c>
      <c r="P191" s="178" t="str">
        <f>IF(H191&lt;&gt;"",IF(J191=K191,IF(H191="SI",IF(AND(I191&lt;=$DF$5,I191&gt;=($DF$5*0.9)),"CUMPLE","NO CUMPLE"),IF(I191=$DF$5,"CUMPLE","NO CUMPLE")),"NO CUMPLE"),"")</f>
        <v/>
      </c>
      <c r="Q191" s="179">
        <f t="shared" si="989"/>
        <v>0</v>
      </c>
      <c r="R191" s="180" t="str">
        <f t="shared" si="867"/>
        <v/>
      </c>
      <c r="S191" s="180" t="str">
        <f t="shared" si="829"/>
        <v/>
      </c>
      <c r="T191" s="209"/>
      <c r="U191" s="210"/>
      <c r="V191" s="155"/>
      <c r="W191" s="211"/>
      <c r="X191" s="212"/>
      <c r="Y191" s="184">
        <f>ROUND(W191*$DP$5,0)</f>
        <v>0</v>
      </c>
      <c r="Z191" s="184">
        <f t="shared" si="830"/>
        <v>0</v>
      </c>
      <c r="AA191" s="1045"/>
      <c r="AB191" s="185" t="str">
        <f>IF(W191&lt;&gt;"",IF((Y191/$DP$5)/$DN$5&lt;=$AA$20,"CUMPLE","RECHAZADO"),"")</f>
        <v/>
      </c>
      <c r="AC191" s="186">
        <f t="shared" si="993"/>
        <v>0</v>
      </c>
      <c r="AD191" s="186">
        <f t="shared" si="994"/>
        <v>0</v>
      </c>
      <c r="AE191" s="209"/>
      <c r="AF191" s="211"/>
      <c r="AG191" s="184">
        <f>ROUND(AF191*$DQ$5,0)</f>
        <v>0</v>
      </c>
      <c r="AH191" s="1045"/>
      <c r="AI191" s="185" t="str">
        <f>IF(AF191&lt;&gt;"",IF(AG191/$DQ$5&lt;=$AH$20,"CUMPLE","RECHAZADO"),"")</f>
        <v/>
      </c>
      <c r="AJ191" s="209"/>
      <c r="AK191" s="211"/>
      <c r="AL191" s="184">
        <f>ROUND(AK191*$DR$5,0)</f>
        <v>0</v>
      </c>
      <c r="AM191" s="1045"/>
      <c r="AN191" s="185" t="str">
        <f>IF(AK191&lt;&gt;"",IF(AL191/$DR$5&lt;=$AM$20,"CUMPLE","RECHAZADO"),"")</f>
        <v/>
      </c>
      <c r="AO191" s="209"/>
      <c r="AP191" s="211"/>
      <c r="AQ191" s="184">
        <f>ROUND(AP191*$DS$5,0)</f>
        <v>0</v>
      </c>
      <c r="AR191" s="1045"/>
      <c r="AS191" s="185" t="str">
        <f>IF(AP191&lt;&gt;"",IF(AQ191/$DR$5&lt;=$AR$20,"CUMPLE","RECHAZADO"),"")</f>
        <v/>
      </c>
      <c r="AT191" s="213"/>
      <c r="AU191" s="188">
        <f t="shared" si="998"/>
        <v>0</v>
      </c>
      <c r="AV191" s="170"/>
      <c r="AW191" s="189">
        <f t="shared" si="999"/>
        <v>0</v>
      </c>
      <c r="AX191" s="189">
        <f t="shared" si="1000"/>
        <v>0</v>
      </c>
      <c r="AY191" s="189" t="str">
        <f t="shared" si="1001"/>
        <v xml:space="preserve"> </v>
      </c>
      <c r="AZ191" s="155"/>
      <c r="BA191" s="211"/>
      <c r="BB191" s="184">
        <f>ROUND(BA191*$DQ$5,0)</f>
        <v>0</v>
      </c>
      <c r="BC191" s="191">
        <f t="shared" ref="BC191" si="1030">$BC$5</f>
        <v>123465503</v>
      </c>
      <c r="BD191" s="192" t="str">
        <f t="shared" si="842"/>
        <v/>
      </c>
      <c r="BE191" s="209"/>
      <c r="BF191" s="211"/>
      <c r="BG191" s="184">
        <f>ROUND(BF191*$DR$5,0)</f>
        <v>0</v>
      </c>
      <c r="BH191" s="184">
        <f t="shared" ref="BH191" si="1031">$BH$5</f>
        <v>1325724320</v>
      </c>
      <c r="BI191" s="192" t="str">
        <f t="shared" si="1005"/>
        <v/>
      </c>
      <c r="BJ191" s="209"/>
      <c r="BK191" s="211"/>
      <c r="BL191" s="184">
        <f>ROUND(BK191*$DS$5,0)</f>
        <v>0</v>
      </c>
      <c r="BM191" s="1045"/>
      <c r="BN191" s="185" t="str">
        <f>IF(BK191&lt;&gt;"",IF((BL191/$DR$5)/$DN$5&lt;=$BM$20,"CUMPLE","RECHAZADO"),"")</f>
        <v/>
      </c>
      <c r="BO191" s="214"/>
      <c r="BP191" s="188">
        <f t="shared" si="1007"/>
        <v>0</v>
      </c>
      <c r="BQ191" s="170"/>
      <c r="BR191" s="189">
        <f t="shared" si="1008"/>
        <v>0</v>
      </c>
      <c r="BS191" s="189">
        <f t="shared" si="1009"/>
        <v>0</v>
      </c>
      <c r="BT191" s="189" t="str">
        <f t="shared" si="1010"/>
        <v xml:space="preserve"> </v>
      </c>
      <c r="BU191" s="155"/>
      <c r="BV191" s="170"/>
      <c r="BW191" s="170"/>
      <c r="BX191" s="194">
        <f t="shared" si="1011"/>
        <v>0</v>
      </c>
      <c r="BY191" s="194" t="str">
        <f>IF(BV191&lt;&gt;"",IF(AND(BV191/$DN$5&lt;=$BY$15,BV191/$DN$5&gt;=$BY$16),"CUMPLE","RECHAZADO"),"")</f>
        <v/>
      </c>
      <c r="BZ191" s="194">
        <f t="shared" si="1012"/>
        <v>0</v>
      </c>
      <c r="CA191" s="194">
        <f t="shared" si="1013"/>
        <v>0</v>
      </c>
      <c r="CB191" s="155"/>
      <c r="CC191" s="170"/>
      <c r="CD191" s="170"/>
      <c r="CE191" s="194">
        <f t="shared" si="1014"/>
        <v>0</v>
      </c>
      <c r="CF191" s="194" t="str">
        <f>IF(CC191&lt;&gt;"",IF(AND(CC191/$DN$5&lt;=$CF$15,CC191/$DS$5&gt;=$CF$16),"CUMPLE","RECHAZADO"),"")</f>
        <v/>
      </c>
      <c r="CG191" s="194">
        <f t="shared" si="1015"/>
        <v>0</v>
      </c>
      <c r="CH191" s="194">
        <f t="shared" si="1016"/>
        <v>0</v>
      </c>
      <c r="CI191" s="215"/>
      <c r="CJ191" s="196" t="str">
        <f t="shared" si="1017"/>
        <v/>
      </c>
      <c r="CK191" s="197">
        <f t="shared" si="1018"/>
        <v>0</v>
      </c>
      <c r="CL191" s="198" t="str">
        <f t="shared" si="858"/>
        <v/>
      </c>
      <c r="CM191" s="155"/>
      <c r="CN191" s="199" t="str">
        <f t="shared" si="1020"/>
        <v/>
      </c>
      <c r="CO191" s="200">
        <f t="shared" si="1021"/>
        <v>0</v>
      </c>
      <c r="CP191" s="201" t="str">
        <f t="shared" si="861"/>
        <v/>
      </c>
      <c r="CQ191" s="156"/>
      <c r="CR191" s="202">
        <f t="shared" si="862"/>
        <v>0</v>
      </c>
      <c r="CS191" s="194">
        <f>(W191*$DP$5)+X191+(AF191*$DQ$5)+(AK191*$DR$5)+(AP191*$DS$5)+AV191+(BA191*$DQ$5)+(BF191*$DR$5)+(BK191*$DS$5)+BQ191+BV191+BW191+CC191+CD191</f>
        <v>0</v>
      </c>
      <c r="CT191" s="201">
        <f t="shared" si="1023"/>
        <v>0</v>
      </c>
      <c r="CU191" s="203"/>
      <c r="CV191" s="201" t="str">
        <f t="shared" si="864"/>
        <v/>
      </c>
      <c r="DB191" s="204" t="str">
        <f t="shared" si="865"/>
        <v/>
      </c>
      <c r="DC191" s="206"/>
    </row>
    <row r="192" spans="1:107" hidden="1" x14ac:dyDescent="0.25">
      <c r="A192" s="1046"/>
      <c r="B192" s="870">
        <v>4</v>
      </c>
      <c r="C192" s="1043"/>
      <c r="D192" s="220"/>
      <c r="E192" s="156"/>
      <c r="F192" s="207"/>
      <c r="G192" s="169" t="str">
        <f t="shared" ref="G192" si="1032">IF(F192&lt;&gt;"",IF(F192=$DV$6,"CUMPLE","RECHAZADO"),"")</f>
        <v/>
      </c>
      <c r="H192" s="170"/>
      <c r="I192" s="216"/>
      <c r="J192" s="208"/>
      <c r="K192" s="173">
        <f t="shared" si="984"/>
        <v>0</v>
      </c>
      <c r="L192" s="174" t="e">
        <f t="shared" si="985"/>
        <v>#DIV/0!</v>
      </c>
      <c r="M192" s="175" t="e">
        <f t="shared" si="986"/>
        <v>#DIV/0!</v>
      </c>
      <c r="N192" s="176" t="e">
        <f t="shared" si="987"/>
        <v>#DIV/0!</v>
      </c>
      <c r="O192" s="177" t="e">
        <f t="shared" si="988"/>
        <v>#DIV/0!</v>
      </c>
      <c r="P192" s="178" t="str">
        <f>IF(H192&lt;&gt;"",IF(J192=K192,IF(H192="SI",IF(AND(I192&lt;=$DF$6,I192&gt;=($DF$6*0.9)),"CUMPLE","NO CUMPLE"),IF(I192=$DF$6,"CUMPLE","NO CUMPLE")),"NO CUMPLE"),"")</f>
        <v/>
      </c>
      <c r="Q192" s="179">
        <f t="shared" si="989"/>
        <v>0</v>
      </c>
      <c r="R192" s="180" t="str">
        <f t="shared" si="867"/>
        <v/>
      </c>
      <c r="S192" s="180" t="str">
        <f t="shared" si="829"/>
        <v/>
      </c>
      <c r="T192" s="209"/>
      <c r="U192" s="210"/>
      <c r="V192" s="155"/>
      <c r="W192" s="211"/>
      <c r="X192" s="212"/>
      <c r="Y192" s="184">
        <f>ROUND(W192*$DP$6,0)</f>
        <v>0</v>
      </c>
      <c r="Z192" s="184">
        <f t="shared" si="830"/>
        <v>0</v>
      </c>
      <c r="AA192" s="1045"/>
      <c r="AB192" s="185" t="str">
        <f>IF(W192&lt;&gt;"",IF((Y192/$DP$6)/$DN$6&lt;=$AA$20,"CUMPLE","RECHAZADO"),"")</f>
        <v/>
      </c>
      <c r="AC192" s="186">
        <f t="shared" si="993"/>
        <v>0</v>
      </c>
      <c r="AD192" s="186">
        <f t="shared" si="994"/>
        <v>0</v>
      </c>
      <c r="AE192" s="209"/>
      <c r="AF192" s="211"/>
      <c r="AG192" s="184">
        <f>ROUND(AF192*$DQ$6,0)</f>
        <v>0</v>
      </c>
      <c r="AH192" s="1045"/>
      <c r="AI192" s="185" t="str">
        <f>IF(AF192&lt;&gt;"",IF(AG192/$DQ$6&lt;=$AH$20,"CUMPLE","RECHAZADO"),"")</f>
        <v/>
      </c>
      <c r="AJ192" s="209"/>
      <c r="AK192" s="211"/>
      <c r="AL192" s="184">
        <f>ROUND(AK192*$DR$6,0)</f>
        <v>0</v>
      </c>
      <c r="AM192" s="1045"/>
      <c r="AN192" s="185" t="str">
        <f>IF(AK192&lt;&gt;"",IF(AL192/$DR$6&lt;=$AM$20,"CUMPLE","RECHAZADO"),"")</f>
        <v/>
      </c>
      <c r="AO192" s="209"/>
      <c r="AP192" s="211"/>
      <c r="AQ192" s="184">
        <f>ROUND(AP192*$DS$6,0)</f>
        <v>0</v>
      </c>
      <c r="AR192" s="1045"/>
      <c r="AS192" s="185" t="str">
        <f>IF(AP192&lt;&gt;"",IF(AQ192/$DR$6&lt;=$AR$20,"CUMPLE","RECHAZADO"),"")</f>
        <v/>
      </c>
      <c r="AT192" s="213"/>
      <c r="AU192" s="188">
        <f t="shared" si="998"/>
        <v>0</v>
      </c>
      <c r="AV192" s="170"/>
      <c r="AW192" s="189">
        <f t="shared" si="999"/>
        <v>0</v>
      </c>
      <c r="AX192" s="189">
        <f t="shared" si="1000"/>
        <v>0</v>
      </c>
      <c r="AY192" s="189" t="str">
        <f>IF(AV192&lt;&gt;"",IF(AN192="CUMPLE","CUMPLE","NO CUMPLE"),"")</f>
        <v/>
      </c>
      <c r="AZ192" s="155"/>
      <c r="BA192" s="211"/>
      <c r="BB192" s="184">
        <f>ROUND(BA192*$DQ$6,0)</f>
        <v>0</v>
      </c>
      <c r="BC192" s="191">
        <f t="shared" ref="BC192" si="1033">$BC$6</f>
        <v>599037720</v>
      </c>
      <c r="BD192" s="192" t="str">
        <f t="shared" si="842"/>
        <v/>
      </c>
      <c r="BE192" s="209"/>
      <c r="BF192" s="211"/>
      <c r="BG192" s="184">
        <f>ROUND(BF192*$DR$6,0)</f>
        <v>0</v>
      </c>
      <c r="BH192" s="184">
        <f t="shared" ref="BH192" si="1034">$BH$6</f>
        <v>1500854400</v>
      </c>
      <c r="BI192" s="192" t="str">
        <f t="shared" si="1005"/>
        <v/>
      </c>
      <c r="BJ192" s="209"/>
      <c r="BK192" s="211"/>
      <c r="BL192" s="184">
        <f>ROUND(BK192*$DS$6,0)</f>
        <v>0</v>
      </c>
      <c r="BM192" s="1045"/>
      <c r="BN192" s="185" t="str">
        <f>IF(BK192&lt;&gt;"",IF((BL192/$DR$6)/$DN$6&lt;=$BM$20,"CUMPLE","RECHAZADO"),"")</f>
        <v/>
      </c>
      <c r="BO192" s="214"/>
      <c r="BP192" s="188">
        <f t="shared" si="1007"/>
        <v>0</v>
      </c>
      <c r="BQ192" s="170"/>
      <c r="BR192" s="189">
        <f t="shared" si="1008"/>
        <v>0</v>
      </c>
      <c r="BS192" s="189">
        <f t="shared" si="1009"/>
        <v>0</v>
      </c>
      <c r="BT192" s="189" t="str">
        <f>IF(BQ192&lt;&gt;"",IF(BI192="CUMPLE","CUMPLE","NO CUMPLE"),"")</f>
        <v/>
      </c>
      <c r="BU192" s="155"/>
      <c r="BV192" s="170"/>
      <c r="BW192" s="170"/>
      <c r="BX192" s="194">
        <f t="shared" si="1011"/>
        <v>0</v>
      </c>
      <c r="BY192" s="194" t="str">
        <f>IF(BV192&lt;&gt;"",IF(AND(BV192/$DN$6&lt;=$BY$15,BV192/$DN$6&gt;=$BY$16),"CUMPLE","RECHAZADO"),"")</f>
        <v/>
      </c>
      <c r="BZ192" s="194">
        <f t="shared" si="1012"/>
        <v>0</v>
      </c>
      <c r="CA192" s="194">
        <f t="shared" si="1013"/>
        <v>0</v>
      </c>
      <c r="CB192" s="155"/>
      <c r="CC192" s="170"/>
      <c r="CD192" s="170"/>
      <c r="CE192" s="194">
        <f t="shared" si="1014"/>
        <v>0</v>
      </c>
      <c r="CF192" s="194" t="str">
        <f>IF(CC192&lt;&gt;"",IF(AND(CC192/$DN$6&lt;=$CF$15,CC192/$DS$6&gt;=$CF$16),"CUMPLE","RECHAZADO"),"")</f>
        <v/>
      </c>
      <c r="CG192" s="194">
        <f t="shared" si="1015"/>
        <v>0</v>
      </c>
      <c r="CH192" s="194">
        <f t="shared" si="1016"/>
        <v>0</v>
      </c>
      <c r="CI192" s="215"/>
      <c r="CJ192" s="196" t="str">
        <f t="shared" si="1017"/>
        <v/>
      </c>
      <c r="CK192" s="197">
        <f t="shared" si="1018"/>
        <v>0</v>
      </c>
      <c r="CL192" s="198" t="str">
        <f t="shared" si="858"/>
        <v/>
      </c>
      <c r="CM192" s="155"/>
      <c r="CN192" s="199" t="str">
        <f t="shared" si="1020"/>
        <v/>
      </c>
      <c r="CO192" s="200">
        <f t="shared" si="1021"/>
        <v>0</v>
      </c>
      <c r="CP192" s="201" t="str">
        <f t="shared" si="861"/>
        <v/>
      </c>
      <c r="CQ192" s="156"/>
      <c r="CR192" s="202">
        <f t="shared" si="862"/>
        <v>0</v>
      </c>
      <c r="CS192" s="194">
        <f>(W192*$DP$6)+X192+(AF192*$DQ$6)+(AK192*$DR$6)+(AP192*$DS$6)+AV192+(BA192*$DQ$6)+(BF192*$DR$6)+(BK192*$DS$6)+BQ192+BV192+BW192+CC192+CD192</f>
        <v>0</v>
      </c>
      <c r="CT192" s="201">
        <f t="shared" si="1023"/>
        <v>0</v>
      </c>
      <c r="CU192" s="203"/>
      <c r="CV192" s="201" t="str">
        <f t="shared" si="864"/>
        <v/>
      </c>
      <c r="DB192" s="204" t="str">
        <f t="shared" si="865"/>
        <v/>
      </c>
      <c r="DC192" s="206"/>
    </row>
    <row r="193" spans="1:107" hidden="1" x14ac:dyDescent="0.25">
      <c r="A193" s="1046"/>
      <c r="B193" s="870">
        <v>5</v>
      </c>
      <c r="C193" s="1043"/>
      <c r="D193" s="220"/>
      <c r="E193" s="156"/>
      <c r="F193" s="207"/>
      <c r="G193" s="169" t="str">
        <f t="shared" ref="G193" si="1035">IF(F193&lt;&gt;"",IF(F193=$DV$7,"CUMPLE","RECHAZADO"),"")</f>
        <v/>
      </c>
      <c r="H193" s="170"/>
      <c r="I193" s="216"/>
      <c r="J193" s="208"/>
      <c r="K193" s="173">
        <f t="shared" si="984"/>
        <v>0</v>
      </c>
      <c r="L193" s="174" t="e">
        <f t="shared" si="985"/>
        <v>#DIV/0!</v>
      </c>
      <c r="M193" s="175" t="e">
        <f t="shared" si="986"/>
        <v>#DIV/0!</v>
      </c>
      <c r="N193" s="176" t="e">
        <f t="shared" si="987"/>
        <v>#DIV/0!</v>
      </c>
      <c r="O193" s="177" t="e">
        <f t="shared" si="988"/>
        <v>#DIV/0!</v>
      </c>
      <c r="P193" s="178" t="str">
        <f>IF(H193&lt;&gt;"",IF(J193=K193,IF(H193="SI",IF(AND(I193&lt;=$DF$7,I193&gt;=($DF$7*0.9)),"CUMPLE","NO CUMPLE"),IF(I193=$DF$7,"CUMPLE","NO CUMPLE")),"NO CUMPLE"),"")</f>
        <v/>
      </c>
      <c r="Q193" s="179">
        <f t="shared" si="989"/>
        <v>0</v>
      </c>
      <c r="R193" s="180" t="str">
        <f t="shared" si="867"/>
        <v/>
      </c>
      <c r="S193" s="180" t="str">
        <f t="shared" si="829"/>
        <v/>
      </c>
      <c r="T193" s="209"/>
      <c r="U193" s="210"/>
      <c r="V193" s="155"/>
      <c r="W193" s="211"/>
      <c r="X193" s="212"/>
      <c r="Y193" s="184">
        <f>ROUND(W193*$DP$7,0)</f>
        <v>0</v>
      </c>
      <c r="Z193" s="184">
        <f t="shared" si="830"/>
        <v>0</v>
      </c>
      <c r="AA193" s="1045"/>
      <c r="AB193" s="185" t="str">
        <f>IF(W193&lt;&gt;"",IF((Y193/$DP$7)/$DN$7&lt;=$AA$20,"CUMPLE","RECHAZADO"),"")</f>
        <v/>
      </c>
      <c r="AC193" s="186">
        <f t="shared" si="993"/>
        <v>0</v>
      </c>
      <c r="AD193" s="186">
        <f t="shared" si="994"/>
        <v>0</v>
      </c>
      <c r="AE193" s="209"/>
      <c r="AF193" s="211"/>
      <c r="AG193" s="184">
        <f>ROUND(AF193*$DQ$7,0)</f>
        <v>0</v>
      </c>
      <c r="AH193" s="1045"/>
      <c r="AI193" s="185" t="str">
        <f>IF(AF193&lt;&gt;"",IF(AG193/$DQ$7&lt;=$AH$20,"CUMPLE","RECHAZADO"),"")</f>
        <v/>
      </c>
      <c r="AJ193" s="209"/>
      <c r="AK193" s="211"/>
      <c r="AL193" s="184">
        <f>ROUND(AK193*$DR$7,0)</f>
        <v>0</v>
      </c>
      <c r="AM193" s="1045"/>
      <c r="AN193" s="185" t="str">
        <f>IF(AK193&lt;&gt;"",IF(AL193/$DR$7&lt;=$AM$20,"CUMPLE","RECHAZADO"),"")</f>
        <v/>
      </c>
      <c r="AO193" s="209"/>
      <c r="AP193" s="211"/>
      <c r="AQ193" s="184">
        <f>ROUND(AP193*$DS$7,0)</f>
        <v>0</v>
      </c>
      <c r="AR193" s="1045"/>
      <c r="AS193" s="185" t="str">
        <f>IF(AP193&lt;&gt;"",IF(AQ193/$DR$7&lt;=$AR$20,"CUMPLE","RECHAZADO"),"")</f>
        <v/>
      </c>
      <c r="AT193" s="213"/>
      <c r="AU193" s="188">
        <f t="shared" si="998"/>
        <v>0</v>
      </c>
      <c r="AV193" s="170"/>
      <c r="AW193" s="189">
        <f t="shared" si="999"/>
        <v>0</v>
      </c>
      <c r="AX193" s="189">
        <f t="shared" si="1000"/>
        <v>0</v>
      </c>
      <c r="AY193" s="189" t="str">
        <f>IF(AV193&lt;&gt;"",IF(AI193="CUMPLE",IF(AN193="CUMPLE","CUMPLE","NO CUMPLE"),"NO CUMPLE")," ")</f>
        <v xml:space="preserve"> </v>
      </c>
      <c r="AZ193" s="155"/>
      <c r="BA193" s="211"/>
      <c r="BB193" s="184">
        <f>ROUND(BA193*$DQ$7,0)</f>
        <v>0</v>
      </c>
      <c r="BC193" s="191">
        <f t="shared" ref="BC193" si="1036">$BC$7</f>
        <v>512088380</v>
      </c>
      <c r="BD193" s="192" t="str">
        <f t="shared" si="842"/>
        <v/>
      </c>
      <c r="BE193" s="209"/>
      <c r="BF193" s="211"/>
      <c r="BG193" s="184">
        <f>ROUND(BF193*$DR$7,0)</f>
        <v>0</v>
      </c>
      <c r="BH193" s="184">
        <f t="shared" ref="BH193" si="1037">$BH$7</f>
        <v>1342093772</v>
      </c>
      <c r="BI193" s="192" t="str">
        <f t="shared" si="1005"/>
        <v/>
      </c>
      <c r="BJ193" s="209"/>
      <c r="BK193" s="211"/>
      <c r="BL193" s="184">
        <f>ROUND(BK193*$DS$7,0)</f>
        <v>0</v>
      </c>
      <c r="BM193" s="1045"/>
      <c r="BN193" s="185" t="str">
        <f>IF(BK193&lt;&gt;"",IF((BL193/$DR$7)/$DN$7&lt;=$BM$20,"CUMPLE","RECHAZADO"),"")</f>
        <v/>
      </c>
      <c r="BO193" s="214"/>
      <c r="BP193" s="188">
        <f t="shared" si="1007"/>
        <v>0</v>
      </c>
      <c r="BQ193" s="170"/>
      <c r="BR193" s="189">
        <f t="shared" si="1008"/>
        <v>0</v>
      </c>
      <c r="BS193" s="189">
        <f t="shared" si="1009"/>
        <v>0</v>
      </c>
      <c r="BT193" s="189" t="str">
        <f>IF(BQ193&lt;&gt;"",IF(BD193="CUMPLE",IF(BI193="CUMPLE","CUMPLE","NO CUMPLE"),"NO CUMPLE")," ")</f>
        <v xml:space="preserve"> </v>
      </c>
      <c r="BU193" s="155"/>
      <c r="BV193" s="170"/>
      <c r="BW193" s="170"/>
      <c r="BX193" s="194">
        <f t="shared" si="1011"/>
        <v>0</v>
      </c>
      <c r="BY193" s="194" t="str">
        <f>IF(BV193&lt;&gt;"",IF(AND(BV193/$DN$7&lt;=$BY$15,BV193/$DN$7&gt;=$BY$16),"CUMPLE","RECHAZADO"),"")</f>
        <v/>
      </c>
      <c r="BZ193" s="194">
        <f t="shared" si="1012"/>
        <v>0</v>
      </c>
      <c r="CA193" s="194">
        <f t="shared" si="1013"/>
        <v>0</v>
      </c>
      <c r="CB193" s="155"/>
      <c r="CC193" s="170"/>
      <c r="CD193" s="170"/>
      <c r="CE193" s="194">
        <f t="shared" si="1014"/>
        <v>0</v>
      </c>
      <c r="CF193" s="194" t="str">
        <f>IF(CC193&lt;&gt;"",IF(AND(CC193/$DN$7&lt;=$CF$15,CC193/$DS$7&gt;=$CF$16),"CUMPLE","RECHAZADO"),"")</f>
        <v/>
      </c>
      <c r="CG193" s="194">
        <f t="shared" si="1015"/>
        <v>0</v>
      </c>
      <c r="CH193" s="194">
        <f t="shared" si="1016"/>
        <v>0</v>
      </c>
      <c r="CI193" s="215"/>
      <c r="CJ193" s="196" t="str">
        <f t="shared" si="1017"/>
        <v/>
      </c>
      <c r="CK193" s="197">
        <f t="shared" si="1018"/>
        <v>0</v>
      </c>
      <c r="CL193" s="198" t="str">
        <f t="shared" si="858"/>
        <v/>
      </c>
      <c r="CM193" s="155"/>
      <c r="CN193" s="199" t="str">
        <f t="shared" si="1020"/>
        <v/>
      </c>
      <c r="CO193" s="200">
        <f t="shared" si="1021"/>
        <v>0</v>
      </c>
      <c r="CP193" s="201" t="str">
        <f t="shared" si="861"/>
        <v/>
      </c>
      <c r="CQ193" s="156"/>
      <c r="CR193" s="202">
        <f t="shared" si="862"/>
        <v>0</v>
      </c>
      <c r="CS193" s="194">
        <f>(W193*$DP$7)+X193+(AF193*$DQ$7)+(AK193*$DR$7)+(AP193*$DS$7)+AV193+(BA193*$DQ$7)+(BF193*$DR$7)+(BK193*$DS$7)+BQ193+BV193+BW193+CC193+CD193</f>
        <v>0</v>
      </c>
      <c r="CT193" s="201">
        <f t="shared" si="1023"/>
        <v>0</v>
      </c>
      <c r="CU193" s="203"/>
      <c r="CV193" s="201" t="str">
        <f t="shared" si="864"/>
        <v/>
      </c>
      <c r="DB193" s="204" t="str">
        <f t="shared" si="865"/>
        <v/>
      </c>
      <c r="DC193" s="206"/>
    </row>
    <row r="194" spans="1:107" hidden="1" x14ac:dyDescent="0.25">
      <c r="A194" s="1046"/>
      <c r="B194" s="870">
        <v>6</v>
      </c>
      <c r="C194" s="1043"/>
      <c r="D194" s="220"/>
      <c r="E194" s="156"/>
      <c r="F194" s="207"/>
      <c r="G194" s="169" t="str">
        <f t="shared" ref="G194" si="1038">IF(F194&lt;&gt;"",IF(F194=$DV$8,"CUMPLE","RECHAZADO"),"")</f>
        <v/>
      </c>
      <c r="H194" s="170"/>
      <c r="I194" s="216"/>
      <c r="J194" s="208"/>
      <c r="K194" s="173">
        <f t="shared" si="984"/>
        <v>0</v>
      </c>
      <c r="L194" s="174" t="e">
        <f t="shared" si="985"/>
        <v>#DIV/0!</v>
      </c>
      <c r="M194" s="175" t="e">
        <f t="shared" si="986"/>
        <v>#DIV/0!</v>
      </c>
      <c r="N194" s="176" t="e">
        <f t="shared" si="987"/>
        <v>#DIV/0!</v>
      </c>
      <c r="O194" s="177" t="e">
        <f t="shared" si="988"/>
        <v>#DIV/0!</v>
      </c>
      <c r="P194" s="178" t="str">
        <f>IF(H194&lt;&gt;"",IF(J194=K194,IF(H194="SI",IF(AND(I194&lt;=$DF$8,I194&gt;=($DF$8*0.9)),"CUMPLE","NO CUMPLE"),IF(I194=$DF$8,"CUMPLE","NO CUMPLE")),"NO CUMPLE"),"")</f>
        <v/>
      </c>
      <c r="Q194" s="179">
        <f t="shared" si="989"/>
        <v>0</v>
      </c>
      <c r="R194" s="180" t="str">
        <f t="shared" si="867"/>
        <v/>
      </c>
      <c r="S194" s="180" t="str">
        <f t="shared" si="829"/>
        <v/>
      </c>
      <c r="T194" s="209"/>
      <c r="U194" s="210"/>
      <c r="V194" s="155"/>
      <c r="W194" s="211"/>
      <c r="X194" s="212"/>
      <c r="Y194" s="184">
        <f>ROUND(W194*$DP$8,0)</f>
        <v>0</v>
      </c>
      <c r="Z194" s="184">
        <f t="shared" si="830"/>
        <v>0</v>
      </c>
      <c r="AA194" s="1045"/>
      <c r="AB194" s="185" t="str">
        <f>IF(W194&lt;&gt;"",IF((Y194/$DP$8)/$DN$8&lt;=$AA$20,"CUMPLE","RECHAZADO"),"")</f>
        <v/>
      </c>
      <c r="AC194" s="186">
        <f t="shared" si="993"/>
        <v>0</v>
      </c>
      <c r="AD194" s="186">
        <f t="shared" si="994"/>
        <v>0</v>
      </c>
      <c r="AE194" s="209"/>
      <c r="AF194" s="211"/>
      <c r="AG194" s="184">
        <f>ROUND(AF194*$DQ$8,0)</f>
        <v>0</v>
      </c>
      <c r="AH194" s="1045"/>
      <c r="AI194" s="185" t="str">
        <f>IF(AF194&lt;&gt;"",IF(AG194/$DQ$8&lt;=$AH$20,"CUMPLE","RECHAZADO"),"")</f>
        <v/>
      </c>
      <c r="AJ194" s="209"/>
      <c r="AK194" s="211"/>
      <c r="AL194" s="184">
        <f>ROUND(AK194*$DR$8,0)</f>
        <v>0</v>
      </c>
      <c r="AM194" s="1045"/>
      <c r="AN194" s="185" t="str">
        <f>IF(AK194&lt;&gt;"",IF(AL194/$DR$8&lt;=$AM$20,"CUMPLE","RECHAZADO"),"")</f>
        <v/>
      </c>
      <c r="AO194" s="209"/>
      <c r="AP194" s="211"/>
      <c r="AQ194" s="184">
        <f>ROUND(AP194*$DS$8,0)</f>
        <v>0</v>
      </c>
      <c r="AR194" s="1045"/>
      <c r="AS194" s="185" t="str">
        <f>IF(AP194&lt;&gt;"",IF(AQ194/$DR$8&lt;=$AR$20,"CUMPLE","RECHAZADO"),"")</f>
        <v/>
      </c>
      <c r="AT194" s="213"/>
      <c r="AU194" s="188">
        <f t="shared" si="998"/>
        <v>0</v>
      </c>
      <c r="AV194" s="170"/>
      <c r="AW194" s="189">
        <f t="shared" si="999"/>
        <v>0</v>
      </c>
      <c r="AX194" s="189">
        <f t="shared" si="1000"/>
        <v>0</v>
      </c>
      <c r="AY194" s="189" t="str">
        <f>IF(AV194&lt;&gt;"",IF(AN194="CUMPLE","CUMPLE","NO CUMPLE"),"")</f>
        <v/>
      </c>
      <c r="AZ194" s="155"/>
      <c r="BA194" s="211"/>
      <c r="BB194" s="184">
        <f>ROUND(BA194*$DQ$8,0)</f>
        <v>0</v>
      </c>
      <c r="BC194" s="191">
        <f t="shared" ref="BC194" si="1039">$BC$8</f>
        <v>282572794</v>
      </c>
      <c r="BD194" s="192" t="str">
        <f t="shared" si="842"/>
        <v/>
      </c>
      <c r="BE194" s="209"/>
      <c r="BF194" s="211"/>
      <c r="BG194" s="184">
        <f>ROUND(BF194*$DR$8,0)</f>
        <v>0</v>
      </c>
      <c r="BH194" s="184">
        <f t="shared" ref="BH194" si="1040">$BH$8</f>
        <v>1099881666</v>
      </c>
      <c r="BI194" s="192" t="str">
        <f t="shared" si="1005"/>
        <v/>
      </c>
      <c r="BJ194" s="209"/>
      <c r="BK194" s="211"/>
      <c r="BL194" s="184">
        <f>ROUND(BK194*$DS$8,0)</f>
        <v>0</v>
      </c>
      <c r="BM194" s="1045"/>
      <c r="BN194" s="185" t="str">
        <f>IF(BK194&lt;&gt;"",IF((BL194/$DR$8)/$DN$8&lt;=$BM$20,"CUMPLE","RECHAZADO"),"")</f>
        <v/>
      </c>
      <c r="BO194" s="214"/>
      <c r="BP194" s="188">
        <f t="shared" si="1007"/>
        <v>0</v>
      </c>
      <c r="BQ194" s="170"/>
      <c r="BR194" s="189">
        <f t="shared" si="1008"/>
        <v>0</v>
      </c>
      <c r="BS194" s="189">
        <f t="shared" si="1009"/>
        <v>0</v>
      </c>
      <c r="BT194" s="189" t="str">
        <f>IF(BQ194&lt;&gt;"",IF(BI194="CUMPLE","CUMPLE","NO CUMPLE"),"")</f>
        <v/>
      </c>
      <c r="BU194" s="155"/>
      <c r="BV194" s="170"/>
      <c r="BW194" s="170"/>
      <c r="BX194" s="194">
        <f t="shared" si="1011"/>
        <v>0</v>
      </c>
      <c r="BY194" s="194" t="str">
        <f>IF(BV194&lt;&gt;"",IF(AND(BV194/$DN$8&lt;=$BY$15,BV194/$DN$8&gt;=$BY$16),"CUMPLE","RECHAZADO"),"")</f>
        <v/>
      </c>
      <c r="BZ194" s="194">
        <f t="shared" si="1012"/>
        <v>0</v>
      </c>
      <c r="CA194" s="194">
        <f t="shared" si="1013"/>
        <v>0</v>
      </c>
      <c r="CB194" s="155"/>
      <c r="CC194" s="170"/>
      <c r="CD194" s="170"/>
      <c r="CE194" s="194">
        <f t="shared" si="1014"/>
        <v>0</v>
      </c>
      <c r="CF194" s="194" t="str">
        <f>IF(CC194&lt;&gt;"",IF(AND(CC194/$DN$8&lt;=$CF$15,CC194/$DS$8&gt;=$CF$16),"CUMPLE","RECHAZADO"),"")</f>
        <v/>
      </c>
      <c r="CG194" s="194">
        <f t="shared" si="1015"/>
        <v>0</v>
      </c>
      <c r="CH194" s="194">
        <f t="shared" si="1016"/>
        <v>0</v>
      </c>
      <c r="CI194" s="215"/>
      <c r="CJ194" s="196" t="str">
        <f t="shared" si="1017"/>
        <v/>
      </c>
      <c r="CK194" s="197">
        <f t="shared" si="1018"/>
        <v>0</v>
      </c>
      <c r="CL194" s="198" t="str">
        <f t="shared" si="858"/>
        <v/>
      </c>
      <c r="CM194" s="155"/>
      <c r="CN194" s="199" t="str">
        <f t="shared" si="1020"/>
        <v/>
      </c>
      <c r="CO194" s="200">
        <f t="shared" si="1021"/>
        <v>0</v>
      </c>
      <c r="CP194" s="201" t="str">
        <f t="shared" si="861"/>
        <v/>
      </c>
      <c r="CQ194" s="156"/>
      <c r="CR194" s="202">
        <f t="shared" si="862"/>
        <v>0</v>
      </c>
      <c r="CS194" s="194">
        <f>(W194*$DP$8)+X194+(AF194*$DQ$8)+(AK194*$DR$8)+(AP194*$DS$8)+AV194+(BA194*$DQ$8)+(BF194*$DR$8)+(BK194*$DS$8)+BQ194+BV194+BW194+CC194+CD194</f>
        <v>0</v>
      </c>
      <c r="CT194" s="201">
        <f t="shared" si="1023"/>
        <v>0</v>
      </c>
      <c r="CU194" s="203"/>
      <c r="CV194" s="201" t="str">
        <f t="shared" si="864"/>
        <v/>
      </c>
      <c r="DB194" s="204" t="str">
        <f t="shared" si="865"/>
        <v/>
      </c>
      <c r="DC194" s="206"/>
    </row>
    <row r="195" spans="1:107" hidden="1" x14ac:dyDescent="0.25">
      <c r="A195" s="1046"/>
      <c r="B195" s="870">
        <v>7</v>
      </c>
      <c r="C195" s="1043"/>
      <c r="D195" s="220"/>
      <c r="E195" s="156"/>
      <c r="F195" s="207"/>
      <c r="G195" s="169" t="str">
        <f t="shared" ref="G195" si="1041">IF(F195&lt;&gt;"",IF(F195=$DV$9,"CUMPLE","RECHAZADO"),"")</f>
        <v/>
      </c>
      <c r="H195" s="170"/>
      <c r="I195" s="216"/>
      <c r="J195" s="208"/>
      <c r="K195" s="173">
        <f t="shared" si="984"/>
        <v>0</v>
      </c>
      <c r="L195" s="174" t="e">
        <f t="shared" si="985"/>
        <v>#DIV/0!</v>
      </c>
      <c r="M195" s="175" t="e">
        <f t="shared" si="986"/>
        <v>#DIV/0!</v>
      </c>
      <c r="N195" s="176" t="e">
        <f t="shared" si="987"/>
        <v>#DIV/0!</v>
      </c>
      <c r="O195" s="177" t="e">
        <f t="shared" si="988"/>
        <v>#DIV/0!</v>
      </c>
      <c r="P195" s="178" t="str">
        <f>IF(H195&lt;&gt;"",IF(J195=K195,IF(H195="SI",IF(AND(I195&lt;=$DF$9,I195&gt;=($DF$9*0.9)),"CUMPLE","NO CUMPLE"),IF(I195=$DF$9,"CUMPLE","NO CUMPLE")),"NO CUMPLE"),"")</f>
        <v/>
      </c>
      <c r="Q195" s="179">
        <f t="shared" si="989"/>
        <v>0</v>
      </c>
      <c r="R195" s="180" t="str">
        <f t="shared" si="867"/>
        <v/>
      </c>
      <c r="S195" s="180" t="str">
        <f t="shared" si="829"/>
        <v/>
      </c>
      <c r="T195" s="209"/>
      <c r="U195" s="210"/>
      <c r="V195" s="155"/>
      <c r="W195" s="211"/>
      <c r="X195" s="212"/>
      <c r="Y195" s="184">
        <f>ROUND(W195*$DP$9,0)</f>
        <v>0</v>
      </c>
      <c r="Z195" s="184">
        <f t="shared" si="830"/>
        <v>0</v>
      </c>
      <c r="AA195" s="1045"/>
      <c r="AB195" s="185" t="str">
        <f>IF(W195&lt;&gt;"",IF((Y195/$DP$9)/$DN$9&lt;=$AA$20,"CUMPLE","RECHAZADO"),"")</f>
        <v/>
      </c>
      <c r="AC195" s="186">
        <f t="shared" si="993"/>
        <v>0</v>
      </c>
      <c r="AD195" s="186">
        <f t="shared" si="994"/>
        <v>0</v>
      </c>
      <c r="AE195" s="209"/>
      <c r="AF195" s="211"/>
      <c r="AG195" s="184">
        <f>ROUND(AF195*$DQ$9,0)</f>
        <v>0</v>
      </c>
      <c r="AH195" s="1045"/>
      <c r="AI195" s="185" t="str">
        <f>IF(AF195&lt;&gt;"",IF(AG195/$DQ$9&lt;=$AH$20,"CUMPLE","RECHAZADO"),"")</f>
        <v/>
      </c>
      <c r="AJ195" s="209"/>
      <c r="AK195" s="211"/>
      <c r="AL195" s="184">
        <f>ROUND(AK195*$DR$9,0)</f>
        <v>0</v>
      </c>
      <c r="AM195" s="1045"/>
      <c r="AN195" s="185" t="str">
        <f>IF(AK195&lt;&gt;"",IF(AL195/$DR$9&lt;=$AM$20,"CUMPLE","RECHAZADO"),"")</f>
        <v/>
      </c>
      <c r="AO195" s="209"/>
      <c r="AP195" s="211"/>
      <c r="AQ195" s="184">
        <f>ROUND(AP195*$DS$9,0)</f>
        <v>0</v>
      </c>
      <c r="AR195" s="1045"/>
      <c r="AS195" s="185" t="str">
        <f>IF(AP195&lt;&gt;"",IF(AQ195/$DR$9&lt;=$AR$20,"CUMPLE","RECHAZADO"),"")</f>
        <v/>
      </c>
      <c r="AT195" s="213"/>
      <c r="AU195" s="188">
        <f t="shared" si="998"/>
        <v>0</v>
      </c>
      <c r="AV195" s="170"/>
      <c r="AW195" s="189">
        <f t="shared" si="999"/>
        <v>0</v>
      </c>
      <c r="AX195" s="189">
        <f t="shared" si="1000"/>
        <v>0</v>
      </c>
      <c r="AY195" s="189" t="str">
        <f t="shared" ref="AY195:AY199" si="1042">IF(AV195&lt;&gt;"",IF(AI195="CUMPLE",IF(AN195="CUMPLE","CUMPLE","NO CUMPLE"),"NO CUMPLE")," ")</f>
        <v xml:space="preserve"> </v>
      </c>
      <c r="AZ195" s="155"/>
      <c r="BA195" s="211"/>
      <c r="BB195" s="184">
        <f>ROUND(BA195*$DQ$9,0)</f>
        <v>0</v>
      </c>
      <c r="BC195" s="191">
        <f t="shared" ref="BC195" si="1043">$BC$9</f>
        <v>498219200</v>
      </c>
      <c r="BD195" s="192" t="str">
        <f t="shared" si="842"/>
        <v/>
      </c>
      <c r="BE195" s="209"/>
      <c r="BF195" s="211"/>
      <c r="BG195" s="184">
        <f>ROUND(BF195*$DR$9,0)</f>
        <v>0</v>
      </c>
      <c r="BH195" s="184">
        <f t="shared" ref="BH195" si="1044">$BH$9</f>
        <v>1243383400</v>
      </c>
      <c r="BI195" s="192" t="str">
        <f t="shared" si="1005"/>
        <v/>
      </c>
      <c r="BJ195" s="209"/>
      <c r="BK195" s="211"/>
      <c r="BL195" s="184">
        <f>ROUND(BK195*$DS$9,0)</f>
        <v>0</v>
      </c>
      <c r="BM195" s="1045"/>
      <c r="BN195" s="185" t="str">
        <f>IF(BK195&lt;&gt;"",IF((BL195/$DR$9)/$DN$9&lt;=$BM$20,"CUMPLE","RECHAZADO"),"")</f>
        <v/>
      </c>
      <c r="BO195" s="214"/>
      <c r="BP195" s="188">
        <f t="shared" si="1007"/>
        <v>0</v>
      </c>
      <c r="BQ195" s="170"/>
      <c r="BR195" s="189">
        <f t="shared" si="1008"/>
        <v>0</v>
      </c>
      <c r="BS195" s="189">
        <f t="shared" si="1009"/>
        <v>0</v>
      </c>
      <c r="BT195" s="189" t="str">
        <f t="shared" ref="BT195:BT199" si="1045">IF(BQ195&lt;&gt;"",IF(BD195="CUMPLE",IF(BI195="CUMPLE","CUMPLE","NO CUMPLE"),"NO CUMPLE")," ")</f>
        <v xml:space="preserve"> </v>
      </c>
      <c r="BU195" s="155"/>
      <c r="BV195" s="170"/>
      <c r="BW195" s="170"/>
      <c r="BX195" s="194">
        <f t="shared" si="1011"/>
        <v>0</v>
      </c>
      <c r="BY195" s="194" t="str">
        <f>IF(BV195&lt;&gt;"",IF(AND(BV195/$DN$9&lt;=$BY$15,BV195/$DN$9&gt;=$BY$16),"CUMPLE","RECHAZADO"),"")</f>
        <v/>
      </c>
      <c r="BZ195" s="194">
        <f t="shared" si="1012"/>
        <v>0</v>
      </c>
      <c r="CA195" s="194">
        <f t="shared" si="1013"/>
        <v>0</v>
      </c>
      <c r="CB195" s="155"/>
      <c r="CC195" s="170"/>
      <c r="CD195" s="170"/>
      <c r="CE195" s="194">
        <f t="shared" si="1014"/>
        <v>0</v>
      </c>
      <c r="CF195" s="194" t="str">
        <f>IF(CC195&lt;&gt;"",IF(AND(CC195/$DN$9&lt;=$CF$15,CC195/$DS$9&gt;=$CF$16),"CUMPLE","RECHAZADO"),"")</f>
        <v/>
      </c>
      <c r="CG195" s="194">
        <f t="shared" si="1015"/>
        <v>0</v>
      </c>
      <c r="CH195" s="194">
        <f t="shared" si="1016"/>
        <v>0</v>
      </c>
      <c r="CI195" s="215"/>
      <c r="CJ195" s="196" t="str">
        <f t="shared" si="1017"/>
        <v/>
      </c>
      <c r="CK195" s="197">
        <f t="shared" si="1018"/>
        <v>0</v>
      </c>
      <c r="CL195" s="198" t="str">
        <f t="shared" si="858"/>
        <v/>
      </c>
      <c r="CM195" s="155"/>
      <c r="CN195" s="199" t="str">
        <f t="shared" si="1020"/>
        <v/>
      </c>
      <c r="CO195" s="200">
        <f t="shared" si="1021"/>
        <v>0</v>
      </c>
      <c r="CP195" s="201" t="str">
        <f t="shared" si="861"/>
        <v/>
      </c>
      <c r="CQ195" s="156"/>
      <c r="CR195" s="202">
        <f t="shared" si="862"/>
        <v>0</v>
      </c>
      <c r="CS195" s="194">
        <f>(W195*$DP$9)+X195+(AF195*$DQ$9)+(AK195*$DR$9)+(AP195*$DS$9)+AV195+(BA195*$DQ$9)+(BF195*$DR$9)+(BK195*$DS$9)+BQ195+BV195+BW195+CC195+CD195</f>
        <v>0</v>
      </c>
      <c r="CT195" s="201">
        <f t="shared" si="1023"/>
        <v>0</v>
      </c>
      <c r="CU195" s="203"/>
      <c r="CV195" s="201" t="str">
        <f t="shared" si="864"/>
        <v/>
      </c>
      <c r="DB195" s="204" t="str">
        <f t="shared" si="865"/>
        <v/>
      </c>
      <c r="DC195" s="206"/>
    </row>
    <row r="196" spans="1:107" hidden="1" x14ac:dyDescent="0.25">
      <c r="A196" s="1046"/>
      <c r="B196" s="870">
        <v>8</v>
      </c>
      <c r="C196" s="1043"/>
      <c r="D196" s="220"/>
      <c r="E196" s="156"/>
      <c r="F196" s="207"/>
      <c r="G196" s="169" t="str">
        <f t="shared" ref="G196" si="1046">IF(F196&lt;&gt;"",IF(F196=$DV$10,"CUMPLE","RECHAZADO"),"")</f>
        <v/>
      </c>
      <c r="H196" s="170"/>
      <c r="I196" s="216"/>
      <c r="J196" s="208"/>
      <c r="K196" s="173">
        <f t="shared" si="984"/>
        <v>0</v>
      </c>
      <c r="L196" s="174" t="e">
        <f t="shared" si="985"/>
        <v>#DIV/0!</v>
      </c>
      <c r="M196" s="175" t="e">
        <f t="shared" si="986"/>
        <v>#DIV/0!</v>
      </c>
      <c r="N196" s="176" t="e">
        <f t="shared" si="987"/>
        <v>#DIV/0!</v>
      </c>
      <c r="O196" s="177" t="e">
        <f t="shared" si="988"/>
        <v>#DIV/0!</v>
      </c>
      <c r="P196" s="178" t="str">
        <f>IF(H196&lt;&gt;"",IF(J196=K196,IF(H196="SI",IF(AND(I196&lt;=$DF$10,I196&gt;=($DF$10*0.9)),"CUMPLE","NO CUMPLE"),IF(I196=$DF$10,"CUMPLE","NO CUMPLE")),"NO CUMPLE"),"")</f>
        <v/>
      </c>
      <c r="Q196" s="179">
        <f t="shared" si="989"/>
        <v>0</v>
      </c>
      <c r="R196" s="180" t="str">
        <f t="shared" si="867"/>
        <v/>
      </c>
      <c r="S196" s="180" t="str">
        <f t="shared" si="829"/>
        <v/>
      </c>
      <c r="T196" s="209"/>
      <c r="U196" s="210"/>
      <c r="V196" s="155"/>
      <c r="W196" s="211"/>
      <c r="X196" s="212"/>
      <c r="Y196" s="184">
        <f>ROUND(W196*$DP$10,0)</f>
        <v>0</v>
      </c>
      <c r="Z196" s="184">
        <f t="shared" si="830"/>
        <v>0</v>
      </c>
      <c r="AA196" s="1045"/>
      <c r="AB196" s="185" t="str">
        <f>IF(W196&lt;&gt;"",IF((Y196/$DP$10)/$DN$10&lt;=$AA$20,"CUMPLE","RECHAZADO"),"")</f>
        <v/>
      </c>
      <c r="AC196" s="186">
        <f t="shared" si="993"/>
        <v>0</v>
      </c>
      <c r="AD196" s="186">
        <f t="shared" si="994"/>
        <v>0</v>
      </c>
      <c r="AE196" s="209"/>
      <c r="AF196" s="211"/>
      <c r="AG196" s="184">
        <f>ROUND(AF196*$DQ$10,0)</f>
        <v>0</v>
      </c>
      <c r="AH196" s="1045"/>
      <c r="AI196" s="185" t="str">
        <f>IF(AF196&lt;&gt;"",IF(AG196/$DQ$10&lt;=$AH$20,"CUMPLE","RECHAZADO"),"")</f>
        <v/>
      </c>
      <c r="AJ196" s="209"/>
      <c r="AK196" s="211"/>
      <c r="AL196" s="184">
        <f>ROUND(AK196*$DR$10,0)</f>
        <v>0</v>
      </c>
      <c r="AM196" s="1045"/>
      <c r="AN196" s="185" t="str">
        <f>IF(AK196&lt;&gt;"",IF(AL196/$DR$10&lt;=$AM$20,"CUMPLE","RECHAZADO"),"")</f>
        <v/>
      </c>
      <c r="AO196" s="209"/>
      <c r="AP196" s="211"/>
      <c r="AQ196" s="184">
        <f>ROUND(AP196*$DS$10,0)</f>
        <v>0</v>
      </c>
      <c r="AR196" s="1045"/>
      <c r="AS196" s="185" t="str">
        <f>IF(AP196&lt;&gt;"",IF(AQ196/$DR$10&lt;=$AR$20,"CUMPLE","RECHAZADO"),"")</f>
        <v/>
      </c>
      <c r="AT196" s="213"/>
      <c r="AU196" s="188">
        <f t="shared" si="998"/>
        <v>0</v>
      </c>
      <c r="AV196" s="170"/>
      <c r="AW196" s="189">
        <f t="shared" si="999"/>
        <v>0</v>
      </c>
      <c r="AX196" s="189">
        <f t="shared" si="1000"/>
        <v>0</v>
      </c>
      <c r="AY196" s="189" t="str">
        <f t="shared" si="1042"/>
        <v xml:space="preserve"> </v>
      </c>
      <c r="AZ196" s="155"/>
      <c r="BA196" s="211"/>
      <c r="BB196" s="184">
        <f>ROUND(BA196*$DQ$10,0)</f>
        <v>0</v>
      </c>
      <c r="BC196" s="191">
        <f t="shared" ref="BC196" si="1047">$BC$10</f>
        <v>220195976</v>
      </c>
      <c r="BD196" s="192" t="str">
        <f t="shared" si="842"/>
        <v/>
      </c>
      <c r="BE196" s="209"/>
      <c r="BF196" s="211"/>
      <c r="BG196" s="184">
        <f>ROUND(BF196*$DR$10,0)</f>
        <v>0</v>
      </c>
      <c r="BH196" s="184">
        <f t="shared" ref="BH196" si="1048">$BH$10</f>
        <v>1034415590</v>
      </c>
      <c r="BI196" s="192" t="str">
        <f t="shared" si="1005"/>
        <v/>
      </c>
      <c r="BJ196" s="209"/>
      <c r="BK196" s="211"/>
      <c r="BL196" s="184">
        <f>ROUND(BK196*$DS$10,0)</f>
        <v>0</v>
      </c>
      <c r="BM196" s="1045"/>
      <c r="BN196" s="185" t="str">
        <f>IF(BK196&lt;&gt;"",IF((BL196/$DR$10)/$DN$10&lt;=$BM$20,"CUMPLE","RECHAZADO"),"")</f>
        <v/>
      </c>
      <c r="BO196" s="214"/>
      <c r="BP196" s="188">
        <f t="shared" si="1007"/>
        <v>0</v>
      </c>
      <c r="BQ196" s="170"/>
      <c r="BR196" s="189">
        <f t="shared" si="1008"/>
        <v>0</v>
      </c>
      <c r="BS196" s="189">
        <f t="shared" si="1009"/>
        <v>0</v>
      </c>
      <c r="BT196" s="189" t="str">
        <f t="shared" si="1045"/>
        <v xml:space="preserve"> </v>
      </c>
      <c r="BU196" s="155"/>
      <c r="BV196" s="170"/>
      <c r="BW196" s="170"/>
      <c r="BX196" s="194">
        <f t="shared" si="1011"/>
        <v>0</v>
      </c>
      <c r="BY196" s="194" t="str">
        <f>IF(BV196&lt;&gt;"",IF(AND(BV196/$DN$10&lt;=$BY$15,BV196/$DN$10&gt;=$BY$16),"CUMPLE","RECHAZADO"),"")</f>
        <v/>
      </c>
      <c r="BZ196" s="194">
        <f t="shared" si="1012"/>
        <v>0</v>
      </c>
      <c r="CA196" s="194">
        <f t="shared" si="1013"/>
        <v>0</v>
      </c>
      <c r="CB196" s="155"/>
      <c r="CC196" s="170"/>
      <c r="CD196" s="170"/>
      <c r="CE196" s="194">
        <f t="shared" si="1014"/>
        <v>0</v>
      </c>
      <c r="CF196" s="194" t="str">
        <f>IF(CC196&lt;&gt;"",IF(AND(CC196/$DN$10&lt;=$CF$15,CC196/$DS$10&gt;=$CF$16),"CUMPLE","RECHAZADO"),"")</f>
        <v/>
      </c>
      <c r="CG196" s="194">
        <f t="shared" si="1015"/>
        <v>0</v>
      </c>
      <c r="CH196" s="194">
        <f t="shared" si="1016"/>
        <v>0</v>
      </c>
      <c r="CI196" s="215"/>
      <c r="CJ196" s="196" t="str">
        <f t="shared" si="1017"/>
        <v/>
      </c>
      <c r="CK196" s="197">
        <f t="shared" si="1018"/>
        <v>0</v>
      </c>
      <c r="CL196" s="198" t="str">
        <f t="shared" si="858"/>
        <v/>
      </c>
      <c r="CM196" s="155"/>
      <c r="CN196" s="199" t="str">
        <f t="shared" si="1020"/>
        <v/>
      </c>
      <c r="CO196" s="200">
        <f t="shared" si="1021"/>
        <v>0</v>
      </c>
      <c r="CP196" s="201" t="str">
        <f t="shared" si="861"/>
        <v/>
      </c>
      <c r="CQ196" s="156"/>
      <c r="CR196" s="202">
        <f t="shared" si="862"/>
        <v>0</v>
      </c>
      <c r="CS196" s="194">
        <f>(W196*$DP$10)+X196+(AF196*$DQ$10)+(AK196*$DR$10)+(AP196*$DS$10)+AV196+(BA196*$DQ$10)+(BF196*$DR$10)+(BK196*$DS$10)+BQ196+BV196+BW196+CC196+CD196</f>
        <v>0</v>
      </c>
      <c r="CT196" s="201">
        <f t="shared" si="1023"/>
        <v>0</v>
      </c>
      <c r="CU196" s="203"/>
      <c r="CV196" s="201" t="str">
        <f t="shared" si="864"/>
        <v/>
      </c>
      <c r="DB196" s="204" t="str">
        <f t="shared" si="865"/>
        <v/>
      </c>
      <c r="DC196" s="206"/>
    </row>
    <row r="197" spans="1:107" hidden="1" x14ac:dyDescent="0.25">
      <c r="A197" s="1046"/>
      <c r="B197" s="870">
        <v>9</v>
      </c>
      <c r="C197" s="1043"/>
      <c r="D197" s="220"/>
      <c r="E197" s="156"/>
      <c r="F197" s="207"/>
      <c r="G197" s="169" t="str">
        <f t="shared" ref="G197" si="1049">IF(F197&lt;&gt;"",IF(F197=$DV$11,"CUMPLE","RECHAZADO"),"")</f>
        <v/>
      </c>
      <c r="H197" s="170"/>
      <c r="I197" s="216"/>
      <c r="J197" s="208"/>
      <c r="K197" s="173">
        <f t="shared" si="984"/>
        <v>0</v>
      </c>
      <c r="L197" s="174" t="e">
        <f t="shared" si="985"/>
        <v>#DIV/0!</v>
      </c>
      <c r="M197" s="175" t="e">
        <f t="shared" si="986"/>
        <v>#DIV/0!</v>
      </c>
      <c r="N197" s="176" t="e">
        <f t="shared" si="987"/>
        <v>#DIV/0!</v>
      </c>
      <c r="O197" s="177" t="e">
        <f t="shared" si="988"/>
        <v>#DIV/0!</v>
      </c>
      <c r="P197" s="178" t="str">
        <f>IF(H197&lt;&gt;"",IF(J197=K197,IF(H197="SI",IF(AND(I197&lt;=$DF$11,I197&gt;=($DF$11*0.9)),"CUMPLE","NO CUMPLE"),IF(I197=$DF$11,"CUMPLE","NO CUMPLE")),"NO CUMPLE"),"")</f>
        <v/>
      </c>
      <c r="Q197" s="179">
        <f t="shared" si="989"/>
        <v>0</v>
      </c>
      <c r="R197" s="180" t="str">
        <f t="shared" si="867"/>
        <v/>
      </c>
      <c r="S197" s="180" t="str">
        <f t="shared" si="829"/>
        <v/>
      </c>
      <c r="T197" s="209"/>
      <c r="U197" s="210"/>
      <c r="V197" s="155"/>
      <c r="W197" s="211"/>
      <c r="X197" s="212"/>
      <c r="Y197" s="184">
        <f>ROUND(W197*$DP$11,0)</f>
        <v>0</v>
      </c>
      <c r="Z197" s="184">
        <f t="shared" si="830"/>
        <v>0</v>
      </c>
      <c r="AA197" s="1045"/>
      <c r="AB197" s="185" t="str">
        <f>IF(W197&lt;&gt;"",IF((Y197/$DP$11)/$DN$11&lt;=$AA$20,"CUMPLE","RECHAZADO"),"")</f>
        <v/>
      </c>
      <c r="AC197" s="186">
        <f t="shared" si="993"/>
        <v>0</v>
      </c>
      <c r="AD197" s="186">
        <f t="shared" si="994"/>
        <v>0</v>
      </c>
      <c r="AE197" s="209"/>
      <c r="AF197" s="211"/>
      <c r="AG197" s="184">
        <f>ROUND(AF197*$DQ$11,0)</f>
        <v>0</v>
      </c>
      <c r="AH197" s="1045"/>
      <c r="AI197" s="185" t="str">
        <f>IF(AF197&lt;&gt;"",IF(AG197/$DQ$11&lt;=$AH$20,"CUMPLE","RECHAZADO"),"")</f>
        <v/>
      </c>
      <c r="AJ197" s="209"/>
      <c r="AK197" s="211"/>
      <c r="AL197" s="184">
        <f>ROUND(AK197*$DR$11,0)</f>
        <v>0</v>
      </c>
      <c r="AM197" s="1045"/>
      <c r="AN197" s="185" t="str">
        <f>IF(AK197&lt;&gt;"",IF(AL197/$DR$11&lt;=$AM$20,"CUMPLE","RECHAZADO"),"")</f>
        <v/>
      </c>
      <c r="AO197" s="209"/>
      <c r="AP197" s="211"/>
      <c r="AQ197" s="184">
        <f>ROUND(AP197*$DS$11,0)</f>
        <v>0</v>
      </c>
      <c r="AR197" s="1045"/>
      <c r="AS197" s="185" t="str">
        <f>IF(AP197&lt;&gt;"",IF(AQ197/$DR$11&lt;=$AR$20,"CUMPLE","RECHAZADO"),"")</f>
        <v/>
      </c>
      <c r="AT197" s="213"/>
      <c r="AU197" s="188">
        <f t="shared" si="998"/>
        <v>0</v>
      </c>
      <c r="AV197" s="170"/>
      <c r="AW197" s="189">
        <f t="shared" si="999"/>
        <v>0</v>
      </c>
      <c r="AX197" s="189">
        <f t="shared" si="1000"/>
        <v>0</v>
      </c>
      <c r="AY197" s="189" t="str">
        <f t="shared" si="1042"/>
        <v xml:space="preserve"> </v>
      </c>
      <c r="AZ197" s="155"/>
      <c r="BA197" s="211"/>
      <c r="BB197" s="184">
        <f>ROUND(BA197*$DQ$11,0)</f>
        <v>0</v>
      </c>
      <c r="BC197" s="191">
        <f t="shared" ref="BC197" si="1050">$BC$11</f>
        <v>334384100</v>
      </c>
      <c r="BD197" s="192" t="str">
        <f t="shared" si="842"/>
        <v/>
      </c>
      <c r="BE197" s="209"/>
      <c r="BF197" s="211"/>
      <c r="BG197" s="184">
        <f>ROUND(BF197*$DR$11,0)</f>
        <v>0</v>
      </c>
      <c r="BH197" s="184">
        <f t="shared" ref="BH197" si="1051">$BH$11</f>
        <v>1162419824</v>
      </c>
      <c r="BI197" s="192" t="str">
        <f t="shared" si="1005"/>
        <v/>
      </c>
      <c r="BJ197" s="209"/>
      <c r="BK197" s="211"/>
      <c r="BL197" s="184">
        <f>ROUND(BK197*$DS$11,0)</f>
        <v>0</v>
      </c>
      <c r="BM197" s="1045"/>
      <c r="BN197" s="185" t="str">
        <f>IF(BK197&lt;&gt;"",IF((BL197/$DR$11)/$DN$11&lt;=$BM$20,"CUMPLE","RECHAZADO"),"")</f>
        <v/>
      </c>
      <c r="BO197" s="214"/>
      <c r="BP197" s="188">
        <f t="shared" si="1007"/>
        <v>0</v>
      </c>
      <c r="BQ197" s="170"/>
      <c r="BR197" s="189">
        <f t="shared" si="1008"/>
        <v>0</v>
      </c>
      <c r="BS197" s="189">
        <f t="shared" si="1009"/>
        <v>0</v>
      </c>
      <c r="BT197" s="189" t="str">
        <f t="shared" si="1045"/>
        <v xml:space="preserve"> </v>
      </c>
      <c r="BU197" s="155"/>
      <c r="BV197" s="170"/>
      <c r="BW197" s="170"/>
      <c r="BX197" s="194">
        <f t="shared" si="1011"/>
        <v>0</v>
      </c>
      <c r="BY197" s="194" t="str">
        <f>IF(BV197&lt;&gt;"",IF(AND(BV197/$DN$11&lt;=$BY$15,BV197/$DN$11&gt;=$BY$16),"CUMPLE","RECHAZADO"),"")</f>
        <v/>
      </c>
      <c r="BZ197" s="194">
        <f t="shared" si="1012"/>
        <v>0</v>
      </c>
      <c r="CA197" s="194">
        <f t="shared" si="1013"/>
        <v>0</v>
      </c>
      <c r="CB197" s="155"/>
      <c r="CC197" s="170"/>
      <c r="CD197" s="170"/>
      <c r="CE197" s="194">
        <f t="shared" si="1014"/>
        <v>0</v>
      </c>
      <c r="CF197" s="194" t="str">
        <f>IF(CC197&lt;&gt;"",IF(AND(CC197/$DN$11&lt;=$CF$15,CC197/$DS$11&gt;=$CF$16),"CUMPLE","RECHAZADO"),"")</f>
        <v/>
      </c>
      <c r="CG197" s="194">
        <f t="shared" si="1015"/>
        <v>0</v>
      </c>
      <c r="CH197" s="194">
        <f t="shared" si="1016"/>
        <v>0</v>
      </c>
      <c r="CI197" s="215"/>
      <c r="CJ197" s="196" t="str">
        <f t="shared" si="1017"/>
        <v/>
      </c>
      <c r="CK197" s="197">
        <f t="shared" si="1018"/>
        <v>0</v>
      </c>
      <c r="CL197" s="198" t="str">
        <f t="shared" si="858"/>
        <v/>
      </c>
      <c r="CM197" s="155"/>
      <c r="CN197" s="199" t="str">
        <f t="shared" si="1020"/>
        <v/>
      </c>
      <c r="CO197" s="200">
        <f t="shared" si="1021"/>
        <v>0</v>
      </c>
      <c r="CP197" s="201" t="str">
        <f t="shared" si="861"/>
        <v/>
      </c>
      <c r="CQ197" s="156"/>
      <c r="CR197" s="202">
        <f t="shared" si="862"/>
        <v>0</v>
      </c>
      <c r="CS197" s="194">
        <f>(W197*$DP$11)+X197+(AF197*$DQ$11)+(AK197*$DR$11)+(AP197*$DS$11)+AV197+(BA197*$DQ$11)+(BF197*$DR$11)+(BK197*$DS$11)+BQ197+BV197+BW197+CC197+CD197</f>
        <v>0</v>
      </c>
      <c r="CT197" s="201">
        <f t="shared" si="1023"/>
        <v>0</v>
      </c>
      <c r="CU197" s="203"/>
      <c r="CV197" s="201" t="str">
        <f t="shared" si="864"/>
        <v/>
      </c>
      <c r="DB197" s="204" t="str">
        <f t="shared" si="865"/>
        <v/>
      </c>
      <c r="DC197" s="206"/>
    </row>
    <row r="198" spans="1:107" hidden="1" x14ac:dyDescent="0.25">
      <c r="A198" s="1046"/>
      <c r="B198" s="870">
        <v>10</v>
      </c>
      <c r="C198" s="1043"/>
      <c r="D198" s="220"/>
      <c r="E198" s="156"/>
      <c r="F198" s="207"/>
      <c r="G198" s="169" t="str">
        <f t="shared" ref="G198" si="1052">IF(F198&lt;&gt;"",IF(F198=$DV$12,"CUMPLE","RECHAZADO"),"")</f>
        <v/>
      </c>
      <c r="H198" s="170"/>
      <c r="I198" s="216"/>
      <c r="J198" s="208"/>
      <c r="K198" s="173">
        <f t="shared" si="984"/>
        <v>0</v>
      </c>
      <c r="L198" s="174" t="e">
        <f t="shared" si="985"/>
        <v>#DIV/0!</v>
      </c>
      <c r="M198" s="175" t="e">
        <f t="shared" si="986"/>
        <v>#DIV/0!</v>
      </c>
      <c r="N198" s="176" t="e">
        <f t="shared" si="987"/>
        <v>#DIV/0!</v>
      </c>
      <c r="O198" s="177" t="e">
        <f t="shared" si="988"/>
        <v>#DIV/0!</v>
      </c>
      <c r="P198" s="178" t="str">
        <f>IF(H198&lt;&gt;"",IF(J198=K198,IF(H198="SI",IF(AND(I198&lt;=$DF$12,I198&gt;=($DF$12*0.9)),"CUMPLE","NO CUMPLE"),IF(I198=$DF$12,"CUMPLE","NO CUMPLE")),"NO CUMPLE"),"")</f>
        <v/>
      </c>
      <c r="Q198" s="179">
        <f t="shared" si="989"/>
        <v>0</v>
      </c>
      <c r="R198" s="180" t="str">
        <f t="shared" si="867"/>
        <v/>
      </c>
      <c r="S198" s="180" t="str">
        <f t="shared" si="829"/>
        <v/>
      </c>
      <c r="T198" s="209"/>
      <c r="U198" s="210"/>
      <c r="V198" s="155"/>
      <c r="W198" s="211"/>
      <c r="X198" s="212"/>
      <c r="Y198" s="184">
        <f>ROUND(W198*$DP$12,0)</f>
        <v>0</v>
      </c>
      <c r="Z198" s="184">
        <f t="shared" si="830"/>
        <v>0</v>
      </c>
      <c r="AA198" s="1045"/>
      <c r="AB198" s="185" t="str">
        <f>IF(W198&lt;&gt;"",IF((Y198/$DP$12)/$DN$12&lt;=$AA$20,"CUMPLE","RECHAZADO"),"")</f>
        <v/>
      </c>
      <c r="AC198" s="186">
        <f t="shared" si="993"/>
        <v>0</v>
      </c>
      <c r="AD198" s="186">
        <f t="shared" si="994"/>
        <v>0</v>
      </c>
      <c r="AE198" s="209"/>
      <c r="AF198" s="211"/>
      <c r="AG198" s="184">
        <f>ROUND(AF198*$DQ$12,0)</f>
        <v>0</v>
      </c>
      <c r="AH198" s="1045"/>
      <c r="AI198" s="185" t="str">
        <f>IF(AF198&lt;&gt;"",IF(AG198/$DQ$12&lt;=$AH$20,"CUMPLE","RECHAZADO"),"")</f>
        <v/>
      </c>
      <c r="AJ198" s="209"/>
      <c r="AK198" s="211"/>
      <c r="AL198" s="184">
        <f>ROUND(AK198*$DR$12,0)</f>
        <v>0</v>
      </c>
      <c r="AM198" s="1045"/>
      <c r="AN198" s="185" t="str">
        <f>IF(AK198&lt;&gt;"",IF(AL198/$DR$12&lt;=$AM$20,"CUMPLE","RECHAZADO"),"")</f>
        <v/>
      </c>
      <c r="AO198" s="209"/>
      <c r="AP198" s="211"/>
      <c r="AQ198" s="184">
        <f>ROUND(AP198*$DS$12,0)</f>
        <v>0</v>
      </c>
      <c r="AR198" s="1045"/>
      <c r="AS198" s="185" t="str">
        <f>IF(AP198&lt;&gt;"",IF(AQ198/$DR$12&lt;=$AR$20,"CUMPLE","RECHAZADO"),"")</f>
        <v/>
      </c>
      <c r="AT198" s="213"/>
      <c r="AU198" s="188">
        <f t="shared" si="998"/>
        <v>0</v>
      </c>
      <c r="AV198" s="170"/>
      <c r="AW198" s="189">
        <f t="shared" si="999"/>
        <v>0</v>
      </c>
      <c r="AX198" s="189">
        <f t="shared" si="1000"/>
        <v>0</v>
      </c>
      <c r="AY198" s="189" t="str">
        <f t="shared" si="1042"/>
        <v xml:space="preserve"> </v>
      </c>
      <c r="AZ198" s="155"/>
      <c r="BA198" s="211"/>
      <c r="BB198" s="184">
        <f>ROUND(BA198*$DQ$12,0)</f>
        <v>0</v>
      </c>
      <c r="BC198" s="191">
        <f t="shared" ref="BC198" si="1053">$BC$12</f>
        <v>263816970</v>
      </c>
      <c r="BD198" s="192" t="str">
        <f t="shared" si="842"/>
        <v/>
      </c>
      <c r="BE198" s="209"/>
      <c r="BF198" s="211"/>
      <c r="BG198" s="184">
        <f>ROUND(BF198*$DR$12,0)</f>
        <v>0</v>
      </c>
      <c r="BH198" s="184">
        <f t="shared" ref="BH198" si="1054">$BH$12</f>
        <v>1338480855</v>
      </c>
      <c r="BI198" s="192" t="str">
        <f t="shared" si="1005"/>
        <v/>
      </c>
      <c r="BJ198" s="209"/>
      <c r="BK198" s="211"/>
      <c r="BL198" s="184">
        <f>ROUND(BK198*$DS$12,0)</f>
        <v>0</v>
      </c>
      <c r="BM198" s="1045"/>
      <c r="BN198" s="185" t="str">
        <f>IF(BK198&lt;&gt;"",IF((BL198/$DR$12)/$DN$12&lt;=$BM$20,"CUMPLE","RECHAZADO"),"")</f>
        <v/>
      </c>
      <c r="BO198" s="214"/>
      <c r="BP198" s="188">
        <f t="shared" si="1007"/>
        <v>0</v>
      </c>
      <c r="BQ198" s="170"/>
      <c r="BR198" s="189">
        <f t="shared" si="1008"/>
        <v>0</v>
      </c>
      <c r="BS198" s="189">
        <f t="shared" si="1009"/>
        <v>0</v>
      </c>
      <c r="BT198" s="189" t="str">
        <f t="shared" si="1045"/>
        <v xml:space="preserve"> </v>
      </c>
      <c r="BU198" s="155"/>
      <c r="BV198" s="170"/>
      <c r="BW198" s="170"/>
      <c r="BX198" s="194">
        <f t="shared" si="1011"/>
        <v>0</v>
      </c>
      <c r="BY198" s="194" t="str">
        <f>IF(BV198&lt;&gt;"",IF(AND(BV198/$DN$12&lt;=$BY$15,BV198/$DN$12&gt;=$BY$16),"CUMPLE","RECHAZADO"),"")</f>
        <v/>
      </c>
      <c r="BZ198" s="194">
        <f t="shared" si="1012"/>
        <v>0</v>
      </c>
      <c r="CA198" s="194">
        <f t="shared" si="1013"/>
        <v>0</v>
      </c>
      <c r="CB198" s="155"/>
      <c r="CC198" s="170"/>
      <c r="CD198" s="170"/>
      <c r="CE198" s="194">
        <f t="shared" si="1014"/>
        <v>0</v>
      </c>
      <c r="CF198" s="194" t="str">
        <f>IF(CC198&lt;&gt;"",IF(AND(CC198/$DN$12&lt;=$CF$15,CC198/$DS$12&gt;=$CF$16),"CUMPLE","RECHAZADO"),"")</f>
        <v/>
      </c>
      <c r="CG198" s="194">
        <f t="shared" si="1015"/>
        <v>0</v>
      </c>
      <c r="CH198" s="194">
        <f t="shared" si="1016"/>
        <v>0</v>
      </c>
      <c r="CI198" s="215"/>
      <c r="CJ198" s="196" t="str">
        <f t="shared" si="1017"/>
        <v/>
      </c>
      <c r="CK198" s="197">
        <f t="shared" si="1018"/>
        <v>0</v>
      </c>
      <c r="CL198" s="198" t="str">
        <f t="shared" si="858"/>
        <v/>
      </c>
      <c r="CM198" s="155"/>
      <c r="CN198" s="199" t="str">
        <f t="shared" si="1020"/>
        <v/>
      </c>
      <c r="CO198" s="200">
        <f t="shared" si="1021"/>
        <v>0</v>
      </c>
      <c r="CP198" s="201" t="str">
        <f t="shared" si="861"/>
        <v/>
      </c>
      <c r="CQ198" s="156"/>
      <c r="CR198" s="202">
        <f t="shared" si="862"/>
        <v>0</v>
      </c>
      <c r="CS198" s="194">
        <f>(W198*$DP$12)+X198+(AF198*$DQ$12)+(AK198*$DR$12)+(AP198*$DS$12)+AV198+(BA198*$DQ$12)+(BF198*$DR$12)+(BK198*$DS$12)+BQ198+BV198+BW198+CC198+CD198</f>
        <v>0</v>
      </c>
      <c r="CT198" s="201">
        <f t="shared" si="1023"/>
        <v>0</v>
      </c>
      <c r="CU198" s="203"/>
      <c r="CV198" s="201" t="str">
        <f t="shared" si="864"/>
        <v/>
      </c>
      <c r="DB198" s="204" t="str">
        <f t="shared" si="865"/>
        <v/>
      </c>
      <c r="DC198" s="206"/>
    </row>
    <row r="199" spans="1:107" hidden="1" x14ac:dyDescent="0.25">
      <c r="A199" s="1042"/>
      <c r="B199" s="750">
        <v>11</v>
      </c>
      <c r="C199" s="1043"/>
      <c r="D199" s="220"/>
      <c r="E199" s="156"/>
      <c r="F199" s="751"/>
      <c r="G199" s="752" t="str">
        <f t="shared" ref="G199" si="1055">IF(F199&lt;&gt;"",IF(F199=$DV$13,"CUMPLE","RECHAZADO"),"")</f>
        <v/>
      </c>
      <c r="H199" s="753"/>
      <c r="I199" s="754"/>
      <c r="J199" s="784"/>
      <c r="K199" s="756">
        <f t="shared" si="984"/>
        <v>0</v>
      </c>
      <c r="L199" s="174" t="e">
        <f t="shared" si="985"/>
        <v>#DIV/0!</v>
      </c>
      <c r="M199" s="175" t="e">
        <f t="shared" si="986"/>
        <v>#DIV/0!</v>
      </c>
      <c r="N199" s="176" t="e">
        <f t="shared" si="987"/>
        <v>#DIV/0!</v>
      </c>
      <c r="O199" s="177" t="e">
        <f t="shared" si="988"/>
        <v>#DIV/0!</v>
      </c>
      <c r="P199" s="757" t="str">
        <f>IF(H199&lt;&gt;"",IF(J199=K199,IF(H199="SI",IF(AND(I199&lt;=$DF$13,I199&gt;=($DF$13*0.9)),"CUMPLE","NO CUMPLE"),IF(I199=$DF$13,"CUMPLE","NO CUMPLE")),"NO CUMPLE"),"")</f>
        <v/>
      </c>
      <c r="Q199" s="179">
        <f t="shared" si="989"/>
        <v>0</v>
      </c>
      <c r="R199" s="758" t="str">
        <f t="shared" si="867"/>
        <v/>
      </c>
      <c r="S199" s="758" t="str">
        <f t="shared" si="829"/>
        <v/>
      </c>
      <c r="T199" s="759"/>
      <c r="U199" s="760"/>
      <c r="V199" s="155"/>
      <c r="W199" s="761"/>
      <c r="X199" s="762"/>
      <c r="Y199" s="763">
        <f>ROUND(W199*$DP$13,0)</f>
        <v>0</v>
      </c>
      <c r="Z199" s="763">
        <f t="shared" si="830"/>
        <v>0</v>
      </c>
      <c r="AA199" s="1045"/>
      <c r="AB199" s="764" t="str">
        <f>IF(W199&lt;&gt;"",IF((Y199/$DP$13)/$DN$13&lt;=$AA$20,"CUMPLE","RECHAZADO"),"")</f>
        <v/>
      </c>
      <c r="AC199" s="765">
        <f t="shared" si="993"/>
        <v>0</v>
      </c>
      <c r="AD199" s="765">
        <f t="shared" si="994"/>
        <v>0</v>
      </c>
      <c r="AE199" s="759"/>
      <c r="AF199" s="761"/>
      <c r="AG199" s="763">
        <f>ROUND(AF199*$DQ$13,0)</f>
        <v>0</v>
      </c>
      <c r="AH199" s="1045"/>
      <c r="AI199" s="764" t="str">
        <f>IF(AF199&lt;&gt;"",IF(AG199/$DQ$13&lt;=$AH$20,"CUMPLE","RECHAZADO"),"")</f>
        <v/>
      </c>
      <c r="AJ199" s="759"/>
      <c r="AK199" s="761"/>
      <c r="AL199" s="763">
        <f>ROUND(AK199*$DR$13,0)</f>
        <v>0</v>
      </c>
      <c r="AM199" s="1045"/>
      <c r="AN199" s="764" t="str">
        <f>IF(AK199&lt;&gt;"",IF(AL199/$DR$13&lt;=$AM$20,"CUMPLE","RECHAZADO"),"")</f>
        <v/>
      </c>
      <c r="AO199" s="759"/>
      <c r="AP199" s="761"/>
      <c r="AQ199" s="763">
        <f>ROUND(AP199*$DS$13,0)</f>
        <v>0</v>
      </c>
      <c r="AR199" s="1045"/>
      <c r="AS199" s="764" t="str">
        <f>IF(AP199&lt;&gt;"",IF(AQ199/$DR$13&lt;=$AR$20,"CUMPLE","RECHAZADO"),"")</f>
        <v/>
      </c>
      <c r="AT199" s="766"/>
      <c r="AU199" s="767">
        <f t="shared" si="998"/>
        <v>0</v>
      </c>
      <c r="AV199" s="753"/>
      <c r="AW199" s="768">
        <f t="shared" si="999"/>
        <v>0</v>
      </c>
      <c r="AX199" s="768">
        <f t="shared" si="1000"/>
        <v>0</v>
      </c>
      <c r="AY199" s="768" t="str">
        <f t="shared" si="1042"/>
        <v xml:space="preserve"> </v>
      </c>
      <c r="AZ199" s="155"/>
      <c r="BA199" s="761"/>
      <c r="BB199" s="763">
        <f>ROUND(BA199*$DQ$13,0)</f>
        <v>0</v>
      </c>
      <c r="BC199" s="770">
        <f t="shared" ref="BC199" si="1056">$BC$13</f>
        <v>385647118</v>
      </c>
      <c r="BD199" s="164" t="str">
        <f t="shared" si="842"/>
        <v/>
      </c>
      <c r="BE199" s="759"/>
      <c r="BF199" s="761"/>
      <c r="BG199" s="763">
        <f>ROUND(BF199*$DR$13,0)</f>
        <v>0</v>
      </c>
      <c r="BH199" s="763">
        <f t="shared" ref="BH199" si="1057">$BH$13</f>
        <v>1512338976</v>
      </c>
      <c r="BI199" s="164" t="str">
        <f t="shared" si="1005"/>
        <v/>
      </c>
      <c r="BJ199" s="759"/>
      <c r="BK199" s="761"/>
      <c r="BL199" s="763">
        <f>ROUND(BK199*$DS$13,0)</f>
        <v>0</v>
      </c>
      <c r="BM199" s="1045"/>
      <c r="BN199" s="764" t="str">
        <f>IF(BK199&lt;&gt;"",IF((BL199/$DR$13)/$DN$13&lt;=$BM$20,"CUMPLE","RECHAZADO"),"")</f>
        <v/>
      </c>
      <c r="BO199" s="771"/>
      <c r="BP199" s="767">
        <f t="shared" si="1007"/>
        <v>0</v>
      </c>
      <c r="BQ199" s="753"/>
      <c r="BR199" s="768">
        <f t="shared" si="1008"/>
        <v>0</v>
      </c>
      <c r="BS199" s="768">
        <f t="shared" si="1009"/>
        <v>0</v>
      </c>
      <c r="BT199" s="768" t="str">
        <f t="shared" si="1045"/>
        <v xml:space="preserve"> </v>
      </c>
      <c r="BU199" s="155"/>
      <c r="BV199" s="753"/>
      <c r="BW199" s="753"/>
      <c r="BX199" s="772">
        <f t="shared" si="1011"/>
        <v>0</v>
      </c>
      <c r="BY199" s="772" t="str">
        <f>IF(BV199&lt;&gt;"",IF(AND(BV199/$DN$13&lt;=$BY$15,BV199/$DN$13&gt;=$BY$16),"CUMPLE","RECHAZADO"),"")</f>
        <v/>
      </c>
      <c r="BZ199" s="772">
        <f t="shared" si="1012"/>
        <v>0</v>
      </c>
      <c r="CA199" s="772">
        <f t="shared" si="1013"/>
        <v>0</v>
      </c>
      <c r="CB199" s="155"/>
      <c r="CC199" s="753"/>
      <c r="CD199" s="753"/>
      <c r="CE199" s="772">
        <f t="shared" si="1014"/>
        <v>0</v>
      </c>
      <c r="CF199" s="772" t="str">
        <f>IF(CC199&lt;&gt;"",IF(AND(CC199/$DN$13&lt;=$CF$15,CC199/$DS$13&gt;=$CF$16),"CUMPLE","RECHAZADO"),"")</f>
        <v/>
      </c>
      <c r="CG199" s="772">
        <f t="shared" si="1015"/>
        <v>0</v>
      </c>
      <c r="CH199" s="772">
        <f t="shared" si="1016"/>
        <v>0</v>
      </c>
      <c r="CI199" s="773"/>
      <c r="CJ199" s="774" t="str">
        <f t="shared" si="1017"/>
        <v/>
      </c>
      <c r="CK199" s="775">
        <f t="shared" si="1018"/>
        <v>0</v>
      </c>
      <c r="CL199" s="776" t="str">
        <f t="shared" si="858"/>
        <v/>
      </c>
      <c r="CM199" s="155"/>
      <c r="CN199" s="777" t="str">
        <f t="shared" si="1020"/>
        <v/>
      </c>
      <c r="CO199" s="778">
        <f t="shared" si="1021"/>
        <v>0</v>
      </c>
      <c r="CP199" s="779" t="str">
        <f t="shared" si="861"/>
        <v/>
      </c>
      <c r="CQ199" s="156"/>
      <c r="CR199" s="780">
        <f t="shared" si="862"/>
        <v>0</v>
      </c>
      <c r="CS199" s="772">
        <f>(W199*$DP$13)+X199+(AF199*$DQ$13)+(AK199*$DR$13)+(AP199*$DS$13)+AV199+(BA199*$DQ$13)+(BF199*$DR$13)+(BK199*$DS$13)+BQ199+BV199+BW199+CC199+CD199</f>
        <v>0</v>
      </c>
      <c r="CT199" s="779">
        <f t="shared" si="1023"/>
        <v>0</v>
      </c>
      <c r="CU199" s="781"/>
      <c r="CV199" s="779" t="str">
        <f t="shared" si="864"/>
        <v/>
      </c>
      <c r="DB199" s="782" t="str">
        <f t="shared" si="865"/>
        <v/>
      </c>
      <c r="DC199" s="783"/>
    </row>
    <row r="200" spans="1:107" ht="13.5" customHeight="1" thickBot="1" x14ac:dyDescent="0.3">
      <c r="A200" s="1039"/>
      <c r="B200" s="870">
        <v>12</v>
      </c>
      <c r="C200" s="1039"/>
      <c r="D200" s="726"/>
      <c r="E200" s="871"/>
      <c r="F200" s="872">
        <v>8654253262</v>
      </c>
      <c r="G200" s="873" t="str">
        <f t="shared" ref="G200" si="1058">IF(F200&lt;&gt;"",IF(F200=$DV$14,"CUMPLE","RECHAZADO"),"")</f>
        <v>CUMPLE</v>
      </c>
      <c r="H200" s="874" t="s">
        <v>1631</v>
      </c>
      <c r="I200" s="880">
        <v>6682732205</v>
      </c>
      <c r="J200" s="208">
        <v>126971912</v>
      </c>
      <c r="K200" s="173">
        <f t="shared" si="984"/>
        <v>126971912</v>
      </c>
      <c r="L200" s="724" t="e">
        <f t="shared" si="985"/>
        <v>#DIV/0!</v>
      </c>
      <c r="M200" s="175" t="e">
        <f t="shared" si="986"/>
        <v>#DIV/0!</v>
      </c>
      <c r="N200" s="176" t="e">
        <f t="shared" si="987"/>
        <v>#DIV/0!</v>
      </c>
      <c r="O200" s="177" t="e">
        <f t="shared" si="988"/>
        <v>#DIV/0!</v>
      </c>
      <c r="P200" s="178" t="str">
        <f>IF(H200&lt;&gt;"",IF(J200=K200,IF(H200="SI",IF(AND(I200&lt;=$DF$14,I200&gt;=($DF$14*0.9)),"CUMPLE","NO CUMPLE"),IF(I200=$DF$14,"CUMPLE","NO CUMPLE")),"NO CUMPLE"),"")</f>
        <v>CUMPLE</v>
      </c>
      <c r="Q200" s="725">
        <f t="shared" si="989"/>
        <v>0</v>
      </c>
      <c r="R200" s="180">
        <f t="shared" si="867"/>
        <v>6809704117</v>
      </c>
      <c r="S200" s="180">
        <f t="shared" si="829"/>
        <v>6682732205</v>
      </c>
      <c r="T200" s="209"/>
      <c r="U200" s="209"/>
      <c r="V200" s="871"/>
      <c r="W200" s="874">
        <v>1304472</v>
      </c>
      <c r="X200" s="876">
        <v>545270</v>
      </c>
      <c r="Y200" s="184">
        <f>ROUND(W200*$DP$14,0)</f>
        <v>28698384</v>
      </c>
      <c r="Z200" s="184">
        <f t="shared" si="830"/>
        <v>545269</v>
      </c>
      <c r="AA200" s="1044"/>
      <c r="AB200" s="185" t="str">
        <f>IF(W200&lt;&gt;"",IF((Y200/$DP$14)/$DN$14&lt;=$AA$20,"CUMPLE","RECHAZADO"),"")</f>
        <v>CUMPLE</v>
      </c>
      <c r="AC200" s="186">
        <f t="shared" si="993"/>
        <v>29243653</v>
      </c>
      <c r="AD200" s="186">
        <f t="shared" si="994"/>
        <v>28698384</v>
      </c>
      <c r="AE200" s="209"/>
      <c r="AF200" s="874">
        <v>196341</v>
      </c>
      <c r="AG200" s="184">
        <f>ROUND(AF200*$DQ$14,0)</f>
        <v>785364</v>
      </c>
      <c r="AH200" s="1044"/>
      <c r="AI200" s="185" t="str">
        <f>IF(AF200&lt;&gt;"",IF(AG200/$DQ$14&lt;=$AH$20,"CUMPLE","RECHAZADO"),"")</f>
        <v>CUMPLE</v>
      </c>
      <c r="AJ200" s="209"/>
      <c r="AK200" s="874">
        <v>156709</v>
      </c>
      <c r="AL200" s="184">
        <f>ROUND(AK200*$DR$14,0)</f>
        <v>3447598</v>
      </c>
      <c r="AM200" s="1044"/>
      <c r="AN200" s="185" t="str">
        <f>IF(AK200&lt;&gt;"",IF(AL200/$DR$14&lt;=$AM$20,"CUMPLE","RECHAZADO"),"")</f>
        <v>CUMPLE</v>
      </c>
      <c r="AO200" s="209"/>
      <c r="AP200" s="874">
        <v>205580</v>
      </c>
      <c r="AQ200" s="184">
        <f>ROUND(AP200*$DS$14,0)</f>
        <v>411160</v>
      </c>
      <c r="AR200" s="1044"/>
      <c r="AS200" s="185" t="str">
        <f>IF(AP200&lt;&gt;"",IF(AQ200/$DR$14&lt;=$AR$20,"CUMPLE","RECHAZADO"),"")</f>
        <v>CUMPLE</v>
      </c>
      <c r="AT200" s="185"/>
      <c r="AU200" s="194">
        <f t="shared" si="998"/>
        <v>4644122</v>
      </c>
      <c r="AV200" s="874">
        <v>804263</v>
      </c>
      <c r="AW200" s="877">
        <f t="shared" si="999"/>
        <v>882383</v>
      </c>
      <c r="AX200" s="877">
        <f t="shared" si="1000"/>
        <v>5526505</v>
      </c>
      <c r="AY200" s="877" t="str">
        <f>IF(AV200&lt;&gt;"",IF(AI200="CUMPLE",IF(AN200="CUMPLE",IF(AS200="CUMPLE","CUMPLE","NO CUMPLE"),"NO CUMPLE"),"NO CUMPLE"),"")</f>
        <v>CUMPLE</v>
      </c>
      <c r="AZ200" s="871"/>
      <c r="BA200" s="874">
        <v>27274098</v>
      </c>
      <c r="BB200" s="184">
        <f>ROUND(BA200*$DQ$14,0)</f>
        <v>109096392</v>
      </c>
      <c r="BC200" s="184">
        <f t="shared" ref="BC200" si="1059">$BC$14</f>
        <v>171994948</v>
      </c>
      <c r="BD200" s="185" t="str">
        <f t="shared" si="842"/>
        <v>CUMPLE</v>
      </c>
      <c r="BE200" s="209"/>
      <c r="BF200" s="874">
        <v>25625129</v>
      </c>
      <c r="BG200" s="184">
        <f>ROUND(BF200*$DR$14,0)</f>
        <v>563752838</v>
      </c>
      <c r="BH200" s="184">
        <f t="shared" ref="BH200" si="1060">$BH$14</f>
        <v>888779540</v>
      </c>
      <c r="BI200" s="185" t="str">
        <f t="shared" si="1005"/>
        <v>CUMPLE</v>
      </c>
      <c r="BJ200" s="209"/>
      <c r="BK200" s="874">
        <v>47280270</v>
      </c>
      <c r="BL200" s="184">
        <f>ROUND(BK200*$DS$14,0)</f>
        <v>94560540</v>
      </c>
      <c r="BM200" s="1044"/>
      <c r="BN200" s="185" t="str">
        <f>IF(BK200&lt;&gt;"",IF((BL200/$DR$14)/$DN$14&lt;=$BM$20,"CUMPLE","RECHAZADO"),"")</f>
        <v>CUMPLE</v>
      </c>
      <c r="BO200" s="878"/>
      <c r="BP200" s="194">
        <f t="shared" si="1007"/>
        <v>767409770</v>
      </c>
      <c r="BQ200" s="874">
        <v>127841354</v>
      </c>
      <c r="BR200" s="877">
        <f t="shared" si="1008"/>
        <v>145807856</v>
      </c>
      <c r="BS200" s="877">
        <f t="shared" si="1009"/>
        <v>913217626</v>
      </c>
      <c r="BT200" s="877" t="str">
        <f>IF(BQ200&lt;&gt;"",IF(BD200="CUMPLE",IF(BI200="CUMPLE",IF(BN200="CUMPLE","CUMPLE","NO CUMPLE"),"NO CUMPLE"),"NO CUMPLE"),"")</f>
        <v>CUMPLE</v>
      </c>
      <c r="BU200" s="871"/>
      <c r="BV200" s="874">
        <v>124408889</v>
      </c>
      <c r="BW200" s="874">
        <v>2363769</v>
      </c>
      <c r="BX200" s="194">
        <f t="shared" si="1011"/>
        <v>2363769</v>
      </c>
      <c r="BY200" s="194" t="str">
        <f>IF(BV200&lt;&gt;"",IF(AND(BV200/$DN$14&lt;=$BY$15,BV200/$DN$14&gt;=$BY$16),"CUMPLE","RECHAZADO"),"")</f>
        <v>CUMPLE</v>
      </c>
      <c r="BZ200" s="194">
        <f t="shared" si="1012"/>
        <v>124408889</v>
      </c>
      <c r="CA200" s="194">
        <f t="shared" si="1013"/>
        <v>126772658</v>
      </c>
      <c r="CB200" s="871"/>
      <c r="CC200" s="874">
        <v>175544378</v>
      </c>
      <c r="CD200" s="874">
        <v>3335343</v>
      </c>
      <c r="CE200" s="194">
        <f t="shared" si="1014"/>
        <v>3335343</v>
      </c>
      <c r="CF200" s="194" t="str">
        <f>IF(CC200&lt;&gt;"",IF(AND(CC200/$DN$14&lt;=$CF$15,CC200/$DN$14&gt;=$CF$16),"CUMPLE","RECHAZADO"),"")</f>
        <v>CUMPLE</v>
      </c>
      <c r="CG200" s="194">
        <f t="shared" si="1015"/>
        <v>175544378</v>
      </c>
      <c r="CH200" s="194">
        <f t="shared" si="1016"/>
        <v>178879721</v>
      </c>
      <c r="CI200" s="194"/>
      <c r="CJ200" s="232">
        <f t="shared" si="1017"/>
        <v>6809704117</v>
      </c>
      <c r="CK200" s="197">
        <f t="shared" si="1018"/>
        <v>1253640163</v>
      </c>
      <c r="CL200" s="232">
        <f t="shared" si="858"/>
        <v>8063344280</v>
      </c>
      <c r="CM200" s="871"/>
      <c r="CN200" s="200">
        <f t="shared" si="1020"/>
        <v>6682732205</v>
      </c>
      <c r="CO200" s="200">
        <f t="shared" si="1021"/>
        <v>1100705543</v>
      </c>
      <c r="CP200" s="200">
        <f t="shared" si="861"/>
        <v>7783437748</v>
      </c>
      <c r="CQ200" s="871"/>
      <c r="CR200" s="194">
        <f t="shared" si="862"/>
        <v>6809704117</v>
      </c>
      <c r="CS200" s="194">
        <f>(W200*$DP$14)+X200+(AF200*$DQ$14)+(AK200*$DR$14)+(AP200*$DS$14)+AV200+(BA200*$DQ$14)+(BF200*$DR$14)+(BK200*$DS$14)+BQ200+BV200+BW200+CC200+CD200</f>
        <v>1235595542</v>
      </c>
      <c r="CT200" s="200">
        <f t="shared" si="1023"/>
        <v>8045299659</v>
      </c>
      <c r="CU200" s="874">
        <v>8045299659</v>
      </c>
      <c r="CV200" s="200" t="str">
        <f t="shared" si="864"/>
        <v>OK</v>
      </c>
      <c r="CW200" s="136"/>
      <c r="DB200" s="879" t="str">
        <f>IF(F200&lt;&gt;"",IF(G200="CUMPLE",IF(P200="CUMPLE",IF(AB200="CUMPLE",IF(AY200="CUMPLE",IF(BT200="CUMPLE",IF(BY200="CUMPLE",IF(CF200="CUMPLE","HABILITADO","RECHAZADO"),"RECHAZADO"),"RECHAZADO"),"RECHAZADO"),"RECHAZADO"),"RECHAZADO"),"RECHAZADO"),"")</f>
        <v>HABILITADO</v>
      </c>
      <c r="DC200" s="487"/>
    </row>
    <row r="201" spans="1:107" ht="14.25" customHeight="1" thickTop="1" thickBot="1" x14ac:dyDescent="0.3">
      <c r="A201" s="105">
        <v>14</v>
      </c>
      <c r="B201" s="881"/>
      <c r="C201" s="881"/>
      <c r="D201" s="222"/>
      <c r="E201" s="881"/>
      <c r="F201" s="882"/>
      <c r="G201" s="881"/>
      <c r="H201" s="881"/>
      <c r="I201" s="881"/>
      <c r="J201" s="883"/>
      <c r="K201" s="881"/>
      <c r="L201" s="219"/>
      <c r="M201" s="218"/>
      <c r="N201" s="218"/>
      <c r="O201" s="218"/>
      <c r="P201" s="881"/>
      <c r="Q201" s="218"/>
      <c r="R201" s="881"/>
      <c r="S201" s="881"/>
      <c r="T201" s="881"/>
      <c r="U201" s="881"/>
      <c r="V201" s="881"/>
      <c r="W201" s="881"/>
      <c r="X201" s="881"/>
      <c r="Y201" s="881"/>
      <c r="Z201" s="881"/>
      <c r="AA201" s="881"/>
      <c r="AB201" s="881"/>
      <c r="AC201" s="881"/>
      <c r="AD201" s="881"/>
      <c r="AE201" s="881"/>
      <c r="AF201" s="881"/>
      <c r="AG201" s="881"/>
      <c r="AH201" s="881"/>
      <c r="AI201" s="881"/>
      <c r="AJ201" s="881"/>
      <c r="AK201" s="881"/>
      <c r="AL201" s="881"/>
      <c r="AM201" s="881"/>
      <c r="AN201" s="881"/>
      <c r="AO201" s="881"/>
      <c r="AP201" s="881"/>
      <c r="AQ201" s="881"/>
      <c r="AR201" s="881"/>
      <c r="AS201" s="881"/>
      <c r="AT201" s="881"/>
      <c r="AU201" s="881"/>
      <c r="AV201" s="881"/>
      <c r="AW201" s="881"/>
      <c r="AX201" s="881"/>
      <c r="AY201" s="881"/>
      <c r="AZ201" s="881"/>
      <c r="BA201" s="881"/>
      <c r="BB201" s="881"/>
      <c r="BC201" s="881"/>
      <c r="BD201" s="881"/>
      <c r="BE201" s="881"/>
      <c r="BF201" s="881"/>
      <c r="BG201" s="881"/>
      <c r="BH201" s="881"/>
      <c r="BI201" s="881"/>
      <c r="BJ201" s="881"/>
      <c r="BK201" s="881"/>
      <c r="BL201" s="881"/>
      <c r="BM201" s="881"/>
      <c r="BN201" s="881"/>
      <c r="BO201" s="881"/>
      <c r="BP201" s="881"/>
      <c r="BQ201" s="881"/>
      <c r="BR201" s="881"/>
      <c r="BS201" s="881"/>
      <c r="BT201" s="881"/>
      <c r="BU201" s="881"/>
      <c r="BV201" s="881"/>
      <c r="BW201" s="881"/>
      <c r="BX201" s="881"/>
      <c r="BY201" s="881"/>
      <c r="BZ201" s="881"/>
      <c r="CA201" s="881"/>
      <c r="CB201" s="881"/>
      <c r="CC201" s="881"/>
      <c r="CD201" s="881"/>
      <c r="CE201" s="881"/>
      <c r="CF201" s="881"/>
      <c r="CG201" s="881"/>
      <c r="CH201" s="881"/>
      <c r="CI201" s="881"/>
      <c r="CJ201" s="881"/>
      <c r="CK201" s="881"/>
      <c r="CL201" s="881"/>
      <c r="CM201" s="881"/>
      <c r="CN201" s="881"/>
      <c r="CO201" s="881"/>
      <c r="CP201" s="884" t="s">
        <v>2063</v>
      </c>
      <c r="CQ201" s="881"/>
      <c r="CR201" s="881"/>
      <c r="CS201" s="881"/>
      <c r="CT201" s="881"/>
      <c r="CU201" s="885"/>
      <c r="CV201" s="881"/>
      <c r="CW201" s="136"/>
      <c r="DB201" s="886"/>
      <c r="DC201" s="887"/>
    </row>
    <row r="202" spans="1:107" ht="13.5" hidden="1" customHeight="1" x14ac:dyDescent="0.25">
      <c r="A202" s="1041">
        <f t="shared" ref="A202" si="1061">A214</f>
        <v>15</v>
      </c>
      <c r="B202" s="167">
        <v>1</v>
      </c>
      <c r="C202" s="1043" t="str">
        <f>Proponentes!B184</f>
        <v xml:space="preserve"> UNIÓN TEMPORAL ZM 2021E</v>
      </c>
      <c r="D202" s="220"/>
      <c r="E202" s="156"/>
      <c r="F202" s="168"/>
      <c r="G202" s="169" t="str">
        <f>IF(F202&lt;&gt;"",IF(F202=$DV$3,"CUMPLE","AJUSTE DE PRESUPUESTO"),"")</f>
        <v/>
      </c>
      <c r="H202" s="170"/>
      <c r="I202" s="221"/>
      <c r="J202" s="172"/>
      <c r="K202" s="827">
        <f t="shared" ref="K202:K213" si="1062">ROUND((I202*0.019),0)</f>
        <v>0</v>
      </c>
      <c r="L202" s="174" t="e">
        <f t="shared" ref="L202:L213" si="1063">1-I202/DF185</f>
        <v>#DIV/0!</v>
      </c>
      <c r="M202" s="175" t="e">
        <f t="shared" ref="M202:M213" si="1064">DF185/DN185</f>
        <v>#DIV/0!</v>
      </c>
      <c r="N202" s="176" t="e">
        <f t="shared" ref="N202:N213" si="1065">M202*0.019</f>
        <v>#DIV/0!</v>
      </c>
      <c r="O202" s="177" t="e">
        <f t="shared" ref="O202:O213" si="1066">(M202+N202)</f>
        <v>#DIV/0!</v>
      </c>
      <c r="P202" s="179" t="str">
        <f>IF(H202&lt;&gt;"",IF(J202=K202,IF(H202="SI",IF(AND(I202&lt;=$DF$3,I202&gt;=($DF$3*0.9)),"CUMPLE","NO CUMPLE"),IF(I202=$DF$3,"CUMPLE","NO CUMPLE")),"NO CUMPLE"),"")</f>
        <v/>
      </c>
      <c r="Q202" s="179">
        <f t="shared" ref="Q202:Q213" si="1067">DN185</f>
        <v>0</v>
      </c>
      <c r="R202" s="828" t="str">
        <f t="shared" ref="R202" si="1068">IF(F202&lt;&gt;"",IF(G202="CUMPLE",IF(P202="CUMPLE",(I202+J202),""),"RECHAZADO"),"")</f>
        <v/>
      </c>
      <c r="S202" s="828" t="str">
        <f t="shared" ref="S202" si="1069">IF(F202&lt;&gt;"",IF(G202="CUMPLE",IF(P202="CUMPLE",I202,""),"RECHAZADO"),"")</f>
        <v/>
      </c>
      <c r="T202" s="181"/>
      <c r="U202" s="182"/>
      <c r="V202" s="155"/>
      <c r="W202" s="170"/>
      <c r="X202" s="183"/>
      <c r="Y202" s="829">
        <f>ROUND(W202*$DP$3,0)</f>
        <v>0</v>
      </c>
      <c r="Z202" s="829">
        <f t="shared" si="830"/>
        <v>0</v>
      </c>
      <c r="AA202" s="1045">
        <f t="shared" ref="AA202" si="1070">$AA$16</f>
        <v>100189.4</v>
      </c>
      <c r="AB202" s="244" t="str">
        <f>IF(W202&lt;&gt;"",IF((Y202/$DP$3)/$DN$3&lt;=$AA$20,"CUMPLE","RECHAZADO"),"")</f>
        <v/>
      </c>
      <c r="AC202" s="830">
        <f t="shared" ref="AC202:AC213" si="1071">Y202+Z202</f>
        <v>0</v>
      </c>
      <c r="AD202" s="830">
        <f t="shared" ref="AD202:AD213" si="1072">Y202</f>
        <v>0</v>
      </c>
      <c r="AE202" s="181"/>
      <c r="AF202" s="170"/>
      <c r="AG202" s="829">
        <f>ROUND(AF202*$DQ$3,0)</f>
        <v>0</v>
      </c>
      <c r="AH202" s="1045">
        <f t="shared" ref="AH202" si="1073">$AH$16</f>
        <v>301987.21999999997</v>
      </c>
      <c r="AI202" s="244" t="str">
        <f>IF(AF202&lt;&gt;"",IF(AG202/$DQ$3&lt;=$AH$20,"CUMPLE","RECHAZADO"),"")</f>
        <v/>
      </c>
      <c r="AJ202" s="181"/>
      <c r="AK202" s="170"/>
      <c r="AL202" s="829">
        <f>ROUND(AK202*$DR$3,0)</f>
        <v>0</v>
      </c>
      <c r="AM202" s="1045">
        <f t="shared" ref="AM202" si="1074">$AM$16</f>
        <v>240934</v>
      </c>
      <c r="AN202" s="244" t="str">
        <f>IF(AK202&lt;&gt;"",IF(AL202/$DR$3&lt;=$AM$20,"CUMPLE","RECHAZADO"),"")</f>
        <v/>
      </c>
      <c r="AO202" s="181"/>
      <c r="AP202" s="170"/>
      <c r="AQ202" s="829">
        <f>ROUND(AP202*$DS$3,0)</f>
        <v>0</v>
      </c>
      <c r="AR202" s="1045">
        <f t="shared" ref="AR202" si="1075">$AR$16</f>
        <v>316072.26</v>
      </c>
      <c r="AS202" s="244" t="str">
        <f>IF(AP202&lt;&gt;"",IF(AQ202/$DR$3&lt;=$AR$20,"CUMPLE","RECHAZADO"),"")</f>
        <v/>
      </c>
      <c r="AT202" s="187"/>
      <c r="AU202" s="831">
        <f t="shared" ref="AU202:AU213" si="1076">AG202+AL202+AQ202</f>
        <v>0</v>
      </c>
      <c r="AV202" s="170"/>
      <c r="AW202" s="832">
        <f t="shared" ref="AW202:AW213" si="1077">ROUND((AG202+AL202+AQ202)*19%,0)</f>
        <v>0</v>
      </c>
      <c r="AX202" s="832">
        <f t="shared" ref="AX202:AX213" si="1078">ROUND((AG202+AL202+AQ202)*$AV$16,0)</f>
        <v>0</v>
      </c>
      <c r="AY202" s="832" t="str">
        <f t="shared" ref="AY202:AY204" si="1079">IF(AV202&lt;&gt;"",IF(AI202="CUMPLE",IF(AN202="CUMPLE","CUMPLE","NO CUMPLE"),"NO CUMPLE")," ")</f>
        <v xml:space="preserve"> </v>
      </c>
      <c r="AZ202" s="155"/>
      <c r="BA202" s="170"/>
      <c r="BB202" s="829">
        <f>ROUND(BA202*$DQ$3,0)</f>
        <v>0</v>
      </c>
      <c r="BC202" s="834">
        <f t="shared" ref="BC202" si="1080">$BC$3</f>
        <v>339892784</v>
      </c>
      <c r="BD202" s="729" t="str">
        <f t="shared" ref="BD202" si="1081">IF(BA202&lt;&gt;"",IF(BB202&lt;=BC202,"CUMPLE","RECHAZADO"),"")</f>
        <v/>
      </c>
      <c r="BE202" s="181"/>
      <c r="BF202" s="170"/>
      <c r="BG202" s="829">
        <f>ROUND(BF202*$DR$3,0)</f>
        <v>0</v>
      </c>
      <c r="BH202" s="829">
        <f t="shared" ref="BH202" si="1082">$BH$3</f>
        <v>1059638654</v>
      </c>
      <c r="BI202" s="729" t="str">
        <f t="shared" ref="BI202:BI213" si="1083">IF(BF202&lt;&gt;"",IF(BG202&lt;=BH202,"CUMPLE","RECHAZADO"),"")</f>
        <v/>
      </c>
      <c r="BJ202" s="181"/>
      <c r="BK202" s="170"/>
      <c r="BL202" s="829">
        <f>ROUND(BK202*$DS$3,0)</f>
        <v>0</v>
      </c>
      <c r="BM202" s="1045">
        <f t="shared" ref="BM202" si="1084">$BM$16</f>
        <v>74539289</v>
      </c>
      <c r="BN202" s="244" t="str">
        <f>IF(BK202&lt;&gt;"",IF((BL202/$DR$3)/$DN$3&lt;=$BM$20,"CUMPLE","RECHAZADO"),"")</f>
        <v/>
      </c>
      <c r="BO202" s="193"/>
      <c r="BP202" s="831">
        <f t="shared" ref="BP202:BP213" si="1085">BB202+BG202+BL202</f>
        <v>0</v>
      </c>
      <c r="BQ202" s="170"/>
      <c r="BR202" s="832">
        <f t="shared" ref="BR202:BR213" si="1086">ROUND((BB202+BG202+BL202)*19%,0)</f>
        <v>0</v>
      </c>
      <c r="BS202" s="832">
        <f t="shared" ref="BS202:BS213" si="1087">ROUND((BB202+BG202+BL202)*$AV$16,0)</f>
        <v>0</v>
      </c>
      <c r="BT202" s="832" t="str">
        <f t="shared" ref="BT202:BT204" si="1088">IF(BQ202&lt;&gt;"",IF(BD202="CUMPLE",IF(BI202="CUMPLE","CUMPLE","NO CUMPLE"),"NO CUMPLE")," ")</f>
        <v xml:space="preserve"> </v>
      </c>
      <c r="BU202" s="155"/>
      <c r="BV202" s="170"/>
      <c r="BW202" s="170"/>
      <c r="BX202" s="835">
        <f t="shared" ref="BX202:BX213" si="1089">ROUND((BV202*10%)*19%,0)</f>
        <v>0</v>
      </c>
      <c r="BY202" s="835" t="str">
        <f>IF(BV202&lt;&gt;"",IF(AND(BV202/$DN$3&lt;=$BY$15,BV202/$DN$3&gt;=$BY$16),"CUMPLE","RECHAZADO"),"")</f>
        <v/>
      </c>
      <c r="BZ202" s="835">
        <f t="shared" ref="BZ202:BZ213" si="1090">BV202</f>
        <v>0</v>
      </c>
      <c r="CA202" s="835">
        <f t="shared" ref="CA202:CA213" si="1091">BZ202+BX202</f>
        <v>0</v>
      </c>
      <c r="CB202" s="155"/>
      <c r="CC202" s="170"/>
      <c r="CD202" s="170"/>
      <c r="CE202" s="835">
        <f t="shared" ref="CE202:CE213" si="1092">ROUND((CC202*10%)*19%,0)</f>
        <v>0</v>
      </c>
      <c r="CF202" s="835" t="str">
        <f>IF(CC202&lt;&gt;"",IF(AND(CC202/$DN$3&lt;=$CF$15,CC202/$DS$3&gt;=$CF$16),"CUMPLE","RECHAZADO"),"")</f>
        <v/>
      </c>
      <c r="CG202" s="835">
        <f t="shared" ref="CG202:CG213" si="1093">CC202</f>
        <v>0</v>
      </c>
      <c r="CH202" s="835">
        <f t="shared" ref="CH202:CH213" si="1094">CG202+CE202</f>
        <v>0</v>
      </c>
      <c r="CI202" s="195"/>
      <c r="CJ202" s="86" t="str">
        <f t="shared" ref="CJ202:CJ213" si="1095">R202</f>
        <v/>
      </c>
      <c r="CK202" s="836">
        <f t="shared" ref="CK202:CK213" si="1096">AC202+AX202+BS202+CA202+CH202</f>
        <v>0</v>
      </c>
      <c r="CL202" s="837" t="str">
        <f t="shared" ref="CL202" si="1097">IF(CJ202="RECHAZADO","RECHAZADO",IF(CJ202&lt;&gt;"",CJ202+CK202,""))</f>
        <v/>
      </c>
      <c r="CM202" s="155"/>
      <c r="CN202" s="838" t="str">
        <f t="shared" ref="CN202:CN213" si="1098">S202</f>
        <v/>
      </c>
      <c r="CO202" s="839">
        <f t="shared" ref="CO202:CO213" si="1099">AD202+AU202+BP202+BZ202+CG202</f>
        <v>0</v>
      </c>
      <c r="CP202" s="840" t="str">
        <f t="shared" ref="CP202" si="1100">IF(CN202="RECHAZADO","RECHAZADO",IF(CN202&lt;&gt;"",CN202+CO202,""))</f>
        <v/>
      </c>
      <c r="CQ202" s="156"/>
      <c r="CR202" s="841">
        <f t="shared" si="862"/>
        <v>0</v>
      </c>
      <c r="CS202" s="835">
        <f>(W202*$DP$3)+X202+(AF202*$DQ$3)+(AK202*$DR$3)+(AP202*$DS$3)+AV202+(BA202*$DQ$3)+(BF202*$DR$3)+(BK202*$DS$3)+BQ202+BV202+BW202+CC202+CD202</f>
        <v>0</v>
      </c>
      <c r="CT202" s="840">
        <f t="shared" ref="CT202:CT213" si="1101">CR202+CS202</f>
        <v>0</v>
      </c>
      <c r="CU202" s="842"/>
      <c r="CV202" s="840" t="str">
        <f t="shared" ref="CV202" si="1102">IF(CU202&lt;&gt;"",IF(CT202=CU202,"OK","REVISAR"),"")</f>
        <v/>
      </c>
      <c r="DB202" s="843" t="str">
        <f t="shared" ref="DB202" si="1103">IF(F202&lt;&gt;"",IF(G202="CUMPLE",IF(P202="CUMPLE",IF(AB202="CUMPLE",IF(AY202="CUMPLE",IF(BT202="CUMPLE",IF(BY202="CUMPLE","HABILITADO","RECHAZADO"),"RECHAZADO"),"RECHAZADO"),"RECHAZADO"),"RECHAZADO"),"RECHAZADO"),"")</f>
        <v/>
      </c>
      <c r="DC202" s="844"/>
    </row>
    <row r="203" spans="1:107" hidden="1" x14ac:dyDescent="0.25">
      <c r="A203" s="1046"/>
      <c r="B203" s="870">
        <v>2</v>
      </c>
      <c r="C203" s="1043"/>
      <c r="D203" s="220"/>
      <c r="E203" s="156"/>
      <c r="F203" s="207"/>
      <c r="G203" s="169" t="str">
        <f>IF(F203&lt;&gt;"",IF(F203=$DV$4,"CUMPLE","AJUSTE DE PRESUPUESTO"),"")</f>
        <v/>
      </c>
      <c r="H203" s="170"/>
      <c r="I203" s="216"/>
      <c r="J203" s="208"/>
      <c r="K203" s="173">
        <f t="shared" si="1062"/>
        <v>0</v>
      </c>
      <c r="L203" s="174" t="e">
        <f t="shared" si="1063"/>
        <v>#DIV/0!</v>
      </c>
      <c r="M203" s="175" t="e">
        <f t="shared" si="1064"/>
        <v>#DIV/0!</v>
      </c>
      <c r="N203" s="176" t="e">
        <f t="shared" si="1065"/>
        <v>#DIV/0!</v>
      </c>
      <c r="O203" s="177" t="e">
        <f t="shared" si="1066"/>
        <v>#DIV/0!</v>
      </c>
      <c r="P203" s="178" t="str">
        <f>IF(H203&lt;&gt;"",IF(J203=K203,IF(H203="SI",IF(AND(I203&lt;=$DF$4,I203&gt;=($DF$4*0.9)),"CUMPLE","NO CUMPLE"),IF(I203=$DF$4,"CUMPLE","NO CUMPLE")),"NO CUMPLE"),"")</f>
        <v/>
      </c>
      <c r="Q203" s="179">
        <f t="shared" si="1067"/>
        <v>0</v>
      </c>
      <c r="R203" s="180" t="str">
        <f t="shared" si="867"/>
        <v/>
      </c>
      <c r="S203" s="180" t="str">
        <f t="shared" si="829"/>
        <v/>
      </c>
      <c r="T203" s="209"/>
      <c r="U203" s="210"/>
      <c r="V203" s="155"/>
      <c r="W203" s="211"/>
      <c r="X203" s="212"/>
      <c r="Y203" s="184">
        <f>ROUND(W203*$DP$4,0)</f>
        <v>0</v>
      </c>
      <c r="Z203" s="184">
        <f t="shared" si="830"/>
        <v>0</v>
      </c>
      <c r="AA203" s="1045"/>
      <c r="AB203" s="185" t="str">
        <f>IF(W203&lt;&gt;"",IF((Y203/$DP$4)/$DN$4&lt;=$AA$20,"CUMPLE","RECHAZADO"),"")</f>
        <v/>
      </c>
      <c r="AC203" s="186">
        <f t="shared" si="1071"/>
        <v>0</v>
      </c>
      <c r="AD203" s="186">
        <f t="shared" si="1072"/>
        <v>0</v>
      </c>
      <c r="AE203" s="209"/>
      <c r="AF203" s="211"/>
      <c r="AG203" s="184">
        <f>ROUND(AF203*$DQ$4,0)</f>
        <v>0</v>
      </c>
      <c r="AH203" s="1045"/>
      <c r="AI203" s="185" t="str">
        <f>IF(AF203&lt;&gt;"",IF(AG203/$DQ$4&lt;=$AH$20,"CUMPLE","RECHAZADO"),"")</f>
        <v/>
      </c>
      <c r="AJ203" s="209"/>
      <c r="AK203" s="211"/>
      <c r="AL203" s="184">
        <f>ROUND(AK203*$DR$4,0)</f>
        <v>0</v>
      </c>
      <c r="AM203" s="1045"/>
      <c r="AN203" s="185" t="str">
        <f>IF(AK203&lt;&gt;"",IF(AL203/$DR$4&lt;=$AM$20,"CUMPLE","RECHAZADO"),"")</f>
        <v/>
      </c>
      <c r="AO203" s="209"/>
      <c r="AP203" s="211"/>
      <c r="AQ203" s="184">
        <f>ROUND(AP203*$DS$4,0)</f>
        <v>0</v>
      </c>
      <c r="AR203" s="1045"/>
      <c r="AS203" s="185" t="str">
        <f>IF(AP203&lt;&gt;"",IF(AQ203/$DR$4&lt;=$AR$20,"CUMPLE","RECHAZADO"),"")</f>
        <v/>
      </c>
      <c r="AT203" s="213"/>
      <c r="AU203" s="188">
        <f t="shared" si="1076"/>
        <v>0</v>
      </c>
      <c r="AV203" s="170"/>
      <c r="AW203" s="189">
        <f t="shared" si="1077"/>
        <v>0</v>
      </c>
      <c r="AX203" s="189">
        <f t="shared" si="1078"/>
        <v>0</v>
      </c>
      <c r="AY203" s="189" t="str">
        <f t="shared" si="1079"/>
        <v xml:space="preserve"> </v>
      </c>
      <c r="AZ203" s="155"/>
      <c r="BA203" s="211"/>
      <c r="BB203" s="184">
        <f>ROUND(BA203*$DQ$4,0)</f>
        <v>0</v>
      </c>
      <c r="BC203" s="191">
        <f t="shared" ref="BC203" si="1104">$BC$4</f>
        <v>92828885</v>
      </c>
      <c r="BD203" s="192" t="str">
        <f t="shared" si="842"/>
        <v/>
      </c>
      <c r="BE203" s="209"/>
      <c r="BF203" s="211"/>
      <c r="BG203" s="184">
        <f>ROUND(BF203*$DR$4,0)</f>
        <v>0</v>
      </c>
      <c r="BH203" s="184">
        <f t="shared" ref="BH203" si="1105">$BH$4</f>
        <v>924495218</v>
      </c>
      <c r="BI203" s="192" t="str">
        <f t="shared" si="1083"/>
        <v/>
      </c>
      <c r="BJ203" s="209"/>
      <c r="BK203" s="211"/>
      <c r="BL203" s="184">
        <f>ROUND(BK203*$DS$4,0)</f>
        <v>0</v>
      </c>
      <c r="BM203" s="1045"/>
      <c r="BN203" s="185" t="str">
        <f>IF(BK203&lt;&gt;"",IF((BL203/$DR$4)/$DN$4&lt;=$BM$20,"CUMPLE","RECHAZADO"),"")</f>
        <v/>
      </c>
      <c r="BO203" s="214"/>
      <c r="BP203" s="188">
        <f t="shared" si="1085"/>
        <v>0</v>
      </c>
      <c r="BQ203" s="170"/>
      <c r="BR203" s="189">
        <f t="shared" si="1086"/>
        <v>0</v>
      </c>
      <c r="BS203" s="189">
        <f t="shared" si="1087"/>
        <v>0</v>
      </c>
      <c r="BT203" s="189" t="str">
        <f t="shared" si="1088"/>
        <v xml:space="preserve"> </v>
      </c>
      <c r="BU203" s="155"/>
      <c r="BV203" s="170"/>
      <c r="BW203" s="170"/>
      <c r="BX203" s="194">
        <f t="shared" si="1089"/>
        <v>0</v>
      </c>
      <c r="BY203" s="194" t="str">
        <f>IF(BV203&lt;&gt;"",IF(AND(BV203/$DN$4&lt;=$BY$15,BV203/$DN$4&gt;=$BY$16),"CUMPLE","RECHAZADO"),"")</f>
        <v/>
      </c>
      <c r="BZ203" s="194">
        <f t="shared" si="1090"/>
        <v>0</v>
      </c>
      <c r="CA203" s="194">
        <f t="shared" si="1091"/>
        <v>0</v>
      </c>
      <c r="CB203" s="155"/>
      <c r="CC203" s="170"/>
      <c r="CD203" s="170"/>
      <c r="CE203" s="194">
        <f t="shared" si="1092"/>
        <v>0</v>
      </c>
      <c r="CF203" s="194" t="str">
        <f>IF(CC203&lt;&gt;"",IF(AND(CC203/$DN$4&lt;=$CF$15,CC203/$DS$4&gt;=$CF$16),"CUMPLE","RECHAZADO"),"")</f>
        <v/>
      </c>
      <c r="CG203" s="194">
        <f t="shared" si="1093"/>
        <v>0</v>
      </c>
      <c r="CH203" s="194">
        <f t="shared" si="1094"/>
        <v>0</v>
      </c>
      <c r="CI203" s="215"/>
      <c r="CJ203" s="196" t="str">
        <f t="shared" si="1095"/>
        <v/>
      </c>
      <c r="CK203" s="197">
        <f t="shared" si="1096"/>
        <v>0</v>
      </c>
      <c r="CL203" s="198" t="str">
        <f t="shared" si="858"/>
        <v/>
      </c>
      <c r="CM203" s="155"/>
      <c r="CN203" s="199" t="str">
        <f t="shared" si="1098"/>
        <v/>
      </c>
      <c r="CO203" s="200">
        <f t="shared" si="1099"/>
        <v>0</v>
      </c>
      <c r="CP203" s="201" t="str">
        <f t="shared" si="861"/>
        <v/>
      </c>
      <c r="CQ203" s="156"/>
      <c r="CR203" s="202">
        <f t="shared" si="862"/>
        <v>0</v>
      </c>
      <c r="CS203" s="194">
        <f>(W203*$DP$4)+X203+(AF203*$DQ$4)+(AK203*$DR$4)+(AP203*$DS$4)+AV203+(BA203*$DQ$4)+(BF203*$DR$4)+(BK203*$DS$4)+BQ203+BV203+BW203+CC203+CD203</f>
        <v>0</v>
      </c>
      <c r="CT203" s="201">
        <f t="shared" si="1101"/>
        <v>0</v>
      </c>
      <c r="CU203" s="203"/>
      <c r="CV203" s="201" t="str">
        <f t="shared" si="864"/>
        <v/>
      </c>
      <c r="DB203" s="204" t="str">
        <f t="shared" si="865"/>
        <v/>
      </c>
      <c r="DC203" s="206"/>
    </row>
    <row r="204" spans="1:107" hidden="1" x14ac:dyDescent="0.25">
      <c r="A204" s="1046"/>
      <c r="B204" s="870">
        <v>3</v>
      </c>
      <c r="C204" s="1043"/>
      <c r="D204" s="220"/>
      <c r="E204" s="156"/>
      <c r="F204" s="207"/>
      <c r="G204" s="169" t="str">
        <f t="shared" ref="G204" si="1106">IF(F204&lt;&gt;"",IF(F204=$DV$5,"CUMPLE","RECHAZADO"),"")</f>
        <v/>
      </c>
      <c r="H204" s="170"/>
      <c r="I204" s="216"/>
      <c r="J204" s="208"/>
      <c r="K204" s="173">
        <f t="shared" si="1062"/>
        <v>0</v>
      </c>
      <c r="L204" s="174" t="e">
        <f t="shared" si="1063"/>
        <v>#DIV/0!</v>
      </c>
      <c r="M204" s="175" t="e">
        <f t="shared" si="1064"/>
        <v>#DIV/0!</v>
      </c>
      <c r="N204" s="176" t="e">
        <f t="shared" si="1065"/>
        <v>#DIV/0!</v>
      </c>
      <c r="O204" s="177" t="e">
        <f t="shared" si="1066"/>
        <v>#DIV/0!</v>
      </c>
      <c r="P204" s="178" t="str">
        <f>IF(H204&lt;&gt;"",IF(J204=K204,IF(H204="SI",IF(AND(I204&lt;=$DF$5,I204&gt;=($DF$5*0.9)),"CUMPLE","NO CUMPLE"),IF(I204=$DF$5,"CUMPLE","NO CUMPLE")),"NO CUMPLE"),"")</f>
        <v/>
      </c>
      <c r="Q204" s="179">
        <f t="shared" si="1067"/>
        <v>0</v>
      </c>
      <c r="R204" s="180" t="str">
        <f t="shared" si="867"/>
        <v/>
      </c>
      <c r="S204" s="180" t="str">
        <f t="shared" si="829"/>
        <v/>
      </c>
      <c r="T204" s="209"/>
      <c r="U204" s="210"/>
      <c r="V204" s="155"/>
      <c r="W204" s="211"/>
      <c r="X204" s="212"/>
      <c r="Y204" s="184">
        <f>ROUND(W204*$DP$5,0)</f>
        <v>0</v>
      </c>
      <c r="Z204" s="184">
        <f t="shared" si="830"/>
        <v>0</v>
      </c>
      <c r="AA204" s="1045"/>
      <c r="AB204" s="185" t="str">
        <f>IF(W204&lt;&gt;"",IF((Y204/$DP$5)/$DN$5&lt;=$AA$20,"CUMPLE","RECHAZADO"),"")</f>
        <v/>
      </c>
      <c r="AC204" s="186">
        <f t="shared" si="1071"/>
        <v>0</v>
      </c>
      <c r="AD204" s="186">
        <f t="shared" si="1072"/>
        <v>0</v>
      </c>
      <c r="AE204" s="209"/>
      <c r="AF204" s="211"/>
      <c r="AG204" s="184">
        <f>ROUND(AF204*$DQ$5,0)</f>
        <v>0</v>
      </c>
      <c r="AH204" s="1045"/>
      <c r="AI204" s="185" t="str">
        <f>IF(AF204&lt;&gt;"",IF(AG204/$DQ$5&lt;=$AH$20,"CUMPLE","RECHAZADO"),"")</f>
        <v/>
      </c>
      <c r="AJ204" s="209"/>
      <c r="AK204" s="211"/>
      <c r="AL204" s="184">
        <f>ROUND(AK204*$DR$5,0)</f>
        <v>0</v>
      </c>
      <c r="AM204" s="1045"/>
      <c r="AN204" s="185" t="str">
        <f>IF(AK204&lt;&gt;"",IF(AL204/$DR$5&lt;=$AM$20,"CUMPLE","RECHAZADO"),"")</f>
        <v/>
      </c>
      <c r="AO204" s="209"/>
      <c r="AP204" s="211"/>
      <c r="AQ204" s="184">
        <f>ROUND(AP204*$DS$5,0)</f>
        <v>0</v>
      </c>
      <c r="AR204" s="1045"/>
      <c r="AS204" s="185" t="str">
        <f>IF(AP204&lt;&gt;"",IF(AQ204/$DR$5&lt;=$AR$20,"CUMPLE","RECHAZADO"),"")</f>
        <v/>
      </c>
      <c r="AT204" s="213"/>
      <c r="AU204" s="188">
        <f t="shared" si="1076"/>
        <v>0</v>
      </c>
      <c r="AV204" s="170"/>
      <c r="AW204" s="189">
        <f t="shared" si="1077"/>
        <v>0</v>
      </c>
      <c r="AX204" s="189">
        <f t="shared" si="1078"/>
        <v>0</v>
      </c>
      <c r="AY204" s="189" t="str">
        <f t="shared" si="1079"/>
        <v xml:space="preserve"> </v>
      </c>
      <c r="AZ204" s="155"/>
      <c r="BA204" s="211"/>
      <c r="BB204" s="184">
        <f>ROUND(BA204*$DQ$5,0)</f>
        <v>0</v>
      </c>
      <c r="BC204" s="191">
        <f t="shared" ref="BC204" si="1107">$BC$5</f>
        <v>123465503</v>
      </c>
      <c r="BD204" s="192" t="str">
        <f t="shared" si="842"/>
        <v/>
      </c>
      <c r="BE204" s="209"/>
      <c r="BF204" s="211"/>
      <c r="BG204" s="184">
        <f>ROUND(BF204*$DR$5,0)</f>
        <v>0</v>
      </c>
      <c r="BH204" s="184">
        <f t="shared" ref="BH204" si="1108">$BH$5</f>
        <v>1325724320</v>
      </c>
      <c r="BI204" s="192" t="str">
        <f t="shared" si="1083"/>
        <v/>
      </c>
      <c r="BJ204" s="209"/>
      <c r="BK204" s="211"/>
      <c r="BL204" s="184">
        <f>ROUND(BK204*$DS$5,0)</f>
        <v>0</v>
      </c>
      <c r="BM204" s="1045"/>
      <c r="BN204" s="185" t="str">
        <f>IF(BK204&lt;&gt;"",IF((BL204/$DR$5)/$DN$5&lt;=$BM$20,"CUMPLE","RECHAZADO"),"")</f>
        <v/>
      </c>
      <c r="BO204" s="214"/>
      <c r="BP204" s="188">
        <f t="shared" si="1085"/>
        <v>0</v>
      </c>
      <c r="BQ204" s="170"/>
      <c r="BR204" s="189">
        <f t="shared" si="1086"/>
        <v>0</v>
      </c>
      <c r="BS204" s="189">
        <f t="shared" si="1087"/>
        <v>0</v>
      </c>
      <c r="BT204" s="189" t="str">
        <f t="shared" si="1088"/>
        <v xml:space="preserve"> </v>
      </c>
      <c r="BU204" s="155"/>
      <c r="BV204" s="170"/>
      <c r="BW204" s="170"/>
      <c r="BX204" s="194">
        <f t="shared" si="1089"/>
        <v>0</v>
      </c>
      <c r="BY204" s="194" t="str">
        <f>IF(BV204&lt;&gt;"",IF(AND(BV204/$DN$5&lt;=$BY$15,BV204/$DN$5&gt;=$BY$16),"CUMPLE","RECHAZADO"),"")</f>
        <v/>
      </c>
      <c r="BZ204" s="194">
        <f t="shared" si="1090"/>
        <v>0</v>
      </c>
      <c r="CA204" s="194">
        <f t="shared" si="1091"/>
        <v>0</v>
      </c>
      <c r="CB204" s="155"/>
      <c r="CC204" s="170"/>
      <c r="CD204" s="170"/>
      <c r="CE204" s="194">
        <f t="shared" si="1092"/>
        <v>0</v>
      </c>
      <c r="CF204" s="194" t="str">
        <f>IF(CC204&lt;&gt;"",IF(AND(CC204/$DN$5&lt;=$CF$15,CC204/$DS$5&gt;=$CF$16),"CUMPLE","RECHAZADO"),"")</f>
        <v/>
      </c>
      <c r="CG204" s="194">
        <f t="shared" si="1093"/>
        <v>0</v>
      </c>
      <c r="CH204" s="194">
        <f t="shared" si="1094"/>
        <v>0</v>
      </c>
      <c r="CI204" s="215"/>
      <c r="CJ204" s="196" t="str">
        <f t="shared" si="1095"/>
        <v/>
      </c>
      <c r="CK204" s="197">
        <f t="shared" si="1096"/>
        <v>0</v>
      </c>
      <c r="CL204" s="198" t="str">
        <f t="shared" si="858"/>
        <v/>
      </c>
      <c r="CM204" s="155"/>
      <c r="CN204" s="199" t="str">
        <f t="shared" si="1098"/>
        <v/>
      </c>
      <c r="CO204" s="200">
        <f t="shared" si="1099"/>
        <v>0</v>
      </c>
      <c r="CP204" s="201" t="str">
        <f t="shared" si="861"/>
        <v/>
      </c>
      <c r="CQ204" s="156"/>
      <c r="CR204" s="202">
        <f t="shared" si="862"/>
        <v>0</v>
      </c>
      <c r="CS204" s="194">
        <f>(W204*$DP$5)+X204+(AF204*$DQ$5)+(AK204*$DR$5)+(AP204*$DS$5)+AV204+(BA204*$DQ$5)+(BF204*$DR$5)+(BK204*$DS$5)+BQ204+BV204+BW204+CC204+CD204</f>
        <v>0</v>
      </c>
      <c r="CT204" s="201">
        <f t="shared" si="1101"/>
        <v>0</v>
      </c>
      <c r="CU204" s="203"/>
      <c r="CV204" s="201" t="str">
        <f t="shared" si="864"/>
        <v/>
      </c>
      <c r="DB204" s="204" t="str">
        <f t="shared" si="865"/>
        <v/>
      </c>
      <c r="DC204" s="206"/>
    </row>
    <row r="205" spans="1:107" hidden="1" x14ac:dyDescent="0.25">
      <c r="A205" s="1046"/>
      <c r="B205" s="870">
        <v>4</v>
      </c>
      <c r="C205" s="1043"/>
      <c r="D205" s="220"/>
      <c r="E205" s="156"/>
      <c r="F205" s="207"/>
      <c r="G205" s="169" t="str">
        <f t="shared" ref="G205" si="1109">IF(F205&lt;&gt;"",IF(F205=$DV$6,"CUMPLE","RECHAZADO"),"")</f>
        <v/>
      </c>
      <c r="H205" s="170"/>
      <c r="I205" s="216"/>
      <c r="J205" s="208"/>
      <c r="K205" s="173">
        <f t="shared" si="1062"/>
        <v>0</v>
      </c>
      <c r="L205" s="174" t="e">
        <f t="shared" si="1063"/>
        <v>#DIV/0!</v>
      </c>
      <c r="M205" s="175" t="e">
        <f t="shared" si="1064"/>
        <v>#DIV/0!</v>
      </c>
      <c r="N205" s="176" t="e">
        <f t="shared" si="1065"/>
        <v>#DIV/0!</v>
      </c>
      <c r="O205" s="177" t="e">
        <f t="shared" si="1066"/>
        <v>#DIV/0!</v>
      </c>
      <c r="P205" s="178" t="str">
        <f>IF(H205&lt;&gt;"",IF(J205=K205,IF(H205="SI",IF(AND(I205&lt;=$DF$6,I205&gt;=($DF$6*0.9)),"CUMPLE","NO CUMPLE"),IF(I205=$DF$6,"CUMPLE","NO CUMPLE")),"NO CUMPLE"),"")</f>
        <v/>
      </c>
      <c r="Q205" s="179">
        <f t="shared" si="1067"/>
        <v>0</v>
      </c>
      <c r="R205" s="180" t="str">
        <f t="shared" si="867"/>
        <v/>
      </c>
      <c r="S205" s="180" t="str">
        <f t="shared" si="829"/>
        <v/>
      </c>
      <c r="T205" s="209"/>
      <c r="U205" s="210"/>
      <c r="V205" s="155"/>
      <c r="W205" s="211"/>
      <c r="X205" s="212"/>
      <c r="Y205" s="184">
        <f>ROUND(W205*$DP$6,0)</f>
        <v>0</v>
      </c>
      <c r="Z205" s="184">
        <f t="shared" si="830"/>
        <v>0</v>
      </c>
      <c r="AA205" s="1045"/>
      <c r="AB205" s="185" t="str">
        <f>IF(W205&lt;&gt;"",IF((Y205/$DP$6)/$DN$6&lt;=$AA$20,"CUMPLE","RECHAZADO"),"")</f>
        <v/>
      </c>
      <c r="AC205" s="186">
        <f t="shared" si="1071"/>
        <v>0</v>
      </c>
      <c r="AD205" s="186">
        <f t="shared" si="1072"/>
        <v>0</v>
      </c>
      <c r="AE205" s="209"/>
      <c r="AF205" s="211"/>
      <c r="AG205" s="184">
        <f>ROUND(AF205*$DQ$6,0)</f>
        <v>0</v>
      </c>
      <c r="AH205" s="1045"/>
      <c r="AI205" s="185" t="str">
        <f>IF(AF205&lt;&gt;"",IF(AG205/$DQ$6&lt;=$AH$20,"CUMPLE","RECHAZADO"),"")</f>
        <v/>
      </c>
      <c r="AJ205" s="209"/>
      <c r="AK205" s="211"/>
      <c r="AL205" s="184">
        <f>ROUND(AK205*$DR$6,0)</f>
        <v>0</v>
      </c>
      <c r="AM205" s="1045"/>
      <c r="AN205" s="185" t="str">
        <f>IF(AK205&lt;&gt;"",IF(AL205/$DR$6&lt;=$AM$20,"CUMPLE","RECHAZADO"),"")</f>
        <v/>
      </c>
      <c r="AO205" s="209"/>
      <c r="AP205" s="211"/>
      <c r="AQ205" s="184">
        <f>ROUND(AP205*$DS$6,0)</f>
        <v>0</v>
      </c>
      <c r="AR205" s="1045"/>
      <c r="AS205" s="185" t="str">
        <f>IF(AP205&lt;&gt;"",IF(AQ205/$DR$6&lt;=$AR$20,"CUMPLE","RECHAZADO"),"")</f>
        <v/>
      </c>
      <c r="AT205" s="213"/>
      <c r="AU205" s="188">
        <f t="shared" si="1076"/>
        <v>0</v>
      </c>
      <c r="AV205" s="170"/>
      <c r="AW205" s="189">
        <f t="shared" si="1077"/>
        <v>0</v>
      </c>
      <c r="AX205" s="189">
        <f t="shared" si="1078"/>
        <v>0</v>
      </c>
      <c r="AY205" s="189" t="str">
        <f>IF(AV205&lt;&gt;"",IF(AN205="CUMPLE","CUMPLE","NO CUMPLE"),"")</f>
        <v/>
      </c>
      <c r="AZ205" s="155"/>
      <c r="BA205" s="211"/>
      <c r="BB205" s="184">
        <f>ROUND(BA205*$DQ$6,0)</f>
        <v>0</v>
      </c>
      <c r="BC205" s="191">
        <f t="shared" ref="BC205" si="1110">$BC$6</f>
        <v>599037720</v>
      </c>
      <c r="BD205" s="192" t="str">
        <f t="shared" si="842"/>
        <v/>
      </c>
      <c r="BE205" s="209"/>
      <c r="BF205" s="211"/>
      <c r="BG205" s="184">
        <f>ROUND(BF205*$DR$6,0)</f>
        <v>0</v>
      </c>
      <c r="BH205" s="184">
        <f t="shared" ref="BH205" si="1111">$BH$6</f>
        <v>1500854400</v>
      </c>
      <c r="BI205" s="192" t="str">
        <f t="shared" si="1083"/>
        <v/>
      </c>
      <c r="BJ205" s="209"/>
      <c r="BK205" s="211"/>
      <c r="BL205" s="184">
        <f>ROUND(BK205*$DS$6,0)</f>
        <v>0</v>
      </c>
      <c r="BM205" s="1045"/>
      <c r="BN205" s="185" t="str">
        <f>IF(BK205&lt;&gt;"",IF((BL205/$DR$6)/$DN$6&lt;=$BM$20,"CUMPLE","RECHAZADO"),"")</f>
        <v/>
      </c>
      <c r="BO205" s="214"/>
      <c r="BP205" s="188">
        <f t="shared" si="1085"/>
        <v>0</v>
      </c>
      <c r="BQ205" s="170"/>
      <c r="BR205" s="189">
        <f t="shared" si="1086"/>
        <v>0</v>
      </c>
      <c r="BS205" s="189">
        <f t="shared" si="1087"/>
        <v>0</v>
      </c>
      <c r="BT205" s="189" t="str">
        <f>IF(BQ205&lt;&gt;"",IF(BI205="CUMPLE","CUMPLE","NO CUMPLE"),"")</f>
        <v/>
      </c>
      <c r="BU205" s="155"/>
      <c r="BV205" s="170"/>
      <c r="BW205" s="170"/>
      <c r="BX205" s="194">
        <f t="shared" si="1089"/>
        <v>0</v>
      </c>
      <c r="BY205" s="194" t="str">
        <f>IF(BV205&lt;&gt;"",IF(AND(BV205/$DN$6&lt;=$BY$15,BV205/$DN$6&gt;=$BY$16),"CUMPLE","RECHAZADO"),"")</f>
        <v/>
      </c>
      <c r="BZ205" s="194">
        <f t="shared" si="1090"/>
        <v>0</v>
      </c>
      <c r="CA205" s="194">
        <f t="shared" si="1091"/>
        <v>0</v>
      </c>
      <c r="CB205" s="155"/>
      <c r="CC205" s="170"/>
      <c r="CD205" s="170"/>
      <c r="CE205" s="194">
        <f t="shared" si="1092"/>
        <v>0</v>
      </c>
      <c r="CF205" s="194" t="str">
        <f>IF(CC205&lt;&gt;"",IF(AND(CC205/$DN$6&lt;=$CF$15,CC205/$DS$6&gt;=$CF$16),"CUMPLE","RECHAZADO"),"")</f>
        <v/>
      </c>
      <c r="CG205" s="194">
        <f t="shared" si="1093"/>
        <v>0</v>
      </c>
      <c r="CH205" s="194">
        <f t="shared" si="1094"/>
        <v>0</v>
      </c>
      <c r="CI205" s="215"/>
      <c r="CJ205" s="196" t="str">
        <f t="shared" si="1095"/>
        <v/>
      </c>
      <c r="CK205" s="197">
        <f t="shared" si="1096"/>
        <v>0</v>
      </c>
      <c r="CL205" s="198" t="str">
        <f t="shared" si="858"/>
        <v/>
      </c>
      <c r="CM205" s="155"/>
      <c r="CN205" s="199" t="str">
        <f t="shared" si="1098"/>
        <v/>
      </c>
      <c r="CO205" s="200">
        <f t="shared" si="1099"/>
        <v>0</v>
      </c>
      <c r="CP205" s="201" t="str">
        <f t="shared" si="861"/>
        <v/>
      </c>
      <c r="CQ205" s="156"/>
      <c r="CR205" s="202">
        <f t="shared" si="862"/>
        <v>0</v>
      </c>
      <c r="CS205" s="194">
        <f>(W205*$DP$6)+X205+(AF205*$DQ$6)+(AK205*$DR$6)+(AP205*$DS$6)+AV205+(BA205*$DQ$6)+(BF205*$DR$6)+(BK205*$DS$6)+BQ205+BV205+BW205+CC205+CD205</f>
        <v>0</v>
      </c>
      <c r="CT205" s="201">
        <f t="shared" si="1101"/>
        <v>0</v>
      </c>
      <c r="CU205" s="203"/>
      <c r="CV205" s="201" t="str">
        <f t="shared" si="864"/>
        <v/>
      </c>
      <c r="DB205" s="204" t="str">
        <f t="shared" si="865"/>
        <v/>
      </c>
      <c r="DC205" s="206"/>
    </row>
    <row r="206" spans="1:107" hidden="1" x14ac:dyDescent="0.25">
      <c r="A206" s="1046"/>
      <c r="B206" s="870">
        <v>5</v>
      </c>
      <c r="C206" s="1043"/>
      <c r="D206" s="220"/>
      <c r="E206" s="156"/>
      <c r="F206" s="207"/>
      <c r="G206" s="169" t="str">
        <f t="shared" ref="G206" si="1112">IF(F206&lt;&gt;"",IF(F206=$DV$7,"CUMPLE","RECHAZADO"),"")</f>
        <v/>
      </c>
      <c r="H206" s="170"/>
      <c r="I206" s="216"/>
      <c r="J206" s="208"/>
      <c r="K206" s="173">
        <f t="shared" si="1062"/>
        <v>0</v>
      </c>
      <c r="L206" s="174" t="e">
        <f t="shared" si="1063"/>
        <v>#DIV/0!</v>
      </c>
      <c r="M206" s="175" t="e">
        <f t="shared" si="1064"/>
        <v>#DIV/0!</v>
      </c>
      <c r="N206" s="176" t="e">
        <f t="shared" si="1065"/>
        <v>#DIV/0!</v>
      </c>
      <c r="O206" s="177" t="e">
        <f t="shared" si="1066"/>
        <v>#DIV/0!</v>
      </c>
      <c r="P206" s="178" t="str">
        <f>IF(H206&lt;&gt;"",IF(J206=K206,IF(H206="SI",IF(AND(I206&lt;=$DF$7,I206&gt;=($DF$7*0.9)),"CUMPLE","NO CUMPLE"),IF(I206=$DF$7,"CUMPLE","NO CUMPLE")),"NO CUMPLE"),"")</f>
        <v/>
      </c>
      <c r="Q206" s="179">
        <f t="shared" si="1067"/>
        <v>0</v>
      </c>
      <c r="R206" s="180" t="str">
        <f t="shared" si="867"/>
        <v/>
      </c>
      <c r="S206" s="180" t="str">
        <f t="shared" si="829"/>
        <v/>
      </c>
      <c r="T206" s="209"/>
      <c r="U206" s="210"/>
      <c r="V206" s="155"/>
      <c r="W206" s="211"/>
      <c r="X206" s="212"/>
      <c r="Y206" s="184">
        <f>ROUND(W206*$DP$7,0)</f>
        <v>0</v>
      </c>
      <c r="Z206" s="184">
        <f t="shared" si="830"/>
        <v>0</v>
      </c>
      <c r="AA206" s="1045"/>
      <c r="AB206" s="185" t="str">
        <f>IF(W206&lt;&gt;"",IF((Y206/$DP$7)/$DN$7&lt;=$AA$20,"CUMPLE","RECHAZADO"),"")</f>
        <v/>
      </c>
      <c r="AC206" s="186">
        <f t="shared" si="1071"/>
        <v>0</v>
      </c>
      <c r="AD206" s="186">
        <f t="shared" si="1072"/>
        <v>0</v>
      </c>
      <c r="AE206" s="209"/>
      <c r="AF206" s="211"/>
      <c r="AG206" s="184">
        <f>ROUND(AF206*$DQ$7,0)</f>
        <v>0</v>
      </c>
      <c r="AH206" s="1045"/>
      <c r="AI206" s="185" t="str">
        <f>IF(AF206&lt;&gt;"",IF(AG206/$DQ$7&lt;=$AH$20,"CUMPLE","RECHAZADO"),"")</f>
        <v/>
      </c>
      <c r="AJ206" s="209"/>
      <c r="AK206" s="211"/>
      <c r="AL206" s="184">
        <f>ROUND(AK206*$DR$7,0)</f>
        <v>0</v>
      </c>
      <c r="AM206" s="1045"/>
      <c r="AN206" s="185" t="str">
        <f>IF(AK206&lt;&gt;"",IF(AL206/$DR$7&lt;=$AM$20,"CUMPLE","RECHAZADO"),"")</f>
        <v/>
      </c>
      <c r="AO206" s="209"/>
      <c r="AP206" s="211"/>
      <c r="AQ206" s="184">
        <f>ROUND(AP206*$DS$7,0)</f>
        <v>0</v>
      </c>
      <c r="AR206" s="1045"/>
      <c r="AS206" s="185" t="str">
        <f>IF(AP206&lt;&gt;"",IF(AQ206/$DR$7&lt;=$AR$20,"CUMPLE","RECHAZADO"),"")</f>
        <v/>
      </c>
      <c r="AT206" s="213"/>
      <c r="AU206" s="188">
        <f t="shared" si="1076"/>
        <v>0</v>
      </c>
      <c r="AV206" s="170"/>
      <c r="AW206" s="189">
        <f t="shared" si="1077"/>
        <v>0</v>
      </c>
      <c r="AX206" s="189">
        <f t="shared" si="1078"/>
        <v>0</v>
      </c>
      <c r="AY206" s="189" t="str">
        <f>IF(AV206&lt;&gt;"",IF(AI206="CUMPLE",IF(AN206="CUMPLE","CUMPLE","NO CUMPLE"),"NO CUMPLE")," ")</f>
        <v xml:space="preserve"> </v>
      </c>
      <c r="AZ206" s="155"/>
      <c r="BA206" s="211"/>
      <c r="BB206" s="184">
        <f>ROUND(BA206*$DQ$7,0)</f>
        <v>0</v>
      </c>
      <c r="BC206" s="191">
        <f t="shared" ref="BC206" si="1113">$BC$7</f>
        <v>512088380</v>
      </c>
      <c r="BD206" s="192" t="str">
        <f t="shared" si="842"/>
        <v/>
      </c>
      <c r="BE206" s="209"/>
      <c r="BF206" s="211"/>
      <c r="BG206" s="184">
        <f>ROUND(BF206*$DR$7,0)</f>
        <v>0</v>
      </c>
      <c r="BH206" s="184">
        <f t="shared" ref="BH206" si="1114">$BH$7</f>
        <v>1342093772</v>
      </c>
      <c r="BI206" s="192" t="str">
        <f t="shared" si="1083"/>
        <v/>
      </c>
      <c r="BJ206" s="209"/>
      <c r="BK206" s="211"/>
      <c r="BL206" s="184">
        <f>ROUND(BK206*$DS$7,0)</f>
        <v>0</v>
      </c>
      <c r="BM206" s="1045"/>
      <c r="BN206" s="185" t="str">
        <f>IF(BK206&lt;&gt;"",IF((BL206/$DR$7)/$DN$7&lt;=$BM$20,"CUMPLE","RECHAZADO"),"")</f>
        <v/>
      </c>
      <c r="BO206" s="214"/>
      <c r="BP206" s="188">
        <f t="shared" si="1085"/>
        <v>0</v>
      </c>
      <c r="BQ206" s="170"/>
      <c r="BR206" s="189">
        <f t="shared" si="1086"/>
        <v>0</v>
      </c>
      <c r="BS206" s="189">
        <f t="shared" si="1087"/>
        <v>0</v>
      </c>
      <c r="BT206" s="189" t="str">
        <f>IF(BQ206&lt;&gt;"",IF(BD206="CUMPLE",IF(BI206="CUMPLE","CUMPLE","NO CUMPLE"),"NO CUMPLE")," ")</f>
        <v xml:space="preserve"> </v>
      </c>
      <c r="BU206" s="155"/>
      <c r="BV206" s="170"/>
      <c r="BW206" s="170"/>
      <c r="BX206" s="194">
        <f t="shared" si="1089"/>
        <v>0</v>
      </c>
      <c r="BY206" s="194" t="str">
        <f>IF(BV206&lt;&gt;"",IF(AND(BV206/$DN$7&lt;=$BY$15,BV206/$DN$7&gt;=$BY$16),"CUMPLE","RECHAZADO"),"")</f>
        <v/>
      </c>
      <c r="BZ206" s="194">
        <f t="shared" si="1090"/>
        <v>0</v>
      </c>
      <c r="CA206" s="194">
        <f t="shared" si="1091"/>
        <v>0</v>
      </c>
      <c r="CB206" s="155"/>
      <c r="CC206" s="170"/>
      <c r="CD206" s="170"/>
      <c r="CE206" s="194">
        <f t="shared" si="1092"/>
        <v>0</v>
      </c>
      <c r="CF206" s="194" t="str">
        <f>IF(CC206&lt;&gt;"",IF(AND(CC206/$DN$7&lt;=$CF$15,CC206/$DS$7&gt;=$CF$16),"CUMPLE","RECHAZADO"),"")</f>
        <v/>
      </c>
      <c r="CG206" s="194">
        <f t="shared" si="1093"/>
        <v>0</v>
      </c>
      <c r="CH206" s="194">
        <f t="shared" si="1094"/>
        <v>0</v>
      </c>
      <c r="CI206" s="215"/>
      <c r="CJ206" s="196" t="str">
        <f t="shared" si="1095"/>
        <v/>
      </c>
      <c r="CK206" s="197">
        <f t="shared" si="1096"/>
        <v>0</v>
      </c>
      <c r="CL206" s="198" t="str">
        <f t="shared" si="858"/>
        <v/>
      </c>
      <c r="CM206" s="155"/>
      <c r="CN206" s="199" t="str">
        <f t="shared" si="1098"/>
        <v/>
      </c>
      <c r="CO206" s="200">
        <f t="shared" si="1099"/>
        <v>0</v>
      </c>
      <c r="CP206" s="201" t="str">
        <f t="shared" si="861"/>
        <v/>
      </c>
      <c r="CQ206" s="156"/>
      <c r="CR206" s="202">
        <f t="shared" si="862"/>
        <v>0</v>
      </c>
      <c r="CS206" s="194">
        <f>(W206*$DP$7)+X206+(AF206*$DQ$7)+(AK206*$DR$7)+(AP206*$DS$7)+AV206+(BA206*$DQ$7)+(BF206*$DR$7)+(BK206*$DS$7)+BQ206+BV206+BW206+CC206+CD206</f>
        <v>0</v>
      </c>
      <c r="CT206" s="201">
        <f t="shared" si="1101"/>
        <v>0</v>
      </c>
      <c r="CU206" s="203"/>
      <c r="CV206" s="201" t="str">
        <f t="shared" si="864"/>
        <v/>
      </c>
      <c r="DB206" s="204" t="str">
        <f t="shared" si="865"/>
        <v/>
      </c>
      <c r="DC206" s="206"/>
    </row>
    <row r="207" spans="1:107" hidden="1" x14ac:dyDescent="0.25">
      <c r="A207" s="1046"/>
      <c r="B207" s="870">
        <v>6</v>
      </c>
      <c r="C207" s="1043"/>
      <c r="D207" s="220"/>
      <c r="E207" s="156"/>
      <c r="F207" s="207"/>
      <c r="G207" s="169" t="str">
        <f>IF(F207&lt;&gt;"",IF(F207=$DV$8,"CUMPLE","AJUSTE DE PRESUPUESTO"),"")</f>
        <v/>
      </c>
      <c r="H207" s="170"/>
      <c r="I207" s="216"/>
      <c r="J207" s="208"/>
      <c r="K207" s="173">
        <f t="shared" si="1062"/>
        <v>0</v>
      </c>
      <c r="L207" s="174" t="e">
        <f t="shared" si="1063"/>
        <v>#DIV/0!</v>
      </c>
      <c r="M207" s="175" t="e">
        <f t="shared" si="1064"/>
        <v>#DIV/0!</v>
      </c>
      <c r="N207" s="176" t="e">
        <f t="shared" si="1065"/>
        <v>#DIV/0!</v>
      </c>
      <c r="O207" s="177" t="e">
        <f t="shared" si="1066"/>
        <v>#DIV/0!</v>
      </c>
      <c r="P207" s="178" t="str">
        <f>IF(H207&lt;&gt;"",IF(J207=K207,IF(H207="SI",IF(AND(I207&lt;=$DF$8,I207&gt;=($DF$8*0.9)),"CUMPLE","NO CUMPLE"),IF(I207=$DF$8,"CUMPLE","NO CUMPLE")),"NO CUMPLE"),"")</f>
        <v/>
      </c>
      <c r="Q207" s="179">
        <f t="shared" si="1067"/>
        <v>0</v>
      </c>
      <c r="R207" s="180" t="str">
        <f t="shared" si="867"/>
        <v/>
      </c>
      <c r="S207" s="180" t="str">
        <f t="shared" si="829"/>
        <v/>
      </c>
      <c r="T207" s="209"/>
      <c r="U207" s="210"/>
      <c r="V207" s="155"/>
      <c r="W207" s="211"/>
      <c r="X207" s="212"/>
      <c r="Y207" s="184">
        <f>ROUND(W207*$DP$8,0)</f>
        <v>0</v>
      </c>
      <c r="Z207" s="184">
        <f t="shared" si="830"/>
        <v>0</v>
      </c>
      <c r="AA207" s="1045"/>
      <c r="AB207" s="185" t="str">
        <f>IF(W207&lt;&gt;"",IF((Y207/$DP$8)/$DN$8&lt;=$AA$20,"CUMPLE","RECHAZADO"),"")</f>
        <v/>
      </c>
      <c r="AC207" s="186">
        <f t="shared" si="1071"/>
        <v>0</v>
      </c>
      <c r="AD207" s="186">
        <f t="shared" si="1072"/>
        <v>0</v>
      </c>
      <c r="AE207" s="209"/>
      <c r="AF207" s="211"/>
      <c r="AG207" s="184">
        <f>ROUND(AF207*$DQ$8,0)</f>
        <v>0</v>
      </c>
      <c r="AH207" s="1045"/>
      <c r="AI207" s="185" t="str">
        <f>IF(AF207&lt;&gt;"",IF(AG207/$DQ$8&lt;=$AH$20,"CUMPLE","RECHAZADO"),"")</f>
        <v/>
      </c>
      <c r="AJ207" s="209"/>
      <c r="AK207" s="211"/>
      <c r="AL207" s="184">
        <f>ROUND(AK207*$DR$8,0)</f>
        <v>0</v>
      </c>
      <c r="AM207" s="1045"/>
      <c r="AN207" s="185" t="str">
        <f>IF(AK207&lt;&gt;"",IF(AL207/$DR$8&lt;=$AM$20,"CUMPLE","RECHAZADO"),"")</f>
        <v/>
      </c>
      <c r="AO207" s="209"/>
      <c r="AP207" s="211"/>
      <c r="AQ207" s="184">
        <f>ROUND(AP207*$DS$8,0)</f>
        <v>0</v>
      </c>
      <c r="AR207" s="1045"/>
      <c r="AS207" s="185" t="str">
        <f>IF(AP207&lt;&gt;"",IF(AQ207/$DR$8&lt;=$AR$20,"CUMPLE","RECHAZADO"),"")</f>
        <v/>
      </c>
      <c r="AT207" s="213"/>
      <c r="AU207" s="188">
        <f t="shared" si="1076"/>
        <v>0</v>
      </c>
      <c r="AV207" s="170"/>
      <c r="AW207" s="189">
        <f t="shared" si="1077"/>
        <v>0</v>
      </c>
      <c r="AX207" s="189">
        <f t="shared" si="1078"/>
        <v>0</v>
      </c>
      <c r="AY207" s="189" t="str">
        <f>IF(AV207&lt;&gt;"",IF(AN207="CUMPLE","CUMPLE","NO CUMPLE"),"")</f>
        <v/>
      </c>
      <c r="AZ207" s="155"/>
      <c r="BA207" s="211"/>
      <c r="BB207" s="184">
        <f>ROUND(BA207*$DQ$8,0)</f>
        <v>0</v>
      </c>
      <c r="BC207" s="191">
        <f t="shared" ref="BC207" si="1115">$BC$8</f>
        <v>282572794</v>
      </c>
      <c r="BD207" s="192" t="str">
        <f t="shared" si="842"/>
        <v/>
      </c>
      <c r="BE207" s="209"/>
      <c r="BF207" s="211"/>
      <c r="BG207" s="184">
        <f>ROUND(BF207*$DR$8,0)</f>
        <v>0</v>
      </c>
      <c r="BH207" s="184">
        <f t="shared" ref="BH207" si="1116">$BH$8</f>
        <v>1099881666</v>
      </c>
      <c r="BI207" s="192" t="str">
        <f t="shared" si="1083"/>
        <v/>
      </c>
      <c r="BJ207" s="209"/>
      <c r="BK207" s="211"/>
      <c r="BL207" s="184">
        <f>ROUND(BK207*$DS$8,0)</f>
        <v>0</v>
      </c>
      <c r="BM207" s="1045"/>
      <c r="BN207" s="185" t="str">
        <f>IF(BK207&lt;&gt;"",IF((BL207/$DR$8)/$DN$8&lt;=$BM$20,"CUMPLE","RECHAZADO"),"")</f>
        <v/>
      </c>
      <c r="BO207" s="214"/>
      <c r="BP207" s="188">
        <f t="shared" si="1085"/>
        <v>0</v>
      </c>
      <c r="BQ207" s="170"/>
      <c r="BR207" s="189">
        <f t="shared" si="1086"/>
        <v>0</v>
      </c>
      <c r="BS207" s="189">
        <f t="shared" si="1087"/>
        <v>0</v>
      </c>
      <c r="BT207" s="189" t="str">
        <f>IF(BQ207&lt;&gt;"",IF(BI207="CUMPLE","CUMPLE","NO CUMPLE"),"")</f>
        <v/>
      </c>
      <c r="BU207" s="155"/>
      <c r="BV207" s="170"/>
      <c r="BW207" s="170"/>
      <c r="BX207" s="194">
        <f t="shared" si="1089"/>
        <v>0</v>
      </c>
      <c r="BY207" s="194" t="str">
        <f>IF(BV207&lt;&gt;"",IF(AND(BV207/$DN$8&lt;=$BY$15,BV207/$DN$8&gt;=$BY$16),"CUMPLE","RECHAZADO"),"")</f>
        <v/>
      </c>
      <c r="BZ207" s="194">
        <f t="shared" si="1090"/>
        <v>0</v>
      </c>
      <c r="CA207" s="194">
        <f t="shared" si="1091"/>
        <v>0</v>
      </c>
      <c r="CB207" s="155"/>
      <c r="CC207" s="170"/>
      <c r="CD207" s="170"/>
      <c r="CE207" s="194">
        <f t="shared" si="1092"/>
        <v>0</v>
      </c>
      <c r="CF207" s="194" t="str">
        <f>IF(CC207&lt;&gt;"",IF(AND(CC207/$DN$8&lt;=$CF$15,CC207/$DS$8&gt;=$CF$16),"CUMPLE","RECHAZADO"),"")</f>
        <v/>
      </c>
      <c r="CG207" s="194">
        <f t="shared" si="1093"/>
        <v>0</v>
      </c>
      <c r="CH207" s="194">
        <f t="shared" si="1094"/>
        <v>0</v>
      </c>
      <c r="CI207" s="215"/>
      <c r="CJ207" s="196" t="str">
        <f t="shared" si="1095"/>
        <v/>
      </c>
      <c r="CK207" s="197">
        <f t="shared" si="1096"/>
        <v>0</v>
      </c>
      <c r="CL207" s="198" t="str">
        <f t="shared" si="858"/>
        <v/>
      </c>
      <c r="CM207" s="155"/>
      <c r="CN207" s="199" t="str">
        <f t="shared" si="1098"/>
        <v/>
      </c>
      <c r="CO207" s="200">
        <f t="shared" si="1099"/>
        <v>0</v>
      </c>
      <c r="CP207" s="201" t="str">
        <f t="shared" si="861"/>
        <v/>
      </c>
      <c r="CQ207" s="156"/>
      <c r="CR207" s="202">
        <f t="shared" si="862"/>
        <v>0</v>
      </c>
      <c r="CS207" s="194">
        <f>(W207*$DP$8)+X207+(AF207*$DQ$8)+(AK207*$DR$8)+(AP207*$DS$8)+AV207+(BA207*$DQ$8)+(BF207*$DR$8)+(BK207*$DS$8)+BQ207+BV207+BW207+CC207+CD207</f>
        <v>0</v>
      </c>
      <c r="CT207" s="201">
        <f t="shared" si="1101"/>
        <v>0</v>
      </c>
      <c r="CU207" s="203"/>
      <c r="CV207" s="201" t="str">
        <f t="shared" si="864"/>
        <v/>
      </c>
      <c r="DB207" s="204" t="str">
        <f t="shared" si="865"/>
        <v/>
      </c>
      <c r="DC207" s="206"/>
    </row>
    <row r="208" spans="1:107" hidden="1" x14ac:dyDescent="0.25">
      <c r="A208" s="1046"/>
      <c r="B208" s="870">
        <v>7</v>
      </c>
      <c r="C208" s="1043"/>
      <c r="D208" s="220"/>
      <c r="E208" s="156"/>
      <c r="F208" s="207"/>
      <c r="G208" s="169" t="str">
        <f t="shared" ref="G208" si="1117">IF(F208&lt;&gt;"",IF(F208=$DV$9,"CUMPLE","RECHAZADO"),"")</f>
        <v/>
      </c>
      <c r="H208" s="170"/>
      <c r="I208" s="216"/>
      <c r="J208" s="208"/>
      <c r="K208" s="173">
        <f t="shared" si="1062"/>
        <v>0</v>
      </c>
      <c r="L208" s="174" t="e">
        <f t="shared" si="1063"/>
        <v>#DIV/0!</v>
      </c>
      <c r="M208" s="175" t="e">
        <f t="shared" si="1064"/>
        <v>#DIV/0!</v>
      </c>
      <c r="N208" s="176" t="e">
        <f t="shared" si="1065"/>
        <v>#DIV/0!</v>
      </c>
      <c r="O208" s="177" t="e">
        <f t="shared" si="1066"/>
        <v>#DIV/0!</v>
      </c>
      <c r="P208" s="178" t="str">
        <f>IF(H208&lt;&gt;"",IF(J208=K208,IF(H208="SI",IF(AND(I208&lt;=$DF$9,I208&gt;=($DF$9*0.9)),"CUMPLE","NO CUMPLE"),IF(I208=$DF$9,"CUMPLE","NO CUMPLE")),"NO CUMPLE"),"")</f>
        <v/>
      </c>
      <c r="Q208" s="179">
        <f t="shared" si="1067"/>
        <v>0</v>
      </c>
      <c r="R208" s="180" t="str">
        <f t="shared" si="867"/>
        <v/>
      </c>
      <c r="S208" s="180" t="str">
        <f t="shared" si="829"/>
        <v/>
      </c>
      <c r="T208" s="209"/>
      <c r="U208" s="210"/>
      <c r="V208" s="155"/>
      <c r="W208" s="211"/>
      <c r="X208" s="212"/>
      <c r="Y208" s="184">
        <f>ROUND(W208*$DP$9,0)</f>
        <v>0</v>
      </c>
      <c r="Z208" s="184">
        <f t="shared" si="830"/>
        <v>0</v>
      </c>
      <c r="AA208" s="1045"/>
      <c r="AB208" s="185" t="str">
        <f>IF(W208&lt;&gt;"",IF((Y208/$DP$9)/$DN$9&lt;=$AA$20,"CUMPLE","RECHAZADO"),"")</f>
        <v/>
      </c>
      <c r="AC208" s="186">
        <f t="shared" si="1071"/>
        <v>0</v>
      </c>
      <c r="AD208" s="186">
        <f t="shared" si="1072"/>
        <v>0</v>
      </c>
      <c r="AE208" s="209"/>
      <c r="AF208" s="211"/>
      <c r="AG208" s="184">
        <f>ROUND(AF208*$DQ$9,0)</f>
        <v>0</v>
      </c>
      <c r="AH208" s="1045"/>
      <c r="AI208" s="185" t="str">
        <f>IF(AF208&lt;&gt;"",IF(AG208/$DQ$9&lt;=$AH$20,"CUMPLE","RECHAZADO"),"")</f>
        <v/>
      </c>
      <c r="AJ208" s="209"/>
      <c r="AK208" s="211"/>
      <c r="AL208" s="184">
        <f>ROUND(AK208*$DR$9,0)</f>
        <v>0</v>
      </c>
      <c r="AM208" s="1045"/>
      <c r="AN208" s="185" t="str">
        <f>IF(AK208&lt;&gt;"",IF(AL208/$DR$9&lt;=$AM$20,"CUMPLE","RECHAZADO"),"")</f>
        <v/>
      </c>
      <c r="AO208" s="209"/>
      <c r="AP208" s="211"/>
      <c r="AQ208" s="184">
        <f>ROUND(AP208*$DS$9,0)</f>
        <v>0</v>
      </c>
      <c r="AR208" s="1045"/>
      <c r="AS208" s="185" t="str">
        <f>IF(AP208&lt;&gt;"",IF(AQ208/$DR$9&lt;=$AR$20,"CUMPLE","RECHAZADO"),"")</f>
        <v/>
      </c>
      <c r="AT208" s="213"/>
      <c r="AU208" s="188">
        <f t="shared" si="1076"/>
        <v>0</v>
      </c>
      <c r="AV208" s="170"/>
      <c r="AW208" s="189">
        <f t="shared" si="1077"/>
        <v>0</v>
      </c>
      <c r="AX208" s="189">
        <f t="shared" si="1078"/>
        <v>0</v>
      </c>
      <c r="AY208" s="189" t="str">
        <f t="shared" ref="AY208:AY212" si="1118">IF(AV208&lt;&gt;"",IF(AI208="CUMPLE",IF(AN208="CUMPLE","CUMPLE","NO CUMPLE"),"NO CUMPLE")," ")</f>
        <v xml:space="preserve"> </v>
      </c>
      <c r="AZ208" s="155"/>
      <c r="BA208" s="211"/>
      <c r="BB208" s="184">
        <f>ROUND(BA208*$DQ$9,0)</f>
        <v>0</v>
      </c>
      <c r="BC208" s="191">
        <f t="shared" ref="BC208" si="1119">$BC$9</f>
        <v>498219200</v>
      </c>
      <c r="BD208" s="192" t="str">
        <f t="shared" si="842"/>
        <v/>
      </c>
      <c r="BE208" s="209"/>
      <c r="BF208" s="211"/>
      <c r="BG208" s="184">
        <f>ROUND(BF208*$DR$9,0)</f>
        <v>0</v>
      </c>
      <c r="BH208" s="184">
        <f t="shared" ref="BH208" si="1120">$BH$9</f>
        <v>1243383400</v>
      </c>
      <c r="BI208" s="192" t="str">
        <f t="shared" si="1083"/>
        <v/>
      </c>
      <c r="BJ208" s="209"/>
      <c r="BK208" s="211"/>
      <c r="BL208" s="184">
        <f>ROUND(BK208*$DS$9,0)</f>
        <v>0</v>
      </c>
      <c r="BM208" s="1045"/>
      <c r="BN208" s="185" t="str">
        <f>IF(BK208&lt;&gt;"",IF((BL208/$DR$9)/$DN$9&lt;=$BM$20,"CUMPLE","RECHAZADO"),"")</f>
        <v/>
      </c>
      <c r="BO208" s="214"/>
      <c r="BP208" s="188">
        <f t="shared" si="1085"/>
        <v>0</v>
      </c>
      <c r="BQ208" s="170"/>
      <c r="BR208" s="189">
        <f t="shared" si="1086"/>
        <v>0</v>
      </c>
      <c r="BS208" s="189">
        <f t="shared" si="1087"/>
        <v>0</v>
      </c>
      <c r="BT208" s="189" t="str">
        <f t="shared" ref="BT208:BT212" si="1121">IF(BQ208&lt;&gt;"",IF(BD208="CUMPLE",IF(BI208="CUMPLE","CUMPLE","NO CUMPLE"),"NO CUMPLE")," ")</f>
        <v xml:space="preserve"> </v>
      </c>
      <c r="BU208" s="155"/>
      <c r="BV208" s="170"/>
      <c r="BW208" s="170"/>
      <c r="BX208" s="194">
        <f t="shared" si="1089"/>
        <v>0</v>
      </c>
      <c r="BY208" s="194" t="str">
        <f>IF(BV208&lt;&gt;"",IF(AND(BV208/$DN$9&lt;=$BY$15,BV208/$DN$9&gt;=$BY$16),"CUMPLE","RECHAZADO"),"")</f>
        <v/>
      </c>
      <c r="BZ208" s="194">
        <f t="shared" si="1090"/>
        <v>0</v>
      </c>
      <c r="CA208" s="194">
        <f t="shared" si="1091"/>
        <v>0</v>
      </c>
      <c r="CB208" s="155"/>
      <c r="CC208" s="170"/>
      <c r="CD208" s="170"/>
      <c r="CE208" s="194">
        <f t="shared" si="1092"/>
        <v>0</v>
      </c>
      <c r="CF208" s="194" t="str">
        <f>IF(CC208&lt;&gt;"",IF(AND(CC208/$DN$9&lt;=$CF$15,CC208/$DS$9&gt;=$CF$16),"CUMPLE","RECHAZADO"),"")</f>
        <v/>
      </c>
      <c r="CG208" s="194">
        <f t="shared" si="1093"/>
        <v>0</v>
      </c>
      <c r="CH208" s="194">
        <f t="shared" si="1094"/>
        <v>0</v>
      </c>
      <c r="CI208" s="215"/>
      <c r="CJ208" s="196" t="str">
        <f t="shared" si="1095"/>
        <v/>
      </c>
      <c r="CK208" s="197">
        <f t="shared" si="1096"/>
        <v>0</v>
      </c>
      <c r="CL208" s="198" t="str">
        <f t="shared" si="858"/>
        <v/>
      </c>
      <c r="CM208" s="155"/>
      <c r="CN208" s="199" t="str">
        <f t="shared" si="1098"/>
        <v/>
      </c>
      <c r="CO208" s="200">
        <f t="shared" si="1099"/>
        <v>0</v>
      </c>
      <c r="CP208" s="201" t="str">
        <f t="shared" si="861"/>
        <v/>
      </c>
      <c r="CQ208" s="156"/>
      <c r="CR208" s="202">
        <f t="shared" si="862"/>
        <v>0</v>
      </c>
      <c r="CS208" s="194">
        <f>(W208*$DP$9)+X208+(AF208*$DQ$9)+(AK208*$DR$9)+(AP208*$DS$9)+AV208+(BA208*$DQ$9)+(BF208*$DR$9)+(BK208*$DS$9)+BQ208+BV208+BW208+CC208+CD208</f>
        <v>0</v>
      </c>
      <c r="CT208" s="201">
        <f t="shared" si="1101"/>
        <v>0</v>
      </c>
      <c r="CU208" s="203"/>
      <c r="CV208" s="201" t="str">
        <f t="shared" si="864"/>
        <v/>
      </c>
      <c r="DB208" s="204" t="str">
        <f t="shared" si="865"/>
        <v/>
      </c>
      <c r="DC208" s="206"/>
    </row>
    <row r="209" spans="1:107" hidden="1" x14ac:dyDescent="0.25">
      <c r="A209" s="1046"/>
      <c r="B209" s="870">
        <v>8</v>
      </c>
      <c r="C209" s="1043"/>
      <c r="D209" s="220"/>
      <c r="E209" s="156"/>
      <c r="F209" s="207"/>
      <c r="G209" s="169" t="str">
        <f>IF(F209&lt;&gt;"",IF(F209=$DV$10,"CUMPLE","AJUSTE DE PRESUPUESTO"),"")</f>
        <v/>
      </c>
      <c r="H209" s="170"/>
      <c r="I209" s="216"/>
      <c r="J209" s="208"/>
      <c r="K209" s="173">
        <f t="shared" si="1062"/>
        <v>0</v>
      </c>
      <c r="L209" s="174" t="e">
        <f t="shared" si="1063"/>
        <v>#DIV/0!</v>
      </c>
      <c r="M209" s="175" t="e">
        <f t="shared" si="1064"/>
        <v>#DIV/0!</v>
      </c>
      <c r="N209" s="176" t="e">
        <f t="shared" si="1065"/>
        <v>#DIV/0!</v>
      </c>
      <c r="O209" s="177" t="e">
        <f t="shared" si="1066"/>
        <v>#DIV/0!</v>
      </c>
      <c r="P209" s="178" t="str">
        <f>IF(H209&lt;&gt;"",IF(J209=K209,IF(H209="SI",IF(AND(I209&lt;=$DF$10,I209&gt;=($DF$10*0.9)),"CUMPLE","NO CUMPLE"),IF(I209=$DF$10,"CUMPLE","NO CUMPLE")),"NO CUMPLE"),"")</f>
        <v/>
      </c>
      <c r="Q209" s="179">
        <f t="shared" si="1067"/>
        <v>0</v>
      </c>
      <c r="R209" s="180" t="str">
        <f t="shared" si="867"/>
        <v/>
      </c>
      <c r="S209" s="180" t="str">
        <f t="shared" si="829"/>
        <v/>
      </c>
      <c r="T209" s="209"/>
      <c r="U209" s="210"/>
      <c r="V209" s="155"/>
      <c r="W209" s="211"/>
      <c r="X209" s="212"/>
      <c r="Y209" s="184">
        <f>ROUND(W209*$DP$10,0)</f>
        <v>0</v>
      </c>
      <c r="Z209" s="184">
        <f t="shared" si="830"/>
        <v>0</v>
      </c>
      <c r="AA209" s="1045"/>
      <c r="AB209" s="185" t="str">
        <f>IF(W209&lt;&gt;"",IF((Y209/$DP$10)/$DN$10&lt;=$AA$20,"CUMPLE","RECHAZADO"),"")</f>
        <v/>
      </c>
      <c r="AC209" s="186">
        <f t="shared" si="1071"/>
        <v>0</v>
      </c>
      <c r="AD209" s="186">
        <f t="shared" si="1072"/>
        <v>0</v>
      </c>
      <c r="AE209" s="209"/>
      <c r="AF209" s="211"/>
      <c r="AG209" s="184">
        <f>ROUND(AF209*$DQ$10,0)</f>
        <v>0</v>
      </c>
      <c r="AH209" s="1045"/>
      <c r="AI209" s="185" t="str">
        <f>IF(AF209&lt;&gt;"",IF(AG209/$DQ$10&lt;=$AH$20,"CUMPLE","RECHAZADO"),"")</f>
        <v/>
      </c>
      <c r="AJ209" s="209"/>
      <c r="AK209" s="211"/>
      <c r="AL209" s="184">
        <f>ROUND(AK209*$DR$10,0)</f>
        <v>0</v>
      </c>
      <c r="AM209" s="1045"/>
      <c r="AN209" s="185" t="str">
        <f>IF(AK209&lt;&gt;"",IF(AL209/$DR$10&lt;=$AM$20,"CUMPLE","RECHAZADO"),"")</f>
        <v/>
      </c>
      <c r="AO209" s="209"/>
      <c r="AP209" s="211"/>
      <c r="AQ209" s="184">
        <f>ROUND(AP209*$DS$10,0)</f>
        <v>0</v>
      </c>
      <c r="AR209" s="1045"/>
      <c r="AS209" s="185" t="str">
        <f>IF(AP209&lt;&gt;"",IF(AQ209/$DR$10&lt;=$AR$20,"CUMPLE","RECHAZADO"),"")</f>
        <v/>
      </c>
      <c r="AT209" s="213"/>
      <c r="AU209" s="188">
        <f t="shared" si="1076"/>
        <v>0</v>
      </c>
      <c r="AV209" s="170"/>
      <c r="AW209" s="189">
        <f t="shared" si="1077"/>
        <v>0</v>
      </c>
      <c r="AX209" s="189">
        <f t="shared" si="1078"/>
        <v>0</v>
      </c>
      <c r="AY209" s="189" t="str">
        <f t="shared" si="1118"/>
        <v xml:space="preserve"> </v>
      </c>
      <c r="AZ209" s="155"/>
      <c r="BA209" s="211"/>
      <c r="BB209" s="184">
        <f>ROUND(BA209*$DQ$10,0)</f>
        <v>0</v>
      </c>
      <c r="BC209" s="191">
        <f t="shared" ref="BC209" si="1122">$BC$10</f>
        <v>220195976</v>
      </c>
      <c r="BD209" s="192" t="str">
        <f t="shared" si="842"/>
        <v/>
      </c>
      <c r="BE209" s="209"/>
      <c r="BF209" s="211"/>
      <c r="BG209" s="184">
        <f>ROUND(BF209*$DR$10,0)</f>
        <v>0</v>
      </c>
      <c r="BH209" s="184">
        <f t="shared" ref="BH209" si="1123">$BH$10</f>
        <v>1034415590</v>
      </c>
      <c r="BI209" s="192" t="str">
        <f t="shared" si="1083"/>
        <v/>
      </c>
      <c r="BJ209" s="209"/>
      <c r="BK209" s="211"/>
      <c r="BL209" s="184">
        <f>ROUND(BK209*$DS$10,0)</f>
        <v>0</v>
      </c>
      <c r="BM209" s="1045"/>
      <c r="BN209" s="185" t="str">
        <f>IF(BK209&lt;&gt;"",IF((BL209/$DR$10)/$DN$10&lt;=$BM$20,"CUMPLE","RECHAZADO"),"")</f>
        <v/>
      </c>
      <c r="BO209" s="214"/>
      <c r="BP209" s="188">
        <f t="shared" si="1085"/>
        <v>0</v>
      </c>
      <c r="BQ209" s="170"/>
      <c r="BR209" s="189">
        <f t="shared" si="1086"/>
        <v>0</v>
      </c>
      <c r="BS209" s="189">
        <f t="shared" si="1087"/>
        <v>0</v>
      </c>
      <c r="BT209" s="189" t="str">
        <f t="shared" si="1121"/>
        <v xml:space="preserve"> </v>
      </c>
      <c r="BU209" s="155"/>
      <c r="BV209" s="170"/>
      <c r="BW209" s="170"/>
      <c r="BX209" s="194">
        <f t="shared" si="1089"/>
        <v>0</v>
      </c>
      <c r="BY209" s="194" t="str">
        <f>IF(BV209&lt;&gt;"",IF(AND(BV209/$DN$10&lt;=$BY$15,BV209/$DN$10&gt;=$BY$16),"CUMPLE","RECHAZADO"),"")</f>
        <v/>
      </c>
      <c r="BZ209" s="194">
        <f t="shared" si="1090"/>
        <v>0</v>
      </c>
      <c r="CA209" s="194">
        <f t="shared" si="1091"/>
        <v>0</v>
      </c>
      <c r="CB209" s="155"/>
      <c r="CC209" s="170"/>
      <c r="CD209" s="170"/>
      <c r="CE209" s="194">
        <f t="shared" si="1092"/>
        <v>0</v>
      </c>
      <c r="CF209" s="194" t="str">
        <f>IF(CC209&lt;&gt;"",IF(AND(CC209/$DN$10&lt;=$CF$15,CC209/$DS$10&gt;=$CF$16),"CUMPLE","RECHAZADO"),"")</f>
        <v/>
      </c>
      <c r="CG209" s="194">
        <f t="shared" si="1093"/>
        <v>0</v>
      </c>
      <c r="CH209" s="194">
        <f t="shared" si="1094"/>
        <v>0</v>
      </c>
      <c r="CI209" s="215"/>
      <c r="CJ209" s="196" t="str">
        <f t="shared" si="1095"/>
        <v/>
      </c>
      <c r="CK209" s="197">
        <f t="shared" si="1096"/>
        <v>0</v>
      </c>
      <c r="CL209" s="198" t="str">
        <f t="shared" si="858"/>
        <v/>
      </c>
      <c r="CM209" s="155"/>
      <c r="CN209" s="199" t="str">
        <f t="shared" si="1098"/>
        <v/>
      </c>
      <c r="CO209" s="200">
        <f t="shared" si="1099"/>
        <v>0</v>
      </c>
      <c r="CP209" s="201" t="str">
        <f t="shared" si="861"/>
        <v/>
      </c>
      <c r="CQ209" s="156"/>
      <c r="CR209" s="202">
        <f t="shared" si="862"/>
        <v>0</v>
      </c>
      <c r="CS209" s="194">
        <f>(W209*$DP$10)+X209+(AF209*$DQ$10)+(AK209*$DR$10)+(AP209*$DS$10)+AV209+(BA209*$DQ$10)+(BF209*$DR$10)+(BK209*$DS$10)+BQ209+BV209+BW209+CC209+CD209</f>
        <v>0</v>
      </c>
      <c r="CT209" s="201">
        <f t="shared" si="1101"/>
        <v>0</v>
      </c>
      <c r="CU209" s="203"/>
      <c r="CV209" s="201" t="str">
        <f t="shared" si="864"/>
        <v/>
      </c>
      <c r="DB209" s="204" t="str">
        <f t="shared" si="865"/>
        <v/>
      </c>
      <c r="DC209" s="206"/>
    </row>
    <row r="210" spans="1:107" hidden="1" x14ac:dyDescent="0.25">
      <c r="A210" s="1046"/>
      <c r="B210" s="870">
        <v>9</v>
      </c>
      <c r="C210" s="1043"/>
      <c r="D210" s="220"/>
      <c r="E210" s="156"/>
      <c r="F210" s="207"/>
      <c r="G210" s="169" t="str">
        <f>IF(F210&lt;&gt;"",IF(F210=$DV$11,"CUMPLE","AJUSTE DE PRESUPUESTO"),"")</f>
        <v/>
      </c>
      <c r="H210" s="170"/>
      <c r="I210" s="216"/>
      <c r="J210" s="208"/>
      <c r="K210" s="173">
        <f t="shared" si="1062"/>
        <v>0</v>
      </c>
      <c r="L210" s="174" t="e">
        <f t="shared" si="1063"/>
        <v>#DIV/0!</v>
      </c>
      <c r="M210" s="175" t="e">
        <f t="shared" si="1064"/>
        <v>#DIV/0!</v>
      </c>
      <c r="N210" s="176" t="e">
        <f t="shared" si="1065"/>
        <v>#DIV/0!</v>
      </c>
      <c r="O210" s="177" t="e">
        <f t="shared" si="1066"/>
        <v>#DIV/0!</v>
      </c>
      <c r="P210" s="178" t="str">
        <f>IF(H210&lt;&gt;"",IF(J210=K210,IF(H210="SI",IF(AND(I210&lt;=$DF$11,I210&gt;=($DF$11*0.9)),"CUMPLE","NO CUMPLE"),IF(I210=$DF$11,"CUMPLE","NO CUMPLE")),"NO CUMPLE"),"")</f>
        <v/>
      </c>
      <c r="Q210" s="179">
        <f t="shared" si="1067"/>
        <v>0</v>
      </c>
      <c r="R210" s="180" t="str">
        <f t="shared" si="867"/>
        <v/>
      </c>
      <c r="S210" s="180" t="str">
        <f t="shared" si="829"/>
        <v/>
      </c>
      <c r="T210" s="209"/>
      <c r="U210" s="210"/>
      <c r="V210" s="155"/>
      <c r="W210" s="211"/>
      <c r="X210" s="212"/>
      <c r="Y210" s="184">
        <f>ROUND(W210*$DP$11,0)</f>
        <v>0</v>
      </c>
      <c r="Z210" s="184">
        <f t="shared" si="830"/>
        <v>0</v>
      </c>
      <c r="AA210" s="1045"/>
      <c r="AB210" s="185" t="str">
        <f>IF(W210&lt;&gt;"",IF((Y210/$DP$11)/$DN$11&lt;=$AA$20,"CUMPLE","RECHAZADO"),"")</f>
        <v/>
      </c>
      <c r="AC210" s="186">
        <f t="shared" si="1071"/>
        <v>0</v>
      </c>
      <c r="AD210" s="186">
        <f t="shared" si="1072"/>
        <v>0</v>
      </c>
      <c r="AE210" s="209"/>
      <c r="AF210" s="211"/>
      <c r="AG210" s="184">
        <f>ROUND(AF210*$DQ$11,0)</f>
        <v>0</v>
      </c>
      <c r="AH210" s="1045"/>
      <c r="AI210" s="185" t="str">
        <f>IF(AF210&lt;&gt;"",IF(AG210/$DQ$11&lt;=$AH$20,"CUMPLE","RECHAZADO"),"")</f>
        <v/>
      </c>
      <c r="AJ210" s="209"/>
      <c r="AK210" s="211"/>
      <c r="AL210" s="184">
        <f>ROUND(AK210*$DR$11,0)</f>
        <v>0</v>
      </c>
      <c r="AM210" s="1045"/>
      <c r="AN210" s="185" t="str">
        <f>IF(AK210&lt;&gt;"",IF(AL210/$DR$11&lt;=$AM$20,"CUMPLE","RECHAZADO"),"")</f>
        <v/>
      </c>
      <c r="AO210" s="209"/>
      <c r="AP210" s="211"/>
      <c r="AQ210" s="184">
        <f>ROUND(AP210*$DS$11,0)</f>
        <v>0</v>
      </c>
      <c r="AR210" s="1045"/>
      <c r="AS210" s="185" t="str">
        <f>IF(AP210&lt;&gt;"",IF(AQ210/$DR$11&lt;=$AR$20,"CUMPLE","RECHAZADO"),"")</f>
        <v/>
      </c>
      <c r="AT210" s="213"/>
      <c r="AU210" s="188">
        <f t="shared" si="1076"/>
        <v>0</v>
      </c>
      <c r="AV210" s="170"/>
      <c r="AW210" s="189">
        <f t="shared" si="1077"/>
        <v>0</v>
      </c>
      <c r="AX210" s="189">
        <f t="shared" si="1078"/>
        <v>0</v>
      </c>
      <c r="AY210" s="189" t="str">
        <f t="shared" si="1118"/>
        <v xml:space="preserve"> </v>
      </c>
      <c r="AZ210" s="155"/>
      <c r="BA210" s="211"/>
      <c r="BB210" s="184">
        <f>ROUND(BA210*$DQ$11,0)</f>
        <v>0</v>
      </c>
      <c r="BC210" s="191">
        <f t="shared" ref="BC210" si="1124">$BC$11</f>
        <v>334384100</v>
      </c>
      <c r="BD210" s="192" t="str">
        <f t="shared" si="842"/>
        <v/>
      </c>
      <c r="BE210" s="209"/>
      <c r="BF210" s="211"/>
      <c r="BG210" s="184">
        <f>ROUND(BF210*$DR$11,0)</f>
        <v>0</v>
      </c>
      <c r="BH210" s="184">
        <f t="shared" ref="BH210" si="1125">$BH$11</f>
        <v>1162419824</v>
      </c>
      <c r="BI210" s="192" t="str">
        <f t="shared" si="1083"/>
        <v/>
      </c>
      <c r="BJ210" s="209"/>
      <c r="BK210" s="211"/>
      <c r="BL210" s="184">
        <f>ROUND(BK210*$DS$11,0)</f>
        <v>0</v>
      </c>
      <c r="BM210" s="1045"/>
      <c r="BN210" s="185" t="str">
        <f>IF(BK210&lt;&gt;"",IF((BL210/$DR$11)/$DN$11&lt;=$BM$20,"CUMPLE","RECHAZADO"),"")</f>
        <v/>
      </c>
      <c r="BO210" s="214"/>
      <c r="BP210" s="188">
        <f t="shared" si="1085"/>
        <v>0</v>
      </c>
      <c r="BQ210" s="170"/>
      <c r="BR210" s="189">
        <f t="shared" si="1086"/>
        <v>0</v>
      </c>
      <c r="BS210" s="189">
        <f t="shared" si="1087"/>
        <v>0</v>
      </c>
      <c r="BT210" s="189" t="str">
        <f t="shared" si="1121"/>
        <v xml:space="preserve"> </v>
      </c>
      <c r="BU210" s="155"/>
      <c r="BV210" s="170"/>
      <c r="BW210" s="170"/>
      <c r="BX210" s="194">
        <f t="shared" si="1089"/>
        <v>0</v>
      </c>
      <c r="BY210" s="194" t="str">
        <f>IF(BV210&lt;&gt;"",IF(AND(BV210/$DN$11&lt;=$BY$15,BV210/$DN$11&gt;=$BY$16),"CUMPLE","RECHAZADO"),"")</f>
        <v/>
      </c>
      <c r="BZ210" s="194">
        <f t="shared" si="1090"/>
        <v>0</v>
      </c>
      <c r="CA210" s="194">
        <f t="shared" si="1091"/>
        <v>0</v>
      </c>
      <c r="CB210" s="155"/>
      <c r="CC210" s="170"/>
      <c r="CD210" s="170"/>
      <c r="CE210" s="194">
        <f t="shared" si="1092"/>
        <v>0</v>
      </c>
      <c r="CF210" s="194" t="str">
        <f>IF(CC210&lt;&gt;"",IF(AND(CC210/$DN$11&lt;=$CF$15,CC210/$DS$11&gt;=$CF$16),"CUMPLE","RECHAZADO"),"")</f>
        <v/>
      </c>
      <c r="CG210" s="194">
        <f t="shared" si="1093"/>
        <v>0</v>
      </c>
      <c r="CH210" s="194">
        <f t="shared" si="1094"/>
        <v>0</v>
      </c>
      <c r="CI210" s="215"/>
      <c r="CJ210" s="196" t="str">
        <f t="shared" si="1095"/>
        <v/>
      </c>
      <c r="CK210" s="197">
        <f t="shared" si="1096"/>
        <v>0</v>
      </c>
      <c r="CL210" s="198" t="str">
        <f t="shared" si="858"/>
        <v/>
      </c>
      <c r="CM210" s="155"/>
      <c r="CN210" s="199" t="str">
        <f t="shared" si="1098"/>
        <v/>
      </c>
      <c r="CO210" s="200">
        <f t="shared" si="1099"/>
        <v>0</v>
      </c>
      <c r="CP210" s="201" t="str">
        <f t="shared" si="861"/>
        <v/>
      </c>
      <c r="CQ210" s="156"/>
      <c r="CR210" s="202">
        <f t="shared" si="862"/>
        <v>0</v>
      </c>
      <c r="CS210" s="194">
        <f>(W210*$DP$11)+X210+(AF210*$DQ$11)+(AK210*$DR$11)+(AP210*$DS$11)+AV210+(BA210*$DQ$11)+(BF210*$DR$11)+(BK210*$DS$11)+BQ210+BV210+BW210+CC210+CD210</f>
        <v>0</v>
      </c>
      <c r="CT210" s="201">
        <f t="shared" si="1101"/>
        <v>0</v>
      </c>
      <c r="CU210" s="203"/>
      <c r="CV210" s="201" t="str">
        <f t="shared" si="864"/>
        <v/>
      </c>
      <c r="DB210" s="204" t="str">
        <f t="shared" si="865"/>
        <v/>
      </c>
      <c r="DC210" s="206"/>
    </row>
    <row r="211" spans="1:107" hidden="1" x14ac:dyDescent="0.25">
      <c r="A211" s="1046"/>
      <c r="B211" s="870">
        <v>10</v>
      </c>
      <c r="C211" s="1043"/>
      <c r="D211" s="220"/>
      <c r="E211" s="156"/>
      <c r="F211" s="207"/>
      <c r="G211" s="169" t="str">
        <f>IF(F211&lt;&gt;"",IF(F211=$DV$12,"CUMPLE","AJUSTE DE PRESUPUESTO"),"")</f>
        <v/>
      </c>
      <c r="H211" s="170"/>
      <c r="I211" s="216"/>
      <c r="J211" s="208"/>
      <c r="K211" s="173">
        <f t="shared" si="1062"/>
        <v>0</v>
      </c>
      <c r="L211" s="174" t="e">
        <f t="shared" si="1063"/>
        <v>#DIV/0!</v>
      </c>
      <c r="M211" s="175" t="e">
        <f t="shared" si="1064"/>
        <v>#DIV/0!</v>
      </c>
      <c r="N211" s="176" t="e">
        <f t="shared" si="1065"/>
        <v>#DIV/0!</v>
      </c>
      <c r="O211" s="177" t="e">
        <f t="shared" si="1066"/>
        <v>#DIV/0!</v>
      </c>
      <c r="P211" s="178" t="str">
        <f>IF(H211&lt;&gt;"",IF(J211=K211,IF(H211="SI",IF(AND(I211&lt;=$DF$12,I211&gt;=($DF$12*0.9)),"CUMPLE","NO CUMPLE"),IF(I211=$DF$12,"CUMPLE","NO CUMPLE")),"NO CUMPLE"),"")</f>
        <v/>
      </c>
      <c r="Q211" s="179">
        <f t="shared" si="1067"/>
        <v>0</v>
      </c>
      <c r="R211" s="180" t="str">
        <f t="shared" si="867"/>
        <v/>
      </c>
      <c r="S211" s="180" t="str">
        <f t="shared" si="829"/>
        <v/>
      </c>
      <c r="T211" s="209"/>
      <c r="U211" s="210"/>
      <c r="V211" s="155"/>
      <c r="W211" s="211"/>
      <c r="X211" s="212"/>
      <c r="Y211" s="184">
        <f>ROUND(W211*$DP$12,0)</f>
        <v>0</v>
      </c>
      <c r="Z211" s="184">
        <f t="shared" si="830"/>
        <v>0</v>
      </c>
      <c r="AA211" s="1045"/>
      <c r="AB211" s="185" t="str">
        <f>IF(W211&lt;&gt;"",IF((Y211/$DP$12)/$DN$12&lt;=$AA$20,"CUMPLE","RECHAZADO"),"")</f>
        <v/>
      </c>
      <c r="AC211" s="186">
        <f t="shared" si="1071"/>
        <v>0</v>
      </c>
      <c r="AD211" s="186">
        <f t="shared" si="1072"/>
        <v>0</v>
      </c>
      <c r="AE211" s="209"/>
      <c r="AF211" s="211"/>
      <c r="AG211" s="184">
        <f>ROUND(AF211*$DQ$12,0)</f>
        <v>0</v>
      </c>
      <c r="AH211" s="1045"/>
      <c r="AI211" s="185" t="str">
        <f>IF(AF211&lt;&gt;"",IF(AG211/$DQ$12&lt;=$AH$20,"CUMPLE","RECHAZADO"),"")</f>
        <v/>
      </c>
      <c r="AJ211" s="209"/>
      <c r="AK211" s="211"/>
      <c r="AL211" s="184">
        <f>ROUND(AK211*$DR$12,0)</f>
        <v>0</v>
      </c>
      <c r="AM211" s="1045"/>
      <c r="AN211" s="185" t="str">
        <f>IF(AK211&lt;&gt;"",IF(AL211/$DR$12&lt;=$AM$20,"CUMPLE","RECHAZADO"),"")</f>
        <v/>
      </c>
      <c r="AO211" s="209"/>
      <c r="AP211" s="211"/>
      <c r="AQ211" s="184">
        <f>ROUND(AP211*$DS$12,0)</f>
        <v>0</v>
      </c>
      <c r="AR211" s="1045"/>
      <c r="AS211" s="185" t="str">
        <f>IF(AP211&lt;&gt;"",IF(AQ211/$DR$12&lt;=$AR$20,"CUMPLE","RECHAZADO"),"")</f>
        <v/>
      </c>
      <c r="AT211" s="213"/>
      <c r="AU211" s="188">
        <f t="shared" si="1076"/>
        <v>0</v>
      </c>
      <c r="AV211" s="170"/>
      <c r="AW211" s="189">
        <f t="shared" si="1077"/>
        <v>0</v>
      </c>
      <c r="AX211" s="189">
        <f t="shared" si="1078"/>
        <v>0</v>
      </c>
      <c r="AY211" s="189" t="str">
        <f t="shared" si="1118"/>
        <v xml:space="preserve"> </v>
      </c>
      <c r="AZ211" s="155"/>
      <c r="BA211" s="211"/>
      <c r="BB211" s="184">
        <f>ROUND(BA211*$DQ$12,0)</f>
        <v>0</v>
      </c>
      <c r="BC211" s="191">
        <f t="shared" ref="BC211" si="1126">$BC$12</f>
        <v>263816970</v>
      </c>
      <c r="BD211" s="192" t="str">
        <f t="shared" si="842"/>
        <v/>
      </c>
      <c r="BE211" s="209"/>
      <c r="BF211" s="211"/>
      <c r="BG211" s="184">
        <f>ROUND(BF211*$DR$12,0)</f>
        <v>0</v>
      </c>
      <c r="BH211" s="184">
        <f t="shared" ref="BH211" si="1127">$BH$12</f>
        <v>1338480855</v>
      </c>
      <c r="BI211" s="192" t="str">
        <f t="shared" si="1083"/>
        <v/>
      </c>
      <c r="BJ211" s="209"/>
      <c r="BK211" s="211"/>
      <c r="BL211" s="184">
        <f>ROUND(BK211*$DS$12,0)</f>
        <v>0</v>
      </c>
      <c r="BM211" s="1045"/>
      <c r="BN211" s="185" t="str">
        <f>IF(BK211&lt;&gt;"",IF((BL211/$DR$12)/$DN$12&lt;=$BM$20,"CUMPLE","RECHAZADO"),"")</f>
        <v/>
      </c>
      <c r="BO211" s="214"/>
      <c r="BP211" s="188">
        <f t="shared" si="1085"/>
        <v>0</v>
      </c>
      <c r="BQ211" s="170"/>
      <c r="BR211" s="189">
        <f t="shared" si="1086"/>
        <v>0</v>
      </c>
      <c r="BS211" s="189">
        <f t="shared" si="1087"/>
        <v>0</v>
      </c>
      <c r="BT211" s="189" t="str">
        <f t="shared" si="1121"/>
        <v xml:space="preserve"> </v>
      </c>
      <c r="BU211" s="155"/>
      <c r="BV211" s="170"/>
      <c r="BW211" s="170"/>
      <c r="BX211" s="194">
        <f t="shared" si="1089"/>
        <v>0</v>
      </c>
      <c r="BY211" s="194" t="str">
        <f>IF(BV211&lt;&gt;"",IF(AND(BV211/$DN$12&lt;=$BY$15,BV211/$DN$12&gt;=$BY$16),"CUMPLE","RECHAZADO"),"")</f>
        <v/>
      </c>
      <c r="BZ211" s="194">
        <f t="shared" si="1090"/>
        <v>0</v>
      </c>
      <c r="CA211" s="194">
        <f t="shared" si="1091"/>
        <v>0</v>
      </c>
      <c r="CB211" s="155"/>
      <c r="CC211" s="170"/>
      <c r="CD211" s="170"/>
      <c r="CE211" s="194">
        <f t="shared" si="1092"/>
        <v>0</v>
      </c>
      <c r="CF211" s="194" t="str">
        <f>IF(CC211&lt;&gt;"",IF(AND(CC211/$DN$12&lt;=$CF$15,CC211/$DS$12&gt;=$CF$16),"CUMPLE","RECHAZADO"),"")</f>
        <v/>
      </c>
      <c r="CG211" s="194">
        <f t="shared" si="1093"/>
        <v>0</v>
      </c>
      <c r="CH211" s="194">
        <f t="shared" si="1094"/>
        <v>0</v>
      </c>
      <c r="CI211" s="215"/>
      <c r="CJ211" s="196" t="str">
        <f t="shared" si="1095"/>
        <v/>
      </c>
      <c r="CK211" s="197">
        <f t="shared" si="1096"/>
        <v>0</v>
      </c>
      <c r="CL211" s="198" t="str">
        <f t="shared" si="858"/>
        <v/>
      </c>
      <c r="CM211" s="155"/>
      <c r="CN211" s="199" t="str">
        <f t="shared" si="1098"/>
        <v/>
      </c>
      <c r="CO211" s="200">
        <f t="shared" si="1099"/>
        <v>0</v>
      </c>
      <c r="CP211" s="201" t="str">
        <f t="shared" si="861"/>
        <v/>
      </c>
      <c r="CQ211" s="156"/>
      <c r="CR211" s="202">
        <f t="shared" si="862"/>
        <v>0</v>
      </c>
      <c r="CS211" s="194">
        <f>(W211*$DP$12)+X211+(AF211*$DQ$12)+(AK211*$DR$12)+(AP211*$DS$12)+AV211+(BA211*$DQ$12)+(BF211*$DR$12)+(BK211*$DS$12)+BQ211+BV211+BW211+CC211+CD211</f>
        <v>0</v>
      </c>
      <c r="CT211" s="201">
        <f t="shared" si="1101"/>
        <v>0</v>
      </c>
      <c r="CU211" s="203"/>
      <c r="CV211" s="201" t="str">
        <f t="shared" si="864"/>
        <v/>
      </c>
      <c r="DB211" s="204" t="str">
        <f t="shared" si="865"/>
        <v/>
      </c>
      <c r="DC211" s="206"/>
    </row>
    <row r="212" spans="1:107" hidden="1" x14ac:dyDescent="0.25">
      <c r="A212" s="1042"/>
      <c r="B212" s="750">
        <v>11</v>
      </c>
      <c r="C212" s="1043"/>
      <c r="D212" s="220"/>
      <c r="E212" s="156"/>
      <c r="F212" s="751"/>
      <c r="G212" s="752" t="str">
        <f t="shared" ref="G212" si="1128">IF(F212&lt;&gt;"",IF(F212=$DV$13,"CUMPLE","RECHAZADO"),"")</f>
        <v/>
      </c>
      <c r="H212" s="753"/>
      <c r="I212" s="754"/>
      <c r="J212" s="784"/>
      <c r="K212" s="756">
        <f t="shared" si="1062"/>
        <v>0</v>
      </c>
      <c r="L212" s="174" t="e">
        <f t="shared" si="1063"/>
        <v>#DIV/0!</v>
      </c>
      <c r="M212" s="175" t="e">
        <f t="shared" si="1064"/>
        <v>#DIV/0!</v>
      </c>
      <c r="N212" s="176" t="e">
        <f t="shared" si="1065"/>
        <v>#DIV/0!</v>
      </c>
      <c r="O212" s="177" t="e">
        <f t="shared" si="1066"/>
        <v>#DIV/0!</v>
      </c>
      <c r="P212" s="757" t="str">
        <f>IF(H212&lt;&gt;"",IF(J212=K212,IF(H212="SI",IF(AND(I212&lt;=$DF$13,I212&gt;=($DF$13*0.9)),"CUMPLE","NO CUMPLE"),IF(I212=$DF$13,"CUMPLE","NO CUMPLE")),"NO CUMPLE"),"")</f>
        <v/>
      </c>
      <c r="Q212" s="179">
        <f t="shared" si="1067"/>
        <v>0</v>
      </c>
      <c r="R212" s="758" t="str">
        <f t="shared" si="867"/>
        <v/>
      </c>
      <c r="S212" s="758" t="str">
        <f t="shared" si="829"/>
        <v/>
      </c>
      <c r="T212" s="759"/>
      <c r="U212" s="760"/>
      <c r="V212" s="155"/>
      <c r="W212" s="761"/>
      <c r="X212" s="762"/>
      <c r="Y212" s="763">
        <f>ROUND(W212*$DP$13,0)</f>
        <v>0</v>
      </c>
      <c r="Z212" s="763">
        <f t="shared" si="830"/>
        <v>0</v>
      </c>
      <c r="AA212" s="1045"/>
      <c r="AB212" s="764" t="str">
        <f>IF(W212&lt;&gt;"",IF((Y212/$DP$13)/$DN$13&lt;=$AA$20,"CUMPLE","RECHAZADO"),"")</f>
        <v/>
      </c>
      <c r="AC212" s="765">
        <f t="shared" si="1071"/>
        <v>0</v>
      </c>
      <c r="AD212" s="765">
        <f t="shared" si="1072"/>
        <v>0</v>
      </c>
      <c r="AE212" s="759"/>
      <c r="AF212" s="761"/>
      <c r="AG212" s="763">
        <f>ROUND(AF212*$DQ$13,0)</f>
        <v>0</v>
      </c>
      <c r="AH212" s="1045"/>
      <c r="AI212" s="764" t="str">
        <f>IF(AF212&lt;&gt;"",IF(AG212/$DQ$13&lt;=$AH$20,"CUMPLE","RECHAZADO"),"")</f>
        <v/>
      </c>
      <c r="AJ212" s="759"/>
      <c r="AK212" s="761"/>
      <c r="AL212" s="763">
        <f>ROUND(AK212*$DR$13,0)</f>
        <v>0</v>
      </c>
      <c r="AM212" s="1045"/>
      <c r="AN212" s="764" t="str">
        <f>IF(AK212&lt;&gt;"",IF(AL212/$DR$13&lt;=$AM$20,"CUMPLE","RECHAZADO"),"")</f>
        <v/>
      </c>
      <c r="AO212" s="759"/>
      <c r="AP212" s="761"/>
      <c r="AQ212" s="763">
        <f>ROUND(AP212*$DS$13,0)</f>
        <v>0</v>
      </c>
      <c r="AR212" s="1045"/>
      <c r="AS212" s="764" t="str">
        <f>IF(AP212&lt;&gt;"",IF(AQ212/$DR$13&lt;=$AR$20,"CUMPLE","RECHAZADO"),"")</f>
        <v/>
      </c>
      <c r="AT212" s="766"/>
      <c r="AU212" s="767">
        <f t="shared" si="1076"/>
        <v>0</v>
      </c>
      <c r="AV212" s="753"/>
      <c r="AW212" s="768">
        <f t="shared" si="1077"/>
        <v>0</v>
      </c>
      <c r="AX212" s="768">
        <f t="shared" si="1078"/>
        <v>0</v>
      </c>
      <c r="AY212" s="768" t="str">
        <f t="shared" si="1118"/>
        <v xml:space="preserve"> </v>
      </c>
      <c r="AZ212" s="155"/>
      <c r="BA212" s="761"/>
      <c r="BB212" s="763">
        <f>ROUND(BA212*$DQ$13,0)</f>
        <v>0</v>
      </c>
      <c r="BC212" s="770">
        <f t="shared" ref="BC212" si="1129">$BC$13</f>
        <v>385647118</v>
      </c>
      <c r="BD212" s="164" t="str">
        <f t="shared" si="842"/>
        <v/>
      </c>
      <c r="BE212" s="759"/>
      <c r="BF212" s="761"/>
      <c r="BG212" s="763">
        <f>ROUND(BF212*$DR$13,0)</f>
        <v>0</v>
      </c>
      <c r="BH212" s="763">
        <f t="shared" ref="BH212" si="1130">$BH$13</f>
        <v>1512338976</v>
      </c>
      <c r="BI212" s="164" t="str">
        <f t="shared" si="1083"/>
        <v/>
      </c>
      <c r="BJ212" s="759"/>
      <c r="BK212" s="761"/>
      <c r="BL212" s="763">
        <f>ROUND(BK212*$DS$13,0)</f>
        <v>0</v>
      </c>
      <c r="BM212" s="1045"/>
      <c r="BN212" s="764" t="str">
        <f>IF(BK212&lt;&gt;"",IF((BL212/$DR$13)/$DN$13&lt;=$BM$20,"CUMPLE","RECHAZADO"),"")</f>
        <v/>
      </c>
      <c r="BO212" s="771"/>
      <c r="BP212" s="767">
        <f t="shared" si="1085"/>
        <v>0</v>
      </c>
      <c r="BQ212" s="753"/>
      <c r="BR212" s="768">
        <f t="shared" si="1086"/>
        <v>0</v>
      </c>
      <c r="BS212" s="768">
        <f t="shared" si="1087"/>
        <v>0</v>
      </c>
      <c r="BT212" s="768" t="str">
        <f t="shared" si="1121"/>
        <v xml:space="preserve"> </v>
      </c>
      <c r="BU212" s="155"/>
      <c r="BV212" s="753"/>
      <c r="BW212" s="753"/>
      <c r="BX212" s="772">
        <f t="shared" si="1089"/>
        <v>0</v>
      </c>
      <c r="BY212" s="772" t="str">
        <f>IF(BV212&lt;&gt;"",IF(AND(BV212/$DN$13&lt;=$BY$15,BV212/$DN$13&gt;=$BY$16),"CUMPLE","RECHAZADO"),"")</f>
        <v/>
      </c>
      <c r="BZ212" s="772">
        <f t="shared" si="1090"/>
        <v>0</v>
      </c>
      <c r="CA212" s="772">
        <f t="shared" si="1091"/>
        <v>0</v>
      </c>
      <c r="CB212" s="155"/>
      <c r="CC212" s="753"/>
      <c r="CD212" s="753"/>
      <c r="CE212" s="772">
        <f t="shared" si="1092"/>
        <v>0</v>
      </c>
      <c r="CF212" s="772" t="str">
        <f>IF(CC212&lt;&gt;"",IF(AND(CC212/$DN$13&lt;=$CF$15,CC212/$DS$13&gt;=$CF$16),"CUMPLE","RECHAZADO"),"")</f>
        <v/>
      </c>
      <c r="CG212" s="772">
        <f t="shared" si="1093"/>
        <v>0</v>
      </c>
      <c r="CH212" s="772">
        <f t="shared" si="1094"/>
        <v>0</v>
      </c>
      <c r="CI212" s="773"/>
      <c r="CJ212" s="774" t="str">
        <f t="shared" si="1095"/>
        <v/>
      </c>
      <c r="CK212" s="775">
        <f t="shared" si="1096"/>
        <v>0</v>
      </c>
      <c r="CL212" s="776" t="str">
        <f t="shared" si="858"/>
        <v/>
      </c>
      <c r="CM212" s="155"/>
      <c r="CN212" s="777" t="str">
        <f t="shared" si="1098"/>
        <v/>
      </c>
      <c r="CO212" s="778">
        <f t="shared" si="1099"/>
        <v>0</v>
      </c>
      <c r="CP212" s="779" t="str">
        <f t="shared" si="861"/>
        <v/>
      </c>
      <c r="CQ212" s="156"/>
      <c r="CR212" s="780">
        <f t="shared" si="862"/>
        <v>0</v>
      </c>
      <c r="CS212" s="772">
        <f>(W212*$DP$13)+X212+(AF212*$DQ$13)+(AK212*$DR$13)+(AP212*$DS$13)+AV212+(BA212*$DQ$13)+(BF212*$DR$13)+(BK212*$DS$13)+BQ212+BV212+BW212+CC212+CD212</f>
        <v>0</v>
      </c>
      <c r="CT212" s="779">
        <f t="shared" si="1101"/>
        <v>0</v>
      </c>
      <c r="CU212" s="781"/>
      <c r="CV212" s="779" t="str">
        <f t="shared" si="864"/>
        <v/>
      </c>
      <c r="DB212" s="782" t="str">
        <f t="shared" si="865"/>
        <v/>
      </c>
      <c r="DC212" s="783"/>
    </row>
    <row r="213" spans="1:107" ht="13.5" customHeight="1" thickBot="1" x14ac:dyDescent="0.3">
      <c r="A213" s="1039"/>
      <c r="B213" s="870">
        <v>12</v>
      </c>
      <c r="C213" s="1039"/>
      <c r="D213" s="726"/>
      <c r="E213" s="871"/>
      <c r="F213" s="872">
        <v>8654253262</v>
      </c>
      <c r="G213" s="873" t="str">
        <f>IF(F213&lt;&gt;"",IF(F213=$DV$14,"CUMPLE","AJUSTE DE PRESUPUESTO"),"")</f>
        <v>CUMPLE</v>
      </c>
      <c r="H213" s="874" t="s">
        <v>1538</v>
      </c>
      <c r="I213" s="880">
        <v>6682732205</v>
      </c>
      <c r="J213" s="208">
        <v>126971912</v>
      </c>
      <c r="K213" s="173">
        <f t="shared" si="1062"/>
        <v>126971912</v>
      </c>
      <c r="L213" s="724" t="e">
        <f t="shared" si="1063"/>
        <v>#DIV/0!</v>
      </c>
      <c r="M213" s="175" t="e">
        <f t="shared" si="1064"/>
        <v>#DIV/0!</v>
      </c>
      <c r="N213" s="176" t="e">
        <f t="shared" si="1065"/>
        <v>#DIV/0!</v>
      </c>
      <c r="O213" s="177" t="e">
        <f t="shared" si="1066"/>
        <v>#DIV/0!</v>
      </c>
      <c r="P213" s="178" t="str">
        <f>IF(H213&lt;&gt;"",IF(J213=K213,IF(H213="SI",IF(AND(I213&lt;=$DF$14,I213&gt;=($DF$14*0.9)),"CUMPLE","NO CUMPLE"),IF(I213=$DF$14,"CUMPLE","NO CUMPLE")),"NO CUMPLE"),"")</f>
        <v>CUMPLE</v>
      </c>
      <c r="Q213" s="725">
        <f t="shared" si="1067"/>
        <v>0</v>
      </c>
      <c r="R213" s="180">
        <f t="shared" si="867"/>
        <v>6809704117</v>
      </c>
      <c r="S213" s="180">
        <f t="shared" si="829"/>
        <v>6682732205</v>
      </c>
      <c r="T213" s="209"/>
      <c r="U213" s="209"/>
      <c r="V213" s="871"/>
      <c r="W213" s="874">
        <v>1356551</v>
      </c>
      <c r="X213" s="876">
        <v>567038</v>
      </c>
      <c r="Y213" s="184">
        <f>ROUND(W213*$DP$14,0)</f>
        <v>29844122</v>
      </c>
      <c r="Z213" s="184">
        <f t="shared" si="830"/>
        <v>567038</v>
      </c>
      <c r="AA213" s="1044"/>
      <c r="AB213" s="185" t="str">
        <f>IF(W213&lt;&gt;"",IF((Y213/$DP$14)/$DN$14&lt;=$AA$20,"CUMPLE","RECHAZADO"),"")</f>
        <v>CUMPLE</v>
      </c>
      <c r="AC213" s="186">
        <f t="shared" si="1071"/>
        <v>30411160</v>
      </c>
      <c r="AD213" s="186">
        <f t="shared" si="1072"/>
        <v>29844122</v>
      </c>
      <c r="AE213" s="209"/>
      <c r="AF213" s="874">
        <v>202672</v>
      </c>
      <c r="AG213" s="184">
        <f>ROUND(AF213*$DQ$14,0)</f>
        <v>810688</v>
      </c>
      <c r="AH213" s="1044"/>
      <c r="AI213" s="185" t="str">
        <f>IF(AF213&lt;&gt;"",IF(AG213/$DQ$14&lt;=$AH$20,"CUMPLE","RECHAZADO"),"")</f>
        <v>CUMPLE</v>
      </c>
      <c r="AJ213" s="209"/>
      <c r="AK213" s="874">
        <v>161764</v>
      </c>
      <c r="AL213" s="184">
        <f>ROUND(AK213*$DR$14,0)</f>
        <v>3558808</v>
      </c>
      <c r="AM213" s="1044"/>
      <c r="AN213" s="185" t="str">
        <f>IF(AK213&lt;&gt;"",IF(AL213/$DR$14&lt;=$AM$20,"CUMPLE","RECHAZADO"),"")</f>
        <v>CUMPLE</v>
      </c>
      <c r="AO213" s="209"/>
      <c r="AP213" s="874">
        <v>212210</v>
      </c>
      <c r="AQ213" s="184">
        <f>ROUND(AP213*$DS$14,0)</f>
        <v>424420</v>
      </c>
      <c r="AR213" s="1044"/>
      <c r="AS213" s="185" t="str">
        <f>IF(AP213&lt;&gt;"",IF(AQ213/$DR$14&lt;=$AR$20,"CUMPLE","RECHAZADO"),"")</f>
        <v>CUMPLE</v>
      </c>
      <c r="AT213" s="185"/>
      <c r="AU213" s="194">
        <f t="shared" si="1076"/>
        <v>4793916</v>
      </c>
      <c r="AV213" s="874">
        <v>910844</v>
      </c>
      <c r="AW213" s="877">
        <f t="shared" si="1077"/>
        <v>910844</v>
      </c>
      <c r="AX213" s="877">
        <f t="shared" si="1078"/>
        <v>5704760</v>
      </c>
      <c r="AY213" s="877" t="str">
        <f>IF(AV213&lt;&gt;"",IF(AI213="CUMPLE",IF(AN213="CUMPLE",IF(AS213="CUMPLE","CUMPLE","NO CUMPLE"),"NO CUMPLE"),"NO CUMPLE"),"")</f>
        <v>CUMPLE</v>
      </c>
      <c r="AZ213" s="871"/>
      <c r="BA213" s="874">
        <v>28869352</v>
      </c>
      <c r="BB213" s="184">
        <f>ROUND(BA213*$DQ$14,0)</f>
        <v>115477408</v>
      </c>
      <c r="BC213" s="184">
        <f t="shared" ref="BC213" si="1131">$BC$14</f>
        <v>171994948</v>
      </c>
      <c r="BD213" s="185" t="str">
        <f t="shared" si="842"/>
        <v>CUMPLE</v>
      </c>
      <c r="BE213" s="209"/>
      <c r="BF213" s="874">
        <v>27123936</v>
      </c>
      <c r="BG213" s="184">
        <f>ROUND(BF213*$DR$14,0)</f>
        <v>596726592</v>
      </c>
      <c r="BH213" s="184">
        <f t="shared" ref="BH213" si="1132">$BH$14</f>
        <v>888779540</v>
      </c>
      <c r="BI213" s="185" t="str">
        <f t="shared" si="1083"/>
        <v>CUMPLE</v>
      </c>
      <c r="BJ213" s="209"/>
      <c r="BK213" s="874">
        <v>50045679</v>
      </c>
      <c r="BL213" s="184">
        <f>ROUND(BK213*$DS$14,0)</f>
        <v>100091358</v>
      </c>
      <c r="BM213" s="1044"/>
      <c r="BN213" s="185" t="str">
        <f>IF(BK213&lt;&gt;"",IF((BL213/$DR$14)/$DN$14&lt;=$BM$20,"CUMPLE","RECHAZADO"),"")</f>
        <v>CUMPLE</v>
      </c>
      <c r="BO213" s="878"/>
      <c r="BP213" s="194">
        <f t="shared" si="1085"/>
        <v>812295358</v>
      </c>
      <c r="BQ213" s="874">
        <v>154336118</v>
      </c>
      <c r="BR213" s="877">
        <f t="shared" si="1086"/>
        <v>154336118</v>
      </c>
      <c r="BS213" s="877">
        <f t="shared" si="1087"/>
        <v>966631476</v>
      </c>
      <c r="BT213" s="877" t="str">
        <f>IF(BQ213&lt;&gt;"",IF(BD213="CUMPLE",IF(BI213="CUMPLE",IF(BN213="CUMPLE","CUMPLE","NO CUMPLE"),"NO CUMPLE"),"NO CUMPLE"),"")</f>
        <v>CUMPLE</v>
      </c>
      <c r="BU213" s="871"/>
      <c r="BV213" s="874">
        <v>140678169</v>
      </c>
      <c r="BW213" s="874">
        <v>2672885</v>
      </c>
      <c r="BX213" s="194">
        <f t="shared" si="1089"/>
        <v>2672885</v>
      </c>
      <c r="BY213" s="194" t="str">
        <f>IF(BV213&lt;&gt;"",IF(AND(BV213/$DN$14&lt;=$BY$15,BV213/$DN$14&gt;=$BY$16),"CUMPLE","RECHAZADO"),"")</f>
        <v>CUMPLE</v>
      </c>
      <c r="BZ213" s="194">
        <f t="shared" si="1090"/>
        <v>140678169</v>
      </c>
      <c r="CA213" s="194">
        <f t="shared" si="1091"/>
        <v>143351054</v>
      </c>
      <c r="CB213" s="871"/>
      <c r="CC213" s="874">
        <v>175753690</v>
      </c>
      <c r="CD213" s="874">
        <v>3339320</v>
      </c>
      <c r="CE213" s="194">
        <f t="shared" si="1092"/>
        <v>3339320</v>
      </c>
      <c r="CF213" s="194" t="str">
        <f>IF(CC213&lt;&gt;"",IF(AND(CC213/$DN$14&lt;=$CF$15,CC213/$DN$14&gt;=$CF$16),"CUMPLE","RECHAZADO"),"")</f>
        <v>CUMPLE</v>
      </c>
      <c r="CG213" s="194">
        <f t="shared" si="1093"/>
        <v>175753690</v>
      </c>
      <c r="CH213" s="194">
        <f t="shared" si="1094"/>
        <v>179093010</v>
      </c>
      <c r="CI213" s="194"/>
      <c r="CJ213" s="232">
        <f t="shared" si="1095"/>
        <v>6809704117</v>
      </c>
      <c r="CK213" s="197">
        <f t="shared" si="1096"/>
        <v>1325191460</v>
      </c>
      <c r="CL213" s="232">
        <f t="shared" si="858"/>
        <v>8134895577</v>
      </c>
      <c r="CM213" s="871"/>
      <c r="CN213" s="200">
        <f t="shared" si="1098"/>
        <v>6682732205</v>
      </c>
      <c r="CO213" s="200">
        <f t="shared" si="1099"/>
        <v>1163365255</v>
      </c>
      <c r="CP213" s="200">
        <f t="shared" si="861"/>
        <v>7846097460</v>
      </c>
      <c r="CQ213" s="871"/>
      <c r="CR213" s="194">
        <f t="shared" si="862"/>
        <v>6809704117</v>
      </c>
      <c r="CS213" s="194">
        <f>(W213*$DP$14)+X213+(AF213*$DQ$14)+(AK213*$DR$14)+(AP213*$DS$14)+AV213+(BA213*$DQ$14)+(BF213*$DR$14)+(BK213*$DS$14)+BQ213+BV213+BW213+CC213+CD213</f>
        <v>1325191460</v>
      </c>
      <c r="CT213" s="200">
        <f t="shared" si="1101"/>
        <v>8134895577</v>
      </c>
      <c r="CU213" s="874">
        <v>8134895577</v>
      </c>
      <c r="CV213" s="200" t="str">
        <f t="shared" si="864"/>
        <v>OK</v>
      </c>
      <c r="CW213" s="136"/>
      <c r="DB213" s="879" t="str">
        <f>IF(F213&lt;&gt;"",IF(G213="CUMPLE",IF(P213="CUMPLE",IF(AB213="CUMPLE",IF(AY213="CUMPLE",IF(BT213="CUMPLE",IF(BY213="CUMPLE",IF(CF213="CUMPLE","HABILITADO","RECHAZADO"),"RECHAZADO"),"RECHAZADO"),"RECHAZADO"),"RECHAZADO"),"RECHAZADO"),"RECHAZADO"),"")</f>
        <v>HABILITADO</v>
      </c>
      <c r="DC213" s="487"/>
    </row>
    <row r="214" spans="1:107" ht="14.25" customHeight="1" thickTop="1" thickBot="1" x14ac:dyDescent="0.3">
      <c r="A214" s="105">
        <v>15</v>
      </c>
      <c r="B214" s="881"/>
      <c r="C214" s="881"/>
      <c r="D214" s="222"/>
      <c r="E214" s="881"/>
      <c r="F214" s="882"/>
      <c r="G214" s="881"/>
      <c r="H214" s="881"/>
      <c r="I214" s="881"/>
      <c r="J214" s="883"/>
      <c r="K214" s="881"/>
      <c r="L214" s="219"/>
      <c r="M214" s="218"/>
      <c r="N214" s="218"/>
      <c r="O214" s="218"/>
      <c r="P214" s="881"/>
      <c r="Q214" s="218"/>
      <c r="R214" s="881"/>
      <c r="S214" s="881"/>
      <c r="T214" s="881"/>
      <c r="U214" s="881"/>
      <c r="V214" s="881"/>
      <c r="W214" s="881"/>
      <c r="X214" s="881"/>
      <c r="Y214" s="881"/>
      <c r="Z214" s="881"/>
      <c r="AA214" s="881"/>
      <c r="AB214" s="881"/>
      <c r="AC214" s="881"/>
      <c r="AD214" s="881"/>
      <c r="AE214" s="881"/>
      <c r="AF214" s="881"/>
      <c r="AG214" s="881"/>
      <c r="AH214" s="881"/>
      <c r="AI214" s="881"/>
      <c r="AJ214" s="881"/>
      <c r="AK214" s="881"/>
      <c r="AL214" s="881"/>
      <c r="AM214" s="881"/>
      <c r="AN214" s="881"/>
      <c r="AO214" s="881"/>
      <c r="AP214" s="881"/>
      <c r="AQ214" s="881"/>
      <c r="AR214" s="881"/>
      <c r="AS214" s="881"/>
      <c r="AT214" s="881"/>
      <c r="AU214" s="881"/>
      <c r="AV214" s="881"/>
      <c r="AW214" s="881"/>
      <c r="AX214" s="881"/>
      <c r="AY214" s="881"/>
      <c r="AZ214" s="881"/>
      <c r="BA214" s="881"/>
      <c r="BB214" s="881"/>
      <c r="BC214" s="881"/>
      <c r="BD214" s="881"/>
      <c r="BE214" s="881"/>
      <c r="BF214" s="881"/>
      <c r="BG214" s="881"/>
      <c r="BH214" s="881"/>
      <c r="BI214" s="881"/>
      <c r="BJ214" s="881"/>
      <c r="BK214" s="881"/>
      <c r="BL214" s="881"/>
      <c r="BM214" s="881"/>
      <c r="BN214" s="881"/>
      <c r="BO214" s="881"/>
      <c r="BP214" s="881"/>
      <c r="BQ214" s="881"/>
      <c r="BR214" s="881"/>
      <c r="BS214" s="881"/>
      <c r="BT214" s="881"/>
      <c r="BU214" s="881"/>
      <c r="BV214" s="881"/>
      <c r="BW214" s="881"/>
      <c r="BX214" s="881"/>
      <c r="BY214" s="881"/>
      <c r="BZ214" s="881"/>
      <c r="CA214" s="881"/>
      <c r="CB214" s="881"/>
      <c r="CC214" s="881"/>
      <c r="CD214" s="881"/>
      <c r="CE214" s="881"/>
      <c r="CF214" s="881"/>
      <c r="CG214" s="881"/>
      <c r="CH214" s="881"/>
      <c r="CI214" s="881"/>
      <c r="CJ214" s="881"/>
      <c r="CK214" s="881"/>
      <c r="CL214" s="881"/>
      <c r="CM214" s="881"/>
      <c r="CN214" s="881"/>
      <c r="CO214" s="881"/>
      <c r="CP214" s="884" t="s">
        <v>2063</v>
      </c>
      <c r="CQ214" s="881"/>
      <c r="CR214" s="881"/>
      <c r="CS214" s="881"/>
      <c r="CT214" s="881"/>
      <c r="CU214" s="885"/>
      <c r="CV214" s="881"/>
      <c r="CW214" s="136"/>
      <c r="DB214" s="886"/>
      <c r="DC214" s="887"/>
    </row>
    <row r="215" spans="1:107" ht="13.5" hidden="1" customHeight="1" x14ac:dyDescent="0.25">
      <c r="A215" s="1041">
        <f t="shared" ref="A215" si="1133">A227</f>
        <v>16</v>
      </c>
      <c r="B215" s="167">
        <v>1</v>
      </c>
      <c r="C215" s="1043" t="str">
        <f>Proponentes!B197</f>
        <v>UNIÓN TEMPORAL SEANSED 2021</v>
      </c>
      <c r="D215" s="220"/>
      <c r="E215" s="156"/>
      <c r="F215" s="168"/>
      <c r="G215" s="169" t="str">
        <f t="shared" ref="G215" si="1134">IF(F215&lt;&gt;"",IF(F215=$DV$3,"CUMPLE","RECHAZADO"),"")</f>
        <v/>
      </c>
      <c r="H215" s="170"/>
      <c r="I215" s="221"/>
      <c r="J215" s="172"/>
      <c r="K215" s="827">
        <f t="shared" ref="K215:K226" si="1135">ROUND((I215*0.019),0)</f>
        <v>0</v>
      </c>
      <c r="L215" s="174" t="e">
        <f t="shared" ref="L215:L226" si="1136">1-I215/DF198</f>
        <v>#DIV/0!</v>
      </c>
      <c r="M215" s="175" t="e">
        <f t="shared" ref="M215:M226" si="1137">DF198/DN198</f>
        <v>#DIV/0!</v>
      </c>
      <c r="N215" s="176" t="e">
        <f t="shared" ref="N215:N226" si="1138">M215*0.019</f>
        <v>#DIV/0!</v>
      </c>
      <c r="O215" s="177" t="e">
        <f t="shared" ref="O215:O226" si="1139">(M215+N215)</f>
        <v>#DIV/0!</v>
      </c>
      <c r="P215" s="179" t="str">
        <f>IF(H215&lt;&gt;"",IF(J215=K215,IF(H215="SI",IF(AND(I215&lt;=$DF$3,I215&gt;=($DF$3*0.9)),"CUMPLE","NO CUMPLE"),IF(I215=$DF$3,"CUMPLE","NO CUMPLE")),"NO CUMPLE"),"")</f>
        <v/>
      </c>
      <c r="Q215" s="179">
        <f t="shared" ref="Q215:Q226" si="1140">DN198</f>
        <v>0</v>
      </c>
      <c r="R215" s="828" t="str">
        <f t="shared" ref="R215" si="1141">IF(F215&lt;&gt;"",IF(G215="CUMPLE",IF(P215="CUMPLE",(I215+J215),""),"RECHAZADO"),"")</f>
        <v/>
      </c>
      <c r="S215" s="828" t="str">
        <f t="shared" ref="S215" si="1142">IF(F215&lt;&gt;"",IF(G215="CUMPLE",IF(P215="CUMPLE",I215,""),"RECHAZADO"),"")</f>
        <v/>
      </c>
      <c r="T215" s="181"/>
      <c r="U215" s="182"/>
      <c r="V215" s="155"/>
      <c r="W215" s="170"/>
      <c r="X215" s="183"/>
      <c r="Y215" s="829">
        <f>ROUND(W215*$DP$3,0)</f>
        <v>0</v>
      </c>
      <c r="Z215" s="829">
        <f t="shared" si="830"/>
        <v>0</v>
      </c>
      <c r="AA215" s="1045">
        <f t="shared" ref="AA215" si="1143">$AA$16</f>
        <v>100189.4</v>
      </c>
      <c r="AB215" s="244" t="str">
        <f>IF(W215&lt;&gt;"",IF((Y215/$DP$3)/$DN$3&lt;=$AA$20,"CUMPLE","RECHAZADO"),"")</f>
        <v/>
      </c>
      <c r="AC215" s="830">
        <f t="shared" ref="AC215:AC226" si="1144">Y215+Z215</f>
        <v>0</v>
      </c>
      <c r="AD215" s="830">
        <f t="shared" ref="AD215:AD226" si="1145">Y215</f>
        <v>0</v>
      </c>
      <c r="AE215" s="181"/>
      <c r="AF215" s="170"/>
      <c r="AG215" s="829">
        <f>ROUND(AF215*$DQ$3,0)</f>
        <v>0</v>
      </c>
      <c r="AH215" s="1045">
        <f t="shared" ref="AH215" si="1146">$AH$16</f>
        <v>301987.21999999997</v>
      </c>
      <c r="AI215" s="244" t="str">
        <f>IF(AF215&lt;&gt;"",IF(AG215/$DQ$3&lt;=$AH$20,"CUMPLE","RECHAZADO"),"")</f>
        <v/>
      </c>
      <c r="AJ215" s="181"/>
      <c r="AK215" s="170"/>
      <c r="AL215" s="829">
        <f>ROUND(AK215*$DR$3,0)</f>
        <v>0</v>
      </c>
      <c r="AM215" s="1045">
        <f t="shared" ref="AM215" si="1147">$AM$16</f>
        <v>240934</v>
      </c>
      <c r="AN215" s="244" t="str">
        <f>IF(AK215&lt;&gt;"",IF(AL215/$DR$3&lt;=$AM$20,"CUMPLE","RECHAZADO"),"")</f>
        <v/>
      </c>
      <c r="AO215" s="181"/>
      <c r="AP215" s="170"/>
      <c r="AQ215" s="829">
        <f>ROUND(AP215*$DS$3,0)</f>
        <v>0</v>
      </c>
      <c r="AR215" s="1045">
        <f t="shared" ref="AR215" si="1148">$AR$16</f>
        <v>316072.26</v>
      </c>
      <c r="AS215" s="244" t="str">
        <f>IF(AP215&lt;&gt;"",IF(AQ215/$DR$3&lt;=$AR$20,"CUMPLE","RECHAZADO"),"")</f>
        <v/>
      </c>
      <c r="AT215" s="187"/>
      <c r="AU215" s="831">
        <f t="shared" ref="AU215:AU226" si="1149">AG215+AL215+AQ215</f>
        <v>0</v>
      </c>
      <c r="AV215" s="170"/>
      <c r="AW215" s="832">
        <f t="shared" ref="AW215:AW226" si="1150">ROUND((AG215+AL215+AQ215)*19%,0)</f>
        <v>0</v>
      </c>
      <c r="AX215" s="832">
        <f t="shared" ref="AX215:AX226" si="1151">ROUND((AG215+AL215+AQ215)*$AV$16,0)</f>
        <v>0</v>
      </c>
      <c r="AY215" s="832" t="str">
        <f t="shared" ref="AY215:AY217" si="1152">IF(AV215&lt;&gt;"",IF(AI215="CUMPLE",IF(AN215="CUMPLE","CUMPLE","NO CUMPLE"),"NO CUMPLE")," ")</f>
        <v xml:space="preserve"> </v>
      </c>
      <c r="AZ215" s="155"/>
      <c r="BA215" s="170"/>
      <c r="BB215" s="829">
        <f>ROUND(BA215*$DQ$3,0)</f>
        <v>0</v>
      </c>
      <c r="BC215" s="834">
        <f t="shared" ref="BC215" si="1153">$BC$3</f>
        <v>339892784</v>
      </c>
      <c r="BD215" s="729" t="str">
        <f t="shared" ref="BD215" si="1154">IF(BA215&lt;&gt;"",IF(BB215&lt;=BC215,"CUMPLE","RECHAZADO"),"")</f>
        <v/>
      </c>
      <c r="BE215" s="181"/>
      <c r="BF215" s="170"/>
      <c r="BG215" s="829">
        <f>ROUND(BF215*$DR$3,0)</f>
        <v>0</v>
      </c>
      <c r="BH215" s="829">
        <f t="shared" ref="BH215" si="1155">$BH$3</f>
        <v>1059638654</v>
      </c>
      <c r="BI215" s="729" t="str">
        <f t="shared" ref="BI215:BI226" si="1156">IF(BF215&lt;&gt;"",IF(BG215&lt;=BH215,"CUMPLE","RECHAZADO"),"")</f>
        <v/>
      </c>
      <c r="BJ215" s="181"/>
      <c r="BK215" s="170"/>
      <c r="BL215" s="829">
        <f>ROUND(BK215*$DS$3,0)</f>
        <v>0</v>
      </c>
      <c r="BM215" s="1045">
        <f t="shared" ref="BM215" si="1157">$BM$16</f>
        <v>74539289</v>
      </c>
      <c r="BN215" s="244" t="str">
        <f>IF(BK215&lt;&gt;"",IF((BL215/$DR$3)/$DN$3&lt;=$BM$20,"CUMPLE","RECHAZADO"),"")</f>
        <v/>
      </c>
      <c r="BO215" s="193"/>
      <c r="BP215" s="831">
        <f t="shared" ref="BP215:BP226" si="1158">BB215+BG215+BL215</f>
        <v>0</v>
      </c>
      <c r="BQ215" s="170"/>
      <c r="BR215" s="832">
        <f t="shared" ref="BR215:BR226" si="1159">ROUND((BB215+BG215+BL215)*19%,0)</f>
        <v>0</v>
      </c>
      <c r="BS215" s="832">
        <f t="shared" ref="BS215:BS226" si="1160">ROUND((BB215+BG215+BL215)*$AV$16,0)</f>
        <v>0</v>
      </c>
      <c r="BT215" s="832" t="str">
        <f t="shared" ref="BT215:BT217" si="1161">IF(BQ215&lt;&gt;"",IF(BD215="CUMPLE",IF(BI215="CUMPLE","CUMPLE","NO CUMPLE"),"NO CUMPLE")," ")</f>
        <v xml:space="preserve"> </v>
      </c>
      <c r="BU215" s="155"/>
      <c r="BV215" s="170"/>
      <c r="BW215" s="170"/>
      <c r="BX215" s="835">
        <f t="shared" ref="BX215:BX226" si="1162">ROUND((BV215*10%)*19%,0)</f>
        <v>0</v>
      </c>
      <c r="BY215" s="835" t="str">
        <f>IF(BV215&lt;&gt;"",IF(AND(BV215/$DN$3&lt;=$BY$15,BV215/$DN$3&gt;=$BY$16),"CUMPLE","RECHAZADO"),"")</f>
        <v/>
      </c>
      <c r="BZ215" s="835">
        <f t="shared" ref="BZ215:BZ226" si="1163">BV215</f>
        <v>0</v>
      </c>
      <c r="CA215" s="835">
        <f t="shared" ref="CA215:CA226" si="1164">BZ215+BX215</f>
        <v>0</v>
      </c>
      <c r="CB215" s="155"/>
      <c r="CC215" s="170"/>
      <c r="CD215" s="170"/>
      <c r="CE215" s="835">
        <f t="shared" ref="CE215:CE226" si="1165">ROUND((CC215*10%)*19%,0)</f>
        <v>0</v>
      </c>
      <c r="CF215" s="835" t="str">
        <f>IF(CC215&lt;&gt;"",IF(AND(CC215/$DN$3&lt;=$CF$15,CC215/$DS$3&gt;=$CF$16),"CUMPLE","RECHAZADO"),"")</f>
        <v/>
      </c>
      <c r="CG215" s="835">
        <f t="shared" ref="CG215:CG226" si="1166">CC215</f>
        <v>0</v>
      </c>
      <c r="CH215" s="835">
        <f t="shared" ref="CH215:CH226" si="1167">CG215+CE215</f>
        <v>0</v>
      </c>
      <c r="CI215" s="195"/>
      <c r="CJ215" s="86" t="str">
        <f t="shared" ref="CJ215:CJ226" si="1168">R215</f>
        <v/>
      </c>
      <c r="CK215" s="836">
        <f t="shared" ref="CK215:CK226" si="1169">AC215+AX215+BS215+CA215+CH215</f>
        <v>0</v>
      </c>
      <c r="CL215" s="837" t="str">
        <f t="shared" ref="CL215" si="1170">IF(CJ215="RECHAZADO","RECHAZADO",IF(CJ215&lt;&gt;"",CJ215+CK215,""))</f>
        <v/>
      </c>
      <c r="CM215" s="155"/>
      <c r="CN215" s="838" t="str">
        <f t="shared" ref="CN215:CN226" si="1171">S215</f>
        <v/>
      </c>
      <c r="CO215" s="839">
        <f t="shared" ref="CO215:CO226" si="1172">AD215+AU215+BP215+BZ215+CG215</f>
        <v>0</v>
      </c>
      <c r="CP215" s="840" t="str">
        <f t="shared" ref="CP215" si="1173">IF(CN215="RECHAZADO","RECHAZADO",IF(CN215&lt;&gt;"",CN215+CO215,""))</f>
        <v/>
      </c>
      <c r="CQ215" s="156"/>
      <c r="CR215" s="841">
        <f t="shared" si="862"/>
        <v>0</v>
      </c>
      <c r="CS215" s="835">
        <f>(W215*$DP$3)+X215+(AF215*$DQ$3)+(AK215*$DR$3)+(AP215*$DS$3)+AV215+(BA215*$DQ$3)+(BF215*$DR$3)+(BK215*$DS$3)+BQ215+BV215+BW215+CC215+CD215</f>
        <v>0</v>
      </c>
      <c r="CT215" s="840">
        <f t="shared" ref="CT215:CT226" si="1174">CR215+CS215</f>
        <v>0</v>
      </c>
      <c r="CU215" s="842"/>
      <c r="CV215" s="840" t="str">
        <f t="shared" ref="CV215" si="1175">IF(CU215&lt;&gt;"",IF(CT215=CU215,"OK","REVISAR"),"")</f>
        <v/>
      </c>
      <c r="DB215" s="843" t="str">
        <f t="shared" ref="DB215" si="1176">IF(F215&lt;&gt;"",IF(G215="CUMPLE",IF(P215="CUMPLE",IF(AB215="CUMPLE",IF(AY215="CUMPLE",IF(BT215="CUMPLE",IF(BY215="CUMPLE","HABILITADO","RECHAZADO"),"RECHAZADO"),"RECHAZADO"),"RECHAZADO"),"RECHAZADO"),"RECHAZADO"),"")</f>
        <v/>
      </c>
      <c r="DC215" s="844"/>
    </row>
    <row r="216" spans="1:107" hidden="1" x14ac:dyDescent="0.25">
      <c r="A216" s="1046"/>
      <c r="B216" s="870">
        <v>2</v>
      </c>
      <c r="C216" s="1043"/>
      <c r="D216" s="220"/>
      <c r="E216" s="156"/>
      <c r="F216" s="207"/>
      <c r="G216" s="169" t="str">
        <f t="shared" ref="G216" si="1177">IF(F216&lt;&gt;"",IF(F216=$DV$4,"CUMPLE","RECHAZADO"),"")</f>
        <v/>
      </c>
      <c r="H216" s="170"/>
      <c r="I216" s="216"/>
      <c r="J216" s="208"/>
      <c r="K216" s="173">
        <f t="shared" si="1135"/>
        <v>0</v>
      </c>
      <c r="L216" s="174" t="e">
        <f t="shared" si="1136"/>
        <v>#DIV/0!</v>
      </c>
      <c r="M216" s="175" t="e">
        <f t="shared" si="1137"/>
        <v>#DIV/0!</v>
      </c>
      <c r="N216" s="176" t="e">
        <f t="shared" si="1138"/>
        <v>#DIV/0!</v>
      </c>
      <c r="O216" s="177" t="e">
        <f t="shared" si="1139"/>
        <v>#DIV/0!</v>
      </c>
      <c r="P216" s="178" t="str">
        <f>IF(H216&lt;&gt;"",IF(J216=K216,IF(H216="SI",IF(AND(I216&lt;=$DF$4,I216&gt;=($DF$4*0.9)),"CUMPLE","NO CUMPLE"),IF(I216=$DF$4,"CUMPLE","NO CUMPLE")),"NO CUMPLE"),"")</f>
        <v/>
      </c>
      <c r="Q216" s="179">
        <f t="shared" si="1140"/>
        <v>0</v>
      </c>
      <c r="R216" s="180" t="str">
        <f t="shared" si="867"/>
        <v/>
      </c>
      <c r="S216" s="180" t="str">
        <f t="shared" si="829"/>
        <v/>
      </c>
      <c r="T216" s="209"/>
      <c r="U216" s="210"/>
      <c r="V216" s="155"/>
      <c r="W216" s="211"/>
      <c r="X216" s="212"/>
      <c r="Y216" s="184">
        <f>ROUND(W216*$DP$4,0)</f>
        <v>0</v>
      </c>
      <c r="Z216" s="184">
        <f t="shared" si="830"/>
        <v>0</v>
      </c>
      <c r="AA216" s="1045"/>
      <c r="AB216" s="185" t="str">
        <f>IF(W216&lt;&gt;"",IF((Y216/$DP$4)/$DN$4&lt;=$AA$20,"CUMPLE","RECHAZADO"),"")</f>
        <v/>
      </c>
      <c r="AC216" s="186">
        <f t="shared" si="1144"/>
        <v>0</v>
      </c>
      <c r="AD216" s="186">
        <f t="shared" si="1145"/>
        <v>0</v>
      </c>
      <c r="AE216" s="209"/>
      <c r="AF216" s="211"/>
      <c r="AG216" s="184">
        <f>ROUND(AF216*$DQ$4,0)</f>
        <v>0</v>
      </c>
      <c r="AH216" s="1045"/>
      <c r="AI216" s="185" t="str">
        <f>IF(AF216&lt;&gt;"",IF(AG216/$DQ$4&lt;=$AH$20,"CUMPLE","RECHAZADO"),"")</f>
        <v/>
      </c>
      <c r="AJ216" s="209"/>
      <c r="AK216" s="211"/>
      <c r="AL216" s="184">
        <f>ROUND(AK216*$DR$4,0)</f>
        <v>0</v>
      </c>
      <c r="AM216" s="1045"/>
      <c r="AN216" s="185" t="str">
        <f>IF(AK216&lt;&gt;"",IF(AL216/$DR$4&lt;=$AM$20,"CUMPLE","RECHAZADO"),"")</f>
        <v/>
      </c>
      <c r="AO216" s="209"/>
      <c r="AP216" s="211"/>
      <c r="AQ216" s="184">
        <f>ROUND(AP216*$DS$4,0)</f>
        <v>0</v>
      </c>
      <c r="AR216" s="1045"/>
      <c r="AS216" s="185" t="str">
        <f>IF(AP216&lt;&gt;"",IF(AQ216/$DR$4&lt;=$AR$20,"CUMPLE","RECHAZADO"),"")</f>
        <v/>
      </c>
      <c r="AT216" s="213"/>
      <c r="AU216" s="188">
        <f t="shared" si="1149"/>
        <v>0</v>
      </c>
      <c r="AV216" s="170"/>
      <c r="AW216" s="189">
        <f t="shared" si="1150"/>
        <v>0</v>
      </c>
      <c r="AX216" s="189">
        <f t="shared" si="1151"/>
        <v>0</v>
      </c>
      <c r="AY216" s="189" t="str">
        <f t="shared" si="1152"/>
        <v xml:space="preserve"> </v>
      </c>
      <c r="AZ216" s="155"/>
      <c r="BA216" s="211"/>
      <c r="BB216" s="184">
        <f>ROUND(BA216*$DQ$4,0)</f>
        <v>0</v>
      </c>
      <c r="BC216" s="191">
        <f t="shared" ref="BC216" si="1178">$BC$4</f>
        <v>92828885</v>
      </c>
      <c r="BD216" s="192" t="str">
        <f t="shared" si="842"/>
        <v/>
      </c>
      <c r="BE216" s="209"/>
      <c r="BF216" s="211"/>
      <c r="BG216" s="184">
        <f>ROUND(BF216*$DR$4,0)</f>
        <v>0</v>
      </c>
      <c r="BH216" s="184">
        <f t="shared" ref="BH216" si="1179">$BH$4</f>
        <v>924495218</v>
      </c>
      <c r="BI216" s="192" t="str">
        <f t="shared" si="1156"/>
        <v/>
      </c>
      <c r="BJ216" s="209"/>
      <c r="BK216" s="211"/>
      <c r="BL216" s="184">
        <f>ROUND(BK216*$DS$4,0)</f>
        <v>0</v>
      </c>
      <c r="BM216" s="1045"/>
      <c r="BN216" s="185" t="str">
        <f>IF(BK216&lt;&gt;"",IF((BL216/$DR$4)/$DN$4&lt;=$BM$20,"CUMPLE","RECHAZADO"),"")</f>
        <v/>
      </c>
      <c r="BO216" s="214"/>
      <c r="BP216" s="188">
        <f t="shared" si="1158"/>
        <v>0</v>
      </c>
      <c r="BQ216" s="170"/>
      <c r="BR216" s="189">
        <f t="shared" si="1159"/>
        <v>0</v>
      </c>
      <c r="BS216" s="189">
        <f t="shared" si="1160"/>
        <v>0</v>
      </c>
      <c r="BT216" s="189" t="str">
        <f t="shared" si="1161"/>
        <v xml:space="preserve"> </v>
      </c>
      <c r="BU216" s="155"/>
      <c r="BV216" s="170"/>
      <c r="BW216" s="170"/>
      <c r="BX216" s="194">
        <f t="shared" si="1162"/>
        <v>0</v>
      </c>
      <c r="BY216" s="194" t="str">
        <f>IF(BV216&lt;&gt;"",IF(AND(BV216/$DN$4&lt;=$BY$15,BV216/$DN$4&gt;=$BY$16),"CUMPLE","RECHAZADO"),"")</f>
        <v/>
      </c>
      <c r="BZ216" s="194">
        <f t="shared" si="1163"/>
        <v>0</v>
      </c>
      <c r="CA216" s="194">
        <f t="shared" si="1164"/>
        <v>0</v>
      </c>
      <c r="CB216" s="155"/>
      <c r="CC216" s="170"/>
      <c r="CD216" s="170"/>
      <c r="CE216" s="194">
        <f t="shared" si="1165"/>
        <v>0</v>
      </c>
      <c r="CF216" s="194" t="str">
        <f>IF(CC216&lt;&gt;"",IF(AND(CC216/$DN$4&lt;=$CF$15,CC216/$DS$4&gt;=$CF$16),"CUMPLE","RECHAZADO"),"")</f>
        <v/>
      </c>
      <c r="CG216" s="194">
        <f t="shared" si="1166"/>
        <v>0</v>
      </c>
      <c r="CH216" s="194">
        <f t="shared" si="1167"/>
        <v>0</v>
      </c>
      <c r="CI216" s="215"/>
      <c r="CJ216" s="196" t="str">
        <f t="shared" si="1168"/>
        <v/>
      </c>
      <c r="CK216" s="197">
        <f t="shared" si="1169"/>
        <v>0</v>
      </c>
      <c r="CL216" s="198" t="str">
        <f t="shared" si="858"/>
        <v/>
      </c>
      <c r="CM216" s="155"/>
      <c r="CN216" s="199" t="str">
        <f t="shared" si="1171"/>
        <v/>
      </c>
      <c r="CO216" s="200">
        <f t="shared" si="1172"/>
        <v>0</v>
      </c>
      <c r="CP216" s="201" t="str">
        <f t="shared" si="861"/>
        <v/>
      </c>
      <c r="CQ216" s="156"/>
      <c r="CR216" s="202">
        <f t="shared" si="862"/>
        <v>0</v>
      </c>
      <c r="CS216" s="194">
        <f>(W216*$DP$4)+X216+(AF216*$DQ$4)+(AK216*$DR$4)+(AP216*$DS$4)+AV216+(BA216*$DQ$4)+(BF216*$DR$4)+(BK216*$DS$4)+BQ216+BV216+BW216+CC216+CD216</f>
        <v>0</v>
      </c>
      <c r="CT216" s="201">
        <f t="shared" si="1174"/>
        <v>0</v>
      </c>
      <c r="CU216" s="203"/>
      <c r="CV216" s="201" t="str">
        <f t="shared" si="864"/>
        <v/>
      </c>
      <c r="DB216" s="204" t="str">
        <f t="shared" si="865"/>
        <v/>
      </c>
      <c r="DC216" s="206"/>
    </row>
    <row r="217" spans="1:107" hidden="1" x14ac:dyDescent="0.25">
      <c r="A217" s="1042"/>
      <c r="B217" s="750">
        <v>3</v>
      </c>
      <c r="C217" s="1043"/>
      <c r="D217" s="220"/>
      <c r="E217" s="156"/>
      <c r="F217" s="751"/>
      <c r="G217" s="752" t="str">
        <f t="shared" ref="G217" si="1180">IF(F217&lt;&gt;"",IF(F217=$DV$5,"CUMPLE","RECHAZADO"),"")</f>
        <v/>
      </c>
      <c r="H217" s="753"/>
      <c r="I217" s="754"/>
      <c r="J217" s="784"/>
      <c r="K217" s="756">
        <f t="shared" si="1135"/>
        <v>0</v>
      </c>
      <c r="L217" s="174" t="e">
        <f t="shared" si="1136"/>
        <v>#DIV/0!</v>
      </c>
      <c r="M217" s="175" t="e">
        <f t="shared" si="1137"/>
        <v>#DIV/0!</v>
      </c>
      <c r="N217" s="176" t="e">
        <f t="shared" si="1138"/>
        <v>#DIV/0!</v>
      </c>
      <c r="O217" s="177" t="e">
        <f t="shared" si="1139"/>
        <v>#DIV/0!</v>
      </c>
      <c r="P217" s="757" t="str">
        <f>IF(H217&lt;&gt;"",IF(J217=K217,IF(H217="SI",IF(AND(I217&lt;=$DF$5,I217&gt;=($DF$5*0.9)),"CUMPLE","NO CUMPLE"),IF(I217=$DF$5,"CUMPLE","NO CUMPLE")),"NO CUMPLE"),"")</f>
        <v/>
      </c>
      <c r="Q217" s="179">
        <f t="shared" si="1140"/>
        <v>0</v>
      </c>
      <c r="R217" s="758" t="str">
        <f t="shared" si="867"/>
        <v/>
      </c>
      <c r="S217" s="758" t="str">
        <f t="shared" si="829"/>
        <v/>
      </c>
      <c r="T217" s="759"/>
      <c r="U217" s="760"/>
      <c r="V217" s="155"/>
      <c r="W217" s="761"/>
      <c r="X217" s="762"/>
      <c r="Y217" s="763">
        <f>ROUND(W217*$DP$5,0)</f>
        <v>0</v>
      </c>
      <c r="Z217" s="763">
        <f t="shared" si="830"/>
        <v>0</v>
      </c>
      <c r="AA217" s="1045"/>
      <c r="AB217" s="764" t="str">
        <f>IF(W217&lt;&gt;"",IF((Y217/$DP$5)/$DN$5&lt;=$AA$20,"CUMPLE","RECHAZADO"),"")</f>
        <v/>
      </c>
      <c r="AC217" s="765">
        <f t="shared" si="1144"/>
        <v>0</v>
      </c>
      <c r="AD217" s="765">
        <f t="shared" si="1145"/>
        <v>0</v>
      </c>
      <c r="AE217" s="759"/>
      <c r="AF217" s="761"/>
      <c r="AG217" s="763">
        <f>ROUND(AF217*$DQ$5,0)</f>
        <v>0</v>
      </c>
      <c r="AH217" s="1045"/>
      <c r="AI217" s="764" t="str">
        <f>IF(AF217&lt;&gt;"",IF(AG217/$DQ$5&lt;=$AH$20,"CUMPLE","RECHAZADO"),"")</f>
        <v/>
      </c>
      <c r="AJ217" s="759"/>
      <c r="AK217" s="761"/>
      <c r="AL217" s="763">
        <f>ROUND(AK217*$DR$5,0)</f>
        <v>0</v>
      </c>
      <c r="AM217" s="1045"/>
      <c r="AN217" s="764" t="str">
        <f>IF(AK217&lt;&gt;"",IF(AL217/$DR$5&lt;=$AM$20,"CUMPLE","RECHAZADO"),"")</f>
        <v/>
      </c>
      <c r="AO217" s="759"/>
      <c r="AP217" s="761"/>
      <c r="AQ217" s="763">
        <f>ROUND(AP217*$DS$5,0)</f>
        <v>0</v>
      </c>
      <c r="AR217" s="1045"/>
      <c r="AS217" s="764" t="str">
        <f>IF(AP217&lt;&gt;"",IF(AQ217/$DR$5&lt;=$AR$20,"CUMPLE","RECHAZADO"),"")</f>
        <v/>
      </c>
      <c r="AT217" s="766"/>
      <c r="AU217" s="767">
        <f t="shared" si="1149"/>
        <v>0</v>
      </c>
      <c r="AV217" s="753"/>
      <c r="AW217" s="768">
        <f t="shared" si="1150"/>
        <v>0</v>
      </c>
      <c r="AX217" s="768">
        <f t="shared" si="1151"/>
        <v>0</v>
      </c>
      <c r="AY217" s="768" t="str">
        <f t="shared" si="1152"/>
        <v xml:space="preserve"> </v>
      </c>
      <c r="AZ217" s="155"/>
      <c r="BA217" s="753"/>
      <c r="BB217" s="763">
        <f>ROUND(BA217*$DQ$5,0)</f>
        <v>0</v>
      </c>
      <c r="BC217" s="770">
        <f t="shared" ref="BC217" si="1181">$BC$5</f>
        <v>123465503</v>
      </c>
      <c r="BD217" s="164" t="str">
        <f t="shared" si="842"/>
        <v/>
      </c>
      <c r="BE217" s="759"/>
      <c r="BF217" s="753"/>
      <c r="BG217" s="763">
        <f>ROUND(BF217*$DR$5,0)</f>
        <v>0</v>
      </c>
      <c r="BH217" s="763">
        <f t="shared" ref="BH217" si="1182">$BH$5</f>
        <v>1325724320</v>
      </c>
      <c r="BI217" s="164" t="str">
        <f t="shared" si="1156"/>
        <v/>
      </c>
      <c r="BJ217" s="759"/>
      <c r="BK217" s="761"/>
      <c r="BL217" s="763">
        <f>ROUND(BK217*$DS$5,0)</f>
        <v>0</v>
      </c>
      <c r="BM217" s="1045"/>
      <c r="BN217" s="764" t="str">
        <f>IF(BK217&lt;&gt;"",IF((BL217/$DR$5)/$DN$5&lt;=$BM$20,"CUMPLE","RECHAZADO"),"")</f>
        <v/>
      </c>
      <c r="BO217" s="771"/>
      <c r="BP217" s="767">
        <f t="shared" si="1158"/>
        <v>0</v>
      </c>
      <c r="BQ217" s="753"/>
      <c r="BR217" s="768">
        <f t="shared" si="1159"/>
        <v>0</v>
      </c>
      <c r="BS217" s="768">
        <f t="shared" si="1160"/>
        <v>0</v>
      </c>
      <c r="BT217" s="768" t="str">
        <f t="shared" si="1161"/>
        <v xml:space="preserve"> </v>
      </c>
      <c r="BU217" s="155"/>
      <c r="BV217" s="753"/>
      <c r="BW217" s="753"/>
      <c r="BX217" s="772">
        <f t="shared" si="1162"/>
        <v>0</v>
      </c>
      <c r="BY217" s="772" t="str">
        <f>IF(BV217&lt;&gt;"",IF(AND(BV217/$DN$5&lt;=$BY$15,BV217/$DN$5&gt;=$BY$16),"CUMPLE","RECHAZADO"),"")</f>
        <v/>
      </c>
      <c r="BZ217" s="772">
        <f t="shared" si="1163"/>
        <v>0</v>
      </c>
      <c r="CA217" s="772">
        <f t="shared" si="1164"/>
        <v>0</v>
      </c>
      <c r="CB217" s="155"/>
      <c r="CC217" s="753"/>
      <c r="CD217" s="753"/>
      <c r="CE217" s="772">
        <f t="shared" si="1165"/>
        <v>0</v>
      </c>
      <c r="CF217" s="772" t="str">
        <f>IF(CC217&lt;&gt;"",IF(AND(CC217/$DN$5&lt;=$CF$15,CC217/$DS$5&gt;=$CF$16),"CUMPLE","RECHAZADO"),"")</f>
        <v/>
      </c>
      <c r="CG217" s="772">
        <f t="shared" si="1166"/>
        <v>0</v>
      </c>
      <c r="CH217" s="772">
        <f t="shared" si="1167"/>
        <v>0</v>
      </c>
      <c r="CI217" s="773"/>
      <c r="CJ217" s="774" t="str">
        <f t="shared" si="1168"/>
        <v/>
      </c>
      <c r="CK217" s="775">
        <f t="shared" si="1169"/>
        <v>0</v>
      </c>
      <c r="CL217" s="776" t="str">
        <f t="shared" si="858"/>
        <v/>
      </c>
      <c r="CM217" s="155"/>
      <c r="CN217" s="777" t="str">
        <f t="shared" si="1171"/>
        <v/>
      </c>
      <c r="CO217" s="778">
        <f t="shared" si="1172"/>
        <v>0</v>
      </c>
      <c r="CP217" s="779" t="str">
        <f t="shared" si="861"/>
        <v/>
      </c>
      <c r="CQ217" s="156"/>
      <c r="CR217" s="780">
        <f t="shared" si="862"/>
        <v>0</v>
      </c>
      <c r="CS217" s="772">
        <f>(W217*$DP$5)+X217+(AF217*$DQ$5)+(AK217*$DR$5)+(AP217*$DS$5)+AV217+(BA217*$DQ$5)+(BF217*$DR$5)+(BK217*$DS$5)+BQ217+BV217+BW217+CC217+CD217</f>
        <v>0</v>
      </c>
      <c r="CT217" s="779">
        <f t="shared" si="1174"/>
        <v>0</v>
      </c>
      <c r="CU217" s="753"/>
      <c r="CV217" s="779" t="str">
        <f t="shared" si="864"/>
        <v/>
      </c>
      <c r="DB217" s="782" t="str">
        <f t="shared" si="865"/>
        <v/>
      </c>
      <c r="DC217" s="783"/>
    </row>
    <row r="218" spans="1:107" x14ac:dyDescent="0.25">
      <c r="A218" s="1039"/>
      <c r="B218" s="870">
        <v>4</v>
      </c>
      <c r="C218" s="1039"/>
      <c r="D218" s="726"/>
      <c r="E218" s="871"/>
      <c r="F218" s="872">
        <v>32291205642</v>
      </c>
      <c r="G218" s="873" t="str">
        <f t="shared" ref="G218" si="1183">IF(F218&lt;&gt;"",IF(F218=$DV$6,"CUMPLE","RECHAZADO"),"")</f>
        <v>CUMPLE</v>
      </c>
      <c r="H218" s="874" t="s">
        <v>1538</v>
      </c>
      <c r="I218" s="872">
        <v>28878004742</v>
      </c>
      <c r="J218" s="872">
        <v>548682090</v>
      </c>
      <c r="K218" s="173">
        <f t="shared" si="1135"/>
        <v>548682090</v>
      </c>
      <c r="L218" s="724" t="e">
        <f t="shared" si="1136"/>
        <v>#DIV/0!</v>
      </c>
      <c r="M218" s="175" t="e">
        <f t="shared" si="1137"/>
        <v>#DIV/0!</v>
      </c>
      <c r="N218" s="176" t="e">
        <f t="shared" si="1138"/>
        <v>#DIV/0!</v>
      </c>
      <c r="O218" s="177" t="e">
        <f t="shared" si="1139"/>
        <v>#DIV/0!</v>
      </c>
      <c r="P218" s="178" t="str">
        <f>IF(H218&lt;&gt;"",IF(J218=K218,IF(H218="SI",IF(AND(I218&lt;=$DF$6,I218&gt;=($DF$6*0.9)),"CUMPLE","NO CUMPLE"),IF(I218=$DF$6,"CUMPLE","NO CUMPLE")),"NO CUMPLE"),"")</f>
        <v>CUMPLE</v>
      </c>
      <c r="Q218" s="725">
        <f t="shared" si="1140"/>
        <v>0</v>
      </c>
      <c r="R218" s="180">
        <f t="shared" si="867"/>
        <v>29426686832</v>
      </c>
      <c r="S218" s="180">
        <f t="shared" si="829"/>
        <v>28878004742</v>
      </c>
      <c r="T218" s="209"/>
      <c r="U218" s="209"/>
      <c r="V218" s="871"/>
      <c r="W218" s="874">
        <v>908227</v>
      </c>
      <c r="X218" s="876">
        <v>1380505</v>
      </c>
      <c r="Y218" s="184">
        <f>ROUND(W218*$DP$6,0)</f>
        <v>72658160</v>
      </c>
      <c r="Z218" s="184">
        <f t="shared" si="830"/>
        <v>1380505</v>
      </c>
      <c r="AA218" s="1044"/>
      <c r="AB218" s="185" t="str">
        <f>IF(W218&lt;&gt;"",IF((Y218/$DP$6)/$DN$6&lt;=$AA$20,"CUMPLE","RECHAZADO"),"")</f>
        <v>CUMPLE</v>
      </c>
      <c r="AC218" s="186">
        <f t="shared" si="1144"/>
        <v>74038665</v>
      </c>
      <c r="AD218" s="186">
        <f t="shared" si="1145"/>
        <v>72658160</v>
      </c>
      <c r="AE218" s="209"/>
      <c r="AF218" s="874">
        <v>136141</v>
      </c>
      <c r="AG218" s="184">
        <f>ROUND(AF218*$DQ$6,0)</f>
        <v>4084230</v>
      </c>
      <c r="AH218" s="1044"/>
      <c r="AI218" s="185" t="str">
        <f>IF(AF218&lt;&gt;"",IF(AG218/$DQ$6&lt;=$AH$20,"CUMPLE","RECHAZADO"),"")</f>
        <v>CUMPLE</v>
      </c>
      <c r="AJ218" s="209"/>
      <c r="AK218" s="874">
        <v>108661</v>
      </c>
      <c r="AL218" s="184">
        <f>ROUND(AK218*$DR$6,0)</f>
        <v>8692880</v>
      </c>
      <c r="AM218" s="1044"/>
      <c r="AN218" s="185" t="str">
        <f>IF(AK218&lt;&gt;"",IF(AL218/$DR$6&lt;=$AM$20,"CUMPLE","RECHAZADO"),"")</f>
        <v>CUMPLE</v>
      </c>
      <c r="AO218" s="209"/>
      <c r="AP218" s="874"/>
      <c r="AQ218" s="184">
        <f>ROUND(AP218*$DS$6,0)</f>
        <v>0</v>
      </c>
      <c r="AR218" s="1044"/>
      <c r="AS218" s="185" t="str">
        <f>IF(AP218&lt;&gt;"",IF(AQ218/$DR$6&lt;=$AR$20,"CUMPLE","RECHAZADO"),"")</f>
        <v/>
      </c>
      <c r="AT218" s="185"/>
      <c r="AU218" s="194">
        <f t="shared" si="1149"/>
        <v>12777110</v>
      </c>
      <c r="AV218" s="874">
        <v>2427651</v>
      </c>
      <c r="AW218" s="877">
        <f t="shared" si="1150"/>
        <v>2427651</v>
      </c>
      <c r="AX218" s="877">
        <f t="shared" si="1151"/>
        <v>15204761</v>
      </c>
      <c r="AY218" s="877" t="str">
        <f>IF(AV218&lt;&gt;"",IF(AN218="CUMPLE","CUMPLE","NO CUMPLE"),"")</f>
        <v>CUMPLE</v>
      </c>
      <c r="AZ218" s="871"/>
      <c r="BA218" s="874">
        <v>9005534</v>
      </c>
      <c r="BB218" s="184">
        <f>ROUND(BA218*$DQ$6,0)</f>
        <v>270166020</v>
      </c>
      <c r="BC218" s="184">
        <f t="shared" ref="BC218" si="1184">$BC$6</f>
        <v>599037720</v>
      </c>
      <c r="BD218" s="185" t="str">
        <f t="shared" si="842"/>
        <v>CUMPLE</v>
      </c>
      <c r="BE218" s="209"/>
      <c r="BF218" s="874">
        <v>8461067</v>
      </c>
      <c r="BG218" s="184">
        <f>ROUND(BF218*$DR$6,0)</f>
        <v>676885360</v>
      </c>
      <c r="BH218" s="184">
        <f t="shared" ref="BH218" si="1185">$BH$6</f>
        <v>1500854400</v>
      </c>
      <c r="BI218" s="185" t="str">
        <f t="shared" si="1156"/>
        <v>CUMPLE</v>
      </c>
      <c r="BJ218" s="209"/>
      <c r="BK218" s="874"/>
      <c r="BL218" s="184">
        <f>ROUND(BK218*$DS$6,0)</f>
        <v>0</v>
      </c>
      <c r="BM218" s="1044"/>
      <c r="BN218" s="185" t="str">
        <f>IF(BK218&lt;&gt;"",IF((BL218/$DR$6)/$DN$6&lt;=$BM$20,"CUMPLE","RECHAZADO"),"")</f>
        <v/>
      </c>
      <c r="BO218" s="878"/>
      <c r="BP218" s="194">
        <f t="shared" si="1158"/>
        <v>947051380</v>
      </c>
      <c r="BQ218" s="874">
        <v>179939762</v>
      </c>
      <c r="BR218" s="877">
        <f t="shared" si="1159"/>
        <v>179939762</v>
      </c>
      <c r="BS218" s="877">
        <f t="shared" si="1160"/>
        <v>1126991142</v>
      </c>
      <c r="BT218" s="877" t="str">
        <f>IF(BQ218&lt;&gt;"",IF(BI218="CUMPLE","CUMPLE","NO CUMPLE"),"")</f>
        <v>CUMPLE</v>
      </c>
      <c r="BU218" s="871"/>
      <c r="BV218" s="874">
        <v>109468202</v>
      </c>
      <c r="BW218" s="874">
        <v>2079896</v>
      </c>
      <c r="BX218" s="194">
        <f t="shared" si="1162"/>
        <v>2079896</v>
      </c>
      <c r="BY218" s="194" t="str">
        <f>IF(BV218&lt;&gt;"",IF(AND(BV218/$DN$6&lt;=$BY$15,BV218/$DN$6&gt;=$BY$16),"CUMPLE","RECHAZADO"),"")</f>
        <v>CUMPLE</v>
      </c>
      <c r="BZ218" s="194">
        <f t="shared" si="1163"/>
        <v>109468202</v>
      </c>
      <c r="CA218" s="194">
        <f t="shared" si="1164"/>
        <v>111548098</v>
      </c>
      <c r="CB218" s="871"/>
      <c r="CC218" s="874"/>
      <c r="CD218" s="874"/>
      <c r="CE218" s="194">
        <f t="shared" si="1165"/>
        <v>0</v>
      </c>
      <c r="CF218" s="194" t="str">
        <f>IF(CC218&lt;&gt;"",IF(AND(CC218/$DN$6&lt;=$CF$15,CC218/$DS$6&gt;=$CF$16),"CUMPLE","RECHAZADO"),"")</f>
        <v/>
      </c>
      <c r="CG218" s="194">
        <f t="shared" si="1166"/>
        <v>0</v>
      </c>
      <c r="CH218" s="194">
        <f t="shared" si="1167"/>
        <v>0</v>
      </c>
      <c r="CI218" s="194"/>
      <c r="CJ218" s="232">
        <f t="shared" si="1168"/>
        <v>29426686832</v>
      </c>
      <c r="CK218" s="197">
        <f t="shared" si="1169"/>
        <v>1327782666</v>
      </c>
      <c r="CL218" s="232">
        <f t="shared" si="858"/>
        <v>30754469498</v>
      </c>
      <c r="CM218" s="871"/>
      <c r="CN218" s="200">
        <f t="shared" si="1171"/>
        <v>28878004742</v>
      </c>
      <c r="CO218" s="200">
        <f t="shared" si="1172"/>
        <v>1141954852</v>
      </c>
      <c r="CP218" s="200">
        <f t="shared" si="861"/>
        <v>30019959594</v>
      </c>
      <c r="CQ218" s="871"/>
      <c r="CR218" s="194">
        <f t="shared" si="862"/>
        <v>29426686832</v>
      </c>
      <c r="CS218" s="194">
        <f>(W218*$DP$6)+X218+(AF218*$DQ$6)+(AK218*$DR$6)+(AP218*$DS$6)+AV218+(BA218*$DQ$6)+(BF218*$DR$6)+(BK218*$DS$6)+BQ218+BV218+BW218+CC218+CD218</f>
        <v>1327782666</v>
      </c>
      <c r="CT218" s="200">
        <f t="shared" si="1174"/>
        <v>30754469498</v>
      </c>
      <c r="CU218" s="874">
        <v>30754469498</v>
      </c>
      <c r="CV218" s="200" t="str">
        <f t="shared" si="864"/>
        <v>OK</v>
      </c>
      <c r="CW218" s="136"/>
      <c r="DB218" s="879" t="str">
        <f t="shared" si="865"/>
        <v>HABILITADO</v>
      </c>
      <c r="DC218" s="487"/>
    </row>
    <row r="219" spans="1:107" x14ac:dyDescent="0.25">
      <c r="A219" s="1039"/>
      <c r="B219" s="870">
        <v>5</v>
      </c>
      <c r="C219" s="1039"/>
      <c r="D219" s="726"/>
      <c r="E219" s="871"/>
      <c r="F219" s="872">
        <v>31011375408</v>
      </c>
      <c r="G219" s="873" t="str">
        <f t="shared" ref="G219" si="1186">IF(F219&lt;&gt;"",IF(F219=$DV$7,"CUMPLE","RECHAZADO"),"")</f>
        <v>CUMPLE</v>
      </c>
      <c r="H219" s="874" t="s">
        <v>1538</v>
      </c>
      <c r="I219" s="872">
        <v>27846036373</v>
      </c>
      <c r="J219" s="872">
        <v>529074691</v>
      </c>
      <c r="K219" s="173">
        <f t="shared" si="1135"/>
        <v>529074691</v>
      </c>
      <c r="L219" s="724" t="e">
        <f t="shared" si="1136"/>
        <v>#DIV/0!</v>
      </c>
      <c r="M219" s="175" t="e">
        <f t="shared" si="1137"/>
        <v>#DIV/0!</v>
      </c>
      <c r="N219" s="176" t="e">
        <f t="shared" si="1138"/>
        <v>#DIV/0!</v>
      </c>
      <c r="O219" s="177" t="e">
        <f t="shared" si="1139"/>
        <v>#DIV/0!</v>
      </c>
      <c r="P219" s="178" t="str">
        <f>IF(H219&lt;&gt;"",IF(J219=K219,IF(H219="SI",IF(AND(I219&lt;=$DF$7,I219&gt;=($DF$7*0.9)),"CUMPLE","NO CUMPLE"),IF(I219=$DF$7,"CUMPLE","NO CUMPLE")),"NO CUMPLE"),"")</f>
        <v>CUMPLE</v>
      </c>
      <c r="Q219" s="725">
        <f t="shared" si="1140"/>
        <v>0</v>
      </c>
      <c r="R219" s="180">
        <f t="shared" si="867"/>
        <v>28375111064</v>
      </c>
      <c r="S219" s="180">
        <f t="shared" si="829"/>
        <v>27846036373</v>
      </c>
      <c r="T219" s="209"/>
      <c r="U219" s="209"/>
      <c r="V219" s="871"/>
      <c r="W219" s="874">
        <v>1130888</v>
      </c>
      <c r="X219" s="876">
        <v>2277608</v>
      </c>
      <c r="Y219" s="184">
        <f>ROUND(W219*$DP$7,0)</f>
        <v>119874128</v>
      </c>
      <c r="Z219" s="184">
        <f t="shared" si="830"/>
        <v>2277608</v>
      </c>
      <c r="AA219" s="1044"/>
      <c r="AB219" s="185" t="str">
        <f>IF(W219&lt;&gt;"",IF((Y219/$DP$7)/$DN$7&lt;=$AA$20,"CUMPLE","RECHAZADO"),"")</f>
        <v>CUMPLE</v>
      </c>
      <c r="AC219" s="186">
        <f t="shared" si="1144"/>
        <v>122151736</v>
      </c>
      <c r="AD219" s="186">
        <f t="shared" si="1145"/>
        <v>119874128</v>
      </c>
      <c r="AE219" s="209"/>
      <c r="AF219" s="874">
        <v>169799</v>
      </c>
      <c r="AG219" s="184">
        <f>ROUND(AF219*$DQ$7,0)</f>
        <v>6452362</v>
      </c>
      <c r="AH219" s="1044"/>
      <c r="AI219" s="185" t="str">
        <f>IF(AF219&lt;&gt;"",IF(AG219/$DQ$7&lt;=$AH$20,"CUMPLE","RECHAZADO"),"")</f>
        <v>CUMPLE</v>
      </c>
      <c r="AJ219" s="209"/>
      <c r="AK219" s="874">
        <v>135526</v>
      </c>
      <c r="AL219" s="184">
        <f>ROUND(AK219*$DR$7,0)</f>
        <v>14365756</v>
      </c>
      <c r="AM219" s="1044"/>
      <c r="AN219" s="185" t="str">
        <f>IF(AK219&lt;&gt;"",IF(AL219/$DR$7&lt;=$AM$20,"CUMPLE","RECHAZADO"),"")</f>
        <v>CUMPLE</v>
      </c>
      <c r="AO219" s="209"/>
      <c r="AP219" s="874"/>
      <c r="AQ219" s="184">
        <f>ROUND(AP219*$DS$7,0)</f>
        <v>0</v>
      </c>
      <c r="AR219" s="1044"/>
      <c r="AS219" s="185" t="str">
        <f>IF(AP219&lt;&gt;"",IF(AQ219/$DR$7&lt;=$AR$20,"CUMPLE","RECHAZADO"),"")</f>
        <v/>
      </c>
      <c r="AT219" s="185"/>
      <c r="AU219" s="194">
        <f t="shared" si="1149"/>
        <v>20818118</v>
      </c>
      <c r="AV219" s="874">
        <v>3955442</v>
      </c>
      <c r="AW219" s="877">
        <f t="shared" si="1150"/>
        <v>3955442</v>
      </c>
      <c r="AX219" s="877">
        <f t="shared" si="1151"/>
        <v>24773560</v>
      </c>
      <c r="AY219" s="877" t="str">
        <f>IF(AV219&lt;&gt;"",IF(AI219="CUMPLE",IF(AN219="CUMPLE","CUMPLE","NO CUMPLE"),"NO CUMPLE")," ")</f>
        <v>CUMPLE</v>
      </c>
      <c r="AZ219" s="871"/>
      <c r="BA219" s="874">
        <v>7580256</v>
      </c>
      <c r="BB219" s="184">
        <f>ROUND(BA219*$DQ$7,0)</f>
        <v>288049728</v>
      </c>
      <c r="BC219" s="184">
        <f t="shared" ref="BC219" si="1187">$BC$7</f>
        <v>512088380</v>
      </c>
      <c r="BD219" s="185" t="str">
        <f t="shared" si="842"/>
        <v>CUMPLE</v>
      </c>
      <c r="BE219" s="209"/>
      <c r="BF219" s="874">
        <v>7121960</v>
      </c>
      <c r="BG219" s="184">
        <f>ROUND(BF219*$DR$7,0)</f>
        <v>754927760</v>
      </c>
      <c r="BH219" s="184">
        <f t="shared" ref="BH219" si="1188">$BH$7</f>
        <v>1342093772</v>
      </c>
      <c r="BI219" s="185" t="str">
        <f t="shared" si="1156"/>
        <v>CUMPLE</v>
      </c>
      <c r="BJ219" s="209"/>
      <c r="BK219" s="874"/>
      <c r="BL219" s="184">
        <f>ROUND(BK219*$DS$7,0)</f>
        <v>0</v>
      </c>
      <c r="BM219" s="1044"/>
      <c r="BN219" s="185" t="str">
        <f>IF(BK219&lt;&gt;"",IF((BL219/$DR$7)/$DN$7&lt;=$BM$20,"CUMPLE","RECHAZADO"),"")</f>
        <v/>
      </c>
      <c r="BO219" s="878"/>
      <c r="BP219" s="194">
        <f t="shared" si="1158"/>
        <v>1042977488</v>
      </c>
      <c r="BQ219" s="874">
        <v>198165723</v>
      </c>
      <c r="BR219" s="877">
        <f t="shared" si="1159"/>
        <v>198165723</v>
      </c>
      <c r="BS219" s="877">
        <f t="shared" si="1160"/>
        <v>1241143211</v>
      </c>
      <c r="BT219" s="877" t="str">
        <f>IF(BQ219&lt;&gt;"",IF(BD219="CUMPLE",IF(BI219="CUMPLE","CUMPLE","NO CUMPLE"),"NO CUMPLE")," ")</f>
        <v>CUMPLE</v>
      </c>
      <c r="BU219" s="871"/>
      <c r="BV219" s="874">
        <v>116624481</v>
      </c>
      <c r="BW219" s="874">
        <v>2215865</v>
      </c>
      <c r="BX219" s="194">
        <f t="shared" si="1162"/>
        <v>2215865</v>
      </c>
      <c r="BY219" s="194" t="str">
        <f>IF(BV219&lt;&gt;"",IF(AND(BV219/$DN$7&lt;=$BY$15,BV219/$DN$7&gt;=$BY$16),"CUMPLE","RECHAZADO"),"")</f>
        <v>CUMPLE</v>
      </c>
      <c r="BZ219" s="194">
        <f t="shared" si="1163"/>
        <v>116624481</v>
      </c>
      <c r="CA219" s="194">
        <f t="shared" si="1164"/>
        <v>118840346</v>
      </c>
      <c r="CB219" s="871"/>
      <c r="CC219" s="874"/>
      <c r="CD219" s="874"/>
      <c r="CE219" s="194">
        <f t="shared" si="1165"/>
        <v>0</v>
      </c>
      <c r="CF219" s="194" t="str">
        <f>IF(CC219&lt;&gt;"",IF(AND(CC219/$DN$7&lt;=$CF$15,CC219/$DS$7&gt;=$CF$16),"CUMPLE","RECHAZADO"),"")</f>
        <v/>
      </c>
      <c r="CG219" s="194">
        <f t="shared" si="1166"/>
        <v>0</v>
      </c>
      <c r="CH219" s="194">
        <f t="shared" si="1167"/>
        <v>0</v>
      </c>
      <c r="CI219" s="194"/>
      <c r="CJ219" s="232">
        <f t="shared" si="1168"/>
        <v>28375111064</v>
      </c>
      <c r="CK219" s="197">
        <f t="shared" si="1169"/>
        <v>1506908853</v>
      </c>
      <c r="CL219" s="232">
        <f t="shared" si="858"/>
        <v>29882019917</v>
      </c>
      <c r="CM219" s="871"/>
      <c r="CN219" s="200">
        <f t="shared" si="1171"/>
        <v>27846036373</v>
      </c>
      <c r="CO219" s="200">
        <f t="shared" si="1172"/>
        <v>1300294215</v>
      </c>
      <c r="CP219" s="200">
        <f t="shared" si="861"/>
        <v>29146330588</v>
      </c>
      <c r="CQ219" s="871"/>
      <c r="CR219" s="194">
        <f t="shared" si="862"/>
        <v>28375111064</v>
      </c>
      <c r="CS219" s="194">
        <f>(W219*$DP$7)+X219+(AF219*$DQ$7)+(AK219*$DR$7)+(AP219*$DS$7)+AV219+(BA219*$DQ$7)+(BF219*$DR$7)+(BK219*$DS$7)+BQ219+BV219+BW219+CC219+CD219</f>
        <v>1506908853</v>
      </c>
      <c r="CT219" s="200">
        <f t="shared" si="1174"/>
        <v>29882019917</v>
      </c>
      <c r="CU219" s="874">
        <v>29882019917</v>
      </c>
      <c r="CV219" s="200" t="str">
        <f t="shared" si="864"/>
        <v>OK</v>
      </c>
      <c r="CW219" s="136"/>
      <c r="DB219" s="879" t="str">
        <f t="shared" si="865"/>
        <v>HABILITADO</v>
      </c>
      <c r="DC219" s="487"/>
    </row>
    <row r="220" spans="1:107" hidden="1" x14ac:dyDescent="0.25">
      <c r="A220" s="1040"/>
      <c r="B220" s="785">
        <v>6</v>
      </c>
      <c r="C220" s="1043"/>
      <c r="D220" s="220"/>
      <c r="E220" s="156"/>
      <c r="F220" s="786"/>
      <c r="G220" s="752" t="str">
        <f t="shared" ref="G220" si="1189">IF(F220&lt;&gt;"",IF(F220=$DV$8,"CUMPLE","RECHAZADO"),"")</f>
        <v/>
      </c>
      <c r="H220" s="753"/>
      <c r="I220" s="787"/>
      <c r="J220" s="788"/>
      <c r="K220" s="845">
        <f t="shared" si="1135"/>
        <v>0</v>
      </c>
      <c r="L220" s="174" t="e">
        <f t="shared" si="1136"/>
        <v>#DIV/0!</v>
      </c>
      <c r="M220" s="175" t="e">
        <f t="shared" si="1137"/>
        <v>#DIV/0!</v>
      </c>
      <c r="N220" s="176" t="e">
        <f t="shared" si="1138"/>
        <v>#DIV/0!</v>
      </c>
      <c r="O220" s="177" t="e">
        <f t="shared" si="1139"/>
        <v>#DIV/0!</v>
      </c>
      <c r="P220" s="846" t="str">
        <f>IF(H220&lt;&gt;"",IF(J220=K220,IF(H220="SI",IF(AND(I220&lt;=$DF$8,I220&gt;=($DF$8*0.9)),"CUMPLE","NO CUMPLE"),IF(I220=$DF$8,"CUMPLE","NO CUMPLE")),"NO CUMPLE"),"")</f>
        <v/>
      </c>
      <c r="Q220" s="179">
        <f t="shared" si="1140"/>
        <v>0</v>
      </c>
      <c r="R220" s="847" t="str">
        <f t="shared" si="867"/>
        <v/>
      </c>
      <c r="S220" s="847" t="str">
        <f t="shared" si="829"/>
        <v/>
      </c>
      <c r="T220" s="789"/>
      <c r="U220" s="790"/>
      <c r="V220" s="155"/>
      <c r="W220" s="753"/>
      <c r="X220" s="791"/>
      <c r="Y220" s="848">
        <f>ROUND(W220*$DP$8,0)</f>
        <v>0</v>
      </c>
      <c r="Z220" s="848">
        <f t="shared" si="830"/>
        <v>0</v>
      </c>
      <c r="AA220" s="1045"/>
      <c r="AB220" s="849" t="str">
        <f>IF(W220&lt;&gt;"",IF((Y220/$DP$8)/$DN$8&lt;=$AA$20,"CUMPLE","RECHAZADO"),"")</f>
        <v/>
      </c>
      <c r="AC220" s="850">
        <f t="shared" si="1144"/>
        <v>0</v>
      </c>
      <c r="AD220" s="850">
        <f t="shared" si="1145"/>
        <v>0</v>
      </c>
      <c r="AE220" s="789"/>
      <c r="AF220" s="753"/>
      <c r="AG220" s="848">
        <f>ROUND(AF220*$DQ$8,0)</f>
        <v>0</v>
      </c>
      <c r="AH220" s="1045"/>
      <c r="AI220" s="849" t="str">
        <f>IF(AF220&lt;&gt;"",IF(AG220/$DQ$8&lt;=$AH$20,"CUMPLE","RECHAZADO"),"")</f>
        <v/>
      </c>
      <c r="AJ220" s="789"/>
      <c r="AK220" s="753"/>
      <c r="AL220" s="848">
        <f>ROUND(AK220*$DR$8,0)</f>
        <v>0</v>
      </c>
      <c r="AM220" s="1045"/>
      <c r="AN220" s="849" t="str">
        <f>IF(AK220&lt;&gt;"",IF(AL220/$DR$8&lt;=$AM$20,"CUMPLE","RECHAZADO"),"")</f>
        <v/>
      </c>
      <c r="AO220" s="789"/>
      <c r="AP220" s="753"/>
      <c r="AQ220" s="848">
        <f>ROUND(AP220*$DS$8,0)</f>
        <v>0</v>
      </c>
      <c r="AR220" s="1045"/>
      <c r="AS220" s="849" t="str">
        <f>IF(AP220&lt;&gt;"",IF(AQ220/$DR$8&lt;=$AR$20,"CUMPLE","RECHAZADO"),"")</f>
        <v/>
      </c>
      <c r="AT220" s="792"/>
      <c r="AU220" s="851">
        <f t="shared" si="1149"/>
        <v>0</v>
      </c>
      <c r="AV220" s="753"/>
      <c r="AW220" s="852">
        <f t="shared" si="1150"/>
        <v>0</v>
      </c>
      <c r="AX220" s="852">
        <f t="shared" si="1151"/>
        <v>0</v>
      </c>
      <c r="AY220" s="852" t="str">
        <f>IF(AV220&lt;&gt;"",IF(AN220="CUMPLE","CUMPLE","NO CUMPLE"),"")</f>
        <v/>
      </c>
      <c r="AZ220" s="155"/>
      <c r="BA220" s="753"/>
      <c r="BB220" s="848">
        <f>ROUND(BA220*$DQ$8,0)</f>
        <v>0</v>
      </c>
      <c r="BC220" s="853">
        <f t="shared" ref="BC220" si="1190">$BC$8</f>
        <v>282572794</v>
      </c>
      <c r="BD220" s="854" t="str">
        <f t="shared" si="842"/>
        <v/>
      </c>
      <c r="BE220" s="789"/>
      <c r="BF220" s="753"/>
      <c r="BG220" s="848">
        <f>ROUND(BF220*$DR$8,0)</f>
        <v>0</v>
      </c>
      <c r="BH220" s="848">
        <f t="shared" ref="BH220" si="1191">$BH$8</f>
        <v>1099881666</v>
      </c>
      <c r="BI220" s="854" t="str">
        <f t="shared" si="1156"/>
        <v/>
      </c>
      <c r="BJ220" s="789"/>
      <c r="BK220" s="753"/>
      <c r="BL220" s="848">
        <f>ROUND(BK220*$DS$8,0)</f>
        <v>0</v>
      </c>
      <c r="BM220" s="1045"/>
      <c r="BN220" s="849" t="str">
        <f>IF(BK220&lt;&gt;"",IF((BL220/$DR$8)/$DN$8&lt;=$BM$20,"CUMPLE","RECHAZADO"),"")</f>
        <v/>
      </c>
      <c r="BO220" s="793"/>
      <c r="BP220" s="851">
        <f t="shared" si="1158"/>
        <v>0</v>
      </c>
      <c r="BQ220" s="753"/>
      <c r="BR220" s="852">
        <f t="shared" si="1159"/>
        <v>0</v>
      </c>
      <c r="BS220" s="852">
        <f t="shared" si="1160"/>
        <v>0</v>
      </c>
      <c r="BT220" s="852" t="str">
        <f>IF(BQ220&lt;&gt;"",IF(BI220="CUMPLE","CUMPLE","NO CUMPLE"),"")</f>
        <v/>
      </c>
      <c r="BU220" s="155"/>
      <c r="BV220" s="753"/>
      <c r="BW220" s="753"/>
      <c r="BX220" s="855">
        <f t="shared" si="1162"/>
        <v>0</v>
      </c>
      <c r="BY220" s="855" t="str">
        <f>IF(BV220&lt;&gt;"",IF(AND(BV220/$DN$8&lt;=$BY$15,BV220/$DN$8&gt;=$BY$16),"CUMPLE","RECHAZADO"),"")</f>
        <v/>
      </c>
      <c r="BZ220" s="855">
        <f t="shared" si="1163"/>
        <v>0</v>
      </c>
      <c r="CA220" s="855">
        <f t="shared" si="1164"/>
        <v>0</v>
      </c>
      <c r="CB220" s="155"/>
      <c r="CC220" s="753"/>
      <c r="CD220" s="753"/>
      <c r="CE220" s="855">
        <f t="shared" si="1165"/>
        <v>0</v>
      </c>
      <c r="CF220" s="855" t="str">
        <f>IF(CC220&lt;&gt;"",IF(AND(CC220/$DN$8&lt;=$CF$15,CC220/$DS$8&gt;=$CF$16),"CUMPLE","RECHAZADO"),"")</f>
        <v/>
      </c>
      <c r="CG220" s="855">
        <f t="shared" si="1166"/>
        <v>0</v>
      </c>
      <c r="CH220" s="855">
        <f t="shared" si="1167"/>
        <v>0</v>
      </c>
      <c r="CI220" s="794"/>
      <c r="CJ220" s="856" t="str">
        <f t="shared" si="1168"/>
        <v/>
      </c>
      <c r="CK220" s="857">
        <f t="shared" si="1169"/>
        <v>0</v>
      </c>
      <c r="CL220" s="858" t="str">
        <f t="shared" si="858"/>
        <v/>
      </c>
      <c r="CM220" s="155"/>
      <c r="CN220" s="859" t="str">
        <f t="shared" si="1171"/>
        <v/>
      </c>
      <c r="CO220" s="860">
        <f t="shared" si="1172"/>
        <v>0</v>
      </c>
      <c r="CP220" s="861" t="str">
        <f t="shared" si="861"/>
        <v/>
      </c>
      <c r="CQ220" s="156"/>
      <c r="CR220" s="862">
        <f t="shared" si="862"/>
        <v>0</v>
      </c>
      <c r="CS220" s="855">
        <f>(W220*$DP$8)+X220+(AF220*$DQ$8)+(AK220*$DR$8)+(AP220*$DS$8)+AV220+(BA220*$DQ$8)+(BF220*$DR$8)+(BK220*$DS$8)+BQ220+BV220+BW220+CC220+CD220</f>
        <v>0</v>
      </c>
      <c r="CT220" s="861">
        <f t="shared" si="1174"/>
        <v>0</v>
      </c>
      <c r="CU220" s="863"/>
      <c r="CV220" s="861" t="str">
        <f t="shared" si="864"/>
        <v/>
      </c>
      <c r="DB220" s="864" t="str">
        <f t="shared" si="865"/>
        <v/>
      </c>
      <c r="DC220" s="865"/>
    </row>
    <row r="221" spans="1:107" x14ac:dyDescent="0.25">
      <c r="A221" s="1039"/>
      <c r="B221" s="870">
        <v>7</v>
      </c>
      <c r="C221" s="1039"/>
      <c r="D221" s="726"/>
      <c r="E221" s="871"/>
      <c r="F221" s="872">
        <v>34957158037</v>
      </c>
      <c r="G221" s="873" t="str">
        <f t="shared" ref="G221" si="1192">IF(F221&lt;&gt;"",IF(F221=$DV$9,"CUMPLE","RECHAZADO"),"")</f>
        <v>CUMPLE</v>
      </c>
      <c r="H221" s="874" t="s">
        <v>1538</v>
      </c>
      <c r="I221" s="872">
        <v>31901490171</v>
      </c>
      <c r="J221" s="872">
        <v>606128313</v>
      </c>
      <c r="K221" s="173">
        <f t="shared" si="1135"/>
        <v>606128313</v>
      </c>
      <c r="L221" s="724" t="e">
        <f t="shared" si="1136"/>
        <v>#DIV/0!</v>
      </c>
      <c r="M221" s="175" t="e">
        <f t="shared" si="1137"/>
        <v>#DIV/0!</v>
      </c>
      <c r="N221" s="176" t="e">
        <f t="shared" si="1138"/>
        <v>#DIV/0!</v>
      </c>
      <c r="O221" s="177" t="e">
        <f t="shared" si="1139"/>
        <v>#DIV/0!</v>
      </c>
      <c r="P221" s="178" t="str">
        <f>IF(H221&lt;&gt;"",IF(J221=K221,IF(H221="SI",IF(AND(I221&lt;=$DF$9,I221&gt;=($DF$9*0.9)),"CUMPLE","NO CUMPLE"),IF(I221=$DF$9,"CUMPLE","NO CUMPLE")),"NO CUMPLE"),"")</f>
        <v>CUMPLE</v>
      </c>
      <c r="Q221" s="725">
        <f t="shared" si="1140"/>
        <v>0</v>
      </c>
      <c r="R221" s="180">
        <f t="shared" si="867"/>
        <v>32507618484</v>
      </c>
      <c r="S221" s="180">
        <f t="shared" si="829"/>
        <v>31901490171</v>
      </c>
      <c r="T221" s="209"/>
      <c r="U221" s="209"/>
      <c r="V221" s="871"/>
      <c r="W221" s="874">
        <v>1033671</v>
      </c>
      <c r="X221" s="876">
        <v>1669379</v>
      </c>
      <c r="Y221" s="184">
        <f>ROUND(W221*$DP$9,0)</f>
        <v>87862035</v>
      </c>
      <c r="Z221" s="184">
        <f t="shared" si="830"/>
        <v>1669379</v>
      </c>
      <c r="AA221" s="1044"/>
      <c r="AB221" s="185" t="str">
        <f>IF(W221&lt;&gt;"",IF((Y221/$DP$9)/$DN$9&lt;=$AA$20,"CUMPLE","RECHAZADO"),"")</f>
        <v>CUMPLE</v>
      </c>
      <c r="AC221" s="186">
        <f t="shared" si="1144"/>
        <v>89531414</v>
      </c>
      <c r="AD221" s="186">
        <f t="shared" si="1145"/>
        <v>87862035</v>
      </c>
      <c r="AE221" s="209"/>
      <c r="AF221" s="874">
        <v>155461</v>
      </c>
      <c r="AG221" s="184">
        <f>ROUND(AF221*$DQ$9,0)</f>
        <v>4974752</v>
      </c>
      <c r="AH221" s="1044"/>
      <c r="AI221" s="185" t="str">
        <f>IF(AF221&lt;&gt;"",IF(AG221/$DQ$9&lt;=$AH$20,"CUMPLE","RECHAZADO"),"")</f>
        <v>CUMPLE</v>
      </c>
      <c r="AJ221" s="209"/>
      <c r="AK221" s="874">
        <v>124081</v>
      </c>
      <c r="AL221" s="184">
        <f>ROUND(AK221*$DR$9,0)</f>
        <v>10546885</v>
      </c>
      <c r="AM221" s="1044"/>
      <c r="AN221" s="185" t="str">
        <f>IF(AK221&lt;&gt;"",IF(AL221/$DR$9&lt;=$AM$20,"CUMPLE","RECHAZADO"),"")</f>
        <v>CUMPLE</v>
      </c>
      <c r="AO221" s="209"/>
      <c r="AP221" s="874"/>
      <c r="AQ221" s="184">
        <f>ROUND(AP221*$DS$9,0)</f>
        <v>0</v>
      </c>
      <c r="AR221" s="1044"/>
      <c r="AS221" s="185" t="str">
        <f>IF(AP221&lt;&gt;"",IF(AQ221/$DR$9&lt;=$AR$20,"CUMPLE","RECHAZADO"),"")</f>
        <v/>
      </c>
      <c r="AT221" s="185"/>
      <c r="AU221" s="194">
        <f t="shared" si="1149"/>
        <v>15521637</v>
      </c>
      <c r="AV221" s="874">
        <v>2949111</v>
      </c>
      <c r="AW221" s="877">
        <f t="shared" si="1150"/>
        <v>2949111</v>
      </c>
      <c r="AX221" s="877">
        <f t="shared" si="1151"/>
        <v>18470748</v>
      </c>
      <c r="AY221" s="877" t="str">
        <f t="shared" ref="AY221:AY225" si="1193">IF(AV221&lt;&gt;"",IF(AI221="CUMPLE",IF(AN221="CUMPLE","CUMPLE","NO CUMPLE"),"NO CUMPLE")," ")</f>
        <v>CUMPLE</v>
      </c>
      <c r="AZ221" s="871"/>
      <c r="BA221" s="874">
        <v>8018215</v>
      </c>
      <c r="BB221" s="184">
        <f>ROUND(BA221*$DQ$9,0)</f>
        <v>256582880</v>
      </c>
      <c r="BC221" s="184">
        <f t="shared" ref="BC221" si="1194">$BC$9</f>
        <v>498219200</v>
      </c>
      <c r="BD221" s="185" t="str">
        <f>IF(BA221&lt;&gt;"",IF(BB221&lt;=BC221,"CUMPLE","RECHAZADO"),"")</f>
        <v>CUMPLE</v>
      </c>
      <c r="BE221" s="209"/>
      <c r="BF221" s="874">
        <v>7533441</v>
      </c>
      <c r="BG221" s="184">
        <f>ROUND(BF221*$DR$9,0)</f>
        <v>640342485</v>
      </c>
      <c r="BH221" s="184">
        <f t="shared" ref="BH221" si="1195">$BH$9</f>
        <v>1243383400</v>
      </c>
      <c r="BI221" s="185" t="str">
        <f t="shared" si="1156"/>
        <v>CUMPLE</v>
      </c>
      <c r="BJ221" s="209"/>
      <c r="BK221" s="874"/>
      <c r="BL221" s="184">
        <f>ROUND(BK221*$DS$9,0)</f>
        <v>0</v>
      </c>
      <c r="BM221" s="1044"/>
      <c r="BN221" s="185" t="str">
        <f>IF(BK221&lt;&gt;"",IF((BL221/$DR$9)/$DN$9&lt;=$BM$20,"CUMPLE","RECHAZADO"),"")</f>
        <v/>
      </c>
      <c r="BO221" s="878"/>
      <c r="BP221" s="194">
        <f t="shared" si="1158"/>
        <v>896925365</v>
      </c>
      <c r="BQ221" s="874">
        <v>170415819</v>
      </c>
      <c r="BR221" s="877">
        <f>ROUND((BB221+BG221+BL221)*19%,0)</f>
        <v>170415819</v>
      </c>
      <c r="BS221" s="877">
        <f t="shared" si="1160"/>
        <v>1067341184</v>
      </c>
      <c r="BT221" s="877" t="str">
        <f>IF(BQ221&lt;&gt;"",IF(BD221="CUMPLE",IF(BI221="CUMPLE","CUMPLE","NO CUMPLE"),"NO CUMPLE")," ")</f>
        <v>CUMPLE</v>
      </c>
      <c r="BU221" s="871"/>
      <c r="BV221" s="874">
        <v>104346202</v>
      </c>
      <c r="BW221" s="874">
        <v>1982578</v>
      </c>
      <c r="BX221" s="194">
        <f t="shared" si="1162"/>
        <v>1982578</v>
      </c>
      <c r="BY221" s="194" t="str">
        <f>IF(BV221&lt;&gt;"",IF(AND(BV221/$DN$9&lt;=$BY$15,BV221/$DN$9&gt;=$BY$16),"CUMPLE","RECHAZADO"),"")</f>
        <v>CUMPLE</v>
      </c>
      <c r="BZ221" s="194">
        <f t="shared" si="1163"/>
        <v>104346202</v>
      </c>
      <c r="CA221" s="194">
        <f t="shared" si="1164"/>
        <v>106328780</v>
      </c>
      <c r="CB221" s="871"/>
      <c r="CC221" s="874"/>
      <c r="CD221" s="874"/>
      <c r="CE221" s="194">
        <f t="shared" si="1165"/>
        <v>0</v>
      </c>
      <c r="CF221" s="194" t="str">
        <f>IF(CC221&lt;&gt;"",IF(AND(CC221/$DN$9&lt;=$CF$15,CC221/$DS$9&gt;=$CF$16),"CUMPLE","RECHAZADO"),"")</f>
        <v/>
      </c>
      <c r="CG221" s="194">
        <f t="shared" si="1166"/>
        <v>0</v>
      </c>
      <c r="CH221" s="194">
        <f t="shared" si="1167"/>
        <v>0</v>
      </c>
      <c r="CI221" s="194"/>
      <c r="CJ221" s="232">
        <f t="shared" si="1168"/>
        <v>32507618484</v>
      </c>
      <c r="CK221" s="197">
        <f t="shared" si="1169"/>
        <v>1281672126</v>
      </c>
      <c r="CL221" s="232">
        <f t="shared" si="858"/>
        <v>33789290610</v>
      </c>
      <c r="CM221" s="871"/>
      <c r="CN221" s="200">
        <f t="shared" si="1171"/>
        <v>31901490171</v>
      </c>
      <c r="CO221" s="200">
        <f t="shared" si="1172"/>
        <v>1104655239</v>
      </c>
      <c r="CP221" s="200">
        <f t="shared" si="861"/>
        <v>33006145410</v>
      </c>
      <c r="CQ221" s="871"/>
      <c r="CR221" s="194">
        <f t="shared" si="862"/>
        <v>32507618484</v>
      </c>
      <c r="CS221" s="194">
        <f>(W221*$DP$9)+X221+(AF221*$DQ$9)+(AK221*$DR$9)+(AP221*$DS$9)+AV221+(BA221*$DQ$9)+(BF221*$DR$9)+(BK221*$DS$9)+BQ221+BV221+BW221+CC221+CD221</f>
        <v>1281672126</v>
      </c>
      <c r="CT221" s="200">
        <f t="shared" si="1174"/>
        <v>33789290610</v>
      </c>
      <c r="CU221" s="874">
        <v>33789290610</v>
      </c>
      <c r="CV221" s="200" t="str">
        <f t="shared" si="864"/>
        <v>OK</v>
      </c>
      <c r="CW221" s="136"/>
      <c r="DB221" s="879" t="str">
        <f t="shared" si="865"/>
        <v>HABILITADO</v>
      </c>
      <c r="DC221" s="487"/>
    </row>
    <row r="222" spans="1:107" x14ac:dyDescent="0.25">
      <c r="A222" s="1039"/>
      <c r="B222" s="870">
        <v>8</v>
      </c>
      <c r="C222" s="1039"/>
      <c r="D222" s="726"/>
      <c r="E222" s="871"/>
      <c r="F222" s="872">
        <v>19803878581</v>
      </c>
      <c r="G222" s="873" t="str">
        <f t="shared" ref="G222" si="1196">IF(F222&lt;&gt;"",IF(F222=$DV$10,"CUMPLE","RECHAZADO"),"")</f>
        <v>CUMPLE</v>
      </c>
      <c r="H222" s="874" t="s">
        <v>1538</v>
      </c>
      <c r="I222" s="872">
        <v>17651295988</v>
      </c>
      <c r="J222" s="872">
        <v>335374624</v>
      </c>
      <c r="K222" s="173">
        <f t="shared" si="1135"/>
        <v>335374624</v>
      </c>
      <c r="L222" s="724" t="e">
        <f t="shared" si="1136"/>
        <v>#DIV/0!</v>
      </c>
      <c r="M222" s="175" t="e">
        <f t="shared" si="1137"/>
        <v>#DIV/0!</v>
      </c>
      <c r="N222" s="176" t="e">
        <f t="shared" si="1138"/>
        <v>#DIV/0!</v>
      </c>
      <c r="O222" s="177" t="e">
        <f t="shared" si="1139"/>
        <v>#DIV/0!</v>
      </c>
      <c r="P222" s="178" t="str">
        <f>IF(H222&lt;&gt;"",IF(J222=K222,IF(H222="SI",IF(AND(I222&lt;=$DF$10,I222&gt;=($DF$10*0.9)),"CUMPLE","NO CUMPLE"),IF(I222=$DF$10,"CUMPLE","NO CUMPLE")),"NO CUMPLE"),"")</f>
        <v>CUMPLE</v>
      </c>
      <c r="Q222" s="725">
        <f t="shared" si="1140"/>
        <v>0</v>
      </c>
      <c r="R222" s="180">
        <f t="shared" si="867"/>
        <v>17986670612</v>
      </c>
      <c r="S222" s="180">
        <f t="shared" si="829"/>
        <v>17651295988</v>
      </c>
      <c r="T222" s="209"/>
      <c r="U222" s="209"/>
      <c r="V222" s="871"/>
      <c r="W222" s="874">
        <v>1266356</v>
      </c>
      <c r="X222" s="876">
        <v>1563950</v>
      </c>
      <c r="Y222" s="184">
        <f>ROUND(W222*$DP$10,0)</f>
        <v>82313140</v>
      </c>
      <c r="Z222" s="184">
        <f t="shared" si="830"/>
        <v>1563950</v>
      </c>
      <c r="AA222" s="1044"/>
      <c r="AB222" s="185" t="str">
        <f>IF(W222&lt;&gt;"",IF((Y222/$DP$10)/$DN$10&lt;=$AA$20,"CUMPLE","RECHAZADO"),"")</f>
        <v>CUMPLE</v>
      </c>
      <c r="AC222" s="186">
        <f t="shared" si="1144"/>
        <v>83877090</v>
      </c>
      <c r="AD222" s="186">
        <f t="shared" si="1145"/>
        <v>82313140</v>
      </c>
      <c r="AE222" s="209"/>
      <c r="AF222" s="874">
        <v>189510</v>
      </c>
      <c r="AG222" s="184">
        <f>ROUND(AF222*$DQ$10,0)</f>
        <v>2463630</v>
      </c>
      <c r="AH222" s="1044"/>
      <c r="AI222" s="185" t="str">
        <f>IF(AF222&lt;&gt;"",IF(AG222/$DQ$10&lt;=$AH$20,"CUMPLE","RECHAZADO"),"")</f>
        <v>CUMPLE</v>
      </c>
      <c r="AJ222" s="209"/>
      <c r="AK222" s="874">
        <v>151258</v>
      </c>
      <c r="AL222" s="184">
        <f>ROUND(AK222*$DR$10,0)</f>
        <v>9831770</v>
      </c>
      <c r="AM222" s="1044"/>
      <c r="AN222" s="185" t="str">
        <f>IF(AK222&lt;&gt;"",IF(AL222/$DR$10&lt;=$AM$20,"CUMPLE","RECHAZADO"),"")</f>
        <v>CUMPLE</v>
      </c>
      <c r="AO222" s="209"/>
      <c r="AP222" s="874"/>
      <c r="AQ222" s="184">
        <f>ROUND(AP222*$DS$10,0)</f>
        <v>0</v>
      </c>
      <c r="AR222" s="1044"/>
      <c r="AS222" s="185" t="str">
        <f>IF(AP222&lt;&gt;"",IF(AQ222/$DR$10&lt;=$AR$20,"CUMPLE","RECHAZADO"),"")</f>
        <v/>
      </c>
      <c r="AT222" s="185"/>
      <c r="AU222" s="194">
        <f t="shared" si="1149"/>
        <v>12295400</v>
      </c>
      <c r="AV222" s="874">
        <v>2336126</v>
      </c>
      <c r="AW222" s="877">
        <f t="shared" si="1150"/>
        <v>2336126</v>
      </c>
      <c r="AX222" s="877">
        <f t="shared" si="1151"/>
        <v>14631526</v>
      </c>
      <c r="AY222" s="877" t="str">
        <f t="shared" si="1193"/>
        <v>CUMPLE</v>
      </c>
      <c r="AZ222" s="871"/>
      <c r="BA222" s="874">
        <v>10633697</v>
      </c>
      <c r="BB222" s="184">
        <f>ROUND(BA222*$DQ$10,0)</f>
        <v>138238061</v>
      </c>
      <c r="BC222" s="184">
        <f t="shared" ref="BC222" si="1197">$BC$10</f>
        <v>220195976</v>
      </c>
      <c r="BD222" s="185" t="str">
        <f t="shared" si="842"/>
        <v>CUMPLE</v>
      </c>
      <c r="BE222" s="209"/>
      <c r="BF222" s="874">
        <v>9990793</v>
      </c>
      <c r="BG222" s="184">
        <f>ROUND(BF222*$DR$10,0)</f>
        <v>649401545</v>
      </c>
      <c r="BH222" s="184">
        <f t="shared" ref="BH222" si="1198">$BH$10</f>
        <v>1034415590</v>
      </c>
      <c r="BI222" s="185" t="str">
        <f t="shared" si="1156"/>
        <v>CUMPLE</v>
      </c>
      <c r="BJ222" s="209"/>
      <c r="BK222" s="874"/>
      <c r="BL222" s="184">
        <f>ROUND(BK222*$DS$10,0)</f>
        <v>0</v>
      </c>
      <c r="BM222" s="1044"/>
      <c r="BN222" s="185" t="str">
        <f>IF(BK222&lt;&gt;"",IF((BL222/$DR$10)/$DN$10&lt;=$BM$20,"CUMPLE","RECHAZADO"),"")</f>
        <v/>
      </c>
      <c r="BO222" s="878"/>
      <c r="BP222" s="194">
        <f t="shared" si="1158"/>
        <v>787639606</v>
      </c>
      <c r="BQ222" s="874">
        <v>149651525</v>
      </c>
      <c r="BR222" s="877">
        <f t="shared" si="1159"/>
        <v>149651525</v>
      </c>
      <c r="BS222" s="877">
        <f t="shared" si="1160"/>
        <v>937291131</v>
      </c>
      <c r="BT222" s="877" t="str">
        <f t="shared" ref="BT222:BT225" si="1199">IF(BQ222&lt;&gt;"",IF(BD222="CUMPLE",IF(BI222="CUMPLE","CUMPLE","NO CUMPLE"),"NO CUMPLE")," ")</f>
        <v>CUMPLE</v>
      </c>
      <c r="BU222" s="871"/>
      <c r="BV222" s="874">
        <v>111592108</v>
      </c>
      <c r="BW222" s="874">
        <v>2120250</v>
      </c>
      <c r="BX222" s="194">
        <f t="shared" si="1162"/>
        <v>2120250</v>
      </c>
      <c r="BY222" s="194" t="str">
        <f>IF(BV222&lt;&gt;"",IF(AND(BV222/$DN$10&lt;=$BY$15,BV222/$DN$10&gt;=$BY$16),"CUMPLE","RECHAZADO"),"")</f>
        <v>CUMPLE</v>
      </c>
      <c r="BZ222" s="194">
        <f t="shared" si="1163"/>
        <v>111592108</v>
      </c>
      <c r="CA222" s="194">
        <f t="shared" si="1164"/>
        <v>113712358</v>
      </c>
      <c r="CB222" s="871"/>
      <c r="CC222" s="874"/>
      <c r="CD222" s="874"/>
      <c r="CE222" s="194">
        <f t="shared" si="1165"/>
        <v>0</v>
      </c>
      <c r="CF222" s="194" t="str">
        <f>IF(CC222&lt;&gt;"",IF(AND(CC222/$DN$10&lt;=$CF$15,CC222/$DS$10&gt;=$CF$16),"CUMPLE","RECHAZADO"),"")</f>
        <v/>
      </c>
      <c r="CG222" s="194">
        <f t="shared" si="1166"/>
        <v>0</v>
      </c>
      <c r="CH222" s="194">
        <f t="shared" si="1167"/>
        <v>0</v>
      </c>
      <c r="CI222" s="194"/>
      <c r="CJ222" s="232">
        <f t="shared" si="1168"/>
        <v>17986670612</v>
      </c>
      <c r="CK222" s="197">
        <f t="shared" si="1169"/>
        <v>1149512105</v>
      </c>
      <c r="CL222" s="232">
        <f t="shared" si="858"/>
        <v>19136182717</v>
      </c>
      <c r="CM222" s="871"/>
      <c r="CN222" s="200">
        <f t="shared" si="1171"/>
        <v>17651295988</v>
      </c>
      <c r="CO222" s="200">
        <f t="shared" si="1172"/>
        <v>993840254</v>
      </c>
      <c r="CP222" s="200">
        <f t="shared" si="861"/>
        <v>18645136242</v>
      </c>
      <c r="CQ222" s="871"/>
      <c r="CR222" s="194">
        <f t="shared" si="862"/>
        <v>17986670612</v>
      </c>
      <c r="CS222" s="194">
        <f>(W222*$DP$10)+X222+(AF222*$DQ$10)+(AK222*$DR$10)+(AP222*$DS$10)+AV222+(BA222*$DQ$10)+(BF222*$DR$10)+(BK222*$DS$10)+BQ222+BV222+BW222+CC222+CD222</f>
        <v>1149512105</v>
      </c>
      <c r="CT222" s="200">
        <f t="shared" si="1174"/>
        <v>19136182717</v>
      </c>
      <c r="CU222" s="874">
        <v>19136182717</v>
      </c>
      <c r="CV222" s="200" t="str">
        <f t="shared" si="864"/>
        <v>OK</v>
      </c>
      <c r="CW222" s="136"/>
      <c r="DB222" s="879" t="str">
        <f t="shared" si="865"/>
        <v>HABILITADO</v>
      </c>
      <c r="DC222" s="487"/>
    </row>
    <row r="223" spans="1:107" x14ac:dyDescent="0.25">
      <c r="A223" s="1039"/>
      <c r="B223" s="870">
        <v>9</v>
      </c>
      <c r="C223" s="1039"/>
      <c r="D223" s="726"/>
      <c r="E223" s="871"/>
      <c r="F223" s="872">
        <v>24629524096</v>
      </c>
      <c r="G223" s="873" t="str">
        <f t="shared" ref="G223" si="1200">IF(F223&lt;&gt;"",IF(F223=$DV$11,"CUMPLE","RECHAZADO"),"")</f>
        <v>CUMPLE</v>
      </c>
      <c r="H223" s="874" t="s">
        <v>1538</v>
      </c>
      <c r="I223" s="872">
        <v>22078275005</v>
      </c>
      <c r="J223" s="872">
        <v>419487225</v>
      </c>
      <c r="K223" s="173">
        <f t="shared" si="1135"/>
        <v>419487225</v>
      </c>
      <c r="L223" s="724" t="e">
        <f t="shared" si="1136"/>
        <v>#DIV/0!</v>
      </c>
      <c r="M223" s="175" t="e">
        <f t="shared" si="1137"/>
        <v>#DIV/0!</v>
      </c>
      <c r="N223" s="176" t="e">
        <f t="shared" si="1138"/>
        <v>#DIV/0!</v>
      </c>
      <c r="O223" s="177" t="e">
        <f t="shared" si="1139"/>
        <v>#DIV/0!</v>
      </c>
      <c r="P223" s="178" t="str">
        <f>IF(H223&lt;&gt;"",IF(J223=K223,IF(H223="SI",IF(AND(I223&lt;=$DF$11,I223&gt;=($DF$11*0.9)),"CUMPLE","NO CUMPLE"),IF(I223=$DF$11,"CUMPLE","NO CUMPLE")),"NO CUMPLE"),"")</f>
        <v>CUMPLE</v>
      </c>
      <c r="Q223" s="725">
        <f t="shared" si="1140"/>
        <v>0</v>
      </c>
      <c r="R223" s="180">
        <f t="shared" si="867"/>
        <v>22497762230</v>
      </c>
      <c r="S223" s="180">
        <f t="shared" si="829"/>
        <v>22078275005</v>
      </c>
      <c r="T223" s="209"/>
      <c r="U223" s="209"/>
      <c r="V223" s="871"/>
      <c r="W223" s="874">
        <v>1173179</v>
      </c>
      <c r="X223" s="876">
        <v>1649490</v>
      </c>
      <c r="Y223" s="184">
        <f>ROUND(W223*$DP$11,0)</f>
        <v>86815246</v>
      </c>
      <c r="Z223" s="184">
        <f t="shared" si="830"/>
        <v>1649490</v>
      </c>
      <c r="AA223" s="1044"/>
      <c r="AB223" s="185" t="str">
        <f>IF(W223&lt;&gt;"",IF((Y223/$DP$11)/$DN$11&lt;=$AA$20,"CUMPLE","RECHAZADO"),"")</f>
        <v>CUMPLE</v>
      </c>
      <c r="AC223" s="186">
        <f t="shared" si="1144"/>
        <v>88464736</v>
      </c>
      <c r="AD223" s="186">
        <f t="shared" si="1145"/>
        <v>86815246</v>
      </c>
      <c r="AE223" s="209"/>
      <c r="AF223" s="874">
        <v>174411</v>
      </c>
      <c r="AG223" s="184">
        <f>ROUND(AF223*$DQ$11,0)</f>
        <v>3488220</v>
      </c>
      <c r="AH223" s="1044"/>
      <c r="AI223" s="185" t="str">
        <f>IF(AF223&lt;&gt;"",IF(AG223/$DQ$11&lt;=$AH$20,"CUMPLE","RECHAZADO"),"")</f>
        <v>CUMPLE</v>
      </c>
      <c r="AJ223" s="209"/>
      <c r="AK223" s="874">
        <v>139206</v>
      </c>
      <c r="AL223" s="184">
        <f>ROUND(AK223*$DR$11,0)</f>
        <v>10301244</v>
      </c>
      <c r="AM223" s="1044"/>
      <c r="AN223" s="185" t="str">
        <f>IF(AK223&lt;&gt;"",IF(AL223/$DR$11&lt;=$AM$20,"CUMPLE","RECHAZADO"),"")</f>
        <v>CUMPLE</v>
      </c>
      <c r="AO223" s="209"/>
      <c r="AP223" s="874"/>
      <c r="AQ223" s="184">
        <f>ROUND(AP223*$DS$11,0)</f>
        <v>0</v>
      </c>
      <c r="AR223" s="1044"/>
      <c r="AS223" s="185" t="str">
        <f>IF(AP223&lt;&gt;"",IF(AQ223/$DR$11&lt;=$AR$20,"CUMPLE","RECHAZADO"),"")</f>
        <v/>
      </c>
      <c r="AT223" s="185"/>
      <c r="AU223" s="194">
        <f t="shared" si="1149"/>
        <v>13789464</v>
      </c>
      <c r="AV223" s="874">
        <v>2619998</v>
      </c>
      <c r="AW223" s="877">
        <f t="shared" si="1150"/>
        <v>2619998</v>
      </c>
      <c r="AX223" s="877">
        <f t="shared" si="1151"/>
        <v>16409462</v>
      </c>
      <c r="AY223" s="877" t="str">
        <f t="shared" si="1193"/>
        <v>CUMPLE</v>
      </c>
      <c r="AZ223" s="871"/>
      <c r="BA223" s="874">
        <v>9659972</v>
      </c>
      <c r="BB223" s="184">
        <f>ROUND(BA223*$DQ$11,0)</f>
        <v>193199440</v>
      </c>
      <c r="BC223" s="184">
        <f t="shared" ref="BC223" si="1201">$BC$11</f>
        <v>334384100</v>
      </c>
      <c r="BD223" s="185" t="str">
        <f t="shared" si="842"/>
        <v>CUMPLE</v>
      </c>
      <c r="BE223" s="209"/>
      <c r="BF223" s="874">
        <v>9075939</v>
      </c>
      <c r="BG223" s="184">
        <f>ROUND(BF223*$DR$11,0)</f>
        <v>671619486</v>
      </c>
      <c r="BH223" s="184">
        <f t="shared" ref="BH223" si="1202">$BH$11</f>
        <v>1162419824</v>
      </c>
      <c r="BI223" s="185" t="str">
        <f t="shared" si="1156"/>
        <v>CUMPLE</v>
      </c>
      <c r="BJ223" s="209"/>
      <c r="BK223" s="874"/>
      <c r="BL223" s="184">
        <f>ROUND(BK223*$DS$11,0)</f>
        <v>0</v>
      </c>
      <c r="BM223" s="1044"/>
      <c r="BN223" s="185" t="str">
        <f>IF(BK223&lt;&gt;"",IF((BL223/$DR$11)/$DN$11&lt;=$BM$20,"CUMPLE","RECHAZADO"),"")</f>
        <v/>
      </c>
      <c r="BO223" s="878"/>
      <c r="BP223" s="194">
        <f t="shared" si="1158"/>
        <v>864818926</v>
      </c>
      <c r="BQ223" s="874">
        <v>164315596</v>
      </c>
      <c r="BR223" s="877">
        <f t="shared" si="1159"/>
        <v>164315596</v>
      </c>
      <c r="BS223" s="877">
        <f t="shared" si="1160"/>
        <v>1029134522</v>
      </c>
      <c r="BT223" s="877" t="str">
        <f t="shared" si="1199"/>
        <v>CUMPLE</v>
      </c>
      <c r="BU223" s="871"/>
      <c r="BV223" s="874">
        <v>108773168</v>
      </c>
      <c r="BW223" s="874">
        <v>2066690</v>
      </c>
      <c r="BX223" s="194">
        <f t="shared" si="1162"/>
        <v>2066690</v>
      </c>
      <c r="BY223" s="194" t="str">
        <f>IF(BV223&lt;&gt;"",IF(AND(BV223/$DN$11&lt;=$BY$15,BV223/$DN$11&gt;=$BY$16),"CUMPLE","RECHAZADO"),"")</f>
        <v>CUMPLE</v>
      </c>
      <c r="BZ223" s="194">
        <f t="shared" si="1163"/>
        <v>108773168</v>
      </c>
      <c r="CA223" s="194">
        <f t="shared" si="1164"/>
        <v>110839858</v>
      </c>
      <c r="CB223" s="871"/>
      <c r="CC223" s="874"/>
      <c r="CD223" s="874"/>
      <c r="CE223" s="194">
        <f t="shared" si="1165"/>
        <v>0</v>
      </c>
      <c r="CF223" s="194" t="str">
        <f>IF(CC223&lt;&gt;"",IF(AND(CC223/$DN$11&lt;=$CF$15,CC223/$DS$11&gt;=$CF$16),"CUMPLE","RECHAZADO"),"")</f>
        <v/>
      </c>
      <c r="CG223" s="194">
        <f t="shared" si="1166"/>
        <v>0</v>
      </c>
      <c r="CH223" s="194">
        <f t="shared" si="1167"/>
        <v>0</v>
      </c>
      <c r="CI223" s="194"/>
      <c r="CJ223" s="232">
        <f t="shared" si="1168"/>
        <v>22497762230</v>
      </c>
      <c r="CK223" s="197">
        <f t="shared" si="1169"/>
        <v>1244848578</v>
      </c>
      <c r="CL223" s="232">
        <f t="shared" si="858"/>
        <v>23742610808</v>
      </c>
      <c r="CM223" s="871"/>
      <c r="CN223" s="200">
        <f t="shared" si="1171"/>
        <v>22078275005</v>
      </c>
      <c r="CO223" s="200">
        <f t="shared" si="1172"/>
        <v>1074196804</v>
      </c>
      <c r="CP223" s="200">
        <f t="shared" si="861"/>
        <v>23152471809</v>
      </c>
      <c r="CQ223" s="871"/>
      <c r="CR223" s="194">
        <f t="shared" si="862"/>
        <v>22497762230</v>
      </c>
      <c r="CS223" s="194">
        <f>(W223*$DP$11)+X223+(AF223*$DQ$11)+(AK223*$DR$11)+(AP223*$DS$11)+AV223+(BA223*$DQ$11)+(BF223*$DR$11)+(BK223*$DS$11)+BQ223+BV223+BW223+CC223+CD223</f>
        <v>1244848578</v>
      </c>
      <c r="CT223" s="200">
        <f t="shared" si="1174"/>
        <v>23742610808</v>
      </c>
      <c r="CU223" s="874">
        <v>23742610808</v>
      </c>
      <c r="CV223" s="200" t="str">
        <f t="shared" si="864"/>
        <v>OK</v>
      </c>
      <c r="CW223" s="136"/>
      <c r="DB223" s="879" t="str">
        <f t="shared" si="865"/>
        <v>HABILITADO</v>
      </c>
      <c r="DC223" s="487"/>
    </row>
    <row r="224" spans="1:107" ht="17.25" thickBot="1" x14ac:dyDescent="0.3">
      <c r="A224" s="1039"/>
      <c r="B224" s="870">
        <v>10</v>
      </c>
      <c r="C224" s="1039"/>
      <c r="D224" s="726"/>
      <c r="E224" s="871"/>
      <c r="F224" s="872">
        <v>25460574021</v>
      </c>
      <c r="G224" s="873" t="str">
        <f t="shared" ref="G224" si="1203">IF(F224&lt;&gt;"",IF(F224=$DV$12,"CUMPLE","RECHAZADO"),"")</f>
        <v>CUMPLE</v>
      </c>
      <c r="H224" s="874" t="s">
        <v>1538</v>
      </c>
      <c r="I224" s="880">
        <v>22755952977</v>
      </c>
      <c r="J224" s="208">
        <v>432363107</v>
      </c>
      <c r="K224" s="173">
        <f t="shared" si="1135"/>
        <v>432363107</v>
      </c>
      <c r="L224" s="724" t="e">
        <f t="shared" si="1136"/>
        <v>#DIV/0!</v>
      </c>
      <c r="M224" s="175" t="e">
        <f t="shared" si="1137"/>
        <v>#DIV/0!</v>
      </c>
      <c r="N224" s="176" t="e">
        <f t="shared" si="1138"/>
        <v>#DIV/0!</v>
      </c>
      <c r="O224" s="177" t="e">
        <f t="shared" si="1139"/>
        <v>#DIV/0!</v>
      </c>
      <c r="P224" s="178" t="str">
        <f>IF(H224&lt;&gt;"",IF(J224=K224,IF(H224="SI",IF(AND(I224&lt;=$DF$12,I224&gt;=($DF$12*0.9)),"CUMPLE","NO CUMPLE"),IF(I224=$DF$12,"CUMPLE","NO CUMPLE")),"NO CUMPLE"),"")</f>
        <v>CUMPLE</v>
      </c>
      <c r="Q224" s="725">
        <f t="shared" si="1140"/>
        <v>0</v>
      </c>
      <c r="R224" s="180">
        <f t="shared" si="867"/>
        <v>23188316084</v>
      </c>
      <c r="S224" s="180">
        <f t="shared" si="829"/>
        <v>22755952977</v>
      </c>
      <c r="T224" s="209"/>
      <c r="U224" s="209"/>
      <c r="V224" s="871"/>
      <c r="W224" s="874">
        <v>1366790</v>
      </c>
      <c r="X224" s="876">
        <v>2103490</v>
      </c>
      <c r="Y224" s="184">
        <f>ROUND(W224*$DP$12,0)</f>
        <v>110709990</v>
      </c>
      <c r="Z224" s="184">
        <f t="shared" si="830"/>
        <v>2103490</v>
      </c>
      <c r="AA224" s="1044"/>
      <c r="AB224" s="185" t="str">
        <f>IF(W224&lt;&gt;"",IF((Y224/$DP$12)/$DN$12&lt;=$AA$20,"CUMPLE","RECHAZADO"),"")</f>
        <v>CUMPLE</v>
      </c>
      <c r="AC224" s="186">
        <f t="shared" si="1144"/>
        <v>112813480</v>
      </c>
      <c r="AD224" s="186">
        <f t="shared" si="1145"/>
        <v>110709990</v>
      </c>
      <c r="AE224" s="209"/>
      <c r="AF224" s="874">
        <v>203194</v>
      </c>
      <c r="AG224" s="184">
        <f>ROUND(AF224*$DQ$12,0)</f>
        <v>3047910</v>
      </c>
      <c r="AH224" s="1044"/>
      <c r="AI224" s="185" t="str">
        <f>IF(AF224&lt;&gt;"",IF(AG224/$DQ$12&lt;=$AH$20,"CUMPLE","RECHAZADO"),"")</f>
        <v>CUMPLE</v>
      </c>
      <c r="AJ224" s="209"/>
      <c r="AK224" s="874">
        <v>162180</v>
      </c>
      <c r="AL224" s="184">
        <f>ROUND(AK224*$DR$12,0)</f>
        <v>13136580</v>
      </c>
      <c r="AM224" s="1044"/>
      <c r="AN224" s="185" t="str">
        <f>IF(AK224&lt;&gt;"",IF(AL224/$DR$12&lt;=$AM$20,"CUMPLE","RECHAZADO"),"")</f>
        <v>CUMPLE</v>
      </c>
      <c r="AO224" s="209"/>
      <c r="AP224" s="874"/>
      <c r="AQ224" s="184">
        <f>ROUND(AP224*$DS$12,0)</f>
        <v>0</v>
      </c>
      <c r="AR224" s="1044"/>
      <c r="AS224" s="185" t="str">
        <f>IF(AP224&lt;&gt;"",IF(AQ224/$DR$12&lt;=$AR$20,"CUMPLE","RECHAZADO"),"")</f>
        <v/>
      </c>
      <c r="AT224" s="185"/>
      <c r="AU224" s="194">
        <f t="shared" si="1149"/>
        <v>16184490</v>
      </c>
      <c r="AV224" s="874">
        <v>3075053</v>
      </c>
      <c r="AW224" s="877">
        <f t="shared" si="1150"/>
        <v>3075053</v>
      </c>
      <c r="AX224" s="877">
        <f t="shared" si="1151"/>
        <v>19259543</v>
      </c>
      <c r="AY224" s="877" t="str">
        <f t="shared" si="1193"/>
        <v>CUMPLE</v>
      </c>
      <c r="AZ224" s="871"/>
      <c r="BA224" s="874">
        <v>11838839</v>
      </c>
      <c r="BB224" s="184">
        <f>ROUND(BA224*$DQ$12,0)</f>
        <v>177582585</v>
      </c>
      <c r="BC224" s="184">
        <f t="shared" ref="BC224" si="1204">$BC$12</f>
        <v>263816970</v>
      </c>
      <c r="BD224" s="185" t="str">
        <f t="shared" si="842"/>
        <v>CUMPLE</v>
      </c>
      <c r="BE224" s="209"/>
      <c r="BF224" s="874">
        <v>11123073</v>
      </c>
      <c r="BG224" s="184">
        <f>ROUND(BF224*$DR$12,0)</f>
        <v>900968913</v>
      </c>
      <c r="BH224" s="184">
        <f t="shared" ref="BH224" si="1205">$BH$12</f>
        <v>1338480855</v>
      </c>
      <c r="BI224" s="185" t="str">
        <f t="shared" si="1156"/>
        <v>CUMPLE</v>
      </c>
      <c r="BJ224" s="209"/>
      <c r="BK224" s="874"/>
      <c r="BL224" s="184">
        <f>ROUND(BK224*$DS$12,0)</f>
        <v>0</v>
      </c>
      <c r="BM224" s="1044"/>
      <c r="BN224" s="185" t="str">
        <f>IF(BK224&lt;&gt;"",IF((BL224/$DR$12)/$DN$12&lt;=$BM$20,"CUMPLE","RECHAZADO"),"")</f>
        <v/>
      </c>
      <c r="BO224" s="878"/>
      <c r="BP224" s="194">
        <f t="shared" si="1158"/>
        <v>1078551498</v>
      </c>
      <c r="BQ224" s="874">
        <v>204924785</v>
      </c>
      <c r="BR224" s="877">
        <f t="shared" si="1159"/>
        <v>204924785</v>
      </c>
      <c r="BS224" s="877">
        <f t="shared" si="1160"/>
        <v>1283476283</v>
      </c>
      <c r="BT224" s="877" t="str">
        <f t="shared" si="1199"/>
        <v>CUMPLE</v>
      </c>
      <c r="BU224" s="871"/>
      <c r="BV224" s="874">
        <v>112583416</v>
      </c>
      <c r="BW224" s="874">
        <v>2139085</v>
      </c>
      <c r="BX224" s="194">
        <f t="shared" si="1162"/>
        <v>2139085</v>
      </c>
      <c r="BY224" s="194" t="str">
        <f>IF(BV224&lt;&gt;"",IF(AND(BV224/$DN$12&lt;=$BY$15,BV224/$DN$12&gt;=$BY$16),"CUMPLE","RECHAZADO"),"")</f>
        <v>CUMPLE</v>
      </c>
      <c r="BZ224" s="194">
        <f t="shared" si="1163"/>
        <v>112583416</v>
      </c>
      <c r="CA224" s="194">
        <f t="shared" si="1164"/>
        <v>114722501</v>
      </c>
      <c r="CB224" s="871"/>
      <c r="CC224" s="874"/>
      <c r="CD224" s="874"/>
      <c r="CE224" s="194">
        <f t="shared" si="1165"/>
        <v>0</v>
      </c>
      <c r="CF224" s="194" t="str">
        <f>IF(CC224&lt;&gt;"",IF(AND(CC224/$DN$12&lt;=$CF$15,CC224/$DS$12&gt;=$CF$16),"CUMPLE","RECHAZADO"),"")</f>
        <v/>
      </c>
      <c r="CG224" s="194">
        <f t="shared" si="1166"/>
        <v>0</v>
      </c>
      <c r="CH224" s="194">
        <f t="shared" si="1167"/>
        <v>0</v>
      </c>
      <c r="CI224" s="194"/>
      <c r="CJ224" s="232">
        <f t="shared" si="1168"/>
        <v>23188316084</v>
      </c>
      <c r="CK224" s="197">
        <f t="shared" si="1169"/>
        <v>1530271807</v>
      </c>
      <c r="CL224" s="232">
        <f t="shared" si="858"/>
        <v>24718587891</v>
      </c>
      <c r="CM224" s="871"/>
      <c r="CN224" s="200">
        <f t="shared" si="1171"/>
        <v>22755952977</v>
      </c>
      <c r="CO224" s="200">
        <f t="shared" si="1172"/>
        <v>1318029394</v>
      </c>
      <c r="CP224" s="200">
        <f t="shared" si="861"/>
        <v>24073982371</v>
      </c>
      <c r="CQ224" s="871"/>
      <c r="CR224" s="194">
        <f t="shared" si="862"/>
        <v>23188316084</v>
      </c>
      <c r="CS224" s="194">
        <f>(W224*$DP$12)+X224+(AF224*$DQ$12)+(AK224*$DR$12)+(AP224*$DS$12)+AV224+(BA224*$DQ$12)+(BF224*$DR$12)+(BK224*$DS$12)+BQ224+BV224+BW224+CC224+CD224</f>
        <v>1530271807</v>
      </c>
      <c r="CT224" s="200">
        <f t="shared" si="1174"/>
        <v>24718587891</v>
      </c>
      <c r="CU224" s="874">
        <v>24718587891</v>
      </c>
      <c r="CV224" s="200" t="str">
        <f t="shared" si="864"/>
        <v>OK</v>
      </c>
      <c r="CW224" s="136"/>
      <c r="DB224" s="879" t="str">
        <f t="shared" si="865"/>
        <v>HABILITADO</v>
      </c>
      <c r="DC224" s="487"/>
    </row>
    <row r="225" spans="1:107" hidden="1" x14ac:dyDescent="0.25">
      <c r="A225" s="1041"/>
      <c r="B225" s="167">
        <v>11</v>
      </c>
      <c r="C225" s="1043"/>
      <c r="D225" s="220"/>
      <c r="E225" s="156"/>
      <c r="F225" s="168"/>
      <c r="G225" s="169" t="str">
        <f t="shared" ref="G225" si="1206">IF(F225&lt;&gt;"",IF(F225=$DV$13,"CUMPLE","RECHAZADO"),"")</f>
        <v/>
      </c>
      <c r="H225" s="170"/>
      <c r="I225" s="168"/>
      <c r="J225" s="168"/>
      <c r="K225" s="827">
        <f t="shared" si="1135"/>
        <v>0</v>
      </c>
      <c r="L225" s="174" t="e">
        <f t="shared" si="1136"/>
        <v>#DIV/0!</v>
      </c>
      <c r="M225" s="175" t="e">
        <f t="shared" si="1137"/>
        <v>#DIV/0!</v>
      </c>
      <c r="N225" s="176" t="e">
        <f t="shared" si="1138"/>
        <v>#DIV/0!</v>
      </c>
      <c r="O225" s="177" t="e">
        <f t="shared" si="1139"/>
        <v>#DIV/0!</v>
      </c>
      <c r="P225" s="179" t="str">
        <f>IF(H225&lt;&gt;"",IF(J225=K225,IF(H225="SI",IF(AND(I225&lt;=$DF$13,I225&gt;=($DF$13*0.9)),"CUMPLE","NO CUMPLE"),IF(I225=$DF$13,"CUMPLE","NO CUMPLE")),"NO CUMPLE"),"")</f>
        <v/>
      </c>
      <c r="Q225" s="179">
        <f t="shared" si="1140"/>
        <v>0</v>
      </c>
      <c r="R225" s="828" t="str">
        <f t="shared" si="867"/>
        <v/>
      </c>
      <c r="S225" s="828" t="str">
        <f t="shared" si="829"/>
        <v/>
      </c>
      <c r="T225" s="181"/>
      <c r="U225" s="182"/>
      <c r="V225" s="155"/>
      <c r="W225" s="170"/>
      <c r="X225" s="183"/>
      <c r="Y225" s="829">
        <f>ROUND(W225*$DP$13,0)</f>
        <v>0</v>
      </c>
      <c r="Z225" s="829">
        <f t="shared" si="830"/>
        <v>0</v>
      </c>
      <c r="AA225" s="1045"/>
      <c r="AB225" s="244" t="str">
        <f>IF(W225&lt;&gt;"",IF((Y225/$DP$13)/$DN$13&lt;=$AA$20,"CUMPLE","RECHAZADO"),"")</f>
        <v/>
      </c>
      <c r="AC225" s="830">
        <f t="shared" si="1144"/>
        <v>0</v>
      </c>
      <c r="AD225" s="830">
        <f t="shared" si="1145"/>
        <v>0</v>
      </c>
      <c r="AE225" s="181"/>
      <c r="AF225" s="170"/>
      <c r="AG225" s="829">
        <f>ROUND(AF225*$DQ$13,0)</f>
        <v>0</v>
      </c>
      <c r="AH225" s="1045"/>
      <c r="AI225" s="244" t="str">
        <f>IF(AF225&lt;&gt;"",IF(AG225/$DQ$13&lt;=$AH$20,"CUMPLE","RECHAZADO"),"")</f>
        <v/>
      </c>
      <c r="AJ225" s="181"/>
      <c r="AK225" s="170"/>
      <c r="AL225" s="829">
        <f>ROUND(AK225*$DR$13,0)</f>
        <v>0</v>
      </c>
      <c r="AM225" s="1045"/>
      <c r="AN225" s="244" t="str">
        <f>IF(AK225&lt;&gt;"",IF(AL225/$DR$13&lt;=$AM$20,"CUMPLE","RECHAZADO"),"")</f>
        <v/>
      </c>
      <c r="AO225" s="181"/>
      <c r="AP225" s="170"/>
      <c r="AQ225" s="829">
        <f>ROUND(AP225*$DS$13,0)</f>
        <v>0</v>
      </c>
      <c r="AR225" s="1045"/>
      <c r="AS225" s="244" t="str">
        <f>IF(AP225&lt;&gt;"",IF(AQ225/$DR$13&lt;=$AR$20,"CUMPLE","RECHAZADO"),"")</f>
        <v/>
      </c>
      <c r="AT225" s="187"/>
      <c r="AU225" s="831">
        <f t="shared" si="1149"/>
        <v>0</v>
      </c>
      <c r="AV225" s="170"/>
      <c r="AW225" s="832">
        <f t="shared" si="1150"/>
        <v>0</v>
      </c>
      <c r="AX225" s="832">
        <f t="shared" si="1151"/>
        <v>0</v>
      </c>
      <c r="AY225" s="832" t="str">
        <f t="shared" si="1193"/>
        <v xml:space="preserve"> </v>
      </c>
      <c r="AZ225" s="155"/>
      <c r="BA225" s="170"/>
      <c r="BB225" s="829">
        <f>ROUND(BA225*$DQ$13,0)</f>
        <v>0</v>
      </c>
      <c r="BC225" s="834">
        <f t="shared" ref="BC225" si="1207">$BC$13</f>
        <v>385647118</v>
      </c>
      <c r="BD225" s="729" t="str">
        <f t="shared" si="842"/>
        <v/>
      </c>
      <c r="BE225" s="181"/>
      <c r="BF225" s="170"/>
      <c r="BG225" s="829">
        <f>ROUND(BF225*$DR$13,0)</f>
        <v>0</v>
      </c>
      <c r="BH225" s="829">
        <f t="shared" ref="BH225" si="1208">$BH$13</f>
        <v>1512338976</v>
      </c>
      <c r="BI225" s="729" t="str">
        <f t="shared" si="1156"/>
        <v/>
      </c>
      <c r="BJ225" s="181"/>
      <c r="BK225" s="170"/>
      <c r="BL225" s="829">
        <f>ROUND(BK225*$DS$13,0)</f>
        <v>0</v>
      </c>
      <c r="BM225" s="1045"/>
      <c r="BN225" s="244" t="str">
        <f>IF(BK225&lt;&gt;"",IF((BL225/$DR$13)/$DN$13&lt;=$BM$20,"CUMPLE","RECHAZADO"),"")</f>
        <v/>
      </c>
      <c r="BO225" s="193"/>
      <c r="BP225" s="831">
        <f t="shared" si="1158"/>
        <v>0</v>
      </c>
      <c r="BQ225" s="170"/>
      <c r="BR225" s="832">
        <f t="shared" si="1159"/>
        <v>0</v>
      </c>
      <c r="BS225" s="832">
        <f t="shared" si="1160"/>
        <v>0</v>
      </c>
      <c r="BT225" s="832" t="str">
        <f t="shared" si="1199"/>
        <v xml:space="preserve"> </v>
      </c>
      <c r="BU225" s="155"/>
      <c r="BV225" s="170"/>
      <c r="BW225" s="170"/>
      <c r="BX225" s="835">
        <f t="shared" si="1162"/>
        <v>0</v>
      </c>
      <c r="BY225" s="835" t="str">
        <f>IF(BV225&lt;&gt;"",IF(AND(BV225/$DN$13&lt;=$BY$15,BV225/$DN$13&gt;=$BY$16),"CUMPLE","RECHAZADO"),"")</f>
        <v/>
      </c>
      <c r="BZ225" s="835">
        <f t="shared" si="1163"/>
        <v>0</v>
      </c>
      <c r="CA225" s="835">
        <f t="shared" si="1164"/>
        <v>0</v>
      </c>
      <c r="CB225" s="155"/>
      <c r="CC225" s="170"/>
      <c r="CD225" s="170"/>
      <c r="CE225" s="835">
        <f t="shared" si="1165"/>
        <v>0</v>
      </c>
      <c r="CF225" s="835" t="str">
        <f>IF(CC225&lt;&gt;"",IF(AND(CC225/$DN$13&lt;=$CF$15,CC225/$DS$13&gt;=$CF$16),"CUMPLE","RECHAZADO"),"")</f>
        <v/>
      </c>
      <c r="CG225" s="835">
        <f t="shared" si="1166"/>
        <v>0</v>
      </c>
      <c r="CH225" s="835">
        <f t="shared" si="1167"/>
        <v>0</v>
      </c>
      <c r="CI225" s="195"/>
      <c r="CJ225" s="86" t="str">
        <f t="shared" si="1168"/>
        <v/>
      </c>
      <c r="CK225" s="836">
        <f t="shared" si="1169"/>
        <v>0</v>
      </c>
      <c r="CL225" s="837" t="str">
        <f t="shared" si="858"/>
        <v/>
      </c>
      <c r="CM225" s="155"/>
      <c r="CN225" s="838" t="str">
        <f t="shared" si="1171"/>
        <v/>
      </c>
      <c r="CO225" s="839">
        <f t="shared" si="1172"/>
        <v>0</v>
      </c>
      <c r="CP225" s="840" t="str">
        <f t="shared" si="861"/>
        <v/>
      </c>
      <c r="CQ225" s="156"/>
      <c r="CR225" s="841">
        <f t="shared" si="862"/>
        <v>0</v>
      </c>
      <c r="CS225" s="835">
        <f>(W225*$DP$13)+X225+(AF225*$DQ$13)+(AK225*$DR$13)+(AP225*$DS$13)+AV225+(BA225*$DQ$13)+(BF225*$DR$13)+(BK225*$DS$13)+BQ225+BV225+BW225+CC225+CD225</f>
        <v>0</v>
      </c>
      <c r="CT225" s="840">
        <f t="shared" si="1174"/>
        <v>0</v>
      </c>
      <c r="CU225" s="170"/>
      <c r="CV225" s="840" t="str">
        <f t="shared" si="864"/>
        <v/>
      </c>
      <c r="DB225" s="843" t="str">
        <f t="shared" si="865"/>
        <v/>
      </c>
      <c r="DC225" s="844"/>
    </row>
    <row r="226" spans="1:107" ht="13.5" hidden="1" customHeight="1" x14ac:dyDescent="0.25">
      <c r="A226" s="1042"/>
      <c r="B226" s="750">
        <v>12</v>
      </c>
      <c r="C226" s="1043"/>
      <c r="D226" s="220"/>
      <c r="E226" s="156"/>
      <c r="F226" s="751"/>
      <c r="G226" s="752" t="str">
        <f t="shared" ref="G226" si="1209">IF(F226&lt;&gt;"",IF(F226=$DV$14,"CUMPLE","RECHAZADO"),"")</f>
        <v/>
      </c>
      <c r="H226" s="753"/>
      <c r="I226" s="754"/>
      <c r="J226" s="784"/>
      <c r="K226" s="756">
        <f t="shared" si="1135"/>
        <v>0</v>
      </c>
      <c r="L226" s="174" t="e">
        <f t="shared" si="1136"/>
        <v>#DIV/0!</v>
      </c>
      <c r="M226" s="175" t="e">
        <f t="shared" si="1137"/>
        <v>#DIV/0!</v>
      </c>
      <c r="N226" s="176" t="e">
        <f t="shared" si="1138"/>
        <v>#DIV/0!</v>
      </c>
      <c r="O226" s="177" t="e">
        <f t="shared" si="1139"/>
        <v>#DIV/0!</v>
      </c>
      <c r="P226" s="757" t="str">
        <f>IF(H226&lt;&gt;"",IF(J226=K226,IF(H226="SI",IF(AND(I226&lt;=$DF$14,I226&gt;=($DF$14*0.9)),"CUMPLE","NO CUMPLE"),IF(I226=$DF$14,"CUMPLE","NO CUMPLE")),"NO CUMPLE"),"")</f>
        <v/>
      </c>
      <c r="Q226" s="179">
        <f t="shared" si="1140"/>
        <v>0</v>
      </c>
      <c r="R226" s="758" t="str">
        <f t="shared" si="867"/>
        <v/>
      </c>
      <c r="S226" s="758" t="str">
        <f t="shared" si="829"/>
        <v/>
      </c>
      <c r="T226" s="759"/>
      <c r="U226" s="760"/>
      <c r="V226" s="155"/>
      <c r="W226" s="761"/>
      <c r="X226" s="762"/>
      <c r="Y226" s="763">
        <f>ROUND(W226*$DP$14,0)</f>
        <v>0</v>
      </c>
      <c r="Z226" s="763">
        <f t="shared" si="830"/>
        <v>0</v>
      </c>
      <c r="AA226" s="1045"/>
      <c r="AB226" s="764" t="str">
        <f>IF(W226&lt;&gt;"",IF((Y226/$DP$14)/$DN$14&lt;=$AA$20,"CUMPLE","RECHAZADO"),"")</f>
        <v/>
      </c>
      <c r="AC226" s="765">
        <f t="shared" si="1144"/>
        <v>0</v>
      </c>
      <c r="AD226" s="765">
        <f t="shared" si="1145"/>
        <v>0</v>
      </c>
      <c r="AE226" s="759"/>
      <c r="AF226" s="761"/>
      <c r="AG226" s="763">
        <f>ROUND(AF226*$DQ$14,0)</f>
        <v>0</v>
      </c>
      <c r="AH226" s="1045"/>
      <c r="AI226" s="764" t="str">
        <f>IF(AF226&lt;&gt;"",IF(AG226/$DQ$14&lt;=$AH$20,"CUMPLE","RECHAZADO"),"")</f>
        <v/>
      </c>
      <c r="AJ226" s="759"/>
      <c r="AK226" s="761"/>
      <c r="AL226" s="763">
        <f>ROUND(AK226*$DR$14,0)</f>
        <v>0</v>
      </c>
      <c r="AM226" s="1045"/>
      <c r="AN226" s="764" t="str">
        <f>IF(AK226&lt;&gt;"",IF(AL226/$DR$14&lt;=$AM$20,"CUMPLE","RECHAZADO"),"")</f>
        <v/>
      </c>
      <c r="AO226" s="759"/>
      <c r="AP226" s="761"/>
      <c r="AQ226" s="763">
        <f>ROUND(AP226*$DS$14,0)</f>
        <v>0</v>
      </c>
      <c r="AR226" s="1045"/>
      <c r="AS226" s="764" t="str">
        <f>IF(AP226&lt;&gt;"",IF(AQ226/$DR$14&lt;=$AR$20,"CUMPLE","RECHAZADO"),"")</f>
        <v/>
      </c>
      <c r="AT226" s="766"/>
      <c r="AU226" s="767">
        <f t="shared" si="1149"/>
        <v>0</v>
      </c>
      <c r="AV226" s="753"/>
      <c r="AW226" s="768">
        <f t="shared" si="1150"/>
        <v>0</v>
      </c>
      <c r="AX226" s="768">
        <f t="shared" si="1151"/>
        <v>0</v>
      </c>
      <c r="AY226" s="768" t="str">
        <f>IF(AV226&lt;&gt;"",IF(AI226="CUMPLE",IF(AN226="CUMPLE",IF(AS226="CUMPLE","CUMPLE","NO CUMPLE"),"NO CUMPLE"),"NO CUMPLE"),"")</f>
        <v/>
      </c>
      <c r="AZ226" s="155"/>
      <c r="BA226" s="761"/>
      <c r="BB226" s="763">
        <f>ROUND(BA226*$DQ$14,0)</f>
        <v>0</v>
      </c>
      <c r="BC226" s="770">
        <f t="shared" ref="BC226" si="1210">$BC$14</f>
        <v>171994948</v>
      </c>
      <c r="BD226" s="164" t="str">
        <f t="shared" si="842"/>
        <v/>
      </c>
      <c r="BE226" s="759"/>
      <c r="BF226" s="761"/>
      <c r="BG226" s="763">
        <f>ROUND(BF226*$DR$14,0)</f>
        <v>0</v>
      </c>
      <c r="BH226" s="763">
        <f t="shared" ref="BH226" si="1211">$BH$14</f>
        <v>888779540</v>
      </c>
      <c r="BI226" s="164" t="str">
        <f t="shared" si="1156"/>
        <v/>
      </c>
      <c r="BJ226" s="759"/>
      <c r="BK226" s="761"/>
      <c r="BL226" s="763">
        <f>ROUND(BK226*$DS$14,0)</f>
        <v>0</v>
      </c>
      <c r="BM226" s="1045"/>
      <c r="BN226" s="764" t="str">
        <f>IF(BK226&lt;&gt;"",IF((BL226/$DR$14)/$DN$14&lt;=$BM$20,"CUMPLE","RECHAZADO"),"")</f>
        <v/>
      </c>
      <c r="BO226" s="771"/>
      <c r="BP226" s="767">
        <f t="shared" si="1158"/>
        <v>0</v>
      </c>
      <c r="BQ226" s="753"/>
      <c r="BR226" s="768">
        <f t="shared" si="1159"/>
        <v>0</v>
      </c>
      <c r="BS226" s="768">
        <f t="shared" si="1160"/>
        <v>0</v>
      </c>
      <c r="BT226" s="768" t="str">
        <f>IF(BQ226&lt;&gt;"",IF(BD226="CUMPLE",IF(BI226="CUMPLE",IF(BN226="CUMPLE","CUMPLE","NO CUMPLE"),"NO CUMPLE"),"NO CUMPLE"),"")</f>
        <v/>
      </c>
      <c r="BU226" s="155"/>
      <c r="BV226" s="753"/>
      <c r="BW226" s="753"/>
      <c r="BX226" s="772">
        <f t="shared" si="1162"/>
        <v>0</v>
      </c>
      <c r="BY226" s="772" t="str">
        <f>IF(BV226&lt;&gt;"",IF(AND(BV226/$DN$14&lt;=$BY$15,BV226/$DN$14&gt;=$BY$16),"CUMPLE","RECHAZADO"),"")</f>
        <v/>
      </c>
      <c r="BZ226" s="772">
        <f t="shared" si="1163"/>
        <v>0</v>
      </c>
      <c r="CA226" s="772">
        <f t="shared" si="1164"/>
        <v>0</v>
      </c>
      <c r="CB226" s="155"/>
      <c r="CC226" s="753"/>
      <c r="CD226" s="753"/>
      <c r="CE226" s="772">
        <f t="shared" si="1165"/>
        <v>0</v>
      </c>
      <c r="CF226" s="772" t="str">
        <f>IF(CC226&lt;&gt;"",IF(AND(CC226/$DN$14&lt;=$CF$15,CC226/$DN$14&gt;=$CF$16),"CUMPLE","RECHAZADO"),"")</f>
        <v/>
      </c>
      <c r="CG226" s="772">
        <f t="shared" si="1166"/>
        <v>0</v>
      </c>
      <c r="CH226" s="772">
        <f t="shared" si="1167"/>
        <v>0</v>
      </c>
      <c r="CI226" s="773"/>
      <c r="CJ226" s="774" t="str">
        <f t="shared" si="1168"/>
        <v/>
      </c>
      <c r="CK226" s="775">
        <f t="shared" si="1169"/>
        <v>0</v>
      </c>
      <c r="CL226" s="776" t="str">
        <f t="shared" si="858"/>
        <v/>
      </c>
      <c r="CM226" s="155"/>
      <c r="CN226" s="777" t="str">
        <f t="shared" si="1171"/>
        <v/>
      </c>
      <c r="CO226" s="778">
        <f t="shared" si="1172"/>
        <v>0</v>
      </c>
      <c r="CP226" s="779" t="str">
        <f t="shared" si="861"/>
        <v/>
      </c>
      <c r="CQ226" s="156"/>
      <c r="CR226" s="780">
        <f t="shared" si="862"/>
        <v>0</v>
      </c>
      <c r="CS226" s="772">
        <f>(W226*$DP$14)+X226+(AF226*$DQ$14)+(AK226*$DR$14)+(AP226*$DS$14)+AV226+(BA226*$DQ$14)+(BF226*$DR$14)+(BK226*$DS$14)+BQ226+BV226+BW226+CC226+CD226</f>
        <v>0</v>
      </c>
      <c r="CT226" s="779">
        <f t="shared" si="1174"/>
        <v>0</v>
      </c>
      <c r="CU226" s="781"/>
      <c r="CV226" s="779" t="str">
        <f t="shared" si="864"/>
        <v/>
      </c>
      <c r="DB226" s="782" t="str">
        <f>IF(F226&lt;&gt;"",IF(G226="CUMPLE",IF(P226="CUMPLE",IF(AB226="CUMPLE",IF(AY226="CUMPLE",IF(BT226="CUMPLE",IF(BY226="CUMPLE",IF(CF226="CUMPLE","HABILITADO","RECHAZADO"),"RECHAZADO"),"RECHAZADO"),"RECHAZADO"),"RECHAZADO"),"RECHAZADO"),"RECHAZADO"),"")</f>
        <v/>
      </c>
      <c r="DC226" s="783"/>
    </row>
    <row r="227" spans="1:107" ht="14.25" customHeight="1" thickTop="1" thickBot="1" x14ac:dyDescent="0.3">
      <c r="A227" s="105">
        <v>16</v>
      </c>
      <c r="B227" s="881"/>
      <c r="C227" s="881"/>
      <c r="D227" s="222"/>
      <c r="E227" s="881"/>
      <c r="F227" s="882"/>
      <c r="G227" s="881"/>
      <c r="H227" s="881"/>
      <c r="I227" s="881"/>
      <c r="J227" s="883"/>
      <c r="K227" s="881"/>
      <c r="L227" s="219"/>
      <c r="M227" s="218"/>
      <c r="N227" s="218"/>
      <c r="O227" s="218"/>
      <c r="P227" s="881"/>
      <c r="Q227" s="218"/>
      <c r="R227" s="881"/>
      <c r="S227" s="881"/>
      <c r="T227" s="881"/>
      <c r="U227" s="881"/>
      <c r="V227" s="881"/>
      <c r="W227" s="881"/>
      <c r="X227" s="881"/>
      <c r="Y227" s="881"/>
      <c r="Z227" s="881"/>
      <c r="AA227" s="881"/>
      <c r="AB227" s="881"/>
      <c r="AC227" s="881"/>
      <c r="AD227" s="881"/>
      <c r="AE227" s="881"/>
      <c r="AF227" s="881"/>
      <c r="AG227" s="881"/>
      <c r="AH227" s="881"/>
      <c r="AI227" s="881"/>
      <c r="AJ227" s="881"/>
      <c r="AK227" s="881"/>
      <c r="AL227" s="881"/>
      <c r="AM227" s="881"/>
      <c r="AN227" s="881"/>
      <c r="AO227" s="881"/>
      <c r="AP227" s="881"/>
      <c r="AQ227" s="881"/>
      <c r="AR227" s="881"/>
      <c r="AS227" s="881"/>
      <c r="AT227" s="881"/>
      <c r="AU227" s="881"/>
      <c r="AV227" s="881"/>
      <c r="AW227" s="881"/>
      <c r="AX227" s="881"/>
      <c r="AY227" s="881"/>
      <c r="AZ227" s="881"/>
      <c r="BA227" s="881"/>
      <c r="BB227" s="881"/>
      <c r="BC227" s="881"/>
      <c r="BD227" s="881"/>
      <c r="BE227" s="881"/>
      <c r="BF227" s="881"/>
      <c r="BG227" s="881"/>
      <c r="BH227" s="881"/>
      <c r="BI227" s="881"/>
      <c r="BJ227" s="881"/>
      <c r="BK227" s="881"/>
      <c r="BL227" s="881"/>
      <c r="BM227" s="881"/>
      <c r="BN227" s="881"/>
      <c r="BO227" s="881"/>
      <c r="BP227" s="881"/>
      <c r="BQ227" s="881"/>
      <c r="BR227" s="881"/>
      <c r="BS227" s="881"/>
      <c r="BT227" s="881"/>
      <c r="BU227" s="881"/>
      <c r="BV227" s="881"/>
      <c r="BW227" s="881"/>
      <c r="BX227" s="881"/>
      <c r="BY227" s="881"/>
      <c r="BZ227" s="881"/>
      <c r="CA227" s="881"/>
      <c r="CB227" s="881"/>
      <c r="CC227" s="881"/>
      <c r="CD227" s="881"/>
      <c r="CE227" s="881"/>
      <c r="CF227" s="881"/>
      <c r="CG227" s="881"/>
      <c r="CH227" s="881"/>
      <c r="CI227" s="881"/>
      <c r="CJ227" s="881"/>
      <c r="CK227" s="881"/>
      <c r="CL227" s="881"/>
      <c r="CM227" s="881"/>
      <c r="CN227" s="881"/>
      <c r="CO227" s="881"/>
      <c r="CP227" s="884" t="s">
        <v>2063</v>
      </c>
      <c r="CQ227" s="881"/>
      <c r="CR227" s="881"/>
      <c r="CS227" s="881"/>
      <c r="CT227" s="881"/>
      <c r="CU227" s="885"/>
      <c r="CV227" s="881"/>
      <c r="CW227" s="136"/>
      <c r="DB227" s="886"/>
      <c r="DC227" s="887"/>
    </row>
    <row r="228" spans="1:107" ht="13.5" customHeight="1" x14ac:dyDescent="0.25">
      <c r="A228" s="1039">
        <f t="shared" ref="A228" si="1212">A240</f>
        <v>17</v>
      </c>
      <c r="B228" s="870">
        <v>1</v>
      </c>
      <c r="C228" s="1039" t="str">
        <f>Proponentes!B210</f>
        <v>UNIÓN TEMPORAL VISE LTDA –VIGILANCIA ACOSTA LTDA</v>
      </c>
      <c r="D228" s="726"/>
      <c r="E228" s="871"/>
      <c r="F228" s="872">
        <v>20036397801</v>
      </c>
      <c r="G228" s="873" t="str">
        <f t="shared" ref="G228" si="1213">IF(F228&lt;&gt;"",IF(F228=$DV$3,"CUMPLE","RECHAZADO"),"")</f>
        <v>CUMPLE</v>
      </c>
      <c r="H228" s="874" t="s">
        <v>1538</v>
      </c>
      <c r="I228" s="880">
        <v>17687702642</v>
      </c>
      <c r="J228" s="208">
        <v>336066350</v>
      </c>
      <c r="K228" s="173">
        <f t="shared" ref="K228:K239" si="1214">ROUND((I228*0.019),0)</f>
        <v>336066350</v>
      </c>
      <c r="L228" s="724" t="e">
        <f t="shared" ref="L228:L239" si="1215">1-I228/DF211</f>
        <v>#DIV/0!</v>
      </c>
      <c r="M228" s="175" t="e">
        <f t="shared" ref="M228:M239" si="1216">DF211/DN211</f>
        <v>#DIV/0!</v>
      </c>
      <c r="N228" s="176" t="e">
        <f t="shared" ref="N228:N239" si="1217">M228*0.019</f>
        <v>#DIV/0!</v>
      </c>
      <c r="O228" s="177" t="e">
        <f t="shared" ref="O228:O239" si="1218">(M228+N228)</f>
        <v>#DIV/0!</v>
      </c>
      <c r="P228" s="178" t="str">
        <f>IF(H228&lt;&gt;"",IF(J228=K228,IF(H228="SI",IF(AND(I228&lt;=$DF$3,I228&gt;=($DF$3*0.9)),"CUMPLE","NO CUMPLE"),IF(I228=$DF$3,"CUMPLE","NO CUMPLE")),"NO CUMPLE"),"")</f>
        <v>CUMPLE</v>
      </c>
      <c r="Q228" s="725">
        <f t="shared" ref="Q228:Q239" si="1219">DN211</f>
        <v>0</v>
      </c>
      <c r="R228" s="180">
        <f t="shared" ref="R228" si="1220">IF(F228&lt;&gt;"",IF(G228="CUMPLE",IF(P228="CUMPLE",(I228+J228),""),"RECHAZADO"),"")</f>
        <v>18023768992</v>
      </c>
      <c r="S228" s="180">
        <f t="shared" ref="S228:S291" si="1221">IF(F228&lt;&gt;"",IF(G228="CUMPLE",IF(P228="CUMPLE",I228,""),"RECHAZADO"),"")</f>
        <v>17687702642</v>
      </c>
      <c r="T228" s="209"/>
      <c r="U228" s="209"/>
      <c r="V228" s="871"/>
      <c r="W228" s="874">
        <v>1275063</v>
      </c>
      <c r="X228" s="876">
        <v>1768513</v>
      </c>
      <c r="Y228" s="184">
        <f>ROUND(W228*$DP$3,0)</f>
        <v>93079599</v>
      </c>
      <c r="Z228" s="184">
        <f t="shared" ref="Z228:Z291" si="1222">ROUND(Y228*10%*19%,0)</f>
        <v>1768512</v>
      </c>
      <c r="AA228" s="1044">
        <f t="shared" ref="AA228" si="1223">$AA$16</f>
        <v>100189.4</v>
      </c>
      <c r="AB228" s="185" t="str">
        <f>IF(W228&lt;&gt;"",IF((Y228/$DP$3)/$DN$3&lt;=$AA$20,"CUMPLE","RECHAZADO"),"")</f>
        <v>CUMPLE</v>
      </c>
      <c r="AC228" s="186">
        <f t="shared" ref="AC228:AC239" si="1224">Y228+Z228</f>
        <v>94848111</v>
      </c>
      <c r="AD228" s="186">
        <f t="shared" ref="AD228:AD239" si="1225">Y228</f>
        <v>93079599</v>
      </c>
      <c r="AE228" s="209"/>
      <c r="AF228" s="874">
        <v>191914</v>
      </c>
      <c r="AG228" s="184">
        <f>ROUND(AF228*$DQ$3,0)</f>
        <v>4222108</v>
      </c>
      <c r="AH228" s="1044">
        <f t="shared" ref="AH228" si="1226">$AH$16</f>
        <v>301987.21999999997</v>
      </c>
      <c r="AI228" s="185" t="str">
        <f>IF(AF228&lt;&gt;"",IF(AG228/$DQ$3&lt;=$AH$20,"CUMPLE","RECHAZADO"),"")</f>
        <v>CUMPLE</v>
      </c>
      <c r="AJ228" s="209"/>
      <c r="AK228" s="874">
        <v>153176</v>
      </c>
      <c r="AL228" s="184">
        <f>ROUND(AK228*$DR$3,0)</f>
        <v>11181848</v>
      </c>
      <c r="AM228" s="1044">
        <f t="shared" ref="AM228" si="1227">$AM$16</f>
        <v>240934</v>
      </c>
      <c r="AN228" s="185" t="str">
        <f>IF(AK228&lt;&gt;"",IF(AL228/$DR$3&lt;=$AM$20,"CUMPLE","RECHAZADO"),"")</f>
        <v>CUMPLE</v>
      </c>
      <c r="AO228" s="209"/>
      <c r="AP228" s="874"/>
      <c r="AQ228" s="184">
        <f>ROUND(AP228*$DS$3,0)</f>
        <v>0</v>
      </c>
      <c r="AR228" s="1044">
        <f t="shared" ref="AR228" si="1228">$AR$16</f>
        <v>316072.26</v>
      </c>
      <c r="AS228" s="185" t="str">
        <f>IF(AP228&lt;&gt;"",IF(AQ228/$DR$3&lt;=$AR$20,"CUMPLE","RECHAZADO"),"")</f>
        <v/>
      </c>
      <c r="AT228" s="185"/>
      <c r="AU228" s="194">
        <f t="shared" ref="AU228:AU239" si="1229">AG228+AL228+AQ228</f>
        <v>15403956</v>
      </c>
      <c r="AV228" s="874">
        <v>2926752</v>
      </c>
      <c r="AW228" s="877">
        <f t="shared" ref="AW228:AW239" si="1230">ROUND((AG228+AL228+AQ228)*19%,0)</f>
        <v>2926752</v>
      </c>
      <c r="AX228" s="877">
        <f t="shared" ref="AX228:AX239" si="1231">ROUND((AG228+AL228+AQ228)*$AV$16,0)</f>
        <v>18330708</v>
      </c>
      <c r="AY228" s="877" t="str">
        <f t="shared" ref="AY228:AY230" si="1232">IF(AV228&lt;&gt;"",IF(AI228="CUMPLE",IF(AN228="CUMPLE","CUMPLE","NO CUMPLE"),"NO CUMPLE")," ")</f>
        <v>CUMPLE</v>
      </c>
      <c r="AZ228" s="871"/>
      <c r="BA228" s="874">
        <v>9578796</v>
      </c>
      <c r="BB228" s="184">
        <f>ROUND(BA228*$DQ$3,0)</f>
        <v>210733512</v>
      </c>
      <c r="BC228" s="184">
        <f t="shared" ref="BC228" si="1233">$BC$3</f>
        <v>339892784</v>
      </c>
      <c r="BD228" s="185" t="str">
        <f t="shared" ref="BD228:BD291" si="1234">IF(BA228&lt;&gt;"",IF(BB228&lt;=BC228,"CUMPLE","RECHAZADO"),"")</f>
        <v>CUMPLE</v>
      </c>
      <c r="BE228" s="209"/>
      <c r="BF228" s="874">
        <v>8999670</v>
      </c>
      <c r="BG228" s="184">
        <f>ROUND(BF228*$DR$3,0)</f>
        <v>656975910</v>
      </c>
      <c r="BH228" s="184">
        <f t="shared" ref="BH228" si="1235">$BH$3</f>
        <v>1059638654</v>
      </c>
      <c r="BI228" s="185" t="str">
        <f t="shared" ref="BI228:BI239" si="1236">IF(BF228&lt;&gt;"",IF(BG228&lt;=BH228,"CUMPLE","RECHAZADO"),"")</f>
        <v>CUMPLE</v>
      </c>
      <c r="BJ228" s="209"/>
      <c r="BK228" s="874"/>
      <c r="BL228" s="184">
        <f>ROUND(BK228*$DS$3,0)</f>
        <v>0</v>
      </c>
      <c r="BM228" s="1044">
        <f t="shared" ref="BM228" si="1237">$BM$16</f>
        <v>74539289</v>
      </c>
      <c r="BN228" s="185" t="str">
        <f>IF(BK228&lt;&gt;"",IF((BL228/$DR$3)/$DN$3&lt;=$BM$20,"CUMPLE","RECHAZADO"),"")</f>
        <v/>
      </c>
      <c r="BO228" s="878"/>
      <c r="BP228" s="194">
        <f t="shared" ref="BP228:BP239" si="1238">BB228+BG228+BL228</f>
        <v>867709422</v>
      </c>
      <c r="BQ228" s="874">
        <v>164864792</v>
      </c>
      <c r="BR228" s="877">
        <f t="shared" ref="BR228:BR239" si="1239">ROUND((BB228+BG228+BL228)*19%,0)</f>
        <v>164864790</v>
      </c>
      <c r="BS228" s="877">
        <f t="shared" ref="BS228:BS239" si="1240">ROUND((BB228+BG228+BL228)*$AV$16,0)</f>
        <v>1032574212</v>
      </c>
      <c r="BT228" s="877" t="str">
        <f t="shared" ref="BT228:BT230" si="1241">IF(BQ228&lt;&gt;"",IF(BD228="CUMPLE",IF(BI228="CUMPLE","CUMPLE","NO CUMPLE"),"NO CUMPLE")," ")</f>
        <v>CUMPLE</v>
      </c>
      <c r="BU228" s="871"/>
      <c r="BV228" s="874">
        <v>135718788</v>
      </c>
      <c r="BW228" s="874">
        <v>2578657</v>
      </c>
      <c r="BX228" s="194">
        <f t="shared" ref="BX228:BX239" si="1242">ROUND((BV228*10%)*19%,0)</f>
        <v>2578657</v>
      </c>
      <c r="BY228" s="194" t="str">
        <f>IF(BV228&lt;&gt;"",IF(AND(BV228/$DN$3&lt;=$BY$15,BV228/$DN$3&gt;=$BY$16),"CUMPLE","RECHAZADO"),"")</f>
        <v>CUMPLE</v>
      </c>
      <c r="BZ228" s="194">
        <f t="shared" ref="BZ228:BZ239" si="1243">BV228</f>
        <v>135718788</v>
      </c>
      <c r="CA228" s="194">
        <f t="shared" ref="CA228:CA239" si="1244">BZ228+BX228</f>
        <v>138297445</v>
      </c>
      <c r="CB228" s="871"/>
      <c r="CC228" s="874"/>
      <c r="CD228" s="874"/>
      <c r="CE228" s="194">
        <f t="shared" ref="CE228:CE239" si="1245">ROUND((CC228*10%)*19%,0)</f>
        <v>0</v>
      </c>
      <c r="CF228" s="194" t="str">
        <f>IF(CC228&lt;&gt;"",IF(AND(CC228/$DN$3&lt;=$CF$15,CC228/$DS$3&gt;=$CF$16),"CUMPLE","RECHAZADO"),"")</f>
        <v/>
      </c>
      <c r="CG228" s="194">
        <f t="shared" ref="CG228:CG239" si="1246">CC228</f>
        <v>0</v>
      </c>
      <c r="CH228" s="194">
        <f t="shared" ref="CH228:CH239" si="1247">CG228+CE228</f>
        <v>0</v>
      </c>
      <c r="CI228" s="194"/>
      <c r="CJ228" s="232">
        <f t="shared" ref="CJ228:CJ239" si="1248">R228</f>
        <v>18023768992</v>
      </c>
      <c r="CK228" s="197">
        <f t="shared" ref="CK228:CK239" si="1249">AC228+AX228+BS228+CA228+CH228</f>
        <v>1284050476</v>
      </c>
      <c r="CL228" s="232">
        <f t="shared" ref="CL228:CL291" si="1250">IF(CJ228="RECHAZADO","RECHAZADO",IF(CJ228&lt;&gt;"",CJ228+CK228,""))</f>
        <v>19307819468</v>
      </c>
      <c r="CM228" s="871"/>
      <c r="CN228" s="200">
        <f t="shared" ref="CN228:CN239" si="1251">S228</f>
        <v>17687702642</v>
      </c>
      <c r="CO228" s="200">
        <f t="shared" ref="CO228:CO239" si="1252">AD228+AU228+BP228+BZ228+CG228</f>
        <v>1111911765</v>
      </c>
      <c r="CP228" s="200">
        <f t="shared" ref="CP228:CP291" si="1253">IF(CN228="RECHAZADO","RECHAZADO",IF(CN228&lt;&gt;"",CN228+CO228,""))</f>
        <v>18799614407</v>
      </c>
      <c r="CQ228" s="871"/>
      <c r="CR228" s="194">
        <f t="shared" ref="CR228:CR291" si="1254">I228+J228</f>
        <v>18023768992</v>
      </c>
      <c r="CS228" s="194">
        <f>(W228*$DP$3)+X228+(AF228*$DQ$3)+(AK228*$DR$3)+(AP228*$DS$3)+AV228+(BA228*$DQ$3)+(BF228*$DR$3)+(BK228*$DS$3)+BQ228+BV228+BW228+CC228+CD228</f>
        <v>1284050479</v>
      </c>
      <c r="CT228" s="200">
        <f t="shared" ref="CT228:CT239" si="1255">CR228+CS228</f>
        <v>19307819471</v>
      </c>
      <c r="CU228" s="874">
        <v>19307819471</v>
      </c>
      <c r="CV228" s="200" t="str">
        <f t="shared" ref="CV228:CV291" si="1256">IF(CU228&lt;&gt;"",IF(CT228=CU228,"OK","REVISAR"),"")</f>
        <v>OK</v>
      </c>
      <c r="CW228" s="136"/>
      <c r="DB228" s="879" t="str">
        <f t="shared" ref="DB228:DB290" si="1257">IF(F228&lt;&gt;"",IF(G228="CUMPLE",IF(P228="CUMPLE",IF(AB228="CUMPLE",IF(AY228="CUMPLE",IF(BT228="CUMPLE",IF(BY228="CUMPLE","HABILITADO","RECHAZADO"),"RECHAZADO"),"RECHAZADO"),"RECHAZADO"),"RECHAZADO"),"RECHAZADO"),"")</f>
        <v>HABILITADO</v>
      </c>
      <c r="DC228" s="487"/>
    </row>
    <row r="229" spans="1:107" x14ac:dyDescent="0.25">
      <c r="A229" s="1039"/>
      <c r="B229" s="870">
        <v>2</v>
      </c>
      <c r="C229" s="1039"/>
      <c r="D229" s="726"/>
      <c r="E229" s="871"/>
      <c r="F229" s="872">
        <v>17613055238</v>
      </c>
      <c r="G229" s="873" t="str">
        <f t="shared" ref="G229" si="1258">IF(F229&lt;&gt;"",IF(F229=$DV$4,"CUMPLE","RECHAZADO"),"")</f>
        <v>CUMPLE</v>
      </c>
      <c r="H229" s="874" t="s">
        <v>1538</v>
      </c>
      <c r="I229" s="880">
        <v>15808937886</v>
      </c>
      <c r="J229" s="208">
        <v>300369820</v>
      </c>
      <c r="K229" s="173">
        <f t="shared" si="1214"/>
        <v>300369820</v>
      </c>
      <c r="L229" s="724" t="e">
        <f t="shared" si="1215"/>
        <v>#DIV/0!</v>
      </c>
      <c r="M229" s="175" t="e">
        <f t="shared" si="1216"/>
        <v>#DIV/0!</v>
      </c>
      <c r="N229" s="176" t="e">
        <f t="shared" si="1217"/>
        <v>#DIV/0!</v>
      </c>
      <c r="O229" s="177" t="e">
        <f t="shared" si="1218"/>
        <v>#DIV/0!</v>
      </c>
      <c r="P229" s="178" t="str">
        <f>IF(H229&lt;&gt;"",IF(J229=K229,IF(H229="SI",IF(AND(I229&lt;=$DF$4,I229&gt;=($DF$4*0.9)),"CUMPLE","NO CUMPLE"),IF(I229=$DF$4,"CUMPLE","NO CUMPLE")),"NO CUMPLE"),"")</f>
        <v>CUMPLE</v>
      </c>
      <c r="Q229" s="725">
        <f t="shared" si="1219"/>
        <v>0</v>
      </c>
      <c r="R229" s="180">
        <f t="shared" ref="R229:R291" si="1259">IF(F229&lt;&gt;"",IF(G229="CUMPLE",IF(P229="CUMPLE",I229+J229,""),"RECHAZADO"),"")</f>
        <v>16109307706</v>
      </c>
      <c r="S229" s="180">
        <f t="shared" si="1221"/>
        <v>15808937886</v>
      </c>
      <c r="T229" s="209"/>
      <c r="U229" s="209"/>
      <c r="V229" s="871"/>
      <c r="W229" s="874">
        <v>1398457</v>
      </c>
      <c r="X229" s="876">
        <v>1408246</v>
      </c>
      <c r="Y229" s="184">
        <f>ROUND(W229*$DP$4,0)</f>
        <v>74118221</v>
      </c>
      <c r="Z229" s="184">
        <f t="shared" si="1222"/>
        <v>1408246</v>
      </c>
      <c r="AA229" s="1044"/>
      <c r="AB229" s="185" t="str">
        <f>IF(W229&lt;&gt;"",IF((Y229/$DP$4)/$DN$4&lt;=$AA$20,"CUMPLE","RECHAZADO"),"")</f>
        <v>CUMPLE</v>
      </c>
      <c r="AC229" s="186">
        <f t="shared" si="1224"/>
        <v>75526467</v>
      </c>
      <c r="AD229" s="186">
        <f t="shared" si="1225"/>
        <v>74118221</v>
      </c>
      <c r="AE229" s="209"/>
      <c r="AF229" s="874">
        <v>210487</v>
      </c>
      <c r="AG229" s="184">
        <f>ROUND(AF229*$DQ$4,0)</f>
        <v>1052435</v>
      </c>
      <c r="AH229" s="1044"/>
      <c r="AI229" s="185" t="str">
        <f>IF(AF229&lt;&gt;"",IF(AG229/$DQ$4&lt;=$AH$20,"CUMPLE","RECHAZADO"),"")</f>
        <v>CUMPLE</v>
      </c>
      <c r="AJ229" s="209"/>
      <c r="AK229" s="874">
        <v>168000</v>
      </c>
      <c r="AL229" s="184">
        <f>ROUND(AK229*$DR$4,0)</f>
        <v>8904000</v>
      </c>
      <c r="AM229" s="1044"/>
      <c r="AN229" s="185" t="str">
        <f>IF(AK229&lt;&gt;"",IF(AL229/$DR$4&lt;=$AM$20,"CUMPLE","RECHAZADO"),"")</f>
        <v>CUMPLE</v>
      </c>
      <c r="AO229" s="209"/>
      <c r="AP229" s="874"/>
      <c r="AQ229" s="184">
        <f>ROUND(AP229*$DS$4,0)</f>
        <v>0</v>
      </c>
      <c r="AR229" s="1044"/>
      <c r="AS229" s="185" t="str">
        <f>IF(AP229&lt;&gt;"",IF(AQ229/$DR$4&lt;=$AR$20,"CUMPLE","RECHAZADO"),"")</f>
        <v/>
      </c>
      <c r="AT229" s="185"/>
      <c r="AU229" s="194">
        <f t="shared" si="1229"/>
        <v>9956435</v>
      </c>
      <c r="AV229" s="874">
        <v>1891719</v>
      </c>
      <c r="AW229" s="877">
        <f t="shared" si="1230"/>
        <v>1891723</v>
      </c>
      <c r="AX229" s="877">
        <f t="shared" si="1231"/>
        <v>11848158</v>
      </c>
      <c r="AY229" s="877" t="str">
        <f t="shared" si="1232"/>
        <v>CUMPLE</v>
      </c>
      <c r="AZ229" s="871"/>
      <c r="BA229" s="874">
        <v>12624728</v>
      </c>
      <c r="BB229" s="184">
        <f>ROUND(BA229*$DQ$4,0)</f>
        <v>63123640</v>
      </c>
      <c r="BC229" s="184">
        <f t="shared" ref="BC229" si="1260">$BC$4</f>
        <v>92828885</v>
      </c>
      <c r="BD229" s="185" t="str">
        <f t="shared" si="1234"/>
        <v>CUMPLE</v>
      </c>
      <c r="BE229" s="209"/>
      <c r="BF229" s="874">
        <v>11861448</v>
      </c>
      <c r="BG229" s="184">
        <f>ROUND(BF229*$DR$4,0)</f>
        <v>628656744</v>
      </c>
      <c r="BH229" s="184">
        <f t="shared" ref="BH229" si="1261">$BH$4</f>
        <v>924495218</v>
      </c>
      <c r="BI229" s="185" t="str">
        <f t="shared" si="1236"/>
        <v>CUMPLE</v>
      </c>
      <c r="BJ229" s="209"/>
      <c r="BK229" s="874"/>
      <c r="BL229" s="184">
        <f>ROUND(BK229*$DS$4,0)</f>
        <v>0</v>
      </c>
      <c r="BM229" s="1044"/>
      <c r="BN229" s="185" t="str">
        <f>IF(BK229&lt;&gt;"",IF((BL229/$DR$4)/$DN$4&lt;=$BM$20,"CUMPLE","RECHAZADO"),"")</f>
        <v/>
      </c>
      <c r="BO229" s="878"/>
      <c r="BP229" s="194">
        <f t="shared" si="1238"/>
        <v>691780384</v>
      </c>
      <c r="BQ229" s="874">
        <v>131438272</v>
      </c>
      <c r="BR229" s="877">
        <f t="shared" si="1239"/>
        <v>131438273</v>
      </c>
      <c r="BS229" s="877">
        <f t="shared" si="1240"/>
        <v>823218657</v>
      </c>
      <c r="BT229" s="877" t="str">
        <f t="shared" si="1241"/>
        <v>CUMPLE</v>
      </c>
      <c r="BU229" s="871"/>
      <c r="BV229" s="874">
        <v>135718788</v>
      </c>
      <c r="BW229" s="874">
        <v>2578657</v>
      </c>
      <c r="BX229" s="194">
        <f t="shared" si="1242"/>
        <v>2578657</v>
      </c>
      <c r="BY229" s="194" t="str">
        <f>IF(BV229&lt;&gt;"",IF(AND(BV229/$DN$4&lt;=$BY$15,BV229/$DN$4&gt;=$BY$16),"CUMPLE","RECHAZADO"),"")</f>
        <v>CUMPLE</v>
      </c>
      <c r="BZ229" s="194">
        <f t="shared" si="1243"/>
        <v>135718788</v>
      </c>
      <c r="CA229" s="194">
        <f t="shared" si="1244"/>
        <v>138297445</v>
      </c>
      <c r="CB229" s="871"/>
      <c r="CC229" s="874"/>
      <c r="CD229" s="874"/>
      <c r="CE229" s="194">
        <f t="shared" si="1245"/>
        <v>0</v>
      </c>
      <c r="CF229" s="194" t="str">
        <f>IF(CC229&lt;&gt;"",IF(AND(CC229/$DN$4&lt;=$CF$15,CC229/$DS$4&gt;=$CF$16),"CUMPLE","RECHAZADO"),"")</f>
        <v/>
      </c>
      <c r="CG229" s="194">
        <f t="shared" si="1246"/>
        <v>0</v>
      </c>
      <c r="CH229" s="194">
        <f t="shared" si="1247"/>
        <v>0</v>
      </c>
      <c r="CI229" s="194"/>
      <c r="CJ229" s="232">
        <f t="shared" si="1248"/>
        <v>16109307706</v>
      </c>
      <c r="CK229" s="197">
        <f t="shared" si="1249"/>
        <v>1048890727</v>
      </c>
      <c r="CL229" s="232">
        <f t="shared" si="1250"/>
        <v>17158198433</v>
      </c>
      <c r="CM229" s="871"/>
      <c r="CN229" s="200">
        <f t="shared" si="1251"/>
        <v>15808937886</v>
      </c>
      <c r="CO229" s="200">
        <f t="shared" si="1252"/>
        <v>911573828</v>
      </c>
      <c r="CP229" s="200">
        <f t="shared" si="1253"/>
        <v>16720511714</v>
      </c>
      <c r="CQ229" s="871"/>
      <c r="CR229" s="194">
        <f t="shared" si="1254"/>
        <v>16109307706</v>
      </c>
      <c r="CS229" s="194">
        <f>(W229*$DP$4)+X229+(AF229*$DQ$4)+(AK229*$DR$4)+(AP229*$DS$4)+AV229+(BA229*$DQ$4)+(BF229*$DR$4)+(BK229*$DS$4)+BQ229+BV229+BW229+CC229+CD229</f>
        <v>1048890722</v>
      </c>
      <c r="CT229" s="200">
        <f t="shared" si="1255"/>
        <v>17158198428</v>
      </c>
      <c r="CU229" s="874">
        <v>17158198428</v>
      </c>
      <c r="CV229" s="200" t="str">
        <f t="shared" si="1256"/>
        <v>OK</v>
      </c>
      <c r="CW229" s="136"/>
      <c r="DB229" s="879" t="str">
        <f t="shared" si="1257"/>
        <v>HABILITADO</v>
      </c>
      <c r="DC229" s="487"/>
    </row>
    <row r="230" spans="1:107" x14ac:dyDescent="0.25">
      <c r="A230" s="1039"/>
      <c r="B230" s="870">
        <v>3</v>
      </c>
      <c r="C230" s="1039"/>
      <c r="D230" s="726"/>
      <c r="E230" s="871"/>
      <c r="F230" s="872">
        <v>22660325900</v>
      </c>
      <c r="G230" s="873" t="str">
        <f t="shared" ref="G230" si="1262">IF(F230&lt;&gt;"",IF(F230=$DV$5,"CUMPLE","RECHAZADO"),"")</f>
        <v>CUMPLE</v>
      </c>
      <c r="H230" s="874" t="s">
        <v>1538</v>
      </c>
      <c r="I230" s="880">
        <v>20196034881</v>
      </c>
      <c r="J230" s="208">
        <v>383724663</v>
      </c>
      <c r="K230" s="173">
        <f t="shared" si="1214"/>
        <v>383724663</v>
      </c>
      <c r="L230" s="724" t="e">
        <f t="shared" si="1215"/>
        <v>#DIV/0!</v>
      </c>
      <c r="M230" s="175" t="e">
        <f t="shared" si="1216"/>
        <v>#DIV/0!</v>
      </c>
      <c r="N230" s="176" t="e">
        <f t="shared" si="1217"/>
        <v>#DIV/0!</v>
      </c>
      <c r="O230" s="177" t="e">
        <f t="shared" si="1218"/>
        <v>#DIV/0!</v>
      </c>
      <c r="P230" s="178" t="str">
        <f>IF(H230&lt;&gt;"",IF(J230=K230,IF(H230="SI",IF(AND(I230&lt;=$DF$5,I230&gt;=($DF$5*0.9)),"CUMPLE","NO CUMPLE"),IF(I230=$DF$5,"CUMPLE","NO CUMPLE")),"NO CUMPLE"),"")</f>
        <v>CUMPLE</v>
      </c>
      <c r="Q230" s="725">
        <f t="shared" si="1219"/>
        <v>0</v>
      </c>
      <c r="R230" s="180">
        <f t="shared" si="1259"/>
        <v>20579759544</v>
      </c>
      <c r="S230" s="180">
        <f t="shared" si="1221"/>
        <v>20196034881</v>
      </c>
      <c r="T230" s="209"/>
      <c r="U230" s="209"/>
      <c r="V230" s="871"/>
      <c r="W230" s="874">
        <v>1409805</v>
      </c>
      <c r="X230" s="876">
        <v>2142904</v>
      </c>
      <c r="Y230" s="184">
        <f>ROUND(W230*$DP$5,0)</f>
        <v>112784400</v>
      </c>
      <c r="Z230" s="184">
        <f t="shared" si="1222"/>
        <v>2142904</v>
      </c>
      <c r="AA230" s="1044"/>
      <c r="AB230" s="185" t="str">
        <f>IF(W230&lt;&gt;"",IF((Y230/$DP$5)/$DN$5&lt;=$AA$20,"CUMPLE","RECHAZADO"),"")</f>
        <v>CUMPLE</v>
      </c>
      <c r="AC230" s="186">
        <f t="shared" si="1224"/>
        <v>114927304</v>
      </c>
      <c r="AD230" s="186">
        <f t="shared" si="1225"/>
        <v>112784400</v>
      </c>
      <c r="AE230" s="209"/>
      <c r="AF230" s="874">
        <v>211845</v>
      </c>
      <c r="AG230" s="184">
        <f>ROUND(AF230*$DQ$5,0)</f>
        <v>1482915</v>
      </c>
      <c r="AH230" s="1044"/>
      <c r="AI230" s="185" t="str">
        <f>IF(AF230&lt;&gt;"",IF(AG230/$DQ$5&lt;=$AH$20,"CUMPLE","RECHAZADO"),"")</f>
        <v>CUMPLE</v>
      </c>
      <c r="AJ230" s="209"/>
      <c r="AK230" s="874">
        <v>169085</v>
      </c>
      <c r="AL230" s="184">
        <f>ROUND(AK230*$DR$5,0)</f>
        <v>13526800</v>
      </c>
      <c r="AM230" s="1044"/>
      <c r="AN230" s="185" t="str">
        <f>IF(AK230&lt;&gt;"",IF(AL230/$DR$5&lt;=$AM$20,"CUMPLE","RECHAZADO"),"")</f>
        <v>CUMPLE</v>
      </c>
      <c r="AO230" s="209"/>
      <c r="AP230" s="874"/>
      <c r="AQ230" s="184">
        <f>ROUND(AP230*$DS$5,0)</f>
        <v>0</v>
      </c>
      <c r="AR230" s="1044"/>
      <c r="AS230" s="185" t="str">
        <f>IF(AP230&lt;&gt;"",IF(AQ230/$DR$5&lt;=$AR$20,"CUMPLE","RECHAZADO"),"")</f>
        <v/>
      </c>
      <c r="AT230" s="185"/>
      <c r="AU230" s="194">
        <f t="shared" si="1229"/>
        <v>15009715</v>
      </c>
      <c r="AV230" s="874">
        <v>2851845</v>
      </c>
      <c r="AW230" s="877">
        <f t="shared" si="1230"/>
        <v>2851846</v>
      </c>
      <c r="AX230" s="877">
        <f t="shared" si="1231"/>
        <v>17861561</v>
      </c>
      <c r="AY230" s="877" t="str">
        <f t="shared" si="1232"/>
        <v>CUMPLE</v>
      </c>
      <c r="AZ230" s="871"/>
      <c r="BA230" s="874">
        <v>12170171</v>
      </c>
      <c r="BB230" s="184">
        <f>ROUND(BA230*$DQ$5,0)</f>
        <v>85191197</v>
      </c>
      <c r="BC230" s="184">
        <f t="shared" ref="BC230" si="1263">$BC$5</f>
        <v>123465503</v>
      </c>
      <c r="BD230" s="185" t="str">
        <f t="shared" si="1234"/>
        <v>CUMPLE</v>
      </c>
      <c r="BE230" s="209"/>
      <c r="BF230" s="874">
        <v>11434373</v>
      </c>
      <c r="BG230" s="184">
        <f>ROUND(BF230*$DR$5,0)</f>
        <v>914749840</v>
      </c>
      <c r="BH230" s="184">
        <f t="shared" ref="BH230" si="1264">$BH$5</f>
        <v>1325724320</v>
      </c>
      <c r="BI230" s="185" t="str">
        <f t="shared" si="1236"/>
        <v>CUMPLE</v>
      </c>
      <c r="BJ230" s="209"/>
      <c r="BK230" s="874"/>
      <c r="BL230" s="184">
        <f>ROUND(BK230*$DS$5,0)</f>
        <v>0</v>
      </c>
      <c r="BM230" s="1044"/>
      <c r="BN230" s="185" t="str">
        <f>IF(BK230&lt;&gt;"",IF((BL230/$DR$5)/$DN$5&lt;=$BM$20,"CUMPLE","RECHAZADO"),"")</f>
        <v/>
      </c>
      <c r="BO230" s="878"/>
      <c r="BP230" s="194">
        <f t="shared" si="1238"/>
        <v>999941037</v>
      </c>
      <c r="BQ230" s="874">
        <v>189988796</v>
      </c>
      <c r="BR230" s="877">
        <f t="shared" si="1239"/>
        <v>189988797</v>
      </c>
      <c r="BS230" s="877">
        <f t="shared" si="1240"/>
        <v>1189929834</v>
      </c>
      <c r="BT230" s="877" t="str">
        <f t="shared" si="1241"/>
        <v>CUMPLE</v>
      </c>
      <c r="BU230" s="871"/>
      <c r="BV230" s="874">
        <v>128426094</v>
      </c>
      <c r="BW230" s="874">
        <v>2440096</v>
      </c>
      <c r="BX230" s="194">
        <f t="shared" si="1242"/>
        <v>2440096</v>
      </c>
      <c r="BY230" s="194" t="str">
        <f>IF(BV230&lt;&gt;"",IF(AND(BV230/$DN$5&lt;=$BY$15,BV230/$DN$5&gt;=$BY$16),"CUMPLE","RECHAZADO"),"")</f>
        <v>CUMPLE</v>
      </c>
      <c r="BZ230" s="194">
        <f t="shared" si="1243"/>
        <v>128426094</v>
      </c>
      <c r="CA230" s="194">
        <f t="shared" si="1244"/>
        <v>130866190</v>
      </c>
      <c r="CB230" s="871"/>
      <c r="CC230" s="874"/>
      <c r="CD230" s="874"/>
      <c r="CE230" s="194">
        <f t="shared" si="1245"/>
        <v>0</v>
      </c>
      <c r="CF230" s="194" t="str">
        <f>IF(CC230&lt;&gt;"",IF(AND(CC230/$DN$5&lt;=$CF$15,CC230/$DS$5&gt;=$CF$16),"CUMPLE","RECHAZADO"),"")</f>
        <v/>
      </c>
      <c r="CG230" s="194">
        <f t="shared" si="1246"/>
        <v>0</v>
      </c>
      <c r="CH230" s="194">
        <f t="shared" si="1247"/>
        <v>0</v>
      </c>
      <c r="CI230" s="194"/>
      <c r="CJ230" s="232">
        <f t="shared" si="1248"/>
        <v>20579759544</v>
      </c>
      <c r="CK230" s="197">
        <f t="shared" si="1249"/>
        <v>1453584889</v>
      </c>
      <c r="CL230" s="232">
        <f t="shared" si="1250"/>
        <v>22033344433</v>
      </c>
      <c r="CM230" s="871"/>
      <c r="CN230" s="200">
        <f t="shared" si="1251"/>
        <v>20196034881</v>
      </c>
      <c r="CO230" s="200">
        <f t="shared" si="1252"/>
        <v>1256161246</v>
      </c>
      <c r="CP230" s="200">
        <f t="shared" si="1253"/>
        <v>21452196127</v>
      </c>
      <c r="CQ230" s="871"/>
      <c r="CR230" s="194">
        <f t="shared" si="1254"/>
        <v>20579759544</v>
      </c>
      <c r="CS230" s="194">
        <f>(W230*$DP$5)+X230+(AF230*$DQ$5)+(AK230*$DR$5)+(AP230*$DS$5)+AV230+(BA230*$DQ$5)+(BF230*$DR$5)+(BK230*$DS$5)+BQ230+BV230+BW230+CC230+CD230</f>
        <v>1453584887</v>
      </c>
      <c r="CT230" s="200">
        <f t="shared" si="1255"/>
        <v>22033344431</v>
      </c>
      <c r="CU230" s="874">
        <v>22033344431</v>
      </c>
      <c r="CV230" s="200" t="str">
        <f t="shared" si="1256"/>
        <v>OK</v>
      </c>
      <c r="CW230" s="136"/>
      <c r="DB230" s="879" t="str">
        <f t="shared" si="1257"/>
        <v>HABILITADO</v>
      </c>
      <c r="DC230" s="487"/>
    </row>
    <row r="231" spans="1:107" x14ac:dyDescent="0.25">
      <c r="A231" s="1039"/>
      <c r="B231" s="870">
        <v>4</v>
      </c>
      <c r="C231" s="1039"/>
      <c r="D231" s="726"/>
      <c r="E231" s="871"/>
      <c r="F231" s="872">
        <v>32291205642</v>
      </c>
      <c r="G231" s="873" t="str">
        <f t="shared" ref="G231" si="1265">IF(F231&lt;&gt;"",IF(F231=$DV$6,"CUMPLE","RECHAZADO"),"")</f>
        <v>CUMPLE</v>
      </c>
      <c r="H231" s="874" t="s">
        <v>1538</v>
      </c>
      <c r="I231" s="880">
        <v>28878004742</v>
      </c>
      <c r="J231" s="208">
        <v>548682090</v>
      </c>
      <c r="K231" s="173">
        <f t="shared" si="1214"/>
        <v>548682090</v>
      </c>
      <c r="L231" s="724" t="e">
        <f t="shared" si="1215"/>
        <v>#DIV/0!</v>
      </c>
      <c r="M231" s="175" t="e">
        <f t="shared" si="1216"/>
        <v>#DIV/0!</v>
      </c>
      <c r="N231" s="176" t="e">
        <f t="shared" si="1217"/>
        <v>#DIV/0!</v>
      </c>
      <c r="O231" s="177" t="e">
        <f t="shared" si="1218"/>
        <v>#DIV/0!</v>
      </c>
      <c r="P231" s="178" t="str">
        <f>IF(H231&lt;&gt;"",IF(J231=K231,IF(H231="SI",IF(AND(I231&lt;=$DF$6,I231&gt;=($DF$6*0.9)),"CUMPLE","NO CUMPLE"),IF(I231=$DF$6,"CUMPLE","NO CUMPLE")),"NO CUMPLE"),"")</f>
        <v>CUMPLE</v>
      </c>
      <c r="Q231" s="725">
        <f t="shared" si="1219"/>
        <v>0</v>
      </c>
      <c r="R231" s="180">
        <f t="shared" si="1259"/>
        <v>29426686832</v>
      </c>
      <c r="S231" s="180">
        <f t="shared" si="1221"/>
        <v>28878004742</v>
      </c>
      <c r="T231" s="209"/>
      <c r="U231" s="209"/>
      <c r="V231" s="871"/>
      <c r="W231" s="874">
        <v>1311920</v>
      </c>
      <c r="X231" s="876">
        <v>1994119</v>
      </c>
      <c r="Y231" s="184">
        <f>ROUND(W231*$DP$6,0)</f>
        <v>104953600</v>
      </c>
      <c r="Z231" s="184">
        <f t="shared" si="1222"/>
        <v>1994118</v>
      </c>
      <c r="AA231" s="1044"/>
      <c r="AB231" s="185" t="str">
        <f>IF(W231&lt;&gt;"",IF((Y231/$DP$6)/$DN$6&lt;=$AA$20,"CUMPLE","RECHAZADO"),"")</f>
        <v>CUMPLE</v>
      </c>
      <c r="AC231" s="186">
        <f t="shared" si="1224"/>
        <v>106947718</v>
      </c>
      <c r="AD231" s="186">
        <f t="shared" si="1225"/>
        <v>104953600</v>
      </c>
      <c r="AE231" s="209"/>
      <c r="AF231" s="874">
        <v>197300</v>
      </c>
      <c r="AG231" s="184">
        <f>ROUND(AF231*$DQ$6,0)</f>
        <v>5919000</v>
      </c>
      <c r="AH231" s="1044"/>
      <c r="AI231" s="185" t="str">
        <f>IF(AF231&lt;&gt;"",IF(AG231/$DQ$6&lt;=$AH$20,"CUMPLE","RECHAZADO"),"")</f>
        <v>CUMPLE</v>
      </c>
      <c r="AJ231" s="209"/>
      <c r="AK231" s="874">
        <v>157475</v>
      </c>
      <c r="AL231" s="184">
        <f>ROUND(AK231*$DR$6,0)</f>
        <v>12598000</v>
      </c>
      <c r="AM231" s="1044"/>
      <c r="AN231" s="185" t="str">
        <f>IF(AK231&lt;&gt;"",IF(AL231/$DR$6&lt;=$AM$20,"CUMPLE","RECHAZADO"),"")</f>
        <v>CUMPLE</v>
      </c>
      <c r="AO231" s="209"/>
      <c r="AP231" s="874"/>
      <c r="AQ231" s="184">
        <f>ROUND(AP231*$DS$6,0)</f>
        <v>0</v>
      </c>
      <c r="AR231" s="1044"/>
      <c r="AS231" s="185" t="str">
        <f>IF(AP231&lt;&gt;"",IF(AQ231/$DR$6&lt;=$AR$20,"CUMPLE","RECHAZADO"),"")</f>
        <v/>
      </c>
      <c r="AT231" s="185"/>
      <c r="AU231" s="194">
        <f t="shared" si="1229"/>
        <v>18517000</v>
      </c>
      <c r="AV231" s="874">
        <v>3518229</v>
      </c>
      <c r="AW231" s="877">
        <f t="shared" si="1230"/>
        <v>3518230</v>
      </c>
      <c r="AX231" s="877">
        <f t="shared" si="1231"/>
        <v>22035230</v>
      </c>
      <c r="AY231" s="877" t="str">
        <f>IF(AV231&lt;&gt;"",IF(AN231="CUMPLE","CUMPLE","NO CUMPLE"),"")</f>
        <v>CUMPLE</v>
      </c>
      <c r="AZ231" s="871"/>
      <c r="BA231" s="874">
        <v>12779472</v>
      </c>
      <c r="BB231" s="184">
        <f>ROUND(BA231*$DQ$6,0)</f>
        <v>383384160</v>
      </c>
      <c r="BC231" s="184">
        <f t="shared" ref="BC231" si="1266">$BC$6</f>
        <v>599037720</v>
      </c>
      <c r="BD231" s="185" t="str">
        <f t="shared" si="1234"/>
        <v>CUMPLE</v>
      </c>
      <c r="BE231" s="209"/>
      <c r="BF231" s="874">
        <v>12006835</v>
      </c>
      <c r="BG231" s="184">
        <f>ROUND(BF231*$DR$6,0)</f>
        <v>960546800</v>
      </c>
      <c r="BH231" s="184">
        <f t="shared" ref="BH231" si="1267">$BH$6</f>
        <v>1500854400</v>
      </c>
      <c r="BI231" s="185" t="str">
        <f t="shared" si="1236"/>
        <v>CUMPLE</v>
      </c>
      <c r="BJ231" s="209"/>
      <c r="BK231" s="874"/>
      <c r="BL231" s="184">
        <f>ROUND(BK231*$DS$6,0)</f>
        <v>0</v>
      </c>
      <c r="BM231" s="1044"/>
      <c r="BN231" s="185" t="str">
        <f>IF(BK231&lt;&gt;"",IF((BL231/$DR$6)/$DN$6&lt;=$BM$20,"CUMPLE","RECHAZADO"),"")</f>
        <v/>
      </c>
      <c r="BO231" s="878"/>
      <c r="BP231" s="194">
        <f t="shared" si="1238"/>
        <v>1343930960</v>
      </c>
      <c r="BQ231" s="874">
        <v>255346887</v>
      </c>
      <c r="BR231" s="877">
        <f t="shared" si="1239"/>
        <v>255346882</v>
      </c>
      <c r="BS231" s="877">
        <f t="shared" si="1240"/>
        <v>1599277842</v>
      </c>
      <c r="BT231" s="877" t="str">
        <f>IF(BQ231&lt;&gt;"",IF(BI231="CUMPLE","CUMPLE","NO CUMPLE"),"")</f>
        <v>CUMPLE</v>
      </c>
      <c r="BU231" s="871"/>
      <c r="BV231" s="874">
        <v>138504120</v>
      </c>
      <c r="BW231" s="874">
        <v>2631578</v>
      </c>
      <c r="BX231" s="194">
        <f t="shared" si="1242"/>
        <v>2631578</v>
      </c>
      <c r="BY231" s="194" t="str">
        <f>IF(BV231&lt;&gt;"",IF(AND(BV231/$DN$6&lt;=$BY$15,BV231/$DN$6&gt;=$BY$16),"CUMPLE","RECHAZADO"),"")</f>
        <v>CUMPLE</v>
      </c>
      <c r="BZ231" s="194">
        <f t="shared" si="1243"/>
        <v>138504120</v>
      </c>
      <c r="CA231" s="194">
        <f t="shared" si="1244"/>
        <v>141135698</v>
      </c>
      <c r="CB231" s="871"/>
      <c r="CC231" s="874"/>
      <c r="CD231" s="874"/>
      <c r="CE231" s="194">
        <f t="shared" si="1245"/>
        <v>0</v>
      </c>
      <c r="CF231" s="194" t="str">
        <f>IF(CC231&lt;&gt;"",IF(AND(CC231/$DN$6&lt;=$CF$15,CC231/$DS$6&gt;=$CF$16),"CUMPLE","RECHAZADO"),"")</f>
        <v/>
      </c>
      <c r="CG231" s="194">
        <f t="shared" si="1246"/>
        <v>0</v>
      </c>
      <c r="CH231" s="194">
        <f t="shared" si="1247"/>
        <v>0</v>
      </c>
      <c r="CI231" s="194"/>
      <c r="CJ231" s="232">
        <f t="shared" si="1248"/>
        <v>29426686832</v>
      </c>
      <c r="CK231" s="197">
        <f t="shared" si="1249"/>
        <v>1869396488</v>
      </c>
      <c r="CL231" s="232">
        <f t="shared" si="1250"/>
        <v>31296083320</v>
      </c>
      <c r="CM231" s="871"/>
      <c r="CN231" s="200">
        <f t="shared" si="1251"/>
        <v>28878004742</v>
      </c>
      <c r="CO231" s="200">
        <f t="shared" si="1252"/>
        <v>1605905680</v>
      </c>
      <c r="CP231" s="200">
        <f t="shared" si="1253"/>
        <v>30483910422</v>
      </c>
      <c r="CQ231" s="871"/>
      <c r="CR231" s="194">
        <f t="shared" si="1254"/>
        <v>29426686832</v>
      </c>
      <c r="CS231" s="194">
        <f>(W231*$DP$6)+X231+(AF231*$DQ$6)+(AK231*$DR$6)+(AP231*$DS$6)+AV231+(BA231*$DQ$6)+(BF231*$DR$6)+(BK231*$DS$6)+BQ231+BV231+BW231+CC231+CD231</f>
        <v>1869396493</v>
      </c>
      <c r="CT231" s="200">
        <f t="shared" si="1255"/>
        <v>31296083325</v>
      </c>
      <c r="CU231" s="874">
        <v>31296083325</v>
      </c>
      <c r="CV231" s="200" t="str">
        <f t="shared" si="1256"/>
        <v>OK</v>
      </c>
      <c r="CW231" s="136"/>
      <c r="DB231" s="879" t="str">
        <f t="shared" si="1257"/>
        <v>HABILITADO</v>
      </c>
      <c r="DC231" s="487"/>
    </row>
    <row r="232" spans="1:107" x14ac:dyDescent="0.25">
      <c r="A232" s="1039"/>
      <c r="B232" s="870">
        <v>5</v>
      </c>
      <c r="C232" s="1039"/>
      <c r="D232" s="726"/>
      <c r="E232" s="871"/>
      <c r="F232" s="872">
        <v>31011375408</v>
      </c>
      <c r="G232" s="873" t="str">
        <f t="shared" ref="G232" si="1268">IF(F232&lt;&gt;"",IF(F232=$DV$7,"CUMPLE","RECHAZADO"),"")</f>
        <v>CUMPLE</v>
      </c>
      <c r="H232" s="874" t="s">
        <v>1538</v>
      </c>
      <c r="I232" s="880">
        <v>27846036373</v>
      </c>
      <c r="J232" s="208">
        <v>529074691</v>
      </c>
      <c r="K232" s="173">
        <f t="shared" si="1214"/>
        <v>529074691</v>
      </c>
      <c r="L232" s="724" t="e">
        <f t="shared" si="1215"/>
        <v>#DIV/0!</v>
      </c>
      <c r="M232" s="175" t="e">
        <f t="shared" si="1216"/>
        <v>#DIV/0!</v>
      </c>
      <c r="N232" s="176" t="e">
        <f t="shared" si="1217"/>
        <v>#DIV/0!</v>
      </c>
      <c r="O232" s="177" t="e">
        <f t="shared" si="1218"/>
        <v>#DIV/0!</v>
      </c>
      <c r="P232" s="178" t="str">
        <f>IF(H232&lt;&gt;"",IF(J232=K232,IF(H232="SI",IF(AND(I232&lt;=$DF$7,I232&gt;=($DF$7*0.9)),"CUMPLE","NO CUMPLE"),IF(I232=$DF$7,"CUMPLE","NO CUMPLE")),"NO CUMPLE"),"")</f>
        <v>CUMPLE</v>
      </c>
      <c r="Q232" s="725">
        <f t="shared" si="1219"/>
        <v>0</v>
      </c>
      <c r="R232" s="180">
        <f t="shared" si="1259"/>
        <v>28375111064</v>
      </c>
      <c r="S232" s="180">
        <f t="shared" si="1221"/>
        <v>27846036373</v>
      </c>
      <c r="T232" s="209"/>
      <c r="U232" s="209"/>
      <c r="V232" s="871"/>
      <c r="W232" s="874">
        <v>1391644</v>
      </c>
      <c r="X232" s="876">
        <v>2802771</v>
      </c>
      <c r="Y232" s="184">
        <f>ROUND(W232*$DP$7,0)</f>
        <v>147514264</v>
      </c>
      <c r="Z232" s="184">
        <f t="shared" si="1222"/>
        <v>2802771</v>
      </c>
      <c r="AA232" s="1044"/>
      <c r="AB232" s="185" t="str">
        <f>IF(W232&lt;&gt;"",IF((Y232/$DP$7)/$DN$7&lt;=$AA$20,"CUMPLE","RECHAZADO"),"")</f>
        <v>CUMPLE</v>
      </c>
      <c r="AC232" s="186">
        <f t="shared" si="1224"/>
        <v>150317035</v>
      </c>
      <c r="AD232" s="186">
        <f t="shared" si="1225"/>
        <v>147514264</v>
      </c>
      <c r="AE232" s="209"/>
      <c r="AF232" s="874">
        <v>209204</v>
      </c>
      <c r="AG232" s="184">
        <f>ROUND(AF232*$DQ$7,0)</f>
        <v>7949752</v>
      </c>
      <c r="AH232" s="1044"/>
      <c r="AI232" s="185" t="str">
        <f>IF(AF232&lt;&gt;"",IF(AG232/$DQ$7&lt;=$AH$20,"CUMPLE","RECHAZADO"),"")</f>
        <v>CUMPLE</v>
      </c>
      <c r="AJ232" s="209"/>
      <c r="AK232" s="874">
        <v>166975</v>
      </c>
      <c r="AL232" s="184">
        <f>ROUND(AK232*$DR$7,0)</f>
        <v>17699350</v>
      </c>
      <c r="AM232" s="1044"/>
      <c r="AN232" s="185" t="str">
        <f>IF(AK232&lt;&gt;"",IF(AL232/$DR$7&lt;=$AM$20,"CUMPLE","RECHAZADO"),"")</f>
        <v>CUMPLE</v>
      </c>
      <c r="AO232" s="209"/>
      <c r="AP232" s="874"/>
      <c r="AQ232" s="184">
        <f>ROUND(AP232*$DS$7,0)</f>
        <v>0</v>
      </c>
      <c r="AR232" s="1044"/>
      <c r="AS232" s="185" t="str">
        <f>IF(AP232&lt;&gt;"",IF(AQ232/$DR$7&lt;=$AR$20,"CUMPLE","RECHAZADO"),"")</f>
        <v/>
      </c>
      <c r="AT232" s="185"/>
      <c r="AU232" s="194">
        <f t="shared" si="1229"/>
        <v>25649102</v>
      </c>
      <c r="AV232" s="874">
        <v>4873337</v>
      </c>
      <c r="AW232" s="877">
        <f t="shared" si="1230"/>
        <v>4873329</v>
      </c>
      <c r="AX232" s="877">
        <f t="shared" si="1231"/>
        <v>30522431</v>
      </c>
      <c r="AY232" s="877" t="str">
        <f>IF(AV232&lt;&gt;"",IF(AI232="CUMPLE",IF(AN232="CUMPLE","CUMPLE","NO CUMPLE"),"NO CUMPLE")," ")</f>
        <v>CUMPLE</v>
      </c>
      <c r="AZ232" s="871"/>
      <c r="BA232" s="874">
        <v>9163687</v>
      </c>
      <c r="BB232" s="184">
        <f>ROUND(BA232*$DQ$7,0)</f>
        <v>348220106</v>
      </c>
      <c r="BC232" s="184">
        <f t="shared" ref="BC232" si="1269">$BC$7</f>
        <v>512088380</v>
      </c>
      <c r="BD232" s="185" t="str">
        <f t="shared" si="1234"/>
        <v>CUMPLE</v>
      </c>
      <c r="BE232" s="209"/>
      <c r="BF232" s="874">
        <v>8609658</v>
      </c>
      <c r="BG232" s="184">
        <f>ROUND(BF232*$DR$7,0)</f>
        <v>912623748</v>
      </c>
      <c r="BH232" s="184">
        <f t="shared" ref="BH232" si="1270">$BH$7</f>
        <v>1342093772</v>
      </c>
      <c r="BI232" s="185" t="str">
        <f t="shared" si="1236"/>
        <v>CUMPLE</v>
      </c>
      <c r="BJ232" s="209"/>
      <c r="BK232" s="874"/>
      <c r="BL232" s="184">
        <f>ROUND(BK232*$DS$7,0)</f>
        <v>0</v>
      </c>
      <c r="BM232" s="1044"/>
      <c r="BN232" s="185" t="str">
        <f>IF(BK232&lt;&gt;"",IF((BL232/$DR$7)/$DN$7&lt;=$BM$20,"CUMPLE","RECHAZADO"),"")</f>
        <v/>
      </c>
      <c r="BO232" s="878"/>
      <c r="BP232" s="194">
        <f t="shared" si="1238"/>
        <v>1260843854</v>
      </c>
      <c r="BQ232" s="874">
        <v>239560338</v>
      </c>
      <c r="BR232" s="877">
        <f t="shared" si="1239"/>
        <v>239560332</v>
      </c>
      <c r="BS232" s="877">
        <f t="shared" si="1240"/>
        <v>1500404186</v>
      </c>
      <c r="BT232" s="877" t="str">
        <f>IF(BQ232&lt;&gt;"",IF(BD232="CUMPLE",IF(BI232="CUMPLE","CUMPLE","NO CUMPLE"),"NO CUMPLE")," ")</f>
        <v>CUMPLE</v>
      </c>
      <c r="BU232" s="871"/>
      <c r="BV232" s="874">
        <v>128633569</v>
      </c>
      <c r="BW232" s="874">
        <v>2444038</v>
      </c>
      <c r="BX232" s="194">
        <f t="shared" si="1242"/>
        <v>2444038</v>
      </c>
      <c r="BY232" s="194" t="str">
        <f>IF(BV232&lt;&gt;"",IF(AND(BV232/$DN$7&lt;=$BY$15,BV232/$DN$7&gt;=$BY$16),"CUMPLE","RECHAZADO"),"")</f>
        <v>CUMPLE</v>
      </c>
      <c r="BZ232" s="194">
        <f t="shared" si="1243"/>
        <v>128633569</v>
      </c>
      <c r="CA232" s="194">
        <f t="shared" si="1244"/>
        <v>131077607</v>
      </c>
      <c r="CB232" s="871"/>
      <c r="CC232" s="874"/>
      <c r="CD232" s="874"/>
      <c r="CE232" s="194">
        <f t="shared" si="1245"/>
        <v>0</v>
      </c>
      <c r="CF232" s="194" t="str">
        <f>IF(CC232&lt;&gt;"",IF(AND(CC232/$DN$7&lt;=$CF$15,CC232/$DS$7&gt;=$CF$16),"CUMPLE","RECHAZADO"),"")</f>
        <v/>
      </c>
      <c r="CG232" s="194">
        <f t="shared" si="1246"/>
        <v>0</v>
      </c>
      <c r="CH232" s="194">
        <f t="shared" si="1247"/>
        <v>0</v>
      </c>
      <c r="CI232" s="194"/>
      <c r="CJ232" s="232">
        <f t="shared" si="1248"/>
        <v>28375111064</v>
      </c>
      <c r="CK232" s="197">
        <f t="shared" si="1249"/>
        <v>1812321259</v>
      </c>
      <c r="CL232" s="232">
        <f t="shared" si="1250"/>
        <v>30187432323</v>
      </c>
      <c r="CM232" s="871"/>
      <c r="CN232" s="200">
        <f t="shared" si="1251"/>
        <v>27846036373</v>
      </c>
      <c r="CO232" s="200">
        <f t="shared" si="1252"/>
        <v>1562640789</v>
      </c>
      <c r="CP232" s="200">
        <f t="shared" si="1253"/>
        <v>29408677162</v>
      </c>
      <c r="CQ232" s="871"/>
      <c r="CR232" s="194">
        <f t="shared" si="1254"/>
        <v>28375111064</v>
      </c>
      <c r="CS232" s="194">
        <f>(W232*$DP$7)+X232+(AF232*$DQ$7)+(AK232*$DR$7)+(AP232*$DS$7)+AV232+(BA232*$DQ$7)+(BF232*$DR$7)+(BK232*$DS$7)+BQ232+BV232+BW232+CC232+CD232</f>
        <v>1812321273</v>
      </c>
      <c r="CT232" s="200">
        <f t="shared" si="1255"/>
        <v>30187432337</v>
      </c>
      <c r="CU232" s="874">
        <v>30187432337</v>
      </c>
      <c r="CV232" s="200" t="str">
        <f t="shared" si="1256"/>
        <v>OK</v>
      </c>
      <c r="CW232" s="136"/>
      <c r="DB232" s="879" t="str">
        <f t="shared" si="1257"/>
        <v>HABILITADO</v>
      </c>
      <c r="DC232" s="487"/>
    </row>
    <row r="233" spans="1:107" x14ac:dyDescent="0.25">
      <c r="A233" s="1039"/>
      <c r="B233" s="870">
        <v>6</v>
      </c>
      <c r="C233" s="1039"/>
      <c r="D233" s="726"/>
      <c r="E233" s="871"/>
      <c r="F233" s="872">
        <v>26104086008</v>
      </c>
      <c r="G233" s="873" t="str">
        <f t="shared" ref="G233" si="1271">IF(F233&lt;&gt;"",IF(F233=$DV$8,"CUMPLE","RECHAZADO"),"")</f>
        <v>CUMPLE</v>
      </c>
      <c r="H233" s="874" t="s">
        <v>1538</v>
      </c>
      <c r="I233" s="880">
        <v>23701756967</v>
      </c>
      <c r="J233" s="208">
        <v>450333382</v>
      </c>
      <c r="K233" s="173">
        <f t="shared" si="1214"/>
        <v>450333382</v>
      </c>
      <c r="L233" s="724" t="e">
        <f t="shared" si="1215"/>
        <v>#DIV/0!</v>
      </c>
      <c r="M233" s="175" t="e">
        <f t="shared" si="1216"/>
        <v>#DIV/0!</v>
      </c>
      <c r="N233" s="176" t="e">
        <f t="shared" si="1217"/>
        <v>#DIV/0!</v>
      </c>
      <c r="O233" s="177" t="e">
        <f t="shared" si="1218"/>
        <v>#DIV/0!</v>
      </c>
      <c r="P233" s="178" t="str">
        <f>IF(H233&lt;&gt;"",IF(J233=K233,IF(H233="SI",IF(AND(I233&lt;=$DF$8,I233&gt;=($DF$8*0.9)),"CUMPLE","NO CUMPLE"),IF(I233=$DF$8,"CUMPLE","NO CUMPLE")),"NO CUMPLE"),"")</f>
        <v>CUMPLE</v>
      </c>
      <c r="Q233" s="725">
        <f t="shared" si="1219"/>
        <v>0</v>
      </c>
      <c r="R233" s="180">
        <f t="shared" si="1259"/>
        <v>24152090349</v>
      </c>
      <c r="S233" s="180">
        <f t="shared" si="1221"/>
        <v>23701756967</v>
      </c>
      <c r="T233" s="209"/>
      <c r="U233" s="209"/>
      <c r="V233" s="871"/>
      <c r="W233" s="874">
        <v>1364220</v>
      </c>
      <c r="X233" s="876">
        <v>1503371</v>
      </c>
      <c r="Y233" s="184">
        <f>ROUND(W233*$DP$8,0)</f>
        <v>79124760</v>
      </c>
      <c r="Z233" s="184">
        <f t="shared" si="1222"/>
        <v>1503370</v>
      </c>
      <c r="AA233" s="1044"/>
      <c r="AB233" s="185" t="str">
        <f>IF(W233&lt;&gt;"",IF((Y233/$DP$8)/$DN$8&lt;=$AA$20,"CUMPLE","RECHAZADO"),"")</f>
        <v>CUMPLE</v>
      </c>
      <c r="AC233" s="186">
        <f t="shared" si="1224"/>
        <v>80628130</v>
      </c>
      <c r="AD233" s="186">
        <f t="shared" si="1225"/>
        <v>79124760</v>
      </c>
      <c r="AE233" s="209"/>
      <c r="AF233" s="874">
        <v>205081</v>
      </c>
      <c r="AG233" s="184">
        <f>ROUND(AF233*$DQ$8,0)</f>
        <v>2871134</v>
      </c>
      <c r="AH233" s="1044"/>
      <c r="AI233" s="185" t="str">
        <f>IF(AF233&lt;&gt;"",IF(AG233/$DQ$8&lt;=$AH$20,"CUMPLE","RECHAZADO"),"")</f>
        <v>CUMPLE</v>
      </c>
      <c r="AJ233" s="209"/>
      <c r="AK233" s="874">
        <v>163685</v>
      </c>
      <c r="AL233" s="184">
        <f>ROUND(AK233*$DR$8,0)</f>
        <v>9493730</v>
      </c>
      <c r="AM233" s="1044"/>
      <c r="AN233" s="185" t="str">
        <f>IF(AK233&lt;&gt;"",IF(AL233/$DR$8&lt;=$AM$20,"CUMPLE","RECHAZADO"),"")</f>
        <v>CUMPLE</v>
      </c>
      <c r="AO233" s="209"/>
      <c r="AP233" s="874"/>
      <c r="AQ233" s="184">
        <f>ROUND(AP233*$DS$8,0)</f>
        <v>0</v>
      </c>
      <c r="AR233" s="1044"/>
      <c r="AS233" s="185" t="str">
        <f>IF(AP233&lt;&gt;"",IF(AQ233/$DR$8&lt;=$AR$20,"CUMPLE","RECHAZADO"),"")</f>
        <v/>
      </c>
      <c r="AT233" s="185"/>
      <c r="AU233" s="194">
        <f t="shared" si="1229"/>
        <v>12364864</v>
      </c>
      <c r="AV233" s="874">
        <v>2349325</v>
      </c>
      <c r="AW233" s="877">
        <f t="shared" si="1230"/>
        <v>2349324</v>
      </c>
      <c r="AX233" s="877">
        <f t="shared" si="1231"/>
        <v>14714188</v>
      </c>
      <c r="AY233" s="877" t="str">
        <f>IF(AV233&lt;&gt;"",IF(AN233="CUMPLE","CUMPLE","NO CUMPLE"),"")</f>
        <v>CUMPLE</v>
      </c>
      <c r="AZ233" s="871"/>
      <c r="BA233" s="874">
        <v>13454501</v>
      </c>
      <c r="BB233" s="184">
        <f>ROUND(BA233*$DQ$8,0)</f>
        <v>188363014</v>
      </c>
      <c r="BC233" s="184">
        <f t="shared" ref="BC233" si="1272">$BC$8</f>
        <v>282572794</v>
      </c>
      <c r="BD233" s="185" t="str">
        <f t="shared" si="1234"/>
        <v>CUMPLE</v>
      </c>
      <c r="BE233" s="209"/>
      <c r="BF233" s="874">
        <v>12641053</v>
      </c>
      <c r="BG233" s="184">
        <f>ROUND(BF233*$DR$8,0)</f>
        <v>733181074</v>
      </c>
      <c r="BH233" s="184">
        <f t="shared" ref="BH233" si="1273">$BH$8</f>
        <v>1099881666</v>
      </c>
      <c r="BI233" s="185" t="str">
        <f t="shared" si="1236"/>
        <v>CUMPLE</v>
      </c>
      <c r="BJ233" s="209"/>
      <c r="BK233" s="874"/>
      <c r="BL233" s="184">
        <f>ROUND(BK233*$DS$8,0)</f>
        <v>0</v>
      </c>
      <c r="BM233" s="1044"/>
      <c r="BN233" s="185" t="str">
        <f>IF(BK233&lt;&gt;"",IF((BL233/$DR$8)/$DN$8&lt;=$BM$20,"CUMPLE","RECHAZADO"),"")</f>
        <v/>
      </c>
      <c r="BO233" s="878"/>
      <c r="BP233" s="194">
        <f t="shared" si="1238"/>
        <v>921544088</v>
      </c>
      <c r="BQ233" s="874">
        <v>175093378</v>
      </c>
      <c r="BR233" s="877">
        <f t="shared" si="1239"/>
        <v>175093377</v>
      </c>
      <c r="BS233" s="877">
        <f t="shared" si="1240"/>
        <v>1096637465</v>
      </c>
      <c r="BT233" s="877" t="str">
        <f>IF(BQ233&lt;&gt;"",IF(BI233="CUMPLE","CUMPLE","NO CUMPLE"),"")</f>
        <v>CUMPLE</v>
      </c>
      <c r="BU233" s="871"/>
      <c r="BV233" s="874">
        <v>139342313</v>
      </c>
      <c r="BW233" s="874">
        <v>2647504</v>
      </c>
      <c r="BX233" s="194">
        <f t="shared" si="1242"/>
        <v>2647504</v>
      </c>
      <c r="BY233" s="194" t="str">
        <f>IF(BV233&lt;&gt;"",IF(AND(BV233/$DN$8&lt;=$BY$15,BV233/$DN$8&gt;=$BY$16),"CUMPLE","RECHAZADO"),"")</f>
        <v>CUMPLE</v>
      </c>
      <c r="BZ233" s="194">
        <f t="shared" si="1243"/>
        <v>139342313</v>
      </c>
      <c r="CA233" s="194">
        <f t="shared" si="1244"/>
        <v>141989817</v>
      </c>
      <c r="CB233" s="871"/>
      <c r="CC233" s="874"/>
      <c r="CD233" s="874"/>
      <c r="CE233" s="194">
        <f t="shared" si="1245"/>
        <v>0</v>
      </c>
      <c r="CF233" s="194" t="str">
        <f>IF(CC233&lt;&gt;"",IF(AND(CC233/$DN$8&lt;=$CF$15,CC233/$DS$8&gt;=$CF$16),"CUMPLE","RECHAZADO"),"")</f>
        <v/>
      </c>
      <c r="CG233" s="194">
        <f t="shared" si="1246"/>
        <v>0</v>
      </c>
      <c r="CH233" s="194">
        <f t="shared" si="1247"/>
        <v>0</v>
      </c>
      <c r="CI233" s="194"/>
      <c r="CJ233" s="232">
        <f t="shared" si="1248"/>
        <v>24152090349</v>
      </c>
      <c r="CK233" s="197">
        <f t="shared" si="1249"/>
        <v>1333969600</v>
      </c>
      <c r="CL233" s="232">
        <f t="shared" si="1250"/>
        <v>25486059949</v>
      </c>
      <c r="CM233" s="871"/>
      <c r="CN233" s="200">
        <f t="shared" si="1251"/>
        <v>23701756967</v>
      </c>
      <c r="CO233" s="200">
        <f t="shared" si="1252"/>
        <v>1152376025</v>
      </c>
      <c r="CP233" s="200">
        <f t="shared" si="1253"/>
        <v>24854132992</v>
      </c>
      <c r="CQ233" s="871"/>
      <c r="CR233" s="194">
        <f t="shared" si="1254"/>
        <v>24152090349</v>
      </c>
      <c r="CS233" s="194">
        <f>(W233*$DP$8)+X233+(AF233*$DQ$8)+(AK233*$DR$8)+(AP233*$DS$8)+AV233+(BA233*$DQ$8)+(BF233*$DR$8)+(BK233*$DS$8)+BQ233+BV233+BW233+CC233+CD233</f>
        <v>1333969603</v>
      </c>
      <c r="CT233" s="200">
        <f t="shared" si="1255"/>
        <v>25486059952</v>
      </c>
      <c r="CU233" s="874">
        <v>25486059952</v>
      </c>
      <c r="CV233" s="200" t="str">
        <f t="shared" si="1256"/>
        <v>OK</v>
      </c>
      <c r="CW233" s="136"/>
      <c r="DB233" s="879" t="str">
        <f t="shared" si="1257"/>
        <v>HABILITADO</v>
      </c>
      <c r="DC233" s="487"/>
    </row>
    <row r="234" spans="1:107" x14ac:dyDescent="0.25">
      <c r="A234" s="1039"/>
      <c r="B234" s="870">
        <v>7</v>
      </c>
      <c r="C234" s="1039"/>
      <c r="D234" s="726"/>
      <c r="E234" s="871"/>
      <c r="F234" s="872">
        <v>34957158037</v>
      </c>
      <c r="G234" s="873" t="str">
        <f t="shared" ref="G234" si="1274">IF(F234&lt;&gt;"",IF(F234=$DV$9,"CUMPLE","RECHAZADO"),"")</f>
        <v>CUMPLE</v>
      </c>
      <c r="H234" s="874" t="s">
        <v>1538</v>
      </c>
      <c r="I234" s="880">
        <v>31901490171</v>
      </c>
      <c r="J234" s="208">
        <v>606128313</v>
      </c>
      <c r="K234" s="173">
        <f t="shared" si="1214"/>
        <v>606128313</v>
      </c>
      <c r="L234" s="724" t="e">
        <f t="shared" si="1215"/>
        <v>#DIV/0!</v>
      </c>
      <c r="M234" s="175" t="e">
        <f t="shared" si="1216"/>
        <v>#DIV/0!</v>
      </c>
      <c r="N234" s="176" t="e">
        <f t="shared" si="1217"/>
        <v>#DIV/0!</v>
      </c>
      <c r="O234" s="177" t="e">
        <f t="shared" si="1218"/>
        <v>#DIV/0!</v>
      </c>
      <c r="P234" s="178" t="str">
        <f>IF(H234&lt;&gt;"",IF(J234=K234,IF(H234="SI",IF(AND(I234&lt;=$DF$9,I234&gt;=($DF$9*0.9)),"CUMPLE","NO CUMPLE"),IF(I234=$DF$9,"CUMPLE","NO CUMPLE")),"NO CUMPLE"),"")</f>
        <v>CUMPLE</v>
      </c>
      <c r="Q234" s="725">
        <f t="shared" si="1219"/>
        <v>0</v>
      </c>
      <c r="R234" s="180">
        <f t="shared" si="1259"/>
        <v>32507618484</v>
      </c>
      <c r="S234" s="180">
        <f t="shared" si="1221"/>
        <v>31901490171</v>
      </c>
      <c r="T234" s="209"/>
      <c r="U234" s="209"/>
      <c r="V234" s="871"/>
      <c r="W234" s="874">
        <v>1491532</v>
      </c>
      <c r="X234" s="876">
        <v>2408825</v>
      </c>
      <c r="Y234" s="184">
        <f>ROUND(W234*$DP$9,0)</f>
        <v>126780220</v>
      </c>
      <c r="Z234" s="184">
        <f t="shared" si="1222"/>
        <v>2408824</v>
      </c>
      <c r="AA234" s="1044"/>
      <c r="AB234" s="185" t="str">
        <f>IF(W234&lt;&gt;"",IF((Y234/$DP$9)/$DN$9&lt;=$AA$20,"CUMPLE","RECHAZADO"),"")</f>
        <v>CUMPLE</v>
      </c>
      <c r="AC234" s="186">
        <f t="shared" si="1224"/>
        <v>129189044</v>
      </c>
      <c r="AD234" s="186">
        <f t="shared" si="1225"/>
        <v>126780220</v>
      </c>
      <c r="AE234" s="209"/>
      <c r="AF234" s="874">
        <v>224128</v>
      </c>
      <c r="AG234" s="184">
        <f>ROUND(AF234*$DQ$9,0)</f>
        <v>7172096</v>
      </c>
      <c r="AH234" s="1044"/>
      <c r="AI234" s="185" t="str">
        <f>IF(AF234&lt;&gt;"",IF(AG234/$DQ$9&lt;=$AH$20,"CUMPLE","RECHAZADO"),"")</f>
        <v>CUMPLE</v>
      </c>
      <c r="AJ234" s="209"/>
      <c r="AK234" s="874">
        <v>178887</v>
      </c>
      <c r="AL234" s="184">
        <f>ROUND(AK234*$DR$9,0)</f>
        <v>15205395</v>
      </c>
      <c r="AM234" s="1044"/>
      <c r="AN234" s="185" t="str">
        <f>IF(AK234&lt;&gt;"",IF(AL234/$DR$9&lt;=$AM$20,"CUMPLE","RECHAZADO"),"")</f>
        <v>CUMPLE</v>
      </c>
      <c r="AO234" s="209"/>
      <c r="AP234" s="874"/>
      <c r="AQ234" s="184">
        <f>ROUND(AP234*$DS$9,0)</f>
        <v>0</v>
      </c>
      <c r="AR234" s="1044"/>
      <c r="AS234" s="185" t="str">
        <f>IF(AP234&lt;&gt;"",IF(AQ234/$DR$9&lt;=$AR$20,"CUMPLE","RECHAZADO"),"")</f>
        <v/>
      </c>
      <c r="AT234" s="185"/>
      <c r="AU234" s="194">
        <f t="shared" si="1229"/>
        <v>22377491</v>
      </c>
      <c r="AV234" s="874">
        <v>4251718</v>
      </c>
      <c r="AW234" s="877">
        <f t="shared" si="1230"/>
        <v>4251723</v>
      </c>
      <c r="AX234" s="877">
        <f t="shared" si="1231"/>
        <v>26629214</v>
      </c>
      <c r="AY234" s="877" t="str">
        <f t="shared" ref="AY234:AY238" si="1275">IF(AV234&lt;&gt;"",IF(AI234="CUMPLE",IF(AN234="CUMPLE","CUMPLE","NO CUMPLE"),"NO CUMPLE")," ")</f>
        <v>CUMPLE</v>
      </c>
      <c r="AZ234" s="871"/>
      <c r="BA234" s="874">
        <v>11365625</v>
      </c>
      <c r="BB234" s="184">
        <f>ROUND(BA234*$DQ$9,0)</f>
        <v>363700000</v>
      </c>
      <c r="BC234" s="184">
        <f t="shared" ref="BC234" si="1276">$BC$9</f>
        <v>498219200</v>
      </c>
      <c r="BD234" s="185" t="str">
        <f t="shared" si="1234"/>
        <v>CUMPLE</v>
      </c>
      <c r="BE234" s="209"/>
      <c r="BF234" s="874">
        <v>10678468</v>
      </c>
      <c r="BG234" s="184">
        <f>ROUND(BF234*$DR$9,0)</f>
        <v>907669780</v>
      </c>
      <c r="BH234" s="184">
        <f t="shared" ref="BH234" si="1277">$BH$9</f>
        <v>1243383400</v>
      </c>
      <c r="BI234" s="185" t="str">
        <f t="shared" si="1236"/>
        <v>CUMPLE</v>
      </c>
      <c r="BJ234" s="209"/>
      <c r="BK234" s="874"/>
      <c r="BL234" s="184">
        <f>ROUND(BK234*$DS$9,0)</f>
        <v>0</v>
      </c>
      <c r="BM234" s="1044"/>
      <c r="BN234" s="185" t="str">
        <f>IF(BK234&lt;&gt;"",IF((BL234/$DR$9)/$DN$9&lt;=$BM$20,"CUMPLE","RECHAZADO"),"")</f>
        <v/>
      </c>
      <c r="BO234" s="878"/>
      <c r="BP234" s="194">
        <f t="shared" si="1238"/>
        <v>1271369780</v>
      </c>
      <c r="BQ234" s="874">
        <v>241560264</v>
      </c>
      <c r="BR234" s="877">
        <f t="shared" si="1239"/>
        <v>241560258</v>
      </c>
      <c r="BS234" s="877">
        <f t="shared" si="1240"/>
        <v>1512930038</v>
      </c>
      <c r="BT234" s="877" t="str">
        <f t="shared" ref="BT234:BT238" si="1278">IF(BQ234&lt;&gt;"",IF(BD234="CUMPLE",IF(BI234="CUMPLE","CUMPLE","NO CUMPLE"),"NO CUMPLE")," ")</f>
        <v>CUMPLE</v>
      </c>
      <c r="BU234" s="871"/>
      <c r="BV234" s="874">
        <v>117188811</v>
      </c>
      <c r="BW234" s="874">
        <v>2226587</v>
      </c>
      <c r="BX234" s="194">
        <f t="shared" si="1242"/>
        <v>2226587</v>
      </c>
      <c r="BY234" s="194" t="str">
        <f>IF(BV234&lt;&gt;"",IF(AND(BV234/$DN$9&lt;=$BY$15,BV234/$DN$9&gt;=$BY$16),"CUMPLE","RECHAZADO"),"")</f>
        <v>CUMPLE</v>
      </c>
      <c r="BZ234" s="194">
        <f t="shared" si="1243"/>
        <v>117188811</v>
      </c>
      <c r="CA234" s="194">
        <f t="shared" si="1244"/>
        <v>119415398</v>
      </c>
      <c r="CB234" s="871"/>
      <c r="CC234" s="874"/>
      <c r="CD234" s="874"/>
      <c r="CE234" s="194">
        <f t="shared" si="1245"/>
        <v>0</v>
      </c>
      <c r="CF234" s="194" t="str">
        <f>IF(CC234&lt;&gt;"",IF(AND(CC234/$DN$9&lt;=$CF$15,CC234/$DS$9&gt;=$CF$16),"CUMPLE","RECHAZADO"),"")</f>
        <v/>
      </c>
      <c r="CG234" s="194">
        <f t="shared" si="1246"/>
        <v>0</v>
      </c>
      <c r="CH234" s="194">
        <f t="shared" si="1247"/>
        <v>0</v>
      </c>
      <c r="CI234" s="194"/>
      <c r="CJ234" s="232">
        <f t="shared" si="1248"/>
        <v>32507618484</v>
      </c>
      <c r="CK234" s="197">
        <f t="shared" si="1249"/>
        <v>1788163694</v>
      </c>
      <c r="CL234" s="232">
        <f t="shared" si="1250"/>
        <v>34295782178</v>
      </c>
      <c r="CM234" s="871"/>
      <c r="CN234" s="200">
        <f t="shared" si="1251"/>
        <v>31901490171</v>
      </c>
      <c r="CO234" s="200">
        <f t="shared" si="1252"/>
        <v>1537716302</v>
      </c>
      <c r="CP234" s="200">
        <f t="shared" si="1253"/>
        <v>33439206473</v>
      </c>
      <c r="CQ234" s="871"/>
      <c r="CR234" s="194">
        <f t="shared" si="1254"/>
        <v>32507618484</v>
      </c>
      <c r="CS234" s="194">
        <f>(W234*$DP$9)+X234+(AF234*$DQ$9)+(AK234*$DR$9)+(AP234*$DS$9)+AV234+(BA234*$DQ$9)+(BF234*$DR$9)+(BK234*$DS$9)+BQ234+BV234+BW234+CC234+CD234</f>
        <v>1788163696</v>
      </c>
      <c r="CT234" s="200">
        <f t="shared" si="1255"/>
        <v>34295782180</v>
      </c>
      <c r="CU234" s="874">
        <v>34295782180</v>
      </c>
      <c r="CV234" s="200" t="str">
        <f t="shared" si="1256"/>
        <v>OK</v>
      </c>
      <c r="CW234" s="136"/>
      <c r="DB234" s="879" t="str">
        <f t="shared" si="1257"/>
        <v>HABILITADO</v>
      </c>
      <c r="DC234" s="487"/>
    </row>
    <row r="235" spans="1:107" x14ac:dyDescent="0.25">
      <c r="A235" s="1039"/>
      <c r="B235" s="870">
        <v>8</v>
      </c>
      <c r="C235" s="1039"/>
      <c r="D235" s="726"/>
      <c r="E235" s="871"/>
      <c r="F235" s="872">
        <v>19803878581</v>
      </c>
      <c r="G235" s="873" t="str">
        <f t="shared" ref="G235" si="1279">IF(F235&lt;&gt;"",IF(F235=$DV$10,"CUMPLE","RECHAZADO"),"")</f>
        <v>CUMPLE</v>
      </c>
      <c r="H235" s="874" t="s">
        <v>1538</v>
      </c>
      <c r="I235" s="880">
        <v>17651295988</v>
      </c>
      <c r="J235" s="208">
        <v>335374624</v>
      </c>
      <c r="K235" s="173">
        <f t="shared" si="1214"/>
        <v>335374624</v>
      </c>
      <c r="L235" s="724" t="e">
        <f t="shared" si="1215"/>
        <v>#DIV/0!</v>
      </c>
      <c r="M235" s="175" t="e">
        <f t="shared" si="1216"/>
        <v>#DIV/0!</v>
      </c>
      <c r="N235" s="176" t="e">
        <f t="shared" si="1217"/>
        <v>#DIV/0!</v>
      </c>
      <c r="O235" s="177" t="e">
        <f t="shared" si="1218"/>
        <v>#DIV/0!</v>
      </c>
      <c r="P235" s="178" t="str">
        <f>IF(H235&lt;&gt;"",IF(J235=K235,IF(H235="SI",IF(AND(I235&lt;=$DF$10,I235&gt;=($DF$10*0.9)),"CUMPLE","NO CUMPLE"),IF(I235=$DF$10,"CUMPLE","NO CUMPLE")),"NO CUMPLE"),"")</f>
        <v>CUMPLE</v>
      </c>
      <c r="Q235" s="725">
        <f t="shared" si="1219"/>
        <v>0</v>
      </c>
      <c r="R235" s="180">
        <f t="shared" si="1259"/>
        <v>17986670612</v>
      </c>
      <c r="S235" s="180">
        <f t="shared" si="1221"/>
        <v>17651295988</v>
      </c>
      <c r="T235" s="209"/>
      <c r="U235" s="209"/>
      <c r="V235" s="871"/>
      <c r="W235" s="874">
        <v>1231928</v>
      </c>
      <c r="X235" s="876">
        <v>1521432</v>
      </c>
      <c r="Y235" s="184">
        <f>ROUND(W235*$DP$10,0)</f>
        <v>80075320</v>
      </c>
      <c r="Z235" s="184">
        <f t="shared" si="1222"/>
        <v>1521431</v>
      </c>
      <c r="AA235" s="1044"/>
      <c r="AB235" s="185" t="str">
        <f>IF(W235&lt;&gt;"",IF((Y235/$DP$10)/$DN$10&lt;=$AA$20,"CUMPLE","RECHAZADO"),"")</f>
        <v>CUMPLE</v>
      </c>
      <c r="AC235" s="186">
        <f t="shared" si="1224"/>
        <v>81596751</v>
      </c>
      <c r="AD235" s="186">
        <f t="shared" si="1225"/>
        <v>80075320</v>
      </c>
      <c r="AE235" s="209"/>
      <c r="AF235" s="874">
        <v>185346</v>
      </c>
      <c r="AG235" s="184">
        <f>ROUND(AF235*$DQ$10,0)</f>
        <v>2409498</v>
      </c>
      <c r="AH235" s="1044"/>
      <c r="AI235" s="185" t="str">
        <f>IF(AF235&lt;&gt;"",IF(AG235/$DQ$10&lt;=$AH$20,"CUMPLE","RECHAZADO"),"")</f>
        <v>CUMPLE</v>
      </c>
      <c r="AJ235" s="209"/>
      <c r="AK235" s="874">
        <v>147934</v>
      </c>
      <c r="AL235" s="184">
        <f>ROUND(AK235*$DR$10,0)</f>
        <v>9615710</v>
      </c>
      <c r="AM235" s="1044"/>
      <c r="AN235" s="185" t="str">
        <f>IF(AK235&lt;&gt;"",IF(AL235/$DR$10&lt;=$AM$20,"CUMPLE","RECHAZADO"),"")</f>
        <v>CUMPLE</v>
      </c>
      <c r="AO235" s="209"/>
      <c r="AP235" s="874"/>
      <c r="AQ235" s="184">
        <f>ROUND(AP235*$DS$10,0)</f>
        <v>0</v>
      </c>
      <c r="AR235" s="1044"/>
      <c r="AS235" s="185" t="str">
        <f>IF(AP235&lt;&gt;"",IF(AQ235/$DR$10&lt;=$AR$20,"CUMPLE","RECHAZADO"),"")</f>
        <v/>
      </c>
      <c r="AT235" s="185"/>
      <c r="AU235" s="194">
        <f t="shared" si="1229"/>
        <v>12025208</v>
      </c>
      <c r="AV235" s="874">
        <v>2284788</v>
      </c>
      <c r="AW235" s="877">
        <f t="shared" si="1230"/>
        <v>2284790</v>
      </c>
      <c r="AX235" s="877">
        <f t="shared" si="1231"/>
        <v>14309998</v>
      </c>
      <c r="AY235" s="877" t="str">
        <f t="shared" si="1275"/>
        <v>CUMPLE</v>
      </c>
      <c r="AZ235" s="871"/>
      <c r="BA235" s="874">
        <v>10162891</v>
      </c>
      <c r="BB235" s="184">
        <f>ROUND(BA235*$DQ$10,0)</f>
        <v>132117583</v>
      </c>
      <c r="BC235" s="184">
        <f t="shared" ref="BC235" si="1280">$BC$10</f>
        <v>220195976</v>
      </c>
      <c r="BD235" s="185" t="str">
        <f t="shared" si="1234"/>
        <v>CUMPLE</v>
      </c>
      <c r="BE235" s="209"/>
      <c r="BF235" s="874">
        <v>9548451</v>
      </c>
      <c r="BG235" s="184">
        <f>ROUND(BF235*$DR$10,0)</f>
        <v>620649315</v>
      </c>
      <c r="BH235" s="184">
        <f t="shared" ref="BH235" si="1281">$BH$10</f>
        <v>1034415590</v>
      </c>
      <c r="BI235" s="185" t="str">
        <f t="shared" si="1236"/>
        <v>CUMPLE</v>
      </c>
      <c r="BJ235" s="209"/>
      <c r="BK235" s="874"/>
      <c r="BL235" s="184">
        <f>ROUND(BK235*$DS$10,0)</f>
        <v>0</v>
      </c>
      <c r="BM235" s="1044"/>
      <c r="BN235" s="185" t="str">
        <f>IF(BK235&lt;&gt;"",IF((BL235/$DR$10)/$DN$10&lt;=$BM$20,"CUMPLE","RECHAZADO"),"")</f>
        <v/>
      </c>
      <c r="BO235" s="878"/>
      <c r="BP235" s="194">
        <f t="shared" si="1238"/>
        <v>752766898</v>
      </c>
      <c r="BQ235" s="874">
        <v>143025711</v>
      </c>
      <c r="BR235" s="877">
        <f t="shared" si="1239"/>
        <v>143025711</v>
      </c>
      <c r="BS235" s="877">
        <f t="shared" si="1240"/>
        <v>895792609</v>
      </c>
      <c r="BT235" s="877" t="str">
        <f t="shared" si="1278"/>
        <v>CUMPLE</v>
      </c>
      <c r="BU235" s="871"/>
      <c r="BV235" s="874">
        <v>129048516</v>
      </c>
      <c r="BW235" s="874">
        <v>2451922</v>
      </c>
      <c r="BX235" s="194">
        <f t="shared" si="1242"/>
        <v>2451922</v>
      </c>
      <c r="BY235" s="194" t="str">
        <f>IF(BV235&lt;&gt;"",IF(AND(BV235/$DN$10&lt;=$BY$15,BV235/$DN$10&gt;=$BY$16),"CUMPLE","RECHAZADO"),"")</f>
        <v>CUMPLE</v>
      </c>
      <c r="BZ235" s="194">
        <f t="shared" si="1243"/>
        <v>129048516</v>
      </c>
      <c r="CA235" s="194">
        <f t="shared" si="1244"/>
        <v>131500438</v>
      </c>
      <c r="CB235" s="871"/>
      <c r="CC235" s="874"/>
      <c r="CD235" s="874"/>
      <c r="CE235" s="194">
        <f t="shared" si="1245"/>
        <v>0</v>
      </c>
      <c r="CF235" s="194" t="str">
        <f>IF(CC235&lt;&gt;"",IF(AND(CC235/$DN$10&lt;=$CF$15,CC235/$DS$10&gt;=$CF$16),"CUMPLE","RECHAZADO"),"")</f>
        <v/>
      </c>
      <c r="CG235" s="194">
        <f t="shared" si="1246"/>
        <v>0</v>
      </c>
      <c r="CH235" s="194">
        <f t="shared" si="1247"/>
        <v>0</v>
      </c>
      <c r="CI235" s="194"/>
      <c r="CJ235" s="232">
        <f t="shared" si="1248"/>
        <v>17986670612</v>
      </c>
      <c r="CK235" s="197">
        <f t="shared" si="1249"/>
        <v>1123199796</v>
      </c>
      <c r="CL235" s="232">
        <f t="shared" si="1250"/>
        <v>19109870408</v>
      </c>
      <c r="CM235" s="871"/>
      <c r="CN235" s="200">
        <f t="shared" si="1251"/>
        <v>17651295988</v>
      </c>
      <c r="CO235" s="200">
        <f t="shared" si="1252"/>
        <v>973915942</v>
      </c>
      <c r="CP235" s="200">
        <f t="shared" si="1253"/>
        <v>18625211930</v>
      </c>
      <c r="CQ235" s="871"/>
      <c r="CR235" s="194">
        <f t="shared" si="1254"/>
        <v>17986670612</v>
      </c>
      <c r="CS235" s="194">
        <f>(W235*$DP$10)+X235+(AF235*$DQ$10)+(AK235*$DR$10)+(AP235*$DS$10)+AV235+(BA235*$DQ$10)+(BF235*$DR$10)+(BK235*$DS$10)+BQ235+BV235+BW235+CC235+CD235</f>
        <v>1123199795</v>
      </c>
      <c r="CT235" s="200">
        <f t="shared" si="1255"/>
        <v>19109870407</v>
      </c>
      <c r="CU235" s="874">
        <v>19109870407</v>
      </c>
      <c r="CV235" s="200" t="str">
        <f t="shared" si="1256"/>
        <v>OK</v>
      </c>
      <c r="CW235" s="136"/>
      <c r="DB235" s="879" t="str">
        <f t="shared" si="1257"/>
        <v>HABILITADO</v>
      </c>
      <c r="DC235" s="487"/>
    </row>
    <row r="236" spans="1:107" x14ac:dyDescent="0.25">
      <c r="A236" s="1039"/>
      <c r="B236" s="870">
        <v>9</v>
      </c>
      <c r="C236" s="1039"/>
      <c r="D236" s="726"/>
      <c r="E236" s="871"/>
      <c r="F236" s="872">
        <v>24629524096</v>
      </c>
      <c r="G236" s="873" t="str">
        <f t="shared" ref="G236" si="1282">IF(F236&lt;&gt;"",IF(F236=$DV$11,"CUMPLE","RECHAZADO"),"")</f>
        <v>CUMPLE</v>
      </c>
      <c r="H236" s="874" t="s">
        <v>1538</v>
      </c>
      <c r="I236" s="880">
        <v>22078275005</v>
      </c>
      <c r="J236" s="208">
        <v>419487225</v>
      </c>
      <c r="K236" s="173">
        <f t="shared" si="1214"/>
        <v>419487225</v>
      </c>
      <c r="L236" s="724" t="e">
        <f t="shared" si="1215"/>
        <v>#DIV/0!</v>
      </c>
      <c r="M236" s="175" t="e">
        <f t="shared" si="1216"/>
        <v>#DIV/0!</v>
      </c>
      <c r="N236" s="176" t="e">
        <f t="shared" si="1217"/>
        <v>#DIV/0!</v>
      </c>
      <c r="O236" s="177" t="e">
        <f t="shared" si="1218"/>
        <v>#DIV/0!</v>
      </c>
      <c r="P236" s="178" t="str">
        <f>IF(H236&lt;&gt;"",IF(J236=K236,IF(H236="SI",IF(AND(I236&lt;=$DF$11,I236&gt;=($DF$11*0.9)),"CUMPLE","NO CUMPLE"),IF(I236=$DF$11,"CUMPLE","NO CUMPLE")),"NO CUMPLE"),"")</f>
        <v>CUMPLE</v>
      </c>
      <c r="Q236" s="725">
        <f t="shared" si="1219"/>
        <v>0</v>
      </c>
      <c r="R236" s="180">
        <f t="shared" si="1259"/>
        <v>22497762230</v>
      </c>
      <c r="S236" s="180">
        <f t="shared" si="1221"/>
        <v>22078275005</v>
      </c>
      <c r="T236" s="209"/>
      <c r="U236" s="209"/>
      <c r="V236" s="871"/>
      <c r="W236" s="874">
        <v>1348232</v>
      </c>
      <c r="X236" s="876">
        <v>1895615</v>
      </c>
      <c r="Y236" s="184">
        <f>ROUND(W236*$DP$11,0)</f>
        <v>99769168</v>
      </c>
      <c r="Z236" s="184">
        <f t="shared" si="1222"/>
        <v>1895614</v>
      </c>
      <c r="AA236" s="1044"/>
      <c r="AB236" s="185" t="str">
        <f>IF(W236&lt;&gt;"",IF((Y236/$DP$11)/$DN$11&lt;=$AA$20,"CUMPLE","RECHAZADO"),"")</f>
        <v>CUMPLE</v>
      </c>
      <c r="AC236" s="186">
        <f t="shared" si="1224"/>
        <v>101664782</v>
      </c>
      <c r="AD236" s="186">
        <f t="shared" si="1225"/>
        <v>99769168</v>
      </c>
      <c r="AE236" s="209"/>
      <c r="AF236" s="874">
        <v>203174</v>
      </c>
      <c r="AG236" s="184">
        <f>ROUND(AF236*$DQ$11,0)</f>
        <v>4063480</v>
      </c>
      <c r="AH236" s="1044"/>
      <c r="AI236" s="185" t="str">
        <f>IF(AF236&lt;&gt;"",IF(AG236/$DQ$11&lt;=$AH$20,"CUMPLE","RECHAZADO"),"")</f>
        <v>CUMPLE</v>
      </c>
      <c r="AJ236" s="209"/>
      <c r="AK236" s="874">
        <v>162163</v>
      </c>
      <c r="AL236" s="184">
        <f>ROUND(AK236*$DR$11,0)</f>
        <v>12000062</v>
      </c>
      <c r="AM236" s="1044"/>
      <c r="AN236" s="185" t="str">
        <f>IF(AK236&lt;&gt;"",IF(AL236/$DR$11&lt;=$AM$20,"CUMPLE","RECHAZADO"),"")</f>
        <v>CUMPLE</v>
      </c>
      <c r="AO236" s="209"/>
      <c r="AP236" s="874"/>
      <c r="AQ236" s="184">
        <f>ROUND(AP236*$DS$11,0)</f>
        <v>0</v>
      </c>
      <c r="AR236" s="1044"/>
      <c r="AS236" s="185" t="str">
        <f>IF(AP236&lt;&gt;"",IF(AQ236/$DR$11&lt;=$AR$20,"CUMPLE","RECHAZADO"),"")</f>
        <v/>
      </c>
      <c r="AT236" s="185"/>
      <c r="AU236" s="194">
        <f t="shared" si="1229"/>
        <v>16063542</v>
      </c>
      <c r="AV236" s="874">
        <v>3052076</v>
      </c>
      <c r="AW236" s="877">
        <f t="shared" si="1230"/>
        <v>3052073</v>
      </c>
      <c r="AX236" s="877">
        <f t="shared" si="1231"/>
        <v>19115615</v>
      </c>
      <c r="AY236" s="877" t="str">
        <f t="shared" si="1275"/>
        <v>CUMPLE</v>
      </c>
      <c r="AZ236" s="871"/>
      <c r="BA236" s="874">
        <v>10907609</v>
      </c>
      <c r="BB236" s="184">
        <f>ROUND(BA236*$DQ$11,0)</f>
        <v>218152180</v>
      </c>
      <c r="BC236" s="184">
        <f t="shared" ref="BC236" si="1283">$BC$11</f>
        <v>334384100</v>
      </c>
      <c r="BD236" s="185" t="str">
        <f t="shared" si="1234"/>
        <v>CUMPLE</v>
      </c>
      <c r="BE236" s="209"/>
      <c r="BF236" s="874">
        <v>10248145</v>
      </c>
      <c r="BG236" s="184">
        <f>ROUND(BF236*$DR$11,0)</f>
        <v>758362730</v>
      </c>
      <c r="BH236" s="184">
        <f t="shared" ref="BH236" si="1284">$BH$11</f>
        <v>1162419824</v>
      </c>
      <c r="BI236" s="185" t="str">
        <f t="shared" si="1236"/>
        <v>CUMPLE</v>
      </c>
      <c r="BJ236" s="209"/>
      <c r="BK236" s="874"/>
      <c r="BL236" s="184">
        <f>ROUND(BK236*$DS$11,0)</f>
        <v>0</v>
      </c>
      <c r="BM236" s="1044"/>
      <c r="BN236" s="185" t="str">
        <f>IF(BK236&lt;&gt;"",IF((BL236/$DR$11)/$DN$11&lt;=$BM$20,"CUMPLE","RECHAZADO"),"")</f>
        <v/>
      </c>
      <c r="BO236" s="878"/>
      <c r="BP236" s="194">
        <f t="shared" si="1238"/>
        <v>976514910</v>
      </c>
      <c r="BQ236" s="874">
        <v>185537832</v>
      </c>
      <c r="BR236" s="877">
        <f t="shared" si="1239"/>
        <v>185537833</v>
      </c>
      <c r="BS236" s="877">
        <f t="shared" si="1240"/>
        <v>1162052743</v>
      </c>
      <c r="BT236" s="877" t="str">
        <f t="shared" si="1278"/>
        <v>CUMPLE</v>
      </c>
      <c r="BU236" s="871"/>
      <c r="BV236" s="874">
        <v>129878410</v>
      </c>
      <c r="BW236" s="874">
        <v>2467690</v>
      </c>
      <c r="BX236" s="194">
        <f t="shared" si="1242"/>
        <v>2467690</v>
      </c>
      <c r="BY236" s="194" t="str">
        <f>IF(BV236&lt;&gt;"",IF(AND(BV236/$DN$11&lt;=$BY$15,BV236/$DN$11&gt;=$BY$16),"CUMPLE","RECHAZADO"),"")</f>
        <v>CUMPLE</v>
      </c>
      <c r="BZ236" s="194">
        <f t="shared" si="1243"/>
        <v>129878410</v>
      </c>
      <c r="CA236" s="194">
        <f t="shared" si="1244"/>
        <v>132346100</v>
      </c>
      <c r="CB236" s="871"/>
      <c r="CC236" s="874"/>
      <c r="CD236" s="874"/>
      <c r="CE236" s="194">
        <f t="shared" si="1245"/>
        <v>0</v>
      </c>
      <c r="CF236" s="194" t="str">
        <f>IF(CC236&lt;&gt;"",IF(AND(CC236/$DN$11&lt;=$CF$15,CC236/$DS$11&gt;=$CF$16),"CUMPLE","RECHAZADO"),"")</f>
        <v/>
      </c>
      <c r="CG236" s="194">
        <f t="shared" si="1246"/>
        <v>0</v>
      </c>
      <c r="CH236" s="194">
        <f t="shared" si="1247"/>
        <v>0</v>
      </c>
      <c r="CI236" s="194"/>
      <c r="CJ236" s="232">
        <f t="shared" si="1248"/>
        <v>22497762230</v>
      </c>
      <c r="CK236" s="197">
        <f t="shared" si="1249"/>
        <v>1415179240</v>
      </c>
      <c r="CL236" s="232">
        <f t="shared" si="1250"/>
        <v>23912941470</v>
      </c>
      <c r="CM236" s="871"/>
      <c r="CN236" s="200">
        <f t="shared" si="1251"/>
        <v>22078275005</v>
      </c>
      <c r="CO236" s="200">
        <f t="shared" si="1252"/>
        <v>1222226030</v>
      </c>
      <c r="CP236" s="200">
        <f t="shared" si="1253"/>
        <v>23300501035</v>
      </c>
      <c r="CQ236" s="871"/>
      <c r="CR236" s="194">
        <f t="shared" si="1254"/>
        <v>22497762230</v>
      </c>
      <c r="CS236" s="194">
        <f>(W236*$DP$11)+X236+(AF236*$DQ$11)+(AK236*$DR$11)+(AP236*$DS$11)+AV236+(BA236*$DQ$11)+(BF236*$DR$11)+(BK236*$DS$11)+BQ236+BV236+BW236+CC236+CD236</f>
        <v>1415179243</v>
      </c>
      <c r="CT236" s="200">
        <f t="shared" si="1255"/>
        <v>23912941473</v>
      </c>
      <c r="CU236" s="874">
        <v>23912941473</v>
      </c>
      <c r="CV236" s="200" t="str">
        <f t="shared" si="1256"/>
        <v>OK</v>
      </c>
      <c r="CW236" s="136"/>
      <c r="DB236" s="879" t="str">
        <f t="shared" si="1257"/>
        <v>HABILITADO</v>
      </c>
      <c r="DC236" s="487"/>
    </row>
    <row r="237" spans="1:107" x14ac:dyDescent="0.25">
      <c r="A237" s="1039"/>
      <c r="B237" s="870">
        <v>10</v>
      </c>
      <c r="C237" s="1039"/>
      <c r="D237" s="726"/>
      <c r="E237" s="871"/>
      <c r="F237" s="872">
        <v>25460574021</v>
      </c>
      <c r="G237" s="873" t="str">
        <f t="shared" ref="G237" si="1285">IF(F237&lt;&gt;"",IF(F237=$DV$12,"CUMPLE","RECHAZADO"),"")</f>
        <v>CUMPLE</v>
      </c>
      <c r="H237" s="874" t="s">
        <v>1538</v>
      </c>
      <c r="I237" s="880">
        <v>22755952977</v>
      </c>
      <c r="J237" s="208">
        <v>432363107</v>
      </c>
      <c r="K237" s="173">
        <f t="shared" si="1214"/>
        <v>432363107</v>
      </c>
      <c r="L237" s="724" t="e">
        <f t="shared" si="1215"/>
        <v>#DIV/0!</v>
      </c>
      <c r="M237" s="175" t="e">
        <f t="shared" si="1216"/>
        <v>#DIV/0!</v>
      </c>
      <c r="N237" s="176" t="e">
        <f t="shared" si="1217"/>
        <v>#DIV/0!</v>
      </c>
      <c r="O237" s="177" t="e">
        <f t="shared" si="1218"/>
        <v>#DIV/0!</v>
      </c>
      <c r="P237" s="178" t="str">
        <f>IF(H237&lt;&gt;"",IF(J237=K237,IF(H237="SI",IF(AND(I237&lt;=$DF$12,I237&gt;=($DF$12*0.9)),"CUMPLE","NO CUMPLE"),IF(I237=$DF$12,"CUMPLE","NO CUMPLE")),"NO CUMPLE"),"")</f>
        <v>CUMPLE</v>
      </c>
      <c r="Q237" s="725">
        <f t="shared" si="1219"/>
        <v>0</v>
      </c>
      <c r="R237" s="180">
        <f t="shared" si="1259"/>
        <v>23188316084</v>
      </c>
      <c r="S237" s="180">
        <f t="shared" si="1221"/>
        <v>22755952977</v>
      </c>
      <c r="T237" s="209"/>
      <c r="U237" s="209"/>
      <c r="V237" s="871"/>
      <c r="W237" s="874">
        <v>1384604</v>
      </c>
      <c r="X237" s="876">
        <v>2130905</v>
      </c>
      <c r="Y237" s="184">
        <f>ROUND(W237*$DP$12,0)</f>
        <v>112152924</v>
      </c>
      <c r="Z237" s="184">
        <f t="shared" si="1222"/>
        <v>2130906</v>
      </c>
      <c r="AA237" s="1044"/>
      <c r="AB237" s="185" t="str">
        <f>IF(W237&lt;&gt;"",IF((Y237/$DP$12)/$DN$12&lt;=$AA$20,"CUMPLE","RECHAZADO"),"")</f>
        <v>CUMPLE</v>
      </c>
      <c r="AC237" s="186">
        <f t="shared" si="1224"/>
        <v>114283830</v>
      </c>
      <c r="AD237" s="186">
        <f t="shared" si="1225"/>
        <v>112152924</v>
      </c>
      <c r="AE237" s="209"/>
      <c r="AF237" s="874">
        <v>208655</v>
      </c>
      <c r="AG237" s="184">
        <f>ROUND(AF237*$DQ$12,0)</f>
        <v>3129825</v>
      </c>
      <c r="AH237" s="1044"/>
      <c r="AI237" s="185" t="str">
        <f>IF(AF237&lt;&gt;"",IF(AG237/$DQ$12&lt;=$AH$20,"CUMPLE","RECHAZADO"),"")</f>
        <v>CUMPLE</v>
      </c>
      <c r="AJ237" s="209"/>
      <c r="AK237" s="874">
        <v>166538</v>
      </c>
      <c r="AL237" s="184">
        <f>ROUND(AK237*$DR$12,0)</f>
        <v>13489578</v>
      </c>
      <c r="AM237" s="1044"/>
      <c r="AN237" s="185" t="str">
        <f>IF(AK237&lt;&gt;"",IF(AL237/$DR$12&lt;=$AM$20,"CUMPLE","RECHAZADO"),"")</f>
        <v>CUMPLE</v>
      </c>
      <c r="AO237" s="209"/>
      <c r="AP237" s="874"/>
      <c r="AQ237" s="184">
        <f>ROUND(AP237*$DS$12,0)</f>
        <v>0</v>
      </c>
      <c r="AR237" s="1044"/>
      <c r="AS237" s="185" t="str">
        <f>IF(AP237&lt;&gt;"",IF(AQ237/$DR$12&lt;=$AR$20,"CUMPLE","RECHAZADO"),"")</f>
        <v/>
      </c>
      <c r="AT237" s="185"/>
      <c r="AU237" s="194">
        <f t="shared" si="1229"/>
        <v>16619403</v>
      </c>
      <c r="AV237" s="874">
        <v>3157687</v>
      </c>
      <c r="AW237" s="877">
        <f t="shared" si="1230"/>
        <v>3157687</v>
      </c>
      <c r="AX237" s="877">
        <f t="shared" si="1231"/>
        <v>19777090</v>
      </c>
      <c r="AY237" s="877" t="str">
        <f t="shared" si="1275"/>
        <v>CUMPLE</v>
      </c>
      <c r="AZ237" s="871"/>
      <c r="BA237" s="874">
        <v>11783825</v>
      </c>
      <c r="BB237" s="184">
        <f>ROUND(BA237*$DQ$12,0)</f>
        <v>176757375</v>
      </c>
      <c r="BC237" s="184">
        <f t="shared" ref="BC237" si="1286">$BC$12</f>
        <v>263816970</v>
      </c>
      <c r="BD237" s="185" t="str">
        <f t="shared" si="1234"/>
        <v>CUMPLE</v>
      </c>
      <c r="BE237" s="209"/>
      <c r="BF237" s="874">
        <v>11071385</v>
      </c>
      <c r="BG237" s="184">
        <f>ROUND(BF237*$DR$12,0)</f>
        <v>896782185</v>
      </c>
      <c r="BH237" s="184">
        <f t="shared" ref="BH237" si="1287">$BH$12</f>
        <v>1338480855</v>
      </c>
      <c r="BI237" s="185" t="str">
        <f t="shared" si="1236"/>
        <v>CUMPLE</v>
      </c>
      <c r="BJ237" s="209"/>
      <c r="BK237" s="874"/>
      <c r="BL237" s="184">
        <f>ROUND(BK237*$DS$12,0)</f>
        <v>0</v>
      </c>
      <c r="BM237" s="1044"/>
      <c r="BN237" s="185" t="str">
        <f>IF(BK237&lt;&gt;"",IF((BL237/$DR$12)/$DN$12&lt;=$BM$20,"CUMPLE","RECHAZADO"),"")</f>
        <v/>
      </c>
      <c r="BO237" s="878"/>
      <c r="BP237" s="194">
        <f t="shared" si="1238"/>
        <v>1073539560</v>
      </c>
      <c r="BQ237" s="874">
        <v>203972508</v>
      </c>
      <c r="BR237" s="877">
        <f t="shared" si="1239"/>
        <v>203972516</v>
      </c>
      <c r="BS237" s="877">
        <f t="shared" si="1240"/>
        <v>1277512076</v>
      </c>
      <c r="BT237" s="877" t="str">
        <f t="shared" si="1278"/>
        <v>CUMPLE</v>
      </c>
      <c r="BU237" s="871"/>
      <c r="BV237" s="874">
        <v>130203106</v>
      </c>
      <c r="BW237" s="874">
        <v>2473859</v>
      </c>
      <c r="BX237" s="194">
        <f t="shared" si="1242"/>
        <v>2473859</v>
      </c>
      <c r="BY237" s="194" t="str">
        <f>IF(BV237&lt;&gt;"",IF(AND(BV237/$DN$12&lt;=$BY$15,BV237/$DN$12&gt;=$BY$16),"CUMPLE","RECHAZADO"),"")</f>
        <v>CUMPLE</v>
      </c>
      <c r="BZ237" s="194">
        <f t="shared" si="1243"/>
        <v>130203106</v>
      </c>
      <c r="CA237" s="194">
        <f t="shared" si="1244"/>
        <v>132676965</v>
      </c>
      <c r="CB237" s="871"/>
      <c r="CC237" s="874"/>
      <c r="CD237" s="874"/>
      <c r="CE237" s="194">
        <f t="shared" si="1245"/>
        <v>0</v>
      </c>
      <c r="CF237" s="194" t="str">
        <f>IF(CC237&lt;&gt;"",IF(AND(CC237/$DN$12&lt;=$CF$15,CC237/$DS$12&gt;=$CF$16),"CUMPLE","RECHAZADO"),"")</f>
        <v/>
      </c>
      <c r="CG237" s="194">
        <f t="shared" si="1246"/>
        <v>0</v>
      </c>
      <c r="CH237" s="194">
        <f t="shared" si="1247"/>
        <v>0</v>
      </c>
      <c r="CI237" s="194"/>
      <c r="CJ237" s="232">
        <f t="shared" si="1248"/>
        <v>23188316084</v>
      </c>
      <c r="CK237" s="197">
        <f t="shared" si="1249"/>
        <v>1544249961</v>
      </c>
      <c r="CL237" s="232">
        <f t="shared" si="1250"/>
        <v>24732566045</v>
      </c>
      <c r="CM237" s="871"/>
      <c r="CN237" s="200">
        <f t="shared" si="1251"/>
        <v>22755952977</v>
      </c>
      <c r="CO237" s="200">
        <f t="shared" si="1252"/>
        <v>1332514993</v>
      </c>
      <c r="CP237" s="200">
        <f t="shared" si="1253"/>
        <v>24088467970</v>
      </c>
      <c r="CQ237" s="871"/>
      <c r="CR237" s="194">
        <f t="shared" si="1254"/>
        <v>23188316084</v>
      </c>
      <c r="CS237" s="194">
        <f>(W237*$DP$12)+X237+(AF237*$DQ$12)+(AK237*$DR$12)+(AP237*$DS$12)+AV237+(BA237*$DQ$12)+(BF237*$DR$12)+(BK237*$DS$12)+BQ237+BV237+BW237+CC237+CD237</f>
        <v>1544249952</v>
      </c>
      <c r="CT237" s="200">
        <f t="shared" si="1255"/>
        <v>24732566036</v>
      </c>
      <c r="CU237" s="874">
        <v>24732566036</v>
      </c>
      <c r="CV237" s="200" t="str">
        <f t="shared" si="1256"/>
        <v>OK</v>
      </c>
      <c r="CW237" s="136"/>
      <c r="DB237" s="879" t="str">
        <f t="shared" si="1257"/>
        <v>HABILITADO</v>
      </c>
      <c r="DC237" s="487"/>
    </row>
    <row r="238" spans="1:107" x14ac:dyDescent="0.25">
      <c r="A238" s="1039"/>
      <c r="B238" s="870">
        <v>11</v>
      </c>
      <c r="C238" s="1039"/>
      <c r="D238" s="726"/>
      <c r="E238" s="871"/>
      <c r="F238" s="872">
        <v>32820666236</v>
      </c>
      <c r="G238" s="873" t="str">
        <f t="shared" ref="G238" si="1288">IF(F238&lt;&gt;"",IF(F238=$DV$13,"CUMPLE","RECHAZADO"),"")</f>
        <v>CUMPLE</v>
      </c>
      <c r="H238" s="874" t="s">
        <v>1538</v>
      </c>
      <c r="I238" s="880">
        <v>29597852828</v>
      </c>
      <c r="J238" s="208">
        <v>562359204</v>
      </c>
      <c r="K238" s="173">
        <f t="shared" si="1214"/>
        <v>562359204</v>
      </c>
      <c r="L238" s="724" t="e">
        <f t="shared" si="1215"/>
        <v>#DIV/0!</v>
      </c>
      <c r="M238" s="175" t="e">
        <f t="shared" si="1216"/>
        <v>#DIV/0!</v>
      </c>
      <c r="N238" s="176" t="e">
        <f t="shared" si="1217"/>
        <v>#DIV/0!</v>
      </c>
      <c r="O238" s="177" t="e">
        <f t="shared" si="1218"/>
        <v>#DIV/0!</v>
      </c>
      <c r="P238" s="178" t="str">
        <f>IF(H238&lt;&gt;"",IF(J238=K238,IF(H238="SI",IF(AND(I238&lt;=$DF$13,I238&gt;=($DF$13*0.9)),"CUMPLE","NO CUMPLE"),IF(I238=$DF$13,"CUMPLE","NO CUMPLE")),"NO CUMPLE"),"")</f>
        <v>CUMPLE</v>
      </c>
      <c r="Q238" s="725">
        <f t="shared" si="1219"/>
        <v>0</v>
      </c>
      <c r="R238" s="180">
        <f t="shared" si="1259"/>
        <v>30160212032</v>
      </c>
      <c r="S238" s="180">
        <f t="shared" si="1221"/>
        <v>29597852828</v>
      </c>
      <c r="T238" s="209"/>
      <c r="U238" s="209"/>
      <c r="V238" s="871"/>
      <c r="W238" s="874">
        <v>1416718</v>
      </c>
      <c r="X238" s="876">
        <v>2584093</v>
      </c>
      <c r="Y238" s="184">
        <f>ROUND(W238*$DP$13,0)</f>
        <v>136004928</v>
      </c>
      <c r="Z238" s="184">
        <f t="shared" si="1222"/>
        <v>2584094</v>
      </c>
      <c r="AA238" s="1044"/>
      <c r="AB238" s="185" t="str">
        <f>IF(W238&lt;&gt;"",IF((Y238/$DP$13)/$DN$13&lt;=$AA$20,"CUMPLE","RECHAZADO"),"")</f>
        <v>CUMPLE</v>
      </c>
      <c r="AC238" s="186">
        <f t="shared" si="1224"/>
        <v>138589022</v>
      </c>
      <c r="AD238" s="186">
        <f t="shared" si="1225"/>
        <v>136004928</v>
      </c>
      <c r="AE238" s="209"/>
      <c r="AF238" s="874">
        <v>213148</v>
      </c>
      <c r="AG238" s="184">
        <f>ROUND(AF238*$DQ$13,0)</f>
        <v>4902404</v>
      </c>
      <c r="AH238" s="1044"/>
      <c r="AI238" s="185" t="str">
        <f>IF(AF238&lt;&gt;"",IF(AG238/$DQ$13&lt;=$AH$20,"CUMPLE","RECHAZADO"),"")</f>
        <v>CUMPLE</v>
      </c>
      <c r="AJ238" s="209"/>
      <c r="AK238" s="874">
        <v>170124</v>
      </c>
      <c r="AL238" s="184">
        <f>ROUND(AK238*$DR$13,0)</f>
        <v>16331904</v>
      </c>
      <c r="AM238" s="1044"/>
      <c r="AN238" s="185" t="str">
        <f>IF(AK238&lt;&gt;"",IF(AL238/$DR$13&lt;=$AM$20,"CUMPLE","RECHAZADO"),"")</f>
        <v>CUMPLE</v>
      </c>
      <c r="AO238" s="209"/>
      <c r="AP238" s="874"/>
      <c r="AQ238" s="184">
        <f>ROUND(AP238*$DS$13,0)</f>
        <v>0</v>
      </c>
      <c r="AR238" s="1044"/>
      <c r="AS238" s="185" t="str">
        <f>IF(AP238&lt;&gt;"",IF(AQ238/$DR$13&lt;=$AR$20,"CUMPLE","RECHAZADO"),"")</f>
        <v/>
      </c>
      <c r="AT238" s="185"/>
      <c r="AU238" s="194">
        <f t="shared" si="1229"/>
        <v>21234308</v>
      </c>
      <c r="AV238" s="874">
        <v>4034517</v>
      </c>
      <c r="AW238" s="877">
        <f t="shared" si="1230"/>
        <v>4034519</v>
      </c>
      <c r="AX238" s="877">
        <f t="shared" si="1231"/>
        <v>25268827</v>
      </c>
      <c r="AY238" s="877" t="str">
        <f t="shared" si="1275"/>
        <v>CUMPLE</v>
      </c>
      <c r="AZ238" s="871"/>
      <c r="BA238" s="874">
        <v>11569414</v>
      </c>
      <c r="BB238" s="184">
        <f>ROUND(BA238*$DQ$13,0)</f>
        <v>266096522</v>
      </c>
      <c r="BC238" s="184">
        <f t="shared" ref="BC238" si="1289">$BC$13</f>
        <v>385647118</v>
      </c>
      <c r="BD238" s="185" t="str">
        <f t="shared" si="1234"/>
        <v>CUMPLE</v>
      </c>
      <c r="BE238" s="209"/>
      <c r="BF238" s="874">
        <v>10869936</v>
      </c>
      <c r="BG238" s="184">
        <f>ROUND(BF238*$DR$13,0)</f>
        <v>1043513856</v>
      </c>
      <c r="BH238" s="184">
        <f t="shared" ref="BH238" si="1290">$BH$13</f>
        <v>1512338976</v>
      </c>
      <c r="BI238" s="185" t="str">
        <f t="shared" si="1236"/>
        <v>CUMPLE</v>
      </c>
      <c r="BJ238" s="209"/>
      <c r="BK238" s="874"/>
      <c r="BL238" s="184">
        <f>ROUND(BK238*$DS$13,0)</f>
        <v>0</v>
      </c>
      <c r="BM238" s="1044"/>
      <c r="BN238" s="185" t="str">
        <f>IF(BK238&lt;&gt;"",IF((BL238/$DR$13)/$DN$13&lt;=$BM$20,"CUMPLE","RECHAZADO"),"")</f>
        <v/>
      </c>
      <c r="BO238" s="878"/>
      <c r="BP238" s="194">
        <f t="shared" si="1238"/>
        <v>1309610378</v>
      </c>
      <c r="BQ238" s="874">
        <v>248825982</v>
      </c>
      <c r="BR238" s="877">
        <f t="shared" si="1239"/>
        <v>248825972</v>
      </c>
      <c r="BS238" s="877">
        <f t="shared" si="1240"/>
        <v>1558436350</v>
      </c>
      <c r="BT238" s="877" t="str">
        <f t="shared" si="1278"/>
        <v>CUMPLE</v>
      </c>
      <c r="BU238" s="871"/>
      <c r="BV238" s="874">
        <v>137114048</v>
      </c>
      <c r="BW238" s="874">
        <v>2605167</v>
      </c>
      <c r="BX238" s="194">
        <f t="shared" si="1242"/>
        <v>2605167</v>
      </c>
      <c r="BY238" s="194" t="str">
        <f>IF(BV238&lt;&gt;"",IF(AND(BV238/$DN$13&lt;=$BY$15,BV238/$DN$13&gt;=$BY$16),"CUMPLE","RECHAZADO"),"")</f>
        <v>CUMPLE</v>
      </c>
      <c r="BZ238" s="194">
        <f t="shared" si="1243"/>
        <v>137114048</v>
      </c>
      <c r="CA238" s="194">
        <f t="shared" si="1244"/>
        <v>139719215</v>
      </c>
      <c r="CB238" s="871"/>
      <c r="CC238" s="874"/>
      <c r="CD238" s="874"/>
      <c r="CE238" s="194">
        <f t="shared" si="1245"/>
        <v>0</v>
      </c>
      <c r="CF238" s="194" t="str">
        <f>IF(CC238&lt;&gt;"",IF(AND(CC238/$DN$13&lt;=$CF$15,CC238/$DS$13&gt;=$CF$16),"CUMPLE","RECHAZADO"),"")</f>
        <v/>
      </c>
      <c r="CG238" s="194">
        <f t="shared" si="1246"/>
        <v>0</v>
      </c>
      <c r="CH238" s="194">
        <f t="shared" si="1247"/>
        <v>0</v>
      </c>
      <c r="CI238" s="194"/>
      <c r="CJ238" s="232">
        <f t="shared" si="1248"/>
        <v>30160212032</v>
      </c>
      <c r="CK238" s="197">
        <f t="shared" si="1249"/>
        <v>1862013414</v>
      </c>
      <c r="CL238" s="232">
        <f t="shared" si="1250"/>
        <v>32022225446</v>
      </c>
      <c r="CM238" s="871"/>
      <c r="CN238" s="200">
        <f t="shared" si="1251"/>
        <v>29597852828</v>
      </c>
      <c r="CO238" s="200">
        <f t="shared" si="1252"/>
        <v>1603963662</v>
      </c>
      <c r="CP238" s="200">
        <f t="shared" si="1253"/>
        <v>31201816490</v>
      </c>
      <c r="CQ238" s="871"/>
      <c r="CR238" s="194">
        <f t="shared" si="1254"/>
        <v>30160212032</v>
      </c>
      <c r="CS238" s="194">
        <f>(W238*$DP$13)+X238+(AF238*$DQ$13)+(AK238*$DR$13)+(AP238*$DS$13)+AV238+(BA238*$DQ$13)+(BF238*$DR$13)+(BK238*$DS$13)+BQ238+BV238+BW238+CC238+CD238</f>
        <v>1862013421</v>
      </c>
      <c r="CT238" s="200">
        <f t="shared" si="1255"/>
        <v>32022225453</v>
      </c>
      <c r="CU238" s="874">
        <v>32022225453</v>
      </c>
      <c r="CV238" s="200" t="str">
        <f t="shared" si="1256"/>
        <v>OK</v>
      </c>
      <c r="CW238" s="136"/>
      <c r="DB238" s="879" t="str">
        <f t="shared" si="1257"/>
        <v>HABILITADO</v>
      </c>
      <c r="DC238" s="487"/>
    </row>
    <row r="239" spans="1:107" ht="89.25" customHeight="1" thickBot="1" x14ac:dyDescent="0.3">
      <c r="A239" s="1039"/>
      <c r="B239" s="870">
        <v>12</v>
      </c>
      <c r="C239" s="1039"/>
      <c r="D239" s="726"/>
      <c r="E239" s="871"/>
      <c r="F239" s="872">
        <v>8654253262</v>
      </c>
      <c r="G239" s="873" t="str">
        <f t="shared" ref="G239" si="1291">IF(F239&lt;&gt;"",IF(F239=$DV$14,"CUMPLE","RECHAZADO"),"")</f>
        <v>CUMPLE</v>
      </c>
      <c r="H239" s="874" t="s">
        <v>1538</v>
      </c>
      <c r="I239" s="880">
        <v>6682732205</v>
      </c>
      <c r="J239" s="208">
        <v>126971912</v>
      </c>
      <c r="K239" s="173">
        <f t="shared" si="1214"/>
        <v>126971912</v>
      </c>
      <c r="L239" s="724" t="e">
        <f t="shared" si="1215"/>
        <v>#DIV/0!</v>
      </c>
      <c r="M239" s="175" t="e">
        <f t="shared" si="1216"/>
        <v>#DIV/0!</v>
      </c>
      <c r="N239" s="176" t="e">
        <f t="shared" si="1217"/>
        <v>#DIV/0!</v>
      </c>
      <c r="O239" s="177" t="e">
        <f t="shared" si="1218"/>
        <v>#DIV/0!</v>
      </c>
      <c r="P239" s="178" t="str">
        <f>IF(H239&lt;&gt;"",IF(J239=K239,IF(H239="SI",IF(AND(I239&lt;=$DF$14,I239&gt;=($DF$14*0.9)),"CUMPLE","NO CUMPLE"),IF(I239=$DF$14,"CUMPLE","NO CUMPLE")),"NO CUMPLE"),"")</f>
        <v>CUMPLE</v>
      </c>
      <c r="Q239" s="725">
        <f t="shared" si="1219"/>
        <v>0</v>
      </c>
      <c r="R239" s="180">
        <f t="shared" si="1259"/>
        <v>6809704117</v>
      </c>
      <c r="S239" s="180">
        <f t="shared" si="1221"/>
        <v>6682732205</v>
      </c>
      <c r="T239" s="209"/>
      <c r="U239" s="209"/>
      <c r="V239" s="871"/>
      <c r="W239" s="874">
        <v>1604112</v>
      </c>
      <c r="X239" s="876">
        <v>670519</v>
      </c>
      <c r="Y239" s="184">
        <f>ROUND(W239*$DP$14,0)</f>
        <v>35290464</v>
      </c>
      <c r="Z239" s="184">
        <f t="shared" si="1222"/>
        <v>670519</v>
      </c>
      <c r="AA239" s="1044"/>
      <c r="AB239" s="185" t="str">
        <f>IF(W239&lt;&gt;"",IF((Y239/$DP$14)/$DN$14&lt;=$AA$20,"CUMPLE","RECHAZADO"),"")</f>
        <v>CUMPLE</v>
      </c>
      <c r="AC239" s="186">
        <f t="shared" si="1224"/>
        <v>35960983</v>
      </c>
      <c r="AD239" s="186">
        <f t="shared" si="1225"/>
        <v>35290464</v>
      </c>
      <c r="AE239" s="209"/>
      <c r="AF239" s="874">
        <v>241440</v>
      </c>
      <c r="AG239" s="184">
        <f>ROUND(AF239*$DQ$14,0)</f>
        <v>965760</v>
      </c>
      <c r="AH239" s="1044"/>
      <c r="AI239" s="185" t="str">
        <f>IF(AF239&lt;&gt;"",IF(AG239/$DQ$14&lt;=$AH$20,"CUMPLE","RECHAZADO"),"")</f>
        <v>CUMPLE</v>
      </c>
      <c r="AJ239" s="209"/>
      <c r="AK239" s="874">
        <v>192705</v>
      </c>
      <c r="AL239" s="184">
        <f>ROUND(AK239*$DR$14,0)</f>
        <v>4239510</v>
      </c>
      <c r="AM239" s="1044"/>
      <c r="AN239" s="185" t="str">
        <f>IF(AK239&lt;&gt;"",IF(AL239/$DR$14&lt;=$AM$20,"CUMPLE","RECHAZADO"),"")</f>
        <v>CUMPLE</v>
      </c>
      <c r="AO239" s="209"/>
      <c r="AP239" s="874">
        <v>252803</v>
      </c>
      <c r="AQ239" s="184">
        <f>ROUND(AP239*$DS$14,0)</f>
        <v>505606</v>
      </c>
      <c r="AR239" s="1044"/>
      <c r="AS239" s="185" t="str">
        <f>IF(AP239&lt;&gt;"",IF(AQ239/$DR$14&lt;=$AR$20,"CUMPLE","RECHAZADO"),"")</f>
        <v>CUMPLE</v>
      </c>
      <c r="AT239" s="185"/>
      <c r="AU239" s="194">
        <f t="shared" si="1229"/>
        <v>5710876</v>
      </c>
      <c r="AV239" s="874">
        <v>1085068</v>
      </c>
      <c r="AW239" s="877">
        <f t="shared" si="1230"/>
        <v>1085066</v>
      </c>
      <c r="AX239" s="877">
        <f t="shared" si="1231"/>
        <v>6795942</v>
      </c>
      <c r="AY239" s="877" t="str">
        <f>IF(AV239&lt;&gt;"",IF(AI239="CUMPLE",IF(AN239="CUMPLE",IF(AS239="CUMPLE","CUMPLE","NO CUMPLE"),"NO CUMPLE"),"NO CUMPLE"),"")</f>
        <v>CUMPLE</v>
      </c>
      <c r="AZ239" s="871"/>
      <c r="BA239" s="874">
        <v>33539014</v>
      </c>
      <c r="BB239" s="184">
        <f>ROUND(BA239*$DQ$14,0)</f>
        <v>134156056</v>
      </c>
      <c r="BC239" s="184">
        <f t="shared" ref="BC239" si="1292">$BC$14</f>
        <v>171994948</v>
      </c>
      <c r="BD239" s="185" t="str">
        <f t="shared" si="1234"/>
        <v>CUMPLE</v>
      </c>
      <c r="BE239" s="209"/>
      <c r="BF239" s="874">
        <v>31511274</v>
      </c>
      <c r="BG239" s="184">
        <f>ROUND(BF239*$DR$14,0)</f>
        <v>693248028</v>
      </c>
      <c r="BH239" s="184">
        <f t="shared" ref="BH239" si="1293">$BH$14</f>
        <v>888779540</v>
      </c>
      <c r="BI239" s="185" t="str">
        <f t="shared" si="1236"/>
        <v>CUMPLE</v>
      </c>
      <c r="BJ239" s="209"/>
      <c r="BK239" s="874">
        <v>58140645</v>
      </c>
      <c r="BL239" s="184">
        <f>ROUND(BK239*$DS$14,0)</f>
        <v>116281290</v>
      </c>
      <c r="BM239" s="1044"/>
      <c r="BN239" s="185" t="str">
        <f>IF(BK239&lt;&gt;"",IF((BL239/$DR$14)/$DN$14&lt;=$BM$20,"CUMPLE","RECHAZADO"),"")</f>
        <v>CUMPLE</v>
      </c>
      <c r="BO239" s="878"/>
      <c r="BP239" s="194">
        <f t="shared" si="1238"/>
        <v>943685374</v>
      </c>
      <c r="BQ239" s="874">
        <v>179300223</v>
      </c>
      <c r="BR239" s="877">
        <f t="shared" si="1239"/>
        <v>179300221</v>
      </c>
      <c r="BS239" s="877">
        <f t="shared" si="1240"/>
        <v>1122985595</v>
      </c>
      <c r="BT239" s="877" t="str">
        <f>IF(BQ239&lt;&gt;"",IF(BD239="CUMPLE",IF(BI239="CUMPLE",IF(BN239="CUMPLE","CUMPLE","NO CUMPLE"),"NO CUMPLE"),"NO CUMPLE"),"")</f>
        <v>CUMPLE</v>
      </c>
      <c r="BU239" s="871"/>
      <c r="BV239" s="874">
        <v>137334488</v>
      </c>
      <c r="BW239" s="874">
        <v>2609355</v>
      </c>
      <c r="BX239" s="194">
        <f t="shared" si="1242"/>
        <v>2609355</v>
      </c>
      <c r="BY239" s="194" t="str">
        <f>IF(BV239&lt;&gt;"",IF(AND(BV239/$DN$14&lt;=$BY$15,BV239/$DN$14&gt;=$BY$16),"CUMPLE","RECHAZADO"),"")</f>
        <v>CUMPLE</v>
      </c>
      <c r="BZ239" s="194">
        <f t="shared" si="1243"/>
        <v>137334488</v>
      </c>
      <c r="CA239" s="194">
        <f t="shared" si="1244"/>
        <v>139943843</v>
      </c>
      <c r="CB239" s="871"/>
      <c r="CC239" s="874">
        <v>180092160</v>
      </c>
      <c r="CD239" s="874">
        <v>3421751</v>
      </c>
      <c r="CE239" s="194">
        <f t="shared" si="1245"/>
        <v>3421751</v>
      </c>
      <c r="CF239" s="194" t="str">
        <f>IF(CC239&lt;&gt;"",IF(AND(CC239/$DN$14&lt;=$CF$15,CC239/$DN$14&gt;=$CF$16),"CUMPLE","RECHAZADO"),"")</f>
        <v>RECHAZADO</v>
      </c>
      <c r="CG239" s="194">
        <f t="shared" si="1246"/>
        <v>180092160</v>
      </c>
      <c r="CH239" s="194">
        <f t="shared" si="1247"/>
        <v>183513911</v>
      </c>
      <c r="CI239" s="194"/>
      <c r="CJ239" s="232">
        <f t="shared" si="1248"/>
        <v>6809704117</v>
      </c>
      <c r="CK239" s="197">
        <f t="shared" si="1249"/>
        <v>1489200274</v>
      </c>
      <c r="CL239" s="232">
        <f t="shared" si="1250"/>
        <v>8298904391</v>
      </c>
      <c r="CM239" s="871"/>
      <c r="CN239" s="200">
        <f t="shared" si="1251"/>
        <v>6682732205</v>
      </c>
      <c r="CO239" s="200">
        <f t="shared" si="1252"/>
        <v>1302113362</v>
      </c>
      <c r="CP239" s="200">
        <f t="shared" si="1253"/>
        <v>7984845567</v>
      </c>
      <c r="CQ239" s="871"/>
      <c r="CR239" s="194">
        <f t="shared" si="1254"/>
        <v>6809704117</v>
      </c>
      <c r="CS239" s="194">
        <f>(W239*$DP$14)+X239+(AF239*$DQ$14)+(AK239*$DR$14)+(AP239*$DS$14)+AV239+(BA239*$DQ$14)+(BF239*$DR$14)+(BK239*$DS$14)+BQ239+BV239+BW239+CC239+CD239</f>
        <v>1489200278</v>
      </c>
      <c r="CT239" s="200">
        <f t="shared" si="1255"/>
        <v>8298904395</v>
      </c>
      <c r="CU239" s="874">
        <v>8298904395</v>
      </c>
      <c r="CV239" s="200" t="str">
        <f t="shared" si="1256"/>
        <v>OK</v>
      </c>
      <c r="CW239" s="136"/>
      <c r="DB239" s="879" t="str">
        <f>IF(F239&lt;&gt;"",IF(G239="CUMPLE",IF(P239="CUMPLE",IF(AB239="CUMPLE",IF(AY239="CUMPLE",IF(BT239="CUMPLE",IF(BY239="CUMPLE",IF(CF239="CUMPLE","HABILITADO","RECHAZADO"),"RECHAZADO"),"RECHAZADO"),"RECHAZADO"),"RECHAZADO"),"RECHAZADO"),"RECHAZADO"),"")</f>
        <v>RECHAZADO</v>
      </c>
      <c r="DC239" s="487"/>
    </row>
    <row r="240" spans="1:107" ht="14.25" customHeight="1" thickTop="1" thickBot="1" x14ac:dyDescent="0.3">
      <c r="A240" s="105">
        <v>17</v>
      </c>
      <c r="B240" s="881"/>
      <c r="C240" s="881"/>
      <c r="D240" s="222"/>
      <c r="E240" s="881"/>
      <c r="F240" s="882"/>
      <c r="G240" s="881"/>
      <c r="H240" s="881"/>
      <c r="I240" s="881"/>
      <c r="J240" s="883"/>
      <c r="K240" s="881"/>
      <c r="L240" s="219"/>
      <c r="M240" s="218"/>
      <c r="N240" s="218"/>
      <c r="O240" s="218"/>
      <c r="P240" s="881"/>
      <c r="Q240" s="218"/>
      <c r="R240" s="881"/>
      <c r="S240" s="881"/>
      <c r="T240" s="881"/>
      <c r="U240" s="881"/>
      <c r="V240" s="881"/>
      <c r="W240" s="881"/>
      <c r="X240" s="881"/>
      <c r="Y240" s="881"/>
      <c r="Z240" s="881"/>
      <c r="AA240" s="881"/>
      <c r="AB240" s="881"/>
      <c r="AC240" s="881"/>
      <c r="AD240" s="881"/>
      <c r="AE240" s="881"/>
      <c r="AF240" s="881"/>
      <c r="AG240" s="881"/>
      <c r="AH240" s="881"/>
      <c r="AI240" s="881"/>
      <c r="AJ240" s="881"/>
      <c r="AK240" s="881"/>
      <c r="AL240" s="881"/>
      <c r="AM240" s="881"/>
      <c r="AN240" s="881"/>
      <c r="AO240" s="881"/>
      <c r="AP240" s="881"/>
      <c r="AQ240" s="881"/>
      <c r="AR240" s="881"/>
      <c r="AS240" s="881"/>
      <c r="AT240" s="881"/>
      <c r="AU240" s="881"/>
      <c r="AV240" s="881"/>
      <c r="AW240" s="881"/>
      <c r="AX240" s="881"/>
      <c r="AY240" s="881"/>
      <c r="AZ240" s="881"/>
      <c r="BA240" s="881"/>
      <c r="BB240" s="881"/>
      <c r="BC240" s="881"/>
      <c r="BD240" s="881"/>
      <c r="BE240" s="881"/>
      <c r="BF240" s="881"/>
      <c r="BG240" s="881"/>
      <c r="BH240" s="881"/>
      <c r="BI240" s="881"/>
      <c r="BJ240" s="881"/>
      <c r="BK240" s="881"/>
      <c r="BL240" s="881"/>
      <c r="BM240" s="881"/>
      <c r="BN240" s="881"/>
      <c r="BO240" s="881"/>
      <c r="BP240" s="881"/>
      <c r="BQ240" s="881"/>
      <c r="BR240" s="881"/>
      <c r="BS240" s="881"/>
      <c r="BT240" s="881"/>
      <c r="BU240" s="881"/>
      <c r="BV240" s="881"/>
      <c r="BW240" s="881"/>
      <c r="BX240" s="881"/>
      <c r="BY240" s="881"/>
      <c r="BZ240" s="881"/>
      <c r="CA240" s="881"/>
      <c r="CB240" s="881"/>
      <c r="CC240" s="881"/>
      <c r="CD240" s="881"/>
      <c r="CE240" s="881"/>
      <c r="CF240" s="881"/>
      <c r="CG240" s="881"/>
      <c r="CH240" s="881"/>
      <c r="CI240" s="881"/>
      <c r="CJ240" s="881"/>
      <c r="CK240" s="881"/>
      <c r="CL240" s="881"/>
      <c r="CM240" s="881"/>
      <c r="CN240" s="881"/>
      <c r="CO240" s="881"/>
      <c r="CP240" s="884" t="s">
        <v>2063</v>
      </c>
      <c r="CQ240" s="881"/>
      <c r="CR240" s="881"/>
      <c r="CS240" s="881"/>
      <c r="CT240" s="881"/>
      <c r="CU240" s="885"/>
      <c r="CV240" s="881"/>
      <c r="CW240" s="136"/>
      <c r="DB240" s="886"/>
      <c r="DC240" s="887"/>
    </row>
    <row r="241" spans="1:107" ht="13.5" customHeight="1" x14ac:dyDescent="0.25">
      <c r="A241" s="1039">
        <f t="shared" ref="A241" si="1294">A253</f>
        <v>18</v>
      </c>
      <c r="B241" s="870">
        <v>1</v>
      </c>
      <c r="C241" s="1039" t="str">
        <f>Proponentes!B223</f>
        <v xml:space="preserve">UNION TEMPORAL PROVIG 2021  </v>
      </c>
      <c r="D241" s="726"/>
      <c r="E241" s="871"/>
      <c r="F241" s="872">
        <v>20036397801</v>
      </c>
      <c r="G241" s="873" t="str">
        <f t="shared" ref="G241" si="1295">IF(F241&lt;&gt;"",IF(F241=$DV$3,"CUMPLE","RECHAZADO"),"")</f>
        <v>CUMPLE</v>
      </c>
      <c r="H241" s="874" t="s">
        <v>1538</v>
      </c>
      <c r="I241" s="880">
        <v>17687702642</v>
      </c>
      <c r="J241" s="208">
        <v>336066350</v>
      </c>
      <c r="K241" s="173">
        <f t="shared" ref="K241:K252" si="1296">ROUND((I241*0.019),0)</f>
        <v>336066350</v>
      </c>
      <c r="L241" s="724" t="e">
        <f t="shared" ref="L241:L252" si="1297">1-I241/DF224</f>
        <v>#DIV/0!</v>
      </c>
      <c r="M241" s="175" t="e">
        <f t="shared" ref="M241:M252" si="1298">DF224/DN224</f>
        <v>#DIV/0!</v>
      </c>
      <c r="N241" s="176" t="e">
        <f t="shared" ref="N241:N252" si="1299">M241*0.019</f>
        <v>#DIV/0!</v>
      </c>
      <c r="O241" s="177" t="e">
        <f t="shared" ref="O241:O252" si="1300">(M241+N241)</f>
        <v>#DIV/0!</v>
      </c>
      <c r="P241" s="178" t="str">
        <f>IF(H241&lt;&gt;"",IF(J241=K241,IF(H241="SI",IF(AND(I241&lt;=$DF$3,I241&gt;=($DF$3*0.9)),"CUMPLE","NO CUMPLE"),IF(I241=$DF$3,"CUMPLE","NO CUMPLE")),"NO CUMPLE"),"")</f>
        <v>CUMPLE</v>
      </c>
      <c r="Q241" s="725">
        <f t="shared" ref="Q241:Q252" si="1301">DN224</f>
        <v>0</v>
      </c>
      <c r="R241" s="180">
        <f t="shared" ref="R241" si="1302">IF(F241&lt;&gt;"",IF(G241="CUMPLE",IF(P241="CUMPLE",(I241+J241),""),"RECHAZADO"),"")</f>
        <v>18023768992</v>
      </c>
      <c r="S241" s="180">
        <f t="shared" ref="S241" si="1303">IF(F241&lt;&gt;"",IF(G241="CUMPLE",IF(P241="CUMPLE",I241,""),"RECHAZADO"),"")</f>
        <v>17687702642</v>
      </c>
      <c r="T241" s="209"/>
      <c r="U241" s="209"/>
      <c r="V241" s="871"/>
      <c r="W241" s="874">
        <v>1322776</v>
      </c>
      <c r="X241" s="876">
        <v>1834690</v>
      </c>
      <c r="Y241" s="184">
        <f>ROUND(W241*$DP$3,0)</f>
        <v>96562648</v>
      </c>
      <c r="Z241" s="184">
        <f t="shared" si="1222"/>
        <v>1834690</v>
      </c>
      <c r="AA241" s="1044">
        <f t="shared" ref="AA241" si="1304">$AA$16</f>
        <v>100189.4</v>
      </c>
      <c r="AB241" s="185" t="str">
        <f>IF(W241&lt;&gt;"",IF((Y241/$DP$3)/$DN$3&lt;=$AA$20,"CUMPLE","RECHAZADO"),"")</f>
        <v>CUMPLE</v>
      </c>
      <c r="AC241" s="186">
        <f t="shared" ref="AC241:AC252" si="1305">Y241+Z241</f>
        <v>98397338</v>
      </c>
      <c r="AD241" s="186">
        <f t="shared" ref="AD241:AD252" si="1306">Y241</f>
        <v>96562648</v>
      </c>
      <c r="AE241" s="209"/>
      <c r="AF241" s="874">
        <v>199096</v>
      </c>
      <c r="AG241" s="184">
        <f>ROUND(AF241*$DQ$3,0)</f>
        <v>4380112</v>
      </c>
      <c r="AH241" s="1044">
        <f t="shared" ref="AH241" si="1307">$AH$16</f>
        <v>301987.21999999997</v>
      </c>
      <c r="AI241" s="185" t="str">
        <f>IF(AF241&lt;&gt;"",IF(AG241/$DQ$3&lt;=$AH$20,"CUMPLE","RECHAZADO"),"")</f>
        <v>CUMPLE</v>
      </c>
      <c r="AJ241" s="209"/>
      <c r="AK241" s="874">
        <v>158908</v>
      </c>
      <c r="AL241" s="184">
        <f>ROUND(AK241*$DR$3,0)</f>
        <v>11600284</v>
      </c>
      <c r="AM241" s="1044">
        <f t="shared" ref="AM241" si="1308">$AM$16</f>
        <v>240934</v>
      </c>
      <c r="AN241" s="185" t="str">
        <f>IF(AK241&lt;&gt;"",IF(AL241/$DR$3&lt;=$AM$20,"CUMPLE","RECHAZADO"),"")</f>
        <v>CUMPLE</v>
      </c>
      <c r="AO241" s="209"/>
      <c r="AP241" s="874"/>
      <c r="AQ241" s="184">
        <f>ROUND(AP241*$DS$3,0)</f>
        <v>0</v>
      </c>
      <c r="AR241" s="1044">
        <f t="shared" ref="AR241" si="1309">$AR$16</f>
        <v>316072.26</v>
      </c>
      <c r="AS241" s="185" t="str">
        <f>IF(AP241&lt;&gt;"",IF(AQ241/$DR$3&lt;=$AR$20,"CUMPLE","RECHAZADO"),"")</f>
        <v/>
      </c>
      <c r="AT241" s="185"/>
      <c r="AU241" s="194">
        <f t="shared" ref="AU241:AU252" si="1310">AG241+AL241+AQ241</f>
        <v>15980396</v>
      </c>
      <c r="AV241" s="874">
        <v>3036273</v>
      </c>
      <c r="AW241" s="877">
        <f t="shared" ref="AW241:AW252" si="1311">ROUND((AG241+AL241+AQ241)*19%,0)</f>
        <v>3036275</v>
      </c>
      <c r="AX241" s="877">
        <f t="shared" ref="AX241:AX252" si="1312">ROUND((AG241+AL241+AQ241)*$AV$16,0)</f>
        <v>19016671</v>
      </c>
      <c r="AY241" s="877" t="str">
        <f t="shared" ref="AY241:AY243" si="1313">IF(AV241&lt;&gt;"",IF(AI241="CUMPLE",IF(AN241="CUMPLE","CUMPLE","NO CUMPLE"),"NO CUMPLE")," ")</f>
        <v>CUMPLE</v>
      </c>
      <c r="AZ241" s="871"/>
      <c r="BA241" s="874">
        <v>9937229</v>
      </c>
      <c r="BB241" s="184">
        <f>ROUND(BA241*$DQ$3,0)</f>
        <v>218619038</v>
      </c>
      <c r="BC241" s="184">
        <f t="shared" ref="BC241" si="1314">$BC$3</f>
        <v>339892784</v>
      </c>
      <c r="BD241" s="185" t="str">
        <f t="shared" ref="BD241" si="1315">IF(BA241&lt;&gt;"",IF(BB241&lt;=BC241,"CUMPLE","RECHAZADO"),"")</f>
        <v>CUMPLE</v>
      </c>
      <c r="BE241" s="209"/>
      <c r="BF241" s="874">
        <v>9336432</v>
      </c>
      <c r="BG241" s="184">
        <f>ROUND(BF241*$DR$3,0)</f>
        <v>681559536</v>
      </c>
      <c r="BH241" s="184">
        <f t="shared" ref="BH241" si="1316">$BH$3</f>
        <v>1059638654</v>
      </c>
      <c r="BI241" s="185" t="str">
        <f t="shared" ref="BI241:BI252" si="1317">IF(BF241&lt;&gt;"",IF(BG241&lt;=BH241,"CUMPLE","RECHAZADO"),"")</f>
        <v>CUMPLE</v>
      </c>
      <c r="BJ241" s="209"/>
      <c r="BK241" s="874"/>
      <c r="BL241" s="184">
        <f>ROUND(BK241*$DS$3,0)</f>
        <v>0</v>
      </c>
      <c r="BM241" s="1044">
        <f t="shared" ref="BM241" si="1318">$BM$16</f>
        <v>74539289</v>
      </c>
      <c r="BN241" s="185" t="str">
        <f>IF(BK241&lt;&gt;"",IF((BL241/$DR$3)/$DN$3&lt;=$BM$20,"CUMPLE","RECHAZADO"),"")</f>
        <v/>
      </c>
      <c r="BO241" s="878"/>
      <c r="BP241" s="194">
        <f t="shared" ref="BP241:BP252" si="1319">BB241+BG241+BL241</f>
        <v>900178574</v>
      </c>
      <c r="BQ241" s="874">
        <v>171033935</v>
      </c>
      <c r="BR241" s="877">
        <f t="shared" ref="BR241:BR252" si="1320">ROUND((BB241+BG241+BL241)*19%,0)</f>
        <v>171033929</v>
      </c>
      <c r="BS241" s="877">
        <f t="shared" ref="BS241:BS252" si="1321">ROUND((BB241+BG241+BL241)*$AV$16,0)</f>
        <v>1071212503</v>
      </c>
      <c r="BT241" s="877" t="str">
        <f t="shared" ref="BT241:BT243" si="1322">IF(BQ241&lt;&gt;"",IF(BD241="CUMPLE",IF(BI241="CUMPLE","CUMPLE","NO CUMPLE"),"NO CUMPLE")," ")</f>
        <v>CUMPLE</v>
      </c>
      <c r="BU241" s="871"/>
      <c r="BV241" s="874">
        <v>116572745</v>
      </c>
      <c r="BW241" s="874">
        <v>2214882</v>
      </c>
      <c r="BX241" s="194">
        <f t="shared" ref="BX241:BX252" si="1323">ROUND((BV241*10%)*19%,0)</f>
        <v>2214882</v>
      </c>
      <c r="BY241" s="194" t="str">
        <f>IF(BV241&lt;&gt;"",IF(AND(BV241/$DN$3&lt;=$BY$15,BV241/$DN$3&gt;=$BY$16),"CUMPLE","RECHAZADO"),"")</f>
        <v>CUMPLE</v>
      </c>
      <c r="BZ241" s="194">
        <f t="shared" ref="BZ241:BZ252" si="1324">BV241</f>
        <v>116572745</v>
      </c>
      <c r="CA241" s="194">
        <f t="shared" ref="CA241:CA252" si="1325">BZ241+BX241</f>
        <v>118787627</v>
      </c>
      <c r="CB241" s="871"/>
      <c r="CC241" s="874"/>
      <c r="CD241" s="874"/>
      <c r="CE241" s="194">
        <f t="shared" ref="CE241:CE252" si="1326">ROUND((CC241*10%)*19%,0)</f>
        <v>0</v>
      </c>
      <c r="CF241" s="194" t="str">
        <f>IF(CC241&lt;&gt;"",IF(AND(CC241/$DN$3&lt;=$CF$15,CC241/$DS$3&gt;=$CF$16),"CUMPLE","RECHAZADO"),"")</f>
        <v/>
      </c>
      <c r="CG241" s="194">
        <f t="shared" ref="CG241:CG252" si="1327">CC241</f>
        <v>0</v>
      </c>
      <c r="CH241" s="194">
        <f t="shared" ref="CH241:CH252" si="1328">CG241+CE241</f>
        <v>0</v>
      </c>
      <c r="CI241" s="194"/>
      <c r="CJ241" s="232">
        <f t="shared" ref="CJ241:CJ252" si="1329">R241</f>
        <v>18023768992</v>
      </c>
      <c r="CK241" s="197">
        <f t="shared" ref="CK241:CK252" si="1330">AC241+AX241+BS241+CA241+CH241</f>
        <v>1307414139</v>
      </c>
      <c r="CL241" s="232">
        <f t="shared" ref="CL241" si="1331">IF(CJ241="RECHAZADO","RECHAZADO",IF(CJ241&lt;&gt;"",CJ241+CK241,""))</f>
        <v>19331183131</v>
      </c>
      <c r="CM241" s="871"/>
      <c r="CN241" s="200">
        <f t="shared" ref="CN241:CN252" si="1332">S241</f>
        <v>17687702642</v>
      </c>
      <c r="CO241" s="200">
        <f t="shared" ref="CO241:CO252" si="1333">AD241+AU241+BP241+BZ241+CG241</f>
        <v>1129294363</v>
      </c>
      <c r="CP241" s="200">
        <f t="shared" ref="CP241" si="1334">IF(CN241="RECHAZADO","RECHAZADO",IF(CN241&lt;&gt;"",CN241+CO241,""))</f>
        <v>18816997005</v>
      </c>
      <c r="CQ241" s="871"/>
      <c r="CR241" s="194">
        <f t="shared" si="1254"/>
        <v>18023768992</v>
      </c>
      <c r="CS241" s="194">
        <f>(W241*$DP$3)+X241+(AF241*$DQ$3)+(AK241*$DR$3)+(AP241*$DS$3)+AV241+(BA241*$DQ$3)+(BF241*$DR$3)+(BK241*$DS$3)+BQ241+BV241+BW241+CC241+CD241</f>
        <v>1307414143</v>
      </c>
      <c r="CT241" s="200">
        <f t="shared" ref="CT241:CT252" si="1335">CR241+CS241</f>
        <v>19331183135</v>
      </c>
      <c r="CU241" s="874">
        <v>19331183135</v>
      </c>
      <c r="CV241" s="200" t="str">
        <f t="shared" ref="CV241" si="1336">IF(CU241&lt;&gt;"",IF(CT241=CU241,"OK","REVISAR"),"")</f>
        <v>OK</v>
      </c>
      <c r="CW241" s="136"/>
      <c r="DB241" s="879" t="str">
        <f t="shared" ref="DB241" si="1337">IF(F241&lt;&gt;"",IF(G241="CUMPLE",IF(P241="CUMPLE",IF(AB241="CUMPLE",IF(AY241="CUMPLE",IF(BT241="CUMPLE",IF(BY241="CUMPLE","HABILITADO","RECHAZADO"),"RECHAZADO"),"RECHAZADO"),"RECHAZADO"),"RECHAZADO"),"RECHAZADO"),"")</f>
        <v>HABILITADO</v>
      </c>
      <c r="DC241" s="487"/>
    </row>
    <row r="242" spans="1:107" x14ac:dyDescent="0.25">
      <c r="A242" s="1039"/>
      <c r="B242" s="870">
        <v>2</v>
      </c>
      <c r="C242" s="1039"/>
      <c r="D242" s="726"/>
      <c r="E242" s="871"/>
      <c r="F242" s="872">
        <v>17613055238</v>
      </c>
      <c r="G242" s="873" t="str">
        <f t="shared" ref="G242" si="1338">IF(F242&lt;&gt;"",IF(F242=$DV$4,"CUMPLE","RECHAZADO"),"")</f>
        <v>CUMPLE</v>
      </c>
      <c r="H242" s="874" t="s">
        <v>1538</v>
      </c>
      <c r="I242" s="880">
        <v>15808937886</v>
      </c>
      <c r="J242" s="208">
        <v>300369820</v>
      </c>
      <c r="K242" s="173">
        <f t="shared" si="1296"/>
        <v>300369820</v>
      </c>
      <c r="L242" s="724" t="e">
        <f t="shared" si="1297"/>
        <v>#DIV/0!</v>
      </c>
      <c r="M242" s="175" t="e">
        <f t="shared" si="1298"/>
        <v>#DIV/0!</v>
      </c>
      <c r="N242" s="176" t="e">
        <f t="shared" si="1299"/>
        <v>#DIV/0!</v>
      </c>
      <c r="O242" s="177" t="e">
        <f t="shared" si="1300"/>
        <v>#DIV/0!</v>
      </c>
      <c r="P242" s="178" t="str">
        <f>IF(H242&lt;&gt;"",IF(J242=K242,IF(H242="SI",IF(AND(I242&lt;=$DF$4,I242&gt;=($DF$4*0.9)),"CUMPLE","NO CUMPLE"),IF(I242=$DF$4,"CUMPLE","NO CUMPLE")),"NO CUMPLE"),"")</f>
        <v>CUMPLE</v>
      </c>
      <c r="Q242" s="725">
        <f t="shared" si="1301"/>
        <v>0</v>
      </c>
      <c r="R242" s="180">
        <f t="shared" si="1259"/>
        <v>16109307706</v>
      </c>
      <c r="S242" s="180">
        <f t="shared" si="1221"/>
        <v>15808937886</v>
      </c>
      <c r="T242" s="209"/>
      <c r="U242" s="209"/>
      <c r="V242" s="871"/>
      <c r="W242" s="874">
        <v>1322776</v>
      </c>
      <c r="X242" s="876">
        <v>1332035</v>
      </c>
      <c r="Y242" s="184">
        <f>ROUND(W242*$DP$4,0)</f>
        <v>70107128</v>
      </c>
      <c r="Z242" s="184">
        <f t="shared" si="1222"/>
        <v>1332035</v>
      </c>
      <c r="AA242" s="1044"/>
      <c r="AB242" s="185" t="str">
        <f>IF(W242&lt;&gt;"",IF((Y242/$DP$4)/$DN$4&lt;=$AA$20,"CUMPLE","RECHAZADO"),"")</f>
        <v>CUMPLE</v>
      </c>
      <c r="AC242" s="186">
        <f t="shared" si="1305"/>
        <v>71439163</v>
      </c>
      <c r="AD242" s="186">
        <f t="shared" si="1306"/>
        <v>70107128</v>
      </c>
      <c r="AE242" s="209"/>
      <c r="AF242" s="874">
        <v>199096</v>
      </c>
      <c r="AG242" s="184">
        <f>ROUND(AF242*$DQ$4,0)</f>
        <v>995480</v>
      </c>
      <c r="AH242" s="1044"/>
      <c r="AI242" s="185" t="str">
        <f>IF(AF242&lt;&gt;"",IF(AG242/$DQ$4&lt;=$AH$20,"CUMPLE","RECHAZADO"),"")</f>
        <v>CUMPLE</v>
      </c>
      <c r="AJ242" s="209"/>
      <c r="AK242" s="874">
        <v>158908</v>
      </c>
      <c r="AL242" s="184">
        <f>ROUND(AK242*$DR$4,0)</f>
        <v>8422124</v>
      </c>
      <c r="AM242" s="1044"/>
      <c r="AN242" s="185" t="str">
        <f>IF(AK242&lt;&gt;"",IF(AL242/$DR$4&lt;=$AM$20,"CUMPLE","RECHAZADO"),"")</f>
        <v>CUMPLE</v>
      </c>
      <c r="AO242" s="209"/>
      <c r="AP242" s="874"/>
      <c r="AQ242" s="184">
        <f>ROUND(AP242*$DS$4,0)</f>
        <v>0</v>
      </c>
      <c r="AR242" s="1044"/>
      <c r="AS242" s="185" t="str">
        <f>IF(AP242&lt;&gt;"",IF(AQ242/$DR$4&lt;=$AR$20,"CUMPLE","RECHAZADO"),"")</f>
        <v/>
      </c>
      <c r="AT242" s="185"/>
      <c r="AU242" s="194">
        <f t="shared" si="1310"/>
        <v>9417604</v>
      </c>
      <c r="AV242" s="874">
        <v>1789343</v>
      </c>
      <c r="AW242" s="877">
        <f t="shared" si="1311"/>
        <v>1789345</v>
      </c>
      <c r="AX242" s="877">
        <f t="shared" si="1312"/>
        <v>11206949</v>
      </c>
      <c r="AY242" s="877" t="str">
        <f t="shared" si="1313"/>
        <v>CUMPLE</v>
      </c>
      <c r="AZ242" s="871"/>
      <c r="BA242" s="874">
        <v>11941508</v>
      </c>
      <c r="BB242" s="184">
        <f>ROUND(BA242*$DQ$4,0)</f>
        <v>59707540</v>
      </c>
      <c r="BC242" s="184">
        <f t="shared" ref="BC242" si="1339">$BC$4</f>
        <v>92828885</v>
      </c>
      <c r="BD242" s="185" t="str">
        <f t="shared" si="1234"/>
        <v>CUMPLE</v>
      </c>
      <c r="BE242" s="209"/>
      <c r="BF242" s="874">
        <v>11219534</v>
      </c>
      <c r="BG242" s="184">
        <f>ROUND(BF242*$DR$4,0)</f>
        <v>594635302</v>
      </c>
      <c r="BH242" s="184">
        <f t="shared" ref="BH242" si="1340">$BH$4</f>
        <v>924495218</v>
      </c>
      <c r="BI242" s="185" t="str">
        <f t="shared" si="1317"/>
        <v>CUMPLE</v>
      </c>
      <c r="BJ242" s="209"/>
      <c r="BK242" s="874"/>
      <c r="BL242" s="184">
        <f>ROUND(BK242*$DS$4,0)</f>
        <v>0</v>
      </c>
      <c r="BM242" s="1044"/>
      <c r="BN242" s="185" t="str">
        <f>IF(BK242&lt;&gt;"",IF((BL242/$DR$4)/$DN$4&lt;=$BM$20,"CUMPLE","RECHAZADO"),"")</f>
        <v/>
      </c>
      <c r="BO242" s="878"/>
      <c r="BP242" s="194">
        <f t="shared" si="1319"/>
        <v>654342842</v>
      </c>
      <c r="BQ242" s="874">
        <v>124325142</v>
      </c>
      <c r="BR242" s="877">
        <f t="shared" si="1320"/>
        <v>124325140</v>
      </c>
      <c r="BS242" s="877">
        <f t="shared" si="1321"/>
        <v>778667982</v>
      </c>
      <c r="BT242" s="877" t="str">
        <f t="shared" si="1322"/>
        <v>CUMPLE</v>
      </c>
      <c r="BU242" s="871"/>
      <c r="BV242" s="874">
        <v>116572745</v>
      </c>
      <c r="BW242" s="874">
        <v>2214882</v>
      </c>
      <c r="BX242" s="194">
        <f t="shared" si="1323"/>
        <v>2214882</v>
      </c>
      <c r="BY242" s="194" t="str">
        <f>IF(BV242&lt;&gt;"",IF(AND(BV242/$DN$4&lt;=$BY$15,BV242/$DN$4&gt;=$BY$16),"CUMPLE","RECHAZADO"),"")</f>
        <v>CUMPLE</v>
      </c>
      <c r="BZ242" s="194">
        <f t="shared" si="1324"/>
        <v>116572745</v>
      </c>
      <c r="CA242" s="194">
        <f t="shared" si="1325"/>
        <v>118787627</v>
      </c>
      <c r="CB242" s="871"/>
      <c r="CC242" s="874"/>
      <c r="CD242" s="874"/>
      <c r="CE242" s="194">
        <f t="shared" si="1326"/>
        <v>0</v>
      </c>
      <c r="CF242" s="194" t="str">
        <f>IF(CC242&lt;&gt;"",IF(AND(CC242/$DN$4&lt;=$CF$15,CC242/$DS$4&gt;=$CF$16),"CUMPLE","RECHAZADO"),"")</f>
        <v/>
      </c>
      <c r="CG242" s="194">
        <f t="shared" si="1327"/>
        <v>0</v>
      </c>
      <c r="CH242" s="194">
        <f t="shared" si="1328"/>
        <v>0</v>
      </c>
      <c r="CI242" s="194"/>
      <c r="CJ242" s="232">
        <f t="shared" si="1329"/>
        <v>16109307706</v>
      </c>
      <c r="CK242" s="197">
        <f t="shared" si="1330"/>
        <v>980101721</v>
      </c>
      <c r="CL242" s="232">
        <f t="shared" si="1250"/>
        <v>17089409427</v>
      </c>
      <c r="CM242" s="871"/>
      <c r="CN242" s="200">
        <f t="shared" si="1332"/>
        <v>15808937886</v>
      </c>
      <c r="CO242" s="200">
        <f t="shared" si="1333"/>
        <v>850440319</v>
      </c>
      <c r="CP242" s="200">
        <f t="shared" si="1253"/>
        <v>16659378205</v>
      </c>
      <c r="CQ242" s="871"/>
      <c r="CR242" s="194">
        <f t="shared" si="1254"/>
        <v>16109307706</v>
      </c>
      <c r="CS242" s="194">
        <f>(W242*$DP$4)+X242+(AF242*$DQ$4)+(AK242*$DR$4)+(AP242*$DS$4)+AV242+(BA242*$DQ$4)+(BF242*$DR$4)+(BK242*$DS$4)+BQ242+BV242+BW242+CC242+CD242</f>
        <v>980101721</v>
      </c>
      <c r="CT242" s="200">
        <f t="shared" si="1335"/>
        <v>17089409427</v>
      </c>
      <c r="CU242" s="874">
        <v>17089409427</v>
      </c>
      <c r="CV242" s="200" t="str">
        <f t="shared" si="1256"/>
        <v>OK</v>
      </c>
      <c r="CW242" s="136"/>
      <c r="DB242" s="879" t="str">
        <f t="shared" si="1257"/>
        <v>HABILITADO</v>
      </c>
      <c r="DC242" s="487"/>
    </row>
    <row r="243" spans="1:107" hidden="1" x14ac:dyDescent="0.25">
      <c r="A243" s="1041"/>
      <c r="B243" s="167">
        <v>3</v>
      </c>
      <c r="C243" s="1043"/>
      <c r="D243" s="220"/>
      <c r="E243" s="156"/>
      <c r="F243" s="168"/>
      <c r="G243" s="169" t="str">
        <f t="shared" ref="G243" si="1341">IF(F243&lt;&gt;"",IF(F243=$DV$5,"CUMPLE","RECHAZADO"),"")</f>
        <v/>
      </c>
      <c r="H243" s="170"/>
      <c r="I243" s="221"/>
      <c r="J243" s="172"/>
      <c r="K243" s="827">
        <f t="shared" si="1296"/>
        <v>0</v>
      </c>
      <c r="L243" s="174" t="e">
        <f t="shared" si="1297"/>
        <v>#DIV/0!</v>
      </c>
      <c r="M243" s="175" t="e">
        <f t="shared" si="1298"/>
        <v>#DIV/0!</v>
      </c>
      <c r="N243" s="176" t="e">
        <f t="shared" si="1299"/>
        <v>#DIV/0!</v>
      </c>
      <c r="O243" s="177" t="e">
        <f t="shared" si="1300"/>
        <v>#DIV/0!</v>
      </c>
      <c r="P243" s="179" t="str">
        <f>IF(H243&lt;&gt;"",IF(J243=K243,IF(H243="SI",IF(AND(I243&lt;=$DF$5,I243&gt;=($DF$5*0.9)),"CUMPLE","NO CUMPLE"),IF(I243=$DF$5,"CUMPLE","NO CUMPLE")),"NO CUMPLE"),"")</f>
        <v/>
      </c>
      <c r="Q243" s="179">
        <f t="shared" si="1301"/>
        <v>0</v>
      </c>
      <c r="R243" s="828" t="str">
        <f t="shared" si="1259"/>
        <v/>
      </c>
      <c r="S243" s="828" t="str">
        <f t="shared" si="1221"/>
        <v/>
      </c>
      <c r="T243" s="181"/>
      <c r="U243" s="182"/>
      <c r="V243" s="155"/>
      <c r="W243" s="170"/>
      <c r="X243" s="183"/>
      <c r="Y243" s="829">
        <f>ROUND(W243*$DP$5,0)</f>
        <v>0</v>
      </c>
      <c r="Z243" s="829">
        <f t="shared" si="1222"/>
        <v>0</v>
      </c>
      <c r="AA243" s="1045"/>
      <c r="AB243" s="244" t="str">
        <f>IF(W243&lt;&gt;"",IF((Y243/$DP$5)/$DN$5&lt;=$AA$20,"CUMPLE","RECHAZADO"),"")</f>
        <v/>
      </c>
      <c r="AC243" s="830">
        <f t="shared" si="1305"/>
        <v>0</v>
      </c>
      <c r="AD243" s="830">
        <f t="shared" si="1306"/>
        <v>0</v>
      </c>
      <c r="AE243" s="181"/>
      <c r="AF243" s="170"/>
      <c r="AG243" s="829">
        <f>ROUND(AF243*$DQ$5,0)</f>
        <v>0</v>
      </c>
      <c r="AH243" s="1045"/>
      <c r="AI243" s="244" t="str">
        <f>IF(AF243&lt;&gt;"",IF(AG243/$DQ$5&lt;=$AH$20,"CUMPLE","RECHAZADO"),"")</f>
        <v/>
      </c>
      <c r="AJ243" s="181"/>
      <c r="AK243" s="170"/>
      <c r="AL243" s="829">
        <f>ROUND(AK243*$DR$5,0)</f>
        <v>0</v>
      </c>
      <c r="AM243" s="1045"/>
      <c r="AN243" s="244" t="str">
        <f>IF(AK243&lt;&gt;"",IF(AL243/$DR$5&lt;=$AM$20,"CUMPLE","RECHAZADO"),"")</f>
        <v/>
      </c>
      <c r="AO243" s="181"/>
      <c r="AP243" s="170"/>
      <c r="AQ243" s="829">
        <f>ROUND(AP243*$DS$5,0)</f>
        <v>0</v>
      </c>
      <c r="AR243" s="1045"/>
      <c r="AS243" s="244" t="str">
        <f>IF(AP243&lt;&gt;"",IF(AQ243/$DR$5&lt;=$AR$20,"CUMPLE","RECHAZADO"),"")</f>
        <v/>
      </c>
      <c r="AT243" s="187"/>
      <c r="AU243" s="831">
        <f t="shared" si="1310"/>
        <v>0</v>
      </c>
      <c r="AV243" s="170"/>
      <c r="AW243" s="832">
        <f t="shared" si="1311"/>
        <v>0</v>
      </c>
      <c r="AX243" s="832">
        <f t="shared" si="1312"/>
        <v>0</v>
      </c>
      <c r="AY243" s="832" t="str">
        <f t="shared" si="1313"/>
        <v xml:space="preserve"> </v>
      </c>
      <c r="AZ243" s="155"/>
      <c r="BA243" s="170"/>
      <c r="BB243" s="829">
        <f>ROUND(BA243*$DQ$5,0)</f>
        <v>0</v>
      </c>
      <c r="BC243" s="834">
        <f t="shared" ref="BC243" si="1342">$BC$5</f>
        <v>123465503</v>
      </c>
      <c r="BD243" s="729" t="str">
        <f t="shared" si="1234"/>
        <v/>
      </c>
      <c r="BE243" s="181"/>
      <c r="BF243" s="170"/>
      <c r="BG243" s="829">
        <f>ROUND(BF243*$DR$5,0)</f>
        <v>0</v>
      </c>
      <c r="BH243" s="829">
        <f t="shared" ref="BH243" si="1343">$BH$5</f>
        <v>1325724320</v>
      </c>
      <c r="BI243" s="729" t="str">
        <f t="shared" si="1317"/>
        <v/>
      </c>
      <c r="BJ243" s="181"/>
      <c r="BK243" s="170"/>
      <c r="BL243" s="829">
        <f>ROUND(BK243*$DS$5,0)</f>
        <v>0</v>
      </c>
      <c r="BM243" s="1045"/>
      <c r="BN243" s="244" t="str">
        <f>IF(BK243&lt;&gt;"",IF((BL243/$DR$5)/$DN$5&lt;=$BM$20,"CUMPLE","RECHAZADO"),"")</f>
        <v/>
      </c>
      <c r="BO243" s="193"/>
      <c r="BP243" s="831">
        <f t="shared" si="1319"/>
        <v>0</v>
      </c>
      <c r="BQ243" s="170"/>
      <c r="BR243" s="832">
        <f t="shared" si="1320"/>
        <v>0</v>
      </c>
      <c r="BS243" s="832">
        <f t="shared" si="1321"/>
        <v>0</v>
      </c>
      <c r="BT243" s="832" t="str">
        <f t="shared" si="1322"/>
        <v xml:space="preserve"> </v>
      </c>
      <c r="BU243" s="155"/>
      <c r="BV243" s="170"/>
      <c r="BW243" s="170"/>
      <c r="BX243" s="835">
        <f t="shared" si="1323"/>
        <v>0</v>
      </c>
      <c r="BY243" s="835" t="str">
        <f>IF(BV243&lt;&gt;"",IF(AND(BV243/$DN$5&lt;=$BY$15,BV243/$DN$5&gt;=$BY$16),"CUMPLE","RECHAZADO"),"")</f>
        <v/>
      </c>
      <c r="BZ243" s="835">
        <f t="shared" si="1324"/>
        <v>0</v>
      </c>
      <c r="CA243" s="835">
        <f t="shared" si="1325"/>
        <v>0</v>
      </c>
      <c r="CB243" s="155"/>
      <c r="CC243" s="170"/>
      <c r="CD243" s="170"/>
      <c r="CE243" s="835">
        <f t="shared" si="1326"/>
        <v>0</v>
      </c>
      <c r="CF243" s="835" t="str">
        <f>IF(CC243&lt;&gt;"",IF(AND(CC243/$DN$5&lt;=$CF$15,CC243/$DS$5&gt;=$CF$16),"CUMPLE","RECHAZADO"),"")</f>
        <v/>
      </c>
      <c r="CG243" s="835">
        <f t="shared" si="1327"/>
        <v>0</v>
      </c>
      <c r="CH243" s="835">
        <f t="shared" si="1328"/>
        <v>0</v>
      </c>
      <c r="CI243" s="195"/>
      <c r="CJ243" s="86" t="str">
        <f t="shared" si="1329"/>
        <v/>
      </c>
      <c r="CK243" s="836">
        <f t="shared" si="1330"/>
        <v>0</v>
      </c>
      <c r="CL243" s="837" t="str">
        <f t="shared" si="1250"/>
        <v/>
      </c>
      <c r="CM243" s="155"/>
      <c r="CN243" s="838" t="str">
        <f t="shared" si="1332"/>
        <v/>
      </c>
      <c r="CO243" s="839">
        <f t="shared" si="1333"/>
        <v>0</v>
      </c>
      <c r="CP243" s="840" t="str">
        <f t="shared" si="1253"/>
        <v/>
      </c>
      <c r="CQ243" s="156"/>
      <c r="CR243" s="841">
        <f t="shared" si="1254"/>
        <v>0</v>
      </c>
      <c r="CS243" s="835">
        <f>(W243*$DP$5)+X243+(AF243*$DQ$5)+(AK243*$DR$5)+(AP243*$DS$5)+AV243+(BA243*$DQ$5)+(BF243*$DR$5)+(BK243*$DS$5)+BQ243+BV243+BW243+CC243+CD243</f>
        <v>0</v>
      </c>
      <c r="CT243" s="840">
        <f t="shared" si="1335"/>
        <v>0</v>
      </c>
      <c r="CU243" s="842"/>
      <c r="CV243" s="840" t="str">
        <f t="shared" si="1256"/>
        <v/>
      </c>
      <c r="DB243" s="843" t="str">
        <f t="shared" si="1257"/>
        <v/>
      </c>
      <c r="DC243" s="844"/>
    </row>
    <row r="244" spans="1:107" hidden="1" x14ac:dyDescent="0.25">
      <c r="A244" s="1042"/>
      <c r="B244" s="750">
        <v>4</v>
      </c>
      <c r="C244" s="1043"/>
      <c r="D244" s="220"/>
      <c r="E244" s="156"/>
      <c r="F244" s="751"/>
      <c r="G244" s="752" t="str">
        <f t="shared" ref="G244" si="1344">IF(F244&lt;&gt;"",IF(F244=$DV$6,"CUMPLE","RECHAZADO"),"")</f>
        <v/>
      </c>
      <c r="H244" s="753"/>
      <c r="I244" s="754"/>
      <c r="J244" s="784"/>
      <c r="K244" s="756">
        <f t="shared" si="1296"/>
        <v>0</v>
      </c>
      <c r="L244" s="174" t="e">
        <f t="shared" si="1297"/>
        <v>#DIV/0!</v>
      </c>
      <c r="M244" s="175" t="e">
        <f t="shared" si="1298"/>
        <v>#DIV/0!</v>
      </c>
      <c r="N244" s="176" t="e">
        <f t="shared" si="1299"/>
        <v>#DIV/0!</v>
      </c>
      <c r="O244" s="177" t="e">
        <f t="shared" si="1300"/>
        <v>#DIV/0!</v>
      </c>
      <c r="P244" s="757" t="str">
        <f>IF(H244&lt;&gt;"",IF(J244=K244,IF(H244="SI",IF(AND(I244&lt;=$DF$6,I244&gt;=($DF$6*0.9)),"CUMPLE","NO CUMPLE"),IF(I244=$DF$6,"CUMPLE","NO CUMPLE")),"NO CUMPLE"),"")</f>
        <v/>
      </c>
      <c r="Q244" s="179">
        <f t="shared" si="1301"/>
        <v>0</v>
      </c>
      <c r="R244" s="758" t="str">
        <f t="shared" si="1259"/>
        <v/>
      </c>
      <c r="S244" s="758" t="str">
        <f t="shared" si="1221"/>
        <v/>
      </c>
      <c r="T244" s="759"/>
      <c r="U244" s="760"/>
      <c r="V244" s="155"/>
      <c r="W244" s="761"/>
      <c r="X244" s="762"/>
      <c r="Y244" s="763">
        <f>ROUND(W244*$DP$6,0)</f>
        <v>0</v>
      </c>
      <c r="Z244" s="763">
        <f t="shared" si="1222"/>
        <v>0</v>
      </c>
      <c r="AA244" s="1045"/>
      <c r="AB244" s="764" t="str">
        <f>IF(W244&lt;&gt;"",IF((Y244/$DP$6)/$DN$6&lt;=$AA$20,"CUMPLE","RECHAZADO"),"")</f>
        <v/>
      </c>
      <c r="AC244" s="765">
        <f t="shared" si="1305"/>
        <v>0</v>
      </c>
      <c r="AD244" s="765">
        <f t="shared" si="1306"/>
        <v>0</v>
      </c>
      <c r="AE244" s="759"/>
      <c r="AF244" s="761"/>
      <c r="AG244" s="763">
        <f>ROUND(AF244*$DQ$6,0)</f>
        <v>0</v>
      </c>
      <c r="AH244" s="1045"/>
      <c r="AI244" s="764" t="str">
        <f>IF(AF244&lt;&gt;"",IF(AG244/$DQ$6&lt;=$AH$20,"CUMPLE","RECHAZADO"),"")</f>
        <v/>
      </c>
      <c r="AJ244" s="759"/>
      <c r="AK244" s="761"/>
      <c r="AL244" s="763">
        <f>ROUND(AK244*$DR$6,0)</f>
        <v>0</v>
      </c>
      <c r="AM244" s="1045"/>
      <c r="AN244" s="764" t="str">
        <f>IF(AK244&lt;&gt;"",IF(AL244/$DR$6&lt;=$AM$20,"CUMPLE","RECHAZADO"),"")</f>
        <v/>
      </c>
      <c r="AO244" s="759"/>
      <c r="AP244" s="761"/>
      <c r="AQ244" s="763">
        <f>ROUND(AP244*$DS$6,0)</f>
        <v>0</v>
      </c>
      <c r="AR244" s="1045"/>
      <c r="AS244" s="764" t="str">
        <f>IF(AP244&lt;&gt;"",IF(AQ244/$DR$6&lt;=$AR$20,"CUMPLE","RECHAZADO"),"")</f>
        <v/>
      </c>
      <c r="AT244" s="766"/>
      <c r="AU244" s="767">
        <f t="shared" si="1310"/>
        <v>0</v>
      </c>
      <c r="AV244" s="753"/>
      <c r="AW244" s="768">
        <f t="shared" si="1311"/>
        <v>0</v>
      </c>
      <c r="AX244" s="768">
        <f t="shared" si="1312"/>
        <v>0</v>
      </c>
      <c r="AY244" s="768" t="str">
        <f>IF(AV244&lt;&gt;"",IF(AN244="CUMPLE","CUMPLE","NO CUMPLE"),"")</f>
        <v/>
      </c>
      <c r="AZ244" s="155"/>
      <c r="BA244" s="761"/>
      <c r="BB244" s="763">
        <f>ROUND(BA244*$DQ$6,0)</f>
        <v>0</v>
      </c>
      <c r="BC244" s="770">
        <f t="shared" ref="BC244" si="1345">$BC$6</f>
        <v>599037720</v>
      </c>
      <c r="BD244" s="164" t="str">
        <f t="shared" si="1234"/>
        <v/>
      </c>
      <c r="BE244" s="759"/>
      <c r="BF244" s="761"/>
      <c r="BG244" s="763">
        <f>ROUND(BF244*$DR$6,0)</f>
        <v>0</v>
      </c>
      <c r="BH244" s="763">
        <f t="shared" ref="BH244" si="1346">$BH$6</f>
        <v>1500854400</v>
      </c>
      <c r="BI244" s="164" t="str">
        <f t="shared" si="1317"/>
        <v/>
      </c>
      <c r="BJ244" s="759"/>
      <c r="BK244" s="761"/>
      <c r="BL244" s="763">
        <f>ROUND(BK244*$DS$6,0)</f>
        <v>0</v>
      </c>
      <c r="BM244" s="1045"/>
      <c r="BN244" s="764" t="str">
        <f>IF(BK244&lt;&gt;"",IF((BL244/$DR$6)/$DN$6&lt;=$BM$20,"CUMPLE","RECHAZADO"),"")</f>
        <v/>
      </c>
      <c r="BO244" s="771"/>
      <c r="BP244" s="767">
        <f t="shared" si="1319"/>
        <v>0</v>
      </c>
      <c r="BQ244" s="753"/>
      <c r="BR244" s="768">
        <f t="shared" si="1320"/>
        <v>0</v>
      </c>
      <c r="BS244" s="768">
        <f t="shared" si="1321"/>
        <v>0</v>
      </c>
      <c r="BT244" s="768" t="str">
        <f>IF(BQ244&lt;&gt;"",IF(BI244="CUMPLE","CUMPLE","NO CUMPLE"),"")</f>
        <v/>
      </c>
      <c r="BU244" s="155"/>
      <c r="BV244" s="753"/>
      <c r="BW244" s="753"/>
      <c r="BX244" s="772">
        <f t="shared" si="1323"/>
        <v>0</v>
      </c>
      <c r="BY244" s="772" t="str">
        <f>IF(BV244&lt;&gt;"",IF(AND(BV244/$DN$6&lt;=$BY$15,BV244/$DN$6&gt;=$BY$16),"CUMPLE","RECHAZADO"),"")</f>
        <v/>
      </c>
      <c r="BZ244" s="772">
        <f t="shared" si="1324"/>
        <v>0</v>
      </c>
      <c r="CA244" s="772">
        <f t="shared" si="1325"/>
        <v>0</v>
      </c>
      <c r="CB244" s="155"/>
      <c r="CC244" s="753"/>
      <c r="CD244" s="753"/>
      <c r="CE244" s="772">
        <f t="shared" si="1326"/>
        <v>0</v>
      </c>
      <c r="CF244" s="772" t="str">
        <f>IF(CC244&lt;&gt;"",IF(AND(CC244/$DN$6&lt;=$CF$15,CC244/$DS$6&gt;=$CF$16),"CUMPLE","RECHAZADO"),"")</f>
        <v/>
      </c>
      <c r="CG244" s="772">
        <f t="shared" si="1327"/>
        <v>0</v>
      </c>
      <c r="CH244" s="772">
        <f t="shared" si="1328"/>
        <v>0</v>
      </c>
      <c r="CI244" s="773"/>
      <c r="CJ244" s="774" t="str">
        <f t="shared" si="1329"/>
        <v/>
      </c>
      <c r="CK244" s="775">
        <f t="shared" si="1330"/>
        <v>0</v>
      </c>
      <c r="CL244" s="776" t="str">
        <f t="shared" si="1250"/>
        <v/>
      </c>
      <c r="CM244" s="155"/>
      <c r="CN244" s="777" t="str">
        <f t="shared" si="1332"/>
        <v/>
      </c>
      <c r="CO244" s="778">
        <f t="shared" si="1333"/>
        <v>0</v>
      </c>
      <c r="CP244" s="779" t="str">
        <f t="shared" si="1253"/>
        <v/>
      </c>
      <c r="CQ244" s="156"/>
      <c r="CR244" s="780">
        <f t="shared" si="1254"/>
        <v>0</v>
      </c>
      <c r="CS244" s="772">
        <f>(W244*$DP$6)+X244+(AF244*$DQ$6)+(AK244*$DR$6)+(AP244*$DS$6)+AV244+(BA244*$DQ$6)+(BF244*$DR$6)+(BK244*$DS$6)+BQ244+BV244+BW244+CC244+CD244</f>
        <v>0</v>
      </c>
      <c r="CT244" s="779">
        <f t="shared" si="1335"/>
        <v>0</v>
      </c>
      <c r="CU244" s="781"/>
      <c r="CV244" s="779" t="str">
        <f t="shared" si="1256"/>
        <v/>
      </c>
      <c r="DB244" s="782" t="str">
        <f t="shared" si="1257"/>
        <v/>
      </c>
      <c r="DC244" s="783"/>
    </row>
    <row r="245" spans="1:107" x14ac:dyDescent="0.25">
      <c r="A245" s="1039"/>
      <c r="B245" s="870">
        <v>5</v>
      </c>
      <c r="C245" s="1039"/>
      <c r="D245" s="726"/>
      <c r="E245" s="871"/>
      <c r="F245" s="872">
        <v>31011375408</v>
      </c>
      <c r="G245" s="873" t="str">
        <f t="shared" ref="G245" si="1347">IF(F245&lt;&gt;"",IF(F245=$DV$7,"CUMPLE","RECHAZADO"),"")</f>
        <v>CUMPLE</v>
      </c>
      <c r="H245" s="874" t="s">
        <v>1538</v>
      </c>
      <c r="I245" s="880">
        <v>27846036373</v>
      </c>
      <c r="J245" s="208">
        <v>529074691</v>
      </c>
      <c r="K245" s="173">
        <f t="shared" si="1296"/>
        <v>529074691</v>
      </c>
      <c r="L245" s="724" t="e">
        <f t="shared" si="1297"/>
        <v>#DIV/0!</v>
      </c>
      <c r="M245" s="175" t="e">
        <f t="shared" si="1298"/>
        <v>#DIV/0!</v>
      </c>
      <c r="N245" s="176" t="e">
        <f t="shared" si="1299"/>
        <v>#DIV/0!</v>
      </c>
      <c r="O245" s="177" t="e">
        <f t="shared" si="1300"/>
        <v>#DIV/0!</v>
      </c>
      <c r="P245" s="178" t="str">
        <f>IF(H245&lt;&gt;"",IF(J245=K245,IF(H245="SI",IF(AND(I245&lt;=$DF$7,I245&gt;=($DF$7*0.9)),"CUMPLE","NO CUMPLE"),IF(I245=$DF$7,"CUMPLE","NO CUMPLE")),"NO CUMPLE"),"")</f>
        <v>CUMPLE</v>
      </c>
      <c r="Q245" s="725">
        <f t="shared" si="1301"/>
        <v>0</v>
      </c>
      <c r="R245" s="180">
        <f t="shared" si="1259"/>
        <v>28375111064</v>
      </c>
      <c r="S245" s="180">
        <f t="shared" si="1221"/>
        <v>27846036373</v>
      </c>
      <c r="T245" s="209"/>
      <c r="U245" s="209"/>
      <c r="V245" s="871"/>
      <c r="W245" s="874">
        <v>1385300</v>
      </c>
      <c r="X245" s="876">
        <v>2789994</v>
      </c>
      <c r="Y245" s="184">
        <f>ROUND(W245*$DP$7,0)</f>
        <v>146841800</v>
      </c>
      <c r="Z245" s="184">
        <f t="shared" si="1222"/>
        <v>2789994</v>
      </c>
      <c r="AA245" s="1044"/>
      <c r="AB245" s="185" t="str">
        <f>IF(W245&lt;&gt;"",IF((Y245/$DP$7)/$DN$7&lt;=$AA$20,"CUMPLE","RECHAZADO"),"")</f>
        <v>CUMPLE</v>
      </c>
      <c r="AC245" s="186">
        <f t="shared" si="1305"/>
        <v>149631794</v>
      </c>
      <c r="AD245" s="186">
        <f t="shared" si="1306"/>
        <v>146841800</v>
      </c>
      <c r="AE245" s="209"/>
      <c r="AF245" s="874">
        <v>208250</v>
      </c>
      <c r="AG245" s="184">
        <f>ROUND(AF245*$DQ$7,0)</f>
        <v>7913500</v>
      </c>
      <c r="AH245" s="1044"/>
      <c r="AI245" s="185" t="str">
        <f>IF(AF245&lt;&gt;"",IF(AG245/$DQ$7&lt;=$AH$20,"CUMPLE","RECHAZADO"),"")</f>
        <v>CUMPLE</v>
      </c>
      <c r="AJ245" s="209"/>
      <c r="AK245" s="874">
        <v>166214</v>
      </c>
      <c r="AL245" s="184">
        <f>ROUND(AK245*$DR$7,0)</f>
        <v>17618684</v>
      </c>
      <c r="AM245" s="1044"/>
      <c r="AN245" s="185" t="str">
        <f>IF(AK245&lt;&gt;"",IF(AL245/$DR$7&lt;=$AM$20,"CUMPLE","RECHAZADO"),"")</f>
        <v>CUMPLE</v>
      </c>
      <c r="AO245" s="209"/>
      <c r="AP245" s="874"/>
      <c r="AQ245" s="184">
        <f>ROUND(AP245*$DS$7,0)</f>
        <v>0</v>
      </c>
      <c r="AR245" s="1044"/>
      <c r="AS245" s="185" t="str">
        <f>IF(AP245&lt;&gt;"",IF(AQ245/$DR$7&lt;=$AR$20,"CUMPLE","RECHAZADO"),"")</f>
        <v/>
      </c>
      <c r="AT245" s="185"/>
      <c r="AU245" s="194">
        <f t="shared" si="1310"/>
        <v>25532184</v>
      </c>
      <c r="AV245" s="874">
        <v>4851126</v>
      </c>
      <c r="AW245" s="877">
        <f t="shared" si="1311"/>
        <v>4851115</v>
      </c>
      <c r="AX245" s="877">
        <f t="shared" si="1312"/>
        <v>30383299</v>
      </c>
      <c r="AY245" s="877" t="str">
        <f>IF(AV245&lt;&gt;"",IF(AI245="CUMPLE",IF(AN245="CUMPLE","CUMPLE","NO CUMPLE"),"NO CUMPLE")," ")</f>
        <v>CUMPLE</v>
      </c>
      <c r="AZ245" s="871"/>
      <c r="BA245" s="874">
        <v>9121911</v>
      </c>
      <c r="BB245" s="184">
        <f>ROUND(BA245*$DQ$7,0)</f>
        <v>346632618</v>
      </c>
      <c r="BC245" s="184">
        <f t="shared" ref="BC245" si="1348">$BC$7</f>
        <v>512088380</v>
      </c>
      <c r="BD245" s="185" t="str">
        <f t="shared" si="1234"/>
        <v>CUMPLE</v>
      </c>
      <c r="BE245" s="209"/>
      <c r="BF245" s="874">
        <v>8570408</v>
      </c>
      <c r="BG245" s="184">
        <f>ROUND(BF245*$DR$7,0)</f>
        <v>908463248</v>
      </c>
      <c r="BH245" s="184">
        <f t="shared" ref="BH245" si="1349">$BH$7</f>
        <v>1342093772</v>
      </c>
      <c r="BI245" s="185" t="str">
        <f t="shared" si="1317"/>
        <v>CUMPLE</v>
      </c>
      <c r="BJ245" s="209"/>
      <c r="BK245" s="874"/>
      <c r="BL245" s="184">
        <f>ROUND(BK245*$DS$7,0)</f>
        <v>0</v>
      </c>
      <c r="BM245" s="1044"/>
      <c r="BN245" s="185" t="str">
        <f>IF(BK245&lt;&gt;"",IF((BL245/$DR$7)/$DN$7&lt;=$BM$20,"CUMPLE","RECHAZADO"),"")</f>
        <v/>
      </c>
      <c r="BO245" s="878"/>
      <c r="BP245" s="194">
        <f t="shared" si="1319"/>
        <v>1255095866</v>
      </c>
      <c r="BQ245" s="874">
        <v>238468225</v>
      </c>
      <c r="BR245" s="877">
        <f t="shared" si="1320"/>
        <v>238468215</v>
      </c>
      <c r="BS245" s="877">
        <f t="shared" si="1321"/>
        <v>1493564081</v>
      </c>
      <c r="BT245" s="877" t="str">
        <f>IF(BQ245&lt;&gt;"",IF(BD245="CUMPLE",IF(BI245="CUMPLE","CUMPLE","NO CUMPLE"),"NO CUMPLE")," ")</f>
        <v>CUMPLE</v>
      </c>
      <c r="BU245" s="871"/>
      <c r="BV245" s="874">
        <v>121044188</v>
      </c>
      <c r="BW245" s="874">
        <v>2299839</v>
      </c>
      <c r="BX245" s="194">
        <f t="shared" si="1323"/>
        <v>2299840</v>
      </c>
      <c r="BY245" s="194" t="str">
        <f>IF(BV245&lt;&gt;"",IF(AND(BV245/$DN$7&lt;=$BY$15,BV245/$DN$7&gt;=$BY$16),"CUMPLE","RECHAZADO"),"")</f>
        <v>CUMPLE</v>
      </c>
      <c r="BZ245" s="194">
        <f t="shared" si="1324"/>
        <v>121044188</v>
      </c>
      <c r="CA245" s="194">
        <f t="shared" si="1325"/>
        <v>123344028</v>
      </c>
      <c r="CB245" s="871"/>
      <c r="CC245" s="874"/>
      <c r="CD245" s="874"/>
      <c r="CE245" s="194">
        <f t="shared" si="1326"/>
        <v>0</v>
      </c>
      <c r="CF245" s="194" t="str">
        <f>IF(CC245&lt;&gt;"",IF(AND(CC245/$DN$7&lt;=$CF$15,CC245/$DS$7&gt;=$CF$16),"CUMPLE","RECHAZADO"),"")</f>
        <v/>
      </c>
      <c r="CG245" s="194">
        <f t="shared" si="1327"/>
        <v>0</v>
      </c>
      <c r="CH245" s="194">
        <f t="shared" si="1328"/>
        <v>0</v>
      </c>
      <c r="CI245" s="194"/>
      <c r="CJ245" s="232">
        <f t="shared" si="1329"/>
        <v>28375111064</v>
      </c>
      <c r="CK245" s="197">
        <f t="shared" si="1330"/>
        <v>1796923202</v>
      </c>
      <c r="CL245" s="232">
        <f t="shared" si="1250"/>
        <v>30172034266</v>
      </c>
      <c r="CM245" s="871"/>
      <c r="CN245" s="200">
        <f t="shared" si="1332"/>
        <v>27846036373</v>
      </c>
      <c r="CO245" s="200">
        <f t="shared" si="1333"/>
        <v>1548514038</v>
      </c>
      <c r="CP245" s="200">
        <f t="shared" si="1253"/>
        <v>29394550411</v>
      </c>
      <c r="CQ245" s="871"/>
      <c r="CR245" s="194">
        <f t="shared" si="1254"/>
        <v>28375111064</v>
      </c>
      <c r="CS245" s="194">
        <f>(W245*$DP$7)+X245+(AF245*$DQ$7)+(AK245*$DR$7)+(AP245*$DS$7)+AV245+(BA245*$DQ$7)+(BF245*$DR$7)+(BK245*$DS$7)+BQ245+BV245+BW245+CC245+CD245</f>
        <v>1796923222</v>
      </c>
      <c r="CT245" s="200">
        <f t="shared" si="1335"/>
        <v>30172034286</v>
      </c>
      <c r="CU245" s="874">
        <v>30172034286</v>
      </c>
      <c r="CV245" s="200" t="str">
        <f t="shared" si="1256"/>
        <v>OK</v>
      </c>
      <c r="CW245" s="136"/>
      <c r="DB245" s="879" t="str">
        <f t="shared" si="1257"/>
        <v>HABILITADO</v>
      </c>
      <c r="DC245" s="487"/>
    </row>
    <row r="246" spans="1:107" hidden="1" x14ac:dyDescent="0.25">
      <c r="A246" s="1040"/>
      <c r="B246" s="785">
        <v>6</v>
      </c>
      <c r="C246" s="1043"/>
      <c r="D246" s="220"/>
      <c r="E246" s="156"/>
      <c r="F246" s="786"/>
      <c r="G246" s="752" t="str">
        <f t="shared" ref="G246" si="1350">IF(F246&lt;&gt;"",IF(F246=$DV$8,"CUMPLE","RECHAZADO"),"")</f>
        <v/>
      </c>
      <c r="H246" s="753"/>
      <c r="I246" s="787"/>
      <c r="J246" s="788"/>
      <c r="K246" s="845">
        <f t="shared" si="1296"/>
        <v>0</v>
      </c>
      <c r="L246" s="174" t="e">
        <f t="shared" si="1297"/>
        <v>#DIV/0!</v>
      </c>
      <c r="M246" s="175" t="e">
        <f t="shared" si="1298"/>
        <v>#DIV/0!</v>
      </c>
      <c r="N246" s="176" t="e">
        <f t="shared" si="1299"/>
        <v>#DIV/0!</v>
      </c>
      <c r="O246" s="177" t="e">
        <f t="shared" si="1300"/>
        <v>#DIV/0!</v>
      </c>
      <c r="P246" s="846" t="str">
        <f>IF(H246&lt;&gt;"",IF(J246=K246,IF(H246="SI",IF(AND(I246&lt;=$DF$8,I246&gt;=($DF$8*0.9)),"CUMPLE","NO CUMPLE"),IF(I246=$DF$8,"CUMPLE","NO CUMPLE")),"NO CUMPLE"),"")</f>
        <v/>
      </c>
      <c r="Q246" s="179">
        <f t="shared" si="1301"/>
        <v>0</v>
      </c>
      <c r="R246" s="847" t="str">
        <f t="shared" si="1259"/>
        <v/>
      </c>
      <c r="S246" s="847" t="str">
        <f t="shared" si="1221"/>
        <v/>
      </c>
      <c r="T246" s="789"/>
      <c r="U246" s="790"/>
      <c r="V246" s="155"/>
      <c r="W246" s="753"/>
      <c r="X246" s="791"/>
      <c r="Y246" s="848">
        <f>ROUND(W246*$DP$8,0)</f>
        <v>0</v>
      </c>
      <c r="Z246" s="848">
        <f t="shared" si="1222"/>
        <v>0</v>
      </c>
      <c r="AA246" s="1045"/>
      <c r="AB246" s="849" t="str">
        <f>IF(W246&lt;&gt;"",IF((Y246/$DP$8)/$DN$8&lt;=$AA$20,"CUMPLE","RECHAZADO"),"")</f>
        <v/>
      </c>
      <c r="AC246" s="850">
        <f t="shared" si="1305"/>
        <v>0</v>
      </c>
      <c r="AD246" s="850">
        <f t="shared" si="1306"/>
        <v>0</v>
      </c>
      <c r="AE246" s="789"/>
      <c r="AF246" s="753"/>
      <c r="AG246" s="848">
        <f>ROUND(AF246*$DQ$8,0)</f>
        <v>0</v>
      </c>
      <c r="AH246" s="1045"/>
      <c r="AI246" s="849" t="str">
        <f>IF(AF246&lt;&gt;"",IF(AG246/$DQ$8&lt;=$AH$20,"CUMPLE","RECHAZADO"),"")</f>
        <v/>
      </c>
      <c r="AJ246" s="789"/>
      <c r="AK246" s="753"/>
      <c r="AL246" s="848">
        <f>ROUND(AK246*$DR$8,0)</f>
        <v>0</v>
      </c>
      <c r="AM246" s="1045"/>
      <c r="AN246" s="849" t="str">
        <f>IF(AK246&lt;&gt;"",IF(AL246/$DR$8&lt;=$AM$20,"CUMPLE","RECHAZADO"),"")</f>
        <v/>
      </c>
      <c r="AO246" s="789"/>
      <c r="AP246" s="753"/>
      <c r="AQ246" s="848">
        <f>ROUND(AP246*$DS$8,0)</f>
        <v>0</v>
      </c>
      <c r="AR246" s="1045"/>
      <c r="AS246" s="849" t="str">
        <f>IF(AP246&lt;&gt;"",IF(AQ246/$DR$8&lt;=$AR$20,"CUMPLE","RECHAZADO"),"")</f>
        <v/>
      </c>
      <c r="AT246" s="792"/>
      <c r="AU246" s="851">
        <f t="shared" si="1310"/>
        <v>0</v>
      </c>
      <c r="AV246" s="753"/>
      <c r="AW246" s="852">
        <f t="shared" si="1311"/>
        <v>0</v>
      </c>
      <c r="AX246" s="852">
        <f t="shared" si="1312"/>
        <v>0</v>
      </c>
      <c r="AY246" s="852" t="str">
        <f>IF(AV246&lt;&gt;"",IF(AN246="CUMPLE","CUMPLE","NO CUMPLE"),"")</f>
        <v/>
      </c>
      <c r="AZ246" s="155"/>
      <c r="BA246" s="753"/>
      <c r="BB246" s="848">
        <f>ROUND(BA246*$DQ$8,0)</f>
        <v>0</v>
      </c>
      <c r="BC246" s="853">
        <f t="shared" ref="BC246" si="1351">$BC$8</f>
        <v>282572794</v>
      </c>
      <c r="BD246" s="854" t="str">
        <f t="shared" si="1234"/>
        <v/>
      </c>
      <c r="BE246" s="789"/>
      <c r="BF246" s="753"/>
      <c r="BG246" s="848">
        <f>ROUND(BF246*$DR$8,0)</f>
        <v>0</v>
      </c>
      <c r="BH246" s="848">
        <f t="shared" ref="BH246" si="1352">$BH$8</f>
        <v>1099881666</v>
      </c>
      <c r="BI246" s="854" t="str">
        <f t="shared" si="1317"/>
        <v/>
      </c>
      <c r="BJ246" s="789"/>
      <c r="BK246" s="753"/>
      <c r="BL246" s="848">
        <f>ROUND(BK246*$DS$8,0)</f>
        <v>0</v>
      </c>
      <c r="BM246" s="1045"/>
      <c r="BN246" s="849" t="str">
        <f>IF(BK246&lt;&gt;"",IF((BL246/$DR$8)/$DN$8&lt;=$BM$20,"CUMPLE","RECHAZADO"),"")</f>
        <v/>
      </c>
      <c r="BO246" s="793"/>
      <c r="BP246" s="851">
        <f t="shared" si="1319"/>
        <v>0</v>
      </c>
      <c r="BQ246" s="753"/>
      <c r="BR246" s="852">
        <f t="shared" si="1320"/>
        <v>0</v>
      </c>
      <c r="BS246" s="852">
        <f t="shared" si="1321"/>
        <v>0</v>
      </c>
      <c r="BT246" s="852" t="str">
        <f>IF(BQ246&lt;&gt;"",IF(BI246="CUMPLE","CUMPLE","NO CUMPLE"),"")</f>
        <v/>
      </c>
      <c r="BU246" s="155"/>
      <c r="BV246" s="753"/>
      <c r="BW246" s="753"/>
      <c r="BX246" s="855">
        <f t="shared" si="1323"/>
        <v>0</v>
      </c>
      <c r="BY246" s="855" t="str">
        <f>IF(BV246&lt;&gt;"",IF(AND(BV246/$DN$8&lt;=$BY$15,BV246/$DN$8&gt;=$BY$16),"CUMPLE","RECHAZADO"),"")</f>
        <v/>
      </c>
      <c r="BZ246" s="855">
        <f t="shared" si="1324"/>
        <v>0</v>
      </c>
      <c r="CA246" s="855">
        <f t="shared" si="1325"/>
        <v>0</v>
      </c>
      <c r="CB246" s="155"/>
      <c r="CC246" s="753"/>
      <c r="CD246" s="753"/>
      <c r="CE246" s="855">
        <f t="shared" si="1326"/>
        <v>0</v>
      </c>
      <c r="CF246" s="855" t="str">
        <f>IF(CC246&lt;&gt;"",IF(AND(CC246/$DN$8&lt;=$CF$15,CC246/$DS$8&gt;=$CF$16),"CUMPLE","RECHAZADO"),"")</f>
        <v/>
      </c>
      <c r="CG246" s="855">
        <f t="shared" si="1327"/>
        <v>0</v>
      </c>
      <c r="CH246" s="855">
        <f t="shared" si="1328"/>
        <v>0</v>
      </c>
      <c r="CI246" s="794"/>
      <c r="CJ246" s="856" t="str">
        <f t="shared" si="1329"/>
        <v/>
      </c>
      <c r="CK246" s="857">
        <f t="shared" si="1330"/>
        <v>0</v>
      </c>
      <c r="CL246" s="858" t="str">
        <f t="shared" si="1250"/>
        <v/>
      </c>
      <c r="CM246" s="155"/>
      <c r="CN246" s="859" t="str">
        <f t="shared" si="1332"/>
        <v/>
      </c>
      <c r="CO246" s="860">
        <f t="shared" si="1333"/>
        <v>0</v>
      </c>
      <c r="CP246" s="861" t="str">
        <f t="shared" si="1253"/>
        <v/>
      </c>
      <c r="CQ246" s="156"/>
      <c r="CR246" s="862">
        <f t="shared" si="1254"/>
        <v>0</v>
      </c>
      <c r="CS246" s="855">
        <f>(W246*$DP$8)+X246+(AF246*$DQ$8)+(AK246*$DR$8)+(AP246*$DS$8)+AV246+(BA246*$DQ$8)+(BF246*$DR$8)+(BK246*$DS$8)+BQ246+BV246+BW246+CC246+CD246</f>
        <v>0</v>
      </c>
      <c r="CT246" s="861">
        <f t="shared" si="1335"/>
        <v>0</v>
      </c>
      <c r="CU246" s="863"/>
      <c r="CV246" s="861" t="str">
        <f t="shared" si="1256"/>
        <v/>
      </c>
      <c r="DB246" s="864" t="str">
        <f t="shared" si="1257"/>
        <v/>
      </c>
      <c r="DC246" s="865"/>
    </row>
    <row r="247" spans="1:107" x14ac:dyDescent="0.25">
      <c r="A247" s="1039"/>
      <c r="B247" s="870">
        <v>7</v>
      </c>
      <c r="C247" s="1039"/>
      <c r="D247" s="726"/>
      <c r="E247" s="871"/>
      <c r="F247" s="872">
        <v>34957158037</v>
      </c>
      <c r="G247" s="873" t="str">
        <f t="shared" ref="G247" si="1353">IF(F247&lt;&gt;"",IF(F247=$DV$9,"CUMPLE","RECHAZADO"),"")</f>
        <v>CUMPLE</v>
      </c>
      <c r="H247" s="874" t="s">
        <v>1538</v>
      </c>
      <c r="I247" s="880">
        <v>31901490171</v>
      </c>
      <c r="J247" s="208">
        <v>606128313</v>
      </c>
      <c r="K247" s="173">
        <f t="shared" si="1296"/>
        <v>606128313</v>
      </c>
      <c r="L247" s="724" t="e">
        <f t="shared" si="1297"/>
        <v>#DIV/0!</v>
      </c>
      <c r="M247" s="175" t="e">
        <f t="shared" si="1298"/>
        <v>#DIV/0!</v>
      </c>
      <c r="N247" s="176" t="e">
        <f t="shared" si="1299"/>
        <v>#DIV/0!</v>
      </c>
      <c r="O247" s="177" t="e">
        <f t="shared" si="1300"/>
        <v>#DIV/0!</v>
      </c>
      <c r="P247" s="178" t="str">
        <f>IF(H247&lt;&gt;"",IF(J247=K247,IF(H247="SI",IF(AND(I247&lt;=$DF$9,I247&gt;=($DF$9*0.9)),"CUMPLE","NO CUMPLE"),IF(I247=$DF$9,"CUMPLE","NO CUMPLE")),"NO CUMPLE"),"")</f>
        <v>CUMPLE</v>
      </c>
      <c r="Q247" s="725">
        <f t="shared" si="1301"/>
        <v>0</v>
      </c>
      <c r="R247" s="180">
        <f t="shared" si="1259"/>
        <v>32507618484</v>
      </c>
      <c r="S247" s="180">
        <f t="shared" si="1221"/>
        <v>31901490171</v>
      </c>
      <c r="T247" s="209"/>
      <c r="U247" s="209"/>
      <c r="V247" s="871"/>
      <c r="W247" s="874">
        <v>1383039</v>
      </c>
      <c r="X247" s="876">
        <v>2233608</v>
      </c>
      <c r="Y247" s="184">
        <f>ROUND(W247*$DP$9,0)</f>
        <v>117558315</v>
      </c>
      <c r="Z247" s="184">
        <f t="shared" si="1222"/>
        <v>2233608</v>
      </c>
      <c r="AA247" s="1044"/>
      <c r="AB247" s="185" t="str">
        <f>IF(W247&lt;&gt;"",IF((Y247/$DP$9)/$DN$9&lt;=$AA$20,"CUMPLE","RECHAZADO"),"")</f>
        <v>CUMPLE</v>
      </c>
      <c r="AC247" s="186">
        <f t="shared" si="1305"/>
        <v>119791923</v>
      </c>
      <c r="AD247" s="186">
        <f t="shared" si="1306"/>
        <v>117558315</v>
      </c>
      <c r="AE247" s="209"/>
      <c r="AF247" s="874">
        <v>207825</v>
      </c>
      <c r="AG247" s="184">
        <f>ROUND(AF247*$DQ$9,0)</f>
        <v>6650400</v>
      </c>
      <c r="AH247" s="1044"/>
      <c r="AI247" s="185" t="str">
        <f>IF(AF247&lt;&gt;"",IF(AG247/$DQ$9&lt;=$AH$20,"CUMPLE","RECHAZADO"),"")</f>
        <v>CUMPLE</v>
      </c>
      <c r="AJ247" s="209"/>
      <c r="AK247" s="874">
        <v>165875</v>
      </c>
      <c r="AL247" s="184">
        <f>ROUND(AK247*$DR$9,0)</f>
        <v>14099375</v>
      </c>
      <c r="AM247" s="1044"/>
      <c r="AN247" s="185" t="str">
        <f>IF(AK247&lt;&gt;"",IF(AL247/$DR$9&lt;=$AM$20,"CUMPLE","RECHAZADO"),"")</f>
        <v>CUMPLE</v>
      </c>
      <c r="AO247" s="209"/>
      <c r="AP247" s="874"/>
      <c r="AQ247" s="184">
        <f>ROUND(AP247*$DS$9,0)</f>
        <v>0</v>
      </c>
      <c r="AR247" s="1044"/>
      <c r="AS247" s="185" t="str">
        <f>IF(AP247&lt;&gt;"",IF(AQ247/$DR$9&lt;=$AR$20,"CUMPLE","RECHAZADO"),"")</f>
        <v/>
      </c>
      <c r="AT247" s="185"/>
      <c r="AU247" s="194">
        <f t="shared" si="1310"/>
        <v>20749775</v>
      </c>
      <c r="AV247" s="874">
        <v>3942449</v>
      </c>
      <c r="AW247" s="877">
        <f t="shared" si="1311"/>
        <v>3942457</v>
      </c>
      <c r="AX247" s="877">
        <f t="shared" si="1312"/>
        <v>24692232</v>
      </c>
      <c r="AY247" s="877" t="str">
        <f t="shared" ref="AY247:AY251" si="1354">IF(AV247&lt;&gt;"",IF(AI247="CUMPLE",IF(AN247="CUMPLE","CUMPLE","NO CUMPLE"),"NO CUMPLE")," ")</f>
        <v>CUMPLE</v>
      </c>
      <c r="AZ247" s="871"/>
      <c r="BA247" s="874">
        <v>10538893</v>
      </c>
      <c r="BB247" s="184">
        <f>ROUND(BA247*$DQ$9,0)</f>
        <v>337244576</v>
      </c>
      <c r="BC247" s="184">
        <f t="shared" ref="BC247" si="1355">$BC$9</f>
        <v>498219200</v>
      </c>
      <c r="BD247" s="185" t="str">
        <f t="shared" si="1234"/>
        <v>CUMPLE</v>
      </c>
      <c r="BE247" s="209"/>
      <c r="BF247" s="874">
        <v>9901720</v>
      </c>
      <c r="BG247" s="184">
        <f>ROUND(BF247*$DR$9,0)</f>
        <v>841646200</v>
      </c>
      <c r="BH247" s="184">
        <f t="shared" ref="BH247" si="1356">$BH$9</f>
        <v>1243383400</v>
      </c>
      <c r="BI247" s="185" t="str">
        <f t="shared" si="1317"/>
        <v>CUMPLE</v>
      </c>
      <c r="BJ247" s="209"/>
      <c r="BK247" s="874"/>
      <c r="BL247" s="184">
        <f>ROUND(BK247*$DS$9,0)</f>
        <v>0</v>
      </c>
      <c r="BM247" s="1044"/>
      <c r="BN247" s="185" t="str">
        <f>IF(BK247&lt;&gt;"",IF((BL247/$DR$9)/$DN$9&lt;=$BM$20,"CUMPLE","RECHAZADO"),"")</f>
        <v/>
      </c>
      <c r="BO247" s="878"/>
      <c r="BP247" s="194">
        <f t="shared" si="1319"/>
        <v>1178890776</v>
      </c>
      <c r="BQ247" s="874">
        <v>223989250</v>
      </c>
      <c r="BR247" s="877">
        <f t="shared" si="1320"/>
        <v>223989247</v>
      </c>
      <c r="BS247" s="877">
        <f t="shared" si="1321"/>
        <v>1402880023</v>
      </c>
      <c r="BT247" s="877" t="str">
        <f t="shared" ref="BT247:BT251" si="1357">IF(BQ247&lt;&gt;"",IF(BD247="CUMPLE",IF(BI247="CUMPLE","CUMPLE","NO CUMPLE"),"NO CUMPLE")," ")</f>
        <v>CUMPLE</v>
      </c>
      <c r="BU247" s="871"/>
      <c r="BV247" s="874">
        <v>120848955</v>
      </c>
      <c r="BW247" s="874">
        <v>2296130</v>
      </c>
      <c r="BX247" s="194">
        <f t="shared" si="1323"/>
        <v>2296130</v>
      </c>
      <c r="BY247" s="194" t="str">
        <f>IF(BV247&lt;&gt;"",IF(AND(BV247/$DN$9&lt;=$BY$15,BV247/$DN$9&gt;=$BY$16),"CUMPLE","RECHAZADO"),"")</f>
        <v>CUMPLE</v>
      </c>
      <c r="BZ247" s="194">
        <f t="shared" si="1324"/>
        <v>120848955</v>
      </c>
      <c r="CA247" s="194">
        <f t="shared" si="1325"/>
        <v>123145085</v>
      </c>
      <c r="CB247" s="871"/>
      <c r="CC247" s="874"/>
      <c r="CD247" s="874"/>
      <c r="CE247" s="194">
        <f t="shared" si="1326"/>
        <v>0</v>
      </c>
      <c r="CF247" s="194" t="str">
        <f>IF(CC247&lt;&gt;"",IF(AND(CC247/$DN$9&lt;=$CF$15,CC247/$DS$9&gt;=$CF$16),"CUMPLE","RECHAZADO"),"")</f>
        <v/>
      </c>
      <c r="CG247" s="194">
        <f t="shared" si="1327"/>
        <v>0</v>
      </c>
      <c r="CH247" s="194">
        <f t="shared" si="1328"/>
        <v>0</v>
      </c>
      <c r="CI247" s="194"/>
      <c r="CJ247" s="232">
        <f t="shared" si="1329"/>
        <v>32507618484</v>
      </c>
      <c r="CK247" s="197">
        <f t="shared" si="1330"/>
        <v>1670509263</v>
      </c>
      <c r="CL247" s="232">
        <f t="shared" si="1250"/>
        <v>34178127747</v>
      </c>
      <c r="CM247" s="871"/>
      <c r="CN247" s="200">
        <f t="shared" si="1332"/>
        <v>31901490171</v>
      </c>
      <c r="CO247" s="200">
        <f t="shared" si="1333"/>
        <v>1438047821</v>
      </c>
      <c r="CP247" s="200">
        <f t="shared" si="1253"/>
        <v>33339537992</v>
      </c>
      <c r="CQ247" s="871"/>
      <c r="CR247" s="194">
        <f t="shared" si="1254"/>
        <v>32507618484</v>
      </c>
      <c r="CS247" s="194">
        <f>(W247*$DP$9)+X247+(AF247*$DQ$9)+(AK247*$DR$9)+(AP247*$DS$9)+AV247+(BA247*$DQ$9)+(BF247*$DR$9)+(BK247*$DS$9)+BQ247+BV247+BW247+CC247+CD247</f>
        <v>1670509258</v>
      </c>
      <c r="CT247" s="200">
        <f t="shared" si="1335"/>
        <v>34178127742</v>
      </c>
      <c r="CU247" s="874">
        <v>34178127742</v>
      </c>
      <c r="CV247" s="200" t="str">
        <f t="shared" si="1256"/>
        <v>OK</v>
      </c>
      <c r="CW247" s="136"/>
      <c r="DB247" s="879" t="str">
        <f t="shared" si="1257"/>
        <v>HABILITADO</v>
      </c>
      <c r="DC247" s="487"/>
    </row>
    <row r="248" spans="1:107" x14ac:dyDescent="0.25">
      <c r="A248" s="1039"/>
      <c r="B248" s="870">
        <v>8</v>
      </c>
      <c r="C248" s="1039"/>
      <c r="D248" s="726"/>
      <c r="E248" s="871"/>
      <c r="F248" s="872">
        <v>19803878581</v>
      </c>
      <c r="G248" s="873" t="str">
        <f t="shared" ref="G248" si="1358">IF(F248&lt;&gt;"",IF(F248=$DV$10,"CUMPLE","RECHAZADO"),"")</f>
        <v>CUMPLE</v>
      </c>
      <c r="H248" s="874" t="s">
        <v>1538</v>
      </c>
      <c r="I248" s="880">
        <v>17651295988</v>
      </c>
      <c r="J248" s="208">
        <v>335374624</v>
      </c>
      <c r="K248" s="173">
        <f t="shared" si="1296"/>
        <v>335374624</v>
      </c>
      <c r="L248" s="724" t="e">
        <f t="shared" si="1297"/>
        <v>#DIV/0!</v>
      </c>
      <c r="M248" s="175" t="e">
        <f t="shared" si="1298"/>
        <v>#DIV/0!</v>
      </c>
      <c r="N248" s="176" t="e">
        <f t="shared" si="1299"/>
        <v>#DIV/0!</v>
      </c>
      <c r="O248" s="177" t="e">
        <f t="shared" si="1300"/>
        <v>#DIV/0!</v>
      </c>
      <c r="P248" s="178" t="str">
        <f>IF(H248&lt;&gt;"",IF(J248=K248,IF(H248="SI",IF(AND(I248&lt;=$DF$10,I248&gt;=($DF$10*0.9)),"CUMPLE","NO CUMPLE"),IF(I248=$DF$10,"CUMPLE","NO CUMPLE")),"NO CUMPLE"),"")</f>
        <v>CUMPLE</v>
      </c>
      <c r="Q248" s="725">
        <f t="shared" si="1301"/>
        <v>0</v>
      </c>
      <c r="R248" s="180">
        <f t="shared" si="1259"/>
        <v>17986670612</v>
      </c>
      <c r="S248" s="180">
        <f t="shared" si="1221"/>
        <v>17651295988</v>
      </c>
      <c r="T248" s="209"/>
      <c r="U248" s="209"/>
      <c r="V248" s="871"/>
      <c r="W248" s="874">
        <v>1320628</v>
      </c>
      <c r="X248" s="876">
        <v>1630975</v>
      </c>
      <c r="Y248" s="184">
        <f>ROUND(W248*$DP$10,0)</f>
        <v>85840820</v>
      </c>
      <c r="Z248" s="184">
        <f t="shared" si="1222"/>
        <v>1630976</v>
      </c>
      <c r="AA248" s="1044"/>
      <c r="AB248" s="185" t="str">
        <f>IF(W248&lt;&gt;"",IF((Y248/$DP$10)/$DN$10&lt;=$AA$20,"CUMPLE","RECHAZADO"),"")</f>
        <v>CUMPLE</v>
      </c>
      <c r="AC248" s="186">
        <f t="shared" si="1305"/>
        <v>87471796</v>
      </c>
      <c r="AD248" s="186">
        <f t="shared" si="1306"/>
        <v>85840820</v>
      </c>
      <c r="AE248" s="209"/>
      <c r="AF248" s="874">
        <v>198691</v>
      </c>
      <c r="AG248" s="184">
        <f>ROUND(AF248*$DQ$10,0)</f>
        <v>2582983</v>
      </c>
      <c r="AH248" s="1044"/>
      <c r="AI248" s="185" t="str">
        <f>IF(AF248&lt;&gt;"",IF(AG248/$DQ$10&lt;=$AH$20,"CUMPLE","RECHAZADO"),"")</f>
        <v>CUMPLE</v>
      </c>
      <c r="AJ248" s="209"/>
      <c r="AK248" s="874">
        <v>158585</v>
      </c>
      <c r="AL248" s="184">
        <f>ROUND(AK248*$DR$10,0)</f>
        <v>10308025</v>
      </c>
      <c r="AM248" s="1044"/>
      <c r="AN248" s="185" t="str">
        <f>IF(AK248&lt;&gt;"",IF(AL248/$DR$10&lt;=$AM$20,"CUMPLE","RECHAZADO"),"")</f>
        <v>CUMPLE</v>
      </c>
      <c r="AO248" s="209"/>
      <c r="AP248" s="874"/>
      <c r="AQ248" s="184">
        <f>ROUND(AP248*$DS$10,0)</f>
        <v>0</v>
      </c>
      <c r="AR248" s="1044"/>
      <c r="AS248" s="185" t="str">
        <f>IF(AP248&lt;&gt;"",IF(AQ248/$DR$10&lt;=$AR$20,"CUMPLE","RECHAZADO"),"")</f>
        <v/>
      </c>
      <c r="AT248" s="185"/>
      <c r="AU248" s="194">
        <f t="shared" si="1310"/>
        <v>12891008</v>
      </c>
      <c r="AV248" s="874">
        <v>2449293</v>
      </c>
      <c r="AW248" s="877">
        <f t="shared" si="1311"/>
        <v>2449292</v>
      </c>
      <c r="AX248" s="877">
        <f t="shared" si="1312"/>
        <v>15340300</v>
      </c>
      <c r="AY248" s="877" t="str">
        <f t="shared" si="1354"/>
        <v>CUMPLE</v>
      </c>
      <c r="AZ248" s="871"/>
      <c r="BA248" s="874">
        <v>10894620</v>
      </c>
      <c r="BB248" s="184">
        <f>ROUND(BA248*$DQ$10,0)</f>
        <v>141630060</v>
      </c>
      <c r="BC248" s="184">
        <f t="shared" ref="BC248" si="1359">$BC$10</f>
        <v>220195976</v>
      </c>
      <c r="BD248" s="185" t="str">
        <f t="shared" si="1234"/>
        <v>CUMPLE</v>
      </c>
      <c r="BE248" s="209"/>
      <c r="BF248" s="874">
        <v>10235940</v>
      </c>
      <c r="BG248" s="184">
        <f>ROUND(BF248*$DR$10,0)</f>
        <v>665336100</v>
      </c>
      <c r="BH248" s="184">
        <f t="shared" ref="BH248" si="1360">$BH$10</f>
        <v>1034415590</v>
      </c>
      <c r="BI248" s="185" t="str">
        <f t="shared" si="1317"/>
        <v>CUMPLE</v>
      </c>
      <c r="BJ248" s="209"/>
      <c r="BK248" s="874"/>
      <c r="BL248" s="184">
        <f>ROUND(BK248*$DS$10,0)</f>
        <v>0</v>
      </c>
      <c r="BM248" s="1044"/>
      <c r="BN248" s="185" t="str">
        <f>IF(BK248&lt;&gt;"",IF((BL248/$DR$10)/$DN$10&lt;=$BM$20,"CUMPLE","RECHAZADO"),"")</f>
        <v/>
      </c>
      <c r="BO248" s="878"/>
      <c r="BP248" s="194">
        <f t="shared" si="1319"/>
        <v>806966160</v>
      </c>
      <c r="BQ248" s="874">
        <v>153323570</v>
      </c>
      <c r="BR248" s="877">
        <f t="shared" si="1320"/>
        <v>153323570</v>
      </c>
      <c r="BS248" s="877">
        <f t="shared" si="1321"/>
        <v>960289730</v>
      </c>
      <c r="BT248" s="877" t="str">
        <f t="shared" si="1357"/>
        <v>CUMPLE</v>
      </c>
      <c r="BU248" s="871"/>
      <c r="BV248" s="874">
        <v>116385630</v>
      </c>
      <c r="BW248" s="874">
        <v>2211327</v>
      </c>
      <c r="BX248" s="194">
        <f t="shared" si="1323"/>
        <v>2211327</v>
      </c>
      <c r="BY248" s="194" t="str">
        <f>IF(BV248&lt;&gt;"",IF(AND(BV248/$DN$10&lt;=$BY$15,BV248/$DN$10&gt;=$BY$16),"CUMPLE","RECHAZADO"),"")</f>
        <v>CUMPLE</v>
      </c>
      <c r="BZ248" s="194">
        <f t="shared" si="1324"/>
        <v>116385630</v>
      </c>
      <c r="CA248" s="194">
        <f t="shared" si="1325"/>
        <v>118596957</v>
      </c>
      <c r="CB248" s="871"/>
      <c r="CC248" s="874"/>
      <c r="CD248" s="874"/>
      <c r="CE248" s="194">
        <f t="shared" si="1326"/>
        <v>0</v>
      </c>
      <c r="CF248" s="194" t="str">
        <f>IF(CC248&lt;&gt;"",IF(AND(CC248/$DN$10&lt;=$CF$15,CC248/$DS$10&gt;=$CF$16),"CUMPLE","RECHAZADO"),"")</f>
        <v/>
      </c>
      <c r="CG248" s="194">
        <f t="shared" si="1327"/>
        <v>0</v>
      </c>
      <c r="CH248" s="194">
        <f t="shared" si="1328"/>
        <v>0</v>
      </c>
      <c r="CI248" s="194"/>
      <c r="CJ248" s="232">
        <f t="shared" si="1329"/>
        <v>17986670612</v>
      </c>
      <c r="CK248" s="197">
        <f t="shared" si="1330"/>
        <v>1181698783</v>
      </c>
      <c r="CL248" s="232">
        <f t="shared" si="1250"/>
        <v>19168369395</v>
      </c>
      <c r="CM248" s="871"/>
      <c r="CN248" s="200">
        <f t="shared" si="1332"/>
        <v>17651295988</v>
      </c>
      <c r="CO248" s="200">
        <f t="shared" si="1333"/>
        <v>1022083618</v>
      </c>
      <c r="CP248" s="200">
        <f t="shared" si="1253"/>
        <v>18673379606</v>
      </c>
      <c r="CQ248" s="871"/>
      <c r="CR248" s="194">
        <f t="shared" si="1254"/>
        <v>17986670612</v>
      </c>
      <c r="CS248" s="194">
        <f>(W248*$DP$10)+X248+(AF248*$DQ$10)+(AK248*$DR$10)+(AP248*$DS$10)+AV248+(BA248*$DQ$10)+(BF248*$DR$10)+(BK248*$DS$10)+BQ248+BV248+BW248+CC248+CD248</f>
        <v>1181698783</v>
      </c>
      <c r="CT248" s="200">
        <f t="shared" si="1335"/>
        <v>19168369395</v>
      </c>
      <c r="CU248" s="874">
        <v>19168369395</v>
      </c>
      <c r="CV248" s="200" t="str">
        <f t="shared" si="1256"/>
        <v>OK</v>
      </c>
      <c r="CW248" s="136"/>
      <c r="DB248" s="879" t="str">
        <f t="shared" si="1257"/>
        <v>HABILITADO</v>
      </c>
      <c r="DC248" s="487"/>
    </row>
    <row r="249" spans="1:107" hidden="1" x14ac:dyDescent="0.25">
      <c r="A249" s="1041"/>
      <c r="B249" s="167">
        <v>9</v>
      </c>
      <c r="C249" s="1043"/>
      <c r="D249" s="220"/>
      <c r="E249" s="156"/>
      <c r="F249" s="168"/>
      <c r="G249" s="169" t="str">
        <f t="shared" ref="G249" si="1361">IF(F249&lt;&gt;"",IF(F249=$DV$11,"CUMPLE","RECHAZADO"),"")</f>
        <v/>
      </c>
      <c r="H249" s="170"/>
      <c r="I249" s="221"/>
      <c r="J249" s="172"/>
      <c r="K249" s="827">
        <f t="shared" si="1296"/>
        <v>0</v>
      </c>
      <c r="L249" s="174" t="e">
        <f t="shared" si="1297"/>
        <v>#DIV/0!</v>
      </c>
      <c r="M249" s="175" t="e">
        <f t="shared" si="1298"/>
        <v>#DIV/0!</v>
      </c>
      <c r="N249" s="176" t="e">
        <f t="shared" si="1299"/>
        <v>#DIV/0!</v>
      </c>
      <c r="O249" s="177" t="e">
        <f t="shared" si="1300"/>
        <v>#DIV/0!</v>
      </c>
      <c r="P249" s="179" t="str">
        <f>IF(H249&lt;&gt;"",IF(J249=K249,IF(H249="SI",IF(AND(I249&lt;=$DF$11,I249&gt;=($DF$11*0.9)),"CUMPLE","NO CUMPLE"),IF(I249=$DF$11,"CUMPLE","NO CUMPLE")),"NO CUMPLE"),"")</f>
        <v/>
      </c>
      <c r="Q249" s="179">
        <f t="shared" si="1301"/>
        <v>0</v>
      </c>
      <c r="R249" s="828" t="str">
        <f t="shared" si="1259"/>
        <v/>
      </c>
      <c r="S249" s="828" t="str">
        <f t="shared" si="1221"/>
        <v/>
      </c>
      <c r="T249" s="181"/>
      <c r="U249" s="182"/>
      <c r="V249" s="155"/>
      <c r="W249" s="170"/>
      <c r="X249" s="183"/>
      <c r="Y249" s="829">
        <f>ROUND(W249*$DP$11,0)</f>
        <v>0</v>
      </c>
      <c r="Z249" s="829">
        <f t="shared" si="1222"/>
        <v>0</v>
      </c>
      <c r="AA249" s="1045"/>
      <c r="AB249" s="244" t="str">
        <f>IF(W249&lt;&gt;"",IF((Y249/$DP$11)/$DN$11&lt;=$AA$20,"CUMPLE","RECHAZADO"),"")</f>
        <v/>
      </c>
      <c r="AC249" s="830">
        <f t="shared" si="1305"/>
        <v>0</v>
      </c>
      <c r="AD249" s="830">
        <f t="shared" si="1306"/>
        <v>0</v>
      </c>
      <c r="AE249" s="181"/>
      <c r="AF249" s="170"/>
      <c r="AG249" s="829">
        <f>ROUND(AF249*$DQ$11,0)</f>
        <v>0</v>
      </c>
      <c r="AH249" s="1045"/>
      <c r="AI249" s="244" t="str">
        <f>IF(AF249&lt;&gt;"",IF(AG249/$DQ$11&lt;=$AH$20,"CUMPLE","RECHAZADO"),"")</f>
        <v/>
      </c>
      <c r="AJ249" s="181"/>
      <c r="AK249" s="170"/>
      <c r="AL249" s="829">
        <f>ROUND(AK249*$DR$11,0)</f>
        <v>0</v>
      </c>
      <c r="AM249" s="1045"/>
      <c r="AN249" s="244" t="str">
        <f>IF(AK249&lt;&gt;"",IF(AL249/$DR$11&lt;=$AM$20,"CUMPLE","RECHAZADO"),"")</f>
        <v/>
      </c>
      <c r="AO249" s="181"/>
      <c r="AP249" s="170"/>
      <c r="AQ249" s="829">
        <f>ROUND(AP249*$DS$11,0)</f>
        <v>0</v>
      </c>
      <c r="AR249" s="1045"/>
      <c r="AS249" s="244" t="str">
        <f>IF(AP249&lt;&gt;"",IF(AQ249/$DR$11&lt;=$AR$20,"CUMPLE","RECHAZADO"),"")</f>
        <v/>
      </c>
      <c r="AT249" s="187"/>
      <c r="AU249" s="831">
        <f t="shared" si="1310"/>
        <v>0</v>
      </c>
      <c r="AV249" s="170"/>
      <c r="AW249" s="832">
        <f t="shared" si="1311"/>
        <v>0</v>
      </c>
      <c r="AX249" s="832">
        <f t="shared" si="1312"/>
        <v>0</v>
      </c>
      <c r="AY249" s="832" t="str">
        <f t="shared" si="1354"/>
        <v xml:space="preserve"> </v>
      </c>
      <c r="AZ249" s="155"/>
      <c r="BA249" s="170"/>
      <c r="BB249" s="829">
        <f>ROUND(BA249*$DQ$11,0)</f>
        <v>0</v>
      </c>
      <c r="BC249" s="834">
        <f t="shared" ref="BC249" si="1362">$BC$11</f>
        <v>334384100</v>
      </c>
      <c r="BD249" s="729" t="str">
        <f t="shared" si="1234"/>
        <v/>
      </c>
      <c r="BE249" s="181"/>
      <c r="BF249" s="170"/>
      <c r="BG249" s="829">
        <f>ROUND(BF249*$DR$11,0)</f>
        <v>0</v>
      </c>
      <c r="BH249" s="829">
        <f t="shared" ref="BH249" si="1363">$BH$11</f>
        <v>1162419824</v>
      </c>
      <c r="BI249" s="729" t="str">
        <f t="shared" si="1317"/>
        <v/>
      </c>
      <c r="BJ249" s="181"/>
      <c r="BK249" s="170"/>
      <c r="BL249" s="829">
        <f>ROUND(BK249*$DS$11,0)</f>
        <v>0</v>
      </c>
      <c r="BM249" s="1045"/>
      <c r="BN249" s="244" t="str">
        <f>IF(BK249&lt;&gt;"",IF((BL249/$DR$11)/$DN$11&lt;=$BM$20,"CUMPLE","RECHAZADO"),"")</f>
        <v/>
      </c>
      <c r="BO249" s="193"/>
      <c r="BP249" s="831">
        <f t="shared" si="1319"/>
        <v>0</v>
      </c>
      <c r="BQ249" s="170"/>
      <c r="BR249" s="832">
        <f t="shared" si="1320"/>
        <v>0</v>
      </c>
      <c r="BS249" s="832">
        <f t="shared" si="1321"/>
        <v>0</v>
      </c>
      <c r="BT249" s="832" t="str">
        <f t="shared" si="1357"/>
        <v xml:space="preserve"> </v>
      </c>
      <c r="BU249" s="155"/>
      <c r="BV249" s="170"/>
      <c r="BW249" s="170"/>
      <c r="BX249" s="835">
        <f t="shared" si="1323"/>
        <v>0</v>
      </c>
      <c r="BY249" s="835" t="str">
        <f>IF(BV249&lt;&gt;"",IF(AND(BV249/$DN$11&lt;=$BY$15,BV249/$DN$11&gt;=$BY$16),"CUMPLE","RECHAZADO"),"")</f>
        <v/>
      </c>
      <c r="BZ249" s="835">
        <f t="shared" si="1324"/>
        <v>0</v>
      </c>
      <c r="CA249" s="835">
        <f t="shared" si="1325"/>
        <v>0</v>
      </c>
      <c r="CB249" s="155"/>
      <c r="CC249" s="170"/>
      <c r="CD249" s="170"/>
      <c r="CE249" s="835">
        <f t="shared" si="1326"/>
        <v>0</v>
      </c>
      <c r="CF249" s="835" t="str">
        <f>IF(CC249&lt;&gt;"",IF(AND(CC249/$DN$11&lt;=$CF$15,CC249/$DS$11&gt;=$CF$16),"CUMPLE","RECHAZADO"),"")</f>
        <v/>
      </c>
      <c r="CG249" s="835">
        <f t="shared" si="1327"/>
        <v>0</v>
      </c>
      <c r="CH249" s="835">
        <f t="shared" si="1328"/>
        <v>0</v>
      </c>
      <c r="CI249" s="195"/>
      <c r="CJ249" s="86" t="str">
        <f t="shared" si="1329"/>
        <v/>
      </c>
      <c r="CK249" s="836">
        <f t="shared" si="1330"/>
        <v>0</v>
      </c>
      <c r="CL249" s="837" t="str">
        <f t="shared" si="1250"/>
        <v/>
      </c>
      <c r="CM249" s="155"/>
      <c r="CN249" s="838" t="str">
        <f t="shared" si="1332"/>
        <v/>
      </c>
      <c r="CO249" s="839">
        <f t="shared" si="1333"/>
        <v>0</v>
      </c>
      <c r="CP249" s="840" t="str">
        <f t="shared" si="1253"/>
        <v/>
      </c>
      <c r="CQ249" s="156"/>
      <c r="CR249" s="841">
        <f t="shared" si="1254"/>
        <v>0</v>
      </c>
      <c r="CS249" s="835">
        <f>(W249*$DP$11)+X249+(AF249*$DQ$11)+(AK249*$DR$11)+(AP249*$DS$11)+AV249+(BA249*$DQ$11)+(BF249*$DR$11)+(BK249*$DS$11)+BQ249+BV249+BW249+CC249+CD249</f>
        <v>0</v>
      </c>
      <c r="CT249" s="840">
        <f t="shared" si="1335"/>
        <v>0</v>
      </c>
      <c r="CU249" s="842"/>
      <c r="CV249" s="840" t="str">
        <f t="shared" si="1256"/>
        <v/>
      </c>
      <c r="DB249" s="843" t="str">
        <f t="shared" si="1257"/>
        <v/>
      </c>
      <c r="DC249" s="844"/>
    </row>
    <row r="250" spans="1:107" hidden="1" x14ac:dyDescent="0.25">
      <c r="A250" s="1042"/>
      <c r="B250" s="750">
        <v>10</v>
      </c>
      <c r="C250" s="1043"/>
      <c r="D250" s="220"/>
      <c r="E250" s="156"/>
      <c r="F250" s="751"/>
      <c r="G250" s="752" t="str">
        <f t="shared" ref="G250" si="1364">IF(F250&lt;&gt;"",IF(F250=$DV$12,"CUMPLE","RECHAZADO"),"")</f>
        <v/>
      </c>
      <c r="H250" s="753"/>
      <c r="I250" s="754"/>
      <c r="J250" s="784"/>
      <c r="K250" s="756">
        <f t="shared" si="1296"/>
        <v>0</v>
      </c>
      <c r="L250" s="174" t="e">
        <f t="shared" si="1297"/>
        <v>#DIV/0!</v>
      </c>
      <c r="M250" s="175" t="e">
        <f t="shared" si="1298"/>
        <v>#DIV/0!</v>
      </c>
      <c r="N250" s="176" t="e">
        <f t="shared" si="1299"/>
        <v>#DIV/0!</v>
      </c>
      <c r="O250" s="177" t="e">
        <f t="shared" si="1300"/>
        <v>#DIV/0!</v>
      </c>
      <c r="P250" s="757" t="str">
        <f>IF(H250&lt;&gt;"",IF(J250=K250,IF(H250="SI",IF(AND(I250&lt;=$DF$12,I250&gt;=($DF$12*0.9)),"CUMPLE","NO CUMPLE"),IF(I250=$DF$12,"CUMPLE","NO CUMPLE")),"NO CUMPLE"),"")</f>
        <v/>
      </c>
      <c r="Q250" s="179">
        <f t="shared" si="1301"/>
        <v>0</v>
      </c>
      <c r="R250" s="758" t="str">
        <f t="shared" si="1259"/>
        <v/>
      </c>
      <c r="S250" s="758" t="str">
        <f t="shared" si="1221"/>
        <v/>
      </c>
      <c r="T250" s="759"/>
      <c r="U250" s="760"/>
      <c r="V250" s="155"/>
      <c r="W250" s="761"/>
      <c r="X250" s="762"/>
      <c r="Y250" s="763">
        <f>ROUND(W250*$DP$12,0)</f>
        <v>0</v>
      </c>
      <c r="Z250" s="763">
        <f t="shared" si="1222"/>
        <v>0</v>
      </c>
      <c r="AA250" s="1045"/>
      <c r="AB250" s="764" t="str">
        <f>IF(W250&lt;&gt;"",IF((Y250/$DP$12)/$DN$12&lt;=$AA$20,"CUMPLE","RECHAZADO"),"")</f>
        <v/>
      </c>
      <c r="AC250" s="765">
        <f t="shared" si="1305"/>
        <v>0</v>
      </c>
      <c r="AD250" s="765">
        <f t="shared" si="1306"/>
        <v>0</v>
      </c>
      <c r="AE250" s="759"/>
      <c r="AF250" s="761"/>
      <c r="AG250" s="763">
        <f>ROUND(AF250*$DQ$12,0)</f>
        <v>0</v>
      </c>
      <c r="AH250" s="1045"/>
      <c r="AI250" s="764" t="str">
        <f>IF(AF250&lt;&gt;"",IF(AG250/$DQ$12&lt;=$AH$20,"CUMPLE","RECHAZADO"),"")</f>
        <v/>
      </c>
      <c r="AJ250" s="759"/>
      <c r="AK250" s="761"/>
      <c r="AL250" s="763">
        <f>ROUND(AK250*$DR$12,0)</f>
        <v>0</v>
      </c>
      <c r="AM250" s="1045"/>
      <c r="AN250" s="764" t="str">
        <f>IF(AK250&lt;&gt;"",IF(AL250/$DR$12&lt;=$AM$20,"CUMPLE","RECHAZADO"),"")</f>
        <v/>
      </c>
      <c r="AO250" s="759"/>
      <c r="AP250" s="761"/>
      <c r="AQ250" s="763">
        <f>ROUND(AP250*$DS$12,0)</f>
        <v>0</v>
      </c>
      <c r="AR250" s="1045"/>
      <c r="AS250" s="764" t="str">
        <f>IF(AP250&lt;&gt;"",IF(AQ250/$DR$12&lt;=$AR$20,"CUMPLE","RECHAZADO"),"")</f>
        <v/>
      </c>
      <c r="AT250" s="766"/>
      <c r="AU250" s="767">
        <f t="shared" si="1310"/>
        <v>0</v>
      </c>
      <c r="AV250" s="753"/>
      <c r="AW250" s="768">
        <f t="shared" si="1311"/>
        <v>0</v>
      </c>
      <c r="AX250" s="768">
        <f t="shared" si="1312"/>
        <v>0</v>
      </c>
      <c r="AY250" s="768" t="str">
        <f t="shared" si="1354"/>
        <v xml:space="preserve"> </v>
      </c>
      <c r="AZ250" s="155"/>
      <c r="BA250" s="761"/>
      <c r="BB250" s="763">
        <f>ROUND(BA250*$DQ$12,0)</f>
        <v>0</v>
      </c>
      <c r="BC250" s="770">
        <f t="shared" ref="BC250" si="1365">$BC$12</f>
        <v>263816970</v>
      </c>
      <c r="BD250" s="164" t="str">
        <f t="shared" si="1234"/>
        <v/>
      </c>
      <c r="BE250" s="759"/>
      <c r="BF250" s="761"/>
      <c r="BG250" s="763">
        <f>ROUND(BF250*$DR$12,0)</f>
        <v>0</v>
      </c>
      <c r="BH250" s="763">
        <f t="shared" ref="BH250" si="1366">$BH$12</f>
        <v>1338480855</v>
      </c>
      <c r="BI250" s="164" t="str">
        <f t="shared" si="1317"/>
        <v/>
      </c>
      <c r="BJ250" s="759"/>
      <c r="BK250" s="761"/>
      <c r="BL250" s="763">
        <f>ROUND(BK250*$DS$12,0)</f>
        <v>0</v>
      </c>
      <c r="BM250" s="1045"/>
      <c r="BN250" s="764" t="str">
        <f>IF(BK250&lt;&gt;"",IF((BL250/$DR$12)/$DN$12&lt;=$BM$20,"CUMPLE","RECHAZADO"),"")</f>
        <v/>
      </c>
      <c r="BO250" s="771"/>
      <c r="BP250" s="767">
        <f t="shared" si="1319"/>
        <v>0</v>
      </c>
      <c r="BQ250" s="753"/>
      <c r="BR250" s="768">
        <f t="shared" si="1320"/>
        <v>0</v>
      </c>
      <c r="BS250" s="768">
        <f t="shared" si="1321"/>
        <v>0</v>
      </c>
      <c r="BT250" s="768" t="str">
        <f t="shared" si="1357"/>
        <v xml:space="preserve"> </v>
      </c>
      <c r="BU250" s="155"/>
      <c r="BV250" s="753"/>
      <c r="BW250" s="753"/>
      <c r="BX250" s="772">
        <f t="shared" si="1323"/>
        <v>0</v>
      </c>
      <c r="BY250" s="772" t="str">
        <f>IF(BV250&lt;&gt;"",IF(AND(BV250/$DN$12&lt;=$BY$15,BV250/$DN$12&gt;=$BY$16),"CUMPLE","RECHAZADO"),"")</f>
        <v/>
      </c>
      <c r="BZ250" s="772">
        <f t="shared" si="1324"/>
        <v>0</v>
      </c>
      <c r="CA250" s="772">
        <f t="shared" si="1325"/>
        <v>0</v>
      </c>
      <c r="CB250" s="155"/>
      <c r="CC250" s="753"/>
      <c r="CD250" s="753"/>
      <c r="CE250" s="772">
        <f t="shared" si="1326"/>
        <v>0</v>
      </c>
      <c r="CF250" s="772" t="str">
        <f>IF(CC250&lt;&gt;"",IF(AND(CC250/$DN$12&lt;=$CF$15,CC250/$DS$12&gt;=$CF$16),"CUMPLE","RECHAZADO"),"")</f>
        <v/>
      </c>
      <c r="CG250" s="772">
        <f t="shared" si="1327"/>
        <v>0</v>
      </c>
      <c r="CH250" s="772">
        <f t="shared" si="1328"/>
        <v>0</v>
      </c>
      <c r="CI250" s="773"/>
      <c r="CJ250" s="774" t="str">
        <f t="shared" si="1329"/>
        <v/>
      </c>
      <c r="CK250" s="775">
        <f t="shared" si="1330"/>
        <v>0</v>
      </c>
      <c r="CL250" s="776" t="str">
        <f t="shared" si="1250"/>
        <v/>
      </c>
      <c r="CM250" s="155"/>
      <c r="CN250" s="777" t="str">
        <f t="shared" si="1332"/>
        <v/>
      </c>
      <c r="CO250" s="778">
        <f t="shared" si="1333"/>
        <v>0</v>
      </c>
      <c r="CP250" s="779" t="str">
        <f t="shared" si="1253"/>
        <v/>
      </c>
      <c r="CQ250" s="156"/>
      <c r="CR250" s="780">
        <f t="shared" si="1254"/>
        <v>0</v>
      </c>
      <c r="CS250" s="772">
        <f>(W250*$DP$12)+X250+(AF250*$DQ$12)+(AK250*$DR$12)+(AP250*$DS$12)+AV250+(BA250*$DQ$12)+(BF250*$DR$12)+(BK250*$DS$12)+BQ250+BV250+BW250+CC250+CD250</f>
        <v>0</v>
      </c>
      <c r="CT250" s="779">
        <f t="shared" si="1335"/>
        <v>0</v>
      </c>
      <c r="CU250" s="781"/>
      <c r="CV250" s="779" t="str">
        <f t="shared" si="1256"/>
        <v/>
      </c>
      <c r="DB250" s="782" t="str">
        <f t="shared" si="1257"/>
        <v/>
      </c>
      <c r="DC250" s="783"/>
    </row>
    <row r="251" spans="1:107" ht="17.25" thickBot="1" x14ac:dyDescent="0.3">
      <c r="A251" s="1039"/>
      <c r="B251" s="870">
        <v>11</v>
      </c>
      <c r="C251" s="1039"/>
      <c r="D251" s="726"/>
      <c r="E251" s="871"/>
      <c r="F251" s="872">
        <v>32820666236</v>
      </c>
      <c r="G251" s="873" t="str">
        <f t="shared" ref="G251" si="1367">IF(F251&lt;&gt;"",IF(F251=$DV$13,"CUMPLE","RECHAZADO"),"")</f>
        <v>CUMPLE</v>
      </c>
      <c r="H251" s="874" t="s">
        <v>1538</v>
      </c>
      <c r="I251" s="880">
        <v>29597852828</v>
      </c>
      <c r="J251" s="208">
        <v>562359204</v>
      </c>
      <c r="K251" s="173">
        <f t="shared" si="1296"/>
        <v>562359204</v>
      </c>
      <c r="L251" s="724" t="e">
        <f t="shared" si="1297"/>
        <v>#DIV/0!</v>
      </c>
      <c r="M251" s="175" t="e">
        <f t="shared" si="1298"/>
        <v>#DIV/0!</v>
      </c>
      <c r="N251" s="176" t="e">
        <f t="shared" si="1299"/>
        <v>#DIV/0!</v>
      </c>
      <c r="O251" s="177" t="e">
        <f t="shared" si="1300"/>
        <v>#DIV/0!</v>
      </c>
      <c r="P251" s="178" t="str">
        <f>IF(H251&lt;&gt;"",IF(J251=K251,IF(H251="SI",IF(AND(I251&lt;=$DF$13,I251&gt;=($DF$13*0.9)),"CUMPLE","NO CUMPLE"),IF(I251=$DF$13,"CUMPLE","NO CUMPLE")),"NO CUMPLE"),"")</f>
        <v>CUMPLE</v>
      </c>
      <c r="Q251" s="725">
        <f t="shared" si="1301"/>
        <v>0</v>
      </c>
      <c r="R251" s="180">
        <f t="shared" si="1259"/>
        <v>30160212032</v>
      </c>
      <c r="S251" s="180">
        <f t="shared" si="1221"/>
        <v>29597852828</v>
      </c>
      <c r="T251" s="209"/>
      <c r="U251" s="209"/>
      <c r="V251" s="871"/>
      <c r="W251" s="874">
        <v>1389821</v>
      </c>
      <c r="X251" s="876">
        <v>2535034</v>
      </c>
      <c r="Y251" s="184">
        <f>ROUND(W251*$DP$13,0)</f>
        <v>133422816</v>
      </c>
      <c r="Z251" s="184">
        <f t="shared" si="1222"/>
        <v>2535034</v>
      </c>
      <c r="AA251" s="1044"/>
      <c r="AB251" s="185" t="str">
        <f>IF(W251&lt;&gt;"",IF((Y251/$DP$13)/$DN$13&lt;=$AA$20,"CUMPLE","RECHAZADO"),"")</f>
        <v>CUMPLE</v>
      </c>
      <c r="AC251" s="186">
        <f t="shared" si="1305"/>
        <v>135957850</v>
      </c>
      <c r="AD251" s="186">
        <f t="shared" si="1306"/>
        <v>133422816</v>
      </c>
      <c r="AE251" s="209"/>
      <c r="AF251" s="874">
        <v>209102</v>
      </c>
      <c r="AG251" s="184">
        <f>ROUND(AF251*$DQ$13,0)</f>
        <v>4809346</v>
      </c>
      <c r="AH251" s="1044"/>
      <c r="AI251" s="185" t="str">
        <f>IF(AF251&lt;&gt;"",IF(AG251/$DQ$13&lt;=$AH$20,"CUMPLE","RECHAZADO"),"")</f>
        <v>CUMPLE</v>
      </c>
      <c r="AJ251" s="209"/>
      <c r="AK251" s="874">
        <v>166894</v>
      </c>
      <c r="AL251" s="184">
        <f>ROUND(AK251*$DR$13,0)</f>
        <v>16021824</v>
      </c>
      <c r="AM251" s="1044"/>
      <c r="AN251" s="185" t="str">
        <f>IF(AK251&lt;&gt;"",IF(AL251/$DR$13&lt;=$AM$20,"CUMPLE","RECHAZADO"),"")</f>
        <v>CUMPLE</v>
      </c>
      <c r="AO251" s="209"/>
      <c r="AP251" s="874"/>
      <c r="AQ251" s="184">
        <f>ROUND(AP251*$DS$13,0)</f>
        <v>0</v>
      </c>
      <c r="AR251" s="1044"/>
      <c r="AS251" s="185" t="str">
        <f>IF(AP251&lt;&gt;"",IF(AQ251/$DR$13&lt;=$AR$20,"CUMPLE","RECHAZADO"),"")</f>
        <v/>
      </c>
      <c r="AT251" s="185"/>
      <c r="AU251" s="194">
        <f t="shared" si="1310"/>
        <v>20831170</v>
      </c>
      <c r="AV251" s="874">
        <v>3957920</v>
      </c>
      <c r="AW251" s="877">
        <f t="shared" si="1311"/>
        <v>3957922</v>
      </c>
      <c r="AX251" s="877">
        <f t="shared" si="1312"/>
        <v>24789092</v>
      </c>
      <c r="AY251" s="877" t="str">
        <f t="shared" si="1354"/>
        <v>CUMPLE</v>
      </c>
      <c r="AZ251" s="871"/>
      <c r="BA251" s="874">
        <v>11349762</v>
      </c>
      <c r="BB251" s="184">
        <f>ROUND(BA251*$DQ$13,0)</f>
        <v>261044526</v>
      </c>
      <c r="BC251" s="184">
        <f t="shared" ref="BC251" si="1368">$BC$13</f>
        <v>385647118</v>
      </c>
      <c r="BD251" s="185" t="str">
        <f t="shared" si="1234"/>
        <v>CUMPLE</v>
      </c>
      <c r="BE251" s="209"/>
      <c r="BF251" s="874">
        <v>10663565</v>
      </c>
      <c r="BG251" s="184">
        <f>ROUND(BF251*$DR$13,0)</f>
        <v>1023702240</v>
      </c>
      <c r="BH251" s="184">
        <f t="shared" ref="BH251" si="1369">$BH$13</f>
        <v>1512338976</v>
      </c>
      <c r="BI251" s="185" t="str">
        <f t="shared" si="1317"/>
        <v>CUMPLE</v>
      </c>
      <c r="BJ251" s="209"/>
      <c r="BK251" s="874"/>
      <c r="BL251" s="184">
        <f>ROUND(BK251*$DS$13,0)</f>
        <v>0</v>
      </c>
      <c r="BM251" s="1044"/>
      <c r="BN251" s="185" t="str">
        <f>IF(BK251&lt;&gt;"",IF((BL251/$DR$13)/$DN$13&lt;=$BM$20,"CUMPLE","RECHAZADO"),"")</f>
        <v/>
      </c>
      <c r="BO251" s="878"/>
      <c r="BP251" s="194">
        <f t="shared" si="1319"/>
        <v>1284746766</v>
      </c>
      <c r="BQ251" s="874">
        <v>244101894</v>
      </c>
      <c r="BR251" s="877">
        <f t="shared" si="1320"/>
        <v>244101886</v>
      </c>
      <c r="BS251" s="877">
        <f t="shared" si="1321"/>
        <v>1528848652</v>
      </c>
      <c r="BT251" s="877" t="str">
        <f t="shared" si="1357"/>
        <v>CUMPLE</v>
      </c>
      <c r="BU251" s="871"/>
      <c r="BV251" s="874">
        <v>121434654</v>
      </c>
      <c r="BW251" s="874">
        <v>2307258</v>
      </c>
      <c r="BX251" s="194">
        <f t="shared" si="1323"/>
        <v>2307258</v>
      </c>
      <c r="BY251" s="194" t="str">
        <f>IF(BV251&lt;&gt;"",IF(AND(BV251/$DN$13&lt;=$BY$15,BV251/$DN$13&gt;=$BY$16),"CUMPLE","RECHAZADO"),"")</f>
        <v>CUMPLE</v>
      </c>
      <c r="BZ251" s="194">
        <f t="shared" si="1324"/>
        <v>121434654</v>
      </c>
      <c r="CA251" s="194">
        <f t="shared" si="1325"/>
        <v>123741912</v>
      </c>
      <c r="CB251" s="871"/>
      <c r="CC251" s="874"/>
      <c r="CD251" s="874"/>
      <c r="CE251" s="194">
        <f t="shared" si="1326"/>
        <v>0</v>
      </c>
      <c r="CF251" s="194" t="str">
        <f>IF(CC251&lt;&gt;"",IF(AND(CC251/$DN$13&lt;=$CF$15,CC251/$DS$13&gt;=$CF$16),"CUMPLE","RECHAZADO"),"")</f>
        <v/>
      </c>
      <c r="CG251" s="194">
        <f t="shared" si="1327"/>
        <v>0</v>
      </c>
      <c r="CH251" s="194">
        <f t="shared" si="1328"/>
        <v>0</v>
      </c>
      <c r="CI251" s="194"/>
      <c r="CJ251" s="232">
        <f t="shared" si="1329"/>
        <v>30160212032</v>
      </c>
      <c r="CK251" s="197">
        <f t="shared" si="1330"/>
        <v>1813337506</v>
      </c>
      <c r="CL251" s="232">
        <f t="shared" si="1250"/>
        <v>31973549538</v>
      </c>
      <c r="CM251" s="871"/>
      <c r="CN251" s="200">
        <f t="shared" si="1332"/>
        <v>29597852828</v>
      </c>
      <c r="CO251" s="200">
        <f t="shared" si="1333"/>
        <v>1560435406</v>
      </c>
      <c r="CP251" s="200">
        <f t="shared" si="1253"/>
        <v>31158288234</v>
      </c>
      <c r="CQ251" s="871"/>
      <c r="CR251" s="194">
        <f t="shared" si="1254"/>
        <v>30160212032</v>
      </c>
      <c r="CS251" s="194">
        <f>(W251*$DP$13)+X251+(AF251*$DQ$13)+(AK251*$DR$13)+(AP251*$DS$13)+AV251+(BA251*$DQ$13)+(BF251*$DR$13)+(BK251*$DS$13)+BQ251+BV251+BW251+CC251+CD251</f>
        <v>1813337512</v>
      </c>
      <c r="CT251" s="200">
        <f t="shared" si="1335"/>
        <v>31973549544</v>
      </c>
      <c r="CU251" s="874">
        <v>31973549544</v>
      </c>
      <c r="CV251" s="200" t="str">
        <f t="shared" si="1256"/>
        <v>OK</v>
      </c>
      <c r="CW251" s="136"/>
      <c r="DB251" s="879" t="str">
        <f t="shared" si="1257"/>
        <v>HABILITADO</v>
      </c>
      <c r="DC251" s="487"/>
    </row>
    <row r="252" spans="1:107" ht="13.5" hidden="1" customHeight="1" x14ac:dyDescent="0.25">
      <c r="A252" s="1040"/>
      <c r="B252" s="785">
        <v>12</v>
      </c>
      <c r="C252" s="1043"/>
      <c r="D252" s="220"/>
      <c r="E252" s="156"/>
      <c r="F252" s="786"/>
      <c r="G252" s="752" t="str">
        <f t="shared" ref="G252" si="1370">IF(F252&lt;&gt;"",IF(F252=$DV$14,"CUMPLE","RECHAZADO"),"")</f>
        <v/>
      </c>
      <c r="H252" s="753"/>
      <c r="I252" s="787"/>
      <c r="J252" s="788"/>
      <c r="K252" s="845">
        <f t="shared" si="1296"/>
        <v>0</v>
      </c>
      <c r="L252" s="174" t="e">
        <f t="shared" si="1297"/>
        <v>#DIV/0!</v>
      </c>
      <c r="M252" s="175" t="e">
        <f t="shared" si="1298"/>
        <v>#DIV/0!</v>
      </c>
      <c r="N252" s="176" t="e">
        <f t="shared" si="1299"/>
        <v>#DIV/0!</v>
      </c>
      <c r="O252" s="177" t="e">
        <f t="shared" si="1300"/>
        <v>#DIV/0!</v>
      </c>
      <c r="P252" s="846" t="str">
        <f>IF(H252&lt;&gt;"",IF(J252=K252,IF(H252="SI",IF(AND(I252&lt;=$DF$14,I252&gt;=($DF$14*0.9)),"CUMPLE","NO CUMPLE"),IF(I252=$DF$14,"CUMPLE","NO CUMPLE")),"NO CUMPLE"),"")</f>
        <v/>
      </c>
      <c r="Q252" s="179">
        <f t="shared" si="1301"/>
        <v>0</v>
      </c>
      <c r="R252" s="847" t="str">
        <f t="shared" si="1259"/>
        <v/>
      </c>
      <c r="S252" s="847" t="str">
        <f t="shared" si="1221"/>
        <v/>
      </c>
      <c r="T252" s="789"/>
      <c r="U252" s="790"/>
      <c r="V252" s="155"/>
      <c r="W252" s="753"/>
      <c r="X252" s="791"/>
      <c r="Y252" s="848">
        <f>ROUND(W252*$DP$14,0)</f>
        <v>0</v>
      </c>
      <c r="Z252" s="848">
        <f t="shared" si="1222"/>
        <v>0</v>
      </c>
      <c r="AA252" s="1045"/>
      <c r="AB252" s="849" t="str">
        <f>IF(W252&lt;&gt;"",IF((Y252/$DP$14)/$DN$14&lt;=$AA$20,"CUMPLE","RECHAZADO"),"")</f>
        <v/>
      </c>
      <c r="AC252" s="850">
        <f t="shared" si="1305"/>
        <v>0</v>
      </c>
      <c r="AD252" s="850">
        <f t="shared" si="1306"/>
        <v>0</v>
      </c>
      <c r="AE252" s="789"/>
      <c r="AF252" s="753"/>
      <c r="AG252" s="848">
        <f>ROUND(AF252*$DQ$14,0)</f>
        <v>0</v>
      </c>
      <c r="AH252" s="1045"/>
      <c r="AI252" s="849" t="str">
        <f>IF(AF252&lt;&gt;"",IF(AG252/$DQ$14&lt;=$AH$20,"CUMPLE","RECHAZADO"),"")</f>
        <v/>
      </c>
      <c r="AJ252" s="789"/>
      <c r="AK252" s="753"/>
      <c r="AL252" s="848">
        <f>ROUND(AK252*$DR$14,0)</f>
        <v>0</v>
      </c>
      <c r="AM252" s="1045"/>
      <c r="AN252" s="849" t="str">
        <f>IF(AK252&lt;&gt;"",IF(AL252/$DR$14&lt;=$AM$20,"CUMPLE","RECHAZADO"),"")</f>
        <v/>
      </c>
      <c r="AO252" s="789"/>
      <c r="AP252" s="753"/>
      <c r="AQ252" s="848">
        <f>ROUND(AP252*$DS$14,0)</f>
        <v>0</v>
      </c>
      <c r="AR252" s="1045"/>
      <c r="AS252" s="849" t="str">
        <f>IF(AP252&lt;&gt;"",IF(AQ252/$DR$14&lt;=$AR$20,"CUMPLE","RECHAZADO"),"")</f>
        <v/>
      </c>
      <c r="AT252" s="792"/>
      <c r="AU252" s="851">
        <f t="shared" si="1310"/>
        <v>0</v>
      </c>
      <c r="AV252" s="753"/>
      <c r="AW252" s="852">
        <f t="shared" si="1311"/>
        <v>0</v>
      </c>
      <c r="AX252" s="852">
        <f t="shared" si="1312"/>
        <v>0</v>
      </c>
      <c r="AY252" s="852" t="str">
        <f>IF(AV252&lt;&gt;"",IF(AI252="CUMPLE",IF(AN252="CUMPLE",IF(AS252="CUMPLE","CUMPLE","NO CUMPLE"),"NO CUMPLE"),"NO CUMPLE"),"")</f>
        <v/>
      </c>
      <c r="AZ252" s="155"/>
      <c r="BA252" s="753"/>
      <c r="BB252" s="848">
        <f>ROUND(BA252*$DQ$14,0)</f>
        <v>0</v>
      </c>
      <c r="BC252" s="853">
        <f t="shared" ref="BC252" si="1371">$BC$14</f>
        <v>171994948</v>
      </c>
      <c r="BD252" s="854" t="str">
        <f t="shared" si="1234"/>
        <v/>
      </c>
      <c r="BE252" s="789"/>
      <c r="BF252" s="753"/>
      <c r="BG252" s="848">
        <f>ROUND(BF252*$DR$14,0)</f>
        <v>0</v>
      </c>
      <c r="BH252" s="848">
        <f t="shared" ref="BH252" si="1372">$BH$14</f>
        <v>888779540</v>
      </c>
      <c r="BI252" s="854" t="str">
        <f t="shared" si="1317"/>
        <v/>
      </c>
      <c r="BJ252" s="789"/>
      <c r="BK252" s="753"/>
      <c r="BL252" s="848">
        <f>ROUND(BK252*$DS$14,0)</f>
        <v>0</v>
      </c>
      <c r="BM252" s="1045"/>
      <c r="BN252" s="849" t="str">
        <f>IF(BK252&lt;&gt;"",IF((BL252/$DR$14)/$DN$14&lt;=$BM$20,"CUMPLE","RECHAZADO"),"")</f>
        <v/>
      </c>
      <c r="BO252" s="793"/>
      <c r="BP252" s="851">
        <f t="shared" si="1319"/>
        <v>0</v>
      </c>
      <c r="BQ252" s="753"/>
      <c r="BR252" s="852">
        <f t="shared" si="1320"/>
        <v>0</v>
      </c>
      <c r="BS252" s="852">
        <f t="shared" si="1321"/>
        <v>0</v>
      </c>
      <c r="BT252" s="852" t="str">
        <f>IF(BQ252&lt;&gt;"",IF(BD252="CUMPLE",IF(BI252="CUMPLE",IF(BN252="CUMPLE","CUMPLE","NO CUMPLE"),"NO CUMPLE"),"NO CUMPLE"),"")</f>
        <v/>
      </c>
      <c r="BU252" s="155"/>
      <c r="BV252" s="753"/>
      <c r="BW252" s="753"/>
      <c r="BX252" s="855">
        <f t="shared" si="1323"/>
        <v>0</v>
      </c>
      <c r="BY252" s="855" t="str">
        <f>IF(BV252&lt;&gt;"",IF(AND(BV252/$DN$14&lt;=$BY$15,BV252/$DN$14&gt;=$BY$16),"CUMPLE","RECHAZADO"),"")</f>
        <v/>
      </c>
      <c r="BZ252" s="855">
        <f t="shared" si="1324"/>
        <v>0</v>
      </c>
      <c r="CA252" s="855">
        <f t="shared" si="1325"/>
        <v>0</v>
      </c>
      <c r="CB252" s="155"/>
      <c r="CC252" s="753"/>
      <c r="CD252" s="753"/>
      <c r="CE252" s="855">
        <f t="shared" si="1326"/>
        <v>0</v>
      </c>
      <c r="CF252" s="855" t="str">
        <f>IF(CC252&lt;&gt;"",IF(AND(CC252/$DN$14&lt;=$CF$15,CC252/$DN$14&gt;=$CF$16),"CUMPLE","RECHAZADO"),"")</f>
        <v/>
      </c>
      <c r="CG252" s="855">
        <f t="shared" si="1327"/>
        <v>0</v>
      </c>
      <c r="CH252" s="855">
        <f t="shared" si="1328"/>
        <v>0</v>
      </c>
      <c r="CI252" s="794"/>
      <c r="CJ252" s="856" t="str">
        <f t="shared" si="1329"/>
        <v/>
      </c>
      <c r="CK252" s="857">
        <f t="shared" si="1330"/>
        <v>0</v>
      </c>
      <c r="CL252" s="858" t="str">
        <f t="shared" si="1250"/>
        <v/>
      </c>
      <c r="CM252" s="155"/>
      <c r="CN252" s="859" t="str">
        <f t="shared" si="1332"/>
        <v/>
      </c>
      <c r="CO252" s="860">
        <f t="shared" si="1333"/>
        <v>0</v>
      </c>
      <c r="CP252" s="861" t="str">
        <f t="shared" si="1253"/>
        <v/>
      </c>
      <c r="CQ252" s="156"/>
      <c r="CR252" s="862">
        <f t="shared" si="1254"/>
        <v>0</v>
      </c>
      <c r="CS252" s="855">
        <f>(W252*$DP$14)+X252+(AF252*$DQ$14)+(AK252*$DR$14)+(AP252*$DS$14)+AV252+(BA252*$DQ$14)+(BF252*$DR$14)+(BK252*$DS$14)+BQ252+BV252+BW252+CC252+CD252</f>
        <v>0</v>
      </c>
      <c r="CT252" s="861">
        <f t="shared" si="1335"/>
        <v>0</v>
      </c>
      <c r="CU252" s="863"/>
      <c r="CV252" s="861" t="str">
        <f t="shared" si="1256"/>
        <v/>
      </c>
      <c r="DB252" s="864" t="str">
        <f>IF(F252&lt;&gt;"",IF(G252="CUMPLE",IF(P252="CUMPLE",IF(AB252="CUMPLE",IF(AY252="CUMPLE",IF(BT252="CUMPLE",IF(BY252="CUMPLE",IF(CF252="CUMPLE","HABILITADO","RECHAZADO"),"RECHAZADO"),"RECHAZADO"),"RECHAZADO"),"RECHAZADO"),"RECHAZADO"),"RECHAZADO"),"")</f>
        <v/>
      </c>
      <c r="DC252" s="865"/>
    </row>
    <row r="253" spans="1:107" ht="14.25" customHeight="1" thickTop="1" thickBot="1" x14ac:dyDescent="0.3">
      <c r="A253" s="105">
        <v>18</v>
      </c>
      <c r="B253" s="881"/>
      <c r="C253" s="881"/>
      <c r="D253" s="222"/>
      <c r="E253" s="881"/>
      <c r="F253" s="882"/>
      <c r="G253" s="881"/>
      <c r="H253" s="881"/>
      <c r="I253" s="881"/>
      <c r="J253" s="883"/>
      <c r="K253" s="881"/>
      <c r="L253" s="219"/>
      <c r="M253" s="218"/>
      <c r="N253" s="218"/>
      <c r="O253" s="218"/>
      <c r="P253" s="881"/>
      <c r="Q253" s="218"/>
      <c r="R253" s="881"/>
      <c r="S253" s="881"/>
      <c r="T253" s="881"/>
      <c r="U253" s="881"/>
      <c r="V253" s="881"/>
      <c r="W253" s="881"/>
      <c r="X253" s="881"/>
      <c r="Y253" s="881"/>
      <c r="Z253" s="881"/>
      <c r="AA253" s="881"/>
      <c r="AB253" s="881"/>
      <c r="AC253" s="881"/>
      <c r="AD253" s="881"/>
      <c r="AE253" s="881"/>
      <c r="AF253" s="881"/>
      <c r="AG253" s="881"/>
      <c r="AH253" s="881"/>
      <c r="AI253" s="881"/>
      <c r="AJ253" s="881"/>
      <c r="AK253" s="881"/>
      <c r="AL253" s="881"/>
      <c r="AM253" s="881"/>
      <c r="AN253" s="881"/>
      <c r="AO253" s="881"/>
      <c r="AP253" s="881"/>
      <c r="AQ253" s="881"/>
      <c r="AR253" s="881"/>
      <c r="AS253" s="881"/>
      <c r="AT253" s="881"/>
      <c r="AU253" s="881"/>
      <c r="AV253" s="881"/>
      <c r="AW253" s="881"/>
      <c r="AX253" s="881"/>
      <c r="AY253" s="881"/>
      <c r="AZ253" s="881"/>
      <c r="BA253" s="881"/>
      <c r="BB253" s="881"/>
      <c r="BC253" s="881"/>
      <c r="BD253" s="881"/>
      <c r="BE253" s="881"/>
      <c r="BF253" s="881"/>
      <c r="BG253" s="881"/>
      <c r="BH253" s="881"/>
      <c r="BI253" s="881"/>
      <c r="BJ253" s="881"/>
      <c r="BK253" s="881"/>
      <c r="BL253" s="881"/>
      <c r="BM253" s="881"/>
      <c r="BN253" s="881"/>
      <c r="BO253" s="881"/>
      <c r="BP253" s="881"/>
      <c r="BQ253" s="881"/>
      <c r="BR253" s="881"/>
      <c r="BS253" s="881"/>
      <c r="BT253" s="881"/>
      <c r="BU253" s="881"/>
      <c r="BV253" s="881"/>
      <c r="BW253" s="881"/>
      <c r="BX253" s="881"/>
      <c r="BY253" s="881"/>
      <c r="BZ253" s="881"/>
      <c r="CA253" s="881"/>
      <c r="CB253" s="881"/>
      <c r="CC253" s="881"/>
      <c r="CD253" s="881"/>
      <c r="CE253" s="881"/>
      <c r="CF253" s="881"/>
      <c r="CG253" s="881"/>
      <c r="CH253" s="881"/>
      <c r="CI253" s="881"/>
      <c r="CJ253" s="881"/>
      <c r="CK253" s="881"/>
      <c r="CL253" s="881"/>
      <c r="CM253" s="881"/>
      <c r="CN253" s="881"/>
      <c r="CO253" s="881"/>
      <c r="CP253" s="884" t="s">
        <v>2063</v>
      </c>
      <c r="CQ253" s="881"/>
      <c r="CR253" s="881"/>
      <c r="CS253" s="881"/>
      <c r="CT253" s="881"/>
      <c r="CU253" s="885"/>
      <c r="CV253" s="881"/>
      <c r="CW253" s="136"/>
      <c r="DB253" s="886"/>
      <c r="DC253" s="887"/>
    </row>
    <row r="254" spans="1:107" ht="13.5" customHeight="1" thickBot="1" x14ac:dyDescent="0.3">
      <c r="A254" s="1039">
        <f t="shared" ref="A254" si="1373">A266</f>
        <v>19</v>
      </c>
      <c r="B254" s="870">
        <v>1</v>
      </c>
      <c r="C254" s="1039" t="str">
        <f>Proponentes!B236</f>
        <v>UNION TEMPORAL EDUCACION PSC 2021</v>
      </c>
      <c r="D254" s="726"/>
      <c r="E254" s="871"/>
      <c r="F254" s="872">
        <v>20036397801</v>
      </c>
      <c r="G254" s="873" t="str">
        <f t="shared" ref="G254" si="1374">IF(F254&lt;&gt;"",IF(F254=$DV$3,"CUMPLE","RECHAZADO"),"")</f>
        <v>CUMPLE</v>
      </c>
      <c r="H254" s="874" t="s">
        <v>1538</v>
      </c>
      <c r="I254" s="880">
        <v>17687702642</v>
      </c>
      <c r="J254" s="208">
        <v>336066350</v>
      </c>
      <c r="K254" s="173">
        <f t="shared" ref="K254:K265" si="1375">ROUND((I254*0.019),0)</f>
        <v>336066350</v>
      </c>
      <c r="L254" s="724" t="e">
        <f t="shared" ref="L254:L265" si="1376">1-I254/DF237</f>
        <v>#DIV/0!</v>
      </c>
      <c r="M254" s="175" t="e">
        <f t="shared" ref="M254:M265" si="1377">DF237/DN237</f>
        <v>#DIV/0!</v>
      </c>
      <c r="N254" s="176" t="e">
        <f t="shared" ref="N254:N265" si="1378">M254*0.019</f>
        <v>#DIV/0!</v>
      </c>
      <c r="O254" s="177" t="e">
        <f t="shared" ref="O254:O265" si="1379">(M254+N254)</f>
        <v>#DIV/0!</v>
      </c>
      <c r="P254" s="178" t="str">
        <f>IF(H254&lt;&gt;"",IF(J254=K254,IF(H254="SI",IF(AND(I254&lt;=$DF$3,I254&gt;=($DF$3*0.9)),"CUMPLE","NO CUMPLE"),IF(I254=$DF$3,"CUMPLE","NO CUMPLE")),"NO CUMPLE"),"")</f>
        <v>CUMPLE</v>
      </c>
      <c r="Q254" s="725">
        <f t="shared" ref="Q254:Q265" si="1380">DN237</f>
        <v>0</v>
      </c>
      <c r="R254" s="180">
        <f t="shared" ref="R254" si="1381">IF(F254&lt;&gt;"",IF(G254="CUMPLE",IF(P254="CUMPLE",(I254+J254),""),"RECHAZADO"),"")</f>
        <v>18023768992</v>
      </c>
      <c r="S254" s="180">
        <f t="shared" ref="S254" si="1382">IF(F254&lt;&gt;"",IF(G254="CUMPLE",IF(P254="CUMPLE",I254,""),"RECHAZADO"),"")</f>
        <v>17687702642</v>
      </c>
      <c r="T254" s="890"/>
      <c r="U254" s="209"/>
      <c r="V254" s="871"/>
      <c r="W254" s="874">
        <v>1018200</v>
      </c>
      <c r="X254" s="876">
        <v>1412243.55</v>
      </c>
      <c r="Y254" s="184">
        <f>ROUND(W254*$DP$3,0)</f>
        <v>74328600</v>
      </c>
      <c r="Z254" s="184">
        <f t="shared" si="1222"/>
        <v>1412243</v>
      </c>
      <c r="AA254" s="1044">
        <f t="shared" ref="AA254" si="1383">$AA$16</f>
        <v>100189.4</v>
      </c>
      <c r="AB254" s="185" t="str">
        <f>IF(W254&lt;&gt;"",IF((Y254/$DP$3)/$DN$3&lt;=$AA$20,"CUMPLE","RECHAZADO"),"")</f>
        <v>CUMPLE</v>
      </c>
      <c r="AC254" s="186">
        <f t="shared" ref="AC254:AC265" si="1384">Y254+Z254</f>
        <v>75740843</v>
      </c>
      <c r="AD254" s="186">
        <f t="shared" ref="AD254:AD265" si="1385">Y254</f>
        <v>74328600</v>
      </c>
      <c r="AE254" s="209"/>
      <c r="AF254" s="874">
        <v>145483</v>
      </c>
      <c r="AG254" s="184">
        <f>ROUND(AF254*$DQ$3,0)</f>
        <v>3200626</v>
      </c>
      <c r="AH254" s="1044">
        <f t="shared" ref="AH254" si="1386">$AH$16</f>
        <v>301987.21999999997</v>
      </c>
      <c r="AI254" s="185" t="str">
        <f>IF(AF254&lt;&gt;"",IF(AG254/$DQ$3&lt;=$AH$20,"CUMPLE","RECHAZADO"),"")</f>
        <v>CUMPLE</v>
      </c>
      <c r="AJ254" s="209"/>
      <c r="AK254" s="874">
        <v>116117</v>
      </c>
      <c r="AL254" s="184">
        <f>ROUND(AK254*$DR$3,0)</f>
        <v>8476541</v>
      </c>
      <c r="AM254" s="1044">
        <f t="shared" ref="AM254" si="1387">$AM$16</f>
        <v>240934</v>
      </c>
      <c r="AN254" s="185" t="str">
        <f>IF(AK254&lt;&gt;"",IF(AL254/$DR$3&lt;=$AM$20,"CUMPLE","RECHAZADO"),"")</f>
        <v>CUMPLE</v>
      </c>
      <c r="AO254" s="209"/>
      <c r="AP254" s="874"/>
      <c r="AQ254" s="184">
        <f>ROUND(AP254*$DS$3,0)</f>
        <v>0</v>
      </c>
      <c r="AR254" s="1044">
        <f t="shared" ref="AR254" si="1388">$AR$16</f>
        <v>316072.26</v>
      </c>
      <c r="AS254" s="185" t="str">
        <f>IF(AP254&lt;&gt;"",IF(AQ254/$DR$3&lt;=$AR$20,"CUMPLE","RECHAZADO"),"")</f>
        <v/>
      </c>
      <c r="AT254" s="185"/>
      <c r="AU254" s="194">
        <f t="shared" ref="AU254:AU265" si="1389">AG254+AL254+AQ254</f>
        <v>11677167</v>
      </c>
      <c r="AV254" s="874">
        <v>2218669</v>
      </c>
      <c r="AW254" s="877">
        <f t="shared" ref="AW254:AW265" si="1390">ROUND((AG254+AL254+AQ254)*19%,0)</f>
        <v>2218662</v>
      </c>
      <c r="AX254" s="877">
        <f t="shared" ref="AX254:AX265" si="1391">ROUND((AG254+AL254+AQ254)*$AV$16,0)</f>
        <v>13895829</v>
      </c>
      <c r="AY254" s="877" t="str">
        <f t="shared" ref="AY254:AY256" si="1392">IF(AV254&lt;&gt;"",IF(AI254="CUMPLE",IF(AN254="CUMPLE","CUMPLE","NO CUMPLE"),"NO CUMPLE")," ")</f>
        <v>CUMPLE</v>
      </c>
      <c r="AZ254" s="871"/>
      <c r="BA254" s="874">
        <v>7649132</v>
      </c>
      <c r="BB254" s="184">
        <f>ROUND(BA254*$DQ$3,0)</f>
        <v>168280904</v>
      </c>
      <c r="BC254" s="184">
        <f t="shared" ref="BC254" si="1393">$BC$3</f>
        <v>339892784</v>
      </c>
      <c r="BD254" s="185" t="str">
        <f t="shared" ref="BD254" si="1394">IF(BA254&lt;&gt;"",IF(BB254&lt;=BC254,"CUMPLE","RECHAZADO"),"")</f>
        <v>CUMPLE</v>
      </c>
      <c r="BE254" s="209"/>
      <c r="BF254" s="874">
        <v>7186672</v>
      </c>
      <c r="BG254" s="184">
        <f>ROUND(BF254*$DR$3,0)</f>
        <v>524627056</v>
      </c>
      <c r="BH254" s="184">
        <f t="shared" ref="BH254" si="1395">$BH$3</f>
        <v>1059638654</v>
      </c>
      <c r="BI254" s="185" t="str">
        <f t="shared" ref="BI254:BI265" si="1396">IF(BF254&lt;&gt;"",IF(BG254&lt;=BH254,"CUMPLE","RECHAZADO"),"")</f>
        <v>CUMPLE</v>
      </c>
      <c r="BJ254" s="209"/>
      <c r="BK254" s="874"/>
      <c r="BL254" s="184">
        <f>ROUND(BK254*$DS$3,0)</f>
        <v>0</v>
      </c>
      <c r="BM254" s="1044">
        <f t="shared" ref="BM254" si="1397">$BM$16</f>
        <v>74539289</v>
      </c>
      <c r="BN254" s="185" t="str">
        <f>IF(BK254&lt;&gt;"",IF((BL254/$DR$3)/$DN$3&lt;=$BM$20,"CUMPLE","RECHAZADO"),"")</f>
        <v/>
      </c>
      <c r="BO254" s="878"/>
      <c r="BP254" s="194">
        <f t="shared" ref="BP254:BP265" si="1398">BB254+BG254+BL254</f>
        <v>692907960</v>
      </c>
      <c r="BQ254" s="874">
        <v>131652520</v>
      </c>
      <c r="BR254" s="877">
        <f t="shared" ref="BR254:BR265" si="1399">ROUND((BB254+BG254+BL254)*19%,0)</f>
        <v>131652512</v>
      </c>
      <c r="BS254" s="877">
        <f t="shared" ref="BS254:BS265" si="1400">ROUND((BB254+BG254+BL254)*$AV$16,0)</f>
        <v>824560472</v>
      </c>
      <c r="BT254" s="877" t="str">
        <f t="shared" ref="BT254:BT256" si="1401">IF(BQ254&lt;&gt;"",IF(BD254="CUMPLE",IF(BI254="CUMPLE","CUMPLE","NO CUMPLE"),"NO CUMPLE")," ")</f>
        <v>CUMPLE</v>
      </c>
      <c r="BU254" s="871"/>
      <c r="BV254" s="874">
        <v>136138870</v>
      </c>
      <c r="BW254" s="874">
        <v>2586638.5299999998</v>
      </c>
      <c r="BX254" s="194">
        <f t="shared" ref="BX254:BX265" si="1402">ROUND((BV254*10%)*19%,0)</f>
        <v>2586639</v>
      </c>
      <c r="BY254" s="194" t="str">
        <f>IF(BV254&lt;&gt;"",IF(AND(BV254/$DN$3&lt;=$BY$15,BV254/$DN$3&gt;=$BY$16),"CUMPLE","RECHAZADO"),"")</f>
        <v>CUMPLE</v>
      </c>
      <c r="BZ254" s="194">
        <f t="shared" ref="BZ254:BZ265" si="1403">BV254</f>
        <v>136138870</v>
      </c>
      <c r="CA254" s="194">
        <f t="shared" ref="CA254:CA265" si="1404">BZ254+BX254</f>
        <v>138725509</v>
      </c>
      <c r="CB254" s="871"/>
      <c r="CC254" s="874"/>
      <c r="CD254" s="874"/>
      <c r="CE254" s="194">
        <f t="shared" ref="CE254:CE265" si="1405">ROUND((CC254*10%)*19%,0)</f>
        <v>0</v>
      </c>
      <c r="CF254" s="194" t="str">
        <f>IF(CC254&lt;&gt;"",IF(AND(CC254/$DN$3&lt;=$CF$15,CC254/$DS$3&gt;=$CF$16),"CUMPLE","RECHAZADO"),"")</f>
        <v/>
      </c>
      <c r="CG254" s="194">
        <f t="shared" ref="CG254:CG265" si="1406">CC254</f>
        <v>0</v>
      </c>
      <c r="CH254" s="194">
        <f t="shared" ref="CH254:CH265" si="1407">CG254+CE254</f>
        <v>0</v>
      </c>
      <c r="CI254" s="194"/>
      <c r="CJ254" s="232">
        <f t="shared" ref="CJ254:CJ265" si="1408">R254</f>
        <v>18023768992</v>
      </c>
      <c r="CK254" s="197">
        <f t="shared" ref="CK254:CK265" si="1409">AC254+AX254+BS254+CA254+CH254</f>
        <v>1052922653</v>
      </c>
      <c r="CL254" s="232">
        <f t="shared" ref="CL254" si="1410">IF(CJ254="RECHAZADO","RECHAZADO",IF(CJ254&lt;&gt;"",CJ254+CK254,""))</f>
        <v>19076691645</v>
      </c>
      <c r="CM254" s="871"/>
      <c r="CN254" s="200">
        <f t="shared" ref="CN254:CN265" si="1411">S254</f>
        <v>17687702642</v>
      </c>
      <c r="CO254" s="200">
        <f t="shared" ref="CO254:CO265" si="1412">AD254+AU254+BP254+BZ254+CG254</f>
        <v>915052597</v>
      </c>
      <c r="CP254" s="200">
        <f t="shared" ref="CP254" si="1413">IF(CN254="RECHAZADO","RECHAZADO",IF(CN254&lt;&gt;"",CN254+CO254,""))</f>
        <v>18602755239</v>
      </c>
      <c r="CQ254" s="871"/>
      <c r="CR254" s="194">
        <f t="shared" si="1254"/>
        <v>18023768992</v>
      </c>
      <c r="CS254" s="194">
        <f>(W254*$DP$3)+X254+(AF254*$DQ$3)+(AK254*$DR$3)+(AP254*$DS$3)+AV254+(BA254*$DQ$3)+(BF254*$DR$3)+(BK254*$DS$3)+BQ254+BV254+BW254+CC254+CD254</f>
        <v>1052922668.0799999</v>
      </c>
      <c r="CT254" s="200">
        <f t="shared" ref="CT254:CT265" si="1414">CR254+CS254</f>
        <v>19076691660.080002</v>
      </c>
      <c r="CU254" s="874">
        <v>19076691660.080002</v>
      </c>
      <c r="CV254" s="200" t="str">
        <f t="shared" ref="CV254" si="1415">IF(CU254&lt;&gt;"",IF(CT254=CU254,"OK","REVISAR"),"")</f>
        <v>OK</v>
      </c>
      <c r="CW254" s="136"/>
      <c r="DB254" s="879" t="str">
        <f>IF(F254&lt;&gt;"",IF(G254="CUMPLE",IF(P254="CUMPLE",IF(AB254="CUMPLE",IF(AY254="CUMPLE",IF(BT254="CUMPLE",IF(BY254="CUMPLE","HABILITADO","RECHAZADO"),"RECHAZADO"),"RECHAZADO"),"RECHAZADO"),"RECHAZADO"),"RECHAZADO"),"")</f>
        <v>HABILITADO</v>
      </c>
      <c r="DC254" s="487"/>
    </row>
    <row r="255" spans="1:107" hidden="1" x14ac:dyDescent="0.25">
      <c r="A255" s="1041"/>
      <c r="B255" s="167">
        <v>2</v>
      </c>
      <c r="C255" s="1043"/>
      <c r="D255" s="220"/>
      <c r="E255" s="156"/>
      <c r="F255" s="168"/>
      <c r="G255" s="169" t="str">
        <f t="shared" ref="G255" si="1416">IF(F255&lt;&gt;"",IF(F255=$DV$4,"CUMPLE","RECHAZADO"),"")</f>
        <v/>
      </c>
      <c r="H255" s="170"/>
      <c r="I255" s="221"/>
      <c r="J255" s="172"/>
      <c r="K255" s="827">
        <f t="shared" si="1375"/>
        <v>0</v>
      </c>
      <c r="L255" s="174" t="e">
        <f t="shared" si="1376"/>
        <v>#DIV/0!</v>
      </c>
      <c r="M255" s="175" t="e">
        <f t="shared" si="1377"/>
        <v>#DIV/0!</v>
      </c>
      <c r="N255" s="176" t="e">
        <f t="shared" si="1378"/>
        <v>#DIV/0!</v>
      </c>
      <c r="O255" s="177" t="e">
        <f t="shared" si="1379"/>
        <v>#DIV/0!</v>
      </c>
      <c r="P255" s="179" t="str">
        <f>IF(H255&lt;&gt;"",IF(J255=K255,IF(H255="SI",IF(AND(I255&lt;=$DF$4,I255&gt;=($DF$4*0.9)),"CUMPLE","NO CUMPLE"),IF(I255=$DF$4,"CUMPLE","NO CUMPLE")),"NO CUMPLE"),"")</f>
        <v/>
      </c>
      <c r="Q255" s="179">
        <f t="shared" si="1380"/>
        <v>0</v>
      </c>
      <c r="R255" s="828" t="str">
        <f t="shared" si="1259"/>
        <v/>
      </c>
      <c r="S255" s="828" t="str">
        <f t="shared" si="1221"/>
        <v/>
      </c>
      <c r="T255" s="181"/>
      <c r="U255" s="182"/>
      <c r="V255" s="155"/>
      <c r="W255" s="170"/>
      <c r="X255" s="183"/>
      <c r="Y255" s="829">
        <f>ROUND(W255*$DP$4,0)</f>
        <v>0</v>
      </c>
      <c r="Z255" s="829">
        <f t="shared" si="1222"/>
        <v>0</v>
      </c>
      <c r="AA255" s="1045"/>
      <c r="AB255" s="244" t="str">
        <f>IF(W255&lt;&gt;"",IF((Y255/$DP$4)/$DN$4&lt;=$AA$20,"CUMPLE","RECHAZADO"),"")</f>
        <v/>
      </c>
      <c r="AC255" s="830">
        <f t="shared" si="1384"/>
        <v>0</v>
      </c>
      <c r="AD255" s="830">
        <f t="shared" si="1385"/>
        <v>0</v>
      </c>
      <c r="AE255" s="181"/>
      <c r="AF255" s="170"/>
      <c r="AG255" s="829">
        <f>ROUND(AF255*$DQ$4,0)</f>
        <v>0</v>
      </c>
      <c r="AH255" s="1045"/>
      <c r="AI255" s="244" t="str">
        <f>IF(AF255&lt;&gt;"",IF(AG255/$DQ$4&lt;=$AH$20,"CUMPLE","RECHAZADO"),"")</f>
        <v/>
      </c>
      <c r="AJ255" s="181"/>
      <c r="AK255" s="170"/>
      <c r="AL255" s="829">
        <f>ROUND(AK255*$DR$4,0)</f>
        <v>0</v>
      </c>
      <c r="AM255" s="1045"/>
      <c r="AN255" s="244" t="str">
        <f>IF(AK255&lt;&gt;"",IF(AL255/$DR$4&lt;=$AM$20,"CUMPLE","RECHAZADO"),"")</f>
        <v/>
      </c>
      <c r="AO255" s="181"/>
      <c r="AP255" s="170"/>
      <c r="AQ255" s="829">
        <f>ROUND(AP255*$DS$4,0)</f>
        <v>0</v>
      </c>
      <c r="AR255" s="1045"/>
      <c r="AS255" s="244" t="str">
        <f>IF(AP255&lt;&gt;"",IF(AQ255/$DR$4&lt;=$AR$20,"CUMPLE","RECHAZADO"),"")</f>
        <v/>
      </c>
      <c r="AT255" s="187"/>
      <c r="AU255" s="831">
        <f t="shared" si="1389"/>
        <v>0</v>
      </c>
      <c r="AV255" s="170"/>
      <c r="AW255" s="832">
        <f t="shared" si="1390"/>
        <v>0</v>
      </c>
      <c r="AX255" s="832">
        <f t="shared" si="1391"/>
        <v>0</v>
      </c>
      <c r="AY255" s="832" t="str">
        <f t="shared" si="1392"/>
        <v xml:space="preserve"> </v>
      </c>
      <c r="AZ255" s="155"/>
      <c r="BA255" s="170"/>
      <c r="BB255" s="829">
        <f>ROUND(BA255*$DQ$4,0)</f>
        <v>0</v>
      </c>
      <c r="BC255" s="834">
        <f t="shared" ref="BC255" si="1417">$BC$4</f>
        <v>92828885</v>
      </c>
      <c r="BD255" s="729" t="str">
        <f t="shared" si="1234"/>
        <v/>
      </c>
      <c r="BE255" s="181"/>
      <c r="BF255" s="170"/>
      <c r="BG255" s="829">
        <f>ROUND(BF255*$DR$4,0)</f>
        <v>0</v>
      </c>
      <c r="BH255" s="829">
        <f t="shared" ref="BH255" si="1418">$BH$4</f>
        <v>924495218</v>
      </c>
      <c r="BI255" s="729" t="str">
        <f t="shared" si="1396"/>
        <v/>
      </c>
      <c r="BJ255" s="181"/>
      <c r="BK255" s="170"/>
      <c r="BL255" s="829">
        <f>ROUND(BK255*$DS$4,0)</f>
        <v>0</v>
      </c>
      <c r="BM255" s="1045"/>
      <c r="BN255" s="244" t="str">
        <f>IF(BK255&lt;&gt;"",IF((BL255/$DR$4)/$DN$4&lt;=$BM$20,"CUMPLE","RECHAZADO"),"")</f>
        <v/>
      </c>
      <c r="BO255" s="193"/>
      <c r="BP255" s="831">
        <f t="shared" si="1398"/>
        <v>0</v>
      </c>
      <c r="BQ255" s="170"/>
      <c r="BR255" s="832">
        <f t="shared" si="1399"/>
        <v>0</v>
      </c>
      <c r="BS255" s="832">
        <f t="shared" si="1400"/>
        <v>0</v>
      </c>
      <c r="BT255" s="832" t="str">
        <f t="shared" si="1401"/>
        <v xml:space="preserve"> </v>
      </c>
      <c r="BU255" s="155"/>
      <c r="BV255" s="170"/>
      <c r="BW255" s="170"/>
      <c r="BX255" s="835">
        <f t="shared" si="1402"/>
        <v>0</v>
      </c>
      <c r="BY255" s="835" t="str">
        <f>IF(BV255&lt;&gt;"",IF(AND(BV255/$DN$4&lt;=$BY$15,BV255/$DN$4&gt;=$BY$16),"CUMPLE","RECHAZADO"),"")</f>
        <v/>
      </c>
      <c r="BZ255" s="835">
        <f t="shared" si="1403"/>
        <v>0</v>
      </c>
      <c r="CA255" s="835">
        <f t="shared" si="1404"/>
        <v>0</v>
      </c>
      <c r="CB255" s="155"/>
      <c r="CC255" s="170"/>
      <c r="CD255" s="170"/>
      <c r="CE255" s="835">
        <f t="shared" si="1405"/>
        <v>0</v>
      </c>
      <c r="CF255" s="835" t="str">
        <f>IF(CC255&lt;&gt;"",IF(AND(CC255/$DN$4&lt;=$CF$15,CC255/$DS$4&gt;=$CF$16),"CUMPLE","RECHAZADO"),"")</f>
        <v/>
      </c>
      <c r="CG255" s="835">
        <f t="shared" si="1406"/>
        <v>0</v>
      </c>
      <c r="CH255" s="835">
        <f t="shared" si="1407"/>
        <v>0</v>
      </c>
      <c r="CI255" s="195"/>
      <c r="CJ255" s="86" t="str">
        <f t="shared" si="1408"/>
        <v/>
      </c>
      <c r="CK255" s="836">
        <f t="shared" si="1409"/>
        <v>0</v>
      </c>
      <c r="CL255" s="837" t="str">
        <f t="shared" si="1250"/>
        <v/>
      </c>
      <c r="CM255" s="155"/>
      <c r="CN255" s="838" t="str">
        <f t="shared" si="1411"/>
        <v/>
      </c>
      <c r="CO255" s="839">
        <f t="shared" si="1412"/>
        <v>0</v>
      </c>
      <c r="CP255" s="840" t="str">
        <f t="shared" si="1253"/>
        <v/>
      </c>
      <c r="CQ255" s="156"/>
      <c r="CR255" s="841">
        <f t="shared" si="1254"/>
        <v>0</v>
      </c>
      <c r="CS255" s="835">
        <f>(W255*$DP$4)+X255+(AF255*$DQ$4)+(AK255*$DR$4)+(AP255*$DS$4)+AV255+(BA255*$DQ$4)+(BF255*$DR$4)+(BK255*$DS$4)+BQ255+BV255+BW255+CC255+CD255</f>
        <v>0</v>
      </c>
      <c r="CT255" s="840">
        <f t="shared" si="1414"/>
        <v>0</v>
      </c>
      <c r="CU255" s="842"/>
      <c r="CV255" s="840" t="str">
        <f t="shared" si="1256"/>
        <v/>
      </c>
      <c r="DB255" s="843" t="str">
        <f t="shared" si="1257"/>
        <v/>
      </c>
      <c r="DC255" s="844"/>
    </row>
    <row r="256" spans="1:107" hidden="1" x14ac:dyDescent="0.25">
      <c r="A256" s="1046"/>
      <c r="B256" s="870">
        <v>3</v>
      </c>
      <c r="C256" s="1043"/>
      <c r="D256" s="220"/>
      <c r="E256" s="156"/>
      <c r="F256" s="207"/>
      <c r="G256" s="169" t="str">
        <f t="shared" ref="G256" si="1419">IF(F256&lt;&gt;"",IF(F256=$DV$5,"CUMPLE","RECHAZADO"),"")</f>
        <v/>
      </c>
      <c r="H256" s="170"/>
      <c r="I256" s="216"/>
      <c r="J256" s="208"/>
      <c r="K256" s="173">
        <f t="shared" si="1375"/>
        <v>0</v>
      </c>
      <c r="L256" s="174" t="e">
        <f t="shared" si="1376"/>
        <v>#DIV/0!</v>
      </c>
      <c r="M256" s="175" t="e">
        <f t="shared" si="1377"/>
        <v>#DIV/0!</v>
      </c>
      <c r="N256" s="176" t="e">
        <f t="shared" si="1378"/>
        <v>#DIV/0!</v>
      </c>
      <c r="O256" s="177" t="e">
        <f t="shared" si="1379"/>
        <v>#DIV/0!</v>
      </c>
      <c r="P256" s="178" t="str">
        <f>IF(H256&lt;&gt;"",IF(J256=K256,IF(H256="SI",IF(AND(I256&lt;=$DF$5,I256&gt;=($DF$5*0.9)),"CUMPLE","NO CUMPLE"),IF(I256=$DF$5,"CUMPLE","NO CUMPLE")),"NO CUMPLE"),"")</f>
        <v/>
      </c>
      <c r="Q256" s="179">
        <f t="shared" si="1380"/>
        <v>0</v>
      </c>
      <c r="R256" s="180" t="str">
        <f t="shared" si="1259"/>
        <v/>
      </c>
      <c r="S256" s="180" t="str">
        <f t="shared" si="1221"/>
        <v/>
      </c>
      <c r="T256" s="209"/>
      <c r="U256" s="210"/>
      <c r="V256" s="155"/>
      <c r="W256" s="211"/>
      <c r="X256" s="212"/>
      <c r="Y256" s="184">
        <f>ROUND(W256*$DP$5,0)</f>
        <v>0</v>
      </c>
      <c r="Z256" s="184">
        <f t="shared" si="1222"/>
        <v>0</v>
      </c>
      <c r="AA256" s="1045"/>
      <c r="AB256" s="185" t="str">
        <f>IF(W256&lt;&gt;"",IF((Y256/$DP$5)/$DN$5&lt;=$AA$20,"CUMPLE","RECHAZADO"),"")</f>
        <v/>
      </c>
      <c r="AC256" s="186">
        <f t="shared" si="1384"/>
        <v>0</v>
      </c>
      <c r="AD256" s="186">
        <f t="shared" si="1385"/>
        <v>0</v>
      </c>
      <c r="AE256" s="209"/>
      <c r="AF256" s="211"/>
      <c r="AG256" s="184">
        <f>ROUND(AF256*$DQ$5,0)</f>
        <v>0</v>
      </c>
      <c r="AH256" s="1045"/>
      <c r="AI256" s="185" t="str">
        <f>IF(AF256&lt;&gt;"",IF(AG256/$DQ$5&lt;=$AH$20,"CUMPLE","RECHAZADO"),"")</f>
        <v/>
      </c>
      <c r="AJ256" s="209"/>
      <c r="AK256" s="211"/>
      <c r="AL256" s="184">
        <f>ROUND(AK256*$DR$5,0)</f>
        <v>0</v>
      </c>
      <c r="AM256" s="1045"/>
      <c r="AN256" s="185" t="str">
        <f>IF(AK256&lt;&gt;"",IF(AL256/$DR$5&lt;=$AM$20,"CUMPLE","RECHAZADO"),"")</f>
        <v/>
      </c>
      <c r="AO256" s="209"/>
      <c r="AP256" s="211"/>
      <c r="AQ256" s="184">
        <f>ROUND(AP256*$DS$5,0)</f>
        <v>0</v>
      </c>
      <c r="AR256" s="1045"/>
      <c r="AS256" s="185" t="str">
        <f>IF(AP256&lt;&gt;"",IF(AQ256/$DR$5&lt;=$AR$20,"CUMPLE","RECHAZADO"),"")</f>
        <v/>
      </c>
      <c r="AT256" s="213"/>
      <c r="AU256" s="188">
        <f t="shared" si="1389"/>
        <v>0</v>
      </c>
      <c r="AV256" s="170"/>
      <c r="AW256" s="189">
        <f t="shared" si="1390"/>
        <v>0</v>
      </c>
      <c r="AX256" s="189">
        <f t="shared" si="1391"/>
        <v>0</v>
      </c>
      <c r="AY256" s="189" t="str">
        <f t="shared" si="1392"/>
        <v xml:space="preserve"> </v>
      </c>
      <c r="AZ256" s="155"/>
      <c r="BA256" s="211"/>
      <c r="BB256" s="184">
        <f>ROUND(BA256*$DQ$5,0)</f>
        <v>0</v>
      </c>
      <c r="BC256" s="191">
        <f t="shared" ref="BC256" si="1420">$BC$5</f>
        <v>123465503</v>
      </c>
      <c r="BD256" s="192" t="str">
        <f t="shared" si="1234"/>
        <v/>
      </c>
      <c r="BE256" s="209"/>
      <c r="BF256" s="211"/>
      <c r="BG256" s="184">
        <f>ROUND(BF256*$DR$5,0)</f>
        <v>0</v>
      </c>
      <c r="BH256" s="184">
        <f t="shared" ref="BH256" si="1421">$BH$5</f>
        <v>1325724320</v>
      </c>
      <c r="BI256" s="192" t="str">
        <f t="shared" si="1396"/>
        <v/>
      </c>
      <c r="BJ256" s="209"/>
      <c r="BK256" s="211"/>
      <c r="BL256" s="184">
        <f>ROUND(BK256*$DS$5,0)</f>
        <v>0</v>
      </c>
      <c r="BM256" s="1045"/>
      <c r="BN256" s="185" t="str">
        <f>IF(BK256&lt;&gt;"",IF((BL256/$DR$5)/$DN$5&lt;=$BM$20,"CUMPLE","RECHAZADO"),"")</f>
        <v/>
      </c>
      <c r="BO256" s="214"/>
      <c r="BP256" s="188">
        <f t="shared" si="1398"/>
        <v>0</v>
      </c>
      <c r="BQ256" s="170"/>
      <c r="BR256" s="189">
        <f t="shared" si="1399"/>
        <v>0</v>
      </c>
      <c r="BS256" s="189">
        <f t="shared" si="1400"/>
        <v>0</v>
      </c>
      <c r="BT256" s="189" t="str">
        <f t="shared" si="1401"/>
        <v xml:space="preserve"> </v>
      </c>
      <c r="BU256" s="155"/>
      <c r="BV256" s="170"/>
      <c r="BW256" s="170"/>
      <c r="BX256" s="194">
        <f t="shared" si="1402"/>
        <v>0</v>
      </c>
      <c r="BY256" s="194" t="str">
        <f>IF(BV256&lt;&gt;"",IF(AND(BV256/$DN$5&lt;=$BY$15,BV256/$DN$5&gt;=$BY$16),"CUMPLE","RECHAZADO"),"")</f>
        <v/>
      </c>
      <c r="BZ256" s="194">
        <f t="shared" si="1403"/>
        <v>0</v>
      </c>
      <c r="CA256" s="194">
        <f t="shared" si="1404"/>
        <v>0</v>
      </c>
      <c r="CB256" s="155"/>
      <c r="CC256" s="170"/>
      <c r="CD256" s="170"/>
      <c r="CE256" s="194">
        <f t="shared" si="1405"/>
        <v>0</v>
      </c>
      <c r="CF256" s="194" t="str">
        <f>IF(CC256&lt;&gt;"",IF(AND(CC256/$DN$5&lt;=$CF$15,CC256/$DS$5&gt;=$CF$16),"CUMPLE","RECHAZADO"),"")</f>
        <v/>
      </c>
      <c r="CG256" s="194">
        <f t="shared" si="1406"/>
        <v>0</v>
      </c>
      <c r="CH256" s="194">
        <f t="shared" si="1407"/>
        <v>0</v>
      </c>
      <c r="CI256" s="215"/>
      <c r="CJ256" s="196" t="str">
        <f t="shared" si="1408"/>
        <v/>
      </c>
      <c r="CK256" s="197">
        <f t="shared" si="1409"/>
        <v>0</v>
      </c>
      <c r="CL256" s="198" t="str">
        <f t="shared" si="1250"/>
        <v/>
      </c>
      <c r="CM256" s="155"/>
      <c r="CN256" s="199" t="str">
        <f t="shared" si="1411"/>
        <v/>
      </c>
      <c r="CO256" s="200">
        <f t="shared" si="1412"/>
        <v>0</v>
      </c>
      <c r="CP256" s="201" t="str">
        <f t="shared" si="1253"/>
        <v/>
      </c>
      <c r="CQ256" s="156"/>
      <c r="CR256" s="202">
        <f t="shared" si="1254"/>
        <v>0</v>
      </c>
      <c r="CS256" s="194">
        <f>(W256*$DP$5)+X256+(AF256*$DQ$5)+(AK256*$DR$5)+(AP256*$DS$5)+AV256+(BA256*$DQ$5)+(BF256*$DR$5)+(BK256*$DS$5)+BQ256+BV256+BW256+CC256+CD256</f>
        <v>0</v>
      </c>
      <c r="CT256" s="201">
        <f t="shared" si="1414"/>
        <v>0</v>
      </c>
      <c r="CU256" s="203"/>
      <c r="CV256" s="201" t="str">
        <f t="shared" si="1256"/>
        <v/>
      </c>
      <c r="DB256" s="204" t="str">
        <f t="shared" si="1257"/>
        <v/>
      </c>
      <c r="DC256" s="206"/>
    </row>
    <row r="257" spans="1:107" hidden="1" x14ac:dyDescent="0.25">
      <c r="A257" s="1046"/>
      <c r="B257" s="870">
        <v>4</v>
      </c>
      <c r="C257" s="1043"/>
      <c r="D257" s="220"/>
      <c r="E257" s="156"/>
      <c r="F257" s="207"/>
      <c r="G257" s="169" t="str">
        <f t="shared" ref="G257" si="1422">IF(F257&lt;&gt;"",IF(F257=$DV$6,"CUMPLE","RECHAZADO"),"")</f>
        <v/>
      </c>
      <c r="H257" s="170"/>
      <c r="I257" s="216"/>
      <c r="J257" s="208"/>
      <c r="K257" s="173">
        <f t="shared" si="1375"/>
        <v>0</v>
      </c>
      <c r="L257" s="174" t="e">
        <f t="shared" si="1376"/>
        <v>#DIV/0!</v>
      </c>
      <c r="M257" s="175" t="e">
        <f t="shared" si="1377"/>
        <v>#DIV/0!</v>
      </c>
      <c r="N257" s="176" t="e">
        <f t="shared" si="1378"/>
        <v>#DIV/0!</v>
      </c>
      <c r="O257" s="177" t="e">
        <f t="shared" si="1379"/>
        <v>#DIV/0!</v>
      </c>
      <c r="P257" s="178" t="str">
        <f>IF(H257&lt;&gt;"",IF(J257=K257,IF(H257="SI",IF(AND(I257&lt;=$DF$6,I257&gt;=($DF$6*0.9)),"CUMPLE","NO CUMPLE"),IF(I257=$DF$6,"CUMPLE","NO CUMPLE")),"NO CUMPLE"),"")</f>
        <v/>
      </c>
      <c r="Q257" s="179">
        <f t="shared" si="1380"/>
        <v>0</v>
      </c>
      <c r="R257" s="180" t="str">
        <f t="shared" si="1259"/>
        <v/>
      </c>
      <c r="S257" s="180" t="str">
        <f t="shared" si="1221"/>
        <v/>
      </c>
      <c r="T257" s="209"/>
      <c r="U257" s="210"/>
      <c r="V257" s="155"/>
      <c r="W257" s="211"/>
      <c r="X257" s="212"/>
      <c r="Y257" s="184">
        <f>ROUND(W257*$DP$6,0)</f>
        <v>0</v>
      </c>
      <c r="Z257" s="184">
        <f t="shared" si="1222"/>
        <v>0</v>
      </c>
      <c r="AA257" s="1045"/>
      <c r="AB257" s="185" t="str">
        <f>IF(W257&lt;&gt;"",IF((Y257/$DP$6)/$DN$6&lt;=$AA$20,"CUMPLE","RECHAZADO"),"")</f>
        <v/>
      </c>
      <c r="AC257" s="186">
        <f t="shared" si="1384"/>
        <v>0</v>
      </c>
      <c r="AD257" s="186">
        <f t="shared" si="1385"/>
        <v>0</v>
      </c>
      <c r="AE257" s="209"/>
      <c r="AF257" s="211"/>
      <c r="AG257" s="184">
        <f>ROUND(AF257*$DQ$6,0)</f>
        <v>0</v>
      </c>
      <c r="AH257" s="1045"/>
      <c r="AI257" s="185" t="str">
        <f>IF(AF257&lt;&gt;"",IF(AG257/$DQ$6&lt;=$AH$20,"CUMPLE","RECHAZADO"),"")</f>
        <v/>
      </c>
      <c r="AJ257" s="209"/>
      <c r="AK257" s="211"/>
      <c r="AL257" s="184">
        <f>ROUND(AK257*$DR$6,0)</f>
        <v>0</v>
      </c>
      <c r="AM257" s="1045"/>
      <c r="AN257" s="185" t="str">
        <f>IF(AK257&lt;&gt;"",IF(AL257/$DR$6&lt;=$AM$20,"CUMPLE","RECHAZADO"),"")</f>
        <v/>
      </c>
      <c r="AO257" s="209"/>
      <c r="AP257" s="211"/>
      <c r="AQ257" s="184">
        <f>ROUND(AP257*$DS$6,0)</f>
        <v>0</v>
      </c>
      <c r="AR257" s="1045"/>
      <c r="AS257" s="185" t="str">
        <f>IF(AP257&lt;&gt;"",IF(AQ257/$DR$6&lt;=$AR$20,"CUMPLE","RECHAZADO"),"")</f>
        <v/>
      </c>
      <c r="AT257" s="213"/>
      <c r="AU257" s="188">
        <f t="shared" si="1389"/>
        <v>0</v>
      </c>
      <c r="AV257" s="170"/>
      <c r="AW257" s="189">
        <f t="shared" si="1390"/>
        <v>0</v>
      </c>
      <c r="AX257" s="189">
        <f t="shared" si="1391"/>
        <v>0</v>
      </c>
      <c r="AY257" s="189" t="str">
        <f>IF(AV257&lt;&gt;"",IF(AN257="CUMPLE","CUMPLE","NO CUMPLE"),"")</f>
        <v/>
      </c>
      <c r="AZ257" s="155"/>
      <c r="BA257" s="211"/>
      <c r="BB257" s="184">
        <f>ROUND(BA257*$DQ$6,0)</f>
        <v>0</v>
      </c>
      <c r="BC257" s="191">
        <f t="shared" ref="BC257" si="1423">$BC$6</f>
        <v>599037720</v>
      </c>
      <c r="BD257" s="192" t="str">
        <f t="shared" si="1234"/>
        <v/>
      </c>
      <c r="BE257" s="209"/>
      <c r="BF257" s="211"/>
      <c r="BG257" s="184">
        <f>ROUND(BF257*$DR$6,0)</f>
        <v>0</v>
      </c>
      <c r="BH257" s="184">
        <f t="shared" ref="BH257" si="1424">$BH$6</f>
        <v>1500854400</v>
      </c>
      <c r="BI257" s="192" t="str">
        <f t="shared" si="1396"/>
        <v/>
      </c>
      <c r="BJ257" s="209"/>
      <c r="BK257" s="211"/>
      <c r="BL257" s="184">
        <f>ROUND(BK257*$DS$6,0)</f>
        <v>0</v>
      </c>
      <c r="BM257" s="1045"/>
      <c r="BN257" s="185" t="str">
        <f>IF(BK257&lt;&gt;"",IF((BL257/$DR$6)/$DN$6&lt;=$BM$20,"CUMPLE","RECHAZADO"),"")</f>
        <v/>
      </c>
      <c r="BO257" s="214"/>
      <c r="BP257" s="188">
        <f t="shared" si="1398"/>
        <v>0</v>
      </c>
      <c r="BQ257" s="170"/>
      <c r="BR257" s="189">
        <f t="shared" si="1399"/>
        <v>0</v>
      </c>
      <c r="BS257" s="189">
        <f t="shared" si="1400"/>
        <v>0</v>
      </c>
      <c r="BT257" s="189" t="str">
        <f>IF(BQ257&lt;&gt;"",IF(BI257="CUMPLE","CUMPLE","NO CUMPLE"),"")</f>
        <v/>
      </c>
      <c r="BU257" s="155"/>
      <c r="BV257" s="170"/>
      <c r="BW257" s="170"/>
      <c r="BX257" s="194">
        <f t="shared" si="1402"/>
        <v>0</v>
      </c>
      <c r="BY257" s="194" t="str">
        <f>IF(BV257&lt;&gt;"",IF(AND(BV257/$DN$6&lt;=$BY$15,BV257/$DN$6&gt;=$BY$16),"CUMPLE","RECHAZADO"),"")</f>
        <v/>
      </c>
      <c r="BZ257" s="194">
        <f t="shared" si="1403"/>
        <v>0</v>
      </c>
      <c r="CA257" s="194">
        <f t="shared" si="1404"/>
        <v>0</v>
      </c>
      <c r="CB257" s="155"/>
      <c r="CC257" s="170"/>
      <c r="CD257" s="170"/>
      <c r="CE257" s="194">
        <f t="shared" si="1405"/>
        <v>0</v>
      </c>
      <c r="CF257" s="194" t="str">
        <f>IF(CC257&lt;&gt;"",IF(AND(CC257/$DN$6&lt;=$CF$15,CC257/$DS$6&gt;=$CF$16),"CUMPLE","RECHAZADO"),"")</f>
        <v/>
      </c>
      <c r="CG257" s="194">
        <f t="shared" si="1406"/>
        <v>0</v>
      </c>
      <c r="CH257" s="194">
        <f t="shared" si="1407"/>
        <v>0</v>
      </c>
      <c r="CI257" s="215"/>
      <c r="CJ257" s="196" t="str">
        <f t="shared" si="1408"/>
        <v/>
      </c>
      <c r="CK257" s="197">
        <f t="shared" si="1409"/>
        <v>0</v>
      </c>
      <c r="CL257" s="198" t="str">
        <f t="shared" si="1250"/>
        <v/>
      </c>
      <c r="CM257" s="155"/>
      <c r="CN257" s="199" t="str">
        <f t="shared" si="1411"/>
        <v/>
      </c>
      <c r="CO257" s="200">
        <f t="shared" si="1412"/>
        <v>0</v>
      </c>
      <c r="CP257" s="201" t="str">
        <f t="shared" si="1253"/>
        <v/>
      </c>
      <c r="CQ257" s="156"/>
      <c r="CR257" s="202">
        <f t="shared" si="1254"/>
        <v>0</v>
      </c>
      <c r="CS257" s="194">
        <f>(W257*$DP$6)+X257+(AF257*$DQ$6)+(AK257*$DR$6)+(AP257*$DS$6)+AV257+(BA257*$DQ$6)+(BF257*$DR$6)+(BK257*$DS$6)+BQ257+BV257+BW257+CC257+CD257</f>
        <v>0</v>
      </c>
      <c r="CT257" s="201">
        <f t="shared" si="1414"/>
        <v>0</v>
      </c>
      <c r="CU257" s="203"/>
      <c r="CV257" s="201" t="str">
        <f t="shared" si="1256"/>
        <v/>
      </c>
      <c r="DB257" s="204" t="str">
        <f t="shared" si="1257"/>
        <v/>
      </c>
      <c r="DC257" s="206"/>
    </row>
    <row r="258" spans="1:107" hidden="1" x14ac:dyDescent="0.25">
      <c r="A258" s="1046"/>
      <c r="B258" s="870">
        <v>5</v>
      </c>
      <c r="C258" s="1043"/>
      <c r="D258" s="220"/>
      <c r="E258" s="156"/>
      <c r="F258" s="207"/>
      <c r="G258" s="169" t="str">
        <f t="shared" ref="G258" si="1425">IF(F258&lt;&gt;"",IF(F258=$DV$7,"CUMPLE","RECHAZADO"),"")</f>
        <v/>
      </c>
      <c r="H258" s="170"/>
      <c r="I258" s="216"/>
      <c r="J258" s="208"/>
      <c r="K258" s="173">
        <f t="shared" si="1375"/>
        <v>0</v>
      </c>
      <c r="L258" s="174" t="e">
        <f t="shared" si="1376"/>
        <v>#DIV/0!</v>
      </c>
      <c r="M258" s="175" t="e">
        <f t="shared" si="1377"/>
        <v>#DIV/0!</v>
      </c>
      <c r="N258" s="176" t="e">
        <f t="shared" si="1378"/>
        <v>#DIV/0!</v>
      </c>
      <c r="O258" s="177" t="e">
        <f t="shared" si="1379"/>
        <v>#DIV/0!</v>
      </c>
      <c r="P258" s="178" t="str">
        <f>IF(H258&lt;&gt;"",IF(J258=K258,IF(H258="SI",IF(AND(I258&lt;=$DF$7,I258&gt;=($DF$7*0.9)),"CUMPLE","NO CUMPLE"),IF(I258=$DF$7,"CUMPLE","NO CUMPLE")),"NO CUMPLE"),"")</f>
        <v/>
      </c>
      <c r="Q258" s="179">
        <f t="shared" si="1380"/>
        <v>0</v>
      </c>
      <c r="R258" s="180" t="str">
        <f t="shared" si="1259"/>
        <v/>
      </c>
      <c r="S258" s="180" t="str">
        <f t="shared" si="1221"/>
        <v/>
      </c>
      <c r="T258" s="209"/>
      <c r="U258" s="210"/>
      <c r="V258" s="155"/>
      <c r="W258" s="211"/>
      <c r="X258" s="212"/>
      <c r="Y258" s="184">
        <f>ROUND(W258*$DP$7,0)</f>
        <v>0</v>
      </c>
      <c r="Z258" s="184">
        <f t="shared" si="1222"/>
        <v>0</v>
      </c>
      <c r="AA258" s="1045"/>
      <c r="AB258" s="185" t="str">
        <f>IF(W258&lt;&gt;"",IF((Y258/$DP$7)/$DN$7&lt;=$AA$20,"CUMPLE","RECHAZADO"),"")</f>
        <v/>
      </c>
      <c r="AC258" s="186">
        <f t="shared" si="1384"/>
        <v>0</v>
      </c>
      <c r="AD258" s="186">
        <f t="shared" si="1385"/>
        <v>0</v>
      </c>
      <c r="AE258" s="209"/>
      <c r="AF258" s="211"/>
      <c r="AG258" s="184">
        <f>ROUND(AF258*$DQ$7,0)</f>
        <v>0</v>
      </c>
      <c r="AH258" s="1045"/>
      <c r="AI258" s="185" t="str">
        <f>IF(AF258&lt;&gt;"",IF(AG258/$DQ$7&lt;=$AH$20,"CUMPLE","RECHAZADO"),"")</f>
        <v/>
      </c>
      <c r="AJ258" s="209"/>
      <c r="AK258" s="211"/>
      <c r="AL258" s="184">
        <f>ROUND(AK258*$DR$7,0)</f>
        <v>0</v>
      </c>
      <c r="AM258" s="1045"/>
      <c r="AN258" s="185" t="str">
        <f>IF(AK258&lt;&gt;"",IF(AL258/$DR$7&lt;=$AM$20,"CUMPLE","RECHAZADO"),"")</f>
        <v/>
      </c>
      <c r="AO258" s="209"/>
      <c r="AP258" s="211"/>
      <c r="AQ258" s="184">
        <f>ROUND(AP258*$DS$7,0)</f>
        <v>0</v>
      </c>
      <c r="AR258" s="1045"/>
      <c r="AS258" s="185" t="str">
        <f>IF(AP258&lt;&gt;"",IF(AQ258/$DR$7&lt;=$AR$20,"CUMPLE","RECHAZADO"),"")</f>
        <v/>
      </c>
      <c r="AT258" s="213"/>
      <c r="AU258" s="188">
        <f t="shared" si="1389"/>
        <v>0</v>
      </c>
      <c r="AV258" s="170"/>
      <c r="AW258" s="189">
        <f t="shared" si="1390"/>
        <v>0</v>
      </c>
      <c r="AX258" s="189">
        <f t="shared" si="1391"/>
        <v>0</v>
      </c>
      <c r="AY258" s="189" t="str">
        <f>IF(AV258&lt;&gt;"",IF(AI258="CUMPLE",IF(AN258="CUMPLE","CUMPLE","NO CUMPLE"),"NO CUMPLE")," ")</f>
        <v xml:space="preserve"> </v>
      </c>
      <c r="AZ258" s="155"/>
      <c r="BA258" s="211"/>
      <c r="BB258" s="184">
        <f>ROUND(BA258*$DQ$7,0)</f>
        <v>0</v>
      </c>
      <c r="BC258" s="191">
        <f t="shared" ref="BC258" si="1426">$BC$7</f>
        <v>512088380</v>
      </c>
      <c r="BD258" s="192" t="str">
        <f t="shared" si="1234"/>
        <v/>
      </c>
      <c r="BE258" s="209"/>
      <c r="BF258" s="211"/>
      <c r="BG258" s="184">
        <f>ROUND(BF258*$DR$7,0)</f>
        <v>0</v>
      </c>
      <c r="BH258" s="184">
        <f t="shared" ref="BH258" si="1427">$BH$7</f>
        <v>1342093772</v>
      </c>
      <c r="BI258" s="192" t="str">
        <f t="shared" si="1396"/>
        <v/>
      </c>
      <c r="BJ258" s="209"/>
      <c r="BK258" s="211"/>
      <c r="BL258" s="184">
        <f>ROUND(BK258*$DS$7,0)</f>
        <v>0</v>
      </c>
      <c r="BM258" s="1045"/>
      <c r="BN258" s="185" t="str">
        <f>IF(BK258&lt;&gt;"",IF((BL258/$DR$7)/$DN$7&lt;=$BM$20,"CUMPLE","RECHAZADO"),"")</f>
        <v/>
      </c>
      <c r="BO258" s="214"/>
      <c r="BP258" s="188">
        <f t="shared" si="1398"/>
        <v>0</v>
      </c>
      <c r="BQ258" s="170"/>
      <c r="BR258" s="189">
        <f t="shared" si="1399"/>
        <v>0</v>
      </c>
      <c r="BS258" s="189">
        <f t="shared" si="1400"/>
        <v>0</v>
      </c>
      <c r="BT258" s="189" t="str">
        <f>IF(BQ258&lt;&gt;"",IF(BD258="CUMPLE",IF(BI258="CUMPLE","CUMPLE","NO CUMPLE"),"NO CUMPLE")," ")</f>
        <v xml:space="preserve"> </v>
      </c>
      <c r="BU258" s="155"/>
      <c r="BV258" s="170"/>
      <c r="BW258" s="170"/>
      <c r="BX258" s="194">
        <f t="shared" si="1402"/>
        <v>0</v>
      </c>
      <c r="BY258" s="194" t="str">
        <f>IF(BV258&lt;&gt;"",IF(AND(BV258/$DN$7&lt;=$BY$15,BV258/$DN$7&gt;=$BY$16),"CUMPLE","RECHAZADO"),"")</f>
        <v/>
      </c>
      <c r="BZ258" s="194">
        <f t="shared" si="1403"/>
        <v>0</v>
      </c>
      <c r="CA258" s="194">
        <f t="shared" si="1404"/>
        <v>0</v>
      </c>
      <c r="CB258" s="155"/>
      <c r="CC258" s="170"/>
      <c r="CD258" s="170"/>
      <c r="CE258" s="194">
        <f t="shared" si="1405"/>
        <v>0</v>
      </c>
      <c r="CF258" s="194" t="str">
        <f>IF(CC258&lt;&gt;"",IF(AND(CC258/$DN$7&lt;=$CF$15,CC258/$DS$7&gt;=$CF$16),"CUMPLE","RECHAZADO"),"")</f>
        <v/>
      </c>
      <c r="CG258" s="194">
        <f t="shared" si="1406"/>
        <v>0</v>
      </c>
      <c r="CH258" s="194">
        <f t="shared" si="1407"/>
        <v>0</v>
      </c>
      <c r="CI258" s="215"/>
      <c r="CJ258" s="196" t="str">
        <f t="shared" si="1408"/>
        <v/>
      </c>
      <c r="CK258" s="197">
        <f t="shared" si="1409"/>
        <v>0</v>
      </c>
      <c r="CL258" s="198" t="str">
        <f t="shared" si="1250"/>
        <v/>
      </c>
      <c r="CM258" s="155"/>
      <c r="CN258" s="199" t="str">
        <f t="shared" si="1411"/>
        <v/>
      </c>
      <c r="CO258" s="200">
        <f t="shared" si="1412"/>
        <v>0</v>
      </c>
      <c r="CP258" s="201" t="str">
        <f t="shared" si="1253"/>
        <v/>
      </c>
      <c r="CQ258" s="156"/>
      <c r="CR258" s="202">
        <f t="shared" si="1254"/>
        <v>0</v>
      </c>
      <c r="CS258" s="194">
        <f>(W258*$DP$7)+X258+(AF258*$DQ$7)+(AK258*$DR$7)+(AP258*$DS$7)+AV258+(BA258*$DQ$7)+(BF258*$DR$7)+(BK258*$DS$7)+BQ258+BV258+BW258+CC258+CD258</f>
        <v>0</v>
      </c>
      <c r="CT258" s="201">
        <f t="shared" si="1414"/>
        <v>0</v>
      </c>
      <c r="CU258" s="203"/>
      <c r="CV258" s="201" t="str">
        <f t="shared" si="1256"/>
        <v/>
      </c>
      <c r="DB258" s="204" t="str">
        <f t="shared" si="1257"/>
        <v/>
      </c>
      <c r="DC258" s="206"/>
    </row>
    <row r="259" spans="1:107" hidden="1" x14ac:dyDescent="0.25">
      <c r="A259" s="1046"/>
      <c r="B259" s="870">
        <v>6</v>
      </c>
      <c r="C259" s="1043"/>
      <c r="D259" s="220"/>
      <c r="E259" s="156"/>
      <c r="F259" s="207"/>
      <c r="G259" s="169" t="str">
        <f t="shared" ref="G259" si="1428">IF(F259&lt;&gt;"",IF(F259=$DV$8,"CUMPLE","RECHAZADO"),"")</f>
        <v/>
      </c>
      <c r="H259" s="170"/>
      <c r="I259" s="216"/>
      <c r="J259" s="208"/>
      <c r="K259" s="173">
        <f t="shared" si="1375"/>
        <v>0</v>
      </c>
      <c r="L259" s="174" t="e">
        <f t="shared" si="1376"/>
        <v>#DIV/0!</v>
      </c>
      <c r="M259" s="175" t="e">
        <f t="shared" si="1377"/>
        <v>#DIV/0!</v>
      </c>
      <c r="N259" s="176" t="e">
        <f t="shared" si="1378"/>
        <v>#DIV/0!</v>
      </c>
      <c r="O259" s="177" t="e">
        <f t="shared" si="1379"/>
        <v>#DIV/0!</v>
      </c>
      <c r="P259" s="178" t="str">
        <f>IF(H259&lt;&gt;"",IF(J259=K259,IF(H259="SI",IF(AND(I259&lt;=$DF$8,I259&gt;=($DF$8*0.9)),"CUMPLE","NO CUMPLE"),IF(I259=$DF$8,"CUMPLE","NO CUMPLE")),"NO CUMPLE"),"")</f>
        <v/>
      </c>
      <c r="Q259" s="179">
        <f t="shared" si="1380"/>
        <v>0</v>
      </c>
      <c r="R259" s="180" t="str">
        <f t="shared" si="1259"/>
        <v/>
      </c>
      <c r="S259" s="180" t="str">
        <f t="shared" si="1221"/>
        <v/>
      </c>
      <c r="T259" s="209"/>
      <c r="U259" s="210"/>
      <c r="V259" s="155"/>
      <c r="W259" s="211"/>
      <c r="X259" s="212"/>
      <c r="Y259" s="184">
        <f>ROUND(W259*$DP$8,0)</f>
        <v>0</v>
      </c>
      <c r="Z259" s="184">
        <f t="shared" si="1222"/>
        <v>0</v>
      </c>
      <c r="AA259" s="1045"/>
      <c r="AB259" s="185" t="str">
        <f>IF(W259&lt;&gt;"",IF((Y259/$DP$8)/$DN$8&lt;=$AA$20,"CUMPLE","RECHAZADO"),"")</f>
        <v/>
      </c>
      <c r="AC259" s="186">
        <f t="shared" si="1384"/>
        <v>0</v>
      </c>
      <c r="AD259" s="186">
        <f t="shared" si="1385"/>
        <v>0</v>
      </c>
      <c r="AE259" s="209"/>
      <c r="AF259" s="211"/>
      <c r="AG259" s="184">
        <f>ROUND(AF259*$DQ$8,0)</f>
        <v>0</v>
      </c>
      <c r="AH259" s="1045"/>
      <c r="AI259" s="185" t="str">
        <f>IF(AF259&lt;&gt;"",IF(AG259/$DQ$8&lt;=$AH$20,"CUMPLE","RECHAZADO"),"")</f>
        <v/>
      </c>
      <c r="AJ259" s="209"/>
      <c r="AK259" s="211"/>
      <c r="AL259" s="184">
        <f>ROUND(AK259*$DR$8,0)</f>
        <v>0</v>
      </c>
      <c r="AM259" s="1045"/>
      <c r="AN259" s="185" t="str">
        <f>IF(AK259&lt;&gt;"",IF(AL259/$DR$8&lt;=$AM$20,"CUMPLE","RECHAZADO"),"")</f>
        <v/>
      </c>
      <c r="AO259" s="209"/>
      <c r="AP259" s="211"/>
      <c r="AQ259" s="184">
        <f>ROUND(AP259*$DS$8,0)</f>
        <v>0</v>
      </c>
      <c r="AR259" s="1045"/>
      <c r="AS259" s="185" t="str">
        <f>IF(AP259&lt;&gt;"",IF(AQ259/$DR$8&lt;=$AR$20,"CUMPLE","RECHAZADO"),"")</f>
        <v/>
      </c>
      <c r="AT259" s="213"/>
      <c r="AU259" s="188">
        <f t="shared" si="1389"/>
        <v>0</v>
      </c>
      <c r="AV259" s="170"/>
      <c r="AW259" s="189">
        <f t="shared" si="1390"/>
        <v>0</v>
      </c>
      <c r="AX259" s="189">
        <f t="shared" si="1391"/>
        <v>0</v>
      </c>
      <c r="AY259" s="189" t="str">
        <f>IF(AV259&lt;&gt;"",IF(AN259="CUMPLE","CUMPLE","NO CUMPLE"),"")</f>
        <v/>
      </c>
      <c r="AZ259" s="155"/>
      <c r="BA259" s="211"/>
      <c r="BB259" s="184">
        <f>ROUND(BA259*$DQ$8,0)</f>
        <v>0</v>
      </c>
      <c r="BC259" s="191">
        <f t="shared" ref="BC259" si="1429">$BC$8</f>
        <v>282572794</v>
      </c>
      <c r="BD259" s="192" t="str">
        <f t="shared" si="1234"/>
        <v/>
      </c>
      <c r="BE259" s="209"/>
      <c r="BF259" s="211"/>
      <c r="BG259" s="184">
        <f>ROUND(BF259*$DR$8,0)</f>
        <v>0</v>
      </c>
      <c r="BH259" s="184">
        <f t="shared" ref="BH259" si="1430">$BH$8</f>
        <v>1099881666</v>
      </c>
      <c r="BI259" s="192" t="str">
        <f t="shared" si="1396"/>
        <v/>
      </c>
      <c r="BJ259" s="209"/>
      <c r="BK259" s="211"/>
      <c r="BL259" s="184">
        <f>ROUND(BK259*$DS$8,0)</f>
        <v>0</v>
      </c>
      <c r="BM259" s="1045"/>
      <c r="BN259" s="185" t="str">
        <f>IF(BK259&lt;&gt;"",IF((BL259/$DR$8)/$DN$8&lt;=$BM$20,"CUMPLE","RECHAZADO"),"")</f>
        <v/>
      </c>
      <c r="BO259" s="214"/>
      <c r="BP259" s="188">
        <f t="shared" si="1398"/>
        <v>0</v>
      </c>
      <c r="BQ259" s="170"/>
      <c r="BR259" s="189">
        <f t="shared" si="1399"/>
        <v>0</v>
      </c>
      <c r="BS259" s="189">
        <f t="shared" si="1400"/>
        <v>0</v>
      </c>
      <c r="BT259" s="189" t="str">
        <f>IF(BQ259&lt;&gt;"",IF(BI259="CUMPLE","CUMPLE","NO CUMPLE"),"")</f>
        <v/>
      </c>
      <c r="BU259" s="155"/>
      <c r="BV259" s="170"/>
      <c r="BW259" s="170"/>
      <c r="BX259" s="194">
        <f t="shared" si="1402"/>
        <v>0</v>
      </c>
      <c r="BY259" s="194" t="str">
        <f>IF(BV259&lt;&gt;"",IF(AND(BV259/$DN$8&lt;=$BY$15,BV259/$DN$8&gt;=$BY$16),"CUMPLE","RECHAZADO"),"")</f>
        <v/>
      </c>
      <c r="BZ259" s="194">
        <f t="shared" si="1403"/>
        <v>0</v>
      </c>
      <c r="CA259" s="194">
        <f t="shared" si="1404"/>
        <v>0</v>
      </c>
      <c r="CB259" s="155"/>
      <c r="CC259" s="170"/>
      <c r="CD259" s="170"/>
      <c r="CE259" s="194">
        <f t="shared" si="1405"/>
        <v>0</v>
      </c>
      <c r="CF259" s="194" t="str">
        <f>IF(CC259&lt;&gt;"",IF(AND(CC259/$DN$8&lt;=$CF$15,CC259/$DS$8&gt;=$CF$16),"CUMPLE","RECHAZADO"),"")</f>
        <v/>
      </c>
      <c r="CG259" s="194">
        <f t="shared" si="1406"/>
        <v>0</v>
      </c>
      <c r="CH259" s="194">
        <f t="shared" si="1407"/>
        <v>0</v>
      </c>
      <c r="CI259" s="215"/>
      <c r="CJ259" s="196" t="str">
        <f t="shared" si="1408"/>
        <v/>
      </c>
      <c r="CK259" s="197">
        <f t="shared" si="1409"/>
        <v>0</v>
      </c>
      <c r="CL259" s="198" t="str">
        <f t="shared" si="1250"/>
        <v/>
      </c>
      <c r="CM259" s="155"/>
      <c r="CN259" s="199" t="str">
        <f t="shared" si="1411"/>
        <v/>
      </c>
      <c r="CO259" s="200">
        <f t="shared" si="1412"/>
        <v>0</v>
      </c>
      <c r="CP259" s="201" t="str">
        <f t="shared" si="1253"/>
        <v/>
      </c>
      <c r="CQ259" s="156"/>
      <c r="CR259" s="202">
        <f t="shared" si="1254"/>
        <v>0</v>
      </c>
      <c r="CS259" s="194">
        <f>(W259*$DP$8)+X259+(AF259*$DQ$8)+(AK259*$DR$8)+(AP259*$DS$8)+AV259+(BA259*$DQ$8)+(BF259*$DR$8)+(BK259*$DS$8)+BQ259+BV259+BW259+CC259+CD259</f>
        <v>0</v>
      </c>
      <c r="CT259" s="201">
        <f t="shared" si="1414"/>
        <v>0</v>
      </c>
      <c r="CU259" s="203"/>
      <c r="CV259" s="201" t="str">
        <f t="shared" si="1256"/>
        <v/>
      </c>
      <c r="DB259" s="204" t="str">
        <f t="shared" si="1257"/>
        <v/>
      </c>
      <c r="DC259" s="206"/>
    </row>
    <row r="260" spans="1:107" hidden="1" x14ac:dyDescent="0.25">
      <c r="A260" s="1046"/>
      <c r="B260" s="870">
        <v>7</v>
      </c>
      <c r="C260" s="1043"/>
      <c r="D260" s="220"/>
      <c r="E260" s="156"/>
      <c r="F260" s="207"/>
      <c r="G260" s="169" t="str">
        <f t="shared" ref="G260" si="1431">IF(F260&lt;&gt;"",IF(F260=$DV$9,"CUMPLE","RECHAZADO"),"")</f>
        <v/>
      </c>
      <c r="H260" s="170"/>
      <c r="I260" s="216"/>
      <c r="J260" s="208"/>
      <c r="K260" s="173">
        <f t="shared" si="1375"/>
        <v>0</v>
      </c>
      <c r="L260" s="174" t="e">
        <f t="shared" si="1376"/>
        <v>#DIV/0!</v>
      </c>
      <c r="M260" s="175" t="e">
        <f t="shared" si="1377"/>
        <v>#DIV/0!</v>
      </c>
      <c r="N260" s="176" t="e">
        <f t="shared" si="1378"/>
        <v>#DIV/0!</v>
      </c>
      <c r="O260" s="177" t="e">
        <f t="shared" si="1379"/>
        <v>#DIV/0!</v>
      </c>
      <c r="P260" s="178" t="str">
        <f>IF(H260&lt;&gt;"",IF(J260=K260,IF(H260="SI",IF(AND(I260&lt;=$DF$9,I260&gt;=($DF$9*0.9)),"CUMPLE","NO CUMPLE"),IF(I260=$DF$9,"CUMPLE","NO CUMPLE")),"NO CUMPLE"),"")</f>
        <v/>
      </c>
      <c r="Q260" s="179">
        <f t="shared" si="1380"/>
        <v>0</v>
      </c>
      <c r="R260" s="180" t="str">
        <f t="shared" si="1259"/>
        <v/>
      </c>
      <c r="S260" s="180" t="str">
        <f t="shared" si="1221"/>
        <v/>
      </c>
      <c r="T260" s="209"/>
      <c r="U260" s="210"/>
      <c r="V260" s="155"/>
      <c r="W260" s="211"/>
      <c r="X260" s="212"/>
      <c r="Y260" s="184">
        <f>ROUND(W260*$DP$9,0)</f>
        <v>0</v>
      </c>
      <c r="Z260" s="184">
        <f t="shared" si="1222"/>
        <v>0</v>
      </c>
      <c r="AA260" s="1045"/>
      <c r="AB260" s="185" t="str">
        <f>IF(W260&lt;&gt;"",IF((Y260/$DP$9)/$DN$9&lt;=$AA$20,"CUMPLE","RECHAZADO"),"")</f>
        <v/>
      </c>
      <c r="AC260" s="186">
        <f t="shared" si="1384"/>
        <v>0</v>
      </c>
      <c r="AD260" s="186">
        <f t="shared" si="1385"/>
        <v>0</v>
      </c>
      <c r="AE260" s="209"/>
      <c r="AF260" s="211"/>
      <c r="AG260" s="184">
        <f>ROUND(AF260*$DQ$9,0)</f>
        <v>0</v>
      </c>
      <c r="AH260" s="1045"/>
      <c r="AI260" s="185" t="str">
        <f>IF(AF260&lt;&gt;"",IF(AG260/$DQ$9&lt;=$AH$20,"CUMPLE","RECHAZADO"),"")</f>
        <v/>
      </c>
      <c r="AJ260" s="209"/>
      <c r="AK260" s="211"/>
      <c r="AL260" s="184">
        <f>ROUND(AK260*$DR$9,0)</f>
        <v>0</v>
      </c>
      <c r="AM260" s="1045"/>
      <c r="AN260" s="185" t="str">
        <f>IF(AK260&lt;&gt;"",IF(AL260/$DR$9&lt;=$AM$20,"CUMPLE","RECHAZADO"),"")</f>
        <v/>
      </c>
      <c r="AO260" s="209"/>
      <c r="AP260" s="211"/>
      <c r="AQ260" s="184">
        <f>ROUND(AP260*$DS$9,0)</f>
        <v>0</v>
      </c>
      <c r="AR260" s="1045"/>
      <c r="AS260" s="185" t="str">
        <f>IF(AP260&lt;&gt;"",IF(AQ260/$DR$9&lt;=$AR$20,"CUMPLE","RECHAZADO"),"")</f>
        <v/>
      </c>
      <c r="AT260" s="213"/>
      <c r="AU260" s="188">
        <f t="shared" si="1389"/>
        <v>0</v>
      </c>
      <c r="AV260" s="170"/>
      <c r="AW260" s="189">
        <f t="shared" si="1390"/>
        <v>0</v>
      </c>
      <c r="AX260" s="189">
        <f t="shared" si="1391"/>
        <v>0</v>
      </c>
      <c r="AY260" s="189" t="str">
        <f t="shared" ref="AY260:AY264" si="1432">IF(AV260&lt;&gt;"",IF(AI260="CUMPLE",IF(AN260="CUMPLE","CUMPLE","NO CUMPLE"),"NO CUMPLE")," ")</f>
        <v xml:space="preserve"> </v>
      </c>
      <c r="AZ260" s="155"/>
      <c r="BA260" s="211"/>
      <c r="BB260" s="184">
        <f>ROUND(BA260*$DQ$9,0)</f>
        <v>0</v>
      </c>
      <c r="BC260" s="191">
        <f t="shared" ref="BC260" si="1433">$BC$9</f>
        <v>498219200</v>
      </c>
      <c r="BD260" s="192" t="str">
        <f t="shared" si="1234"/>
        <v/>
      </c>
      <c r="BE260" s="209"/>
      <c r="BF260" s="211"/>
      <c r="BG260" s="184">
        <f>ROUND(BF260*$DR$9,0)</f>
        <v>0</v>
      </c>
      <c r="BH260" s="184">
        <f t="shared" ref="BH260" si="1434">$BH$9</f>
        <v>1243383400</v>
      </c>
      <c r="BI260" s="192" t="str">
        <f t="shared" si="1396"/>
        <v/>
      </c>
      <c r="BJ260" s="209"/>
      <c r="BK260" s="211"/>
      <c r="BL260" s="184">
        <f>ROUND(BK260*$DS$9,0)</f>
        <v>0</v>
      </c>
      <c r="BM260" s="1045"/>
      <c r="BN260" s="185" t="str">
        <f>IF(BK260&lt;&gt;"",IF((BL260/$DR$9)/$DN$9&lt;=$BM$20,"CUMPLE","RECHAZADO"),"")</f>
        <v/>
      </c>
      <c r="BO260" s="214"/>
      <c r="BP260" s="188">
        <f t="shared" si="1398"/>
        <v>0</v>
      </c>
      <c r="BQ260" s="170"/>
      <c r="BR260" s="189">
        <f t="shared" si="1399"/>
        <v>0</v>
      </c>
      <c r="BS260" s="189">
        <f t="shared" si="1400"/>
        <v>0</v>
      </c>
      <c r="BT260" s="189" t="str">
        <f t="shared" ref="BT260:BT264" si="1435">IF(BQ260&lt;&gt;"",IF(BD260="CUMPLE",IF(BI260="CUMPLE","CUMPLE","NO CUMPLE"),"NO CUMPLE")," ")</f>
        <v xml:space="preserve"> </v>
      </c>
      <c r="BU260" s="155"/>
      <c r="BV260" s="170"/>
      <c r="BW260" s="170"/>
      <c r="BX260" s="194">
        <f t="shared" si="1402"/>
        <v>0</v>
      </c>
      <c r="BY260" s="194" t="str">
        <f>IF(BV260&lt;&gt;"",IF(AND(BV260/$DN$9&lt;=$BY$15,BV260/$DN$9&gt;=$BY$16),"CUMPLE","RECHAZADO"),"")</f>
        <v/>
      </c>
      <c r="BZ260" s="194">
        <f t="shared" si="1403"/>
        <v>0</v>
      </c>
      <c r="CA260" s="194">
        <f t="shared" si="1404"/>
        <v>0</v>
      </c>
      <c r="CB260" s="155"/>
      <c r="CC260" s="170"/>
      <c r="CD260" s="170"/>
      <c r="CE260" s="194">
        <f t="shared" si="1405"/>
        <v>0</v>
      </c>
      <c r="CF260" s="194" t="str">
        <f>IF(CC260&lt;&gt;"",IF(AND(CC260/$DN$9&lt;=$CF$15,CC260/$DS$9&gt;=$CF$16),"CUMPLE","RECHAZADO"),"")</f>
        <v/>
      </c>
      <c r="CG260" s="194">
        <f t="shared" si="1406"/>
        <v>0</v>
      </c>
      <c r="CH260" s="194">
        <f t="shared" si="1407"/>
        <v>0</v>
      </c>
      <c r="CI260" s="215"/>
      <c r="CJ260" s="196" t="str">
        <f t="shared" si="1408"/>
        <v/>
      </c>
      <c r="CK260" s="197">
        <f t="shared" si="1409"/>
        <v>0</v>
      </c>
      <c r="CL260" s="198" t="str">
        <f t="shared" si="1250"/>
        <v/>
      </c>
      <c r="CM260" s="155"/>
      <c r="CN260" s="199" t="str">
        <f t="shared" si="1411"/>
        <v/>
      </c>
      <c r="CO260" s="200">
        <f t="shared" si="1412"/>
        <v>0</v>
      </c>
      <c r="CP260" s="201" t="str">
        <f t="shared" si="1253"/>
        <v/>
      </c>
      <c r="CQ260" s="156"/>
      <c r="CR260" s="202">
        <f t="shared" si="1254"/>
        <v>0</v>
      </c>
      <c r="CS260" s="194">
        <f>(W260*$DP$9)+X260+(AF260*$DQ$9)+(AK260*$DR$9)+(AP260*$DS$9)+AV260+(BA260*$DQ$9)+(BF260*$DR$9)+(BK260*$DS$9)+BQ260+BV260+BW260+CC260+CD260</f>
        <v>0</v>
      </c>
      <c r="CT260" s="201">
        <f t="shared" si="1414"/>
        <v>0</v>
      </c>
      <c r="CU260" s="203"/>
      <c r="CV260" s="201" t="str">
        <f t="shared" si="1256"/>
        <v/>
      </c>
      <c r="DB260" s="204" t="str">
        <f t="shared" si="1257"/>
        <v/>
      </c>
      <c r="DC260" s="206"/>
    </row>
    <row r="261" spans="1:107" hidden="1" x14ac:dyDescent="0.25">
      <c r="A261" s="1046"/>
      <c r="B261" s="870">
        <v>8</v>
      </c>
      <c r="C261" s="1043"/>
      <c r="D261" s="220"/>
      <c r="E261" s="156"/>
      <c r="F261" s="207"/>
      <c r="G261" s="169" t="str">
        <f t="shared" ref="G261" si="1436">IF(F261&lt;&gt;"",IF(F261=$DV$10,"CUMPLE","RECHAZADO"),"")</f>
        <v/>
      </c>
      <c r="H261" s="170"/>
      <c r="I261" s="216"/>
      <c r="J261" s="208"/>
      <c r="K261" s="173">
        <f t="shared" si="1375"/>
        <v>0</v>
      </c>
      <c r="L261" s="174" t="e">
        <f t="shared" si="1376"/>
        <v>#DIV/0!</v>
      </c>
      <c r="M261" s="175" t="e">
        <f t="shared" si="1377"/>
        <v>#DIV/0!</v>
      </c>
      <c r="N261" s="176" t="e">
        <f t="shared" si="1378"/>
        <v>#DIV/0!</v>
      </c>
      <c r="O261" s="177" t="e">
        <f t="shared" si="1379"/>
        <v>#DIV/0!</v>
      </c>
      <c r="P261" s="178" t="str">
        <f>IF(H261&lt;&gt;"",IF(J261=K261,IF(H261="SI",IF(AND(I261&lt;=$DF$10,I261&gt;=($DF$10*0.9)),"CUMPLE","NO CUMPLE"),IF(I261=$DF$10,"CUMPLE","NO CUMPLE")),"NO CUMPLE"),"")</f>
        <v/>
      </c>
      <c r="Q261" s="179">
        <f t="shared" si="1380"/>
        <v>0</v>
      </c>
      <c r="R261" s="180" t="str">
        <f t="shared" si="1259"/>
        <v/>
      </c>
      <c r="S261" s="180" t="str">
        <f t="shared" si="1221"/>
        <v/>
      </c>
      <c r="T261" s="209"/>
      <c r="U261" s="210"/>
      <c r="V261" s="155"/>
      <c r="W261" s="211"/>
      <c r="X261" s="212"/>
      <c r="Y261" s="184">
        <f>ROUND(W261*$DP$10,0)</f>
        <v>0</v>
      </c>
      <c r="Z261" s="184">
        <f t="shared" si="1222"/>
        <v>0</v>
      </c>
      <c r="AA261" s="1045"/>
      <c r="AB261" s="185" t="str">
        <f>IF(W261&lt;&gt;"",IF((Y261/$DP$10)/$DN$10&lt;=$AA$20,"CUMPLE","RECHAZADO"),"")</f>
        <v/>
      </c>
      <c r="AC261" s="186">
        <f t="shared" si="1384"/>
        <v>0</v>
      </c>
      <c r="AD261" s="186">
        <f t="shared" si="1385"/>
        <v>0</v>
      </c>
      <c r="AE261" s="209"/>
      <c r="AF261" s="211"/>
      <c r="AG261" s="184">
        <f>ROUND(AF261*$DQ$10,0)</f>
        <v>0</v>
      </c>
      <c r="AH261" s="1045"/>
      <c r="AI261" s="185" t="str">
        <f>IF(AF261&lt;&gt;"",IF(AG261/$DQ$10&lt;=$AH$20,"CUMPLE","RECHAZADO"),"")</f>
        <v/>
      </c>
      <c r="AJ261" s="209"/>
      <c r="AK261" s="211"/>
      <c r="AL261" s="184">
        <f>ROUND(AK261*$DR$10,0)</f>
        <v>0</v>
      </c>
      <c r="AM261" s="1045"/>
      <c r="AN261" s="185" t="str">
        <f>IF(AK261&lt;&gt;"",IF(AL261/$DR$10&lt;=$AM$20,"CUMPLE","RECHAZADO"),"")</f>
        <v/>
      </c>
      <c r="AO261" s="209"/>
      <c r="AP261" s="211"/>
      <c r="AQ261" s="184">
        <f>ROUND(AP261*$DS$10,0)</f>
        <v>0</v>
      </c>
      <c r="AR261" s="1045"/>
      <c r="AS261" s="185" t="str">
        <f>IF(AP261&lt;&gt;"",IF(AQ261/$DR$10&lt;=$AR$20,"CUMPLE","RECHAZADO"),"")</f>
        <v/>
      </c>
      <c r="AT261" s="213"/>
      <c r="AU261" s="188">
        <f t="shared" si="1389"/>
        <v>0</v>
      </c>
      <c r="AV261" s="170"/>
      <c r="AW261" s="189">
        <f t="shared" si="1390"/>
        <v>0</v>
      </c>
      <c r="AX261" s="189">
        <f t="shared" si="1391"/>
        <v>0</v>
      </c>
      <c r="AY261" s="189" t="str">
        <f t="shared" si="1432"/>
        <v xml:space="preserve"> </v>
      </c>
      <c r="AZ261" s="155"/>
      <c r="BA261" s="211"/>
      <c r="BB261" s="184">
        <f>ROUND(BA261*$DQ$10,0)</f>
        <v>0</v>
      </c>
      <c r="BC261" s="191">
        <f t="shared" ref="BC261" si="1437">$BC$10</f>
        <v>220195976</v>
      </c>
      <c r="BD261" s="192" t="str">
        <f t="shared" si="1234"/>
        <v/>
      </c>
      <c r="BE261" s="209"/>
      <c r="BF261" s="211"/>
      <c r="BG261" s="184">
        <f>ROUND(BF261*$DR$10,0)</f>
        <v>0</v>
      </c>
      <c r="BH261" s="184">
        <f t="shared" ref="BH261" si="1438">$BH$10</f>
        <v>1034415590</v>
      </c>
      <c r="BI261" s="192" t="str">
        <f t="shared" si="1396"/>
        <v/>
      </c>
      <c r="BJ261" s="209"/>
      <c r="BK261" s="211"/>
      <c r="BL261" s="184">
        <f>ROUND(BK261*$DS$10,0)</f>
        <v>0</v>
      </c>
      <c r="BM261" s="1045"/>
      <c r="BN261" s="185" t="str">
        <f>IF(BK261&lt;&gt;"",IF((BL261/$DR$10)/$DN$10&lt;=$BM$20,"CUMPLE","RECHAZADO"),"")</f>
        <v/>
      </c>
      <c r="BO261" s="214"/>
      <c r="BP261" s="188">
        <f t="shared" si="1398"/>
        <v>0</v>
      </c>
      <c r="BQ261" s="170"/>
      <c r="BR261" s="189">
        <f t="shared" si="1399"/>
        <v>0</v>
      </c>
      <c r="BS261" s="189">
        <f t="shared" si="1400"/>
        <v>0</v>
      </c>
      <c r="BT261" s="189" t="str">
        <f t="shared" si="1435"/>
        <v xml:space="preserve"> </v>
      </c>
      <c r="BU261" s="155"/>
      <c r="BV261" s="170"/>
      <c r="BW261" s="170"/>
      <c r="BX261" s="194">
        <f t="shared" si="1402"/>
        <v>0</v>
      </c>
      <c r="BY261" s="194" t="str">
        <f>IF(BV261&lt;&gt;"",IF(AND(BV261/$DN$10&lt;=$BY$15,BV261/$DN$10&gt;=$BY$16),"CUMPLE","RECHAZADO"),"")</f>
        <v/>
      </c>
      <c r="BZ261" s="194">
        <f t="shared" si="1403"/>
        <v>0</v>
      </c>
      <c r="CA261" s="194">
        <f t="shared" si="1404"/>
        <v>0</v>
      </c>
      <c r="CB261" s="155"/>
      <c r="CC261" s="170"/>
      <c r="CD261" s="170"/>
      <c r="CE261" s="194">
        <f t="shared" si="1405"/>
        <v>0</v>
      </c>
      <c r="CF261" s="194" t="str">
        <f>IF(CC261&lt;&gt;"",IF(AND(CC261/$DN$10&lt;=$CF$15,CC261/$DS$10&gt;=$CF$16),"CUMPLE","RECHAZADO"),"")</f>
        <v/>
      </c>
      <c r="CG261" s="194">
        <f t="shared" si="1406"/>
        <v>0</v>
      </c>
      <c r="CH261" s="194">
        <f t="shared" si="1407"/>
        <v>0</v>
      </c>
      <c r="CI261" s="215"/>
      <c r="CJ261" s="196" t="str">
        <f t="shared" si="1408"/>
        <v/>
      </c>
      <c r="CK261" s="197">
        <f t="shared" si="1409"/>
        <v>0</v>
      </c>
      <c r="CL261" s="198" t="str">
        <f t="shared" si="1250"/>
        <v/>
      </c>
      <c r="CM261" s="155"/>
      <c r="CN261" s="199" t="str">
        <f t="shared" si="1411"/>
        <v/>
      </c>
      <c r="CO261" s="200">
        <f t="shared" si="1412"/>
        <v>0</v>
      </c>
      <c r="CP261" s="201" t="str">
        <f t="shared" si="1253"/>
        <v/>
      </c>
      <c r="CQ261" s="156"/>
      <c r="CR261" s="202">
        <f t="shared" si="1254"/>
        <v>0</v>
      </c>
      <c r="CS261" s="194">
        <f>(W261*$DP$10)+X261+(AF261*$DQ$10)+(AK261*$DR$10)+(AP261*$DS$10)+AV261+(BA261*$DQ$10)+(BF261*$DR$10)+(BK261*$DS$10)+BQ261+BV261+BW261+CC261+CD261</f>
        <v>0</v>
      </c>
      <c r="CT261" s="201">
        <f t="shared" si="1414"/>
        <v>0</v>
      </c>
      <c r="CU261" s="203"/>
      <c r="CV261" s="201" t="str">
        <f t="shared" si="1256"/>
        <v/>
      </c>
      <c r="DB261" s="204" t="str">
        <f t="shared" si="1257"/>
        <v/>
      </c>
      <c r="DC261" s="206"/>
    </row>
    <row r="262" spans="1:107" hidden="1" x14ac:dyDescent="0.25">
      <c r="A262" s="1046"/>
      <c r="B262" s="870">
        <v>9</v>
      </c>
      <c r="C262" s="1043"/>
      <c r="D262" s="220"/>
      <c r="E262" s="156"/>
      <c r="F262" s="207"/>
      <c r="G262" s="169" t="str">
        <f t="shared" ref="G262" si="1439">IF(F262&lt;&gt;"",IF(F262=$DV$11,"CUMPLE","RECHAZADO"),"")</f>
        <v/>
      </c>
      <c r="H262" s="170"/>
      <c r="I262" s="216"/>
      <c r="J262" s="208"/>
      <c r="K262" s="173">
        <f t="shared" si="1375"/>
        <v>0</v>
      </c>
      <c r="L262" s="174" t="e">
        <f t="shared" si="1376"/>
        <v>#DIV/0!</v>
      </c>
      <c r="M262" s="175" t="e">
        <f t="shared" si="1377"/>
        <v>#DIV/0!</v>
      </c>
      <c r="N262" s="176" t="e">
        <f t="shared" si="1378"/>
        <v>#DIV/0!</v>
      </c>
      <c r="O262" s="177" t="e">
        <f t="shared" si="1379"/>
        <v>#DIV/0!</v>
      </c>
      <c r="P262" s="178" t="str">
        <f>IF(H262&lt;&gt;"",IF(J262=K262,IF(H262="SI",IF(AND(I262&lt;=$DF$11,I262&gt;=($DF$11*0.9)),"CUMPLE","NO CUMPLE"),IF(I262=$DF$11,"CUMPLE","NO CUMPLE")),"NO CUMPLE"),"")</f>
        <v/>
      </c>
      <c r="Q262" s="179">
        <f t="shared" si="1380"/>
        <v>0</v>
      </c>
      <c r="R262" s="180" t="str">
        <f t="shared" si="1259"/>
        <v/>
      </c>
      <c r="S262" s="180" t="str">
        <f t="shared" si="1221"/>
        <v/>
      </c>
      <c r="T262" s="209"/>
      <c r="U262" s="210"/>
      <c r="V262" s="155"/>
      <c r="W262" s="211"/>
      <c r="X262" s="212"/>
      <c r="Y262" s="184"/>
      <c r="Z262" s="184">
        <f t="shared" si="1222"/>
        <v>0</v>
      </c>
      <c r="AA262" s="1045"/>
      <c r="AB262" s="185" t="str">
        <f>IF(W262&lt;&gt;"",IF((Y262/$DP$11)/$DN$11&lt;=$AA$20,"CUMPLE","RECHAZADO"),"")</f>
        <v/>
      </c>
      <c r="AC262" s="186">
        <f t="shared" si="1384"/>
        <v>0</v>
      </c>
      <c r="AD262" s="186">
        <f t="shared" si="1385"/>
        <v>0</v>
      </c>
      <c r="AE262" s="209"/>
      <c r="AF262" s="211"/>
      <c r="AG262" s="184"/>
      <c r="AH262" s="1045"/>
      <c r="AI262" s="185" t="str">
        <f>IF(AF262&lt;&gt;"",IF(AG262/$DQ$11&lt;=$AH$20,"CUMPLE","RECHAZADO"),"")</f>
        <v/>
      </c>
      <c r="AJ262" s="209"/>
      <c r="AK262" s="211"/>
      <c r="AL262" s="184"/>
      <c r="AM262" s="1045"/>
      <c r="AN262" s="185" t="str">
        <f>IF(AK262&lt;&gt;"",IF(AL262/$DR$11&lt;=$AM$20,"CUMPLE","RECHAZADO"),"")</f>
        <v/>
      </c>
      <c r="AO262" s="209"/>
      <c r="AP262" s="211"/>
      <c r="AQ262" s="184">
        <f>ROUND(AP262*$DS$11,0)</f>
        <v>0</v>
      </c>
      <c r="AR262" s="1045"/>
      <c r="AS262" s="185" t="str">
        <f>IF(AP262&lt;&gt;"",IF(AQ262/$DR$11&lt;=$AR$20,"CUMPLE","RECHAZADO"),"")</f>
        <v/>
      </c>
      <c r="AT262" s="213"/>
      <c r="AU262" s="188"/>
      <c r="AV262" s="170"/>
      <c r="AW262" s="189"/>
      <c r="AX262" s="189"/>
      <c r="AY262" s="189" t="str">
        <f t="shared" si="1432"/>
        <v xml:space="preserve"> </v>
      </c>
      <c r="AZ262" s="155"/>
      <c r="BA262" s="211"/>
      <c r="BB262" s="184">
        <f>ROUND(BA262*$DQ$11,0)</f>
        <v>0</v>
      </c>
      <c r="BC262" s="191"/>
      <c r="BD262" s="192" t="str">
        <f t="shared" si="1234"/>
        <v/>
      </c>
      <c r="BE262" s="209"/>
      <c r="BF262" s="211"/>
      <c r="BG262" s="184">
        <f>ROUND(BF262*$DR$11,0)</f>
        <v>0</v>
      </c>
      <c r="BH262" s="184">
        <f t="shared" ref="BH262" si="1440">$BH$11</f>
        <v>1162419824</v>
      </c>
      <c r="BI262" s="192" t="str">
        <f t="shared" si="1396"/>
        <v/>
      </c>
      <c r="BJ262" s="209"/>
      <c r="BK262" s="211"/>
      <c r="BL262" s="184">
        <f>ROUND(BK262*$DS$11,0)</f>
        <v>0</v>
      </c>
      <c r="BM262" s="1045"/>
      <c r="BN262" s="185" t="str">
        <f>IF(BK262&lt;&gt;"",IF((BL262/$DR$11)/$DN$11&lt;=$BM$20,"CUMPLE","RECHAZADO"),"")</f>
        <v/>
      </c>
      <c r="BO262" s="214"/>
      <c r="BP262" s="188">
        <f t="shared" si="1398"/>
        <v>0</v>
      </c>
      <c r="BQ262" s="170"/>
      <c r="BR262" s="189">
        <f t="shared" si="1399"/>
        <v>0</v>
      </c>
      <c r="BS262" s="189">
        <f t="shared" si="1400"/>
        <v>0</v>
      </c>
      <c r="BT262" s="189" t="str">
        <f t="shared" si="1435"/>
        <v xml:space="preserve"> </v>
      </c>
      <c r="BU262" s="155"/>
      <c r="BV262" s="170"/>
      <c r="BW262" s="170"/>
      <c r="BX262" s="194">
        <f t="shared" si="1402"/>
        <v>0</v>
      </c>
      <c r="BY262" s="194" t="str">
        <f>IF(BV262&lt;&gt;"",IF(AND(BV262/$DN$11&lt;=$BY$15,BV262/$DN$11&gt;=$BY$16),"CUMPLE","RECHAZADO"),"")</f>
        <v/>
      </c>
      <c r="BZ262" s="194">
        <f t="shared" si="1403"/>
        <v>0</v>
      </c>
      <c r="CA262" s="194">
        <f t="shared" si="1404"/>
        <v>0</v>
      </c>
      <c r="CB262" s="155"/>
      <c r="CC262" s="170"/>
      <c r="CD262" s="170"/>
      <c r="CE262" s="194">
        <f t="shared" si="1405"/>
        <v>0</v>
      </c>
      <c r="CF262" s="194" t="str">
        <f>IF(CC262&lt;&gt;"",IF(AND(CC262/$DN$11&lt;=$CF$15,CC262/$DS$11&gt;=$CF$16),"CUMPLE","RECHAZADO"),"")</f>
        <v/>
      </c>
      <c r="CG262" s="194">
        <f t="shared" si="1406"/>
        <v>0</v>
      </c>
      <c r="CH262" s="194">
        <f t="shared" si="1407"/>
        <v>0</v>
      </c>
      <c r="CI262" s="215"/>
      <c r="CJ262" s="196" t="str">
        <f t="shared" si="1408"/>
        <v/>
      </c>
      <c r="CK262" s="197">
        <f t="shared" si="1409"/>
        <v>0</v>
      </c>
      <c r="CL262" s="198" t="str">
        <f t="shared" si="1250"/>
        <v/>
      </c>
      <c r="CM262" s="155"/>
      <c r="CN262" s="199" t="str">
        <f t="shared" si="1411"/>
        <v/>
      </c>
      <c r="CO262" s="200">
        <f t="shared" si="1412"/>
        <v>0</v>
      </c>
      <c r="CP262" s="201" t="str">
        <f t="shared" si="1253"/>
        <v/>
      </c>
      <c r="CQ262" s="156"/>
      <c r="CR262" s="202">
        <f t="shared" si="1254"/>
        <v>0</v>
      </c>
      <c r="CS262" s="194">
        <f>(W262*$DP$11)+X262+(AF262*$DQ$11)+(AK262*$DR$11)+(AP262*$DS$11)+AV262+(BA262*$DQ$11)+(BF262*$DR$11)+(BK262*$DS$11)+BQ262+BV262+BW262+CC262+CD262</f>
        <v>0</v>
      </c>
      <c r="CT262" s="201">
        <f t="shared" si="1414"/>
        <v>0</v>
      </c>
      <c r="CU262" s="203"/>
      <c r="CV262" s="201" t="str">
        <f t="shared" si="1256"/>
        <v/>
      </c>
      <c r="DB262" s="204" t="str">
        <f t="shared" si="1257"/>
        <v/>
      </c>
      <c r="DC262" s="206"/>
    </row>
    <row r="263" spans="1:107" hidden="1" x14ac:dyDescent="0.25">
      <c r="A263" s="1046"/>
      <c r="B263" s="870">
        <v>10</v>
      </c>
      <c r="C263" s="1043"/>
      <c r="D263" s="220"/>
      <c r="E263" s="156"/>
      <c r="F263" s="207"/>
      <c r="G263" s="169" t="str">
        <f t="shared" ref="G263" si="1441">IF(F263&lt;&gt;"",IF(F263=$DV$12,"CUMPLE","RECHAZADO"),"")</f>
        <v/>
      </c>
      <c r="H263" s="170"/>
      <c r="I263" s="216"/>
      <c r="J263" s="208"/>
      <c r="K263" s="173">
        <f t="shared" si="1375"/>
        <v>0</v>
      </c>
      <c r="L263" s="174" t="e">
        <f t="shared" si="1376"/>
        <v>#DIV/0!</v>
      </c>
      <c r="M263" s="175" t="e">
        <f t="shared" si="1377"/>
        <v>#DIV/0!</v>
      </c>
      <c r="N263" s="176" t="e">
        <f t="shared" si="1378"/>
        <v>#DIV/0!</v>
      </c>
      <c r="O263" s="177" t="e">
        <f t="shared" si="1379"/>
        <v>#DIV/0!</v>
      </c>
      <c r="P263" s="178" t="str">
        <f>IF(H263&lt;&gt;"",IF(J263=K263,IF(H263="SI",IF(AND(I263&lt;=$DF$12,I263&gt;=($DF$12*0.9)),"CUMPLE","NO CUMPLE"),IF(I263=$DF$12,"CUMPLE","NO CUMPLE")),"NO CUMPLE"),"")</f>
        <v/>
      </c>
      <c r="Q263" s="179">
        <f t="shared" si="1380"/>
        <v>0</v>
      </c>
      <c r="R263" s="180" t="str">
        <f t="shared" si="1259"/>
        <v/>
      </c>
      <c r="S263" s="180" t="str">
        <f t="shared" si="1221"/>
        <v/>
      </c>
      <c r="T263" s="209"/>
      <c r="U263" s="210"/>
      <c r="V263" s="155"/>
      <c r="W263" s="211"/>
      <c r="X263" s="212"/>
      <c r="Y263" s="184">
        <f>ROUND(W263*$DP$12,0)</f>
        <v>0</v>
      </c>
      <c r="Z263" s="184">
        <f t="shared" si="1222"/>
        <v>0</v>
      </c>
      <c r="AA263" s="1045"/>
      <c r="AB263" s="185" t="str">
        <f>IF(W263&lt;&gt;"",IF((Y263/$DP$12)/$DN$12&lt;=$AA$20,"CUMPLE","RECHAZADO"),"")</f>
        <v/>
      </c>
      <c r="AC263" s="186">
        <f t="shared" si="1384"/>
        <v>0</v>
      </c>
      <c r="AD263" s="186">
        <f t="shared" si="1385"/>
        <v>0</v>
      </c>
      <c r="AE263" s="209"/>
      <c r="AF263" s="211"/>
      <c r="AG263" s="184">
        <f>ROUND(AF263*$DQ$12,0)</f>
        <v>0</v>
      </c>
      <c r="AH263" s="1045"/>
      <c r="AI263" s="185" t="str">
        <f>IF(AF263&lt;&gt;"",IF(AG263/$DQ$12&lt;=$AH$20,"CUMPLE","RECHAZADO"),"")</f>
        <v/>
      </c>
      <c r="AJ263" s="209"/>
      <c r="AK263" s="211"/>
      <c r="AL263" s="184">
        <f>ROUND(AK263*$DR$12,0)</f>
        <v>0</v>
      </c>
      <c r="AM263" s="1045"/>
      <c r="AN263" s="185" t="str">
        <f>IF(AK263&lt;&gt;"",IF(AL263/$DR$12&lt;=$AM$20,"CUMPLE","RECHAZADO"),"")</f>
        <v/>
      </c>
      <c r="AO263" s="209"/>
      <c r="AP263" s="211"/>
      <c r="AQ263" s="184">
        <f>ROUND(AP263*$DS$12,0)</f>
        <v>0</v>
      </c>
      <c r="AR263" s="1045"/>
      <c r="AS263" s="185" t="str">
        <f>IF(AP263&lt;&gt;"",IF(AQ263/$DR$12&lt;=$AR$20,"CUMPLE","RECHAZADO"),"")</f>
        <v/>
      </c>
      <c r="AT263" s="213"/>
      <c r="AU263" s="188">
        <f t="shared" si="1389"/>
        <v>0</v>
      </c>
      <c r="AV263" s="170"/>
      <c r="AW263" s="189">
        <v>3550776</v>
      </c>
      <c r="AX263" s="189">
        <f t="shared" si="1391"/>
        <v>0</v>
      </c>
      <c r="AY263" s="189" t="str">
        <f t="shared" si="1432"/>
        <v xml:space="preserve"> </v>
      </c>
      <c r="AZ263" s="155"/>
      <c r="BA263" s="211"/>
      <c r="BB263" s="184">
        <f>ROUND(BA263*$DQ$12,0)</f>
        <v>0</v>
      </c>
      <c r="BC263" s="191">
        <f t="shared" ref="BC263" si="1442">$BC$12</f>
        <v>263816970</v>
      </c>
      <c r="BD263" s="192" t="str">
        <f t="shared" si="1234"/>
        <v/>
      </c>
      <c r="BE263" s="209"/>
      <c r="BF263" s="211"/>
      <c r="BG263" s="184">
        <f>ROUND(BF263*$DR$12,0)</f>
        <v>0</v>
      </c>
      <c r="BH263" s="184">
        <f t="shared" ref="BH263" si="1443">$BH$12</f>
        <v>1338480855</v>
      </c>
      <c r="BI263" s="192" t="str">
        <f t="shared" si="1396"/>
        <v/>
      </c>
      <c r="BJ263" s="209"/>
      <c r="BK263" s="211"/>
      <c r="BL263" s="184">
        <f>ROUND(BK263*$DS$12,0)</f>
        <v>0</v>
      </c>
      <c r="BM263" s="1045"/>
      <c r="BN263" s="185" t="str">
        <f>IF(BK263&lt;&gt;"",IF((BL263/$DR$12)/$DN$12&lt;=$BM$20,"CUMPLE","RECHAZADO"),"")</f>
        <v/>
      </c>
      <c r="BO263" s="214"/>
      <c r="BP263" s="188">
        <f t="shared" si="1398"/>
        <v>0</v>
      </c>
      <c r="BQ263" s="170"/>
      <c r="BR263" s="189">
        <f t="shared" si="1399"/>
        <v>0</v>
      </c>
      <c r="BS263" s="189">
        <f t="shared" si="1400"/>
        <v>0</v>
      </c>
      <c r="BT263" s="189" t="str">
        <f t="shared" si="1435"/>
        <v xml:space="preserve"> </v>
      </c>
      <c r="BU263" s="155"/>
      <c r="BV263" s="170"/>
      <c r="BW263" s="170"/>
      <c r="BX263" s="194">
        <f t="shared" si="1402"/>
        <v>0</v>
      </c>
      <c r="BY263" s="194" t="str">
        <f>IF(BV263&lt;&gt;"",IF(AND(BV263/$DN$12&lt;=$BY$15,BV263/$DN$12&gt;=$BY$16),"CUMPLE","RECHAZADO"),"")</f>
        <v/>
      </c>
      <c r="BZ263" s="194">
        <f t="shared" si="1403"/>
        <v>0</v>
      </c>
      <c r="CA263" s="194">
        <f t="shared" si="1404"/>
        <v>0</v>
      </c>
      <c r="CB263" s="155"/>
      <c r="CC263" s="170"/>
      <c r="CD263" s="170"/>
      <c r="CE263" s="194">
        <f t="shared" si="1405"/>
        <v>0</v>
      </c>
      <c r="CF263" s="194" t="str">
        <f>IF(CC263&lt;&gt;"",IF(AND(CC263/$DN$12&lt;=$CF$15,CC263/$DS$12&gt;=$CF$16),"CUMPLE","RECHAZADO"),"")</f>
        <v/>
      </c>
      <c r="CG263" s="194">
        <f t="shared" si="1406"/>
        <v>0</v>
      </c>
      <c r="CH263" s="194">
        <f t="shared" si="1407"/>
        <v>0</v>
      </c>
      <c r="CI263" s="215"/>
      <c r="CJ263" s="196" t="str">
        <f t="shared" si="1408"/>
        <v/>
      </c>
      <c r="CK263" s="197">
        <f t="shared" si="1409"/>
        <v>0</v>
      </c>
      <c r="CL263" s="198" t="str">
        <f t="shared" si="1250"/>
        <v/>
      </c>
      <c r="CM263" s="155"/>
      <c r="CN263" s="199" t="str">
        <f t="shared" si="1411"/>
        <v/>
      </c>
      <c r="CO263" s="200">
        <f t="shared" si="1412"/>
        <v>0</v>
      </c>
      <c r="CP263" s="201" t="str">
        <f t="shared" si="1253"/>
        <v/>
      </c>
      <c r="CQ263" s="156"/>
      <c r="CR263" s="202">
        <f t="shared" si="1254"/>
        <v>0</v>
      </c>
      <c r="CS263" s="194">
        <f>(W263*$DP$12)+X263+(AF263*$DQ$12)+(AK263*$DR$12)+(AP263*$DS$12)+AV263+(BA263*$DQ$12)+(BF263*$DR$12)+(BK263*$DS$12)+BQ263+BV263+BW263+CC263+CD263</f>
        <v>0</v>
      </c>
      <c r="CT263" s="201">
        <f t="shared" si="1414"/>
        <v>0</v>
      </c>
      <c r="CU263" s="203"/>
      <c r="CV263" s="201" t="str">
        <f t="shared" si="1256"/>
        <v/>
      </c>
      <c r="DB263" s="204" t="str">
        <f t="shared" si="1257"/>
        <v/>
      </c>
      <c r="DC263" s="206"/>
    </row>
    <row r="264" spans="1:107" hidden="1" x14ac:dyDescent="0.25">
      <c r="A264" s="1046"/>
      <c r="B264" s="870">
        <v>11</v>
      </c>
      <c r="C264" s="1043"/>
      <c r="D264" s="220"/>
      <c r="E264" s="156"/>
      <c r="F264" s="207"/>
      <c r="G264" s="169" t="str">
        <f t="shared" ref="G264" si="1444">IF(F264&lt;&gt;"",IF(F264=$DV$13,"CUMPLE","RECHAZADO"),"")</f>
        <v/>
      </c>
      <c r="H264" s="170"/>
      <c r="I264" s="216"/>
      <c r="J264" s="208"/>
      <c r="K264" s="173">
        <f t="shared" si="1375"/>
        <v>0</v>
      </c>
      <c r="L264" s="174" t="e">
        <f t="shared" si="1376"/>
        <v>#DIV/0!</v>
      </c>
      <c r="M264" s="175" t="e">
        <f t="shared" si="1377"/>
        <v>#DIV/0!</v>
      </c>
      <c r="N264" s="176" t="e">
        <f t="shared" si="1378"/>
        <v>#DIV/0!</v>
      </c>
      <c r="O264" s="177" t="e">
        <f t="shared" si="1379"/>
        <v>#DIV/0!</v>
      </c>
      <c r="P264" s="178" t="str">
        <f>IF(H264&lt;&gt;"",IF(J264=K264,IF(H264="SI",IF(AND(I264&lt;=$DF$13,I264&gt;=($DF$13*0.9)),"CUMPLE","NO CUMPLE"),IF(I264=$DF$13,"CUMPLE","NO CUMPLE")),"NO CUMPLE"),"")</f>
        <v/>
      </c>
      <c r="Q264" s="179">
        <f t="shared" si="1380"/>
        <v>0</v>
      </c>
      <c r="R264" s="180" t="str">
        <f t="shared" si="1259"/>
        <v/>
      </c>
      <c r="S264" s="180" t="str">
        <f t="shared" si="1221"/>
        <v/>
      </c>
      <c r="T264" s="209"/>
      <c r="U264" s="210"/>
      <c r="V264" s="155"/>
      <c r="W264" s="211"/>
      <c r="X264" s="212"/>
      <c r="Y264" s="184">
        <f>ROUND(W264*$DP$13,0)</f>
        <v>0</v>
      </c>
      <c r="Z264" s="184">
        <f t="shared" si="1222"/>
        <v>0</v>
      </c>
      <c r="AA264" s="1045"/>
      <c r="AB264" s="185" t="str">
        <f>IF(W264&lt;&gt;"",IF((Y264/$DP$13)/$DN$13&lt;=$AA$20,"CUMPLE","RECHAZADO"),"")</f>
        <v/>
      </c>
      <c r="AC264" s="186">
        <f t="shared" si="1384"/>
        <v>0</v>
      </c>
      <c r="AD264" s="186">
        <f t="shared" si="1385"/>
        <v>0</v>
      </c>
      <c r="AE264" s="209"/>
      <c r="AF264" s="211"/>
      <c r="AG264" s="184">
        <f>ROUND(AF264*$DQ$13,0)</f>
        <v>0</v>
      </c>
      <c r="AH264" s="1045"/>
      <c r="AI264" s="185" t="str">
        <f>IF(AF264&lt;&gt;"",IF(AG264/$DQ$13&lt;=$AH$20,"CUMPLE","RECHAZADO"),"")</f>
        <v/>
      </c>
      <c r="AJ264" s="209"/>
      <c r="AK264" s="211"/>
      <c r="AL264" s="184">
        <f>ROUND(AK264*$DR$13,0)</f>
        <v>0</v>
      </c>
      <c r="AM264" s="1045"/>
      <c r="AN264" s="185" t="str">
        <f>IF(AK264&lt;&gt;"",IF(AL264/$DR$13&lt;=$AM$20,"CUMPLE","RECHAZADO"),"")</f>
        <v/>
      </c>
      <c r="AO264" s="209"/>
      <c r="AP264" s="211"/>
      <c r="AQ264" s="184">
        <f>ROUND(AP264*$DS$13,0)</f>
        <v>0</v>
      </c>
      <c r="AR264" s="1045"/>
      <c r="AS264" s="185" t="str">
        <f>IF(AP264&lt;&gt;"",IF(AQ264/$DR$13&lt;=$AR$20,"CUMPLE","RECHAZADO"),"")</f>
        <v/>
      </c>
      <c r="AT264" s="213"/>
      <c r="AU264" s="188">
        <f t="shared" si="1389"/>
        <v>0</v>
      </c>
      <c r="AV264" s="170"/>
      <c r="AW264" s="189">
        <f t="shared" si="1390"/>
        <v>0</v>
      </c>
      <c r="AX264" s="189">
        <f t="shared" si="1391"/>
        <v>0</v>
      </c>
      <c r="AY264" s="189" t="str">
        <f t="shared" si="1432"/>
        <v xml:space="preserve"> </v>
      </c>
      <c r="AZ264" s="155"/>
      <c r="BA264" s="211"/>
      <c r="BB264" s="184">
        <f>ROUND(BA264*$DQ$13,0)</f>
        <v>0</v>
      </c>
      <c r="BC264" s="191">
        <f t="shared" ref="BC264" si="1445">$BC$13</f>
        <v>385647118</v>
      </c>
      <c r="BD264" s="192" t="str">
        <f t="shared" si="1234"/>
        <v/>
      </c>
      <c r="BE264" s="209"/>
      <c r="BF264" s="211"/>
      <c r="BG264" s="184">
        <f>ROUND(BF264*$DR$13,0)</f>
        <v>0</v>
      </c>
      <c r="BH264" s="184">
        <f t="shared" ref="BH264" si="1446">$BH$13</f>
        <v>1512338976</v>
      </c>
      <c r="BI264" s="192" t="str">
        <f t="shared" si="1396"/>
        <v/>
      </c>
      <c r="BJ264" s="209"/>
      <c r="BK264" s="211"/>
      <c r="BL264" s="184">
        <f>ROUND(BK264*$DS$13,0)</f>
        <v>0</v>
      </c>
      <c r="BM264" s="1045"/>
      <c r="BN264" s="185" t="str">
        <f>IF(BK264&lt;&gt;"",IF((BL264/$DR$13)/$DN$13&lt;=$BM$20,"CUMPLE","RECHAZADO"),"")</f>
        <v/>
      </c>
      <c r="BO264" s="214"/>
      <c r="BP264" s="188">
        <f t="shared" si="1398"/>
        <v>0</v>
      </c>
      <c r="BQ264" s="170"/>
      <c r="BR264" s="189">
        <f t="shared" si="1399"/>
        <v>0</v>
      </c>
      <c r="BS264" s="189">
        <f t="shared" si="1400"/>
        <v>0</v>
      </c>
      <c r="BT264" s="189" t="str">
        <f t="shared" si="1435"/>
        <v xml:space="preserve"> </v>
      </c>
      <c r="BU264" s="155"/>
      <c r="BV264" s="170"/>
      <c r="BW264" s="170"/>
      <c r="BX264" s="194">
        <f t="shared" si="1402"/>
        <v>0</v>
      </c>
      <c r="BY264" s="194" t="str">
        <f>IF(BV264&lt;&gt;"",IF(AND(BV264/$DN$13&lt;=$BY$15,BV264/$DN$13&gt;=$BY$16),"CUMPLE","RECHAZADO"),"")</f>
        <v/>
      </c>
      <c r="BZ264" s="194">
        <f t="shared" si="1403"/>
        <v>0</v>
      </c>
      <c r="CA264" s="194">
        <f t="shared" si="1404"/>
        <v>0</v>
      </c>
      <c r="CB264" s="155"/>
      <c r="CC264" s="170"/>
      <c r="CD264" s="170"/>
      <c r="CE264" s="194">
        <f t="shared" si="1405"/>
        <v>0</v>
      </c>
      <c r="CF264" s="194" t="str">
        <f>IF(CC264&lt;&gt;"",IF(AND(CC264/$DN$13&lt;=$CF$15,CC264/$DS$13&gt;=$CF$16),"CUMPLE","RECHAZADO"),"")</f>
        <v/>
      </c>
      <c r="CG264" s="194">
        <f t="shared" si="1406"/>
        <v>0</v>
      </c>
      <c r="CH264" s="194">
        <f t="shared" si="1407"/>
        <v>0</v>
      </c>
      <c r="CI264" s="215"/>
      <c r="CJ264" s="196" t="str">
        <f t="shared" si="1408"/>
        <v/>
      </c>
      <c r="CK264" s="197">
        <f t="shared" si="1409"/>
        <v>0</v>
      </c>
      <c r="CL264" s="198" t="str">
        <f t="shared" si="1250"/>
        <v/>
      </c>
      <c r="CM264" s="155"/>
      <c r="CN264" s="199" t="str">
        <f t="shared" si="1411"/>
        <v/>
      </c>
      <c r="CO264" s="200">
        <f t="shared" si="1412"/>
        <v>0</v>
      </c>
      <c r="CP264" s="201" t="str">
        <f t="shared" si="1253"/>
        <v/>
      </c>
      <c r="CQ264" s="156"/>
      <c r="CR264" s="202">
        <f t="shared" si="1254"/>
        <v>0</v>
      </c>
      <c r="CS264" s="194">
        <f>(W264*$DP$13)+X264+(AF264*$DQ$13)+(AK264*$DR$13)+(AP264*$DS$13)+AV264+(BA264*$DQ$13)+(BF264*$DR$13)+(BK264*$DS$13)+BQ264+BV264+BW264+CC264+CD264</f>
        <v>0</v>
      </c>
      <c r="CT264" s="201">
        <f t="shared" si="1414"/>
        <v>0</v>
      </c>
      <c r="CU264" s="203"/>
      <c r="CV264" s="201" t="str">
        <f t="shared" si="1256"/>
        <v/>
      </c>
      <c r="DB264" s="204" t="str">
        <f t="shared" si="1257"/>
        <v/>
      </c>
      <c r="DC264" s="206"/>
    </row>
    <row r="265" spans="1:107" ht="13.5" hidden="1" customHeight="1" x14ac:dyDescent="0.25">
      <c r="A265" s="1042"/>
      <c r="B265" s="750">
        <v>12</v>
      </c>
      <c r="C265" s="1043"/>
      <c r="D265" s="220"/>
      <c r="E265" s="156"/>
      <c r="F265" s="751"/>
      <c r="G265" s="752" t="str">
        <f t="shared" ref="G265" si="1447">IF(F265&lt;&gt;"",IF(F265=$DV$14,"CUMPLE","RECHAZADO"),"")</f>
        <v/>
      </c>
      <c r="H265" s="753"/>
      <c r="I265" s="754"/>
      <c r="J265" s="784"/>
      <c r="K265" s="756">
        <f t="shared" si="1375"/>
        <v>0</v>
      </c>
      <c r="L265" s="174" t="e">
        <f t="shared" si="1376"/>
        <v>#DIV/0!</v>
      </c>
      <c r="M265" s="175" t="e">
        <f t="shared" si="1377"/>
        <v>#DIV/0!</v>
      </c>
      <c r="N265" s="176" t="e">
        <f t="shared" si="1378"/>
        <v>#DIV/0!</v>
      </c>
      <c r="O265" s="177" t="e">
        <f t="shared" si="1379"/>
        <v>#DIV/0!</v>
      </c>
      <c r="P265" s="757" t="str">
        <f>IF(H265&lt;&gt;"",IF(J265=K265,IF(H265="SI",IF(AND(I265&lt;=$DF$14,I265&gt;=($DF$14*0.9)),"CUMPLE","NO CUMPLE"),IF(I265=$DF$14,"CUMPLE","NO CUMPLE")),"NO CUMPLE"),"")</f>
        <v/>
      </c>
      <c r="Q265" s="179">
        <f t="shared" si="1380"/>
        <v>0</v>
      </c>
      <c r="R265" s="758" t="str">
        <f t="shared" si="1259"/>
        <v/>
      </c>
      <c r="S265" s="758" t="str">
        <f t="shared" si="1221"/>
        <v/>
      </c>
      <c r="T265" s="759"/>
      <c r="U265" s="760"/>
      <c r="V265" s="155"/>
      <c r="W265" s="761"/>
      <c r="X265" s="762"/>
      <c r="Y265" s="763">
        <f>ROUND(W265*$DP$14,0)</f>
        <v>0</v>
      </c>
      <c r="Z265" s="763">
        <f t="shared" si="1222"/>
        <v>0</v>
      </c>
      <c r="AA265" s="1045"/>
      <c r="AB265" s="764" t="str">
        <f>IF(W265&lt;&gt;"",IF((Y265/$DP$14)/$DN$14&lt;=$AA$20,"CUMPLE","RECHAZADO"),"")</f>
        <v/>
      </c>
      <c r="AC265" s="765">
        <f t="shared" si="1384"/>
        <v>0</v>
      </c>
      <c r="AD265" s="765">
        <f t="shared" si="1385"/>
        <v>0</v>
      </c>
      <c r="AE265" s="759"/>
      <c r="AF265" s="761"/>
      <c r="AG265" s="763">
        <f>ROUND(AF265*$DQ$14,0)</f>
        <v>0</v>
      </c>
      <c r="AH265" s="1045"/>
      <c r="AI265" s="764" t="str">
        <f>IF(AF265&lt;&gt;"",IF(AG265/$DQ$14&lt;=$AH$20,"CUMPLE","RECHAZADO"),"")</f>
        <v/>
      </c>
      <c r="AJ265" s="759"/>
      <c r="AK265" s="761"/>
      <c r="AL265" s="763">
        <f>ROUND(AK265*$DR$14,0)</f>
        <v>0</v>
      </c>
      <c r="AM265" s="1045"/>
      <c r="AN265" s="764" t="str">
        <f>IF(AK265&lt;&gt;"",IF(AL265/$DR$14&lt;=$AM$20,"CUMPLE","RECHAZADO"),"")</f>
        <v/>
      </c>
      <c r="AO265" s="759"/>
      <c r="AP265" s="761"/>
      <c r="AQ265" s="763">
        <f>ROUND(AP265*$DS$14,0)</f>
        <v>0</v>
      </c>
      <c r="AR265" s="1045"/>
      <c r="AS265" s="764" t="str">
        <f>IF(AP265&lt;&gt;"",IF(AQ265/$DR$14&lt;=$AR$20,"CUMPLE","RECHAZADO"),"")</f>
        <v/>
      </c>
      <c r="AT265" s="766"/>
      <c r="AU265" s="767">
        <f t="shared" si="1389"/>
        <v>0</v>
      </c>
      <c r="AV265" s="753"/>
      <c r="AW265" s="768">
        <f t="shared" si="1390"/>
        <v>0</v>
      </c>
      <c r="AX265" s="768">
        <f t="shared" si="1391"/>
        <v>0</v>
      </c>
      <c r="AY265" s="768" t="str">
        <f>IF(AV265&lt;&gt;"",IF(AI265="CUMPLE",IF(AN265="CUMPLE",IF(AS265="CUMPLE","CUMPLE","NO CUMPLE"),"NO CUMPLE"),"NO CUMPLE"),"")</f>
        <v/>
      </c>
      <c r="AZ265" s="155"/>
      <c r="BA265" s="761"/>
      <c r="BB265" s="763">
        <f>ROUND(BA265*$DQ$14,0)</f>
        <v>0</v>
      </c>
      <c r="BC265" s="770">
        <f t="shared" ref="BC265" si="1448">$BC$14</f>
        <v>171994948</v>
      </c>
      <c r="BD265" s="164" t="str">
        <f t="shared" si="1234"/>
        <v/>
      </c>
      <c r="BE265" s="759"/>
      <c r="BF265" s="761"/>
      <c r="BG265" s="763">
        <f>ROUND(BF265*$DR$14,0)</f>
        <v>0</v>
      </c>
      <c r="BH265" s="763">
        <f t="shared" ref="BH265" si="1449">$BH$14</f>
        <v>888779540</v>
      </c>
      <c r="BI265" s="164" t="str">
        <f t="shared" si="1396"/>
        <v/>
      </c>
      <c r="BJ265" s="759"/>
      <c r="BK265" s="761"/>
      <c r="BL265" s="763">
        <f>ROUND(BK265*$DS$14,0)</f>
        <v>0</v>
      </c>
      <c r="BM265" s="1045"/>
      <c r="BN265" s="764" t="str">
        <f>IF(BK265&lt;&gt;"",IF((BL265/$DR$14)/$DN$14&lt;=$BM$20,"CUMPLE","RECHAZADO"),"")</f>
        <v/>
      </c>
      <c r="BO265" s="771"/>
      <c r="BP265" s="767">
        <f t="shared" si="1398"/>
        <v>0</v>
      </c>
      <c r="BQ265" s="753"/>
      <c r="BR265" s="768">
        <f t="shared" si="1399"/>
        <v>0</v>
      </c>
      <c r="BS265" s="768">
        <f t="shared" si="1400"/>
        <v>0</v>
      </c>
      <c r="BT265" s="768" t="str">
        <f>IF(BQ265&lt;&gt;"",IF(BD265="CUMPLE",IF(BI265="CUMPLE",IF(BN265="CUMPLE","CUMPLE","NO CUMPLE"),"NO CUMPLE"),"NO CUMPLE"),"")</f>
        <v/>
      </c>
      <c r="BU265" s="155"/>
      <c r="BV265" s="753"/>
      <c r="BW265" s="753"/>
      <c r="BX265" s="772">
        <f t="shared" si="1402"/>
        <v>0</v>
      </c>
      <c r="BY265" s="772" t="str">
        <f>IF(BV265&lt;&gt;"",IF(AND(BV265/$DN$14&lt;=$BY$15,BV265/$DN$14&gt;=$BY$16),"CUMPLE","RECHAZADO"),"")</f>
        <v/>
      </c>
      <c r="BZ265" s="772">
        <f t="shared" si="1403"/>
        <v>0</v>
      </c>
      <c r="CA265" s="772">
        <f t="shared" si="1404"/>
        <v>0</v>
      </c>
      <c r="CB265" s="155"/>
      <c r="CC265" s="753"/>
      <c r="CD265" s="753"/>
      <c r="CE265" s="772">
        <f t="shared" si="1405"/>
        <v>0</v>
      </c>
      <c r="CF265" s="772" t="str">
        <f>IF(CC265&lt;&gt;"",IF(AND(CC265/$DN$14&lt;=$CF$15,CC265/$DN$14&gt;=$CF$16),"CUMPLE","RECHAZADO"),"")</f>
        <v/>
      </c>
      <c r="CG265" s="772">
        <f t="shared" si="1406"/>
        <v>0</v>
      </c>
      <c r="CH265" s="772">
        <f t="shared" si="1407"/>
        <v>0</v>
      </c>
      <c r="CI265" s="773"/>
      <c r="CJ265" s="774" t="str">
        <f t="shared" si="1408"/>
        <v/>
      </c>
      <c r="CK265" s="775">
        <f t="shared" si="1409"/>
        <v>0</v>
      </c>
      <c r="CL265" s="776" t="str">
        <f t="shared" si="1250"/>
        <v/>
      </c>
      <c r="CM265" s="155"/>
      <c r="CN265" s="777" t="str">
        <f t="shared" si="1411"/>
        <v/>
      </c>
      <c r="CO265" s="778">
        <f t="shared" si="1412"/>
        <v>0</v>
      </c>
      <c r="CP265" s="779" t="str">
        <f t="shared" si="1253"/>
        <v/>
      </c>
      <c r="CQ265" s="156"/>
      <c r="CR265" s="780">
        <f t="shared" si="1254"/>
        <v>0</v>
      </c>
      <c r="CS265" s="772">
        <f>(W265*$DP$14)+X265+(AF265*$DQ$14)+(AK265*$DR$14)+(AP265*$DS$14)+AV265+(BA265*$DQ$14)+(BF265*$DR$14)+(BK265*$DS$14)+BQ265+BV265+BW265+CC265+CD265</f>
        <v>0</v>
      </c>
      <c r="CT265" s="779">
        <f t="shared" si="1414"/>
        <v>0</v>
      </c>
      <c r="CU265" s="781"/>
      <c r="CV265" s="779" t="str">
        <f t="shared" si="1256"/>
        <v/>
      </c>
      <c r="DB265" s="782" t="str">
        <f>IF(F265&lt;&gt;"",IF(G265="CUMPLE",IF(P265="CUMPLE",IF(AB265="CUMPLE",IF(AY265="CUMPLE",IF(BT265="CUMPLE",IF(BY265="CUMPLE",IF(CF265="CUMPLE","HABILITADO","RECHAZADO"),"RECHAZADO"),"RECHAZADO"),"RECHAZADO"),"RECHAZADO"),"RECHAZADO"),"RECHAZADO"),"")</f>
        <v/>
      </c>
      <c r="DC265" s="783"/>
    </row>
    <row r="266" spans="1:107" ht="14.25" customHeight="1" thickTop="1" thickBot="1" x14ac:dyDescent="0.3">
      <c r="A266" s="105">
        <v>19</v>
      </c>
      <c r="B266" s="881"/>
      <c r="C266" s="881"/>
      <c r="D266" s="222"/>
      <c r="E266" s="881"/>
      <c r="F266" s="882"/>
      <c r="G266" s="881"/>
      <c r="H266" s="881"/>
      <c r="I266" s="881"/>
      <c r="J266" s="883"/>
      <c r="K266" s="881"/>
      <c r="L266" s="219"/>
      <c r="M266" s="218"/>
      <c r="N266" s="218"/>
      <c r="O266" s="218"/>
      <c r="P266" s="881"/>
      <c r="Q266" s="218"/>
      <c r="R266" s="881"/>
      <c r="S266" s="881"/>
      <c r="T266" s="881"/>
      <c r="U266" s="881"/>
      <c r="V266" s="881"/>
      <c r="W266" s="881"/>
      <c r="X266" s="881"/>
      <c r="Y266" s="881"/>
      <c r="Z266" s="881"/>
      <c r="AA266" s="881"/>
      <c r="AB266" s="881"/>
      <c r="AC266" s="881"/>
      <c r="AD266" s="881"/>
      <c r="AE266" s="881"/>
      <c r="AF266" s="881"/>
      <c r="AG266" s="881"/>
      <c r="AH266" s="881"/>
      <c r="AI266" s="881"/>
      <c r="AJ266" s="881"/>
      <c r="AK266" s="881"/>
      <c r="AL266" s="881"/>
      <c r="AM266" s="881"/>
      <c r="AN266" s="881"/>
      <c r="AO266" s="881"/>
      <c r="AP266" s="881"/>
      <c r="AQ266" s="881"/>
      <c r="AR266" s="881"/>
      <c r="AS266" s="881"/>
      <c r="AT266" s="881"/>
      <c r="AU266" s="881"/>
      <c r="AV266" s="881"/>
      <c r="AW266" s="881"/>
      <c r="AX266" s="881"/>
      <c r="AY266" s="881"/>
      <c r="AZ266" s="881"/>
      <c r="BA266" s="881"/>
      <c r="BB266" s="881"/>
      <c r="BC266" s="881"/>
      <c r="BD266" s="881"/>
      <c r="BE266" s="881"/>
      <c r="BF266" s="881"/>
      <c r="BG266" s="881"/>
      <c r="BH266" s="881"/>
      <c r="BI266" s="881"/>
      <c r="BJ266" s="881"/>
      <c r="BK266" s="881"/>
      <c r="BL266" s="881"/>
      <c r="BM266" s="881"/>
      <c r="BN266" s="881"/>
      <c r="BO266" s="881"/>
      <c r="BP266" s="881"/>
      <c r="BQ266" s="881"/>
      <c r="BR266" s="881"/>
      <c r="BS266" s="881"/>
      <c r="BT266" s="881"/>
      <c r="BU266" s="881"/>
      <c r="BV266" s="881"/>
      <c r="BW266" s="881"/>
      <c r="BX266" s="881"/>
      <c r="BY266" s="881"/>
      <c r="BZ266" s="881"/>
      <c r="CA266" s="881"/>
      <c r="CB266" s="881"/>
      <c r="CC266" s="881"/>
      <c r="CD266" s="881"/>
      <c r="CE266" s="881"/>
      <c r="CF266" s="881"/>
      <c r="CG266" s="881"/>
      <c r="CH266" s="881"/>
      <c r="CI266" s="881"/>
      <c r="CJ266" s="881"/>
      <c r="CK266" s="881"/>
      <c r="CL266" s="881"/>
      <c r="CM266" s="881"/>
      <c r="CN266" s="881"/>
      <c r="CO266" s="881"/>
      <c r="CP266" s="884" t="s">
        <v>2063</v>
      </c>
      <c r="CQ266" s="881"/>
      <c r="CR266" s="881"/>
      <c r="CS266" s="881"/>
      <c r="CT266" s="881"/>
      <c r="CU266" s="885"/>
      <c r="CV266" s="881"/>
      <c r="CW266" s="136"/>
      <c r="DB266" s="886"/>
      <c r="DC266" s="887"/>
    </row>
    <row r="267" spans="1:107" ht="13.5" hidden="1" customHeight="1" x14ac:dyDescent="0.25">
      <c r="A267" s="1040">
        <f t="shared" ref="A267" si="1450">A279</f>
        <v>20</v>
      </c>
      <c r="B267" s="785">
        <v>1</v>
      </c>
      <c r="C267" s="1043" t="str">
        <f>Proponentes!B249</f>
        <v>UNION TEMPORAL SED DE SEGURIDAD</v>
      </c>
      <c r="D267" s="220"/>
      <c r="E267" s="156"/>
      <c r="F267" s="786"/>
      <c r="G267" s="752" t="str">
        <f t="shared" ref="G267" si="1451">IF(F267&lt;&gt;"",IF(F267=$DV$3,"CUMPLE","RECHAZADO"),"")</f>
        <v/>
      </c>
      <c r="H267" s="753"/>
      <c r="I267" s="787"/>
      <c r="J267" s="788"/>
      <c r="K267" s="845">
        <f t="shared" ref="K267:K278" si="1452">ROUND((I267*0.019),0)</f>
        <v>0</v>
      </c>
      <c r="L267" s="174" t="e">
        <f t="shared" ref="L267:L278" si="1453">1-I267/DF250</f>
        <v>#DIV/0!</v>
      </c>
      <c r="M267" s="175" t="e">
        <f t="shared" ref="M267:M278" si="1454">DF250/DN250</f>
        <v>#DIV/0!</v>
      </c>
      <c r="N267" s="176" t="e">
        <f t="shared" ref="N267:N278" si="1455">M267*0.019</f>
        <v>#DIV/0!</v>
      </c>
      <c r="O267" s="177" t="e">
        <f t="shared" ref="O267:O278" si="1456">(M267+N267)</f>
        <v>#DIV/0!</v>
      </c>
      <c r="P267" s="846" t="str">
        <f>IF(H267&lt;&gt;"",IF(J267=K267,IF(H267="SI",IF(AND(I267&lt;=$DF$3,I267&gt;=($DF$3*0.9)),"CUMPLE","NO CUMPLE"),IF(I267=$DF$3,"CUMPLE","NO CUMPLE")),"NO CUMPLE"),"")</f>
        <v/>
      </c>
      <c r="Q267" s="179">
        <f t="shared" ref="Q267:Q278" si="1457">DN250</f>
        <v>0</v>
      </c>
      <c r="R267" s="847" t="str">
        <f t="shared" ref="R267" si="1458">IF(F267&lt;&gt;"",IF(G267="CUMPLE",IF(P267="CUMPLE",(I267+J267),""),"RECHAZADO"),"")</f>
        <v/>
      </c>
      <c r="S267" s="847" t="str">
        <f t="shared" ref="S267" si="1459">IF(F267&lt;&gt;"",IF(G267="CUMPLE",IF(P267="CUMPLE",I267,""),"RECHAZADO"),"")</f>
        <v/>
      </c>
      <c r="T267" s="789"/>
      <c r="U267" s="790"/>
      <c r="V267" s="155"/>
      <c r="W267" s="753"/>
      <c r="X267" s="791"/>
      <c r="Y267" s="848">
        <f>ROUND(W267*$DP$3,0)</f>
        <v>0</v>
      </c>
      <c r="Z267" s="848">
        <f t="shared" si="1222"/>
        <v>0</v>
      </c>
      <c r="AA267" s="1045">
        <f t="shared" ref="AA267" si="1460">$AA$16</f>
        <v>100189.4</v>
      </c>
      <c r="AB267" s="849" t="str">
        <f>IF(W267&lt;&gt;"",IF((Y267/$DP$3)/$DN$3&lt;=$AA$20,"CUMPLE","RECHAZADO"),"")</f>
        <v/>
      </c>
      <c r="AC267" s="850">
        <f t="shared" ref="AC267:AC278" si="1461">Y267+Z267</f>
        <v>0</v>
      </c>
      <c r="AD267" s="850">
        <f t="shared" ref="AD267:AD278" si="1462">Y267</f>
        <v>0</v>
      </c>
      <c r="AE267" s="789"/>
      <c r="AF267" s="753"/>
      <c r="AG267" s="848">
        <f>ROUND(AF267*$DQ$3,0)</f>
        <v>0</v>
      </c>
      <c r="AH267" s="1045">
        <f t="shared" ref="AH267" si="1463">$AH$16</f>
        <v>301987.21999999997</v>
      </c>
      <c r="AI267" s="849" t="str">
        <f>IF(AF267&lt;&gt;"",IF(AG267/$DQ$3&lt;=$AH$20,"CUMPLE","RECHAZADO"),"")</f>
        <v/>
      </c>
      <c r="AJ267" s="789"/>
      <c r="AK267" s="753"/>
      <c r="AL267" s="848">
        <f>ROUND(AK267*$DR$3,0)</f>
        <v>0</v>
      </c>
      <c r="AM267" s="1045">
        <f t="shared" ref="AM267" si="1464">$AM$16</f>
        <v>240934</v>
      </c>
      <c r="AN267" s="849" t="str">
        <f>IF(AK267&lt;&gt;"",IF(AL267/$DR$3&lt;=$AM$20,"CUMPLE","RECHAZADO"),"")</f>
        <v/>
      </c>
      <c r="AO267" s="789"/>
      <c r="AP267" s="753"/>
      <c r="AQ267" s="848">
        <f>ROUND(AP267*$DS$3,0)</f>
        <v>0</v>
      </c>
      <c r="AR267" s="1045">
        <f t="shared" ref="AR267" si="1465">$AR$16</f>
        <v>316072.26</v>
      </c>
      <c r="AS267" s="849" t="str">
        <f>IF(AP267&lt;&gt;"",IF(AQ267/$DR$3&lt;=$AR$20,"CUMPLE","RECHAZADO"),"")</f>
        <v/>
      </c>
      <c r="AT267" s="792"/>
      <c r="AU267" s="851">
        <f t="shared" ref="AU267:AU278" si="1466">AG267+AL267+AQ267</f>
        <v>0</v>
      </c>
      <c r="AV267" s="753"/>
      <c r="AW267" s="852">
        <f t="shared" ref="AW267:AW278" si="1467">ROUND((AG267+AL267+AQ267)*19%,0)</f>
        <v>0</v>
      </c>
      <c r="AX267" s="852">
        <f t="shared" ref="AX267:AX278" si="1468">ROUND((AG267+AL267+AQ267)*$AV$16,0)</f>
        <v>0</v>
      </c>
      <c r="AY267" s="852" t="str">
        <f t="shared" ref="AY267:AY269" si="1469">IF(AV267&lt;&gt;"",IF(AI267="CUMPLE",IF(AN267="CUMPLE","CUMPLE","NO CUMPLE"),"NO CUMPLE")," ")</f>
        <v xml:space="preserve"> </v>
      </c>
      <c r="AZ267" s="155"/>
      <c r="BA267" s="753"/>
      <c r="BB267" s="848">
        <f>ROUND(BA267*$DQ$3,0)</f>
        <v>0</v>
      </c>
      <c r="BC267" s="853">
        <f t="shared" ref="BC267" si="1470">$BC$3</f>
        <v>339892784</v>
      </c>
      <c r="BD267" s="854" t="str">
        <f t="shared" ref="BD267" si="1471">IF(BA267&lt;&gt;"",IF(BB267&lt;=BC267,"CUMPLE","RECHAZADO"),"")</f>
        <v/>
      </c>
      <c r="BE267" s="789"/>
      <c r="BF267" s="753"/>
      <c r="BG267" s="848">
        <f>ROUND(BF267*$DR$3,0)</f>
        <v>0</v>
      </c>
      <c r="BH267" s="848">
        <f t="shared" ref="BH267" si="1472">$BH$3</f>
        <v>1059638654</v>
      </c>
      <c r="BI267" s="854" t="str">
        <f t="shared" ref="BI267:BI278" si="1473">IF(BF267&lt;&gt;"",IF(BG267&lt;=BH267,"CUMPLE","RECHAZADO"),"")</f>
        <v/>
      </c>
      <c r="BJ267" s="789"/>
      <c r="BK267" s="753"/>
      <c r="BL267" s="848">
        <f>ROUND(BK267*$DS$3,0)</f>
        <v>0</v>
      </c>
      <c r="BM267" s="1045">
        <f t="shared" ref="BM267" si="1474">$BM$16</f>
        <v>74539289</v>
      </c>
      <c r="BN267" s="849" t="str">
        <f>IF(BK267&lt;&gt;"",IF((BL267/$DR$3)/$DN$3&lt;=$BM$20,"CUMPLE","RECHAZADO"),"")</f>
        <v/>
      </c>
      <c r="BO267" s="793"/>
      <c r="BP267" s="851">
        <f t="shared" ref="BP267:BP278" si="1475">BB267+BG267+BL267</f>
        <v>0</v>
      </c>
      <c r="BQ267" s="753"/>
      <c r="BR267" s="852">
        <f t="shared" ref="BR267:BR278" si="1476">ROUND((BB267+BG267+BL267)*19%,0)</f>
        <v>0</v>
      </c>
      <c r="BS267" s="852">
        <f t="shared" ref="BS267:BS278" si="1477">ROUND((BB267+BG267+BL267)*$AV$16,0)</f>
        <v>0</v>
      </c>
      <c r="BT267" s="852" t="str">
        <f t="shared" ref="BT267:BT269" si="1478">IF(BQ267&lt;&gt;"",IF(BD267="CUMPLE",IF(BI267="CUMPLE","CUMPLE","NO CUMPLE"),"NO CUMPLE")," ")</f>
        <v xml:space="preserve"> </v>
      </c>
      <c r="BU267" s="155"/>
      <c r="BV267" s="753"/>
      <c r="BW267" s="753"/>
      <c r="BX267" s="855">
        <f t="shared" ref="BX267:BX278" si="1479">ROUND((BV267*10%)*19%,0)</f>
        <v>0</v>
      </c>
      <c r="BY267" s="855" t="str">
        <f>IF(BV267&lt;&gt;"",IF(AND(BV267/$DN$3&lt;=$BY$15,BV267/$DN$3&gt;=$BY$16),"CUMPLE","RECHAZADO"),"")</f>
        <v/>
      </c>
      <c r="BZ267" s="855">
        <f t="shared" ref="BZ267:BZ278" si="1480">BV267</f>
        <v>0</v>
      </c>
      <c r="CA267" s="855">
        <f t="shared" ref="CA267:CA278" si="1481">BZ267+BX267</f>
        <v>0</v>
      </c>
      <c r="CB267" s="155"/>
      <c r="CC267" s="753"/>
      <c r="CD267" s="753"/>
      <c r="CE267" s="855">
        <f t="shared" ref="CE267:CE278" si="1482">ROUND((CC267*10%)*19%,0)</f>
        <v>0</v>
      </c>
      <c r="CF267" s="855" t="str">
        <f>IF(CC267&lt;&gt;"",IF(AND(CC267/$DN$3&lt;=$CF$15,CC267/$DS$3&gt;=$CF$16),"CUMPLE","RECHAZADO"),"")</f>
        <v/>
      </c>
      <c r="CG267" s="855">
        <f t="shared" ref="CG267:CG278" si="1483">CC267</f>
        <v>0</v>
      </c>
      <c r="CH267" s="855">
        <f t="shared" ref="CH267:CH278" si="1484">CG267+CE267</f>
        <v>0</v>
      </c>
      <c r="CI267" s="794"/>
      <c r="CJ267" s="856" t="str">
        <f t="shared" ref="CJ267:CJ278" si="1485">R267</f>
        <v/>
      </c>
      <c r="CK267" s="857">
        <f t="shared" ref="CK267:CK278" si="1486">AC267+AX267+BS267+CA267+CH267</f>
        <v>0</v>
      </c>
      <c r="CL267" s="858" t="str">
        <f t="shared" ref="CL267" si="1487">IF(CJ267="RECHAZADO","RECHAZADO",IF(CJ267&lt;&gt;"",CJ267+CK267,""))</f>
        <v/>
      </c>
      <c r="CM267" s="155"/>
      <c r="CN267" s="859" t="str">
        <f t="shared" ref="CN267:CN278" si="1488">S267</f>
        <v/>
      </c>
      <c r="CO267" s="860">
        <f t="shared" ref="CO267:CO278" si="1489">AD267+AU267+BP267+BZ267+CG267</f>
        <v>0</v>
      </c>
      <c r="CP267" s="861" t="str">
        <f t="shared" ref="CP267" si="1490">IF(CN267="RECHAZADO","RECHAZADO",IF(CN267&lt;&gt;"",CN267+CO267,""))</f>
        <v/>
      </c>
      <c r="CQ267" s="156"/>
      <c r="CR267" s="862">
        <f t="shared" si="1254"/>
        <v>0</v>
      </c>
      <c r="CS267" s="855">
        <f>(W267*$DP$3)+X267+(AF267*$DQ$3)+(AK267*$DR$3)+(AP267*$DS$3)+AV267+(BA267*$DQ$3)+(BF267*$DR$3)+(BK267*$DS$3)+BQ267+BV267+BW267+CC267+CD267</f>
        <v>0</v>
      </c>
      <c r="CT267" s="861">
        <f t="shared" ref="CT267:CT278" si="1491">CR267+CS267</f>
        <v>0</v>
      </c>
      <c r="CU267" s="863"/>
      <c r="CV267" s="861" t="str">
        <f t="shared" ref="CV267" si="1492">IF(CU267&lt;&gt;"",IF(CT267=CU267,"OK","REVISAR"),"")</f>
        <v/>
      </c>
      <c r="DB267" s="864" t="str">
        <f t="shared" ref="DB267" si="1493">IF(F267&lt;&gt;"",IF(G267="CUMPLE",IF(P267="CUMPLE",IF(AB267="CUMPLE",IF(AY267="CUMPLE",IF(BT267="CUMPLE",IF(BY267="CUMPLE","HABILITADO","RECHAZADO"),"RECHAZADO"),"RECHAZADO"),"RECHAZADO"),"RECHAZADO"),"RECHAZADO"),"")</f>
        <v/>
      </c>
      <c r="DC267" s="865"/>
    </row>
    <row r="268" spans="1:107" x14ac:dyDescent="0.25">
      <c r="A268" s="1039"/>
      <c r="B268" s="870">
        <v>2</v>
      </c>
      <c r="C268" s="1039"/>
      <c r="D268" s="726"/>
      <c r="E268" s="871"/>
      <c r="F268" s="872">
        <v>17613055238</v>
      </c>
      <c r="G268" s="873" t="str">
        <f t="shared" ref="G268" si="1494">IF(F268&lt;&gt;"",IF(F268=$DV$4,"CUMPLE","RECHAZADO"),"")</f>
        <v>CUMPLE</v>
      </c>
      <c r="H268" s="874" t="s">
        <v>1538</v>
      </c>
      <c r="I268" s="880">
        <v>15808937886</v>
      </c>
      <c r="J268" s="208">
        <v>300369820</v>
      </c>
      <c r="K268" s="173">
        <f t="shared" si="1452"/>
        <v>300369820</v>
      </c>
      <c r="L268" s="724" t="e">
        <f t="shared" si="1453"/>
        <v>#DIV/0!</v>
      </c>
      <c r="M268" s="175" t="e">
        <f t="shared" si="1454"/>
        <v>#DIV/0!</v>
      </c>
      <c r="N268" s="176" t="e">
        <f t="shared" si="1455"/>
        <v>#DIV/0!</v>
      </c>
      <c r="O268" s="177" t="e">
        <f t="shared" si="1456"/>
        <v>#DIV/0!</v>
      </c>
      <c r="P268" s="178" t="str">
        <f>IF(H268&lt;&gt;"",IF(J268=K268,IF(H268="SI",IF(AND(I268&lt;=$DF$4,I268&gt;=($DF$4*0.9)),"CUMPLE","NO CUMPLE"),IF(I268=$DF$4,"CUMPLE","NO CUMPLE")),"NO CUMPLE"),"")</f>
        <v>CUMPLE</v>
      </c>
      <c r="Q268" s="725">
        <f t="shared" si="1457"/>
        <v>0</v>
      </c>
      <c r="R268" s="180">
        <f t="shared" si="1259"/>
        <v>16109307706</v>
      </c>
      <c r="S268" s="180">
        <f t="shared" si="1221"/>
        <v>15808937886</v>
      </c>
      <c r="T268" s="209"/>
      <c r="U268" s="209"/>
      <c r="V268" s="871"/>
      <c r="W268" s="874">
        <v>1021285</v>
      </c>
      <c r="X268" s="876">
        <v>1028434</v>
      </c>
      <c r="Y268" s="184">
        <f>ROUND(W268*$DP$4,0)</f>
        <v>54128105</v>
      </c>
      <c r="Z268" s="184">
        <f t="shared" si="1222"/>
        <v>1028434</v>
      </c>
      <c r="AA268" s="1044"/>
      <c r="AB268" s="185" t="str">
        <f>IF(W268&lt;&gt;"",IF((Y268/$DP$4)/$DN$4&lt;=$AA$20,"CUMPLE","RECHAZADO"),"")</f>
        <v>CUMPLE</v>
      </c>
      <c r="AC268" s="186">
        <f t="shared" si="1461"/>
        <v>55156539</v>
      </c>
      <c r="AD268" s="186">
        <f t="shared" si="1462"/>
        <v>54128105</v>
      </c>
      <c r="AE268" s="209"/>
      <c r="AF268" s="874">
        <v>153717</v>
      </c>
      <c r="AG268" s="184">
        <f>ROUND(AF268*$DQ$4,0)</f>
        <v>768585</v>
      </c>
      <c r="AH268" s="1044"/>
      <c r="AI268" s="185" t="str">
        <f>IF(AF268&lt;&gt;"",IF(AG268/$DQ$4&lt;=$AH$20,"CUMPLE","RECHAZADO"),"")</f>
        <v>CUMPLE</v>
      </c>
      <c r="AJ268" s="209"/>
      <c r="AK268" s="874">
        <v>122689</v>
      </c>
      <c r="AL268" s="184">
        <f>ROUND(AK268*$DR$4,0)</f>
        <v>6502517</v>
      </c>
      <c r="AM268" s="1044"/>
      <c r="AN268" s="185" t="str">
        <f>IF(AK268&lt;&gt;"",IF(AL268/$DR$4&lt;=$AM$20,"CUMPLE","RECHAZADO"),"")</f>
        <v>CUMPLE</v>
      </c>
      <c r="AO268" s="209"/>
      <c r="AP268" s="874"/>
      <c r="AQ268" s="184">
        <f>ROUND(AP268*$DS$4,0)</f>
        <v>0</v>
      </c>
      <c r="AR268" s="1044"/>
      <c r="AS268" s="185" t="str">
        <f>IF(AP268&lt;&gt;"",IF(AQ268/$DR$4&lt;=$AR$20,"CUMPLE","RECHAZADO"),"")</f>
        <v/>
      </c>
      <c r="AT268" s="185"/>
      <c r="AU268" s="194">
        <f t="shared" si="1466"/>
        <v>7271102</v>
      </c>
      <c r="AV268" s="874">
        <v>1381511</v>
      </c>
      <c r="AW268" s="877">
        <f t="shared" si="1467"/>
        <v>1381509</v>
      </c>
      <c r="AX268" s="877">
        <f t="shared" si="1468"/>
        <v>8652611</v>
      </c>
      <c r="AY268" s="877" t="str">
        <f t="shared" si="1469"/>
        <v>CUMPLE</v>
      </c>
      <c r="AZ268" s="871"/>
      <c r="BA268" s="874">
        <v>9219765</v>
      </c>
      <c r="BB268" s="184">
        <f>ROUND(BA268*$DQ$4,0)</f>
        <v>46098825</v>
      </c>
      <c r="BC268" s="184">
        <f t="shared" ref="BC268" si="1495">$BC$4</f>
        <v>92828885</v>
      </c>
      <c r="BD268" s="185" t="str">
        <f t="shared" si="1234"/>
        <v>CUMPLE</v>
      </c>
      <c r="BE268" s="209"/>
      <c r="BF268" s="874">
        <v>8662346</v>
      </c>
      <c r="BG268" s="184">
        <f>ROUND(BF268*$DR$4,0)</f>
        <v>459104338</v>
      </c>
      <c r="BH268" s="184">
        <f t="shared" ref="BH268" si="1496">$BH$4</f>
        <v>924495218</v>
      </c>
      <c r="BI268" s="185" t="str">
        <f t="shared" si="1473"/>
        <v>CUMPLE</v>
      </c>
      <c r="BJ268" s="209"/>
      <c r="BK268" s="874"/>
      <c r="BL268" s="184">
        <f>ROUND(BK268*$DS$4,0)</f>
        <v>0</v>
      </c>
      <c r="BM268" s="1044"/>
      <c r="BN268" s="185" t="str">
        <f>IF(BK268&lt;&gt;"",IF((BL268/$DR$4)/$DN$4&lt;=$BM$20,"CUMPLE","RECHAZADO"),"")</f>
        <v/>
      </c>
      <c r="BO268" s="878"/>
      <c r="BP268" s="194">
        <f t="shared" si="1475"/>
        <v>505203163</v>
      </c>
      <c r="BQ268" s="874">
        <v>95988597</v>
      </c>
      <c r="BR268" s="877">
        <f t="shared" si="1476"/>
        <v>95988601</v>
      </c>
      <c r="BS268" s="877">
        <f t="shared" si="1477"/>
        <v>601191764</v>
      </c>
      <c r="BT268" s="877" t="str">
        <f t="shared" si="1478"/>
        <v>CUMPLE</v>
      </c>
      <c r="BU268" s="871"/>
      <c r="BV268" s="874">
        <v>113171697</v>
      </c>
      <c r="BW268" s="874">
        <v>2150262</v>
      </c>
      <c r="BX268" s="194">
        <f t="shared" si="1479"/>
        <v>2150262</v>
      </c>
      <c r="BY268" s="194" t="str">
        <f>IF(BV268&lt;&gt;"",IF(AND(BV268/$DN$4&lt;=$BY$15,BV268/$DN$4&gt;=$BY$16),"CUMPLE","RECHAZADO"),"")</f>
        <v>CUMPLE</v>
      </c>
      <c r="BZ268" s="194">
        <f t="shared" si="1480"/>
        <v>113171697</v>
      </c>
      <c r="CA268" s="194">
        <f t="shared" si="1481"/>
        <v>115321959</v>
      </c>
      <c r="CB268" s="871"/>
      <c r="CC268" s="874"/>
      <c r="CD268" s="874"/>
      <c r="CE268" s="194">
        <f t="shared" si="1482"/>
        <v>0</v>
      </c>
      <c r="CF268" s="194" t="str">
        <f>IF(CC268&lt;&gt;"",IF(AND(CC268/$DN$4&lt;=$CF$15,CC268/$DS$4&gt;=$CF$16),"CUMPLE","RECHAZADO"),"")</f>
        <v/>
      </c>
      <c r="CG268" s="194">
        <f t="shared" si="1483"/>
        <v>0</v>
      </c>
      <c r="CH268" s="194">
        <f t="shared" si="1484"/>
        <v>0</v>
      </c>
      <c r="CI268" s="194"/>
      <c r="CJ268" s="232">
        <f t="shared" si="1485"/>
        <v>16109307706</v>
      </c>
      <c r="CK268" s="197">
        <f t="shared" si="1486"/>
        <v>780322873</v>
      </c>
      <c r="CL268" s="232">
        <f t="shared" si="1250"/>
        <v>16889630579</v>
      </c>
      <c r="CM268" s="871"/>
      <c r="CN268" s="200">
        <f t="shared" si="1488"/>
        <v>15808937886</v>
      </c>
      <c r="CO268" s="200">
        <f t="shared" si="1489"/>
        <v>679774067</v>
      </c>
      <c r="CP268" s="200">
        <f t="shared" si="1253"/>
        <v>16488711953</v>
      </c>
      <c r="CQ268" s="871"/>
      <c r="CR268" s="194">
        <f t="shared" si="1254"/>
        <v>16109307706</v>
      </c>
      <c r="CS268" s="194">
        <f>(W268*$DP$4)+X268+(AF268*$DQ$4)+(AK268*$DR$4)+(AP268*$DS$4)+AV268+(BA268*$DQ$4)+(BF268*$DR$4)+(BK268*$DS$4)+BQ268+BV268+BW268+CC268+CD268</f>
        <v>780322871</v>
      </c>
      <c r="CT268" s="200">
        <f t="shared" si="1491"/>
        <v>16889630577</v>
      </c>
      <c r="CU268" s="874">
        <v>16889630577</v>
      </c>
      <c r="CV268" s="200" t="str">
        <f t="shared" si="1256"/>
        <v>OK</v>
      </c>
      <c r="CW268" s="136"/>
      <c r="DB268" s="879" t="str">
        <f t="shared" si="1257"/>
        <v>HABILITADO</v>
      </c>
      <c r="DC268" s="487"/>
    </row>
    <row r="269" spans="1:107" x14ac:dyDescent="0.25">
      <c r="A269" s="1039"/>
      <c r="B269" s="870">
        <v>3</v>
      </c>
      <c r="C269" s="1039"/>
      <c r="D269" s="726"/>
      <c r="E269" s="871"/>
      <c r="F269" s="872">
        <v>22660325900</v>
      </c>
      <c r="G269" s="873" t="str">
        <f t="shared" ref="G269" si="1497">IF(F269&lt;&gt;"",IF(F269=$DV$5,"CUMPLE","RECHAZADO"),"")</f>
        <v>CUMPLE</v>
      </c>
      <c r="H269" s="874" t="s">
        <v>1538</v>
      </c>
      <c r="I269" s="880">
        <v>20196034881</v>
      </c>
      <c r="J269" s="208">
        <v>383724663</v>
      </c>
      <c r="K269" s="173">
        <f t="shared" si="1452"/>
        <v>383724663</v>
      </c>
      <c r="L269" s="724" t="e">
        <f t="shared" si="1453"/>
        <v>#DIV/0!</v>
      </c>
      <c r="M269" s="175" t="e">
        <f t="shared" si="1454"/>
        <v>#DIV/0!</v>
      </c>
      <c r="N269" s="176" t="e">
        <f t="shared" si="1455"/>
        <v>#DIV/0!</v>
      </c>
      <c r="O269" s="177" t="e">
        <f t="shared" si="1456"/>
        <v>#DIV/0!</v>
      </c>
      <c r="P269" s="178" t="str">
        <f>IF(H269&lt;&gt;"",IF(J269=K269,IF(H269="SI",IF(AND(I269&lt;=$DF$5,I269&gt;=($DF$5*0.9)),"CUMPLE","NO CUMPLE"),IF(I269=$DF$5,"CUMPLE","NO CUMPLE")),"NO CUMPLE"),"")</f>
        <v>CUMPLE</v>
      </c>
      <c r="Q269" s="725">
        <f t="shared" si="1457"/>
        <v>0</v>
      </c>
      <c r="R269" s="180">
        <f t="shared" si="1259"/>
        <v>20579759544</v>
      </c>
      <c r="S269" s="180">
        <f t="shared" si="1221"/>
        <v>20196034881</v>
      </c>
      <c r="T269" s="209"/>
      <c r="U269" s="209"/>
      <c r="V269" s="871"/>
      <c r="W269" s="874">
        <v>1028340</v>
      </c>
      <c r="X269" s="876">
        <v>1563078</v>
      </c>
      <c r="Y269" s="184">
        <f>ROUND(W269*$DP$5,0)</f>
        <v>82267200</v>
      </c>
      <c r="Z269" s="184">
        <f t="shared" si="1222"/>
        <v>1563077</v>
      </c>
      <c r="AA269" s="1044"/>
      <c r="AB269" s="185" t="str">
        <f>IF(W269&lt;&gt;"",IF((Y269/$DP$5)/$DN$5&lt;=$AA$20,"CUMPLE","RECHAZADO"),"")</f>
        <v>CUMPLE</v>
      </c>
      <c r="AC269" s="186">
        <f t="shared" si="1461"/>
        <v>83830277</v>
      </c>
      <c r="AD269" s="186">
        <f t="shared" si="1462"/>
        <v>82267200</v>
      </c>
      <c r="AE269" s="209"/>
      <c r="AF269" s="874">
        <v>154525</v>
      </c>
      <c r="AG269" s="184">
        <f>ROUND(AF269*$DQ$5,0)</f>
        <v>1081675</v>
      </c>
      <c r="AH269" s="1044"/>
      <c r="AI269" s="185" t="str">
        <f>IF(AF269&lt;&gt;"",IF(AG269/$DQ$5&lt;=$AH$20,"CUMPLE","RECHAZADO"),"")</f>
        <v>CUMPLE</v>
      </c>
      <c r="AJ269" s="209"/>
      <c r="AK269" s="874">
        <v>123334</v>
      </c>
      <c r="AL269" s="184">
        <f>ROUND(AK269*$DR$5,0)</f>
        <v>9866720</v>
      </c>
      <c r="AM269" s="1044"/>
      <c r="AN269" s="185" t="str">
        <f>IF(AK269&lt;&gt;"",IF(AL269/$DR$5&lt;=$AM$20,"CUMPLE","RECHAZADO"),"")</f>
        <v>CUMPLE</v>
      </c>
      <c r="AO269" s="209"/>
      <c r="AP269" s="874"/>
      <c r="AQ269" s="184">
        <f>ROUND(AP269*$DS$5,0)</f>
        <v>0</v>
      </c>
      <c r="AR269" s="1044"/>
      <c r="AS269" s="185" t="str">
        <f>IF(AP269&lt;&gt;"",IF(AQ269/$DR$5&lt;=$AR$20,"CUMPLE","RECHAZADO"),"")</f>
        <v/>
      </c>
      <c r="AT269" s="185"/>
      <c r="AU269" s="194">
        <f t="shared" si="1466"/>
        <v>10948395</v>
      </c>
      <c r="AV269" s="874">
        <v>2080193</v>
      </c>
      <c r="AW269" s="877">
        <f t="shared" si="1467"/>
        <v>2080195</v>
      </c>
      <c r="AX269" s="877">
        <f t="shared" si="1468"/>
        <v>13028590</v>
      </c>
      <c r="AY269" s="877" t="str">
        <f t="shared" si="1469"/>
        <v>CUMPLE</v>
      </c>
      <c r="AZ269" s="871"/>
      <c r="BA269" s="874">
        <v>8877170</v>
      </c>
      <c r="BB269" s="184">
        <f>ROUND(BA269*$DQ$5,0)</f>
        <v>62140190</v>
      </c>
      <c r="BC269" s="184">
        <f t="shared" ref="BC269" si="1498">$BC$5</f>
        <v>123465503</v>
      </c>
      <c r="BD269" s="185" t="str">
        <f t="shared" si="1234"/>
        <v>CUMPLE</v>
      </c>
      <c r="BE269" s="209"/>
      <c r="BF269" s="874">
        <v>8340464</v>
      </c>
      <c r="BG269" s="184">
        <f>ROUND(BF269*$DR$5,0)</f>
        <v>667237120</v>
      </c>
      <c r="BH269" s="184">
        <f t="shared" ref="BH269" si="1499">$BH$5</f>
        <v>1325724320</v>
      </c>
      <c r="BI269" s="185" t="str">
        <f t="shared" si="1473"/>
        <v>CUMPLE</v>
      </c>
      <c r="BJ269" s="209"/>
      <c r="BK269" s="874"/>
      <c r="BL269" s="184">
        <f>ROUND(BK269*$DS$5,0)</f>
        <v>0</v>
      </c>
      <c r="BM269" s="1044"/>
      <c r="BN269" s="185" t="str">
        <f>IF(BK269&lt;&gt;"",IF((BL269/$DR$5)/$DN$5&lt;=$BM$20,"CUMPLE","RECHAZADO"),"")</f>
        <v/>
      </c>
      <c r="BO269" s="878"/>
      <c r="BP269" s="194">
        <f t="shared" si="1475"/>
        <v>729377310</v>
      </c>
      <c r="BQ269" s="874">
        <v>138581683</v>
      </c>
      <c r="BR269" s="877">
        <f t="shared" si="1476"/>
        <v>138581689</v>
      </c>
      <c r="BS269" s="877">
        <f t="shared" si="1477"/>
        <v>867958999</v>
      </c>
      <c r="BT269" s="877" t="str">
        <f t="shared" si="1478"/>
        <v>CUMPLE</v>
      </c>
      <c r="BU269" s="871"/>
      <c r="BV269" s="874">
        <v>118794137</v>
      </c>
      <c r="BW269" s="874">
        <v>2257089</v>
      </c>
      <c r="BX269" s="194">
        <f t="shared" si="1479"/>
        <v>2257089</v>
      </c>
      <c r="BY269" s="194" t="str">
        <f>IF(BV269&lt;&gt;"",IF(AND(BV269/$DN$5&lt;=$BY$15,BV269/$DN$5&gt;=$BY$16),"CUMPLE","RECHAZADO"),"")</f>
        <v>CUMPLE</v>
      </c>
      <c r="BZ269" s="194">
        <f t="shared" si="1480"/>
        <v>118794137</v>
      </c>
      <c r="CA269" s="194">
        <f t="shared" si="1481"/>
        <v>121051226</v>
      </c>
      <c r="CB269" s="871"/>
      <c r="CC269" s="874"/>
      <c r="CD269" s="874"/>
      <c r="CE269" s="194">
        <f t="shared" si="1482"/>
        <v>0</v>
      </c>
      <c r="CF269" s="194" t="str">
        <f>IF(CC269&lt;&gt;"",IF(AND(CC269/$DN$5&lt;=$CF$15,CC269/$DS$5&gt;=$CF$16),"CUMPLE","RECHAZADO"),"")</f>
        <v/>
      </c>
      <c r="CG269" s="194">
        <f t="shared" si="1483"/>
        <v>0</v>
      </c>
      <c r="CH269" s="194">
        <f t="shared" si="1484"/>
        <v>0</v>
      </c>
      <c r="CI269" s="194"/>
      <c r="CJ269" s="232">
        <f t="shared" si="1485"/>
        <v>20579759544</v>
      </c>
      <c r="CK269" s="197">
        <f t="shared" si="1486"/>
        <v>1085869092</v>
      </c>
      <c r="CL269" s="232">
        <f t="shared" si="1250"/>
        <v>21665628636</v>
      </c>
      <c r="CM269" s="871"/>
      <c r="CN269" s="200">
        <f t="shared" si="1488"/>
        <v>20196034881</v>
      </c>
      <c r="CO269" s="200">
        <f t="shared" si="1489"/>
        <v>941387042</v>
      </c>
      <c r="CP269" s="200">
        <f t="shared" si="1253"/>
        <v>21137421923</v>
      </c>
      <c r="CQ269" s="871"/>
      <c r="CR269" s="194">
        <f t="shared" si="1254"/>
        <v>20579759544</v>
      </c>
      <c r="CS269" s="194">
        <f>(W269*$DP$5)+X269+(AF269*$DQ$5)+(AK269*$DR$5)+(AP269*$DS$5)+AV269+(BA269*$DQ$5)+(BF269*$DR$5)+(BK269*$DS$5)+BQ269+BV269+BW269+CC269+CD269</f>
        <v>1085869085</v>
      </c>
      <c r="CT269" s="200">
        <f t="shared" si="1491"/>
        <v>21665628629</v>
      </c>
      <c r="CU269" s="874">
        <v>21665628629</v>
      </c>
      <c r="CV269" s="200" t="str">
        <f t="shared" si="1256"/>
        <v>OK</v>
      </c>
      <c r="CW269" s="136"/>
      <c r="DB269" s="879" t="str">
        <f t="shared" si="1257"/>
        <v>HABILITADO</v>
      </c>
      <c r="DC269" s="487"/>
    </row>
    <row r="270" spans="1:107" x14ac:dyDescent="0.25">
      <c r="A270" s="1039"/>
      <c r="B270" s="870">
        <v>4</v>
      </c>
      <c r="C270" s="1039"/>
      <c r="D270" s="726"/>
      <c r="E270" s="871"/>
      <c r="F270" s="872">
        <v>32291205642</v>
      </c>
      <c r="G270" s="873" t="str">
        <f t="shared" ref="G270" si="1500">IF(F270&lt;&gt;"",IF(F270=$DV$6,"CUMPLE","RECHAZADO"),"")</f>
        <v>CUMPLE</v>
      </c>
      <c r="H270" s="874" t="s">
        <v>1538</v>
      </c>
      <c r="I270" s="880">
        <v>28878004742</v>
      </c>
      <c r="J270" s="208">
        <v>548682090</v>
      </c>
      <c r="K270" s="173">
        <f t="shared" si="1452"/>
        <v>548682090</v>
      </c>
      <c r="L270" s="724" t="e">
        <f t="shared" si="1453"/>
        <v>#DIV/0!</v>
      </c>
      <c r="M270" s="175" t="e">
        <f t="shared" si="1454"/>
        <v>#DIV/0!</v>
      </c>
      <c r="N270" s="176" t="e">
        <f t="shared" si="1455"/>
        <v>#DIV/0!</v>
      </c>
      <c r="O270" s="177" t="e">
        <f t="shared" si="1456"/>
        <v>#DIV/0!</v>
      </c>
      <c r="P270" s="178" t="str">
        <f>IF(H270&lt;&gt;"",IF(J270=K270,IF(H270="SI",IF(AND(I270&lt;=$DF$6,I270&gt;=($DF$6*0.9)),"CUMPLE","NO CUMPLE"),IF(I270=$DF$6,"CUMPLE","NO CUMPLE")),"NO CUMPLE"),"")</f>
        <v>CUMPLE</v>
      </c>
      <c r="Q270" s="725">
        <f t="shared" si="1457"/>
        <v>0</v>
      </c>
      <c r="R270" s="180">
        <f t="shared" si="1259"/>
        <v>29426686832</v>
      </c>
      <c r="S270" s="180">
        <f t="shared" si="1221"/>
        <v>28878004742</v>
      </c>
      <c r="T270" s="209"/>
      <c r="U270" s="209"/>
      <c r="V270" s="871"/>
      <c r="W270" s="874">
        <v>1113082</v>
      </c>
      <c r="X270" s="876">
        <v>1691885</v>
      </c>
      <c r="Y270" s="184">
        <f>ROUND(W270*$DP$6,0)</f>
        <v>89046560</v>
      </c>
      <c r="Z270" s="184">
        <f t="shared" si="1222"/>
        <v>1691885</v>
      </c>
      <c r="AA270" s="1044"/>
      <c r="AB270" s="185" t="str">
        <f>IF(W270&lt;&gt;"",IF((Y270/$DP$6)/$DN$6&lt;=$AA$20,"CUMPLE","RECHAZADO"),"")</f>
        <v>CUMPLE</v>
      </c>
      <c r="AC270" s="186">
        <f t="shared" si="1461"/>
        <v>90738445</v>
      </c>
      <c r="AD270" s="186">
        <f t="shared" si="1462"/>
        <v>89046560</v>
      </c>
      <c r="AE270" s="209"/>
      <c r="AF270" s="874">
        <v>167397</v>
      </c>
      <c r="AG270" s="184">
        <f>ROUND(AF270*$DQ$6,0)</f>
        <v>5021910</v>
      </c>
      <c r="AH270" s="1044"/>
      <c r="AI270" s="185" t="str">
        <f>IF(AF270&lt;&gt;"",IF(AG270/$DQ$6&lt;=$AH$20,"CUMPLE","RECHAZADO"),"")</f>
        <v>CUMPLE</v>
      </c>
      <c r="AJ270" s="209"/>
      <c r="AK270" s="874">
        <v>133607</v>
      </c>
      <c r="AL270" s="184">
        <f>ROUND(AK270*$DR$6,0)</f>
        <v>10688560</v>
      </c>
      <c r="AM270" s="1044"/>
      <c r="AN270" s="185" t="str">
        <f>IF(AK270&lt;&gt;"",IF(AL270/$DR$6&lt;=$AM$20,"CUMPLE","RECHAZADO"),"")</f>
        <v>CUMPLE</v>
      </c>
      <c r="AO270" s="209"/>
      <c r="AP270" s="874"/>
      <c r="AQ270" s="184">
        <f>ROUND(AP270*$DS$6,0)</f>
        <v>0</v>
      </c>
      <c r="AR270" s="1044"/>
      <c r="AS270" s="185" t="str">
        <f>IF(AP270&lt;&gt;"",IF(AQ270/$DR$6&lt;=$AR$20,"CUMPLE","RECHAZADO"),"")</f>
        <v/>
      </c>
      <c r="AT270" s="185"/>
      <c r="AU270" s="194">
        <f t="shared" si="1466"/>
        <v>15710470</v>
      </c>
      <c r="AV270" s="874">
        <v>2984998</v>
      </c>
      <c r="AW270" s="877">
        <f t="shared" si="1467"/>
        <v>2984989</v>
      </c>
      <c r="AX270" s="877">
        <f t="shared" si="1468"/>
        <v>18695459</v>
      </c>
      <c r="AY270" s="877" t="str">
        <f>IF(AV270&lt;&gt;"",IF(AN270="CUMPLE","CUMPLE","NO CUMPLE"),"")</f>
        <v>CUMPLE</v>
      </c>
      <c r="AZ270" s="871"/>
      <c r="BA270" s="874">
        <v>10842583</v>
      </c>
      <c r="BB270" s="184">
        <f>ROUND(BA270*$DQ$6,0)</f>
        <v>325277490</v>
      </c>
      <c r="BC270" s="184">
        <f t="shared" ref="BC270" si="1501">$BC$6</f>
        <v>599037720</v>
      </c>
      <c r="BD270" s="185" t="str">
        <f t="shared" si="1234"/>
        <v>CUMPLE</v>
      </c>
      <c r="BE270" s="209"/>
      <c r="BF270" s="874">
        <v>10187049</v>
      </c>
      <c r="BG270" s="184">
        <f>ROUND(BF270*$DR$6,0)</f>
        <v>814963920</v>
      </c>
      <c r="BH270" s="184">
        <f t="shared" ref="BH270" si="1502">$BH$6</f>
        <v>1500854400</v>
      </c>
      <c r="BI270" s="185" t="str">
        <f t="shared" si="1473"/>
        <v>CUMPLE</v>
      </c>
      <c r="BJ270" s="209"/>
      <c r="BK270" s="874"/>
      <c r="BL270" s="184">
        <f>ROUND(BK270*$DS$6,0)</f>
        <v>0</v>
      </c>
      <c r="BM270" s="1044"/>
      <c r="BN270" s="185" t="str">
        <f>IF(BK270&lt;&gt;"",IF((BL270/$DR$6)/$DN$6&lt;=$BM$20,"CUMPLE","RECHAZADO"),"")</f>
        <v/>
      </c>
      <c r="BO270" s="878"/>
      <c r="BP270" s="194">
        <f t="shared" si="1475"/>
        <v>1140241410</v>
      </c>
      <c r="BQ270" s="874">
        <v>216645874</v>
      </c>
      <c r="BR270" s="877">
        <f t="shared" si="1476"/>
        <v>216645868</v>
      </c>
      <c r="BS270" s="877">
        <f t="shared" si="1477"/>
        <v>1356887278</v>
      </c>
      <c r="BT270" s="877" t="str">
        <f>IF(BQ270&lt;&gt;"",IF(BI270="CUMPLE","CUMPLE","NO CUMPLE"),"")</f>
        <v>CUMPLE</v>
      </c>
      <c r="BU270" s="871"/>
      <c r="BV270" s="874">
        <v>140247822</v>
      </c>
      <c r="BW270" s="874">
        <v>2664709</v>
      </c>
      <c r="BX270" s="194">
        <f t="shared" si="1479"/>
        <v>2664709</v>
      </c>
      <c r="BY270" s="194" t="str">
        <f>IF(BV270&lt;&gt;"",IF(AND(BV270/$DN$6&lt;=$BY$15,BV270/$DN$6&gt;=$BY$16),"CUMPLE","RECHAZADO"),"")</f>
        <v>CUMPLE</v>
      </c>
      <c r="BZ270" s="194">
        <f t="shared" si="1480"/>
        <v>140247822</v>
      </c>
      <c r="CA270" s="194">
        <f t="shared" si="1481"/>
        <v>142912531</v>
      </c>
      <c r="CB270" s="871"/>
      <c r="CC270" s="874"/>
      <c r="CD270" s="874"/>
      <c r="CE270" s="194">
        <f t="shared" si="1482"/>
        <v>0</v>
      </c>
      <c r="CF270" s="194" t="str">
        <f>IF(CC270&lt;&gt;"",IF(AND(CC270/$DN$6&lt;=$CF$15,CC270/$DS$6&gt;=$CF$16),"CUMPLE","RECHAZADO"),"")</f>
        <v/>
      </c>
      <c r="CG270" s="194">
        <f t="shared" si="1483"/>
        <v>0</v>
      </c>
      <c r="CH270" s="194">
        <f t="shared" si="1484"/>
        <v>0</v>
      </c>
      <c r="CI270" s="194"/>
      <c r="CJ270" s="232">
        <f t="shared" si="1485"/>
        <v>29426686832</v>
      </c>
      <c r="CK270" s="197">
        <f t="shared" si="1486"/>
        <v>1609233713</v>
      </c>
      <c r="CL270" s="232">
        <f t="shared" si="1250"/>
        <v>31035920545</v>
      </c>
      <c r="CM270" s="871"/>
      <c r="CN270" s="200">
        <f t="shared" si="1488"/>
        <v>28878004742</v>
      </c>
      <c r="CO270" s="200">
        <f t="shared" si="1489"/>
        <v>1385246262</v>
      </c>
      <c r="CP270" s="200">
        <f t="shared" si="1253"/>
        <v>30263251004</v>
      </c>
      <c r="CQ270" s="871"/>
      <c r="CR270" s="194">
        <f t="shared" si="1254"/>
        <v>29426686832</v>
      </c>
      <c r="CS270" s="194">
        <f>(W270*$DP$6)+X270+(AF270*$DQ$6)+(AK270*$DR$6)+(AP270*$DS$6)+AV270+(BA270*$DQ$6)+(BF270*$DR$6)+(BK270*$DS$6)+BQ270+BV270+BW270+CC270+CD270</f>
        <v>1609233728</v>
      </c>
      <c r="CT270" s="200">
        <f t="shared" si="1491"/>
        <v>31035920560</v>
      </c>
      <c r="CU270" s="874">
        <v>31035920560</v>
      </c>
      <c r="CV270" s="200" t="str">
        <f t="shared" si="1256"/>
        <v>OK</v>
      </c>
      <c r="CW270" s="136"/>
      <c r="DB270" s="879" t="str">
        <f t="shared" si="1257"/>
        <v>HABILITADO</v>
      </c>
      <c r="DC270" s="487"/>
    </row>
    <row r="271" spans="1:107" x14ac:dyDescent="0.25">
      <c r="A271" s="1039"/>
      <c r="B271" s="870">
        <v>5</v>
      </c>
      <c r="C271" s="1039"/>
      <c r="D271" s="726"/>
      <c r="E271" s="871"/>
      <c r="F271" s="872">
        <v>31011375408</v>
      </c>
      <c r="G271" s="873" t="str">
        <f t="shared" ref="G271" si="1503">IF(F271&lt;&gt;"",IF(F271=$DV$7,"CUMPLE","RECHAZADO"),"")</f>
        <v>CUMPLE</v>
      </c>
      <c r="H271" s="874" t="s">
        <v>1538</v>
      </c>
      <c r="I271" s="880">
        <v>27846036373</v>
      </c>
      <c r="J271" s="208">
        <v>529074691</v>
      </c>
      <c r="K271" s="173">
        <f t="shared" si="1452"/>
        <v>529074691</v>
      </c>
      <c r="L271" s="724" t="e">
        <f t="shared" si="1453"/>
        <v>#DIV/0!</v>
      </c>
      <c r="M271" s="175" t="e">
        <f t="shared" si="1454"/>
        <v>#DIV/0!</v>
      </c>
      <c r="N271" s="176" t="e">
        <f t="shared" si="1455"/>
        <v>#DIV/0!</v>
      </c>
      <c r="O271" s="177" t="e">
        <f t="shared" si="1456"/>
        <v>#DIV/0!</v>
      </c>
      <c r="P271" s="178" t="str">
        <f>IF(H271&lt;&gt;"",IF(J271=K271,IF(H271="SI",IF(AND(I271&lt;=$DF$7,I271&gt;=($DF$7*0.9)),"CUMPLE","NO CUMPLE"),IF(I271=$DF$7,"CUMPLE","NO CUMPLE")),"NO CUMPLE"),"")</f>
        <v>CUMPLE</v>
      </c>
      <c r="Q271" s="725">
        <f t="shared" si="1457"/>
        <v>0</v>
      </c>
      <c r="R271" s="180">
        <f t="shared" si="1259"/>
        <v>28375111064</v>
      </c>
      <c r="S271" s="180">
        <f t="shared" si="1221"/>
        <v>27846036373</v>
      </c>
      <c r="T271" s="209"/>
      <c r="U271" s="209"/>
      <c r="V271" s="871"/>
      <c r="W271" s="874">
        <v>1240201</v>
      </c>
      <c r="X271" s="876">
        <v>2497764</v>
      </c>
      <c r="Y271" s="184">
        <f>ROUND(W271*$DP$7,0)</f>
        <v>131461306</v>
      </c>
      <c r="Z271" s="184">
        <f t="shared" si="1222"/>
        <v>2497765</v>
      </c>
      <c r="AA271" s="1044"/>
      <c r="AB271" s="185" t="str">
        <f>IF(W271&lt;&gt;"",IF((Y271/$DP$7)/$DN$7&lt;=$AA$20,"CUMPLE","RECHAZADO"),"")</f>
        <v>CUMPLE</v>
      </c>
      <c r="AC271" s="186">
        <f t="shared" si="1461"/>
        <v>133959071</v>
      </c>
      <c r="AD271" s="186">
        <f t="shared" si="1462"/>
        <v>131461306</v>
      </c>
      <c r="AE271" s="209"/>
      <c r="AF271" s="874">
        <v>186438</v>
      </c>
      <c r="AG271" s="184">
        <f>ROUND(AF271*$DQ$7,0)</f>
        <v>7084644</v>
      </c>
      <c r="AH271" s="1044"/>
      <c r="AI271" s="185" t="str">
        <f>IF(AF271&lt;&gt;"",IF(AG271/$DQ$7&lt;=$AH$20,"CUMPLE","RECHAZADO"),"")</f>
        <v>CUMPLE</v>
      </c>
      <c r="AJ271" s="209"/>
      <c r="AK271" s="874">
        <v>148805</v>
      </c>
      <c r="AL271" s="184">
        <f>ROUND(AK271*$DR$7,0)</f>
        <v>15773330</v>
      </c>
      <c r="AM271" s="1044"/>
      <c r="AN271" s="185" t="str">
        <f>IF(AK271&lt;&gt;"",IF(AL271/$DR$7&lt;=$AM$20,"CUMPLE","RECHAZADO"),"")</f>
        <v>CUMPLE</v>
      </c>
      <c r="AO271" s="209"/>
      <c r="AP271" s="874"/>
      <c r="AQ271" s="184">
        <f>ROUND(AP271*$DS$7,0)</f>
        <v>0</v>
      </c>
      <c r="AR271" s="1044"/>
      <c r="AS271" s="185" t="str">
        <f>IF(AP271&lt;&gt;"",IF(AQ271/$DR$7&lt;=$AR$20,"CUMPLE","RECHAZADO"),"")</f>
        <v/>
      </c>
      <c r="AT271" s="185"/>
      <c r="AU271" s="194">
        <f t="shared" si="1466"/>
        <v>22857974</v>
      </c>
      <c r="AV271" s="874">
        <v>4343008</v>
      </c>
      <c r="AW271" s="877">
        <f t="shared" si="1467"/>
        <v>4343015</v>
      </c>
      <c r="AX271" s="877">
        <f t="shared" si="1468"/>
        <v>27200989</v>
      </c>
      <c r="AY271" s="877" t="str">
        <f>IF(AV271&lt;&gt;"",IF(AI271="CUMPLE",IF(AN271="CUMPLE","CUMPLE","NO CUMPLE"),"NO CUMPLE")," ")</f>
        <v>CUMPLE</v>
      </c>
      <c r="AZ271" s="871"/>
      <c r="BA271" s="874">
        <v>8166462</v>
      </c>
      <c r="BB271" s="184">
        <f>ROUND(BA271*$DQ$7,0)</f>
        <v>310325556</v>
      </c>
      <c r="BC271" s="184">
        <f t="shared" ref="BC271" si="1504">$BC$7</f>
        <v>512088380</v>
      </c>
      <c r="BD271" s="185" t="str">
        <f t="shared" si="1234"/>
        <v>CUMPLE</v>
      </c>
      <c r="BE271" s="209"/>
      <c r="BF271" s="874">
        <v>7672725</v>
      </c>
      <c r="BG271" s="184">
        <f>ROUND(BF271*$DR$7,0)</f>
        <v>813308850</v>
      </c>
      <c r="BH271" s="184">
        <f t="shared" ref="BH271" si="1505">$BH$7</f>
        <v>1342093772</v>
      </c>
      <c r="BI271" s="185" t="str">
        <f t="shared" si="1473"/>
        <v>CUMPLE</v>
      </c>
      <c r="BJ271" s="209"/>
      <c r="BK271" s="874"/>
      <c r="BL271" s="184">
        <f>ROUND(BK271*$DS$7,0)</f>
        <v>0</v>
      </c>
      <c r="BM271" s="1044"/>
      <c r="BN271" s="185" t="str">
        <f>IF(BK271&lt;&gt;"",IF((BL271/$DR$7)/$DN$7&lt;=$BM$20,"CUMPLE","RECHAZADO"),"")</f>
        <v/>
      </c>
      <c r="BO271" s="878"/>
      <c r="BP271" s="194">
        <f t="shared" si="1475"/>
        <v>1123634406</v>
      </c>
      <c r="BQ271" s="874">
        <v>213490537</v>
      </c>
      <c r="BR271" s="877">
        <f t="shared" si="1476"/>
        <v>213490537</v>
      </c>
      <c r="BS271" s="877">
        <f t="shared" si="1477"/>
        <v>1337124943</v>
      </c>
      <c r="BT271" s="877" t="str">
        <f>IF(BQ271&lt;&gt;"",IF(BD271="CUMPLE",IF(BI271="CUMPLE","CUMPLE","NO CUMPLE"),"NO CUMPLE")," ")</f>
        <v>CUMPLE</v>
      </c>
      <c r="BU271" s="871"/>
      <c r="BV271" s="874">
        <v>145339854</v>
      </c>
      <c r="BW271" s="874">
        <v>2761457</v>
      </c>
      <c r="BX271" s="194">
        <f t="shared" si="1479"/>
        <v>2761457</v>
      </c>
      <c r="BY271" s="194" t="str">
        <f>IF(BV271&lt;&gt;"",IF(AND(BV271/$DN$7&lt;=$BY$15,BV271/$DN$7&gt;=$BY$16),"CUMPLE","RECHAZADO"),"")</f>
        <v>CUMPLE</v>
      </c>
      <c r="BZ271" s="194">
        <f t="shared" si="1480"/>
        <v>145339854</v>
      </c>
      <c r="CA271" s="194">
        <f t="shared" si="1481"/>
        <v>148101311</v>
      </c>
      <c r="CB271" s="871"/>
      <c r="CC271" s="874"/>
      <c r="CD271" s="874"/>
      <c r="CE271" s="194">
        <f t="shared" si="1482"/>
        <v>0</v>
      </c>
      <c r="CF271" s="194" t="str">
        <f>IF(CC271&lt;&gt;"",IF(AND(CC271/$DN$7&lt;=$CF$15,CC271/$DS$7&gt;=$CF$16),"CUMPLE","RECHAZADO"),"")</f>
        <v/>
      </c>
      <c r="CG271" s="194">
        <f t="shared" si="1483"/>
        <v>0</v>
      </c>
      <c r="CH271" s="194">
        <f t="shared" si="1484"/>
        <v>0</v>
      </c>
      <c r="CI271" s="194"/>
      <c r="CJ271" s="232">
        <f t="shared" si="1485"/>
        <v>28375111064</v>
      </c>
      <c r="CK271" s="197">
        <f t="shared" si="1486"/>
        <v>1646386314</v>
      </c>
      <c r="CL271" s="232">
        <f t="shared" si="1250"/>
        <v>30021497378</v>
      </c>
      <c r="CM271" s="871"/>
      <c r="CN271" s="200">
        <f t="shared" si="1488"/>
        <v>27846036373</v>
      </c>
      <c r="CO271" s="200">
        <f t="shared" si="1489"/>
        <v>1423293540</v>
      </c>
      <c r="CP271" s="200">
        <f t="shared" si="1253"/>
        <v>29269329913</v>
      </c>
      <c r="CQ271" s="871"/>
      <c r="CR271" s="194">
        <f t="shared" si="1254"/>
        <v>28375111064</v>
      </c>
      <c r="CS271" s="194">
        <f>(W271*$DP$7)+X271+(AF271*$DQ$7)+(AK271*$DR$7)+(AP271*$DS$7)+AV271+(BA271*$DQ$7)+(BF271*$DR$7)+(BK271*$DS$7)+BQ271+BV271+BW271+CC271+CD271</f>
        <v>1646386306</v>
      </c>
      <c r="CT271" s="200">
        <f t="shared" si="1491"/>
        <v>30021497370</v>
      </c>
      <c r="CU271" s="874">
        <v>30021497370</v>
      </c>
      <c r="CV271" s="200" t="str">
        <f t="shared" si="1256"/>
        <v>OK</v>
      </c>
      <c r="CW271" s="136"/>
      <c r="DB271" s="879" t="str">
        <f t="shared" si="1257"/>
        <v>HABILITADO</v>
      </c>
      <c r="DC271" s="487"/>
    </row>
    <row r="272" spans="1:107" x14ac:dyDescent="0.25">
      <c r="A272" s="1039"/>
      <c r="B272" s="870">
        <v>6</v>
      </c>
      <c r="C272" s="1039"/>
      <c r="D272" s="726"/>
      <c r="E272" s="871"/>
      <c r="F272" s="872">
        <v>26104086008</v>
      </c>
      <c r="G272" s="873" t="str">
        <f t="shared" ref="G272" si="1506">IF(F272&lt;&gt;"",IF(F272=$DV$8,"CUMPLE","RECHAZADO"),"")</f>
        <v>CUMPLE</v>
      </c>
      <c r="H272" s="874" t="s">
        <v>1538</v>
      </c>
      <c r="I272" s="880">
        <v>23701756967</v>
      </c>
      <c r="J272" s="208">
        <v>450333382</v>
      </c>
      <c r="K272" s="173">
        <f t="shared" si="1452"/>
        <v>450333382</v>
      </c>
      <c r="L272" s="724" t="e">
        <f t="shared" si="1453"/>
        <v>#DIV/0!</v>
      </c>
      <c r="M272" s="175" t="e">
        <f t="shared" si="1454"/>
        <v>#DIV/0!</v>
      </c>
      <c r="N272" s="176" t="e">
        <f t="shared" si="1455"/>
        <v>#DIV/0!</v>
      </c>
      <c r="O272" s="177" t="e">
        <f t="shared" si="1456"/>
        <v>#DIV/0!</v>
      </c>
      <c r="P272" s="178" t="str">
        <f>IF(H272&lt;&gt;"",IF(J272=K272,IF(H272="SI",IF(AND(I272&lt;=$DF$8,I272&gt;=($DF$8*0.9)),"CUMPLE","NO CUMPLE"),IF(I272=$DF$8,"CUMPLE","NO CUMPLE")),"NO CUMPLE"),"")</f>
        <v>CUMPLE</v>
      </c>
      <c r="Q272" s="725">
        <f t="shared" si="1457"/>
        <v>0</v>
      </c>
      <c r="R272" s="180">
        <f t="shared" si="1259"/>
        <v>24152090349</v>
      </c>
      <c r="S272" s="180">
        <f t="shared" si="1221"/>
        <v>23701756967</v>
      </c>
      <c r="T272" s="209"/>
      <c r="U272" s="209"/>
      <c r="V272" s="871"/>
      <c r="W272" s="874">
        <v>1087120</v>
      </c>
      <c r="X272" s="876">
        <v>1198006</v>
      </c>
      <c r="Y272" s="184">
        <f>ROUND(W272*$DP$8,0)</f>
        <v>63052960</v>
      </c>
      <c r="Z272" s="184">
        <f t="shared" si="1222"/>
        <v>1198006</v>
      </c>
      <c r="AA272" s="1044"/>
      <c r="AB272" s="185" t="str">
        <f>IF(W272&lt;&gt;"",IF((Y272/$DP$8)/$DN$8&lt;=$AA$20,"CUMPLE","RECHAZADO"),"")</f>
        <v>CUMPLE</v>
      </c>
      <c r="AC272" s="186">
        <f t="shared" si="1461"/>
        <v>64250966</v>
      </c>
      <c r="AD272" s="186">
        <f t="shared" si="1462"/>
        <v>63052960</v>
      </c>
      <c r="AE272" s="209"/>
      <c r="AF272" s="874">
        <v>163425</v>
      </c>
      <c r="AG272" s="184">
        <f>ROUND(AF272*$DQ$8,0)</f>
        <v>2287950</v>
      </c>
      <c r="AH272" s="1044"/>
      <c r="AI272" s="185" t="str">
        <f>IF(AF272&lt;&gt;"",IF(AG272/$DQ$8&lt;=$AH$20,"CUMPLE","RECHAZADO"),"")</f>
        <v>CUMPLE</v>
      </c>
      <c r="AJ272" s="209"/>
      <c r="AK272" s="874">
        <v>130437</v>
      </c>
      <c r="AL272" s="184">
        <f>ROUND(AK272*$DR$8,0)</f>
        <v>7565346</v>
      </c>
      <c r="AM272" s="1044"/>
      <c r="AN272" s="185" t="str">
        <f>IF(AK272&lt;&gt;"",IF(AL272/$DR$8&lt;=$AM$20,"CUMPLE","RECHAZADO"),"")</f>
        <v>CUMPLE</v>
      </c>
      <c r="AO272" s="209"/>
      <c r="AP272" s="874"/>
      <c r="AQ272" s="184">
        <f>ROUND(AP272*$DS$8,0)</f>
        <v>0</v>
      </c>
      <c r="AR272" s="1044"/>
      <c r="AS272" s="185" t="str">
        <f>IF(AP272&lt;&gt;"",IF(AQ272/$DR$8&lt;=$AR$20,"CUMPLE","RECHAZADO"),"")</f>
        <v/>
      </c>
      <c r="AT272" s="185"/>
      <c r="AU272" s="194">
        <f t="shared" si="1466"/>
        <v>9853296</v>
      </c>
      <c r="AV272" s="874">
        <v>1872132</v>
      </c>
      <c r="AW272" s="877">
        <f t="shared" si="1467"/>
        <v>1872126</v>
      </c>
      <c r="AX272" s="877">
        <f t="shared" si="1468"/>
        <v>11725422</v>
      </c>
      <c r="AY272" s="877" t="str">
        <f>IF(AV272&lt;&gt;"",IF(AN272="CUMPLE","CUMPLE","NO CUMPLE"),"")</f>
        <v>CUMPLE</v>
      </c>
      <c r="AZ272" s="871"/>
      <c r="BA272" s="874">
        <v>10721619</v>
      </c>
      <c r="BB272" s="184">
        <f>ROUND(BA272*$DQ$8,0)</f>
        <v>150102666</v>
      </c>
      <c r="BC272" s="184">
        <f t="shared" ref="BC272" si="1507">$BC$8</f>
        <v>282572794</v>
      </c>
      <c r="BD272" s="185" t="str">
        <f t="shared" si="1234"/>
        <v>CUMPLE</v>
      </c>
      <c r="BE272" s="209"/>
      <c r="BF272" s="874">
        <v>10073399</v>
      </c>
      <c r="BG272" s="184">
        <f>ROUND(BF272*$DR$8,0)</f>
        <v>584257142</v>
      </c>
      <c r="BH272" s="184">
        <f t="shared" ref="BH272" si="1508">$BH$8</f>
        <v>1099881666</v>
      </c>
      <c r="BI272" s="185" t="str">
        <f t="shared" si="1473"/>
        <v>CUMPLE</v>
      </c>
      <c r="BJ272" s="209"/>
      <c r="BK272" s="874"/>
      <c r="BL272" s="184">
        <f>ROUND(BK272*$DS$8,0)</f>
        <v>0</v>
      </c>
      <c r="BM272" s="1044"/>
      <c r="BN272" s="185" t="str">
        <f>IF(BK272&lt;&gt;"",IF((BL272/$DR$8)/$DN$8&lt;=$BM$20,"CUMPLE","RECHAZADO"),"")</f>
        <v/>
      </c>
      <c r="BO272" s="878"/>
      <c r="BP272" s="194">
        <f t="shared" si="1475"/>
        <v>734359808</v>
      </c>
      <c r="BQ272" s="874">
        <v>139528362</v>
      </c>
      <c r="BR272" s="877">
        <f t="shared" si="1476"/>
        <v>139528364</v>
      </c>
      <c r="BS272" s="877">
        <f t="shared" si="1477"/>
        <v>873888172</v>
      </c>
      <c r="BT272" s="877" t="str">
        <f>IF(BQ272&lt;&gt;"",IF(BI272="CUMPLE","CUMPLE","NO CUMPLE"),"")</f>
        <v>CUMPLE</v>
      </c>
      <c r="BU272" s="871"/>
      <c r="BV272" s="874">
        <v>128874757</v>
      </c>
      <c r="BW272" s="874">
        <v>2448620</v>
      </c>
      <c r="BX272" s="194">
        <f t="shared" si="1479"/>
        <v>2448620</v>
      </c>
      <c r="BY272" s="194" t="str">
        <f>IF(BV272&lt;&gt;"",IF(AND(BV272/$DN$8&lt;=$BY$15,BV272/$DN$8&gt;=$BY$16),"CUMPLE","RECHAZADO"),"")</f>
        <v>CUMPLE</v>
      </c>
      <c r="BZ272" s="194">
        <f t="shared" si="1480"/>
        <v>128874757</v>
      </c>
      <c r="CA272" s="194">
        <f t="shared" si="1481"/>
        <v>131323377</v>
      </c>
      <c r="CB272" s="871"/>
      <c r="CC272" s="874"/>
      <c r="CD272" s="874"/>
      <c r="CE272" s="194">
        <f t="shared" si="1482"/>
        <v>0</v>
      </c>
      <c r="CF272" s="194" t="str">
        <f>IF(CC272&lt;&gt;"",IF(AND(CC272/$DN$8&lt;=$CF$15,CC272/$DS$8&gt;=$CF$16),"CUMPLE","RECHAZADO"),"")</f>
        <v/>
      </c>
      <c r="CG272" s="194">
        <f t="shared" si="1483"/>
        <v>0</v>
      </c>
      <c r="CH272" s="194">
        <f t="shared" si="1484"/>
        <v>0</v>
      </c>
      <c r="CI272" s="194"/>
      <c r="CJ272" s="232">
        <f t="shared" si="1485"/>
        <v>24152090349</v>
      </c>
      <c r="CK272" s="197">
        <f t="shared" si="1486"/>
        <v>1081187937</v>
      </c>
      <c r="CL272" s="232">
        <f t="shared" si="1250"/>
        <v>25233278286</v>
      </c>
      <c r="CM272" s="871"/>
      <c r="CN272" s="200">
        <f t="shared" si="1488"/>
        <v>23701756967</v>
      </c>
      <c r="CO272" s="200">
        <f t="shared" si="1489"/>
        <v>936140821</v>
      </c>
      <c r="CP272" s="200">
        <f t="shared" si="1253"/>
        <v>24637897788</v>
      </c>
      <c r="CQ272" s="871"/>
      <c r="CR272" s="194">
        <f t="shared" si="1254"/>
        <v>24152090349</v>
      </c>
      <c r="CS272" s="194">
        <f>(W272*$DP$8)+X272+(AF272*$DQ$8)+(AK272*$DR$8)+(AP272*$DS$8)+AV272+(BA272*$DQ$8)+(BF272*$DR$8)+(BK272*$DS$8)+BQ272+BV272+BW272+CC272+CD272</f>
        <v>1081187941</v>
      </c>
      <c r="CT272" s="200">
        <f t="shared" si="1491"/>
        <v>25233278290</v>
      </c>
      <c r="CU272" s="874">
        <v>25233278290</v>
      </c>
      <c r="CV272" s="200" t="str">
        <f t="shared" si="1256"/>
        <v>OK</v>
      </c>
      <c r="CW272" s="136"/>
      <c r="DB272" s="879" t="str">
        <f t="shared" si="1257"/>
        <v>HABILITADO</v>
      </c>
      <c r="DC272" s="487"/>
    </row>
    <row r="273" spans="1:107" x14ac:dyDescent="0.25">
      <c r="A273" s="1039"/>
      <c r="B273" s="870">
        <v>7</v>
      </c>
      <c r="C273" s="1039"/>
      <c r="D273" s="726"/>
      <c r="E273" s="871"/>
      <c r="F273" s="872">
        <v>34957158037</v>
      </c>
      <c r="G273" s="873" t="str">
        <f t="shared" ref="G273" si="1509">IF(F273&lt;&gt;"",IF(F273=$DV$9,"CUMPLE","RECHAZADO"),"")</f>
        <v>CUMPLE</v>
      </c>
      <c r="H273" s="874" t="s">
        <v>1538</v>
      </c>
      <c r="I273" s="880">
        <v>31901490171</v>
      </c>
      <c r="J273" s="208">
        <v>606128313</v>
      </c>
      <c r="K273" s="173">
        <f t="shared" si="1452"/>
        <v>606128313</v>
      </c>
      <c r="L273" s="724" t="e">
        <f t="shared" si="1453"/>
        <v>#DIV/0!</v>
      </c>
      <c r="M273" s="175" t="e">
        <f t="shared" si="1454"/>
        <v>#DIV/0!</v>
      </c>
      <c r="N273" s="176" t="e">
        <f t="shared" si="1455"/>
        <v>#DIV/0!</v>
      </c>
      <c r="O273" s="177" t="e">
        <f t="shared" si="1456"/>
        <v>#DIV/0!</v>
      </c>
      <c r="P273" s="178" t="str">
        <f>IF(H273&lt;&gt;"",IF(J273=K273,IF(H273="SI",IF(AND(I273&lt;=$DF$9,I273&gt;=($DF$9*0.9)),"CUMPLE","NO CUMPLE"),IF(I273=$DF$9,"CUMPLE","NO CUMPLE")),"NO CUMPLE"),"")</f>
        <v>CUMPLE</v>
      </c>
      <c r="Q273" s="725">
        <f t="shared" si="1457"/>
        <v>0</v>
      </c>
      <c r="R273" s="180">
        <f t="shared" si="1259"/>
        <v>32507618484</v>
      </c>
      <c r="S273" s="180">
        <f t="shared" si="1221"/>
        <v>31901490171</v>
      </c>
      <c r="T273" s="209"/>
      <c r="U273" s="209"/>
      <c r="V273" s="871"/>
      <c r="W273" s="874">
        <v>960895</v>
      </c>
      <c r="X273" s="876">
        <v>1551845</v>
      </c>
      <c r="Y273" s="184">
        <f>ROUND(W273*$DP$9,0)</f>
        <v>81676075</v>
      </c>
      <c r="Z273" s="184">
        <f t="shared" si="1222"/>
        <v>1551845</v>
      </c>
      <c r="AA273" s="1044"/>
      <c r="AB273" s="185" t="str">
        <f>IF(W273&lt;&gt;"",IF((Y273/$DP$9)/$DN$9&lt;=$AA$20,"CUMPLE","RECHAZADO"),"")</f>
        <v>CUMPLE</v>
      </c>
      <c r="AC273" s="186">
        <f t="shared" si="1461"/>
        <v>83227920</v>
      </c>
      <c r="AD273" s="186">
        <f t="shared" si="1462"/>
        <v>81676075</v>
      </c>
      <c r="AE273" s="209"/>
      <c r="AF273" s="874">
        <v>144390</v>
      </c>
      <c r="AG273" s="184">
        <f>ROUND(AF273*$DQ$9,0)</f>
        <v>4620480</v>
      </c>
      <c r="AH273" s="1044"/>
      <c r="AI273" s="185" t="str">
        <f>IF(AF273&lt;&gt;"",IF(AG273/$DQ$9&lt;=$AH$20,"CUMPLE","RECHAZADO"),"")</f>
        <v>CUMPLE</v>
      </c>
      <c r="AJ273" s="209"/>
      <c r="AK273" s="874">
        <v>115245</v>
      </c>
      <c r="AL273" s="184">
        <f>ROUND(AK273*$DR$9,0)</f>
        <v>9795825</v>
      </c>
      <c r="AM273" s="1044"/>
      <c r="AN273" s="185" t="str">
        <f>IF(AK273&lt;&gt;"",IF(AL273/$DR$9&lt;=$AM$20,"CUMPLE","RECHAZADO"),"")</f>
        <v>CUMPLE</v>
      </c>
      <c r="AO273" s="209"/>
      <c r="AP273" s="874"/>
      <c r="AQ273" s="184">
        <f>ROUND(AP273*$DS$9,0)</f>
        <v>0</v>
      </c>
      <c r="AR273" s="1044"/>
      <c r="AS273" s="185" t="str">
        <f>IF(AP273&lt;&gt;"",IF(AQ273/$DR$9&lt;=$AR$20,"CUMPLE","RECHAZADO"),"")</f>
        <v/>
      </c>
      <c r="AT273" s="185"/>
      <c r="AU273" s="194">
        <f t="shared" si="1466"/>
        <v>14416305</v>
      </c>
      <c r="AV273" s="874">
        <v>2739096</v>
      </c>
      <c r="AW273" s="877">
        <f t="shared" si="1467"/>
        <v>2739098</v>
      </c>
      <c r="AX273" s="877">
        <f t="shared" si="1468"/>
        <v>17155403</v>
      </c>
      <c r="AY273" s="877" t="str">
        <f t="shared" ref="AY273:AY277" si="1510">IF(AV273&lt;&gt;"",IF(AI273="CUMPLE",IF(AN273="CUMPLE","CUMPLE","NO CUMPLE"),"NO CUMPLE")," ")</f>
        <v>CUMPLE</v>
      </c>
      <c r="AZ273" s="871"/>
      <c r="BA273" s="874">
        <v>7322110</v>
      </c>
      <c r="BB273" s="184">
        <f>ROUND(BA273*$DQ$9,0)</f>
        <v>234307520</v>
      </c>
      <c r="BC273" s="184">
        <f t="shared" ref="BC273" si="1511">$BC$9</f>
        <v>498219200</v>
      </c>
      <c r="BD273" s="185" t="str">
        <f t="shared" si="1234"/>
        <v>CUMPLE</v>
      </c>
      <c r="BE273" s="209"/>
      <c r="BF273" s="874">
        <v>6879421</v>
      </c>
      <c r="BG273" s="184">
        <f>ROUND(BF273*$DR$9,0)</f>
        <v>584750785</v>
      </c>
      <c r="BH273" s="184">
        <f t="shared" ref="BH273" si="1512">$BH$9</f>
        <v>1243383400</v>
      </c>
      <c r="BI273" s="185" t="str">
        <f t="shared" si="1473"/>
        <v>CUMPLE</v>
      </c>
      <c r="BJ273" s="209"/>
      <c r="BK273" s="874"/>
      <c r="BL273" s="184">
        <f>ROUND(BK273*$DS$9,0)</f>
        <v>0</v>
      </c>
      <c r="BM273" s="1044"/>
      <c r="BN273" s="185" t="str">
        <f>IF(BK273&lt;&gt;"",IF((BL273/$DR$9)/$DN$9&lt;=$BM$20,"CUMPLE","RECHAZADO"),"")</f>
        <v/>
      </c>
      <c r="BO273" s="878"/>
      <c r="BP273" s="194">
        <f t="shared" si="1475"/>
        <v>819058305</v>
      </c>
      <c r="BQ273" s="874">
        <v>155621073</v>
      </c>
      <c r="BR273" s="877">
        <f t="shared" si="1476"/>
        <v>155621078</v>
      </c>
      <c r="BS273" s="877">
        <f t="shared" si="1477"/>
        <v>974679383</v>
      </c>
      <c r="BT273" s="877" t="str">
        <f t="shared" ref="BT273:BT277" si="1513">IF(BQ273&lt;&gt;"",IF(BD273="CUMPLE",IF(BI273="CUMPLE","CUMPLE","NO CUMPLE"),"NO CUMPLE")," ")</f>
        <v>CUMPLE</v>
      </c>
      <c r="BU273" s="871"/>
      <c r="BV273" s="874">
        <v>109162180</v>
      </c>
      <c r="BW273" s="874">
        <v>2074082</v>
      </c>
      <c r="BX273" s="194">
        <f t="shared" si="1479"/>
        <v>2074081</v>
      </c>
      <c r="BY273" s="194" t="str">
        <f>IF(BV273&lt;&gt;"",IF(AND(BV273/$DN$9&lt;=$BY$15,BV273/$DN$9&gt;=$BY$16),"CUMPLE","RECHAZADO"),"")</f>
        <v>CUMPLE</v>
      </c>
      <c r="BZ273" s="194">
        <f t="shared" si="1480"/>
        <v>109162180</v>
      </c>
      <c r="CA273" s="194">
        <f t="shared" si="1481"/>
        <v>111236261</v>
      </c>
      <c r="CB273" s="871"/>
      <c r="CC273" s="874"/>
      <c r="CD273" s="874"/>
      <c r="CE273" s="194">
        <f t="shared" si="1482"/>
        <v>0</v>
      </c>
      <c r="CF273" s="194" t="str">
        <f>IF(CC273&lt;&gt;"",IF(AND(CC273/$DN$9&lt;=$CF$15,CC273/$DS$9&gt;=$CF$16),"CUMPLE","RECHAZADO"),"")</f>
        <v/>
      </c>
      <c r="CG273" s="194">
        <f t="shared" si="1483"/>
        <v>0</v>
      </c>
      <c r="CH273" s="194">
        <f t="shared" si="1484"/>
        <v>0</v>
      </c>
      <c r="CI273" s="194"/>
      <c r="CJ273" s="232">
        <f t="shared" si="1485"/>
        <v>32507618484</v>
      </c>
      <c r="CK273" s="197">
        <f t="shared" si="1486"/>
        <v>1186298967</v>
      </c>
      <c r="CL273" s="232">
        <f t="shared" si="1250"/>
        <v>33693917451</v>
      </c>
      <c r="CM273" s="871"/>
      <c r="CN273" s="200">
        <f t="shared" si="1488"/>
        <v>31901490171</v>
      </c>
      <c r="CO273" s="200">
        <f t="shared" si="1489"/>
        <v>1024312865</v>
      </c>
      <c r="CP273" s="200">
        <f t="shared" si="1253"/>
        <v>32925803036</v>
      </c>
      <c r="CQ273" s="871"/>
      <c r="CR273" s="194">
        <f t="shared" si="1254"/>
        <v>32507618484</v>
      </c>
      <c r="CS273" s="194">
        <f>(W273*$DP$9)+X273+(AF273*$DQ$9)+(AK273*$DR$9)+(AP273*$DS$9)+AV273+(BA273*$DQ$9)+(BF273*$DR$9)+(BK273*$DS$9)+BQ273+BV273+BW273+CC273+CD273</f>
        <v>1186298961</v>
      </c>
      <c r="CT273" s="200">
        <f t="shared" si="1491"/>
        <v>33693917445</v>
      </c>
      <c r="CU273" s="874">
        <v>33693917445</v>
      </c>
      <c r="CV273" s="200" t="str">
        <f t="shared" si="1256"/>
        <v>OK</v>
      </c>
      <c r="CW273" s="136"/>
      <c r="DB273" s="879" t="str">
        <f t="shared" si="1257"/>
        <v>HABILITADO</v>
      </c>
      <c r="DC273" s="487"/>
    </row>
    <row r="274" spans="1:107" x14ac:dyDescent="0.25">
      <c r="A274" s="1039"/>
      <c r="B274" s="870">
        <v>8</v>
      </c>
      <c r="C274" s="1039"/>
      <c r="D274" s="726"/>
      <c r="E274" s="871"/>
      <c r="F274" s="872">
        <v>19803878581</v>
      </c>
      <c r="G274" s="873" t="str">
        <f t="shared" ref="G274" si="1514">IF(F274&lt;&gt;"",IF(F274=$DV$10,"CUMPLE","RECHAZADO"),"")</f>
        <v>CUMPLE</v>
      </c>
      <c r="H274" s="874" t="s">
        <v>1538</v>
      </c>
      <c r="I274" s="880">
        <v>17651295988</v>
      </c>
      <c r="J274" s="208">
        <v>335374624</v>
      </c>
      <c r="K274" s="173">
        <f t="shared" si="1452"/>
        <v>335374624</v>
      </c>
      <c r="L274" s="724" t="e">
        <f t="shared" si="1453"/>
        <v>#DIV/0!</v>
      </c>
      <c r="M274" s="175" t="e">
        <f t="shared" si="1454"/>
        <v>#DIV/0!</v>
      </c>
      <c r="N274" s="176" t="e">
        <f t="shared" si="1455"/>
        <v>#DIV/0!</v>
      </c>
      <c r="O274" s="177" t="e">
        <f t="shared" si="1456"/>
        <v>#DIV/0!</v>
      </c>
      <c r="P274" s="178" t="str">
        <f>IF(H274&lt;&gt;"",IF(J274=K274,IF(H274="SI",IF(AND(I274&lt;=$DF$10,I274&gt;=($DF$10*0.9)),"CUMPLE","NO CUMPLE"),IF(I274=$DF$10,"CUMPLE","NO CUMPLE")),"NO CUMPLE"),"")</f>
        <v>CUMPLE</v>
      </c>
      <c r="Q274" s="725">
        <f t="shared" si="1457"/>
        <v>0</v>
      </c>
      <c r="R274" s="180">
        <f t="shared" si="1259"/>
        <v>17986670612</v>
      </c>
      <c r="S274" s="180">
        <f t="shared" si="1221"/>
        <v>17651295988</v>
      </c>
      <c r="T274" s="209"/>
      <c r="U274" s="209"/>
      <c r="V274" s="871"/>
      <c r="W274" s="874">
        <v>1198051</v>
      </c>
      <c r="X274" s="876">
        <v>1479593</v>
      </c>
      <c r="Y274" s="184">
        <f>ROUND(W274*$DP$10,0)</f>
        <v>77873315</v>
      </c>
      <c r="Z274" s="184">
        <f t="shared" si="1222"/>
        <v>1479593</v>
      </c>
      <c r="AA274" s="1044"/>
      <c r="AB274" s="185" t="str">
        <f>IF(W274&lt;&gt;"",IF((Y274/$DP$10)/$DN$10&lt;=$AA$20,"CUMPLE","RECHAZADO"),"")</f>
        <v>CUMPLE</v>
      </c>
      <c r="AC274" s="186">
        <f t="shared" si="1461"/>
        <v>79352908</v>
      </c>
      <c r="AD274" s="186">
        <f t="shared" si="1462"/>
        <v>77873315</v>
      </c>
      <c r="AE274" s="209"/>
      <c r="AF274" s="874">
        <v>180249</v>
      </c>
      <c r="AG274" s="184">
        <f>ROUND(AF274*$DQ$10,0)</f>
        <v>2343237</v>
      </c>
      <c r="AH274" s="1044"/>
      <c r="AI274" s="185" t="str">
        <f>IF(AF274&lt;&gt;"",IF(AG274/$DQ$10&lt;=$AH$20,"CUMPLE","RECHAZADO"),"")</f>
        <v>CUMPLE</v>
      </c>
      <c r="AJ274" s="209"/>
      <c r="AK274" s="874">
        <v>143866</v>
      </c>
      <c r="AL274" s="184">
        <f>ROUND(AK274*$DR$10,0)</f>
        <v>9351290</v>
      </c>
      <c r="AM274" s="1044"/>
      <c r="AN274" s="185" t="str">
        <f>IF(AK274&lt;&gt;"",IF(AL274/$DR$10&lt;=$AM$20,"CUMPLE","RECHAZADO"),"")</f>
        <v>CUMPLE</v>
      </c>
      <c r="AO274" s="209"/>
      <c r="AP274" s="874"/>
      <c r="AQ274" s="184">
        <f>ROUND(AP274*$DS$10,0)</f>
        <v>0</v>
      </c>
      <c r="AR274" s="1044"/>
      <c r="AS274" s="185" t="str">
        <f>IF(AP274&lt;&gt;"",IF(AQ274/$DR$10&lt;=$AR$20,"CUMPLE","RECHAZADO"),"")</f>
        <v/>
      </c>
      <c r="AT274" s="185"/>
      <c r="AU274" s="194">
        <f t="shared" si="1466"/>
        <v>11694527</v>
      </c>
      <c r="AV274" s="874">
        <v>2221956</v>
      </c>
      <c r="AW274" s="877">
        <f t="shared" si="1467"/>
        <v>2221960</v>
      </c>
      <c r="AX274" s="877">
        <f t="shared" si="1468"/>
        <v>13916487</v>
      </c>
      <c r="AY274" s="877" t="str">
        <f t="shared" si="1510"/>
        <v>CUMPLE</v>
      </c>
      <c r="AZ274" s="871"/>
      <c r="BA274" s="874">
        <v>9883412</v>
      </c>
      <c r="BB274" s="184">
        <f>ROUND(BA274*$DQ$10,0)</f>
        <v>128484356</v>
      </c>
      <c r="BC274" s="184">
        <f t="shared" ref="BC274" si="1515">$BC$10</f>
        <v>220195976</v>
      </c>
      <c r="BD274" s="185" t="str">
        <f t="shared" si="1234"/>
        <v>CUMPLE</v>
      </c>
      <c r="BE274" s="209"/>
      <c r="BF274" s="874">
        <v>9285869</v>
      </c>
      <c r="BG274" s="184">
        <f>ROUND(BF274*$DR$10,0)</f>
        <v>603581485</v>
      </c>
      <c r="BH274" s="184">
        <f t="shared" ref="BH274" si="1516">$BH$10</f>
        <v>1034415590</v>
      </c>
      <c r="BI274" s="185" t="str">
        <f t="shared" si="1473"/>
        <v>CUMPLE</v>
      </c>
      <c r="BJ274" s="209"/>
      <c r="BK274" s="874"/>
      <c r="BL274" s="184">
        <f>ROUND(BK274*$DS$10,0)</f>
        <v>0</v>
      </c>
      <c r="BM274" s="1044"/>
      <c r="BN274" s="185" t="str">
        <f>IF(BK274&lt;&gt;"",IF((BL274/$DR$10)/$DN$10&lt;=$BM$20,"CUMPLE","RECHAZADO"),"")</f>
        <v/>
      </c>
      <c r="BO274" s="878"/>
      <c r="BP274" s="194">
        <f t="shared" si="1475"/>
        <v>732065841</v>
      </c>
      <c r="BQ274" s="874">
        <v>139092511</v>
      </c>
      <c r="BR274" s="877">
        <f t="shared" si="1476"/>
        <v>139092510</v>
      </c>
      <c r="BS274" s="877">
        <f t="shared" si="1477"/>
        <v>871158351</v>
      </c>
      <c r="BT274" s="877" t="str">
        <f t="shared" si="1513"/>
        <v>CUMPLE</v>
      </c>
      <c r="BU274" s="871"/>
      <c r="BV274" s="874">
        <v>145179581</v>
      </c>
      <c r="BW274" s="874">
        <v>2758412</v>
      </c>
      <c r="BX274" s="194">
        <f t="shared" si="1479"/>
        <v>2758412</v>
      </c>
      <c r="BY274" s="194" t="str">
        <f>IF(BV274&lt;&gt;"",IF(AND(BV274/$DN$10&lt;=$BY$15,BV274/$DN$10&gt;=$BY$16),"CUMPLE","RECHAZADO"),"")</f>
        <v>CUMPLE</v>
      </c>
      <c r="BZ274" s="194">
        <f t="shared" si="1480"/>
        <v>145179581</v>
      </c>
      <c r="CA274" s="194">
        <f t="shared" si="1481"/>
        <v>147937993</v>
      </c>
      <c r="CB274" s="871"/>
      <c r="CC274" s="874"/>
      <c r="CD274" s="874"/>
      <c r="CE274" s="194">
        <f t="shared" si="1482"/>
        <v>0</v>
      </c>
      <c r="CF274" s="194" t="str">
        <f>IF(CC274&lt;&gt;"",IF(AND(CC274/$DN$10&lt;=$CF$15,CC274/$DS$10&gt;=$CF$16),"CUMPLE","RECHAZADO"),"")</f>
        <v/>
      </c>
      <c r="CG274" s="194">
        <f t="shared" si="1483"/>
        <v>0</v>
      </c>
      <c r="CH274" s="194">
        <f t="shared" si="1484"/>
        <v>0</v>
      </c>
      <c r="CI274" s="194"/>
      <c r="CJ274" s="232">
        <f t="shared" si="1485"/>
        <v>17986670612</v>
      </c>
      <c r="CK274" s="197">
        <f t="shared" si="1486"/>
        <v>1112365739</v>
      </c>
      <c r="CL274" s="232">
        <f t="shared" si="1250"/>
        <v>19099036351</v>
      </c>
      <c r="CM274" s="871"/>
      <c r="CN274" s="200">
        <f t="shared" si="1488"/>
        <v>17651295988</v>
      </c>
      <c r="CO274" s="200">
        <f t="shared" si="1489"/>
        <v>966813264</v>
      </c>
      <c r="CP274" s="200">
        <f t="shared" si="1253"/>
        <v>18618109252</v>
      </c>
      <c r="CQ274" s="871"/>
      <c r="CR274" s="194">
        <f t="shared" si="1254"/>
        <v>17986670612</v>
      </c>
      <c r="CS274" s="194">
        <f>(W274*$DP$10)+X274+(AF274*$DQ$10)+(AK274*$DR$10)+(AP274*$DS$10)+AV274+(BA274*$DQ$10)+(BF274*$DR$10)+(BK274*$DS$10)+BQ274+BV274+BW274+CC274+CD274</f>
        <v>1112365736</v>
      </c>
      <c r="CT274" s="200">
        <f t="shared" si="1491"/>
        <v>19099036348</v>
      </c>
      <c r="CU274" s="874">
        <v>19099036348</v>
      </c>
      <c r="CV274" s="200" t="str">
        <f t="shared" si="1256"/>
        <v>OK</v>
      </c>
      <c r="CW274" s="136"/>
      <c r="DB274" s="879" t="str">
        <f t="shared" si="1257"/>
        <v>HABILITADO</v>
      </c>
      <c r="DC274" s="487"/>
    </row>
    <row r="275" spans="1:107" hidden="1" x14ac:dyDescent="0.25">
      <c r="A275" s="1040"/>
      <c r="B275" s="785">
        <v>9</v>
      </c>
      <c r="C275" s="1043"/>
      <c r="D275" s="220"/>
      <c r="E275" s="156"/>
      <c r="F275" s="786"/>
      <c r="G275" s="752" t="str">
        <f t="shared" ref="G275" si="1517">IF(F275&lt;&gt;"",IF(F275=$DV$11,"CUMPLE","RECHAZADO"),"")</f>
        <v/>
      </c>
      <c r="H275" s="753"/>
      <c r="I275" s="787"/>
      <c r="J275" s="788"/>
      <c r="K275" s="845">
        <f t="shared" si="1452"/>
        <v>0</v>
      </c>
      <c r="L275" s="174" t="e">
        <f t="shared" si="1453"/>
        <v>#DIV/0!</v>
      </c>
      <c r="M275" s="175" t="e">
        <f t="shared" si="1454"/>
        <v>#DIV/0!</v>
      </c>
      <c r="N275" s="176" t="e">
        <f t="shared" si="1455"/>
        <v>#DIV/0!</v>
      </c>
      <c r="O275" s="177" t="e">
        <f t="shared" si="1456"/>
        <v>#DIV/0!</v>
      </c>
      <c r="P275" s="846" t="str">
        <f>IF(H275&lt;&gt;"",IF(J275=K275,IF(H275="SI",IF(AND(I275&lt;=$DF$11,I275&gt;=($DF$11*0.9)),"CUMPLE","NO CUMPLE"),IF(I275=$DF$11,"CUMPLE","NO CUMPLE")),"NO CUMPLE"),"")</f>
        <v/>
      </c>
      <c r="Q275" s="179">
        <f t="shared" si="1457"/>
        <v>0</v>
      </c>
      <c r="R275" s="847" t="str">
        <f t="shared" si="1259"/>
        <v/>
      </c>
      <c r="S275" s="847" t="str">
        <f t="shared" si="1221"/>
        <v/>
      </c>
      <c r="T275" s="789"/>
      <c r="U275" s="790"/>
      <c r="V275" s="155"/>
      <c r="W275" s="753"/>
      <c r="X275" s="791"/>
      <c r="Y275" s="848">
        <f>ROUND(W275*$DP$11,0)</f>
        <v>0</v>
      </c>
      <c r="Z275" s="848">
        <f t="shared" si="1222"/>
        <v>0</v>
      </c>
      <c r="AA275" s="1045"/>
      <c r="AB275" s="849" t="str">
        <f>IF(W275&lt;&gt;"",IF((Y275/$DP$11)/$DN$11&lt;=$AA$20,"CUMPLE","RECHAZADO"),"")</f>
        <v/>
      </c>
      <c r="AC275" s="850">
        <f t="shared" si="1461"/>
        <v>0</v>
      </c>
      <c r="AD275" s="850">
        <f t="shared" si="1462"/>
        <v>0</v>
      </c>
      <c r="AE275" s="789"/>
      <c r="AF275" s="753"/>
      <c r="AG275" s="848">
        <f>ROUND(AF275*$DQ$11,0)</f>
        <v>0</v>
      </c>
      <c r="AH275" s="1045"/>
      <c r="AI275" s="849" t="str">
        <f>IF(AF275&lt;&gt;"",IF(AG275/$DQ$11&lt;=$AH$20,"CUMPLE","RECHAZADO"),"")</f>
        <v/>
      </c>
      <c r="AJ275" s="789"/>
      <c r="AK275" s="753"/>
      <c r="AL275" s="848">
        <f>ROUND(AK275*$DR$11,0)</f>
        <v>0</v>
      </c>
      <c r="AM275" s="1045"/>
      <c r="AN275" s="849" t="str">
        <f>IF(AK275&lt;&gt;"",IF(AL275/$DR$11&lt;=$AM$20,"CUMPLE","RECHAZADO"),"")</f>
        <v/>
      </c>
      <c r="AO275" s="789"/>
      <c r="AP275" s="753"/>
      <c r="AQ275" s="848">
        <f>ROUND(AP275*$DS$11,0)</f>
        <v>0</v>
      </c>
      <c r="AR275" s="1045"/>
      <c r="AS275" s="849" t="str">
        <f>IF(AP275&lt;&gt;"",IF(AQ275/$DR$11&lt;=$AR$20,"CUMPLE","RECHAZADO"),"")</f>
        <v/>
      </c>
      <c r="AT275" s="792"/>
      <c r="AU275" s="851">
        <f t="shared" si="1466"/>
        <v>0</v>
      </c>
      <c r="AV275" s="753"/>
      <c r="AW275" s="852">
        <f t="shared" si="1467"/>
        <v>0</v>
      </c>
      <c r="AX275" s="852">
        <f t="shared" si="1468"/>
        <v>0</v>
      </c>
      <c r="AY275" s="852" t="str">
        <f t="shared" si="1510"/>
        <v xml:space="preserve"> </v>
      </c>
      <c r="AZ275" s="155"/>
      <c r="BA275" s="753"/>
      <c r="BB275" s="848">
        <f>ROUND(BA275*$DQ$11,0)</f>
        <v>0</v>
      </c>
      <c r="BC275" s="853">
        <f t="shared" ref="BC275" si="1518">$BC$11</f>
        <v>334384100</v>
      </c>
      <c r="BD275" s="854" t="str">
        <f t="shared" si="1234"/>
        <v/>
      </c>
      <c r="BE275" s="789"/>
      <c r="BF275" s="753"/>
      <c r="BG275" s="848">
        <f>ROUND(BF275*$DR$11,0)</f>
        <v>0</v>
      </c>
      <c r="BH275" s="848">
        <f t="shared" ref="BH275" si="1519">$BH$11</f>
        <v>1162419824</v>
      </c>
      <c r="BI275" s="854" t="str">
        <f t="shared" si="1473"/>
        <v/>
      </c>
      <c r="BJ275" s="789"/>
      <c r="BK275" s="753"/>
      <c r="BL275" s="848">
        <f>ROUND(BK275*$DS$11,0)</f>
        <v>0</v>
      </c>
      <c r="BM275" s="1045"/>
      <c r="BN275" s="849" t="str">
        <f>IF(BK275&lt;&gt;"",IF((BL275/$DR$11)/$DN$11&lt;=$BM$20,"CUMPLE","RECHAZADO"),"")</f>
        <v/>
      </c>
      <c r="BO275" s="793"/>
      <c r="BP275" s="851">
        <f t="shared" si="1475"/>
        <v>0</v>
      </c>
      <c r="BQ275" s="753"/>
      <c r="BR275" s="852">
        <f t="shared" si="1476"/>
        <v>0</v>
      </c>
      <c r="BS275" s="852">
        <f t="shared" si="1477"/>
        <v>0</v>
      </c>
      <c r="BT275" s="852" t="str">
        <f t="shared" si="1513"/>
        <v xml:space="preserve"> </v>
      </c>
      <c r="BU275" s="155"/>
      <c r="BV275" s="753"/>
      <c r="BW275" s="753"/>
      <c r="BX275" s="855">
        <f t="shared" si="1479"/>
        <v>0</v>
      </c>
      <c r="BY275" s="855" t="str">
        <f>IF(BV275&lt;&gt;"",IF(AND(BV275/$DN$11&lt;=$BY$15,BV275/$DN$11&gt;=$BY$16),"CUMPLE","RECHAZADO"),"")</f>
        <v/>
      </c>
      <c r="BZ275" s="855">
        <f t="shared" si="1480"/>
        <v>0</v>
      </c>
      <c r="CA275" s="855">
        <f t="shared" si="1481"/>
        <v>0</v>
      </c>
      <c r="CB275" s="155"/>
      <c r="CC275" s="753"/>
      <c r="CD275" s="753"/>
      <c r="CE275" s="855">
        <f t="shared" si="1482"/>
        <v>0</v>
      </c>
      <c r="CF275" s="855" t="str">
        <f>IF(CC275&lt;&gt;"",IF(AND(CC275/$DN$11&lt;=$CF$15,CC275/$DS$11&gt;=$CF$16),"CUMPLE","RECHAZADO"),"")</f>
        <v/>
      </c>
      <c r="CG275" s="855">
        <f t="shared" si="1483"/>
        <v>0</v>
      </c>
      <c r="CH275" s="855">
        <f t="shared" si="1484"/>
        <v>0</v>
      </c>
      <c r="CI275" s="794"/>
      <c r="CJ275" s="856" t="str">
        <f t="shared" si="1485"/>
        <v/>
      </c>
      <c r="CK275" s="857">
        <f t="shared" si="1486"/>
        <v>0</v>
      </c>
      <c r="CL275" s="858" t="str">
        <f t="shared" si="1250"/>
        <v/>
      </c>
      <c r="CM275" s="155"/>
      <c r="CN275" s="859" t="str">
        <f t="shared" si="1488"/>
        <v/>
      </c>
      <c r="CO275" s="860">
        <f t="shared" si="1489"/>
        <v>0</v>
      </c>
      <c r="CP275" s="861" t="str">
        <f t="shared" si="1253"/>
        <v/>
      </c>
      <c r="CQ275" s="156"/>
      <c r="CR275" s="862">
        <f t="shared" si="1254"/>
        <v>0</v>
      </c>
      <c r="CS275" s="855">
        <f>(W275*$DP$11)+X275+(AF275*$DQ$11)+(AK275*$DR$11)+(AP275*$DS$11)+AV275+(BA275*$DQ$11)+(BF275*$DR$11)+(BK275*$DS$11)+BQ275+BV275+BW275+CC275+CD275</f>
        <v>0</v>
      </c>
      <c r="CT275" s="861">
        <f t="shared" si="1491"/>
        <v>0</v>
      </c>
      <c r="CU275" s="863"/>
      <c r="CV275" s="861" t="str">
        <f t="shared" si="1256"/>
        <v/>
      </c>
      <c r="DB275" s="864" t="str">
        <f t="shared" si="1257"/>
        <v/>
      </c>
      <c r="DC275" s="865"/>
    </row>
    <row r="276" spans="1:107" x14ac:dyDescent="0.25">
      <c r="A276" s="1039"/>
      <c r="B276" s="870">
        <v>10</v>
      </c>
      <c r="C276" s="1039"/>
      <c r="D276" s="726"/>
      <c r="E276" s="871"/>
      <c r="F276" s="872">
        <v>25460574021</v>
      </c>
      <c r="G276" s="873" t="str">
        <f t="shared" ref="G276" si="1520">IF(F276&lt;&gt;"",IF(F276=$DV$12,"CUMPLE","RECHAZADO"),"")</f>
        <v>CUMPLE</v>
      </c>
      <c r="H276" s="874" t="s">
        <v>1538</v>
      </c>
      <c r="I276" s="880">
        <v>22755952977</v>
      </c>
      <c r="J276" s="208">
        <v>432363107</v>
      </c>
      <c r="K276" s="173">
        <f t="shared" si="1452"/>
        <v>432363107</v>
      </c>
      <c r="L276" s="724" t="e">
        <f t="shared" si="1453"/>
        <v>#DIV/0!</v>
      </c>
      <c r="M276" s="175" t="e">
        <f t="shared" si="1454"/>
        <v>#DIV/0!</v>
      </c>
      <c r="N276" s="176" t="e">
        <f t="shared" si="1455"/>
        <v>#DIV/0!</v>
      </c>
      <c r="O276" s="177" t="e">
        <f t="shared" si="1456"/>
        <v>#DIV/0!</v>
      </c>
      <c r="P276" s="178" t="str">
        <f>IF(H276&lt;&gt;"",IF(J276=K276,IF(H276="SI",IF(AND(I276&lt;=$DF$12,I276&gt;=($DF$12*0.9)),"CUMPLE","NO CUMPLE"),IF(I276=$DF$12,"CUMPLE","NO CUMPLE")),"NO CUMPLE"),"")</f>
        <v>CUMPLE</v>
      </c>
      <c r="Q276" s="725">
        <f t="shared" si="1457"/>
        <v>0</v>
      </c>
      <c r="R276" s="180">
        <f t="shared" si="1259"/>
        <v>23188316084</v>
      </c>
      <c r="S276" s="180">
        <f t="shared" si="1221"/>
        <v>22755952977</v>
      </c>
      <c r="T276" s="209"/>
      <c r="U276" s="209"/>
      <c r="V276" s="871"/>
      <c r="W276" s="874">
        <v>1054490</v>
      </c>
      <c r="X276" s="876">
        <v>1622859</v>
      </c>
      <c r="Y276" s="184">
        <f>ROUND(W276*$DP$12,0)</f>
        <v>85413690</v>
      </c>
      <c r="Z276" s="184">
        <f t="shared" si="1222"/>
        <v>1622860</v>
      </c>
      <c r="AA276" s="1044"/>
      <c r="AB276" s="185" t="str">
        <f>IF(W276&lt;&gt;"",IF((Y276/$DP$12)/$DN$12&lt;=$AA$20,"CUMPLE","RECHAZADO"),"")</f>
        <v>CUMPLE</v>
      </c>
      <c r="AC276" s="186">
        <f t="shared" si="1461"/>
        <v>87036550</v>
      </c>
      <c r="AD276" s="186">
        <f t="shared" si="1462"/>
        <v>85413690</v>
      </c>
      <c r="AE276" s="209"/>
      <c r="AF276" s="874">
        <v>158908</v>
      </c>
      <c r="AG276" s="184">
        <f>ROUND(AF276*$DQ$12,0)</f>
        <v>2383620</v>
      </c>
      <c r="AH276" s="1044"/>
      <c r="AI276" s="185" t="str">
        <f>IF(AF276&lt;&gt;"",IF(AG276/$DQ$12&lt;=$AH$20,"CUMPLE","RECHAZADO"),"")</f>
        <v>CUMPLE</v>
      </c>
      <c r="AJ276" s="209"/>
      <c r="AK276" s="874">
        <v>126832</v>
      </c>
      <c r="AL276" s="184">
        <f>ROUND(AK276*$DR$12,0)</f>
        <v>10273392</v>
      </c>
      <c r="AM276" s="1044"/>
      <c r="AN276" s="185" t="str">
        <f>IF(AK276&lt;&gt;"",IF(AL276/$DR$12&lt;=$AM$20,"CUMPLE","RECHAZADO"),"")</f>
        <v>CUMPLE</v>
      </c>
      <c r="AO276" s="209"/>
      <c r="AP276" s="874"/>
      <c r="AQ276" s="184">
        <f>ROUND(AP276*$DS$12,0)</f>
        <v>0</v>
      </c>
      <c r="AR276" s="1044"/>
      <c r="AS276" s="185" t="str">
        <f>IF(AP276&lt;&gt;"",IF(AQ276/$DR$12&lt;=$AR$20,"CUMPLE","RECHAZADO"),"")</f>
        <v/>
      </c>
      <c r="AT276" s="185"/>
      <c r="AU276" s="194">
        <f t="shared" si="1466"/>
        <v>12657012</v>
      </c>
      <c r="AV276" s="874">
        <v>2404838</v>
      </c>
      <c r="AW276" s="877">
        <f t="shared" si="1467"/>
        <v>2404832</v>
      </c>
      <c r="AX276" s="877">
        <f t="shared" si="1468"/>
        <v>15061844</v>
      </c>
      <c r="AY276" s="877" t="str">
        <f t="shared" si="1510"/>
        <v>CUMPLE</v>
      </c>
      <c r="AZ276" s="871"/>
      <c r="BA276" s="874">
        <v>8974350</v>
      </c>
      <c r="BB276" s="184">
        <f>ROUND(BA276*$DQ$12,0)</f>
        <v>134615250</v>
      </c>
      <c r="BC276" s="184">
        <f t="shared" ref="BC276" si="1521">$BC$12</f>
        <v>263816970</v>
      </c>
      <c r="BD276" s="185" t="str">
        <f t="shared" si="1234"/>
        <v>CUMPLE</v>
      </c>
      <c r="BE276" s="209"/>
      <c r="BF276" s="874">
        <v>8431768</v>
      </c>
      <c r="BG276" s="184">
        <f>ROUND(BF276*$DR$12,0)</f>
        <v>682973208</v>
      </c>
      <c r="BH276" s="184">
        <f t="shared" ref="BH276" si="1522">$BH$12</f>
        <v>1338480855</v>
      </c>
      <c r="BI276" s="185" t="str">
        <f t="shared" si="1473"/>
        <v>CUMPLE</v>
      </c>
      <c r="BJ276" s="209"/>
      <c r="BK276" s="874"/>
      <c r="BL276" s="184">
        <f>ROUND(BK276*$DS$12,0)</f>
        <v>0</v>
      </c>
      <c r="BM276" s="1044"/>
      <c r="BN276" s="185" t="str">
        <f>IF(BK276&lt;&gt;"",IF((BL276/$DR$12)/$DN$12&lt;=$BM$20,"CUMPLE","RECHAZADO"),"")</f>
        <v/>
      </c>
      <c r="BO276" s="878"/>
      <c r="BP276" s="194">
        <f t="shared" si="1475"/>
        <v>817588458</v>
      </c>
      <c r="BQ276" s="874">
        <v>155341809</v>
      </c>
      <c r="BR276" s="877">
        <f t="shared" si="1476"/>
        <v>155341807</v>
      </c>
      <c r="BS276" s="877">
        <f t="shared" si="1477"/>
        <v>972930265</v>
      </c>
      <c r="BT276" s="877" t="str">
        <f t="shared" si="1513"/>
        <v>CUMPLE</v>
      </c>
      <c r="BU276" s="871"/>
      <c r="BV276" s="874">
        <v>138174393</v>
      </c>
      <c r="BW276" s="874">
        <v>2625313</v>
      </c>
      <c r="BX276" s="194">
        <f t="shared" si="1479"/>
        <v>2625313</v>
      </c>
      <c r="BY276" s="194" t="str">
        <f>IF(BV276&lt;&gt;"",IF(AND(BV276/$DN$12&lt;=$BY$15,BV276/$DN$12&gt;=$BY$16),"CUMPLE","RECHAZADO"),"")</f>
        <v>CUMPLE</v>
      </c>
      <c r="BZ276" s="194">
        <f t="shared" si="1480"/>
        <v>138174393</v>
      </c>
      <c r="CA276" s="194">
        <f t="shared" si="1481"/>
        <v>140799706</v>
      </c>
      <c r="CB276" s="871"/>
      <c r="CC276" s="874"/>
      <c r="CD276" s="874"/>
      <c r="CE276" s="194">
        <f t="shared" si="1482"/>
        <v>0</v>
      </c>
      <c r="CF276" s="194" t="str">
        <f>IF(CC276&lt;&gt;"",IF(AND(CC276/$DN$12&lt;=$CF$15,CC276/$DS$12&gt;=$CF$16),"CUMPLE","RECHAZADO"),"")</f>
        <v/>
      </c>
      <c r="CG276" s="194">
        <f t="shared" si="1483"/>
        <v>0</v>
      </c>
      <c r="CH276" s="194">
        <f t="shared" si="1484"/>
        <v>0</v>
      </c>
      <c r="CI276" s="194"/>
      <c r="CJ276" s="232">
        <f t="shared" si="1485"/>
        <v>23188316084</v>
      </c>
      <c r="CK276" s="197">
        <f t="shared" si="1486"/>
        <v>1215828365</v>
      </c>
      <c r="CL276" s="232">
        <f t="shared" si="1250"/>
        <v>24404144449</v>
      </c>
      <c r="CM276" s="871"/>
      <c r="CN276" s="200">
        <f t="shared" si="1488"/>
        <v>22755952977</v>
      </c>
      <c r="CO276" s="200">
        <f t="shared" si="1489"/>
        <v>1053833553</v>
      </c>
      <c r="CP276" s="200">
        <f t="shared" si="1253"/>
        <v>23809786530</v>
      </c>
      <c r="CQ276" s="871"/>
      <c r="CR276" s="194">
        <f t="shared" si="1254"/>
        <v>23188316084</v>
      </c>
      <c r="CS276" s="194">
        <f>(W276*$DP$12)+X276+(AF276*$DQ$12)+(AK276*$DR$12)+(AP276*$DS$12)+AV276+(BA276*$DQ$12)+(BF276*$DR$12)+(BK276*$DS$12)+BQ276+BV276+BW276+CC276+CD276</f>
        <v>1215828372</v>
      </c>
      <c r="CT276" s="200">
        <f t="shared" si="1491"/>
        <v>24404144456</v>
      </c>
      <c r="CU276" s="874">
        <v>24404144456</v>
      </c>
      <c r="CV276" s="200" t="str">
        <f t="shared" si="1256"/>
        <v>OK</v>
      </c>
      <c r="CW276" s="136"/>
      <c r="DB276" s="879" t="str">
        <f t="shared" si="1257"/>
        <v>HABILITADO</v>
      </c>
      <c r="DC276" s="487"/>
    </row>
    <row r="277" spans="1:107" x14ac:dyDescent="0.25">
      <c r="A277" s="1039"/>
      <c r="B277" s="870">
        <v>11</v>
      </c>
      <c r="C277" s="1039"/>
      <c r="D277" s="726"/>
      <c r="E277" s="871"/>
      <c r="F277" s="872">
        <v>32820666236</v>
      </c>
      <c r="G277" s="873" t="str">
        <f t="shared" ref="G277" si="1523">IF(F277&lt;&gt;"",IF(F277=$DV$13,"CUMPLE","RECHAZADO"),"")</f>
        <v>CUMPLE</v>
      </c>
      <c r="H277" s="874" t="s">
        <v>1538</v>
      </c>
      <c r="I277" s="880">
        <v>29597852828</v>
      </c>
      <c r="J277" s="208">
        <v>562359204</v>
      </c>
      <c r="K277" s="173">
        <f t="shared" si="1452"/>
        <v>562359204</v>
      </c>
      <c r="L277" s="724" t="e">
        <f t="shared" si="1453"/>
        <v>#DIV/0!</v>
      </c>
      <c r="M277" s="175" t="e">
        <f t="shared" si="1454"/>
        <v>#DIV/0!</v>
      </c>
      <c r="N277" s="176" t="e">
        <f t="shared" si="1455"/>
        <v>#DIV/0!</v>
      </c>
      <c r="O277" s="177" t="e">
        <f t="shared" si="1456"/>
        <v>#DIV/0!</v>
      </c>
      <c r="P277" s="178" t="str">
        <f>IF(H277&lt;&gt;"",IF(J277=K277,IF(H277="SI",IF(AND(I277&lt;=$DF$13,I277&gt;=($DF$13*0.9)),"CUMPLE","NO CUMPLE"),IF(I277=$DF$13,"CUMPLE","NO CUMPLE")),"NO CUMPLE"),"")</f>
        <v>CUMPLE</v>
      </c>
      <c r="Q277" s="725">
        <f t="shared" si="1457"/>
        <v>0</v>
      </c>
      <c r="R277" s="180">
        <f t="shared" si="1259"/>
        <v>30160212032</v>
      </c>
      <c r="S277" s="180">
        <f t="shared" si="1221"/>
        <v>29597852828</v>
      </c>
      <c r="T277" s="209"/>
      <c r="U277" s="209"/>
      <c r="V277" s="871"/>
      <c r="W277" s="874">
        <v>1417539</v>
      </c>
      <c r="X277" s="876">
        <v>2585592</v>
      </c>
      <c r="Y277" s="184">
        <f>ROUND(W277*$DP$13,0)</f>
        <v>136083744</v>
      </c>
      <c r="Z277" s="184">
        <f t="shared" si="1222"/>
        <v>2585591</v>
      </c>
      <c r="AA277" s="1044"/>
      <c r="AB277" s="185" t="str">
        <f>IF(W277&lt;&gt;"",IF((Y277/$DP$13)/$DN$13&lt;=$AA$20,"CUMPLE","RECHAZADO"),"")</f>
        <v>CUMPLE</v>
      </c>
      <c r="AC277" s="186">
        <f t="shared" si="1461"/>
        <v>138669335</v>
      </c>
      <c r="AD277" s="186">
        <f t="shared" si="1462"/>
        <v>136083744</v>
      </c>
      <c r="AE277" s="209"/>
      <c r="AF277" s="874">
        <v>213272</v>
      </c>
      <c r="AG277" s="184">
        <f>ROUND(AF277*$DQ$13,0)</f>
        <v>4905256</v>
      </c>
      <c r="AH277" s="1044"/>
      <c r="AI277" s="185" t="str">
        <f>IF(AF277&lt;&gt;"",IF(AG277/$DQ$13&lt;=$AH$20,"CUMPLE","RECHAZADO"),"")</f>
        <v>CUMPLE</v>
      </c>
      <c r="AJ277" s="209"/>
      <c r="AK277" s="874">
        <v>170222</v>
      </c>
      <c r="AL277" s="184">
        <f>ROUND(AK277*$DR$13,0)</f>
        <v>16341312</v>
      </c>
      <c r="AM277" s="1044"/>
      <c r="AN277" s="185" t="str">
        <f>IF(AK277&lt;&gt;"",IF(AL277/$DR$13&lt;=$AM$20,"CUMPLE","RECHAZADO"),"")</f>
        <v>CUMPLE</v>
      </c>
      <c r="AO277" s="209"/>
      <c r="AP277" s="874"/>
      <c r="AQ277" s="184">
        <f>ROUND(AP277*$DS$13,0)</f>
        <v>0</v>
      </c>
      <c r="AR277" s="1044"/>
      <c r="AS277" s="185" t="str">
        <f>IF(AP277&lt;&gt;"",IF(AQ277/$DR$13&lt;=$AR$20,"CUMPLE","RECHAZADO"),"")</f>
        <v/>
      </c>
      <c r="AT277" s="185"/>
      <c r="AU277" s="194">
        <f t="shared" si="1466"/>
        <v>21246568</v>
      </c>
      <c r="AV277" s="874">
        <v>4036856</v>
      </c>
      <c r="AW277" s="877">
        <f t="shared" si="1467"/>
        <v>4036848</v>
      </c>
      <c r="AX277" s="877">
        <f t="shared" si="1468"/>
        <v>25283416</v>
      </c>
      <c r="AY277" s="877" t="str">
        <f t="shared" si="1510"/>
        <v>CUMPLE</v>
      </c>
      <c r="AZ277" s="871"/>
      <c r="BA277" s="874">
        <v>11576121</v>
      </c>
      <c r="BB277" s="184">
        <f>ROUND(BA277*$DQ$13,0)</f>
        <v>266250783</v>
      </c>
      <c r="BC277" s="184">
        <f t="shared" ref="BC277" si="1524">$BC$13</f>
        <v>385647118</v>
      </c>
      <c r="BD277" s="185" t="str">
        <f t="shared" si="1234"/>
        <v>CUMPLE</v>
      </c>
      <c r="BE277" s="209"/>
      <c r="BF277" s="874">
        <v>10876238</v>
      </c>
      <c r="BG277" s="184">
        <f>ROUND(BF277*$DR$13,0)</f>
        <v>1044118848</v>
      </c>
      <c r="BH277" s="184">
        <f t="shared" ref="BH277" si="1525">$BH$13</f>
        <v>1512338976</v>
      </c>
      <c r="BI277" s="185" t="str">
        <f t="shared" si="1473"/>
        <v>CUMPLE</v>
      </c>
      <c r="BJ277" s="209"/>
      <c r="BK277" s="874"/>
      <c r="BL277" s="184">
        <f>ROUND(BK277*$DS$13,0)</f>
        <v>0</v>
      </c>
      <c r="BM277" s="1044"/>
      <c r="BN277" s="185" t="str">
        <f>IF(BK277&lt;&gt;"",IF((BL277/$DR$13)/$DN$13&lt;=$BM$20,"CUMPLE","RECHAZADO"),"")</f>
        <v/>
      </c>
      <c r="BO277" s="878"/>
      <c r="BP277" s="194">
        <f t="shared" si="1475"/>
        <v>1310369631</v>
      </c>
      <c r="BQ277" s="874">
        <v>248970229</v>
      </c>
      <c r="BR277" s="877">
        <f t="shared" si="1476"/>
        <v>248970230</v>
      </c>
      <c r="BS277" s="877">
        <f t="shared" si="1477"/>
        <v>1559339861</v>
      </c>
      <c r="BT277" s="877" t="str">
        <f t="shared" si="1513"/>
        <v>CUMPLE</v>
      </c>
      <c r="BU277" s="871"/>
      <c r="BV277" s="874">
        <v>131097161</v>
      </c>
      <c r="BW277" s="874">
        <v>2490846</v>
      </c>
      <c r="BX277" s="194">
        <f t="shared" si="1479"/>
        <v>2490846</v>
      </c>
      <c r="BY277" s="194" t="str">
        <f>IF(BV277&lt;&gt;"",IF(AND(BV277/$DN$13&lt;=$BY$15,BV277/$DN$13&gt;=$BY$16),"CUMPLE","RECHAZADO"),"")</f>
        <v>CUMPLE</v>
      </c>
      <c r="BZ277" s="194">
        <f t="shared" si="1480"/>
        <v>131097161</v>
      </c>
      <c r="CA277" s="194">
        <f t="shared" si="1481"/>
        <v>133588007</v>
      </c>
      <c r="CB277" s="871"/>
      <c r="CC277" s="874"/>
      <c r="CD277" s="874"/>
      <c r="CE277" s="194">
        <f t="shared" si="1482"/>
        <v>0</v>
      </c>
      <c r="CF277" s="194" t="str">
        <f>IF(CC277&lt;&gt;"",IF(AND(CC277/$DN$13&lt;=$CF$15,CC277/$DS$13&gt;=$CF$16),"CUMPLE","RECHAZADO"),"")</f>
        <v/>
      </c>
      <c r="CG277" s="194">
        <f t="shared" si="1483"/>
        <v>0</v>
      </c>
      <c r="CH277" s="194">
        <f t="shared" si="1484"/>
        <v>0</v>
      </c>
      <c r="CI277" s="194"/>
      <c r="CJ277" s="232">
        <f t="shared" si="1485"/>
        <v>30160212032</v>
      </c>
      <c r="CK277" s="197">
        <f t="shared" si="1486"/>
        <v>1856880619</v>
      </c>
      <c r="CL277" s="232">
        <f t="shared" si="1250"/>
        <v>32017092651</v>
      </c>
      <c r="CM277" s="871"/>
      <c r="CN277" s="200">
        <f t="shared" si="1488"/>
        <v>29597852828</v>
      </c>
      <c r="CO277" s="200">
        <f t="shared" si="1489"/>
        <v>1598797104</v>
      </c>
      <c r="CP277" s="200">
        <f t="shared" si="1253"/>
        <v>31196649932</v>
      </c>
      <c r="CQ277" s="871"/>
      <c r="CR277" s="194">
        <f t="shared" si="1254"/>
        <v>30160212032</v>
      </c>
      <c r="CS277" s="194">
        <f>(W277*$DP$13)+X277+(AF277*$DQ$13)+(AK277*$DR$13)+(AP277*$DS$13)+AV277+(BA277*$DQ$13)+(BF277*$DR$13)+(BK277*$DS$13)+BQ277+BV277+BW277+CC277+CD277</f>
        <v>1856880627</v>
      </c>
      <c r="CT277" s="200">
        <f t="shared" si="1491"/>
        <v>32017092659</v>
      </c>
      <c r="CU277" s="874">
        <v>32017092659</v>
      </c>
      <c r="CV277" s="200" t="str">
        <f t="shared" si="1256"/>
        <v>OK</v>
      </c>
      <c r="CW277" s="136"/>
      <c r="DB277" s="879" t="str">
        <f t="shared" si="1257"/>
        <v>HABILITADO</v>
      </c>
      <c r="DC277" s="487"/>
    </row>
    <row r="278" spans="1:107" ht="26.25" customHeight="1" thickBot="1" x14ac:dyDescent="0.3">
      <c r="A278" s="1039"/>
      <c r="B278" s="870">
        <v>12</v>
      </c>
      <c r="C278" s="1039"/>
      <c r="D278" s="726"/>
      <c r="E278" s="871"/>
      <c r="F278" s="872">
        <v>8654253262</v>
      </c>
      <c r="G278" s="873" t="str">
        <f t="shared" ref="G278" si="1526">IF(F278&lt;&gt;"",IF(F278=$DV$14,"CUMPLE","RECHAZADO"),"")</f>
        <v>CUMPLE</v>
      </c>
      <c r="H278" s="874" t="s">
        <v>1538</v>
      </c>
      <c r="I278" s="880">
        <v>6682732205</v>
      </c>
      <c r="J278" s="208">
        <v>126971912</v>
      </c>
      <c r="K278" s="173">
        <f t="shared" si="1452"/>
        <v>126971912</v>
      </c>
      <c r="L278" s="724" t="e">
        <f t="shared" si="1453"/>
        <v>#DIV/0!</v>
      </c>
      <c r="M278" s="175" t="e">
        <f t="shared" si="1454"/>
        <v>#DIV/0!</v>
      </c>
      <c r="N278" s="176" t="e">
        <f t="shared" si="1455"/>
        <v>#DIV/0!</v>
      </c>
      <c r="O278" s="177" t="e">
        <f t="shared" si="1456"/>
        <v>#DIV/0!</v>
      </c>
      <c r="P278" s="178" t="str">
        <f>IF(H278&lt;&gt;"",IF(J278=K278,IF(H278="SI",IF(AND(I278&lt;=$DF$14,I278&gt;=($DF$14*0.9)),"CUMPLE","NO CUMPLE"),IF(I278=$DF$14,"CUMPLE","NO CUMPLE")),"NO CUMPLE"),"")</f>
        <v>CUMPLE</v>
      </c>
      <c r="Q278" s="725">
        <f t="shared" si="1457"/>
        <v>0</v>
      </c>
      <c r="R278" s="180">
        <f t="shared" si="1259"/>
        <v>6809704117</v>
      </c>
      <c r="S278" s="180">
        <f t="shared" si="1221"/>
        <v>6682732205</v>
      </c>
      <c r="T278" s="209"/>
      <c r="U278" s="209"/>
      <c r="V278" s="871"/>
      <c r="W278" s="874">
        <v>1351156</v>
      </c>
      <c r="X278" s="876">
        <v>564783</v>
      </c>
      <c r="Y278" s="184">
        <f>ROUND(W278*$DP$14,0)</f>
        <v>29725432</v>
      </c>
      <c r="Z278" s="184">
        <f t="shared" si="1222"/>
        <v>564783</v>
      </c>
      <c r="AA278" s="1044"/>
      <c r="AB278" s="185" t="str">
        <f>IF(W278&lt;&gt;"",IF((Y278/$DP$14)/$DN$14&lt;=$AA$20,"CUMPLE","RECHAZADO"),"")</f>
        <v>CUMPLE</v>
      </c>
      <c r="AC278" s="186">
        <f t="shared" si="1461"/>
        <v>30290215</v>
      </c>
      <c r="AD278" s="186">
        <f t="shared" si="1462"/>
        <v>29725432</v>
      </c>
      <c r="AE278" s="209"/>
      <c r="AF278" s="874">
        <v>203368</v>
      </c>
      <c r="AG278" s="184">
        <f>ROUND(AF278*$DQ$14,0)</f>
        <v>813472</v>
      </c>
      <c r="AH278" s="1044"/>
      <c r="AI278" s="185" t="str">
        <f>IF(AF278&lt;&gt;"",IF(AG278/$DQ$14&lt;=$AH$20,"CUMPLE","RECHAZADO"),"")</f>
        <v>CUMPLE</v>
      </c>
      <c r="AJ278" s="209"/>
      <c r="AK278" s="874">
        <v>162317</v>
      </c>
      <c r="AL278" s="184">
        <f>ROUND(AK278*$DR$14,0)</f>
        <v>3570974</v>
      </c>
      <c r="AM278" s="1044"/>
      <c r="AN278" s="185" t="str">
        <f>IF(AK278&lt;&gt;"",IF(AL278/$DR$14&lt;=$AM$20,"CUMPLE","RECHAZADO"),"")</f>
        <v>CUMPLE</v>
      </c>
      <c r="AO278" s="209"/>
      <c r="AP278" s="874">
        <v>212938</v>
      </c>
      <c r="AQ278" s="184">
        <f>ROUND(AP278*$DS$14,0)</f>
        <v>425876</v>
      </c>
      <c r="AR278" s="1044"/>
      <c r="AS278" s="185" t="str">
        <f>IF(AP278&lt;&gt;"",IF(AQ278/$DR$14&lt;=$AR$20,"CUMPLE","RECHAZADO"),"")</f>
        <v>CUMPLE</v>
      </c>
      <c r="AT278" s="185"/>
      <c r="AU278" s="194">
        <f t="shared" si="1466"/>
        <v>4810322</v>
      </c>
      <c r="AV278" s="874">
        <v>913961</v>
      </c>
      <c r="AW278" s="877">
        <f t="shared" si="1467"/>
        <v>913961</v>
      </c>
      <c r="AX278" s="877">
        <f t="shared" si="1468"/>
        <v>5724283</v>
      </c>
      <c r="AY278" s="877" t="str">
        <f>IF(AV278&lt;&gt;"",IF(AI278="CUMPLE",IF(AN278="CUMPLE",IF(AS278="CUMPLE","CUMPLE","NO CUMPLE"),"NO CUMPLE"),"NO CUMPLE"),"")</f>
        <v>CUMPLE</v>
      </c>
      <c r="AZ278" s="871"/>
      <c r="BA278" s="874">
        <v>28250170</v>
      </c>
      <c r="BB278" s="184">
        <f>ROUND(BA278*$DQ$14,0)</f>
        <v>113000680</v>
      </c>
      <c r="BC278" s="184">
        <f t="shared" ref="BC278" si="1527">$BC$14</f>
        <v>171994948</v>
      </c>
      <c r="BD278" s="185" t="str">
        <f t="shared" si="1234"/>
        <v>CUMPLE</v>
      </c>
      <c r="BE278" s="209"/>
      <c r="BF278" s="874">
        <v>26542189</v>
      </c>
      <c r="BG278" s="184">
        <f>ROUND(BF278*$DR$14,0)</f>
        <v>583928158</v>
      </c>
      <c r="BH278" s="184">
        <f t="shared" ref="BH278" si="1528">$BH$14</f>
        <v>888779540</v>
      </c>
      <c r="BI278" s="185" t="str">
        <f t="shared" si="1473"/>
        <v>CUMPLE</v>
      </c>
      <c r="BJ278" s="209"/>
      <c r="BK278" s="874">
        <v>48972313</v>
      </c>
      <c r="BL278" s="184">
        <f>ROUND(BK278*$DS$14,0)</f>
        <v>97944626</v>
      </c>
      <c r="BM278" s="1044"/>
      <c r="BN278" s="185" t="str">
        <f>IF(BK278&lt;&gt;"",IF((BL278/$DR$14)/$DN$14&lt;=$BM$20,"CUMPLE","RECHAZADO"),"")</f>
        <v>CUMPLE</v>
      </c>
      <c r="BO278" s="878"/>
      <c r="BP278" s="194">
        <f t="shared" si="1475"/>
        <v>794873464</v>
      </c>
      <c r="BQ278" s="874">
        <v>151025957</v>
      </c>
      <c r="BR278" s="877">
        <f t="shared" si="1476"/>
        <v>151025958</v>
      </c>
      <c r="BS278" s="877">
        <f t="shared" si="1477"/>
        <v>945899422</v>
      </c>
      <c r="BT278" s="877" t="str">
        <f>IF(BQ278&lt;&gt;"",IF(BD278="CUMPLE",IF(BI278="CUMPLE",IF(BN278="CUMPLE","CUMPLE","NO CUMPLE"),"NO CUMPLE"),"NO CUMPLE"),"")</f>
        <v>CUMPLE</v>
      </c>
      <c r="BU278" s="871"/>
      <c r="BV278" s="874">
        <v>142375472</v>
      </c>
      <c r="BW278" s="874">
        <v>2705134</v>
      </c>
      <c r="BX278" s="194">
        <f t="shared" si="1479"/>
        <v>2705134</v>
      </c>
      <c r="BY278" s="194" t="str">
        <f>IF(BV278&lt;&gt;"",IF(AND(BV278/$DN$14&lt;=$BY$15,BV278/$DN$14&gt;=$BY$16),"CUMPLE","RECHAZADO"),"")</f>
        <v>CUMPLE</v>
      </c>
      <c r="BZ278" s="194">
        <f t="shared" si="1480"/>
        <v>142375472</v>
      </c>
      <c r="CA278" s="194">
        <f t="shared" si="1481"/>
        <v>145080606</v>
      </c>
      <c r="CB278" s="871"/>
      <c r="CC278" s="874">
        <v>176090112</v>
      </c>
      <c r="CD278" s="874">
        <v>3345712</v>
      </c>
      <c r="CE278" s="194">
        <f t="shared" si="1482"/>
        <v>3345712</v>
      </c>
      <c r="CF278" s="194" t="str">
        <f>IF(CC278&lt;&gt;"",IF(AND(CC278/$DN$14&lt;=$CF$15,CC278/$DN$14&gt;=$CF$16),"CUMPLE","RECHAZADO"),"")</f>
        <v>CUMPLE</v>
      </c>
      <c r="CG278" s="194">
        <f t="shared" si="1483"/>
        <v>176090112</v>
      </c>
      <c r="CH278" s="194">
        <f t="shared" si="1484"/>
        <v>179435824</v>
      </c>
      <c r="CI278" s="194"/>
      <c r="CJ278" s="232">
        <f t="shared" si="1485"/>
        <v>6809704117</v>
      </c>
      <c r="CK278" s="197">
        <f t="shared" si="1486"/>
        <v>1306430350</v>
      </c>
      <c r="CL278" s="232">
        <f t="shared" si="1250"/>
        <v>8116134467</v>
      </c>
      <c r="CM278" s="871"/>
      <c r="CN278" s="200">
        <f t="shared" si="1488"/>
        <v>6682732205</v>
      </c>
      <c r="CO278" s="200">
        <f t="shared" si="1489"/>
        <v>1147874802</v>
      </c>
      <c r="CP278" s="200">
        <f t="shared" si="1253"/>
        <v>7830607007</v>
      </c>
      <c r="CQ278" s="871"/>
      <c r="CR278" s="194">
        <f t="shared" si="1254"/>
        <v>6809704117</v>
      </c>
      <c r="CS278" s="194">
        <f>(W278*$DP$14)+X278+(AF278*$DQ$14)+(AK278*$DR$14)+(AP278*$DS$14)+AV278+(BA278*$DQ$14)+(BF278*$DR$14)+(BK278*$DS$14)+BQ278+BV278+BW278+CC278+CD278</f>
        <v>1306430349</v>
      </c>
      <c r="CT278" s="200">
        <f t="shared" si="1491"/>
        <v>8116134466</v>
      </c>
      <c r="CU278" s="874">
        <v>8116134466</v>
      </c>
      <c r="CV278" s="200" t="str">
        <f t="shared" si="1256"/>
        <v>OK</v>
      </c>
      <c r="CW278" s="136"/>
      <c r="DB278" s="879" t="str">
        <f>IF(F278&lt;&gt;"",IF(G278="CUMPLE",IF(P278="CUMPLE",IF(AB278="CUMPLE",IF(AY278="CUMPLE",IF(BT278="CUMPLE",IF(BY278="CUMPLE",IF(CF278="CUMPLE","HABILITADO","RECHAZADO"),"RECHAZADO"),"RECHAZADO"),"RECHAZADO"),"RECHAZADO"),"RECHAZADO"),"RECHAZADO"),"")</f>
        <v>HABILITADO</v>
      </c>
      <c r="DC278" s="487"/>
    </row>
    <row r="279" spans="1:107" ht="14.25" customHeight="1" thickTop="1" thickBot="1" x14ac:dyDescent="0.3">
      <c r="A279" s="105">
        <v>20</v>
      </c>
      <c r="B279" s="881"/>
      <c r="C279" s="881"/>
      <c r="D279" s="222"/>
      <c r="E279" s="881"/>
      <c r="F279" s="882"/>
      <c r="G279" s="881"/>
      <c r="H279" s="881"/>
      <c r="I279" s="881"/>
      <c r="J279" s="883"/>
      <c r="K279" s="881"/>
      <c r="L279" s="219"/>
      <c r="M279" s="218"/>
      <c r="N279" s="218"/>
      <c r="O279" s="218"/>
      <c r="P279" s="881"/>
      <c r="Q279" s="218"/>
      <c r="R279" s="881"/>
      <c r="S279" s="881"/>
      <c r="T279" s="881"/>
      <c r="U279" s="881"/>
      <c r="V279" s="881"/>
      <c r="W279" s="881"/>
      <c r="X279" s="881"/>
      <c r="Y279" s="881"/>
      <c r="Z279" s="881"/>
      <c r="AA279" s="881"/>
      <c r="AB279" s="881"/>
      <c r="AC279" s="881"/>
      <c r="AD279" s="881"/>
      <c r="AE279" s="881"/>
      <c r="AF279" s="881"/>
      <c r="AG279" s="881"/>
      <c r="AH279" s="881"/>
      <c r="AI279" s="881"/>
      <c r="AJ279" s="881"/>
      <c r="AK279" s="881"/>
      <c r="AL279" s="881"/>
      <c r="AM279" s="881"/>
      <c r="AN279" s="881"/>
      <c r="AO279" s="881"/>
      <c r="AP279" s="881"/>
      <c r="AQ279" s="881"/>
      <c r="AR279" s="881"/>
      <c r="AS279" s="881"/>
      <c r="AT279" s="881"/>
      <c r="AU279" s="881"/>
      <c r="AV279" s="881"/>
      <c r="AW279" s="881"/>
      <c r="AX279" s="881"/>
      <c r="AY279" s="881"/>
      <c r="AZ279" s="881"/>
      <c r="BA279" s="881"/>
      <c r="BB279" s="881"/>
      <c r="BC279" s="881"/>
      <c r="BD279" s="881"/>
      <c r="BE279" s="881"/>
      <c r="BF279" s="881"/>
      <c r="BG279" s="881"/>
      <c r="BH279" s="881"/>
      <c r="BI279" s="881"/>
      <c r="BJ279" s="881"/>
      <c r="BK279" s="881"/>
      <c r="BL279" s="881"/>
      <c r="BM279" s="881"/>
      <c r="BN279" s="881"/>
      <c r="BO279" s="881"/>
      <c r="BP279" s="881"/>
      <c r="BQ279" s="881"/>
      <c r="BR279" s="881"/>
      <c r="BS279" s="881"/>
      <c r="BT279" s="881"/>
      <c r="BU279" s="881"/>
      <c r="BV279" s="881"/>
      <c r="BW279" s="881"/>
      <c r="BX279" s="881"/>
      <c r="BY279" s="881"/>
      <c r="BZ279" s="881"/>
      <c r="CA279" s="881"/>
      <c r="CB279" s="881"/>
      <c r="CC279" s="881"/>
      <c r="CD279" s="881"/>
      <c r="CE279" s="881"/>
      <c r="CF279" s="881"/>
      <c r="CG279" s="881"/>
      <c r="CH279" s="881"/>
      <c r="CI279" s="881"/>
      <c r="CJ279" s="881"/>
      <c r="CK279" s="881"/>
      <c r="CL279" s="881"/>
      <c r="CM279" s="881"/>
      <c r="CN279" s="881"/>
      <c r="CO279" s="881"/>
      <c r="CP279" s="884" t="s">
        <v>2063</v>
      </c>
      <c r="CQ279" s="881"/>
      <c r="CR279" s="881"/>
      <c r="CS279" s="881"/>
      <c r="CT279" s="881"/>
      <c r="CU279" s="885"/>
      <c r="CV279" s="881"/>
      <c r="CW279" s="136"/>
      <c r="DB279" s="886"/>
      <c r="DC279" s="887"/>
    </row>
    <row r="280" spans="1:107" ht="13.5" customHeight="1" x14ac:dyDescent="0.25">
      <c r="A280" s="1039">
        <f t="shared" ref="A280" si="1529">A292</f>
        <v>21</v>
      </c>
      <c r="B280" s="870">
        <v>1</v>
      </c>
      <c r="C280" s="1039" t="str">
        <f>Proponentes!B262</f>
        <v>UNION TEMPORAL TECNISERACIS</v>
      </c>
      <c r="D280" s="726"/>
      <c r="E280" s="871"/>
      <c r="F280" s="872">
        <v>20036397801</v>
      </c>
      <c r="G280" s="873" t="str">
        <f t="shared" ref="G280" si="1530">IF(F280&lt;&gt;"",IF(F280=$DV$3,"CUMPLE","RECHAZADO"),"")</f>
        <v>CUMPLE</v>
      </c>
      <c r="H280" s="874" t="s">
        <v>1538</v>
      </c>
      <c r="I280" s="880">
        <v>17687702642</v>
      </c>
      <c r="J280" s="208">
        <v>336066350</v>
      </c>
      <c r="K280" s="173">
        <f t="shared" ref="K280:K291" si="1531">ROUND((I280*0.019),0)</f>
        <v>336066350</v>
      </c>
      <c r="L280" s="724" t="e">
        <f t="shared" ref="L280:L291" si="1532">1-I280/DF263</f>
        <v>#DIV/0!</v>
      </c>
      <c r="M280" s="175" t="e">
        <f t="shared" ref="M280:M291" si="1533">DF263/DN263</f>
        <v>#DIV/0!</v>
      </c>
      <c r="N280" s="176" t="e">
        <f t="shared" ref="N280:N291" si="1534">M280*0.019</f>
        <v>#DIV/0!</v>
      </c>
      <c r="O280" s="177" t="e">
        <f t="shared" ref="O280:O291" si="1535">(M280+N280)</f>
        <v>#DIV/0!</v>
      </c>
      <c r="P280" s="178" t="str">
        <f>IF(H280&lt;&gt;"",IF(J280=K280,IF(H280="SI",IF(AND(I280&lt;=$DF$3,I280&gt;=($DF$3*0.9)),"CUMPLE","NO CUMPLE"),IF(I280=$DF$3,"CUMPLE","NO CUMPLE")),"NO CUMPLE"),"")</f>
        <v>CUMPLE</v>
      </c>
      <c r="Q280" s="725">
        <f t="shared" ref="Q280:Q291" si="1536">DN263</f>
        <v>0</v>
      </c>
      <c r="R280" s="180">
        <f t="shared" ref="R280" si="1537">IF(F280&lt;&gt;"",IF(G280="CUMPLE",IF(P280="CUMPLE",(I280+J280),""),"RECHAZADO"),"")</f>
        <v>18023768992</v>
      </c>
      <c r="S280" s="180">
        <f t="shared" ref="S280" si="1538">IF(F280&lt;&gt;"",IF(G280="CUMPLE",IF(P280="CUMPLE",I280,""),"RECHAZADO"),"")</f>
        <v>17687702642</v>
      </c>
      <c r="T280" s="209"/>
      <c r="U280" s="209"/>
      <c r="V280" s="871"/>
      <c r="W280" s="874">
        <v>1263958</v>
      </c>
      <c r="X280" s="876">
        <v>1753110</v>
      </c>
      <c r="Y280" s="184">
        <f>ROUND(W280*$DP$3,0)</f>
        <v>92268934</v>
      </c>
      <c r="Z280" s="184">
        <f t="shared" si="1222"/>
        <v>1753110</v>
      </c>
      <c r="AA280" s="1044">
        <f t="shared" ref="AA280" si="1539">$AA$16</f>
        <v>100189.4</v>
      </c>
      <c r="AB280" s="185" t="str">
        <f>IF(W280&lt;&gt;"",IF((Y280/$DP$3)/$DN$3&lt;=$AA$20,"CUMPLE","RECHAZADO"),"")</f>
        <v>CUMPLE</v>
      </c>
      <c r="AC280" s="186">
        <f t="shared" ref="AC280:AC291" si="1540">Y280+Z280</f>
        <v>94022044</v>
      </c>
      <c r="AD280" s="186">
        <f t="shared" ref="AD280:AD291" si="1541">Y280</f>
        <v>92268934</v>
      </c>
      <c r="AE280" s="209"/>
      <c r="AF280" s="874">
        <v>190243</v>
      </c>
      <c r="AG280" s="184">
        <f>ROUND(AF280*$DQ$3,0)</f>
        <v>4185346</v>
      </c>
      <c r="AH280" s="1044">
        <f t="shared" ref="AH280" si="1542">$AH$16</f>
        <v>301987.21999999997</v>
      </c>
      <c r="AI280" s="185" t="str">
        <f>IF(AF280&lt;&gt;"",IF(AG280/$DQ$3&lt;=$AH$20,"CUMPLE","RECHAZADO"),"")</f>
        <v>CUMPLE</v>
      </c>
      <c r="AJ280" s="209"/>
      <c r="AK280" s="874">
        <v>151842</v>
      </c>
      <c r="AL280" s="184">
        <f>ROUND(AK280*$DR$3,0)</f>
        <v>11084466</v>
      </c>
      <c r="AM280" s="1044">
        <f t="shared" ref="AM280" si="1543">$AM$16</f>
        <v>240934</v>
      </c>
      <c r="AN280" s="185" t="str">
        <f>IF(AK280&lt;&gt;"",IF(AL280/$DR$3&lt;=$AM$20,"CUMPLE","RECHAZADO"),"")</f>
        <v>CUMPLE</v>
      </c>
      <c r="AO280" s="209"/>
      <c r="AP280" s="874"/>
      <c r="AQ280" s="184">
        <f>ROUND(AP280*$DS$3,0)</f>
        <v>0</v>
      </c>
      <c r="AR280" s="1044">
        <f t="shared" ref="AR280" si="1544">$AR$16</f>
        <v>316072.26</v>
      </c>
      <c r="AS280" s="185" t="str">
        <f>IF(AP280&lt;&gt;"",IF(AQ280/$DR$3&lt;=$AR$20,"CUMPLE","RECHAZADO"),"")</f>
        <v/>
      </c>
      <c r="AT280" s="185"/>
      <c r="AU280" s="194">
        <f t="shared" ref="AU280:AU291" si="1545">AG280+AL280+AQ280</f>
        <v>15269812</v>
      </c>
      <c r="AV280" s="874">
        <v>2901264</v>
      </c>
      <c r="AW280" s="877">
        <f t="shared" ref="AW280:AW291" si="1546">ROUND((AG280+AL280+AQ280)*19%,0)</f>
        <v>2901264</v>
      </c>
      <c r="AX280" s="877">
        <f t="shared" ref="AX280:AX291" si="1547">ROUND((AG280+AL280+AQ280)*$AV$16,0)</f>
        <v>18171076</v>
      </c>
      <c r="AY280" s="877" t="str">
        <f t="shared" ref="AY280:AY282" si="1548">IF(AV280&lt;&gt;"",IF(AI280="CUMPLE",IF(AN280="CUMPLE","CUMPLE","NO CUMPLE"),"NO CUMPLE")," ")</f>
        <v>CUMPLE</v>
      </c>
      <c r="AZ280" s="871"/>
      <c r="BA280" s="874">
        <v>9495368</v>
      </c>
      <c r="BB280" s="184">
        <f>ROUND(BA280*$DQ$3,0)</f>
        <v>208898096</v>
      </c>
      <c r="BC280" s="184">
        <f t="shared" ref="BC280" si="1549">$BC$3</f>
        <v>339892784</v>
      </c>
      <c r="BD280" s="185" t="str">
        <f t="shared" ref="BD280" si="1550">IF(BA280&lt;&gt;"",IF(BB280&lt;=BC280,"CUMPLE","RECHAZADO"),"")</f>
        <v>CUMPLE</v>
      </c>
      <c r="BE280" s="209"/>
      <c r="BF280" s="874">
        <v>8921286</v>
      </c>
      <c r="BG280" s="184">
        <f>ROUND(BF280*$DR$3,0)</f>
        <v>651253878</v>
      </c>
      <c r="BH280" s="184">
        <f t="shared" ref="BH280" si="1551">$BH$3</f>
        <v>1059638654</v>
      </c>
      <c r="BI280" s="185" t="str">
        <f t="shared" ref="BI280:BI291" si="1552">IF(BF280&lt;&gt;"",IF(BG280&lt;=BH280,"CUMPLE","RECHAZADO"),"")</f>
        <v>CUMPLE</v>
      </c>
      <c r="BJ280" s="209"/>
      <c r="BK280" s="874"/>
      <c r="BL280" s="184">
        <f>ROUND(BK280*$DS$3,0)</f>
        <v>0</v>
      </c>
      <c r="BM280" s="1044">
        <f t="shared" ref="BM280" si="1553">$BM$16</f>
        <v>74539289</v>
      </c>
      <c r="BN280" s="185" t="str">
        <f>IF(BK280&lt;&gt;"",IF((BL280/$DR$3)/$DN$3&lt;=$BM$20,"CUMPLE","RECHAZADO"),"")</f>
        <v/>
      </c>
      <c r="BO280" s="878"/>
      <c r="BP280" s="194">
        <f t="shared" ref="BP280:BP291" si="1554">BB280+BG280+BL280</f>
        <v>860151974</v>
      </c>
      <c r="BQ280" s="874">
        <v>163428875</v>
      </c>
      <c r="BR280" s="877">
        <f t="shared" ref="BR280:BR291" si="1555">ROUND((BB280+BG280+BL280)*19%,0)</f>
        <v>163428875</v>
      </c>
      <c r="BS280" s="877">
        <f t="shared" ref="BS280:BS291" si="1556">ROUND((BB280+BG280+BL280)*$AV$16,0)</f>
        <v>1023580849</v>
      </c>
      <c r="BT280" s="877" t="str">
        <f t="shared" ref="BT280:BT282" si="1557">IF(BQ280&lt;&gt;"",IF(BD280="CUMPLE",IF(BI280="CUMPLE","CUMPLE","NO CUMPLE"),"NO CUMPLE")," ")</f>
        <v>CUMPLE</v>
      </c>
      <c r="BU280" s="871"/>
      <c r="BV280" s="874">
        <v>122033810</v>
      </c>
      <c r="BW280" s="874">
        <v>2318642</v>
      </c>
      <c r="BX280" s="194">
        <f t="shared" ref="BX280:BX291" si="1558">ROUND((BV280*10%)*19%,0)</f>
        <v>2318642</v>
      </c>
      <c r="BY280" s="194" t="str">
        <f>IF(BV280&lt;&gt;"",IF(AND(BV280/$DN$3&lt;=$BY$15,BV280/$DN$3&gt;=$BY$16),"CUMPLE","RECHAZADO"),"")</f>
        <v>CUMPLE</v>
      </c>
      <c r="BZ280" s="194">
        <f t="shared" ref="BZ280:BZ291" si="1559">BV280</f>
        <v>122033810</v>
      </c>
      <c r="CA280" s="194">
        <f t="shared" ref="CA280:CA291" si="1560">BZ280+BX280</f>
        <v>124352452</v>
      </c>
      <c r="CB280" s="871"/>
      <c r="CC280" s="874"/>
      <c r="CD280" s="874"/>
      <c r="CE280" s="194">
        <f t="shared" ref="CE280:CE291" si="1561">ROUND((CC280*10%)*19%,0)</f>
        <v>0</v>
      </c>
      <c r="CF280" s="194" t="str">
        <f>IF(CC280&lt;&gt;"",IF(AND(CC280/$DN$3&lt;=$CF$15,CC280/$DS$3&gt;=$CF$16),"CUMPLE","RECHAZADO"),"")</f>
        <v/>
      </c>
      <c r="CG280" s="194">
        <f t="shared" ref="CG280:CG291" si="1562">CC280</f>
        <v>0</v>
      </c>
      <c r="CH280" s="194">
        <f t="shared" ref="CH280:CH291" si="1563">CG280+CE280</f>
        <v>0</v>
      </c>
      <c r="CI280" s="194"/>
      <c r="CJ280" s="232">
        <f t="shared" ref="CJ280:CJ291" si="1564">R280</f>
        <v>18023768992</v>
      </c>
      <c r="CK280" s="197">
        <f t="shared" ref="CK280:CK291" si="1565">AC280+AX280+BS280+CA280+CH280</f>
        <v>1260126421</v>
      </c>
      <c r="CL280" s="232">
        <f t="shared" ref="CL280" si="1566">IF(CJ280="RECHAZADO","RECHAZADO",IF(CJ280&lt;&gt;"",CJ280+CK280,""))</f>
        <v>19283895413</v>
      </c>
      <c r="CM280" s="871"/>
      <c r="CN280" s="200">
        <f t="shared" ref="CN280:CN291" si="1567">S280</f>
        <v>17687702642</v>
      </c>
      <c r="CO280" s="200">
        <f t="shared" ref="CO280:CO291" si="1568">AD280+AU280+BP280+BZ280+CG280</f>
        <v>1089724530</v>
      </c>
      <c r="CP280" s="200">
        <f t="shared" ref="CP280" si="1569">IF(CN280="RECHAZADO","RECHAZADO",IF(CN280&lt;&gt;"",CN280+CO280,""))</f>
        <v>18777427172</v>
      </c>
      <c r="CQ280" s="871"/>
      <c r="CR280" s="194">
        <f t="shared" si="1254"/>
        <v>18023768992</v>
      </c>
      <c r="CS280" s="194">
        <f>(W280*$DP$3)+X280+(AF280*$DQ$3)+(AK280*$DR$3)+(AP280*$DS$3)+AV280+(BA280*$DQ$3)+(BF280*$DR$3)+(BK280*$DS$3)+BQ280+BV280+BW280+CC280+CD280</f>
        <v>1260126421</v>
      </c>
      <c r="CT280" s="200">
        <f t="shared" ref="CT280:CT291" si="1570">CR280+CS280</f>
        <v>19283895413</v>
      </c>
      <c r="CU280" s="874">
        <v>19283895413</v>
      </c>
      <c r="CV280" s="200" t="str">
        <f t="shared" ref="CV280" si="1571">IF(CU280&lt;&gt;"",IF(CT280=CU280,"OK","REVISAR"),"")</f>
        <v>OK</v>
      </c>
      <c r="CW280" s="136"/>
      <c r="DB280" s="879" t="str">
        <f t="shared" ref="DB280" si="1572">IF(F280&lt;&gt;"",IF(G280="CUMPLE",IF(P280="CUMPLE",IF(AB280="CUMPLE",IF(AY280="CUMPLE",IF(BT280="CUMPLE",IF(BY280="CUMPLE","HABILITADO","RECHAZADO"),"RECHAZADO"),"RECHAZADO"),"RECHAZADO"),"RECHAZADO"),"RECHAZADO"),"")</f>
        <v>HABILITADO</v>
      </c>
      <c r="DC280" s="487"/>
    </row>
    <row r="281" spans="1:107" hidden="1" x14ac:dyDescent="0.25">
      <c r="A281" s="1040"/>
      <c r="B281" s="785">
        <v>2</v>
      </c>
      <c r="C281" s="1043"/>
      <c r="D281" s="220"/>
      <c r="E281" s="156"/>
      <c r="F281" s="786"/>
      <c r="G281" s="752" t="str">
        <f t="shared" ref="G281" si="1573">IF(F281&lt;&gt;"",IF(F281=$DV$4,"CUMPLE","RECHAZADO"),"")</f>
        <v/>
      </c>
      <c r="H281" s="753"/>
      <c r="I281" s="787"/>
      <c r="J281" s="788"/>
      <c r="K281" s="845">
        <f t="shared" si="1531"/>
        <v>0</v>
      </c>
      <c r="L281" s="174" t="e">
        <f t="shared" si="1532"/>
        <v>#DIV/0!</v>
      </c>
      <c r="M281" s="175" t="e">
        <f t="shared" si="1533"/>
        <v>#DIV/0!</v>
      </c>
      <c r="N281" s="176" t="e">
        <f t="shared" si="1534"/>
        <v>#DIV/0!</v>
      </c>
      <c r="O281" s="177" t="e">
        <f t="shared" si="1535"/>
        <v>#DIV/0!</v>
      </c>
      <c r="P281" s="846" t="str">
        <f>IF(H281&lt;&gt;"",IF(J281=K281,IF(H281="SI",IF(AND(I281&lt;=$DF$4,I281&gt;=($DF$4*0.9)),"CUMPLE","NO CUMPLE"),IF(I281=$DF$4,"CUMPLE","NO CUMPLE")),"NO CUMPLE"),"")</f>
        <v/>
      </c>
      <c r="Q281" s="179">
        <f t="shared" si="1536"/>
        <v>0</v>
      </c>
      <c r="R281" s="847" t="str">
        <f t="shared" si="1259"/>
        <v/>
      </c>
      <c r="S281" s="847" t="str">
        <f t="shared" si="1221"/>
        <v/>
      </c>
      <c r="T281" s="789"/>
      <c r="U281" s="790"/>
      <c r="V281" s="155"/>
      <c r="W281" s="753"/>
      <c r="X281" s="791"/>
      <c r="Y281" s="848">
        <f>ROUND(W281*$DP$4,0)</f>
        <v>0</v>
      </c>
      <c r="Z281" s="848">
        <f t="shared" si="1222"/>
        <v>0</v>
      </c>
      <c r="AA281" s="1045"/>
      <c r="AB281" s="849" t="str">
        <f>IF(W281&lt;&gt;"",IF((Y281/$DP$4)/$DN$4&lt;=$AA$20,"CUMPLE","RECHAZADO"),"")</f>
        <v/>
      </c>
      <c r="AC281" s="850">
        <f t="shared" si="1540"/>
        <v>0</v>
      </c>
      <c r="AD281" s="850">
        <f t="shared" si="1541"/>
        <v>0</v>
      </c>
      <c r="AE281" s="789"/>
      <c r="AF281" s="753"/>
      <c r="AG281" s="848">
        <f>ROUND(AF281*$DQ$4,0)</f>
        <v>0</v>
      </c>
      <c r="AH281" s="1045"/>
      <c r="AI281" s="849" t="str">
        <f>IF(AF281&lt;&gt;"",IF(AG281/$DQ$4&lt;=$AH$20,"CUMPLE","RECHAZADO"),"")</f>
        <v/>
      </c>
      <c r="AJ281" s="789"/>
      <c r="AK281" s="753"/>
      <c r="AL281" s="848">
        <f>ROUND(AK281*$DR$4,0)</f>
        <v>0</v>
      </c>
      <c r="AM281" s="1045"/>
      <c r="AN281" s="849" t="str">
        <f>IF(AK281&lt;&gt;"",IF(AL281/$DR$4&lt;=$AM$20,"CUMPLE","RECHAZADO"),"")</f>
        <v/>
      </c>
      <c r="AO281" s="789"/>
      <c r="AP281" s="753"/>
      <c r="AQ281" s="848">
        <f>ROUND(AP281*$DS$4,0)</f>
        <v>0</v>
      </c>
      <c r="AR281" s="1045"/>
      <c r="AS281" s="849" t="str">
        <f>IF(AP281&lt;&gt;"",IF(AQ281/$DR$4&lt;=$AR$20,"CUMPLE","RECHAZADO"),"")</f>
        <v/>
      </c>
      <c r="AT281" s="792"/>
      <c r="AU281" s="851">
        <f t="shared" si="1545"/>
        <v>0</v>
      </c>
      <c r="AV281" s="753"/>
      <c r="AW281" s="852">
        <f t="shared" si="1546"/>
        <v>0</v>
      </c>
      <c r="AX281" s="852">
        <f t="shared" si="1547"/>
        <v>0</v>
      </c>
      <c r="AY281" s="852" t="str">
        <f t="shared" si="1548"/>
        <v xml:space="preserve"> </v>
      </c>
      <c r="AZ281" s="155"/>
      <c r="BA281" s="753"/>
      <c r="BB281" s="848">
        <f>ROUND(BA281*$DQ$4,0)</f>
        <v>0</v>
      </c>
      <c r="BC281" s="853">
        <f t="shared" ref="BC281" si="1574">$BC$4</f>
        <v>92828885</v>
      </c>
      <c r="BD281" s="854" t="str">
        <f t="shared" si="1234"/>
        <v/>
      </c>
      <c r="BE281" s="789"/>
      <c r="BF281" s="753"/>
      <c r="BG281" s="848">
        <f>ROUND(BF281*$DR$4,0)</f>
        <v>0</v>
      </c>
      <c r="BH281" s="848">
        <f t="shared" ref="BH281" si="1575">$BH$4</f>
        <v>924495218</v>
      </c>
      <c r="BI281" s="854" t="str">
        <f t="shared" si="1552"/>
        <v/>
      </c>
      <c r="BJ281" s="789"/>
      <c r="BK281" s="753"/>
      <c r="BL281" s="848">
        <f>ROUND(BK281*$DS$4,0)</f>
        <v>0</v>
      </c>
      <c r="BM281" s="1045"/>
      <c r="BN281" s="849" t="str">
        <f>IF(BK281&lt;&gt;"",IF((BL281/$DR$4)/$DN$4&lt;=$BM$20,"CUMPLE","RECHAZADO"),"")</f>
        <v/>
      </c>
      <c r="BO281" s="793"/>
      <c r="BP281" s="851">
        <f t="shared" si="1554"/>
        <v>0</v>
      </c>
      <c r="BQ281" s="753"/>
      <c r="BR281" s="852">
        <f t="shared" si="1555"/>
        <v>0</v>
      </c>
      <c r="BS281" s="852">
        <f t="shared" si="1556"/>
        <v>0</v>
      </c>
      <c r="BT281" s="852" t="str">
        <f t="shared" si="1557"/>
        <v xml:space="preserve"> </v>
      </c>
      <c r="BU281" s="155"/>
      <c r="BV281" s="753"/>
      <c r="BW281" s="753"/>
      <c r="BX281" s="855">
        <f t="shared" si="1558"/>
        <v>0</v>
      </c>
      <c r="BY281" s="855" t="str">
        <f>IF(BV281&lt;&gt;"",IF(AND(BV281/$DN$4&lt;=$BY$15,BV281/$DN$4&gt;=$BY$16),"CUMPLE","RECHAZADO"),"")</f>
        <v/>
      </c>
      <c r="BZ281" s="855">
        <f t="shared" si="1559"/>
        <v>0</v>
      </c>
      <c r="CA281" s="855">
        <f t="shared" si="1560"/>
        <v>0</v>
      </c>
      <c r="CB281" s="155"/>
      <c r="CC281" s="753"/>
      <c r="CD281" s="753"/>
      <c r="CE281" s="855">
        <f t="shared" si="1561"/>
        <v>0</v>
      </c>
      <c r="CF281" s="855" t="str">
        <f>IF(CC281&lt;&gt;"",IF(AND(CC281/$DN$4&lt;=$CF$15,CC281/$DS$4&gt;=$CF$16),"CUMPLE","RECHAZADO"),"")</f>
        <v/>
      </c>
      <c r="CG281" s="855">
        <f t="shared" si="1562"/>
        <v>0</v>
      </c>
      <c r="CH281" s="855">
        <f t="shared" si="1563"/>
        <v>0</v>
      </c>
      <c r="CI281" s="794"/>
      <c r="CJ281" s="856" t="str">
        <f t="shared" si="1564"/>
        <v/>
      </c>
      <c r="CK281" s="857">
        <f t="shared" si="1565"/>
        <v>0</v>
      </c>
      <c r="CL281" s="858" t="str">
        <f t="shared" si="1250"/>
        <v/>
      </c>
      <c r="CM281" s="155"/>
      <c r="CN281" s="859" t="str">
        <f t="shared" si="1567"/>
        <v/>
      </c>
      <c r="CO281" s="860">
        <f t="shared" si="1568"/>
        <v>0</v>
      </c>
      <c r="CP281" s="861" t="str">
        <f t="shared" si="1253"/>
        <v/>
      </c>
      <c r="CQ281" s="156"/>
      <c r="CR281" s="862">
        <f t="shared" si="1254"/>
        <v>0</v>
      </c>
      <c r="CS281" s="855">
        <f>(W281*$DP$4)+X281+(AF281*$DQ$4)+(AK281*$DR$4)+(AP281*$DS$4)+AV281+(BA281*$DQ$4)+(BF281*$DR$4)+(BK281*$DS$4)+BQ281+BV281+BW281+CC281+CD281</f>
        <v>0</v>
      </c>
      <c r="CT281" s="861">
        <f t="shared" si="1570"/>
        <v>0</v>
      </c>
      <c r="CU281" s="863"/>
      <c r="CV281" s="861" t="str">
        <f t="shared" si="1256"/>
        <v/>
      </c>
      <c r="DB281" s="864" t="str">
        <f t="shared" si="1257"/>
        <v/>
      </c>
      <c r="DC281" s="865"/>
    </row>
    <row r="282" spans="1:107" x14ac:dyDescent="0.25">
      <c r="A282" s="1039"/>
      <c r="B282" s="870">
        <v>3</v>
      </c>
      <c r="C282" s="1039"/>
      <c r="D282" s="726"/>
      <c r="E282" s="871"/>
      <c r="F282" s="872">
        <v>22660325900</v>
      </c>
      <c r="G282" s="873" t="str">
        <f t="shared" ref="G282" si="1576">IF(F282&lt;&gt;"",IF(F282=$DV$5,"CUMPLE","RECHAZADO"),"")</f>
        <v>CUMPLE</v>
      </c>
      <c r="H282" s="874" t="s">
        <v>1538</v>
      </c>
      <c r="I282" s="880">
        <v>20196034881</v>
      </c>
      <c r="J282" s="208">
        <v>383724663</v>
      </c>
      <c r="K282" s="173">
        <f t="shared" si="1531"/>
        <v>383724663</v>
      </c>
      <c r="L282" s="724" t="e">
        <f t="shared" si="1532"/>
        <v>#DIV/0!</v>
      </c>
      <c r="M282" s="175" t="e">
        <f t="shared" si="1533"/>
        <v>#DIV/0!</v>
      </c>
      <c r="N282" s="176" t="e">
        <f t="shared" si="1534"/>
        <v>#DIV/0!</v>
      </c>
      <c r="O282" s="177" t="e">
        <f t="shared" si="1535"/>
        <v>#DIV/0!</v>
      </c>
      <c r="P282" s="178" t="str">
        <f>IF(H282&lt;&gt;"",IF(J282=K282,IF(H282="SI",IF(AND(I282&lt;=$DF$5,I282&gt;=($DF$5*0.9)),"CUMPLE","NO CUMPLE"),IF(I282=$DF$5,"CUMPLE","NO CUMPLE")),"NO CUMPLE"),"")</f>
        <v>CUMPLE</v>
      </c>
      <c r="Q282" s="725">
        <f t="shared" si="1536"/>
        <v>0</v>
      </c>
      <c r="R282" s="180">
        <f t="shared" si="1259"/>
        <v>20579759544</v>
      </c>
      <c r="S282" s="180">
        <f t="shared" si="1221"/>
        <v>20196034881</v>
      </c>
      <c r="T282" s="209"/>
      <c r="U282" s="209"/>
      <c r="V282" s="871"/>
      <c r="W282" s="874">
        <v>1323378</v>
      </c>
      <c r="X282" s="876">
        <v>2011535</v>
      </c>
      <c r="Y282" s="184">
        <f>ROUND(W282*$DP$5,0)</f>
        <v>105870240</v>
      </c>
      <c r="Z282" s="184">
        <f t="shared" si="1222"/>
        <v>2011535</v>
      </c>
      <c r="AA282" s="1044"/>
      <c r="AB282" s="185" t="str">
        <f>IF(W282&lt;&gt;"",IF((Y282/$DP$5)/$DN$5&lt;=$AA$20,"CUMPLE","RECHAZADO"),"")</f>
        <v>CUMPLE</v>
      </c>
      <c r="AC282" s="186">
        <f t="shared" si="1540"/>
        <v>107881775</v>
      </c>
      <c r="AD282" s="186">
        <f t="shared" si="1541"/>
        <v>105870240</v>
      </c>
      <c r="AE282" s="209"/>
      <c r="AF282" s="874">
        <v>198860</v>
      </c>
      <c r="AG282" s="184">
        <f>ROUND(AF282*$DQ$5,0)</f>
        <v>1392020</v>
      </c>
      <c r="AH282" s="1044"/>
      <c r="AI282" s="185" t="str">
        <f>IF(AF282&lt;&gt;"",IF(AG282/$DQ$5&lt;=$AH$20,"CUMPLE","RECHAZADO"),"")</f>
        <v>CUMPLE</v>
      </c>
      <c r="AJ282" s="209"/>
      <c r="AK282" s="874">
        <v>158719</v>
      </c>
      <c r="AL282" s="184">
        <f>ROUND(AK282*$DR$5,0)</f>
        <v>12697520</v>
      </c>
      <c r="AM282" s="1044"/>
      <c r="AN282" s="185" t="str">
        <f>IF(AK282&lt;&gt;"",IF(AL282/$DR$5&lt;=$AM$20,"CUMPLE","RECHAZADO"),"")</f>
        <v>CUMPLE</v>
      </c>
      <c r="AO282" s="209"/>
      <c r="AP282" s="874"/>
      <c r="AQ282" s="184">
        <f>ROUND(AP282*$DS$5,0)</f>
        <v>0</v>
      </c>
      <c r="AR282" s="1044"/>
      <c r="AS282" s="185" t="str">
        <f>IF(AP282&lt;&gt;"",IF(AQ282/$DR$5&lt;=$AR$20,"CUMPLE","RECHAZADO"),"")</f>
        <v/>
      </c>
      <c r="AT282" s="185"/>
      <c r="AU282" s="194">
        <f t="shared" si="1545"/>
        <v>14089540</v>
      </c>
      <c r="AV282" s="874">
        <v>2677013</v>
      </c>
      <c r="AW282" s="877">
        <f t="shared" si="1546"/>
        <v>2677013</v>
      </c>
      <c r="AX282" s="877">
        <f t="shared" si="1547"/>
        <v>16766553</v>
      </c>
      <c r="AY282" s="877" t="str">
        <f t="shared" si="1548"/>
        <v>CUMPLE</v>
      </c>
      <c r="AZ282" s="871"/>
      <c r="BA282" s="874">
        <v>11424087</v>
      </c>
      <c r="BB282" s="184">
        <f>ROUND(BA282*$DQ$5,0)</f>
        <v>79968609</v>
      </c>
      <c r="BC282" s="184">
        <f t="shared" ref="BC282" si="1577">$BC$5</f>
        <v>123465503</v>
      </c>
      <c r="BD282" s="185" t="str">
        <f t="shared" si="1234"/>
        <v>CUMPLE</v>
      </c>
      <c r="BE282" s="209"/>
      <c r="BF282" s="874">
        <v>10733396</v>
      </c>
      <c r="BG282" s="184">
        <f>ROUND(BF282*$DR$5,0)</f>
        <v>858671680</v>
      </c>
      <c r="BH282" s="184">
        <f t="shared" ref="BH282" si="1578">$BH$5</f>
        <v>1325724320</v>
      </c>
      <c r="BI282" s="185" t="str">
        <f t="shared" si="1552"/>
        <v>CUMPLE</v>
      </c>
      <c r="BJ282" s="209"/>
      <c r="BK282" s="874"/>
      <c r="BL282" s="184">
        <f>ROUND(BK282*$DS$5,0)</f>
        <v>0</v>
      </c>
      <c r="BM282" s="1044"/>
      <c r="BN282" s="185" t="str">
        <f>IF(BK282&lt;&gt;"",IF((BL282/$DR$5)/$DN$5&lt;=$BM$20,"CUMPLE","RECHAZADO"),"")</f>
        <v/>
      </c>
      <c r="BO282" s="878"/>
      <c r="BP282" s="194">
        <f t="shared" si="1554"/>
        <v>938640289</v>
      </c>
      <c r="BQ282" s="874">
        <v>178341655</v>
      </c>
      <c r="BR282" s="877">
        <f t="shared" si="1555"/>
        <v>178341655</v>
      </c>
      <c r="BS282" s="877">
        <f t="shared" si="1556"/>
        <v>1116981944</v>
      </c>
      <c r="BT282" s="877" t="str">
        <f t="shared" si="1557"/>
        <v>CUMPLE</v>
      </c>
      <c r="BU282" s="871"/>
      <c r="BV282" s="874">
        <v>129662196</v>
      </c>
      <c r="BW282" s="874">
        <v>2463582</v>
      </c>
      <c r="BX282" s="194">
        <f t="shared" si="1558"/>
        <v>2463582</v>
      </c>
      <c r="BY282" s="194" t="str">
        <f>IF(BV282&lt;&gt;"",IF(AND(BV282/$DN$5&lt;=$BY$15,BV282/$DN$5&gt;=$BY$16),"CUMPLE","RECHAZADO"),"")</f>
        <v>CUMPLE</v>
      </c>
      <c r="BZ282" s="194">
        <f t="shared" si="1559"/>
        <v>129662196</v>
      </c>
      <c r="CA282" s="194">
        <f t="shared" si="1560"/>
        <v>132125778</v>
      </c>
      <c r="CB282" s="871"/>
      <c r="CC282" s="874"/>
      <c r="CD282" s="874"/>
      <c r="CE282" s="194">
        <f t="shared" si="1561"/>
        <v>0</v>
      </c>
      <c r="CF282" s="194" t="str">
        <f>IF(CC282&lt;&gt;"",IF(AND(CC282/$DN$5&lt;=$CF$15,CC282/$DS$5&gt;=$CF$16),"CUMPLE","RECHAZADO"),"")</f>
        <v/>
      </c>
      <c r="CG282" s="194">
        <f t="shared" si="1562"/>
        <v>0</v>
      </c>
      <c r="CH282" s="194">
        <f t="shared" si="1563"/>
        <v>0</v>
      </c>
      <c r="CI282" s="194"/>
      <c r="CJ282" s="232">
        <f t="shared" si="1564"/>
        <v>20579759544</v>
      </c>
      <c r="CK282" s="197">
        <f t="shared" si="1565"/>
        <v>1373756050</v>
      </c>
      <c r="CL282" s="232">
        <f t="shared" si="1250"/>
        <v>21953515594</v>
      </c>
      <c r="CM282" s="871"/>
      <c r="CN282" s="200">
        <f t="shared" si="1567"/>
        <v>20196034881</v>
      </c>
      <c r="CO282" s="200">
        <f t="shared" si="1568"/>
        <v>1188262265</v>
      </c>
      <c r="CP282" s="200">
        <f t="shared" si="1253"/>
        <v>21384297146</v>
      </c>
      <c r="CQ282" s="871"/>
      <c r="CR282" s="194">
        <f t="shared" si="1254"/>
        <v>20579759544</v>
      </c>
      <c r="CS282" s="194">
        <f>(W282*$DP$5)+X282+(AF282*$DQ$5)+(AK282*$DR$5)+(AP282*$DS$5)+AV282+(BA282*$DQ$5)+(BF282*$DR$5)+(BK282*$DS$5)+BQ282+BV282+BW282+CC282+CD282</f>
        <v>1373756050</v>
      </c>
      <c r="CT282" s="200">
        <f t="shared" si="1570"/>
        <v>21953515594</v>
      </c>
      <c r="CU282" s="874">
        <v>21953515594</v>
      </c>
      <c r="CV282" s="200" t="str">
        <f t="shared" si="1256"/>
        <v>OK</v>
      </c>
      <c r="CW282" s="136"/>
      <c r="DB282" s="879" t="str">
        <f t="shared" si="1257"/>
        <v>HABILITADO</v>
      </c>
      <c r="DC282" s="487"/>
    </row>
    <row r="283" spans="1:107" hidden="1" x14ac:dyDescent="0.25">
      <c r="A283" s="1041"/>
      <c r="B283" s="167">
        <v>4</v>
      </c>
      <c r="C283" s="1043"/>
      <c r="D283" s="220"/>
      <c r="E283" s="156"/>
      <c r="F283" s="168"/>
      <c r="G283" s="169" t="str">
        <f t="shared" ref="G283" si="1579">IF(F283&lt;&gt;"",IF(F283=$DV$6,"CUMPLE","RECHAZADO"),"")</f>
        <v/>
      </c>
      <c r="H283" s="170"/>
      <c r="I283" s="221"/>
      <c r="J283" s="172"/>
      <c r="K283" s="827">
        <f t="shared" si="1531"/>
        <v>0</v>
      </c>
      <c r="L283" s="174" t="e">
        <f t="shared" si="1532"/>
        <v>#DIV/0!</v>
      </c>
      <c r="M283" s="175" t="e">
        <f t="shared" si="1533"/>
        <v>#DIV/0!</v>
      </c>
      <c r="N283" s="176" t="e">
        <f t="shared" si="1534"/>
        <v>#DIV/0!</v>
      </c>
      <c r="O283" s="177" t="e">
        <f t="shared" si="1535"/>
        <v>#DIV/0!</v>
      </c>
      <c r="P283" s="179" t="str">
        <f>IF(H283&lt;&gt;"",IF(J283=K283,IF(H283="SI",IF(AND(I283&lt;=$DF$6,I283&gt;=($DF$6*0.9)),"CUMPLE","NO CUMPLE"),IF(I283=$DF$6,"CUMPLE","NO CUMPLE")),"NO CUMPLE"),"")</f>
        <v/>
      </c>
      <c r="Q283" s="179">
        <f t="shared" si="1536"/>
        <v>0</v>
      </c>
      <c r="R283" s="828" t="str">
        <f t="shared" si="1259"/>
        <v/>
      </c>
      <c r="S283" s="828" t="str">
        <f t="shared" si="1221"/>
        <v/>
      </c>
      <c r="T283" s="181"/>
      <c r="U283" s="182"/>
      <c r="V283" s="155"/>
      <c r="W283" s="170"/>
      <c r="X283" s="183"/>
      <c r="Y283" s="829">
        <f>ROUND(W283*$DP$6,0)</f>
        <v>0</v>
      </c>
      <c r="Z283" s="829">
        <f t="shared" si="1222"/>
        <v>0</v>
      </c>
      <c r="AA283" s="1045"/>
      <c r="AB283" s="244" t="str">
        <f>IF(W283&lt;&gt;"",IF((Y283/$DP$6)/$DN$6&lt;=$AA$20,"CUMPLE","RECHAZADO"),"")</f>
        <v/>
      </c>
      <c r="AC283" s="830">
        <f t="shared" si="1540"/>
        <v>0</v>
      </c>
      <c r="AD283" s="830">
        <f t="shared" si="1541"/>
        <v>0</v>
      </c>
      <c r="AE283" s="181"/>
      <c r="AF283" s="170"/>
      <c r="AG283" s="829">
        <f>ROUND(AF283*$DQ$6,0)</f>
        <v>0</v>
      </c>
      <c r="AH283" s="1045"/>
      <c r="AI283" s="244" t="str">
        <f>IF(AF283&lt;&gt;"",IF(AG283/$DQ$6&lt;=$AH$20,"CUMPLE","RECHAZADO"),"")</f>
        <v/>
      </c>
      <c r="AJ283" s="181"/>
      <c r="AK283" s="170"/>
      <c r="AL283" s="829">
        <f>ROUND(AK283*$DR$6,0)</f>
        <v>0</v>
      </c>
      <c r="AM283" s="1045"/>
      <c r="AN283" s="244" t="str">
        <f>IF(AK283&lt;&gt;"",IF(AL283/$DR$6&lt;=$AM$20,"CUMPLE","RECHAZADO"),"")</f>
        <v/>
      </c>
      <c r="AO283" s="181"/>
      <c r="AP283" s="170"/>
      <c r="AQ283" s="829">
        <f>ROUND(AP283*$DS$6,0)</f>
        <v>0</v>
      </c>
      <c r="AR283" s="1045"/>
      <c r="AS283" s="244" t="str">
        <f>IF(AP283&lt;&gt;"",IF(AQ283/$DR$6&lt;=$AR$20,"CUMPLE","RECHAZADO"),"")</f>
        <v/>
      </c>
      <c r="AT283" s="187"/>
      <c r="AU283" s="831">
        <f t="shared" si="1545"/>
        <v>0</v>
      </c>
      <c r="AV283" s="170"/>
      <c r="AW283" s="832">
        <f t="shared" si="1546"/>
        <v>0</v>
      </c>
      <c r="AX283" s="832">
        <f t="shared" si="1547"/>
        <v>0</v>
      </c>
      <c r="AY283" s="832" t="str">
        <f>IF(AV283&lt;&gt;"",IF(AN283="CUMPLE","CUMPLE","NO CUMPLE"),"")</f>
        <v/>
      </c>
      <c r="AZ283" s="155"/>
      <c r="BA283" s="170"/>
      <c r="BB283" s="829">
        <f>ROUND(BA283*$DQ$6,0)</f>
        <v>0</v>
      </c>
      <c r="BC283" s="834">
        <f t="shared" ref="BC283" si="1580">$BC$6</f>
        <v>599037720</v>
      </c>
      <c r="BD283" s="729" t="str">
        <f t="shared" si="1234"/>
        <v/>
      </c>
      <c r="BE283" s="181"/>
      <c r="BF283" s="170"/>
      <c r="BG283" s="829">
        <f>ROUND(BF283*$DR$6,0)</f>
        <v>0</v>
      </c>
      <c r="BH283" s="829">
        <f t="shared" ref="BH283" si="1581">$BH$6</f>
        <v>1500854400</v>
      </c>
      <c r="BI283" s="729" t="str">
        <f t="shared" si="1552"/>
        <v/>
      </c>
      <c r="BJ283" s="181"/>
      <c r="BK283" s="170"/>
      <c r="BL283" s="829">
        <f>ROUND(BK283*$DS$6,0)</f>
        <v>0</v>
      </c>
      <c r="BM283" s="1045"/>
      <c r="BN283" s="244" t="str">
        <f>IF(BK283&lt;&gt;"",IF((BL283/$DR$6)/$DN$6&lt;=$BM$20,"CUMPLE","RECHAZADO"),"")</f>
        <v/>
      </c>
      <c r="BO283" s="193"/>
      <c r="BP283" s="831">
        <f t="shared" si="1554"/>
        <v>0</v>
      </c>
      <c r="BQ283" s="170"/>
      <c r="BR283" s="832">
        <f t="shared" si="1555"/>
        <v>0</v>
      </c>
      <c r="BS283" s="832">
        <f t="shared" si="1556"/>
        <v>0</v>
      </c>
      <c r="BT283" s="832" t="str">
        <f>IF(BQ283&lt;&gt;"",IF(BI283="CUMPLE","CUMPLE","NO CUMPLE"),"")</f>
        <v/>
      </c>
      <c r="BU283" s="155"/>
      <c r="BV283" s="170"/>
      <c r="BW283" s="170"/>
      <c r="BX283" s="835">
        <f t="shared" si="1558"/>
        <v>0</v>
      </c>
      <c r="BY283" s="835" t="str">
        <f>IF(BV283&lt;&gt;"",IF(AND(BV283/$DN$6&lt;=$BY$15,BV283/$DN$6&gt;=$BY$16),"CUMPLE","RECHAZADO"),"")</f>
        <v/>
      </c>
      <c r="BZ283" s="835">
        <f t="shared" si="1559"/>
        <v>0</v>
      </c>
      <c r="CA283" s="835">
        <f t="shared" si="1560"/>
        <v>0</v>
      </c>
      <c r="CB283" s="155"/>
      <c r="CC283" s="170"/>
      <c r="CD283" s="170"/>
      <c r="CE283" s="835">
        <f t="shared" si="1561"/>
        <v>0</v>
      </c>
      <c r="CF283" s="835" t="str">
        <f>IF(CC283&lt;&gt;"",IF(AND(CC283/$DN$6&lt;=$CF$15,CC283/$DS$6&gt;=$CF$16),"CUMPLE","RECHAZADO"),"")</f>
        <v/>
      </c>
      <c r="CG283" s="835">
        <f t="shared" si="1562"/>
        <v>0</v>
      </c>
      <c r="CH283" s="835">
        <f t="shared" si="1563"/>
        <v>0</v>
      </c>
      <c r="CI283" s="195"/>
      <c r="CJ283" s="86" t="str">
        <f t="shared" si="1564"/>
        <v/>
      </c>
      <c r="CK283" s="836">
        <f t="shared" si="1565"/>
        <v>0</v>
      </c>
      <c r="CL283" s="837" t="str">
        <f t="shared" si="1250"/>
        <v/>
      </c>
      <c r="CM283" s="155"/>
      <c r="CN283" s="838" t="str">
        <f t="shared" si="1567"/>
        <v/>
      </c>
      <c r="CO283" s="839">
        <f t="shared" si="1568"/>
        <v>0</v>
      </c>
      <c r="CP283" s="840" t="str">
        <f t="shared" si="1253"/>
        <v/>
      </c>
      <c r="CQ283" s="156"/>
      <c r="CR283" s="841">
        <f t="shared" si="1254"/>
        <v>0</v>
      </c>
      <c r="CS283" s="835">
        <f>(W283*$DP$6)+X283+(AF283*$DQ$6)+(AK283*$DR$6)+(AP283*$DS$6)+AV283+(BA283*$DQ$6)+(BF283*$DR$6)+(BK283*$DS$6)+BQ283+BV283+BW283+CC283+CD283</f>
        <v>0</v>
      </c>
      <c r="CT283" s="840">
        <f t="shared" si="1570"/>
        <v>0</v>
      </c>
      <c r="CU283" s="842"/>
      <c r="CV283" s="840" t="str">
        <f t="shared" si="1256"/>
        <v/>
      </c>
      <c r="DB283" s="843" t="str">
        <f t="shared" si="1257"/>
        <v/>
      </c>
      <c r="DC283" s="844"/>
    </row>
    <row r="284" spans="1:107" hidden="1" x14ac:dyDescent="0.25">
      <c r="A284" s="1042"/>
      <c r="B284" s="750">
        <v>5</v>
      </c>
      <c r="C284" s="1043"/>
      <c r="D284" s="220"/>
      <c r="E284" s="156"/>
      <c r="F284" s="751"/>
      <c r="G284" s="752" t="str">
        <f t="shared" ref="G284" si="1582">IF(F284&lt;&gt;"",IF(F284=$DV$7,"CUMPLE","RECHAZADO"),"")</f>
        <v/>
      </c>
      <c r="H284" s="753"/>
      <c r="I284" s="754"/>
      <c r="J284" s="784"/>
      <c r="K284" s="756">
        <f t="shared" si="1531"/>
        <v>0</v>
      </c>
      <c r="L284" s="174" t="e">
        <f t="shared" si="1532"/>
        <v>#DIV/0!</v>
      </c>
      <c r="M284" s="175" t="e">
        <f t="shared" si="1533"/>
        <v>#DIV/0!</v>
      </c>
      <c r="N284" s="176" t="e">
        <f t="shared" si="1534"/>
        <v>#DIV/0!</v>
      </c>
      <c r="O284" s="177" t="e">
        <f t="shared" si="1535"/>
        <v>#DIV/0!</v>
      </c>
      <c r="P284" s="757" t="str">
        <f>IF(H284&lt;&gt;"",IF(J284=K284,IF(H284="SI",IF(AND(I284&lt;=$DF$7,I284&gt;=($DF$7*0.9)),"CUMPLE","NO CUMPLE"),IF(I284=$DF$7,"CUMPLE","NO CUMPLE")),"NO CUMPLE"),"")</f>
        <v/>
      </c>
      <c r="Q284" s="179">
        <f t="shared" si="1536"/>
        <v>0</v>
      </c>
      <c r="R284" s="758" t="str">
        <f t="shared" si="1259"/>
        <v/>
      </c>
      <c r="S284" s="758" t="str">
        <f t="shared" si="1221"/>
        <v/>
      </c>
      <c r="T284" s="759"/>
      <c r="U284" s="760"/>
      <c r="V284" s="155"/>
      <c r="W284" s="761"/>
      <c r="X284" s="762"/>
      <c r="Y284" s="763">
        <f>ROUND(W284*$DP$7,0)</f>
        <v>0</v>
      </c>
      <c r="Z284" s="763">
        <f t="shared" si="1222"/>
        <v>0</v>
      </c>
      <c r="AA284" s="1045"/>
      <c r="AB284" s="764" t="str">
        <f>IF(W284&lt;&gt;"",IF((Y284/$DP$7)/$DN$7&lt;=$AA$20,"CUMPLE","RECHAZADO"),"")</f>
        <v/>
      </c>
      <c r="AC284" s="765">
        <f t="shared" si="1540"/>
        <v>0</v>
      </c>
      <c r="AD284" s="765">
        <f t="shared" si="1541"/>
        <v>0</v>
      </c>
      <c r="AE284" s="759"/>
      <c r="AF284" s="761"/>
      <c r="AG284" s="763">
        <f>ROUND(AF284*$DQ$7,0)</f>
        <v>0</v>
      </c>
      <c r="AH284" s="1045"/>
      <c r="AI284" s="764" t="str">
        <f>IF(AF284&lt;&gt;"",IF(AG284/$DQ$7&lt;=$AH$20,"CUMPLE","RECHAZADO"),"")</f>
        <v/>
      </c>
      <c r="AJ284" s="759"/>
      <c r="AK284" s="761"/>
      <c r="AL284" s="763">
        <f>ROUND(AK284*$DR$7,0)</f>
        <v>0</v>
      </c>
      <c r="AM284" s="1045"/>
      <c r="AN284" s="764" t="str">
        <f>IF(AK284&lt;&gt;"",IF(AL284/$DR$7&lt;=$AM$20,"CUMPLE","RECHAZADO"),"")</f>
        <v/>
      </c>
      <c r="AO284" s="759"/>
      <c r="AP284" s="761"/>
      <c r="AQ284" s="763">
        <f>ROUND(AP284*$DS$7,0)</f>
        <v>0</v>
      </c>
      <c r="AR284" s="1045"/>
      <c r="AS284" s="764" t="str">
        <f>IF(AP284&lt;&gt;"",IF(AQ284/$DR$7&lt;=$AR$20,"CUMPLE","RECHAZADO"),"")</f>
        <v/>
      </c>
      <c r="AT284" s="766"/>
      <c r="AU284" s="767">
        <f t="shared" si="1545"/>
        <v>0</v>
      </c>
      <c r="AV284" s="753"/>
      <c r="AW284" s="768">
        <f t="shared" si="1546"/>
        <v>0</v>
      </c>
      <c r="AX284" s="768">
        <f t="shared" si="1547"/>
        <v>0</v>
      </c>
      <c r="AY284" s="768" t="str">
        <f>IF(AV284&lt;&gt;"",IF(AI284="CUMPLE",IF(AN284="CUMPLE","CUMPLE","NO CUMPLE"),"NO CUMPLE")," ")</f>
        <v xml:space="preserve"> </v>
      </c>
      <c r="AZ284" s="155"/>
      <c r="BA284" s="761"/>
      <c r="BB284" s="763">
        <f>ROUND(BA284*$DQ$7,0)</f>
        <v>0</v>
      </c>
      <c r="BC284" s="770">
        <f t="shared" ref="BC284" si="1583">$BC$7</f>
        <v>512088380</v>
      </c>
      <c r="BD284" s="164" t="str">
        <f t="shared" si="1234"/>
        <v/>
      </c>
      <c r="BE284" s="759"/>
      <c r="BF284" s="761"/>
      <c r="BG284" s="763">
        <f>ROUND(BF284*$DR$7,0)</f>
        <v>0</v>
      </c>
      <c r="BH284" s="763">
        <f t="shared" ref="BH284" si="1584">$BH$7</f>
        <v>1342093772</v>
      </c>
      <c r="BI284" s="164" t="str">
        <f t="shared" si="1552"/>
        <v/>
      </c>
      <c r="BJ284" s="759"/>
      <c r="BK284" s="761"/>
      <c r="BL284" s="763">
        <f>ROUND(BK284*$DS$7,0)</f>
        <v>0</v>
      </c>
      <c r="BM284" s="1045"/>
      <c r="BN284" s="764" t="str">
        <f>IF(BK284&lt;&gt;"",IF((BL284/$DR$7)/$DN$7&lt;=$BM$20,"CUMPLE","RECHAZADO"),"")</f>
        <v/>
      </c>
      <c r="BO284" s="771"/>
      <c r="BP284" s="767">
        <f t="shared" si="1554"/>
        <v>0</v>
      </c>
      <c r="BQ284" s="753"/>
      <c r="BR284" s="768">
        <f t="shared" si="1555"/>
        <v>0</v>
      </c>
      <c r="BS284" s="768">
        <f t="shared" si="1556"/>
        <v>0</v>
      </c>
      <c r="BT284" s="768" t="str">
        <f>IF(BQ284&lt;&gt;"",IF(BD284="CUMPLE",IF(BI284="CUMPLE","CUMPLE","NO CUMPLE"),"NO CUMPLE")," ")</f>
        <v xml:space="preserve"> </v>
      </c>
      <c r="BU284" s="155"/>
      <c r="BV284" s="753"/>
      <c r="BW284" s="753"/>
      <c r="BX284" s="772">
        <f t="shared" si="1558"/>
        <v>0</v>
      </c>
      <c r="BY284" s="772" t="str">
        <f>IF(BV284&lt;&gt;"",IF(AND(BV284/$DN$7&lt;=$BY$15,BV284/$DN$7&gt;=$BY$16),"CUMPLE","RECHAZADO"),"")</f>
        <v/>
      </c>
      <c r="BZ284" s="772">
        <f t="shared" si="1559"/>
        <v>0</v>
      </c>
      <c r="CA284" s="772">
        <f t="shared" si="1560"/>
        <v>0</v>
      </c>
      <c r="CB284" s="155"/>
      <c r="CC284" s="753"/>
      <c r="CD284" s="753"/>
      <c r="CE284" s="772">
        <f t="shared" si="1561"/>
        <v>0</v>
      </c>
      <c r="CF284" s="772" t="str">
        <f>IF(CC284&lt;&gt;"",IF(AND(CC284/$DN$7&lt;=$CF$15,CC284/$DS$7&gt;=$CF$16),"CUMPLE","RECHAZADO"),"")</f>
        <v/>
      </c>
      <c r="CG284" s="772">
        <f t="shared" si="1562"/>
        <v>0</v>
      </c>
      <c r="CH284" s="772">
        <f t="shared" si="1563"/>
        <v>0</v>
      </c>
      <c r="CI284" s="773"/>
      <c r="CJ284" s="774" t="str">
        <f t="shared" si="1564"/>
        <v/>
      </c>
      <c r="CK284" s="775">
        <f t="shared" si="1565"/>
        <v>0</v>
      </c>
      <c r="CL284" s="776" t="str">
        <f t="shared" si="1250"/>
        <v/>
      </c>
      <c r="CM284" s="155"/>
      <c r="CN284" s="777" t="str">
        <f t="shared" si="1567"/>
        <v/>
      </c>
      <c r="CO284" s="778">
        <f t="shared" si="1568"/>
        <v>0</v>
      </c>
      <c r="CP284" s="779" t="str">
        <f t="shared" si="1253"/>
        <v/>
      </c>
      <c r="CQ284" s="156"/>
      <c r="CR284" s="780">
        <f t="shared" si="1254"/>
        <v>0</v>
      </c>
      <c r="CS284" s="772">
        <f>(W284*$DP$7)+X284+(AF284*$DQ$7)+(AK284*$DR$7)+(AP284*$DS$7)+AV284+(BA284*$DQ$7)+(BF284*$DR$7)+(BK284*$DS$7)+BQ284+BV284+BW284+CC284+CD284</f>
        <v>0</v>
      </c>
      <c r="CT284" s="779">
        <f t="shared" si="1570"/>
        <v>0</v>
      </c>
      <c r="CU284" s="781"/>
      <c r="CV284" s="779" t="str">
        <f t="shared" si="1256"/>
        <v/>
      </c>
      <c r="DB284" s="782" t="str">
        <f t="shared" si="1257"/>
        <v/>
      </c>
      <c r="DC284" s="783"/>
    </row>
    <row r="285" spans="1:107" x14ac:dyDescent="0.25">
      <c r="A285" s="1039"/>
      <c r="B285" s="870">
        <v>6</v>
      </c>
      <c r="C285" s="1039"/>
      <c r="D285" s="726"/>
      <c r="E285" s="871"/>
      <c r="F285" s="872">
        <v>26104086008</v>
      </c>
      <c r="G285" s="873" t="str">
        <f t="shared" ref="G285" si="1585">IF(F285&lt;&gt;"",IF(F285=$DV$8,"CUMPLE","RECHAZADO"),"")</f>
        <v>CUMPLE</v>
      </c>
      <c r="H285" s="874" t="s">
        <v>1538</v>
      </c>
      <c r="I285" s="880">
        <v>23701756967</v>
      </c>
      <c r="J285" s="208">
        <v>450333382</v>
      </c>
      <c r="K285" s="173">
        <f t="shared" si="1531"/>
        <v>450333382</v>
      </c>
      <c r="L285" s="724" t="e">
        <f t="shared" si="1532"/>
        <v>#DIV/0!</v>
      </c>
      <c r="M285" s="175" t="e">
        <f t="shared" si="1533"/>
        <v>#DIV/0!</v>
      </c>
      <c r="N285" s="176" t="e">
        <f t="shared" si="1534"/>
        <v>#DIV/0!</v>
      </c>
      <c r="O285" s="177" t="e">
        <f t="shared" si="1535"/>
        <v>#DIV/0!</v>
      </c>
      <c r="P285" s="178" t="str">
        <f>IF(H285&lt;&gt;"",IF(J285=K285,IF(H285="SI",IF(AND(I285&lt;=$DF$8,I285&gt;=($DF$8*0.9)),"CUMPLE","NO CUMPLE"),IF(I285=$DF$8,"CUMPLE","NO CUMPLE")),"NO CUMPLE"),"")</f>
        <v>CUMPLE</v>
      </c>
      <c r="Q285" s="725">
        <f t="shared" si="1536"/>
        <v>0</v>
      </c>
      <c r="R285" s="180">
        <f t="shared" si="1259"/>
        <v>24152090349</v>
      </c>
      <c r="S285" s="180">
        <f t="shared" si="1221"/>
        <v>23701756967</v>
      </c>
      <c r="T285" s="209"/>
      <c r="U285" s="209"/>
      <c r="V285" s="871"/>
      <c r="W285" s="874">
        <v>1188423</v>
      </c>
      <c r="X285" s="876">
        <v>1309642</v>
      </c>
      <c r="Y285" s="184">
        <f>ROUND(W285*$DP$8,0)</f>
        <v>68928534</v>
      </c>
      <c r="Z285" s="184">
        <f t="shared" si="1222"/>
        <v>1309642</v>
      </c>
      <c r="AA285" s="1044"/>
      <c r="AB285" s="185" t="str">
        <f>IF(W285&lt;&gt;"",IF((Y285/$DP$8)/$DN$8&lt;=$AA$20,"CUMPLE","RECHAZADO"),"")</f>
        <v>CUMPLE</v>
      </c>
      <c r="AC285" s="186">
        <f t="shared" si="1540"/>
        <v>70238176</v>
      </c>
      <c r="AD285" s="186">
        <f t="shared" si="1541"/>
        <v>68928534</v>
      </c>
      <c r="AE285" s="209"/>
      <c r="AF285" s="874">
        <v>178654</v>
      </c>
      <c r="AG285" s="184">
        <f>ROUND(AF285*$DQ$8,0)</f>
        <v>2501156</v>
      </c>
      <c r="AH285" s="1044"/>
      <c r="AI285" s="185" t="str">
        <f>IF(AF285&lt;&gt;"",IF(AG285/$DQ$8&lt;=$AH$20,"CUMPLE","RECHAZADO"),"")</f>
        <v>CUMPLE</v>
      </c>
      <c r="AJ285" s="209"/>
      <c r="AK285" s="874">
        <v>142592</v>
      </c>
      <c r="AL285" s="184">
        <f>ROUND(AK285*$DR$8,0)</f>
        <v>8270336</v>
      </c>
      <c r="AM285" s="1044"/>
      <c r="AN285" s="185" t="str">
        <f>IF(AK285&lt;&gt;"",IF(AL285/$DR$8&lt;=$AM$20,"CUMPLE","RECHAZADO"),"")</f>
        <v>CUMPLE</v>
      </c>
      <c r="AO285" s="209"/>
      <c r="AP285" s="874"/>
      <c r="AQ285" s="184">
        <f>ROUND(AP285*$DS$8,0)</f>
        <v>0</v>
      </c>
      <c r="AR285" s="1044"/>
      <c r="AS285" s="185" t="str">
        <f>IF(AP285&lt;&gt;"",IF(AQ285/$DR$8&lt;=$AR$20,"CUMPLE","RECHAZADO"),"")</f>
        <v/>
      </c>
      <c r="AT285" s="185"/>
      <c r="AU285" s="194">
        <f t="shared" si="1545"/>
        <v>10771492</v>
      </c>
      <c r="AV285" s="874">
        <v>2046583</v>
      </c>
      <c r="AW285" s="877">
        <f t="shared" si="1546"/>
        <v>2046583</v>
      </c>
      <c r="AX285" s="877">
        <f t="shared" si="1547"/>
        <v>12818075</v>
      </c>
      <c r="AY285" s="877" t="str">
        <f>IF(AV285&lt;&gt;"",IF(AN285="CUMPLE","CUMPLE","NO CUMPLE"),"")</f>
        <v>CUMPLE</v>
      </c>
      <c r="AZ285" s="871"/>
      <c r="BA285" s="874">
        <v>11254470</v>
      </c>
      <c r="BB285" s="184">
        <f>ROUND(BA285*$DQ$8,0)</f>
        <v>157562580</v>
      </c>
      <c r="BC285" s="184">
        <f t="shared" ref="BC285" si="1586">$BC$8</f>
        <v>282572794</v>
      </c>
      <c r="BD285" s="185" t="str">
        <f t="shared" si="1234"/>
        <v>CUMPLE</v>
      </c>
      <c r="BE285" s="209"/>
      <c r="BF285" s="874">
        <v>10574035</v>
      </c>
      <c r="BG285" s="184">
        <f>ROUND(BF285*$DR$8,0)</f>
        <v>613294030</v>
      </c>
      <c r="BH285" s="184">
        <f t="shared" ref="BH285" si="1587">$BH$8</f>
        <v>1099881666</v>
      </c>
      <c r="BI285" s="185" t="str">
        <f t="shared" si="1552"/>
        <v>CUMPLE</v>
      </c>
      <c r="BJ285" s="209"/>
      <c r="BK285" s="874"/>
      <c r="BL285" s="184">
        <f>ROUND(BK285*$DS$8,0)</f>
        <v>0</v>
      </c>
      <c r="BM285" s="1044"/>
      <c r="BN285" s="185" t="str">
        <f>IF(BK285&lt;&gt;"",IF((BL285/$DR$8)/$DN$8&lt;=$BM$20,"CUMPLE","RECHAZADO"),"")</f>
        <v/>
      </c>
      <c r="BO285" s="878"/>
      <c r="BP285" s="194">
        <f t="shared" si="1554"/>
        <v>770856610</v>
      </c>
      <c r="BQ285" s="874">
        <v>146462756</v>
      </c>
      <c r="BR285" s="877">
        <f t="shared" si="1555"/>
        <v>146462756</v>
      </c>
      <c r="BS285" s="877">
        <f t="shared" si="1556"/>
        <v>917319366</v>
      </c>
      <c r="BT285" s="877" t="str">
        <f>IF(BQ285&lt;&gt;"",IF(BI285="CUMPLE","CUMPLE","NO CUMPLE"),"")</f>
        <v>CUMPLE</v>
      </c>
      <c r="BU285" s="871"/>
      <c r="BV285" s="874">
        <v>115561182</v>
      </c>
      <c r="BW285" s="874">
        <v>2195662</v>
      </c>
      <c r="BX285" s="194">
        <f t="shared" si="1558"/>
        <v>2195662</v>
      </c>
      <c r="BY285" s="194" t="str">
        <f>IF(BV285&lt;&gt;"",IF(AND(BV285/$DN$8&lt;=$BY$15,BV285/$DN$8&gt;=$BY$16),"CUMPLE","RECHAZADO"),"")</f>
        <v>CUMPLE</v>
      </c>
      <c r="BZ285" s="194">
        <f t="shared" si="1559"/>
        <v>115561182</v>
      </c>
      <c r="CA285" s="194">
        <f t="shared" si="1560"/>
        <v>117756844</v>
      </c>
      <c r="CB285" s="871"/>
      <c r="CC285" s="874"/>
      <c r="CD285" s="874"/>
      <c r="CE285" s="194">
        <f t="shared" si="1561"/>
        <v>0</v>
      </c>
      <c r="CF285" s="194" t="str">
        <f>IF(CC285&lt;&gt;"",IF(AND(CC285/$DN$8&lt;=$CF$15,CC285/$DS$8&gt;=$CF$16),"CUMPLE","RECHAZADO"),"")</f>
        <v/>
      </c>
      <c r="CG285" s="194">
        <f t="shared" si="1562"/>
        <v>0</v>
      </c>
      <c r="CH285" s="194">
        <f t="shared" si="1563"/>
        <v>0</v>
      </c>
      <c r="CI285" s="194"/>
      <c r="CJ285" s="232">
        <f t="shared" si="1564"/>
        <v>24152090349</v>
      </c>
      <c r="CK285" s="197">
        <f t="shared" si="1565"/>
        <v>1118132461</v>
      </c>
      <c r="CL285" s="232">
        <f t="shared" si="1250"/>
        <v>25270222810</v>
      </c>
      <c r="CM285" s="871"/>
      <c r="CN285" s="200">
        <f t="shared" si="1567"/>
        <v>23701756967</v>
      </c>
      <c r="CO285" s="200">
        <f t="shared" si="1568"/>
        <v>966117818</v>
      </c>
      <c r="CP285" s="200">
        <f t="shared" si="1253"/>
        <v>24667874785</v>
      </c>
      <c r="CQ285" s="871"/>
      <c r="CR285" s="194">
        <f t="shared" si="1254"/>
        <v>24152090349</v>
      </c>
      <c r="CS285" s="194">
        <f>(W285*$DP$8)+X285+(AF285*$DQ$8)+(AK285*$DR$8)+(AP285*$DS$8)+AV285+(BA285*$DQ$8)+(BF285*$DR$8)+(BK285*$DS$8)+BQ285+BV285+BW285+CC285+CD285</f>
        <v>1118132461</v>
      </c>
      <c r="CT285" s="200">
        <f t="shared" si="1570"/>
        <v>25270222810</v>
      </c>
      <c r="CU285" s="874">
        <v>25270222810</v>
      </c>
      <c r="CV285" s="200" t="str">
        <f t="shared" si="1256"/>
        <v>OK</v>
      </c>
      <c r="CW285" s="136"/>
      <c r="DB285" s="879" t="str">
        <f t="shared" si="1257"/>
        <v>HABILITADO</v>
      </c>
      <c r="DC285" s="487"/>
    </row>
    <row r="286" spans="1:107" hidden="1" x14ac:dyDescent="0.25">
      <c r="A286" s="1040"/>
      <c r="B286" s="785">
        <v>7</v>
      </c>
      <c r="C286" s="1043"/>
      <c r="D286" s="220"/>
      <c r="E286" s="156"/>
      <c r="F286" s="786"/>
      <c r="G286" s="752" t="str">
        <f t="shared" ref="G286" si="1588">IF(F286&lt;&gt;"",IF(F286=$DV$9,"CUMPLE","RECHAZADO"),"")</f>
        <v/>
      </c>
      <c r="H286" s="753"/>
      <c r="I286" s="787"/>
      <c r="J286" s="788"/>
      <c r="K286" s="845">
        <f t="shared" si="1531"/>
        <v>0</v>
      </c>
      <c r="L286" s="174" t="e">
        <f t="shared" si="1532"/>
        <v>#DIV/0!</v>
      </c>
      <c r="M286" s="175" t="e">
        <f t="shared" si="1533"/>
        <v>#DIV/0!</v>
      </c>
      <c r="N286" s="176" t="e">
        <f t="shared" si="1534"/>
        <v>#DIV/0!</v>
      </c>
      <c r="O286" s="177" t="e">
        <f t="shared" si="1535"/>
        <v>#DIV/0!</v>
      </c>
      <c r="P286" s="846" t="str">
        <f>IF(H286&lt;&gt;"",IF(J286=K286,IF(H286="SI",IF(AND(I286&lt;=$DF$9,I286&gt;=($DF$9*0.9)),"CUMPLE","NO CUMPLE"),IF(I286=$DF$9,"CUMPLE","NO CUMPLE")),"NO CUMPLE"),"")</f>
        <v/>
      </c>
      <c r="Q286" s="179">
        <f t="shared" si="1536"/>
        <v>0</v>
      </c>
      <c r="R286" s="847" t="str">
        <f t="shared" si="1259"/>
        <v/>
      </c>
      <c r="S286" s="847" t="str">
        <f t="shared" si="1221"/>
        <v/>
      </c>
      <c r="T286" s="789"/>
      <c r="U286" s="790"/>
      <c r="V286" s="155"/>
      <c r="W286" s="753"/>
      <c r="X286" s="791"/>
      <c r="Y286" s="848">
        <f>ROUND(W286*$DP$9,0)</f>
        <v>0</v>
      </c>
      <c r="Z286" s="848">
        <f t="shared" si="1222"/>
        <v>0</v>
      </c>
      <c r="AA286" s="1045"/>
      <c r="AB286" s="849" t="str">
        <f>IF(W286&lt;&gt;"",IF((Y286/$DP$9)/$DN$9&lt;=$AA$20,"CUMPLE","RECHAZADO"),"")</f>
        <v/>
      </c>
      <c r="AC286" s="850">
        <f t="shared" si="1540"/>
        <v>0</v>
      </c>
      <c r="AD286" s="850">
        <f t="shared" si="1541"/>
        <v>0</v>
      </c>
      <c r="AE286" s="789"/>
      <c r="AF286" s="753"/>
      <c r="AG286" s="848">
        <f>ROUND(AF286*$DQ$9,0)</f>
        <v>0</v>
      </c>
      <c r="AH286" s="1045"/>
      <c r="AI286" s="849" t="str">
        <f>IF(AF286&lt;&gt;"",IF(AG286/$DQ$9&lt;=$AH$20,"CUMPLE","RECHAZADO"),"")</f>
        <v/>
      </c>
      <c r="AJ286" s="789"/>
      <c r="AK286" s="753"/>
      <c r="AL286" s="848">
        <f>ROUND(AK286*$DR$9,0)</f>
        <v>0</v>
      </c>
      <c r="AM286" s="1045"/>
      <c r="AN286" s="849" t="str">
        <f>IF(AK286&lt;&gt;"",IF(AL286/$DR$9&lt;=$AM$20,"CUMPLE","RECHAZADO"),"")</f>
        <v/>
      </c>
      <c r="AO286" s="789"/>
      <c r="AP286" s="753"/>
      <c r="AQ286" s="848">
        <f>ROUND(AP286*$DS$9,0)</f>
        <v>0</v>
      </c>
      <c r="AR286" s="1045"/>
      <c r="AS286" s="849" t="str">
        <f>IF(AP286&lt;&gt;"",IF(AQ286/$DR$9&lt;=$AR$20,"CUMPLE","RECHAZADO"),"")</f>
        <v/>
      </c>
      <c r="AT286" s="792"/>
      <c r="AU286" s="851">
        <f t="shared" si="1545"/>
        <v>0</v>
      </c>
      <c r="AV286" s="753"/>
      <c r="AW286" s="852">
        <f t="shared" si="1546"/>
        <v>0</v>
      </c>
      <c r="AX286" s="852">
        <f t="shared" si="1547"/>
        <v>0</v>
      </c>
      <c r="AY286" s="852" t="str">
        <f t="shared" ref="AY286:AY290" si="1589">IF(AV286&lt;&gt;"",IF(AI286="CUMPLE",IF(AN286="CUMPLE","CUMPLE","NO CUMPLE"),"NO CUMPLE")," ")</f>
        <v xml:space="preserve"> </v>
      </c>
      <c r="AZ286" s="155"/>
      <c r="BA286" s="753"/>
      <c r="BB286" s="848">
        <f>ROUND(BA286*$DQ$9,0)</f>
        <v>0</v>
      </c>
      <c r="BC286" s="853">
        <f t="shared" ref="BC286" si="1590">$BC$9</f>
        <v>498219200</v>
      </c>
      <c r="BD286" s="854" t="str">
        <f t="shared" si="1234"/>
        <v/>
      </c>
      <c r="BE286" s="789"/>
      <c r="BF286" s="753"/>
      <c r="BG286" s="848">
        <f>ROUND(BF286*$DR$9,0)</f>
        <v>0</v>
      </c>
      <c r="BH286" s="848">
        <f t="shared" ref="BH286" si="1591">$BH$9</f>
        <v>1243383400</v>
      </c>
      <c r="BI286" s="854" t="str">
        <f t="shared" si="1552"/>
        <v/>
      </c>
      <c r="BJ286" s="789"/>
      <c r="BK286" s="753"/>
      <c r="BL286" s="848">
        <f>ROUND(BK286*$DS$9,0)</f>
        <v>0</v>
      </c>
      <c r="BM286" s="1045"/>
      <c r="BN286" s="849" t="str">
        <f>IF(BK286&lt;&gt;"",IF((BL286/$DR$9)/$DN$9&lt;=$BM$20,"CUMPLE","RECHAZADO"),"")</f>
        <v/>
      </c>
      <c r="BO286" s="793"/>
      <c r="BP286" s="851">
        <f t="shared" si="1554"/>
        <v>0</v>
      </c>
      <c r="BQ286" s="753"/>
      <c r="BR286" s="852">
        <f t="shared" si="1555"/>
        <v>0</v>
      </c>
      <c r="BS286" s="852">
        <f t="shared" si="1556"/>
        <v>0</v>
      </c>
      <c r="BT286" s="852" t="str">
        <f t="shared" ref="BT286:BT290" si="1592">IF(BQ286&lt;&gt;"",IF(BD286="CUMPLE",IF(BI286="CUMPLE","CUMPLE","NO CUMPLE"),"NO CUMPLE")," ")</f>
        <v xml:space="preserve"> </v>
      </c>
      <c r="BU286" s="155"/>
      <c r="BV286" s="753"/>
      <c r="BW286" s="753"/>
      <c r="BX286" s="855">
        <f t="shared" si="1558"/>
        <v>0</v>
      </c>
      <c r="BY286" s="855" t="str">
        <f>IF(BV286&lt;&gt;"",IF(AND(BV286/$DN$9&lt;=$BY$15,BV286/$DN$9&gt;=$BY$16),"CUMPLE","RECHAZADO"),"")</f>
        <v/>
      </c>
      <c r="BZ286" s="855">
        <f t="shared" si="1559"/>
        <v>0</v>
      </c>
      <c r="CA286" s="855">
        <f t="shared" si="1560"/>
        <v>0</v>
      </c>
      <c r="CB286" s="155"/>
      <c r="CC286" s="753"/>
      <c r="CD286" s="753"/>
      <c r="CE286" s="855">
        <f t="shared" si="1561"/>
        <v>0</v>
      </c>
      <c r="CF286" s="855" t="str">
        <f>IF(CC286&lt;&gt;"",IF(AND(CC286/$DN$9&lt;=$CF$15,CC286/$DS$9&gt;=$CF$16),"CUMPLE","RECHAZADO"),"")</f>
        <v/>
      </c>
      <c r="CG286" s="855">
        <f t="shared" si="1562"/>
        <v>0</v>
      </c>
      <c r="CH286" s="855">
        <f t="shared" si="1563"/>
        <v>0</v>
      </c>
      <c r="CI286" s="794"/>
      <c r="CJ286" s="856" t="str">
        <f t="shared" si="1564"/>
        <v/>
      </c>
      <c r="CK286" s="857">
        <f t="shared" si="1565"/>
        <v>0</v>
      </c>
      <c r="CL286" s="858" t="str">
        <f t="shared" si="1250"/>
        <v/>
      </c>
      <c r="CM286" s="155"/>
      <c r="CN286" s="859" t="str">
        <f t="shared" si="1567"/>
        <v/>
      </c>
      <c r="CO286" s="860">
        <f t="shared" si="1568"/>
        <v>0</v>
      </c>
      <c r="CP286" s="861" t="str">
        <f t="shared" si="1253"/>
        <v/>
      </c>
      <c r="CQ286" s="156"/>
      <c r="CR286" s="862">
        <f t="shared" si="1254"/>
        <v>0</v>
      </c>
      <c r="CS286" s="855">
        <f>(W286*$DP$9)+X286+(AF286*$DQ$9)+(AK286*$DR$9)+(AP286*$DS$9)+AV286+(BA286*$DQ$9)+(BF286*$DR$9)+(BK286*$DS$9)+BQ286+BV286+BW286+CC286+CD286</f>
        <v>0</v>
      </c>
      <c r="CT286" s="861">
        <f t="shared" si="1570"/>
        <v>0</v>
      </c>
      <c r="CU286" s="863"/>
      <c r="CV286" s="861" t="str">
        <f t="shared" si="1256"/>
        <v/>
      </c>
      <c r="DB286" s="864" t="str">
        <f t="shared" si="1257"/>
        <v/>
      </c>
      <c r="DC286" s="865"/>
    </row>
    <row r="287" spans="1:107" x14ac:dyDescent="0.25">
      <c r="A287" s="1039"/>
      <c r="B287" s="870">
        <v>8</v>
      </c>
      <c r="C287" s="1039"/>
      <c r="D287" s="726"/>
      <c r="E287" s="871"/>
      <c r="F287" s="872">
        <v>19803878581</v>
      </c>
      <c r="G287" s="873" t="str">
        <f t="shared" ref="G287" si="1593">IF(F287&lt;&gt;"",IF(F287=$DV$10,"CUMPLE","RECHAZADO"),"")</f>
        <v>CUMPLE</v>
      </c>
      <c r="H287" s="874" t="s">
        <v>1538</v>
      </c>
      <c r="I287" s="880">
        <v>17651295988</v>
      </c>
      <c r="J287" s="208">
        <v>335374624</v>
      </c>
      <c r="K287" s="173">
        <f t="shared" si="1531"/>
        <v>335374624</v>
      </c>
      <c r="L287" s="724" t="e">
        <f t="shared" si="1532"/>
        <v>#DIV/0!</v>
      </c>
      <c r="M287" s="175" t="e">
        <f t="shared" si="1533"/>
        <v>#DIV/0!</v>
      </c>
      <c r="N287" s="176" t="e">
        <f t="shared" si="1534"/>
        <v>#DIV/0!</v>
      </c>
      <c r="O287" s="177" t="e">
        <f t="shared" si="1535"/>
        <v>#DIV/0!</v>
      </c>
      <c r="P287" s="178" t="str">
        <f>IF(H287&lt;&gt;"",IF(J287=K287,IF(H287="SI",IF(AND(I287&lt;=$DF$10,I287&gt;=($DF$10*0.9)),"CUMPLE","NO CUMPLE"),IF(I287=$DF$10,"CUMPLE","NO CUMPLE")),"NO CUMPLE"),"")</f>
        <v>CUMPLE</v>
      </c>
      <c r="Q287" s="725">
        <f t="shared" si="1536"/>
        <v>0</v>
      </c>
      <c r="R287" s="180">
        <f t="shared" si="1259"/>
        <v>17986670612</v>
      </c>
      <c r="S287" s="180">
        <f t="shared" si="1221"/>
        <v>17651295988</v>
      </c>
      <c r="T287" s="209"/>
      <c r="U287" s="209"/>
      <c r="V287" s="871"/>
      <c r="W287" s="874">
        <v>1247739</v>
      </c>
      <c r="X287" s="876">
        <v>1540958</v>
      </c>
      <c r="Y287" s="184">
        <f>ROUND(W287*$DP$10,0)</f>
        <v>81103035</v>
      </c>
      <c r="Z287" s="184">
        <f t="shared" si="1222"/>
        <v>1540958</v>
      </c>
      <c r="AA287" s="1044"/>
      <c r="AB287" s="185" t="str">
        <f>IF(W287&lt;&gt;"",IF((Y287/$DP$10)/$DN$10&lt;=$AA$20,"CUMPLE","RECHAZADO"),"")</f>
        <v>CUMPLE</v>
      </c>
      <c r="AC287" s="186">
        <f t="shared" si="1540"/>
        <v>82643993</v>
      </c>
      <c r="AD287" s="186">
        <f t="shared" si="1541"/>
        <v>81103035</v>
      </c>
      <c r="AE287" s="209"/>
      <c r="AF287" s="874">
        <v>187725</v>
      </c>
      <c r="AG287" s="184">
        <f>ROUND(AF287*$DQ$10,0)</f>
        <v>2440425</v>
      </c>
      <c r="AH287" s="1044"/>
      <c r="AI287" s="185" t="str">
        <f>IF(AF287&lt;&gt;"",IF(AG287/$DQ$10&lt;=$AH$20,"CUMPLE","RECHAZADO"),"")</f>
        <v>CUMPLE</v>
      </c>
      <c r="AJ287" s="209"/>
      <c r="AK287" s="874">
        <v>149832</v>
      </c>
      <c r="AL287" s="184">
        <f>ROUND(AK287*$DR$10,0)</f>
        <v>9739080</v>
      </c>
      <c r="AM287" s="1044"/>
      <c r="AN287" s="185" t="str">
        <f>IF(AK287&lt;&gt;"",IF(AL287/$DR$10&lt;=$AM$20,"CUMPLE","RECHAZADO"),"")</f>
        <v>CUMPLE</v>
      </c>
      <c r="AO287" s="209"/>
      <c r="AP287" s="874"/>
      <c r="AQ287" s="184">
        <f>ROUND(AP287*$DS$10,0)</f>
        <v>0</v>
      </c>
      <c r="AR287" s="1044"/>
      <c r="AS287" s="185" t="str">
        <f>IF(AP287&lt;&gt;"",IF(AQ287/$DR$10&lt;=$AR$20,"CUMPLE","RECHAZADO"),"")</f>
        <v/>
      </c>
      <c r="AT287" s="185"/>
      <c r="AU287" s="194">
        <f t="shared" si="1545"/>
        <v>12179505</v>
      </c>
      <c r="AV287" s="874">
        <v>2314106</v>
      </c>
      <c r="AW287" s="877">
        <f t="shared" si="1546"/>
        <v>2314106</v>
      </c>
      <c r="AX287" s="877">
        <f t="shared" si="1547"/>
        <v>14493611</v>
      </c>
      <c r="AY287" s="877" t="str">
        <f t="shared" si="1589"/>
        <v>CUMPLE</v>
      </c>
      <c r="AZ287" s="871"/>
      <c r="BA287" s="874">
        <v>10293315</v>
      </c>
      <c r="BB287" s="184">
        <f>ROUND(BA287*$DQ$10,0)</f>
        <v>133813095</v>
      </c>
      <c r="BC287" s="184">
        <f t="shared" ref="BC287" si="1594">$BC$10</f>
        <v>220195976</v>
      </c>
      <c r="BD287" s="185" t="str">
        <f t="shared" si="1234"/>
        <v>CUMPLE</v>
      </c>
      <c r="BE287" s="209"/>
      <c r="BF287" s="874">
        <v>9670990</v>
      </c>
      <c r="BG287" s="184">
        <f>ROUND(BF287*$DR$10,0)</f>
        <v>628614350</v>
      </c>
      <c r="BH287" s="184">
        <f t="shared" ref="BH287" si="1595">$BH$10</f>
        <v>1034415590</v>
      </c>
      <c r="BI287" s="185" t="str">
        <f t="shared" si="1552"/>
        <v>CUMPLE</v>
      </c>
      <c r="BJ287" s="209"/>
      <c r="BK287" s="874"/>
      <c r="BL287" s="184">
        <f>ROUND(BK287*$DS$10,0)</f>
        <v>0</v>
      </c>
      <c r="BM287" s="1044"/>
      <c r="BN287" s="185" t="str">
        <f>IF(BK287&lt;&gt;"",IF((BL287/$DR$10)/$DN$10&lt;=$BM$20,"CUMPLE","RECHAZADO"),"")</f>
        <v/>
      </c>
      <c r="BO287" s="878"/>
      <c r="BP287" s="194">
        <f t="shared" si="1554"/>
        <v>762427445</v>
      </c>
      <c r="BQ287" s="874">
        <v>144861215</v>
      </c>
      <c r="BR287" s="877">
        <f t="shared" si="1555"/>
        <v>144861215</v>
      </c>
      <c r="BS287" s="877">
        <f t="shared" si="1556"/>
        <v>907288660</v>
      </c>
      <c r="BT287" s="877" t="str">
        <f t="shared" si="1592"/>
        <v>CUMPLE</v>
      </c>
      <c r="BU287" s="871"/>
      <c r="BV287" s="874">
        <v>118030999</v>
      </c>
      <c r="BW287" s="874">
        <v>2242589</v>
      </c>
      <c r="BX287" s="194">
        <f t="shared" si="1558"/>
        <v>2242589</v>
      </c>
      <c r="BY287" s="194" t="str">
        <f>IF(BV287&lt;&gt;"",IF(AND(BV287/$DN$10&lt;=$BY$15,BV287/$DN$10&gt;=$BY$16),"CUMPLE","RECHAZADO"),"")</f>
        <v>CUMPLE</v>
      </c>
      <c r="BZ287" s="194">
        <f t="shared" si="1559"/>
        <v>118030999</v>
      </c>
      <c r="CA287" s="194">
        <f t="shared" si="1560"/>
        <v>120273588</v>
      </c>
      <c r="CB287" s="871"/>
      <c r="CC287" s="874"/>
      <c r="CD287" s="874"/>
      <c r="CE287" s="194">
        <f t="shared" si="1561"/>
        <v>0</v>
      </c>
      <c r="CF287" s="194" t="str">
        <f>IF(CC287&lt;&gt;"",IF(AND(CC287/$DN$10&lt;=$CF$15,CC287/$DS$10&gt;=$CF$16),"CUMPLE","RECHAZADO"),"")</f>
        <v/>
      </c>
      <c r="CG287" s="194">
        <f t="shared" si="1562"/>
        <v>0</v>
      </c>
      <c r="CH287" s="194">
        <f t="shared" si="1563"/>
        <v>0</v>
      </c>
      <c r="CI287" s="194"/>
      <c r="CJ287" s="232">
        <f t="shared" si="1564"/>
        <v>17986670612</v>
      </c>
      <c r="CK287" s="197">
        <f t="shared" si="1565"/>
        <v>1124699852</v>
      </c>
      <c r="CL287" s="232">
        <f t="shared" si="1250"/>
        <v>19111370464</v>
      </c>
      <c r="CM287" s="871"/>
      <c r="CN287" s="200">
        <f t="shared" si="1567"/>
        <v>17651295988</v>
      </c>
      <c r="CO287" s="200">
        <f t="shared" si="1568"/>
        <v>973740984</v>
      </c>
      <c r="CP287" s="200">
        <f t="shared" si="1253"/>
        <v>18625036972</v>
      </c>
      <c r="CQ287" s="871"/>
      <c r="CR287" s="194">
        <f t="shared" si="1254"/>
        <v>17986670612</v>
      </c>
      <c r="CS287" s="194">
        <f>(W287*$DP$10)+X287+(AF287*$DQ$10)+(AK287*$DR$10)+(AP287*$DS$10)+AV287+(BA287*$DQ$10)+(BF287*$DR$10)+(BK287*$DS$10)+BQ287+BV287+BW287+CC287+CD287</f>
        <v>1124699852</v>
      </c>
      <c r="CT287" s="200">
        <f t="shared" si="1570"/>
        <v>19111370464</v>
      </c>
      <c r="CU287" s="874">
        <v>19111370464</v>
      </c>
      <c r="CV287" s="200" t="str">
        <f t="shared" si="1256"/>
        <v>OK</v>
      </c>
      <c r="CW287" s="136"/>
      <c r="DB287" s="879" t="str">
        <f t="shared" si="1257"/>
        <v>HABILITADO</v>
      </c>
      <c r="DC287" s="487"/>
    </row>
    <row r="288" spans="1:107" x14ac:dyDescent="0.25">
      <c r="A288" s="1039"/>
      <c r="B288" s="870">
        <v>9</v>
      </c>
      <c r="C288" s="1039"/>
      <c r="D288" s="726"/>
      <c r="E288" s="871"/>
      <c r="F288" s="872">
        <v>24629524096</v>
      </c>
      <c r="G288" s="873" t="str">
        <f t="shared" ref="G288" si="1596">IF(F288&lt;&gt;"",IF(F288=$DV$11,"CUMPLE","RECHAZADO"),"")</f>
        <v>CUMPLE</v>
      </c>
      <c r="H288" s="874" t="s">
        <v>1538</v>
      </c>
      <c r="I288" s="880">
        <v>22078275005</v>
      </c>
      <c r="J288" s="208">
        <v>419487225</v>
      </c>
      <c r="K288" s="173">
        <f t="shared" si="1531"/>
        <v>419487225</v>
      </c>
      <c r="L288" s="724" t="e">
        <f t="shared" si="1532"/>
        <v>#DIV/0!</v>
      </c>
      <c r="M288" s="175" t="e">
        <f t="shared" si="1533"/>
        <v>#DIV/0!</v>
      </c>
      <c r="N288" s="176" t="e">
        <f t="shared" si="1534"/>
        <v>#DIV/0!</v>
      </c>
      <c r="O288" s="177" t="e">
        <f t="shared" si="1535"/>
        <v>#DIV/0!</v>
      </c>
      <c r="P288" s="178" t="str">
        <f>IF(H288&lt;&gt;"",IF(J288=K288,IF(H288="SI",IF(AND(I288&lt;=$DF$11,I288&gt;=($DF$11*0.9)),"CUMPLE","NO CUMPLE"),IF(I288=$DF$11,"CUMPLE","NO CUMPLE")),"NO CUMPLE"),"")</f>
        <v>CUMPLE</v>
      </c>
      <c r="Q288" s="725">
        <f t="shared" si="1536"/>
        <v>0</v>
      </c>
      <c r="R288" s="180">
        <f t="shared" si="1259"/>
        <v>22497762230</v>
      </c>
      <c r="S288" s="180">
        <f t="shared" si="1221"/>
        <v>22078275005</v>
      </c>
      <c r="T288" s="209"/>
      <c r="U288" s="209"/>
      <c r="V288" s="871"/>
      <c r="W288" s="874">
        <v>1177327</v>
      </c>
      <c r="X288" s="876">
        <v>1655322</v>
      </c>
      <c r="Y288" s="184">
        <f>ROUND(W288*$DP$11,0)</f>
        <v>87122198</v>
      </c>
      <c r="Z288" s="184">
        <f t="shared" si="1222"/>
        <v>1655322</v>
      </c>
      <c r="AA288" s="1044"/>
      <c r="AB288" s="185" t="str">
        <f>IF(W288&lt;&gt;"",IF((Y288/$DP$11)/$DN$11&lt;=$AA$20,"CUMPLE","RECHAZADO"),"")</f>
        <v>CUMPLE</v>
      </c>
      <c r="AC288" s="186">
        <f t="shared" si="1540"/>
        <v>88777520</v>
      </c>
      <c r="AD288" s="186">
        <f t="shared" si="1541"/>
        <v>87122198</v>
      </c>
      <c r="AE288" s="209"/>
      <c r="AF288" s="874">
        <v>177419</v>
      </c>
      <c r="AG288" s="184">
        <f>ROUND(AF288*$DQ$11,0)</f>
        <v>3548380</v>
      </c>
      <c r="AH288" s="1044"/>
      <c r="AI288" s="185" t="str">
        <f>IF(AF288&lt;&gt;"",IF(AG288/$DQ$11&lt;=$AH$20,"CUMPLE","RECHAZADO"),"")</f>
        <v>CUMPLE</v>
      </c>
      <c r="AJ288" s="209"/>
      <c r="AK288" s="874">
        <v>141607</v>
      </c>
      <c r="AL288" s="184">
        <f>ROUND(AK288*$DR$11,0)</f>
        <v>10478918</v>
      </c>
      <c r="AM288" s="1044"/>
      <c r="AN288" s="185" t="str">
        <f>IF(AK288&lt;&gt;"",IF(AL288/$DR$11&lt;=$AM$20,"CUMPLE","RECHAZADO"),"")</f>
        <v>CUMPLE</v>
      </c>
      <c r="AO288" s="209"/>
      <c r="AP288" s="874"/>
      <c r="AQ288" s="184">
        <f>ROUND(AP288*$DS$11,0)</f>
        <v>0</v>
      </c>
      <c r="AR288" s="1044"/>
      <c r="AS288" s="185" t="str">
        <f>IF(AP288&lt;&gt;"",IF(AQ288/$DR$11&lt;=$AR$20,"CUMPLE","RECHAZADO"),"")</f>
        <v/>
      </c>
      <c r="AT288" s="185"/>
      <c r="AU288" s="194">
        <f t="shared" si="1545"/>
        <v>14027298</v>
      </c>
      <c r="AV288" s="874">
        <v>2665187</v>
      </c>
      <c r="AW288" s="877">
        <f t="shared" si="1546"/>
        <v>2665187</v>
      </c>
      <c r="AX288" s="877">
        <f t="shared" si="1547"/>
        <v>16692485</v>
      </c>
      <c r="AY288" s="877" t="str">
        <f t="shared" si="1589"/>
        <v>CUMPLE</v>
      </c>
      <c r="AZ288" s="871"/>
      <c r="BA288" s="874">
        <v>9524931</v>
      </c>
      <c r="BB288" s="184">
        <f>ROUND(BA288*$DQ$11,0)</f>
        <v>190498620</v>
      </c>
      <c r="BC288" s="184">
        <f t="shared" ref="BC288" si="1597">$BC$11</f>
        <v>334384100</v>
      </c>
      <c r="BD288" s="185" t="str">
        <f t="shared" si="1234"/>
        <v>CUMPLE</v>
      </c>
      <c r="BE288" s="209"/>
      <c r="BF288" s="874">
        <v>8949062</v>
      </c>
      <c r="BG288" s="184">
        <f>ROUND(BF288*$DR$11,0)</f>
        <v>662230588</v>
      </c>
      <c r="BH288" s="184">
        <f t="shared" ref="BH288" si="1598">$BH$11</f>
        <v>1162419824</v>
      </c>
      <c r="BI288" s="185" t="str">
        <f t="shared" si="1552"/>
        <v>CUMPLE</v>
      </c>
      <c r="BJ288" s="209"/>
      <c r="BK288" s="874"/>
      <c r="BL288" s="184">
        <f>ROUND(BK288*$DS$11,0)</f>
        <v>0</v>
      </c>
      <c r="BM288" s="1044"/>
      <c r="BN288" s="185" t="str">
        <f>IF(BK288&lt;&gt;"",IF((BL288/$DR$11)/$DN$11&lt;=$BM$20,"CUMPLE","RECHAZADO"),"")</f>
        <v/>
      </c>
      <c r="BO288" s="878"/>
      <c r="BP288" s="194">
        <f t="shared" si="1554"/>
        <v>852729208</v>
      </c>
      <c r="BQ288" s="874">
        <v>162018550</v>
      </c>
      <c r="BR288" s="877">
        <f t="shared" si="1555"/>
        <v>162018550</v>
      </c>
      <c r="BS288" s="877">
        <f t="shared" si="1556"/>
        <v>1014747758</v>
      </c>
      <c r="BT288" s="877" t="str">
        <f t="shared" si="1592"/>
        <v>CUMPLE</v>
      </c>
      <c r="BU288" s="871"/>
      <c r="BV288" s="874">
        <v>124813152</v>
      </c>
      <c r="BW288" s="874">
        <v>2371450</v>
      </c>
      <c r="BX288" s="194">
        <f t="shared" si="1558"/>
        <v>2371450</v>
      </c>
      <c r="BY288" s="194" t="str">
        <f>IF(BV288&lt;&gt;"",IF(AND(BV288/$DN$11&lt;=$BY$15,BV288/$DN$11&gt;=$BY$16),"CUMPLE","RECHAZADO"),"")</f>
        <v>CUMPLE</v>
      </c>
      <c r="BZ288" s="194">
        <f t="shared" si="1559"/>
        <v>124813152</v>
      </c>
      <c r="CA288" s="194">
        <f t="shared" si="1560"/>
        <v>127184602</v>
      </c>
      <c r="CB288" s="871"/>
      <c r="CC288" s="874"/>
      <c r="CD288" s="874"/>
      <c r="CE288" s="194">
        <f t="shared" si="1561"/>
        <v>0</v>
      </c>
      <c r="CF288" s="194" t="str">
        <f>IF(CC288&lt;&gt;"",IF(AND(CC288/$DN$11&lt;=$CF$15,CC288/$DS$11&gt;=$CF$16),"CUMPLE","RECHAZADO"),"")</f>
        <v/>
      </c>
      <c r="CG288" s="194">
        <f t="shared" si="1562"/>
        <v>0</v>
      </c>
      <c r="CH288" s="194">
        <f t="shared" si="1563"/>
        <v>0</v>
      </c>
      <c r="CI288" s="194"/>
      <c r="CJ288" s="232">
        <f t="shared" si="1564"/>
        <v>22497762230</v>
      </c>
      <c r="CK288" s="197">
        <f t="shared" si="1565"/>
        <v>1247402365</v>
      </c>
      <c r="CL288" s="232">
        <f t="shared" si="1250"/>
        <v>23745164595</v>
      </c>
      <c r="CM288" s="871"/>
      <c r="CN288" s="200">
        <f t="shared" si="1567"/>
        <v>22078275005</v>
      </c>
      <c r="CO288" s="200">
        <f t="shared" si="1568"/>
        <v>1078691856</v>
      </c>
      <c r="CP288" s="200">
        <f t="shared" si="1253"/>
        <v>23156966861</v>
      </c>
      <c r="CQ288" s="871"/>
      <c r="CR288" s="194">
        <f t="shared" si="1254"/>
        <v>22497762230</v>
      </c>
      <c r="CS288" s="194">
        <f>(W288*$DP$11)+X288+(AF288*$DQ$11)+(AK288*$DR$11)+(AP288*$DS$11)+AV288+(BA288*$DQ$11)+(BF288*$DR$11)+(BK288*$DS$11)+BQ288+BV288+BW288+CC288+CD288</f>
        <v>1247402365</v>
      </c>
      <c r="CT288" s="200">
        <f t="shared" si="1570"/>
        <v>23745164595</v>
      </c>
      <c r="CU288" s="874">
        <v>23745164595</v>
      </c>
      <c r="CV288" s="200" t="str">
        <f t="shared" si="1256"/>
        <v>OK</v>
      </c>
      <c r="CW288" s="136"/>
      <c r="DB288" s="879" t="str">
        <f t="shared" si="1257"/>
        <v>HABILITADO</v>
      </c>
      <c r="DC288" s="487"/>
    </row>
    <row r="289" spans="1:107" x14ac:dyDescent="0.25">
      <c r="A289" s="1039"/>
      <c r="B289" s="870">
        <v>10</v>
      </c>
      <c r="C289" s="1039"/>
      <c r="D289" s="726"/>
      <c r="E289" s="871"/>
      <c r="F289" s="872">
        <v>25460574021</v>
      </c>
      <c r="G289" s="873" t="str">
        <f t="shared" ref="G289" si="1599">IF(F289&lt;&gt;"",IF(F289=$DV$12,"CUMPLE","RECHAZADO"),"")</f>
        <v>CUMPLE</v>
      </c>
      <c r="H289" s="874" t="s">
        <v>1538</v>
      </c>
      <c r="I289" s="880">
        <v>22755952977</v>
      </c>
      <c r="J289" s="208">
        <v>432363107</v>
      </c>
      <c r="K289" s="173">
        <f t="shared" si="1531"/>
        <v>432363107</v>
      </c>
      <c r="L289" s="724" t="e">
        <f t="shared" si="1532"/>
        <v>#DIV/0!</v>
      </c>
      <c r="M289" s="175" t="e">
        <f t="shared" si="1533"/>
        <v>#DIV/0!</v>
      </c>
      <c r="N289" s="176" t="e">
        <f t="shared" si="1534"/>
        <v>#DIV/0!</v>
      </c>
      <c r="O289" s="177" t="e">
        <f t="shared" si="1535"/>
        <v>#DIV/0!</v>
      </c>
      <c r="P289" s="178" t="str">
        <f>IF(H289&lt;&gt;"",IF(J289=K289,IF(H289="SI",IF(AND(I289&lt;=$DF$12,I289&gt;=($DF$12*0.9)),"CUMPLE","NO CUMPLE"),IF(I289=$DF$12,"CUMPLE","NO CUMPLE")),"NO CUMPLE"),"")</f>
        <v>CUMPLE</v>
      </c>
      <c r="Q289" s="725">
        <f t="shared" si="1536"/>
        <v>0</v>
      </c>
      <c r="R289" s="180">
        <f t="shared" si="1259"/>
        <v>23188316084</v>
      </c>
      <c r="S289" s="180">
        <f t="shared" si="1221"/>
        <v>22755952977</v>
      </c>
      <c r="T289" s="209"/>
      <c r="U289" s="209"/>
      <c r="V289" s="871"/>
      <c r="W289" s="874">
        <v>1307521</v>
      </c>
      <c r="X289" s="876">
        <v>2012275</v>
      </c>
      <c r="Y289" s="184">
        <f>ROUND(W289*$DP$12,0)</f>
        <v>105909201</v>
      </c>
      <c r="Z289" s="184">
        <f t="shared" si="1222"/>
        <v>2012275</v>
      </c>
      <c r="AA289" s="1044"/>
      <c r="AB289" s="185" t="str">
        <f>IF(W289&lt;&gt;"",IF((Y289/$DP$12)/$DN$12&lt;=$AA$20,"CUMPLE","RECHAZADO"),"")</f>
        <v>CUMPLE</v>
      </c>
      <c r="AC289" s="186">
        <f t="shared" si="1540"/>
        <v>107921476</v>
      </c>
      <c r="AD289" s="186">
        <f t="shared" si="1541"/>
        <v>105909201</v>
      </c>
      <c r="AE289" s="209"/>
      <c r="AF289" s="874">
        <v>197039</v>
      </c>
      <c r="AG289" s="184">
        <f>ROUND(AF289*$DQ$12,0)</f>
        <v>2955585</v>
      </c>
      <c r="AH289" s="1044"/>
      <c r="AI289" s="185" t="str">
        <f>IF(AF289&lt;&gt;"",IF(AG289/$DQ$12&lt;=$AH$20,"CUMPLE","RECHAZADO"),"")</f>
        <v>CUMPLE</v>
      </c>
      <c r="AJ289" s="209"/>
      <c r="AK289" s="874">
        <v>157266</v>
      </c>
      <c r="AL289" s="184">
        <f>ROUND(AK289*$DR$12,0)</f>
        <v>12738546</v>
      </c>
      <c r="AM289" s="1044"/>
      <c r="AN289" s="185" t="str">
        <f>IF(AK289&lt;&gt;"",IF(AL289/$DR$12&lt;=$AM$20,"CUMPLE","RECHAZADO"),"")</f>
        <v>CUMPLE</v>
      </c>
      <c r="AO289" s="209"/>
      <c r="AP289" s="874"/>
      <c r="AQ289" s="184">
        <f>ROUND(AP289*$DS$12,0)</f>
        <v>0</v>
      </c>
      <c r="AR289" s="1044"/>
      <c r="AS289" s="185" t="str">
        <f>IF(AP289&lt;&gt;"",IF(AQ289/$DR$12&lt;=$AR$20,"CUMPLE","RECHAZADO"),"")</f>
        <v/>
      </c>
      <c r="AT289" s="185"/>
      <c r="AU289" s="194">
        <f t="shared" si="1545"/>
        <v>15694131</v>
      </c>
      <c r="AV289" s="874">
        <v>2981885</v>
      </c>
      <c r="AW289" s="877">
        <f t="shared" si="1546"/>
        <v>2981885</v>
      </c>
      <c r="AX289" s="877">
        <f t="shared" si="1547"/>
        <v>18676016</v>
      </c>
      <c r="AY289" s="877" t="str">
        <f t="shared" si="1589"/>
        <v>CUMPLE</v>
      </c>
      <c r="AZ289" s="871"/>
      <c r="BA289" s="874">
        <v>11127800</v>
      </c>
      <c r="BB289" s="184">
        <f>ROUND(BA289*$DQ$12,0)</f>
        <v>166917000</v>
      </c>
      <c r="BC289" s="184">
        <f t="shared" ref="BC289" si="1600">$BC$12</f>
        <v>263816970</v>
      </c>
      <c r="BD289" s="185" t="str">
        <f t="shared" si="1234"/>
        <v>CUMPLE</v>
      </c>
      <c r="BE289" s="209"/>
      <c r="BF289" s="874">
        <v>10455023</v>
      </c>
      <c r="BG289" s="184">
        <f>ROUND(BF289*$DR$12,0)</f>
        <v>846856863</v>
      </c>
      <c r="BH289" s="184">
        <f t="shared" ref="BH289" si="1601">$BH$12</f>
        <v>1338480855</v>
      </c>
      <c r="BI289" s="185" t="str">
        <f t="shared" si="1552"/>
        <v>CUMPLE</v>
      </c>
      <c r="BJ289" s="209"/>
      <c r="BK289" s="874"/>
      <c r="BL289" s="184">
        <f>ROUND(BK289*$DS$12,0)</f>
        <v>0</v>
      </c>
      <c r="BM289" s="1044"/>
      <c r="BN289" s="185" t="str">
        <f>IF(BK289&lt;&gt;"",IF((BL289/$DR$12)/$DN$12&lt;=$BM$20,"CUMPLE","RECHAZADO"),"")</f>
        <v/>
      </c>
      <c r="BO289" s="878"/>
      <c r="BP289" s="194">
        <f t="shared" si="1554"/>
        <v>1013773863</v>
      </c>
      <c r="BQ289" s="874">
        <v>192617034</v>
      </c>
      <c r="BR289" s="877">
        <f t="shared" si="1555"/>
        <v>192617034</v>
      </c>
      <c r="BS289" s="877">
        <f t="shared" si="1556"/>
        <v>1206390897</v>
      </c>
      <c r="BT289" s="877" t="str">
        <f t="shared" si="1592"/>
        <v>CUMPLE</v>
      </c>
      <c r="BU289" s="871"/>
      <c r="BV289" s="874">
        <v>113757252</v>
      </c>
      <c r="BW289" s="874">
        <v>2161388</v>
      </c>
      <c r="BX289" s="194">
        <f t="shared" si="1558"/>
        <v>2161388</v>
      </c>
      <c r="BY289" s="194" t="str">
        <f>IF(BV289&lt;&gt;"",IF(AND(BV289/$DN$12&lt;=$BY$15,BV289/$DN$12&gt;=$BY$16),"CUMPLE","RECHAZADO"),"")</f>
        <v>CUMPLE</v>
      </c>
      <c r="BZ289" s="194">
        <f t="shared" si="1559"/>
        <v>113757252</v>
      </c>
      <c r="CA289" s="194">
        <f t="shared" si="1560"/>
        <v>115918640</v>
      </c>
      <c r="CB289" s="871"/>
      <c r="CC289" s="874"/>
      <c r="CD289" s="874"/>
      <c r="CE289" s="194">
        <f t="shared" si="1561"/>
        <v>0</v>
      </c>
      <c r="CF289" s="194" t="str">
        <f>IF(CC289&lt;&gt;"",IF(AND(CC289/$DN$12&lt;=$CF$15,CC289/$DS$12&gt;=$CF$16),"CUMPLE","RECHAZADO"),"")</f>
        <v/>
      </c>
      <c r="CG289" s="194">
        <f t="shared" si="1562"/>
        <v>0</v>
      </c>
      <c r="CH289" s="194">
        <f t="shared" si="1563"/>
        <v>0</v>
      </c>
      <c r="CI289" s="194"/>
      <c r="CJ289" s="232">
        <f t="shared" si="1564"/>
        <v>23188316084</v>
      </c>
      <c r="CK289" s="197">
        <f t="shared" si="1565"/>
        <v>1448907029</v>
      </c>
      <c r="CL289" s="232">
        <f t="shared" si="1250"/>
        <v>24637223113</v>
      </c>
      <c r="CM289" s="871"/>
      <c r="CN289" s="200">
        <f t="shared" si="1567"/>
        <v>22755952977</v>
      </c>
      <c r="CO289" s="200">
        <f t="shared" si="1568"/>
        <v>1249134447</v>
      </c>
      <c r="CP289" s="200">
        <f t="shared" si="1253"/>
        <v>24005087424</v>
      </c>
      <c r="CQ289" s="871"/>
      <c r="CR289" s="194">
        <f t="shared" si="1254"/>
        <v>23188316084</v>
      </c>
      <c r="CS289" s="194">
        <f>(W289*$DP$12)+X289+(AF289*$DQ$12)+(AK289*$DR$12)+(AP289*$DS$12)+AV289+(BA289*$DQ$12)+(BF289*$DR$12)+(BK289*$DS$12)+BQ289+BV289+BW289+CC289+CD289</f>
        <v>1448907029</v>
      </c>
      <c r="CT289" s="200">
        <f t="shared" si="1570"/>
        <v>24637223113</v>
      </c>
      <c r="CU289" s="874">
        <v>24637223113</v>
      </c>
      <c r="CV289" s="200" t="str">
        <f t="shared" si="1256"/>
        <v>OK</v>
      </c>
      <c r="CW289" s="136"/>
      <c r="DB289" s="879" t="str">
        <f t="shared" si="1257"/>
        <v>HABILITADO</v>
      </c>
      <c r="DC289" s="487"/>
    </row>
    <row r="290" spans="1:107" hidden="1" x14ac:dyDescent="0.25">
      <c r="A290" s="1040"/>
      <c r="B290" s="785">
        <v>11</v>
      </c>
      <c r="C290" s="1043"/>
      <c r="D290" s="220"/>
      <c r="E290" s="156"/>
      <c r="F290" s="786"/>
      <c r="G290" s="752" t="str">
        <f t="shared" ref="G290" si="1602">IF(F290&lt;&gt;"",IF(F290=$DV$13,"CUMPLE","RECHAZADO"),"")</f>
        <v/>
      </c>
      <c r="H290" s="753"/>
      <c r="I290" s="787"/>
      <c r="J290" s="788"/>
      <c r="K290" s="845">
        <f t="shared" si="1531"/>
        <v>0</v>
      </c>
      <c r="L290" s="174" t="e">
        <f t="shared" si="1532"/>
        <v>#DIV/0!</v>
      </c>
      <c r="M290" s="175" t="e">
        <f t="shared" si="1533"/>
        <v>#DIV/0!</v>
      </c>
      <c r="N290" s="176" t="e">
        <f t="shared" si="1534"/>
        <v>#DIV/0!</v>
      </c>
      <c r="O290" s="177" t="e">
        <f t="shared" si="1535"/>
        <v>#DIV/0!</v>
      </c>
      <c r="P290" s="846" t="str">
        <f>IF(H290&lt;&gt;"",IF(J290=K290,IF(H290="SI",IF(AND(I290&lt;=$DF$13,I290&gt;=($DF$13*0.9)),"CUMPLE","NO CUMPLE"),IF(I290=$DF$13,"CUMPLE","NO CUMPLE")),"NO CUMPLE"),"")</f>
        <v/>
      </c>
      <c r="Q290" s="179">
        <f t="shared" si="1536"/>
        <v>0</v>
      </c>
      <c r="R290" s="847" t="str">
        <f t="shared" si="1259"/>
        <v/>
      </c>
      <c r="S290" s="847" t="str">
        <f t="shared" si="1221"/>
        <v/>
      </c>
      <c r="T290" s="789"/>
      <c r="U290" s="790"/>
      <c r="V290" s="155"/>
      <c r="W290" s="753"/>
      <c r="X290" s="791"/>
      <c r="Y290" s="848">
        <f>ROUND(W290*$DP$13,0)</f>
        <v>0</v>
      </c>
      <c r="Z290" s="848">
        <f t="shared" si="1222"/>
        <v>0</v>
      </c>
      <c r="AA290" s="1045"/>
      <c r="AB290" s="849" t="str">
        <f>IF(W290&lt;&gt;"",IF((Y290/$DP$13)/$DN$13&lt;=$AA$20,"CUMPLE","RECHAZADO"),"")</f>
        <v/>
      </c>
      <c r="AC290" s="850">
        <f t="shared" si="1540"/>
        <v>0</v>
      </c>
      <c r="AD290" s="850">
        <f t="shared" si="1541"/>
        <v>0</v>
      </c>
      <c r="AE290" s="789"/>
      <c r="AF290" s="753"/>
      <c r="AG290" s="848">
        <f>ROUND(AF290*$DQ$13,0)</f>
        <v>0</v>
      </c>
      <c r="AH290" s="1045"/>
      <c r="AI290" s="849" t="str">
        <f>IF(AF290&lt;&gt;"",IF(AG290/$DQ$13&lt;=$AH$20,"CUMPLE","RECHAZADO"),"")</f>
        <v/>
      </c>
      <c r="AJ290" s="789"/>
      <c r="AK290" s="753"/>
      <c r="AL290" s="848">
        <f>ROUND(AK290*$DR$13,0)</f>
        <v>0</v>
      </c>
      <c r="AM290" s="1045"/>
      <c r="AN290" s="849" t="str">
        <f>IF(AK290&lt;&gt;"",IF(AL290/$DR$13&lt;=$AM$20,"CUMPLE","RECHAZADO"),"")</f>
        <v/>
      </c>
      <c r="AO290" s="789"/>
      <c r="AP290" s="753"/>
      <c r="AQ290" s="848">
        <f>ROUND(AP290*$DS$13,0)</f>
        <v>0</v>
      </c>
      <c r="AR290" s="1045"/>
      <c r="AS290" s="849" t="str">
        <f>IF(AP290&lt;&gt;"",IF(AQ290/$DR$13&lt;=$AR$20,"CUMPLE","RECHAZADO"),"")</f>
        <v/>
      </c>
      <c r="AT290" s="792"/>
      <c r="AU290" s="851">
        <f t="shared" si="1545"/>
        <v>0</v>
      </c>
      <c r="AV290" s="753"/>
      <c r="AW290" s="852">
        <f t="shared" si="1546"/>
        <v>0</v>
      </c>
      <c r="AX290" s="852">
        <f t="shared" si="1547"/>
        <v>0</v>
      </c>
      <c r="AY290" s="852" t="str">
        <f t="shared" si="1589"/>
        <v xml:space="preserve"> </v>
      </c>
      <c r="AZ290" s="155"/>
      <c r="BA290" s="753"/>
      <c r="BB290" s="848">
        <f>ROUND(BA290*$DQ$13,0)</f>
        <v>0</v>
      </c>
      <c r="BC290" s="853">
        <f t="shared" ref="BC290" si="1603">$BC$13</f>
        <v>385647118</v>
      </c>
      <c r="BD290" s="854" t="str">
        <f t="shared" si="1234"/>
        <v/>
      </c>
      <c r="BE290" s="789"/>
      <c r="BF290" s="753"/>
      <c r="BG290" s="848">
        <f>ROUND(BF290*$DR$13,0)</f>
        <v>0</v>
      </c>
      <c r="BH290" s="848">
        <f t="shared" ref="BH290" si="1604">$BH$13</f>
        <v>1512338976</v>
      </c>
      <c r="BI290" s="854" t="str">
        <f t="shared" si="1552"/>
        <v/>
      </c>
      <c r="BJ290" s="789"/>
      <c r="BK290" s="753"/>
      <c r="BL290" s="848">
        <f>ROUND(BK290*$DS$13,0)</f>
        <v>0</v>
      </c>
      <c r="BM290" s="1045"/>
      <c r="BN290" s="849" t="str">
        <f>IF(BK290&lt;&gt;"",IF((BL290/$DR$13)/$DN$13&lt;=$BM$20,"CUMPLE","RECHAZADO"),"")</f>
        <v/>
      </c>
      <c r="BO290" s="793"/>
      <c r="BP290" s="851">
        <f t="shared" si="1554"/>
        <v>0</v>
      </c>
      <c r="BQ290" s="753"/>
      <c r="BR290" s="852">
        <f t="shared" si="1555"/>
        <v>0</v>
      </c>
      <c r="BS290" s="852">
        <f t="shared" si="1556"/>
        <v>0</v>
      </c>
      <c r="BT290" s="852" t="str">
        <f t="shared" si="1592"/>
        <v xml:space="preserve"> </v>
      </c>
      <c r="BU290" s="155"/>
      <c r="BV290" s="753"/>
      <c r="BW290" s="753"/>
      <c r="BX290" s="855">
        <f t="shared" si="1558"/>
        <v>0</v>
      </c>
      <c r="BY290" s="855" t="str">
        <f>IF(BV290&lt;&gt;"",IF(AND(BV290/$DN$13&lt;=$BY$15,BV290/$DN$13&gt;=$BY$16),"CUMPLE","RECHAZADO"),"")</f>
        <v/>
      </c>
      <c r="BZ290" s="855">
        <f t="shared" si="1559"/>
        <v>0</v>
      </c>
      <c r="CA290" s="855">
        <f t="shared" si="1560"/>
        <v>0</v>
      </c>
      <c r="CB290" s="155"/>
      <c r="CC290" s="753"/>
      <c r="CD290" s="753"/>
      <c r="CE290" s="855">
        <f t="shared" si="1561"/>
        <v>0</v>
      </c>
      <c r="CF290" s="855" t="str">
        <f>IF(CC290&lt;&gt;"",IF(AND(CC290/$DN$13&lt;=$CF$15,CC290/$DS$13&gt;=$CF$16),"CUMPLE","RECHAZADO"),"")</f>
        <v/>
      </c>
      <c r="CG290" s="855">
        <f t="shared" si="1562"/>
        <v>0</v>
      </c>
      <c r="CH290" s="855">
        <f t="shared" si="1563"/>
        <v>0</v>
      </c>
      <c r="CI290" s="794"/>
      <c r="CJ290" s="856" t="str">
        <f t="shared" si="1564"/>
        <v/>
      </c>
      <c r="CK290" s="857">
        <f t="shared" si="1565"/>
        <v>0</v>
      </c>
      <c r="CL290" s="858" t="str">
        <f t="shared" si="1250"/>
        <v/>
      </c>
      <c r="CM290" s="155"/>
      <c r="CN290" s="859" t="str">
        <f t="shared" si="1567"/>
        <v/>
      </c>
      <c r="CO290" s="860">
        <f t="shared" si="1568"/>
        <v>0</v>
      </c>
      <c r="CP290" s="861" t="str">
        <f t="shared" si="1253"/>
        <v/>
      </c>
      <c r="CQ290" s="156"/>
      <c r="CR290" s="862">
        <f t="shared" si="1254"/>
        <v>0</v>
      </c>
      <c r="CS290" s="855">
        <f>(W290*$DP$13)+X290+(AF290*$DQ$13)+(AK290*$DR$13)+(AP290*$DS$13)+AV290+(BA290*$DQ$13)+(BF290*$DR$13)+(BK290*$DS$13)+BQ290+BV290+BW290+CC290+CD290</f>
        <v>0</v>
      </c>
      <c r="CT290" s="861">
        <f t="shared" si="1570"/>
        <v>0</v>
      </c>
      <c r="CU290" s="863"/>
      <c r="CV290" s="861" t="str">
        <f t="shared" si="1256"/>
        <v/>
      </c>
      <c r="DB290" s="864" t="str">
        <f t="shared" si="1257"/>
        <v/>
      </c>
      <c r="DC290" s="865"/>
    </row>
    <row r="291" spans="1:107" ht="137.25" customHeight="1" thickBot="1" x14ac:dyDescent="0.3">
      <c r="A291" s="1039"/>
      <c r="B291" s="870">
        <v>12</v>
      </c>
      <c r="C291" s="1039"/>
      <c r="D291" s="726"/>
      <c r="E291" s="871"/>
      <c r="F291" s="872">
        <v>8654253262</v>
      </c>
      <c r="G291" s="873" t="str">
        <f t="shared" ref="G291" si="1605">IF(F291&lt;&gt;"",IF(F291=$DV$14,"CUMPLE","RECHAZADO"),"")</f>
        <v>CUMPLE</v>
      </c>
      <c r="H291" s="874" t="s">
        <v>1538</v>
      </c>
      <c r="I291" s="880">
        <v>6682732205</v>
      </c>
      <c r="J291" s="208">
        <v>126971912</v>
      </c>
      <c r="K291" s="173">
        <f t="shared" si="1531"/>
        <v>126971912</v>
      </c>
      <c r="L291" s="724" t="e">
        <f t="shared" si="1532"/>
        <v>#DIV/0!</v>
      </c>
      <c r="M291" s="175" t="e">
        <f t="shared" si="1533"/>
        <v>#DIV/0!</v>
      </c>
      <c r="N291" s="176" t="e">
        <f t="shared" si="1534"/>
        <v>#DIV/0!</v>
      </c>
      <c r="O291" s="177" t="e">
        <f t="shared" si="1535"/>
        <v>#DIV/0!</v>
      </c>
      <c r="P291" s="178" t="str">
        <f>IF(H291&lt;&gt;"",IF(J291=K291,IF(H291="SI",IF(AND(I291&lt;=$DF$14,I291&gt;=($DF$14*0.9)),"CUMPLE","NO CUMPLE"),IF(I291=$DF$14,"CUMPLE","NO CUMPLE")),"NO CUMPLE"),"")</f>
        <v>CUMPLE</v>
      </c>
      <c r="Q291" s="725">
        <f t="shared" si="1536"/>
        <v>0</v>
      </c>
      <c r="R291" s="180">
        <f t="shared" si="1259"/>
        <v>6809704117</v>
      </c>
      <c r="S291" s="180">
        <f t="shared" si="1221"/>
        <v>6682732205</v>
      </c>
      <c r="T291" s="209"/>
      <c r="U291" s="209"/>
      <c r="V291" s="871"/>
      <c r="W291" s="874">
        <v>1307352</v>
      </c>
      <c r="X291" s="876">
        <v>546473</v>
      </c>
      <c r="Y291" s="184">
        <f>ROUND(W291*$DP$14,0)</f>
        <v>28761744</v>
      </c>
      <c r="Z291" s="184">
        <f t="shared" si="1222"/>
        <v>546473</v>
      </c>
      <c r="AA291" s="1044"/>
      <c r="AB291" s="185" t="str">
        <f>IF(W291&lt;&gt;"",IF((Y291/$DP$14)/$DN$14&lt;=$AA$20,"CUMPLE","RECHAZADO"),"")</f>
        <v>CUMPLE</v>
      </c>
      <c r="AC291" s="186">
        <f t="shared" si="1540"/>
        <v>29308217</v>
      </c>
      <c r="AD291" s="186">
        <f t="shared" si="1541"/>
        <v>28761744</v>
      </c>
      <c r="AE291" s="209"/>
      <c r="AF291" s="874">
        <v>196774</v>
      </c>
      <c r="AG291" s="184">
        <f>ROUND(AF291*$DQ$14,0)</f>
        <v>787096</v>
      </c>
      <c r="AH291" s="1044"/>
      <c r="AI291" s="185" t="str">
        <f>IF(AF291&lt;&gt;"",IF(AG291/$DQ$14&lt;=$AH$20,"CUMPLE","RECHAZADO"),"")</f>
        <v>CUMPLE</v>
      </c>
      <c r="AJ291" s="209"/>
      <c r="AK291" s="874">
        <v>157055</v>
      </c>
      <c r="AL291" s="184">
        <f>ROUND(AK291*$DR$14,0)</f>
        <v>3455210</v>
      </c>
      <c r="AM291" s="1044"/>
      <c r="AN291" s="185" t="str">
        <f>IF(AK291&lt;&gt;"",IF(AL291/$DR$14&lt;=$AM$20,"CUMPLE","RECHAZADO"),"")</f>
        <v>CUMPLE</v>
      </c>
      <c r="AO291" s="209"/>
      <c r="AP291" s="874">
        <v>206034</v>
      </c>
      <c r="AQ291" s="184">
        <f>ROUND(AP291*$DS$14,0)</f>
        <v>412068</v>
      </c>
      <c r="AR291" s="1044"/>
      <c r="AS291" s="185" t="str">
        <f>IF(AP291&lt;&gt;"",IF(AQ291/$DR$14&lt;=$AR$20,"CUMPLE","RECHAZADO"),"")</f>
        <v>CUMPLE</v>
      </c>
      <c r="AT291" s="185"/>
      <c r="AU291" s="194">
        <f t="shared" si="1545"/>
        <v>4654374</v>
      </c>
      <c r="AV291" s="874">
        <v>884331</v>
      </c>
      <c r="AW291" s="877">
        <f t="shared" si="1546"/>
        <v>884331</v>
      </c>
      <c r="AX291" s="877">
        <f t="shared" si="1547"/>
        <v>5538705</v>
      </c>
      <c r="AY291" s="877" t="str">
        <f>IF(AV291&lt;&gt;"",IF(AI291="CUMPLE",IF(AN291="CUMPLE",IF(AS291="CUMPLE","CUMPLE","NO CUMPLE"),"NO CUMPLE"),"NO CUMPLE"),"")</f>
        <v>CUMPLE</v>
      </c>
      <c r="AZ291" s="871"/>
      <c r="BA291" s="874">
        <v>27334297</v>
      </c>
      <c r="BB291" s="184">
        <f>ROUND(BA291*$DQ$14,0)</f>
        <v>109337188</v>
      </c>
      <c r="BC291" s="184">
        <f t="shared" ref="BC291" si="1606">$BC$14</f>
        <v>171994948</v>
      </c>
      <c r="BD291" s="185" t="str">
        <f t="shared" si="1234"/>
        <v>CUMPLE</v>
      </c>
      <c r="BE291" s="209"/>
      <c r="BF291" s="874">
        <v>25681689</v>
      </c>
      <c r="BG291" s="184">
        <f>ROUND(BF291*$DR$14,0)</f>
        <v>564997158</v>
      </c>
      <c r="BH291" s="184">
        <f t="shared" ref="BH291" si="1607">$BH$14</f>
        <v>888779540</v>
      </c>
      <c r="BI291" s="185" t="str">
        <f t="shared" si="1552"/>
        <v>CUMPLE</v>
      </c>
      <c r="BJ291" s="209"/>
      <c r="BK291" s="874">
        <v>47384626</v>
      </c>
      <c r="BL291" s="184">
        <f>ROUND(BK291*$DS$14,0)</f>
        <v>94769252</v>
      </c>
      <c r="BM291" s="1044"/>
      <c r="BN291" s="185" t="str">
        <f>IF(BK291&lt;&gt;"",IF((BL291/$DR$14)/$DN$14&lt;=$BM$20,"CUMPLE","RECHAZADO"),"")</f>
        <v>CUMPLE</v>
      </c>
      <c r="BO291" s="878"/>
      <c r="BP291" s="194">
        <f t="shared" si="1554"/>
        <v>769103598</v>
      </c>
      <c r="BQ291" s="874">
        <v>146129684</v>
      </c>
      <c r="BR291" s="877">
        <f t="shared" si="1555"/>
        <v>146129684</v>
      </c>
      <c r="BS291" s="877">
        <f t="shared" si="1556"/>
        <v>915233282</v>
      </c>
      <c r="BT291" s="877" t="str">
        <f>IF(BQ291&lt;&gt;"",IF(BD291="CUMPLE",IF(BI291="CUMPLE",IF(BN291="CUMPLE","CUMPLE","NO CUMPLE"),"NO CUMPLE"),"NO CUMPLE"),"")</f>
        <v>CUMPLE</v>
      </c>
      <c r="BU291" s="871"/>
      <c r="BV291" s="874">
        <v>126331572</v>
      </c>
      <c r="BW291" s="874">
        <v>2400300</v>
      </c>
      <c r="BX291" s="194">
        <f t="shared" si="1558"/>
        <v>2400300</v>
      </c>
      <c r="BY291" s="194" t="str">
        <f>IF(BV291&lt;&gt;"",IF(AND(BV291/$DN$14&lt;=$BY$15,BV291/$DN$14&gt;=$BY$16),"CUMPLE","RECHAZADO"),"")</f>
        <v>CUMPLE</v>
      </c>
      <c r="BZ291" s="194">
        <f t="shared" si="1559"/>
        <v>126331572</v>
      </c>
      <c r="CA291" s="194">
        <f t="shared" si="1560"/>
        <v>128731872</v>
      </c>
      <c r="CB291" s="871"/>
      <c r="CC291" s="874">
        <v>180401409</v>
      </c>
      <c r="CD291" s="874">
        <v>3427627</v>
      </c>
      <c r="CE291" s="194">
        <f t="shared" si="1561"/>
        <v>3427627</v>
      </c>
      <c r="CF291" s="194" t="str">
        <f>IF(CC291&lt;&gt;"",IF(AND(CC291/$DN$14&lt;=$CF$15,CC291/$DN$14&gt;=$CF$16),"CUMPLE","RECHAZADO"),"")</f>
        <v>RECHAZADO</v>
      </c>
      <c r="CG291" s="194">
        <f t="shared" si="1562"/>
        <v>180401409</v>
      </c>
      <c r="CH291" s="194">
        <f t="shared" si="1563"/>
        <v>183829036</v>
      </c>
      <c r="CI291" s="194"/>
      <c r="CJ291" s="232">
        <f t="shared" si="1564"/>
        <v>6809704117</v>
      </c>
      <c r="CK291" s="197">
        <f t="shared" si="1565"/>
        <v>1262641112</v>
      </c>
      <c r="CL291" s="232">
        <f t="shared" si="1250"/>
        <v>8072345229</v>
      </c>
      <c r="CM291" s="871"/>
      <c r="CN291" s="200">
        <f t="shared" si="1567"/>
        <v>6682732205</v>
      </c>
      <c r="CO291" s="200">
        <f t="shared" si="1568"/>
        <v>1109252697</v>
      </c>
      <c r="CP291" s="200">
        <f t="shared" si="1253"/>
        <v>7791984902</v>
      </c>
      <c r="CQ291" s="871"/>
      <c r="CR291" s="194">
        <f t="shared" si="1254"/>
        <v>6809704117</v>
      </c>
      <c r="CS291" s="194">
        <f>(W291*$DP$14)+X291+(AF291*$DQ$14)+(AK291*$DR$14)+(AP291*$DS$14)+AV291+(BA291*$DQ$14)+(BF291*$DR$14)+(BK291*$DS$14)+BQ291+BV291+BW291+CC291+CD291</f>
        <v>1262641112</v>
      </c>
      <c r="CT291" s="200">
        <f t="shared" si="1570"/>
        <v>8072345229</v>
      </c>
      <c r="CU291" s="874">
        <v>8072345229</v>
      </c>
      <c r="CV291" s="200" t="str">
        <f t="shared" si="1256"/>
        <v>OK</v>
      </c>
      <c r="CW291" s="136"/>
      <c r="DB291" s="879" t="str">
        <f>IF(F291&lt;&gt;"",IF(G291="CUMPLE",IF(P291="CUMPLE",IF(AB291="CUMPLE",IF(AY291="CUMPLE",IF(BT291="CUMPLE",IF(BY291="CUMPLE",IF(CF291="CUMPLE","HABILITADO","RECHAZADO"),"RECHAZADO"),"RECHAZADO"),"RECHAZADO"),"RECHAZADO"),"RECHAZADO"),"RECHAZADO"),"")</f>
        <v>RECHAZADO</v>
      </c>
      <c r="DC291" s="487"/>
    </row>
    <row r="292" spans="1:107" ht="14.25" customHeight="1" thickTop="1" thickBot="1" x14ac:dyDescent="0.3">
      <c r="A292" s="105">
        <v>21</v>
      </c>
      <c r="B292" s="881"/>
      <c r="C292" s="881"/>
      <c r="D292" s="222"/>
      <c r="E292" s="881"/>
      <c r="F292" s="882"/>
      <c r="G292" s="881"/>
      <c r="H292" s="881"/>
      <c r="I292" s="881"/>
      <c r="J292" s="883"/>
      <c r="K292" s="881"/>
      <c r="L292" s="219"/>
      <c r="M292" s="218"/>
      <c r="N292" s="218"/>
      <c r="O292" s="218"/>
      <c r="P292" s="881"/>
      <c r="Q292" s="218"/>
      <c r="R292" s="881"/>
      <c r="S292" s="881"/>
      <c r="T292" s="881"/>
      <c r="U292" s="881"/>
      <c r="V292" s="881"/>
      <c r="W292" s="881"/>
      <c r="X292" s="881"/>
      <c r="Y292" s="881"/>
      <c r="Z292" s="881"/>
      <c r="AA292" s="881"/>
      <c r="AB292" s="881"/>
      <c r="AC292" s="881"/>
      <c r="AD292" s="881"/>
      <c r="AE292" s="881"/>
      <c r="AF292" s="881"/>
      <c r="AG292" s="881"/>
      <c r="AH292" s="881"/>
      <c r="AI292" s="881"/>
      <c r="AJ292" s="881"/>
      <c r="AK292" s="881"/>
      <c r="AL292" s="881"/>
      <c r="AM292" s="881"/>
      <c r="AN292" s="881"/>
      <c r="AO292" s="881"/>
      <c r="AP292" s="881"/>
      <c r="AQ292" s="881"/>
      <c r="AR292" s="881"/>
      <c r="AS292" s="881"/>
      <c r="AT292" s="881"/>
      <c r="AU292" s="881"/>
      <c r="AV292" s="881"/>
      <c r="AW292" s="881"/>
      <c r="AX292" s="881"/>
      <c r="AY292" s="881"/>
      <c r="AZ292" s="881"/>
      <c r="BA292" s="881"/>
      <c r="BB292" s="881"/>
      <c r="BC292" s="881"/>
      <c r="BD292" s="881"/>
      <c r="BE292" s="881"/>
      <c r="BF292" s="881"/>
      <c r="BG292" s="881"/>
      <c r="BH292" s="881"/>
      <c r="BI292" s="881"/>
      <c r="BJ292" s="881"/>
      <c r="BK292" s="881"/>
      <c r="BL292" s="881"/>
      <c r="BM292" s="881"/>
      <c r="BN292" s="881"/>
      <c r="BO292" s="881"/>
      <c r="BP292" s="881"/>
      <c r="BQ292" s="881"/>
      <c r="BR292" s="881"/>
      <c r="BS292" s="881"/>
      <c r="BT292" s="881"/>
      <c r="BU292" s="881"/>
      <c r="BV292" s="881"/>
      <c r="BW292" s="881"/>
      <c r="BX292" s="881"/>
      <c r="BY292" s="881"/>
      <c r="BZ292" s="881"/>
      <c r="CA292" s="881"/>
      <c r="CB292" s="881"/>
      <c r="CC292" s="881"/>
      <c r="CD292" s="881"/>
      <c r="CE292" s="881"/>
      <c r="CF292" s="881"/>
      <c r="CG292" s="881"/>
      <c r="CH292" s="881"/>
      <c r="CI292" s="881"/>
      <c r="CJ292" s="881"/>
      <c r="CK292" s="881"/>
      <c r="CL292" s="881"/>
      <c r="CM292" s="881"/>
      <c r="CN292" s="881"/>
      <c r="CO292" s="881"/>
      <c r="CP292" s="884" t="s">
        <v>2063</v>
      </c>
      <c r="CQ292" s="881"/>
      <c r="CR292" s="881"/>
      <c r="CS292" s="881"/>
      <c r="CT292" s="881"/>
      <c r="CU292" s="885"/>
      <c r="CV292" s="881"/>
      <c r="CW292" s="136"/>
      <c r="DB292" s="886"/>
      <c r="DC292" s="887"/>
    </row>
    <row r="293" spans="1:107" ht="13.5" hidden="1" customHeight="1" x14ac:dyDescent="0.25">
      <c r="A293" s="1041">
        <f t="shared" ref="A293" si="1608">A305</f>
        <v>22</v>
      </c>
      <c r="B293" s="167">
        <v>1</v>
      </c>
      <c r="C293" s="1043" t="str">
        <f>Proponentes!B275</f>
        <v>COOPERATIVA DE VIGILANCIA Y SERVICIOS DE BUCARAMANGA CTA – COOVIAM CTA</v>
      </c>
      <c r="D293" s="220"/>
      <c r="E293" s="156"/>
      <c r="F293" s="168"/>
      <c r="G293" s="169" t="str">
        <f t="shared" ref="G293" si="1609">IF(F293&lt;&gt;"",IF(F293=$DV$3,"CUMPLE","RECHAZADO"),"")</f>
        <v/>
      </c>
      <c r="H293" s="170"/>
      <c r="I293" s="221"/>
      <c r="J293" s="172"/>
      <c r="K293" s="827">
        <f t="shared" ref="K293:K304" si="1610">ROUND((I293*0.019),0)</f>
        <v>0</v>
      </c>
      <c r="L293" s="174" t="e">
        <f t="shared" ref="L293:L304" si="1611">1-I293/DF276</f>
        <v>#DIV/0!</v>
      </c>
      <c r="M293" s="175" t="e">
        <f t="shared" ref="M293:M304" si="1612">DF276/DN276</f>
        <v>#DIV/0!</v>
      </c>
      <c r="N293" s="176" t="e">
        <f t="shared" ref="N293:N304" si="1613">M293*0.019</f>
        <v>#DIV/0!</v>
      </c>
      <c r="O293" s="177" t="e">
        <f t="shared" ref="O293:O304" si="1614">(M293+N293)</f>
        <v>#DIV/0!</v>
      </c>
      <c r="P293" s="179" t="str">
        <f>IF(H293&lt;&gt;"",IF(J293=K293,IF(H293="SI",IF(AND(I293&lt;=$DF$3,I293&gt;=($DF$3*0.9)),"CUMPLE","NO CUMPLE"),IF(I293=$DF$3,"CUMPLE","NO CUMPLE")),"NO CUMPLE"),"")</f>
        <v/>
      </c>
      <c r="Q293" s="179">
        <f t="shared" ref="Q293:Q304" si="1615">DN276</f>
        <v>0</v>
      </c>
      <c r="R293" s="828" t="str">
        <f t="shared" ref="R293" si="1616">IF(F293&lt;&gt;"",IF(G293="CUMPLE",IF(P293="CUMPLE",(I293+J293),""),"RECHAZADO"),"")</f>
        <v/>
      </c>
      <c r="S293" s="828" t="str">
        <f t="shared" ref="S293:S356" si="1617">IF(F293&lt;&gt;"",IF(G293="CUMPLE",IF(P293="CUMPLE",I293,""),"RECHAZADO"),"")</f>
        <v/>
      </c>
      <c r="T293" s="181"/>
      <c r="U293" s="182"/>
      <c r="V293" s="155"/>
      <c r="W293" s="170"/>
      <c r="X293" s="183"/>
      <c r="Y293" s="829">
        <f>ROUND(W293*$DP$3,0)</f>
        <v>0</v>
      </c>
      <c r="Z293" s="829">
        <f t="shared" ref="Z293:Z356" si="1618">ROUND(Y293*10%*19%,0)</f>
        <v>0</v>
      </c>
      <c r="AA293" s="1045">
        <f t="shared" ref="AA293" si="1619">$AA$16</f>
        <v>100189.4</v>
      </c>
      <c r="AB293" s="244" t="str">
        <f>IF(W293&lt;&gt;"",IF((Y293/$DP$3)/$DN$3&lt;=$AA$20,"CUMPLE","RECHAZADO"),"")</f>
        <v/>
      </c>
      <c r="AC293" s="830">
        <f t="shared" ref="AC293:AC304" si="1620">Y293+Z293</f>
        <v>0</v>
      </c>
      <c r="AD293" s="830">
        <f t="shared" ref="AD293:AD304" si="1621">Y293</f>
        <v>0</v>
      </c>
      <c r="AE293" s="181"/>
      <c r="AF293" s="170"/>
      <c r="AG293" s="829">
        <f>ROUND(AF293*$DQ$3,0)</f>
        <v>0</v>
      </c>
      <c r="AH293" s="1045">
        <f t="shared" ref="AH293" si="1622">$AH$16</f>
        <v>301987.21999999997</v>
      </c>
      <c r="AI293" s="244" t="str">
        <f>IF(AF293&lt;&gt;"",IF(AG293/$DQ$3&lt;=$AH$20,"CUMPLE","RECHAZADO"),"")</f>
        <v/>
      </c>
      <c r="AJ293" s="181"/>
      <c r="AK293" s="170"/>
      <c r="AL293" s="829">
        <f>ROUND(AK293*$DR$3,0)</f>
        <v>0</v>
      </c>
      <c r="AM293" s="1045">
        <f t="shared" ref="AM293" si="1623">$AM$16</f>
        <v>240934</v>
      </c>
      <c r="AN293" s="244" t="str">
        <f>IF(AK293&lt;&gt;"",IF(AL293/$DR$3&lt;=$AM$20,"CUMPLE","RECHAZADO"),"")</f>
        <v/>
      </c>
      <c r="AO293" s="181"/>
      <c r="AP293" s="170"/>
      <c r="AQ293" s="829">
        <f>ROUND(AP293*$DS$3,0)</f>
        <v>0</v>
      </c>
      <c r="AR293" s="1045">
        <f t="shared" ref="AR293" si="1624">$AR$16</f>
        <v>316072.26</v>
      </c>
      <c r="AS293" s="244" t="str">
        <f>IF(AP293&lt;&gt;"",IF(AQ293/$DR$3&lt;=$AR$20,"CUMPLE","RECHAZADO"),"")</f>
        <v/>
      </c>
      <c r="AT293" s="187"/>
      <c r="AU293" s="831">
        <f t="shared" ref="AU293:AU304" si="1625">AG293+AL293+AQ293</f>
        <v>0</v>
      </c>
      <c r="AV293" s="170"/>
      <c r="AW293" s="832">
        <f t="shared" ref="AW293:AW304" si="1626">ROUND((AG293+AL293+AQ293)*19%,0)</f>
        <v>0</v>
      </c>
      <c r="AX293" s="832">
        <f t="shared" ref="AX293:AX304" si="1627">ROUND((AG293+AL293+AQ293)*$AV$16,0)</f>
        <v>0</v>
      </c>
      <c r="AY293" s="832" t="str">
        <f t="shared" ref="AY293:AY295" si="1628">IF(AV293&lt;&gt;"",IF(AI293="CUMPLE",IF(AN293="CUMPLE","CUMPLE","NO CUMPLE"),"NO CUMPLE")," ")</f>
        <v xml:space="preserve"> </v>
      </c>
      <c r="AZ293" s="155"/>
      <c r="BA293" s="170"/>
      <c r="BB293" s="829">
        <f>ROUND(BA293*$DQ$3,0)</f>
        <v>0</v>
      </c>
      <c r="BC293" s="834">
        <f t="shared" ref="BC293" si="1629">$BC$3</f>
        <v>339892784</v>
      </c>
      <c r="BD293" s="729" t="str">
        <f t="shared" ref="BD293:BD356" si="1630">IF(BA293&lt;&gt;"",IF(BB293&lt;=BC293,"CUMPLE","RECHAZADO"),"")</f>
        <v/>
      </c>
      <c r="BE293" s="181"/>
      <c r="BF293" s="170"/>
      <c r="BG293" s="829">
        <f>ROUND(BF293*$DR$3,0)</f>
        <v>0</v>
      </c>
      <c r="BH293" s="829">
        <f t="shared" ref="BH293" si="1631">$BH$3</f>
        <v>1059638654</v>
      </c>
      <c r="BI293" s="729" t="str">
        <f t="shared" ref="BI293:BI304" si="1632">IF(BF293&lt;&gt;"",IF(BG293&lt;=BH293,"CUMPLE","RECHAZADO"),"")</f>
        <v/>
      </c>
      <c r="BJ293" s="181"/>
      <c r="BK293" s="170"/>
      <c r="BL293" s="829">
        <f>ROUND(BK293*$DS$3,0)</f>
        <v>0</v>
      </c>
      <c r="BM293" s="1045">
        <f t="shared" ref="BM293" si="1633">$BM$16</f>
        <v>74539289</v>
      </c>
      <c r="BN293" s="244" t="str">
        <f>IF(BK293&lt;&gt;"",IF((BL293/$DR$3)/$DN$3&lt;=$BM$20,"CUMPLE","RECHAZADO"),"")</f>
        <v/>
      </c>
      <c r="BO293" s="193"/>
      <c r="BP293" s="831">
        <f t="shared" ref="BP293:BP304" si="1634">BB293+BG293+BL293</f>
        <v>0</v>
      </c>
      <c r="BQ293" s="170"/>
      <c r="BR293" s="832">
        <f t="shared" ref="BR293:BR304" si="1635">ROUND((BB293+BG293+BL293)*19%,0)</f>
        <v>0</v>
      </c>
      <c r="BS293" s="832">
        <f t="shared" ref="BS293:BS304" si="1636">ROUND((BB293+BG293+BL293)*$AV$16,0)</f>
        <v>0</v>
      </c>
      <c r="BT293" s="832" t="str">
        <f t="shared" ref="BT293:BT295" si="1637">IF(BQ293&lt;&gt;"",IF(BD293="CUMPLE",IF(BI293="CUMPLE","CUMPLE","NO CUMPLE"),"NO CUMPLE")," ")</f>
        <v xml:space="preserve"> </v>
      </c>
      <c r="BU293" s="155"/>
      <c r="BV293" s="170"/>
      <c r="BW293" s="170"/>
      <c r="BX293" s="835">
        <f t="shared" ref="BX293:BX304" si="1638">ROUND((BV293*10%)*19%,0)</f>
        <v>0</v>
      </c>
      <c r="BY293" s="835" t="str">
        <f>IF(BV293&lt;&gt;"",IF(AND(BV293/$DN$3&lt;=$BY$15,BV293/$DN$3&gt;=$BY$16),"CUMPLE","RECHAZADO"),"")</f>
        <v/>
      </c>
      <c r="BZ293" s="835">
        <f t="shared" ref="BZ293:BZ304" si="1639">BV293</f>
        <v>0</v>
      </c>
      <c r="CA293" s="835">
        <f t="shared" ref="CA293:CA304" si="1640">BZ293+BX293</f>
        <v>0</v>
      </c>
      <c r="CB293" s="155"/>
      <c r="CC293" s="170"/>
      <c r="CD293" s="170"/>
      <c r="CE293" s="835">
        <f t="shared" ref="CE293:CE304" si="1641">ROUND((CC293*10%)*19%,0)</f>
        <v>0</v>
      </c>
      <c r="CF293" s="835" t="str">
        <f>IF(CC293&lt;&gt;"",IF(AND(CC293/$DN$3&lt;=$CF$15,CC293/$DS$3&gt;=$CF$16),"CUMPLE","RECHAZADO"),"")</f>
        <v/>
      </c>
      <c r="CG293" s="835">
        <f t="shared" ref="CG293:CG304" si="1642">CC293</f>
        <v>0</v>
      </c>
      <c r="CH293" s="835">
        <f t="shared" ref="CH293:CH304" si="1643">CG293+CE293</f>
        <v>0</v>
      </c>
      <c r="CI293" s="195"/>
      <c r="CJ293" s="86" t="str">
        <f t="shared" ref="CJ293:CJ304" si="1644">R293</f>
        <v/>
      </c>
      <c r="CK293" s="836">
        <f t="shared" ref="CK293:CK304" si="1645">AC293+AX293+BS293+CA293+CH293</f>
        <v>0</v>
      </c>
      <c r="CL293" s="837" t="str">
        <f t="shared" ref="CL293:CL356" si="1646">IF(CJ293="RECHAZADO","RECHAZADO",IF(CJ293&lt;&gt;"",CJ293+CK293,""))</f>
        <v/>
      </c>
      <c r="CM293" s="155"/>
      <c r="CN293" s="838" t="str">
        <f t="shared" ref="CN293:CN304" si="1647">S293</f>
        <v/>
      </c>
      <c r="CO293" s="839">
        <f t="shared" ref="CO293:CO304" si="1648">AD293+AU293+BP293+BZ293+CG293</f>
        <v>0</v>
      </c>
      <c r="CP293" s="840" t="str">
        <f t="shared" ref="CP293:CP356" si="1649">IF(CN293="RECHAZADO","RECHAZADO",IF(CN293&lt;&gt;"",CN293+CO293,""))</f>
        <v/>
      </c>
      <c r="CQ293" s="156"/>
      <c r="CR293" s="841">
        <f t="shared" ref="CR293:CR356" si="1650">I293+J293</f>
        <v>0</v>
      </c>
      <c r="CS293" s="835">
        <f>(W293*$DP$3)+X293+(AF293*$DQ$3)+(AK293*$DR$3)+(AP293*$DS$3)+AV293+(BA293*$DQ$3)+(BF293*$DR$3)+(BK293*$DS$3)+BQ293+BV293+BW293+CC293+CD293</f>
        <v>0</v>
      </c>
      <c r="CT293" s="840">
        <f t="shared" ref="CT293:CT304" si="1651">CR293+CS293</f>
        <v>0</v>
      </c>
      <c r="CU293" s="842"/>
      <c r="CV293" s="840" t="str">
        <f>IF(CU293&lt;&gt;"",IF(CT293=CU293,"OK","REVISAR"),"")</f>
        <v/>
      </c>
      <c r="DB293" s="843" t="str">
        <f t="shared" ref="DB293:DB355" si="1652">IF(F293&lt;&gt;"",IF(G293="CUMPLE",IF(P293="CUMPLE",IF(AB293="CUMPLE",IF(AY293="CUMPLE",IF(BT293="CUMPLE",IF(BY293="CUMPLE","HABILITADO","RECHAZADO"),"RECHAZADO"),"RECHAZADO"),"RECHAZADO"),"RECHAZADO"),"RECHAZADO"),"")</f>
        <v/>
      </c>
      <c r="DC293" s="844"/>
    </row>
    <row r="294" spans="1:107" hidden="1" x14ac:dyDescent="0.25">
      <c r="A294" s="1046"/>
      <c r="B294" s="870">
        <v>2</v>
      </c>
      <c r="C294" s="1043"/>
      <c r="D294" s="220"/>
      <c r="E294" s="156"/>
      <c r="F294" s="207"/>
      <c r="G294" s="169" t="str">
        <f t="shared" ref="G294" si="1653">IF(F294&lt;&gt;"",IF(F294=$DV$4,"CUMPLE","RECHAZADO"),"")</f>
        <v/>
      </c>
      <c r="H294" s="170"/>
      <c r="I294" s="216"/>
      <c r="J294" s="208"/>
      <c r="K294" s="173">
        <f t="shared" si="1610"/>
        <v>0</v>
      </c>
      <c r="L294" s="174" t="e">
        <f t="shared" si="1611"/>
        <v>#DIV/0!</v>
      </c>
      <c r="M294" s="175" t="e">
        <f t="shared" si="1612"/>
        <v>#DIV/0!</v>
      </c>
      <c r="N294" s="176" t="e">
        <f t="shared" si="1613"/>
        <v>#DIV/0!</v>
      </c>
      <c r="O294" s="177" t="e">
        <f t="shared" si="1614"/>
        <v>#DIV/0!</v>
      </c>
      <c r="P294" s="178" t="str">
        <f>IF(H294&lt;&gt;"",IF(J294=K294,IF(H294="SI",IF(AND(I294&lt;=$DF$4,I294&gt;=($DF$4*0.9)),"CUMPLE","NO CUMPLE"),IF(I294=$DF$4,"CUMPLE","NO CUMPLE")),"NO CUMPLE"),"")</f>
        <v/>
      </c>
      <c r="Q294" s="179">
        <f t="shared" si="1615"/>
        <v>0</v>
      </c>
      <c r="R294" s="180" t="str">
        <f t="shared" ref="R294:R356" si="1654">IF(F294&lt;&gt;"",IF(G294="CUMPLE",IF(P294="CUMPLE",I294+J294,""),"RECHAZADO"),"")</f>
        <v/>
      </c>
      <c r="S294" s="180" t="str">
        <f t="shared" si="1617"/>
        <v/>
      </c>
      <c r="T294" s="209"/>
      <c r="U294" s="210"/>
      <c r="V294" s="155"/>
      <c r="W294" s="211"/>
      <c r="X294" s="212"/>
      <c r="Y294" s="184">
        <f>ROUND(W294*$DP$4,0)</f>
        <v>0</v>
      </c>
      <c r="Z294" s="184">
        <f t="shared" si="1618"/>
        <v>0</v>
      </c>
      <c r="AA294" s="1045"/>
      <c r="AB294" s="185" t="str">
        <f>IF(W294&lt;&gt;"",IF((Y294/$DP$4)/$DN$4&lt;=$AA$20,"CUMPLE","RECHAZADO"),"")</f>
        <v/>
      </c>
      <c r="AC294" s="186">
        <f t="shared" si="1620"/>
        <v>0</v>
      </c>
      <c r="AD294" s="186">
        <f t="shared" si="1621"/>
        <v>0</v>
      </c>
      <c r="AE294" s="209"/>
      <c r="AF294" s="211"/>
      <c r="AG294" s="184">
        <f>ROUND(AF294*$DQ$4,0)</f>
        <v>0</v>
      </c>
      <c r="AH294" s="1045"/>
      <c r="AI294" s="185" t="str">
        <f>IF(AF294&lt;&gt;"",IF(AG294/$DQ$4&lt;=$AH$20,"CUMPLE","RECHAZADO"),"")</f>
        <v/>
      </c>
      <c r="AJ294" s="209"/>
      <c r="AK294" s="211"/>
      <c r="AL294" s="184">
        <f>ROUND(AK294*$DR$4,0)</f>
        <v>0</v>
      </c>
      <c r="AM294" s="1045"/>
      <c r="AN294" s="185" t="str">
        <f>IF(AK294&lt;&gt;"",IF(AL294/$DR$4&lt;=$AM$20,"CUMPLE","RECHAZADO"),"")</f>
        <v/>
      </c>
      <c r="AO294" s="209"/>
      <c r="AP294" s="211"/>
      <c r="AQ294" s="184">
        <f>ROUND(AP294*$DS$4,0)</f>
        <v>0</v>
      </c>
      <c r="AR294" s="1045"/>
      <c r="AS294" s="185" t="str">
        <f>IF(AP294&lt;&gt;"",IF(AQ294/$DR$4&lt;=$AR$20,"CUMPLE","RECHAZADO"),"")</f>
        <v/>
      </c>
      <c r="AT294" s="213"/>
      <c r="AU294" s="188">
        <f t="shared" si="1625"/>
        <v>0</v>
      </c>
      <c r="AV294" s="170"/>
      <c r="AW294" s="189">
        <f t="shared" si="1626"/>
        <v>0</v>
      </c>
      <c r="AX294" s="189">
        <f t="shared" si="1627"/>
        <v>0</v>
      </c>
      <c r="AY294" s="189" t="str">
        <f t="shared" si="1628"/>
        <v xml:space="preserve"> </v>
      </c>
      <c r="AZ294" s="155"/>
      <c r="BA294" s="211"/>
      <c r="BB294" s="184">
        <f>ROUND(BA294*$DQ$4,0)</f>
        <v>0</v>
      </c>
      <c r="BC294" s="191">
        <f t="shared" ref="BC294" si="1655">$BC$4</f>
        <v>92828885</v>
      </c>
      <c r="BD294" s="192" t="str">
        <f t="shared" si="1630"/>
        <v/>
      </c>
      <c r="BE294" s="209"/>
      <c r="BF294" s="211"/>
      <c r="BG294" s="184">
        <f>ROUND(BF294*$DR$4,0)</f>
        <v>0</v>
      </c>
      <c r="BH294" s="184">
        <f t="shared" ref="BH294" si="1656">$BH$4</f>
        <v>924495218</v>
      </c>
      <c r="BI294" s="192" t="str">
        <f t="shared" si="1632"/>
        <v/>
      </c>
      <c r="BJ294" s="209"/>
      <c r="BK294" s="211"/>
      <c r="BL294" s="184">
        <f>ROUND(BK294*$DS$4,0)</f>
        <v>0</v>
      </c>
      <c r="BM294" s="1045"/>
      <c r="BN294" s="185" t="str">
        <f>IF(BK294&lt;&gt;"",IF((BL294/$DR$4)/$DN$4&lt;=$BM$20,"CUMPLE","RECHAZADO"),"")</f>
        <v/>
      </c>
      <c r="BO294" s="214"/>
      <c r="BP294" s="188">
        <f t="shared" si="1634"/>
        <v>0</v>
      </c>
      <c r="BQ294" s="170"/>
      <c r="BR294" s="189">
        <f t="shared" si="1635"/>
        <v>0</v>
      </c>
      <c r="BS294" s="189">
        <f t="shared" si="1636"/>
        <v>0</v>
      </c>
      <c r="BT294" s="189" t="str">
        <f t="shared" si="1637"/>
        <v xml:space="preserve"> </v>
      </c>
      <c r="BU294" s="155"/>
      <c r="BV294" s="170"/>
      <c r="BW294" s="170"/>
      <c r="BX294" s="194">
        <f t="shared" si="1638"/>
        <v>0</v>
      </c>
      <c r="BY294" s="194" t="str">
        <f>IF(BV294&lt;&gt;"",IF(AND(BV294/$DN$4&lt;=$BY$15,BV294/$DN$4&gt;=$BY$16),"CUMPLE","RECHAZADO"),"")</f>
        <v/>
      </c>
      <c r="BZ294" s="194">
        <f t="shared" si="1639"/>
        <v>0</v>
      </c>
      <c r="CA294" s="194">
        <f t="shared" si="1640"/>
        <v>0</v>
      </c>
      <c r="CB294" s="155"/>
      <c r="CC294" s="170"/>
      <c r="CD294" s="170"/>
      <c r="CE294" s="194">
        <f t="shared" si="1641"/>
        <v>0</v>
      </c>
      <c r="CF294" s="194" t="str">
        <f>IF(CC294&lt;&gt;"",IF(AND(CC294/$DN$4&lt;=$CF$15,CC294/$DS$4&gt;=$CF$16),"CUMPLE","RECHAZADO"),"")</f>
        <v/>
      </c>
      <c r="CG294" s="194">
        <f t="shared" si="1642"/>
        <v>0</v>
      </c>
      <c r="CH294" s="194">
        <f t="shared" si="1643"/>
        <v>0</v>
      </c>
      <c r="CI294" s="215"/>
      <c r="CJ294" s="196" t="str">
        <f t="shared" si="1644"/>
        <v/>
      </c>
      <c r="CK294" s="197">
        <f t="shared" si="1645"/>
        <v>0</v>
      </c>
      <c r="CL294" s="198" t="str">
        <f t="shared" si="1646"/>
        <v/>
      </c>
      <c r="CM294" s="155"/>
      <c r="CN294" s="199" t="str">
        <f t="shared" si="1647"/>
        <v/>
      </c>
      <c r="CO294" s="200">
        <f t="shared" si="1648"/>
        <v>0</v>
      </c>
      <c r="CP294" s="201" t="str">
        <f t="shared" si="1649"/>
        <v/>
      </c>
      <c r="CQ294" s="156"/>
      <c r="CR294" s="202">
        <f t="shared" si="1650"/>
        <v>0</v>
      </c>
      <c r="CS294" s="194">
        <f>(W294*$DP$4)+X294+(AF294*$DQ$4)+(AK294*$DR$4)+(AP294*$DS$4)+AV294+(BA294*$DQ$4)+(BF294*$DR$4)+(BK294*$DS$4)+BQ294+BV294+BW294+CC294+CD294</f>
        <v>0</v>
      </c>
      <c r="CT294" s="201">
        <f t="shared" si="1651"/>
        <v>0</v>
      </c>
      <c r="CU294" s="203"/>
      <c r="CV294" s="201" t="str">
        <f t="shared" ref="CV294:CV304" si="1657">IF(CU294&lt;&gt;"",IF(CT294=CU294,"OK","REVISAR"),"")</f>
        <v/>
      </c>
      <c r="DB294" s="204" t="str">
        <f t="shared" si="1652"/>
        <v/>
      </c>
      <c r="DC294" s="206"/>
    </row>
    <row r="295" spans="1:107" hidden="1" x14ac:dyDescent="0.25">
      <c r="A295" s="1046"/>
      <c r="B295" s="870">
        <v>3</v>
      </c>
      <c r="C295" s="1043"/>
      <c r="D295" s="220"/>
      <c r="E295" s="156"/>
      <c r="F295" s="168"/>
      <c r="G295" s="169" t="str">
        <f t="shared" ref="G295" si="1658">IF(F295&lt;&gt;"",IF(F295=$DV$5,"CUMPLE","RECHAZADO"),"")</f>
        <v/>
      </c>
      <c r="H295" s="170"/>
      <c r="I295" s="216"/>
      <c r="J295" s="208"/>
      <c r="K295" s="173">
        <f t="shared" si="1610"/>
        <v>0</v>
      </c>
      <c r="L295" s="174" t="e">
        <f t="shared" si="1611"/>
        <v>#DIV/0!</v>
      </c>
      <c r="M295" s="175" t="e">
        <f t="shared" si="1612"/>
        <v>#DIV/0!</v>
      </c>
      <c r="N295" s="176" t="e">
        <f t="shared" si="1613"/>
        <v>#DIV/0!</v>
      </c>
      <c r="O295" s="177" t="e">
        <f t="shared" si="1614"/>
        <v>#DIV/0!</v>
      </c>
      <c r="P295" s="178" t="str">
        <f>IF(H295&lt;&gt;"",IF(J295=K295,IF(H295="SI",IF(AND(I295&lt;=$DF$5,I295&gt;=($DF$5*0.9)),"CUMPLE","NO CUMPLE"),IF(I295=$DF$5,"CUMPLE","NO CUMPLE")),"NO CUMPLE"),"")</f>
        <v/>
      </c>
      <c r="Q295" s="179">
        <f t="shared" si="1615"/>
        <v>0</v>
      </c>
      <c r="R295" s="180" t="str">
        <f t="shared" si="1654"/>
        <v/>
      </c>
      <c r="S295" s="180" t="str">
        <f t="shared" si="1617"/>
        <v/>
      </c>
      <c r="T295" s="209"/>
      <c r="U295" s="210"/>
      <c r="V295" s="155"/>
      <c r="W295" s="211"/>
      <c r="X295" s="212"/>
      <c r="Y295" s="184">
        <f>ROUND(W295*$DP$5,0)</f>
        <v>0</v>
      </c>
      <c r="Z295" s="184">
        <f t="shared" si="1618"/>
        <v>0</v>
      </c>
      <c r="AA295" s="1045"/>
      <c r="AB295" s="185" t="str">
        <f>IF(W295&lt;&gt;"",IF((Y295/$DP$5)/$DN$5&lt;=$AA$20,"CUMPLE","RECHAZADO"),"")</f>
        <v/>
      </c>
      <c r="AC295" s="186">
        <f t="shared" si="1620"/>
        <v>0</v>
      </c>
      <c r="AD295" s="186">
        <f t="shared" si="1621"/>
        <v>0</v>
      </c>
      <c r="AE295" s="209"/>
      <c r="AF295" s="211"/>
      <c r="AG295" s="184">
        <f>ROUND(AF295*$DQ$5,0)</f>
        <v>0</v>
      </c>
      <c r="AH295" s="1045"/>
      <c r="AI295" s="185" t="str">
        <f>IF(AF295&lt;&gt;"",IF(AG295/$DQ$5&lt;=$AH$20,"CUMPLE","RECHAZADO"),"")</f>
        <v/>
      </c>
      <c r="AJ295" s="209"/>
      <c r="AK295" s="211"/>
      <c r="AL295" s="184">
        <f>ROUND(AK295*$DR$5,0)</f>
        <v>0</v>
      </c>
      <c r="AM295" s="1045"/>
      <c r="AN295" s="185" t="str">
        <f>IF(AK295&lt;&gt;"",IF(AL295/$DR$5&lt;=$AM$20,"CUMPLE","RECHAZADO"),"")</f>
        <v/>
      </c>
      <c r="AO295" s="209"/>
      <c r="AP295" s="211"/>
      <c r="AQ295" s="184">
        <f>ROUND(AP295*$DS$5,0)</f>
        <v>0</v>
      </c>
      <c r="AR295" s="1045"/>
      <c r="AS295" s="185" t="str">
        <f>IF(AP295&lt;&gt;"",IF(AQ295/$DR$5&lt;=$AR$20,"CUMPLE","RECHAZADO"),"")</f>
        <v/>
      </c>
      <c r="AT295" s="213"/>
      <c r="AU295" s="188">
        <f t="shared" si="1625"/>
        <v>0</v>
      </c>
      <c r="AV295" s="170"/>
      <c r="AW295" s="189">
        <f t="shared" si="1626"/>
        <v>0</v>
      </c>
      <c r="AX295" s="189">
        <f t="shared" si="1627"/>
        <v>0</v>
      </c>
      <c r="AY295" s="189" t="str">
        <f t="shared" si="1628"/>
        <v xml:space="preserve"> </v>
      </c>
      <c r="AZ295" s="155"/>
      <c r="BA295" s="211"/>
      <c r="BB295" s="184">
        <f>ROUND(BA295*$DQ$5,0)</f>
        <v>0</v>
      </c>
      <c r="BC295" s="191">
        <f t="shared" ref="BC295" si="1659">$BC$5</f>
        <v>123465503</v>
      </c>
      <c r="BD295" s="192" t="str">
        <f t="shared" si="1630"/>
        <v/>
      </c>
      <c r="BE295" s="209"/>
      <c r="BF295" s="211"/>
      <c r="BG295" s="184">
        <f>ROUND(BF295*$DR$5,0)</f>
        <v>0</v>
      </c>
      <c r="BH295" s="184">
        <f t="shared" ref="BH295" si="1660">$BH$5</f>
        <v>1325724320</v>
      </c>
      <c r="BI295" s="192" t="str">
        <f t="shared" si="1632"/>
        <v/>
      </c>
      <c r="BJ295" s="209"/>
      <c r="BK295" s="211"/>
      <c r="BL295" s="184">
        <f>ROUND(BK295*$DS$5,0)</f>
        <v>0</v>
      </c>
      <c r="BM295" s="1045"/>
      <c r="BN295" s="185" t="str">
        <f>IF(BK295&lt;&gt;"",IF((BL295/$DR$5)/$DN$5&lt;=$BM$20,"CUMPLE","RECHAZADO"),"")</f>
        <v/>
      </c>
      <c r="BO295" s="214"/>
      <c r="BP295" s="188">
        <f t="shared" si="1634"/>
        <v>0</v>
      </c>
      <c r="BQ295" s="170"/>
      <c r="BR295" s="189">
        <f t="shared" si="1635"/>
        <v>0</v>
      </c>
      <c r="BS295" s="189">
        <f t="shared" si="1636"/>
        <v>0</v>
      </c>
      <c r="BT295" s="189" t="str">
        <f t="shared" si="1637"/>
        <v xml:space="preserve"> </v>
      </c>
      <c r="BU295" s="155"/>
      <c r="BV295" s="170"/>
      <c r="BW295" s="170"/>
      <c r="BX295" s="194">
        <f t="shared" si="1638"/>
        <v>0</v>
      </c>
      <c r="BY295" s="194" t="str">
        <f>IF(BV295&lt;&gt;"",IF(AND(BV295/$DN$5&lt;=$BY$15,BV295/$DN$5&gt;=$BY$16),"CUMPLE","RECHAZADO"),"")</f>
        <v/>
      </c>
      <c r="BZ295" s="194">
        <f t="shared" si="1639"/>
        <v>0</v>
      </c>
      <c r="CA295" s="194">
        <f t="shared" si="1640"/>
        <v>0</v>
      </c>
      <c r="CB295" s="155"/>
      <c r="CC295" s="170"/>
      <c r="CD295" s="170"/>
      <c r="CE295" s="194">
        <f t="shared" si="1641"/>
        <v>0</v>
      </c>
      <c r="CF295" s="194" t="str">
        <f>IF(CC295&lt;&gt;"",IF(AND(CC295/$DN$5&lt;=$CF$15,CC295/$DS$5&gt;=$CF$16),"CUMPLE","RECHAZADO"),"")</f>
        <v/>
      </c>
      <c r="CG295" s="194">
        <f t="shared" si="1642"/>
        <v>0</v>
      </c>
      <c r="CH295" s="194">
        <f t="shared" si="1643"/>
        <v>0</v>
      </c>
      <c r="CI295" s="215"/>
      <c r="CJ295" s="196" t="str">
        <f t="shared" si="1644"/>
        <v/>
      </c>
      <c r="CK295" s="197">
        <f t="shared" si="1645"/>
        <v>0</v>
      </c>
      <c r="CL295" s="198" t="str">
        <f t="shared" si="1646"/>
        <v/>
      </c>
      <c r="CM295" s="155"/>
      <c r="CN295" s="199" t="str">
        <f t="shared" si="1647"/>
        <v/>
      </c>
      <c r="CO295" s="200">
        <f t="shared" si="1648"/>
        <v>0</v>
      </c>
      <c r="CP295" s="201" t="str">
        <f t="shared" si="1649"/>
        <v/>
      </c>
      <c r="CQ295" s="156"/>
      <c r="CR295" s="202">
        <f t="shared" si="1650"/>
        <v>0</v>
      </c>
      <c r="CS295" s="194">
        <f>(W295*$DP$5)+X295+(AF295*$DQ$5)+(AK295*$DR$5)+(AP295*$DS$5)+AV295+(BA295*$DQ$5)+(BF295*$DR$5)+(BK295*$DS$5)+BQ295+BV295+BW295+CC295+CD295</f>
        <v>0</v>
      </c>
      <c r="CT295" s="201">
        <f t="shared" si="1651"/>
        <v>0</v>
      </c>
      <c r="CU295" s="203"/>
      <c r="CV295" s="201" t="str">
        <f t="shared" si="1657"/>
        <v/>
      </c>
      <c r="DB295" s="204" t="str">
        <f t="shared" si="1652"/>
        <v/>
      </c>
      <c r="DC295" s="206"/>
    </row>
    <row r="296" spans="1:107" hidden="1" x14ac:dyDescent="0.25">
      <c r="A296" s="1046"/>
      <c r="B296" s="870">
        <v>4</v>
      </c>
      <c r="C296" s="1043"/>
      <c r="D296" s="220"/>
      <c r="E296" s="156"/>
      <c r="F296" s="207"/>
      <c r="G296" s="169" t="str">
        <f t="shared" ref="G296" si="1661">IF(F296&lt;&gt;"",IF(F296=$DV$6,"CUMPLE","RECHAZADO"),"")</f>
        <v/>
      </c>
      <c r="H296" s="170"/>
      <c r="I296" s="216"/>
      <c r="J296" s="208"/>
      <c r="K296" s="173">
        <f t="shared" si="1610"/>
        <v>0</v>
      </c>
      <c r="L296" s="174" t="e">
        <f t="shared" si="1611"/>
        <v>#DIV/0!</v>
      </c>
      <c r="M296" s="175" t="e">
        <f t="shared" si="1612"/>
        <v>#DIV/0!</v>
      </c>
      <c r="N296" s="176" t="e">
        <f t="shared" si="1613"/>
        <v>#DIV/0!</v>
      </c>
      <c r="O296" s="177" t="e">
        <f t="shared" si="1614"/>
        <v>#DIV/0!</v>
      </c>
      <c r="P296" s="178" t="str">
        <f>IF(H296&lt;&gt;"",IF(J296=K296,IF(H296="SI",IF(AND(I296&lt;=$DF$6,I296&gt;=($DF$6*0.9)),"CUMPLE","NO CUMPLE"),IF(I296=$DF$6,"CUMPLE","NO CUMPLE")),"NO CUMPLE"),"")</f>
        <v/>
      </c>
      <c r="Q296" s="179">
        <f t="shared" si="1615"/>
        <v>0</v>
      </c>
      <c r="R296" s="180" t="str">
        <f t="shared" si="1654"/>
        <v/>
      </c>
      <c r="S296" s="180" t="str">
        <f t="shared" si="1617"/>
        <v/>
      </c>
      <c r="T296" s="209"/>
      <c r="U296" s="210"/>
      <c r="V296" s="155"/>
      <c r="W296" s="211"/>
      <c r="X296" s="212"/>
      <c r="Y296" s="184">
        <f>ROUND(W296*$DP$6,0)</f>
        <v>0</v>
      </c>
      <c r="Z296" s="184">
        <f t="shared" si="1618"/>
        <v>0</v>
      </c>
      <c r="AA296" s="1045"/>
      <c r="AB296" s="185" t="str">
        <f>IF(W296&lt;&gt;"",IF((Y296/$DP$6)/$DN$6&lt;=$AA$20,"CUMPLE","RECHAZADO"),"")</f>
        <v/>
      </c>
      <c r="AC296" s="186">
        <f t="shared" si="1620"/>
        <v>0</v>
      </c>
      <c r="AD296" s="186">
        <f t="shared" si="1621"/>
        <v>0</v>
      </c>
      <c r="AE296" s="209"/>
      <c r="AF296" s="211"/>
      <c r="AG296" s="184">
        <f>ROUND(AF296*$DQ$6,0)</f>
        <v>0</v>
      </c>
      <c r="AH296" s="1045"/>
      <c r="AI296" s="185" t="str">
        <f>IF(AF296&lt;&gt;"",IF(AG296/$DQ$6&lt;=$AH$20,"CUMPLE","RECHAZADO"),"")</f>
        <v/>
      </c>
      <c r="AJ296" s="209"/>
      <c r="AK296" s="211"/>
      <c r="AL296" s="184">
        <f>ROUND(AK296*$DR$6,0)</f>
        <v>0</v>
      </c>
      <c r="AM296" s="1045"/>
      <c r="AN296" s="185" t="str">
        <f>IF(AK296&lt;&gt;"",IF(AL296/$DR$6&lt;=$AM$20,"CUMPLE","RECHAZADO"),"")</f>
        <v/>
      </c>
      <c r="AO296" s="209"/>
      <c r="AP296" s="211"/>
      <c r="AQ296" s="184">
        <f>ROUND(AP296*$DS$6,0)</f>
        <v>0</v>
      </c>
      <c r="AR296" s="1045"/>
      <c r="AS296" s="185" t="str">
        <f>IF(AP296&lt;&gt;"",IF(AQ296/$DR$6&lt;=$AR$20,"CUMPLE","RECHAZADO"),"")</f>
        <v/>
      </c>
      <c r="AT296" s="213"/>
      <c r="AU296" s="188">
        <f t="shared" si="1625"/>
        <v>0</v>
      </c>
      <c r="AV296" s="170"/>
      <c r="AW296" s="189">
        <f t="shared" si="1626"/>
        <v>0</v>
      </c>
      <c r="AX296" s="189">
        <f t="shared" si="1627"/>
        <v>0</v>
      </c>
      <c r="AY296" s="189" t="str">
        <f>IF(AV296&lt;&gt;"",IF(AN296="CUMPLE","CUMPLE","NO CUMPLE"),"")</f>
        <v/>
      </c>
      <c r="AZ296" s="155"/>
      <c r="BA296" s="211"/>
      <c r="BB296" s="184">
        <f>ROUND(BA296*$DQ$6,0)</f>
        <v>0</v>
      </c>
      <c r="BC296" s="191">
        <f t="shared" ref="BC296" si="1662">$BC$6</f>
        <v>599037720</v>
      </c>
      <c r="BD296" s="192" t="str">
        <f t="shared" si="1630"/>
        <v/>
      </c>
      <c r="BE296" s="209"/>
      <c r="BF296" s="211"/>
      <c r="BG296" s="184">
        <f>ROUND(BF296*$DR$6,0)</f>
        <v>0</v>
      </c>
      <c r="BH296" s="184">
        <f t="shared" ref="BH296" si="1663">$BH$6</f>
        <v>1500854400</v>
      </c>
      <c r="BI296" s="192" t="str">
        <f t="shared" si="1632"/>
        <v/>
      </c>
      <c r="BJ296" s="209"/>
      <c r="BK296" s="211"/>
      <c r="BL296" s="184">
        <f>ROUND(BK296*$DS$6,0)</f>
        <v>0</v>
      </c>
      <c r="BM296" s="1045"/>
      <c r="BN296" s="185" t="str">
        <f>IF(BK296&lt;&gt;"",IF((BL296/$DR$6)/$DN$6&lt;=$BM$20,"CUMPLE","RECHAZADO"),"")</f>
        <v/>
      </c>
      <c r="BO296" s="214"/>
      <c r="BP296" s="188">
        <f t="shared" si="1634"/>
        <v>0</v>
      </c>
      <c r="BQ296" s="170"/>
      <c r="BR296" s="189">
        <f t="shared" si="1635"/>
        <v>0</v>
      </c>
      <c r="BS296" s="189">
        <f t="shared" si="1636"/>
        <v>0</v>
      </c>
      <c r="BT296" s="189" t="str">
        <f>IF(BQ296&lt;&gt;"",IF(BI296="CUMPLE","CUMPLE","NO CUMPLE"),"")</f>
        <v/>
      </c>
      <c r="BU296" s="155"/>
      <c r="BV296" s="170"/>
      <c r="BW296" s="170"/>
      <c r="BX296" s="194">
        <f t="shared" si="1638"/>
        <v>0</v>
      </c>
      <c r="BY296" s="194" t="str">
        <f>IF(BV296&lt;&gt;"",IF(AND(BV296/$DN$6&lt;=$BY$15,BV296/$DN$6&gt;=$BY$16),"CUMPLE","RECHAZADO"),"")</f>
        <v/>
      </c>
      <c r="BZ296" s="194">
        <f t="shared" si="1639"/>
        <v>0</v>
      </c>
      <c r="CA296" s="194">
        <f t="shared" si="1640"/>
        <v>0</v>
      </c>
      <c r="CB296" s="155"/>
      <c r="CC296" s="170"/>
      <c r="CD296" s="170"/>
      <c r="CE296" s="194">
        <f t="shared" si="1641"/>
        <v>0</v>
      </c>
      <c r="CF296" s="194" t="str">
        <f>IF(CC296&lt;&gt;"",IF(AND(CC296/$DN$6&lt;=$CF$15,CC296/$DS$6&gt;=$CF$16),"CUMPLE","RECHAZADO"),"")</f>
        <v/>
      </c>
      <c r="CG296" s="194">
        <f t="shared" si="1642"/>
        <v>0</v>
      </c>
      <c r="CH296" s="194">
        <f t="shared" si="1643"/>
        <v>0</v>
      </c>
      <c r="CI296" s="215"/>
      <c r="CJ296" s="196" t="str">
        <f t="shared" si="1644"/>
        <v/>
      </c>
      <c r="CK296" s="197">
        <f t="shared" si="1645"/>
        <v>0</v>
      </c>
      <c r="CL296" s="198" t="str">
        <f t="shared" si="1646"/>
        <v/>
      </c>
      <c r="CM296" s="155"/>
      <c r="CN296" s="199" t="str">
        <f t="shared" si="1647"/>
        <v/>
      </c>
      <c r="CO296" s="200">
        <f t="shared" si="1648"/>
        <v>0</v>
      </c>
      <c r="CP296" s="201" t="str">
        <f t="shared" si="1649"/>
        <v/>
      </c>
      <c r="CQ296" s="156"/>
      <c r="CR296" s="202">
        <f t="shared" si="1650"/>
        <v>0</v>
      </c>
      <c r="CS296" s="194">
        <f>(W296*$DP$6)+X296+(AF296*$DQ$6)+(AK296*$DR$6)+(AP296*$DS$6)+AV296+(BA296*$DQ$6)+(BF296*$DR$6)+(BK296*$DS$6)+BQ296+BV296+BW296+CC296+CD296</f>
        <v>0</v>
      </c>
      <c r="CT296" s="201">
        <f t="shared" si="1651"/>
        <v>0</v>
      </c>
      <c r="CU296" s="203"/>
      <c r="CV296" s="201" t="str">
        <f t="shared" si="1657"/>
        <v/>
      </c>
      <c r="DB296" s="204" t="str">
        <f t="shared" si="1652"/>
        <v/>
      </c>
      <c r="DC296" s="206"/>
    </row>
    <row r="297" spans="1:107" hidden="1" x14ac:dyDescent="0.25">
      <c r="A297" s="1042"/>
      <c r="B297" s="750">
        <v>5</v>
      </c>
      <c r="C297" s="1043"/>
      <c r="D297" s="220"/>
      <c r="E297" s="156"/>
      <c r="F297" s="751"/>
      <c r="G297" s="752" t="str">
        <f t="shared" ref="G297" si="1664">IF(F297&lt;&gt;"",IF(F297=$DV$7,"CUMPLE","RECHAZADO"),"")</f>
        <v/>
      </c>
      <c r="H297" s="753"/>
      <c r="I297" s="754"/>
      <c r="J297" s="784"/>
      <c r="K297" s="756">
        <f t="shared" si="1610"/>
        <v>0</v>
      </c>
      <c r="L297" s="174" t="e">
        <f t="shared" si="1611"/>
        <v>#DIV/0!</v>
      </c>
      <c r="M297" s="175" t="e">
        <f t="shared" si="1612"/>
        <v>#DIV/0!</v>
      </c>
      <c r="N297" s="176" t="e">
        <f t="shared" si="1613"/>
        <v>#DIV/0!</v>
      </c>
      <c r="O297" s="177" t="e">
        <f t="shared" si="1614"/>
        <v>#DIV/0!</v>
      </c>
      <c r="P297" s="757" t="str">
        <f>IF(H297&lt;&gt;"",IF(J297=K297,IF(H297="SI",IF(AND(I297&lt;=$DF$7,I297&gt;=($DF$7*0.9)),"CUMPLE","NO CUMPLE"),IF(I297=$DF$7,"CUMPLE","NO CUMPLE")),"NO CUMPLE"),"")</f>
        <v/>
      </c>
      <c r="Q297" s="179">
        <f t="shared" si="1615"/>
        <v>0</v>
      </c>
      <c r="R297" s="758" t="str">
        <f t="shared" si="1654"/>
        <v/>
      </c>
      <c r="S297" s="758" t="str">
        <f t="shared" si="1617"/>
        <v/>
      </c>
      <c r="T297" s="759"/>
      <c r="U297" s="760"/>
      <c r="V297" s="155"/>
      <c r="W297" s="761"/>
      <c r="X297" s="762"/>
      <c r="Y297" s="763">
        <f>ROUND(W297*$DP$7,0)</f>
        <v>0</v>
      </c>
      <c r="Z297" s="763">
        <f t="shared" si="1618"/>
        <v>0</v>
      </c>
      <c r="AA297" s="1045"/>
      <c r="AB297" s="764" t="str">
        <f>IF(W297&lt;&gt;"",IF((Y297/$DP$7)/$DN$7&lt;=$AA$20,"CUMPLE","RECHAZADO"),"")</f>
        <v/>
      </c>
      <c r="AC297" s="765">
        <f t="shared" si="1620"/>
        <v>0</v>
      </c>
      <c r="AD297" s="765">
        <f t="shared" si="1621"/>
        <v>0</v>
      </c>
      <c r="AE297" s="759"/>
      <c r="AF297" s="761"/>
      <c r="AG297" s="763">
        <f>ROUND(AF297*$DQ$7,0)</f>
        <v>0</v>
      </c>
      <c r="AH297" s="1045"/>
      <c r="AI297" s="764" t="str">
        <f>IF(AF297&lt;&gt;"",IF(AG297/$DQ$7&lt;=$AH$20,"CUMPLE","RECHAZADO"),"")</f>
        <v/>
      </c>
      <c r="AJ297" s="759"/>
      <c r="AK297" s="761"/>
      <c r="AL297" s="763">
        <f>ROUND(AK297*$DR$7,0)</f>
        <v>0</v>
      </c>
      <c r="AM297" s="1045"/>
      <c r="AN297" s="764" t="str">
        <f>IF(AK297&lt;&gt;"",IF(AL297/$DR$7&lt;=$AM$20,"CUMPLE","RECHAZADO"),"")</f>
        <v/>
      </c>
      <c r="AO297" s="759"/>
      <c r="AP297" s="761"/>
      <c r="AQ297" s="763">
        <f>ROUND(AP297*$DS$7,0)</f>
        <v>0</v>
      </c>
      <c r="AR297" s="1045"/>
      <c r="AS297" s="764" t="str">
        <f>IF(AP297&lt;&gt;"",IF(AQ297/$DR$7&lt;=$AR$20,"CUMPLE","RECHAZADO"),"")</f>
        <v/>
      </c>
      <c r="AT297" s="766"/>
      <c r="AU297" s="767">
        <f t="shared" si="1625"/>
        <v>0</v>
      </c>
      <c r="AV297" s="753"/>
      <c r="AW297" s="768">
        <f t="shared" si="1626"/>
        <v>0</v>
      </c>
      <c r="AX297" s="768">
        <f t="shared" si="1627"/>
        <v>0</v>
      </c>
      <c r="AY297" s="768" t="str">
        <f>IF(AV297&lt;&gt;"",IF(AI297="CUMPLE",IF(AN297="CUMPLE","CUMPLE","NO CUMPLE"),"NO CUMPLE")," ")</f>
        <v xml:space="preserve"> </v>
      </c>
      <c r="AZ297" s="155"/>
      <c r="BA297" s="761"/>
      <c r="BB297" s="763">
        <f>ROUND(BA297*$DQ$7,0)</f>
        <v>0</v>
      </c>
      <c r="BC297" s="770">
        <f t="shared" ref="BC297" si="1665">$BC$7</f>
        <v>512088380</v>
      </c>
      <c r="BD297" s="164" t="str">
        <f t="shared" si="1630"/>
        <v/>
      </c>
      <c r="BE297" s="759"/>
      <c r="BF297" s="761"/>
      <c r="BG297" s="763">
        <f>ROUND(BF297*$DR$7,0)</f>
        <v>0</v>
      </c>
      <c r="BH297" s="763">
        <f t="shared" ref="BH297" si="1666">$BH$7</f>
        <v>1342093772</v>
      </c>
      <c r="BI297" s="164" t="str">
        <f t="shared" si="1632"/>
        <v/>
      </c>
      <c r="BJ297" s="759"/>
      <c r="BK297" s="761"/>
      <c r="BL297" s="763">
        <f>ROUND(BK297*$DS$7,0)</f>
        <v>0</v>
      </c>
      <c r="BM297" s="1045"/>
      <c r="BN297" s="764" t="str">
        <f>IF(BK297&lt;&gt;"",IF((BL297/$DR$7)/$DN$7&lt;=$BM$20,"CUMPLE","RECHAZADO"),"")</f>
        <v/>
      </c>
      <c r="BO297" s="771"/>
      <c r="BP297" s="767">
        <f t="shared" si="1634"/>
        <v>0</v>
      </c>
      <c r="BQ297" s="753"/>
      <c r="BR297" s="768">
        <f t="shared" si="1635"/>
        <v>0</v>
      </c>
      <c r="BS297" s="768">
        <f t="shared" si="1636"/>
        <v>0</v>
      </c>
      <c r="BT297" s="768" t="str">
        <f>IF(BQ297&lt;&gt;"",IF(BD297="CUMPLE",IF(BI297="CUMPLE","CUMPLE","NO CUMPLE"),"NO CUMPLE")," ")</f>
        <v xml:space="preserve"> </v>
      </c>
      <c r="BU297" s="155"/>
      <c r="BV297" s="753"/>
      <c r="BW297" s="753"/>
      <c r="BX297" s="772">
        <f t="shared" si="1638"/>
        <v>0</v>
      </c>
      <c r="BY297" s="772" t="str">
        <f>IF(BV297&lt;&gt;"",IF(AND(BV297/$DN$7&lt;=$BY$15,BV297/$DN$7&gt;=$BY$16),"CUMPLE","RECHAZADO"),"")</f>
        <v/>
      </c>
      <c r="BZ297" s="772">
        <f t="shared" si="1639"/>
        <v>0</v>
      </c>
      <c r="CA297" s="772">
        <f t="shared" si="1640"/>
        <v>0</v>
      </c>
      <c r="CB297" s="155"/>
      <c r="CC297" s="753"/>
      <c r="CD297" s="753"/>
      <c r="CE297" s="772">
        <f t="shared" si="1641"/>
        <v>0</v>
      </c>
      <c r="CF297" s="772" t="str">
        <f>IF(CC297&lt;&gt;"",IF(AND(CC297/$DN$7&lt;=$CF$15,CC297/$DS$7&gt;=$CF$16),"CUMPLE","RECHAZADO"),"")</f>
        <v/>
      </c>
      <c r="CG297" s="772">
        <f t="shared" si="1642"/>
        <v>0</v>
      </c>
      <c r="CH297" s="772">
        <f t="shared" si="1643"/>
        <v>0</v>
      </c>
      <c r="CI297" s="773"/>
      <c r="CJ297" s="774" t="str">
        <f t="shared" si="1644"/>
        <v/>
      </c>
      <c r="CK297" s="775">
        <f t="shared" si="1645"/>
        <v>0</v>
      </c>
      <c r="CL297" s="776" t="str">
        <f t="shared" si="1646"/>
        <v/>
      </c>
      <c r="CM297" s="155"/>
      <c r="CN297" s="777" t="str">
        <f t="shared" si="1647"/>
        <v/>
      </c>
      <c r="CO297" s="778">
        <f t="shared" si="1648"/>
        <v>0</v>
      </c>
      <c r="CP297" s="779" t="str">
        <f t="shared" si="1649"/>
        <v/>
      </c>
      <c r="CQ297" s="156"/>
      <c r="CR297" s="780">
        <f t="shared" si="1650"/>
        <v>0</v>
      </c>
      <c r="CS297" s="772">
        <f>(W297*$DP$7)+X297+(AF297*$DQ$7)+(AK297*$DR$7)+(AP297*$DS$7)+AV297+(BA297*$DQ$7)+(BF297*$DR$7)+(BK297*$DS$7)+BQ297+BV297+BW297+CC297+CD297</f>
        <v>0</v>
      </c>
      <c r="CT297" s="779">
        <f t="shared" si="1651"/>
        <v>0</v>
      </c>
      <c r="CU297" s="781"/>
      <c r="CV297" s="779" t="str">
        <f t="shared" si="1657"/>
        <v/>
      </c>
      <c r="DB297" s="782" t="str">
        <f t="shared" si="1652"/>
        <v/>
      </c>
      <c r="DC297" s="783"/>
    </row>
    <row r="298" spans="1:107" x14ac:dyDescent="0.25">
      <c r="A298" s="1039"/>
      <c r="B298" s="870">
        <v>6</v>
      </c>
      <c r="C298" s="1039"/>
      <c r="D298" s="726"/>
      <c r="E298" s="871"/>
      <c r="F298" s="872">
        <v>26104086008</v>
      </c>
      <c r="G298" s="873" t="str">
        <f t="shared" ref="G298" si="1667">IF(F298&lt;&gt;"",IF(F298=$DV$8,"CUMPLE","RECHAZADO"),"")</f>
        <v>CUMPLE</v>
      </c>
      <c r="H298" s="874" t="s">
        <v>1631</v>
      </c>
      <c r="I298" s="880">
        <v>23701756967</v>
      </c>
      <c r="J298" s="208">
        <v>450333382</v>
      </c>
      <c r="K298" s="173">
        <f t="shared" si="1610"/>
        <v>450333382</v>
      </c>
      <c r="L298" s="724" t="e">
        <f t="shared" si="1611"/>
        <v>#DIV/0!</v>
      </c>
      <c r="M298" s="175" t="e">
        <f t="shared" si="1612"/>
        <v>#DIV/0!</v>
      </c>
      <c r="N298" s="176" t="e">
        <f t="shared" si="1613"/>
        <v>#DIV/0!</v>
      </c>
      <c r="O298" s="177" t="e">
        <f t="shared" si="1614"/>
        <v>#DIV/0!</v>
      </c>
      <c r="P298" s="178" t="str">
        <f>IF(H298&lt;&gt;"",IF(J298=K298,IF(H298="SI",IF(AND(I298&lt;=$DF$8,I298&gt;=($DF$8*0.9)),"CUMPLE","NO CUMPLE"),IF(I298=$DF$8,"CUMPLE","NO CUMPLE")),"NO CUMPLE"),"")</f>
        <v>CUMPLE</v>
      </c>
      <c r="Q298" s="725">
        <f t="shared" si="1615"/>
        <v>0</v>
      </c>
      <c r="R298" s="180">
        <f t="shared" si="1654"/>
        <v>24152090349</v>
      </c>
      <c r="S298" s="180">
        <f t="shared" si="1617"/>
        <v>23701756967</v>
      </c>
      <c r="T298" s="209"/>
      <c r="U298" s="209"/>
      <c r="V298" s="871"/>
      <c r="W298" s="874">
        <v>1204795</v>
      </c>
      <c r="X298" s="876">
        <v>1327685</v>
      </c>
      <c r="Y298" s="184">
        <f>ROUND(W298*$DP$8,0)</f>
        <v>69878110</v>
      </c>
      <c r="Z298" s="184">
        <f t="shared" si="1618"/>
        <v>1327684</v>
      </c>
      <c r="AA298" s="1044"/>
      <c r="AB298" s="185" t="str">
        <f>IF(W298&lt;&gt;"",IF((Y298/$DP$8)/$DN$8&lt;=$AA$20,"CUMPLE","RECHAZADO"),"")</f>
        <v>CUMPLE</v>
      </c>
      <c r="AC298" s="186">
        <f t="shared" si="1620"/>
        <v>71205794</v>
      </c>
      <c r="AD298" s="186">
        <f t="shared" si="1621"/>
        <v>69878110</v>
      </c>
      <c r="AE298" s="209"/>
      <c r="AF298" s="874">
        <v>181115</v>
      </c>
      <c r="AG298" s="184">
        <f>ROUND(AF298*$DQ$8,0)</f>
        <v>2535610</v>
      </c>
      <c r="AH298" s="1044"/>
      <c r="AI298" s="185" t="str">
        <f>IF(AF298&lt;&gt;"",IF(AG298/$DQ$8&lt;=$AH$20,"CUMPLE","RECHAZADO"),"")</f>
        <v>CUMPLE</v>
      </c>
      <c r="AJ298" s="209"/>
      <c r="AK298" s="874">
        <v>144556</v>
      </c>
      <c r="AL298" s="184">
        <f>ROUND(AK298*$DR$8,0)</f>
        <v>8384248</v>
      </c>
      <c r="AM298" s="1044"/>
      <c r="AN298" s="185" t="str">
        <f>IF(AK298&lt;&gt;"",IF(AL298/$DR$8&lt;=$AM$20,"CUMPLE","RECHAZADO"),"")</f>
        <v>CUMPLE</v>
      </c>
      <c r="AO298" s="209"/>
      <c r="AP298" s="874"/>
      <c r="AQ298" s="184">
        <f>ROUND(AP298*$DS$8,0)</f>
        <v>0</v>
      </c>
      <c r="AR298" s="1044"/>
      <c r="AS298" s="185" t="str">
        <f>IF(AP298&lt;&gt;"",IF(AQ298/$DR$8&lt;=$AR$20,"CUMPLE","RECHAZADO"),"")</f>
        <v/>
      </c>
      <c r="AT298" s="185"/>
      <c r="AU298" s="194">
        <f t="shared" si="1625"/>
        <v>10919858</v>
      </c>
      <c r="AV298" s="874">
        <v>2074774</v>
      </c>
      <c r="AW298" s="877">
        <f t="shared" si="1626"/>
        <v>2074773</v>
      </c>
      <c r="AX298" s="877">
        <f t="shared" si="1627"/>
        <v>12994631</v>
      </c>
      <c r="AY298" s="877" t="str">
        <f>IF(AV298&lt;&gt;"",IF(AN298="CUMPLE","CUMPLE","NO CUMPLE"),"")</f>
        <v>CUMPLE</v>
      </c>
      <c r="AZ298" s="871"/>
      <c r="BA298" s="874">
        <v>11882185</v>
      </c>
      <c r="BB298" s="184">
        <f>ROUND(BA298*$DQ$8,0)</f>
        <v>166350590</v>
      </c>
      <c r="BC298" s="184">
        <f t="shared" ref="BC298" si="1668">$BC$8</f>
        <v>282572794</v>
      </c>
      <c r="BD298" s="185" t="str">
        <f t="shared" si="1630"/>
        <v>CUMPLE</v>
      </c>
      <c r="BE298" s="209"/>
      <c r="BF298" s="874">
        <v>11163798</v>
      </c>
      <c r="BG298" s="184">
        <f>ROUND(BF298*$DR$8,0)</f>
        <v>647500284</v>
      </c>
      <c r="BH298" s="184">
        <f t="shared" ref="BH298" si="1669">$BH$8</f>
        <v>1099881666</v>
      </c>
      <c r="BI298" s="185" t="str">
        <f t="shared" si="1632"/>
        <v>CUMPLE</v>
      </c>
      <c r="BJ298" s="209"/>
      <c r="BK298" s="874"/>
      <c r="BL298" s="184">
        <f>ROUND(BK298*$DS$8,0)</f>
        <v>0</v>
      </c>
      <c r="BM298" s="1044"/>
      <c r="BN298" s="185" t="str">
        <f>IF(BK298&lt;&gt;"",IF((BL298/$DR$8)/$DN$8&lt;=$BM$20,"CUMPLE","RECHAZADO"),"")</f>
        <v/>
      </c>
      <c r="BO298" s="878"/>
      <c r="BP298" s="194">
        <f t="shared" si="1634"/>
        <v>813850874</v>
      </c>
      <c r="BQ298" s="874">
        <v>154631667</v>
      </c>
      <c r="BR298" s="877">
        <f t="shared" si="1635"/>
        <v>154631666</v>
      </c>
      <c r="BS298" s="877">
        <f t="shared" si="1636"/>
        <v>968482540</v>
      </c>
      <c r="BT298" s="877" t="str">
        <f>IF(BQ298&lt;&gt;"",IF(BI298="CUMPLE","CUMPLE","NO CUMPLE"),"")</f>
        <v>CUMPLE</v>
      </c>
      <c r="BU298" s="871"/>
      <c r="BV298" s="874">
        <v>120593971</v>
      </c>
      <c r="BW298" s="874">
        <v>2291286</v>
      </c>
      <c r="BX298" s="194">
        <f t="shared" si="1638"/>
        <v>2291285</v>
      </c>
      <c r="BY298" s="194" t="str">
        <f>IF(BV298&lt;&gt;"",IF(AND(BV298/$DN$8&lt;=$BY$15,BV298/$DN$8&gt;=$BY$16),"CUMPLE","RECHAZADO"),"")</f>
        <v>CUMPLE</v>
      </c>
      <c r="BZ298" s="194">
        <f t="shared" si="1639"/>
        <v>120593971</v>
      </c>
      <c r="CA298" s="194">
        <f t="shared" si="1640"/>
        <v>122885256</v>
      </c>
      <c r="CB298" s="871"/>
      <c r="CC298" s="874"/>
      <c r="CD298" s="874"/>
      <c r="CE298" s="194">
        <f t="shared" si="1641"/>
        <v>0</v>
      </c>
      <c r="CF298" s="194" t="str">
        <f>IF(CC298&lt;&gt;"",IF(AND(CC298/$DN$8&lt;=$CF$15,CC298/$DS$8&gt;=$CF$16),"CUMPLE","RECHAZADO"),"")</f>
        <v/>
      </c>
      <c r="CG298" s="194">
        <f t="shared" si="1642"/>
        <v>0</v>
      </c>
      <c r="CH298" s="194">
        <f t="shared" si="1643"/>
        <v>0</v>
      </c>
      <c r="CI298" s="194"/>
      <c r="CJ298" s="232">
        <f t="shared" si="1644"/>
        <v>24152090349</v>
      </c>
      <c r="CK298" s="197">
        <f t="shared" si="1645"/>
        <v>1175568221</v>
      </c>
      <c r="CL298" s="232">
        <f t="shared" si="1646"/>
        <v>25327658570</v>
      </c>
      <c r="CM298" s="871"/>
      <c r="CN298" s="200">
        <f t="shared" si="1647"/>
        <v>23701756967</v>
      </c>
      <c r="CO298" s="200">
        <f t="shared" si="1648"/>
        <v>1015242813</v>
      </c>
      <c r="CP298" s="200">
        <f t="shared" si="1649"/>
        <v>24716999780</v>
      </c>
      <c r="CQ298" s="871"/>
      <c r="CR298" s="194">
        <f t="shared" si="1650"/>
        <v>24152090349</v>
      </c>
      <c r="CS298" s="194">
        <f>(W298*$DP$8)+X298+(AF298*$DQ$8)+(AK298*$DR$8)+(AP298*$DS$8)+AV298+(BA298*$DQ$8)+(BF298*$DR$8)+(BK298*$DS$8)+BQ298+BV298+BW298+CC298+CD298</f>
        <v>1175568225</v>
      </c>
      <c r="CT298" s="200">
        <f t="shared" si="1651"/>
        <v>25327658574</v>
      </c>
      <c r="CU298" s="874">
        <v>25327658574</v>
      </c>
      <c r="CV298" s="200" t="str">
        <f t="shared" si="1657"/>
        <v>OK</v>
      </c>
      <c r="CW298" s="136"/>
      <c r="DB298" s="879" t="str">
        <f t="shared" si="1652"/>
        <v>HABILITADO</v>
      </c>
      <c r="DC298" s="487"/>
    </row>
    <row r="299" spans="1:107" x14ac:dyDescent="0.25">
      <c r="A299" s="1039"/>
      <c r="B299" s="870">
        <v>7</v>
      </c>
      <c r="C299" s="1039"/>
      <c r="D299" s="726"/>
      <c r="E299" s="871"/>
      <c r="F299" s="872">
        <v>34957158037</v>
      </c>
      <c r="G299" s="873" t="str">
        <f t="shared" ref="G299" si="1670">IF(F299&lt;&gt;"",IF(F299=$DV$9,"CUMPLE","RECHAZADO"),"")</f>
        <v>CUMPLE</v>
      </c>
      <c r="H299" s="874" t="s">
        <v>1631</v>
      </c>
      <c r="I299" s="880">
        <v>31901490171</v>
      </c>
      <c r="J299" s="208">
        <v>606128313</v>
      </c>
      <c r="K299" s="173">
        <f t="shared" si="1610"/>
        <v>606128313</v>
      </c>
      <c r="L299" s="724" t="e">
        <f t="shared" si="1611"/>
        <v>#DIV/0!</v>
      </c>
      <c r="M299" s="175" t="e">
        <f t="shared" si="1612"/>
        <v>#DIV/0!</v>
      </c>
      <c r="N299" s="176" t="e">
        <f t="shared" si="1613"/>
        <v>#DIV/0!</v>
      </c>
      <c r="O299" s="177" t="e">
        <f t="shared" si="1614"/>
        <v>#DIV/0!</v>
      </c>
      <c r="P299" s="178" t="str">
        <f>IF(H299&lt;&gt;"",IF(J299=K299,IF(H299="SI",IF(AND(I299&lt;=$DF$9,I299&gt;=($DF$9*0.9)),"CUMPLE","NO CUMPLE"),IF(I299=$DF$9,"CUMPLE","NO CUMPLE")),"NO CUMPLE"),"")</f>
        <v>CUMPLE</v>
      </c>
      <c r="Q299" s="725">
        <f t="shared" si="1615"/>
        <v>0</v>
      </c>
      <c r="R299" s="180">
        <f t="shared" si="1654"/>
        <v>32507618484</v>
      </c>
      <c r="S299" s="180">
        <f t="shared" si="1617"/>
        <v>31901490171</v>
      </c>
      <c r="T299" s="209"/>
      <c r="U299" s="209"/>
      <c r="V299" s="871"/>
      <c r="W299" s="874">
        <v>1229595</v>
      </c>
      <c r="X299" s="876">
        <v>1985796</v>
      </c>
      <c r="Y299" s="184">
        <f>ROUND(W299*$DP$9,0)</f>
        <v>104515575</v>
      </c>
      <c r="Z299" s="184">
        <f t="shared" si="1618"/>
        <v>1985796</v>
      </c>
      <c r="AA299" s="1044"/>
      <c r="AB299" s="185" t="str">
        <f>IF(W299&lt;&gt;"",IF((Y299/$DP$9)/$DN$9&lt;=$AA$20,"CUMPLE","RECHAZADO"),"")</f>
        <v>CUMPLE</v>
      </c>
      <c r="AC299" s="186">
        <f t="shared" si="1620"/>
        <v>106501371</v>
      </c>
      <c r="AD299" s="186">
        <f t="shared" si="1621"/>
        <v>104515575</v>
      </c>
      <c r="AE299" s="209"/>
      <c r="AF299" s="874">
        <v>184767</v>
      </c>
      <c r="AG299" s="184">
        <f>ROUND(AF299*$DQ$9,0)</f>
        <v>5912544</v>
      </c>
      <c r="AH299" s="1044"/>
      <c r="AI299" s="185" t="str">
        <f>IF(AF299&lt;&gt;"",IF(AG299/$DQ$9&lt;=$AH$20,"CUMPLE","RECHAZADO"),"")</f>
        <v>CUMPLE</v>
      </c>
      <c r="AJ299" s="209"/>
      <c r="AK299" s="874">
        <v>147471</v>
      </c>
      <c r="AL299" s="184">
        <f>ROUND(AK299*$DR$9,0)</f>
        <v>12535035</v>
      </c>
      <c r="AM299" s="1044"/>
      <c r="AN299" s="185" t="str">
        <f>IF(AK299&lt;&gt;"",IF(AL299/$DR$9&lt;=$AM$20,"CUMPLE","RECHAZADO"),"")</f>
        <v>CUMPLE</v>
      </c>
      <c r="AO299" s="209"/>
      <c r="AP299" s="874"/>
      <c r="AQ299" s="184">
        <f>ROUND(AP299*$DS$9,0)</f>
        <v>0</v>
      </c>
      <c r="AR299" s="1044"/>
      <c r="AS299" s="185" t="str">
        <f>IF(AP299&lt;&gt;"",IF(AQ299/$DR$9&lt;=$AR$20,"CUMPLE","RECHAZADO"),"")</f>
        <v/>
      </c>
      <c r="AT299" s="185"/>
      <c r="AU299" s="194">
        <f t="shared" si="1625"/>
        <v>18447579</v>
      </c>
      <c r="AV299" s="874">
        <v>3505041</v>
      </c>
      <c r="AW299" s="877">
        <f t="shared" si="1626"/>
        <v>3505040</v>
      </c>
      <c r="AX299" s="877">
        <f t="shared" si="1627"/>
        <v>21952619</v>
      </c>
      <c r="AY299" s="877" t="str">
        <f t="shared" ref="AY299:AY303" si="1671">IF(AV299&lt;&gt;"",IF(AI299="CUMPLE",IF(AN299="CUMPLE","CUMPLE","NO CUMPLE"),"NO CUMPLE")," ")</f>
        <v>CUMPLE</v>
      </c>
      <c r="AZ299" s="871"/>
      <c r="BA299" s="874">
        <v>9369634</v>
      </c>
      <c r="BB299" s="184">
        <f>ROUND(BA299*$DQ$9,0)</f>
        <v>299828288</v>
      </c>
      <c r="BC299" s="184">
        <f t="shared" ref="BC299" si="1672">$BC$9</f>
        <v>498219200</v>
      </c>
      <c r="BD299" s="185" t="str">
        <f t="shared" si="1630"/>
        <v>CUMPLE</v>
      </c>
      <c r="BE299" s="209"/>
      <c r="BF299" s="874">
        <v>8803154</v>
      </c>
      <c r="BG299" s="184">
        <f>ROUND(BF299*$DR$9,0)</f>
        <v>748268090</v>
      </c>
      <c r="BH299" s="184">
        <f t="shared" ref="BH299" si="1673">$BH$9</f>
        <v>1243383400</v>
      </c>
      <c r="BI299" s="185" t="str">
        <f t="shared" si="1632"/>
        <v>CUMPLE</v>
      </c>
      <c r="BJ299" s="209"/>
      <c r="BK299" s="874"/>
      <c r="BL299" s="184">
        <f>ROUND(BK299*$DS$9,0)</f>
        <v>0</v>
      </c>
      <c r="BM299" s="1044"/>
      <c r="BN299" s="185" t="str">
        <f>IF(BK299&lt;&gt;"",IF((BL299/$DR$9)/$DN$9&lt;=$BM$20,"CUMPLE","RECHAZADO"),"")</f>
        <v/>
      </c>
      <c r="BO299" s="878"/>
      <c r="BP299" s="194">
        <f t="shared" si="1634"/>
        <v>1048096378</v>
      </c>
      <c r="BQ299" s="874">
        <v>199138312</v>
      </c>
      <c r="BR299" s="877">
        <f t="shared" si="1635"/>
        <v>199138312</v>
      </c>
      <c r="BS299" s="877">
        <f t="shared" si="1636"/>
        <v>1247234690</v>
      </c>
      <c r="BT299" s="877" t="str">
        <f t="shared" ref="BT299:BT303" si="1674">IF(BQ299&lt;&gt;"",IF(BD299="CUMPLE",IF(BI299="CUMPLE","CUMPLE","NO CUMPLE"),"NO CUMPLE")," ")</f>
        <v>CUMPLE</v>
      </c>
      <c r="BU299" s="871"/>
      <c r="BV299" s="874">
        <v>120399464</v>
      </c>
      <c r="BW299" s="874">
        <v>2287590</v>
      </c>
      <c r="BX299" s="194">
        <f t="shared" si="1638"/>
        <v>2287590</v>
      </c>
      <c r="BY299" s="194" t="str">
        <f>IF(BV299&lt;&gt;"",IF(AND(BV299/$DN$9&lt;=$BY$15,BV299/$DN$9&gt;=$BY$16),"CUMPLE","RECHAZADO"),"")</f>
        <v>CUMPLE</v>
      </c>
      <c r="BZ299" s="194">
        <f t="shared" si="1639"/>
        <v>120399464</v>
      </c>
      <c r="CA299" s="194">
        <f t="shared" si="1640"/>
        <v>122687054</v>
      </c>
      <c r="CB299" s="871"/>
      <c r="CC299" s="874"/>
      <c r="CD299" s="874"/>
      <c r="CE299" s="194">
        <f t="shared" si="1641"/>
        <v>0</v>
      </c>
      <c r="CF299" s="194" t="str">
        <f>IF(CC299&lt;&gt;"",IF(AND(CC299/$DN$9&lt;=$CF$15,CC299/$DS$9&gt;=$CF$16),"CUMPLE","RECHAZADO"),"")</f>
        <v/>
      </c>
      <c r="CG299" s="194">
        <f t="shared" si="1642"/>
        <v>0</v>
      </c>
      <c r="CH299" s="194">
        <f t="shared" si="1643"/>
        <v>0</v>
      </c>
      <c r="CI299" s="194"/>
      <c r="CJ299" s="232">
        <f t="shared" si="1644"/>
        <v>32507618484</v>
      </c>
      <c r="CK299" s="197">
        <f t="shared" si="1645"/>
        <v>1498375734</v>
      </c>
      <c r="CL299" s="232">
        <f t="shared" si="1646"/>
        <v>34005994218</v>
      </c>
      <c r="CM299" s="871"/>
      <c r="CN299" s="200">
        <f t="shared" si="1647"/>
        <v>31901490171</v>
      </c>
      <c r="CO299" s="200">
        <f t="shared" si="1648"/>
        <v>1291458996</v>
      </c>
      <c r="CP299" s="200">
        <f t="shared" si="1649"/>
        <v>33192949167</v>
      </c>
      <c r="CQ299" s="871"/>
      <c r="CR299" s="194">
        <f t="shared" si="1650"/>
        <v>32507618484</v>
      </c>
      <c r="CS299" s="194">
        <f>(W299*$DP$9)+X299+(AF299*$DQ$9)+(AK299*$DR$9)+(AP299*$DS$9)+AV299+(BA299*$DQ$9)+(BF299*$DR$9)+(BK299*$DS$9)+BQ299+BV299+BW299+CC299+CD299</f>
        <v>1498375735</v>
      </c>
      <c r="CT299" s="200">
        <f t="shared" si="1651"/>
        <v>34005994219</v>
      </c>
      <c r="CU299" s="874">
        <v>34005994219</v>
      </c>
      <c r="CV299" s="200" t="str">
        <f t="shared" si="1657"/>
        <v>OK</v>
      </c>
      <c r="CW299" s="136"/>
      <c r="DB299" s="879" t="str">
        <f t="shared" si="1652"/>
        <v>HABILITADO</v>
      </c>
      <c r="DC299" s="487"/>
    </row>
    <row r="300" spans="1:107" ht="17.25" thickBot="1" x14ac:dyDescent="0.3">
      <c r="A300" s="1039"/>
      <c r="B300" s="870">
        <v>8</v>
      </c>
      <c r="C300" s="1039"/>
      <c r="D300" s="726"/>
      <c r="E300" s="871"/>
      <c r="F300" s="872">
        <v>19803878581</v>
      </c>
      <c r="G300" s="873" t="str">
        <f t="shared" ref="G300" si="1675">IF(F300&lt;&gt;"",IF(F300=$DV$10,"CUMPLE","RECHAZADO"),"")</f>
        <v>CUMPLE</v>
      </c>
      <c r="H300" s="874" t="s">
        <v>1631</v>
      </c>
      <c r="I300" s="880">
        <v>17651295988</v>
      </c>
      <c r="J300" s="208">
        <v>335374624</v>
      </c>
      <c r="K300" s="173">
        <f t="shared" si="1610"/>
        <v>335374624</v>
      </c>
      <c r="L300" s="724" t="e">
        <f t="shared" si="1611"/>
        <v>#DIV/0!</v>
      </c>
      <c r="M300" s="175" t="e">
        <f t="shared" si="1612"/>
        <v>#DIV/0!</v>
      </c>
      <c r="N300" s="176" t="e">
        <f t="shared" si="1613"/>
        <v>#DIV/0!</v>
      </c>
      <c r="O300" s="177" t="e">
        <f t="shared" si="1614"/>
        <v>#DIV/0!</v>
      </c>
      <c r="P300" s="178" t="str">
        <f>IF(H300&lt;&gt;"",IF(J300=K300,IF(H300="SI",IF(AND(I300&lt;=$DF$10,I300&gt;=($DF$10*0.9)),"CUMPLE","NO CUMPLE"),IF(I300=$DF$10,"CUMPLE","NO CUMPLE")),"NO CUMPLE"),"")</f>
        <v>CUMPLE</v>
      </c>
      <c r="Q300" s="725">
        <f t="shared" si="1615"/>
        <v>0</v>
      </c>
      <c r="R300" s="180">
        <f t="shared" si="1654"/>
        <v>17986670612</v>
      </c>
      <c r="S300" s="180">
        <f t="shared" si="1617"/>
        <v>17651295988</v>
      </c>
      <c r="T300" s="209"/>
      <c r="U300" s="209"/>
      <c r="V300" s="871"/>
      <c r="W300" s="874">
        <v>1302354</v>
      </c>
      <c r="X300" s="876">
        <v>1608408</v>
      </c>
      <c r="Y300" s="184">
        <f>ROUND(W300*$DP$10,0)</f>
        <v>84653010</v>
      </c>
      <c r="Z300" s="184">
        <f t="shared" si="1618"/>
        <v>1608407</v>
      </c>
      <c r="AA300" s="1044"/>
      <c r="AB300" s="185" t="str">
        <f>IF(W300&lt;&gt;"",IF((Y300/$DP$10)/$DN$10&lt;=$AA$20,"CUMPLE","RECHAZADO"),"")</f>
        <v>CUMPLE</v>
      </c>
      <c r="AC300" s="186">
        <f t="shared" si="1620"/>
        <v>86261417</v>
      </c>
      <c r="AD300" s="186">
        <f t="shared" si="1621"/>
        <v>84653010</v>
      </c>
      <c r="AE300" s="209"/>
      <c r="AF300" s="874">
        <v>195942</v>
      </c>
      <c r="AG300" s="184">
        <f>ROUND(AF300*$DQ$10,0)</f>
        <v>2547246</v>
      </c>
      <c r="AH300" s="1044"/>
      <c r="AI300" s="185" t="str">
        <f>IF(AF300&lt;&gt;"",IF(AG300/$DQ$10&lt;=$AH$20,"CUMPLE","RECHAZADO"),"")</f>
        <v>CUMPLE</v>
      </c>
      <c r="AJ300" s="209"/>
      <c r="AK300" s="874">
        <v>156390</v>
      </c>
      <c r="AL300" s="184">
        <f>ROUND(AK300*$DR$10,0)</f>
        <v>10165350</v>
      </c>
      <c r="AM300" s="1044"/>
      <c r="AN300" s="185" t="str">
        <f>IF(AK300&lt;&gt;"",IF(AL300/$DR$10&lt;=$AM$20,"CUMPLE","RECHAZADO"),"")</f>
        <v>CUMPLE</v>
      </c>
      <c r="AO300" s="209"/>
      <c r="AP300" s="874"/>
      <c r="AQ300" s="184">
        <f>ROUND(AP300*$DS$10,0)</f>
        <v>0</v>
      </c>
      <c r="AR300" s="1044"/>
      <c r="AS300" s="185" t="str">
        <f>IF(AP300&lt;&gt;"",IF(AQ300/$DR$10&lt;=$AR$20,"CUMPLE","RECHAZADO"),"")</f>
        <v/>
      </c>
      <c r="AT300" s="185"/>
      <c r="AU300" s="194">
        <f t="shared" si="1625"/>
        <v>12712596</v>
      </c>
      <c r="AV300" s="874">
        <v>2415394</v>
      </c>
      <c r="AW300" s="877">
        <f t="shared" si="1626"/>
        <v>2415393</v>
      </c>
      <c r="AX300" s="877">
        <f t="shared" si="1627"/>
        <v>15127989</v>
      </c>
      <c r="AY300" s="877" t="str">
        <f t="shared" si="1671"/>
        <v>CUMPLE</v>
      </c>
      <c r="AZ300" s="871"/>
      <c r="BA300" s="874">
        <v>10743870</v>
      </c>
      <c r="BB300" s="184">
        <f>ROUND(BA300*$DQ$10,0)</f>
        <v>139670310</v>
      </c>
      <c r="BC300" s="184">
        <f t="shared" ref="BC300" si="1676">$BC$10</f>
        <v>220195976</v>
      </c>
      <c r="BD300" s="185" t="str">
        <f t="shared" si="1630"/>
        <v>CUMPLE</v>
      </c>
      <c r="BE300" s="209"/>
      <c r="BF300" s="874">
        <v>10094304</v>
      </c>
      <c r="BG300" s="184">
        <f>ROUND(BF300*$DR$10,0)</f>
        <v>656129760</v>
      </c>
      <c r="BH300" s="184">
        <f t="shared" ref="BH300" si="1677">$BH$10</f>
        <v>1034415590</v>
      </c>
      <c r="BI300" s="185" t="str">
        <f t="shared" si="1632"/>
        <v>CUMPLE</v>
      </c>
      <c r="BJ300" s="209"/>
      <c r="BK300" s="874"/>
      <c r="BL300" s="184">
        <f>ROUND(BK300*$DS$10,0)</f>
        <v>0</v>
      </c>
      <c r="BM300" s="1044"/>
      <c r="BN300" s="185" t="str">
        <f>IF(BK300&lt;&gt;"",IF((BL300/$DR$10)/$DN$10&lt;=$BM$20,"CUMPLE","RECHAZADO"),"")</f>
        <v/>
      </c>
      <c r="BO300" s="878"/>
      <c r="BP300" s="194">
        <f t="shared" si="1634"/>
        <v>795800070</v>
      </c>
      <c r="BQ300" s="874">
        <v>151202014</v>
      </c>
      <c r="BR300" s="877">
        <f t="shared" si="1635"/>
        <v>151202013</v>
      </c>
      <c r="BS300" s="877">
        <f t="shared" si="1636"/>
        <v>947002083</v>
      </c>
      <c r="BT300" s="877" t="str">
        <f t="shared" si="1674"/>
        <v>CUMPLE</v>
      </c>
      <c r="BU300" s="871"/>
      <c r="BV300" s="874">
        <v>120982984</v>
      </c>
      <c r="BW300" s="874">
        <v>2298677</v>
      </c>
      <c r="BX300" s="194">
        <f t="shared" si="1638"/>
        <v>2298677</v>
      </c>
      <c r="BY300" s="194" t="str">
        <f>IF(BV300&lt;&gt;"",IF(AND(BV300/$DN$10&lt;=$BY$15,BV300/$DN$10&gt;=$BY$16),"CUMPLE","RECHAZADO"),"")</f>
        <v>CUMPLE</v>
      </c>
      <c r="BZ300" s="194">
        <f t="shared" si="1639"/>
        <v>120982984</v>
      </c>
      <c r="CA300" s="194">
        <f t="shared" si="1640"/>
        <v>123281661</v>
      </c>
      <c r="CB300" s="871"/>
      <c r="CC300" s="874"/>
      <c r="CD300" s="874"/>
      <c r="CE300" s="194">
        <f t="shared" si="1641"/>
        <v>0</v>
      </c>
      <c r="CF300" s="194" t="str">
        <f>IF(CC300&lt;&gt;"",IF(AND(CC300/$DN$10&lt;=$CF$15,CC300/$DS$10&gt;=$CF$16),"CUMPLE","RECHAZADO"),"")</f>
        <v/>
      </c>
      <c r="CG300" s="194">
        <f t="shared" si="1642"/>
        <v>0</v>
      </c>
      <c r="CH300" s="194">
        <f t="shared" si="1643"/>
        <v>0</v>
      </c>
      <c r="CI300" s="194"/>
      <c r="CJ300" s="232">
        <f t="shared" si="1644"/>
        <v>17986670612</v>
      </c>
      <c r="CK300" s="197">
        <f t="shared" si="1645"/>
        <v>1171673150</v>
      </c>
      <c r="CL300" s="232">
        <f t="shared" si="1646"/>
        <v>19158343762</v>
      </c>
      <c r="CM300" s="871"/>
      <c r="CN300" s="200">
        <f t="shared" si="1647"/>
        <v>17651295988</v>
      </c>
      <c r="CO300" s="200">
        <f t="shared" si="1648"/>
        <v>1014148660</v>
      </c>
      <c r="CP300" s="200">
        <f t="shared" si="1649"/>
        <v>18665444648</v>
      </c>
      <c r="CQ300" s="871"/>
      <c r="CR300" s="194">
        <f t="shared" si="1650"/>
        <v>17986670612</v>
      </c>
      <c r="CS300" s="194">
        <f>(W300*$DP$10)+X300+(AF300*$DQ$10)+(AK300*$DR$10)+(AP300*$DS$10)+AV300+(BA300*$DQ$10)+(BF300*$DR$10)+(BK300*$DS$10)+BQ300+BV300+BW300+CC300+CD300</f>
        <v>1171673153</v>
      </c>
      <c r="CT300" s="200">
        <f t="shared" si="1651"/>
        <v>19158343765</v>
      </c>
      <c r="CU300" s="874">
        <v>19158343765</v>
      </c>
      <c r="CV300" s="200" t="str">
        <f t="shared" si="1657"/>
        <v>OK</v>
      </c>
      <c r="CW300" s="136"/>
      <c r="DB300" s="879" t="str">
        <f t="shared" si="1652"/>
        <v>HABILITADO</v>
      </c>
      <c r="DC300" s="487"/>
    </row>
    <row r="301" spans="1:107" hidden="1" x14ac:dyDescent="0.25">
      <c r="A301" s="1041"/>
      <c r="B301" s="167">
        <v>9</v>
      </c>
      <c r="C301" s="1043"/>
      <c r="D301" s="220"/>
      <c r="E301" s="156"/>
      <c r="F301" s="168"/>
      <c r="G301" s="169" t="str">
        <f t="shared" ref="G301" si="1678">IF(F301&lt;&gt;"",IF(F301=$DV$11,"CUMPLE","RECHAZADO"),"")</f>
        <v/>
      </c>
      <c r="H301" s="170"/>
      <c r="I301" s="221"/>
      <c r="J301" s="172"/>
      <c r="K301" s="827">
        <f t="shared" si="1610"/>
        <v>0</v>
      </c>
      <c r="L301" s="174" t="e">
        <f t="shared" si="1611"/>
        <v>#DIV/0!</v>
      </c>
      <c r="M301" s="175" t="e">
        <f t="shared" si="1612"/>
        <v>#DIV/0!</v>
      </c>
      <c r="N301" s="176" t="e">
        <f t="shared" si="1613"/>
        <v>#DIV/0!</v>
      </c>
      <c r="O301" s="177" t="e">
        <f t="shared" si="1614"/>
        <v>#DIV/0!</v>
      </c>
      <c r="P301" s="179" t="str">
        <f>IF(H301&lt;&gt;"",IF(J301=K301,IF(H301="SI",IF(AND(I301&lt;=$DF$11,I301&gt;=($DF$11*0.9)),"CUMPLE","NO CUMPLE"),IF(I301=$DF$11,"CUMPLE","NO CUMPLE")),"NO CUMPLE"),"")</f>
        <v/>
      </c>
      <c r="Q301" s="179">
        <f t="shared" si="1615"/>
        <v>0</v>
      </c>
      <c r="R301" s="828" t="str">
        <f t="shared" si="1654"/>
        <v/>
      </c>
      <c r="S301" s="828" t="str">
        <f t="shared" si="1617"/>
        <v/>
      </c>
      <c r="T301" s="181"/>
      <c r="U301" s="182"/>
      <c r="V301" s="155"/>
      <c r="W301" s="170"/>
      <c r="X301" s="183"/>
      <c r="Y301" s="829">
        <f>ROUND(W301*$DP$11,0)</f>
        <v>0</v>
      </c>
      <c r="Z301" s="829">
        <f t="shared" si="1618"/>
        <v>0</v>
      </c>
      <c r="AA301" s="1045"/>
      <c r="AB301" s="244" t="str">
        <f>IF(W301&lt;&gt;"",IF((Y301/$DP$11)/$DN$11&lt;=$AA$20,"CUMPLE","RECHAZADO"),"")</f>
        <v/>
      </c>
      <c r="AC301" s="830">
        <f t="shared" si="1620"/>
        <v>0</v>
      </c>
      <c r="AD301" s="830">
        <f t="shared" si="1621"/>
        <v>0</v>
      </c>
      <c r="AE301" s="181"/>
      <c r="AF301" s="170"/>
      <c r="AG301" s="829">
        <f>ROUND(AF301*$DQ$11,0)</f>
        <v>0</v>
      </c>
      <c r="AH301" s="1045"/>
      <c r="AI301" s="244" t="str">
        <f>IF(AF301&lt;&gt;"",IF(AG301/$DQ$11&lt;=$AH$20,"CUMPLE","RECHAZADO"),"")</f>
        <v/>
      </c>
      <c r="AJ301" s="181"/>
      <c r="AK301" s="170"/>
      <c r="AL301" s="829">
        <f>ROUND(AK301*$DR$11,0)</f>
        <v>0</v>
      </c>
      <c r="AM301" s="1045"/>
      <c r="AN301" s="244" t="str">
        <f>IF(AK301&lt;&gt;"",IF(AL301/$DR$11&lt;=$AM$20,"CUMPLE","RECHAZADO"),"")</f>
        <v/>
      </c>
      <c r="AO301" s="181"/>
      <c r="AP301" s="170"/>
      <c r="AQ301" s="829">
        <f>ROUND(AP301*$DS$11,0)</f>
        <v>0</v>
      </c>
      <c r="AR301" s="1045"/>
      <c r="AS301" s="244" t="str">
        <f>IF(AP301&lt;&gt;"",IF(AQ301/$DR$11&lt;=$AR$20,"CUMPLE","RECHAZADO"),"")</f>
        <v/>
      </c>
      <c r="AT301" s="187"/>
      <c r="AU301" s="831">
        <f t="shared" si="1625"/>
        <v>0</v>
      </c>
      <c r="AV301" s="170"/>
      <c r="AW301" s="832">
        <f t="shared" si="1626"/>
        <v>0</v>
      </c>
      <c r="AX301" s="832">
        <f t="shared" si="1627"/>
        <v>0</v>
      </c>
      <c r="AY301" s="832" t="str">
        <f t="shared" si="1671"/>
        <v xml:space="preserve"> </v>
      </c>
      <c r="AZ301" s="155"/>
      <c r="BA301" s="170"/>
      <c r="BB301" s="829">
        <f>ROUND(BA301*$DQ$11,0)</f>
        <v>0</v>
      </c>
      <c r="BC301" s="834">
        <f t="shared" ref="BC301" si="1679">$BC$11</f>
        <v>334384100</v>
      </c>
      <c r="BD301" s="729" t="str">
        <f t="shared" si="1630"/>
        <v/>
      </c>
      <c r="BE301" s="181"/>
      <c r="BF301" s="170"/>
      <c r="BG301" s="829">
        <f>ROUND(BF301*$DR$11,0)</f>
        <v>0</v>
      </c>
      <c r="BH301" s="829">
        <f t="shared" ref="BH301" si="1680">$BH$11</f>
        <v>1162419824</v>
      </c>
      <c r="BI301" s="729" t="str">
        <f t="shared" si="1632"/>
        <v/>
      </c>
      <c r="BJ301" s="181"/>
      <c r="BK301" s="170"/>
      <c r="BL301" s="829">
        <f>ROUND(BK301*$DS$11,0)</f>
        <v>0</v>
      </c>
      <c r="BM301" s="1045"/>
      <c r="BN301" s="244" t="str">
        <f>IF(BK301&lt;&gt;"",IF((BL301/$DR$11)/$DN$11&lt;=$BM$20,"CUMPLE","RECHAZADO"),"")</f>
        <v/>
      </c>
      <c r="BO301" s="193"/>
      <c r="BP301" s="831">
        <f t="shared" si="1634"/>
        <v>0</v>
      </c>
      <c r="BQ301" s="170"/>
      <c r="BR301" s="832">
        <f t="shared" si="1635"/>
        <v>0</v>
      </c>
      <c r="BS301" s="832">
        <f t="shared" si="1636"/>
        <v>0</v>
      </c>
      <c r="BT301" s="832" t="str">
        <f t="shared" si="1674"/>
        <v xml:space="preserve"> </v>
      </c>
      <c r="BU301" s="155"/>
      <c r="BV301" s="170"/>
      <c r="BW301" s="170"/>
      <c r="BX301" s="835">
        <f t="shared" si="1638"/>
        <v>0</v>
      </c>
      <c r="BY301" s="835" t="str">
        <f>IF(BV301&lt;&gt;"",IF(AND(BV301/$DN$11&lt;=$BY$15,BV301/$DN$11&gt;=$BY$16),"CUMPLE","RECHAZADO"),"")</f>
        <v/>
      </c>
      <c r="BZ301" s="835">
        <f t="shared" si="1639"/>
        <v>0</v>
      </c>
      <c r="CA301" s="835">
        <f t="shared" si="1640"/>
        <v>0</v>
      </c>
      <c r="CB301" s="155"/>
      <c r="CC301" s="170"/>
      <c r="CD301" s="170"/>
      <c r="CE301" s="835">
        <f t="shared" si="1641"/>
        <v>0</v>
      </c>
      <c r="CF301" s="835" t="str">
        <f>IF(CC301&lt;&gt;"",IF(AND(CC301/$DN$11&lt;=$CF$15,CC301/$DS$11&gt;=$CF$16),"CUMPLE","RECHAZADO"),"")</f>
        <v/>
      </c>
      <c r="CG301" s="835">
        <f t="shared" si="1642"/>
        <v>0</v>
      </c>
      <c r="CH301" s="835">
        <f t="shared" si="1643"/>
        <v>0</v>
      </c>
      <c r="CI301" s="195"/>
      <c r="CJ301" s="86" t="str">
        <f t="shared" si="1644"/>
        <v/>
      </c>
      <c r="CK301" s="836">
        <f t="shared" si="1645"/>
        <v>0</v>
      </c>
      <c r="CL301" s="837" t="str">
        <f t="shared" si="1646"/>
        <v/>
      </c>
      <c r="CM301" s="155"/>
      <c r="CN301" s="838" t="str">
        <f t="shared" si="1647"/>
        <v/>
      </c>
      <c r="CO301" s="839">
        <f t="shared" si="1648"/>
        <v>0</v>
      </c>
      <c r="CP301" s="840" t="str">
        <f t="shared" si="1649"/>
        <v/>
      </c>
      <c r="CQ301" s="156"/>
      <c r="CR301" s="841">
        <f t="shared" si="1650"/>
        <v>0</v>
      </c>
      <c r="CS301" s="835">
        <f>(W301*$DP$11)+X301+(AF301*$DQ$11)+(AK301*$DR$11)+(AP301*$DS$11)+AV301+(BA301*$DQ$11)+(BF301*$DR$11)+(BK301*$DS$11)+BQ301+BV301+BW301+CC301+CD301</f>
        <v>0</v>
      </c>
      <c r="CT301" s="840">
        <f t="shared" si="1651"/>
        <v>0</v>
      </c>
      <c r="CU301" s="842"/>
      <c r="CV301" s="840" t="str">
        <f t="shared" si="1657"/>
        <v/>
      </c>
      <c r="DB301" s="843" t="str">
        <f t="shared" si="1652"/>
        <v/>
      </c>
      <c r="DC301" s="844"/>
    </row>
    <row r="302" spans="1:107" hidden="1" x14ac:dyDescent="0.25">
      <c r="A302" s="1046"/>
      <c r="B302" s="870">
        <v>10</v>
      </c>
      <c r="C302" s="1043"/>
      <c r="D302" s="220"/>
      <c r="E302" s="156"/>
      <c r="F302" s="207"/>
      <c r="G302" s="169" t="str">
        <f t="shared" ref="G302" si="1681">IF(F302&lt;&gt;"",IF(F302=$DV$12,"CUMPLE","RECHAZADO"),"")</f>
        <v/>
      </c>
      <c r="H302" s="170"/>
      <c r="I302" s="216"/>
      <c r="J302" s="208"/>
      <c r="K302" s="173">
        <f t="shared" si="1610"/>
        <v>0</v>
      </c>
      <c r="L302" s="174" t="e">
        <f t="shared" si="1611"/>
        <v>#DIV/0!</v>
      </c>
      <c r="M302" s="175" t="e">
        <f t="shared" si="1612"/>
        <v>#DIV/0!</v>
      </c>
      <c r="N302" s="176" t="e">
        <f t="shared" si="1613"/>
        <v>#DIV/0!</v>
      </c>
      <c r="O302" s="177" t="e">
        <f t="shared" si="1614"/>
        <v>#DIV/0!</v>
      </c>
      <c r="P302" s="178" t="str">
        <f>IF(H302&lt;&gt;"",IF(J302=K302,IF(H302="SI",IF(AND(I302&lt;=$DF$12,I302&gt;=($DF$12*0.9)),"CUMPLE","NO CUMPLE"),IF(I302=$DF$12,"CUMPLE","NO CUMPLE")),"NO CUMPLE"),"")</f>
        <v/>
      </c>
      <c r="Q302" s="179">
        <f t="shared" si="1615"/>
        <v>0</v>
      </c>
      <c r="R302" s="180" t="str">
        <f t="shared" si="1654"/>
        <v/>
      </c>
      <c r="S302" s="180" t="str">
        <f t="shared" si="1617"/>
        <v/>
      </c>
      <c r="T302" s="209"/>
      <c r="U302" s="210"/>
      <c r="V302" s="155"/>
      <c r="W302" s="211"/>
      <c r="X302" s="212"/>
      <c r="Y302" s="184">
        <f>ROUND(W302*$DP$12,0)</f>
        <v>0</v>
      </c>
      <c r="Z302" s="184">
        <f t="shared" si="1618"/>
        <v>0</v>
      </c>
      <c r="AA302" s="1045"/>
      <c r="AB302" s="185" t="str">
        <f>IF(W302&lt;&gt;"",IF((Y302/$DP$12)/$DN$12&lt;=$AA$20,"CUMPLE","RECHAZADO"),"")</f>
        <v/>
      </c>
      <c r="AC302" s="186">
        <f t="shared" si="1620"/>
        <v>0</v>
      </c>
      <c r="AD302" s="186">
        <f t="shared" si="1621"/>
        <v>0</v>
      </c>
      <c r="AE302" s="209"/>
      <c r="AF302" s="211"/>
      <c r="AG302" s="184">
        <f>ROUND(AF302*$DQ$12,0)</f>
        <v>0</v>
      </c>
      <c r="AH302" s="1045"/>
      <c r="AI302" s="185" t="str">
        <f>IF(AF302&lt;&gt;"",IF(AG302/$DQ$12&lt;=$AH$20,"CUMPLE","RECHAZADO"),"")</f>
        <v/>
      </c>
      <c r="AJ302" s="209"/>
      <c r="AK302" s="211"/>
      <c r="AL302" s="184">
        <f>ROUND(AK302*$DR$12,0)</f>
        <v>0</v>
      </c>
      <c r="AM302" s="1045"/>
      <c r="AN302" s="185" t="str">
        <f>IF(AK302&lt;&gt;"",IF(AL302/$DR$12&lt;=$AM$20,"CUMPLE","RECHAZADO"),"")</f>
        <v/>
      </c>
      <c r="AO302" s="209"/>
      <c r="AP302" s="211"/>
      <c r="AQ302" s="184">
        <f>ROUND(AP302*$DS$12,0)</f>
        <v>0</v>
      </c>
      <c r="AR302" s="1045"/>
      <c r="AS302" s="185" t="str">
        <f>IF(AP302&lt;&gt;"",IF(AQ302/$DR$12&lt;=$AR$20,"CUMPLE","RECHAZADO"),"")</f>
        <v/>
      </c>
      <c r="AT302" s="213"/>
      <c r="AU302" s="188">
        <f t="shared" si="1625"/>
        <v>0</v>
      </c>
      <c r="AV302" s="170"/>
      <c r="AW302" s="189">
        <f t="shared" si="1626"/>
        <v>0</v>
      </c>
      <c r="AX302" s="189">
        <f t="shared" si="1627"/>
        <v>0</v>
      </c>
      <c r="AY302" s="189" t="str">
        <f t="shared" si="1671"/>
        <v xml:space="preserve"> </v>
      </c>
      <c r="AZ302" s="155"/>
      <c r="BA302" s="211"/>
      <c r="BB302" s="184">
        <f>ROUND(BA302*$DQ$12,0)</f>
        <v>0</v>
      </c>
      <c r="BC302" s="191">
        <f t="shared" ref="BC302" si="1682">$BC$12</f>
        <v>263816970</v>
      </c>
      <c r="BD302" s="192" t="str">
        <f t="shared" si="1630"/>
        <v/>
      </c>
      <c r="BE302" s="209"/>
      <c r="BF302" s="211"/>
      <c r="BG302" s="184">
        <f>ROUND(BF302*$DR$12,0)</f>
        <v>0</v>
      </c>
      <c r="BH302" s="184">
        <f t="shared" ref="BH302" si="1683">$BH$12</f>
        <v>1338480855</v>
      </c>
      <c r="BI302" s="192" t="str">
        <f t="shared" si="1632"/>
        <v/>
      </c>
      <c r="BJ302" s="209"/>
      <c r="BK302" s="211"/>
      <c r="BL302" s="184">
        <f>ROUND(BK302*$DS$12,0)</f>
        <v>0</v>
      </c>
      <c r="BM302" s="1045"/>
      <c r="BN302" s="185" t="str">
        <f>IF(BK302&lt;&gt;"",IF((BL302/$DR$12)/$DN$12&lt;=$BM$20,"CUMPLE","RECHAZADO"),"")</f>
        <v/>
      </c>
      <c r="BO302" s="214"/>
      <c r="BP302" s="188">
        <f t="shared" si="1634"/>
        <v>0</v>
      </c>
      <c r="BQ302" s="170"/>
      <c r="BR302" s="189">
        <f t="shared" si="1635"/>
        <v>0</v>
      </c>
      <c r="BS302" s="189">
        <f t="shared" si="1636"/>
        <v>0</v>
      </c>
      <c r="BT302" s="189" t="str">
        <f t="shared" si="1674"/>
        <v xml:space="preserve"> </v>
      </c>
      <c r="BU302" s="155"/>
      <c r="BV302" s="170"/>
      <c r="BW302" s="170"/>
      <c r="BX302" s="194">
        <f t="shared" si="1638"/>
        <v>0</v>
      </c>
      <c r="BY302" s="194" t="str">
        <f>IF(BV302&lt;&gt;"",IF(AND(BV302/$DN$12&lt;=$BY$15,BV302/$DN$12&gt;=$BY$16),"CUMPLE","RECHAZADO"),"")</f>
        <v/>
      </c>
      <c r="BZ302" s="194">
        <f t="shared" si="1639"/>
        <v>0</v>
      </c>
      <c r="CA302" s="194">
        <f t="shared" si="1640"/>
        <v>0</v>
      </c>
      <c r="CB302" s="155"/>
      <c r="CC302" s="170"/>
      <c r="CD302" s="170"/>
      <c r="CE302" s="194">
        <f t="shared" si="1641"/>
        <v>0</v>
      </c>
      <c r="CF302" s="194" t="str">
        <f>IF(CC302&lt;&gt;"",IF(AND(CC302/$DN$12&lt;=$CF$15,CC302/$DS$12&gt;=$CF$16),"CUMPLE","RECHAZADO"),"")</f>
        <v/>
      </c>
      <c r="CG302" s="194">
        <f t="shared" si="1642"/>
        <v>0</v>
      </c>
      <c r="CH302" s="194">
        <f t="shared" si="1643"/>
        <v>0</v>
      </c>
      <c r="CI302" s="215"/>
      <c r="CJ302" s="196" t="str">
        <f t="shared" si="1644"/>
        <v/>
      </c>
      <c r="CK302" s="197">
        <f t="shared" si="1645"/>
        <v>0</v>
      </c>
      <c r="CL302" s="198" t="str">
        <f t="shared" si="1646"/>
        <v/>
      </c>
      <c r="CM302" s="155"/>
      <c r="CN302" s="199" t="str">
        <f t="shared" si="1647"/>
        <v/>
      </c>
      <c r="CO302" s="200">
        <f t="shared" si="1648"/>
        <v>0</v>
      </c>
      <c r="CP302" s="201" t="str">
        <f t="shared" si="1649"/>
        <v/>
      </c>
      <c r="CQ302" s="156"/>
      <c r="CR302" s="202">
        <f t="shared" si="1650"/>
        <v>0</v>
      </c>
      <c r="CS302" s="194">
        <f>(W302*$DP$12)+X302+(AF302*$DQ$12)+(AK302*$DR$12)+(AP302*$DS$12)+AV302+(BA302*$DQ$12)+(BF302*$DR$12)+(BK302*$DS$12)+BQ302+BV302+BW302+CC302+CD302</f>
        <v>0</v>
      </c>
      <c r="CT302" s="201">
        <f t="shared" si="1651"/>
        <v>0</v>
      </c>
      <c r="CU302" s="203"/>
      <c r="CV302" s="201" t="str">
        <f t="shared" si="1657"/>
        <v/>
      </c>
      <c r="DB302" s="204" t="str">
        <f t="shared" si="1652"/>
        <v/>
      </c>
      <c r="DC302" s="206"/>
    </row>
    <row r="303" spans="1:107" hidden="1" x14ac:dyDescent="0.25">
      <c r="A303" s="1046"/>
      <c r="B303" s="870">
        <v>11</v>
      </c>
      <c r="C303" s="1043"/>
      <c r="D303" s="220"/>
      <c r="E303" s="156"/>
      <c r="F303" s="207"/>
      <c r="G303" s="169" t="str">
        <f t="shared" ref="G303" si="1684">IF(F303&lt;&gt;"",IF(F303=$DV$13,"CUMPLE","RECHAZADO"),"")</f>
        <v/>
      </c>
      <c r="H303" s="170"/>
      <c r="I303" s="216"/>
      <c r="J303" s="208"/>
      <c r="K303" s="173">
        <f t="shared" si="1610"/>
        <v>0</v>
      </c>
      <c r="L303" s="174" t="e">
        <f t="shared" si="1611"/>
        <v>#DIV/0!</v>
      </c>
      <c r="M303" s="175" t="e">
        <f t="shared" si="1612"/>
        <v>#DIV/0!</v>
      </c>
      <c r="N303" s="176" t="e">
        <f t="shared" si="1613"/>
        <v>#DIV/0!</v>
      </c>
      <c r="O303" s="177" t="e">
        <f t="shared" si="1614"/>
        <v>#DIV/0!</v>
      </c>
      <c r="P303" s="178" t="str">
        <f>IF(H303&lt;&gt;"",IF(J303=K303,IF(H303="SI",IF(AND(I303&lt;=$DF$13,I303&gt;=($DF$13*0.9)),"CUMPLE","NO CUMPLE"),IF(I303=$DF$13,"CUMPLE","NO CUMPLE")),"NO CUMPLE"),"")</f>
        <v/>
      </c>
      <c r="Q303" s="179">
        <f t="shared" si="1615"/>
        <v>0</v>
      </c>
      <c r="R303" s="180" t="str">
        <f t="shared" si="1654"/>
        <v/>
      </c>
      <c r="S303" s="180" t="str">
        <f t="shared" si="1617"/>
        <v/>
      </c>
      <c r="T303" s="209"/>
      <c r="U303" s="210"/>
      <c r="V303" s="155"/>
      <c r="W303" s="211"/>
      <c r="X303" s="212"/>
      <c r="Y303" s="184">
        <f>ROUND(W303*$DP$13,0)</f>
        <v>0</v>
      </c>
      <c r="Z303" s="184">
        <f t="shared" si="1618"/>
        <v>0</v>
      </c>
      <c r="AA303" s="1045"/>
      <c r="AB303" s="185" t="str">
        <f>IF(W303&lt;&gt;"",IF((Y303/$DP$13)/$DN$13&lt;=$AA$20,"CUMPLE","RECHAZADO"),"")</f>
        <v/>
      </c>
      <c r="AC303" s="186">
        <f t="shared" si="1620"/>
        <v>0</v>
      </c>
      <c r="AD303" s="186">
        <f t="shared" si="1621"/>
        <v>0</v>
      </c>
      <c r="AE303" s="209"/>
      <c r="AF303" s="211"/>
      <c r="AG303" s="184">
        <f>ROUND(AF303*$DQ$13,0)</f>
        <v>0</v>
      </c>
      <c r="AH303" s="1045"/>
      <c r="AI303" s="185" t="str">
        <f>IF(AF303&lt;&gt;"",IF(AG303/$DQ$13&lt;=$AH$20,"CUMPLE","RECHAZADO"),"")</f>
        <v/>
      </c>
      <c r="AJ303" s="209"/>
      <c r="AK303" s="211"/>
      <c r="AL303" s="184">
        <f>ROUND(AK303*$DR$13,0)</f>
        <v>0</v>
      </c>
      <c r="AM303" s="1045"/>
      <c r="AN303" s="185" t="str">
        <f>IF(AK303&lt;&gt;"",IF(AL303/$DR$13&lt;=$AM$20,"CUMPLE","RECHAZADO"),"")</f>
        <v/>
      </c>
      <c r="AO303" s="209"/>
      <c r="AP303" s="211"/>
      <c r="AQ303" s="184">
        <f>ROUND(AP303*$DS$13,0)</f>
        <v>0</v>
      </c>
      <c r="AR303" s="1045"/>
      <c r="AS303" s="185" t="str">
        <f>IF(AP303&lt;&gt;"",IF(AQ303/$DR$13&lt;=$AR$20,"CUMPLE","RECHAZADO"),"")</f>
        <v/>
      </c>
      <c r="AT303" s="213"/>
      <c r="AU303" s="188">
        <f t="shared" si="1625"/>
        <v>0</v>
      </c>
      <c r="AV303" s="170"/>
      <c r="AW303" s="189">
        <f t="shared" si="1626"/>
        <v>0</v>
      </c>
      <c r="AX303" s="189">
        <f t="shared" si="1627"/>
        <v>0</v>
      </c>
      <c r="AY303" s="189" t="str">
        <f t="shared" si="1671"/>
        <v xml:space="preserve"> </v>
      </c>
      <c r="AZ303" s="155"/>
      <c r="BA303" s="211"/>
      <c r="BB303" s="184">
        <f>ROUND(BA303*$DQ$13,0)</f>
        <v>0</v>
      </c>
      <c r="BC303" s="191">
        <f t="shared" ref="BC303" si="1685">$BC$13</f>
        <v>385647118</v>
      </c>
      <c r="BD303" s="192" t="str">
        <f t="shared" si="1630"/>
        <v/>
      </c>
      <c r="BE303" s="209"/>
      <c r="BF303" s="211"/>
      <c r="BG303" s="184">
        <f>ROUND(BF303*$DR$13,0)</f>
        <v>0</v>
      </c>
      <c r="BH303" s="184">
        <f t="shared" ref="BH303" si="1686">$BH$13</f>
        <v>1512338976</v>
      </c>
      <c r="BI303" s="192" t="str">
        <f t="shared" si="1632"/>
        <v/>
      </c>
      <c r="BJ303" s="209"/>
      <c r="BK303" s="211"/>
      <c r="BL303" s="184">
        <f>ROUND(BK303*$DS$13,0)</f>
        <v>0</v>
      </c>
      <c r="BM303" s="1045"/>
      <c r="BN303" s="185" t="str">
        <f>IF(BK303&lt;&gt;"",IF((BL303/$DR$13)/$DN$13&lt;=$BM$20,"CUMPLE","RECHAZADO"),"")</f>
        <v/>
      </c>
      <c r="BO303" s="214"/>
      <c r="BP303" s="188">
        <f t="shared" si="1634"/>
        <v>0</v>
      </c>
      <c r="BQ303" s="170"/>
      <c r="BR303" s="189">
        <f t="shared" si="1635"/>
        <v>0</v>
      </c>
      <c r="BS303" s="189">
        <f t="shared" si="1636"/>
        <v>0</v>
      </c>
      <c r="BT303" s="189" t="str">
        <f t="shared" si="1674"/>
        <v xml:space="preserve"> </v>
      </c>
      <c r="BU303" s="155"/>
      <c r="BV303" s="170"/>
      <c r="BW303" s="170"/>
      <c r="BX303" s="194">
        <f t="shared" si="1638"/>
        <v>0</v>
      </c>
      <c r="BY303" s="194" t="str">
        <f>IF(BV303&lt;&gt;"",IF(AND(BV303/$DN$13&lt;=$BY$15,BV303/$DN$13&gt;=$BY$16),"CUMPLE","RECHAZADO"),"")</f>
        <v/>
      </c>
      <c r="BZ303" s="194">
        <f t="shared" si="1639"/>
        <v>0</v>
      </c>
      <c r="CA303" s="194">
        <f t="shared" si="1640"/>
        <v>0</v>
      </c>
      <c r="CB303" s="155"/>
      <c r="CC303" s="170"/>
      <c r="CD303" s="170"/>
      <c r="CE303" s="194">
        <f t="shared" si="1641"/>
        <v>0</v>
      </c>
      <c r="CF303" s="194" t="str">
        <f>IF(CC303&lt;&gt;"",IF(AND(CC303/$DN$13&lt;=$CF$15,CC303/$DS$13&gt;=$CF$16),"CUMPLE","RECHAZADO"),"")</f>
        <v/>
      </c>
      <c r="CG303" s="194">
        <f t="shared" si="1642"/>
        <v>0</v>
      </c>
      <c r="CH303" s="194">
        <f t="shared" si="1643"/>
        <v>0</v>
      </c>
      <c r="CI303" s="215"/>
      <c r="CJ303" s="196" t="str">
        <f t="shared" si="1644"/>
        <v/>
      </c>
      <c r="CK303" s="197">
        <f t="shared" si="1645"/>
        <v>0</v>
      </c>
      <c r="CL303" s="198" t="str">
        <f t="shared" si="1646"/>
        <v/>
      </c>
      <c r="CM303" s="155"/>
      <c r="CN303" s="199" t="str">
        <f t="shared" si="1647"/>
        <v/>
      </c>
      <c r="CO303" s="200">
        <f t="shared" si="1648"/>
        <v>0</v>
      </c>
      <c r="CP303" s="201" t="str">
        <f t="shared" si="1649"/>
        <v/>
      </c>
      <c r="CQ303" s="156"/>
      <c r="CR303" s="202">
        <f t="shared" si="1650"/>
        <v>0</v>
      </c>
      <c r="CS303" s="194">
        <f>(W303*$DP$13)+X303+(AF303*$DQ$13)+(AK303*$DR$13)+(AP303*$DS$13)+AV303+(BA303*$DQ$13)+(BF303*$DR$13)+(BK303*$DS$13)+BQ303+BV303+BW303+CC303+CD303</f>
        <v>0</v>
      </c>
      <c r="CT303" s="201">
        <f t="shared" si="1651"/>
        <v>0</v>
      </c>
      <c r="CU303" s="203"/>
      <c r="CV303" s="201" t="str">
        <f t="shared" si="1657"/>
        <v/>
      </c>
      <c r="DB303" s="204" t="str">
        <f t="shared" si="1652"/>
        <v/>
      </c>
      <c r="DC303" s="206"/>
    </row>
    <row r="304" spans="1:107" ht="13.5" hidden="1" customHeight="1" x14ac:dyDescent="0.25">
      <c r="A304" s="1042"/>
      <c r="B304" s="750">
        <v>12</v>
      </c>
      <c r="C304" s="1043"/>
      <c r="D304" s="220"/>
      <c r="E304" s="156"/>
      <c r="F304" s="751"/>
      <c r="G304" s="752" t="str">
        <f t="shared" ref="G304" si="1687">IF(F304&lt;&gt;"",IF(F304=$DV$14,"CUMPLE","RECHAZADO"),"")</f>
        <v/>
      </c>
      <c r="H304" s="753"/>
      <c r="I304" s="754"/>
      <c r="J304" s="784"/>
      <c r="K304" s="756">
        <f t="shared" si="1610"/>
        <v>0</v>
      </c>
      <c r="L304" s="174" t="e">
        <f t="shared" si="1611"/>
        <v>#DIV/0!</v>
      </c>
      <c r="M304" s="175" t="e">
        <f t="shared" si="1612"/>
        <v>#DIV/0!</v>
      </c>
      <c r="N304" s="176" t="e">
        <f t="shared" si="1613"/>
        <v>#DIV/0!</v>
      </c>
      <c r="O304" s="177" t="e">
        <f t="shared" si="1614"/>
        <v>#DIV/0!</v>
      </c>
      <c r="P304" s="757" t="str">
        <f>IF(H304&lt;&gt;"",IF(J304=K304,IF(H304="SI",IF(AND(I304&lt;=$DF$14,I304&gt;=($DF$14*0.9)),"CUMPLE","NO CUMPLE"),IF(I304=$DF$14,"CUMPLE","NO CUMPLE")),"NO CUMPLE"),"")</f>
        <v/>
      </c>
      <c r="Q304" s="179">
        <f t="shared" si="1615"/>
        <v>0</v>
      </c>
      <c r="R304" s="758" t="str">
        <f t="shared" si="1654"/>
        <v/>
      </c>
      <c r="S304" s="758" t="str">
        <f t="shared" si="1617"/>
        <v/>
      </c>
      <c r="T304" s="759"/>
      <c r="U304" s="760"/>
      <c r="V304" s="155"/>
      <c r="W304" s="761"/>
      <c r="X304" s="762"/>
      <c r="Y304" s="763">
        <f>ROUND(W304*$DP$14,0)</f>
        <v>0</v>
      </c>
      <c r="Z304" s="763">
        <f t="shared" si="1618"/>
        <v>0</v>
      </c>
      <c r="AA304" s="1045"/>
      <c r="AB304" s="764" t="str">
        <f>IF(W304&lt;&gt;"",IF((Y304/$DP$14)/$DN$14&lt;=$AA$20,"CUMPLE","RECHAZADO"),"")</f>
        <v/>
      </c>
      <c r="AC304" s="765">
        <f t="shared" si="1620"/>
        <v>0</v>
      </c>
      <c r="AD304" s="765">
        <f t="shared" si="1621"/>
        <v>0</v>
      </c>
      <c r="AE304" s="759"/>
      <c r="AF304" s="761"/>
      <c r="AG304" s="763">
        <f>ROUND(AF304*$DQ$14,0)</f>
        <v>0</v>
      </c>
      <c r="AH304" s="1045"/>
      <c r="AI304" s="764" t="str">
        <f>IF(AF304&lt;&gt;"",IF(AG304/$DQ$14&lt;=$AH$20,"CUMPLE","RECHAZADO"),"")</f>
        <v/>
      </c>
      <c r="AJ304" s="759"/>
      <c r="AK304" s="761"/>
      <c r="AL304" s="763">
        <f>ROUND(AK304*$DR$14,0)</f>
        <v>0</v>
      </c>
      <c r="AM304" s="1045"/>
      <c r="AN304" s="764" t="str">
        <f>IF(AK304&lt;&gt;"",IF(AL304/$DR$14&lt;=$AM$20,"CUMPLE","RECHAZADO"),"")</f>
        <v/>
      </c>
      <c r="AO304" s="759"/>
      <c r="AP304" s="761"/>
      <c r="AQ304" s="763">
        <f>ROUND(AP304*$DS$14,0)</f>
        <v>0</v>
      </c>
      <c r="AR304" s="1045"/>
      <c r="AS304" s="764" t="str">
        <f>IF(AP304&lt;&gt;"",IF(AQ304/$DR$14&lt;=$AR$20,"CUMPLE","RECHAZADO"),"")</f>
        <v/>
      </c>
      <c r="AT304" s="766"/>
      <c r="AU304" s="767">
        <f t="shared" si="1625"/>
        <v>0</v>
      </c>
      <c r="AV304" s="753"/>
      <c r="AW304" s="768">
        <f t="shared" si="1626"/>
        <v>0</v>
      </c>
      <c r="AX304" s="768">
        <f t="shared" si="1627"/>
        <v>0</v>
      </c>
      <c r="AY304" s="768" t="str">
        <f>IF(AV304&lt;&gt;"",IF(AI304="CUMPLE",IF(AN304="CUMPLE",IF(AS304="CUMPLE","CUMPLE","NO CUMPLE"),"NO CUMPLE"),"NO CUMPLE"),"")</f>
        <v/>
      </c>
      <c r="AZ304" s="155"/>
      <c r="BA304" s="761"/>
      <c r="BB304" s="763">
        <f>ROUND(BA304*$DQ$14,0)</f>
        <v>0</v>
      </c>
      <c r="BC304" s="770">
        <f t="shared" ref="BC304" si="1688">$BC$14</f>
        <v>171994948</v>
      </c>
      <c r="BD304" s="164" t="str">
        <f t="shared" si="1630"/>
        <v/>
      </c>
      <c r="BE304" s="759"/>
      <c r="BF304" s="761"/>
      <c r="BG304" s="763">
        <f>ROUND(BF304*$DR$14,0)</f>
        <v>0</v>
      </c>
      <c r="BH304" s="763">
        <f t="shared" ref="BH304" si="1689">$BH$14</f>
        <v>888779540</v>
      </c>
      <c r="BI304" s="164" t="str">
        <f t="shared" si="1632"/>
        <v/>
      </c>
      <c r="BJ304" s="759"/>
      <c r="BK304" s="761"/>
      <c r="BL304" s="763">
        <f>ROUND(BK304*$DS$14,0)</f>
        <v>0</v>
      </c>
      <c r="BM304" s="1045"/>
      <c r="BN304" s="764" t="str">
        <f>IF(BK304&lt;&gt;"",IF((BL304/$DR$14)/$DN$14&lt;=$BM$20,"CUMPLE","RECHAZADO"),"")</f>
        <v/>
      </c>
      <c r="BO304" s="771"/>
      <c r="BP304" s="767">
        <f t="shared" si="1634"/>
        <v>0</v>
      </c>
      <c r="BQ304" s="753"/>
      <c r="BR304" s="768">
        <f t="shared" si="1635"/>
        <v>0</v>
      </c>
      <c r="BS304" s="768">
        <f t="shared" si="1636"/>
        <v>0</v>
      </c>
      <c r="BT304" s="768" t="str">
        <f>IF(BQ304&lt;&gt;"",IF(BD304="CUMPLE",IF(BI304="CUMPLE",IF(BN304="CUMPLE","CUMPLE","NO CUMPLE"),"NO CUMPLE"),"NO CUMPLE"),"")</f>
        <v/>
      </c>
      <c r="BU304" s="155"/>
      <c r="BV304" s="753"/>
      <c r="BW304" s="753"/>
      <c r="BX304" s="772">
        <f t="shared" si="1638"/>
        <v>0</v>
      </c>
      <c r="BY304" s="772" t="str">
        <f>IF(BV304&lt;&gt;"",IF(AND(BV304/$DN$14&lt;=$BY$15,BV304/$DN$14&gt;=$BY$16),"CUMPLE","RECHAZADO"),"")</f>
        <v/>
      </c>
      <c r="BZ304" s="772">
        <f t="shared" si="1639"/>
        <v>0</v>
      </c>
      <c r="CA304" s="772">
        <f t="shared" si="1640"/>
        <v>0</v>
      </c>
      <c r="CB304" s="155"/>
      <c r="CC304" s="753"/>
      <c r="CD304" s="753"/>
      <c r="CE304" s="772">
        <f t="shared" si="1641"/>
        <v>0</v>
      </c>
      <c r="CF304" s="772" t="str">
        <f>IF(CC304&lt;&gt;"",IF(AND(CC304/$DN$14&lt;=$CF$15,CC304/$DN$14&gt;=$CF$16),"CUMPLE","RECHAZADO"),"")</f>
        <v/>
      </c>
      <c r="CG304" s="772">
        <f t="shared" si="1642"/>
        <v>0</v>
      </c>
      <c r="CH304" s="772">
        <f t="shared" si="1643"/>
        <v>0</v>
      </c>
      <c r="CI304" s="773"/>
      <c r="CJ304" s="774" t="str">
        <f t="shared" si="1644"/>
        <v/>
      </c>
      <c r="CK304" s="775">
        <f t="shared" si="1645"/>
        <v>0</v>
      </c>
      <c r="CL304" s="776" t="str">
        <f t="shared" si="1646"/>
        <v/>
      </c>
      <c r="CM304" s="155"/>
      <c r="CN304" s="777" t="str">
        <f t="shared" si="1647"/>
        <v/>
      </c>
      <c r="CO304" s="778">
        <f t="shared" si="1648"/>
        <v>0</v>
      </c>
      <c r="CP304" s="779" t="str">
        <f t="shared" si="1649"/>
        <v/>
      </c>
      <c r="CQ304" s="156"/>
      <c r="CR304" s="780">
        <f t="shared" si="1650"/>
        <v>0</v>
      </c>
      <c r="CS304" s="772">
        <f>(W304*$DP$14)+X304+(AF304*$DQ$14)+(AK304*$DR$14)+(AP304*$DS$14)+AV304+(BA304*$DQ$14)+(BF304*$DR$14)+(BK304*$DS$14)+BQ304+BV304+BW304+CC304+CD304</f>
        <v>0</v>
      </c>
      <c r="CT304" s="779">
        <f t="shared" si="1651"/>
        <v>0</v>
      </c>
      <c r="CU304" s="781"/>
      <c r="CV304" s="779" t="str">
        <f t="shared" si="1657"/>
        <v/>
      </c>
      <c r="DB304" s="782" t="str">
        <f>IF(F304&lt;&gt;"",IF(G304="CUMPLE",IF(P304="CUMPLE",IF(AB304="CUMPLE",IF(AY304="CUMPLE",IF(BT304="CUMPLE",IF(BY304="CUMPLE",IF(CF304="CUMPLE","HABILITADO","RECHAZADO"),"RECHAZADO"),"RECHAZADO"),"RECHAZADO"),"RECHAZADO"),"RECHAZADO"),"RECHAZADO"),"")</f>
        <v/>
      </c>
      <c r="DC304" s="783"/>
    </row>
    <row r="305" spans="1:107" ht="14.25" customHeight="1" thickTop="1" thickBot="1" x14ac:dyDescent="0.3">
      <c r="A305" s="105">
        <v>22</v>
      </c>
      <c r="B305" s="881"/>
      <c r="C305" s="881"/>
      <c r="D305" s="222"/>
      <c r="E305" s="881"/>
      <c r="F305" s="882"/>
      <c r="G305" s="881"/>
      <c r="H305" s="881"/>
      <c r="I305" s="881"/>
      <c r="J305" s="883"/>
      <c r="K305" s="881"/>
      <c r="L305" s="219"/>
      <c r="M305" s="218"/>
      <c r="N305" s="218"/>
      <c r="O305" s="218"/>
      <c r="P305" s="881"/>
      <c r="Q305" s="218"/>
      <c r="R305" s="881"/>
      <c r="S305" s="881"/>
      <c r="T305" s="881"/>
      <c r="U305" s="881"/>
      <c r="V305" s="881"/>
      <c r="W305" s="881"/>
      <c r="X305" s="881"/>
      <c r="Y305" s="881"/>
      <c r="Z305" s="881"/>
      <c r="AA305" s="881"/>
      <c r="AB305" s="881"/>
      <c r="AC305" s="881"/>
      <c r="AD305" s="881"/>
      <c r="AE305" s="881"/>
      <c r="AF305" s="881"/>
      <c r="AG305" s="881"/>
      <c r="AH305" s="881"/>
      <c r="AI305" s="881"/>
      <c r="AJ305" s="881"/>
      <c r="AK305" s="881"/>
      <c r="AL305" s="881"/>
      <c r="AM305" s="881"/>
      <c r="AN305" s="881"/>
      <c r="AO305" s="881"/>
      <c r="AP305" s="881"/>
      <c r="AQ305" s="881"/>
      <c r="AR305" s="881"/>
      <c r="AS305" s="881"/>
      <c r="AT305" s="881"/>
      <c r="AU305" s="881"/>
      <c r="AV305" s="881"/>
      <c r="AW305" s="881"/>
      <c r="AX305" s="881"/>
      <c r="AY305" s="881"/>
      <c r="AZ305" s="881"/>
      <c r="BA305" s="881"/>
      <c r="BB305" s="881"/>
      <c r="BC305" s="881"/>
      <c r="BD305" s="881"/>
      <c r="BE305" s="881"/>
      <c r="BF305" s="881"/>
      <c r="BG305" s="881"/>
      <c r="BH305" s="881"/>
      <c r="BI305" s="881"/>
      <c r="BJ305" s="881"/>
      <c r="BK305" s="881"/>
      <c r="BL305" s="881"/>
      <c r="BM305" s="881"/>
      <c r="BN305" s="881"/>
      <c r="BO305" s="881"/>
      <c r="BP305" s="881"/>
      <c r="BQ305" s="881"/>
      <c r="BR305" s="881"/>
      <c r="BS305" s="881"/>
      <c r="BT305" s="881"/>
      <c r="BU305" s="881"/>
      <c r="BV305" s="881"/>
      <c r="BW305" s="881"/>
      <c r="BX305" s="881"/>
      <c r="BY305" s="881"/>
      <c r="BZ305" s="881"/>
      <c r="CA305" s="881"/>
      <c r="CB305" s="881"/>
      <c r="CC305" s="881"/>
      <c r="CD305" s="881"/>
      <c r="CE305" s="881"/>
      <c r="CF305" s="881"/>
      <c r="CG305" s="881"/>
      <c r="CH305" s="881"/>
      <c r="CI305" s="881"/>
      <c r="CJ305" s="881"/>
      <c r="CK305" s="881"/>
      <c r="CL305" s="881"/>
      <c r="CM305" s="881"/>
      <c r="CN305" s="881"/>
      <c r="CO305" s="881"/>
      <c r="CP305" s="884" t="s">
        <v>2063</v>
      </c>
      <c r="CQ305" s="881"/>
      <c r="CR305" s="881"/>
      <c r="CS305" s="881"/>
      <c r="CT305" s="881"/>
      <c r="CU305" s="885"/>
      <c r="CV305" s="881"/>
      <c r="CW305" s="136"/>
      <c r="DB305" s="886"/>
      <c r="DC305" s="887"/>
    </row>
    <row r="306" spans="1:107" ht="13.5" hidden="1" customHeight="1" x14ac:dyDescent="0.25">
      <c r="A306" s="1040">
        <f t="shared" ref="A306" si="1690">A318</f>
        <v>23</v>
      </c>
      <c r="B306" s="785">
        <v>1</v>
      </c>
      <c r="C306" s="1043" t="str">
        <f>Proponentes!B288</f>
        <v xml:space="preserve">UNION  TEMPORAL SERVIGLOBAL SED 2021 </v>
      </c>
      <c r="D306" s="220"/>
      <c r="E306" s="156"/>
      <c r="F306" s="786"/>
      <c r="G306" s="752" t="str">
        <f t="shared" ref="G306" si="1691">IF(F306&lt;&gt;"",IF(F306=$DV$3,"CUMPLE","RECHAZADO"),"")</f>
        <v/>
      </c>
      <c r="H306" s="753"/>
      <c r="I306" s="787"/>
      <c r="J306" s="788"/>
      <c r="K306" s="845">
        <f t="shared" ref="K306:K317" si="1692">ROUND((I306*0.019),0)</f>
        <v>0</v>
      </c>
      <c r="L306" s="174" t="e">
        <f t="shared" ref="L306:L317" si="1693">1-I306/DF289</f>
        <v>#DIV/0!</v>
      </c>
      <c r="M306" s="175" t="e">
        <f t="shared" ref="M306:M317" si="1694">DF289/DN289</f>
        <v>#DIV/0!</v>
      </c>
      <c r="N306" s="176" t="e">
        <f t="shared" ref="N306:N317" si="1695">M306*0.019</f>
        <v>#DIV/0!</v>
      </c>
      <c r="O306" s="177" t="e">
        <f t="shared" ref="O306:O317" si="1696">(M306+N306)</f>
        <v>#DIV/0!</v>
      </c>
      <c r="P306" s="846" t="str">
        <f>IF(H306&lt;&gt;"",IF(J306=K306,IF(H306="SI",IF(AND(I306&lt;=$DF$3,I306&gt;=($DF$3*0.9)),"CUMPLE","NO CUMPLE"),IF(I306=$DF$3,"CUMPLE","NO CUMPLE")),"NO CUMPLE"),"")</f>
        <v/>
      </c>
      <c r="Q306" s="179">
        <f t="shared" ref="Q306:Q317" si="1697">DN289</f>
        <v>0</v>
      </c>
      <c r="R306" s="847" t="str">
        <f t="shared" ref="R306" si="1698">IF(F306&lt;&gt;"",IF(G306="CUMPLE",IF(P306="CUMPLE",(I306+J306),""),"RECHAZADO"),"")</f>
        <v/>
      </c>
      <c r="S306" s="847" t="str">
        <f t="shared" ref="S306" si="1699">IF(F306&lt;&gt;"",IF(G306="CUMPLE",IF(P306="CUMPLE",I306,""),"RECHAZADO"),"")</f>
        <v/>
      </c>
      <c r="T306" s="789"/>
      <c r="U306" s="790"/>
      <c r="V306" s="155"/>
      <c r="W306" s="753"/>
      <c r="X306" s="791"/>
      <c r="Y306" s="848">
        <f>ROUND(W306*$DP$3,0)</f>
        <v>0</v>
      </c>
      <c r="Z306" s="848">
        <f t="shared" si="1618"/>
        <v>0</v>
      </c>
      <c r="AA306" s="1045">
        <f t="shared" ref="AA306" si="1700">$AA$16</f>
        <v>100189.4</v>
      </c>
      <c r="AB306" s="849" t="str">
        <f>IF(W306&lt;&gt;"",IF((Y306/$DP$3)/$DN$3&lt;=$AA$20,"CUMPLE","RECHAZADO"),"")</f>
        <v/>
      </c>
      <c r="AC306" s="850">
        <f t="shared" ref="AC306:AC317" si="1701">Y306+Z306</f>
        <v>0</v>
      </c>
      <c r="AD306" s="850">
        <f t="shared" ref="AD306:AD317" si="1702">Y306</f>
        <v>0</v>
      </c>
      <c r="AE306" s="789"/>
      <c r="AF306" s="753"/>
      <c r="AG306" s="848">
        <f>ROUND(AF306*$DQ$3,0)</f>
        <v>0</v>
      </c>
      <c r="AH306" s="1045">
        <f t="shared" ref="AH306" si="1703">$AH$16</f>
        <v>301987.21999999997</v>
      </c>
      <c r="AI306" s="849" t="str">
        <f>IF(AF306&lt;&gt;"",IF(AG306/$DQ$3&lt;=$AH$20,"CUMPLE","RECHAZADO"),"")</f>
        <v/>
      </c>
      <c r="AJ306" s="789"/>
      <c r="AK306" s="753"/>
      <c r="AL306" s="848">
        <f>ROUND(AK306*$DR$3,0)</f>
        <v>0</v>
      </c>
      <c r="AM306" s="1045">
        <f t="shared" ref="AM306" si="1704">$AM$16</f>
        <v>240934</v>
      </c>
      <c r="AN306" s="849" t="str">
        <f>IF(AK306&lt;&gt;"",IF(AL306/$DR$3&lt;=$AM$20,"CUMPLE","RECHAZADO"),"")</f>
        <v/>
      </c>
      <c r="AO306" s="789"/>
      <c r="AP306" s="753"/>
      <c r="AQ306" s="848">
        <f>ROUND(AP306*$DS$3,0)</f>
        <v>0</v>
      </c>
      <c r="AR306" s="1045">
        <f t="shared" ref="AR306" si="1705">$AR$16</f>
        <v>316072.26</v>
      </c>
      <c r="AS306" s="849" t="str">
        <f>IF(AP306&lt;&gt;"",IF(AQ306/$DR$3&lt;=$AR$20,"CUMPLE","RECHAZADO"),"")</f>
        <v/>
      </c>
      <c r="AT306" s="792"/>
      <c r="AU306" s="851">
        <f t="shared" ref="AU306:AU317" si="1706">AG306+AL306+AQ306</f>
        <v>0</v>
      </c>
      <c r="AV306" s="753"/>
      <c r="AW306" s="852">
        <f t="shared" ref="AW306:AW317" si="1707">ROUND((AG306+AL306+AQ306)*19%,0)</f>
        <v>0</v>
      </c>
      <c r="AX306" s="852">
        <f t="shared" ref="AX306:AX317" si="1708">ROUND((AG306+AL306+AQ306)*$AV$16,0)</f>
        <v>0</v>
      </c>
      <c r="AY306" s="852" t="str">
        <f t="shared" ref="AY306:AY308" si="1709">IF(AV306&lt;&gt;"",IF(AI306="CUMPLE",IF(AN306="CUMPLE","CUMPLE","NO CUMPLE"),"NO CUMPLE")," ")</f>
        <v xml:space="preserve"> </v>
      </c>
      <c r="AZ306" s="155"/>
      <c r="BA306" s="753"/>
      <c r="BB306" s="848">
        <f>ROUND(BA306*$DQ$3,0)</f>
        <v>0</v>
      </c>
      <c r="BC306" s="853">
        <f t="shared" ref="BC306" si="1710">$BC$3</f>
        <v>339892784</v>
      </c>
      <c r="BD306" s="854" t="str">
        <f t="shared" ref="BD306" si="1711">IF(BA306&lt;&gt;"",IF(BB306&lt;=BC306,"CUMPLE","RECHAZADO"),"")</f>
        <v/>
      </c>
      <c r="BE306" s="789"/>
      <c r="BF306" s="753"/>
      <c r="BG306" s="848">
        <f>ROUND(BF306*$DR$3,0)</f>
        <v>0</v>
      </c>
      <c r="BH306" s="848">
        <f t="shared" ref="BH306" si="1712">$BH$3</f>
        <v>1059638654</v>
      </c>
      <c r="BI306" s="854" t="str">
        <f t="shared" ref="BI306:BI317" si="1713">IF(BF306&lt;&gt;"",IF(BG306&lt;=BH306,"CUMPLE","RECHAZADO"),"")</f>
        <v/>
      </c>
      <c r="BJ306" s="789"/>
      <c r="BK306" s="753"/>
      <c r="BL306" s="848">
        <f>ROUND(BK306*$DS$3,0)</f>
        <v>0</v>
      </c>
      <c r="BM306" s="1045">
        <f t="shared" ref="BM306" si="1714">$BM$16</f>
        <v>74539289</v>
      </c>
      <c r="BN306" s="849" t="str">
        <f>IF(BK306&lt;&gt;"",IF((BL306/$DR$3)/$DN$3&lt;=$BM$20,"CUMPLE","RECHAZADO"),"")</f>
        <v/>
      </c>
      <c r="BO306" s="793"/>
      <c r="BP306" s="851">
        <f t="shared" ref="BP306:BP317" si="1715">BB306+BG306+BL306</f>
        <v>0</v>
      </c>
      <c r="BQ306" s="753"/>
      <c r="BR306" s="852">
        <f t="shared" ref="BR306:BR317" si="1716">ROUND((BB306+BG306+BL306)*19%,0)</f>
        <v>0</v>
      </c>
      <c r="BS306" s="852">
        <f t="shared" ref="BS306:BS317" si="1717">ROUND((BB306+BG306+BL306)*$AV$16,0)</f>
        <v>0</v>
      </c>
      <c r="BT306" s="852" t="str">
        <f t="shared" ref="BT306:BT308" si="1718">IF(BQ306&lt;&gt;"",IF(BD306="CUMPLE",IF(BI306="CUMPLE","CUMPLE","NO CUMPLE"),"NO CUMPLE")," ")</f>
        <v xml:space="preserve"> </v>
      </c>
      <c r="BU306" s="155"/>
      <c r="BV306" s="753"/>
      <c r="BW306" s="753"/>
      <c r="BX306" s="855">
        <f t="shared" ref="BX306:BX317" si="1719">ROUND((BV306*10%)*19%,0)</f>
        <v>0</v>
      </c>
      <c r="BY306" s="855" t="str">
        <f>IF(BV306&lt;&gt;"",IF(AND(BV306/$DN$3&lt;=$BY$15,BV306/$DN$3&gt;=$BY$16),"CUMPLE","RECHAZADO"),"")</f>
        <v/>
      </c>
      <c r="BZ306" s="855">
        <f t="shared" ref="BZ306:BZ317" si="1720">BV306</f>
        <v>0</v>
      </c>
      <c r="CA306" s="855">
        <f t="shared" ref="CA306:CA317" si="1721">BZ306+BX306</f>
        <v>0</v>
      </c>
      <c r="CB306" s="155"/>
      <c r="CC306" s="753"/>
      <c r="CD306" s="753"/>
      <c r="CE306" s="855">
        <f t="shared" ref="CE306:CE317" si="1722">ROUND((CC306*10%)*19%,0)</f>
        <v>0</v>
      </c>
      <c r="CF306" s="855" t="str">
        <f>IF(CC306&lt;&gt;"",IF(AND(CC306/$DN$3&lt;=$CF$15,CC306/$DS$3&gt;=$CF$16),"CUMPLE","RECHAZADO"),"")</f>
        <v/>
      </c>
      <c r="CG306" s="855">
        <f t="shared" ref="CG306:CG317" si="1723">CC306</f>
        <v>0</v>
      </c>
      <c r="CH306" s="855">
        <f t="shared" ref="CH306:CH317" si="1724">CG306+CE306</f>
        <v>0</v>
      </c>
      <c r="CI306" s="794"/>
      <c r="CJ306" s="856" t="str">
        <f t="shared" ref="CJ306:CJ317" si="1725">R306</f>
        <v/>
      </c>
      <c r="CK306" s="857">
        <f t="shared" ref="CK306:CK317" si="1726">AC306+AX306+BS306+CA306+CH306</f>
        <v>0</v>
      </c>
      <c r="CL306" s="858" t="str">
        <f t="shared" ref="CL306" si="1727">IF(CJ306="RECHAZADO","RECHAZADO",IF(CJ306&lt;&gt;"",CJ306+CK306,""))</f>
        <v/>
      </c>
      <c r="CM306" s="155"/>
      <c r="CN306" s="859" t="str">
        <f t="shared" ref="CN306:CN317" si="1728">S306</f>
        <v/>
      </c>
      <c r="CO306" s="860">
        <f t="shared" ref="CO306:CO317" si="1729">AD306+AU306+BP306+BZ306+CG306</f>
        <v>0</v>
      </c>
      <c r="CP306" s="861" t="str">
        <f t="shared" ref="CP306" si="1730">IF(CN306="RECHAZADO","RECHAZADO",IF(CN306&lt;&gt;"",CN306+CO306,""))</f>
        <v/>
      </c>
      <c r="CQ306" s="156"/>
      <c r="CR306" s="862">
        <f t="shared" si="1650"/>
        <v>0</v>
      </c>
      <c r="CS306" s="855">
        <f>(W306*$DP$3)+X306+(AF306*$DQ$3)+(AK306*$DR$3)+(AP306*$DS$3)+AV306+(BA306*$DQ$3)+(BF306*$DR$3)+(BK306*$DS$3)+BQ306+BV306+BW306+CC306+CD306</f>
        <v>0</v>
      </c>
      <c r="CT306" s="861">
        <f t="shared" ref="CT306:CT317" si="1731">CR306+CS306</f>
        <v>0</v>
      </c>
      <c r="CU306" s="863"/>
      <c r="CV306" s="861" t="str">
        <f t="shared" ref="CV306:CV356" si="1732">IF(CU306&lt;&gt;"",IF(CT306=CU306,"OK","REVISAR"),"")</f>
        <v/>
      </c>
      <c r="DB306" s="864" t="str">
        <f t="shared" ref="DB306" si="1733">IF(F306&lt;&gt;"",IF(G306="CUMPLE",IF(P306="CUMPLE",IF(AB306="CUMPLE",IF(AY306="CUMPLE",IF(BT306="CUMPLE",IF(BY306="CUMPLE","HABILITADO","RECHAZADO"),"RECHAZADO"),"RECHAZADO"),"RECHAZADO"),"RECHAZADO"),"RECHAZADO"),"")</f>
        <v/>
      </c>
      <c r="DC306" s="865"/>
    </row>
    <row r="307" spans="1:107" ht="17.25" thickBot="1" x14ac:dyDescent="0.3">
      <c r="A307" s="1039"/>
      <c r="B307" s="870">
        <v>2</v>
      </c>
      <c r="C307" s="1039"/>
      <c r="D307" s="726"/>
      <c r="E307" s="871"/>
      <c r="F307" s="872">
        <v>17613055238</v>
      </c>
      <c r="G307" s="873" t="str">
        <f t="shared" ref="G307" si="1734">IF(F307&lt;&gt;"",IF(F307=$DV$4,"CUMPLE","RECHAZADO"),"")</f>
        <v>CUMPLE</v>
      </c>
      <c r="H307" s="874" t="s">
        <v>1538</v>
      </c>
      <c r="I307" s="880">
        <v>15808937886</v>
      </c>
      <c r="J307" s="208">
        <v>300369820</v>
      </c>
      <c r="K307" s="173">
        <f t="shared" si="1692"/>
        <v>300369820</v>
      </c>
      <c r="L307" s="724" t="e">
        <f t="shared" si="1693"/>
        <v>#DIV/0!</v>
      </c>
      <c r="M307" s="175" t="e">
        <f t="shared" si="1694"/>
        <v>#DIV/0!</v>
      </c>
      <c r="N307" s="176" t="e">
        <f t="shared" si="1695"/>
        <v>#DIV/0!</v>
      </c>
      <c r="O307" s="177" t="e">
        <f t="shared" si="1696"/>
        <v>#DIV/0!</v>
      </c>
      <c r="P307" s="178" t="str">
        <f>IF(H307&lt;&gt;"",IF(J307=K307,IF(H307="SI",IF(AND(I307&lt;=$DF$4,I307&gt;=($DF$4*0.9)),"CUMPLE","NO CUMPLE"),IF(I307=$DF$4,"CUMPLE","NO CUMPLE")),"NO CUMPLE"),"")</f>
        <v>CUMPLE</v>
      </c>
      <c r="Q307" s="725">
        <f t="shared" si="1697"/>
        <v>0</v>
      </c>
      <c r="R307" s="180">
        <f t="shared" si="1654"/>
        <v>16109307706</v>
      </c>
      <c r="S307" s="180">
        <f t="shared" si="1617"/>
        <v>15808937886</v>
      </c>
      <c r="T307" s="209"/>
      <c r="U307" s="209"/>
      <c r="V307" s="871"/>
      <c r="W307" s="874">
        <v>1272596</v>
      </c>
      <c r="X307" s="876">
        <v>1281504</v>
      </c>
      <c r="Y307" s="184">
        <f>ROUND(W307*$DP$4,0)</f>
        <v>67447588</v>
      </c>
      <c r="Z307" s="184">
        <f t="shared" si="1618"/>
        <v>1281504</v>
      </c>
      <c r="AA307" s="1044"/>
      <c r="AB307" s="185" t="str">
        <f>IF(W307&lt;&gt;"",IF((Y307/$DP$4)/$DN$4&lt;=$AA$20,"CUMPLE","RECHAZADO"),"")</f>
        <v>CUMPLE</v>
      </c>
      <c r="AC307" s="186">
        <f t="shared" si="1701"/>
        <v>68729092</v>
      </c>
      <c r="AD307" s="186">
        <f t="shared" si="1702"/>
        <v>67447588</v>
      </c>
      <c r="AE307" s="209"/>
      <c r="AF307" s="874">
        <v>191543</v>
      </c>
      <c r="AG307" s="184">
        <f>ROUND(AF307*$DQ$4,0)</f>
        <v>957715</v>
      </c>
      <c r="AH307" s="1044"/>
      <c r="AI307" s="185" t="str">
        <f>IF(AF307&lt;&gt;"",IF(AG307/$DQ$4&lt;=$AH$20,"CUMPLE","RECHAZADO"),"")</f>
        <v>CUMPLE</v>
      </c>
      <c r="AJ307" s="209"/>
      <c r="AK307" s="874">
        <v>152880</v>
      </c>
      <c r="AL307" s="184">
        <f>ROUND(AK307*$DR$4,0)</f>
        <v>8102640</v>
      </c>
      <c r="AM307" s="1044"/>
      <c r="AN307" s="185" t="str">
        <f>IF(AK307&lt;&gt;"",IF(AL307/$DR$4&lt;=$AM$20,"CUMPLE","RECHAZADO"),"")</f>
        <v>CUMPLE</v>
      </c>
      <c r="AO307" s="209"/>
      <c r="AP307" s="874"/>
      <c r="AQ307" s="184">
        <f>ROUND(AP307*$DS$4,0)</f>
        <v>0</v>
      </c>
      <c r="AR307" s="1044"/>
      <c r="AS307" s="185" t="str">
        <f>IF(AP307&lt;&gt;"",IF(AQ307/$DR$4&lt;=$AR$20,"CUMPLE","RECHAZADO"),"")</f>
        <v/>
      </c>
      <c r="AT307" s="185"/>
      <c r="AU307" s="194">
        <f t="shared" si="1706"/>
        <v>9060355</v>
      </c>
      <c r="AV307" s="874">
        <v>1721467</v>
      </c>
      <c r="AW307" s="877">
        <f t="shared" si="1707"/>
        <v>1721467</v>
      </c>
      <c r="AX307" s="877">
        <f t="shared" si="1708"/>
        <v>10781822</v>
      </c>
      <c r="AY307" s="877" t="str">
        <f t="shared" si="1709"/>
        <v>CUMPLE</v>
      </c>
      <c r="AZ307" s="871"/>
      <c r="BA307" s="874">
        <v>11488503</v>
      </c>
      <c r="BB307" s="184">
        <f>ROUND(BA307*$DQ$4,0)</f>
        <v>57442515</v>
      </c>
      <c r="BC307" s="184">
        <f t="shared" ref="BC307" si="1735">$BC$4</f>
        <v>92828885</v>
      </c>
      <c r="BD307" s="185" t="str">
        <f t="shared" si="1630"/>
        <v>CUMPLE</v>
      </c>
      <c r="BE307" s="209"/>
      <c r="BF307" s="874">
        <v>10793918</v>
      </c>
      <c r="BG307" s="184">
        <f>ROUND(BF307*$DR$4,0)</f>
        <v>572077654</v>
      </c>
      <c r="BH307" s="184">
        <f t="shared" ref="BH307" si="1736">$BH$4</f>
        <v>924495218</v>
      </c>
      <c r="BI307" s="185" t="str">
        <f t="shared" si="1713"/>
        <v>CUMPLE</v>
      </c>
      <c r="BJ307" s="209"/>
      <c r="BK307" s="874"/>
      <c r="BL307" s="184">
        <f>ROUND(BK307*$DS$4,0)</f>
        <v>0</v>
      </c>
      <c r="BM307" s="1044"/>
      <c r="BN307" s="185" t="str">
        <f>IF(BK307&lt;&gt;"",IF((BL307/$DR$4)/$DN$4&lt;=$BM$20,"CUMPLE","RECHAZADO"),"")</f>
        <v/>
      </c>
      <c r="BO307" s="878"/>
      <c r="BP307" s="194">
        <f t="shared" si="1715"/>
        <v>629520169</v>
      </c>
      <c r="BQ307" s="874">
        <v>119608832</v>
      </c>
      <c r="BR307" s="877">
        <f t="shared" si="1716"/>
        <v>119608832</v>
      </c>
      <c r="BS307" s="877">
        <f t="shared" si="1717"/>
        <v>749129001</v>
      </c>
      <c r="BT307" s="877" t="str">
        <f t="shared" si="1718"/>
        <v>CUMPLE</v>
      </c>
      <c r="BU307" s="871"/>
      <c r="BV307" s="874">
        <v>127446405</v>
      </c>
      <c r="BW307" s="874">
        <v>2421482</v>
      </c>
      <c r="BX307" s="194">
        <f t="shared" si="1719"/>
        <v>2421482</v>
      </c>
      <c r="BY307" s="194" t="str">
        <f>IF(BV307&lt;&gt;"",IF(AND(BV307/$DN$4&lt;=$BY$15,BV307/$DN$4&gt;=$BY$16),"CUMPLE","RECHAZADO"),"")</f>
        <v>CUMPLE</v>
      </c>
      <c r="BZ307" s="194">
        <f t="shared" si="1720"/>
        <v>127446405</v>
      </c>
      <c r="CA307" s="194">
        <f t="shared" si="1721"/>
        <v>129867887</v>
      </c>
      <c r="CB307" s="871"/>
      <c r="CC307" s="874"/>
      <c r="CD307" s="874"/>
      <c r="CE307" s="194">
        <f t="shared" si="1722"/>
        <v>0</v>
      </c>
      <c r="CF307" s="194" t="str">
        <f>IF(CC307&lt;&gt;"",IF(AND(CC307/$DN$4&lt;=$CF$15,CC307/$DS$4&gt;=$CF$16),"CUMPLE","RECHAZADO"),"")</f>
        <v/>
      </c>
      <c r="CG307" s="194">
        <f t="shared" si="1723"/>
        <v>0</v>
      </c>
      <c r="CH307" s="194">
        <f t="shared" si="1724"/>
        <v>0</v>
      </c>
      <c r="CI307" s="194"/>
      <c r="CJ307" s="232">
        <f t="shared" si="1725"/>
        <v>16109307706</v>
      </c>
      <c r="CK307" s="197">
        <f t="shared" si="1726"/>
        <v>958507802</v>
      </c>
      <c r="CL307" s="232">
        <f t="shared" si="1646"/>
        <v>17067815508</v>
      </c>
      <c r="CM307" s="871"/>
      <c r="CN307" s="200">
        <f t="shared" si="1728"/>
        <v>15808937886</v>
      </c>
      <c r="CO307" s="200">
        <f t="shared" si="1729"/>
        <v>833474517</v>
      </c>
      <c r="CP307" s="200">
        <f t="shared" si="1649"/>
        <v>16642412403</v>
      </c>
      <c r="CQ307" s="871"/>
      <c r="CR307" s="194">
        <f t="shared" si="1650"/>
        <v>16109307706</v>
      </c>
      <c r="CS307" s="194">
        <f>(W307*$DP$4)+X307+(AF307*$DQ$4)+(AK307*$DR$4)+(AP307*$DS$4)+AV307+(BA307*$DQ$4)+(BF307*$DR$4)+(BK307*$DS$4)+BQ307+BV307+BW307+CC307+CD307</f>
        <v>958507802</v>
      </c>
      <c r="CT307" s="200">
        <f t="shared" si="1731"/>
        <v>17067815508</v>
      </c>
      <c r="CU307" s="874">
        <v>17067815508</v>
      </c>
      <c r="CV307" s="200" t="str">
        <f t="shared" si="1732"/>
        <v>OK</v>
      </c>
      <c r="CW307" s="136"/>
      <c r="DB307" s="879" t="str">
        <f t="shared" si="1652"/>
        <v>HABILITADO</v>
      </c>
      <c r="DC307" s="487"/>
    </row>
    <row r="308" spans="1:107" hidden="1" x14ac:dyDescent="0.25">
      <c r="A308" s="1041"/>
      <c r="B308" s="167">
        <v>3</v>
      </c>
      <c r="C308" s="1043"/>
      <c r="D308" s="220"/>
      <c r="E308" s="156"/>
      <c r="F308" s="168"/>
      <c r="G308" s="169" t="str">
        <f t="shared" ref="G308" si="1737">IF(F308&lt;&gt;"",IF(F308=$DV$5,"CUMPLE","RECHAZADO"),"")</f>
        <v/>
      </c>
      <c r="H308" s="170"/>
      <c r="I308" s="221"/>
      <c r="J308" s="172"/>
      <c r="K308" s="827">
        <f t="shared" si="1692"/>
        <v>0</v>
      </c>
      <c r="L308" s="174" t="e">
        <f t="shared" si="1693"/>
        <v>#DIV/0!</v>
      </c>
      <c r="M308" s="175" t="e">
        <f t="shared" si="1694"/>
        <v>#DIV/0!</v>
      </c>
      <c r="N308" s="176" t="e">
        <f t="shared" si="1695"/>
        <v>#DIV/0!</v>
      </c>
      <c r="O308" s="177" t="e">
        <f t="shared" si="1696"/>
        <v>#DIV/0!</v>
      </c>
      <c r="P308" s="179" t="str">
        <f>IF(H308&lt;&gt;"",IF(J308=K308,IF(H308="SI",IF(AND(I308&lt;=$DF$5,I308&gt;=($DF$5*0.9)),"CUMPLE","NO CUMPLE"),IF(I308=$DF$5,"CUMPLE","NO CUMPLE")),"NO CUMPLE"),"")</f>
        <v/>
      </c>
      <c r="Q308" s="179">
        <f t="shared" si="1697"/>
        <v>0</v>
      </c>
      <c r="R308" s="828" t="str">
        <f t="shared" si="1654"/>
        <v/>
      </c>
      <c r="S308" s="828" t="str">
        <f t="shared" si="1617"/>
        <v/>
      </c>
      <c r="T308" s="181"/>
      <c r="U308" s="182"/>
      <c r="V308" s="155"/>
      <c r="W308" s="170"/>
      <c r="X308" s="183"/>
      <c r="Y308" s="829">
        <f>ROUND(W308*$DP$5,0)</f>
        <v>0</v>
      </c>
      <c r="Z308" s="829">
        <f t="shared" si="1618"/>
        <v>0</v>
      </c>
      <c r="AA308" s="1045"/>
      <c r="AB308" s="244" t="str">
        <f>IF(W308&lt;&gt;"",IF((Y308/$DP$5)/$DN$5&lt;=$AA$20,"CUMPLE","RECHAZADO"),"")</f>
        <v/>
      </c>
      <c r="AC308" s="830">
        <f t="shared" si="1701"/>
        <v>0</v>
      </c>
      <c r="AD308" s="830">
        <f t="shared" si="1702"/>
        <v>0</v>
      </c>
      <c r="AE308" s="181"/>
      <c r="AF308" s="170"/>
      <c r="AG308" s="829">
        <f>ROUND(AF308*$DQ$5,0)</f>
        <v>0</v>
      </c>
      <c r="AH308" s="1045"/>
      <c r="AI308" s="244" t="str">
        <f>IF(AF308&lt;&gt;"",IF(AG308/$DQ$5&lt;=$AH$20,"CUMPLE","RECHAZADO"),"")</f>
        <v/>
      </c>
      <c r="AJ308" s="181"/>
      <c r="AK308" s="170"/>
      <c r="AL308" s="829">
        <f>ROUND(AK308*$DR$5,0)</f>
        <v>0</v>
      </c>
      <c r="AM308" s="1045"/>
      <c r="AN308" s="244" t="str">
        <f>IF(AK308&lt;&gt;"",IF(AL308/$DR$5&lt;=$AM$20,"CUMPLE","RECHAZADO"),"")</f>
        <v/>
      </c>
      <c r="AO308" s="181"/>
      <c r="AP308" s="170"/>
      <c r="AQ308" s="829">
        <f>ROUND(AP308*$DS$5,0)</f>
        <v>0</v>
      </c>
      <c r="AR308" s="1045"/>
      <c r="AS308" s="244" t="str">
        <f>IF(AP308&lt;&gt;"",IF(AQ308/$DR$5&lt;=$AR$20,"CUMPLE","RECHAZADO"),"")</f>
        <v/>
      </c>
      <c r="AT308" s="187"/>
      <c r="AU308" s="831">
        <f t="shared" si="1706"/>
        <v>0</v>
      </c>
      <c r="AV308" s="170"/>
      <c r="AW308" s="832">
        <f t="shared" si="1707"/>
        <v>0</v>
      </c>
      <c r="AX308" s="832">
        <f t="shared" si="1708"/>
        <v>0</v>
      </c>
      <c r="AY308" s="832" t="str">
        <f t="shared" si="1709"/>
        <v xml:space="preserve"> </v>
      </c>
      <c r="AZ308" s="155"/>
      <c r="BA308" s="170"/>
      <c r="BB308" s="829">
        <f>ROUND(BA308*$DQ$5,0)</f>
        <v>0</v>
      </c>
      <c r="BC308" s="834">
        <f t="shared" ref="BC308" si="1738">$BC$5</f>
        <v>123465503</v>
      </c>
      <c r="BD308" s="729" t="str">
        <f t="shared" si="1630"/>
        <v/>
      </c>
      <c r="BE308" s="181"/>
      <c r="BF308" s="170"/>
      <c r="BG308" s="829">
        <f>ROUND(BF308*$DR$5,0)</f>
        <v>0</v>
      </c>
      <c r="BH308" s="829">
        <f t="shared" ref="BH308" si="1739">$BH$5</f>
        <v>1325724320</v>
      </c>
      <c r="BI308" s="729" t="str">
        <f t="shared" si="1713"/>
        <v/>
      </c>
      <c r="BJ308" s="181"/>
      <c r="BK308" s="170"/>
      <c r="BL308" s="829">
        <f>ROUND(BK308*$DS$5,0)</f>
        <v>0</v>
      </c>
      <c r="BM308" s="1045"/>
      <c r="BN308" s="244" t="str">
        <f>IF(BK308&lt;&gt;"",IF((BL308/$DR$5)/$DN$5&lt;=$BM$20,"CUMPLE","RECHAZADO"),"")</f>
        <v/>
      </c>
      <c r="BO308" s="193"/>
      <c r="BP308" s="831">
        <f t="shared" si="1715"/>
        <v>0</v>
      </c>
      <c r="BQ308" s="170"/>
      <c r="BR308" s="832">
        <f t="shared" si="1716"/>
        <v>0</v>
      </c>
      <c r="BS308" s="832">
        <f t="shared" si="1717"/>
        <v>0</v>
      </c>
      <c r="BT308" s="832" t="str">
        <f t="shared" si="1718"/>
        <v xml:space="preserve"> </v>
      </c>
      <c r="BU308" s="155"/>
      <c r="BV308" s="170"/>
      <c r="BW308" s="170"/>
      <c r="BX308" s="835">
        <f t="shared" si="1719"/>
        <v>0</v>
      </c>
      <c r="BY308" s="835" t="str">
        <f>IF(BV308&lt;&gt;"",IF(AND(BV308/$DN$5&lt;=$BY$15,BV308/$DN$5&gt;=$BY$16),"CUMPLE","RECHAZADO"),"")</f>
        <v/>
      </c>
      <c r="BZ308" s="835">
        <f t="shared" si="1720"/>
        <v>0</v>
      </c>
      <c r="CA308" s="835">
        <f t="shared" si="1721"/>
        <v>0</v>
      </c>
      <c r="CB308" s="155"/>
      <c r="CC308" s="170"/>
      <c r="CD308" s="170"/>
      <c r="CE308" s="835">
        <f t="shared" si="1722"/>
        <v>0</v>
      </c>
      <c r="CF308" s="835" t="str">
        <f>IF(CC308&lt;&gt;"",IF(AND(CC308/$DN$5&lt;=$CF$15,CC308/$DS$5&gt;=$CF$16),"CUMPLE","RECHAZADO"),"")</f>
        <v/>
      </c>
      <c r="CG308" s="835">
        <f t="shared" si="1723"/>
        <v>0</v>
      </c>
      <c r="CH308" s="835">
        <f t="shared" si="1724"/>
        <v>0</v>
      </c>
      <c r="CI308" s="195"/>
      <c r="CJ308" s="86" t="str">
        <f t="shared" si="1725"/>
        <v/>
      </c>
      <c r="CK308" s="836">
        <f t="shared" si="1726"/>
        <v>0</v>
      </c>
      <c r="CL308" s="837" t="str">
        <f t="shared" si="1646"/>
        <v/>
      </c>
      <c r="CM308" s="155"/>
      <c r="CN308" s="838" t="str">
        <f t="shared" si="1728"/>
        <v/>
      </c>
      <c r="CO308" s="839">
        <f t="shared" si="1729"/>
        <v>0</v>
      </c>
      <c r="CP308" s="840" t="str">
        <f t="shared" si="1649"/>
        <v/>
      </c>
      <c r="CQ308" s="156"/>
      <c r="CR308" s="841">
        <f t="shared" si="1650"/>
        <v>0</v>
      </c>
      <c r="CS308" s="835">
        <f>(W308*$DP$5)+X308+(AF308*$DQ$5)+(AK308*$DR$5)+(AP308*$DS$5)+AV308+(BA308*$DQ$5)+(BF308*$DR$5)+(BK308*$DS$5)+BQ308+BV308+BW308+CC308+CD308</f>
        <v>0</v>
      </c>
      <c r="CT308" s="840">
        <f t="shared" si="1731"/>
        <v>0</v>
      </c>
      <c r="CU308" s="842"/>
      <c r="CV308" s="840" t="str">
        <f t="shared" si="1732"/>
        <v/>
      </c>
      <c r="DB308" s="843" t="str">
        <f t="shared" si="1652"/>
        <v/>
      </c>
      <c r="DC308" s="844"/>
    </row>
    <row r="309" spans="1:107" hidden="1" x14ac:dyDescent="0.25">
      <c r="A309" s="1046"/>
      <c r="B309" s="870">
        <v>4</v>
      </c>
      <c r="C309" s="1043"/>
      <c r="D309" s="220"/>
      <c r="E309" s="156"/>
      <c r="F309" s="207"/>
      <c r="G309" s="169" t="str">
        <f t="shared" ref="G309" si="1740">IF(F309&lt;&gt;"",IF(F309=$DV$6,"CUMPLE","RECHAZADO"),"")</f>
        <v/>
      </c>
      <c r="H309" s="170"/>
      <c r="I309" s="216"/>
      <c r="J309" s="208"/>
      <c r="K309" s="173">
        <f t="shared" si="1692"/>
        <v>0</v>
      </c>
      <c r="L309" s="174" t="e">
        <f t="shared" si="1693"/>
        <v>#DIV/0!</v>
      </c>
      <c r="M309" s="175" t="e">
        <f t="shared" si="1694"/>
        <v>#DIV/0!</v>
      </c>
      <c r="N309" s="176" t="e">
        <f t="shared" si="1695"/>
        <v>#DIV/0!</v>
      </c>
      <c r="O309" s="177" t="e">
        <f t="shared" si="1696"/>
        <v>#DIV/0!</v>
      </c>
      <c r="P309" s="178" t="str">
        <f>IF(H309&lt;&gt;"",IF(J309=K309,IF(H309="SI",IF(AND(I309&lt;=$DF$6,I309&gt;=($DF$6*0.9)),"CUMPLE","NO CUMPLE"),IF(I309=$DF$6,"CUMPLE","NO CUMPLE")),"NO CUMPLE"),"")</f>
        <v/>
      </c>
      <c r="Q309" s="179">
        <f t="shared" si="1697"/>
        <v>0</v>
      </c>
      <c r="R309" s="180" t="str">
        <f t="shared" si="1654"/>
        <v/>
      </c>
      <c r="S309" s="180" t="str">
        <f t="shared" si="1617"/>
        <v/>
      </c>
      <c r="T309" s="209"/>
      <c r="U309" s="210"/>
      <c r="V309" s="155"/>
      <c r="W309" s="211"/>
      <c r="X309" s="212"/>
      <c r="Y309" s="184">
        <f>ROUND(W309*$DP$6,0)</f>
        <v>0</v>
      </c>
      <c r="Z309" s="184">
        <f t="shared" si="1618"/>
        <v>0</v>
      </c>
      <c r="AA309" s="1045"/>
      <c r="AB309" s="185" t="str">
        <f>IF(W309&lt;&gt;"",IF((Y309/$DP$6)/$DN$6&lt;=$AA$20,"CUMPLE","RECHAZADO"),"")</f>
        <v/>
      </c>
      <c r="AC309" s="186">
        <f t="shared" si="1701"/>
        <v>0</v>
      </c>
      <c r="AD309" s="186">
        <f t="shared" si="1702"/>
        <v>0</v>
      </c>
      <c r="AE309" s="209"/>
      <c r="AF309" s="211"/>
      <c r="AG309" s="184">
        <f>ROUND(AF309*$DQ$6,0)</f>
        <v>0</v>
      </c>
      <c r="AH309" s="1045"/>
      <c r="AI309" s="185" t="str">
        <f>IF(AF309&lt;&gt;"",IF(AG309/$DQ$6&lt;=$AH$20,"CUMPLE","RECHAZADO"),"")</f>
        <v/>
      </c>
      <c r="AJ309" s="209"/>
      <c r="AK309" s="211"/>
      <c r="AL309" s="184">
        <f>ROUND(AK309*$DR$6,0)</f>
        <v>0</v>
      </c>
      <c r="AM309" s="1045"/>
      <c r="AN309" s="185" t="str">
        <f>IF(AK309&lt;&gt;"",IF(AL309/$DR$6&lt;=$AM$20,"CUMPLE","RECHAZADO"),"")</f>
        <v/>
      </c>
      <c r="AO309" s="209"/>
      <c r="AP309" s="211"/>
      <c r="AQ309" s="184">
        <f>ROUND(AP309*$DS$6,0)</f>
        <v>0</v>
      </c>
      <c r="AR309" s="1045"/>
      <c r="AS309" s="185" t="str">
        <f>IF(AP309&lt;&gt;"",IF(AQ309/$DR$6&lt;=$AR$20,"CUMPLE","RECHAZADO"),"")</f>
        <v/>
      </c>
      <c r="AT309" s="213"/>
      <c r="AU309" s="188">
        <f t="shared" si="1706"/>
        <v>0</v>
      </c>
      <c r="AV309" s="170"/>
      <c r="AW309" s="189">
        <f t="shared" si="1707"/>
        <v>0</v>
      </c>
      <c r="AX309" s="189">
        <f t="shared" si="1708"/>
        <v>0</v>
      </c>
      <c r="AY309" s="189" t="str">
        <f>IF(AV309&lt;&gt;"",IF(AN309="CUMPLE","CUMPLE","NO CUMPLE"),"")</f>
        <v/>
      </c>
      <c r="AZ309" s="155"/>
      <c r="BA309" s="211"/>
      <c r="BB309" s="184">
        <f>ROUND(BA309*$DQ$6,0)</f>
        <v>0</v>
      </c>
      <c r="BC309" s="191">
        <f t="shared" ref="BC309" si="1741">$BC$6</f>
        <v>599037720</v>
      </c>
      <c r="BD309" s="192" t="str">
        <f t="shared" si="1630"/>
        <v/>
      </c>
      <c r="BE309" s="209"/>
      <c r="BF309" s="211"/>
      <c r="BG309" s="184">
        <f>ROUND(BF309*$DR$6,0)</f>
        <v>0</v>
      </c>
      <c r="BH309" s="184">
        <f t="shared" ref="BH309" si="1742">$BH$6</f>
        <v>1500854400</v>
      </c>
      <c r="BI309" s="192" t="str">
        <f t="shared" si="1713"/>
        <v/>
      </c>
      <c r="BJ309" s="209"/>
      <c r="BK309" s="211"/>
      <c r="BL309" s="184">
        <f>ROUND(BK309*$DS$6,0)</f>
        <v>0</v>
      </c>
      <c r="BM309" s="1045"/>
      <c r="BN309" s="185" t="str">
        <f>IF(BK309&lt;&gt;"",IF((BL309/$DR$6)/$DN$6&lt;=$BM$20,"CUMPLE","RECHAZADO"),"")</f>
        <v/>
      </c>
      <c r="BO309" s="214"/>
      <c r="BP309" s="188">
        <f t="shared" si="1715"/>
        <v>0</v>
      </c>
      <c r="BQ309" s="170"/>
      <c r="BR309" s="189">
        <f t="shared" si="1716"/>
        <v>0</v>
      </c>
      <c r="BS309" s="189">
        <f t="shared" si="1717"/>
        <v>0</v>
      </c>
      <c r="BT309" s="189" t="str">
        <f>IF(BQ309&lt;&gt;"",IF(BI309="CUMPLE","CUMPLE","NO CUMPLE"),"")</f>
        <v/>
      </c>
      <c r="BU309" s="155"/>
      <c r="BV309" s="170"/>
      <c r="BW309" s="170"/>
      <c r="BX309" s="194">
        <f t="shared" si="1719"/>
        <v>0</v>
      </c>
      <c r="BY309" s="194" t="str">
        <f>IF(BV309&lt;&gt;"",IF(AND(BV309/$DN$6&lt;=$BY$15,BV309/$DN$6&gt;=$BY$16),"CUMPLE","RECHAZADO"),"")</f>
        <v/>
      </c>
      <c r="BZ309" s="194">
        <f t="shared" si="1720"/>
        <v>0</v>
      </c>
      <c r="CA309" s="194">
        <f t="shared" si="1721"/>
        <v>0</v>
      </c>
      <c r="CB309" s="155"/>
      <c r="CC309" s="170"/>
      <c r="CD309" s="170"/>
      <c r="CE309" s="194">
        <f t="shared" si="1722"/>
        <v>0</v>
      </c>
      <c r="CF309" s="194" t="str">
        <f>IF(CC309&lt;&gt;"",IF(AND(CC309/$DN$6&lt;=$CF$15,CC309/$DS$6&gt;=$CF$16),"CUMPLE","RECHAZADO"),"")</f>
        <v/>
      </c>
      <c r="CG309" s="194">
        <f t="shared" si="1723"/>
        <v>0</v>
      </c>
      <c r="CH309" s="194">
        <f t="shared" si="1724"/>
        <v>0</v>
      </c>
      <c r="CI309" s="215"/>
      <c r="CJ309" s="196" t="str">
        <f t="shared" si="1725"/>
        <v/>
      </c>
      <c r="CK309" s="197">
        <f t="shared" si="1726"/>
        <v>0</v>
      </c>
      <c r="CL309" s="198" t="str">
        <f t="shared" si="1646"/>
        <v/>
      </c>
      <c r="CM309" s="155"/>
      <c r="CN309" s="199" t="str">
        <f t="shared" si="1728"/>
        <v/>
      </c>
      <c r="CO309" s="200">
        <f t="shared" si="1729"/>
        <v>0</v>
      </c>
      <c r="CP309" s="201" t="str">
        <f t="shared" si="1649"/>
        <v/>
      </c>
      <c r="CQ309" s="156"/>
      <c r="CR309" s="202">
        <f t="shared" si="1650"/>
        <v>0</v>
      </c>
      <c r="CS309" s="194">
        <f>(W309*$DP$6)+X309+(AF309*$DQ$6)+(AK309*$DR$6)+(AP309*$DS$6)+AV309+(BA309*$DQ$6)+(BF309*$DR$6)+(BK309*$DS$6)+BQ309+BV309+BW309+CC309+CD309</f>
        <v>0</v>
      </c>
      <c r="CT309" s="201">
        <f t="shared" si="1731"/>
        <v>0</v>
      </c>
      <c r="CU309" s="203"/>
      <c r="CV309" s="201" t="str">
        <f t="shared" si="1732"/>
        <v/>
      </c>
      <c r="DB309" s="204" t="str">
        <f t="shared" si="1652"/>
        <v/>
      </c>
      <c r="DC309" s="206"/>
    </row>
    <row r="310" spans="1:107" hidden="1" x14ac:dyDescent="0.25">
      <c r="A310" s="1046"/>
      <c r="B310" s="870">
        <v>5</v>
      </c>
      <c r="C310" s="1043"/>
      <c r="D310" s="220"/>
      <c r="E310" s="156"/>
      <c r="F310" s="207"/>
      <c r="G310" s="169" t="str">
        <f t="shared" ref="G310" si="1743">IF(F310&lt;&gt;"",IF(F310=$DV$7,"CUMPLE","RECHAZADO"),"")</f>
        <v/>
      </c>
      <c r="H310" s="170"/>
      <c r="I310" s="216"/>
      <c r="J310" s="208"/>
      <c r="K310" s="173">
        <f t="shared" si="1692"/>
        <v>0</v>
      </c>
      <c r="L310" s="174" t="e">
        <f t="shared" si="1693"/>
        <v>#DIV/0!</v>
      </c>
      <c r="M310" s="175" t="e">
        <f t="shared" si="1694"/>
        <v>#DIV/0!</v>
      </c>
      <c r="N310" s="176" t="e">
        <f t="shared" si="1695"/>
        <v>#DIV/0!</v>
      </c>
      <c r="O310" s="177" t="e">
        <f t="shared" si="1696"/>
        <v>#DIV/0!</v>
      </c>
      <c r="P310" s="178" t="str">
        <f>IF(H310&lt;&gt;"",IF(J310=K310,IF(H310="SI",IF(AND(I310&lt;=$DF$7,I310&gt;=($DF$7*0.9)),"CUMPLE","NO CUMPLE"),IF(I310=$DF$7,"CUMPLE","NO CUMPLE")),"NO CUMPLE"),"")</f>
        <v/>
      </c>
      <c r="Q310" s="179">
        <f t="shared" si="1697"/>
        <v>0</v>
      </c>
      <c r="R310" s="180" t="str">
        <f t="shared" si="1654"/>
        <v/>
      </c>
      <c r="S310" s="180" t="str">
        <f t="shared" si="1617"/>
        <v/>
      </c>
      <c r="T310" s="209"/>
      <c r="U310" s="210"/>
      <c r="V310" s="155"/>
      <c r="W310" s="211"/>
      <c r="X310" s="212"/>
      <c r="Y310" s="184">
        <f>ROUND(W310*$DP$7,0)</f>
        <v>0</v>
      </c>
      <c r="Z310" s="184">
        <f t="shared" si="1618"/>
        <v>0</v>
      </c>
      <c r="AA310" s="1045"/>
      <c r="AB310" s="185" t="str">
        <f>IF(W310&lt;&gt;"",IF((Y310/$DP$7)/$DN$7&lt;=$AA$20,"CUMPLE","RECHAZADO"),"")</f>
        <v/>
      </c>
      <c r="AC310" s="186">
        <f t="shared" si="1701"/>
        <v>0</v>
      </c>
      <c r="AD310" s="186">
        <f t="shared" si="1702"/>
        <v>0</v>
      </c>
      <c r="AE310" s="209"/>
      <c r="AF310" s="211"/>
      <c r="AG310" s="184">
        <f>ROUND(AF310*$DQ$7,0)</f>
        <v>0</v>
      </c>
      <c r="AH310" s="1045"/>
      <c r="AI310" s="185" t="str">
        <f>IF(AF310&lt;&gt;"",IF(AG310/$DQ$7&lt;=$AH$20,"CUMPLE","RECHAZADO"),"")</f>
        <v/>
      </c>
      <c r="AJ310" s="209"/>
      <c r="AK310" s="211"/>
      <c r="AL310" s="184">
        <f>ROUND(AK310*$DR$7,0)</f>
        <v>0</v>
      </c>
      <c r="AM310" s="1045"/>
      <c r="AN310" s="185" t="str">
        <f>IF(AK310&lt;&gt;"",IF(AL310/$DR$7&lt;=$AM$20,"CUMPLE","RECHAZADO"),"")</f>
        <v/>
      </c>
      <c r="AO310" s="209"/>
      <c r="AP310" s="211"/>
      <c r="AQ310" s="184">
        <f>ROUND(AP310*$DS$7,0)</f>
        <v>0</v>
      </c>
      <c r="AR310" s="1045"/>
      <c r="AS310" s="185" t="str">
        <f>IF(AP310&lt;&gt;"",IF(AQ310/$DR$7&lt;=$AR$20,"CUMPLE","RECHAZADO"),"")</f>
        <v/>
      </c>
      <c r="AT310" s="213"/>
      <c r="AU310" s="188">
        <f t="shared" si="1706"/>
        <v>0</v>
      </c>
      <c r="AV310" s="170"/>
      <c r="AW310" s="189">
        <f t="shared" si="1707"/>
        <v>0</v>
      </c>
      <c r="AX310" s="189">
        <f t="shared" si="1708"/>
        <v>0</v>
      </c>
      <c r="AY310" s="189" t="str">
        <f>IF(AV310&lt;&gt;"",IF(AI310="CUMPLE",IF(AN310="CUMPLE","CUMPLE","NO CUMPLE"),"NO CUMPLE")," ")</f>
        <v xml:space="preserve"> </v>
      </c>
      <c r="AZ310" s="155"/>
      <c r="BA310" s="211"/>
      <c r="BB310" s="184">
        <f>ROUND(BA310*$DQ$7,0)</f>
        <v>0</v>
      </c>
      <c r="BC310" s="191">
        <f t="shared" ref="BC310" si="1744">$BC$7</f>
        <v>512088380</v>
      </c>
      <c r="BD310" s="192" t="str">
        <f t="shared" si="1630"/>
        <v/>
      </c>
      <c r="BE310" s="209"/>
      <c r="BF310" s="211"/>
      <c r="BG310" s="184">
        <f>ROUND(BF310*$DR$7,0)</f>
        <v>0</v>
      </c>
      <c r="BH310" s="184">
        <f t="shared" ref="BH310" si="1745">$BH$7</f>
        <v>1342093772</v>
      </c>
      <c r="BI310" s="192" t="str">
        <f t="shared" si="1713"/>
        <v/>
      </c>
      <c r="BJ310" s="209"/>
      <c r="BK310" s="211"/>
      <c r="BL310" s="184">
        <f>ROUND(BK310*$DS$7,0)</f>
        <v>0</v>
      </c>
      <c r="BM310" s="1045"/>
      <c r="BN310" s="185" t="str">
        <f>IF(BK310&lt;&gt;"",IF((BL310/$DR$7)/$DN$7&lt;=$BM$20,"CUMPLE","RECHAZADO"),"")</f>
        <v/>
      </c>
      <c r="BO310" s="214"/>
      <c r="BP310" s="188">
        <f t="shared" si="1715"/>
        <v>0</v>
      </c>
      <c r="BQ310" s="170"/>
      <c r="BR310" s="189">
        <f t="shared" si="1716"/>
        <v>0</v>
      </c>
      <c r="BS310" s="189">
        <f t="shared" si="1717"/>
        <v>0</v>
      </c>
      <c r="BT310" s="189" t="str">
        <f>IF(BQ310&lt;&gt;"",IF(BD310="CUMPLE",IF(BI310="CUMPLE","CUMPLE","NO CUMPLE"),"NO CUMPLE")," ")</f>
        <v xml:space="preserve"> </v>
      </c>
      <c r="BU310" s="155"/>
      <c r="BV310" s="170"/>
      <c r="BW310" s="170"/>
      <c r="BX310" s="194">
        <f t="shared" si="1719"/>
        <v>0</v>
      </c>
      <c r="BY310" s="194" t="str">
        <f>IF(BV310&lt;&gt;"",IF(AND(BV310/$DN$7&lt;=$BY$15,BV310/$DN$7&gt;=$BY$16),"CUMPLE","RECHAZADO"),"")</f>
        <v/>
      </c>
      <c r="BZ310" s="194">
        <f t="shared" si="1720"/>
        <v>0</v>
      </c>
      <c r="CA310" s="194">
        <f t="shared" si="1721"/>
        <v>0</v>
      </c>
      <c r="CB310" s="155"/>
      <c r="CC310" s="170"/>
      <c r="CD310" s="170"/>
      <c r="CE310" s="194">
        <f t="shared" si="1722"/>
        <v>0</v>
      </c>
      <c r="CF310" s="194" t="str">
        <f>IF(CC310&lt;&gt;"",IF(AND(CC310/$DN$7&lt;=$CF$15,CC310/$DS$7&gt;=$CF$16),"CUMPLE","RECHAZADO"),"")</f>
        <v/>
      </c>
      <c r="CG310" s="194">
        <f t="shared" si="1723"/>
        <v>0</v>
      </c>
      <c r="CH310" s="194">
        <f t="shared" si="1724"/>
        <v>0</v>
      </c>
      <c r="CI310" s="215"/>
      <c r="CJ310" s="196" t="str">
        <f t="shared" si="1725"/>
        <v/>
      </c>
      <c r="CK310" s="197">
        <f t="shared" si="1726"/>
        <v>0</v>
      </c>
      <c r="CL310" s="198" t="str">
        <f t="shared" si="1646"/>
        <v/>
      </c>
      <c r="CM310" s="155"/>
      <c r="CN310" s="199" t="str">
        <f t="shared" si="1728"/>
        <v/>
      </c>
      <c r="CO310" s="200">
        <f t="shared" si="1729"/>
        <v>0</v>
      </c>
      <c r="CP310" s="201" t="str">
        <f t="shared" si="1649"/>
        <v/>
      </c>
      <c r="CQ310" s="156"/>
      <c r="CR310" s="202">
        <f t="shared" si="1650"/>
        <v>0</v>
      </c>
      <c r="CS310" s="194">
        <f>(W310*$DP$7)+X310+(AF310*$DQ$7)+(AK310*$DR$7)+(AP310*$DS$7)+AV310+(BA310*$DQ$7)+(BF310*$DR$7)+(BK310*$DS$7)+BQ310+BV310+BW310+CC310+CD310</f>
        <v>0</v>
      </c>
      <c r="CT310" s="201">
        <f t="shared" si="1731"/>
        <v>0</v>
      </c>
      <c r="CU310" s="203"/>
      <c r="CV310" s="201" t="str">
        <f t="shared" si="1732"/>
        <v/>
      </c>
      <c r="DB310" s="204" t="str">
        <f t="shared" si="1652"/>
        <v/>
      </c>
      <c r="DC310" s="206"/>
    </row>
    <row r="311" spans="1:107" hidden="1" x14ac:dyDescent="0.25">
      <c r="A311" s="1046"/>
      <c r="B311" s="870">
        <v>6</v>
      </c>
      <c r="C311" s="1043"/>
      <c r="D311" s="220"/>
      <c r="E311" s="156"/>
      <c r="F311" s="207"/>
      <c r="G311" s="169" t="str">
        <f t="shared" ref="G311" si="1746">IF(F311&lt;&gt;"",IF(F311=$DV$8,"CUMPLE","RECHAZADO"),"")</f>
        <v/>
      </c>
      <c r="H311" s="170"/>
      <c r="I311" s="216"/>
      <c r="J311" s="208"/>
      <c r="K311" s="173">
        <f t="shared" si="1692"/>
        <v>0</v>
      </c>
      <c r="L311" s="174" t="e">
        <f t="shared" si="1693"/>
        <v>#DIV/0!</v>
      </c>
      <c r="M311" s="175" t="e">
        <f t="shared" si="1694"/>
        <v>#DIV/0!</v>
      </c>
      <c r="N311" s="176" t="e">
        <f t="shared" si="1695"/>
        <v>#DIV/0!</v>
      </c>
      <c r="O311" s="177" t="e">
        <f t="shared" si="1696"/>
        <v>#DIV/0!</v>
      </c>
      <c r="P311" s="178" t="str">
        <f>IF(H311&lt;&gt;"",IF(J311=K311,IF(H311="SI",IF(AND(I311&lt;=$DF$8,I311&gt;=($DF$8*0.9)),"CUMPLE","NO CUMPLE"),IF(I311=$DF$8,"CUMPLE","NO CUMPLE")),"NO CUMPLE"),"")</f>
        <v/>
      </c>
      <c r="Q311" s="179">
        <f t="shared" si="1697"/>
        <v>0</v>
      </c>
      <c r="R311" s="180" t="str">
        <f t="shared" si="1654"/>
        <v/>
      </c>
      <c r="S311" s="180" t="str">
        <f t="shared" si="1617"/>
        <v/>
      </c>
      <c r="T311" s="209"/>
      <c r="U311" s="210"/>
      <c r="V311" s="155"/>
      <c r="W311" s="211"/>
      <c r="X311" s="212"/>
      <c r="Y311" s="184">
        <f>ROUND(W311*$DP$8,0)</f>
        <v>0</v>
      </c>
      <c r="Z311" s="184">
        <f t="shared" si="1618"/>
        <v>0</v>
      </c>
      <c r="AA311" s="1045"/>
      <c r="AB311" s="185" t="str">
        <f>IF(W311&lt;&gt;"",IF((Y311/$DP$8)/$DN$8&lt;=$AA$20,"CUMPLE","RECHAZADO"),"")</f>
        <v/>
      </c>
      <c r="AC311" s="186">
        <f t="shared" si="1701"/>
        <v>0</v>
      </c>
      <c r="AD311" s="186">
        <f t="shared" si="1702"/>
        <v>0</v>
      </c>
      <c r="AE311" s="209"/>
      <c r="AF311" s="211"/>
      <c r="AG311" s="184">
        <f>ROUND(AF311*$DQ$8,0)</f>
        <v>0</v>
      </c>
      <c r="AH311" s="1045"/>
      <c r="AI311" s="185" t="str">
        <f>IF(AF311&lt;&gt;"",IF(AG311/$DQ$8&lt;=$AH$20,"CUMPLE","RECHAZADO"),"")</f>
        <v/>
      </c>
      <c r="AJ311" s="209"/>
      <c r="AK311" s="211"/>
      <c r="AL311" s="184">
        <f>ROUND(AK311*$DR$8,0)</f>
        <v>0</v>
      </c>
      <c r="AM311" s="1045"/>
      <c r="AN311" s="185" t="str">
        <f>IF(AK311&lt;&gt;"",IF(AL311/$DR$8&lt;=$AM$20,"CUMPLE","RECHAZADO"),"")</f>
        <v/>
      </c>
      <c r="AO311" s="209"/>
      <c r="AP311" s="211"/>
      <c r="AQ311" s="184">
        <f>ROUND(AP311*$DS$8,0)</f>
        <v>0</v>
      </c>
      <c r="AR311" s="1045"/>
      <c r="AS311" s="185" t="str">
        <f>IF(AP311&lt;&gt;"",IF(AQ311/$DR$8&lt;=$AR$20,"CUMPLE","RECHAZADO"),"")</f>
        <v/>
      </c>
      <c r="AT311" s="213"/>
      <c r="AU311" s="188">
        <f t="shared" si="1706"/>
        <v>0</v>
      </c>
      <c r="AV311" s="170"/>
      <c r="AW311" s="189">
        <f t="shared" si="1707"/>
        <v>0</v>
      </c>
      <c r="AX311" s="189">
        <f t="shared" si="1708"/>
        <v>0</v>
      </c>
      <c r="AY311" s="189" t="str">
        <f>IF(AV311&lt;&gt;"",IF(AN311="CUMPLE","CUMPLE","NO CUMPLE"),"")</f>
        <v/>
      </c>
      <c r="AZ311" s="155"/>
      <c r="BA311" s="211"/>
      <c r="BB311" s="184">
        <f>ROUND(BA311*$DQ$8,0)</f>
        <v>0</v>
      </c>
      <c r="BC311" s="191">
        <f t="shared" ref="BC311" si="1747">$BC$8</f>
        <v>282572794</v>
      </c>
      <c r="BD311" s="192" t="str">
        <f t="shared" si="1630"/>
        <v/>
      </c>
      <c r="BE311" s="209"/>
      <c r="BF311" s="211"/>
      <c r="BG311" s="184">
        <f>ROUND(BF311*$DR$8,0)</f>
        <v>0</v>
      </c>
      <c r="BH311" s="184">
        <f t="shared" ref="BH311" si="1748">$BH$8</f>
        <v>1099881666</v>
      </c>
      <c r="BI311" s="192" t="str">
        <f t="shared" si="1713"/>
        <v/>
      </c>
      <c r="BJ311" s="209"/>
      <c r="BK311" s="211"/>
      <c r="BL311" s="184">
        <f>ROUND(BK311*$DS$8,0)</f>
        <v>0</v>
      </c>
      <c r="BM311" s="1045"/>
      <c r="BN311" s="185" t="str">
        <f>IF(BK311&lt;&gt;"",IF((BL311/$DR$8)/$DN$8&lt;=$BM$20,"CUMPLE","RECHAZADO"),"")</f>
        <v/>
      </c>
      <c r="BO311" s="214"/>
      <c r="BP311" s="188">
        <f t="shared" si="1715"/>
        <v>0</v>
      </c>
      <c r="BQ311" s="170"/>
      <c r="BR311" s="189">
        <f t="shared" si="1716"/>
        <v>0</v>
      </c>
      <c r="BS311" s="189">
        <f t="shared" si="1717"/>
        <v>0</v>
      </c>
      <c r="BT311" s="189" t="str">
        <f>IF(BQ311&lt;&gt;"",IF(BI311="CUMPLE","CUMPLE","NO CUMPLE"),"")</f>
        <v/>
      </c>
      <c r="BU311" s="155"/>
      <c r="BV311" s="170"/>
      <c r="BW311" s="170"/>
      <c r="BX311" s="194">
        <f t="shared" si="1719"/>
        <v>0</v>
      </c>
      <c r="BY311" s="194" t="str">
        <f>IF(BV311&lt;&gt;"",IF(AND(BV311/$DN$8&lt;=$BY$15,BV311/$DN$8&gt;=$BY$16),"CUMPLE","RECHAZADO"),"")</f>
        <v/>
      </c>
      <c r="BZ311" s="194">
        <f t="shared" si="1720"/>
        <v>0</v>
      </c>
      <c r="CA311" s="194">
        <f t="shared" si="1721"/>
        <v>0</v>
      </c>
      <c r="CB311" s="155"/>
      <c r="CC311" s="170"/>
      <c r="CD311" s="170"/>
      <c r="CE311" s="194">
        <f t="shared" si="1722"/>
        <v>0</v>
      </c>
      <c r="CF311" s="194" t="str">
        <f>IF(CC311&lt;&gt;"",IF(AND(CC311/$DN$8&lt;=$CF$15,CC311/$DS$8&gt;=$CF$16),"CUMPLE","RECHAZADO"),"")</f>
        <v/>
      </c>
      <c r="CG311" s="194">
        <f t="shared" si="1723"/>
        <v>0</v>
      </c>
      <c r="CH311" s="194">
        <f t="shared" si="1724"/>
        <v>0</v>
      </c>
      <c r="CI311" s="215"/>
      <c r="CJ311" s="196" t="str">
        <f t="shared" si="1725"/>
        <v/>
      </c>
      <c r="CK311" s="197">
        <f t="shared" si="1726"/>
        <v>0</v>
      </c>
      <c r="CL311" s="198" t="str">
        <f t="shared" si="1646"/>
        <v/>
      </c>
      <c r="CM311" s="155"/>
      <c r="CN311" s="199" t="str">
        <f t="shared" si="1728"/>
        <v/>
      </c>
      <c r="CO311" s="200">
        <f t="shared" si="1729"/>
        <v>0</v>
      </c>
      <c r="CP311" s="201" t="str">
        <f t="shared" si="1649"/>
        <v/>
      </c>
      <c r="CQ311" s="156"/>
      <c r="CR311" s="202">
        <f t="shared" si="1650"/>
        <v>0</v>
      </c>
      <c r="CS311" s="194">
        <f>(W311*$DP$8)+X311+(AF311*$DQ$8)+(AK311*$DR$8)+(AP311*$DS$8)+AV311+(BA311*$DQ$8)+(BF311*$DR$8)+(BK311*$DS$8)+BQ311+BV311+BW311+CC311+CD311</f>
        <v>0</v>
      </c>
      <c r="CT311" s="201">
        <f t="shared" si="1731"/>
        <v>0</v>
      </c>
      <c r="CU311" s="203"/>
      <c r="CV311" s="201" t="str">
        <f t="shared" si="1732"/>
        <v/>
      </c>
      <c r="DB311" s="204" t="str">
        <f t="shared" si="1652"/>
        <v/>
      </c>
      <c r="DC311" s="206"/>
    </row>
    <row r="312" spans="1:107" hidden="1" x14ac:dyDescent="0.25">
      <c r="A312" s="1046"/>
      <c r="B312" s="870">
        <v>7</v>
      </c>
      <c r="C312" s="1043"/>
      <c r="D312" s="220"/>
      <c r="E312" s="156"/>
      <c r="F312" s="207"/>
      <c r="G312" s="169" t="str">
        <f t="shared" ref="G312" si="1749">IF(F312&lt;&gt;"",IF(F312=$DV$9,"CUMPLE","RECHAZADO"),"")</f>
        <v/>
      </c>
      <c r="H312" s="170"/>
      <c r="I312" s="216"/>
      <c r="J312" s="208"/>
      <c r="K312" s="173">
        <f t="shared" si="1692"/>
        <v>0</v>
      </c>
      <c r="L312" s="174" t="e">
        <f t="shared" si="1693"/>
        <v>#DIV/0!</v>
      </c>
      <c r="M312" s="175" t="e">
        <f t="shared" si="1694"/>
        <v>#DIV/0!</v>
      </c>
      <c r="N312" s="176" t="e">
        <f t="shared" si="1695"/>
        <v>#DIV/0!</v>
      </c>
      <c r="O312" s="177" t="e">
        <f t="shared" si="1696"/>
        <v>#DIV/0!</v>
      </c>
      <c r="P312" s="178" t="str">
        <f>IF(H312&lt;&gt;"",IF(J312=K312,IF(H312="SI",IF(AND(I312&lt;=$DF$9,I312&gt;=($DF$9*0.9)),"CUMPLE","NO CUMPLE"),IF(I312=$DF$9,"CUMPLE","NO CUMPLE")),"NO CUMPLE"),"")</f>
        <v/>
      </c>
      <c r="Q312" s="179">
        <f t="shared" si="1697"/>
        <v>0</v>
      </c>
      <c r="R312" s="180" t="str">
        <f t="shared" si="1654"/>
        <v/>
      </c>
      <c r="S312" s="180" t="str">
        <f t="shared" si="1617"/>
        <v/>
      </c>
      <c r="T312" s="209"/>
      <c r="U312" s="210"/>
      <c r="V312" s="155"/>
      <c r="W312" s="211"/>
      <c r="X312" s="212"/>
      <c r="Y312" s="184">
        <f>ROUND(W312*$DP$9,0)</f>
        <v>0</v>
      </c>
      <c r="Z312" s="184">
        <f t="shared" si="1618"/>
        <v>0</v>
      </c>
      <c r="AA312" s="1045"/>
      <c r="AB312" s="185" t="str">
        <f>IF(W312&lt;&gt;"",IF((Y312/$DP$9)/$DN$9&lt;=$AA$20,"CUMPLE","RECHAZADO"),"")</f>
        <v/>
      </c>
      <c r="AC312" s="186">
        <f t="shared" si="1701"/>
        <v>0</v>
      </c>
      <c r="AD312" s="186">
        <f t="shared" si="1702"/>
        <v>0</v>
      </c>
      <c r="AE312" s="209"/>
      <c r="AF312" s="211"/>
      <c r="AG312" s="184">
        <f>ROUND(AF312*$DQ$9,0)</f>
        <v>0</v>
      </c>
      <c r="AH312" s="1045"/>
      <c r="AI312" s="185" t="str">
        <f>IF(AF312&lt;&gt;"",IF(AG312/$DQ$9&lt;=$AH$20,"CUMPLE","RECHAZADO"),"")</f>
        <v/>
      </c>
      <c r="AJ312" s="209"/>
      <c r="AK312" s="211"/>
      <c r="AL312" s="184">
        <f>ROUND(AK312*$DR$9,0)</f>
        <v>0</v>
      </c>
      <c r="AM312" s="1045"/>
      <c r="AN312" s="185" t="str">
        <f>IF(AK312&lt;&gt;"",IF(AL312/$DR$9&lt;=$AM$20,"CUMPLE","RECHAZADO"),"")</f>
        <v/>
      </c>
      <c r="AO312" s="209"/>
      <c r="AP312" s="211"/>
      <c r="AQ312" s="184">
        <f>ROUND(AP312*$DS$9,0)</f>
        <v>0</v>
      </c>
      <c r="AR312" s="1045"/>
      <c r="AS312" s="185" t="str">
        <f>IF(AP312&lt;&gt;"",IF(AQ312/$DR$9&lt;=$AR$20,"CUMPLE","RECHAZADO"),"")</f>
        <v/>
      </c>
      <c r="AT312" s="213"/>
      <c r="AU312" s="188">
        <f t="shared" si="1706"/>
        <v>0</v>
      </c>
      <c r="AV312" s="170"/>
      <c r="AW312" s="189">
        <f t="shared" si="1707"/>
        <v>0</v>
      </c>
      <c r="AX312" s="189">
        <f t="shared" si="1708"/>
        <v>0</v>
      </c>
      <c r="AY312" s="189" t="str">
        <f t="shared" ref="AY312:AY316" si="1750">IF(AV312&lt;&gt;"",IF(AI312="CUMPLE",IF(AN312="CUMPLE","CUMPLE","NO CUMPLE"),"NO CUMPLE")," ")</f>
        <v xml:space="preserve"> </v>
      </c>
      <c r="AZ312" s="155"/>
      <c r="BA312" s="211"/>
      <c r="BB312" s="184">
        <f>ROUND(BA312*$DQ$9,0)</f>
        <v>0</v>
      </c>
      <c r="BC312" s="191">
        <f t="shared" ref="BC312" si="1751">$BC$9</f>
        <v>498219200</v>
      </c>
      <c r="BD312" s="192" t="str">
        <f t="shared" si="1630"/>
        <v/>
      </c>
      <c r="BE312" s="209"/>
      <c r="BF312" s="211"/>
      <c r="BG312" s="184">
        <f>ROUND(BF312*$DR$9,0)</f>
        <v>0</v>
      </c>
      <c r="BH312" s="184">
        <f t="shared" ref="BH312" si="1752">$BH$9</f>
        <v>1243383400</v>
      </c>
      <c r="BI312" s="192" t="str">
        <f t="shared" si="1713"/>
        <v/>
      </c>
      <c r="BJ312" s="209"/>
      <c r="BK312" s="211"/>
      <c r="BL312" s="184">
        <f>ROUND(BK312*$DS$9,0)</f>
        <v>0</v>
      </c>
      <c r="BM312" s="1045"/>
      <c r="BN312" s="185" t="str">
        <f>IF(BK312&lt;&gt;"",IF((BL312/$DR$9)/$DN$9&lt;=$BM$20,"CUMPLE","RECHAZADO"),"")</f>
        <v/>
      </c>
      <c r="BO312" s="214"/>
      <c r="BP312" s="188">
        <f t="shared" si="1715"/>
        <v>0</v>
      </c>
      <c r="BQ312" s="170"/>
      <c r="BR312" s="189">
        <f t="shared" si="1716"/>
        <v>0</v>
      </c>
      <c r="BS312" s="189">
        <f t="shared" si="1717"/>
        <v>0</v>
      </c>
      <c r="BT312" s="189" t="str">
        <f t="shared" ref="BT312:BT316" si="1753">IF(BQ312&lt;&gt;"",IF(BD312="CUMPLE",IF(BI312="CUMPLE","CUMPLE","NO CUMPLE"),"NO CUMPLE")," ")</f>
        <v xml:space="preserve"> </v>
      </c>
      <c r="BU312" s="155"/>
      <c r="BV312" s="170"/>
      <c r="BW312" s="170"/>
      <c r="BX312" s="194">
        <f t="shared" si="1719"/>
        <v>0</v>
      </c>
      <c r="BY312" s="194" t="str">
        <f>IF(BV312&lt;&gt;"",IF(AND(BV312/$DN$9&lt;=$BY$15,BV312/$DN$9&gt;=$BY$16),"CUMPLE","RECHAZADO"),"")</f>
        <v/>
      </c>
      <c r="BZ312" s="194">
        <f t="shared" si="1720"/>
        <v>0</v>
      </c>
      <c r="CA312" s="194">
        <f t="shared" si="1721"/>
        <v>0</v>
      </c>
      <c r="CB312" s="155"/>
      <c r="CC312" s="170"/>
      <c r="CD312" s="170"/>
      <c r="CE312" s="194">
        <f t="shared" si="1722"/>
        <v>0</v>
      </c>
      <c r="CF312" s="194" t="str">
        <f>IF(CC312&lt;&gt;"",IF(AND(CC312/$DN$9&lt;=$CF$15,CC312/$DS$9&gt;=$CF$16),"CUMPLE","RECHAZADO"),"")</f>
        <v/>
      </c>
      <c r="CG312" s="194">
        <f t="shared" si="1723"/>
        <v>0</v>
      </c>
      <c r="CH312" s="194">
        <f t="shared" si="1724"/>
        <v>0</v>
      </c>
      <c r="CI312" s="215"/>
      <c r="CJ312" s="196" t="str">
        <f t="shared" si="1725"/>
        <v/>
      </c>
      <c r="CK312" s="197">
        <f t="shared" si="1726"/>
        <v>0</v>
      </c>
      <c r="CL312" s="198" t="str">
        <f t="shared" si="1646"/>
        <v/>
      </c>
      <c r="CM312" s="155"/>
      <c r="CN312" s="199" t="str">
        <f t="shared" si="1728"/>
        <v/>
      </c>
      <c r="CO312" s="200">
        <f t="shared" si="1729"/>
        <v>0</v>
      </c>
      <c r="CP312" s="201" t="str">
        <f t="shared" si="1649"/>
        <v/>
      </c>
      <c r="CQ312" s="156"/>
      <c r="CR312" s="202">
        <f t="shared" si="1650"/>
        <v>0</v>
      </c>
      <c r="CS312" s="194">
        <f>(W312*$DP$9)+X312+(AF312*$DQ$9)+(AK312*$DR$9)+(AP312*$DS$9)+AV312+(BA312*$DQ$9)+(BF312*$DR$9)+(BK312*$DS$9)+BQ312+BV312+BW312+CC312+CD312</f>
        <v>0</v>
      </c>
      <c r="CT312" s="201">
        <f t="shared" si="1731"/>
        <v>0</v>
      </c>
      <c r="CU312" s="203"/>
      <c r="CV312" s="201" t="str">
        <f t="shared" si="1732"/>
        <v/>
      </c>
      <c r="DB312" s="204" t="str">
        <f t="shared" si="1652"/>
        <v/>
      </c>
      <c r="DC312" s="206"/>
    </row>
    <row r="313" spans="1:107" hidden="1" x14ac:dyDescent="0.25">
      <c r="A313" s="1046"/>
      <c r="B313" s="870">
        <v>8</v>
      </c>
      <c r="C313" s="1043"/>
      <c r="D313" s="220"/>
      <c r="E313" s="156"/>
      <c r="F313" s="207"/>
      <c r="G313" s="169" t="str">
        <f t="shared" ref="G313" si="1754">IF(F313&lt;&gt;"",IF(F313=$DV$10,"CUMPLE","RECHAZADO"),"")</f>
        <v/>
      </c>
      <c r="H313" s="170"/>
      <c r="I313" s="216"/>
      <c r="J313" s="208"/>
      <c r="K313" s="173">
        <f t="shared" si="1692"/>
        <v>0</v>
      </c>
      <c r="L313" s="174" t="e">
        <f t="shared" si="1693"/>
        <v>#DIV/0!</v>
      </c>
      <c r="M313" s="175" t="e">
        <f t="shared" si="1694"/>
        <v>#DIV/0!</v>
      </c>
      <c r="N313" s="176" t="e">
        <f t="shared" si="1695"/>
        <v>#DIV/0!</v>
      </c>
      <c r="O313" s="177" t="e">
        <f t="shared" si="1696"/>
        <v>#DIV/0!</v>
      </c>
      <c r="P313" s="178" t="str">
        <f>IF(H313&lt;&gt;"",IF(J313=K313,IF(H313="SI",IF(AND(I313&lt;=$DF$10,I313&gt;=($DF$10*0.9)),"CUMPLE","NO CUMPLE"),IF(I313=$DF$10,"CUMPLE","NO CUMPLE")),"NO CUMPLE"),"")</f>
        <v/>
      </c>
      <c r="Q313" s="179">
        <f t="shared" si="1697"/>
        <v>0</v>
      </c>
      <c r="R313" s="180" t="str">
        <f t="shared" si="1654"/>
        <v/>
      </c>
      <c r="S313" s="180" t="str">
        <f t="shared" si="1617"/>
        <v/>
      </c>
      <c r="T313" s="209"/>
      <c r="U313" s="210"/>
      <c r="V313" s="155"/>
      <c r="W313" s="211"/>
      <c r="X313" s="212"/>
      <c r="Y313" s="184">
        <f>ROUND(W313*$DP$10,0)</f>
        <v>0</v>
      </c>
      <c r="Z313" s="184">
        <f t="shared" si="1618"/>
        <v>0</v>
      </c>
      <c r="AA313" s="1045"/>
      <c r="AB313" s="185" t="str">
        <f>IF(W313&lt;&gt;"",IF((Y313/$DP$10)/$DN$10&lt;=$AA$20,"CUMPLE","RECHAZADO"),"")</f>
        <v/>
      </c>
      <c r="AC313" s="186">
        <f t="shared" si="1701"/>
        <v>0</v>
      </c>
      <c r="AD313" s="186">
        <f t="shared" si="1702"/>
        <v>0</v>
      </c>
      <c r="AE313" s="209"/>
      <c r="AF313" s="211"/>
      <c r="AG313" s="184">
        <f>ROUND(AF313*$DQ$10,0)</f>
        <v>0</v>
      </c>
      <c r="AH313" s="1045"/>
      <c r="AI313" s="185" t="str">
        <f>IF(AF313&lt;&gt;"",IF(AG313/$DQ$10&lt;=$AH$20,"CUMPLE","RECHAZADO"),"")</f>
        <v/>
      </c>
      <c r="AJ313" s="209"/>
      <c r="AK313" s="211"/>
      <c r="AL313" s="184">
        <f>ROUND(AK313*$DR$10,0)</f>
        <v>0</v>
      </c>
      <c r="AM313" s="1045"/>
      <c r="AN313" s="185" t="str">
        <f>IF(AK313&lt;&gt;"",IF(AL313/$DR$10&lt;=$AM$20,"CUMPLE","RECHAZADO"),"")</f>
        <v/>
      </c>
      <c r="AO313" s="209"/>
      <c r="AP313" s="211"/>
      <c r="AQ313" s="184">
        <f>ROUND(AP313*$DS$10,0)</f>
        <v>0</v>
      </c>
      <c r="AR313" s="1045"/>
      <c r="AS313" s="185" t="str">
        <f>IF(AP313&lt;&gt;"",IF(AQ313/$DR$10&lt;=$AR$20,"CUMPLE","RECHAZADO"),"")</f>
        <v/>
      </c>
      <c r="AT313" s="213"/>
      <c r="AU313" s="188">
        <f t="shared" si="1706"/>
        <v>0</v>
      </c>
      <c r="AV313" s="170"/>
      <c r="AW313" s="189">
        <f t="shared" si="1707"/>
        <v>0</v>
      </c>
      <c r="AX313" s="189">
        <f t="shared" si="1708"/>
        <v>0</v>
      </c>
      <c r="AY313" s="189" t="str">
        <f t="shared" si="1750"/>
        <v xml:space="preserve"> </v>
      </c>
      <c r="AZ313" s="155"/>
      <c r="BA313" s="211"/>
      <c r="BB313" s="184">
        <f>ROUND(BA313*$DQ$10,0)</f>
        <v>0</v>
      </c>
      <c r="BC313" s="191">
        <f t="shared" ref="BC313" si="1755">$BC$10</f>
        <v>220195976</v>
      </c>
      <c r="BD313" s="192" t="str">
        <f t="shared" si="1630"/>
        <v/>
      </c>
      <c r="BE313" s="209"/>
      <c r="BF313" s="211"/>
      <c r="BG313" s="184">
        <f>ROUND(BF313*$DR$10,0)</f>
        <v>0</v>
      </c>
      <c r="BH313" s="184">
        <f t="shared" ref="BH313" si="1756">$BH$10</f>
        <v>1034415590</v>
      </c>
      <c r="BI313" s="192" t="str">
        <f t="shared" si="1713"/>
        <v/>
      </c>
      <c r="BJ313" s="209"/>
      <c r="BK313" s="211"/>
      <c r="BL313" s="184">
        <f>ROUND(BK313*$DS$10,0)</f>
        <v>0</v>
      </c>
      <c r="BM313" s="1045"/>
      <c r="BN313" s="185" t="str">
        <f>IF(BK313&lt;&gt;"",IF((BL313/$DR$10)/$DN$10&lt;=$BM$20,"CUMPLE","RECHAZADO"),"")</f>
        <v/>
      </c>
      <c r="BO313" s="214"/>
      <c r="BP313" s="188">
        <f t="shared" si="1715"/>
        <v>0</v>
      </c>
      <c r="BQ313" s="170"/>
      <c r="BR313" s="189">
        <f t="shared" si="1716"/>
        <v>0</v>
      </c>
      <c r="BS313" s="189">
        <f t="shared" si="1717"/>
        <v>0</v>
      </c>
      <c r="BT313" s="189" t="str">
        <f t="shared" si="1753"/>
        <v xml:space="preserve"> </v>
      </c>
      <c r="BU313" s="155"/>
      <c r="BV313" s="170"/>
      <c r="BW313" s="170"/>
      <c r="BX313" s="194">
        <f t="shared" si="1719"/>
        <v>0</v>
      </c>
      <c r="BY313" s="194" t="str">
        <f>IF(BV313&lt;&gt;"",IF(AND(BV313/$DN$10&lt;=$BY$15,BV313/$DN$10&gt;=$BY$16),"CUMPLE","RECHAZADO"),"")</f>
        <v/>
      </c>
      <c r="BZ313" s="194">
        <f t="shared" si="1720"/>
        <v>0</v>
      </c>
      <c r="CA313" s="194">
        <f t="shared" si="1721"/>
        <v>0</v>
      </c>
      <c r="CB313" s="155"/>
      <c r="CC313" s="170"/>
      <c r="CD313" s="170"/>
      <c r="CE313" s="194">
        <f t="shared" si="1722"/>
        <v>0</v>
      </c>
      <c r="CF313" s="194" t="str">
        <f>IF(CC313&lt;&gt;"",IF(AND(CC313/$DN$10&lt;=$CF$15,CC313/$DS$10&gt;=$CF$16),"CUMPLE","RECHAZADO"),"")</f>
        <v/>
      </c>
      <c r="CG313" s="194">
        <f t="shared" si="1723"/>
        <v>0</v>
      </c>
      <c r="CH313" s="194">
        <f t="shared" si="1724"/>
        <v>0</v>
      </c>
      <c r="CI313" s="215"/>
      <c r="CJ313" s="196" t="str">
        <f t="shared" si="1725"/>
        <v/>
      </c>
      <c r="CK313" s="197">
        <f t="shared" si="1726"/>
        <v>0</v>
      </c>
      <c r="CL313" s="198" t="str">
        <f t="shared" si="1646"/>
        <v/>
      </c>
      <c r="CM313" s="155"/>
      <c r="CN313" s="199" t="str">
        <f t="shared" si="1728"/>
        <v/>
      </c>
      <c r="CO313" s="200">
        <f t="shared" si="1729"/>
        <v>0</v>
      </c>
      <c r="CP313" s="201" t="str">
        <f t="shared" si="1649"/>
        <v/>
      </c>
      <c r="CQ313" s="156"/>
      <c r="CR313" s="202">
        <f t="shared" si="1650"/>
        <v>0</v>
      </c>
      <c r="CS313" s="194">
        <f>(W313*$DP$10)+X313+(AF313*$DQ$10)+(AK313*$DR$10)+(AP313*$DS$10)+AV313+(BA313*$DQ$10)+(BF313*$DR$10)+(BK313*$DS$10)+BQ313+BV313+BW313+CC313+CD313</f>
        <v>0</v>
      </c>
      <c r="CT313" s="201">
        <f t="shared" si="1731"/>
        <v>0</v>
      </c>
      <c r="CU313" s="203"/>
      <c r="CV313" s="201" t="str">
        <f t="shared" si="1732"/>
        <v/>
      </c>
      <c r="DB313" s="204" t="str">
        <f t="shared" si="1652"/>
        <v/>
      </c>
      <c r="DC313" s="206"/>
    </row>
    <row r="314" spans="1:107" hidden="1" x14ac:dyDescent="0.25">
      <c r="A314" s="1046"/>
      <c r="B314" s="870">
        <v>9</v>
      </c>
      <c r="C314" s="1043"/>
      <c r="D314" s="220"/>
      <c r="E314" s="156"/>
      <c r="F314" s="207"/>
      <c r="G314" s="169" t="str">
        <f t="shared" ref="G314" si="1757">IF(F314&lt;&gt;"",IF(F314=$DV$11,"CUMPLE","RECHAZADO"),"")</f>
        <v/>
      </c>
      <c r="H314" s="170"/>
      <c r="I314" s="216"/>
      <c r="J314" s="208"/>
      <c r="K314" s="173">
        <f t="shared" si="1692"/>
        <v>0</v>
      </c>
      <c r="L314" s="174" t="e">
        <f t="shared" si="1693"/>
        <v>#DIV/0!</v>
      </c>
      <c r="M314" s="175" t="e">
        <f t="shared" si="1694"/>
        <v>#DIV/0!</v>
      </c>
      <c r="N314" s="176" t="e">
        <f t="shared" si="1695"/>
        <v>#DIV/0!</v>
      </c>
      <c r="O314" s="177" t="e">
        <f t="shared" si="1696"/>
        <v>#DIV/0!</v>
      </c>
      <c r="P314" s="178" t="str">
        <f>IF(H314&lt;&gt;"",IF(J314=K314,IF(H314="SI",IF(AND(I314&lt;=$DF$11,I314&gt;=($DF$11*0.9)),"CUMPLE","NO CUMPLE"),IF(I314=$DF$11,"CUMPLE","NO CUMPLE")),"NO CUMPLE"),"")</f>
        <v/>
      </c>
      <c r="Q314" s="179">
        <f t="shared" si="1697"/>
        <v>0</v>
      </c>
      <c r="R314" s="180" t="str">
        <f t="shared" si="1654"/>
        <v/>
      </c>
      <c r="S314" s="180" t="str">
        <f t="shared" si="1617"/>
        <v/>
      </c>
      <c r="T314" s="209"/>
      <c r="U314" s="210"/>
      <c r="V314" s="155"/>
      <c r="W314" s="211"/>
      <c r="X314" s="212"/>
      <c r="Y314" s="184">
        <f>ROUND(W314*$DP$11,0)</f>
        <v>0</v>
      </c>
      <c r="Z314" s="184">
        <f t="shared" si="1618"/>
        <v>0</v>
      </c>
      <c r="AA314" s="1045"/>
      <c r="AB314" s="185" t="str">
        <f>IF(W314&lt;&gt;"",IF((Y314/$DP$11)/$DN$11&lt;=$AA$20,"CUMPLE","RECHAZADO"),"")</f>
        <v/>
      </c>
      <c r="AC314" s="186">
        <f t="shared" si="1701"/>
        <v>0</v>
      </c>
      <c r="AD314" s="186">
        <f t="shared" si="1702"/>
        <v>0</v>
      </c>
      <c r="AE314" s="209"/>
      <c r="AF314" s="211"/>
      <c r="AG314" s="184">
        <f>ROUND(AF314*$DQ$11,0)</f>
        <v>0</v>
      </c>
      <c r="AH314" s="1045"/>
      <c r="AI314" s="185" t="str">
        <f>IF(AF314&lt;&gt;"",IF(AG314/$DQ$11&lt;=$AH$20,"CUMPLE","RECHAZADO"),"")</f>
        <v/>
      </c>
      <c r="AJ314" s="209"/>
      <c r="AK314" s="211"/>
      <c r="AL314" s="184">
        <f>ROUND(AK314*$DR$11,0)</f>
        <v>0</v>
      </c>
      <c r="AM314" s="1045"/>
      <c r="AN314" s="185" t="str">
        <f>IF(AK314&lt;&gt;"",IF(AL314/$DR$11&lt;=$AM$20,"CUMPLE","RECHAZADO"),"")</f>
        <v/>
      </c>
      <c r="AO314" s="209"/>
      <c r="AP314" s="211"/>
      <c r="AQ314" s="184">
        <f>ROUND(AP314*$DS$11,0)</f>
        <v>0</v>
      </c>
      <c r="AR314" s="1045"/>
      <c r="AS314" s="185" t="str">
        <f>IF(AP314&lt;&gt;"",IF(AQ314/$DR$11&lt;=$AR$20,"CUMPLE","RECHAZADO"),"")</f>
        <v/>
      </c>
      <c r="AT314" s="213"/>
      <c r="AU314" s="188">
        <f t="shared" si="1706"/>
        <v>0</v>
      </c>
      <c r="AV314" s="170"/>
      <c r="AW314" s="189">
        <f t="shared" si="1707"/>
        <v>0</v>
      </c>
      <c r="AX314" s="189">
        <f t="shared" si="1708"/>
        <v>0</v>
      </c>
      <c r="AY314" s="189" t="str">
        <f t="shared" si="1750"/>
        <v xml:space="preserve"> </v>
      </c>
      <c r="AZ314" s="155"/>
      <c r="BA314" s="211"/>
      <c r="BB314" s="184">
        <f>ROUND(BA314*$DQ$11,0)</f>
        <v>0</v>
      </c>
      <c r="BC314" s="191">
        <f t="shared" ref="BC314" si="1758">$BC$11</f>
        <v>334384100</v>
      </c>
      <c r="BD314" s="192" t="str">
        <f t="shared" si="1630"/>
        <v/>
      </c>
      <c r="BE314" s="209"/>
      <c r="BF314" s="211"/>
      <c r="BG314" s="184">
        <f>ROUND(BF314*$DR$11,0)</f>
        <v>0</v>
      </c>
      <c r="BH314" s="184">
        <f t="shared" ref="BH314" si="1759">$BH$11</f>
        <v>1162419824</v>
      </c>
      <c r="BI314" s="192" t="str">
        <f t="shared" si="1713"/>
        <v/>
      </c>
      <c r="BJ314" s="209"/>
      <c r="BK314" s="211"/>
      <c r="BL314" s="184">
        <f>ROUND(BK314*$DS$11,0)</f>
        <v>0</v>
      </c>
      <c r="BM314" s="1045"/>
      <c r="BN314" s="185" t="str">
        <f>IF(BK314&lt;&gt;"",IF((BL314/$DR$11)/$DN$11&lt;=$BM$20,"CUMPLE","RECHAZADO"),"")</f>
        <v/>
      </c>
      <c r="BO314" s="214"/>
      <c r="BP314" s="188">
        <f t="shared" si="1715"/>
        <v>0</v>
      </c>
      <c r="BQ314" s="170"/>
      <c r="BR314" s="189">
        <f t="shared" si="1716"/>
        <v>0</v>
      </c>
      <c r="BS314" s="189">
        <f t="shared" si="1717"/>
        <v>0</v>
      </c>
      <c r="BT314" s="189" t="str">
        <f t="shared" si="1753"/>
        <v xml:space="preserve"> </v>
      </c>
      <c r="BU314" s="155"/>
      <c r="BV314" s="170"/>
      <c r="BW314" s="170"/>
      <c r="BX314" s="194">
        <f t="shared" si="1719"/>
        <v>0</v>
      </c>
      <c r="BY314" s="194" t="str">
        <f>IF(BV314&lt;&gt;"",IF(AND(BV314/$DN$11&lt;=$BY$15,BV314/$DN$11&gt;=$BY$16),"CUMPLE","RECHAZADO"),"")</f>
        <v/>
      </c>
      <c r="BZ314" s="194">
        <f t="shared" si="1720"/>
        <v>0</v>
      </c>
      <c r="CA314" s="194">
        <f t="shared" si="1721"/>
        <v>0</v>
      </c>
      <c r="CB314" s="155"/>
      <c r="CC314" s="170"/>
      <c r="CD314" s="170"/>
      <c r="CE314" s="194">
        <f t="shared" si="1722"/>
        <v>0</v>
      </c>
      <c r="CF314" s="194" t="str">
        <f>IF(CC314&lt;&gt;"",IF(AND(CC314/$DN$11&lt;=$CF$15,CC314/$DS$11&gt;=$CF$16),"CUMPLE","RECHAZADO"),"")</f>
        <v/>
      </c>
      <c r="CG314" s="194">
        <f t="shared" si="1723"/>
        <v>0</v>
      </c>
      <c r="CH314" s="194">
        <f t="shared" si="1724"/>
        <v>0</v>
      </c>
      <c r="CI314" s="215"/>
      <c r="CJ314" s="196" t="str">
        <f t="shared" si="1725"/>
        <v/>
      </c>
      <c r="CK314" s="197">
        <f t="shared" si="1726"/>
        <v>0</v>
      </c>
      <c r="CL314" s="198" t="str">
        <f t="shared" si="1646"/>
        <v/>
      </c>
      <c r="CM314" s="155"/>
      <c r="CN314" s="199" t="str">
        <f t="shared" si="1728"/>
        <v/>
      </c>
      <c r="CO314" s="200">
        <f t="shared" si="1729"/>
        <v>0</v>
      </c>
      <c r="CP314" s="201" t="str">
        <f t="shared" si="1649"/>
        <v/>
      </c>
      <c r="CQ314" s="156"/>
      <c r="CR314" s="202">
        <f t="shared" si="1650"/>
        <v>0</v>
      </c>
      <c r="CS314" s="194">
        <f>(W314*$DP$11)+X314+(AF314*$DQ$11)+(AK314*$DR$11)+(AP314*$DS$11)+AV314+(BA314*$DQ$11)+(BF314*$DR$11)+(BK314*$DS$11)+BQ314+BV314+BW314+CC314+CD314</f>
        <v>0</v>
      </c>
      <c r="CT314" s="201">
        <f t="shared" si="1731"/>
        <v>0</v>
      </c>
      <c r="CU314" s="203"/>
      <c r="CV314" s="201" t="str">
        <f t="shared" si="1732"/>
        <v/>
      </c>
      <c r="DB314" s="204" t="str">
        <f t="shared" si="1652"/>
        <v/>
      </c>
      <c r="DC314" s="206"/>
    </row>
    <row r="315" spans="1:107" hidden="1" x14ac:dyDescent="0.25">
      <c r="A315" s="1046"/>
      <c r="B315" s="870">
        <v>10</v>
      </c>
      <c r="C315" s="1043"/>
      <c r="D315" s="220"/>
      <c r="E315" s="156"/>
      <c r="F315" s="207"/>
      <c r="G315" s="169" t="str">
        <f t="shared" ref="G315" si="1760">IF(F315&lt;&gt;"",IF(F315=$DV$12,"CUMPLE","RECHAZADO"),"")</f>
        <v/>
      </c>
      <c r="H315" s="170"/>
      <c r="I315" s="216"/>
      <c r="J315" s="208"/>
      <c r="K315" s="173">
        <f t="shared" si="1692"/>
        <v>0</v>
      </c>
      <c r="L315" s="174" t="e">
        <f t="shared" si="1693"/>
        <v>#DIV/0!</v>
      </c>
      <c r="M315" s="175" t="e">
        <f t="shared" si="1694"/>
        <v>#DIV/0!</v>
      </c>
      <c r="N315" s="176" t="e">
        <f t="shared" si="1695"/>
        <v>#DIV/0!</v>
      </c>
      <c r="O315" s="177" t="e">
        <f t="shared" si="1696"/>
        <v>#DIV/0!</v>
      </c>
      <c r="P315" s="178" t="str">
        <f>IF(H315&lt;&gt;"",IF(J315=K315,IF(H315="SI",IF(AND(I315&lt;=$DF$12,I315&gt;=($DF$12*0.9)),"CUMPLE","NO CUMPLE"),IF(I315=$DF$12,"CUMPLE","NO CUMPLE")),"NO CUMPLE"),"")</f>
        <v/>
      </c>
      <c r="Q315" s="179">
        <f t="shared" si="1697"/>
        <v>0</v>
      </c>
      <c r="R315" s="180" t="str">
        <f t="shared" si="1654"/>
        <v/>
      </c>
      <c r="S315" s="180" t="str">
        <f t="shared" si="1617"/>
        <v/>
      </c>
      <c r="T315" s="209"/>
      <c r="U315" s="210"/>
      <c r="V315" s="155"/>
      <c r="W315" s="211"/>
      <c r="X315" s="212"/>
      <c r="Y315" s="184">
        <f>ROUND(W315*$DP$12,0)</f>
        <v>0</v>
      </c>
      <c r="Z315" s="184">
        <f t="shared" si="1618"/>
        <v>0</v>
      </c>
      <c r="AA315" s="1045"/>
      <c r="AB315" s="185" t="str">
        <f>IF(W315&lt;&gt;"",IF((Y315/$DP$12)/$DN$12&lt;=$AA$20,"CUMPLE","RECHAZADO"),"")</f>
        <v/>
      </c>
      <c r="AC315" s="186">
        <f t="shared" si="1701"/>
        <v>0</v>
      </c>
      <c r="AD315" s="186">
        <f t="shared" si="1702"/>
        <v>0</v>
      </c>
      <c r="AE315" s="209"/>
      <c r="AF315" s="211"/>
      <c r="AG315" s="184">
        <f>ROUND(AF315*$DQ$12,0)</f>
        <v>0</v>
      </c>
      <c r="AH315" s="1045"/>
      <c r="AI315" s="185" t="str">
        <f>IF(AF315&lt;&gt;"",IF(AG315/$DQ$12&lt;=$AH$20,"CUMPLE","RECHAZADO"),"")</f>
        <v/>
      </c>
      <c r="AJ315" s="209"/>
      <c r="AK315" s="211"/>
      <c r="AL315" s="184">
        <f>ROUND(AK315*$DR$12,0)</f>
        <v>0</v>
      </c>
      <c r="AM315" s="1045"/>
      <c r="AN315" s="185" t="str">
        <f>IF(AK315&lt;&gt;"",IF(AL315/$DR$12&lt;=$AM$20,"CUMPLE","RECHAZADO"),"")</f>
        <v/>
      </c>
      <c r="AO315" s="209"/>
      <c r="AP315" s="211"/>
      <c r="AQ315" s="184">
        <f>ROUND(AP315*$DS$12,0)</f>
        <v>0</v>
      </c>
      <c r="AR315" s="1045"/>
      <c r="AS315" s="185" t="str">
        <f>IF(AP315&lt;&gt;"",IF(AQ315/$DR$12&lt;=$AR$20,"CUMPLE","RECHAZADO"),"")</f>
        <v/>
      </c>
      <c r="AT315" s="213"/>
      <c r="AU315" s="188">
        <f t="shared" si="1706"/>
        <v>0</v>
      </c>
      <c r="AV315" s="170"/>
      <c r="AW315" s="189">
        <f t="shared" si="1707"/>
        <v>0</v>
      </c>
      <c r="AX315" s="189">
        <f t="shared" si="1708"/>
        <v>0</v>
      </c>
      <c r="AY315" s="189" t="str">
        <f t="shared" si="1750"/>
        <v xml:space="preserve"> </v>
      </c>
      <c r="AZ315" s="155"/>
      <c r="BA315" s="211"/>
      <c r="BB315" s="184">
        <f>ROUND(BA315*$DQ$12,0)</f>
        <v>0</v>
      </c>
      <c r="BC315" s="191">
        <f t="shared" ref="BC315" si="1761">$BC$12</f>
        <v>263816970</v>
      </c>
      <c r="BD315" s="192" t="str">
        <f t="shared" si="1630"/>
        <v/>
      </c>
      <c r="BE315" s="209"/>
      <c r="BF315" s="211"/>
      <c r="BG315" s="184">
        <f>ROUND(BF315*$DR$12,0)</f>
        <v>0</v>
      </c>
      <c r="BH315" s="184">
        <f t="shared" ref="BH315" si="1762">$BH$12</f>
        <v>1338480855</v>
      </c>
      <c r="BI315" s="192" t="str">
        <f t="shared" si="1713"/>
        <v/>
      </c>
      <c r="BJ315" s="209"/>
      <c r="BK315" s="211"/>
      <c r="BL315" s="184">
        <f>ROUND(BK315*$DS$12,0)</f>
        <v>0</v>
      </c>
      <c r="BM315" s="1045"/>
      <c r="BN315" s="185" t="str">
        <f>IF(BK315&lt;&gt;"",IF((BL315/$DR$12)/$DN$12&lt;=$BM$20,"CUMPLE","RECHAZADO"),"")</f>
        <v/>
      </c>
      <c r="BO315" s="214"/>
      <c r="BP315" s="188">
        <f t="shared" si="1715"/>
        <v>0</v>
      </c>
      <c r="BQ315" s="170"/>
      <c r="BR315" s="189">
        <f t="shared" si="1716"/>
        <v>0</v>
      </c>
      <c r="BS315" s="189">
        <f t="shared" si="1717"/>
        <v>0</v>
      </c>
      <c r="BT315" s="189" t="str">
        <f t="shared" si="1753"/>
        <v xml:space="preserve"> </v>
      </c>
      <c r="BU315" s="155"/>
      <c r="BV315" s="170"/>
      <c r="BW315" s="170"/>
      <c r="BX315" s="194">
        <f t="shared" si="1719"/>
        <v>0</v>
      </c>
      <c r="BY315" s="194" t="str">
        <f>IF(BV315&lt;&gt;"",IF(AND(BV315/$DN$12&lt;=$BY$15,BV315/$DN$12&gt;=$BY$16),"CUMPLE","RECHAZADO"),"")</f>
        <v/>
      </c>
      <c r="BZ315" s="194">
        <f t="shared" si="1720"/>
        <v>0</v>
      </c>
      <c r="CA315" s="194">
        <f t="shared" si="1721"/>
        <v>0</v>
      </c>
      <c r="CB315" s="155"/>
      <c r="CC315" s="170"/>
      <c r="CD315" s="170"/>
      <c r="CE315" s="194">
        <f t="shared" si="1722"/>
        <v>0</v>
      </c>
      <c r="CF315" s="194" t="str">
        <f>IF(CC315&lt;&gt;"",IF(AND(CC315/$DN$12&lt;=$CF$15,CC315/$DS$12&gt;=$CF$16),"CUMPLE","RECHAZADO"),"")</f>
        <v/>
      </c>
      <c r="CG315" s="194">
        <f t="shared" si="1723"/>
        <v>0</v>
      </c>
      <c r="CH315" s="194">
        <f t="shared" si="1724"/>
        <v>0</v>
      </c>
      <c r="CI315" s="215"/>
      <c r="CJ315" s="196" t="str">
        <f t="shared" si="1725"/>
        <v/>
      </c>
      <c r="CK315" s="197">
        <f t="shared" si="1726"/>
        <v>0</v>
      </c>
      <c r="CL315" s="198" t="str">
        <f t="shared" si="1646"/>
        <v/>
      </c>
      <c r="CM315" s="155"/>
      <c r="CN315" s="199" t="str">
        <f t="shared" si="1728"/>
        <v/>
      </c>
      <c r="CO315" s="200">
        <f t="shared" si="1729"/>
        <v>0</v>
      </c>
      <c r="CP315" s="201" t="str">
        <f t="shared" si="1649"/>
        <v/>
      </c>
      <c r="CQ315" s="156"/>
      <c r="CR315" s="202">
        <f t="shared" si="1650"/>
        <v>0</v>
      </c>
      <c r="CS315" s="194">
        <f>(W315*$DP$12)+X315+(AF315*$DQ$12)+(AK315*$DR$12)+(AP315*$DS$12)+AV315+(BA315*$DQ$12)+(BF315*$DR$12)+(BK315*$DS$12)+BQ315+BV315+BW315+CC315+CD315</f>
        <v>0</v>
      </c>
      <c r="CT315" s="201">
        <f t="shared" si="1731"/>
        <v>0</v>
      </c>
      <c r="CU315" s="203"/>
      <c r="CV315" s="201" t="str">
        <f t="shared" si="1732"/>
        <v/>
      </c>
      <c r="DB315" s="204" t="str">
        <f t="shared" si="1652"/>
        <v/>
      </c>
      <c r="DC315" s="206"/>
    </row>
    <row r="316" spans="1:107" hidden="1" x14ac:dyDescent="0.25">
      <c r="A316" s="1046"/>
      <c r="B316" s="870">
        <v>11</v>
      </c>
      <c r="C316" s="1043"/>
      <c r="D316" s="220"/>
      <c r="E316" s="156"/>
      <c r="F316" s="207"/>
      <c r="G316" s="169" t="str">
        <f t="shared" ref="G316" si="1763">IF(F316&lt;&gt;"",IF(F316=$DV$13,"CUMPLE","RECHAZADO"),"")</f>
        <v/>
      </c>
      <c r="H316" s="170"/>
      <c r="I316" s="216"/>
      <c r="J316" s="208"/>
      <c r="K316" s="173">
        <f t="shared" si="1692"/>
        <v>0</v>
      </c>
      <c r="L316" s="174" t="e">
        <f t="shared" si="1693"/>
        <v>#DIV/0!</v>
      </c>
      <c r="M316" s="175" t="e">
        <f t="shared" si="1694"/>
        <v>#DIV/0!</v>
      </c>
      <c r="N316" s="176" t="e">
        <f t="shared" si="1695"/>
        <v>#DIV/0!</v>
      </c>
      <c r="O316" s="177" t="e">
        <f t="shared" si="1696"/>
        <v>#DIV/0!</v>
      </c>
      <c r="P316" s="178" t="str">
        <f>IF(H316&lt;&gt;"",IF(J316=K316,IF(H316="SI",IF(AND(I316&lt;=$DF$13,I316&gt;=($DF$13*0.9)),"CUMPLE","NO CUMPLE"),IF(I316=$DF$13,"CUMPLE","NO CUMPLE")),"NO CUMPLE"),"")</f>
        <v/>
      </c>
      <c r="Q316" s="179">
        <f t="shared" si="1697"/>
        <v>0</v>
      </c>
      <c r="R316" s="180" t="str">
        <f t="shared" si="1654"/>
        <v/>
      </c>
      <c r="S316" s="180" t="str">
        <f t="shared" si="1617"/>
        <v/>
      </c>
      <c r="T316" s="209"/>
      <c r="U316" s="210"/>
      <c r="V316" s="155"/>
      <c r="W316" s="211"/>
      <c r="X316" s="212"/>
      <c r="Y316" s="184">
        <f>ROUND(W316*$DP$13,0)</f>
        <v>0</v>
      </c>
      <c r="Z316" s="184">
        <f t="shared" si="1618"/>
        <v>0</v>
      </c>
      <c r="AA316" s="1045"/>
      <c r="AB316" s="185" t="str">
        <f>IF(W316&lt;&gt;"",IF((Y316/$DP$13)/$DN$13&lt;=$AA$20,"CUMPLE","RECHAZADO"),"")</f>
        <v/>
      </c>
      <c r="AC316" s="186">
        <f t="shared" si="1701"/>
        <v>0</v>
      </c>
      <c r="AD316" s="186">
        <f t="shared" si="1702"/>
        <v>0</v>
      </c>
      <c r="AE316" s="209"/>
      <c r="AF316" s="211"/>
      <c r="AG316" s="184">
        <f>ROUND(AF316*$DQ$13,0)</f>
        <v>0</v>
      </c>
      <c r="AH316" s="1045"/>
      <c r="AI316" s="185" t="str">
        <f>IF(AF316&lt;&gt;"",IF(AG316/$DQ$13&lt;=$AH$20,"CUMPLE","RECHAZADO"),"")</f>
        <v/>
      </c>
      <c r="AJ316" s="209"/>
      <c r="AK316" s="211"/>
      <c r="AL316" s="184">
        <f>ROUND(AK316*$DR$13,0)</f>
        <v>0</v>
      </c>
      <c r="AM316" s="1045"/>
      <c r="AN316" s="185" t="str">
        <f>IF(AK316&lt;&gt;"",IF(AL316/$DR$13&lt;=$AM$20,"CUMPLE","RECHAZADO"),"")</f>
        <v/>
      </c>
      <c r="AO316" s="209"/>
      <c r="AP316" s="211"/>
      <c r="AQ316" s="184">
        <f>ROUND(AP316*$DS$13,0)</f>
        <v>0</v>
      </c>
      <c r="AR316" s="1045"/>
      <c r="AS316" s="185" t="str">
        <f>IF(AP316&lt;&gt;"",IF(AQ316/$DR$13&lt;=$AR$20,"CUMPLE","RECHAZADO"),"")</f>
        <v/>
      </c>
      <c r="AT316" s="213"/>
      <c r="AU316" s="188">
        <f t="shared" si="1706"/>
        <v>0</v>
      </c>
      <c r="AV316" s="170"/>
      <c r="AW316" s="189">
        <f t="shared" si="1707"/>
        <v>0</v>
      </c>
      <c r="AX316" s="189">
        <f t="shared" si="1708"/>
        <v>0</v>
      </c>
      <c r="AY316" s="189" t="str">
        <f t="shared" si="1750"/>
        <v xml:space="preserve"> </v>
      </c>
      <c r="AZ316" s="155"/>
      <c r="BA316" s="211"/>
      <c r="BB316" s="184">
        <f>ROUND(BA316*$DQ$13,0)</f>
        <v>0</v>
      </c>
      <c r="BC316" s="191">
        <f t="shared" ref="BC316" si="1764">$BC$13</f>
        <v>385647118</v>
      </c>
      <c r="BD316" s="192" t="str">
        <f t="shared" si="1630"/>
        <v/>
      </c>
      <c r="BE316" s="209"/>
      <c r="BF316" s="211"/>
      <c r="BG316" s="184">
        <f>ROUND(BF316*$DR$13,0)</f>
        <v>0</v>
      </c>
      <c r="BH316" s="184">
        <f t="shared" ref="BH316" si="1765">$BH$13</f>
        <v>1512338976</v>
      </c>
      <c r="BI316" s="192" t="str">
        <f t="shared" si="1713"/>
        <v/>
      </c>
      <c r="BJ316" s="209"/>
      <c r="BK316" s="211"/>
      <c r="BL316" s="184">
        <f>ROUND(BK316*$DS$13,0)</f>
        <v>0</v>
      </c>
      <c r="BM316" s="1045"/>
      <c r="BN316" s="185" t="str">
        <f>IF(BK316&lt;&gt;"",IF((BL316/$DR$13)/$DN$13&lt;=$BM$20,"CUMPLE","RECHAZADO"),"")</f>
        <v/>
      </c>
      <c r="BO316" s="214"/>
      <c r="BP316" s="188">
        <f t="shared" si="1715"/>
        <v>0</v>
      </c>
      <c r="BQ316" s="170"/>
      <c r="BR316" s="189">
        <f t="shared" si="1716"/>
        <v>0</v>
      </c>
      <c r="BS316" s="189">
        <f t="shared" si="1717"/>
        <v>0</v>
      </c>
      <c r="BT316" s="189" t="str">
        <f t="shared" si="1753"/>
        <v xml:space="preserve"> </v>
      </c>
      <c r="BU316" s="155"/>
      <c r="BV316" s="170"/>
      <c r="BW316" s="170"/>
      <c r="BX316" s="194">
        <f t="shared" si="1719"/>
        <v>0</v>
      </c>
      <c r="BY316" s="194" t="str">
        <f>IF(BV316&lt;&gt;"",IF(AND(BV316/$DN$13&lt;=$BY$15,BV316/$DN$13&gt;=$BY$16),"CUMPLE","RECHAZADO"),"")</f>
        <v/>
      </c>
      <c r="BZ316" s="194">
        <f t="shared" si="1720"/>
        <v>0</v>
      </c>
      <c r="CA316" s="194">
        <f t="shared" si="1721"/>
        <v>0</v>
      </c>
      <c r="CB316" s="155"/>
      <c r="CC316" s="170"/>
      <c r="CD316" s="170"/>
      <c r="CE316" s="194">
        <f t="shared" si="1722"/>
        <v>0</v>
      </c>
      <c r="CF316" s="194" t="str">
        <f>IF(CC316&lt;&gt;"",IF(AND(CC316/$DN$13&lt;=$CF$15,CC316/$DS$13&gt;=$CF$16),"CUMPLE","RECHAZADO"),"")</f>
        <v/>
      </c>
      <c r="CG316" s="194">
        <f t="shared" si="1723"/>
        <v>0</v>
      </c>
      <c r="CH316" s="194">
        <f t="shared" si="1724"/>
        <v>0</v>
      </c>
      <c r="CI316" s="215"/>
      <c r="CJ316" s="196" t="str">
        <f t="shared" si="1725"/>
        <v/>
      </c>
      <c r="CK316" s="197">
        <f t="shared" si="1726"/>
        <v>0</v>
      </c>
      <c r="CL316" s="198" t="str">
        <f t="shared" si="1646"/>
        <v/>
      </c>
      <c r="CM316" s="155"/>
      <c r="CN316" s="199" t="str">
        <f t="shared" si="1728"/>
        <v/>
      </c>
      <c r="CO316" s="200">
        <f t="shared" si="1729"/>
        <v>0</v>
      </c>
      <c r="CP316" s="201" t="str">
        <f t="shared" si="1649"/>
        <v/>
      </c>
      <c r="CQ316" s="156"/>
      <c r="CR316" s="202">
        <f t="shared" si="1650"/>
        <v>0</v>
      </c>
      <c r="CS316" s="194">
        <f>(W316*$DP$13)+X316+(AF316*$DQ$13)+(AK316*$DR$13)+(AP316*$DS$13)+AV316+(BA316*$DQ$13)+(BF316*$DR$13)+(BK316*$DS$13)+BQ316+BV316+BW316+CC316+CD316</f>
        <v>0</v>
      </c>
      <c r="CT316" s="201">
        <f t="shared" si="1731"/>
        <v>0</v>
      </c>
      <c r="CU316" s="203"/>
      <c r="CV316" s="201" t="str">
        <f t="shared" si="1732"/>
        <v/>
      </c>
      <c r="DB316" s="204" t="str">
        <f t="shared" si="1652"/>
        <v/>
      </c>
      <c r="DC316" s="206"/>
    </row>
    <row r="317" spans="1:107" ht="13.5" hidden="1" customHeight="1" x14ac:dyDescent="0.25">
      <c r="A317" s="1042"/>
      <c r="B317" s="750">
        <v>12</v>
      </c>
      <c r="C317" s="1043"/>
      <c r="D317" s="220"/>
      <c r="E317" s="156"/>
      <c r="F317" s="751"/>
      <c r="G317" s="752" t="str">
        <f t="shared" ref="G317" si="1766">IF(F317&lt;&gt;"",IF(F317=$DV$14,"CUMPLE","RECHAZADO"),"")</f>
        <v/>
      </c>
      <c r="H317" s="753"/>
      <c r="I317" s="754"/>
      <c r="J317" s="784"/>
      <c r="K317" s="756">
        <f t="shared" si="1692"/>
        <v>0</v>
      </c>
      <c r="L317" s="174" t="e">
        <f t="shared" si="1693"/>
        <v>#DIV/0!</v>
      </c>
      <c r="M317" s="175" t="e">
        <f t="shared" si="1694"/>
        <v>#DIV/0!</v>
      </c>
      <c r="N317" s="176" t="e">
        <f t="shared" si="1695"/>
        <v>#DIV/0!</v>
      </c>
      <c r="O317" s="177" t="e">
        <f t="shared" si="1696"/>
        <v>#DIV/0!</v>
      </c>
      <c r="P317" s="757" t="str">
        <f>IF(H317&lt;&gt;"",IF(J317=K317,IF(H317="SI",IF(AND(I317&lt;=$DF$14,I317&gt;=($DF$14*0.9)),"CUMPLE","NO CUMPLE"),IF(I317=$DF$14,"CUMPLE","NO CUMPLE")),"NO CUMPLE"),"")</f>
        <v/>
      </c>
      <c r="Q317" s="179">
        <f t="shared" si="1697"/>
        <v>0</v>
      </c>
      <c r="R317" s="758" t="str">
        <f t="shared" si="1654"/>
        <v/>
      </c>
      <c r="S317" s="758" t="str">
        <f t="shared" si="1617"/>
        <v/>
      </c>
      <c r="T317" s="759"/>
      <c r="U317" s="760"/>
      <c r="V317" s="155"/>
      <c r="W317" s="761"/>
      <c r="X317" s="762"/>
      <c r="Y317" s="763">
        <f>ROUND(W317*$DP$14,0)</f>
        <v>0</v>
      </c>
      <c r="Z317" s="763">
        <f t="shared" si="1618"/>
        <v>0</v>
      </c>
      <c r="AA317" s="1045"/>
      <c r="AB317" s="764" t="str">
        <f>IF(W317&lt;&gt;"",IF((Y317/$DP$14)/$DN$14&lt;=$AA$20,"CUMPLE","RECHAZADO"),"")</f>
        <v/>
      </c>
      <c r="AC317" s="765">
        <f t="shared" si="1701"/>
        <v>0</v>
      </c>
      <c r="AD317" s="765">
        <f t="shared" si="1702"/>
        <v>0</v>
      </c>
      <c r="AE317" s="759"/>
      <c r="AF317" s="761"/>
      <c r="AG317" s="763">
        <f>ROUND(AF317*$DQ$14,0)</f>
        <v>0</v>
      </c>
      <c r="AH317" s="1045"/>
      <c r="AI317" s="764" t="str">
        <f>IF(AF317&lt;&gt;"",IF(AG317/$DQ$14&lt;=$AH$20,"CUMPLE","RECHAZADO"),"")</f>
        <v/>
      </c>
      <c r="AJ317" s="759"/>
      <c r="AK317" s="761"/>
      <c r="AL317" s="763">
        <f>ROUND(AK317*$DR$14,0)</f>
        <v>0</v>
      </c>
      <c r="AM317" s="1045"/>
      <c r="AN317" s="764" t="str">
        <f>IF(AK317&lt;&gt;"",IF(AL317/$DR$14&lt;=$AM$20,"CUMPLE","RECHAZADO"),"")</f>
        <v/>
      </c>
      <c r="AO317" s="759"/>
      <c r="AP317" s="761"/>
      <c r="AQ317" s="763">
        <f>ROUND(AP317*$DS$14,0)</f>
        <v>0</v>
      </c>
      <c r="AR317" s="1045"/>
      <c r="AS317" s="764" t="str">
        <f>IF(AP317&lt;&gt;"",IF(AQ317/$DR$14&lt;=$AR$20,"CUMPLE","RECHAZADO"),"")</f>
        <v/>
      </c>
      <c r="AT317" s="766"/>
      <c r="AU317" s="767">
        <f t="shared" si="1706"/>
        <v>0</v>
      </c>
      <c r="AV317" s="753"/>
      <c r="AW317" s="768">
        <f t="shared" si="1707"/>
        <v>0</v>
      </c>
      <c r="AX317" s="768">
        <f t="shared" si="1708"/>
        <v>0</v>
      </c>
      <c r="AY317" s="768" t="str">
        <f>IF(AV317&lt;&gt;"",IF(AI317="CUMPLE",IF(AN317="CUMPLE",IF(AS317="CUMPLE","CUMPLE","NO CUMPLE"),"NO CUMPLE"),"NO CUMPLE"),"")</f>
        <v/>
      </c>
      <c r="AZ317" s="155"/>
      <c r="BA317" s="761"/>
      <c r="BB317" s="763">
        <f>ROUND(BA317*$DQ$14,0)</f>
        <v>0</v>
      </c>
      <c r="BC317" s="770">
        <f t="shared" ref="BC317" si="1767">$BC$14</f>
        <v>171994948</v>
      </c>
      <c r="BD317" s="164" t="str">
        <f t="shared" si="1630"/>
        <v/>
      </c>
      <c r="BE317" s="759"/>
      <c r="BF317" s="761"/>
      <c r="BG317" s="763">
        <f>ROUND(BF317*$DR$14,0)</f>
        <v>0</v>
      </c>
      <c r="BH317" s="763">
        <f t="shared" ref="BH317" si="1768">$BH$14</f>
        <v>888779540</v>
      </c>
      <c r="BI317" s="164" t="str">
        <f t="shared" si="1713"/>
        <v/>
      </c>
      <c r="BJ317" s="759"/>
      <c r="BK317" s="761"/>
      <c r="BL317" s="763">
        <f>ROUND(BK317*$DS$14,0)</f>
        <v>0</v>
      </c>
      <c r="BM317" s="1045"/>
      <c r="BN317" s="764" t="str">
        <f>IF(BK317&lt;&gt;"",IF((BL317/$DR$14)/$DN$14&lt;=$BM$20,"CUMPLE","RECHAZADO"),"")</f>
        <v/>
      </c>
      <c r="BO317" s="771"/>
      <c r="BP317" s="767">
        <f t="shared" si="1715"/>
        <v>0</v>
      </c>
      <c r="BQ317" s="753"/>
      <c r="BR317" s="768">
        <f t="shared" si="1716"/>
        <v>0</v>
      </c>
      <c r="BS317" s="768">
        <f t="shared" si="1717"/>
        <v>0</v>
      </c>
      <c r="BT317" s="768" t="str">
        <f>IF(BQ317&lt;&gt;"",IF(BD317="CUMPLE",IF(BI317="CUMPLE",IF(BN317="CUMPLE","CUMPLE","NO CUMPLE"),"NO CUMPLE"),"NO CUMPLE"),"")</f>
        <v/>
      </c>
      <c r="BU317" s="155"/>
      <c r="BV317" s="753"/>
      <c r="BW317" s="753"/>
      <c r="BX317" s="772">
        <f t="shared" si="1719"/>
        <v>0</v>
      </c>
      <c r="BY317" s="772" t="str">
        <f>IF(BV317&lt;&gt;"",IF(AND(BV317/$DN$14&lt;=$BY$15,BV317/$DN$14&gt;=$BY$16),"CUMPLE","RECHAZADO"),"")</f>
        <v/>
      </c>
      <c r="BZ317" s="772">
        <f t="shared" si="1720"/>
        <v>0</v>
      </c>
      <c r="CA317" s="772">
        <f t="shared" si="1721"/>
        <v>0</v>
      </c>
      <c r="CB317" s="155"/>
      <c r="CC317" s="753"/>
      <c r="CD317" s="753"/>
      <c r="CE317" s="772">
        <f t="shared" si="1722"/>
        <v>0</v>
      </c>
      <c r="CF317" s="772" t="str">
        <f>IF(CC317&lt;&gt;"",IF(AND(CC317/$DN$14&lt;=$CF$15,CC317/$DN$14&gt;=$CF$16),"CUMPLE","RECHAZADO"),"")</f>
        <v/>
      </c>
      <c r="CG317" s="772">
        <f t="shared" si="1723"/>
        <v>0</v>
      </c>
      <c r="CH317" s="772">
        <f t="shared" si="1724"/>
        <v>0</v>
      </c>
      <c r="CI317" s="773"/>
      <c r="CJ317" s="774" t="str">
        <f t="shared" si="1725"/>
        <v/>
      </c>
      <c r="CK317" s="775">
        <f t="shared" si="1726"/>
        <v>0</v>
      </c>
      <c r="CL317" s="776" t="str">
        <f t="shared" si="1646"/>
        <v/>
      </c>
      <c r="CM317" s="155"/>
      <c r="CN317" s="777" t="str">
        <f t="shared" si="1728"/>
        <v/>
      </c>
      <c r="CO317" s="778">
        <f t="shared" si="1729"/>
        <v>0</v>
      </c>
      <c r="CP317" s="779" t="str">
        <f t="shared" si="1649"/>
        <v/>
      </c>
      <c r="CQ317" s="156"/>
      <c r="CR317" s="780">
        <f t="shared" si="1650"/>
        <v>0</v>
      </c>
      <c r="CS317" s="772">
        <f>(W317*$DP$14)+X317+(AF317*$DQ$14)+(AK317*$DR$14)+(AP317*$DS$14)+AV317+(BA317*$DQ$14)+(BF317*$DR$14)+(BK317*$DS$14)+BQ317+BV317+BW317+CC317+CD317</f>
        <v>0</v>
      </c>
      <c r="CT317" s="779">
        <f t="shared" si="1731"/>
        <v>0</v>
      </c>
      <c r="CU317" s="781"/>
      <c r="CV317" s="779" t="str">
        <f t="shared" si="1732"/>
        <v/>
      </c>
      <c r="DB317" s="782" t="str">
        <f>IF(F317&lt;&gt;"",IF(G317="CUMPLE",IF(P317="CUMPLE",IF(AB317="CUMPLE",IF(AY317="CUMPLE",IF(BT317="CUMPLE",IF(BY317="CUMPLE",IF(CF317="CUMPLE","HABILITADO","RECHAZADO"),"RECHAZADO"),"RECHAZADO"),"RECHAZADO"),"RECHAZADO"),"RECHAZADO"),"RECHAZADO"),"")</f>
        <v/>
      </c>
      <c r="DC317" s="783"/>
    </row>
    <row r="318" spans="1:107" ht="14.25" customHeight="1" thickTop="1" thickBot="1" x14ac:dyDescent="0.3">
      <c r="A318" s="105">
        <v>23</v>
      </c>
      <c r="B318" s="881"/>
      <c r="C318" s="881"/>
      <c r="D318" s="222"/>
      <c r="E318" s="881"/>
      <c r="F318" s="882"/>
      <c r="G318" s="881"/>
      <c r="H318" s="881"/>
      <c r="I318" s="881"/>
      <c r="J318" s="883"/>
      <c r="K318" s="881"/>
      <c r="L318" s="219"/>
      <c r="M318" s="218"/>
      <c r="N318" s="218"/>
      <c r="O318" s="218"/>
      <c r="P318" s="881"/>
      <c r="Q318" s="218"/>
      <c r="R318" s="881"/>
      <c r="S318" s="881"/>
      <c r="T318" s="881"/>
      <c r="U318" s="881"/>
      <c r="V318" s="881"/>
      <c r="W318" s="881"/>
      <c r="X318" s="881"/>
      <c r="Y318" s="881"/>
      <c r="Z318" s="881"/>
      <c r="AA318" s="881"/>
      <c r="AB318" s="881"/>
      <c r="AC318" s="881"/>
      <c r="AD318" s="881"/>
      <c r="AE318" s="881"/>
      <c r="AF318" s="881"/>
      <c r="AG318" s="881"/>
      <c r="AH318" s="881"/>
      <c r="AI318" s="881"/>
      <c r="AJ318" s="881"/>
      <c r="AK318" s="881"/>
      <c r="AL318" s="881"/>
      <c r="AM318" s="881"/>
      <c r="AN318" s="881"/>
      <c r="AO318" s="881"/>
      <c r="AP318" s="881"/>
      <c r="AQ318" s="881"/>
      <c r="AR318" s="881"/>
      <c r="AS318" s="881"/>
      <c r="AT318" s="881"/>
      <c r="AU318" s="881"/>
      <c r="AV318" s="881"/>
      <c r="AW318" s="881"/>
      <c r="AX318" s="881"/>
      <c r="AY318" s="881"/>
      <c r="AZ318" s="881"/>
      <c r="BA318" s="881"/>
      <c r="BB318" s="881"/>
      <c r="BC318" s="881"/>
      <c r="BD318" s="881"/>
      <c r="BE318" s="881"/>
      <c r="BF318" s="881"/>
      <c r="BG318" s="881"/>
      <c r="BH318" s="881"/>
      <c r="BI318" s="881"/>
      <c r="BJ318" s="881"/>
      <c r="BK318" s="881"/>
      <c r="BL318" s="881"/>
      <c r="BM318" s="881"/>
      <c r="BN318" s="881"/>
      <c r="BO318" s="881"/>
      <c r="BP318" s="881"/>
      <c r="BQ318" s="881"/>
      <c r="BR318" s="881"/>
      <c r="BS318" s="881"/>
      <c r="BT318" s="881"/>
      <c r="BU318" s="881"/>
      <c r="BV318" s="881"/>
      <c r="BW318" s="881"/>
      <c r="BX318" s="881"/>
      <c r="BY318" s="881"/>
      <c r="BZ318" s="881"/>
      <c r="CA318" s="881"/>
      <c r="CB318" s="881"/>
      <c r="CC318" s="881"/>
      <c r="CD318" s="881"/>
      <c r="CE318" s="881"/>
      <c r="CF318" s="881"/>
      <c r="CG318" s="881"/>
      <c r="CH318" s="881"/>
      <c r="CI318" s="881"/>
      <c r="CJ318" s="881"/>
      <c r="CK318" s="881"/>
      <c r="CL318" s="881"/>
      <c r="CM318" s="881"/>
      <c r="CN318" s="881"/>
      <c r="CO318" s="881"/>
      <c r="CP318" s="884" t="s">
        <v>2063</v>
      </c>
      <c r="CQ318" s="881"/>
      <c r="CR318" s="881"/>
      <c r="CS318" s="881"/>
      <c r="CT318" s="881"/>
      <c r="CU318" s="885"/>
      <c r="CV318" s="881"/>
      <c r="CW318" s="136"/>
      <c r="DB318" s="886"/>
      <c r="DC318" s="887"/>
    </row>
    <row r="319" spans="1:107" ht="13.5" customHeight="1" x14ac:dyDescent="0.25">
      <c r="A319" s="1039">
        <f t="shared" ref="A319" si="1769">A331</f>
        <v>24</v>
      </c>
      <c r="B319" s="870">
        <v>1</v>
      </c>
      <c r="C319" s="1039" t="str">
        <f>Proponentes!B301</f>
        <v>UNION TEMPORAL PROGRESEMOS</v>
      </c>
      <c r="D319" s="726"/>
      <c r="E319" s="871"/>
      <c r="F319" s="872">
        <v>20036397801</v>
      </c>
      <c r="G319" s="873" t="str">
        <f t="shared" ref="G319" si="1770">IF(F319&lt;&gt;"",IF(F319=$DV$3,"CUMPLE","RECHAZADO"),"")</f>
        <v>CUMPLE</v>
      </c>
      <c r="H319" s="874" t="s">
        <v>1538</v>
      </c>
      <c r="I319" s="880">
        <v>17687702642</v>
      </c>
      <c r="J319" s="208">
        <v>336066350</v>
      </c>
      <c r="K319" s="173">
        <f t="shared" ref="K319:K330" si="1771">ROUND((I319*0.019),0)</f>
        <v>336066350</v>
      </c>
      <c r="L319" s="724" t="e">
        <f t="shared" ref="L319:L330" si="1772">1-I319/DF302</f>
        <v>#DIV/0!</v>
      </c>
      <c r="M319" s="175" t="e">
        <f t="shared" ref="M319:M330" si="1773">DF302/DN302</f>
        <v>#DIV/0!</v>
      </c>
      <c r="N319" s="176" t="e">
        <f t="shared" ref="N319:N330" si="1774">M319*0.019</f>
        <v>#DIV/0!</v>
      </c>
      <c r="O319" s="177" t="e">
        <f t="shared" ref="O319:O330" si="1775">(M319+N319)</f>
        <v>#DIV/0!</v>
      </c>
      <c r="P319" s="178" t="str">
        <f>IF(H319&lt;&gt;"",IF(J319=K319,IF(H319="SI",IF(AND(I319&lt;=$DF$3,I319&gt;=($DF$3*0.9)),"CUMPLE","NO CUMPLE"),IF(I319=$DF$3,"CUMPLE","NO CUMPLE")),"NO CUMPLE"),"")</f>
        <v>CUMPLE</v>
      </c>
      <c r="Q319" s="725">
        <f t="shared" ref="Q319:Q330" si="1776">DN302</f>
        <v>0</v>
      </c>
      <c r="R319" s="180">
        <f t="shared" ref="R319" si="1777">IF(F319&lt;&gt;"",IF(G319="CUMPLE",IF(P319="CUMPLE",(I319+J319),""),"RECHAZADO"),"")</f>
        <v>18023768992</v>
      </c>
      <c r="S319" s="180">
        <f t="shared" ref="S319" si="1778">IF(F319&lt;&gt;"",IF(G319="CUMPLE",IF(P319="CUMPLE",I319,""),"RECHAZADO"),"")</f>
        <v>17687702642</v>
      </c>
      <c r="T319" s="209"/>
      <c r="U319" s="209"/>
      <c r="V319" s="871"/>
      <c r="W319" s="874">
        <v>1665809</v>
      </c>
      <c r="X319" s="876">
        <v>2310477</v>
      </c>
      <c r="Y319" s="184">
        <f>ROUND(W319*$DP$3,0)</f>
        <v>121604057</v>
      </c>
      <c r="Z319" s="184">
        <f t="shared" si="1618"/>
        <v>2310477</v>
      </c>
      <c r="AA319" s="1044">
        <f t="shared" ref="AA319" si="1779">$AA$16</f>
        <v>100189.4</v>
      </c>
      <c r="AB319" s="185" t="str">
        <f>IF(W319&lt;&gt;"",IF((Y319/$DP$3)/$DN$3&lt;=$AA$20,"CUMPLE","RECHAZADO"),"")</f>
        <v>CUMPLE</v>
      </c>
      <c r="AC319" s="186">
        <f t="shared" ref="AC319:AC330" si="1780">Y319+Z319</f>
        <v>123914534</v>
      </c>
      <c r="AD319" s="186">
        <f t="shared" ref="AD319:AD330" si="1781">Y319</f>
        <v>121604057</v>
      </c>
      <c r="AE319" s="209"/>
      <c r="AF319" s="874">
        <v>250727</v>
      </c>
      <c r="AG319" s="184">
        <f>ROUND(AF319*$DQ$3,0)</f>
        <v>5515994</v>
      </c>
      <c r="AH319" s="1044">
        <f t="shared" ref="AH319" si="1782">$AH$16</f>
        <v>301987.21999999997</v>
      </c>
      <c r="AI319" s="185" t="str">
        <f>IF(AF319&lt;&gt;"",IF(AG319/$DQ$3&lt;=$AH$20,"CUMPLE","RECHAZADO"),"")</f>
        <v>CUMPLE</v>
      </c>
      <c r="AJ319" s="209"/>
      <c r="AK319" s="874">
        <v>200117</v>
      </c>
      <c r="AL319" s="184">
        <f>ROUND(AK319*$DR$3,0)</f>
        <v>14608541</v>
      </c>
      <c r="AM319" s="1044">
        <f t="shared" ref="AM319" si="1783">$AM$16</f>
        <v>240934</v>
      </c>
      <c r="AN319" s="185" t="str">
        <f>IF(AK319&lt;&gt;"",IF(AL319/$DR$3&lt;=$AM$20,"CUMPLE","RECHAZADO"),"")</f>
        <v>CUMPLE</v>
      </c>
      <c r="AO319" s="209"/>
      <c r="AP319" s="874"/>
      <c r="AQ319" s="184">
        <f>ROUND(AP319*$DS$3,0)</f>
        <v>0</v>
      </c>
      <c r="AR319" s="1044">
        <f t="shared" ref="AR319" si="1784">$AR$16</f>
        <v>316072.26</v>
      </c>
      <c r="AS319" s="185" t="str">
        <f>IF(AP319&lt;&gt;"",IF(AQ319/$DR$3&lt;=$AR$20,"CUMPLE","RECHAZADO"),"")</f>
        <v/>
      </c>
      <c r="AT319" s="185"/>
      <c r="AU319" s="194">
        <f t="shared" ref="AU319:AU330" si="1785">AG319+AL319+AQ319</f>
        <v>20124535</v>
      </c>
      <c r="AV319" s="874">
        <v>3823662</v>
      </c>
      <c r="AW319" s="877">
        <f t="shared" ref="AW319:AW330" si="1786">ROUND((AG319+AL319+AQ319)*19%,0)</f>
        <v>3823662</v>
      </c>
      <c r="AX319" s="877">
        <f t="shared" ref="AX319:AX330" si="1787">ROUND((AG319+AL319+AQ319)*$AV$16,0)</f>
        <v>23948197</v>
      </c>
      <c r="AY319" s="877" t="str">
        <f t="shared" ref="AY319:AY321" si="1788">IF(AV319&lt;&gt;"",IF(AI319="CUMPLE",IF(AN319="CUMPLE","CUMPLE","NO CUMPLE"),"NO CUMPLE")," ")</f>
        <v>CUMPLE</v>
      </c>
      <c r="AZ319" s="871"/>
      <c r="BA319" s="874">
        <v>12514234</v>
      </c>
      <c r="BB319" s="184">
        <f>ROUND(BA319*$DQ$3,0)</f>
        <v>275313148</v>
      </c>
      <c r="BC319" s="184">
        <f t="shared" ref="BC319" si="1789">$BC$3</f>
        <v>339892784</v>
      </c>
      <c r="BD319" s="185" t="str">
        <f t="shared" ref="BD319" si="1790">IF(BA319&lt;&gt;"",IF(BB319&lt;=BC319,"CUMPLE","RECHAZADO"),"")</f>
        <v>CUMPLE</v>
      </c>
      <c r="BE319" s="209"/>
      <c r="BF319" s="874">
        <v>11757634</v>
      </c>
      <c r="BG319" s="184">
        <f>ROUND(BF319*$DR$3,0)</f>
        <v>858307282</v>
      </c>
      <c r="BH319" s="184">
        <f t="shared" ref="BH319" si="1791">$BH$3</f>
        <v>1059638654</v>
      </c>
      <c r="BI319" s="185" t="str">
        <f t="shared" ref="BI319:BI330" si="1792">IF(BF319&lt;&gt;"",IF(BG319&lt;=BH319,"CUMPLE","RECHAZADO"),"")</f>
        <v>CUMPLE</v>
      </c>
      <c r="BJ319" s="209"/>
      <c r="BK319" s="874"/>
      <c r="BL319" s="184">
        <f>ROUND(BK319*$DS$3,0)</f>
        <v>0</v>
      </c>
      <c r="BM319" s="1044">
        <f t="shared" ref="BM319" si="1793">$BM$16</f>
        <v>74539289</v>
      </c>
      <c r="BN319" s="185" t="str">
        <f>IF(BK319&lt;&gt;"",IF((BL319/$DR$3)/$DN$3&lt;=$BM$20,"CUMPLE","RECHAZADO"),"")</f>
        <v/>
      </c>
      <c r="BO319" s="878"/>
      <c r="BP319" s="194">
        <f t="shared" ref="BP319:BP330" si="1794">BB319+BG319+BL319</f>
        <v>1133620430</v>
      </c>
      <c r="BQ319" s="874">
        <v>215387882</v>
      </c>
      <c r="BR319" s="877">
        <f t="shared" ref="BR319:BR330" si="1795">ROUND((BB319+BG319+BL319)*19%,0)</f>
        <v>215387882</v>
      </c>
      <c r="BS319" s="877">
        <f t="shared" ref="BS319:BS330" si="1796">ROUND((BB319+BG319+BL319)*$AV$16,0)</f>
        <v>1349008312</v>
      </c>
      <c r="BT319" s="877" t="str">
        <f t="shared" ref="BT319:BT321" si="1797">IF(BQ319&lt;&gt;"",IF(BD319="CUMPLE",IF(BI319="CUMPLE","CUMPLE","NO CUMPLE"),"NO CUMPLE")," ")</f>
        <v>CUMPLE</v>
      </c>
      <c r="BU319" s="871"/>
      <c r="BV319" s="874">
        <v>153491487</v>
      </c>
      <c r="BW319" s="874">
        <v>2916338</v>
      </c>
      <c r="BX319" s="194">
        <f t="shared" ref="BX319:BX330" si="1798">ROUND((BV319*10%)*19%,0)</f>
        <v>2916338</v>
      </c>
      <c r="BY319" s="194" t="str">
        <f>IF(BV319&lt;&gt;"",IF(AND(BV319/$DN$3&lt;=$BY$15,BV319/$DN$3&gt;=$BY$16),"CUMPLE","RECHAZADO"),"")</f>
        <v>CUMPLE</v>
      </c>
      <c r="BZ319" s="194">
        <f t="shared" ref="BZ319:BZ330" si="1799">BV319</f>
        <v>153491487</v>
      </c>
      <c r="CA319" s="194">
        <f t="shared" ref="CA319:CA330" si="1800">BZ319+BX319</f>
        <v>156407825</v>
      </c>
      <c r="CB319" s="871"/>
      <c r="CC319" s="874"/>
      <c r="CD319" s="874"/>
      <c r="CE319" s="194">
        <f t="shared" ref="CE319:CE330" si="1801">ROUND((CC319*10%)*19%,0)</f>
        <v>0</v>
      </c>
      <c r="CF319" s="194" t="str">
        <f>IF(CC319&lt;&gt;"",IF(AND(CC319/$DN$3&lt;=$CF$15,CC319/$DS$3&gt;=$CF$16),"CUMPLE","RECHAZADO"),"")</f>
        <v/>
      </c>
      <c r="CG319" s="194">
        <f t="shared" ref="CG319:CG330" si="1802">CC319</f>
        <v>0</v>
      </c>
      <c r="CH319" s="194">
        <f t="shared" ref="CH319:CH330" si="1803">CG319+CE319</f>
        <v>0</v>
      </c>
      <c r="CI319" s="194"/>
      <c r="CJ319" s="232">
        <f t="shared" ref="CJ319:CJ330" si="1804">R319</f>
        <v>18023768992</v>
      </c>
      <c r="CK319" s="197">
        <f t="shared" ref="CK319:CK330" si="1805">AC319+AX319+BS319+CA319+CH319</f>
        <v>1653278868</v>
      </c>
      <c r="CL319" s="232">
        <f t="shared" ref="CL319" si="1806">IF(CJ319="RECHAZADO","RECHAZADO",IF(CJ319&lt;&gt;"",CJ319+CK319,""))</f>
        <v>19677047860</v>
      </c>
      <c r="CM319" s="871"/>
      <c r="CN319" s="200">
        <f t="shared" ref="CN319:CN330" si="1807">S319</f>
        <v>17687702642</v>
      </c>
      <c r="CO319" s="200">
        <f t="shared" ref="CO319:CO330" si="1808">AD319+AU319+BP319+BZ319+CG319</f>
        <v>1428840509</v>
      </c>
      <c r="CP319" s="200">
        <f t="shared" ref="CP319" si="1809">IF(CN319="RECHAZADO","RECHAZADO",IF(CN319&lt;&gt;"",CN319+CO319,""))</f>
        <v>19116543151</v>
      </c>
      <c r="CQ319" s="871"/>
      <c r="CR319" s="194">
        <f t="shared" si="1650"/>
        <v>18023768992</v>
      </c>
      <c r="CS319" s="194">
        <f>(W319*$DP$3)+X319+(AF319*$DQ$3)+(AK319*$DR$3)+(AP319*$DS$3)+AV319+(BA319*$DQ$3)+(BF319*$DR$3)+(BK319*$DS$3)+BQ319+BV319+BW319+CC319+CD319</f>
        <v>1653278868</v>
      </c>
      <c r="CT319" s="200">
        <f t="shared" ref="CT319:CT330" si="1810">CR319+CS319</f>
        <v>19677047860</v>
      </c>
      <c r="CU319" s="874">
        <v>19677047860</v>
      </c>
      <c r="CV319" s="200" t="str">
        <f t="shared" ref="CV319" si="1811">IF(CU319&lt;&gt;"",IF(CT319=CU319,"OK","REVISAR"),"")</f>
        <v>OK</v>
      </c>
      <c r="CW319" s="136"/>
      <c r="DB319" s="879" t="str">
        <f t="shared" ref="DB319" si="1812">IF(F319&lt;&gt;"",IF(G319="CUMPLE",IF(P319="CUMPLE",IF(AB319="CUMPLE",IF(AY319="CUMPLE",IF(BT319="CUMPLE",IF(BY319="CUMPLE","HABILITADO","RECHAZADO"),"RECHAZADO"),"RECHAZADO"),"RECHAZADO"),"RECHAZADO"),"RECHAZADO"),"")</f>
        <v>HABILITADO</v>
      </c>
      <c r="DC319" s="487"/>
    </row>
    <row r="320" spans="1:107" x14ac:dyDescent="0.25">
      <c r="A320" s="1039"/>
      <c r="B320" s="870">
        <v>2</v>
      </c>
      <c r="C320" s="1039"/>
      <c r="D320" s="726"/>
      <c r="E320" s="871"/>
      <c r="F320" s="872">
        <v>17613055238</v>
      </c>
      <c r="G320" s="873" t="str">
        <f t="shared" ref="G320" si="1813">IF(F320&lt;&gt;"",IF(F320=$DV$4,"CUMPLE","RECHAZADO"),"")</f>
        <v>CUMPLE</v>
      </c>
      <c r="H320" s="874" t="s">
        <v>1538</v>
      </c>
      <c r="I320" s="880">
        <v>15808937886</v>
      </c>
      <c r="J320" s="208">
        <v>300369820</v>
      </c>
      <c r="K320" s="173">
        <f t="shared" si="1771"/>
        <v>300369820</v>
      </c>
      <c r="L320" s="724" t="e">
        <f t="shared" si="1772"/>
        <v>#DIV/0!</v>
      </c>
      <c r="M320" s="175" t="e">
        <f t="shared" si="1773"/>
        <v>#DIV/0!</v>
      </c>
      <c r="N320" s="176" t="e">
        <f t="shared" si="1774"/>
        <v>#DIV/0!</v>
      </c>
      <c r="O320" s="177" t="e">
        <f t="shared" si="1775"/>
        <v>#DIV/0!</v>
      </c>
      <c r="P320" s="178" t="str">
        <f>IF(H320&lt;&gt;"",IF(J320=K320,IF(H320="SI",IF(AND(I320&lt;=$DF$4,I320&gt;=($DF$4*0.9)),"CUMPLE","NO CUMPLE"),IF(I320=$DF$4,"CUMPLE","NO CUMPLE")),"NO CUMPLE"),"")</f>
        <v>CUMPLE</v>
      </c>
      <c r="Q320" s="725">
        <f t="shared" si="1776"/>
        <v>0</v>
      </c>
      <c r="R320" s="180">
        <f t="shared" si="1654"/>
        <v>16109307706</v>
      </c>
      <c r="S320" s="180">
        <f t="shared" si="1617"/>
        <v>15808937886</v>
      </c>
      <c r="T320" s="209"/>
      <c r="U320" s="209"/>
      <c r="V320" s="871"/>
      <c r="W320" s="874">
        <v>1686375</v>
      </c>
      <c r="X320" s="876">
        <v>1698180</v>
      </c>
      <c r="Y320" s="184">
        <f>ROUND(W320*$DP$4,0)</f>
        <v>89377875</v>
      </c>
      <c r="Z320" s="184">
        <f t="shared" si="1618"/>
        <v>1698180</v>
      </c>
      <c r="AA320" s="1044"/>
      <c r="AB320" s="185" t="str">
        <f>IF(W320&lt;&gt;"",IF((Y320/$DP$4)/$DN$4&lt;=$AA$20,"CUMPLE","RECHAZADO"),"")</f>
        <v>CUMPLE</v>
      </c>
      <c r="AC320" s="186">
        <f t="shared" si="1780"/>
        <v>91076055</v>
      </c>
      <c r="AD320" s="186">
        <f t="shared" si="1781"/>
        <v>89377875</v>
      </c>
      <c r="AE320" s="209"/>
      <c r="AF320" s="874">
        <v>253823</v>
      </c>
      <c r="AG320" s="184">
        <f>ROUND(AF320*$DQ$4,0)</f>
        <v>1269115</v>
      </c>
      <c r="AH320" s="1044"/>
      <c r="AI320" s="185" t="str">
        <f>IF(AF320&lt;&gt;"",IF(AG320/$DQ$4&lt;=$AH$20,"CUMPLE","RECHAZADO"),"")</f>
        <v>CUMPLE</v>
      </c>
      <c r="AJ320" s="209"/>
      <c r="AK320" s="874">
        <v>202588</v>
      </c>
      <c r="AL320" s="184">
        <f>ROUND(AK320*$DR$4,0)</f>
        <v>10737164</v>
      </c>
      <c r="AM320" s="1044"/>
      <c r="AN320" s="185" t="str">
        <f>IF(AK320&lt;&gt;"",IF(AL320/$DR$4&lt;=$AM$20,"CUMPLE","RECHAZADO"),"")</f>
        <v>CUMPLE</v>
      </c>
      <c r="AO320" s="209"/>
      <c r="AP320" s="874"/>
      <c r="AQ320" s="184">
        <f>ROUND(AP320*$DS$4,0)</f>
        <v>0</v>
      </c>
      <c r="AR320" s="1044"/>
      <c r="AS320" s="185" t="str">
        <f>IF(AP320&lt;&gt;"",IF(AQ320/$DR$4&lt;=$AR$20,"CUMPLE","RECHAZADO"),"")</f>
        <v/>
      </c>
      <c r="AT320" s="185"/>
      <c r="AU320" s="194">
        <f t="shared" si="1785"/>
        <v>12006279</v>
      </c>
      <c r="AV320" s="874">
        <v>2281193</v>
      </c>
      <c r="AW320" s="877">
        <f t="shared" si="1786"/>
        <v>2281193</v>
      </c>
      <c r="AX320" s="877">
        <f t="shared" si="1787"/>
        <v>14287472</v>
      </c>
      <c r="AY320" s="877" t="str">
        <f t="shared" si="1788"/>
        <v>CUMPLE</v>
      </c>
      <c r="AZ320" s="871"/>
      <c r="BA320" s="874">
        <v>15223937</v>
      </c>
      <c r="BB320" s="184">
        <f>ROUND(BA320*$DQ$4,0)</f>
        <v>76119685</v>
      </c>
      <c r="BC320" s="184">
        <f t="shared" ref="BC320" si="1814">$BC$4</f>
        <v>92828885</v>
      </c>
      <c r="BD320" s="185" t="str">
        <f t="shared" si="1630"/>
        <v>CUMPLE</v>
      </c>
      <c r="BE320" s="209"/>
      <c r="BF320" s="874">
        <v>14303511</v>
      </c>
      <c r="BG320" s="184">
        <f>ROUND(BF320*$DR$4,0)</f>
        <v>758086083</v>
      </c>
      <c r="BH320" s="184">
        <f t="shared" ref="BH320" si="1815">$BH$4</f>
        <v>924495218</v>
      </c>
      <c r="BI320" s="185" t="str">
        <f t="shared" si="1792"/>
        <v>CUMPLE</v>
      </c>
      <c r="BJ320" s="209"/>
      <c r="BK320" s="874"/>
      <c r="BL320" s="184">
        <f>ROUND(BK320*$DS$4,0)</f>
        <v>0</v>
      </c>
      <c r="BM320" s="1044"/>
      <c r="BN320" s="185" t="str">
        <f>IF(BK320&lt;&gt;"",IF((BL320/$DR$4)/$DN$4&lt;=$BM$20,"CUMPLE","RECHAZADO"),"")</f>
        <v/>
      </c>
      <c r="BO320" s="878"/>
      <c r="BP320" s="194">
        <f t="shared" si="1794"/>
        <v>834205768</v>
      </c>
      <c r="BQ320" s="874">
        <v>158499096</v>
      </c>
      <c r="BR320" s="877">
        <f t="shared" si="1795"/>
        <v>158499096</v>
      </c>
      <c r="BS320" s="877">
        <f t="shared" si="1796"/>
        <v>992704864</v>
      </c>
      <c r="BT320" s="877" t="str">
        <f t="shared" si="1797"/>
        <v>CUMPLE</v>
      </c>
      <c r="BU320" s="871"/>
      <c r="BV320" s="874">
        <v>156722886</v>
      </c>
      <c r="BW320" s="874">
        <v>2977735</v>
      </c>
      <c r="BX320" s="194">
        <f t="shared" si="1798"/>
        <v>2977735</v>
      </c>
      <c r="BY320" s="194" t="str">
        <f>IF(BV320&lt;&gt;"",IF(AND(BV320/$DN$4&lt;=$BY$15,BV320/$DN$4&gt;=$BY$16),"CUMPLE","RECHAZADO"),"")</f>
        <v>CUMPLE</v>
      </c>
      <c r="BZ320" s="194">
        <f t="shared" si="1799"/>
        <v>156722886</v>
      </c>
      <c r="CA320" s="194">
        <f t="shared" si="1800"/>
        <v>159700621</v>
      </c>
      <c r="CB320" s="871"/>
      <c r="CC320" s="874"/>
      <c r="CD320" s="874"/>
      <c r="CE320" s="194">
        <f t="shared" si="1801"/>
        <v>0</v>
      </c>
      <c r="CF320" s="194" t="str">
        <f>IF(CC320&lt;&gt;"",IF(AND(CC320/$DN$4&lt;=$CF$15,CC320/$DS$4&gt;=$CF$16),"CUMPLE","RECHAZADO"),"")</f>
        <v/>
      </c>
      <c r="CG320" s="194">
        <f t="shared" si="1802"/>
        <v>0</v>
      </c>
      <c r="CH320" s="194">
        <f t="shared" si="1803"/>
        <v>0</v>
      </c>
      <c r="CI320" s="194"/>
      <c r="CJ320" s="232">
        <f t="shared" si="1804"/>
        <v>16109307706</v>
      </c>
      <c r="CK320" s="197">
        <f t="shared" si="1805"/>
        <v>1257769012</v>
      </c>
      <c r="CL320" s="232">
        <f t="shared" si="1646"/>
        <v>17367076718</v>
      </c>
      <c r="CM320" s="871"/>
      <c r="CN320" s="200">
        <f t="shared" si="1807"/>
        <v>15808937886</v>
      </c>
      <c r="CO320" s="200">
        <f t="shared" si="1808"/>
        <v>1092312808</v>
      </c>
      <c r="CP320" s="200">
        <f t="shared" si="1649"/>
        <v>16901250694</v>
      </c>
      <c r="CQ320" s="871"/>
      <c r="CR320" s="194">
        <f t="shared" si="1650"/>
        <v>16109307706</v>
      </c>
      <c r="CS320" s="194">
        <f>(W320*$DP$4)+X320+(AF320*$DQ$4)+(AK320*$DR$4)+(AP320*$DS$4)+AV320+(BA320*$DQ$4)+(BF320*$DR$4)+(BK320*$DS$4)+BQ320+BV320+BW320+CC320+CD320</f>
        <v>1257769012</v>
      </c>
      <c r="CT320" s="200">
        <f t="shared" si="1810"/>
        <v>17367076718</v>
      </c>
      <c r="CU320" s="874">
        <v>17367076718</v>
      </c>
      <c r="CV320" s="200" t="str">
        <f t="shared" si="1732"/>
        <v>OK</v>
      </c>
      <c r="CW320" s="136"/>
      <c r="DB320" s="879" t="str">
        <f t="shared" si="1652"/>
        <v>HABILITADO</v>
      </c>
      <c r="DC320" s="487"/>
    </row>
    <row r="321" spans="1:107" hidden="1" x14ac:dyDescent="0.25">
      <c r="A321" s="1040"/>
      <c r="B321" s="785">
        <v>3</v>
      </c>
      <c r="C321" s="1043"/>
      <c r="D321" s="220"/>
      <c r="E321" s="156"/>
      <c r="F321" s="786"/>
      <c r="G321" s="752" t="str">
        <f t="shared" ref="G321" si="1816">IF(F321&lt;&gt;"",IF(F321=$DV$5,"CUMPLE","RECHAZADO"),"")</f>
        <v/>
      </c>
      <c r="H321" s="753"/>
      <c r="I321" s="787"/>
      <c r="J321" s="788"/>
      <c r="K321" s="845">
        <f t="shared" si="1771"/>
        <v>0</v>
      </c>
      <c r="L321" s="174" t="e">
        <f t="shared" si="1772"/>
        <v>#DIV/0!</v>
      </c>
      <c r="M321" s="175" t="e">
        <f t="shared" si="1773"/>
        <v>#DIV/0!</v>
      </c>
      <c r="N321" s="176" t="e">
        <f t="shared" si="1774"/>
        <v>#DIV/0!</v>
      </c>
      <c r="O321" s="177" t="e">
        <f t="shared" si="1775"/>
        <v>#DIV/0!</v>
      </c>
      <c r="P321" s="846" t="str">
        <f>IF(H321&lt;&gt;"",IF(J321=K321,IF(H321="SI",IF(AND(I321&lt;=$DF$5,I321&gt;=($DF$5*0.9)),"CUMPLE","NO CUMPLE"),IF(I321=$DF$5,"CUMPLE","NO CUMPLE")),"NO CUMPLE"),"")</f>
        <v/>
      </c>
      <c r="Q321" s="179">
        <f t="shared" si="1776"/>
        <v>0</v>
      </c>
      <c r="R321" s="847" t="str">
        <f t="shared" si="1654"/>
        <v/>
      </c>
      <c r="S321" s="847" t="str">
        <f t="shared" si="1617"/>
        <v/>
      </c>
      <c r="T321" s="789"/>
      <c r="U321" s="790"/>
      <c r="V321" s="155"/>
      <c r="W321" s="753"/>
      <c r="X321" s="791"/>
      <c r="Y321" s="848">
        <f>ROUND(W321*$DP$5,0)</f>
        <v>0</v>
      </c>
      <c r="Z321" s="848">
        <f t="shared" si="1618"/>
        <v>0</v>
      </c>
      <c r="AA321" s="1045"/>
      <c r="AB321" s="849" t="str">
        <f>IF(W321&lt;&gt;"",IF((Y321/$DP$5)/$DN$5&lt;=$AA$20,"CUMPLE","RECHAZADO"),"")</f>
        <v/>
      </c>
      <c r="AC321" s="850">
        <f t="shared" si="1780"/>
        <v>0</v>
      </c>
      <c r="AD321" s="850">
        <f t="shared" si="1781"/>
        <v>0</v>
      </c>
      <c r="AE321" s="789"/>
      <c r="AF321" s="753"/>
      <c r="AG321" s="848">
        <f>ROUND(AF321*$DQ$5,0)</f>
        <v>0</v>
      </c>
      <c r="AH321" s="1045"/>
      <c r="AI321" s="849" t="str">
        <f>IF(AF321&lt;&gt;"",IF(AG321/$DQ$5&lt;=$AH$20,"CUMPLE","RECHAZADO"),"")</f>
        <v/>
      </c>
      <c r="AJ321" s="789"/>
      <c r="AK321" s="753"/>
      <c r="AL321" s="848">
        <f>ROUND(AK321*$DR$5,0)</f>
        <v>0</v>
      </c>
      <c r="AM321" s="1045"/>
      <c r="AN321" s="849" t="str">
        <f>IF(AK321&lt;&gt;"",IF(AL321/$DR$5&lt;=$AM$20,"CUMPLE","RECHAZADO"),"")</f>
        <v/>
      </c>
      <c r="AO321" s="789"/>
      <c r="AP321" s="753"/>
      <c r="AQ321" s="848">
        <f>ROUND(AP321*$DS$5,0)</f>
        <v>0</v>
      </c>
      <c r="AR321" s="1045"/>
      <c r="AS321" s="849" t="str">
        <f>IF(AP321&lt;&gt;"",IF(AQ321/$DR$5&lt;=$AR$20,"CUMPLE","RECHAZADO"),"")</f>
        <v/>
      </c>
      <c r="AT321" s="792"/>
      <c r="AU321" s="851">
        <f t="shared" si="1785"/>
        <v>0</v>
      </c>
      <c r="AV321" s="753"/>
      <c r="AW321" s="852">
        <f t="shared" si="1786"/>
        <v>0</v>
      </c>
      <c r="AX321" s="852">
        <f t="shared" si="1787"/>
        <v>0</v>
      </c>
      <c r="AY321" s="852" t="str">
        <f t="shared" si="1788"/>
        <v xml:space="preserve"> </v>
      </c>
      <c r="AZ321" s="155"/>
      <c r="BA321" s="753"/>
      <c r="BB321" s="848">
        <f>ROUND(BA321*$DQ$5,0)</f>
        <v>0</v>
      </c>
      <c r="BC321" s="853">
        <f t="shared" ref="BC321" si="1817">$BC$5</f>
        <v>123465503</v>
      </c>
      <c r="BD321" s="854" t="str">
        <f t="shared" si="1630"/>
        <v/>
      </c>
      <c r="BE321" s="789"/>
      <c r="BF321" s="753"/>
      <c r="BG321" s="848">
        <f>ROUND(BF321*$DR$5,0)</f>
        <v>0</v>
      </c>
      <c r="BH321" s="848">
        <f t="shared" ref="BH321" si="1818">$BH$5</f>
        <v>1325724320</v>
      </c>
      <c r="BI321" s="854" t="str">
        <f t="shared" si="1792"/>
        <v/>
      </c>
      <c r="BJ321" s="789"/>
      <c r="BK321" s="753"/>
      <c r="BL321" s="848">
        <f>ROUND(BK321*$DS$5,0)</f>
        <v>0</v>
      </c>
      <c r="BM321" s="1045"/>
      <c r="BN321" s="849" t="str">
        <f>IF(BK321&lt;&gt;"",IF((BL321/$DR$5)/$DN$5&lt;=$BM$20,"CUMPLE","RECHAZADO"),"")</f>
        <v/>
      </c>
      <c r="BO321" s="793"/>
      <c r="BP321" s="851">
        <f t="shared" si="1794"/>
        <v>0</v>
      </c>
      <c r="BQ321" s="753"/>
      <c r="BR321" s="852">
        <f t="shared" si="1795"/>
        <v>0</v>
      </c>
      <c r="BS321" s="852">
        <f t="shared" si="1796"/>
        <v>0</v>
      </c>
      <c r="BT321" s="852" t="str">
        <f t="shared" si="1797"/>
        <v xml:space="preserve"> </v>
      </c>
      <c r="BU321" s="155"/>
      <c r="BV321" s="753"/>
      <c r="BW321" s="753"/>
      <c r="BX321" s="855">
        <f t="shared" si="1798"/>
        <v>0</v>
      </c>
      <c r="BY321" s="855" t="str">
        <f>IF(BV321&lt;&gt;"",IF(AND(BV321/$DN$5&lt;=$BY$15,BV321/$DN$5&gt;=$BY$16),"CUMPLE","RECHAZADO"),"")</f>
        <v/>
      </c>
      <c r="BZ321" s="855">
        <f t="shared" si="1799"/>
        <v>0</v>
      </c>
      <c r="CA321" s="855">
        <f t="shared" si="1800"/>
        <v>0</v>
      </c>
      <c r="CB321" s="155"/>
      <c r="CC321" s="753"/>
      <c r="CD321" s="753"/>
      <c r="CE321" s="855">
        <f t="shared" si="1801"/>
        <v>0</v>
      </c>
      <c r="CF321" s="855" t="str">
        <f>IF(CC321&lt;&gt;"",IF(AND(CC321/$DN$5&lt;=$CF$15,CC321/$DS$5&gt;=$CF$16),"CUMPLE","RECHAZADO"),"")</f>
        <v/>
      </c>
      <c r="CG321" s="855">
        <f t="shared" si="1802"/>
        <v>0</v>
      </c>
      <c r="CH321" s="855">
        <f t="shared" si="1803"/>
        <v>0</v>
      </c>
      <c r="CI321" s="794"/>
      <c r="CJ321" s="856" t="str">
        <f t="shared" si="1804"/>
        <v/>
      </c>
      <c r="CK321" s="857">
        <f t="shared" si="1805"/>
        <v>0</v>
      </c>
      <c r="CL321" s="858" t="str">
        <f t="shared" si="1646"/>
        <v/>
      </c>
      <c r="CM321" s="155"/>
      <c r="CN321" s="859" t="str">
        <f t="shared" si="1807"/>
        <v/>
      </c>
      <c r="CO321" s="860">
        <f t="shared" si="1808"/>
        <v>0</v>
      </c>
      <c r="CP321" s="861" t="str">
        <f t="shared" si="1649"/>
        <v/>
      </c>
      <c r="CQ321" s="156"/>
      <c r="CR321" s="862">
        <f t="shared" si="1650"/>
        <v>0</v>
      </c>
      <c r="CS321" s="855">
        <f>(W321*$DP$5)+X321+(AF321*$DQ$5)+(AK321*$DR$5)+(AP321*$DS$5)+AV321+(BA321*$DQ$5)+(BF321*$DR$5)+(BK321*$DS$5)+BQ321+BV321+BW321+CC321+CD321</f>
        <v>0</v>
      </c>
      <c r="CT321" s="861">
        <f t="shared" si="1810"/>
        <v>0</v>
      </c>
      <c r="CU321" s="863"/>
      <c r="CV321" s="861" t="str">
        <f t="shared" si="1732"/>
        <v/>
      </c>
      <c r="DB321" s="864" t="str">
        <f t="shared" si="1652"/>
        <v/>
      </c>
      <c r="DC321" s="865"/>
    </row>
    <row r="322" spans="1:107" x14ac:dyDescent="0.25">
      <c r="A322" s="1039"/>
      <c r="B322" s="870">
        <v>4</v>
      </c>
      <c r="C322" s="1039"/>
      <c r="D322" s="726"/>
      <c r="E322" s="871"/>
      <c r="F322" s="872">
        <v>32291205642</v>
      </c>
      <c r="G322" s="873" t="str">
        <f t="shared" ref="G322" si="1819">IF(F322&lt;&gt;"",IF(F322=$DV$6,"CUMPLE","RECHAZADO"),"")</f>
        <v>CUMPLE</v>
      </c>
      <c r="H322" s="874" t="s">
        <v>1538</v>
      </c>
      <c r="I322" s="880">
        <v>28878004742</v>
      </c>
      <c r="J322" s="208">
        <v>548682090</v>
      </c>
      <c r="K322" s="173">
        <f t="shared" si="1771"/>
        <v>548682090</v>
      </c>
      <c r="L322" s="724" t="e">
        <f t="shared" si="1772"/>
        <v>#DIV/0!</v>
      </c>
      <c r="M322" s="175" t="e">
        <f t="shared" si="1773"/>
        <v>#DIV/0!</v>
      </c>
      <c r="N322" s="176" t="e">
        <f t="shared" si="1774"/>
        <v>#DIV/0!</v>
      </c>
      <c r="O322" s="177" t="e">
        <f t="shared" si="1775"/>
        <v>#DIV/0!</v>
      </c>
      <c r="P322" s="178" t="str">
        <f>IF(H322&lt;&gt;"",IF(J322=K322,IF(H322="SI",IF(AND(I322&lt;=$DF$6,I322&gt;=($DF$6*0.9)),"CUMPLE","NO CUMPLE"),IF(I322=$DF$6,"CUMPLE","NO CUMPLE")),"NO CUMPLE"),"")</f>
        <v>CUMPLE</v>
      </c>
      <c r="Q322" s="725">
        <f t="shared" si="1776"/>
        <v>0</v>
      </c>
      <c r="R322" s="180">
        <f t="shared" si="1654"/>
        <v>29426686832</v>
      </c>
      <c r="S322" s="180">
        <f t="shared" si="1617"/>
        <v>28878004742</v>
      </c>
      <c r="T322" s="209"/>
      <c r="U322" s="209"/>
      <c r="V322" s="871"/>
      <c r="W322" s="874">
        <v>1660399</v>
      </c>
      <c r="X322" s="876">
        <v>2523806</v>
      </c>
      <c r="Y322" s="184">
        <f>ROUND(W322*$DP$6,0)</f>
        <v>132831920</v>
      </c>
      <c r="Z322" s="184">
        <f t="shared" si="1618"/>
        <v>2523806</v>
      </c>
      <c r="AA322" s="1044"/>
      <c r="AB322" s="185" t="str">
        <f>IF(W322&lt;&gt;"",IF((Y322/$DP$6)/$DN$6&lt;=$AA$20,"CUMPLE","RECHAZADO"),"")</f>
        <v>CUMPLE</v>
      </c>
      <c r="AC322" s="186">
        <f t="shared" si="1780"/>
        <v>135355726</v>
      </c>
      <c r="AD322" s="186">
        <f t="shared" si="1781"/>
        <v>132831920</v>
      </c>
      <c r="AE322" s="209"/>
      <c r="AF322" s="874">
        <v>249708</v>
      </c>
      <c r="AG322" s="184">
        <f>ROUND(AF322*$DQ$6,0)</f>
        <v>7491240</v>
      </c>
      <c r="AH322" s="1044"/>
      <c r="AI322" s="185" t="str">
        <f>IF(AF322&lt;&gt;"",IF(AG322/$DQ$6&lt;=$AH$20,"CUMPLE","RECHAZADO"),"")</f>
        <v>CUMPLE</v>
      </c>
      <c r="AJ322" s="209"/>
      <c r="AK322" s="874">
        <v>199304</v>
      </c>
      <c r="AL322" s="184">
        <f>ROUND(AK322*$DR$6,0)</f>
        <v>15944320</v>
      </c>
      <c r="AM322" s="1044"/>
      <c r="AN322" s="185" t="str">
        <f>IF(AK322&lt;&gt;"",IF(AL322/$DR$6&lt;=$AM$20,"CUMPLE","RECHAZADO"),"")</f>
        <v>CUMPLE</v>
      </c>
      <c r="AO322" s="209"/>
      <c r="AP322" s="874"/>
      <c r="AQ322" s="184">
        <f>ROUND(AP322*$DS$6,0)</f>
        <v>0</v>
      </c>
      <c r="AR322" s="1044"/>
      <c r="AS322" s="185" t="str">
        <f>IF(AP322&lt;&gt;"",IF(AQ322/$DR$6&lt;=$AR$20,"CUMPLE","RECHAZADO"),"")</f>
        <v/>
      </c>
      <c r="AT322" s="185"/>
      <c r="AU322" s="194">
        <f t="shared" si="1785"/>
        <v>23435560</v>
      </c>
      <c r="AV322" s="874">
        <v>4452756</v>
      </c>
      <c r="AW322" s="877">
        <f t="shared" si="1786"/>
        <v>4452756</v>
      </c>
      <c r="AX322" s="877">
        <f t="shared" si="1787"/>
        <v>27888316</v>
      </c>
      <c r="AY322" s="877" t="str">
        <f>IF(AV322&lt;&gt;"",IF(AN322="CUMPLE","CUMPLE","NO CUMPLE"),"")</f>
        <v>CUMPLE</v>
      </c>
      <c r="AZ322" s="871"/>
      <c r="BA322" s="874">
        <v>16174019</v>
      </c>
      <c r="BB322" s="184">
        <f>ROUND(BA322*$DQ$6,0)</f>
        <v>485220570</v>
      </c>
      <c r="BC322" s="184">
        <f t="shared" ref="BC322" si="1820">$BC$6</f>
        <v>599037720</v>
      </c>
      <c r="BD322" s="185" t="str">
        <f t="shared" si="1630"/>
        <v>CUMPLE</v>
      </c>
      <c r="BE322" s="209"/>
      <c r="BF322" s="874">
        <v>15196151</v>
      </c>
      <c r="BG322" s="184">
        <f>ROUND(BF322*$DR$6,0)</f>
        <v>1215692080</v>
      </c>
      <c r="BH322" s="184">
        <f t="shared" ref="BH322" si="1821">$BH$6</f>
        <v>1500854400</v>
      </c>
      <c r="BI322" s="185" t="str">
        <f t="shared" si="1792"/>
        <v>CUMPLE</v>
      </c>
      <c r="BJ322" s="209"/>
      <c r="BK322" s="874"/>
      <c r="BL322" s="184">
        <f>ROUND(BK322*$DS$6,0)</f>
        <v>0</v>
      </c>
      <c r="BM322" s="1044"/>
      <c r="BN322" s="185" t="str">
        <f>IF(BK322&lt;&gt;"",IF((BL322/$DR$6)/$DN$6&lt;=$BM$20,"CUMPLE","RECHAZADO"),"")</f>
        <v/>
      </c>
      <c r="BO322" s="878"/>
      <c r="BP322" s="194">
        <f t="shared" si="1794"/>
        <v>1700912650</v>
      </c>
      <c r="BQ322" s="874">
        <v>323173404</v>
      </c>
      <c r="BR322" s="877">
        <f t="shared" si="1795"/>
        <v>323173404</v>
      </c>
      <c r="BS322" s="877">
        <f t="shared" si="1796"/>
        <v>2024086054</v>
      </c>
      <c r="BT322" s="877" t="str">
        <f>IF(BQ322&lt;&gt;"",IF(BI322="CUMPLE","CUMPLE","NO CUMPLE"),"")</f>
        <v>CUMPLE</v>
      </c>
      <c r="BU322" s="871"/>
      <c r="BV322" s="874">
        <v>155817135</v>
      </c>
      <c r="BW322" s="874">
        <v>2960526</v>
      </c>
      <c r="BX322" s="194">
        <f t="shared" si="1798"/>
        <v>2960526</v>
      </c>
      <c r="BY322" s="194" t="str">
        <f>IF(BV322&lt;&gt;"",IF(AND(BV322/$DN$6&lt;=$BY$15,BV322/$DN$6&gt;=$BY$16),"CUMPLE","RECHAZADO"),"")</f>
        <v>CUMPLE</v>
      </c>
      <c r="BZ322" s="194">
        <f t="shared" si="1799"/>
        <v>155817135</v>
      </c>
      <c r="CA322" s="194">
        <f t="shared" si="1800"/>
        <v>158777661</v>
      </c>
      <c r="CB322" s="871"/>
      <c r="CC322" s="874"/>
      <c r="CD322" s="874"/>
      <c r="CE322" s="194">
        <f t="shared" si="1801"/>
        <v>0</v>
      </c>
      <c r="CF322" s="194" t="str">
        <f>IF(CC322&lt;&gt;"",IF(AND(CC322/$DN$6&lt;=$CF$15,CC322/$DS$6&gt;=$CF$16),"CUMPLE","RECHAZADO"),"")</f>
        <v/>
      </c>
      <c r="CG322" s="194">
        <f t="shared" si="1802"/>
        <v>0</v>
      </c>
      <c r="CH322" s="194">
        <f t="shared" si="1803"/>
        <v>0</v>
      </c>
      <c r="CI322" s="194"/>
      <c r="CJ322" s="232">
        <f t="shared" si="1804"/>
        <v>29426686832</v>
      </c>
      <c r="CK322" s="197">
        <f t="shared" si="1805"/>
        <v>2346107757</v>
      </c>
      <c r="CL322" s="232">
        <f t="shared" si="1646"/>
        <v>31772794589</v>
      </c>
      <c r="CM322" s="871"/>
      <c r="CN322" s="200">
        <f t="shared" si="1807"/>
        <v>28878004742</v>
      </c>
      <c r="CO322" s="200">
        <f t="shared" si="1808"/>
        <v>2012997265</v>
      </c>
      <c r="CP322" s="200">
        <f t="shared" si="1649"/>
        <v>30891002007</v>
      </c>
      <c r="CQ322" s="871"/>
      <c r="CR322" s="194">
        <f t="shared" si="1650"/>
        <v>29426686832</v>
      </c>
      <c r="CS322" s="194">
        <f>(W322*$DP$6)+X322+(AF322*$DQ$6)+(AK322*$DR$6)+(AP322*$DS$6)+AV322+(BA322*$DQ$6)+(BF322*$DR$6)+(BK322*$DS$6)+BQ322+BV322+BW322+CC322+CD322</f>
        <v>2346107757</v>
      </c>
      <c r="CT322" s="200">
        <f t="shared" si="1810"/>
        <v>31772794589</v>
      </c>
      <c r="CU322" s="874">
        <v>31772794589</v>
      </c>
      <c r="CV322" s="200" t="str">
        <f t="shared" si="1732"/>
        <v>OK</v>
      </c>
      <c r="CW322" s="136"/>
      <c r="DB322" s="879" t="str">
        <f t="shared" si="1652"/>
        <v>HABILITADO</v>
      </c>
      <c r="DC322" s="487"/>
    </row>
    <row r="323" spans="1:107" x14ac:dyDescent="0.25">
      <c r="A323" s="1039"/>
      <c r="B323" s="870">
        <v>5</v>
      </c>
      <c r="C323" s="1039"/>
      <c r="D323" s="726"/>
      <c r="E323" s="871"/>
      <c r="F323" s="872">
        <v>31011375408</v>
      </c>
      <c r="G323" s="873" t="str">
        <f t="shared" ref="G323" si="1822">IF(F323&lt;&gt;"",IF(F323=$DV$7,"CUMPLE","RECHAZADO"),"")</f>
        <v>CUMPLE</v>
      </c>
      <c r="H323" s="874" t="s">
        <v>1538</v>
      </c>
      <c r="I323" s="880">
        <v>27846036373</v>
      </c>
      <c r="J323" s="208">
        <v>529074691</v>
      </c>
      <c r="K323" s="173">
        <f t="shared" si="1771"/>
        <v>529074691</v>
      </c>
      <c r="L323" s="724" t="e">
        <f t="shared" si="1772"/>
        <v>#DIV/0!</v>
      </c>
      <c r="M323" s="175" t="e">
        <f t="shared" si="1773"/>
        <v>#DIV/0!</v>
      </c>
      <c r="N323" s="176" t="e">
        <f t="shared" si="1774"/>
        <v>#DIV/0!</v>
      </c>
      <c r="O323" s="177" t="e">
        <f t="shared" si="1775"/>
        <v>#DIV/0!</v>
      </c>
      <c r="P323" s="178" t="str">
        <f>IF(H323&lt;&gt;"",IF(J323=K323,IF(H323="SI",IF(AND(I323&lt;=$DF$7,I323&gt;=($DF$7*0.9)),"CUMPLE","NO CUMPLE"),IF(I323=$DF$7,"CUMPLE","NO CUMPLE")),"NO CUMPLE"),"")</f>
        <v>CUMPLE</v>
      </c>
      <c r="Q323" s="725">
        <f t="shared" si="1776"/>
        <v>0</v>
      </c>
      <c r="R323" s="180">
        <f t="shared" si="1654"/>
        <v>28375111064</v>
      </c>
      <c r="S323" s="180">
        <f t="shared" si="1617"/>
        <v>27846036373</v>
      </c>
      <c r="T323" s="209"/>
      <c r="U323" s="209"/>
      <c r="V323" s="871"/>
      <c r="W323" s="874">
        <v>1412110</v>
      </c>
      <c r="X323" s="876">
        <v>2843990</v>
      </c>
      <c r="Y323" s="184">
        <f>ROUND(W323*$DP$7,0)</f>
        <v>149683660</v>
      </c>
      <c r="Z323" s="184">
        <f t="shared" si="1618"/>
        <v>2843990</v>
      </c>
      <c r="AA323" s="1044"/>
      <c r="AB323" s="185" t="str">
        <f>IF(W323&lt;&gt;"",IF((Y323/$DP$7)/$DN$7&lt;=$AA$20,"CUMPLE","RECHAZADO"),"")</f>
        <v>CUMPLE</v>
      </c>
      <c r="AC323" s="186">
        <f t="shared" si="1780"/>
        <v>152527650</v>
      </c>
      <c r="AD323" s="186">
        <f t="shared" si="1781"/>
        <v>149683660</v>
      </c>
      <c r="AE323" s="209"/>
      <c r="AF323" s="874">
        <v>212281</v>
      </c>
      <c r="AG323" s="184">
        <f>ROUND(AF323*$DQ$7,0)</f>
        <v>8066678</v>
      </c>
      <c r="AH323" s="1044"/>
      <c r="AI323" s="185" t="str">
        <f>IF(AF323&lt;&gt;"",IF(AG323/$DQ$7&lt;=$AH$20,"CUMPLE","RECHAZADO"),"")</f>
        <v>CUMPLE</v>
      </c>
      <c r="AJ323" s="209"/>
      <c r="AK323" s="874">
        <v>169431</v>
      </c>
      <c r="AL323" s="184">
        <f>ROUND(AK323*$DR$7,0)</f>
        <v>17959686</v>
      </c>
      <c r="AM323" s="1044"/>
      <c r="AN323" s="185" t="str">
        <f>IF(AK323&lt;&gt;"",IF(AL323/$DR$7&lt;=$AM$20,"CUMPLE","RECHAZADO"),"")</f>
        <v>CUMPLE</v>
      </c>
      <c r="AO323" s="209"/>
      <c r="AP323" s="874"/>
      <c r="AQ323" s="184">
        <f>ROUND(AP323*$DS$7,0)</f>
        <v>0</v>
      </c>
      <c r="AR323" s="1044"/>
      <c r="AS323" s="185" t="str">
        <f>IF(AP323&lt;&gt;"",IF(AQ323/$DR$7&lt;=$AR$20,"CUMPLE","RECHAZADO"),"")</f>
        <v/>
      </c>
      <c r="AT323" s="185"/>
      <c r="AU323" s="194">
        <f t="shared" si="1785"/>
        <v>26026364</v>
      </c>
      <c r="AV323" s="874">
        <v>4945009</v>
      </c>
      <c r="AW323" s="877">
        <f t="shared" si="1786"/>
        <v>4945009</v>
      </c>
      <c r="AX323" s="877">
        <f t="shared" si="1787"/>
        <v>30971373</v>
      </c>
      <c r="AY323" s="877" t="str">
        <f>IF(AV323&lt;&gt;"",IF(AI323="CUMPLE",IF(AN323="CUMPLE","CUMPLE","NO CUMPLE"),"NO CUMPLE")," ")</f>
        <v>CUMPLE</v>
      </c>
      <c r="AZ323" s="871"/>
      <c r="BA323" s="874">
        <v>9298447</v>
      </c>
      <c r="BB323" s="184">
        <f>ROUND(BA323*$DQ$7,0)</f>
        <v>353340986</v>
      </c>
      <c r="BC323" s="184">
        <f t="shared" ref="BC323" si="1823">$BC$7</f>
        <v>512088380</v>
      </c>
      <c r="BD323" s="185" t="str">
        <f t="shared" si="1630"/>
        <v>CUMPLE</v>
      </c>
      <c r="BE323" s="209"/>
      <c r="BF323" s="874">
        <v>8736271</v>
      </c>
      <c r="BG323" s="184">
        <f>ROUND(BF323*$DR$7,0)</f>
        <v>926044726</v>
      </c>
      <c r="BH323" s="184">
        <f t="shared" ref="BH323" si="1824">$BH$7</f>
        <v>1342093772</v>
      </c>
      <c r="BI323" s="185" t="str">
        <f t="shared" si="1792"/>
        <v>CUMPLE</v>
      </c>
      <c r="BJ323" s="209"/>
      <c r="BK323" s="874"/>
      <c r="BL323" s="184">
        <f>ROUND(BK323*$DS$7,0)</f>
        <v>0</v>
      </c>
      <c r="BM323" s="1044"/>
      <c r="BN323" s="185" t="str">
        <f>IF(BK323&lt;&gt;"",IF((BL323/$DR$7)/$DN$7&lt;=$BM$20,"CUMPLE","RECHAZADO"),"")</f>
        <v/>
      </c>
      <c r="BO323" s="878"/>
      <c r="BP323" s="194">
        <f t="shared" si="1794"/>
        <v>1279385712</v>
      </c>
      <c r="BQ323" s="874">
        <v>243083285</v>
      </c>
      <c r="BR323" s="877">
        <f t="shared" si="1795"/>
        <v>243083285</v>
      </c>
      <c r="BS323" s="877">
        <f t="shared" si="1796"/>
        <v>1522468997</v>
      </c>
      <c r="BT323" s="877" t="str">
        <f>IF(BQ323&lt;&gt;"",IF(BD323="CUMPLE",IF(BI323="CUMPLE","CUMPLE","NO CUMPLE"),"NO CUMPLE")," ")</f>
        <v>CUMPLE</v>
      </c>
      <c r="BU323" s="871"/>
      <c r="BV323" s="874">
        <v>144712765</v>
      </c>
      <c r="BW323" s="874">
        <v>2749543</v>
      </c>
      <c r="BX323" s="194">
        <f t="shared" si="1798"/>
        <v>2749543</v>
      </c>
      <c r="BY323" s="194" t="str">
        <f>IF(BV323&lt;&gt;"",IF(AND(BV323/$DN$7&lt;=$BY$15,BV323/$DN$7&gt;=$BY$16),"CUMPLE","RECHAZADO"),"")</f>
        <v>CUMPLE</v>
      </c>
      <c r="BZ323" s="194">
        <f t="shared" si="1799"/>
        <v>144712765</v>
      </c>
      <c r="CA323" s="194">
        <f t="shared" si="1800"/>
        <v>147462308</v>
      </c>
      <c r="CB323" s="871"/>
      <c r="CC323" s="874"/>
      <c r="CD323" s="874"/>
      <c r="CE323" s="194">
        <f t="shared" si="1801"/>
        <v>0</v>
      </c>
      <c r="CF323" s="194" t="str">
        <f>IF(CC323&lt;&gt;"",IF(AND(CC323/$DN$7&lt;=$CF$15,CC323/$DS$7&gt;=$CF$16),"CUMPLE","RECHAZADO"),"")</f>
        <v/>
      </c>
      <c r="CG323" s="194">
        <f t="shared" si="1802"/>
        <v>0</v>
      </c>
      <c r="CH323" s="194">
        <f t="shared" si="1803"/>
        <v>0</v>
      </c>
      <c r="CI323" s="194"/>
      <c r="CJ323" s="232">
        <f t="shared" si="1804"/>
        <v>28375111064</v>
      </c>
      <c r="CK323" s="197">
        <f t="shared" si="1805"/>
        <v>1853430328</v>
      </c>
      <c r="CL323" s="232">
        <f t="shared" si="1646"/>
        <v>30228541392</v>
      </c>
      <c r="CM323" s="871"/>
      <c r="CN323" s="200">
        <f t="shared" si="1807"/>
        <v>27846036373</v>
      </c>
      <c r="CO323" s="200">
        <f t="shared" si="1808"/>
        <v>1599808501</v>
      </c>
      <c r="CP323" s="200">
        <f t="shared" si="1649"/>
        <v>29445844874</v>
      </c>
      <c r="CQ323" s="871"/>
      <c r="CR323" s="194">
        <f t="shared" si="1650"/>
        <v>28375111064</v>
      </c>
      <c r="CS323" s="194">
        <f>(W323*$DP$7)+X323+(AF323*$DQ$7)+(AK323*$DR$7)+(AP323*$DS$7)+AV323+(BA323*$DQ$7)+(BF323*$DR$7)+(BK323*$DS$7)+BQ323+BV323+BW323+CC323+CD323</f>
        <v>1853430328</v>
      </c>
      <c r="CT323" s="200">
        <f t="shared" si="1810"/>
        <v>30228541392</v>
      </c>
      <c r="CU323" s="874">
        <v>30228541392</v>
      </c>
      <c r="CV323" s="200" t="str">
        <f t="shared" si="1732"/>
        <v>OK</v>
      </c>
      <c r="CW323" s="136"/>
      <c r="DB323" s="879" t="str">
        <f t="shared" si="1652"/>
        <v>HABILITADO</v>
      </c>
      <c r="DC323" s="487"/>
    </row>
    <row r="324" spans="1:107" x14ac:dyDescent="0.25">
      <c r="A324" s="1039"/>
      <c r="B324" s="870">
        <v>6</v>
      </c>
      <c r="C324" s="1039"/>
      <c r="D324" s="726"/>
      <c r="E324" s="871"/>
      <c r="F324" s="872">
        <v>26104086008</v>
      </c>
      <c r="G324" s="873" t="str">
        <f t="shared" ref="G324" si="1825">IF(F324&lt;&gt;"",IF(F324=$DV$8,"CUMPLE","RECHAZADO"),"")</f>
        <v>CUMPLE</v>
      </c>
      <c r="H324" s="874" t="s">
        <v>1538</v>
      </c>
      <c r="I324" s="880">
        <v>23701756967</v>
      </c>
      <c r="J324" s="208">
        <v>450333382</v>
      </c>
      <c r="K324" s="173">
        <f t="shared" si="1771"/>
        <v>450333382</v>
      </c>
      <c r="L324" s="724" t="e">
        <f t="shared" si="1772"/>
        <v>#DIV/0!</v>
      </c>
      <c r="M324" s="175" t="e">
        <f t="shared" si="1773"/>
        <v>#DIV/0!</v>
      </c>
      <c r="N324" s="176" t="e">
        <f t="shared" si="1774"/>
        <v>#DIV/0!</v>
      </c>
      <c r="O324" s="177" t="e">
        <f t="shared" si="1775"/>
        <v>#DIV/0!</v>
      </c>
      <c r="P324" s="178" t="str">
        <f>IF(H324&lt;&gt;"",IF(J324=K324,IF(H324="SI",IF(AND(I324&lt;=$DF$8,I324&gt;=($DF$8*0.9)),"CUMPLE","NO CUMPLE"),IF(I324=$DF$8,"CUMPLE","NO CUMPLE")),"NO CUMPLE"),"")</f>
        <v>CUMPLE</v>
      </c>
      <c r="Q324" s="725">
        <f t="shared" si="1776"/>
        <v>0</v>
      </c>
      <c r="R324" s="180">
        <f t="shared" si="1654"/>
        <v>24152090349</v>
      </c>
      <c r="S324" s="180">
        <f t="shared" si="1617"/>
        <v>23701756967</v>
      </c>
      <c r="T324" s="209"/>
      <c r="U324" s="209"/>
      <c r="V324" s="871"/>
      <c r="W324" s="874">
        <v>1680206</v>
      </c>
      <c r="X324" s="876">
        <v>1851587</v>
      </c>
      <c r="Y324" s="184">
        <f>ROUND(W324*$DP$8,0)</f>
        <v>97451948</v>
      </c>
      <c r="Z324" s="184">
        <f t="shared" si="1618"/>
        <v>1851587</v>
      </c>
      <c r="AA324" s="1044"/>
      <c r="AB324" s="185" t="str">
        <f>IF(W324&lt;&gt;"",IF((Y324/$DP$8)/$DN$8&lt;=$AA$20,"CUMPLE","RECHAZADO"),"")</f>
        <v>CUMPLE</v>
      </c>
      <c r="AC324" s="186">
        <f>Y324+Z324</f>
        <v>99303535</v>
      </c>
      <c r="AD324" s="186">
        <f t="shared" si="1781"/>
        <v>97451948</v>
      </c>
      <c r="AE324" s="209"/>
      <c r="AF324" s="874">
        <v>252583</v>
      </c>
      <c r="AG324" s="184">
        <f>ROUND(AF323*$DQ$8,0)</f>
        <v>2971934</v>
      </c>
      <c r="AH324" s="1044"/>
      <c r="AI324" s="185" t="str">
        <f>IF(AF323&lt;&gt;"",IF(AG324/$DQ$8&lt;=$AH$20,"CUMPLE","RECHAZADO"),"")</f>
        <v>CUMPLE</v>
      </c>
      <c r="AJ324" s="209"/>
      <c r="AK324" s="874">
        <v>201599</v>
      </c>
      <c r="AL324" s="184">
        <f>ROUND(AK324*$DR$8,0)</f>
        <v>11692742</v>
      </c>
      <c r="AM324" s="1044"/>
      <c r="AN324" s="185" t="str">
        <f>IF(AK324&lt;&gt;"",IF(AL324/$DR$8&lt;=$AM$20,"CUMPLE","RECHAZADO"),"")</f>
        <v>CUMPLE</v>
      </c>
      <c r="AO324" s="209"/>
      <c r="AP324" s="874"/>
      <c r="AQ324" s="184">
        <f>ROUND(AP324*$DS$8,0)</f>
        <v>0</v>
      </c>
      <c r="AR324" s="1044"/>
      <c r="AS324" s="185" t="str">
        <f>IF(AP324&lt;&gt;"",IF(AQ324/$DR$8&lt;=$AR$20,"CUMPLE","RECHAZADO"),"")</f>
        <v/>
      </c>
      <c r="AT324" s="185"/>
      <c r="AU324" s="194">
        <f t="shared" si="1785"/>
        <v>14664676</v>
      </c>
      <c r="AV324" s="874">
        <v>2893492</v>
      </c>
      <c r="AW324" s="877">
        <f t="shared" si="1786"/>
        <v>2786288</v>
      </c>
      <c r="AX324" s="877">
        <f>ROUND((AG324+AL324+AQ324)*$AV$16,0)</f>
        <v>17450964</v>
      </c>
      <c r="AY324" s="877" t="str">
        <f>IF(AV324&lt;&gt;"",IF(AN324="CUMPLE","CUMPLE","NO CUMPLE"),"")</f>
        <v>CUMPLE</v>
      </c>
      <c r="AZ324" s="871"/>
      <c r="BA324" s="874">
        <v>16570876</v>
      </c>
      <c r="BB324" s="184">
        <f>ROUND(BA324*$DQ$8,0)</f>
        <v>231992264</v>
      </c>
      <c r="BC324" s="184">
        <f t="shared" ref="BC324" si="1826">$BC$8</f>
        <v>282572794</v>
      </c>
      <c r="BD324" s="185" t="str">
        <f t="shared" si="1630"/>
        <v>CUMPLE</v>
      </c>
      <c r="BE324" s="209"/>
      <c r="BF324" s="874">
        <v>15569014</v>
      </c>
      <c r="BG324" s="184">
        <f>ROUND(BF324*$DR$8,0)</f>
        <v>903002812</v>
      </c>
      <c r="BH324" s="184">
        <f t="shared" ref="BH324" si="1827">$BH$8</f>
        <v>1099881666</v>
      </c>
      <c r="BI324" s="185" t="str">
        <f t="shared" si="1792"/>
        <v>CUMPLE</v>
      </c>
      <c r="BJ324" s="209"/>
      <c r="BK324" s="874"/>
      <c r="BL324" s="184">
        <f>ROUND(BK324*$DS$8,0)</f>
        <v>0</v>
      </c>
      <c r="BM324" s="1044"/>
      <c r="BN324" s="185" t="str">
        <f>IF(BK324&lt;&gt;"",IF((BL324/$DR$8)/$DN$8&lt;=$BM$20,"CUMPLE","RECHAZADO"),"")</f>
        <v/>
      </c>
      <c r="BO324" s="878"/>
      <c r="BP324" s="194">
        <f t="shared" si="1794"/>
        <v>1134995076</v>
      </c>
      <c r="BQ324" s="874">
        <v>215649064</v>
      </c>
      <c r="BR324" s="877">
        <f t="shared" si="1795"/>
        <v>215649064</v>
      </c>
      <c r="BS324" s="877">
        <f t="shared" si="1796"/>
        <v>1350644140</v>
      </c>
      <c r="BT324" s="877" t="str">
        <f>IF(BQ324&lt;&gt;"",IF(BI324="CUMPLE","CUMPLE","NO CUMPLE"),"")</f>
        <v>CUMPLE</v>
      </c>
      <c r="BU324" s="871"/>
      <c r="BV324" s="874">
        <v>152752363</v>
      </c>
      <c r="BW324" s="874">
        <v>2902295</v>
      </c>
      <c r="BX324" s="194">
        <f t="shared" si="1798"/>
        <v>2902295</v>
      </c>
      <c r="BY324" s="194" t="str">
        <f>IF(BV324&lt;&gt;"",IF(AND(BV324/$DN$8&lt;=$BY$15,BV324/$DN$8&gt;=$BY$16),"CUMPLE","RECHAZADO"),"")</f>
        <v>CUMPLE</v>
      </c>
      <c r="BZ324" s="194">
        <f t="shared" si="1799"/>
        <v>152752363</v>
      </c>
      <c r="CA324" s="194">
        <f t="shared" si="1800"/>
        <v>155654658</v>
      </c>
      <c r="CB324" s="871"/>
      <c r="CC324" s="874"/>
      <c r="CD324" s="874"/>
      <c r="CE324" s="194">
        <f t="shared" si="1801"/>
        <v>0</v>
      </c>
      <c r="CF324" s="194" t="str">
        <f>IF(CC324&lt;&gt;"",IF(AND(CC324/$DN$8&lt;=$CF$15,CC324/$DS$8&gt;=$CF$16),"CUMPLE","RECHAZADO"),"")</f>
        <v/>
      </c>
      <c r="CG324" s="194">
        <f t="shared" si="1802"/>
        <v>0</v>
      </c>
      <c r="CH324" s="194">
        <f t="shared" si="1803"/>
        <v>0</v>
      </c>
      <c r="CI324" s="194"/>
      <c r="CJ324" s="232">
        <f t="shared" si="1804"/>
        <v>24152090349</v>
      </c>
      <c r="CK324" s="197">
        <f t="shared" si="1805"/>
        <v>1623053297</v>
      </c>
      <c r="CL324" s="232">
        <f t="shared" si="1646"/>
        <v>25775143646</v>
      </c>
      <c r="CM324" s="871"/>
      <c r="CN324" s="200">
        <f t="shared" si="1807"/>
        <v>23701756967</v>
      </c>
      <c r="CO324" s="200">
        <f t="shared" si="1808"/>
        <v>1399864063</v>
      </c>
      <c r="CP324" s="200">
        <f t="shared" si="1649"/>
        <v>25101621030</v>
      </c>
      <c r="CQ324" s="871"/>
      <c r="CR324" s="194">
        <f t="shared" si="1650"/>
        <v>24152090349</v>
      </c>
      <c r="CS324" s="194">
        <f>(W324*$DP$8)+X324+(AF324*$DQ$8)+(AK324*$DR$8)+(AP324*$DS$8)+AV324+(BA324*$DQ$8)+(BF324*$DR$8)+(BK324*$DS$8)+BQ324+BV324+BW324+CC324+CD324</f>
        <v>1623724729</v>
      </c>
      <c r="CT324" s="200">
        <f>CR324+CS324</f>
        <v>25775815078</v>
      </c>
      <c r="CU324" s="874">
        <v>25775815078</v>
      </c>
      <c r="CV324" s="200" t="str">
        <f>IF(CU324&lt;&gt;"",IF(CT324=CU324,"OK","REVISAR"),"")</f>
        <v>OK</v>
      </c>
      <c r="CW324" s="136"/>
      <c r="DB324" s="879" t="str">
        <f t="shared" si="1652"/>
        <v>HABILITADO</v>
      </c>
      <c r="DC324" s="891"/>
    </row>
    <row r="325" spans="1:107" x14ac:dyDescent="0.25">
      <c r="A325" s="1039"/>
      <c r="B325" s="870">
        <v>7</v>
      </c>
      <c r="C325" s="1039"/>
      <c r="D325" s="726"/>
      <c r="E325" s="871"/>
      <c r="F325" s="872">
        <v>34957158037</v>
      </c>
      <c r="G325" s="873" t="str">
        <f t="shared" ref="G325" si="1828">IF(F325&lt;&gt;"",IF(F325=$DV$9,"CUMPLE","RECHAZADO"),"")</f>
        <v>CUMPLE</v>
      </c>
      <c r="H325" s="874" t="s">
        <v>1538</v>
      </c>
      <c r="I325" s="880">
        <v>31901490171</v>
      </c>
      <c r="J325" s="208">
        <v>606128313</v>
      </c>
      <c r="K325" s="173">
        <f t="shared" si="1771"/>
        <v>606128313</v>
      </c>
      <c r="L325" s="724" t="e">
        <f t="shared" si="1772"/>
        <v>#DIV/0!</v>
      </c>
      <c r="M325" s="175" t="e">
        <f t="shared" si="1773"/>
        <v>#DIV/0!</v>
      </c>
      <c r="N325" s="176" t="e">
        <f t="shared" si="1774"/>
        <v>#DIV/0!</v>
      </c>
      <c r="O325" s="177" t="e">
        <f t="shared" si="1775"/>
        <v>#DIV/0!</v>
      </c>
      <c r="P325" s="178" t="str">
        <f>IF(H325&lt;&gt;"",IF(J325=K325,IF(H325="SI",IF(AND(I325&lt;=$DF$9,I325&gt;=($DF$9*0.9)),"CUMPLE","NO CUMPLE"),IF(I325=$DF$9,"CUMPLE","NO CUMPLE")),"NO CUMPLE"),"")</f>
        <v>CUMPLE</v>
      </c>
      <c r="Q325" s="725">
        <f t="shared" si="1776"/>
        <v>0</v>
      </c>
      <c r="R325" s="180">
        <f t="shared" si="1654"/>
        <v>32507618484</v>
      </c>
      <c r="S325" s="180">
        <f t="shared" si="1617"/>
        <v>31901490171</v>
      </c>
      <c r="T325" s="209"/>
      <c r="U325" s="209"/>
      <c r="V325" s="871"/>
      <c r="W325" s="874">
        <v>1603909</v>
      </c>
      <c r="X325" s="876">
        <v>2590313</v>
      </c>
      <c r="Y325" s="184">
        <f>ROUND(W325*$DP$9,0)</f>
        <v>136332265</v>
      </c>
      <c r="Z325" s="184">
        <f t="shared" si="1618"/>
        <v>2590313</v>
      </c>
      <c r="AA325" s="1044"/>
      <c r="AB325" s="185" t="str">
        <f>IF(W325&lt;&gt;"",IF((Y325/$DP$9)/$DN$9&lt;=$AA$20,"CUMPLE","RECHAZADO"),"")</f>
        <v>CUMPLE</v>
      </c>
      <c r="AC325" s="186">
        <f t="shared" si="1780"/>
        <v>138922578</v>
      </c>
      <c r="AD325" s="186">
        <f t="shared" si="1781"/>
        <v>136332265</v>
      </c>
      <c r="AE325" s="209"/>
      <c r="AF325" s="874">
        <v>241014</v>
      </c>
      <c r="AG325" s="184">
        <f>ROUND(AF325*$DQ$9,0)</f>
        <v>7712448</v>
      </c>
      <c r="AH325" s="1044"/>
      <c r="AI325" s="185" t="str">
        <f>IF(AF325&lt;&gt;"",IF(AG325/$DQ$9&lt;=$AH$20,"CUMPLE","RECHAZADO"),"")</f>
        <v>CUMPLE</v>
      </c>
      <c r="AJ325" s="209"/>
      <c r="AK325" s="874">
        <v>192365</v>
      </c>
      <c r="AL325" s="184">
        <f>ROUND(AK325*$DR$9,0)</f>
        <v>16351025</v>
      </c>
      <c r="AM325" s="1044"/>
      <c r="AN325" s="185" t="str">
        <f>IF(AK325&lt;&gt;"",IF(AL325/$DR$9&lt;=$AM$20,"CUMPLE","RECHAZADO"),"")</f>
        <v>CUMPLE</v>
      </c>
      <c r="AO325" s="209"/>
      <c r="AP325" s="874"/>
      <c r="AQ325" s="184">
        <f>ROUND(AP325*$DS$9,0)</f>
        <v>0</v>
      </c>
      <c r="AR325" s="1044"/>
      <c r="AS325" s="185" t="str">
        <f>IF(AP325&lt;&gt;"",IF(AQ325/$DR$9&lt;=$AR$20,"CUMPLE","RECHAZADO"),"")</f>
        <v/>
      </c>
      <c r="AT325" s="185"/>
      <c r="AU325" s="194">
        <f t="shared" si="1785"/>
        <v>24063473</v>
      </c>
      <c r="AV325" s="874">
        <v>4572060</v>
      </c>
      <c r="AW325" s="877">
        <f t="shared" si="1786"/>
        <v>4572060</v>
      </c>
      <c r="AX325" s="877">
        <f t="shared" si="1787"/>
        <v>28635533</v>
      </c>
      <c r="AY325" s="877" t="str">
        <f t="shared" ref="AY325:AY329" si="1829">IF(AV325&lt;&gt;"",IF(AI325="CUMPLE",IF(AN325="CUMPLE","CUMPLE","NO CUMPLE"),"NO CUMPLE")," ")</f>
        <v>CUMPLE</v>
      </c>
      <c r="AZ325" s="871"/>
      <c r="BA325" s="874">
        <v>12221940</v>
      </c>
      <c r="BB325" s="184">
        <f>ROUND(BA325*$DQ$9,0)</f>
        <v>391102080</v>
      </c>
      <c r="BC325" s="184">
        <f t="shared" ref="BC325" si="1830">$BC$9</f>
        <v>498219200</v>
      </c>
      <c r="BD325" s="185" t="str">
        <f t="shared" si="1630"/>
        <v>CUMPLE</v>
      </c>
      <c r="BE325" s="209"/>
      <c r="BF325" s="874">
        <v>11483011</v>
      </c>
      <c r="BG325" s="184">
        <f>ROUND(BF325*$DR$9,0)</f>
        <v>976055935</v>
      </c>
      <c r="BH325" s="184">
        <f t="shared" ref="BH325" si="1831">$BH$9</f>
        <v>1243383400</v>
      </c>
      <c r="BI325" s="185" t="str">
        <f t="shared" si="1792"/>
        <v>CUMPLE</v>
      </c>
      <c r="BJ325" s="209"/>
      <c r="BK325" s="874"/>
      <c r="BL325" s="184">
        <f>ROUND(BK325*$DS$9,0)</f>
        <v>0</v>
      </c>
      <c r="BM325" s="1044"/>
      <c r="BN325" s="185" t="str">
        <f>IF(BK325&lt;&gt;"",IF((BL325/$DR$9)/$DN$9&lt;=$BM$20,"CUMPLE","RECHAZADO"),"")</f>
        <v/>
      </c>
      <c r="BO325" s="878"/>
      <c r="BP325" s="194">
        <f t="shared" si="1794"/>
        <v>1367158015</v>
      </c>
      <c r="BQ325" s="874">
        <v>259760023</v>
      </c>
      <c r="BR325" s="877">
        <f t="shared" si="1795"/>
        <v>259760023</v>
      </c>
      <c r="BS325" s="877">
        <f t="shared" si="1796"/>
        <v>1626918038</v>
      </c>
      <c r="BT325" s="877" t="str">
        <f t="shared" ref="BT325:BT329" si="1832">IF(BQ325&lt;&gt;"",IF(BD325="CUMPLE",IF(BI325="CUMPLE","CUMPLE","NO CUMPLE"),"NO CUMPLE")," ")</f>
        <v>CUMPLE</v>
      </c>
      <c r="BU325" s="871"/>
      <c r="BV325" s="874">
        <v>136131660</v>
      </c>
      <c r="BW325" s="874">
        <v>2586502</v>
      </c>
      <c r="BX325" s="194">
        <f t="shared" si="1798"/>
        <v>2586502</v>
      </c>
      <c r="BY325" s="194" t="str">
        <f>IF(BV325&lt;&gt;"",IF(AND(BV325/$DN$9&lt;=$BY$15,BV325/$DN$9&gt;=$BY$16),"CUMPLE","RECHAZADO"),"")</f>
        <v>CUMPLE</v>
      </c>
      <c r="BZ325" s="194">
        <f t="shared" si="1799"/>
        <v>136131660</v>
      </c>
      <c r="CA325" s="194">
        <f t="shared" si="1800"/>
        <v>138718162</v>
      </c>
      <c r="CB325" s="871"/>
      <c r="CC325" s="874"/>
      <c r="CD325" s="874"/>
      <c r="CE325" s="194">
        <f t="shared" si="1801"/>
        <v>0</v>
      </c>
      <c r="CF325" s="194" t="str">
        <f>IF(CC325&lt;&gt;"",IF(AND(CC325/$DN$9&lt;=$CF$15,CC325/$DS$9&gt;=$CF$16),"CUMPLE","RECHAZADO"),"")</f>
        <v/>
      </c>
      <c r="CG325" s="194">
        <f t="shared" si="1802"/>
        <v>0</v>
      </c>
      <c r="CH325" s="194">
        <f t="shared" si="1803"/>
        <v>0</v>
      </c>
      <c r="CI325" s="194"/>
      <c r="CJ325" s="232">
        <f t="shared" si="1804"/>
        <v>32507618484</v>
      </c>
      <c r="CK325" s="197">
        <f t="shared" si="1805"/>
        <v>1933194311</v>
      </c>
      <c r="CL325" s="232">
        <f t="shared" si="1646"/>
        <v>34440812795</v>
      </c>
      <c r="CM325" s="871"/>
      <c r="CN325" s="200">
        <f t="shared" si="1807"/>
        <v>31901490171</v>
      </c>
      <c r="CO325" s="200">
        <f t="shared" si="1808"/>
        <v>1663685413</v>
      </c>
      <c r="CP325" s="200">
        <f t="shared" si="1649"/>
        <v>33565175584</v>
      </c>
      <c r="CQ325" s="871"/>
      <c r="CR325" s="194">
        <f t="shared" si="1650"/>
        <v>32507618484</v>
      </c>
      <c r="CS325" s="194">
        <f>(W325*$DP$9)+X325+(AF325*$DQ$9)+(AK325*$DR$9)+(AP325*$DS$9)+AV325+(BA325*$DQ$9)+(BF325*$DR$9)+(BK325*$DS$9)+BQ325+BV325+BW325+CC325+CD325</f>
        <v>1933194311</v>
      </c>
      <c r="CT325" s="200">
        <f t="shared" si="1810"/>
        <v>34440812795</v>
      </c>
      <c r="CU325" s="874">
        <v>34440812795</v>
      </c>
      <c r="CV325" s="200" t="str">
        <f t="shared" si="1732"/>
        <v>OK</v>
      </c>
      <c r="CW325" s="136"/>
      <c r="DB325" s="879" t="str">
        <f t="shared" si="1652"/>
        <v>HABILITADO</v>
      </c>
      <c r="DC325" s="487"/>
    </row>
    <row r="326" spans="1:107" x14ac:dyDescent="0.25">
      <c r="A326" s="1039"/>
      <c r="B326" s="870">
        <v>8</v>
      </c>
      <c r="C326" s="1039"/>
      <c r="D326" s="726"/>
      <c r="E326" s="871"/>
      <c r="F326" s="872">
        <v>19803878581</v>
      </c>
      <c r="G326" s="873" t="str">
        <f t="shared" ref="G326" si="1833">IF(F326&lt;&gt;"",IF(F326=$DV$10,"CUMPLE","RECHAZADO"),"")</f>
        <v>CUMPLE</v>
      </c>
      <c r="H326" s="874" t="s">
        <v>1538</v>
      </c>
      <c r="I326" s="880">
        <v>17651295988</v>
      </c>
      <c r="J326" s="208">
        <v>335374624</v>
      </c>
      <c r="K326" s="173">
        <f t="shared" si="1771"/>
        <v>335374624</v>
      </c>
      <c r="L326" s="724" t="e">
        <f t="shared" si="1772"/>
        <v>#DIV/0!</v>
      </c>
      <c r="M326" s="175" t="e">
        <f t="shared" si="1773"/>
        <v>#DIV/0!</v>
      </c>
      <c r="N326" s="176" t="e">
        <f t="shared" si="1774"/>
        <v>#DIV/0!</v>
      </c>
      <c r="O326" s="177" t="e">
        <f t="shared" si="1775"/>
        <v>#DIV/0!</v>
      </c>
      <c r="P326" s="178" t="str">
        <f>IF(H326&lt;&gt;"",IF(J326=K326,IF(H326="SI",IF(AND(I326&lt;=$DF$10,I326&gt;=($DF$10*0.9)),"CUMPLE","NO CUMPLE"),IF(I326=$DF$10,"CUMPLE","NO CUMPLE")),"NO CUMPLE"),"")</f>
        <v>CUMPLE</v>
      </c>
      <c r="Q326" s="725">
        <f t="shared" si="1776"/>
        <v>0</v>
      </c>
      <c r="R326" s="180">
        <f t="shared" si="1654"/>
        <v>17986670612</v>
      </c>
      <c r="S326" s="180">
        <f t="shared" si="1617"/>
        <v>17651295988</v>
      </c>
      <c r="T326" s="209"/>
      <c r="U326" s="209"/>
      <c r="V326" s="871"/>
      <c r="W326" s="874">
        <v>1624093</v>
      </c>
      <c r="X326" s="876">
        <v>2005755</v>
      </c>
      <c r="Y326" s="184">
        <f>ROUND(W326*$DP$10,0)</f>
        <v>105566045</v>
      </c>
      <c r="Z326" s="184">
        <f t="shared" si="1618"/>
        <v>2005755</v>
      </c>
      <c r="AA326" s="1044"/>
      <c r="AB326" s="185" t="str">
        <f>IF(W326&lt;&gt;"",IF((Y326/$DP$10)/$DN$10&lt;=$AA$20,"CUMPLE","RECHAZADO"),"")</f>
        <v>CUMPLE</v>
      </c>
      <c r="AC326" s="186">
        <f t="shared" si="1780"/>
        <v>107571800</v>
      </c>
      <c r="AD326" s="186">
        <f t="shared" si="1781"/>
        <v>105566045</v>
      </c>
      <c r="AE326" s="209"/>
      <c r="AF326" s="874">
        <v>244348</v>
      </c>
      <c r="AG326" s="184">
        <f>ROUND(AF326*$DQ$10,0)</f>
        <v>3176524</v>
      </c>
      <c r="AH326" s="1044"/>
      <c r="AI326" s="185" t="str">
        <f>IF(AF326&lt;&gt;"",IF(AG326/$DQ$10&lt;=$AH$20,"CUMPLE","RECHAZADO"),"")</f>
        <v>CUMPLE</v>
      </c>
      <c r="AJ326" s="209"/>
      <c r="AK326" s="874">
        <v>195026</v>
      </c>
      <c r="AL326" s="184">
        <f>ROUND(AK326*$DR$10,0)</f>
        <v>12676690</v>
      </c>
      <c r="AM326" s="1044"/>
      <c r="AN326" s="185" t="str">
        <f>IF(AK326&lt;&gt;"",IF(AL326/$DR$10&lt;=$AM$20,"CUMPLE","RECHAZADO"),"")</f>
        <v>CUMPLE</v>
      </c>
      <c r="AO326" s="209"/>
      <c r="AP326" s="874"/>
      <c r="AQ326" s="184">
        <f>ROUND(AP326*$DS$10,0)</f>
        <v>0</v>
      </c>
      <c r="AR326" s="1044"/>
      <c r="AS326" s="185" t="str">
        <f>IF(AP326&lt;&gt;"",IF(AQ326/$DR$10&lt;=$AR$20,"CUMPLE","RECHAZADO"),"")</f>
        <v/>
      </c>
      <c r="AT326" s="185"/>
      <c r="AU326" s="194">
        <f t="shared" si="1785"/>
        <v>15853214</v>
      </c>
      <c r="AV326" s="874">
        <v>3012111</v>
      </c>
      <c r="AW326" s="877">
        <f t="shared" si="1786"/>
        <v>3012111</v>
      </c>
      <c r="AX326" s="877">
        <f t="shared" si="1787"/>
        <v>18865325</v>
      </c>
      <c r="AY326" s="877" t="str">
        <f t="shared" si="1829"/>
        <v>CUMPLE</v>
      </c>
      <c r="AZ326" s="871"/>
      <c r="BA326" s="874">
        <v>13398078</v>
      </c>
      <c r="BB326" s="184">
        <f>ROUND(BA326*$DQ$10,0)</f>
        <v>174175014</v>
      </c>
      <c r="BC326" s="184">
        <f t="shared" ref="BC326" si="1834">$BC$10</f>
        <v>220195976</v>
      </c>
      <c r="BD326" s="185" t="str">
        <f t="shared" si="1630"/>
        <v>CUMPLE</v>
      </c>
      <c r="BE326" s="209"/>
      <c r="BF326" s="874">
        <v>12588042</v>
      </c>
      <c r="BG326" s="184">
        <f>ROUND(BF326*$DR$10,0)</f>
        <v>818222730</v>
      </c>
      <c r="BH326" s="184">
        <f t="shared" ref="BH326" si="1835">$BH$10</f>
        <v>1034415590</v>
      </c>
      <c r="BI326" s="185" t="str">
        <f t="shared" si="1792"/>
        <v>CUMPLE</v>
      </c>
      <c r="BJ326" s="209"/>
      <c r="BK326" s="874"/>
      <c r="BL326" s="184">
        <f>ROUND(BK326*$DS$10,0)</f>
        <v>0</v>
      </c>
      <c r="BM326" s="1044"/>
      <c r="BN326" s="185" t="str">
        <f>IF(BK326&lt;&gt;"",IF((BL326/$DR$10)/$DN$10&lt;=$BM$20,"CUMPLE","RECHAZADO"),"")</f>
        <v/>
      </c>
      <c r="BO326" s="878"/>
      <c r="BP326" s="194">
        <f t="shared" si="1794"/>
        <v>992397744</v>
      </c>
      <c r="BQ326" s="874">
        <v>188555571</v>
      </c>
      <c r="BR326" s="877">
        <f t="shared" si="1795"/>
        <v>188555571</v>
      </c>
      <c r="BS326" s="877">
        <f t="shared" si="1796"/>
        <v>1180953315</v>
      </c>
      <c r="BT326" s="877" t="str">
        <f t="shared" si="1832"/>
        <v>CUMPLE</v>
      </c>
      <c r="BU326" s="871"/>
      <c r="BV326" s="874">
        <v>125822303</v>
      </c>
      <c r="BW326" s="874">
        <v>2390624</v>
      </c>
      <c r="BX326" s="194">
        <f t="shared" si="1798"/>
        <v>2390624</v>
      </c>
      <c r="BY326" s="194" t="str">
        <f>IF(BV326&lt;&gt;"",IF(AND(BV326/$DN$10&lt;=$BY$15,BV326/$DN$10&gt;=$BY$16),"CUMPLE","RECHAZADO"),"")</f>
        <v>CUMPLE</v>
      </c>
      <c r="BZ326" s="194">
        <f t="shared" si="1799"/>
        <v>125822303</v>
      </c>
      <c r="CA326" s="194">
        <f t="shared" si="1800"/>
        <v>128212927</v>
      </c>
      <c r="CB326" s="871"/>
      <c r="CC326" s="874"/>
      <c r="CD326" s="874"/>
      <c r="CE326" s="194">
        <f t="shared" si="1801"/>
        <v>0</v>
      </c>
      <c r="CF326" s="194" t="str">
        <f>IF(CC326&lt;&gt;"",IF(AND(CC326/$DN$10&lt;=$CF$15,CC326/$DS$10&gt;=$CF$16),"CUMPLE","RECHAZADO"),"")</f>
        <v/>
      </c>
      <c r="CG326" s="194">
        <f t="shared" si="1802"/>
        <v>0</v>
      </c>
      <c r="CH326" s="194">
        <f t="shared" si="1803"/>
        <v>0</v>
      </c>
      <c r="CI326" s="194"/>
      <c r="CJ326" s="232">
        <f t="shared" si="1804"/>
        <v>17986670612</v>
      </c>
      <c r="CK326" s="197">
        <f t="shared" si="1805"/>
        <v>1435603367</v>
      </c>
      <c r="CL326" s="232">
        <f t="shared" si="1646"/>
        <v>19422273979</v>
      </c>
      <c r="CM326" s="871"/>
      <c r="CN326" s="200">
        <f t="shared" si="1807"/>
        <v>17651295988</v>
      </c>
      <c r="CO326" s="200">
        <f t="shared" si="1808"/>
        <v>1239639306</v>
      </c>
      <c r="CP326" s="200">
        <f t="shared" si="1649"/>
        <v>18890935294</v>
      </c>
      <c r="CQ326" s="871"/>
      <c r="CR326" s="194">
        <f t="shared" si="1650"/>
        <v>17986670612</v>
      </c>
      <c r="CS326" s="194">
        <f>(W326*$DP$10)+X326+(AF326*$DQ$10)+(AK326*$DR$10)+(AP326*$DS$10)+AV326+(BA326*$DQ$10)+(BF326*$DR$10)+(BK326*$DS$10)+BQ326+BV326+BW326+CC326+CD326</f>
        <v>1435603367</v>
      </c>
      <c r="CT326" s="200">
        <f t="shared" si="1810"/>
        <v>19422273979</v>
      </c>
      <c r="CU326" s="874">
        <v>19422273979</v>
      </c>
      <c r="CV326" s="200" t="str">
        <f t="shared" si="1732"/>
        <v>OK</v>
      </c>
      <c r="CW326" s="136"/>
      <c r="DB326" s="879" t="str">
        <f t="shared" si="1652"/>
        <v>HABILITADO</v>
      </c>
      <c r="DC326" s="487"/>
    </row>
    <row r="327" spans="1:107" hidden="1" x14ac:dyDescent="0.25">
      <c r="A327" s="1040"/>
      <c r="B327" s="785">
        <v>9</v>
      </c>
      <c r="C327" s="1043"/>
      <c r="D327" s="220"/>
      <c r="E327" s="156"/>
      <c r="F327" s="786"/>
      <c r="G327" s="752" t="str">
        <f t="shared" ref="G327" si="1836">IF(F327&lt;&gt;"",IF(F327=$DV$11,"CUMPLE","RECHAZADO"),"")</f>
        <v/>
      </c>
      <c r="H327" s="753"/>
      <c r="I327" s="787"/>
      <c r="J327" s="788"/>
      <c r="K327" s="845">
        <f t="shared" si="1771"/>
        <v>0</v>
      </c>
      <c r="L327" s="174" t="e">
        <f t="shared" si="1772"/>
        <v>#DIV/0!</v>
      </c>
      <c r="M327" s="175" t="e">
        <f t="shared" si="1773"/>
        <v>#DIV/0!</v>
      </c>
      <c r="N327" s="176" t="e">
        <f t="shared" si="1774"/>
        <v>#DIV/0!</v>
      </c>
      <c r="O327" s="177" t="e">
        <f t="shared" si="1775"/>
        <v>#DIV/0!</v>
      </c>
      <c r="P327" s="846" t="str">
        <f>IF(H327&lt;&gt;"",IF(J327=K327,IF(H327="SI",IF(AND(I327&lt;=$DF$11,I327&gt;=($DF$11*0.9)),"CUMPLE","NO CUMPLE"),IF(I327=$DF$11,"CUMPLE","NO CUMPLE")),"NO CUMPLE"),"")</f>
        <v/>
      </c>
      <c r="Q327" s="179">
        <f t="shared" si="1776"/>
        <v>0</v>
      </c>
      <c r="R327" s="847" t="str">
        <f t="shared" si="1654"/>
        <v/>
      </c>
      <c r="S327" s="847" t="str">
        <f t="shared" si="1617"/>
        <v/>
      </c>
      <c r="T327" s="789"/>
      <c r="U327" s="790"/>
      <c r="V327" s="155"/>
      <c r="W327" s="753"/>
      <c r="X327" s="791"/>
      <c r="Y327" s="848">
        <f>ROUND(W327*$DP$11,0)</f>
        <v>0</v>
      </c>
      <c r="Z327" s="848">
        <f t="shared" si="1618"/>
        <v>0</v>
      </c>
      <c r="AA327" s="1045"/>
      <c r="AB327" s="849" t="str">
        <f>IF(W327&lt;&gt;"",IF((Y327/$DP$11)/$DN$11&lt;=$AA$20,"CUMPLE","RECHAZADO"),"")</f>
        <v/>
      </c>
      <c r="AC327" s="850">
        <f t="shared" si="1780"/>
        <v>0</v>
      </c>
      <c r="AD327" s="850">
        <f t="shared" si="1781"/>
        <v>0</v>
      </c>
      <c r="AE327" s="789"/>
      <c r="AF327" s="753"/>
      <c r="AG327" s="848">
        <f>ROUND(AF327*$DQ$11,0)</f>
        <v>0</v>
      </c>
      <c r="AH327" s="1045"/>
      <c r="AI327" s="849" t="str">
        <f>IF(AF327&lt;&gt;"",IF(AG327/$DQ$11&lt;=$AH$20,"CUMPLE","RECHAZADO"),"")</f>
        <v/>
      </c>
      <c r="AJ327" s="789"/>
      <c r="AK327" s="753"/>
      <c r="AL327" s="848">
        <f>ROUND(AK327*$DR$11,0)</f>
        <v>0</v>
      </c>
      <c r="AM327" s="1045"/>
      <c r="AN327" s="849" t="str">
        <f>IF(AK327&lt;&gt;"",IF(AL327/$DR$11&lt;=$AM$20,"CUMPLE","RECHAZADO"),"")</f>
        <v/>
      </c>
      <c r="AO327" s="789"/>
      <c r="AP327" s="753"/>
      <c r="AQ327" s="848">
        <f>ROUND(AP327*$DS$11,0)</f>
        <v>0</v>
      </c>
      <c r="AR327" s="1045"/>
      <c r="AS327" s="849" t="str">
        <f>IF(AP327&lt;&gt;"",IF(AQ327/$DR$11&lt;=$AR$20,"CUMPLE","RECHAZADO"),"")</f>
        <v/>
      </c>
      <c r="AT327" s="792"/>
      <c r="AU327" s="851">
        <f t="shared" si="1785"/>
        <v>0</v>
      </c>
      <c r="AV327" s="753"/>
      <c r="AW327" s="852">
        <f t="shared" si="1786"/>
        <v>0</v>
      </c>
      <c r="AX327" s="852">
        <f t="shared" si="1787"/>
        <v>0</v>
      </c>
      <c r="AY327" s="852" t="str">
        <f t="shared" si="1829"/>
        <v xml:space="preserve"> </v>
      </c>
      <c r="AZ327" s="155"/>
      <c r="BA327" s="753"/>
      <c r="BB327" s="848">
        <f>ROUND(BA327*$DQ$11,0)</f>
        <v>0</v>
      </c>
      <c r="BC327" s="853">
        <f t="shared" ref="BC327" si="1837">$BC$11</f>
        <v>334384100</v>
      </c>
      <c r="BD327" s="854" t="str">
        <f t="shared" si="1630"/>
        <v/>
      </c>
      <c r="BE327" s="789"/>
      <c r="BF327" s="753"/>
      <c r="BG327" s="848">
        <f>ROUND(BF327*$DR$11,0)</f>
        <v>0</v>
      </c>
      <c r="BH327" s="848">
        <f t="shared" ref="BH327" si="1838">$BH$11</f>
        <v>1162419824</v>
      </c>
      <c r="BI327" s="854" t="str">
        <f t="shared" si="1792"/>
        <v/>
      </c>
      <c r="BJ327" s="789"/>
      <c r="BK327" s="753"/>
      <c r="BL327" s="848">
        <f>ROUND(BK327*$DS$11,0)</f>
        <v>0</v>
      </c>
      <c r="BM327" s="1045"/>
      <c r="BN327" s="849" t="str">
        <f>IF(BK327&lt;&gt;"",IF((BL327/$DR$11)/$DN$11&lt;=$BM$20,"CUMPLE","RECHAZADO"),"")</f>
        <v/>
      </c>
      <c r="BO327" s="793"/>
      <c r="BP327" s="851">
        <f t="shared" si="1794"/>
        <v>0</v>
      </c>
      <c r="BQ327" s="753"/>
      <c r="BR327" s="852">
        <f t="shared" si="1795"/>
        <v>0</v>
      </c>
      <c r="BS327" s="852">
        <f t="shared" si="1796"/>
        <v>0</v>
      </c>
      <c r="BT327" s="852" t="str">
        <f t="shared" si="1832"/>
        <v xml:space="preserve"> </v>
      </c>
      <c r="BU327" s="155"/>
      <c r="BV327" s="753"/>
      <c r="BW327" s="753"/>
      <c r="BX327" s="855">
        <f t="shared" si="1798"/>
        <v>0</v>
      </c>
      <c r="BY327" s="855" t="str">
        <f>IF(BV327&lt;&gt;"",IF(AND(BV327/$DN$11&lt;=$BY$15,BV327/$DN$11&gt;=$BY$16),"CUMPLE","RECHAZADO"),"")</f>
        <v/>
      </c>
      <c r="BZ327" s="855">
        <f t="shared" si="1799"/>
        <v>0</v>
      </c>
      <c r="CA327" s="855">
        <f t="shared" si="1800"/>
        <v>0</v>
      </c>
      <c r="CB327" s="155"/>
      <c r="CC327" s="753"/>
      <c r="CD327" s="753"/>
      <c r="CE327" s="855">
        <f t="shared" si="1801"/>
        <v>0</v>
      </c>
      <c r="CF327" s="855" t="str">
        <f>IF(CC327&lt;&gt;"",IF(AND(CC327/$DN$11&lt;=$CF$15,CC327/$DS$11&gt;=$CF$16),"CUMPLE","RECHAZADO"),"")</f>
        <v/>
      </c>
      <c r="CG327" s="855">
        <f t="shared" si="1802"/>
        <v>0</v>
      </c>
      <c r="CH327" s="855">
        <f t="shared" si="1803"/>
        <v>0</v>
      </c>
      <c r="CI327" s="794"/>
      <c r="CJ327" s="856" t="str">
        <f t="shared" si="1804"/>
        <v/>
      </c>
      <c r="CK327" s="857">
        <f t="shared" si="1805"/>
        <v>0</v>
      </c>
      <c r="CL327" s="858" t="str">
        <f t="shared" si="1646"/>
        <v/>
      </c>
      <c r="CM327" s="155"/>
      <c r="CN327" s="859" t="str">
        <f t="shared" si="1807"/>
        <v/>
      </c>
      <c r="CO327" s="860">
        <f t="shared" si="1808"/>
        <v>0</v>
      </c>
      <c r="CP327" s="861" t="str">
        <f t="shared" si="1649"/>
        <v/>
      </c>
      <c r="CQ327" s="156"/>
      <c r="CR327" s="862">
        <f t="shared" si="1650"/>
        <v>0</v>
      </c>
      <c r="CS327" s="855">
        <f>(W327*$DP$11)+X327+(AF327*$DQ$11)+(AK327*$DR$11)+(AP327*$DS$11)+AV327+(BA327*$DQ$11)+(BF327*$DR$11)+(BK327*$DS$11)+BQ327+BV327+BW327+CC327+CD327</f>
        <v>0</v>
      </c>
      <c r="CT327" s="861">
        <f t="shared" si="1810"/>
        <v>0</v>
      </c>
      <c r="CU327" s="863"/>
      <c r="CV327" s="861" t="str">
        <f t="shared" si="1732"/>
        <v/>
      </c>
      <c r="DB327" s="864" t="str">
        <f t="shared" si="1652"/>
        <v/>
      </c>
      <c r="DC327" s="865"/>
    </row>
    <row r="328" spans="1:107" x14ac:dyDescent="0.25">
      <c r="A328" s="1039"/>
      <c r="B328" s="870">
        <v>10</v>
      </c>
      <c r="C328" s="1039"/>
      <c r="D328" s="726"/>
      <c r="E328" s="871"/>
      <c r="F328" s="872">
        <v>25460574021</v>
      </c>
      <c r="G328" s="873" t="str">
        <f t="shared" ref="G328" si="1839">IF(F328&lt;&gt;"",IF(F328=$DV$12,"CUMPLE","RECHAZADO"),"")</f>
        <v>CUMPLE</v>
      </c>
      <c r="H328" s="874" t="s">
        <v>1538</v>
      </c>
      <c r="I328" s="880">
        <v>22755952977</v>
      </c>
      <c r="J328" s="208">
        <v>432363107</v>
      </c>
      <c r="K328" s="173">
        <f t="shared" si="1771"/>
        <v>432363107</v>
      </c>
      <c r="L328" s="724" t="e">
        <f t="shared" si="1772"/>
        <v>#DIV/0!</v>
      </c>
      <c r="M328" s="175" t="e">
        <f t="shared" si="1773"/>
        <v>#DIV/0!</v>
      </c>
      <c r="N328" s="176" t="e">
        <f t="shared" si="1774"/>
        <v>#DIV/0!</v>
      </c>
      <c r="O328" s="177" t="e">
        <f t="shared" si="1775"/>
        <v>#DIV/0!</v>
      </c>
      <c r="P328" s="178" t="str">
        <f>IF(H328&lt;&gt;"",IF(J328=K328,IF(H328="SI",IF(AND(I328&lt;=$DF$12,I328&gt;=($DF$12*0.9)),"CUMPLE","NO CUMPLE"),IF(I328=$DF$12,"CUMPLE","NO CUMPLE")),"NO CUMPLE"),"")</f>
        <v>CUMPLE</v>
      </c>
      <c r="Q328" s="725">
        <f t="shared" si="1776"/>
        <v>0</v>
      </c>
      <c r="R328" s="180">
        <f t="shared" si="1654"/>
        <v>23188316084</v>
      </c>
      <c r="S328" s="180">
        <f t="shared" si="1617"/>
        <v>22755952977</v>
      </c>
      <c r="T328" s="209"/>
      <c r="U328" s="209"/>
      <c r="V328" s="871"/>
      <c r="W328" s="874">
        <v>1568529</v>
      </c>
      <c r="X328" s="876">
        <v>2413966</v>
      </c>
      <c r="Y328" s="184">
        <f>ROUND(W328*$DP$12,0)</f>
        <v>127050849</v>
      </c>
      <c r="Z328" s="184">
        <f t="shared" si="1618"/>
        <v>2413966</v>
      </c>
      <c r="AA328" s="1044"/>
      <c r="AB328" s="185" t="str">
        <f>IF(W328&lt;&gt;"",IF((Y328/$DP$12)/$DN$12&lt;=$AA$20,"CUMPLE","RECHAZADO"),"")</f>
        <v>CUMPLE</v>
      </c>
      <c r="AC328" s="186">
        <f t="shared" si="1780"/>
        <v>129464815</v>
      </c>
      <c r="AD328" s="186">
        <f t="shared" si="1781"/>
        <v>127050849</v>
      </c>
      <c r="AE328" s="209"/>
      <c r="AF328" s="874">
        <v>236372.33</v>
      </c>
      <c r="AG328" s="184">
        <f>ROUND(AF328*$DQ$12,0)</f>
        <v>3545585</v>
      </c>
      <c r="AH328" s="1044"/>
      <c r="AI328" s="185" t="str">
        <f>IF(AF328&lt;&gt;"",IF(AG328/$DQ$12&lt;=$AH$20,"CUMPLE","RECHAZADO"),"")</f>
        <v>CUMPLE</v>
      </c>
      <c r="AJ328" s="209"/>
      <c r="AK328" s="874">
        <v>188660.08</v>
      </c>
      <c r="AL328" s="184">
        <f>ROUND(AK328*$DR$12,0)</f>
        <v>15281466</v>
      </c>
      <c r="AM328" s="1044"/>
      <c r="AN328" s="185" t="str">
        <f>IF(AK328&lt;&gt;"",IF(AL328/$DR$12&lt;=$AM$20,"CUMPLE","RECHAZADO"),"")</f>
        <v>CUMPLE</v>
      </c>
      <c r="AO328" s="209"/>
      <c r="AP328" s="874"/>
      <c r="AQ328" s="184">
        <f>ROUND(AP328*$DS$12,0)</f>
        <v>0</v>
      </c>
      <c r="AR328" s="1044"/>
      <c r="AS328" s="185" t="str">
        <f>IF(AP328&lt;&gt;"",IF(AQ328/$DR$12&lt;=$AR$20,"CUMPLE","RECHAZADO"),"")</f>
        <v/>
      </c>
      <c r="AT328" s="185"/>
      <c r="AU328" s="194">
        <f t="shared" si="1785"/>
        <v>18827051</v>
      </c>
      <c r="AV328" s="874">
        <v>3577140</v>
      </c>
      <c r="AW328" s="877">
        <f t="shared" si="1786"/>
        <v>3577140</v>
      </c>
      <c r="AX328" s="877">
        <f t="shared" si="1787"/>
        <v>22404191</v>
      </c>
      <c r="AY328" s="877" t="str">
        <f t="shared" si="1829"/>
        <v>CUMPLE</v>
      </c>
      <c r="AZ328" s="871"/>
      <c r="BA328" s="874">
        <v>13349138.68</v>
      </c>
      <c r="BB328" s="184">
        <f>ROUND(BA328*$DQ$12,0)</f>
        <v>200237080</v>
      </c>
      <c r="BC328" s="184">
        <f t="shared" ref="BC328" si="1840">$BC$12</f>
        <v>263816970</v>
      </c>
      <c r="BD328" s="185" t="str">
        <f t="shared" si="1630"/>
        <v>CUMPLE</v>
      </c>
      <c r="BE328" s="209"/>
      <c r="BF328" s="874">
        <v>12542061.35</v>
      </c>
      <c r="BG328" s="184">
        <f>ROUND(BF328*$DR$12,0)</f>
        <v>1015906969</v>
      </c>
      <c r="BH328" s="184">
        <f t="shared" ref="BH328" si="1841">$BH$12</f>
        <v>1338480855</v>
      </c>
      <c r="BI328" s="185" t="str">
        <f t="shared" si="1792"/>
        <v>CUMPLE</v>
      </c>
      <c r="BJ328" s="209"/>
      <c r="BK328" s="874"/>
      <c r="BL328" s="184">
        <f>ROUND(BK328*$DS$12,0)</f>
        <v>0</v>
      </c>
      <c r="BM328" s="1044"/>
      <c r="BN328" s="185" t="str">
        <f>IF(BK328&lt;&gt;"",IF((BL328/$DR$12)/$DN$12&lt;=$BM$20,"CUMPLE","RECHAZADO"),"")</f>
        <v/>
      </c>
      <c r="BO328" s="878"/>
      <c r="BP328" s="194">
        <f t="shared" si="1794"/>
        <v>1216144049</v>
      </c>
      <c r="BQ328" s="874">
        <v>231067369</v>
      </c>
      <c r="BR328" s="877">
        <f t="shared" si="1795"/>
        <v>231067369</v>
      </c>
      <c r="BS328" s="877">
        <f t="shared" si="1796"/>
        <v>1447211418</v>
      </c>
      <c r="BT328" s="877" t="str">
        <f t="shared" si="1832"/>
        <v>CUMPLE</v>
      </c>
      <c r="BU328" s="871"/>
      <c r="BV328" s="874">
        <v>139862812</v>
      </c>
      <c r="BW328" s="874">
        <v>2657393</v>
      </c>
      <c r="BX328" s="194">
        <f t="shared" si="1798"/>
        <v>2657393</v>
      </c>
      <c r="BY328" s="194" t="str">
        <f>IF(BV328&lt;&gt;"",IF(AND(BV328/$DN$12&lt;=$BY$15,BV328/$DN$12&gt;=$BY$16),"CUMPLE","RECHAZADO"),"")</f>
        <v>CUMPLE</v>
      </c>
      <c r="BZ328" s="194">
        <f t="shared" si="1799"/>
        <v>139862812</v>
      </c>
      <c r="CA328" s="194">
        <f t="shared" si="1800"/>
        <v>142520205</v>
      </c>
      <c r="CB328" s="871"/>
      <c r="CC328" s="874"/>
      <c r="CD328" s="874"/>
      <c r="CE328" s="194">
        <f t="shared" si="1801"/>
        <v>0</v>
      </c>
      <c r="CF328" s="194" t="str">
        <f>IF(CC328&lt;&gt;"",IF(AND(CC328/$DN$12&lt;=$CF$15,CC328/$DS$12&gt;=$CF$16),"CUMPLE","RECHAZADO"),"")</f>
        <v/>
      </c>
      <c r="CG328" s="194">
        <f t="shared" si="1802"/>
        <v>0</v>
      </c>
      <c r="CH328" s="194">
        <f t="shared" si="1803"/>
        <v>0</v>
      </c>
      <c r="CI328" s="194"/>
      <c r="CJ328" s="232">
        <f t="shared" si="1804"/>
        <v>23188316084</v>
      </c>
      <c r="CK328" s="197">
        <f t="shared" si="1805"/>
        <v>1741600629</v>
      </c>
      <c r="CL328" s="232">
        <f t="shared" si="1646"/>
        <v>24929916713</v>
      </c>
      <c r="CM328" s="871"/>
      <c r="CN328" s="200">
        <f t="shared" si="1807"/>
        <v>22755952977</v>
      </c>
      <c r="CO328" s="200">
        <f t="shared" si="1808"/>
        <v>1501884761</v>
      </c>
      <c r="CP328" s="200">
        <f t="shared" si="1649"/>
        <v>24257837738</v>
      </c>
      <c r="CQ328" s="871"/>
      <c r="CR328" s="194">
        <f t="shared" si="1650"/>
        <v>23188316084</v>
      </c>
      <c r="CS328" s="194">
        <f>(W328*$DP$12)+X328+(AF328*$DQ$12)+(AK328*$DR$12)+(AP328*$DS$12)+AV328+(BA328*$DQ$12)+(BF328*$DR$12)+(BK328*$DS$12)+BQ328+BV328+BW328+CC328+CD328</f>
        <v>1741600629.98</v>
      </c>
      <c r="CT328" s="200">
        <f t="shared" si="1810"/>
        <v>24929916713.98</v>
      </c>
      <c r="CU328" s="874">
        <v>24929916713.98</v>
      </c>
      <c r="CV328" s="200" t="str">
        <f t="shared" si="1732"/>
        <v>OK</v>
      </c>
      <c r="CW328" s="136"/>
      <c r="DB328" s="879" t="str">
        <f t="shared" si="1652"/>
        <v>HABILITADO</v>
      </c>
      <c r="DC328" s="487"/>
    </row>
    <row r="329" spans="1:107" x14ac:dyDescent="0.25">
      <c r="A329" s="1039"/>
      <c r="B329" s="870">
        <v>11</v>
      </c>
      <c r="C329" s="1039"/>
      <c r="D329" s="726"/>
      <c r="E329" s="871"/>
      <c r="F329" s="872">
        <v>32820666236</v>
      </c>
      <c r="G329" s="873" t="str">
        <f t="shared" ref="G329" si="1842">IF(F329&lt;&gt;"",IF(F329=$DV$13,"CUMPLE","RECHAZADO"),"")</f>
        <v>CUMPLE</v>
      </c>
      <c r="H329" s="874" t="s">
        <v>1538</v>
      </c>
      <c r="I329" s="880">
        <v>29597852828</v>
      </c>
      <c r="J329" s="208">
        <v>562359204</v>
      </c>
      <c r="K329" s="173">
        <f t="shared" si="1771"/>
        <v>562359204</v>
      </c>
      <c r="L329" s="724" t="e">
        <f t="shared" si="1772"/>
        <v>#DIV/0!</v>
      </c>
      <c r="M329" s="175" t="e">
        <f t="shared" si="1773"/>
        <v>#DIV/0!</v>
      </c>
      <c r="N329" s="176" t="e">
        <f t="shared" si="1774"/>
        <v>#DIV/0!</v>
      </c>
      <c r="O329" s="177" t="e">
        <f t="shared" si="1775"/>
        <v>#DIV/0!</v>
      </c>
      <c r="P329" s="178" t="str">
        <f>IF(H329&lt;&gt;"",IF(J329=K329,IF(H329="SI",IF(AND(I329&lt;=$DF$13,I329&gt;=($DF$13*0.9)),"CUMPLE","NO CUMPLE"),IF(I329=$DF$13,"CUMPLE","NO CUMPLE")),"NO CUMPLE"),"")</f>
        <v>CUMPLE</v>
      </c>
      <c r="Q329" s="725">
        <f t="shared" si="1776"/>
        <v>0</v>
      </c>
      <c r="R329" s="180">
        <f t="shared" si="1654"/>
        <v>30160212032</v>
      </c>
      <c r="S329" s="180">
        <f t="shared" si="1617"/>
        <v>29597852828</v>
      </c>
      <c r="T329" s="209"/>
      <c r="U329" s="209"/>
      <c r="V329" s="871"/>
      <c r="W329" s="874">
        <v>1448153</v>
      </c>
      <c r="X329" s="876">
        <v>2641431</v>
      </c>
      <c r="Y329" s="184">
        <f>ROUND(W329*$DP$13,0)</f>
        <v>139022688</v>
      </c>
      <c r="Z329" s="184">
        <f t="shared" si="1618"/>
        <v>2641431</v>
      </c>
      <c r="AA329" s="1044"/>
      <c r="AB329" s="185" t="str">
        <f>IF(W329&lt;&gt;"",IF((Y329/$DP$13)/$DN$13&lt;=$AA$20,"CUMPLE","RECHAZADO"),"")</f>
        <v>CUMPLE</v>
      </c>
      <c r="AC329" s="186">
        <f t="shared" si="1780"/>
        <v>141664119</v>
      </c>
      <c r="AD329" s="186">
        <f t="shared" si="1781"/>
        <v>139022688</v>
      </c>
      <c r="AE329" s="209"/>
      <c r="AF329" s="874">
        <v>217877.9</v>
      </c>
      <c r="AG329" s="184">
        <f>ROUND(AF329*$DQ$13,0)</f>
        <v>5011192</v>
      </c>
      <c r="AH329" s="1044"/>
      <c r="AI329" s="185" t="str">
        <f>IF(AF329&lt;&gt;"",IF(AG329/$DQ$13&lt;=$AH$20,"CUMPLE","RECHAZADO"),"")</f>
        <v>CUMPLE</v>
      </c>
      <c r="AJ329" s="209"/>
      <c r="AK329" s="874">
        <v>173899</v>
      </c>
      <c r="AL329" s="184">
        <f>ROUND(AK329*$DR$13,0)</f>
        <v>16694304</v>
      </c>
      <c r="AM329" s="1044"/>
      <c r="AN329" s="185" t="str">
        <f>IF(AK329&lt;&gt;"",IF(AL329/$DR$13&lt;=$AM$20,"CUMPLE","RECHAZADO"),"")</f>
        <v>CUMPLE</v>
      </c>
      <c r="AO329" s="209"/>
      <c r="AP329" s="874"/>
      <c r="AQ329" s="184">
        <f>ROUND(AP329*$DS$13,0)</f>
        <v>0</v>
      </c>
      <c r="AR329" s="1044"/>
      <c r="AS329" s="185" t="str">
        <f>IF(AP329&lt;&gt;"",IF(AQ329/$DR$13&lt;=$AR$20,"CUMPLE","RECHAZADO"),"")</f>
        <v/>
      </c>
      <c r="AT329" s="185"/>
      <c r="AU329" s="194">
        <f t="shared" si="1785"/>
        <v>21705496</v>
      </c>
      <c r="AV329" s="874">
        <v>4124044</v>
      </c>
      <c r="AW329" s="877">
        <f t="shared" si="1786"/>
        <v>4124044</v>
      </c>
      <c r="AX329" s="877">
        <f t="shared" si="1787"/>
        <v>25829540</v>
      </c>
      <c r="AY329" s="877" t="str">
        <f t="shared" si="1829"/>
        <v>CUMPLE</v>
      </c>
      <c r="AZ329" s="871"/>
      <c r="BA329" s="874">
        <v>11826121</v>
      </c>
      <c r="BB329" s="184">
        <f>ROUND(BA329*$DQ$13,0)</f>
        <v>272000783</v>
      </c>
      <c r="BC329" s="184">
        <f t="shared" ref="BC329" si="1843">$BC$13</f>
        <v>385647118</v>
      </c>
      <c r="BD329" s="185" t="str">
        <f t="shared" si="1630"/>
        <v>CUMPLE</v>
      </c>
      <c r="BE329" s="209"/>
      <c r="BF329" s="874">
        <v>11111123</v>
      </c>
      <c r="BG329" s="184">
        <f>ROUND(BF329*$DR$13,0)</f>
        <v>1066667808</v>
      </c>
      <c r="BH329" s="184">
        <f t="shared" ref="BH329" si="1844">$BH$13</f>
        <v>1512338976</v>
      </c>
      <c r="BI329" s="185" t="str">
        <f t="shared" si="1792"/>
        <v>CUMPLE</v>
      </c>
      <c r="BJ329" s="209"/>
      <c r="BK329" s="874"/>
      <c r="BL329" s="184">
        <f>ROUND(BK329*$DS$13,0)</f>
        <v>0</v>
      </c>
      <c r="BM329" s="1044"/>
      <c r="BN329" s="185" t="str">
        <f>IF(BK329&lt;&gt;"",IF((BL329/$DR$13)/$DN$13&lt;=$BM$20,"CUMPLE","RECHAZADO"),"")</f>
        <v/>
      </c>
      <c r="BO329" s="878"/>
      <c r="BP329" s="194">
        <f t="shared" si="1794"/>
        <v>1338668591</v>
      </c>
      <c r="BQ329" s="874">
        <v>254347032</v>
      </c>
      <c r="BR329" s="877">
        <f t="shared" si="1795"/>
        <v>254347032</v>
      </c>
      <c r="BS329" s="877">
        <f t="shared" si="1796"/>
        <v>1593015623</v>
      </c>
      <c r="BT329" s="877" t="str">
        <f t="shared" si="1832"/>
        <v>CUMPLE</v>
      </c>
      <c r="BU329" s="871"/>
      <c r="BV329" s="874">
        <v>130661622</v>
      </c>
      <c r="BW329" s="874">
        <v>2482571</v>
      </c>
      <c r="BX329" s="194">
        <f t="shared" si="1798"/>
        <v>2482571</v>
      </c>
      <c r="BY329" s="194" t="str">
        <f>IF(BV329&lt;&gt;"",IF(AND(BV329/$DN$13&lt;=$BY$15,BV329/$DN$13&gt;=$BY$16),"CUMPLE","RECHAZADO"),"")</f>
        <v>CUMPLE</v>
      </c>
      <c r="BZ329" s="194">
        <f t="shared" si="1799"/>
        <v>130661622</v>
      </c>
      <c r="CA329" s="194">
        <f t="shared" si="1800"/>
        <v>133144193</v>
      </c>
      <c r="CB329" s="871"/>
      <c r="CC329" s="874"/>
      <c r="CD329" s="874"/>
      <c r="CE329" s="194">
        <f t="shared" si="1801"/>
        <v>0</v>
      </c>
      <c r="CF329" s="194" t="str">
        <f>IF(CC329&lt;&gt;"",IF(AND(CC329/$DN$13&lt;=$CF$15,CC329/$DS$13&gt;=$CF$16),"CUMPLE","RECHAZADO"),"")</f>
        <v/>
      </c>
      <c r="CG329" s="194">
        <f t="shared" si="1802"/>
        <v>0</v>
      </c>
      <c r="CH329" s="194">
        <f t="shared" si="1803"/>
        <v>0</v>
      </c>
      <c r="CI329" s="194"/>
      <c r="CJ329" s="232">
        <f t="shared" si="1804"/>
        <v>30160212032</v>
      </c>
      <c r="CK329" s="197">
        <f t="shared" si="1805"/>
        <v>1893653475</v>
      </c>
      <c r="CL329" s="232">
        <f t="shared" si="1646"/>
        <v>32053865507</v>
      </c>
      <c r="CM329" s="871"/>
      <c r="CN329" s="200">
        <f t="shared" si="1807"/>
        <v>29597852828</v>
      </c>
      <c r="CO329" s="200">
        <f t="shared" si="1808"/>
        <v>1630058397</v>
      </c>
      <c r="CP329" s="200">
        <f t="shared" si="1649"/>
        <v>31227911225</v>
      </c>
      <c r="CQ329" s="871"/>
      <c r="CR329" s="194">
        <f t="shared" si="1650"/>
        <v>30160212032</v>
      </c>
      <c r="CS329" s="194">
        <f>(W329*$DP$13)+X329+(AF329*$DQ$13)+(AK329*$DR$13)+(AP329*$DS$13)+AV329+(BA329*$DQ$13)+(BF329*$DR$13)+(BK329*$DS$13)+BQ329+BV329+BW329+CC329+CD329</f>
        <v>1893653474.7</v>
      </c>
      <c r="CT329" s="200">
        <f t="shared" si="1810"/>
        <v>32053865506.700001</v>
      </c>
      <c r="CU329" s="874">
        <v>32053865506.700001</v>
      </c>
      <c r="CV329" s="200" t="str">
        <f t="shared" si="1732"/>
        <v>OK</v>
      </c>
      <c r="CW329" s="136"/>
      <c r="DB329" s="879" t="str">
        <f t="shared" si="1652"/>
        <v>HABILITADO</v>
      </c>
      <c r="DC329" s="487"/>
    </row>
    <row r="330" spans="1:107" ht="150.75" customHeight="1" thickBot="1" x14ac:dyDescent="0.3">
      <c r="A330" s="1039"/>
      <c r="B330" s="870">
        <v>12</v>
      </c>
      <c r="C330" s="1039"/>
      <c r="D330" s="726"/>
      <c r="E330" s="871"/>
      <c r="F330" s="872">
        <v>8654253262</v>
      </c>
      <c r="G330" s="873" t="str">
        <f t="shared" ref="G330" si="1845">IF(F330&lt;&gt;"",IF(F330=$DV$14,"CUMPLE","RECHAZADO"),"")</f>
        <v>CUMPLE</v>
      </c>
      <c r="H330" s="874" t="s">
        <v>1538</v>
      </c>
      <c r="I330" s="880">
        <v>6682732205</v>
      </c>
      <c r="J330" s="208">
        <v>126971912</v>
      </c>
      <c r="K330" s="173">
        <f t="shared" si="1771"/>
        <v>126971912</v>
      </c>
      <c r="L330" s="724" t="e">
        <f t="shared" si="1772"/>
        <v>#DIV/0!</v>
      </c>
      <c r="M330" s="175" t="e">
        <f t="shared" si="1773"/>
        <v>#DIV/0!</v>
      </c>
      <c r="N330" s="176" t="e">
        <f t="shared" si="1774"/>
        <v>#DIV/0!</v>
      </c>
      <c r="O330" s="177" t="e">
        <f t="shared" si="1775"/>
        <v>#DIV/0!</v>
      </c>
      <c r="P330" s="178" t="str">
        <f>IF(H330&lt;&gt;"",IF(J330=K330,IF(H330="SI",IF(AND(I330&lt;=$DF$14,I330&gt;=($DF$14*0.9)),"CUMPLE","NO CUMPLE"),IF(I330=$DF$14,"CUMPLE","NO CUMPLE")),"NO CUMPLE"),"")</f>
        <v>CUMPLE</v>
      </c>
      <c r="Q330" s="725">
        <f t="shared" si="1776"/>
        <v>0</v>
      </c>
      <c r="R330" s="180">
        <f t="shared" si="1654"/>
        <v>6809704117</v>
      </c>
      <c r="S330" s="180">
        <f t="shared" si="1617"/>
        <v>6682732205</v>
      </c>
      <c r="T330" s="209"/>
      <c r="U330" s="209"/>
      <c r="V330" s="871"/>
      <c r="W330" s="874">
        <v>1833542</v>
      </c>
      <c r="X330" s="876">
        <v>766421</v>
      </c>
      <c r="Y330" s="184">
        <f>ROUND(W330*$DP$14,0)</f>
        <v>40337924</v>
      </c>
      <c r="Z330" s="184">
        <f t="shared" si="1618"/>
        <v>766421</v>
      </c>
      <c r="AA330" s="1044"/>
      <c r="AB330" s="185" t="str">
        <f>IF(W330&lt;&gt;"",IF((Y330/$DP$14)/$DN$14&lt;=$AA$20,"CUMPLE","RECHAZADO"),"")</f>
        <v>CUMPLE</v>
      </c>
      <c r="AC330" s="186">
        <f t="shared" si="1780"/>
        <v>41104345</v>
      </c>
      <c r="AD330" s="186">
        <f t="shared" si="1781"/>
        <v>40337924</v>
      </c>
      <c r="AE330" s="209"/>
      <c r="AF330" s="874">
        <v>275973</v>
      </c>
      <c r="AG330" s="184">
        <f>ROUND(AF330*$DQ$14,0)</f>
        <v>1103892</v>
      </c>
      <c r="AH330" s="1044"/>
      <c r="AI330" s="185" t="str">
        <f>IF(AF330&lt;&gt;"",IF(AG330/$DQ$14&lt;=$AH$20,"CUMPLE","RECHAZADO"),"")</f>
        <v>CUMPLE</v>
      </c>
      <c r="AJ330" s="209"/>
      <c r="AK330" s="874">
        <v>220267</v>
      </c>
      <c r="AL330" s="184">
        <f>ROUND(AK330*$DR$14,0)</f>
        <v>4845874</v>
      </c>
      <c r="AM330" s="1044"/>
      <c r="AN330" s="185" t="str">
        <f>IF(AK330&lt;&gt;"",IF(AL330/$DR$14&lt;=$AM$20,"CUMPLE","RECHAZADO"),"")</f>
        <v>CUMPLE</v>
      </c>
      <c r="AO330" s="209"/>
      <c r="AP330" s="874">
        <v>288960</v>
      </c>
      <c r="AQ330" s="184">
        <f>ROUND(AP330*$DS$14,0)</f>
        <v>577920</v>
      </c>
      <c r="AR330" s="1044"/>
      <c r="AS330" s="185" t="str">
        <f>IF(AP330&lt;&gt;"",IF(AQ330/$DR$14&lt;=$AR$20,"CUMPLE","RECHAZADO"),"")</f>
        <v>CUMPLE</v>
      </c>
      <c r="AT330" s="185"/>
      <c r="AU330" s="194">
        <f t="shared" si="1785"/>
        <v>6527686</v>
      </c>
      <c r="AV330" s="874">
        <v>1240260</v>
      </c>
      <c r="AW330" s="877">
        <f t="shared" si="1786"/>
        <v>1240260</v>
      </c>
      <c r="AX330" s="877">
        <f t="shared" si="1787"/>
        <v>7767946</v>
      </c>
      <c r="AY330" s="877" t="str">
        <f>IF(AV330&lt;&gt;"",IF(AI330="CUMPLE",IF(AN330="CUMPLE",IF(AS330="CUMPLE","CUMPLE","NO CUMPLE"),"NO CUMPLE"),"NO CUMPLE"),"")</f>
        <v>CUMPLE</v>
      </c>
      <c r="AZ330" s="871"/>
      <c r="BA330" s="874">
        <v>38335954</v>
      </c>
      <c r="BB330" s="184">
        <f>ROUND(BA330*$DQ$14,0)</f>
        <v>153343816</v>
      </c>
      <c r="BC330" s="184">
        <f t="shared" ref="BC330" si="1846">$BC$14</f>
        <v>171994948</v>
      </c>
      <c r="BD330" s="185" t="str">
        <f t="shared" si="1630"/>
        <v>CUMPLE</v>
      </c>
      <c r="BE330" s="209"/>
      <c r="BF330" s="874">
        <v>36018195</v>
      </c>
      <c r="BG330" s="184">
        <f>ROUND(BF330*$DR$14,0)</f>
        <v>792400290</v>
      </c>
      <c r="BH330" s="184">
        <f t="shared" ref="BH330" si="1847">$BH$14</f>
        <v>888779540</v>
      </c>
      <c r="BI330" s="185" t="str">
        <f t="shared" si="1792"/>
        <v>CUMPLE</v>
      </c>
      <c r="BJ330" s="209"/>
      <c r="BK330" s="874">
        <v>66456248</v>
      </c>
      <c r="BL330" s="184">
        <f>ROUND(BK330*$DS$13,0)</f>
        <v>0</v>
      </c>
      <c r="BM330" s="1044"/>
      <c r="BN330" s="185" t="str">
        <f>IF(BK330&lt;&gt;"",IF((BL330/$DR$14)/$DN$14&lt;=$BM$20,"CUMPLE","RECHAZADO"),"")</f>
        <v>CUMPLE</v>
      </c>
      <c r="BO330" s="878"/>
      <c r="BP330" s="194">
        <f t="shared" si="1794"/>
        <v>945744106</v>
      </c>
      <c r="BQ330" s="874">
        <v>204944754</v>
      </c>
      <c r="BR330" s="877">
        <f t="shared" si="1795"/>
        <v>179691380</v>
      </c>
      <c r="BS330" s="877">
        <f t="shared" si="1796"/>
        <v>1125435486</v>
      </c>
      <c r="BT330" s="877" t="str">
        <f>IF(BQ330&lt;&gt;"",IF(BD330="CUMPLE",IF(BI330="CUMPLE",IF(BN330="CUMPLE","CUMPLE","NO CUMPLE"),"NO CUMPLE"),"NO CUMPLE"),"")</f>
        <v>CUMPLE</v>
      </c>
      <c r="BU330" s="871"/>
      <c r="BV330" s="874">
        <v>147815533</v>
      </c>
      <c r="BW330" s="874">
        <v>2808495</v>
      </c>
      <c r="BX330" s="194">
        <f t="shared" si="1798"/>
        <v>2808495</v>
      </c>
      <c r="BY330" s="194" t="str">
        <f>IF(BV330&lt;&gt;"",IF(AND(BV330/$DN$14&lt;=$BY$15,BV330/$DN$14&gt;=$BY$16),"CUMPLE","RECHAZADO"),"")</f>
        <v>CUMPLE</v>
      </c>
      <c r="BZ330" s="194">
        <f t="shared" si="1799"/>
        <v>147815533</v>
      </c>
      <c r="CA330" s="194">
        <f t="shared" si="1800"/>
        <v>150624028</v>
      </c>
      <c r="CB330" s="871"/>
      <c r="CC330" s="874">
        <v>181911273</v>
      </c>
      <c r="CD330" s="874">
        <v>3456314</v>
      </c>
      <c r="CE330" s="194">
        <f t="shared" si="1801"/>
        <v>3456314</v>
      </c>
      <c r="CF330" s="194" t="str">
        <f>IF(CC330&lt;&gt;"",IF(AND(CC330/$DN$14&lt;=$CF$15,CC330/$DN$14&gt;=$CF$16),"CUMPLE","RECHAZADO"),"")</f>
        <v>RECHAZADO</v>
      </c>
      <c r="CG330" s="194">
        <f t="shared" si="1802"/>
        <v>181911273</v>
      </c>
      <c r="CH330" s="194">
        <f t="shared" si="1803"/>
        <v>185367587</v>
      </c>
      <c r="CI330" s="194"/>
      <c r="CJ330" s="232">
        <f t="shared" si="1804"/>
        <v>6809704117</v>
      </c>
      <c r="CK330" s="197">
        <f t="shared" si="1805"/>
        <v>1510299392</v>
      </c>
      <c r="CL330" s="232">
        <f t="shared" si="1646"/>
        <v>8320003509</v>
      </c>
      <c r="CM330" s="871"/>
      <c r="CN330" s="200">
        <f t="shared" si="1807"/>
        <v>6682732205</v>
      </c>
      <c r="CO330" s="200">
        <f t="shared" si="1808"/>
        <v>1322336522</v>
      </c>
      <c r="CP330" s="200">
        <f t="shared" si="1649"/>
        <v>8005068727</v>
      </c>
      <c r="CQ330" s="871"/>
      <c r="CR330" s="194">
        <f t="shared" si="1650"/>
        <v>6809704117</v>
      </c>
      <c r="CS330" s="194">
        <f>(W330*$DP$14)+X330+(AF330*$DQ$14)+(AK330*$DR$14)+(AP330*$DS$14)+AV330+(BA330*$DQ$14)+(BF330*$DR$14)+(BK330*$DS$14)+BQ330+BV330+BW330+CC330+CD330</f>
        <v>1668465262</v>
      </c>
      <c r="CT330" s="200">
        <f t="shared" si="1810"/>
        <v>8478169379</v>
      </c>
      <c r="CU330" s="874">
        <v>8478169379</v>
      </c>
      <c r="CV330" s="200" t="str">
        <f t="shared" si="1732"/>
        <v>OK</v>
      </c>
      <c r="CW330" s="136"/>
      <c r="DB330" s="879" t="str">
        <f>IF(F330&lt;&gt;"",IF(G330="CUMPLE",IF(P330="CUMPLE",IF(AB330="CUMPLE",IF(AY330="CUMPLE",IF(BT330="CUMPLE",IF(BY330="CUMPLE",IF(CF330="CUMPLE","HABILITADO","RECHAZADO"),"RECHAZADO"),"RECHAZADO"),"RECHAZADO"),"RECHAZADO"),"RECHAZADO"),"RECHAZADO"),"")</f>
        <v>RECHAZADO</v>
      </c>
      <c r="DC330" s="487"/>
    </row>
    <row r="331" spans="1:107" ht="14.25" customHeight="1" thickTop="1" thickBot="1" x14ac:dyDescent="0.3">
      <c r="A331" s="105">
        <v>24</v>
      </c>
      <c r="B331" s="881"/>
      <c r="C331" s="881"/>
      <c r="D331" s="222"/>
      <c r="E331" s="881"/>
      <c r="F331" s="882"/>
      <c r="G331" s="881"/>
      <c r="H331" s="881"/>
      <c r="I331" s="881"/>
      <c r="J331" s="883"/>
      <c r="K331" s="881"/>
      <c r="L331" s="219"/>
      <c r="M331" s="218"/>
      <c r="N331" s="218"/>
      <c r="O331" s="218"/>
      <c r="P331" s="881"/>
      <c r="Q331" s="218"/>
      <c r="R331" s="881"/>
      <c r="S331" s="881"/>
      <c r="T331" s="881"/>
      <c r="U331" s="881"/>
      <c r="V331" s="881"/>
      <c r="W331" s="881"/>
      <c r="X331" s="881"/>
      <c r="Y331" s="881"/>
      <c r="Z331" s="881"/>
      <c r="AA331" s="881"/>
      <c r="AB331" s="881"/>
      <c r="AC331" s="881"/>
      <c r="AD331" s="881"/>
      <c r="AE331" s="881"/>
      <c r="AF331" s="881"/>
      <c r="AG331" s="881"/>
      <c r="AH331" s="881"/>
      <c r="AI331" s="881"/>
      <c r="AJ331" s="881"/>
      <c r="AK331" s="881"/>
      <c r="AL331" s="881"/>
      <c r="AM331" s="881"/>
      <c r="AN331" s="881"/>
      <c r="AO331" s="881"/>
      <c r="AP331" s="881"/>
      <c r="AQ331" s="881"/>
      <c r="AR331" s="881"/>
      <c r="AS331" s="881"/>
      <c r="AT331" s="881"/>
      <c r="AU331" s="881"/>
      <c r="AV331" s="881"/>
      <c r="AW331" s="881"/>
      <c r="AX331" s="881"/>
      <c r="AY331" s="881"/>
      <c r="AZ331" s="881"/>
      <c r="BA331" s="881"/>
      <c r="BB331" s="881"/>
      <c r="BC331" s="881"/>
      <c r="BD331" s="881"/>
      <c r="BE331" s="881"/>
      <c r="BF331" s="881"/>
      <c r="BG331" s="881"/>
      <c r="BH331" s="881"/>
      <c r="BI331" s="881"/>
      <c r="BJ331" s="881"/>
      <c r="BK331" s="881"/>
      <c r="BL331" s="881"/>
      <c r="BM331" s="881"/>
      <c r="BN331" s="881"/>
      <c r="BO331" s="881"/>
      <c r="BP331" s="881"/>
      <c r="BQ331" s="881"/>
      <c r="BR331" s="881"/>
      <c r="BS331" s="881"/>
      <c r="BT331" s="881"/>
      <c r="BU331" s="881"/>
      <c r="BV331" s="881"/>
      <c r="BW331" s="881"/>
      <c r="BX331" s="881"/>
      <c r="BY331" s="881"/>
      <c r="BZ331" s="881"/>
      <c r="CA331" s="881"/>
      <c r="CB331" s="881"/>
      <c r="CC331" s="881"/>
      <c r="CD331" s="881"/>
      <c r="CE331" s="881"/>
      <c r="CF331" s="881"/>
      <c r="CG331" s="881"/>
      <c r="CH331" s="881"/>
      <c r="CI331" s="881"/>
      <c r="CJ331" s="881"/>
      <c r="CK331" s="881"/>
      <c r="CL331" s="881"/>
      <c r="CM331" s="881"/>
      <c r="CN331" s="881"/>
      <c r="CO331" s="881"/>
      <c r="CP331" s="884" t="s">
        <v>2063</v>
      </c>
      <c r="CQ331" s="881"/>
      <c r="CR331" s="881"/>
      <c r="CS331" s="881"/>
      <c r="CT331" s="881"/>
      <c r="CU331" s="885"/>
      <c r="CV331" s="881"/>
      <c r="CW331" s="136"/>
      <c r="DB331" s="886"/>
      <c r="DC331" s="887"/>
    </row>
    <row r="332" spans="1:107" ht="13.5" hidden="1" customHeight="1" x14ac:dyDescent="0.25">
      <c r="A332" s="1041">
        <f t="shared" ref="A332" si="1848">A344</f>
        <v>25</v>
      </c>
      <c r="B332" s="167">
        <v>1</v>
      </c>
      <c r="C332" s="1043" t="str">
        <f>Proponentes!B314</f>
        <v>SERVICIOS TECNICOS DE VIGILANCIA LTDA - SERVIGTEC</v>
      </c>
      <c r="D332" s="220"/>
      <c r="E332" s="156"/>
      <c r="F332" s="168"/>
      <c r="G332" s="169" t="str">
        <f t="shared" ref="G332" si="1849">IF(F332&lt;&gt;"",IF(F332=$DV$3,"CUMPLE","RECHAZADO"),"")</f>
        <v/>
      </c>
      <c r="H332" s="170"/>
      <c r="I332" s="221"/>
      <c r="J332" s="172"/>
      <c r="K332" s="827">
        <f t="shared" ref="K332:K343" si="1850">ROUND((I332*0.019),0)</f>
        <v>0</v>
      </c>
      <c r="L332" s="174" t="e">
        <f t="shared" ref="L332:L343" si="1851">1-I332/DF315</f>
        <v>#DIV/0!</v>
      </c>
      <c r="M332" s="175" t="e">
        <f t="shared" ref="M332:M343" si="1852">DF315/DN315</f>
        <v>#DIV/0!</v>
      </c>
      <c r="N332" s="176" t="e">
        <f t="shared" ref="N332:N343" si="1853">M332*0.019</f>
        <v>#DIV/0!</v>
      </c>
      <c r="O332" s="177" t="e">
        <f t="shared" ref="O332:O343" si="1854">(M332+N332)</f>
        <v>#DIV/0!</v>
      </c>
      <c r="P332" s="179" t="str">
        <f>IF(H332&lt;&gt;"",IF(J332=K332,IF(H332="SI",IF(AND(I332&lt;=$DF$3,I332&gt;=($DF$3*0.9)),"CUMPLE","NO CUMPLE"),IF(I332=$DF$3,"CUMPLE","NO CUMPLE")),"NO CUMPLE"),"")</f>
        <v/>
      </c>
      <c r="Q332" s="179">
        <f t="shared" ref="Q332:Q343" si="1855">DN315</f>
        <v>0</v>
      </c>
      <c r="R332" s="828" t="str">
        <f t="shared" ref="R332" si="1856">IF(F332&lt;&gt;"",IF(G332="CUMPLE",IF(P332="CUMPLE",(I332+J332),""),"RECHAZADO"),"")</f>
        <v/>
      </c>
      <c r="S332" s="828" t="str">
        <f t="shared" ref="S332" si="1857">IF(F332&lt;&gt;"",IF(G332="CUMPLE",IF(P332="CUMPLE",I332,""),"RECHAZADO"),"")</f>
        <v/>
      </c>
      <c r="T332" s="181"/>
      <c r="U332" s="182"/>
      <c r="V332" s="155"/>
      <c r="W332" s="170"/>
      <c r="X332" s="183"/>
      <c r="Y332" s="829">
        <f>ROUND(W332*$DP$3,0)</f>
        <v>0</v>
      </c>
      <c r="Z332" s="829">
        <f t="shared" si="1618"/>
        <v>0</v>
      </c>
      <c r="AA332" s="1045">
        <f t="shared" ref="AA332" si="1858">$AA$16</f>
        <v>100189.4</v>
      </c>
      <c r="AB332" s="244" t="str">
        <f>IF(W332&lt;&gt;"",IF((Y332/$DP$3)/$DN$3&lt;=$AA$20,"CUMPLE","RECHAZADO"),"")</f>
        <v/>
      </c>
      <c r="AC332" s="830">
        <f t="shared" ref="AC332:AC343" si="1859">Y332+Z332</f>
        <v>0</v>
      </c>
      <c r="AD332" s="830">
        <f t="shared" ref="AD332:AD343" si="1860">Y332</f>
        <v>0</v>
      </c>
      <c r="AE332" s="181"/>
      <c r="AF332" s="170"/>
      <c r="AG332" s="829">
        <f>ROUND(AF332*$DQ$3,0)</f>
        <v>0</v>
      </c>
      <c r="AH332" s="1045">
        <f t="shared" ref="AH332" si="1861">$AH$16</f>
        <v>301987.21999999997</v>
      </c>
      <c r="AI332" s="244" t="str">
        <f>IF(AF332&lt;&gt;"",IF(AG332/$DQ$3&lt;=$AH$20,"CUMPLE","RECHAZADO"),"")</f>
        <v/>
      </c>
      <c r="AJ332" s="181"/>
      <c r="AK332" s="170"/>
      <c r="AL332" s="829">
        <f>ROUND(AK332*$DR$3,0)</f>
        <v>0</v>
      </c>
      <c r="AM332" s="1045">
        <f t="shared" ref="AM332" si="1862">$AM$16</f>
        <v>240934</v>
      </c>
      <c r="AN332" s="244" t="str">
        <f>IF(AK332&lt;&gt;"",IF(AL332/$DR$3&lt;=$AM$20,"CUMPLE","RECHAZADO"),"")</f>
        <v/>
      </c>
      <c r="AO332" s="181"/>
      <c r="AP332" s="170"/>
      <c r="AQ332" s="829">
        <f>ROUND(AP332*$DS$3,0)</f>
        <v>0</v>
      </c>
      <c r="AR332" s="1045">
        <f t="shared" ref="AR332" si="1863">$AR$16</f>
        <v>316072.26</v>
      </c>
      <c r="AS332" s="244" t="str">
        <f>IF(AP332&lt;&gt;"",IF(AQ332/$DR$3&lt;=$AR$20,"CUMPLE","RECHAZADO"),"")</f>
        <v/>
      </c>
      <c r="AT332" s="187"/>
      <c r="AU332" s="831">
        <f t="shared" ref="AU332:AU343" si="1864">AG332+AL332+AQ332</f>
        <v>0</v>
      </c>
      <c r="AV332" s="170"/>
      <c r="AW332" s="832">
        <f t="shared" ref="AW332:AW343" si="1865">ROUND((AG332+AL332+AQ332)*19%,0)</f>
        <v>0</v>
      </c>
      <c r="AX332" s="832">
        <f t="shared" ref="AX332:AX343" si="1866">ROUND((AG332+AL332+AQ332)*$AV$16,0)</f>
        <v>0</v>
      </c>
      <c r="AY332" s="832" t="str">
        <f t="shared" ref="AY332:AY334" si="1867">IF(AV332&lt;&gt;"",IF(AI332="CUMPLE",IF(AN332="CUMPLE","CUMPLE","NO CUMPLE"),"NO CUMPLE")," ")</f>
        <v xml:space="preserve"> </v>
      </c>
      <c r="AZ332" s="155"/>
      <c r="BA332" s="170"/>
      <c r="BB332" s="829">
        <f>ROUND(BA332*$DQ$3,0)</f>
        <v>0</v>
      </c>
      <c r="BC332" s="834">
        <f t="shared" ref="BC332" si="1868">$BC$3</f>
        <v>339892784</v>
      </c>
      <c r="BD332" s="729" t="str">
        <f t="shared" ref="BD332" si="1869">IF(BA332&lt;&gt;"",IF(BB332&lt;=BC332,"CUMPLE","RECHAZADO"),"")</f>
        <v/>
      </c>
      <c r="BE332" s="181"/>
      <c r="BF332" s="170"/>
      <c r="BG332" s="829">
        <f>ROUND(BF332*$DR$3,0)</f>
        <v>0</v>
      </c>
      <c r="BH332" s="829">
        <f t="shared" ref="BH332" si="1870">$BH$3</f>
        <v>1059638654</v>
      </c>
      <c r="BI332" s="729" t="str">
        <f t="shared" ref="BI332:BI343" si="1871">IF(BF332&lt;&gt;"",IF(BG332&lt;=BH332,"CUMPLE","RECHAZADO"),"")</f>
        <v/>
      </c>
      <c r="BJ332" s="181"/>
      <c r="BK332" s="170"/>
      <c r="BL332" s="829">
        <f>ROUND(BK332*$DS$3,0)</f>
        <v>0</v>
      </c>
      <c r="BM332" s="1045">
        <f t="shared" ref="BM332" si="1872">$BM$16</f>
        <v>74539289</v>
      </c>
      <c r="BN332" s="244" t="str">
        <f>IF(BK332&lt;&gt;"",IF((BL332/$DR$3)/$DN$3&lt;=$BM$20,"CUMPLE","RECHAZADO"),"")</f>
        <v/>
      </c>
      <c r="BO332" s="193"/>
      <c r="BP332" s="831">
        <f t="shared" ref="BP332:BP343" si="1873">BB332+BG332+BL332</f>
        <v>0</v>
      </c>
      <c r="BQ332" s="170"/>
      <c r="BR332" s="832">
        <f t="shared" ref="BR332:BR343" si="1874">ROUND((BB332+BG332+BL332)*19%,0)</f>
        <v>0</v>
      </c>
      <c r="BS332" s="832">
        <f t="shared" ref="BS332:BS343" si="1875">ROUND((BB332+BG332+BL332)*$AV$16,0)</f>
        <v>0</v>
      </c>
      <c r="BT332" s="832" t="str">
        <f t="shared" ref="BT332:BT334" si="1876">IF(BQ332&lt;&gt;"",IF(BD332="CUMPLE",IF(BI332="CUMPLE","CUMPLE","NO CUMPLE"),"NO CUMPLE")," ")</f>
        <v xml:space="preserve"> </v>
      </c>
      <c r="BU332" s="155"/>
      <c r="BV332" s="170"/>
      <c r="BW332" s="170"/>
      <c r="BX332" s="835">
        <f t="shared" ref="BX332:BX343" si="1877">ROUND((BV332*10%)*19%,0)</f>
        <v>0</v>
      </c>
      <c r="BY332" s="835" t="str">
        <f>IF(BV332&lt;&gt;"",IF(AND(BV332/$DN$3&lt;=$BY$15,BV332/$DN$3&gt;=$BY$16),"CUMPLE","RECHAZADO"),"")</f>
        <v/>
      </c>
      <c r="BZ332" s="835">
        <f t="shared" ref="BZ332:BZ343" si="1878">BV332</f>
        <v>0</v>
      </c>
      <c r="CA332" s="835">
        <f t="shared" ref="CA332:CA343" si="1879">BZ332+BX332</f>
        <v>0</v>
      </c>
      <c r="CB332" s="155"/>
      <c r="CC332" s="170"/>
      <c r="CD332" s="170"/>
      <c r="CE332" s="835">
        <f t="shared" ref="CE332:CE343" si="1880">ROUND((CC332*10%)*19%,0)</f>
        <v>0</v>
      </c>
      <c r="CF332" s="835" t="str">
        <f>IF(CC332&lt;&gt;"",IF(AND(CC332/$DN$3&lt;=$CF$15,CC332/$DS$3&gt;=$CF$16),"CUMPLE","RECHAZADO"),"")</f>
        <v/>
      </c>
      <c r="CG332" s="835">
        <f t="shared" ref="CG332:CG343" si="1881">CC332</f>
        <v>0</v>
      </c>
      <c r="CH332" s="835">
        <f t="shared" ref="CH332:CH343" si="1882">CG332+CE332</f>
        <v>0</v>
      </c>
      <c r="CI332" s="195"/>
      <c r="CJ332" s="86" t="str">
        <f t="shared" ref="CJ332:CJ343" si="1883">R332</f>
        <v/>
      </c>
      <c r="CK332" s="836">
        <f t="shared" ref="CK332:CK343" si="1884">AC332+AX332+BS332+CA332+CH332</f>
        <v>0</v>
      </c>
      <c r="CL332" s="837" t="str">
        <f t="shared" ref="CL332" si="1885">IF(CJ332="RECHAZADO","RECHAZADO",IF(CJ332&lt;&gt;"",CJ332+CK332,""))</f>
        <v/>
      </c>
      <c r="CM332" s="155"/>
      <c r="CN332" s="838" t="str">
        <f t="shared" ref="CN332:CN343" si="1886">S332</f>
        <v/>
      </c>
      <c r="CO332" s="839">
        <f t="shared" ref="CO332:CO343" si="1887">AD332+AU332+BP332+BZ332+CG332</f>
        <v>0</v>
      </c>
      <c r="CP332" s="840" t="str">
        <f t="shared" ref="CP332" si="1888">IF(CN332="RECHAZADO","RECHAZADO",IF(CN332&lt;&gt;"",CN332+CO332,""))</f>
        <v/>
      </c>
      <c r="CQ332" s="156"/>
      <c r="CR332" s="841">
        <f t="shared" si="1650"/>
        <v>0</v>
      </c>
      <c r="CS332" s="835">
        <f>(W332*$DP$3)+X332+(AF332*$DQ$3)+(AK332*$DR$3)+(AP332*$DS$3)+AV332+(BA332*$DQ$3)+(BF332*$DR$3)+(BK332*$DS$3)+BQ332+BV332+BW332+CC332+CD332</f>
        <v>0</v>
      </c>
      <c r="CT332" s="840">
        <f t="shared" ref="CT332:CT343" si="1889">CR332+CS332</f>
        <v>0</v>
      </c>
      <c r="CU332" s="842"/>
      <c r="CV332" s="840" t="str">
        <f t="shared" ref="CV332" si="1890">IF(CU332&lt;&gt;"",IF(CT332=CU332,"OK","REVISAR"),"")</f>
        <v/>
      </c>
      <c r="DB332" s="843" t="str">
        <f t="shared" ref="DB332" si="1891">IF(F332&lt;&gt;"",IF(G332="CUMPLE",IF(P332="CUMPLE",IF(AB332="CUMPLE",IF(AY332="CUMPLE",IF(BT332="CUMPLE",IF(BY332="CUMPLE","HABILITADO","RECHAZADO"),"RECHAZADO"),"RECHAZADO"),"RECHAZADO"),"RECHAZADO"),"RECHAZADO"),"")</f>
        <v/>
      </c>
      <c r="DC332" s="844"/>
    </row>
    <row r="333" spans="1:107" hidden="1" x14ac:dyDescent="0.25">
      <c r="A333" s="1046"/>
      <c r="B333" s="870">
        <v>2</v>
      </c>
      <c r="C333" s="1043"/>
      <c r="D333" s="220"/>
      <c r="E333" s="156"/>
      <c r="F333" s="207"/>
      <c r="G333" s="169" t="str">
        <f t="shared" ref="G333" si="1892">IF(F333&lt;&gt;"",IF(F333=$DV$4,"CUMPLE","RECHAZADO"),"")</f>
        <v/>
      </c>
      <c r="H333" s="170"/>
      <c r="I333" s="216"/>
      <c r="J333" s="208"/>
      <c r="K333" s="173">
        <f t="shared" si="1850"/>
        <v>0</v>
      </c>
      <c r="L333" s="174" t="e">
        <f t="shared" si="1851"/>
        <v>#DIV/0!</v>
      </c>
      <c r="M333" s="175" t="e">
        <f t="shared" si="1852"/>
        <v>#DIV/0!</v>
      </c>
      <c r="N333" s="176" t="e">
        <f t="shared" si="1853"/>
        <v>#DIV/0!</v>
      </c>
      <c r="O333" s="177" t="e">
        <f t="shared" si="1854"/>
        <v>#DIV/0!</v>
      </c>
      <c r="P333" s="178" t="str">
        <f>IF(H333&lt;&gt;"",IF(J333=K333,IF(H333="SI",IF(AND(I333&lt;=$DF$4,I333&gt;=($DF$4*0.9)),"CUMPLE","NO CUMPLE"),IF(I333=$DF$4,"CUMPLE","NO CUMPLE")),"NO CUMPLE"),"")</f>
        <v/>
      </c>
      <c r="Q333" s="179">
        <f t="shared" si="1855"/>
        <v>0</v>
      </c>
      <c r="R333" s="180" t="str">
        <f t="shared" si="1654"/>
        <v/>
      </c>
      <c r="S333" s="180" t="str">
        <f t="shared" si="1617"/>
        <v/>
      </c>
      <c r="T333" s="209"/>
      <c r="U333" s="210"/>
      <c r="V333" s="155"/>
      <c r="W333" s="211"/>
      <c r="X333" s="212"/>
      <c r="Y333" s="184">
        <f>ROUND(W333*$DP$4,0)</f>
        <v>0</v>
      </c>
      <c r="Z333" s="184">
        <f t="shared" si="1618"/>
        <v>0</v>
      </c>
      <c r="AA333" s="1045"/>
      <c r="AB333" s="185" t="str">
        <f>IF(W333&lt;&gt;"",IF((Y333/$DP$4)/$DN$4&lt;=$AA$20,"CUMPLE","RECHAZADO"),"")</f>
        <v/>
      </c>
      <c r="AC333" s="186">
        <f t="shared" si="1859"/>
        <v>0</v>
      </c>
      <c r="AD333" s="186">
        <f t="shared" si="1860"/>
        <v>0</v>
      </c>
      <c r="AE333" s="209"/>
      <c r="AF333" s="211"/>
      <c r="AG333" s="184">
        <f>ROUND(AF333*$DQ$4,0)</f>
        <v>0</v>
      </c>
      <c r="AH333" s="1045"/>
      <c r="AI333" s="185" t="str">
        <f>IF(AF333&lt;&gt;"",IF(AG333/$DQ$4&lt;=$AH$20,"CUMPLE","RECHAZADO"),"")</f>
        <v/>
      </c>
      <c r="AJ333" s="209"/>
      <c r="AK333" s="211"/>
      <c r="AL333" s="184">
        <f>ROUND(AK333*$DR$4,0)</f>
        <v>0</v>
      </c>
      <c r="AM333" s="1045"/>
      <c r="AN333" s="185" t="str">
        <f>IF(AK333&lt;&gt;"",IF(AL333/$DR$4&lt;=$AM$20,"CUMPLE","RECHAZADO"),"")</f>
        <v/>
      </c>
      <c r="AO333" s="209"/>
      <c r="AP333" s="211"/>
      <c r="AQ333" s="184">
        <f>ROUND(AP333*$DS$4,0)</f>
        <v>0</v>
      </c>
      <c r="AR333" s="1045"/>
      <c r="AS333" s="185" t="str">
        <f>IF(AP333&lt;&gt;"",IF(AQ333/$DR$4&lt;=$AR$20,"CUMPLE","RECHAZADO"),"")</f>
        <v/>
      </c>
      <c r="AT333" s="213"/>
      <c r="AU333" s="188">
        <f t="shared" si="1864"/>
        <v>0</v>
      </c>
      <c r="AV333" s="170"/>
      <c r="AW333" s="189">
        <f t="shared" si="1865"/>
        <v>0</v>
      </c>
      <c r="AX333" s="189">
        <f t="shared" si="1866"/>
        <v>0</v>
      </c>
      <c r="AY333" s="189" t="str">
        <f t="shared" si="1867"/>
        <v xml:space="preserve"> </v>
      </c>
      <c r="AZ333" s="155"/>
      <c r="BA333" s="211"/>
      <c r="BB333" s="184">
        <f>ROUND(BA333*$DQ$4,0)</f>
        <v>0</v>
      </c>
      <c r="BC333" s="191">
        <f t="shared" ref="BC333" si="1893">$BC$4</f>
        <v>92828885</v>
      </c>
      <c r="BD333" s="192" t="str">
        <f t="shared" si="1630"/>
        <v/>
      </c>
      <c r="BE333" s="209"/>
      <c r="BF333" s="211"/>
      <c r="BG333" s="184">
        <f>ROUND(BF333*$DR$4,0)</f>
        <v>0</v>
      </c>
      <c r="BH333" s="184">
        <f t="shared" ref="BH333" si="1894">$BH$4</f>
        <v>924495218</v>
      </c>
      <c r="BI333" s="192" t="str">
        <f t="shared" si="1871"/>
        <v/>
      </c>
      <c r="BJ333" s="209"/>
      <c r="BK333" s="211"/>
      <c r="BL333" s="184">
        <f>ROUND(BK333*$DS$4,0)</f>
        <v>0</v>
      </c>
      <c r="BM333" s="1045"/>
      <c r="BN333" s="185" t="str">
        <f>IF(BK333&lt;&gt;"",IF((BL333/$DR$4)/$DN$4&lt;=$BM$20,"CUMPLE","RECHAZADO"),"")</f>
        <v/>
      </c>
      <c r="BO333" s="214"/>
      <c r="BP333" s="188">
        <f t="shared" si="1873"/>
        <v>0</v>
      </c>
      <c r="BQ333" s="170"/>
      <c r="BR333" s="189">
        <f t="shared" si="1874"/>
        <v>0</v>
      </c>
      <c r="BS333" s="189">
        <f t="shared" si="1875"/>
        <v>0</v>
      </c>
      <c r="BT333" s="189" t="str">
        <f t="shared" si="1876"/>
        <v xml:space="preserve"> </v>
      </c>
      <c r="BU333" s="155"/>
      <c r="BV333" s="170"/>
      <c r="BW333" s="170"/>
      <c r="BX333" s="194">
        <f t="shared" si="1877"/>
        <v>0</v>
      </c>
      <c r="BY333" s="194" t="str">
        <f>IF(BV333&lt;&gt;"",IF(AND(BV333/$DN$4&lt;=$BY$15,BV333/$DN$4&gt;=$BY$16),"CUMPLE","RECHAZADO"),"")</f>
        <v/>
      </c>
      <c r="BZ333" s="194">
        <f t="shared" si="1878"/>
        <v>0</v>
      </c>
      <c r="CA333" s="194">
        <f t="shared" si="1879"/>
        <v>0</v>
      </c>
      <c r="CB333" s="155"/>
      <c r="CC333" s="170"/>
      <c r="CD333" s="170"/>
      <c r="CE333" s="194">
        <f t="shared" si="1880"/>
        <v>0</v>
      </c>
      <c r="CF333" s="194" t="str">
        <f>IF(CC333&lt;&gt;"",IF(AND(CC333/$DN$4&lt;=$CF$15,CC333/$DS$4&gt;=$CF$16),"CUMPLE","RECHAZADO"),"")</f>
        <v/>
      </c>
      <c r="CG333" s="194">
        <f t="shared" si="1881"/>
        <v>0</v>
      </c>
      <c r="CH333" s="194">
        <f t="shared" si="1882"/>
        <v>0</v>
      </c>
      <c r="CI333" s="215"/>
      <c r="CJ333" s="196" t="str">
        <f t="shared" si="1883"/>
        <v/>
      </c>
      <c r="CK333" s="197">
        <f t="shared" si="1884"/>
        <v>0</v>
      </c>
      <c r="CL333" s="198" t="str">
        <f t="shared" si="1646"/>
        <v/>
      </c>
      <c r="CM333" s="155"/>
      <c r="CN333" s="199" t="str">
        <f t="shared" si="1886"/>
        <v/>
      </c>
      <c r="CO333" s="200">
        <f t="shared" si="1887"/>
        <v>0</v>
      </c>
      <c r="CP333" s="201" t="str">
        <f t="shared" si="1649"/>
        <v/>
      </c>
      <c r="CQ333" s="156"/>
      <c r="CR333" s="202">
        <f t="shared" si="1650"/>
        <v>0</v>
      </c>
      <c r="CS333" s="194">
        <f>(W333*$DP$4)+X333+(AF333*$DQ$4)+(AK333*$DR$4)+(AP333*$DS$4)+AV333+(BA333*$DQ$4)+(BF333*$DR$4)+(BK333*$DS$4)+BQ333+BV333+BW333+CC333+CD333</f>
        <v>0</v>
      </c>
      <c r="CT333" s="201">
        <f t="shared" si="1889"/>
        <v>0</v>
      </c>
      <c r="CU333" s="203"/>
      <c r="CV333" s="201" t="str">
        <f t="shared" si="1732"/>
        <v/>
      </c>
      <c r="DB333" s="204" t="str">
        <f t="shared" si="1652"/>
        <v/>
      </c>
      <c r="DC333" s="206"/>
    </row>
    <row r="334" spans="1:107" hidden="1" x14ac:dyDescent="0.25">
      <c r="A334" s="1046"/>
      <c r="B334" s="870">
        <v>3</v>
      </c>
      <c r="C334" s="1043"/>
      <c r="D334" s="220"/>
      <c r="E334" s="156"/>
      <c r="F334" s="207"/>
      <c r="G334" s="169" t="str">
        <f t="shared" ref="G334" si="1895">IF(F334&lt;&gt;"",IF(F334=$DV$5,"CUMPLE","RECHAZADO"),"")</f>
        <v/>
      </c>
      <c r="H334" s="170"/>
      <c r="I334" s="216"/>
      <c r="J334" s="208"/>
      <c r="K334" s="173">
        <f t="shared" si="1850"/>
        <v>0</v>
      </c>
      <c r="L334" s="174" t="e">
        <f t="shared" si="1851"/>
        <v>#DIV/0!</v>
      </c>
      <c r="M334" s="175" t="e">
        <f t="shared" si="1852"/>
        <v>#DIV/0!</v>
      </c>
      <c r="N334" s="176" t="e">
        <f t="shared" si="1853"/>
        <v>#DIV/0!</v>
      </c>
      <c r="O334" s="177" t="e">
        <f t="shared" si="1854"/>
        <v>#DIV/0!</v>
      </c>
      <c r="P334" s="178" t="str">
        <f>IF(H334&lt;&gt;"",IF(J334=K334,IF(H334="SI",IF(AND(I334&lt;=$DF$5,I334&gt;=($DF$5*0.9)),"CUMPLE","NO CUMPLE"),IF(I334=$DF$5,"CUMPLE","NO CUMPLE")),"NO CUMPLE"),"")</f>
        <v/>
      </c>
      <c r="Q334" s="179">
        <f t="shared" si="1855"/>
        <v>0</v>
      </c>
      <c r="R334" s="180" t="str">
        <f t="shared" si="1654"/>
        <v/>
      </c>
      <c r="S334" s="180" t="str">
        <f t="shared" si="1617"/>
        <v/>
      </c>
      <c r="T334" s="209"/>
      <c r="U334" s="210"/>
      <c r="V334" s="155"/>
      <c r="W334" s="211"/>
      <c r="X334" s="212"/>
      <c r="Y334" s="184">
        <f>ROUND(W334*$DP$5,0)</f>
        <v>0</v>
      </c>
      <c r="Z334" s="184">
        <f t="shared" si="1618"/>
        <v>0</v>
      </c>
      <c r="AA334" s="1045"/>
      <c r="AB334" s="185" t="str">
        <f>IF(W334&lt;&gt;"",IF((Y334/$DP$5)/$DN$5&lt;=$AA$20,"CUMPLE","RECHAZADO"),"")</f>
        <v/>
      </c>
      <c r="AC334" s="186">
        <f t="shared" si="1859"/>
        <v>0</v>
      </c>
      <c r="AD334" s="186">
        <f t="shared" si="1860"/>
        <v>0</v>
      </c>
      <c r="AE334" s="209"/>
      <c r="AF334" s="211"/>
      <c r="AG334" s="184">
        <f>ROUND(AF334*$DQ$5,0)</f>
        <v>0</v>
      </c>
      <c r="AH334" s="1045"/>
      <c r="AI334" s="185" t="str">
        <f>IF(AF334&lt;&gt;"",IF(AG334/$DQ$5&lt;=$AH$20,"CUMPLE","RECHAZADO"),"")</f>
        <v/>
      </c>
      <c r="AJ334" s="209"/>
      <c r="AK334" s="211"/>
      <c r="AL334" s="184">
        <f>ROUND(AK334*$DR$5,0)</f>
        <v>0</v>
      </c>
      <c r="AM334" s="1045"/>
      <c r="AN334" s="185" t="str">
        <f>IF(AK334&lt;&gt;"",IF(AL334/$DR$5&lt;=$AM$20,"CUMPLE","RECHAZADO"),"")</f>
        <v/>
      </c>
      <c r="AO334" s="209"/>
      <c r="AP334" s="211"/>
      <c r="AQ334" s="184">
        <f>ROUND(AP334*$DS$5,0)</f>
        <v>0</v>
      </c>
      <c r="AR334" s="1045"/>
      <c r="AS334" s="185" t="str">
        <f>IF(AP334&lt;&gt;"",IF(AQ334/$DR$5&lt;=$AR$20,"CUMPLE","RECHAZADO"),"")</f>
        <v/>
      </c>
      <c r="AT334" s="213"/>
      <c r="AU334" s="188">
        <f t="shared" si="1864"/>
        <v>0</v>
      </c>
      <c r="AV334" s="170"/>
      <c r="AW334" s="189">
        <f t="shared" si="1865"/>
        <v>0</v>
      </c>
      <c r="AX334" s="189">
        <f t="shared" si="1866"/>
        <v>0</v>
      </c>
      <c r="AY334" s="189" t="str">
        <f t="shared" si="1867"/>
        <v xml:space="preserve"> </v>
      </c>
      <c r="AZ334" s="155"/>
      <c r="BA334" s="211"/>
      <c r="BB334" s="184">
        <f>ROUND(BA334*$DQ$5,0)</f>
        <v>0</v>
      </c>
      <c r="BC334" s="191">
        <f t="shared" ref="BC334" si="1896">$BC$5</f>
        <v>123465503</v>
      </c>
      <c r="BD334" s="192" t="str">
        <f t="shared" si="1630"/>
        <v/>
      </c>
      <c r="BE334" s="209"/>
      <c r="BF334" s="211"/>
      <c r="BG334" s="184">
        <f>ROUND(BF334*$DR$5,0)</f>
        <v>0</v>
      </c>
      <c r="BH334" s="184">
        <f t="shared" ref="BH334" si="1897">$BH$5</f>
        <v>1325724320</v>
      </c>
      <c r="BI334" s="192" t="str">
        <f t="shared" si="1871"/>
        <v/>
      </c>
      <c r="BJ334" s="209"/>
      <c r="BK334" s="211"/>
      <c r="BL334" s="184">
        <f>ROUND(BK334*$DS$5,0)</f>
        <v>0</v>
      </c>
      <c r="BM334" s="1045"/>
      <c r="BN334" s="185" t="str">
        <f>IF(BK334&lt;&gt;"",IF((BL334/$DR$5)/$DN$5&lt;=$BM$20,"CUMPLE","RECHAZADO"),"")</f>
        <v/>
      </c>
      <c r="BO334" s="214"/>
      <c r="BP334" s="188">
        <f t="shared" si="1873"/>
        <v>0</v>
      </c>
      <c r="BQ334" s="170"/>
      <c r="BR334" s="189">
        <f t="shared" si="1874"/>
        <v>0</v>
      </c>
      <c r="BS334" s="189">
        <f t="shared" si="1875"/>
        <v>0</v>
      </c>
      <c r="BT334" s="189" t="str">
        <f t="shared" si="1876"/>
        <v xml:space="preserve"> </v>
      </c>
      <c r="BU334" s="155"/>
      <c r="BV334" s="170"/>
      <c r="BW334" s="170"/>
      <c r="BX334" s="194">
        <f t="shared" si="1877"/>
        <v>0</v>
      </c>
      <c r="BY334" s="194" t="str">
        <f>IF(BV334&lt;&gt;"",IF(AND(BV334/$DN$5&lt;=$BY$15,BV334/$DN$5&gt;=$BY$16),"CUMPLE","RECHAZADO"),"")</f>
        <v/>
      </c>
      <c r="BZ334" s="194">
        <f t="shared" si="1878"/>
        <v>0</v>
      </c>
      <c r="CA334" s="194">
        <f t="shared" si="1879"/>
        <v>0</v>
      </c>
      <c r="CB334" s="155"/>
      <c r="CC334" s="170"/>
      <c r="CD334" s="170"/>
      <c r="CE334" s="194">
        <f t="shared" si="1880"/>
        <v>0</v>
      </c>
      <c r="CF334" s="194" t="str">
        <f>IF(CC334&lt;&gt;"",IF(AND(CC334/$DN$5&lt;=$CF$15,CC334/$DS$5&gt;=$CF$16),"CUMPLE","RECHAZADO"),"")</f>
        <v/>
      </c>
      <c r="CG334" s="194">
        <f t="shared" si="1881"/>
        <v>0</v>
      </c>
      <c r="CH334" s="194">
        <f t="shared" si="1882"/>
        <v>0</v>
      </c>
      <c r="CI334" s="215"/>
      <c r="CJ334" s="196" t="str">
        <f t="shared" si="1883"/>
        <v/>
      </c>
      <c r="CK334" s="197">
        <f t="shared" si="1884"/>
        <v>0</v>
      </c>
      <c r="CL334" s="198" t="str">
        <f t="shared" si="1646"/>
        <v/>
      </c>
      <c r="CM334" s="155"/>
      <c r="CN334" s="199" t="str">
        <f t="shared" si="1886"/>
        <v/>
      </c>
      <c r="CO334" s="200">
        <f t="shared" si="1887"/>
        <v>0</v>
      </c>
      <c r="CP334" s="201" t="str">
        <f t="shared" si="1649"/>
        <v/>
      </c>
      <c r="CQ334" s="156"/>
      <c r="CR334" s="202">
        <f t="shared" si="1650"/>
        <v>0</v>
      </c>
      <c r="CS334" s="194">
        <f>(W334*$DP$5)+X334+(AF334*$DQ$5)+(AK334*$DR$5)+(AP334*$DS$5)+AV334+(BA334*$DQ$5)+(BF334*$DR$5)+(BK334*$DS$5)+BQ334+BV334+BW334+CC334+CD334</f>
        <v>0</v>
      </c>
      <c r="CT334" s="201">
        <f t="shared" si="1889"/>
        <v>0</v>
      </c>
      <c r="CU334" s="203"/>
      <c r="CV334" s="201" t="str">
        <f t="shared" si="1732"/>
        <v/>
      </c>
      <c r="DB334" s="204" t="str">
        <f t="shared" si="1652"/>
        <v/>
      </c>
      <c r="DC334" s="206"/>
    </row>
    <row r="335" spans="1:107" hidden="1" x14ac:dyDescent="0.25">
      <c r="A335" s="1046"/>
      <c r="B335" s="870">
        <v>4</v>
      </c>
      <c r="C335" s="1043"/>
      <c r="D335" s="220"/>
      <c r="E335" s="156"/>
      <c r="F335" s="207"/>
      <c r="G335" s="169" t="str">
        <f t="shared" ref="G335" si="1898">IF(F335&lt;&gt;"",IF(F335=$DV$6,"CUMPLE","RECHAZADO"),"")</f>
        <v/>
      </c>
      <c r="H335" s="170"/>
      <c r="I335" s="216"/>
      <c r="J335" s="208"/>
      <c r="K335" s="173">
        <f t="shared" si="1850"/>
        <v>0</v>
      </c>
      <c r="L335" s="174" t="e">
        <f t="shared" si="1851"/>
        <v>#DIV/0!</v>
      </c>
      <c r="M335" s="175" t="e">
        <f t="shared" si="1852"/>
        <v>#DIV/0!</v>
      </c>
      <c r="N335" s="176" t="e">
        <f t="shared" si="1853"/>
        <v>#DIV/0!</v>
      </c>
      <c r="O335" s="177" t="e">
        <f t="shared" si="1854"/>
        <v>#DIV/0!</v>
      </c>
      <c r="P335" s="178" t="str">
        <f t="shared" ref="P335" si="1899">IF(H335&lt;&gt;"",IF(J335=K335,IF(H335="SI",IF(AND(I335&lt;=$DF$4,I335&gt;=($DF$4*0.9)),"CUMPLE","NO CUMPLE"),IF(I335=$DF$4,"CUMPLE","NO CUMPLE")),"NO CUMPLE"),"")</f>
        <v/>
      </c>
      <c r="Q335" s="179">
        <f t="shared" si="1855"/>
        <v>0</v>
      </c>
      <c r="R335" s="180" t="str">
        <f t="shared" si="1654"/>
        <v/>
      </c>
      <c r="S335" s="180" t="str">
        <f t="shared" si="1617"/>
        <v/>
      </c>
      <c r="T335" s="209"/>
      <c r="U335" s="210"/>
      <c r="V335" s="155"/>
      <c r="W335" s="211"/>
      <c r="X335" s="212"/>
      <c r="Y335" s="184">
        <f>ROUND(W335*$DP$6,0)</f>
        <v>0</v>
      </c>
      <c r="Z335" s="184">
        <f t="shared" si="1618"/>
        <v>0</v>
      </c>
      <c r="AA335" s="1045"/>
      <c r="AB335" s="185" t="str">
        <f>IF(W335&lt;&gt;"",IF((Y335/$DP$6)/$DN$6&lt;=$AA$20,"CUMPLE","RECHAZADO"),"")</f>
        <v/>
      </c>
      <c r="AC335" s="186">
        <f t="shared" si="1859"/>
        <v>0</v>
      </c>
      <c r="AD335" s="186">
        <f t="shared" si="1860"/>
        <v>0</v>
      </c>
      <c r="AE335" s="209"/>
      <c r="AF335" s="211"/>
      <c r="AG335" s="184">
        <f>ROUND(AF335*$DQ$6,0)</f>
        <v>0</v>
      </c>
      <c r="AH335" s="1045"/>
      <c r="AI335" s="185" t="str">
        <f>IF(AF335&lt;&gt;"",IF(AG335/$DQ$6&lt;=$AH$20,"CUMPLE","RECHAZADO"),"")</f>
        <v/>
      </c>
      <c r="AJ335" s="209"/>
      <c r="AK335" s="211"/>
      <c r="AL335" s="184">
        <f>ROUND(AK335*$DR$6,0)</f>
        <v>0</v>
      </c>
      <c r="AM335" s="1045"/>
      <c r="AN335" s="185" t="str">
        <f>IF(AK335&lt;&gt;"",IF(AL335/$DR$6&lt;=$AM$20,"CUMPLE","RECHAZADO"),"")</f>
        <v/>
      </c>
      <c r="AO335" s="209"/>
      <c r="AP335" s="211"/>
      <c r="AQ335" s="184">
        <f>ROUND(AP335*$DS$6,0)</f>
        <v>0</v>
      </c>
      <c r="AR335" s="1045"/>
      <c r="AS335" s="185" t="str">
        <f>IF(AP335&lt;&gt;"",IF(AQ335/$DR$6&lt;=$AR$20,"CUMPLE","RECHAZADO"),"")</f>
        <v/>
      </c>
      <c r="AT335" s="213"/>
      <c r="AU335" s="188">
        <f t="shared" si="1864"/>
        <v>0</v>
      </c>
      <c r="AV335" s="170"/>
      <c r="AW335" s="189">
        <f t="shared" si="1865"/>
        <v>0</v>
      </c>
      <c r="AX335" s="189">
        <f t="shared" si="1866"/>
        <v>0</v>
      </c>
      <c r="AY335" s="189" t="str">
        <f>IF(AV335&lt;&gt;"",IF(AN335="CUMPLE","CUMPLE","NO CUMPLE"),"")</f>
        <v/>
      </c>
      <c r="AZ335" s="155"/>
      <c r="BA335" s="211"/>
      <c r="BB335" s="184">
        <f>ROUND(BA335*$DQ$6,0)</f>
        <v>0</v>
      </c>
      <c r="BC335" s="191">
        <f t="shared" ref="BC335" si="1900">$BC$6</f>
        <v>599037720</v>
      </c>
      <c r="BD335" s="192" t="str">
        <f t="shared" si="1630"/>
        <v/>
      </c>
      <c r="BE335" s="209"/>
      <c r="BF335" s="211"/>
      <c r="BG335" s="184">
        <f>ROUND(BF335*$DR$6,0)</f>
        <v>0</v>
      </c>
      <c r="BH335" s="184">
        <f t="shared" ref="BH335" si="1901">$BH$6</f>
        <v>1500854400</v>
      </c>
      <c r="BI335" s="192" t="str">
        <f t="shared" si="1871"/>
        <v/>
      </c>
      <c r="BJ335" s="209"/>
      <c r="BK335" s="211"/>
      <c r="BL335" s="184">
        <f>ROUND(BK335*$DS$6,0)</f>
        <v>0</v>
      </c>
      <c r="BM335" s="1045"/>
      <c r="BN335" s="185" t="str">
        <f>IF(BK335&lt;&gt;"",IF((BL335/$DR$6)/$DN$6&lt;=$BM$20,"CUMPLE","RECHAZADO"),"")</f>
        <v/>
      </c>
      <c r="BO335" s="214"/>
      <c r="BP335" s="188">
        <f t="shared" si="1873"/>
        <v>0</v>
      </c>
      <c r="BQ335" s="170"/>
      <c r="BR335" s="189">
        <f t="shared" si="1874"/>
        <v>0</v>
      </c>
      <c r="BS335" s="189">
        <f t="shared" si="1875"/>
        <v>0</v>
      </c>
      <c r="BT335" s="189" t="str">
        <f>IF(BQ335&lt;&gt;"",IF(BI335="CUMPLE","CUMPLE","NO CUMPLE"),"")</f>
        <v/>
      </c>
      <c r="BU335" s="155"/>
      <c r="BV335" s="170"/>
      <c r="BW335" s="170"/>
      <c r="BX335" s="194">
        <f t="shared" si="1877"/>
        <v>0</v>
      </c>
      <c r="BY335" s="194" t="str">
        <f>IF(BV335&lt;&gt;"",IF(AND(BV335/$DN$6&lt;=$BY$15,BV335/$DN$6&gt;=$BY$16),"CUMPLE","RECHAZADO"),"")</f>
        <v/>
      </c>
      <c r="BZ335" s="194">
        <f t="shared" si="1878"/>
        <v>0</v>
      </c>
      <c r="CA335" s="194">
        <f t="shared" si="1879"/>
        <v>0</v>
      </c>
      <c r="CB335" s="155"/>
      <c r="CC335" s="170"/>
      <c r="CD335" s="170"/>
      <c r="CE335" s="194">
        <f t="shared" si="1880"/>
        <v>0</v>
      </c>
      <c r="CF335" s="194" t="str">
        <f>IF(CC335&lt;&gt;"",IF(AND(CC335/$DN$6&lt;=$CF$15,CC335/$DS$6&gt;=$CF$16),"CUMPLE","RECHAZADO"),"")</f>
        <v/>
      </c>
      <c r="CG335" s="194">
        <f t="shared" si="1881"/>
        <v>0</v>
      </c>
      <c r="CH335" s="194">
        <f t="shared" si="1882"/>
        <v>0</v>
      </c>
      <c r="CI335" s="215"/>
      <c r="CJ335" s="196" t="str">
        <f t="shared" si="1883"/>
        <v/>
      </c>
      <c r="CK335" s="197">
        <f t="shared" si="1884"/>
        <v>0</v>
      </c>
      <c r="CL335" s="198" t="str">
        <f t="shared" si="1646"/>
        <v/>
      </c>
      <c r="CM335" s="155"/>
      <c r="CN335" s="199" t="str">
        <f t="shared" si="1886"/>
        <v/>
      </c>
      <c r="CO335" s="200">
        <f t="shared" si="1887"/>
        <v>0</v>
      </c>
      <c r="CP335" s="201" t="str">
        <f t="shared" si="1649"/>
        <v/>
      </c>
      <c r="CQ335" s="156"/>
      <c r="CR335" s="202">
        <f t="shared" si="1650"/>
        <v>0</v>
      </c>
      <c r="CS335" s="194">
        <f>(W335*$DP$6)+X335+(AF335*$DQ$6)+(AK335*$DR$6)+(AP335*$DS$6)+AV335+(BA335*$DQ$6)+(BF335*$DR$6)+(BK335*$DS$6)+BQ335+BV335+BW335+CC335+CD335</f>
        <v>0</v>
      </c>
      <c r="CT335" s="201">
        <f t="shared" si="1889"/>
        <v>0</v>
      </c>
      <c r="CU335" s="203"/>
      <c r="CV335" s="201" t="str">
        <f t="shared" si="1732"/>
        <v/>
      </c>
      <c r="DB335" s="204" t="str">
        <f t="shared" si="1652"/>
        <v/>
      </c>
      <c r="DC335" s="206"/>
    </row>
    <row r="336" spans="1:107" hidden="1" x14ac:dyDescent="0.25">
      <c r="A336" s="1046"/>
      <c r="B336" s="870">
        <v>5</v>
      </c>
      <c r="C336" s="1043"/>
      <c r="D336" s="220"/>
      <c r="E336" s="156"/>
      <c r="F336" s="207"/>
      <c r="G336" s="169" t="str">
        <f t="shared" ref="G336" si="1902">IF(F336&lt;&gt;"",IF(F336=$DV$7,"CUMPLE","RECHAZADO"),"")</f>
        <v/>
      </c>
      <c r="H336" s="170"/>
      <c r="I336" s="216"/>
      <c r="J336" s="208"/>
      <c r="K336" s="173">
        <f t="shared" si="1850"/>
        <v>0</v>
      </c>
      <c r="L336" s="174" t="e">
        <f t="shared" si="1851"/>
        <v>#DIV/0!</v>
      </c>
      <c r="M336" s="175" t="e">
        <f t="shared" si="1852"/>
        <v>#DIV/0!</v>
      </c>
      <c r="N336" s="176" t="e">
        <f t="shared" si="1853"/>
        <v>#DIV/0!</v>
      </c>
      <c r="O336" s="177" t="e">
        <f t="shared" si="1854"/>
        <v>#DIV/0!</v>
      </c>
      <c r="P336" s="178" t="str">
        <f>IF(H336&lt;&gt;"",IF(J336=K336,IF(H336="SI",IF(AND(I336&lt;=$DF$7,I336&gt;=($DF$7*0.9)),"CUMPLE","NO CUMPLE"),IF(I336=$DF$7,"CUMPLE","NO CUMPLE")),"NO CUMPLE"),"")</f>
        <v/>
      </c>
      <c r="Q336" s="179">
        <f t="shared" si="1855"/>
        <v>0</v>
      </c>
      <c r="R336" s="180" t="str">
        <f t="shared" si="1654"/>
        <v/>
      </c>
      <c r="S336" s="180" t="str">
        <f t="shared" si="1617"/>
        <v/>
      </c>
      <c r="T336" s="209"/>
      <c r="U336" s="210"/>
      <c r="V336" s="155"/>
      <c r="W336" s="211"/>
      <c r="X336" s="212"/>
      <c r="Y336" s="184">
        <f>ROUND(W336*$DP$7,0)</f>
        <v>0</v>
      </c>
      <c r="Z336" s="184">
        <f t="shared" si="1618"/>
        <v>0</v>
      </c>
      <c r="AA336" s="1045"/>
      <c r="AB336" s="185" t="str">
        <f>IF(W336&lt;&gt;"",IF((Y336/$DP$7)/$DN$7&lt;=$AA$20,"CUMPLE","RECHAZADO"),"")</f>
        <v/>
      </c>
      <c r="AC336" s="186">
        <f t="shared" si="1859"/>
        <v>0</v>
      </c>
      <c r="AD336" s="186">
        <f t="shared" si="1860"/>
        <v>0</v>
      </c>
      <c r="AE336" s="209"/>
      <c r="AF336" s="211"/>
      <c r="AG336" s="184">
        <f>ROUND(AF336*$DQ$7,0)</f>
        <v>0</v>
      </c>
      <c r="AH336" s="1045"/>
      <c r="AI336" s="185" t="str">
        <f>IF(AF336&lt;&gt;"",IF(AG336/$DQ$7&lt;=$AH$20,"CUMPLE","RECHAZADO"),"")</f>
        <v/>
      </c>
      <c r="AJ336" s="209"/>
      <c r="AK336" s="211"/>
      <c r="AL336" s="184">
        <f>ROUND(AK336*$DR$7,0)</f>
        <v>0</v>
      </c>
      <c r="AM336" s="1045"/>
      <c r="AN336" s="185" t="str">
        <f>IF(AK336&lt;&gt;"",IF(AL336/$DR$7&lt;=$AM$20,"CUMPLE","RECHAZADO"),"")</f>
        <v/>
      </c>
      <c r="AO336" s="209"/>
      <c r="AP336" s="211"/>
      <c r="AQ336" s="184">
        <f>ROUND(AP336*$DS$7,0)</f>
        <v>0</v>
      </c>
      <c r="AR336" s="1045"/>
      <c r="AS336" s="185" t="str">
        <f>IF(AP336&lt;&gt;"",IF(AQ336/$DR$7&lt;=$AR$20,"CUMPLE","RECHAZADO"),"")</f>
        <v/>
      </c>
      <c r="AT336" s="213"/>
      <c r="AU336" s="188">
        <f t="shared" si="1864"/>
        <v>0</v>
      </c>
      <c r="AV336" s="170"/>
      <c r="AW336" s="189">
        <f t="shared" si="1865"/>
        <v>0</v>
      </c>
      <c r="AX336" s="189">
        <f t="shared" si="1866"/>
        <v>0</v>
      </c>
      <c r="AY336" s="189" t="str">
        <f>IF(AV336&lt;&gt;"",IF(AI336="CUMPLE",IF(AN336="CUMPLE","CUMPLE","NO CUMPLE"),"NO CUMPLE")," ")</f>
        <v xml:space="preserve"> </v>
      </c>
      <c r="AZ336" s="155"/>
      <c r="BA336" s="211"/>
      <c r="BB336" s="184">
        <f>ROUND(BA336*$DQ$7,0)</f>
        <v>0</v>
      </c>
      <c r="BC336" s="191">
        <f t="shared" ref="BC336" si="1903">$BC$7</f>
        <v>512088380</v>
      </c>
      <c r="BD336" s="192" t="str">
        <f t="shared" si="1630"/>
        <v/>
      </c>
      <c r="BE336" s="209"/>
      <c r="BF336" s="211"/>
      <c r="BG336" s="184">
        <f>ROUND(BF336*$DR$7,0)</f>
        <v>0</v>
      </c>
      <c r="BH336" s="184">
        <f t="shared" ref="BH336" si="1904">$BH$7</f>
        <v>1342093772</v>
      </c>
      <c r="BI336" s="192" t="str">
        <f t="shared" si="1871"/>
        <v/>
      </c>
      <c r="BJ336" s="209"/>
      <c r="BK336" s="211"/>
      <c r="BL336" s="184">
        <f>ROUND(BK336*$DS$7,0)</f>
        <v>0</v>
      </c>
      <c r="BM336" s="1045"/>
      <c r="BN336" s="185" t="str">
        <f>IF(BK336&lt;&gt;"",IF((BL336/$DR$7)/$DN$7&lt;=$BM$20,"CUMPLE","RECHAZADO"),"")</f>
        <v/>
      </c>
      <c r="BO336" s="214"/>
      <c r="BP336" s="188">
        <f t="shared" si="1873"/>
        <v>0</v>
      </c>
      <c r="BQ336" s="170"/>
      <c r="BR336" s="189">
        <f t="shared" si="1874"/>
        <v>0</v>
      </c>
      <c r="BS336" s="189">
        <f t="shared" si="1875"/>
        <v>0</v>
      </c>
      <c r="BT336" s="189" t="str">
        <f>IF(BQ336&lt;&gt;"",IF(BD336="CUMPLE",IF(BI336="CUMPLE","CUMPLE","NO CUMPLE"),"NO CUMPLE")," ")</f>
        <v xml:space="preserve"> </v>
      </c>
      <c r="BU336" s="155"/>
      <c r="BV336" s="170"/>
      <c r="BW336" s="170"/>
      <c r="BX336" s="194">
        <f t="shared" si="1877"/>
        <v>0</v>
      </c>
      <c r="BY336" s="194" t="str">
        <f>IF(BV336&lt;&gt;"",IF(AND(BV336/$DN$7&lt;=$BY$15,BV336/$DN$7&gt;=$BY$16),"CUMPLE","RECHAZADO"),"")</f>
        <v/>
      </c>
      <c r="BZ336" s="194">
        <f t="shared" si="1878"/>
        <v>0</v>
      </c>
      <c r="CA336" s="194">
        <f t="shared" si="1879"/>
        <v>0</v>
      </c>
      <c r="CB336" s="155"/>
      <c r="CC336" s="170"/>
      <c r="CD336" s="170"/>
      <c r="CE336" s="194">
        <f t="shared" si="1880"/>
        <v>0</v>
      </c>
      <c r="CF336" s="194" t="str">
        <f>IF(CC336&lt;&gt;"",IF(AND(CC336/$DN$7&lt;=$CF$15,CC336/$DS$7&gt;=$CF$16),"CUMPLE","RECHAZADO"),"")</f>
        <v/>
      </c>
      <c r="CG336" s="194">
        <f t="shared" si="1881"/>
        <v>0</v>
      </c>
      <c r="CH336" s="194">
        <f t="shared" si="1882"/>
        <v>0</v>
      </c>
      <c r="CI336" s="215"/>
      <c r="CJ336" s="196" t="str">
        <f t="shared" si="1883"/>
        <v/>
      </c>
      <c r="CK336" s="197">
        <f t="shared" si="1884"/>
        <v>0</v>
      </c>
      <c r="CL336" s="198" t="str">
        <f t="shared" si="1646"/>
        <v/>
      </c>
      <c r="CM336" s="155"/>
      <c r="CN336" s="199" t="str">
        <f t="shared" si="1886"/>
        <v/>
      </c>
      <c r="CO336" s="200">
        <f t="shared" si="1887"/>
        <v>0</v>
      </c>
      <c r="CP336" s="201" t="str">
        <f t="shared" si="1649"/>
        <v/>
      </c>
      <c r="CQ336" s="156"/>
      <c r="CR336" s="202">
        <f t="shared" si="1650"/>
        <v>0</v>
      </c>
      <c r="CS336" s="194">
        <f>(W336*$DP$7)+X336+(AF336*$DQ$7)+(AK336*$DR$7)+(AP336*$DS$7)+AV336+(BA336*$DQ$7)+(BF336*$DR$7)+(BK336*$DS$7)+BQ336+BV336+BW336+CC336+CD336</f>
        <v>0</v>
      </c>
      <c r="CT336" s="201">
        <f t="shared" si="1889"/>
        <v>0</v>
      </c>
      <c r="CU336" s="203"/>
      <c r="CV336" s="201" t="str">
        <f t="shared" si="1732"/>
        <v/>
      </c>
      <c r="DB336" s="204" t="str">
        <f t="shared" si="1652"/>
        <v/>
      </c>
      <c r="DC336" s="206"/>
    </row>
    <row r="337" spans="1:107" hidden="1" x14ac:dyDescent="0.25">
      <c r="A337" s="1046"/>
      <c r="B337" s="870">
        <v>6</v>
      </c>
      <c r="C337" s="1043"/>
      <c r="D337" s="220"/>
      <c r="E337" s="156"/>
      <c r="F337" s="207"/>
      <c r="G337" s="169" t="str">
        <f t="shared" ref="G337" si="1905">IF(F337&lt;&gt;"",IF(F337=$DV$8,"CUMPLE","RECHAZADO"),"")</f>
        <v/>
      </c>
      <c r="H337" s="170"/>
      <c r="I337" s="216"/>
      <c r="J337" s="208"/>
      <c r="K337" s="173">
        <f t="shared" si="1850"/>
        <v>0</v>
      </c>
      <c r="L337" s="174" t="e">
        <f t="shared" si="1851"/>
        <v>#DIV/0!</v>
      </c>
      <c r="M337" s="175" t="e">
        <f t="shared" si="1852"/>
        <v>#DIV/0!</v>
      </c>
      <c r="N337" s="176" t="e">
        <f t="shared" si="1853"/>
        <v>#DIV/0!</v>
      </c>
      <c r="O337" s="177" t="e">
        <f t="shared" si="1854"/>
        <v>#DIV/0!</v>
      </c>
      <c r="P337" s="178" t="str">
        <f>IF(H337&lt;&gt;"",IF(J337=K337,IF(H337="SI",IF(AND(I337&lt;=$DF$8,I337&gt;=($DF$8*0.9)),"CUMPLE","NO CUMPLE"),IF(I337=$DF$8,"CUMPLE","NO CUMPLE")),"NO CUMPLE"),"")</f>
        <v/>
      </c>
      <c r="Q337" s="179">
        <f t="shared" si="1855"/>
        <v>0</v>
      </c>
      <c r="R337" s="180" t="str">
        <f>IF(F337&lt;&gt;"",IF(G337="CUMPLE",IF(P337="CUMPLE",I337+J337,""),"RECHAZADO"),"")</f>
        <v/>
      </c>
      <c r="S337" s="180" t="str">
        <f t="shared" si="1617"/>
        <v/>
      </c>
      <c r="T337" s="209"/>
      <c r="U337" s="210"/>
      <c r="V337" s="155"/>
      <c r="W337" s="211"/>
      <c r="X337" s="212"/>
      <c r="Y337" s="184">
        <f>ROUND(W337*$DP$8,0)</f>
        <v>0</v>
      </c>
      <c r="Z337" s="184">
        <f t="shared" si="1618"/>
        <v>0</v>
      </c>
      <c r="AA337" s="1045"/>
      <c r="AB337" s="185" t="str">
        <f>IF(W337&lt;&gt;"",IF((Y337/$DP$8)/$DN$8&lt;=$AA$20,"CUMPLE","RECHAZADO"),"")</f>
        <v/>
      </c>
      <c r="AC337" s="186">
        <f t="shared" si="1859"/>
        <v>0</v>
      </c>
      <c r="AD337" s="186">
        <f t="shared" si="1860"/>
        <v>0</v>
      </c>
      <c r="AE337" s="209"/>
      <c r="AF337" s="211"/>
      <c r="AG337" s="184">
        <f>ROUND(AF337*$DQ$8,0)</f>
        <v>0</v>
      </c>
      <c r="AH337" s="1045"/>
      <c r="AI337" s="185" t="str">
        <f>IF(AF337&lt;&gt;"",IF(AG337/$DQ$8&lt;=$AH$20,"CUMPLE","RECHAZADO"),"")</f>
        <v/>
      </c>
      <c r="AJ337" s="209"/>
      <c r="AK337" s="211"/>
      <c r="AL337" s="184">
        <f>ROUND(AK337*$DR$8,0)</f>
        <v>0</v>
      </c>
      <c r="AM337" s="1045"/>
      <c r="AN337" s="185" t="str">
        <f>IF(AK337&lt;&gt;"",IF(AL337/$DR$8&lt;=$AM$20,"CUMPLE","RECHAZADO"),"")</f>
        <v/>
      </c>
      <c r="AO337" s="209"/>
      <c r="AP337" s="211"/>
      <c r="AQ337" s="184">
        <f>ROUND(AP337*$DS$8,0)</f>
        <v>0</v>
      </c>
      <c r="AR337" s="1045"/>
      <c r="AS337" s="185" t="str">
        <f>IF(AP337&lt;&gt;"",IF(AQ337/$DR$8&lt;=$AR$20,"CUMPLE","RECHAZADO"),"")</f>
        <v/>
      </c>
      <c r="AT337" s="213"/>
      <c r="AU337" s="188">
        <f t="shared" si="1864"/>
        <v>0</v>
      </c>
      <c r="AV337" s="170"/>
      <c r="AW337" s="189">
        <f t="shared" si="1865"/>
        <v>0</v>
      </c>
      <c r="AX337" s="189">
        <f t="shared" si="1866"/>
        <v>0</v>
      </c>
      <c r="AY337" s="189" t="str">
        <f>IF(AV337&lt;&gt;"",IF(AN337="CUMPLE","CUMPLE","NO CUMPLE"),"")</f>
        <v/>
      </c>
      <c r="AZ337" s="155"/>
      <c r="BA337" s="211"/>
      <c r="BB337" s="184">
        <f>ROUND(BA337*$DQ$8,0)</f>
        <v>0</v>
      </c>
      <c r="BC337" s="191">
        <f t="shared" ref="BC337" si="1906">$BC$8</f>
        <v>282572794</v>
      </c>
      <c r="BD337" s="192" t="str">
        <f t="shared" si="1630"/>
        <v/>
      </c>
      <c r="BE337" s="209"/>
      <c r="BF337" s="211"/>
      <c r="BG337" s="184">
        <f>ROUND(BF337*$DR$8,0)</f>
        <v>0</v>
      </c>
      <c r="BH337" s="184">
        <f t="shared" ref="BH337" si="1907">$BH$8</f>
        <v>1099881666</v>
      </c>
      <c r="BI337" s="192" t="str">
        <f t="shared" si="1871"/>
        <v/>
      </c>
      <c r="BJ337" s="209"/>
      <c r="BK337" s="211"/>
      <c r="BL337" s="184">
        <f>ROUND(BK337*$DS$8,0)</f>
        <v>0</v>
      </c>
      <c r="BM337" s="1045"/>
      <c r="BN337" s="185" t="str">
        <f>IF(BK337&lt;&gt;"",IF((BL337/$DR$8)/$DN$8&lt;=$BM$20,"CUMPLE","RECHAZADO"),"")</f>
        <v/>
      </c>
      <c r="BO337" s="214"/>
      <c r="BP337" s="188">
        <f t="shared" si="1873"/>
        <v>0</v>
      </c>
      <c r="BQ337" s="170"/>
      <c r="BR337" s="189">
        <f t="shared" si="1874"/>
        <v>0</v>
      </c>
      <c r="BS337" s="189">
        <f t="shared" si="1875"/>
        <v>0</v>
      </c>
      <c r="BT337" s="189" t="str">
        <f>IF(BQ337&lt;&gt;"",IF(BI337="CUMPLE","CUMPLE","NO CUMPLE"),"")</f>
        <v/>
      </c>
      <c r="BU337" s="155"/>
      <c r="BV337" s="170"/>
      <c r="BW337" s="170"/>
      <c r="BX337" s="194">
        <f t="shared" si="1877"/>
        <v>0</v>
      </c>
      <c r="BY337" s="194" t="str">
        <f>IF(BV337&lt;&gt;"",IF(AND(BV337/$DN$8&lt;=$BY$15,BV337/$DN$8&gt;=$BY$16),"CUMPLE","RECHAZADO"),"")</f>
        <v/>
      </c>
      <c r="BZ337" s="194">
        <f t="shared" si="1878"/>
        <v>0</v>
      </c>
      <c r="CA337" s="194">
        <f t="shared" si="1879"/>
        <v>0</v>
      </c>
      <c r="CB337" s="155"/>
      <c r="CC337" s="170"/>
      <c r="CD337" s="170"/>
      <c r="CE337" s="194">
        <f t="shared" si="1880"/>
        <v>0</v>
      </c>
      <c r="CF337" s="194" t="str">
        <f>IF(CC337&lt;&gt;"",IF(AND(CC337/$DN$8&lt;=$CF$15,CC337/$DS$8&gt;=$CF$16),"CUMPLE","RECHAZADO"),"")</f>
        <v/>
      </c>
      <c r="CG337" s="194">
        <f t="shared" si="1881"/>
        <v>0</v>
      </c>
      <c r="CH337" s="194">
        <f t="shared" si="1882"/>
        <v>0</v>
      </c>
      <c r="CI337" s="215"/>
      <c r="CJ337" s="196" t="str">
        <f t="shared" si="1883"/>
        <v/>
      </c>
      <c r="CK337" s="197">
        <f t="shared" si="1884"/>
        <v>0</v>
      </c>
      <c r="CL337" s="198" t="str">
        <f t="shared" si="1646"/>
        <v/>
      </c>
      <c r="CM337" s="155"/>
      <c r="CN337" s="199" t="str">
        <f t="shared" si="1886"/>
        <v/>
      </c>
      <c r="CO337" s="200">
        <f t="shared" si="1887"/>
        <v>0</v>
      </c>
      <c r="CP337" s="201" t="str">
        <f t="shared" si="1649"/>
        <v/>
      </c>
      <c r="CQ337" s="156"/>
      <c r="CR337" s="202">
        <f t="shared" si="1650"/>
        <v>0</v>
      </c>
      <c r="CS337" s="194">
        <f>(W337*$DP$8)+X337+(AF337*$DQ$8)+(AK337*$DR$8)+(AP337*$DS$8)+AV337+(BA337*$DQ$8)+(BF337*$DR$8)+(BK337*$DS$8)+BQ337+BV337+BW337+CC337+CD337</f>
        <v>0</v>
      </c>
      <c r="CT337" s="201">
        <f t="shared" si="1889"/>
        <v>0</v>
      </c>
      <c r="CU337" s="203"/>
      <c r="CV337" s="201" t="str">
        <f t="shared" si="1732"/>
        <v/>
      </c>
      <c r="DB337" s="204" t="str">
        <f t="shared" si="1652"/>
        <v/>
      </c>
      <c r="DC337" s="206"/>
    </row>
    <row r="338" spans="1:107" hidden="1" x14ac:dyDescent="0.25">
      <c r="A338" s="1046"/>
      <c r="B338" s="870">
        <v>7</v>
      </c>
      <c r="C338" s="1043"/>
      <c r="D338" s="220"/>
      <c r="E338" s="156"/>
      <c r="F338" s="207"/>
      <c r="G338" s="169" t="str">
        <f t="shared" ref="G338" si="1908">IF(F338&lt;&gt;"",IF(F338=$DV$9,"CUMPLE","RECHAZADO"),"")</f>
        <v/>
      </c>
      <c r="H338" s="170"/>
      <c r="I338" s="216"/>
      <c r="J338" s="208"/>
      <c r="K338" s="173">
        <f t="shared" si="1850"/>
        <v>0</v>
      </c>
      <c r="L338" s="174" t="e">
        <f t="shared" si="1851"/>
        <v>#DIV/0!</v>
      </c>
      <c r="M338" s="175" t="e">
        <f t="shared" si="1852"/>
        <v>#DIV/0!</v>
      </c>
      <c r="N338" s="176" t="e">
        <f t="shared" si="1853"/>
        <v>#DIV/0!</v>
      </c>
      <c r="O338" s="177" t="e">
        <f t="shared" si="1854"/>
        <v>#DIV/0!</v>
      </c>
      <c r="P338" s="178" t="str">
        <f>IF(H338&lt;&gt;"",IF(J338=K338,IF(H338="SI",IF(AND(I338&lt;=$DF$9,I338&gt;=($DF$9*0.9)),"CUMPLE","NO CUMPLE"),IF(I338=$DF$9,"CUMPLE","NO CUMPLE")),"NO CUMPLE"),"")</f>
        <v/>
      </c>
      <c r="Q338" s="179">
        <f t="shared" si="1855"/>
        <v>0</v>
      </c>
      <c r="R338" s="180" t="str">
        <f t="shared" si="1654"/>
        <v/>
      </c>
      <c r="S338" s="180" t="str">
        <f t="shared" si="1617"/>
        <v/>
      </c>
      <c r="T338" s="209"/>
      <c r="U338" s="210"/>
      <c r="V338" s="155"/>
      <c r="W338" s="211"/>
      <c r="X338" s="212"/>
      <c r="Y338" s="184">
        <f>ROUND(W338*$DP$9,0)</f>
        <v>0</v>
      </c>
      <c r="Z338" s="184">
        <f t="shared" si="1618"/>
        <v>0</v>
      </c>
      <c r="AA338" s="1045"/>
      <c r="AB338" s="185" t="str">
        <f>IF(W338&lt;&gt;"",IF((Y338/$DP$9)/$DN$9&lt;=$AA$20,"CUMPLE","RECHAZADO"),"")</f>
        <v/>
      </c>
      <c r="AC338" s="186">
        <f t="shared" si="1859"/>
        <v>0</v>
      </c>
      <c r="AD338" s="186">
        <f t="shared" si="1860"/>
        <v>0</v>
      </c>
      <c r="AE338" s="209"/>
      <c r="AF338" s="211"/>
      <c r="AG338" s="184">
        <f>ROUND(AF338*$DQ$9,0)</f>
        <v>0</v>
      </c>
      <c r="AH338" s="1045"/>
      <c r="AI338" s="185" t="str">
        <f>IF(AF338&lt;&gt;"",IF(AG338/$DQ$9&lt;=$AH$20,"CUMPLE","RECHAZADO"),"")</f>
        <v/>
      </c>
      <c r="AJ338" s="209"/>
      <c r="AK338" s="211"/>
      <c r="AL338" s="184">
        <f>ROUND(AK338*$DR$9,0)</f>
        <v>0</v>
      </c>
      <c r="AM338" s="1045"/>
      <c r="AN338" s="185" t="str">
        <f>IF(AK338&lt;&gt;"",IF(AL338/$DR$9&lt;=$AM$20,"CUMPLE","RECHAZADO"),"")</f>
        <v/>
      </c>
      <c r="AO338" s="209"/>
      <c r="AP338" s="211"/>
      <c r="AQ338" s="184">
        <f>ROUND(AP338*$DS$9,0)</f>
        <v>0</v>
      </c>
      <c r="AR338" s="1045"/>
      <c r="AS338" s="185" t="str">
        <f>IF(AP338&lt;&gt;"",IF(AQ338/$DR$9&lt;=$AR$20,"CUMPLE","RECHAZADO"),"")</f>
        <v/>
      </c>
      <c r="AT338" s="213"/>
      <c r="AU338" s="188">
        <f t="shared" si="1864"/>
        <v>0</v>
      </c>
      <c r="AV338" s="170"/>
      <c r="AW338" s="189">
        <f t="shared" si="1865"/>
        <v>0</v>
      </c>
      <c r="AX338" s="189">
        <f t="shared" si="1866"/>
        <v>0</v>
      </c>
      <c r="AY338" s="189" t="str">
        <f t="shared" ref="AY338:AY342" si="1909">IF(AV338&lt;&gt;"",IF(AI338="CUMPLE",IF(AN338="CUMPLE","CUMPLE","NO CUMPLE"),"NO CUMPLE")," ")</f>
        <v xml:space="preserve"> </v>
      </c>
      <c r="AZ338" s="155"/>
      <c r="BA338" s="211"/>
      <c r="BB338" s="184">
        <f>ROUND(BA338*$DQ$9,0)</f>
        <v>0</v>
      </c>
      <c r="BC338" s="191">
        <f t="shared" ref="BC338" si="1910">$BC$9</f>
        <v>498219200</v>
      </c>
      <c r="BD338" s="192" t="str">
        <f t="shared" si="1630"/>
        <v/>
      </c>
      <c r="BE338" s="209"/>
      <c r="BF338" s="211"/>
      <c r="BG338" s="184">
        <f>ROUND(BF338*$DR$9,0)</f>
        <v>0</v>
      </c>
      <c r="BH338" s="184">
        <f t="shared" ref="BH338" si="1911">$BH$9</f>
        <v>1243383400</v>
      </c>
      <c r="BI338" s="192" t="str">
        <f t="shared" si="1871"/>
        <v/>
      </c>
      <c r="BJ338" s="209"/>
      <c r="BK338" s="211"/>
      <c r="BL338" s="184">
        <f>ROUND(BK338*$DS$9,0)</f>
        <v>0</v>
      </c>
      <c r="BM338" s="1045"/>
      <c r="BN338" s="185" t="str">
        <f>IF(BK338&lt;&gt;"",IF((BL338/$DR$9)/$DN$9&lt;=$BM$20,"CUMPLE","RECHAZADO"),"")</f>
        <v/>
      </c>
      <c r="BO338" s="214"/>
      <c r="BP338" s="188">
        <f t="shared" si="1873"/>
        <v>0</v>
      </c>
      <c r="BQ338" s="170"/>
      <c r="BR338" s="189">
        <f t="shared" si="1874"/>
        <v>0</v>
      </c>
      <c r="BS338" s="189">
        <f t="shared" si="1875"/>
        <v>0</v>
      </c>
      <c r="BT338" s="189" t="str">
        <f t="shared" ref="BT338:BT342" si="1912">IF(BQ338&lt;&gt;"",IF(BD338="CUMPLE",IF(BI338="CUMPLE","CUMPLE","NO CUMPLE"),"NO CUMPLE")," ")</f>
        <v xml:space="preserve"> </v>
      </c>
      <c r="BU338" s="155"/>
      <c r="BV338" s="170"/>
      <c r="BW338" s="170"/>
      <c r="BX338" s="194">
        <f t="shared" si="1877"/>
        <v>0</v>
      </c>
      <c r="BY338" s="194" t="str">
        <f>IF(BV338&lt;&gt;"",IF(AND(BV338/$DN$9&lt;=$BY$15,BV338/$DN$9&gt;=$BY$16),"CUMPLE","RECHAZADO"),"")</f>
        <v/>
      </c>
      <c r="BZ338" s="194">
        <f t="shared" si="1878"/>
        <v>0</v>
      </c>
      <c r="CA338" s="194">
        <f t="shared" si="1879"/>
        <v>0</v>
      </c>
      <c r="CB338" s="155"/>
      <c r="CC338" s="170"/>
      <c r="CD338" s="170"/>
      <c r="CE338" s="194">
        <f t="shared" si="1880"/>
        <v>0</v>
      </c>
      <c r="CF338" s="194" t="str">
        <f>IF(CC338&lt;&gt;"",IF(AND(CC338/$DN$9&lt;=$CF$15,CC338/$DS$9&gt;=$CF$16),"CUMPLE","RECHAZADO"),"")</f>
        <v/>
      </c>
      <c r="CG338" s="194">
        <f t="shared" si="1881"/>
        <v>0</v>
      </c>
      <c r="CH338" s="194">
        <f t="shared" si="1882"/>
        <v>0</v>
      </c>
      <c r="CI338" s="215"/>
      <c r="CJ338" s="196" t="str">
        <f t="shared" si="1883"/>
        <v/>
      </c>
      <c r="CK338" s="197">
        <f t="shared" si="1884"/>
        <v>0</v>
      </c>
      <c r="CL338" s="198" t="str">
        <f t="shared" si="1646"/>
        <v/>
      </c>
      <c r="CM338" s="155"/>
      <c r="CN338" s="199" t="str">
        <f t="shared" si="1886"/>
        <v/>
      </c>
      <c r="CO338" s="200">
        <f t="shared" si="1887"/>
        <v>0</v>
      </c>
      <c r="CP338" s="201" t="str">
        <f t="shared" si="1649"/>
        <v/>
      </c>
      <c r="CQ338" s="156"/>
      <c r="CR338" s="202">
        <f t="shared" si="1650"/>
        <v>0</v>
      </c>
      <c r="CS338" s="194">
        <f>(W338*$DP$9)+X338+(AF338*$DQ$9)+(AK338*$DR$9)+(AP338*$DS$9)+AV338+(BA338*$DQ$9)+(BF338*$DR$9)+(BK338*$DS$9)+BQ338+BV338+BW338+CC338+CD338</f>
        <v>0</v>
      </c>
      <c r="CT338" s="201">
        <f t="shared" si="1889"/>
        <v>0</v>
      </c>
      <c r="CU338" s="203"/>
      <c r="CV338" s="201" t="str">
        <f t="shared" si="1732"/>
        <v/>
      </c>
      <c r="DB338" s="204" t="str">
        <f t="shared" si="1652"/>
        <v/>
      </c>
      <c r="DC338" s="206"/>
    </row>
    <row r="339" spans="1:107" hidden="1" x14ac:dyDescent="0.25">
      <c r="A339" s="1046"/>
      <c r="B339" s="870">
        <v>8</v>
      </c>
      <c r="C339" s="1043"/>
      <c r="D339" s="220"/>
      <c r="E339" s="156"/>
      <c r="F339" s="207"/>
      <c r="G339" s="169" t="str">
        <f t="shared" ref="G339" si="1913">IF(F339&lt;&gt;"",IF(F339=$DV$10,"CUMPLE","RECHAZADO"),"")</f>
        <v/>
      </c>
      <c r="H339" s="170"/>
      <c r="I339" s="216"/>
      <c r="J339" s="208"/>
      <c r="K339" s="173">
        <f t="shared" si="1850"/>
        <v>0</v>
      </c>
      <c r="L339" s="174" t="e">
        <f t="shared" si="1851"/>
        <v>#DIV/0!</v>
      </c>
      <c r="M339" s="175" t="e">
        <f t="shared" si="1852"/>
        <v>#DIV/0!</v>
      </c>
      <c r="N339" s="176" t="e">
        <f t="shared" si="1853"/>
        <v>#DIV/0!</v>
      </c>
      <c r="O339" s="177" t="e">
        <f t="shared" si="1854"/>
        <v>#DIV/0!</v>
      </c>
      <c r="P339" s="178" t="str">
        <f>IF(H339&lt;&gt;"",IF(J339=K339,IF(H339="SI",IF(AND(I339&lt;=$DF$10,I339&gt;=($DF$10*0.9)),"CUMPLE","NO CUMPLE"),IF(I339=$DF$10,"CUMPLE","NO CUMPLE")),"NO CUMPLE"),"")</f>
        <v/>
      </c>
      <c r="Q339" s="179">
        <f t="shared" si="1855"/>
        <v>0</v>
      </c>
      <c r="R339" s="180" t="str">
        <f t="shared" si="1654"/>
        <v/>
      </c>
      <c r="S339" s="180" t="str">
        <f t="shared" si="1617"/>
        <v/>
      </c>
      <c r="T339" s="209"/>
      <c r="U339" s="210"/>
      <c r="V339" s="155"/>
      <c r="W339" s="211"/>
      <c r="X339" s="212"/>
      <c r="Y339" s="184">
        <f>ROUND(W339*$DP$10,0)</f>
        <v>0</v>
      </c>
      <c r="Z339" s="184">
        <f t="shared" si="1618"/>
        <v>0</v>
      </c>
      <c r="AA339" s="1045"/>
      <c r="AB339" s="185" t="str">
        <f>IF(W339&lt;&gt;"",IF((Y339/$DP$10)/$DN$10&lt;=$AA$20,"CUMPLE","RECHAZADO"),"")</f>
        <v/>
      </c>
      <c r="AC339" s="186">
        <f t="shared" si="1859"/>
        <v>0</v>
      </c>
      <c r="AD339" s="186">
        <f t="shared" si="1860"/>
        <v>0</v>
      </c>
      <c r="AE339" s="209"/>
      <c r="AF339" s="211"/>
      <c r="AG339" s="184">
        <f>ROUND(AF339*$DQ$10,0)</f>
        <v>0</v>
      </c>
      <c r="AH339" s="1045"/>
      <c r="AI339" s="185" t="str">
        <f>IF(AF339&lt;&gt;"",IF(AG339/$DQ$10&lt;=$AH$20,"CUMPLE","RECHAZADO"),"")</f>
        <v/>
      </c>
      <c r="AJ339" s="209"/>
      <c r="AK339" s="211"/>
      <c r="AL339" s="184">
        <f>ROUND(AK339*$DR$10,0)</f>
        <v>0</v>
      </c>
      <c r="AM339" s="1045"/>
      <c r="AN339" s="185" t="str">
        <f>IF(AK339&lt;&gt;"",IF(AL339/$DR$10&lt;=$AM$20,"CUMPLE","RECHAZADO"),"")</f>
        <v/>
      </c>
      <c r="AO339" s="209"/>
      <c r="AP339" s="211"/>
      <c r="AQ339" s="184">
        <f>ROUND(AP339*$DS$10,0)</f>
        <v>0</v>
      </c>
      <c r="AR339" s="1045"/>
      <c r="AS339" s="185" t="str">
        <f>IF(AP339&lt;&gt;"",IF(AQ339/$DR$10&lt;=$AR$20,"CUMPLE","RECHAZADO"),"")</f>
        <v/>
      </c>
      <c r="AT339" s="213"/>
      <c r="AU339" s="188">
        <f t="shared" si="1864"/>
        <v>0</v>
      </c>
      <c r="AV339" s="170"/>
      <c r="AW339" s="189">
        <f t="shared" si="1865"/>
        <v>0</v>
      </c>
      <c r="AX339" s="189">
        <f t="shared" si="1866"/>
        <v>0</v>
      </c>
      <c r="AY339" s="189" t="str">
        <f t="shared" si="1909"/>
        <v xml:space="preserve"> </v>
      </c>
      <c r="AZ339" s="155"/>
      <c r="BA339" s="211"/>
      <c r="BB339" s="184">
        <f>ROUND(BA339*$DQ$10,0)</f>
        <v>0</v>
      </c>
      <c r="BC339" s="191">
        <f t="shared" ref="BC339" si="1914">$BC$10</f>
        <v>220195976</v>
      </c>
      <c r="BD339" s="192" t="str">
        <f t="shared" si="1630"/>
        <v/>
      </c>
      <c r="BE339" s="209"/>
      <c r="BF339" s="211"/>
      <c r="BG339" s="184">
        <f>ROUND(BF339*$DR$10,0)</f>
        <v>0</v>
      </c>
      <c r="BH339" s="184">
        <f t="shared" ref="BH339" si="1915">$BH$10</f>
        <v>1034415590</v>
      </c>
      <c r="BI339" s="192" t="str">
        <f t="shared" si="1871"/>
        <v/>
      </c>
      <c r="BJ339" s="209"/>
      <c r="BK339" s="211"/>
      <c r="BL339" s="184">
        <f>ROUND(BK339*$DS$10,0)</f>
        <v>0</v>
      </c>
      <c r="BM339" s="1045"/>
      <c r="BN339" s="185" t="str">
        <f>IF(BK339&lt;&gt;"",IF((BL339/$DR$10)/$DN$10&lt;=$BM$20,"CUMPLE","RECHAZADO"),"")</f>
        <v/>
      </c>
      <c r="BO339" s="214"/>
      <c r="BP339" s="188">
        <f t="shared" si="1873"/>
        <v>0</v>
      </c>
      <c r="BQ339" s="170"/>
      <c r="BR339" s="189">
        <f t="shared" si="1874"/>
        <v>0</v>
      </c>
      <c r="BS339" s="189">
        <f t="shared" si="1875"/>
        <v>0</v>
      </c>
      <c r="BT339" s="189" t="str">
        <f t="shared" si="1912"/>
        <v xml:space="preserve"> </v>
      </c>
      <c r="BU339" s="155"/>
      <c r="BV339" s="170"/>
      <c r="BW339" s="170"/>
      <c r="BX339" s="194">
        <f t="shared" si="1877"/>
        <v>0</v>
      </c>
      <c r="BY339" s="194" t="str">
        <f>IF(BV339&lt;&gt;"",IF(AND(BV339/$DN$10&lt;=$BY$15,BV339/$DN$10&gt;=$BY$16),"CUMPLE","RECHAZADO"),"")</f>
        <v/>
      </c>
      <c r="BZ339" s="194">
        <f t="shared" si="1878"/>
        <v>0</v>
      </c>
      <c r="CA339" s="194">
        <f t="shared" si="1879"/>
        <v>0</v>
      </c>
      <c r="CB339" s="155"/>
      <c r="CC339" s="170"/>
      <c r="CD339" s="170"/>
      <c r="CE339" s="194">
        <f t="shared" si="1880"/>
        <v>0</v>
      </c>
      <c r="CF339" s="194" t="str">
        <f>IF(CC339&lt;&gt;"",IF(AND(CC339/$DN$10&lt;=$CF$15,CC339/$DS$10&gt;=$CF$16),"CUMPLE","RECHAZADO"),"")</f>
        <v/>
      </c>
      <c r="CG339" s="194">
        <f t="shared" si="1881"/>
        <v>0</v>
      </c>
      <c r="CH339" s="194">
        <f t="shared" si="1882"/>
        <v>0</v>
      </c>
      <c r="CI339" s="215"/>
      <c r="CJ339" s="196" t="str">
        <f t="shared" si="1883"/>
        <v/>
      </c>
      <c r="CK339" s="197">
        <f t="shared" si="1884"/>
        <v>0</v>
      </c>
      <c r="CL339" s="198" t="str">
        <f t="shared" si="1646"/>
        <v/>
      </c>
      <c r="CM339" s="155"/>
      <c r="CN339" s="199" t="str">
        <f t="shared" si="1886"/>
        <v/>
      </c>
      <c r="CO339" s="200">
        <f t="shared" si="1887"/>
        <v>0</v>
      </c>
      <c r="CP339" s="201" t="str">
        <f t="shared" si="1649"/>
        <v/>
      </c>
      <c r="CQ339" s="156"/>
      <c r="CR339" s="202">
        <f t="shared" si="1650"/>
        <v>0</v>
      </c>
      <c r="CS339" s="194">
        <f>(W339*$DP$10)+X339+(AF339*$DQ$10)+(AK339*$DR$10)+(AP339*$DS$10)+AV339+(BA339*$DQ$10)+(BF339*$DR$10)+(BK339*$DS$10)+BQ339+BV339+BW339+CC339+CD339</f>
        <v>0</v>
      </c>
      <c r="CT339" s="201">
        <f t="shared" si="1889"/>
        <v>0</v>
      </c>
      <c r="CU339" s="203"/>
      <c r="CV339" s="201" t="str">
        <f t="shared" si="1732"/>
        <v/>
      </c>
      <c r="DB339" s="204" t="str">
        <f t="shared" si="1652"/>
        <v/>
      </c>
      <c r="DC339" s="206"/>
    </row>
    <row r="340" spans="1:107" hidden="1" x14ac:dyDescent="0.25">
      <c r="A340" s="1046"/>
      <c r="B340" s="870">
        <v>9</v>
      </c>
      <c r="C340" s="1043"/>
      <c r="D340" s="220"/>
      <c r="E340" s="156"/>
      <c r="F340" s="207"/>
      <c r="G340" s="169" t="str">
        <f t="shared" ref="G340" si="1916">IF(F340&lt;&gt;"",IF(F340=$DV$11,"CUMPLE","RECHAZADO"),"")</f>
        <v/>
      </c>
      <c r="H340" s="170"/>
      <c r="I340" s="216"/>
      <c r="J340" s="208"/>
      <c r="K340" s="173">
        <f t="shared" si="1850"/>
        <v>0</v>
      </c>
      <c r="L340" s="174" t="e">
        <f t="shared" si="1851"/>
        <v>#DIV/0!</v>
      </c>
      <c r="M340" s="175" t="e">
        <f t="shared" si="1852"/>
        <v>#DIV/0!</v>
      </c>
      <c r="N340" s="176" t="e">
        <f t="shared" si="1853"/>
        <v>#DIV/0!</v>
      </c>
      <c r="O340" s="177" t="e">
        <f t="shared" si="1854"/>
        <v>#DIV/0!</v>
      </c>
      <c r="P340" s="178" t="str">
        <f>IF(H340&lt;&gt;"",IF(J340=K340,IF(H340="SI",IF(AND(I340&lt;=$DF$11,I340&gt;=($DF$11*0.9)),"CUMPLE","NO CUMPLE"),IF(I340=$DF$11,"CUMPLE","NO CUMPLE")),"NO CUMPLE"),"")</f>
        <v/>
      </c>
      <c r="Q340" s="179">
        <f t="shared" si="1855"/>
        <v>0</v>
      </c>
      <c r="R340" s="180" t="str">
        <f t="shared" si="1654"/>
        <v/>
      </c>
      <c r="S340" s="180" t="str">
        <f t="shared" si="1617"/>
        <v/>
      </c>
      <c r="T340" s="209"/>
      <c r="U340" s="210"/>
      <c r="V340" s="155"/>
      <c r="W340" s="211"/>
      <c r="X340" s="212"/>
      <c r="Y340" s="184">
        <f>ROUND(W340*$DP$11,0)</f>
        <v>0</v>
      </c>
      <c r="Z340" s="184">
        <f t="shared" si="1618"/>
        <v>0</v>
      </c>
      <c r="AA340" s="1045"/>
      <c r="AB340" s="185" t="str">
        <f>IF(W340&lt;&gt;"",IF((Y340/$DP$11)/$DN$11&lt;=$AA$20,"CUMPLE","RECHAZADO"),"")</f>
        <v/>
      </c>
      <c r="AC340" s="186">
        <f t="shared" si="1859"/>
        <v>0</v>
      </c>
      <c r="AD340" s="186">
        <f t="shared" si="1860"/>
        <v>0</v>
      </c>
      <c r="AE340" s="209"/>
      <c r="AF340" s="211"/>
      <c r="AG340" s="184">
        <f>ROUND(AF340*$DQ$11,0)</f>
        <v>0</v>
      </c>
      <c r="AH340" s="1045"/>
      <c r="AI340" s="185" t="str">
        <f>IF(AF340&lt;&gt;"",IF(AG340/$DQ$11&lt;=$AH$20,"CUMPLE","RECHAZADO"),"")</f>
        <v/>
      </c>
      <c r="AJ340" s="209"/>
      <c r="AK340" s="211"/>
      <c r="AL340" s="184">
        <f>ROUND(AK340*$DR$11,0)</f>
        <v>0</v>
      </c>
      <c r="AM340" s="1045"/>
      <c r="AN340" s="185" t="str">
        <f>IF(AK340&lt;&gt;"",IF(AL340/$DR$11&lt;=$AM$20,"CUMPLE","RECHAZADO"),"")</f>
        <v/>
      </c>
      <c r="AO340" s="209"/>
      <c r="AP340" s="211"/>
      <c r="AQ340" s="184">
        <f>ROUND(AP340*$DS$11,0)</f>
        <v>0</v>
      </c>
      <c r="AR340" s="1045"/>
      <c r="AS340" s="185" t="str">
        <f>IF(AP340&lt;&gt;"",IF(AQ340/$DR$11&lt;=$AR$20,"CUMPLE","RECHAZADO"),"")</f>
        <v/>
      </c>
      <c r="AT340" s="213"/>
      <c r="AU340" s="188">
        <f t="shared" si="1864"/>
        <v>0</v>
      </c>
      <c r="AV340" s="170"/>
      <c r="AW340" s="189">
        <f t="shared" si="1865"/>
        <v>0</v>
      </c>
      <c r="AX340" s="189">
        <f t="shared" si="1866"/>
        <v>0</v>
      </c>
      <c r="AY340" s="189" t="str">
        <f t="shared" si="1909"/>
        <v xml:space="preserve"> </v>
      </c>
      <c r="AZ340" s="155"/>
      <c r="BA340" s="211"/>
      <c r="BB340" s="184">
        <f>ROUND(BA340*$DQ$11,0)</f>
        <v>0</v>
      </c>
      <c r="BC340" s="191">
        <f t="shared" ref="BC340" si="1917">$BC$11</f>
        <v>334384100</v>
      </c>
      <c r="BD340" s="192" t="str">
        <f t="shared" si="1630"/>
        <v/>
      </c>
      <c r="BE340" s="209"/>
      <c r="BF340" s="211"/>
      <c r="BG340" s="184">
        <f>ROUND(BF340*$DR$11,0)</f>
        <v>0</v>
      </c>
      <c r="BH340" s="184">
        <f t="shared" ref="BH340" si="1918">$BH$11</f>
        <v>1162419824</v>
      </c>
      <c r="BI340" s="192" t="str">
        <f t="shared" si="1871"/>
        <v/>
      </c>
      <c r="BJ340" s="209"/>
      <c r="BK340" s="211"/>
      <c r="BL340" s="184">
        <f>ROUND(BK340*$DS$11,0)</f>
        <v>0</v>
      </c>
      <c r="BM340" s="1045"/>
      <c r="BN340" s="185" t="str">
        <f>IF(BK340&lt;&gt;"",IF((BL340/$DR$11)/$DN$11&lt;=$BM$20,"CUMPLE","RECHAZADO"),"")</f>
        <v/>
      </c>
      <c r="BO340" s="214"/>
      <c r="BP340" s="188">
        <f t="shared" si="1873"/>
        <v>0</v>
      </c>
      <c r="BQ340" s="170"/>
      <c r="BR340" s="189">
        <f t="shared" si="1874"/>
        <v>0</v>
      </c>
      <c r="BS340" s="189">
        <f t="shared" si="1875"/>
        <v>0</v>
      </c>
      <c r="BT340" s="189" t="str">
        <f t="shared" si="1912"/>
        <v xml:space="preserve"> </v>
      </c>
      <c r="BU340" s="155"/>
      <c r="BV340" s="170"/>
      <c r="BW340" s="170"/>
      <c r="BX340" s="194">
        <f t="shared" si="1877"/>
        <v>0</v>
      </c>
      <c r="BY340" s="194" t="str">
        <f>IF(BV340&lt;&gt;"",IF(AND(BV340/$DN$11&lt;=$BY$15,BV340/$DN$11&gt;=$BY$16),"CUMPLE","RECHAZADO"),"")</f>
        <v/>
      </c>
      <c r="BZ340" s="194">
        <f t="shared" si="1878"/>
        <v>0</v>
      </c>
      <c r="CA340" s="194">
        <f t="shared" si="1879"/>
        <v>0</v>
      </c>
      <c r="CB340" s="155"/>
      <c r="CC340" s="170"/>
      <c r="CD340" s="170"/>
      <c r="CE340" s="194">
        <f t="shared" si="1880"/>
        <v>0</v>
      </c>
      <c r="CF340" s="194" t="str">
        <f>IF(CC340&lt;&gt;"",IF(AND(CC340/$DN$11&lt;=$CF$15,CC340/$DS$11&gt;=$CF$16),"CUMPLE","RECHAZADO"),"")</f>
        <v/>
      </c>
      <c r="CG340" s="194">
        <f t="shared" si="1881"/>
        <v>0</v>
      </c>
      <c r="CH340" s="194">
        <f t="shared" si="1882"/>
        <v>0</v>
      </c>
      <c r="CI340" s="215"/>
      <c r="CJ340" s="196" t="str">
        <f t="shared" si="1883"/>
        <v/>
      </c>
      <c r="CK340" s="197">
        <f t="shared" si="1884"/>
        <v>0</v>
      </c>
      <c r="CL340" s="198" t="str">
        <f t="shared" si="1646"/>
        <v/>
      </c>
      <c r="CM340" s="155"/>
      <c r="CN340" s="199" t="str">
        <f t="shared" si="1886"/>
        <v/>
      </c>
      <c r="CO340" s="200">
        <f t="shared" si="1887"/>
        <v>0</v>
      </c>
      <c r="CP340" s="201" t="str">
        <f t="shared" si="1649"/>
        <v/>
      </c>
      <c r="CQ340" s="156"/>
      <c r="CR340" s="202">
        <f t="shared" si="1650"/>
        <v>0</v>
      </c>
      <c r="CS340" s="194">
        <f>(W340*$DP$11)+X340+(AF340*$DQ$11)+(AK340*$DR$11)+(AP340*$DS$11)+AV340+(BA340*$DQ$11)+(BF340*$DR$11)+(BK340*$DS$11)+BQ340+BV340+BW340+CC340+CD340</f>
        <v>0</v>
      </c>
      <c r="CT340" s="201">
        <f t="shared" si="1889"/>
        <v>0</v>
      </c>
      <c r="CU340" s="203"/>
      <c r="CV340" s="201" t="str">
        <f t="shared" si="1732"/>
        <v/>
      </c>
      <c r="DB340" s="204" t="str">
        <f t="shared" si="1652"/>
        <v/>
      </c>
      <c r="DC340" s="206"/>
    </row>
    <row r="341" spans="1:107" hidden="1" x14ac:dyDescent="0.25">
      <c r="A341" s="1046"/>
      <c r="B341" s="870">
        <v>10</v>
      </c>
      <c r="C341" s="1043"/>
      <c r="D341" s="220"/>
      <c r="E341" s="156"/>
      <c r="F341" s="207"/>
      <c r="G341" s="169" t="str">
        <f t="shared" ref="G341" si="1919">IF(F341&lt;&gt;"",IF(F341=$DV$12,"CUMPLE","RECHAZADO"),"")</f>
        <v/>
      </c>
      <c r="H341" s="170"/>
      <c r="I341" s="216"/>
      <c r="J341" s="208"/>
      <c r="K341" s="173">
        <f t="shared" si="1850"/>
        <v>0</v>
      </c>
      <c r="L341" s="174" t="e">
        <f t="shared" si="1851"/>
        <v>#DIV/0!</v>
      </c>
      <c r="M341" s="175" t="e">
        <f t="shared" si="1852"/>
        <v>#DIV/0!</v>
      </c>
      <c r="N341" s="176" t="e">
        <f t="shared" si="1853"/>
        <v>#DIV/0!</v>
      </c>
      <c r="O341" s="177" t="e">
        <f t="shared" si="1854"/>
        <v>#DIV/0!</v>
      </c>
      <c r="P341" s="178" t="str">
        <f>IF(H341&lt;&gt;"",IF(J341=K341,IF(H341="SI",IF(AND(I341&lt;=$DF$12,I341&gt;=($DF$12*0.9)),"CUMPLE","NO CUMPLE"),IF(I341=$DF$12,"CUMPLE","NO CUMPLE")),"NO CUMPLE"),"")</f>
        <v/>
      </c>
      <c r="Q341" s="179">
        <f t="shared" si="1855"/>
        <v>0</v>
      </c>
      <c r="R341" s="180" t="str">
        <f t="shared" si="1654"/>
        <v/>
      </c>
      <c r="S341" s="180" t="str">
        <f t="shared" si="1617"/>
        <v/>
      </c>
      <c r="T341" s="209"/>
      <c r="U341" s="210"/>
      <c r="V341" s="155"/>
      <c r="W341" s="211"/>
      <c r="X341" s="212"/>
      <c r="Y341" s="184">
        <f>ROUND(W341*$DP$12,0)</f>
        <v>0</v>
      </c>
      <c r="Z341" s="184">
        <f t="shared" si="1618"/>
        <v>0</v>
      </c>
      <c r="AA341" s="1045"/>
      <c r="AB341" s="185" t="str">
        <f>IF(W341&lt;&gt;"",IF((Y341/$DP$12)/$DN$12&lt;=$AA$20,"CUMPLE","RECHAZADO"),"")</f>
        <v/>
      </c>
      <c r="AC341" s="186">
        <f t="shared" si="1859"/>
        <v>0</v>
      </c>
      <c r="AD341" s="186">
        <f t="shared" si="1860"/>
        <v>0</v>
      </c>
      <c r="AE341" s="209"/>
      <c r="AF341" s="211"/>
      <c r="AG341" s="184">
        <f>ROUND(AF341*$DQ$12,0)</f>
        <v>0</v>
      </c>
      <c r="AH341" s="1045"/>
      <c r="AI341" s="185" t="str">
        <f>IF(AF341&lt;&gt;"",IF(AG341/$DQ$12&lt;=$AH$20,"CUMPLE","RECHAZADO"),"")</f>
        <v/>
      </c>
      <c r="AJ341" s="209"/>
      <c r="AK341" s="211"/>
      <c r="AL341" s="184">
        <f>ROUND(AK341*$DR$12,0)</f>
        <v>0</v>
      </c>
      <c r="AM341" s="1045"/>
      <c r="AN341" s="185" t="str">
        <f>IF(AK341&lt;&gt;"",IF(AL341/$DR$12&lt;=$AM$20,"CUMPLE","RECHAZADO"),"")</f>
        <v/>
      </c>
      <c r="AO341" s="209"/>
      <c r="AP341" s="211"/>
      <c r="AQ341" s="184">
        <f>ROUND(AP341*$DS$12,0)</f>
        <v>0</v>
      </c>
      <c r="AR341" s="1045"/>
      <c r="AS341" s="185" t="str">
        <f>IF(AP341&lt;&gt;"",IF(AQ341/$DR$12&lt;=$AR$20,"CUMPLE","RECHAZADO"),"")</f>
        <v/>
      </c>
      <c r="AT341" s="213"/>
      <c r="AU341" s="188">
        <f t="shared" si="1864"/>
        <v>0</v>
      </c>
      <c r="AV341" s="170"/>
      <c r="AW341" s="189">
        <f t="shared" si="1865"/>
        <v>0</v>
      </c>
      <c r="AX341" s="189">
        <f t="shared" si="1866"/>
        <v>0</v>
      </c>
      <c r="AY341" s="189" t="str">
        <f t="shared" si="1909"/>
        <v xml:space="preserve"> </v>
      </c>
      <c r="AZ341" s="155"/>
      <c r="BA341" s="211"/>
      <c r="BB341" s="184">
        <f>ROUND(BA341*$DQ$12,0)</f>
        <v>0</v>
      </c>
      <c r="BC341" s="191">
        <f t="shared" ref="BC341" si="1920">$BC$12</f>
        <v>263816970</v>
      </c>
      <c r="BD341" s="192" t="str">
        <f t="shared" si="1630"/>
        <v/>
      </c>
      <c r="BE341" s="209"/>
      <c r="BF341" s="211"/>
      <c r="BG341" s="184">
        <f>ROUND(BF341*$DR$12,0)</f>
        <v>0</v>
      </c>
      <c r="BH341" s="184">
        <f t="shared" ref="BH341" si="1921">$BH$12</f>
        <v>1338480855</v>
      </c>
      <c r="BI341" s="192" t="str">
        <f t="shared" si="1871"/>
        <v/>
      </c>
      <c r="BJ341" s="209"/>
      <c r="BK341" s="211"/>
      <c r="BL341" s="184">
        <f>ROUND(BK341*$DS$12,0)</f>
        <v>0</v>
      </c>
      <c r="BM341" s="1045"/>
      <c r="BN341" s="185" t="str">
        <f>IF(BK341&lt;&gt;"",IF((BL341/$DR$12)/$DN$12&lt;=$BM$20,"CUMPLE","RECHAZADO"),"")</f>
        <v/>
      </c>
      <c r="BO341" s="214"/>
      <c r="BP341" s="188">
        <f t="shared" si="1873"/>
        <v>0</v>
      </c>
      <c r="BQ341" s="170"/>
      <c r="BR341" s="189">
        <f t="shared" si="1874"/>
        <v>0</v>
      </c>
      <c r="BS341" s="189">
        <f t="shared" si="1875"/>
        <v>0</v>
      </c>
      <c r="BT341" s="189" t="str">
        <f t="shared" si="1912"/>
        <v xml:space="preserve"> </v>
      </c>
      <c r="BU341" s="155"/>
      <c r="BV341" s="170"/>
      <c r="BW341" s="170"/>
      <c r="BX341" s="194">
        <f t="shared" si="1877"/>
        <v>0</v>
      </c>
      <c r="BY341" s="194" t="str">
        <f>IF(BV341&lt;&gt;"",IF(AND(BV341/$DN$12&lt;=$BY$15,BV341/$DN$12&gt;=$BY$16),"CUMPLE","RECHAZADO"),"")</f>
        <v/>
      </c>
      <c r="BZ341" s="194">
        <f t="shared" si="1878"/>
        <v>0</v>
      </c>
      <c r="CA341" s="194">
        <f t="shared" si="1879"/>
        <v>0</v>
      </c>
      <c r="CB341" s="155"/>
      <c r="CC341" s="170"/>
      <c r="CD341" s="170"/>
      <c r="CE341" s="194">
        <f t="shared" si="1880"/>
        <v>0</v>
      </c>
      <c r="CF341" s="194" t="str">
        <f>IF(CC341&lt;&gt;"",IF(AND(CC341/$DN$12&lt;=$CF$15,CC341/$DS$12&gt;=$CF$16),"CUMPLE","RECHAZADO"),"")</f>
        <v/>
      </c>
      <c r="CG341" s="194">
        <f t="shared" si="1881"/>
        <v>0</v>
      </c>
      <c r="CH341" s="194">
        <f t="shared" si="1882"/>
        <v>0</v>
      </c>
      <c r="CI341" s="215"/>
      <c r="CJ341" s="196" t="str">
        <f t="shared" si="1883"/>
        <v/>
      </c>
      <c r="CK341" s="197">
        <f t="shared" si="1884"/>
        <v>0</v>
      </c>
      <c r="CL341" s="198" t="str">
        <f t="shared" si="1646"/>
        <v/>
      </c>
      <c r="CM341" s="155"/>
      <c r="CN341" s="199" t="str">
        <f t="shared" si="1886"/>
        <v/>
      </c>
      <c r="CO341" s="200">
        <f t="shared" si="1887"/>
        <v>0</v>
      </c>
      <c r="CP341" s="201" t="str">
        <f t="shared" si="1649"/>
        <v/>
      </c>
      <c r="CQ341" s="156"/>
      <c r="CR341" s="202">
        <f t="shared" si="1650"/>
        <v>0</v>
      </c>
      <c r="CS341" s="194">
        <f>(W341*$DP$12)+X341+(AF341*$DQ$12)+(AK341*$DR$12)+(AP341*$DS$12)+AV341+(BA341*$DQ$12)+(BF341*$DR$12)+(BK341*$DS$12)+BQ341+BV341+BW341+CC341+CD341</f>
        <v>0</v>
      </c>
      <c r="CT341" s="201">
        <f t="shared" si="1889"/>
        <v>0</v>
      </c>
      <c r="CU341" s="203"/>
      <c r="CV341" s="201" t="str">
        <f t="shared" si="1732"/>
        <v/>
      </c>
      <c r="DB341" s="204" t="str">
        <f t="shared" si="1652"/>
        <v/>
      </c>
      <c r="DC341" s="206"/>
    </row>
    <row r="342" spans="1:107" hidden="1" x14ac:dyDescent="0.25">
      <c r="A342" s="1042"/>
      <c r="B342" s="750">
        <v>11</v>
      </c>
      <c r="C342" s="1043"/>
      <c r="D342" s="220"/>
      <c r="E342" s="156"/>
      <c r="F342" s="751"/>
      <c r="G342" s="752" t="str">
        <f t="shared" ref="G342" si="1922">IF(F342&lt;&gt;"",IF(F342=$DV$13,"CUMPLE","RECHAZADO"),"")</f>
        <v/>
      </c>
      <c r="H342" s="753"/>
      <c r="I342" s="754"/>
      <c r="J342" s="784"/>
      <c r="K342" s="756">
        <f t="shared" si="1850"/>
        <v>0</v>
      </c>
      <c r="L342" s="174" t="e">
        <f t="shared" si="1851"/>
        <v>#DIV/0!</v>
      </c>
      <c r="M342" s="175" t="e">
        <f t="shared" si="1852"/>
        <v>#DIV/0!</v>
      </c>
      <c r="N342" s="176" t="e">
        <f t="shared" si="1853"/>
        <v>#DIV/0!</v>
      </c>
      <c r="O342" s="177" t="e">
        <f t="shared" si="1854"/>
        <v>#DIV/0!</v>
      </c>
      <c r="P342" s="757" t="str">
        <f>IF(H342&lt;&gt;"",IF(J342=K342,IF(H342="SI",IF(AND(I342&lt;=$DF$13,I342&gt;=($DF$13*0.9)),"CUMPLE","NO CUMPLE"),IF(I342=$DF$13,"CUMPLE","NO CUMPLE")),"NO CUMPLE"),"")</f>
        <v/>
      </c>
      <c r="Q342" s="179">
        <f t="shared" si="1855"/>
        <v>0</v>
      </c>
      <c r="R342" s="758" t="str">
        <f t="shared" si="1654"/>
        <v/>
      </c>
      <c r="S342" s="758" t="str">
        <f t="shared" si="1617"/>
        <v/>
      </c>
      <c r="T342" s="759"/>
      <c r="U342" s="760"/>
      <c r="V342" s="155"/>
      <c r="W342" s="761"/>
      <c r="X342" s="762"/>
      <c r="Y342" s="763">
        <f>ROUND(W342*$DP$13,0)</f>
        <v>0</v>
      </c>
      <c r="Z342" s="763">
        <f t="shared" si="1618"/>
        <v>0</v>
      </c>
      <c r="AA342" s="1045"/>
      <c r="AB342" s="764" t="str">
        <f>IF(W342&lt;&gt;"",IF((Y342/$DP$13)/$DN$13&lt;=$AA$20,"CUMPLE","RECHAZADO"),"")</f>
        <v/>
      </c>
      <c r="AC342" s="765">
        <f t="shared" si="1859"/>
        <v>0</v>
      </c>
      <c r="AD342" s="765">
        <f t="shared" si="1860"/>
        <v>0</v>
      </c>
      <c r="AE342" s="759"/>
      <c r="AF342" s="761"/>
      <c r="AG342" s="763">
        <f>ROUND(AF342*$DQ$13,0)</f>
        <v>0</v>
      </c>
      <c r="AH342" s="1045"/>
      <c r="AI342" s="764" t="str">
        <f>IF(AF342&lt;&gt;"",IF(AG342/$DQ$13&lt;=$AH$20,"CUMPLE","RECHAZADO"),"")</f>
        <v/>
      </c>
      <c r="AJ342" s="759"/>
      <c r="AK342" s="761"/>
      <c r="AL342" s="763">
        <f>ROUND(AK342*$DR$13,0)</f>
        <v>0</v>
      </c>
      <c r="AM342" s="1045"/>
      <c r="AN342" s="764" t="str">
        <f>IF(AK342&lt;&gt;"",IF(AL342/$DR$13&lt;=$AM$20,"CUMPLE","RECHAZADO"),"")</f>
        <v/>
      </c>
      <c r="AO342" s="759"/>
      <c r="AP342" s="761"/>
      <c r="AQ342" s="763">
        <f>ROUND(AP342*$DS$13,0)</f>
        <v>0</v>
      </c>
      <c r="AR342" s="1045"/>
      <c r="AS342" s="764" t="str">
        <f>IF(AP342&lt;&gt;"",IF(AQ342/$DR$13&lt;=$AR$20,"CUMPLE","RECHAZADO"),"")</f>
        <v/>
      </c>
      <c r="AT342" s="766"/>
      <c r="AU342" s="767">
        <f t="shared" si="1864"/>
        <v>0</v>
      </c>
      <c r="AV342" s="753"/>
      <c r="AW342" s="768">
        <f t="shared" si="1865"/>
        <v>0</v>
      </c>
      <c r="AX342" s="768">
        <f t="shared" si="1866"/>
        <v>0</v>
      </c>
      <c r="AY342" s="768" t="str">
        <f t="shared" si="1909"/>
        <v xml:space="preserve"> </v>
      </c>
      <c r="AZ342" s="155"/>
      <c r="BA342" s="761"/>
      <c r="BB342" s="763">
        <f>ROUND(BA342*$DQ$13,0)</f>
        <v>0</v>
      </c>
      <c r="BC342" s="770">
        <f t="shared" ref="BC342" si="1923">$BC$13</f>
        <v>385647118</v>
      </c>
      <c r="BD342" s="164" t="str">
        <f t="shared" si="1630"/>
        <v/>
      </c>
      <c r="BE342" s="759"/>
      <c r="BF342" s="761"/>
      <c r="BG342" s="763">
        <f>ROUND(BF342*$DR$13,0)</f>
        <v>0</v>
      </c>
      <c r="BH342" s="763">
        <f t="shared" ref="BH342" si="1924">$BH$13</f>
        <v>1512338976</v>
      </c>
      <c r="BI342" s="164" t="str">
        <f t="shared" si="1871"/>
        <v/>
      </c>
      <c r="BJ342" s="759"/>
      <c r="BK342" s="761"/>
      <c r="BL342" s="763">
        <f>ROUND(BK342*$DS$13,0)</f>
        <v>0</v>
      </c>
      <c r="BM342" s="1045"/>
      <c r="BN342" s="764" t="str">
        <f>IF(BK342&lt;&gt;"",IF((BL342/$DR$13)/$DN$13&lt;=$BM$20,"CUMPLE","RECHAZADO"),"")</f>
        <v/>
      </c>
      <c r="BO342" s="771"/>
      <c r="BP342" s="767">
        <f t="shared" si="1873"/>
        <v>0</v>
      </c>
      <c r="BQ342" s="753"/>
      <c r="BR342" s="768">
        <f t="shared" si="1874"/>
        <v>0</v>
      </c>
      <c r="BS342" s="768">
        <f t="shared" si="1875"/>
        <v>0</v>
      </c>
      <c r="BT342" s="768" t="str">
        <f t="shared" si="1912"/>
        <v xml:space="preserve"> </v>
      </c>
      <c r="BU342" s="155"/>
      <c r="BV342" s="753"/>
      <c r="BW342" s="753"/>
      <c r="BX342" s="772">
        <f t="shared" si="1877"/>
        <v>0</v>
      </c>
      <c r="BY342" s="772" t="str">
        <f>IF(BV342&lt;&gt;"",IF(AND(BV342/$DN$13&lt;=$BY$15,BV342/$DN$13&gt;=$BY$16),"CUMPLE","RECHAZADO"),"")</f>
        <v/>
      </c>
      <c r="BZ342" s="772">
        <f t="shared" si="1878"/>
        <v>0</v>
      </c>
      <c r="CA342" s="772">
        <f t="shared" si="1879"/>
        <v>0</v>
      </c>
      <c r="CB342" s="155"/>
      <c r="CC342" s="753"/>
      <c r="CD342" s="753"/>
      <c r="CE342" s="772">
        <f t="shared" si="1880"/>
        <v>0</v>
      </c>
      <c r="CF342" s="772" t="str">
        <f>IF(CC342&lt;&gt;"",IF(AND(CC342/$DN$13&lt;=$CF$15,CC342/$DS$13&gt;=$CF$16),"CUMPLE","RECHAZADO"),"")</f>
        <v/>
      </c>
      <c r="CG342" s="772">
        <f t="shared" si="1881"/>
        <v>0</v>
      </c>
      <c r="CH342" s="772">
        <f t="shared" si="1882"/>
        <v>0</v>
      </c>
      <c r="CI342" s="773"/>
      <c r="CJ342" s="774" t="str">
        <f t="shared" si="1883"/>
        <v/>
      </c>
      <c r="CK342" s="775">
        <f t="shared" si="1884"/>
        <v>0</v>
      </c>
      <c r="CL342" s="776" t="str">
        <f t="shared" si="1646"/>
        <v/>
      </c>
      <c r="CM342" s="155"/>
      <c r="CN342" s="777" t="str">
        <f t="shared" si="1886"/>
        <v/>
      </c>
      <c r="CO342" s="778">
        <f t="shared" si="1887"/>
        <v>0</v>
      </c>
      <c r="CP342" s="779" t="str">
        <f t="shared" si="1649"/>
        <v/>
      </c>
      <c r="CQ342" s="156"/>
      <c r="CR342" s="780">
        <f t="shared" si="1650"/>
        <v>0</v>
      </c>
      <c r="CS342" s="772">
        <f>(W342*$DP$13)+X342+(AF342*$DQ$13)+(AK342*$DR$13)+(AP342*$DS$13)+AV342+(BA342*$DQ$13)+(BF342*$DR$13)+(BK342*$DS$13)+BQ342+BV342+BW342+CC342+CD342</f>
        <v>0</v>
      </c>
      <c r="CT342" s="779">
        <f t="shared" si="1889"/>
        <v>0</v>
      </c>
      <c r="CU342" s="781"/>
      <c r="CV342" s="779" t="str">
        <f t="shared" si="1732"/>
        <v/>
      </c>
      <c r="DB342" s="782" t="str">
        <f t="shared" si="1652"/>
        <v/>
      </c>
      <c r="DC342" s="783"/>
    </row>
    <row r="343" spans="1:107" ht="24.75" customHeight="1" thickBot="1" x14ac:dyDescent="0.3">
      <c r="A343" s="1039"/>
      <c r="B343" s="870">
        <v>12</v>
      </c>
      <c r="C343" s="1039"/>
      <c r="D343" s="726"/>
      <c r="E343" s="871"/>
      <c r="F343" s="872">
        <v>8654253262</v>
      </c>
      <c r="G343" s="873" t="str">
        <f t="shared" ref="G343" si="1925">IF(F343&lt;&gt;"",IF(F343=$DV$14,"CUMPLE","RECHAZADO"),"")</f>
        <v>CUMPLE</v>
      </c>
      <c r="H343" s="874" t="s">
        <v>1538</v>
      </c>
      <c r="I343" s="880">
        <v>6682732205</v>
      </c>
      <c r="J343" s="208">
        <v>126971912</v>
      </c>
      <c r="K343" s="173">
        <f t="shared" si="1850"/>
        <v>126971912</v>
      </c>
      <c r="L343" s="724" t="e">
        <f t="shared" si="1851"/>
        <v>#DIV/0!</v>
      </c>
      <c r="M343" s="175" t="e">
        <f t="shared" si="1852"/>
        <v>#DIV/0!</v>
      </c>
      <c r="N343" s="176" t="e">
        <f t="shared" si="1853"/>
        <v>#DIV/0!</v>
      </c>
      <c r="O343" s="177" t="e">
        <f t="shared" si="1854"/>
        <v>#DIV/0!</v>
      </c>
      <c r="P343" s="178" t="str">
        <f>IF(H343&lt;&gt;"",IF(J343=K343,IF(H343="SI",IF(AND(I343&lt;=$DF$14,I343&gt;=($DF$14*0.9)),"CUMPLE","NO CUMPLE"),IF(I343=$DF$14,"CUMPLE","NO CUMPLE")),"NO CUMPLE"),"")</f>
        <v>CUMPLE</v>
      </c>
      <c r="Q343" s="725">
        <f t="shared" si="1855"/>
        <v>0</v>
      </c>
      <c r="R343" s="180">
        <f t="shared" si="1654"/>
        <v>6809704117</v>
      </c>
      <c r="S343" s="180">
        <f t="shared" si="1617"/>
        <v>6682732205</v>
      </c>
      <c r="T343" s="209"/>
      <c r="U343" s="209"/>
      <c r="V343" s="871"/>
      <c r="W343" s="874">
        <v>1387763</v>
      </c>
      <c r="X343" s="876">
        <v>580085</v>
      </c>
      <c r="Y343" s="184">
        <f>ROUND(W343*$DP$14,0)</f>
        <v>30530786</v>
      </c>
      <c r="Z343" s="184">
        <f t="shared" si="1618"/>
        <v>580085</v>
      </c>
      <c r="AA343" s="1044"/>
      <c r="AB343" s="185" t="str">
        <f>IF(W343&lt;&gt;"",IF((Y343/$DP$14)/$DN$14&lt;=$AA$20,"CUMPLE","RECHAZADO"),"")</f>
        <v>CUMPLE</v>
      </c>
      <c r="AC343" s="186">
        <f t="shared" si="1859"/>
        <v>31110871</v>
      </c>
      <c r="AD343" s="186">
        <f t="shared" si="1860"/>
        <v>30530786</v>
      </c>
      <c r="AE343" s="209"/>
      <c r="AF343" s="874">
        <v>208877</v>
      </c>
      <c r="AG343" s="184">
        <f>ROUND(AF343*$DQ$14,0)</f>
        <v>835508</v>
      </c>
      <c r="AH343" s="1044"/>
      <c r="AI343" s="185" t="str">
        <f>IF(AF343&lt;&gt;"",IF(AG343/$DQ$14&lt;=$AH$20,"CUMPLE","RECHAZADO"),"")</f>
        <v>CUMPLE</v>
      </c>
      <c r="AJ343" s="209"/>
      <c r="AK343" s="874">
        <v>166715</v>
      </c>
      <c r="AL343" s="184">
        <f>ROUND(AK343*$DR$14,0)</f>
        <v>3667730</v>
      </c>
      <c r="AM343" s="1044"/>
      <c r="AN343" s="185" t="str">
        <f>IF(AK343&lt;&gt;"",IF(AL343/$DR$14&lt;=$AM$20,"CUMPLE","RECHAZADO"),"")</f>
        <v>CUMPLE</v>
      </c>
      <c r="AO343" s="209"/>
      <c r="AP343" s="874">
        <v>218707</v>
      </c>
      <c r="AQ343" s="184">
        <f>ROUND(AP343*$DS$14,0)</f>
        <v>437414</v>
      </c>
      <c r="AR343" s="1044"/>
      <c r="AS343" s="185" t="str">
        <f>IF(AP343&lt;&gt;"",IF(AQ343/$DR$14&lt;=$AR$20,"CUMPLE","RECHAZADO"),"")</f>
        <v>CUMPLE</v>
      </c>
      <c r="AT343" s="185"/>
      <c r="AU343" s="194">
        <f t="shared" si="1864"/>
        <v>4940652</v>
      </c>
      <c r="AV343" s="874">
        <v>938724</v>
      </c>
      <c r="AW343" s="877">
        <f t="shared" si="1865"/>
        <v>938724</v>
      </c>
      <c r="AX343" s="877">
        <f t="shared" si="1866"/>
        <v>5879376</v>
      </c>
      <c r="AY343" s="877" t="str">
        <f>IF(AV343&lt;&gt;"",IF(AI343="CUMPLE",IF(AN343="CUMPLE",IF(AS343="CUMPLE","CUMPLE","NO CUMPLE"),"NO CUMPLE"),"NO CUMPLE"),"")</f>
        <v>CUMPLE</v>
      </c>
      <c r="AZ343" s="871"/>
      <c r="BA343" s="874">
        <v>29015548</v>
      </c>
      <c r="BB343" s="184">
        <f>ROUND(BA343*$DQ$14,0)</f>
        <v>116062192</v>
      </c>
      <c r="BC343" s="184">
        <f t="shared" ref="BC343" si="1926">$BC$14</f>
        <v>171994948</v>
      </c>
      <c r="BD343" s="185" t="str">
        <f t="shared" si="1630"/>
        <v>CUMPLE</v>
      </c>
      <c r="BE343" s="209"/>
      <c r="BF343" s="874">
        <v>27261292</v>
      </c>
      <c r="BG343" s="184">
        <f>ROUND(BF343*$DR$14,0)</f>
        <v>599748424</v>
      </c>
      <c r="BH343" s="184">
        <f t="shared" ref="BH343" si="1927">$BH$14</f>
        <v>888779540</v>
      </c>
      <c r="BI343" s="185" t="str">
        <f t="shared" si="1871"/>
        <v>CUMPLE</v>
      </c>
      <c r="BJ343" s="209"/>
      <c r="BK343" s="874">
        <v>50299112</v>
      </c>
      <c r="BL343" s="184">
        <f>ROUND(BK343*$DS$14,0)</f>
        <v>100598224</v>
      </c>
      <c r="BM343" s="1044"/>
      <c r="BN343" s="185" t="str">
        <f>IF(BK343&lt;&gt;"",IF((BL343/$DR$14)/$DN$14&lt;=$BM$20,"CUMPLE","RECHAZADO"),"")</f>
        <v>CUMPLE</v>
      </c>
      <c r="BO343" s="878"/>
      <c r="BP343" s="194">
        <f t="shared" si="1873"/>
        <v>816408840</v>
      </c>
      <c r="BQ343" s="874">
        <v>155117680</v>
      </c>
      <c r="BR343" s="877">
        <f t="shared" si="1874"/>
        <v>155117680</v>
      </c>
      <c r="BS343" s="877">
        <f t="shared" si="1875"/>
        <v>971526520</v>
      </c>
      <c r="BT343" s="877" t="str">
        <f>IF(BQ343&lt;&gt;"",IF(BD343="CUMPLE",IF(BI343="CUMPLE",IF(BN343="CUMPLE","CUMPLE","NO CUMPLE"),"NO CUMPLE"),"NO CUMPLE"),"")</f>
        <v>CUMPLE</v>
      </c>
      <c r="BU343" s="871"/>
      <c r="BV343" s="874">
        <v>129255989</v>
      </c>
      <c r="BW343" s="874">
        <v>2455864</v>
      </c>
      <c r="BX343" s="194">
        <f t="shared" si="1877"/>
        <v>2455864</v>
      </c>
      <c r="BY343" s="194" t="str">
        <f>IF(BV343&lt;&gt;"",IF(AND(BV343/$DN$14&lt;=$BY$15,BV343/$DN$14&gt;=$BY$16),"CUMPLE","RECHAZADO"),"")</f>
        <v>CUMPLE</v>
      </c>
      <c r="BZ343" s="194">
        <f t="shared" si="1878"/>
        <v>129255989</v>
      </c>
      <c r="CA343" s="194">
        <f t="shared" si="1879"/>
        <v>131711853</v>
      </c>
      <c r="CB343" s="871"/>
      <c r="CC343" s="874">
        <v>176125430</v>
      </c>
      <c r="CD343" s="874">
        <v>3346383</v>
      </c>
      <c r="CE343" s="194">
        <f t="shared" si="1880"/>
        <v>3346383</v>
      </c>
      <c r="CF343" s="194" t="str">
        <f>IF(CC343&lt;&gt;"",IF(AND(CC343/$DN$14&lt;=$CF$15,CC343/$DN$14&gt;=$CF$16),"CUMPLE","RECHAZADO"),"")</f>
        <v>CUMPLE</v>
      </c>
      <c r="CG343" s="194">
        <f t="shared" si="1881"/>
        <v>176125430</v>
      </c>
      <c r="CH343" s="194">
        <f t="shared" si="1882"/>
        <v>179471813</v>
      </c>
      <c r="CI343" s="194"/>
      <c r="CJ343" s="232">
        <f t="shared" si="1883"/>
        <v>6809704117</v>
      </c>
      <c r="CK343" s="197">
        <f t="shared" si="1884"/>
        <v>1319700433</v>
      </c>
      <c r="CL343" s="232">
        <f t="shared" si="1646"/>
        <v>8129404550</v>
      </c>
      <c r="CM343" s="871"/>
      <c r="CN343" s="200">
        <f t="shared" si="1886"/>
        <v>6682732205</v>
      </c>
      <c r="CO343" s="200">
        <f t="shared" si="1887"/>
        <v>1157261697</v>
      </c>
      <c r="CP343" s="200">
        <f t="shared" si="1649"/>
        <v>7839993902</v>
      </c>
      <c r="CQ343" s="871"/>
      <c r="CR343" s="194">
        <f t="shared" si="1650"/>
        <v>6809704117</v>
      </c>
      <c r="CS343" s="194">
        <f>(W343*$DP$14)+X343+(AF343*$DQ$14)+(AK343*$DR$14)+(AP343*$DS$14)+AV343+(BA343*$DQ$14)+(BF343*$DR$14)+(BK343*$DS$14)+BQ343+BV343+BW343+CC343+CD343</f>
        <v>1319700433</v>
      </c>
      <c r="CT343" s="200">
        <f t="shared" si="1889"/>
        <v>8129404550</v>
      </c>
      <c r="CU343" s="874">
        <v>8129404550</v>
      </c>
      <c r="CV343" s="200" t="str">
        <f t="shared" si="1732"/>
        <v>OK</v>
      </c>
      <c r="CW343" s="136"/>
      <c r="DB343" s="879" t="str">
        <f>IF(F343&lt;&gt;"",IF(G343="CUMPLE",IF(P343="CUMPLE",IF(AB343="CUMPLE",IF(AY343="CUMPLE",IF(BT343="CUMPLE",IF(BY343="CUMPLE",IF(CF343="CUMPLE","HABILITADO","RECHAZADO"),"RECHAZADO"),"RECHAZADO"),"RECHAZADO"),"RECHAZADO"),"RECHAZADO"),"RECHAZADO"),"")</f>
        <v>HABILITADO</v>
      </c>
      <c r="DC343" s="487"/>
    </row>
    <row r="344" spans="1:107" ht="14.25" customHeight="1" thickTop="1" thickBot="1" x14ac:dyDescent="0.3">
      <c r="A344" s="105">
        <v>25</v>
      </c>
      <c r="B344" s="881"/>
      <c r="C344" s="881"/>
      <c r="D344" s="222"/>
      <c r="E344" s="881"/>
      <c r="F344" s="882"/>
      <c r="G344" s="881"/>
      <c r="H344" s="881"/>
      <c r="I344" s="881"/>
      <c r="J344" s="883"/>
      <c r="K344" s="881"/>
      <c r="L344" s="219"/>
      <c r="M344" s="218"/>
      <c r="N344" s="218"/>
      <c r="O344" s="218"/>
      <c r="P344" s="881"/>
      <c r="Q344" s="218"/>
      <c r="R344" s="881"/>
      <c r="S344" s="881"/>
      <c r="T344" s="881"/>
      <c r="U344" s="881"/>
      <c r="V344" s="881"/>
      <c r="W344" s="881"/>
      <c r="X344" s="881"/>
      <c r="Y344" s="881"/>
      <c r="Z344" s="881"/>
      <c r="AA344" s="881"/>
      <c r="AB344" s="881"/>
      <c r="AC344" s="881"/>
      <c r="AD344" s="881"/>
      <c r="AE344" s="881"/>
      <c r="AF344" s="881"/>
      <c r="AG344" s="881"/>
      <c r="AH344" s="881"/>
      <c r="AI344" s="881"/>
      <c r="AJ344" s="881"/>
      <c r="AK344" s="881"/>
      <c r="AL344" s="881"/>
      <c r="AM344" s="881"/>
      <c r="AN344" s="881"/>
      <c r="AO344" s="881"/>
      <c r="AP344" s="881"/>
      <c r="AQ344" s="881"/>
      <c r="AR344" s="881"/>
      <c r="AS344" s="881"/>
      <c r="AT344" s="881"/>
      <c r="AU344" s="881"/>
      <c r="AV344" s="881"/>
      <c r="AW344" s="881"/>
      <c r="AX344" s="881"/>
      <c r="AY344" s="881"/>
      <c r="AZ344" s="881"/>
      <c r="BA344" s="881"/>
      <c r="BB344" s="881"/>
      <c r="BC344" s="881"/>
      <c r="BD344" s="881"/>
      <c r="BE344" s="881"/>
      <c r="BF344" s="881"/>
      <c r="BG344" s="881"/>
      <c r="BH344" s="881"/>
      <c r="BI344" s="881"/>
      <c r="BJ344" s="881"/>
      <c r="BK344" s="881"/>
      <c r="BL344" s="881"/>
      <c r="BM344" s="881"/>
      <c r="BN344" s="881"/>
      <c r="BO344" s="881"/>
      <c r="BP344" s="881"/>
      <c r="BQ344" s="881"/>
      <c r="BR344" s="881"/>
      <c r="BS344" s="881"/>
      <c r="BT344" s="881"/>
      <c r="BU344" s="881"/>
      <c r="BV344" s="881"/>
      <c r="BW344" s="881"/>
      <c r="BX344" s="881"/>
      <c r="BY344" s="881"/>
      <c r="BZ344" s="881"/>
      <c r="CA344" s="881"/>
      <c r="CB344" s="881"/>
      <c r="CC344" s="881"/>
      <c r="CD344" s="881"/>
      <c r="CE344" s="881"/>
      <c r="CF344" s="881"/>
      <c r="CG344" s="881"/>
      <c r="CH344" s="881"/>
      <c r="CI344" s="881"/>
      <c r="CJ344" s="881"/>
      <c r="CK344" s="881"/>
      <c r="CL344" s="881"/>
      <c r="CM344" s="881"/>
      <c r="CN344" s="881"/>
      <c r="CO344" s="881"/>
      <c r="CP344" s="884" t="s">
        <v>2063</v>
      </c>
      <c r="CQ344" s="881"/>
      <c r="CR344" s="881"/>
      <c r="CS344" s="881"/>
      <c r="CT344" s="881"/>
      <c r="CU344" s="885"/>
      <c r="CV344" s="881"/>
      <c r="CW344" s="136"/>
      <c r="DB344" s="886"/>
      <c r="DC344" s="887"/>
    </row>
    <row r="345" spans="1:107" ht="13.5" customHeight="1" x14ac:dyDescent="0.25">
      <c r="A345" s="1039">
        <f t="shared" ref="A345" si="1928">A357</f>
        <v>26</v>
      </c>
      <c r="B345" s="870">
        <v>1</v>
      </c>
      <c r="C345" s="1039" t="str">
        <f>Proponentes!B327</f>
        <v>UNION TEMPORAL SAC</v>
      </c>
      <c r="D345" s="726"/>
      <c r="E345" s="871"/>
      <c r="F345" s="872">
        <v>20036397801</v>
      </c>
      <c r="G345" s="873" t="str">
        <f t="shared" ref="G345" si="1929">IF(F345&lt;&gt;"",IF(F345=$DV$3,"CUMPLE","RECHAZADO"),"")</f>
        <v>CUMPLE</v>
      </c>
      <c r="H345" s="874" t="s">
        <v>1538</v>
      </c>
      <c r="I345" s="880">
        <v>17687702642</v>
      </c>
      <c r="J345" s="208">
        <v>336066350</v>
      </c>
      <c r="K345" s="173">
        <f t="shared" ref="K345:K356" si="1930">ROUND((I345*0.019),0)</f>
        <v>336066350</v>
      </c>
      <c r="L345" s="724" t="e">
        <f t="shared" ref="L345:L356" si="1931">1-I345/DF328</f>
        <v>#DIV/0!</v>
      </c>
      <c r="M345" s="175" t="e">
        <f t="shared" ref="M345:M356" si="1932">DF328/DN328</f>
        <v>#DIV/0!</v>
      </c>
      <c r="N345" s="176" t="e">
        <f t="shared" ref="N345:N356" si="1933">M345*0.019</f>
        <v>#DIV/0!</v>
      </c>
      <c r="O345" s="177" t="e">
        <f t="shared" ref="O345:O356" si="1934">(M345+N345)</f>
        <v>#DIV/0!</v>
      </c>
      <c r="P345" s="178" t="str">
        <f>IF(H345&lt;&gt;"",IF(J345=K345,IF(H345="SI",IF(AND(I345&lt;=$DF$3,I345&gt;=($DF$3*0.9)),"CUMPLE","NO CUMPLE"),IF(I345=$DF$3,"CUMPLE","NO CUMPLE")),"NO CUMPLE"),"")</f>
        <v>CUMPLE</v>
      </c>
      <c r="Q345" s="725">
        <f t="shared" ref="Q345:Q356" si="1935">DN328</f>
        <v>0</v>
      </c>
      <c r="R345" s="180">
        <f t="shared" ref="R345" si="1936">IF(F345&lt;&gt;"",IF(G345="CUMPLE",IF(P345="CUMPLE",(I345+J345),""),"RECHAZADO"),"")</f>
        <v>18023768992</v>
      </c>
      <c r="S345" s="180">
        <f t="shared" ref="S345" si="1937">IF(F345&lt;&gt;"",IF(G345="CUMPLE",IF(P345="CUMPLE",I345,""),"RECHAZADO"),"")</f>
        <v>17687702642</v>
      </c>
      <c r="T345" s="209"/>
      <c r="U345" s="209"/>
      <c r="V345" s="871"/>
      <c r="W345" s="874">
        <v>1099784</v>
      </c>
      <c r="X345" s="876">
        <v>1525400</v>
      </c>
      <c r="Y345" s="184">
        <f>ROUND(W345*$DP$3,0)</f>
        <v>80284232</v>
      </c>
      <c r="Z345" s="184">
        <f t="shared" si="1618"/>
        <v>1525400</v>
      </c>
      <c r="AA345" s="1044">
        <f t="shared" ref="AA345" si="1938">$AA$16</f>
        <v>100189.4</v>
      </c>
      <c r="AB345" s="185" t="str">
        <f>IF(W345&lt;&gt;"",IF((Y345/$DP$3)/$DN$3&lt;=$AA$20,"CUMPLE","RECHAZADO"),"")</f>
        <v>CUMPLE</v>
      </c>
      <c r="AC345" s="186">
        <f t="shared" ref="AC345:AC356" si="1939">Y345+Z345</f>
        <v>81809632</v>
      </c>
      <c r="AD345" s="186">
        <f t="shared" ref="AD345:AD356" si="1940">Y345</f>
        <v>80284232</v>
      </c>
      <c r="AE345" s="209"/>
      <c r="AF345" s="874">
        <v>165533</v>
      </c>
      <c r="AG345" s="184">
        <f>ROUND(AF345*$DQ$3,0)</f>
        <v>3641726</v>
      </c>
      <c r="AH345" s="1044">
        <f t="shared" ref="AH345" si="1941">$AH$16</f>
        <v>301987.21999999997</v>
      </c>
      <c r="AI345" s="185" t="str">
        <f>IF(AF345&lt;&gt;"",IF(AG345/$DQ$3&lt;=$AH$20,"CUMPLE","RECHAZADO"),"")</f>
        <v>CUMPLE</v>
      </c>
      <c r="AJ345" s="209"/>
      <c r="AK345" s="874">
        <v>132119</v>
      </c>
      <c r="AL345" s="184">
        <f>ROUND(AK345*$DR$3,0)</f>
        <v>9644687</v>
      </c>
      <c r="AM345" s="1044">
        <f t="shared" ref="AM345" si="1942">$AM$16</f>
        <v>240934</v>
      </c>
      <c r="AN345" s="185" t="str">
        <f>IF(AK345&lt;&gt;"",IF(AL345/$DR$3&lt;=$AM$20,"CUMPLE","RECHAZADO"),"")</f>
        <v>CUMPLE</v>
      </c>
      <c r="AO345" s="209"/>
      <c r="AP345" s="874"/>
      <c r="AQ345" s="184">
        <f>ROUND(AP345*$DS$3,0)</f>
        <v>0</v>
      </c>
      <c r="AR345" s="1044">
        <f t="shared" ref="AR345" si="1943">$AR$16</f>
        <v>316072.26</v>
      </c>
      <c r="AS345" s="185" t="str">
        <f>IF(AP345&lt;&gt;"",IF(AQ345/$DR$3&lt;=$AR$20,"CUMPLE","RECHAZADO"),"")</f>
        <v/>
      </c>
      <c r="AT345" s="185"/>
      <c r="AU345" s="194">
        <f t="shared" ref="AU345:AU356" si="1944">AG345+AL345+AQ345</f>
        <v>13286413</v>
      </c>
      <c r="AV345" s="874">
        <v>2524421</v>
      </c>
      <c r="AW345" s="877">
        <f t="shared" ref="AW345:AW356" si="1945">ROUND((AG345+AL345+AQ345)*19%,0)</f>
        <v>2524418</v>
      </c>
      <c r="AX345" s="877">
        <f t="shared" ref="AX345:AX356" si="1946">ROUND((AG345+AL345+AQ345)*$AV$16,0)</f>
        <v>15810831</v>
      </c>
      <c r="AY345" s="877" t="str">
        <f t="shared" ref="AY345:AY347" si="1947">IF(AV345&lt;&gt;"",IF(AI345="CUMPLE",IF(AN345="CUMPLE","CUMPLE","NO CUMPLE"),"NO CUMPLE")," ")</f>
        <v>CUMPLE</v>
      </c>
      <c r="AZ345" s="871"/>
      <c r="BA345" s="874">
        <v>8262021</v>
      </c>
      <c r="BB345" s="184">
        <f>ROUND(BA345*$DQ$3,0)</f>
        <v>181764462</v>
      </c>
      <c r="BC345" s="184">
        <f t="shared" ref="BC345" si="1948">$BC$3</f>
        <v>339892784</v>
      </c>
      <c r="BD345" s="185" t="str">
        <f t="shared" ref="BD345" si="1949">IF(BA345&lt;&gt;"",IF(BB345&lt;=BC345,"CUMPLE","RECHAZADO"),"")</f>
        <v>CUMPLE</v>
      </c>
      <c r="BE345" s="209"/>
      <c r="BF345" s="874">
        <v>7762506</v>
      </c>
      <c r="BG345" s="184">
        <f>ROUND(BF345*$DR$3,0)</f>
        <v>566662938</v>
      </c>
      <c r="BH345" s="184">
        <f t="shared" ref="BH345" si="1950">$BH$3</f>
        <v>1059638654</v>
      </c>
      <c r="BI345" s="185" t="str">
        <f t="shared" ref="BI345:BI356" si="1951">IF(BF345&lt;&gt;"",IF(BG345&lt;=BH345,"CUMPLE","RECHAZADO"),"")</f>
        <v>CUMPLE</v>
      </c>
      <c r="BJ345" s="209"/>
      <c r="BK345" s="874"/>
      <c r="BL345" s="184">
        <f>ROUND(BK345*$DS$3,0)</f>
        <v>0</v>
      </c>
      <c r="BM345" s="1044">
        <f t="shared" ref="BM345" si="1952">$BM$16</f>
        <v>74539289</v>
      </c>
      <c r="BN345" s="185" t="str">
        <f>IF(BK345&lt;&gt;"",IF((BL345/$DR$3)/$DN$3&lt;=$BM$20,"CUMPLE","RECHAZADO"),"")</f>
        <v/>
      </c>
      <c r="BO345" s="878"/>
      <c r="BP345" s="194">
        <f t="shared" ref="BP345:BP356" si="1953">BB345+BG345+BL345</f>
        <v>748427400</v>
      </c>
      <c r="BQ345" s="874">
        <v>142201208</v>
      </c>
      <c r="BR345" s="877">
        <f t="shared" ref="BR345:BR356" si="1954">ROUND((BB345+BG345+BL345)*19%,0)</f>
        <v>142201206</v>
      </c>
      <c r="BS345" s="877">
        <f t="shared" ref="BS345:BS356" si="1955">ROUND((BB345+BG345+BL345)*$AV$16,0)</f>
        <v>890628606</v>
      </c>
      <c r="BT345" s="877" t="str">
        <f t="shared" ref="BT345:BT347" si="1956">IF(BQ345&lt;&gt;"",IF(BD345="CUMPLE",IF(BI345="CUMPLE","CUMPLE","NO CUMPLE"),"NO CUMPLE")," ")</f>
        <v>CUMPLE</v>
      </c>
      <c r="BU345" s="871"/>
      <c r="BV345" s="874">
        <v>129045948</v>
      </c>
      <c r="BW345" s="874">
        <v>2451873</v>
      </c>
      <c r="BX345" s="194">
        <f t="shared" ref="BX345:BX356" si="1957">ROUND((BV345*10%)*19%,0)</f>
        <v>2451873</v>
      </c>
      <c r="BY345" s="194" t="str">
        <f>IF(BV345&lt;&gt;"",IF(AND(BV345/$DN$3&lt;=$BY$15,BV345/$DN$3&gt;=$BY$16),"CUMPLE","RECHAZADO"),"")</f>
        <v>CUMPLE</v>
      </c>
      <c r="BZ345" s="194">
        <f t="shared" ref="BZ345:BZ356" si="1958">BV345</f>
        <v>129045948</v>
      </c>
      <c r="CA345" s="194">
        <f t="shared" ref="CA345:CA356" si="1959">BZ345+BX345</f>
        <v>131497821</v>
      </c>
      <c r="CB345" s="871"/>
      <c r="CC345" s="874"/>
      <c r="CD345" s="874"/>
      <c r="CE345" s="194">
        <f t="shared" ref="CE345:CE356" si="1960">ROUND((CC345*10%)*19%,0)</f>
        <v>0</v>
      </c>
      <c r="CF345" s="194" t="str">
        <f>IF(CC345&lt;&gt;"",IF(AND(CC345/$DN$3&lt;=$CF$15,CC345/$DS$3&gt;=$CF$16),"CUMPLE","RECHAZADO"),"")</f>
        <v/>
      </c>
      <c r="CG345" s="194">
        <f t="shared" ref="CG345:CG356" si="1961">CC345</f>
        <v>0</v>
      </c>
      <c r="CH345" s="194">
        <f t="shared" ref="CH345:CH356" si="1962">CG345+CE345</f>
        <v>0</v>
      </c>
      <c r="CI345" s="194"/>
      <c r="CJ345" s="232">
        <f t="shared" ref="CJ345:CJ356" si="1963">R345</f>
        <v>18023768992</v>
      </c>
      <c r="CK345" s="197">
        <f t="shared" ref="CK345:CK356" si="1964">AC345+AX345+BS345+CA345+CH345</f>
        <v>1119746890</v>
      </c>
      <c r="CL345" s="232">
        <f t="shared" ref="CL345" si="1965">IF(CJ345="RECHAZADO","RECHAZADO",IF(CJ345&lt;&gt;"",CJ345+CK345,""))</f>
        <v>19143515882</v>
      </c>
      <c r="CM345" s="871"/>
      <c r="CN345" s="200">
        <f t="shared" ref="CN345:CN356" si="1966">S345</f>
        <v>17687702642</v>
      </c>
      <c r="CO345" s="200">
        <f t="shared" ref="CO345:CO356" si="1967">AD345+AU345+BP345+BZ345+CG345</f>
        <v>971043993</v>
      </c>
      <c r="CP345" s="200">
        <f t="shared" ref="CP345" si="1968">IF(CN345="RECHAZADO","RECHAZADO",IF(CN345&lt;&gt;"",CN345+CO345,""))</f>
        <v>18658746635</v>
      </c>
      <c r="CQ345" s="871"/>
      <c r="CR345" s="194">
        <f t="shared" si="1650"/>
        <v>18023768992</v>
      </c>
      <c r="CS345" s="194">
        <f>(W345*$DP$3)+X345+(AF345*$DQ$3)+(AK345*$DR$3)+(AP345*$DS$3)+AV345+(BA345*$DQ$3)+(BF345*$DR$3)+(BK345*$DS$3)+BQ345+BV345+BW345+CC345+CD345</f>
        <v>1119746895</v>
      </c>
      <c r="CT345" s="200">
        <f t="shared" ref="CT345:CT356" si="1969">CR345+CS345</f>
        <v>19143515887</v>
      </c>
      <c r="CU345" s="874">
        <v>19143515887</v>
      </c>
      <c r="CV345" s="200" t="str">
        <f t="shared" ref="CV345" si="1970">IF(CU345&lt;&gt;"",IF(CT345=CU345,"OK","REVISAR"),"")</f>
        <v>OK</v>
      </c>
      <c r="CW345" s="136"/>
      <c r="DB345" s="879" t="str">
        <f t="shared" ref="DB345" si="1971">IF(F345&lt;&gt;"",IF(G345="CUMPLE",IF(P345="CUMPLE",IF(AB345="CUMPLE",IF(AY345="CUMPLE",IF(BT345="CUMPLE",IF(BY345="CUMPLE","HABILITADO","RECHAZADO"),"RECHAZADO"),"RECHAZADO"),"RECHAZADO"),"RECHAZADO"),"RECHAZADO"),"")</f>
        <v>HABILITADO</v>
      </c>
      <c r="DC345" s="487"/>
    </row>
    <row r="346" spans="1:107" x14ac:dyDescent="0.25">
      <c r="A346" s="1039"/>
      <c r="B346" s="870">
        <v>2</v>
      </c>
      <c r="C346" s="1039"/>
      <c r="D346" s="726"/>
      <c r="E346" s="871"/>
      <c r="F346" s="872">
        <v>17613055238</v>
      </c>
      <c r="G346" s="873" t="str">
        <f t="shared" ref="G346" si="1972">IF(F346&lt;&gt;"",IF(F346=$DV$4,"CUMPLE","RECHAZADO"),"")</f>
        <v>CUMPLE</v>
      </c>
      <c r="H346" s="874" t="s">
        <v>1538</v>
      </c>
      <c r="I346" s="880">
        <v>15808937886</v>
      </c>
      <c r="J346" s="208">
        <v>300369820</v>
      </c>
      <c r="K346" s="173">
        <f t="shared" si="1930"/>
        <v>300369820</v>
      </c>
      <c r="L346" s="724" t="e">
        <f t="shared" si="1931"/>
        <v>#DIV/0!</v>
      </c>
      <c r="M346" s="175" t="e">
        <f t="shared" si="1932"/>
        <v>#DIV/0!</v>
      </c>
      <c r="N346" s="176" t="e">
        <f t="shared" si="1933"/>
        <v>#DIV/0!</v>
      </c>
      <c r="O346" s="177" t="e">
        <f t="shared" si="1934"/>
        <v>#DIV/0!</v>
      </c>
      <c r="P346" s="178" t="str">
        <f>IF(H346&lt;&gt;"",IF(J346=K346,IF(H346="SI",IF(AND(I346&lt;=$DF$4,I346&gt;=($DF$4*0.9)),"CUMPLE","NO CUMPLE"),IF(I346=$DF$4,"CUMPLE","NO CUMPLE")),"NO CUMPLE"),"")</f>
        <v>CUMPLE</v>
      </c>
      <c r="Q346" s="725">
        <f t="shared" si="1935"/>
        <v>0</v>
      </c>
      <c r="R346" s="180">
        <f t="shared" si="1654"/>
        <v>16109307706</v>
      </c>
      <c r="S346" s="180">
        <f t="shared" si="1617"/>
        <v>15808937886</v>
      </c>
      <c r="T346" s="209"/>
      <c r="U346" s="209"/>
      <c r="V346" s="871"/>
      <c r="W346" s="874">
        <v>1241316</v>
      </c>
      <c r="X346" s="876">
        <v>1250005</v>
      </c>
      <c r="Y346" s="184">
        <f>ROUND(W346*$DP$4,0)</f>
        <v>65789748</v>
      </c>
      <c r="Z346" s="184">
        <f t="shared" si="1618"/>
        <v>1250005</v>
      </c>
      <c r="AA346" s="1044"/>
      <c r="AB346" s="185" t="str">
        <f>IF(W346&lt;&gt;"",IF((Y346/$DP$4)/$DN$4&lt;=$AA$20,"CUMPLE","RECHAZADO"),"")</f>
        <v>CUMPLE</v>
      </c>
      <c r="AC346" s="186">
        <f t="shared" si="1939"/>
        <v>67039753</v>
      </c>
      <c r="AD346" s="186">
        <f t="shared" si="1940"/>
        <v>65789748</v>
      </c>
      <c r="AE346" s="209"/>
      <c r="AF346" s="874">
        <v>186835</v>
      </c>
      <c r="AG346" s="184">
        <f>ROUND(AF346*$DQ$4,0)</f>
        <v>934175</v>
      </c>
      <c r="AH346" s="1044"/>
      <c r="AI346" s="185" t="str">
        <f>IF(AF346&lt;&gt;"",IF(AG346/$DQ$4&lt;=$AH$20,"CUMPLE","RECHAZADO"),"")</f>
        <v>CUMPLE</v>
      </c>
      <c r="AJ346" s="209"/>
      <c r="AK346" s="874">
        <v>149122</v>
      </c>
      <c r="AL346" s="184">
        <f>ROUND(AK346*$DR$4,0)</f>
        <v>7903466</v>
      </c>
      <c r="AM346" s="1044"/>
      <c r="AN346" s="185" t="str">
        <f>IF(AK346&lt;&gt;"",IF(AL346/$DR$4&lt;=$AM$20,"CUMPLE","RECHAZADO"),"")</f>
        <v>CUMPLE</v>
      </c>
      <c r="AO346" s="209"/>
      <c r="AP346" s="874"/>
      <c r="AQ346" s="184">
        <f>ROUND(AP346*$DS$4,0)</f>
        <v>0</v>
      </c>
      <c r="AR346" s="1044"/>
      <c r="AS346" s="185" t="str">
        <f>IF(AP346&lt;&gt;"",IF(AQ346/$DR$4&lt;=$AR$20,"CUMPLE","RECHAZADO"),"")</f>
        <v/>
      </c>
      <c r="AT346" s="185"/>
      <c r="AU346" s="194">
        <f t="shared" si="1944"/>
        <v>8837641</v>
      </c>
      <c r="AV346" s="874">
        <v>1679151</v>
      </c>
      <c r="AW346" s="877">
        <f t="shared" si="1945"/>
        <v>1679152</v>
      </c>
      <c r="AX346" s="877">
        <f t="shared" si="1946"/>
        <v>10516793</v>
      </c>
      <c r="AY346" s="877" t="str">
        <f t="shared" si="1947"/>
        <v>CUMPLE</v>
      </c>
      <c r="AZ346" s="871"/>
      <c r="BA346" s="874">
        <v>11206117</v>
      </c>
      <c r="BB346" s="184">
        <f>ROUND(BA346*$DQ$4,0)</f>
        <v>56030585</v>
      </c>
      <c r="BC346" s="184">
        <f t="shared" ref="BC346" si="1973">$BC$4</f>
        <v>92828885</v>
      </c>
      <c r="BD346" s="185" t="str">
        <f t="shared" si="1630"/>
        <v>CUMPLE</v>
      </c>
      <c r="BE346" s="209"/>
      <c r="BF346" s="874">
        <v>10528605</v>
      </c>
      <c r="BG346" s="184">
        <f>ROUND(BF346*$DR$4,0)</f>
        <v>558016065</v>
      </c>
      <c r="BH346" s="184">
        <f t="shared" ref="BH346" si="1974">$BH$4</f>
        <v>924495218</v>
      </c>
      <c r="BI346" s="185" t="str">
        <f t="shared" si="1951"/>
        <v>CUMPLE</v>
      </c>
      <c r="BJ346" s="209"/>
      <c r="BK346" s="874"/>
      <c r="BL346" s="184">
        <f>ROUND(BK346*$DS$4,0)</f>
        <v>0</v>
      </c>
      <c r="BM346" s="1044"/>
      <c r="BN346" s="185" t="str">
        <f>IF(BK346&lt;&gt;"",IF((BL346/$DR$4)/$DN$4&lt;=$BM$20,"CUMPLE","RECHAZADO"),"")</f>
        <v/>
      </c>
      <c r="BO346" s="878"/>
      <c r="BP346" s="194">
        <f t="shared" si="1953"/>
        <v>614046650</v>
      </c>
      <c r="BQ346" s="874">
        <v>116668862</v>
      </c>
      <c r="BR346" s="877">
        <f t="shared" si="1954"/>
        <v>116668864</v>
      </c>
      <c r="BS346" s="877">
        <f t="shared" si="1955"/>
        <v>730715514</v>
      </c>
      <c r="BT346" s="877" t="str">
        <f t="shared" si="1956"/>
        <v>CUMPLE</v>
      </c>
      <c r="BU346" s="871"/>
      <c r="BV346" s="874">
        <v>132794371</v>
      </c>
      <c r="BW346" s="874">
        <v>2523093</v>
      </c>
      <c r="BX346" s="194">
        <f t="shared" si="1957"/>
        <v>2523093</v>
      </c>
      <c r="BY346" s="194" t="str">
        <f>IF(BV346&lt;&gt;"",IF(AND(BV346/$DN$4&lt;=$BY$15,BV346/$DN$4&gt;=$BY$16),"CUMPLE","RECHAZADO"),"")</f>
        <v>CUMPLE</v>
      </c>
      <c r="BZ346" s="194">
        <f t="shared" si="1958"/>
        <v>132794371</v>
      </c>
      <c r="CA346" s="194">
        <f t="shared" si="1959"/>
        <v>135317464</v>
      </c>
      <c r="CB346" s="871"/>
      <c r="CC346" s="874"/>
      <c r="CD346" s="874"/>
      <c r="CE346" s="194">
        <f t="shared" si="1960"/>
        <v>0</v>
      </c>
      <c r="CF346" s="194" t="str">
        <f>IF(CC346&lt;&gt;"",IF(AND(CC346/$DN$4&lt;=$CF$15,CC346/$DS$4&gt;=$CF$16),"CUMPLE","RECHAZADO"),"")</f>
        <v/>
      </c>
      <c r="CG346" s="194">
        <f t="shared" si="1961"/>
        <v>0</v>
      </c>
      <c r="CH346" s="194">
        <f t="shared" si="1962"/>
        <v>0</v>
      </c>
      <c r="CI346" s="194"/>
      <c r="CJ346" s="232">
        <f t="shared" si="1963"/>
        <v>16109307706</v>
      </c>
      <c r="CK346" s="197">
        <f t="shared" si="1964"/>
        <v>943589524</v>
      </c>
      <c r="CL346" s="232">
        <f t="shared" si="1646"/>
        <v>17052897230</v>
      </c>
      <c r="CM346" s="871"/>
      <c r="CN346" s="200">
        <f t="shared" si="1966"/>
        <v>15808937886</v>
      </c>
      <c r="CO346" s="200">
        <f t="shared" si="1967"/>
        <v>821468410</v>
      </c>
      <c r="CP346" s="200">
        <f t="shared" si="1649"/>
        <v>16630406296</v>
      </c>
      <c r="CQ346" s="871"/>
      <c r="CR346" s="194">
        <f t="shared" si="1650"/>
        <v>16109307706</v>
      </c>
      <c r="CS346" s="194">
        <f>(W346*$DP$4)+X346+(AF346*$DQ$4)+(AK346*$DR$4)+(AP346*$DS$4)+AV346+(BA346*$DQ$4)+(BF346*$DR$4)+(BK346*$DS$4)+BQ346+BV346+BW346+CC346+CD346</f>
        <v>943589521</v>
      </c>
      <c r="CT346" s="200">
        <f t="shared" si="1969"/>
        <v>17052897227</v>
      </c>
      <c r="CU346" s="874">
        <v>17052897227</v>
      </c>
      <c r="CV346" s="200" t="str">
        <f t="shared" si="1732"/>
        <v>OK</v>
      </c>
      <c r="CW346" s="136"/>
      <c r="DB346" s="879" t="str">
        <f t="shared" si="1652"/>
        <v>HABILITADO</v>
      </c>
      <c r="DC346" s="487"/>
    </row>
    <row r="347" spans="1:107" x14ac:dyDescent="0.25">
      <c r="A347" s="1039"/>
      <c r="B347" s="870">
        <v>3</v>
      </c>
      <c r="C347" s="1039"/>
      <c r="D347" s="726"/>
      <c r="E347" s="871"/>
      <c r="F347" s="872">
        <v>22660325900</v>
      </c>
      <c r="G347" s="873" t="str">
        <f t="shared" ref="G347" si="1975">IF(F347&lt;&gt;"",IF(F347=$DV$5,"CUMPLE","RECHAZADO"),"")</f>
        <v>CUMPLE</v>
      </c>
      <c r="H347" s="874" t="s">
        <v>1538</v>
      </c>
      <c r="I347" s="880">
        <v>20196034881</v>
      </c>
      <c r="J347" s="208">
        <v>383724663</v>
      </c>
      <c r="K347" s="173">
        <f t="shared" si="1930"/>
        <v>383724663</v>
      </c>
      <c r="L347" s="724" t="e">
        <f t="shared" si="1931"/>
        <v>#DIV/0!</v>
      </c>
      <c r="M347" s="175" t="e">
        <f t="shared" si="1932"/>
        <v>#DIV/0!</v>
      </c>
      <c r="N347" s="176" t="e">
        <f t="shared" si="1933"/>
        <v>#DIV/0!</v>
      </c>
      <c r="O347" s="177" t="e">
        <f t="shared" si="1934"/>
        <v>#DIV/0!</v>
      </c>
      <c r="P347" s="178" t="str">
        <f>IF(H347&lt;&gt;"",IF(J347=K347,IF(H347="SI",IF(AND(I347&lt;=$DF$5,I347&gt;=($DF$5*0.9)),"CUMPLE","NO CUMPLE"),IF(I347=$DF$5,"CUMPLE","NO CUMPLE")),"NO CUMPLE"),"")</f>
        <v>CUMPLE</v>
      </c>
      <c r="Q347" s="725">
        <f t="shared" si="1935"/>
        <v>0</v>
      </c>
      <c r="R347" s="180">
        <f t="shared" si="1654"/>
        <v>20579759544</v>
      </c>
      <c r="S347" s="180">
        <f t="shared" si="1617"/>
        <v>20196034881</v>
      </c>
      <c r="T347" s="209"/>
      <c r="U347" s="209"/>
      <c r="V347" s="871"/>
      <c r="W347" s="874">
        <v>1273549</v>
      </c>
      <c r="X347" s="876">
        <v>1935794</v>
      </c>
      <c r="Y347" s="184">
        <f>ROUND(W347*$DP$5,0)</f>
        <v>101883920</v>
      </c>
      <c r="Z347" s="184">
        <f t="shared" si="1618"/>
        <v>1935794</v>
      </c>
      <c r="AA347" s="1044"/>
      <c r="AB347" s="185" t="str">
        <f>IF(W347&lt;&gt;"",IF((Y347/$DP$5)/$DN$5&lt;=$AA$20,"CUMPLE","RECHAZADO"),"")</f>
        <v>CUMPLE</v>
      </c>
      <c r="AC347" s="186">
        <f t="shared" si="1939"/>
        <v>103819714</v>
      </c>
      <c r="AD347" s="186">
        <f t="shared" si="1940"/>
        <v>101883920</v>
      </c>
      <c r="AE347" s="209"/>
      <c r="AF347" s="874">
        <v>191372</v>
      </c>
      <c r="AG347" s="184">
        <f>ROUND(AF347*$DQ$5,0)</f>
        <v>1339604</v>
      </c>
      <c r="AH347" s="1044"/>
      <c r="AI347" s="185" t="str">
        <f>IF(AF347&lt;&gt;"",IF(AG347/$DQ$5&lt;=$AH$20,"CUMPLE","RECHAZADO"),"")</f>
        <v>CUMPLE</v>
      </c>
      <c r="AJ347" s="209"/>
      <c r="AK347" s="874">
        <v>152743</v>
      </c>
      <c r="AL347" s="184">
        <f>ROUND(AK347*$DR$5,0)</f>
        <v>12219440</v>
      </c>
      <c r="AM347" s="1044"/>
      <c r="AN347" s="185" t="str">
        <f>IF(AK347&lt;&gt;"",IF(AL347/$DR$5&lt;=$AM$20,"CUMPLE","RECHAZADO"),"")</f>
        <v>CUMPLE</v>
      </c>
      <c r="AO347" s="209"/>
      <c r="AP347" s="874"/>
      <c r="AQ347" s="184">
        <f>ROUND(AP347*$DS$5,0)</f>
        <v>0</v>
      </c>
      <c r="AR347" s="1044"/>
      <c r="AS347" s="185" t="str">
        <f>IF(AP347&lt;&gt;"",IF(AQ347/$DR$5&lt;=$AR$20,"CUMPLE","RECHAZADO"),"")</f>
        <v/>
      </c>
      <c r="AT347" s="185"/>
      <c r="AU347" s="194">
        <f t="shared" si="1944"/>
        <v>13559044</v>
      </c>
      <c r="AV347" s="874">
        <v>2576216</v>
      </c>
      <c r="AW347" s="877">
        <f t="shared" si="1945"/>
        <v>2576218</v>
      </c>
      <c r="AX347" s="877">
        <f t="shared" si="1946"/>
        <v>16135262</v>
      </c>
      <c r="AY347" s="877" t="str">
        <f t="shared" si="1947"/>
        <v>CUMPLE</v>
      </c>
      <c r="AZ347" s="871"/>
      <c r="BA347" s="874">
        <v>10993935</v>
      </c>
      <c r="BB347" s="184">
        <f>ROUND(BA347*$DQ$5,0)</f>
        <v>76957545</v>
      </c>
      <c r="BC347" s="184">
        <f t="shared" ref="BC347" si="1976">$BC$5</f>
        <v>123465503</v>
      </c>
      <c r="BD347" s="185" t="str">
        <f t="shared" si="1630"/>
        <v>CUMPLE</v>
      </c>
      <c r="BE347" s="209"/>
      <c r="BF347" s="874">
        <v>10329251</v>
      </c>
      <c r="BG347" s="184">
        <f>ROUND(BF347*$DR$5,0)</f>
        <v>826340080</v>
      </c>
      <c r="BH347" s="184">
        <f t="shared" ref="BH347" si="1977">$BH$5</f>
        <v>1325724320</v>
      </c>
      <c r="BI347" s="185" t="str">
        <f t="shared" si="1951"/>
        <v>CUMPLE</v>
      </c>
      <c r="BJ347" s="209"/>
      <c r="BK347" s="874"/>
      <c r="BL347" s="184">
        <f>ROUND(BK347*$DS$5,0)</f>
        <v>0</v>
      </c>
      <c r="BM347" s="1044"/>
      <c r="BN347" s="185" t="str">
        <f>IF(BK347&lt;&gt;"",IF((BL347/$DR$5)/$DN$5&lt;=$BM$20,"CUMPLE","RECHAZADO"),"")</f>
        <v/>
      </c>
      <c r="BO347" s="878"/>
      <c r="BP347" s="194">
        <f t="shared" si="1953"/>
        <v>903297625</v>
      </c>
      <c r="BQ347" s="874">
        <v>171626544</v>
      </c>
      <c r="BR347" s="877">
        <f t="shared" si="1954"/>
        <v>171626549</v>
      </c>
      <c r="BS347" s="877">
        <f t="shared" si="1955"/>
        <v>1074924174</v>
      </c>
      <c r="BT347" s="877" t="str">
        <f t="shared" si="1956"/>
        <v>CUMPLE</v>
      </c>
      <c r="BU347" s="871"/>
      <c r="BV347" s="874">
        <v>128957794</v>
      </c>
      <c r="BW347" s="874">
        <v>2450198</v>
      </c>
      <c r="BX347" s="194">
        <f t="shared" si="1957"/>
        <v>2450198</v>
      </c>
      <c r="BY347" s="194" t="str">
        <f>IF(BV347&lt;&gt;"",IF(AND(BV347/$DN$5&lt;=$BY$15,BV347/$DN$5&gt;=$BY$16),"CUMPLE","RECHAZADO"),"")</f>
        <v>CUMPLE</v>
      </c>
      <c r="BZ347" s="194">
        <f t="shared" si="1958"/>
        <v>128957794</v>
      </c>
      <c r="CA347" s="194">
        <f t="shared" si="1959"/>
        <v>131407992</v>
      </c>
      <c r="CB347" s="871"/>
      <c r="CC347" s="874"/>
      <c r="CD347" s="874"/>
      <c r="CE347" s="194">
        <f t="shared" si="1960"/>
        <v>0</v>
      </c>
      <c r="CF347" s="194" t="str">
        <f>IF(CC347&lt;&gt;"",IF(AND(CC347/$DN$5&lt;=$CF$15,CC347/$DS$5&gt;=$CF$16),"CUMPLE","RECHAZADO"),"")</f>
        <v/>
      </c>
      <c r="CG347" s="194">
        <f t="shared" si="1961"/>
        <v>0</v>
      </c>
      <c r="CH347" s="194">
        <f t="shared" si="1962"/>
        <v>0</v>
      </c>
      <c r="CI347" s="194"/>
      <c r="CJ347" s="232">
        <f t="shared" si="1963"/>
        <v>20579759544</v>
      </c>
      <c r="CK347" s="197">
        <f t="shared" si="1964"/>
        <v>1326287142</v>
      </c>
      <c r="CL347" s="232">
        <f t="shared" si="1646"/>
        <v>21906046686</v>
      </c>
      <c r="CM347" s="871"/>
      <c r="CN347" s="200">
        <f t="shared" si="1966"/>
        <v>20196034881</v>
      </c>
      <c r="CO347" s="200">
        <f t="shared" si="1967"/>
        <v>1147698383</v>
      </c>
      <c r="CP347" s="200">
        <f t="shared" si="1649"/>
        <v>21343733264</v>
      </c>
      <c r="CQ347" s="871"/>
      <c r="CR347" s="194">
        <f t="shared" si="1650"/>
        <v>20579759544</v>
      </c>
      <c r="CS347" s="194">
        <f>(W347*$DP$5)+X347+(AF347*$DQ$5)+(AK347*$DR$5)+(AP347*$DS$5)+AV347+(BA347*$DQ$5)+(BF347*$DR$5)+(BK347*$DS$5)+BQ347+BV347+BW347+CC347+CD347</f>
        <v>1326287135</v>
      </c>
      <c r="CT347" s="200">
        <f t="shared" si="1969"/>
        <v>21906046679</v>
      </c>
      <c r="CU347" s="874">
        <v>21906046679</v>
      </c>
      <c r="CV347" s="200" t="str">
        <f t="shared" si="1732"/>
        <v>OK</v>
      </c>
      <c r="CW347" s="136"/>
      <c r="DB347" s="879" t="str">
        <f>IF(F347&lt;&gt;"",IF(G347="CUMPLE",IF(P347="CUMPLE",IF(AB347="CUMPLE",IF(AY347="CUMPLE",IF(BT347="CUMPLE",IF(BY347="CUMPLE","HABILITADO","RECHAZADO"),"RECHAZADO"),"RECHAZADO"),"RECHAZADO"),"RECHAZADO"),"RECHAZADO"),"")</f>
        <v>HABILITADO</v>
      </c>
      <c r="DC347" s="487"/>
    </row>
    <row r="348" spans="1:107" hidden="1" x14ac:dyDescent="0.25">
      <c r="A348" s="1041"/>
      <c r="B348" s="167">
        <v>4</v>
      </c>
      <c r="C348" s="1043"/>
      <c r="D348" s="220"/>
      <c r="E348" s="156"/>
      <c r="F348" s="168"/>
      <c r="G348" s="169" t="str">
        <f t="shared" ref="G348" si="1978">IF(F348&lt;&gt;"",IF(F348=$DV$6,"CUMPLE","RECHAZADO"),"")</f>
        <v/>
      </c>
      <c r="H348" s="170"/>
      <c r="I348" s="221"/>
      <c r="J348" s="172"/>
      <c r="K348" s="827">
        <f t="shared" si="1930"/>
        <v>0</v>
      </c>
      <c r="L348" s="174" t="e">
        <f t="shared" si="1931"/>
        <v>#DIV/0!</v>
      </c>
      <c r="M348" s="175" t="e">
        <f t="shared" si="1932"/>
        <v>#DIV/0!</v>
      </c>
      <c r="N348" s="176" t="e">
        <f t="shared" si="1933"/>
        <v>#DIV/0!</v>
      </c>
      <c r="O348" s="177" t="e">
        <f t="shared" si="1934"/>
        <v>#DIV/0!</v>
      </c>
      <c r="P348" s="179" t="str">
        <f>IF(H348&lt;&gt;"",IF(J348=K348,IF(H348="SI",IF(AND(I348&lt;=$DF$6,I348&gt;=($DF$6*0.9)),"CUMPLE","NO CUMPLE"),IF(I348=$DF$6,"CUMPLE","NO CUMPLE")),"NO CUMPLE"),"")</f>
        <v/>
      </c>
      <c r="Q348" s="179">
        <f t="shared" si="1935"/>
        <v>0</v>
      </c>
      <c r="R348" s="828" t="str">
        <f t="shared" si="1654"/>
        <v/>
      </c>
      <c r="S348" s="828" t="str">
        <f t="shared" si="1617"/>
        <v/>
      </c>
      <c r="T348" s="181"/>
      <c r="U348" s="182"/>
      <c r="V348" s="155"/>
      <c r="W348" s="170"/>
      <c r="X348" s="183"/>
      <c r="Y348" s="829">
        <f>ROUND(W348*$DP$6,0)</f>
        <v>0</v>
      </c>
      <c r="Z348" s="829">
        <f t="shared" si="1618"/>
        <v>0</v>
      </c>
      <c r="AA348" s="1045"/>
      <c r="AB348" s="244" t="str">
        <f>IF(W348&lt;&gt;"",IF((Y348/$DP$6)/$DN$6&lt;=$AA$20,"CUMPLE","RECHAZADO"),"")</f>
        <v/>
      </c>
      <c r="AC348" s="830">
        <f t="shared" si="1939"/>
        <v>0</v>
      </c>
      <c r="AD348" s="830">
        <f t="shared" si="1940"/>
        <v>0</v>
      </c>
      <c r="AE348" s="181"/>
      <c r="AF348" s="170"/>
      <c r="AG348" s="829">
        <f>ROUND(AF348*$DQ$6,0)</f>
        <v>0</v>
      </c>
      <c r="AH348" s="1045"/>
      <c r="AI348" s="244" t="str">
        <f>IF(AF348&lt;&gt;"",IF(AG348/$DQ$6&lt;=$AH$20,"CUMPLE","RECHAZADO"),"")</f>
        <v/>
      </c>
      <c r="AJ348" s="181"/>
      <c r="AK348" s="170"/>
      <c r="AL348" s="829">
        <f>ROUND(AK348*$DR$6,0)</f>
        <v>0</v>
      </c>
      <c r="AM348" s="1045"/>
      <c r="AN348" s="244" t="str">
        <f>IF(AK348&lt;&gt;"",IF(AL348/$DR$6&lt;=$AM$20,"CUMPLE","RECHAZADO"),"")</f>
        <v/>
      </c>
      <c r="AO348" s="181"/>
      <c r="AP348" s="170"/>
      <c r="AQ348" s="829">
        <f>ROUND(AP348*$DS$6,0)</f>
        <v>0</v>
      </c>
      <c r="AR348" s="1045"/>
      <c r="AS348" s="244" t="str">
        <f>IF(AP348&lt;&gt;"",IF(AQ348/$DR$6&lt;=$AR$20,"CUMPLE","RECHAZADO"),"")</f>
        <v/>
      </c>
      <c r="AT348" s="187"/>
      <c r="AU348" s="831">
        <f t="shared" si="1944"/>
        <v>0</v>
      </c>
      <c r="AV348" s="170"/>
      <c r="AW348" s="832">
        <f t="shared" si="1945"/>
        <v>0</v>
      </c>
      <c r="AX348" s="832">
        <f t="shared" si="1946"/>
        <v>0</v>
      </c>
      <c r="AY348" s="832" t="str">
        <f>IF(AV348&lt;&gt;"",IF(AN348="CUMPLE","CUMPLE","NO CUMPLE"),"")</f>
        <v/>
      </c>
      <c r="AZ348" s="155"/>
      <c r="BA348" s="170"/>
      <c r="BB348" s="829">
        <f>ROUND(BA348*$DQ$6,0)</f>
        <v>0</v>
      </c>
      <c r="BC348" s="834">
        <f t="shared" ref="BC348" si="1979">$BC$6</f>
        <v>599037720</v>
      </c>
      <c r="BD348" s="729" t="str">
        <f t="shared" si="1630"/>
        <v/>
      </c>
      <c r="BE348" s="181"/>
      <c r="BF348" s="170"/>
      <c r="BG348" s="829">
        <f>ROUND(BF348*$DR$6,0)</f>
        <v>0</v>
      </c>
      <c r="BH348" s="829">
        <f t="shared" ref="BH348" si="1980">$BH$6</f>
        <v>1500854400</v>
      </c>
      <c r="BI348" s="729" t="str">
        <f t="shared" si="1951"/>
        <v/>
      </c>
      <c r="BJ348" s="181"/>
      <c r="BK348" s="170"/>
      <c r="BL348" s="829">
        <f>ROUND(BK348*$DS$6,0)</f>
        <v>0</v>
      </c>
      <c r="BM348" s="1045"/>
      <c r="BN348" s="244" t="str">
        <f>IF(BK348&lt;&gt;"",IF((BL348/$DR$6)/$DN$6&lt;=$BM$20,"CUMPLE","RECHAZADO"),"")</f>
        <v/>
      </c>
      <c r="BO348" s="193"/>
      <c r="BP348" s="831">
        <f t="shared" si="1953"/>
        <v>0</v>
      </c>
      <c r="BQ348" s="170"/>
      <c r="BR348" s="832">
        <f t="shared" si="1954"/>
        <v>0</v>
      </c>
      <c r="BS348" s="832">
        <f t="shared" si="1955"/>
        <v>0</v>
      </c>
      <c r="BT348" s="832" t="str">
        <f>IF(BQ348&lt;&gt;"",IF(BI348="CUMPLE","CUMPLE","NO CUMPLE"),"")</f>
        <v/>
      </c>
      <c r="BU348" s="155"/>
      <c r="BV348" s="170"/>
      <c r="BW348" s="170"/>
      <c r="BX348" s="835">
        <f t="shared" si="1957"/>
        <v>0</v>
      </c>
      <c r="BY348" s="835" t="str">
        <f>IF(BV348&lt;&gt;"",IF(AND(BV348/$DN$6&lt;=$BY$15,BV348/$DN$6&gt;=$BY$16),"CUMPLE","RECHAZADO"),"")</f>
        <v/>
      </c>
      <c r="BZ348" s="835">
        <f t="shared" si="1958"/>
        <v>0</v>
      </c>
      <c r="CA348" s="835">
        <f t="shared" si="1959"/>
        <v>0</v>
      </c>
      <c r="CB348" s="155"/>
      <c r="CC348" s="170"/>
      <c r="CD348" s="170"/>
      <c r="CE348" s="835">
        <f t="shared" si="1960"/>
        <v>0</v>
      </c>
      <c r="CF348" s="835" t="str">
        <f>IF(CC348&lt;&gt;"",IF(AND(CC348/$DN$6&lt;=$CF$15,CC348/$DS$6&gt;=$CF$16),"CUMPLE","RECHAZADO"),"")</f>
        <v/>
      </c>
      <c r="CG348" s="835">
        <f t="shared" si="1961"/>
        <v>0</v>
      </c>
      <c r="CH348" s="835">
        <f t="shared" si="1962"/>
        <v>0</v>
      </c>
      <c r="CI348" s="195"/>
      <c r="CJ348" s="86" t="str">
        <f t="shared" si="1963"/>
        <v/>
      </c>
      <c r="CK348" s="836">
        <f t="shared" si="1964"/>
        <v>0</v>
      </c>
      <c r="CL348" s="837" t="str">
        <f t="shared" si="1646"/>
        <v/>
      </c>
      <c r="CM348" s="155"/>
      <c r="CN348" s="838" t="str">
        <f t="shared" si="1966"/>
        <v/>
      </c>
      <c r="CO348" s="839">
        <f t="shared" si="1967"/>
        <v>0</v>
      </c>
      <c r="CP348" s="840" t="str">
        <f t="shared" si="1649"/>
        <v/>
      </c>
      <c r="CQ348" s="156"/>
      <c r="CR348" s="841">
        <f t="shared" si="1650"/>
        <v>0</v>
      </c>
      <c r="CS348" s="835">
        <f>(W348*$DP$6)+X348+(AF348*$DQ$6)+(AK348*$DR$6)+(AP348*$DS$6)+AV348+(BA348*$DQ$6)+(BF348*$DR$6)+(BK348*$DS$6)+BQ348+BV348+BW348+CC348+CD348</f>
        <v>0</v>
      </c>
      <c r="CT348" s="840">
        <f t="shared" si="1969"/>
        <v>0</v>
      </c>
      <c r="CU348" s="842"/>
      <c r="CV348" s="840" t="str">
        <f t="shared" si="1732"/>
        <v/>
      </c>
      <c r="DB348" s="843" t="str">
        <f t="shared" si="1652"/>
        <v/>
      </c>
      <c r="DC348" s="844"/>
    </row>
    <row r="349" spans="1:107" hidden="1" x14ac:dyDescent="0.25">
      <c r="A349" s="1042"/>
      <c r="B349" s="750">
        <v>5</v>
      </c>
      <c r="C349" s="1043"/>
      <c r="D349" s="220"/>
      <c r="E349" s="156"/>
      <c r="F349" s="751"/>
      <c r="G349" s="752" t="str">
        <f t="shared" ref="G349" si="1981">IF(F349&lt;&gt;"",IF(F349=$DV$7,"CUMPLE","RECHAZADO"),"")</f>
        <v/>
      </c>
      <c r="H349" s="753"/>
      <c r="I349" s="754"/>
      <c r="J349" s="784"/>
      <c r="K349" s="756">
        <f t="shared" si="1930"/>
        <v>0</v>
      </c>
      <c r="L349" s="174" t="e">
        <f t="shared" si="1931"/>
        <v>#DIV/0!</v>
      </c>
      <c r="M349" s="175" t="e">
        <f t="shared" si="1932"/>
        <v>#DIV/0!</v>
      </c>
      <c r="N349" s="176" t="e">
        <f t="shared" si="1933"/>
        <v>#DIV/0!</v>
      </c>
      <c r="O349" s="177" t="e">
        <f t="shared" si="1934"/>
        <v>#DIV/0!</v>
      </c>
      <c r="P349" s="757" t="str">
        <f>IF(H349&lt;&gt;"",IF(J349=K349,IF(H349="SI",IF(AND(I349&lt;=$DF$7,I349&gt;=($DF$7*0.9)),"CUMPLE","NO CUMPLE"),IF(I349=$DF$7,"CUMPLE","NO CUMPLE")),"NO CUMPLE"),"")</f>
        <v/>
      </c>
      <c r="Q349" s="179">
        <f t="shared" si="1935"/>
        <v>0</v>
      </c>
      <c r="R349" s="758" t="str">
        <f t="shared" si="1654"/>
        <v/>
      </c>
      <c r="S349" s="758" t="str">
        <f t="shared" si="1617"/>
        <v/>
      </c>
      <c r="T349" s="759"/>
      <c r="U349" s="760"/>
      <c r="V349" s="155"/>
      <c r="W349" s="761"/>
      <c r="X349" s="762"/>
      <c r="Y349" s="763">
        <f>ROUND(W349*$DP$7,0)</f>
        <v>0</v>
      </c>
      <c r="Z349" s="763">
        <f t="shared" si="1618"/>
        <v>0</v>
      </c>
      <c r="AA349" s="1045"/>
      <c r="AB349" s="764" t="str">
        <f>IF(W349&lt;&gt;"",IF((Y349/$DP$7)/$DN$7&lt;=$AA$20,"CUMPLE","RECHAZADO"),"")</f>
        <v/>
      </c>
      <c r="AC349" s="765">
        <f t="shared" si="1939"/>
        <v>0</v>
      </c>
      <c r="AD349" s="765">
        <f t="shared" si="1940"/>
        <v>0</v>
      </c>
      <c r="AE349" s="759"/>
      <c r="AF349" s="761"/>
      <c r="AG349" s="763">
        <f>ROUND(AF349*$DQ$7,0)</f>
        <v>0</v>
      </c>
      <c r="AH349" s="1045"/>
      <c r="AI349" s="764" t="str">
        <f>IF(AF349&lt;&gt;"",IF(AG349/$DQ$7&lt;=$AH$20,"CUMPLE","RECHAZADO"),"")</f>
        <v/>
      </c>
      <c r="AJ349" s="759"/>
      <c r="AK349" s="761"/>
      <c r="AL349" s="763">
        <f>ROUND(AK349*$DR$7,0)</f>
        <v>0</v>
      </c>
      <c r="AM349" s="1045"/>
      <c r="AN349" s="764" t="str">
        <f>IF(AK349&lt;&gt;"",IF(AL349/$DR$7&lt;=$AM$20,"CUMPLE","RECHAZADO"),"")</f>
        <v/>
      </c>
      <c r="AO349" s="759"/>
      <c r="AP349" s="761"/>
      <c r="AQ349" s="763">
        <f>ROUND(AP349*$DS$7,0)</f>
        <v>0</v>
      </c>
      <c r="AR349" s="1045"/>
      <c r="AS349" s="764" t="str">
        <f>IF(AP349&lt;&gt;"",IF(AQ349/$DR$7&lt;=$AR$20,"CUMPLE","RECHAZADO"),"")</f>
        <v/>
      </c>
      <c r="AT349" s="766"/>
      <c r="AU349" s="767">
        <f t="shared" si="1944"/>
        <v>0</v>
      </c>
      <c r="AV349" s="753"/>
      <c r="AW349" s="768">
        <f t="shared" si="1945"/>
        <v>0</v>
      </c>
      <c r="AX349" s="768">
        <f t="shared" si="1946"/>
        <v>0</v>
      </c>
      <c r="AY349" s="768" t="str">
        <f>IF(AV349&lt;&gt;"",IF(AI349="CUMPLE",IF(AN349="CUMPLE","CUMPLE","NO CUMPLE"),"NO CUMPLE")," ")</f>
        <v xml:space="preserve"> </v>
      </c>
      <c r="AZ349" s="155"/>
      <c r="BA349" s="761"/>
      <c r="BB349" s="763">
        <f>ROUND(BA349*$DQ$7,0)</f>
        <v>0</v>
      </c>
      <c r="BC349" s="770">
        <f t="shared" ref="BC349" si="1982">$BC$7</f>
        <v>512088380</v>
      </c>
      <c r="BD349" s="164" t="str">
        <f t="shared" si="1630"/>
        <v/>
      </c>
      <c r="BE349" s="759"/>
      <c r="BF349" s="761"/>
      <c r="BG349" s="763">
        <f>ROUND(BF349*$DR$7,0)</f>
        <v>0</v>
      </c>
      <c r="BH349" s="763">
        <f t="shared" ref="BH349" si="1983">$BH$7</f>
        <v>1342093772</v>
      </c>
      <c r="BI349" s="164" t="str">
        <f t="shared" si="1951"/>
        <v/>
      </c>
      <c r="BJ349" s="759"/>
      <c r="BK349" s="761"/>
      <c r="BL349" s="763">
        <f>ROUND(BK349*$DS$7,0)</f>
        <v>0</v>
      </c>
      <c r="BM349" s="1045"/>
      <c r="BN349" s="764" t="str">
        <f>IF(BK349&lt;&gt;"",IF((BL349/$DR$7)/$DN$7&lt;=$BM$20,"CUMPLE","RECHAZADO"),"")</f>
        <v/>
      </c>
      <c r="BO349" s="771"/>
      <c r="BP349" s="767">
        <f t="shared" si="1953"/>
        <v>0</v>
      </c>
      <c r="BQ349" s="753"/>
      <c r="BR349" s="768">
        <f t="shared" si="1954"/>
        <v>0</v>
      </c>
      <c r="BS349" s="768">
        <f t="shared" si="1955"/>
        <v>0</v>
      </c>
      <c r="BT349" s="768" t="str">
        <f>IF(BQ349&lt;&gt;"",IF(BD349="CUMPLE",IF(BI349="CUMPLE","CUMPLE","NO CUMPLE"),"NO CUMPLE")," ")</f>
        <v xml:space="preserve"> </v>
      </c>
      <c r="BU349" s="155"/>
      <c r="BV349" s="753"/>
      <c r="BW349" s="753"/>
      <c r="BX349" s="772">
        <f t="shared" si="1957"/>
        <v>0</v>
      </c>
      <c r="BY349" s="772" t="str">
        <f>IF(BV349&lt;&gt;"",IF(AND(BV349/$DN$7&lt;=$BY$15,BV349/$DN$7&gt;=$BY$16),"CUMPLE","RECHAZADO"),"")</f>
        <v/>
      </c>
      <c r="BZ349" s="772">
        <f t="shared" si="1958"/>
        <v>0</v>
      </c>
      <c r="CA349" s="772">
        <f t="shared" si="1959"/>
        <v>0</v>
      </c>
      <c r="CB349" s="155"/>
      <c r="CC349" s="753"/>
      <c r="CD349" s="753"/>
      <c r="CE349" s="772">
        <f t="shared" si="1960"/>
        <v>0</v>
      </c>
      <c r="CF349" s="772" t="str">
        <f>IF(CC349&lt;&gt;"",IF(AND(CC349/$DN$7&lt;=$CF$15,CC349/$DS$7&gt;=$CF$16),"CUMPLE","RECHAZADO"),"")</f>
        <v/>
      </c>
      <c r="CG349" s="772">
        <f t="shared" si="1961"/>
        <v>0</v>
      </c>
      <c r="CH349" s="772">
        <f t="shared" si="1962"/>
        <v>0</v>
      </c>
      <c r="CI349" s="773"/>
      <c r="CJ349" s="774" t="str">
        <f t="shared" si="1963"/>
        <v/>
      </c>
      <c r="CK349" s="775">
        <f t="shared" si="1964"/>
        <v>0</v>
      </c>
      <c r="CL349" s="776" t="str">
        <f t="shared" si="1646"/>
        <v/>
      </c>
      <c r="CM349" s="155"/>
      <c r="CN349" s="777" t="str">
        <f t="shared" si="1966"/>
        <v/>
      </c>
      <c r="CO349" s="778">
        <f t="shared" si="1967"/>
        <v>0</v>
      </c>
      <c r="CP349" s="779" t="str">
        <f t="shared" si="1649"/>
        <v/>
      </c>
      <c r="CQ349" s="156"/>
      <c r="CR349" s="780">
        <f t="shared" si="1650"/>
        <v>0</v>
      </c>
      <c r="CS349" s="772">
        <f>(W349*$DP$7)+X349+(AF349*$DQ$7)+(AK349*$DR$7)+(AP349*$DS$7)+AV349+(BA349*$DQ$7)+(BF349*$DR$7)+(BK349*$DS$7)+BQ349+BV349+BW349+CC349+CD349</f>
        <v>0</v>
      </c>
      <c r="CT349" s="779">
        <f t="shared" si="1969"/>
        <v>0</v>
      </c>
      <c r="CU349" s="781"/>
      <c r="CV349" s="779" t="str">
        <f t="shared" si="1732"/>
        <v/>
      </c>
      <c r="DB349" s="782" t="str">
        <f t="shared" si="1652"/>
        <v/>
      </c>
      <c r="DC349" s="783"/>
    </row>
    <row r="350" spans="1:107" x14ac:dyDescent="0.25">
      <c r="A350" s="1039"/>
      <c r="B350" s="870">
        <v>6</v>
      </c>
      <c r="C350" s="1039"/>
      <c r="D350" s="726"/>
      <c r="E350" s="871"/>
      <c r="F350" s="872">
        <v>26104086008</v>
      </c>
      <c r="G350" s="873" t="str">
        <f t="shared" ref="G350" si="1984">IF(F350&lt;&gt;"",IF(F350=$DV$8,"CUMPLE","RECHAZADO"),"")</f>
        <v>CUMPLE</v>
      </c>
      <c r="H350" s="874" t="s">
        <v>1538</v>
      </c>
      <c r="I350" s="880">
        <v>23701756967</v>
      </c>
      <c r="J350" s="208">
        <v>450333382</v>
      </c>
      <c r="K350" s="173">
        <f t="shared" si="1930"/>
        <v>450333382</v>
      </c>
      <c r="L350" s="724" t="e">
        <f t="shared" si="1931"/>
        <v>#DIV/0!</v>
      </c>
      <c r="M350" s="175" t="e">
        <f t="shared" si="1932"/>
        <v>#DIV/0!</v>
      </c>
      <c r="N350" s="176" t="e">
        <f t="shared" si="1933"/>
        <v>#DIV/0!</v>
      </c>
      <c r="O350" s="177" t="e">
        <f t="shared" si="1934"/>
        <v>#DIV/0!</v>
      </c>
      <c r="P350" s="178" t="str">
        <f>IF(H350&lt;&gt;"",IF(J350=K350,IF(H350="SI",IF(AND(I350&lt;=$DF$8,I350&gt;=($DF$8*0.9)),"CUMPLE","NO CUMPLE"),IF(I350=$DF$8,"CUMPLE","NO CUMPLE")),"NO CUMPLE"),"")</f>
        <v>CUMPLE</v>
      </c>
      <c r="Q350" s="725">
        <f t="shared" si="1935"/>
        <v>0</v>
      </c>
      <c r="R350" s="180">
        <f t="shared" si="1654"/>
        <v>24152090349</v>
      </c>
      <c r="S350" s="180">
        <f t="shared" si="1617"/>
        <v>23701756967</v>
      </c>
      <c r="T350" s="209"/>
      <c r="U350" s="209"/>
      <c r="V350" s="871"/>
      <c r="W350" s="874">
        <v>1309492</v>
      </c>
      <c r="X350" s="876">
        <v>1443060</v>
      </c>
      <c r="Y350" s="184">
        <f>ROUND(W350*$DP$8,0)</f>
        <v>75950536</v>
      </c>
      <c r="Z350" s="184">
        <f t="shared" si="1618"/>
        <v>1443060</v>
      </c>
      <c r="AA350" s="1044"/>
      <c r="AB350" s="185" t="str">
        <f>IF(W350&lt;&gt;"",IF((Y350/$DP$8)/$DN$8&lt;=$AA$20,"CUMPLE","RECHAZADO"),"")</f>
        <v>CUMPLE</v>
      </c>
      <c r="AC350" s="186">
        <f t="shared" si="1939"/>
        <v>77393596</v>
      </c>
      <c r="AD350" s="186">
        <f t="shared" si="1940"/>
        <v>75950536</v>
      </c>
      <c r="AE350" s="209"/>
      <c r="AF350" s="874">
        <v>196854</v>
      </c>
      <c r="AG350" s="184">
        <f>ROUND(AF350*$DQ$8,0)</f>
        <v>2755956</v>
      </c>
      <c r="AH350" s="1044"/>
      <c r="AI350" s="185" t="str">
        <f>IF(AF350&lt;&gt;"",IF(AG350/$DQ$8&lt;=$AH$20,"CUMPLE","RECHAZADO"),"")</f>
        <v>CUMPLE</v>
      </c>
      <c r="AJ350" s="209"/>
      <c r="AK350" s="874">
        <v>157119</v>
      </c>
      <c r="AL350" s="184">
        <f>ROUND(AK350*$DR$8,0)</f>
        <v>9112902</v>
      </c>
      <c r="AM350" s="1044"/>
      <c r="AN350" s="185" t="str">
        <f>IF(AK350&lt;&gt;"",IF(AL350/$DR$8&lt;=$AM$20,"CUMPLE","RECHAZADO"),"")</f>
        <v>CUMPLE</v>
      </c>
      <c r="AO350" s="209"/>
      <c r="AP350" s="874"/>
      <c r="AQ350" s="184">
        <f>ROUND(AP350*$DS$8,0)</f>
        <v>0</v>
      </c>
      <c r="AR350" s="1044"/>
      <c r="AS350" s="185" t="str">
        <f>IF(AP350&lt;&gt;"",IF(AQ350/$DR$8&lt;=$AR$20,"CUMPLE","RECHAZADO"),"")</f>
        <v/>
      </c>
      <c r="AT350" s="185"/>
      <c r="AU350" s="194">
        <f t="shared" si="1944"/>
        <v>11868858</v>
      </c>
      <c r="AV350" s="874">
        <v>2255080</v>
      </c>
      <c r="AW350" s="877">
        <f t="shared" si="1945"/>
        <v>2255083</v>
      </c>
      <c r="AX350" s="877">
        <f t="shared" si="1946"/>
        <v>14123941</v>
      </c>
      <c r="AY350" s="877" t="str">
        <f>IF(AV350&lt;&gt;"",IF(AN350="CUMPLE","CUMPLE","NO CUMPLE"),"")</f>
        <v>CUMPLE</v>
      </c>
      <c r="AZ350" s="871"/>
      <c r="BA350" s="874">
        <v>12914747</v>
      </c>
      <c r="BB350" s="184">
        <f>ROUND(BA350*$DQ$8,0)</f>
        <v>180806458</v>
      </c>
      <c r="BC350" s="184">
        <f t="shared" ref="BC350" si="1985">$BC$8</f>
        <v>282572794</v>
      </c>
      <c r="BD350" s="185" t="str">
        <f t="shared" si="1630"/>
        <v>CUMPLE</v>
      </c>
      <c r="BE350" s="209"/>
      <c r="BF350" s="874">
        <v>12133932</v>
      </c>
      <c r="BG350" s="184">
        <f>ROUND(BF350*$DR$8,0)</f>
        <v>703768056</v>
      </c>
      <c r="BH350" s="184">
        <f t="shared" ref="BH350" si="1986">$BH$8</f>
        <v>1099881666</v>
      </c>
      <c r="BI350" s="185" t="str">
        <f t="shared" si="1951"/>
        <v>CUMPLE</v>
      </c>
      <c r="BJ350" s="209"/>
      <c r="BK350" s="874"/>
      <c r="BL350" s="184">
        <f>ROUND(BK350*$DS$8,0)</f>
        <v>0</v>
      </c>
      <c r="BM350" s="1044"/>
      <c r="BN350" s="185" t="str">
        <f>IF(BK350&lt;&gt;"",IF((BL350/$DR$8)/$DN$8&lt;=$BM$20,"CUMPLE","RECHAZADO"),"")</f>
        <v/>
      </c>
      <c r="BO350" s="878"/>
      <c r="BP350" s="194">
        <f t="shared" si="1953"/>
        <v>884574514</v>
      </c>
      <c r="BQ350" s="874">
        <v>168069162</v>
      </c>
      <c r="BR350" s="877">
        <f t="shared" si="1954"/>
        <v>168069158</v>
      </c>
      <c r="BS350" s="877">
        <f t="shared" si="1955"/>
        <v>1052643672</v>
      </c>
      <c r="BT350" s="877" t="str">
        <f>IF(BQ350&lt;&gt;"",IF(BI350="CUMPLE","CUMPLE","NO CUMPLE"),"")</f>
        <v>CUMPLE</v>
      </c>
      <c r="BU350" s="871"/>
      <c r="BV350" s="874">
        <v>129579026</v>
      </c>
      <c r="BW350" s="874">
        <v>2462001</v>
      </c>
      <c r="BX350" s="194">
        <f t="shared" si="1957"/>
        <v>2462001</v>
      </c>
      <c r="BY350" s="194" t="str">
        <f>IF(BV350&lt;&gt;"",IF(AND(BV350/$DN$8&lt;=$BY$15,BV350/$DN$8&gt;=$BY$16),"CUMPLE","RECHAZADO"),"")</f>
        <v>CUMPLE</v>
      </c>
      <c r="BZ350" s="194">
        <f t="shared" si="1958"/>
        <v>129579026</v>
      </c>
      <c r="CA350" s="194">
        <f t="shared" si="1959"/>
        <v>132041027</v>
      </c>
      <c r="CB350" s="871"/>
      <c r="CC350" s="874"/>
      <c r="CD350" s="874"/>
      <c r="CE350" s="194">
        <f t="shared" si="1960"/>
        <v>0</v>
      </c>
      <c r="CF350" s="194" t="str">
        <f>IF(CC350&lt;&gt;"",IF(AND(CC350/$DN$8&lt;=$CF$15,CC350/$DS$8&gt;=$CF$16),"CUMPLE","RECHAZADO"),"")</f>
        <v/>
      </c>
      <c r="CG350" s="194">
        <f t="shared" si="1961"/>
        <v>0</v>
      </c>
      <c r="CH350" s="194">
        <f t="shared" si="1962"/>
        <v>0</v>
      </c>
      <c r="CI350" s="194"/>
      <c r="CJ350" s="232">
        <f t="shared" si="1963"/>
        <v>24152090349</v>
      </c>
      <c r="CK350" s="197">
        <f t="shared" si="1964"/>
        <v>1276202236</v>
      </c>
      <c r="CL350" s="232">
        <f t="shared" si="1646"/>
        <v>25428292585</v>
      </c>
      <c r="CM350" s="871"/>
      <c r="CN350" s="200">
        <f t="shared" si="1966"/>
        <v>23701756967</v>
      </c>
      <c r="CO350" s="200">
        <f t="shared" si="1967"/>
        <v>1101972934</v>
      </c>
      <c r="CP350" s="200">
        <f t="shared" si="1649"/>
        <v>24803729901</v>
      </c>
      <c r="CQ350" s="871"/>
      <c r="CR350" s="194">
        <f t="shared" si="1650"/>
        <v>24152090349</v>
      </c>
      <c r="CS350" s="194">
        <f>(W350*$DP$8)+X350+(AF350*$DQ$8)+(AK350*$DR$8)+(AP350*$DS$8)+AV350+(BA350*$DQ$8)+(BF350*$DR$8)+(BK350*$DS$8)+BQ350+BV350+BW350+CC350+CD350</f>
        <v>1276202237</v>
      </c>
      <c r="CT350" s="200">
        <f t="shared" si="1969"/>
        <v>25428292586</v>
      </c>
      <c r="CU350" s="874">
        <v>25428292586</v>
      </c>
      <c r="CV350" s="200" t="str">
        <f t="shared" si="1732"/>
        <v>OK</v>
      </c>
      <c r="CW350" s="136"/>
      <c r="DB350" s="879" t="str">
        <f t="shared" si="1652"/>
        <v>HABILITADO</v>
      </c>
      <c r="DC350" s="487"/>
    </row>
    <row r="351" spans="1:107" x14ac:dyDescent="0.25">
      <c r="A351" s="1039"/>
      <c r="B351" s="870">
        <v>7</v>
      </c>
      <c r="C351" s="1039"/>
      <c r="D351" s="726"/>
      <c r="E351" s="871"/>
      <c r="F351" s="872">
        <v>34957158037</v>
      </c>
      <c r="G351" s="873" t="str">
        <f t="shared" ref="G351" si="1987">IF(F351&lt;&gt;"",IF(F351=$DV$9,"CUMPLE","RECHAZADO"),"")</f>
        <v>CUMPLE</v>
      </c>
      <c r="H351" s="874" t="s">
        <v>1538</v>
      </c>
      <c r="I351" s="880">
        <v>31901490171</v>
      </c>
      <c r="J351" s="208">
        <v>606128313</v>
      </c>
      <c r="K351" s="173">
        <f t="shared" si="1930"/>
        <v>606128313</v>
      </c>
      <c r="L351" s="724" t="e">
        <f t="shared" si="1931"/>
        <v>#DIV/0!</v>
      </c>
      <c r="M351" s="175" t="e">
        <f t="shared" si="1932"/>
        <v>#DIV/0!</v>
      </c>
      <c r="N351" s="176" t="e">
        <f t="shared" si="1933"/>
        <v>#DIV/0!</v>
      </c>
      <c r="O351" s="177" t="e">
        <f t="shared" si="1934"/>
        <v>#DIV/0!</v>
      </c>
      <c r="P351" s="178" t="str">
        <f>IF(H351&lt;&gt;"",IF(J351=K351,IF(H351="SI",IF(AND(I351&lt;=$DF$9,I351&gt;=($DF$9*0.9)),"CUMPLE","NO CUMPLE"),IF(I351=$DF$9,"CUMPLE","NO CUMPLE")),"NO CUMPLE"),"")</f>
        <v>CUMPLE</v>
      </c>
      <c r="Q351" s="725">
        <f t="shared" si="1935"/>
        <v>0</v>
      </c>
      <c r="R351" s="180">
        <f t="shared" si="1654"/>
        <v>32507618484</v>
      </c>
      <c r="S351" s="180">
        <f t="shared" si="1617"/>
        <v>31901490171</v>
      </c>
      <c r="T351" s="209"/>
      <c r="U351" s="209"/>
      <c r="V351" s="871"/>
      <c r="W351" s="874">
        <v>1261974</v>
      </c>
      <c r="X351" s="876">
        <v>2038087</v>
      </c>
      <c r="Y351" s="184">
        <f>ROUND(W351*$DP$9,0)</f>
        <v>107267790</v>
      </c>
      <c r="Z351" s="184">
        <f t="shared" si="1618"/>
        <v>2038088</v>
      </c>
      <c r="AA351" s="1044"/>
      <c r="AB351" s="185" t="str">
        <f>IF(W351&lt;&gt;"",IF((Y351/$DP$9)/$DN$9&lt;=$AA$20,"CUMPLE","RECHAZADO"),"")</f>
        <v>CUMPLE</v>
      </c>
      <c r="AC351" s="186">
        <f t="shared" si="1939"/>
        <v>109305878</v>
      </c>
      <c r="AD351" s="186">
        <f t="shared" si="1940"/>
        <v>107267790</v>
      </c>
      <c r="AE351" s="209"/>
      <c r="AF351" s="874">
        <v>189633</v>
      </c>
      <c r="AG351" s="184">
        <f>ROUND(AF351*$DQ$9,0)</f>
        <v>6068256</v>
      </c>
      <c r="AH351" s="1044"/>
      <c r="AI351" s="185" t="str">
        <f>IF(AF351&lt;&gt;"",IF(AG351/$DQ$9&lt;=$AH$20,"CUMPLE","RECHAZADO"),"")</f>
        <v>CUMPLE</v>
      </c>
      <c r="AJ351" s="209"/>
      <c r="AK351" s="874">
        <v>151355</v>
      </c>
      <c r="AL351" s="184">
        <f>ROUND(AK351*$DR$9,0)</f>
        <v>12865175</v>
      </c>
      <c r="AM351" s="1044"/>
      <c r="AN351" s="185" t="str">
        <f>IF(AK351&lt;&gt;"",IF(AL351/$DR$9&lt;=$AM$20,"CUMPLE","RECHAZADO"),"")</f>
        <v>CUMPLE</v>
      </c>
      <c r="AO351" s="209"/>
      <c r="AP351" s="874"/>
      <c r="AQ351" s="184">
        <f>ROUND(AP351*$DS$9,0)</f>
        <v>0</v>
      </c>
      <c r="AR351" s="1044"/>
      <c r="AS351" s="185" t="str">
        <f>IF(AP351&lt;&gt;"",IF(AQ351/$DR$9&lt;=$AR$20,"CUMPLE","RECHAZADO"),"")</f>
        <v/>
      </c>
      <c r="AT351" s="185"/>
      <c r="AU351" s="194">
        <f t="shared" si="1944"/>
        <v>18933431</v>
      </c>
      <c r="AV351" s="874">
        <v>3597344</v>
      </c>
      <c r="AW351" s="877">
        <f t="shared" si="1945"/>
        <v>3597352</v>
      </c>
      <c r="AX351" s="877">
        <f t="shared" si="1946"/>
        <v>22530783</v>
      </c>
      <c r="AY351" s="877" t="str">
        <f t="shared" ref="AY351:AY355" si="1988">IF(AV351&lt;&gt;"",IF(AI351="CUMPLE",IF(AN351="CUMPLE","CUMPLE","NO CUMPLE"),"NO CUMPLE")," ")</f>
        <v>CUMPLE</v>
      </c>
      <c r="AZ351" s="871"/>
      <c r="BA351" s="874">
        <v>9616362</v>
      </c>
      <c r="BB351" s="184">
        <f>ROUND(BA351*$DQ$9,0)</f>
        <v>307723584</v>
      </c>
      <c r="BC351" s="184">
        <f t="shared" ref="BC351" si="1989">$BC$9</f>
        <v>498219200</v>
      </c>
      <c r="BD351" s="185" t="str">
        <f t="shared" si="1630"/>
        <v>CUMPLE</v>
      </c>
      <c r="BE351" s="209"/>
      <c r="BF351" s="874">
        <v>9034965</v>
      </c>
      <c r="BG351" s="184">
        <f>ROUND(BF351*$DR$9,0)</f>
        <v>767972025</v>
      </c>
      <c r="BH351" s="184">
        <f t="shared" ref="BH351" si="1990">$BH$9</f>
        <v>1243383400</v>
      </c>
      <c r="BI351" s="185" t="str">
        <f t="shared" si="1951"/>
        <v>CUMPLE</v>
      </c>
      <c r="BJ351" s="209"/>
      <c r="BK351" s="874"/>
      <c r="BL351" s="184">
        <f>ROUND(BK351*$DS$9,0)</f>
        <v>0</v>
      </c>
      <c r="BM351" s="1044"/>
      <c r="BN351" s="185" t="str">
        <f>IF(BK351&lt;&gt;"",IF((BL351/$DR$9)/$DN$9&lt;=$BM$20,"CUMPLE","RECHAZADO"),"")</f>
        <v/>
      </c>
      <c r="BO351" s="878"/>
      <c r="BP351" s="194">
        <f t="shared" si="1953"/>
        <v>1075695609</v>
      </c>
      <c r="BQ351" s="874">
        <v>204382166</v>
      </c>
      <c r="BR351" s="877">
        <f t="shared" si="1954"/>
        <v>204382166</v>
      </c>
      <c r="BS351" s="877">
        <f t="shared" si="1955"/>
        <v>1280077775</v>
      </c>
      <c r="BT351" s="877" t="str">
        <f t="shared" ref="BT351:BT355" si="1991">IF(BQ351&lt;&gt;"",IF(BD351="CUMPLE",IF(BI351="CUMPLE","CUMPLE","NO CUMPLE"),"NO CUMPLE")," ")</f>
        <v>CUMPLE</v>
      </c>
      <c r="BU351" s="871"/>
      <c r="BV351" s="874">
        <v>122004790</v>
      </c>
      <c r="BW351" s="874">
        <v>2318091</v>
      </c>
      <c r="BX351" s="194">
        <f t="shared" si="1957"/>
        <v>2318091</v>
      </c>
      <c r="BY351" s="194" t="str">
        <f>IF(BV351&lt;&gt;"",IF(AND(BV351/$DN$9&lt;=$BY$15,BV351/$DN$9&gt;=$BY$16),"CUMPLE","RECHAZADO"),"")</f>
        <v>CUMPLE</v>
      </c>
      <c r="BZ351" s="194">
        <f t="shared" si="1958"/>
        <v>122004790</v>
      </c>
      <c r="CA351" s="194">
        <f t="shared" si="1959"/>
        <v>124322881</v>
      </c>
      <c r="CB351" s="871"/>
      <c r="CC351" s="874"/>
      <c r="CD351" s="874"/>
      <c r="CE351" s="194">
        <f t="shared" si="1960"/>
        <v>0</v>
      </c>
      <c r="CF351" s="194" t="str">
        <f>IF(CC351&lt;&gt;"",IF(AND(CC351/$DN$9&lt;=$CF$15,CC351/$DS$9&gt;=$CF$16),"CUMPLE","RECHAZADO"),"")</f>
        <v/>
      </c>
      <c r="CG351" s="194">
        <f t="shared" si="1961"/>
        <v>0</v>
      </c>
      <c r="CH351" s="194">
        <f t="shared" si="1962"/>
        <v>0</v>
      </c>
      <c r="CI351" s="194"/>
      <c r="CJ351" s="232">
        <f t="shared" si="1963"/>
        <v>32507618484</v>
      </c>
      <c r="CK351" s="197">
        <f t="shared" si="1964"/>
        <v>1536237317</v>
      </c>
      <c r="CL351" s="232">
        <f t="shared" si="1646"/>
        <v>34043855801</v>
      </c>
      <c r="CM351" s="871"/>
      <c r="CN351" s="200">
        <f t="shared" si="1966"/>
        <v>31901490171</v>
      </c>
      <c r="CO351" s="200">
        <f t="shared" si="1967"/>
        <v>1323901620</v>
      </c>
      <c r="CP351" s="200">
        <f t="shared" si="1649"/>
        <v>33225391791</v>
      </c>
      <c r="CQ351" s="871"/>
      <c r="CR351" s="194">
        <f t="shared" si="1650"/>
        <v>32507618484</v>
      </c>
      <c r="CS351" s="194">
        <f>(W351*$DP$9)+X351+(AF351*$DQ$9)+(AK351*$DR$9)+(AP351*$DS$9)+AV351+(BA351*$DQ$9)+(BF351*$DR$9)+(BK351*$DS$9)+BQ351+BV351+BW351+CC351+CD351</f>
        <v>1536237308</v>
      </c>
      <c r="CT351" s="200">
        <f t="shared" si="1969"/>
        <v>34043855792</v>
      </c>
      <c r="CU351" s="874">
        <v>34043855792</v>
      </c>
      <c r="CV351" s="200" t="str">
        <f t="shared" si="1732"/>
        <v>OK</v>
      </c>
      <c r="CW351" s="136"/>
      <c r="DB351" s="879" t="str">
        <f t="shared" si="1652"/>
        <v>HABILITADO</v>
      </c>
      <c r="DC351" s="487"/>
    </row>
    <row r="352" spans="1:107" x14ac:dyDescent="0.25">
      <c r="A352" s="1039"/>
      <c r="B352" s="870">
        <v>8</v>
      </c>
      <c r="C352" s="1039"/>
      <c r="D352" s="726"/>
      <c r="E352" s="871"/>
      <c r="F352" s="872">
        <v>19803878581</v>
      </c>
      <c r="G352" s="873" t="str">
        <f t="shared" ref="G352" si="1992">IF(F352&lt;&gt;"",IF(F352=$DV$10,"CUMPLE","RECHAZADO"),"")</f>
        <v>CUMPLE</v>
      </c>
      <c r="H352" s="874" t="s">
        <v>1538</v>
      </c>
      <c r="I352" s="880">
        <v>17651295988</v>
      </c>
      <c r="J352" s="208">
        <v>335374624</v>
      </c>
      <c r="K352" s="173">
        <f t="shared" si="1930"/>
        <v>335374624</v>
      </c>
      <c r="L352" s="724" t="e">
        <f t="shared" si="1931"/>
        <v>#DIV/0!</v>
      </c>
      <c r="M352" s="175" t="e">
        <f t="shared" si="1932"/>
        <v>#DIV/0!</v>
      </c>
      <c r="N352" s="176" t="e">
        <f t="shared" si="1933"/>
        <v>#DIV/0!</v>
      </c>
      <c r="O352" s="177" t="e">
        <f t="shared" si="1934"/>
        <v>#DIV/0!</v>
      </c>
      <c r="P352" s="178" t="str">
        <f>IF(H352&lt;&gt;"",IF(J352=K352,IF(H352="SI",IF(AND(I352&lt;=$DF$10,I352&gt;=($DF$10*0.9)),"CUMPLE","NO CUMPLE"),IF(I352=$DF$10,"CUMPLE","NO CUMPLE")),"NO CUMPLE"),"")</f>
        <v>CUMPLE</v>
      </c>
      <c r="Q352" s="725">
        <f t="shared" si="1935"/>
        <v>0</v>
      </c>
      <c r="R352" s="180">
        <f t="shared" si="1654"/>
        <v>17986670612</v>
      </c>
      <c r="S352" s="180">
        <f t="shared" si="1617"/>
        <v>17651295988</v>
      </c>
      <c r="T352" s="209"/>
      <c r="U352" s="209"/>
      <c r="V352" s="871"/>
      <c r="W352" s="874">
        <v>1181338</v>
      </c>
      <c r="X352" s="876">
        <v>1458952</v>
      </c>
      <c r="Y352" s="184">
        <f>ROUND(W352*$DP$10,0)</f>
        <v>76786970</v>
      </c>
      <c r="Z352" s="184">
        <f t="shared" si="1618"/>
        <v>1458952</v>
      </c>
      <c r="AA352" s="1044"/>
      <c r="AB352" s="185" t="str">
        <f>IF(W352&lt;&gt;"",IF((Y352/$DP$10)/$DN$10&lt;=$AA$20,"CUMPLE","RECHAZADO"),"")</f>
        <v>CUMPLE</v>
      </c>
      <c r="AC352" s="186">
        <f t="shared" si="1939"/>
        <v>78245922</v>
      </c>
      <c r="AD352" s="186">
        <f t="shared" si="1940"/>
        <v>76786970</v>
      </c>
      <c r="AE352" s="209"/>
      <c r="AF352" s="874">
        <v>177735</v>
      </c>
      <c r="AG352" s="184">
        <f>ROUND(AF352*$DQ$10,0)</f>
        <v>2310555</v>
      </c>
      <c r="AH352" s="1044"/>
      <c r="AI352" s="185" t="str">
        <f>IF(AF352&lt;&gt;"",IF(AG352/$DQ$10&lt;=$AH$20,"CUMPLE","RECHAZADO"),"")</f>
        <v>CUMPLE</v>
      </c>
      <c r="AJ352" s="209"/>
      <c r="AK352" s="874">
        <v>141859</v>
      </c>
      <c r="AL352" s="184">
        <f>ROUND(AK352*$DR$10,0)</f>
        <v>9220835</v>
      </c>
      <c r="AM352" s="1044"/>
      <c r="AN352" s="185" t="str">
        <f>IF(AK352&lt;&gt;"",IF(AL352/$DR$10&lt;=$AM$20,"CUMPLE","RECHAZADO"),"")</f>
        <v>CUMPLE</v>
      </c>
      <c r="AO352" s="209"/>
      <c r="AP352" s="874"/>
      <c r="AQ352" s="184">
        <f>ROUND(AP352*$DS$10,0)</f>
        <v>0</v>
      </c>
      <c r="AR352" s="1044"/>
      <c r="AS352" s="185" t="str">
        <f>IF(AP352&lt;&gt;"",IF(AQ352/$DR$10&lt;=$AR$20,"CUMPLE","RECHAZADO"),"")</f>
        <v/>
      </c>
      <c r="AT352" s="185"/>
      <c r="AU352" s="194">
        <f t="shared" si="1944"/>
        <v>11531390</v>
      </c>
      <c r="AV352" s="874">
        <v>2190959</v>
      </c>
      <c r="AW352" s="877">
        <f t="shared" si="1945"/>
        <v>2190964</v>
      </c>
      <c r="AX352" s="877">
        <f t="shared" si="1946"/>
        <v>13722354</v>
      </c>
      <c r="AY352" s="877" t="str">
        <f t="shared" si="1988"/>
        <v>CUMPLE</v>
      </c>
      <c r="AZ352" s="871"/>
      <c r="BA352" s="874">
        <v>9745535</v>
      </c>
      <c r="BB352" s="184">
        <f>ROUND(BA352*$DQ$10,0)</f>
        <v>126691955</v>
      </c>
      <c r="BC352" s="184">
        <f t="shared" ref="BC352" si="1993">$BC$10</f>
        <v>220195976</v>
      </c>
      <c r="BD352" s="185" t="str">
        <f t="shared" si="1630"/>
        <v>CUMPLE</v>
      </c>
      <c r="BE352" s="209"/>
      <c r="BF352" s="874">
        <v>9156328</v>
      </c>
      <c r="BG352" s="184">
        <f>ROUND(BF352*$DR$10,0)</f>
        <v>595161320</v>
      </c>
      <c r="BH352" s="184">
        <f t="shared" ref="BH352" si="1994">$BH$10</f>
        <v>1034415590</v>
      </c>
      <c r="BI352" s="185" t="str">
        <f t="shared" si="1951"/>
        <v>CUMPLE</v>
      </c>
      <c r="BJ352" s="209"/>
      <c r="BK352" s="874"/>
      <c r="BL352" s="184">
        <f>ROUND(BK352*$DS$10,0)</f>
        <v>0</v>
      </c>
      <c r="BM352" s="1044"/>
      <c r="BN352" s="185" t="str">
        <f>IF(BK352&lt;&gt;"",IF((BL352/$DR$10)/$DN$10&lt;=$BM$20,"CUMPLE","RECHAZADO"),"")</f>
        <v/>
      </c>
      <c r="BO352" s="878"/>
      <c r="BP352" s="194">
        <f t="shared" si="1953"/>
        <v>721853275</v>
      </c>
      <c r="BQ352" s="874">
        <v>137152129</v>
      </c>
      <c r="BR352" s="877">
        <f t="shared" si="1954"/>
        <v>137152122</v>
      </c>
      <c r="BS352" s="877">
        <f t="shared" si="1955"/>
        <v>859005397</v>
      </c>
      <c r="BT352" s="877" t="str">
        <f t="shared" si="1991"/>
        <v>CUMPLE</v>
      </c>
      <c r="BU352" s="871"/>
      <c r="BV352" s="874">
        <v>131526248</v>
      </c>
      <c r="BW352" s="874">
        <v>2498998</v>
      </c>
      <c r="BX352" s="194">
        <f t="shared" si="1957"/>
        <v>2498999</v>
      </c>
      <c r="BY352" s="194" t="str">
        <f>IF(BV352&lt;&gt;"",IF(AND(BV352/$DN$10&lt;=$BY$15,BV352/$DN$10&gt;=$BY$16),"CUMPLE","RECHAZADO"),"")</f>
        <v>CUMPLE</v>
      </c>
      <c r="BZ352" s="194">
        <f t="shared" si="1958"/>
        <v>131526248</v>
      </c>
      <c r="CA352" s="194">
        <f t="shared" si="1959"/>
        <v>134025247</v>
      </c>
      <c r="CB352" s="871"/>
      <c r="CC352" s="874"/>
      <c r="CD352" s="874"/>
      <c r="CE352" s="194">
        <f t="shared" si="1960"/>
        <v>0</v>
      </c>
      <c r="CF352" s="194" t="str">
        <f>IF(CC352&lt;&gt;"",IF(AND(CC352/$DN$10&lt;=$CF$15,CC352/$DS$10&gt;=$CF$16),"CUMPLE","RECHAZADO"),"")</f>
        <v/>
      </c>
      <c r="CG352" s="194">
        <f t="shared" si="1961"/>
        <v>0</v>
      </c>
      <c r="CH352" s="194">
        <f t="shared" si="1962"/>
        <v>0</v>
      </c>
      <c r="CI352" s="194"/>
      <c r="CJ352" s="232">
        <f t="shared" si="1963"/>
        <v>17986670612</v>
      </c>
      <c r="CK352" s="197">
        <f t="shared" si="1964"/>
        <v>1084998920</v>
      </c>
      <c r="CL352" s="232">
        <f t="shared" si="1646"/>
        <v>19071669532</v>
      </c>
      <c r="CM352" s="871"/>
      <c r="CN352" s="200">
        <f t="shared" si="1966"/>
        <v>17651295988</v>
      </c>
      <c r="CO352" s="200">
        <f t="shared" si="1967"/>
        <v>941697883</v>
      </c>
      <c r="CP352" s="200">
        <f t="shared" si="1649"/>
        <v>18592993871</v>
      </c>
      <c r="CQ352" s="871"/>
      <c r="CR352" s="194">
        <f t="shared" si="1650"/>
        <v>17986670612</v>
      </c>
      <c r="CS352" s="194">
        <f>(W352*$DP$10)+X352+(AF352*$DQ$10)+(AK352*$DR$10)+(AP352*$DS$10)+AV352+(BA352*$DQ$10)+(BF352*$DR$10)+(BK352*$DS$10)+BQ352+BV352+BW352+CC352+CD352</f>
        <v>1084998921</v>
      </c>
      <c r="CT352" s="200">
        <f t="shared" si="1969"/>
        <v>19071669533</v>
      </c>
      <c r="CU352" s="874">
        <v>19071669533</v>
      </c>
      <c r="CV352" s="200" t="str">
        <f t="shared" si="1732"/>
        <v>OK</v>
      </c>
      <c r="CW352" s="136"/>
      <c r="DB352" s="879" t="str">
        <f t="shared" si="1652"/>
        <v>HABILITADO</v>
      </c>
      <c r="DC352" s="487"/>
    </row>
    <row r="353" spans="1:107" x14ac:dyDescent="0.25">
      <c r="A353" s="1039"/>
      <c r="B353" s="870">
        <v>9</v>
      </c>
      <c r="C353" s="1039"/>
      <c r="D353" s="726"/>
      <c r="E353" s="871"/>
      <c r="F353" s="872">
        <v>24629524096</v>
      </c>
      <c r="G353" s="873" t="str">
        <f t="shared" ref="G353" si="1995">IF(F353&lt;&gt;"",IF(F353=$DV$11,"CUMPLE","RECHAZADO"),"")</f>
        <v>CUMPLE</v>
      </c>
      <c r="H353" s="874" t="s">
        <v>1538</v>
      </c>
      <c r="I353" s="880">
        <v>22078275005</v>
      </c>
      <c r="J353" s="208">
        <v>419487225</v>
      </c>
      <c r="K353" s="173">
        <f t="shared" si="1930"/>
        <v>419487225</v>
      </c>
      <c r="L353" s="724" t="e">
        <f t="shared" si="1931"/>
        <v>#DIV/0!</v>
      </c>
      <c r="M353" s="175" t="e">
        <f t="shared" si="1932"/>
        <v>#DIV/0!</v>
      </c>
      <c r="N353" s="176" t="e">
        <f t="shared" si="1933"/>
        <v>#DIV/0!</v>
      </c>
      <c r="O353" s="177" t="e">
        <f t="shared" si="1934"/>
        <v>#DIV/0!</v>
      </c>
      <c r="P353" s="178" t="str">
        <f>IF(H353&lt;&gt;"",IF(J353=K353,IF(H353="SI",IF(AND(I353&lt;=$DF$11,I353&gt;=($DF$11*0.9)),"CUMPLE","NO CUMPLE"),IF(I353=$DF$11,"CUMPLE","NO CUMPLE")),"NO CUMPLE"),"")</f>
        <v>CUMPLE</v>
      </c>
      <c r="Q353" s="725">
        <f t="shared" si="1935"/>
        <v>0</v>
      </c>
      <c r="R353" s="180">
        <f t="shared" si="1654"/>
        <v>22497762230</v>
      </c>
      <c r="S353" s="180">
        <f t="shared" si="1617"/>
        <v>22078275005</v>
      </c>
      <c r="T353" s="209"/>
      <c r="U353" s="209"/>
      <c r="V353" s="871"/>
      <c r="W353" s="874">
        <v>1153417</v>
      </c>
      <c r="X353" s="876">
        <v>1621704</v>
      </c>
      <c r="Y353" s="184">
        <f>ROUND(W353*$DP$11,0)</f>
        <v>85352858</v>
      </c>
      <c r="Z353" s="184">
        <f t="shared" si="1618"/>
        <v>1621704</v>
      </c>
      <c r="AA353" s="1044"/>
      <c r="AB353" s="185" t="str">
        <f>IF(W353&lt;&gt;"",IF((Y353/$DP$11)/$DN$11&lt;=$AA$20,"CUMPLE","RECHAZADO"),"")</f>
        <v>CUMPLE</v>
      </c>
      <c r="AC353" s="186">
        <f t="shared" si="1939"/>
        <v>86974562</v>
      </c>
      <c r="AD353" s="186">
        <f t="shared" si="1940"/>
        <v>85352858</v>
      </c>
      <c r="AE353" s="209"/>
      <c r="AF353" s="874">
        <v>173816</v>
      </c>
      <c r="AG353" s="184">
        <f>ROUND(AF353*$DQ$11,0)</f>
        <v>3476320</v>
      </c>
      <c r="AH353" s="1044"/>
      <c r="AI353" s="185" t="str">
        <f>IF(AF353&lt;&gt;"",IF(AG353/$DQ$11&lt;=$AH$20,"CUMPLE","RECHAZADO"),"")</f>
        <v>CUMPLE</v>
      </c>
      <c r="AJ353" s="209"/>
      <c r="AK353" s="874">
        <v>138731</v>
      </c>
      <c r="AL353" s="184">
        <f>ROUND(AK353*$DR$11,0)</f>
        <v>10266094</v>
      </c>
      <c r="AM353" s="1044"/>
      <c r="AN353" s="185" t="str">
        <f>IF(AK353&lt;&gt;"",IF(AL353/$DR$11&lt;=$AM$20,"CUMPLE","RECHAZADO"),"")</f>
        <v>CUMPLE</v>
      </c>
      <c r="AO353" s="209"/>
      <c r="AP353" s="874"/>
      <c r="AQ353" s="184">
        <f>ROUND(AP353*$DS$11,0)</f>
        <v>0</v>
      </c>
      <c r="AR353" s="1044"/>
      <c r="AS353" s="185" t="str">
        <f>IF(AP353&lt;&gt;"",IF(AQ353/$DR$11&lt;=$AR$20,"CUMPLE","RECHAZADO"),"")</f>
        <v/>
      </c>
      <c r="AT353" s="185"/>
      <c r="AU353" s="194">
        <f t="shared" si="1944"/>
        <v>13742414</v>
      </c>
      <c r="AV353" s="874">
        <v>2611061</v>
      </c>
      <c r="AW353" s="877">
        <f t="shared" si="1945"/>
        <v>2611059</v>
      </c>
      <c r="AX353" s="877">
        <f t="shared" si="1946"/>
        <v>16353473</v>
      </c>
      <c r="AY353" s="877" t="str">
        <f t="shared" si="1988"/>
        <v>CUMPLE</v>
      </c>
      <c r="AZ353" s="871"/>
      <c r="BA353" s="874">
        <v>9331490</v>
      </c>
      <c r="BB353" s="184">
        <f>ROUND(BA353*$DQ$11,0)</f>
        <v>186629800</v>
      </c>
      <c r="BC353" s="184">
        <f t="shared" ref="BC353" si="1996">$BC$11</f>
        <v>334384100</v>
      </c>
      <c r="BD353" s="185" t="str">
        <f t="shared" si="1630"/>
        <v>CUMPLE</v>
      </c>
      <c r="BE353" s="209"/>
      <c r="BF353" s="874">
        <v>8767316</v>
      </c>
      <c r="BG353" s="184">
        <f>ROUND(BF353*$DR$11,0)</f>
        <v>648781384</v>
      </c>
      <c r="BH353" s="184">
        <f t="shared" ref="BH353" si="1997">$BH$11</f>
        <v>1162419824</v>
      </c>
      <c r="BI353" s="185" t="str">
        <f t="shared" si="1951"/>
        <v>CUMPLE</v>
      </c>
      <c r="BJ353" s="209"/>
      <c r="BK353" s="874"/>
      <c r="BL353" s="184">
        <f>ROUND(BK353*$DS$11,0)</f>
        <v>0</v>
      </c>
      <c r="BM353" s="1044"/>
      <c r="BN353" s="185" t="str">
        <f>IF(BK353&lt;&gt;"",IF((BL353/$DR$11)/$DN$11&lt;=$BM$20,"CUMPLE","RECHAZADO"),"")</f>
        <v/>
      </c>
      <c r="BO353" s="878"/>
      <c r="BP353" s="194">
        <f t="shared" si="1953"/>
        <v>835411184</v>
      </c>
      <c r="BQ353" s="874">
        <v>158728127</v>
      </c>
      <c r="BR353" s="877">
        <f t="shared" si="1954"/>
        <v>158728125</v>
      </c>
      <c r="BS353" s="877">
        <f t="shared" si="1955"/>
        <v>994139309</v>
      </c>
      <c r="BT353" s="877" t="str">
        <f t="shared" si="1991"/>
        <v>CUMPLE</v>
      </c>
      <c r="BU353" s="871"/>
      <c r="BV353" s="874">
        <v>128839382</v>
      </c>
      <c r="BW353" s="874">
        <v>2447948</v>
      </c>
      <c r="BX353" s="194">
        <f t="shared" si="1957"/>
        <v>2447948</v>
      </c>
      <c r="BY353" s="194" t="str">
        <f>IF(BV353&lt;&gt;"",IF(AND(BV353/$DN$11&lt;=$BY$15,BV353/$DN$11&gt;=$BY$16),"CUMPLE","RECHAZADO"),"")</f>
        <v>CUMPLE</v>
      </c>
      <c r="BZ353" s="194">
        <f t="shared" si="1958"/>
        <v>128839382</v>
      </c>
      <c r="CA353" s="194">
        <f t="shared" si="1959"/>
        <v>131287330</v>
      </c>
      <c r="CB353" s="871"/>
      <c r="CC353" s="874"/>
      <c r="CD353" s="874"/>
      <c r="CE353" s="194">
        <f t="shared" si="1960"/>
        <v>0</v>
      </c>
      <c r="CF353" s="194" t="str">
        <f>IF(CC353&lt;&gt;"",IF(AND(CC353/$DN$11&lt;=$CF$15,CC353/$DS$11&gt;=$CF$16),"CUMPLE","RECHAZADO"),"")</f>
        <v/>
      </c>
      <c r="CG353" s="194">
        <f t="shared" si="1961"/>
        <v>0</v>
      </c>
      <c r="CH353" s="194">
        <f t="shared" si="1962"/>
        <v>0</v>
      </c>
      <c r="CI353" s="194"/>
      <c r="CJ353" s="232">
        <f t="shared" si="1963"/>
        <v>22497762230</v>
      </c>
      <c r="CK353" s="197">
        <f t="shared" si="1964"/>
        <v>1228754674</v>
      </c>
      <c r="CL353" s="232">
        <f t="shared" si="1646"/>
        <v>23726516904</v>
      </c>
      <c r="CM353" s="871"/>
      <c r="CN353" s="200">
        <f t="shared" si="1966"/>
        <v>22078275005</v>
      </c>
      <c r="CO353" s="200">
        <f t="shared" si="1967"/>
        <v>1063345838</v>
      </c>
      <c r="CP353" s="200">
        <f t="shared" si="1649"/>
        <v>23141620843</v>
      </c>
      <c r="CQ353" s="871"/>
      <c r="CR353" s="194">
        <f t="shared" si="1650"/>
        <v>22497762230</v>
      </c>
      <c r="CS353" s="194">
        <f>(W353*$DP$11)+X353+(AF353*$DQ$11)+(AK353*$DR$11)+(AP353*$DS$11)+AV353+(BA353*$DQ$11)+(BF353*$DR$11)+(BK353*$DS$11)+BQ353+BV353+BW353+CC353+CD353</f>
        <v>1228754678</v>
      </c>
      <c r="CT353" s="200">
        <f t="shared" si="1969"/>
        <v>23726516908</v>
      </c>
      <c r="CU353" s="874">
        <v>23726516908</v>
      </c>
      <c r="CV353" s="200" t="str">
        <f t="shared" si="1732"/>
        <v>OK</v>
      </c>
      <c r="CW353" s="136"/>
      <c r="DB353" s="879" t="str">
        <f t="shared" si="1652"/>
        <v>HABILITADO</v>
      </c>
      <c r="DC353" s="487"/>
    </row>
    <row r="354" spans="1:107" x14ac:dyDescent="0.25">
      <c r="A354" s="1039"/>
      <c r="B354" s="870">
        <v>10</v>
      </c>
      <c r="C354" s="1039"/>
      <c r="D354" s="726"/>
      <c r="E354" s="871"/>
      <c r="F354" s="872">
        <v>25460574021</v>
      </c>
      <c r="G354" s="873" t="str">
        <f t="shared" ref="G354" si="1998">IF(F354&lt;&gt;"",IF(F354=$DV$12,"CUMPLE","RECHAZADO"),"")</f>
        <v>CUMPLE</v>
      </c>
      <c r="H354" s="874" t="s">
        <v>1538</v>
      </c>
      <c r="I354" s="880">
        <v>22755952977</v>
      </c>
      <c r="J354" s="208">
        <v>432363107</v>
      </c>
      <c r="K354" s="173">
        <f t="shared" si="1930"/>
        <v>432363107</v>
      </c>
      <c r="L354" s="724" t="e">
        <f t="shared" si="1931"/>
        <v>#DIV/0!</v>
      </c>
      <c r="M354" s="175" t="e">
        <f t="shared" si="1932"/>
        <v>#DIV/0!</v>
      </c>
      <c r="N354" s="176" t="e">
        <f t="shared" si="1933"/>
        <v>#DIV/0!</v>
      </c>
      <c r="O354" s="177" t="e">
        <f t="shared" si="1934"/>
        <v>#DIV/0!</v>
      </c>
      <c r="P354" s="178" t="str">
        <f>IF(H354&lt;&gt;"",IF(J354=K354,IF(H354="SI",IF(AND(I354&lt;=$DF$12,I354&gt;=($DF$12*0.9)),"CUMPLE","NO CUMPLE"),IF(I354=$DF$12,"CUMPLE","NO CUMPLE")),"NO CUMPLE"),"")</f>
        <v>CUMPLE</v>
      </c>
      <c r="Q354" s="725">
        <f t="shared" si="1935"/>
        <v>0</v>
      </c>
      <c r="R354" s="180">
        <f t="shared" si="1654"/>
        <v>23188316084</v>
      </c>
      <c r="S354" s="180">
        <f t="shared" si="1617"/>
        <v>22755952977</v>
      </c>
      <c r="T354" s="209"/>
      <c r="U354" s="209"/>
      <c r="V354" s="871"/>
      <c r="W354" s="874">
        <v>1230396</v>
      </c>
      <c r="X354" s="876">
        <v>1893580</v>
      </c>
      <c r="Y354" s="184">
        <f>ROUND(W354*$DP$12,0)</f>
        <v>99662076</v>
      </c>
      <c r="Z354" s="184">
        <f t="shared" si="1618"/>
        <v>1893579</v>
      </c>
      <c r="AA354" s="1044"/>
      <c r="AB354" s="185" t="str">
        <f>IF(W354&lt;&gt;"",IF((Y354/$DP$12)/$DN$12&lt;=$AA$20,"CUMPLE","RECHAZADO"),"")</f>
        <v>CUMPLE</v>
      </c>
      <c r="AC354" s="186">
        <f t="shared" si="1939"/>
        <v>101555655</v>
      </c>
      <c r="AD354" s="186">
        <f t="shared" si="1940"/>
        <v>99662076</v>
      </c>
      <c r="AE354" s="209"/>
      <c r="AF354" s="874">
        <v>185417</v>
      </c>
      <c r="AG354" s="184">
        <f>ROUND(AF354*$DQ$12,0)</f>
        <v>2781255</v>
      </c>
      <c r="AH354" s="1044"/>
      <c r="AI354" s="185" t="str">
        <f>IF(AF354&lt;&gt;"",IF(AG354/$DQ$12&lt;=$AH$20,"CUMPLE","RECHAZADO"),"")</f>
        <v>CUMPLE</v>
      </c>
      <c r="AJ354" s="209"/>
      <c r="AK354" s="874">
        <v>147990</v>
      </c>
      <c r="AL354" s="184">
        <f>ROUND(AK354*$DR$12,0)</f>
        <v>11987190</v>
      </c>
      <c r="AM354" s="1044"/>
      <c r="AN354" s="185" t="str">
        <f>IF(AK354&lt;&gt;"",IF(AL354/$DR$12&lt;=$AM$20,"CUMPLE","RECHAZADO"),"")</f>
        <v>CUMPLE</v>
      </c>
      <c r="AO354" s="209"/>
      <c r="AP354" s="874"/>
      <c r="AQ354" s="184">
        <f>ROUND(AP354*$DS$12,0)</f>
        <v>0</v>
      </c>
      <c r="AR354" s="1044"/>
      <c r="AS354" s="185" t="str">
        <f>IF(AP354&lt;&gt;"",IF(AQ354/$DR$12&lt;=$AR$20,"CUMPLE","RECHAZADO"),"")</f>
        <v/>
      </c>
      <c r="AT354" s="185"/>
      <c r="AU354" s="194">
        <f t="shared" si="1944"/>
        <v>14768445</v>
      </c>
      <c r="AV354" s="874">
        <v>2806006</v>
      </c>
      <c r="AW354" s="877">
        <f t="shared" si="1945"/>
        <v>2806005</v>
      </c>
      <c r="AX354" s="877">
        <f t="shared" si="1946"/>
        <v>17574450</v>
      </c>
      <c r="AY354" s="877" t="str">
        <f t="shared" si="1988"/>
        <v>CUMPLE</v>
      </c>
      <c r="AZ354" s="871"/>
      <c r="BA354" s="874">
        <v>10471423</v>
      </c>
      <c r="BB354" s="184">
        <f>ROUND(BA354*$DQ$12,0)</f>
        <v>157071345</v>
      </c>
      <c r="BC354" s="184">
        <f t="shared" ref="BC354" si="1999">$BC$12</f>
        <v>263816970</v>
      </c>
      <c r="BD354" s="185" t="str">
        <f t="shared" si="1630"/>
        <v>CUMPLE</v>
      </c>
      <c r="BE354" s="209"/>
      <c r="BF354" s="874">
        <v>9838330</v>
      </c>
      <c r="BG354" s="184">
        <f>ROUND(BF354*$DR$12,0)</f>
        <v>796904730</v>
      </c>
      <c r="BH354" s="184">
        <f t="shared" ref="BH354" si="2000">$BH$12</f>
        <v>1338480855</v>
      </c>
      <c r="BI354" s="185" t="str">
        <f t="shared" si="1951"/>
        <v>CUMPLE</v>
      </c>
      <c r="BJ354" s="209"/>
      <c r="BK354" s="874"/>
      <c r="BL354" s="184">
        <f>ROUND(BK354*$DS$12,0)</f>
        <v>0</v>
      </c>
      <c r="BM354" s="1044"/>
      <c r="BN354" s="185" t="str">
        <f>IF(BK354&lt;&gt;"",IF((BL354/$DR$12)/$DN$12&lt;=$BM$20,"CUMPLE","RECHAZADO"),"")</f>
        <v/>
      </c>
      <c r="BO354" s="878"/>
      <c r="BP354" s="194">
        <f t="shared" si="1953"/>
        <v>953976075</v>
      </c>
      <c r="BQ354" s="874">
        <v>181255450</v>
      </c>
      <c r="BR354" s="877">
        <f t="shared" si="1954"/>
        <v>181255454</v>
      </c>
      <c r="BS354" s="877">
        <f t="shared" si="1955"/>
        <v>1135231529</v>
      </c>
      <c r="BT354" s="877" t="str">
        <f t="shared" si="1991"/>
        <v>CUMPLE</v>
      </c>
      <c r="BU354" s="871"/>
      <c r="BV354" s="874">
        <v>125007969</v>
      </c>
      <c r="BW354" s="874">
        <v>2375151</v>
      </c>
      <c r="BX354" s="194">
        <f t="shared" si="1957"/>
        <v>2375151</v>
      </c>
      <c r="BY354" s="194" t="str">
        <f>IF(BV354&lt;&gt;"",IF(AND(BV354/$DN$12&lt;=$BY$15,BV354/$DN$12&gt;=$BY$16),"CUMPLE","RECHAZADO"),"")</f>
        <v>CUMPLE</v>
      </c>
      <c r="BZ354" s="194">
        <f t="shared" si="1958"/>
        <v>125007969</v>
      </c>
      <c r="CA354" s="194">
        <f t="shared" si="1959"/>
        <v>127383120</v>
      </c>
      <c r="CB354" s="871"/>
      <c r="CC354" s="874"/>
      <c r="CD354" s="874"/>
      <c r="CE354" s="194">
        <f t="shared" si="1960"/>
        <v>0</v>
      </c>
      <c r="CF354" s="194" t="str">
        <f>IF(CC354&lt;&gt;"",IF(AND(CC354/$DN$12&lt;=$CF$15,CC354/$DS$12&gt;=$CF$16),"CUMPLE","RECHAZADO"),"")</f>
        <v/>
      </c>
      <c r="CG354" s="194">
        <f t="shared" si="1961"/>
        <v>0</v>
      </c>
      <c r="CH354" s="194">
        <f t="shared" si="1962"/>
        <v>0</v>
      </c>
      <c r="CI354" s="194"/>
      <c r="CJ354" s="232">
        <f t="shared" si="1963"/>
        <v>23188316084</v>
      </c>
      <c r="CK354" s="197">
        <f t="shared" si="1964"/>
        <v>1381744754</v>
      </c>
      <c r="CL354" s="232">
        <f t="shared" si="1646"/>
        <v>24570060838</v>
      </c>
      <c r="CM354" s="871"/>
      <c r="CN354" s="200">
        <f t="shared" si="1966"/>
        <v>22755952977</v>
      </c>
      <c r="CO354" s="200">
        <f t="shared" si="1967"/>
        <v>1193414565</v>
      </c>
      <c r="CP354" s="200">
        <f t="shared" si="1649"/>
        <v>23949367542</v>
      </c>
      <c r="CQ354" s="871"/>
      <c r="CR354" s="194">
        <f t="shared" si="1650"/>
        <v>23188316084</v>
      </c>
      <c r="CS354" s="194">
        <f>(W354*$DP$12)+X354+(AF354*$DQ$12)+(AK354*$DR$12)+(AP354*$DS$12)+AV354+(BA354*$DQ$12)+(BF354*$DR$12)+(BK354*$DS$12)+BQ354+BV354+BW354+CC354+CD354</f>
        <v>1381744752</v>
      </c>
      <c r="CT354" s="200">
        <f t="shared" si="1969"/>
        <v>24570060836</v>
      </c>
      <c r="CU354" s="874">
        <v>24570060836</v>
      </c>
      <c r="CV354" s="200" t="str">
        <f t="shared" si="1732"/>
        <v>OK</v>
      </c>
      <c r="CW354" s="136"/>
      <c r="DB354" s="879" t="str">
        <f t="shared" si="1652"/>
        <v>HABILITADO</v>
      </c>
      <c r="DC354" s="487"/>
    </row>
    <row r="355" spans="1:107" hidden="1" x14ac:dyDescent="0.25">
      <c r="A355" s="1040"/>
      <c r="B355" s="785">
        <v>11</v>
      </c>
      <c r="C355" s="1043"/>
      <c r="D355" s="220"/>
      <c r="E355" s="156"/>
      <c r="F355" s="786"/>
      <c r="G355" s="752" t="str">
        <f t="shared" ref="G355" si="2001">IF(F355&lt;&gt;"",IF(F355=$DV$13,"CUMPLE","RECHAZADO"),"")</f>
        <v/>
      </c>
      <c r="H355" s="753"/>
      <c r="I355" s="787"/>
      <c r="J355" s="788"/>
      <c r="K355" s="845">
        <f t="shared" si="1930"/>
        <v>0</v>
      </c>
      <c r="L355" s="174" t="e">
        <f t="shared" si="1931"/>
        <v>#DIV/0!</v>
      </c>
      <c r="M355" s="175" t="e">
        <f t="shared" si="1932"/>
        <v>#DIV/0!</v>
      </c>
      <c r="N355" s="176" t="e">
        <f t="shared" si="1933"/>
        <v>#DIV/0!</v>
      </c>
      <c r="O355" s="177" t="e">
        <f t="shared" si="1934"/>
        <v>#DIV/0!</v>
      </c>
      <c r="P355" s="846" t="str">
        <f>IF(H355&lt;&gt;"",IF(J355=K355,IF(H355="SI",IF(AND(I355&lt;=$DF$13,I355&gt;=($DF$13*0.9)),"CUMPLE","NO CUMPLE"),IF(I355=$DF$13,"CUMPLE","NO CUMPLE")),"NO CUMPLE"),"")</f>
        <v/>
      </c>
      <c r="Q355" s="179">
        <f t="shared" si="1935"/>
        <v>0</v>
      </c>
      <c r="R355" s="847" t="str">
        <f t="shared" si="1654"/>
        <v/>
      </c>
      <c r="S355" s="847" t="str">
        <f t="shared" si="1617"/>
        <v/>
      </c>
      <c r="T355" s="789"/>
      <c r="U355" s="790"/>
      <c r="V355" s="155"/>
      <c r="W355" s="753"/>
      <c r="X355" s="791"/>
      <c r="Y355" s="848">
        <f>ROUND(W355*$DP$13,0)</f>
        <v>0</v>
      </c>
      <c r="Z355" s="848">
        <f t="shared" si="1618"/>
        <v>0</v>
      </c>
      <c r="AA355" s="1045"/>
      <c r="AB355" s="849" t="str">
        <f>IF(W355&lt;&gt;"",IF((Y355/$DP$13)/$DN$13&lt;=$AA$20,"CUMPLE","RECHAZADO"),"")</f>
        <v/>
      </c>
      <c r="AC355" s="850">
        <f t="shared" si="1939"/>
        <v>0</v>
      </c>
      <c r="AD355" s="850">
        <f t="shared" si="1940"/>
        <v>0</v>
      </c>
      <c r="AE355" s="789"/>
      <c r="AF355" s="753"/>
      <c r="AG355" s="848">
        <f>ROUND(AF355*$DQ$13,0)</f>
        <v>0</v>
      </c>
      <c r="AH355" s="1045"/>
      <c r="AI355" s="849" t="str">
        <f>IF(AF355&lt;&gt;"",IF(AG355/$DQ$13&lt;=$AH$20,"CUMPLE","RECHAZADO"),"")</f>
        <v/>
      </c>
      <c r="AJ355" s="789"/>
      <c r="AK355" s="753"/>
      <c r="AL355" s="848">
        <f>ROUND(AK355*$DR$13,0)</f>
        <v>0</v>
      </c>
      <c r="AM355" s="1045"/>
      <c r="AN355" s="849" t="str">
        <f>IF(AK355&lt;&gt;"",IF(AL355/$DR$13&lt;=$AM$20,"CUMPLE","RECHAZADO"),"")</f>
        <v/>
      </c>
      <c r="AO355" s="789"/>
      <c r="AP355" s="753"/>
      <c r="AQ355" s="848">
        <f>ROUND(AP355*$DS$13,0)</f>
        <v>0</v>
      </c>
      <c r="AR355" s="1045"/>
      <c r="AS355" s="849" t="str">
        <f>IF(AP355&lt;&gt;"",IF(AQ355/$DR$13&lt;=$AR$20,"CUMPLE","RECHAZADO"),"")</f>
        <v/>
      </c>
      <c r="AT355" s="792"/>
      <c r="AU355" s="851">
        <f t="shared" si="1944"/>
        <v>0</v>
      </c>
      <c r="AV355" s="753"/>
      <c r="AW355" s="852">
        <f t="shared" si="1945"/>
        <v>0</v>
      </c>
      <c r="AX355" s="852">
        <f t="shared" si="1946"/>
        <v>0</v>
      </c>
      <c r="AY355" s="852" t="str">
        <f t="shared" si="1988"/>
        <v xml:space="preserve"> </v>
      </c>
      <c r="AZ355" s="155"/>
      <c r="BA355" s="753"/>
      <c r="BB355" s="848">
        <f>ROUND(BA355*$DQ$13,0)</f>
        <v>0</v>
      </c>
      <c r="BC355" s="853">
        <f t="shared" ref="BC355" si="2002">$BC$13</f>
        <v>385647118</v>
      </c>
      <c r="BD355" s="854" t="str">
        <f t="shared" si="1630"/>
        <v/>
      </c>
      <c r="BE355" s="789"/>
      <c r="BF355" s="753"/>
      <c r="BG355" s="848">
        <f>ROUND(BF355*$DR$13,0)</f>
        <v>0</v>
      </c>
      <c r="BH355" s="848">
        <f t="shared" ref="BH355" si="2003">$BH$13</f>
        <v>1512338976</v>
      </c>
      <c r="BI355" s="854" t="str">
        <f t="shared" si="1951"/>
        <v/>
      </c>
      <c r="BJ355" s="789"/>
      <c r="BK355" s="753"/>
      <c r="BL355" s="848">
        <f>ROUND(BK355*$DS$13,0)</f>
        <v>0</v>
      </c>
      <c r="BM355" s="1045"/>
      <c r="BN355" s="849" t="str">
        <f>IF(BK355&lt;&gt;"",IF((BL355/$DR$13)/$DN$13&lt;=$BM$20,"CUMPLE","RECHAZADO"),"")</f>
        <v/>
      </c>
      <c r="BO355" s="793"/>
      <c r="BP355" s="851">
        <f t="shared" si="1953"/>
        <v>0</v>
      </c>
      <c r="BQ355" s="753"/>
      <c r="BR355" s="852">
        <f t="shared" si="1954"/>
        <v>0</v>
      </c>
      <c r="BS355" s="852">
        <f t="shared" si="1955"/>
        <v>0</v>
      </c>
      <c r="BT355" s="852" t="str">
        <f t="shared" si="1991"/>
        <v xml:space="preserve"> </v>
      </c>
      <c r="BU355" s="155"/>
      <c r="BV355" s="753"/>
      <c r="BW355" s="753"/>
      <c r="BX355" s="855">
        <f t="shared" si="1957"/>
        <v>0</v>
      </c>
      <c r="BY355" s="855" t="str">
        <f>IF(BV355&lt;&gt;"",IF(AND(BV355/$DN$13&lt;=$BY$15,BV355/$DN$13&gt;=$BY$16),"CUMPLE","RECHAZADO"),"")</f>
        <v/>
      </c>
      <c r="BZ355" s="855">
        <f t="shared" si="1958"/>
        <v>0</v>
      </c>
      <c r="CA355" s="855">
        <f t="shared" si="1959"/>
        <v>0</v>
      </c>
      <c r="CB355" s="155"/>
      <c r="CC355" s="753"/>
      <c r="CD355" s="753"/>
      <c r="CE355" s="855">
        <f t="shared" si="1960"/>
        <v>0</v>
      </c>
      <c r="CF355" s="855" t="str">
        <f>IF(CC355&lt;&gt;"",IF(AND(CC355/$DN$13&lt;=$CF$15,CC355/$DS$13&gt;=$CF$16),"CUMPLE","RECHAZADO"),"")</f>
        <v/>
      </c>
      <c r="CG355" s="855">
        <f t="shared" si="1961"/>
        <v>0</v>
      </c>
      <c r="CH355" s="855">
        <f t="shared" si="1962"/>
        <v>0</v>
      </c>
      <c r="CI355" s="794"/>
      <c r="CJ355" s="856" t="str">
        <f t="shared" si="1963"/>
        <v/>
      </c>
      <c r="CK355" s="857">
        <f t="shared" si="1964"/>
        <v>0</v>
      </c>
      <c r="CL355" s="858" t="str">
        <f t="shared" si="1646"/>
        <v/>
      </c>
      <c r="CM355" s="155"/>
      <c r="CN355" s="859" t="str">
        <f t="shared" si="1966"/>
        <v/>
      </c>
      <c r="CO355" s="860">
        <f t="shared" si="1967"/>
        <v>0</v>
      </c>
      <c r="CP355" s="861" t="str">
        <f t="shared" si="1649"/>
        <v/>
      </c>
      <c r="CQ355" s="156"/>
      <c r="CR355" s="862">
        <f t="shared" si="1650"/>
        <v>0</v>
      </c>
      <c r="CS355" s="855">
        <f>(W355*$DP$13)+X355+(AF355*$DQ$13)+(AK355*$DR$13)+(AP355*$DS$13)+AV355+(BA355*$DQ$13)+(BF355*$DR$13)+(BK355*$DS$13)+BQ355+BV355+BW355+CC355+CD355</f>
        <v>0</v>
      </c>
      <c r="CT355" s="861">
        <f t="shared" si="1969"/>
        <v>0</v>
      </c>
      <c r="CU355" s="863"/>
      <c r="CV355" s="861" t="str">
        <f t="shared" si="1732"/>
        <v/>
      </c>
      <c r="DB355" s="864" t="str">
        <f t="shared" si="1652"/>
        <v/>
      </c>
      <c r="DC355" s="865"/>
    </row>
    <row r="356" spans="1:107" ht="13.5" customHeight="1" thickBot="1" x14ac:dyDescent="0.3">
      <c r="A356" s="1039"/>
      <c r="B356" s="870">
        <v>12</v>
      </c>
      <c r="C356" s="1039"/>
      <c r="D356" s="726"/>
      <c r="E356" s="871"/>
      <c r="F356" s="872">
        <v>8654253262</v>
      </c>
      <c r="G356" s="873" t="str">
        <f t="shared" ref="G356" si="2004">IF(F356&lt;&gt;"",IF(F356=$DV$14,"CUMPLE","RECHAZADO"),"")</f>
        <v>CUMPLE</v>
      </c>
      <c r="H356" s="874" t="s">
        <v>1538</v>
      </c>
      <c r="I356" s="880">
        <v>6682732205</v>
      </c>
      <c r="J356" s="208">
        <v>126971912</v>
      </c>
      <c r="K356" s="173">
        <f t="shared" si="1930"/>
        <v>126971912</v>
      </c>
      <c r="L356" s="724" t="e">
        <f t="shared" si="1931"/>
        <v>#DIV/0!</v>
      </c>
      <c r="M356" s="175" t="e">
        <f t="shared" si="1932"/>
        <v>#DIV/0!</v>
      </c>
      <c r="N356" s="176" t="e">
        <f t="shared" si="1933"/>
        <v>#DIV/0!</v>
      </c>
      <c r="O356" s="177" t="e">
        <f t="shared" si="1934"/>
        <v>#DIV/0!</v>
      </c>
      <c r="P356" s="178" t="str">
        <f>IF(H356&lt;&gt;"",IF(J356=K356,IF(H356="SI",IF(AND(I356&lt;=$DF$14,I356&gt;=($DF$14*0.9)),"CUMPLE","NO CUMPLE"),IF(I356=$DF$14,"CUMPLE","NO CUMPLE")),"NO CUMPLE"),"")</f>
        <v>CUMPLE</v>
      </c>
      <c r="Q356" s="725">
        <f t="shared" si="1935"/>
        <v>0</v>
      </c>
      <c r="R356" s="180">
        <f t="shared" si="1654"/>
        <v>6809704117</v>
      </c>
      <c r="S356" s="180">
        <f t="shared" si="1617"/>
        <v>6682732205</v>
      </c>
      <c r="T356" s="209"/>
      <c r="U356" s="209"/>
      <c r="V356" s="871"/>
      <c r="W356" s="874">
        <v>1433213</v>
      </c>
      <c r="X356" s="876">
        <v>599083</v>
      </c>
      <c r="Y356" s="184">
        <f>ROUND(W356*$DP$14,0)</f>
        <v>31530686</v>
      </c>
      <c r="Z356" s="184">
        <f t="shared" si="1618"/>
        <v>599083</v>
      </c>
      <c r="AA356" s="1044"/>
      <c r="AB356" s="185" t="str">
        <f>IF(W356&lt;&gt;"",IF((Y356/$DP$14)/$DN$14&lt;=$AA$20,"CUMPLE","RECHAZADO"),"")</f>
        <v>CUMPLE</v>
      </c>
      <c r="AC356" s="186">
        <f t="shared" si="1939"/>
        <v>32129769</v>
      </c>
      <c r="AD356" s="186">
        <f t="shared" si="1940"/>
        <v>31530686</v>
      </c>
      <c r="AE356" s="209"/>
      <c r="AF356" s="874">
        <v>215718</v>
      </c>
      <c r="AG356" s="184">
        <f>ROUND(AF356*$DQ$14,0)</f>
        <v>862872</v>
      </c>
      <c r="AH356" s="1044"/>
      <c r="AI356" s="185" t="str">
        <f>IF(AF356&lt;&gt;"",IF(AG356/$DQ$14&lt;=$AH$20,"CUMPLE","RECHAZADO"),"")</f>
        <v>CUMPLE</v>
      </c>
      <c r="AJ356" s="209"/>
      <c r="AK356" s="874">
        <v>172175</v>
      </c>
      <c r="AL356" s="184">
        <f>ROUND(AK356*$DR$14,0)</f>
        <v>3787850</v>
      </c>
      <c r="AM356" s="1044"/>
      <c r="AN356" s="185" t="str">
        <f>IF(AK356&lt;&gt;"",IF(AL356/$DR$14&lt;=$AM$20,"CUMPLE","RECHAZADO"),"")</f>
        <v>CUMPLE</v>
      </c>
      <c r="AO356" s="209"/>
      <c r="AP356" s="874">
        <v>225869</v>
      </c>
      <c r="AQ356" s="184">
        <f>ROUND(AP356*$DS$14,0)</f>
        <v>451738</v>
      </c>
      <c r="AR356" s="1044"/>
      <c r="AS356" s="185" t="str">
        <f>IF(AP356&lt;&gt;"",IF(AQ356/$DR$14&lt;=$AR$20,"CUMPLE","RECHAZADO"),"")</f>
        <v>CUMPLE</v>
      </c>
      <c r="AT356" s="185"/>
      <c r="AU356" s="194">
        <f t="shared" si="1944"/>
        <v>5102460</v>
      </c>
      <c r="AV356" s="874">
        <v>969467</v>
      </c>
      <c r="AW356" s="877">
        <f t="shared" si="1945"/>
        <v>969467</v>
      </c>
      <c r="AX356" s="877">
        <f t="shared" si="1946"/>
        <v>6071927</v>
      </c>
      <c r="AY356" s="877" t="str">
        <f>IF(AV356&lt;&gt;"",IF(AI356="CUMPLE",IF(AN356="CUMPLE",IF(AS356="CUMPLE","CUMPLE","NO CUMPLE"),"NO CUMPLE"),"NO CUMPLE"),"")</f>
        <v>CUMPLE</v>
      </c>
      <c r="AZ356" s="871"/>
      <c r="BA356" s="874">
        <v>29965820</v>
      </c>
      <c r="BB356" s="184">
        <f>ROUND(BA356*$DQ$14,0)</f>
        <v>119863280</v>
      </c>
      <c r="BC356" s="184">
        <f t="shared" ref="BC356" si="2005">$BC$14</f>
        <v>171994948</v>
      </c>
      <c r="BD356" s="185" t="str">
        <f t="shared" si="1630"/>
        <v>CUMPLE</v>
      </c>
      <c r="BE356" s="209"/>
      <c r="BF356" s="874">
        <v>28154112</v>
      </c>
      <c r="BG356" s="184">
        <f>ROUND(BF356*$DR$14,0)</f>
        <v>619390464</v>
      </c>
      <c r="BH356" s="184">
        <f t="shared" ref="BH356" si="2006">$BH$14</f>
        <v>888779540</v>
      </c>
      <c r="BI356" s="185" t="str">
        <f t="shared" si="1951"/>
        <v>CUMPLE</v>
      </c>
      <c r="BJ356" s="209"/>
      <c r="BK356" s="874">
        <v>51946430</v>
      </c>
      <c r="BL356" s="184">
        <f>ROUND(BK356*$DS$14,0)</f>
        <v>103892860</v>
      </c>
      <c r="BM356" s="1044"/>
      <c r="BN356" s="185" t="str">
        <f>IF(BK356&lt;&gt;"",IF((BL356/$DR$14)/$DN$14&lt;=$BM$20,"CUMPLE","RECHAZADO"),"")</f>
        <v>CUMPLE</v>
      </c>
      <c r="BO356" s="878"/>
      <c r="BP356" s="194">
        <f t="shared" si="1953"/>
        <v>843146604</v>
      </c>
      <c r="BQ356" s="874">
        <v>160197853</v>
      </c>
      <c r="BR356" s="877">
        <f t="shared" si="1954"/>
        <v>160197855</v>
      </c>
      <c r="BS356" s="877">
        <f t="shared" si="1955"/>
        <v>1003344459</v>
      </c>
      <c r="BT356" s="877" t="str">
        <f>IF(BQ356&lt;&gt;"",IF(BD356="CUMPLE",IF(BI356="CUMPLE",IF(BN356="CUMPLE","CUMPLE","NO CUMPLE"),"NO CUMPLE"),"NO CUMPLE"),"")</f>
        <v>CUMPLE</v>
      </c>
      <c r="BU356" s="871"/>
      <c r="BV356" s="874">
        <v>129255989</v>
      </c>
      <c r="BW356" s="874">
        <v>2455864</v>
      </c>
      <c r="BX356" s="194">
        <f t="shared" si="1957"/>
        <v>2455864</v>
      </c>
      <c r="BY356" s="194" t="str">
        <f>IF(BV356&lt;&gt;"",IF(AND(BV356/$DN$14&lt;=$BY$15,BV356/$DN$14&gt;=$BY$16),"CUMPLE","RECHAZADO"),"")</f>
        <v>CUMPLE</v>
      </c>
      <c r="BZ356" s="194">
        <f t="shared" si="1958"/>
        <v>129255989</v>
      </c>
      <c r="CA356" s="194">
        <f t="shared" si="1959"/>
        <v>131711853</v>
      </c>
      <c r="CB356" s="871"/>
      <c r="CC356" s="874">
        <v>175890010</v>
      </c>
      <c r="CD356" s="874">
        <v>3341910</v>
      </c>
      <c r="CE356" s="194">
        <f t="shared" si="1960"/>
        <v>3341910</v>
      </c>
      <c r="CF356" s="194" t="str">
        <f>IF(CC356&lt;&gt;"",IF(AND(CC356/$DN$14&lt;=$CF$15,CC356/$DN$14&gt;=$CF$16),"CUMPLE","RECHAZADO"),"")</f>
        <v>CUMPLE</v>
      </c>
      <c r="CG356" s="194">
        <f t="shared" si="1961"/>
        <v>175890010</v>
      </c>
      <c r="CH356" s="194">
        <f t="shared" si="1962"/>
        <v>179231920</v>
      </c>
      <c r="CI356" s="194"/>
      <c r="CJ356" s="232">
        <f t="shared" si="1963"/>
        <v>6809704117</v>
      </c>
      <c r="CK356" s="197">
        <f t="shared" si="1964"/>
        <v>1352489928</v>
      </c>
      <c r="CL356" s="232">
        <f t="shared" si="1646"/>
        <v>8162194045</v>
      </c>
      <c r="CM356" s="871"/>
      <c r="CN356" s="200">
        <f t="shared" si="1966"/>
        <v>6682732205</v>
      </c>
      <c r="CO356" s="200">
        <f t="shared" si="1967"/>
        <v>1184925749</v>
      </c>
      <c r="CP356" s="200">
        <f t="shared" si="1649"/>
        <v>7867657954</v>
      </c>
      <c r="CQ356" s="871"/>
      <c r="CR356" s="194">
        <f t="shared" si="1650"/>
        <v>6809704117</v>
      </c>
      <c r="CS356" s="194">
        <f>(W356*$DP$14)+X356+(AF356*$DQ$14)+(AK356*$DR$14)+(AP356*$DS$14)+AV356+(BA356*$DQ$14)+(BF356*$DR$14)+(BK356*$DS$14)+BQ356+BV356+BW356+CC356+CD356</f>
        <v>1352489926</v>
      </c>
      <c r="CT356" s="200">
        <f t="shared" si="1969"/>
        <v>8162194043</v>
      </c>
      <c r="CU356" s="874">
        <v>8162194043</v>
      </c>
      <c r="CV356" s="200" t="str">
        <f t="shared" si="1732"/>
        <v>OK</v>
      </c>
      <c r="CW356" s="136"/>
      <c r="DB356" s="879" t="str">
        <f>IF(F356&lt;&gt;"",IF(G356="CUMPLE",IF(P356="CUMPLE",IF(AB356="CUMPLE",IF(AY356="CUMPLE",IF(BT356="CUMPLE",IF(BY356="CUMPLE",IF(CF356="CUMPLE","HABILITADO","RECHAZADO"),"RECHAZADO"),"RECHAZADO"),"RECHAZADO"),"RECHAZADO"),"RECHAZADO"),"RECHAZADO"),"")</f>
        <v>HABILITADO</v>
      </c>
      <c r="DC356" s="487"/>
    </row>
    <row r="357" spans="1:107" ht="14.25" customHeight="1" thickTop="1" thickBot="1" x14ac:dyDescent="0.3">
      <c r="A357" s="105">
        <v>26</v>
      </c>
      <c r="B357" s="881"/>
      <c r="C357" s="881"/>
      <c r="D357" s="222"/>
      <c r="E357" s="881"/>
      <c r="F357" s="882"/>
      <c r="G357" s="881"/>
      <c r="H357" s="881"/>
      <c r="I357" s="881"/>
      <c r="J357" s="883"/>
      <c r="K357" s="881"/>
      <c r="L357" s="219"/>
      <c r="M357" s="218"/>
      <c r="N357" s="218"/>
      <c r="O357" s="218"/>
      <c r="P357" s="881"/>
      <c r="Q357" s="218"/>
      <c r="R357" s="881"/>
      <c r="S357" s="881"/>
      <c r="T357" s="881"/>
      <c r="U357" s="881"/>
      <c r="V357" s="881"/>
      <c r="W357" s="881"/>
      <c r="X357" s="881"/>
      <c r="Y357" s="881"/>
      <c r="Z357" s="881"/>
      <c r="AA357" s="881"/>
      <c r="AB357" s="881"/>
      <c r="AC357" s="881"/>
      <c r="AD357" s="881"/>
      <c r="AE357" s="881"/>
      <c r="AF357" s="881"/>
      <c r="AG357" s="881"/>
      <c r="AH357" s="881"/>
      <c r="AI357" s="881"/>
      <c r="AJ357" s="881"/>
      <c r="AK357" s="881"/>
      <c r="AL357" s="881"/>
      <c r="AM357" s="881"/>
      <c r="AN357" s="881"/>
      <c r="AO357" s="881"/>
      <c r="AP357" s="881"/>
      <c r="AQ357" s="881"/>
      <c r="AR357" s="881"/>
      <c r="AS357" s="881"/>
      <c r="AT357" s="881"/>
      <c r="AU357" s="881"/>
      <c r="AV357" s="881"/>
      <c r="AW357" s="881"/>
      <c r="AX357" s="881"/>
      <c r="AY357" s="881"/>
      <c r="AZ357" s="881"/>
      <c r="BA357" s="881"/>
      <c r="BB357" s="881"/>
      <c r="BC357" s="881"/>
      <c r="BD357" s="881"/>
      <c r="BE357" s="881"/>
      <c r="BF357" s="881"/>
      <c r="BG357" s="881"/>
      <c r="BH357" s="881"/>
      <c r="BI357" s="881"/>
      <c r="BJ357" s="881"/>
      <c r="BK357" s="881"/>
      <c r="BL357" s="881"/>
      <c r="BM357" s="881"/>
      <c r="BN357" s="881"/>
      <c r="BO357" s="881"/>
      <c r="BP357" s="881"/>
      <c r="BQ357" s="881"/>
      <c r="BR357" s="881"/>
      <c r="BS357" s="881"/>
      <c r="BT357" s="881"/>
      <c r="BU357" s="881"/>
      <c r="BV357" s="881"/>
      <c r="BW357" s="881"/>
      <c r="BX357" s="881"/>
      <c r="BY357" s="881"/>
      <c r="BZ357" s="881"/>
      <c r="CA357" s="881"/>
      <c r="CB357" s="881"/>
      <c r="CC357" s="881"/>
      <c r="CD357" s="881"/>
      <c r="CE357" s="881"/>
      <c r="CF357" s="881"/>
      <c r="CG357" s="881"/>
      <c r="CH357" s="881"/>
      <c r="CI357" s="881"/>
      <c r="CJ357" s="881"/>
      <c r="CK357" s="881"/>
      <c r="CL357" s="881"/>
      <c r="CM357" s="881"/>
      <c r="CN357" s="881"/>
      <c r="CO357" s="881"/>
      <c r="CP357" s="884" t="s">
        <v>2063</v>
      </c>
      <c r="CQ357" s="881"/>
      <c r="CR357" s="881"/>
      <c r="CS357" s="881"/>
      <c r="CT357" s="881"/>
      <c r="CU357" s="885"/>
      <c r="CV357" s="881"/>
      <c r="CW357" s="136"/>
      <c r="DB357" s="886"/>
      <c r="DC357" s="887"/>
    </row>
    <row r="358" spans="1:107" ht="14.25" customHeight="1" x14ac:dyDescent="0.25">
      <c r="A358" s="1039">
        <f t="shared" ref="A358" si="2007">A370</f>
        <v>27</v>
      </c>
      <c r="B358" s="870">
        <v>1</v>
      </c>
      <c r="C358" s="1039" t="str">
        <f>Proponentes!B340</f>
        <v xml:space="preserve"> UNION TEMPORAL AG 2021</v>
      </c>
      <c r="D358" s="726"/>
      <c r="E358" s="871"/>
      <c r="F358" s="872">
        <v>20036397801</v>
      </c>
      <c r="G358" s="873" t="str">
        <f t="shared" ref="G358" si="2008">IF(F358&lt;&gt;"",IF(F358=$DV$3,"CUMPLE","RECHAZADO"),"")</f>
        <v>CUMPLE</v>
      </c>
      <c r="H358" s="874" t="s">
        <v>1538</v>
      </c>
      <c r="I358" s="880">
        <v>17687702642</v>
      </c>
      <c r="J358" s="208">
        <v>336066350</v>
      </c>
      <c r="K358" s="173">
        <f t="shared" ref="K358:K369" si="2009">ROUND((I358*0.019),0)</f>
        <v>336066350</v>
      </c>
      <c r="L358" s="724" t="e">
        <f t="shared" ref="L358:L369" si="2010">1-I358/DF341</f>
        <v>#DIV/0!</v>
      </c>
      <c r="M358" s="175" t="e">
        <f t="shared" ref="M358:M369" si="2011">DF341/DN341</f>
        <v>#DIV/0!</v>
      </c>
      <c r="N358" s="176" t="e">
        <f t="shared" ref="N358:N369" si="2012">M358*0.019</f>
        <v>#DIV/0!</v>
      </c>
      <c r="O358" s="177" t="e">
        <f t="shared" ref="O358:O369" si="2013">(M358+N358)</f>
        <v>#DIV/0!</v>
      </c>
      <c r="P358" s="178" t="str">
        <f>IF(H358&lt;&gt;"",IF(J358=K358,IF(H358="SI",IF(AND(I358&lt;=$DF$3,I358&gt;=($DF$3*0.9)),"CUMPLE","NO CUMPLE"),IF(I358=$DF$3,"CUMPLE","NO CUMPLE")),"NO CUMPLE"),"")</f>
        <v>CUMPLE</v>
      </c>
      <c r="Q358" s="725">
        <f t="shared" ref="Q358:Q369" si="2014">DN341</f>
        <v>0</v>
      </c>
      <c r="R358" s="180">
        <f t="shared" ref="R358" si="2015">IF(F358&lt;&gt;"",IF(G358="CUMPLE",IF(P358="CUMPLE",(I358+J358),""),"RECHAZADO"),"")</f>
        <v>18023768992</v>
      </c>
      <c r="S358" s="180">
        <f t="shared" ref="S358:S421" si="2016">IF(F358&lt;&gt;"",IF(G358="CUMPLE",IF(P358="CUMPLE",I358,""),"RECHAZADO"),"")</f>
        <v>17687702642</v>
      </c>
      <c r="T358" s="209"/>
      <c r="U358" s="209"/>
      <c r="V358" s="871"/>
      <c r="W358" s="874">
        <v>1146712</v>
      </c>
      <c r="X358" s="876">
        <v>1590489</v>
      </c>
      <c r="Y358" s="184">
        <f>ROUND(W358*$DP$3,0)</f>
        <v>83709976</v>
      </c>
      <c r="Z358" s="184">
        <f t="shared" ref="Z358:Z421" si="2017">ROUND(Y358*10%*19%,0)</f>
        <v>1590490</v>
      </c>
      <c r="AA358" s="1044">
        <f t="shared" ref="AA358" si="2018">$AA$16</f>
        <v>100189.4</v>
      </c>
      <c r="AB358" s="185" t="str">
        <f>IF(W358&lt;&gt;"",IF((Y358/$DP$3)/$DN$3&lt;=$AA$20,"CUMPLE","RECHAZADO"),"")</f>
        <v>CUMPLE</v>
      </c>
      <c r="AC358" s="186">
        <f t="shared" ref="AC358:AC369" si="2019">Y358+Z358</f>
        <v>85300466</v>
      </c>
      <c r="AD358" s="186">
        <f t="shared" ref="AD358:AD369" si="2020">Y358</f>
        <v>83709976</v>
      </c>
      <c r="AE358" s="209"/>
      <c r="AF358" s="874">
        <v>136197</v>
      </c>
      <c r="AG358" s="184">
        <f>ROUND(AF358*$DQ$3,0)</f>
        <v>2996334</v>
      </c>
      <c r="AH358" s="1044">
        <f t="shared" ref="AH358" si="2021">$AH$16</f>
        <v>301987.21999999997</v>
      </c>
      <c r="AI358" s="185" t="str">
        <f>IF(AF358&lt;&gt;"",IF(AG358/$DQ$3&lt;=$AH$20,"CUMPLE","RECHAZADO"),"")</f>
        <v>CUMPLE</v>
      </c>
      <c r="AJ358" s="209"/>
      <c r="AK358" s="874">
        <v>108706</v>
      </c>
      <c r="AL358" s="184">
        <f>ROUND(AK358*$DR$3,0)</f>
        <v>7935538</v>
      </c>
      <c r="AM358" s="1044">
        <f t="shared" ref="AM358" si="2022">$AM$16</f>
        <v>240934</v>
      </c>
      <c r="AN358" s="185" t="str">
        <f>IF(AK358&lt;&gt;"",IF(AL358/$DR$3&lt;=$AM$20,"CUMPLE","RECHAZADO"),"")</f>
        <v>CUMPLE</v>
      </c>
      <c r="AO358" s="209"/>
      <c r="AP358" s="874"/>
      <c r="AQ358" s="184">
        <f>ROUND(AP358*$DS$3,0)</f>
        <v>0</v>
      </c>
      <c r="AR358" s="1044">
        <f t="shared" ref="AR358" si="2023">$AR$16</f>
        <v>316072.26</v>
      </c>
      <c r="AS358" s="185" t="str">
        <f>IF(AP358&lt;&gt;"",IF(AQ358/$DR$3&lt;=$AR$20,"CUMPLE","RECHAZADO"),"")</f>
        <v/>
      </c>
      <c r="AT358" s="185"/>
      <c r="AU358" s="194">
        <f t="shared" ref="AU358:AU369" si="2024">AG358+AL358+AQ358</f>
        <v>10931872</v>
      </c>
      <c r="AV358" s="874">
        <v>2077053</v>
      </c>
      <c r="AW358" s="877">
        <f t="shared" ref="AW358:AW369" si="2025">ROUND((AG358+AL358+AQ358)*19%,0)</f>
        <v>2077056</v>
      </c>
      <c r="AX358" s="877">
        <f t="shared" ref="AX358:AX369" si="2026">ROUND((AG358+AL358+AQ358)*$AV$16,0)</f>
        <v>13008928</v>
      </c>
      <c r="AY358" s="877" t="str">
        <f t="shared" ref="AY358:AY360" si="2027">IF(AV358&lt;&gt;"",IF(AI358="CUMPLE",IF(AN358="CUMPLE","CUMPLE","NO CUMPLE"),"NO CUMPLE")," ")</f>
        <v>CUMPLE</v>
      </c>
      <c r="AZ358" s="871"/>
      <c r="BA358" s="874">
        <v>8614564</v>
      </c>
      <c r="BB358" s="184">
        <f>ROUND(BA358*$DQ$3,0)</f>
        <v>189520408</v>
      </c>
      <c r="BC358" s="184">
        <f t="shared" ref="BC358" si="2028">$BC$3</f>
        <v>339892784</v>
      </c>
      <c r="BD358" s="185" t="str">
        <f t="shared" ref="BD358:BD421" si="2029">IF(BA358&lt;&gt;"",IF(BB358&lt;=BC358,"CUMPLE","RECHAZADO"),"")</f>
        <v>CUMPLE</v>
      </c>
      <c r="BE358" s="209"/>
      <c r="BF358" s="874">
        <v>8093735</v>
      </c>
      <c r="BG358" s="184">
        <f>ROUND(BF358*$DR$3,0)</f>
        <v>590842655</v>
      </c>
      <c r="BH358" s="184">
        <f t="shared" ref="BH358" si="2030">$BH$3</f>
        <v>1059638654</v>
      </c>
      <c r="BI358" s="185" t="str">
        <f t="shared" ref="BI358:BI369" si="2031">IF(BF358&lt;&gt;"",IF(BG358&lt;=BH358,"CUMPLE","RECHAZADO"),"")</f>
        <v>CUMPLE</v>
      </c>
      <c r="BJ358" s="209"/>
      <c r="BK358" s="874"/>
      <c r="BL358" s="184">
        <f>ROUND(BK358*$DS$3,0)</f>
        <v>0</v>
      </c>
      <c r="BM358" s="1044">
        <f t="shared" ref="BM358" si="2032">$BM$16</f>
        <v>74539289</v>
      </c>
      <c r="BN358" s="185" t="str">
        <f>IF(BK358&lt;&gt;"",IF((BL358/$DR$3)/$DN$3&lt;=$BM$20,"CUMPLE","RECHAZADO"),"")</f>
        <v/>
      </c>
      <c r="BO358" s="878"/>
      <c r="BP358" s="194">
        <f t="shared" ref="BP358:BP369" si="2033">BB358+BG358+BL358</f>
        <v>780363063</v>
      </c>
      <c r="BQ358" s="874">
        <v>148268983</v>
      </c>
      <c r="BR358" s="877">
        <f t="shared" ref="BR358:BR369" si="2034">ROUND((BB358+BG358+BL358)*19%,0)</f>
        <v>148268982</v>
      </c>
      <c r="BS358" s="877">
        <f t="shared" ref="BS358:BS369" si="2035">ROUND((BB358+BG358+BL358)*$AV$16,0)</f>
        <v>928632045</v>
      </c>
      <c r="BT358" s="877" t="str">
        <f t="shared" ref="BT358:BT360" si="2036">IF(BQ358&lt;&gt;"",IF(BD358="CUMPLE",IF(BI358="CUMPLE","CUMPLE","NO CUMPLE"),"NO CUMPLE")," ")</f>
        <v>CUMPLE</v>
      </c>
      <c r="BU358" s="871"/>
      <c r="BV358" s="874">
        <v>132487389</v>
      </c>
      <c r="BW358" s="874">
        <v>2517261</v>
      </c>
      <c r="BX358" s="194">
        <f t="shared" ref="BX358:BX369" si="2037">ROUND((BV358*10%)*19%,0)</f>
        <v>2517260</v>
      </c>
      <c r="BY358" s="194" t="str">
        <f>IF(BV358&lt;&gt;"",IF(AND(BV358/$DN$3&lt;=$BY$15,BV358/$DN$3&gt;=$BY$16),"CUMPLE","RECHAZADO"),"")</f>
        <v>CUMPLE</v>
      </c>
      <c r="BZ358" s="194">
        <f t="shared" ref="BZ358:BZ369" si="2038">BV358</f>
        <v>132487389</v>
      </c>
      <c r="CA358" s="194">
        <f t="shared" ref="CA358:CA369" si="2039">BZ358+BX358</f>
        <v>135004649</v>
      </c>
      <c r="CB358" s="871"/>
      <c r="CC358" s="874"/>
      <c r="CD358" s="874"/>
      <c r="CE358" s="194">
        <f t="shared" ref="CE358:CE369" si="2040">ROUND((CC358*10%)*19%,0)</f>
        <v>0</v>
      </c>
      <c r="CF358" s="194" t="str">
        <f>IF(CC358&lt;&gt;"",IF(AND(CC358/$DN$3&lt;=$CF$15,CC358/$DS$3&gt;=$CF$16),"CUMPLE","RECHAZADO"),"")</f>
        <v/>
      </c>
      <c r="CG358" s="194">
        <f t="shared" ref="CG358:CG369" si="2041">CC358</f>
        <v>0</v>
      </c>
      <c r="CH358" s="194">
        <f t="shared" ref="CH358:CH369" si="2042">CG358+CE358</f>
        <v>0</v>
      </c>
      <c r="CI358" s="194"/>
      <c r="CJ358" s="232">
        <f t="shared" ref="CJ358:CJ369" si="2043">R358</f>
        <v>18023768992</v>
      </c>
      <c r="CK358" s="197">
        <f t="shared" ref="CK358:CK369" si="2044">AC358+AX358+BS358+CA358+CH358</f>
        <v>1161946088</v>
      </c>
      <c r="CL358" s="232">
        <f t="shared" ref="CL358:CL421" si="2045">IF(CJ358="RECHAZADO","RECHAZADO",IF(CJ358&lt;&gt;"",CJ358+CK358,""))</f>
        <v>19185715080</v>
      </c>
      <c r="CM358" s="871"/>
      <c r="CN358" s="200">
        <f t="shared" ref="CN358:CN369" si="2046">S358</f>
        <v>17687702642</v>
      </c>
      <c r="CO358" s="200">
        <f t="shared" ref="CO358:CO369" si="2047">AD358+AU358+BP358+BZ358+CG358</f>
        <v>1007492300</v>
      </c>
      <c r="CP358" s="200">
        <f t="shared" ref="CP358:CP421" si="2048">IF(CN358="RECHAZADO","RECHAZADO",IF(CN358&lt;&gt;"",CN358+CO358,""))</f>
        <v>18695194942</v>
      </c>
      <c r="CQ358" s="871"/>
      <c r="CR358" s="194">
        <f t="shared" ref="CR358:CR421" si="2049">I358+J358</f>
        <v>18023768992</v>
      </c>
      <c r="CS358" s="194">
        <f>(W358*$DP$3)+X358+(AF358*$DQ$3)+(AK358*$DR$3)+(AP358*$DS$3)+AV358+(BA358*$DQ$3)+(BF358*$DR$3)+(BK358*$DS$3)+BQ358+BV358+BW358+CC358+CD358</f>
        <v>1161946086</v>
      </c>
      <c r="CT358" s="200">
        <f t="shared" ref="CT358:CT369" si="2050">CR358+CS358</f>
        <v>19185715078</v>
      </c>
      <c r="CU358" s="874">
        <v>19185715078</v>
      </c>
      <c r="CV358" s="200" t="str">
        <f t="shared" ref="CV358:CV421" si="2051">IF(CU358&lt;&gt;"",IF(CT358=CU358,"OK","REVISAR"),"")</f>
        <v>OK</v>
      </c>
      <c r="CW358" s="136"/>
      <c r="DB358" s="879" t="str">
        <f t="shared" ref="DB358:DB420" si="2052">IF(F358&lt;&gt;"",IF(G358="CUMPLE",IF(P358="CUMPLE",IF(AB358="CUMPLE",IF(AY358="CUMPLE",IF(BT358="CUMPLE",IF(BY358="CUMPLE","HABILITADO","RECHAZADO"),"RECHAZADO"),"RECHAZADO"),"RECHAZADO"),"RECHAZADO"),"RECHAZADO"),"")</f>
        <v>HABILITADO</v>
      </c>
      <c r="DC358" s="487"/>
    </row>
    <row r="359" spans="1:107" x14ac:dyDescent="0.25">
      <c r="A359" s="1039"/>
      <c r="B359" s="870">
        <v>2</v>
      </c>
      <c r="C359" s="1039"/>
      <c r="D359" s="726"/>
      <c r="E359" s="871"/>
      <c r="F359" s="872">
        <v>17613055238</v>
      </c>
      <c r="G359" s="873" t="str">
        <f t="shared" ref="G359" si="2053">IF(F359&lt;&gt;"",IF(F359=$DV$4,"CUMPLE","RECHAZADO"),"")</f>
        <v>CUMPLE</v>
      </c>
      <c r="H359" s="874" t="s">
        <v>1538</v>
      </c>
      <c r="I359" s="880">
        <v>15808937886</v>
      </c>
      <c r="J359" s="208">
        <v>300369820</v>
      </c>
      <c r="K359" s="173">
        <f t="shared" si="2009"/>
        <v>300369820</v>
      </c>
      <c r="L359" s="724" t="e">
        <f t="shared" si="2010"/>
        <v>#DIV/0!</v>
      </c>
      <c r="M359" s="175" t="e">
        <f t="shared" si="2011"/>
        <v>#DIV/0!</v>
      </c>
      <c r="N359" s="176" t="e">
        <f t="shared" si="2012"/>
        <v>#DIV/0!</v>
      </c>
      <c r="O359" s="177" t="e">
        <f t="shared" si="2013"/>
        <v>#DIV/0!</v>
      </c>
      <c r="P359" s="178" t="str">
        <f>IF(H359&lt;&gt;"",IF(J359=K359,IF(H359="SI",IF(AND(I359&lt;=$DF$4,I359&gt;=($DF$4*0.9)),"CUMPLE","NO CUMPLE"),IF(I359=$DF$4,"CUMPLE","NO CUMPLE")),"NO CUMPLE"),"")</f>
        <v>CUMPLE</v>
      </c>
      <c r="Q359" s="725">
        <f t="shared" si="2014"/>
        <v>0</v>
      </c>
      <c r="R359" s="180">
        <f t="shared" ref="R359:R421" si="2054">IF(F359&lt;&gt;"",IF(G359="CUMPLE",IF(P359="CUMPLE",I359+J359,""),"RECHAZADO"),"")</f>
        <v>16109307706</v>
      </c>
      <c r="S359" s="180">
        <f t="shared" si="2016"/>
        <v>15808937886</v>
      </c>
      <c r="T359" s="209"/>
      <c r="U359" s="209"/>
      <c r="V359" s="871"/>
      <c r="W359" s="874">
        <v>1096555</v>
      </c>
      <c r="X359" s="876">
        <v>1104231</v>
      </c>
      <c r="Y359" s="184">
        <f>ROUND(W359*$DP$4,0)</f>
        <v>58117415</v>
      </c>
      <c r="Z359" s="184">
        <f t="shared" si="2017"/>
        <v>1104231</v>
      </c>
      <c r="AA359" s="1044"/>
      <c r="AB359" s="185" t="str">
        <f>IF(W359&lt;&gt;"",IF((Y359/$DP$4)/$DN$4&lt;=$AA$20,"CUMPLE","RECHAZADO"),"")</f>
        <v>CUMPLE</v>
      </c>
      <c r="AC359" s="186">
        <f t="shared" si="2019"/>
        <v>59221646</v>
      </c>
      <c r="AD359" s="186">
        <f t="shared" si="2020"/>
        <v>58117415</v>
      </c>
      <c r="AE359" s="209"/>
      <c r="AF359" s="874">
        <v>148579</v>
      </c>
      <c r="AG359" s="184">
        <f>ROUND(AF359*$DQ$4,0)</f>
        <v>742895</v>
      </c>
      <c r="AH359" s="1044"/>
      <c r="AI359" s="185" t="str">
        <f>IF(AF359&lt;&gt;"",IF(AG359/$DQ$4&lt;=$AH$20,"CUMPLE","RECHAZADO"),"")</f>
        <v>CUMPLE</v>
      </c>
      <c r="AJ359" s="209"/>
      <c r="AK359" s="874">
        <v>118588</v>
      </c>
      <c r="AL359" s="184">
        <f>ROUND(AK359*$DR$4,0)</f>
        <v>6285164</v>
      </c>
      <c r="AM359" s="1044"/>
      <c r="AN359" s="185" t="str">
        <f>IF(AK359&lt;&gt;"",IF(AL359/$DR$4&lt;=$AM$20,"CUMPLE","RECHAZADO"),"")</f>
        <v>CUMPLE</v>
      </c>
      <c r="AO359" s="209"/>
      <c r="AP359" s="874"/>
      <c r="AQ359" s="184">
        <f>ROUND(AP359*$DS$4,0)</f>
        <v>0</v>
      </c>
      <c r="AR359" s="1044"/>
      <c r="AS359" s="185" t="str">
        <f>IF(AP359&lt;&gt;"",IF(AQ359/$DR$4&lt;=$AR$20,"CUMPLE","RECHAZADO"),"")</f>
        <v/>
      </c>
      <c r="AT359" s="185"/>
      <c r="AU359" s="194">
        <f t="shared" si="2024"/>
        <v>7028059</v>
      </c>
      <c r="AV359" s="874">
        <v>1335331</v>
      </c>
      <c r="AW359" s="877">
        <f t="shared" si="2025"/>
        <v>1335331</v>
      </c>
      <c r="AX359" s="877">
        <f t="shared" si="2026"/>
        <v>8363390</v>
      </c>
      <c r="AY359" s="877" t="str">
        <f t="shared" si="2027"/>
        <v>CUMPLE</v>
      </c>
      <c r="AZ359" s="871"/>
      <c r="BA359" s="874">
        <v>9899272</v>
      </c>
      <c r="BB359" s="184">
        <f>ROUND(BA359*$DQ$4,0)</f>
        <v>49496360</v>
      </c>
      <c r="BC359" s="184">
        <f t="shared" ref="BC359" si="2055">$BC$4</f>
        <v>92828885</v>
      </c>
      <c r="BD359" s="185" t="str">
        <f t="shared" si="2029"/>
        <v>CUMPLE</v>
      </c>
      <c r="BE359" s="209"/>
      <c r="BF359" s="874">
        <v>9300771</v>
      </c>
      <c r="BG359" s="184">
        <f>ROUND(BF359*$DR$4,0)</f>
        <v>492940863</v>
      </c>
      <c r="BH359" s="184">
        <f t="shared" ref="BH359" si="2056">$BH$4</f>
        <v>924495218</v>
      </c>
      <c r="BI359" s="185" t="str">
        <f t="shared" si="2031"/>
        <v>CUMPLE</v>
      </c>
      <c r="BJ359" s="209"/>
      <c r="BK359" s="874"/>
      <c r="BL359" s="184">
        <f>ROUND(BK359*$DS$4,0)</f>
        <v>0</v>
      </c>
      <c r="BM359" s="1044"/>
      <c r="BN359" s="185" t="str">
        <f>IF(BK359&lt;&gt;"",IF((BL359/$DR$4)/$DN$4&lt;=$BM$20,"CUMPLE","RECHAZADO"),"")</f>
        <v/>
      </c>
      <c r="BO359" s="878"/>
      <c r="BP359" s="194">
        <f t="shared" si="2033"/>
        <v>542437223</v>
      </c>
      <c r="BQ359" s="874">
        <v>103063068</v>
      </c>
      <c r="BR359" s="877">
        <f t="shared" si="2034"/>
        <v>103063072</v>
      </c>
      <c r="BS359" s="877">
        <f t="shared" si="2035"/>
        <v>645500295</v>
      </c>
      <c r="BT359" s="877" t="str">
        <f t="shared" si="2036"/>
        <v>CUMPLE</v>
      </c>
      <c r="BU359" s="871"/>
      <c r="BV359" s="874">
        <v>137334488</v>
      </c>
      <c r="BW359" s="874">
        <v>2609356</v>
      </c>
      <c r="BX359" s="194">
        <f t="shared" si="2037"/>
        <v>2609355</v>
      </c>
      <c r="BY359" s="194" t="str">
        <f>IF(BV359&lt;&gt;"",IF(AND(BV359/$DN$4&lt;=$BY$15,BV359/$DN$4&gt;=$BY$16),"CUMPLE","RECHAZADO"),"")</f>
        <v>CUMPLE</v>
      </c>
      <c r="BZ359" s="194">
        <f t="shared" si="2038"/>
        <v>137334488</v>
      </c>
      <c r="CA359" s="194">
        <f t="shared" si="2039"/>
        <v>139943843</v>
      </c>
      <c r="CB359" s="871"/>
      <c r="CC359" s="874"/>
      <c r="CD359" s="874"/>
      <c r="CE359" s="194">
        <f t="shared" si="2040"/>
        <v>0</v>
      </c>
      <c r="CF359" s="194" t="str">
        <f>IF(CC359&lt;&gt;"",IF(AND(CC359/$DN$4&lt;=$CF$15,CC359/$DS$4&gt;=$CF$16),"CUMPLE","RECHAZADO"),"")</f>
        <v/>
      </c>
      <c r="CG359" s="194">
        <f t="shared" si="2041"/>
        <v>0</v>
      </c>
      <c r="CH359" s="194">
        <f t="shared" si="2042"/>
        <v>0</v>
      </c>
      <c r="CI359" s="194"/>
      <c r="CJ359" s="232">
        <f t="shared" si="2043"/>
        <v>16109307706</v>
      </c>
      <c r="CK359" s="197">
        <f t="shared" si="2044"/>
        <v>853029174</v>
      </c>
      <c r="CL359" s="232">
        <f t="shared" si="2045"/>
        <v>16962336880</v>
      </c>
      <c r="CM359" s="871"/>
      <c r="CN359" s="200">
        <f t="shared" si="2046"/>
        <v>15808937886</v>
      </c>
      <c r="CO359" s="200">
        <f t="shared" si="2047"/>
        <v>744917185</v>
      </c>
      <c r="CP359" s="200">
        <f t="shared" si="2048"/>
        <v>16553855071</v>
      </c>
      <c r="CQ359" s="871"/>
      <c r="CR359" s="194">
        <f t="shared" si="2049"/>
        <v>16109307706</v>
      </c>
      <c r="CS359" s="194">
        <f>(W359*$DP$4)+X359+(AF359*$DQ$4)+(AK359*$DR$4)+(AP359*$DS$4)+AV359+(BA359*$DQ$4)+(BF359*$DR$4)+(BK359*$DS$4)+BQ359+BV359+BW359+CC359+CD359</f>
        <v>853029171</v>
      </c>
      <c r="CT359" s="200">
        <f t="shared" si="2050"/>
        <v>16962336877</v>
      </c>
      <c r="CU359" s="874">
        <v>16962336877</v>
      </c>
      <c r="CV359" s="200" t="str">
        <f t="shared" si="2051"/>
        <v>OK</v>
      </c>
      <c r="CW359" s="136"/>
      <c r="DB359" s="879" t="str">
        <f t="shared" si="2052"/>
        <v>HABILITADO</v>
      </c>
      <c r="DC359" s="487"/>
    </row>
    <row r="360" spans="1:107" hidden="1" x14ac:dyDescent="0.25">
      <c r="A360" s="1041"/>
      <c r="B360" s="167">
        <v>3</v>
      </c>
      <c r="C360" s="1043"/>
      <c r="D360" s="220"/>
      <c r="E360" s="156"/>
      <c r="F360" s="168"/>
      <c r="G360" s="169" t="str">
        <f t="shared" ref="G360" si="2057">IF(F360&lt;&gt;"",IF(F360=$DV$5,"CUMPLE","RECHAZADO"),"")</f>
        <v/>
      </c>
      <c r="H360" s="170"/>
      <c r="I360" s="221"/>
      <c r="J360" s="172"/>
      <c r="K360" s="827">
        <f t="shared" si="2009"/>
        <v>0</v>
      </c>
      <c r="L360" s="174" t="e">
        <f t="shared" si="2010"/>
        <v>#DIV/0!</v>
      </c>
      <c r="M360" s="175" t="e">
        <f t="shared" si="2011"/>
        <v>#DIV/0!</v>
      </c>
      <c r="N360" s="176" t="e">
        <f t="shared" si="2012"/>
        <v>#DIV/0!</v>
      </c>
      <c r="O360" s="177" t="e">
        <f t="shared" si="2013"/>
        <v>#DIV/0!</v>
      </c>
      <c r="P360" s="179" t="str">
        <f>IF(H360&lt;&gt;"",IF(J360=K360,IF(H360="SI",IF(AND(I360&lt;=$DF$5,I360&gt;=($DF$5*0.9)),"CUMPLE","NO CUMPLE"),IF(I360=$DF$5,"CUMPLE","NO CUMPLE")),"NO CUMPLE"),"")</f>
        <v/>
      </c>
      <c r="Q360" s="179">
        <f t="shared" si="2014"/>
        <v>0</v>
      </c>
      <c r="R360" s="828" t="str">
        <f t="shared" si="2054"/>
        <v/>
      </c>
      <c r="S360" s="828" t="str">
        <f t="shared" si="2016"/>
        <v/>
      </c>
      <c r="T360" s="181"/>
      <c r="U360" s="182"/>
      <c r="V360" s="155"/>
      <c r="W360" s="170"/>
      <c r="X360" s="183"/>
      <c r="Y360" s="829">
        <f>ROUND(W360*$DP$5,0)</f>
        <v>0</v>
      </c>
      <c r="Z360" s="829">
        <f t="shared" si="2017"/>
        <v>0</v>
      </c>
      <c r="AA360" s="1045"/>
      <c r="AB360" s="244" t="str">
        <f>IF(W360&lt;&gt;"",IF((Y360/$DP$5)/$DN$5&lt;=$AA$20,"CUMPLE","RECHAZADO"),"")</f>
        <v/>
      </c>
      <c r="AC360" s="830">
        <f t="shared" si="2019"/>
        <v>0</v>
      </c>
      <c r="AD360" s="830">
        <f t="shared" si="2020"/>
        <v>0</v>
      </c>
      <c r="AE360" s="181"/>
      <c r="AF360" s="170"/>
      <c r="AG360" s="829">
        <f>ROUND(AF360*$DQ$5,0)</f>
        <v>0</v>
      </c>
      <c r="AH360" s="1045"/>
      <c r="AI360" s="244" t="str">
        <f>IF(AF360&lt;&gt;"",IF(AG360/$DQ$5&lt;=$AH$20,"CUMPLE","RECHAZADO"),"")</f>
        <v/>
      </c>
      <c r="AJ360" s="181"/>
      <c r="AK360" s="170"/>
      <c r="AL360" s="829">
        <f>ROUND(AK360*$DR$5,0)</f>
        <v>0</v>
      </c>
      <c r="AM360" s="1045"/>
      <c r="AN360" s="244" t="str">
        <f>IF(AK360&lt;&gt;"",IF(AL360/$DR$5&lt;=$AM$20,"CUMPLE","RECHAZADO"),"")</f>
        <v/>
      </c>
      <c r="AO360" s="181"/>
      <c r="AP360" s="170"/>
      <c r="AQ360" s="829">
        <f>ROUND(AP360*$DS$5,0)</f>
        <v>0</v>
      </c>
      <c r="AR360" s="1045"/>
      <c r="AS360" s="244" t="str">
        <f>IF(AP360&lt;&gt;"",IF(AQ360/$DR$5&lt;=$AR$20,"CUMPLE","RECHAZADO"),"")</f>
        <v/>
      </c>
      <c r="AT360" s="187"/>
      <c r="AU360" s="831">
        <f t="shared" si="2024"/>
        <v>0</v>
      </c>
      <c r="AV360" s="170"/>
      <c r="AW360" s="832">
        <f t="shared" si="2025"/>
        <v>0</v>
      </c>
      <c r="AX360" s="832">
        <f t="shared" si="2026"/>
        <v>0</v>
      </c>
      <c r="AY360" s="832" t="str">
        <f t="shared" si="2027"/>
        <v xml:space="preserve"> </v>
      </c>
      <c r="AZ360" s="155"/>
      <c r="BA360" s="170"/>
      <c r="BB360" s="829">
        <f>ROUND(BA360*$DQ$5,0)</f>
        <v>0</v>
      </c>
      <c r="BC360" s="834">
        <f t="shared" ref="BC360" si="2058">$BC$5</f>
        <v>123465503</v>
      </c>
      <c r="BD360" s="729" t="str">
        <f t="shared" si="2029"/>
        <v/>
      </c>
      <c r="BE360" s="181"/>
      <c r="BF360" s="170"/>
      <c r="BG360" s="829">
        <f>ROUND(BF360*$DR$5,0)</f>
        <v>0</v>
      </c>
      <c r="BH360" s="829">
        <f t="shared" ref="BH360" si="2059">$BH$5</f>
        <v>1325724320</v>
      </c>
      <c r="BI360" s="729" t="str">
        <f t="shared" si="2031"/>
        <v/>
      </c>
      <c r="BJ360" s="181"/>
      <c r="BK360" s="170"/>
      <c r="BL360" s="829">
        <f>ROUND(BK360*$DS$5,0)</f>
        <v>0</v>
      </c>
      <c r="BM360" s="1045"/>
      <c r="BN360" s="244" t="str">
        <f>IF(BK360&lt;&gt;"",IF((BL360/$DR$5)/$DN$5&lt;=$BM$20,"CUMPLE","RECHAZADO"),"")</f>
        <v/>
      </c>
      <c r="BO360" s="193"/>
      <c r="BP360" s="831">
        <f t="shared" si="2033"/>
        <v>0</v>
      </c>
      <c r="BQ360" s="170"/>
      <c r="BR360" s="832">
        <f t="shared" si="2034"/>
        <v>0</v>
      </c>
      <c r="BS360" s="832">
        <f t="shared" si="2035"/>
        <v>0</v>
      </c>
      <c r="BT360" s="832" t="str">
        <f t="shared" si="2036"/>
        <v xml:space="preserve"> </v>
      </c>
      <c r="BU360" s="155"/>
      <c r="BV360" s="170"/>
      <c r="BW360" s="170"/>
      <c r="BX360" s="835">
        <f t="shared" si="2037"/>
        <v>0</v>
      </c>
      <c r="BY360" s="835" t="str">
        <f>IF(BV360&lt;&gt;"",IF(AND(BV360/$DN$5&lt;=$BY$15,BV360/$DN$5&gt;=$BY$16),"CUMPLE","RECHAZADO"),"")</f>
        <v/>
      </c>
      <c r="BZ360" s="835">
        <f t="shared" si="2038"/>
        <v>0</v>
      </c>
      <c r="CA360" s="835">
        <f t="shared" si="2039"/>
        <v>0</v>
      </c>
      <c r="CB360" s="155"/>
      <c r="CC360" s="170"/>
      <c r="CD360" s="170"/>
      <c r="CE360" s="835">
        <f t="shared" si="2040"/>
        <v>0</v>
      </c>
      <c r="CF360" s="835" t="str">
        <f>IF(CC360&lt;&gt;"",IF(AND(CC360/$DN$5&lt;=$CF$15,CC360/$DS$5&gt;=$CF$16),"CUMPLE","RECHAZADO"),"")</f>
        <v/>
      </c>
      <c r="CG360" s="835">
        <f t="shared" si="2041"/>
        <v>0</v>
      </c>
      <c r="CH360" s="835">
        <f t="shared" si="2042"/>
        <v>0</v>
      </c>
      <c r="CI360" s="195"/>
      <c r="CJ360" s="86" t="str">
        <f t="shared" si="2043"/>
        <v/>
      </c>
      <c r="CK360" s="836">
        <f t="shared" si="2044"/>
        <v>0</v>
      </c>
      <c r="CL360" s="837" t="str">
        <f t="shared" si="2045"/>
        <v/>
      </c>
      <c r="CM360" s="155"/>
      <c r="CN360" s="838" t="str">
        <f t="shared" si="2046"/>
        <v/>
      </c>
      <c r="CO360" s="839">
        <f t="shared" si="2047"/>
        <v>0</v>
      </c>
      <c r="CP360" s="840" t="str">
        <f t="shared" si="2048"/>
        <v/>
      </c>
      <c r="CQ360" s="156"/>
      <c r="CR360" s="841">
        <f t="shared" si="2049"/>
        <v>0</v>
      </c>
      <c r="CS360" s="835">
        <f>(W360*$DP$5)+X360+(AF360*$DQ$5)+(AK360*$DR$5)+(AP360*$DS$5)+AV360+(BA360*$DQ$5)+(BF360*$DR$5)+(BK360*$DS$5)+BQ360+BV360+BW360+CC360+CD360</f>
        <v>0</v>
      </c>
      <c r="CT360" s="840">
        <f t="shared" si="2050"/>
        <v>0</v>
      </c>
      <c r="CU360" s="842"/>
      <c r="CV360" s="840" t="str">
        <f t="shared" si="2051"/>
        <v/>
      </c>
      <c r="DB360" s="843" t="str">
        <f t="shared" si="2052"/>
        <v/>
      </c>
      <c r="DC360" s="844"/>
    </row>
    <row r="361" spans="1:107" hidden="1" x14ac:dyDescent="0.25">
      <c r="A361" s="1046"/>
      <c r="B361" s="870">
        <v>4</v>
      </c>
      <c r="C361" s="1043"/>
      <c r="D361" s="220"/>
      <c r="E361" s="156"/>
      <c r="F361" s="207"/>
      <c r="G361" s="169" t="str">
        <f t="shared" ref="G361" si="2060">IF(F361&lt;&gt;"",IF(F361=$DV$6,"CUMPLE","RECHAZADO"),"")</f>
        <v/>
      </c>
      <c r="H361" s="170"/>
      <c r="I361" s="216"/>
      <c r="J361" s="208"/>
      <c r="K361" s="173">
        <f t="shared" si="2009"/>
        <v>0</v>
      </c>
      <c r="L361" s="174" t="e">
        <f t="shared" si="2010"/>
        <v>#DIV/0!</v>
      </c>
      <c r="M361" s="175" t="e">
        <f t="shared" si="2011"/>
        <v>#DIV/0!</v>
      </c>
      <c r="N361" s="176" t="e">
        <f t="shared" si="2012"/>
        <v>#DIV/0!</v>
      </c>
      <c r="O361" s="177" t="e">
        <f t="shared" si="2013"/>
        <v>#DIV/0!</v>
      </c>
      <c r="P361" s="178" t="str">
        <f>IF(H361&lt;&gt;"",IF(J361=K361,IF(H361="SI",IF(AND(I361&lt;=$DF$6,I361&gt;=($DF$6*0.9)),"CUMPLE","NO CUMPLE"),IF(I361=$DF$6,"CUMPLE","NO CUMPLE")),"NO CUMPLE"),"")</f>
        <v/>
      </c>
      <c r="Q361" s="179">
        <f t="shared" si="2014"/>
        <v>0</v>
      </c>
      <c r="R361" s="180" t="str">
        <f t="shared" si="2054"/>
        <v/>
      </c>
      <c r="S361" s="180" t="str">
        <f t="shared" si="2016"/>
        <v/>
      </c>
      <c r="T361" s="209"/>
      <c r="U361" s="210"/>
      <c r="V361" s="155"/>
      <c r="W361" s="211"/>
      <c r="X361" s="212"/>
      <c r="Y361" s="184">
        <f>ROUND(W361*$DP$6,0)</f>
        <v>0</v>
      </c>
      <c r="Z361" s="184">
        <f t="shared" si="2017"/>
        <v>0</v>
      </c>
      <c r="AA361" s="1045"/>
      <c r="AB361" s="185" t="str">
        <f>IF(W361&lt;&gt;"",IF((Y361/$DP$6)/$DN$6&lt;=$AA$20,"CUMPLE","RECHAZADO"),"")</f>
        <v/>
      </c>
      <c r="AC361" s="186">
        <f t="shared" si="2019"/>
        <v>0</v>
      </c>
      <c r="AD361" s="186">
        <f t="shared" si="2020"/>
        <v>0</v>
      </c>
      <c r="AE361" s="209"/>
      <c r="AF361" s="211"/>
      <c r="AG361" s="184">
        <f>ROUND(AF361*$DQ$6,0)</f>
        <v>0</v>
      </c>
      <c r="AH361" s="1045"/>
      <c r="AI361" s="185" t="str">
        <f>IF(AF361&lt;&gt;"",IF(AG361/$DQ$6&lt;=$AH$20,"CUMPLE","RECHAZADO"),"")</f>
        <v/>
      </c>
      <c r="AJ361" s="209"/>
      <c r="AK361" s="211"/>
      <c r="AL361" s="184">
        <f>ROUND(AK361*$DR$6,0)</f>
        <v>0</v>
      </c>
      <c r="AM361" s="1045"/>
      <c r="AN361" s="185" t="str">
        <f>IF(AK361&lt;&gt;"",IF(AL361/$DR$6&lt;=$AM$20,"CUMPLE","RECHAZADO"),"")</f>
        <v/>
      </c>
      <c r="AO361" s="209"/>
      <c r="AP361" s="211"/>
      <c r="AQ361" s="184">
        <f>ROUND(AP361*$DS$6,0)</f>
        <v>0</v>
      </c>
      <c r="AR361" s="1045"/>
      <c r="AS361" s="185" t="str">
        <f>IF(AP361&lt;&gt;"",IF(AQ361/$DR$6&lt;=$AR$20,"CUMPLE","RECHAZADO"),"")</f>
        <v/>
      </c>
      <c r="AT361" s="213"/>
      <c r="AU361" s="188">
        <f t="shared" si="2024"/>
        <v>0</v>
      </c>
      <c r="AV361" s="170"/>
      <c r="AW361" s="189">
        <f t="shared" si="2025"/>
        <v>0</v>
      </c>
      <c r="AX361" s="189">
        <f t="shared" si="2026"/>
        <v>0</v>
      </c>
      <c r="AY361" s="189" t="str">
        <f>IF(AV361&lt;&gt;"",IF(AN361="CUMPLE","CUMPLE","NO CUMPLE"),"")</f>
        <v/>
      </c>
      <c r="AZ361" s="155"/>
      <c r="BA361" s="211"/>
      <c r="BB361" s="184">
        <f>ROUND(BA361*$DQ$6,0)</f>
        <v>0</v>
      </c>
      <c r="BC361" s="191">
        <f t="shared" ref="BC361" si="2061">$BC$6</f>
        <v>599037720</v>
      </c>
      <c r="BD361" s="192" t="str">
        <f t="shared" si="2029"/>
        <v/>
      </c>
      <c r="BE361" s="209"/>
      <c r="BF361" s="211"/>
      <c r="BG361" s="184">
        <f>ROUND(BF361*$DR$6,0)</f>
        <v>0</v>
      </c>
      <c r="BH361" s="184">
        <f t="shared" ref="BH361" si="2062">$BH$6</f>
        <v>1500854400</v>
      </c>
      <c r="BI361" s="192" t="str">
        <f t="shared" si="2031"/>
        <v/>
      </c>
      <c r="BJ361" s="209"/>
      <c r="BK361" s="211"/>
      <c r="BL361" s="184">
        <f>ROUND(BK361*$DS$6,0)</f>
        <v>0</v>
      </c>
      <c r="BM361" s="1045"/>
      <c r="BN361" s="185" t="str">
        <f>IF(BK361&lt;&gt;"",IF((BL361/$DR$6)/$DN$6&lt;=$BM$20,"CUMPLE","RECHAZADO"),"")</f>
        <v/>
      </c>
      <c r="BO361" s="214"/>
      <c r="BP361" s="188">
        <f t="shared" si="2033"/>
        <v>0</v>
      </c>
      <c r="BQ361" s="170"/>
      <c r="BR361" s="189">
        <f t="shared" si="2034"/>
        <v>0</v>
      </c>
      <c r="BS361" s="189">
        <f t="shared" si="2035"/>
        <v>0</v>
      </c>
      <c r="BT361" s="189" t="str">
        <f>IF(BQ361&lt;&gt;"",IF(BI361="CUMPLE","CUMPLE","NO CUMPLE"),"")</f>
        <v/>
      </c>
      <c r="BU361" s="155"/>
      <c r="BV361" s="170"/>
      <c r="BW361" s="170"/>
      <c r="BX361" s="194">
        <f t="shared" si="2037"/>
        <v>0</v>
      </c>
      <c r="BY361" s="194" t="str">
        <f>IF(BV361&lt;&gt;"",IF(AND(BV361/$DN$6&lt;=$BY$15,BV361/$DN$6&gt;=$BY$16),"CUMPLE","RECHAZADO"),"")</f>
        <v/>
      </c>
      <c r="BZ361" s="194">
        <f t="shared" si="2038"/>
        <v>0</v>
      </c>
      <c r="CA361" s="194">
        <f t="shared" si="2039"/>
        <v>0</v>
      </c>
      <c r="CB361" s="155"/>
      <c r="CC361" s="170"/>
      <c r="CD361" s="170"/>
      <c r="CE361" s="194">
        <f t="shared" si="2040"/>
        <v>0</v>
      </c>
      <c r="CF361" s="194" t="str">
        <f>IF(CC361&lt;&gt;"",IF(AND(CC361/$DN$6&lt;=$CF$15,CC361/$DS$6&gt;=$CF$16),"CUMPLE","RECHAZADO"),"")</f>
        <v/>
      </c>
      <c r="CG361" s="194">
        <f t="shared" si="2041"/>
        <v>0</v>
      </c>
      <c r="CH361" s="194">
        <f t="shared" si="2042"/>
        <v>0</v>
      </c>
      <c r="CI361" s="215"/>
      <c r="CJ361" s="196" t="str">
        <f t="shared" si="2043"/>
        <v/>
      </c>
      <c r="CK361" s="197">
        <f t="shared" si="2044"/>
        <v>0</v>
      </c>
      <c r="CL361" s="198" t="str">
        <f t="shared" si="2045"/>
        <v/>
      </c>
      <c r="CM361" s="155"/>
      <c r="CN361" s="199" t="str">
        <f t="shared" si="2046"/>
        <v/>
      </c>
      <c r="CO361" s="200">
        <f t="shared" si="2047"/>
        <v>0</v>
      </c>
      <c r="CP361" s="201" t="str">
        <f t="shared" si="2048"/>
        <v/>
      </c>
      <c r="CQ361" s="156"/>
      <c r="CR361" s="202">
        <f t="shared" si="2049"/>
        <v>0</v>
      </c>
      <c r="CS361" s="194">
        <f>(W361*$DP$6)+X361+(AF361*$DQ$6)+(AK361*$DR$6)+(AP361*$DS$6)+AV361+(BA361*$DQ$6)+(BF361*$DR$6)+(BK361*$DS$6)+BQ361+BV361+BW361+CC361+CD361</f>
        <v>0</v>
      </c>
      <c r="CT361" s="201">
        <f t="shared" si="2050"/>
        <v>0</v>
      </c>
      <c r="CU361" s="203"/>
      <c r="CV361" s="201" t="str">
        <f t="shared" si="2051"/>
        <v/>
      </c>
      <c r="DB361" s="204" t="str">
        <f t="shared" si="2052"/>
        <v/>
      </c>
      <c r="DC361" s="206"/>
    </row>
    <row r="362" spans="1:107" hidden="1" x14ac:dyDescent="0.25">
      <c r="A362" s="1046"/>
      <c r="B362" s="870">
        <v>5</v>
      </c>
      <c r="C362" s="1043"/>
      <c r="D362" s="220"/>
      <c r="E362" s="156"/>
      <c r="F362" s="207"/>
      <c r="G362" s="169" t="str">
        <f t="shared" ref="G362" si="2063">IF(F362&lt;&gt;"",IF(F362=$DV$7,"CUMPLE","RECHAZADO"),"")</f>
        <v/>
      </c>
      <c r="H362" s="170"/>
      <c r="I362" s="216"/>
      <c r="J362" s="208"/>
      <c r="K362" s="173">
        <f t="shared" si="2009"/>
        <v>0</v>
      </c>
      <c r="L362" s="174" t="e">
        <f t="shared" si="2010"/>
        <v>#DIV/0!</v>
      </c>
      <c r="M362" s="175" t="e">
        <f t="shared" si="2011"/>
        <v>#DIV/0!</v>
      </c>
      <c r="N362" s="176" t="e">
        <f t="shared" si="2012"/>
        <v>#DIV/0!</v>
      </c>
      <c r="O362" s="177" t="e">
        <f t="shared" si="2013"/>
        <v>#DIV/0!</v>
      </c>
      <c r="P362" s="178" t="str">
        <f>IF(H362&lt;&gt;"",IF(J362=K362,IF(H362="SI",IF(AND(I362&lt;=$DF$7,I362&gt;=($DF$7*0.9)),"CUMPLE","NO CUMPLE"),IF(I362=$DF$7,"CUMPLE","NO CUMPLE")),"NO CUMPLE"),"")</f>
        <v/>
      </c>
      <c r="Q362" s="179">
        <f t="shared" si="2014"/>
        <v>0</v>
      </c>
      <c r="R362" s="180" t="str">
        <f t="shared" si="2054"/>
        <v/>
      </c>
      <c r="S362" s="180" t="str">
        <f t="shared" si="2016"/>
        <v/>
      </c>
      <c r="T362" s="209"/>
      <c r="U362" s="210"/>
      <c r="V362" s="155"/>
      <c r="W362" s="211"/>
      <c r="X362" s="212"/>
      <c r="Y362" s="184">
        <f>ROUND(W362*$DP$7,0)</f>
        <v>0</v>
      </c>
      <c r="Z362" s="184">
        <f t="shared" si="2017"/>
        <v>0</v>
      </c>
      <c r="AA362" s="1045"/>
      <c r="AB362" s="185" t="str">
        <f>IF(W362&lt;&gt;"",IF((Y362/$DP$7)/$DN$7&lt;=$AA$20,"CUMPLE","RECHAZADO"),"")</f>
        <v/>
      </c>
      <c r="AC362" s="186">
        <f t="shared" si="2019"/>
        <v>0</v>
      </c>
      <c r="AD362" s="186">
        <f t="shared" si="2020"/>
        <v>0</v>
      </c>
      <c r="AE362" s="209"/>
      <c r="AF362" s="211"/>
      <c r="AG362" s="184">
        <f>ROUND(AF362*$DQ$7,0)</f>
        <v>0</v>
      </c>
      <c r="AH362" s="1045"/>
      <c r="AI362" s="185" t="str">
        <f>IF(AF362&lt;&gt;"",IF(AG362/$DQ$7&lt;=$AH$20,"CUMPLE","RECHAZADO"),"")</f>
        <v/>
      </c>
      <c r="AJ362" s="209"/>
      <c r="AK362" s="211"/>
      <c r="AL362" s="184">
        <f>ROUND(AK362*$DR$7,0)</f>
        <v>0</v>
      </c>
      <c r="AM362" s="1045"/>
      <c r="AN362" s="185" t="str">
        <f>IF(AK362&lt;&gt;"",IF(AL362/$DR$7&lt;=$AM$20,"CUMPLE","RECHAZADO"),"")</f>
        <v/>
      </c>
      <c r="AO362" s="209"/>
      <c r="AP362" s="211"/>
      <c r="AQ362" s="184">
        <f>ROUND(AP362*$DS$7,0)</f>
        <v>0</v>
      </c>
      <c r="AR362" s="1045"/>
      <c r="AS362" s="185" t="str">
        <f>IF(AP362&lt;&gt;"",IF(AQ362/$DR$7&lt;=$AR$20,"CUMPLE","RECHAZADO"),"")</f>
        <v/>
      </c>
      <c r="AT362" s="213"/>
      <c r="AU362" s="188">
        <f t="shared" si="2024"/>
        <v>0</v>
      </c>
      <c r="AV362" s="170"/>
      <c r="AW362" s="189">
        <f t="shared" si="2025"/>
        <v>0</v>
      </c>
      <c r="AX362" s="189">
        <f t="shared" si="2026"/>
        <v>0</v>
      </c>
      <c r="AY362" s="189" t="str">
        <f>IF(AV362&lt;&gt;"",IF(AI362="CUMPLE",IF(AN362="CUMPLE","CUMPLE","NO CUMPLE"),"NO CUMPLE")," ")</f>
        <v xml:space="preserve"> </v>
      </c>
      <c r="AZ362" s="155"/>
      <c r="BA362" s="211"/>
      <c r="BB362" s="184">
        <f>ROUND(BA362*$DQ$7,0)</f>
        <v>0</v>
      </c>
      <c r="BC362" s="191">
        <f t="shared" ref="BC362" si="2064">$BC$7</f>
        <v>512088380</v>
      </c>
      <c r="BD362" s="192" t="str">
        <f t="shared" si="2029"/>
        <v/>
      </c>
      <c r="BE362" s="209"/>
      <c r="BF362" s="211"/>
      <c r="BG362" s="184">
        <f>ROUND(BF362*$DR$7,0)</f>
        <v>0</v>
      </c>
      <c r="BH362" s="184">
        <f t="shared" ref="BH362" si="2065">$BH$7</f>
        <v>1342093772</v>
      </c>
      <c r="BI362" s="192" t="str">
        <f t="shared" si="2031"/>
        <v/>
      </c>
      <c r="BJ362" s="209"/>
      <c r="BK362" s="211"/>
      <c r="BL362" s="184">
        <f>ROUND(BK362*$DS$7,0)</f>
        <v>0</v>
      </c>
      <c r="BM362" s="1045"/>
      <c r="BN362" s="185" t="str">
        <f>IF(BK362&lt;&gt;"",IF((BL362/$DR$7)/$DN$7&lt;=$BM$20,"CUMPLE","RECHAZADO"),"")</f>
        <v/>
      </c>
      <c r="BO362" s="214"/>
      <c r="BP362" s="188">
        <f t="shared" si="2033"/>
        <v>0</v>
      </c>
      <c r="BQ362" s="170"/>
      <c r="BR362" s="189">
        <f t="shared" si="2034"/>
        <v>0</v>
      </c>
      <c r="BS362" s="189">
        <f t="shared" si="2035"/>
        <v>0</v>
      </c>
      <c r="BT362" s="189" t="str">
        <f>IF(BQ362&lt;&gt;"",IF(BD362="CUMPLE",IF(BI362="CUMPLE","CUMPLE","NO CUMPLE"),"NO CUMPLE")," ")</f>
        <v xml:space="preserve"> </v>
      </c>
      <c r="BU362" s="155"/>
      <c r="BV362" s="170"/>
      <c r="BW362" s="170"/>
      <c r="BX362" s="194">
        <f t="shared" si="2037"/>
        <v>0</v>
      </c>
      <c r="BY362" s="194" t="str">
        <f>IF(BV362&lt;&gt;"",IF(AND(BV362/$DN$7&lt;=$BY$15,BV362/$DN$7&gt;=$BY$16),"CUMPLE","RECHAZADO"),"")</f>
        <v/>
      </c>
      <c r="BZ362" s="194">
        <f t="shared" si="2038"/>
        <v>0</v>
      </c>
      <c r="CA362" s="194">
        <f t="shared" si="2039"/>
        <v>0</v>
      </c>
      <c r="CB362" s="155"/>
      <c r="CC362" s="170"/>
      <c r="CD362" s="170"/>
      <c r="CE362" s="194">
        <f t="shared" si="2040"/>
        <v>0</v>
      </c>
      <c r="CF362" s="194" t="str">
        <f>IF(CC362&lt;&gt;"",IF(AND(CC362/$DN$7&lt;=$CF$15,CC362/$DS$7&gt;=$CF$16),"CUMPLE","RECHAZADO"),"")</f>
        <v/>
      </c>
      <c r="CG362" s="194">
        <f t="shared" si="2041"/>
        <v>0</v>
      </c>
      <c r="CH362" s="194">
        <f t="shared" si="2042"/>
        <v>0</v>
      </c>
      <c r="CI362" s="215"/>
      <c r="CJ362" s="196" t="str">
        <f t="shared" si="2043"/>
        <v/>
      </c>
      <c r="CK362" s="197">
        <f t="shared" si="2044"/>
        <v>0</v>
      </c>
      <c r="CL362" s="198" t="str">
        <f t="shared" si="2045"/>
        <v/>
      </c>
      <c r="CM362" s="155"/>
      <c r="CN362" s="199" t="str">
        <f t="shared" si="2046"/>
        <v/>
      </c>
      <c r="CO362" s="200">
        <f t="shared" si="2047"/>
        <v>0</v>
      </c>
      <c r="CP362" s="201" t="str">
        <f t="shared" si="2048"/>
        <v/>
      </c>
      <c r="CQ362" s="156"/>
      <c r="CR362" s="202">
        <f t="shared" si="2049"/>
        <v>0</v>
      </c>
      <c r="CS362" s="194">
        <f>(W362*$DP$7)+X362+(AF362*$DQ$7)+(AK362*$DR$7)+(AP362*$DS$7)+AV362+(BA362*$DQ$7)+(BF362*$DR$7)+(BK362*$DS$7)+BQ362+BV362+BW362+CC362+CD362</f>
        <v>0</v>
      </c>
      <c r="CT362" s="201">
        <f t="shared" si="2050"/>
        <v>0</v>
      </c>
      <c r="CU362" s="203"/>
      <c r="CV362" s="201" t="str">
        <f t="shared" si="2051"/>
        <v/>
      </c>
      <c r="DB362" s="204" t="str">
        <f t="shared" si="2052"/>
        <v/>
      </c>
      <c r="DC362" s="206"/>
    </row>
    <row r="363" spans="1:107" hidden="1" x14ac:dyDescent="0.25">
      <c r="A363" s="1046"/>
      <c r="B363" s="870">
        <v>6</v>
      </c>
      <c r="C363" s="1043"/>
      <c r="D363" s="220"/>
      <c r="E363" s="156"/>
      <c r="F363" s="207"/>
      <c r="G363" s="169" t="str">
        <f t="shared" ref="G363" si="2066">IF(F363&lt;&gt;"",IF(F363=$DV$8,"CUMPLE","RECHAZADO"),"")</f>
        <v/>
      </c>
      <c r="H363" s="170"/>
      <c r="I363" s="216"/>
      <c r="J363" s="208"/>
      <c r="K363" s="173">
        <f t="shared" si="2009"/>
        <v>0</v>
      </c>
      <c r="L363" s="174" t="e">
        <f t="shared" si="2010"/>
        <v>#DIV/0!</v>
      </c>
      <c r="M363" s="175" t="e">
        <f t="shared" si="2011"/>
        <v>#DIV/0!</v>
      </c>
      <c r="N363" s="176" t="e">
        <f t="shared" si="2012"/>
        <v>#DIV/0!</v>
      </c>
      <c r="O363" s="177" t="e">
        <f t="shared" si="2013"/>
        <v>#DIV/0!</v>
      </c>
      <c r="P363" s="178" t="str">
        <f>IF(H363&lt;&gt;"",IF(J363=K363,IF(H363="SI",IF(AND(I363&lt;=$DF$8,I363&gt;=($DF$8*0.9)),"CUMPLE","NO CUMPLE"),IF(I363=$DF$8,"CUMPLE","NO CUMPLE")),"NO CUMPLE"),"")</f>
        <v/>
      </c>
      <c r="Q363" s="179">
        <f t="shared" si="2014"/>
        <v>0</v>
      </c>
      <c r="R363" s="180" t="str">
        <f t="shared" si="2054"/>
        <v/>
      </c>
      <c r="S363" s="180" t="str">
        <f t="shared" si="2016"/>
        <v/>
      </c>
      <c r="T363" s="209"/>
      <c r="U363" s="210"/>
      <c r="V363" s="155"/>
      <c r="W363" s="211"/>
      <c r="X363" s="212"/>
      <c r="Y363" s="184">
        <f>ROUND(W363*$DP$8,0)</f>
        <v>0</v>
      </c>
      <c r="Z363" s="184">
        <f t="shared" si="2017"/>
        <v>0</v>
      </c>
      <c r="AA363" s="1045"/>
      <c r="AB363" s="185" t="str">
        <f>IF(W363&lt;&gt;"",IF((Y363/$DP$8)/$DN$8&lt;=$AA$20,"CUMPLE","RECHAZADO"),"")</f>
        <v/>
      </c>
      <c r="AC363" s="186">
        <f t="shared" si="2019"/>
        <v>0</v>
      </c>
      <c r="AD363" s="186">
        <f t="shared" si="2020"/>
        <v>0</v>
      </c>
      <c r="AE363" s="209"/>
      <c r="AF363" s="211"/>
      <c r="AG363" s="184">
        <f>ROUND(AF363*$DQ$8,0)</f>
        <v>0</v>
      </c>
      <c r="AH363" s="1045"/>
      <c r="AI363" s="185" t="str">
        <f>IF(AF363&lt;&gt;"",IF(AG363/$DQ$8&lt;=$AH$20,"CUMPLE","RECHAZADO"),"")</f>
        <v/>
      </c>
      <c r="AJ363" s="209"/>
      <c r="AK363" s="211"/>
      <c r="AL363" s="184">
        <f>ROUND(AK363*$DR$8,0)</f>
        <v>0</v>
      </c>
      <c r="AM363" s="1045"/>
      <c r="AN363" s="185" t="str">
        <f>IF(AK363&lt;&gt;"",IF(AL363/$DR$8&lt;=$AM$20,"CUMPLE","RECHAZADO"),"")</f>
        <v/>
      </c>
      <c r="AO363" s="209"/>
      <c r="AP363" s="211"/>
      <c r="AQ363" s="184">
        <f>ROUND(AP363*$DS$8,0)</f>
        <v>0</v>
      </c>
      <c r="AR363" s="1045"/>
      <c r="AS363" s="185" t="str">
        <f>IF(AP363&lt;&gt;"",IF(AQ363/$DR$8&lt;=$AR$20,"CUMPLE","RECHAZADO"),"")</f>
        <v/>
      </c>
      <c r="AT363" s="213"/>
      <c r="AU363" s="188">
        <f t="shared" si="2024"/>
        <v>0</v>
      </c>
      <c r="AV363" s="170"/>
      <c r="AW363" s="189">
        <f t="shared" si="2025"/>
        <v>0</v>
      </c>
      <c r="AX363" s="189">
        <f t="shared" si="2026"/>
        <v>0</v>
      </c>
      <c r="AY363" s="189" t="str">
        <f>IF(AV363&lt;&gt;"",IF(AN363="CUMPLE","CUMPLE","NO CUMPLE"),"")</f>
        <v/>
      </c>
      <c r="AZ363" s="155"/>
      <c r="BA363" s="211"/>
      <c r="BB363" s="184">
        <f>ROUND(BA363*$DQ$8,0)</f>
        <v>0</v>
      </c>
      <c r="BC363" s="191">
        <f t="shared" ref="BC363" si="2067">$BC$8</f>
        <v>282572794</v>
      </c>
      <c r="BD363" s="192" t="str">
        <f t="shared" si="2029"/>
        <v/>
      </c>
      <c r="BE363" s="209"/>
      <c r="BF363" s="211"/>
      <c r="BG363" s="184">
        <f>ROUND(BF363*$DR$8,0)</f>
        <v>0</v>
      </c>
      <c r="BH363" s="184">
        <f t="shared" ref="BH363" si="2068">$BH$8</f>
        <v>1099881666</v>
      </c>
      <c r="BI363" s="192" t="str">
        <f t="shared" si="2031"/>
        <v/>
      </c>
      <c r="BJ363" s="209"/>
      <c r="BK363" s="211"/>
      <c r="BL363" s="184">
        <f>ROUND(BK363*$DS$8,0)</f>
        <v>0</v>
      </c>
      <c r="BM363" s="1045"/>
      <c r="BN363" s="185" t="str">
        <f>IF(BK363&lt;&gt;"",IF((BL363/$DR$8)/$DN$8&lt;=$BM$20,"CUMPLE","RECHAZADO"),"")</f>
        <v/>
      </c>
      <c r="BO363" s="214"/>
      <c r="BP363" s="188">
        <f t="shared" si="2033"/>
        <v>0</v>
      </c>
      <c r="BQ363" s="170"/>
      <c r="BR363" s="189">
        <f t="shared" si="2034"/>
        <v>0</v>
      </c>
      <c r="BS363" s="189">
        <f t="shared" si="2035"/>
        <v>0</v>
      </c>
      <c r="BT363" s="189" t="str">
        <f>IF(BQ363&lt;&gt;"",IF(BI363="CUMPLE","CUMPLE","NO CUMPLE"),"")</f>
        <v/>
      </c>
      <c r="BU363" s="155"/>
      <c r="BV363" s="170"/>
      <c r="BW363" s="170"/>
      <c r="BX363" s="194">
        <f t="shared" si="2037"/>
        <v>0</v>
      </c>
      <c r="BY363" s="194" t="str">
        <f>IF(BV363&lt;&gt;"",IF(AND(BV363/$DN$8&lt;=$BY$15,BV363/$DN$8&gt;=$BY$16),"CUMPLE","RECHAZADO"),"")</f>
        <v/>
      </c>
      <c r="BZ363" s="194">
        <f t="shared" si="2038"/>
        <v>0</v>
      </c>
      <c r="CA363" s="194">
        <f t="shared" si="2039"/>
        <v>0</v>
      </c>
      <c r="CB363" s="155"/>
      <c r="CC363" s="170"/>
      <c r="CD363" s="170"/>
      <c r="CE363" s="194">
        <f t="shared" si="2040"/>
        <v>0</v>
      </c>
      <c r="CF363" s="194" t="str">
        <f>IF(CC363&lt;&gt;"",IF(AND(CC363/$DN$8&lt;=$CF$15,CC363/$DS$8&gt;=$CF$16),"CUMPLE","RECHAZADO"),"")</f>
        <v/>
      </c>
      <c r="CG363" s="194">
        <f t="shared" si="2041"/>
        <v>0</v>
      </c>
      <c r="CH363" s="194">
        <f t="shared" si="2042"/>
        <v>0</v>
      </c>
      <c r="CI363" s="215"/>
      <c r="CJ363" s="196" t="str">
        <f t="shared" si="2043"/>
        <v/>
      </c>
      <c r="CK363" s="197">
        <f t="shared" si="2044"/>
        <v>0</v>
      </c>
      <c r="CL363" s="198" t="str">
        <f t="shared" si="2045"/>
        <v/>
      </c>
      <c r="CM363" s="155"/>
      <c r="CN363" s="199" t="str">
        <f t="shared" si="2046"/>
        <v/>
      </c>
      <c r="CO363" s="200">
        <f t="shared" si="2047"/>
        <v>0</v>
      </c>
      <c r="CP363" s="201" t="str">
        <f t="shared" si="2048"/>
        <v/>
      </c>
      <c r="CQ363" s="156"/>
      <c r="CR363" s="202">
        <f t="shared" si="2049"/>
        <v>0</v>
      </c>
      <c r="CS363" s="194">
        <f>(W363*$DP$8)+X363+(AF363*$DQ$8)+(AK363*$DR$8)+(AP363*$DS$8)+AV363+(BA363*$DQ$8)+(BF363*$DR$8)+(BK363*$DS$8)+BQ363+BV363+BW363+CC363+CD363</f>
        <v>0</v>
      </c>
      <c r="CT363" s="201">
        <f t="shared" si="2050"/>
        <v>0</v>
      </c>
      <c r="CU363" s="203"/>
      <c r="CV363" s="201" t="str">
        <f t="shared" si="2051"/>
        <v/>
      </c>
      <c r="DB363" s="204" t="str">
        <f t="shared" si="2052"/>
        <v/>
      </c>
      <c r="DC363" s="206"/>
    </row>
    <row r="364" spans="1:107" hidden="1" x14ac:dyDescent="0.25">
      <c r="A364" s="1042"/>
      <c r="B364" s="750">
        <v>7</v>
      </c>
      <c r="C364" s="1043"/>
      <c r="D364" s="220"/>
      <c r="E364" s="156"/>
      <c r="F364" s="751"/>
      <c r="G364" s="752" t="str">
        <f t="shared" ref="G364" si="2069">IF(F364&lt;&gt;"",IF(F364=$DV$9,"CUMPLE","RECHAZADO"),"")</f>
        <v/>
      </c>
      <c r="H364" s="753"/>
      <c r="I364" s="754"/>
      <c r="J364" s="784"/>
      <c r="K364" s="756">
        <f t="shared" si="2009"/>
        <v>0</v>
      </c>
      <c r="L364" s="174" t="e">
        <f t="shared" si="2010"/>
        <v>#DIV/0!</v>
      </c>
      <c r="M364" s="175" t="e">
        <f t="shared" si="2011"/>
        <v>#DIV/0!</v>
      </c>
      <c r="N364" s="176" t="e">
        <f t="shared" si="2012"/>
        <v>#DIV/0!</v>
      </c>
      <c r="O364" s="177" t="e">
        <f t="shared" si="2013"/>
        <v>#DIV/0!</v>
      </c>
      <c r="P364" s="757" t="str">
        <f>IF(H364&lt;&gt;"",IF(J364=K364,IF(H364="SI",IF(AND(I364&lt;=$DF$9,I364&gt;=($DF$9*0.9)),"CUMPLE","NO CUMPLE"),IF(I364=$DF$9,"CUMPLE","NO CUMPLE")),"NO CUMPLE"),"")</f>
        <v/>
      </c>
      <c r="Q364" s="179">
        <f t="shared" si="2014"/>
        <v>0</v>
      </c>
      <c r="R364" s="758" t="str">
        <f t="shared" si="2054"/>
        <v/>
      </c>
      <c r="S364" s="758" t="str">
        <f t="shared" si="2016"/>
        <v/>
      </c>
      <c r="T364" s="759"/>
      <c r="U364" s="760"/>
      <c r="V364" s="155"/>
      <c r="W364" s="761"/>
      <c r="X364" s="762"/>
      <c r="Y364" s="763">
        <f>ROUND(W364*$DP$9,0)</f>
        <v>0</v>
      </c>
      <c r="Z364" s="763">
        <f t="shared" si="2017"/>
        <v>0</v>
      </c>
      <c r="AA364" s="1045"/>
      <c r="AB364" s="764" t="str">
        <f>IF(W364&lt;&gt;"",IF((Y364/$DP$9)/$DN$9&lt;=$AA$20,"CUMPLE","RECHAZADO"),"")</f>
        <v/>
      </c>
      <c r="AC364" s="765">
        <f t="shared" si="2019"/>
        <v>0</v>
      </c>
      <c r="AD364" s="765">
        <f t="shared" si="2020"/>
        <v>0</v>
      </c>
      <c r="AE364" s="759"/>
      <c r="AF364" s="761"/>
      <c r="AG364" s="763">
        <f>ROUND(AF364*$DQ$9,0)</f>
        <v>0</v>
      </c>
      <c r="AH364" s="1045"/>
      <c r="AI364" s="764" t="str">
        <f>IF(AF364&lt;&gt;"",IF(AG364/$DQ$9&lt;=$AH$20,"CUMPLE","RECHAZADO"),"")</f>
        <v/>
      </c>
      <c r="AJ364" s="759"/>
      <c r="AK364" s="761"/>
      <c r="AL364" s="763">
        <f>ROUND(AK364*$DR$9,0)</f>
        <v>0</v>
      </c>
      <c r="AM364" s="1045"/>
      <c r="AN364" s="764" t="str">
        <f>IF(AK364&lt;&gt;"",IF(AL364/$DR$9&lt;=$AM$20,"CUMPLE","RECHAZADO"),"")</f>
        <v/>
      </c>
      <c r="AO364" s="759"/>
      <c r="AP364" s="761"/>
      <c r="AQ364" s="763">
        <f>ROUND(AP364*$DS$9,0)</f>
        <v>0</v>
      </c>
      <c r="AR364" s="1045"/>
      <c r="AS364" s="764" t="str">
        <f>IF(AP364&lt;&gt;"",IF(AQ364/$DR$9&lt;=$AR$20,"CUMPLE","RECHAZADO"),"")</f>
        <v/>
      </c>
      <c r="AT364" s="766"/>
      <c r="AU364" s="767">
        <f t="shared" si="2024"/>
        <v>0</v>
      </c>
      <c r="AV364" s="753"/>
      <c r="AW364" s="768">
        <f t="shared" si="2025"/>
        <v>0</v>
      </c>
      <c r="AX364" s="768">
        <f t="shared" si="2026"/>
        <v>0</v>
      </c>
      <c r="AY364" s="768" t="str">
        <f t="shared" ref="AY364:AY368" si="2070">IF(AV364&lt;&gt;"",IF(AI364="CUMPLE",IF(AN364="CUMPLE","CUMPLE","NO CUMPLE"),"NO CUMPLE")," ")</f>
        <v xml:space="preserve"> </v>
      </c>
      <c r="AZ364" s="155"/>
      <c r="BA364" s="761"/>
      <c r="BB364" s="763">
        <f>ROUND(BA364*$DQ$9,0)</f>
        <v>0</v>
      </c>
      <c r="BC364" s="770">
        <f t="shared" ref="BC364" si="2071">$BC$9</f>
        <v>498219200</v>
      </c>
      <c r="BD364" s="164" t="str">
        <f t="shared" si="2029"/>
        <v/>
      </c>
      <c r="BE364" s="759"/>
      <c r="BF364" s="761"/>
      <c r="BG364" s="763">
        <f>ROUND(BF364*$DR$9,0)</f>
        <v>0</v>
      </c>
      <c r="BH364" s="763">
        <f t="shared" ref="BH364" si="2072">$BH$9</f>
        <v>1243383400</v>
      </c>
      <c r="BI364" s="164" t="str">
        <f t="shared" si="2031"/>
        <v/>
      </c>
      <c r="BJ364" s="759"/>
      <c r="BK364" s="761"/>
      <c r="BL364" s="763">
        <f>ROUND(BK364*$DS$9,0)</f>
        <v>0</v>
      </c>
      <c r="BM364" s="1045"/>
      <c r="BN364" s="764" t="str">
        <f>IF(BK364&lt;&gt;"",IF((BL364/$DR$9)/$DN$9&lt;=$BM$20,"CUMPLE","RECHAZADO"),"")</f>
        <v/>
      </c>
      <c r="BO364" s="771"/>
      <c r="BP364" s="767">
        <f t="shared" si="2033"/>
        <v>0</v>
      </c>
      <c r="BQ364" s="753"/>
      <c r="BR364" s="768">
        <f t="shared" si="2034"/>
        <v>0</v>
      </c>
      <c r="BS364" s="768">
        <f t="shared" si="2035"/>
        <v>0</v>
      </c>
      <c r="BT364" s="768" t="str">
        <f t="shared" ref="BT364:BT368" si="2073">IF(BQ364&lt;&gt;"",IF(BD364="CUMPLE",IF(BI364="CUMPLE","CUMPLE","NO CUMPLE"),"NO CUMPLE")," ")</f>
        <v xml:space="preserve"> </v>
      </c>
      <c r="BU364" s="155"/>
      <c r="BV364" s="753"/>
      <c r="BW364" s="753"/>
      <c r="BX364" s="772">
        <f t="shared" si="2037"/>
        <v>0</v>
      </c>
      <c r="BY364" s="772" t="str">
        <f>IF(BV364&lt;&gt;"",IF(AND(BV364/$DN$9&lt;=$BY$15,BV364/$DN$9&gt;=$BY$16),"CUMPLE","RECHAZADO"),"")</f>
        <v/>
      </c>
      <c r="BZ364" s="772">
        <f t="shared" si="2038"/>
        <v>0</v>
      </c>
      <c r="CA364" s="772">
        <f t="shared" si="2039"/>
        <v>0</v>
      </c>
      <c r="CB364" s="155"/>
      <c r="CC364" s="753"/>
      <c r="CD364" s="753"/>
      <c r="CE364" s="772">
        <f t="shared" si="2040"/>
        <v>0</v>
      </c>
      <c r="CF364" s="772" t="str">
        <f>IF(CC364&lt;&gt;"",IF(AND(CC364/$DN$9&lt;=$CF$15,CC364/$DS$9&gt;=$CF$16),"CUMPLE","RECHAZADO"),"")</f>
        <v/>
      </c>
      <c r="CG364" s="772">
        <f t="shared" si="2041"/>
        <v>0</v>
      </c>
      <c r="CH364" s="772">
        <f t="shared" si="2042"/>
        <v>0</v>
      </c>
      <c r="CI364" s="773"/>
      <c r="CJ364" s="774" t="str">
        <f t="shared" si="2043"/>
        <v/>
      </c>
      <c r="CK364" s="775">
        <f t="shared" si="2044"/>
        <v>0</v>
      </c>
      <c r="CL364" s="776" t="str">
        <f t="shared" si="2045"/>
        <v/>
      </c>
      <c r="CM364" s="155"/>
      <c r="CN364" s="777" t="str">
        <f t="shared" si="2046"/>
        <v/>
      </c>
      <c r="CO364" s="778">
        <f t="shared" si="2047"/>
        <v>0</v>
      </c>
      <c r="CP364" s="779" t="str">
        <f t="shared" si="2048"/>
        <v/>
      </c>
      <c r="CQ364" s="156"/>
      <c r="CR364" s="780">
        <f t="shared" si="2049"/>
        <v>0</v>
      </c>
      <c r="CS364" s="772">
        <f>(W364*$DP$9)+X364+(AF364*$DQ$9)+(AK364*$DR$9)+(AP364*$DS$9)+AV364+(BA364*$DQ$9)+(BF364*$DR$9)+(BK364*$DS$9)+BQ364+BV364+BW364+CC364+CD364</f>
        <v>0</v>
      </c>
      <c r="CT364" s="779">
        <f t="shared" si="2050"/>
        <v>0</v>
      </c>
      <c r="CU364" s="781"/>
      <c r="CV364" s="779" t="str">
        <f t="shared" si="2051"/>
        <v/>
      </c>
      <c r="DB364" s="782" t="str">
        <f t="shared" si="2052"/>
        <v/>
      </c>
      <c r="DC364" s="783"/>
    </row>
    <row r="365" spans="1:107" x14ac:dyDescent="0.25">
      <c r="A365" s="1039"/>
      <c r="B365" s="870">
        <v>8</v>
      </c>
      <c r="C365" s="1039"/>
      <c r="D365" s="726"/>
      <c r="E365" s="871"/>
      <c r="F365" s="872">
        <v>19803878581</v>
      </c>
      <c r="G365" s="873" t="str">
        <f t="shared" ref="G365" si="2074">IF(F365&lt;&gt;"",IF(F365=$DV$10,"CUMPLE","RECHAZADO"),"")</f>
        <v>CUMPLE</v>
      </c>
      <c r="H365" s="874" t="s">
        <v>1538</v>
      </c>
      <c r="I365" s="880">
        <v>17651295988</v>
      </c>
      <c r="J365" s="208">
        <v>335374624</v>
      </c>
      <c r="K365" s="173">
        <f t="shared" si="2009"/>
        <v>335374624</v>
      </c>
      <c r="L365" s="724" t="e">
        <f t="shared" si="2010"/>
        <v>#DIV/0!</v>
      </c>
      <c r="M365" s="175" t="e">
        <f t="shared" si="2011"/>
        <v>#DIV/0!</v>
      </c>
      <c r="N365" s="176" t="e">
        <f t="shared" si="2012"/>
        <v>#DIV/0!</v>
      </c>
      <c r="O365" s="177" t="e">
        <f t="shared" si="2013"/>
        <v>#DIV/0!</v>
      </c>
      <c r="P365" s="178" t="str">
        <f>IF(H365&lt;&gt;"",IF(J365=K365,IF(H365="SI",IF(AND(I365&lt;=$DF$10,I365&gt;=($DF$10*0.9)),"CUMPLE","NO CUMPLE"),IF(I365=$DF$10,"CUMPLE","NO CUMPLE")),"NO CUMPLE"),"")</f>
        <v>CUMPLE</v>
      </c>
      <c r="Q365" s="725">
        <f t="shared" si="2014"/>
        <v>0</v>
      </c>
      <c r="R365" s="180">
        <f t="shared" si="2054"/>
        <v>17986670612</v>
      </c>
      <c r="S365" s="180">
        <f t="shared" si="2016"/>
        <v>17651295988</v>
      </c>
      <c r="T365" s="209"/>
      <c r="U365" s="209"/>
      <c r="V365" s="871"/>
      <c r="W365" s="874">
        <v>1176164</v>
      </c>
      <c r="X365" s="876">
        <v>1452562</v>
      </c>
      <c r="Y365" s="184">
        <f>ROUND(W365*$DP$10,0)</f>
        <v>76450660</v>
      </c>
      <c r="Z365" s="184">
        <f t="shared" si="2017"/>
        <v>1452563</v>
      </c>
      <c r="AA365" s="1044"/>
      <c r="AB365" s="185" t="str">
        <f>IF(W365&lt;&gt;"",IF((Y365/$DP$10)/$DN$10&lt;=$AA$20,"CUMPLE","RECHAZADO"),"")</f>
        <v>CUMPLE</v>
      </c>
      <c r="AC365" s="186">
        <f t="shared" si="2019"/>
        <v>77903223</v>
      </c>
      <c r="AD365" s="186">
        <f t="shared" si="2020"/>
        <v>76450660</v>
      </c>
      <c r="AE365" s="209"/>
      <c r="AF365" s="874">
        <v>148277</v>
      </c>
      <c r="AG365" s="184">
        <f>ROUND(AF365*$DQ$10,0)</f>
        <v>1927601</v>
      </c>
      <c r="AH365" s="1044"/>
      <c r="AI365" s="185" t="str">
        <f>IF(AF365&lt;&gt;"",IF(AG365/$DQ$10&lt;=$AH$20,"CUMPLE","RECHAZADO"),"")</f>
        <v>CUMPLE</v>
      </c>
      <c r="AJ365" s="209"/>
      <c r="AK365" s="874">
        <v>118347</v>
      </c>
      <c r="AL365" s="184">
        <f>ROUND(AK365*$DR$10,0)</f>
        <v>7692555</v>
      </c>
      <c r="AM365" s="1044"/>
      <c r="AN365" s="185" t="str">
        <f>IF(AK365&lt;&gt;"",IF(AL365/$DR$10&lt;=$AM$20,"CUMPLE","RECHAZADO"),"")</f>
        <v>CUMPLE</v>
      </c>
      <c r="AO365" s="209"/>
      <c r="AP365" s="874"/>
      <c r="AQ365" s="184">
        <f>ROUND(AP365*$DS$10,0)</f>
        <v>0</v>
      </c>
      <c r="AR365" s="1044"/>
      <c r="AS365" s="185" t="str">
        <f>IF(AP365&lt;&gt;"",IF(AQ365/$DR$10&lt;=$AR$20,"CUMPLE","RECHAZADO"),"")</f>
        <v/>
      </c>
      <c r="AT365" s="185"/>
      <c r="AU365" s="194">
        <f t="shared" si="2024"/>
        <v>9620156</v>
      </c>
      <c r="AV365" s="874">
        <v>1827830</v>
      </c>
      <c r="AW365" s="877">
        <f t="shared" si="2025"/>
        <v>1827830</v>
      </c>
      <c r="AX365" s="877">
        <f t="shared" si="2026"/>
        <v>11447986</v>
      </c>
      <c r="AY365" s="877" t="str">
        <f t="shared" si="2070"/>
        <v>CUMPLE</v>
      </c>
      <c r="AZ365" s="871"/>
      <c r="BA365" s="874">
        <v>9702851</v>
      </c>
      <c r="BB365" s="184">
        <f>ROUND(BA365*$DQ$10,0)</f>
        <v>126137063</v>
      </c>
      <c r="BC365" s="184">
        <f t="shared" ref="BC365" si="2075">$BC$10</f>
        <v>220195976</v>
      </c>
      <c r="BD365" s="185" t="str">
        <f t="shared" si="2029"/>
        <v>CUMPLE</v>
      </c>
      <c r="BE365" s="209"/>
      <c r="BF365" s="874">
        <v>9116225</v>
      </c>
      <c r="BG365" s="184">
        <f>ROUND(BF365*$DR$10,0)</f>
        <v>592554625</v>
      </c>
      <c r="BH365" s="184">
        <f t="shared" ref="BH365" si="2076">$BH$10</f>
        <v>1034415590</v>
      </c>
      <c r="BI365" s="185" t="str">
        <f t="shared" si="2031"/>
        <v>CUMPLE</v>
      </c>
      <c r="BJ365" s="209"/>
      <c r="BK365" s="874"/>
      <c r="BL365" s="184">
        <f>ROUND(BK365*$DS$10,0)</f>
        <v>0</v>
      </c>
      <c r="BM365" s="1044"/>
      <c r="BN365" s="185" t="str">
        <f>IF(BK365&lt;&gt;"",IF((BL365/$DR$10)/$DN$10&lt;=$BM$20,"CUMPLE","RECHAZADO"),"")</f>
        <v/>
      </c>
      <c r="BO365" s="878"/>
      <c r="BP365" s="194">
        <f t="shared" si="2033"/>
        <v>718691688</v>
      </c>
      <c r="BQ365" s="874">
        <v>136551421</v>
      </c>
      <c r="BR365" s="877">
        <f t="shared" si="2034"/>
        <v>136551421</v>
      </c>
      <c r="BS365" s="877">
        <f t="shared" si="2035"/>
        <v>855243109</v>
      </c>
      <c r="BT365" s="877" t="str">
        <f t="shared" si="2073"/>
        <v>CUMPLE</v>
      </c>
      <c r="BU365" s="871"/>
      <c r="BV365" s="874">
        <v>140340261</v>
      </c>
      <c r="BW365" s="874">
        <v>2666465</v>
      </c>
      <c r="BX365" s="194">
        <f t="shared" si="2037"/>
        <v>2666465</v>
      </c>
      <c r="BY365" s="194" t="str">
        <f>IF(BV365&lt;&gt;"",IF(AND(BV365/$DN$10&lt;=$BY$15,BV365/$DN$10&gt;=$BY$16),"CUMPLE","RECHAZADO"),"")</f>
        <v>CUMPLE</v>
      </c>
      <c r="BZ365" s="194">
        <f t="shared" si="2038"/>
        <v>140340261</v>
      </c>
      <c r="CA365" s="194">
        <f t="shared" si="2039"/>
        <v>143006726</v>
      </c>
      <c r="CB365" s="871"/>
      <c r="CC365" s="874"/>
      <c r="CD365" s="874"/>
      <c r="CE365" s="194">
        <f t="shared" si="2040"/>
        <v>0</v>
      </c>
      <c r="CF365" s="194" t="str">
        <f>IF(CC365&lt;&gt;"",IF(AND(CC365/$DN$10&lt;=$CF$15,CC365/$DS$10&gt;=$CF$16),"CUMPLE","RECHAZADO"),"")</f>
        <v/>
      </c>
      <c r="CG365" s="194">
        <f t="shared" si="2041"/>
        <v>0</v>
      </c>
      <c r="CH365" s="194">
        <f t="shared" si="2042"/>
        <v>0</v>
      </c>
      <c r="CI365" s="194"/>
      <c r="CJ365" s="232">
        <f t="shared" si="2043"/>
        <v>17986670612</v>
      </c>
      <c r="CK365" s="197">
        <f t="shared" si="2044"/>
        <v>1087601044</v>
      </c>
      <c r="CL365" s="232">
        <f t="shared" si="2045"/>
        <v>19074271656</v>
      </c>
      <c r="CM365" s="871"/>
      <c r="CN365" s="200">
        <f t="shared" si="2046"/>
        <v>17651295988</v>
      </c>
      <c r="CO365" s="200">
        <f t="shared" si="2047"/>
        <v>945102765</v>
      </c>
      <c r="CP365" s="200">
        <f t="shared" si="2048"/>
        <v>18596398753</v>
      </c>
      <c r="CQ365" s="871"/>
      <c r="CR365" s="194">
        <f t="shared" si="2049"/>
        <v>17986670612</v>
      </c>
      <c r="CS365" s="194">
        <f>(W365*$DP$10)+X365+(AF365*$DQ$10)+(AK365*$DR$10)+(AP365*$DS$10)+AV365+(BA365*$DQ$10)+(BF365*$DR$10)+(BK365*$DS$10)+BQ365+BV365+BW365+CC365+CD365</f>
        <v>1087601043</v>
      </c>
      <c r="CT365" s="200">
        <f t="shared" si="2050"/>
        <v>19074271655</v>
      </c>
      <c r="CU365" s="874">
        <v>19074271655</v>
      </c>
      <c r="CV365" s="200" t="str">
        <f t="shared" si="2051"/>
        <v>OK</v>
      </c>
      <c r="CW365" s="136"/>
      <c r="DB365" s="879" t="str">
        <f t="shared" si="2052"/>
        <v>HABILITADO</v>
      </c>
      <c r="DC365" s="487"/>
    </row>
    <row r="366" spans="1:107" x14ac:dyDescent="0.25">
      <c r="A366" s="1039"/>
      <c r="B366" s="870">
        <v>9</v>
      </c>
      <c r="C366" s="1039"/>
      <c r="D366" s="726"/>
      <c r="E366" s="871"/>
      <c r="F366" s="872">
        <v>24629524096</v>
      </c>
      <c r="G366" s="873" t="str">
        <f t="shared" ref="G366" si="2077">IF(F366&lt;&gt;"",IF(F366=$DV$11,"CUMPLE","RECHAZADO"),"")</f>
        <v>CUMPLE</v>
      </c>
      <c r="H366" s="874" t="s">
        <v>1538</v>
      </c>
      <c r="I366" s="880">
        <v>22078275005</v>
      </c>
      <c r="J366" s="208">
        <v>419487225</v>
      </c>
      <c r="K366" s="173">
        <f t="shared" si="2009"/>
        <v>419487225</v>
      </c>
      <c r="L366" s="724" t="e">
        <f t="shared" si="2010"/>
        <v>#DIV/0!</v>
      </c>
      <c r="M366" s="175" t="e">
        <f t="shared" si="2011"/>
        <v>#DIV/0!</v>
      </c>
      <c r="N366" s="176" t="e">
        <f t="shared" si="2012"/>
        <v>#DIV/0!</v>
      </c>
      <c r="O366" s="177" t="e">
        <f t="shared" si="2013"/>
        <v>#DIV/0!</v>
      </c>
      <c r="P366" s="178" t="str">
        <f>IF(H366&lt;&gt;"",IF(J366=K366,IF(H366="SI",IF(AND(I366&lt;=$DF$11,I366&gt;=($DF$11*0.9)),"CUMPLE","NO CUMPLE"),IF(I366=$DF$11,"CUMPLE","NO CUMPLE")),"NO CUMPLE"),"")</f>
        <v>CUMPLE</v>
      </c>
      <c r="Q366" s="725">
        <f t="shared" si="2014"/>
        <v>0</v>
      </c>
      <c r="R366" s="180">
        <f t="shared" si="2054"/>
        <v>22497762230</v>
      </c>
      <c r="S366" s="180">
        <f t="shared" si="2016"/>
        <v>22078275005</v>
      </c>
      <c r="T366" s="209"/>
      <c r="U366" s="209"/>
      <c r="V366" s="871"/>
      <c r="W366" s="874">
        <v>1222088</v>
      </c>
      <c r="X366" s="876">
        <v>1718255</v>
      </c>
      <c r="Y366" s="184">
        <f>ROUND(W366*$DP$11,0)</f>
        <v>90434512</v>
      </c>
      <c r="Z366" s="184">
        <f t="shared" si="2017"/>
        <v>1718256</v>
      </c>
      <c r="AA366" s="1044"/>
      <c r="AB366" s="185" t="str">
        <f>IF(W366&lt;&gt;"",IF((Y366/$DP$11)/$DN$11&lt;=$AA$20,"CUMPLE","RECHAZADO"),"")</f>
        <v>CUMPLE</v>
      </c>
      <c r="AC366" s="186">
        <f t="shared" si="2019"/>
        <v>92152768</v>
      </c>
      <c r="AD366" s="186">
        <f t="shared" si="2020"/>
        <v>90434512</v>
      </c>
      <c r="AE366" s="209"/>
      <c r="AF366" s="874">
        <v>149485</v>
      </c>
      <c r="AG366" s="184">
        <f>ROUND(AF366*$DQ$11,0)</f>
        <v>2989700</v>
      </c>
      <c r="AH366" s="1044"/>
      <c r="AI366" s="185" t="str">
        <f>IF(AF366&lt;&gt;"",IF(AG366/$DQ$11&lt;=$AH$20,"CUMPLE","RECHAZADO"),"")</f>
        <v>CUMPLE</v>
      </c>
      <c r="AJ366" s="209"/>
      <c r="AK366" s="874">
        <v>119311</v>
      </c>
      <c r="AL366" s="184">
        <f>ROUND(AK366*$DR$11,0)</f>
        <v>8829014</v>
      </c>
      <c r="AM366" s="1044"/>
      <c r="AN366" s="185" t="str">
        <f>IF(AK366&lt;&gt;"",IF(AL366/$DR$11&lt;=$AM$20,"CUMPLE","RECHAZADO"),"")</f>
        <v>CUMPLE</v>
      </c>
      <c r="AO366" s="209"/>
      <c r="AP366" s="874"/>
      <c r="AQ366" s="184">
        <f>ROUND(AP366*$DS$11,0)</f>
        <v>0</v>
      </c>
      <c r="AR366" s="1044"/>
      <c r="AS366" s="185" t="str">
        <f>IF(AP366&lt;&gt;"",IF(AQ366/$DR$11&lt;=$AR$20,"CUMPLE","RECHAZADO"),"")</f>
        <v/>
      </c>
      <c r="AT366" s="185"/>
      <c r="AU366" s="194">
        <f t="shared" si="2024"/>
        <v>11818714</v>
      </c>
      <c r="AV366" s="874">
        <v>2245550</v>
      </c>
      <c r="AW366" s="877">
        <f t="shared" si="2025"/>
        <v>2245556</v>
      </c>
      <c r="AX366" s="877">
        <f t="shared" si="2026"/>
        <v>14064270</v>
      </c>
      <c r="AY366" s="877" t="str">
        <f t="shared" si="2070"/>
        <v>CUMPLE</v>
      </c>
      <c r="AZ366" s="871"/>
      <c r="BA366" s="874">
        <v>9887059</v>
      </c>
      <c r="BB366" s="184">
        <f>ROUND(BA366*$DQ$11,0)</f>
        <v>197741180</v>
      </c>
      <c r="BC366" s="184">
        <f t="shared" ref="BC366" si="2078">$BC$11</f>
        <v>334384100</v>
      </c>
      <c r="BD366" s="185" t="str">
        <f t="shared" si="2029"/>
        <v>CUMPLE</v>
      </c>
      <c r="BE366" s="209"/>
      <c r="BF366" s="874">
        <v>9289296</v>
      </c>
      <c r="BG366" s="184">
        <f>ROUND(BF366*$DR$11,0)</f>
        <v>687407904</v>
      </c>
      <c r="BH366" s="184">
        <f t="shared" ref="BH366" si="2079">$BH$11</f>
        <v>1162419824</v>
      </c>
      <c r="BI366" s="185" t="str">
        <f t="shared" si="2031"/>
        <v>CUMPLE</v>
      </c>
      <c r="BJ366" s="209"/>
      <c r="BK366" s="874"/>
      <c r="BL366" s="184">
        <f>ROUND(BK366*$DS$11,0)</f>
        <v>0</v>
      </c>
      <c r="BM366" s="1044"/>
      <c r="BN366" s="185" t="str">
        <f>IF(BK366&lt;&gt;"",IF((BL366/$DR$11)/$DN$11&lt;=$BM$20,"CUMPLE","RECHAZADO"),"")</f>
        <v/>
      </c>
      <c r="BO366" s="878"/>
      <c r="BP366" s="194">
        <f t="shared" si="2033"/>
        <v>885149084</v>
      </c>
      <c r="BQ366" s="874">
        <v>168178322</v>
      </c>
      <c r="BR366" s="877">
        <f t="shared" si="2034"/>
        <v>168178326</v>
      </c>
      <c r="BS366" s="877">
        <f t="shared" si="2035"/>
        <v>1053327410</v>
      </c>
      <c r="BT366" s="877" t="str">
        <f t="shared" si="2073"/>
        <v>CUMPLE</v>
      </c>
      <c r="BU366" s="871"/>
      <c r="BV366" s="874">
        <v>141242770</v>
      </c>
      <c r="BW366" s="874">
        <v>2683612</v>
      </c>
      <c r="BX366" s="194">
        <f t="shared" si="2037"/>
        <v>2683613</v>
      </c>
      <c r="BY366" s="194" t="str">
        <f>IF(BV366&lt;&gt;"",IF(AND(BV366/$DN$11&lt;=$BY$15,BV366/$DN$11&gt;=$BY$16),"CUMPLE","RECHAZADO"),"")</f>
        <v>CUMPLE</v>
      </c>
      <c r="BZ366" s="194">
        <f t="shared" si="2038"/>
        <v>141242770</v>
      </c>
      <c r="CA366" s="194">
        <f t="shared" si="2039"/>
        <v>143926383</v>
      </c>
      <c r="CB366" s="871"/>
      <c r="CC366" s="874"/>
      <c r="CD366" s="874"/>
      <c r="CE366" s="194">
        <f t="shared" si="2040"/>
        <v>0</v>
      </c>
      <c r="CF366" s="194" t="str">
        <f>IF(CC366&lt;&gt;"",IF(AND(CC366/$DN$11&lt;=$CF$15,CC366/$DS$11&gt;=$CF$16),"CUMPLE","RECHAZADO"),"")</f>
        <v/>
      </c>
      <c r="CG366" s="194">
        <f t="shared" si="2041"/>
        <v>0</v>
      </c>
      <c r="CH366" s="194">
        <f t="shared" si="2042"/>
        <v>0</v>
      </c>
      <c r="CI366" s="194"/>
      <c r="CJ366" s="232">
        <f t="shared" si="2043"/>
        <v>22497762230</v>
      </c>
      <c r="CK366" s="197">
        <f t="shared" si="2044"/>
        <v>1303470831</v>
      </c>
      <c r="CL366" s="232">
        <f t="shared" si="2045"/>
        <v>23801233061</v>
      </c>
      <c r="CM366" s="871"/>
      <c r="CN366" s="200">
        <f t="shared" si="2046"/>
        <v>22078275005</v>
      </c>
      <c r="CO366" s="200">
        <f t="shared" si="2047"/>
        <v>1128645080</v>
      </c>
      <c r="CP366" s="200">
        <f t="shared" si="2048"/>
        <v>23206920085</v>
      </c>
      <c r="CQ366" s="871"/>
      <c r="CR366" s="194">
        <f t="shared" si="2049"/>
        <v>22497762230</v>
      </c>
      <c r="CS366" s="194">
        <f>(W366*$DP$11)+X366+(AF366*$DQ$11)+(AK366*$DR$11)+(AP366*$DS$11)+AV366+(BA366*$DQ$11)+(BF366*$DR$11)+(BK366*$DS$11)+BQ366+BV366+BW366+CC366+CD366</f>
        <v>1303470819</v>
      </c>
      <c r="CT366" s="200">
        <f t="shared" si="2050"/>
        <v>23801233049</v>
      </c>
      <c r="CU366" s="874">
        <v>23801233049</v>
      </c>
      <c r="CV366" s="200" t="str">
        <f t="shared" si="2051"/>
        <v>OK</v>
      </c>
      <c r="CW366" s="136"/>
      <c r="DB366" s="879" t="str">
        <f t="shared" si="2052"/>
        <v>HABILITADO</v>
      </c>
      <c r="DC366" s="487"/>
    </row>
    <row r="367" spans="1:107" x14ac:dyDescent="0.25">
      <c r="A367" s="1039"/>
      <c r="B367" s="870">
        <v>10</v>
      </c>
      <c r="C367" s="1039"/>
      <c r="D367" s="726"/>
      <c r="E367" s="871"/>
      <c r="F367" s="872">
        <v>25460574021</v>
      </c>
      <c r="G367" s="873" t="str">
        <f t="shared" ref="G367" si="2080">IF(F367&lt;&gt;"",IF(F367=$DV$12,"CUMPLE","RECHAZADO"),"")</f>
        <v>CUMPLE</v>
      </c>
      <c r="H367" s="874" t="s">
        <v>1538</v>
      </c>
      <c r="I367" s="880">
        <v>22755952977</v>
      </c>
      <c r="J367" s="208">
        <v>432363107</v>
      </c>
      <c r="K367" s="173">
        <f t="shared" si="2009"/>
        <v>432363107</v>
      </c>
      <c r="L367" s="724" t="e">
        <f t="shared" si="2010"/>
        <v>#DIV/0!</v>
      </c>
      <c r="M367" s="175" t="e">
        <f t="shared" si="2011"/>
        <v>#DIV/0!</v>
      </c>
      <c r="N367" s="176" t="e">
        <f t="shared" si="2012"/>
        <v>#DIV/0!</v>
      </c>
      <c r="O367" s="177" t="e">
        <f t="shared" si="2013"/>
        <v>#DIV/0!</v>
      </c>
      <c r="P367" s="178" t="str">
        <f>IF(H367&lt;&gt;"",IF(J367=K367,IF(H367="SI",IF(AND(I367&lt;=$DF$12,I367&gt;=($DF$12*0.9)),"CUMPLE","NO CUMPLE"),IF(I367=$DF$12,"CUMPLE","NO CUMPLE")),"NO CUMPLE"),"")</f>
        <v>CUMPLE</v>
      </c>
      <c r="Q367" s="725">
        <f t="shared" si="2014"/>
        <v>0</v>
      </c>
      <c r="R367" s="180">
        <f t="shared" si="2054"/>
        <v>23188316084</v>
      </c>
      <c r="S367" s="180">
        <f t="shared" si="2016"/>
        <v>22755952977</v>
      </c>
      <c r="T367" s="209"/>
      <c r="U367" s="209"/>
      <c r="V367" s="871"/>
      <c r="W367" s="874">
        <v>1225652</v>
      </c>
      <c r="X367" s="876">
        <v>1886279</v>
      </c>
      <c r="Y367" s="184">
        <f>ROUND(W367*$DP$12,0)</f>
        <v>99277812</v>
      </c>
      <c r="Z367" s="184">
        <f t="shared" si="2017"/>
        <v>1886278</v>
      </c>
      <c r="AA367" s="1044"/>
      <c r="AB367" s="185" t="str">
        <f>IF(W367&lt;&gt;"",IF((Y367/$DP$12)/$DN$12&lt;=$AA$20,"CUMPLE","RECHAZADO"),"")</f>
        <v>CUMPLE</v>
      </c>
      <c r="AC367" s="186">
        <f t="shared" si="2019"/>
        <v>101164090</v>
      </c>
      <c r="AD367" s="186">
        <f t="shared" si="2020"/>
        <v>99277812</v>
      </c>
      <c r="AE367" s="209"/>
      <c r="AF367" s="874">
        <v>149484</v>
      </c>
      <c r="AG367" s="184">
        <f>ROUND(AF367*$DQ$12,0)</f>
        <v>2242260</v>
      </c>
      <c r="AH367" s="1044"/>
      <c r="AI367" s="185" t="str">
        <f>IF(AF367&lt;&gt;"",IF(AG367/$DQ$12&lt;=$AH$20,"CUMPLE","RECHAZADO"),"")</f>
        <v>CUMPLE</v>
      </c>
      <c r="AJ367" s="209"/>
      <c r="AK367" s="874">
        <v>119311</v>
      </c>
      <c r="AL367" s="184">
        <f>ROUND(AK367*$DR$12,0)</f>
        <v>9664191</v>
      </c>
      <c r="AM367" s="1044"/>
      <c r="AN367" s="185" t="str">
        <f>IF(AK367&lt;&gt;"",IF(AL367/$DR$12&lt;=$AM$20,"CUMPLE","RECHAZADO"),"")</f>
        <v>CUMPLE</v>
      </c>
      <c r="AO367" s="209"/>
      <c r="AP367" s="874"/>
      <c r="AQ367" s="184">
        <f>ROUND(AP367*$DS$12,0)</f>
        <v>0</v>
      </c>
      <c r="AR367" s="1044"/>
      <c r="AS367" s="185" t="str">
        <f>IF(AP367&lt;&gt;"",IF(AQ367/$DR$12&lt;=$AR$20,"CUMPLE","RECHAZADO"),"")</f>
        <v/>
      </c>
      <c r="AT367" s="185"/>
      <c r="AU367" s="194">
        <f t="shared" si="2024"/>
        <v>11906451</v>
      </c>
      <c r="AV367" s="874">
        <v>2262224</v>
      </c>
      <c r="AW367" s="877">
        <f t="shared" si="2025"/>
        <v>2262226</v>
      </c>
      <c r="AX367" s="877">
        <f t="shared" si="2026"/>
        <v>14168677</v>
      </c>
      <c r="AY367" s="877" t="str">
        <f t="shared" si="2070"/>
        <v>CUMPLE</v>
      </c>
      <c r="AZ367" s="871"/>
      <c r="BA367" s="874">
        <v>10431048</v>
      </c>
      <c r="BB367" s="184">
        <f>ROUND(BA367*$DQ$12,0)</f>
        <v>156465720</v>
      </c>
      <c r="BC367" s="184">
        <f t="shared" ref="BC367" si="2081">$BC$12</f>
        <v>263816970</v>
      </c>
      <c r="BD367" s="185" t="str">
        <f t="shared" si="2029"/>
        <v>CUMPLE</v>
      </c>
      <c r="BE367" s="209"/>
      <c r="BF367" s="874">
        <v>9800396</v>
      </c>
      <c r="BG367" s="184">
        <f>ROUND(BF367*$DR$12,0)</f>
        <v>793832076</v>
      </c>
      <c r="BH367" s="184">
        <f t="shared" ref="BH367" si="2082">$BH$12</f>
        <v>1338480855</v>
      </c>
      <c r="BI367" s="185" t="str">
        <f t="shared" si="2031"/>
        <v>CUMPLE</v>
      </c>
      <c r="BJ367" s="209"/>
      <c r="BK367" s="874"/>
      <c r="BL367" s="184">
        <f>ROUND(BK367*$DS$12,0)</f>
        <v>0</v>
      </c>
      <c r="BM367" s="1044"/>
      <c r="BN367" s="185" t="str">
        <f>IF(BK367&lt;&gt;"",IF((BL367/$DR$12)/$DN$12&lt;=$BM$20,"CUMPLE","RECHAZADO"),"")</f>
        <v/>
      </c>
      <c r="BO367" s="878"/>
      <c r="BP367" s="194">
        <f t="shared" si="2033"/>
        <v>950297796</v>
      </c>
      <c r="BQ367" s="874">
        <v>180556580</v>
      </c>
      <c r="BR367" s="877">
        <f t="shared" si="2034"/>
        <v>180556581</v>
      </c>
      <c r="BS367" s="877">
        <f t="shared" si="2035"/>
        <v>1130854377</v>
      </c>
      <c r="BT367" s="877" t="str">
        <f t="shared" si="2073"/>
        <v>CUMPLE</v>
      </c>
      <c r="BU367" s="871"/>
      <c r="BV367" s="874">
        <v>146113211</v>
      </c>
      <c r="BW367" s="874">
        <v>2776151</v>
      </c>
      <c r="BX367" s="194">
        <f t="shared" si="2037"/>
        <v>2776151</v>
      </c>
      <c r="BY367" s="194" t="str">
        <f>IF(BV367&lt;&gt;"",IF(AND(BV367/$DN$12&lt;=$BY$15,BV367/$DN$12&gt;=$BY$16),"CUMPLE","RECHAZADO"),"")</f>
        <v>CUMPLE</v>
      </c>
      <c r="BZ367" s="194">
        <f t="shared" si="2038"/>
        <v>146113211</v>
      </c>
      <c r="CA367" s="194">
        <f t="shared" si="2039"/>
        <v>148889362</v>
      </c>
      <c r="CB367" s="871"/>
      <c r="CC367" s="874"/>
      <c r="CD367" s="874"/>
      <c r="CE367" s="194">
        <f t="shared" si="2040"/>
        <v>0</v>
      </c>
      <c r="CF367" s="194" t="str">
        <f>IF(CC367&lt;&gt;"",IF(AND(CC367/$DN$12&lt;=$CF$15,CC367/$DS$12&gt;=$CF$16),"CUMPLE","RECHAZADO"),"")</f>
        <v/>
      </c>
      <c r="CG367" s="194">
        <f t="shared" si="2041"/>
        <v>0</v>
      </c>
      <c r="CH367" s="194">
        <f t="shared" si="2042"/>
        <v>0</v>
      </c>
      <c r="CI367" s="194"/>
      <c r="CJ367" s="232">
        <f t="shared" si="2043"/>
        <v>23188316084</v>
      </c>
      <c r="CK367" s="197">
        <f t="shared" si="2044"/>
        <v>1395076506</v>
      </c>
      <c r="CL367" s="232">
        <f t="shared" si="2045"/>
        <v>24583392590</v>
      </c>
      <c r="CM367" s="871"/>
      <c r="CN367" s="200">
        <f t="shared" si="2046"/>
        <v>22755952977</v>
      </c>
      <c r="CO367" s="200">
        <f t="shared" si="2047"/>
        <v>1207595270</v>
      </c>
      <c r="CP367" s="200">
        <f t="shared" si="2048"/>
        <v>23963548247</v>
      </c>
      <c r="CQ367" s="871"/>
      <c r="CR367" s="194">
        <f t="shared" si="2049"/>
        <v>23188316084</v>
      </c>
      <c r="CS367" s="194">
        <f>(W367*$DP$12)+X367+(AF367*$DQ$12)+(AK367*$DR$12)+(AP367*$DS$12)+AV367+(BA367*$DQ$12)+(BF367*$DR$12)+(BK367*$DS$12)+BQ367+BV367+BW367+CC367+CD367</f>
        <v>1395076504</v>
      </c>
      <c r="CT367" s="200">
        <f t="shared" si="2050"/>
        <v>24583392588</v>
      </c>
      <c r="CU367" s="874">
        <v>24583392588</v>
      </c>
      <c r="CV367" s="200" t="str">
        <f t="shared" si="2051"/>
        <v>OK</v>
      </c>
      <c r="CW367" s="136"/>
      <c r="DB367" s="879" t="str">
        <f t="shared" si="2052"/>
        <v>HABILITADO</v>
      </c>
      <c r="DC367" s="487"/>
    </row>
    <row r="368" spans="1:107" hidden="1" x14ac:dyDescent="0.25">
      <c r="A368" s="1040"/>
      <c r="B368" s="785">
        <v>11</v>
      </c>
      <c r="C368" s="1043"/>
      <c r="D368" s="220"/>
      <c r="E368" s="156"/>
      <c r="F368" s="786"/>
      <c r="G368" s="752" t="str">
        <f t="shared" ref="G368" si="2083">IF(F368&lt;&gt;"",IF(F368=$DV$13,"CUMPLE","RECHAZADO"),"")</f>
        <v/>
      </c>
      <c r="H368" s="753"/>
      <c r="I368" s="787"/>
      <c r="J368" s="788"/>
      <c r="K368" s="845">
        <f t="shared" si="2009"/>
        <v>0</v>
      </c>
      <c r="L368" s="174" t="e">
        <f t="shared" si="2010"/>
        <v>#DIV/0!</v>
      </c>
      <c r="M368" s="175" t="e">
        <f t="shared" si="2011"/>
        <v>#DIV/0!</v>
      </c>
      <c r="N368" s="176" t="e">
        <f t="shared" si="2012"/>
        <v>#DIV/0!</v>
      </c>
      <c r="O368" s="177" t="e">
        <f t="shared" si="2013"/>
        <v>#DIV/0!</v>
      </c>
      <c r="P368" s="846" t="str">
        <f>IF(H368&lt;&gt;"",IF(J368=K368,IF(H368="SI",IF(AND(I368&lt;=$DF$13,I368&gt;=($DF$13*0.9)),"CUMPLE","NO CUMPLE"),IF(I368=$DF$13,"CUMPLE","NO CUMPLE")),"NO CUMPLE"),"")</f>
        <v/>
      </c>
      <c r="Q368" s="179">
        <f t="shared" si="2014"/>
        <v>0</v>
      </c>
      <c r="R368" s="847" t="str">
        <f t="shared" si="2054"/>
        <v/>
      </c>
      <c r="S368" s="847" t="str">
        <f t="shared" si="2016"/>
        <v/>
      </c>
      <c r="T368" s="789"/>
      <c r="U368" s="790"/>
      <c r="V368" s="155"/>
      <c r="W368" s="753"/>
      <c r="X368" s="791"/>
      <c r="Y368" s="848">
        <f>ROUND(W368*$DP$13,0)</f>
        <v>0</v>
      </c>
      <c r="Z368" s="848">
        <f t="shared" si="2017"/>
        <v>0</v>
      </c>
      <c r="AA368" s="1045"/>
      <c r="AB368" s="849" t="str">
        <f>IF(W368&lt;&gt;"",IF((Y368/$DP$13)/$DN$13&lt;=$AA$20,"CUMPLE","RECHAZADO"),"")</f>
        <v/>
      </c>
      <c r="AC368" s="850">
        <f t="shared" si="2019"/>
        <v>0</v>
      </c>
      <c r="AD368" s="850">
        <f t="shared" si="2020"/>
        <v>0</v>
      </c>
      <c r="AE368" s="789"/>
      <c r="AF368" s="753"/>
      <c r="AG368" s="848">
        <f>ROUND(AF368*$DQ$13,0)</f>
        <v>0</v>
      </c>
      <c r="AH368" s="1045"/>
      <c r="AI368" s="849" t="str">
        <f>IF(AF368&lt;&gt;"",IF(AG368/$DQ$13&lt;=$AH$20,"CUMPLE","RECHAZADO"),"")</f>
        <v/>
      </c>
      <c r="AJ368" s="789"/>
      <c r="AK368" s="753"/>
      <c r="AL368" s="848">
        <f>ROUND(AK368*$DR$13,0)</f>
        <v>0</v>
      </c>
      <c r="AM368" s="1045"/>
      <c r="AN368" s="849" t="str">
        <f>IF(AK368&lt;&gt;"",IF(AL368/$DR$13&lt;=$AM$20,"CUMPLE","RECHAZADO"),"")</f>
        <v/>
      </c>
      <c r="AO368" s="789"/>
      <c r="AP368" s="753"/>
      <c r="AQ368" s="848">
        <f>ROUND(AP368*$DS$13,0)</f>
        <v>0</v>
      </c>
      <c r="AR368" s="1045"/>
      <c r="AS368" s="849" t="str">
        <f>IF(AP368&lt;&gt;"",IF(AQ368/$DR$13&lt;=$AR$20,"CUMPLE","RECHAZADO"),"")</f>
        <v/>
      </c>
      <c r="AT368" s="792"/>
      <c r="AU368" s="851">
        <f t="shared" si="2024"/>
        <v>0</v>
      </c>
      <c r="AV368" s="753"/>
      <c r="AW368" s="852">
        <f t="shared" si="2025"/>
        <v>0</v>
      </c>
      <c r="AX368" s="852">
        <f t="shared" si="2026"/>
        <v>0</v>
      </c>
      <c r="AY368" s="852" t="str">
        <f t="shared" si="2070"/>
        <v xml:space="preserve"> </v>
      </c>
      <c r="AZ368" s="155"/>
      <c r="BA368" s="753"/>
      <c r="BB368" s="848">
        <f>ROUND(BA368*$DQ$13,0)</f>
        <v>0</v>
      </c>
      <c r="BC368" s="853">
        <f t="shared" ref="BC368" si="2084">$BC$13</f>
        <v>385647118</v>
      </c>
      <c r="BD368" s="854" t="str">
        <f t="shared" si="2029"/>
        <v/>
      </c>
      <c r="BE368" s="789"/>
      <c r="BF368" s="753"/>
      <c r="BG368" s="848">
        <f>ROUND(BF368*$DR$13,0)</f>
        <v>0</v>
      </c>
      <c r="BH368" s="848">
        <f t="shared" ref="BH368" si="2085">$BH$13</f>
        <v>1512338976</v>
      </c>
      <c r="BI368" s="854" t="str">
        <f t="shared" si="2031"/>
        <v/>
      </c>
      <c r="BJ368" s="789"/>
      <c r="BK368" s="753"/>
      <c r="BL368" s="848">
        <f>ROUND(BK368*$DS$13,0)</f>
        <v>0</v>
      </c>
      <c r="BM368" s="1045"/>
      <c r="BN368" s="849" t="str">
        <f>IF(BK368&lt;&gt;"",IF((BL368/$DR$13)/$DN$13&lt;=$BM$20,"CUMPLE","RECHAZADO"),"")</f>
        <v/>
      </c>
      <c r="BO368" s="793"/>
      <c r="BP368" s="851">
        <f t="shared" si="2033"/>
        <v>0</v>
      </c>
      <c r="BQ368" s="753"/>
      <c r="BR368" s="852">
        <f t="shared" si="2034"/>
        <v>0</v>
      </c>
      <c r="BS368" s="852">
        <f t="shared" si="2035"/>
        <v>0</v>
      </c>
      <c r="BT368" s="852" t="str">
        <f t="shared" si="2073"/>
        <v xml:space="preserve"> </v>
      </c>
      <c r="BU368" s="155"/>
      <c r="BV368" s="753"/>
      <c r="BW368" s="753"/>
      <c r="BX368" s="855">
        <f t="shared" si="2037"/>
        <v>0</v>
      </c>
      <c r="BY368" s="855" t="str">
        <f>IF(BV368&lt;&gt;"",IF(AND(BV368/$DN$13&lt;=$BY$15,BV368/$DN$13&gt;=$BY$16),"CUMPLE","RECHAZADO"),"")</f>
        <v/>
      </c>
      <c r="BZ368" s="855">
        <f t="shared" si="2038"/>
        <v>0</v>
      </c>
      <c r="CA368" s="855">
        <f t="shared" si="2039"/>
        <v>0</v>
      </c>
      <c r="CB368" s="155"/>
      <c r="CC368" s="753"/>
      <c r="CD368" s="753"/>
      <c r="CE368" s="855">
        <f t="shared" si="2040"/>
        <v>0</v>
      </c>
      <c r="CF368" s="855" t="str">
        <f>IF(CC368&lt;&gt;"",IF(AND(CC368/$DN$13&lt;=$CF$15,CC368/$DS$13&gt;=$CF$16),"CUMPLE","RECHAZADO"),"")</f>
        <v/>
      </c>
      <c r="CG368" s="855">
        <f t="shared" si="2041"/>
        <v>0</v>
      </c>
      <c r="CH368" s="855">
        <f t="shared" si="2042"/>
        <v>0</v>
      </c>
      <c r="CI368" s="794"/>
      <c r="CJ368" s="856" t="str">
        <f t="shared" si="2043"/>
        <v/>
      </c>
      <c r="CK368" s="857">
        <f t="shared" si="2044"/>
        <v>0</v>
      </c>
      <c r="CL368" s="858" t="str">
        <f t="shared" si="2045"/>
        <v/>
      </c>
      <c r="CM368" s="155"/>
      <c r="CN368" s="859" t="str">
        <f t="shared" si="2046"/>
        <v/>
      </c>
      <c r="CO368" s="860">
        <f t="shared" si="2047"/>
        <v>0</v>
      </c>
      <c r="CP368" s="861" t="str">
        <f t="shared" si="2048"/>
        <v/>
      </c>
      <c r="CQ368" s="156"/>
      <c r="CR368" s="862">
        <f t="shared" si="2049"/>
        <v>0</v>
      </c>
      <c r="CS368" s="855">
        <f>(W368*$DP$13)+X368+(AF368*$DQ$13)+(AK368*$DR$13)+(AP368*$DS$13)+AV368+(BA368*$DQ$13)+(BF368*$DR$13)+(BK368*$DS$13)+BQ368+BV368+BW368+CC368+CD368</f>
        <v>0</v>
      </c>
      <c r="CT368" s="861">
        <f t="shared" si="2050"/>
        <v>0</v>
      </c>
      <c r="CU368" s="863"/>
      <c r="CV368" s="861" t="str">
        <f t="shared" si="2051"/>
        <v/>
      </c>
      <c r="DB368" s="864" t="str">
        <f t="shared" si="2052"/>
        <v/>
      </c>
      <c r="DC368" s="865"/>
    </row>
    <row r="369" spans="1:107" ht="13.5" customHeight="1" thickBot="1" x14ac:dyDescent="0.3">
      <c r="A369" s="1039"/>
      <c r="B369" s="870">
        <v>12</v>
      </c>
      <c r="C369" s="1039"/>
      <c r="D369" s="726"/>
      <c r="E369" s="871"/>
      <c r="F369" s="872">
        <v>8654253262</v>
      </c>
      <c r="G369" s="873" t="str">
        <f t="shared" ref="G369" si="2086">IF(F369&lt;&gt;"",IF(F369=$DV$14,"CUMPLE","RECHAZADO"),"")</f>
        <v>CUMPLE</v>
      </c>
      <c r="H369" s="874" t="s">
        <v>1538</v>
      </c>
      <c r="I369" s="880">
        <v>6682732205</v>
      </c>
      <c r="J369" s="208">
        <v>126971912</v>
      </c>
      <c r="K369" s="173">
        <f t="shared" si="2009"/>
        <v>126971912</v>
      </c>
      <c r="L369" s="724" t="e">
        <f t="shared" si="2010"/>
        <v>#DIV/0!</v>
      </c>
      <c r="M369" s="175" t="e">
        <f t="shared" si="2011"/>
        <v>#DIV/0!</v>
      </c>
      <c r="N369" s="176" t="e">
        <f t="shared" si="2012"/>
        <v>#DIV/0!</v>
      </c>
      <c r="O369" s="177" t="e">
        <f t="shared" si="2013"/>
        <v>#DIV/0!</v>
      </c>
      <c r="P369" s="178" t="str">
        <f>IF(H369&lt;&gt;"",IF(J369=K369,IF(H369="SI",IF(AND(I369&lt;=$DF$14,I369&gt;=($DF$14*0.9)),"CUMPLE","NO CUMPLE"),IF(I369=$DF$14,"CUMPLE","NO CUMPLE")),"NO CUMPLE"),"")</f>
        <v>CUMPLE</v>
      </c>
      <c r="Q369" s="725">
        <f t="shared" si="2014"/>
        <v>0</v>
      </c>
      <c r="R369" s="180">
        <f t="shared" si="2054"/>
        <v>6809704117</v>
      </c>
      <c r="S369" s="180">
        <f t="shared" si="2016"/>
        <v>6682732205</v>
      </c>
      <c r="T369" s="209"/>
      <c r="U369" s="209"/>
      <c r="V369" s="871"/>
      <c r="W369" s="874">
        <v>1136293</v>
      </c>
      <c r="X369" s="876">
        <v>474971</v>
      </c>
      <c r="Y369" s="184">
        <f>ROUND(W369*$DP$14,0)</f>
        <v>24998446</v>
      </c>
      <c r="Z369" s="184">
        <f t="shared" si="2017"/>
        <v>474970</v>
      </c>
      <c r="AA369" s="1044"/>
      <c r="AB369" s="185" t="str">
        <f>IF(W369&lt;&gt;"",IF((Y369/$DP$14)/$DN$14&lt;=$AA$20,"CUMPLE","RECHAZADO"),"")</f>
        <v>CUMPLE</v>
      </c>
      <c r="AC369" s="186">
        <f t="shared" si="2019"/>
        <v>25473416</v>
      </c>
      <c r="AD369" s="186">
        <f t="shared" si="2020"/>
        <v>24998446</v>
      </c>
      <c r="AE369" s="209"/>
      <c r="AF369" s="874">
        <v>148579</v>
      </c>
      <c r="AG369" s="184">
        <f>ROUND(AF369*$DQ$14,0)</f>
        <v>594316</v>
      </c>
      <c r="AH369" s="1044"/>
      <c r="AI369" s="185" t="str">
        <f>IF(AF369&lt;&gt;"",IF(AG369/$DQ$14&lt;=$AH$20,"CUMPLE","RECHAZADO"),"")</f>
        <v>CUMPLE</v>
      </c>
      <c r="AJ369" s="209"/>
      <c r="AK369" s="874">
        <v>118588</v>
      </c>
      <c r="AL369" s="184">
        <f>ROUND(AK369*$DR$14,0)</f>
        <v>2608936</v>
      </c>
      <c r="AM369" s="1044"/>
      <c r="AN369" s="185" t="str">
        <f>IF(AK369&lt;&gt;"",IF(AL369/$DR$14&lt;=$AM$20,"CUMPLE","RECHAZADO"),"")</f>
        <v>CUMPLE</v>
      </c>
      <c r="AO369" s="209"/>
      <c r="AP369" s="874">
        <v>155571</v>
      </c>
      <c r="AQ369" s="184">
        <f>ROUND(AP369*$DS$14,0)</f>
        <v>311142</v>
      </c>
      <c r="AR369" s="1044"/>
      <c r="AS369" s="185" t="str">
        <f>IF(AP369&lt;&gt;"",IF(AQ369/$DR$14&lt;=$AR$20,"CUMPLE","RECHAZADO"),"")</f>
        <v>CUMPLE</v>
      </c>
      <c r="AT369" s="185"/>
      <c r="AU369" s="194">
        <f t="shared" si="2024"/>
        <v>3514394</v>
      </c>
      <c r="AV369" s="874">
        <v>667734</v>
      </c>
      <c r="AW369" s="877">
        <f t="shared" si="2025"/>
        <v>667735</v>
      </c>
      <c r="AX369" s="877">
        <f t="shared" si="2026"/>
        <v>4182129</v>
      </c>
      <c r="AY369" s="877" t="str">
        <f>IF(AV369&lt;&gt;"",IF(AI369="CUMPLE",IF(AN369="CUMPLE",IF(AS369="CUMPLE","CUMPLE","NO CUMPLE"),"NO CUMPLE"),"NO CUMPLE"),"")</f>
        <v>CUMPLE</v>
      </c>
      <c r="AZ369" s="871"/>
      <c r="BA369" s="874">
        <v>23757782</v>
      </c>
      <c r="BB369" s="184">
        <f>ROUND(BA369*$DQ$14,0)</f>
        <v>95031128</v>
      </c>
      <c r="BC369" s="184">
        <f t="shared" ref="BC369" si="2087">$BC$14</f>
        <v>171994948</v>
      </c>
      <c r="BD369" s="185" t="str">
        <f t="shared" si="2029"/>
        <v>CUMPLE</v>
      </c>
      <c r="BE369" s="209"/>
      <c r="BF369" s="874">
        <v>22321407</v>
      </c>
      <c r="BG369" s="184">
        <f>ROUND(BF369*$DR$14,0)</f>
        <v>491070954</v>
      </c>
      <c r="BH369" s="184">
        <f t="shared" ref="BH369" si="2088">$BH$14</f>
        <v>888779540</v>
      </c>
      <c r="BI369" s="185" t="str">
        <f t="shared" si="2031"/>
        <v>CUMPLE</v>
      </c>
      <c r="BJ369" s="209"/>
      <c r="BK369" s="874">
        <v>41184656</v>
      </c>
      <c r="BL369" s="184">
        <f>ROUND(BK369*$DS$14,0)</f>
        <v>82369312</v>
      </c>
      <c r="BM369" s="1044"/>
      <c r="BN369" s="185" t="str">
        <f>IF(BK369&lt;&gt;"",IF((BL369/$DR$14)/$DN$14&lt;=$BM$20,"CUMPLE","RECHAZADO"),"")</f>
        <v>CUMPLE</v>
      </c>
      <c r="BO369" s="878"/>
      <c r="BP369" s="194">
        <f t="shared" si="2033"/>
        <v>668471394</v>
      </c>
      <c r="BQ369" s="874">
        <v>127009566</v>
      </c>
      <c r="BR369" s="877">
        <f t="shared" si="2034"/>
        <v>127009565</v>
      </c>
      <c r="BS369" s="877">
        <f t="shared" si="2035"/>
        <v>795480959</v>
      </c>
      <c r="BT369" s="877" t="str">
        <f>IF(BQ369&lt;&gt;"",IF(BD369="CUMPLE",IF(BI369="CUMPLE",IF(BN369="CUMPLE","CUMPLE","NO CUMPLE"),"NO CUMPLE"),"NO CUMPLE"),"")</f>
        <v>CUMPLE</v>
      </c>
      <c r="BU369" s="871"/>
      <c r="BV369" s="874">
        <v>143797288</v>
      </c>
      <c r="BW369" s="874">
        <v>2732149</v>
      </c>
      <c r="BX369" s="194">
        <f t="shared" si="2037"/>
        <v>2732148</v>
      </c>
      <c r="BY369" s="194" t="str">
        <f>IF(BV369&lt;&gt;"",IF(AND(BV369/$DN$14&lt;=$BY$15,BV369/$DN$14&gt;=$BY$16),"CUMPLE","RECHAZADO"),"")</f>
        <v>CUMPLE</v>
      </c>
      <c r="BZ369" s="194">
        <f t="shared" si="2038"/>
        <v>143797288</v>
      </c>
      <c r="CA369" s="194">
        <f t="shared" si="2039"/>
        <v>146529436</v>
      </c>
      <c r="CB369" s="871"/>
      <c r="CC369" s="874">
        <v>175450000</v>
      </c>
      <c r="CD369" s="874">
        <v>3333550</v>
      </c>
      <c r="CE369" s="194">
        <f t="shared" si="2040"/>
        <v>3333550</v>
      </c>
      <c r="CF369" s="194" t="str">
        <f>IF(CC369&lt;&gt;"",IF(AND(CC369/$DN$14&lt;=$CF$15,CC369/$DN$14&gt;=$CF$16),"CUMPLE","RECHAZADO"),"")</f>
        <v>CUMPLE</v>
      </c>
      <c r="CG369" s="194">
        <f t="shared" si="2041"/>
        <v>175450000</v>
      </c>
      <c r="CH369" s="194">
        <f t="shared" si="2042"/>
        <v>178783550</v>
      </c>
      <c r="CI369" s="194"/>
      <c r="CJ369" s="232">
        <f t="shared" si="2043"/>
        <v>6809704117</v>
      </c>
      <c r="CK369" s="197">
        <f t="shared" si="2044"/>
        <v>1150449490</v>
      </c>
      <c r="CL369" s="232">
        <f t="shared" si="2045"/>
        <v>7960153607</v>
      </c>
      <c r="CM369" s="871"/>
      <c r="CN369" s="200">
        <f t="shared" si="2046"/>
        <v>6682732205</v>
      </c>
      <c r="CO369" s="200">
        <f t="shared" si="2047"/>
        <v>1016231522</v>
      </c>
      <c r="CP369" s="200">
        <f t="shared" si="2048"/>
        <v>7698963727</v>
      </c>
      <c r="CQ369" s="871"/>
      <c r="CR369" s="194">
        <f t="shared" si="2049"/>
        <v>6809704117</v>
      </c>
      <c r="CS369" s="194">
        <f>(W369*$DP$14)+X369+(AF369*$DQ$14)+(AK369*$DR$14)+(AP369*$DS$14)+AV369+(BA369*$DQ$14)+(BF369*$DR$14)+(BK369*$DS$14)+BQ369+BV369+BW369+CC369+CD369</f>
        <v>1150449492</v>
      </c>
      <c r="CT369" s="200">
        <f t="shared" si="2050"/>
        <v>7960153609</v>
      </c>
      <c r="CU369" s="874">
        <v>7960153609</v>
      </c>
      <c r="CV369" s="200" t="str">
        <f t="shared" si="2051"/>
        <v>OK</v>
      </c>
      <c r="CW369" s="136"/>
      <c r="DB369" s="879" t="str">
        <f>IF(F369&lt;&gt;"",IF(G369="CUMPLE",IF(P369="CUMPLE",IF(AB369="CUMPLE",IF(AY369="CUMPLE",IF(BT369="CUMPLE",IF(BY369="CUMPLE",IF(CF369="CUMPLE","HABILITADO","RECHAZADO"),"RECHAZADO"),"RECHAZADO"),"RECHAZADO"),"RECHAZADO"),"RECHAZADO"),"RECHAZADO"),"")</f>
        <v>HABILITADO</v>
      </c>
      <c r="DC369" s="487"/>
    </row>
    <row r="370" spans="1:107" ht="14.25" customHeight="1" thickTop="1" thickBot="1" x14ac:dyDescent="0.3">
      <c r="A370" s="105">
        <v>27</v>
      </c>
      <c r="B370" s="881"/>
      <c r="C370" s="881"/>
      <c r="D370" s="222"/>
      <c r="E370" s="881"/>
      <c r="F370" s="882"/>
      <c r="G370" s="881"/>
      <c r="H370" s="881"/>
      <c r="I370" s="881"/>
      <c r="J370" s="883"/>
      <c r="K370" s="881"/>
      <c r="L370" s="219"/>
      <c r="M370" s="218"/>
      <c r="N370" s="218"/>
      <c r="O370" s="218"/>
      <c r="P370" s="881"/>
      <c r="Q370" s="218"/>
      <c r="R370" s="881"/>
      <c r="S370" s="881"/>
      <c r="T370" s="881"/>
      <c r="U370" s="881"/>
      <c r="V370" s="881"/>
      <c r="W370" s="881"/>
      <c r="X370" s="881"/>
      <c r="Y370" s="881"/>
      <c r="Z370" s="881"/>
      <c r="AA370" s="881"/>
      <c r="AB370" s="881"/>
      <c r="AC370" s="881"/>
      <c r="AD370" s="881"/>
      <c r="AE370" s="881"/>
      <c r="AF370" s="881"/>
      <c r="AG370" s="881"/>
      <c r="AH370" s="881"/>
      <c r="AI370" s="881"/>
      <c r="AJ370" s="881"/>
      <c r="AK370" s="881"/>
      <c r="AL370" s="881"/>
      <c r="AM370" s="881"/>
      <c r="AN370" s="881"/>
      <c r="AO370" s="881"/>
      <c r="AP370" s="881"/>
      <c r="AQ370" s="881"/>
      <c r="AR370" s="881"/>
      <c r="AS370" s="881"/>
      <c r="AT370" s="881"/>
      <c r="AU370" s="881"/>
      <c r="AV370" s="881"/>
      <c r="AW370" s="881"/>
      <c r="AX370" s="881"/>
      <c r="AY370" s="881"/>
      <c r="AZ370" s="881"/>
      <c r="BA370" s="881"/>
      <c r="BB370" s="881"/>
      <c r="BC370" s="881"/>
      <c r="BD370" s="881"/>
      <c r="BE370" s="881"/>
      <c r="BF370" s="881"/>
      <c r="BG370" s="881"/>
      <c r="BH370" s="881"/>
      <c r="BI370" s="881"/>
      <c r="BJ370" s="881"/>
      <c r="BK370" s="881"/>
      <c r="BL370" s="881"/>
      <c r="BM370" s="881"/>
      <c r="BN370" s="881"/>
      <c r="BO370" s="881"/>
      <c r="BP370" s="881"/>
      <c r="BQ370" s="881"/>
      <c r="BR370" s="881"/>
      <c r="BS370" s="881"/>
      <c r="BT370" s="881"/>
      <c r="BU370" s="881"/>
      <c r="BV370" s="881"/>
      <c r="BW370" s="881"/>
      <c r="BX370" s="881"/>
      <c r="BY370" s="881"/>
      <c r="BZ370" s="881"/>
      <c r="CA370" s="881"/>
      <c r="CB370" s="881"/>
      <c r="CC370" s="881"/>
      <c r="CD370" s="881"/>
      <c r="CE370" s="881"/>
      <c r="CF370" s="881"/>
      <c r="CG370" s="881"/>
      <c r="CH370" s="881"/>
      <c r="CI370" s="881"/>
      <c r="CJ370" s="881"/>
      <c r="CK370" s="881"/>
      <c r="CL370" s="881"/>
      <c r="CM370" s="881"/>
      <c r="CN370" s="881"/>
      <c r="CO370" s="881"/>
      <c r="CP370" s="884" t="s">
        <v>2063</v>
      </c>
      <c r="CQ370" s="881"/>
      <c r="CR370" s="881"/>
      <c r="CS370" s="881"/>
      <c r="CT370" s="881"/>
      <c r="CU370" s="885"/>
      <c r="CV370" s="881"/>
      <c r="CW370" s="136"/>
      <c r="DB370" s="886"/>
      <c r="DC370" s="887"/>
    </row>
    <row r="371" spans="1:107" ht="15.75" customHeight="1" x14ac:dyDescent="0.25">
      <c r="A371" s="1039">
        <f t="shared" ref="A371" si="2089">A383</f>
        <v>28</v>
      </c>
      <c r="B371" s="870">
        <v>1</v>
      </c>
      <c r="C371" s="1039" t="str">
        <f>Proponentes!B353</f>
        <v>UNIÓN TEMPORAL PROTECCION ANP 2021</v>
      </c>
      <c r="D371" s="726"/>
      <c r="E371" s="871"/>
      <c r="F371" s="872">
        <v>20036397801</v>
      </c>
      <c r="G371" s="873" t="str">
        <f t="shared" ref="G371" si="2090">IF(F371&lt;&gt;"",IF(F371=$DV$3,"CUMPLE","RECHAZADO"),"")</f>
        <v>CUMPLE</v>
      </c>
      <c r="H371" s="874" t="s">
        <v>1538</v>
      </c>
      <c r="I371" s="880">
        <v>17687702642</v>
      </c>
      <c r="J371" s="208">
        <v>336066350</v>
      </c>
      <c r="K371" s="173">
        <f t="shared" ref="K371:K382" si="2091">ROUND((I371*0.019),0)</f>
        <v>336066350</v>
      </c>
      <c r="L371" s="724" t="e">
        <f t="shared" ref="L371:L382" si="2092">1-I371/DF354</f>
        <v>#DIV/0!</v>
      </c>
      <c r="M371" s="175" t="e">
        <f t="shared" ref="M371:M382" si="2093">DF354/DN354</f>
        <v>#DIV/0!</v>
      </c>
      <c r="N371" s="176" t="e">
        <f t="shared" ref="N371:N382" si="2094">M371*0.019</f>
        <v>#DIV/0!</v>
      </c>
      <c r="O371" s="177" t="e">
        <f t="shared" ref="O371:O382" si="2095">(M371+N371)</f>
        <v>#DIV/0!</v>
      </c>
      <c r="P371" s="178" t="str">
        <f>IF(H371&lt;&gt;"",IF(J371=K371,IF(H371="SI",IF(AND(I371&lt;=$DF$3,I371&gt;=($DF$3*0.9)),"CUMPLE","NO CUMPLE"),IF(I371=$DF$3,"CUMPLE","NO CUMPLE")),"NO CUMPLE"),"")</f>
        <v>CUMPLE</v>
      </c>
      <c r="Q371" s="725">
        <f t="shared" ref="Q371:Q382" si="2096">DN354</f>
        <v>0</v>
      </c>
      <c r="R371" s="180">
        <f t="shared" ref="R371" si="2097">IF(F371&lt;&gt;"",IF(G371="CUMPLE",IF(P371="CUMPLE",(I371+J371),""),"RECHAZADO"),"")</f>
        <v>18023768992</v>
      </c>
      <c r="S371" s="180">
        <f t="shared" ref="S371" si="2098">IF(F371&lt;&gt;"",IF(G371="CUMPLE",IF(P371="CUMPLE",I371,""),"RECHAZADO"),"")</f>
        <v>17687702642</v>
      </c>
      <c r="T371" s="209"/>
      <c r="U371" s="209"/>
      <c r="V371" s="871"/>
      <c r="W371" s="874">
        <v>1210468</v>
      </c>
      <c r="X371" s="876">
        <v>1678919</v>
      </c>
      <c r="Y371" s="184">
        <f>ROUND(W371*$DP$3,0)</f>
        <v>88364164</v>
      </c>
      <c r="Z371" s="184">
        <f t="shared" si="2017"/>
        <v>1678919</v>
      </c>
      <c r="AA371" s="1044">
        <f t="shared" ref="AA371" si="2099">$AA$16</f>
        <v>100189.4</v>
      </c>
      <c r="AB371" s="185" t="str">
        <f>IF(W371&lt;&gt;"",IF((Y371/$DP$3)/$DN$3&lt;=$AA$20,"CUMPLE","RECHAZADO"),"")</f>
        <v>CUMPLE</v>
      </c>
      <c r="AC371" s="186">
        <f t="shared" ref="AC371:AC382" si="2100">Y371+Z371</f>
        <v>90043083</v>
      </c>
      <c r="AD371" s="186">
        <f t="shared" ref="AD371:AD382" si="2101">Y371</f>
        <v>88364164</v>
      </c>
      <c r="AE371" s="209"/>
      <c r="AF371" s="874">
        <v>150932</v>
      </c>
      <c r="AG371" s="184">
        <f>ROUND(AF371*$DQ$3,0)</f>
        <v>3320504</v>
      </c>
      <c r="AH371" s="1044">
        <f t="shared" ref="AH371" si="2102">$AH$16</f>
        <v>301987.21999999997</v>
      </c>
      <c r="AI371" s="185" t="str">
        <f>IF(AF371&lt;&gt;"",IF(AG371/$DQ$3&lt;=$AH$20,"CUMPLE","RECHAZADO"),"")</f>
        <v>CUMPLE</v>
      </c>
      <c r="AJ371" s="209"/>
      <c r="AK371" s="874">
        <v>120465</v>
      </c>
      <c r="AL371" s="184">
        <f>ROUND(AK371*$DR$3,0)</f>
        <v>8793945</v>
      </c>
      <c r="AM371" s="1044">
        <f t="shared" ref="AM371" si="2103">$AM$16</f>
        <v>240934</v>
      </c>
      <c r="AN371" s="185" t="str">
        <f>IF(AK371&lt;&gt;"",IF(AL371/$DR$3&lt;=$AM$20,"CUMPLE","RECHAZADO"),"")</f>
        <v>CUMPLE</v>
      </c>
      <c r="AO371" s="209"/>
      <c r="AP371" s="892"/>
      <c r="AQ371" s="184">
        <f>ROUND(AP371*$DS$3,0)</f>
        <v>0</v>
      </c>
      <c r="AR371" s="1044">
        <f t="shared" ref="AR371" si="2104">$AR$16</f>
        <v>316072.26</v>
      </c>
      <c r="AS371" s="185" t="str">
        <f>IF(AP371&lt;&gt;"",IF(AQ371/$DR$3&lt;=$AR$20,"CUMPLE","RECHAZADO"),"")</f>
        <v/>
      </c>
      <c r="AT371" s="185"/>
      <c r="AU371" s="194">
        <f t="shared" ref="AU371:AU382" si="2105">AG371+AL371+AQ371</f>
        <v>12114449</v>
      </c>
      <c r="AV371" s="874">
        <v>2301745</v>
      </c>
      <c r="AW371" s="877">
        <f t="shared" ref="AW371:AW382" si="2106">ROUND((AG371+AL371+AQ371)*19%,0)</f>
        <v>2301745</v>
      </c>
      <c r="AX371" s="877">
        <f t="shared" ref="AX371:AX382" si="2107">ROUND((AG371+AL371+AQ371)*$AV$16,0)</f>
        <v>14416194</v>
      </c>
      <c r="AY371" s="877" t="str">
        <f t="shared" ref="AY371:AY373" si="2108">IF(AV371&lt;&gt;"",IF(AI371="CUMPLE",IF(AN371="CUMPLE","CUMPLE","NO CUMPLE"),"NO CUMPLE")," ")</f>
        <v>CUMPLE</v>
      </c>
      <c r="AZ371" s="871"/>
      <c r="BA371" s="874">
        <v>2190786</v>
      </c>
      <c r="BB371" s="184">
        <f>ROUND(BA371*$DQ$3,0)</f>
        <v>48197292</v>
      </c>
      <c r="BC371" s="184">
        <f t="shared" ref="BC371" si="2109">$BC$3</f>
        <v>339892784</v>
      </c>
      <c r="BD371" s="185" t="str">
        <f t="shared" ref="BD371" si="2110">IF(BA371&lt;&gt;"",IF(BB371&lt;=BC371,"CUMPLE","RECHAZADO"),"")</f>
        <v>CUMPLE</v>
      </c>
      <c r="BE371" s="209"/>
      <c r="BF371" s="874">
        <v>2058331</v>
      </c>
      <c r="BG371" s="184">
        <f>ROUND(BF371*$DR$3,0)</f>
        <v>150258163</v>
      </c>
      <c r="BH371" s="184">
        <f t="shared" ref="BH371" si="2111">$BH$3</f>
        <v>1059638654</v>
      </c>
      <c r="BI371" s="185" t="str">
        <f t="shared" ref="BI371:BI382" si="2112">IF(BF371&lt;&gt;"",IF(BG371&lt;=BH371,"CUMPLE","RECHAZADO"),"")</f>
        <v>CUMPLE</v>
      </c>
      <c r="BJ371" s="209"/>
      <c r="BK371" s="892"/>
      <c r="BL371" s="184">
        <f>ROUND(BK371*$DS$3,0)</f>
        <v>0</v>
      </c>
      <c r="BM371" s="1044">
        <f t="shared" ref="BM371" si="2113">$BM$16</f>
        <v>74539289</v>
      </c>
      <c r="BN371" s="185" t="str">
        <f>IF(BK371&lt;&gt;"",IF((BL371/$DR$3)/$DN$3&lt;=$BM$20,"CUMPLE","RECHAZADO"),"")</f>
        <v/>
      </c>
      <c r="BO371" s="878"/>
      <c r="BP371" s="194">
        <f t="shared" ref="BP371:BP382" si="2114">BB371+BG371+BL371</f>
        <v>198455455</v>
      </c>
      <c r="BQ371" s="874">
        <v>37706536</v>
      </c>
      <c r="BR371" s="877">
        <f t="shared" ref="BR371:BR382" si="2115">ROUND((BB371+BG371+BL371)*19%,0)</f>
        <v>37706536</v>
      </c>
      <c r="BS371" s="877">
        <f t="shared" ref="BS371:BS382" si="2116">ROUND((BB371+BG371+BL371)*$AV$16,0)</f>
        <v>236161991</v>
      </c>
      <c r="BT371" s="877" t="str">
        <f t="shared" ref="BT371:BT373" si="2117">IF(BQ371&lt;&gt;"",IF(BD371="CUMPLE",IF(BI371="CUMPLE","CUMPLE","NO CUMPLE"),"NO CUMPLE")," ")</f>
        <v>CUMPLE</v>
      </c>
      <c r="BU371" s="871"/>
      <c r="BV371" s="874">
        <v>133319484</v>
      </c>
      <c r="BW371" s="874">
        <v>2533070</v>
      </c>
      <c r="BX371" s="194">
        <f t="shared" ref="BX371:BX382" si="2118">ROUND((BV371*10%)*19%,0)</f>
        <v>2533070</v>
      </c>
      <c r="BY371" s="194" t="str">
        <f>IF(BV371&lt;&gt;"",IF(AND(BV371/$DN$3&lt;=$BY$15,BV371/$DN$3&gt;=$BY$16),"CUMPLE","RECHAZADO"),"")</f>
        <v>CUMPLE</v>
      </c>
      <c r="BZ371" s="194">
        <f t="shared" ref="BZ371:BZ382" si="2119">BV371</f>
        <v>133319484</v>
      </c>
      <c r="CA371" s="194">
        <f t="shared" ref="CA371:CA382" si="2120">BZ371+BX371</f>
        <v>135852554</v>
      </c>
      <c r="CB371" s="871"/>
      <c r="CC371" s="874"/>
      <c r="CD371" s="874"/>
      <c r="CE371" s="194">
        <f t="shared" ref="CE371:CE382" si="2121">ROUND((CC371*10%)*19%,0)</f>
        <v>0</v>
      </c>
      <c r="CF371" s="194" t="str">
        <f>IF(CC371&lt;&gt;"",IF(AND(CC371/$DN$3&lt;=$CF$15,CC371/$DS$3&gt;=$CF$16),"CUMPLE","RECHAZADO"),"")</f>
        <v/>
      </c>
      <c r="CG371" s="194">
        <f t="shared" ref="CG371:CG382" si="2122">CC371</f>
        <v>0</v>
      </c>
      <c r="CH371" s="194">
        <f t="shared" ref="CH371:CH382" si="2123">CG371+CE371</f>
        <v>0</v>
      </c>
      <c r="CI371" s="194"/>
      <c r="CJ371" s="232">
        <f t="shared" ref="CJ371:CJ382" si="2124">R371</f>
        <v>18023768992</v>
      </c>
      <c r="CK371" s="197">
        <f t="shared" ref="CK371:CK382" si="2125">AC371+AX371+BS371+CA371+CH371</f>
        <v>476473822</v>
      </c>
      <c r="CL371" s="232">
        <f t="shared" ref="CL371" si="2126">IF(CJ371="RECHAZADO","RECHAZADO",IF(CJ371&lt;&gt;"",CJ371+CK371,""))</f>
        <v>18500242814</v>
      </c>
      <c r="CM371" s="871"/>
      <c r="CN371" s="200">
        <f t="shared" ref="CN371:CN382" si="2127">S371</f>
        <v>17687702642</v>
      </c>
      <c r="CO371" s="200">
        <f t="shared" ref="CO371:CO382" si="2128">AD371+AU371+BP371+BZ371+CG371</f>
        <v>432253552</v>
      </c>
      <c r="CP371" s="200">
        <f t="shared" ref="CP371" si="2129">IF(CN371="RECHAZADO","RECHAZADO",IF(CN371&lt;&gt;"",CN371+CO371,""))</f>
        <v>18119956194</v>
      </c>
      <c r="CQ371" s="871"/>
      <c r="CR371" s="194">
        <f t="shared" si="2049"/>
        <v>18023768992</v>
      </c>
      <c r="CS371" s="194">
        <f>(W371*$DP$3)+X371+(AF371*$DQ$3)+(AK371*$DR$3)+(AP371*$DS$3)+AV371+(BA371*$DQ$3)+(BF371*$DR$3)+(BK371*$DS$3)+BQ371+BV371+BW371+CC371+CD371</f>
        <v>476473822</v>
      </c>
      <c r="CT371" s="200">
        <f t="shared" ref="CT371:CT382" si="2130">CR371+CS371</f>
        <v>18500242814</v>
      </c>
      <c r="CU371" s="874">
        <v>18500242814</v>
      </c>
      <c r="CV371" s="200" t="str">
        <f t="shared" ref="CV371" si="2131">IF(CU371&lt;&gt;"",IF(CT371=CU371,"OK","REVISAR"),"")</f>
        <v>OK</v>
      </c>
      <c r="CW371" s="136"/>
      <c r="DB371" s="879" t="str">
        <f t="shared" ref="DB371" si="2132">IF(F371&lt;&gt;"",IF(G371="CUMPLE",IF(P371="CUMPLE",IF(AB371="CUMPLE",IF(AY371="CUMPLE",IF(BT371="CUMPLE",IF(BY371="CUMPLE","HABILITADO","RECHAZADO"),"RECHAZADO"),"RECHAZADO"),"RECHAZADO"),"RECHAZADO"),"RECHAZADO"),"")</f>
        <v>HABILITADO</v>
      </c>
      <c r="DC371" s="888"/>
    </row>
    <row r="372" spans="1:107" x14ac:dyDescent="0.25">
      <c r="A372" s="1039"/>
      <c r="B372" s="870">
        <v>2</v>
      </c>
      <c r="C372" s="1039"/>
      <c r="D372" s="726"/>
      <c r="E372" s="871"/>
      <c r="F372" s="872">
        <v>17613055238</v>
      </c>
      <c r="G372" s="873" t="str">
        <f t="shared" ref="G372" si="2133">IF(F372&lt;&gt;"",IF(F372=$DV$4,"CUMPLE","RECHAZADO"),"")</f>
        <v>CUMPLE</v>
      </c>
      <c r="H372" s="874" t="s">
        <v>1538</v>
      </c>
      <c r="I372" s="880">
        <v>15808937886</v>
      </c>
      <c r="J372" s="208">
        <v>300369820</v>
      </c>
      <c r="K372" s="173">
        <f t="shared" si="2091"/>
        <v>300369820</v>
      </c>
      <c r="L372" s="724" t="e">
        <f t="shared" si="2092"/>
        <v>#DIV/0!</v>
      </c>
      <c r="M372" s="175" t="e">
        <f t="shared" si="2093"/>
        <v>#DIV/0!</v>
      </c>
      <c r="N372" s="176" t="e">
        <f t="shared" si="2094"/>
        <v>#DIV/0!</v>
      </c>
      <c r="O372" s="177" t="e">
        <f t="shared" si="2095"/>
        <v>#DIV/0!</v>
      </c>
      <c r="P372" s="178" t="str">
        <f>IF(H372&lt;&gt;"",IF(J372=K372,IF(H372="SI",IF(AND(I372&lt;=$DF$4,I372&gt;=($DF$4*0.9)),"CUMPLE","NO CUMPLE"),IF(I372=$DF$4,"CUMPLE","NO CUMPLE")),"NO CUMPLE"),"")</f>
        <v>CUMPLE</v>
      </c>
      <c r="Q372" s="725">
        <f t="shared" si="2096"/>
        <v>0</v>
      </c>
      <c r="R372" s="180">
        <f t="shared" si="2054"/>
        <v>16109307706</v>
      </c>
      <c r="S372" s="180">
        <f t="shared" si="2016"/>
        <v>15808937886</v>
      </c>
      <c r="T372" s="209"/>
      <c r="U372" s="209"/>
      <c r="V372" s="871"/>
      <c r="W372" s="874">
        <v>1313311</v>
      </c>
      <c r="X372" s="876">
        <v>1322504</v>
      </c>
      <c r="Y372" s="184">
        <f>ROUND(W372*$DP$4,0)</f>
        <v>69605483</v>
      </c>
      <c r="Z372" s="184">
        <f t="shared" si="2017"/>
        <v>1322504</v>
      </c>
      <c r="AA372" s="1044"/>
      <c r="AB372" s="185" t="str">
        <f>IF(W372&lt;&gt;"",IF((Y372/$DP$4)/$DN$4&lt;=$AA$20,"CUMPLE","RECHAZADO"),"")</f>
        <v>CUMPLE</v>
      </c>
      <c r="AC372" s="186">
        <f t="shared" si="2100"/>
        <v>70927987</v>
      </c>
      <c r="AD372" s="186">
        <f t="shared" si="2101"/>
        <v>69605483</v>
      </c>
      <c r="AE372" s="209"/>
      <c r="AF372" s="874">
        <v>150932</v>
      </c>
      <c r="AG372" s="184">
        <f>ROUND(AF372*$DQ$4,0)</f>
        <v>754660</v>
      </c>
      <c r="AH372" s="1044"/>
      <c r="AI372" s="185" t="str">
        <f>IF(AF372&lt;&gt;"",IF(AG372/$DQ$4&lt;=$AH$20,"CUMPLE","RECHAZADO"),"")</f>
        <v>CUMPLE</v>
      </c>
      <c r="AJ372" s="209"/>
      <c r="AK372" s="874">
        <v>120465</v>
      </c>
      <c r="AL372" s="184">
        <f>ROUND(AK372*$DR$4,0)</f>
        <v>6384645</v>
      </c>
      <c r="AM372" s="1044"/>
      <c r="AN372" s="185" t="str">
        <f>IF(AK372&lt;&gt;"",IF(AL372/$DR$4&lt;=$AM$20,"CUMPLE","RECHAZADO"),"")</f>
        <v>CUMPLE</v>
      </c>
      <c r="AO372" s="209"/>
      <c r="AP372" s="874"/>
      <c r="AQ372" s="184">
        <f>ROUND(AP372*$DS$4,0)</f>
        <v>0</v>
      </c>
      <c r="AR372" s="1044"/>
      <c r="AS372" s="185" t="str">
        <f>IF(AP372&lt;&gt;"",IF(AQ372/$DR$4&lt;=$AR$20,"CUMPLE","RECHAZADO"),"")</f>
        <v/>
      </c>
      <c r="AT372" s="185"/>
      <c r="AU372" s="194">
        <f t="shared" si="2105"/>
        <v>7139305</v>
      </c>
      <c r="AV372" s="874">
        <v>1356468</v>
      </c>
      <c r="AW372" s="877">
        <f t="shared" si="2106"/>
        <v>1356468</v>
      </c>
      <c r="AX372" s="877">
        <f t="shared" si="2107"/>
        <v>8495773</v>
      </c>
      <c r="AY372" s="877" t="str">
        <f t="shared" si="2108"/>
        <v>CUMPLE</v>
      </c>
      <c r="AZ372" s="871"/>
      <c r="BA372" s="874">
        <v>2376924</v>
      </c>
      <c r="BB372" s="184">
        <f>ROUND(BA372*$DQ$4,0)</f>
        <v>11884620</v>
      </c>
      <c r="BC372" s="184">
        <f t="shared" ref="BC372" si="2134">$BC$4</f>
        <v>92828885</v>
      </c>
      <c r="BD372" s="185" t="str">
        <f t="shared" si="2029"/>
        <v>CUMPLE</v>
      </c>
      <c r="BE372" s="209"/>
      <c r="BF372" s="874">
        <v>2233216</v>
      </c>
      <c r="BG372" s="184">
        <f>ROUND(BF372*$DR$4,0)</f>
        <v>118360448</v>
      </c>
      <c r="BH372" s="184">
        <f t="shared" ref="BH372" si="2135">$BH$4</f>
        <v>924495218</v>
      </c>
      <c r="BI372" s="185" t="str">
        <f t="shared" si="2112"/>
        <v>CUMPLE</v>
      </c>
      <c r="BJ372" s="209"/>
      <c r="BK372" s="874"/>
      <c r="BL372" s="184">
        <f>ROUND(BK372*$DS$4,0)</f>
        <v>0</v>
      </c>
      <c r="BM372" s="1044"/>
      <c r="BN372" s="185" t="str">
        <f>IF(BK372&lt;&gt;"",IF((BL372/$DR$4)/$DN$4&lt;=$BM$20,"CUMPLE","RECHAZADO"),"")</f>
        <v/>
      </c>
      <c r="BO372" s="878"/>
      <c r="BP372" s="194">
        <f t="shared" si="2114"/>
        <v>130245068</v>
      </c>
      <c r="BQ372" s="874">
        <v>24746563</v>
      </c>
      <c r="BR372" s="877">
        <f t="shared" si="2115"/>
        <v>24746563</v>
      </c>
      <c r="BS372" s="877">
        <f t="shared" si="2116"/>
        <v>154991631</v>
      </c>
      <c r="BT372" s="877" t="str">
        <f t="shared" si="2117"/>
        <v>CUMPLE</v>
      </c>
      <c r="BU372" s="871"/>
      <c r="BV372" s="874">
        <v>128471218</v>
      </c>
      <c r="BW372" s="874">
        <v>2440953</v>
      </c>
      <c r="BX372" s="194">
        <f t="shared" si="2118"/>
        <v>2440953</v>
      </c>
      <c r="BY372" s="194" t="str">
        <f>IF(BV372&lt;&gt;"",IF(AND(BV372/$DN$4&lt;=$BY$15,BV372/$DN$4&gt;=$BY$16),"CUMPLE","RECHAZADO"),"")</f>
        <v>CUMPLE</v>
      </c>
      <c r="BZ372" s="194">
        <f t="shared" si="2119"/>
        <v>128471218</v>
      </c>
      <c r="CA372" s="194">
        <f t="shared" si="2120"/>
        <v>130912171</v>
      </c>
      <c r="CB372" s="871"/>
      <c r="CC372" s="874"/>
      <c r="CD372" s="874"/>
      <c r="CE372" s="194">
        <f t="shared" si="2121"/>
        <v>0</v>
      </c>
      <c r="CF372" s="194" t="str">
        <f>IF(CC372&lt;&gt;"",IF(AND(CC372/$DN$4&lt;=$CF$15,CC372/$DS$4&gt;=$CF$16),"CUMPLE","RECHAZADO"),"")</f>
        <v/>
      </c>
      <c r="CG372" s="194">
        <f t="shared" si="2122"/>
        <v>0</v>
      </c>
      <c r="CH372" s="194">
        <f t="shared" si="2123"/>
        <v>0</v>
      </c>
      <c r="CI372" s="194"/>
      <c r="CJ372" s="232">
        <f t="shared" si="2124"/>
        <v>16109307706</v>
      </c>
      <c r="CK372" s="197">
        <f t="shared" si="2125"/>
        <v>365327562</v>
      </c>
      <c r="CL372" s="232">
        <f t="shared" si="2045"/>
        <v>16474635268</v>
      </c>
      <c r="CM372" s="871"/>
      <c r="CN372" s="200">
        <f t="shared" si="2127"/>
        <v>15808937886</v>
      </c>
      <c r="CO372" s="200">
        <f t="shared" si="2128"/>
        <v>335461074</v>
      </c>
      <c r="CP372" s="200">
        <f t="shared" si="2048"/>
        <v>16144398960</v>
      </c>
      <c r="CQ372" s="871"/>
      <c r="CR372" s="194">
        <f t="shared" si="2049"/>
        <v>16109307706</v>
      </c>
      <c r="CS372" s="194">
        <f>(W372*$DP$4)+X372+(AF372*$DQ$4)+(AK372*$DR$4)+(AP372*$DS$4)+AV372+(BA372*$DQ$4)+(BF372*$DR$4)+(BK372*$DS$4)+BQ372+BV372+BW372+CC372+CD372</f>
        <v>365327562</v>
      </c>
      <c r="CT372" s="200">
        <f t="shared" si="2130"/>
        <v>16474635268</v>
      </c>
      <c r="CU372" s="874">
        <v>16474635268</v>
      </c>
      <c r="CV372" s="200" t="str">
        <f t="shared" si="2051"/>
        <v>OK</v>
      </c>
      <c r="CW372" s="136"/>
      <c r="DB372" s="879" t="str">
        <f t="shared" si="2052"/>
        <v>HABILITADO</v>
      </c>
      <c r="DC372" s="888"/>
    </row>
    <row r="373" spans="1:107" hidden="1" x14ac:dyDescent="0.25">
      <c r="A373" s="1041"/>
      <c r="B373" s="167">
        <v>3</v>
      </c>
      <c r="C373" s="1043"/>
      <c r="D373" s="220"/>
      <c r="E373" s="156"/>
      <c r="F373" s="168"/>
      <c r="G373" s="169" t="str">
        <f t="shared" ref="G373" si="2136">IF(F373&lt;&gt;"",IF(F373=$DV$5,"CUMPLE","RECHAZADO"),"")</f>
        <v/>
      </c>
      <c r="H373" s="170"/>
      <c r="I373" s="221"/>
      <c r="J373" s="172"/>
      <c r="K373" s="827">
        <f t="shared" si="2091"/>
        <v>0</v>
      </c>
      <c r="L373" s="174" t="e">
        <f t="shared" si="2092"/>
        <v>#DIV/0!</v>
      </c>
      <c r="M373" s="175" t="e">
        <f t="shared" si="2093"/>
        <v>#DIV/0!</v>
      </c>
      <c r="N373" s="176" t="e">
        <f t="shared" si="2094"/>
        <v>#DIV/0!</v>
      </c>
      <c r="O373" s="177" t="e">
        <f t="shared" si="2095"/>
        <v>#DIV/0!</v>
      </c>
      <c r="P373" s="179" t="str">
        <f>IF(H373&lt;&gt;"",IF(J373=K373,IF(H373="SI",IF(AND(I373&lt;=$DF$5,I373&gt;=($DF$5*0.9)),"CUMPLE","NO CUMPLE"),IF(I373=$DF$5,"CUMPLE","NO CUMPLE")),"NO CUMPLE"),"")</f>
        <v/>
      </c>
      <c r="Q373" s="179">
        <f t="shared" si="2096"/>
        <v>0</v>
      </c>
      <c r="R373" s="828" t="str">
        <f t="shared" si="2054"/>
        <v/>
      </c>
      <c r="S373" s="828" t="str">
        <f t="shared" si="2016"/>
        <v/>
      </c>
      <c r="T373" s="181"/>
      <c r="U373" s="182"/>
      <c r="V373" s="155"/>
      <c r="W373" s="170"/>
      <c r="X373" s="183"/>
      <c r="Y373" s="829">
        <f>ROUND(W373*$DP$5,0)</f>
        <v>0</v>
      </c>
      <c r="Z373" s="829">
        <f t="shared" si="2017"/>
        <v>0</v>
      </c>
      <c r="AA373" s="1045"/>
      <c r="AB373" s="244" t="str">
        <f>IF(W373&lt;&gt;"",IF((Y373/$DP$5)/$DN$5&lt;=$AA$20,"CUMPLE","RECHAZADO"),"")</f>
        <v/>
      </c>
      <c r="AC373" s="830">
        <f t="shared" si="2100"/>
        <v>0</v>
      </c>
      <c r="AD373" s="830">
        <f t="shared" si="2101"/>
        <v>0</v>
      </c>
      <c r="AE373" s="181"/>
      <c r="AF373" s="170"/>
      <c r="AG373" s="829">
        <f>ROUND(AF373*$DQ$5,0)</f>
        <v>0</v>
      </c>
      <c r="AH373" s="1045"/>
      <c r="AI373" s="244" t="str">
        <f>IF(AF373&lt;&gt;"",IF(AG373/$DQ$5&lt;=$AH$20,"CUMPLE","RECHAZADO"),"")</f>
        <v/>
      </c>
      <c r="AJ373" s="181"/>
      <c r="AK373" s="170"/>
      <c r="AL373" s="829">
        <f>ROUND(AK373*$DR$5,0)</f>
        <v>0</v>
      </c>
      <c r="AM373" s="1045"/>
      <c r="AN373" s="244" t="str">
        <f>IF(AK373&lt;&gt;"",IF(AL373/$DR$5&lt;=$AM$20,"CUMPLE","RECHAZADO"),"")</f>
        <v/>
      </c>
      <c r="AO373" s="181"/>
      <c r="AP373" s="170"/>
      <c r="AQ373" s="829">
        <f>ROUND(AP373*$DS$5,0)</f>
        <v>0</v>
      </c>
      <c r="AR373" s="1045"/>
      <c r="AS373" s="244" t="str">
        <f>IF(AP373&lt;&gt;"",IF(AQ373/$DR$5&lt;=$AR$20,"CUMPLE","RECHAZADO"),"")</f>
        <v/>
      </c>
      <c r="AT373" s="187"/>
      <c r="AU373" s="831">
        <f t="shared" si="2105"/>
        <v>0</v>
      </c>
      <c r="AV373" s="170"/>
      <c r="AW373" s="832">
        <f t="shared" si="2106"/>
        <v>0</v>
      </c>
      <c r="AX373" s="832">
        <f t="shared" si="2107"/>
        <v>0</v>
      </c>
      <c r="AY373" s="832" t="str">
        <f t="shared" si="2108"/>
        <v xml:space="preserve"> </v>
      </c>
      <c r="AZ373" s="155"/>
      <c r="BA373" s="170"/>
      <c r="BB373" s="829">
        <f>ROUND(BA373*$DQ$5,0)</f>
        <v>0</v>
      </c>
      <c r="BC373" s="834">
        <f t="shared" ref="BC373" si="2137">$BC$5</f>
        <v>123465503</v>
      </c>
      <c r="BD373" s="729" t="str">
        <f t="shared" si="2029"/>
        <v/>
      </c>
      <c r="BE373" s="181"/>
      <c r="BF373" s="170"/>
      <c r="BG373" s="829">
        <f>ROUND(BF373*$DR$5,0)</f>
        <v>0</v>
      </c>
      <c r="BH373" s="829">
        <f t="shared" ref="BH373" si="2138">$BH$5</f>
        <v>1325724320</v>
      </c>
      <c r="BI373" s="729" t="str">
        <f t="shared" si="2112"/>
        <v/>
      </c>
      <c r="BJ373" s="181"/>
      <c r="BK373" s="170"/>
      <c r="BL373" s="829">
        <f>ROUND(BK373*$DS$5,0)</f>
        <v>0</v>
      </c>
      <c r="BM373" s="1045"/>
      <c r="BN373" s="244" t="str">
        <f>IF(BK373&lt;&gt;"",IF((BL373/$DR$5)/$DN$5&lt;=$BM$20,"CUMPLE","RECHAZADO"),"")</f>
        <v/>
      </c>
      <c r="BO373" s="193"/>
      <c r="BP373" s="831">
        <f t="shared" si="2114"/>
        <v>0</v>
      </c>
      <c r="BQ373" s="170"/>
      <c r="BR373" s="832">
        <f t="shared" si="2115"/>
        <v>0</v>
      </c>
      <c r="BS373" s="832">
        <f t="shared" si="2116"/>
        <v>0</v>
      </c>
      <c r="BT373" s="832" t="str">
        <f t="shared" si="2117"/>
        <v xml:space="preserve"> </v>
      </c>
      <c r="BU373" s="155"/>
      <c r="BV373" s="170"/>
      <c r="BW373" s="170"/>
      <c r="BX373" s="835">
        <f t="shared" si="2118"/>
        <v>0</v>
      </c>
      <c r="BY373" s="835" t="str">
        <f>IF(BV373&lt;&gt;"",IF(AND(BV373/$DN$5&lt;=$BY$15,BV373/$DN$5&gt;=$BY$16),"CUMPLE","RECHAZADO"),"")</f>
        <v/>
      </c>
      <c r="BZ373" s="835">
        <f t="shared" si="2119"/>
        <v>0</v>
      </c>
      <c r="CA373" s="835">
        <f t="shared" si="2120"/>
        <v>0</v>
      </c>
      <c r="CB373" s="155"/>
      <c r="CC373" s="170"/>
      <c r="CD373" s="170"/>
      <c r="CE373" s="835">
        <f t="shared" si="2121"/>
        <v>0</v>
      </c>
      <c r="CF373" s="835" t="str">
        <f>IF(CC373&lt;&gt;"",IF(AND(CC373/$DN$5&lt;=$CF$15,CC373/$DS$5&gt;=$CF$16),"CUMPLE","RECHAZADO"),"")</f>
        <v/>
      </c>
      <c r="CG373" s="835">
        <f t="shared" si="2122"/>
        <v>0</v>
      </c>
      <c r="CH373" s="835">
        <f t="shared" si="2123"/>
        <v>0</v>
      </c>
      <c r="CI373" s="195"/>
      <c r="CJ373" s="86" t="str">
        <f t="shared" si="2124"/>
        <v/>
      </c>
      <c r="CK373" s="836">
        <f t="shared" si="2125"/>
        <v>0</v>
      </c>
      <c r="CL373" s="837" t="str">
        <f t="shared" si="2045"/>
        <v/>
      </c>
      <c r="CM373" s="155"/>
      <c r="CN373" s="838" t="str">
        <f t="shared" si="2127"/>
        <v/>
      </c>
      <c r="CO373" s="839">
        <f t="shared" si="2128"/>
        <v>0</v>
      </c>
      <c r="CP373" s="840" t="str">
        <f t="shared" si="2048"/>
        <v/>
      </c>
      <c r="CQ373" s="156"/>
      <c r="CR373" s="841">
        <f t="shared" si="2049"/>
        <v>0</v>
      </c>
      <c r="CS373" s="835">
        <f>(W373*$DP$5)+X373+(AF373*$DQ$5)+(AK373*$DR$5)+(AP373*$DS$5)+AV373+(BA373*$DQ$5)+(BF373*$DR$5)+(BK373*$DS$5)+BQ373+BV373+BW373+CC373+CD373</f>
        <v>0</v>
      </c>
      <c r="CT373" s="840">
        <f t="shared" si="2130"/>
        <v>0</v>
      </c>
      <c r="CU373" s="842"/>
      <c r="CV373" s="840" t="str">
        <f t="shared" si="2051"/>
        <v/>
      </c>
      <c r="DB373" s="843" t="str">
        <f t="shared" si="2052"/>
        <v/>
      </c>
      <c r="DC373" s="36"/>
    </row>
    <row r="374" spans="1:107" hidden="1" x14ac:dyDescent="0.25">
      <c r="A374" s="1046"/>
      <c r="B374" s="870">
        <v>4</v>
      </c>
      <c r="C374" s="1043"/>
      <c r="D374" s="220"/>
      <c r="E374" s="156"/>
      <c r="F374" s="207"/>
      <c r="G374" s="169" t="str">
        <f t="shared" ref="G374" si="2139">IF(F374&lt;&gt;"",IF(F374=$DV$6,"CUMPLE","RECHAZADO"),"")</f>
        <v/>
      </c>
      <c r="H374" s="170"/>
      <c r="I374" s="216"/>
      <c r="J374" s="208"/>
      <c r="K374" s="173">
        <f t="shared" si="2091"/>
        <v>0</v>
      </c>
      <c r="L374" s="174" t="e">
        <f t="shared" si="2092"/>
        <v>#DIV/0!</v>
      </c>
      <c r="M374" s="175" t="e">
        <f t="shared" si="2093"/>
        <v>#DIV/0!</v>
      </c>
      <c r="N374" s="176" t="e">
        <f t="shared" si="2094"/>
        <v>#DIV/0!</v>
      </c>
      <c r="O374" s="177" t="e">
        <f t="shared" si="2095"/>
        <v>#DIV/0!</v>
      </c>
      <c r="P374" s="178" t="str">
        <f>IF(H374&lt;&gt;"",IF(J374=K374,IF(H374="SI",IF(AND(I374&lt;=$DF$6,I374&gt;=($DF$6*0.9)),"CUMPLE","NO CUMPLE"),IF(I374=$DF$6,"CUMPLE","NO CUMPLE")),"NO CUMPLE"),"")</f>
        <v/>
      </c>
      <c r="Q374" s="179">
        <f t="shared" si="2096"/>
        <v>0</v>
      </c>
      <c r="R374" s="180" t="str">
        <f t="shared" si="2054"/>
        <v/>
      </c>
      <c r="S374" s="180" t="str">
        <f t="shared" si="2016"/>
        <v/>
      </c>
      <c r="T374" s="209"/>
      <c r="U374" s="210"/>
      <c r="V374" s="155"/>
      <c r="W374" s="211"/>
      <c r="X374" s="212"/>
      <c r="Y374" s="184">
        <f>ROUND(W374*$DP$6,0)</f>
        <v>0</v>
      </c>
      <c r="Z374" s="184">
        <f t="shared" si="2017"/>
        <v>0</v>
      </c>
      <c r="AA374" s="1045"/>
      <c r="AB374" s="185" t="str">
        <f>IF(W374&lt;&gt;"",IF((Y374/$DP$6)/$DN$6&lt;=$AA$20,"CUMPLE","RECHAZADO"),"")</f>
        <v/>
      </c>
      <c r="AC374" s="186">
        <f t="shared" si="2100"/>
        <v>0</v>
      </c>
      <c r="AD374" s="186">
        <f t="shared" si="2101"/>
        <v>0</v>
      </c>
      <c r="AE374" s="209"/>
      <c r="AF374" s="211"/>
      <c r="AG374" s="184">
        <f>ROUND(AF374*$DQ$6,0)</f>
        <v>0</v>
      </c>
      <c r="AH374" s="1045"/>
      <c r="AI374" s="185" t="str">
        <f>IF(AF374&lt;&gt;"",IF(AG374/$DQ$6&lt;=$AH$20,"CUMPLE","RECHAZADO"),"")</f>
        <v/>
      </c>
      <c r="AJ374" s="209"/>
      <c r="AK374" s="211"/>
      <c r="AL374" s="184">
        <f>ROUND(AK374*$DR$6,0)</f>
        <v>0</v>
      </c>
      <c r="AM374" s="1045"/>
      <c r="AN374" s="185" t="str">
        <f>IF(AK374&lt;&gt;"",IF(AL374/$DR$6&lt;=$AM$20,"CUMPLE","RECHAZADO"),"")</f>
        <v/>
      </c>
      <c r="AO374" s="209"/>
      <c r="AP374" s="211"/>
      <c r="AQ374" s="184">
        <f>ROUND(AP374*$DS$6,0)</f>
        <v>0</v>
      </c>
      <c r="AR374" s="1045"/>
      <c r="AS374" s="185" t="str">
        <f>IF(AP374&lt;&gt;"",IF(AQ374/$DR$6&lt;=$AR$20,"CUMPLE","RECHAZADO"),"")</f>
        <v/>
      </c>
      <c r="AT374" s="213"/>
      <c r="AU374" s="188">
        <f t="shared" si="2105"/>
        <v>0</v>
      </c>
      <c r="AV374" s="170"/>
      <c r="AW374" s="189">
        <f t="shared" si="2106"/>
        <v>0</v>
      </c>
      <c r="AX374" s="189">
        <f t="shared" si="2107"/>
        <v>0</v>
      </c>
      <c r="AY374" s="189" t="str">
        <f>IF(AV374&lt;&gt;"",IF(AN374="CUMPLE","CUMPLE","NO CUMPLE"),"")</f>
        <v/>
      </c>
      <c r="AZ374" s="155"/>
      <c r="BA374" s="211"/>
      <c r="BB374" s="184">
        <f>ROUND(BA374*$DQ$6,0)</f>
        <v>0</v>
      </c>
      <c r="BC374" s="191">
        <f t="shared" ref="BC374" si="2140">$BC$6</f>
        <v>599037720</v>
      </c>
      <c r="BD374" s="192" t="str">
        <f t="shared" si="2029"/>
        <v/>
      </c>
      <c r="BE374" s="209"/>
      <c r="BF374" s="211"/>
      <c r="BG374" s="184">
        <f>ROUND(BF374*$DR$6,0)</f>
        <v>0</v>
      </c>
      <c r="BH374" s="184">
        <f t="shared" ref="BH374" si="2141">$BH$6</f>
        <v>1500854400</v>
      </c>
      <c r="BI374" s="192" t="str">
        <f t="shared" si="2112"/>
        <v/>
      </c>
      <c r="BJ374" s="209"/>
      <c r="BK374" s="211"/>
      <c r="BL374" s="184">
        <f>ROUND(BK374*$DS$6,0)</f>
        <v>0</v>
      </c>
      <c r="BM374" s="1045"/>
      <c r="BN374" s="185" t="str">
        <f>IF(BK374&lt;&gt;"",IF((BL374/$DR$6)/$DN$6&lt;=$BM$20,"CUMPLE","RECHAZADO"),"")</f>
        <v/>
      </c>
      <c r="BO374" s="214"/>
      <c r="BP374" s="188">
        <f t="shared" si="2114"/>
        <v>0</v>
      </c>
      <c r="BQ374" s="170"/>
      <c r="BR374" s="189">
        <f t="shared" si="2115"/>
        <v>0</v>
      </c>
      <c r="BS374" s="189">
        <f t="shared" si="2116"/>
        <v>0</v>
      </c>
      <c r="BT374" s="189" t="str">
        <f>IF(BQ374&lt;&gt;"",IF(BI374="CUMPLE","CUMPLE","NO CUMPLE"),"")</f>
        <v/>
      </c>
      <c r="BU374" s="155"/>
      <c r="BV374" s="170"/>
      <c r="BW374" s="170"/>
      <c r="BX374" s="194">
        <f t="shared" si="2118"/>
        <v>0</v>
      </c>
      <c r="BY374" s="194" t="str">
        <f>IF(BV374&lt;&gt;"",IF(AND(BV374/$DN$6&lt;=$BY$15,BV374/$DN$6&gt;=$BY$16),"CUMPLE","RECHAZADO"),"")</f>
        <v/>
      </c>
      <c r="BZ374" s="194">
        <f t="shared" si="2119"/>
        <v>0</v>
      </c>
      <c r="CA374" s="194">
        <f t="shared" si="2120"/>
        <v>0</v>
      </c>
      <c r="CB374" s="155"/>
      <c r="CC374" s="170"/>
      <c r="CD374" s="170"/>
      <c r="CE374" s="194">
        <f t="shared" si="2121"/>
        <v>0</v>
      </c>
      <c r="CF374" s="194" t="str">
        <f>IF(CC374&lt;&gt;"",IF(AND(CC374/$DN$6&lt;=$CF$15,CC374/$DS$6&gt;=$CF$16),"CUMPLE","RECHAZADO"),"")</f>
        <v/>
      </c>
      <c r="CG374" s="194">
        <f t="shared" si="2122"/>
        <v>0</v>
      </c>
      <c r="CH374" s="194">
        <f t="shared" si="2123"/>
        <v>0</v>
      </c>
      <c r="CI374" s="215"/>
      <c r="CJ374" s="196" t="str">
        <f t="shared" si="2124"/>
        <v/>
      </c>
      <c r="CK374" s="197">
        <f t="shared" si="2125"/>
        <v>0</v>
      </c>
      <c r="CL374" s="198" t="str">
        <f t="shared" si="2045"/>
        <v/>
      </c>
      <c r="CM374" s="155"/>
      <c r="CN374" s="199" t="str">
        <f t="shared" si="2127"/>
        <v/>
      </c>
      <c r="CO374" s="200">
        <f t="shared" si="2128"/>
        <v>0</v>
      </c>
      <c r="CP374" s="201" t="str">
        <f t="shared" si="2048"/>
        <v/>
      </c>
      <c r="CQ374" s="156"/>
      <c r="CR374" s="202">
        <f t="shared" si="2049"/>
        <v>0</v>
      </c>
      <c r="CS374" s="194">
        <f>(W374*$DP$6)+X374+(AF374*$DQ$6)+(AK374*$DR$6)+(AP374*$DS$6)+AV374+(BA374*$DQ$6)+(BF374*$DR$6)+(BK374*$DS$6)+BQ374+BV374+BW374+CC374+CD374</f>
        <v>0</v>
      </c>
      <c r="CT374" s="201">
        <f t="shared" si="2130"/>
        <v>0</v>
      </c>
      <c r="CU374" s="203"/>
      <c r="CV374" s="201" t="str">
        <f t="shared" si="2051"/>
        <v/>
      </c>
      <c r="DB374" s="204" t="str">
        <f t="shared" si="2052"/>
        <v/>
      </c>
      <c r="DC374" s="36"/>
    </row>
    <row r="375" spans="1:107" hidden="1" x14ac:dyDescent="0.25">
      <c r="A375" s="1046"/>
      <c r="B375" s="870">
        <v>5</v>
      </c>
      <c r="C375" s="1043"/>
      <c r="D375" s="220"/>
      <c r="E375" s="156"/>
      <c r="F375" s="207"/>
      <c r="G375" s="169" t="str">
        <f t="shared" ref="G375" si="2142">IF(F375&lt;&gt;"",IF(F375=$DV$7,"CUMPLE","RECHAZADO"),"")</f>
        <v/>
      </c>
      <c r="H375" s="170"/>
      <c r="I375" s="216"/>
      <c r="J375" s="208"/>
      <c r="K375" s="173">
        <f t="shared" si="2091"/>
        <v>0</v>
      </c>
      <c r="L375" s="174" t="e">
        <f t="shared" si="2092"/>
        <v>#DIV/0!</v>
      </c>
      <c r="M375" s="175" t="e">
        <f t="shared" si="2093"/>
        <v>#DIV/0!</v>
      </c>
      <c r="N375" s="176" t="e">
        <f t="shared" si="2094"/>
        <v>#DIV/0!</v>
      </c>
      <c r="O375" s="177" t="e">
        <f t="shared" si="2095"/>
        <v>#DIV/0!</v>
      </c>
      <c r="P375" s="178" t="str">
        <f>IF(H375&lt;&gt;"",IF(J375=K375,IF(H375="SI",IF(AND(I375&lt;=$DF$7,I375&gt;=($DF$7*0.9)),"CUMPLE","NO CUMPLE"),IF(I375=$DF$7,"CUMPLE","NO CUMPLE")),"NO CUMPLE"),"")</f>
        <v/>
      </c>
      <c r="Q375" s="179">
        <f t="shared" si="2096"/>
        <v>0</v>
      </c>
      <c r="R375" s="180" t="str">
        <f t="shared" si="2054"/>
        <v/>
      </c>
      <c r="S375" s="180" t="str">
        <f t="shared" si="2016"/>
        <v/>
      </c>
      <c r="T375" s="209"/>
      <c r="U375" s="210"/>
      <c r="V375" s="155"/>
      <c r="W375" s="211"/>
      <c r="X375" s="212"/>
      <c r="Y375" s="184">
        <f>ROUND(W375*$DP$7,0)</f>
        <v>0</v>
      </c>
      <c r="Z375" s="184">
        <f t="shared" si="2017"/>
        <v>0</v>
      </c>
      <c r="AA375" s="1045"/>
      <c r="AB375" s="185" t="str">
        <f>IF(W375&lt;&gt;"",IF((Y375/$DP$7)/$DN$7&lt;=$AA$20,"CUMPLE","RECHAZADO"),"")</f>
        <v/>
      </c>
      <c r="AC375" s="186">
        <f t="shared" si="2100"/>
        <v>0</v>
      </c>
      <c r="AD375" s="186">
        <f t="shared" si="2101"/>
        <v>0</v>
      </c>
      <c r="AE375" s="209"/>
      <c r="AF375" s="211"/>
      <c r="AG375" s="184">
        <f>ROUND(AF375*$DQ$7,0)</f>
        <v>0</v>
      </c>
      <c r="AH375" s="1045"/>
      <c r="AI375" s="185" t="str">
        <f>IF(AF375&lt;&gt;"",IF(AG375/$DQ$7&lt;=$AH$20,"CUMPLE","RECHAZADO"),"")</f>
        <v/>
      </c>
      <c r="AJ375" s="209"/>
      <c r="AK375" s="211"/>
      <c r="AL375" s="184">
        <f>ROUND(AK375*$DR$7,0)</f>
        <v>0</v>
      </c>
      <c r="AM375" s="1045"/>
      <c r="AN375" s="185" t="str">
        <f>IF(AK375&lt;&gt;"",IF(AL375/$DR$7&lt;=$AM$20,"CUMPLE","RECHAZADO"),"")</f>
        <v/>
      </c>
      <c r="AO375" s="209"/>
      <c r="AP375" s="211"/>
      <c r="AQ375" s="184">
        <f>ROUND(AP375*$DS$7,0)</f>
        <v>0</v>
      </c>
      <c r="AR375" s="1045"/>
      <c r="AS375" s="185" t="str">
        <f>IF(AP375&lt;&gt;"",IF(AQ375/$DR$7&lt;=$AR$20,"CUMPLE","RECHAZADO"),"")</f>
        <v/>
      </c>
      <c r="AT375" s="213"/>
      <c r="AU375" s="188">
        <f t="shared" si="2105"/>
        <v>0</v>
      </c>
      <c r="AV375" s="170"/>
      <c r="AW375" s="189">
        <f t="shared" si="2106"/>
        <v>0</v>
      </c>
      <c r="AX375" s="189">
        <f t="shared" si="2107"/>
        <v>0</v>
      </c>
      <c r="AY375" s="189" t="str">
        <f>IF(AV375&lt;&gt;"",IF(AI375="CUMPLE",IF(AN375="CUMPLE","CUMPLE","NO CUMPLE"),"NO CUMPLE")," ")</f>
        <v xml:space="preserve"> </v>
      </c>
      <c r="AZ375" s="155"/>
      <c r="BA375" s="211"/>
      <c r="BB375" s="184">
        <f>ROUND(BA375*$DQ$7,0)</f>
        <v>0</v>
      </c>
      <c r="BC375" s="191">
        <f t="shared" ref="BC375" si="2143">$BC$7</f>
        <v>512088380</v>
      </c>
      <c r="BD375" s="192" t="str">
        <f t="shared" si="2029"/>
        <v/>
      </c>
      <c r="BE375" s="209"/>
      <c r="BF375" s="211"/>
      <c r="BG375" s="184">
        <f>ROUND(BF375*$DR$7,0)</f>
        <v>0</v>
      </c>
      <c r="BH375" s="184">
        <f t="shared" ref="BH375" si="2144">$BH$7</f>
        <v>1342093772</v>
      </c>
      <c r="BI375" s="192" t="str">
        <f t="shared" si="2112"/>
        <v/>
      </c>
      <c r="BJ375" s="209"/>
      <c r="BK375" s="211"/>
      <c r="BL375" s="184">
        <f>ROUND(BK375*$DS$7,0)</f>
        <v>0</v>
      </c>
      <c r="BM375" s="1045"/>
      <c r="BN375" s="185" t="str">
        <f>IF(BK375&lt;&gt;"",IF((BL375/$DR$7)/$DN$7&lt;=$BM$20,"CUMPLE","RECHAZADO"),"")</f>
        <v/>
      </c>
      <c r="BO375" s="214"/>
      <c r="BP375" s="188">
        <f t="shared" si="2114"/>
        <v>0</v>
      </c>
      <c r="BQ375" s="170"/>
      <c r="BR375" s="189">
        <f t="shared" si="2115"/>
        <v>0</v>
      </c>
      <c r="BS375" s="189">
        <f t="shared" si="2116"/>
        <v>0</v>
      </c>
      <c r="BT375" s="189" t="str">
        <f>IF(BQ375&lt;&gt;"",IF(BD375="CUMPLE",IF(BI375="CUMPLE","CUMPLE","NO CUMPLE"),"NO CUMPLE")," ")</f>
        <v xml:space="preserve"> </v>
      </c>
      <c r="BU375" s="155"/>
      <c r="BV375" s="170"/>
      <c r="BW375" s="170"/>
      <c r="BX375" s="194">
        <f t="shared" si="2118"/>
        <v>0</v>
      </c>
      <c r="BY375" s="194" t="str">
        <f>IF(BV375&lt;&gt;"",IF(AND(BV375/$DN$7&lt;=$BY$15,BV375/$DN$7&gt;=$BY$16),"CUMPLE","RECHAZADO"),"")</f>
        <v/>
      </c>
      <c r="BZ375" s="194">
        <f t="shared" si="2119"/>
        <v>0</v>
      </c>
      <c r="CA375" s="194">
        <f t="shared" si="2120"/>
        <v>0</v>
      </c>
      <c r="CB375" s="155"/>
      <c r="CC375" s="170"/>
      <c r="CD375" s="170"/>
      <c r="CE375" s="194">
        <f t="shared" si="2121"/>
        <v>0</v>
      </c>
      <c r="CF375" s="194" t="str">
        <f>IF(CC375&lt;&gt;"",IF(AND(CC375/$DN$7&lt;=$CF$15,CC375/$DS$7&gt;=$CF$16),"CUMPLE","RECHAZADO"),"")</f>
        <v/>
      </c>
      <c r="CG375" s="194">
        <f t="shared" si="2122"/>
        <v>0</v>
      </c>
      <c r="CH375" s="194">
        <f t="shared" si="2123"/>
        <v>0</v>
      </c>
      <c r="CI375" s="215"/>
      <c r="CJ375" s="196" t="str">
        <f t="shared" si="2124"/>
        <v/>
      </c>
      <c r="CK375" s="197">
        <f t="shared" si="2125"/>
        <v>0</v>
      </c>
      <c r="CL375" s="198" t="str">
        <f t="shared" si="2045"/>
        <v/>
      </c>
      <c r="CM375" s="155"/>
      <c r="CN375" s="199" t="str">
        <f t="shared" si="2127"/>
        <v/>
      </c>
      <c r="CO375" s="200">
        <f t="shared" si="2128"/>
        <v>0</v>
      </c>
      <c r="CP375" s="201" t="str">
        <f t="shared" si="2048"/>
        <v/>
      </c>
      <c r="CQ375" s="156"/>
      <c r="CR375" s="202">
        <f t="shared" si="2049"/>
        <v>0</v>
      </c>
      <c r="CS375" s="194">
        <f>(W375*$DP$7)+X375+(AF375*$DQ$7)+(AK375*$DR$7)+(AP375*$DS$7)+AV375+(BA375*$DQ$7)+(BF375*$DR$7)+(BK375*$DS$7)+BQ375+BV375+BW375+CC375+CD375</f>
        <v>0</v>
      </c>
      <c r="CT375" s="201">
        <f t="shared" si="2130"/>
        <v>0</v>
      </c>
      <c r="CU375" s="203"/>
      <c r="CV375" s="201" t="str">
        <f t="shared" si="2051"/>
        <v/>
      </c>
      <c r="DB375" s="204" t="str">
        <f t="shared" si="2052"/>
        <v/>
      </c>
      <c r="DC375" s="36"/>
    </row>
    <row r="376" spans="1:107" hidden="1" x14ac:dyDescent="0.25">
      <c r="A376" s="1046"/>
      <c r="B376" s="870">
        <v>6</v>
      </c>
      <c r="C376" s="1043"/>
      <c r="D376" s="220"/>
      <c r="E376" s="156"/>
      <c r="F376" s="207"/>
      <c r="G376" s="169" t="str">
        <f t="shared" ref="G376" si="2145">IF(F376&lt;&gt;"",IF(F376=$DV$8,"CUMPLE","RECHAZADO"),"")</f>
        <v/>
      </c>
      <c r="H376" s="170"/>
      <c r="I376" s="216"/>
      <c r="J376" s="208"/>
      <c r="K376" s="173">
        <f t="shared" si="2091"/>
        <v>0</v>
      </c>
      <c r="L376" s="174" t="e">
        <f t="shared" si="2092"/>
        <v>#DIV/0!</v>
      </c>
      <c r="M376" s="175" t="e">
        <f t="shared" si="2093"/>
        <v>#DIV/0!</v>
      </c>
      <c r="N376" s="176" t="e">
        <f t="shared" si="2094"/>
        <v>#DIV/0!</v>
      </c>
      <c r="O376" s="177" t="e">
        <f t="shared" si="2095"/>
        <v>#DIV/0!</v>
      </c>
      <c r="P376" s="178" t="str">
        <f>IF(H376&lt;&gt;"",IF(J376=K376,IF(H376="SI",IF(AND(I376&lt;=$DF$8,I376&gt;=($DF$8*0.9)),"CUMPLE","NO CUMPLE"),IF(I376=$DF$8,"CUMPLE","NO CUMPLE")),"NO CUMPLE"),"")</f>
        <v/>
      </c>
      <c r="Q376" s="179">
        <f t="shared" si="2096"/>
        <v>0</v>
      </c>
      <c r="R376" s="180" t="str">
        <f t="shared" si="2054"/>
        <v/>
      </c>
      <c r="S376" s="180" t="str">
        <f t="shared" si="2016"/>
        <v/>
      </c>
      <c r="T376" s="209"/>
      <c r="U376" s="210"/>
      <c r="V376" s="155"/>
      <c r="W376" s="211"/>
      <c r="X376" s="212"/>
      <c r="Y376" s="184">
        <f>ROUND(W376*$DP$8,0)</f>
        <v>0</v>
      </c>
      <c r="Z376" s="184">
        <f t="shared" si="2017"/>
        <v>0</v>
      </c>
      <c r="AA376" s="1045"/>
      <c r="AB376" s="185" t="str">
        <f>IF(W376&lt;&gt;"",IF((Y376/$DP$8)/$DN$8&lt;=$AA$20,"CUMPLE","RECHAZADO"),"")</f>
        <v/>
      </c>
      <c r="AC376" s="186">
        <f t="shared" si="2100"/>
        <v>0</v>
      </c>
      <c r="AD376" s="186">
        <f t="shared" si="2101"/>
        <v>0</v>
      </c>
      <c r="AE376" s="209"/>
      <c r="AF376" s="211"/>
      <c r="AG376" s="184">
        <f>ROUND(AF376*$DQ$8,0)</f>
        <v>0</v>
      </c>
      <c r="AH376" s="1045"/>
      <c r="AI376" s="185" t="str">
        <f>IF(AF376&lt;&gt;"",IF(AG376/$DQ$8&lt;=$AH$20,"CUMPLE","RECHAZADO"),"")</f>
        <v/>
      </c>
      <c r="AJ376" s="209"/>
      <c r="AK376" s="211"/>
      <c r="AL376" s="184">
        <f>ROUND(AK376*$DR$8,0)</f>
        <v>0</v>
      </c>
      <c r="AM376" s="1045"/>
      <c r="AN376" s="185" t="str">
        <f>IF(AK376&lt;&gt;"",IF(AL376/$DR$8&lt;=$AM$20,"CUMPLE","RECHAZADO"),"")</f>
        <v/>
      </c>
      <c r="AO376" s="209"/>
      <c r="AP376" s="211"/>
      <c r="AQ376" s="184">
        <f>ROUND(AP376*$DS$8,0)</f>
        <v>0</v>
      </c>
      <c r="AR376" s="1045"/>
      <c r="AS376" s="185" t="str">
        <f>IF(AP376&lt;&gt;"",IF(AQ376/$DR$8&lt;=$AR$20,"CUMPLE","RECHAZADO"),"")</f>
        <v/>
      </c>
      <c r="AT376" s="213"/>
      <c r="AU376" s="188">
        <f t="shared" si="2105"/>
        <v>0</v>
      </c>
      <c r="AV376" s="170"/>
      <c r="AW376" s="189">
        <f t="shared" si="2106"/>
        <v>0</v>
      </c>
      <c r="AX376" s="189">
        <f t="shared" si="2107"/>
        <v>0</v>
      </c>
      <c r="AY376" s="189" t="str">
        <f>IF(AV376&lt;&gt;"",IF(AN376="CUMPLE","CUMPLE","NO CUMPLE"),"")</f>
        <v/>
      </c>
      <c r="AZ376" s="155"/>
      <c r="BA376" s="211"/>
      <c r="BB376" s="184">
        <f>ROUND(BA376*$DQ$8,0)</f>
        <v>0</v>
      </c>
      <c r="BC376" s="191">
        <f t="shared" ref="BC376" si="2146">$BC$8</f>
        <v>282572794</v>
      </c>
      <c r="BD376" s="192" t="str">
        <f t="shared" si="2029"/>
        <v/>
      </c>
      <c r="BE376" s="209"/>
      <c r="BF376" s="211"/>
      <c r="BG376" s="184">
        <f>ROUND(BF376*$DR$8,0)</f>
        <v>0</v>
      </c>
      <c r="BH376" s="184">
        <f t="shared" ref="BH376" si="2147">$BH$8</f>
        <v>1099881666</v>
      </c>
      <c r="BI376" s="192" t="str">
        <f t="shared" si="2112"/>
        <v/>
      </c>
      <c r="BJ376" s="209"/>
      <c r="BK376" s="211"/>
      <c r="BL376" s="184">
        <f>ROUND(BK376*$DS$8,0)</f>
        <v>0</v>
      </c>
      <c r="BM376" s="1045"/>
      <c r="BN376" s="185" t="str">
        <f>IF(BK376&lt;&gt;"",IF((BL376/$DR$8)/$DN$8&lt;=$BM$20,"CUMPLE","RECHAZADO"),"")</f>
        <v/>
      </c>
      <c r="BO376" s="214"/>
      <c r="BP376" s="188">
        <f t="shared" si="2114"/>
        <v>0</v>
      </c>
      <c r="BQ376" s="170"/>
      <c r="BR376" s="189">
        <f t="shared" si="2115"/>
        <v>0</v>
      </c>
      <c r="BS376" s="189">
        <f t="shared" si="2116"/>
        <v>0</v>
      </c>
      <c r="BT376" s="189" t="str">
        <f>IF(BQ376&lt;&gt;"",IF(BI376="CUMPLE","CUMPLE","NO CUMPLE"),"")</f>
        <v/>
      </c>
      <c r="BU376" s="155"/>
      <c r="BV376" s="170"/>
      <c r="BW376" s="170"/>
      <c r="BX376" s="194">
        <f t="shared" si="2118"/>
        <v>0</v>
      </c>
      <c r="BY376" s="194" t="str">
        <f>IF(BV376&lt;&gt;"",IF(AND(BV376/$DN$8&lt;=$BY$15,BV376/$DN$8&gt;=$BY$16),"CUMPLE","RECHAZADO"),"")</f>
        <v/>
      </c>
      <c r="BZ376" s="194">
        <f t="shared" si="2119"/>
        <v>0</v>
      </c>
      <c r="CA376" s="194">
        <f t="shared" si="2120"/>
        <v>0</v>
      </c>
      <c r="CB376" s="155"/>
      <c r="CC376" s="170"/>
      <c r="CD376" s="170"/>
      <c r="CE376" s="194">
        <f t="shared" si="2121"/>
        <v>0</v>
      </c>
      <c r="CF376" s="194" t="str">
        <f>IF(CC376&lt;&gt;"",IF(AND(CC376/$DN$8&lt;=$CF$15,CC376/$DS$8&gt;=$CF$16),"CUMPLE","RECHAZADO"),"")</f>
        <v/>
      </c>
      <c r="CG376" s="194">
        <f t="shared" si="2122"/>
        <v>0</v>
      </c>
      <c r="CH376" s="194">
        <f t="shared" si="2123"/>
        <v>0</v>
      </c>
      <c r="CI376" s="215"/>
      <c r="CJ376" s="196" t="str">
        <f t="shared" si="2124"/>
        <v/>
      </c>
      <c r="CK376" s="197">
        <f t="shared" si="2125"/>
        <v>0</v>
      </c>
      <c r="CL376" s="198" t="str">
        <f t="shared" si="2045"/>
        <v/>
      </c>
      <c r="CM376" s="155"/>
      <c r="CN376" s="199" t="str">
        <f t="shared" si="2127"/>
        <v/>
      </c>
      <c r="CO376" s="200">
        <f t="shared" si="2128"/>
        <v>0</v>
      </c>
      <c r="CP376" s="201" t="str">
        <f t="shared" si="2048"/>
        <v/>
      </c>
      <c r="CQ376" s="156"/>
      <c r="CR376" s="202">
        <f t="shared" si="2049"/>
        <v>0</v>
      </c>
      <c r="CS376" s="194">
        <f>(W376*$DP$8)+X376+(AF376*$DQ$8)+(AK376*$DR$8)+(AP376*$DS$8)+AV376+(BA376*$DQ$8)+(BF376*$DR$8)+(BK376*$DS$8)+BQ376+BV376+BW376+CC376+CD376</f>
        <v>0</v>
      </c>
      <c r="CT376" s="201">
        <f t="shared" si="2130"/>
        <v>0</v>
      </c>
      <c r="CU376" s="203"/>
      <c r="CV376" s="201" t="str">
        <f t="shared" si="2051"/>
        <v/>
      </c>
      <c r="DB376" s="204" t="str">
        <f t="shared" si="2052"/>
        <v/>
      </c>
      <c r="DC376" s="36"/>
    </row>
    <row r="377" spans="1:107" hidden="1" x14ac:dyDescent="0.25">
      <c r="A377" s="1046"/>
      <c r="B377" s="870">
        <v>7</v>
      </c>
      <c r="C377" s="1043"/>
      <c r="D377" s="220"/>
      <c r="E377" s="156"/>
      <c r="F377" s="207"/>
      <c r="G377" s="169" t="str">
        <f t="shared" ref="G377" si="2148">IF(F377&lt;&gt;"",IF(F377=$DV$9,"CUMPLE","RECHAZADO"),"")</f>
        <v/>
      </c>
      <c r="H377" s="170"/>
      <c r="I377" s="216"/>
      <c r="J377" s="208"/>
      <c r="K377" s="173">
        <f t="shared" si="2091"/>
        <v>0</v>
      </c>
      <c r="L377" s="174" t="e">
        <f t="shared" si="2092"/>
        <v>#DIV/0!</v>
      </c>
      <c r="M377" s="175" t="e">
        <f t="shared" si="2093"/>
        <v>#DIV/0!</v>
      </c>
      <c r="N377" s="176" t="e">
        <f t="shared" si="2094"/>
        <v>#DIV/0!</v>
      </c>
      <c r="O377" s="177" t="e">
        <f t="shared" si="2095"/>
        <v>#DIV/0!</v>
      </c>
      <c r="P377" s="178" t="str">
        <f>IF(H377&lt;&gt;"",IF(J377=K377,IF(H377="SI",IF(AND(I377&lt;=$DF$9,I377&gt;=($DF$9*0.9)),"CUMPLE","NO CUMPLE"),IF(I377=$DF$9,"CUMPLE","NO CUMPLE")),"NO CUMPLE"),"")</f>
        <v/>
      </c>
      <c r="Q377" s="179">
        <f t="shared" si="2096"/>
        <v>0</v>
      </c>
      <c r="R377" s="180" t="str">
        <f t="shared" si="2054"/>
        <v/>
      </c>
      <c r="S377" s="180" t="str">
        <f t="shared" si="2016"/>
        <v/>
      </c>
      <c r="T377" s="209"/>
      <c r="U377" s="210"/>
      <c r="V377" s="155"/>
      <c r="W377" s="211"/>
      <c r="X377" s="212"/>
      <c r="Y377" s="184">
        <f>ROUND(W377*$DP$9,0)</f>
        <v>0</v>
      </c>
      <c r="Z377" s="184">
        <f t="shared" si="2017"/>
        <v>0</v>
      </c>
      <c r="AA377" s="1045"/>
      <c r="AB377" s="185" t="str">
        <f>IF(W377&lt;&gt;"",IF((Y377/$DP$9)/$DN$9&lt;=$AA$20,"CUMPLE","RECHAZADO"),"")</f>
        <v/>
      </c>
      <c r="AC377" s="186">
        <f t="shared" si="2100"/>
        <v>0</v>
      </c>
      <c r="AD377" s="186">
        <f t="shared" si="2101"/>
        <v>0</v>
      </c>
      <c r="AE377" s="209"/>
      <c r="AF377" s="211"/>
      <c r="AG377" s="184">
        <f>ROUND(AF377*$DQ$9,0)</f>
        <v>0</v>
      </c>
      <c r="AH377" s="1045"/>
      <c r="AI377" s="185" t="str">
        <f>IF(AF377&lt;&gt;"",IF(AG377/$DQ$9&lt;=$AH$20,"CUMPLE","RECHAZADO"),"")</f>
        <v/>
      </c>
      <c r="AJ377" s="209"/>
      <c r="AK377" s="211"/>
      <c r="AL377" s="184">
        <f>ROUND(AK377*$DR$9,0)</f>
        <v>0</v>
      </c>
      <c r="AM377" s="1045"/>
      <c r="AN377" s="185" t="str">
        <f>IF(AK377&lt;&gt;"",IF(AL377/$DR$9&lt;=$AM$20,"CUMPLE","RECHAZADO"),"")</f>
        <v/>
      </c>
      <c r="AO377" s="209"/>
      <c r="AP377" s="211"/>
      <c r="AQ377" s="184">
        <f>ROUND(AP377*$DS$9,0)</f>
        <v>0</v>
      </c>
      <c r="AR377" s="1045"/>
      <c r="AS377" s="185" t="str">
        <f>IF(AP377&lt;&gt;"",IF(AQ377/$DR$9&lt;=$AR$20,"CUMPLE","RECHAZADO"),"")</f>
        <v/>
      </c>
      <c r="AT377" s="213"/>
      <c r="AU377" s="188">
        <f t="shared" si="2105"/>
        <v>0</v>
      </c>
      <c r="AV377" s="170"/>
      <c r="AW377" s="189">
        <f t="shared" si="2106"/>
        <v>0</v>
      </c>
      <c r="AX377" s="189">
        <f t="shared" si="2107"/>
        <v>0</v>
      </c>
      <c r="AY377" s="189" t="str">
        <f t="shared" ref="AY377:AY381" si="2149">IF(AV377&lt;&gt;"",IF(AI377="CUMPLE",IF(AN377="CUMPLE","CUMPLE","NO CUMPLE"),"NO CUMPLE")," ")</f>
        <v xml:space="preserve"> </v>
      </c>
      <c r="AZ377" s="155"/>
      <c r="BA377" s="211"/>
      <c r="BB377" s="184">
        <f>ROUND(BA377*$DQ$9,0)</f>
        <v>0</v>
      </c>
      <c r="BC377" s="191">
        <f t="shared" ref="BC377" si="2150">$BC$9</f>
        <v>498219200</v>
      </c>
      <c r="BD377" s="192" t="str">
        <f t="shared" si="2029"/>
        <v/>
      </c>
      <c r="BE377" s="209"/>
      <c r="BF377" s="211"/>
      <c r="BG377" s="184">
        <f>ROUND(BF377*$DR$9,0)</f>
        <v>0</v>
      </c>
      <c r="BH377" s="184">
        <f t="shared" ref="BH377" si="2151">$BH$9</f>
        <v>1243383400</v>
      </c>
      <c r="BI377" s="192" t="str">
        <f t="shared" si="2112"/>
        <v/>
      </c>
      <c r="BJ377" s="209"/>
      <c r="BK377" s="211"/>
      <c r="BL377" s="184">
        <f>ROUND(BK377*$DS$9,0)</f>
        <v>0</v>
      </c>
      <c r="BM377" s="1045"/>
      <c r="BN377" s="185" t="str">
        <f>IF(BK377&lt;&gt;"",IF((BL377/$DR$9)/$DN$9&lt;=$BM$20,"CUMPLE","RECHAZADO"),"")</f>
        <v/>
      </c>
      <c r="BO377" s="214"/>
      <c r="BP377" s="188">
        <f t="shared" si="2114"/>
        <v>0</v>
      </c>
      <c r="BQ377" s="170"/>
      <c r="BR377" s="189">
        <f t="shared" si="2115"/>
        <v>0</v>
      </c>
      <c r="BS377" s="189">
        <f t="shared" si="2116"/>
        <v>0</v>
      </c>
      <c r="BT377" s="189" t="str">
        <f t="shared" ref="BT377:BT381" si="2152">IF(BQ377&lt;&gt;"",IF(BD377="CUMPLE",IF(BI377="CUMPLE","CUMPLE","NO CUMPLE"),"NO CUMPLE")," ")</f>
        <v xml:space="preserve"> </v>
      </c>
      <c r="BU377" s="155"/>
      <c r="BV377" s="170"/>
      <c r="BW377" s="170"/>
      <c r="BX377" s="194">
        <f t="shared" si="2118"/>
        <v>0</v>
      </c>
      <c r="BY377" s="194" t="str">
        <f>IF(BV377&lt;&gt;"",IF(AND(BV377/$DN$9&lt;=$BY$15,BV377/$DN$9&gt;=$BY$16),"CUMPLE","RECHAZADO"),"")</f>
        <v/>
      </c>
      <c r="BZ377" s="194">
        <f t="shared" si="2119"/>
        <v>0</v>
      </c>
      <c r="CA377" s="194">
        <f t="shared" si="2120"/>
        <v>0</v>
      </c>
      <c r="CB377" s="155"/>
      <c r="CC377" s="170"/>
      <c r="CD377" s="170"/>
      <c r="CE377" s="194">
        <f t="shared" si="2121"/>
        <v>0</v>
      </c>
      <c r="CF377" s="194" t="str">
        <f>IF(CC377&lt;&gt;"",IF(AND(CC377/$DN$9&lt;=$CF$15,CC377/$DS$9&gt;=$CF$16),"CUMPLE","RECHAZADO"),"")</f>
        <v/>
      </c>
      <c r="CG377" s="194">
        <f t="shared" si="2122"/>
        <v>0</v>
      </c>
      <c r="CH377" s="194">
        <f t="shared" si="2123"/>
        <v>0</v>
      </c>
      <c r="CI377" s="215"/>
      <c r="CJ377" s="196" t="str">
        <f t="shared" si="2124"/>
        <v/>
      </c>
      <c r="CK377" s="197">
        <f t="shared" si="2125"/>
        <v>0</v>
      </c>
      <c r="CL377" s="198" t="str">
        <f t="shared" si="2045"/>
        <v/>
      </c>
      <c r="CM377" s="155"/>
      <c r="CN377" s="199" t="str">
        <f t="shared" si="2127"/>
        <v/>
      </c>
      <c r="CO377" s="200">
        <f t="shared" si="2128"/>
        <v>0</v>
      </c>
      <c r="CP377" s="201" t="str">
        <f t="shared" si="2048"/>
        <v/>
      </c>
      <c r="CQ377" s="156"/>
      <c r="CR377" s="202">
        <f t="shared" si="2049"/>
        <v>0</v>
      </c>
      <c r="CS377" s="194">
        <f>(W377*$DP$9)+X377+(AF377*$DQ$9)+(AK377*$DR$9)+(AP377*$DS$9)+AV377+(BA377*$DQ$9)+(BF377*$DR$9)+(BK377*$DS$9)+BQ377+BV377+BW377+CC377+CD377</f>
        <v>0</v>
      </c>
      <c r="CT377" s="201">
        <f t="shared" si="2130"/>
        <v>0</v>
      </c>
      <c r="CU377" s="203"/>
      <c r="CV377" s="201" t="str">
        <f t="shared" si="2051"/>
        <v/>
      </c>
      <c r="DB377" s="204" t="str">
        <f t="shared" si="2052"/>
        <v/>
      </c>
      <c r="DC377" s="36"/>
    </row>
    <row r="378" spans="1:107" hidden="1" x14ac:dyDescent="0.25">
      <c r="A378" s="1046"/>
      <c r="B378" s="870">
        <v>8</v>
      </c>
      <c r="C378" s="1043"/>
      <c r="D378" s="220"/>
      <c r="E378" s="156"/>
      <c r="F378" s="207"/>
      <c r="G378" s="169" t="str">
        <f t="shared" ref="G378" si="2153">IF(F378&lt;&gt;"",IF(F378=$DV$10,"CUMPLE","RECHAZADO"),"")</f>
        <v/>
      </c>
      <c r="H378" s="170"/>
      <c r="I378" s="216"/>
      <c r="J378" s="208"/>
      <c r="K378" s="173">
        <f t="shared" si="2091"/>
        <v>0</v>
      </c>
      <c r="L378" s="174" t="e">
        <f t="shared" si="2092"/>
        <v>#DIV/0!</v>
      </c>
      <c r="M378" s="175" t="e">
        <f t="shared" si="2093"/>
        <v>#DIV/0!</v>
      </c>
      <c r="N378" s="176" t="e">
        <f t="shared" si="2094"/>
        <v>#DIV/0!</v>
      </c>
      <c r="O378" s="177" t="e">
        <f t="shared" si="2095"/>
        <v>#DIV/0!</v>
      </c>
      <c r="P378" s="178" t="str">
        <f>IF(H378&lt;&gt;"",IF(J378=K378,IF(H378="SI",IF(AND(I378&lt;=$DF$10,I378&gt;=($DF$10*0.9)),"CUMPLE","NO CUMPLE"),IF(I378=$DF$10,"CUMPLE","NO CUMPLE")),"NO CUMPLE"),"")</f>
        <v/>
      </c>
      <c r="Q378" s="179">
        <f t="shared" si="2096"/>
        <v>0</v>
      </c>
      <c r="R378" s="180" t="str">
        <f t="shared" si="2054"/>
        <v/>
      </c>
      <c r="S378" s="180" t="str">
        <f t="shared" si="2016"/>
        <v/>
      </c>
      <c r="T378" s="209"/>
      <c r="U378" s="210"/>
      <c r="V378" s="155"/>
      <c r="W378" s="211"/>
      <c r="X378" s="212"/>
      <c r="Y378" s="184">
        <f>ROUND(W378*$DP$10,0)</f>
        <v>0</v>
      </c>
      <c r="Z378" s="184">
        <f t="shared" si="2017"/>
        <v>0</v>
      </c>
      <c r="AA378" s="1045"/>
      <c r="AB378" s="185" t="str">
        <f>IF(W378&lt;&gt;"",IF((Y378/$DP$10)/$DN$10&lt;=$AA$20,"CUMPLE","RECHAZADO"),"")</f>
        <v/>
      </c>
      <c r="AC378" s="186">
        <f t="shared" si="2100"/>
        <v>0</v>
      </c>
      <c r="AD378" s="186">
        <f t="shared" si="2101"/>
        <v>0</v>
      </c>
      <c r="AE378" s="209"/>
      <c r="AF378" s="211"/>
      <c r="AG378" s="184">
        <f>ROUND(AF378*$DQ$10,0)</f>
        <v>0</v>
      </c>
      <c r="AH378" s="1045"/>
      <c r="AI378" s="185" t="str">
        <f>IF(AF378&lt;&gt;"",IF(AG378/$DQ$10&lt;=$AH$20,"CUMPLE","RECHAZADO"),"")</f>
        <v/>
      </c>
      <c r="AJ378" s="209"/>
      <c r="AK378" s="211"/>
      <c r="AL378" s="184">
        <f>ROUND(AK378*$DR$10,0)</f>
        <v>0</v>
      </c>
      <c r="AM378" s="1045"/>
      <c r="AN378" s="185" t="str">
        <f>IF(AK378&lt;&gt;"",IF(AL378/$DR$10&lt;=$AM$20,"CUMPLE","RECHAZADO"),"")</f>
        <v/>
      </c>
      <c r="AO378" s="209"/>
      <c r="AP378" s="211"/>
      <c r="AQ378" s="184">
        <f>ROUND(AP378*$DS$10,0)</f>
        <v>0</v>
      </c>
      <c r="AR378" s="1045"/>
      <c r="AS378" s="185" t="str">
        <f>IF(AP378&lt;&gt;"",IF(AQ378/$DR$10&lt;=$AR$20,"CUMPLE","RECHAZADO"),"")</f>
        <v/>
      </c>
      <c r="AT378" s="213"/>
      <c r="AU378" s="188">
        <f t="shared" si="2105"/>
        <v>0</v>
      </c>
      <c r="AV378" s="170"/>
      <c r="AW378" s="189">
        <f t="shared" si="2106"/>
        <v>0</v>
      </c>
      <c r="AX378" s="189">
        <f t="shared" si="2107"/>
        <v>0</v>
      </c>
      <c r="AY378" s="189" t="str">
        <f t="shared" si="2149"/>
        <v xml:space="preserve"> </v>
      </c>
      <c r="AZ378" s="155"/>
      <c r="BA378" s="211"/>
      <c r="BB378" s="184">
        <f>ROUND(BA378*$DQ$10,0)</f>
        <v>0</v>
      </c>
      <c r="BC378" s="191">
        <f t="shared" ref="BC378" si="2154">$BC$10</f>
        <v>220195976</v>
      </c>
      <c r="BD378" s="192" t="str">
        <f t="shared" si="2029"/>
        <v/>
      </c>
      <c r="BE378" s="209"/>
      <c r="BF378" s="211"/>
      <c r="BG378" s="184">
        <f>ROUND(BF378*$DR$10,0)</f>
        <v>0</v>
      </c>
      <c r="BH378" s="184">
        <f t="shared" ref="BH378" si="2155">$BH$10</f>
        <v>1034415590</v>
      </c>
      <c r="BI378" s="192" t="str">
        <f t="shared" si="2112"/>
        <v/>
      </c>
      <c r="BJ378" s="209"/>
      <c r="BK378" s="211"/>
      <c r="BL378" s="184">
        <f>ROUND(BK378*$DS$10,0)</f>
        <v>0</v>
      </c>
      <c r="BM378" s="1045"/>
      <c r="BN378" s="185" t="str">
        <f>IF(BK378&lt;&gt;"",IF((BL378/$DR$10)/$DN$10&lt;=$BM$20,"CUMPLE","RECHAZADO"),"")</f>
        <v/>
      </c>
      <c r="BO378" s="214"/>
      <c r="BP378" s="188">
        <f t="shared" si="2114"/>
        <v>0</v>
      </c>
      <c r="BQ378" s="170"/>
      <c r="BR378" s="189">
        <f t="shared" si="2115"/>
        <v>0</v>
      </c>
      <c r="BS378" s="189">
        <f t="shared" si="2116"/>
        <v>0</v>
      </c>
      <c r="BT378" s="189" t="str">
        <f t="shared" si="2152"/>
        <v xml:space="preserve"> </v>
      </c>
      <c r="BU378" s="155"/>
      <c r="BV378" s="170"/>
      <c r="BW378" s="170"/>
      <c r="BX378" s="194">
        <f t="shared" si="2118"/>
        <v>0</v>
      </c>
      <c r="BY378" s="194" t="str">
        <f>IF(BV378&lt;&gt;"",IF(AND(BV378/$DN$10&lt;=$BY$15,BV378/$DN$10&gt;=$BY$16),"CUMPLE","RECHAZADO"),"")</f>
        <v/>
      </c>
      <c r="BZ378" s="194">
        <f t="shared" si="2119"/>
        <v>0</v>
      </c>
      <c r="CA378" s="194">
        <f t="shared" si="2120"/>
        <v>0</v>
      </c>
      <c r="CB378" s="155"/>
      <c r="CC378" s="170"/>
      <c r="CD378" s="170"/>
      <c r="CE378" s="194">
        <f t="shared" si="2121"/>
        <v>0</v>
      </c>
      <c r="CF378" s="194" t="str">
        <f>IF(CC378&lt;&gt;"",IF(AND(CC378/$DN$10&lt;=$CF$15,CC378/$DS$10&gt;=$CF$16),"CUMPLE","RECHAZADO"),"")</f>
        <v/>
      </c>
      <c r="CG378" s="194">
        <f t="shared" si="2122"/>
        <v>0</v>
      </c>
      <c r="CH378" s="194">
        <f t="shared" si="2123"/>
        <v>0</v>
      </c>
      <c r="CI378" s="215"/>
      <c r="CJ378" s="196" t="str">
        <f t="shared" si="2124"/>
        <v/>
      </c>
      <c r="CK378" s="197">
        <f t="shared" si="2125"/>
        <v>0</v>
      </c>
      <c r="CL378" s="198" t="str">
        <f t="shared" si="2045"/>
        <v/>
      </c>
      <c r="CM378" s="155"/>
      <c r="CN378" s="199" t="str">
        <f t="shared" si="2127"/>
        <v/>
      </c>
      <c r="CO378" s="200">
        <f t="shared" si="2128"/>
        <v>0</v>
      </c>
      <c r="CP378" s="201" t="str">
        <f t="shared" si="2048"/>
        <v/>
      </c>
      <c r="CQ378" s="156"/>
      <c r="CR378" s="202">
        <f t="shared" si="2049"/>
        <v>0</v>
      </c>
      <c r="CS378" s="194">
        <f>(W378*$DP$10)+X378+(AF378*$DQ$10)+(AK378*$DR$10)+(AP378*$DS$10)+AV378+(BA378*$DQ$10)+(BF378*$DR$10)+(BK378*$DS$10)+BQ378+BV378+BW378+CC378+CD378</f>
        <v>0</v>
      </c>
      <c r="CT378" s="201">
        <f t="shared" si="2130"/>
        <v>0</v>
      </c>
      <c r="CU378" s="203"/>
      <c r="CV378" s="201" t="str">
        <f t="shared" si="2051"/>
        <v/>
      </c>
      <c r="DB378" s="204" t="str">
        <f t="shared" si="2052"/>
        <v/>
      </c>
      <c r="DC378" s="36"/>
    </row>
    <row r="379" spans="1:107" hidden="1" x14ac:dyDescent="0.25">
      <c r="A379" s="1046"/>
      <c r="B379" s="870">
        <v>9</v>
      </c>
      <c r="C379" s="1043"/>
      <c r="D379" s="220"/>
      <c r="E379" s="156"/>
      <c r="F379" s="207"/>
      <c r="G379" s="169" t="str">
        <f t="shared" ref="G379" si="2156">IF(F379&lt;&gt;"",IF(F379=$DV$11,"CUMPLE","RECHAZADO"),"")</f>
        <v/>
      </c>
      <c r="H379" s="170"/>
      <c r="I379" s="216"/>
      <c r="J379" s="208"/>
      <c r="K379" s="173">
        <f t="shared" si="2091"/>
        <v>0</v>
      </c>
      <c r="L379" s="174" t="e">
        <f t="shared" si="2092"/>
        <v>#DIV/0!</v>
      </c>
      <c r="M379" s="175" t="e">
        <f t="shared" si="2093"/>
        <v>#DIV/0!</v>
      </c>
      <c r="N379" s="176" t="e">
        <f t="shared" si="2094"/>
        <v>#DIV/0!</v>
      </c>
      <c r="O379" s="177" t="e">
        <f t="shared" si="2095"/>
        <v>#DIV/0!</v>
      </c>
      <c r="P379" s="178" t="str">
        <f>IF(H379&lt;&gt;"",IF(J379=K379,IF(H379="SI",IF(AND(I379&lt;=$DF$11,I379&gt;=($DF$11*0.9)),"CUMPLE","NO CUMPLE"),IF(I379=$DF$11,"CUMPLE","NO CUMPLE")),"NO CUMPLE"),"")</f>
        <v/>
      </c>
      <c r="Q379" s="179">
        <f t="shared" si="2096"/>
        <v>0</v>
      </c>
      <c r="R379" s="180" t="str">
        <f t="shared" si="2054"/>
        <v/>
      </c>
      <c r="S379" s="180" t="str">
        <f t="shared" si="2016"/>
        <v/>
      </c>
      <c r="T379" s="209"/>
      <c r="U379" s="210"/>
      <c r="V379" s="155"/>
      <c r="W379" s="211"/>
      <c r="X379" s="212"/>
      <c r="Y379" s="184">
        <f>ROUND(W379*$DP$11,0)</f>
        <v>0</v>
      </c>
      <c r="Z379" s="184">
        <f t="shared" si="2017"/>
        <v>0</v>
      </c>
      <c r="AA379" s="1045"/>
      <c r="AB379" s="185" t="str">
        <f>IF(W379&lt;&gt;"",IF((Y379/$DP$11)/$DN$11&lt;=$AA$20,"CUMPLE","RECHAZADO"),"")</f>
        <v/>
      </c>
      <c r="AC379" s="186">
        <f t="shared" si="2100"/>
        <v>0</v>
      </c>
      <c r="AD379" s="186">
        <f t="shared" si="2101"/>
        <v>0</v>
      </c>
      <c r="AE379" s="209"/>
      <c r="AF379" s="211"/>
      <c r="AG379" s="184">
        <f>ROUND(AF379*$DQ$11,0)</f>
        <v>0</v>
      </c>
      <c r="AH379" s="1045"/>
      <c r="AI379" s="185" t="str">
        <f>IF(AF379&lt;&gt;"",IF(AG379/$DQ$11&lt;=$AH$20,"CUMPLE","RECHAZADO"),"")</f>
        <v/>
      </c>
      <c r="AJ379" s="209"/>
      <c r="AK379" s="211"/>
      <c r="AL379" s="184">
        <f>ROUND(AK379*$DR$11,0)</f>
        <v>0</v>
      </c>
      <c r="AM379" s="1045"/>
      <c r="AN379" s="185" t="str">
        <f>IF(AK379&lt;&gt;"",IF(AL379/$DR$11&lt;=$AM$20,"CUMPLE","RECHAZADO"),"")</f>
        <v/>
      </c>
      <c r="AO379" s="209"/>
      <c r="AP379" s="211"/>
      <c r="AQ379" s="184">
        <f>ROUND(AP379*$DS$11,0)</f>
        <v>0</v>
      </c>
      <c r="AR379" s="1045"/>
      <c r="AS379" s="185" t="str">
        <f>IF(AP379&lt;&gt;"",IF(AQ379/$DR$11&lt;=$AR$20,"CUMPLE","RECHAZADO"),"")</f>
        <v/>
      </c>
      <c r="AT379" s="213"/>
      <c r="AU379" s="188">
        <f t="shared" si="2105"/>
        <v>0</v>
      </c>
      <c r="AV379" s="170"/>
      <c r="AW379" s="189">
        <f t="shared" si="2106"/>
        <v>0</v>
      </c>
      <c r="AX379" s="189">
        <f t="shared" si="2107"/>
        <v>0</v>
      </c>
      <c r="AY379" s="189" t="str">
        <f t="shared" si="2149"/>
        <v xml:space="preserve"> </v>
      </c>
      <c r="AZ379" s="155"/>
      <c r="BA379" s="211"/>
      <c r="BB379" s="184">
        <f>ROUND(BA379*$DQ$11,0)</f>
        <v>0</v>
      </c>
      <c r="BC379" s="191">
        <f t="shared" ref="BC379" si="2157">$BC$11</f>
        <v>334384100</v>
      </c>
      <c r="BD379" s="192" t="str">
        <f t="shared" si="2029"/>
        <v/>
      </c>
      <c r="BE379" s="209"/>
      <c r="BF379" s="211"/>
      <c r="BG379" s="184">
        <f>ROUND(BF379*$DR$11,0)</f>
        <v>0</v>
      </c>
      <c r="BH379" s="184">
        <f t="shared" ref="BH379" si="2158">$BH$11</f>
        <v>1162419824</v>
      </c>
      <c r="BI379" s="192" t="str">
        <f t="shared" si="2112"/>
        <v/>
      </c>
      <c r="BJ379" s="209"/>
      <c r="BK379" s="211"/>
      <c r="BL379" s="184">
        <f>ROUND(BK379*$DS$11,0)</f>
        <v>0</v>
      </c>
      <c r="BM379" s="1045"/>
      <c r="BN379" s="185" t="str">
        <f>IF(BK379&lt;&gt;"",IF((BL379/$DR$11)/$DN$11&lt;=$BM$20,"CUMPLE","RECHAZADO"),"")</f>
        <v/>
      </c>
      <c r="BO379" s="214"/>
      <c r="BP379" s="188">
        <f t="shared" si="2114"/>
        <v>0</v>
      </c>
      <c r="BQ379" s="170"/>
      <c r="BR379" s="189">
        <f t="shared" si="2115"/>
        <v>0</v>
      </c>
      <c r="BS379" s="189">
        <f t="shared" si="2116"/>
        <v>0</v>
      </c>
      <c r="BT379" s="189" t="str">
        <f t="shared" si="2152"/>
        <v xml:space="preserve"> </v>
      </c>
      <c r="BU379" s="155"/>
      <c r="BV379" s="170"/>
      <c r="BW379" s="170"/>
      <c r="BX379" s="194">
        <f t="shared" si="2118"/>
        <v>0</v>
      </c>
      <c r="BY379" s="194" t="str">
        <f>IF(BV379&lt;&gt;"",IF(AND(BV379/$DN$11&lt;=$BY$15,BV379/$DN$11&gt;=$BY$16),"CUMPLE","RECHAZADO"),"")</f>
        <v/>
      </c>
      <c r="BZ379" s="194">
        <f t="shared" si="2119"/>
        <v>0</v>
      </c>
      <c r="CA379" s="194">
        <f t="shared" si="2120"/>
        <v>0</v>
      </c>
      <c r="CB379" s="155"/>
      <c r="CC379" s="170"/>
      <c r="CD379" s="170"/>
      <c r="CE379" s="194">
        <f t="shared" si="2121"/>
        <v>0</v>
      </c>
      <c r="CF379" s="194" t="str">
        <f>IF(CC379&lt;&gt;"",IF(AND(CC379/$DN$11&lt;=$CF$15,CC379/$DS$11&gt;=$CF$16),"CUMPLE","RECHAZADO"),"")</f>
        <v/>
      </c>
      <c r="CG379" s="194">
        <f t="shared" si="2122"/>
        <v>0</v>
      </c>
      <c r="CH379" s="194">
        <f t="shared" si="2123"/>
        <v>0</v>
      </c>
      <c r="CI379" s="215"/>
      <c r="CJ379" s="196" t="str">
        <f t="shared" si="2124"/>
        <v/>
      </c>
      <c r="CK379" s="197">
        <f t="shared" si="2125"/>
        <v>0</v>
      </c>
      <c r="CL379" s="198" t="str">
        <f t="shared" si="2045"/>
        <v/>
      </c>
      <c r="CM379" s="155"/>
      <c r="CN379" s="199" t="str">
        <f t="shared" si="2127"/>
        <v/>
      </c>
      <c r="CO379" s="200">
        <f t="shared" si="2128"/>
        <v>0</v>
      </c>
      <c r="CP379" s="201" t="str">
        <f t="shared" si="2048"/>
        <v/>
      </c>
      <c r="CQ379" s="156"/>
      <c r="CR379" s="202">
        <f t="shared" si="2049"/>
        <v>0</v>
      </c>
      <c r="CS379" s="194">
        <f>(W379*$DP$11)+X379+(AF379*$DQ$11)+(AK379*$DR$11)+(AP379*$DS$11)+AV379+(BA379*$DQ$11)+(BF379*$DR$11)+(BK379*$DS$11)+BQ379+BV379+BW379+CC379+CD379</f>
        <v>0</v>
      </c>
      <c r="CT379" s="201">
        <f t="shared" si="2130"/>
        <v>0</v>
      </c>
      <c r="CU379" s="203"/>
      <c r="CV379" s="201" t="str">
        <f t="shared" si="2051"/>
        <v/>
      </c>
      <c r="DB379" s="204" t="str">
        <f t="shared" si="2052"/>
        <v/>
      </c>
      <c r="DC379" s="36"/>
    </row>
    <row r="380" spans="1:107" hidden="1" x14ac:dyDescent="0.25">
      <c r="A380" s="1042"/>
      <c r="B380" s="750">
        <v>10</v>
      </c>
      <c r="C380" s="1043"/>
      <c r="D380" s="220"/>
      <c r="E380" s="156"/>
      <c r="F380" s="751"/>
      <c r="G380" s="752" t="str">
        <f t="shared" ref="G380" si="2159">IF(F380&lt;&gt;"",IF(F380=$DV$12,"CUMPLE","RECHAZADO"),"")</f>
        <v/>
      </c>
      <c r="H380" s="753"/>
      <c r="I380" s="754"/>
      <c r="J380" s="784"/>
      <c r="K380" s="756">
        <f t="shared" si="2091"/>
        <v>0</v>
      </c>
      <c r="L380" s="174" t="e">
        <f t="shared" si="2092"/>
        <v>#DIV/0!</v>
      </c>
      <c r="M380" s="175" t="e">
        <f t="shared" si="2093"/>
        <v>#DIV/0!</v>
      </c>
      <c r="N380" s="176" t="e">
        <f t="shared" si="2094"/>
        <v>#DIV/0!</v>
      </c>
      <c r="O380" s="177" t="e">
        <f t="shared" si="2095"/>
        <v>#DIV/0!</v>
      </c>
      <c r="P380" s="757" t="str">
        <f>IF(H380&lt;&gt;"",IF(J380=K380,IF(H380="SI",IF(AND(I380&lt;=$DF$12,I380&gt;=($DF$12*0.9)),"CUMPLE","NO CUMPLE"),IF(I380=$DF$12,"CUMPLE","NO CUMPLE")),"NO CUMPLE"),"")</f>
        <v/>
      </c>
      <c r="Q380" s="179">
        <f t="shared" si="2096"/>
        <v>0</v>
      </c>
      <c r="R380" s="758" t="str">
        <f t="shared" si="2054"/>
        <v/>
      </c>
      <c r="S380" s="758" t="str">
        <f t="shared" si="2016"/>
        <v/>
      </c>
      <c r="T380" s="759"/>
      <c r="U380" s="760"/>
      <c r="V380" s="155"/>
      <c r="W380" s="761"/>
      <c r="X380" s="762"/>
      <c r="Y380" s="763">
        <f>ROUND(W380*$DP$12,0)</f>
        <v>0</v>
      </c>
      <c r="Z380" s="763">
        <f t="shared" si="2017"/>
        <v>0</v>
      </c>
      <c r="AA380" s="1045"/>
      <c r="AB380" s="764" t="str">
        <f>IF(W380&lt;&gt;"",IF((Y380/$DP$12)/$DN$12&lt;=$AA$20,"CUMPLE","RECHAZADO"),"")</f>
        <v/>
      </c>
      <c r="AC380" s="765">
        <f t="shared" si="2100"/>
        <v>0</v>
      </c>
      <c r="AD380" s="765">
        <f t="shared" si="2101"/>
        <v>0</v>
      </c>
      <c r="AE380" s="759"/>
      <c r="AF380" s="761"/>
      <c r="AG380" s="763">
        <f>ROUND(AF380*$DQ$12,0)</f>
        <v>0</v>
      </c>
      <c r="AH380" s="1045"/>
      <c r="AI380" s="764" t="str">
        <f>IF(AF380&lt;&gt;"",IF(AG380/$DQ$12&lt;=$AH$20,"CUMPLE","RECHAZADO"),"")</f>
        <v/>
      </c>
      <c r="AJ380" s="759"/>
      <c r="AK380" s="761"/>
      <c r="AL380" s="763">
        <f>ROUND(AK380*$DR$12,0)</f>
        <v>0</v>
      </c>
      <c r="AM380" s="1045"/>
      <c r="AN380" s="764" t="str">
        <f>IF(AK380&lt;&gt;"",IF(AL380/$DR$12&lt;=$AM$20,"CUMPLE","RECHAZADO"),"")</f>
        <v/>
      </c>
      <c r="AO380" s="759"/>
      <c r="AP380" s="761"/>
      <c r="AQ380" s="763">
        <f>ROUND(AP380*$DS$12,0)</f>
        <v>0</v>
      </c>
      <c r="AR380" s="1045"/>
      <c r="AS380" s="764" t="str">
        <f>IF(AP380&lt;&gt;"",IF(AQ380/$DR$12&lt;=$AR$20,"CUMPLE","RECHAZADO"),"")</f>
        <v/>
      </c>
      <c r="AT380" s="766"/>
      <c r="AU380" s="767">
        <f t="shared" si="2105"/>
        <v>0</v>
      </c>
      <c r="AV380" s="753"/>
      <c r="AW380" s="768">
        <f t="shared" si="2106"/>
        <v>0</v>
      </c>
      <c r="AX380" s="768">
        <f t="shared" si="2107"/>
        <v>0</v>
      </c>
      <c r="AY380" s="768" t="str">
        <f t="shared" si="2149"/>
        <v xml:space="preserve"> </v>
      </c>
      <c r="AZ380" s="155"/>
      <c r="BA380" s="761"/>
      <c r="BB380" s="763">
        <f>ROUND(BA380*$DQ$12,0)</f>
        <v>0</v>
      </c>
      <c r="BC380" s="770">
        <f t="shared" ref="BC380" si="2160">$BC$12</f>
        <v>263816970</v>
      </c>
      <c r="BD380" s="164" t="str">
        <f t="shared" si="2029"/>
        <v/>
      </c>
      <c r="BE380" s="759"/>
      <c r="BF380" s="761"/>
      <c r="BG380" s="763">
        <f>ROUND(BF380*$DR$12,0)</f>
        <v>0</v>
      </c>
      <c r="BH380" s="763">
        <f t="shared" ref="BH380" si="2161">$BH$12</f>
        <v>1338480855</v>
      </c>
      <c r="BI380" s="164" t="str">
        <f t="shared" si="2112"/>
        <v/>
      </c>
      <c r="BJ380" s="759"/>
      <c r="BK380" s="761"/>
      <c r="BL380" s="763">
        <f>ROUND(BK380*$DS$12,0)</f>
        <v>0</v>
      </c>
      <c r="BM380" s="1045"/>
      <c r="BN380" s="764" t="str">
        <f>IF(BK380&lt;&gt;"",IF((BL380/$DR$12)/$DN$12&lt;=$BM$20,"CUMPLE","RECHAZADO"),"")</f>
        <v/>
      </c>
      <c r="BO380" s="771"/>
      <c r="BP380" s="767">
        <f t="shared" si="2114"/>
        <v>0</v>
      </c>
      <c r="BQ380" s="753"/>
      <c r="BR380" s="768">
        <f t="shared" si="2115"/>
        <v>0</v>
      </c>
      <c r="BS380" s="768">
        <f t="shared" si="2116"/>
        <v>0</v>
      </c>
      <c r="BT380" s="768" t="str">
        <f t="shared" si="2152"/>
        <v xml:space="preserve"> </v>
      </c>
      <c r="BU380" s="155"/>
      <c r="BV380" s="753"/>
      <c r="BW380" s="753"/>
      <c r="BX380" s="772">
        <f t="shared" si="2118"/>
        <v>0</v>
      </c>
      <c r="BY380" s="772" t="str">
        <f>IF(BV380&lt;&gt;"",IF(AND(BV380/$DN$12&lt;=$BY$15,BV380/$DN$12&gt;=$BY$16),"CUMPLE","RECHAZADO"),"")</f>
        <v/>
      </c>
      <c r="BZ380" s="772">
        <f t="shared" si="2119"/>
        <v>0</v>
      </c>
      <c r="CA380" s="772">
        <f t="shared" si="2120"/>
        <v>0</v>
      </c>
      <c r="CB380" s="155"/>
      <c r="CC380" s="753"/>
      <c r="CD380" s="753"/>
      <c r="CE380" s="772">
        <f t="shared" si="2121"/>
        <v>0</v>
      </c>
      <c r="CF380" s="772" t="str">
        <f>IF(CC380&lt;&gt;"",IF(AND(CC380/$DN$12&lt;=$CF$15,CC380/$DS$12&gt;=$CF$16),"CUMPLE","RECHAZADO"),"")</f>
        <v/>
      </c>
      <c r="CG380" s="772">
        <f t="shared" si="2122"/>
        <v>0</v>
      </c>
      <c r="CH380" s="772">
        <f t="shared" si="2123"/>
        <v>0</v>
      </c>
      <c r="CI380" s="773"/>
      <c r="CJ380" s="774" t="str">
        <f t="shared" si="2124"/>
        <v/>
      </c>
      <c r="CK380" s="775">
        <f t="shared" si="2125"/>
        <v>0</v>
      </c>
      <c r="CL380" s="776" t="str">
        <f t="shared" si="2045"/>
        <v/>
      </c>
      <c r="CM380" s="155"/>
      <c r="CN380" s="777" t="str">
        <f t="shared" si="2127"/>
        <v/>
      </c>
      <c r="CO380" s="778">
        <f t="shared" si="2128"/>
        <v>0</v>
      </c>
      <c r="CP380" s="779" t="str">
        <f t="shared" si="2048"/>
        <v/>
      </c>
      <c r="CQ380" s="156"/>
      <c r="CR380" s="780">
        <f t="shared" si="2049"/>
        <v>0</v>
      </c>
      <c r="CS380" s="772">
        <f>(W380*$DP$12)+X380+(AF380*$DQ$12)+(AK380*$DR$12)+(AP380*$DS$12)+AV380+(BA380*$DQ$12)+(BF380*$DR$12)+(BK380*$DS$12)+BQ380+BV380+BW380+CC380+CD380</f>
        <v>0</v>
      </c>
      <c r="CT380" s="779">
        <f t="shared" si="2130"/>
        <v>0</v>
      </c>
      <c r="CU380" s="781"/>
      <c r="CV380" s="779" t="str">
        <f t="shared" si="2051"/>
        <v/>
      </c>
      <c r="DB380" s="782" t="str">
        <f t="shared" si="2052"/>
        <v/>
      </c>
      <c r="DC380" s="36"/>
    </row>
    <row r="381" spans="1:107" ht="17.25" thickBot="1" x14ac:dyDescent="0.3">
      <c r="A381" s="1039"/>
      <c r="B381" s="870">
        <v>11</v>
      </c>
      <c r="C381" s="1039"/>
      <c r="D381" s="726"/>
      <c r="E381" s="871"/>
      <c r="F381" s="872">
        <v>32820666236</v>
      </c>
      <c r="G381" s="873" t="str">
        <f t="shared" ref="G381" si="2162">IF(F381&lt;&gt;"",IF(F381=$DV$13,"CUMPLE","RECHAZADO"),"")</f>
        <v>CUMPLE</v>
      </c>
      <c r="H381" s="874" t="s">
        <v>1538</v>
      </c>
      <c r="I381" s="880">
        <v>29597852828</v>
      </c>
      <c r="J381" s="208">
        <v>562359204</v>
      </c>
      <c r="K381" s="173">
        <f t="shared" si="2091"/>
        <v>562359204</v>
      </c>
      <c r="L381" s="724" t="e">
        <f t="shared" si="2092"/>
        <v>#DIV/0!</v>
      </c>
      <c r="M381" s="175" t="e">
        <f t="shared" si="2093"/>
        <v>#DIV/0!</v>
      </c>
      <c r="N381" s="176" t="e">
        <f t="shared" si="2094"/>
        <v>#DIV/0!</v>
      </c>
      <c r="O381" s="177" t="e">
        <f t="shared" si="2095"/>
        <v>#DIV/0!</v>
      </c>
      <c r="P381" s="178" t="str">
        <f>IF(H381&lt;&gt;"",IF(J381=K381,IF(H381="SI",IF(AND(I381&lt;=$DF$13,I381&gt;=($DF$13*0.9)),"CUMPLE","NO CUMPLE"),IF(I381=$DF$13,"CUMPLE","NO CUMPLE")),"NO CUMPLE"),"")</f>
        <v>CUMPLE</v>
      </c>
      <c r="Q381" s="725">
        <f t="shared" si="2096"/>
        <v>0</v>
      </c>
      <c r="R381" s="180">
        <f t="shared" si="2054"/>
        <v>30160212032</v>
      </c>
      <c r="S381" s="180">
        <f t="shared" si="2016"/>
        <v>29597852828</v>
      </c>
      <c r="T381" s="209"/>
      <c r="U381" s="209"/>
      <c r="V381" s="871"/>
      <c r="W381" s="874">
        <v>1454744</v>
      </c>
      <c r="X381" s="876">
        <v>2653453</v>
      </c>
      <c r="Y381" s="184">
        <f>ROUND(W381*$DP$13,0)</f>
        <v>139655424</v>
      </c>
      <c r="Z381" s="184">
        <f t="shared" si="2017"/>
        <v>2653453</v>
      </c>
      <c r="AA381" s="1044"/>
      <c r="AB381" s="185" t="str">
        <f>IF(W381&lt;&gt;"",IF((Y381/$DP$13)/$DN$13&lt;=$AA$20,"CUMPLE","RECHAZADO"),"")</f>
        <v>CUMPLE</v>
      </c>
      <c r="AC381" s="186">
        <f t="shared" si="2100"/>
        <v>142308877</v>
      </c>
      <c r="AD381" s="186">
        <f t="shared" si="2101"/>
        <v>139655424</v>
      </c>
      <c r="AE381" s="209"/>
      <c r="AF381" s="874">
        <v>150932</v>
      </c>
      <c r="AG381" s="184">
        <f>ROUND(AF381*$DQ$13,0)</f>
        <v>3471436</v>
      </c>
      <c r="AH381" s="1044"/>
      <c r="AI381" s="185" t="str">
        <f>IF(AF381&lt;&gt;"",IF(AG381/$DQ$13&lt;=$AH$20,"CUMPLE","RECHAZADO"),"")</f>
        <v>CUMPLE</v>
      </c>
      <c r="AJ381" s="209"/>
      <c r="AK381" s="874">
        <v>120465</v>
      </c>
      <c r="AL381" s="184">
        <f>ROUND(AK381*$DR$13,0)</f>
        <v>11564640</v>
      </c>
      <c r="AM381" s="1044"/>
      <c r="AN381" s="185" t="str">
        <f>IF(AK381&lt;&gt;"",IF(AL381/$DR$13&lt;=$AM$20,"CUMPLE","RECHAZADO"),"")</f>
        <v>CUMPLE</v>
      </c>
      <c r="AO381" s="209"/>
      <c r="AP381" s="874"/>
      <c r="AQ381" s="184">
        <f>ROUND(AP381*$DS$13,0)</f>
        <v>0</v>
      </c>
      <c r="AR381" s="1044"/>
      <c r="AS381" s="185" t="str">
        <f>IF(AP381&lt;&gt;"",IF(AQ381/$DR$13&lt;=$AR$20,"CUMPLE","RECHAZADO"),"")</f>
        <v/>
      </c>
      <c r="AT381" s="185"/>
      <c r="AU381" s="194">
        <f t="shared" si="2105"/>
        <v>15036076</v>
      </c>
      <c r="AV381" s="874">
        <v>2856854</v>
      </c>
      <c r="AW381" s="877">
        <f t="shared" si="2106"/>
        <v>2856854</v>
      </c>
      <c r="AX381" s="877">
        <f t="shared" si="2107"/>
        <v>17892930</v>
      </c>
      <c r="AY381" s="877" t="str">
        <f t="shared" si="2149"/>
        <v>CUMPLE</v>
      </c>
      <c r="AZ381" s="871"/>
      <c r="BA381" s="874">
        <v>2632900</v>
      </c>
      <c r="BB381" s="184">
        <f>ROUND(BA381*$DQ$13,0)</f>
        <v>60556700</v>
      </c>
      <c r="BC381" s="184">
        <f t="shared" ref="BC381" si="2163">$BC$13</f>
        <v>385647118</v>
      </c>
      <c r="BD381" s="185" t="str">
        <f t="shared" si="2029"/>
        <v>CUMPLE</v>
      </c>
      <c r="BE381" s="209"/>
      <c r="BF381" s="874">
        <v>2473724</v>
      </c>
      <c r="BG381" s="184">
        <f>ROUND(BF381*$DR$13,0)</f>
        <v>237477504</v>
      </c>
      <c r="BH381" s="184">
        <f t="shared" ref="BH381" si="2164">$BH$13</f>
        <v>1512338976</v>
      </c>
      <c r="BI381" s="185" t="str">
        <f t="shared" si="2112"/>
        <v>CUMPLE</v>
      </c>
      <c r="BJ381" s="209"/>
      <c r="BK381" s="874"/>
      <c r="BL381" s="184">
        <f>ROUND(BK381*$DS$13,0)</f>
        <v>0</v>
      </c>
      <c r="BM381" s="1044"/>
      <c r="BN381" s="185" t="str">
        <f>IF(BK381&lt;&gt;"",IF((BL381/$DR$13)/$DN$13&lt;=$BM$20,"CUMPLE","RECHAZADO"),"")</f>
        <v/>
      </c>
      <c r="BO381" s="878"/>
      <c r="BP381" s="194">
        <f t="shared" si="2114"/>
        <v>298034204</v>
      </c>
      <c r="BQ381" s="874">
        <v>56626499</v>
      </c>
      <c r="BR381" s="877">
        <f t="shared" si="2115"/>
        <v>56626499</v>
      </c>
      <c r="BS381" s="877">
        <f t="shared" si="2116"/>
        <v>354660703</v>
      </c>
      <c r="BT381" s="877" t="str">
        <f t="shared" si="2152"/>
        <v>CUMPLE</v>
      </c>
      <c r="BU381" s="871"/>
      <c r="BV381" s="874">
        <v>138246202</v>
      </c>
      <c r="BW381" s="874">
        <v>2626678</v>
      </c>
      <c r="BX381" s="194">
        <f t="shared" si="2118"/>
        <v>2626678</v>
      </c>
      <c r="BY381" s="194" t="str">
        <f>IF(BV381&lt;&gt;"",IF(AND(BV381/$DN$13&lt;=$BY$15,BV381/$DN$13&gt;=$BY$16),"CUMPLE","RECHAZADO"),"")</f>
        <v>CUMPLE</v>
      </c>
      <c r="BZ381" s="194">
        <f t="shared" si="2119"/>
        <v>138246202</v>
      </c>
      <c r="CA381" s="194">
        <f t="shared" si="2120"/>
        <v>140872880</v>
      </c>
      <c r="CB381" s="871"/>
      <c r="CC381" s="874"/>
      <c r="CD381" s="874"/>
      <c r="CE381" s="194">
        <f t="shared" si="2121"/>
        <v>0</v>
      </c>
      <c r="CF381" s="194" t="str">
        <f>IF(CC381&lt;&gt;"",IF(AND(CC381/$DN$13&lt;=$CF$15,CC381/$DS$13&gt;=$CF$16),"CUMPLE","RECHAZADO"),"")</f>
        <v/>
      </c>
      <c r="CG381" s="194">
        <f t="shared" si="2122"/>
        <v>0</v>
      </c>
      <c r="CH381" s="194">
        <f t="shared" si="2123"/>
        <v>0</v>
      </c>
      <c r="CI381" s="194"/>
      <c r="CJ381" s="232">
        <f t="shared" si="2124"/>
        <v>30160212032</v>
      </c>
      <c r="CK381" s="197">
        <f t="shared" si="2125"/>
        <v>655735390</v>
      </c>
      <c r="CL381" s="232">
        <f t="shared" si="2045"/>
        <v>30815947422</v>
      </c>
      <c r="CM381" s="871"/>
      <c r="CN381" s="200">
        <f t="shared" si="2127"/>
        <v>29597852828</v>
      </c>
      <c r="CO381" s="200">
        <f t="shared" si="2128"/>
        <v>590971906</v>
      </c>
      <c r="CP381" s="200">
        <f t="shared" si="2048"/>
        <v>30188824734</v>
      </c>
      <c r="CQ381" s="871"/>
      <c r="CR381" s="194">
        <f t="shared" si="2049"/>
        <v>30160212032</v>
      </c>
      <c r="CS381" s="194">
        <f>(W381*$DP$13)+X381+(AF381*$DQ$13)+(AK381*$DR$13)+(AP381*$DS$13)+AV381+(BA381*$DQ$13)+(BF381*$DR$13)+(BK381*$DS$13)+BQ381+BV381+BW381+CC381+CD381</f>
        <v>655735390</v>
      </c>
      <c r="CT381" s="200">
        <f t="shared" si="2130"/>
        <v>30815947422</v>
      </c>
      <c r="CU381" s="874">
        <v>30815947422</v>
      </c>
      <c r="CV381" s="200" t="str">
        <f t="shared" si="2051"/>
        <v>OK</v>
      </c>
      <c r="CW381" s="136"/>
      <c r="DB381" s="879" t="str">
        <f t="shared" si="2052"/>
        <v>HABILITADO</v>
      </c>
      <c r="DC381" s="888"/>
    </row>
    <row r="382" spans="1:107" ht="15.75" hidden="1" customHeight="1" x14ac:dyDescent="0.25">
      <c r="A382" s="1040"/>
      <c r="B382" s="785">
        <v>12</v>
      </c>
      <c r="C382" s="1043"/>
      <c r="D382" s="220"/>
      <c r="E382" s="156"/>
      <c r="F382" s="786"/>
      <c r="G382" s="752" t="str">
        <f t="shared" ref="G382" si="2165">IF(F382&lt;&gt;"",IF(F382=$DV$14,"CUMPLE","RECHAZADO"),"")</f>
        <v/>
      </c>
      <c r="H382" s="753"/>
      <c r="I382" s="787"/>
      <c r="J382" s="788"/>
      <c r="K382" s="845">
        <f t="shared" si="2091"/>
        <v>0</v>
      </c>
      <c r="L382" s="174" t="e">
        <f t="shared" si="2092"/>
        <v>#DIV/0!</v>
      </c>
      <c r="M382" s="175" t="e">
        <f t="shared" si="2093"/>
        <v>#DIV/0!</v>
      </c>
      <c r="N382" s="176" t="e">
        <f t="shared" si="2094"/>
        <v>#DIV/0!</v>
      </c>
      <c r="O382" s="177" t="e">
        <f t="shared" si="2095"/>
        <v>#DIV/0!</v>
      </c>
      <c r="P382" s="846" t="str">
        <f>IF(H382&lt;&gt;"",IF(J382=K382,IF(H382="SI",IF(AND(I382&lt;=$DF$14,I382&gt;=($DF$14*0.9)),"CUMPLE","NO CUMPLE"),IF(I382=$DF$14,"CUMPLE","NO CUMPLE")),"NO CUMPLE"),"")</f>
        <v/>
      </c>
      <c r="Q382" s="179">
        <f t="shared" si="2096"/>
        <v>0</v>
      </c>
      <c r="R382" s="847" t="str">
        <f t="shared" si="2054"/>
        <v/>
      </c>
      <c r="S382" s="847" t="str">
        <f>IF(F382&lt;&gt;"",IF(G382="CUMPLE",IF(P382="CUMPLE",I382,""),"RECHAZADO"),"")</f>
        <v/>
      </c>
      <c r="T382" s="789"/>
      <c r="U382" s="790"/>
      <c r="V382" s="155"/>
      <c r="W382" s="753"/>
      <c r="X382" s="791"/>
      <c r="Y382" s="848">
        <f>ROUND(W382*$DP$14,0)</f>
        <v>0</v>
      </c>
      <c r="Z382" s="848">
        <f t="shared" si="2017"/>
        <v>0</v>
      </c>
      <c r="AA382" s="1045"/>
      <c r="AB382" s="849" t="str">
        <f>IF(W382&lt;&gt;"",IF((Y382/$DP$14)/$DN$14&lt;=$AA$20,"CUMPLE","RECHAZADO"),"")</f>
        <v/>
      </c>
      <c r="AC382" s="850">
        <f t="shared" si="2100"/>
        <v>0</v>
      </c>
      <c r="AD382" s="850">
        <f t="shared" si="2101"/>
        <v>0</v>
      </c>
      <c r="AE382" s="789"/>
      <c r="AF382" s="753"/>
      <c r="AG382" s="848">
        <f>ROUND(AF382*$DQ$14,0)</f>
        <v>0</v>
      </c>
      <c r="AH382" s="1045"/>
      <c r="AI382" s="849" t="str">
        <f>IF(AF382&lt;&gt;"",IF(AG382/$DQ$14&lt;=$AH$20,"CUMPLE","RECHAZADO"),"")</f>
        <v/>
      </c>
      <c r="AJ382" s="789"/>
      <c r="AK382" s="753"/>
      <c r="AL382" s="848">
        <f>ROUND(AK382*$DR$14,0)</f>
        <v>0</v>
      </c>
      <c r="AM382" s="1045"/>
      <c r="AN382" s="849" t="str">
        <f>IF(AK382&lt;&gt;"",IF(AL382/$DR$14&lt;=$AM$20,"CUMPLE","RECHAZADO"),"")</f>
        <v/>
      </c>
      <c r="AO382" s="789"/>
      <c r="AP382" s="753"/>
      <c r="AQ382" s="848">
        <f>ROUND(AP382*$DS$14,0)</f>
        <v>0</v>
      </c>
      <c r="AR382" s="1045"/>
      <c r="AS382" s="849" t="str">
        <f>IF(AP382&lt;&gt;"",IF(AQ382/$DR$14&lt;=$AR$20,"CUMPLE","RECHAZADO"),"")</f>
        <v/>
      </c>
      <c r="AT382" s="792"/>
      <c r="AU382" s="851">
        <f t="shared" si="2105"/>
        <v>0</v>
      </c>
      <c r="AV382" s="753"/>
      <c r="AW382" s="852">
        <f t="shared" si="2106"/>
        <v>0</v>
      </c>
      <c r="AX382" s="852">
        <f t="shared" si="2107"/>
        <v>0</v>
      </c>
      <c r="AY382" s="852" t="str">
        <f>IF(AV382&lt;&gt;"",IF(AI382="CUMPLE",IF(AN382="CUMPLE",IF(AS382="CUMPLE","CUMPLE","NO CUMPLE"),"NO CUMPLE"),"NO CUMPLE"),"")</f>
        <v/>
      </c>
      <c r="AZ382" s="155"/>
      <c r="BA382" s="753"/>
      <c r="BB382" s="848">
        <f>ROUND(BA382*$DQ$14,0)</f>
        <v>0</v>
      </c>
      <c r="BC382" s="853">
        <f t="shared" ref="BC382" si="2166">$BC$14</f>
        <v>171994948</v>
      </c>
      <c r="BD382" s="854" t="str">
        <f t="shared" si="2029"/>
        <v/>
      </c>
      <c r="BE382" s="789"/>
      <c r="BF382" s="753"/>
      <c r="BG382" s="848">
        <f>ROUND(BF382*$DR$14,0)</f>
        <v>0</v>
      </c>
      <c r="BH382" s="848">
        <f t="shared" ref="BH382" si="2167">$BH$14</f>
        <v>888779540</v>
      </c>
      <c r="BI382" s="854" t="str">
        <f t="shared" si="2112"/>
        <v/>
      </c>
      <c r="BJ382" s="789"/>
      <c r="BK382" s="753"/>
      <c r="BL382" s="848">
        <f>ROUND(BK382*$DS$14,0)</f>
        <v>0</v>
      </c>
      <c r="BM382" s="1045"/>
      <c r="BN382" s="849" t="str">
        <f>IF(BK382&lt;&gt;"",IF((BL382/$DR$14)/$DN$14&lt;=$BM$20,"CUMPLE","RECHAZADO"),"")</f>
        <v/>
      </c>
      <c r="BO382" s="793"/>
      <c r="BP382" s="851">
        <f t="shared" si="2114"/>
        <v>0</v>
      </c>
      <c r="BQ382" s="753"/>
      <c r="BR382" s="852">
        <f t="shared" si="2115"/>
        <v>0</v>
      </c>
      <c r="BS382" s="852">
        <f t="shared" si="2116"/>
        <v>0</v>
      </c>
      <c r="BT382" s="852" t="str">
        <f>IF(BQ382&lt;&gt;"",IF(BD382="CUMPLE",IF(BI382="CUMPLE",IF(BN382="CUMPLE","CUMPLE","NO CUMPLE"),"NO CUMPLE"),"NO CUMPLE"),"")</f>
        <v/>
      </c>
      <c r="BU382" s="155"/>
      <c r="BV382" s="753"/>
      <c r="BW382" s="753"/>
      <c r="BX382" s="855">
        <f t="shared" si="2118"/>
        <v>0</v>
      </c>
      <c r="BY382" s="855" t="str">
        <f>IF(BV382&lt;&gt;"",IF(AND(BV382/$DN$14&lt;=$BY$15,BV382/$DN$14&gt;=$BY$16),"CUMPLE","RECHAZADO"),"")</f>
        <v/>
      </c>
      <c r="BZ382" s="855">
        <f t="shared" si="2119"/>
        <v>0</v>
      </c>
      <c r="CA382" s="855">
        <f t="shared" si="2120"/>
        <v>0</v>
      </c>
      <c r="CB382" s="155"/>
      <c r="CC382" s="753"/>
      <c r="CD382" s="753"/>
      <c r="CE382" s="855">
        <f t="shared" si="2121"/>
        <v>0</v>
      </c>
      <c r="CF382" s="855" t="str">
        <f>IF(CC382&lt;&gt;"",IF(AND(CC382/$DN$14&lt;=$CF$15,CC382/$DN$14&gt;=$CF$16),"CUMPLE","RECHAZADO"),"")</f>
        <v/>
      </c>
      <c r="CG382" s="855">
        <f t="shared" si="2122"/>
        <v>0</v>
      </c>
      <c r="CH382" s="855">
        <f t="shared" si="2123"/>
        <v>0</v>
      </c>
      <c r="CI382" s="794"/>
      <c r="CJ382" s="856" t="str">
        <f t="shared" si="2124"/>
        <v/>
      </c>
      <c r="CK382" s="857">
        <f t="shared" si="2125"/>
        <v>0</v>
      </c>
      <c r="CL382" s="858" t="str">
        <f t="shared" si="2045"/>
        <v/>
      </c>
      <c r="CM382" s="155"/>
      <c r="CN382" s="859" t="str">
        <f t="shared" si="2127"/>
        <v/>
      </c>
      <c r="CO382" s="860">
        <f t="shared" si="2128"/>
        <v>0</v>
      </c>
      <c r="CP382" s="861" t="str">
        <f t="shared" si="2048"/>
        <v/>
      </c>
      <c r="CQ382" s="156"/>
      <c r="CR382" s="862">
        <f t="shared" si="2049"/>
        <v>0</v>
      </c>
      <c r="CS382" s="855">
        <f>(W382*$DP$14)+X382+(AF382*$DQ$14)+(AK382*$DR$14)+(AP382*$DS$14)+AV382+(BA382*$DQ$14)+(BF382*$DR$14)+(BK382*$DS$14)+BQ382+BV382+BW382+CC382+CD382</f>
        <v>0</v>
      </c>
      <c r="CT382" s="861">
        <f t="shared" si="2130"/>
        <v>0</v>
      </c>
      <c r="CU382" s="863"/>
      <c r="CV382" s="861" t="str">
        <f t="shared" si="2051"/>
        <v/>
      </c>
      <c r="DB382" s="864" t="str">
        <f t="shared" si="2052"/>
        <v/>
      </c>
      <c r="DC382" s="36"/>
    </row>
    <row r="383" spans="1:107" ht="14.25" customHeight="1" thickTop="1" thickBot="1" x14ac:dyDescent="0.3">
      <c r="A383" s="105">
        <v>28</v>
      </c>
      <c r="B383" s="881"/>
      <c r="C383" s="881"/>
      <c r="D383" s="222"/>
      <c r="E383" s="881"/>
      <c r="F383" s="882"/>
      <c r="G383" s="881"/>
      <c r="H383" s="881"/>
      <c r="I383" s="881"/>
      <c r="J383" s="883"/>
      <c r="K383" s="881"/>
      <c r="L383" s="219"/>
      <c r="M383" s="218"/>
      <c r="N383" s="218"/>
      <c r="O383" s="218"/>
      <c r="P383" s="881"/>
      <c r="Q383" s="218"/>
      <c r="R383" s="881"/>
      <c r="S383" s="881"/>
      <c r="T383" s="881"/>
      <c r="U383" s="881"/>
      <c r="V383" s="881"/>
      <c r="W383" s="881"/>
      <c r="X383" s="881"/>
      <c r="Y383" s="881"/>
      <c r="Z383" s="881"/>
      <c r="AA383" s="881"/>
      <c r="AB383" s="881"/>
      <c r="AC383" s="881"/>
      <c r="AD383" s="881"/>
      <c r="AE383" s="881"/>
      <c r="AF383" s="881"/>
      <c r="AG383" s="881"/>
      <c r="AH383" s="881"/>
      <c r="AI383" s="881"/>
      <c r="AJ383" s="881"/>
      <c r="AK383" s="881"/>
      <c r="AL383" s="881"/>
      <c r="AM383" s="881"/>
      <c r="AN383" s="881"/>
      <c r="AO383" s="881"/>
      <c r="AP383" s="881"/>
      <c r="AQ383" s="881"/>
      <c r="AR383" s="881"/>
      <c r="AS383" s="881"/>
      <c r="AT383" s="881"/>
      <c r="AU383" s="881"/>
      <c r="AV383" s="881"/>
      <c r="AW383" s="881"/>
      <c r="AX383" s="881"/>
      <c r="AY383" s="881"/>
      <c r="AZ383" s="881"/>
      <c r="BA383" s="881"/>
      <c r="BB383" s="881"/>
      <c r="BC383" s="881"/>
      <c r="BD383" s="881"/>
      <c r="BE383" s="881"/>
      <c r="BF383" s="881"/>
      <c r="BG383" s="881"/>
      <c r="BH383" s="881"/>
      <c r="BI383" s="881"/>
      <c r="BJ383" s="881"/>
      <c r="BK383" s="881"/>
      <c r="BL383" s="881"/>
      <c r="BM383" s="881"/>
      <c r="BN383" s="881"/>
      <c r="BO383" s="881"/>
      <c r="BP383" s="881"/>
      <c r="BQ383" s="881"/>
      <c r="BR383" s="881"/>
      <c r="BS383" s="881"/>
      <c r="BT383" s="881"/>
      <c r="BU383" s="881"/>
      <c r="BV383" s="881"/>
      <c r="BW383" s="881"/>
      <c r="BX383" s="881"/>
      <c r="BY383" s="881"/>
      <c r="BZ383" s="881"/>
      <c r="CA383" s="881"/>
      <c r="CB383" s="881"/>
      <c r="CC383" s="881"/>
      <c r="CD383" s="881"/>
      <c r="CE383" s="881"/>
      <c r="CF383" s="881"/>
      <c r="CG383" s="881"/>
      <c r="CH383" s="881"/>
      <c r="CI383" s="881"/>
      <c r="CJ383" s="881"/>
      <c r="CK383" s="881"/>
      <c r="CL383" s="881"/>
      <c r="CM383" s="881"/>
      <c r="CN383" s="881"/>
      <c r="CO383" s="881"/>
      <c r="CP383" s="884" t="s">
        <v>2063</v>
      </c>
      <c r="CQ383" s="881"/>
      <c r="CR383" s="881"/>
      <c r="CS383" s="881"/>
      <c r="CT383" s="881"/>
      <c r="CU383" s="885"/>
      <c r="CV383" s="881"/>
      <c r="CW383" s="136"/>
      <c r="DB383" s="886"/>
      <c r="DC383" s="887"/>
    </row>
    <row r="384" spans="1:107" ht="96.75" customHeight="1" x14ac:dyDescent="0.25">
      <c r="A384" s="1039">
        <f t="shared" ref="A384" si="2168">A396</f>
        <v>29</v>
      </c>
      <c r="B384" s="870">
        <v>1</v>
      </c>
      <c r="C384" s="1039" t="str">
        <f>Proponentes!B366</f>
        <v>UNION TEMPORAL SED21 P&amp;S</v>
      </c>
      <c r="D384" s="726"/>
      <c r="E384" s="871"/>
      <c r="F384" s="872">
        <v>20036397801</v>
      </c>
      <c r="G384" s="873" t="str">
        <f t="shared" ref="G384" si="2169">IF(F384&lt;&gt;"",IF(F384=$DV$3,"CUMPLE","RECHAZADO"),"")</f>
        <v>CUMPLE</v>
      </c>
      <c r="H384" s="874" t="s">
        <v>1538</v>
      </c>
      <c r="I384" s="880">
        <v>17687702642</v>
      </c>
      <c r="J384" s="208">
        <v>336066350</v>
      </c>
      <c r="K384" s="173">
        <f t="shared" ref="K384:K395" si="2170">ROUND((I384*0.019),0)</f>
        <v>336066350</v>
      </c>
      <c r="L384" s="724" t="e">
        <f t="shared" ref="L384:L395" si="2171">1-I384/DF367</f>
        <v>#DIV/0!</v>
      </c>
      <c r="M384" s="175" t="e">
        <f t="shared" ref="M384:M395" si="2172">DF367/DN367</f>
        <v>#DIV/0!</v>
      </c>
      <c r="N384" s="176" t="e">
        <f t="shared" ref="N384:N395" si="2173">M384*0.019</f>
        <v>#DIV/0!</v>
      </c>
      <c r="O384" s="177" t="e">
        <f t="shared" ref="O384:O395" si="2174">(M384+N384)</f>
        <v>#DIV/0!</v>
      </c>
      <c r="P384" s="178" t="str">
        <f>IF(H384&lt;&gt;"",IF(J384=K384,IF(H384="SI",IF(AND(I384&lt;=$DF$3,I384&gt;=($DF$3*0.9)),"CUMPLE","NO CUMPLE"),IF(I384=$DF$3,"CUMPLE","NO CUMPLE")),"NO CUMPLE"),"")</f>
        <v>CUMPLE</v>
      </c>
      <c r="Q384" s="725">
        <f t="shared" ref="Q384:Q395" si="2175">DN367</f>
        <v>0</v>
      </c>
      <c r="R384" s="180">
        <f t="shared" ref="R384" si="2176">IF(F384&lt;&gt;"",IF(G384="CUMPLE",IF(P384="CUMPLE",(I384+J384),""),"RECHAZADO"),"")</f>
        <v>18023768992</v>
      </c>
      <c r="S384" s="180">
        <f t="shared" ref="S384" si="2177">IF(F384&lt;&gt;"",IF(G384="CUMPLE",IF(P384="CUMPLE",I384,""),"RECHAZADO"),"")</f>
        <v>17687702642</v>
      </c>
      <c r="T384" s="209"/>
      <c r="U384" s="209"/>
      <c r="V384" s="871"/>
      <c r="W384" s="874">
        <v>1285757.8400000001</v>
      </c>
      <c r="X384" s="876">
        <v>1783346</v>
      </c>
      <c r="Y384" s="184">
        <f>ROUND(W384*$DP$3,0)</f>
        <v>93860322</v>
      </c>
      <c r="Z384" s="184">
        <f t="shared" si="2017"/>
        <v>1783346</v>
      </c>
      <c r="AA384" s="1044">
        <f t="shared" ref="AA384" si="2178">$AA$16</f>
        <v>100189.4</v>
      </c>
      <c r="AB384" s="185" t="str">
        <f>IF(W384&lt;&gt;"",IF((Y384/$DP$3)/$DN$3&lt;=$AA$20,"CUMPLE","RECHAZADO"),"")</f>
        <v>CUMPLE</v>
      </c>
      <c r="AC384" s="186">
        <f t="shared" ref="AC384:AC395" si="2179">Y384+Z384</f>
        <v>95643668</v>
      </c>
      <c r="AD384" s="186">
        <f t="shared" ref="AD384:AD395" si="2180">Y384</f>
        <v>93860322</v>
      </c>
      <c r="AE384" s="209"/>
      <c r="AF384" s="874">
        <v>193524.21</v>
      </c>
      <c r="AG384" s="184">
        <f>ROUND(AF384*$DQ$3,0)</f>
        <v>4257533</v>
      </c>
      <c r="AH384" s="1044">
        <f t="shared" ref="AH384" si="2181">$AH$16</f>
        <v>301987.21999999997</v>
      </c>
      <c r="AI384" s="185" t="str">
        <f>IF(AF384&lt;&gt;"",IF(AG384/$DQ$3&lt;=$AH$20,"CUMPLE","RECHAZADO"),"")</f>
        <v>CUMPLE</v>
      </c>
      <c r="AJ384" s="209"/>
      <c r="AK384" s="874">
        <v>154460.79999999999</v>
      </c>
      <c r="AL384" s="184">
        <f>ROUND(AK384*$DR$3,0)</f>
        <v>11275638</v>
      </c>
      <c r="AM384" s="1044">
        <f t="shared" ref="AM384" si="2182">$AM$16</f>
        <v>240934</v>
      </c>
      <c r="AN384" s="185" t="str">
        <f>IF(AK384&lt;&gt;"",IF(AL384/$DR$3&lt;=$AM$20,"CUMPLE","RECHAZADO"),"")</f>
        <v>CUMPLE</v>
      </c>
      <c r="AO384" s="209"/>
      <c r="AP384" s="874"/>
      <c r="AQ384" s="184">
        <f>ROUND(AP384*$DS$3,0)</f>
        <v>0</v>
      </c>
      <c r="AR384" s="1044">
        <f t="shared" ref="AR384" si="2183">$AR$16</f>
        <v>316072.26</v>
      </c>
      <c r="AS384" s="185" t="str">
        <f>IF(AP384&lt;&gt;"",IF(AQ384/$DR$3&lt;=$AR$20,"CUMPLE","RECHAZADO"),"")</f>
        <v/>
      </c>
      <c r="AT384" s="185"/>
      <c r="AU384" s="194">
        <f t="shared" ref="AU384:AU395" si="2184">AG384+AL384+AQ384</f>
        <v>15533171</v>
      </c>
      <c r="AV384" s="874">
        <v>2951302</v>
      </c>
      <c r="AW384" s="877">
        <f t="shared" ref="AW384:AW395" si="2185">ROUND((AG384+AL384+AQ384)*19%,0)</f>
        <v>2951302</v>
      </c>
      <c r="AX384" s="877">
        <f t="shared" ref="AX384:AX395" si="2186">ROUND((AG384+AL384+AQ384)*$AV$16,0)</f>
        <v>18484473</v>
      </c>
      <c r="AY384" s="877" t="str">
        <f t="shared" ref="AY384:AY386" si="2187">IF(AV384&lt;&gt;"",IF(AI384="CUMPLE",IF(AN384="CUMPLE","CUMPLE","NO CUMPLE"),"NO CUMPLE")," ")</f>
        <v>CUMPLE</v>
      </c>
      <c r="AZ384" s="871"/>
      <c r="BA384" s="874">
        <v>9659134.8499999996</v>
      </c>
      <c r="BB384" s="184">
        <f>ROUND(BA384*$DQ$3,0)</f>
        <v>212500967</v>
      </c>
      <c r="BC384" s="184">
        <f t="shared" ref="BC384" si="2188">$BC$3</f>
        <v>339892784</v>
      </c>
      <c r="BD384" s="185" t="str">
        <f t="shared" ref="BD384" si="2189">IF(BA384&lt;&gt;"",IF(BB384&lt;=BC384,"CUMPLE","RECHAZADO"),"")</f>
        <v>CUMPLE</v>
      </c>
      <c r="BE384" s="209"/>
      <c r="BF384" s="874">
        <v>9075151.6699999999</v>
      </c>
      <c r="BG384" s="184">
        <f>ROUND(BF384*$DR$3,0)</f>
        <v>662486072</v>
      </c>
      <c r="BH384" s="184">
        <f t="shared" ref="BH384" si="2190">$BH$3</f>
        <v>1059638654</v>
      </c>
      <c r="BI384" s="185" t="str">
        <f t="shared" ref="BI384:BI395" si="2191">IF(BF384&lt;&gt;"",IF(BG384&lt;=BH384,"CUMPLE","RECHAZADO"),"")</f>
        <v>CUMPLE</v>
      </c>
      <c r="BJ384" s="209"/>
      <c r="BK384" s="874"/>
      <c r="BL384" s="184">
        <f>ROUND(BK384*$DS$3,0)</f>
        <v>0</v>
      </c>
      <c r="BM384" s="1044">
        <f t="shared" ref="BM384" si="2192">$BM$16</f>
        <v>74539289</v>
      </c>
      <c r="BN384" s="185" t="str">
        <f>IF(BK384&lt;&gt;"",IF((BL384/$DR$3)/$DN$3&lt;=$BM$20,"CUMPLE","RECHAZADO"),"")</f>
        <v/>
      </c>
      <c r="BO384" s="878"/>
      <c r="BP384" s="194">
        <f t="shared" ref="BP384:BP395" si="2193">BB384+BG384+BL384</f>
        <v>874987039</v>
      </c>
      <c r="BQ384" s="874">
        <v>166247537</v>
      </c>
      <c r="BR384" s="877">
        <f t="shared" ref="BR384:BR395" si="2194">ROUND((BB384+BG384+BL384)*19%,0)</f>
        <v>166247537</v>
      </c>
      <c r="BS384" s="877">
        <f t="shared" ref="BS384:BS395" si="2195">ROUND((BB384+BG384+BL384)*$AV$16,0)</f>
        <v>1041234576</v>
      </c>
      <c r="BT384" s="877" t="str">
        <f t="shared" ref="BT384:BT386" si="2196">IF(BQ384&lt;&gt;"",IF(BD384="CUMPLE",IF(BI384="CUMPLE","CUMPLE","NO CUMPLE"),"NO CUMPLE")," ")</f>
        <v>CUMPLE</v>
      </c>
      <c r="BU384" s="871"/>
      <c r="BV384" s="874">
        <v>161456887</v>
      </c>
      <c r="BW384" s="874">
        <v>3067681</v>
      </c>
      <c r="BX384" s="194">
        <f t="shared" ref="BX384:BX395" si="2197">ROUND((BV384*10%)*19%,0)</f>
        <v>3067681</v>
      </c>
      <c r="BY384" s="194" t="str">
        <f>IF(BV384&lt;&gt;"",IF(AND(BV384/$DN$3&lt;=$BY$15,BV384/$DN$3&gt;=$BY$16),"CUMPLE","RECHAZADO"),"")</f>
        <v>RECHAZADO</v>
      </c>
      <c r="BZ384" s="194">
        <f t="shared" ref="BZ384:BZ395" si="2198">BV384</f>
        <v>161456887</v>
      </c>
      <c r="CA384" s="194">
        <f t="shared" ref="CA384:CA395" si="2199">BZ384+BX384</f>
        <v>164524568</v>
      </c>
      <c r="CB384" s="871"/>
      <c r="CC384" s="874"/>
      <c r="CD384" s="874"/>
      <c r="CE384" s="194">
        <f t="shared" ref="CE384:CE395" si="2200">ROUND((CC384*10%)*19%,0)</f>
        <v>0</v>
      </c>
      <c r="CF384" s="194" t="str">
        <f>IF(CC384&lt;&gt;"",IF(AND(CC384/$DN$3&lt;=$CF$15,CC384/$DS$3&gt;=$CF$16),"CUMPLE","RECHAZADO"),"")</f>
        <v/>
      </c>
      <c r="CG384" s="194">
        <f t="shared" ref="CG384:CG395" si="2201">CC384</f>
        <v>0</v>
      </c>
      <c r="CH384" s="194">
        <f t="shared" ref="CH384:CH395" si="2202">CG384+CE384</f>
        <v>0</v>
      </c>
      <c r="CI384" s="194"/>
      <c r="CJ384" s="232">
        <f t="shared" ref="CJ384:CJ395" si="2203">R384</f>
        <v>18023768992</v>
      </c>
      <c r="CK384" s="197">
        <f t="shared" ref="CK384:CK395" si="2204">AC384+AX384+BS384+CA384+CH384</f>
        <v>1319887285</v>
      </c>
      <c r="CL384" s="232">
        <f t="shared" ref="CL384" si="2205">IF(CJ384="RECHAZADO","RECHAZADO",IF(CJ384&lt;&gt;"",CJ384+CK384,""))</f>
        <v>19343656277</v>
      </c>
      <c r="CM384" s="871"/>
      <c r="CN384" s="200">
        <f t="shared" ref="CN384:CN395" si="2206">S384</f>
        <v>17687702642</v>
      </c>
      <c r="CO384" s="200">
        <f t="shared" ref="CO384:CO395" si="2207">AD384+AU384+BP384+BZ384+CG384</f>
        <v>1145837419</v>
      </c>
      <c r="CP384" s="200">
        <f t="shared" ref="CP384" si="2208">IF(CN384="RECHAZADO","RECHAZADO",IF(CN384&lt;&gt;"",CN384+CO384,""))</f>
        <v>18833540061</v>
      </c>
      <c r="CQ384" s="871"/>
      <c r="CR384" s="194">
        <f t="shared" si="2049"/>
        <v>18023768992</v>
      </c>
      <c r="CS384" s="194">
        <f>(W384*$DP$3)+X384+(AF384*$DQ$3)+(AK384*$DR$3)+(AP384*$DS$3)+AV384+(BA384*$DQ$3)+(BF384*$DR$3)+(BK384*$DS$3)+BQ384+BV384+BW384+CC384+CD384</f>
        <v>1319887284.9499998</v>
      </c>
      <c r="CT384" s="200">
        <f t="shared" ref="CT384:CT395" si="2209">CR384+CS384</f>
        <v>19343656276.950001</v>
      </c>
      <c r="CU384" s="874">
        <v>19343656276.950001</v>
      </c>
      <c r="CV384" s="200" t="str">
        <f t="shared" ref="CV384" si="2210">IF(CU384&lt;&gt;"",IF(CT384=CU384,"OK","REVISAR"),"")</f>
        <v>OK</v>
      </c>
      <c r="CW384" s="136"/>
      <c r="DB384" s="879" t="str">
        <f t="shared" ref="DB384" si="2211">IF(F384&lt;&gt;"",IF(G384="CUMPLE",IF(P384="CUMPLE",IF(AB384="CUMPLE",IF(AY384="CUMPLE",IF(BT384="CUMPLE",IF(BY384="CUMPLE","HABILITADO","RECHAZADO"),"RECHAZADO"),"RECHAZADO"),"RECHAZADO"),"RECHAZADO"),"RECHAZADO"),"")</f>
        <v>RECHAZADO</v>
      </c>
      <c r="DC384" s="487"/>
    </row>
    <row r="385" spans="1:107" hidden="1" x14ac:dyDescent="0.25">
      <c r="A385" s="1041"/>
      <c r="B385" s="167">
        <v>2</v>
      </c>
      <c r="C385" s="1043"/>
      <c r="D385" s="220"/>
      <c r="E385" s="156"/>
      <c r="F385" s="168"/>
      <c r="G385" s="169" t="str">
        <f t="shared" ref="G385" si="2212">IF(F385&lt;&gt;"",IF(F385=$DV$4,"CUMPLE","RECHAZADO"),"")</f>
        <v/>
      </c>
      <c r="H385" s="170"/>
      <c r="I385" s="172"/>
      <c r="J385" s="172"/>
      <c r="K385" s="827">
        <f t="shared" si="2170"/>
        <v>0</v>
      </c>
      <c r="L385" s="174" t="e">
        <f t="shared" si="2171"/>
        <v>#DIV/0!</v>
      </c>
      <c r="M385" s="175" t="e">
        <f t="shared" si="2172"/>
        <v>#DIV/0!</v>
      </c>
      <c r="N385" s="176" t="e">
        <f t="shared" si="2173"/>
        <v>#DIV/0!</v>
      </c>
      <c r="O385" s="177" t="e">
        <f t="shared" si="2174"/>
        <v>#DIV/0!</v>
      </c>
      <c r="P385" s="179" t="str">
        <f>IF(H385&lt;&gt;"",IF(J385=K385,IF(H385="SI",IF(AND(I385&lt;=$DF$4,I385&gt;=($DF$4*0.9)),"CUMPLE","NO CUMPLE"),IF(I385=$DF$4,"CUMPLE","NO CUMPLE")),"NO CUMPLE"),"")</f>
        <v/>
      </c>
      <c r="Q385" s="179">
        <f t="shared" si="2175"/>
        <v>0</v>
      </c>
      <c r="R385" s="828" t="str">
        <f t="shared" si="2054"/>
        <v/>
      </c>
      <c r="S385" s="828" t="str">
        <f t="shared" si="2016"/>
        <v/>
      </c>
      <c r="T385" s="181"/>
      <c r="U385" s="182"/>
      <c r="V385" s="155"/>
      <c r="W385" s="170"/>
      <c r="X385" s="183"/>
      <c r="Y385" s="829">
        <f>ROUND(W385*$DP$4,0)</f>
        <v>0</v>
      </c>
      <c r="Z385" s="829">
        <f t="shared" si="2017"/>
        <v>0</v>
      </c>
      <c r="AA385" s="1045"/>
      <c r="AB385" s="244" t="str">
        <f>IF(W385&lt;&gt;"",IF((Y385/$DP$4)/$DN$4&lt;=$AA$20,"CUMPLE","RECHAZADO"),"")</f>
        <v/>
      </c>
      <c r="AC385" s="830">
        <f t="shared" si="2179"/>
        <v>0</v>
      </c>
      <c r="AD385" s="830">
        <f t="shared" si="2180"/>
        <v>0</v>
      </c>
      <c r="AE385" s="181"/>
      <c r="AF385" s="170"/>
      <c r="AG385" s="829">
        <f>ROUND(AF385*$DQ$4,0)</f>
        <v>0</v>
      </c>
      <c r="AH385" s="1045"/>
      <c r="AI385" s="244" t="str">
        <f>IF(AF385&lt;&gt;"",IF(AG385/$DQ$4&lt;=$AH$20,"CUMPLE","RECHAZADO"),"")</f>
        <v/>
      </c>
      <c r="AJ385" s="181"/>
      <c r="AK385" s="170"/>
      <c r="AL385" s="829">
        <f>ROUND(AK385*$DR$4,0)</f>
        <v>0</v>
      </c>
      <c r="AM385" s="1045"/>
      <c r="AN385" s="244" t="str">
        <f>IF(AK385&lt;&gt;"",IF(AL385/$DR$4&lt;=$AM$20,"CUMPLE","RECHAZADO"),"")</f>
        <v/>
      </c>
      <c r="AO385" s="181"/>
      <c r="AP385" s="170"/>
      <c r="AQ385" s="829">
        <f>ROUND(AP385*$DS$4,0)</f>
        <v>0</v>
      </c>
      <c r="AR385" s="1045"/>
      <c r="AS385" s="244" t="str">
        <f>IF(AP385&lt;&gt;"",IF(AQ385/$DR$4&lt;=$AR$20,"CUMPLE","RECHAZADO"),"")</f>
        <v/>
      </c>
      <c r="AT385" s="187"/>
      <c r="AU385" s="831">
        <f t="shared" si="2184"/>
        <v>0</v>
      </c>
      <c r="AV385" s="170"/>
      <c r="AW385" s="832">
        <f t="shared" si="2185"/>
        <v>0</v>
      </c>
      <c r="AX385" s="832">
        <f t="shared" si="2186"/>
        <v>0</v>
      </c>
      <c r="AY385" s="832" t="str">
        <f t="shared" si="2187"/>
        <v xml:space="preserve"> </v>
      </c>
      <c r="AZ385" s="155"/>
      <c r="BA385" s="170"/>
      <c r="BB385" s="829">
        <f>ROUND(BA385*$DQ$4,0)</f>
        <v>0</v>
      </c>
      <c r="BC385" s="834">
        <f t="shared" ref="BC385" si="2213">$BC$4</f>
        <v>92828885</v>
      </c>
      <c r="BD385" s="729" t="str">
        <f t="shared" si="2029"/>
        <v/>
      </c>
      <c r="BE385" s="181"/>
      <c r="BF385" s="170"/>
      <c r="BG385" s="829">
        <f>ROUND(BF385*$DR$4,0)</f>
        <v>0</v>
      </c>
      <c r="BH385" s="829">
        <f t="shared" ref="BH385" si="2214">$BH$4</f>
        <v>924495218</v>
      </c>
      <c r="BI385" s="729" t="str">
        <f t="shared" si="2191"/>
        <v/>
      </c>
      <c r="BJ385" s="181"/>
      <c r="BK385" s="170"/>
      <c r="BL385" s="829">
        <f>ROUND(BK385*$DS$4,0)</f>
        <v>0</v>
      </c>
      <c r="BM385" s="1045"/>
      <c r="BN385" s="244" t="str">
        <f>IF(BK385&lt;&gt;"",IF((BL385/$DR$4)/$DN$4&lt;=$BM$20,"CUMPLE","RECHAZADO"),"")</f>
        <v/>
      </c>
      <c r="BO385" s="193"/>
      <c r="BP385" s="831">
        <f t="shared" si="2193"/>
        <v>0</v>
      </c>
      <c r="BQ385" s="170"/>
      <c r="BR385" s="832">
        <f t="shared" si="2194"/>
        <v>0</v>
      </c>
      <c r="BS385" s="832">
        <f t="shared" si="2195"/>
        <v>0</v>
      </c>
      <c r="BT385" s="832" t="str">
        <f t="shared" si="2196"/>
        <v xml:space="preserve"> </v>
      </c>
      <c r="BU385" s="155"/>
      <c r="BV385" s="170"/>
      <c r="BW385" s="170"/>
      <c r="BX385" s="835">
        <f t="shared" si="2197"/>
        <v>0</v>
      </c>
      <c r="BY385" s="835" t="str">
        <f>IF(BV385&lt;&gt;"",IF(AND(BV385/$DN$4&lt;=$BY$15,BV385/$DN$4&gt;=$BY$16),"CUMPLE","RECHAZADO"),"")</f>
        <v/>
      </c>
      <c r="BZ385" s="835">
        <f t="shared" si="2198"/>
        <v>0</v>
      </c>
      <c r="CA385" s="835">
        <f t="shared" si="2199"/>
        <v>0</v>
      </c>
      <c r="CB385" s="155"/>
      <c r="CC385" s="170"/>
      <c r="CD385" s="170"/>
      <c r="CE385" s="835">
        <f t="shared" si="2200"/>
        <v>0</v>
      </c>
      <c r="CF385" s="835" t="str">
        <f>IF(CC385&lt;&gt;"",IF(AND(CC385/$DN$4&lt;=$CF$15,CC385/$DS$4&gt;=$CF$16),"CUMPLE","RECHAZADO"),"")</f>
        <v/>
      </c>
      <c r="CG385" s="835">
        <f t="shared" si="2201"/>
        <v>0</v>
      </c>
      <c r="CH385" s="835">
        <f t="shared" si="2202"/>
        <v>0</v>
      </c>
      <c r="CI385" s="195"/>
      <c r="CJ385" s="86" t="str">
        <f t="shared" si="2203"/>
        <v/>
      </c>
      <c r="CK385" s="836">
        <f t="shared" si="2204"/>
        <v>0</v>
      </c>
      <c r="CL385" s="837" t="str">
        <f t="shared" si="2045"/>
        <v/>
      </c>
      <c r="CM385" s="155"/>
      <c r="CN385" s="838" t="str">
        <f t="shared" si="2206"/>
        <v/>
      </c>
      <c r="CO385" s="839">
        <f t="shared" si="2207"/>
        <v>0</v>
      </c>
      <c r="CP385" s="840" t="str">
        <f t="shared" si="2048"/>
        <v/>
      </c>
      <c r="CQ385" s="156"/>
      <c r="CR385" s="841">
        <f t="shared" si="2049"/>
        <v>0</v>
      </c>
      <c r="CS385" s="835">
        <f>(W385*$DP$4)+X385+(AF385*$DQ$4)+(AK385*$DR$4)+(AP385*$DS$4)+AV385+(BA385*$DQ$4)+(BF385*$DR$4)+(BK385*$DS$4)+BQ385+BV385+BW385+CC385+CD385</f>
        <v>0</v>
      </c>
      <c r="CT385" s="840">
        <f t="shared" si="2209"/>
        <v>0</v>
      </c>
      <c r="CU385" s="842"/>
      <c r="CV385" s="840" t="str">
        <f t="shared" si="2051"/>
        <v/>
      </c>
      <c r="DB385" s="843" t="str">
        <f t="shared" si="2052"/>
        <v/>
      </c>
      <c r="DC385" s="844"/>
    </row>
    <row r="386" spans="1:107" hidden="1" x14ac:dyDescent="0.25">
      <c r="A386" s="1046"/>
      <c r="B386" s="870">
        <v>3</v>
      </c>
      <c r="C386" s="1043"/>
      <c r="D386" s="220"/>
      <c r="E386" s="156"/>
      <c r="F386" s="207"/>
      <c r="G386" s="169" t="str">
        <f t="shared" ref="G386" si="2215">IF(F386&lt;&gt;"",IF(F386=$DV$5,"CUMPLE","RECHAZADO"),"")</f>
        <v/>
      </c>
      <c r="H386" s="170"/>
      <c r="I386" s="208"/>
      <c r="J386" s="208"/>
      <c r="K386" s="173">
        <f t="shared" si="2170"/>
        <v>0</v>
      </c>
      <c r="L386" s="174" t="e">
        <f t="shared" si="2171"/>
        <v>#DIV/0!</v>
      </c>
      <c r="M386" s="175" t="e">
        <f t="shared" si="2172"/>
        <v>#DIV/0!</v>
      </c>
      <c r="N386" s="176" t="e">
        <f t="shared" si="2173"/>
        <v>#DIV/0!</v>
      </c>
      <c r="O386" s="177" t="e">
        <f t="shared" si="2174"/>
        <v>#DIV/0!</v>
      </c>
      <c r="P386" s="178" t="str">
        <f>IF(H386&lt;&gt;"",IF(J386=K386,IF(H386="SI",IF(AND(I386&lt;=$DF$5,I386&gt;=($DF$5*0.9)),"CUMPLE","NO CUMPLE"),IF(I386=$DF$5,"CUMPLE","NO CUMPLE")),"NO CUMPLE"),"")</f>
        <v/>
      </c>
      <c r="Q386" s="179">
        <f t="shared" si="2175"/>
        <v>0</v>
      </c>
      <c r="R386" s="180" t="str">
        <f t="shared" si="2054"/>
        <v/>
      </c>
      <c r="S386" s="180" t="str">
        <f t="shared" si="2016"/>
        <v/>
      </c>
      <c r="T386" s="209"/>
      <c r="U386" s="210"/>
      <c r="V386" s="155"/>
      <c r="W386" s="211"/>
      <c r="X386" s="212"/>
      <c r="Y386" s="184">
        <f>ROUND(W386*$DP$5,0)</f>
        <v>0</v>
      </c>
      <c r="Z386" s="184">
        <f t="shared" si="2017"/>
        <v>0</v>
      </c>
      <c r="AA386" s="1045"/>
      <c r="AB386" s="185" t="str">
        <f>IF(W386&lt;&gt;"",IF((Y386/$DP$5)/$DN$5&lt;=$AA$20,"CUMPLE","RECHAZADO"),"")</f>
        <v/>
      </c>
      <c r="AC386" s="186">
        <f t="shared" si="2179"/>
        <v>0</v>
      </c>
      <c r="AD386" s="186">
        <f t="shared" si="2180"/>
        <v>0</v>
      </c>
      <c r="AE386" s="209"/>
      <c r="AF386" s="211"/>
      <c r="AG386" s="184">
        <f>ROUND(AF386*$DQ$5,0)</f>
        <v>0</v>
      </c>
      <c r="AH386" s="1045"/>
      <c r="AI386" s="185" t="str">
        <f>IF(AF386&lt;&gt;"",IF(AG386/$DQ$5&lt;=$AH$20,"CUMPLE","RECHAZADO"),"")</f>
        <v/>
      </c>
      <c r="AJ386" s="209"/>
      <c r="AK386" s="211"/>
      <c r="AL386" s="184">
        <f>ROUND(AK386*$DR$5,0)</f>
        <v>0</v>
      </c>
      <c r="AM386" s="1045"/>
      <c r="AN386" s="185" t="str">
        <f>IF(AK386&lt;&gt;"",IF(AL386/$DR$5&lt;=$AM$20,"CUMPLE","RECHAZADO"),"")</f>
        <v/>
      </c>
      <c r="AO386" s="209"/>
      <c r="AP386" s="211"/>
      <c r="AQ386" s="184">
        <f>ROUND(AP386*$DS$5,0)</f>
        <v>0</v>
      </c>
      <c r="AR386" s="1045"/>
      <c r="AS386" s="185" t="str">
        <f>IF(AP386&lt;&gt;"",IF(AQ386/$DR$5&lt;=$AR$20,"CUMPLE","RECHAZADO"),"")</f>
        <v/>
      </c>
      <c r="AT386" s="213"/>
      <c r="AU386" s="188">
        <f t="shared" si="2184"/>
        <v>0</v>
      </c>
      <c r="AV386" s="170"/>
      <c r="AW386" s="189">
        <f t="shared" si="2185"/>
        <v>0</v>
      </c>
      <c r="AX386" s="189">
        <f t="shared" si="2186"/>
        <v>0</v>
      </c>
      <c r="AY386" s="189" t="str">
        <f t="shared" si="2187"/>
        <v xml:space="preserve"> </v>
      </c>
      <c r="AZ386" s="155"/>
      <c r="BA386" s="211"/>
      <c r="BB386" s="184">
        <f>ROUND(BA386*$DQ$5,0)</f>
        <v>0</v>
      </c>
      <c r="BC386" s="191">
        <f t="shared" ref="BC386" si="2216">$BC$5</f>
        <v>123465503</v>
      </c>
      <c r="BD386" s="192" t="str">
        <f t="shared" si="2029"/>
        <v/>
      </c>
      <c r="BE386" s="209"/>
      <c r="BF386" s="211"/>
      <c r="BG386" s="184">
        <f>ROUND(BF386*$DR$5,0)</f>
        <v>0</v>
      </c>
      <c r="BH386" s="184">
        <f t="shared" ref="BH386" si="2217">$BH$5</f>
        <v>1325724320</v>
      </c>
      <c r="BI386" s="192" t="str">
        <f t="shared" si="2191"/>
        <v/>
      </c>
      <c r="BJ386" s="209"/>
      <c r="BK386" s="211"/>
      <c r="BL386" s="184">
        <f>ROUND(BK386*$DS$5,0)</f>
        <v>0</v>
      </c>
      <c r="BM386" s="1045"/>
      <c r="BN386" s="185" t="str">
        <f>IF(BK386&lt;&gt;"",IF((BL386/$DR$5)/$DN$5&lt;=$BM$20,"CUMPLE","RECHAZADO"),"")</f>
        <v/>
      </c>
      <c r="BO386" s="214"/>
      <c r="BP386" s="188">
        <f t="shared" si="2193"/>
        <v>0</v>
      </c>
      <c r="BQ386" s="170"/>
      <c r="BR386" s="189">
        <f t="shared" si="2194"/>
        <v>0</v>
      </c>
      <c r="BS386" s="189">
        <f t="shared" si="2195"/>
        <v>0</v>
      </c>
      <c r="BT386" s="189" t="str">
        <f t="shared" si="2196"/>
        <v xml:space="preserve"> </v>
      </c>
      <c r="BU386" s="155"/>
      <c r="BV386" s="170"/>
      <c r="BW386" s="170"/>
      <c r="BX386" s="194">
        <f t="shared" si="2197"/>
        <v>0</v>
      </c>
      <c r="BY386" s="194" t="str">
        <f>IF(BV386&lt;&gt;"",IF(AND(BV386/$DN$5&lt;=$BY$15,BV386/$DN$5&gt;=$BY$16),"CUMPLE","RECHAZADO"),"")</f>
        <v/>
      </c>
      <c r="BZ386" s="194">
        <f t="shared" si="2198"/>
        <v>0</v>
      </c>
      <c r="CA386" s="194">
        <f t="shared" si="2199"/>
        <v>0</v>
      </c>
      <c r="CB386" s="155"/>
      <c r="CC386" s="170"/>
      <c r="CD386" s="170"/>
      <c r="CE386" s="194">
        <f t="shared" si="2200"/>
        <v>0</v>
      </c>
      <c r="CF386" s="194" t="str">
        <f>IF(CC386&lt;&gt;"",IF(AND(CC386/$DN$5&lt;=$CF$15,CC386/$DS$5&gt;=$CF$16),"CUMPLE","RECHAZADO"),"")</f>
        <v/>
      </c>
      <c r="CG386" s="194">
        <f t="shared" si="2201"/>
        <v>0</v>
      </c>
      <c r="CH386" s="194">
        <f t="shared" si="2202"/>
        <v>0</v>
      </c>
      <c r="CI386" s="215"/>
      <c r="CJ386" s="196" t="str">
        <f t="shared" si="2203"/>
        <v/>
      </c>
      <c r="CK386" s="197">
        <f t="shared" si="2204"/>
        <v>0</v>
      </c>
      <c r="CL386" s="198" t="str">
        <f t="shared" si="2045"/>
        <v/>
      </c>
      <c r="CM386" s="155"/>
      <c r="CN386" s="199" t="str">
        <f t="shared" si="2206"/>
        <v/>
      </c>
      <c r="CO386" s="200">
        <f t="shared" si="2207"/>
        <v>0</v>
      </c>
      <c r="CP386" s="201" t="str">
        <f t="shared" si="2048"/>
        <v/>
      </c>
      <c r="CQ386" s="156"/>
      <c r="CR386" s="202">
        <f t="shared" si="2049"/>
        <v>0</v>
      </c>
      <c r="CS386" s="194">
        <f>(W386*$DP$5)+X386+(AF386*$DQ$5)+(AK386*$DR$5)+(AP386*$DS$5)+AV386+(BA386*$DQ$5)+(BF386*$DR$5)+(BK386*$DS$5)+BQ386+BV386+BW386+CC386+CD386</f>
        <v>0</v>
      </c>
      <c r="CT386" s="201">
        <f t="shared" si="2209"/>
        <v>0</v>
      </c>
      <c r="CU386" s="203"/>
      <c r="CV386" s="201" t="str">
        <f t="shared" si="2051"/>
        <v/>
      </c>
      <c r="DB386" s="204" t="str">
        <f t="shared" si="2052"/>
        <v/>
      </c>
      <c r="DC386" s="206"/>
    </row>
    <row r="387" spans="1:107" hidden="1" x14ac:dyDescent="0.25">
      <c r="A387" s="1042"/>
      <c r="B387" s="750">
        <v>4</v>
      </c>
      <c r="C387" s="1043"/>
      <c r="D387" s="220"/>
      <c r="E387" s="156"/>
      <c r="F387" s="751"/>
      <c r="G387" s="752" t="str">
        <f t="shared" ref="G387" si="2218">IF(F387&lt;&gt;"",IF(F387=$DV$6,"CUMPLE","RECHAZADO"),"")</f>
        <v/>
      </c>
      <c r="H387" s="753"/>
      <c r="I387" s="784"/>
      <c r="J387" s="784"/>
      <c r="K387" s="756">
        <f t="shared" si="2170"/>
        <v>0</v>
      </c>
      <c r="L387" s="174" t="e">
        <f t="shared" si="2171"/>
        <v>#DIV/0!</v>
      </c>
      <c r="M387" s="175" t="e">
        <f t="shared" si="2172"/>
        <v>#DIV/0!</v>
      </c>
      <c r="N387" s="176" t="e">
        <f t="shared" si="2173"/>
        <v>#DIV/0!</v>
      </c>
      <c r="O387" s="177" t="e">
        <f t="shared" si="2174"/>
        <v>#DIV/0!</v>
      </c>
      <c r="P387" s="757" t="str">
        <f>IF(H387&lt;&gt;"",IF(J387=K387,IF(H387="SI",IF(AND(I387&lt;=$DF$6,I387&gt;=($DF$6*0.9)),"CUMPLE","NO CUMPLE"),IF(I387=$DF$6,"CUMPLE","NO CUMPLE")),"NO CUMPLE"),"")</f>
        <v/>
      </c>
      <c r="Q387" s="179">
        <f t="shared" si="2175"/>
        <v>0</v>
      </c>
      <c r="R387" s="758" t="str">
        <f t="shared" si="2054"/>
        <v/>
      </c>
      <c r="S387" s="758" t="str">
        <f t="shared" si="2016"/>
        <v/>
      </c>
      <c r="T387" s="759"/>
      <c r="U387" s="760"/>
      <c r="V387" s="155"/>
      <c r="W387" s="761"/>
      <c r="X387" s="762"/>
      <c r="Y387" s="763">
        <f>ROUND(W387*$DP$6,0)</f>
        <v>0</v>
      </c>
      <c r="Z387" s="763">
        <f t="shared" si="2017"/>
        <v>0</v>
      </c>
      <c r="AA387" s="1045"/>
      <c r="AB387" s="764" t="str">
        <f>IF(W387&lt;&gt;"",IF((Y387/$DP$6)/$DN$6&lt;=$AA$20,"CUMPLE","RECHAZADO"),"")</f>
        <v/>
      </c>
      <c r="AC387" s="765">
        <f t="shared" si="2179"/>
        <v>0</v>
      </c>
      <c r="AD387" s="765">
        <f t="shared" si="2180"/>
        <v>0</v>
      </c>
      <c r="AE387" s="759"/>
      <c r="AF387" s="761"/>
      <c r="AG387" s="763">
        <f>ROUND(AF387*$DQ$6,0)</f>
        <v>0</v>
      </c>
      <c r="AH387" s="1045"/>
      <c r="AI387" s="764" t="str">
        <f>IF(AF387&lt;&gt;"",IF(AG387/$DQ$6&lt;=$AH$20,"CUMPLE","RECHAZADO"),"")</f>
        <v/>
      </c>
      <c r="AJ387" s="759"/>
      <c r="AK387" s="761"/>
      <c r="AL387" s="763">
        <f>ROUND(AK387*$DR$6,0)</f>
        <v>0</v>
      </c>
      <c r="AM387" s="1045"/>
      <c r="AN387" s="764" t="str">
        <f>IF(AK387&lt;&gt;"",IF(AL387/$DR$6&lt;=$AM$20,"CUMPLE","RECHAZADO"),"")</f>
        <v/>
      </c>
      <c r="AO387" s="759"/>
      <c r="AP387" s="761"/>
      <c r="AQ387" s="763">
        <f>ROUND(AP387*$DS$6,0)</f>
        <v>0</v>
      </c>
      <c r="AR387" s="1045"/>
      <c r="AS387" s="764" t="str">
        <f>IF(AP387&lt;&gt;"",IF(AQ387/$DR$6&lt;=$AR$20,"CUMPLE","RECHAZADO"),"")</f>
        <v/>
      </c>
      <c r="AT387" s="766"/>
      <c r="AU387" s="767">
        <f t="shared" si="2184"/>
        <v>0</v>
      </c>
      <c r="AV387" s="753"/>
      <c r="AW387" s="768">
        <f t="shared" si="2185"/>
        <v>0</v>
      </c>
      <c r="AX387" s="768">
        <f t="shared" si="2186"/>
        <v>0</v>
      </c>
      <c r="AY387" s="768" t="str">
        <f>IF(AV387&lt;&gt;"",IF(AN387="CUMPLE","CUMPLE","NO CUMPLE"),"")</f>
        <v/>
      </c>
      <c r="AZ387" s="155"/>
      <c r="BA387" s="761"/>
      <c r="BB387" s="763">
        <f>ROUND(BA387*$DQ$6,0)</f>
        <v>0</v>
      </c>
      <c r="BC387" s="770">
        <f t="shared" ref="BC387" si="2219">$BC$6</f>
        <v>599037720</v>
      </c>
      <c r="BD387" s="164" t="str">
        <f t="shared" si="2029"/>
        <v/>
      </c>
      <c r="BE387" s="759"/>
      <c r="BF387" s="761"/>
      <c r="BG387" s="763">
        <f>ROUND(BF387*$DR$6,0)</f>
        <v>0</v>
      </c>
      <c r="BH387" s="763">
        <f t="shared" ref="BH387" si="2220">$BH$6</f>
        <v>1500854400</v>
      </c>
      <c r="BI387" s="164" t="str">
        <f t="shared" si="2191"/>
        <v/>
      </c>
      <c r="BJ387" s="759"/>
      <c r="BK387" s="761"/>
      <c r="BL387" s="763">
        <f>ROUND(BK387*$DS$6,0)</f>
        <v>0</v>
      </c>
      <c r="BM387" s="1045"/>
      <c r="BN387" s="764" t="str">
        <f>IF(BK387&lt;&gt;"",IF((BL387/$DR$6)/$DN$6&lt;=$BM$20,"CUMPLE","RECHAZADO"),"")</f>
        <v/>
      </c>
      <c r="BO387" s="771"/>
      <c r="BP387" s="767">
        <f t="shared" si="2193"/>
        <v>0</v>
      </c>
      <c r="BQ387" s="753"/>
      <c r="BR387" s="768">
        <f t="shared" si="2194"/>
        <v>0</v>
      </c>
      <c r="BS387" s="768">
        <f t="shared" si="2195"/>
        <v>0</v>
      </c>
      <c r="BT387" s="768" t="str">
        <f>IF(BQ387&lt;&gt;"",IF(BI387="CUMPLE","CUMPLE","NO CUMPLE"),"")</f>
        <v/>
      </c>
      <c r="BU387" s="155"/>
      <c r="BV387" s="753"/>
      <c r="BW387" s="753"/>
      <c r="BX387" s="772">
        <f t="shared" si="2197"/>
        <v>0</v>
      </c>
      <c r="BY387" s="772" t="str">
        <f>IF(BV387&lt;&gt;"",IF(AND(BV387/$DN$6&lt;=$BY$15,BV387/$DN$6&gt;=$BY$16),"CUMPLE","RECHAZADO"),"")</f>
        <v/>
      </c>
      <c r="BZ387" s="772">
        <f t="shared" si="2198"/>
        <v>0</v>
      </c>
      <c r="CA387" s="772">
        <f t="shared" si="2199"/>
        <v>0</v>
      </c>
      <c r="CB387" s="155"/>
      <c r="CC387" s="753"/>
      <c r="CD387" s="753"/>
      <c r="CE387" s="772">
        <f t="shared" si="2200"/>
        <v>0</v>
      </c>
      <c r="CF387" s="772" t="str">
        <f>IF(CC387&lt;&gt;"",IF(AND(CC387/$DN$6&lt;=$CF$15,CC387/$DS$6&gt;=$CF$16),"CUMPLE","RECHAZADO"),"")</f>
        <v/>
      </c>
      <c r="CG387" s="772">
        <f t="shared" si="2201"/>
        <v>0</v>
      </c>
      <c r="CH387" s="772">
        <f t="shared" si="2202"/>
        <v>0</v>
      </c>
      <c r="CI387" s="773"/>
      <c r="CJ387" s="774" t="str">
        <f t="shared" si="2203"/>
        <v/>
      </c>
      <c r="CK387" s="775">
        <f t="shared" si="2204"/>
        <v>0</v>
      </c>
      <c r="CL387" s="776" t="str">
        <f t="shared" si="2045"/>
        <v/>
      </c>
      <c r="CM387" s="155"/>
      <c r="CN387" s="777" t="str">
        <f t="shared" si="2206"/>
        <v/>
      </c>
      <c r="CO387" s="778">
        <f t="shared" si="2207"/>
        <v>0</v>
      </c>
      <c r="CP387" s="779" t="str">
        <f t="shared" si="2048"/>
        <v/>
      </c>
      <c r="CQ387" s="156"/>
      <c r="CR387" s="780">
        <f t="shared" si="2049"/>
        <v>0</v>
      </c>
      <c r="CS387" s="772">
        <f>(W387*$DP$6)+X387+(AF387*$DQ$6)+(AK387*$DR$6)+(AP387*$DS$6)+AV387+(BA387*$DQ$6)+(BF387*$DR$6)+(BK387*$DS$6)+BQ387+BV387+BW387+CC387+CD387</f>
        <v>0</v>
      </c>
      <c r="CT387" s="779">
        <f t="shared" si="2209"/>
        <v>0</v>
      </c>
      <c r="CU387" s="781"/>
      <c r="CV387" s="779" t="str">
        <f t="shared" si="2051"/>
        <v/>
      </c>
      <c r="DB387" s="782" t="str">
        <f t="shared" si="2052"/>
        <v/>
      </c>
      <c r="DC387" s="783"/>
    </row>
    <row r="388" spans="1:107" ht="103.5" customHeight="1" x14ac:dyDescent="0.3">
      <c r="A388" s="1039"/>
      <c r="B388" s="870">
        <v>5</v>
      </c>
      <c r="C388" s="1039"/>
      <c r="D388" s="726"/>
      <c r="E388" s="871"/>
      <c r="F388" s="872">
        <v>31011375408</v>
      </c>
      <c r="G388" s="873" t="str">
        <f t="shared" ref="G388" si="2221">IF(F388&lt;&gt;"",IF(F388=$DV$7,"CUMPLE","RECHAZADO"),"")</f>
        <v>CUMPLE</v>
      </c>
      <c r="H388" s="874" t="s">
        <v>1538</v>
      </c>
      <c r="I388" s="880">
        <v>27846036373</v>
      </c>
      <c r="J388" s="208">
        <v>529074691</v>
      </c>
      <c r="K388" s="173">
        <f t="shared" si="2170"/>
        <v>529074691</v>
      </c>
      <c r="L388" s="724" t="e">
        <f t="shared" si="2171"/>
        <v>#DIV/0!</v>
      </c>
      <c r="M388" s="175" t="e">
        <f t="shared" si="2172"/>
        <v>#DIV/0!</v>
      </c>
      <c r="N388" s="176" t="e">
        <f t="shared" si="2173"/>
        <v>#DIV/0!</v>
      </c>
      <c r="O388" s="177" t="e">
        <f t="shared" si="2174"/>
        <v>#DIV/0!</v>
      </c>
      <c r="P388" s="178" t="str">
        <f>IF(H388&lt;&gt;"",IF(J388=K388,IF(H388="SI",IF(AND(I388&lt;=$DF$7,I388&gt;=($DF$7*0.9)),"CUMPLE","NO CUMPLE"),IF(I388=$DF$7,"CUMPLE","NO CUMPLE")),"NO CUMPLE"),"")</f>
        <v>CUMPLE</v>
      </c>
      <c r="Q388" s="725">
        <f t="shared" si="2175"/>
        <v>0</v>
      </c>
      <c r="R388" s="180">
        <f t="shared" si="2054"/>
        <v>28375111064</v>
      </c>
      <c r="S388" s="180">
        <f t="shared" si="2016"/>
        <v>27846036373</v>
      </c>
      <c r="T388" s="209"/>
      <c r="U388" s="209"/>
      <c r="V388" s="871"/>
      <c r="W388" s="893">
        <v>1196200.01</v>
      </c>
      <c r="X388" s="893">
        <v>2409147</v>
      </c>
      <c r="Y388" s="184">
        <f>ROUND(W388*$DP$7,0)</f>
        <v>126797201</v>
      </c>
      <c r="Z388" s="184">
        <f t="shared" si="2017"/>
        <v>2409147</v>
      </c>
      <c r="AA388" s="1044"/>
      <c r="AB388" s="185" t="str">
        <f>IF(W388&lt;&gt;"",IF((Y388/$DP$7)/$DN$7&lt;=$AA$20,"CUMPLE","RECHAZADO"),"")</f>
        <v>CUMPLE</v>
      </c>
      <c r="AC388" s="186">
        <f t="shared" si="2179"/>
        <v>129206348</v>
      </c>
      <c r="AD388" s="186">
        <f t="shared" si="2180"/>
        <v>126797201</v>
      </c>
      <c r="AE388" s="209"/>
      <c r="AF388" s="893">
        <v>179823.2</v>
      </c>
      <c r="AG388" s="184">
        <f>ROUND(AF388*$DQ$7,0)</f>
        <v>6833282</v>
      </c>
      <c r="AH388" s="1044"/>
      <c r="AI388" s="185" t="str">
        <f>IF(AF388&lt;&gt;"",IF(AG388/$DQ$7&lt;=$AH$20,"CUMPLE","RECHAZADO"),"")</f>
        <v>CUMPLE</v>
      </c>
      <c r="AJ388" s="209"/>
      <c r="AK388" s="893">
        <v>143525.37</v>
      </c>
      <c r="AL388" s="184">
        <f>ROUND(AK388*$DR$7,0)</f>
        <v>15213689</v>
      </c>
      <c r="AM388" s="1044"/>
      <c r="AN388" s="185" t="str">
        <f>IF(AK388&lt;&gt;"",IF(AL388/$DR$7&lt;=$AM$20,"CUMPLE","RECHAZADO"),"")</f>
        <v>CUMPLE</v>
      </c>
      <c r="AO388" s="209"/>
      <c r="AP388" s="874"/>
      <c r="AQ388" s="184">
        <f>ROUND(AP388*$DS$7,0)</f>
        <v>0</v>
      </c>
      <c r="AR388" s="1044"/>
      <c r="AS388" s="185" t="str">
        <f>IF(AP388&lt;&gt;"",IF(AQ388/$DR$7&lt;=$AR$20,"CUMPLE","RECHAZADO"),"")</f>
        <v/>
      </c>
      <c r="AT388" s="185"/>
      <c r="AU388" s="194">
        <f t="shared" si="2184"/>
        <v>22046971</v>
      </c>
      <c r="AV388" s="893">
        <v>4188924</v>
      </c>
      <c r="AW388" s="877">
        <f t="shared" si="2185"/>
        <v>4188924</v>
      </c>
      <c r="AX388" s="877">
        <f t="shared" si="2186"/>
        <v>26235895</v>
      </c>
      <c r="AY388" s="877" t="str">
        <f>IF(AV388&lt;&gt;"",IF(AI388="CUMPLE",IF(AN388="CUMPLE","CUMPLE","NO CUMPLE"),"NO CUMPLE")," ")</f>
        <v>CUMPLE</v>
      </c>
      <c r="AZ388" s="871"/>
      <c r="BA388" s="893">
        <v>7876728.1100000003</v>
      </c>
      <c r="BB388" s="184">
        <f>ROUND(BA388*$DQ$7,0)</f>
        <v>299315668</v>
      </c>
      <c r="BC388" s="184">
        <f t="shared" ref="BC388" si="2222">$BC$7</f>
        <v>512088380</v>
      </c>
      <c r="BD388" s="185" t="str">
        <f t="shared" si="2029"/>
        <v>CUMPLE</v>
      </c>
      <c r="BE388" s="209"/>
      <c r="BF388" s="893">
        <v>7400507.7400000002</v>
      </c>
      <c r="BG388" s="184">
        <f>ROUND(BF388*$DR$7,0)</f>
        <v>784453820</v>
      </c>
      <c r="BH388" s="184">
        <f t="shared" ref="BH388" si="2223">$BH$7</f>
        <v>1342093772</v>
      </c>
      <c r="BI388" s="185" t="str">
        <f t="shared" si="2191"/>
        <v>CUMPLE</v>
      </c>
      <c r="BJ388" s="209"/>
      <c r="BK388" s="874"/>
      <c r="BL388" s="184">
        <f>ROUND(BK388*$DS$7,0)</f>
        <v>0</v>
      </c>
      <c r="BM388" s="1044"/>
      <c r="BN388" s="185" t="str">
        <f>IF(BK388&lt;&gt;"",IF((BL388/$DR$7)/$DN$7&lt;=$BM$20,"CUMPLE","RECHAZADO"),"")</f>
        <v/>
      </c>
      <c r="BO388" s="878"/>
      <c r="BP388" s="194">
        <f t="shared" si="2193"/>
        <v>1083769488</v>
      </c>
      <c r="BQ388" s="893">
        <v>205916203</v>
      </c>
      <c r="BR388" s="877">
        <f t="shared" si="2194"/>
        <v>205916203</v>
      </c>
      <c r="BS388" s="877">
        <f t="shared" si="2195"/>
        <v>1289685691</v>
      </c>
      <c r="BT388" s="877" t="str">
        <f>IF(BQ388&lt;&gt;"",IF(BD388="CUMPLE",IF(BI388="CUMPLE","CUMPLE","NO CUMPLE"),"NO CUMPLE")," ")</f>
        <v>CUMPLE</v>
      </c>
      <c r="BU388" s="871"/>
      <c r="BV388" s="893">
        <v>160679407</v>
      </c>
      <c r="BW388" s="893">
        <v>3052909</v>
      </c>
      <c r="BX388" s="194">
        <f t="shared" si="2197"/>
        <v>3052909</v>
      </c>
      <c r="BY388" s="194" t="str">
        <f>IF(BV388&lt;&gt;"",IF(AND(BV388/$DN$7&lt;=$BY$15,BV388/$DN$7&gt;=$BY$16),"CUMPLE","RECHAZADO"),"")</f>
        <v>RECHAZADO</v>
      </c>
      <c r="BZ388" s="194">
        <f t="shared" si="2198"/>
        <v>160679407</v>
      </c>
      <c r="CA388" s="194">
        <f t="shared" si="2199"/>
        <v>163732316</v>
      </c>
      <c r="CB388" s="871"/>
      <c r="CC388" s="874"/>
      <c r="CD388" s="874"/>
      <c r="CE388" s="194">
        <f t="shared" si="2200"/>
        <v>0</v>
      </c>
      <c r="CF388" s="194" t="str">
        <f>IF(CC388&lt;&gt;"",IF(AND(CC388/$DN$7&lt;=$CF$15,CC388/$DS$7&gt;=$CF$16),"CUMPLE","RECHAZADO"),"")</f>
        <v/>
      </c>
      <c r="CG388" s="194">
        <f t="shared" si="2201"/>
        <v>0</v>
      </c>
      <c r="CH388" s="194">
        <f t="shared" si="2202"/>
        <v>0</v>
      </c>
      <c r="CI388" s="194"/>
      <c r="CJ388" s="232">
        <f t="shared" si="2203"/>
        <v>28375111064</v>
      </c>
      <c r="CK388" s="197">
        <f t="shared" si="2204"/>
        <v>1608860250</v>
      </c>
      <c r="CL388" s="232">
        <f t="shared" si="2045"/>
        <v>29983971314</v>
      </c>
      <c r="CM388" s="871"/>
      <c r="CN388" s="200">
        <f t="shared" si="2206"/>
        <v>27846036373</v>
      </c>
      <c r="CO388" s="200">
        <f t="shared" si="2207"/>
        <v>1393293067</v>
      </c>
      <c r="CP388" s="200">
        <f t="shared" si="2048"/>
        <v>29239329440</v>
      </c>
      <c r="CQ388" s="871"/>
      <c r="CR388" s="194">
        <f t="shared" si="2049"/>
        <v>28375111064</v>
      </c>
      <c r="CS388" s="194">
        <f>(W388*$DP$7)+X388+(AF388*$DQ$7)+(AK388*$DR$7)+(AP388*$DS$7)+AV388+(BA388*$DQ$7)+(BF388*$DR$7)+(BK388*$DS$7)+BQ388+BV388+BW388+CC388+CD388</f>
        <v>1608860250.5</v>
      </c>
      <c r="CT388" s="200">
        <f t="shared" si="2209"/>
        <v>29983971314.5</v>
      </c>
      <c r="CU388" s="874">
        <v>29983971314.5</v>
      </c>
      <c r="CV388" s="200" t="str">
        <f t="shared" si="2051"/>
        <v>OK</v>
      </c>
      <c r="CW388" s="136"/>
      <c r="DB388" s="879" t="str">
        <f t="shared" si="2052"/>
        <v>RECHAZADO</v>
      </c>
      <c r="DC388" s="487"/>
    </row>
    <row r="389" spans="1:107" x14ac:dyDescent="0.3">
      <c r="A389" s="1039"/>
      <c r="B389" s="870">
        <v>6</v>
      </c>
      <c r="C389" s="1039"/>
      <c r="D389" s="726"/>
      <c r="E389" s="871"/>
      <c r="F389" s="872">
        <v>26104086008</v>
      </c>
      <c r="G389" s="873" t="str">
        <f t="shared" ref="G389" si="2224">IF(F389&lt;&gt;"",IF(F389=$DV$8,"CUMPLE","RECHAZADO"),"")</f>
        <v>CUMPLE</v>
      </c>
      <c r="H389" s="874" t="s">
        <v>1538</v>
      </c>
      <c r="I389" s="880">
        <v>23701756967</v>
      </c>
      <c r="J389" s="208">
        <v>450333382</v>
      </c>
      <c r="K389" s="173">
        <f t="shared" si="2170"/>
        <v>450333382</v>
      </c>
      <c r="L389" s="724" t="e">
        <f t="shared" si="2171"/>
        <v>#DIV/0!</v>
      </c>
      <c r="M389" s="175" t="e">
        <f t="shared" si="2172"/>
        <v>#DIV/0!</v>
      </c>
      <c r="N389" s="176" t="e">
        <f t="shared" si="2173"/>
        <v>#DIV/0!</v>
      </c>
      <c r="O389" s="177" t="e">
        <f t="shared" si="2174"/>
        <v>#DIV/0!</v>
      </c>
      <c r="P389" s="178" t="str">
        <f>IF(H389&lt;&gt;"",IF(J389=K389,IF(H389="SI",IF(AND(I389&lt;=$DF$8,I389&gt;=($DF$8*0.9)),"CUMPLE","NO CUMPLE"),IF(I389=$DF$8,"CUMPLE","NO CUMPLE")),"NO CUMPLE"),"")</f>
        <v>CUMPLE</v>
      </c>
      <c r="Q389" s="725">
        <f t="shared" si="2175"/>
        <v>0</v>
      </c>
      <c r="R389" s="180">
        <f t="shared" si="2054"/>
        <v>24152090349</v>
      </c>
      <c r="S389" s="180">
        <f t="shared" si="2016"/>
        <v>23701756967</v>
      </c>
      <c r="T389" s="209"/>
      <c r="U389" s="209"/>
      <c r="V389" s="871"/>
      <c r="W389" s="893">
        <v>1230581.81</v>
      </c>
      <c r="X389" s="893">
        <v>1356101</v>
      </c>
      <c r="Y389" s="184">
        <f>ROUND(W389*$DP$8,0)</f>
        <v>71373745</v>
      </c>
      <c r="Z389" s="184">
        <f t="shared" si="2017"/>
        <v>1356101</v>
      </c>
      <c r="AA389" s="1044"/>
      <c r="AB389" s="185" t="str">
        <f>IF(W389&lt;&gt;"",IF((Y389/$DP$8)/$DN$8&lt;=$AA$20,"CUMPLE","RECHAZADO"),"")</f>
        <v>CUMPLE</v>
      </c>
      <c r="AC389" s="186">
        <f t="shared" si="2179"/>
        <v>72729846</v>
      </c>
      <c r="AD389" s="186">
        <f t="shared" si="2180"/>
        <v>71373745</v>
      </c>
      <c r="AE389" s="209"/>
      <c r="AF389" s="893">
        <v>184991.79</v>
      </c>
      <c r="AG389" s="184">
        <f>ROUND(AF389*$DQ$8,0)</f>
        <v>2589885</v>
      </c>
      <c r="AH389" s="1044"/>
      <c r="AI389" s="185" t="str">
        <f>IF(AF389&lt;&gt;"",IF(AG389/$DQ$8&lt;=$AH$20,"CUMPLE","RECHAZADO"),"")</f>
        <v>CUMPLE</v>
      </c>
      <c r="AJ389" s="209"/>
      <c r="AK389" s="893">
        <v>147650.65</v>
      </c>
      <c r="AL389" s="184">
        <f>ROUND(AK389*$DR$8,0)</f>
        <v>8563738</v>
      </c>
      <c r="AM389" s="1044"/>
      <c r="AN389" s="185" t="str">
        <f>IF(AK389&lt;&gt;"",IF(AL389/$DR$8&lt;=$AM$20,"CUMPLE","RECHAZADO"),"")</f>
        <v>CUMPLE</v>
      </c>
      <c r="AO389" s="209"/>
      <c r="AP389" s="874"/>
      <c r="AQ389" s="184">
        <f>ROUND(AP389*$DS$8,0)</f>
        <v>0</v>
      </c>
      <c r="AR389" s="1044"/>
      <c r="AS389" s="185" t="str">
        <f>IF(AP389&lt;&gt;"",IF(AQ389/$DR$8&lt;=$AR$20,"CUMPLE","RECHAZADO"),"")</f>
        <v/>
      </c>
      <c r="AT389" s="185"/>
      <c r="AU389" s="194">
        <f t="shared" si="2184"/>
        <v>11153623</v>
      </c>
      <c r="AV389" s="893">
        <v>2119188</v>
      </c>
      <c r="AW389" s="877">
        <f t="shared" si="2185"/>
        <v>2119188</v>
      </c>
      <c r="AX389" s="877">
        <f t="shared" si="2186"/>
        <v>13272811</v>
      </c>
      <c r="AY389" s="877" t="str">
        <f>IF(AV389&lt;&gt;"",IF(AN389="CUMPLE","CUMPLE","NO CUMPLE"),"")</f>
        <v>CUMPLE</v>
      </c>
      <c r="AZ389" s="871"/>
      <c r="BA389" s="893">
        <v>12136501.199999999</v>
      </c>
      <c r="BB389" s="184">
        <f>ROUND(BA389*$DQ$8,0)</f>
        <v>169911017</v>
      </c>
      <c r="BC389" s="184">
        <f t="shared" ref="BC389" si="2225">$BC$8</f>
        <v>282572794</v>
      </c>
      <c r="BD389" s="185" t="str">
        <f t="shared" si="2029"/>
        <v>CUMPLE</v>
      </c>
      <c r="BE389" s="209"/>
      <c r="BF389" s="893">
        <v>11402738.59</v>
      </c>
      <c r="BG389" s="184">
        <f>ROUND(BF389*$DR$8,0)</f>
        <v>661358838</v>
      </c>
      <c r="BH389" s="184">
        <f t="shared" ref="BH389" si="2226">$BH$8</f>
        <v>1099881666</v>
      </c>
      <c r="BI389" s="185" t="str">
        <f t="shared" si="2191"/>
        <v>CUMPLE</v>
      </c>
      <c r="BJ389" s="209"/>
      <c r="BK389" s="874"/>
      <c r="BL389" s="184">
        <f>ROUND(BK389*$DS$8,0)</f>
        <v>0</v>
      </c>
      <c r="BM389" s="1044"/>
      <c r="BN389" s="185" t="str">
        <f>IF(BK389&lt;&gt;"",IF((BL389/$DR$8)/$DN$8&lt;=$BM$20,"CUMPLE","RECHAZADO"),"")</f>
        <v/>
      </c>
      <c r="BO389" s="878"/>
      <c r="BP389" s="194">
        <f t="shared" si="2193"/>
        <v>831269855</v>
      </c>
      <c r="BQ389" s="893">
        <v>157941272</v>
      </c>
      <c r="BR389" s="877">
        <f t="shared" si="2194"/>
        <v>157941272</v>
      </c>
      <c r="BS389" s="877">
        <f t="shared" si="2195"/>
        <v>989211127</v>
      </c>
      <c r="BT389" s="877" t="str">
        <f>IF(BQ389&lt;&gt;"",IF(BI389="CUMPLE","CUMPLE","NO CUMPLE"),"")</f>
        <v>CUMPLE</v>
      </c>
      <c r="BU389" s="871"/>
      <c r="BV389" s="893">
        <v>160679407</v>
      </c>
      <c r="BW389" s="893">
        <v>3052909</v>
      </c>
      <c r="BX389" s="194">
        <f t="shared" si="2197"/>
        <v>3052909</v>
      </c>
      <c r="BY389" s="194" t="str">
        <f>IF(BV389&lt;&gt;"",IF(AND(BV389/$DN$8&lt;=$BY$15,BV389/$DN$8&gt;=$BY$16),"CUMPLE","RECHAZADO"),"")</f>
        <v>RECHAZADO</v>
      </c>
      <c r="BZ389" s="194">
        <f t="shared" si="2198"/>
        <v>160679407</v>
      </c>
      <c r="CA389" s="194">
        <f t="shared" si="2199"/>
        <v>163732316</v>
      </c>
      <c r="CB389" s="871"/>
      <c r="CC389" s="874"/>
      <c r="CD389" s="874"/>
      <c r="CE389" s="194">
        <f t="shared" si="2200"/>
        <v>0</v>
      </c>
      <c r="CF389" s="194" t="str">
        <f>IF(CC389&lt;&gt;"",IF(AND(CC389/$DN$8&lt;=$CF$15,CC389/$DS$8&gt;=$CF$16),"CUMPLE","RECHAZADO"),"")</f>
        <v/>
      </c>
      <c r="CG389" s="194">
        <f t="shared" si="2201"/>
        <v>0</v>
      </c>
      <c r="CH389" s="194">
        <f t="shared" si="2202"/>
        <v>0</v>
      </c>
      <c r="CI389" s="194"/>
      <c r="CJ389" s="232">
        <f t="shared" si="2203"/>
        <v>24152090349</v>
      </c>
      <c r="CK389" s="197">
        <f t="shared" si="2204"/>
        <v>1238946100</v>
      </c>
      <c r="CL389" s="232">
        <f t="shared" si="2045"/>
        <v>25391036449</v>
      </c>
      <c r="CM389" s="871"/>
      <c r="CN389" s="200">
        <f t="shared" si="2206"/>
        <v>23701756967</v>
      </c>
      <c r="CO389" s="200">
        <f t="shared" si="2207"/>
        <v>1074476630</v>
      </c>
      <c r="CP389" s="200">
        <f t="shared" si="2048"/>
        <v>24776233597</v>
      </c>
      <c r="CQ389" s="871"/>
      <c r="CR389" s="194">
        <f t="shared" si="2049"/>
        <v>24152090349</v>
      </c>
      <c r="CS389" s="194">
        <f>(W389*$DP$8)+X389+(AF389*$DQ$8)+(AK389*$DR$8)+(AP389*$DS$8)+AV389+(BA389*$DQ$8)+(BF389*$DR$8)+(BK389*$DS$8)+BQ389+BV389+BW389+CC389+CD389</f>
        <v>1238946099.76</v>
      </c>
      <c r="CT389" s="200">
        <f t="shared" si="2209"/>
        <v>25391036448.759998</v>
      </c>
      <c r="CU389" s="874">
        <v>25391036448.759998</v>
      </c>
      <c r="CV389" s="200" t="str">
        <f t="shared" si="2051"/>
        <v>OK</v>
      </c>
      <c r="CW389" s="136"/>
      <c r="DB389" s="879" t="str">
        <f t="shared" si="2052"/>
        <v>RECHAZADO</v>
      </c>
      <c r="DC389" s="487"/>
    </row>
    <row r="390" spans="1:107" hidden="1" x14ac:dyDescent="0.25">
      <c r="A390" s="1040"/>
      <c r="B390" s="785">
        <v>7</v>
      </c>
      <c r="C390" s="1043"/>
      <c r="D390" s="220"/>
      <c r="E390" s="156"/>
      <c r="F390" s="786"/>
      <c r="G390" s="752" t="str">
        <f t="shared" ref="G390" si="2227">IF(F390&lt;&gt;"",IF(F390=$DV$9,"CUMPLE","RECHAZADO"),"")</f>
        <v/>
      </c>
      <c r="H390" s="753"/>
      <c r="I390" s="788"/>
      <c r="J390" s="788"/>
      <c r="K390" s="845">
        <f t="shared" si="2170"/>
        <v>0</v>
      </c>
      <c r="L390" s="174" t="e">
        <f t="shared" si="2171"/>
        <v>#DIV/0!</v>
      </c>
      <c r="M390" s="175" t="e">
        <f t="shared" si="2172"/>
        <v>#DIV/0!</v>
      </c>
      <c r="N390" s="176" t="e">
        <f t="shared" si="2173"/>
        <v>#DIV/0!</v>
      </c>
      <c r="O390" s="177" t="e">
        <f t="shared" si="2174"/>
        <v>#DIV/0!</v>
      </c>
      <c r="P390" s="846" t="str">
        <f>IF(H390&lt;&gt;"",IF(J390=K390,IF(H390="SI",IF(AND(I390&lt;=$DF$9,I390&gt;=($DF$9*0.9)),"CUMPLE","NO CUMPLE"),IF(I390=$DF$9,"CUMPLE","NO CUMPLE")),"NO CUMPLE"),"")</f>
        <v/>
      </c>
      <c r="Q390" s="179">
        <f t="shared" si="2175"/>
        <v>0</v>
      </c>
      <c r="R390" s="847" t="str">
        <f t="shared" si="2054"/>
        <v/>
      </c>
      <c r="S390" s="847" t="str">
        <f>IF(F390&lt;&gt;"",IF(G390="CUMPLE",IF(P390="CUMPLE",I390,""),"RECHAZADO"),"")</f>
        <v/>
      </c>
      <c r="T390" s="789"/>
      <c r="U390" s="790"/>
      <c r="V390" s="155"/>
      <c r="W390" s="753"/>
      <c r="X390" s="791"/>
      <c r="Y390" s="848">
        <f>ROUND(W390*$DP$9,0)</f>
        <v>0</v>
      </c>
      <c r="Z390" s="848">
        <f t="shared" si="2017"/>
        <v>0</v>
      </c>
      <c r="AA390" s="1045"/>
      <c r="AB390" s="849" t="str">
        <f>IF(W390&lt;&gt;"",IF((Y390/$DP$9)/$DN$9&lt;=$AA$20,"CUMPLE","RECHAZADO"),"")</f>
        <v/>
      </c>
      <c r="AC390" s="850">
        <f t="shared" si="2179"/>
        <v>0</v>
      </c>
      <c r="AD390" s="850">
        <f t="shared" si="2180"/>
        <v>0</v>
      </c>
      <c r="AE390" s="789"/>
      <c r="AF390" s="753"/>
      <c r="AG390" s="848">
        <f>ROUND(AF390*$DQ$9,0)</f>
        <v>0</v>
      </c>
      <c r="AH390" s="1045"/>
      <c r="AI390" s="849" t="str">
        <f>IF(AF390&lt;&gt;"",IF(AG390/$DQ$9&lt;=$AH$20,"CUMPLE","RECHAZADO"),"")</f>
        <v/>
      </c>
      <c r="AJ390" s="789"/>
      <c r="AK390" s="753"/>
      <c r="AL390" s="848">
        <f>ROUND(AK390*$DR$9,0)</f>
        <v>0</v>
      </c>
      <c r="AM390" s="1045"/>
      <c r="AN390" s="849" t="str">
        <f>IF(AK390&lt;&gt;"",IF(AL390/$DR$9&lt;=$AM$20,"CUMPLE","RECHAZADO"),"")</f>
        <v/>
      </c>
      <c r="AO390" s="789"/>
      <c r="AP390" s="753"/>
      <c r="AQ390" s="848">
        <f>ROUND(AP390*$DS$9,0)</f>
        <v>0</v>
      </c>
      <c r="AR390" s="1045"/>
      <c r="AS390" s="849" t="str">
        <f>IF(AP390&lt;&gt;"",IF(AQ390/$DR$9&lt;=$AR$20,"CUMPLE","RECHAZADO"),"")</f>
        <v/>
      </c>
      <c r="AT390" s="792"/>
      <c r="AU390" s="851">
        <f t="shared" si="2184"/>
        <v>0</v>
      </c>
      <c r="AV390" s="753"/>
      <c r="AW390" s="852">
        <f t="shared" si="2185"/>
        <v>0</v>
      </c>
      <c r="AX390" s="852">
        <f t="shared" si="2186"/>
        <v>0</v>
      </c>
      <c r="AY390" s="852" t="str">
        <f t="shared" ref="AY390:AY394" si="2228">IF(AV390&lt;&gt;"",IF(AI390="CUMPLE",IF(AN390="CUMPLE","CUMPLE","NO CUMPLE"),"NO CUMPLE")," ")</f>
        <v xml:space="preserve"> </v>
      </c>
      <c r="AZ390" s="155"/>
      <c r="BA390" s="753"/>
      <c r="BB390" s="848">
        <f>ROUND(BA390*$DQ$9,0)</f>
        <v>0</v>
      </c>
      <c r="BC390" s="853">
        <f t="shared" ref="BC390" si="2229">$BC$9</f>
        <v>498219200</v>
      </c>
      <c r="BD390" s="854" t="str">
        <f t="shared" si="2029"/>
        <v/>
      </c>
      <c r="BE390" s="789"/>
      <c r="BF390" s="753"/>
      <c r="BG390" s="848">
        <f>ROUND(BF390*$DR$9,0)</f>
        <v>0</v>
      </c>
      <c r="BH390" s="848">
        <f t="shared" ref="BH390" si="2230">$BH$9</f>
        <v>1243383400</v>
      </c>
      <c r="BI390" s="854" t="str">
        <f t="shared" si="2191"/>
        <v/>
      </c>
      <c r="BJ390" s="789"/>
      <c r="BK390" s="753"/>
      <c r="BL390" s="848">
        <f>ROUND(BK390*$DS$9,0)</f>
        <v>0</v>
      </c>
      <c r="BM390" s="1045"/>
      <c r="BN390" s="849" t="str">
        <f>IF(BK390&lt;&gt;"",IF((BL390/$DR$9)/$DN$9&lt;=$BM$20,"CUMPLE","RECHAZADO"),"")</f>
        <v/>
      </c>
      <c r="BO390" s="793"/>
      <c r="BP390" s="851">
        <f t="shared" si="2193"/>
        <v>0</v>
      </c>
      <c r="BQ390" s="753"/>
      <c r="BR390" s="852">
        <f t="shared" si="2194"/>
        <v>0</v>
      </c>
      <c r="BS390" s="852">
        <f t="shared" si="2195"/>
        <v>0</v>
      </c>
      <c r="BT390" s="852" t="str">
        <f t="shared" ref="BT390:BT394" si="2231">IF(BQ390&lt;&gt;"",IF(BD390="CUMPLE",IF(BI390="CUMPLE","CUMPLE","NO CUMPLE"),"NO CUMPLE")," ")</f>
        <v xml:space="preserve"> </v>
      </c>
      <c r="BU390" s="155"/>
      <c r="BV390" s="753"/>
      <c r="BW390" s="753"/>
      <c r="BX390" s="855">
        <f t="shared" si="2197"/>
        <v>0</v>
      </c>
      <c r="BY390" s="855" t="str">
        <f>IF(BV390&lt;&gt;"",IF(AND(BV390/$DN$9&lt;=$BY$15,BV390/$DN$9&gt;=$BY$16),"CUMPLE","RECHAZADO"),"")</f>
        <v/>
      </c>
      <c r="BZ390" s="855">
        <f t="shared" si="2198"/>
        <v>0</v>
      </c>
      <c r="CA390" s="855">
        <f t="shared" si="2199"/>
        <v>0</v>
      </c>
      <c r="CB390" s="155"/>
      <c r="CC390" s="753"/>
      <c r="CD390" s="753"/>
      <c r="CE390" s="855">
        <f t="shared" si="2200"/>
        <v>0</v>
      </c>
      <c r="CF390" s="855" t="str">
        <f>IF(CC390&lt;&gt;"",IF(AND(CC390/$DN$9&lt;=$CF$15,CC390/$DS$9&gt;=$CF$16),"CUMPLE","RECHAZADO"),"")</f>
        <v/>
      </c>
      <c r="CG390" s="855">
        <f t="shared" si="2201"/>
        <v>0</v>
      </c>
      <c r="CH390" s="855">
        <f t="shared" si="2202"/>
        <v>0</v>
      </c>
      <c r="CI390" s="794"/>
      <c r="CJ390" s="856" t="str">
        <f t="shared" si="2203"/>
        <v/>
      </c>
      <c r="CK390" s="857">
        <f t="shared" si="2204"/>
        <v>0</v>
      </c>
      <c r="CL390" s="858" t="str">
        <f t="shared" si="2045"/>
        <v/>
      </c>
      <c r="CM390" s="155"/>
      <c r="CN390" s="859" t="str">
        <f t="shared" si="2206"/>
        <v/>
      </c>
      <c r="CO390" s="860">
        <f t="shared" si="2207"/>
        <v>0</v>
      </c>
      <c r="CP390" s="861" t="str">
        <f t="shared" si="2048"/>
        <v/>
      </c>
      <c r="CQ390" s="156"/>
      <c r="CR390" s="862">
        <f t="shared" si="2049"/>
        <v>0</v>
      </c>
      <c r="CS390" s="855">
        <f>(W390*$DP$9)+X390+(AF390*$DQ$9)+(AK390*$DR$9)+(AP390*$DS$9)+AV390+(BA390*$DQ$9)+(BF390*$DR$9)+(BK390*$DS$9)+BQ390+BV390+BW390+CC390+CD390</f>
        <v>0</v>
      </c>
      <c r="CT390" s="861">
        <f t="shared" si="2209"/>
        <v>0</v>
      </c>
      <c r="CU390" s="863"/>
      <c r="CV390" s="861" t="str">
        <f t="shared" si="2051"/>
        <v/>
      </c>
      <c r="DB390" s="864" t="str">
        <f t="shared" si="2052"/>
        <v/>
      </c>
      <c r="DC390" s="36"/>
    </row>
    <row r="391" spans="1:107" x14ac:dyDescent="0.3">
      <c r="A391" s="1039"/>
      <c r="B391" s="870">
        <v>8</v>
      </c>
      <c r="C391" s="1039"/>
      <c r="D391" s="726"/>
      <c r="E391" s="871"/>
      <c r="F391" s="872">
        <v>19803878581</v>
      </c>
      <c r="G391" s="873" t="str">
        <f t="shared" ref="G391" si="2232">IF(F391&lt;&gt;"",IF(F391=$DV$10,"CUMPLE","RECHAZADO"),"")</f>
        <v>CUMPLE</v>
      </c>
      <c r="H391" s="874" t="s">
        <v>1538</v>
      </c>
      <c r="I391" s="880">
        <v>17651295988</v>
      </c>
      <c r="J391" s="208">
        <v>335374624</v>
      </c>
      <c r="K391" s="173">
        <f t="shared" si="2170"/>
        <v>335374624</v>
      </c>
      <c r="L391" s="724" t="e">
        <f t="shared" si="2171"/>
        <v>#DIV/0!</v>
      </c>
      <c r="M391" s="175" t="e">
        <f t="shared" si="2172"/>
        <v>#DIV/0!</v>
      </c>
      <c r="N391" s="176" t="e">
        <f t="shared" si="2173"/>
        <v>#DIV/0!</v>
      </c>
      <c r="O391" s="177" t="e">
        <f t="shared" si="2174"/>
        <v>#DIV/0!</v>
      </c>
      <c r="P391" s="178" t="str">
        <f>IF(H391&lt;&gt;"",IF(J391=K391,IF(H391="SI",IF(AND(I391&lt;=$DF$10,I391&gt;=($DF$10*0.9)),"CUMPLE","NO CUMPLE"),IF(I391=$DF$10,"CUMPLE","NO CUMPLE")),"NO CUMPLE"),"")</f>
        <v>CUMPLE</v>
      </c>
      <c r="Q391" s="725">
        <f t="shared" si="2175"/>
        <v>0</v>
      </c>
      <c r="R391" s="180">
        <f t="shared" si="2054"/>
        <v>17986670612</v>
      </c>
      <c r="S391" s="180">
        <f t="shared" si="2016"/>
        <v>17651295988</v>
      </c>
      <c r="T391" s="209"/>
      <c r="U391" s="209"/>
      <c r="V391" s="871"/>
      <c r="W391" s="893">
        <v>1213244.6399999999</v>
      </c>
      <c r="X391" s="893">
        <v>1498357</v>
      </c>
      <c r="Y391" s="184">
        <f>ROUND(W391*$DP$10,0)</f>
        <v>78860902</v>
      </c>
      <c r="Z391" s="184">
        <f t="shared" si="2017"/>
        <v>1498357</v>
      </c>
      <c r="AA391" s="1044"/>
      <c r="AB391" s="185" t="str">
        <f>IF(W391&lt;&gt;"",IF((Y391/$DP$10)/$DN$10&lt;=$AA$20,"CUMPLE","RECHAZADO"),"")</f>
        <v>CUMPLE</v>
      </c>
      <c r="AC391" s="186">
        <f t="shared" si="2179"/>
        <v>80359259</v>
      </c>
      <c r="AD391" s="186">
        <f t="shared" si="2180"/>
        <v>78860902</v>
      </c>
      <c r="AE391" s="209"/>
      <c r="AF391" s="893">
        <v>182535.42</v>
      </c>
      <c r="AG391" s="184">
        <f>ROUND(AF391*$DQ$10,0)</f>
        <v>2372960</v>
      </c>
      <c r="AH391" s="1044"/>
      <c r="AI391" s="185" t="str">
        <f>IF(AF391&lt;&gt;"",IF(AG391/$DQ$10&lt;=$AH$20,"CUMPLE","RECHAZADO"),"")</f>
        <v>CUMPLE</v>
      </c>
      <c r="AJ391" s="209"/>
      <c r="AK391" s="893">
        <v>145690.09</v>
      </c>
      <c r="AL391" s="184">
        <f>ROUND(AK391*$DR$10,0)</f>
        <v>9469856</v>
      </c>
      <c r="AM391" s="1044"/>
      <c r="AN391" s="185" t="str">
        <f>IF(AK391&lt;&gt;"",IF(AL391/$DR$10&lt;=$AM$20,"CUMPLE","RECHAZADO"),"")</f>
        <v>CUMPLE</v>
      </c>
      <c r="AO391" s="209"/>
      <c r="AP391" s="874"/>
      <c r="AQ391" s="184">
        <f>ROUND(AP391*$DS$10,0)</f>
        <v>0</v>
      </c>
      <c r="AR391" s="1044"/>
      <c r="AS391" s="185" t="str">
        <f>IF(AP391&lt;&gt;"",IF(AQ391/$DR$10&lt;=$AR$20,"CUMPLE","RECHAZADO"),"")</f>
        <v/>
      </c>
      <c r="AT391" s="185"/>
      <c r="AU391" s="194">
        <f t="shared" si="2184"/>
        <v>11842816</v>
      </c>
      <c r="AV391" s="893">
        <v>2250135</v>
      </c>
      <c r="AW391" s="877">
        <f t="shared" si="2185"/>
        <v>2250135</v>
      </c>
      <c r="AX391" s="877">
        <f t="shared" si="2186"/>
        <v>14092951</v>
      </c>
      <c r="AY391" s="877" t="str">
        <f t="shared" si="2228"/>
        <v>CUMPLE</v>
      </c>
      <c r="AZ391" s="871"/>
      <c r="BA391" s="893">
        <v>10008754.15</v>
      </c>
      <c r="BB391" s="184">
        <f>ROUND(BA391*$DQ$10,0)</f>
        <v>130113804</v>
      </c>
      <c r="BC391" s="184">
        <f t="shared" ref="BC391" si="2233">$BC$10</f>
        <v>220195976</v>
      </c>
      <c r="BD391" s="185" t="str">
        <f t="shared" si="2029"/>
        <v>CUMPLE</v>
      </c>
      <c r="BE391" s="209"/>
      <c r="BF391" s="893">
        <v>9403633.3699999992</v>
      </c>
      <c r="BG391" s="184">
        <f>ROUND(BF391*$DR$10,0)</f>
        <v>611236169</v>
      </c>
      <c r="BH391" s="184">
        <f t="shared" ref="BH391" si="2234">$BH$10</f>
        <v>1034415590</v>
      </c>
      <c r="BI391" s="185" t="str">
        <f t="shared" si="2191"/>
        <v>CUMPLE</v>
      </c>
      <c r="BJ391" s="209"/>
      <c r="BK391" s="874"/>
      <c r="BL391" s="184">
        <f>ROUND(BK391*$DS$10,0)</f>
        <v>0</v>
      </c>
      <c r="BM391" s="1044"/>
      <c r="BN391" s="185" t="str">
        <f>IF(BK391&lt;&gt;"",IF((BL391/$DR$10)/$DN$10&lt;=$BM$20,"CUMPLE","RECHAZADO"),"")</f>
        <v/>
      </c>
      <c r="BO391" s="878"/>
      <c r="BP391" s="194">
        <f t="shared" si="2193"/>
        <v>741349973</v>
      </c>
      <c r="BQ391" s="893">
        <v>140856495</v>
      </c>
      <c r="BR391" s="877">
        <f t="shared" si="2194"/>
        <v>140856495</v>
      </c>
      <c r="BS391" s="877">
        <f t="shared" si="2195"/>
        <v>882206468</v>
      </c>
      <c r="BT391" s="877" t="str">
        <f t="shared" si="2231"/>
        <v>CUMPLE</v>
      </c>
      <c r="BU391" s="871"/>
      <c r="BV391" s="893">
        <v>161197728</v>
      </c>
      <c r="BW391" s="893">
        <v>3062757</v>
      </c>
      <c r="BX391" s="194">
        <f t="shared" si="2197"/>
        <v>3062757</v>
      </c>
      <c r="BY391" s="194" t="str">
        <f>IF(BV391&lt;&gt;"",IF(AND(BV391/$DN$10&lt;=$BY$15,BV391/$DN$10&gt;=$BY$16),"CUMPLE","RECHAZADO"),"")</f>
        <v>RECHAZADO</v>
      </c>
      <c r="BZ391" s="194">
        <f t="shared" si="2198"/>
        <v>161197728</v>
      </c>
      <c r="CA391" s="194">
        <f t="shared" si="2199"/>
        <v>164260485</v>
      </c>
      <c r="CB391" s="871"/>
      <c r="CC391" s="874"/>
      <c r="CD391" s="874"/>
      <c r="CE391" s="194">
        <f t="shared" si="2200"/>
        <v>0</v>
      </c>
      <c r="CF391" s="194" t="str">
        <f>IF(CC391&lt;&gt;"",IF(AND(CC391/$DN$10&lt;=$CF$15,CC391/$DS$10&gt;=$CF$16),"CUMPLE","RECHAZADO"),"")</f>
        <v/>
      </c>
      <c r="CG391" s="194">
        <f t="shared" si="2201"/>
        <v>0</v>
      </c>
      <c r="CH391" s="194">
        <f t="shared" si="2202"/>
        <v>0</v>
      </c>
      <c r="CI391" s="194"/>
      <c r="CJ391" s="232">
        <f t="shared" si="2203"/>
        <v>17986670612</v>
      </c>
      <c r="CK391" s="197">
        <f t="shared" si="2204"/>
        <v>1140919163</v>
      </c>
      <c r="CL391" s="232">
        <f t="shared" si="2045"/>
        <v>19127589775</v>
      </c>
      <c r="CM391" s="871"/>
      <c r="CN391" s="200">
        <f t="shared" si="2206"/>
        <v>17651295988</v>
      </c>
      <c r="CO391" s="200">
        <f t="shared" si="2207"/>
        <v>993251419</v>
      </c>
      <c r="CP391" s="200">
        <f t="shared" si="2048"/>
        <v>18644547407</v>
      </c>
      <c r="CQ391" s="871"/>
      <c r="CR391" s="194">
        <f t="shared" si="2049"/>
        <v>17986670612</v>
      </c>
      <c r="CS391" s="194">
        <f>(W391*$DP$10)+X391+(AF391*$DQ$10)+(AK391*$DR$10)+(AP391*$DS$10)+AV391+(BA391*$DQ$10)+(BF391*$DR$10)+(BK391*$DS$10)+BQ391+BV391+BW391+CC391+CD391</f>
        <v>1140919162.9099998</v>
      </c>
      <c r="CT391" s="200">
        <f t="shared" si="2209"/>
        <v>19127589774.91</v>
      </c>
      <c r="CU391" s="874">
        <v>19127589774.91</v>
      </c>
      <c r="CV391" s="200" t="str">
        <f t="shared" si="2051"/>
        <v>OK</v>
      </c>
      <c r="CW391" s="136"/>
      <c r="DB391" s="879" t="str">
        <f t="shared" si="2052"/>
        <v>RECHAZADO</v>
      </c>
      <c r="DC391" s="487"/>
    </row>
    <row r="392" spans="1:107" x14ac:dyDescent="0.3">
      <c r="A392" s="1039"/>
      <c r="B392" s="870">
        <v>9</v>
      </c>
      <c r="C392" s="1039"/>
      <c r="D392" s="726"/>
      <c r="E392" s="871"/>
      <c r="F392" s="872">
        <v>24629524096</v>
      </c>
      <c r="G392" s="873" t="str">
        <f t="shared" ref="G392" si="2235">IF(F392&lt;&gt;"",IF(F392=$DV$11,"CUMPLE","RECHAZADO"),"")</f>
        <v>CUMPLE</v>
      </c>
      <c r="H392" s="874" t="s">
        <v>1538</v>
      </c>
      <c r="I392" s="880">
        <v>22078275005</v>
      </c>
      <c r="J392" s="208">
        <v>419487225</v>
      </c>
      <c r="K392" s="173">
        <f t="shared" si="2170"/>
        <v>419487225</v>
      </c>
      <c r="L392" s="724" t="e">
        <f t="shared" si="2171"/>
        <v>#DIV/0!</v>
      </c>
      <c r="M392" s="175" t="e">
        <f t="shared" si="2172"/>
        <v>#DIV/0!</v>
      </c>
      <c r="N392" s="176" t="e">
        <f t="shared" si="2173"/>
        <v>#DIV/0!</v>
      </c>
      <c r="O392" s="177" t="e">
        <f t="shared" si="2174"/>
        <v>#DIV/0!</v>
      </c>
      <c r="P392" s="178" t="str">
        <f>IF(H392&lt;&gt;"",IF(J392=K392,IF(H392="SI",IF(AND(I392&lt;=$DF$11,I392&gt;=($DF$11*0.9)),"CUMPLE","NO CUMPLE"),IF(I392=$DF$11,"CUMPLE","NO CUMPLE")),"NO CUMPLE"),"")</f>
        <v>CUMPLE</v>
      </c>
      <c r="Q392" s="725">
        <f t="shared" si="2175"/>
        <v>0</v>
      </c>
      <c r="R392" s="180">
        <f t="shared" si="2054"/>
        <v>22497762230</v>
      </c>
      <c r="S392" s="180">
        <f t="shared" si="2016"/>
        <v>22078275005</v>
      </c>
      <c r="T392" s="209"/>
      <c r="U392" s="209"/>
      <c r="V392" s="871"/>
      <c r="W392" s="893">
        <v>1284168.7</v>
      </c>
      <c r="X392" s="893">
        <v>1805541</v>
      </c>
      <c r="Y392" s="184">
        <f>ROUND(W392*$DP$11,0)</f>
        <v>95028484</v>
      </c>
      <c r="Z392" s="184">
        <f t="shared" si="2017"/>
        <v>1805541</v>
      </c>
      <c r="AA392" s="1044"/>
      <c r="AB392" s="185" t="str">
        <f>IF(W392&lt;&gt;"",IF((Y392/$DP$11)/$DN$11&lt;=$AA$20,"CUMPLE","RECHAZADO"),"")</f>
        <v>CUMPLE</v>
      </c>
      <c r="AC392" s="186">
        <f t="shared" si="2179"/>
        <v>96834025</v>
      </c>
      <c r="AD392" s="186">
        <f t="shared" si="2180"/>
        <v>95028484</v>
      </c>
      <c r="AE392" s="209"/>
      <c r="AF392" s="893">
        <v>193520.36</v>
      </c>
      <c r="AG392" s="184">
        <f>ROUND(AF392*$DQ$11,0)</f>
        <v>3870407</v>
      </c>
      <c r="AH392" s="1044"/>
      <c r="AI392" s="185" t="str">
        <f>IF(AF392&lt;&gt;"",IF(AG392/$DQ$11&lt;=$AH$20,"CUMPLE","RECHAZADO"),"")</f>
        <v>CUMPLE</v>
      </c>
      <c r="AJ392" s="209"/>
      <c r="AK392" s="893">
        <v>154457.69</v>
      </c>
      <c r="AL392" s="184">
        <f>ROUND(AK392*$DR$11,0)</f>
        <v>11429869</v>
      </c>
      <c r="AM392" s="1044"/>
      <c r="AN392" s="185" t="str">
        <f>IF(AK392&lt;&gt;"",IF(AL392/$DR$11&lt;=$AM$20,"CUMPLE","RECHAZADO"),"")</f>
        <v>CUMPLE</v>
      </c>
      <c r="AO392" s="209"/>
      <c r="AP392" s="874"/>
      <c r="AQ392" s="184">
        <f>ROUND(AP392*$DS$11,0)</f>
        <v>0</v>
      </c>
      <c r="AR392" s="1044"/>
      <c r="AS392" s="185" t="str">
        <f>IF(AP392&lt;&gt;"",IF(AQ392/$DR$11&lt;=$AR$20,"CUMPLE","RECHAZADO"),"")</f>
        <v/>
      </c>
      <c r="AT392" s="185"/>
      <c r="AU392" s="194">
        <f t="shared" si="2184"/>
        <v>15300276</v>
      </c>
      <c r="AV392" s="893">
        <v>2907053</v>
      </c>
      <c r="AW392" s="877">
        <f t="shared" si="2185"/>
        <v>2907052</v>
      </c>
      <c r="AX392" s="877">
        <f t="shared" si="2186"/>
        <v>18207328</v>
      </c>
      <c r="AY392" s="877" t="str">
        <f t="shared" si="2228"/>
        <v>CUMPLE</v>
      </c>
      <c r="AZ392" s="871"/>
      <c r="BA392" s="893">
        <v>10389314.27</v>
      </c>
      <c r="BB392" s="184">
        <f>ROUND(BA392*$DQ$11,0)</f>
        <v>207786285</v>
      </c>
      <c r="BC392" s="184">
        <f t="shared" ref="BC392" si="2236">$BC$11</f>
        <v>334384100</v>
      </c>
      <c r="BD392" s="185" t="str">
        <f t="shared" si="2029"/>
        <v>CUMPLE</v>
      </c>
      <c r="BE392" s="209"/>
      <c r="BF392" s="893">
        <v>9761185.0600000005</v>
      </c>
      <c r="BG392" s="184">
        <f>ROUND(BF392*$DR$11,0)</f>
        <v>722327694</v>
      </c>
      <c r="BH392" s="184">
        <f t="shared" ref="BH392" si="2237">$BH$11</f>
        <v>1162419824</v>
      </c>
      <c r="BI392" s="185" t="str">
        <f t="shared" si="2191"/>
        <v>CUMPLE</v>
      </c>
      <c r="BJ392" s="209"/>
      <c r="BK392" s="874"/>
      <c r="BL392" s="184">
        <f>ROUND(BK392*$DS$11,0)</f>
        <v>0</v>
      </c>
      <c r="BM392" s="1044"/>
      <c r="BN392" s="185" t="str">
        <f>IF(BK392&lt;&gt;"",IF((BL392/$DR$11)/$DN$11&lt;=$BM$20,"CUMPLE","RECHAZADO"),"")</f>
        <v/>
      </c>
      <c r="BO392" s="878"/>
      <c r="BP392" s="194">
        <f t="shared" si="2193"/>
        <v>930113979</v>
      </c>
      <c r="BQ392" s="893">
        <v>176721656</v>
      </c>
      <c r="BR392" s="877">
        <f t="shared" si="2194"/>
        <v>176721656</v>
      </c>
      <c r="BS392" s="877">
        <f t="shared" si="2195"/>
        <v>1106835635</v>
      </c>
      <c r="BT392" s="877" t="str">
        <f t="shared" si="2231"/>
        <v>CUMPLE</v>
      </c>
      <c r="BU392" s="871"/>
      <c r="BV392" s="893">
        <v>162234368</v>
      </c>
      <c r="BW392" s="893">
        <v>3082453</v>
      </c>
      <c r="BX392" s="194">
        <f t="shared" si="2197"/>
        <v>3082453</v>
      </c>
      <c r="BY392" s="194" t="str">
        <f>IF(BV392&lt;&gt;"",IF(AND(BV392/$DN$11&lt;=$BY$15,BV392/$DN$11&gt;=$BY$16),"CUMPLE","RECHAZADO"),"")</f>
        <v>RECHAZADO</v>
      </c>
      <c r="BZ392" s="194">
        <f t="shared" si="2198"/>
        <v>162234368</v>
      </c>
      <c r="CA392" s="194">
        <f>BZ392+BX392</f>
        <v>165316821</v>
      </c>
      <c r="CB392" s="871"/>
      <c r="CC392" s="874"/>
      <c r="CD392" s="874"/>
      <c r="CE392" s="194">
        <f t="shared" si="2200"/>
        <v>0</v>
      </c>
      <c r="CF392" s="194" t="str">
        <f>IF(CC392&lt;&gt;"",IF(AND(CC392/$DN$11&lt;=$CF$15,CC392/$DS$11&gt;=$CF$16),"CUMPLE","RECHAZADO"),"")</f>
        <v/>
      </c>
      <c r="CG392" s="194">
        <f t="shared" si="2201"/>
        <v>0</v>
      </c>
      <c r="CH392" s="194">
        <f t="shared" si="2202"/>
        <v>0</v>
      </c>
      <c r="CI392" s="194"/>
      <c r="CJ392" s="232">
        <f t="shared" si="2203"/>
        <v>22497762230</v>
      </c>
      <c r="CK392" s="197">
        <f t="shared" si="2204"/>
        <v>1387193809</v>
      </c>
      <c r="CL392" s="232">
        <f t="shared" si="2045"/>
        <v>23884956039</v>
      </c>
      <c r="CM392" s="871"/>
      <c r="CN392" s="200">
        <f t="shared" si="2206"/>
        <v>22078275005</v>
      </c>
      <c r="CO392" s="200">
        <f t="shared" si="2207"/>
        <v>1202677107</v>
      </c>
      <c r="CP392" s="200">
        <f t="shared" si="2048"/>
        <v>23280952112</v>
      </c>
      <c r="CQ392" s="871"/>
      <c r="CR392" s="194">
        <f t="shared" si="2049"/>
        <v>22497762230</v>
      </c>
      <c r="CS392" s="194">
        <f>(W392*$DP$11)+X392+(AF392*$DQ$11)+(AK392*$DR$11)+(AP392*$DS$11)+AV392+(BA392*$DQ$11)+(BF392*$DR$11)+(BK392*$DS$11)+BQ392+BV392+BW392+CC392+CD392</f>
        <v>1387193810.9000001</v>
      </c>
      <c r="CT392" s="200">
        <f t="shared" si="2209"/>
        <v>23884956040.900002</v>
      </c>
      <c r="CU392" s="874">
        <v>23884956040.900002</v>
      </c>
      <c r="CV392" s="200" t="str">
        <f t="shared" si="2051"/>
        <v>OK</v>
      </c>
      <c r="CW392" s="136"/>
      <c r="DB392" s="879" t="str">
        <f t="shared" si="2052"/>
        <v>RECHAZADO</v>
      </c>
      <c r="DC392" s="487"/>
    </row>
    <row r="393" spans="1:107" x14ac:dyDescent="0.3">
      <c r="A393" s="1039"/>
      <c r="B393" s="870">
        <v>10</v>
      </c>
      <c r="C393" s="1039"/>
      <c r="D393" s="726"/>
      <c r="E393" s="871"/>
      <c r="F393" s="872">
        <v>25460574021</v>
      </c>
      <c r="G393" s="873" t="str">
        <f t="shared" ref="G393" si="2238">IF(F393&lt;&gt;"",IF(F393=$DV$12,"CUMPLE","RECHAZADO"),"")</f>
        <v>CUMPLE</v>
      </c>
      <c r="H393" s="874" t="s">
        <v>1538</v>
      </c>
      <c r="I393" s="880">
        <v>22755952977</v>
      </c>
      <c r="J393" s="208">
        <v>432363107</v>
      </c>
      <c r="K393" s="173">
        <f t="shared" si="2170"/>
        <v>432363107</v>
      </c>
      <c r="L393" s="724" t="e">
        <f t="shared" si="2171"/>
        <v>#DIV/0!</v>
      </c>
      <c r="M393" s="175" t="e">
        <f t="shared" si="2172"/>
        <v>#DIV/0!</v>
      </c>
      <c r="N393" s="176" t="e">
        <f t="shared" si="2173"/>
        <v>#DIV/0!</v>
      </c>
      <c r="O393" s="177" t="e">
        <f t="shared" si="2174"/>
        <v>#DIV/0!</v>
      </c>
      <c r="P393" s="178" t="str">
        <f>IF(H393&lt;&gt;"",IF(J393=K393,IF(H393="SI",IF(AND(I393&lt;=$DF$12,I393&gt;=($DF$12*0.9)),"CUMPLE","NO CUMPLE"),IF(I393=$DF$12,"CUMPLE","NO CUMPLE")),"NO CUMPLE"),"")</f>
        <v>CUMPLE</v>
      </c>
      <c r="Q393" s="725">
        <f t="shared" si="2175"/>
        <v>0</v>
      </c>
      <c r="R393" s="180">
        <f t="shared" si="2054"/>
        <v>23188316084</v>
      </c>
      <c r="S393" s="180">
        <f t="shared" si="2016"/>
        <v>22755952977</v>
      </c>
      <c r="T393" s="209"/>
      <c r="U393" s="209"/>
      <c r="V393" s="871"/>
      <c r="W393" s="893">
        <v>1272389</v>
      </c>
      <c r="X393" s="893">
        <v>1958207</v>
      </c>
      <c r="Y393" s="184">
        <f>ROUND(W393*$DP$12,0)</f>
        <v>103063509</v>
      </c>
      <c r="Z393" s="184">
        <f t="shared" si="2017"/>
        <v>1958207</v>
      </c>
      <c r="AA393" s="1044"/>
      <c r="AB393" s="185" t="str">
        <f>IF(W393&lt;&gt;"",IF((Y393/$DP$12)/$DN$12&lt;=$AA$20,"CUMPLE","RECHAZADO"),"")</f>
        <v>CUMPLE</v>
      </c>
      <c r="AC393" s="186">
        <f t="shared" si="2179"/>
        <v>105021716</v>
      </c>
      <c r="AD393" s="186">
        <f t="shared" si="2180"/>
        <v>103063509</v>
      </c>
      <c r="AE393" s="209"/>
      <c r="AF393" s="893">
        <v>191744.99</v>
      </c>
      <c r="AG393" s="184">
        <f>ROUND(AF393*$DQ$12,0)</f>
        <v>2876175</v>
      </c>
      <c r="AH393" s="1044"/>
      <c r="AI393" s="185" t="str">
        <f>IF(AF393&lt;&gt;"",IF(AG393/$DQ$12&lt;=$AH$20,"CUMPLE","RECHAZADO"),"")</f>
        <v>CUMPLE</v>
      </c>
      <c r="AJ393" s="209"/>
      <c r="AK393" s="893">
        <v>153040.85</v>
      </c>
      <c r="AL393" s="184">
        <f>ROUND(AK393*$DR$12,0)</f>
        <v>12396309</v>
      </c>
      <c r="AM393" s="1044"/>
      <c r="AN393" s="185" t="str">
        <f>IF(AK393&lt;&gt;"",IF(AL393/$DR$12&lt;=$AM$20,"CUMPLE","RECHAZADO"),"")</f>
        <v>CUMPLE</v>
      </c>
      <c r="AO393" s="209"/>
      <c r="AP393" s="874"/>
      <c r="AQ393" s="184">
        <f>ROUND(AP393*$DS$12,0)</f>
        <v>0</v>
      </c>
      <c r="AR393" s="1044"/>
      <c r="AS393" s="185" t="str">
        <f>IF(AP393&lt;&gt;"",IF(AQ393/$DR$12&lt;=$AR$20,"CUMPLE","RECHAZADO"),"")</f>
        <v/>
      </c>
      <c r="AT393" s="185"/>
      <c r="AU393" s="194">
        <f t="shared" si="2184"/>
        <v>15272484</v>
      </c>
      <c r="AV393" s="893">
        <v>2901772</v>
      </c>
      <c r="AW393" s="877">
        <f t="shared" si="2185"/>
        <v>2901772</v>
      </c>
      <c r="AX393" s="877">
        <f t="shared" si="2186"/>
        <v>18174256</v>
      </c>
      <c r="AY393" s="877" t="str">
        <f t="shared" si="2228"/>
        <v>CUMPLE</v>
      </c>
      <c r="AZ393" s="871"/>
      <c r="BA393" s="893">
        <v>10828807.23</v>
      </c>
      <c r="BB393" s="184">
        <f>ROUND(BA393*$DQ$12,0)</f>
        <v>162432108</v>
      </c>
      <c r="BC393" s="184">
        <f t="shared" ref="BC393" si="2239">$BC$12</f>
        <v>263816970</v>
      </c>
      <c r="BD393" s="185" t="str">
        <f t="shared" si="2029"/>
        <v>CUMPLE</v>
      </c>
      <c r="BE393" s="209"/>
      <c r="BF393" s="893">
        <v>10174106.939999999</v>
      </c>
      <c r="BG393" s="184">
        <f>ROUND(BF393*$DR$12,0)</f>
        <v>824102662</v>
      </c>
      <c r="BH393" s="184">
        <f t="shared" ref="BH393" si="2240">$BH$12</f>
        <v>1338480855</v>
      </c>
      <c r="BI393" s="185" t="str">
        <f t="shared" si="2191"/>
        <v>CUMPLE</v>
      </c>
      <c r="BJ393" s="209"/>
      <c r="BK393" s="874"/>
      <c r="BL393" s="184">
        <f>ROUND(BK393*$DS$12,0)</f>
        <v>0</v>
      </c>
      <c r="BM393" s="1044"/>
      <c r="BN393" s="185" t="str">
        <f>IF(BK393&lt;&gt;"",IF((BL393/$DR$12)/$DN$12&lt;=$BM$20,"CUMPLE","RECHAZADO"),"")</f>
        <v/>
      </c>
      <c r="BO393" s="878"/>
      <c r="BP393" s="194">
        <f t="shared" si="2193"/>
        <v>986534770</v>
      </c>
      <c r="BQ393" s="893">
        <v>187441606</v>
      </c>
      <c r="BR393" s="877">
        <f t="shared" si="2194"/>
        <v>187441606</v>
      </c>
      <c r="BS393" s="877">
        <f t="shared" si="2195"/>
        <v>1173976376</v>
      </c>
      <c r="BT393" s="877" t="str">
        <f t="shared" si="2231"/>
        <v>CUMPLE</v>
      </c>
      <c r="BU393" s="871"/>
      <c r="BV393" s="893">
        <v>162234368</v>
      </c>
      <c r="BW393" s="893">
        <v>3082453</v>
      </c>
      <c r="BX393" s="194">
        <f t="shared" si="2197"/>
        <v>3082453</v>
      </c>
      <c r="BY393" s="194" t="str">
        <f>IF(BV393&lt;&gt;"",IF(AND(BV393/$DN$12&lt;=$BY$15,BV393/$DN$12&gt;=$BY$16),"CUMPLE","RECHAZADO"),"")</f>
        <v>RECHAZADO</v>
      </c>
      <c r="BZ393" s="194">
        <f t="shared" si="2198"/>
        <v>162234368</v>
      </c>
      <c r="CA393" s="194">
        <f t="shared" si="2199"/>
        <v>165316821</v>
      </c>
      <c r="CB393" s="871"/>
      <c r="CC393" s="874"/>
      <c r="CD393" s="874"/>
      <c r="CE393" s="194">
        <f t="shared" si="2200"/>
        <v>0</v>
      </c>
      <c r="CF393" s="194" t="str">
        <f>IF(CC393&lt;&gt;"",IF(AND(CC393/$DN$12&lt;=$CF$15,CC393/$DS$12&gt;=$CF$16),"CUMPLE","RECHAZADO"),"")</f>
        <v/>
      </c>
      <c r="CG393" s="194">
        <f t="shared" si="2201"/>
        <v>0</v>
      </c>
      <c r="CH393" s="194">
        <f t="shared" si="2202"/>
        <v>0</v>
      </c>
      <c r="CI393" s="194"/>
      <c r="CJ393" s="232">
        <f t="shared" si="2203"/>
        <v>23188316084</v>
      </c>
      <c r="CK393" s="197">
        <f t="shared" si="2204"/>
        <v>1462489169</v>
      </c>
      <c r="CL393" s="232">
        <f t="shared" si="2045"/>
        <v>24650805253</v>
      </c>
      <c r="CM393" s="871"/>
      <c r="CN393" s="200">
        <f t="shared" si="2206"/>
        <v>22755952977</v>
      </c>
      <c r="CO393" s="200">
        <f t="shared" si="2207"/>
        <v>1267105131</v>
      </c>
      <c r="CP393" s="200">
        <f t="shared" si="2048"/>
        <v>24023058108</v>
      </c>
      <c r="CQ393" s="871"/>
      <c r="CR393" s="194">
        <f t="shared" si="2049"/>
        <v>23188316084</v>
      </c>
      <c r="CS393" s="194">
        <f>(W393*$DP$12)+X393+(AF393*$DQ$12)+(AK393*$DR$12)+(AP393*$DS$12)+AV393+(BA393*$DQ$12)+(BF393*$DR$12)+(BK393*$DS$12)+BQ393+BV393+BW393+CC393+CD393</f>
        <v>1462489169.29</v>
      </c>
      <c r="CT393" s="200">
        <f t="shared" si="2209"/>
        <v>24650805253.290001</v>
      </c>
      <c r="CU393" s="874">
        <v>24650805253.290001</v>
      </c>
      <c r="CV393" s="200" t="str">
        <f t="shared" si="2051"/>
        <v>OK</v>
      </c>
      <c r="CW393" s="136"/>
      <c r="DB393" s="879" t="str">
        <f t="shared" si="2052"/>
        <v>RECHAZADO</v>
      </c>
      <c r="DC393" s="487"/>
    </row>
    <row r="394" spans="1:107" x14ac:dyDescent="0.3">
      <c r="A394" s="1039"/>
      <c r="B394" s="870">
        <v>11</v>
      </c>
      <c r="C394" s="1039"/>
      <c r="D394" s="726"/>
      <c r="E394" s="871"/>
      <c r="F394" s="872">
        <v>32820666236</v>
      </c>
      <c r="G394" s="873" t="str">
        <f t="shared" ref="G394" si="2241">IF(F394&lt;&gt;"",IF(F394=$DV$13,"CUMPLE","RECHAZADO"),"")</f>
        <v>CUMPLE</v>
      </c>
      <c r="H394" s="874" t="s">
        <v>1538</v>
      </c>
      <c r="I394" s="880">
        <v>29597852828</v>
      </c>
      <c r="J394" s="208">
        <v>562359204</v>
      </c>
      <c r="K394" s="173">
        <f t="shared" si="2170"/>
        <v>562359204</v>
      </c>
      <c r="L394" s="724" t="e">
        <f t="shared" si="2171"/>
        <v>#DIV/0!</v>
      </c>
      <c r="M394" s="175" t="e">
        <f t="shared" si="2172"/>
        <v>#DIV/0!</v>
      </c>
      <c r="N394" s="176" t="e">
        <f t="shared" si="2173"/>
        <v>#DIV/0!</v>
      </c>
      <c r="O394" s="177" t="e">
        <f t="shared" si="2174"/>
        <v>#DIV/0!</v>
      </c>
      <c r="P394" s="178" t="str">
        <f>IF(H394&lt;&gt;"",IF(J394=K394,IF(H394="SI",IF(AND(I394&lt;=$DF$13,I394&gt;=($DF$13*0.9)),"CUMPLE","NO CUMPLE"),IF(I394=$DF$13,"CUMPLE","NO CUMPLE")),"NO CUMPLE"),"")</f>
        <v>CUMPLE</v>
      </c>
      <c r="Q394" s="725">
        <f t="shared" si="2175"/>
        <v>0</v>
      </c>
      <c r="R394" s="180">
        <f t="shared" si="2054"/>
        <v>30160212032</v>
      </c>
      <c r="S394" s="180">
        <f t="shared" si="2016"/>
        <v>29597852828</v>
      </c>
      <c r="T394" s="209"/>
      <c r="U394" s="209"/>
      <c r="V394" s="871"/>
      <c r="W394" s="893">
        <v>1089846.42</v>
      </c>
      <c r="X394" s="893">
        <v>1987880</v>
      </c>
      <c r="Y394" s="184">
        <f>ROUND(W394*$DP$13,0)</f>
        <v>104625256</v>
      </c>
      <c r="Z394" s="184">
        <f t="shared" si="2017"/>
        <v>1987880</v>
      </c>
      <c r="AA394" s="1044"/>
      <c r="AB394" s="185" t="str">
        <f>IF(W394&lt;&gt;"",IF((Y394/$DP$13)/$DN$13&lt;=$AA$20,"CUMPLE","RECHAZADO"),"")</f>
        <v>CUMPLE</v>
      </c>
      <c r="AC394" s="186">
        <f t="shared" si="2179"/>
        <v>106613136</v>
      </c>
      <c r="AD394" s="186">
        <f t="shared" si="2180"/>
        <v>104625256</v>
      </c>
      <c r="AE394" s="209"/>
      <c r="AF394" s="893">
        <v>163969.87</v>
      </c>
      <c r="AG394" s="184">
        <f>ROUND(AF394*$DQ$13,0)</f>
        <v>3771307</v>
      </c>
      <c r="AH394" s="1044"/>
      <c r="AI394" s="185" t="str">
        <f>IF(AF394&lt;&gt;"",IF(AG394/$DQ$13&lt;=$AH$20,"CUMPLE","RECHAZADO"),"")</f>
        <v>CUMPLE</v>
      </c>
      <c r="AJ394" s="209"/>
      <c r="AK394" s="893">
        <v>130872.06</v>
      </c>
      <c r="AL394" s="184">
        <f>ROUND(AK394*$DR$13,0)</f>
        <v>12563718</v>
      </c>
      <c r="AM394" s="1044"/>
      <c r="AN394" s="185" t="str">
        <f>IF(AK394&lt;&gt;"",IF(AL394/$DR$13&lt;=$AM$20,"CUMPLE","RECHAZADO"),"")</f>
        <v>CUMPLE</v>
      </c>
      <c r="AO394" s="209"/>
      <c r="AP394" s="874"/>
      <c r="AQ394" s="184">
        <f>ROUND(AP394*$DS$13,0)</f>
        <v>0</v>
      </c>
      <c r="AR394" s="1044"/>
      <c r="AS394" s="185" t="str">
        <f>IF(AP394&lt;&gt;"",IF(AQ394/$DR$13&lt;=$AR$20,"CUMPLE","RECHAZADO"),"")</f>
        <v/>
      </c>
      <c r="AT394" s="185"/>
      <c r="AU394" s="194">
        <f t="shared" si="2184"/>
        <v>16335025</v>
      </c>
      <c r="AV394" s="893">
        <v>3103655</v>
      </c>
      <c r="AW394" s="877">
        <f t="shared" si="2185"/>
        <v>3103655</v>
      </c>
      <c r="AX394" s="877">
        <f t="shared" si="2186"/>
        <v>19438680</v>
      </c>
      <c r="AY394" s="877" t="str">
        <f t="shared" si="2228"/>
        <v>CUMPLE</v>
      </c>
      <c r="AZ394" s="871"/>
      <c r="BA394" s="893">
        <v>8900064.8800000008</v>
      </c>
      <c r="BB394" s="184">
        <f>ROUND(BA394*$DQ$13,0)</f>
        <v>204701492</v>
      </c>
      <c r="BC394" s="184">
        <f t="shared" ref="BC394" si="2242">$BC$13</f>
        <v>385647118</v>
      </c>
      <c r="BD394" s="185" t="str">
        <f t="shared" si="2029"/>
        <v>CUMPLE</v>
      </c>
      <c r="BE394" s="209"/>
      <c r="BF394" s="893">
        <v>8361974.4400000004</v>
      </c>
      <c r="BG394" s="184">
        <f>ROUND(BF394*$DR$13,0)</f>
        <v>802749546</v>
      </c>
      <c r="BH394" s="184">
        <f t="shared" ref="BH394" si="2243">$BH$13</f>
        <v>1512338976</v>
      </c>
      <c r="BI394" s="185" t="str">
        <f t="shared" si="2191"/>
        <v>CUMPLE</v>
      </c>
      <c r="BJ394" s="209"/>
      <c r="BK394" s="874"/>
      <c r="BL394" s="184">
        <f>ROUND(BK394*$DS$13,0)</f>
        <v>0</v>
      </c>
      <c r="BM394" s="1044"/>
      <c r="BN394" s="185" t="str">
        <f>IF(BK394&lt;&gt;"",IF((BL394/$DR$13)/$DN$13&lt;=$BM$20,"CUMPLE","RECHAZADO"),"")</f>
        <v/>
      </c>
      <c r="BO394" s="878"/>
      <c r="BP394" s="194">
        <f t="shared" si="2193"/>
        <v>1007451038</v>
      </c>
      <c r="BQ394" s="893">
        <v>191415697</v>
      </c>
      <c r="BR394" s="877">
        <f t="shared" si="2194"/>
        <v>191415697</v>
      </c>
      <c r="BS394" s="877">
        <f t="shared" si="2195"/>
        <v>1198866735</v>
      </c>
      <c r="BT394" s="877" t="str">
        <f t="shared" si="2231"/>
        <v>CUMPLE</v>
      </c>
      <c r="BU394" s="871"/>
      <c r="BV394" s="893">
        <v>161197728</v>
      </c>
      <c r="BW394" s="893">
        <v>3062757</v>
      </c>
      <c r="BX394" s="194">
        <f t="shared" si="2197"/>
        <v>3062757</v>
      </c>
      <c r="BY394" s="194" t="str">
        <f>IF(BV394&lt;&gt;"",IF(AND(BV394/$DN$13&lt;=$BY$15,BV394/$DN$13&gt;=$BY$16),"CUMPLE","RECHAZADO"),"")</f>
        <v>RECHAZADO</v>
      </c>
      <c r="BZ394" s="194">
        <f t="shared" si="2198"/>
        <v>161197728</v>
      </c>
      <c r="CA394" s="194">
        <f t="shared" si="2199"/>
        <v>164260485</v>
      </c>
      <c r="CB394" s="871"/>
      <c r="CC394" s="874"/>
      <c r="CD394" s="874"/>
      <c r="CE394" s="194">
        <f t="shared" si="2200"/>
        <v>0</v>
      </c>
      <c r="CF394" s="194" t="str">
        <f>IF(CC394&lt;&gt;"",IF(AND(CC394/$DN$13&lt;=$CF$15,CC394/$DS$13&gt;=$CF$16),"CUMPLE","RECHAZADO"),"")</f>
        <v/>
      </c>
      <c r="CG394" s="194">
        <f t="shared" si="2201"/>
        <v>0</v>
      </c>
      <c r="CH394" s="194">
        <f t="shared" si="2202"/>
        <v>0</v>
      </c>
      <c r="CI394" s="194"/>
      <c r="CJ394" s="232">
        <f t="shared" si="2203"/>
        <v>30160212032</v>
      </c>
      <c r="CK394" s="197">
        <f t="shared" si="2204"/>
        <v>1489179036</v>
      </c>
      <c r="CL394" s="232">
        <f t="shared" si="2045"/>
        <v>31649391068</v>
      </c>
      <c r="CM394" s="871"/>
      <c r="CN394" s="200">
        <f t="shared" si="2206"/>
        <v>29597852828</v>
      </c>
      <c r="CO394" s="200">
        <f t="shared" si="2207"/>
        <v>1289609047</v>
      </c>
      <c r="CP394" s="200">
        <f t="shared" si="2048"/>
        <v>30887461875</v>
      </c>
      <c r="CQ394" s="871"/>
      <c r="CR394" s="194">
        <f t="shared" si="2049"/>
        <v>30160212032</v>
      </c>
      <c r="CS394" s="194">
        <f>(W394*$DP$13)+X394+(AF394*$DQ$13)+(AK394*$DR$13)+(AP394*$DS$13)+AV394+(BA394*$DQ$13)+(BF394*$DR$13)+(BK394*$DS$13)+BQ394+BV394+BW394+CC394+CD394</f>
        <v>1489179036.5700002</v>
      </c>
      <c r="CT394" s="200">
        <f t="shared" si="2209"/>
        <v>31649391068.57</v>
      </c>
      <c r="CU394" s="874">
        <v>31649391068.57</v>
      </c>
      <c r="CV394" s="200" t="str">
        <f t="shared" si="2051"/>
        <v>OK</v>
      </c>
      <c r="CW394" s="136"/>
      <c r="DB394" s="879" t="str">
        <f t="shared" si="2052"/>
        <v>RECHAZADO</v>
      </c>
      <c r="DC394" s="487"/>
    </row>
    <row r="395" spans="1:107" ht="17.25" thickBot="1" x14ac:dyDescent="0.35">
      <c r="A395" s="1039"/>
      <c r="B395" s="870">
        <v>12</v>
      </c>
      <c r="C395" s="1039"/>
      <c r="D395" s="726"/>
      <c r="E395" s="871"/>
      <c r="F395" s="872">
        <v>8654253262</v>
      </c>
      <c r="G395" s="873" t="str">
        <f t="shared" ref="G395" si="2244">IF(F395&lt;&gt;"",IF(F395=$DV$14,"CUMPLE","RECHAZADO"),"")</f>
        <v>CUMPLE</v>
      </c>
      <c r="H395" s="874" t="s">
        <v>1538</v>
      </c>
      <c r="I395" s="880">
        <v>6682732205</v>
      </c>
      <c r="J395" s="208">
        <v>126971912</v>
      </c>
      <c r="K395" s="173">
        <f t="shared" si="2170"/>
        <v>126971912</v>
      </c>
      <c r="L395" s="724" t="e">
        <f t="shared" si="2171"/>
        <v>#DIV/0!</v>
      </c>
      <c r="M395" s="175" t="e">
        <f t="shared" si="2172"/>
        <v>#DIV/0!</v>
      </c>
      <c r="N395" s="176" t="e">
        <f t="shared" si="2173"/>
        <v>#DIV/0!</v>
      </c>
      <c r="O395" s="177" t="e">
        <f t="shared" si="2174"/>
        <v>#DIV/0!</v>
      </c>
      <c r="P395" s="178" t="str">
        <f>IF(H395&lt;&gt;"",IF(J395=K395,IF(H395="SI",IF(AND(I395&lt;=$DF$14,I395&gt;=($DF$14*0.9)),"CUMPLE","NO CUMPLE"),IF(I395=$DF$14,"CUMPLE","NO CUMPLE")),"NO CUMPLE"),"")</f>
        <v>CUMPLE</v>
      </c>
      <c r="Q395" s="725">
        <f t="shared" si="2175"/>
        <v>0</v>
      </c>
      <c r="R395" s="180">
        <f t="shared" si="2054"/>
        <v>6809704117</v>
      </c>
      <c r="S395" s="180">
        <f t="shared" si="2016"/>
        <v>6682732205</v>
      </c>
      <c r="T395" s="209"/>
      <c r="U395" s="209"/>
      <c r="V395" s="871"/>
      <c r="W395" s="893">
        <v>1304883.8</v>
      </c>
      <c r="X395" s="893">
        <v>545441</v>
      </c>
      <c r="Y395" s="184">
        <f>ROUND(W395*$DP$14,0)</f>
        <v>28707444</v>
      </c>
      <c r="Z395" s="184">
        <f t="shared" si="2017"/>
        <v>545441</v>
      </c>
      <c r="AA395" s="1044"/>
      <c r="AB395" s="185" t="str">
        <f>IF(W395&lt;&gt;"",IF((Y395/$DP$14)/$DN$14&lt;=$AA$20,"CUMPLE","RECHAZADO"),"")</f>
        <v>CUMPLE</v>
      </c>
      <c r="AC395" s="186">
        <f t="shared" si="2179"/>
        <v>29252885</v>
      </c>
      <c r="AD395" s="186">
        <f t="shared" si="2180"/>
        <v>28707444</v>
      </c>
      <c r="AE395" s="209"/>
      <c r="AF395" s="893">
        <v>196402.97</v>
      </c>
      <c r="AG395" s="184">
        <f>ROUND(AF395*$DQ$14,0)</f>
        <v>785612</v>
      </c>
      <c r="AH395" s="1044"/>
      <c r="AI395" s="185" t="str">
        <f>IF(AF395&lt;&gt;"",IF(AG395/$DQ$14&lt;=$AH$20,"CUMPLE","RECHAZADO"),"")</f>
        <v>CUMPLE</v>
      </c>
      <c r="AJ395" s="209"/>
      <c r="AK395" s="893">
        <v>156758.45000000001</v>
      </c>
      <c r="AL395" s="184">
        <f>ROUND(AK395*$DR$14,0)</f>
        <v>3448686</v>
      </c>
      <c r="AM395" s="1044"/>
      <c r="AN395" s="185" t="str">
        <f>IF(AK395&lt;&gt;"",IF(AL395/$DR$14&lt;=$AM$20,"CUMPLE","RECHAZADO"),"")</f>
        <v>CUMPLE</v>
      </c>
      <c r="AO395" s="209"/>
      <c r="AP395" s="893">
        <v>205645.26</v>
      </c>
      <c r="AQ395" s="184">
        <f>ROUND(AP395*$DS$14,0)</f>
        <v>411291</v>
      </c>
      <c r="AR395" s="1044"/>
      <c r="AS395" s="185" t="str">
        <f>IF(AP395&lt;&gt;"",IF(AQ395/$DR$14&lt;=$AR$20,"CUMPLE","RECHAZADO"),"")</f>
        <v>CUMPLE</v>
      </c>
      <c r="AT395" s="185"/>
      <c r="AU395" s="194">
        <f t="shared" si="2184"/>
        <v>4645589</v>
      </c>
      <c r="AV395" s="893">
        <v>882662</v>
      </c>
      <c r="AW395" s="877">
        <f t="shared" si="2185"/>
        <v>882662</v>
      </c>
      <c r="AX395" s="877">
        <f t="shared" si="2186"/>
        <v>5528251</v>
      </c>
      <c r="AY395" s="877" t="str">
        <f>IF(AV395&lt;&gt;"",IF(AI395="CUMPLE",IF(AN395="CUMPLE",IF(AS395="CUMPLE","CUMPLE","NO CUMPLE"),"NO CUMPLE"),"NO CUMPLE"),"")</f>
        <v>CUMPLE</v>
      </c>
      <c r="AZ395" s="871"/>
      <c r="BA395" s="893">
        <v>27282698.469999999</v>
      </c>
      <c r="BB395" s="184">
        <f>ROUND(BA395*$DQ$14,0)</f>
        <v>109130794</v>
      </c>
      <c r="BC395" s="184">
        <f t="shared" ref="BC395" si="2245">$BC$14</f>
        <v>171994948</v>
      </c>
      <c r="BD395" s="185" t="str">
        <f t="shared" si="2029"/>
        <v>CUMPLE</v>
      </c>
      <c r="BE395" s="209"/>
      <c r="BF395" s="893">
        <v>25633209.739999998</v>
      </c>
      <c r="BG395" s="184">
        <f>ROUND(BF395*$DR$14,0)</f>
        <v>563930614</v>
      </c>
      <c r="BH395" s="184">
        <f t="shared" ref="BH395" si="2246">$BH$14</f>
        <v>888779540</v>
      </c>
      <c r="BI395" s="185" t="str">
        <f t="shared" si="2191"/>
        <v>CUMPLE</v>
      </c>
      <c r="BJ395" s="209"/>
      <c r="BK395" s="893">
        <v>47295178.549999997</v>
      </c>
      <c r="BL395" s="184">
        <f>ROUND(BK395*$DS$14,0)</f>
        <v>94590357</v>
      </c>
      <c r="BM395" s="1044"/>
      <c r="BN395" s="185" t="str">
        <f>IF(BK395&lt;&gt;"",IF((BL395/$DR$14)/$DN$14&lt;=$BM$20,"CUMPLE","RECHAZADO"),"")</f>
        <v>CUMPLE</v>
      </c>
      <c r="BO395" s="878"/>
      <c r="BP395" s="194">
        <f t="shared" si="2193"/>
        <v>767651765</v>
      </c>
      <c r="BQ395" s="893">
        <v>145853835</v>
      </c>
      <c r="BR395" s="877">
        <f t="shared" si="2194"/>
        <v>145853835</v>
      </c>
      <c r="BS395" s="877">
        <f t="shared" si="2195"/>
        <v>913505600</v>
      </c>
      <c r="BT395" s="877" t="str">
        <f>IF(BQ395&lt;&gt;"",IF(BD395="CUMPLE",IF(BI395="CUMPLE",IF(BN395="CUMPLE","CUMPLE","NO CUMPLE"),"NO CUMPLE"),"NO CUMPLE"),"")</f>
        <v>CUMPLE</v>
      </c>
      <c r="BU395" s="871"/>
      <c r="BV395" s="893">
        <v>161456887</v>
      </c>
      <c r="BW395" s="893">
        <v>3067681</v>
      </c>
      <c r="BX395" s="194">
        <f t="shared" si="2197"/>
        <v>3067681</v>
      </c>
      <c r="BY395" s="194" t="str">
        <f>IF(BV395&lt;&gt;"",IF(AND(BV395/$DN$14&lt;=$BY$15,BV395/$DN$14&gt;=$BY$16),"CUMPLE","RECHAZADO"),"")</f>
        <v>RECHAZADO</v>
      </c>
      <c r="BZ395" s="194">
        <f t="shared" si="2198"/>
        <v>161456887</v>
      </c>
      <c r="CA395" s="194">
        <f t="shared" si="2199"/>
        <v>164524568</v>
      </c>
      <c r="CB395" s="871"/>
      <c r="CC395" s="893">
        <v>181783935</v>
      </c>
      <c r="CD395" s="893">
        <v>3453895</v>
      </c>
      <c r="CE395" s="194">
        <f t="shared" si="2200"/>
        <v>3453895</v>
      </c>
      <c r="CF395" s="194" t="str">
        <f>IF(CC395&lt;&gt;"",IF(AND(CC395/$DN$14&lt;=$CF$15,CC395/$DN$14&gt;=$CF$16),"CUMPLE","RECHAZADO"),"")</f>
        <v>RECHAZADO</v>
      </c>
      <c r="CG395" s="194">
        <f t="shared" si="2201"/>
        <v>181783935</v>
      </c>
      <c r="CH395" s="194">
        <f t="shared" si="2202"/>
        <v>185237830</v>
      </c>
      <c r="CI395" s="194"/>
      <c r="CJ395" s="232">
        <f t="shared" si="2203"/>
        <v>6809704117</v>
      </c>
      <c r="CK395" s="197">
        <f t="shared" si="2204"/>
        <v>1298049134</v>
      </c>
      <c r="CL395" s="232">
        <f t="shared" si="2045"/>
        <v>8107753251</v>
      </c>
      <c r="CM395" s="871"/>
      <c r="CN395" s="200">
        <f t="shared" si="2206"/>
        <v>6682732205</v>
      </c>
      <c r="CO395" s="200">
        <f t="shared" si="2207"/>
        <v>1144245620</v>
      </c>
      <c r="CP395" s="200">
        <f t="shared" si="2048"/>
        <v>7826977825</v>
      </c>
      <c r="CQ395" s="871"/>
      <c r="CR395" s="194">
        <f t="shared" si="2049"/>
        <v>6809704117</v>
      </c>
      <c r="CS395" s="194">
        <f>(W395*$DP$14)+X395+(AF395*$DQ$14)+(AK395*$DR$14)+(AP395*$DS$14)+AV395+(BA395*$DQ$14)+(BF395*$DR$14)+(BK395*$DS$14)+BQ395+BV395+BW395+CC395+CD395</f>
        <v>1298049133.1599998</v>
      </c>
      <c r="CT395" s="200">
        <f t="shared" si="2209"/>
        <v>8107753250.1599998</v>
      </c>
      <c r="CU395" s="874">
        <v>8107753250.1599998</v>
      </c>
      <c r="CV395" s="200" t="str">
        <f t="shared" si="2051"/>
        <v>OK</v>
      </c>
      <c r="CW395" s="136"/>
      <c r="DB395" s="879" t="str">
        <f>IF(F395&lt;&gt;"",IF(G395="CUMPLE",IF(P395="CUMPLE",IF(AB395="CUMPLE",IF(AY395="CUMPLE",IF(BT395="CUMPLE",IF(BY395="CUMPLE",IF(CF395="CUMPLE","HABILITADO","RECHAZADO"),"RECHAZADO"),"RECHAZADO"),"RECHAZADO"),"RECHAZADO"),"RECHAZADO"),"RECHAZADO"),"")</f>
        <v>RECHAZADO</v>
      </c>
      <c r="DC395" s="487"/>
    </row>
    <row r="396" spans="1:107" ht="14.25" customHeight="1" thickTop="1" thickBot="1" x14ac:dyDescent="0.3">
      <c r="A396" s="105">
        <v>29</v>
      </c>
      <c r="B396" s="881"/>
      <c r="C396" s="881"/>
      <c r="D396" s="222"/>
      <c r="E396" s="881"/>
      <c r="F396" s="882"/>
      <c r="G396" s="881"/>
      <c r="H396" s="881"/>
      <c r="I396" s="881"/>
      <c r="J396" s="883"/>
      <c r="K396" s="881"/>
      <c r="L396" s="219"/>
      <c r="M396" s="218"/>
      <c r="N396" s="218"/>
      <c r="O396" s="218"/>
      <c r="P396" s="881"/>
      <c r="Q396" s="218"/>
      <c r="R396" s="881"/>
      <c r="S396" s="881"/>
      <c r="T396" s="881"/>
      <c r="U396" s="881"/>
      <c r="V396" s="881"/>
      <c r="W396" s="881"/>
      <c r="X396" s="881"/>
      <c r="Y396" s="881"/>
      <c r="Z396" s="881"/>
      <c r="AA396" s="881"/>
      <c r="AB396" s="881"/>
      <c r="AC396" s="881"/>
      <c r="AD396" s="881"/>
      <c r="AE396" s="881"/>
      <c r="AF396" s="881"/>
      <c r="AG396" s="881"/>
      <c r="AH396" s="881"/>
      <c r="AI396" s="881"/>
      <c r="AJ396" s="881"/>
      <c r="AK396" s="881"/>
      <c r="AL396" s="881"/>
      <c r="AM396" s="881"/>
      <c r="AN396" s="881"/>
      <c r="AO396" s="881"/>
      <c r="AP396" s="881"/>
      <c r="AQ396" s="881"/>
      <c r="AR396" s="881"/>
      <c r="AS396" s="881"/>
      <c r="AT396" s="881"/>
      <c r="AU396" s="881"/>
      <c r="AV396" s="881"/>
      <c r="AW396" s="881"/>
      <c r="AX396" s="881"/>
      <c r="AY396" s="881"/>
      <c r="AZ396" s="881"/>
      <c r="BA396" s="881"/>
      <c r="BB396" s="881"/>
      <c r="BC396" s="881"/>
      <c r="BD396" s="881"/>
      <c r="BE396" s="881"/>
      <c r="BF396" s="881"/>
      <c r="BG396" s="881"/>
      <c r="BH396" s="881"/>
      <c r="BI396" s="881"/>
      <c r="BJ396" s="881"/>
      <c r="BK396" s="881"/>
      <c r="BL396" s="881"/>
      <c r="BM396" s="881"/>
      <c r="BN396" s="881"/>
      <c r="BO396" s="881"/>
      <c r="BP396" s="881"/>
      <c r="BQ396" s="881"/>
      <c r="BR396" s="881"/>
      <c r="BS396" s="881"/>
      <c r="BT396" s="881"/>
      <c r="BU396" s="881"/>
      <c r="BV396" s="881"/>
      <c r="BW396" s="881"/>
      <c r="BX396" s="881"/>
      <c r="BY396" s="881"/>
      <c r="BZ396" s="881"/>
      <c r="CA396" s="881"/>
      <c r="CB396" s="881"/>
      <c r="CC396" s="881"/>
      <c r="CD396" s="881"/>
      <c r="CE396" s="881"/>
      <c r="CF396" s="881"/>
      <c r="CG396" s="881"/>
      <c r="CH396" s="881"/>
      <c r="CI396" s="881"/>
      <c r="CJ396" s="881"/>
      <c r="CK396" s="881"/>
      <c r="CL396" s="881"/>
      <c r="CM396" s="881"/>
      <c r="CN396" s="881"/>
      <c r="CO396" s="881"/>
      <c r="CP396" s="884" t="s">
        <v>2063</v>
      </c>
      <c r="CQ396" s="881"/>
      <c r="CR396" s="881"/>
      <c r="CS396" s="881"/>
      <c r="CT396" s="881"/>
      <c r="CU396" s="885"/>
      <c r="CV396" s="881"/>
      <c r="CW396" s="136"/>
      <c r="DB396" s="886"/>
      <c r="DC396" s="887"/>
    </row>
    <row r="397" spans="1:107" ht="15.75" customHeight="1" x14ac:dyDescent="0.25">
      <c r="A397" s="1039">
        <f t="shared" ref="A397" si="2247">A409</f>
        <v>30</v>
      </c>
      <c r="B397" s="870">
        <v>1</v>
      </c>
      <c r="C397" s="1039" t="str">
        <f>Proponentes!B379</f>
        <v>UNION TEMPORAL MSC EDUCACION 2021</v>
      </c>
      <c r="D397" s="726"/>
      <c r="E397" s="871"/>
      <c r="F397" s="872">
        <v>20036397801</v>
      </c>
      <c r="G397" s="873" t="str">
        <f t="shared" ref="G397" si="2248">IF(F397&lt;&gt;"",IF(F397=$DV$3,"CUMPLE","RECHAZADO"),"")</f>
        <v>CUMPLE</v>
      </c>
      <c r="H397" s="874" t="s">
        <v>1538</v>
      </c>
      <c r="I397" s="880">
        <v>17687702642</v>
      </c>
      <c r="J397" s="208">
        <v>336066350</v>
      </c>
      <c r="K397" s="173">
        <f t="shared" ref="K397:K408" si="2249">ROUND((I397*0.019),0)</f>
        <v>336066350</v>
      </c>
      <c r="L397" s="724" t="e">
        <f>1-I397/DF380</f>
        <v>#DIV/0!</v>
      </c>
      <c r="M397" s="175" t="e">
        <f t="shared" ref="M397:M408" si="2250">DF380/DN380</f>
        <v>#DIV/0!</v>
      </c>
      <c r="N397" s="176" t="e">
        <f t="shared" ref="N397:N408" si="2251">M397*0.019</f>
        <v>#DIV/0!</v>
      </c>
      <c r="O397" s="177" t="e">
        <f t="shared" ref="O397:O408" si="2252">(M397+N397)</f>
        <v>#DIV/0!</v>
      </c>
      <c r="P397" s="178" t="str">
        <f>IF(H397&lt;&gt;"",IF(J397=K397,IF(H397="SI",IF(AND(I397&lt;=$DF$3,I397&gt;=($DF$3*0.9)),"CUMPLE","NO CUMPLE"),IF(I397=$DF$3,"CUMPLE","NO CUMPLE")),"NO CUMPLE"),"")</f>
        <v>CUMPLE</v>
      </c>
      <c r="Q397" s="725">
        <f t="shared" ref="Q397:Q408" si="2253">DN380</f>
        <v>0</v>
      </c>
      <c r="R397" s="180">
        <f>IF(F397&lt;&gt;"",IF(G397="CUMPLE",IF(P397="CUMPLE",(I397+J397),"RECHAZADO"),"RECHAZADO"),"")</f>
        <v>18023768992</v>
      </c>
      <c r="S397" s="180">
        <f>IF(F397&lt;&gt;"",IF(G397="CUMPLE",IF(P397="CUMPLE",I397,"RECHAZADO"),"RECHAZADO"),"")</f>
        <v>17687702642</v>
      </c>
      <c r="T397" s="209"/>
      <c r="U397" s="209"/>
      <c r="V397" s="871"/>
      <c r="W397" s="874">
        <v>1256966</v>
      </c>
      <c r="X397" s="876">
        <v>1743412</v>
      </c>
      <c r="Y397" s="184">
        <f>ROUND(W397*$DP$3,0)</f>
        <v>91758518</v>
      </c>
      <c r="Z397" s="184">
        <f t="shared" si="2017"/>
        <v>1743412</v>
      </c>
      <c r="AA397" s="1044">
        <f t="shared" ref="AA397" si="2254">$AA$16</f>
        <v>100189.4</v>
      </c>
      <c r="AB397" s="185" t="str">
        <f>IF(W397&lt;&gt;"",IF((Y397/$DP$3)/$DN$3&lt;=$AA$20,"CUMPLE","RECHAZADO"),"")</f>
        <v>CUMPLE</v>
      </c>
      <c r="AC397" s="186">
        <f t="shared" ref="AC397:AC408" si="2255">Y397+Z397</f>
        <v>93501930</v>
      </c>
      <c r="AD397" s="186">
        <f t="shared" ref="AD397:AD408" si="2256">Y397</f>
        <v>91758518</v>
      </c>
      <c r="AE397" s="209"/>
      <c r="AF397" s="874">
        <v>189190</v>
      </c>
      <c r="AG397" s="184">
        <f>ROUND(AF397*$DQ$3,0)</f>
        <v>4162180</v>
      </c>
      <c r="AH397" s="1044">
        <f t="shared" ref="AH397" si="2257">$AH$16</f>
        <v>301987.21999999997</v>
      </c>
      <c r="AI397" s="185" t="str">
        <f>IF(AF397&lt;&gt;"",IF(AG397/$DQ$3&lt;=$AH$20,"CUMPLE","RECHAZADO"),"")</f>
        <v>CUMPLE</v>
      </c>
      <c r="AJ397" s="209"/>
      <c r="AK397" s="874">
        <v>151002</v>
      </c>
      <c r="AL397" s="184">
        <f>ROUND(AK397*$DR$3,0)</f>
        <v>11023146</v>
      </c>
      <c r="AM397" s="1044">
        <f t="shared" ref="AM397" si="2258">$AM$16</f>
        <v>240934</v>
      </c>
      <c r="AN397" s="185" t="str">
        <f>IF(AK397&lt;&gt;"",IF(AL397/$DR$3&lt;=$AM$20,"CUMPLE","RECHAZADO"),"")</f>
        <v>CUMPLE</v>
      </c>
      <c r="AO397" s="209"/>
      <c r="AP397" s="874"/>
      <c r="AQ397" s="184">
        <f>ROUND(AP397*$DS$3,0)</f>
        <v>0</v>
      </c>
      <c r="AR397" s="1044">
        <f t="shared" ref="AR397" si="2259">$AR$16</f>
        <v>316072.26</v>
      </c>
      <c r="AS397" s="185" t="str">
        <f>IF(AP397&lt;&gt;"",IF(AQ397/$DR$3&lt;=$AR$20,"CUMPLE","RECHAZADO"),"")</f>
        <v/>
      </c>
      <c r="AT397" s="185"/>
      <c r="AU397" s="194">
        <f t="shared" ref="AU397:AU408" si="2260">AG397+AL397+AQ397</f>
        <v>15185326</v>
      </c>
      <c r="AV397" s="874">
        <v>2885212</v>
      </c>
      <c r="AW397" s="877">
        <f t="shared" ref="AW397:AW408" si="2261">ROUND((AG397+AL397+AQ397)*19%,0)</f>
        <v>2885212</v>
      </c>
      <c r="AX397" s="877">
        <f t="shared" ref="AX397:AX408" si="2262">ROUND((AG397+AL397+AQ397)*$AV$16,0)</f>
        <v>18070538</v>
      </c>
      <c r="AY397" s="877" t="str">
        <f t="shared" ref="AY397:AY399" si="2263">IF(AV397&lt;&gt;"",IF(AI397="CUMPLE",IF(AN397="CUMPLE","CUMPLE","NO CUMPLE"),"NO CUMPLE")," ")</f>
        <v>CUMPLE</v>
      </c>
      <c r="AZ397" s="871"/>
      <c r="BA397" s="874">
        <v>9442839</v>
      </c>
      <c r="BB397" s="184">
        <f>ROUND(BA397*$DQ$3,0)</f>
        <v>207742458</v>
      </c>
      <c r="BC397" s="184">
        <f t="shared" ref="BC397" si="2264">$BC$3</f>
        <v>339892784</v>
      </c>
      <c r="BD397" s="185" t="str">
        <f t="shared" ref="BD397" si="2265">IF(BA397&lt;&gt;"",IF(BB397&lt;=BC397,"CUMPLE","RECHAZADO"),"")</f>
        <v>CUMPLE</v>
      </c>
      <c r="BE397" s="209"/>
      <c r="BF397" s="874">
        <v>8871933</v>
      </c>
      <c r="BG397" s="184">
        <f>ROUND(BF397*$DR$3,0)</f>
        <v>647651109</v>
      </c>
      <c r="BH397" s="184">
        <f t="shared" ref="BH397" si="2266">$BH$3</f>
        <v>1059638654</v>
      </c>
      <c r="BI397" s="185" t="str">
        <f t="shared" ref="BI397:BI408" si="2267">IF(BF397&lt;&gt;"",IF(BG397&lt;=BH397,"CUMPLE","RECHAZADO"),"")</f>
        <v>CUMPLE</v>
      </c>
      <c r="BJ397" s="209"/>
      <c r="BK397" s="874"/>
      <c r="BL397" s="184">
        <f>ROUND(BK397*$DS$3,0)</f>
        <v>0</v>
      </c>
      <c r="BM397" s="1044">
        <f t="shared" ref="BM397" si="2268">$BM$16</f>
        <v>74539289</v>
      </c>
      <c r="BN397" s="185" t="str">
        <f>IF(BK397&lt;&gt;"",IF((BL397/$DR$3)/$DN$3&lt;=$BM$20,"CUMPLE","RECHAZADO"),"")</f>
        <v/>
      </c>
      <c r="BO397" s="878"/>
      <c r="BP397" s="194">
        <f>BB397+BG397+BL397</f>
        <v>855393567</v>
      </c>
      <c r="BQ397" s="874">
        <v>162524778</v>
      </c>
      <c r="BR397" s="877">
        <f t="shared" ref="BR397:BR408" si="2269">ROUND((BB397+BG397+BL397)*19%,0)</f>
        <v>162524778</v>
      </c>
      <c r="BS397" s="877">
        <f>ROUND((BB397+BG397+BL397)*$AV$16,0)</f>
        <v>1017918345</v>
      </c>
      <c r="BT397" s="877" t="str">
        <f t="shared" ref="BT397:BT399" si="2270">IF(BQ397&lt;&gt;"",IF(BD397="CUMPLE",IF(BI397="CUMPLE","CUMPLE","NO CUMPLE"),"NO CUMPLE")," ")</f>
        <v>CUMPLE</v>
      </c>
      <c r="BU397" s="871"/>
      <c r="BV397" s="874">
        <v>126024589</v>
      </c>
      <c r="BW397" s="874">
        <v>2394468</v>
      </c>
      <c r="BX397" s="194">
        <f t="shared" ref="BX397:BX408" si="2271">ROUND((BV397*10%)*19%,0)</f>
        <v>2394467</v>
      </c>
      <c r="BY397" s="194" t="str">
        <f>IF(BV397&lt;&gt;"",IF(AND(BV397/$DN$3&lt;=$BY$15,BV397/$DN$3&gt;=$BY$16),"CUMPLE","RECHAZADO"),"")</f>
        <v>CUMPLE</v>
      </c>
      <c r="BZ397" s="194">
        <f t="shared" ref="BZ397:BZ408" si="2272">BV397</f>
        <v>126024589</v>
      </c>
      <c r="CA397" s="194">
        <f t="shared" ref="CA397:CA408" si="2273">BZ397+BX397</f>
        <v>128419056</v>
      </c>
      <c r="CB397" s="871"/>
      <c r="CC397" s="874"/>
      <c r="CD397" s="874"/>
      <c r="CE397" s="194">
        <f t="shared" ref="CE397:CE408" si="2274">ROUND((CC397*10%)*19%,0)</f>
        <v>0</v>
      </c>
      <c r="CF397" s="194" t="str">
        <f>IF(CC397&lt;&gt;"",IF(AND(CC397/$DN$3&lt;=$CF$15,CC397/$DS$3&gt;=$CF$16),"CUMPLE","RECHAZADO"),"")</f>
        <v/>
      </c>
      <c r="CG397" s="194">
        <f t="shared" ref="CG397:CG408" si="2275">CC397</f>
        <v>0</v>
      </c>
      <c r="CH397" s="194">
        <f t="shared" ref="CH397:CH408" si="2276">CG397+CE397</f>
        <v>0</v>
      </c>
      <c r="CI397" s="194"/>
      <c r="CJ397" s="232">
        <f t="shared" ref="CJ397:CJ408" si="2277">R397</f>
        <v>18023768992</v>
      </c>
      <c r="CK397" s="197">
        <f t="shared" ref="CK397:CK408" si="2278">AC397+AX397+BS397+CA397+CH397</f>
        <v>1257909869</v>
      </c>
      <c r="CL397" s="232">
        <f t="shared" ref="CL397" si="2279">IF(CJ397="RECHAZADO","RECHAZADO",IF(CJ397&lt;&gt;"",CJ397+CK397,""))</f>
        <v>19281678861</v>
      </c>
      <c r="CM397" s="871"/>
      <c r="CN397" s="200">
        <f>S397</f>
        <v>17687702642</v>
      </c>
      <c r="CO397" s="200">
        <f t="shared" ref="CO397:CO408" si="2280">AD397+AU397+BP397+BZ397+CG397</f>
        <v>1088362000</v>
      </c>
      <c r="CP397" s="200">
        <f t="shared" ref="CP397" si="2281">IF(CN397="RECHAZADO","RECHAZADO",IF(CN397&lt;&gt;"",CN397+CO397,""))</f>
        <v>18776064642</v>
      </c>
      <c r="CQ397" s="871"/>
      <c r="CR397" s="194">
        <f t="shared" si="2049"/>
        <v>18023768992</v>
      </c>
      <c r="CS397" s="194">
        <f>(W397*$DP$3)+X397+(AF397*$DQ$3)+(AK397*$DR$3)+(AP397*$DS$3)+AV397+(BA397*$DQ$3)+(BF397*$DR$3)+(BK397*$DS$3)+BQ397+BV397+BW397+CC397+CD397</f>
        <v>1257909870</v>
      </c>
      <c r="CT397" s="200">
        <f t="shared" ref="CT397:CT408" si="2282">CR397+CS397</f>
        <v>19281678862</v>
      </c>
      <c r="CU397" s="874">
        <v>19281678862</v>
      </c>
      <c r="CV397" s="200" t="str">
        <f t="shared" ref="CV397" si="2283">IF(CU397&lt;&gt;"",IF(CT397=CU397,"OK","REVISAR"),"")</f>
        <v>OK</v>
      </c>
      <c r="CW397" s="136"/>
      <c r="DB397" s="879" t="str">
        <f t="shared" ref="DB397" si="2284">IF(F397&lt;&gt;"",IF(G397="CUMPLE",IF(P397="CUMPLE",IF(AB397="CUMPLE",IF(AY397="CUMPLE",IF(BT397="CUMPLE",IF(BY397="CUMPLE","HABILITADO","RECHAZADO"),"RECHAZADO"),"RECHAZADO"),"RECHAZADO"),"RECHAZADO"),"RECHAZADO"),"")</f>
        <v>HABILITADO</v>
      </c>
      <c r="DC397" s="888"/>
    </row>
    <row r="398" spans="1:107" hidden="1" x14ac:dyDescent="0.25">
      <c r="A398" s="1041"/>
      <c r="B398" s="167">
        <v>2</v>
      </c>
      <c r="C398" s="1043"/>
      <c r="D398" s="220"/>
      <c r="E398" s="156"/>
      <c r="F398" s="168"/>
      <c r="G398" s="169" t="str">
        <f t="shared" ref="G398" si="2285">IF(F398&lt;&gt;"",IF(F398=$DV$4,"CUMPLE","RECHAZADO"),"")</f>
        <v/>
      </c>
      <c r="H398" s="170"/>
      <c r="I398" s="221"/>
      <c r="J398" s="172"/>
      <c r="K398" s="827">
        <f t="shared" si="2249"/>
        <v>0</v>
      </c>
      <c r="L398" s="174" t="e">
        <f>1-J398/DF381</f>
        <v>#DIV/0!</v>
      </c>
      <c r="M398" s="175" t="e">
        <f t="shared" si="2250"/>
        <v>#DIV/0!</v>
      </c>
      <c r="N398" s="176" t="e">
        <f t="shared" si="2251"/>
        <v>#DIV/0!</v>
      </c>
      <c r="O398" s="177" t="e">
        <f t="shared" si="2252"/>
        <v>#DIV/0!</v>
      </c>
      <c r="P398" s="179" t="str">
        <f>IF(H398&lt;&gt;"",IF(J398=K398,IF(H398="SI",IF(AND(I398&lt;=$DF$4,I398&gt;=($DF$4*0.9)),"CUMPLE","NO CUMPLE"),IF(I398=$DF$4,"CUMPLE","NO CUMPLE")),"NO CUMPLE"),"")</f>
        <v/>
      </c>
      <c r="Q398" s="179">
        <f t="shared" si="2253"/>
        <v>0</v>
      </c>
      <c r="R398" s="828" t="str">
        <f t="shared" si="2054"/>
        <v/>
      </c>
      <c r="S398" s="828" t="str">
        <f t="shared" si="2016"/>
        <v/>
      </c>
      <c r="T398" s="181"/>
      <c r="U398" s="182"/>
      <c r="V398" s="155"/>
      <c r="W398" s="170"/>
      <c r="X398" s="183"/>
      <c r="Y398" s="829">
        <f>ROUND(W398*$DP$4,0)</f>
        <v>0</v>
      </c>
      <c r="Z398" s="829">
        <f t="shared" si="2017"/>
        <v>0</v>
      </c>
      <c r="AA398" s="1045"/>
      <c r="AB398" s="244" t="str">
        <f>IF(W398&lt;&gt;"",IF((Y398/$DP$4)/$DN$4&lt;=$AA$20,"CUMPLE","RECHAZADO"),"")</f>
        <v/>
      </c>
      <c r="AC398" s="830">
        <f t="shared" si="2255"/>
        <v>0</v>
      </c>
      <c r="AD398" s="830">
        <f t="shared" si="2256"/>
        <v>0</v>
      </c>
      <c r="AE398" s="181"/>
      <c r="AF398" s="170"/>
      <c r="AG398" s="829">
        <f>ROUND(AF398*$DQ$4,0)</f>
        <v>0</v>
      </c>
      <c r="AH398" s="1045"/>
      <c r="AI398" s="244" t="str">
        <f>IF(AF398&lt;&gt;"",IF(AG398/$DQ$4&lt;=$AH$20,"CUMPLE","RECHAZADO"),"")</f>
        <v/>
      </c>
      <c r="AJ398" s="181"/>
      <c r="AK398" s="170"/>
      <c r="AL398" s="829">
        <f>ROUND(AK398*$DR$4,0)</f>
        <v>0</v>
      </c>
      <c r="AM398" s="1045"/>
      <c r="AN398" s="244" t="str">
        <f>IF(AK398&lt;&gt;"",IF(AL398/$DR$4&lt;=$AM$20,"CUMPLE","RECHAZADO"),"")</f>
        <v/>
      </c>
      <c r="AO398" s="181"/>
      <c r="AP398" s="170"/>
      <c r="AQ398" s="829">
        <f>ROUND(AP398*$DS$4,0)</f>
        <v>0</v>
      </c>
      <c r="AR398" s="1045"/>
      <c r="AS398" s="244" t="str">
        <f>IF(AP398&lt;&gt;"",IF(AQ398/$DR$4&lt;=$AR$20,"CUMPLE","RECHAZADO"),"")</f>
        <v/>
      </c>
      <c r="AT398" s="187"/>
      <c r="AU398" s="831">
        <f t="shared" si="2260"/>
        <v>0</v>
      </c>
      <c r="AV398" s="170"/>
      <c r="AW398" s="832">
        <f t="shared" si="2261"/>
        <v>0</v>
      </c>
      <c r="AX398" s="832">
        <f t="shared" si="2262"/>
        <v>0</v>
      </c>
      <c r="AY398" s="832" t="str">
        <f t="shared" si="2263"/>
        <v xml:space="preserve"> </v>
      </c>
      <c r="AZ398" s="155"/>
      <c r="BA398" s="170"/>
      <c r="BB398" s="829">
        <f>ROUND(BA398*$DQ$4,0)</f>
        <v>0</v>
      </c>
      <c r="BC398" s="834">
        <f t="shared" ref="BC398" si="2286">$BC$4</f>
        <v>92828885</v>
      </c>
      <c r="BD398" s="729" t="str">
        <f t="shared" si="2029"/>
        <v/>
      </c>
      <c r="BE398" s="181"/>
      <c r="BF398" s="170"/>
      <c r="BG398" s="829">
        <f>ROUND(BF398*$DR$4,0)</f>
        <v>0</v>
      </c>
      <c r="BH398" s="829">
        <f t="shared" ref="BH398" si="2287">$BH$4</f>
        <v>924495218</v>
      </c>
      <c r="BI398" s="729" t="str">
        <f t="shared" si="2267"/>
        <v/>
      </c>
      <c r="BJ398" s="181"/>
      <c r="BK398" s="170"/>
      <c r="BL398" s="829">
        <f>ROUND(BK398*$DS$4,0)</f>
        <v>0</v>
      </c>
      <c r="BM398" s="1045"/>
      <c r="BN398" s="244" t="str">
        <f>IF(BK398&lt;&gt;"",IF((BL398/$DR$4)/$DN$4&lt;=$BM$20,"CUMPLE","RECHAZADO"),"")</f>
        <v/>
      </c>
      <c r="BO398" s="193"/>
      <c r="BP398" s="831">
        <f t="shared" ref="BP398:BP408" si="2288">BB398+BG398+BL398</f>
        <v>0</v>
      </c>
      <c r="BQ398" s="170"/>
      <c r="BR398" s="832">
        <f t="shared" si="2269"/>
        <v>0</v>
      </c>
      <c r="BS398" s="832">
        <f t="shared" ref="BS398:BS408" si="2289">ROUND((BB398+BG398+BL398)*$AV$16,0)</f>
        <v>0</v>
      </c>
      <c r="BT398" s="832" t="str">
        <f t="shared" si="2270"/>
        <v xml:space="preserve"> </v>
      </c>
      <c r="BU398" s="155"/>
      <c r="BV398" s="170"/>
      <c r="BW398" s="170"/>
      <c r="BX398" s="835">
        <f t="shared" si="2271"/>
        <v>0</v>
      </c>
      <c r="BY398" s="835" t="str">
        <f>IF(BV398&lt;&gt;"",IF(AND(BV398/$DN$4&lt;=$BY$15,BV398/$DN$4&gt;=$BY$16),"CUMPLE","RECHAZADO"),"")</f>
        <v/>
      </c>
      <c r="BZ398" s="835">
        <f t="shared" si="2272"/>
        <v>0</v>
      </c>
      <c r="CA398" s="835">
        <f t="shared" si="2273"/>
        <v>0</v>
      </c>
      <c r="CB398" s="155"/>
      <c r="CC398" s="170"/>
      <c r="CD398" s="170"/>
      <c r="CE398" s="835">
        <f t="shared" si="2274"/>
        <v>0</v>
      </c>
      <c r="CF398" s="835" t="str">
        <f>IF(CC398&lt;&gt;"",IF(AND(CC398/$DN$4&lt;=$CF$15,CC398/$DS$4&gt;=$CF$16),"CUMPLE","RECHAZADO"),"")</f>
        <v/>
      </c>
      <c r="CG398" s="835">
        <f t="shared" si="2275"/>
        <v>0</v>
      </c>
      <c r="CH398" s="835">
        <f t="shared" si="2276"/>
        <v>0</v>
      </c>
      <c r="CI398" s="195"/>
      <c r="CJ398" s="86" t="str">
        <f t="shared" si="2277"/>
        <v/>
      </c>
      <c r="CK398" s="836">
        <f t="shared" si="2278"/>
        <v>0</v>
      </c>
      <c r="CL398" s="837" t="str">
        <f t="shared" si="2045"/>
        <v/>
      </c>
      <c r="CM398" s="155"/>
      <c r="CN398" s="838" t="str">
        <f t="shared" ref="CN398:CN408" si="2290">S398</f>
        <v/>
      </c>
      <c r="CO398" s="839">
        <f t="shared" si="2280"/>
        <v>0</v>
      </c>
      <c r="CP398" s="840" t="str">
        <f t="shared" si="2048"/>
        <v/>
      </c>
      <c r="CQ398" s="156"/>
      <c r="CR398" s="841">
        <f t="shared" si="2049"/>
        <v>0</v>
      </c>
      <c r="CS398" s="835">
        <f>(W398*$DP$4)+X398+(AF398*$DQ$4)+(AK398*$DR$4)+(AP398*$DS$4)+AV398+(BA398*$DQ$4)+(BF398*$DR$4)+(BK398*$DS$4)+BQ398+BV398+BW398+CC398+CD398</f>
        <v>0</v>
      </c>
      <c r="CT398" s="840">
        <f t="shared" si="2282"/>
        <v>0</v>
      </c>
      <c r="CU398" s="842"/>
      <c r="CV398" s="840" t="str">
        <f t="shared" si="2051"/>
        <v/>
      </c>
      <c r="DB398" s="843" t="str">
        <f t="shared" si="2052"/>
        <v/>
      </c>
      <c r="DC398" s="844"/>
    </row>
    <row r="399" spans="1:107" hidden="1" x14ac:dyDescent="0.25">
      <c r="A399" s="1046"/>
      <c r="B399" s="870">
        <v>3</v>
      </c>
      <c r="C399" s="1043"/>
      <c r="D399" s="220"/>
      <c r="E399" s="156"/>
      <c r="F399" s="207"/>
      <c r="G399" s="169" t="str">
        <f t="shared" ref="G399" si="2291">IF(F399&lt;&gt;"",IF(F399=$DV$5,"CUMPLE","RECHAZADO"),"")</f>
        <v/>
      </c>
      <c r="H399" s="170"/>
      <c r="I399" s="225"/>
      <c r="J399" s="208"/>
      <c r="K399" s="173">
        <f t="shared" si="2249"/>
        <v>0</v>
      </c>
      <c r="L399" s="174" t="e">
        <f>1-#REF!/DF382</f>
        <v>#REF!</v>
      </c>
      <c r="M399" s="175" t="e">
        <f t="shared" si="2250"/>
        <v>#DIV/0!</v>
      </c>
      <c r="N399" s="176" t="e">
        <f t="shared" si="2251"/>
        <v>#DIV/0!</v>
      </c>
      <c r="O399" s="177" t="e">
        <f t="shared" si="2252"/>
        <v>#DIV/0!</v>
      </c>
      <c r="P399" s="178" t="str">
        <f>IF(H399&lt;&gt;"",IF(J399=K399,IF(H399="SI",IF(AND(I399&lt;=$DF$5,I399&gt;=($DF$5*0.9)),"CUMPLE","NO CUMPLE"),IF(I399=$DF$5,"CUMPLE","NO CUMPLE")),"NO CUMPLE"),"")</f>
        <v/>
      </c>
      <c r="Q399" s="179">
        <f t="shared" si="2253"/>
        <v>0</v>
      </c>
      <c r="R399" s="180" t="str">
        <f t="shared" si="2054"/>
        <v/>
      </c>
      <c r="S399" s="180" t="str">
        <f t="shared" si="2016"/>
        <v/>
      </c>
      <c r="T399" s="209"/>
      <c r="U399" s="210"/>
      <c r="V399" s="155"/>
      <c r="W399" s="211"/>
      <c r="X399" s="212"/>
      <c r="Y399" s="184">
        <f>ROUND(W399*$DP$5,0)</f>
        <v>0</v>
      </c>
      <c r="Z399" s="184">
        <f t="shared" si="2017"/>
        <v>0</v>
      </c>
      <c r="AA399" s="1045"/>
      <c r="AB399" s="185" t="str">
        <f>IF(W399&lt;&gt;"",IF((Y399/$DP$5)/$DN$5&lt;=$AA$20,"CUMPLE","RECHAZADO"),"")</f>
        <v/>
      </c>
      <c r="AC399" s="186">
        <f t="shared" si="2255"/>
        <v>0</v>
      </c>
      <c r="AD399" s="186">
        <f t="shared" si="2256"/>
        <v>0</v>
      </c>
      <c r="AE399" s="209"/>
      <c r="AF399" s="211"/>
      <c r="AG399" s="184">
        <f>ROUND(AF399*$DQ$5,0)</f>
        <v>0</v>
      </c>
      <c r="AH399" s="1045"/>
      <c r="AI399" s="185" t="str">
        <f>IF(AF399&lt;&gt;"",IF(AG399/$DQ$5&lt;=$AH$20,"CUMPLE","RECHAZADO"),"")</f>
        <v/>
      </c>
      <c r="AJ399" s="209"/>
      <c r="AK399" s="211"/>
      <c r="AL399" s="184">
        <f>ROUND(AK399*$DR$5,0)</f>
        <v>0</v>
      </c>
      <c r="AM399" s="1045"/>
      <c r="AN399" s="185" t="str">
        <f>IF(AK399&lt;&gt;"",IF(AL399/$DR$5&lt;=$AM$20,"CUMPLE","RECHAZADO"),"")</f>
        <v/>
      </c>
      <c r="AO399" s="209"/>
      <c r="AP399" s="211"/>
      <c r="AQ399" s="184">
        <f>ROUND(AP399*$DS$5,0)</f>
        <v>0</v>
      </c>
      <c r="AR399" s="1045"/>
      <c r="AS399" s="185" t="str">
        <f>IF(AP399&lt;&gt;"",IF(AQ399/$DR$5&lt;=$AR$20,"CUMPLE","RECHAZADO"),"")</f>
        <v/>
      </c>
      <c r="AT399" s="213"/>
      <c r="AU399" s="188">
        <f t="shared" si="2260"/>
        <v>0</v>
      </c>
      <c r="AV399" s="170"/>
      <c r="AW399" s="189">
        <f t="shared" si="2261"/>
        <v>0</v>
      </c>
      <c r="AX399" s="189">
        <f t="shared" si="2262"/>
        <v>0</v>
      </c>
      <c r="AY399" s="189" t="str">
        <f t="shared" si="2263"/>
        <v xml:space="preserve"> </v>
      </c>
      <c r="AZ399" s="155"/>
      <c r="BA399" s="211"/>
      <c r="BB399" s="184">
        <f>ROUND(BA399*$DQ$5,0)</f>
        <v>0</v>
      </c>
      <c r="BC399" s="191">
        <f t="shared" ref="BC399" si="2292">$BC$5</f>
        <v>123465503</v>
      </c>
      <c r="BD399" s="192" t="str">
        <f t="shared" si="2029"/>
        <v/>
      </c>
      <c r="BE399" s="209"/>
      <c r="BF399" s="211"/>
      <c r="BG399" s="184">
        <f>ROUND(BF399*$DR$5,0)</f>
        <v>0</v>
      </c>
      <c r="BH399" s="184">
        <f t="shared" ref="BH399" si="2293">$BH$5</f>
        <v>1325724320</v>
      </c>
      <c r="BI399" s="192" t="str">
        <f t="shared" si="2267"/>
        <v/>
      </c>
      <c r="BJ399" s="209"/>
      <c r="BK399" s="211"/>
      <c r="BL399" s="184">
        <f>ROUND(BK399*$DS$5,0)</f>
        <v>0</v>
      </c>
      <c r="BM399" s="1045"/>
      <c r="BN399" s="185" t="str">
        <f>IF(BK399&lt;&gt;"",IF((BL399/$DR$5)/$DN$5&lt;=$BM$20,"CUMPLE","RECHAZADO"),"")</f>
        <v/>
      </c>
      <c r="BO399" s="214"/>
      <c r="BP399" s="188">
        <f t="shared" si="2288"/>
        <v>0</v>
      </c>
      <c r="BQ399" s="170"/>
      <c r="BR399" s="189">
        <f t="shared" si="2269"/>
        <v>0</v>
      </c>
      <c r="BS399" s="189">
        <f t="shared" si="2289"/>
        <v>0</v>
      </c>
      <c r="BT399" s="189" t="str">
        <f t="shared" si="2270"/>
        <v xml:space="preserve"> </v>
      </c>
      <c r="BU399" s="155"/>
      <c r="BV399" s="170"/>
      <c r="BW399" s="170"/>
      <c r="BX399" s="194">
        <f t="shared" si="2271"/>
        <v>0</v>
      </c>
      <c r="BY399" s="194" t="str">
        <f>IF(BV399&lt;&gt;"",IF(AND(BV399/$DN$5&lt;=$BY$15,BV399/$DN$5&gt;=$BY$16),"CUMPLE","RECHAZADO"),"")</f>
        <v/>
      </c>
      <c r="BZ399" s="194">
        <f t="shared" si="2272"/>
        <v>0</v>
      </c>
      <c r="CA399" s="194">
        <f t="shared" si="2273"/>
        <v>0</v>
      </c>
      <c r="CB399" s="155"/>
      <c r="CC399" s="170"/>
      <c r="CD399" s="170"/>
      <c r="CE399" s="194">
        <f t="shared" si="2274"/>
        <v>0</v>
      </c>
      <c r="CF399" s="194" t="str">
        <f>IF(CC399&lt;&gt;"",IF(AND(CC399/$DN$5&lt;=$CF$15,CC399/$DS$5&gt;=$CF$16),"CUMPLE","RECHAZADO"),"")</f>
        <v/>
      </c>
      <c r="CG399" s="194">
        <f t="shared" si="2275"/>
        <v>0</v>
      </c>
      <c r="CH399" s="194">
        <f t="shared" si="2276"/>
        <v>0</v>
      </c>
      <c r="CI399" s="215"/>
      <c r="CJ399" s="196" t="str">
        <f t="shared" si="2277"/>
        <v/>
      </c>
      <c r="CK399" s="197">
        <f t="shared" si="2278"/>
        <v>0</v>
      </c>
      <c r="CL399" s="198" t="str">
        <f t="shared" si="2045"/>
        <v/>
      </c>
      <c r="CM399" s="155"/>
      <c r="CN399" s="199" t="str">
        <f t="shared" si="2290"/>
        <v/>
      </c>
      <c r="CO399" s="200">
        <f t="shared" si="2280"/>
        <v>0</v>
      </c>
      <c r="CP399" s="201" t="str">
        <f t="shared" si="2048"/>
        <v/>
      </c>
      <c r="CQ399" s="156"/>
      <c r="CR399" s="202">
        <f t="shared" si="2049"/>
        <v>0</v>
      </c>
      <c r="CS399" s="194">
        <f>(W399*$DP$5)+X399+(AF399*$DQ$5)+(AK399*$DR$5)+(AP399*$DS$5)+AV399+(BA399*$DQ$5)+(BF399*$DR$5)+(BK399*$DS$5)+BQ399+BV399+BW399+CC399+CD399</f>
        <v>0</v>
      </c>
      <c r="CT399" s="201">
        <f t="shared" si="2282"/>
        <v>0</v>
      </c>
      <c r="CU399" s="203"/>
      <c r="CV399" s="201" t="str">
        <f t="shared" si="2051"/>
        <v/>
      </c>
      <c r="DB399" s="204" t="str">
        <f t="shared" si="2052"/>
        <v/>
      </c>
      <c r="DC399" s="206"/>
    </row>
    <row r="400" spans="1:107" hidden="1" x14ac:dyDescent="0.25">
      <c r="A400" s="1046"/>
      <c r="B400" s="870">
        <v>4</v>
      </c>
      <c r="C400" s="1043"/>
      <c r="D400" s="220"/>
      <c r="E400" s="156"/>
      <c r="F400" s="207"/>
      <c r="G400" s="169" t="str">
        <f t="shared" ref="G400" si="2294">IF(F400&lt;&gt;"",IF(F400=$DV$6,"CUMPLE","RECHAZADO"),"")</f>
        <v/>
      </c>
      <c r="H400" s="170"/>
      <c r="I400" s="216"/>
      <c r="J400" s="208"/>
      <c r="K400" s="173">
        <f t="shared" si="2249"/>
        <v>0</v>
      </c>
      <c r="L400" s="174" t="e">
        <f t="shared" ref="L400:L408" si="2295">1-I400/DF383</f>
        <v>#DIV/0!</v>
      </c>
      <c r="M400" s="175" t="e">
        <f t="shared" si="2250"/>
        <v>#DIV/0!</v>
      </c>
      <c r="N400" s="176" t="e">
        <f t="shared" si="2251"/>
        <v>#DIV/0!</v>
      </c>
      <c r="O400" s="177" t="e">
        <f t="shared" si="2252"/>
        <v>#DIV/0!</v>
      </c>
      <c r="P400" s="178" t="str">
        <f>IF(H400&lt;&gt;"",IF(J400=K400,IF(H400="SI",IF(AND(I400&lt;=$DF$6,I400&gt;=($DF$6*0.9)),"CUMPLE","NO CUMPLE"),IF(I400=$DF$6,"CUMPLE","NO CUMPLE")),"NO CUMPLE"),"")</f>
        <v/>
      </c>
      <c r="Q400" s="179">
        <f t="shared" si="2253"/>
        <v>0</v>
      </c>
      <c r="R400" s="180" t="str">
        <f t="shared" si="2054"/>
        <v/>
      </c>
      <c r="S400" s="180" t="str">
        <f t="shared" si="2016"/>
        <v/>
      </c>
      <c r="T400" s="209"/>
      <c r="U400" s="210"/>
      <c r="V400" s="155"/>
      <c r="W400" s="211"/>
      <c r="X400" s="212"/>
      <c r="Y400" s="184">
        <f>ROUND(W400*$DP$6,0)</f>
        <v>0</v>
      </c>
      <c r="Z400" s="184">
        <f t="shared" si="2017"/>
        <v>0</v>
      </c>
      <c r="AA400" s="1045"/>
      <c r="AB400" s="185" t="str">
        <f>IF(W400&lt;&gt;"",IF((Y400/$DP$6)/$DN$6&lt;=$AA$20,"CUMPLE","RECHAZADO"),"")</f>
        <v/>
      </c>
      <c r="AC400" s="186">
        <f t="shared" si="2255"/>
        <v>0</v>
      </c>
      <c r="AD400" s="186">
        <f t="shared" si="2256"/>
        <v>0</v>
      </c>
      <c r="AE400" s="209"/>
      <c r="AF400" s="211"/>
      <c r="AG400" s="184">
        <f>ROUND(AF400*$DQ$6,0)</f>
        <v>0</v>
      </c>
      <c r="AH400" s="1045"/>
      <c r="AI400" s="185" t="str">
        <f>IF(AF400&lt;&gt;"",IF(AG400/$DQ$6&lt;=$AH$20,"CUMPLE","RECHAZADO"),"")</f>
        <v/>
      </c>
      <c r="AJ400" s="209"/>
      <c r="AK400" s="211"/>
      <c r="AL400" s="184">
        <f>ROUND(AK400*$DR$6,0)</f>
        <v>0</v>
      </c>
      <c r="AM400" s="1045"/>
      <c r="AN400" s="185" t="str">
        <f>IF(AK400&lt;&gt;"",IF(AL400/$DR$6&lt;=$AM$20,"CUMPLE","RECHAZADO"),"")</f>
        <v/>
      </c>
      <c r="AO400" s="209"/>
      <c r="AP400" s="211"/>
      <c r="AQ400" s="184">
        <f>ROUND(AP400*$DS$6,0)</f>
        <v>0</v>
      </c>
      <c r="AR400" s="1045"/>
      <c r="AS400" s="185" t="str">
        <f>IF(AP400&lt;&gt;"",IF(AQ400/$DR$6&lt;=$AR$20,"CUMPLE","RECHAZADO"),"")</f>
        <v/>
      </c>
      <c r="AT400" s="213"/>
      <c r="AU400" s="188">
        <f t="shared" si="2260"/>
        <v>0</v>
      </c>
      <c r="AV400" s="170"/>
      <c r="AW400" s="189">
        <f t="shared" si="2261"/>
        <v>0</v>
      </c>
      <c r="AX400" s="189">
        <f t="shared" si="2262"/>
        <v>0</v>
      </c>
      <c r="AY400" s="189" t="str">
        <f>IF(AV400&lt;&gt;"",IF(AN400="CUMPLE","CUMPLE","NO CUMPLE"),"")</f>
        <v/>
      </c>
      <c r="AZ400" s="155"/>
      <c r="BA400" s="211"/>
      <c r="BB400" s="184">
        <f>ROUND(BA400*$DQ$6,0)</f>
        <v>0</v>
      </c>
      <c r="BC400" s="191">
        <f t="shared" ref="BC400" si="2296">$BC$6</f>
        <v>599037720</v>
      </c>
      <c r="BD400" s="192" t="str">
        <f t="shared" si="2029"/>
        <v/>
      </c>
      <c r="BE400" s="209"/>
      <c r="BF400" s="211"/>
      <c r="BG400" s="184">
        <f>ROUND(BF400*$DR$6,0)</f>
        <v>0</v>
      </c>
      <c r="BH400" s="184">
        <f t="shared" ref="BH400" si="2297">$BH$6</f>
        <v>1500854400</v>
      </c>
      <c r="BI400" s="192" t="str">
        <f t="shared" si="2267"/>
        <v/>
      </c>
      <c r="BJ400" s="209"/>
      <c r="BK400" s="211"/>
      <c r="BL400" s="184">
        <f>ROUND(BK400*$DS$6,0)</f>
        <v>0</v>
      </c>
      <c r="BM400" s="1045"/>
      <c r="BN400" s="185" t="str">
        <f>IF(BK400&lt;&gt;"",IF((BL400/$DR$6)/$DN$6&lt;=$BM$20,"CUMPLE","RECHAZADO"),"")</f>
        <v/>
      </c>
      <c r="BO400" s="214"/>
      <c r="BP400" s="188">
        <f t="shared" si="2288"/>
        <v>0</v>
      </c>
      <c r="BQ400" s="170"/>
      <c r="BR400" s="189">
        <f t="shared" si="2269"/>
        <v>0</v>
      </c>
      <c r="BS400" s="189">
        <f t="shared" si="2289"/>
        <v>0</v>
      </c>
      <c r="BT400" s="189" t="str">
        <f>IF(BQ400&lt;&gt;"",IF(BI400="CUMPLE","CUMPLE","NO CUMPLE"),"")</f>
        <v/>
      </c>
      <c r="BU400" s="155"/>
      <c r="BV400" s="170"/>
      <c r="BW400" s="170"/>
      <c r="BX400" s="194">
        <f t="shared" si="2271"/>
        <v>0</v>
      </c>
      <c r="BY400" s="194" t="str">
        <f>IF(BV400&lt;&gt;"",IF(AND(BV400/$DN$6&lt;=$BY$15,BV400/$DN$6&gt;=$BY$16),"CUMPLE","RECHAZADO"),"")</f>
        <v/>
      </c>
      <c r="BZ400" s="194">
        <f t="shared" si="2272"/>
        <v>0</v>
      </c>
      <c r="CA400" s="194">
        <f t="shared" si="2273"/>
        <v>0</v>
      </c>
      <c r="CB400" s="155"/>
      <c r="CC400" s="170"/>
      <c r="CD400" s="170"/>
      <c r="CE400" s="194">
        <f t="shared" si="2274"/>
        <v>0</v>
      </c>
      <c r="CF400" s="194" t="str">
        <f>IF(CC400&lt;&gt;"",IF(AND(CC400/$DN$6&lt;=$CF$15,CC400/$DS$6&gt;=$CF$16),"CUMPLE","RECHAZADO"),"")</f>
        <v/>
      </c>
      <c r="CG400" s="194">
        <f t="shared" si="2275"/>
        <v>0</v>
      </c>
      <c r="CH400" s="194">
        <f t="shared" si="2276"/>
        <v>0</v>
      </c>
      <c r="CI400" s="215"/>
      <c r="CJ400" s="196" t="str">
        <f t="shared" si="2277"/>
        <v/>
      </c>
      <c r="CK400" s="197">
        <f t="shared" si="2278"/>
        <v>0</v>
      </c>
      <c r="CL400" s="198" t="str">
        <f t="shared" si="2045"/>
        <v/>
      </c>
      <c r="CM400" s="155"/>
      <c r="CN400" s="199" t="str">
        <f t="shared" si="2290"/>
        <v/>
      </c>
      <c r="CO400" s="200">
        <f t="shared" si="2280"/>
        <v>0</v>
      </c>
      <c r="CP400" s="201" t="str">
        <f t="shared" si="2048"/>
        <v/>
      </c>
      <c r="CQ400" s="156"/>
      <c r="CR400" s="202">
        <f t="shared" si="2049"/>
        <v>0</v>
      </c>
      <c r="CS400" s="194">
        <f>(W400*$DP$6)+X400+(AF400*$DQ$6)+(AK400*$DR$6)+(AP400*$DS$6)+AV400+(BA400*$DQ$6)+(BF400*$DR$6)+(BK400*$DS$6)+BQ400+BV400+BW400+CC400+CD400</f>
        <v>0</v>
      </c>
      <c r="CT400" s="201">
        <f t="shared" si="2282"/>
        <v>0</v>
      </c>
      <c r="CU400" s="203"/>
      <c r="CV400" s="201" t="str">
        <f t="shared" si="2051"/>
        <v/>
      </c>
      <c r="DB400" s="204" t="str">
        <f t="shared" si="2052"/>
        <v/>
      </c>
      <c r="DC400" s="206"/>
    </row>
    <row r="401" spans="1:107" hidden="1" x14ac:dyDescent="0.25">
      <c r="A401" s="1046"/>
      <c r="B401" s="870">
        <v>5</v>
      </c>
      <c r="C401" s="1043"/>
      <c r="D401" s="220"/>
      <c r="E401" s="156"/>
      <c r="F401" s="207"/>
      <c r="G401" s="169" t="str">
        <f t="shared" ref="G401" si="2298">IF(F401&lt;&gt;"",IF(F401=$DV$7,"CUMPLE","RECHAZADO"),"")</f>
        <v/>
      </c>
      <c r="H401" s="170"/>
      <c r="I401" s="216"/>
      <c r="J401" s="208"/>
      <c r="K401" s="173">
        <f t="shared" si="2249"/>
        <v>0</v>
      </c>
      <c r="L401" s="174" t="e">
        <f t="shared" si="2295"/>
        <v>#DIV/0!</v>
      </c>
      <c r="M401" s="175" t="e">
        <f t="shared" si="2250"/>
        <v>#DIV/0!</v>
      </c>
      <c r="N401" s="176" t="e">
        <f t="shared" si="2251"/>
        <v>#DIV/0!</v>
      </c>
      <c r="O401" s="177" t="e">
        <f t="shared" si="2252"/>
        <v>#DIV/0!</v>
      </c>
      <c r="P401" s="178" t="str">
        <f>IF(H401&lt;&gt;"",IF(J401=K401,IF(H401="SI",IF(AND(I401&lt;=$DF$7,I401&gt;=($DF$7*0.9)),"CUMPLE","NO CUMPLE"),IF(I401=$DF$7,"CUMPLE","NO CUMPLE")),"NO CUMPLE"),"")</f>
        <v/>
      </c>
      <c r="Q401" s="179">
        <f t="shared" si="2253"/>
        <v>0</v>
      </c>
      <c r="R401" s="180" t="str">
        <f t="shared" si="2054"/>
        <v/>
      </c>
      <c r="S401" s="180" t="str">
        <f t="shared" si="2016"/>
        <v/>
      </c>
      <c r="T401" s="209"/>
      <c r="U401" s="210"/>
      <c r="V401" s="155"/>
      <c r="W401" s="211"/>
      <c r="X401" s="212"/>
      <c r="Y401" s="184">
        <f>ROUND(W401*$DP$7,0)</f>
        <v>0</v>
      </c>
      <c r="Z401" s="184">
        <f t="shared" si="2017"/>
        <v>0</v>
      </c>
      <c r="AA401" s="1045"/>
      <c r="AB401" s="185" t="str">
        <f>IF(W401&lt;&gt;"",IF((Y401/$DP$7)/$DN$7&lt;=$AA$20,"CUMPLE","RECHAZADO"),"")</f>
        <v/>
      </c>
      <c r="AC401" s="186">
        <f t="shared" si="2255"/>
        <v>0</v>
      </c>
      <c r="AD401" s="186">
        <f t="shared" si="2256"/>
        <v>0</v>
      </c>
      <c r="AE401" s="209"/>
      <c r="AF401" s="211"/>
      <c r="AG401" s="184">
        <f>ROUND(AF401*$DQ$7,0)</f>
        <v>0</v>
      </c>
      <c r="AH401" s="1045"/>
      <c r="AI401" s="185" t="str">
        <f>IF(AF401&lt;&gt;"",IF(AG401/$DQ$7&lt;=$AH$20,"CUMPLE","RECHAZADO"),"")</f>
        <v/>
      </c>
      <c r="AJ401" s="209"/>
      <c r="AK401" s="211"/>
      <c r="AL401" s="184">
        <f>ROUND(AK401*$DR$7,0)</f>
        <v>0</v>
      </c>
      <c r="AM401" s="1045"/>
      <c r="AN401" s="185" t="str">
        <f>IF(AK401&lt;&gt;"",IF(AL401/$DR$7&lt;=$AM$20,"CUMPLE","RECHAZADO"),"")</f>
        <v/>
      </c>
      <c r="AO401" s="209"/>
      <c r="AP401" s="211"/>
      <c r="AQ401" s="184">
        <f>ROUND(AP401*$DS$7,0)</f>
        <v>0</v>
      </c>
      <c r="AR401" s="1045"/>
      <c r="AS401" s="185" t="str">
        <f>IF(AP401&lt;&gt;"",IF(AQ401/$DR$7&lt;=$AR$20,"CUMPLE","RECHAZADO"),"")</f>
        <v/>
      </c>
      <c r="AT401" s="213"/>
      <c r="AU401" s="188">
        <f t="shared" si="2260"/>
        <v>0</v>
      </c>
      <c r="AV401" s="170"/>
      <c r="AW401" s="189">
        <f t="shared" si="2261"/>
        <v>0</v>
      </c>
      <c r="AX401" s="189">
        <f t="shared" si="2262"/>
        <v>0</v>
      </c>
      <c r="AY401" s="189" t="str">
        <f>IF(AV401&lt;&gt;"",IF(AI401="CUMPLE",IF(AN401="CUMPLE","CUMPLE","NO CUMPLE"),"NO CUMPLE")," ")</f>
        <v xml:space="preserve"> </v>
      </c>
      <c r="AZ401" s="155"/>
      <c r="BA401" s="211"/>
      <c r="BB401" s="184">
        <f>ROUND(BA401*$DQ$7,0)</f>
        <v>0</v>
      </c>
      <c r="BC401" s="191">
        <f t="shared" ref="BC401" si="2299">$BC$7</f>
        <v>512088380</v>
      </c>
      <c r="BD401" s="192" t="str">
        <f t="shared" si="2029"/>
        <v/>
      </c>
      <c r="BE401" s="209"/>
      <c r="BF401" s="211"/>
      <c r="BG401" s="184">
        <f>ROUND(BF401*$DR$7,0)</f>
        <v>0</v>
      </c>
      <c r="BH401" s="184">
        <f t="shared" ref="BH401" si="2300">$BH$7</f>
        <v>1342093772</v>
      </c>
      <c r="BI401" s="192" t="str">
        <f t="shared" si="2267"/>
        <v/>
      </c>
      <c r="BJ401" s="209"/>
      <c r="BK401" s="211"/>
      <c r="BL401" s="184">
        <f>ROUND(BK401*$DS$7,0)</f>
        <v>0</v>
      </c>
      <c r="BM401" s="1045"/>
      <c r="BN401" s="185" t="str">
        <f>IF(BK401&lt;&gt;"",IF((BL401/$DR$7)/$DN$7&lt;=$BM$20,"CUMPLE","RECHAZADO"),"")</f>
        <v/>
      </c>
      <c r="BO401" s="214"/>
      <c r="BP401" s="188">
        <f t="shared" si="2288"/>
        <v>0</v>
      </c>
      <c r="BQ401" s="170"/>
      <c r="BR401" s="189">
        <f t="shared" si="2269"/>
        <v>0</v>
      </c>
      <c r="BS401" s="189">
        <f t="shared" si="2289"/>
        <v>0</v>
      </c>
      <c r="BT401" s="189" t="str">
        <f>IF(BQ401&lt;&gt;"",IF(BD401="CUMPLE",IF(BI401="CUMPLE","CUMPLE","NO CUMPLE"),"NO CUMPLE")," ")</f>
        <v xml:space="preserve"> </v>
      </c>
      <c r="BU401" s="155"/>
      <c r="BV401" s="170"/>
      <c r="BW401" s="170"/>
      <c r="BX401" s="194">
        <f t="shared" si="2271"/>
        <v>0</v>
      </c>
      <c r="BY401" s="194" t="str">
        <f>IF(BV401&lt;&gt;"",IF(AND(BV401/$DN$7&lt;=$BY$15,BV401/$DN$7&gt;=$BY$16),"CUMPLE","RECHAZADO"),"")</f>
        <v/>
      </c>
      <c r="BZ401" s="194">
        <f t="shared" si="2272"/>
        <v>0</v>
      </c>
      <c r="CA401" s="194">
        <f t="shared" si="2273"/>
        <v>0</v>
      </c>
      <c r="CB401" s="155"/>
      <c r="CC401" s="170"/>
      <c r="CD401" s="170"/>
      <c r="CE401" s="194">
        <f t="shared" si="2274"/>
        <v>0</v>
      </c>
      <c r="CF401" s="194" t="str">
        <f>IF(CC401&lt;&gt;"",IF(AND(CC401/$DN$7&lt;=$CF$15,CC401/$DS$7&gt;=$CF$16),"CUMPLE","RECHAZADO"),"")</f>
        <v/>
      </c>
      <c r="CG401" s="194">
        <f t="shared" si="2275"/>
        <v>0</v>
      </c>
      <c r="CH401" s="194">
        <f t="shared" si="2276"/>
        <v>0</v>
      </c>
      <c r="CI401" s="215"/>
      <c r="CJ401" s="196" t="str">
        <f t="shared" si="2277"/>
        <v/>
      </c>
      <c r="CK401" s="197">
        <f t="shared" si="2278"/>
        <v>0</v>
      </c>
      <c r="CL401" s="198" t="str">
        <f t="shared" si="2045"/>
        <v/>
      </c>
      <c r="CM401" s="155"/>
      <c r="CN401" s="199" t="str">
        <f t="shared" si="2290"/>
        <v/>
      </c>
      <c r="CO401" s="200">
        <f t="shared" si="2280"/>
        <v>0</v>
      </c>
      <c r="CP401" s="201" t="str">
        <f t="shared" si="2048"/>
        <v/>
      </c>
      <c r="CQ401" s="156"/>
      <c r="CR401" s="202">
        <f t="shared" si="2049"/>
        <v>0</v>
      </c>
      <c r="CS401" s="194">
        <f>(W401*$DP$7)+X401+(AF401*$DQ$7)+(AK401*$DR$7)+(AP401*$DS$7)+AV401+(BA401*$DQ$7)+(BF401*$DR$7)+(BK401*$DS$7)+BQ401+BV401+BW401+CC401+CD401</f>
        <v>0</v>
      </c>
      <c r="CT401" s="201">
        <f t="shared" si="2282"/>
        <v>0</v>
      </c>
      <c r="CU401" s="203"/>
      <c r="CV401" s="201" t="str">
        <f t="shared" si="2051"/>
        <v/>
      </c>
      <c r="DB401" s="204" t="str">
        <f t="shared" si="2052"/>
        <v/>
      </c>
      <c r="DC401" s="206"/>
    </row>
    <row r="402" spans="1:107" hidden="1" x14ac:dyDescent="0.25">
      <c r="A402" s="1046"/>
      <c r="B402" s="870">
        <v>6</v>
      </c>
      <c r="C402" s="1043"/>
      <c r="D402" s="220"/>
      <c r="E402" s="156"/>
      <c r="F402" s="207"/>
      <c r="G402" s="169" t="str">
        <f t="shared" ref="G402" si="2301">IF(F402&lt;&gt;"",IF(F402=$DV$8,"CUMPLE","RECHAZADO"),"")</f>
        <v/>
      </c>
      <c r="H402" s="170"/>
      <c r="I402" s="216"/>
      <c r="J402" s="208"/>
      <c r="K402" s="173">
        <f t="shared" si="2249"/>
        <v>0</v>
      </c>
      <c r="L402" s="174" t="e">
        <f t="shared" si="2295"/>
        <v>#DIV/0!</v>
      </c>
      <c r="M402" s="175" t="e">
        <f t="shared" si="2250"/>
        <v>#DIV/0!</v>
      </c>
      <c r="N402" s="176" t="e">
        <f t="shared" si="2251"/>
        <v>#DIV/0!</v>
      </c>
      <c r="O402" s="177" t="e">
        <f t="shared" si="2252"/>
        <v>#DIV/0!</v>
      </c>
      <c r="P402" s="178" t="str">
        <f>IF(H402&lt;&gt;"",IF(J402=K402,IF(H402="SI",IF(AND(I402&lt;=$DF$8,I402&gt;=($DF$8*0.9)),"CUMPLE","NO CUMPLE"),IF(I402=$DF$8,"CUMPLE","NO CUMPLE")),"NO CUMPLE"),"")</f>
        <v/>
      </c>
      <c r="Q402" s="179">
        <f t="shared" si="2253"/>
        <v>0</v>
      </c>
      <c r="R402" s="180" t="str">
        <f t="shared" si="2054"/>
        <v/>
      </c>
      <c r="S402" s="180" t="str">
        <f t="shared" si="2016"/>
        <v/>
      </c>
      <c r="T402" s="209"/>
      <c r="U402" s="210"/>
      <c r="V402" s="155"/>
      <c r="W402" s="211"/>
      <c r="X402" s="212"/>
      <c r="Y402" s="184">
        <f>ROUND(W402*$DP$8,0)</f>
        <v>0</v>
      </c>
      <c r="Z402" s="184">
        <f t="shared" si="2017"/>
        <v>0</v>
      </c>
      <c r="AA402" s="1045"/>
      <c r="AB402" s="185" t="str">
        <f>IF(W402&lt;&gt;"",IF((Y402/$DP$8)/$DN$8&lt;=$AA$20,"CUMPLE","RECHAZADO"),"")</f>
        <v/>
      </c>
      <c r="AC402" s="186">
        <f t="shared" si="2255"/>
        <v>0</v>
      </c>
      <c r="AD402" s="186">
        <f t="shared" si="2256"/>
        <v>0</v>
      </c>
      <c r="AE402" s="209"/>
      <c r="AF402" s="211"/>
      <c r="AG402" s="184">
        <f>ROUND(AF402*$DQ$8,0)</f>
        <v>0</v>
      </c>
      <c r="AH402" s="1045"/>
      <c r="AI402" s="185" t="str">
        <f>IF(AF402&lt;&gt;"",IF(AG402/$DQ$8&lt;=$AH$20,"CUMPLE","RECHAZADO"),"")</f>
        <v/>
      </c>
      <c r="AJ402" s="209"/>
      <c r="AK402" s="211"/>
      <c r="AL402" s="184">
        <f>ROUND(AK402*$DR$8,0)</f>
        <v>0</v>
      </c>
      <c r="AM402" s="1045"/>
      <c r="AN402" s="185" t="str">
        <f>IF(AK402&lt;&gt;"",IF(AL402/$DR$8&lt;=$AM$20,"CUMPLE","RECHAZADO"),"")</f>
        <v/>
      </c>
      <c r="AO402" s="209"/>
      <c r="AP402" s="211"/>
      <c r="AQ402" s="184">
        <f>ROUND(AP402*$DS$8,0)</f>
        <v>0</v>
      </c>
      <c r="AR402" s="1045"/>
      <c r="AS402" s="185" t="str">
        <f>IF(AP402&lt;&gt;"",IF(AQ402/$DR$8&lt;=$AR$20,"CUMPLE","RECHAZADO"),"")</f>
        <v/>
      </c>
      <c r="AT402" s="213"/>
      <c r="AU402" s="188">
        <f t="shared" si="2260"/>
        <v>0</v>
      </c>
      <c r="AV402" s="170"/>
      <c r="AW402" s="189">
        <f t="shared" si="2261"/>
        <v>0</v>
      </c>
      <c r="AX402" s="189">
        <f t="shared" si="2262"/>
        <v>0</v>
      </c>
      <c r="AY402" s="189" t="str">
        <f>IF(AV402&lt;&gt;"",IF(AN402="CUMPLE","CUMPLE","NO CUMPLE"),"")</f>
        <v/>
      </c>
      <c r="AZ402" s="155"/>
      <c r="BA402" s="211"/>
      <c r="BB402" s="184">
        <f>ROUND(BA402*$DQ$8,0)</f>
        <v>0</v>
      </c>
      <c r="BC402" s="191">
        <f t="shared" ref="BC402" si="2302">$BC$8</f>
        <v>282572794</v>
      </c>
      <c r="BD402" s="192" t="str">
        <f t="shared" si="2029"/>
        <v/>
      </c>
      <c r="BE402" s="209"/>
      <c r="BF402" s="211"/>
      <c r="BG402" s="184">
        <f>ROUND(BF402*$DR$8,0)</f>
        <v>0</v>
      </c>
      <c r="BH402" s="184">
        <f t="shared" ref="BH402" si="2303">$BH$8</f>
        <v>1099881666</v>
      </c>
      <c r="BI402" s="192" t="str">
        <f t="shared" si="2267"/>
        <v/>
      </c>
      <c r="BJ402" s="209"/>
      <c r="BK402" s="211"/>
      <c r="BL402" s="184">
        <f>ROUND(BK402*$DS$8,0)</f>
        <v>0</v>
      </c>
      <c r="BM402" s="1045"/>
      <c r="BN402" s="185" t="str">
        <f>IF(BK402&lt;&gt;"",IF((BL402/$DR$8)/$DN$8&lt;=$BM$20,"CUMPLE","RECHAZADO"),"")</f>
        <v/>
      </c>
      <c r="BO402" s="214"/>
      <c r="BP402" s="188">
        <f t="shared" si="2288"/>
        <v>0</v>
      </c>
      <c r="BQ402" s="170"/>
      <c r="BR402" s="189">
        <f t="shared" si="2269"/>
        <v>0</v>
      </c>
      <c r="BS402" s="189">
        <f t="shared" si="2289"/>
        <v>0</v>
      </c>
      <c r="BT402" s="189" t="str">
        <f>IF(BQ402&lt;&gt;"",IF(BI402="CUMPLE","CUMPLE","NO CUMPLE"),"")</f>
        <v/>
      </c>
      <c r="BU402" s="155"/>
      <c r="BV402" s="170"/>
      <c r="BW402" s="170"/>
      <c r="BX402" s="194">
        <f t="shared" si="2271"/>
        <v>0</v>
      </c>
      <c r="BY402" s="194" t="str">
        <f>IF(BV402&lt;&gt;"",IF(AND(BV402/$DN$8&lt;=$BY$15,BV402/$DN$8&gt;=$BY$16),"CUMPLE","RECHAZADO"),"")</f>
        <v/>
      </c>
      <c r="BZ402" s="194">
        <f t="shared" si="2272"/>
        <v>0</v>
      </c>
      <c r="CA402" s="194">
        <f t="shared" si="2273"/>
        <v>0</v>
      </c>
      <c r="CB402" s="155"/>
      <c r="CC402" s="170"/>
      <c r="CD402" s="170"/>
      <c r="CE402" s="194">
        <f t="shared" si="2274"/>
        <v>0</v>
      </c>
      <c r="CF402" s="194" t="str">
        <f>IF(CC402&lt;&gt;"",IF(AND(CC402/$DN$8&lt;=$CF$15,CC402/$DS$8&gt;=$CF$16),"CUMPLE","RECHAZADO"),"")</f>
        <v/>
      </c>
      <c r="CG402" s="194">
        <f t="shared" si="2275"/>
        <v>0</v>
      </c>
      <c r="CH402" s="194">
        <f t="shared" si="2276"/>
        <v>0</v>
      </c>
      <c r="CI402" s="215"/>
      <c r="CJ402" s="196" t="str">
        <f t="shared" si="2277"/>
        <v/>
      </c>
      <c r="CK402" s="197">
        <f t="shared" si="2278"/>
        <v>0</v>
      </c>
      <c r="CL402" s="198" t="str">
        <f t="shared" si="2045"/>
        <v/>
      </c>
      <c r="CM402" s="155"/>
      <c r="CN402" s="199" t="str">
        <f t="shared" si="2290"/>
        <v/>
      </c>
      <c r="CO402" s="200">
        <f t="shared" si="2280"/>
        <v>0</v>
      </c>
      <c r="CP402" s="201" t="str">
        <f t="shared" si="2048"/>
        <v/>
      </c>
      <c r="CQ402" s="156"/>
      <c r="CR402" s="202">
        <f t="shared" si="2049"/>
        <v>0</v>
      </c>
      <c r="CS402" s="194">
        <f>(W402*$DP$8)+X402+(AF402*$DQ$8)+(AK402*$DR$8)+(AP402*$DS$8)+AV402+(BA402*$DQ$8)+(BF402*$DR$8)+(BK402*$DS$8)+BQ402+BV402+BW402+CC402+CD402</f>
        <v>0</v>
      </c>
      <c r="CT402" s="201">
        <f t="shared" si="2282"/>
        <v>0</v>
      </c>
      <c r="CU402" s="203"/>
      <c r="CV402" s="201" t="str">
        <f t="shared" si="2051"/>
        <v/>
      </c>
      <c r="DB402" s="204" t="str">
        <f t="shared" si="2052"/>
        <v/>
      </c>
      <c r="DC402" s="206"/>
    </row>
    <row r="403" spans="1:107" hidden="1" x14ac:dyDescent="0.25">
      <c r="A403" s="1042"/>
      <c r="B403" s="750">
        <v>7</v>
      </c>
      <c r="C403" s="1043"/>
      <c r="D403" s="220"/>
      <c r="E403" s="156"/>
      <c r="F403" s="751"/>
      <c r="G403" s="752" t="str">
        <f t="shared" ref="G403" si="2304">IF(F403&lt;&gt;"",IF(F403=$DV$9,"CUMPLE","RECHAZADO"),"")</f>
        <v/>
      </c>
      <c r="H403" s="753"/>
      <c r="I403" s="754"/>
      <c r="J403" s="784"/>
      <c r="K403" s="756">
        <f t="shared" si="2249"/>
        <v>0</v>
      </c>
      <c r="L403" s="174" t="e">
        <f t="shared" si="2295"/>
        <v>#DIV/0!</v>
      </c>
      <c r="M403" s="175" t="e">
        <f t="shared" si="2250"/>
        <v>#DIV/0!</v>
      </c>
      <c r="N403" s="176" t="e">
        <f t="shared" si="2251"/>
        <v>#DIV/0!</v>
      </c>
      <c r="O403" s="177" t="e">
        <f t="shared" si="2252"/>
        <v>#DIV/0!</v>
      </c>
      <c r="P403" s="757" t="str">
        <f>IF(H403&lt;&gt;"",IF(J403=K403,IF(H403="SI",IF(AND(I403&lt;=$DF$9,I403&gt;=($DF$9*0.9)),"CUMPLE","NO CUMPLE"),IF(I403=$DF$9,"CUMPLE","NO CUMPLE")),"NO CUMPLE"),"")</f>
        <v/>
      </c>
      <c r="Q403" s="179">
        <f t="shared" si="2253"/>
        <v>0</v>
      </c>
      <c r="R403" s="758" t="str">
        <f t="shared" si="2054"/>
        <v/>
      </c>
      <c r="S403" s="758" t="str">
        <f t="shared" si="2016"/>
        <v/>
      </c>
      <c r="T403" s="759"/>
      <c r="U403" s="760"/>
      <c r="V403" s="155"/>
      <c r="W403" s="761"/>
      <c r="X403" s="762"/>
      <c r="Y403" s="763">
        <f>ROUND(W403*$DP$9,0)</f>
        <v>0</v>
      </c>
      <c r="Z403" s="763">
        <f t="shared" si="2017"/>
        <v>0</v>
      </c>
      <c r="AA403" s="1045"/>
      <c r="AB403" s="764" t="str">
        <f>IF(W403&lt;&gt;"",IF((Y403/$DP$9)/$DN$9&lt;=$AA$20,"CUMPLE","RECHAZADO"),"")</f>
        <v/>
      </c>
      <c r="AC403" s="765">
        <f t="shared" si="2255"/>
        <v>0</v>
      </c>
      <c r="AD403" s="765">
        <f t="shared" si="2256"/>
        <v>0</v>
      </c>
      <c r="AE403" s="759"/>
      <c r="AF403" s="761"/>
      <c r="AG403" s="763">
        <f>ROUND(AF403*$DQ$9,0)</f>
        <v>0</v>
      </c>
      <c r="AH403" s="1045"/>
      <c r="AI403" s="764" t="str">
        <f>IF(AF403&lt;&gt;"",IF(AG403/$DQ$9&lt;=$AH$20,"CUMPLE","RECHAZADO"),"")</f>
        <v/>
      </c>
      <c r="AJ403" s="759"/>
      <c r="AK403" s="761"/>
      <c r="AL403" s="763">
        <f>ROUND(AK403*$DR$9,0)</f>
        <v>0</v>
      </c>
      <c r="AM403" s="1045"/>
      <c r="AN403" s="764" t="str">
        <f>IF(AK403&lt;&gt;"",IF(AL403/$DR$9&lt;=$AM$20,"CUMPLE","RECHAZADO"),"")</f>
        <v/>
      </c>
      <c r="AO403" s="759"/>
      <c r="AP403" s="761"/>
      <c r="AQ403" s="763">
        <f>ROUND(AP403*$DS$9,0)</f>
        <v>0</v>
      </c>
      <c r="AR403" s="1045"/>
      <c r="AS403" s="764" t="str">
        <f>IF(AP403&lt;&gt;"",IF(AQ403/$DR$9&lt;=$AR$20,"CUMPLE","RECHAZADO"),"")</f>
        <v/>
      </c>
      <c r="AT403" s="766"/>
      <c r="AU403" s="767">
        <f t="shared" si="2260"/>
        <v>0</v>
      </c>
      <c r="AV403" s="753"/>
      <c r="AW403" s="768">
        <f t="shared" si="2261"/>
        <v>0</v>
      </c>
      <c r="AX403" s="768">
        <f t="shared" si="2262"/>
        <v>0</v>
      </c>
      <c r="AY403" s="768" t="str">
        <f t="shared" ref="AY403:AY407" si="2305">IF(AV403&lt;&gt;"",IF(AI403="CUMPLE",IF(AN403="CUMPLE","CUMPLE","NO CUMPLE"),"NO CUMPLE")," ")</f>
        <v xml:space="preserve"> </v>
      </c>
      <c r="AZ403" s="155"/>
      <c r="BA403" s="761"/>
      <c r="BB403" s="763">
        <f>ROUND(BA403*$DQ$9,0)</f>
        <v>0</v>
      </c>
      <c r="BC403" s="770">
        <f t="shared" ref="BC403" si="2306">$BC$9</f>
        <v>498219200</v>
      </c>
      <c r="BD403" s="164" t="str">
        <f t="shared" si="2029"/>
        <v/>
      </c>
      <c r="BE403" s="759"/>
      <c r="BF403" s="761"/>
      <c r="BG403" s="763">
        <f>ROUND(BF403*$DR$9,0)</f>
        <v>0</v>
      </c>
      <c r="BH403" s="763">
        <f t="shared" ref="BH403" si="2307">$BH$9</f>
        <v>1243383400</v>
      </c>
      <c r="BI403" s="164" t="str">
        <f t="shared" si="2267"/>
        <v/>
      </c>
      <c r="BJ403" s="759"/>
      <c r="BK403" s="761"/>
      <c r="BL403" s="763">
        <f>ROUND(BK403*$DS$9,0)</f>
        <v>0</v>
      </c>
      <c r="BM403" s="1045"/>
      <c r="BN403" s="764" t="str">
        <f>IF(BK403&lt;&gt;"",IF((BL403/$DR$9)/$DN$9&lt;=$BM$20,"CUMPLE","RECHAZADO"),"")</f>
        <v/>
      </c>
      <c r="BO403" s="771"/>
      <c r="BP403" s="767">
        <f t="shared" si="2288"/>
        <v>0</v>
      </c>
      <c r="BQ403" s="753"/>
      <c r="BR403" s="768">
        <f t="shared" si="2269"/>
        <v>0</v>
      </c>
      <c r="BS403" s="768">
        <f t="shared" si="2289"/>
        <v>0</v>
      </c>
      <c r="BT403" s="768" t="str">
        <f t="shared" ref="BT403:BT407" si="2308">IF(BQ403&lt;&gt;"",IF(BD403="CUMPLE",IF(BI403="CUMPLE","CUMPLE","NO CUMPLE"),"NO CUMPLE")," ")</f>
        <v xml:space="preserve"> </v>
      </c>
      <c r="BU403" s="155"/>
      <c r="BV403" s="753"/>
      <c r="BW403" s="753"/>
      <c r="BX403" s="772">
        <f t="shared" si="2271"/>
        <v>0</v>
      </c>
      <c r="BY403" s="772" t="str">
        <f>IF(BV403&lt;&gt;"",IF(AND(BV403/$DN$9&lt;=$BY$15,BV403/$DN$9&gt;=$BY$16),"CUMPLE","RECHAZADO"),"")</f>
        <v/>
      </c>
      <c r="BZ403" s="772">
        <f t="shared" si="2272"/>
        <v>0</v>
      </c>
      <c r="CA403" s="772">
        <f t="shared" si="2273"/>
        <v>0</v>
      </c>
      <c r="CB403" s="155"/>
      <c r="CC403" s="753"/>
      <c r="CD403" s="753"/>
      <c r="CE403" s="772">
        <f t="shared" si="2274"/>
        <v>0</v>
      </c>
      <c r="CF403" s="772" t="str">
        <f>IF(CC403&lt;&gt;"",IF(AND(CC403/$DN$9&lt;=$CF$15,CC403/$DS$9&gt;=$CF$16),"CUMPLE","RECHAZADO"),"")</f>
        <v/>
      </c>
      <c r="CG403" s="772">
        <f t="shared" si="2275"/>
        <v>0</v>
      </c>
      <c r="CH403" s="772">
        <f t="shared" si="2276"/>
        <v>0</v>
      </c>
      <c r="CI403" s="773"/>
      <c r="CJ403" s="774" t="str">
        <f t="shared" si="2277"/>
        <v/>
      </c>
      <c r="CK403" s="775">
        <f t="shared" si="2278"/>
        <v>0</v>
      </c>
      <c r="CL403" s="776" t="str">
        <f t="shared" si="2045"/>
        <v/>
      </c>
      <c r="CM403" s="155"/>
      <c r="CN403" s="777" t="str">
        <f t="shared" si="2290"/>
        <v/>
      </c>
      <c r="CO403" s="778">
        <f t="shared" si="2280"/>
        <v>0</v>
      </c>
      <c r="CP403" s="779" t="str">
        <f t="shared" si="2048"/>
        <v/>
      </c>
      <c r="CQ403" s="156"/>
      <c r="CR403" s="780">
        <f t="shared" si="2049"/>
        <v>0</v>
      </c>
      <c r="CS403" s="772">
        <f>(W403*$DP$9)+X403+(AF403*$DQ$9)+(AK403*$DR$9)+(AP403*$DS$9)+AV403+(BA403*$DQ$9)+(BF403*$DR$9)+(BK403*$DS$9)+BQ403+BV403+BW403+CC403+CD403</f>
        <v>0</v>
      </c>
      <c r="CT403" s="779">
        <f t="shared" si="2282"/>
        <v>0</v>
      </c>
      <c r="CU403" s="781"/>
      <c r="CV403" s="779" t="str">
        <f t="shared" si="2051"/>
        <v/>
      </c>
      <c r="DB403" s="782" t="str">
        <f t="shared" si="2052"/>
        <v/>
      </c>
      <c r="DC403" s="783"/>
    </row>
    <row r="404" spans="1:107" x14ac:dyDescent="0.25">
      <c r="A404" s="1039"/>
      <c r="B404" s="870">
        <v>8</v>
      </c>
      <c r="C404" s="1039"/>
      <c r="D404" s="726"/>
      <c r="E404" s="871"/>
      <c r="F404" s="872">
        <v>19803878581</v>
      </c>
      <c r="G404" s="873" t="str">
        <f t="shared" ref="G404" si="2309">IF(F404&lt;&gt;"",IF(F404=$DV$10,"CUMPLE","RECHAZADO"),"")</f>
        <v>CUMPLE</v>
      </c>
      <c r="H404" s="874" t="s">
        <v>1538</v>
      </c>
      <c r="I404" s="880">
        <v>17651295988</v>
      </c>
      <c r="J404" s="208">
        <v>335374624</v>
      </c>
      <c r="K404" s="173">
        <f t="shared" si="2249"/>
        <v>335374624</v>
      </c>
      <c r="L404" s="724" t="e">
        <f t="shared" si="2295"/>
        <v>#DIV/0!</v>
      </c>
      <c r="M404" s="175" t="e">
        <f t="shared" si="2250"/>
        <v>#DIV/0!</v>
      </c>
      <c r="N404" s="176" t="e">
        <f t="shared" si="2251"/>
        <v>#DIV/0!</v>
      </c>
      <c r="O404" s="177" t="e">
        <f t="shared" si="2252"/>
        <v>#DIV/0!</v>
      </c>
      <c r="P404" s="178" t="str">
        <f>IF(H404&lt;&gt;"",IF(J404=K404,IF(H404="SI",IF(AND(I404&lt;=$DF$10,I404&gt;=($DF$10*0.9)),"CUMPLE","NO CUMPLE"),IF(I404=$DF$10,"CUMPLE","NO CUMPLE")),"NO CUMPLE"),"")</f>
        <v>CUMPLE</v>
      </c>
      <c r="Q404" s="725">
        <f t="shared" si="2253"/>
        <v>0</v>
      </c>
      <c r="R404" s="180">
        <f t="shared" si="2054"/>
        <v>17986670612</v>
      </c>
      <c r="S404" s="180">
        <f t="shared" si="2016"/>
        <v>17651295988</v>
      </c>
      <c r="T404" s="209"/>
      <c r="U404" s="209"/>
      <c r="V404" s="871"/>
      <c r="W404" s="874">
        <v>1196202</v>
      </c>
      <c r="X404" s="876">
        <v>1477310</v>
      </c>
      <c r="Y404" s="184">
        <f>ROUND(W404*$DP$10,0)</f>
        <v>77753130</v>
      </c>
      <c r="Z404" s="184">
        <f t="shared" si="2017"/>
        <v>1477309</v>
      </c>
      <c r="AA404" s="1044"/>
      <c r="AB404" s="185" t="str">
        <f>IF(W404&lt;&gt;"",IF((Y404/$DP$10)/$DN$10&lt;=$AA$20,"CUMPLE","RECHAZADO"),"")</f>
        <v>CUMPLE</v>
      </c>
      <c r="AC404" s="186">
        <f t="shared" si="2255"/>
        <v>79230439</v>
      </c>
      <c r="AD404" s="186">
        <f t="shared" si="2256"/>
        <v>77753130</v>
      </c>
      <c r="AE404" s="209"/>
      <c r="AF404" s="874">
        <v>179971</v>
      </c>
      <c r="AG404" s="184">
        <f>ROUND(AF404*$DQ$10,0)</f>
        <v>2339623</v>
      </c>
      <c r="AH404" s="1044"/>
      <c r="AI404" s="185" t="str">
        <f>IF(AF404&lt;&gt;"",IF(AG404/$DQ$10&lt;=$AH$20,"CUMPLE","RECHAZADO"),"")</f>
        <v>CUMPLE</v>
      </c>
      <c r="AJ404" s="209"/>
      <c r="AK404" s="874">
        <v>143644</v>
      </c>
      <c r="AL404" s="184">
        <f>ROUND(AK404*$DR$10,0)</f>
        <v>9336860</v>
      </c>
      <c r="AM404" s="1044"/>
      <c r="AN404" s="185" t="str">
        <f>IF(AK404&lt;&gt;"",IF(AL404/$DR$10&lt;=$AM$20,"CUMPLE","RECHAZADO"),"")</f>
        <v>CUMPLE</v>
      </c>
      <c r="AO404" s="209"/>
      <c r="AP404" s="874"/>
      <c r="AQ404" s="184">
        <f>ROUND(AP404*$DS$10,0)</f>
        <v>0</v>
      </c>
      <c r="AR404" s="1044"/>
      <c r="AS404" s="185" t="str">
        <f>IF(AP404&lt;&gt;"",IF(AQ404/$DR$10&lt;=$AR$20,"CUMPLE","RECHAZADO"),"")</f>
        <v/>
      </c>
      <c r="AT404" s="185"/>
      <c r="AU404" s="194">
        <f t="shared" si="2260"/>
        <v>11676483</v>
      </c>
      <c r="AV404" s="874">
        <v>2218532</v>
      </c>
      <c r="AW404" s="877">
        <f t="shared" si="2261"/>
        <v>2218532</v>
      </c>
      <c r="AX404" s="877">
        <f t="shared" si="2262"/>
        <v>13895015</v>
      </c>
      <c r="AY404" s="877" t="str">
        <f t="shared" si="2305"/>
        <v>CUMPLE</v>
      </c>
      <c r="AZ404" s="871"/>
      <c r="BA404" s="874">
        <v>9868167</v>
      </c>
      <c r="BB404" s="184">
        <f>ROUND(BA404*$DQ$10,0)</f>
        <v>128286171</v>
      </c>
      <c r="BC404" s="184">
        <f t="shared" ref="BC404" si="2310">$BC$10</f>
        <v>220195976</v>
      </c>
      <c r="BD404" s="185" t="str">
        <f t="shared" si="2029"/>
        <v>CUMPLE</v>
      </c>
      <c r="BE404" s="209"/>
      <c r="BF404" s="874">
        <v>9271546</v>
      </c>
      <c r="BG404" s="184">
        <f>ROUND(BF404*$DR$10,0)</f>
        <v>602650490</v>
      </c>
      <c r="BH404" s="184">
        <f t="shared" ref="BH404" si="2311">$BH$10</f>
        <v>1034415590</v>
      </c>
      <c r="BI404" s="185" t="str">
        <f t="shared" si="2267"/>
        <v>CUMPLE</v>
      </c>
      <c r="BJ404" s="209"/>
      <c r="BK404" s="874"/>
      <c r="BL404" s="184">
        <f>ROUND(BK404*$DS$10,0)</f>
        <v>0</v>
      </c>
      <c r="BM404" s="1044"/>
      <c r="BN404" s="185" t="str">
        <f>IF(BK404&lt;&gt;"",IF((BL404/$DR$10)/$DN$10&lt;=$BM$20,"CUMPLE","RECHAZADO"),"")</f>
        <v/>
      </c>
      <c r="BO404" s="878"/>
      <c r="BP404" s="194">
        <f t="shared" si="2288"/>
        <v>730936661</v>
      </c>
      <c r="BQ404" s="874">
        <v>138877966</v>
      </c>
      <c r="BR404" s="877">
        <f t="shared" si="2269"/>
        <v>138877966</v>
      </c>
      <c r="BS404" s="877">
        <f t="shared" si="2289"/>
        <v>869814627</v>
      </c>
      <c r="BT404" s="877" t="str">
        <f t="shared" si="2308"/>
        <v>CUMPLE</v>
      </c>
      <c r="BU404" s="871"/>
      <c r="BV404" s="874">
        <v>125822303</v>
      </c>
      <c r="BW404" s="874">
        <v>2390624</v>
      </c>
      <c r="BX404" s="194">
        <f t="shared" si="2271"/>
        <v>2390624</v>
      </c>
      <c r="BY404" s="194" t="str">
        <f>IF(BV404&lt;&gt;"",IF(AND(BV404/$DN$10&lt;=$BY$15,BV404/$DN$10&gt;=$BY$16),"CUMPLE","RECHAZADO"),"")</f>
        <v>CUMPLE</v>
      </c>
      <c r="BZ404" s="194">
        <f t="shared" si="2272"/>
        <v>125822303</v>
      </c>
      <c r="CA404" s="194">
        <f t="shared" si="2273"/>
        <v>128212927</v>
      </c>
      <c r="CB404" s="871"/>
      <c r="CC404" s="874"/>
      <c r="CD404" s="874"/>
      <c r="CE404" s="194">
        <f t="shared" si="2274"/>
        <v>0</v>
      </c>
      <c r="CF404" s="194" t="str">
        <f>IF(CC404&lt;&gt;"",IF(AND(CC404/$DN$10&lt;=$CF$15,CC404/$DS$10&gt;=$CF$16),"CUMPLE","RECHAZADO"),"")</f>
        <v/>
      </c>
      <c r="CG404" s="194">
        <f t="shared" si="2275"/>
        <v>0</v>
      </c>
      <c r="CH404" s="194">
        <f t="shared" si="2276"/>
        <v>0</v>
      </c>
      <c r="CI404" s="194"/>
      <c r="CJ404" s="232">
        <f t="shared" si="2277"/>
        <v>17986670612</v>
      </c>
      <c r="CK404" s="197">
        <f t="shared" si="2278"/>
        <v>1091153008</v>
      </c>
      <c r="CL404" s="232">
        <f t="shared" si="2045"/>
        <v>19077823620</v>
      </c>
      <c r="CM404" s="871"/>
      <c r="CN404" s="200">
        <f t="shared" si="2290"/>
        <v>17651295988</v>
      </c>
      <c r="CO404" s="200">
        <f t="shared" si="2280"/>
        <v>946188577</v>
      </c>
      <c r="CP404" s="200">
        <f t="shared" si="2048"/>
        <v>18597484565</v>
      </c>
      <c r="CQ404" s="871"/>
      <c r="CR404" s="194">
        <f t="shared" si="2049"/>
        <v>17986670612</v>
      </c>
      <c r="CS404" s="194">
        <f>(W404*$DP$10)+X404+(AF404*$DQ$10)+(AK404*$DR$10)+(AP404*$DS$10)+AV404+(BA404*$DQ$10)+(BF404*$DR$10)+(BK404*$DS$10)+BQ404+BV404+BW404+CC404+CD404</f>
        <v>1091153009</v>
      </c>
      <c r="CT404" s="200">
        <f t="shared" si="2282"/>
        <v>19077823621</v>
      </c>
      <c r="CU404" s="874">
        <v>19077823621</v>
      </c>
      <c r="CV404" s="200" t="str">
        <f t="shared" si="2051"/>
        <v>OK</v>
      </c>
      <c r="CW404" s="136"/>
      <c r="DB404" s="879" t="str">
        <f t="shared" si="2052"/>
        <v>HABILITADO</v>
      </c>
      <c r="DC404" s="487"/>
    </row>
    <row r="405" spans="1:107" hidden="1" x14ac:dyDescent="0.25">
      <c r="A405" s="1041"/>
      <c r="B405" s="167">
        <v>9</v>
      </c>
      <c r="C405" s="1043"/>
      <c r="D405" s="220"/>
      <c r="E405" s="156"/>
      <c r="F405" s="168"/>
      <c r="G405" s="169" t="str">
        <f t="shared" ref="G405" si="2312">IF(F405&lt;&gt;"",IF(F405=$DV$11,"CUMPLE","RECHAZADO"),"")</f>
        <v/>
      </c>
      <c r="H405" s="170"/>
      <c r="I405" s="221"/>
      <c r="J405" s="172"/>
      <c r="K405" s="827">
        <f t="shared" si="2249"/>
        <v>0</v>
      </c>
      <c r="L405" s="174" t="e">
        <f t="shared" si="2295"/>
        <v>#DIV/0!</v>
      </c>
      <c r="M405" s="175" t="e">
        <f t="shared" si="2250"/>
        <v>#DIV/0!</v>
      </c>
      <c r="N405" s="176" t="e">
        <f t="shared" si="2251"/>
        <v>#DIV/0!</v>
      </c>
      <c r="O405" s="177" t="e">
        <f t="shared" si="2252"/>
        <v>#DIV/0!</v>
      </c>
      <c r="P405" s="179" t="str">
        <f>IF(H405&lt;&gt;"",IF(J405=K405,IF(H405="SI",IF(AND(I405&lt;=$DF$11,I405&gt;=($DF$11*0.9)),"CUMPLE","NO CUMPLE"),IF(I405=$DF$11,"CUMPLE","NO CUMPLE")),"NO CUMPLE"),"")</f>
        <v/>
      </c>
      <c r="Q405" s="179">
        <f t="shared" si="2253"/>
        <v>0</v>
      </c>
      <c r="R405" s="828" t="str">
        <f t="shared" si="2054"/>
        <v/>
      </c>
      <c r="S405" s="828" t="str">
        <f t="shared" si="2016"/>
        <v/>
      </c>
      <c r="T405" s="181"/>
      <c r="U405" s="182"/>
      <c r="V405" s="155"/>
      <c r="W405" s="170"/>
      <c r="X405" s="183"/>
      <c r="Y405" s="829">
        <f>ROUND(W405*$DP$11,0)</f>
        <v>0</v>
      </c>
      <c r="Z405" s="829">
        <f t="shared" si="2017"/>
        <v>0</v>
      </c>
      <c r="AA405" s="1045"/>
      <c r="AB405" s="244" t="str">
        <f>IF(W405&lt;&gt;"",IF((Y405/$DP$11)/$DN$11&lt;=$AA$20,"CUMPLE","RECHAZADO"),"")</f>
        <v/>
      </c>
      <c r="AC405" s="830">
        <f t="shared" si="2255"/>
        <v>0</v>
      </c>
      <c r="AD405" s="830">
        <f t="shared" si="2256"/>
        <v>0</v>
      </c>
      <c r="AE405" s="181"/>
      <c r="AF405" s="170"/>
      <c r="AG405" s="829">
        <f>ROUND(AF405*$DQ$11,0)</f>
        <v>0</v>
      </c>
      <c r="AH405" s="1045"/>
      <c r="AI405" s="244" t="str">
        <f>IF(AF405&lt;&gt;"",IF(AG405/$DQ$11&lt;=$AH$20,"CUMPLE","RECHAZADO"),"")</f>
        <v/>
      </c>
      <c r="AJ405" s="181"/>
      <c r="AK405" s="170"/>
      <c r="AL405" s="829">
        <f>ROUND(AK405*$DR$11,0)</f>
        <v>0</v>
      </c>
      <c r="AM405" s="1045"/>
      <c r="AN405" s="244" t="str">
        <f>IF(AK405&lt;&gt;"",IF(AL405/$DR$11&lt;=$AM$20,"CUMPLE","RECHAZADO"),"")</f>
        <v/>
      </c>
      <c r="AO405" s="181"/>
      <c r="AP405" s="170"/>
      <c r="AQ405" s="829">
        <f>ROUND(AP405*$DS$11,0)</f>
        <v>0</v>
      </c>
      <c r="AR405" s="1045"/>
      <c r="AS405" s="244" t="str">
        <f>IF(AP405&lt;&gt;"",IF(AQ405/$DR$11&lt;=$AR$20,"CUMPLE","RECHAZADO"),"")</f>
        <v/>
      </c>
      <c r="AT405" s="187"/>
      <c r="AU405" s="831">
        <f t="shared" si="2260"/>
        <v>0</v>
      </c>
      <c r="AV405" s="170"/>
      <c r="AW405" s="832">
        <f t="shared" si="2261"/>
        <v>0</v>
      </c>
      <c r="AX405" s="832">
        <f t="shared" si="2262"/>
        <v>0</v>
      </c>
      <c r="AY405" s="832" t="str">
        <f t="shared" si="2305"/>
        <v xml:space="preserve"> </v>
      </c>
      <c r="AZ405" s="155"/>
      <c r="BA405" s="170"/>
      <c r="BB405" s="829">
        <f>ROUND(BA405*$DQ$11,0)</f>
        <v>0</v>
      </c>
      <c r="BC405" s="834">
        <f t="shared" ref="BC405" si="2313">$BC$11</f>
        <v>334384100</v>
      </c>
      <c r="BD405" s="729" t="str">
        <f t="shared" si="2029"/>
        <v/>
      </c>
      <c r="BE405" s="181"/>
      <c r="BF405" s="170"/>
      <c r="BG405" s="829">
        <f>ROUND(BF405*$DR$11,0)</f>
        <v>0</v>
      </c>
      <c r="BH405" s="829">
        <f t="shared" ref="BH405" si="2314">$BH$11</f>
        <v>1162419824</v>
      </c>
      <c r="BI405" s="729" t="str">
        <f t="shared" si="2267"/>
        <v/>
      </c>
      <c r="BJ405" s="181"/>
      <c r="BK405" s="170"/>
      <c r="BL405" s="829">
        <f>ROUND(BK405*$DS$11,0)</f>
        <v>0</v>
      </c>
      <c r="BM405" s="1045"/>
      <c r="BN405" s="244" t="str">
        <f>IF(BK405&lt;&gt;"",IF((BL405/$DR$11)/$DN$11&lt;=$BM$20,"CUMPLE","RECHAZADO"),"")</f>
        <v/>
      </c>
      <c r="BO405" s="193"/>
      <c r="BP405" s="831">
        <f t="shared" si="2288"/>
        <v>0</v>
      </c>
      <c r="BQ405" s="170"/>
      <c r="BR405" s="832">
        <f t="shared" si="2269"/>
        <v>0</v>
      </c>
      <c r="BS405" s="832">
        <f t="shared" si="2289"/>
        <v>0</v>
      </c>
      <c r="BT405" s="832" t="str">
        <f t="shared" si="2308"/>
        <v xml:space="preserve"> </v>
      </c>
      <c r="BU405" s="155"/>
      <c r="BV405" s="170"/>
      <c r="BW405" s="170"/>
      <c r="BX405" s="835">
        <f t="shared" si="2271"/>
        <v>0</v>
      </c>
      <c r="BY405" s="835" t="str">
        <f>IF(BV405&lt;&gt;"",IF(AND(BV405/$DN$11&lt;=$BY$15,BV405/$DN$11&gt;=$BY$16),"CUMPLE","RECHAZADO"),"")</f>
        <v/>
      </c>
      <c r="BZ405" s="835">
        <f t="shared" si="2272"/>
        <v>0</v>
      </c>
      <c r="CA405" s="835">
        <f t="shared" si="2273"/>
        <v>0</v>
      </c>
      <c r="CB405" s="155"/>
      <c r="CC405" s="170"/>
      <c r="CD405" s="170"/>
      <c r="CE405" s="835">
        <f t="shared" si="2274"/>
        <v>0</v>
      </c>
      <c r="CF405" s="835" t="str">
        <f>IF(CC405&lt;&gt;"",IF(AND(CC405/$DN$11&lt;=$CF$15,CC405/$DS$11&gt;=$CF$16),"CUMPLE","RECHAZADO"),"")</f>
        <v/>
      </c>
      <c r="CG405" s="835">
        <f t="shared" si="2275"/>
        <v>0</v>
      </c>
      <c r="CH405" s="835">
        <f t="shared" si="2276"/>
        <v>0</v>
      </c>
      <c r="CI405" s="195"/>
      <c r="CJ405" s="86" t="str">
        <f t="shared" si="2277"/>
        <v/>
      </c>
      <c r="CK405" s="836">
        <f t="shared" si="2278"/>
        <v>0</v>
      </c>
      <c r="CL405" s="837" t="str">
        <f t="shared" si="2045"/>
        <v/>
      </c>
      <c r="CM405" s="155"/>
      <c r="CN405" s="838" t="str">
        <f t="shared" si="2290"/>
        <v/>
      </c>
      <c r="CO405" s="839">
        <f t="shared" si="2280"/>
        <v>0</v>
      </c>
      <c r="CP405" s="840" t="str">
        <f t="shared" si="2048"/>
        <v/>
      </c>
      <c r="CQ405" s="156"/>
      <c r="CR405" s="841">
        <f t="shared" si="2049"/>
        <v>0</v>
      </c>
      <c r="CS405" s="835">
        <f>(W405*$DP$11)+X405+(AF405*$DQ$11)+(AK405*$DR$11)+(AP405*$DS$11)+AV405+(BA405*$DQ$11)+(BF405*$DR$11)+(BK405*$DS$11)+BQ405+BV405+BW405+CC405+CD405</f>
        <v>0</v>
      </c>
      <c r="CT405" s="840">
        <f t="shared" si="2282"/>
        <v>0</v>
      </c>
      <c r="CU405" s="842"/>
      <c r="CV405" s="840" t="str">
        <f t="shared" si="2051"/>
        <v/>
      </c>
      <c r="DB405" s="843" t="str">
        <f t="shared" si="2052"/>
        <v/>
      </c>
      <c r="DC405" s="844"/>
    </row>
    <row r="406" spans="1:107" hidden="1" x14ac:dyDescent="0.25">
      <c r="A406" s="1046"/>
      <c r="B406" s="870">
        <v>10</v>
      </c>
      <c r="C406" s="1043"/>
      <c r="D406" s="220"/>
      <c r="E406" s="156"/>
      <c r="F406" s="207"/>
      <c r="G406" s="169" t="str">
        <f t="shared" ref="G406" si="2315">IF(F406&lt;&gt;"",IF(F406=$DV$12,"CUMPLE","RECHAZADO"),"")</f>
        <v/>
      </c>
      <c r="H406" s="170"/>
      <c r="I406" s="216"/>
      <c r="J406" s="208"/>
      <c r="K406" s="173">
        <f t="shared" si="2249"/>
        <v>0</v>
      </c>
      <c r="L406" s="174" t="e">
        <f t="shared" si="2295"/>
        <v>#DIV/0!</v>
      </c>
      <c r="M406" s="175" t="e">
        <f t="shared" si="2250"/>
        <v>#DIV/0!</v>
      </c>
      <c r="N406" s="176" t="e">
        <f t="shared" si="2251"/>
        <v>#DIV/0!</v>
      </c>
      <c r="O406" s="177" t="e">
        <f t="shared" si="2252"/>
        <v>#DIV/0!</v>
      </c>
      <c r="P406" s="178" t="str">
        <f>IF(H406&lt;&gt;"",IF(J406=K406,IF(H406="SI",IF(AND(I406&lt;=$DF$12,I406&gt;=($DF$12*0.9)),"CUMPLE","NO CUMPLE"),IF(I406=$DF$12,"CUMPLE","NO CUMPLE")),"NO CUMPLE"),"")</f>
        <v/>
      </c>
      <c r="Q406" s="179">
        <f t="shared" si="2253"/>
        <v>0</v>
      </c>
      <c r="R406" s="180" t="str">
        <f t="shared" si="2054"/>
        <v/>
      </c>
      <c r="S406" s="180" t="str">
        <f t="shared" si="2016"/>
        <v/>
      </c>
      <c r="T406" s="209"/>
      <c r="U406" s="210"/>
      <c r="V406" s="155"/>
      <c r="W406" s="211"/>
      <c r="X406" s="212"/>
      <c r="Y406" s="184">
        <f>ROUND(W406*$DP$12,0)</f>
        <v>0</v>
      </c>
      <c r="Z406" s="184">
        <f t="shared" si="2017"/>
        <v>0</v>
      </c>
      <c r="AA406" s="1045"/>
      <c r="AB406" s="185" t="str">
        <f>IF(W406&lt;&gt;"",IF((Y406/$DP$12)/$DN$12&lt;=$AA$20,"CUMPLE","RECHAZADO"),"")</f>
        <v/>
      </c>
      <c r="AC406" s="186">
        <f t="shared" si="2255"/>
        <v>0</v>
      </c>
      <c r="AD406" s="186">
        <f t="shared" si="2256"/>
        <v>0</v>
      </c>
      <c r="AE406" s="209"/>
      <c r="AF406" s="211"/>
      <c r="AG406" s="184">
        <f>ROUND(AF406*$DQ$12,0)</f>
        <v>0</v>
      </c>
      <c r="AH406" s="1045"/>
      <c r="AI406" s="185" t="str">
        <f>IF(AF406&lt;&gt;"",IF(AG406/$DQ$12&lt;=$AH$20,"CUMPLE","RECHAZADO"),"")</f>
        <v/>
      </c>
      <c r="AJ406" s="209"/>
      <c r="AK406" s="211"/>
      <c r="AL406" s="184">
        <f>ROUND(AK406*$DR$12,0)</f>
        <v>0</v>
      </c>
      <c r="AM406" s="1045"/>
      <c r="AN406" s="185" t="str">
        <f>IF(AK406&lt;&gt;"",IF(AL406/$DR$12&lt;=$AM$20,"CUMPLE","RECHAZADO"),"")</f>
        <v/>
      </c>
      <c r="AO406" s="209"/>
      <c r="AP406" s="211"/>
      <c r="AQ406" s="184">
        <f>ROUND(AP406*$DS$12,0)</f>
        <v>0</v>
      </c>
      <c r="AR406" s="1045"/>
      <c r="AS406" s="185" t="str">
        <f>IF(AP406&lt;&gt;"",IF(AQ406/$DR$12&lt;=$AR$20,"CUMPLE","RECHAZADO"),"")</f>
        <v/>
      </c>
      <c r="AT406" s="213"/>
      <c r="AU406" s="188">
        <f t="shared" si="2260"/>
        <v>0</v>
      </c>
      <c r="AV406" s="170"/>
      <c r="AW406" s="189">
        <f t="shared" si="2261"/>
        <v>0</v>
      </c>
      <c r="AX406" s="189">
        <f t="shared" si="2262"/>
        <v>0</v>
      </c>
      <c r="AY406" s="189" t="str">
        <f t="shared" si="2305"/>
        <v xml:space="preserve"> </v>
      </c>
      <c r="AZ406" s="155"/>
      <c r="BA406" s="211"/>
      <c r="BB406" s="184">
        <f>ROUND(BA406*$DQ$12,0)</f>
        <v>0</v>
      </c>
      <c r="BC406" s="191">
        <f t="shared" ref="BC406" si="2316">$BC$12</f>
        <v>263816970</v>
      </c>
      <c r="BD406" s="192" t="str">
        <f t="shared" si="2029"/>
        <v/>
      </c>
      <c r="BE406" s="209"/>
      <c r="BF406" s="211"/>
      <c r="BG406" s="184">
        <f>ROUND(BF406*$DR$12,0)</f>
        <v>0</v>
      </c>
      <c r="BH406" s="184">
        <f t="shared" ref="BH406" si="2317">$BH$12</f>
        <v>1338480855</v>
      </c>
      <c r="BI406" s="192" t="str">
        <f t="shared" si="2267"/>
        <v/>
      </c>
      <c r="BJ406" s="209"/>
      <c r="BK406" s="211"/>
      <c r="BL406" s="184">
        <f>ROUND(BK406*$DS$12,0)</f>
        <v>0</v>
      </c>
      <c r="BM406" s="1045"/>
      <c r="BN406" s="185" t="str">
        <f>IF(BK406&lt;&gt;"",IF((BL406/$DR$12)/$DN$12&lt;=$BM$20,"CUMPLE","RECHAZADO"),"")</f>
        <v/>
      </c>
      <c r="BO406" s="214"/>
      <c r="BP406" s="188">
        <f t="shared" si="2288"/>
        <v>0</v>
      </c>
      <c r="BQ406" s="170"/>
      <c r="BR406" s="189">
        <f t="shared" si="2269"/>
        <v>0</v>
      </c>
      <c r="BS406" s="189">
        <f t="shared" si="2289"/>
        <v>0</v>
      </c>
      <c r="BT406" s="189" t="str">
        <f t="shared" si="2308"/>
        <v xml:space="preserve"> </v>
      </c>
      <c r="BU406" s="155"/>
      <c r="BV406" s="170"/>
      <c r="BW406" s="170"/>
      <c r="BX406" s="194">
        <f t="shared" si="2271"/>
        <v>0</v>
      </c>
      <c r="BY406" s="194" t="str">
        <f>IF(BV406&lt;&gt;"",IF(AND(BV406/$DN$12&lt;=$BY$15,BV406/$DN$12&gt;=$BY$16),"CUMPLE","RECHAZADO"),"")</f>
        <v/>
      </c>
      <c r="BZ406" s="194">
        <f t="shared" si="2272"/>
        <v>0</v>
      </c>
      <c r="CA406" s="194">
        <f t="shared" si="2273"/>
        <v>0</v>
      </c>
      <c r="CB406" s="155"/>
      <c r="CC406" s="170"/>
      <c r="CD406" s="170"/>
      <c r="CE406" s="194">
        <f t="shared" si="2274"/>
        <v>0</v>
      </c>
      <c r="CF406" s="194" t="str">
        <f>IF(CC406&lt;&gt;"",IF(AND(CC406/$DN$12&lt;=$CF$15,CC406/$DS$12&gt;=$CF$16),"CUMPLE","RECHAZADO"),"")</f>
        <v/>
      </c>
      <c r="CG406" s="194">
        <f t="shared" si="2275"/>
        <v>0</v>
      </c>
      <c r="CH406" s="194">
        <f t="shared" si="2276"/>
        <v>0</v>
      </c>
      <c r="CI406" s="215"/>
      <c r="CJ406" s="196" t="str">
        <f t="shared" si="2277"/>
        <v/>
      </c>
      <c r="CK406" s="197">
        <f t="shared" si="2278"/>
        <v>0</v>
      </c>
      <c r="CL406" s="198" t="str">
        <f t="shared" si="2045"/>
        <v/>
      </c>
      <c r="CM406" s="155"/>
      <c r="CN406" s="199" t="str">
        <f t="shared" si="2290"/>
        <v/>
      </c>
      <c r="CO406" s="200">
        <f t="shared" si="2280"/>
        <v>0</v>
      </c>
      <c r="CP406" s="201" t="str">
        <f t="shared" si="2048"/>
        <v/>
      </c>
      <c r="CQ406" s="156"/>
      <c r="CR406" s="202">
        <f t="shared" si="2049"/>
        <v>0</v>
      </c>
      <c r="CS406" s="194">
        <f>(W406*$DP$12)+X406+(AF406*$DQ$12)+(AK406*$DR$12)+(AP406*$DS$12)+AV406+(BA406*$DQ$12)+(BF406*$DR$12)+(BK406*$DS$12)+BQ406+BV406+BW406+CC406+CD406</f>
        <v>0</v>
      </c>
      <c r="CT406" s="201">
        <f t="shared" si="2282"/>
        <v>0</v>
      </c>
      <c r="CU406" s="203"/>
      <c r="CV406" s="201" t="str">
        <f t="shared" si="2051"/>
        <v/>
      </c>
      <c r="DB406" s="204" t="str">
        <f t="shared" si="2052"/>
        <v/>
      </c>
      <c r="DC406" s="206"/>
    </row>
    <row r="407" spans="1:107" hidden="1" x14ac:dyDescent="0.25">
      <c r="A407" s="1042"/>
      <c r="B407" s="750">
        <v>11</v>
      </c>
      <c r="C407" s="1043"/>
      <c r="D407" s="220"/>
      <c r="E407" s="156"/>
      <c r="F407" s="751"/>
      <c r="G407" s="752" t="str">
        <f t="shared" ref="G407" si="2318">IF(F407&lt;&gt;"",IF(F407=$DV$13,"CUMPLE","RECHAZADO"),"")</f>
        <v/>
      </c>
      <c r="H407" s="753"/>
      <c r="I407" s="754"/>
      <c r="J407" s="784"/>
      <c r="K407" s="756">
        <f t="shared" si="2249"/>
        <v>0</v>
      </c>
      <c r="L407" s="174" t="e">
        <f t="shared" si="2295"/>
        <v>#DIV/0!</v>
      </c>
      <c r="M407" s="175" t="e">
        <f t="shared" si="2250"/>
        <v>#DIV/0!</v>
      </c>
      <c r="N407" s="176" t="e">
        <f t="shared" si="2251"/>
        <v>#DIV/0!</v>
      </c>
      <c r="O407" s="177" t="e">
        <f t="shared" si="2252"/>
        <v>#DIV/0!</v>
      </c>
      <c r="P407" s="757" t="str">
        <f>IF(H407&lt;&gt;"",IF(J407=K407,IF(H407="SI",IF(AND(I407&lt;=$DF$13,I407&gt;=($DF$13*0.9)),"CUMPLE","NO CUMPLE"),IF(I407=$DF$13,"CUMPLE","NO CUMPLE")),"NO CUMPLE"),"")</f>
        <v/>
      </c>
      <c r="Q407" s="179">
        <f t="shared" si="2253"/>
        <v>0</v>
      </c>
      <c r="R407" s="758" t="str">
        <f t="shared" si="2054"/>
        <v/>
      </c>
      <c r="S407" s="758" t="str">
        <f t="shared" si="2016"/>
        <v/>
      </c>
      <c r="T407" s="759"/>
      <c r="U407" s="760"/>
      <c r="V407" s="155"/>
      <c r="W407" s="761"/>
      <c r="X407" s="762"/>
      <c r="Y407" s="763">
        <f>ROUND(W407*$DP$13,0)</f>
        <v>0</v>
      </c>
      <c r="Z407" s="763">
        <f t="shared" si="2017"/>
        <v>0</v>
      </c>
      <c r="AA407" s="1045"/>
      <c r="AB407" s="764" t="str">
        <f>IF(W407&lt;&gt;"",IF((Y407/$DP$13)/$DN$13&lt;=$AA$20,"CUMPLE","RECHAZADO"),"")</f>
        <v/>
      </c>
      <c r="AC407" s="765">
        <f t="shared" si="2255"/>
        <v>0</v>
      </c>
      <c r="AD407" s="765">
        <f t="shared" si="2256"/>
        <v>0</v>
      </c>
      <c r="AE407" s="759"/>
      <c r="AF407" s="761"/>
      <c r="AG407" s="763">
        <f>ROUND(AF407*$DQ$13,0)</f>
        <v>0</v>
      </c>
      <c r="AH407" s="1045"/>
      <c r="AI407" s="764" t="str">
        <f>IF(AF407&lt;&gt;"",IF(AG407/$DQ$13&lt;=$AH$20,"CUMPLE","RECHAZADO"),"")</f>
        <v/>
      </c>
      <c r="AJ407" s="759"/>
      <c r="AK407" s="761"/>
      <c r="AL407" s="763">
        <f>ROUND(AK407*$DR$13,0)</f>
        <v>0</v>
      </c>
      <c r="AM407" s="1045"/>
      <c r="AN407" s="764" t="str">
        <f>IF(AK407&lt;&gt;"",IF(AL407/$DR$13&lt;=$AM$20,"CUMPLE","RECHAZADO"),"")</f>
        <v/>
      </c>
      <c r="AO407" s="759"/>
      <c r="AP407" s="761"/>
      <c r="AQ407" s="763">
        <f>ROUND(AP407*$DS$13,0)</f>
        <v>0</v>
      </c>
      <c r="AR407" s="1045"/>
      <c r="AS407" s="764" t="str">
        <f>IF(AP407&lt;&gt;"",IF(AQ407/$DR$13&lt;=$AR$20,"CUMPLE","RECHAZADO"),"")</f>
        <v/>
      </c>
      <c r="AT407" s="766"/>
      <c r="AU407" s="767">
        <f t="shared" si="2260"/>
        <v>0</v>
      </c>
      <c r="AV407" s="753"/>
      <c r="AW407" s="768">
        <f t="shared" si="2261"/>
        <v>0</v>
      </c>
      <c r="AX407" s="768">
        <f t="shared" si="2262"/>
        <v>0</v>
      </c>
      <c r="AY407" s="768" t="str">
        <f t="shared" si="2305"/>
        <v xml:space="preserve"> </v>
      </c>
      <c r="AZ407" s="155"/>
      <c r="BA407" s="761"/>
      <c r="BB407" s="763">
        <f>ROUND(BA407*$DQ$13,0)</f>
        <v>0</v>
      </c>
      <c r="BC407" s="770">
        <f t="shared" ref="BC407" si="2319">$BC$13</f>
        <v>385647118</v>
      </c>
      <c r="BD407" s="164" t="str">
        <f t="shared" si="2029"/>
        <v/>
      </c>
      <c r="BE407" s="759"/>
      <c r="BF407" s="761"/>
      <c r="BG407" s="763">
        <f>ROUND(BF407*$DR$13,0)</f>
        <v>0</v>
      </c>
      <c r="BH407" s="763">
        <f t="shared" ref="BH407" si="2320">$BH$13</f>
        <v>1512338976</v>
      </c>
      <c r="BI407" s="164" t="str">
        <f t="shared" si="2267"/>
        <v/>
      </c>
      <c r="BJ407" s="759"/>
      <c r="BK407" s="761"/>
      <c r="BL407" s="763">
        <f>ROUND(BK407*$DS$13,0)</f>
        <v>0</v>
      </c>
      <c r="BM407" s="1045"/>
      <c r="BN407" s="764" t="str">
        <f>IF(BK407&lt;&gt;"",IF((BL407/$DR$13)/$DN$13&lt;=$BM$20,"CUMPLE","RECHAZADO"),"")</f>
        <v/>
      </c>
      <c r="BO407" s="771"/>
      <c r="BP407" s="767">
        <f t="shared" si="2288"/>
        <v>0</v>
      </c>
      <c r="BQ407" s="753"/>
      <c r="BR407" s="768">
        <f t="shared" si="2269"/>
        <v>0</v>
      </c>
      <c r="BS407" s="768">
        <f t="shared" si="2289"/>
        <v>0</v>
      </c>
      <c r="BT407" s="768" t="str">
        <f t="shared" si="2308"/>
        <v xml:space="preserve"> </v>
      </c>
      <c r="BU407" s="155"/>
      <c r="BV407" s="753"/>
      <c r="BW407" s="753"/>
      <c r="BX407" s="772">
        <f t="shared" si="2271"/>
        <v>0</v>
      </c>
      <c r="BY407" s="772" t="str">
        <f>IF(BV407&lt;&gt;"",IF(AND(BV407/$DN$13&lt;=$BY$15,BV407/$DN$13&gt;=$BY$16),"CUMPLE","RECHAZADO"),"")</f>
        <v/>
      </c>
      <c r="BZ407" s="772">
        <f t="shared" si="2272"/>
        <v>0</v>
      </c>
      <c r="CA407" s="772">
        <f t="shared" si="2273"/>
        <v>0</v>
      </c>
      <c r="CB407" s="155"/>
      <c r="CC407" s="753"/>
      <c r="CD407" s="753"/>
      <c r="CE407" s="772">
        <f t="shared" si="2274"/>
        <v>0</v>
      </c>
      <c r="CF407" s="772" t="str">
        <f>IF(CC407&lt;&gt;"",IF(AND(CC407/$DN$13&lt;=$CF$15,CC407/$DS$13&gt;=$CF$16),"CUMPLE","RECHAZADO"),"")</f>
        <v/>
      </c>
      <c r="CG407" s="772">
        <f t="shared" si="2275"/>
        <v>0</v>
      </c>
      <c r="CH407" s="772">
        <f t="shared" si="2276"/>
        <v>0</v>
      </c>
      <c r="CI407" s="773"/>
      <c r="CJ407" s="774" t="str">
        <f t="shared" si="2277"/>
        <v/>
      </c>
      <c r="CK407" s="775">
        <f t="shared" si="2278"/>
        <v>0</v>
      </c>
      <c r="CL407" s="776" t="str">
        <f t="shared" si="2045"/>
        <v/>
      </c>
      <c r="CM407" s="155"/>
      <c r="CN407" s="777" t="str">
        <f t="shared" si="2290"/>
        <v/>
      </c>
      <c r="CO407" s="778">
        <f t="shared" si="2280"/>
        <v>0</v>
      </c>
      <c r="CP407" s="779" t="str">
        <f t="shared" si="2048"/>
        <v/>
      </c>
      <c r="CQ407" s="156"/>
      <c r="CR407" s="780">
        <f t="shared" si="2049"/>
        <v>0</v>
      </c>
      <c r="CS407" s="772">
        <f>(W407*$DP$13)+X407+(AF407*$DQ$13)+(AK407*$DR$13)+(AP407*$DS$13)+AV407+(BA407*$DQ$13)+(BF407*$DR$13)+(BK407*$DS$13)+BQ407+BV407+BW407+CC407+CD407</f>
        <v>0</v>
      </c>
      <c r="CT407" s="779">
        <f t="shared" si="2282"/>
        <v>0</v>
      </c>
      <c r="CU407" s="781"/>
      <c r="CV407" s="779" t="str">
        <f t="shared" si="2051"/>
        <v/>
      </c>
      <c r="DB407" s="782" t="str">
        <f t="shared" si="2052"/>
        <v/>
      </c>
      <c r="DC407" s="783"/>
    </row>
    <row r="408" spans="1:107" ht="13.5" customHeight="1" thickBot="1" x14ac:dyDescent="0.3">
      <c r="A408" s="1039"/>
      <c r="B408" s="870">
        <v>12</v>
      </c>
      <c r="C408" s="1039"/>
      <c r="D408" s="726"/>
      <c r="E408" s="871"/>
      <c r="F408" s="872">
        <v>8654253262</v>
      </c>
      <c r="G408" s="873" t="str">
        <f t="shared" ref="G408" si="2321">IF(F408&lt;&gt;"",IF(F408=$DV$14,"CUMPLE","RECHAZADO"),"")</f>
        <v>CUMPLE</v>
      </c>
      <c r="H408" s="874" t="s">
        <v>1538</v>
      </c>
      <c r="I408" s="880">
        <v>6682732205</v>
      </c>
      <c r="J408" s="208">
        <v>126971912</v>
      </c>
      <c r="K408" s="173">
        <f t="shared" si="2249"/>
        <v>126971912</v>
      </c>
      <c r="L408" s="724" t="e">
        <f t="shared" si="2295"/>
        <v>#DIV/0!</v>
      </c>
      <c r="M408" s="175" t="e">
        <f t="shared" si="2250"/>
        <v>#DIV/0!</v>
      </c>
      <c r="N408" s="176" t="e">
        <f t="shared" si="2251"/>
        <v>#DIV/0!</v>
      </c>
      <c r="O408" s="177" t="e">
        <f t="shared" si="2252"/>
        <v>#DIV/0!</v>
      </c>
      <c r="P408" s="178" t="str">
        <f>IF(H408&lt;&gt;"",IF(J408=K408,IF(H408="SI",IF(AND(I408&lt;=$DF$14,I408&gt;=($DF$14*0.9)),"CUMPLE","NO CUMPLE"),IF(I408=$DF$14,"CUMPLE","NO CUMPLE")),"NO CUMPLE"),"")</f>
        <v>CUMPLE</v>
      </c>
      <c r="Q408" s="725">
        <f t="shared" si="2253"/>
        <v>0</v>
      </c>
      <c r="R408" s="180">
        <f t="shared" si="2054"/>
        <v>6809704117</v>
      </c>
      <c r="S408" s="180">
        <f t="shared" si="2016"/>
        <v>6682732205</v>
      </c>
      <c r="T408" s="209"/>
      <c r="U408" s="209"/>
      <c r="V408" s="871"/>
      <c r="W408" s="874">
        <v>1336760</v>
      </c>
      <c r="X408" s="876">
        <v>558766</v>
      </c>
      <c r="Y408" s="184">
        <f>ROUND(W408*$DP$14,0)</f>
        <v>29408720</v>
      </c>
      <c r="Z408" s="184">
        <f t="shared" si="2017"/>
        <v>558766</v>
      </c>
      <c r="AA408" s="1044"/>
      <c r="AB408" s="185" t="str">
        <f>IF(W408&lt;&gt;"",IF((Y408/$DP$14)/$DN$14&lt;=$AA$20,"CUMPLE","RECHAZADO"),"")</f>
        <v>CUMPLE</v>
      </c>
      <c r="AC408" s="186">
        <f t="shared" si="2255"/>
        <v>29967486</v>
      </c>
      <c r="AD408" s="186">
        <f t="shared" si="2256"/>
        <v>29408720</v>
      </c>
      <c r="AE408" s="209"/>
      <c r="AF408" s="874">
        <v>201200</v>
      </c>
      <c r="AG408" s="184">
        <f>ROUND(AF408*$DQ$14,0)</f>
        <v>804800</v>
      </c>
      <c r="AH408" s="1044"/>
      <c r="AI408" s="185" t="str">
        <f>IF(AF408&lt;&gt;"",IF(AG408/$DQ$14&lt;=$AH$20,"CUMPLE","RECHAZADO"),"")</f>
        <v>CUMPLE</v>
      </c>
      <c r="AJ408" s="209"/>
      <c r="AK408" s="874">
        <v>160588</v>
      </c>
      <c r="AL408" s="184">
        <f>ROUND(AK408*$DR$14,0)</f>
        <v>3532936</v>
      </c>
      <c r="AM408" s="1044"/>
      <c r="AN408" s="185" t="str">
        <f>IF(AK408&lt;&gt;"",IF(AL408/$DR$14&lt;=$AM$20,"CUMPLE","RECHAZADO"),"")</f>
        <v>CUMPLE</v>
      </c>
      <c r="AO408" s="209"/>
      <c r="AP408" s="874">
        <v>210669</v>
      </c>
      <c r="AQ408" s="184">
        <f>ROUND(AP408*$DS$14,0)</f>
        <v>421338</v>
      </c>
      <c r="AR408" s="1044"/>
      <c r="AS408" s="185" t="str">
        <f>IF(AP408&lt;&gt;"",IF(AQ408/$DR$14&lt;=$AR$20,"CUMPLE","RECHAZADO"),"")</f>
        <v>CUMPLE</v>
      </c>
      <c r="AT408" s="185"/>
      <c r="AU408" s="194">
        <f t="shared" si="2260"/>
        <v>4759074</v>
      </c>
      <c r="AV408" s="874">
        <v>824170</v>
      </c>
      <c r="AW408" s="877">
        <f t="shared" si="2261"/>
        <v>904224</v>
      </c>
      <c r="AX408" s="877">
        <f t="shared" si="2262"/>
        <v>5663298</v>
      </c>
      <c r="AY408" s="877" t="str">
        <f>IF(AV408&lt;&gt;"",IF(AI408="CUMPLE",IF(AN408="CUMPLE",IF(AS408="CUMPLE","CUMPLE","NO CUMPLE"),"NO CUMPLE"),"NO CUMPLE"),"")</f>
        <v>CUMPLE</v>
      </c>
      <c r="AZ408" s="871"/>
      <c r="BA408" s="874">
        <v>27949178</v>
      </c>
      <c r="BB408" s="184">
        <f>ROUND(BA408*$DQ$14,0)</f>
        <v>111796712</v>
      </c>
      <c r="BC408" s="184">
        <f t="shared" ref="BC408" si="2322">$BC$14</f>
        <v>171994948</v>
      </c>
      <c r="BD408" s="185" t="str">
        <f t="shared" si="2029"/>
        <v>CUMPLE</v>
      </c>
      <c r="BE408" s="209"/>
      <c r="BF408" s="874">
        <v>26259395</v>
      </c>
      <c r="BG408" s="184">
        <f>ROUND(BF408*$DR$14,0)</f>
        <v>577706690</v>
      </c>
      <c r="BH408" s="184">
        <f t="shared" ref="BH408" si="2323">$BH$14</f>
        <v>888779540</v>
      </c>
      <c r="BI408" s="185" t="str">
        <f t="shared" si="2267"/>
        <v>CUMPLE</v>
      </c>
      <c r="BJ408" s="209"/>
      <c r="BK408" s="874">
        <v>48450537</v>
      </c>
      <c r="BL408" s="184">
        <f>ROUND(BK408*$DS$14,0)</f>
        <v>96901074</v>
      </c>
      <c r="BM408" s="1044"/>
      <c r="BN408" s="185" t="str">
        <f>IF(BK408&lt;&gt;"",IF((BL408/$DR$14)/$DN$14&lt;=$BM$20,"CUMPLE","RECHAZADO"),"")</f>
        <v>CUMPLE</v>
      </c>
      <c r="BO408" s="878"/>
      <c r="BP408" s="194">
        <f t="shared" si="2288"/>
        <v>786404476</v>
      </c>
      <c r="BQ408" s="874">
        <v>131005647</v>
      </c>
      <c r="BR408" s="877">
        <f t="shared" si="2269"/>
        <v>149416850</v>
      </c>
      <c r="BS408" s="877">
        <f t="shared" si="2289"/>
        <v>935821326</v>
      </c>
      <c r="BT408" s="877" t="str">
        <f>IF(BQ408&lt;&gt;"",IF(BD408="CUMPLE",IF(BI408="CUMPLE",IF(BN408="CUMPLE","CUMPLE","NO CUMPLE"),"NO CUMPLE"),"NO CUMPLE"),"")</f>
        <v>CUMPLE</v>
      </c>
      <c r="BU408" s="871"/>
      <c r="BV408" s="874">
        <v>126024589</v>
      </c>
      <c r="BW408" s="874">
        <v>2394468</v>
      </c>
      <c r="BX408" s="194">
        <f t="shared" si="2271"/>
        <v>2394467</v>
      </c>
      <c r="BY408" s="194" t="str">
        <f>IF(BV408&lt;&gt;"",IF(AND(BV408/$DN$14&lt;=$BY$15,BV408/$DN$14&gt;=$BY$16),"CUMPLE","RECHAZADO"),"")</f>
        <v>CUMPLE</v>
      </c>
      <c r="BZ408" s="194">
        <f t="shared" si="2272"/>
        <v>126024589</v>
      </c>
      <c r="CA408" s="194">
        <f t="shared" si="2273"/>
        <v>128419056</v>
      </c>
      <c r="CB408" s="871"/>
      <c r="CC408" s="874">
        <v>175544378</v>
      </c>
      <c r="CD408" s="874">
        <v>3335343</v>
      </c>
      <c r="CE408" s="194">
        <f t="shared" si="2274"/>
        <v>3335343</v>
      </c>
      <c r="CF408" s="194" t="str">
        <f>IF(CC408&lt;&gt;"",IF(AND(CC408/$DN$14&lt;=$CF$15,CC408/$DN$14&gt;=$CF$16),"CUMPLE","RECHAZADO"),"")</f>
        <v>CUMPLE</v>
      </c>
      <c r="CG408" s="194">
        <f t="shared" si="2275"/>
        <v>175544378</v>
      </c>
      <c r="CH408" s="194">
        <f t="shared" si="2276"/>
        <v>178879721</v>
      </c>
      <c r="CI408" s="194"/>
      <c r="CJ408" s="232">
        <f t="shared" si="2277"/>
        <v>6809704117</v>
      </c>
      <c r="CK408" s="197">
        <f t="shared" si="2278"/>
        <v>1278750887</v>
      </c>
      <c r="CL408" s="232">
        <f t="shared" si="2045"/>
        <v>8088455004</v>
      </c>
      <c r="CM408" s="871"/>
      <c r="CN408" s="200">
        <f t="shared" si="2290"/>
        <v>6682732205</v>
      </c>
      <c r="CO408" s="200">
        <f t="shared" si="2280"/>
        <v>1122141237</v>
      </c>
      <c r="CP408" s="200">
        <f t="shared" si="2048"/>
        <v>7804873442</v>
      </c>
      <c r="CQ408" s="871"/>
      <c r="CR408" s="194">
        <f t="shared" si="2049"/>
        <v>6809704117</v>
      </c>
      <c r="CS408" s="194">
        <f>(W408*$DP$14)+X408+(AF408*$DQ$14)+(AK408*$DR$14)+(AP408*$DS$14)+AV408+(BA408*$DQ$14)+(BF408*$DR$14)+(BK408*$DS$14)+BQ408+BV408+BW408+CC408+CD408</f>
        <v>1260259631</v>
      </c>
      <c r="CT408" s="200">
        <f t="shared" si="2282"/>
        <v>8069963748</v>
      </c>
      <c r="CU408" s="874">
        <v>8069963748</v>
      </c>
      <c r="CV408" s="200" t="str">
        <f t="shared" si="2051"/>
        <v>OK</v>
      </c>
      <c r="CW408" s="136"/>
      <c r="DB408" s="879" t="str">
        <f>IF(F408&lt;&gt;"",IF(G408="CUMPLE",IF(P408="CUMPLE",IF(AB408="CUMPLE",IF(AY408="CUMPLE",IF(BT408="CUMPLE",IF(BY408="CUMPLE",IF(CF408="CUMPLE","HABILITADO","RECHAZADO"),"RECHAZADO"),"RECHAZADO"),"RECHAZADO"),"RECHAZADO"),"RECHAZADO"),"RECHAZADO"),"")</f>
        <v>HABILITADO</v>
      </c>
      <c r="DC408" s="487"/>
    </row>
    <row r="409" spans="1:107" ht="14.25" customHeight="1" thickTop="1" thickBot="1" x14ac:dyDescent="0.3">
      <c r="A409" s="105">
        <v>30</v>
      </c>
      <c r="B409" s="881"/>
      <c r="C409" s="881"/>
      <c r="D409" s="222"/>
      <c r="E409" s="881"/>
      <c r="F409" s="882"/>
      <c r="G409" s="881"/>
      <c r="H409" s="881"/>
      <c r="I409" s="881"/>
      <c r="J409" s="883"/>
      <c r="K409" s="881"/>
      <c r="L409" s="219"/>
      <c r="M409" s="218"/>
      <c r="N409" s="218"/>
      <c r="O409" s="218"/>
      <c r="P409" s="881"/>
      <c r="Q409" s="218"/>
      <c r="R409" s="881"/>
      <c r="S409" s="881"/>
      <c r="T409" s="881"/>
      <c r="U409" s="881"/>
      <c r="V409" s="881"/>
      <c r="W409" s="881"/>
      <c r="X409" s="881"/>
      <c r="Y409" s="881"/>
      <c r="Z409" s="881"/>
      <c r="AA409" s="881"/>
      <c r="AB409" s="881"/>
      <c r="AC409" s="881"/>
      <c r="AD409" s="881"/>
      <c r="AE409" s="881"/>
      <c r="AF409" s="881"/>
      <c r="AG409" s="881"/>
      <c r="AH409" s="881"/>
      <c r="AI409" s="881"/>
      <c r="AJ409" s="881"/>
      <c r="AK409" s="881"/>
      <c r="AL409" s="881"/>
      <c r="AM409" s="881"/>
      <c r="AN409" s="881"/>
      <c r="AO409" s="881"/>
      <c r="AP409" s="881"/>
      <c r="AQ409" s="881"/>
      <c r="AR409" s="881"/>
      <c r="AS409" s="881"/>
      <c r="AT409" s="881"/>
      <c r="AU409" s="881"/>
      <c r="AV409" s="881"/>
      <c r="AW409" s="881"/>
      <c r="AX409" s="881"/>
      <c r="AY409" s="881"/>
      <c r="AZ409" s="881"/>
      <c r="BA409" s="881"/>
      <c r="BB409" s="881"/>
      <c r="BC409" s="881"/>
      <c r="BD409" s="881"/>
      <c r="BE409" s="881"/>
      <c r="BF409" s="881"/>
      <c r="BG409" s="881"/>
      <c r="BH409" s="881"/>
      <c r="BI409" s="881"/>
      <c r="BJ409" s="881"/>
      <c r="BK409" s="881"/>
      <c r="BL409" s="881"/>
      <c r="BM409" s="881"/>
      <c r="BN409" s="881"/>
      <c r="BO409" s="881"/>
      <c r="BP409" s="881"/>
      <c r="BQ409" s="881"/>
      <c r="BR409" s="881"/>
      <c r="BS409" s="881"/>
      <c r="BT409" s="881"/>
      <c r="BU409" s="881"/>
      <c r="BV409" s="881"/>
      <c r="BW409" s="881"/>
      <c r="BX409" s="881"/>
      <c r="BY409" s="881"/>
      <c r="BZ409" s="881"/>
      <c r="CA409" s="881"/>
      <c r="CB409" s="881"/>
      <c r="CC409" s="881"/>
      <c r="CD409" s="881"/>
      <c r="CE409" s="881"/>
      <c r="CF409" s="881"/>
      <c r="CG409" s="881"/>
      <c r="CH409" s="881"/>
      <c r="CI409" s="881"/>
      <c r="CJ409" s="881"/>
      <c r="CK409" s="881"/>
      <c r="CL409" s="881"/>
      <c r="CM409" s="881"/>
      <c r="CN409" s="881"/>
      <c r="CO409" s="881"/>
      <c r="CP409" s="884" t="s">
        <v>2063</v>
      </c>
      <c r="CQ409" s="881"/>
      <c r="CR409" s="881"/>
      <c r="CS409" s="881"/>
      <c r="CT409" s="881"/>
      <c r="CU409" s="885"/>
      <c r="CV409" s="881"/>
      <c r="CW409" s="136"/>
      <c r="DB409" s="886"/>
      <c r="DC409" s="887"/>
    </row>
    <row r="410" spans="1:107" ht="39.75" customHeight="1" x14ac:dyDescent="0.25">
      <c r="A410" s="1039">
        <f t="shared" ref="A410" si="2324">A422</f>
        <v>31</v>
      </c>
      <c r="B410" s="870">
        <v>1</v>
      </c>
      <c r="C410" s="1039" t="str">
        <f>Proponentes!B392</f>
        <v>UNIÓN TEMPORAL  AHS  2021</v>
      </c>
      <c r="D410" s="726"/>
      <c r="E410" s="871"/>
      <c r="F410" s="872">
        <v>20036397801</v>
      </c>
      <c r="G410" s="873" t="str">
        <f t="shared" ref="G410" si="2325">IF(F410&lt;&gt;"",IF(F410=$DV$3,"CUMPLE","RECHAZADO"),"")</f>
        <v>CUMPLE</v>
      </c>
      <c r="H410" s="874" t="s">
        <v>1538</v>
      </c>
      <c r="I410" s="880">
        <v>17687702642</v>
      </c>
      <c r="J410" s="208">
        <v>336066350</v>
      </c>
      <c r="K410" s="173">
        <f t="shared" ref="K410:K421" si="2326">ROUND((I410*0.019),0)</f>
        <v>336066350</v>
      </c>
      <c r="L410" s="724" t="e">
        <f t="shared" ref="L410:L421" si="2327">1-I410/DF393</f>
        <v>#DIV/0!</v>
      </c>
      <c r="M410" s="175" t="e">
        <f t="shared" ref="M410:M421" si="2328">DF393/DN393</f>
        <v>#DIV/0!</v>
      </c>
      <c r="N410" s="176" t="e">
        <f t="shared" ref="N410:N421" si="2329">M410*0.019</f>
        <v>#DIV/0!</v>
      </c>
      <c r="O410" s="177" t="e">
        <f t="shared" ref="O410:O421" si="2330">(M410+N410)</f>
        <v>#DIV/0!</v>
      </c>
      <c r="P410" s="178" t="str">
        <f>IF(H410&lt;&gt;"",IF(J410=K410,IF(H410="SI",IF(AND(I410&lt;=$DF$3,I410&gt;=($DF$3*0.9)),"CUMPLE","NO CUMPLE"),IF(I410=$DF$3,"CUMPLE","NO CUMPLE")),"NO CUMPLE"),"")</f>
        <v>CUMPLE</v>
      </c>
      <c r="Q410" s="725">
        <f t="shared" ref="Q410:Q421" si="2331">DN393</f>
        <v>0</v>
      </c>
      <c r="R410" s="180">
        <f t="shared" ref="R410" si="2332">IF(F410&lt;&gt;"",IF(G410="CUMPLE",IF(P410="CUMPLE",(I410+J410),""),"RECHAZADO"),"")</f>
        <v>18023768992</v>
      </c>
      <c r="S410" s="180">
        <f t="shared" ref="S410" si="2333">IF(F410&lt;&gt;"",IF(G410="CUMPLE",IF(P410="CUMPLE",I410,""),"RECHAZADO"),"")</f>
        <v>17687702642</v>
      </c>
      <c r="T410" s="209"/>
      <c r="U410" s="209"/>
      <c r="V410" s="871"/>
      <c r="W410" s="874">
        <v>1298268</v>
      </c>
      <c r="X410" s="876">
        <v>1800697.72</v>
      </c>
      <c r="Y410" s="184">
        <f>ROUND(W410*$DP$3,0)</f>
        <v>94773564</v>
      </c>
      <c r="Z410" s="184">
        <f t="shared" si="2017"/>
        <v>1800698</v>
      </c>
      <c r="AA410" s="1044">
        <f t="shared" ref="AA410" si="2334">$AA$16</f>
        <v>100189.4</v>
      </c>
      <c r="AB410" s="185" t="str">
        <f>IF(W410&lt;&gt;"",IF((Y410/$DP$3)/$DN$3&lt;=$AA$20,"CUMPLE","RECHAZADO"),"")</f>
        <v>CUMPLE</v>
      </c>
      <c r="AC410" s="186">
        <f t="shared" ref="AC410:AC421" si="2335">Y410+Z410</f>
        <v>96574262</v>
      </c>
      <c r="AD410" s="186">
        <f t="shared" ref="AD410:AD421" si="2336">Y410</f>
        <v>94773564</v>
      </c>
      <c r="AE410" s="209"/>
      <c r="AF410" s="874">
        <v>193965</v>
      </c>
      <c r="AG410" s="184">
        <f>ROUND(AF410*$DQ$3,0)</f>
        <v>4267230</v>
      </c>
      <c r="AH410" s="1044">
        <f t="shared" ref="AH410" si="2337">$AH$16</f>
        <v>301987.21999999997</v>
      </c>
      <c r="AI410" s="185" t="str">
        <f>IF(AF410&lt;&gt;"",IF(AG410/$DQ$3&lt;=$AH$20,"CUMPLE","RECHAZADO"),"")</f>
        <v>CUMPLE</v>
      </c>
      <c r="AJ410" s="209"/>
      <c r="AK410" s="874">
        <v>154813</v>
      </c>
      <c r="AL410" s="184">
        <f>ROUND(AK410*$DR$3,0)</f>
        <v>11301349</v>
      </c>
      <c r="AM410" s="1044">
        <f t="shared" ref="AM410" si="2338">$AM$16</f>
        <v>240934</v>
      </c>
      <c r="AN410" s="185" t="str">
        <f>IF(AK410&lt;&gt;"",IF(AL410/$DR$3&lt;=$AM$20,"CUMPLE","RECHAZADO"),"")</f>
        <v>CUMPLE</v>
      </c>
      <c r="AO410" s="209"/>
      <c r="AP410" s="874"/>
      <c r="AQ410" s="184">
        <f>ROUND(AP410*$DS$3,0)</f>
        <v>0</v>
      </c>
      <c r="AR410" s="1044">
        <f t="shared" ref="AR410" si="2339">$AR$16</f>
        <v>316072.26</v>
      </c>
      <c r="AS410" s="185" t="str">
        <f>IF(AP410&lt;&gt;"",IF(AQ410/$DR$3&lt;=$AR$20,"CUMPLE","RECHAZADO"),"")</f>
        <v/>
      </c>
      <c r="AT410" s="185"/>
      <c r="AU410" s="194">
        <f t="shared" ref="AU410:AU434" si="2340">AG410+AL410+AQ410</f>
        <v>15568579</v>
      </c>
      <c r="AV410" s="874">
        <v>2958030</v>
      </c>
      <c r="AW410" s="877">
        <f t="shared" ref="AW410:AW434" si="2341">ROUND((AG410+AL410+AQ410)*19%,0)</f>
        <v>2958030</v>
      </c>
      <c r="AX410" s="877">
        <f t="shared" ref="AX410:AX434" si="2342">ROUND((AG410+AL410+AQ410)*$AV$16,0)</f>
        <v>18526609</v>
      </c>
      <c r="AY410" s="877" t="str">
        <f t="shared" ref="AY410:AY412" si="2343">IF(AV410&lt;&gt;"",IF(AI410="CUMPLE",IF(AN410="CUMPLE","CUMPLE","NO CUMPLE"),"NO CUMPLE")," ")</f>
        <v>CUMPLE</v>
      </c>
      <c r="AZ410" s="871"/>
      <c r="BA410" s="874">
        <v>9927223</v>
      </c>
      <c r="BB410" s="184">
        <f>ROUND(BA410*$DQ$3,0)</f>
        <v>218398906</v>
      </c>
      <c r="BC410" s="184">
        <f t="shared" ref="BC410" si="2344">$BC$3</f>
        <v>339892784</v>
      </c>
      <c r="BD410" s="185" t="str">
        <f t="shared" ref="BD410" si="2345">IF(BA410&lt;&gt;"",IF(BB410&lt;=BC410,"CUMPLE","RECHAZADO"),"")</f>
        <v>CUMPLE</v>
      </c>
      <c r="BE410" s="209"/>
      <c r="BF410" s="874">
        <v>9327032</v>
      </c>
      <c r="BG410" s="184">
        <f>ROUND(BF410*$DR$3,0)</f>
        <v>680873336</v>
      </c>
      <c r="BH410" s="184">
        <f t="shared" ref="BH410" si="2346">$BH$3</f>
        <v>1059638654</v>
      </c>
      <c r="BI410" s="185" t="str">
        <f t="shared" ref="BI410:BI421" si="2347">IF(BF410&lt;&gt;"",IF(BG410&lt;=BH410,"CUMPLE","RECHAZADO"),"")</f>
        <v>CUMPLE</v>
      </c>
      <c r="BJ410" s="209"/>
      <c r="BK410" s="874"/>
      <c r="BL410" s="184">
        <f>ROUND(BK410*$DS$3,0)</f>
        <v>0</v>
      </c>
      <c r="BM410" s="1044">
        <f t="shared" ref="BM410" si="2348">$BM$16</f>
        <v>74539289</v>
      </c>
      <c r="BN410" s="185" t="str">
        <f>IF(BK410&lt;&gt;"",IF((BL410/$DR$3)/$DN$3&lt;=$BM$20,"CUMPLE","RECHAZADO"),"")</f>
        <v/>
      </c>
      <c r="BO410" s="878"/>
      <c r="BP410" s="194">
        <f t="shared" ref="BP410:BP434" si="2349">BB410+BG410+BL410</f>
        <v>899272242</v>
      </c>
      <c r="BQ410" s="874">
        <v>170861726</v>
      </c>
      <c r="BR410" s="877">
        <f t="shared" ref="BR410:BR421" si="2350">ROUND((BB410+BG410+BL410)*19%,0)</f>
        <v>170861726</v>
      </c>
      <c r="BS410" s="877">
        <f t="shared" ref="BS410:BS421" si="2351">ROUND((BB410+BG410+BL410)*$AV$16,0)</f>
        <v>1070133968</v>
      </c>
      <c r="BT410" s="877" t="str">
        <f t="shared" ref="BT410:BT412" si="2352">IF(BQ410&lt;&gt;"",IF(BD410="CUMPLE",IF(BI410="CUMPLE","CUMPLE","NO CUMPLE"),"NO CUMPLE")," ")</f>
        <v>CUMPLE</v>
      </c>
      <c r="BU410" s="871"/>
      <c r="BV410" s="874">
        <v>143993155</v>
      </c>
      <c r="BW410" s="874">
        <v>2735870</v>
      </c>
      <c r="BX410" s="194">
        <f t="shared" ref="BX410:BX421" si="2353">ROUND((BV410*10%)*19%,0)</f>
        <v>2735870</v>
      </c>
      <c r="BY410" s="194" t="str">
        <f>IF(BV410&lt;&gt;"",IF(AND(BV410/$DN$3&lt;=$BY$15,BV410/$DN$3&gt;=$BY$16),"CUMPLE","RECHAZADO"),"")</f>
        <v>CUMPLE</v>
      </c>
      <c r="BZ410" s="194">
        <f t="shared" ref="BZ410:BZ421" si="2354">BV410</f>
        <v>143993155</v>
      </c>
      <c r="CA410" s="194">
        <f t="shared" ref="CA410:CA421" si="2355">BZ410+BX410</f>
        <v>146729025</v>
      </c>
      <c r="CB410" s="871"/>
      <c r="CC410" s="874"/>
      <c r="CD410" s="874"/>
      <c r="CE410" s="194">
        <f t="shared" ref="CE410:CE421" si="2356">ROUND((CC410*10%)*19%,0)</f>
        <v>0</v>
      </c>
      <c r="CF410" s="194" t="str">
        <f>IF(CC410&lt;&gt;"",IF(AND(CC410/$DN$3&lt;=$CF$15,CC410/$DS$3&gt;=$CF$16),"CUMPLE","RECHAZADO"),"")</f>
        <v/>
      </c>
      <c r="CG410" s="194">
        <f t="shared" ref="CG410:CG421" si="2357">CC410</f>
        <v>0</v>
      </c>
      <c r="CH410" s="194">
        <f t="shared" ref="CH410:CH421" si="2358">CG410+CE410</f>
        <v>0</v>
      </c>
      <c r="CI410" s="194"/>
      <c r="CJ410" s="232">
        <f t="shared" ref="CJ410:CJ421" si="2359">R410</f>
        <v>18023768992</v>
      </c>
      <c r="CK410" s="197">
        <f t="shared" ref="CK410:CK421" si="2360">AC410+AX410+BS410+CA410+CH410</f>
        <v>1331963864</v>
      </c>
      <c r="CL410" s="232">
        <f t="shared" ref="CL410" si="2361">IF(CJ410="RECHAZADO","RECHAZADO",IF(CJ410&lt;&gt;"",CJ410+CK410,""))</f>
        <v>19355732856</v>
      </c>
      <c r="CM410" s="871"/>
      <c r="CN410" s="200">
        <f t="shared" ref="CN410:CN421" si="2362">S410</f>
        <v>17687702642</v>
      </c>
      <c r="CO410" s="200">
        <f t="shared" ref="CO410:CO421" si="2363">AD410+AU410+BP410+BZ410+CG410</f>
        <v>1153607540</v>
      </c>
      <c r="CP410" s="200">
        <f t="shared" ref="CP410" si="2364">IF(CN410="RECHAZADO","RECHAZADO",IF(CN410&lt;&gt;"",CN410+CO410,""))</f>
        <v>18841310182</v>
      </c>
      <c r="CQ410" s="871"/>
      <c r="CR410" s="194">
        <f t="shared" si="2049"/>
        <v>18023768992</v>
      </c>
      <c r="CS410" s="194">
        <f>(W410*$DP$3)+X410+(AF410*$DQ$3)+(AK410*$DR$3)+(AP410*$DS$3)+AV410+(BA410*$DQ$3)+(BF410*$DR$3)+(BK410*$DS$3)+BQ410+BV410+BW410+CC410+CD410</f>
        <v>1331963863.72</v>
      </c>
      <c r="CT410" s="200">
        <f t="shared" ref="CT410:CT421" si="2365">CR410+CS410</f>
        <v>19355732855.720001</v>
      </c>
      <c r="CU410" s="874">
        <v>19355732855.720001</v>
      </c>
      <c r="CV410" s="200" t="str">
        <f t="shared" ref="CV410" si="2366">IF(CU410&lt;&gt;"",IF(CT410=CU410,"OK","REVISAR"),"")</f>
        <v>OK</v>
      </c>
      <c r="CW410" s="136"/>
      <c r="DB410" s="879" t="str">
        <f t="shared" ref="DB410" si="2367">IF(F410&lt;&gt;"",IF(G410="CUMPLE",IF(P410="CUMPLE",IF(AB410="CUMPLE",IF(AY410="CUMPLE",IF(BT410="CUMPLE",IF(BY410="CUMPLE","HABILITADO","RECHAZADO"),"RECHAZADO"),"RECHAZADO"),"RECHAZADO"),"RECHAZADO"),"RECHAZADO"),"")</f>
        <v>HABILITADO</v>
      </c>
      <c r="DC410" s="487"/>
    </row>
    <row r="411" spans="1:107" x14ac:dyDescent="0.25">
      <c r="A411" s="1039"/>
      <c r="B411" s="870">
        <v>2</v>
      </c>
      <c r="C411" s="1039"/>
      <c r="D411" s="726"/>
      <c r="E411" s="871"/>
      <c r="F411" s="872">
        <v>17613055238</v>
      </c>
      <c r="G411" s="873" t="str">
        <f t="shared" ref="G411" si="2368">IF(F411&lt;&gt;"",IF(F411=$DV$4,"CUMPLE","RECHAZADO"),"")</f>
        <v>CUMPLE</v>
      </c>
      <c r="H411" s="874" t="s">
        <v>1538</v>
      </c>
      <c r="I411" s="880">
        <v>15808937886</v>
      </c>
      <c r="J411" s="208">
        <v>300369820</v>
      </c>
      <c r="K411" s="173">
        <f t="shared" si="2326"/>
        <v>300369820</v>
      </c>
      <c r="L411" s="724" t="e">
        <f t="shared" si="2327"/>
        <v>#DIV/0!</v>
      </c>
      <c r="M411" s="175" t="e">
        <f t="shared" si="2328"/>
        <v>#DIV/0!</v>
      </c>
      <c r="N411" s="176" t="e">
        <f t="shared" si="2329"/>
        <v>#DIV/0!</v>
      </c>
      <c r="O411" s="177" t="e">
        <f t="shared" si="2330"/>
        <v>#DIV/0!</v>
      </c>
      <c r="P411" s="178" t="str">
        <f>IF(H411&lt;&gt;"",IF(J411=K411,IF(H411="SI",IF(AND(I411&lt;=$DF$4,I411&gt;=($DF$4*0.9)),"CUMPLE","NO CUMPLE"),IF(I411=$DF$4,"CUMPLE","NO CUMPLE")),"NO CUMPLE"),"")</f>
        <v>CUMPLE</v>
      </c>
      <c r="Q411" s="725">
        <f t="shared" si="2331"/>
        <v>0</v>
      </c>
      <c r="R411" s="180">
        <f t="shared" si="2054"/>
        <v>16109307706</v>
      </c>
      <c r="S411" s="180">
        <f t="shared" si="2016"/>
        <v>15808937886</v>
      </c>
      <c r="T411" s="209"/>
      <c r="U411" s="209"/>
      <c r="V411" s="871"/>
      <c r="W411" s="874">
        <v>1211832</v>
      </c>
      <c r="X411" s="876">
        <v>1220314.82</v>
      </c>
      <c r="Y411" s="184">
        <f>ROUND(W411*$DP$4,0)</f>
        <v>64227096</v>
      </c>
      <c r="Z411" s="184">
        <f t="shared" si="2017"/>
        <v>1220315</v>
      </c>
      <c r="AA411" s="1044"/>
      <c r="AB411" s="185" t="str">
        <f>IF(W411&lt;&gt;"",IF((Y411/$DP$4)/$DN$4&lt;=$AA$20,"CUMPLE","RECHAZADO"),"")</f>
        <v>CUMPLE</v>
      </c>
      <c r="AC411" s="186">
        <f t="shared" si="2335"/>
        <v>65447411</v>
      </c>
      <c r="AD411" s="186">
        <f t="shared" si="2336"/>
        <v>64227096</v>
      </c>
      <c r="AE411" s="209"/>
      <c r="AF411" s="874">
        <v>181051</v>
      </c>
      <c r="AG411" s="184">
        <f>ROUND(AF411*$DQ$4,0)</f>
        <v>905255</v>
      </c>
      <c r="AH411" s="1044"/>
      <c r="AI411" s="185" t="str">
        <f>IF(AF411&lt;&gt;"",IF(AG411/$DQ$4&lt;=$AH$20,"CUMPLE","RECHAZADO"),"")</f>
        <v>CUMPLE</v>
      </c>
      <c r="AJ411" s="209"/>
      <c r="AK411" s="874">
        <v>144506</v>
      </c>
      <c r="AL411" s="184">
        <f>ROUND(AK411*$DR$4,0)</f>
        <v>7658818</v>
      </c>
      <c r="AM411" s="1044"/>
      <c r="AN411" s="185" t="str">
        <f>IF(AK411&lt;&gt;"",IF(AL411/$DR$4&lt;=$AM$20,"CUMPLE","RECHAZADO"),"")</f>
        <v>CUMPLE</v>
      </c>
      <c r="AO411" s="209"/>
      <c r="AP411" s="874"/>
      <c r="AQ411" s="184">
        <f>ROUND(AP411*$DS$4,0)</f>
        <v>0</v>
      </c>
      <c r="AR411" s="1044"/>
      <c r="AS411" s="185" t="str">
        <f>IF(AP411&lt;&gt;"",IF(AQ411/$DR$4&lt;=$AR$20,"CUMPLE","RECHAZADO"),"")</f>
        <v/>
      </c>
      <c r="AT411" s="185"/>
      <c r="AU411" s="194">
        <f t="shared" si="2340"/>
        <v>8564073</v>
      </c>
      <c r="AV411" s="874">
        <v>1627174</v>
      </c>
      <c r="AW411" s="877">
        <f t="shared" si="2341"/>
        <v>1627174</v>
      </c>
      <c r="AX411" s="877">
        <f t="shared" si="2342"/>
        <v>10191247</v>
      </c>
      <c r="AY411" s="877" t="str">
        <f t="shared" si="2343"/>
        <v>CUMPLE</v>
      </c>
      <c r="AZ411" s="871"/>
      <c r="BA411" s="874">
        <v>11135246</v>
      </c>
      <c r="BB411" s="184">
        <f>ROUND(BA411*$DQ$4,0)</f>
        <v>55676230</v>
      </c>
      <c r="BC411" s="184">
        <f t="shared" ref="BC411" si="2369">$BC$4</f>
        <v>92828885</v>
      </c>
      <c r="BD411" s="185" t="str">
        <f t="shared" si="2029"/>
        <v>CUMPLE</v>
      </c>
      <c r="BE411" s="209"/>
      <c r="BF411" s="874">
        <v>10462019</v>
      </c>
      <c r="BG411" s="184">
        <f>ROUND(BF411*$DR$4,0)</f>
        <v>554487007</v>
      </c>
      <c r="BH411" s="184">
        <f t="shared" ref="BH411" si="2370">$BH$4</f>
        <v>924495218</v>
      </c>
      <c r="BI411" s="185" t="str">
        <f t="shared" si="2347"/>
        <v>CUMPLE</v>
      </c>
      <c r="BJ411" s="209"/>
      <c r="BK411" s="874"/>
      <c r="BL411" s="184">
        <f>ROUND(BK411*$DS$4,0)</f>
        <v>0</v>
      </c>
      <c r="BM411" s="1044"/>
      <c r="BN411" s="185" t="str">
        <f>IF(BK411&lt;&gt;"",IF((BL411/$DR$4)/$DN$4&lt;=$BM$20,"CUMPLE","RECHAZADO"),"")</f>
        <v/>
      </c>
      <c r="BO411" s="878"/>
      <c r="BP411" s="194">
        <f t="shared" si="2349"/>
        <v>610163237</v>
      </c>
      <c r="BQ411" s="874">
        <v>115931015</v>
      </c>
      <c r="BR411" s="877">
        <f t="shared" si="2350"/>
        <v>115931015</v>
      </c>
      <c r="BS411" s="877">
        <f t="shared" si="2351"/>
        <v>726094252</v>
      </c>
      <c r="BT411" s="877" t="str">
        <f t="shared" si="2352"/>
        <v>CUMPLE</v>
      </c>
      <c r="BU411" s="871"/>
      <c r="BV411" s="874">
        <v>132233363</v>
      </c>
      <c r="BW411" s="874">
        <v>2512434</v>
      </c>
      <c r="BX411" s="194">
        <f t="shared" si="2353"/>
        <v>2512434</v>
      </c>
      <c r="BY411" s="194" t="str">
        <f>IF(BV411&lt;&gt;"",IF(AND(BV411/$DN$4&lt;=$BY$15,BV411/$DN$4&gt;=$BY$16),"CUMPLE","RECHAZADO"),"")</f>
        <v>CUMPLE</v>
      </c>
      <c r="BZ411" s="194">
        <f t="shared" si="2354"/>
        <v>132233363</v>
      </c>
      <c r="CA411" s="194">
        <f t="shared" si="2355"/>
        <v>134745797</v>
      </c>
      <c r="CB411" s="871"/>
      <c r="CC411" s="874"/>
      <c r="CD411" s="874"/>
      <c r="CE411" s="194">
        <f t="shared" si="2356"/>
        <v>0</v>
      </c>
      <c r="CF411" s="194" t="str">
        <f>IF(CC411&lt;&gt;"",IF(AND(CC411/$DN$4&lt;=$CF$15,CC411/$DS$4&gt;=$CF$16),"CUMPLE","RECHAZADO"),"")</f>
        <v/>
      </c>
      <c r="CG411" s="194">
        <f t="shared" si="2357"/>
        <v>0</v>
      </c>
      <c r="CH411" s="194">
        <f t="shared" si="2358"/>
        <v>0</v>
      </c>
      <c r="CI411" s="194"/>
      <c r="CJ411" s="232">
        <f t="shared" si="2359"/>
        <v>16109307706</v>
      </c>
      <c r="CK411" s="197">
        <f t="shared" si="2360"/>
        <v>936478707</v>
      </c>
      <c r="CL411" s="232">
        <f t="shared" si="2045"/>
        <v>17045786413</v>
      </c>
      <c r="CM411" s="871"/>
      <c r="CN411" s="200">
        <f t="shared" si="2362"/>
        <v>15808937886</v>
      </c>
      <c r="CO411" s="200">
        <f t="shared" si="2363"/>
        <v>815187769</v>
      </c>
      <c r="CP411" s="200">
        <f t="shared" si="2048"/>
        <v>16624125655</v>
      </c>
      <c r="CQ411" s="871"/>
      <c r="CR411" s="194">
        <f t="shared" si="2049"/>
        <v>16109307706</v>
      </c>
      <c r="CS411" s="194">
        <f>(W411*$DP$4)+X411+(AF411*$DQ$4)+(AK411*$DR$4)+(AP411*$DS$4)+AV411+(BA411*$DQ$4)+(BF411*$DR$4)+(BK411*$DS$4)+BQ411+BV411+BW411+CC411+CD411</f>
        <v>936478706.81999993</v>
      </c>
      <c r="CT411" s="200">
        <f t="shared" si="2365"/>
        <v>17045786412.82</v>
      </c>
      <c r="CU411" s="874">
        <v>17045786412.82</v>
      </c>
      <c r="CV411" s="200" t="str">
        <f t="shared" si="2051"/>
        <v>OK</v>
      </c>
      <c r="CW411" s="136"/>
      <c r="DB411" s="879" t="str">
        <f t="shared" si="2052"/>
        <v>HABILITADO</v>
      </c>
      <c r="DC411" s="487"/>
    </row>
    <row r="412" spans="1:107" x14ac:dyDescent="0.25">
      <c r="A412" s="1039"/>
      <c r="B412" s="870">
        <v>3</v>
      </c>
      <c r="C412" s="1039"/>
      <c r="D412" s="726"/>
      <c r="E412" s="871"/>
      <c r="F412" s="872">
        <v>22660325900</v>
      </c>
      <c r="G412" s="873" t="str">
        <f t="shared" ref="G412" si="2371">IF(F412&lt;&gt;"",IF(F412=$DV$5,"CUMPLE","RECHAZADO"),"")</f>
        <v>CUMPLE</v>
      </c>
      <c r="H412" s="874" t="s">
        <v>1538</v>
      </c>
      <c r="I412" s="880">
        <v>20196034881</v>
      </c>
      <c r="J412" s="208">
        <v>383724663</v>
      </c>
      <c r="K412" s="173">
        <f t="shared" si="2326"/>
        <v>383724663</v>
      </c>
      <c r="L412" s="724" t="e">
        <f t="shared" si="2327"/>
        <v>#DIV/0!</v>
      </c>
      <c r="M412" s="175" t="e">
        <f t="shared" si="2328"/>
        <v>#DIV/0!</v>
      </c>
      <c r="N412" s="176" t="e">
        <f t="shared" si="2329"/>
        <v>#DIV/0!</v>
      </c>
      <c r="O412" s="177" t="e">
        <f t="shared" si="2330"/>
        <v>#DIV/0!</v>
      </c>
      <c r="P412" s="178" t="str">
        <f>IF(H412&lt;&gt;"",IF(J412=K412,IF(H412="SI",IF(AND(I412&lt;=$DF$5,I412&gt;=($DF$5*0.9)),"CUMPLE","NO CUMPLE"),IF(I412=$DF$5,"CUMPLE","NO CUMPLE")),"NO CUMPLE"),"")</f>
        <v>CUMPLE</v>
      </c>
      <c r="Q412" s="725">
        <f t="shared" si="2331"/>
        <v>0</v>
      </c>
      <c r="R412" s="180">
        <f t="shared" si="2054"/>
        <v>20579759544</v>
      </c>
      <c r="S412" s="180">
        <f t="shared" si="2016"/>
        <v>20196034881</v>
      </c>
      <c r="T412" s="209"/>
      <c r="U412" s="209"/>
      <c r="V412" s="871"/>
      <c r="W412" s="874">
        <v>1164111</v>
      </c>
      <c r="X412" s="876">
        <v>1769448.72</v>
      </c>
      <c r="Y412" s="184">
        <f>ROUND(W412*$DP$5,0)</f>
        <v>93128880</v>
      </c>
      <c r="Z412" s="184">
        <f t="shared" si="2017"/>
        <v>1769449</v>
      </c>
      <c r="AA412" s="1044"/>
      <c r="AB412" s="185" t="str">
        <f>IF(W412&lt;&gt;"",IF((Y412/$DP$5)/$DN$5&lt;=$AA$20,"CUMPLE","RECHAZADO"),"")</f>
        <v>CUMPLE</v>
      </c>
      <c r="AC412" s="186">
        <f t="shared" si="2335"/>
        <v>94898329</v>
      </c>
      <c r="AD412" s="186">
        <f t="shared" si="2336"/>
        <v>93128880</v>
      </c>
      <c r="AE412" s="209"/>
      <c r="AF412" s="874">
        <v>175079</v>
      </c>
      <c r="AG412" s="184">
        <f>ROUND(AF412*$DQ$5,0)</f>
        <v>1225553</v>
      </c>
      <c r="AH412" s="1044"/>
      <c r="AI412" s="185" t="str">
        <f>IF(AF412&lt;&gt;"",IF(AG412/$DQ$5&lt;=$AH$20,"CUMPLE","RECHAZADO"),"")</f>
        <v>CUMPLE</v>
      </c>
      <c r="AJ412" s="209"/>
      <c r="AK412" s="874">
        <v>139739</v>
      </c>
      <c r="AL412" s="184">
        <f>ROUND(AK412*$DR$5,0)</f>
        <v>11179120</v>
      </c>
      <c r="AM412" s="1044"/>
      <c r="AN412" s="185" t="str">
        <f>IF(AK412&lt;&gt;"",IF(AL412/$DR$5&lt;=$AM$20,"CUMPLE","RECHAZADO"),"")</f>
        <v>CUMPLE</v>
      </c>
      <c r="AO412" s="209"/>
      <c r="AP412" s="874"/>
      <c r="AQ412" s="184">
        <f>ROUND(AP412*$DS$5,0)</f>
        <v>0</v>
      </c>
      <c r="AR412" s="1044"/>
      <c r="AS412" s="185" t="str">
        <f>IF(AP412&lt;&gt;"",IF(AQ412/$DR$5&lt;=$AR$20,"CUMPLE","RECHAZADO"),"")</f>
        <v/>
      </c>
      <c r="AT412" s="185"/>
      <c r="AU412" s="194">
        <f t="shared" si="2340"/>
        <v>12404673</v>
      </c>
      <c r="AV412" s="874">
        <v>2356888</v>
      </c>
      <c r="AW412" s="877">
        <f t="shared" si="2341"/>
        <v>2356888</v>
      </c>
      <c r="AX412" s="877">
        <f t="shared" si="2342"/>
        <v>14761561</v>
      </c>
      <c r="AY412" s="877" t="str">
        <f t="shared" si="2343"/>
        <v>CUMPLE</v>
      </c>
      <c r="AZ412" s="871"/>
      <c r="BA412" s="874">
        <v>10229801</v>
      </c>
      <c r="BB412" s="184">
        <f>ROUND(BA412*$DQ$5,0)</f>
        <v>71608607</v>
      </c>
      <c r="BC412" s="184">
        <f t="shared" ref="BC412" si="2372">$BC$5</f>
        <v>123465503</v>
      </c>
      <c r="BD412" s="185" t="str">
        <f t="shared" si="2029"/>
        <v>CUMPLE</v>
      </c>
      <c r="BE412" s="209"/>
      <c r="BF412" s="874">
        <v>9611316</v>
      </c>
      <c r="BG412" s="184">
        <f>ROUND(BF412*$DR$5,0)</f>
        <v>768905280</v>
      </c>
      <c r="BH412" s="184">
        <f t="shared" ref="BH412" si="2373">$BH$5</f>
        <v>1325724320</v>
      </c>
      <c r="BI412" s="185" t="str">
        <f t="shared" si="2347"/>
        <v>CUMPLE</v>
      </c>
      <c r="BJ412" s="209"/>
      <c r="BK412" s="874"/>
      <c r="BL412" s="184">
        <f>ROUND(BK412*$DS$5,0)</f>
        <v>0</v>
      </c>
      <c r="BM412" s="1044"/>
      <c r="BN412" s="185" t="str">
        <f>IF(BK412&lt;&gt;"",IF((BL412/$DR$5)/$DN$5&lt;=$BM$20,"CUMPLE","RECHAZADO"),"")</f>
        <v/>
      </c>
      <c r="BO412" s="878"/>
      <c r="BP412" s="194">
        <f t="shared" si="2349"/>
        <v>840513887</v>
      </c>
      <c r="BQ412" s="874">
        <v>159697639</v>
      </c>
      <c r="BR412" s="877">
        <f t="shared" si="2350"/>
        <v>159697639</v>
      </c>
      <c r="BS412" s="877">
        <f t="shared" si="2351"/>
        <v>1000211526</v>
      </c>
      <c r="BT412" s="877" t="str">
        <f t="shared" si="2352"/>
        <v>CUMPLE</v>
      </c>
      <c r="BU412" s="871"/>
      <c r="BV412" s="874">
        <v>124466136</v>
      </c>
      <c r="BW412" s="874">
        <v>2364857</v>
      </c>
      <c r="BX412" s="194">
        <f t="shared" si="2353"/>
        <v>2364857</v>
      </c>
      <c r="BY412" s="194" t="str">
        <f>IF(BV412&lt;&gt;"",IF(AND(BV412/$DN$5&lt;=$BY$15,BV412/$DN$5&gt;=$BY$16),"CUMPLE","RECHAZADO"),"")</f>
        <v>CUMPLE</v>
      </c>
      <c r="BZ412" s="194">
        <f t="shared" si="2354"/>
        <v>124466136</v>
      </c>
      <c r="CA412" s="194">
        <f t="shared" si="2355"/>
        <v>126830993</v>
      </c>
      <c r="CB412" s="871"/>
      <c r="CC412" s="874"/>
      <c r="CD412" s="874"/>
      <c r="CE412" s="194">
        <f t="shared" si="2356"/>
        <v>0</v>
      </c>
      <c r="CF412" s="194" t="str">
        <f>IF(CC412&lt;&gt;"",IF(AND(CC412/$DN$5&lt;=$CF$15,CC412/$DS$5&gt;=$CF$16),"CUMPLE","RECHAZADO"),"")</f>
        <v/>
      </c>
      <c r="CG412" s="194">
        <f t="shared" si="2357"/>
        <v>0</v>
      </c>
      <c r="CH412" s="194">
        <f t="shared" si="2358"/>
        <v>0</v>
      </c>
      <c r="CI412" s="194"/>
      <c r="CJ412" s="232">
        <f t="shared" si="2359"/>
        <v>20579759544</v>
      </c>
      <c r="CK412" s="197">
        <f t="shared" si="2360"/>
        <v>1236702409</v>
      </c>
      <c r="CL412" s="232">
        <f t="shared" si="2045"/>
        <v>21816461953</v>
      </c>
      <c r="CM412" s="871"/>
      <c r="CN412" s="200">
        <f t="shared" si="2362"/>
        <v>20196034881</v>
      </c>
      <c r="CO412" s="200">
        <f t="shared" si="2363"/>
        <v>1070513576</v>
      </c>
      <c r="CP412" s="200">
        <f t="shared" si="2048"/>
        <v>21266548457</v>
      </c>
      <c r="CQ412" s="871"/>
      <c r="CR412" s="194">
        <f t="shared" si="2049"/>
        <v>20579759544</v>
      </c>
      <c r="CS412" s="194">
        <f>(W412*$DP$5)+X412+(AF412*$DQ$5)+(AK412*$DR$5)+(AP412*$DS$5)+AV412+(BA412*$DQ$5)+(BF412*$DR$5)+(BK412*$DS$5)+BQ412+BV412+BW412+CC412+CD412</f>
        <v>1236702408.72</v>
      </c>
      <c r="CT412" s="200">
        <f t="shared" si="2365"/>
        <v>21816461952.720001</v>
      </c>
      <c r="CU412" s="874">
        <v>21816461952.720001</v>
      </c>
      <c r="CV412" s="200" t="str">
        <f t="shared" si="2051"/>
        <v>OK</v>
      </c>
      <c r="CW412" s="136"/>
      <c r="DB412" s="879" t="str">
        <f t="shared" si="2052"/>
        <v>HABILITADO</v>
      </c>
      <c r="DC412" s="487"/>
    </row>
    <row r="413" spans="1:107" x14ac:dyDescent="0.25">
      <c r="A413" s="1039"/>
      <c r="B413" s="870">
        <v>4</v>
      </c>
      <c r="C413" s="1039"/>
      <c r="D413" s="726"/>
      <c r="E413" s="871"/>
      <c r="F413" s="872">
        <v>32291205642</v>
      </c>
      <c r="G413" s="873" t="str">
        <f t="shared" ref="G413" si="2374">IF(F413&lt;&gt;"",IF(F413=$DV$6,"CUMPLE","RECHAZADO"),"")</f>
        <v>CUMPLE</v>
      </c>
      <c r="H413" s="874" t="s">
        <v>1538</v>
      </c>
      <c r="I413" s="880">
        <v>28878004742</v>
      </c>
      <c r="J413" s="208">
        <v>548682090</v>
      </c>
      <c r="K413" s="173">
        <f t="shared" si="2326"/>
        <v>548682090</v>
      </c>
      <c r="L413" s="724" t="e">
        <f t="shared" si="2327"/>
        <v>#DIV/0!</v>
      </c>
      <c r="M413" s="175" t="e">
        <f t="shared" si="2328"/>
        <v>#DIV/0!</v>
      </c>
      <c r="N413" s="176" t="e">
        <f t="shared" si="2329"/>
        <v>#DIV/0!</v>
      </c>
      <c r="O413" s="177" t="e">
        <f t="shared" si="2330"/>
        <v>#DIV/0!</v>
      </c>
      <c r="P413" s="178" t="str">
        <f>IF(H413&lt;&gt;"",IF(J413=K413,IF(H413="SI",IF(AND(I413&lt;=$DF$6,I413&gt;=($DF$6*0.9)),"CUMPLE","NO CUMPLE"),IF(I413=$DF$6,"CUMPLE","NO CUMPLE")),"NO CUMPLE"),"")</f>
        <v>CUMPLE</v>
      </c>
      <c r="Q413" s="725">
        <f t="shared" si="2331"/>
        <v>0</v>
      </c>
      <c r="R413" s="180">
        <f t="shared" si="2054"/>
        <v>29426686832</v>
      </c>
      <c r="S413" s="180">
        <f t="shared" si="2016"/>
        <v>28878004742</v>
      </c>
      <c r="T413" s="209"/>
      <c r="U413" s="209"/>
      <c r="V413" s="871"/>
      <c r="W413" s="874">
        <v>1280233</v>
      </c>
      <c r="X413" s="876">
        <v>1945954.16</v>
      </c>
      <c r="Y413" s="184">
        <f>ROUND(W413*$DP$6,0)</f>
        <v>102418640</v>
      </c>
      <c r="Z413" s="184">
        <f t="shared" si="2017"/>
        <v>1945954</v>
      </c>
      <c r="AA413" s="1044"/>
      <c r="AB413" s="185" t="str">
        <f>IF(W413&lt;&gt;"",IF((Y413/$DP$6)/$DN$6&lt;=$AA$20,"CUMPLE","RECHAZADO"),"")</f>
        <v>CUMPLE</v>
      </c>
      <c r="AC413" s="186">
        <f t="shared" si="2335"/>
        <v>104364594</v>
      </c>
      <c r="AD413" s="186">
        <f t="shared" si="2336"/>
        <v>102418640</v>
      </c>
      <c r="AE413" s="209"/>
      <c r="AF413" s="874">
        <v>191905</v>
      </c>
      <c r="AG413" s="184">
        <f>ROUND(AF413*$DQ$6,0)</f>
        <v>5757150</v>
      </c>
      <c r="AH413" s="1044"/>
      <c r="AI413" s="185" t="str">
        <f>IF(AF413&lt;&gt;"",IF(AG413/$DQ$6&lt;=$AH$20,"CUMPLE","RECHAZADO"),"")</f>
        <v>CUMPLE</v>
      </c>
      <c r="AJ413" s="209"/>
      <c r="AK413" s="874">
        <v>153168</v>
      </c>
      <c r="AL413" s="184">
        <f>ROUND(AK413*$DR$6,0)</f>
        <v>12253440</v>
      </c>
      <c r="AM413" s="1044"/>
      <c r="AN413" s="185" t="str">
        <f>IF(AK413&lt;&gt;"",IF(AL413/$DR$6&lt;=$AM$20,"CUMPLE","RECHAZADO"),"")</f>
        <v>CUMPLE</v>
      </c>
      <c r="AO413" s="209"/>
      <c r="AP413" s="874"/>
      <c r="AQ413" s="184">
        <f>ROUND(AP413*$DS$6,0)</f>
        <v>0</v>
      </c>
      <c r="AR413" s="1044"/>
      <c r="AS413" s="185" t="str">
        <f>IF(AP413&lt;&gt;"",IF(AQ413/$DR$6&lt;=$AR$20,"CUMPLE","RECHAZADO"),"")</f>
        <v/>
      </c>
      <c r="AT413" s="185"/>
      <c r="AU413" s="194">
        <f t="shared" si="2340"/>
        <v>18010590</v>
      </c>
      <c r="AV413" s="874">
        <v>3422012</v>
      </c>
      <c r="AW413" s="877">
        <f t="shared" si="2341"/>
        <v>3422012</v>
      </c>
      <c r="AX413" s="877">
        <f t="shared" si="2342"/>
        <v>21432602</v>
      </c>
      <c r="AY413" s="877" t="str">
        <f>IF(AV413&lt;&gt;"",IF(AN413="CUMPLE","CUMPLE","NO CUMPLE"),"")</f>
        <v>CUMPLE</v>
      </c>
      <c r="AZ413" s="871"/>
      <c r="BA413" s="874">
        <v>12694163</v>
      </c>
      <c r="BB413" s="184">
        <f>ROUND(BA413*$DQ$6,0)</f>
        <v>380824890</v>
      </c>
      <c r="BC413" s="184">
        <f t="shared" ref="BC413" si="2375">$BC$6</f>
        <v>599037720</v>
      </c>
      <c r="BD413" s="185" t="str">
        <f t="shared" si="2029"/>
        <v>CUMPLE</v>
      </c>
      <c r="BE413" s="209"/>
      <c r="BF413" s="874">
        <v>11926684</v>
      </c>
      <c r="BG413" s="184">
        <f>ROUND(BF413*$DR$6,0)</f>
        <v>954134720</v>
      </c>
      <c r="BH413" s="184">
        <f t="shared" ref="BH413" si="2376">$BH$6</f>
        <v>1500854400</v>
      </c>
      <c r="BI413" s="185" t="str">
        <f t="shared" si="2347"/>
        <v>CUMPLE</v>
      </c>
      <c r="BJ413" s="209"/>
      <c r="BK413" s="874"/>
      <c r="BL413" s="184">
        <f>ROUND(BK413*$DS$6,0)</f>
        <v>0</v>
      </c>
      <c r="BM413" s="1044"/>
      <c r="BN413" s="185" t="str">
        <f>IF(BK413&lt;&gt;"",IF((BL413/$DR$6)/$DN$6&lt;=$BM$20,"CUMPLE","RECHAZADO"),"")</f>
        <v/>
      </c>
      <c r="BO413" s="878"/>
      <c r="BP413" s="194">
        <f t="shared" si="2349"/>
        <v>1334959610</v>
      </c>
      <c r="BQ413" s="874">
        <v>253642326</v>
      </c>
      <c r="BR413" s="877">
        <f t="shared" si="2350"/>
        <v>253642326</v>
      </c>
      <c r="BS413" s="877">
        <f t="shared" si="2351"/>
        <v>1588601936</v>
      </c>
      <c r="BT413" s="877" t="str">
        <f>IF(BQ413&lt;&gt;"",IF(BI413="CUMPLE","CUMPLE","NO CUMPLE"),"")</f>
        <v>CUMPLE</v>
      </c>
      <c r="BU413" s="871"/>
      <c r="BV413" s="874">
        <v>142743059</v>
      </c>
      <c r="BW413" s="874">
        <v>2712118</v>
      </c>
      <c r="BX413" s="194">
        <f t="shared" si="2353"/>
        <v>2712118</v>
      </c>
      <c r="BY413" s="194" t="str">
        <f>IF(BV413&lt;&gt;"",IF(AND(BV413/$DN$6&lt;=$BY$15,BV413/$DN$6&gt;=$BY$16),"CUMPLE","RECHAZADO"),"")</f>
        <v>CUMPLE</v>
      </c>
      <c r="BZ413" s="194">
        <f t="shared" si="2354"/>
        <v>142743059</v>
      </c>
      <c r="CA413" s="194">
        <f t="shared" si="2355"/>
        <v>145455177</v>
      </c>
      <c r="CB413" s="871"/>
      <c r="CC413" s="874"/>
      <c r="CD413" s="874"/>
      <c r="CE413" s="194">
        <f t="shared" si="2356"/>
        <v>0</v>
      </c>
      <c r="CF413" s="194" t="str">
        <f>IF(CC413&lt;&gt;"",IF(AND(CC413/$DN$6&lt;=$CF$15,CC413/$DS$6&gt;=$CF$16),"CUMPLE","RECHAZADO"),"")</f>
        <v/>
      </c>
      <c r="CG413" s="194">
        <f t="shared" si="2357"/>
        <v>0</v>
      </c>
      <c r="CH413" s="194">
        <f t="shared" si="2358"/>
        <v>0</v>
      </c>
      <c r="CI413" s="194"/>
      <c r="CJ413" s="232">
        <f t="shared" si="2359"/>
        <v>29426686832</v>
      </c>
      <c r="CK413" s="197">
        <f t="shared" si="2360"/>
        <v>1859854309</v>
      </c>
      <c r="CL413" s="232">
        <f t="shared" si="2045"/>
        <v>31286541141</v>
      </c>
      <c r="CM413" s="871"/>
      <c r="CN413" s="200">
        <f t="shared" si="2362"/>
        <v>28878004742</v>
      </c>
      <c r="CO413" s="200">
        <f t="shared" si="2363"/>
        <v>1598131899</v>
      </c>
      <c r="CP413" s="200">
        <f t="shared" si="2048"/>
        <v>30476136641</v>
      </c>
      <c r="CQ413" s="871"/>
      <c r="CR413" s="194">
        <f t="shared" si="2049"/>
        <v>29426686832</v>
      </c>
      <c r="CS413" s="194">
        <f>(W413*$DP$6)+X413+(AF413*$DQ$6)+(AK413*$DR$6)+(AP413*$DS$6)+AV413+(BA413*$DQ$6)+(BF413*$DR$6)+(BK413*$DS$6)+BQ413+BV413+BW413+CC413+CD413</f>
        <v>1859854309.1599998</v>
      </c>
      <c r="CT413" s="200">
        <f t="shared" si="2365"/>
        <v>31286541141.16</v>
      </c>
      <c r="CU413" s="874">
        <v>31286541141.16</v>
      </c>
      <c r="CV413" s="200" t="str">
        <f t="shared" si="2051"/>
        <v>OK</v>
      </c>
      <c r="CW413" s="136"/>
      <c r="DB413" s="879" t="str">
        <f t="shared" si="2052"/>
        <v>HABILITADO</v>
      </c>
      <c r="DC413" s="487"/>
    </row>
    <row r="414" spans="1:107" hidden="1" x14ac:dyDescent="0.25">
      <c r="A414" s="1040"/>
      <c r="B414" s="785">
        <v>5</v>
      </c>
      <c r="C414" s="1043"/>
      <c r="D414" s="220"/>
      <c r="E414" s="156"/>
      <c r="F414" s="786"/>
      <c r="G414" s="752" t="str">
        <f t="shared" ref="G414" si="2377">IF(F414&lt;&gt;"",IF(F414=$DV$7,"CUMPLE","RECHAZADO"),"")</f>
        <v/>
      </c>
      <c r="H414" s="753"/>
      <c r="I414" s="787"/>
      <c r="J414" s="788"/>
      <c r="K414" s="845">
        <f t="shared" si="2326"/>
        <v>0</v>
      </c>
      <c r="L414" s="174" t="e">
        <f t="shared" si="2327"/>
        <v>#DIV/0!</v>
      </c>
      <c r="M414" s="175" t="e">
        <f t="shared" si="2328"/>
        <v>#DIV/0!</v>
      </c>
      <c r="N414" s="176" t="e">
        <f t="shared" si="2329"/>
        <v>#DIV/0!</v>
      </c>
      <c r="O414" s="177" t="e">
        <f t="shared" si="2330"/>
        <v>#DIV/0!</v>
      </c>
      <c r="P414" s="846" t="str">
        <f>IF(H414&lt;&gt;"",IF(J414=K414,IF(H414="SI",IF(AND(I414&lt;=$DF$7,I414&gt;=($DF$7*0.9)),"CUMPLE","NO CUMPLE"),IF(I414=$DF$7,"CUMPLE","NO CUMPLE")),"NO CUMPLE"),"")</f>
        <v/>
      </c>
      <c r="Q414" s="179">
        <f t="shared" si="2331"/>
        <v>0</v>
      </c>
      <c r="R414" s="847" t="str">
        <f t="shared" si="2054"/>
        <v/>
      </c>
      <c r="S414" s="847" t="str">
        <f t="shared" si="2016"/>
        <v/>
      </c>
      <c r="T414" s="789"/>
      <c r="U414" s="790"/>
      <c r="V414" s="155"/>
      <c r="W414" s="753"/>
      <c r="X414" s="791"/>
      <c r="Y414" s="848">
        <f>ROUND(W414*$DP$7,0)</f>
        <v>0</v>
      </c>
      <c r="Z414" s="848">
        <f t="shared" si="2017"/>
        <v>0</v>
      </c>
      <c r="AA414" s="1045"/>
      <c r="AB414" s="849" t="str">
        <f>IF(W414&lt;&gt;"",IF((Y414/$DP$7)/$DN$7&lt;=$AA$20,"CUMPLE","RECHAZADO"),"")</f>
        <v/>
      </c>
      <c r="AC414" s="850">
        <f t="shared" si="2335"/>
        <v>0</v>
      </c>
      <c r="AD414" s="850">
        <f t="shared" si="2336"/>
        <v>0</v>
      </c>
      <c r="AE414" s="789"/>
      <c r="AF414" s="753"/>
      <c r="AG414" s="848">
        <f>ROUND(AF414*$DQ$7,0)</f>
        <v>0</v>
      </c>
      <c r="AH414" s="1045"/>
      <c r="AI414" s="849" t="str">
        <f>IF(AF414&lt;&gt;"",IF(AG414/$DQ$7&lt;=$AH$20,"CUMPLE","RECHAZADO"),"")</f>
        <v/>
      </c>
      <c r="AJ414" s="789"/>
      <c r="AK414" s="753"/>
      <c r="AL414" s="848">
        <f>ROUND(AK414*$DR$7,0)</f>
        <v>0</v>
      </c>
      <c r="AM414" s="1045"/>
      <c r="AN414" s="849" t="str">
        <f>IF(AK414&lt;&gt;"",IF(AL414/$DR$7&lt;=$AM$20,"CUMPLE","RECHAZADO"),"")</f>
        <v/>
      </c>
      <c r="AO414" s="789"/>
      <c r="AP414" s="753"/>
      <c r="AQ414" s="848">
        <f>ROUND(AP414*$DS$7,0)</f>
        <v>0</v>
      </c>
      <c r="AR414" s="1045"/>
      <c r="AS414" s="849" t="str">
        <f>IF(AP414&lt;&gt;"",IF(AQ414/$DR$7&lt;=$AR$20,"CUMPLE","RECHAZADO"),"")</f>
        <v/>
      </c>
      <c r="AT414" s="792"/>
      <c r="AU414" s="851">
        <f t="shared" si="2340"/>
        <v>0</v>
      </c>
      <c r="AV414" s="753"/>
      <c r="AW414" s="852">
        <f t="shared" si="2341"/>
        <v>0</v>
      </c>
      <c r="AX414" s="852">
        <f t="shared" si="2342"/>
        <v>0</v>
      </c>
      <c r="AY414" s="852" t="str">
        <f>IF(AV414&lt;&gt;"",IF(AI414="CUMPLE",IF(AN414="CUMPLE","CUMPLE","NO CUMPLE"),"NO CUMPLE")," ")</f>
        <v xml:space="preserve"> </v>
      </c>
      <c r="AZ414" s="155"/>
      <c r="BA414" s="753"/>
      <c r="BB414" s="848">
        <f>ROUND(BA414*$DQ$7,0)</f>
        <v>0</v>
      </c>
      <c r="BC414" s="853">
        <f t="shared" ref="BC414" si="2378">$BC$7</f>
        <v>512088380</v>
      </c>
      <c r="BD414" s="854" t="str">
        <f t="shared" si="2029"/>
        <v/>
      </c>
      <c r="BE414" s="789"/>
      <c r="BF414" s="753"/>
      <c r="BG414" s="848">
        <f>ROUND(BF414*$DR$7,0)</f>
        <v>0</v>
      </c>
      <c r="BH414" s="848">
        <f t="shared" ref="BH414" si="2379">$BH$7</f>
        <v>1342093772</v>
      </c>
      <c r="BI414" s="854" t="str">
        <f t="shared" si="2347"/>
        <v/>
      </c>
      <c r="BJ414" s="789"/>
      <c r="BK414" s="753"/>
      <c r="BL414" s="848">
        <f>ROUND(BK414*$DS$7,0)</f>
        <v>0</v>
      </c>
      <c r="BM414" s="1045"/>
      <c r="BN414" s="849" t="str">
        <f>IF(BK414&lt;&gt;"",IF((BL414/$DR$7)/$DN$7&lt;=$BM$20,"CUMPLE","RECHAZADO"),"")</f>
        <v/>
      </c>
      <c r="BO414" s="793"/>
      <c r="BP414" s="851">
        <f t="shared" si="2349"/>
        <v>0</v>
      </c>
      <c r="BQ414" s="753"/>
      <c r="BR414" s="852">
        <f t="shared" si="2350"/>
        <v>0</v>
      </c>
      <c r="BS414" s="852">
        <f t="shared" si="2351"/>
        <v>0</v>
      </c>
      <c r="BT414" s="852" t="str">
        <f>IF(BQ414&lt;&gt;"",IF(BD414="CUMPLE",IF(BI414="CUMPLE","CUMPLE","NO CUMPLE"),"NO CUMPLE")," ")</f>
        <v xml:space="preserve"> </v>
      </c>
      <c r="BU414" s="155"/>
      <c r="BV414" s="753"/>
      <c r="BW414" s="753"/>
      <c r="BX414" s="855">
        <f t="shared" si="2353"/>
        <v>0</v>
      </c>
      <c r="BY414" s="855" t="str">
        <f>IF(BV414&lt;&gt;"",IF(AND(BV414/$DN$7&lt;=$BY$15,BV414/$DN$7&gt;=$BY$16),"CUMPLE","RECHAZADO"),"")</f>
        <v/>
      </c>
      <c r="BZ414" s="855">
        <f t="shared" si="2354"/>
        <v>0</v>
      </c>
      <c r="CA414" s="855">
        <f t="shared" si="2355"/>
        <v>0</v>
      </c>
      <c r="CB414" s="155"/>
      <c r="CC414" s="753"/>
      <c r="CD414" s="753"/>
      <c r="CE414" s="855">
        <f t="shared" si="2356"/>
        <v>0</v>
      </c>
      <c r="CF414" s="855" t="str">
        <f>IF(CC414&lt;&gt;"",IF(AND(CC414/$DN$7&lt;=$CF$15,CC414/$DS$7&gt;=$CF$16),"CUMPLE","RECHAZADO"),"")</f>
        <v/>
      </c>
      <c r="CG414" s="855">
        <f t="shared" si="2357"/>
        <v>0</v>
      </c>
      <c r="CH414" s="855">
        <f t="shared" si="2358"/>
        <v>0</v>
      </c>
      <c r="CI414" s="794"/>
      <c r="CJ414" s="856" t="str">
        <f t="shared" si="2359"/>
        <v/>
      </c>
      <c r="CK414" s="857">
        <f t="shared" si="2360"/>
        <v>0</v>
      </c>
      <c r="CL414" s="858" t="str">
        <f t="shared" si="2045"/>
        <v/>
      </c>
      <c r="CM414" s="155"/>
      <c r="CN414" s="859" t="str">
        <f t="shared" si="2362"/>
        <v/>
      </c>
      <c r="CO414" s="860">
        <f t="shared" si="2363"/>
        <v>0</v>
      </c>
      <c r="CP414" s="861" t="str">
        <f t="shared" si="2048"/>
        <v/>
      </c>
      <c r="CQ414" s="156"/>
      <c r="CR414" s="862">
        <f t="shared" si="2049"/>
        <v>0</v>
      </c>
      <c r="CS414" s="855">
        <f>(W414*$DP$7)+X414+(AF414*$DQ$7)+(AK414*$DR$7)+(AP414*$DS$7)+AV414+(BA414*$DQ$7)+(BF414*$DR$7)+(BK414*$DS$7)+BQ414+BV414+BW414+CC414+CD414</f>
        <v>0</v>
      </c>
      <c r="CT414" s="861">
        <f t="shared" si="2365"/>
        <v>0</v>
      </c>
      <c r="CU414" s="863"/>
      <c r="CV414" s="861" t="str">
        <f t="shared" si="2051"/>
        <v/>
      </c>
      <c r="DB414" s="864" t="str">
        <f t="shared" si="2052"/>
        <v/>
      </c>
      <c r="DC414" s="865"/>
    </row>
    <row r="415" spans="1:107" x14ac:dyDescent="0.25">
      <c r="A415" s="1039"/>
      <c r="B415" s="870">
        <v>6</v>
      </c>
      <c r="C415" s="1039"/>
      <c r="D415" s="726"/>
      <c r="E415" s="871"/>
      <c r="F415" s="872">
        <v>26104086008</v>
      </c>
      <c r="G415" s="873" t="str">
        <f t="shared" ref="G415" si="2380">IF(F415&lt;&gt;"",IF(F415=$DV$8,"CUMPLE","RECHAZADO"),"")</f>
        <v>CUMPLE</v>
      </c>
      <c r="H415" s="874" t="s">
        <v>1538</v>
      </c>
      <c r="I415" s="880">
        <v>23701756967</v>
      </c>
      <c r="J415" s="208">
        <v>450333382</v>
      </c>
      <c r="K415" s="173">
        <f t="shared" si="2326"/>
        <v>450333382</v>
      </c>
      <c r="L415" s="724" t="e">
        <f t="shared" si="2327"/>
        <v>#DIV/0!</v>
      </c>
      <c r="M415" s="175" t="e">
        <f t="shared" si="2328"/>
        <v>#DIV/0!</v>
      </c>
      <c r="N415" s="176" t="e">
        <f t="shared" si="2329"/>
        <v>#DIV/0!</v>
      </c>
      <c r="O415" s="177" t="e">
        <f t="shared" si="2330"/>
        <v>#DIV/0!</v>
      </c>
      <c r="P415" s="178" t="str">
        <f>IF(H415&lt;&gt;"",IF(J415=K415,IF(H415="SI",IF(AND(I415&lt;=$DF$8,I415&gt;=($DF$8*0.9)),"CUMPLE","NO CUMPLE"),IF(I415=$DF$8,"CUMPLE","NO CUMPLE")),"NO CUMPLE"),"")</f>
        <v>CUMPLE</v>
      </c>
      <c r="Q415" s="725">
        <f t="shared" si="2331"/>
        <v>0</v>
      </c>
      <c r="R415" s="180">
        <f t="shared" si="2054"/>
        <v>24152090349</v>
      </c>
      <c r="S415" s="180">
        <f t="shared" si="2016"/>
        <v>23701756967</v>
      </c>
      <c r="T415" s="209"/>
      <c r="U415" s="209"/>
      <c r="V415" s="871"/>
      <c r="W415" s="874">
        <v>1242006</v>
      </c>
      <c r="X415" s="876">
        <v>1368690.61</v>
      </c>
      <c r="Y415" s="184">
        <f>ROUND(W415*$DP$8,0)</f>
        <v>72036348</v>
      </c>
      <c r="Z415" s="184">
        <f t="shared" si="2017"/>
        <v>1368691</v>
      </c>
      <c r="AA415" s="1044"/>
      <c r="AB415" s="185" t="str">
        <f>IF(W415&lt;&gt;"",IF((Y415/$DP$8)/$DN$8&lt;=$AA$20,"CUMPLE","RECHAZADO"),"")</f>
        <v>CUMPLE</v>
      </c>
      <c r="AC415" s="186">
        <f t="shared" si="2335"/>
        <v>73405039</v>
      </c>
      <c r="AD415" s="186">
        <f t="shared" si="2336"/>
        <v>72036348</v>
      </c>
      <c r="AE415" s="209"/>
      <c r="AF415" s="874">
        <v>186484</v>
      </c>
      <c r="AG415" s="184">
        <f>ROUND(AF415*$DQ$8,0)</f>
        <v>2610776</v>
      </c>
      <c r="AH415" s="1044"/>
      <c r="AI415" s="185" t="str">
        <f>IF(AF415&lt;&gt;"",IF(AG415/$DQ$8&lt;=$AH$20,"CUMPLE","RECHAZADO"),"")</f>
        <v>CUMPLE</v>
      </c>
      <c r="AJ415" s="209"/>
      <c r="AK415" s="874">
        <v>148842</v>
      </c>
      <c r="AL415" s="184">
        <f>ROUND(AK415*$DR$8,0)</f>
        <v>8632836</v>
      </c>
      <c r="AM415" s="1044"/>
      <c r="AN415" s="185" t="str">
        <f>IF(AK415&lt;&gt;"",IF(AL415/$DR$8&lt;=$AM$20,"CUMPLE","RECHAZADO"),"")</f>
        <v>CUMPLE</v>
      </c>
      <c r="AO415" s="209"/>
      <c r="AP415" s="874"/>
      <c r="AQ415" s="184">
        <f>ROUND(AP415*$DS$8,0)</f>
        <v>0</v>
      </c>
      <c r="AR415" s="1044"/>
      <c r="AS415" s="185" t="str">
        <f>IF(AP415&lt;&gt;"",IF(AQ415/$DR$8&lt;=$AR$20,"CUMPLE","RECHAZADO"),"")</f>
        <v/>
      </c>
      <c r="AT415" s="185"/>
      <c r="AU415" s="194">
        <f t="shared" si="2340"/>
        <v>11243612</v>
      </c>
      <c r="AV415" s="874">
        <v>2136286</v>
      </c>
      <c r="AW415" s="877">
        <f t="shared" si="2341"/>
        <v>2136286</v>
      </c>
      <c r="AX415" s="877">
        <f t="shared" si="2342"/>
        <v>13379898</v>
      </c>
      <c r="AY415" s="877" t="str">
        <f>IF(AV415&lt;&gt;"",IF(AN415="CUMPLE","CUMPLE","NO CUMPLE"),"")</f>
        <v>CUMPLE</v>
      </c>
      <c r="AZ415" s="871"/>
      <c r="BA415" s="874">
        <v>12468928</v>
      </c>
      <c r="BB415" s="184">
        <f>ROUND(BA415*$DQ$8,0)</f>
        <v>174564992</v>
      </c>
      <c r="BC415" s="184">
        <f t="shared" ref="BC415" si="2381">$BC$8</f>
        <v>282572794</v>
      </c>
      <c r="BD415" s="185" t="str">
        <f t="shared" si="2029"/>
        <v>CUMPLE</v>
      </c>
      <c r="BE415" s="209"/>
      <c r="BF415" s="874">
        <v>11715067</v>
      </c>
      <c r="BG415" s="184">
        <f>ROUND(BF415*$DR$8,0)</f>
        <v>679473886</v>
      </c>
      <c r="BH415" s="184">
        <f t="shared" ref="BH415" si="2382">$BH$8</f>
        <v>1099881666</v>
      </c>
      <c r="BI415" s="185" t="str">
        <f t="shared" si="2347"/>
        <v>CUMPLE</v>
      </c>
      <c r="BJ415" s="209"/>
      <c r="BK415" s="874"/>
      <c r="BL415" s="184">
        <f>ROUND(BK415*$DS$8,0)</f>
        <v>0</v>
      </c>
      <c r="BM415" s="1044"/>
      <c r="BN415" s="185" t="str">
        <f>IF(BK415&lt;&gt;"",IF((BL415/$DR$8)/$DN$8&lt;=$BM$20,"CUMPLE","RECHAZADO"),"")</f>
        <v/>
      </c>
      <c r="BO415" s="878"/>
      <c r="BP415" s="194">
        <f t="shared" si="2349"/>
        <v>854038878</v>
      </c>
      <c r="BQ415" s="874">
        <v>162267387</v>
      </c>
      <c r="BR415" s="877">
        <f t="shared" si="2350"/>
        <v>162267387</v>
      </c>
      <c r="BS415" s="877">
        <f t="shared" si="2351"/>
        <v>1016306265</v>
      </c>
      <c r="BT415" s="877" t="str">
        <f>IF(BQ415&lt;&gt;"",IF(BI415="CUMPLE","CUMPLE","NO CUMPLE"),"")</f>
        <v>CUMPLE</v>
      </c>
      <c r="BU415" s="871"/>
      <c r="BV415" s="874">
        <v>131177057</v>
      </c>
      <c r="BW415" s="874">
        <v>2492364</v>
      </c>
      <c r="BX415" s="194">
        <f t="shared" si="2353"/>
        <v>2492364</v>
      </c>
      <c r="BY415" s="194" t="str">
        <f>IF(BV415&lt;&gt;"",IF(AND(BV415/$DN$8&lt;=$BY$15,BV415/$DN$8&gt;=$BY$16),"CUMPLE","RECHAZADO"),"")</f>
        <v>CUMPLE</v>
      </c>
      <c r="BZ415" s="194">
        <f t="shared" si="2354"/>
        <v>131177057</v>
      </c>
      <c r="CA415" s="194">
        <f t="shared" si="2355"/>
        <v>133669421</v>
      </c>
      <c r="CB415" s="871"/>
      <c r="CC415" s="874"/>
      <c r="CD415" s="874"/>
      <c r="CE415" s="194">
        <f t="shared" si="2356"/>
        <v>0</v>
      </c>
      <c r="CF415" s="194" t="str">
        <f>IF(CC415&lt;&gt;"",IF(AND(CC415/$DN$8&lt;=$CF$15,CC415/$DS$8&gt;=$CF$16),"CUMPLE","RECHAZADO"),"")</f>
        <v/>
      </c>
      <c r="CG415" s="194">
        <f t="shared" si="2357"/>
        <v>0</v>
      </c>
      <c r="CH415" s="194">
        <f t="shared" si="2358"/>
        <v>0</v>
      </c>
      <c r="CI415" s="194"/>
      <c r="CJ415" s="232">
        <f t="shared" si="2359"/>
        <v>24152090349</v>
      </c>
      <c r="CK415" s="197">
        <f t="shared" si="2360"/>
        <v>1236760623</v>
      </c>
      <c r="CL415" s="232">
        <f t="shared" si="2045"/>
        <v>25388850972</v>
      </c>
      <c r="CM415" s="871"/>
      <c r="CN415" s="200">
        <f t="shared" si="2362"/>
        <v>23701756967</v>
      </c>
      <c r="CO415" s="200">
        <f t="shared" si="2363"/>
        <v>1068495895</v>
      </c>
      <c r="CP415" s="200">
        <f t="shared" si="2048"/>
        <v>24770252862</v>
      </c>
      <c r="CQ415" s="871"/>
      <c r="CR415" s="194">
        <f t="shared" si="2049"/>
        <v>24152090349</v>
      </c>
      <c r="CS415" s="194">
        <f>(W415*$DP$8)+X415+(AF415*$DQ$8)+(AK415*$DR$8)+(AP415*$DS$8)+AV415+(BA415*$DQ$8)+(BF415*$DR$8)+(BK415*$DS$8)+BQ415+BV415+BW415+CC415+CD415</f>
        <v>1236760622.6100001</v>
      </c>
      <c r="CT415" s="200">
        <f t="shared" si="2365"/>
        <v>25388850971.610001</v>
      </c>
      <c r="CU415" s="874">
        <v>25388850971.610001</v>
      </c>
      <c r="CV415" s="200" t="str">
        <f t="shared" si="2051"/>
        <v>OK</v>
      </c>
      <c r="CW415" s="136"/>
      <c r="DB415" s="879" t="str">
        <f t="shared" si="2052"/>
        <v>HABILITADO</v>
      </c>
      <c r="DC415" s="487"/>
    </row>
    <row r="416" spans="1:107" hidden="1" x14ac:dyDescent="0.25">
      <c r="A416" s="1041"/>
      <c r="B416" s="167">
        <v>7</v>
      </c>
      <c r="C416" s="1043"/>
      <c r="D416" s="220"/>
      <c r="E416" s="156"/>
      <c r="F416" s="168"/>
      <c r="G416" s="169" t="str">
        <f t="shared" ref="G416" si="2383">IF(F416&lt;&gt;"",IF(F416=$DV$9,"CUMPLE","RECHAZADO"),"")</f>
        <v/>
      </c>
      <c r="H416" s="170"/>
      <c r="I416" s="221"/>
      <c r="J416" s="172"/>
      <c r="K416" s="827">
        <f t="shared" si="2326"/>
        <v>0</v>
      </c>
      <c r="L416" s="174" t="e">
        <f t="shared" si="2327"/>
        <v>#DIV/0!</v>
      </c>
      <c r="M416" s="175" t="e">
        <f t="shared" si="2328"/>
        <v>#DIV/0!</v>
      </c>
      <c r="N416" s="176" t="e">
        <f t="shared" si="2329"/>
        <v>#DIV/0!</v>
      </c>
      <c r="O416" s="177" t="e">
        <f t="shared" si="2330"/>
        <v>#DIV/0!</v>
      </c>
      <c r="P416" s="179" t="str">
        <f>IF(H416&lt;&gt;"",IF(J416=K416,IF(H416="SI",IF(AND(I416&lt;=$DF$9,I416&gt;=($DF$9*0.9)),"CUMPLE","NO CUMPLE"),IF(I416=$DF$9,"CUMPLE","NO CUMPLE")),"NO CUMPLE"),"")</f>
        <v/>
      </c>
      <c r="Q416" s="179">
        <f t="shared" si="2331"/>
        <v>0</v>
      </c>
      <c r="R416" s="828" t="str">
        <f t="shared" si="2054"/>
        <v/>
      </c>
      <c r="S416" s="828" t="str">
        <f t="shared" si="2016"/>
        <v/>
      </c>
      <c r="T416" s="181"/>
      <c r="U416" s="182"/>
      <c r="V416" s="155"/>
      <c r="W416" s="170"/>
      <c r="X416" s="183"/>
      <c r="Y416" s="829">
        <f>ROUND(W416*$DP$9,0)</f>
        <v>0</v>
      </c>
      <c r="Z416" s="829">
        <f t="shared" si="2017"/>
        <v>0</v>
      </c>
      <c r="AA416" s="1045"/>
      <c r="AB416" s="244" t="str">
        <f>IF(W416&lt;&gt;"",IF((Y416/$DP$9)/$DN$9&lt;=$AA$20,"CUMPLE","RECHAZADO"),"")</f>
        <v/>
      </c>
      <c r="AC416" s="830">
        <f t="shared" si="2335"/>
        <v>0</v>
      </c>
      <c r="AD416" s="830">
        <f t="shared" si="2336"/>
        <v>0</v>
      </c>
      <c r="AE416" s="181"/>
      <c r="AF416" s="170"/>
      <c r="AG416" s="829">
        <f>ROUND(AF416*$DQ$9,0)</f>
        <v>0</v>
      </c>
      <c r="AH416" s="1045"/>
      <c r="AI416" s="244" t="str">
        <f>IF(AF416&lt;&gt;"",IF(AG416/$DQ$9&lt;=$AH$20,"CUMPLE","RECHAZADO"),"")</f>
        <v/>
      </c>
      <c r="AJ416" s="181"/>
      <c r="AK416" s="170"/>
      <c r="AL416" s="829">
        <f>ROUND(AK416*$DR$9,0)</f>
        <v>0</v>
      </c>
      <c r="AM416" s="1045"/>
      <c r="AN416" s="244" t="str">
        <f>IF(AK416&lt;&gt;"",IF(AL416/$DR$9&lt;=$AM$20,"CUMPLE","RECHAZADO"),"")</f>
        <v/>
      </c>
      <c r="AO416" s="181"/>
      <c r="AP416" s="170"/>
      <c r="AQ416" s="829">
        <f>ROUND(AP416*$DS$9,0)</f>
        <v>0</v>
      </c>
      <c r="AR416" s="1045"/>
      <c r="AS416" s="244" t="str">
        <f>IF(AP416&lt;&gt;"",IF(AQ416/$DR$9&lt;=$AR$20,"CUMPLE","RECHAZADO"),"")</f>
        <v/>
      </c>
      <c r="AT416" s="187"/>
      <c r="AU416" s="831">
        <f t="shared" si="2340"/>
        <v>0</v>
      </c>
      <c r="AV416" s="170"/>
      <c r="AW416" s="832">
        <f t="shared" si="2341"/>
        <v>0</v>
      </c>
      <c r="AX416" s="832">
        <f t="shared" si="2342"/>
        <v>0</v>
      </c>
      <c r="AY416" s="832" t="str">
        <f t="shared" ref="AY416:AY420" si="2384">IF(AV416&lt;&gt;"",IF(AI416="CUMPLE",IF(AN416="CUMPLE","CUMPLE","NO CUMPLE"),"NO CUMPLE")," ")</f>
        <v xml:space="preserve"> </v>
      </c>
      <c r="AZ416" s="155"/>
      <c r="BA416" s="170"/>
      <c r="BB416" s="829">
        <f>ROUND(BA416*$DQ$9,0)</f>
        <v>0</v>
      </c>
      <c r="BC416" s="834">
        <f t="shared" ref="BC416" si="2385">$BC$9</f>
        <v>498219200</v>
      </c>
      <c r="BD416" s="729" t="str">
        <f t="shared" si="2029"/>
        <v/>
      </c>
      <c r="BE416" s="181"/>
      <c r="BF416" s="170"/>
      <c r="BG416" s="829">
        <f>ROUND(BF416*$DR$9,0)</f>
        <v>0</v>
      </c>
      <c r="BH416" s="829">
        <f t="shared" ref="BH416" si="2386">$BH$9</f>
        <v>1243383400</v>
      </c>
      <c r="BI416" s="729" t="str">
        <f t="shared" si="2347"/>
        <v/>
      </c>
      <c r="BJ416" s="181"/>
      <c r="BK416" s="170"/>
      <c r="BL416" s="829">
        <f>ROUND(BK416*$DS$9,0)</f>
        <v>0</v>
      </c>
      <c r="BM416" s="1045"/>
      <c r="BN416" s="244" t="str">
        <f>IF(BK416&lt;&gt;"",IF((BL416/$DR$9)/$DN$9&lt;=$BM$20,"CUMPLE","RECHAZADO"),"")</f>
        <v/>
      </c>
      <c r="BO416" s="193"/>
      <c r="BP416" s="831">
        <f t="shared" si="2349"/>
        <v>0</v>
      </c>
      <c r="BQ416" s="170"/>
      <c r="BR416" s="832">
        <f t="shared" si="2350"/>
        <v>0</v>
      </c>
      <c r="BS416" s="832">
        <f t="shared" si="2351"/>
        <v>0</v>
      </c>
      <c r="BT416" s="832" t="str">
        <f t="shared" ref="BT416:BT420" si="2387">IF(BQ416&lt;&gt;"",IF(BD416="CUMPLE",IF(BI416="CUMPLE","CUMPLE","NO CUMPLE"),"NO CUMPLE")," ")</f>
        <v xml:space="preserve"> </v>
      </c>
      <c r="BU416" s="155"/>
      <c r="BV416" s="170"/>
      <c r="BW416" s="170"/>
      <c r="BX416" s="835">
        <f t="shared" si="2353"/>
        <v>0</v>
      </c>
      <c r="BY416" s="835" t="str">
        <f>IF(BV416&lt;&gt;"",IF(AND(BV416/$DN$9&lt;=$BY$15,BV416/$DN$9&gt;=$BY$16),"CUMPLE","RECHAZADO"),"")</f>
        <v/>
      </c>
      <c r="BZ416" s="835">
        <f t="shared" si="2354"/>
        <v>0</v>
      </c>
      <c r="CA416" s="835">
        <f t="shared" si="2355"/>
        <v>0</v>
      </c>
      <c r="CB416" s="155"/>
      <c r="CC416" s="170"/>
      <c r="CD416" s="170"/>
      <c r="CE416" s="835">
        <f t="shared" si="2356"/>
        <v>0</v>
      </c>
      <c r="CF416" s="835" t="str">
        <f>IF(CC416&lt;&gt;"",IF(AND(CC416/$DN$9&lt;=$CF$15,CC416/$DS$9&gt;=$CF$16),"CUMPLE","RECHAZADO"),"")</f>
        <v/>
      </c>
      <c r="CG416" s="835">
        <f t="shared" si="2357"/>
        <v>0</v>
      </c>
      <c r="CH416" s="835">
        <f t="shared" si="2358"/>
        <v>0</v>
      </c>
      <c r="CI416" s="195"/>
      <c r="CJ416" s="86" t="str">
        <f t="shared" si="2359"/>
        <v/>
      </c>
      <c r="CK416" s="836">
        <f t="shared" si="2360"/>
        <v>0</v>
      </c>
      <c r="CL416" s="837" t="str">
        <f t="shared" si="2045"/>
        <v/>
      </c>
      <c r="CM416" s="155"/>
      <c r="CN416" s="838" t="str">
        <f t="shared" si="2362"/>
        <v/>
      </c>
      <c r="CO416" s="839">
        <f t="shared" si="2363"/>
        <v>0</v>
      </c>
      <c r="CP416" s="840" t="str">
        <f t="shared" si="2048"/>
        <v/>
      </c>
      <c r="CQ416" s="156"/>
      <c r="CR416" s="841">
        <f t="shared" si="2049"/>
        <v>0</v>
      </c>
      <c r="CS416" s="835">
        <f>(W416*$DP$9)+X416+(AF416*$DQ$9)+(AK416*$DR$9)+(AP416*$DS$9)+AV416+(BA416*$DQ$9)+(BF416*$DR$9)+(BK416*$DS$9)+BQ416+BV416+BW416+CC416+CD416</f>
        <v>0</v>
      </c>
      <c r="CT416" s="840">
        <f t="shared" si="2365"/>
        <v>0</v>
      </c>
      <c r="CU416" s="842"/>
      <c r="CV416" s="840" t="str">
        <f t="shared" si="2051"/>
        <v/>
      </c>
      <c r="DB416" s="843" t="str">
        <f t="shared" si="2052"/>
        <v/>
      </c>
      <c r="DC416" s="844"/>
    </row>
    <row r="417" spans="1:107" hidden="1" x14ac:dyDescent="0.25">
      <c r="A417" s="1042"/>
      <c r="B417" s="750">
        <v>8</v>
      </c>
      <c r="C417" s="1043"/>
      <c r="D417" s="220"/>
      <c r="E417" s="156"/>
      <c r="F417" s="751"/>
      <c r="G417" s="752" t="str">
        <f t="shared" ref="G417" si="2388">IF(F417&lt;&gt;"",IF(F417=$DV$10,"CUMPLE","RECHAZADO"),"")</f>
        <v/>
      </c>
      <c r="H417" s="753"/>
      <c r="I417" s="754"/>
      <c r="J417" s="784"/>
      <c r="K417" s="756">
        <f t="shared" si="2326"/>
        <v>0</v>
      </c>
      <c r="L417" s="174" t="e">
        <f t="shared" si="2327"/>
        <v>#DIV/0!</v>
      </c>
      <c r="M417" s="175" t="e">
        <f t="shared" si="2328"/>
        <v>#DIV/0!</v>
      </c>
      <c r="N417" s="176" t="e">
        <f t="shared" si="2329"/>
        <v>#DIV/0!</v>
      </c>
      <c r="O417" s="177" t="e">
        <f t="shared" si="2330"/>
        <v>#DIV/0!</v>
      </c>
      <c r="P417" s="757" t="str">
        <f>IF(H417&lt;&gt;"",IF(J417=K417,IF(H417="SI",IF(AND(I417&lt;=$DF$10,I417&gt;=($DF$10*0.9)),"CUMPLE","NO CUMPLE"),IF(I417=$DF$10,"CUMPLE","NO CUMPLE")),"NO CUMPLE"),"")</f>
        <v/>
      </c>
      <c r="Q417" s="179">
        <f t="shared" si="2331"/>
        <v>0</v>
      </c>
      <c r="R417" s="758" t="str">
        <f t="shared" si="2054"/>
        <v/>
      </c>
      <c r="S417" s="758" t="str">
        <f t="shared" si="2016"/>
        <v/>
      </c>
      <c r="T417" s="759"/>
      <c r="U417" s="760"/>
      <c r="V417" s="155"/>
      <c r="W417" s="761"/>
      <c r="X417" s="762"/>
      <c r="Y417" s="763">
        <f>ROUND(W417*$DP$10,0)</f>
        <v>0</v>
      </c>
      <c r="Z417" s="763">
        <f t="shared" si="2017"/>
        <v>0</v>
      </c>
      <c r="AA417" s="1045"/>
      <c r="AB417" s="764" t="str">
        <f>IF(W417&lt;&gt;"",IF((Y417/$DP$10)/$DN$10&lt;=$AA$20,"CUMPLE","RECHAZADO"),"")</f>
        <v/>
      </c>
      <c r="AC417" s="765">
        <f t="shared" si="2335"/>
        <v>0</v>
      </c>
      <c r="AD417" s="765">
        <f t="shared" si="2336"/>
        <v>0</v>
      </c>
      <c r="AE417" s="759"/>
      <c r="AF417" s="761"/>
      <c r="AG417" s="763">
        <f>ROUND(AF417*$DQ$10,0)</f>
        <v>0</v>
      </c>
      <c r="AH417" s="1045"/>
      <c r="AI417" s="764" t="str">
        <f>IF(AF417&lt;&gt;"",IF(AG417/$DQ$10&lt;=$AH$20,"CUMPLE","RECHAZADO"),"")</f>
        <v/>
      </c>
      <c r="AJ417" s="759"/>
      <c r="AK417" s="761"/>
      <c r="AL417" s="763">
        <f>ROUND(AK417*$DR$10,0)</f>
        <v>0</v>
      </c>
      <c r="AM417" s="1045"/>
      <c r="AN417" s="764" t="str">
        <f>IF(AK417&lt;&gt;"",IF(AL417/$DR$10&lt;=$AM$20,"CUMPLE","RECHAZADO"),"")</f>
        <v/>
      </c>
      <c r="AO417" s="759"/>
      <c r="AP417" s="761"/>
      <c r="AQ417" s="763">
        <f>ROUND(AP417*$DS$10,0)</f>
        <v>0</v>
      </c>
      <c r="AR417" s="1045"/>
      <c r="AS417" s="764" t="str">
        <f>IF(AP417&lt;&gt;"",IF(AQ417/$DR$10&lt;=$AR$20,"CUMPLE","RECHAZADO"),"")</f>
        <v/>
      </c>
      <c r="AT417" s="766"/>
      <c r="AU417" s="767">
        <f t="shared" si="2340"/>
        <v>0</v>
      </c>
      <c r="AV417" s="753"/>
      <c r="AW417" s="768">
        <f t="shared" si="2341"/>
        <v>0</v>
      </c>
      <c r="AX417" s="768">
        <f t="shared" si="2342"/>
        <v>0</v>
      </c>
      <c r="AY417" s="768" t="str">
        <f t="shared" si="2384"/>
        <v xml:space="preserve"> </v>
      </c>
      <c r="AZ417" s="155"/>
      <c r="BA417" s="761"/>
      <c r="BB417" s="763">
        <f>ROUND(BA417*$DQ$10,0)</f>
        <v>0</v>
      </c>
      <c r="BC417" s="770">
        <f t="shared" ref="BC417" si="2389">$BC$10</f>
        <v>220195976</v>
      </c>
      <c r="BD417" s="164" t="str">
        <f t="shared" si="2029"/>
        <v/>
      </c>
      <c r="BE417" s="759"/>
      <c r="BF417" s="761"/>
      <c r="BG417" s="763">
        <f>ROUND(BF417*$DR$10,0)</f>
        <v>0</v>
      </c>
      <c r="BH417" s="763">
        <f t="shared" ref="BH417" si="2390">$BH$10</f>
        <v>1034415590</v>
      </c>
      <c r="BI417" s="164" t="str">
        <f t="shared" si="2347"/>
        <v/>
      </c>
      <c r="BJ417" s="759"/>
      <c r="BK417" s="761"/>
      <c r="BL417" s="763">
        <f>ROUND(BK417*$DS$10,0)</f>
        <v>0</v>
      </c>
      <c r="BM417" s="1045"/>
      <c r="BN417" s="764" t="str">
        <f>IF(BK417&lt;&gt;"",IF((BL417/$DR$10)/$DN$10&lt;=$BM$20,"CUMPLE","RECHAZADO"),"")</f>
        <v/>
      </c>
      <c r="BO417" s="771"/>
      <c r="BP417" s="767">
        <f t="shared" si="2349"/>
        <v>0</v>
      </c>
      <c r="BQ417" s="753"/>
      <c r="BR417" s="768">
        <f t="shared" si="2350"/>
        <v>0</v>
      </c>
      <c r="BS417" s="768">
        <f t="shared" si="2351"/>
        <v>0</v>
      </c>
      <c r="BT417" s="768" t="str">
        <f t="shared" si="2387"/>
        <v xml:space="preserve"> </v>
      </c>
      <c r="BU417" s="155"/>
      <c r="BV417" s="753"/>
      <c r="BW417" s="753"/>
      <c r="BX417" s="772">
        <f t="shared" si="2353"/>
        <v>0</v>
      </c>
      <c r="BY417" s="772" t="str">
        <f>IF(BV417&lt;&gt;"",IF(AND(BV417/$DN$10&lt;=$BY$15,BV417/$DN$10&gt;=$BY$16),"CUMPLE","RECHAZADO"),"")</f>
        <v/>
      </c>
      <c r="BZ417" s="772">
        <f t="shared" si="2354"/>
        <v>0</v>
      </c>
      <c r="CA417" s="772">
        <f t="shared" si="2355"/>
        <v>0</v>
      </c>
      <c r="CB417" s="155"/>
      <c r="CC417" s="753"/>
      <c r="CD417" s="753"/>
      <c r="CE417" s="772">
        <f t="shared" si="2356"/>
        <v>0</v>
      </c>
      <c r="CF417" s="772" t="str">
        <f>IF(CC417&lt;&gt;"",IF(AND(CC417/$DN$10&lt;=$CF$15,CC417/$DS$10&gt;=$CF$16),"CUMPLE","RECHAZADO"),"")</f>
        <v/>
      </c>
      <c r="CG417" s="772">
        <f t="shared" si="2357"/>
        <v>0</v>
      </c>
      <c r="CH417" s="772">
        <f t="shared" si="2358"/>
        <v>0</v>
      </c>
      <c r="CI417" s="773"/>
      <c r="CJ417" s="774" t="str">
        <f t="shared" si="2359"/>
        <v/>
      </c>
      <c r="CK417" s="775">
        <f t="shared" si="2360"/>
        <v>0</v>
      </c>
      <c r="CL417" s="776" t="str">
        <f t="shared" si="2045"/>
        <v/>
      </c>
      <c r="CM417" s="155"/>
      <c r="CN417" s="777" t="str">
        <f t="shared" si="2362"/>
        <v/>
      </c>
      <c r="CO417" s="778">
        <f t="shared" si="2363"/>
        <v>0</v>
      </c>
      <c r="CP417" s="779" t="str">
        <f t="shared" si="2048"/>
        <v/>
      </c>
      <c r="CQ417" s="156"/>
      <c r="CR417" s="780">
        <f t="shared" si="2049"/>
        <v>0</v>
      </c>
      <c r="CS417" s="772">
        <f>(W417*$DP$10)+X417+(AF417*$DQ$10)+(AK417*$DR$10)+(AP417*$DS$10)+AV417+(BA417*$DQ$10)+(BF417*$DR$10)+(BK417*$DS$10)+BQ417+BV417+BW417+CC417+CD417</f>
        <v>0</v>
      </c>
      <c r="CT417" s="779">
        <f t="shared" si="2365"/>
        <v>0</v>
      </c>
      <c r="CU417" s="781"/>
      <c r="CV417" s="779" t="str">
        <f t="shared" si="2051"/>
        <v/>
      </c>
      <c r="DB417" s="782" t="str">
        <f t="shared" si="2052"/>
        <v/>
      </c>
      <c r="DC417" s="783"/>
    </row>
    <row r="418" spans="1:107" x14ac:dyDescent="0.25">
      <c r="A418" s="1039"/>
      <c r="B418" s="870">
        <v>9</v>
      </c>
      <c r="C418" s="1039"/>
      <c r="D418" s="726"/>
      <c r="E418" s="871"/>
      <c r="F418" s="872">
        <v>24629524096</v>
      </c>
      <c r="G418" s="873" t="str">
        <f t="shared" ref="G418" si="2391">IF(F418&lt;&gt;"",IF(F418=$DV$11,"CUMPLE","RECHAZADO"),"")</f>
        <v>CUMPLE</v>
      </c>
      <c r="H418" s="874" t="s">
        <v>1538</v>
      </c>
      <c r="I418" s="880">
        <v>22078275005</v>
      </c>
      <c r="J418" s="208">
        <v>419487225</v>
      </c>
      <c r="K418" s="173">
        <f t="shared" si="2326"/>
        <v>419487225</v>
      </c>
      <c r="L418" s="724" t="e">
        <f t="shared" si="2327"/>
        <v>#DIV/0!</v>
      </c>
      <c r="M418" s="175" t="e">
        <f t="shared" si="2328"/>
        <v>#DIV/0!</v>
      </c>
      <c r="N418" s="176" t="e">
        <f t="shared" si="2329"/>
        <v>#DIV/0!</v>
      </c>
      <c r="O418" s="177" t="e">
        <f t="shared" si="2330"/>
        <v>#DIV/0!</v>
      </c>
      <c r="P418" s="178" t="str">
        <f>IF(H418&lt;&gt;"",IF(J418=K418,IF(H418="SI",IF(AND(I418&lt;=$DF$11,I418&gt;=($DF$11*0.9)),"CUMPLE","NO CUMPLE"),IF(I418=$DF$11,"CUMPLE","NO CUMPLE")),"NO CUMPLE"),"")</f>
        <v>CUMPLE</v>
      </c>
      <c r="Q418" s="725">
        <f t="shared" si="2331"/>
        <v>0</v>
      </c>
      <c r="R418" s="180">
        <f t="shared" si="2054"/>
        <v>22497762230</v>
      </c>
      <c r="S418" s="180">
        <f t="shared" si="2016"/>
        <v>22078275005</v>
      </c>
      <c r="T418" s="209"/>
      <c r="U418" s="209"/>
      <c r="V418" s="871"/>
      <c r="W418" s="874">
        <v>1218303</v>
      </c>
      <c r="X418" s="876">
        <v>1712934</v>
      </c>
      <c r="Y418" s="184">
        <f>ROUND(W418*$DP$11,0)</f>
        <v>90154422</v>
      </c>
      <c r="Z418" s="184">
        <f t="shared" si="2017"/>
        <v>1712934</v>
      </c>
      <c r="AA418" s="1044"/>
      <c r="AB418" s="185" t="str">
        <f>IF(W418&lt;&gt;"",IF((Y418/$DP$11)/$DN$11&lt;=$AA$20,"CUMPLE","RECHAZADO"),"")</f>
        <v>CUMPLE</v>
      </c>
      <c r="AC418" s="186">
        <f t="shared" si="2335"/>
        <v>91867356</v>
      </c>
      <c r="AD418" s="186">
        <f t="shared" si="2336"/>
        <v>90154422</v>
      </c>
      <c r="AE418" s="209"/>
      <c r="AF418" s="874">
        <v>181120</v>
      </c>
      <c r="AG418" s="184">
        <f>ROUND(AF418*$DQ$11,0)</f>
        <v>3622400</v>
      </c>
      <c r="AH418" s="1044"/>
      <c r="AI418" s="185" t="str">
        <f>IF(AF418&lt;&gt;"",IF(AG418/$DQ$11&lt;=$AH$20,"CUMPLE","RECHAZADO"),"")</f>
        <v>CUMPLE</v>
      </c>
      <c r="AJ418" s="209"/>
      <c r="AK418" s="874">
        <v>144560</v>
      </c>
      <c r="AL418" s="184">
        <f>ROUND(AK418*$DR$11,0)</f>
        <v>10697440</v>
      </c>
      <c r="AM418" s="1044"/>
      <c r="AN418" s="185" t="str">
        <f>IF(AK418&lt;&gt;"",IF(AL418/$DR$11&lt;=$AM$20,"CUMPLE","RECHAZADO"),"")</f>
        <v>CUMPLE</v>
      </c>
      <c r="AO418" s="209"/>
      <c r="AP418" s="874"/>
      <c r="AQ418" s="184">
        <f>ROUND(AP418*$DS$11,0)</f>
        <v>0</v>
      </c>
      <c r="AR418" s="1044"/>
      <c r="AS418" s="185" t="str">
        <f>IF(AP418&lt;&gt;"",IF(AQ418/$DR$11&lt;=$AR$20,"CUMPLE","RECHAZADO"),"")</f>
        <v/>
      </c>
      <c r="AT418" s="185"/>
      <c r="AU418" s="194">
        <f t="shared" si="2340"/>
        <v>14319840</v>
      </c>
      <c r="AV418" s="874">
        <v>2720770</v>
      </c>
      <c r="AW418" s="877">
        <f t="shared" si="2341"/>
        <v>2720770</v>
      </c>
      <c r="AX418" s="877">
        <f t="shared" si="2342"/>
        <v>17040610</v>
      </c>
      <c r="AY418" s="877" t="str">
        <f t="shared" si="2384"/>
        <v>CUMPLE</v>
      </c>
      <c r="AZ418" s="871"/>
      <c r="BA418" s="874">
        <v>10031523</v>
      </c>
      <c r="BB418" s="184">
        <f>ROUND(BA418*$DQ$11,0)</f>
        <v>200630460</v>
      </c>
      <c r="BC418" s="184">
        <f t="shared" ref="BC418" si="2392">$BC$11</f>
        <v>334384100</v>
      </c>
      <c r="BD418" s="185" t="str">
        <f t="shared" si="2029"/>
        <v>CUMPLE</v>
      </c>
      <c r="BE418" s="209"/>
      <c r="BF418" s="874">
        <v>9425026</v>
      </c>
      <c r="BG418" s="184">
        <f>ROUND(BF418*$DR$11,0)</f>
        <v>697451924</v>
      </c>
      <c r="BH418" s="184">
        <f t="shared" ref="BH418" si="2393">$BH$11</f>
        <v>1162419824</v>
      </c>
      <c r="BI418" s="185" t="str">
        <f t="shared" si="2347"/>
        <v>CUMPLE</v>
      </c>
      <c r="BJ418" s="209"/>
      <c r="BK418" s="874"/>
      <c r="BL418" s="184">
        <f>ROUND(BK418*$DS$11,0)</f>
        <v>0</v>
      </c>
      <c r="BM418" s="1044"/>
      <c r="BN418" s="185" t="str">
        <f>IF(BK418&lt;&gt;"",IF((BL418/$DR$11)/$DN$11&lt;=$BM$20,"CUMPLE","RECHAZADO"),"")</f>
        <v/>
      </c>
      <c r="BO418" s="878"/>
      <c r="BP418" s="194">
        <f t="shared" si="2349"/>
        <v>898082384</v>
      </c>
      <c r="BQ418" s="874">
        <v>170635652.96000001</v>
      </c>
      <c r="BR418" s="877">
        <f t="shared" si="2350"/>
        <v>170635653</v>
      </c>
      <c r="BS418" s="877">
        <f t="shared" si="2351"/>
        <v>1068718037</v>
      </c>
      <c r="BT418" s="877" t="str">
        <f t="shared" si="2387"/>
        <v>CUMPLE</v>
      </c>
      <c r="BU418" s="871"/>
      <c r="BV418" s="874">
        <v>129814308</v>
      </c>
      <c r="BW418" s="874">
        <v>2466472</v>
      </c>
      <c r="BX418" s="194">
        <f t="shared" si="2353"/>
        <v>2466472</v>
      </c>
      <c r="BY418" s="194" t="str">
        <f>IF(BV418&lt;&gt;"",IF(AND(BV418/$DN$11&lt;=$BY$15,BV418/$DN$11&gt;=$BY$16),"CUMPLE","RECHAZADO"),"")</f>
        <v>CUMPLE</v>
      </c>
      <c r="BZ418" s="194">
        <f t="shared" si="2354"/>
        <v>129814308</v>
      </c>
      <c r="CA418" s="194">
        <f t="shared" si="2355"/>
        <v>132280780</v>
      </c>
      <c r="CB418" s="871"/>
      <c r="CC418" s="874"/>
      <c r="CD418" s="874"/>
      <c r="CE418" s="194">
        <f t="shared" si="2356"/>
        <v>0</v>
      </c>
      <c r="CF418" s="194" t="str">
        <f>IF(CC418&lt;&gt;"",IF(AND(CC418/$DN$11&lt;=$CF$15,CC418/$DS$11&gt;=$CF$16),"CUMPLE","RECHAZADO"),"")</f>
        <v/>
      </c>
      <c r="CG418" s="194">
        <f t="shared" si="2357"/>
        <v>0</v>
      </c>
      <c r="CH418" s="194">
        <f t="shared" si="2358"/>
        <v>0</v>
      </c>
      <c r="CI418" s="194"/>
      <c r="CJ418" s="232">
        <f t="shared" si="2359"/>
        <v>22497762230</v>
      </c>
      <c r="CK418" s="197">
        <f t="shared" si="2360"/>
        <v>1309906783</v>
      </c>
      <c r="CL418" s="232">
        <f t="shared" si="2045"/>
        <v>23807669013</v>
      </c>
      <c r="CM418" s="871"/>
      <c r="CN418" s="200">
        <f t="shared" si="2362"/>
        <v>22078275005</v>
      </c>
      <c r="CO418" s="200">
        <f t="shared" si="2363"/>
        <v>1132370954</v>
      </c>
      <c r="CP418" s="200">
        <f t="shared" si="2048"/>
        <v>23210645959</v>
      </c>
      <c r="CQ418" s="871"/>
      <c r="CR418" s="194">
        <f t="shared" si="2049"/>
        <v>22497762230</v>
      </c>
      <c r="CS418" s="194">
        <f>(W418*$DP$11)+X418+(AF418*$DQ$11)+(AK418*$DR$11)+(AP418*$DS$11)+AV418+(BA418*$DQ$11)+(BF418*$DR$11)+(BK418*$DS$11)+BQ418+BV418+BW418+CC418+CD418</f>
        <v>1309906782.96</v>
      </c>
      <c r="CT418" s="200">
        <f t="shared" si="2365"/>
        <v>23807669012.959999</v>
      </c>
      <c r="CU418" s="874">
        <v>23807669012.959999</v>
      </c>
      <c r="CV418" s="200" t="str">
        <f t="shared" si="2051"/>
        <v>OK</v>
      </c>
      <c r="CW418" s="136"/>
      <c r="DB418" s="879" t="str">
        <f t="shared" si="2052"/>
        <v>HABILITADO</v>
      </c>
      <c r="DC418" s="487"/>
    </row>
    <row r="419" spans="1:107" ht="17.25" thickBot="1" x14ac:dyDescent="0.3">
      <c r="A419" s="1039"/>
      <c r="B419" s="870">
        <v>10</v>
      </c>
      <c r="C419" s="1039"/>
      <c r="D419" s="726"/>
      <c r="E419" s="871"/>
      <c r="F419" s="872">
        <v>25460574021</v>
      </c>
      <c r="G419" s="873" t="str">
        <f t="shared" ref="G419" si="2394">IF(F419&lt;&gt;"",IF(F419=$DV$12,"CUMPLE","RECHAZADO"),"")</f>
        <v>CUMPLE</v>
      </c>
      <c r="H419" s="874" t="s">
        <v>1538</v>
      </c>
      <c r="I419" s="880">
        <v>22755952977</v>
      </c>
      <c r="J419" s="208">
        <v>432363107</v>
      </c>
      <c r="K419" s="173">
        <f t="shared" si="2326"/>
        <v>432363107</v>
      </c>
      <c r="L419" s="724" t="e">
        <f t="shared" si="2327"/>
        <v>#DIV/0!</v>
      </c>
      <c r="M419" s="175" t="e">
        <f t="shared" si="2328"/>
        <v>#DIV/0!</v>
      </c>
      <c r="N419" s="176" t="e">
        <f t="shared" si="2329"/>
        <v>#DIV/0!</v>
      </c>
      <c r="O419" s="177" t="e">
        <f t="shared" si="2330"/>
        <v>#DIV/0!</v>
      </c>
      <c r="P419" s="178" t="str">
        <f>IF(H419&lt;&gt;"",IF(J419=K419,IF(H419="SI",IF(AND(I419&lt;=$DF$12,I419&gt;=($DF$12*0.9)),"CUMPLE","NO CUMPLE"),IF(I419=$DF$12,"CUMPLE","NO CUMPLE")),"NO CUMPLE"),"")</f>
        <v>CUMPLE</v>
      </c>
      <c r="Q419" s="725">
        <f t="shared" si="2331"/>
        <v>0</v>
      </c>
      <c r="R419" s="180">
        <f t="shared" si="2054"/>
        <v>23188316084</v>
      </c>
      <c r="S419" s="180">
        <f t="shared" si="2016"/>
        <v>22755952977</v>
      </c>
      <c r="T419" s="209"/>
      <c r="U419" s="209"/>
      <c r="V419" s="871"/>
      <c r="W419" s="874">
        <v>1076122</v>
      </c>
      <c r="X419" s="876">
        <v>1656152</v>
      </c>
      <c r="Y419" s="184">
        <f>ROUND(W419*$DP$12,0)</f>
        <v>87165882</v>
      </c>
      <c r="Z419" s="184">
        <f t="shared" si="2017"/>
        <v>1656152</v>
      </c>
      <c r="AA419" s="1044"/>
      <c r="AB419" s="185" t="str">
        <f>IF(W419&lt;&gt;"",IF((Y419/$DP$12)/$DN$12&lt;=$AA$20,"CUMPLE","RECHAZADO"),"")</f>
        <v>CUMPLE</v>
      </c>
      <c r="AC419" s="186">
        <f t="shared" si="2335"/>
        <v>88822034</v>
      </c>
      <c r="AD419" s="186">
        <f t="shared" si="2336"/>
        <v>87165882</v>
      </c>
      <c r="AE419" s="209"/>
      <c r="AF419" s="874">
        <v>159982</v>
      </c>
      <c r="AG419" s="184">
        <f>ROUND(AF419*$DQ$12,0)</f>
        <v>2399730</v>
      </c>
      <c r="AH419" s="1044"/>
      <c r="AI419" s="185" t="str">
        <f>IF(AF419&lt;&gt;"",IF(AG419/$DQ$12&lt;=$AH$20,"CUMPLE","RECHAZADO"),"")</f>
        <v>CUMPLE</v>
      </c>
      <c r="AJ419" s="209"/>
      <c r="AK419" s="874">
        <v>127690</v>
      </c>
      <c r="AL419" s="184">
        <f>ROUND(AK419*$DR$12,0)</f>
        <v>10342890</v>
      </c>
      <c r="AM419" s="1044"/>
      <c r="AN419" s="185" t="str">
        <f>IF(AK419&lt;&gt;"",IF(AL419/$DR$12&lt;=$AM$20,"CUMPLE","RECHAZADO"),"")</f>
        <v>CUMPLE</v>
      </c>
      <c r="AO419" s="209"/>
      <c r="AP419" s="874"/>
      <c r="AQ419" s="184">
        <f>ROUND(AP419*$DS$12,0)</f>
        <v>0</v>
      </c>
      <c r="AR419" s="1044"/>
      <c r="AS419" s="185" t="str">
        <f>IF(AP419&lt;&gt;"",IF(AQ419/$DR$12&lt;=$AR$20,"CUMPLE","RECHAZADO"),"")</f>
        <v/>
      </c>
      <c r="AT419" s="185"/>
      <c r="AU419" s="194">
        <f t="shared" si="2340"/>
        <v>12742620</v>
      </c>
      <c r="AV419" s="874">
        <v>2421098</v>
      </c>
      <c r="AW419" s="877">
        <f t="shared" si="2341"/>
        <v>2421098</v>
      </c>
      <c r="AX419" s="877">
        <f t="shared" si="2342"/>
        <v>15163718</v>
      </c>
      <c r="AY419" s="877" t="str">
        <f t="shared" si="2384"/>
        <v>CUMPLE</v>
      </c>
      <c r="AZ419" s="871"/>
      <c r="BA419" s="874">
        <v>9321133</v>
      </c>
      <c r="BB419" s="184">
        <f>ROUND(BA419*$DQ$12,0)</f>
        <v>139816995</v>
      </c>
      <c r="BC419" s="184">
        <f t="shared" ref="BC419" si="2395">$BC$12</f>
        <v>263816970</v>
      </c>
      <c r="BD419" s="185" t="str">
        <f t="shared" si="2029"/>
        <v>CUMPLE</v>
      </c>
      <c r="BE419" s="209"/>
      <c r="BF419" s="874">
        <v>8757586</v>
      </c>
      <c r="BG419" s="184">
        <f>ROUND(BF419*$DR$12,0)</f>
        <v>709364466</v>
      </c>
      <c r="BH419" s="184">
        <f t="shared" ref="BH419" si="2396">$BH$12</f>
        <v>1338480855</v>
      </c>
      <c r="BI419" s="185" t="str">
        <f t="shared" si="2347"/>
        <v>CUMPLE</v>
      </c>
      <c r="BJ419" s="209"/>
      <c r="BK419" s="874"/>
      <c r="BL419" s="184">
        <f>ROUND(BK419*$DS$12,0)</f>
        <v>0</v>
      </c>
      <c r="BM419" s="1044"/>
      <c r="BN419" s="185" t="str">
        <f>IF(BK419&lt;&gt;"",IF((BL419/$DR$12)/$DN$12&lt;=$BM$20,"CUMPLE","RECHAZADO"),"")</f>
        <v/>
      </c>
      <c r="BO419" s="878"/>
      <c r="BP419" s="194">
        <f t="shared" si="2349"/>
        <v>849181461</v>
      </c>
      <c r="BQ419" s="874">
        <v>161344477.59</v>
      </c>
      <c r="BR419" s="877">
        <f t="shared" si="2350"/>
        <v>161344478</v>
      </c>
      <c r="BS419" s="877">
        <f t="shared" si="2351"/>
        <v>1010525939</v>
      </c>
      <c r="BT419" s="877" t="str">
        <f t="shared" si="2387"/>
        <v>CUMPLE</v>
      </c>
      <c r="BU419" s="871"/>
      <c r="BV419" s="874">
        <v>123868201</v>
      </c>
      <c r="BW419" s="874">
        <v>2353496</v>
      </c>
      <c r="BX419" s="194">
        <f t="shared" si="2353"/>
        <v>2353496</v>
      </c>
      <c r="BY419" s="194" t="str">
        <f>IF(BV419&lt;&gt;"",IF(AND(BV419/$DN$12&lt;=$BY$15,BV419/$DN$12&gt;=$BY$16),"CUMPLE","RECHAZADO"),"")</f>
        <v>CUMPLE</v>
      </c>
      <c r="BZ419" s="194">
        <f t="shared" si="2354"/>
        <v>123868201</v>
      </c>
      <c r="CA419" s="194">
        <f t="shared" si="2355"/>
        <v>126221697</v>
      </c>
      <c r="CB419" s="871"/>
      <c r="CC419" s="874"/>
      <c r="CD419" s="874"/>
      <c r="CE419" s="194">
        <f t="shared" si="2356"/>
        <v>0</v>
      </c>
      <c r="CF419" s="194" t="str">
        <f>IF(CC419&lt;&gt;"",IF(AND(CC419/$DN$12&lt;=$CF$15,CC419/$DS$12&gt;=$CF$16),"CUMPLE","RECHAZADO"),"")</f>
        <v/>
      </c>
      <c r="CG419" s="194">
        <f t="shared" si="2357"/>
        <v>0</v>
      </c>
      <c r="CH419" s="194">
        <f t="shared" si="2358"/>
        <v>0</v>
      </c>
      <c r="CI419" s="194"/>
      <c r="CJ419" s="232">
        <f t="shared" si="2359"/>
        <v>23188316084</v>
      </c>
      <c r="CK419" s="197">
        <f t="shared" si="2360"/>
        <v>1240733388</v>
      </c>
      <c r="CL419" s="232">
        <f t="shared" si="2045"/>
        <v>24429049472</v>
      </c>
      <c r="CM419" s="871"/>
      <c r="CN419" s="200">
        <f t="shared" si="2362"/>
        <v>22755952977</v>
      </c>
      <c r="CO419" s="200">
        <f t="shared" si="2363"/>
        <v>1072958164</v>
      </c>
      <c r="CP419" s="200">
        <f t="shared" si="2048"/>
        <v>23828911141</v>
      </c>
      <c r="CQ419" s="871"/>
      <c r="CR419" s="194">
        <f t="shared" si="2049"/>
        <v>23188316084</v>
      </c>
      <c r="CS419" s="194">
        <f>(W419*$DP$12)+X419+(AF419*$DQ$12)+(AK419*$DR$12)+(AP419*$DS$12)+AV419+(BA419*$DQ$12)+(BF419*$DR$12)+(BK419*$DS$12)+BQ419+BV419+BW419+CC419+CD419</f>
        <v>1240733387.5899999</v>
      </c>
      <c r="CT419" s="200">
        <f t="shared" si="2365"/>
        <v>24429049471.59</v>
      </c>
      <c r="CU419" s="874">
        <v>24429049471.59</v>
      </c>
      <c r="CV419" s="200" t="str">
        <f t="shared" si="2051"/>
        <v>OK</v>
      </c>
      <c r="CW419" s="136"/>
      <c r="DB419" s="879" t="str">
        <f t="shared" si="2052"/>
        <v>HABILITADO</v>
      </c>
      <c r="DC419" s="487"/>
    </row>
    <row r="420" spans="1:107" hidden="1" x14ac:dyDescent="0.25">
      <c r="A420" s="1041"/>
      <c r="B420" s="167">
        <v>11</v>
      </c>
      <c r="C420" s="1043"/>
      <c r="D420" s="220"/>
      <c r="E420" s="156"/>
      <c r="F420" s="168"/>
      <c r="G420" s="169" t="str">
        <f t="shared" ref="G420" si="2397">IF(F420&lt;&gt;"",IF(F420=$DV$13,"CUMPLE","RECHAZADO"),"")</f>
        <v/>
      </c>
      <c r="H420" s="170"/>
      <c r="I420" s="221"/>
      <c r="J420" s="172"/>
      <c r="K420" s="827">
        <f t="shared" si="2326"/>
        <v>0</v>
      </c>
      <c r="L420" s="174" t="e">
        <f t="shared" si="2327"/>
        <v>#DIV/0!</v>
      </c>
      <c r="M420" s="175" t="e">
        <f t="shared" si="2328"/>
        <v>#DIV/0!</v>
      </c>
      <c r="N420" s="176" t="e">
        <f t="shared" si="2329"/>
        <v>#DIV/0!</v>
      </c>
      <c r="O420" s="177" t="e">
        <f t="shared" si="2330"/>
        <v>#DIV/0!</v>
      </c>
      <c r="P420" s="179" t="str">
        <f>IF(H420&lt;&gt;"",IF(J420=K420,IF(H420="SI",IF(AND(I420&lt;=$DF$13,I420&gt;=($DF$13*0.9)),"CUMPLE","NO CUMPLE"),IF(I420=$DF$13,"CUMPLE","NO CUMPLE")),"NO CUMPLE"),"")</f>
        <v/>
      </c>
      <c r="Q420" s="179">
        <f t="shared" si="2331"/>
        <v>0</v>
      </c>
      <c r="R420" s="828" t="str">
        <f t="shared" si="2054"/>
        <v/>
      </c>
      <c r="S420" s="828" t="str">
        <f t="shared" si="2016"/>
        <v/>
      </c>
      <c r="T420" s="181"/>
      <c r="U420" s="182"/>
      <c r="V420" s="155"/>
      <c r="W420" s="170"/>
      <c r="X420" s="183"/>
      <c r="Y420" s="829">
        <f>ROUND(W420*$DP$13,0)</f>
        <v>0</v>
      </c>
      <c r="Z420" s="829">
        <f t="shared" si="2017"/>
        <v>0</v>
      </c>
      <c r="AA420" s="1045"/>
      <c r="AB420" s="244" t="str">
        <f>IF(W420&lt;&gt;"",IF((Y420/$DP$13)/$DN$13&lt;=$AA$20,"CUMPLE","RECHAZADO"),"")</f>
        <v/>
      </c>
      <c r="AC420" s="830">
        <f t="shared" si="2335"/>
        <v>0</v>
      </c>
      <c r="AD420" s="830">
        <f t="shared" si="2336"/>
        <v>0</v>
      </c>
      <c r="AE420" s="181"/>
      <c r="AF420" s="170"/>
      <c r="AG420" s="829">
        <f>ROUND(AF420*$DQ$13,0)</f>
        <v>0</v>
      </c>
      <c r="AH420" s="1045"/>
      <c r="AI420" s="244" t="str">
        <f>IF(AF420&lt;&gt;"",IF(AG420/$DQ$13&lt;=$AH$20,"CUMPLE","RECHAZADO"),"")</f>
        <v/>
      </c>
      <c r="AJ420" s="181"/>
      <c r="AK420" s="170"/>
      <c r="AL420" s="829">
        <f>ROUND(AK420*$DR$13,0)</f>
        <v>0</v>
      </c>
      <c r="AM420" s="1045"/>
      <c r="AN420" s="244" t="str">
        <f>IF(AK420&lt;&gt;"",IF(AL420/$DR$13&lt;=$AM$20,"CUMPLE","RECHAZADO"),"")</f>
        <v/>
      </c>
      <c r="AO420" s="181"/>
      <c r="AP420" s="170"/>
      <c r="AQ420" s="829">
        <f>ROUND(AP420*$DS$13,0)</f>
        <v>0</v>
      </c>
      <c r="AR420" s="1045"/>
      <c r="AS420" s="244" t="str">
        <f>IF(AP420&lt;&gt;"",IF(AQ420/$DR$13&lt;=$AR$20,"CUMPLE","RECHAZADO"),"")</f>
        <v/>
      </c>
      <c r="AT420" s="187"/>
      <c r="AU420" s="831">
        <f t="shared" si="2340"/>
        <v>0</v>
      </c>
      <c r="AV420" s="170"/>
      <c r="AW420" s="832">
        <f t="shared" si="2341"/>
        <v>0</v>
      </c>
      <c r="AX420" s="832">
        <f t="shared" si="2342"/>
        <v>0</v>
      </c>
      <c r="AY420" s="832" t="str">
        <f t="shared" si="2384"/>
        <v xml:space="preserve"> </v>
      </c>
      <c r="AZ420" s="155"/>
      <c r="BA420" s="170"/>
      <c r="BB420" s="829">
        <f>ROUND(BA420*$DQ$13,0)</f>
        <v>0</v>
      </c>
      <c r="BC420" s="834">
        <f t="shared" ref="BC420" si="2398">$BC$13</f>
        <v>385647118</v>
      </c>
      <c r="BD420" s="729" t="str">
        <f t="shared" si="2029"/>
        <v/>
      </c>
      <c r="BE420" s="181"/>
      <c r="BF420" s="170"/>
      <c r="BG420" s="829">
        <f>ROUND(BF420*$DR$13,0)</f>
        <v>0</v>
      </c>
      <c r="BH420" s="829">
        <f t="shared" ref="BH420" si="2399">$BH$13</f>
        <v>1512338976</v>
      </c>
      <c r="BI420" s="729" t="str">
        <f t="shared" si="2347"/>
        <v/>
      </c>
      <c r="BJ420" s="181"/>
      <c r="BK420" s="170"/>
      <c r="BL420" s="829">
        <f>ROUND(BK420*$DS$13,0)</f>
        <v>0</v>
      </c>
      <c r="BM420" s="1045"/>
      <c r="BN420" s="244" t="str">
        <f>IF(BK420&lt;&gt;"",IF((BL420/$DR$13)/$DN$13&lt;=$BM$20,"CUMPLE","RECHAZADO"),"")</f>
        <v/>
      </c>
      <c r="BO420" s="193"/>
      <c r="BP420" s="831">
        <f t="shared" si="2349"/>
        <v>0</v>
      </c>
      <c r="BQ420" s="170"/>
      <c r="BR420" s="832">
        <f t="shared" si="2350"/>
        <v>0</v>
      </c>
      <c r="BS420" s="832">
        <f t="shared" si="2351"/>
        <v>0</v>
      </c>
      <c r="BT420" s="832" t="str">
        <f t="shared" si="2387"/>
        <v xml:space="preserve"> </v>
      </c>
      <c r="BU420" s="155"/>
      <c r="BV420" s="170"/>
      <c r="BW420" s="170"/>
      <c r="BX420" s="835">
        <f t="shared" si="2353"/>
        <v>0</v>
      </c>
      <c r="BY420" s="835" t="str">
        <f>IF(BV420&lt;&gt;"",IF(AND(BV420/$DN$13&lt;=$BY$15,BV420/$DN$13&gt;=$BY$16),"CUMPLE","RECHAZADO"),"")</f>
        <v/>
      </c>
      <c r="BZ420" s="835">
        <f t="shared" si="2354"/>
        <v>0</v>
      </c>
      <c r="CA420" s="835">
        <f t="shared" si="2355"/>
        <v>0</v>
      </c>
      <c r="CB420" s="155"/>
      <c r="CC420" s="170"/>
      <c r="CD420" s="170"/>
      <c r="CE420" s="835">
        <f t="shared" si="2356"/>
        <v>0</v>
      </c>
      <c r="CF420" s="835" t="str">
        <f>IF(CC420&lt;&gt;"",IF(AND(CC420/$DN$13&lt;=$CF$15,CC420/$DS$13&gt;=$CF$16),"CUMPLE","RECHAZADO"),"")</f>
        <v/>
      </c>
      <c r="CG420" s="835">
        <f t="shared" si="2357"/>
        <v>0</v>
      </c>
      <c r="CH420" s="835">
        <f t="shared" si="2358"/>
        <v>0</v>
      </c>
      <c r="CI420" s="195"/>
      <c r="CJ420" s="86" t="str">
        <f t="shared" si="2359"/>
        <v/>
      </c>
      <c r="CK420" s="836">
        <f t="shared" si="2360"/>
        <v>0</v>
      </c>
      <c r="CL420" s="837" t="str">
        <f t="shared" si="2045"/>
        <v/>
      </c>
      <c r="CM420" s="155"/>
      <c r="CN420" s="838" t="str">
        <f t="shared" si="2362"/>
        <v/>
      </c>
      <c r="CO420" s="839">
        <f t="shared" si="2363"/>
        <v>0</v>
      </c>
      <c r="CP420" s="840" t="str">
        <f t="shared" si="2048"/>
        <v/>
      </c>
      <c r="CQ420" s="156"/>
      <c r="CR420" s="841">
        <f t="shared" si="2049"/>
        <v>0</v>
      </c>
      <c r="CS420" s="835">
        <f>(W420*$DP$13)+X420+(AF420*$DQ$13)+(AK420*$DR$13)+(AP420*$DS$13)+AV420+(BA420*$DQ$13)+(BF420*$DR$13)+(BK420*$DS$13)+BQ420+BV420+BW420+CC420+CD420</f>
        <v>0</v>
      </c>
      <c r="CT420" s="840">
        <f t="shared" si="2365"/>
        <v>0</v>
      </c>
      <c r="CU420" s="842"/>
      <c r="CV420" s="840" t="str">
        <f t="shared" si="2051"/>
        <v/>
      </c>
      <c r="DB420" s="843" t="str">
        <f t="shared" si="2052"/>
        <v/>
      </c>
      <c r="DC420" s="844"/>
    </row>
    <row r="421" spans="1:107" ht="13.5" hidden="1" customHeight="1" x14ac:dyDescent="0.25">
      <c r="A421" s="1042"/>
      <c r="B421" s="750">
        <v>12</v>
      </c>
      <c r="C421" s="1043"/>
      <c r="D421" s="220"/>
      <c r="E421" s="156"/>
      <c r="F421" s="751"/>
      <c r="G421" s="752" t="str">
        <f t="shared" ref="G421" si="2400">IF(F421&lt;&gt;"",IF(F421=$DV$14,"CUMPLE","RECHAZADO"),"")</f>
        <v/>
      </c>
      <c r="H421" s="753"/>
      <c r="I421" s="754"/>
      <c r="J421" s="784"/>
      <c r="K421" s="756">
        <f t="shared" si="2326"/>
        <v>0</v>
      </c>
      <c r="L421" s="174" t="e">
        <f t="shared" si="2327"/>
        <v>#DIV/0!</v>
      </c>
      <c r="M421" s="175" t="e">
        <f t="shared" si="2328"/>
        <v>#DIV/0!</v>
      </c>
      <c r="N421" s="176" t="e">
        <f t="shared" si="2329"/>
        <v>#DIV/0!</v>
      </c>
      <c r="O421" s="177" t="e">
        <f t="shared" si="2330"/>
        <v>#DIV/0!</v>
      </c>
      <c r="P421" s="757" t="str">
        <f>IF(H421&lt;&gt;"",IF(J421=K421,IF(H421="SI",IF(AND(I421&lt;=$DF$14,I421&gt;=($DF$14*0.9)),"CUMPLE","NO CUMPLE"),IF(I421=$DF$14,"CUMPLE","NO CUMPLE")),"NO CUMPLE"),"")</f>
        <v/>
      </c>
      <c r="Q421" s="179">
        <f t="shared" si="2331"/>
        <v>0</v>
      </c>
      <c r="R421" s="758" t="str">
        <f t="shared" si="2054"/>
        <v/>
      </c>
      <c r="S421" s="758" t="str">
        <f t="shared" si="2016"/>
        <v/>
      </c>
      <c r="T421" s="759"/>
      <c r="U421" s="760"/>
      <c r="V421" s="155"/>
      <c r="W421" s="761"/>
      <c r="X421" s="762"/>
      <c r="Y421" s="763">
        <f>ROUND(W421*$DP$14,0)</f>
        <v>0</v>
      </c>
      <c r="Z421" s="763">
        <f t="shared" si="2017"/>
        <v>0</v>
      </c>
      <c r="AA421" s="1045"/>
      <c r="AB421" s="764" t="str">
        <f>IF(W421&lt;&gt;"",IF((Y421/$DP$14)/$DN$14&lt;=$AA$20,"CUMPLE","RECHAZADO"),"")</f>
        <v/>
      </c>
      <c r="AC421" s="765">
        <f t="shared" si="2335"/>
        <v>0</v>
      </c>
      <c r="AD421" s="765">
        <f t="shared" si="2336"/>
        <v>0</v>
      </c>
      <c r="AE421" s="759"/>
      <c r="AF421" s="761"/>
      <c r="AG421" s="763">
        <f>ROUND(AF421*$DQ$14,0)</f>
        <v>0</v>
      </c>
      <c r="AH421" s="1045"/>
      <c r="AI421" s="764" t="str">
        <f>IF(AF421&lt;&gt;"",IF(AG421/$DQ$14&lt;=$AH$20,"CUMPLE","RECHAZADO"),"")</f>
        <v/>
      </c>
      <c r="AJ421" s="759"/>
      <c r="AK421" s="761"/>
      <c r="AL421" s="763">
        <f>ROUND(AK421*$DR$14,0)</f>
        <v>0</v>
      </c>
      <c r="AM421" s="1045"/>
      <c r="AN421" s="764" t="str">
        <f>IF(AK421&lt;&gt;"",IF(AL421/$DR$14&lt;=$AM$20,"CUMPLE","RECHAZADO"),"")</f>
        <v/>
      </c>
      <c r="AO421" s="759"/>
      <c r="AP421" s="761"/>
      <c r="AQ421" s="763">
        <f>ROUND(AP421*$DS$14,0)</f>
        <v>0</v>
      </c>
      <c r="AR421" s="1045"/>
      <c r="AS421" s="764" t="str">
        <f>IF(AP421&lt;&gt;"",IF(AQ421/$DR$14&lt;=$AR$20,"CUMPLE","RECHAZADO"),"")</f>
        <v/>
      </c>
      <c r="AT421" s="766"/>
      <c r="AU421" s="767">
        <f t="shared" si="2340"/>
        <v>0</v>
      </c>
      <c r="AV421" s="753"/>
      <c r="AW421" s="768">
        <f t="shared" si="2341"/>
        <v>0</v>
      </c>
      <c r="AX421" s="768">
        <f t="shared" si="2342"/>
        <v>0</v>
      </c>
      <c r="AY421" s="768" t="str">
        <f>IF(AV421&lt;&gt;"",IF(AI421="CUMPLE",IF(AN421="CUMPLE",IF(AS421="CUMPLE","CUMPLE","NO CUMPLE"),"NO CUMPLE"),"NO CUMPLE"),"")</f>
        <v/>
      </c>
      <c r="AZ421" s="155"/>
      <c r="BA421" s="761"/>
      <c r="BB421" s="763">
        <f>ROUND(BA421*$DQ$14,0)</f>
        <v>0</v>
      </c>
      <c r="BC421" s="770">
        <f t="shared" ref="BC421" si="2401">$BC$14</f>
        <v>171994948</v>
      </c>
      <c r="BD421" s="164" t="str">
        <f t="shared" si="2029"/>
        <v/>
      </c>
      <c r="BE421" s="759"/>
      <c r="BF421" s="761"/>
      <c r="BG421" s="763">
        <f>ROUND(BF421*$DR$14,0)</f>
        <v>0</v>
      </c>
      <c r="BH421" s="763">
        <f t="shared" ref="BH421" si="2402">$BH$14</f>
        <v>888779540</v>
      </c>
      <c r="BI421" s="164" t="str">
        <f t="shared" si="2347"/>
        <v/>
      </c>
      <c r="BJ421" s="759"/>
      <c r="BK421" s="761"/>
      <c r="BL421" s="763">
        <f>ROUND(BK421*$DS$14,0)</f>
        <v>0</v>
      </c>
      <c r="BM421" s="1045"/>
      <c r="BN421" s="764" t="str">
        <f>IF(BK421&lt;&gt;"",IF((BL421/$DR$14)/$DN$14&lt;=$BM$20,"CUMPLE","RECHAZADO"),"")</f>
        <v/>
      </c>
      <c r="BO421" s="771"/>
      <c r="BP421" s="767">
        <f t="shared" si="2349"/>
        <v>0</v>
      </c>
      <c r="BQ421" s="753"/>
      <c r="BR421" s="768">
        <f t="shared" si="2350"/>
        <v>0</v>
      </c>
      <c r="BS421" s="768">
        <f t="shared" si="2351"/>
        <v>0</v>
      </c>
      <c r="BT421" s="768" t="str">
        <f>IF(BQ421&lt;&gt;"",IF(BD421="CUMPLE",IF(BI421="CUMPLE",IF(BN421="CUMPLE","CUMPLE","NO CUMPLE"),"NO CUMPLE"),"NO CUMPLE"),"")</f>
        <v/>
      </c>
      <c r="BU421" s="155"/>
      <c r="BV421" s="753"/>
      <c r="BW421" s="753"/>
      <c r="BX421" s="772">
        <f t="shared" si="2353"/>
        <v>0</v>
      </c>
      <c r="BY421" s="772" t="str">
        <f>IF(BV421&lt;&gt;"",IF(AND(BV421/$DN$14&lt;=$BY$15,BV421/$DN$14&gt;=$BY$16),"CUMPLE","RECHAZADO"),"")</f>
        <v/>
      </c>
      <c r="BZ421" s="772">
        <f t="shared" si="2354"/>
        <v>0</v>
      </c>
      <c r="CA421" s="772">
        <f t="shared" si="2355"/>
        <v>0</v>
      </c>
      <c r="CB421" s="155"/>
      <c r="CC421" s="753"/>
      <c r="CD421" s="753"/>
      <c r="CE421" s="772">
        <f t="shared" si="2356"/>
        <v>0</v>
      </c>
      <c r="CF421" s="772" t="str">
        <f>IF(CC421&lt;&gt;"",IF(AND(CC421/$DN$14&lt;=$CF$15,CC421/$DN$14&gt;=$CF$16),"CUMPLE","RECHAZADO"),"")</f>
        <v/>
      </c>
      <c r="CG421" s="772">
        <f t="shared" si="2357"/>
        <v>0</v>
      </c>
      <c r="CH421" s="772">
        <f t="shared" si="2358"/>
        <v>0</v>
      </c>
      <c r="CI421" s="773"/>
      <c r="CJ421" s="774" t="str">
        <f t="shared" si="2359"/>
        <v/>
      </c>
      <c r="CK421" s="775">
        <f t="shared" si="2360"/>
        <v>0</v>
      </c>
      <c r="CL421" s="776" t="str">
        <f t="shared" si="2045"/>
        <v/>
      </c>
      <c r="CM421" s="155"/>
      <c r="CN421" s="777" t="str">
        <f t="shared" si="2362"/>
        <v/>
      </c>
      <c r="CO421" s="778">
        <f t="shared" si="2363"/>
        <v>0</v>
      </c>
      <c r="CP421" s="779" t="str">
        <f t="shared" si="2048"/>
        <v/>
      </c>
      <c r="CQ421" s="156"/>
      <c r="CR421" s="780">
        <f t="shared" si="2049"/>
        <v>0</v>
      </c>
      <c r="CS421" s="772">
        <f>(W421*$DP$14)+X421+(AF421*$DQ$14)+(AK421*$DR$14)+(AP421*$DS$14)+AV421+(BA421*$DQ$14)+(BF421*$DR$14)+(BK421*$DS$14)+BQ421+BV421+BW421+CC421+CD421</f>
        <v>0</v>
      </c>
      <c r="CT421" s="779">
        <f t="shared" si="2365"/>
        <v>0</v>
      </c>
      <c r="CU421" s="781"/>
      <c r="CV421" s="779" t="str">
        <f t="shared" si="2051"/>
        <v/>
      </c>
      <c r="DB421" s="782" t="str">
        <f>IF(F421&lt;&gt;"",IF(G421="CUMPLE",IF(P421="CUMPLE",IF(AB421="CUMPLE",IF(AY421="CUMPLE",IF(BT421="CUMPLE",IF(BY421="CUMPLE",IF(CF421="CUMPLE","HABILITADO","RECHAZADO"),"RECHAZADO"),"RECHAZADO"),"RECHAZADO"),"RECHAZADO"),"RECHAZADO"),"RECHAZADO"),"")</f>
        <v/>
      </c>
      <c r="DC421" s="783"/>
    </row>
    <row r="422" spans="1:107" ht="14.25" customHeight="1" thickTop="1" thickBot="1" x14ac:dyDescent="0.3">
      <c r="A422" s="105">
        <v>31</v>
      </c>
      <c r="B422" s="881"/>
      <c r="C422" s="881"/>
      <c r="D422" s="222"/>
      <c r="E422" s="881"/>
      <c r="F422" s="882"/>
      <c r="G422" s="881"/>
      <c r="H422" s="881"/>
      <c r="I422" s="881"/>
      <c r="J422" s="883"/>
      <c r="K422" s="881"/>
      <c r="L422" s="219"/>
      <c r="M422" s="218"/>
      <c r="N422" s="218"/>
      <c r="O422" s="218"/>
      <c r="P422" s="881"/>
      <c r="Q422" s="218"/>
      <c r="R422" s="881"/>
      <c r="S422" s="881"/>
      <c r="T422" s="881"/>
      <c r="U422" s="881"/>
      <c r="V422" s="881"/>
      <c r="W422" s="881"/>
      <c r="X422" s="881"/>
      <c r="Y422" s="881"/>
      <c r="Z422" s="881"/>
      <c r="AA422" s="881"/>
      <c r="AB422" s="881"/>
      <c r="AC422" s="881"/>
      <c r="AD422" s="881"/>
      <c r="AE422" s="881"/>
      <c r="AF422" s="881"/>
      <c r="AG422" s="881"/>
      <c r="AH422" s="881"/>
      <c r="AI422" s="881"/>
      <c r="AJ422" s="881"/>
      <c r="AK422" s="881"/>
      <c r="AL422" s="881"/>
      <c r="AM422" s="881"/>
      <c r="AN422" s="881"/>
      <c r="AO422" s="881"/>
      <c r="AP422" s="881"/>
      <c r="AQ422" s="881"/>
      <c r="AR422" s="881"/>
      <c r="AS422" s="881"/>
      <c r="AT422" s="881"/>
      <c r="AU422" s="881"/>
      <c r="AV422" s="881"/>
      <c r="AW422" s="881"/>
      <c r="AX422" s="881"/>
      <c r="AY422" s="881"/>
      <c r="AZ422" s="881"/>
      <c r="BA422" s="881"/>
      <c r="BB422" s="881"/>
      <c r="BC422" s="881"/>
      <c r="BD422" s="881"/>
      <c r="BE422" s="881"/>
      <c r="BF422" s="881"/>
      <c r="BG422" s="881"/>
      <c r="BH422" s="881"/>
      <c r="BI422" s="881"/>
      <c r="BJ422" s="881"/>
      <c r="BK422" s="881"/>
      <c r="BL422" s="881"/>
      <c r="BM422" s="881"/>
      <c r="BN422" s="881"/>
      <c r="BO422" s="881"/>
      <c r="BP422" s="881"/>
      <c r="BQ422" s="881"/>
      <c r="BR422" s="881"/>
      <c r="BS422" s="881"/>
      <c r="BT422" s="881"/>
      <c r="BU422" s="881"/>
      <c r="BV422" s="881"/>
      <c r="BW422" s="881"/>
      <c r="BX422" s="881"/>
      <c r="BY422" s="881"/>
      <c r="BZ422" s="881"/>
      <c r="CA422" s="881"/>
      <c r="CB422" s="881"/>
      <c r="CC422" s="881"/>
      <c r="CD422" s="881"/>
      <c r="CE422" s="881"/>
      <c r="CF422" s="881"/>
      <c r="CG422" s="881"/>
      <c r="CH422" s="881"/>
      <c r="CI422" s="881"/>
      <c r="CJ422" s="881"/>
      <c r="CK422" s="881"/>
      <c r="CL422" s="881"/>
      <c r="CM422" s="881"/>
      <c r="CN422" s="881"/>
      <c r="CO422" s="881"/>
      <c r="CP422" s="884" t="s">
        <v>2063</v>
      </c>
      <c r="CQ422" s="881"/>
      <c r="CR422" s="881"/>
      <c r="CS422" s="881"/>
      <c r="CT422" s="881"/>
      <c r="CU422" s="885"/>
      <c r="CV422" s="881"/>
      <c r="CW422" s="136"/>
      <c r="DB422" s="886"/>
      <c r="DC422" s="887"/>
    </row>
    <row r="423" spans="1:107" ht="13.5" hidden="1" customHeight="1" x14ac:dyDescent="0.25">
      <c r="A423" s="1041">
        <f t="shared" ref="A423" si="2403">A435</f>
        <v>32</v>
      </c>
      <c r="B423" s="167">
        <v>1</v>
      </c>
      <c r="C423" s="1043" t="str">
        <f>Proponentes!B405</f>
        <v>UNIÓN TEMPORAL SEGURIDAD DOBLE A</v>
      </c>
      <c r="D423" s="220"/>
      <c r="E423" s="156"/>
      <c r="F423" s="168"/>
      <c r="G423" s="169" t="str">
        <f t="shared" ref="G423" si="2404">IF(F423&lt;&gt;"",IF(F423=$DV$3,"CUMPLE","RECHAZADO"),"")</f>
        <v/>
      </c>
      <c r="H423" s="170"/>
      <c r="I423" s="221"/>
      <c r="J423" s="172"/>
      <c r="K423" s="827">
        <f t="shared" ref="K423:K434" si="2405">ROUND((I423*0.019),0)</f>
        <v>0</v>
      </c>
      <c r="L423" s="174" t="e">
        <f t="shared" ref="L423:L434" si="2406">1-I423/DF406</f>
        <v>#DIV/0!</v>
      </c>
      <c r="M423" s="175" t="e">
        <f t="shared" ref="M423:M434" si="2407">DF406/DN406</f>
        <v>#DIV/0!</v>
      </c>
      <c r="N423" s="176" t="e">
        <f t="shared" ref="N423:N434" si="2408">M423*0.019</f>
        <v>#DIV/0!</v>
      </c>
      <c r="O423" s="177" t="e">
        <f t="shared" ref="O423:O434" si="2409">(M423+N423)</f>
        <v>#DIV/0!</v>
      </c>
      <c r="P423" s="179" t="str">
        <f>IF(H423&lt;&gt;"",IF(J423=K423,IF(H423="SI",IF(AND(I423&lt;=$DF$3,I423&gt;=($DF$3*0.9)),"CUMPLE","NO CUMPLE"),IF(I423=$DF$3,"CUMPLE","NO CUMPLE")),"NO CUMPLE"),"")</f>
        <v/>
      </c>
      <c r="Q423" s="179">
        <f t="shared" ref="Q423:Q434" si="2410">DN406</f>
        <v>0</v>
      </c>
      <c r="R423" s="828" t="str">
        <f t="shared" ref="R423" si="2411">IF(F423&lt;&gt;"",IF(G423="CUMPLE",IF(P423="CUMPLE",(I423+J423),""),"RECHAZADO"),"")</f>
        <v/>
      </c>
      <c r="S423" s="828" t="str">
        <f t="shared" ref="S423:S434" si="2412">IF(F423&lt;&gt;"",IF(G423="CUMPLE",IF(P423="CUMPLE",I423,""),"RECHAZADO"),"")</f>
        <v/>
      </c>
      <c r="T423" s="181"/>
      <c r="U423" s="182"/>
      <c r="V423" s="155"/>
      <c r="W423" s="233"/>
      <c r="X423" s="234"/>
      <c r="Y423" s="829">
        <f>ROUND(W423*$DP$3,0)</f>
        <v>0</v>
      </c>
      <c r="Z423" s="829">
        <f t="shared" ref="Z423:Z434" si="2413">ROUND(Y423*10%*19%,0)</f>
        <v>0</v>
      </c>
      <c r="AA423" s="1045">
        <f t="shared" ref="AA423" si="2414">$AA$16</f>
        <v>100189.4</v>
      </c>
      <c r="AB423" s="244" t="str">
        <f>IF(W423&lt;&gt;"",IF((Y423/$DP$3)/$DN$3&lt;=$AA$20,"CUMPLE","RECHAZADO"),"")</f>
        <v/>
      </c>
      <c r="AC423" s="830">
        <f t="shared" ref="AC423:AC434" si="2415">Y423+Z423</f>
        <v>0</v>
      </c>
      <c r="AD423" s="830">
        <f t="shared" ref="AD423:AD434" si="2416">Y423</f>
        <v>0</v>
      </c>
      <c r="AE423" s="181"/>
      <c r="AF423" s="233"/>
      <c r="AG423" s="829">
        <f>ROUND(AF423*$DQ$3,0)</f>
        <v>0</v>
      </c>
      <c r="AH423" s="1045">
        <f t="shared" ref="AH423" si="2417">$AH$16</f>
        <v>301987.21999999997</v>
      </c>
      <c r="AI423" s="244" t="str">
        <f>IF(AF423&lt;&gt;"",IF(AG423/$DQ$3&lt;=$AH$20,"CUMPLE","RECHAZADO"),"")</f>
        <v/>
      </c>
      <c r="AJ423" s="181"/>
      <c r="AK423" s="233"/>
      <c r="AL423" s="829">
        <f>ROUND(AK423*$DR$3,0)</f>
        <v>0</v>
      </c>
      <c r="AM423" s="1045">
        <f t="shared" ref="AM423" si="2418">$AM$16</f>
        <v>240934</v>
      </c>
      <c r="AN423" s="244" t="str">
        <f>IF(AK423&lt;&gt;"",IF(AL423/$DR$3&lt;=$AM$20,"CUMPLE","RECHAZADO"),"")</f>
        <v/>
      </c>
      <c r="AO423" s="181"/>
      <c r="AP423" s="233"/>
      <c r="AQ423" s="829">
        <f>ROUND(AP423*$DS$3,0)</f>
        <v>0</v>
      </c>
      <c r="AR423" s="1045">
        <f t="shared" ref="AR423" si="2419">$AR$16</f>
        <v>316072.26</v>
      </c>
      <c r="AS423" s="244" t="str">
        <f>IF(AV425&lt;&gt;"",IF(AQ423/$DR$3&lt;=$AR$20,"CUMPLE","RECHAZADO"),"")</f>
        <v>CUMPLE</v>
      </c>
      <c r="AT423" s="187"/>
      <c r="AU423" s="831">
        <f t="shared" si="2340"/>
        <v>0</v>
      </c>
      <c r="AV423" s="233"/>
      <c r="AW423" s="832">
        <f t="shared" si="2341"/>
        <v>0</v>
      </c>
      <c r="AX423" s="832">
        <f t="shared" si="2342"/>
        <v>0</v>
      </c>
      <c r="AY423" s="832" t="str">
        <f t="shared" ref="AY423:AY425" si="2420">IF(AV423&lt;&gt;"",IF(AI423="CUMPLE",IF(AN423="CUMPLE","CUMPLE","NO CUMPLE"),"NO CUMPLE")," ")</f>
        <v xml:space="preserve"> </v>
      </c>
      <c r="AZ423" s="155"/>
      <c r="BA423" s="233"/>
      <c r="BB423" s="829">
        <f>ROUND(BA423*$DQ$3,0)</f>
        <v>0</v>
      </c>
      <c r="BC423" s="834">
        <f t="shared" ref="BC423" si="2421">$BC$3</f>
        <v>339892784</v>
      </c>
      <c r="BD423" s="729" t="str">
        <f t="shared" ref="BD423:BD486" si="2422">IF(BA423&lt;&gt;"",IF(BB423&lt;=BC423,"CUMPLE","RECHAZADO"),"")</f>
        <v/>
      </c>
      <c r="BE423" s="181"/>
      <c r="BF423" s="233"/>
      <c r="BG423" s="829">
        <f>ROUND(BF423*$DR$3,0)</f>
        <v>0</v>
      </c>
      <c r="BH423" s="829">
        <f t="shared" ref="BH423" si="2423">$BH$3</f>
        <v>1059638654</v>
      </c>
      <c r="BI423" s="729" t="str">
        <f t="shared" ref="BI423:BI434" si="2424">IF(BF423&lt;&gt;"",IF(BG423&lt;=BH423,"CUMPLE","RECHAZADO"),"")</f>
        <v/>
      </c>
      <c r="BJ423" s="181"/>
      <c r="BK423" s="233"/>
      <c r="BL423" s="829">
        <f>ROUND(BK423*$DS$3,0)</f>
        <v>0</v>
      </c>
      <c r="BM423" s="1045">
        <f t="shared" ref="BM423" si="2425">$BM$16</f>
        <v>74539289</v>
      </c>
      <c r="BN423" s="244" t="str">
        <f>IF(BK423&lt;&gt;"",IF((BL423/$DR$3)/$DN$3&lt;=$BM$20,"CUMPLE","RECHAZADO"),"")</f>
        <v/>
      </c>
      <c r="BO423" s="193"/>
      <c r="BP423" s="831">
        <f t="shared" si="2349"/>
        <v>0</v>
      </c>
      <c r="BQ423" s="235"/>
      <c r="BR423" s="832">
        <f t="shared" ref="BR423:BR434" si="2426">ROUND((BB423+BG423+BL423)*19%,0)</f>
        <v>0</v>
      </c>
      <c r="BS423" s="832">
        <f t="shared" ref="BS423:BS434" si="2427">ROUND((BB423+BG423+BL423)*$AV$16,0)</f>
        <v>0</v>
      </c>
      <c r="BT423" s="832" t="str">
        <f t="shared" ref="BT423:BT425" si="2428">IF(BQ423&lt;&gt;"",IF(BD423="CUMPLE",IF(BI423="CUMPLE","CUMPLE","NO CUMPLE"),"NO CUMPLE")," ")</f>
        <v xml:space="preserve"> </v>
      </c>
      <c r="BU423" s="155"/>
      <c r="BV423" s="236"/>
      <c r="BW423" s="236"/>
      <c r="BX423" s="835">
        <f t="shared" ref="BX423:BX434" si="2429">ROUND((BV423*10%)*19%,0)</f>
        <v>0</v>
      </c>
      <c r="BY423" s="835" t="str">
        <f>IF(BV423&lt;&gt;"",IF(AND(BV423/$DN$3&lt;=$BY$15,BV423/$DN$3&gt;=$BY$16),"CUMPLE","RECHAZADO"),"")</f>
        <v/>
      </c>
      <c r="BZ423" s="835">
        <f t="shared" ref="BZ423:BZ434" si="2430">BV423</f>
        <v>0</v>
      </c>
      <c r="CA423" s="835">
        <f t="shared" ref="CA423:CA434" si="2431">BZ423+BX423</f>
        <v>0</v>
      </c>
      <c r="CB423" s="155"/>
      <c r="CC423" s="170"/>
      <c r="CD423" s="170"/>
      <c r="CE423" s="835">
        <f t="shared" ref="CE423:CE434" si="2432">ROUND((CC423*10%)*19%,0)</f>
        <v>0</v>
      </c>
      <c r="CF423" s="835" t="str">
        <f>IF(CC423&lt;&gt;"",IF(AND(CC423/$DN$3&lt;=$CF$15,CC423/$DS$3&gt;=$CF$16),"CUMPLE","RECHAZADO"),"")</f>
        <v/>
      </c>
      <c r="CG423" s="835">
        <f t="shared" ref="CG423:CG434" si="2433">CC423</f>
        <v>0</v>
      </c>
      <c r="CH423" s="835">
        <f t="shared" ref="CH423:CH434" si="2434">CG423+CE423</f>
        <v>0</v>
      </c>
      <c r="CI423" s="195"/>
      <c r="CJ423" s="86" t="str">
        <f t="shared" ref="CJ423:CJ434" si="2435">R423</f>
        <v/>
      </c>
      <c r="CK423" s="836">
        <f t="shared" ref="CK423:CK434" si="2436">AC423+AX423+BS423+CA423+CH423</f>
        <v>0</v>
      </c>
      <c r="CL423" s="837" t="str">
        <f t="shared" ref="CL423:CL434" si="2437">IF(CJ423="RECHAZADO","RECHAZADO",IF(CJ423&lt;&gt;"",CJ423+CK423,""))</f>
        <v/>
      </c>
      <c r="CM423" s="155"/>
      <c r="CN423" s="838" t="str">
        <f t="shared" ref="CN423:CN434" si="2438">S423</f>
        <v/>
      </c>
      <c r="CO423" s="839">
        <f t="shared" ref="CO423:CO434" si="2439">AD423+AU423+BP423+BZ423+CG423</f>
        <v>0</v>
      </c>
      <c r="CP423" s="840" t="str">
        <f t="shared" ref="CP423:CP486" si="2440">IF(CN423="RECHAZADO","RECHAZADO",IF(CN423&lt;&gt;"",CN423+CO423,""))</f>
        <v/>
      </c>
      <c r="CQ423" s="156"/>
      <c r="CR423" s="841">
        <f t="shared" ref="CR423:CR434" si="2441">I423+J423</f>
        <v>0</v>
      </c>
      <c r="CS423" s="835">
        <f>(W423*$DP$3)+X423+(AF423*$DQ$3)+(AK423*$DR$3)+(AP423*$DS$3)+AV423+(BA423*$DQ$3)+(BF423*$DR$3)+(BK423*$DS$3)+BQ423+BV423+BW423+CC423+CD423</f>
        <v>0</v>
      </c>
      <c r="CT423" s="840">
        <f t="shared" ref="CT423:CT434" si="2442">CR423+CS423</f>
        <v>0</v>
      </c>
      <c r="CU423" s="842"/>
      <c r="CV423" s="840" t="str">
        <f t="shared" ref="CV423:CV486" si="2443">IF(CU423&lt;&gt;"",IF(CT423=CU423,"OK","REVISAR"),"")</f>
        <v/>
      </c>
      <c r="DB423" s="843" t="str">
        <f t="shared" ref="DB423:DB485" si="2444">IF(F423&lt;&gt;"",IF(G423="CUMPLE",IF(P423="CUMPLE",IF(AB423="CUMPLE",IF(AY423="CUMPLE",IF(BT423="CUMPLE",IF(BY423="CUMPLE","HABILITADO","RECHAZADO"),"RECHAZADO"),"RECHAZADO"),"RECHAZADO"),"RECHAZADO"),"RECHAZADO"),"")</f>
        <v/>
      </c>
      <c r="DC423" s="844"/>
    </row>
    <row r="424" spans="1:107" hidden="1" x14ac:dyDescent="0.25">
      <c r="A424" s="1042"/>
      <c r="B424" s="750">
        <v>2</v>
      </c>
      <c r="C424" s="1043"/>
      <c r="D424" s="220"/>
      <c r="E424" s="156"/>
      <c r="F424" s="751"/>
      <c r="G424" s="752" t="str">
        <f t="shared" ref="G424" si="2445">IF(F424&lt;&gt;"",IF(F424=$DV$4,"CUMPLE","RECHAZADO"),"")</f>
        <v/>
      </c>
      <c r="H424" s="753"/>
      <c r="I424" s="754"/>
      <c r="J424" s="784"/>
      <c r="K424" s="756">
        <f t="shared" si="2405"/>
        <v>0</v>
      </c>
      <c r="L424" s="174" t="e">
        <f t="shared" si="2406"/>
        <v>#DIV/0!</v>
      </c>
      <c r="M424" s="175" t="e">
        <f t="shared" si="2407"/>
        <v>#DIV/0!</v>
      </c>
      <c r="N424" s="176" t="e">
        <f t="shared" si="2408"/>
        <v>#DIV/0!</v>
      </c>
      <c r="O424" s="177" t="e">
        <f t="shared" si="2409"/>
        <v>#DIV/0!</v>
      </c>
      <c r="P424" s="757" t="str">
        <f>IF(H424&lt;&gt;"",IF(J424=K424,IF(H424="SI",IF(AND(I424&lt;=$DF$4,I424&gt;=($DF$4*0.9)),"CUMPLE","NO CUMPLE"),IF(I424=$DF$4,"CUMPLE","NO CUMPLE")),"NO CUMPLE"),"")</f>
        <v/>
      </c>
      <c r="Q424" s="179">
        <f t="shared" si="2410"/>
        <v>0</v>
      </c>
      <c r="R424" s="758" t="str">
        <f t="shared" ref="R424:R434" si="2446">IF(F424&lt;&gt;"",IF(G424="CUMPLE",IF(P424="CUMPLE",I424+J424,""),"RECHAZADO"),"")</f>
        <v/>
      </c>
      <c r="S424" s="758" t="str">
        <f t="shared" si="2412"/>
        <v/>
      </c>
      <c r="T424" s="759"/>
      <c r="U424" s="760"/>
      <c r="V424" s="155"/>
      <c r="W424" s="761"/>
      <c r="X424" s="762"/>
      <c r="Y424" s="763">
        <f>ROUND(W424*$DP$4,0)</f>
        <v>0</v>
      </c>
      <c r="Z424" s="763">
        <f t="shared" si="2413"/>
        <v>0</v>
      </c>
      <c r="AA424" s="1045"/>
      <c r="AB424" s="764" t="str">
        <f>IF(W424&lt;&gt;"",IF((Y424/$DP$4)/$DN$4&lt;=$AA$20,"CUMPLE","RECHAZADO"),"")</f>
        <v/>
      </c>
      <c r="AC424" s="765">
        <f t="shared" si="2415"/>
        <v>0</v>
      </c>
      <c r="AD424" s="765">
        <f t="shared" si="2416"/>
        <v>0</v>
      </c>
      <c r="AE424" s="759"/>
      <c r="AF424" s="761"/>
      <c r="AG424" s="763">
        <f>ROUND(AF424*$DQ$4,0)</f>
        <v>0</v>
      </c>
      <c r="AH424" s="1045"/>
      <c r="AI424" s="764" t="str">
        <f>IF(AF424&lt;&gt;"",IF(AG424/$DQ$4&lt;=$AH$20,"CUMPLE","RECHAZADO"),"")</f>
        <v/>
      </c>
      <c r="AJ424" s="759"/>
      <c r="AK424" s="761"/>
      <c r="AL424" s="763">
        <f>ROUND(AK424*$DR$4,0)</f>
        <v>0</v>
      </c>
      <c r="AM424" s="1045"/>
      <c r="AN424" s="764" t="str">
        <f>IF(AK424&lt;&gt;"",IF(AL424/$DR$4&lt;=$AM$20,"CUMPLE","RECHAZADO"),"")</f>
        <v/>
      </c>
      <c r="AO424" s="759"/>
      <c r="AP424" s="761"/>
      <c r="AQ424" s="763">
        <f>ROUND(AP424*$DS$4,0)</f>
        <v>0</v>
      </c>
      <c r="AR424" s="1045"/>
      <c r="AS424" s="764" t="str">
        <f>IF(AP424&lt;&gt;"",IF(AQ424/$DR$4&lt;=$AR$20,"CUMPLE","RECHAZADO"),"")</f>
        <v/>
      </c>
      <c r="AT424" s="766"/>
      <c r="AU424" s="767">
        <f t="shared" si="2340"/>
        <v>0</v>
      </c>
      <c r="AV424" s="753"/>
      <c r="AW424" s="768">
        <f t="shared" si="2341"/>
        <v>0</v>
      </c>
      <c r="AX424" s="768">
        <f t="shared" si="2342"/>
        <v>0</v>
      </c>
      <c r="AY424" s="768" t="str">
        <f t="shared" si="2420"/>
        <v xml:space="preserve"> </v>
      </c>
      <c r="AZ424" s="155"/>
      <c r="BA424" s="761"/>
      <c r="BB424" s="763">
        <f>ROUND(BA424*$DQ$4,0)</f>
        <v>0</v>
      </c>
      <c r="BC424" s="770">
        <f t="shared" ref="BC424" si="2447">$BC$4</f>
        <v>92828885</v>
      </c>
      <c r="BD424" s="164" t="str">
        <f t="shared" si="2422"/>
        <v/>
      </c>
      <c r="BE424" s="759"/>
      <c r="BF424" s="761"/>
      <c r="BG424" s="763">
        <f>ROUND(BF424*$DR$4,0)</f>
        <v>0</v>
      </c>
      <c r="BH424" s="763">
        <f t="shared" ref="BH424" si="2448">$BH$4</f>
        <v>924495218</v>
      </c>
      <c r="BI424" s="164" t="str">
        <f t="shared" si="2424"/>
        <v/>
      </c>
      <c r="BJ424" s="759"/>
      <c r="BK424" s="761"/>
      <c r="BL424" s="763">
        <f>ROUND(BK424*$DS$4,0)</f>
        <v>0</v>
      </c>
      <c r="BM424" s="1045"/>
      <c r="BN424" s="764" t="str">
        <f>IF(BK424&lt;&gt;"",IF((BL424/$DR$4)/$DN$4&lt;=$BM$20,"CUMPLE","RECHAZADO"),"")</f>
        <v/>
      </c>
      <c r="BO424" s="771"/>
      <c r="BP424" s="767">
        <f t="shared" si="2349"/>
        <v>0</v>
      </c>
      <c r="BQ424" s="753"/>
      <c r="BR424" s="768">
        <f t="shared" si="2426"/>
        <v>0</v>
      </c>
      <c r="BS424" s="768">
        <f t="shared" si="2427"/>
        <v>0</v>
      </c>
      <c r="BT424" s="768" t="str">
        <f t="shared" si="2428"/>
        <v xml:space="preserve"> </v>
      </c>
      <c r="BU424" s="155"/>
      <c r="BV424" s="753"/>
      <c r="BW424" s="753"/>
      <c r="BX424" s="772">
        <f t="shared" si="2429"/>
        <v>0</v>
      </c>
      <c r="BY424" s="772" t="str">
        <f>IF(BV424&lt;&gt;"",IF(AND(BV424/$DN$4&lt;=$BY$15,BV424/$DN$4&gt;=$BY$16),"CUMPLE","RECHAZADO"),"")</f>
        <v/>
      </c>
      <c r="BZ424" s="772">
        <f t="shared" si="2430"/>
        <v>0</v>
      </c>
      <c r="CA424" s="772">
        <f t="shared" si="2431"/>
        <v>0</v>
      </c>
      <c r="CB424" s="155"/>
      <c r="CC424" s="753"/>
      <c r="CD424" s="753"/>
      <c r="CE424" s="772">
        <f t="shared" si="2432"/>
        <v>0</v>
      </c>
      <c r="CF424" s="772" t="str">
        <f>IF(CC424&lt;&gt;"",IF(AND(CC424/$DN$4&lt;=$CF$15,CC424/$DS$4&gt;=$CF$16),"CUMPLE","RECHAZADO"),"")</f>
        <v/>
      </c>
      <c r="CG424" s="772">
        <f t="shared" si="2433"/>
        <v>0</v>
      </c>
      <c r="CH424" s="772">
        <f t="shared" si="2434"/>
        <v>0</v>
      </c>
      <c r="CI424" s="773"/>
      <c r="CJ424" s="774" t="str">
        <f t="shared" si="2435"/>
        <v/>
      </c>
      <c r="CK424" s="775">
        <f t="shared" si="2436"/>
        <v>0</v>
      </c>
      <c r="CL424" s="776" t="str">
        <f t="shared" si="2437"/>
        <v/>
      </c>
      <c r="CM424" s="155"/>
      <c r="CN424" s="777" t="str">
        <f t="shared" si="2438"/>
        <v/>
      </c>
      <c r="CO424" s="778">
        <f t="shared" si="2439"/>
        <v>0</v>
      </c>
      <c r="CP424" s="779" t="str">
        <f t="shared" si="2440"/>
        <v/>
      </c>
      <c r="CQ424" s="156"/>
      <c r="CR424" s="780">
        <f t="shared" si="2441"/>
        <v>0</v>
      </c>
      <c r="CS424" s="772">
        <f>(W424*$DP$4)+X424+(AF424*$DQ$4)+(AK424*$DR$4)+(AP424*$DS$4)+AV424+(BA424*$DQ$4)+(BF424*$DR$4)+(BK424*$DS$4)+BQ424+BV424+BW424+CC424+CD424</f>
        <v>0</v>
      </c>
      <c r="CT424" s="779">
        <f t="shared" si="2442"/>
        <v>0</v>
      </c>
      <c r="CU424" s="781"/>
      <c r="CV424" s="779" t="str">
        <f t="shared" si="2443"/>
        <v/>
      </c>
      <c r="DB424" s="782" t="str">
        <f t="shared" si="2444"/>
        <v/>
      </c>
      <c r="DC424" s="783"/>
    </row>
    <row r="425" spans="1:107" x14ac:dyDescent="0.25">
      <c r="A425" s="1039"/>
      <c r="B425" s="870">
        <v>3</v>
      </c>
      <c r="C425" s="1039"/>
      <c r="D425" s="726"/>
      <c r="E425" s="871"/>
      <c r="F425" s="872">
        <v>22660325900</v>
      </c>
      <c r="G425" s="873" t="str">
        <f t="shared" ref="G425" si="2449">IF(F425&lt;&gt;"",IF(F425=$DV$5,"CUMPLE","RECHAZADO"),"")</f>
        <v>CUMPLE</v>
      </c>
      <c r="H425" s="874" t="s">
        <v>1538</v>
      </c>
      <c r="I425" s="880">
        <v>20196034881</v>
      </c>
      <c r="J425" s="208">
        <v>383724663</v>
      </c>
      <c r="K425" s="173">
        <f t="shared" si="2405"/>
        <v>383724663</v>
      </c>
      <c r="L425" s="724" t="e">
        <f t="shared" si="2406"/>
        <v>#DIV/0!</v>
      </c>
      <c r="M425" s="175" t="e">
        <f t="shared" si="2407"/>
        <v>#DIV/0!</v>
      </c>
      <c r="N425" s="176" t="e">
        <f t="shared" si="2408"/>
        <v>#DIV/0!</v>
      </c>
      <c r="O425" s="177" t="e">
        <f t="shared" si="2409"/>
        <v>#DIV/0!</v>
      </c>
      <c r="P425" s="178" t="str">
        <f>IF(H425&lt;&gt;"",IF(J425=K425,IF(H425="SI",IF(AND(I425&lt;=$DF$5,I425&gt;=($DF$5*0.9)),"CUMPLE","NO CUMPLE"),IF(I425=$DF$5,"CUMPLE","NO CUMPLE")),"NO CUMPLE"),"")</f>
        <v>CUMPLE</v>
      </c>
      <c r="Q425" s="725">
        <f t="shared" si="2410"/>
        <v>0</v>
      </c>
      <c r="R425" s="180">
        <f t="shared" si="2446"/>
        <v>20579759544</v>
      </c>
      <c r="S425" s="180">
        <f t="shared" si="2412"/>
        <v>20196034881</v>
      </c>
      <c r="T425" s="209"/>
      <c r="U425" s="209"/>
      <c r="V425" s="871"/>
      <c r="W425" s="874">
        <v>1253092</v>
      </c>
      <c r="X425" s="876">
        <v>1904700</v>
      </c>
      <c r="Y425" s="184">
        <f>ROUND(W425*$DP$5,0)</f>
        <v>100247360</v>
      </c>
      <c r="Z425" s="184">
        <f t="shared" si="2413"/>
        <v>1904700</v>
      </c>
      <c r="AA425" s="1044"/>
      <c r="AB425" s="185" t="str">
        <f>IF(W425&lt;&gt;"",IF((Y425/$DP$5)/$DN$5&lt;=$AA$20,"CUMPLE","RECHAZADO"),"")</f>
        <v>CUMPLE</v>
      </c>
      <c r="AC425" s="186">
        <f t="shared" si="2415"/>
        <v>102152060</v>
      </c>
      <c r="AD425" s="186">
        <f t="shared" si="2416"/>
        <v>100247360</v>
      </c>
      <c r="AE425" s="209"/>
      <c r="AF425" s="874">
        <v>188298</v>
      </c>
      <c r="AG425" s="184">
        <f>ROUND(AF425*$DQ$5,0)</f>
        <v>1318086</v>
      </c>
      <c r="AH425" s="1044"/>
      <c r="AI425" s="185" t="str">
        <f>IF(AF425&lt;&gt;"",IF(AG425/$DQ$5&lt;=$AH$20,"CUMPLE","RECHAZADO"),"")</f>
        <v>CUMPLE</v>
      </c>
      <c r="AJ425" s="209"/>
      <c r="AK425" s="874">
        <v>150289</v>
      </c>
      <c r="AL425" s="184">
        <f>ROUND(AK425*$DR$5,0)</f>
        <v>12023120</v>
      </c>
      <c r="AM425" s="1044"/>
      <c r="AN425" s="185" t="str">
        <f>IF(AK425&lt;&gt;"",IF(AL425/$DR$5&lt;=$AM$20,"CUMPLE","RECHAZADO"),"")</f>
        <v>CUMPLE</v>
      </c>
      <c r="AO425" s="209"/>
      <c r="AP425" s="874"/>
      <c r="AQ425" s="184">
        <f>ROUND(AP425*$DS$5,0)</f>
        <v>0</v>
      </c>
      <c r="AR425" s="1044"/>
      <c r="AS425" s="185" t="str">
        <f>IF(AP425&lt;&gt;"",IF(AQ425/$DR$5&lt;=$AR$20,"CUMPLE","RECHAZADO"),"")</f>
        <v/>
      </c>
      <c r="AT425" s="185"/>
      <c r="AU425" s="194">
        <f t="shared" si="2340"/>
        <v>13341206</v>
      </c>
      <c r="AV425" s="874">
        <v>2534829</v>
      </c>
      <c r="AW425" s="877">
        <f t="shared" si="2341"/>
        <v>2534829</v>
      </c>
      <c r="AX425" s="877">
        <f t="shared" si="2342"/>
        <v>15876035</v>
      </c>
      <c r="AY425" s="877" t="str">
        <f t="shared" si="2420"/>
        <v>CUMPLE</v>
      </c>
      <c r="AZ425" s="871"/>
      <c r="BA425" s="874">
        <v>10817342</v>
      </c>
      <c r="BB425" s="184">
        <f>ROUND(BA425*$DQ$5,0)</f>
        <v>75721394</v>
      </c>
      <c r="BC425" s="184">
        <f t="shared" ref="BC425" si="2450">$BC$5</f>
        <v>123465503</v>
      </c>
      <c r="BD425" s="185" t="str">
        <f t="shared" si="2422"/>
        <v>CUMPLE</v>
      </c>
      <c r="BE425" s="209"/>
      <c r="BF425" s="874">
        <v>10163335</v>
      </c>
      <c r="BG425" s="184">
        <f>ROUND(BF425*$DR$5,0)</f>
        <v>813066800</v>
      </c>
      <c r="BH425" s="184">
        <f t="shared" ref="BH425" si="2451">$BH$5</f>
        <v>1325724320</v>
      </c>
      <c r="BI425" s="185" t="str">
        <f t="shared" si="2424"/>
        <v>CUMPLE</v>
      </c>
      <c r="BJ425" s="209"/>
      <c r="BK425" s="874"/>
      <c r="BL425" s="184">
        <f>ROUND(BK425*$DS$5,0)</f>
        <v>0</v>
      </c>
      <c r="BM425" s="1044"/>
      <c r="BN425" s="185" t="str">
        <f>IF(BK425&lt;&gt;"",IF((BL425/$DR$5)/$DN$5&lt;=$BM$20,"CUMPLE","RECHAZADO"),"")</f>
        <v/>
      </c>
      <c r="BO425" s="878"/>
      <c r="BP425" s="194">
        <f t="shared" si="2349"/>
        <v>888788194</v>
      </c>
      <c r="BQ425" s="874">
        <v>168869757</v>
      </c>
      <c r="BR425" s="877">
        <f t="shared" si="2426"/>
        <v>168869757</v>
      </c>
      <c r="BS425" s="877">
        <f t="shared" si="2427"/>
        <v>1057657951</v>
      </c>
      <c r="BT425" s="877" t="str">
        <f t="shared" si="2428"/>
        <v>CUMPLE</v>
      </c>
      <c r="BU425" s="871"/>
      <c r="BV425" s="874">
        <v>157518136</v>
      </c>
      <c r="BW425" s="874">
        <v>2992845</v>
      </c>
      <c r="BX425" s="194">
        <f t="shared" si="2429"/>
        <v>2992845</v>
      </c>
      <c r="BY425" s="194" t="str">
        <f>IF(BV425&lt;&gt;"",IF(AND(BV425/$DN$5&lt;=$BY$15,BV425/$DN$5&gt;=$BY$16),"CUMPLE","RECHAZADO"),"")</f>
        <v>RECHAZADO</v>
      </c>
      <c r="BZ425" s="194">
        <f t="shared" si="2430"/>
        <v>157518136</v>
      </c>
      <c r="CA425" s="194">
        <f t="shared" si="2431"/>
        <v>160510981</v>
      </c>
      <c r="CB425" s="871"/>
      <c r="CC425" s="874"/>
      <c r="CD425" s="874"/>
      <c r="CE425" s="194">
        <f t="shared" si="2432"/>
        <v>0</v>
      </c>
      <c r="CF425" s="194" t="str">
        <f>IF(CC425&lt;&gt;"",IF(AND(CC425/$DN$5&lt;=$CF$15,CC425/$DS$5&gt;=$CF$16),"CUMPLE","RECHAZADO"),"")</f>
        <v/>
      </c>
      <c r="CG425" s="194">
        <f t="shared" si="2433"/>
        <v>0</v>
      </c>
      <c r="CH425" s="194">
        <f t="shared" si="2434"/>
        <v>0</v>
      </c>
      <c r="CI425" s="194"/>
      <c r="CJ425" s="232">
        <f t="shared" si="2435"/>
        <v>20579759544</v>
      </c>
      <c r="CK425" s="197">
        <f t="shared" si="2436"/>
        <v>1336197027</v>
      </c>
      <c r="CL425" s="232">
        <f t="shared" si="2437"/>
        <v>21915956571</v>
      </c>
      <c r="CM425" s="871"/>
      <c r="CN425" s="200">
        <f t="shared" si="2438"/>
        <v>20196034881</v>
      </c>
      <c r="CO425" s="200">
        <f t="shared" si="2439"/>
        <v>1159894896</v>
      </c>
      <c r="CP425" s="200">
        <f t="shared" si="2440"/>
        <v>21355929777</v>
      </c>
      <c r="CQ425" s="871"/>
      <c r="CR425" s="194">
        <f t="shared" si="2441"/>
        <v>20579759544</v>
      </c>
      <c r="CS425" s="194">
        <f>(W425*$DP$5)+X425+(AF425*$DQ$5)+(AK425*$DR$5)+(AP425*$DS$5)+AV425+(BA425*$DQ$5)+(BF425*$DR$5)+(BK425*$DS$5)+BQ425+BV425+BW425+CC425+CD425</f>
        <v>1336197027</v>
      </c>
      <c r="CT425" s="200">
        <f t="shared" si="2442"/>
        <v>21915956571</v>
      </c>
      <c r="CU425" s="874">
        <v>21915956571</v>
      </c>
      <c r="CV425" s="200" t="str">
        <f t="shared" si="2443"/>
        <v>OK</v>
      </c>
      <c r="CW425" s="136"/>
      <c r="DB425" s="879" t="str">
        <f t="shared" si="2444"/>
        <v>RECHAZADO</v>
      </c>
      <c r="DC425" s="487"/>
    </row>
    <row r="426" spans="1:107" hidden="1" x14ac:dyDescent="0.25">
      <c r="A426" s="1041"/>
      <c r="B426" s="167">
        <v>4</v>
      </c>
      <c r="C426" s="1043"/>
      <c r="D426" s="220"/>
      <c r="E426" s="156"/>
      <c r="F426" s="168"/>
      <c r="G426" s="169" t="str">
        <f t="shared" ref="G426:G433" si="2452">IF(F426&lt;&gt;"",IF(F426=$DV$5,"CUMPLE","RECHAZADO"),"")</f>
        <v/>
      </c>
      <c r="H426" s="170"/>
      <c r="I426" s="221"/>
      <c r="J426" s="172"/>
      <c r="K426" s="827">
        <f t="shared" si="2405"/>
        <v>0</v>
      </c>
      <c r="L426" s="174" t="e">
        <f t="shared" si="2406"/>
        <v>#DIV/0!</v>
      </c>
      <c r="M426" s="175" t="e">
        <f t="shared" si="2407"/>
        <v>#DIV/0!</v>
      </c>
      <c r="N426" s="176" t="e">
        <f t="shared" si="2408"/>
        <v>#DIV/0!</v>
      </c>
      <c r="O426" s="177" t="e">
        <f t="shared" si="2409"/>
        <v>#DIV/0!</v>
      </c>
      <c r="P426" s="179" t="str">
        <f>IF(H426&lt;&gt;"",IF(J426=K426,IF(H426="SI",IF(AND(I426&lt;=$DF$6,I426&gt;=($DF$6*0.9)),"CUMPLE","NO CUMPLE"),IF(I426=$DF$6,"CUMPLE","NO CUMPLE")),"NO CUMPLE"),"")</f>
        <v/>
      </c>
      <c r="Q426" s="179">
        <f t="shared" si="2410"/>
        <v>0</v>
      </c>
      <c r="R426" s="828" t="str">
        <f t="shared" si="2446"/>
        <v/>
      </c>
      <c r="S426" s="828" t="str">
        <f t="shared" si="2412"/>
        <v/>
      </c>
      <c r="T426" s="181"/>
      <c r="U426" s="182"/>
      <c r="V426" s="155"/>
      <c r="W426" s="170"/>
      <c r="X426" s="183"/>
      <c r="Y426" s="829">
        <f>ROUND(W426*$DP$6,0)</f>
        <v>0</v>
      </c>
      <c r="Z426" s="829">
        <f t="shared" si="2413"/>
        <v>0</v>
      </c>
      <c r="AA426" s="1045"/>
      <c r="AB426" s="244" t="str">
        <f>IF(W426&lt;&gt;"",IF((Y426/$DP$6)/$DN$6&lt;=$AA$20,"CUMPLE","RECHAZADO"),"")</f>
        <v/>
      </c>
      <c r="AC426" s="830">
        <f t="shared" si="2415"/>
        <v>0</v>
      </c>
      <c r="AD426" s="830">
        <f t="shared" si="2416"/>
        <v>0</v>
      </c>
      <c r="AE426" s="181"/>
      <c r="AF426" s="170"/>
      <c r="AG426" s="829">
        <f>ROUND(AF426*$DQ$6,0)</f>
        <v>0</v>
      </c>
      <c r="AH426" s="1045"/>
      <c r="AI426" s="244" t="str">
        <f>IF(AF426&lt;&gt;"",IF(AG426/$DQ$6&lt;=$AH$20,"CUMPLE","RECHAZADO"),"")</f>
        <v/>
      </c>
      <c r="AJ426" s="181"/>
      <c r="AK426" s="170"/>
      <c r="AL426" s="829">
        <f>ROUND(AK426*$DR$6,0)</f>
        <v>0</v>
      </c>
      <c r="AM426" s="1045"/>
      <c r="AN426" s="244" t="str">
        <f>IF(AK426&lt;&gt;"",IF(AL426/$DR$6&lt;=$AM$20,"CUMPLE","RECHAZADO"),"")</f>
        <v/>
      </c>
      <c r="AO426" s="181"/>
      <c r="AP426" s="170"/>
      <c r="AQ426" s="829">
        <f>ROUND(AP426*$DS$6,0)</f>
        <v>0</v>
      </c>
      <c r="AR426" s="1045"/>
      <c r="AS426" s="244" t="str">
        <f>IF(AP426&lt;&gt;"",IF(AQ426/$DR$6&lt;=$AR$20,"CUMPLE","RECHAZADO"),"")</f>
        <v/>
      </c>
      <c r="AT426" s="187"/>
      <c r="AU426" s="831">
        <f t="shared" si="2340"/>
        <v>0</v>
      </c>
      <c r="AV426" s="170"/>
      <c r="AW426" s="832">
        <f t="shared" si="2341"/>
        <v>0</v>
      </c>
      <c r="AX426" s="832">
        <f t="shared" si="2342"/>
        <v>0</v>
      </c>
      <c r="AY426" s="832" t="str">
        <f>IF(AV426&lt;&gt;"",IF(AN426="CUMPLE","CUMPLE","NO CUMPLE"),"")</f>
        <v/>
      </c>
      <c r="AZ426" s="155"/>
      <c r="BA426" s="170"/>
      <c r="BB426" s="829">
        <f>ROUND(BA426*$DQ$6,0)</f>
        <v>0</v>
      </c>
      <c r="BC426" s="834">
        <f t="shared" ref="BC426" si="2453">$BC$6</f>
        <v>599037720</v>
      </c>
      <c r="BD426" s="729" t="str">
        <f t="shared" si="2422"/>
        <v/>
      </c>
      <c r="BE426" s="181"/>
      <c r="BF426" s="170"/>
      <c r="BG426" s="829">
        <f>ROUND(BF426*$DR$6,0)</f>
        <v>0</v>
      </c>
      <c r="BH426" s="829">
        <f t="shared" ref="BH426" si="2454">$BH$6</f>
        <v>1500854400</v>
      </c>
      <c r="BI426" s="729" t="str">
        <f t="shared" si="2424"/>
        <v/>
      </c>
      <c r="BJ426" s="181"/>
      <c r="BK426" s="170"/>
      <c r="BL426" s="829">
        <f>ROUND(BK426*$DS$6,0)</f>
        <v>0</v>
      </c>
      <c r="BM426" s="1045"/>
      <c r="BN426" s="244" t="str">
        <f>IF(BK426&lt;&gt;"",IF((BL426/$DR$6)/$DN$6&lt;=$BM$20,"CUMPLE","RECHAZADO"),"")</f>
        <v/>
      </c>
      <c r="BO426" s="193"/>
      <c r="BP426" s="831">
        <f t="shared" si="2349"/>
        <v>0</v>
      </c>
      <c r="BQ426" s="170"/>
      <c r="BR426" s="832">
        <f t="shared" si="2426"/>
        <v>0</v>
      </c>
      <c r="BS426" s="832">
        <f t="shared" si="2427"/>
        <v>0</v>
      </c>
      <c r="BT426" s="832" t="str">
        <f>IF(BQ426&lt;&gt;"",IF(BI426="CUMPLE","CUMPLE","NO CUMPLE"),"")</f>
        <v/>
      </c>
      <c r="BU426" s="155"/>
      <c r="BV426" s="170"/>
      <c r="BW426" s="170"/>
      <c r="BX426" s="835">
        <f t="shared" si="2429"/>
        <v>0</v>
      </c>
      <c r="BY426" s="835" t="str">
        <f>IF(BV426&lt;&gt;"",IF(AND(BV426/$DN$6&lt;=$BY$15,BV426/$DN$6&gt;=$BY$16),"CUMPLE","RECHAZADO"),"")</f>
        <v/>
      </c>
      <c r="BZ426" s="835">
        <f t="shared" si="2430"/>
        <v>0</v>
      </c>
      <c r="CA426" s="835">
        <f t="shared" si="2431"/>
        <v>0</v>
      </c>
      <c r="CB426" s="155"/>
      <c r="CC426" s="170"/>
      <c r="CD426" s="170"/>
      <c r="CE426" s="835">
        <f t="shared" si="2432"/>
        <v>0</v>
      </c>
      <c r="CF426" s="835" t="str">
        <f>IF(CC426&lt;&gt;"",IF(AND(CC426/$DN$6&lt;=$CF$15,CC426/$DS$6&gt;=$CF$16),"CUMPLE","RECHAZADO"),"")</f>
        <v/>
      </c>
      <c r="CG426" s="835">
        <f t="shared" si="2433"/>
        <v>0</v>
      </c>
      <c r="CH426" s="835">
        <f t="shared" si="2434"/>
        <v>0</v>
      </c>
      <c r="CI426" s="195"/>
      <c r="CJ426" s="86" t="str">
        <f t="shared" si="2435"/>
        <v/>
      </c>
      <c r="CK426" s="836">
        <f t="shared" si="2436"/>
        <v>0</v>
      </c>
      <c r="CL426" s="837" t="str">
        <f t="shared" si="2437"/>
        <v/>
      </c>
      <c r="CM426" s="155"/>
      <c r="CN426" s="838" t="str">
        <f t="shared" si="2438"/>
        <v/>
      </c>
      <c r="CO426" s="839">
        <f t="shared" si="2439"/>
        <v>0</v>
      </c>
      <c r="CP426" s="840" t="str">
        <f t="shared" si="2440"/>
        <v/>
      </c>
      <c r="CQ426" s="156"/>
      <c r="CR426" s="841">
        <f t="shared" si="2441"/>
        <v>0</v>
      </c>
      <c r="CS426" s="835">
        <f>(W426*$DP$6)+X426+(AF426*$DQ$6)+(AK426*$DR$6)+(AP426*$DS$6)+AV426+(BA426*$DQ$6)+(BF426*$DR$6)+(BK426*$DS$6)+BQ426+BV426+BW426+CC426+CD426</f>
        <v>0</v>
      </c>
      <c r="CT426" s="840">
        <f t="shared" si="2442"/>
        <v>0</v>
      </c>
      <c r="CU426" s="842"/>
      <c r="CV426" s="840" t="str">
        <f t="shared" si="2443"/>
        <v/>
      </c>
      <c r="DB426" s="843" t="str">
        <f t="shared" si="2444"/>
        <v/>
      </c>
      <c r="DC426" s="844"/>
    </row>
    <row r="427" spans="1:107" hidden="1" x14ac:dyDescent="0.25">
      <c r="A427" s="1046"/>
      <c r="B427" s="870">
        <v>5</v>
      </c>
      <c r="C427" s="1043"/>
      <c r="D427" s="220"/>
      <c r="E427" s="156"/>
      <c r="F427" s="207"/>
      <c r="G427" s="169" t="str">
        <f t="shared" si="2452"/>
        <v/>
      </c>
      <c r="H427" s="170"/>
      <c r="I427" s="216"/>
      <c r="J427" s="208"/>
      <c r="K427" s="173">
        <f t="shared" si="2405"/>
        <v>0</v>
      </c>
      <c r="L427" s="174" t="e">
        <f t="shared" si="2406"/>
        <v>#DIV/0!</v>
      </c>
      <c r="M427" s="175" t="e">
        <f t="shared" si="2407"/>
        <v>#DIV/0!</v>
      </c>
      <c r="N427" s="176" t="e">
        <f t="shared" si="2408"/>
        <v>#DIV/0!</v>
      </c>
      <c r="O427" s="177" t="e">
        <f t="shared" si="2409"/>
        <v>#DIV/0!</v>
      </c>
      <c r="P427" s="178" t="str">
        <f>IF(H427&lt;&gt;"",IF(J427=K427,IF(H427="SI",IF(AND(I427&lt;=$DF$7,I427&gt;=($DF$7*0.9)),"CUMPLE","NO CUMPLE"),IF(I427=$DF$7,"CUMPLE","NO CUMPLE")),"NO CUMPLE"),"")</f>
        <v/>
      </c>
      <c r="Q427" s="179">
        <f t="shared" si="2410"/>
        <v>0</v>
      </c>
      <c r="R427" s="180" t="str">
        <f t="shared" si="2446"/>
        <v/>
      </c>
      <c r="S427" s="180" t="str">
        <f t="shared" si="2412"/>
        <v/>
      </c>
      <c r="T427" s="209"/>
      <c r="U427" s="210"/>
      <c r="V427" s="155"/>
      <c r="W427" s="211"/>
      <c r="X427" s="212"/>
      <c r="Y427" s="184">
        <f>ROUND(W427*$DP$7,0)</f>
        <v>0</v>
      </c>
      <c r="Z427" s="184">
        <f t="shared" si="2413"/>
        <v>0</v>
      </c>
      <c r="AA427" s="1045"/>
      <c r="AB427" s="185" t="str">
        <f>IF(W427&lt;&gt;"",IF((Y427/$DP$7)/$DN$7&lt;=$AA$20,"CUMPLE","RECHAZADO"),"")</f>
        <v/>
      </c>
      <c r="AC427" s="186">
        <f t="shared" si="2415"/>
        <v>0</v>
      </c>
      <c r="AD427" s="186">
        <f t="shared" si="2416"/>
        <v>0</v>
      </c>
      <c r="AE427" s="209"/>
      <c r="AF427" s="211"/>
      <c r="AG427" s="184">
        <f>ROUND(AF427*$DQ$7,0)</f>
        <v>0</v>
      </c>
      <c r="AH427" s="1045"/>
      <c r="AI427" s="185" t="str">
        <f>IF(AF427&lt;&gt;"",IF(AG427/$DQ$7&lt;=$AH$20,"CUMPLE","RECHAZADO"),"")</f>
        <v/>
      </c>
      <c r="AJ427" s="209"/>
      <c r="AK427" s="211"/>
      <c r="AL427" s="184">
        <f>ROUND(AK427*$DR$7,0)</f>
        <v>0</v>
      </c>
      <c r="AM427" s="1045"/>
      <c r="AN427" s="185" t="str">
        <f>IF(AK427&lt;&gt;"",IF(AL427/$DR$7&lt;=$AM$20,"CUMPLE","RECHAZADO"),"")</f>
        <v/>
      </c>
      <c r="AO427" s="209"/>
      <c r="AP427" s="211"/>
      <c r="AQ427" s="184">
        <f>ROUND(AP427*$DS$7,0)</f>
        <v>0</v>
      </c>
      <c r="AR427" s="1045"/>
      <c r="AS427" s="185" t="str">
        <f>IF(AP427&lt;&gt;"",IF(AQ427/$DR$7&lt;=$AR$20,"CUMPLE","RECHAZADO"),"")</f>
        <v/>
      </c>
      <c r="AT427" s="213"/>
      <c r="AU427" s="188">
        <f t="shared" si="2340"/>
        <v>0</v>
      </c>
      <c r="AV427" s="170"/>
      <c r="AW427" s="189">
        <f t="shared" si="2341"/>
        <v>0</v>
      </c>
      <c r="AX427" s="189">
        <f t="shared" si="2342"/>
        <v>0</v>
      </c>
      <c r="AY427" s="189" t="str">
        <f>IF(AV427&lt;&gt;"",IF(AI427="CUMPLE",IF(AN427="CUMPLE","CUMPLE","NO CUMPLE"),"NO CUMPLE")," ")</f>
        <v xml:space="preserve"> </v>
      </c>
      <c r="AZ427" s="155"/>
      <c r="BA427" s="211"/>
      <c r="BB427" s="184">
        <f>ROUND(BA427*$DQ$7,0)</f>
        <v>0</v>
      </c>
      <c r="BC427" s="191">
        <f t="shared" ref="BC427" si="2455">$BC$7</f>
        <v>512088380</v>
      </c>
      <c r="BD427" s="192" t="str">
        <f t="shared" si="2422"/>
        <v/>
      </c>
      <c r="BE427" s="209"/>
      <c r="BF427" s="211"/>
      <c r="BG427" s="184">
        <f>ROUND(BF427*$DR$7,0)</f>
        <v>0</v>
      </c>
      <c r="BH427" s="184">
        <f t="shared" ref="BH427" si="2456">$BH$7</f>
        <v>1342093772</v>
      </c>
      <c r="BI427" s="192" t="str">
        <f t="shared" si="2424"/>
        <v/>
      </c>
      <c r="BJ427" s="209"/>
      <c r="BK427" s="211"/>
      <c r="BL427" s="184">
        <f>ROUND(BK427*$DS$7,0)</f>
        <v>0</v>
      </c>
      <c r="BM427" s="1045"/>
      <c r="BN427" s="185" t="str">
        <f>IF(BK427&lt;&gt;"",IF((BL427/$DR$7)/$DN$7&lt;=$BM$20,"CUMPLE","RECHAZADO"),"")</f>
        <v/>
      </c>
      <c r="BO427" s="214"/>
      <c r="BP427" s="188">
        <f t="shared" si="2349"/>
        <v>0</v>
      </c>
      <c r="BQ427" s="170"/>
      <c r="BR427" s="189">
        <f t="shared" si="2426"/>
        <v>0</v>
      </c>
      <c r="BS427" s="189">
        <f t="shared" si="2427"/>
        <v>0</v>
      </c>
      <c r="BT427" s="189" t="str">
        <f>IF(BQ427&lt;&gt;"",IF(BD427="CUMPLE",IF(BI427="CUMPLE","CUMPLE","NO CUMPLE"),"NO CUMPLE")," ")</f>
        <v xml:space="preserve"> </v>
      </c>
      <c r="BU427" s="155"/>
      <c r="BV427" s="170"/>
      <c r="BW427" s="170"/>
      <c r="BX427" s="194">
        <f t="shared" si="2429"/>
        <v>0</v>
      </c>
      <c r="BY427" s="194" t="str">
        <f>IF(BV427&lt;&gt;"",IF(AND(BV427/$DN$7&lt;=$BY$15,BV427/$DN$7&gt;=$BY$16),"CUMPLE","RECHAZADO"),"")</f>
        <v/>
      </c>
      <c r="BZ427" s="194">
        <f t="shared" si="2430"/>
        <v>0</v>
      </c>
      <c r="CA427" s="194">
        <f t="shared" si="2431"/>
        <v>0</v>
      </c>
      <c r="CB427" s="155"/>
      <c r="CC427" s="170"/>
      <c r="CD427" s="170"/>
      <c r="CE427" s="194">
        <f t="shared" si="2432"/>
        <v>0</v>
      </c>
      <c r="CF427" s="194" t="str">
        <f>IF(CC427&lt;&gt;"",IF(AND(CC427/$DN$7&lt;=$CF$15,CC427/$DS$7&gt;=$CF$16),"CUMPLE","RECHAZADO"),"")</f>
        <v/>
      </c>
      <c r="CG427" s="194">
        <f t="shared" si="2433"/>
        <v>0</v>
      </c>
      <c r="CH427" s="194">
        <f t="shared" si="2434"/>
        <v>0</v>
      </c>
      <c r="CI427" s="215"/>
      <c r="CJ427" s="196" t="str">
        <f t="shared" si="2435"/>
        <v/>
      </c>
      <c r="CK427" s="197">
        <f t="shared" si="2436"/>
        <v>0</v>
      </c>
      <c r="CL427" s="198" t="str">
        <f t="shared" si="2437"/>
        <v/>
      </c>
      <c r="CM427" s="155"/>
      <c r="CN427" s="199" t="str">
        <f t="shared" si="2438"/>
        <v/>
      </c>
      <c r="CO427" s="200">
        <f t="shared" si="2439"/>
        <v>0</v>
      </c>
      <c r="CP427" s="201" t="str">
        <f t="shared" si="2440"/>
        <v/>
      </c>
      <c r="CQ427" s="156"/>
      <c r="CR427" s="202">
        <f t="shared" si="2441"/>
        <v>0</v>
      </c>
      <c r="CS427" s="194">
        <f>(W427*$DP$7)+X427+(AF427*$DQ$7)+(AK427*$DR$7)+(AP427*$DS$7)+AV427+(BA427*$DQ$7)+(BF427*$DR$7)+(BK427*$DS$7)+BQ427+BV427+BW427+CC427+CD427</f>
        <v>0</v>
      </c>
      <c r="CT427" s="201">
        <f t="shared" si="2442"/>
        <v>0</v>
      </c>
      <c r="CU427" s="203"/>
      <c r="CV427" s="201" t="str">
        <f t="shared" si="2443"/>
        <v/>
      </c>
      <c r="DB427" s="204" t="str">
        <f t="shared" si="2444"/>
        <v/>
      </c>
      <c r="DC427" s="206"/>
    </row>
    <row r="428" spans="1:107" hidden="1" x14ac:dyDescent="0.25">
      <c r="A428" s="1046"/>
      <c r="B428" s="870">
        <v>6</v>
      </c>
      <c r="C428" s="1043"/>
      <c r="D428" s="220"/>
      <c r="E428" s="156"/>
      <c r="F428" s="207"/>
      <c r="G428" s="169" t="str">
        <f t="shared" si="2452"/>
        <v/>
      </c>
      <c r="H428" s="170"/>
      <c r="I428" s="216"/>
      <c r="J428" s="208"/>
      <c r="K428" s="173">
        <f t="shared" si="2405"/>
        <v>0</v>
      </c>
      <c r="L428" s="174" t="e">
        <f t="shared" si="2406"/>
        <v>#DIV/0!</v>
      </c>
      <c r="M428" s="175" t="e">
        <f t="shared" si="2407"/>
        <v>#DIV/0!</v>
      </c>
      <c r="N428" s="176" t="e">
        <f t="shared" si="2408"/>
        <v>#DIV/0!</v>
      </c>
      <c r="O428" s="177" t="e">
        <f t="shared" si="2409"/>
        <v>#DIV/0!</v>
      </c>
      <c r="P428" s="178" t="str">
        <f>IF(H428&lt;&gt;"",IF(J428=K428,IF(H428="SI",IF(AND(I428&lt;=$DF$8,I428&gt;=($DF$8*0.9)),"CUMPLE","NO CUMPLE"),IF(I428=$DF$8,"CUMPLE","NO CUMPLE")),"NO CUMPLE"),"")</f>
        <v/>
      </c>
      <c r="Q428" s="179">
        <f t="shared" si="2410"/>
        <v>0</v>
      </c>
      <c r="R428" s="180" t="str">
        <f t="shared" si="2446"/>
        <v/>
      </c>
      <c r="S428" s="180" t="str">
        <f t="shared" si="2412"/>
        <v/>
      </c>
      <c r="T428" s="209"/>
      <c r="U428" s="210"/>
      <c r="V428" s="155"/>
      <c r="W428" s="211"/>
      <c r="X428" s="212"/>
      <c r="Y428" s="184">
        <f>ROUND(W428*$DP$8,0)</f>
        <v>0</v>
      </c>
      <c r="Z428" s="184">
        <f t="shared" si="2413"/>
        <v>0</v>
      </c>
      <c r="AA428" s="1045"/>
      <c r="AB428" s="185" t="str">
        <f>IF(W428&lt;&gt;"",IF((Y428/$DP$8)/$DN$8&lt;=$AA$20,"CUMPLE","RECHAZADO"),"")</f>
        <v/>
      </c>
      <c r="AC428" s="186">
        <f t="shared" si="2415"/>
        <v>0</v>
      </c>
      <c r="AD428" s="186">
        <f t="shared" si="2416"/>
        <v>0</v>
      </c>
      <c r="AE428" s="209"/>
      <c r="AF428" s="211"/>
      <c r="AG428" s="184">
        <f>ROUND(AF428*$DQ$8,0)</f>
        <v>0</v>
      </c>
      <c r="AH428" s="1045"/>
      <c r="AI428" s="185" t="str">
        <f>IF(AF428&lt;&gt;"",IF(AG428/$DQ$8&lt;=$AH$20,"CUMPLE","RECHAZADO"),"")</f>
        <v/>
      </c>
      <c r="AJ428" s="209"/>
      <c r="AK428" s="211"/>
      <c r="AL428" s="184">
        <f>ROUND(AK428*$DR$8,0)</f>
        <v>0</v>
      </c>
      <c r="AM428" s="1045"/>
      <c r="AN428" s="185" t="str">
        <f>IF(AK428&lt;&gt;"",IF(AL428/$DR$8&lt;=$AM$20,"CUMPLE","RECHAZADO"),"")</f>
        <v/>
      </c>
      <c r="AO428" s="209"/>
      <c r="AP428" s="211"/>
      <c r="AQ428" s="184">
        <f>ROUND(AP428*$DS$8,0)</f>
        <v>0</v>
      </c>
      <c r="AR428" s="1045"/>
      <c r="AS428" s="185" t="str">
        <f>IF(AP428&lt;&gt;"",IF(AQ428/$DR$8&lt;=$AR$20,"CUMPLE","RECHAZADO"),"")</f>
        <v/>
      </c>
      <c r="AT428" s="213"/>
      <c r="AU428" s="188">
        <f t="shared" si="2340"/>
        <v>0</v>
      </c>
      <c r="AV428" s="170"/>
      <c r="AW428" s="189">
        <f t="shared" si="2341"/>
        <v>0</v>
      </c>
      <c r="AX428" s="189">
        <f t="shared" si="2342"/>
        <v>0</v>
      </c>
      <c r="AY428" s="189" t="str">
        <f>IF(AV428&lt;&gt;"",IF(AN428="CUMPLE","CUMPLE","NO CUMPLE"),"")</f>
        <v/>
      </c>
      <c r="AZ428" s="155"/>
      <c r="BA428" s="211"/>
      <c r="BB428" s="184">
        <f>ROUND(BA428*$DQ$8,0)</f>
        <v>0</v>
      </c>
      <c r="BC428" s="191">
        <f t="shared" ref="BC428" si="2457">$BC$8</f>
        <v>282572794</v>
      </c>
      <c r="BD428" s="192" t="str">
        <f t="shared" si="2422"/>
        <v/>
      </c>
      <c r="BE428" s="209"/>
      <c r="BF428" s="211"/>
      <c r="BG428" s="184">
        <f>ROUND(BF428*$DR$8,0)</f>
        <v>0</v>
      </c>
      <c r="BH428" s="184">
        <f t="shared" ref="BH428" si="2458">$BH$8</f>
        <v>1099881666</v>
      </c>
      <c r="BI428" s="192" t="str">
        <f t="shared" si="2424"/>
        <v/>
      </c>
      <c r="BJ428" s="209"/>
      <c r="BK428" s="211"/>
      <c r="BL428" s="184">
        <f>ROUND(BK428*$DS$8,0)</f>
        <v>0</v>
      </c>
      <c r="BM428" s="1045"/>
      <c r="BN428" s="185" t="str">
        <f>IF(BK428&lt;&gt;"",IF((BL428/$DR$8)/$DN$8&lt;=$BM$20,"CUMPLE","RECHAZADO"),"")</f>
        <v/>
      </c>
      <c r="BO428" s="214"/>
      <c r="BP428" s="188">
        <f t="shared" si="2349"/>
        <v>0</v>
      </c>
      <c r="BQ428" s="170"/>
      <c r="BR428" s="189">
        <f t="shared" si="2426"/>
        <v>0</v>
      </c>
      <c r="BS428" s="189">
        <f t="shared" si="2427"/>
        <v>0</v>
      </c>
      <c r="BT428" s="189" t="str">
        <f>IF(BQ428&lt;&gt;"",IF(BI428="CUMPLE","CUMPLE","NO CUMPLE"),"")</f>
        <v/>
      </c>
      <c r="BU428" s="155"/>
      <c r="BV428" s="170"/>
      <c r="BW428" s="170"/>
      <c r="BX428" s="194">
        <f t="shared" si="2429"/>
        <v>0</v>
      </c>
      <c r="BY428" s="194" t="str">
        <f>IF(BV428&lt;&gt;"",IF(AND(BV428/$DN$8&lt;=$BY$15,BV428/$DN$8&gt;=$BY$16),"CUMPLE","RECHAZADO"),"")</f>
        <v/>
      </c>
      <c r="BZ428" s="194">
        <f t="shared" si="2430"/>
        <v>0</v>
      </c>
      <c r="CA428" s="194">
        <f t="shared" si="2431"/>
        <v>0</v>
      </c>
      <c r="CB428" s="155"/>
      <c r="CC428" s="170"/>
      <c r="CD428" s="170"/>
      <c r="CE428" s="194">
        <f t="shared" si="2432"/>
        <v>0</v>
      </c>
      <c r="CF428" s="194" t="str">
        <f>IF(CC428&lt;&gt;"",IF(AND(CC428/$DN$8&lt;=$CF$15,CC428/$DS$8&gt;=$CF$16),"CUMPLE","RECHAZADO"),"")</f>
        <v/>
      </c>
      <c r="CG428" s="194">
        <f t="shared" si="2433"/>
        <v>0</v>
      </c>
      <c r="CH428" s="194">
        <f t="shared" si="2434"/>
        <v>0</v>
      </c>
      <c r="CI428" s="215"/>
      <c r="CJ428" s="196" t="str">
        <f t="shared" si="2435"/>
        <v/>
      </c>
      <c r="CK428" s="197">
        <f t="shared" si="2436"/>
        <v>0</v>
      </c>
      <c r="CL428" s="198" t="str">
        <f t="shared" si="2437"/>
        <v/>
      </c>
      <c r="CM428" s="155"/>
      <c r="CN428" s="199" t="str">
        <f t="shared" si="2438"/>
        <v/>
      </c>
      <c r="CO428" s="200">
        <f t="shared" si="2439"/>
        <v>0</v>
      </c>
      <c r="CP428" s="201" t="str">
        <f t="shared" si="2440"/>
        <v/>
      </c>
      <c r="CQ428" s="156"/>
      <c r="CR428" s="202">
        <f t="shared" si="2441"/>
        <v>0</v>
      </c>
      <c r="CS428" s="194">
        <f>(W428*$DP$8)+X428+(AF428*$DQ$8)+(AK428*$DR$8)+(AP428*$DS$8)+AV428+(BA428*$DQ$8)+(BF428*$DR$8)+(BK428*$DS$8)+BQ428+BV428+BW428+CC428+CD428</f>
        <v>0</v>
      </c>
      <c r="CT428" s="201">
        <f t="shared" si="2442"/>
        <v>0</v>
      </c>
      <c r="CU428" s="203"/>
      <c r="CV428" s="201" t="str">
        <f t="shared" si="2443"/>
        <v/>
      </c>
      <c r="DB428" s="204" t="str">
        <f t="shared" si="2444"/>
        <v/>
      </c>
      <c r="DC428" s="206"/>
    </row>
    <row r="429" spans="1:107" hidden="1" x14ac:dyDescent="0.25">
      <c r="A429" s="1046"/>
      <c r="B429" s="870">
        <v>7</v>
      </c>
      <c r="C429" s="1043"/>
      <c r="D429" s="220"/>
      <c r="E429" s="156"/>
      <c r="F429" s="207"/>
      <c r="G429" s="169" t="str">
        <f t="shared" si="2452"/>
        <v/>
      </c>
      <c r="H429" s="170"/>
      <c r="I429" s="216"/>
      <c r="J429" s="208"/>
      <c r="K429" s="173">
        <f t="shared" si="2405"/>
        <v>0</v>
      </c>
      <c r="L429" s="174" t="e">
        <f t="shared" si="2406"/>
        <v>#DIV/0!</v>
      </c>
      <c r="M429" s="175" t="e">
        <f t="shared" si="2407"/>
        <v>#DIV/0!</v>
      </c>
      <c r="N429" s="176" t="e">
        <f t="shared" si="2408"/>
        <v>#DIV/0!</v>
      </c>
      <c r="O429" s="177" t="e">
        <f t="shared" si="2409"/>
        <v>#DIV/0!</v>
      </c>
      <c r="P429" s="178" t="str">
        <f>IF(H429&lt;&gt;"",IF(J429=K429,IF(H429="SI",IF(AND(I429&lt;=$DF$9,I429&gt;=($DF$9*0.9)),"CUMPLE","NO CUMPLE"),IF(I429=$DF$9,"CUMPLE","NO CUMPLE")),"NO CUMPLE"),"")</f>
        <v/>
      </c>
      <c r="Q429" s="179">
        <f t="shared" si="2410"/>
        <v>0</v>
      </c>
      <c r="R429" s="180" t="str">
        <f t="shared" si="2446"/>
        <v/>
      </c>
      <c r="S429" s="180" t="str">
        <f t="shared" si="2412"/>
        <v/>
      </c>
      <c r="T429" s="209"/>
      <c r="U429" s="210"/>
      <c r="V429" s="155"/>
      <c r="W429" s="211"/>
      <c r="X429" s="212"/>
      <c r="Y429" s="184">
        <f>ROUND(W429*$DP$9,0)</f>
        <v>0</v>
      </c>
      <c r="Z429" s="184">
        <f t="shared" si="2413"/>
        <v>0</v>
      </c>
      <c r="AA429" s="1045"/>
      <c r="AB429" s="185" t="str">
        <f>IF(W429&lt;&gt;"",IF((Y429/$DP$9)/$DN$9&lt;=$AA$20,"CUMPLE","RECHAZADO"),"")</f>
        <v/>
      </c>
      <c r="AC429" s="186">
        <f t="shared" si="2415"/>
        <v>0</v>
      </c>
      <c r="AD429" s="186">
        <f t="shared" si="2416"/>
        <v>0</v>
      </c>
      <c r="AE429" s="209"/>
      <c r="AF429" s="211"/>
      <c r="AG429" s="184">
        <f>ROUND(AF429*$DQ$9,0)</f>
        <v>0</v>
      </c>
      <c r="AH429" s="1045"/>
      <c r="AI429" s="185" t="str">
        <f>IF(AF429&lt;&gt;"",IF(AG429/$DQ$9&lt;=$AH$20,"CUMPLE","RECHAZADO"),"")</f>
        <v/>
      </c>
      <c r="AJ429" s="209"/>
      <c r="AK429" s="211"/>
      <c r="AL429" s="184">
        <f>ROUND(AK429*$DR$9,0)</f>
        <v>0</v>
      </c>
      <c r="AM429" s="1045"/>
      <c r="AN429" s="185" t="str">
        <f>IF(AK429&lt;&gt;"",IF(AL429/$DR$9&lt;=$AM$20,"CUMPLE","RECHAZADO"),"")</f>
        <v/>
      </c>
      <c r="AO429" s="209"/>
      <c r="AP429" s="211"/>
      <c r="AQ429" s="184">
        <f>ROUND(AP429*$DS$9,0)</f>
        <v>0</v>
      </c>
      <c r="AR429" s="1045"/>
      <c r="AS429" s="185" t="str">
        <f>IF(AP429&lt;&gt;"",IF(AQ429/$DR$9&lt;=$AR$20,"CUMPLE","RECHAZADO"),"")</f>
        <v/>
      </c>
      <c r="AT429" s="213"/>
      <c r="AU429" s="188">
        <f t="shared" si="2340"/>
        <v>0</v>
      </c>
      <c r="AV429" s="170"/>
      <c r="AW429" s="189">
        <f t="shared" si="2341"/>
        <v>0</v>
      </c>
      <c r="AX429" s="189">
        <f t="shared" si="2342"/>
        <v>0</v>
      </c>
      <c r="AY429" s="189" t="str">
        <f t="shared" ref="AY429:AY433" si="2459">IF(AV429&lt;&gt;"",IF(AI429="CUMPLE",IF(AN429="CUMPLE","CUMPLE","NO CUMPLE"),"NO CUMPLE")," ")</f>
        <v xml:space="preserve"> </v>
      </c>
      <c r="AZ429" s="155"/>
      <c r="BA429" s="211"/>
      <c r="BB429" s="184">
        <f>ROUND(BA429*$DQ$9,0)</f>
        <v>0</v>
      </c>
      <c r="BC429" s="191">
        <f t="shared" ref="BC429" si="2460">$BC$9</f>
        <v>498219200</v>
      </c>
      <c r="BD429" s="192" t="str">
        <f t="shared" si="2422"/>
        <v/>
      </c>
      <c r="BE429" s="209"/>
      <c r="BF429" s="211"/>
      <c r="BG429" s="184">
        <f>ROUND(BF429*$DR$9,0)</f>
        <v>0</v>
      </c>
      <c r="BH429" s="184">
        <f t="shared" ref="BH429" si="2461">$BH$9</f>
        <v>1243383400</v>
      </c>
      <c r="BI429" s="192" t="str">
        <f t="shared" si="2424"/>
        <v/>
      </c>
      <c r="BJ429" s="209"/>
      <c r="BK429" s="235"/>
      <c r="BL429" s="184">
        <f>ROUND(BK429*$DS$9,0)</f>
        <v>0</v>
      </c>
      <c r="BM429" s="1045"/>
      <c r="BN429" s="185" t="str">
        <f>IF(BK429&lt;&gt;"",IF((BL429/$DR$9)/$DN$9&lt;=$BM$20,"CUMPLE","RECHAZADO"),"")</f>
        <v/>
      </c>
      <c r="BO429" s="214"/>
      <c r="BP429" s="188">
        <f t="shared" si="2349"/>
        <v>0</v>
      </c>
      <c r="BQ429" s="211"/>
      <c r="BR429" s="189">
        <f t="shared" si="2426"/>
        <v>0</v>
      </c>
      <c r="BS429" s="189">
        <f t="shared" si="2427"/>
        <v>0</v>
      </c>
      <c r="BT429" s="189" t="str">
        <f t="shared" ref="BT429:BT433" si="2462">IF(BQ429&lt;&gt;"",IF(BD429="CUMPLE",IF(BI429="CUMPLE","CUMPLE","NO CUMPLE"),"NO CUMPLE")," ")</f>
        <v xml:space="preserve"> </v>
      </c>
      <c r="BU429" s="155"/>
      <c r="BV429" s="170"/>
      <c r="BW429" s="170"/>
      <c r="BX429" s="194">
        <f t="shared" si="2429"/>
        <v>0</v>
      </c>
      <c r="BY429" s="194" t="str">
        <f>IF(BV429&lt;&gt;"",IF(AND(BV429/$DN$9&lt;=$BY$15,BV429/$DN$9&gt;=$BY$16),"CUMPLE","RECHAZADO"),"")</f>
        <v/>
      </c>
      <c r="BZ429" s="194">
        <f t="shared" si="2430"/>
        <v>0</v>
      </c>
      <c r="CA429" s="194">
        <f t="shared" si="2431"/>
        <v>0</v>
      </c>
      <c r="CB429" s="155"/>
      <c r="CC429" s="170"/>
      <c r="CD429" s="170"/>
      <c r="CE429" s="194">
        <f t="shared" si="2432"/>
        <v>0</v>
      </c>
      <c r="CF429" s="194" t="str">
        <f>IF(CC429&lt;&gt;"",IF(AND(CC429/$DN$9&lt;=$CF$15,CC429/$DS$9&gt;=$CF$16),"CUMPLE","RECHAZADO"),"")</f>
        <v/>
      </c>
      <c r="CG429" s="194">
        <f t="shared" si="2433"/>
        <v>0</v>
      </c>
      <c r="CH429" s="194">
        <f t="shared" si="2434"/>
        <v>0</v>
      </c>
      <c r="CI429" s="215"/>
      <c r="CJ429" s="196" t="str">
        <f t="shared" si="2435"/>
        <v/>
      </c>
      <c r="CK429" s="197">
        <f t="shared" si="2436"/>
        <v>0</v>
      </c>
      <c r="CL429" s="198" t="str">
        <f t="shared" si="2437"/>
        <v/>
      </c>
      <c r="CM429" s="155"/>
      <c r="CN429" s="199" t="str">
        <f t="shared" si="2438"/>
        <v/>
      </c>
      <c r="CO429" s="200">
        <f t="shared" si="2439"/>
        <v>0</v>
      </c>
      <c r="CP429" s="201" t="str">
        <f t="shared" si="2440"/>
        <v/>
      </c>
      <c r="CQ429" s="156"/>
      <c r="CR429" s="202">
        <f t="shared" si="2441"/>
        <v>0</v>
      </c>
      <c r="CS429" s="194">
        <f>(W429*$DP$9)+X429+(AF429*$DQ$9)+(AK429*$DR$9)+(AP429*$DS$9)+AV429+(BA429*$DQ$9)+(BF429*$DR$9)+(BK429*$DS$9)+BQ429+BV429+BW429+CC429+CD429</f>
        <v>0</v>
      </c>
      <c r="CT429" s="201">
        <f t="shared" si="2442"/>
        <v>0</v>
      </c>
      <c r="CU429" s="203"/>
      <c r="CV429" s="201" t="str">
        <f t="shared" si="2443"/>
        <v/>
      </c>
      <c r="DB429" s="204" t="str">
        <f t="shared" si="2444"/>
        <v/>
      </c>
      <c r="DC429" s="206"/>
    </row>
    <row r="430" spans="1:107" hidden="1" x14ac:dyDescent="0.25">
      <c r="A430" s="1046"/>
      <c r="B430" s="870">
        <v>8</v>
      </c>
      <c r="C430" s="1043"/>
      <c r="D430" s="220"/>
      <c r="E430" s="156"/>
      <c r="F430" s="207"/>
      <c r="G430" s="169" t="str">
        <f t="shared" si="2452"/>
        <v/>
      </c>
      <c r="H430" s="170"/>
      <c r="I430" s="216"/>
      <c r="J430" s="208"/>
      <c r="K430" s="173">
        <f t="shared" si="2405"/>
        <v>0</v>
      </c>
      <c r="L430" s="174" t="e">
        <f t="shared" si="2406"/>
        <v>#DIV/0!</v>
      </c>
      <c r="M430" s="175" t="e">
        <f t="shared" si="2407"/>
        <v>#DIV/0!</v>
      </c>
      <c r="N430" s="176" t="e">
        <f t="shared" si="2408"/>
        <v>#DIV/0!</v>
      </c>
      <c r="O430" s="177" t="e">
        <f t="shared" si="2409"/>
        <v>#DIV/0!</v>
      </c>
      <c r="P430" s="178" t="str">
        <f>IF(H430&lt;&gt;"",IF(J430=K430,IF(H430="SI",IF(AND(I430&lt;=$DF$10,I430&gt;=($DF$10*0.9)),"CUMPLE","NO CUMPLE"),IF(I430=$DF$10,"CUMPLE","NO CUMPLE")),"NO CUMPLE"),"")</f>
        <v/>
      </c>
      <c r="Q430" s="179">
        <f t="shared" si="2410"/>
        <v>0</v>
      </c>
      <c r="R430" s="180" t="str">
        <f t="shared" si="2446"/>
        <v/>
      </c>
      <c r="S430" s="180" t="str">
        <f t="shared" si="2412"/>
        <v/>
      </c>
      <c r="T430" s="209"/>
      <c r="U430" s="210"/>
      <c r="V430" s="155"/>
      <c r="W430" s="211"/>
      <c r="X430" s="212"/>
      <c r="Y430" s="184">
        <f>ROUND(W430*$DP$10,0)</f>
        <v>0</v>
      </c>
      <c r="Z430" s="184">
        <f t="shared" si="2413"/>
        <v>0</v>
      </c>
      <c r="AA430" s="1045"/>
      <c r="AB430" s="185" t="str">
        <f>IF(W430&lt;&gt;"",IF((Y430/$DP$10)/$DN$10&lt;=$AA$20,"CUMPLE","RECHAZADO"),"")</f>
        <v/>
      </c>
      <c r="AC430" s="186">
        <f t="shared" si="2415"/>
        <v>0</v>
      </c>
      <c r="AD430" s="186">
        <f t="shared" si="2416"/>
        <v>0</v>
      </c>
      <c r="AE430" s="209"/>
      <c r="AF430" s="211"/>
      <c r="AG430" s="184">
        <f>ROUND(AF430*$DQ$10,0)</f>
        <v>0</v>
      </c>
      <c r="AH430" s="1045"/>
      <c r="AI430" s="185" t="str">
        <f>IF(AF430&lt;&gt;"",IF(AG430/$DQ$10&lt;=$AH$20,"CUMPLE","RECHAZADO"),"")</f>
        <v/>
      </c>
      <c r="AJ430" s="209"/>
      <c r="AK430" s="211"/>
      <c r="AL430" s="184">
        <f>ROUND(AK430*$DR$10,0)</f>
        <v>0</v>
      </c>
      <c r="AM430" s="1045"/>
      <c r="AN430" s="185" t="str">
        <f>IF(AK430&lt;&gt;"",IF(AL430/$DR$10&lt;=$AM$20,"CUMPLE","RECHAZADO"),"")</f>
        <v/>
      </c>
      <c r="AO430" s="209"/>
      <c r="AP430" s="211"/>
      <c r="AQ430" s="184">
        <f>ROUND(AP430*$DS$10,0)</f>
        <v>0</v>
      </c>
      <c r="AR430" s="1045"/>
      <c r="AS430" s="185" t="str">
        <f>IF(AP430&lt;&gt;"",IF(AQ430/$DR$10&lt;=$AR$20,"CUMPLE","RECHAZADO"),"")</f>
        <v/>
      </c>
      <c r="AT430" s="213"/>
      <c r="AU430" s="188">
        <f t="shared" si="2340"/>
        <v>0</v>
      </c>
      <c r="AV430" s="170"/>
      <c r="AW430" s="189">
        <f t="shared" si="2341"/>
        <v>0</v>
      </c>
      <c r="AX430" s="189">
        <f t="shared" si="2342"/>
        <v>0</v>
      </c>
      <c r="AY430" s="189" t="str">
        <f t="shared" si="2459"/>
        <v xml:space="preserve"> </v>
      </c>
      <c r="AZ430" s="155"/>
      <c r="BA430" s="211"/>
      <c r="BB430" s="184">
        <f>ROUND(BA430*$DQ$10,0)</f>
        <v>0</v>
      </c>
      <c r="BC430" s="191">
        <f t="shared" ref="BC430" si="2463">$BC$10</f>
        <v>220195976</v>
      </c>
      <c r="BD430" s="192" t="str">
        <f t="shared" si="2422"/>
        <v/>
      </c>
      <c r="BE430" s="209"/>
      <c r="BF430" s="211"/>
      <c r="BG430" s="184">
        <f>ROUND(BF430*$DR$10,0)</f>
        <v>0</v>
      </c>
      <c r="BH430" s="184">
        <f t="shared" ref="BH430" si="2464">$BH$10</f>
        <v>1034415590</v>
      </c>
      <c r="BI430" s="192" t="str">
        <f t="shared" si="2424"/>
        <v/>
      </c>
      <c r="BJ430" s="209"/>
      <c r="BK430" s="211"/>
      <c r="BL430" s="184">
        <f>ROUND(BK430*$DS$10,0)</f>
        <v>0</v>
      </c>
      <c r="BM430" s="1045"/>
      <c r="BN430" s="185" t="str">
        <f>IF(BK430&lt;&gt;"",IF((BL430/$DR$10)/$DN$10&lt;=$BM$20,"CUMPLE","RECHAZADO"),"")</f>
        <v/>
      </c>
      <c r="BO430" s="214"/>
      <c r="BP430" s="188">
        <f t="shared" si="2349"/>
        <v>0</v>
      </c>
      <c r="BQ430" s="170"/>
      <c r="BR430" s="189">
        <f t="shared" si="2426"/>
        <v>0</v>
      </c>
      <c r="BS430" s="189">
        <f t="shared" si="2427"/>
        <v>0</v>
      </c>
      <c r="BT430" s="189" t="str">
        <f t="shared" si="2462"/>
        <v xml:space="preserve"> </v>
      </c>
      <c r="BU430" s="155"/>
      <c r="BV430" s="170"/>
      <c r="BW430" s="170"/>
      <c r="BX430" s="194">
        <f t="shared" si="2429"/>
        <v>0</v>
      </c>
      <c r="BY430" s="194" t="str">
        <f>IF(BV430&lt;&gt;"",IF(AND(BV430/$DN$10&lt;=$BY$15,BV430/$DN$10&gt;=$BY$16),"CUMPLE","RECHAZADO"),"")</f>
        <v/>
      </c>
      <c r="BZ430" s="194">
        <f t="shared" si="2430"/>
        <v>0</v>
      </c>
      <c r="CA430" s="194">
        <f t="shared" si="2431"/>
        <v>0</v>
      </c>
      <c r="CB430" s="155"/>
      <c r="CC430" s="170"/>
      <c r="CD430" s="170"/>
      <c r="CE430" s="194">
        <f t="shared" si="2432"/>
        <v>0</v>
      </c>
      <c r="CF430" s="194" t="str">
        <f>IF(CC430&lt;&gt;"",IF(AND(CC430/$DN$10&lt;=$CF$15,CC430/$DS$10&gt;=$CF$16),"CUMPLE","RECHAZADO"),"")</f>
        <v/>
      </c>
      <c r="CG430" s="194">
        <f t="shared" si="2433"/>
        <v>0</v>
      </c>
      <c r="CH430" s="194">
        <f t="shared" si="2434"/>
        <v>0</v>
      </c>
      <c r="CI430" s="215"/>
      <c r="CJ430" s="196" t="str">
        <f t="shared" si="2435"/>
        <v/>
      </c>
      <c r="CK430" s="197">
        <f t="shared" si="2436"/>
        <v>0</v>
      </c>
      <c r="CL430" s="198" t="str">
        <f t="shared" si="2437"/>
        <v/>
      </c>
      <c r="CM430" s="155"/>
      <c r="CN430" s="199" t="str">
        <f t="shared" si="2438"/>
        <v/>
      </c>
      <c r="CO430" s="200">
        <f t="shared" si="2439"/>
        <v>0</v>
      </c>
      <c r="CP430" s="201" t="str">
        <f t="shared" si="2440"/>
        <v/>
      </c>
      <c r="CQ430" s="156"/>
      <c r="CR430" s="202">
        <f t="shared" si="2441"/>
        <v>0</v>
      </c>
      <c r="CS430" s="194">
        <f>(W430*$DP$10)+X430+(AF430*$DQ$10)+(AK430*$DR$10)+(AP430*$DS$10)+AV430+(BA430*$DQ$10)+(BF430*$DR$10)+(BK430*$DS$10)+BQ430+BV430+BW430+CC430+CD430</f>
        <v>0</v>
      </c>
      <c r="CT430" s="201">
        <f t="shared" si="2442"/>
        <v>0</v>
      </c>
      <c r="CU430" s="203"/>
      <c r="CV430" s="201" t="str">
        <f t="shared" si="2443"/>
        <v/>
      </c>
      <c r="DB430" s="204" t="str">
        <f t="shared" si="2444"/>
        <v/>
      </c>
      <c r="DC430" s="206"/>
    </row>
    <row r="431" spans="1:107" hidden="1" x14ac:dyDescent="0.25">
      <c r="A431" s="1046"/>
      <c r="B431" s="870">
        <v>9</v>
      </c>
      <c r="C431" s="1043"/>
      <c r="D431" s="220"/>
      <c r="E431" s="156"/>
      <c r="F431" s="207"/>
      <c r="G431" s="169" t="str">
        <f t="shared" si="2452"/>
        <v/>
      </c>
      <c r="H431" s="170"/>
      <c r="I431" s="216"/>
      <c r="J431" s="208"/>
      <c r="K431" s="173">
        <f t="shared" si="2405"/>
        <v>0</v>
      </c>
      <c r="L431" s="174" t="e">
        <f t="shared" si="2406"/>
        <v>#DIV/0!</v>
      </c>
      <c r="M431" s="175" t="e">
        <f t="shared" si="2407"/>
        <v>#DIV/0!</v>
      </c>
      <c r="N431" s="176" t="e">
        <f t="shared" si="2408"/>
        <v>#DIV/0!</v>
      </c>
      <c r="O431" s="177" t="e">
        <f t="shared" si="2409"/>
        <v>#DIV/0!</v>
      </c>
      <c r="P431" s="178" t="str">
        <f>IF(H431&lt;&gt;"",IF(J431=K431,IF(H431="SI",IF(AND(I431&lt;=$DF$11,I431&gt;=($DF$11*0.9)),"CUMPLE","NO CUMPLE"),IF(I431=$DF$11,"CUMPLE","NO CUMPLE")),"NO CUMPLE"),"")</f>
        <v/>
      </c>
      <c r="Q431" s="179">
        <f t="shared" si="2410"/>
        <v>0</v>
      </c>
      <c r="R431" s="180" t="str">
        <f t="shared" si="2446"/>
        <v/>
      </c>
      <c r="S431" s="180" t="str">
        <f t="shared" si="2412"/>
        <v/>
      </c>
      <c r="T431" s="209"/>
      <c r="U431" s="210"/>
      <c r="V431" s="155"/>
      <c r="W431" s="211"/>
      <c r="X431" s="212"/>
      <c r="Y431" s="184">
        <f>ROUND(W431*$DP$11,0)</f>
        <v>0</v>
      </c>
      <c r="Z431" s="184">
        <f t="shared" si="2413"/>
        <v>0</v>
      </c>
      <c r="AA431" s="1045"/>
      <c r="AB431" s="185" t="str">
        <f>IF(W431&lt;&gt;"",IF((Y431/$DP$11)/$DN$11&lt;=$AA$20,"CUMPLE","RECHAZADO"),"")</f>
        <v/>
      </c>
      <c r="AC431" s="186">
        <f t="shared" si="2415"/>
        <v>0</v>
      </c>
      <c r="AD431" s="186">
        <f t="shared" si="2416"/>
        <v>0</v>
      </c>
      <c r="AE431" s="209"/>
      <c r="AF431" s="211"/>
      <c r="AG431" s="184">
        <f>ROUND(AF431*$DQ$11,0)</f>
        <v>0</v>
      </c>
      <c r="AH431" s="1045"/>
      <c r="AI431" s="185" t="str">
        <f>IF(AF431&lt;&gt;"",IF(AG431/$DQ$11&lt;=$AH$20,"CUMPLE","RECHAZADO"),"")</f>
        <v/>
      </c>
      <c r="AJ431" s="209"/>
      <c r="AK431" s="211"/>
      <c r="AL431" s="184">
        <f>ROUND(AK431*$DR$11,0)</f>
        <v>0</v>
      </c>
      <c r="AM431" s="1045"/>
      <c r="AN431" s="185" t="str">
        <f>IF(AK431&lt;&gt;"",IF(AL431/$DR$11&lt;=$AM$20,"CUMPLE","RECHAZADO"),"")</f>
        <v/>
      </c>
      <c r="AO431" s="209"/>
      <c r="AP431" s="211"/>
      <c r="AQ431" s="184">
        <f>ROUND(AP431*$DS$11,0)</f>
        <v>0</v>
      </c>
      <c r="AR431" s="1045"/>
      <c r="AS431" s="185" t="str">
        <f>IF(AP431&lt;&gt;"",IF(AQ431/$DR$11&lt;=$AR$20,"CUMPLE","RECHAZADO"),"")</f>
        <v/>
      </c>
      <c r="AT431" s="213"/>
      <c r="AU431" s="188">
        <f t="shared" si="2340"/>
        <v>0</v>
      </c>
      <c r="AV431" s="170"/>
      <c r="AW431" s="189">
        <f t="shared" si="2341"/>
        <v>0</v>
      </c>
      <c r="AX431" s="189">
        <f t="shared" si="2342"/>
        <v>0</v>
      </c>
      <c r="AY431" s="189" t="str">
        <f t="shared" si="2459"/>
        <v xml:space="preserve"> </v>
      </c>
      <c r="AZ431" s="155"/>
      <c r="BA431" s="211"/>
      <c r="BB431" s="184">
        <f>ROUND(BA431*$DQ$11,0)</f>
        <v>0</v>
      </c>
      <c r="BC431" s="191">
        <f t="shared" ref="BC431" si="2465">$BC$11</f>
        <v>334384100</v>
      </c>
      <c r="BD431" s="192" t="str">
        <f t="shared" si="2422"/>
        <v/>
      </c>
      <c r="BE431" s="209"/>
      <c r="BF431" s="211"/>
      <c r="BG431" s="184">
        <f>ROUND(BF431*$DR$11,0)</f>
        <v>0</v>
      </c>
      <c r="BH431" s="184">
        <f t="shared" ref="BH431" si="2466">$BH$11</f>
        <v>1162419824</v>
      </c>
      <c r="BI431" s="192" t="str">
        <f t="shared" si="2424"/>
        <v/>
      </c>
      <c r="BJ431" s="209"/>
      <c r="BK431" s="211"/>
      <c r="BL431" s="184">
        <f>ROUND(BK431*$DS$11,0)</f>
        <v>0</v>
      </c>
      <c r="BM431" s="1045"/>
      <c r="BN431" s="185" t="str">
        <f>IF(BK431&lt;&gt;"",IF((BL431/$DR$11)/$DN$11&lt;=$BM$20,"CUMPLE","RECHAZADO"),"")</f>
        <v/>
      </c>
      <c r="BO431" s="214"/>
      <c r="BP431" s="188">
        <f t="shared" si="2349"/>
        <v>0</v>
      </c>
      <c r="BQ431" s="170"/>
      <c r="BR431" s="189">
        <f t="shared" si="2426"/>
        <v>0</v>
      </c>
      <c r="BS431" s="189">
        <f t="shared" si="2427"/>
        <v>0</v>
      </c>
      <c r="BT431" s="189" t="str">
        <f t="shared" si="2462"/>
        <v xml:space="preserve"> </v>
      </c>
      <c r="BU431" s="155"/>
      <c r="BV431" s="170"/>
      <c r="BW431" s="170"/>
      <c r="BX431" s="194">
        <f t="shared" si="2429"/>
        <v>0</v>
      </c>
      <c r="BY431" s="194" t="str">
        <f>IF(BV431&lt;&gt;"",IF(AND(BV431/$DN$11&lt;=$BY$15,BV431/$DN$11&gt;=$BY$16),"CUMPLE","RECHAZADO"),"")</f>
        <v/>
      </c>
      <c r="BZ431" s="194">
        <f t="shared" si="2430"/>
        <v>0</v>
      </c>
      <c r="CA431" s="194">
        <f t="shared" si="2431"/>
        <v>0</v>
      </c>
      <c r="CB431" s="155"/>
      <c r="CC431" s="170"/>
      <c r="CD431" s="170"/>
      <c r="CE431" s="194">
        <f t="shared" si="2432"/>
        <v>0</v>
      </c>
      <c r="CF431" s="194" t="str">
        <f>IF(CC431&lt;&gt;"",IF(AND(CC431/$DN$11&lt;=$CF$15,CC431/$DS$11&gt;=$CF$16),"CUMPLE","RECHAZADO"),"")</f>
        <v/>
      </c>
      <c r="CG431" s="194">
        <f t="shared" si="2433"/>
        <v>0</v>
      </c>
      <c r="CH431" s="194">
        <f t="shared" si="2434"/>
        <v>0</v>
      </c>
      <c r="CI431" s="215"/>
      <c r="CJ431" s="196" t="str">
        <f t="shared" si="2435"/>
        <v/>
      </c>
      <c r="CK431" s="197">
        <f t="shared" si="2436"/>
        <v>0</v>
      </c>
      <c r="CL431" s="198" t="str">
        <f t="shared" si="2437"/>
        <v/>
      </c>
      <c r="CM431" s="155"/>
      <c r="CN431" s="199" t="str">
        <f t="shared" si="2438"/>
        <v/>
      </c>
      <c r="CO431" s="200">
        <f t="shared" si="2439"/>
        <v>0</v>
      </c>
      <c r="CP431" s="201" t="str">
        <f t="shared" si="2440"/>
        <v/>
      </c>
      <c r="CQ431" s="156"/>
      <c r="CR431" s="202">
        <f t="shared" si="2441"/>
        <v>0</v>
      </c>
      <c r="CS431" s="194">
        <f>(W431*$DP$11)+X431+(AF431*$DQ$11)+(AK431*$DR$11)+(AP431*$DS$11)+AV431+(BA431*$DQ$11)+(BF431*$DR$11)+(BK431*$DS$11)+BQ431+BV431+BW431+CC431+CD431</f>
        <v>0</v>
      </c>
      <c r="CT431" s="201">
        <f t="shared" si="2442"/>
        <v>0</v>
      </c>
      <c r="CU431" s="203"/>
      <c r="CV431" s="201" t="str">
        <f t="shared" si="2443"/>
        <v/>
      </c>
      <c r="DB431" s="204" t="str">
        <f t="shared" si="2444"/>
        <v/>
      </c>
      <c r="DC431" s="206"/>
    </row>
    <row r="432" spans="1:107" hidden="1" x14ac:dyDescent="0.25">
      <c r="A432" s="1046"/>
      <c r="B432" s="870">
        <v>10</v>
      </c>
      <c r="C432" s="1043"/>
      <c r="D432" s="220"/>
      <c r="E432" s="156"/>
      <c r="F432" s="207"/>
      <c r="G432" s="169" t="str">
        <f t="shared" si="2452"/>
        <v/>
      </c>
      <c r="H432" s="170"/>
      <c r="I432" s="216"/>
      <c r="J432" s="208"/>
      <c r="K432" s="173">
        <f t="shared" si="2405"/>
        <v>0</v>
      </c>
      <c r="L432" s="174" t="e">
        <f t="shared" si="2406"/>
        <v>#DIV/0!</v>
      </c>
      <c r="M432" s="175" t="e">
        <f t="shared" si="2407"/>
        <v>#DIV/0!</v>
      </c>
      <c r="N432" s="176" t="e">
        <f t="shared" si="2408"/>
        <v>#DIV/0!</v>
      </c>
      <c r="O432" s="177" t="e">
        <f t="shared" si="2409"/>
        <v>#DIV/0!</v>
      </c>
      <c r="P432" s="178" t="str">
        <f>IF(H432&lt;&gt;"",IF(J432=K432,IF(H432="SI",IF(AND(I432&lt;=$DF$12,I432&gt;=($DF$12*0.9)),"CUMPLE","NO CUMPLE"),IF(I432=$DF$12,"CUMPLE","NO CUMPLE")),"NO CUMPLE"),"")</f>
        <v/>
      </c>
      <c r="Q432" s="179">
        <f t="shared" si="2410"/>
        <v>0</v>
      </c>
      <c r="R432" s="180" t="str">
        <f t="shared" si="2446"/>
        <v/>
      </c>
      <c r="S432" s="180" t="str">
        <f>IF(F432&lt;&gt;"",IF(G432="CUMPLE",IF(P432="CUMPLE",I432,""),"RECHAZADO"),"")</f>
        <v/>
      </c>
      <c r="T432" s="209"/>
      <c r="U432" s="210"/>
      <c r="V432" s="155"/>
      <c r="W432" s="211"/>
      <c r="X432" s="212"/>
      <c r="Y432" s="184">
        <f>ROUND(W432*$DP$12,0)</f>
        <v>0</v>
      </c>
      <c r="Z432" s="184">
        <f t="shared" si="2413"/>
        <v>0</v>
      </c>
      <c r="AA432" s="1045"/>
      <c r="AB432" s="185" t="str">
        <f>IF(W432&lt;&gt;"",IF((Y432/$DP$12)/$DN$12&lt;=$AA$20,"CUMPLE","RECHAZADO"),"")</f>
        <v/>
      </c>
      <c r="AC432" s="186">
        <f t="shared" si="2415"/>
        <v>0</v>
      </c>
      <c r="AD432" s="186">
        <f t="shared" si="2416"/>
        <v>0</v>
      </c>
      <c r="AE432" s="209"/>
      <c r="AF432" s="211"/>
      <c r="AG432" s="184">
        <f>ROUND(AF432*$DQ$12,0)</f>
        <v>0</v>
      </c>
      <c r="AH432" s="1045"/>
      <c r="AI432" s="185" t="str">
        <f>IF(AF432&lt;&gt;"",IF(AG432/$DQ$12&lt;=$AH$20,"CUMPLE","RECHAZADO"),"")</f>
        <v/>
      </c>
      <c r="AJ432" s="209"/>
      <c r="AK432" s="211"/>
      <c r="AL432" s="184">
        <f>ROUND(AK432*$DR$12,0)</f>
        <v>0</v>
      </c>
      <c r="AM432" s="1045"/>
      <c r="AN432" s="185" t="str">
        <f>IF(AK432&lt;&gt;"",IF(AL432/$DR$12&lt;=$AM$20,"CUMPLE","RECHAZADO"),"")</f>
        <v/>
      </c>
      <c r="AO432" s="209"/>
      <c r="AP432" s="211"/>
      <c r="AQ432" s="184">
        <f>ROUND(AP432*$DS$12,0)</f>
        <v>0</v>
      </c>
      <c r="AR432" s="1045"/>
      <c r="AS432" s="185" t="str">
        <f>IF(AP432&lt;&gt;"",IF(AQ432/$DR$12&lt;=$AR$20,"CUMPLE","RECHAZADO"),"")</f>
        <v/>
      </c>
      <c r="AT432" s="213"/>
      <c r="AU432" s="188">
        <f t="shared" si="2340"/>
        <v>0</v>
      </c>
      <c r="AV432" s="170"/>
      <c r="AW432" s="189">
        <f t="shared" si="2341"/>
        <v>0</v>
      </c>
      <c r="AX432" s="189">
        <f t="shared" si="2342"/>
        <v>0</v>
      </c>
      <c r="AY432" s="189" t="str">
        <f t="shared" si="2459"/>
        <v xml:space="preserve"> </v>
      </c>
      <c r="AZ432" s="155"/>
      <c r="BA432" s="211"/>
      <c r="BB432" s="184">
        <f>ROUND(BA432*$DQ$12,0)</f>
        <v>0</v>
      </c>
      <c r="BC432" s="191">
        <f t="shared" ref="BC432" si="2467">$BC$12</f>
        <v>263816970</v>
      </c>
      <c r="BD432" s="192" t="str">
        <f t="shared" si="2422"/>
        <v/>
      </c>
      <c r="BE432" s="209"/>
      <c r="BF432" s="211"/>
      <c r="BG432" s="184">
        <f>ROUND(BF432*$DR$12,0)</f>
        <v>0</v>
      </c>
      <c r="BH432" s="184">
        <f t="shared" ref="BH432" si="2468">$BH$12</f>
        <v>1338480855</v>
      </c>
      <c r="BI432" s="192" t="str">
        <f t="shared" si="2424"/>
        <v/>
      </c>
      <c r="BJ432" s="209"/>
      <c r="BK432" s="211"/>
      <c r="BL432" s="184">
        <f>ROUND(BK432*$DS$12,0)</f>
        <v>0</v>
      </c>
      <c r="BM432" s="1045"/>
      <c r="BN432" s="185" t="str">
        <f>IF(BK432&lt;&gt;"",IF((BL432/$DR$12)/$DN$12&lt;=$BM$20,"CUMPLE","RECHAZADO"),"")</f>
        <v/>
      </c>
      <c r="BO432" s="214"/>
      <c r="BP432" s="188">
        <f t="shared" si="2349"/>
        <v>0</v>
      </c>
      <c r="BQ432" s="170"/>
      <c r="BR432" s="189">
        <f t="shared" si="2426"/>
        <v>0</v>
      </c>
      <c r="BS432" s="189">
        <f t="shared" si="2427"/>
        <v>0</v>
      </c>
      <c r="BT432" s="189" t="str">
        <f t="shared" si="2462"/>
        <v xml:space="preserve"> </v>
      </c>
      <c r="BU432" s="155"/>
      <c r="BV432" s="170"/>
      <c r="BW432" s="170"/>
      <c r="BX432" s="194">
        <f t="shared" si="2429"/>
        <v>0</v>
      </c>
      <c r="BY432" s="194" t="str">
        <f>IF(BV432&lt;&gt;"",IF(AND(BV432/$DN$12&lt;=$BY$15,BV432/$DN$12&gt;=$BY$16),"CUMPLE","RECHAZADO"),"")</f>
        <v/>
      </c>
      <c r="BZ432" s="194">
        <f t="shared" si="2430"/>
        <v>0</v>
      </c>
      <c r="CA432" s="194">
        <f t="shared" si="2431"/>
        <v>0</v>
      </c>
      <c r="CB432" s="155"/>
      <c r="CC432" s="170"/>
      <c r="CD432" s="170"/>
      <c r="CE432" s="194">
        <f t="shared" si="2432"/>
        <v>0</v>
      </c>
      <c r="CF432" s="194" t="str">
        <f>IF(CC432&lt;&gt;"",IF(AND(CC432/$DN$12&lt;=$CF$15,CC432/$DS$12&gt;=$CF$16),"CUMPLE","RECHAZADO"),"")</f>
        <v/>
      </c>
      <c r="CG432" s="194">
        <f t="shared" si="2433"/>
        <v>0</v>
      </c>
      <c r="CH432" s="194">
        <f t="shared" si="2434"/>
        <v>0</v>
      </c>
      <c r="CI432" s="215"/>
      <c r="CJ432" s="196" t="str">
        <f t="shared" si="2435"/>
        <v/>
      </c>
      <c r="CK432" s="197">
        <f t="shared" si="2436"/>
        <v>0</v>
      </c>
      <c r="CL432" s="198" t="str">
        <f t="shared" si="2437"/>
        <v/>
      </c>
      <c r="CM432" s="155"/>
      <c r="CN432" s="199" t="str">
        <f t="shared" si="2438"/>
        <v/>
      </c>
      <c r="CO432" s="200">
        <f t="shared" si="2439"/>
        <v>0</v>
      </c>
      <c r="CP432" s="201" t="str">
        <f t="shared" si="2440"/>
        <v/>
      </c>
      <c r="CQ432" s="156"/>
      <c r="CR432" s="202">
        <f t="shared" si="2441"/>
        <v>0</v>
      </c>
      <c r="CS432" s="194">
        <f>(W432*$DP$12)+X432+(AF432*$DQ$12)+(AK432*$DR$12)+(AP432*$DS$12)+AV432+(BA432*$DQ$12)+(BF432*$DR$12)+(BK432*$DS$12)+BQ432+BV432+BW432+CC432+CD432</f>
        <v>0</v>
      </c>
      <c r="CT432" s="201">
        <f t="shared" si="2442"/>
        <v>0</v>
      </c>
      <c r="CU432" s="203"/>
      <c r="CV432" s="201" t="str">
        <f t="shared" si="2443"/>
        <v/>
      </c>
      <c r="DB432" s="204" t="str">
        <f t="shared" si="2444"/>
        <v/>
      </c>
      <c r="DC432" s="206"/>
    </row>
    <row r="433" spans="1:107" hidden="1" x14ac:dyDescent="0.25">
      <c r="A433" s="1042"/>
      <c r="B433" s="750">
        <v>11</v>
      </c>
      <c r="C433" s="1043"/>
      <c r="D433" s="220"/>
      <c r="E433" s="156"/>
      <c r="F433" s="751"/>
      <c r="G433" s="752" t="str">
        <f t="shared" si="2452"/>
        <v/>
      </c>
      <c r="H433" s="753"/>
      <c r="I433" s="754"/>
      <c r="J433" s="784"/>
      <c r="K433" s="756">
        <f t="shared" si="2405"/>
        <v>0</v>
      </c>
      <c r="L433" s="174" t="e">
        <f t="shared" si="2406"/>
        <v>#DIV/0!</v>
      </c>
      <c r="M433" s="175" t="e">
        <f t="shared" si="2407"/>
        <v>#DIV/0!</v>
      </c>
      <c r="N433" s="176" t="e">
        <f t="shared" si="2408"/>
        <v>#DIV/0!</v>
      </c>
      <c r="O433" s="177" t="e">
        <f t="shared" si="2409"/>
        <v>#DIV/0!</v>
      </c>
      <c r="P433" s="757" t="str">
        <f>IF(H433&lt;&gt;"",IF(J433=K433,IF(H433="SI",IF(AND(I433&lt;=$DF$13,I433&gt;=($DF$13*0.9)),"CUMPLE","NO CUMPLE"),IF(I433=$DF$13,"CUMPLE","NO CUMPLE")),"NO CUMPLE"),"")</f>
        <v/>
      </c>
      <c r="Q433" s="179">
        <f t="shared" si="2410"/>
        <v>0</v>
      </c>
      <c r="R433" s="758" t="str">
        <f t="shared" si="2446"/>
        <v/>
      </c>
      <c r="S433" s="758" t="str">
        <f t="shared" si="2412"/>
        <v/>
      </c>
      <c r="T433" s="759"/>
      <c r="U433" s="760"/>
      <c r="V433" s="155"/>
      <c r="W433" s="761"/>
      <c r="X433" s="762"/>
      <c r="Y433" s="763">
        <f>ROUND(W433*$DP$13,0)</f>
        <v>0</v>
      </c>
      <c r="Z433" s="763">
        <f t="shared" si="2413"/>
        <v>0</v>
      </c>
      <c r="AA433" s="1045"/>
      <c r="AB433" s="764" t="str">
        <f>IF(W433&lt;&gt;"",IF((Y433/$DP$13)/$DN$13&lt;=$AA$20,"CUMPLE","RECHAZADO"),"")</f>
        <v/>
      </c>
      <c r="AC433" s="765">
        <f t="shared" si="2415"/>
        <v>0</v>
      </c>
      <c r="AD433" s="765">
        <f t="shared" si="2416"/>
        <v>0</v>
      </c>
      <c r="AE433" s="759"/>
      <c r="AF433" s="761"/>
      <c r="AG433" s="763">
        <f>ROUND(AF433*$DQ$13,0)</f>
        <v>0</v>
      </c>
      <c r="AH433" s="1045"/>
      <c r="AI433" s="764" t="str">
        <f>IF(AF433&lt;&gt;"",IF(AG433/$DQ$13&lt;=$AH$20,"CUMPLE","RECHAZADO"),"")</f>
        <v/>
      </c>
      <c r="AJ433" s="759"/>
      <c r="AK433" s="761"/>
      <c r="AL433" s="763">
        <f>ROUND(AK433*$DR$13,0)</f>
        <v>0</v>
      </c>
      <c r="AM433" s="1045"/>
      <c r="AN433" s="764" t="str">
        <f>IF(AK433&lt;&gt;"",IF(AL433/$DR$13&lt;=$AM$20,"CUMPLE","RECHAZADO"),"")</f>
        <v/>
      </c>
      <c r="AO433" s="759"/>
      <c r="AP433" s="761"/>
      <c r="AQ433" s="763">
        <f>ROUND(AP433*$DS$13,0)</f>
        <v>0</v>
      </c>
      <c r="AR433" s="1045"/>
      <c r="AS433" s="764" t="str">
        <f>IF(AP433&lt;&gt;"",IF(AQ433/$DR$13&lt;=$AR$20,"CUMPLE","RECHAZADO"),"")</f>
        <v/>
      </c>
      <c r="AT433" s="766"/>
      <c r="AU433" s="767">
        <f t="shared" si="2340"/>
        <v>0</v>
      </c>
      <c r="AV433" s="753"/>
      <c r="AW433" s="768">
        <f t="shared" si="2341"/>
        <v>0</v>
      </c>
      <c r="AX433" s="768">
        <f t="shared" si="2342"/>
        <v>0</v>
      </c>
      <c r="AY433" s="768" t="str">
        <f t="shared" si="2459"/>
        <v xml:space="preserve"> </v>
      </c>
      <c r="AZ433" s="155"/>
      <c r="BA433" s="761"/>
      <c r="BB433" s="763">
        <f>ROUND(BA433*$DQ$13,0)</f>
        <v>0</v>
      </c>
      <c r="BC433" s="770">
        <f t="shared" ref="BC433" si="2469">$BC$13</f>
        <v>385647118</v>
      </c>
      <c r="BD433" s="164" t="str">
        <f t="shared" si="2422"/>
        <v/>
      </c>
      <c r="BE433" s="759"/>
      <c r="BF433" s="761"/>
      <c r="BG433" s="763">
        <f>ROUND(BF433*$DR$13,0)</f>
        <v>0</v>
      </c>
      <c r="BH433" s="763">
        <f t="shared" ref="BH433" si="2470">$BH$13</f>
        <v>1512338976</v>
      </c>
      <c r="BI433" s="164" t="str">
        <f t="shared" si="2424"/>
        <v/>
      </c>
      <c r="BJ433" s="759"/>
      <c r="BK433" s="761"/>
      <c r="BL433" s="763">
        <f>ROUND(BK433*$DS$13,0)</f>
        <v>0</v>
      </c>
      <c r="BM433" s="1045"/>
      <c r="BN433" s="764" t="str">
        <f>IF(BK433&lt;&gt;"",IF((BL433/$DR$13)/$DN$13&lt;=$BM$20,"CUMPLE","RECHAZADO"),"")</f>
        <v/>
      </c>
      <c r="BO433" s="771"/>
      <c r="BP433" s="767">
        <f t="shared" si="2349"/>
        <v>0</v>
      </c>
      <c r="BQ433" s="753"/>
      <c r="BR433" s="768">
        <f t="shared" si="2426"/>
        <v>0</v>
      </c>
      <c r="BS433" s="768">
        <f t="shared" si="2427"/>
        <v>0</v>
      </c>
      <c r="BT433" s="768" t="str">
        <f t="shared" si="2462"/>
        <v xml:space="preserve"> </v>
      </c>
      <c r="BU433" s="155"/>
      <c r="BV433" s="753"/>
      <c r="BW433" s="753"/>
      <c r="BX433" s="772">
        <f t="shared" si="2429"/>
        <v>0</v>
      </c>
      <c r="BY433" s="772" t="str">
        <f>IF(BV433&lt;&gt;"",IF(AND(BV433/$DN$13&lt;=$BY$15,BV433/$DN$13&gt;=$BY$16),"CUMPLE","RECHAZADO"),"")</f>
        <v/>
      </c>
      <c r="BZ433" s="772">
        <f t="shared" si="2430"/>
        <v>0</v>
      </c>
      <c r="CA433" s="772">
        <f t="shared" si="2431"/>
        <v>0</v>
      </c>
      <c r="CB433" s="155"/>
      <c r="CC433" s="753"/>
      <c r="CD433" s="753"/>
      <c r="CE433" s="772">
        <f t="shared" si="2432"/>
        <v>0</v>
      </c>
      <c r="CF433" s="772" t="str">
        <f>IF(CC433&lt;&gt;"",IF(AND(CC433/$DN$13&lt;=$CF$15,CC433/$DS$13&gt;=$CF$16),"CUMPLE","RECHAZADO"),"")</f>
        <v/>
      </c>
      <c r="CG433" s="772">
        <f t="shared" si="2433"/>
        <v>0</v>
      </c>
      <c r="CH433" s="772">
        <f t="shared" si="2434"/>
        <v>0</v>
      </c>
      <c r="CI433" s="773"/>
      <c r="CJ433" s="774" t="str">
        <f t="shared" si="2435"/>
        <v/>
      </c>
      <c r="CK433" s="775">
        <f t="shared" si="2436"/>
        <v>0</v>
      </c>
      <c r="CL433" s="776" t="str">
        <f t="shared" si="2437"/>
        <v/>
      </c>
      <c r="CM433" s="155"/>
      <c r="CN433" s="777" t="str">
        <f t="shared" si="2438"/>
        <v/>
      </c>
      <c r="CO433" s="778">
        <f t="shared" si="2439"/>
        <v>0</v>
      </c>
      <c r="CP433" s="779" t="str">
        <f t="shared" si="2440"/>
        <v/>
      </c>
      <c r="CQ433" s="156"/>
      <c r="CR433" s="780">
        <f t="shared" si="2441"/>
        <v>0</v>
      </c>
      <c r="CS433" s="772">
        <f>(W433*$DP$13)+X433+(AF433*$DQ$13)+(AK433*$DR$13)+(AP433*$DS$13)+AV433+(BA433*$DQ$13)+(BF433*$DR$13)+(BK433*$DS$13)+BQ433+BV433+BW433+CC433+CD433</f>
        <v>0</v>
      </c>
      <c r="CT433" s="779">
        <f t="shared" si="2442"/>
        <v>0</v>
      </c>
      <c r="CU433" s="781"/>
      <c r="CV433" s="779" t="str">
        <f t="shared" si="2443"/>
        <v/>
      </c>
      <c r="DB433" s="782" t="str">
        <f t="shared" si="2444"/>
        <v/>
      </c>
      <c r="DC433" s="783"/>
    </row>
    <row r="434" spans="1:107" ht="17.25" thickBot="1" x14ac:dyDescent="0.3">
      <c r="A434" s="1039"/>
      <c r="B434" s="870">
        <v>12</v>
      </c>
      <c r="C434" s="1039"/>
      <c r="D434" s="726"/>
      <c r="E434" s="871"/>
      <c r="F434" s="872">
        <v>8654253262</v>
      </c>
      <c r="G434" s="873" t="str">
        <f>IF(F434&lt;&gt;"",IF(F434=$DV$14,"CUMPLE","RECHAZADO"),"")</f>
        <v>CUMPLE</v>
      </c>
      <c r="H434" s="874" t="s">
        <v>1538</v>
      </c>
      <c r="I434" s="880">
        <v>6682732205</v>
      </c>
      <c r="J434" s="208">
        <v>126971912</v>
      </c>
      <c r="K434" s="173">
        <f t="shared" si="2405"/>
        <v>126971912</v>
      </c>
      <c r="L434" s="724" t="e">
        <f t="shared" si="2406"/>
        <v>#DIV/0!</v>
      </c>
      <c r="M434" s="175" t="e">
        <f t="shared" si="2407"/>
        <v>#DIV/0!</v>
      </c>
      <c r="N434" s="176" t="e">
        <f t="shared" si="2408"/>
        <v>#DIV/0!</v>
      </c>
      <c r="O434" s="177" t="e">
        <f t="shared" si="2409"/>
        <v>#DIV/0!</v>
      </c>
      <c r="P434" s="178" t="str">
        <f>IF(H434&lt;&gt;"",IF(J434=K434,IF(H434="SI",IF(AND(I434&lt;=$DF$14,I434&gt;=($DF$14*0.9)),"CUMPLE","NO CUMPLE"),IF(I434=$DF$14,"CUMPLE","NO CUMPLE")),"NO CUMPLE"),"")</f>
        <v>CUMPLE</v>
      </c>
      <c r="Q434" s="725">
        <f t="shared" si="2410"/>
        <v>0</v>
      </c>
      <c r="R434" s="180">
        <f t="shared" si="2446"/>
        <v>6809704117</v>
      </c>
      <c r="S434" s="180">
        <f t="shared" si="2412"/>
        <v>6682732205</v>
      </c>
      <c r="T434" s="209"/>
      <c r="U434" s="209"/>
      <c r="V434" s="871"/>
      <c r="W434" s="874">
        <v>1279613</v>
      </c>
      <c r="X434" s="876">
        <v>534878</v>
      </c>
      <c r="Y434" s="184">
        <f>ROUND(W434*$DP$14,0)</f>
        <v>28151486</v>
      </c>
      <c r="Z434" s="184">
        <f t="shared" si="2413"/>
        <v>534878</v>
      </c>
      <c r="AA434" s="1044"/>
      <c r="AB434" s="185" t="str">
        <f>IF(W434&lt;&gt;"",IF((Y434/$DP$14)/$DN$14&lt;=$AA$20,"CUMPLE","RECHAZADO"),"")</f>
        <v>CUMPLE</v>
      </c>
      <c r="AC434" s="186">
        <f t="shared" si="2415"/>
        <v>28686364</v>
      </c>
      <c r="AD434" s="186">
        <f t="shared" si="2416"/>
        <v>28151486</v>
      </c>
      <c r="AE434" s="209"/>
      <c r="AF434" s="874">
        <v>192599</v>
      </c>
      <c r="AG434" s="184">
        <f>ROUND(AF434*$DQ$14,0)</f>
        <v>770396</v>
      </c>
      <c r="AH434" s="1044"/>
      <c r="AI434" s="185" t="str">
        <f>IF(AF434&lt;&gt;"",IF(AG434/$DQ$14&lt;=$AH$20,"CUMPLE","RECHAZADO"),"")</f>
        <v>CUMPLE</v>
      </c>
      <c r="AJ434" s="209"/>
      <c r="AK434" s="874">
        <v>153723</v>
      </c>
      <c r="AL434" s="184">
        <f>ROUND(AK434*$DR$14,0)</f>
        <v>3381906</v>
      </c>
      <c r="AM434" s="1044"/>
      <c r="AN434" s="185" t="str">
        <f>IF(AK434&lt;&gt;"",IF(AL434/$DR$14&lt;=$AM$20,"CUMPLE","RECHAZADO"),"")</f>
        <v>CUMPLE</v>
      </c>
      <c r="AO434" s="209"/>
      <c r="AP434" s="874">
        <v>201663</v>
      </c>
      <c r="AQ434" s="184">
        <f>ROUND(AP434*$DS$14,0)</f>
        <v>403326</v>
      </c>
      <c r="AR434" s="1044"/>
      <c r="AS434" s="185" t="str">
        <f>IF(AP434&lt;&gt;"",IF(AQ434/$DR$14&lt;=$AR$20,"CUMPLE","RECHAZADO"),"")</f>
        <v>CUMPLE</v>
      </c>
      <c r="AT434" s="185"/>
      <c r="AU434" s="194">
        <f t="shared" si="2340"/>
        <v>4555628</v>
      </c>
      <c r="AV434" s="874">
        <v>865569</v>
      </c>
      <c r="AW434" s="877">
        <f t="shared" si="2341"/>
        <v>865569</v>
      </c>
      <c r="AX434" s="877">
        <f t="shared" si="2342"/>
        <v>5421197</v>
      </c>
      <c r="AY434" s="877" t="str">
        <f>IF(AV434&lt;&gt;"",IF(AI434="CUMPLE",IF(AN434="CUMPLE",IF(AS434="CUMPLE","CUMPLE","NO CUMPLE"),"NO CUMPLE"),"NO CUMPLE"),"")</f>
        <v>CUMPLE</v>
      </c>
      <c r="AZ434" s="871"/>
      <c r="BA434" s="874">
        <v>26754330</v>
      </c>
      <c r="BB434" s="184">
        <f>ROUND(BA434*$DQ$14,0)</f>
        <v>107017320</v>
      </c>
      <c r="BC434" s="184">
        <f t="shared" ref="BC434" si="2471">$BC$14</f>
        <v>171994948</v>
      </c>
      <c r="BD434" s="185" t="str">
        <f t="shared" si="2422"/>
        <v>CUMPLE</v>
      </c>
      <c r="BE434" s="209"/>
      <c r="BF434" s="874">
        <v>25136786</v>
      </c>
      <c r="BG434" s="184">
        <f>ROUND(BF434*$DR$14,0)</f>
        <v>553009292</v>
      </c>
      <c r="BH434" s="184">
        <f t="shared" ref="BH434" si="2472">$BH$14</f>
        <v>888779540</v>
      </c>
      <c r="BI434" s="185" t="str">
        <f t="shared" si="2424"/>
        <v>CUMPLE</v>
      </c>
      <c r="BJ434" s="209"/>
      <c r="BK434" s="874">
        <v>46379240</v>
      </c>
      <c r="BL434" s="184">
        <f>ROUND(BK434*$DS$14,0)</f>
        <v>92758480</v>
      </c>
      <c r="BM434" s="1044"/>
      <c r="BN434" s="185" t="str">
        <f>IF(BK434&lt;&gt;"",IF((BL434/$DR$14)/$DN$14&lt;=$BM$20,"CUMPLE","RECHAZADO"),"")</f>
        <v>CUMPLE</v>
      </c>
      <c r="BO434" s="878"/>
      <c r="BP434" s="194">
        <f t="shared" si="2349"/>
        <v>752785092</v>
      </c>
      <c r="BQ434" s="874">
        <v>143029167</v>
      </c>
      <c r="BR434" s="877">
        <f t="shared" si="2426"/>
        <v>143029167</v>
      </c>
      <c r="BS434" s="877">
        <f t="shared" si="2427"/>
        <v>895814259</v>
      </c>
      <c r="BT434" s="877" t="str">
        <f>IF(BQ434&lt;&gt;"",IF(BD434="CUMPLE",IF(BI434="CUMPLE",IF(BN434="CUMPLE","CUMPLE","NO CUMPLE"),"NO CUMPLE"),"NO CUMPLE"),"")</f>
        <v>CUMPLE</v>
      </c>
      <c r="BU434" s="871"/>
      <c r="BV434" s="874">
        <v>158536025</v>
      </c>
      <c r="BW434" s="874">
        <v>3012184</v>
      </c>
      <c r="BX434" s="194">
        <f t="shared" si="2429"/>
        <v>3012184</v>
      </c>
      <c r="BY434" s="194" t="str">
        <f>IF(BV434&lt;&gt;"",IF(AND(BV434/$DN$14&lt;=$BY$15,BV434/$DN$14&gt;=$BY$16),"CUMPLE","RECHAZADO"),"")</f>
        <v>RECHAZADO</v>
      </c>
      <c r="BZ434" s="194">
        <f t="shared" si="2430"/>
        <v>158536025</v>
      </c>
      <c r="CA434" s="194">
        <f t="shared" si="2431"/>
        <v>161548209</v>
      </c>
      <c r="CB434" s="871"/>
      <c r="CC434" s="874">
        <v>178495343</v>
      </c>
      <c r="CD434" s="874">
        <v>3391412</v>
      </c>
      <c r="CE434" s="194">
        <f t="shared" si="2432"/>
        <v>3391412</v>
      </c>
      <c r="CF434" s="194" t="str">
        <f>IF(CC434&lt;&gt;"",IF(AND(CC434/$DN$14&lt;=$CF$15,CC434/$DN$14&gt;=$CF$16),"CUMPLE","RECHAZADO"),"")</f>
        <v>RECHAZADO</v>
      </c>
      <c r="CG434" s="194">
        <f t="shared" si="2433"/>
        <v>178495343</v>
      </c>
      <c r="CH434" s="194">
        <f t="shared" si="2434"/>
        <v>181886755</v>
      </c>
      <c r="CI434" s="194"/>
      <c r="CJ434" s="232">
        <f t="shared" si="2435"/>
        <v>6809704117</v>
      </c>
      <c r="CK434" s="197">
        <f t="shared" si="2436"/>
        <v>1273356784</v>
      </c>
      <c r="CL434" s="232">
        <f t="shared" si="2437"/>
        <v>8083060901</v>
      </c>
      <c r="CM434" s="871"/>
      <c r="CN434" s="200">
        <f t="shared" si="2438"/>
        <v>6682732205</v>
      </c>
      <c r="CO434" s="200">
        <f t="shared" si="2439"/>
        <v>1122523574</v>
      </c>
      <c r="CP434" s="200">
        <f t="shared" si="2440"/>
        <v>7805255779</v>
      </c>
      <c r="CQ434" s="871"/>
      <c r="CR434" s="194">
        <f t="shared" si="2441"/>
        <v>6809704117</v>
      </c>
      <c r="CS434" s="194">
        <f>(W434*$DP$14)+X434+(AF434*$DQ$14)+(AK434*$DR$14)+(AP434*$DS$14)+AV434+(BA434*$DQ$14)+(BF434*$DR$14)+(BK434*$DS$14)+BQ434+BV434+BW434+CC434+CD434</f>
        <v>1273356784</v>
      </c>
      <c r="CT434" s="200">
        <f t="shared" si="2442"/>
        <v>8083060901</v>
      </c>
      <c r="CU434" s="874">
        <v>8083060901</v>
      </c>
      <c r="CV434" s="200" t="str">
        <f t="shared" si="2443"/>
        <v>OK</v>
      </c>
      <c r="CW434" s="136"/>
      <c r="DB434" s="879" t="str">
        <f>IF(F434&lt;&gt;"",IF(G434="CUMPLE",IF(P434="CUMPLE",IF(AB434="CUMPLE",IF(AY434="CUMPLE",IF(BT434="CUMPLE",IF(BY434="CUMPLE",IF(CF434="CUMPLE","HABILITADO","RECHAZADO"),"RECHAZADO"),"RECHAZADO"),"RECHAZADO"),"RECHAZADO"),"RECHAZADO"),"RECHAZADO"),"")</f>
        <v>RECHAZADO</v>
      </c>
      <c r="DC434" s="487"/>
    </row>
    <row r="435" spans="1:107" ht="14.25" customHeight="1" thickTop="1" thickBot="1" x14ac:dyDescent="0.3">
      <c r="A435" s="105">
        <v>32</v>
      </c>
      <c r="B435" s="881"/>
      <c r="C435" s="881"/>
      <c r="D435" s="222"/>
      <c r="E435" s="881"/>
      <c r="F435" s="882"/>
      <c r="G435" s="881" t="s">
        <v>2216</v>
      </c>
      <c r="H435" s="881"/>
      <c r="I435" s="881"/>
      <c r="J435" s="883"/>
      <c r="K435" s="881"/>
      <c r="L435" s="219"/>
      <c r="M435" s="218"/>
      <c r="N435" s="218"/>
      <c r="O435" s="218"/>
      <c r="P435" s="881"/>
      <c r="Q435" s="218"/>
      <c r="R435" s="881"/>
      <c r="S435" s="881"/>
      <c r="T435" s="881"/>
      <c r="U435" s="881"/>
      <c r="V435" s="881"/>
      <c r="W435" s="881"/>
      <c r="X435" s="881"/>
      <c r="Y435" s="881"/>
      <c r="Z435" s="881"/>
      <c r="AA435" s="881"/>
      <c r="AB435" s="881"/>
      <c r="AC435" s="881"/>
      <c r="AD435" s="881"/>
      <c r="AE435" s="881"/>
      <c r="AF435" s="881"/>
      <c r="AG435" s="881"/>
      <c r="AH435" s="881"/>
      <c r="AI435" s="881"/>
      <c r="AJ435" s="881"/>
      <c r="AK435" s="881"/>
      <c r="AL435" s="881"/>
      <c r="AM435" s="881"/>
      <c r="AN435" s="881"/>
      <c r="AO435" s="881"/>
      <c r="AP435" s="881"/>
      <c r="AQ435" s="881"/>
      <c r="AR435" s="881"/>
      <c r="AS435" s="881"/>
      <c r="AT435" s="881"/>
      <c r="AU435" s="881"/>
      <c r="AV435" s="881"/>
      <c r="AW435" s="881"/>
      <c r="AX435" s="881"/>
      <c r="AY435" s="881"/>
      <c r="AZ435" s="881"/>
      <c r="BA435" s="881"/>
      <c r="BB435" s="881"/>
      <c r="BC435" s="881"/>
      <c r="BD435" s="881"/>
      <c r="BE435" s="881"/>
      <c r="BF435" s="881"/>
      <c r="BG435" s="881"/>
      <c r="BH435" s="881"/>
      <c r="BI435" s="881"/>
      <c r="BJ435" s="881"/>
      <c r="BK435" s="881"/>
      <c r="BL435" s="881"/>
      <c r="BM435" s="881"/>
      <c r="BN435" s="881"/>
      <c r="BO435" s="881"/>
      <c r="BP435" s="881"/>
      <c r="BQ435" s="881"/>
      <c r="BR435" s="881"/>
      <c r="BS435" s="881"/>
      <c r="BT435" s="881"/>
      <c r="BU435" s="881"/>
      <c r="BV435" s="881"/>
      <c r="BW435" s="881"/>
      <c r="BX435" s="881"/>
      <c r="BY435" s="881"/>
      <c r="BZ435" s="881"/>
      <c r="CA435" s="881"/>
      <c r="CB435" s="881"/>
      <c r="CC435" s="881"/>
      <c r="CD435" s="881"/>
      <c r="CE435" s="881"/>
      <c r="CF435" s="881"/>
      <c r="CG435" s="881"/>
      <c r="CH435" s="881"/>
      <c r="CI435" s="881"/>
      <c r="CJ435" s="881"/>
      <c r="CK435" s="881"/>
      <c r="CL435" s="881"/>
      <c r="CM435" s="881"/>
      <c r="CN435" s="881"/>
      <c r="CO435" s="881"/>
      <c r="CP435" s="884" t="s">
        <v>2063</v>
      </c>
      <c r="CQ435" s="881"/>
      <c r="CR435" s="881"/>
      <c r="CS435" s="881"/>
      <c r="CT435" s="881"/>
      <c r="CU435" s="885"/>
      <c r="CV435" s="881"/>
      <c r="CW435" s="136"/>
      <c r="DB435" s="886"/>
      <c r="DC435" s="887"/>
    </row>
    <row r="436" spans="1:107" ht="13.5" customHeight="1" x14ac:dyDescent="0.25">
      <c r="A436" s="1039">
        <f t="shared" ref="A436" si="2473">A448</f>
        <v>33</v>
      </c>
      <c r="B436" s="870">
        <v>1</v>
      </c>
      <c r="C436" s="1039" t="str">
        <f>Proponentes!B418</f>
        <v>SEGURIDAD Y VIGILANCIA COLOMBIANA SEVICOL LTDA</v>
      </c>
      <c r="D436" s="726"/>
      <c r="E436" s="871"/>
      <c r="F436" s="872">
        <v>20036397801</v>
      </c>
      <c r="G436" s="873" t="str">
        <f t="shared" ref="G436" si="2474">IF(F436&lt;&gt;"",IF(F436=$DV$3,"CUMPLE","RECHAZADO"),"")</f>
        <v>CUMPLE</v>
      </c>
      <c r="H436" s="874" t="s">
        <v>1538</v>
      </c>
      <c r="I436" s="880">
        <v>17687702642</v>
      </c>
      <c r="J436" s="208">
        <v>336066350</v>
      </c>
      <c r="K436" s="173">
        <f t="shared" ref="K436:K447" si="2475">ROUND((I436*0.019),0)</f>
        <v>336066350</v>
      </c>
      <c r="L436" s="724" t="e">
        <f t="shared" ref="L436:L447" si="2476">1-I436/DF419</f>
        <v>#DIV/0!</v>
      </c>
      <c r="M436" s="175" t="e">
        <f t="shared" ref="M436:M447" si="2477">DF419/DN419</f>
        <v>#DIV/0!</v>
      </c>
      <c r="N436" s="176" t="e">
        <f t="shared" ref="N436:N447" si="2478">M436*0.019</f>
        <v>#DIV/0!</v>
      </c>
      <c r="O436" s="177" t="e">
        <f t="shared" ref="O436:O447" si="2479">(M436+N436)</f>
        <v>#DIV/0!</v>
      </c>
      <c r="P436" s="178" t="str">
        <f>IF(H436&lt;&gt;"",IF(J436=K436,IF(H436="SI",IF(AND(I436&lt;=$DF$3,I436&gt;=($DF$3*0.9)),"CUMPLE","NO CUMPLE"),IF(I436=$DF$3,"CUMPLE","NO CUMPLE")),"NO CUMPLE"),"")</f>
        <v>CUMPLE</v>
      </c>
      <c r="Q436" s="725">
        <f t="shared" ref="Q436:Q447" si="2480">DN419</f>
        <v>0</v>
      </c>
      <c r="R436" s="180">
        <f t="shared" ref="R436" si="2481">IF(F436&lt;&gt;"",IF(G436="CUMPLE",IF(P436="CUMPLE",(I436+J436),""),"RECHAZADO"),"")</f>
        <v>18023768992</v>
      </c>
      <c r="S436" s="180">
        <f t="shared" ref="S436:S486" si="2482">IF(F436&lt;&gt;"",IF(G436="CUMPLE",IF(P436="CUMPLE",I436,""),"RECHAZADO"),"")</f>
        <v>17687702642</v>
      </c>
      <c r="T436" s="209"/>
      <c r="U436" s="209"/>
      <c r="V436" s="871"/>
      <c r="W436" s="874">
        <v>1320382</v>
      </c>
      <c r="X436" s="876">
        <v>1831371</v>
      </c>
      <c r="Y436" s="184">
        <f>ROUND(W436*$DP$3,0)</f>
        <v>96387886</v>
      </c>
      <c r="Z436" s="184">
        <f t="shared" ref="Z436:Z486" si="2483">ROUND(Y436*10%*19%,0)</f>
        <v>1831370</v>
      </c>
      <c r="AA436" s="1044">
        <f t="shared" ref="AA436" si="2484">$AA$16</f>
        <v>100189.4</v>
      </c>
      <c r="AB436" s="185" t="str">
        <f>IF(W436&lt;&gt;"",IF((Y436/$DP$3)/$DN$3&lt;=$AA$20,"CUMPLE","RECHAZADO"),"")</f>
        <v>CUMPLE</v>
      </c>
      <c r="AC436" s="186">
        <f t="shared" ref="AC436:AC447" si="2485">Y436+Z436</f>
        <v>98219256</v>
      </c>
      <c r="AD436" s="186">
        <f t="shared" ref="AD436:AD447" si="2486">Y436</f>
        <v>96387886</v>
      </c>
      <c r="AE436" s="209"/>
      <c r="AF436" s="874">
        <v>197269</v>
      </c>
      <c r="AG436" s="184">
        <f>ROUND(AF436*$DQ$3,0)</f>
        <v>4339918</v>
      </c>
      <c r="AH436" s="1044">
        <f t="shared" ref="AH436" si="2487">$AH$16</f>
        <v>301987.21999999997</v>
      </c>
      <c r="AI436" s="185" t="str">
        <f>IF(AF436&lt;&gt;"",IF(AG436/$DQ$3&lt;=$AH$20,"CUMPLE","RECHAZADO"),"")</f>
        <v>CUMPLE</v>
      </c>
      <c r="AJ436" s="209"/>
      <c r="AK436" s="874">
        <v>157450</v>
      </c>
      <c r="AL436" s="184">
        <f>ROUND(AK436*$DR$3,0)</f>
        <v>11493850</v>
      </c>
      <c r="AM436" s="1044">
        <f t="shared" ref="AM436" si="2488">$AM$16</f>
        <v>240934</v>
      </c>
      <c r="AN436" s="185" t="str">
        <f>IF(AK436&lt;&gt;"",IF(AL436/$DR$3&lt;=$AM$20,"CUMPLE","RECHAZADO"),"")</f>
        <v>CUMPLE</v>
      </c>
      <c r="AO436" s="209"/>
      <c r="AP436" s="874"/>
      <c r="AQ436" s="184">
        <f>ROUND(AP436*$DS$3,0)</f>
        <v>0</v>
      </c>
      <c r="AR436" s="1044">
        <f t="shared" ref="AR436" si="2489">$AR$16</f>
        <v>316072.26</v>
      </c>
      <c r="AS436" s="185" t="str">
        <f>IF(AP436&lt;&gt;"",IF(AQ436/$DR$3&lt;=$AR$20,"CUMPLE","RECHAZADO"),"")</f>
        <v/>
      </c>
      <c r="AT436" s="185"/>
      <c r="AU436" s="194">
        <f t="shared" ref="AU436:AU447" si="2490">AG436+AL436+AQ436</f>
        <v>15833768</v>
      </c>
      <c r="AV436" s="874">
        <v>3008423</v>
      </c>
      <c r="AW436" s="877">
        <f t="shared" ref="AW436:AW447" si="2491">ROUND((AG436+AL436+AQ436)*19%,0)</f>
        <v>3008416</v>
      </c>
      <c r="AX436" s="877">
        <f t="shared" ref="AX436:AX447" si="2492">ROUND((AG436+AL436+AQ436)*$AV$16,0)</f>
        <v>18842184</v>
      </c>
      <c r="AY436" s="877" t="str">
        <f t="shared" ref="AY436:AY438" si="2493">IF(AV436&lt;&gt;"",IF(AI436="CUMPLE",IF(AN436="CUMPLE","CUMPLE","NO CUMPLE"),"NO CUMPLE")," ")</f>
        <v>CUMPLE</v>
      </c>
      <c r="AZ436" s="871"/>
      <c r="BA436" s="874">
        <v>10096361</v>
      </c>
      <c r="BB436" s="184">
        <f>ROUND(BA436*$DQ$3,0)</f>
        <v>222119942</v>
      </c>
      <c r="BC436" s="184">
        <f t="shared" ref="BC436" si="2494">$BC$3</f>
        <v>339892784</v>
      </c>
      <c r="BD436" s="185" t="str">
        <f t="shared" ref="BD436" si="2495">IF(BA436&lt;&gt;"",IF(BB436&lt;=BC436,"CUMPLE","RECHAZADO"),"")</f>
        <v>CUMPLE</v>
      </c>
      <c r="BE436" s="209"/>
      <c r="BF436" s="874">
        <v>9485943</v>
      </c>
      <c r="BG436" s="184">
        <f>ROUND(BF436*$DR$3,0)</f>
        <v>692473839</v>
      </c>
      <c r="BH436" s="184">
        <f t="shared" ref="BH436" si="2496">$BH$3</f>
        <v>1059638654</v>
      </c>
      <c r="BI436" s="185" t="str">
        <f t="shared" ref="BI436:BI447" si="2497">IF(BF436&lt;&gt;"",IF(BG436&lt;=BH436,"CUMPLE","RECHAZADO"),"")</f>
        <v>CUMPLE</v>
      </c>
      <c r="BJ436" s="209"/>
      <c r="BK436" s="874"/>
      <c r="BL436" s="184">
        <f>ROUND(BK436*$DS$3,0)</f>
        <v>0</v>
      </c>
      <c r="BM436" s="1044">
        <f t="shared" ref="BM436" si="2498">$BM$16</f>
        <v>74539289</v>
      </c>
      <c r="BN436" s="185" t="str">
        <f>IF(BK436&lt;&gt;"",IF((BL436/$DR$3)/$DN$3&lt;=$BM$20,"CUMPLE","RECHAZADO"),"")</f>
        <v/>
      </c>
      <c r="BO436" s="878"/>
      <c r="BP436" s="194">
        <f t="shared" ref="BP436:BP447" si="2499">BB436+BG436+BL436</f>
        <v>914593781</v>
      </c>
      <c r="BQ436" s="874">
        <v>173772818</v>
      </c>
      <c r="BR436" s="877">
        <f t="shared" ref="BR436:BR447" si="2500">ROUND((BB436+BG436+BL436)*19%,0)</f>
        <v>173772818</v>
      </c>
      <c r="BS436" s="877">
        <f t="shared" ref="BS436:BS447" si="2501">ROUND((BB436+BG436+BL436)*$AV$16,0)</f>
        <v>1088366599</v>
      </c>
      <c r="BT436" s="877" t="str">
        <f t="shared" ref="BT436:BT438" si="2502">IF(BQ436&lt;&gt;"",IF(BD436="CUMPLE",IF(BI436="CUMPLE","CUMPLE","NO CUMPLE"),"NO CUMPLE")," ")</f>
        <v>CUMPLE</v>
      </c>
      <c r="BU436" s="871"/>
      <c r="BV436" s="874">
        <v>117676372</v>
      </c>
      <c r="BW436" s="874">
        <v>2235851</v>
      </c>
      <c r="BX436" s="194">
        <f t="shared" ref="BX436:BX447" si="2503">ROUND((BV436*10%)*19%,0)</f>
        <v>2235851</v>
      </c>
      <c r="BY436" s="194" t="str">
        <f>IF(BV436&lt;&gt;"",IF(AND(BV436/$DN$3&lt;=$BY$15,BV436/$DN$3&gt;=$BY$16),"CUMPLE","RECHAZADO"),"")</f>
        <v>CUMPLE</v>
      </c>
      <c r="BZ436" s="194">
        <f t="shared" ref="BZ436:BZ447" si="2504">BV436</f>
        <v>117676372</v>
      </c>
      <c r="CA436" s="194">
        <f t="shared" ref="CA436:CA447" si="2505">BZ436+BX436</f>
        <v>119912223</v>
      </c>
      <c r="CB436" s="871"/>
      <c r="CC436" s="874"/>
      <c r="CD436" s="874"/>
      <c r="CE436" s="194">
        <f t="shared" ref="CE436:CE447" si="2506">ROUND((CC436*10%)*19%,0)</f>
        <v>0</v>
      </c>
      <c r="CF436" s="194" t="str">
        <f>IF(CC436&lt;&gt;"",IF(AND(CC436/$DN$3&lt;=$CF$15,CC436/$DS$3&gt;=$CF$16),"CUMPLE","RECHAZADO"),"")</f>
        <v/>
      </c>
      <c r="CG436" s="194">
        <f t="shared" ref="CG436:CG447" si="2507">CC436</f>
        <v>0</v>
      </c>
      <c r="CH436" s="194">
        <f t="shared" ref="CH436:CH447" si="2508">CG436+CE436</f>
        <v>0</v>
      </c>
      <c r="CI436" s="194"/>
      <c r="CJ436" s="232">
        <f t="shared" ref="CJ436:CJ447" si="2509">R436</f>
        <v>18023768992</v>
      </c>
      <c r="CK436" s="197">
        <f t="shared" ref="CK436:CK447" si="2510">AC436+AX436+BS436+CA436+CH436</f>
        <v>1325340262</v>
      </c>
      <c r="CL436" s="232">
        <f t="shared" ref="CL436:CL486" si="2511">IF(CJ436="RECHAZADO","RECHAZADO",IF(CJ436&lt;&gt;"",CJ436+CK436,""))</f>
        <v>19349109254</v>
      </c>
      <c r="CM436" s="871"/>
      <c r="CN436" s="200">
        <f t="shared" ref="CN436:CN447" si="2512">S436</f>
        <v>17687702642</v>
      </c>
      <c r="CO436" s="200">
        <f t="shared" ref="CO436:CO447" si="2513">AD436+AU436+BP436+BZ436+CG436</f>
        <v>1144491807</v>
      </c>
      <c r="CP436" s="200">
        <f t="shared" ref="CP436" si="2514">IF(CN436="RECHAZADO","RECHAZADO",IF(CN436&lt;&gt;"",CN436+CO436,""))</f>
        <v>18832194449</v>
      </c>
      <c r="CQ436" s="871"/>
      <c r="CR436" s="194">
        <f t="shared" ref="CR436:CR486" si="2515">I436+J436</f>
        <v>18023768992</v>
      </c>
      <c r="CS436" s="194">
        <f>(W436*$DP$3)+X436+(AF436*$DQ$3)+(AK436*$DR$3)+(AP436*$DS$3)+AV436+(BA436*$DQ$3)+(BF436*$DR$3)+(BK436*$DS$3)+BQ436+BV436+BW436+CC436+CD436</f>
        <v>1325340270</v>
      </c>
      <c r="CT436" s="200">
        <f t="shared" ref="CT436:CT447" si="2516">CR436+CS436</f>
        <v>19349109262</v>
      </c>
      <c r="CU436" s="874">
        <v>19349109262</v>
      </c>
      <c r="CV436" s="200" t="str">
        <f t="shared" ref="CV436" si="2517">IF(CU436&lt;&gt;"",IF(CT436=CU436,"OK","REVISAR"),"")</f>
        <v>OK</v>
      </c>
      <c r="CW436" s="136"/>
      <c r="DB436" s="879" t="str">
        <f t="shared" ref="DB436" si="2518">IF(F436&lt;&gt;"",IF(G436="CUMPLE",IF(P436="CUMPLE",IF(AB436="CUMPLE",IF(AY436="CUMPLE",IF(BT436="CUMPLE",IF(BY436="CUMPLE","HABILITADO","RECHAZADO"),"RECHAZADO"),"RECHAZADO"),"RECHAZADO"),"RECHAZADO"),"RECHAZADO"),"")</f>
        <v>HABILITADO</v>
      </c>
      <c r="DC436" s="487"/>
    </row>
    <row r="437" spans="1:107" x14ac:dyDescent="0.25">
      <c r="A437" s="1039"/>
      <c r="B437" s="870">
        <v>2</v>
      </c>
      <c r="C437" s="1039"/>
      <c r="D437" s="726"/>
      <c r="E437" s="871"/>
      <c r="F437" s="872">
        <v>17613055238</v>
      </c>
      <c r="G437" s="873" t="str">
        <f t="shared" ref="G437" si="2519">IF(F437&lt;&gt;"",IF(F437=$DV$4,"CUMPLE","RECHAZADO"),"")</f>
        <v>CUMPLE</v>
      </c>
      <c r="H437" s="874" t="s">
        <v>1538</v>
      </c>
      <c r="I437" s="880">
        <v>15808937886</v>
      </c>
      <c r="J437" s="208">
        <v>300369820</v>
      </c>
      <c r="K437" s="173">
        <f t="shared" si="2475"/>
        <v>300369820</v>
      </c>
      <c r="L437" s="724" t="e">
        <f t="shared" si="2476"/>
        <v>#DIV/0!</v>
      </c>
      <c r="M437" s="175" t="e">
        <f t="shared" si="2477"/>
        <v>#DIV/0!</v>
      </c>
      <c r="N437" s="176" t="e">
        <f t="shared" si="2478"/>
        <v>#DIV/0!</v>
      </c>
      <c r="O437" s="177" t="e">
        <f t="shared" si="2479"/>
        <v>#DIV/0!</v>
      </c>
      <c r="P437" s="178" t="str">
        <f>IF(H437&lt;&gt;"",IF(J437=K437,IF(H437="SI",IF(AND(I437&lt;=$DF$4,I437&gt;=($DF$4*0.9)),"CUMPLE","NO CUMPLE"),IF(I437=$DF$4,"CUMPLE","NO CUMPLE")),"NO CUMPLE"),"")</f>
        <v>CUMPLE</v>
      </c>
      <c r="Q437" s="725">
        <f t="shared" si="2480"/>
        <v>0</v>
      </c>
      <c r="R437" s="180">
        <f t="shared" ref="R437:R486" si="2520">IF(F437&lt;&gt;"",IF(G437="CUMPLE",IF(P437="CUMPLE",I437+J437,""),"RECHAZADO"),"")</f>
        <v>16109307706</v>
      </c>
      <c r="S437" s="180">
        <f t="shared" si="2482"/>
        <v>15808937886</v>
      </c>
      <c r="T437" s="209"/>
      <c r="U437" s="209"/>
      <c r="V437" s="871"/>
      <c r="W437" s="874">
        <v>1242190</v>
      </c>
      <c r="X437" s="876">
        <v>1250885</v>
      </c>
      <c r="Y437" s="184">
        <f>ROUND(W437*$DP$4,0)</f>
        <v>65836070</v>
      </c>
      <c r="Z437" s="184">
        <f t="shared" si="2483"/>
        <v>1250885</v>
      </c>
      <c r="AA437" s="1044"/>
      <c r="AB437" s="185" t="str">
        <f>IF(W437&lt;&gt;"",IF((Y437/$DP$4)/$DN$4&lt;=$AA$20,"CUMPLE","RECHAZADO"),"")</f>
        <v>CUMPLE</v>
      </c>
      <c r="AC437" s="186">
        <f t="shared" si="2485"/>
        <v>67086955</v>
      </c>
      <c r="AD437" s="186">
        <f t="shared" si="2486"/>
        <v>65836070</v>
      </c>
      <c r="AE437" s="209"/>
      <c r="AF437" s="874">
        <v>185587</v>
      </c>
      <c r="AG437" s="184">
        <f>ROUND(AF437*$DQ$4,0)</f>
        <v>927935</v>
      </c>
      <c r="AH437" s="1044"/>
      <c r="AI437" s="185" t="str">
        <f>IF(AF437&lt;&gt;"",IF(AG437/$DQ$4&lt;=$AH$20,"CUMPLE","RECHAZADO"),"")</f>
        <v>CUMPLE</v>
      </c>
      <c r="AJ437" s="209"/>
      <c r="AK437" s="874">
        <v>148126</v>
      </c>
      <c r="AL437" s="184">
        <f>ROUND(AK437*$DR$4,0)</f>
        <v>7850678</v>
      </c>
      <c r="AM437" s="1044"/>
      <c r="AN437" s="185" t="str">
        <f>IF(AK437&lt;&gt;"",IF(AL437/$DR$4&lt;=$AM$20,"CUMPLE","RECHAZADO"),"")</f>
        <v>CUMPLE</v>
      </c>
      <c r="AO437" s="209"/>
      <c r="AP437" s="874"/>
      <c r="AQ437" s="184">
        <f>ROUND(AP437*$DS$4,0)</f>
        <v>0</v>
      </c>
      <c r="AR437" s="1044"/>
      <c r="AS437" s="185" t="str">
        <f>IF(AP437&lt;&gt;"",IF(AQ437/$DR$4&lt;=$AR$20,"CUMPLE","RECHAZADO"),"")</f>
        <v/>
      </c>
      <c r="AT437" s="185"/>
      <c r="AU437" s="194">
        <f t="shared" si="2490"/>
        <v>8778613</v>
      </c>
      <c r="AV437" s="874">
        <v>1667939</v>
      </c>
      <c r="AW437" s="877">
        <f t="shared" si="2491"/>
        <v>1667936</v>
      </c>
      <c r="AX437" s="877">
        <f t="shared" si="2492"/>
        <v>10446549</v>
      </c>
      <c r="AY437" s="877" t="str">
        <f t="shared" si="2493"/>
        <v>CUMPLE</v>
      </c>
      <c r="AZ437" s="871"/>
      <c r="BA437" s="874">
        <v>11414239</v>
      </c>
      <c r="BB437" s="184">
        <f>ROUND(BA437*$DQ$4,0)</f>
        <v>57071195</v>
      </c>
      <c r="BC437" s="184">
        <f t="shared" ref="BC437" si="2521">$BC$4</f>
        <v>92828885</v>
      </c>
      <c r="BD437" s="185" t="str">
        <f t="shared" si="2422"/>
        <v>CUMPLE</v>
      </c>
      <c r="BE437" s="209"/>
      <c r="BF437" s="874">
        <v>10724144</v>
      </c>
      <c r="BG437" s="184">
        <f>ROUND(BF437*$DR$4,0)</f>
        <v>568379632</v>
      </c>
      <c r="BH437" s="184">
        <f t="shared" ref="BH437" si="2522">$BH$4</f>
        <v>924495218</v>
      </c>
      <c r="BI437" s="185" t="str">
        <f t="shared" si="2497"/>
        <v>CUMPLE</v>
      </c>
      <c r="BJ437" s="209"/>
      <c r="BK437" s="874"/>
      <c r="BL437" s="184">
        <f>ROUND(BK437*$DS$4,0)</f>
        <v>0</v>
      </c>
      <c r="BM437" s="1044"/>
      <c r="BN437" s="185" t="str">
        <f>IF(BK437&lt;&gt;"",IF((BL437/$DR$4)/$DN$4&lt;=$BM$20,"CUMPLE","RECHAZADO"),"")</f>
        <v/>
      </c>
      <c r="BO437" s="878"/>
      <c r="BP437" s="194">
        <f t="shared" si="2499"/>
        <v>625450827</v>
      </c>
      <c r="BQ437" s="874">
        <v>118835661</v>
      </c>
      <c r="BR437" s="877">
        <f t="shared" si="2500"/>
        <v>118835657</v>
      </c>
      <c r="BS437" s="877">
        <f t="shared" si="2501"/>
        <v>744286484</v>
      </c>
      <c r="BT437" s="877" t="str">
        <f t="shared" si="2502"/>
        <v>CUMPLE</v>
      </c>
      <c r="BU437" s="871"/>
      <c r="BV437" s="874">
        <v>125521463</v>
      </c>
      <c r="BW437" s="874">
        <v>2384908</v>
      </c>
      <c r="BX437" s="194">
        <f t="shared" si="2503"/>
        <v>2384908</v>
      </c>
      <c r="BY437" s="194" t="str">
        <f>IF(BV437&lt;&gt;"",IF(AND(BV437/$DN$4&lt;=$BY$15,BV437/$DN$4&gt;=$BY$16),"CUMPLE","RECHAZADO"),"")</f>
        <v>CUMPLE</v>
      </c>
      <c r="BZ437" s="194">
        <f t="shared" si="2504"/>
        <v>125521463</v>
      </c>
      <c r="CA437" s="194">
        <f t="shared" si="2505"/>
        <v>127906371</v>
      </c>
      <c r="CB437" s="871"/>
      <c r="CC437" s="874"/>
      <c r="CD437" s="874"/>
      <c r="CE437" s="194">
        <f t="shared" si="2506"/>
        <v>0</v>
      </c>
      <c r="CF437" s="194" t="str">
        <f>IF(CC437&lt;&gt;"",IF(AND(CC437/$DN$4&lt;=$CF$15,CC437/$DS$4&gt;=$CF$16),"CUMPLE","RECHAZADO"),"")</f>
        <v/>
      </c>
      <c r="CG437" s="194">
        <f t="shared" si="2507"/>
        <v>0</v>
      </c>
      <c r="CH437" s="194">
        <f t="shared" si="2508"/>
        <v>0</v>
      </c>
      <c r="CI437" s="194"/>
      <c r="CJ437" s="232">
        <f t="shared" si="2509"/>
        <v>16109307706</v>
      </c>
      <c r="CK437" s="197">
        <f t="shared" si="2510"/>
        <v>949726359</v>
      </c>
      <c r="CL437" s="232">
        <f t="shared" si="2511"/>
        <v>17059034065</v>
      </c>
      <c r="CM437" s="871"/>
      <c r="CN437" s="200">
        <f t="shared" si="2512"/>
        <v>15808937886</v>
      </c>
      <c r="CO437" s="200">
        <f t="shared" si="2513"/>
        <v>825586973</v>
      </c>
      <c r="CP437" s="200">
        <f t="shared" si="2440"/>
        <v>16634524859</v>
      </c>
      <c r="CQ437" s="871"/>
      <c r="CR437" s="194">
        <f t="shared" si="2515"/>
        <v>16109307706</v>
      </c>
      <c r="CS437" s="194">
        <f>(W437*$DP$4)+X437+(AF437*$DQ$4)+(AK437*$DR$4)+(AP437*$DS$4)+AV437+(BA437*$DQ$4)+(BF437*$DR$4)+(BK437*$DS$4)+BQ437+BV437+BW437+CC437+CD437</f>
        <v>949726366</v>
      </c>
      <c r="CT437" s="200">
        <f t="shared" si="2516"/>
        <v>17059034072</v>
      </c>
      <c r="CU437" s="874">
        <v>17059034072</v>
      </c>
      <c r="CV437" s="200" t="str">
        <f t="shared" si="2443"/>
        <v>OK</v>
      </c>
      <c r="CW437" s="136"/>
      <c r="DB437" s="879" t="str">
        <f t="shared" si="2444"/>
        <v>HABILITADO</v>
      </c>
      <c r="DC437" s="487"/>
    </row>
    <row r="438" spans="1:107" x14ac:dyDescent="0.25">
      <c r="A438" s="1039"/>
      <c r="B438" s="870">
        <v>3</v>
      </c>
      <c r="C438" s="1039"/>
      <c r="D438" s="726"/>
      <c r="E438" s="871"/>
      <c r="F438" s="872">
        <v>22660325900</v>
      </c>
      <c r="G438" s="873" t="str">
        <f t="shared" ref="G438" si="2523">IF(F438&lt;&gt;"",IF(F438=$DV$5,"CUMPLE","RECHAZADO"),"")</f>
        <v>CUMPLE</v>
      </c>
      <c r="H438" s="874" t="s">
        <v>1538</v>
      </c>
      <c r="I438" s="880">
        <v>20196034881</v>
      </c>
      <c r="J438" s="208">
        <v>383724663</v>
      </c>
      <c r="K438" s="173">
        <f t="shared" si="2475"/>
        <v>383724663</v>
      </c>
      <c r="L438" s="724" t="e">
        <f t="shared" si="2476"/>
        <v>#DIV/0!</v>
      </c>
      <c r="M438" s="175" t="e">
        <f t="shared" si="2477"/>
        <v>#DIV/0!</v>
      </c>
      <c r="N438" s="176" t="e">
        <f t="shared" si="2478"/>
        <v>#DIV/0!</v>
      </c>
      <c r="O438" s="177" t="e">
        <f t="shared" si="2479"/>
        <v>#DIV/0!</v>
      </c>
      <c r="P438" s="178" t="str">
        <f>IF(H438&lt;&gt;"",IF(J438=K438,IF(H438="SI",IF(AND(I438&lt;=$DF$5,I438&gt;=($DF$5*0.9)),"CUMPLE","NO CUMPLE"),IF(I438=$DF$5,"CUMPLE","NO CUMPLE")),"NO CUMPLE"),"")</f>
        <v>CUMPLE</v>
      </c>
      <c r="Q438" s="725">
        <f t="shared" si="2480"/>
        <v>0</v>
      </c>
      <c r="R438" s="180">
        <f t="shared" si="2520"/>
        <v>20579759544</v>
      </c>
      <c r="S438" s="180">
        <f t="shared" si="2482"/>
        <v>20196034881</v>
      </c>
      <c r="T438" s="209"/>
      <c r="U438" s="209"/>
      <c r="V438" s="871"/>
      <c r="W438" s="874">
        <v>1115156</v>
      </c>
      <c r="X438" s="876">
        <v>1695037</v>
      </c>
      <c r="Y438" s="184">
        <f>ROUND(W438*$DP$5,0)</f>
        <v>89212480</v>
      </c>
      <c r="Z438" s="184">
        <f t="shared" si="2483"/>
        <v>1695037</v>
      </c>
      <c r="AA438" s="1044"/>
      <c r="AB438" s="185" t="str">
        <f>IF(W438&lt;&gt;"",IF((Y438/$DP$5)/$DN$5&lt;=$AA$20,"CUMPLE","RECHAZADO"),"")</f>
        <v>CUMPLE</v>
      </c>
      <c r="AC438" s="186">
        <f t="shared" si="2485"/>
        <v>90907517</v>
      </c>
      <c r="AD438" s="186">
        <f t="shared" si="2486"/>
        <v>89212480</v>
      </c>
      <c r="AE438" s="209"/>
      <c r="AF438" s="874">
        <v>167717</v>
      </c>
      <c r="AG438" s="184">
        <f>ROUND(AF438*$DQ$5,0)</f>
        <v>1174019</v>
      </c>
      <c r="AH438" s="1044"/>
      <c r="AI438" s="185" t="str">
        <f>IF(AF438&lt;&gt;"",IF(AG438/$DQ$5&lt;=$AH$20,"CUMPLE","RECHAZADO"),"")</f>
        <v>CUMPLE</v>
      </c>
      <c r="AJ438" s="209"/>
      <c r="AK438" s="874">
        <v>133863</v>
      </c>
      <c r="AL438" s="184">
        <f>ROUND(AK438*$DR$5,0)</f>
        <v>10709040</v>
      </c>
      <c r="AM438" s="1044"/>
      <c r="AN438" s="185" t="str">
        <f>IF(AK438&lt;&gt;"",IF(AL438/$DR$5&lt;=$AM$20,"CUMPLE","RECHAZADO"),"")</f>
        <v>CUMPLE</v>
      </c>
      <c r="AO438" s="209"/>
      <c r="AP438" s="874"/>
      <c r="AQ438" s="184">
        <f>ROUND(AP438*$DS$5,0)</f>
        <v>0</v>
      </c>
      <c r="AR438" s="1044"/>
      <c r="AS438" s="185" t="str">
        <f>IF(AP438&lt;&gt;"",IF(AQ438/$DR$5&lt;=$AR$20,"CUMPLE","RECHAZADO"),"")</f>
        <v/>
      </c>
      <c r="AT438" s="185"/>
      <c r="AU438" s="194">
        <f t="shared" si="2490"/>
        <v>11883059</v>
      </c>
      <c r="AV438" s="874">
        <v>2257780</v>
      </c>
      <c r="AW438" s="877">
        <f t="shared" si="2491"/>
        <v>2257781</v>
      </c>
      <c r="AX438" s="877">
        <f t="shared" si="2492"/>
        <v>14140840</v>
      </c>
      <c r="AY438" s="877" t="str">
        <f t="shared" si="2493"/>
        <v>CUMPLE</v>
      </c>
      <c r="AZ438" s="871"/>
      <c r="BA438" s="874">
        <v>9799633</v>
      </c>
      <c r="BB438" s="184">
        <f>ROUND(BA438*$DQ$5,0)</f>
        <v>68597431</v>
      </c>
      <c r="BC438" s="184">
        <f t="shared" ref="BC438" si="2524">$BC$5</f>
        <v>123465503</v>
      </c>
      <c r="BD438" s="185" t="str">
        <f t="shared" si="2422"/>
        <v>CUMPLE</v>
      </c>
      <c r="BE438" s="209"/>
      <c r="BF438" s="874">
        <v>9207156</v>
      </c>
      <c r="BG438" s="184">
        <f>ROUND(BF438*$DR$5,0)</f>
        <v>736572480</v>
      </c>
      <c r="BH438" s="184">
        <f t="shared" ref="BH438" si="2525">$BH$5</f>
        <v>1325724320</v>
      </c>
      <c r="BI438" s="185" t="str">
        <f t="shared" si="2497"/>
        <v>CUMPLE</v>
      </c>
      <c r="BJ438" s="209"/>
      <c r="BK438" s="874"/>
      <c r="BL438" s="184">
        <f>ROUND(BK438*$DS$5,0)</f>
        <v>0</v>
      </c>
      <c r="BM438" s="1044"/>
      <c r="BN438" s="185" t="str">
        <f>IF(BK438&lt;&gt;"",IF((BL438/$DR$5)/$DN$5&lt;=$BM$20,"CUMPLE","RECHAZADO"),"")</f>
        <v/>
      </c>
      <c r="BO438" s="878"/>
      <c r="BP438" s="194">
        <f t="shared" si="2499"/>
        <v>805169911</v>
      </c>
      <c r="BQ438" s="874">
        <v>152982283</v>
      </c>
      <c r="BR438" s="877">
        <f t="shared" si="2500"/>
        <v>152982283</v>
      </c>
      <c r="BS438" s="877">
        <f t="shared" si="2501"/>
        <v>958152194</v>
      </c>
      <c r="BT438" s="877" t="str">
        <f t="shared" si="2502"/>
        <v>CUMPLE</v>
      </c>
      <c r="BU438" s="871"/>
      <c r="BV438" s="874">
        <v>116898346</v>
      </c>
      <c r="BW438" s="874">
        <v>2221069</v>
      </c>
      <c r="BX438" s="194">
        <f t="shared" si="2503"/>
        <v>2221069</v>
      </c>
      <c r="BY438" s="194" t="str">
        <f>IF(BV438&lt;&gt;"",IF(AND(BV438/$DN$5&lt;=$BY$15,BV438/$DN$5&gt;=$BY$16),"CUMPLE","RECHAZADO"),"")</f>
        <v>CUMPLE</v>
      </c>
      <c r="BZ438" s="194">
        <f t="shared" si="2504"/>
        <v>116898346</v>
      </c>
      <c r="CA438" s="194">
        <f t="shared" si="2505"/>
        <v>119119415</v>
      </c>
      <c r="CB438" s="871"/>
      <c r="CC438" s="874"/>
      <c r="CD438" s="874"/>
      <c r="CE438" s="194">
        <f t="shared" si="2506"/>
        <v>0</v>
      </c>
      <c r="CF438" s="194" t="str">
        <f>IF(CC438&lt;&gt;"",IF(AND(CC438/$DN$5&lt;=$CF$15,CC438/$DS$5&gt;=$CF$16),"CUMPLE","RECHAZADO"),"")</f>
        <v/>
      </c>
      <c r="CG438" s="194">
        <f t="shared" si="2507"/>
        <v>0</v>
      </c>
      <c r="CH438" s="194">
        <f t="shared" si="2508"/>
        <v>0</v>
      </c>
      <c r="CI438" s="194"/>
      <c r="CJ438" s="232">
        <f t="shared" si="2509"/>
        <v>20579759544</v>
      </c>
      <c r="CK438" s="197">
        <f t="shared" si="2510"/>
        <v>1182319966</v>
      </c>
      <c r="CL438" s="232">
        <f t="shared" si="2511"/>
        <v>21762079510</v>
      </c>
      <c r="CM438" s="871"/>
      <c r="CN438" s="200">
        <f t="shared" si="2512"/>
        <v>20196034881</v>
      </c>
      <c r="CO438" s="200">
        <f t="shared" si="2513"/>
        <v>1023163796</v>
      </c>
      <c r="CP438" s="200">
        <f t="shared" si="2440"/>
        <v>21219198677</v>
      </c>
      <c r="CQ438" s="871"/>
      <c r="CR438" s="194">
        <f t="shared" si="2515"/>
        <v>20579759544</v>
      </c>
      <c r="CS438" s="194">
        <f>(W438*$DP$5)+X438+(AF438*$DQ$5)+(AK438*$DR$5)+(AP438*$DS$5)+AV438+(BA438*$DQ$5)+(BF438*$DR$5)+(BK438*$DS$5)+BQ438+BV438+BW438+CC438+CD438</f>
        <v>1182319965</v>
      </c>
      <c r="CT438" s="200">
        <f t="shared" si="2516"/>
        <v>21762079509</v>
      </c>
      <c r="CU438" s="874">
        <v>21762079509</v>
      </c>
      <c r="CV438" s="200" t="str">
        <f t="shared" si="2443"/>
        <v>OK</v>
      </c>
      <c r="CW438" s="136"/>
      <c r="DB438" s="879" t="str">
        <f t="shared" si="2444"/>
        <v>HABILITADO</v>
      </c>
      <c r="DC438" s="487"/>
    </row>
    <row r="439" spans="1:107" x14ac:dyDescent="0.25">
      <c r="A439" s="1039"/>
      <c r="B439" s="870">
        <v>4</v>
      </c>
      <c r="C439" s="1039"/>
      <c r="D439" s="726"/>
      <c r="E439" s="871"/>
      <c r="F439" s="872">
        <v>32291205642</v>
      </c>
      <c r="G439" s="873" t="str">
        <f t="shared" ref="G439" si="2526">IF(F439&lt;&gt;"",IF(F439=$DV$6,"CUMPLE","RECHAZADO"),"")</f>
        <v>CUMPLE</v>
      </c>
      <c r="H439" s="874" t="s">
        <v>1538</v>
      </c>
      <c r="I439" s="872">
        <v>28878004742</v>
      </c>
      <c r="J439" s="208">
        <v>548682090</v>
      </c>
      <c r="K439" s="173">
        <f t="shared" si="2475"/>
        <v>548682090</v>
      </c>
      <c r="L439" s="724" t="e">
        <f t="shared" si="2476"/>
        <v>#DIV/0!</v>
      </c>
      <c r="M439" s="175" t="e">
        <f t="shared" si="2477"/>
        <v>#DIV/0!</v>
      </c>
      <c r="N439" s="176" t="e">
        <f t="shared" si="2478"/>
        <v>#DIV/0!</v>
      </c>
      <c r="O439" s="177" t="e">
        <f t="shared" si="2479"/>
        <v>#DIV/0!</v>
      </c>
      <c r="P439" s="178" t="str">
        <f>IF(H439&lt;&gt;"",IF(J439=K439,IF(H439="SI",IF(AND(I439&lt;=$DF$6,I439&gt;=($DF$6*0.9)),"CUMPLE","NO CUMPLE"),IF(I439=$DF$6,"CUMPLE","NO CUMPLE")),"NO CUMPLE"),"")</f>
        <v>CUMPLE</v>
      </c>
      <c r="Q439" s="725">
        <f t="shared" si="2480"/>
        <v>0</v>
      </c>
      <c r="R439" s="180">
        <f t="shared" si="2520"/>
        <v>29426686832</v>
      </c>
      <c r="S439" s="180">
        <f t="shared" si="2482"/>
        <v>28878004742</v>
      </c>
      <c r="T439" s="209"/>
      <c r="U439" s="209"/>
      <c r="V439" s="871"/>
      <c r="W439" s="874">
        <v>1354884</v>
      </c>
      <c r="X439" s="876">
        <v>2059424</v>
      </c>
      <c r="Y439" s="184">
        <f>ROUND(W439*$DP$6,0)</f>
        <v>108390720</v>
      </c>
      <c r="Z439" s="184">
        <f t="shared" si="2483"/>
        <v>2059424</v>
      </c>
      <c r="AA439" s="1044"/>
      <c r="AB439" s="185" t="str">
        <f>IF(W439&lt;&gt;"",IF((Y439/$DP$6)/$DN$6&lt;=$AA$20,"CUMPLE","RECHAZADO"),"")</f>
        <v>CUMPLE</v>
      </c>
      <c r="AC439" s="186">
        <f t="shared" si="2485"/>
        <v>110450144</v>
      </c>
      <c r="AD439" s="186">
        <f t="shared" si="2486"/>
        <v>108390720</v>
      </c>
      <c r="AE439" s="209"/>
      <c r="AF439" s="874">
        <v>203095</v>
      </c>
      <c r="AG439" s="184">
        <f>ROUND(AF439*$DQ$6,0)</f>
        <v>6092850</v>
      </c>
      <c r="AH439" s="1044"/>
      <c r="AI439" s="185" t="str">
        <f>IF(AF439&lt;&gt;"",IF(AG439/$DQ$6&lt;=$AH$20,"CUMPLE","RECHAZADO"),"")</f>
        <v>CUMPLE</v>
      </c>
      <c r="AJ439" s="209"/>
      <c r="AK439" s="874">
        <v>162100</v>
      </c>
      <c r="AL439" s="184">
        <f>ROUND(AK439*$DR$6,0)</f>
        <v>12968000</v>
      </c>
      <c r="AM439" s="1044"/>
      <c r="AN439" s="185" t="str">
        <f>IF(AK439&lt;&gt;"",IF(AL439/$DR$6&lt;=$AM$20,"CUMPLE","RECHAZADO"),"")</f>
        <v>CUMPLE</v>
      </c>
      <c r="AO439" s="209"/>
      <c r="AP439" s="874"/>
      <c r="AQ439" s="184">
        <f>ROUND(AP439*$DS$6,0)</f>
        <v>0</v>
      </c>
      <c r="AR439" s="1044"/>
      <c r="AS439" s="185" t="str">
        <f>IF(AP439&lt;&gt;"",IF(AQ439/$DR$6&lt;=$AR$20,"CUMPLE","RECHAZADO"),"")</f>
        <v/>
      </c>
      <c r="AT439" s="185"/>
      <c r="AU439" s="194">
        <f t="shared" si="2490"/>
        <v>19060850</v>
      </c>
      <c r="AV439" s="874">
        <v>3621570</v>
      </c>
      <c r="AW439" s="877">
        <f t="shared" si="2491"/>
        <v>3621562</v>
      </c>
      <c r="AX439" s="877">
        <f t="shared" si="2492"/>
        <v>22682412</v>
      </c>
      <c r="AY439" s="877" t="str">
        <f>IF(AV439&lt;&gt;"",IF(AN439="CUMPLE","CUMPLE","NO CUMPLE"),"")</f>
        <v>CUMPLE</v>
      </c>
      <c r="AZ439" s="871"/>
      <c r="BA439" s="874">
        <v>13434420</v>
      </c>
      <c r="BB439" s="184">
        <f>ROUND(BA439*$DQ$6,0)</f>
        <v>403032600</v>
      </c>
      <c r="BC439" s="184">
        <f t="shared" ref="BC439" si="2527">$BC$6</f>
        <v>599037720</v>
      </c>
      <c r="BD439" s="185" t="str">
        <f t="shared" si="2422"/>
        <v>CUMPLE</v>
      </c>
      <c r="BE439" s="209"/>
      <c r="BF439" s="874">
        <v>12622186</v>
      </c>
      <c r="BG439" s="184">
        <f>ROUND(BF439*$DR$6,0)</f>
        <v>1009774880</v>
      </c>
      <c r="BH439" s="184">
        <f t="shared" ref="BH439" si="2528">$BH$6</f>
        <v>1500854400</v>
      </c>
      <c r="BI439" s="185" t="str">
        <f t="shared" si="2497"/>
        <v>CUMPLE</v>
      </c>
      <c r="BJ439" s="209"/>
      <c r="BK439" s="874"/>
      <c r="BL439" s="184">
        <f>ROUND(BK439*$DS$6,0)</f>
        <v>0</v>
      </c>
      <c r="BM439" s="1044"/>
      <c r="BN439" s="185" t="str">
        <f>IF(BK439&lt;&gt;"",IF((BL439/$DR$6)/$DN$6&lt;=$BM$20,"CUMPLE","RECHAZADO"),"")</f>
        <v/>
      </c>
      <c r="BO439" s="878"/>
      <c r="BP439" s="194">
        <f t="shared" si="2499"/>
        <v>1412807480</v>
      </c>
      <c r="BQ439" s="874">
        <v>268433415</v>
      </c>
      <c r="BR439" s="877">
        <f t="shared" si="2500"/>
        <v>268433421</v>
      </c>
      <c r="BS439" s="877">
        <f t="shared" si="2501"/>
        <v>1681240901</v>
      </c>
      <c r="BT439" s="877" t="str">
        <f>IF(BQ439&lt;&gt;"",IF(BI439="CUMPLE","CUMPLE","NO CUMPLE"),"")</f>
        <v>CUMPLE</v>
      </c>
      <c r="BU439" s="871"/>
      <c r="BV439" s="874">
        <v>125106516</v>
      </c>
      <c r="BW439" s="874">
        <v>2377024</v>
      </c>
      <c r="BX439" s="194">
        <f t="shared" si="2503"/>
        <v>2377024</v>
      </c>
      <c r="BY439" s="194" t="str">
        <f>IF(BV439&lt;&gt;"",IF(AND(BV439/$DN$6&lt;=$BY$15,BV439/$DN$6&gt;=$BY$16),"CUMPLE","RECHAZADO"),"")</f>
        <v>CUMPLE</v>
      </c>
      <c r="BZ439" s="194">
        <f t="shared" si="2504"/>
        <v>125106516</v>
      </c>
      <c r="CA439" s="194">
        <f t="shared" si="2505"/>
        <v>127483540</v>
      </c>
      <c r="CB439" s="871"/>
      <c r="CC439" s="874"/>
      <c r="CD439" s="874"/>
      <c r="CE439" s="194">
        <f t="shared" si="2506"/>
        <v>0</v>
      </c>
      <c r="CF439" s="194" t="str">
        <f>IF(CC439&lt;&gt;"",IF(AND(CC439/$DN$6&lt;=$CF$15,CC439/$DS$6&gt;=$CF$16),"CUMPLE","RECHAZADO"),"")</f>
        <v/>
      </c>
      <c r="CG439" s="194">
        <f t="shared" si="2507"/>
        <v>0</v>
      </c>
      <c r="CH439" s="194">
        <f t="shared" si="2508"/>
        <v>0</v>
      </c>
      <c r="CI439" s="194"/>
      <c r="CJ439" s="232">
        <f t="shared" si="2509"/>
        <v>29426686832</v>
      </c>
      <c r="CK439" s="197">
        <f t="shared" si="2510"/>
        <v>1941856997</v>
      </c>
      <c r="CL439" s="232">
        <f t="shared" si="2511"/>
        <v>31368543829</v>
      </c>
      <c r="CM439" s="871"/>
      <c r="CN439" s="200">
        <f t="shared" si="2512"/>
        <v>28878004742</v>
      </c>
      <c r="CO439" s="200">
        <f t="shared" si="2513"/>
        <v>1665365566</v>
      </c>
      <c r="CP439" s="200">
        <f t="shared" si="2440"/>
        <v>30543370308</v>
      </c>
      <c r="CQ439" s="871"/>
      <c r="CR439" s="194">
        <f t="shared" si="2515"/>
        <v>29426686832</v>
      </c>
      <c r="CS439" s="194">
        <f>(W439*$DP$6)+X439+(AF439*$DQ$6)+(AK439*$DR$6)+(AP439*$DS$6)+AV439+(BA439*$DQ$6)+(BF439*$DR$6)+(BK439*$DS$6)+BQ439+BV439+BW439+CC439+CD439</f>
        <v>1941856999</v>
      </c>
      <c r="CT439" s="200">
        <f t="shared" si="2516"/>
        <v>31368543831</v>
      </c>
      <c r="CU439" s="874">
        <v>31368543831</v>
      </c>
      <c r="CV439" s="200" t="str">
        <f t="shared" si="2443"/>
        <v>OK</v>
      </c>
      <c r="CW439" s="136"/>
      <c r="DB439" s="879" t="str">
        <f t="shared" si="2444"/>
        <v>HABILITADO</v>
      </c>
      <c r="DC439" s="487"/>
    </row>
    <row r="440" spans="1:107" x14ac:dyDescent="0.25">
      <c r="A440" s="1039"/>
      <c r="B440" s="870">
        <v>5</v>
      </c>
      <c r="C440" s="1039"/>
      <c r="D440" s="726"/>
      <c r="E440" s="871"/>
      <c r="F440" s="872">
        <v>31011375408</v>
      </c>
      <c r="G440" s="873" t="str">
        <f t="shared" ref="G440" si="2529">IF(F440&lt;&gt;"",IF(F440=$DV$7,"CUMPLE","RECHAZADO"),"")</f>
        <v>CUMPLE</v>
      </c>
      <c r="H440" s="874" t="s">
        <v>1538</v>
      </c>
      <c r="I440" s="880">
        <v>27846036373</v>
      </c>
      <c r="J440" s="208">
        <v>529074691</v>
      </c>
      <c r="K440" s="173">
        <f t="shared" si="2475"/>
        <v>529074691</v>
      </c>
      <c r="L440" s="724" t="e">
        <f t="shared" si="2476"/>
        <v>#DIV/0!</v>
      </c>
      <c r="M440" s="175" t="e">
        <f t="shared" si="2477"/>
        <v>#DIV/0!</v>
      </c>
      <c r="N440" s="176" t="e">
        <f t="shared" si="2478"/>
        <v>#DIV/0!</v>
      </c>
      <c r="O440" s="177" t="e">
        <f t="shared" si="2479"/>
        <v>#DIV/0!</v>
      </c>
      <c r="P440" s="178" t="str">
        <f>IF(H440&lt;&gt;"",IF(J440=K440,IF(H440="SI",IF(AND(I440&lt;=$DF$7,I440&gt;=($DF$7*0.9)),"CUMPLE","NO CUMPLE"),IF(I440=$DF$7,"CUMPLE","NO CUMPLE")),"NO CUMPLE"),"")</f>
        <v>CUMPLE</v>
      </c>
      <c r="Q440" s="725">
        <f t="shared" si="2480"/>
        <v>0</v>
      </c>
      <c r="R440" s="180">
        <f t="shared" si="2520"/>
        <v>28375111064</v>
      </c>
      <c r="S440" s="180">
        <f t="shared" si="2482"/>
        <v>27846036373</v>
      </c>
      <c r="T440" s="209"/>
      <c r="U440" s="209"/>
      <c r="V440" s="871"/>
      <c r="W440" s="874">
        <v>1384000</v>
      </c>
      <c r="X440" s="876">
        <v>2787376</v>
      </c>
      <c r="Y440" s="184">
        <f>ROUND(W440*$DP$7,0)</f>
        <v>146704000</v>
      </c>
      <c r="Z440" s="184">
        <f t="shared" si="2483"/>
        <v>2787376</v>
      </c>
      <c r="AA440" s="1044"/>
      <c r="AB440" s="185" t="str">
        <f>IF(W440&lt;&gt;"",IF((Y440/$DP$7)/$DN$7&lt;=$AA$20,"CUMPLE","RECHAZADO"),"")</f>
        <v>CUMPLE</v>
      </c>
      <c r="AC440" s="186">
        <f t="shared" si="2485"/>
        <v>149491376</v>
      </c>
      <c r="AD440" s="186">
        <f t="shared" si="2486"/>
        <v>146704000</v>
      </c>
      <c r="AE440" s="209"/>
      <c r="AF440" s="874">
        <v>207805</v>
      </c>
      <c r="AG440" s="184">
        <f>ROUND(AF440*$DQ$7,0)</f>
        <v>7896590</v>
      </c>
      <c r="AH440" s="1044"/>
      <c r="AI440" s="185" t="str">
        <f>IF(AF440&lt;&gt;"",IF(AG440/$DQ$7&lt;=$AH$20,"CUMPLE","RECHAZADO"),"")</f>
        <v>CUMPLE</v>
      </c>
      <c r="AJ440" s="209"/>
      <c r="AK440" s="874">
        <v>165859</v>
      </c>
      <c r="AL440" s="184">
        <f>ROUND(AK440*$DR$7,0)</f>
        <v>17581054</v>
      </c>
      <c r="AM440" s="1044"/>
      <c r="AN440" s="185" t="str">
        <f>IF(AK440&lt;&gt;"",IF(AL440/$DR$7&lt;=$AM$20,"CUMPLE","RECHAZADO"),"")</f>
        <v>CUMPLE</v>
      </c>
      <c r="AO440" s="209"/>
      <c r="AP440" s="874"/>
      <c r="AQ440" s="184">
        <f>ROUND(AP440*$DS$7,0)</f>
        <v>0</v>
      </c>
      <c r="AR440" s="1044"/>
      <c r="AS440" s="185" t="str">
        <f>IF(AP440&lt;&gt;"",IF(AQ440/$DR$7&lt;=$AR$20,"CUMPLE","RECHAZADO"),"")</f>
        <v/>
      </c>
      <c r="AT440" s="185"/>
      <c r="AU440" s="194">
        <f t="shared" si="2490"/>
        <v>25477644</v>
      </c>
      <c r="AV440" s="874">
        <v>4840748</v>
      </c>
      <c r="AW440" s="877">
        <f t="shared" si="2491"/>
        <v>4840752</v>
      </c>
      <c r="AX440" s="877">
        <f t="shared" si="2492"/>
        <v>30318396</v>
      </c>
      <c r="AY440" s="877" t="str">
        <f>IF(AV440&lt;&gt;"",IF(AI440="CUMPLE",IF(AN440="CUMPLE","CUMPLE","NO CUMPLE"),"NO CUMPLE")," ")</f>
        <v>CUMPLE</v>
      </c>
      <c r="AZ440" s="871"/>
      <c r="BA440" s="874">
        <v>9276886</v>
      </c>
      <c r="BB440" s="184">
        <f>ROUND(BA440*$DQ$7,0)</f>
        <v>352521668</v>
      </c>
      <c r="BC440" s="184">
        <f t="shared" ref="BC440" si="2530">$BC$7</f>
        <v>512088380</v>
      </c>
      <c r="BD440" s="185" t="str">
        <f t="shared" si="2422"/>
        <v>CUMPLE</v>
      </c>
      <c r="BE440" s="209"/>
      <c r="BF440" s="874">
        <v>8716013</v>
      </c>
      <c r="BG440" s="184">
        <f>ROUND(BF440*$DR$7,0)</f>
        <v>923897378</v>
      </c>
      <c r="BH440" s="184">
        <f t="shared" ref="BH440" si="2531">$BH$7</f>
        <v>1342093772</v>
      </c>
      <c r="BI440" s="185" t="str">
        <f t="shared" si="2497"/>
        <v>CUMPLE</v>
      </c>
      <c r="BJ440" s="209"/>
      <c r="BK440" s="874"/>
      <c r="BL440" s="184">
        <f>ROUND(BK440*$DS$7,0)</f>
        <v>0</v>
      </c>
      <c r="BM440" s="1044"/>
      <c r="BN440" s="185" t="str">
        <f>IF(BK440&lt;&gt;"",IF((BL440/$DR$7)/$DN$7&lt;=$BM$20,"CUMPLE","RECHAZADO"),"")</f>
        <v/>
      </c>
      <c r="BO440" s="878"/>
      <c r="BP440" s="194">
        <f t="shared" si="2499"/>
        <v>1276419046</v>
      </c>
      <c r="BQ440" s="874">
        <v>242519613</v>
      </c>
      <c r="BR440" s="877">
        <f t="shared" si="2500"/>
        <v>242519619</v>
      </c>
      <c r="BS440" s="877">
        <f t="shared" si="2501"/>
        <v>1518938665</v>
      </c>
      <c r="BT440" s="877" t="str">
        <f>IF(BQ440&lt;&gt;"",IF(BD440="CUMPLE",IF(BI440="CUMPLE","CUMPLE","NO CUMPLE"),"NO CUMPLE")," ")</f>
        <v>CUMPLE</v>
      </c>
      <c r="BU440" s="871"/>
      <c r="BV440" s="874">
        <v>117092853</v>
      </c>
      <c r="BW440" s="874">
        <v>2224764</v>
      </c>
      <c r="BX440" s="194">
        <f t="shared" si="2503"/>
        <v>2224764</v>
      </c>
      <c r="BY440" s="194" t="str">
        <f>IF(BV440&lt;&gt;"",IF(AND(BV440/$DN$7&lt;=$BY$15,BV440/$DN$7&gt;=$BY$16),"CUMPLE","RECHAZADO"),"")</f>
        <v>CUMPLE</v>
      </c>
      <c r="BZ440" s="194">
        <f t="shared" si="2504"/>
        <v>117092853</v>
      </c>
      <c r="CA440" s="194">
        <f t="shared" si="2505"/>
        <v>119317617</v>
      </c>
      <c r="CB440" s="871"/>
      <c r="CC440" s="874"/>
      <c r="CD440" s="874"/>
      <c r="CE440" s="194">
        <f t="shared" si="2506"/>
        <v>0</v>
      </c>
      <c r="CF440" s="194" t="str">
        <f>IF(CC440&lt;&gt;"",IF(AND(CC440/$DN$7&lt;=$CF$15,CC440/$DS$7&gt;=$CF$16),"CUMPLE","RECHAZADO"),"")</f>
        <v/>
      </c>
      <c r="CG440" s="194">
        <f t="shared" si="2507"/>
        <v>0</v>
      </c>
      <c r="CH440" s="194">
        <f t="shared" si="2508"/>
        <v>0</v>
      </c>
      <c r="CI440" s="194"/>
      <c r="CJ440" s="232">
        <f t="shared" si="2509"/>
        <v>28375111064</v>
      </c>
      <c r="CK440" s="197">
        <f t="shared" si="2510"/>
        <v>1818066054</v>
      </c>
      <c r="CL440" s="232">
        <f t="shared" si="2511"/>
        <v>30193177118</v>
      </c>
      <c r="CM440" s="871"/>
      <c r="CN440" s="200">
        <f t="shared" si="2512"/>
        <v>27846036373</v>
      </c>
      <c r="CO440" s="200">
        <f t="shared" si="2513"/>
        <v>1565693543</v>
      </c>
      <c r="CP440" s="200">
        <f t="shared" si="2440"/>
        <v>29411729916</v>
      </c>
      <c r="CQ440" s="871"/>
      <c r="CR440" s="194">
        <f t="shared" si="2515"/>
        <v>28375111064</v>
      </c>
      <c r="CS440" s="194">
        <f>(W440*$DP$7)+X440+(AF440*$DQ$7)+(AK440*$DR$7)+(AP440*$DS$7)+AV440+(BA440*$DQ$7)+(BF440*$DR$7)+(BK440*$DS$7)+BQ440+BV440+BW440+CC440+CD440</f>
        <v>1818066044</v>
      </c>
      <c r="CT440" s="200">
        <f t="shared" si="2516"/>
        <v>30193177108</v>
      </c>
      <c r="CU440" s="874">
        <v>30193177108</v>
      </c>
      <c r="CV440" s="200" t="str">
        <f t="shared" si="2443"/>
        <v>OK</v>
      </c>
      <c r="CW440" s="136"/>
      <c r="DB440" s="879" t="str">
        <f t="shared" si="2444"/>
        <v>HABILITADO</v>
      </c>
      <c r="DC440" s="487"/>
    </row>
    <row r="441" spans="1:107" x14ac:dyDescent="0.25">
      <c r="A441" s="1039"/>
      <c r="B441" s="870">
        <v>6</v>
      </c>
      <c r="C441" s="1039"/>
      <c r="D441" s="726"/>
      <c r="E441" s="871"/>
      <c r="F441" s="872">
        <v>26104086008</v>
      </c>
      <c r="G441" s="873" t="str">
        <f t="shared" ref="G441" si="2532">IF(F441&lt;&gt;"",IF(F441=$DV$8,"CUMPLE","RECHAZADO"),"")</f>
        <v>CUMPLE</v>
      </c>
      <c r="H441" s="874" t="s">
        <v>1538</v>
      </c>
      <c r="I441" s="880">
        <v>23701756967</v>
      </c>
      <c r="J441" s="208">
        <v>450333382</v>
      </c>
      <c r="K441" s="173">
        <f t="shared" si="2475"/>
        <v>450333382</v>
      </c>
      <c r="L441" s="724" t="e">
        <f t="shared" si="2476"/>
        <v>#DIV/0!</v>
      </c>
      <c r="M441" s="175" t="e">
        <f t="shared" si="2477"/>
        <v>#DIV/0!</v>
      </c>
      <c r="N441" s="176" t="e">
        <f t="shared" si="2478"/>
        <v>#DIV/0!</v>
      </c>
      <c r="O441" s="177" t="e">
        <f t="shared" si="2479"/>
        <v>#DIV/0!</v>
      </c>
      <c r="P441" s="178" t="str">
        <f>IF(H441&lt;&gt;"",IF(J441=K441,IF(H441="SI",IF(AND(I441&lt;=$DF$8,I441&gt;=($DF$8*0.9)),"CUMPLE","NO CUMPLE"),IF(I441=$DF$8,"CUMPLE","NO CUMPLE")),"NO CUMPLE"),"")</f>
        <v>CUMPLE</v>
      </c>
      <c r="Q441" s="725">
        <f t="shared" si="2480"/>
        <v>0</v>
      </c>
      <c r="R441" s="180">
        <f t="shared" si="2520"/>
        <v>24152090349</v>
      </c>
      <c r="S441" s="180">
        <f t="shared" si="2482"/>
        <v>23701756967</v>
      </c>
      <c r="T441" s="209"/>
      <c r="U441" s="209"/>
      <c r="V441" s="871"/>
      <c r="W441" s="874">
        <v>1293529</v>
      </c>
      <c r="X441" s="876">
        <v>1425470</v>
      </c>
      <c r="Y441" s="184">
        <f>ROUND(W441*$DP$8,0)</f>
        <v>75024682</v>
      </c>
      <c r="Z441" s="184">
        <f t="shared" si="2483"/>
        <v>1425469</v>
      </c>
      <c r="AA441" s="1044"/>
      <c r="AB441" s="185" t="str">
        <f>IF(W441&lt;&gt;"",IF((Y441/$DP$8)/$DN$8&lt;=$AA$20,"CUMPLE","RECHAZADO"),"")</f>
        <v>CUMPLE</v>
      </c>
      <c r="AC441" s="186">
        <f t="shared" si="2485"/>
        <v>76450151</v>
      </c>
      <c r="AD441" s="186">
        <f t="shared" si="2486"/>
        <v>75024682</v>
      </c>
      <c r="AE441" s="209"/>
      <c r="AF441" s="874">
        <v>194221</v>
      </c>
      <c r="AG441" s="184">
        <f>ROUND(AF441*$DQ$8,0)</f>
        <v>2719094</v>
      </c>
      <c r="AH441" s="1044"/>
      <c r="AI441" s="185" t="str">
        <f>IF(AF441&lt;&gt;"",IF(AG441/$DQ$8&lt;=$AH$20,"CUMPLE","RECHAZADO"),"")</f>
        <v>CUMPLE</v>
      </c>
      <c r="AJ441" s="209"/>
      <c r="AK441" s="874">
        <v>155017</v>
      </c>
      <c r="AL441" s="184">
        <f>ROUND(AK441*$DR$8,0)</f>
        <v>8990986</v>
      </c>
      <c r="AM441" s="1044"/>
      <c r="AN441" s="185" t="str">
        <f>IF(AK441&lt;&gt;"",IF(AL441/$DR$8&lt;=$AM$20,"CUMPLE","RECHAZADO"),"")</f>
        <v>CUMPLE</v>
      </c>
      <c r="AO441" s="209"/>
      <c r="AP441" s="874"/>
      <c r="AQ441" s="184">
        <f>ROUND(AP441*$DS$8,0)</f>
        <v>0</v>
      </c>
      <c r="AR441" s="1044"/>
      <c r="AS441" s="185" t="str">
        <f>IF(AP441&lt;&gt;"",IF(AQ441/$DR$8&lt;=$AR$20,"CUMPLE","RECHAZADO"),"")</f>
        <v/>
      </c>
      <c r="AT441" s="185"/>
      <c r="AU441" s="194">
        <f t="shared" si="2490"/>
        <v>11710080</v>
      </c>
      <c r="AV441" s="874">
        <v>2224913</v>
      </c>
      <c r="AW441" s="877">
        <f t="shared" si="2491"/>
        <v>2224915</v>
      </c>
      <c r="AX441" s="877">
        <f t="shared" si="2492"/>
        <v>13934995</v>
      </c>
      <c r="AY441" s="877" t="str">
        <f>IF(AV441&lt;&gt;"",IF(AN441="CUMPLE","CUMPLE","NO CUMPLE"),"")</f>
        <v>CUMPLE</v>
      </c>
      <c r="AZ441" s="871"/>
      <c r="BA441" s="874">
        <v>12986238</v>
      </c>
      <c r="BB441" s="184">
        <f>ROUND(BA441*$DQ$8,0)</f>
        <v>181807332</v>
      </c>
      <c r="BC441" s="184">
        <f t="shared" ref="BC441" si="2533">$BC$8</f>
        <v>282572794</v>
      </c>
      <c r="BD441" s="185" t="str">
        <f t="shared" si="2422"/>
        <v>CUMPLE</v>
      </c>
      <c r="BE441" s="209"/>
      <c r="BF441" s="874">
        <v>12201101</v>
      </c>
      <c r="BG441" s="184">
        <f>ROUND(BF441*$DR$8,0)</f>
        <v>707663858</v>
      </c>
      <c r="BH441" s="184">
        <f t="shared" ref="BH441" si="2534">$BH$8</f>
        <v>1099881666</v>
      </c>
      <c r="BI441" s="185" t="str">
        <f t="shared" si="2497"/>
        <v>CUMPLE</v>
      </c>
      <c r="BJ441" s="209"/>
      <c r="BK441" s="874"/>
      <c r="BL441" s="184">
        <f>ROUND(BK441*$DS$8,0)</f>
        <v>0</v>
      </c>
      <c r="BM441" s="1044"/>
      <c r="BN441" s="185" t="str">
        <f>IF(BK441&lt;&gt;"",IF((BL441/$DR$8)/$DN$8&lt;=$BM$20,"CUMPLE","RECHAZADO"),"")</f>
        <v/>
      </c>
      <c r="BO441" s="878"/>
      <c r="BP441" s="194">
        <f t="shared" si="2499"/>
        <v>889471190</v>
      </c>
      <c r="BQ441" s="874">
        <v>168999526</v>
      </c>
      <c r="BR441" s="877">
        <f t="shared" si="2500"/>
        <v>168999526</v>
      </c>
      <c r="BS441" s="877">
        <f t="shared" si="2501"/>
        <v>1058470716</v>
      </c>
      <c r="BT441" s="877" t="str">
        <f>IF(BQ441&lt;&gt;"",IF(BI441="CUMPLE","CUMPLE","NO CUMPLE"),"")</f>
        <v>CUMPLE</v>
      </c>
      <c r="BU441" s="871"/>
      <c r="BV441" s="874">
        <v>124899043</v>
      </c>
      <c r="BW441" s="874">
        <v>2373082</v>
      </c>
      <c r="BX441" s="194">
        <f t="shared" si="2503"/>
        <v>2373082</v>
      </c>
      <c r="BY441" s="194" t="str">
        <f>IF(BV441&lt;&gt;"",IF(AND(BV441/$DN$8&lt;=$BY$15,BV441/$DN$8&gt;=$BY$16),"CUMPLE","RECHAZADO"),"")</f>
        <v>CUMPLE</v>
      </c>
      <c r="BZ441" s="194">
        <f t="shared" si="2504"/>
        <v>124899043</v>
      </c>
      <c r="CA441" s="194">
        <f t="shared" si="2505"/>
        <v>127272125</v>
      </c>
      <c r="CB441" s="871"/>
      <c r="CC441" s="874"/>
      <c r="CD441" s="874"/>
      <c r="CE441" s="194">
        <f t="shared" si="2506"/>
        <v>0</v>
      </c>
      <c r="CF441" s="194" t="str">
        <f>IF(CC441&lt;&gt;"",IF(AND(CC441/$DN$8&lt;=$CF$15,CC441/$DS$8&gt;=$CF$16),"CUMPLE","RECHAZADO"),"")</f>
        <v/>
      </c>
      <c r="CG441" s="194">
        <f t="shared" si="2507"/>
        <v>0</v>
      </c>
      <c r="CH441" s="194">
        <f t="shared" si="2508"/>
        <v>0</v>
      </c>
      <c r="CI441" s="194"/>
      <c r="CJ441" s="232">
        <f t="shared" si="2509"/>
        <v>24152090349</v>
      </c>
      <c r="CK441" s="197">
        <f t="shared" si="2510"/>
        <v>1276127987</v>
      </c>
      <c r="CL441" s="232">
        <f t="shared" si="2511"/>
        <v>25428218336</v>
      </c>
      <c r="CM441" s="871"/>
      <c r="CN441" s="200">
        <f t="shared" si="2512"/>
        <v>23701756967</v>
      </c>
      <c r="CO441" s="200">
        <f t="shared" si="2513"/>
        <v>1101104995</v>
      </c>
      <c r="CP441" s="200">
        <f t="shared" si="2440"/>
        <v>24802861962</v>
      </c>
      <c r="CQ441" s="871"/>
      <c r="CR441" s="194">
        <f t="shared" si="2515"/>
        <v>24152090349</v>
      </c>
      <c r="CS441" s="194">
        <f>(W441*$DP$8)+X441+(AF441*$DQ$8)+(AK441*$DR$8)+(AP441*$DS$8)+AV441+(BA441*$DQ$8)+(BF441*$DR$8)+(BK441*$DS$8)+BQ441+BV441+BW441+CC441+CD441</f>
        <v>1276127986</v>
      </c>
      <c r="CT441" s="200">
        <f t="shared" si="2516"/>
        <v>25428218335</v>
      </c>
      <c r="CU441" s="874">
        <v>25428218335</v>
      </c>
      <c r="CV441" s="200" t="str">
        <f t="shared" si="2443"/>
        <v>OK</v>
      </c>
      <c r="CW441" s="136"/>
      <c r="DB441" s="879" t="str">
        <f t="shared" si="2444"/>
        <v>HABILITADO</v>
      </c>
      <c r="DC441" s="487"/>
    </row>
    <row r="442" spans="1:107" x14ac:dyDescent="0.25">
      <c r="A442" s="1039"/>
      <c r="B442" s="870">
        <v>7</v>
      </c>
      <c r="C442" s="1039"/>
      <c r="D442" s="726"/>
      <c r="E442" s="871"/>
      <c r="F442" s="872">
        <v>34957158037</v>
      </c>
      <c r="G442" s="873" t="str">
        <f t="shared" ref="G442" si="2535">IF(F442&lt;&gt;"",IF(F442=$DV$9,"CUMPLE","RECHAZADO"),"")</f>
        <v>CUMPLE</v>
      </c>
      <c r="H442" s="874" t="s">
        <v>1538</v>
      </c>
      <c r="I442" s="880">
        <v>31901490171</v>
      </c>
      <c r="J442" s="208">
        <v>606128313</v>
      </c>
      <c r="K442" s="173">
        <f t="shared" si="2475"/>
        <v>606128313</v>
      </c>
      <c r="L442" s="724" t="e">
        <f t="shared" si="2476"/>
        <v>#DIV/0!</v>
      </c>
      <c r="M442" s="175" t="e">
        <f t="shared" si="2477"/>
        <v>#DIV/0!</v>
      </c>
      <c r="N442" s="176" t="e">
        <f t="shared" si="2478"/>
        <v>#DIV/0!</v>
      </c>
      <c r="O442" s="177" t="e">
        <f t="shared" si="2479"/>
        <v>#DIV/0!</v>
      </c>
      <c r="P442" s="178" t="str">
        <f>IF(H442&lt;&gt;"",IF(J442=K442,IF(H442="SI",IF(AND(I442&lt;=$DF$9,I442&gt;=($DF$9*0.9)),"CUMPLE","NO CUMPLE"),IF(I442=$DF$9,"CUMPLE","NO CUMPLE")),"NO CUMPLE"),"")</f>
        <v>CUMPLE</v>
      </c>
      <c r="Q442" s="725">
        <f t="shared" si="2480"/>
        <v>0</v>
      </c>
      <c r="R442" s="180">
        <f t="shared" si="2520"/>
        <v>32507618484</v>
      </c>
      <c r="S442" s="180">
        <f t="shared" si="2482"/>
        <v>31901490171</v>
      </c>
      <c r="T442" s="209"/>
      <c r="U442" s="209"/>
      <c r="V442" s="871"/>
      <c r="W442" s="874">
        <v>1452753</v>
      </c>
      <c r="X442" s="876">
        <v>2346196</v>
      </c>
      <c r="Y442" s="184">
        <f>ROUND(W442*$DP$9,0)</f>
        <v>123484005</v>
      </c>
      <c r="Z442" s="184">
        <f t="shared" si="2483"/>
        <v>2346196</v>
      </c>
      <c r="AA442" s="1044"/>
      <c r="AB442" s="185" t="str">
        <f>IF(W442&lt;&gt;"",IF((Y442/$DP$9)/$DN$9&lt;=$AA$20,"CUMPLE","RECHAZADO"),"")</f>
        <v>CUMPLE</v>
      </c>
      <c r="AC442" s="186">
        <f t="shared" si="2485"/>
        <v>125830201</v>
      </c>
      <c r="AD442" s="186">
        <f t="shared" si="2486"/>
        <v>123484005</v>
      </c>
      <c r="AE442" s="209"/>
      <c r="AF442" s="874">
        <v>218491</v>
      </c>
      <c r="AG442" s="184">
        <f>ROUND(AF442*$DQ$9,0)</f>
        <v>6991712</v>
      </c>
      <c r="AH442" s="1044"/>
      <c r="AI442" s="185" t="str">
        <f>IF(AF442&lt;&gt;"",IF(AG442/$DQ$9&lt;=$AH$20,"CUMPLE","RECHAZADO"),"")</f>
        <v>CUMPLE</v>
      </c>
      <c r="AJ442" s="209"/>
      <c r="AK442" s="874">
        <v>174388</v>
      </c>
      <c r="AL442" s="184">
        <f>ROUND(AK442*$DR$9,0)</f>
        <v>14822980</v>
      </c>
      <c r="AM442" s="1044"/>
      <c r="AN442" s="185" t="str">
        <f>IF(AK442&lt;&gt;"",IF(AL442/$DR$9&lt;=$AM$20,"CUMPLE","RECHAZADO"),"")</f>
        <v>CUMPLE</v>
      </c>
      <c r="AO442" s="209"/>
      <c r="AP442" s="874"/>
      <c r="AQ442" s="184">
        <f>ROUND(AP442*$DS$9,0)</f>
        <v>0</v>
      </c>
      <c r="AR442" s="1044"/>
      <c r="AS442" s="185" t="str">
        <f>IF(AP442&lt;&gt;"",IF(AQ442/$DR$9&lt;=$AR$20,"CUMPLE","RECHAZADO"),"")</f>
        <v/>
      </c>
      <c r="AT442" s="185"/>
      <c r="AU442" s="194">
        <f t="shared" si="2490"/>
        <v>21814692</v>
      </c>
      <c r="AV442" s="874">
        <v>4144790</v>
      </c>
      <c r="AW442" s="877">
        <f t="shared" si="2491"/>
        <v>4144791</v>
      </c>
      <c r="AX442" s="877">
        <f t="shared" si="2492"/>
        <v>25959483</v>
      </c>
      <c r="AY442" s="877" t="str">
        <f t="shared" ref="AY442:AY446" si="2536">IF(AV442&lt;&gt;"",IF(AI442="CUMPLE",IF(AN442="CUMPLE","CUMPLE","NO CUMPLE"),"NO CUMPLE")," ")</f>
        <v>CUMPLE</v>
      </c>
      <c r="AZ442" s="871"/>
      <c r="BA442" s="874">
        <v>11269095</v>
      </c>
      <c r="BB442" s="184">
        <f>ROUND(BA442*$DQ$9,0)</f>
        <v>360611040</v>
      </c>
      <c r="BC442" s="184">
        <f t="shared" ref="BC442" si="2537">$BC$9</f>
        <v>498219200</v>
      </c>
      <c r="BD442" s="185" t="str">
        <f t="shared" si="2422"/>
        <v>CUMPLE</v>
      </c>
      <c r="BE442" s="209"/>
      <c r="BF442" s="874">
        <v>10587775</v>
      </c>
      <c r="BG442" s="184">
        <f>ROUND(BF442*$DR$9,0)</f>
        <v>899960875</v>
      </c>
      <c r="BH442" s="184">
        <f t="shared" ref="BH442" si="2538">$BH$9</f>
        <v>1243383400</v>
      </c>
      <c r="BI442" s="185" t="str">
        <f t="shared" si="2497"/>
        <v>CUMPLE</v>
      </c>
      <c r="BJ442" s="209"/>
      <c r="BK442" s="874"/>
      <c r="BL442" s="184">
        <f>ROUND(BK442*$DS$9,0)</f>
        <v>0</v>
      </c>
      <c r="BM442" s="1044"/>
      <c r="BN442" s="185" t="str">
        <f>IF(BK442&lt;&gt;"",IF((BL442/$DR$9)/$DN$9&lt;=$BM$20,"CUMPLE","RECHAZADO"),"")</f>
        <v/>
      </c>
      <c r="BO442" s="878"/>
      <c r="BP442" s="194">
        <f t="shared" si="2499"/>
        <v>1260571915</v>
      </c>
      <c r="BQ442" s="874">
        <v>239508671</v>
      </c>
      <c r="BR442" s="877">
        <f t="shared" si="2500"/>
        <v>239508664</v>
      </c>
      <c r="BS442" s="877">
        <f t="shared" si="2501"/>
        <v>1500080579</v>
      </c>
      <c r="BT442" s="877" t="str">
        <f t="shared" ref="BT442:BT446" si="2539">IF(BQ442&lt;&gt;"",IF(BD442="CUMPLE",IF(BI442="CUMPLE","CUMPLE","NO CUMPLE"),"NO CUMPLE")," ")</f>
        <v>CUMPLE</v>
      </c>
      <c r="BU442" s="871"/>
      <c r="BV442" s="874">
        <v>116898346</v>
      </c>
      <c r="BW442" s="874">
        <v>2221069</v>
      </c>
      <c r="BX442" s="194">
        <f t="shared" si="2503"/>
        <v>2221069</v>
      </c>
      <c r="BY442" s="194" t="str">
        <f>IF(BV442&lt;&gt;"",IF(AND(BV442/$DN$9&lt;=$BY$15,BV442/$DN$9&gt;=$BY$16),"CUMPLE","RECHAZADO"),"")</f>
        <v>CUMPLE</v>
      </c>
      <c r="BZ442" s="194">
        <f t="shared" si="2504"/>
        <v>116898346</v>
      </c>
      <c r="CA442" s="194">
        <f t="shared" si="2505"/>
        <v>119119415</v>
      </c>
      <c r="CB442" s="871"/>
      <c r="CC442" s="874"/>
      <c r="CD442" s="874"/>
      <c r="CE442" s="194">
        <f t="shared" si="2506"/>
        <v>0</v>
      </c>
      <c r="CF442" s="194" t="str">
        <f>IF(CC442&lt;&gt;"",IF(AND(CC442/$DN$9&lt;=$CF$15,CC442/$DS$9&gt;=$CF$16),"CUMPLE","RECHAZADO"),"")</f>
        <v/>
      </c>
      <c r="CG442" s="194">
        <f t="shared" si="2507"/>
        <v>0</v>
      </c>
      <c r="CH442" s="194">
        <f t="shared" si="2508"/>
        <v>0</v>
      </c>
      <c r="CI442" s="194"/>
      <c r="CJ442" s="232">
        <f t="shared" si="2509"/>
        <v>32507618484</v>
      </c>
      <c r="CK442" s="197">
        <f t="shared" si="2510"/>
        <v>1770989678</v>
      </c>
      <c r="CL442" s="232">
        <f t="shared" si="2511"/>
        <v>34278608162</v>
      </c>
      <c r="CM442" s="871"/>
      <c r="CN442" s="200">
        <f t="shared" si="2512"/>
        <v>31901490171</v>
      </c>
      <c r="CO442" s="200">
        <f t="shared" si="2513"/>
        <v>1522768958</v>
      </c>
      <c r="CP442" s="200">
        <f t="shared" si="2440"/>
        <v>33424259129</v>
      </c>
      <c r="CQ442" s="871"/>
      <c r="CR442" s="194">
        <f t="shared" si="2515"/>
        <v>32507618484</v>
      </c>
      <c r="CS442" s="194">
        <f>(W442*$DP$9)+X442+(AF442*$DQ$9)+(AK442*$DR$9)+(AP442*$DS$9)+AV442+(BA442*$DQ$9)+(BF442*$DR$9)+(BK442*$DS$9)+BQ442+BV442+BW442+CC442+CD442</f>
        <v>1770989684</v>
      </c>
      <c r="CT442" s="200">
        <f t="shared" si="2516"/>
        <v>34278608168</v>
      </c>
      <c r="CU442" s="874">
        <v>34278608168</v>
      </c>
      <c r="CV442" s="200" t="str">
        <f t="shared" si="2443"/>
        <v>OK</v>
      </c>
      <c r="CW442" s="136"/>
      <c r="DB442" s="879" t="str">
        <f t="shared" si="2444"/>
        <v>HABILITADO</v>
      </c>
      <c r="DC442" s="487"/>
    </row>
    <row r="443" spans="1:107" x14ac:dyDescent="0.25">
      <c r="A443" s="1039"/>
      <c r="B443" s="870">
        <v>8</v>
      </c>
      <c r="C443" s="1039"/>
      <c r="D443" s="726"/>
      <c r="E443" s="871"/>
      <c r="F443" s="872">
        <v>19803878581</v>
      </c>
      <c r="G443" s="873" t="str">
        <f t="shared" ref="G443" si="2540">IF(F443&lt;&gt;"",IF(F443=$DV$10,"CUMPLE","RECHAZADO"),"")</f>
        <v>CUMPLE</v>
      </c>
      <c r="H443" s="874" t="s">
        <v>1538</v>
      </c>
      <c r="I443" s="880">
        <v>17651295988</v>
      </c>
      <c r="J443" s="208">
        <v>335374624</v>
      </c>
      <c r="K443" s="173">
        <f t="shared" si="2475"/>
        <v>335374624</v>
      </c>
      <c r="L443" s="724" t="e">
        <f t="shared" si="2476"/>
        <v>#DIV/0!</v>
      </c>
      <c r="M443" s="175" t="e">
        <f t="shared" si="2477"/>
        <v>#DIV/0!</v>
      </c>
      <c r="N443" s="176" t="e">
        <f t="shared" si="2478"/>
        <v>#DIV/0!</v>
      </c>
      <c r="O443" s="177" t="e">
        <f t="shared" si="2479"/>
        <v>#DIV/0!</v>
      </c>
      <c r="P443" s="178" t="str">
        <f>IF(H443&lt;&gt;"",IF(J443=K443,IF(H443="SI",IF(AND(I443&lt;=$DF$10,I443&gt;=($DF$10*0.9)),"CUMPLE","NO CUMPLE"),IF(I443=$DF$10,"CUMPLE","NO CUMPLE")),"NO CUMPLE"),"")</f>
        <v>CUMPLE</v>
      </c>
      <c r="Q443" s="725">
        <f t="shared" si="2480"/>
        <v>0</v>
      </c>
      <c r="R443" s="180">
        <f t="shared" si="2520"/>
        <v>17986670612</v>
      </c>
      <c r="S443" s="180">
        <f t="shared" si="2482"/>
        <v>17651295988</v>
      </c>
      <c r="T443" s="209"/>
      <c r="U443" s="209"/>
      <c r="V443" s="871"/>
      <c r="W443" s="874">
        <v>1267973</v>
      </c>
      <c r="X443" s="876">
        <v>1565947</v>
      </c>
      <c r="Y443" s="184">
        <f>ROUND(W443*$DP$10,0)</f>
        <v>82418245</v>
      </c>
      <c r="Z443" s="184">
        <f t="shared" si="2483"/>
        <v>1565947</v>
      </c>
      <c r="AA443" s="1044"/>
      <c r="AB443" s="185" t="str">
        <f>IF(W443&lt;&gt;"",IF((Y443/$DP$10)/$DN$10&lt;=$AA$20,"CUMPLE","RECHAZADO"),"")</f>
        <v>CUMPLE</v>
      </c>
      <c r="AC443" s="186">
        <f t="shared" si="2485"/>
        <v>83984192</v>
      </c>
      <c r="AD443" s="186">
        <f t="shared" si="2486"/>
        <v>82418245</v>
      </c>
      <c r="AE443" s="209"/>
      <c r="AF443" s="874">
        <v>189753</v>
      </c>
      <c r="AG443" s="184">
        <f>ROUND(AF443*$DQ$10,0)</f>
        <v>2466789</v>
      </c>
      <c r="AH443" s="1044"/>
      <c r="AI443" s="185" t="str">
        <f>IF(AF443&lt;&gt;"",IF(AG443/$DQ$10&lt;=$AH$20,"CUMPLE","RECHAZADO"),"")</f>
        <v>CUMPLE</v>
      </c>
      <c r="AJ443" s="209"/>
      <c r="AK443" s="874">
        <v>151451</v>
      </c>
      <c r="AL443" s="184">
        <f>ROUND(AK443*$DR$10,0)</f>
        <v>9844315</v>
      </c>
      <c r="AM443" s="1044"/>
      <c r="AN443" s="185" t="str">
        <f>IF(AK443&lt;&gt;"",IF(AL443/$DR$10&lt;=$AM$20,"CUMPLE","RECHAZADO"),"")</f>
        <v>CUMPLE</v>
      </c>
      <c r="AO443" s="209"/>
      <c r="AP443" s="874"/>
      <c r="AQ443" s="184">
        <f>ROUND(AP443*$DS$10,0)</f>
        <v>0</v>
      </c>
      <c r="AR443" s="1044"/>
      <c r="AS443" s="185" t="str">
        <f>IF(AP443&lt;&gt;"",IF(AQ443/$DR$10&lt;=$AR$20,"CUMPLE","RECHAZADO"),"")</f>
        <v/>
      </c>
      <c r="AT443" s="185"/>
      <c r="AU443" s="194">
        <f t="shared" si="2490"/>
        <v>12311104</v>
      </c>
      <c r="AV443" s="874">
        <v>2339111</v>
      </c>
      <c r="AW443" s="877">
        <f t="shared" si="2491"/>
        <v>2339110</v>
      </c>
      <c r="AX443" s="877">
        <f t="shared" si="2492"/>
        <v>14650214</v>
      </c>
      <c r="AY443" s="877" t="str">
        <f t="shared" si="2536"/>
        <v>CUMPLE</v>
      </c>
      <c r="AZ443" s="871"/>
      <c r="BA443" s="874">
        <v>10647322</v>
      </c>
      <c r="BB443" s="184">
        <f>ROUND(BA443*$DQ$10,0)</f>
        <v>138415186</v>
      </c>
      <c r="BC443" s="184">
        <f t="shared" ref="BC443" si="2541">$BC$10</f>
        <v>220195976</v>
      </c>
      <c r="BD443" s="185" t="str">
        <f t="shared" si="2422"/>
        <v>CUMPLE</v>
      </c>
      <c r="BE443" s="209"/>
      <c r="BF443" s="874">
        <v>10003594</v>
      </c>
      <c r="BG443" s="184">
        <f>ROUND(BF443*$DR$10,0)</f>
        <v>650233610</v>
      </c>
      <c r="BH443" s="184">
        <f t="shared" ref="BH443" si="2542">$BH$10</f>
        <v>1034415590</v>
      </c>
      <c r="BI443" s="185" t="str">
        <f t="shared" si="2497"/>
        <v>CUMPLE</v>
      </c>
      <c r="BJ443" s="209"/>
      <c r="BK443" s="874"/>
      <c r="BL443" s="184">
        <f>ROUND(BK443*$DS$10,0)</f>
        <v>0</v>
      </c>
      <c r="BM443" s="1044"/>
      <c r="BN443" s="185" t="str">
        <f>IF(BK443&lt;&gt;"",IF((BL443/$DR$10)/$DN$10&lt;=$BM$20,"CUMPLE","RECHAZADO"),"")</f>
        <v/>
      </c>
      <c r="BO443" s="878"/>
      <c r="BP443" s="194">
        <f t="shared" si="2499"/>
        <v>788648796</v>
      </c>
      <c r="BQ443" s="874">
        <v>149843278</v>
      </c>
      <c r="BR443" s="877">
        <f t="shared" si="2500"/>
        <v>149843271</v>
      </c>
      <c r="BS443" s="877">
        <f t="shared" si="2501"/>
        <v>938492067</v>
      </c>
      <c r="BT443" s="877" t="str">
        <f t="shared" si="2539"/>
        <v>CUMPLE</v>
      </c>
      <c r="BU443" s="871"/>
      <c r="BV443" s="874">
        <v>125313990</v>
      </c>
      <c r="BW443" s="874">
        <v>2380966</v>
      </c>
      <c r="BX443" s="194">
        <f t="shared" si="2503"/>
        <v>2380966</v>
      </c>
      <c r="BY443" s="194" t="str">
        <f>IF(BV443&lt;&gt;"",IF(AND(BV443/$DN$10&lt;=$BY$15,BV443/$DN$10&gt;=$BY$16),"CUMPLE","RECHAZADO"),"")</f>
        <v>CUMPLE</v>
      </c>
      <c r="BZ443" s="194">
        <f t="shared" si="2504"/>
        <v>125313990</v>
      </c>
      <c r="CA443" s="194">
        <f t="shared" si="2505"/>
        <v>127694956</v>
      </c>
      <c r="CB443" s="871"/>
      <c r="CC443" s="874"/>
      <c r="CD443" s="874"/>
      <c r="CE443" s="194">
        <f t="shared" si="2506"/>
        <v>0</v>
      </c>
      <c r="CF443" s="194" t="str">
        <f>IF(CC443&lt;&gt;"",IF(AND(CC443/$DN$10&lt;=$CF$15,CC443/$DS$10&gt;=$CF$16),"CUMPLE","RECHAZADO"),"")</f>
        <v/>
      </c>
      <c r="CG443" s="194">
        <f t="shared" si="2507"/>
        <v>0</v>
      </c>
      <c r="CH443" s="194">
        <f t="shared" si="2508"/>
        <v>0</v>
      </c>
      <c r="CI443" s="194"/>
      <c r="CJ443" s="232">
        <f t="shared" si="2509"/>
        <v>17986670612</v>
      </c>
      <c r="CK443" s="197">
        <f t="shared" si="2510"/>
        <v>1164821429</v>
      </c>
      <c r="CL443" s="232">
        <f t="shared" si="2511"/>
        <v>19151492041</v>
      </c>
      <c r="CM443" s="871"/>
      <c r="CN443" s="200">
        <f t="shared" si="2512"/>
        <v>17651295988</v>
      </c>
      <c r="CO443" s="200">
        <f t="shared" si="2513"/>
        <v>1008692135</v>
      </c>
      <c r="CP443" s="200">
        <f t="shared" si="2440"/>
        <v>18659988123</v>
      </c>
      <c r="CQ443" s="871"/>
      <c r="CR443" s="194">
        <f t="shared" si="2515"/>
        <v>17986670612</v>
      </c>
      <c r="CS443" s="194">
        <f>(W443*$DP$10)+X443+(AF443*$DQ$10)+(AK443*$DR$10)+(AP443*$DS$10)+AV443+(BA443*$DQ$10)+(BF443*$DR$10)+(BK443*$DS$10)+BQ443+BV443+BW443+CC443+CD443</f>
        <v>1164821437</v>
      </c>
      <c r="CT443" s="200">
        <f t="shared" si="2516"/>
        <v>19151492049</v>
      </c>
      <c r="CU443" s="874">
        <v>19151492049</v>
      </c>
      <c r="CV443" s="200" t="str">
        <f t="shared" si="2443"/>
        <v>OK</v>
      </c>
      <c r="CW443" s="136"/>
      <c r="DB443" s="879" t="str">
        <f t="shared" si="2444"/>
        <v>HABILITADO</v>
      </c>
      <c r="DC443" s="487"/>
    </row>
    <row r="444" spans="1:107" x14ac:dyDescent="0.25">
      <c r="A444" s="1039"/>
      <c r="B444" s="870">
        <v>9</v>
      </c>
      <c r="C444" s="1039"/>
      <c r="D444" s="726"/>
      <c r="E444" s="871"/>
      <c r="F444" s="872">
        <v>24629524096</v>
      </c>
      <c r="G444" s="873" t="str">
        <f t="shared" ref="G444" si="2543">IF(F444&lt;&gt;"",IF(F444=$DV$11,"CUMPLE","RECHAZADO"),"")</f>
        <v>CUMPLE</v>
      </c>
      <c r="H444" s="874" t="s">
        <v>1538</v>
      </c>
      <c r="I444" s="880">
        <v>22078275005</v>
      </c>
      <c r="J444" s="208">
        <v>419487225</v>
      </c>
      <c r="K444" s="173">
        <f t="shared" si="2475"/>
        <v>419487225</v>
      </c>
      <c r="L444" s="724" t="e">
        <f t="shared" si="2476"/>
        <v>#DIV/0!</v>
      </c>
      <c r="M444" s="175" t="e">
        <f t="shared" si="2477"/>
        <v>#DIV/0!</v>
      </c>
      <c r="N444" s="176" t="e">
        <f t="shared" si="2478"/>
        <v>#DIV/0!</v>
      </c>
      <c r="O444" s="177" t="e">
        <f t="shared" si="2479"/>
        <v>#DIV/0!</v>
      </c>
      <c r="P444" s="178" t="str">
        <f>IF(H444&lt;&gt;"",IF(J444=K444,IF(H444="SI",IF(AND(I444&lt;=$DF$11,I444&gt;=($DF$11*0.9)),"CUMPLE","NO CUMPLE"),IF(I444=$DF$11,"CUMPLE","NO CUMPLE")),"NO CUMPLE"),"")</f>
        <v>CUMPLE</v>
      </c>
      <c r="Q444" s="725">
        <f t="shared" si="2480"/>
        <v>0</v>
      </c>
      <c r="R444" s="180">
        <f t="shared" si="2520"/>
        <v>22497762230</v>
      </c>
      <c r="S444" s="180">
        <f t="shared" si="2482"/>
        <v>22078275005</v>
      </c>
      <c r="T444" s="209"/>
      <c r="U444" s="209"/>
      <c r="V444" s="871"/>
      <c r="W444" s="874">
        <v>1215456</v>
      </c>
      <c r="X444" s="876">
        <v>1708930</v>
      </c>
      <c r="Y444" s="184">
        <f>ROUND(W444*$DP$11,0)</f>
        <v>89943744</v>
      </c>
      <c r="Z444" s="184">
        <f t="shared" si="2483"/>
        <v>1708931</v>
      </c>
      <c r="AA444" s="1044"/>
      <c r="AB444" s="185" t="str">
        <f>IF(W444&lt;&gt;"",IF((Y444/$DP$11)/$DN$11&lt;=$AA$20,"CUMPLE","RECHAZADO"),"")</f>
        <v>CUMPLE</v>
      </c>
      <c r="AC444" s="186">
        <f t="shared" si="2485"/>
        <v>91652675</v>
      </c>
      <c r="AD444" s="186">
        <f t="shared" si="2486"/>
        <v>89943744</v>
      </c>
      <c r="AE444" s="209"/>
      <c r="AF444" s="874">
        <v>180697</v>
      </c>
      <c r="AG444" s="184">
        <f>ROUND(AF444*$DQ$11,0)</f>
        <v>3613940</v>
      </c>
      <c r="AH444" s="1044"/>
      <c r="AI444" s="185" t="str">
        <f>IF(AF444&lt;&gt;"",IF(AG444/$DQ$11&lt;=$AH$20,"CUMPLE","RECHAZADO"),"")</f>
        <v>CUMPLE</v>
      </c>
      <c r="AJ444" s="209"/>
      <c r="AK444" s="874">
        <v>144223</v>
      </c>
      <c r="AL444" s="184">
        <f>ROUND(AK444*$DR$11,0)</f>
        <v>10672502</v>
      </c>
      <c r="AM444" s="1044"/>
      <c r="AN444" s="185" t="str">
        <f>IF(AK444&lt;&gt;"",IF(AL444/$DR$11&lt;=$AM$20,"CUMPLE","RECHAZADO"),"")</f>
        <v>CUMPLE</v>
      </c>
      <c r="AO444" s="209"/>
      <c r="AP444" s="874"/>
      <c r="AQ444" s="184">
        <f>ROUND(AP444*$DS$11,0)</f>
        <v>0</v>
      </c>
      <c r="AR444" s="1044"/>
      <c r="AS444" s="185" t="str">
        <f>IF(AP444&lt;&gt;"",IF(AQ444/$DR$11&lt;=$AR$20,"CUMPLE","RECHAZADO"),"")</f>
        <v/>
      </c>
      <c r="AT444" s="185"/>
      <c r="AU444" s="194">
        <f t="shared" si="2490"/>
        <v>14286442</v>
      </c>
      <c r="AV444" s="874">
        <v>2714425</v>
      </c>
      <c r="AW444" s="877">
        <f t="shared" si="2491"/>
        <v>2714424</v>
      </c>
      <c r="AX444" s="877">
        <f t="shared" si="2492"/>
        <v>17000866</v>
      </c>
      <c r="AY444" s="877" t="str">
        <f t="shared" si="2536"/>
        <v>CUMPLE</v>
      </c>
      <c r="AZ444" s="871"/>
      <c r="BA444" s="874">
        <v>10008116</v>
      </c>
      <c r="BB444" s="184">
        <f>ROUND(BA444*$DQ$11,0)</f>
        <v>200162320</v>
      </c>
      <c r="BC444" s="184">
        <f t="shared" ref="BC444" si="2544">$BC$11</f>
        <v>334384100</v>
      </c>
      <c r="BD444" s="185" t="str">
        <f t="shared" si="2422"/>
        <v>CUMPLE</v>
      </c>
      <c r="BE444" s="209"/>
      <c r="BF444" s="874">
        <v>9403034</v>
      </c>
      <c r="BG444" s="184">
        <f>ROUND(BF444*$DR$11,0)</f>
        <v>695824516</v>
      </c>
      <c r="BH444" s="184">
        <f t="shared" ref="BH444" si="2545">$BH$11</f>
        <v>1162419824</v>
      </c>
      <c r="BI444" s="185" t="str">
        <f t="shared" si="2497"/>
        <v>CUMPLE</v>
      </c>
      <c r="BJ444" s="209"/>
      <c r="BK444" s="874"/>
      <c r="BL444" s="184">
        <f>ROUND(BK444*$DS$11,0)</f>
        <v>0</v>
      </c>
      <c r="BM444" s="1044"/>
      <c r="BN444" s="185" t="str">
        <f>IF(BK444&lt;&gt;"",IF((BL444/$DR$11)/$DN$11&lt;=$BM$20,"CUMPLE","RECHAZADO"),"")</f>
        <v/>
      </c>
      <c r="BO444" s="878"/>
      <c r="BP444" s="194">
        <f t="shared" si="2499"/>
        <v>895986836</v>
      </c>
      <c r="BQ444" s="874">
        <v>170237501</v>
      </c>
      <c r="BR444" s="877">
        <f t="shared" si="2500"/>
        <v>170237499</v>
      </c>
      <c r="BS444" s="877">
        <f t="shared" si="2501"/>
        <v>1066224335</v>
      </c>
      <c r="BT444" s="877" t="str">
        <f t="shared" si="2539"/>
        <v>CUMPLE</v>
      </c>
      <c r="BU444" s="871"/>
      <c r="BV444" s="874">
        <v>118259891</v>
      </c>
      <c r="BW444" s="874">
        <v>2246938</v>
      </c>
      <c r="BX444" s="194">
        <f t="shared" si="2503"/>
        <v>2246938</v>
      </c>
      <c r="BY444" s="194" t="str">
        <f>IF(BV444&lt;&gt;"",IF(AND(BV444/$DN$11&lt;=$BY$15,BV444/$DN$11&gt;=$BY$16),"CUMPLE","RECHAZADO"),"")</f>
        <v>CUMPLE</v>
      </c>
      <c r="BZ444" s="194">
        <f t="shared" si="2504"/>
        <v>118259891</v>
      </c>
      <c r="CA444" s="194">
        <f t="shared" si="2505"/>
        <v>120506829</v>
      </c>
      <c r="CB444" s="871"/>
      <c r="CC444" s="874"/>
      <c r="CD444" s="874"/>
      <c r="CE444" s="194">
        <f t="shared" si="2506"/>
        <v>0</v>
      </c>
      <c r="CF444" s="194" t="str">
        <f>IF(CC444&lt;&gt;"",IF(AND(CC444/$DN$11&lt;=$CF$15,CC444/$DS$11&gt;=$CF$16),"CUMPLE","RECHAZADO"),"")</f>
        <v/>
      </c>
      <c r="CG444" s="194">
        <f t="shared" si="2507"/>
        <v>0</v>
      </c>
      <c r="CH444" s="194">
        <f t="shared" si="2508"/>
        <v>0</v>
      </c>
      <c r="CI444" s="194"/>
      <c r="CJ444" s="232">
        <f t="shared" si="2509"/>
        <v>22497762230</v>
      </c>
      <c r="CK444" s="197">
        <f t="shared" si="2510"/>
        <v>1295384705</v>
      </c>
      <c r="CL444" s="232">
        <f t="shared" si="2511"/>
        <v>23793146935</v>
      </c>
      <c r="CM444" s="871"/>
      <c r="CN444" s="200">
        <f t="shared" si="2512"/>
        <v>22078275005</v>
      </c>
      <c r="CO444" s="200">
        <f t="shared" si="2513"/>
        <v>1118476913</v>
      </c>
      <c r="CP444" s="200">
        <f t="shared" si="2440"/>
        <v>23196751918</v>
      </c>
      <c r="CQ444" s="871"/>
      <c r="CR444" s="194">
        <f t="shared" si="2515"/>
        <v>22497762230</v>
      </c>
      <c r="CS444" s="194">
        <f>(W444*$DP$11)+X444+(AF444*$DQ$11)+(AK444*$DR$11)+(AP444*$DS$11)+AV444+(BA444*$DQ$11)+(BF444*$DR$11)+(BK444*$DS$11)+BQ444+BV444+BW444+CC444+CD444</f>
        <v>1295384707</v>
      </c>
      <c r="CT444" s="200">
        <f t="shared" si="2516"/>
        <v>23793146937</v>
      </c>
      <c r="CU444" s="874">
        <v>23793146937</v>
      </c>
      <c r="CV444" s="200" t="str">
        <f t="shared" si="2443"/>
        <v>OK</v>
      </c>
      <c r="CW444" s="136"/>
      <c r="DB444" s="879" t="str">
        <f t="shared" si="2444"/>
        <v>HABILITADO</v>
      </c>
      <c r="DC444" s="487"/>
    </row>
    <row r="445" spans="1:107" x14ac:dyDescent="0.25">
      <c r="A445" s="1039"/>
      <c r="B445" s="870">
        <v>10</v>
      </c>
      <c r="C445" s="1039"/>
      <c r="D445" s="726"/>
      <c r="E445" s="871"/>
      <c r="F445" s="872">
        <v>25460574021</v>
      </c>
      <c r="G445" s="873" t="str">
        <f t="shared" ref="G445" si="2546">IF(F445&lt;&gt;"",IF(F445=$DV$12,"CUMPLE","RECHAZADO"),"")</f>
        <v>CUMPLE</v>
      </c>
      <c r="H445" s="874" t="s">
        <v>1538</v>
      </c>
      <c r="I445" s="880">
        <v>22755952977</v>
      </c>
      <c r="J445" s="208">
        <v>432363107</v>
      </c>
      <c r="K445" s="173">
        <f t="shared" si="2475"/>
        <v>432363107</v>
      </c>
      <c r="L445" s="724" t="e">
        <f t="shared" si="2476"/>
        <v>#DIV/0!</v>
      </c>
      <c r="M445" s="175" t="e">
        <f t="shared" si="2477"/>
        <v>#DIV/0!</v>
      </c>
      <c r="N445" s="176" t="e">
        <f t="shared" si="2478"/>
        <v>#DIV/0!</v>
      </c>
      <c r="O445" s="177" t="e">
        <f t="shared" si="2479"/>
        <v>#DIV/0!</v>
      </c>
      <c r="P445" s="178" t="str">
        <f>IF(H445&lt;&gt;"",IF(J445=K445,IF(H445="SI",IF(AND(I445&lt;=$DF$12,I445&gt;=($DF$12*0.9)),"CUMPLE","NO CUMPLE"),IF(I445=$DF$12,"CUMPLE","NO CUMPLE")),"NO CUMPLE"),"")</f>
        <v>CUMPLE</v>
      </c>
      <c r="Q445" s="725">
        <f t="shared" si="2480"/>
        <v>0</v>
      </c>
      <c r="R445" s="180">
        <f t="shared" si="2520"/>
        <v>23188316084</v>
      </c>
      <c r="S445" s="180">
        <f t="shared" si="2482"/>
        <v>22755952977</v>
      </c>
      <c r="T445" s="209"/>
      <c r="U445" s="209"/>
      <c r="V445" s="871"/>
      <c r="W445" s="874">
        <v>1347032</v>
      </c>
      <c r="X445" s="876">
        <v>2073082</v>
      </c>
      <c r="Y445" s="184">
        <f>ROUND(W445*$DP$12,0)</f>
        <v>109109592</v>
      </c>
      <c r="Z445" s="184">
        <f t="shared" si="2483"/>
        <v>2073082</v>
      </c>
      <c r="AA445" s="1044"/>
      <c r="AB445" s="185" t="str">
        <f>IF(W445&lt;&gt;"",IF((Y445/$DP$12)/$DN$12&lt;=$AA$20,"CUMPLE","RECHAZADO"),"")</f>
        <v>CUMPLE</v>
      </c>
      <c r="AC445" s="186">
        <f t="shared" si="2485"/>
        <v>111182674</v>
      </c>
      <c r="AD445" s="186">
        <f t="shared" si="2486"/>
        <v>109109592</v>
      </c>
      <c r="AE445" s="209"/>
      <c r="AF445" s="874">
        <v>200258</v>
      </c>
      <c r="AG445" s="184">
        <f>ROUND(AF445*$DQ$12,0)</f>
        <v>3003870</v>
      </c>
      <c r="AH445" s="1044"/>
      <c r="AI445" s="185" t="str">
        <f>IF(AF445&lt;&gt;"",IF(AG445/$DQ$12&lt;=$AH$20,"CUMPLE","RECHAZADO"),"")</f>
        <v>CUMPLE</v>
      </c>
      <c r="AJ445" s="209"/>
      <c r="AK445" s="874">
        <v>159836</v>
      </c>
      <c r="AL445" s="184">
        <f>ROUND(AK445*$DR$12,0)</f>
        <v>12946716</v>
      </c>
      <c r="AM445" s="1044"/>
      <c r="AN445" s="185" t="str">
        <f>IF(AK445&lt;&gt;"",IF(AL445/$DR$12&lt;=$AM$20,"CUMPLE","RECHAZADO"),"")</f>
        <v>CUMPLE</v>
      </c>
      <c r="AO445" s="209"/>
      <c r="AP445" s="874"/>
      <c r="AQ445" s="184">
        <f>ROUND(AP445*$DS$12,0)</f>
        <v>0</v>
      </c>
      <c r="AR445" s="1044"/>
      <c r="AS445" s="185" t="str">
        <f>IF(AP445&lt;&gt;"",IF(AQ445/$DR$12&lt;=$AR$20,"CUMPLE","RECHAZADO"),"")</f>
        <v/>
      </c>
      <c r="AT445" s="185"/>
      <c r="AU445" s="194">
        <f t="shared" si="2490"/>
        <v>15950586</v>
      </c>
      <c r="AV445" s="874">
        <v>3030605</v>
      </c>
      <c r="AW445" s="877">
        <f t="shared" si="2491"/>
        <v>3030611</v>
      </c>
      <c r="AX445" s="877">
        <f t="shared" si="2492"/>
        <v>18981197</v>
      </c>
      <c r="AY445" s="877" t="str">
        <f t="shared" si="2536"/>
        <v>CUMPLE</v>
      </c>
      <c r="AZ445" s="871"/>
      <c r="BA445" s="874">
        <v>11091521</v>
      </c>
      <c r="BB445" s="184">
        <f>ROUND(BA445*$DQ$12,0)</f>
        <v>166372815</v>
      </c>
      <c r="BC445" s="184">
        <f t="shared" ref="BC445" si="2547">$BC$12</f>
        <v>263816970</v>
      </c>
      <c r="BD445" s="185" t="str">
        <f t="shared" si="2422"/>
        <v>CUMPLE</v>
      </c>
      <c r="BE445" s="209"/>
      <c r="BF445" s="874">
        <v>10420937</v>
      </c>
      <c r="BG445" s="184">
        <f>ROUND(BF445*$DR$12,0)</f>
        <v>844095897</v>
      </c>
      <c r="BH445" s="184">
        <f t="shared" ref="BH445" si="2548">$BH$12</f>
        <v>1338480855</v>
      </c>
      <c r="BI445" s="185" t="str">
        <f t="shared" si="2497"/>
        <v>CUMPLE</v>
      </c>
      <c r="BJ445" s="209"/>
      <c r="BK445" s="874"/>
      <c r="BL445" s="184">
        <f>ROUND(BK445*$DS$12,0)</f>
        <v>0</v>
      </c>
      <c r="BM445" s="1044"/>
      <c r="BN445" s="185" t="str">
        <f>IF(BK445&lt;&gt;"",IF((BL445/$DR$12)/$DN$12&lt;=$BM$20,"CUMPLE","RECHAZADO"),"")</f>
        <v/>
      </c>
      <c r="BO445" s="878"/>
      <c r="BP445" s="194">
        <f t="shared" si="2499"/>
        <v>1010468712</v>
      </c>
      <c r="BQ445" s="874">
        <v>191989053</v>
      </c>
      <c r="BR445" s="877">
        <f t="shared" si="2500"/>
        <v>191989055</v>
      </c>
      <c r="BS445" s="877">
        <f t="shared" si="2501"/>
        <v>1202457767</v>
      </c>
      <c r="BT445" s="877" t="str">
        <f t="shared" si="2539"/>
        <v>CUMPLE</v>
      </c>
      <c r="BU445" s="871"/>
      <c r="BV445" s="874">
        <v>126143884</v>
      </c>
      <c r="BW445" s="874">
        <v>2396734</v>
      </c>
      <c r="BX445" s="194">
        <f t="shared" si="2503"/>
        <v>2396734</v>
      </c>
      <c r="BY445" s="194" t="str">
        <f>IF(BV445&lt;&gt;"",IF(AND(BV445/$DN$12&lt;=$BY$15,BV445/$DN$12&gt;=$BY$16),"CUMPLE","RECHAZADO"),"")</f>
        <v>CUMPLE</v>
      </c>
      <c r="BZ445" s="194">
        <f t="shared" si="2504"/>
        <v>126143884</v>
      </c>
      <c r="CA445" s="194">
        <f t="shared" si="2505"/>
        <v>128540618</v>
      </c>
      <c r="CB445" s="871"/>
      <c r="CC445" s="874"/>
      <c r="CD445" s="874"/>
      <c r="CE445" s="194">
        <f t="shared" si="2506"/>
        <v>0</v>
      </c>
      <c r="CF445" s="194" t="str">
        <f>IF(CC445&lt;&gt;"",IF(AND(CC445/$DN$12&lt;=$CF$15,CC445/$DS$12&gt;=$CF$16),"CUMPLE","RECHAZADO"),"")</f>
        <v/>
      </c>
      <c r="CG445" s="194">
        <f t="shared" si="2507"/>
        <v>0</v>
      </c>
      <c r="CH445" s="194">
        <f t="shared" si="2508"/>
        <v>0</v>
      </c>
      <c r="CI445" s="194"/>
      <c r="CJ445" s="232">
        <f t="shared" si="2509"/>
        <v>23188316084</v>
      </c>
      <c r="CK445" s="197">
        <f t="shared" si="2510"/>
        <v>1461162256</v>
      </c>
      <c r="CL445" s="232">
        <f t="shared" si="2511"/>
        <v>24649478340</v>
      </c>
      <c r="CM445" s="871"/>
      <c r="CN445" s="200">
        <f t="shared" si="2512"/>
        <v>22755952977</v>
      </c>
      <c r="CO445" s="200">
        <f t="shared" si="2513"/>
        <v>1261672774</v>
      </c>
      <c r="CP445" s="200">
        <f t="shared" si="2440"/>
        <v>24017625751</v>
      </c>
      <c r="CQ445" s="871"/>
      <c r="CR445" s="194">
        <f t="shared" si="2515"/>
        <v>23188316084</v>
      </c>
      <c r="CS445" s="194">
        <f>(W445*$DP$12)+X445+(AF445*$DQ$12)+(AK445*$DR$12)+(AP445*$DS$12)+AV445+(BA445*$DQ$12)+(BF445*$DR$12)+(BK445*$DS$12)+BQ445+BV445+BW445+CC445+CD445</f>
        <v>1461162248</v>
      </c>
      <c r="CT445" s="200">
        <f t="shared" si="2516"/>
        <v>24649478332</v>
      </c>
      <c r="CU445" s="874">
        <v>24649478332</v>
      </c>
      <c r="CV445" s="200" t="str">
        <f t="shared" si="2443"/>
        <v>OK</v>
      </c>
      <c r="CW445" s="136"/>
      <c r="DB445" s="879" t="str">
        <f t="shared" si="2444"/>
        <v>HABILITADO</v>
      </c>
      <c r="DC445" s="487"/>
    </row>
    <row r="446" spans="1:107" x14ac:dyDescent="0.25">
      <c r="A446" s="1039"/>
      <c r="B446" s="870">
        <v>11</v>
      </c>
      <c r="C446" s="1039"/>
      <c r="D446" s="726"/>
      <c r="E446" s="871"/>
      <c r="F446" s="872">
        <v>32820666236</v>
      </c>
      <c r="G446" s="873" t="str">
        <f t="shared" ref="G446" si="2549">IF(F446&lt;&gt;"",IF(F446=$DV$13,"CUMPLE","RECHAZADO"),"")</f>
        <v>CUMPLE</v>
      </c>
      <c r="H446" s="874" t="s">
        <v>1538</v>
      </c>
      <c r="I446" s="880">
        <v>29597852828</v>
      </c>
      <c r="J446" s="208">
        <v>562359204</v>
      </c>
      <c r="K446" s="173">
        <f t="shared" si="2475"/>
        <v>562359204</v>
      </c>
      <c r="L446" s="724" t="e">
        <f t="shared" si="2476"/>
        <v>#DIV/0!</v>
      </c>
      <c r="M446" s="175" t="e">
        <f t="shared" si="2477"/>
        <v>#DIV/0!</v>
      </c>
      <c r="N446" s="176" t="e">
        <f t="shared" si="2478"/>
        <v>#DIV/0!</v>
      </c>
      <c r="O446" s="177" t="e">
        <f t="shared" si="2479"/>
        <v>#DIV/0!</v>
      </c>
      <c r="P446" s="178" t="str">
        <f>IF(H446&lt;&gt;"",IF(J446=K446,IF(H446="SI",IF(AND(I446&lt;=$DF$13,I446&gt;=($DF$13*0.9)),"CUMPLE","NO CUMPLE"),IF(I446=$DF$13,"CUMPLE","NO CUMPLE")),"NO CUMPLE"),"")</f>
        <v>CUMPLE</v>
      </c>
      <c r="Q446" s="725">
        <f t="shared" si="2480"/>
        <v>0</v>
      </c>
      <c r="R446" s="180">
        <f t="shared" si="2520"/>
        <v>30160212032</v>
      </c>
      <c r="S446" s="180">
        <f t="shared" si="2482"/>
        <v>29597852828</v>
      </c>
      <c r="T446" s="209"/>
      <c r="U446" s="209"/>
      <c r="V446" s="871"/>
      <c r="W446" s="874">
        <v>1286531</v>
      </c>
      <c r="X446" s="876">
        <v>2346632</v>
      </c>
      <c r="Y446" s="184">
        <f>ROUND(W446*$DP$13,0)</f>
        <v>123506976</v>
      </c>
      <c r="Z446" s="184">
        <f t="shared" si="2483"/>
        <v>2346633</v>
      </c>
      <c r="AA446" s="1044"/>
      <c r="AB446" s="185" t="str">
        <f>IF(W446&lt;&gt;"",IF((Y446/$DP$13)/$DN$13&lt;=$AA$20,"CUMPLE","RECHAZADO"),"")</f>
        <v>CUMPLE</v>
      </c>
      <c r="AC446" s="186">
        <f t="shared" si="2485"/>
        <v>125853609</v>
      </c>
      <c r="AD446" s="186">
        <f t="shared" si="2486"/>
        <v>123506976</v>
      </c>
      <c r="AE446" s="209"/>
      <c r="AF446" s="874">
        <v>192530</v>
      </c>
      <c r="AG446" s="184">
        <f>ROUND(AF446*$DQ$13,0)</f>
        <v>4428190</v>
      </c>
      <c r="AH446" s="1044"/>
      <c r="AI446" s="185" t="str">
        <f>IF(AF446&lt;&gt;"",IF(AG446/$DQ$13&lt;=$AH$20,"CUMPLE","RECHAZADO"),"")</f>
        <v>CUMPLE</v>
      </c>
      <c r="AJ446" s="209"/>
      <c r="AK446" s="874">
        <v>153668</v>
      </c>
      <c r="AL446" s="184">
        <f>ROUND(AK446*$DR$13,0)</f>
        <v>14752128</v>
      </c>
      <c r="AM446" s="1044"/>
      <c r="AN446" s="185" t="str">
        <f>IF(AK446&lt;&gt;"",IF(AL446/$DR$13&lt;=$AM$20,"CUMPLE","RECHAZADO"),"")</f>
        <v>CUMPLE</v>
      </c>
      <c r="AO446" s="209"/>
      <c r="AP446" s="874"/>
      <c r="AQ446" s="184">
        <f>ROUND(AP446*$DS$13,0)</f>
        <v>0</v>
      </c>
      <c r="AR446" s="1044"/>
      <c r="AS446" s="185" t="str">
        <f>IF(AP446&lt;&gt;"",IF(AQ446/$DR$13&lt;=$AR$20,"CUMPLE","RECHAZADO"),"")</f>
        <v/>
      </c>
      <c r="AT446" s="185"/>
      <c r="AU446" s="194">
        <f t="shared" si="2490"/>
        <v>19180318</v>
      </c>
      <c r="AV446" s="874">
        <v>3644256</v>
      </c>
      <c r="AW446" s="877">
        <f t="shared" si="2491"/>
        <v>3644260</v>
      </c>
      <c r="AX446" s="877">
        <f t="shared" si="2492"/>
        <v>22824578</v>
      </c>
      <c r="AY446" s="877" t="str">
        <f t="shared" si="2536"/>
        <v>CUMPLE</v>
      </c>
      <c r="AZ446" s="871"/>
      <c r="BA446" s="874">
        <v>10694162</v>
      </c>
      <c r="BB446" s="184">
        <f>ROUND(BA446*$DQ$13,0)</f>
        <v>245965726</v>
      </c>
      <c r="BC446" s="184">
        <f t="shared" ref="BC446" si="2550">$BC$13</f>
        <v>385647118</v>
      </c>
      <c r="BD446" s="185" t="str">
        <f t="shared" si="2422"/>
        <v>CUMPLE</v>
      </c>
      <c r="BE446" s="209"/>
      <c r="BF446" s="874">
        <v>10047602</v>
      </c>
      <c r="BG446" s="184">
        <f>ROUND(BF446*$DR$13,0)</f>
        <v>964569792</v>
      </c>
      <c r="BH446" s="184">
        <f t="shared" ref="BH446" si="2551">$BH$13</f>
        <v>1512338976</v>
      </c>
      <c r="BI446" s="185" t="str">
        <f t="shared" si="2497"/>
        <v>CUMPLE</v>
      </c>
      <c r="BJ446" s="209"/>
      <c r="BK446" s="874"/>
      <c r="BL446" s="184">
        <f>ROUND(BK446*$DS$13,0)</f>
        <v>0</v>
      </c>
      <c r="BM446" s="1044"/>
      <c r="BN446" s="185" t="str">
        <f>IF(BK446&lt;&gt;"",IF((BL446/$DR$13)/$DN$13&lt;=$BM$20,"CUMPLE","RECHAZADO"),"")</f>
        <v/>
      </c>
      <c r="BO446" s="878"/>
      <c r="BP446" s="194">
        <f t="shared" si="2499"/>
        <v>1210535518</v>
      </c>
      <c r="BQ446" s="874">
        <v>230001755</v>
      </c>
      <c r="BR446" s="877">
        <f t="shared" si="2500"/>
        <v>230001748</v>
      </c>
      <c r="BS446" s="877">
        <f t="shared" si="2501"/>
        <v>1440537266</v>
      </c>
      <c r="BT446" s="877" t="str">
        <f t="shared" si="2539"/>
        <v>CUMPLE</v>
      </c>
      <c r="BU446" s="871"/>
      <c r="BV446" s="874">
        <v>117481866</v>
      </c>
      <c r="BW446" s="874">
        <v>2232155</v>
      </c>
      <c r="BX446" s="194">
        <f t="shared" si="2503"/>
        <v>2232155</v>
      </c>
      <c r="BY446" s="194" t="str">
        <f>IF(BV446&lt;&gt;"",IF(AND(BV446/$DN$13&lt;=$BY$15,BV446/$DN$13&gt;=$BY$16),"CUMPLE","RECHAZADO"),"")</f>
        <v>CUMPLE</v>
      </c>
      <c r="BZ446" s="194">
        <f t="shared" si="2504"/>
        <v>117481866</v>
      </c>
      <c r="CA446" s="194">
        <f t="shared" si="2505"/>
        <v>119714021</v>
      </c>
      <c r="CB446" s="871"/>
      <c r="CC446" s="874"/>
      <c r="CD446" s="874"/>
      <c r="CE446" s="194">
        <f t="shared" si="2506"/>
        <v>0</v>
      </c>
      <c r="CF446" s="194" t="str">
        <f>IF(CC446&lt;&gt;"",IF(AND(CC446/$DN$13&lt;=$CF$15,CC446/$DS$13&gt;=$CF$16),"CUMPLE","RECHAZADO"),"")</f>
        <v/>
      </c>
      <c r="CG446" s="194">
        <f t="shared" si="2507"/>
        <v>0</v>
      </c>
      <c r="CH446" s="194">
        <f t="shared" si="2508"/>
        <v>0</v>
      </c>
      <c r="CI446" s="194"/>
      <c r="CJ446" s="232">
        <f t="shared" si="2509"/>
        <v>30160212032</v>
      </c>
      <c r="CK446" s="197">
        <f t="shared" si="2510"/>
        <v>1708929474</v>
      </c>
      <c r="CL446" s="232">
        <f t="shared" si="2511"/>
        <v>31869141506</v>
      </c>
      <c r="CM446" s="871"/>
      <c r="CN446" s="200">
        <f t="shared" si="2512"/>
        <v>29597852828</v>
      </c>
      <c r="CO446" s="200">
        <f t="shared" si="2513"/>
        <v>1470704678</v>
      </c>
      <c r="CP446" s="200">
        <f t="shared" si="2440"/>
        <v>31068557506</v>
      </c>
      <c r="CQ446" s="871"/>
      <c r="CR446" s="194">
        <f t="shared" si="2515"/>
        <v>30160212032</v>
      </c>
      <c r="CS446" s="194">
        <f>(W446*$DP$13)+X446+(AF446*$DQ$13)+(AK446*$DR$13)+(AP446*$DS$13)+AV446+(BA446*$DQ$13)+(BF446*$DR$13)+(BK446*$DS$13)+BQ446+BV446+BW446+CC446+CD446</f>
        <v>1708929476</v>
      </c>
      <c r="CT446" s="200">
        <f t="shared" si="2516"/>
        <v>31869141508</v>
      </c>
      <c r="CU446" s="874">
        <v>31869141508</v>
      </c>
      <c r="CV446" s="200" t="str">
        <f t="shared" si="2443"/>
        <v>OK</v>
      </c>
      <c r="CW446" s="136"/>
      <c r="DB446" s="879" t="str">
        <f t="shared" si="2444"/>
        <v>HABILITADO</v>
      </c>
      <c r="DC446" s="487"/>
    </row>
    <row r="447" spans="1:107" ht="13.5" customHeight="1" thickBot="1" x14ac:dyDescent="0.3">
      <c r="A447" s="1039"/>
      <c r="B447" s="870">
        <v>12</v>
      </c>
      <c r="C447" s="1039"/>
      <c r="D447" s="726"/>
      <c r="E447" s="871"/>
      <c r="F447" s="872">
        <v>8654253262</v>
      </c>
      <c r="G447" s="873" t="str">
        <f t="shared" ref="G447" si="2552">IF(F447&lt;&gt;"",IF(F447=$DV$14,"CUMPLE","RECHAZADO"),"")</f>
        <v>CUMPLE</v>
      </c>
      <c r="H447" s="874" t="s">
        <v>1538</v>
      </c>
      <c r="I447" s="880">
        <v>6682732205</v>
      </c>
      <c r="J447" s="208">
        <v>126971912</v>
      </c>
      <c r="K447" s="173">
        <f t="shared" si="2475"/>
        <v>126971912</v>
      </c>
      <c r="L447" s="724" t="e">
        <f t="shared" si="2476"/>
        <v>#DIV/0!</v>
      </c>
      <c r="M447" s="175" t="e">
        <f t="shared" si="2477"/>
        <v>#DIV/0!</v>
      </c>
      <c r="N447" s="176" t="e">
        <f t="shared" si="2478"/>
        <v>#DIV/0!</v>
      </c>
      <c r="O447" s="177" t="e">
        <f t="shared" si="2479"/>
        <v>#DIV/0!</v>
      </c>
      <c r="P447" s="178" t="str">
        <f>IF(H447&lt;&gt;"",IF(J447=K447,IF(H447="SI",IF(AND(I447&lt;=$DF$14,I447&gt;=($DF$14*0.9)),"CUMPLE","NO CUMPLE"),IF(I447=$DF$14,"CUMPLE","NO CUMPLE")),"NO CUMPLE"),"")</f>
        <v>CUMPLE</v>
      </c>
      <c r="Q447" s="725">
        <f t="shared" si="2480"/>
        <v>0</v>
      </c>
      <c r="R447" s="180">
        <f t="shared" si="2520"/>
        <v>6809704117</v>
      </c>
      <c r="S447" s="180">
        <f t="shared" si="2482"/>
        <v>6682732205</v>
      </c>
      <c r="T447" s="209"/>
      <c r="U447" s="209"/>
      <c r="V447" s="871"/>
      <c r="W447" s="874">
        <v>1528896</v>
      </c>
      <c r="X447" s="876">
        <v>639078</v>
      </c>
      <c r="Y447" s="184">
        <f>ROUND(W447*$DP$14,0)</f>
        <v>33635712</v>
      </c>
      <c r="Z447" s="184">
        <f t="shared" si="2483"/>
        <v>639079</v>
      </c>
      <c r="AA447" s="1044"/>
      <c r="AB447" s="185" t="str">
        <f>IF(W447&lt;&gt;"",IF((Y447/$DP$14)/$DN$14&lt;=$AA$20,"CUMPLE","RECHAZADO"),"")</f>
        <v>CUMPLE</v>
      </c>
      <c r="AC447" s="186">
        <f t="shared" si="2485"/>
        <v>34274791</v>
      </c>
      <c r="AD447" s="186">
        <f t="shared" si="2486"/>
        <v>33635712</v>
      </c>
      <c r="AE447" s="209"/>
      <c r="AF447" s="874">
        <v>228422</v>
      </c>
      <c r="AG447" s="184">
        <f>ROUND(AF447*$DQ$14,0)</f>
        <v>913688</v>
      </c>
      <c r="AH447" s="1044"/>
      <c r="AI447" s="185" t="str">
        <f>IF(AF447&lt;&gt;"",IF(AG447/$DQ$14&lt;=$AH$20,"CUMPLE","RECHAZADO"),"")</f>
        <v>CUMPLE</v>
      </c>
      <c r="AJ447" s="209"/>
      <c r="AK447" s="874">
        <v>182315</v>
      </c>
      <c r="AL447" s="184">
        <f>ROUND(AK447*$DR$14,0)</f>
        <v>4010930</v>
      </c>
      <c r="AM447" s="1044"/>
      <c r="AN447" s="185" t="str">
        <f>IF(AK447&lt;&gt;"",IF(AL447/$DR$14&lt;=$AM$20,"CUMPLE","RECHAZADO"),"")</f>
        <v>CUMPLE</v>
      </c>
      <c r="AO447" s="209"/>
      <c r="AP447" s="874">
        <v>239172</v>
      </c>
      <c r="AQ447" s="184">
        <f>ROUND(AP447*$DS$14,0)</f>
        <v>478344</v>
      </c>
      <c r="AR447" s="1044"/>
      <c r="AS447" s="185" t="str">
        <f>IF(AP447&lt;&gt;"",IF(AQ447/$DR$14&lt;=$AR$20,"CUMPLE","RECHAZADO"),"")</f>
        <v>CUMPLE</v>
      </c>
      <c r="AT447" s="185"/>
      <c r="AU447" s="194">
        <f t="shared" si="2490"/>
        <v>5402962</v>
      </c>
      <c r="AV447" s="874">
        <v>1026562</v>
      </c>
      <c r="AW447" s="877">
        <f t="shared" si="2491"/>
        <v>1026563</v>
      </c>
      <c r="AX447" s="877">
        <f t="shared" si="2492"/>
        <v>6429525</v>
      </c>
      <c r="AY447" s="877" t="str">
        <f>IF(AV447&lt;&gt;"",IF(AI447="CUMPLE",IF(AN447="CUMPLE",IF(AS447="CUMPLE","CUMPLE","NO CUMPLE"),"NO CUMPLE"),"NO CUMPLE"),"")</f>
        <v>CUMPLE</v>
      </c>
      <c r="AZ447" s="871"/>
      <c r="BA447" s="874">
        <v>32537144</v>
      </c>
      <c r="BB447" s="184">
        <f>ROUND(BA447*$DQ$14,0)</f>
        <v>130148576</v>
      </c>
      <c r="BC447" s="184">
        <f t="shared" ref="BC447" si="2553">$BC$14</f>
        <v>171994948</v>
      </c>
      <c r="BD447" s="185" t="str">
        <f t="shared" si="2422"/>
        <v>CUMPLE</v>
      </c>
      <c r="BE447" s="209"/>
      <c r="BF447" s="874">
        <v>30569976</v>
      </c>
      <c r="BG447" s="184">
        <f>ROUND(BF447*$DR$14,0)</f>
        <v>672539472</v>
      </c>
      <c r="BH447" s="184">
        <f t="shared" ref="BH447" si="2554">$BH$14</f>
        <v>888779540</v>
      </c>
      <c r="BI447" s="185" t="str">
        <f t="shared" si="2497"/>
        <v>CUMPLE</v>
      </c>
      <c r="BJ447" s="209"/>
      <c r="BK447" s="874">
        <v>56403880</v>
      </c>
      <c r="BL447" s="184">
        <f>ROUND(BK447*$DS$14,0)</f>
        <v>112807760</v>
      </c>
      <c r="BM447" s="1044"/>
      <c r="BN447" s="185" t="str">
        <f>IF(BK447&lt;&gt;"",IF((BL447/$DR$14)/$DN$14&lt;=$BM$20,"CUMPLE","RECHAZADO"),"")</f>
        <v>CUMPLE</v>
      </c>
      <c r="BO447" s="878"/>
      <c r="BP447" s="194">
        <f t="shared" si="2499"/>
        <v>915495808</v>
      </c>
      <c r="BQ447" s="874">
        <v>173944204</v>
      </c>
      <c r="BR447" s="877">
        <f t="shared" si="2500"/>
        <v>173944204</v>
      </c>
      <c r="BS447" s="877">
        <f t="shared" si="2501"/>
        <v>1089440012</v>
      </c>
      <c r="BT447" s="877" t="str">
        <f>IF(BQ447&lt;&gt;"",IF(BD447="CUMPLE",IF(BI447="CUMPLE",IF(BN447="CUMPLE","CUMPLE","NO CUMPLE"),"NO CUMPLE"),"NO CUMPLE"),"")</f>
        <v>CUMPLE</v>
      </c>
      <c r="BU447" s="871"/>
      <c r="BV447" s="874">
        <v>125521463</v>
      </c>
      <c r="BW447" s="874">
        <v>2384908</v>
      </c>
      <c r="BX447" s="194">
        <f t="shared" si="2503"/>
        <v>2384908</v>
      </c>
      <c r="BY447" s="194" t="str">
        <f>IF(BV447&lt;&gt;"",IF(AND(BV447/$DN$14&lt;=$BY$15,BV447/$DN$14&gt;=$BY$16),"CUMPLE","RECHAZADO"),"")</f>
        <v>CUMPLE</v>
      </c>
      <c r="BZ447" s="194">
        <f t="shared" si="2504"/>
        <v>125521463</v>
      </c>
      <c r="CA447" s="194">
        <f t="shared" si="2505"/>
        <v>127906371</v>
      </c>
      <c r="CB447" s="871"/>
      <c r="CC447" s="874">
        <v>176635235.33000001</v>
      </c>
      <c r="CD447" s="874">
        <v>3356069.47</v>
      </c>
      <c r="CE447" s="194">
        <f t="shared" si="2506"/>
        <v>3356069</v>
      </c>
      <c r="CF447" s="194" t="str">
        <f>IF(CC447&lt;&gt;"",IF(AND(CC447/$DN$14&lt;=$CF$15,CC447/$DN$14&gt;=$CF$16),"CUMPLE","RECHAZADO"),"")</f>
        <v>CUMPLE</v>
      </c>
      <c r="CG447" s="194">
        <f t="shared" si="2507"/>
        <v>176635235.33000001</v>
      </c>
      <c r="CH447" s="194">
        <f t="shared" si="2508"/>
        <v>179991304.33000001</v>
      </c>
      <c r="CI447" s="194"/>
      <c r="CJ447" s="232">
        <f t="shared" si="2509"/>
        <v>6809704117</v>
      </c>
      <c r="CK447" s="197">
        <f t="shared" si="2510"/>
        <v>1438042003.3299999</v>
      </c>
      <c r="CL447" s="232">
        <f t="shared" si="2511"/>
        <v>8247746120.3299999</v>
      </c>
      <c r="CM447" s="871"/>
      <c r="CN447" s="200">
        <f t="shared" si="2512"/>
        <v>6682732205</v>
      </c>
      <c r="CO447" s="200">
        <f t="shared" si="2513"/>
        <v>1256691180.3299999</v>
      </c>
      <c r="CP447" s="200">
        <f t="shared" si="2440"/>
        <v>7939423385.3299999</v>
      </c>
      <c r="CQ447" s="871"/>
      <c r="CR447" s="194">
        <f t="shared" si="2515"/>
        <v>6809704117</v>
      </c>
      <c r="CS447" s="194">
        <f>(W447*$DP$14)+X447+(AF447*$DQ$14)+(AK447*$DR$14)+(AP447*$DS$14)+AV447+(BA447*$DQ$14)+(BF447*$DR$14)+(BK447*$DS$14)+BQ447+BV447+BW447+CC447+CD447</f>
        <v>1438042001.8</v>
      </c>
      <c r="CT447" s="200">
        <f t="shared" si="2516"/>
        <v>8247746118.8000002</v>
      </c>
      <c r="CU447" s="874">
        <v>8247746118.8000002</v>
      </c>
      <c r="CV447" s="200" t="str">
        <f t="shared" si="2443"/>
        <v>OK</v>
      </c>
      <c r="CW447" s="136"/>
      <c r="DB447" s="879" t="str">
        <f>IF(F447&lt;&gt;"",IF(G447="CUMPLE",IF(P447="CUMPLE",IF(AB447="CUMPLE",IF(AY447="CUMPLE",IF(BT447="CUMPLE",IF(BY447="CUMPLE",IF(CF447="CUMPLE","HABILITADO","RECHAZADO"),"RECHAZADO"),"RECHAZADO"),"RECHAZADO"),"RECHAZADO"),"RECHAZADO"),"RECHAZADO"),"")</f>
        <v>HABILITADO</v>
      </c>
      <c r="DC447" s="487"/>
    </row>
    <row r="448" spans="1:107" ht="14.25" customHeight="1" thickTop="1" thickBot="1" x14ac:dyDescent="0.3">
      <c r="A448" s="105">
        <v>33</v>
      </c>
      <c r="B448" s="881"/>
      <c r="C448" s="881"/>
      <c r="D448" s="222"/>
      <c r="E448" s="881"/>
      <c r="F448" s="882"/>
      <c r="G448" s="881"/>
      <c r="H448" s="881"/>
      <c r="I448" s="881"/>
      <c r="J448" s="883"/>
      <c r="K448" s="881"/>
      <c r="L448" s="219"/>
      <c r="M448" s="218"/>
      <c r="N448" s="218"/>
      <c r="O448" s="218"/>
      <c r="P448" s="881"/>
      <c r="Q448" s="218"/>
      <c r="R448" s="881"/>
      <c r="S448" s="881"/>
      <c r="T448" s="881"/>
      <c r="U448" s="881"/>
      <c r="V448" s="881"/>
      <c r="W448" s="881"/>
      <c r="X448" s="881"/>
      <c r="Y448" s="881"/>
      <c r="Z448" s="881"/>
      <c r="AA448" s="881"/>
      <c r="AB448" s="881"/>
      <c r="AC448" s="881"/>
      <c r="AD448" s="881"/>
      <c r="AE448" s="881"/>
      <c r="AF448" s="881"/>
      <c r="AG448" s="881"/>
      <c r="AH448" s="881"/>
      <c r="AI448" s="881"/>
      <c r="AJ448" s="881"/>
      <c r="AK448" s="881"/>
      <c r="AL448" s="881"/>
      <c r="AM448" s="881"/>
      <c r="AN448" s="881"/>
      <c r="AO448" s="881"/>
      <c r="AP448" s="881"/>
      <c r="AQ448" s="881"/>
      <c r="AR448" s="881"/>
      <c r="AS448" s="881"/>
      <c r="AT448" s="881"/>
      <c r="AU448" s="881"/>
      <c r="AV448" s="881"/>
      <c r="AW448" s="881"/>
      <c r="AX448" s="881"/>
      <c r="AY448" s="881"/>
      <c r="AZ448" s="881"/>
      <c r="BA448" s="881"/>
      <c r="BB448" s="881"/>
      <c r="BC448" s="881"/>
      <c r="BD448" s="881"/>
      <c r="BE448" s="881"/>
      <c r="BF448" s="881"/>
      <c r="BG448" s="881"/>
      <c r="BH448" s="881"/>
      <c r="BI448" s="881"/>
      <c r="BJ448" s="881"/>
      <c r="BK448" s="881"/>
      <c r="BL448" s="881"/>
      <c r="BM448" s="881"/>
      <c r="BN448" s="881"/>
      <c r="BO448" s="881"/>
      <c r="BP448" s="881"/>
      <c r="BQ448" s="881"/>
      <c r="BR448" s="881"/>
      <c r="BS448" s="881"/>
      <c r="BT448" s="881"/>
      <c r="BU448" s="881"/>
      <c r="BV448" s="881"/>
      <c r="BW448" s="881"/>
      <c r="BX448" s="881"/>
      <c r="BY448" s="881"/>
      <c r="BZ448" s="881"/>
      <c r="CA448" s="881"/>
      <c r="CB448" s="881"/>
      <c r="CC448" s="881"/>
      <c r="CD448" s="881"/>
      <c r="CE448" s="881"/>
      <c r="CF448" s="881"/>
      <c r="CG448" s="881"/>
      <c r="CH448" s="881"/>
      <c r="CI448" s="881"/>
      <c r="CJ448" s="881"/>
      <c r="CK448" s="881"/>
      <c r="CL448" s="881"/>
      <c r="CM448" s="881"/>
      <c r="CN448" s="881"/>
      <c r="CO448" s="881"/>
      <c r="CP448" s="884" t="s">
        <v>2063</v>
      </c>
      <c r="CQ448" s="881"/>
      <c r="CR448" s="881"/>
      <c r="CS448" s="881"/>
      <c r="CT448" s="881"/>
      <c r="CU448" s="885"/>
      <c r="CV448" s="881"/>
      <c r="CW448" s="136"/>
      <c r="DB448" s="886"/>
      <c r="DC448" s="887"/>
    </row>
    <row r="449" spans="1:107" ht="13.5" hidden="1" customHeight="1" x14ac:dyDescent="0.25">
      <c r="A449" s="1040">
        <f t="shared" ref="A449" si="2555">A461</f>
        <v>34</v>
      </c>
      <c r="B449" s="785">
        <v>1</v>
      </c>
      <c r="C449" s="1043" t="str">
        <f>Proponentes!B431</f>
        <v xml:space="preserve">UNIÓN TEMPORAL TAC CENTRAL </v>
      </c>
      <c r="D449" s="220"/>
      <c r="E449" s="156"/>
      <c r="F449" s="786"/>
      <c r="G449" s="752" t="str">
        <f t="shared" ref="G449" si="2556">IF(F449&lt;&gt;"",IF(F449=$DV$3,"CUMPLE","RECHAZADO"),"")</f>
        <v/>
      </c>
      <c r="H449" s="753"/>
      <c r="I449" s="787"/>
      <c r="J449" s="788"/>
      <c r="K449" s="845">
        <f t="shared" ref="K449:K460" si="2557">ROUND((I449*0.019),0)</f>
        <v>0</v>
      </c>
      <c r="L449" s="174" t="e">
        <f t="shared" ref="L449:L460" si="2558">1-I449/DF432</f>
        <v>#DIV/0!</v>
      </c>
      <c r="M449" s="175" t="e">
        <f t="shared" ref="M449:M460" si="2559">DF432/DN432</f>
        <v>#DIV/0!</v>
      </c>
      <c r="N449" s="176" t="e">
        <f t="shared" ref="N449:N460" si="2560">M449*0.019</f>
        <v>#DIV/0!</v>
      </c>
      <c r="O449" s="177" t="e">
        <f t="shared" ref="O449:O460" si="2561">(M449+N449)</f>
        <v>#DIV/0!</v>
      </c>
      <c r="P449" s="846" t="str">
        <f>IF(H449&lt;&gt;"",IF(J449=K449,IF(H449="SI",IF(AND(I449&lt;=$DF$3,I449&gt;=($DF$3*0.9)),"CUMPLE","NO CUMPLE"),IF(I449=$DF$3,"CUMPLE","NO CUMPLE")),"NO CUMPLE"),"")</f>
        <v/>
      </c>
      <c r="Q449" s="179">
        <f t="shared" ref="Q449:Q460" si="2562">DN432</f>
        <v>0</v>
      </c>
      <c r="R449" s="847" t="str">
        <f t="shared" ref="R449" si="2563">IF(F449&lt;&gt;"",IF(G449="CUMPLE",IF(P449="CUMPLE",(I449+J449),""),"RECHAZADO"),"")</f>
        <v/>
      </c>
      <c r="S449" s="847" t="str">
        <f t="shared" ref="S449" si="2564">IF(F449&lt;&gt;"",IF(G449="CUMPLE",IF(P449="CUMPLE",I449,""),"RECHAZADO"),"")</f>
        <v/>
      </c>
      <c r="T449" s="789"/>
      <c r="U449" s="790"/>
      <c r="V449" s="155"/>
      <c r="W449" s="753"/>
      <c r="X449" s="791"/>
      <c r="Y449" s="848">
        <f>ROUND(W449*$DP$3,0)</f>
        <v>0</v>
      </c>
      <c r="Z449" s="848">
        <f t="shared" si="2483"/>
        <v>0</v>
      </c>
      <c r="AA449" s="1045">
        <f t="shared" ref="AA449" si="2565">$AA$16</f>
        <v>100189.4</v>
      </c>
      <c r="AB449" s="849" t="str">
        <f>IF(W449&lt;&gt;"",IF((Y449/$DP$3)/$DN$3&lt;=$AA$20,"CUMPLE","RECHAZADO"),"")</f>
        <v/>
      </c>
      <c r="AC449" s="850">
        <f t="shared" ref="AC449:AC460" si="2566">Y449+Z449</f>
        <v>0</v>
      </c>
      <c r="AD449" s="850">
        <f t="shared" ref="AD449:AD460" si="2567">Y449</f>
        <v>0</v>
      </c>
      <c r="AE449" s="789"/>
      <c r="AF449" s="753"/>
      <c r="AG449" s="848">
        <f>ROUND(AF449*$DQ$3,0)</f>
        <v>0</v>
      </c>
      <c r="AH449" s="1045">
        <f t="shared" ref="AH449" si="2568">$AH$16</f>
        <v>301987.21999999997</v>
      </c>
      <c r="AI449" s="849" t="str">
        <f>IF(AF449&lt;&gt;"",IF(AG449/$DQ$3&lt;=$AH$20,"CUMPLE","RECHAZADO"),"")</f>
        <v/>
      </c>
      <c r="AJ449" s="789"/>
      <c r="AK449" s="753"/>
      <c r="AL449" s="848">
        <f>ROUND(AK449*$DR$3,0)</f>
        <v>0</v>
      </c>
      <c r="AM449" s="1045">
        <f t="shared" ref="AM449" si="2569">$AM$16</f>
        <v>240934</v>
      </c>
      <c r="AN449" s="849" t="str">
        <f>IF(AK449&lt;&gt;"",IF(AL449/$DR$3&lt;=$AM$20,"CUMPLE","RECHAZADO"),"")</f>
        <v/>
      </c>
      <c r="AO449" s="789"/>
      <c r="AP449" s="753"/>
      <c r="AQ449" s="848">
        <f>ROUND(AP449*$DS$3,0)</f>
        <v>0</v>
      </c>
      <c r="AR449" s="1045">
        <f t="shared" ref="AR449" si="2570">$AR$16</f>
        <v>316072.26</v>
      </c>
      <c r="AS449" s="849" t="str">
        <f>IF(AP449&lt;&gt;"",IF(AQ449/$DR$3&lt;=$AR$20,"CUMPLE","RECHAZADO"),"")</f>
        <v/>
      </c>
      <c r="AT449" s="792"/>
      <c r="AU449" s="851">
        <f t="shared" ref="AU449:AU460" si="2571">AG449+AL449+AQ449</f>
        <v>0</v>
      </c>
      <c r="AV449" s="753"/>
      <c r="AW449" s="852">
        <f t="shared" ref="AW449:AW460" si="2572">ROUND((AG449+AL449+AQ449)*19%,0)</f>
        <v>0</v>
      </c>
      <c r="AX449" s="852">
        <f t="shared" ref="AX449:AX460" si="2573">ROUND((AG449+AL449+AQ449)*$AV$16,0)</f>
        <v>0</v>
      </c>
      <c r="AY449" s="852" t="str">
        <f t="shared" ref="AY449:AY451" si="2574">IF(AV449&lt;&gt;"",IF(AI449="CUMPLE",IF(AN449="CUMPLE","CUMPLE","NO CUMPLE"),"NO CUMPLE")," ")</f>
        <v xml:space="preserve"> </v>
      </c>
      <c r="AZ449" s="155"/>
      <c r="BA449" s="753"/>
      <c r="BB449" s="848">
        <f>ROUND(BA449*$DQ$3,0)</f>
        <v>0</v>
      </c>
      <c r="BC449" s="853">
        <f t="shared" ref="BC449" si="2575">$BC$3</f>
        <v>339892784</v>
      </c>
      <c r="BD449" s="854" t="str">
        <f t="shared" ref="BD449" si="2576">IF(BA449&lt;&gt;"",IF(BB449&lt;=BC449,"CUMPLE","RECHAZADO"),"")</f>
        <v/>
      </c>
      <c r="BE449" s="789"/>
      <c r="BF449" s="753"/>
      <c r="BG449" s="848">
        <f>ROUND(BF449*$DR$3,0)</f>
        <v>0</v>
      </c>
      <c r="BH449" s="848">
        <f t="shared" ref="BH449" si="2577">$BH$3</f>
        <v>1059638654</v>
      </c>
      <c r="BI449" s="854" t="str">
        <f t="shared" ref="BI449:BI460" si="2578">IF(BF449&lt;&gt;"",IF(BG449&lt;=BH449,"CUMPLE","RECHAZADO"),"")</f>
        <v/>
      </c>
      <c r="BJ449" s="789"/>
      <c r="BK449" s="753"/>
      <c r="BL449" s="848">
        <f>ROUND(BK449*$DS$3,0)</f>
        <v>0</v>
      </c>
      <c r="BM449" s="1045">
        <f t="shared" ref="BM449" si="2579">$BM$16</f>
        <v>74539289</v>
      </c>
      <c r="BN449" s="849" t="str">
        <f>IF(BK449&lt;&gt;"",IF((BL449/$DR$3)/$DN$3&lt;=$BM$20,"CUMPLE","RECHAZADO"),"")</f>
        <v/>
      </c>
      <c r="BO449" s="793"/>
      <c r="BP449" s="851">
        <f t="shared" ref="BP449:BP460" si="2580">BB449+BG449+BL449</f>
        <v>0</v>
      </c>
      <c r="BQ449" s="753"/>
      <c r="BR449" s="852">
        <f t="shared" ref="BR449:BR460" si="2581">ROUND((BB449+BG449+BL449)*19%,0)</f>
        <v>0</v>
      </c>
      <c r="BS449" s="852">
        <f t="shared" ref="BS449:BS460" si="2582">ROUND((BB449+BG449+BL449)*$AV$16,0)</f>
        <v>0</v>
      </c>
      <c r="BT449" s="852" t="str">
        <f t="shared" ref="BT449:BT451" si="2583">IF(BQ449&lt;&gt;"",IF(BD449="CUMPLE",IF(BI449="CUMPLE","CUMPLE","NO CUMPLE"),"NO CUMPLE")," ")</f>
        <v xml:space="preserve"> </v>
      </c>
      <c r="BU449" s="155"/>
      <c r="BV449" s="753"/>
      <c r="BW449" s="753"/>
      <c r="BX449" s="855">
        <f t="shared" ref="BX449:BX460" si="2584">ROUND((BV449*10%)*19%,0)</f>
        <v>0</v>
      </c>
      <c r="BY449" s="855" t="str">
        <f>IF(BV449&lt;&gt;"",IF(AND(BV449/$DN$3&lt;=$BY$15,BV449/$DN$3&gt;=$BY$16),"CUMPLE","RECHAZADO"),"")</f>
        <v/>
      </c>
      <c r="BZ449" s="855">
        <f t="shared" ref="BZ449:BZ460" si="2585">BV449</f>
        <v>0</v>
      </c>
      <c r="CA449" s="855">
        <f t="shared" ref="CA449:CA460" si="2586">BZ449+BX449</f>
        <v>0</v>
      </c>
      <c r="CB449" s="155"/>
      <c r="CC449" s="753"/>
      <c r="CD449" s="753"/>
      <c r="CE449" s="855">
        <f t="shared" ref="CE449:CE460" si="2587">ROUND((CC449*10%)*19%,0)</f>
        <v>0</v>
      </c>
      <c r="CF449" s="855" t="str">
        <f>IF(CC449&lt;&gt;"",IF(AND(CC449/$DN$3&lt;=$CF$15,CC449/$DS$3&gt;=$CF$16),"CUMPLE","RECHAZADO"),"")</f>
        <v/>
      </c>
      <c r="CG449" s="855">
        <f t="shared" ref="CG449:CG460" si="2588">CC449</f>
        <v>0</v>
      </c>
      <c r="CH449" s="855">
        <f t="shared" ref="CH449:CH460" si="2589">CG449+CE449</f>
        <v>0</v>
      </c>
      <c r="CI449" s="794"/>
      <c r="CJ449" s="856" t="str">
        <f t="shared" ref="CJ449:CJ460" si="2590">R449</f>
        <v/>
      </c>
      <c r="CK449" s="857">
        <f t="shared" ref="CK449:CK460" si="2591">AC449+AX449+BS449+CA449+CH449</f>
        <v>0</v>
      </c>
      <c r="CL449" s="858" t="str">
        <f t="shared" ref="CL449" si="2592">IF(CJ449="RECHAZADO","RECHAZADO",IF(CJ449&lt;&gt;"",CJ449+CK449,""))</f>
        <v/>
      </c>
      <c r="CM449" s="155"/>
      <c r="CN449" s="859" t="str">
        <f t="shared" ref="CN449:CN460" si="2593">S449</f>
        <v/>
      </c>
      <c r="CO449" s="860">
        <f t="shared" ref="CO449:CO460" si="2594">AD449+AU449+BP449+BZ449+CG449</f>
        <v>0</v>
      </c>
      <c r="CP449" s="861" t="str">
        <f t="shared" ref="CP449" si="2595">IF(CN449="RECHAZADO","RECHAZADO",IF(CN449&lt;&gt;"",CN449+CO449,""))</f>
        <v/>
      </c>
      <c r="CQ449" s="156"/>
      <c r="CR449" s="862">
        <f t="shared" si="2515"/>
        <v>0</v>
      </c>
      <c r="CS449" s="855">
        <f>(W449*$DP$3)+X449+(AF449*$DQ$3)+(AK449*$DR$3)+(AP449*$DS$3)+AV449+(BA449*$DQ$3)+(BF449*$DR$3)+(BK449*$DS$3)+BQ449+BV449+BW449+CC449+CD449</f>
        <v>0</v>
      </c>
      <c r="CT449" s="861">
        <f t="shared" ref="CT449:CT460" si="2596">CR449+CS449</f>
        <v>0</v>
      </c>
      <c r="CU449" s="863"/>
      <c r="CV449" s="861" t="str">
        <f t="shared" ref="CV449" si="2597">IF(CU449&lt;&gt;"",IF(CT449=CU449,"OK","REVISAR"),"")</f>
        <v/>
      </c>
      <c r="DB449" s="864" t="str">
        <f t="shared" ref="DB449" si="2598">IF(F449&lt;&gt;"",IF(G449="CUMPLE",IF(P449="CUMPLE",IF(AB449="CUMPLE",IF(AY449="CUMPLE",IF(BT449="CUMPLE",IF(BY449="CUMPLE","HABILITADO","RECHAZADO"),"RECHAZADO"),"RECHAZADO"),"RECHAZADO"),"RECHAZADO"),"RECHAZADO"),"")</f>
        <v/>
      </c>
      <c r="DC449" s="865"/>
    </row>
    <row r="450" spans="1:107" x14ac:dyDescent="0.25">
      <c r="A450" s="1039"/>
      <c r="B450" s="870">
        <v>2</v>
      </c>
      <c r="C450" s="1039"/>
      <c r="D450" s="726"/>
      <c r="E450" s="871"/>
      <c r="F450" s="872">
        <v>17613055238</v>
      </c>
      <c r="G450" s="873" t="str">
        <f t="shared" ref="G450" si="2599">IF(F450&lt;&gt;"",IF(F450=$DV$4,"CUMPLE","RECHAZADO"),"")</f>
        <v>CUMPLE</v>
      </c>
      <c r="H450" s="874" t="s">
        <v>1538</v>
      </c>
      <c r="I450" s="880">
        <v>15808937886</v>
      </c>
      <c r="J450" s="208">
        <v>300369820</v>
      </c>
      <c r="K450" s="173">
        <f t="shared" si="2557"/>
        <v>300369820</v>
      </c>
      <c r="L450" s="724" t="e">
        <f t="shared" si="2558"/>
        <v>#DIV/0!</v>
      </c>
      <c r="M450" s="175" t="e">
        <f t="shared" si="2559"/>
        <v>#DIV/0!</v>
      </c>
      <c r="N450" s="176" t="e">
        <f t="shared" si="2560"/>
        <v>#DIV/0!</v>
      </c>
      <c r="O450" s="177" t="e">
        <f t="shared" si="2561"/>
        <v>#DIV/0!</v>
      </c>
      <c r="P450" s="178" t="str">
        <f>IF(H450&lt;&gt;"",IF(J450=K450,IF(H450="SI",IF(AND(I450&lt;=$DF$4,I450&gt;=($DF$4*0.9)),"CUMPLE","NO CUMPLE"),IF(I450=$DF$4,"CUMPLE","NO CUMPLE")),"NO CUMPLE"),"")</f>
        <v>CUMPLE</v>
      </c>
      <c r="Q450" s="725">
        <f t="shared" si="2562"/>
        <v>0</v>
      </c>
      <c r="R450" s="180">
        <f t="shared" si="2520"/>
        <v>16109307706</v>
      </c>
      <c r="S450" s="180">
        <f t="shared" si="2482"/>
        <v>15808937886</v>
      </c>
      <c r="T450" s="209"/>
      <c r="U450" s="209"/>
      <c r="V450" s="871"/>
      <c r="W450" s="874">
        <v>1247712</v>
      </c>
      <c r="X450" s="876">
        <v>1256446</v>
      </c>
      <c r="Y450" s="184">
        <f>ROUND(W450*$DP$4,0)</f>
        <v>66128736</v>
      </c>
      <c r="Z450" s="184">
        <f t="shared" si="2483"/>
        <v>1256446</v>
      </c>
      <c r="AA450" s="1044"/>
      <c r="AB450" s="185" t="str">
        <f>IF(W450&lt;&gt;"",IF((Y450/$DP$4)/$DN$4&lt;=$AA$20,"CUMPLE","RECHAZADO"),"")</f>
        <v>CUMPLE</v>
      </c>
      <c r="AC450" s="186">
        <f t="shared" si="2566"/>
        <v>67385182</v>
      </c>
      <c r="AD450" s="186">
        <f t="shared" si="2567"/>
        <v>66128736</v>
      </c>
      <c r="AE450" s="209"/>
      <c r="AF450" s="874">
        <v>187798</v>
      </c>
      <c r="AG450" s="184">
        <f>ROUND(AF450*$DQ$4,0)</f>
        <v>938990</v>
      </c>
      <c r="AH450" s="1044"/>
      <c r="AI450" s="185" t="str">
        <f>IF(AF450&lt;&gt;"",IF(AG450/$DQ$4&lt;=$AH$20,"CUMPLE","RECHAZADO"),"")</f>
        <v>CUMPLE</v>
      </c>
      <c r="AJ450" s="209"/>
      <c r="AK450" s="874">
        <v>149890</v>
      </c>
      <c r="AL450" s="184">
        <f>ROUND(AK450*$DR$4,0)</f>
        <v>7944170</v>
      </c>
      <c r="AM450" s="1044"/>
      <c r="AN450" s="185" t="str">
        <f>IF(AK450&lt;&gt;"",IF(AL450/$DR$4&lt;=$AM$20,"CUMPLE","RECHAZADO"),"")</f>
        <v>CUMPLE</v>
      </c>
      <c r="AO450" s="209"/>
      <c r="AP450" s="874"/>
      <c r="AQ450" s="184">
        <f>ROUND(AP450*$DS$4,0)</f>
        <v>0</v>
      </c>
      <c r="AR450" s="1044"/>
      <c r="AS450" s="185" t="str">
        <f>IF(AP450&lt;&gt;"",IF(AQ450/$DR$4&lt;=$AR$20,"CUMPLE","RECHAZADO"),"")</f>
        <v/>
      </c>
      <c r="AT450" s="185"/>
      <c r="AU450" s="194">
        <f t="shared" si="2571"/>
        <v>8883160</v>
      </c>
      <c r="AV450" s="874">
        <v>1687802</v>
      </c>
      <c r="AW450" s="877">
        <f t="shared" si="2572"/>
        <v>1687800</v>
      </c>
      <c r="AX450" s="877">
        <f t="shared" si="2573"/>
        <v>10570960</v>
      </c>
      <c r="AY450" s="877" t="str">
        <f t="shared" si="2574"/>
        <v>CUMPLE</v>
      </c>
      <c r="AZ450" s="871"/>
      <c r="BA450" s="874">
        <v>11263857</v>
      </c>
      <c r="BB450" s="184">
        <f>ROUND(BA450*$DQ$4,0)</f>
        <v>56319285</v>
      </c>
      <c r="BC450" s="184">
        <f t="shared" ref="BC450" si="2600">$BC$4</f>
        <v>92828885</v>
      </c>
      <c r="BD450" s="185" t="str">
        <f t="shared" si="2422"/>
        <v>CUMPLE</v>
      </c>
      <c r="BE450" s="209"/>
      <c r="BF450" s="874">
        <v>10582854</v>
      </c>
      <c r="BG450" s="184">
        <f>ROUND(BF450*$DR$4,0)</f>
        <v>560891262</v>
      </c>
      <c r="BH450" s="184">
        <f t="shared" ref="BH450" si="2601">$BH$4</f>
        <v>924495218</v>
      </c>
      <c r="BI450" s="185" t="str">
        <f t="shared" si="2578"/>
        <v>CUMPLE</v>
      </c>
      <c r="BJ450" s="209"/>
      <c r="BK450" s="874"/>
      <c r="BL450" s="184">
        <f>ROUND(BK450*$DS$4,0)</f>
        <v>0</v>
      </c>
      <c r="BM450" s="1044"/>
      <c r="BN450" s="185" t="str">
        <f>IF(BK450&lt;&gt;"",IF((BL450/$DR$4)/$DN$4&lt;=$BM$20,"CUMPLE","RECHAZADO"),"")</f>
        <v/>
      </c>
      <c r="BO450" s="878"/>
      <c r="BP450" s="194">
        <f t="shared" si="2580"/>
        <v>617210547</v>
      </c>
      <c r="BQ450" s="874">
        <v>117269999</v>
      </c>
      <c r="BR450" s="877">
        <f t="shared" si="2581"/>
        <v>117270004</v>
      </c>
      <c r="BS450" s="877">
        <f t="shared" si="2582"/>
        <v>734480551</v>
      </c>
      <c r="BT450" s="877" t="str">
        <f t="shared" si="2583"/>
        <v>CUMPLE</v>
      </c>
      <c r="BU450" s="871"/>
      <c r="BV450" s="874">
        <v>132487389</v>
      </c>
      <c r="BW450" s="874">
        <v>2517260</v>
      </c>
      <c r="BX450" s="194">
        <f t="shared" si="2584"/>
        <v>2517260</v>
      </c>
      <c r="BY450" s="194" t="str">
        <f>IF(BV450&lt;&gt;"",IF(AND(BV450/$DN$4&lt;=$BY$15,BV450/$DN$4&gt;=$BY$16),"CUMPLE","RECHAZADO"),"")</f>
        <v>CUMPLE</v>
      </c>
      <c r="BZ450" s="194">
        <f t="shared" si="2585"/>
        <v>132487389</v>
      </c>
      <c r="CA450" s="194">
        <f t="shared" si="2586"/>
        <v>135004649</v>
      </c>
      <c r="CB450" s="871"/>
      <c r="CC450" s="874"/>
      <c r="CD450" s="874"/>
      <c r="CE450" s="194">
        <f t="shared" si="2587"/>
        <v>0</v>
      </c>
      <c r="CF450" s="194" t="str">
        <f>IF(CC450&lt;&gt;"",IF(AND(CC450/$DN$4&lt;=$CF$15,CC450/$DS$4&gt;=$CF$16),"CUMPLE","RECHAZADO"),"")</f>
        <v/>
      </c>
      <c r="CG450" s="194">
        <f t="shared" si="2588"/>
        <v>0</v>
      </c>
      <c r="CH450" s="194">
        <f t="shared" si="2589"/>
        <v>0</v>
      </c>
      <c r="CI450" s="194"/>
      <c r="CJ450" s="232">
        <f t="shared" si="2590"/>
        <v>16109307706</v>
      </c>
      <c r="CK450" s="197">
        <f t="shared" si="2591"/>
        <v>947441342</v>
      </c>
      <c r="CL450" s="232">
        <f t="shared" si="2511"/>
        <v>17056749048</v>
      </c>
      <c r="CM450" s="871"/>
      <c r="CN450" s="200">
        <f t="shared" si="2593"/>
        <v>15808937886</v>
      </c>
      <c r="CO450" s="200">
        <f t="shared" si="2594"/>
        <v>824709832</v>
      </c>
      <c r="CP450" s="200">
        <f t="shared" si="2440"/>
        <v>16633647718</v>
      </c>
      <c r="CQ450" s="871"/>
      <c r="CR450" s="194">
        <f t="shared" si="2515"/>
        <v>16109307706</v>
      </c>
      <c r="CS450" s="194">
        <f>(W450*$DP$4)+X450+(AF450*$DQ$4)+(AK450*$DR$4)+(AP450*$DS$4)+AV450+(BA450*$DQ$4)+(BF450*$DR$4)+(BK450*$DS$4)+BQ450+BV450+BW450+CC450+CD450</f>
        <v>947441339</v>
      </c>
      <c r="CT450" s="200">
        <f t="shared" si="2596"/>
        <v>17056749045</v>
      </c>
      <c r="CU450" s="874">
        <v>17056749045</v>
      </c>
      <c r="CV450" s="200" t="str">
        <f t="shared" si="2443"/>
        <v>OK</v>
      </c>
      <c r="CW450" s="136"/>
      <c r="DB450" s="879" t="str">
        <f t="shared" si="2444"/>
        <v>HABILITADO</v>
      </c>
      <c r="DC450" s="487"/>
    </row>
    <row r="451" spans="1:107" hidden="1" x14ac:dyDescent="0.25">
      <c r="A451" s="1041"/>
      <c r="B451" s="167">
        <v>3</v>
      </c>
      <c r="C451" s="1043"/>
      <c r="D451" s="220"/>
      <c r="E451" s="156"/>
      <c r="F451" s="168"/>
      <c r="G451" s="169" t="str">
        <f t="shared" ref="G451" si="2602">IF(F451&lt;&gt;"",IF(F451=$DV$5,"CUMPLE","RECHAZADO"),"")</f>
        <v/>
      </c>
      <c r="H451" s="170"/>
      <c r="I451" s="221"/>
      <c r="J451" s="172"/>
      <c r="K451" s="827">
        <f t="shared" si="2557"/>
        <v>0</v>
      </c>
      <c r="L451" s="174" t="e">
        <f t="shared" si="2558"/>
        <v>#DIV/0!</v>
      </c>
      <c r="M451" s="175" t="e">
        <f t="shared" si="2559"/>
        <v>#DIV/0!</v>
      </c>
      <c r="N451" s="176" t="e">
        <f t="shared" si="2560"/>
        <v>#DIV/0!</v>
      </c>
      <c r="O451" s="177" t="e">
        <f t="shared" si="2561"/>
        <v>#DIV/0!</v>
      </c>
      <c r="P451" s="179" t="str">
        <f>IF(H451&lt;&gt;"",IF(J451=K451,IF(H451="SI",IF(AND(I451&lt;=$DF$5,I451&gt;=($DF$5*0.9)),"CUMPLE","NO CUMPLE"),IF(I451=$DF$5,"CUMPLE","NO CUMPLE")),"NO CUMPLE"),"")</f>
        <v/>
      </c>
      <c r="Q451" s="179">
        <f t="shared" si="2562"/>
        <v>0</v>
      </c>
      <c r="R451" s="828" t="str">
        <f t="shared" si="2520"/>
        <v/>
      </c>
      <c r="S451" s="828" t="str">
        <f t="shared" si="2482"/>
        <v/>
      </c>
      <c r="T451" s="181"/>
      <c r="U451" s="182"/>
      <c r="V451" s="155"/>
      <c r="W451" s="170"/>
      <c r="X451" s="183"/>
      <c r="Y451" s="829">
        <f>ROUND(W451*$DP$5,0)</f>
        <v>0</v>
      </c>
      <c r="Z451" s="829">
        <f t="shared" si="2483"/>
        <v>0</v>
      </c>
      <c r="AA451" s="1045"/>
      <c r="AB451" s="244" t="str">
        <f>IF(W451&lt;&gt;"",IF((Y451/$DP$5)/$DN$5&lt;=$AA$20,"CUMPLE","RECHAZADO"),"")</f>
        <v/>
      </c>
      <c r="AC451" s="830">
        <f t="shared" si="2566"/>
        <v>0</v>
      </c>
      <c r="AD451" s="830">
        <f t="shared" si="2567"/>
        <v>0</v>
      </c>
      <c r="AE451" s="181"/>
      <c r="AF451" s="170"/>
      <c r="AG451" s="829">
        <f>ROUND(AF451*$DQ$5,0)</f>
        <v>0</v>
      </c>
      <c r="AH451" s="1045"/>
      <c r="AI451" s="244" t="str">
        <f>IF(AF451&lt;&gt;"",IF(AG451/$DQ$5&lt;=$AH$20,"CUMPLE","RECHAZADO"),"")</f>
        <v/>
      </c>
      <c r="AJ451" s="181"/>
      <c r="AK451" s="170"/>
      <c r="AL451" s="829">
        <f>ROUND(AK451*$DR$5,0)</f>
        <v>0</v>
      </c>
      <c r="AM451" s="1045"/>
      <c r="AN451" s="244" t="str">
        <f>IF(AK451&lt;&gt;"",IF(AL451/$DR$5&lt;=$AM$20,"CUMPLE","RECHAZADO"),"")</f>
        <v/>
      </c>
      <c r="AO451" s="181"/>
      <c r="AP451" s="170"/>
      <c r="AQ451" s="829">
        <f>ROUND(AP451*$DS$5,0)</f>
        <v>0</v>
      </c>
      <c r="AR451" s="1045"/>
      <c r="AS451" s="244" t="str">
        <f>IF(AP451&lt;&gt;"",IF(AQ451/$DR$5&lt;=$AR$20,"CUMPLE","RECHAZADO"),"")</f>
        <v/>
      </c>
      <c r="AT451" s="187"/>
      <c r="AU451" s="831">
        <f t="shared" si="2571"/>
        <v>0</v>
      </c>
      <c r="AV451" s="170"/>
      <c r="AW451" s="832">
        <f t="shared" si="2572"/>
        <v>0</v>
      </c>
      <c r="AX451" s="832">
        <f t="shared" si="2573"/>
        <v>0</v>
      </c>
      <c r="AY451" s="832" t="str">
        <f t="shared" si="2574"/>
        <v xml:space="preserve"> </v>
      </c>
      <c r="AZ451" s="155"/>
      <c r="BA451" s="170"/>
      <c r="BB451" s="829">
        <f>ROUND(BA451*$DQ$5,0)</f>
        <v>0</v>
      </c>
      <c r="BC451" s="834">
        <f t="shared" ref="BC451" si="2603">$BC$5</f>
        <v>123465503</v>
      </c>
      <c r="BD451" s="729" t="str">
        <f t="shared" si="2422"/>
        <v/>
      </c>
      <c r="BE451" s="181"/>
      <c r="BF451" s="170"/>
      <c r="BG451" s="829">
        <f>ROUND(BF451*$DR$5,0)</f>
        <v>0</v>
      </c>
      <c r="BH451" s="829">
        <f t="shared" ref="BH451" si="2604">$BH$5</f>
        <v>1325724320</v>
      </c>
      <c r="BI451" s="729" t="str">
        <f t="shared" si="2578"/>
        <v/>
      </c>
      <c r="BJ451" s="181"/>
      <c r="BK451" s="170"/>
      <c r="BL451" s="829">
        <f>ROUND(BK451*$DS$5,0)</f>
        <v>0</v>
      </c>
      <c r="BM451" s="1045"/>
      <c r="BN451" s="244" t="str">
        <f>IF(BK451&lt;&gt;"",IF((BL451/$DR$5)/$DN$5&lt;=$BM$20,"CUMPLE","RECHAZADO"),"")</f>
        <v/>
      </c>
      <c r="BO451" s="193"/>
      <c r="BP451" s="831">
        <f t="shared" si="2580"/>
        <v>0</v>
      </c>
      <c r="BQ451" s="170"/>
      <c r="BR451" s="832">
        <f t="shared" si="2581"/>
        <v>0</v>
      </c>
      <c r="BS451" s="832">
        <f t="shared" si="2582"/>
        <v>0</v>
      </c>
      <c r="BT451" s="832" t="str">
        <f t="shared" si="2583"/>
        <v xml:space="preserve"> </v>
      </c>
      <c r="BU451" s="155"/>
      <c r="BV451" s="170"/>
      <c r="BW451" s="170"/>
      <c r="BX451" s="835">
        <f t="shared" si="2584"/>
        <v>0</v>
      </c>
      <c r="BY451" s="835" t="str">
        <f>IF(BV451&lt;&gt;"",IF(AND(BV451/$DN$5&lt;=$BY$15,BV451/$DN$5&gt;=$BY$16),"CUMPLE","RECHAZADO"),"")</f>
        <v/>
      </c>
      <c r="BZ451" s="835">
        <f t="shared" si="2585"/>
        <v>0</v>
      </c>
      <c r="CA451" s="835">
        <f t="shared" si="2586"/>
        <v>0</v>
      </c>
      <c r="CB451" s="155"/>
      <c r="CC451" s="170"/>
      <c r="CD451" s="170"/>
      <c r="CE451" s="835">
        <f t="shared" si="2587"/>
        <v>0</v>
      </c>
      <c r="CF451" s="835" t="str">
        <f>IF(CC451&lt;&gt;"",IF(AND(CC451/$DN$5&lt;=$CF$15,CC451/$DS$5&gt;=$CF$16),"CUMPLE","RECHAZADO"),"")</f>
        <v/>
      </c>
      <c r="CG451" s="835">
        <f t="shared" si="2588"/>
        <v>0</v>
      </c>
      <c r="CH451" s="835">
        <f t="shared" si="2589"/>
        <v>0</v>
      </c>
      <c r="CI451" s="195"/>
      <c r="CJ451" s="86" t="str">
        <f t="shared" si="2590"/>
        <v/>
      </c>
      <c r="CK451" s="836">
        <f t="shared" si="2591"/>
        <v>0</v>
      </c>
      <c r="CL451" s="837" t="str">
        <f t="shared" si="2511"/>
        <v/>
      </c>
      <c r="CM451" s="155"/>
      <c r="CN451" s="838" t="str">
        <f t="shared" si="2593"/>
        <v/>
      </c>
      <c r="CO451" s="839">
        <f t="shared" si="2594"/>
        <v>0</v>
      </c>
      <c r="CP451" s="840" t="str">
        <f t="shared" si="2440"/>
        <v/>
      </c>
      <c r="CQ451" s="156"/>
      <c r="CR451" s="841">
        <f t="shared" si="2515"/>
        <v>0</v>
      </c>
      <c r="CS451" s="835">
        <f>(W451*$DP$5)+X451+(AF451*$DQ$5)+(AK451*$DR$5)+(AP451*$DS$5)+AV451+(BA451*$DQ$5)+(BF451*$DR$5)+(BK451*$DS$5)+BQ451+BV451+BW451+CC451+CD451</f>
        <v>0</v>
      </c>
      <c r="CT451" s="840">
        <f t="shared" si="2596"/>
        <v>0</v>
      </c>
      <c r="CU451" s="842"/>
      <c r="CV451" s="840" t="str">
        <f t="shared" si="2443"/>
        <v/>
      </c>
      <c r="DB451" s="843" t="str">
        <f t="shared" si="2444"/>
        <v/>
      </c>
      <c r="DC451" s="844"/>
    </row>
    <row r="452" spans="1:107" hidden="1" x14ac:dyDescent="0.25">
      <c r="A452" s="1042"/>
      <c r="B452" s="750">
        <v>4</v>
      </c>
      <c r="C452" s="1043"/>
      <c r="D452" s="220"/>
      <c r="E452" s="156"/>
      <c r="F452" s="751"/>
      <c r="G452" s="752" t="str">
        <f t="shared" ref="G452" si="2605">IF(F452&lt;&gt;"",IF(F452=$DV$6,"CUMPLE","RECHAZADO"),"")</f>
        <v/>
      </c>
      <c r="H452" s="753"/>
      <c r="I452" s="754"/>
      <c r="J452" s="784"/>
      <c r="K452" s="756">
        <f t="shared" si="2557"/>
        <v>0</v>
      </c>
      <c r="L452" s="174" t="e">
        <f t="shared" si="2558"/>
        <v>#DIV/0!</v>
      </c>
      <c r="M452" s="175" t="e">
        <f t="shared" si="2559"/>
        <v>#DIV/0!</v>
      </c>
      <c r="N452" s="176" t="e">
        <f t="shared" si="2560"/>
        <v>#DIV/0!</v>
      </c>
      <c r="O452" s="177" t="e">
        <f t="shared" si="2561"/>
        <v>#DIV/0!</v>
      </c>
      <c r="P452" s="757" t="str">
        <f>IF(H452&lt;&gt;"",IF(J452=K452,IF(H452="SI",IF(AND(I452&lt;=$DF$6,I452&gt;=($DF$6*0.9)),"CUMPLE","NO CUMPLE"),IF(I452=$DF$6,"CUMPLE","NO CUMPLE")),"NO CUMPLE"),"")</f>
        <v/>
      </c>
      <c r="Q452" s="179">
        <f t="shared" si="2562"/>
        <v>0</v>
      </c>
      <c r="R452" s="758" t="str">
        <f t="shared" si="2520"/>
        <v/>
      </c>
      <c r="S452" s="758" t="str">
        <f t="shared" si="2482"/>
        <v/>
      </c>
      <c r="T452" s="759"/>
      <c r="U452" s="760"/>
      <c r="V452" s="155"/>
      <c r="W452" s="761"/>
      <c r="X452" s="762"/>
      <c r="Y452" s="763">
        <f>ROUND(W452*$DP$6,0)</f>
        <v>0</v>
      </c>
      <c r="Z452" s="763">
        <f t="shared" si="2483"/>
        <v>0</v>
      </c>
      <c r="AA452" s="1045"/>
      <c r="AB452" s="764" t="str">
        <f>IF(W452&lt;&gt;"",IF((Y452/$DP$6)/$DN$6&lt;=$AA$20,"CUMPLE","RECHAZADO"),"")</f>
        <v/>
      </c>
      <c r="AC452" s="765">
        <f t="shared" si="2566"/>
        <v>0</v>
      </c>
      <c r="AD452" s="765">
        <f t="shared" si="2567"/>
        <v>0</v>
      </c>
      <c r="AE452" s="759"/>
      <c r="AF452" s="761"/>
      <c r="AG452" s="763">
        <f>ROUND(AF452*$DQ$6,0)</f>
        <v>0</v>
      </c>
      <c r="AH452" s="1045"/>
      <c r="AI452" s="764" t="str">
        <f>IF(AF452&lt;&gt;"",IF(AG452/$DQ$6&lt;=$AH$20,"CUMPLE","RECHAZADO"),"")</f>
        <v/>
      </c>
      <c r="AJ452" s="759"/>
      <c r="AK452" s="761"/>
      <c r="AL452" s="763">
        <f>ROUND(AK452*$DR$6,0)</f>
        <v>0</v>
      </c>
      <c r="AM452" s="1045"/>
      <c r="AN452" s="764" t="str">
        <f>IF(AK452&lt;&gt;"",IF(AL452/$DR$6&lt;=$AM$20,"CUMPLE","RECHAZADO"),"")</f>
        <v/>
      </c>
      <c r="AO452" s="759"/>
      <c r="AP452" s="761"/>
      <c r="AQ452" s="763">
        <f>ROUND(AP452*$DS$6,0)</f>
        <v>0</v>
      </c>
      <c r="AR452" s="1045"/>
      <c r="AS452" s="764" t="str">
        <f>IF(AP452&lt;&gt;"",IF(AQ452/$DR$6&lt;=$AR$20,"CUMPLE","RECHAZADO"),"")</f>
        <v/>
      </c>
      <c r="AT452" s="766"/>
      <c r="AU452" s="767">
        <f t="shared" si="2571"/>
        <v>0</v>
      </c>
      <c r="AV452" s="753"/>
      <c r="AW452" s="768">
        <f t="shared" si="2572"/>
        <v>0</v>
      </c>
      <c r="AX452" s="768">
        <f t="shared" si="2573"/>
        <v>0</v>
      </c>
      <c r="AY452" s="768" t="str">
        <f>IF(AV452&lt;&gt;"",IF(AN452="CUMPLE","CUMPLE","NO CUMPLE"),"")</f>
        <v/>
      </c>
      <c r="AZ452" s="155"/>
      <c r="BA452" s="761"/>
      <c r="BB452" s="763">
        <f>ROUND(BA452*$DQ$6,0)</f>
        <v>0</v>
      </c>
      <c r="BC452" s="770">
        <f t="shared" ref="BC452" si="2606">$BC$6</f>
        <v>599037720</v>
      </c>
      <c r="BD452" s="164" t="str">
        <f t="shared" si="2422"/>
        <v/>
      </c>
      <c r="BE452" s="759"/>
      <c r="BF452" s="761"/>
      <c r="BG452" s="763">
        <f>ROUND(BF452*$DR$6,0)</f>
        <v>0</v>
      </c>
      <c r="BH452" s="763">
        <f t="shared" ref="BH452" si="2607">$BH$6</f>
        <v>1500854400</v>
      </c>
      <c r="BI452" s="164" t="str">
        <f t="shared" si="2578"/>
        <v/>
      </c>
      <c r="BJ452" s="759"/>
      <c r="BK452" s="761"/>
      <c r="BL452" s="763">
        <f>ROUND(BK452*$DS$6,0)</f>
        <v>0</v>
      </c>
      <c r="BM452" s="1045"/>
      <c r="BN452" s="764" t="str">
        <f>IF(BK452&lt;&gt;"",IF((BL452/$DR$6)/$DN$6&lt;=$BM$20,"CUMPLE","RECHAZADO"),"")</f>
        <v/>
      </c>
      <c r="BO452" s="771"/>
      <c r="BP452" s="767">
        <f t="shared" si="2580"/>
        <v>0</v>
      </c>
      <c r="BQ452" s="753"/>
      <c r="BR452" s="768">
        <f t="shared" si="2581"/>
        <v>0</v>
      </c>
      <c r="BS452" s="768">
        <f t="shared" si="2582"/>
        <v>0</v>
      </c>
      <c r="BT452" s="768" t="str">
        <f>IF(BQ452&lt;&gt;"",IF(BI452="CUMPLE","CUMPLE","NO CUMPLE"),"")</f>
        <v/>
      </c>
      <c r="BU452" s="155"/>
      <c r="BV452" s="753"/>
      <c r="BW452" s="753"/>
      <c r="BX452" s="772">
        <f t="shared" si="2584"/>
        <v>0</v>
      </c>
      <c r="BY452" s="772" t="str">
        <f>IF(BV452&lt;&gt;"",IF(AND(BV452/$DN$6&lt;=$BY$15,BV452/$DN$6&gt;=$BY$16),"CUMPLE","RECHAZADO"),"")</f>
        <v/>
      </c>
      <c r="BZ452" s="772">
        <f t="shared" si="2585"/>
        <v>0</v>
      </c>
      <c r="CA452" s="772">
        <f t="shared" si="2586"/>
        <v>0</v>
      </c>
      <c r="CB452" s="155"/>
      <c r="CC452" s="753"/>
      <c r="CD452" s="753"/>
      <c r="CE452" s="772">
        <f t="shared" si="2587"/>
        <v>0</v>
      </c>
      <c r="CF452" s="772" t="str">
        <f>IF(CC452&lt;&gt;"",IF(AND(CC452/$DN$6&lt;=$CF$15,CC452/$DS$6&gt;=$CF$16),"CUMPLE","RECHAZADO"),"")</f>
        <v/>
      </c>
      <c r="CG452" s="772">
        <f t="shared" si="2588"/>
        <v>0</v>
      </c>
      <c r="CH452" s="772">
        <f t="shared" si="2589"/>
        <v>0</v>
      </c>
      <c r="CI452" s="773"/>
      <c r="CJ452" s="774" t="str">
        <f t="shared" si="2590"/>
        <v/>
      </c>
      <c r="CK452" s="775">
        <f t="shared" si="2591"/>
        <v>0</v>
      </c>
      <c r="CL452" s="776" t="str">
        <f t="shared" si="2511"/>
        <v/>
      </c>
      <c r="CM452" s="155"/>
      <c r="CN452" s="777" t="str">
        <f t="shared" si="2593"/>
        <v/>
      </c>
      <c r="CO452" s="778">
        <f t="shared" si="2594"/>
        <v>0</v>
      </c>
      <c r="CP452" s="779" t="str">
        <f t="shared" si="2440"/>
        <v/>
      </c>
      <c r="CQ452" s="156"/>
      <c r="CR452" s="780">
        <f t="shared" si="2515"/>
        <v>0</v>
      </c>
      <c r="CS452" s="772">
        <f>(W452*$DP$6)+X452+(AF452*$DQ$6)+(AK452*$DR$6)+(AP452*$DS$6)+AV452+(BA452*$DQ$6)+(BF452*$DR$6)+(BK452*$DS$6)+BQ452+BV452+BW452+CC452+CD452</f>
        <v>0</v>
      </c>
      <c r="CT452" s="779">
        <f t="shared" si="2596"/>
        <v>0</v>
      </c>
      <c r="CU452" s="781"/>
      <c r="CV452" s="779" t="str">
        <f t="shared" si="2443"/>
        <v/>
      </c>
      <c r="DB452" s="782" t="str">
        <f t="shared" si="2444"/>
        <v/>
      </c>
      <c r="DC452" s="783"/>
    </row>
    <row r="453" spans="1:107" x14ac:dyDescent="0.25">
      <c r="A453" s="1039"/>
      <c r="B453" s="870">
        <v>5</v>
      </c>
      <c r="C453" s="1039"/>
      <c r="D453" s="726"/>
      <c r="E453" s="871"/>
      <c r="F453" s="872">
        <v>31011375408</v>
      </c>
      <c r="G453" s="873" t="str">
        <f t="shared" ref="G453" si="2608">IF(F453&lt;&gt;"",IF(F453=$DV$7,"CUMPLE","RECHAZADO"),"")</f>
        <v>CUMPLE</v>
      </c>
      <c r="H453" s="874" t="s">
        <v>1538</v>
      </c>
      <c r="I453" s="880">
        <v>27846036373</v>
      </c>
      <c r="J453" s="208">
        <v>529074691</v>
      </c>
      <c r="K453" s="173">
        <f t="shared" si="2557"/>
        <v>529074691</v>
      </c>
      <c r="L453" s="724" t="e">
        <f t="shared" si="2558"/>
        <v>#DIV/0!</v>
      </c>
      <c r="M453" s="175" t="e">
        <f t="shared" si="2559"/>
        <v>#DIV/0!</v>
      </c>
      <c r="N453" s="176" t="e">
        <f t="shared" si="2560"/>
        <v>#DIV/0!</v>
      </c>
      <c r="O453" s="177" t="e">
        <f t="shared" si="2561"/>
        <v>#DIV/0!</v>
      </c>
      <c r="P453" s="178" t="str">
        <f>IF(H453&lt;&gt;"",IF(J453=K453,IF(H453="SI",IF(AND(I453&lt;=$DF$7,I453&gt;=($DF$7*0.9)),"CUMPLE","NO CUMPLE"),IF(I453=$DF$7,"CUMPLE","NO CUMPLE")),"NO CUMPLE"),"")</f>
        <v>CUMPLE</v>
      </c>
      <c r="Q453" s="725">
        <f t="shared" si="2562"/>
        <v>0</v>
      </c>
      <c r="R453" s="180">
        <f t="shared" si="2520"/>
        <v>28375111064</v>
      </c>
      <c r="S453" s="180">
        <f t="shared" si="2482"/>
        <v>27846036373</v>
      </c>
      <c r="T453" s="209"/>
      <c r="U453" s="209"/>
      <c r="V453" s="871"/>
      <c r="W453" s="874">
        <v>1207865</v>
      </c>
      <c r="X453" s="876">
        <v>2432641</v>
      </c>
      <c r="Y453" s="184">
        <f>ROUND(W453*$DP$7,0)</f>
        <v>128033690</v>
      </c>
      <c r="Z453" s="184">
        <f t="shared" si="2483"/>
        <v>2432640</v>
      </c>
      <c r="AA453" s="1044"/>
      <c r="AB453" s="185" t="str">
        <f>IF(W453&lt;&gt;"",IF((Y453/$DP$7)/$DN$7&lt;=$AA$20,"CUMPLE","RECHAZADO"),"")</f>
        <v>CUMPLE</v>
      </c>
      <c r="AC453" s="186">
        <f t="shared" si="2566"/>
        <v>130466330</v>
      </c>
      <c r="AD453" s="186">
        <f t="shared" si="2567"/>
        <v>128033690</v>
      </c>
      <c r="AE453" s="209"/>
      <c r="AF453" s="874">
        <v>181577</v>
      </c>
      <c r="AG453" s="184">
        <f>ROUND(AF453*$DQ$7,0)</f>
        <v>6899926</v>
      </c>
      <c r="AH453" s="1044"/>
      <c r="AI453" s="185" t="str">
        <f>IF(AF453&lt;&gt;"",IF(AG453/$DQ$7&lt;=$AH$20,"CUMPLE","RECHAZADO"),"")</f>
        <v>CUMPLE</v>
      </c>
      <c r="AJ453" s="209"/>
      <c r="AK453" s="874">
        <v>144925</v>
      </c>
      <c r="AL453" s="184">
        <f>ROUND(AK453*$DR$7,0)</f>
        <v>15362050</v>
      </c>
      <c r="AM453" s="1044"/>
      <c r="AN453" s="185" t="str">
        <f>IF(AK453&lt;&gt;"",IF(AL453/$DR$7&lt;=$AM$20,"CUMPLE","RECHAZADO"),"")</f>
        <v>CUMPLE</v>
      </c>
      <c r="AO453" s="209"/>
      <c r="AP453" s="874"/>
      <c r="AQ453" s="184">
        <f>ROUND(AP453*$DS$7,0)</f>
        <v>0</v>
      </c>
      <c r="AR453" s="1044"/>
      <c r="AS453" s="185" t="str">
        <f>IF(AP453&lt;&gt;"",IF(AQ453/$DR$7&lt;=$AR$20,"CUMPLE","RECHAZADO"),"")</f>
        <v/>
      </c>
      <c r="AT453" s="185"/>
      <c r="AU453" s="194">
        <f t="shared" si="2571"/>
        <v>22261976</v>
      </c>
      <c r="AV453" s="874">
        <v>4229774</v>
      </c>
      <c r="AW453" s="877">
        <f t="shared" si="2572"/>
        <v>4229775</v>
      </c>
      <c r="AX453" s="877">
        <f t="shared" si="2573"/>
        <v>26491751</v>
      </c>
      <c r="AY453" s="877" t="str">
        <f>IF(AV453&lt;&gt;"",IF(AI453="CUMPLE",IF(AN453="CUMPLE","CUMPLE","NO CUMPLE"),"NO CUMPLE")," ")</f>
        <v>CUMPLE</v>
      </c>
      <c r="AZ453" s="871"/>
      <c r="BA453" s="874">
        <v>7953541</v>
      </c>
      <c r="BB453" s="184">
        <f>ROUND(BA453*$DQ$7,0)</f>
        <v>302234558</v>
      </c>
      <c r="BC453" s="184">
        <f t="shared" ref="BC453" si="2609">$BC$7</f>
        <v>512088380</v>
      </c>
      <c r="BD453" s="185" t="str">
        <f t="shared" si="2422"/>
        <v>CUMPLE</v>
      </c>
      <c r="BE453" s="209"/>
      <c r="BF453" s="874">
        <v>7472677</v>
      </c>
      <c r="BG453" s="184">
        <f>ROUND(BF453*$DR$7,0)</f>
        <v>792103762</v>
      </c>
      <c r="BH453" s="184">
        <f t="shared" ref="BH453" si="2610">$BH$7</f>
        <v>1342093772</v>
      </c>
      <c r="BI453" s="185" t="str">
        <f t="shared" si="2578"/>
        <v>CUMPLE</v>
      </c>
      <c r="BJ453" s="209"/>
      <c r="BK453" s="874"/>
      <c r="BL453" s="184">
        <f>ROUND(BK453*$DS$7,0)</f>
        <v>0</v>
      </c>
      <c r="BM453" s="1044"/>
      <c r="BN453" s="185" t="str">
        <f>IF(BK453&lt;&gt;"",IF((BL453/$DR$7)/$DN$7&lt;=$BM$20,"CUMPLE","RECHAZADO"),"")</f>
        <v/>
      </c>
      <c r="BO453" s="878"/>
      <c r="BP453" s="194">
        <f t="shared" si="2580"/>
        <v>1094338320</v>
      </c>
      <c r="BQ453" s="874">
        <v>207924282</v>
      </c>
      <c r="BR453" s="877">
        <f t="shared" si="2581"/>
        <v>207924281</v>
      </c>
      <c r="BS453" s="877">
        <f t="shared" si="2582"/>
        <v>1302262601</v>
      </c>
      <c r="BT453" s="877" t="str">
        <f>IF(BQ453&lt;&gt;"",IF(BD453="CUMPLE",IF(BI453="CUMPLE","CUMPLE","NO CUMPLE"),"NO CUMPLE")," ")</f>
        <v>CUMPLE</v>
      </c>
      <c r="BU453" s="871"/>
      <c r="BV453" s="874">
        <v>127025649</v>
      </c>
      <c r="BW453" s="874">
        <v>2413487</v>
      </c>
      <c r="BX453" s="194">
        <f t="shared" si="2584"/>
        <v>2413487</v>
      </c>
      <c r="BY453" s="194" t="str">
        <f>IF(BV453&lt;&gt;"",IF(AND(BV453/$DN$7&lt;=$BY$15,BV453/$DN$7&gt;=$BY$16),"CUMPLE","RECHAZADO"),"")</f>
        <v>CUMPLE</v>
      </c>
      <c r="BZ453" s="194">
        <f t="shared" si="2585"/>
        <v>127025649</v>
      </c>
      <c r="CA453" s="194">
        <f t="shared" si="2586"/>
        <v>129439136</v>
      </c>
      <c r="CB453" s="871"/>
      <c r="CC453" s="874"/>
      <c r="CD453" s="874"/>
      <c r="CE453" s="194">
        <f t="shared" si="2587"/>
        <v>0</v>
      </c>
      <c r="CF453" s="194" t="str">
        <f>IF(CC453&lt;&gt;"",IF(AND(CC453/$DN$7&lt;=$CF$15,CC453/$DS$7&gt;=$CF$16),"CUMPLE","RECHAZADO"),"")</f>
        <v/>
      </c>
      <c r="CG453" s="194">
        <f t="shared" si="2588"/>
        <v>0</v>
      </c>
      <c r="CH453" s="194">
        <f t="shared" si="2589"/>
        <v>0</v>
      </c>
      <c r="CI453" s="194"/>
      <c r="CJ453" s="232">
        <f t="shared" si="2590"/>
        <v>28375111064</v>
      </c>
      <c r="CK453" s="197">
        <f t="shared" si="2591"/>
        <v>1588659818</v>
      </c>
      <c r="CL453" s="232">
        <f t="shared" si="2511"/>
        <v>29963770882</v>
      </c>
      <c r="CM453" s="871"/>
      <c r="CN453" s="200">
        <f t="shared" si="2593"/>
        <v>27846036373</v>
      </c>
      <c r="CO453" s="200">
        <f t="shared" si="2594"/>
        <v>1371659635</v>
      </c>
      <c r="CP453" s="200">
        <f t="shared" si="2440"/>
        <v>29217696008</v>
      </c>
      <c r="CQ453" s="871"/>
      <c r="CR453" s="194">
        <f t="shared" si="2515"/>
        <v>28375111064</v>
      </c>
      <c r="CS453" s="194">
        <f>(W453*$DP$7)+X453+(AF453*$DQ$7)+(AK453*$DR$7)+(AP453*$DS$7)+AV453+(BA453*$DQ$7)+(BF453*$DR$7)+(BK453*$DS$7)+BQ453+BV453+BW453+CC453+CD453</f>
        <v>1588659819</v>
      </c>
      <c r="CT453" s="200">
        <f t="shared" si="2596"/>
        <v>29963770883</v>
      </c>
      <c r="CU453" s="874">
        <v>29963770883</v>
      </c>
      <c r="CV453" s="200" t="str">
        <f t="shared" si="2443"/>
        <v>OK</v>
      </c>
      <c r="CW453" s="136"/>
      <c r="DB453" s="879" t="str">
        <f t="shared" si="2444"/>
        <v>HABILITADO</v>
      </c>
      <c r="DC453" s="487"/>
    </row>
    <row r="454" spans="1:107" hidden="1" x14ac:dyDescent="0.25">
      <c r="A454" s="1041"/>
      <c r="B454" s="167">
        <v>6</v>
      </c>
      <c r="C454" s="1043"/>
      <c r="D454" s="220"/>
      <c r="E454" s="156"/>
      <c r="F454" s="168"/>
      <c r="G454" s="169" t="str">
        <f t="shared" ref="G454" si="2611">IF(F454&lt;&gt;"",IF(F454=$DV$8,"CUMPLE","RECHAZADO"),"")</f>
        <v/>
      </c>
      <c r="H454" s="170"/>
      <c r="I454" s="221"/>
      <c r="J454" s="172"/>
      <c r="K454" s="827">
        <f t="shared" si="2557"/>
        <v>0</v>
      </c>
      <c r="L454" s="174" t="e">
        <f t="shared" si="2558"/>
        <v>#DIV/0!</v>
      </c>
      <c r="M454" s="175" t="e">
        <f t="shared" si="2559"/>
        <v>#DIV/0!</v>
      </c>
      <c r="N454" s="176" t="e">
        <f t="shared" si="2560"/>
        <v>#DIV/0!</v>
      </c>
      <c r="O454" s="177" t="e">
        <f t="shared" si="2561"/>
        <v>#DIV/0!</v>
      </c>
      <c r="P454" s="179" t="str">
        <f>IF(H454&lt;&gt;"",IF(J454=K454,IF(H454="SI",IF(AND(I454&lt;=$DF$8,I454&gt;=($DF$8*0.9)),"CUMPLE","NO CUMPLE"),IF(I454=$DF$8,"CUMPLE","NO CUMPLE")),"NO CUMPLE"),"")</f>
        <v/>
      </c>
      <c r="Q454" s="179">
        <f t="shared" si="2562"/>
        <v>0</v>
      </c>
      <c r="R454" s="828" t="str">
        <f t="shared" si="2520"/>
        <v/>
      </c>
      <c r="S454" s="828" t="str">
        <f t="shared" si="2482"/>
        <v/>
      </c>
      <c r="T454" s="181"/>
      <c r="U454" s="182"/>
      <c r="V454" s="155"/>
      <c r="W454" s="170"/>
      <c r="X454" s="183"/>
      <c r="Y454" s="829">
        <f>ROUND(W454*$DP$8,0)</f>
        <v>0</v>
      </c>
      <c r="Z454" s="829">
        <f t="shared" si="2483"/>
        <v>0</v>
      </c>
      <c r="AA454" s="1045"/>
      <c r="AB454" s="244" t="str">
        <f>IF(W454&lt;&gt;"",IF((Y454/$DP$8)/$DN$8&lt;=$AA$20,"CUMPLE","RECHAZADO"),"")</f>
        <v/>
      </c>
      <c r="AC454" s="830">
        <f t="shared" si="2566"/>
        <v>0</v>
      </c>
      <c r="AD454" s="830">
        <f t="shared" si="2567"/>
        <v>0</v>
      </c>
      <c r="AE454" s="181"/>
      <c r="AF454" s="170"/>
      <c r="AG454" s="829">
        <f>ROUND(AF454*$DQ$8,0)</f>
        <v>0</v>
      </c>
      <c r="AH454" s="1045"/>
      <c r="AI454" s="244" t="str">
        <f>IF(AF454&lt;&gt;"",IF(AG454/$DQ$8&lt;=$AH$20,"CUMPLE","RECHAZADO"),"")</f>
        <v/>
      </c>
      <c r="AJ454" s="181"/>
      <c r="AK454" s="170"/>
      <c r="AL454" s="829">
        <f>ROUND(AK454*$DR$8,0)</f>
        <v>0</v>
      </c>
      <c r="AM454" s="1045"/>
      <c r="AN454" s="244" t="str">
        <f>IF(AK454&lt;&gt;"",IF(AL454/$DR$8&lt;=$AM$20,"CUMPLE","RECHAZADO"),"")</f>
        <v/>
      </c>
      <c r="AO454" s="181"/>
      <c r="AP454" s="170"/>
      <c r="AQ454" s="829">
        <f>ROUND(AP454*$DS$8,0)</f>
        <v>0</v>
      </c>
      <c r="AR454" s="1045"/>
      <c r="AS454" s="244" t="str">
        <f>IF(AP454&lt;&gt;"",IF(AQ454/$DR$8&lt;=$AR$20,"CUMPLE","RECHAZADO"),"")</f>
        <v/>
      </c>
      <c r="AT454" s="187"/>
      <c r="AU454" s="831">
        <f t="shared" si="2571"/>
        <v>0</v>
      </c>
      <c r="AV454" s="170"/>
      <c r="AW454" s="832">
        <f t="shared" si="2572"/>
        <v>0</v>
      </c>
      <c r="AX454" s="832">
        <f t="shared" si="2573"/>
        <v>0</v>
      </c>
      <c r="AY454" s="832" t="str">
        <f>IF(AV454&lt;&gt;"",IF(AN454="CUMPLE","CUMPLE","NO CUMPLE"),"")</f>
        <v/>
      </c>
      <c r="AZ454" s="155"/>
      <c r="BA454" s="170"/>
      <c r="BB454" s="829">
        <f>ROUND(BA454*$DQ$8,0)</f>
        <v>0</v>
      </c>
      <c r="BC454" s="834">
        <f t="shared" ref="BC454" si="2612">$BC$8</f>
        <v>282572794</v>
      </c>
      <c r="BD454" s="729" t="str">
        <f t="shared" si="2422"/>
        <v/>
      </c>
      <c r="BE454" s="181"/>
      <c r="BF454" s="170"/>
      <c r="BG454" s="829">
        <f>ROUND(BF454*$DR$8,0)</f>
        <v>0</v>
      </c>
      <c r="BH454" s="829">
        <f t="shared" ref="BH454" si="2613">$BH$8</f>
        <v>1099881666</v>
      </c>
      <c r="BI454" s="729" t="str">
        <f t="shared" si="2578"/>
        <v/>
      </c>
      <c r="BJ454" s="181"/>
      <c r="BK454" s="170"/>
      <c r="BL454" s="829">
        <f>ROUND(BK454*$DS$8,0)</f>
        <v>0</v>
      </c>
      <c r="BM454" s="1045"/>
      <c r="BN454" s="244" t="str">
        <f>IF(BK454&lt;&gt;"",IF((BL454/$DR$8)/$DN$8&lt;=$BM$20,"CUMPLE","RECHAZADO"),"")</f>
        <v/>
      </c>
      <c r="BO454" s="193"/>
      <c r="BP454" s="831">
        <f t="shared" si="2580"/>
        <v>0</v>
      </c>
      <c r="BQ454" s="170"/>
      <c r="BR454" s="832">
        <f t="shared" si="2581"/>
        <v>0</v>
      </c>
      <c r="BS454" s="832">
        <f t="shared" si="2582"/>
        <v>0</v>
      </c>
      <c r="BT454" s="832" t="str">
        <f>IF(BQ454&lt;&gt;"",IF(BI454="CUMPLE","CUMPLE","NO CUMPLE"),"")</f>
        <v/>
      </c>
      <c r="BU454" s="155"/>
      <c r="BV454" s="170"/>
      <c r="BW454" s="170"/>
      <c r="BX454" s="835">
        <f t="shared" si="2584"/>
        <v>0</v>
      </c>
      <c r="BY454" s="835" t="str">
        <f>IF(BV454&lt;&gt;"",IF(AND(BV454/$DN$8&lt;=$BY$15,BV454/$DN$8&gt;=$BY$16),"CUMPLE","RECHAZADO"),"")</f>
        <v/>
      </c>
      <c r="BZ454" s="835">
        <f t="shared" si="2585"/>
        <v>0</v>
      </c>
      <c r="CA454" s="835">
        <f t="shared" si="2586"/>
        <v>0</v>
      </c>
      <c r="CB454" s="155"/>
      <c r="CC454" s="170"/>
      <c r="CD454" s="170"/>
      <c r="CE454" s="835">
        <f t="shared" si="2587"/>
        <v>0</v>
      </c>
      <c r="CF454" s="835" t="str">
        <f>IF(CC454&lt;&gt;"",IF(AND(CC454/$DN$8&lt;=$CF$15,CC454/$DS$8&gt;=$CF$16),"CUMPLE","RECHAZADO"),"")</f>
        <v/>
      </c>
      <c r="CG454" s="835">
        <f t="shared" si="2588"/>
        <v>0</v>
      </c>
      <c r="CH454" s="835">
        <f t="shared" si="2589"/>
        <v>0</v>
      </c>
      <c r="CI454" s="195"/>
      <c r="CJ454" s="86" t="str">
        <f t="shared" si="2590"/>
        <v/>
      </c>
      <c r="CK454" s="836">
        <f t="shared" si="2591"/>
        <v>0</v>
      </c>
      <c r="CL454" s="837" t="str">
        <f t="shared" si="2511"/>
        <v/>
      </c>
      <c r="CM454" s="155"/>
      <c r="CN454" s="838" t="str">
        <f t="shared" si="2593"/>
        <v/>
      </c>
      <c r="CO454" s="839">
        <f t="shared" si="2594"/>
        <v>0</v>
      </c>
      <c r="CP454" s="840" t="str">
        <f t="shared" si="2440"/>
        <v/>
      </c>
      <c r="CQ454" s="156"/>
      <c r="CR454" s="841">
        <f t="shared" si="2515"/>
        <v>0</v>
      </c>
      <c r="CS454" s="835">
        <f>(W454*$DP$8)+X454+(AF454*$DQ$8)+(AK454*$DR$8)+(AP454*$DS$8)+AV454+(BA454*$DQ$8)+(BF454*$DR$8)+(BK454*$DS$8)+BQ454+BV454+BW454+CC454+CD454</f>
        <v>0</v>
      </c>
      <c r="CT454" s="840">
        <f t="shared" si="2596"/>
        <v>0</v>
      </c>
      <c r="CU454" s="842"/>
      <c r="CV454" s="840" t="str">
        <f t="shared" si="2443"/>
        <v/>
      </c>
      <c r="DB454" s="843" t="str">
        <f t="shared" si="2444"/>
        <v/>
      </c>
      <c r="DC454" s="844"/>
    </row>
    <row r="455" spans="1:107" hidden="1" x14ac:dyDescent="0.25">
      <c r="A455" s="1042"/>
      <c r="B455" s="750">
        <v>7</v>
      </c>
      <c r="C455" s="1043"/>
      <c r="D455" s="220"/>
      <c r="E455" s="156"/>
      <c r="F455" s="751"/>
      <c r="G455" s="752" t="str">
        <f t="shared" ref="G455" si="2614">IF(F455&lt;&gt;"",IF(F455=$DV$9,"CUMPLE","RECHAZADO"),"")</f>
        <v/>
      </c>
      <c r="H455" s="753"/>
      <c r="I455" s="754"/>
      <c r="J455" s="784"/>
      <c r="K455" s="756">
        <f t="shared" si="2557"/>
        <v>0</v>
      </c>
      <c r="L455" s="174" t="e">
        <f t="shared" si="2558"/>
        <v>#DIV/0!</v>
      </c>
      <c r="M455" s="175" t="e">
        <f t="shared" si="2559"/>
        <v>#DIV/0!</v>
      </c>
      <c r="N455" s="176" t="e">
        <f t="shared" si="2560"/>
        <v>#DIV/0!</v>
      </c>
      <c r="O455" s="177" t="e">
        <f t="shared" si="2561"/>
        <v>#DIV/0!</v>
      </c>
      <c r="P455" s="757" t="str">
        <f>IF(H455&lt;&gt;"",IF(J455=K455,IF(H455="SI",IF(AND(I455&lt;=$DF$9,I455&gt;=($DF$9*0.9)),"CUMPLE","NO CUMPLE"),IF(I455=$DF$9,"CUMPLE","NO CUMPLE")),"NO CUMPLE"),"")</f>
        <v/>
      </c>
      <c r="Q455" s="179">
        <f t="shared" si="2562"/>
        <v>0</v>
      </c>
      <c r="R455" s="758" t="str">
        <f t="shared" si="2520"/>
        <v/>
      </c>
      <c r="S455" s="758" t="str">
        <f t="shared" si="2482"/>
        <v/>
      </c>
      <c r="T455" s="759"/>
      <c r="U455" s="760"/>
      <c r="V455" s="155"/>
      <c r="W455" s="761"/>
      <c r="X455" s="762"/>
      <c r="Y455" s="763">
        <f>ROUND(W455*$DP$9,0)</f>
        <v>0</v>
      </c>
      <c r="Z455" s="763">
        <f t="shared" si="2483"/>
        <v>0</v>
      </c>
      <c r="AA455" s="1045"/>
      <c r="AB455" s="764" t="str">
        <f>IF(W455&lt;&gt;"",IF((Y455/$DP$9)/$DN$9&lt;=$AA$20,"CUMPLE","RECHAZADO"),"")</f>
        <v/>
      </c>
      <c r="AC455" s="765">
        <f t="shared" si="2566"/>
        <v>0</v>
      </c>
      <c r="AD455" s="765">
        <f t="shared" si="2567"/>
        <v>0</v>
      </c>
      <c r="AE455" s="759"/>
      <c r="AF455" s="761"/>
      <c r="AG455" s="763">
        <f>ROUND(AF455*$DQ$9,0)</f>
        <v>0</v>
      </c>
      <c r="AH455" s="1045"/>
      <c r="AI455" s="764" t="str">
        <f>IF(AF455&lt;&gt;"",IF(AG455/$DQ$9&lt;=$AH$20,"CUMPLE","RECHAZADO"),"")</f>
        <v/>
      </c>
      <c r="AJ455" s="759"/>
      <c r="AK455" s="761"/>
      <c r="AL455" s="763">
        <f>ROUND(AK455*$DR$9,0)</f>
        <v>0</v>
      </c>
      <c r="AM455" s="1045"/>
      <c r="AN455" s="764" t="str">
        <f>IF(AK455&lt;&gt;"",IF(AL455/$DR$9&lt;=$AM$20,"CUMPLE","RECHAZADO"),"")</f>
        <v/>
      </c>
      <c r="AO455" s="759"/>
      <c r="AP455" s="761"/>
      <c r="AQ455" s="763">
        <f>ROUND(AP455*$DS$9,0)</f>
        <v>0</v>
      </c>
      <c r="AR455" s="1045"/>
      <c r="AS455" s="764" t="str">
        <f>IF(AP455&lt;&gt;"",IF(AQ455/$DR$9&lt;=$AR$20,"CUMPLE","RECHAZADO"),"")</f>
        <v/>
      </c>
      <c r="AT455" s="766"/>
      <c r="AU455" s="767">
        <f t="shared" si="2571"/>
        <v>0</v>
      </c>
      <c r="AV455" s="753"/>
      <c r="AW455" s="768">
        <f t="shared" si="2572"/>
        <v>0</v>
      </c>
      <c r="AX455" s="768">
        <f t="shared" si="2573"/>
        <v>0</v>
      </c>
      <c r="AY455" s="768" t="str">
        <f t="shared" ref="AY455:AY459" si="2615">IF(AV455&lt;&gt;"",IF(AI455="CUMPLE",IF(AN455="CUMPLE","CUMPLE","NO CUMPLE"),"NO CUMPLE")," ")</f>
        <v xml:space="preserve"> </v>
      </c>
      <c r="AZ455" s="155"/>
      <c r="BA455" s="761"/>
      <c r="BB455" s="763">
        <f>ROUND(BA455*$DQ$9,0)</f>
        <v>0</v>
      </c>
      <c r="BC455" s="770">
        <f t="shared" ref="BC455" si="2616">$BC$9</f>
        <v>498219200</v>
      </c>
      <c r="BD455" s="164" t="str">
        <f t="shared" si="2422"/>
        <v/>
      </c>
      <c r="BE455" s="759"/>
      <c r="BF455" s="761"/>
      <c r="BG455" s="763">
        <f>ROUND(BF455*$DR$9,0)</f>
        <v>0</v>
      </c>
      <c r="BH455" s="763">
        <f t="shared" ref="BH455" si="2617">$BH$9</f>
        <v>1243383400</v>
      </c>
      <c r="BI455" s="164" t="str">
        <f t="shared" si="2578"/>
        <v/>
      </c>
      <c r="BJ455" s="759"/>
      <c r="BK455" s="761"/>
      <c r="BL455" s="763">
        <f>ROUND(BK455*$DS$9,0)</f>
        <v>0</v>
      </c>
      <c r="BM455" s="1045"/>
      <c r="BN455" s="764" t="str">
        <f>IF(BK455&lt;&gt;"",IF((BL455/$DR$9)/$DN$9&lt;=$BM$20,"CUMPLE","RECHAZADO"),"")</f>
        <v/>
      </c>
      <c r="BO455" s="771"/>
      <c r="BP455" s="767">
        <f t="shared" si="2580"/>
        <v>0</v>
      </c>
      <c r="BQ455" s="753"/>
      <c r="BR455" s="768">
        <f t="shared" si="2581"/>
        <v>0</v>
      </c>
      <c r="BS455" s="768">
        <f t="shared" si="2582"/>
        <v>0</v>
      </c>
      <c r="BT455" s="768" t="str">
        <f t="shared" ref="BT455:BT459" si="2618">IF(BQ455&lt;&gt;"",IF(BD455="CUMPLE",IF(BI455="CUMPLE","CUMPLE","NO CUMPLE"),"NO CUMPLE")," ")</f>
        <v xml:space="preserve"> </v>
      </c>
      <c r="BU455" s="155"/>
      <c r="BV455" s="753"/>
      <c r="BW455" s="753"/>
      <c r="BX455" s="772">
        <f t="shared" si="2584"/>
        <v>0</v>
      </c>
      <c r="BY455" s="772" t="str">
        <f>IF(BV455&lt;&gt;"",IF(AND(BV455/$DN$9&lt;=$BY$15,BV455/$DN$9&gt;=$BY$16),"CUMPLE","RECHAZADO"),"")</f>
        <v/>
      </c>
      <c r="BZ455" s="772">
        <f t="shared" si="2585"/>
        <v>0</v>
      </c>
      <c r="CA455" s="772">
        <f t="shared" si="2586"/>
        <v>0</v>
      </c>
      <c r="CB455" s="155"/>
      <c r="CC455" s="753"/>
      <c r="CD455" s="753"/>
      <c r="CE455" s="772">
        <f t="shared" si="2587"/>
        <v>0</v>
      </c>
      <c r="CF455" s="772" t="str">
        <f>IF(CC455&lt;&gt;"",IF(AND(CC455/$DN$9&lt;=$CF$15,CC455/$DS$9&gt;=$CF$16),"CUMPLE","RECHAZADO"),"")</f>
        <v/>
      </c>
      <c r="CG455" s="772">
        <f t="shared" si="2588"/>
        <v>0</v>
      </c>
      <c r="CH455" s="772">
        <f t="shared" si="2589"/>
        <v>0</v>
      </c>
      <c r="CI455" s="773"/>
      <c r="CJ455" s="774" t="str">
        <f t="shared" si="2590"/>
        <v/>
      </c>
      <c r="CK455" s="775">
        <f t="shared" si="2591"/>
        <v>0</v>
      </c>
      <c r="CL455" s="776" t="str">
        <f t="shared" si="2511"/>
        <v/>
      </c>
      <c r="CM455" s="155"/>
      <c r="CN455" s="777" t="str">
        <f t="shared" si="2593"/>
        <v/>
      </c>
      <c r="CO455" s="778">
        <f t="shared" si="2594"/>
        <v>0</v>
      </c>
      <c r="CP455" s="779" t="str">
        <f t="shared" si="2440"/>
        <v/>
      </c>
      <c r="CQ455" s="156"/>
      <c r="CR455" s="780">
        <f t="shared" si="2515"/>
        <v>0</v>
      </c>
      <c r="CS455" s="772">
        <f>(W455*$DP$9)+X455+(AF455*$DQ$9)+(AK455*$DR$9)+(AP455*$DS$9)+AV455+(BA455*$DQ$9)+(BF455*$DR$9)+(BK455*$DS$9)+BQ455+BV455+BW455+CC455+CD455</f>
        <v>0</v>
      </c>
      <c r="CT455" s="779">
        <f t="shared" si="2596"/>
        <v>0</v>
      </c>
      <c r="CU455" s="781"/>
      <c r="CV455" s="779" t="str">
        <f t="shared" si="2443"/>
        <v/>
      </c>
      <c r="DB455" s="782" t="str">
        <f t="shared" si="2444"/>
        <v/>
      </c>
      <c r="DC455" s="783"/>
    </row>
    <row r="456" spans="1:107" x14ac:dyDescent="0.25">
      <c r="A456" s="1039"/>
      <c r="B456" s="870">
        <v>8</v>
      </c>
      <c r="C456" s="1039"/>
      <c r="D456" s="726"/>
      <c r="E456" s="871"/>
      <c r="F456" s="872">
        <v>19803878581</v>
      </c>
      <c r="G456" s="873" t="str">
        <f t="shared" ref="G456" si="2619">IF(F456&lt;&gt;"",IF(F456=$DV$10,"CUMPLE","RECHAZADO"),"")</f>
        <v>CUMPLE</v>
      </c>
      <c r="H456" s="874" t="s">
        <v>1538</v>
      </c>
      <c r="I456" s="880">
        <v>17651295988</v>
      </c>
      <c r="J456" s="208">
        <v>335374624</v>
      </c>
      <c r="K456" s="173">
        <f t="shared" si="2557"/>
        <v>335374624</v>
      </c>
      <c r="L456" s="724" t="e">
        <f t="shared" si="2558"/>
        <v>#DIV/0!</v>
      </c>
      <c r="M456" s="175" t="e">
        <f t="shared" si="2559"/>
        <v>#DIV/0!</v>
      </c>
      <c r="N456" s="176" t="e">
        <f t="shared" si="2560"/>
        <v>#DIV/0!</v>
      </c>
      <c r="O456" s="177" t="e">
        <f t="shared" si="2561"/>
        <v>#DIV/0!</v>
      </c>
      <c r="P456" s="178" t="str">
        <f>IF(H456&lt;&gt;"",IF(J456=K456,IF(H456="SI",IF(AND(I456&lt;=$DF$10,I456&gt;=($DF$10*0.9)),"CUMPLE","NO CUMPLE"),IF(I456=$DF$10,"CUMPLE","NO CUMPLE")),"NO CUMPLE"),"")</f>
        <v>CUMPLE</v>
      </c>
      <c r="Q456" s="725">
        <f t="shared" si="2562"/>
        <v>0</v>
      </c>
      <c r="R456" s="180">
        <f t="shared" si="2520"/>
        <v>17986670612</v>
      </c>
      <c r="S456" s="180">
        <f t="shared" si="2482"/>
        <v>17651295988</v>
      </c>
      <c r="T456" s="209"/>
      <c r="U456" s="209"/>
      <c r="V456" s="871"/>
      <c r="W456" s="874">
        <v>1200309</v>
      </c>
      <c r="X456" s="876">
        <v>1482382</v>
      </c>
      <c r="Y456" s="184">
        <f>ROUND(W456*$DP$10,0)</f>
        <v>78020085</v>
      </c>
      <c r="Z456" s="184">
        <f t="shared" si="2483"/>
        <v>1482382</v>
      </c>
      <c r="AA456" s="1044"/>
      <c r="AB456" s="185" t="str">
        <f>IF(W456&lt;&gt;"",IF((Y456/$DP$10)/$DN$10&lt;=$AA$20,"CUMPLE","RECHAZADO"),"")</f>
        <v>CUMPLE</v>
      </c>
      <c r="AC456" s="186">
        <f t="shared" si="2566"/>
        <v>79502467</v>
      </c>
      <c r="AD456" s="186">
        <f t="shared" si="2567"/>
        <v>78020085</v>
      </c>
      <c r="AE456" s="209"/>
      <c r="AF456" s="874">
        <v>180589</v>
      </c>
      <c r="AG456" s="184">
        <f>ROUND(AF456*$DQ$10,0)</f>
        <v>2347657</v>
      </c>
      <c r="AH456" s="1044"/>
      <c r="AI456" s="185" t="str">
        <f>IF(AF456&lt;&gt;"",IF(AG456/$DQ$10&lt;=$AH$20,"CUMPLE","RECHAZADO"),"")</f>
        <v>CUMPLE</v>
      </c>
      <c r="AJ456" s="209"/>
      <c r="AK456" s="874">
        <v>144137</v>
      </c>
      <c r="AL456" s="184">
        <f>ROUND(AK456*$DR$10,0)</f>
        <v>9368905</v>
      </c>
      <c r="AM456" s="1044"/>
      <c r="AN456" s="185" t="str">
        <f>IF(AK456&lt;&gt;"",IF(AL456/$DR$10&lt;=$AM$20,"CUMPLE","RECHAZADO"),"")</f>
        <v>CUMPLE</v>
      </c>
      <c r="AO456" s="209"/>
      <c r="AP456" s="874"/>
      <c r="AQ456" s="184">
        <f>ROUND(AP456*$DS$10,0)</f>
        <v>0</v>
      </c>
      <c r="AR456" s="1044"/>
      <c r="AS456" s="185" t="str">
        <f>IF(AP456&lt;&gt;"",IF(AQ456/$DR$10&lt;=$AR$20,"CUMPLE","RECHAZADO"),"")</f>
        <v/>
      </c>
      <c r="AT456" s="185"/>
      <c r="AU456" s="194">
        <f t="shared" si="2571"/>
        <v>11716562</v>
      </c>
      <c r="AV456" s="874">
        <v>2226145</v>
      </c>
      <c r="AW456" s="877">
        <f t="shared" si="2572"/>
        <v>2226147</v>
      </c>
      <c r="AX456" s="877">
        <f t="shared" si="2573"/>
        <v>13942709</v>
      </c>
      <c r="AY456" s="877" t="str">
        <f t="shared" si="2615"/>
        <v>CUMPLE</v>
      </c>
      <c r="AZ456" s="871"/>
      <c r="BA456" s="874">
        <v>9902044</v>
      </c>
      <c r="BB456" s="184">
        <f>ROUND(BA456*$DQ$10,0)</f>
        <v>128726572</v>
      </c>
      <c r="BC456" s="184">
        <f t="shared" ref="BC456" si="2620">$BC$10</f>
        <v>220195976</v>
      </c>
      <c r="BD456" s="185" t="str">
        <f t="shared" si="2422"/>
        <v>CUMPLE</v>
      </c>
      <c r="BE456" s="209"/>
      <c r="BF456" s="874">
        <v>9303375</v>
      </c>
      <c r="BG456" s="184">
        <f>ROUND(BF456*$DR$10,0)</f>
        <v>604719375</v>
      </c>
      <c r="BH456" s="184">
        <f t="shared" ref="BH456" si="2621">$BH$10</f>
        <v>1034415590</v>
      </c>
      <c r="BI456" s="185" t="str">
        <f t="shared" si="2578"/>
        <v>CUMPLE</v>
      </c>
      <c r="BJ456" s="209"/>
      <c r="BK456" s="874"/>
      <c r="BL456" s="184">
        <f>ROUND(BK456*$DS$10,0)</f>
        <v>0</v>
      </c>
      <c r="BM456" s="1044"/>
      <c r="BN456" s="185" t="str">
        <f>IF(BK456&lt;&gt;"",IF((BL456/$DR$10)/$DN$10&lt;=$BM$20,"CUMPLE","RECHAZADO"),"")</f>
        <v/>
      </c>
      <c r="BO456" s="878"/>
      <c r="BP456" s="194">
        <f t="shared" si="2580"/>
        <v>733445947</v>
      </c>
      <c r="BQ456" s="874">
        <v>139354725</v>
      </c>
      <c r="BR456" s="877">
        <f t="shared" si="2581"/>
        <v>139354730</v>
      </c>
      <c r="BS456" s="877">
        <f t="shared" si="2582"/>
        <v>872800677</v>
      </c>
      <c r="BT456" s="877" t="str">
        <f t="shared" si="2618"/>
        <v>CUMPLE</v>
      </c>
      <c r="BU456" s="871"/>
      <c r="BV456" s="874">
        <v>135500942</v>
      </c>
      <c r="BW456" s="874">
        <v>2574518</v>
      </c>
      <c r="BX456" s="194">
        <f t="shared" si="2584"/>
        <v>2574518</v>
      </c>
      <c r="BY456" s="194" t="str">
        <f>IF(BV456&lt;&gt;"",IF(AND(BV456/$DN$10&lt;=$BY$15,BV456/$DN$10&gt;=$BY$16),"CUMPLE","RECHAZADO"),"")</f>
        <v>CUMPLE</v>
      </c>
      <c r="BZ456" s="194">
        <f t="shared" si="2585"/>
        <v>135500942</v>
      </c>
      <c r="CA456" s="194">
        <f t="shared" si="2586"/>
        <v>138075460</v>
      </c>
      <c r="CB456" s="871"/>
      <c r="CC456" s="874"/>
      <c r="CD456" s="874"/>
      <c r="CE456" s="194">
        <f t="shared" si="2587"/>
        <v>0</v>
      </c>
      <c r="CF456" s="194" t="str">
        <f>IF(CC456&lt;&gt;"",IF(AND(CC456/$DN$10&lt;=$CF$15,CC456/$DS$10&gt;=$CF$16),"CUMPLE","RECHAZADO"),"")</f>
        <v/>
      </c>
      <c r="CG456" s="194">
        <f t="shared" si="2588"/>
        <v>0</v>
      </c>
      <c r="CH456" s="194">
        <f t="shared" si="2589"/>
        <v>0</v>
      </c>
      <c r="CI456" s="194"/>
      <c r="CJ456" s="232">
        <f t="shared" si="2590"/>
        <v>17986670612</v>
      </c>
      <c r="CK456" s="197">
        <f t="shared" si="2591"/>
        <v>1104321313</v>
      </c>
      <c r="CL456" s="232">
        <f t="shared" si="2511"/>
        <v>19090991925</v>
      </c>
      <c r="CM456" s="871"/>
      <c r="CN456" s="200">
        <f t="shared" si="2593"/>
        <v>17651295988</v>
      </c>
      <c r="CO456" s="200">
        <f t="shared" si="2594"/>
        <v>958683536</v>
      </c>
      <c r="CP456" s="200">
        <f t="shared" si="2440"/>
        <v>18609979524</v>
      </c>
      <c r="CQ456" s="871"/>
      <c r="CR456" s="194">
        <f t="shared" si="2515"/>
        <v>17986670612</v>
      </c>
      <c r="CS456" s="194">
        <f>(W456*$DP$10)+X456+(AF456*$DQ$10)+(AK456*$DR$10)+(AP456*$DS$10)+AV456+(BA456*$DQ$10)+(BF456*$DR$10)+(BK456*$DS$10)+BQ456+BV456+BW456+CC456+CD456</f>
        <v>1104321306</v>
      </c>
      <c r="CT456" s="200">
        <f t="shared" si="2596"/>
        <v>19090991918</v>
      </c>
      <c r="CU456" s="874">
        <v>19090991918</v>
      </c>
      <c r="CV456" s="200" t="str">
        <f t="shared" si="2443"/>
        <v>OK</v>
      </c>
      <c r="CW456" s="136"/>
      <c r="DB456" s="879" t="str">
        <f t="shared" si="2444"/>
        <v>HABILITADO</v>
      </c>
      <c r="DC456" s="487"/>
    </row>
    <row r="457" spans="1:107" hidden="1" x14ac:dyDescent="0.25">
      <c r="A457" s="1041"/>
      <c r="B457" s="167">
        <v>9</v>
      </c>
      <c r="C457" s="1043"/>
      <c r="D457" s="220"/>
      <c r="E457" s="156"/>
      <c r="F457" s="168"/>
      <c r="G457" s="169" t="str">
        <f t="shared" ref="G457" si="2622">IF(F457&lt;&gt;"",IF(F457=$DV$11,"CUMPLE","RECHAZADO"),"")</f>
        <v/>
      </c>
      <c r="H457" s="170"/>
      <c r="I457" s="221"/>
      <c r="J457" s="172"/>
      <c r="K457" s="827">
        <f t="shared" si="2557"/>
        <v>0</v>
      </c>
      <c r="L457" s="174" t="e">
        <f t="shared" si="2558"/>
        <v>#DIV/0!</v>
      </c>
      <c r="M457" s="175" t="e">
        <f t="shared" si="2559"/>
        <v>#DIV/0!</v>
      </c>
      <c r="N457" s="176" t="e">
        <f t="shared" si="2560"/>
        <v>#DIV/0!</v>
      </c>
      <c r="O457" s="177" t="e">
        <f t="shared" si="2561"/>
        <v>#DIV/0!</v>
      </c>
      <c r="P457" s="179" t="str">
        <f>IF(H457&lt;&gt;"",IF(J457=K457,IF(H457="SI",IF(AND(I457&lt;=$DF$11,I457&gt;=($DF$11*0.9)),"CUMPLE","NO CUMPLE"),IF(I457=$DF$11,"CUMPLE","NO CUMPLE")),"NO CUMPLE"),"")</f>
        <v/>
      </c>
      <c r="Q457" s="179">
        <f t="shared" si="2562"/>
        <v>0</v>
      </c>
      <c r="R457" s="828" t="str">
        <f t="shared" si="2520"/>
        <v/>
      </c>
      <c r="S457" s="828" t="str">
        <f t="shared" si="2482"/>
        <v/>
      </c>
      <c r="T457" s="181"/>
      <c r="U457" s="182"/>
      <c r="V457" s="155"/>
      <c r="W457" s="170"/>
      <c r="X457" s="183"/>
      <c r="Y457" s="829">
        <f>ROUND(W457*$DP$11,0)</f>
        <v>0</v>
      </c>
      <c r="Z457" s="829">
        <f t="shared" si="2483"/>
        <v>0</v>
      </c>
      <c r="AA457" s="1045"/>
      <c r="AB457" s="244" t="str">
        <f>IF(W457&lt;&gt;"",IF((Y457/$DP$11)/$DN$11&lt;=$AA$20,"CUMPLE","RECHAZADO"),"")</f>
        <v/>
      </c>
      <c r="AC457" s="830">
        <f t="shared" si="2566"/>
        <v>0</v>
      </c>
      <c r="AD457" s="830">
        <f t="shared" si="2567"/>
        <v>0</v>
      </c>
      <c r="AE457" s="181"/>
      <c r="AF457" s="170"/>
      <c r="AG457" s="829">
        <f>ROUND(AF457*$DQ$11,0)</f>
        <v>0</v>
      </c>
      <c r="AH457" s="1045"/>
      <c r="AI457" s="244" t="str">
        <f>IF(AF457&lt;&gt;"",IF(AG457/$DQ$11&lt;=$AH$20,"CUMPLE","RECHAZADO"),"")</f>
        <v/>
      </c>
      <c r="AJ457" s="181"/>
      <c r="AK457" s="170"/>
      <c r="AL457" s="829">
        <f>ROUND(AK457*$DR$11,0)</f>
        <v>0</v>
      </c>
      <c r="AM457" s="1045"/>
      <c r="AN457" s="244" t="str">
        <f>IF(AK457&lt;&gt;"",IF(AL457/$DR$11&lt;=$AM$20,"CUMPLE","RECHAZADO"),"")</f>
        <v/>
      </c>
      <c r="AO457" s="181"/>
      <c r="AP457" s="170"/>
      <c r="AQ457" s="829">
        <f>ROUND(AP457*$DS$11,0)</f>
        <v>0</v>
      </c>
      <c r="AR457" s="1045"/>
      <c r="AS457" s="244" t="str">
        <f>IF(AP457&lt;&gt;"",IF(AQ457/$DR$11&lt;=$AR$20,"CUMPLE","RECHAZADO"),"")</f>
        <v/>
      </c>
      <c r="AT457" s="187"/>
      <c r="AU457" s="831">
        <f t="shared" si="2571"/>
        <v>0</v>
      </c>
      <c r="AV457" s="170"/>
      <c r="AW457" s="832">
        <f t="shared" si="2572"/>
        <v>0</v>
      </c>
      <c r="AX457" s="832">
        <f t="shared" si="2573"/>
        <v>0</v>
      </c>
      <c r="AY457" s="832" t="str">
        <f t="shared" si="2615"/>
        <v xml:space="preserve"> </v>
      </c>
      <c r="AZ457" s="155"/>
      <c r="BA457" s="170"/>
      <c r="BB457" s="829">
        <f>ROUND(BA457*$DQ$11,0)</f>
        <v>0</v>
      </c>
      <c r="BC457" s="834">
        <f t="shared" ref="BC457" si="2623">$BC$11</f>
        <v>334384100</v>
      </c>
      <c r="BD457" s="729" t="str">
        <f t="shared" si="2422"/>
        <v/>
      </c>
      <c r="BE457" s="181"/>
      <c r="BF457" s="170"/>
      <c r="BG457" s="829">
        <f>ROUND(BF457*$DR$11,0)</f>
        <v>0</v>
      </c>
      <c r="BH457" s="829">
        <f t="shared" ref="BH457" si="2624">$BH$11</f>
        <v>1162419824</v>
      </c>
      <c r="BI457" s="729" t="str">
        <f t="shared" si="2578"/>
        <v/>
      </c>
      <c r="BJ457" s="181"/>
      <c r="BK457" s="170"/>
      <c r="BL457" s="829">
        <f>ROUND(BK457*$DS$11,0)</f>
        <v>0</v>
      </c>
      <c r="BM457" s="1045"/>
      <c r="BN457" s="244" t="str">
        <f>IF(BK457&lt;&gt;"",IF((BL457/$DR$11)/$DN$11&lt;=$BM$20,"CUMPLE","RECHAZADO"),"")</f>
        <v/>
      </c>
      <c r="BO457" s="193"/>
      <c r="BP457" s="831">
        <f t="shared" si="2580"/>
        <v>0</v>
      </c>
      <c r="BQ457" s="170"/>
      <c r="BR457" s="832">
        <f t="shared" si="2581"/>
        <v>0</v>
      </c>
      <c r="BS457" s="832">
        <f t="shared" si="2582"/>
        <v>0</v>
      </c>
      <c r="BT457" s="832" t="str">
        <f t="shared" si="2618"/>
        <v xml:space="preserve"> </v>
      </c>
      <c r="BU457" s="155"/>
      <c r="BV457" s="170"/>
      <c r="BW457" s="170"/>
      <c r="BX457" s="835">
        <f t="shared" si="2584"/>
        <v>0</v>
      </c>
      <c r="BY457" s="835" t="str">
        <f>IF(BV457&lt;&gt;"",IF(AND(BV457/$DN$11&lt;=$BY$15,BV457/$DN$11&gt;=$BY$16),"CUMPLE","RECHAZADO"),"")</f>
        <v/>
      </c>
      <c r="BZ457" s="835">
        <f t="shared" si="2585"/>
        <v>0</v>
      </c>
      <c r="CA457" s="835">
        <f t="shared" si="2586"/>
        <v>0</v>
      </c>
      <c r="CB457" s="155"/>
      <c r="CC457" s="170"/>
      <c r="CD457" s="170"/>
      <c r="CE457" s="835">
        <f t="shared" si="2587"/>
        <v>0</v>
      </c>
      <c r="CF457" s="835" t="str">
        <f>IF(CC457&lt;&gt;"",IF(AND(CC457/$DN$11&lt;=$CF$15,CC457/$DS$11&gt;=$CF$16),"CUMPLE","RECHAZADO"),"")</f>
        <v/>
      </c>
      <c r="CG457" s="835">
        <f t="shared" si="2588"/>
        <v>0</v>
      </c>
      <c r="CH457" s="835">
        <f t="shared" si="2589"/>
        <v>0</v>
      </c>
      <c r="CI457" s="195"/>
      <c r="CJ457" s="86" t="str">
        <f t="shared" si="2590"/>
        <v/>
      </c>
      <c r="CK457" s="836">
        <f t="shared" si="2591"/>
        <v>0</v>
      </c>
      <c r="CL457" s="837" t="str">
        <f t="shared" si="2511"/>
        <v/>
      </c>
      <c r="CM457" s="155"/>
      <c r="CN457" s="838" t="str">
        <f t="shared" si="2593"/>
        <v/>
      </c>
      <c r="CO457" s="839">
        <f t="shared" si="2594"/>
        <v>0</v>
      </c>
      <c r="CP457" s="840" t="str">
        <f t="shared" si="2440"/>
        <v/>
      </c>
      <c r="CQ457" s="156"/>
      <c r="CR457" s="841">
        <f t="shared" si="2515"/>
        <v>0</v>
      </c>
      <c r="CS457" s="835">
        <f>(W457*$DP$11)+X457+(AF457*$DQ$11)+(AK457*$DR$11)+(AP457*$DS$11)+AV457+(BA457*$DQ$11)+(BF457*$DR$11)+(BK457*$DS$11)+BQ457+BV457+BW457+CC457+CD457</f>
        <v>0</v>
      </c>
      <c r="CT457" s="840">
        <f t="shared" si="2596"/>
        <v>0</v>
      </c>
      <c r="CU457" s="842"/>
      <c r="CV457" s="840" t="str">
        <f t="shared" si="2443"/>
        <v/>
      </c>
      <c r="DB457" s="843" t="str">
        <f t="shared" si="2444"/>
        <v/>
      </c>
      <c r="DC457" s="844"/>
    </row>
    <row r="458" spans="1:107" hidden="1" x14ac:dyDescent="0.25">
      <c r="A458" s="1046"/>
      <c r="B458" s="870">
        <v>10</v>
      </c>
      <c r="C458" s="1043"/>
      <c r="D458" s="220"/>
      <c r="E458" s="156"/>
      <c r="F458" s="207"/>
      <c r="G458" s="169" t="str">
        <f t="shared" ref="G458" si="2625">IF(F458&lt;&gt;"",IF(F458=$DV$12,"CUMPLE","RECHAZADO"),"")</f>
        <v/>
      </c>
      <c r="H458" s="170"/>
      <c r="I458" s="216"/>
      <c r="J458" s="208"/>
      <c r="K458" s="173">
        <f t="shared" si="2557"/>
        <v>0</v>
      </c>
      <c r="L458" s="174" t="e">
        <f t="shared" si="2558"/>
        <v>#DIV/0!</v>
      </c>
      <c r="M458" s="175" t="e">
        <f t="shared" si="2559"/>
        <v>#DIV/0!</v>
      </c>
      <c r="N458" s="176" t="e">
        <f t="shared" si="2560"/>
        <v>#DIV/0!</v>
      </c>
      <c r="O458" s="177" t="e">
        <f t="shared" si="2561"/>
        <v>#DIV/0!</v>
      </c>
      <c r="P458" s="178" t="str">
        <f>IF(H458&lt;&gt;"",IF(J458=K458,IF(H458="SI",IF(AND(I458&lt;=$DF$12,I458&gt;=($DF$12*0.9)),"CUMPLE","NO CUMPLE"),IF(I458=$DF$12,"CUMPLE","NO CUMPLE")),"NO CUMPLE"),"")</f>
        <v/>
      </c>
      <c r="Q458" s="179">
        <f t="shared" si="2562"/>
        <v>0</v>
      </c>
      <c r="R458" s="180" t="str">
        <f t="shared" si="2520"/>
        <v/>
      </c>
      <c r="S458" s="180" t="str">
        <f t="shared" si="2482"/>
        <v/>
      </c>
      <c r="T458" s="209"/>
      <c r="U458" s="210"/>
      <c r="V458" s="155"/>
      <c r="W458" s="211"/>
      <c r="X458" s="212"/>
      <c r="Y458" s="184">
        <f>ROUND(W458*$DP$12,0)</f>
        <v>0</v>
      </c>
      <c r="Z458" s="184">
        <f t="shared" si="2483"/>
        <v>0</v>
      </c>
      <c r="AA458" s="1045"/>
      <c r="AB458" s="185" t="str">
        <f>IF(W458&lt;&gt;"",IF((Y458/$DP$12)/$DN$12&lt;=$AA$20,"CUMPLE","RECHAZADO"),"")</f>
        <v/>
      </c>
      <c r="AC458" s="186">
        <f t="shared" si="2566"/>
        <v>0</v>
      </c>
      <c r="AD458" s="186">
        <f t="shared" si="2567"/>
        <v>0</v>
      </c>
      <c r="AE458" s="209"/>
      <c r="AF458" s="211"/>
      <c r="AG458" s="184">
        <f>ROUND(AF458*$DQ$12,0)</f>
        <v>0</v>
      </c>
      <c r="AH458" s="1045"/>
      <c r="AI458" s="185" t="str">
        <f>IF(AF458&lt;&gt;"",IF(AG458/$DQ$12&lt;=$AH$20,"CUMPLE","RECHAZADO"),"")</f>
        <v/>
      </c>
      <c r="AJ458" s="209"/>
      <c r="AK458" s="211"/>
      <c r="AL458" s="184">
        <f>ROUND(AK458*$DR$12,0)</f>
        <v>0</v>
      </c>
      <c r="AM458" s="1045"/>
      <c r="AN458" s="185" t="str">
        <f>IF(AK458&lt;&gt;"",IF(AL458/$DR$12&lt;=$AM$20,"CUMPLE","RECHAZADO"),"")</f>
        <v/>
      </c>
      <c r="AO458" s="209"/>
      <c r="AP458" s="211"/>
      <c r="AQ458" s="184">
        <f>ROUND(AP458*$DS$12,0)</f>
        <v>0</v>
      </c>
      <c r="AR458" s="1045"/>
      <c r="AS458" s="185" t="str">
        <f>IF(AP458&lt;&gt;"",IF(AQ458/$DR$12&lt;=$AR$20,"CUMPLE","RECHAZADO"),"")</f>
        <v/>
      </c>
      <c r="AT458" s="213"/>
      <c r="AU458" s="188">
        <f t="shared" si="2571"/>
        <v>0</v>
      </c>
      <c r="AV458" s="170"/>
      <c r="AW458" s="189">
        <f t="shared" si="2572"/>
        <v>0</v>
      </c>
      <c r="AX458" s="189">
        <f t="shared" si="2573"/>
        <v>0</v>
      </c>
      <c r="AY458" s="189" t="str">
        <f t="shared" si="2615"/>
        <v xml:space="preserve"> </v>
      </c>
      <c r="AZ458" s="155"/>
      <c r="BA458" s="211"/>
      <c r="BB458" s="184">
        <f>ROUND(BA458*$DQ$12,0)</f>
        <v>0</v>
      </c>
      <c r="BC458" s="191">
        <f t="shared" ref="BC458" si="2626">$BC$12</f>
        <v>263816970</v>
      </c>
      <c r="BD458" s="192" t="str">
        <f t="shared" si="2422"/>
        <v/>
      </c>
      <c r="BE458" s="209"/>
      <c r="BF458" s="211"/>
      <c r="BG458" s="184">
        <f>ROUND(BF458*$DR$12,0)</f>
        <v>0</v>
      </c>
      <c r="BH458" s="184">
        <f t="shared" ref="BH458" si="2627">$BH$12</f>
        <v>1338480855</v>
      </c>
      <c r="BI458" s="192" t="str">
        <f t="shared" si="2578"/>
        <v/>
      </c>
      <c r="BJ458" s="209"/>
      <c r="BK458" s="211"/>
      <c r="BL458" s="184">
        <f>ROUND(BK458*$DS$12,0)</f>
        <v>0</v>
      </c>
      <c r="BM458" s="1045"/>
      <c r="BN458" s="185" t="str">
        <f>IF(BK458&lt;&gt;"",IF((BL458/$DR$12)/$DN$12&lt;=$BM$20,"CUMPLE","RECHAZADO"),"")</f>
        <v/>
      </c>
      <c r="BO458" s="214"/>
      <c r="BP458" s="188">
        <f t="shared" si="2580"/>
        <v>0</v>
      </c>
      <c r="BQ458" s="170"/>
      <c r="BR458" s="189">
        <f t="shared" si="2581"/>
        <v>0</v>
      </c>
      <c r="BS458" s="189">
        <f t="shared" si="2582"/>
        <v>0</v>
      </c>
      <c r="BT458" s="189" t="str">
        <f t="shared" si="2618"/>
        <v xml:space="preserve"> </v>
      </c>
      <c r="BU458" s="155"/>
      <c r="BV458" s="170"/>
      <c r="BW458" s="170"/>
      <c r="BX458" s="194">
        <f t="shared" si="2584"/>
        <v>0</v>
      </c>
      <c r="BY458" s="194" t="str">
        <f>IF(BV458&lt;&gt;"",IF(AND(BV458/$DN$12&lt;=$BY$15,BV458/$DN$12&gt;=$BY$16),"CUMPLE","RECHAZADO"),"")</f>
        <v/>
      </c>
      <c r="BZ458" s="194">
        <f t="shared" si="2585"/>
        <v>0</v>
      </c>
      <c r="CA458" s="194">
        <f t="shared" si="2586"/>
        <v>0</v>
      </c>
      <c r="CB458" s="155"/>
      <c r="CC458" s="170"/>
      <c r="CD458" s="170"/>
      <c r="CE458" s="194">
        <f t="shared" si="2587"/>
        <v>0</v>
      </c>
      <c r="CF458" s="194" t="str">
        <f>IF(CC458&lt;&gt;"",IF(AND(CC458/$DN$12&lt;=$CF$15,CC458/$DS$12&gt;=$CF$16),"CUMPLE","RECHAZADO"),"")</f>
        <v/>
      </c>
      <c r="CG458" s="194">
        <f t="shared" si="2588"/>
        <v>0</v>
      </c>
      <c r="CH458" s="194">
        <f t="shared" si="2589"/>
        <v>0</v>
      </c>
      <c r="CI458" s="215"/>
      <c r="CJ458" s="196" t="str">
        <f t="shared" si="2590"/>
        <v/>
      </c>
      <c r="CK458" s="197">
        <f t="shared" si="2591"/>
        <v>0</v>
      </c>
      <c r="CL458" s="198" t="str">
        <f t="shared" si="2511"/>
        <v/>
      </c>
      <c r="CM458" s="155"/>
      <c r="CN458" s="199" t="str">
        <f t="shared" si="2593"/>
        <v/>
      </c>
      <c r="CO458" s="200">
        <f t="shared" si="2594"/>
        <v>0</v>
      </c>
      <c r="CP458" s="201" t="str">
        <f t="shared" si="2440"/>
        <v/>
      </c>
      <c r="CQ458" s="156"/>
      <c r="CR458" s="202">
        <f t="shared" si="2515"/>
        <v>0</v>
      </c>
      <c r="CS458" s="194">
        <f>(W458*$DP$12)+X458+(AF458*$DQ$12)+(AK458*$DR$12)+(AP458*$DS$12)+AV458+(BA458*$DQ$12)+(BF458*$DR$12)+(BK458*$DS$12)+BQ458+BV458+BW458+CC458+CD458</f>
        <v>0</v>
      </c>
      <c r="CT458" s="201">
        <f t="shared" si="2596"/>
        <v>0</v>
      </c>
      <c r="CU458" s="203"/>
      <c r="CV458" s="201" t="str">
        <f t="shared" si="2443"/>
        <v/>
      </c>
      <c r="DB458" s="204" t="str">
        <f t="shared" si="2444"/>
        <v/>
      </c>
      <c r="DC458" s="206"/>
    </row>
    <row r="459" spans="1:107" hidden="1" x14ac:dyDescent="0.25">
      <c r="A459" s="1042"/>
      <c r="B459" s="750">
        <v>11</v>
      </c>
      <c r="C459" s="1043"/>
      <c r="D459" s="220"/>
      <c r="E459" s="156"/>
      <c r="F459" s="751"/>
      <c r="G459" s="752" t="str">
        <f t="shared" ref="G459" si="2628">IF(F459&lt;&gt;"",IF(F459=$DV$13,"CUMPLE","RECHAZADO"),"")</f>
        <v/>
      </c>
      <c r="H459" s="753"/>
      <c r="I459" s="754"/>
      <c r="J459" s="784"/>
      <c r="K459" s="756">
        <f t="shared" si="2557"/>
        <v>0</v>
      </c>
      <c r="L459" s="174" t="e">
        <f t="shared" si="2558"/>
        <v>#DIV/0!</v>
      </c>
      <c r="M459" s="175" t="e">
        <f t="shared" si="2559"/>
        <v>#DIV/0!</v>
      </c>
      <c r="N459" s="176" t="e">
        <f t="shared" si="2560"/>
        <v>#DIV/0!</v>
      </c>
      <c r="O459" s="177" t="e">
        <f t="shared" si="2561"/>
        <v>#DIV/0!</v>
      </c>
      <c r="P459" s="757" t="str">
        <f>IF(H459&lt;&gt;"",IF(J459=K459,IF(H459="SI",IF(AND(I459&lt;=$DF$13,I459&gt;=($DF$13*0.9)),"CUMPLE","NO CUMPLE"),IF(I459=$DF$13,"CUMPLE","NO CUMPLE")),"NO CUMPLE"),"")</f>
        <v/>
      </c>
      <c r="Q459" s="179">
        <f t="shared" si="2562"/>
        <v>0</v>
      </c>
      <c r="R459" s="758" t="str">
        <f t="shared" si="2520"/>
        <v/>
      </c>
      <c r="S459" s="758" t="str">
        <f t="shared" si="2482"/>
        <v/>
      </c>
      <c r="T459" s="759"/>
      <c r="U459" s="760"/>
      <c r="V459" s="155"/>
      <c r="W459" s="761"/>
      <c r="X459" s="762"/>
      <c r="Y459" s="763">
        <f>ROUND(W459*$DP$13,0)</f>
        <v>0</v>
      </c>
      <c r="Z459" s="763">
        <f t="shared" si="2483"/>
        <v>0</v>
      </c>
      <c r="AA459" s="1045"/>
      <c r="AB459" s="764" t="str">
        <f>IF(W459&lt;&gt;"",IF((Y459/$DP$13)/$DN$13&lt;=$AA$20,"CUMPLE","RECHAZADO"),"")</f>
        <v/>
      </c>
      <c r="AC459" s="765">
        <f t="shared" si="2566"/>
        <v>0</v>
      </c>
      <c r="AD459" s="765">
        <f t="shared" si="2567"/>
        <v>0</v>
      </c>
      <c r="AE459" s="759"/>
      <c r="AF459" s="761"/>
      <c r="AG459" s="763">
        <f>ROUND(AF459*$DQ$13,0)</f>
        <v>0</v>
      </c>
      <c r="AH459" s="1045"/>
      <c r="AI459" s="764" t="str">
        <f>IF(AF459&lt;&gt;"",IF(AG459/$DQ$13&lt;=$AH$20,"CUMPLE","RECHAZADO"),"")</f>
        <v/>
      </c>
      <c r="AJ459" s="759"/>
      <c r="AK459" s="761"/>
      <c r="AL459" s="763">
        <f>ROUND(AK459*$DR$13,0)</f>
        <v>0</v>
      </c>
      <c r="AM459" s="1045"/>
      <c r="AN459" s="764" t="str">
        <f>IF(AK459&lt;&gt;"",IF(AL459/$DR$13&lt;=$AM$20,"CUMPLE","RECHAZADO"),"")</f>
        <v/>
      </c>
      <c r="AO459" s="759"/>
      <c r="AP459" s="761"/>
      <c r="AQ459" s="763">
        <f>ROUND(AP459*$DS$13,0)</f>
        <v>0</v>
      </c>
      <c r="AR459" s="1045"/>
      <c r="AS459" s="764" t="str">
        <f>IF(AP459&lt;&gt;"",IF(AQ459/$DR$13&lt;=$AR$20,"CUMPLE","RECHAZADO"),"")</f>
        <v/>
      </c>
      <c r="AT459" s="766"/>
      <c r="AU459" s="767">
        <f t="shared" si="2571"/>
        <v>0</v>
      </c>
      <c r="AV459" s="753"/>
      <c r="AW459" s="768">
        <f t="shared" si="2572"/>
        <v>0</v>
      </c>
      <c r="AX459" s="768">
        <f t="shared" si="2573"/>
        <v>0</v>
      </c>
      <c r="AY459" s="768" t="str">
        <f t="shared" si="2615"/>
        <v xml:space="preserve"> </v>
      </c>
      <c r="AZ459" s="155"/>
      <c r="BA459" s="761"/>
      <c r="BB459" s="763">
        <f>ROUND(BA459*$DQ$13,0)</f>
        <v>0</v>
      </c>
      <c r="BC459" s="770">
        <f t="shared" ref="BC459" si="2629">$BC$13</f>
        <v>385647118</v>
      </c>
      <c r="BD459" s="164" t="str">
        <f t="shared" si="2422"/>
        <v/>
      </c>
      <c r="BE459" s="759"/>
      <c r="BF459" s="761"/>
      <c r="BG459" s="763">
        <f>ROUND(BF459*$DR$13,0)</f>
        <v>0</v>
      </c>
      <c r="BH459" s="763">
        <f t="shared" ref="BH459" si="2630">$BH$13</f>
        <v>1512338976</v>
      </c>
      <c r="BI459" s="164" t="str">
        <f t="shared" si="2578"/>
        <v/>
      </c>
      <c r="BJ459" s="759"/>
      <c r="BK459" s="761"/>
      <c r="BL459" s="763">
        <f>ROUND(BK459*$DS$13,0)</f>
        <v>0</v>
      </c>
      <c r="BM459" s="1045"/>
      <c r="BN459" s="764" t="str">
        <f>IF(BK459&lt;&gt;"",IF((BL459/$DR$13)/$DN$13&lt;=$BM$20,"CUMPLE","RECHAZADO"),"")</f>
        <v/>
      </c>
      <c r="BO459" s="771"/>
      <c r="BP459" s="767">
        <f t="shared" si="2580"/>
        <v>0</v>
      </c>
      <c r="BQ459" s="753"/>
      <c r="BR459" s="768">
        <f t="shared" si="2581"/>
        <v>0</v>
      </c>
      <c r="BS459" s="768">
        <f t="shared" si="2582"/>
        <v>0</v>
      </c>
      <c r="BT459" s="768" t="str">
        <f t="shared" si="2618"/>
        <v xml:space="preserve"> </v>
      </c>
      <c r="BU459" s="155"/>
      <c r="BV459" s="753"/>
      <c r="BW459" s="753"/>
      <c r="BX459" s="772">
        <f t="shared" si="2584"/>
        <v>0</v>
      </c>
      <c r="BY459" s="772" t="str">
        <f>IF(BV459&lt;&gt;"",IF(AND(BV459/$DN$13&lt;=$BY$15,BV459/$DN$13&gt;=$BY$16),"CUMPLE","RECHAZADO"),"")</f>
        <v/>
      </c>
      <c r="BZ459" s="772">
        <f t="shared" si="2585"/>
        <v>0</v>
      </c>
      <c r="CA459" s="772">
        <f t="shared" si="2586"/>
        <v>0</v>
      </c>
      <c r="CB459" s="155"/>
      <c r="CC459" s="753"/>
      <c r="CD459" s="753"/>
      <c r="CE459" s="772">
        <f t="shared" si="2587"/>
        <v>0</v>
      </c>
      <c r="CF459" s="772" t="str">
        <f>IF(CC459&lt;&gt;"",IF(AND(CC459/$DN$13&lt;=$CF$15,CC459/$DS$13&gt;=$CF$16),"CUMPLE","RECHAZADO"),"")</f>
        <v/>
      </c>
      <c r="CG459" s="772">
        <f t="shared" si="2588"/>
        <v>0</v>
      </c>
      <c r="CH459" s="772">
        <f t="shared" si="2589"/>
        <v>0</v>
      </c>
      <c r="CI459" s="773"/>
      <c r="CJ459" s="774" t="str">
        <f t="shared" si="2590"/>
        <v/>
      </c>
      <c r="CK459" s="775">
        <f t="shared" si="2591"/>
        <v>0</v>
      </c>
      <c r="CL459" s="776" t="str">
        <f t="shared" si="2511"/>
        <v/>
      </c>
      <c r="CM459" s="155"/>
      <c r="CN459" s="777" t="str">
        <f t="shared" si="2593"/>
        <v/>
      </c>
      <c r="CO459" s="778">
        <f t="shared" si="2594"/>
        <v>0</v>
      </c>
      <c r="CP459" s="779" t="str">
        <f t="shared" si="2440"/>
        <v/>
      </c>
      <c r="CQ459" s="156"/>
      <c r="CR459" s="780">
        <f t="shared" si="2515"/>
        <v>0</v>
      </c>
      <c r="CS459" s="772">
        <f>(W459*$DP$13)+X459+(AF459*$DQ$13)+(AK459*$DR$13)+(AP459*$DS$13)+AV459+(BA459*$DQ$13)+(BF459*$DR$13)+(BK459*$DS$13)+BQ459+BV459+BW459+CC459+CD459</f>
        <v>0</v>
      </c>
      <c r="CT459" s="779">
        <f t="shared" si="2596"/>
        <v>0</v>
      </c>
      <c r="CU459" s="781"/>
      <c r="CV459" s="779" t="str">
        <f t="shared" si="2443"/>
        <v/>
      </c>
      <c r="DB459" s="782" t="str">
        <f t="shared" si="2444"/>
        <v/>
      </c>
      <c r="DC459" s="783"/>
    </row>
    <row r="460" spans="1:107" ht="17.25" thickBot="1" x14ac:dyDescent="0.3">
      <c r="A460" s="1039"/>
      <c r="B460" s="870">
        <v>12</v>
      </c>
      <c r="C460" s="1039"/>
      <c r="D460" s="726"/>
      <c r="E460" s="871"/>
      <c r="F460" s="872">
        <v>8654253262</v>
      </c>
      <c r="G460" s="873" t="str">
        <f t="shared" ref="G460" si="2631">IF(F460&lt;&gt;"",IF(F460=$DV$14,"CUMPLE","RECHAZADO"),"")</f>
        <v>CUMPLE</v>
      </c>
      <c r="H460" s="874" t="s">
        <v>1538</v>
      </c>
      <c r="I460" s="880">
        <v>6682732205</v>
      </c>
      <c r="J460" s="208">
        <v>126971912</v>
      </c>
      <c r="K460" s="173">
        <f t="shared" si="2557"/>
        <v>126971912</v>
      </c>
      <c r="L460" s="724" t="e">
        <f t="shared" si="2558"/>
        <v>#DIV/0!</v>
      </c>
      <c r="M460" s="175" t="e">
        <f t="shared" si="2559"/>
        <v>#DIV/0!</v>
      </c>
      <c r="N460" s="176" t="e">
        <f t="shared" si="2560"/>
        <v>#DIV/0!</v>
      </c>
      <c r="O460" s="177" t="e">
        <f t="shared" si="2561"/>
        <v>#DIV/0!</v>
      </c>
      <c r="P460" s="178" t="str">
        <f>IF(H460&lt;&gt;"",IF(J460=K460,IF(H460="SI",IF(AND(I460&lt;=$DF$14,I460&gt;=($DF$14*0.9)),"CUMPLE","NO CUMPLE"),IF(I460=$DF$14,"CUMPLE","NO CUMPLE")),"NO CUMPLE"),"")</f>
        <v>CUMPLE</v>
      </c>
      <c r="Q460" s="725">
        <f t="shared" si="2562"/>
        <v>0</v>
      </c>
      <c r="R460" s="180">
        <f t="shared" si="2520"/>
        <v>6809704117</v>
      </c>
      <c r="S460" s="180">
        <f t="shared" si="2482"/>
        <v>6682732205</v>
      </c>
      <c r="T460" s="209"/>
      <c r="U460" s="209"/>
      <c r="V460" s="871"/>
      <c r="W460" s="874">
        <v>1290282</v>
      </c>
      <c r="X460" s="876">
        <v>539338</v>
      </c>
      <c r="Y460" s="184">
        <f>ROUND(W460*$DP$14,0)</f>
        <v>28386204</v>
      </c>
      <c r="Z460" s="184">
        <f t="shared" si="2483"/>
        <v>539338</v>
      </c>
      <c r="AA460" s="1044"/>
      <c r="AB460" s="185" t="str">
        <f>IF(W460&lt;&gt;"",IF((Y460/$DP$14)/$DN$14&lt;=$AA$20,"CUMPLE","RECHAZADO"),"")</f>
        <v>CUMPLE</v>
      </c>
      <c r="AC460" s="186">
        <f t="shared" si="2566"/>
        <v>28925542</v>
      </c>
      <c r="AD460" s="186">
        <f t="shared" si="2567"/>
        <v>28386204</v>
      </c>
      <c r="AE460" s="209"/>
      <c r="AF460" s="874">
        <v>194205</v>
      </c>
      <c r="AG460" s="184">
        <f>ROUND(AF460*$DQ$14,0)</f>
        <v>776820</v>
      </c>
      <c r="AH460" s="1044"/>
      <c r="AI460" s="185" t="str">
        <f>IF(AF460&lt;&gt;"",IF(AG460/$DQ$14&lt;=$AH$20,"CUMPLE","RECHAZADO"),"")</f>
        <v>CUMPLE</v>
      </c>
      <c r="AJ460" s="209"/>
      <c r="AK460" s="874">
        <v>155004</v>
      </c>
      <c r="AL460" s="184">
        <f>ROUND(AK460*$DR$14,0)</f>
        <v>3410088</v>
      </c>
      <c r="AM460" s="1044"/>
      <c r="AN460" s="185" t="str">
        <f>IF(AK460&lt;&gt;"",IF(AL460/$DR$14&lt;=$AM$20,"CUMPLE","RECHAZADO"),"")</f>
        <v>CUMPLE</v>
      </c>
      <c r="AO460" s="209"/>
      <c r="AP460" s="874">
        <v>203344</v>
      </c>
      <c r="AQ460" s="184">
        <f>ROUND(AP460*$DS$14,0)</f>
        <v>406688</v>
      </c>
      <c r="AR460" s="1044"/>
      <c r="AS460" s="185" t="str">
        <f>IF(AP460&lt;&gt;"",IF(AQ460/$DR$14&lt;=$AR$20,"CUMPLE","RECHAZADO"),"")</f>
        <v>CUMPLE</v>
      </c>
      <c r="AT460" s="185"/>
      <c r="AU460" s="194">
        <f t="shared" si="2571"/>
        <v>4593596</v>
      </c>
      <c r="AV460" s="874">
        <v>872785</v>
      </c>
      <c r="AW460" s="877">
        <f t="shared" si="2572"/>
        <v>872783</v>
      </c>
      <c r="AX460" s="877">
        <f t="shared" si="2573"/>
        <v>5466379</v>
      </c>
      <c r="AY460" s="877" t="str">
        <f>IF(AV460&lt;&gt;"",IF(AI460="CUMPLE",IF(AN460="CUMPLE",IF(AS460="CUMPLE","CUMPLE","NO CUMPLE"),"NO CUMPLE"),"NO CUMPLE"),"")</f>
        <v>CUMPLE</v>
      </c>
      <c r="AZ460" s="871"/>
      <c r="BA460" s="874">
        <v>26977407</v>
      </c>
      <c r="BB460" s="184">
        <f>ROUND(BA460*$DQ$14,0)</f>
        <v>107909628</v>
      </c>
      <c r="BC460" s="184">
        <f t="shared" ref="BC460" si="2632">$BC$14</f>
        <v>171994948</v>
      </c>
      <c r="BD460" s="185" t="str">
        <f t="shared" si="2422"/>
        <v>CUMPLE</v>
      </c>
      <c r="BE460" s="209"/>
      <c r="BF460" s="874">
        <v>25346376</v>
      </c>
      <c r="BG460" s="184">
        <f>ROUND(BF460*$DR$14,0)</f>
        <v>557620272</v>
      </c>
      <c r="BH460" s="184">
        <f t="shared" ref="BH460" si="2633">$BH$14</f>
        <v>888779540</v>
      </c>
      <c r="BI460" s="185" t="str">
        <f t="shared" si="2578"/>
        <v>CUMPLE</v>
      </c>
      <c r="BJ460" s="209"/>
      <c r="BK460" s="874">
        <v>46765950</v>
      </c>
      <c r="BL460" s="184">
        <f>ROUND(BK460*$DS$14,0)</f>
        <v>93531900</v>
      </c>
      <c r="BM460" s="1044"/>
      <c r="BN460" s="185" t="str">
        <f>IF(BK460&lt;&gt;"",IF((BL460/$DR$14)/$DN$14&lt;=$BM$20,"CUMPLE","RECHAZADO"),"")</f>
        <v>CUMPLE</v>
      </c>
      <c r="BO460" s="878"/>
      <c r="BP460" s="194">
        <f t="shared" si="2580"/>
        <v>759061800</v>
      </c>
      <c r="BQ460" s="874">
        <v>144221744</v>
      </c>
      <c r="BR460" s="877">
        <f t="shared" si="2581"/>
        <v>144221742</v>
      </c>
      <c r="BS460" s="877">
        <f t="shared" si="2582"/>
        <v>903283542</v>
      </c>
      <c r="BT460" s="877" t="str">
        <f>IF(BQ460&lt;&gt;"",IF(BD460="CUMPLE",IF(BI460="CUMPLE",IF(BN460="CUMPLE","CUMPLE","NO CUMPLE"),"NO CUMPLE"),"NO CUMPLE"),"")</f>
        <v>CUMPLE</v>
      </c>
      <c r="BU460" s="871"/>
      <c r="BV460" s="874">
        <v>129255989</v>
      </c>
      <c r="BW460" s="874">
        <v>2455864</v>
      </c>
      <c r="BX460" s="194">
        <f t="shared" si="2584"/>
        <v>2455864</v>
      </c>
      <c r="BY460" s="194" t="str">
        <f>IF(BV460&lt;&gt;"",IF(AND(BV460/$DN$14&lt;=$BY$15,BV460/$DN$14&gt;=$BY$16),"CUMPLE","RECHAZADO"),"")</f>
        <v>CUMPLE</v>
      </c>
      <c r="BZ460" s="194">
        <f t="shared" si="2585"/>
        <v>129255989</v>
      </c>
      <c r="CA460" s="194">
        <f t="shared" si="2586"/>
        <v>131711853</v>
      </c>
      <c r="CB460" s="871"/>
      <c r="CC460" s="874">
        <v>181911270</v>
      </c>
      <c r="CD460" s="874">
        <v>3456314</v>
      </c>
      <c r="CE460" s="194">
        <f t="shared" si="2587"/>
        <v>3456314</v>
      </c>
      <c r="CF460" s="194" t="str">
        <f>IF(CC460&lt;&gt;"",IF(AND(CC460/$DN$14&lt;=$CF$15,CC460/$DN$14&gt;=$CF$16),"CUMPLE","RECHAZADO"),"")</f>
        <v>RECHAZADO</v>
      </c>
      <c r="CG460" s="194">
        <f t="shared" si="2588"/>
        <v>181911270</v>
      </c>
      <c r="CH460" s="194">
        <f t="shared" si="2589"/>
        <v>185367584</v>
      </c>
      <c r="CI460" s="194"/>
      <c r="CJ460" s="232">
        <f t="shared" si="2590"/>
        <v>6809704117</v>
      </c>
      <c r="CK460" s="197">
        <f t="shared" si="2591"/>
        <v>1254754900</v>
      </c>
      <c r="CL460" s="232">
        <f t="shared" si="2511"/>
        <v>8064459017</v>
      </c>
      <c r="CM460" s="871"/>
      <c r="CN460" s="200">
        <f t="shared" si="2593"/>
        <v>6682732205</v>
      </c>
      <c r="CO460" s="200">
        <f t="shared" si="2594"/>
        <v>1103208859</v>
      </c>
      <c r="CP460" s="200">
        <f t="shared" si="2440"/>
        <v>7785941064</v>
      </c>
      <c r="CQ460" s="871"/>
      <c r="CR460" s="194">
        <f t="shared" si="2515"/>
        <v>6809704117</v>
      </c>
      <c r="CS460" s="194">
        <f>(W460*$DP$14)+X460+(AF460*$DQ$14)+(AK460*$DR$14)+(AP460*$DS$14)+AV460+(BA460*$DQ$14)+(BF460*$DR$14)+(BK460*$DS$14)+BQ460+BV460+BW460+CC460+CD460</f>
        <v>1254754904</v>
      </c>
      <c r="CT460" s="200">
        <f t="shared" si="2596"/>
        <v>8064459021</v>
      </c>
      <c r="CU460" s="874">
        <v>8064459021</v>
      </c>
      <c r="CV460" s="200" t="str">
        <f t="shared" si="2443"/>
        <v>OK</v>
      </c>
      <c r="CW460" s="136"/>
      <c r="DB460" s="879" t="str">
        <f>IF(F460&lt;&gt;"",IF(G460="CUMPLE",IF(P460="CUMPLE",IF(AB460="CUMPLE",IF(AY460="CUMPLE",IF(BT460="CUMPLE",IF(BY460="CUMPLE",IF(CF460="CUMPLE","HABILITADO","RECHAZADO"),"RECHAZADO"),"RECHAZADO"),"RECHAZADO"),"RECHAZADO"),"RECHAZADO"),"RECHAZADO"),"")</f>
        <v>RECHAZADO</v>
      </c>
      <c r="DC460" s="487"/>
    </row>
    <row r="461" spans="1:107" ht="14.25" customHeight="1" thickTop="1" thickBot="1" x14ac:dyDescent="0.3">
      <c r="A461" s="105">
        <v>34</v>
      </c>
      <c r="B461" s="881"/>
      <c r="C461" s="881"/>
      <c r="D461" s="222"/>
      <c r="E461" s="881"/>
      <c r="F461" s="882"/>
      <c r="G461" s="881"/>
      <c r="H461" s="881"/>
      <c r="I461" s="881"/>
      <c r="J461" s="883"/>
      <c r="K461" s="881"/>
      <c r="L461" s="219"/>
      <c r="M461" s="218"/>
      <c r="N461" s="218"/>
      <c r="O461" s="218"/>
      <c r="P461" s="881"/>
      <c r="Q461" s="218"/>
      <c r="R461" s="881"/>
      <c r="S461" s="881"/>
      <c r="T461" s="881"/>
      <c r="U461" s="881"/>
      <c r="V461" s="881"/>
      <c r="W461" s="881"/>
      <c r="X461" s="881"/>
      <c r="Y461" s="881"/>
      <c r="Z461" s="881"/>
      <c r="AA461" s="881"/>
      <c r="AB461" s="881"/>
      <c r="AC461" s="881"/>
      <c r="AD461" s="881"/>
      <c r="AE461" s="881"/>
      <c r="AF461" s="881"/>
      <c r="AG461" s="881"/>
      <c r="AH461" s="881"/>
      <c r="AI461" s="881"/>
      <c r="AJ461" s="881"/>
      <c r="AK461" s="881"/>
      <c r="AL461" s="881"/>
      <c r="AM461" s="881"/>
      <c r="AN461" s="881"/>
      <c r="AO461" s="881"/>
      <c r="AP461" s="881"/>
      <c r="AQ461" s="881"/>
      <c r="AR461" s="881"/>
      <c r="AS461" s="881"/>
      <c r="AT461" s="881"/>
      <c r="AU461" s="881"/>
      <c r="AV461" s="881"/>
      <c r="AW461" s="881"/>
      <c r="AX461" s="881"/>
      <c r="AY461" s="881"/>
      <c r="AZ461" s="881"/>
      <c r="BA461" s="881"/>
      <c r="BB461" s="881"/>
      <c r="BC461" s="881"/>
      <c r="BD461" s="881"/>
      <c r="BE461" s="881"/>
      <c r="BF461" s="881"/>
      <c r="BG461" s="881"/>
      <c r="BH461" s="881"/>
      <c r="BI461" s="881"/>
      <c r="BJ461" s="881"/>
      <c r="BK461" s="881"/>
      <c r="BL461" s="881"/>
      <c r="BM461" s="881"/>
      <c r="BN461" s="881"/>
      <c r="BO461" s="881"/>
      <c r="BP461" s="881"/>
      <c r="BQ461" s="881"/>
      <c r="BR461" s="881"/>
      <c r="BS461" s="881"/>
      <c r="BT461" s="881"/>
      <c r="BU461" s="881"/>
      <c r="BV461" s="881"/>
      <c r="BW461" s="881"/>
      <c r="BX461" s="881"/>
      <c r="BY461" s="881"/>
      <c r="BZ461" s="881"/>
      <c r="CA461" s="881"/>
      <c r="CB461" s="881"/>
      <c r="CC461" s="881"/>
      <c r="CD461" s="881"/>
      <c r="CE461" s="881"/>
      <c r="CF461" s="881"/>
      <c r="CG461" s="881"/>
      <c r="CH461" s="881"/>
      <c r="CI461" s="881"/>
      <c r="CJ461" s="881"/>
      <c r="CK461" s="881"/>
      <c r="CL461" s="881"/>
      <c r="CM461" s="881"/>
      <c r="CN461" s="881"/>
      <c r="CO461" s="881"/>
      <c r="CP461" s="884" t="s">
        <v>2063</v>
      </c>
      <c r="CQ461" s="881"/>
      <c r="CR461" s="881"/>
      <c r="CS461" s="881"/>
      <c r="CT461" s="881"/>
      <c r="CU461" s="885"/>
      <c r="CV461" s="881"/>
      <c r="CW461" s="136"/>
      <c r="DB461" s="886"/>
      <c r="DC461" s="887"/>
    </row>
    <row r="462" spans="1:107" ht="13.5" customHeight="1" x14ac:dyDescent="0.25">
      <c r="A462" s="1039">
        <f t="shared" ref="A462" si="2634">A474</f>
        <v>35</v>
      </c>
      <c r="B462" s="870">
        <v>1</v>
      </c>
      <c r="C462" s="1039" t="str">
        <f>Proponentes!B444</f>
        <v xml:space="preserve">UNION TEMPORAL SAS </v>
      </c>
      <c r="D462" s="726"/>
      <c r="E462" s="871"/>
      <c r="F462" s="872">
        <v>20036397801</v>
      </c>
      <c r="G462" s="873" t="str">
        <f t="shared" ref="G462" si="2635">IF(F462&lt;&gt;"",IF(F462=$DV$3,"CUMPLE","RECHAZADO"),"")</f>
        <v>CUMPLE</v>
      </c>
      <c r="H462" s="874" t="s">
        <v>1538</v>
      </c>
      <c r="I462" s="880">
        <v>17687702642</v>
      </c>
      <c r="J462" s="208">
        <v>336066350</v>
      </c>
      <c r="K462" s="173">
        <f t="shared" ref="K462:K473" si="2636">ROUND((I462*0.019),0)</f>
        <v>336066350</v>
      </c>
      <c r="L462" s="724" t="e">
        <f t="shared" ref="L462:L473" si="2637">1-I462/DF445</f>
        <v>#DIV/0!</v>
      </c>
      <c r="M462" s="175" t="e">
        <f t="shared" ref="M462:M473" si="2638">DF445/DN445</f>
        <v>#DIV/0!</v>
      </c>
      <c r="N462" s="176" t="e">
        <f t="shared" ref="N462:N473" si="2639">M462*0.019</f>
        <v>#DIV/0!</v>
      </c>
      <c r="O462" s="177" t="e">
        <f t="shared" ref="O462:O473" si="2640">(M462+N462)</f>
        <v>#DIV/0!</v>
      </c>
      <c r="P462" s="178" t="str">
        <f>IF(H462&lt;&gt;"",IF(J462=K462,IF(H462="SI",IF(AND(I462&lt;=$DF$3,I462&gt;=($DF$3*0.9)),"CUMPLE","NO CUMPLE"),IF(I462=$DF$3,"CUMPLE","NO CUMPLE")),"NO CUMPLE"),"")</f>
        <v>CUMPLE</v>
      </c>
      <c r="Q462" s="725">
        <f t="shared" ref="Q462:Q473" si="2641">DN445</f>
        <v>0</v>
      </c>
      <c r="R462" s="180">
        <f t="shared" ref="R462" si="2642">IF(F462&lt;&gt;"",IF(G462="CUMPLE",IF(P462="CUMPLE",(I462+J462),""),"RECHAZADO"),"")</f>
        <v>18023768992</v>
      </c>
      <c r="S462" s="180">
        <f t="shared" ref="S462" si="2643">IF(F462&lt;&gt;"",IF(G462="CUMPLE",IF(P462="CUMPLE",I462,""),"RECHAZADO"),"")</f>
        <v>17687702642</v>
      </c>
      <c r="T462" s="209"/>
      <c r="U462" s="209"/>
      <c r="V462" s="871"/>
      <c r="W462" s="874">
        <v>1390334</v>
      </c>
      <c r="X462" s="876">
        <v>1928393</v>
      </c>
      <c r="Y462" s="184">
        <f>ROUND(W462*$DP$3,0)</f>
        <v>101494382</v>
      </c>
      <c r="Z462" s="184">
        <f t="shared" si="2483"/>
        <v>1928393</v>
      </c>
      <c r="AA462" s="1044">
        <f t="shared" ref="AA462" si="2644">$AA$16</f>
        <v>100189.4</v>
      </c>
      <c r="AB462" s="185" t="str">
        <f>IF(W462&lt;&gt;"",IF((Y462/$DP$3)/$DN$3&lt;=$AA$20,"CUMPLE","RECHAZADO"),"")</f>
        <v>CUMPLE</v>
      </c>
      <c r="AC462" s="186">
        <f t="shared" ref="AC462:AC473" si="2645">Y462+Z462</f>
        <v>103422775</v>
      </c>
      <c r="AD462" s="186">
        <f t="shared" ref="AD462:AD473" si="2646">Y462</f>
        <v>101494382</v>
      </c>
      <c r="AE462" s="209"/>
      <c r="AF462" s="874">
        <v>209264</v>
      </c>
      <c r="AG462" s="184">
        <f>ROUND(AF462*$DQ$3,0)</f>
        <v>4603808</v>
      </c>
      <c r="AH462" s="1044">
        <f t="shared" ref="AH462" si="2647">$AH$16</f>
        <v>301987.21999999997</v>
      </c>
      <c r="AI462" s="185" t="str">
        <f>IF(AF462&lt;&gt;"",IF(AG462/$DQ$3&lt;=$AH$20,"CUMPLE","RECHAZADO"),"")</f>
        <v>CUMPLE</v>
      </c>
      <c r="AJ462" s="209"/>
      <c r="AK462" s="874">
        <v>167024</v>
      </c>
      <c r="AL462" s="184">
        <f>ROUND(AK462*$DR$3,0)</f>
        <v>12192752</v>
      </c>
      <c r="AM462" s="1044">
        <f t="shared" ref="AM462" si="2648">$AM$16</f>
        <v>240934</v>
      </c>
      <c r="AN462" s="185" t="str">
        <f>IF(AK462&lt;&gt;"",IF(AL462/$DR$3&lt;=$AM$20,"CUMPLE","RECHAZADO"),"")</f>
        <v>CUMPLE</v>
      </c>
      <c r="AO462" s="209"/>
      <c r="AP462" s="874"/>
      <c r="AQ462" s="184">
        <f>ROUND(AP462*$DS$3,0)</f>
        <v>0</v>
      </c>
      <c r="AR462" s="1044">
        <f t="shared" ref="AR462" si="2649">$AR$16</f>
        <v>316072.26</v>
      </c>
      <c r="AS462" s="185" t="str">
        <f>IF(AP462&lt;&gt;"",IF(AQ462/$DR$3&lt;=$AR$20,"CUMPLE","RECHAZADO"),"")</f>
        <v/>
      </c>
      <c r="AT462" s="185"/>
      <c r="AU462" s="194">
        <f t="shared" ref="AU462:AU473" si="2650">AG462+AL462+AQ462</f>
        <v>16796560</v>
      </c>
      <c r="AV462" s="874">
        <v>3191346</v>
      </c>
      <c r="AW462" s="877">
        <f t="shared" ref="AW462:AW473" si="2651">ROUND((AG462+AL462+AQ462)*19%,0)</f>
        <v>3191346</v>
      </c>
      <c r="AX462" s="877">
        <f t="shared" ref="AX462:AX473" si="2652">ROUND((AG462+AL462+AQ462)*$AV$16,0)</f>
        <v>19987906</v>
      </c>
      <c r="AY462" s="877" t="str">
        <f t="shared" ref="AY462:AY464" si="2653">IF(AV462&lt;&gt;"",IF(AI462="CUMPLE",IF(AN462="CUMPLE","CUMPLE","NO CUMPLE"),"NO CUMPLE")," ")</f>
        <v>CUMPLE</v>
      </c>
      <c r="AZ462" s="871"/>
      <c r="BA462" s="874">
        <v>10444751</v>
      </c>
      <c r="BB462" s="184">
        <f>ROUND(BA462*$DQ$3,0)</f>
        <v>229784522</v>
      </c>
      <c r="BC462" s="184">
        <f t="shared" ref="BC462" si="2654">$BC$3</f>
        <v>339892784</v>
      </c>
      <c r="BD462" s="185" t="str">
        <f t="shared" ref="BD462" si="2655">IF(BA462&lt;&gt;"",IF(BB462&lt;=BC462,"CUMPLE","RECHAZADO"),"")</f>
        <v>CUMPLE</v>
      </c>
      <c r="BE462" s="209"/>
      <c r="BF462" s="874">
        <v>9813270</v>
      </c>
      <c r="BG462" s="184">
        <f>ROUND(BF462*$DR$3,0)</f>
        <v>716368710</v>
      </c>
      <c r="BH462" s="184">
        <f t="shared" ref="BH462" si="2656">$BH$3</f>
        <v>1059638654</v>
      </c>
      <c r="BI462" s="185" t="str">
        <f t="shared" ref="BI462:BI473" si="2657">IF(BF462&lt;&gt;"",IF(BG462&lt;=BH462,"CUMPLE","RECHAZADO"),"")</f>
        <v>CUMPLE</v>
      </c>
      <c r="BJ462" s="209"/>
      <c r="BK462" s="874"/>
      <c r="BL462" s="184">
        <f>ROUND(BK462*$DS$3,0)</f>
        <v>0</v>
      </c>
      <c r="BM462" s="1044">
        <f t="shared" ref="BM462" si="2658">$BM$16</f>
        <v>74539289</v>
      </c>
      <c r="BN462" s="185" t="str">
        <f>IF(BK462&lt;&gt;"",IF((BL462/$DR$3)/$DN$3&lt;=$BM$20,"CUMPLE","RECHAZADO"),"")</f>
        <v/>
      </c>
      <c r="BO462" s="878"/>
      <c r="BP462" s="194">
        <f t="shared" ref="BP462:BP473" si="2659">BB462+BG462+BL462</f>
        <v>946153232</v>
      </c>
      <c r="BQ462" s="874">
        <v>179769114</v>
      </c>
      <c r="BR462" s="877">
        <f t="shared" ref="BR462:BR473" si="2660">ROUND((BB462+BG462+BL462)*19%,0)</f>
        <v>179769114</v>
      </c>
      <c r="BS462" s="877">
        <f t="shared" ref="BS462:BS473" si="2661">ROUND((BB462+BG462+BL462)*$AV$16,0)</f>
        <v>1125922346</v>
      </c>
      <c r="BT462" s="877" t="str">
        <f t="shared" ref="BT462:BT464" si="2662">IF(BQ462&lt;&gt;"",IF(BD462="CUMPLE",IF(BI462="CUMPLE","CUMPLE","NO CUMPLE"),"NO CUMPLE")," ")</f>
        <v>CUMPLE</v>
      </c>
      <c r="BU462" s="871"/>
      <c r="BV462" s="874">
        <v>129255989</v>
      </c>
      <c r="BW462" s="874">
        <v>2455864</v>
      </c>
      <c r="BX462" s="194">
        <f t="shared" ref="BX462:BX473" si="2663">ROUND((BV462*10%)*19%,0)</f>
        <v>2455864</v>
      </c>
      <c r="BY462" s="194" t="str">
        <f>IF(BV462&lt;&gt;"",IF(AND(BV462/$DN$3&lt;=$BY$15,BV462/$DN$3&gt;=$BY$16),"CUMPLE","RECHAZADO"),"")</f>
        <v>CUMPLE</v>
      </c>
      <c r="BZ462" s="194">
        <f t="shared" ref="BZ462:BZ473" si="2664">BV462</f>
        <v>129255989</v>
      </c>
      <c r="CA462" s="194">
        <f t="shared" ref="CA462:CA473" si="2665">BZ462+BX462</f>
        <v>131711853</v>
      </c>
      <c r="CB462" s="871"/>
      <c r="CC462" s="874"/>
      <c r="CD462" s="874"/>
      <c r="CE462" s="194">
        <f t="shared" ref="CE462:CE473" si="2666">ROUND((CC462*10%)*19%,0)</f>
        <v>0</v>
      </c>
      <c r="CF462" s="194" t="str">
        <f>IF(CC462&lt;&gt;"",IF(AND(CC462/$DN$3&lt;=$CF$15,CC462/$DS$3&gt;=$CF$16),"CUMPLE","RECHAZADO"),"")</f>
        <v/>
      </c>
      <c r="CG462" s="194">
        <f t="shared" ref="CG462:CG473" si="2667">CC462</f>
        <v>0</v>
      </c>
      <c r="CH462" s="194">
        <f t="shared" ref="CH462:CH473" si="2668">CG462+CE462</f>
        <v>0</v>
      </c>
      <c r="CI462" s="194"/>
      <c r="CJ462" s="232">
        <f t="shared" ref="CJ462:CJ473" si="2669">R462</f>
        <v>18023768992</v>
      </c>
      <c r="CK462" s="197">
        <f t="shared" ref="CK462:CK473" si="2670">AC462+AX462+BS462+CA462+CH462</f>
        <v>1381044880</v>
      </c>
      <c r="CL462" s="232">
        <f t="shared" ref="CL462" si="2671">IF(CJ462="RECHAZADO","RECHAZADO",IF(CJ462&lt;&gt;"",CJ462+CK462,""))</f>
        <v>19404813872</v>
      </c>
      <c r="CM462" s="871"/>
      <c r="CN462" s="200">
        <f t="shared" ref="CN462:CN473" si="2672">S462</f>
        <v>17687702642</v>
      </c>
      <c r="CO462" s="200">
        <f t="shared" ref="CO462:CO473" si="2673">AD462+AU462+BP462+BZ462+CG462</f>
        <v>1193700163</v>
      </c>
      <c r="CP462" s="200">
        <f t="shared" ref="CP462" si="2674">IF(CN462="RECHAZADO","RECHAZADO",IF(CN462&lt;&gt;"",CN462+CO462,""))</f>
        <v>18881402805</v>
      </c>
      <c r="CQ462" s="871"/>
      <c r="CR462" s="194">
        <f t="shared" si="2515"/>
        <v>18023768992</v>
      </c>
      <c r="CS462" s="194">
        <f>(W462*$DP$3)+X462+(AF462*$DQ$3)+(AK462*$DR$3)+(AP462*$DS$3)+AV462+(BA462*$DQ$3)+(BF462*$DR$3)+(BK462*$DS$3)+BQ462+BV462+BW462+CC462+CD462</f>
        <v>1381044880</v>
      </c>
      <c r="CT462" s="200">
        <f t="shared" ref="CT462:CT473" si="2675">CR462+CS462</f>
        <v>19404813872</v>
      </c>
      <c r="CU462" s="874">
        <v>19404813872</v>
      </c>
      <c r="CV462" s="200" t="str">
        <f t="shared" ref="CV462" si="2676">IF(CU462&lt;&gt;"",IF(CT462=CU462,"OK","REVISAR"),"")</f>
        <v>OK</v>
      </c>
      <c r="CW462" s="136"/>
      <c r="DB462" s="879" t="str">
        <f t="shared" ref="DB462" si="2677">IF(F462&lt;&gt;"",IF(G462="CUMPLE",IF(P462="CUMPLE",IF(AB462="CUMPLE",IF(AY462="CUMPLE",IF(BT462="CUMPLE",IF(BY462="CUMPLE","HABILITADO","RECHAZADO"),"RECHAZADO"),"RECHAZADO"),"RECHAZADO"),"RECHAZADO"),"RECHAZADO"),"")</f>
        <v>HABILITADO</v>
      </c>
      <c r="DC462" s="487"/>
    </row>
    <row r="463" spans="1:107" x14ac:dyDescent="0.25">
      <c r="A463" s="1039"/>
      <c r="B463" s="870">
        <v>2</v>
      </c>
      <c r="C463" s="1039"/>
      <c r="D463" s="726"/>
      <c r="E463" s="871"/>
      <c r="F463" s="872">
        <v>17613055238</v>
      </c>
      <c r="G463" s="873" t="str">
        <f t="shared" ref="G463" si="2678">IF(F463&lt;&gt;"",IF(F463=$DV$4,"CUMPLE","RECHAZADO"),"")</f>
        <v>CUMPLE</v>
      </c>
      <c r="H463" s="874" t="s">
        <v>1538</v>
      </c>
      <c r="I463" s="880">
        <v>15808937886</v>
      </c>
      <c r="J463" s="208">
        <v>300369820</v>
      </c>
      <c r="K463" s="173">
        <f t="shared" si="2636"/>
        <v>300369820</v>
      </c>
      <c r="L463" s="724" t="e">
        <f t="shared" si="2637"/>
        <v>#DIV/0!</v>
      </c>
      <c r="M463" s="175" t="e">
        <f t="shared" si="2638"/>
        <v>#DIV/0!</v>
      </c>
      <c r="N463" s="176" t="e">
        <f t="shared" si="2639"/>
        <v>#DIV/0!</v>
      </c>
      <c r="O463" s="177" t="e">
        <f t="shared" si="2640"/>
        <v>#DIV/0!</v>
      </c>
      <c r="P463" s="178" t="str">
        <f>IF(H463&lt;&gt;"",IF(J463=K463,IF(H463="SI",IF(AND(I463&lt;=$DF$4,I463&gt;=($DF$4*0.9)),"CUMPLE","NO CUMPLE"),IF(I463=$DF$4,"CUMPLE","NO CUMPLE")),"NO CUMPLE"),"")</f>
        <v>CUMPLE</v>
      </c>
      <c r="Q463" s="725">
        <f t="shared" si="2641"/>
        <v>0</v>
      </c>
      <c r="R463" s="180">
        <f t="shared" si="2520"/>
        <v>16109307706</v>
      </c>
      <c r="S463" s="180">
        <f t="shared" si="2482"/>
        <v>15808937886</v>
      </c>
      <c r="T463" s="209"/>
      <c r="U463" s="209"/>
      <c r="V463" s="871"/>
      <c r="W463" s="874">
        <v>1475064</v>
      </c>
      <c r="X463" s="876">
        <v>1485389</v>
      </c>
      <c r="Y463" s="184">
        <f>ROUND(W463*$DP$4,0)</f>
        <v>78178392</v>
      </c>
      <c r="Z463" s="184">
        <f t="shared" si="2483"/>
        <v>1485389</v>
      </c>
      <c r="AA463" s="1044"/>
      <c r="AB463" s="185" t="str">
        <f>IF(W463&lt;&gt;"",IF((Y463/$DP$4)/$DN$4&lt;=$AA$20,"CUMPLE","RECHAZADO"),"")</f>
        <v>CUMPLE</v>
      </c>
      <c r="AC463" s="186">
        <f t="shared" si="2645"/>
        <v>79663781</v>
      </c>
      <c r="AD463" s="186">
        <f t="shared" si="2646"/>
        <v>78178392</v>
      </c>
      <c r="AE463" s="209"/>
      <c r="AF463" s="874">
        <v>222017</v>
      </c>
      <c r="AG463" s="184">
        <f>ROUND(AF463*$DQ$4,0)</f>
        <v>1110085</v>
      </c>
      <c r="AH463" s="1044"/>
      <c r="AI463" s="185" t="str">
        <f>IF(AF463&lt;&gt;"",IF(AG463/$DQ$4&lt;=$AH$20,"CUMPLE","RECHAZADO"),"")</f>
        <v>CUMPLE</v>
      </c>
      <c r="AJ463" s="209"/>
      <c r="AK463" s="874">
        <v>177203</v>
      </c>
      <c r="AL463" s="184">
        <f>ROUND(AK463*$DR$4,0)</f>
        <v>9391759</v>
      </c>
      <c r="AM463" s="1044"/>
      <c r="AN463" s="185" t="str">
        <f>IF(AK463&lt;&gt;"",IF(AL463/$DR$4&lt;=$AM$20,"CUMPLE","RECHAZADO"),"")</f>
        <v>CUMPLE</v>
      </c>
      <c r="AO463" s="209"/>
      <c r="AP463" s="874"/>
      <c r="AQ463" s="184">
        <f>ROUND(AP463*$DS$4,0)</f>
        <v>0</v>
      </c>
      <c r="AR463" s="1044"/>
      <c r="AS463" s="185" t="str">
        <f>IF(AP463&lt;&gt;"",IF(AQ463/$DR$4&lt;=$AR$20,"CUMPLE","RECHAZADO"),"")</f>
        <v/>
      </c>
      <c r="AT463" s="185"/>
      <c r="AU463" s="194">
        <f t="shared" si="2650"/>
        <v>10501844</v>
      </c>
      <c r="AV463" s="874">
        <v>1995350</v>
      </c>
      <c r="AW463" s="877">
        <f t="shared" si="2651"/>
        <v>1995350</v>
      </c>
      <c r="AX463" s="877">
        <f t="shared" si="2652"/>
        <v>12497194</v>
      </c>
      <c r="AY463" s="877" t="str">
        <f t="shared" si="2653"/>
        <v>CUMPLE</v>
      </c>
      <c r="AZ463" s="871"/>
      <c r="BA463" s="874">
        <v>13316303</v>
      </c>
      <c r="BB463" s="184">
        <f>ROUND(BA463*$DQ$4,0)</f>
        <v>66581515</v>
      </c>
      <c r="BC463" s="184">
        <f t="shared" ref="BC463" si="2679">$BC$4</f>
        <v>92828885</v>
      </c>
      <c r="BD463" s="185" t="str">
        <f t="shared" si="2422"/>
        <v>CUMPLE</v>
      </c>
      <c r="BE463" s="209"/>
      <c r="BF463" s="874">
        <v>12511211</v>
      </c>
      <c r="BG463" s="184">
        <f>ROUND(BF463*$DR$4,0)</f>
        <v>663094183</v>
      </c>
      <c r="BH463" s="184">
        <f t="shared" ref="BH463" si="2680">$BH$4</f>
        <v>924495218</v>
      </c>
      <c r="BI463" s="185" t="str">
        <f t="shared" si="2657"/>
        <v>CUMPLE</v>
      </c>
      <c r="BJ463" s="209"/>
      <c r="BK463" s="874"/>
      <c r="BL463" s="184">
        <f>ROUND(BK463*$DS$4,0)</f>
        <v>0</v>
      </c>
      <c r="BM463" s="1044"/>
      <c r="BN463" s="185" t="str">
        <f>IF(BK463&lt;&gt;"",IF((BL463/$DR$4)/$DN$4&lt;=$BM$20,"CUMPLE","RECHAZADO"),"")</f>
        <v/>
      </c>
      <c r="BO463" s="878"/>
      <c r="BP463" s="194">
        <f t="shared" si="2659"/>
        <v>729675698</v>
      </c>
      <c r="BQ463" s="874">
        <v>138638383</v>
      </c>
      <c r="BR463" s="877">
        <f t="shared" si="2660"/>
        <v>138638383</v>
      </c>
      <c r="BS463" s="877">
        <f t="shared" si="2661"/>
        <v>868314081</v>
      </c>
      <c r="BT463" s="877" t="str">
        <f t="shared" si="2662"/>
        <v>CUMPLE</v>
      </c>
      <c r="BU463" s="871"/>
      <c r="BV463" s="874">
        <v>129255989</v>
      </c>
      <c r="BW463" s="874">
        <v>2455864</v>
      </c>
      <c r="BX463" s="194">
        <f t="shared" si="2663"/>
        <v>2455864</v>
      </c>
      <c r="BY463" s="194" t="str">
        <f>IF(BV463&lt;&gt;"",IF(AND(BV463/$DN$4&lt;=$BY$15,BV463/$DN$4&gt;=$BY$16),"CUMPLE","RECHAZADO"),"")</f>
        <v>CUMPLE</v>
      </c>
      <c r="BZ463" s="194">
        <f t="shared" si="2664"/>
        <v>129255989</v>
      </c>
      <c r="CA463" s="194">
        <f t="shared" si="2665"/>
        <v>131711853</v>
      </c>
      <c r="CB463" s="871"/>
      <c r="CC463" s="874"/>
      <c r="CD463" s="874"/>
      <c r="CE463" s="194">
        <f t="shared" si="2666"/>
        <v>0</v>
      </c>
      <c r="CF463" s="194" t="str">
        <f>IF(CC463&lt;&gt;"",IF(AND(CC463/$DN$4&lt;=$CF$15,CC463/$DS$4&gt;=$CF$16),"CUMPLE","RECHAZADO"),"")</f>
        <v/>
      </c>
      <c r="CG463" s="194">
        <f t="shared" si="2667"/>
        <v>0</v>
      </c>
      <c r="CH463" s="194">
        <f t="shared" si="2668"/>
        <v>0</v>
      </c>
      <c r="CI463" s="194"/>
      <c r="CJ463" s="232">
        <f t="shared" si="2669"/>
        <v>16109307706</v>
      </c>
      <c r="CK463" s="197">
        <f t="shared" si="2670"/>
        <v>1092186909</v>
      </c>
      <c r="CL463" s="232">
        <f t="shared" si="2511"/>
        <v>17201494615</v>
      </c>
      <c r="CM463" s="871"/>
      <c r="CN463" s="200">
        <f t="shared" si="2672"/>
        <v>15808937886</v>
      </c>
      <c r="CO463" s="200">
        <f t="shared" si="2673"/>
        <v>947611923</v>
      </c>
      <c r="CP463" s="200">
        <f t="shared" si="2440"/>
        <v>16756549809</v>
      </c>
      <c r="CQ463" s="871"/>
      <c r="CR463" s="194">
        <f t="shared" si="2515"/>
        <v>16109307706</v>
      </c>
      <c r="CS463" s="194">
        <f>(W463*$DP$4)+X463+(AF463*$DQ$4)+(AK463*$DR$4)+(AP463*$DS$4)+AV463+(BA463*$DQ$4)+(BF463*$DR$4)+(BK463*$DS$4)+BQ463+BV463+BW463+CC463+CD463</f>
        <v>1092186909</v>
      </c>
      <c r="CT463" s="200">
        <f t="shared" si="2675"/>
        <v>17201494615</v>
      </c>
      <c r="CU463" s="874">
        <v>17201494615</v>
      </c>
      <c r="CV463" s="200" t="str">
        <f t="shared" si="2443"/>
        <v>OK</v>
      </c>
      <c r="CW463" s="136"/>
      <c r="DB463" s="879" t="str">
        <f t="shared" si="2444"/>
        <v>HABILITADO</v>
      </c>
      <c r="DC463" s="487"/>
    </row>
    <row r="464" spans="1:107" x14ac:dyDescent="0.25">
      <c r="A464" s="1039"/>
      <c r="B464" s="870">
        <v>3</v>
      </c>
      <c r="C464" s="1039"/>
      <c r="D464" s="726"/>
      <c r="E464" s="871"/>
      <c r="F464" s="872">
        <v>22660325900</v>
      </c>
      <c r="G464" s="873" t="str">
        <f t="shared" ref="G464" si="2681">IF(F464&lt;&gt;"",IF(F464=$DV$5,"CUMPLE","RECHAZADO"),"")</f>
        <v>CUMPLE</v>
      </c>
      <c r="H464" s="874" t="s">
        <v>1538</v>
      </c>
      <c r="I464" s="880">
        <v>20196034881</v>
      </c>
      <c r="J464" s="208">
        <v>383724663</v>
      </c>
      <c r="K464" s="173">
        <f t="shared" si="2636"/>
        <v>383724663</v>
      </c>
      <c r="L464" s="724" t="e">
        <f t="shared" si="2637"/>
        <v>#DIV/0!</v>
      </c>
      <c r="M464" s="175" t="e">
        <f t="shared" si="2638"/>
        <v>#DIV/0!</v>
      </c>
      <c r="N464" s="176" t="e">
        <f t="shared" si="2639"/>
        <v>#DIV/0!</v>
      </c>
      <c r="O464" s="177" t="e">
        <f t="shared" si="2640"/>
        <v>#DIV/0!</v>
      </c>
      <c r="P464" s="178" t="str">
        <f>IF(H464&lt;&gt;"",IF(J464=K464,IF(H464="SI",IF(AND(I464&lt;=$DF$5,I464&gt;=($DF$5*0.9)),"CUMPLE","NO CUMPLE"),IF(I464=$DF$5,"CUMPLE","NO CUMPLE")),"NO CUMPLE"),"")</f>
        <v>CUMPLE</v>
      </c>
      <c r="Q464" s="725">
        <f t="shared" si="2641"/>
        <v>0</v>
      </c>
      <c r="R464" s="180">
        <f t="shared" si="2520"/>
        <v>20579759544</v>
      </c>
      <c r="S464" s="180">
        <f t="shared" si="2482"/>
        <v>20196034881</v>
      </c>
      <c r="T464" s="209"/>
      <c r="U464" s="209"/>
      <c r="V464" s="871"/>
      <c r="W464" s="874">
        <v>1298185</v>
      </c>
      <c r="X464" s="876">
        <v>1973241</v>
      </c>
      <c r="Y464" s="184">
        <f>ROUND(W464*$DP$5,0)</f>
        <v>103854800</v>
      </c>
      <c r="Z464" s="184">
        <f t="shared" si="2483"/>
        <v>1973241</v>
      </c>
      <c r="AA464" s="1044"/>
      <c r="AB464" s="185" t="str">
        <f>IF(W464&lt;&gt;"",IF((Y464/$DP$5)/$DN$5&lt;=$AA$20,"CUMPLE","RECHAZADO"),"")</f>
        <v>CUMPLE</v>
      </c>
      <c r="AC464" s="186">
        <f t="shared" si="2645"/>
        <v>105828041</v>
      </c>
      <c r="AD464" s="186">
        <f t="shared" si="2646"/>
        <v>103854800</v>
      </c>
      <c r="AE464" s="209"/>
      <c r="AF464" s="874">
        <v>195074</v>
      </c>
      <c r="AG464" s="184">
        <f>ROUND(AF464*$DQ$5,0)</f>
        <v>1365518</v>
      </c>
      <c r="AH464" s="1044"/>
      <c r="AI464" s="185" t="str">
        <f>IF(AF464&lt;&gt;"",IF(AG464/$DQ$5&lt;=$AH$20,"CUMPLE","RECHAZADO"),"")</f>
        <v>CUMPLE</v>
      </c>
      <c r="AJ464" s="209"/>
      <c r="AK464" s="874">
        <v>155698</v>
      </c>
      <c r="AL464" s="184">
        <f>ROUND(AK464*$DR$5,0)</f>
        <v>12455840</v>
      </c>
      <c r="AM464" s="1044"/>
      <c r="AN464" s="185" t="str">
        <f>IF(AK464&lt;&gt;"",IF(AL464/$DR$5&lt;=$AM$20,"CUMPLE","RECHAZADO"),"")</f>
        <v>CUMPLE</v>
      </c>
      <c r="AO464" s="209"/>
      <c r="AP464" s="874"/>
      <c r="AQ464" s="184">
        <f>ROUND(AP464*$DS$5,0)</f>
        <v>0</v>
      </c>
      <c r="AR464" s="1044"/>
      <c r="AS464" s="185" t="str">
        <f>IF(AP464&lt;&gt;"",IF(AQ464/$DR$5&lt;=$AR$20,"CUMPLE","RECHAZADO"),"")</f>
        <v/>
      </c>
      <c r="AT464" s="185"/>
      <c r="AU464" s="194">
        <f t="shared" si="2650"/>
        <v>13821358</v>
      </c>
      <c r="AV464" s="874">
        <v>2626058</v>
      </c>
      <c r="AW464" s="877">
        <f t="shared" si="2651"/>
        <v>2626058</v>
      </c>
      <c r="AX464" s="877">
        <f t="shared" si="2652"/>
        <v>16447416</v>
      </c>
      <c r="AY464" s="877" t="str">
        <f t="shared" si="2653"/>
        <v>CUMPLE</v>
      </c>
      <c r="AZ464" s="871"/>
      <c r="BA464" s="874">
        <v>11206611</v>
      </c>
      <c r="BB464" s="184">
        <f>ROUND(BA464*$DQ$5,0)</f>
        <v>78446277</v>
      </c>
      <c r="BC464" s="184">
        <f t="shared" ref="BC464" si="2682">$BC$5</f>
        <v>123465503</v>
      </c>
      <c r="BD464" s="185" t="str">
        <f t="shared" si="2422"/>
        <v>CUMPLE</v>
      </c>
      <c r="BE464" s="209"/>
      <c r="BF464" s="874">
        <v>10529069</v>
      </c>
      <c r="BG464" s="184">
        <f>ROUND(BF464*$DR$5,0)</f>
        <v>842325520</v>
      </c>
      <c r="BH464" s="184">
        <f t="shared" ref="BH464" si="2683">$BH$5</f>
        <v>1325724320</v>
      </c>
      <c r="BI464" s="185" t="str">
        <f t="shared" si="2657"/>
        <v>CUMPLE</v>
      </c>
      <c r="BJ464" s="209"/>
      <c r="BK464" s="874"/>
      <c r="BL464" s="184">
        <f>ROUND(BK464*$DS$5,0)</f>
        <v>0</v>
      </c>
      <c r="BM464" s="1044"/>
      <c r="BN464" s="185" t="str">
        <f>IF(BK464&lt;&gt;"",IF((BL464/$DR$5)/$DN$5&lt;=$BM$20,"CUMPLE","RECHAZADO"),"")</f>
        <v/>
      </c>
      <c r="BO464" s="878"/>
      <c r="BP464" s="194">
        <f t="shared" si="2659"/>
        <v>920771797</v>
      </c>
      <c r="BQ464" s="874">
        <v>174946641</v>
      </c>
      <c r="BR464" s="877">
        <f t="shared" si="2660"/>
        <v>174946641</v>
      </c>
      <c r="BS464" s="877">
        <f t="shared" si="2661"/>
        <v>1095718438</v>
      </c>
      <c r="BT464" s="877" t="str">
        <f t="shared" si="2662"/>
        <v>CUMPLE</v>
      </c>
      <c r="BU464" s="871"/>
      <c r="BV464" s="874">
        <v>128426094</v>
      </c>
      <c r="BW464" s="874">
        <v>2440096</v>
      </c>
      <c r="BX464" s="194">
        <f t="shared" si="2663"/>
        <v>2440096</v>
      </c>
      <c r="BY464" s="194" t="str">
        <f>IF(BV464&lt;&gt;"",IF(AND(BV464/$DN$5&lt;=$BY$15,BV464/$DN$5&gt;=$BY$16),"CUMPLE","RECHAZADO"),"")</f>
        <v>CUMPLE</v>
      </c>
      <c r="BZ464" s="194">
        <f t="shared" si="2664"/>
        <v>128426094</v>
      </c>
      <c r="CA464" s="194">
        <f t="shared" si="2665"/>
        <v>130866190</v>
      </c>
      <c r="CB464" s="871"/>
      <c r="CC464" s="874"/>
      <c r="CD464" s="874"/>
      <c r="CE464" s="194">
        <f t="shared" si="2666"/>
        <v>0</v>
      </c>
      <c r="CF464" s="194" t="str">
        <f>IF(CC464&lt;&gt;"",IF(AND(CC464/$DN$5&lt;=$CF$15,CC464/$DS$5&gt;=$CF$16),"CUMPLE","RECHAZADO"),"")</f>
        <v/>
      </c>
      <c r="CG464" s="194">
        <f t="shared" si="2667"/>
        <v>0</v>
      </c>
      <c r="CH464" s="194">
        <f t="shared" si="2668"/>
        <v>0</v>
      </c>
      <c r="CI464" s="194"/>
      <c r="CJ464" s="232">
        <f t="shared" si="2669"/>
        <v>20579759544</v>
      </c>
      <c r="CK464" s="197">
        <f t="shared" si="2670"/>
        <v>1348860085</v>
      </c>
      <c r="CL464" s="232">
        <f t="shared" si="2511"/>
        <v>21928619629</v>
      </c>
      <c r="CM464" s="871"/>
      <c r="CN464" s="200">
        <f t="shared" si="2672"/>
        <v>20196034881</v>
      </c>
      <c r="CO464" s="200">
        <f t="shared" si="2673"/>
        <v>1166874049</v>
      </c>
      <c r="CP464" s="200">
        <f t="shared" si="2440"/>
        <v>21362908930</v>
      </c>
      <c r="CQ464" s="871"/>
      <c r="CR464" s="194">
        <f t="shared" si="2515"/>
        <v>20579759544</v>
      </c>
      <c r="CS464" s="194">
        <f>(W464*$DP$5)+X464+(AF464*$DQ$5)+(AK464*$DR$5)+(AP464*$DS$5)+AV464+(BA464*$DQ$5)+(BF464*$DR$5)+(BK464*$DS$5)+BQ464+BV464+BW464+CC464+CD464</f>
        <v>1348860085</v>
      </c>
      <c r="CT464" s="200">
        <f t="shared" si="2675"/>
        <v>21928619629</v>
      </c>
      <c r="CU464" s="874">
        <v>21928619629</v>
      </c>
      <c r="CV464" s="200" t="str">
        <f t="shared" si="2443"/>
        <v>OK</v>
      </c>
      <c r="CW464" s="136"/>
      <c r="DB464" s="879" t="str">
        <f t="shared" si="2444"/>
        <v>HABILITADO</v>
      </c>
      <c r="DC464" s="487"/>
    </row>
    <row r="465" spans="1:107" x14ac:dyDescent="0.25">
      <c r="A465" s="1039"/>
      <c r="B465" s="870">
        <v>4</v>
      </c>
      <c r="C465" s="1039"/>
      <c r="D465" s="726"/>
      <c r="E465" s="871"/>
      <c r="F465" s="872">
        <v>32291205642</v>
      </c>
      <c r="G465" s="873" t="str">
        <f t="shared" ref="G465" si="2684">IF(F465&lt;&gt;"",IF(F465=$DV$6,"CUMPLE","RECHAZADO"),"")</f>
        <v>CUMPLE</v>
      </c>
      <c r="H465" s="874" t="s">
        <v>1538</v>
      </c>
      <c r="I465" s="880">
        <v>28878004742</v>
      </c>
      <c r="J465" s="208">
        <v>548682090</v>
      </c>
      <c r="K465" s="173">
        <f t="shared" si="2636"/>
        <v>548682090</v>
      </c>
      <c r="L465" s="724" t="e">
        <f t="shared" si="2637"/>
        <v>#DIV/0!</v>
      </c>
      <c r="M465" s="175" t="e">
        <f t="shared" si="2638"/>
        <v>#DIV/0!</v>
      </c>
      <c r="N465" s="176" t="e">
        <f t="shared" si="2639"/>
        <v>#DIV/0!</v>
      </c>
      <c r="O465" s="177" t="e">
        <f t="shared" si="2640"/>
        <v>#DIV/0!</v>
      </c>
      <c r="P465" s="178" t="str">
        <f>IF(H465&lt;&gt;"",IF(J465=K465,IF(H465="SI",IF(AND(I465&lt;=$DF$6,I465&gt;=($DF$6*0.9)),"CUMPLE","NO CUMPLE"),IF(I465=$DF$6,"CUMPLE","NO CUMPLE")),"NO CUMPLE"),"")</f>
        <v>CUMPLE</v>
      </c>
      <c r="Q465" s="725">
        <f t="shared" si="2641"/>
        <v>0</v>
      </c>
      <c r="R465" s="180">
        <f t="shared" si="2520"/>
        <v>29426686832</v>
      </c>
      <c r="S465" s="180">
        <f t="shared" si="2482"/>
        <v>28878004742</v>
      </c>
      <c r="T465" s="209"/>
      <c r="U465" s="209"/>
      <c r="V465" s="871"/>
      <c r="W465" s="874">
        <v>1378541</v>
      </c>
      <c r="X465" s="876">
        <v>2095382</v>
      </c>
      <c r="Y465" s="184">
        <f>ROUND(W465*$DP$6,0)</f>
        <v>110283280</v>
      </c>
      <c r="Z465" s="184">
        <f t="shared" si="2483"/>
        <v>2095382</v>
      </c>
      <c r="AA465" s="1044"/>
      <c r="AB465" s="185" t="str">
        <f>IF(W465&lt;&gt;"",IF((Y465/$DP$6)/$DN$6&lt;=$AA$20,"CUMPLE","RECHAZADO"),"")</f>
        <v>CUMPLE</v>
      </c>
      <c r="AC465" s="186">
        <f t="shared" si="2645"/>
        <v>112378662</v>
      </c>
      <c r="AD465" s="186">
        <f t="shared" si="2646"/>
        <v>110283280</v>
      </c>
      <c r="AE465" s="209"/>
      <c r="AF465" s="874">
        <v>207320</v>
      </c>
      <c r="AG465" s="184">
        <f>ROUND(AF465*$DQ$6,0)</f>
        <v>6219600</v>
      </c>
      <c r="AH465" s="1044"/>
      <c r="AI465" s="185" t="str">
        <f>IF(AF465&lt;&gt;"",IF(AG465/$DQ$6&lt;=$AH$20,"CUMPLE","RECHAZADO"),"")</f>
        <v>CUMPLE</v>
      </c>
      <c r="AJ465" s="209"/>
      <c r="AK465" s="874">
        <v>165472</v>
      </c>
      <c r="AL465" s="184">
        <f>ROUND(AK465*$DR$6,0)</f>
        <v>13237760</v>
      </c>
      <c r="AM465" s="1044"/>
      <c r="AN465" s="185" t="str">
        <f>IF(AK465&lt;&gt;"",IF(AL465/$DR$6&lt;=$AM$20,"CUMPLE","RECHAZADO"),"")</f>
        <v>CUMPLE</v>
      </c>
      <c r="AO465" s="209"/>
      <c r="AP465" s="874"/>
      <c r="AQ465" s="184">
        <f>ROUND(AP465*$DS$6,0)</f>
        <v>0</v>
      </c>
      <c r="AR465" s="1044"/>
      <c r="AS465" s="185" t="str">
        <f>IF(AP465&lt;&gt;"",IF(AQ465/$DR$6&lt;=$AR$20,"CUMPLE","RECHAZADO"),"")</f>
        <v/>
      </c>
      <c r="AT465" s="185"/>
      <c r="AU465" s="194">
        <f t="shared" si="2650"/>
        <v>19457360</v>
      </c>
      <c r="AV465" s="874">
        <v>3696898</v>
      </c>
      <c r="AW465" s="877">
        <f t="shared" si="2651"/>
        <v>3696898</v>
      </c>
      <c r="AX465" s="877">
        <f t="shared" si="2652"/>
        <v>23154258</v>
      </c>
      <c r="AY465" s="877" t="str">
        <f>IF(AV465&lt;&gt;"",IF(AN465="CUMPLE","CUMPLE","NO CUMPLE"),"")</f>
        <v>CUMPLE</v>
      </c>
      <c r="AZ465" s="871"/>
      <c r="BA465" s="874">
        <v>13428429</v>
      </c>
      <c r="BB465" s="184">
        <f>ROUND(BA465*$DQ$6,0)</f>
        <v>402852870</v>
      </c>
      <c r="BC465" s="184">
        <f t="shared" ref="BC465" si="2685">$BC$6</f>
        <v>599037720</v>
      </c>
      <c r="BD465" s="185" t="str">
        <f t="shared" si="2422"/>
        <v>CUMPLE</v>
      </c>
      <c r="BE465" s="209"/>
      <c r="BF465" s="874">
        <v>12616558</v>
      </c>
      <c r="BG465" s="184">
        <f>ROUND(BF465*$DR$6,0)</f>
        <v>1009324640</v>
      </c>
      <c r="BH465" s="184">
        <f t="shared" ref="BH465" si="2686">$BH$6</f>
        <v>1500854400</v>
      </c>
      <c r="BI465" s="185" t="str">
        <f t="shared" si="2657"/>
        <v>CUMPLE</v>
      </c>
      <c r="BJ465" s="209"/>
      <c r="BK465" s="874"/>
      <c r="BL465" s="184">
        <f>ROUND(BK465*$DS$6,0)</f>
        <v>0</v>
      </c>
      <c r="BM465" s="1044"/>
      <c r="BN465" s="185" t="str">
        <f>IF(BK465&lt;&gt;"",IF((BL465/$DR$6)/$DN$6&lt;=$BM$20,"CUMPLE","RECHAZADO"),"")</f>
        <v/>
      </c>
      <c r="BO465" s="878"/>
      <c r="BP465" s="194">
        <f t="shared" si="2659"/>
        <v>1412177510</v>
      </c>
      <c r="BQ465" s="874">
        <v>268313727</v>
      </c>
      <c r="BR465" s="877">
        <f t="shared" si="2660"/>
        <v>268313727</v>
      </c>
      <c r="BS465" s="877">
        <f t="shared" si="2661"/>
        <v>1680491237</v>
      </c>
      <c r="BT465" s="877" t="str">
        <f>IF(BQ465&lt;&gt;"",IF(BI465="CUMPLE","CUMPLE","NO CUMPLE"),"")</f>
        <v>CUMPLE</v>
      </c>
      <c r="BU465" s="871"/>
      <c r="BV465" s="874">
        <v>128841042</v>
      </c>
      <c r="BW465" s="874">
        <v>2447980</v>
      </c>
      <c r="BX465" s="194">
        <f t="shared" si="2663"/>
        <v>2447980</v>
      </c>
      <c r="BY465" s="194" t="str">
        <f>IF(BV465&lt;&gt;"",IF(AND(BV465/$DN$6&lt;=$BY$15,BV465/$DN$6&gt;=$BY$16),"CUMPLE","RECHAZADO"),"")</f>
        <v>CUMPLE</v>
      </c>
      <c r="BZ465" s="194">
        <f t="shared" si="2664"/>
        <v>128841042</v>
      </c>
      <c r="CA465" s="194">
        <f t="shared" si="2665"/>
        <v>131289022</v>
      </c>
      <c r="CB465" s="871"/>
      <c r="CC465" s="874"/>
      <c r="CD465" s="874"/>
      <c r="CE465" s="194">
        <f t="shared" si="2666"/>
        <v>0</v>
      </c>
      <c r="CF465" s="194" t="str">
        <f>IF(CC465&lt;&gt;"",IF(AND(CC465/$DN$6&lt;=$CF$15,CC465/$DS$6&gt;=$CF$16),"CUMPLE","RECHAZADO"),"")</f>
        <v/>
      </c>
      <c r="CG465" s="194">
        <f t="shared" si="2667"/>
        <v>0</v>
      </c>
      <c r="CH465" s="194">
        <f t="shared" si="2668"/>
        <v>0</v>
      </c>
      <c r="CI465" s="194"/>
      <c r="CJ465" s="232">
        <f t="shared" si="2669"/>
        <v>29426686832</v>
      </c>
      <c r="CK465" s="197">
        <f t="shared" si="2670"/>
        <v>1947313179</v>
      </c>
      <c r="CL465" s="232">
        <f t="shared" si="2511"/>
        <v>31374000011</v>
      </c>
      <c r="CM465" s="871"/>
      <c r="CN465" s="200">
        <f t="shared" si="2672"/>
        <v>28878004742</v>
      </c>
      <c r="CO465" s="200">
        <f t="shared" si="2673"/>
        <v>1670759192</v>
      </c>
      <c r="CP465" s="200">
        <f t="shared" si="2440"/>
        <v>30548763934</v>
      </c>
      <c r="CQ465" s="871"/>
      <c r="CR465" s="194">
        <f t="shared" si="2515"/>
        <v>29426686832</v>
      </c>
      <c r="CS465" s="194">
        <f>(W465*$DP$6)+X465+(AF465*$DQ$6)+(AK465*$DR$6)+(AP465*$DS$6)+AV465+(BA465*$DQ$6)+(BF465*$DR$6)+(BK465*$DS$6)+BQ465+BV465+BW465+CC465+CD465</f>
        <v>1947313179</v>
      </c>
      <c r="CT465" s="200">
        <f t="shared" si="2675"/>
        <v>31374000011</v>
      </c>
      <c r="CU465" s="874">
        <v>31374000011</v>
      </c>
      <c r="CV465" s="200" t="str">
        <f t="shared" si="2443"/>
        <v>OK</v>
      </c>
      <c r="CW465" s="136"/>
      <c r="DB465" s="879" t="str">
        <f t="shared" si="2444"/>
        <v>HABILITADO</v>
      </c>
      <c r="DC465" s="487"/>
    </row>
    <row r="466" spans="1:107" x14ac:dyDescent="0.25">
      <c r="A466" s="1039"/>
      <c r="B466" s="870">
        <v>5</v>
      </c>
      <c r="C466" s="1039"/>
      <c r="D466" s="726"/>
      <c r="E466" s="871"/>
      <c r="F466" s="872">
        <v>31011375408</v>
      </c>
      <c r="G466" s="873" t="str">
        <f t="shared" ref="G466" si="2687">IF(F466&lt;&gt;"",IF(F466=$DV$7,"CUMPLE","RECHAZADO"),"")</f>
        <v>CUMPLE</v>
      </c>
      <c r="H466" s="874" t="s">
        <v>1538</v>
      </c>
      <c r="I466" s="880">
        <v>27846036373</v>
      </c>
      <c r="J466" s="208">
        <v>529074691</v>
      </c>
      <c r="K466" s="173">
        <f t="shared" si="2636"/>
        <v>529074691</v>
      </c>
      <c r="L466" s="724" t="e">
        <f t="shared" si="2637"/>
        <v>#DIV/0!</v>
      </c>
      <c r="M466" s="175" t="e">
        <f t="shared" si="2638"/>
        <v>#DIV/0!</v>
      </c>
      <c r="N466" s="176" t="e">
        <f t="shared" si="2639"/>
        <v>#DIV/0!</v>
      </c>
      <c r="O466" s="177" t="e">
        <f t="shared" si="2640"/>
        <v>#DIV/0!</v>
      </c>
      <c r="P466" s="178" t="str">
        <f>IF(H466&lt;&gt;"",IF(J466=K466,IF(H466="SI",IF(AND(I466&lt;=$DF$7,I466&gt;=($DF$7*0.9)),"CUMPLE","NO CUMPLE"),IF(I466=$DF$7,"CUMPLE","NO CUMPLE")),"NO CUMPLE"),"")</f>
        <v>CUMPLE</v>
      </c>
      <c r="Q466" s="725">
        <f t="shared" si="2641"/>
        <v>0</v>
      </c>
      <c r="R466" s="180">
        <f t="shared" si="2520"/>
        <v>28375111064</v>
      </c>
      <c r="S466" s="180">
        <f t="shared" si="2482"/>
        <v>27846036373</v>
      </c>
      <c r="T466" s="209"/>
      <c r="U466" s="209"/>
      <c r="V466" s="871"/>
      <c r="W466" s="874">
        <v>1363566</v>
      </c>
      <c r="X466" s="876">
        <v>2746222</v>
      </c>
      <c r="Y466" s="184">
        <f>ROUND(W466*$DP$7,0)</f>
        <v>144537996</v>
      </c>
      <c r="Z466" s="184">
        <f t="shared" si="2483"/>
        <v>2746222</v>
      </c>
      <c r="AA466" s="1044"/>
      <c r="AB466" s="185" t="str">
        <f>IF(W466&lt;&gt;"",IF((Y466/$DP$7)/$DN$7&lt;=$AA$20,"CUMPLE","RECHAZADO"),"")</f>
        <v>CUMPLE</v>
      </c>
      <c r="AC466" s="186">
        <f t="shared" si="2645"/>
        <v>147284218</v>
      </c>
      <c r="AD466" s="186">
        <f t="shared" si="2646"/>
        <v>144537996</v>
      </c>
      <c r="AE466" s="209"/>
      <c r="AF466" s="874">
        <v>204983</v>
      </c>
      <c r="AG466" s="184">
        <f>ROUND(AF466*$DQ$7,0)</f>
        <v>7789354</v>
      </c>
      <c r="AH466" s="1044"/>
      <c r="AI466" s="185" t="str">
        <f>IF(AF466&lt;&gt;"",IF(AG466/$DQ$7&lt;=$AH$20,"CUMPLE","RECHAZADO"),"")</f>
        <v>CUMPLE</v>
      </c>
      <c r="AJ466" s="209"/>
      <c r="AK466" s="874">
        <v>163607</v>
      </c>
      <c r="AL466" s="184">
        <f>ROUND(AK466*$DR$7,0)</f>
        <v>17342342</v>
      </c>
      <c r="AM466" s="1044"/>
      <c r="AN466" s="185" t="str">
        <f>IF(AK466&lt;&gt;"",IF(AL466/$DR$7&lt;=$AM$20,"CUMPLE","RECHAZADO"),"")</f>
        <v>CUMPLE</v>
      </c>
      <c r="AO466" s="209"/>
      <c r="AP466" s="874"/>
      <c r="AQ466" s="184">
        <f>ROUND(AP466*$DS$7,0)</f>
        <v>0</v>
      </c>
      <c r="AR466" s="1044"/>
      <c r="AS466" s="185" t="str">
        <f>IF(AP466&lt;&gt;"",IF(AQ466/$DR$7&lt;=$AR$20,"CUMPLE","RECHAZADO"),"")</f>
        <v/>
      </c>
      <c r="AT466" s="185"/>
      <c r="AU466" s="194">
        <f t="shared" si="2650"/>
        <v>25131696</v>
      </c>
      <c r="AV466" s="874">
        <v>4775022</v>
      </c>
      <c r="AW466" s="877">
        <f t="shared" si="2651"/>
        <v>4775022</v>
      </c>
      <c r="AX466" s="877">
        <f t="shared" si="2652"/>
        <v>29906718</v>
      </c>
      <c r="AY466" s="877" t="str">
        <f>IF(AV466&lt;&gt;"",IF(AI466="CUMPLE",IF(AN466="CUMPLE","CUMPLE","NO CUMPLE"),"NO CUMPLE")," ")</f>
        <v>CUMPLE</v>
      </c>
      <c r="AZ466" s="871"/>
      <c r="BA466" s="874">
        <v>8978796</v>
      </c>
      <c r="BB466" s="184">
        <f>ROUND(BA466*$DQ$7,0)</f>
        <v>341194248</v>
      </c>
      <c r="BC466" s="184">
        <f t="shared" ref="BC466" si="2688">$BC$7</f>
        <v>512088380</v>
      </c>
      <c r="BD466" s="185" t="str">
        <f t="shared" si="2422"/>
        <v>CUMPLE</v>
      </c>
      <c r="BE466" s="209"/>
      <c r="BF466" s="874">
        <v>8435946</v>
      </c>
      <c r="BG466" s="184">
        <f>ROUND(BF466*$DR$7,0)</f>
        <v>894210276</v>
      </c>
      <c r="BH466" s="184">
        <f t="shared" ref="BH466" si="2689">$BH$7</f>
        <v>1342093772</v>
      </c>
      <c r="BI466" s="185" t="str">
        <f t="shared" si="2657"/>
        <v>CUMPLE</v>
      </c>
      <c r="BJ466" s="209"/>
      <c r="BK466" s="874"/>
      <c r="BL466" s="184">
        <f>ROUND(BK466*$DS$7,0)</f>
        <v>0</v>
      </c>
      <c r="BM466" s="1044"/>
      <c r="BN466" s="185" t="str">
        <f>IF(BK466&lt;&gt;"",IF((BL466/$DR$7)/$DN$7&lt;=$BM$20,"CUMPLE","RECHAZADO"),"")</f>
        <v/>
      </c>
      <c r="BO466" s="878"/>
      <c r="BP466" s="194">
        <f t="shared" si="2659"/>
        <v>1235404524</v>
      </c>
      <c r="BQ466" s="874">
        <v>234726860</v>
      </c>
      <c r="BR466" s="877">
        <f t="shared" si="2660"/>
        <v>234726860</v>
      </c>
      <c r="BS466" s="877">
        <f t="shared" si="2661"/>
        <v>1470131384</v>
      </c>
      <c r="BT466" s="877" t="str">
        <f>IF(BQ466&lt;&gt;"",IF(BD466="CUMPLE",IF(BI466="CUMPLE","CUMPLE","NO CUMPLE"),"NO CUMPLE")," ")</f>
        <v>CUMPLE</v>
      </c>
      <c r="BU466" s="871"/>
      <c r="BV466" s="874">
        <v>128633569</v>
      </c>
      <c r="BW466" s="874">
        <v>2444038</v>
      </c>
      <c r="BX466" s="194">
        <f t="shared" si="2663"/>
        <v>2444038</v>
      </c>
      <c r="BY466" s="194" t="str">
        <f>IF(BV466&lt;&gt;"",IF(AND(BV466/$DN$7&lt;=$BY$15,BV466/$DN$7&gt;=$BY$16),"CUMPLE","RECHAZADO"),"")</f>
        <v>CUMPLE</v>
      </c>
      <c r="BZ466" s="194">
        <f t="shared" si="2664"/>
        <v>128633569</v>
      </c>
      <c r="CA466" s="194">
        <f t="shared" si="2665"/>
        <v>131077607</v>
      </c>
      <c r="CB466" s="871"/>
      <c r="CC466" s="874"/>
      <c r="CD466" s="874"/>
      <c r="CE466" s="194">
        <f t="shared" si="2666"/>
        <v>0</v>
      </c>
      <c r="CF466" s="194" t="str">
        <f>IF(CC466&lt;&gt;"",IF(AND(CC466/$DN$7&lt;=$CF$15,CC466/$DS$7&gt;=$CF$16),"CUMPLE","RECHAZADO"),"")</f>
        <v/>
      </c>
      <c r="CG466" s="194">
        <f t="shared" si="2667"/>
        <v>0</v>
      </c>
      <c r="CH466" s="194">
        <f t="shared" si="2668"/>
        <v>0</v>
      </c>
      <c r="CI466" s="194"/>
      <c r="CJ466" s="232">
        <f t="shared" si="2669"/>
        <v>28375111064</v>
      </c>
      <c r="CK466" s="197">
        <f t="shared" si="2670"/>
        <v>1778399927</v>
      </c>
      <c r="CL466" s="232">
        <f t="shared" si="2511"/>
        <v>30153510991</v>
      </c>
      <c r="CM466" s="871"/>
      <c r="CN466" s="200">
        <f t="shared" si="2672"/>
        <v>27846036373</v>
      </c>
      <c r="CO466" s="200">
        <f t="shared" si="2673"/>
        <v>1533707785</v>
      </c>
      <c r="CP466" s="200">
        <f t="shared" si="2440"/>
        <v>29379744158</v>
      </c>
      <c r="CQ466" s="871"/>
      <c r="CR466" s="194">
        <f t="shared" si="2515"/>
        <v>28375111064</v>
      </c>
      <c r="CS466" s="194">
        <f>(W466*$DP$7)+X466+(AF466*$DQ$7)+(AK466*$DR$7)+(AP466*$DS$7)+AV466+(BA466*$DQ$7)+(BF466*$DR$7)+(BK466*$DS$7)+BQ466+BV466+BW466+CC466+CD466</f>
        <v>1778399927</v>
      </c>
      <c r="CT466" s="200">
        <f t="shared" si="2675"/>
        <v>30153510991</v>
      </c>
      <c r="CU466" s="874">
        <v>30153510991</v>
      </c>
      <c r="CV466" s="200" t="str">
        <f t="shared" si="2443"/>
        <v>OK</v>
      </c>
      <c r="CW466" s="136"/>
      <c r="DB466" s="879" t="str">
        <f t="shared" si="2444"/>
        <v>HABILITADO</v>
      </c>
      <c r="DC466" s="894"/>
    </row>
    <row r="467" spans="1:107" x14ac:dyDescent="0.25">
      <c r="A467" s="1039"/>
      <c r="B467" s="870">
        <v>6</v>
      </c>
      <c r="C467" s="1039"/>
      <c r="D467" s="726"/>
      <c r="E467" s="871"/>
      <c r="F467" s="872">
        <v>26104086008</v>
      </c>
      <c r="G467" s="873" t="str">
        <f t="shared" ref="G467" si="2690">IF(F467&lt;&gt;"",IF(F467=$DV$8,"CUMPLE","RECHAZADO"),"")</f>
        <v>CUMPLE</v>
      </c>
      <c r="H467" s="874" t="s">
        <v>1538</v>
      </c>
      <c r="I467" s="880">
        <v>23701756967</v>
      </c>
      <c r="J467" s="208">
        <v>450333382</v>
      </c>
      <c r="K467" s="173">
        <f t="shared" si="2636"/>
        <v>450333382</v>
      </c>
      <c r="L467" s="724" t="e">
        <f t="shared" si="2637"/>
        <v>#DIV/0!</v>
      </c>
      <c r="M467" s="175" t="e">
        <f t="shared" si="2638"/>
        <v>#DIV/0!</v>
      </c>
      <c r="N467" s="176" t="e">
        <f t="shared" si="2639"/>
        <v>#DIV/0!</v>
      </c>
      <c r="O467" s="177" t="e">
        <f t="shared" si="2640"/>
        <v>#DIV/0!</v>
      </c>
      <c r="P467" s="178" t="str">
        <f>IF(H467&lt;&gt;"",IF(J467=K467,IF(H467="SI",IF(AND(I467&lt;=$DF$8,I467&gt;=($DF$8*0.9)),"CUMPLE","NO CUMPLE"),IF(I467=$DF$8,"CUMPLE","NO CUMPLE")),"NO CUMPLE"),"")</f>
        <v>CUMPLE</v>
      </c>
      <c r="Q467" s="725">
        <f t="shared" si="2641"/>
        <v>0</v>
      </c>
      <c r="R467" s="180">
        <f t="shared" si="2520"/>
        <v>24152090349</v>
      </c>
      <c r="S467" s="180">
        <f t="shared" si="2482"/>
        <v>23701756967</v>
      </c>
      <c r="T467" s="209"/>
      <c r="U467" s="209"/>
      <c r="V467" s="871"/>
      <c r="W467" s="874">
        <v>1396945</v>
      </c>
      <c r="X467" s="876">
        <v>1539433</v>
      </c>
      <c r="Y467" s="184">
        <f>ROUND(W467*$DP$8,0)</f>
        <v>81022810</v>
      </c>
      <c r="Z467" s="184">
        <f t="shared" si="2483"/>
        <v>1539433</v>
      </c>
      <c r="AA467" s="1044"/>
      <c r="AB467" s="185" t="str">
        <f>IF(W467&lt;&gt;"",IF((Y467/$DP$8)/$DN$8&lt;=$AA$20,"CUMPLE","RECHAZADO"),"")</f>
        <v>CUMPLE</v>
      </c>
      <c r="AC467" s="186">
        <f t="shared" si="2645"/>
        <v>82562243</v>
      </c>
      <c r="AD467" s="186">
        <f t="shared" si="2646"/>
        <v>81022810</v>
      </c>
      <c r="AE467" s="209"/>
      <c r="AF467" s="874">
        <v>210001</v>
      </c>
      <c r="AG467" s="184">
        <f>ROUND(AF467*$DQ$8,0)</f>
        <v>2940014</v>
      </c>
      <c r="AH467" s="1044"/>
      <c r="AI467" s="185" t="str">
        <f>IF(AF467&lt;&gt;"",IF(AG467/$DQ$8&lt;=$AH$20,"CUMPLE","RECHAZADO"),"")</f>
        <v>CUMPLE</v>
      </c>
      <c r="AJ467" s="209"/>
      <c r="AK467" s="874">
        <v>167612</v>
      </c>
      <c r="AL467" s="184">
        <f>ROUND(AK467*$DR$8,0)</f>
        <v>9721496</v>
      </c>
      <c r="AM467" s="1044"/>
      <c r="AN467" s="185" t="str">
        <f>IF(AK467&lt;&gt;"",IF(AL467/$DR$8&lt;=$AM$20,"CUMPLE","RECHAZADO"),"")</f>
        <v>CUMPLE</v>
      </c>
      <c r="AO467" s="209"/>
      <c r="AP467" s="874"/>
      <c r="AQ467" s="184">
        <f>ROUND(AP467*$DS$8,0)</f>
        <v>0</v>
      </c>
      <c r="AR467" s="1044"/>
      <c r="AS467" s="185" t="str">
        <f>IF(AP467&lt;&gt;"",IF(AQ467/$DR$8&lt;=$AR$20,"CUMPLE","RECHAZADO"),"")</f>
        <v/>
      </c>
      <c r="AT467" s="185"/>
      <c r="AU467" s="194">
        <f t="shared" si="2650"/>
        <v>12661510</v>
      </c>
      <c r="AV467" s="874">
        <v>2405687</v>
      </c>
      <c r="AW467" s="877">
        <f t="shared" si="2651"/>
        <v>2405687</v>
      </c>
      <c r="AX467" s="877">
        <f t="shared" si="2652"/>
        <v>15067197</v>
      </c>
      <c r="AY467" s="877" t="str">
        <f>IF(AV467&lt;&gt;"",IF(AN467="CUMPLE","CUMPLE","NO CUMPLE"),"")</f>
        <v>CUMPLE</v>
      </c>
      <c r="AZ467" s="871"/>
      <c r="BA467" s="874">
        <v>13777240</v>
      </c>
      <c r="BB467" s="184">
        <f>ROUND(BA467*$DQ$8,0)</f>
        <v>192881360</v>
      </c>
      <c r="BC467" s="184">
        <f t="shared" ref="BC467" si="2691">$BC$8</f>
        <v>282572794</v>
      </c>
      <c r="BD467" s="185" t="str">
        <f t="shared" si="2422"/>
        <v>CUMPLE</v>
      </c>
      <c r="BE467" s="209"/>
      <c r="BF467" s="874">
        <v>12944280</v>
      </c>
      <c r="BG467" s="184">
        <f>ROUND(BF467*$DR$8,0)</f>
        <v>750768240</v>
      </c>
      <c r="BH467" s="184">
        <f t="shared" ref="BH467" si="2692">$BH$8</f>
        <v>1099881666</v>
      </c>
      <c r="BI467" s="185" t="str">
        <f t="shared" si="2657"/>
        <v>CUMPLE</v>
      </c>
      <c r="BJ467" s="209"/>
      <c r="BK467" s="874"/>
      <c r="BL467" s="184">
        <f>ROUND(BK467*$DS$8,0)</f>
        <v>0</v>
      </c>
      <c r="BM467" s="1044"/>
      <c r="BN467" s="185" t="str">
        <f>IF(BK467&lt;&gt;"",IF((BL467/$DR$8)/$DN$8&lt;=$BM$20,"CUMPLE","RECHAZADO"),"")</f>
        <v/>
      </c>
      <c r="BO467" s="878"/>
      <c r="BP467" s="194">
        <f t="shared" si="2659"/>
        <v>943649600</v>
      </c>
      <c r="BQ467" s="874">
        <v>179293424</v>
      </c>
      <c r="BR467" s="877">
        <f t="shared" si="2660"/>
        <v>179293424</v>
      </c>
      <c r="BS467" s="877">
        <f t="shared" si="2661"/>
        <v>1122943024</v>
      </c>
      <c r="BT467" s="877" t="str">
        <f>IF(BQ467&lt;&gt;"",IF(BI467="CUMPLE","CUMPLE","NO CUMPLE"),"")</f>
        <v>CUMPLE</v>
      </c>
      <c r="BU467" s="871"/>
      <c r="BV467" s="874">
        <v>128633569</v>
      </c>
      <c r="BW467" s="874">
        <v>2444038</v>
      </c>
      <c r="BX467" s="194">
        <f t="shared" si="2663"/>
        <v>2444038</v>
      </c>
      <c r="BY467" s="194" t="str">
        <f>IF(BV467&lt;&gt;"",IF(AND(BV467/$DN$8&lt;=$BY$15,BV467/$DN$8&gt;=$BY$16),"CUMPLE","RECHAZADO"),"")</f>
        <v>CUMPLE</v>
      </c>
      <c r="BZ467" s="194">
        <f t="shared" si="2664"/>
        <v>128633569</v>
      </c>
      <c r="CA467" s="194">
        <f t="shared" si="2665"/>
        <v>131077607</v>
      </c>
      <c r="CB467" s="871"/>
      <c r="CC467" s="874"/>
      <c r="CD467" s="874"/>
      <c r="CE467" s="194">
        <f t="shared" si="2666"/>
        <v>0</v>
      </c>
      <c r="CF467" s="194" t="str">
        <f>IF(CC467&lt;&gt;"",IF(AND(CC467/$DN$8&lt;=$CF$15,CC467/$DS$8&gt;=$CF$16),"CUMPLE","RECHAZADO"),"")</f>
        <v/>
      </c>
      <c r="CG467" s="194">
        <f t="shared" si="2667"/>
        <v>0</v>
      </c>
      <c r="CH467" s="194">
        <f t="shared" si="2668"/>
        <v>0</v>
      </c>
      <c r="CI467" s="194"/>
      <c r="CJ467" s="232">
        <f t="shared" si="2669"/>
        <v>24152090349</v>
      </c>
      <c r="CK467" s="197">
        <f t="shared" si="2670"/>
        <v>1351650071</v>
      </c>
      <c r="CL467" s="232">
        <f t="shared" si="2511"/>
        <v>25503740420</v>
      </c>
      <c r="CM467" s="871"/>
      <c r="CN467" s="200">
        <f t="shared" si="2672"/>
        <v>23701756967</v>
      </c>
      <c r="CO467" s="200">
        <f t="shared" si="2673"/>
        <v>1165967489</v>
      </c>
      <c r="CP467" s="200">
        <f t="shared" si="2440"/>
        <v>24867724456</v>
      </c>
      <c r="CQ467" s="871"/>
      <c r="CR467" s="194">
        <f t="shared" si="2515"/>
        <v>24152090349</v>
      </c>
      <c r="CS467" s="194">
        <f>(W467*$DP$8)+X467+(AF467*$DQ$8)+(AK467*$DR$8)+(AP467*$DS$8)+AV467+(BA467*$DQ$8)+(BF467*$DR$8)+(BK467*$DS$8)+BQ467+BV467+BW467+CC467+CD467</f>
        <v>1351650071</v>
      </c>
      <c r="CT467" s="200">
        <f t="shared" si="2675"/>
        <v>25503740420</v>
      </c>
      <c r="CU467" s="874">
        <v>25503740420</v>
      </c>
      <c r="CV467" s="200" t="str">
        <f t="shared" si="2443"/>
        <v>OK</v>
      </c>
      <c r="CW467" s="136"/>
      <c r="DB467" s="879" t="str">
        <f t="shared" si="2444"/>
        <v>HABILITADO</v>
      </c>
      <c r="DC467" s="487"/>
    </row>
    <row r="468" spans="1:107" x14ac:dyDescent="0.25">
      <c r="A468" s="1039"/>
      <c r="B468" s="870">
        <v>7</v>
      </c>
      <c r="C468" s="1039"/>
      <c r="D468" s="726"/>
      <c r="E468" s="871"/>
      <c r="F468" s="872">
        <v>34957158037</v>
      </c>
      <c r="G468" s="873" t="str">
        <f t="shared" ref="G468" si="2693">IF(F468&lt;&gt;"",IF(F468=$DV$9,"CUMPLE","RECHAZADO"),"")</f>
        <v>CUMPLE</v>
      </c>
      <c r="H468" s="874" t="s">
        <v>1538</v>
      </c>
      <c r="I468" s="880">
        <v>31901490171</v>
      </c>
      <c r="J468" s="208">
        <v>606128313</v>
      </c>
      <c r="K468" s="173">
        <f t="shared" si="2636"/>
        <v>606128313</v>
      </c>
      <c r="L468" s="724" t="e">
        <f t="shared" si="2637"/>
        <v>#DIV/0!</v>
      </c>
      <c r="M468" s="175" t="e">
        <f t="shared" si="2638"/>
        <v>#DIV/0!</v>
      </c>
      <c r="N468" s="176" t="e">
        <f t="shared" si="2639"/>
        <v>#DIV/0!</v>
      </c>
      <c r="O468" s="177" t="e">
        <f t="shared" si="2640"/>
        <v>#DIV/0!</v>
      </c>
      <c r="P468" s="178" t="str">
        <f>IF(H468&lt;&gt;"",IF(J468=K468,IF(H468="SI",IF(AND(I468&lt;=$DF$9,I468&gt;=($DF$9*0.9)),"CUMPLE","NO CUMPLE"),IF(I468=$DF$9,"CUMPLE","NO CUMPLE")),"NO CUMPLE"),"")</f>
        <v>CUMPLE</v>
      </c>
      <c r="Q468" s="725">
        <f t="shared" si="2641"/>
        <v>0</v>
      </c>
      <c r="R468" s="180">
        <f t="shared" si="2520"/>
        <v>32507618484</v>
      </c>
      <c r="S468" s="180">
        <f t="shared" si="2482"/>
        <v>31901490171</v>
      </c>
      <c r="T468" s="209"/>
      <c r="U468" s="209"/>
      <c r="V468" s="871"/>
      <c r="W468" s="874">
        <v>1351574</v>
      </c>
      <c r="X468" s="876">
        <v>2182792</v>
      </c>
      <c r="Y468" s="184">
        <f>ROUND(W468*$DP$9,0)</f>
        <v>114883790</v>
      </c>
      <c r="Z468" s="184">
        <f t="shared" si="2483"/>
        <v>2182792</v>
      </c>
      <c r="AA468" s="1044"/>
      <c r="AB468" s="185" t="str">
        <f>IF(W468&lt;&gt;"",IF((Y468/$DP$9)/$DN$9&lt;=$AA$20,"CUMPLE","RECHAZADO"),"")</f>
        <v>CUMPLE</v>
      </c>
      <c r="AC468" s="186">
        <f t="shared" si="2645"/>
        <v>117066582</v>
      </c>
      <c r="AD468" s="186">
        <f t="shared" si="2646"/>
        <v>114883790</v>
      </c>
      <c r="AE468" s="209"/>
      <c r="AF468" s="874">
        <v>203096</v>
      </c>
      <c r="AG468" s="184">
        <f>ROUND(AF468*$DQ$9,0)</f>
        <v>6499072</v>
      </c>
      <c r="AH468" s="1044"/>
      <c r="AI468" s="185" t="str">
        <f>IF(AF468&lt;&gt;"",IF(AG468/$DQ$9&lt;=$AH$20,"CUMPLE","RECHAZADO"),"")</f>
        <v>CUMPLE</v>
      </c>
      <c r="AJ468" s="209"/>
      <c r="AK468" s="874">
        <v>162101</v>
      </c>
      <c r="AL468" s="184">
        <f>ROUND(AK468*$DR$9,0)</f>
        <v>13778585</v>
      </c>
      <c r="AM468" s="1044"/>
      <c r="AN468" s="185" t="str">
        <f>IF(AK468&lt;&gt;"",IF(AL468/$DR$9&lt;=$AM$20,"CUMPLE","RECHAZADO"),"")</f>
        <v>CUMPLE</v>
      </c>
      <c r="AO468" s="209"/>
      <c r="AP468" s="874"/>
      <c r="AQ468" s="184">
        <f>ROUND(AP468*$DS$9,0)</f>
        <v>0</v>
      </c>
      <c r="AR468" s="1044"/>
      <c r="AS468" s="185" t="str">
        <f>IF(AP468&lt;&gt;"",IF(AQ468/$DR$9&lt;=$AR$20,"CUMPLE","RECHAZADO"),"")</f>
        <v/>
      </c>
      <c r="AT468" s="185"/>
      <c r="AU468" s="194">
        <f t="shared" si="2650"/>
        <v>20277657</v>
      </c>
      <c r="AV468" s="874">
        <v>3852755</v>
      </c>
      <c r="AW468" s="877">
        <f t="shared" si="2651"/>
        <v>3852755</v>
      </c>
      <c r="AX468" s="877">
        <f t="shared" si="2652"/>
        <v>24130412</v>
      </c>
      <c r="AY468" s="877" t="str">
        <f t="shared" ref="AY468:AY472" si="2694">IF(AV468&lt;&gt;"",IF(AI468="CUMPLE",IF(AN468="CUMPLE","CUMPLE","NO CUMPLE"),"NO CUMPLE")," ")</f>
        <v>CUMPLE</v>
      </c>
      <c r="AZ468" s="871"/>
      <c r="BA468" s="874">
        <v>10299125</v>
      </c>
      <c r="BB468" s="184">
        <f>ROUND(BA468*$DQ$9,0)</f>
        <v>329572000</v>
      </c>
      <c r="BC468" s="184">
        <f t="shared" ref="BC468" si="2695">$BC$9</f>
        <v>498219200</v>
      </c>
      <c r="BD468" s="185" t="str">
        <f t="shared" si="2422"/>
        <v>CUMPLE</v>
      </c>
      <c r="BE468" s="209"/>
      <c r="BF468" s="874">
        <v>9676448</v>
      </c>
      <c r="BG468" s="184">
        <f>ROUND(BF468*$DR$9,0)</f>
        <v>822498080</v>
      </c>
      <c r="BH468" s="184">
        <f t="shared" ref="BH468" si="2696">$BH$9</f>
        <v>1243383400</v>
      </c>
      <c r="BI468" s="185" t="str">
        <f t="shared" si="2657"/>
        <v>CUMPLE</v>
      </c>
      <c r="BJ468" s="209"/>
      <c r="BK468" s="874"/>
      <c r="BL468" s="184">
        <f>ROUND(BK468*$DS$9,0)</f>
        <v>0</v>
      </c>
      <c r="BM468" s="1044"/>
      <c r="BN468" s="185" t="str">
        <f>IF(BK468&lt;&gt;"",IF((BL468/$DR$9)/$DN$9&lt;=$BM$20,"CUMPLE","RECHAZADO"),"")</f>
        <v/>
      </c>
      <c r="BO468" s="878"/>
      <c r="BP468" s="194">
        <f t="shared" si="2659"/>
        <v>1152070080</v>
      </c>
      <c r="BQ468" s="874">
        <v>218893315</v>
      </c>
      <c r="BR468" s="877">
        <f t="shared" si="2660"/>
        <v>218893315</v>
      </c>
      <c r="BS468" s="877">
        <f t="shared" si="2661"/>
        <v>1370963395</v>
      </c>
      <c r="BT468" s="877" t="str">
        <f t="shared" ref="BT468:BT472" si="2697">IF(BQ468&lt;&gt;"",IF(BD468="CUMPLE",IF(BI468="CUMPLE","CUMPLE","NO CUMPLE"),"NO CUMPLE")," ")</f>
        <v>CUMPLE</v>
      </c>
      <c r="BU468" s="871"/>
      <c r="BV468" s="874">
        <v>128426094</v>
      </c>
      <c r="BW468" s="874">
        <v>2440096</v>
      </c>
      <c r="BX468" s="194">
        <f t="shared" si="2663"/>
        <v>2440096</v>
      </c>
      <c r="BY468" s="194" t="str">
        <f>IF(BV468&lt;&gt;"",IF(AND(BV468/$DN$9&lt;=$BY$15,BV468/$DN$9&gt;=$BY$16),"CUMPLE","RECHAZADO"),"")</f>
        <v>CUMPLE</v>
      </c>
      <c r="BZ468" s="194">
        <f t="shared" si="2664"/>
        <v>128426094</v>
      </c>
      <c r="CA468" s="194">
        <f t="shared" si="2665"/>
        <v>130866190</v>
      </c>
      <c r="CB468" s="871"/>
      <c r="CC468" s="874"/>
      <c r="CD468" s="874"/>
      <c r="CE468" s="194">
        <f t="shared" si="2666"/>
        <v>0</v>
      </c>
      <c r="CF468" s="194" t="str">
        <f>IF(CC468&lt;&gt;"",IF(AND(CC468/$DN$9&lt;=$CF$15,CC468/$DS$9&gt;=$CF$16),"CUMPLE","RECHAZADO"),"")</f>
        <v/>
      </c>
      <c r="CG468" s="194">
        <f t="shared" si="2667"/>
        <v>0</v>
      </c>
      <c r="CH468" s="194">
        <f t="shared" si="2668"/>
        <v>0</v>
      </c>
      <c r="CI468" s="194"/>
      <c r="CJ468" s="232">
        <f t="shared" si="2669"/>
        <v>32507618484</v>
      </c>
      <c r="CK468" s="197">
        <f t="shared" si="2670"/>
        <v>1643026579</v>
      </c>
      <c r="CL468" s="232">
        <f t="shared" si="2511"/>
        <v>34150645063</v>
      </c>
      <c r="CM468" s="871"/>
      <c r="CN468" s="200">
        <f t="shared" si="2672"/>
        <v>31901490171</v>
      </c>
      <c r="CO468" s="200">
        <f t="shared" si="2673"/>
        <v>1415657621</v>
      </c>
      <c r="CP468" s="200">
        <f t="shared" si="2440"/>
        <v>33317147792</v>
      </c>
      <c r="CQ468" s="871"/>
      <c r="CR468" s="194">
        <f t="shared" si="2515"/>
        <v>32507618484</v>
      </c>
      <c r="CS468" s="194">
        <f>(W468*$DP$9)+X468+(AF468*$DQ$9)+(AK468*$DR$9)+(AP468*$DS$9)+AV468+(BA468*$DQ$9)+(BF468*$DR$9)+(BK468*$DS$9)+BQ468+BV468+BW468+CC468+CD468</f>
        <v>1643026579</v>
      </c>
      <c r="CT468" s="200">
        <f t="shared" si="2675"/>
        <v>34150645063</v>
      </c>
      <c r="CU468" s="874">
        <v>34150645063</v>
      </c>
      <c r="CV468" s="200" t="str">
        <f t="shared" si="2443"/>
        <v>OK</v>
      </c>
      <c r="CW468" s="136"/>
      <c r="DB468" s="879" t="str">
        <f t="shared" si="2444"/>
        <v>HABILITADO</v>
      </c>
      <c r="DC468" s="487"/>
    </row>
    <row r="469" spans="1:107" x14ac:dyDescent="0.25">
      <c r="A469" s="1039"/>
      <c r="B469" s="870">
        <v>8</v>
      </c>
      <c r="C469" s="1039"/>
      <c r="D469" s="726"/>
      <c r="E469" s="871"/>
      <c r="F469" s="872">
        <v>19803878581</v>
      </c>
      <c r="G469" s="873" t="str">
        <f t="shared" ref="G469" si="2698">IF(F469&lt;&gt;"",IF(F469=$DV$10,"CUMPLE","RECHAZADO"),"")</f>
        <v>CUMPLE</v>
      </c>
      <c r="H469" s="874" t="s">
        <v>1538</v>
      </c>
      <c r="I469" s="880">
        <v>17651295988</v>
      </c>
      <c r="J469" s="208">
        <v>335374624</v>
      </c>
      <c r="K469" s="173">
        <f t="shared" si="2636"/>
        <v>335374624</v>
      </c>
      <c r="L469" s="724" t="e">
        <f t="shared" si="2637"/>
        <v>#DIV/0!</v>
      </c>
      <c r="M469" s="175" t="e">
        <f t="shared" si="2638"/>
        <v>#DIV/0!</v>
      </c>
      <c r="N469" s="176" t="e">
        <f t="shared" si="2639"/>
        <v>#DIV/0!</v>
      </c>
      <c r="O469" s="177" t="e">
        <f t="shared" si="2640"/>
        <v>#DIV/0!</v>
      </c>
      <c r="P469" s="178" t="str">
        <f>IF(H469&lt;&gt;"",IF(J469=K469,IF(H469="SI",IF(AND(I469&lt;=$DF$10,I469&gt;=($DF$10*0.9)),"CUMPLE","NO CUMPLE"),IF(I469=$DF$10,"CUMPLE","NO CUMPLE")),"NO CUMPLE"),"")</f>
        <v>CUMPLE</v>
      </c>
      <c r="Q469" s="725">
        <f t="shared" si="2641"/>
        <v>0</v>
      </c>
      <c r="R469" s="180">
        <f t="shared" si="2520"/>
        <v>17986670612</v>
      </c>
      <c r="S469" s="180">
        <f t="shared" si="2482"/>
        <v>17651295988</v>
      </c>
      <c r="T469" s="209"/>
      <c r="U469" s="209"/>
      <c r="V469" s="871"/>
      <c r="W469" s="874">
        <v>1333604</v>
      </c>
      <c r="X469" s="876">
        <v>1647001</v>
      </c>
      <c r="Y469" s="184">
        <f>ROUND(W469*$DP$10,0)</f>
        <v>86684260</v>
      </c>
      <c r="Z469" s="184">
        <f t="shared" si="2483"/>
        <v>1647001</v>
      </c>
      <c r="AA469" s="1044"/>
      <c r="AB469" s="185" t="str">
        <f>IF(W469&lt;&gt;"",IF((Y469/$DP$10)/$DN$10&lt;=$AA$20,"CUMPLE","RECHAZADO"),"")</f>
        <v>CUMPLE</v>
      </c>
      <c r="AC469" s="186">
        <f t="shared" si="2645"/>
        <v>88331261</v>
      </c>
      <c r="AD469" s="186">
        <f t="shared" si="2646"/>
        <v>86684260</v>
      </c>
      <c r="AE469" s="209"/>
      <c r="AF469" s="874">
        <v>200644</v>
      </c>
      <c r="AG469" s="184">
        <f>ROUND(AF469*$DQ$10,0)</f>
        <v>2608372</v>
      </c>
      <c r="AH469" s="1044"/>
      <c r="AI469" s="185" t="str">
        <f>IF(AF469&lt;&gt;"",IF(AG469/$DQ$10&lt;=$AH$20,"CUMPLE","RECHAZADO"),"")</f>
        <v>CUMPLE</v>
      </c>
      <c r="AJ469" s="209"/>
      <c r="AK469" s="874">
        <v>160143</v>
      </c>
      <c r="AL469" s="184">
        <f>ROUND(AK469*$DR$10,0)</f>
        <v>10409295</v>
      </c>
      <c r="AM469" s="1044"/>
      <c r="AN469" s="185" t="str">
        <f>IF(AK469&lt;&gt;"",IF(AL469/$DR$10&lt;=$AM$20,"CUMPLE","RECHAZADO"),"")</f>
        <v>CUMPLE</v>
      </c>
      <c r="AO469" s="209"/>
      <c r="AP469" s="874"/>
      <c r="AQ469" s="184">
        <f>ROUND(AP469*$DS$10,0)</f>
        <v>0</v>
      </c>
      <c r="AR469" s="1044"/>
      <c r="AS469" s="185" t="str">
        <f>IF(AP469&lt;&gt;"",IF(AQ469/$DR$10&lt;=$AR$20,"CUMPLE","RECHAZADO"),"")</f>
        <v/>
      </c>
      <c r="AT469" s="185"/>
      <c r="AU469" s="194">
        <f t="shared" si="2650"/>
        <v>13017667</v>
      </c>
      <c r="AV469" s="874">
        <v>2473357</v>
      </c>
      <c r="AW469" s="877">
        <f t="shared" si="2651"/>
        <v>2473357</v>
      </c>
      <c r="AX469" s="877">
        <f t="shared" si="2652"/>
        <v>15491024</v>
      </c>
      <c r="AY469" s="877" t="str">
        <f t="shared" si="2694"/>
        <v>CUMPLE</v>
      </c>
      <c r="AZ469" s="871"/>
      <c r="BA469" s="874">
        <v>11001669</v>
      </c>
      <c r="BB469" s="184">
        <f>ROUND(BA469*$DQ$10,0)</f>
        <v>143021697</v>
      </c>
      <c r="BC469" s="184">
        <f t="shared" ref="BC469" si="2699">$BC$10</f>
        <v>220195976</v>
      </c>
      <c r="BD469" s="185" t="str">
        <f t="shared" si="2422"/>
        <v>CUMPLE</v>
      </c>
      <c r="BE469" s="209"/>
      <c r="BF469" s="874">
        <v>10336517</v>
      </c>
      <c r="BG469" s="184">
        <f>ROUND(BF469*$DR$10,0)</f>
        <v>671873605</v>
      </c>
      <c r="BH469" s="184">
        <f t="shared" ref="BH469" si="2700">$BH$10</f>
        <v>1034415590</v>
      </c>
      <c r="BI469" s="185" t="str">
        <f t="shared" si="2657"/>
        <v>CUMPLE</v>
      </c>
      <c r="BJ469" s="209"/>
      <c r="BK469" s="874"/>
      <c r="BL469" s="184">
        <f>ROUND(BK469*$DS$10,0)</f>
        <v>0</v>
      </c>
      <c r="BM469" s="1044"/>
      <c r="BN469" s="185" t="str">
        <f>IF(BK469&lt;&gt;"",IF((BL469/$DR$10)/$DN$10&lt;=$BM$20,"CUMPLE","RECHAZADO"),"")</f>
        <v/>
      </c>
      <c r="BO469" s="878"/>
      <c r="BP469" s="194">
        <f t="shared" si="2659"/>
        <v>814895302</v>
      </c>
      <c r="BQ469" s="874">
        <v>154830107</v>
      </c>
      <c r="BR469" s="877">
        <f t="shared" si="2660"/>
        <v>154830107</v>
      </c>
      <c r="BS469" s="877">
        <f t="shared" si="2661"/>
        <v>969725409</v>
      </c>
      <c r="BT469" s="877" t="str">
        <f t="shared" si="2697"/>
        <v>CUMPLE</v>
      </c>
      <c r="BU469" s="871"/>
      <c r="BV469" s="874">
        <v>129048516</v>
      </c>
      <c r="BW469" s="874">
        <v>2451922</v>
      </c>
      <c r="BX469" s="194">
        <f t="shared" si="2663"/>
        <v>2451922</v>
      </c>
      <c r="BY469" s="194" t="str">
        <f>IF(BV469&lt;&gt;"",IF(AND(BV469/$DN$10&lt;=$BY$15,BV469/$DN$10&gt;=$BY$16),"CUMPLE","RECHAZADO"),"")</f>
        <v>CUMPLE</v>
      </c>
      <c r="BZ469" s="194">
        <f t="shared" si="2664"/>
        <v>129048516</v>
      </c>
      <c r="CA469" s="194">
        <f t="shared" si="2665"/>
        <v>131500438</v>
      </c>
      <c r="CB469" s="871"/>
      <c r="CC469" s="874"/>
      <c r="CD469" s="874"/>
      <c r="CE469" s="194">
        <f t="shared" si="2666"/>
        <v>0</v>
      </c>
      <c r="CF469" s="194" t="str">
        <f>IF(CC469&lt;&gt;"",IF(AND(CC469/$DN$10&lt;=$CF$15,CC469/$DS$10&gt;=$CF$16),"CUMPLE","RECHAZADO"),"")</f>
        <v/>
      </c>
      <c r="CG469" s="194">
        <f t="shared" si="2667"/>
        <v>0</v>
      </c>
      <c r="CH469" s="194">
        <f t="shared" si="2668"/>
        <v>0</v>
      </c>
      <c r="CI469" s="194"/>
      <c r="CJ469" s="232">
        <f t="shared" si="2669"/>
        <v>17986670612</v>
      </c>
      <c r="CK469" s="197">
        <f t="shared" si="2670"/>
        <v>1205048132</v>
      </c>
      <c r="CL469" s="232">
        <f t="shared" si="2511"/>
        <v>19191718744</v>
      </c>
      <c r="CM469" s="871"/>
      <c r="CN469" s="200">
        <f t="shared" si="2672"/>
        <v>17651295988</v>
      </c>
      <c r="CO469" s="200">
        <f t="shared" si="2673"/>
        <v>1043645745</v>
      </c>
      <c r="CP469" s="200">
        <f t="shared" si="2440"/>
        <v>18694941733</v>
      </c>
      <c r="CQ469" s="871"/>
      <c r="CR469" s="194">
        <f t="shared" si="2515"/>
        <v>17986670612</v>
      </c>
      <c r="CS469" s="194">
        <f>(W469*$DP$10)+X469+(AF469*$DQ$10)+(AK469*$DR$10)+(AP469*$DS$10)+AV469+(BA469*$DQ$10)+(BF469*$DR$10)+(BK469*$DS$10)+BQ469+BV469+BW469+CC469+CD469</f>
        <v>1205048132</v>
      </c>
      <c r="CT469" s="200">
        <f t="shared" si="2675"/>
        <v>19191718744</v>
      </c>
      <c r="CU469" s="874">
        <v>19191718744</v>
      </c>
      <c r="CV469" s="200" t="str">
        <f t="shared" si="2443"/>
        <v>OK</v>
      </c>
      <c r="CW469" s="136"/>
      <c r="DB469" s="879" t="str">
        <f t="shared" si="2444"/>
        <v>HABILITADO</v>
      </c>
      <c r="DC469" s="487"/>
    </row>
    <row r="470" spans="1:107" x14ac:dyDescent="0.25">
      <c r="A470" s="1039"/>
      <c r="B470" s="870">
        <v>9</v>
      </c>
      <c r="C470" s="1039"/>
      <c r="D470" s="726"/>
      <c r="E470" s="871"/>
      <c r="F470" s="872">
        <v>24629524096</v>
      </c>
      <c r="G470" s="873" t="str">
        <f t="shared" ref="G470" si="2701">IF(F470&lt;&gt;"",IF(F470=$DV$11,"CUMPLE","RECHAZADO"),"")</f>
        <v>CUMPLE</v>
      </c>
      <c r="H470" s="874" t="s">
        <v>1538</v>
      </c>
      <c r="I470" s="880">
        <v>22078275005</v>
      </c>
      <c r="J470" s="208">
        <v>419487225</v>
      </c>
      <c r="K470" s="173">
        <f t="shared" si="2636"/>
        <v>419487225</v>
      </c>
      <c r="L470" s="724" t="e">
        <f t="shared" si="2637"/>
        <v>#DIV/0!</v>
      </c>
      <c r="M470" s="175" t="e">
        <f t="shared" si="2638"/>
        <v>#DIV/0!</v>
      </c>
      <c r="N470" s="176" t="e">
        <f t="shared" si="2639"/>
        <v>#DIV/0!</v>
      </c>
      <c r="O470" s="177" t="e">
        <f t="shared" si="2640"/>
        <v>#DIV/0!</v>
      </c>
      <c r="P470" s="178" t="str">
        <f>IF(H470&lt;&gt;"",IF(J470=K470,IF(H470="SI",IF(AND(I470&lt;=$DF$11,I470&gt;=($DF$11*0.9)),"CUMPLE","NO CUMPLE"),IF(I470=$DF$11,"CUMPLE","NO CUMPLE")),"NO CUMPLE"),"")</f>
        <v>CUMPLE</v>
      </c>
      <c r="Q470" s="725">
        <f t="shared" si="2641"/>
        <v>0</v>
      </c>
      <c r="R470" s="180">
        <f t="shared" si="2520"/>
        <v>22497762230</v>
      </c>
      <c r="S470" s="180">
        <f t="shared" si="2482"/>
        <v>22078275005</v>
      </c>
      <c r="T470" s="209"/>
      <c r="U470" s="209"/>
      <c r="V470" s="871"/>
      <c r="W470" s="874">
        <v>1329985</v>
      </c>
      <c r="X470" s="876">
        <v>1869959</v>
      </c>
      <c r="Y470" s="184">
        <f>ROUND(W470*$DP$11,0)</f>
        <v>98418890</v>
      </c>
      <c r="Z470" s="184">
        <f t="shared" si="2483"/>
        <v>1869959</v>
      </c>
      <c r="AA470" s="1044"/>
      <c r="AB470" s="185" t="str">
        <f>IF(W470&lt;&gt;"",IF((Y470/$DP$11)/$DN$11&lt;=$AA$20,"CUMPLE","RECHAZADO"),"")</f>
        <v>CUMPLE</v>
      </c>
      <c r="AC470" s="186">
        <f t="shared" si="2645"/>
        <v>100288849</v>
      </c>
      <c r="AD470" s="186">
        <f t="shared" si="2646"/>
        <v>98418890</v>
      </c>
      <c r="AE470" s="209"/>
      <c r="AF470" s="874">
        <v>200425</v>
      </c>
      <c r="AG470" s="184">
        <f>ROUND(AF470*$DQ$11,0)</f>
        <v>4008500</v>
      </c>
      <c r="AH470" s="1044"/>
      <c r="AI470" s="185" t="str">
        <f>IF(AF470&lt;&gt;"",IF(AG470/$DQ$11&lt;=$AH$20,"CUMPLE","RECHAZADO"),"")</f>
        <v>CUMPLE</v>
      </c>
      <c r="AJ470" s="209"/>
      <c r="AK470" s="874">
        <v>159968</v>
      </c>
      <c r="AL470" s="184">
        <f>ROUND(AK470*$DR$11,0)</f>
        <v>11837632</v>
      </c>
      <c r="AM470" s="1044"/>
      <c r="AN470" s="185" t="str">
        <f>IF(AK470&lt;&gt;"",IF(AL470/$DR$11&lt;=$AM$20,"CUMPLE","RECHAZADO"),"")</f>
        <v>CUMPLE</v>
      </c>
      <c r="AO470" s="209"/>
      <c r="AP470" s="874"/>
      <c r="AQ470" s="184">
        <f>ROUND(AP470*$DS$11,0)</f>
        <v>0</v>
      </c>
      <c r="AR470" s="1044"/>
      <c r="AS470" s="185" t="str">
        <f>IF(AP470&lt;&gt;"",IF(AQ470/$DR$11&lt;=$AR$20,"CUMPLE","RECHAZADO"),"")</f>
        <v/>
      </c>
      <c r="AT470" s="185"/>
      <c r="AU470" s="194">
        <f t="shared" si="2650"/>
        <v>15846132</v>
      </c>
      <c r="AV470" s="874">
        <v>3010765</v>
      </c>
      <c r="AW470" s="877">
        <f t="shared" si="2651"/>
        <v>3010765</v>
      </c>
      <c r="AX470" s="877">
        <f t="shared" si="2652"/>
        <v>18856897</v>
      </c>
      <c r="AY470" s="877" t="str">
        <f t="shared" si="2694"/>
        <v>CUMPLE</v>
      </c>
      <c r="AZ470" s="871"/>
      <c r="BA470" s="874">
        <v>10759979</v>
      </c>
      <c r="BB470" s="184">
        <f>ROUND(BA470*$DQ$11,0)</f>
        <v>215199580</v>
      </c>
      <c r="BC470" s="184">
        <f t="shared" ref="BC470" si="2702">$BC$11</f>
        <v>334384100</v>
      </c>
      <c r="BD470" s="185" t="str">
        <f t="shared" si="2422"/>
        <v>CUMPLE</v>
      </c>
      <c r="BE470" s="209"/>
      <c r="BF470" s="874">
        <v>10109440</v>
      </c>
      <c r="BG470" s="184">
        <f>ROUND(BF470*$DR$11,0)</f>
        <v>748098560</v>
      </c>
      <c r="BH470" s="184">
        <f t="shared" ref="BH470" si="2703">$BH$11</f>
        <v>1162419824</v>
      </c>
      <c r="BI470" s="185" t="str">
        <f t="shared" si="2657"/>
        <v>CUMPLE</v>
      </c>
      <c r="BJ470" s="209"/>
      <c r="BK470" s="874"/>
      <c r="BL470" s="184">
        <f>ROUND(BK470*$DS$11,0)</f>
        <v>0</v>
      </c>
      <c r="BM470" s="1044"/>
      <c r="BN470" s="185" t="str">
        <f>IF(BK470&lt;&gt;"",IF((BL470/$DR$11)/$DN$11&lt;=$BM$20,"CUMPLE","RECHAZADO"),"")</f>
        <v/>
      </c>
      <c r="BO470" s="878"/>
      <c r="BP470" s="194">
        <f t="shared" si="2659"/>
        <v>963298140</v>
      </c>
      <c r="BQ470" s="874">
        <v>183026647</v>
      </c>
      <c r="BR470" s="877">
        <f t="shared" si="2660"/>
        <v>183026647</v>
      </c>
      <c r="BS470" s="877">
        <f t="shared" si="2661"/>
        <v>1146324787</v>
      </c>
      <c r="BT470" s="877" t="str">
        <f t="shared" si="2697"/>
        <v>CUMPLE</v>
      </c>
      <c r="BU470" s="871"/>
      <c r="BV470" s="874">
        <v>129878410</v>
      </c>
      <c r="BW470" s="874">
        <v>2467690</v>
      </c>
      <c r="BX470" s="194">
        <f t="shared" si="2663"/>
        <v>2467690</v>
      </c>
      <c r="BY470" s="194" t="str">
        <f>IF(BV470&lt;&gt;"",IF(AND(BV470/$DN$11&lt;=$BY$15,BV470/$DN$11&gt;=$BY$16),"CUMPLE","RECHAZADO"),"")</f>
        <v>CUMPLE</v>
      </c>
      <c r="BZ470" s="194">
        <f t="shared" si="2664"/>
        <v>129878410</v>
      </c>
      <c r="CA470" s="194">
        <f t="shared" si="2665"/>
        <v>132346100</v>
      </c>
      <c r="CB470" s="871"/>
      <c r="CC470" s="874"/>
      <c r="CD470" s="874"/>
      <c r="CE470" s="194">
        <f t="shared" si="2666"/>
        <v>0</v>
      </c>
      <c r="CF470" s="194" t="str">
        <f>IF(CC470&lt;&gt;"",IF(AND(CC470/$DN$11&lt;=$CF$15,CC470/$DS$11&gt;=$CF$16),"CUMPLE","RECHAZADO"),"")</f>
        <v/>
      </c>
      <c r="CG470" s="194">
        <f t="shared" si="2667"/>
        <v>0</v>
      </c>
      <c r="CH470" s="194">
        <f t="shared" si="2668"/>
        <v>0</v>
      </c>
      <c r="CI470" s="194"/>
      <c r="CJ470" s="232">
        <f t="shared" si="2669"/>
        <v>22497762230</v>
      </c>
      <c r="CK470" s="197">
        <f t="shared" si="2670"/>
        <v>1397816633</v>
      </c>
      <c r="CL470" s="232">
        <f t="shared" si="2511"/>
        <v>23895578863</v>
      </c>
      <c r="CM470" s="871"/>
      <c r="CN470" s="200">
        <f t="shared" si="2672"/>
        <v>22078275005</v>
      </c>
      <c r="CO470" s="200">
        <f t="shared" si="2673"/>
        <v>1207441572</v>
      </c>
      <c r="CP470" s="200">
        <f t="shared" si="2440"/>
        <v>23285716577</v>
      </c>
      <c r="CQ470" s="871"/>
      <c r="CR470" s="194">
        <f t="shared" si="2515"/>
        <v>22497762230</v>
      </c>
      <c r="CS470" s="194">
        <f>(W470*$DP$11)+X470+(AF470*$DQ$11)+(AK470*$DR$11)+(AP470*$DS$11)+AV470+(BA470*$DQ$11)+(BF470*$DR$11)+(BK470*$DS$11)+BQ470+BV470+BW470+CC470+CD470</f>
        <v>1397816633</v>
      </c>
      <c r="CT470" s="200">
        <f t="shared" si="2675"/>
        <v>23895578863</v>
      </c>
      <c r="CU470" s="874">
        <v>23895578863</v>
      </c>
      <c r="CV470" s="200" t="str">
        <f t="shared" si="2443"/>
        <v>OK</v>
      </c>
      <c r="CW470" s="136"/>
      <c r="DB470" s="879" t="str">
        <f t="shared" si="2444"/>
        <v>HABILITADO</v>
      </c>
      <c r="DC470" s="487"/>
    </row>
    <row r="471" spans="1:107" x14ac:dyDescent="0.25">
      <c r="A471" s="1039"/>
      <c r="B471" s="870">
        <v>10</v>
      </c>
      <c r="C471" s="1039"/>
      <c r="D471" s="726"/>
      <c r="E471" s="871"/>
      <c r="F471" s="872">
        <v>25460574021</v>
      </c>
      <c r="G471" s="873" t="str">
        <f t="shared" ref="G471" si="2704">IF(F471&lt;&gt;"",IF(F471=$DV$12,"CUMPLE","RECHAZADO"),"")</f>
        <v>CUMPLE</v>
      </c>
      <c r="H471" s="874" t="s">
        <v>1538</v>
      </c>
      <c r="I471" s="880">
        <v>22755952977</v>
      </c>
      <c r="J471" s="208">
        <v>432363107</v>
      </c>
      <c r="K471" s="173">
        <f t="shared" si="2636"/>
        <v>432363107</v>
      </c>
      <c r="L471" s="724" t="e">
        <f t="shared" si="2637"/>
        <v>#DIV/0!</v>
      </c>
      <c r="M471" s="175" t="e">
        <f t="shared" si="2638"/>
        <v>#DIV/0!</v>
      </c>
      <c r="N471" s="176" t="e">
        <f t="shared" si="2639"/>
        <v>#DIV/0!</v>
      </c>
      <c r="O471" s="177" t="e">
        <f t="shared" si="2640"/>
        <v>#DIV/0!</v>
      </c>
      <c r="P471" s="178" t="str">
        <f>IF(H471&lt;&gt;"",IF(J471=K471,IF(H471="SI",IF(AND(I471&lt;=$DF$12,I471&gt;=($DF$12*0.9)),"CUMPLE","NO CUMPLE"),IF(I471=$DF$12,"CUMPLE","NO CUMPLE")),"NO CUMPLE"),"")</f>
        <v>CUMPLE</v>
      </c>
      <c r="Q471" s="725">
        <f t="shared" si="2641"/>
        <v>0</v>
      </c>
      <c r="R471" s="180">
        <f t="shared" si="2520"/>
        <v>23188316084</v>
      </c>
      <c r="S471" s="180">
        <f t="shared" si="2482"/>
        <v>22755952977</v>
      </c>
      <c r="T471" s="209"/>
      <c r="U471" s="209"/>
      <c r="V471" s="871"/>
      <c r="W471" s="874">
        <v>1346372</v>
      </c>
      <c r="X471" s="876">
        <v>2072067</v>
      </c>
      <c r="Y471" s="184">
        <f>ROUND(W471*$DP$12,0)</f>
        <v>109056132</v>
      </c>
      <c r="Z471" s="184">
        <f t="shared" si="2483"/>
        <v>2072067</v>
      </c>
      <c r="AA471" s="1044"/>
      <c r="AB471" s="185" t="str">
        <f>IF(W471&lt;&gt;"",IF((Y471/$DP$12)/$DN$12&lt;=$AA$20,"CUMPLE","RECHAZADO"),"")</f>
        <v>CUMPLE</v>
      </c>
      <c r="AC471" s="186">
        <f t="shared" si="2645"/>
        <v>111128199</v>
      </c>
      <c r="AD471" s="186">
        <f t="shared" si="2646"/>
        <v>109056132</v>
      </c>
      <c r="AE471" s="209"/>
      <c r="AF471" s="874">
        <v>202894</v>
      </c>
      <c r="AG471" s="184">
        <f>ROUND(AF471*$DQ$12,0)</f>
        <v>3043410</v>
      </c>
      <c r="AH471" s="1044"/>
      <c r="AI471" s="185" t="str">
        <f>IF(AF471&lt;&gt;"",IF(AG471/$DQ$12&lt;=$AH$20,"CUMPLE","RECHAZADO"),"")</f>
        <v>CUMPLE</v>
      </c>
      <c r="AJ471" s="209"/>
      <c r="AK471" s="874">
        <v>161939</v>
      </c>
      <c r="AL471" s="184">
        <f>ROUND(AK471*$DR$12,0)</f>
        <v>13117059</v>
      </c>
      <c r="AM471" s="1044"/>
      <c r="AN471" s="185" t="str">
        <f>IF(AK471&lt;&gt;"",IF(AL471/$DR$12&lt;=$AM$20,"CUMPLE","RECHAZADO"),"")</f>
        <v>CUMPLE</v>
      </c>
      <c r="AO471" s="209"/>
      <c r="AP471" s="874"/>
      <c r="AQ471" s="184">
        <f>ROUND(AP471*$DS$12,0)</f>
        <v>0</v>
      </c>
      <c r="AR471" s="1044"/>
      <c r="AS471" s="185" t="str">
        <f>IF(AP471&lt;&gt;"",IF(AQ471/$DR$12&lt;=$AR$20,"CUMPLE","RECHAZADO"),"")</f>
        <v/>
      </c>
      <c r="AT471" s="185"/>
      <c r="AU471" s="194">
        <f t="shared" si="2650"/>
        <v>16160469</v>
      </c>
      <c r="AV471" s="874">
        <v>3070489</v>
      </c>
      <c r="AW471" s="877">
        <f t="shared" si="2651"/>
        <v>3070489</v>
      </c>
      <c r="AX471" s="877">
        <f t="shared" si="2652"/>
        <v>19230958</v>
      </c>
      <c r="AY471" s="877" t="str">
        <f t="shared" si="2694"/>
        <v>CUMPLE</v>
      </c>
      <c r="AZ471" s="871"/>
      <c r="BA471" s="874">
        <v>11458450</v>
      </c>
      <c r="BB471" s="184">
        <f>ROUND(BA471*$DQ$12,0)</f>
        <v>171876750</v>
      </c>
      <c r="BC471" s="184">
        <f t="shared" ref="BC471" si="2705">$BC$12</f>
        <v>263816970</v>
      </c>
      <c r="BD471" s="185" t="str">
        <f t="shared" si="2422"/>
        <v>CUMPLE</v>
      </c>
      <c r="BE471" s="209"/>
      <c r="BF471" s="874">
        <v>10765682</v>
      </c>
      <c r="BG471" s="184">
        <f>ROUND(BF471*$DR$12,0)</f>
        <v>872020242</v>
      </c>
      <c r="BH471" s="184">
        <f t="shared" ref="BH471" si="2706">$BH$12</f>
        <v>1338480855</v>
      </c>
      <c r="BI471" s="185" t="str">
        <f t="shared" si="2657"/>
        <v>CUMPLE</v>
      </c>
      <c r="BJ471" s="209"/>
      <c r="BK471" s="874"/>
      <c r="BL471" s="184">
        <f>ROUND(BK471*$DS$12,0)</f>
        <v>0</v>
      </c>
      <c r="BM471" s="1044"/>
      <c r="BN471" s="185" t="str">
        <f>IF(BK471&lt;&gt;"",IF((BL471/$DR$12)/$DN$12&lt;=$BM$20,"CUMPLE","RECHAZADO"),"")</f>
        <v/>
      </c>
      <c r="BO471" s="878"/>
      <c r="BP471" s="194">
        <f t="shared" si="2659"/>
        <v>1043896992</v>
      </c>
      <c r="BQ471" s="874">
        <v>198340428</v>
      </c>
      <c r="BR471" s="877">
        <f t="shared" si="2660"/>
        <v>198340428</v>
      </c>
      <c r="BS471" s="877">
        <f t="shared" si="2661"/>
        <v>1242237420</v>
      </c>
      <c r="BT471" s="877" t="str">
        <f t="shared" si="2697"/>
        <v>CUMPLE</v>
      </c>
      <c r="BU471" s="871"/>
      <c r="BV471" s="874">
        <v>129878410</v>
      </c>
      <c r="BW471" s="874">
        <v>2467690</v>
      </c>
      <c r="BX471" s="194">
        <f t="shared" si="2663"/>
        <v>2467690</v>
      </c>
      <c r="BY471" s="194" t="str">
        <f>IF(BV471&lt;&gt;"",IF(AND(BV471/$DN$12&lt;=$BY$15,BV471/$DN$12&gt;=$BY$16),"CUMPLE","RECHAZADO"),"")</f>
        <v>CUMPLE</v>
      </c>
      <c r="BZ471" s="194">
        <f t="shared" si="2664"/>
        <v>129878410</v>
      </c>
      <c r="CA471" s="194">
        <f t="shared" si="2665"/>
        <v>132346100</v>
      </c>
      <c r="CB471" s="871"/>
      <c r="CC471" s="874"/>
      <c r="CD471" s="874"/>
      <c r="CE471" s="194">
        <f t="shared" si="2666"/>
        <v>0</v>
      </c>
      <c r="CF471" s="194" t="str">
        <f>IF(CC471&lt;&gt;"",IF(AND(CC471/$DN$12&lt;=$CF$15,CC471/$DS$12&gt;=$CF$16),"CUMPLE","RECHAZADO"),"")</f>
        <v/>
      </c>
      <c r="CG471" s="194">
        <f t="shared" si="2667"/>
        <v>0</v>
      </c>
      <c r="CH471" s="194">
        <f t="shared" si="2668"/>
        <v>0</v>
      </c>
      <c r="CI471" s="194"/>
      <c r="CJ471" s="232">
        <f t="shared" si="2669"/>
        <v>23188316084</v>
      </c>
      <c r="CK471" s="197">
        <f t="shared" si="2670"/>
        <v>1504942677</v>
      </c>
      <c r="CL471" s="232">
        <f t="shared" si="2511"/>
        <v>24693258761</v>
      </c>
      <c r="CM471" s="871"/>
      <c r="CN471" s="200">
        <f t="shared" si="2672"/>
        <v>22755952977</v>
      </c>
      <c r="CO471" s="200">
        <f t="shared" si="2673"/>
        <v>1298992003</v>
      </c>
      <c r="CP471" s="200">
        <f t="shared" si="2440"/>
        <v>24054944980</v>
      </c>
      <c r="CQ471" s="871"/>
      <c r="CR471" s="194">
        <f t="shared" si="2515"/>
        <v>23188316084</v>
      </c>
      <c r="CS471" s="194">
        <f>(W471*$DP$12)+X471+(AF471*$DQ$12)+(AK471*$DR$12)+(AP471*$DS$12)+AV471+(BA471*$DQ$12)+(BF471*$DR$12)+(BK471*$DS$12)+BQ471+BV471+BW471+CC471+CD471</f>
        <v>1504942677</v>
      </c>
      <c r="CT471" s="200">
        <f t="shared" si="2675"/>
        <v>24693258761</v>
      </c>
      <c r="CU471" s="874">
        <v>24693258761</v>
      </c>
      <c r="CV471" s="200" t="str">
        <f t="shared" si="2443"/>
        <v>OK</v>
      </c>
      <c r="CW471" s="136"/>
      <c r="DB471" s="879" t="str">
        <f t="shared" si="2444"/>
        <v>HABILITADO</v>
      </c>
      <c r="DC471" s="487"/>
    </row>
    <row r="472" spans="1:107" x14ac:dyDescent="0.25">
      <c r="A472" s="1039"/>
      <c r="B472" s="870">
        <v>11</v>
      </c>
      <c r="C472" s="1039"/>
      <c r="D472" s="726"/>
      <c r="E472" s="871"/>
      <c r="F472" s="872">
        <v>32820666236</v>
      </c>
      <c r="G472" s="873" t="str">
        <f t="shared" ref="G472" si="2707">IF(F472&lt;&gt;"",IF(F472=$DV$13,"CUMPLE","RECHAZADO"),"")</f>
        <v>CUMPLE</v>
      </c>
      <c r="H472" s="874" t="s">
        <v>1538</v>
      </c>
      <c r="I472" s="880">
        <v>29597852828</v>
      </c>
      <c r="J472" s="208">
        <v>562359204</v>
      </c>
      <c r="K472" s="173">
        <f t="shared" si="2636"/>
        <v>562359204</v>
      </c>
      <c r="L472" s="724" t="e">
        <f t="shared" si="2637"/>
        <v>#DIV/0!</v>
      </c>
      <c r="M472" s="175" t="e">
        <f t="shared" si="2638"/>
        <v>#DIV/0!</v>
      </c>
      <c r="N472" s="176" t="e">
        <f t="shared" si="2639"/>
        <v>#DIV/0!</v>
      </c>
      <c r="O472" s="177" t="e">
        <f t="shared" si="2640"/>
        <v>#DIV/0!</v>
      </c>
      <c r="P472" s="178" t="str">
        <f>IF(H472&lt;&gt;"",IF(J472=K472,IF(H472="SI",IF(AND(I472&lt;=$DF$13,I472&gt;=($DF$13*0.9)),"CUMPLE","NO CUMPLE"),IF(I472=$DF$13,"CUMPLE","NO CUMPLE")),"NO CUMPLE"),"")</f>
        <v>CUMPLE</v>
      </c>
      <c r="Q472" s="725">
        <f t="shared" si="2641"/>
        <v>0</v>
      </c>
      <c r="R472" s="180">
        <f t="shared" si="2520"/>
        <v>30160212032</v>
      </c>
      <c r="S472" s="180">
        <f t="shared" si="2482"/>
        <v>29597852828</v>
      </c>
      <c r="T472" s="209"/>
      <c r="U472" s="209"/>
      <c r="V472" s="871"/>
      <c r="W472" s="874">
        <v>1351426</v>
      </c>
      <c r="X472" s="876">
        <v>2465001</v>
      </c>
      <c r="Y472" s="184">
        <f>ROUND(W472*$DP$13,0)</f>
        <v>129736896</v>
      </c>
      <c r="Z472" s="184">
        <f t="shared" si="2483"/>
        <v>2465001</v>
      </c>
      <c r="AA472" s="1044"/>
      <c r="AB472" s="185" t="str">
        <f>IF(W472&lt;&gt;"",IF((Y472/$DP$13)/$DN$13&lt;=$AA$20,"CUMPLE","RECHAZADO"),"")</f>
        <v>CUMPLE</v>
      </c>
      <c r="AC472" s="186">
        <f t="shared" si="2645"/>
        <v>132201897</v>
      </c>
      <c r="AD472" s="186">
        <f t="shared" si="2646"/>
        <v>129736896</v>
      </c>
      <c r="AE472" s="209"/>
      <c r="AF472" s="874">
        <v>203325</v>
      </c>
      <c r="AG472" s="184">
        <f>ROUND(AF472*$DQ$13,0)</f>
        <v>4676475</v>
      </c>
      <c r="AH472" s="1044"/>
      <c r="AI472" s="185" t="str">
        <f>IF(AF472&lt;&gt;"",IF(AG472/$DQ$13&lt;=$AH$20,"CUMPLE","RECHAZADO"),"")</f>
        <v>CUMPLE</v>
      </c>
      <c r="AJ472" s="209"/>
      <c r="AK472" s="874">
        <v>162283</v>
      </c>
      <c r="AL472" s="184">
        <f>ROUND(AK472*$DR$13,0)</f>
        <v>15579168</v>
      </c>
      <c r="AM472" s="1044"/>
      <c r="AN472" s="185" t="str">
        <f>IF(AK472&lt;&gt;"",IF(AL472/$DR$13&lt;=$AM$20,"CUMPLE","RECHAZADO"),"")</f>
        <v>CUMPLE</v>
      </c>
      <c r="AO472" s="209"/>
      <c r="AP472" s="874"/>
      <c r="AQ472" s="184">
        <f>ROUND(AP472*$DS$13,0)</f>
        <v>0</v>
      </c>
      <c r="AR472" s="1044"/>
      <c r="AS472" s="185" t="str">
        <f>IF(AP472&lt;&gt;"",IF(AQ472/$DR$13&lt;=$AR$20,"CUMPLE","RECHAZADO"),"")</f>
        <v/>
      </c>
      <c r="AT472" s="185"/>
      <c r="AU472" s="194">
        <f t="shared" si="2650"/>
        <v>20255643</v>
      </c>
      <c r="AV472" s="874">
        <v>3848572</v>
      </c>
      <c r="AW472" s="877">
        <f t="shared" si="2651"/>
        <v>3848572</v>
      </c>
      <c r="AX472" s="877">
        <f t="shared" si="2652"/>
        <v>24104215</v>
      </c>
      <c r="AY472" s="877" t="str">
        <f t="shared" si="2694"/>
        <v>CUMPLE</v>
      </c>
      <c r="AZ472" s="871"/>
      <c r="BA472" s="874">
        <v>11036215</v>
      </c>
      <c r="BB472" s="184">
        <f>ROUND(BA472*$DQ$13,0)</f>
        <v>253832945</v>
      </c>
      <c r="BC472" s="184">
        <f t="shared" ref="BC472" si="2708">$BC$13</f>
        <v>385647118</v>
      </c>
      <c r="BD472" s="185" t="str">
        <f t="shared" si="2422"/>
        <v>CUMPLE</v>
      </c>
      <c r="BE472" s="209"/>
      <c r="BF472" s="874">
        <v>10368974</v>
      </c>
      <c r="BG472" s="184">
        <f>ROUND(BF472*$DR$13,0)</f>
        <v>995421504</v>
      </c>
      <c r="BH472" s="184">
        <f t="shared" ref="BH472" si="2709">$BH$13</f>
        <v>1512338976</v>
      </c>
      <c r="BI472" s="185" t="str">
        <f t="shared" si="2657"/>
        <v>CUMPLE</v>
      </c>
      <c r="BJ472" s="209"/>
      <c r="BK472" s="874"/>
      <c r="BL472" s="184">
        <f>ROUND(BK472*$DS$13,0)</f>
        <v>0</v>
      </c>
      <c r="BM472" s="1044"/>
      <c r="BN472" s="185" t="str">
        <f>IF(BK472&lt;&gt;"",IF((BL472/$DR$13)/$DN$13&lt;=$BM$20,"CUMPLE","RECHAZADO"),"")</f>
        <v/>
      </c>
      <c r="BO472" s="878"/>
      <c r="BP472" s="194">
        <f t="shared" si="2659"/>
        <v>1249254449</v>
      </c>
      <c r="BQ472" s="874">
        <v>237358345</v>
      </c>
      <c r="BR472" s="877">
        <f t="shared" si="2660"/>
        <v>237358345</v>
      </c>
      <c r="BS472" s="877">
        <f t="shared" si="2661"/>
        <v>1486612794</v>
      </c>
      <c r="BT472" s="877" t="str">
        <f t="shared" si="2697"/>
        <v>CUMPLE</v>
      </c>
      <c r="BU472" s="871"/>
      <c r="BV472" s="874">
        <v>129048516</v>
      </c>
      <c r="BW472" s="874">
        <v>2451922</v>
      </c>
      <c r="BX472" s="194">
        <f t="shared" si="2663"/>
        <v>2451922</v>
      </c>
      <c r="BY472" s="194" t="str">
        <f>IF(BV472&lt;&gt;"",IF(AND(BV472/$DN$13&lt;=$BY$15,BV472/$DN$13&gt;=$BY$16),"CUMPLE","RECHAZADO"),"")</f>
        <v>CUMPLE</v>
      </c>
      <c r="BZ472" s="194">
        <f t="shared" si="2664"/>
        <v>129048516</v>
      </c>
      <c r="CA472" s="194">
        <f t="shared" si="2665"/>
        <v>131500438</v>
      </c>
      <c r="CB472" s="871"/>
      <c r="CC472" s="874"/>
      <c r="CD472" s="874"/>
      <c r="CE472" s="194">
        <f t="shared" si="2666"/>
        <v>0</v>
      </c>
      <c r="CF472" s="194" t="str">
        <f>IF(CC472&lt;&gt;"",IF(AND(CC472/$DN$13&lt;=$CF$15,CC472/$DS$13&gt;=$CF$16),"CUMPLE","RECHAZADO"),"")</f>
        <v/>
      </c>
      <c r="CG472" s="194">
        <f t="shared" si="2667"/>
        <v>0</v>
      </c>
      <c r="CH472" s="194">
        <f t="shared" si="2668"/>
        <v>0</v>
      </c>
      <c r="CI472" s="194"/>
      <c r="CJ472" s="232">
        <f t="shared" si="2669"/>
        <v>30160212032</v>
      </c>
      <c r="CK472" s="197">
        <f t="shared" si="2670"/>
        <v>1774419344</v>
      </c>
      <c r="CL472" s="232">
        <f t="shared" si="2511"/>
        <v>31934631376</v>
      </c>
      <c r="CM472" s="871"/>
      <c r="CN472" s="200">
        <f t="shared" si="2672"/>
        <v>29597852828</v>
      </c>
      <c r="CO472" s="200">
        <f t="shared" si="2673"/>
        <v>1528295504</v>
      </c>
      <c r="CP472" s="200">
        <f t="shared" si="2440"/>
        <v>31126148332</v>
      </c>
      <c r="CQ472" s="871"/>
      <c r="CR472" s="194">
        <f t="shared" si="2515"/>
        <v>30160212032</v>
      </c>
      <c r="CS472" s="194">
        <f>(W472*$DP$13)+X472+(AF472*$DQ$13)+(AK472*$DR$13)+(AP472*$DS$13)+AV472+(BA472*$DQ$13)+(BF472*$DR$13)+(BK472*$DS$13)+BQ472+BV472+BW472+CC472+CD472</f>
        <v>1774419344</v>
      </c>
      <c r="CT472" s="200">
        <f t="shared" si="2675"/>
        <v>31934631376</v>
      </c>
      <c r="CU472" s="874">
        <v>31934631376</v>
      </c>
      <c r="CV472" s="200" t="str">
        <f t="shared" si="2443"/>
        <v>OK</v>
      </c>
      <c r="CW472" s="136"/>
      <c r="DB472" s="879" t="str">
        <f t="shared" si="2444"/>
        <v>HABILITADO</v>
      </c>
      <c r="DC472" s="487"/>
    </row>
    <row r="473" spans="1:107" ht="13.5" customHeight="1" thickBot="1" x14ac:dyDescent="0.3">
      <c r="A473" s="1039"/>
      <c r="B473" s="870">
        <v>12</v>
      </c>
      <c r="C473" s="1039"/>
      <c r="D473" s="726"/>
      <c r="E473" s="871"/>
      <c r="F473" s="872">
        <v>8654253262</v>
      </c>
      <c r="G473" s="873" t="str">
        <f t="shared" ref="G473" si="2710">IF(F473&lt;&gt;"",IF(F473=$DV$14,"CUMPLE","RECHAZADO"),"")</f>
        <v>CUMPLE</v>
      </c>
      <c r="H473" s="874" t="s">
        <v>1538</v>
      </c>
      <c r="I473" s="880">
        <v>6682732205</v>
      </c>
      <c r="J473" s="208">
        <v>126971912</v>
      </c>
      <c r="K473" s="173">
        <f t="shared" si="2636"/>
        <v>126971912</v>
      </c>
      <c r="L473" s="724" t="e">
        <f t="shared" si="2637"/>
        <v>#DIV/0!</v>
      </c>
      <c r="M473" s="175" t="e">
        <f t="shared" si="2638"/>
        <v>#DIV/0!</v>
      </c>
      <c r="N473" s="176" t="e">
        <f t="shared" si="2639"/>
        <v>#DIV/0!</v>
      </c>
      <c r="O473" s="177" t="e">
        <f t="shared" si="2640"/>
        <v>#DIV/0!</v>
      </c>
      <c r="P473" s="178" t="str">
        <f>IF(H473&lt;&gt;"",IF(J473=K473,IF(H473="SI",IF(AND(I473&lt;=$DF$14,I473&gt;=($DF$14*0.9)),"CUMPLE","NO CUMPLE"),IF(I473=$DF$14,"CUMPLE","NO CUMPLE")),"NO CUMPLE"),"")</f>
        <v>CUMPLE</v>
      </c>
      <c r="Q473" s="725">
        <f t="shared" si="2641"/>
        <v>0</v>
      </c>
      <c r="R473" s="180">
        <f t="shared" si="2520"/>
        <v>6809704117</v>
      </c>
      <c r="S473" s="180">
        <f t="shared" si="2482"/>
        <v>6682732205</v>
      </c>
      <c r="T473" s="209"/>
      <c r="U473" s="209"/>
      <c r="V473" s="871"/>
      <c r="W473" s="874">
        <v>1444915</v>
      </c>
      <c r="X473" s="876">
        <v>603974</v>
      </c>
      <c r="Y473" s="184">
        <f>ROUND(W473*$DP$14,0)</f>
        <v>31788130</v>
      </c>
      <c r="Z473" s="184">
        <f t="shared" si="2483"/>
        <v>603974</v>
      </c>
      <c r="AA473" s="1044"/>
      <c r="AB473" s="185" t="str">
        <f>IF(W473&lt;&gt;"",IF((Y473/$DP$14)/$DN$14&lt;=$AA$20,"CUMPLE","RECHAZADO"),"")</f>
        <v>CUMPLE</v>
      </c>
      <c r="AC473" s="186">
        <f t="shared" si="2645"/>
        <v>32392104</v>
      </c>
      <c r="AD473" s="186">
        <f t="shared" si="2646"/>
        <v>31788130</v>
      </c>
      <c r="AE473" s="209"/>
      <c r="AF473" s="874">
        <v>217480</v>
      </c>
      <c r="AG473" s="184">
        <f>ROUND(AF473*$DQ$14,0)</f>
        <v>869920</v>
      </c>
      <c r="AH473" s="1044"/>
      <c r="AI473" s="185" t="str">
        <f>IF(AF473&lt;&gt;"",IF(AG473/$DQ$14&lt;=$AH$20,"CUMPLE","RECHAZADO"),"")</f>
        <v>CUMPLE</v>
      </c>
      <c r="AJ473" s="209"/>
      <c r="AK473" s="874">
        <v>173581</v>
      </c>
      <c r="AL473" s="184">
        <f>ROUND(AK473*$DR$14,0)</f>
        <v>3818782</v>
      </c>
      <c r="AM473" s="1044"/>
      <c r="AN473" s="185" t="str">
        <f>IF(AK473&lt;&gt;"",IF(AL473/$DR$14&lt;=$AM$20,"CUMPLE","RECHAZADO"),"")</f>
        <v>CUMPLE</v>
      </c>
      <c r="AO473" s="209"/>
      <c r="AP473" s="874">
        <v>227714</v>
      </c>
      <c r="AQ473" s="184">
        <f>ROUND(AP473*$DS$14,0)</f>
        <v>455428</v>
      </c>
      <c r="AR473" s="1044"/>
      <c r="AS473" s="185" t="str">
        <f>IF(AP473&lt;&gt;"",IF(AQ473/$DR$14&lt;=$AR$20,"CUMPLE","RECHAZADO"),"")</f>
        <v>CUMPLE</v>
      </c>
      <c r="AT473" s="185"/>
      <c r="AU473" s="194">
        <f t="shared" si="2650"/>
        <v>5144130</v>
      </c>
      <c r="AV473" s="874">
        <v>977385</v>
      </c>
      <c r="AW473" s="877">
        <f t="shared" si="2651"/>
        <v>977385</v>
      </c>
      <c r="AX473" s="877">
        <f t="shared" si="2652"/>
        <v>6121515</v>
      </c>
      <c r="AY473" s="877" t="str">
        <f>IF(AV473&lt;&gt;"",IF(AI473="CUMPLE",IF(AN473="CUMPLE",IF(AS473="CUMPLE","CUMPLE","NO CUMPLE"),"NO CUMPLE"),"NO CUMPLE"),"")</f>
        <v>CUMPLE</v>
      </c>
      <c r="AZ473" s="871"/>
      <c r="BA473" s="874">
        <v>30210482</v>
      </c>
      <c r="BB473" s="184">
        <f>ROUND(BA473*$DQ$14,0)</f>
        <v>120841928</v>
      </c>
      <c r="BC473" s="184">
        <f t="shared" ref="BC473" si="2711">$BC$14</f>
        <v>171994948</v>
      </c>
      <c r="BD473" s="185" t="str">
        <f t="shared" si="2422"/>
        <v>CUMPLE</v>
      </c>
      <c r="BE473" s="209"/>
      <c r="BF473" s="874">
        <v>28383982</v>
      </c>
      <c r="BG473" s="184">
        <f>ROUND(BF473*$DR$14,0)</f>
        <v>624447604</v>
      </c>
      <c r="BH473" s="184">
        <f t="shared" ref="BH473" si="2712">$BH$14</f>
        <v>888779540</v>
      </c>
      <c r="BI473" s="185" t="str">
        <f t="shared" si="2657"/>
        <v>CUMPLE</v>
      </c>
      <c r="BJ473" s="209"/>
      <c r="BK473" s="874">
        <v>52370559</v>
      </c>
      <c r="BL473" s="184">
        <f>ROUND(BK473*$DS$14,0)</f>
        <v>104741118</v>
      </c>
      <c r="BM473" s="1044"/>
      <c r="BN473" s="185" t="str">
        <f>IF(BK473&lt;&gt;"",IF((BL473/$DR$14)/$DN$14&lt;=$BM$20,"CUMPLE","RECHAZADO"),"")</f>
        <v>CUMPLE</v>
      </c>
      <c r="BO473" s="878"/>
      <c r="BP473" s="194">
        <f t="shared" si="2659"/>
        <v>850030650</v>
      </c>
      <c r="BQ473" s="874">
        <v>161505824</v>
      </c>
      <c r="BR473" s="877">
        <f t="shared" si="2660"/>
        <v>161505824</v>
      </c>
      <c r="BS473" s="877">
        <f t="shared" si="2661"/>
        <v>1011536474</v>
      </c>
      <c r="BT473" s="877" t="str">
        <f>IF(BQ473&lt;&gt;"",IF(BD473="CUMPLE",IF(BI473="CUMPLE",IF(BN473="CUMPLE","CUMPLE","NO CUMPLE"),"NO CUMPLE"),"NO CUMPLE"),"")</f>
        <v>CUMPLE</v>
      </c>
      <c r="BU473" s="871"/>
      <c r="BV473" s="874">
        <v>129255989</v>
      </c>
      <c r="BW473" s="874">
        <v>2455864</v>
      </c>
      <c r="BX473" s="194">
        <f t="shared" si="2663"/>
        <v>2455864</v>
      </c>
      <c r="BY473" s="194" t="s">
        <v>487</v>
      </c>
      <c r="BZ473" s="194">
        <f t="shared" si="2664"/>
        <v>129255989</v>
      </c>
      <c r="CA473" s="194">
        <f t="shared" si="2665"/>
        <v>131711853</v>
      </c>
      <c r="CB473" s="871"/>
      <c r="CC473" s="874">
        <v>175544378</v>
      </c>
      <c r="CD473" s="874">
        <v>3335343</v>
      </c>
      <c r="CE473" s="194">
        <f t="shared" si="2666"/>
        <v>3335343</v>
      </c>
      <c r="CF473" s="194" t="str">
        <f>IF(CC473&lt;&gt;"",IF(AND(CC473/$DN$14&lt;=$CF$15,CC473/$DN$14&gt;=$CF$16),"CUMPLE","RECHAZADO"),"")</f>
        <v>CUMPLE</v>
      </c>
      <c r="CG473" s="194">
        <f t="shared" si="2667"/>
        <v>175544378</v>
      </c>
      <c r="CH473" s="194">
        <f t="shared" si="2668"/>
        <v>178879721</v>
      </c>
      <c r="CI473" s="194"/>
      <c r="CJ473" s="232">
        <f t="shared" si="2669"/>
        <v>6809704117</v>
      </c>
      <c r="CK473" s="197">
        <f t="shared" si="2670"/>
        <v>1360641667</v>
      </c>
      <c r="CL473" s="232">
        <f t="shared" si="2511"/>
        <v>8170345784</v>
      </c>
      <c r="CM473" s="871"/>
      <c r="CN473" s="200">
        <f t="shared" si="2672"/>
        <v>6682732205</v>
      </c>
      <c r="CO473" s="200">
        <f t="shared" si="2673"/>
        <v>1191763277</v>
      </c>
      <c r="CP473" s="200">
        <f t="shared" si="2440"/>
        <v>7874495482</v>
      </c>
      <c r="CQ473" s="871"/>
      <c r="CR473" s="194">
        <f t="shared" si="2515"/>
        <v>6809704117</v>
      </c>
      <c r="CS473" s="194">
        <f>(W473*$DP$14)+X473+(AF473*$DQ$14)+(AK473*$DR$14)+(AP473*$DS$14)+AV473+(BA473*$DQ$14)+(BF473*$DR$14)+(BK473*$DS$14)+BQ473+BV473+BW473+CC473+CD473</f>
        <v>1360641667</v>
      </c>
      <c r="CT473" s="200">
        <f t="shared" si="2675"/>
        <v>8170345784</v>
      </c>
      <c r="CU473" s="874">
        <v>8170345784</v>
      </c>
      <c r="CV473" s="200" t="str">
        <f t="shared" si="2443"/>
        <v>OK</v>
      </c>
      <c r="CW473" s="136"/>
      <c r="DB473" s="879" t="str">
        <f>IF(F473&lt;&gt;"",IF(G473="CUMPLE",IF(P473="CUMPLE",IF(AB473="CUMPLE",IF(AY473="CUMPLE",IF(BT473="CUMPLE",IF(BY473="CUMPLE",IF(CF473="CUMPLE","HABILITADO","RECHAZADO"),"RECHAZADO"),"RECHAZADO"),"RECHAZADO"),"RECHAZADO"),"RECHAZADO"),"RECHAZADO"),"")</f>
        <v>HABILITADO</v>
      </c>
      <c r="DC473" s="487"/>
    </row>
    <row r="474" spans="1:107" ht="14.25" customHeight="1" thickTop="1" thickBot="1" x14ac:dyDescent="0.3">
      <c r="A474" s="105">
        <v>35</v>
      </c>
      <c r="B474" s="881"/>
      <c r="C474" s="881"/>
      <c r="D474" s="222"/>
      <c r="E474" s="881"/>
      <c r="F474" s="882"/>
      <c r="G474" s="881"/>
      <c r="H474" s="881"/>
      <c r="I474" s="881"/>
      <c r="J474" s="883"/>
      <c r="K474" s="881"/>
      <c r="L474" s="219"/>
      <c r="M474" s="218"/>
      <c r="N474" s="218"/>
      <c r="O474" s="218"/>
      <c r="P474" s="881"/>
      <c r="Q474" s="218"/>
      <c r="R474" s="881"/>
      <c r="S474" s="881"/>
      <c r="T474" s="881"/>
      <c r="U474" s="881"/>
      <c r="V474" s="881"/>
      <c r="W474" s="881"/>
      <c r="X474" s="881"/>
      <c r="Y474" s="881"/>
      <c r="Z474" s="881"/>
      <c r="AA474" s="881"/>
      <c r="AB474" s="881"/>
      <c r="AC474" s="881"/>
      <c r="AD474" s="881"/>
      <c r="AE474" s="881"/>
      <c r="AF474" s="881"/>
      <c r="AG474" s="881"/>
      <c r="AH474" s="881"/>
      <c r="AI474" s="881"/>
      <c r="AJ474" s="881"/>
      <c r="AK474" s="881"/>
      <c r="AL474" s="881"/>
      <c r="AM474" s="881"/>
      <c r="AN474" s="881"/>
      <c r="AO474" s="881"/>
      <c r="AP474" s="881"/>
      <c r="AQ474" s="881"/>
      <c r="AR474" s="881"/>
      <c r="AS474" s="881"/>
      <c r="AT474" s="881"/>
      <c r="AU474" s="881"/>
      <c r="AV474" s="881"/>
      <c r="AW474" s="881"/>
      <c r="AX474" s="881"/>
      <c r="AY474" s="881"/>
      <c r="AZ474" s="881"/>
      <c r="BA474" s="881"/>
      <c r="BB474" s="881"/>
      <c r="BC474" s="881"/>
      <c r="BD474" s="881"/>
      <c r="BE474" s="881"/>
      <c r="BF474" s="881"/>
      <c r="BG474" s="881"/>
      <c r="BH474" s="881"/>
      <c r="BI474" s="881"/>
      <c r="BJ474" s="881"/>
      <c r="BK474" s="881"/>
      <c r="BL474" s="881"/>
      <c r="BM474" s="881"/>
      <c r="BN474" s="881"/>
      <c r="BO474" s="881"/>
      <c r="BP474" s="881"/>
      <c r="BQ474" s="881"/>
      <c r="BR474" s="881"/>
      <c r="BS474" s="881"/>
      <c r="BT474" s="881"/>
      <c r="BU474" s="881"/>
      <c r="BV474" s="881"/>
      <c r="BW474" s="881"/>
      <c r="BX474" s="881"/>
      <c r="BY474" s="881"/>
      <c r="BZ474" s="881"/>
      <c r="CA474" s="881"/>
      <c r="CB474" s="881"/>
      <c r="CC474" s="881"/>
      <c r="CD474" s="881"/>
      <c r="CE474" s="881"/>
      <c r="CF474" s="881"/>
      <c r="CG474" s="881"/>
      <c r="CH474" s="881"/>
      <c r="CI474" s="881"/>
      <c r="CJ474" s="881"/>
      <c r="CK474" s="881"/>
      <c r="CL474" s="881"/>
      <c r="CM474" s="881"/>
      <c r="CN474" s="881"/>
      <c r="CO474" s="881"/>
      <c r="CP474" s="884" t="s">
        <v>2063</v>
      </c>
      <c r="CQ474" s="881"/>
      <c r="CR474" s="881"/>
      <c r="CS474" s="881"/>
      <c r="CT474" s="881"/>
      <c r="CU474" s="885"/>
      <c r="CV474" s="881"/>
      <c r="CW474" s="136"/>
      <c r="DB474" s="886"/>
      <c r="DC474" s="887"/>
    </row>
    <row r="475" spans="1:107" ht="13.5" customHeight="1" x14ac:dyDescent="0.25">
      <c r="A475" s="1039">
        <f t="shared" ref="A475" si="2713">A487</f>
        <v>36</v>
      </c>
      <c r="B475" s="870">
        <v>1</v>
      </c>
      <c r="C475" s="1039" t="str">
        <f>Proponentes!B457</f>
        <v>SEGURIDAD SUPERIOR LTDA</v>
      </c>
      <c r="D475" s="726"/>
      <c r="E475" s="871"/>
      <c r="F475" s="872">
        <v>20036397801</v>
      </c>
      <c r="G475" s="873" t="str">
        <f t="shared" ref="G475" si="2714">IF(F475&lt;&gt;"",IF(F475=$DV$3,"CUMPLE","RECHAZADO"),"")</f>
        <v>CUMPLE</v>
      </c>
      <c r="H475" s="874" t="s">
        <v>1538</v>
      </c>
      <c r="I475" s="880">
        <v>17687702642</v>
      </c>
      <c r="J475" s="208">
        <v>336066350</v>
      </c>
      <c r="K475" s="173">
        <f t="shared" ref="K475:K486" si="2715">ROUND((I475*0.019),0)</f>
        <v>336066350</v>
      </c>
      <c r="L475" s="724" t="e">
        <f t="shared" ref="L475:L486" si="2716">1-I475/DF458</f>
        <v>#DIV/0!</v>
      </c>
      <c r="M475" s="175" t="e">
        <f t="shared" ref="M475:M486" si="2717">DF458/DN458</f>
        <v>#DIV/0!</v>
      </c>
      <c r="N475" s="176" t="e">
        <f t="shared" ref="N475:N486" si="2718">M475*0.019</f>
        <v>#DIV/0!</v>
      </c>
      <c r="O475" s="177" t="e">
        <f t="shared" ref="O475:O486" si="2719">(M475+N475)</f>
        <v>#DIV/0!</v>
      </c>
      <c r="P475" s="178" t="str">
        <f>IF(H475&lt;&gt;"",IF(J475=K475,IF(H475="SI",IF(AND(I475&lt;=$DF$3,I475&gt;=($DF$3*0.9)),"CUMPLE","NO CUMPLE"),IF(I475=$DF$3,"CUMPLE","NO CUMPLE")),"NO CUMPLE"),"")</f>
        <v>CUMPLE</v>
      </c>
      <c r="Q475" s="725">
        <f t="shared" ref="Q475:Q486" si="2720">DN458</f>
        <v>0</v>
      </c>
      <c r="R475" s="180">
        <f t="shared" ref="R475" si="2721">IF(F475&lt;&gt;"",IF(G475="CUMPLE",IF(P475="CUMPLE",(I475+J475),""),"RECHAZADO"),"")</f>
        <v>18023768992</v>
      </c>
      <c r="S475" s="180">
        <f t="shared" ref="S475" si="2722">IF(F475&lt;&gt;"",IF(G475="CUMPLE",IF(P475="CUMPLE",I475,""),"RECHAZADO"),"")</f>
        <v>17687702642</v>
      </c>
      <c r="T475" s="209"/>
      <c r="U475" s="209"/>
      <c r="V475" s="871"/>
      <c r="W475" s="874">
        <v>1251413</v>
      </c>
      <c r="X475" s="876">
        <v>1735710</v>
      </c>
      <c r="Y475" s="184">
        <f>ROUND(W475*$DP$3,0)</f>
        <v>91353149</v>
      </c>
      <c r="Z475" s="184">
        <f t="shared" si="2483"/>
        <v>1735710</v>
      </c>
      <c r="AA475" s="1044">
        <f t="shared" ref="AA475" si="2723">$AA$16</f>
        <v>100189.4</v>
      </c>
      <c r="AB475" s="185" t="str">
        <f>IF(W475&lt;&gt;"",IF((Y475/$DP$3)/$DN$3&lt;=$AA$20,"CUMPLE","RECHAZADO"),"")</f>
        <v>CUMPLE</v>
      </c>
      <c r="AC475" s="186">
        <f t="shared" ref="AC475:AC486" si="2724">Y475+Z475</f>
        <v>93088859</v>
      </c>
      <c r="AD475" s="186">
        <f t="shared" ref="AD475:AD486" si="2725">Y475</f>
        <v>91353149</v>
      </c>
      <c r="AE475" s="209"/>
      <c r="AF475" s="874">
        <v>188355</v>
      </c>
      <c r="AG475" s="184">
        <f>ROUND(AF475*$DQ$3,0)</f>
        <v>4143810</v>
      </c>
      <c r="AH475" s="1044">
        <f t="shared" ref="AH475" si="2726">$AH$16</f>
        <v>301987.21999999997</v>
      </c>
      <c r="AI475" s="185" t="str">
        <f>IF(AF475&lt;&gt;"",IF(AG475/$DQ$3&lt;=$AH$20,"CUMPLE","RECHAZADO"),"")</f>
        <v>CUMPLE</v>
      </c>
      <c r="AJ475" s="209"/>
      <c r="AK475" s="874">
        <v>150335</v>
      </c>
      <c r="AL475" s="184">
        <f>ROUND(AK475*$DR$3,0)</f>
        <v>10974455</v>
      </c>
      <c r="AM475" s="1044">
        <f t="shared" ref="AM475" si="2727">$AM$16</f>
        <v>240934</v>
      </c>
      <c r="AN475" s="185" t="str">
        <f>IF(AK475&lt;&gt;"",IF(AL475/$DR$3&lt;=$AM$20,"CUMPLE","RECHAZADO"),"")</f>
        <v>CUMPLE</v>
      </c>
      <c r="AO475" s="209"/>
      <c r="AP475" s="874"/>
      <c r="AQ475" s="184">
        <f>ROUND(AP475*$DS$3,0)</f>
        <v>0</v>
      </c>
      <c r="AR475" s="1044">
        <f t="shared" ref="AR475" si="2728">$AR$16</f>
        <v>316072.26</v>
      </c>
      <c r="AS475" s="185" t="str">
        <f>IF(AP475&lt;&gt;"",IF(AQ475/$DR$3&lt;=$AR$20,"CUMPLE","RECHAZADO"),"")</f>
        <v/>
      </c>
      <c r="AT475" s="185"/>
      <c r="AU475" s="194">
        <f t="shared" ref="AU475:AU486" si="2729">AG475+AL475+AQ475</f>
        <v>15118265</v>
      </c>
      <c r="AV475" s="874">
        <v>2872470</v>
      </c>
      <c r="AW475" s="877">
        <f t="shared" ref="AW475:AW486" si="2730">ROUND((AG475+AL475+AQ475)*19%,0)</f>
        <v>2872470</v>
      </c>
      <c r="AX475" s="877">
        <f t="shared" ref="AX475:AX486" si="2731">ROUND((AG475+AL475+AQ475)*$AV$16,0)</f>
        <v>17990735</v>
      </c>
      <c r="AY475" s="877" t="str">
        <f t="shared" ref="AY475:AY477" si="2732">IF(AV475&lt;&gt;"",IF(AI475="CUMPLE",IF(AN475="CUMPLE","CUMPLE","NO CUMPLE"),"NO CUMPLE")," ")</f>
        <v>CUMPLE</v>
      </c>
      <c r="AZ475" s="871"/>
      <c r="BA475" s="874">
        <v>9401125</v>
      </c>
      <c r="BB475" s="184">
        <f>ROUND(BA475*$DQ$3,0)</f>
        <v>206824750</v>
      </c>
      <c r="BC475" s="184">
        <f t="shared" ref="BC475" si="2733">$BC$3</f>
        <v>339892784</v>
      </c>
      <c r="BD475" s="185" t="str">
        <f t="shared" ref="BD475" si="2734">IF(BA475&lt;&gt;"",IF(BB475&lt;=BC475,"CUMPLE","RECHAZADO"),"")</f>
        <v>CUMPLE</v>
      </c>
      <c r="BE475" s="209"/>
      <c r="BF475" s="874">
        <v>8832741</v>
      </c>
      <c r="BG475" s="184">
        <f>ROUND(BF475*$DR$3,0)</f>
        <v>644790093</v>
      </c>
      <c r="BH475" s="184">
        <f t="shared" ref="BH475" si="2735">$BH$3</f>
        <v>1059638654</v>
      </c>
      <c r="BI475" s="185" t="str">
        <f t="shared" ref="BI475:BI486" si="2736">IF(BF475&lt;&gt;"",IF(BG475&lt;=BH475,"CUMPLE","RECHAZADO"),"")</f>
        <v>CUMPLE</v>
      </c>
      <c r="BJ475" s="209"/>
      <c r="BK475" s="874"/>
      <c r="BL475" s="184">
        <f>ROUND(BK475*$DS$3,0)</f>
        <v>0</v>
      </c>
      <c r="BM475" s="1044">
        <f t="shared" ref="BM475" si="2737">$BM$16</f>
        <v>74539289</v>
      </c>
      <c r="BN475" s="185" t="str">
        <f>IF(BK475&lt;&gt;"",IF((BL475/$DR$3)/$DN$3&lt;=$BM$20,"CUMPLE","RECHAZADO"),"")</f>
        <v/>
      </c>
      <c r="BO475" s="878"/>
      <c r="BP475" s="194">
        <f t="shared" ref="BP475:BP486" si="2738">BB475+BG475+BL475</f>
        <v>851614843</v>
      </c>
      <c r="BQ475" s="874">
        <v>161806820</v>
      </c>
      <c r="BR475" s="877">
        <f t="shared" ref="BR475:BR486" si="2739">ROUND((BB475+BG475+BL475)*19%,0)</f>
        <v>161806820</v>
      </c>
      <c r="BS475" s="877">
        <f t="shared" ref="BS475:BS486" si="2740">ROUND((BB475+BG475+BL475)*$AV$16,0)</f>
        <v>1013421663</v>
      </c>
      <c r="BT475" s="877" t="str">
        <f t="shared" ref="BT475:BT477" si="2741">IF(BQ475&lt;&gt;"",IF(BD475="CUMPLE",IF(BI475="CUMPLE","CUMPLE","NO CUMPLE"),"NO CUMPLE")," ")</f>
        <v>CUMPLE</v>
      </c>
      <c r="BU475" s="871"/>
      <c r="BV475" s="874">
        <v>129255989</v>
      </c>
      <c r="BW475" s="874">
        <v>2455864</v>
      </c>
      <c r="BX475" s="194">
        <f t="shared" ref="BX475:BX486" si="2742">ROUND((BV475*10%)*19%,0)</f>
        <v>2455864</v>
      </c>
      <c r="BY475" s="194" t="str">
        <f>IF(BV475&lt;&gt;"",IF(AND(BV475/$DN$3&lt;=$BY$15,BV475/$DN$3&gt;=$BY$16),"CUMPLE","RECHAZADO"),"")</f>
        <v>CUMPLE</v>
      </c>
      <c r="BZ475" s="194">
        <f t="shared" ref="BZ475:BZ486" si="2743">BV475</f>
        <v>129255989</v>
      </c>
      <c r="CA475" s="194">
        <f t="shared" ref="CA475:CA486" si="2744">BZ475+BX475</f>
        <v>131711853</v>
      </c>
      <c r="CB475" s="871"/>
      <c r="CC475" s="874"/>
      <c r="CD475" s="874"/>
      <c r="CE475" s="194">
        <f t="shared" ref="CE475:CE486" si="2745">ROUND((CC475*10%)*19%,0)</f>
        <v>0</v>
      </c>
      <c r="CF475" s="194" t="str">
        <f>IF(CC475&lt;&gt;"",IF(AND(CC475/$DN$3&lt;=$CF$15,CC475/$DS$3&gt;=$CF$16),"CUMPLE","RECHAZADO"),"")</f>
        <v/>
      </c>
      <c r="CG475" s="194">
        <f t="shared" ref="CG475:CG486" si="2746">CC475</f>
        <v>0</v>
      </c>
      <c r="CH475" s="194">
        <f t="shared" ref="CH475:CH486" si="2747">CG475+CE475</f>
        <v>0</v>
      </c>
      <c r="CI475" s="194"/>
      <c r="CJ475" s="232">
        <f t="shared" ref="CJ475:CJ486" si="2748">R475</f>
        <v>18023768992</v>
      </c>
      <c r="CK475" s="197">
        <f t="shared" ref="CK475:CK486" si="2749">AC475+AX475+BS475+CA475+CH475</f>
        <v>1256213110</v>
      </c>
      <c r="CL475" s="232">
        <f t="shared" ref="CL475" si="2750">IF(CJ475="RECHAZADO","RECHAZADO",IF(CJ475&lt;&gt;"",CJ475+CK475,""))</f>
        <v>19279982102</v>
      </c>
      <c r="CM475" s="871"/>
      <c r="CN475" s="200">
        <f t="shared" ref="CN475:CN486" si="2751">S475</f>
        <v>17687702642</v>
      </c>
      <c r="CO475" s="200">
        <f t="shared" ref="CO475:CO486" si="2752">AD475+AU475+BP475+BZ475+CG475</f>
        <v>1087342246</v>
      </c>
      <c r="CP475" s="200">
        <f t="shared" ref="CP475" si="2753">IF(CN475="RECHAZADO","RECHAZADO",IF(CN475&lt;&gt;"",CN475+CO475,""))</f>
        <v>18775044888</v>
      </c>
      <c r="CQ475" s="871"/>
      <c r="CR475" s="194">
        <f t="shared" si="2515"/>
        <v>18023768992</v>
      </c>
      <c r="CS475" s="194">
        <f>(W475*$DP$3)+X475+(AF475*$DQ$3)+(AK475*$DR$3)+(AP475*$DS$3)+AV475+(BA475*$DQ$3)+(BF475*$DR$3)+(BK475*$DS$3)+BQ475+BV475+BW475+CC475+CD475</f>
        <v>1256213110</v>
      </c>
      <c r="CT475" s="200">
        <f t="shared" ref="CT475:CT486" si="2754">CR475+CS475</f>
        <v>19279982102</v>
      </c>
      <c r="CU475" s="874">
        <v>19279982102</v>
      </c>
      <c r="CV475" s="200" t="str">
        <f t="shared" ref="CV475" si="2755">IF(CU475&lt;&gt;"",IF(CT475=CU475,"OK","REVISAR"),"")</f>
        <v>OK</v>
      </c>
      <c r="CW475" s="136"/>
      <c r="DB475" s="879" t="str">
        <f t="shared" ref="DB475" si="2756">IF(F475&lt;&gt;"",IF(G475="CUMPLE",IF(P475="CUMPLE",IF(AB475="CUMPLE",IF(AY475="CUMPLE",IF(BT475="CUMPLE",IF(BY475="CUMPLE","HABILITADO","RECHAZADO"),"RECHAZADO"),"RECHAZADO"),"RECHAZADO"),"RECHAZADO"),"RECHAZADO"),"")</f>
        <v>HABILITADO</v>
      </c>
      <c r="DC475" s="487"/>
    </row>
    <row r="476" spans="1:107" x14ac:dyDescent="0.25">
      <c r="A476" s="1039"/>
      <c r="B476" s="870">
        <v>2</v>
      </c>
      <c r="C476" s="1039"/>
      <c r="D476" s="726"/>
      <c r="E476" s="871"/>
      <c r="F476" s="872">
        <v>17613055238</v>
      </c>
      <c r="G476" s="873" t="str">
        <f t="shared" ref="G476" si="2757">IF(F476&lt;&gt;"",IF(F476=$DV$4,"CUMPLE","RECHAZADO"),"")</f>
        <v>CUMPLE</v>
      </c>
      <c r="H476" s="874" t="s">
        <v>1538</v>
      </c>
      <c r="I476" s="880">
        <v>15808937886</v>
      </c>
      <c r="J476" s="208">
        <v>300369820</v>
      </c>
      <c r="K476" s="173">
        <f t="shared" si="2715"/>
        <v>300369820</v>
      </c>
      <c r="L476" s="724" t="e">
        <f t="shared" si="2716"/>
        <v>#DIV/0!</v>
      </c>
      <c r="M476" s="175" t="e">
        <f t="shared" si="2717"/>
        <v>#DIV/0!</v>
      </c>
      <c r="N476" s="176" t="e">
        <f t="shared" si="2718"/>
        <v>#DIV/0!</v>
      </c>
      <c r="O476" s="177" t="e">
        <f t="shared" si="2719"/>
        <v>#DIV/0!</v>
      </c>
      <c r="P476" s="178" t="str">
        <f>IF(H476&lt;&gt;"",IF(J476=K476,IF(H476="SI",IF(AND(I476&lt;=$DF$4,I476&gt;=($DF$4*0.9)),"CUMPLE","NO CUMPLE"),IF(I476=$DF$4,"CUMPLE","NO CUMPLE")),"NO CUMPLE"),"")</f>
        <v>CUMPLE</v>
      </c>
      <c r="Q476" s="725">
        <f t="shared" si="2720"/>
        <v>0</v>
      </c>
      <c r="R476" s="180">
        <f t="shared" si="2520"/>
        <v>16109307706</v>
      </c>
      <c r="S476" s="180">
        <f t="shared" si="2482"/>
        <v>15808937886</v>
      </c>
      <c r="T476" s="209"/>
      <c r="U476" s="209"/>
      <c r="V476" s="871"/>
      <c r="W476" s="874">
        <v>1159691</v>
      </c>
      <c r="X476" s="876">
        <v>1167809</v>
      </c>
      <c r="Y476" s="184">
        <f>ROUND(W476*$DP$4,0)</f>
        <v>61463623</v>
      </c>
      <c r="Z476" s="184">
        <f t="shared" si="2483"/>
        <v>1167809</v>
      </c>
      <c r="AA476" s="1044"/>
      <c r="AB476" s="185" t="str">
        <f>IF(W476&lt;&gt;"",IF((Y476/$DP$4)/$DN$4&lt;=$AA$20,"CUMPLE","RECHAZADO"),"")</f>
        <v>CUMPLE</v>
      </c>
      <c r="AC476" s="186">
        <f t="shared" si="2724"/>
        <v>62631432</v>
      </c>
      <c r="AD476" s="186">
        <f t="shared" si="2725"/>
        <v>61463623</v>
      </c>
      <c r="AE476" s="209"/>
      <c r="AF476" s="874">
        <v>174549</v>
      </c>
      <c r="AG476" s="184">
        <f>ROUND(AF476*$DQ$4,0)</f>
        <v>872745</v>
      </c>
      <c r="AH476" s="1044"/>
      <c r="AI476" s="185" t="str">
        <f>IF(AF476&lt;&gt;"",IF(AG476/$DQ$4&lt;=$AH$20,"CUMPLE","RECHAZADO"),"")</f>
        <v>CUMPLE</v>
      </c>
      <c r="AJ476" s="209"/>
      <c r="AK476" s="874">
        <v>139316</v>
      </c>
      <c r="AL476" s="184">
        <f>ROUND(AK476*$DR$4,0)</f>
        <v>7383748</v>
      </c>
      <c r="AM476" s="1044"/>
      <c r="AN476" s="185" t="str">
        <f>IF(AK476&lt;&gt;"",IF(AL476/$DR$4&lt;=$AM$20,"CUMPLE","RECHAZADO"),"")</f>
        <v>CUMPLE</v>
      </c>
      <c r="AO476" s="209"/>
      <c r="AP476" s="874"/>
      <c r="AQ476" s="184">
        <f>ROUND(AP476*$DS$4,0)</f>
        <v>0</v>
      </c>
      <c r="AR476" s="1044"/>
      <c r="AS476" s="185" t="str">
        <f>IF(AP476&lt;&gt;"",IF(AQ476/$DR$4&lt;=$AR$20,"CUMPLE","RECHAZADO"),"")</f>
        <v/>
      </c>
      <c r="AT476" s="185"/>
      <c r="AU476" s="194">
        <f t="shared" si="2729"/>
        <v>8256493</v>
      </c>
      <c r="AV476" s="874">
        <v>1568734</v>
      </c>
      <c r="AW476" s="877">
        <f t="shared" si="2730"/>
        <v>1568734</v>
      </c>
      <c r="AX476" s="877">
        <f t="shared" si="2731"/>
        <v>9825227</v>
      </c>
      <c r="AY476" s="877" t="str">
        <f t="shared" si="2732"/>
        <v>CUMPLE</v>
      </c>
      <c r="AZ476" s="871"/>
      <c r="BA476" s="874">
        <v>10469241</v>
      </c>
      <c r="BB476" s="184">
        <f>ROUND(BA476*$DQ$4,0)</f>
        <v>52346205</v>
      </c>
      <c r="BC476" s="184">
        <f t="shared" ref="BC476" si="2758">$BC$4</f>
        <v>92828885</v>
      </c>
      <c r="BD476" s="185" t="str">
        <f t="shared" si="2422"/>
        <v>CUMPLE</v>
      </c>
      <c r="BE476" s="209"/>
      <c r="BF476" s="874">
        <v>9836280</v>
      </c>
      <c r="BG476" s="184">
        <f>ROUND(BF476*$DR$4,0)</f>
        <v>521322840</v>
      </c>
      <c r="BH476" s="184">
        <f t="shared" ref="BH476" si="2759">$BH$4</f>
        <v>924495218</v>
      </c>
      <c r="BI476" s="185" t="str">
        <f t="shared" si="2736"/>
        <v>CUMPLE</v>
      </c>
      <c r="BJ476" s="209"/>
      <c r="BK476" s="874"/>
      <c r="BL476" s="184">
        <f>ROUND(BK476*$DS$4,0)</f>
        <v>0</v>
      </c>
      <c r="BM476" s="1044"/>
      <c r="BN476" s="185" t="str">
        <f>IF(BK476&lt;&gt;"",IF((BL476/$DR$4)/$DN$4&lt;=$BM$20,"CUMPLE","RECHAZADO"),"")</f>
        <v/>
      </c>
      <c r="BO476" s="878"/>
      <c r="BP476" s="194">
        <f t="shared" si="2738"/>
        <v>573669045</v>
      </c>
      <c r="BQ476" s="874">
        <v>108997119</v>
      </c>
      <c r="BR476" s="877">
        <f t="shared" si="2739"/>
        <v>108997119</v>
      </c>
      <c r="BS476" s="877">
        <f t="shared" si="2740"/>
        <v>682666164</v>
      </c>
      <c r="BT476" s="877" t="str">
        <f t="shared" si="2741"/>
        <v>CUMPLE</v>
      </c>
      <c r="BU476" s="871"/>
      <c r="BV476" s="874">
        <v>131679539</v>
      </c>
      <c r="BW476" s="874">
        <v>2501911</v>
      </c>
      <c r="BX476" s="194">
        <f t="shared" si="2742"/>
        <v>2501911</v>
      </c>
      <c r="BY476" s="194" t="str">
        <f>IF(BV476&lt;&gt;"",IF(AND(BV476/$DN$4&lt;=$BY$15,BV476/$DN$4&gt;=$BY$16),"CUMPLE","RECHAZADO"),"")</f>
        <v>CUMPLE</v>
      </c>
      <c r="BZ476" s="194">
        <f t="shared" si="2743"/>
        <v>131679539</v>
      </c>
      <c r="CA476" s="194">
        <f t="shared" si="2744"/>
        <v>134181450</v>
      </c>
      <c r="CB476" s="871"/>
      <c r="CC476" s="874"/>
      <c r="CD476" s="874"/>
      <c r="CE476" s="194">
        <f t="shared" si="2745"/>
        <v>0</v>
      </c>
      <c r="CF476" s="194" t="str">
        <f>IF(CC476&lt;&gt;"",IF(AND(CC476/$DN$4&lt;=$CF$15,CC476/$DS$4&gt;=$CF$16),"CUMPLE","RECHAZADO"),"")</f>
        <v/>
      </c>
      <c r="CG476" s="194">
        <f t="shared" si="2746"/>
        <v>0</v>
      </c>
      <c r="CH476" s="194">
        <f t="shared" si="2747"/>
        <v>0</v>
      </c>
      <c r="CI476" s="194"/>
      <c r="CJ476" s="232">
        <f t="shared" si="2748"/>
        <v>16109307706</v>
      </c>
      <c r="CK476" s="197">
        <f t="shared" si="2749"/>
        <v>889304273</v>
      </c>
      <c r="CL476" s="232">
        <f t="shared" si="2511"/>
        <v>16998611979</v>
      </c>
      <c r="CM476" s="871"/>
      <c r="CN476" s="200">
        <f t="shared" si="2751"/>
        <v>15808937886</v>
      </c>
      <c r="CO476" s="200">
        <f t="shared" si="2752"/>
        <v>775068700</v>
      </c>
      <c r="CP476" s="200">
        <f t="shared" si="2440"/>
        <v>16584006586</v>
      </c>
      <c r="CQ476" s="871"/>
      <c r="CR476" s="194">
        <f t="shared" si="2515"/>
        <v>16109307706</v>
      </c>
      <c r="CS476" s="194">
        <f>(W476*$DP$4)+X476+(AF476*$DQ$4)+(AK476*$DR$4)+(AP476*$DS$4)+AV476+(BA476*$DQ$4)+(BF476*$DR$4)+(BK476*$DS$4)+BQ476+BV476+BW476+CC476+CD476</f>
        <v>889304273</v>
      </c>
      <c r="CT476" s="200">
        <f t="shared" si="2754"/>
        <v>16998611979</v>
      </c>
      <c r="CU476" s="874">
        <v>16998611979</v>
      </c>
      <c r="CV476" s="200" t="str">
        <f t="shared" si="2443"/>
        <v>OK</v>
      </c>
      <c r="CW476" s="136"/>
      <c r="DB476" s="879" t="str">
        <f t="shared" si="2444"/>
        <v>HABILITADO</v>
      </c>
      <c r="DC476" s="487"/>
    </row>
    <row r="477" spans="1:107" x14ac:dyDescent="0.25">
      <c r="A477" s="1039"/>
      <c r="B477" s="870">
        <v>3</v>
      </c>
      <c r="C477" s="1039"/>
      <c r="D477" s="726"/>
      <c r="E477" s="871"/>
      <c r="F477" s="872">
        <v>22660325900</v>
      </c>
      <c r="G477" s="873" t="str">
        <f t="shared" ref="G477" si="2760">IF(F477&lt;&gt;"",IF(F477=$DV$5,"CUMPLE","RECHAZADO"),"")</f>
        <v>CUMPLE</v>
      </c>
      <c r="H477" s="874" t="s">
        <v>1538</v>
      </c>
      <c r="I477" s="880">
        <v>20196034881</v>
      </c>
      <c r="J477" s="208">
        <v>383724663</v>
      </c>
      <c r="K477" s="173">
        <f t="shared" si="2715"/>
        <v>383724663</v>
      </c>
      <c r="L477" s="724" t="e">
        <f t="shared" si="2716"/>
        <v>#DIV/0!</v>
      </c>
      <c r="M477" s="175" t="e">
        <f t="shared" si="2717"/>
        <v>#DIV/0!</v>
      </c>
      <c r="N477" s="176" t="e">
        <f t="shared" si="2718"/>
        <v>#DIV/0!</v>
      </c>
      <c r="O477" s="177" t="e">
        <f t="shared" si="2719"/>
        <v>#DIV/0!</v>
      </c>
      <c r="P477" s="178" t="str">
        <f>IF(H477&lt;&gt;"",IF(J477=K477,IF(H477="SI",IF(AND(I477&lt;=$DF$5,I477&gt;=($DF$5*0.9)),"CUMPLE","NO CUMPLE"),IF(I477=$DF$5,"CUMPLE","NO CUMPLE")),"NO CUMPLE"),"")</f>
        <v>CUMPLE</v>
      </c>
      <c r="Q477" s="725">
        <f t="shared" si="2720"/>
        <v>0</v>
      </c>
      <c r="R477" s="180">
        <f t="shared" si="2520"/>
        <v>20579759544</v>
      </c>
      <c r="S477" s="180">
        <f t="shared" si="2482"/>
        <v>20196034881</v>
      </c>
      <c r="T477" s="209"/>
      <c r="U477" s="209"/>
      <c r="V477" s="871"/>
      <c r="W477" s="874">
        <v>1293956</v>
      </c>
      <c r="X477" s="876">
        <v>1966813</v>
      </c>
      <c r="Y477" s="184">
        <f>ROUND(W477*$DP$5,0)</f>
        <v>103516480</v>
      </c>
      <c r="Z477" s="184">
        <f t="shared" si="2483"/>
        <v>1966813</v>
      </c>
      <c r="AA477" s="1044"/>
      <c r="AB477" s="185" t="str">
        <f>IF(W477&lt;&gt;"",IF((Y477/$DP$5)/$DN$5&lt;=$AA$20,"CUMPLE","RECHAZADO"),"")</f>
        <v>CUMPLE</v>
      </c>
      <c r="AC477" s="186">
        <f t="shared" si="2724"/>
        <v>105483293</v>
      </c>
      <c r="AD477" s="186">
        <f t="shared" si="2725"/>
        <v>103516480</v>
      </c>
      <c r="AE477" s="209"/>
      <c r="AF477" s="874">
        <v>194438</v>
      </c>
      <c r="AG477" s="184">
        <f>ROUND(AF477*$DQ$5,0)</f>
        <v>1361066</v>
      </c>
      <c r="AH477" s="1044"/>
      <c r="AI477" s="185" t="str">
        <f>IF(AF477&lt;&gt;"",IF(AG477/$DQ$5&lt;=$AH$20,"CUMPLE","RECHAZADO"),"")</f>
        <v>CUMPLE</v>
      </c>
      <c r="AJ477" s="209"/>
      <c r="AK477" s="874">
        <v>155190</v>
      </c>
      <c r="AL477" s="184">
        <f>ROUND(AK477*$DR$5,0)</f>
        <v>12415200</v>
      </c>
      <c r="AM477" s="1044"/>
      <c r="AN477" s="185" t="str">
        <f>IF(AK477&lt;&gt;"",IF(AL477/$DR$5&lt;=$AM$20,"CUMPLE","RECHAZADO"),"")</f>
        <v>CUMPLE</v>
      </c>
      <c r="AO477" s="209"/>
      <c r="AP477" s="874"/>
      <c r="AQ477" s="184">
        <f>ROUND(AP477*$DS$5,0)</f>
        <v>0</v>
      </c>
      <c r="AR477" s="1044"/>
      <c r="AS477" s="185" t="str">
        <f>IF(AP477&lt;&gt;"",IF(AQ477/$DR$5&lt;=$AR$20,"CUMPLE","RECHAZADO"),"")</f>
        <v/>
      </c>
      <c r="AT477" s="185"/>
      <c r="AU477" s="194">
        <f t="shared" si="2729"/>
        <v>13776266</v>
      </c>
      <c r="AV477" s="874">
        <v>2617491</v>
      </c>
      <c r="AW477" s="877">
        <f t="shared" si="2730"/>
        <v>2617491</v>
      </c>
      <c r="AX477" s="877">
        <f t="shared" si="2731"/>
        <v>16393757</v>
      </c>
      <c r="AY477" s="877" t="str">
        <f t="shared" si="2732"/>
        <v>CUMPLE</v>
      </c>
      <c r="AZ477" s="871"/>
      <c r="BA477" s="874">
        <v>11170101</v>
      </c>
      <c r="BB477" s="184">
        <f>ROUND(BA477*$DQ$5,0)</f>
        <v>78190707</v>
      </c>
      <c r="BC477" s="184">
        <f t="shared" ref="BC477" si="2761">$BC$5</f>
        <v>123465503</v>
      </c>
      <c r="BD477" s="185" t="str">
        <f t="shared" si="2422"/>
        <v>CUMPLE</v>
      </c>
      <c r="BE477" s="209"/>
      <c r="BF477" s="874">
        <v>10494766</v>
      </c>
      <c r="BG477" s="184">
        <f>ROUND(BF477*$DR$5,0)</f>
        <v>839581280</v>
      </c>
      <c r="BH477" s="184">
        <f t="shared" ref="BH477" si="2762">$BH$5</f>
        <v>1325724320</v>
      </c>
      <c r="BI477" s="185" t="str">
        <f t="shared" si="2736"/>
        <v>CUMPLE</v>
      </c>
      <c r="BJ477" s="209"/>
      <c r="BK477" s="874"/>
      <c r="BL477" s="184">
        <f>ROUND(BK477*$DS$5,0)</f>
        <v>0</v>
      </c>
      <c r="BM477" s="1044"/>
      <c r="BN477" s="185" t="str">
        <f>IF(BK477&lt;&gt;"",IF((BL477/$DR$5)/$DN$5&lt;=$BM$20,"CUMPLE","RECHAZADO"),"")</f>
        <v/>
      </c>
      <c r="BO477" s="878"/>
      <c r="BP477" s="194">
        <f t="shared" si="2738"/>
        <v>917771987</v>
      </c>
      <c r="BQ477" s="874">
        <v>174376678</v>
      </c>
      <c r="BR477" s="877">
        <f t="shared" si="2739"/>
        <v>174376678</v>
      </c>
      <c r="BS477" s="877">
        <f t="shared" si="2740"/>
        <v>1092148665</v>
      </c>
      <c r="BT477" s="877" t="str">
        <f t="shared" si="2741"/>
        <v>CUMPLE</v>
      </c>
      <c r="BU477" s="871"/>
      <c r="BV477" s="874">
        <v>126018105</v>
      </c>
      <c r="BW477" s="874">
        <v>2394344</v>
      </c>
      <c r="BX477" s="194">
        <f t="shared" si="2742"/>
        <v>2394344</v>
      </c>
      <c r="BY477" s="194" t="str">
        <f>IF(BV477&lt;&gt;"",IF(AND(BV477/$DN$5&lt;=$BY$15,BV477/$DN$5&gt;=$BY$16),"CUMPLE","RECHAZADO"),"")</f>
        <v>CUMPLE</v>
      </c>
      <c r="BZ477" s="194">
        <f t="shared" si="2743"/>
        <v>126018105</v>
      </c>
      <c r="CA477" s="194">
        <f t="shared" si="2744"/>
        <v>128412449</v>
      </c>
      <c r="CB477" s="871"/>
      <c r="CC477" s="874"/>
      <c r="CD477" s="874"/>
      <c r="CE477" s="194">
        <f t="shared" si="2745"/>
        <v>0</v>
      </c>
      <c r="CF477" s="194" t="str">
        <f>IF(CC477&lt;&gt;"",IF(AND(CC477/$DN$5&lt;=$CF$15,CC477/$DS$5&gt;=$CF$16),"CUMPLE","RECHAZADO"),"")</f>
        <v/>
      </c>
      <c r="CG477" s="194">
        <f t="shared" si="2746"/>
        <v>0</v>
      </c>
      <c r="CH477" s="194">
        <f t="shared" si="2747"/>
        <v>0</v>
      </c>
      <c r="CI477" s="194"/>
      <c r="CJ477" s="232">
        <f t="shared" si="2748"/>
        <v>20579759544</v>
      </c>
      <c r="CK477" s="197">
        <f t="shared" si="2749"/>
        <v>1342438164</v>
      </c>
      <c r="CL477" s="232">
        <f t="shared" si="2511"/>
        <v>21922197708</v>
      </c>
      <c r="CM477" s="871"/>
      <c r="CN477" s="200">
        <f t="shared" si="2751"/>
        <v>20196034881</v>
      </c>
      <c r="CO477" s="200">
        <f t="shared" si="2752"/>
        <v>1161082838</v>
      </c>
      <c r="CP477" s="200">
        <f t="shared" si="2440"/>
        <v>21357117719</v>
      </c>
      <c r="CQ477" s="871"/>
      <c r="CR477" s="194">
        <f t="shared" si="2515"/>
        <v>20579759544</v>
      </c>
      <c r="CS477" s="194">
        <f>(W477*$DP$5)+X477+(AF477*$DQ$5)+(AK477*$DR$5)+(AP477*$DS$5)+AV477+(BA477*$DQ$5)+(BF477*$DR$5)+(BK477*$DS$5)+BQ477+BV477+BW477+CC477+CD477</f>
        <v>1342438164</v>
      </c>
      <c r="CT477" s="200">
        <f t="shared" si="2754"/>
        <v>21922197708</v>
      </c>
      <c r="CU477" s="874">
        <v>21922197708</v>
      </c>
      <c r="CV477" s="200" t="str">
        <f t="shared" si="2443"/>
        <v>OK</v>
      </c>
      <c r="CW477" s="136"/>
      <c r="DB477" s="879" t="str">
        <f t="shared" si="2444"/>
        <v>HABILITADO</v>
      </c>
      <c r="DC477" s="487"/>
    </row>
    <row r="478" spans="1:107" x14ac:dyDescent="0.25">
      <c r="A478" s="1039"/>
      <c r="B478" s="870">
        <v>4</v>
      </c>
      <c r="C478" s="1039"/>
      <c r="D478" s="726"/>
      <c r="E478" s="871"/>
      <c r="F478" s="872">
        <v>32291205642</v>
      </c>
      <c r="G478" s="873" t="str">
        <f t="shared" ref="G478" si="2763">IF(F478&lt;&gt;"",IF(F478=$DV$6,"CUMPLE","RECHAZADO"),"")</f>
        <v>CUMPLE</v>
      </c>
      <c r="H478" s="874" t="s">
        <v>1538</v>
      </c>
      <c r="I478" s="880">
        <v>28878004742</v>
      </c>
      <c r="J478" s="208">
        <v>548682090</v>
      </c>
      <c r="K478" s="173">
        <f t="shared" si="2715"/>
        <v>548682090</v>
      </c>
      <c r="L478" s="724" t="e">
        <f t="shared" si="2716"/>
        <v>#DIV/0!</v>
      </c>
      <c r="M478" s="175" t="e">
        <f t="shared" si="2717"/>
        <v>#DIV/0!</v>
      </c>
      <c r="N478" s="176" t="e">
        <f t="shared" si="2718"/>
        <v>#DIV/0!</v>
      </c>
      <c r="O478" s="177" t="e">
        <f t="shared" si="2719"/>
        <v>#DIV/0!</v>
      </c>
      <c r="P478" s="178" t="str">
        <f>IF(H478&lt;&gt;"",IF(J478=K478,IF(H478="SI",IF(AND(I478&lt;=$DF$6,I478&gt;=($DF$6*0.9)),"CUMPLE","NO CUMPLE"),IF(I478=$DF$6,"CUMPLE","NO CUMPLE")),"NO CUMPLE"),"")</f>
        <v>CUMPLE</v>
      </c>
      <c r="Q478" s="725">
        <f t="shared" si="2720"/>
        <v>0</v>
      </c>
      <c r="R478" s="180">
        <f t="shared" si="2520"/>
        <v>29426686832</v>
      </c>
      <c r="S478" s="180">
        <f t="shared" si="2482"/>
        <v>28878004742</v>
      </c>
      <c r="T478" s="209"/>
      <c r="U478" s="209"/>
      <c r="V478" s="871"/>
      <c r="W478" s="874">
        <v>1201432</v>
      </c>
      <c r="X478" s="876">
        <v>1826177</v>
      </c>
      <c r="Y478" s="184">
        <f>ROUND(W478*$DP$6,0)</f>
        <v>96114560</v>
      </c>
      <c r="Z478" s="184">
        <f t="shared" si="2483"/>
        <v>1826177</v>
      </c>
      <c r="AA478" s="1044"/>
      <c r="AB478" s="185" t="str">
        <f>IF(W478&lt;&gt;"",IF((Y478/$DP$6)/$DN$6&lt;=$AA$20,"CUMPLE","RECHAZADO"),"")</f>
        <v>CUMPLE</v>
      </c>
      <c r="AC478" s="186">
        <f t="shared" si="2724"/>
        <v>97940737</v>
      </c>
      <c r="AD478" s="186">
        <f t="shared" si="2725"/>
        <v>96114560</v>
      </c>
      <c r="AE478" s="209"/>
      <c r="AF478" s="874">
        <v>180684</v>
      </c>
      <c r="AG478" s="184">
        <f>ROUND(AF478*$DQ$6,0)</f>
        <v>5420520</v>
      </c>
      <c r="AH478" s="1044"/>
      <c r="AI478" s="185" t="str">
        <f>IF(AF478&lt;&gt;"",IF(AG478/$DQ$6&lt;=$AH$20,"CUMPLE","RECHAZADO"),"")</f>
        <v>CUMPLE</v>
      </c>
      <c r="AJ478" s="209"/>
      <c r="AK478" s="874">
        <v>144212</v>
      </c>
      <c r="AL478" s="184">
        <f>ROUND(AK478*$DR$6,0)</f>
        <v>11536960</v>
      </c>
      <c r="AM478" s="1044"/>
      <c r="AN478" s="185" t="str">
        <f>IF(AK478&lt;&gt;"",IF(AL478/$DR$6&lt;=$AM$20,"CUMPLE","RECHAZADO"),"")</f>
        <v>CUMPLE</v>
      </c>
      <c r="AO478" s="209"/>
      <c r="AP478" s="874"/>
      <c r="AQ478" s="184">
        <f>ROUND(AP478*$DS$6,0)</f>
        <v>0</v>
      </c>
      <c r="AR478" s="1044"/>
      <c r="AS478" s="185" t="str">
        <f>IF(AP478&lt;&gt;"",IF(AQ478/$DR$6&lt;=$AR$20,"CUMPLE","RECHAZADO"),"")</f>
        <v/>
      </c>
      <c r="AT478" s="185"/>
      <c r="AU478" s="194">
        <f t="shared" si="2729"/>
        <v>16957480</v>
      </c>
      <c r="AV478" s="874">
        <v>3221921</v>
      </c>
      <c r="AW478" s="877">
        <f t="shared" si="2730"/>
        <v>3221921</v>
      </c>
      <c r="AX478" s="877">
        <f t="shared" si="2731"/>
        <v>20179401</v>
      </c>
      <c r="AY478" s="877" t="str">
        <f>IF(AV478&lt;&gt;"",IF(AN478="CUMPLE","CUMPLE","NO CUMPLE"),"")</f>
        <v>CUMPLE</v>
      </c>
      <c r="AZ478" s="871"/>
      <c r="BA478" s="874">
        <v>11703200</v>
      </c>
      <c r="BB478" s="184">
        <f>ROUND(BA478*$DQ$6,0)</f>
        <v>351096000</v>
      </c>
      <c r="BC478" s="184">
        <f t="shared" ref="BC478" si="2764">$BC$6</f>
        <v>599037720</v>
      </c>
      <c r="BD478" s="185" t="str">
        <f t="shared" si="2422"/>
        <v>CUMPLE</v>
      </c>
      <c r="BE478" s="209"/>
      <c r="BF478" s="874">
        <v>10995635</v>
      </c>
      <c r="BG478" s="184">
        <f>ROUND(BF478*$DR$6,0)</f>
        <v>879650800</v>
      </c>
      <c r="BH478" s="184">
        <f t="shared" ref="BH478" si="2765">$BH$6</f>
        <v>1500854400</v>
      </c>
      <c r="BI478" s="185" t="str">
        <f t="shared" si="2736"/>
        <v>CUMPLE</v>
      </c>
      <c r="BJ478" s="209"/>
      <c r="BK478" s="874"/>
      <c r="BL478" s="184">
        <f>ROUND(BK478*$DS$6,0)</f>
        <v>0</v>
      </c>
      <c r="BM478" s="1044"/>
      <c r="BN478" s="185" t="str">
        <f>IF(BK478&lt;&gt;"",IF((BL478/$DR$6)/$DN$6&lt;=$BM$20,"CUMPLE","RECHAZADO"),"")</f>
        <v/>
      </c>
      <c r="BO478" s="878"/>
      <c r="BP478" s="194">
        <f t="shared" si="2738"/>
        <v>1230746800</v>
      </c>
      <c r="BQ478" s="874">
        <v>233841892</v>
      </c>
      <c r="BR478" s="877">
        <f t="shared" si="2739"/>
        <v>233841892</v>
      </c>
      <c r="BS478" s="877">
        <f t="shared" si="2740"/>
        <v>1464588692</v>
      </c>
      <c r="BT478" s="877" t="str">
        <f>IF(BQ478&lt;&gt;"",IF(BI478="CUMPLE","CUMPLE","NO CUMPLE"),"")</f>
        <v>CUMPLE</v>
      </c>
      <c r="BU478" s="871"/>
      <c r="BV478" s="874">
        <v>130451555</v>
      </c>
      <c r="BW478" s="874">
        <v>2478580</v>
      </c>
      <c r="BX478" s="194">
        <f t="shared" si="2742"/>
        <v>2478580</v>
      </c>
      <c r="BY478" s="194" t="str">
        <f>IF(BV478&lt;&gt;"",IF(AND(BV478/$DN$6&lt;=$BY$15,BV478/$DN$6&gt;=$BY$16),"CUMPLE","RECHAZADO"),"")</f>
        <v>CUMPLE</v>
      </c>
      <c r="BZ478" s="194">
        <f t="shared" si="2743"/>
        <v>130451555</v>
      </c>
      <c r="CA478" s="194">
        <f t="shared" si="2744"/>
        <v>132930135</v>
      </c>
      <c r="CB478" s="871"/>
      <c r="CC478" s="874"/>
      <c r="CD478" s="874"/>
      <c r="CE478" s="194">
        <f t="shared" si="2745"/>
        <v>0</v>
      </c>
      <c r="CF478" s="194" t="str">
        <f>IF(CC478&lt;&gt;"",IF(AND(CC478/$DN$6&lt;=$CF$15,CC478/$DS$6&gt;=$CF$16),"CUMPLE","RECHAZADO"),"")</f>
        <v/>
      </c>
      <c r="CG478" s="194">
        <f t="shared" si="2746"/>
        <v>0</v>
      </c>
      <c r="CH478" s="194">
        <f t="shared" si="2747"/>
        <v>0</v>
      </c>
      <c r="CI478" s="194"/>
      <c r="CJ478" s="232">
        <f t="shared" si="2748"/>
        <v>29426686832</v>
      </c>
      <c r="CK478" s="197">
        <f t="shared" si="2749"/>
        <v>1715638965</v>
      </c>
      <c r="CL478" s="232">
        <f t="shared" si="2511"/>
        <v>31142325797</v>
      </c>
      <c r="CM478" s="871"/>
      <c r="CN478" s="200">
        <f t="shared" si="2751"/>
        <v>28878004742</v>
      </c>
      <c r="CO478" s="200">
        <f t="shared" si="2752"/>
        <v>1474270395</v>
      </c>
      <c r="CP478" s="200">
        <f t="shared" si="2440"/>
        <v>30352275137</v>
      </c>
      <c r="CQ478" s="871"/>
      <c r="CR478" s="194">
        <f t="shared" si="2515"/>
        <v>29426686832</v>
      </c>
      <c r="CS478" s="194">
        <f>(W478*$DP$6)+X478+(AF478*$DQ$6)+(AK478*$DR$6)+(AP478*$DS$6)+AV478+(BA478*$DQ$6)+(BF478*$DR$6)+(BK478*$DS$6)+BQ478+BV478+BW478+CC478+CD478</f>
        <v>1715638965</v>
      </c>
      <c r="CT478" s="200">
        <f t="shared" si="2754"/>
        <v>31142325797</v>
      </c>
      <c r="CU478" s="874">
        <v>31142325797</v>
      </c>
      <c r="CV478" s="200" t="str">
        <f t="shared" si="2443"/>
        <v>OK</v>
      </c>
      <c r="CW478" s="136"/>
      <c r="DB478" s="879" t="str">
        <f t="shared" si="2444"/>
        <v>HABILITADO</v>
      </c>
      <c r="DC478" s="487"/>
    </row>
    <row r="479" spans="1:107" x14ac:dyDescent="0.25">
      <c r="A479" s="1039"/>
      <c r="B479" s="870">
        <v>5</v>
      </c>
      <c r="C479" s="1039"/>
      <c r="D479" s="726"/>
      <c r="E479" s="871"/>
      <c r="F479" s="872">
        <v>31011375408</v>
      </c>
      <c r="G479" s="873" t="str">
        <f t="shared" ref="G479" si="2766">IF(F479&lt;&gt;"",IF(F479=$DV$7,"CUMPLE","RECHAZADO"),"")</f>
        <v>CUMPLE</v>
      </c>
      <c r="H479" s="874" t="s">
        <v>1538</v>
      </c>
      <c r="I479" s="880">
        <v>27846036373</v>
      </c>
      <c r="J479" s="208">
        <v>529074691</v>
      </c>
      <c r="K479" s="173">
        <f t="shared" si="2715"/>
        <v>529074691</v>
      </c>
      <c r="L479" s="724" t="e">
        <f t="shared" si="2716"/>
        <v>#DIV/0!</v>
      </c>
      <c r="M479" s="175" t="e">
        <f t="shared" si="2717"/>
        <v>#DIV/0!</v>
      </c>
      <c r="N479" s="176" t="e">
        <f t="shared" si="2718"/>
        <v>#DIV/0!</v>
      </c>
      <c r="O479" s="177" t="e">
        <f t="shared" si="2719"/>
        <v>#DIV/0!</v>
      </c>
      <c r="P479" s="178" t="str">
        <f>IF(H479&lt;&gt;"",IF(J479=K479,IF(H479="SI",IF(AND(I479&lt;=$DF$7,I479&gt;=($DF$7*0.9)),"CUMPLE","NO CUMPLE"),IF(I479=$DF$7,"CUMPLE","NO CUMPLE")),"NO CUMPLE"),"")</f>
        <v>CUMPLE</v>
      </c>
      <c r="Q479" s="725">
        <f t="shared" si="2720"/>
        <v>0</v>
      </c>
      <c r="R479" s="180">
        <f t="shared" si="2520"/>
        <v>28375111064</v>
      </c>
      <c r="S479" s="180">
        <f t="shared" si="2482"/>
        <v>27846036373</v>
      </c>
      <c r="T479" s="209"/>
      <c r="U479" s="209"/>
      <c r="V479" s="871"/>
      <c r="W479" s="874">
        <v>1262712</v>
      </c>
      <c r="X479" s="876">
        <v>2543102</v>
      </c>
      <c r="Y479" s="184">
        <f>ROUND(W479*$DP$7,0)</f>
        <v>133847472</v>
      </c>
      <c r="Z479" s="184">
        <f t="shared" si="2483"/>
        <v>2543102</v>
      </c>
      <c r="AA479" s="1044"/>
      <c r="AB479" s="185" t="str">
        <f>IF(W479&lt;&gt;"",IF((Y479/$DP$7)/$DN$7&lt;=$AA$20,"CUMPLE","RECHAZADO"),"")</f>
        <v>CUMPLE</v>
      </c>
      <c r="AC479" s="186">
        <f t="shared" si="2724"/>
        <v>136390574</v>
      </c>
      <c r="AD479" s="186">
        <f t="shared" si="2725"/>
        <v>133847472</v>
      </c>
      <c r="AE479" s="209"/>
      <c r="AF479" s="874">
        <v>189822</v>
      </c>
      <c r="AG479" s="184">
        <f>ROUND(AF479*$DQ$7,0)</f>
        <v>7213236</v>
      </c>
      <c r="AH479" s="1044"/>
      <c r="AI479" s="185" t="str">
        <f>IF(AF479&lt;&gt;"",IF(AG479/$DQ$7&lt;=$AH$20,"CUMPLE","RECHAZADO"),"")</f>
        <v>CUMPLE</v>
      </c>
      <c r="AJ479" s="209"/>
      <c r="AK479" s="874">
        <v>151506</v>
      </c>
      <c r="AL479" s="184">
        <f>ROUND(AK479*$DR$7,0)</f>
        <v>16059636</v>
      </c>
      <c r="AM479" s="1044"/>
      <c r="AN479" s="185" t="str">
        <f>IF(AK479&lt;&gt;"",IF(AL479/$DR$7&lt;=$AM$20,"CUMPLE","RECHAZADO"),"")</f>
        <v>CUMPLE</v>
      </c>
      <c r="AO479" s="209"/>
      <c r="AP479" s="874"/>
      <c r="AQ479" s="184">
        <f>ROUND(AP479*$DS$7,0)</f>
        <v>0</v>
      </c>
      <c r="AR479" s="1044"/>
      <c r="AS479" s="185" t="str">
        <f>IF(AP479&lt;&gt;"",IF(AQ479/$DR$7&lt;=$AR$20,"CUMPLE","RECHAZADO"),"")</f>
        <v/>
      </c>
      <c r="AT479" s="185"/>
      <c r="AU479" s="194">
        <f t="shared" si="2729"/>
        <v>23272872</v>
      </c>
      <c r="AV479" s="874">
        <v>4421846</v>
      </c>
      <c r="AW479" s="877">
        <f t="shared" si="2730"/>
        <v>4421846</v>
      </c>
      <c r="AX479" s="877">
        <f t="shared" si="2731"/>
        <v>27694718</v>
      </c>
      <c r="AY479" s="877" t="str">
        <f>IF(AV479&lt;&gt;"",IF(AI479="CUMPLE",IF(AN479="CUMPLE","CUMPLE","NO CUMPLE"),"NO CUMPLE")," ")</f>
        <v>CUMPLE</v>
      </c>
      <c r="AZ479" s="871"/>
      <c r="BA479" s="874">
        <v>8314698</v>
      </c>
      <c r="BB479" s="184">
        <f>ROUND(BA479*$DQ$7,0)</f>
        <v>315958524</v>
      </c>
      <c r="BC479" s="184">
        <f t="shared" ref="BC479" si="2767">$BC$7</f>
        <v>512088380</v>
      </c>
      <c r="BD479" s="185" t="str">
        <f t="shared" si="2422"/>
        <v>CUMPLE</v>
      </c>
      <c r="BE479" s="209"/>
      <c r="BF479" s="874">
        <v>7811999</v>
      </c>
      <c r="BG479" s="184">
        <f>ROUND(BF479*$DR$7,0)</f>
        <v>828071894</v>
      </c>
      <c r="BH479" s="184">
        <f t="shared" ref="BH479" si="2768">$BH$7</f>
        <v>1342093772</v>
      </c>
      <c r="BI479" s="185" t="str">
        <f t="shared" si="2736"/>
        <v>CUMPLE</v>
      </c>
      <c r="BJ479" s="209"/>
      <c r="BK479" s="874"/>
      <c r="BL479" s="184">
        <f>ROUND(BK479*$DS$7,0)</f>
        <v>0</v>
      </c>
      <c r="BM479" s="1044"/>
      <c r="BN479" s="185" t="str">
        <f>IF(BK479&lt;&gt;"",IF((BL479/$DR$7)/$DN$7&lt;=$BM$20,"CUMPLE","RECHAZADO"),"")</f>
        <v/>
      </c>
      <c r="BO479" s="878"/>
      <c r="BP479" s="194">
        <f t="shared" si="2738"/>
        <v>1144030418</v>
      </c>
      <c r="BQ479" s="874">
        <v>217365779</v>
      </c>
      <c r="BR479" s="877">
        <f t="shared" si="2739"/>
        <v>217365779</v>
      </c>
      <c r="BS479" s="877">
        <f t="shared" si="2740"/>
        <v>1361396197</v>
      </c>
      <c r="BT479" s="877" t="str">
        <f>IF(BQ479&lt;&gt;"",IF(BD479="CUMPLE",IF(BI479="CUMPLE","CUMPLE","NO CUMPLE"),"NO CUMPLE")," ")</f>
        <v>CUMPLE</v>
      </c>
      <c r="BU479" s="871"/>
      <c r="BV479" s="874">
        <v>127829609</v>
      </c>
      <c r="BW479" s="874">
        <v>2428763</v>
      </c>
      <c r="BX479" s="194">
        <f t="shared" si="2742"/>
        <v>2428763</v>
      </c>
      <c r="BY479" s="194" t="str">
        <f>IF(BV479&lt;&gt;"",IF(AND(BV479/$DN$7&lt;=$BY$15,BV479/$DN$7&gt;=$BY$16),"CUMPLE","RECHAZADO"),"")</f>
        <v>CUMPLE</v>
      </c>
      <c r="BZ479" s="194">
        <f t="shared" si="2743"/>
        <v>127829609</v>
      </c>
      <c r="CA479" s="194">
        <f t="shared" si="2744"/>
        <v>130258372</v>
      </c>
      <c r="CB479" s="871"/>
      <c r="CC479" s="874"/>
      <c r="CD479" s="874"/>
      <c r="CE479" s="194">
        <f t="shared" si="2745"/>
        <v>0</v>
      </c>
      <c r="CF479" s="194" t="str">
        <f>IF(CC479&lt;&gt;"",IF(AND(CC479/$DN$7&lt;=$CF$15,CC479/$DS$7&gt;=$CF$16),"CUMPLE","RECHAZADO"),"")</f>
        <v/>
      </c>
      <c r="CG479" s="194">
        <f t="shared" si="2746"/>
        <v>0</v>
      </c>
      <c r="CH479" s="194">
        <f t="shared" si="2747"/>
        <v>0</v>
      </c>
      <c r="CI479" s="194"/>
      <c r="CJ479" s="232">
        <f t="shared" si="2748"/>
        <v>28375111064</v>
      </c>
      <c r="CK479" s="197">
        <f t="shared" si="2749"/>
        <v>1655739861</v>
      </c>
      <c r="CL479" s="232">
        <f t="shared" si="2511"/>
        <v>30030850925</v>
      </c>
      <c r="CM479" s="871"/>
      <c r="CN479" s="200">
        <f t="shared" si="2751"/>
        <v>27846036373</v>
      </c>
      <c r="CO479" s="200">
        <f t="shared" si="2752"/>
        <v>1428980371</v>
      </c>
      <c r="CP479" s="200">
        <f t="shared" si="2440"/>
        <v>29275016744</v>
      </c>
      <c r="CQ479" s="871"/>
      <c r="CR479" s="194">
        <f t="shared" si="2515"/>
        <v>28375111064</v>
      </c>
      <c r="CS479" s="194">
        <f>(W479*$DP$7)+X479+(AF479*$DQ$7)+(AK479*$DR$7)+(AP479*$DS$7)+AV479+(BA479*$DQ$7)+(BF479*$DR$7)+(BK479*$DS$7)+BQ479+BV479+BW479+CC479+CD479</f>
        <v>1655739861</v>
      </c>
      <c r="CT479" s="200">
        <f t="shared" si="2754"/>
        <v>30030850925</v>
      </c>
      <c r="CU479" s="874">
        <v>30030850925</v>
      </c>
      <c r="CV479" s="200" t="str">
        <f t="shared" si="2443"/>
        <v>OK</v>
      </c>
      <c r="CW479" s="136"/>
      <c r="DB479" s="879" t="str">
        <f t="shared" si="2444"/>
        <v>HABILITADO</v>
      </c>
      <c r="DC479" s="487"/>
    </row>
    <row r="480" spans="1:107" x14ac:dyDescent="0.25">
      <c r="A480" s="1039"/>
      <c r="B480" s="870">
        <v>6</v>
      </c>
      <c r="C480" s="1039"/>
      <c r="D480" s="726"/>
      <c r="E480" s="871"/>
      <c r="F480" s="872">
        <v>26104086008</v>
      </c>
      <c r="G480" s="873" t="str">
        <f t="shared" ref="G480" si="2769">IF(F480&lt;&gt;"",IF(F480=$DV$8,"CUMPLE","RECHAZADO"),"")</f>
        <v>CUMPLE</v>
      </c>
      <c r="H480" s="874" t="s">
        <v>1538</v>
      </c>
      <c r="I480" s="880">
        <v>23701756967</v>
      </c>
      <c r="J480" s="208">
        <v>450333382</v>
      </c>
      <c r="K480" s="173">
        <f t="shared" si="2715"/>
        <v>450333382</v>
      </c>
      <c r="L480" s="724" t="e">
        <f t="shared" si="2716"/>
        <v>#DIV/0!</v>
      </c>
      <c r="M480" s="175" t="e">
        <f t="shared" si="2717"/>
        <v>#DIV/0!</v>
      </c>
      <c r="N480" s="176" t="e">
        <f t="shared" si="2718"/>
        <v>#DIV/0!</v>
      </c>
      <c r="O480" s="177" t="e">
        <f t="shared" si="2719"/>
        <v>#DIV/0!</v>
      </c>
      <c r="P480" s="178" t="str">
        <f>IF(H480&lt;&gt;"",IF(J480=K480,IF(H480="SI",IF(AND(I480&lt;=$DF$8,I480&gt;=($DF$8*0.9)),"CUMPLE","NO CUMPLE"),IF(I480=$DF$8,"CUMPLE","NO CUMPLE")),"NO CUMPLE"),"")</f>
        <v>CUMPLE</v>
      </c>
      <c r="Q480" s="725">
        <f t="shared" si="2720"/>
        <v>0</v>
      </c>
      <c r="R480" s="180">
        <f t="shared" si="2520"/>
        <v>24152090349</v>
      </c>
      <c r="S480" s="180">
        <f t="shared" si="2482"/>
        <v>23701756967</v>
      </c>
      <c r="T480" s="209"/>
      <c r="U480" s="209"/>
      <c r="V480" s="871"/>
      <c r="W480" s="874">
        <v>1311625</v>
      </c>
      <c r="X480" s="876">
        <v>1445411</v>
      </c>
      <c r="Y480" s="184">
        <f>ROUND(W480*$DP$8,0)</f>
        <v>76074250</v>
      </c>
      <c r="Z480" s="184">
        <f t="shared" si="2483"/>
        <v>1445411</v>
      </c>
      <c r="AA480" s="1044"/>
      <c r="AB480" s="185" t="str">
        <f>IF(W480&lt;&gt;"",IF((Y480/$DP$8)/$DN$8&lt;=$AA$20,"CUMPLE","RECHAZADO"),"")</f>
        <v>CUMPLE</v>
      </c>
      <c r="AC480" s="186">
        <f t="shared" si="2724"/>
        <v>77519661</v>
      </c>
      <c r="AD480" s="186">
        <f t="shared" si="2725"/>
        <v>76074250</v>
      </c>
      <c r="AE480" s="209"/>
      <c r="AF480" s="874">
        <v>197175</v>
      </c>
      <c r="AG480" s="184">
        <f>ROUND(AF480*$DQ$8,0)</f>
        <v>2760450</v>
      </c>
      <c r="AH480" s="1044"/>
      <c r="AI480" s="185" t="str">
        <f>IF(AF480&lt;&gt;"",IF(AG480/$DQ$8&lt;=$AH$20,"CUMPLE","RECHAZADO"),"")</f>
        <v>CUMPLE</v>
      </c>
      <c r="AJ480" s="209"/>
      <c r="AK480" s="874">
        <v>157375</v>
      </c>
      <c r="AL480" s="184">
        <f>ROUND(AK480*$DR$8,0)</f>
        <v>9127750</v>
      </c>
      <c r="AM480" s="1044"/>
      <c r="AN480" s="185" t="str">
        <f>IF(AK480&lt;&gt;"",IF(AL480/$DR$8&lt;=$AM$20,"CUMPLE","RECHAZADO"),"")</f>
        <v>CUMPLE</v>
      </c>
      <c r="AO480" s="209"/>
      <c r="AP480" s="874"/>
      <c r="AQ480" s="184">
        <f>ROUND(AP480*$DS$8,0)</f>
        <v>0</v>
      </c>
      <c r="AR480" s="1044"/>
      <c r="AS480" s="185" t="str">
        <f>IF(AP480&lt;&gt;"",IF(AQ480/$DR$8&lt;=$AR$20,"CUMPLE","RECHAZADO"),"")</f>
        <v/>
      </c>
      <c r="AT480" s="185"/>
      <c r="AU480" s="194">
        <f t="shared" si="2729"/>
        <v>11888200</v>
      </c>
      <c r="AV480" s="874">
        <v>2258758</v>
      </c>
      <c r="AW480" s="877">
        <f t="shared" si="2730"/>
        <v>2258758</v>
      </c>
      <c r="AX480" s="877">
        <f t="shared" si="2731"/>
        <v>14146958</v>
      </c>
      <c r="AY480" s="877" t="str">
        <f>IF(AV480&lt;&gt;"",IF(AN480="CUMPLE","CUMPLE","NO CUMPLE"),"")</f>
        <v>CUMPLE</v>
      </c>
      <c r="AZ480" s="871"/>
      <c r="BA480" s="874">
        <v>12935779</v>
      </c>
      <c r="BB480" s="184">
        <f>ROUND(BA480*$DQ$8,0)</f>
        <v>181100906</v>
      </c>
      <c r="BC480" s="184">
        <f t="shared" ref="BC480" si="2770">$BC$8</f>
        <v>282572794</v>
      </c>
      <c r="BD480" s="185" t="str">
        <f t="shared" si="2422"/>
        <v>CUMPLE</v>
      </c>
      <c r="BE480" s="209"/>
      <c r="BF480" s="874">
        <v>12153692</v>
      </c>
      <c r="BG480" s="184">
        <f>ROUND(BF480*$DR$8,0)</f>
        <v>704914136</v>
      </c>
      <c r="BH480" s="184">
        <f t="shared" ref="BH480" si="2771">$BH$8</f>
        <v>1099881666</v>
      </c>
      <c r="BI480" s="185" t="str">
        <f t="shared" si="2736"/>
        <v>CUMPLE</v>
      </c>
      <c r="BJ480" s="209"/>
      <c r="BK480" s="874"/>
      <c r="BL480" s="184">
        <f>ROUND(BK480*$DS$8,0)</f>
        <v>0</v>
      </c>
      <c r="BM480" s="1044"/>
      <c r="BN480" s="185" t="str">
        <f>IF(BK480&lt;&gt;"",IF((BL480/$DR$8)/$DN$8&lt;=$BM$20,"CUMPLE","RECHAZADO"),"")</f>
        <v/>
      </c>
      <c r="BO480" s="878"/>
      <c r="BP480" s="194">
        <f t="shared" si="2738"/>
        <v>886015042</v>
      </c>
      <c r="BQ480" s="874">
        <v>168342858</v>
      </c>
      <c r="BR480" s="877">
        <f t="shared" si="2739"/>
        <v>168342858</v>
      </c>
      <c r="BS480" s="877">
        <f t="shared" si="2740"/>
        <v>1054357900</v>
      </c>
      <c r="BT480" s="877" t="str">
        <f>IF(BQ480&lt;&gt;"",IF(BI480="CUMPLE","CUMPLE","NO CUMPLE"),"")</f>
        <v>CUMPLE</v>
      </c>
      <c r="BU480" s="871"/>
      <c r="BV480" s="874">
        <v>125417730</v>
      </c>
      <c r="BW480" s="874">
        <v>2382937</v>
      </c>
      <c r="BX480" s="194">
        <f t="shared" si="2742"/>
        <v>2382937</v>
      </c>
      <c r="BY480" s="194" t="str">
        <f>IF(BV480&lt;&gt;"",IF(AND(BV480/$DN$8&lt;=$BY$15,BV480/$DN$8&gt;=$BY$16),"CUMPLE","RECHAZADO"),"")</f>
        <v>CUMPLE</v>
      </c>
      <c r="BZ480" s="194">
        <f t="shared" si="2743"/>
        <v>125417730</v>
      </c>
      <c r="CA480" s="194">
        <f t="shared" si="2744"/>
        <v>127800667</v>
      </c>
      <c r="CB480" s="871"/>
      <c r="CC480" s="874"/>
      <c r="CD480" s="874"/>
      <c r="CE480" s="194">
        <f t="shared" si="2745"/>
        <v>0</v>
      </c>
      <c r="CF480" s="194" t="str">
        <f>IF(CC480&lt;&gt;"",IF(AND(CC480/$DN$8&lt;=$CF$15,CC480/$DS$8&gt;=$CF$16),"CUMPLE","RECHAZADO"),"")</f>
        <v/>
      </c>
      <c r="CG480" s="194">
        <f t="shared" si="2746"/>
        <v>0</v>
      </c>
      <c r="CH480" s="194">
        <f t="shared" si="2747"/>
        <v>0</v>
      </c>
      <c r="CI480" s="194"/>
      <c r="CJ480" s="232">
        <f t="shared" si="2748"/>
        <v>24152090349</v>
      </c>
      <c r="CK480" s="197">
        <f t="shared" si="2749"/>
        <v>1273825186</v>
      </c>
      <c r="CL480" s="232">
        <f t="shared" si="2511"/>
        <v>25425915535</v>
      </c>
      <c r="CM480" s="871"/>
      <c r="CN480" s="200">
        <f t="shared" si="2751"/>
        <v>23701756967</v>
      </c>
      <c r="CO480" s="200">
        <f t="shared" si="2752"/>
        <v>1099395222</v>
      </c>
      <c r="CP480" s="200">
        <f t="shared" si="2440"/>
        <v>24801152189</v>
      </c>
      <c r="CQ480" s="871"/>
      <c r="CR480" s="194">
        <f t="shared" si="2515"/>
        <v>24152090349</v>
      </c>
      <c r="CS480" s="194">
        <f>(W480*$DP$8)+X480+(AF480*$DQ$8)+(AK480*$DR$8)+(AP480*$DS$8)+AV480+(BA480*$DQ$8)+(BF480*$DR$8)+(BK480*$DS$8)+BQ480+BV480+BW480+CC480+CD480</f>
        <v>1273825186</v>
      </c>
      <c r="CT480" s="200">
        <f t="shared" si="2754"/>
        <v>25425915535</v>
      </c>
      <c r="CU480" s="874">
        <v>25425915535</v>
      </c>
      <c r="CV480" s="200" t="str">
        <f t="shared" si="2443"/>
        <v>OK</v>
      </c>
      <c r="CW480" s="136"/>
      <c r="DB480" s="879" t="str">
        <f t="shared" si="2444"/>
        <v>HABILITADO</v>
      </c>
      <c r="DC480" s="487"/>
    </row>
    <row r="481" spans="1:107" x14ac:dyDescent="0.25">
      <c r="A481" s="1039"/>
      <c r="B481" s="870">
        <v>7</v>
      </c>
      <c r="C481" s="1039"/>
      <c r="D481" s="726"/>
      <c r="E481" s="871"/>
      <c r="F481" s="872">
        <v>34957158037</v>
      </c>
      <c r="G481" s="873" t="str">
        <f t="shared" ref="G481" si="2772">IF(F481&lt;&gt;"",IF(F481=$DV$9,"CUMPLE","RECHAZADO"),"")</f>
        <v>CUMPLE</v>
      </c>
      <c r="H481" s="874" t="s">
        <v>1538</v>
      </c>
      <c r="I481" s="880">
        <v>31901490171</v>
      </c>
      <c r="J481" s="208">
        <v>606128313</v>
      </c>
      <c r="K481" s="173">
        <f t="shared" si="2715"/>
        <v>606128313</v>
      </c>
      <c r="L481" s="724" t="e">
        <f t="shared" si="2716"/>
        <v>#DIV/0!</v>
      </c>
      <c r="M481" s="175" t="e">
        <f t="shared" si="2717"/>
        <v>#DIV/0!</v>
      </c>
      <c r="N481" s="176" t="e">
        <f t="shared" si="2718"/>
        <v>#DIV/0!</v>
      </c>
      <c r="O481" s="177" t="e">
        <f t="shared" si="2719"/>
        <v>#DIV/0!</v>
      </c>
      <c r="P481" s="178" t="str">
        <f>IF(H481&lt;&gt;"",IF(J481=K481,IF(H481="SI",IF(AND(I481&lt;=$DF$9,I481&gt;=($DF$9*0.9)),"CUMPLE","NO CUMPLE"),IF(I481=$DF$9,"CUMPLE","NO CUMPLE")),"NO CUMPLE"),"")</f>
        <v>CUMPLE</v>
      </c>
      <c r="Q481" s="725">
        <f t="shared" si="2720"/>
        <v>0</v>
      </c>
      <c r="R481" s="180">
        <f t="shared" si="2520"/>
        <v>32507618484</v>
      </c>
      <c r="S481" s="180">
        <f t="shared" si="2482"/>
        <v>31901490171</v>
      </c>
      <c r="T481" s="209"/>
      <c r="U481" s="209"/>
      <c r="V481" s="871"/>
      <c r="W481" s="874">
        <v>1267394</v>
      </c>
      <c r="X481" s="876">
        <v>2046841</v>
      </c>
      <c r="Y481" s="184">
        <f>ROUND(W481*$DP$9,0)</f>
        <v>107728490</v>
      </c>
      <c r="Z481" s="184">
        <f t="shared" si="2483"/>
        <v>2046841</v>
      </c>
      <c r="AA481" s="1044"/>
      <c r="AB481" s="185" t="str">
        <f>IF(W481&lt;&gt;"",IF((Y481/$DP$9)/$DN$9&lt;=$AA$20,"CUMPLE","RECHAZADO"),"")</f>
        <v>CUMPLE</v>
      </c>
      <c r="AC481" s="186">
        <f t="shared" si="2724"/>
        <v>109775331</v>
      </c>
      <c r="AD481" s="186">
        <f t="shared" si="2725"/>
        <v>107728490</v>
      </c>
      <c r="AE481" s="209"/>
      <c r="AF481" s="874">
        <v>190447</v>
      </c>
      <c r="AG481" s="184">
        <f>ROUND(AF481*$DQ$9,0)</f>
        <v>6094304</v>
      </c>
      <c r="AH481" s="1044"/>
      <c r="AI481" s="185" t="str">
        <f>IF(AF481&lt;&gt;"",IF(AG481/$DQ$9&lt;=$AH$20,"CUMPLE","RECHAZADO"),"")</f>
        <v>CUMPLE</v>
      </c>
      <c r="AJ481" s="209"/>
      <c r="AK481" s="874">
        <v>152005</v>
      </c>
      <c r="AL481" s="184">
        <f>ROUND(AK481*$DR$9,0)</f>
        <v>12920425</v>
      </c>
      <c r="AM481" s="1044"/>
      <c r="AN481" s="185" t="str">
        <f>IF(AK481&lt;&gt;"",IF(AL481/$DR$9&lt;=$AM$20,"CUMPLE","RECHAZADO"),"")</f>
        <v>CUMPLE</v>
      </c>
      <c r="AO481" s="209"/>
      <c r="AP481" s="874"/>
      <c r="AQ481" s="184">
        <f>ROUND(AP481*$DS$9,0)</f>
        <v>0</v>
      </c>
      <c r="AR481" s="1044"/>
      <c r="AS481" s="185" t="str">
        <f>IF(AP481&lt;&gt;"",IF(AQ481/$DR$9&lt;=$AR$20,"CUMPLE","RECHAZADO"),"")</f>
        <v/>
      </c>
      <c r="AT481" s="185"/>
      <c r="AU481" s="194">
        <f t="shared" si="2729"/>
        <v>19014729</v>
      </c>
      <c r="AV481" s="874">
        <v>3612799</v>
      </c>
      <c r="AW481" s="877">
        <f t="shared" si="2730"/>
        <v>3612799</v>
      </c>
      <c r="AX481" s="877">
        <f t="shared" si="2731"/>
        <v>22627528</v>
      </c>
      <c r="AY481" s="877" t="str">
        <f t="shared" ref="AY481:AY485" si="2773">IF(AV481&lt;&gt;"",IF(AI481="CUMPLE",IF(AN481="CUMPLE","CUMPLE","NO CUMPLE"),"NO CUMPLE")," ")</f>
        <v>CUMPLE</v>
      </c>
      <c r="AZ481" s="871"/>
      <c r="BA481" s="874">
        <v>9657668</v>
      </c>
      <c r="BB481" s="184">
        <f>ROUND(BA481*$DQ$9,0)</f>
        <v>309045376</v>
      </c>
      <c r="BC481" s="184">
        <f t="shared" ref="BC481" si="2774">$BC$9</f>
        <v>498219200</v>
      </c>
      <c r="BD481" s="185" t="str">
        <f t="shared" si="2422"/>
        <v>CUMPLE</v>
      </c>
      <c r="BE481" s="209"/>
      <c r="BF481" s="874">
        <v>9073773</v>
      </c>
      <c r="BG481" s="184">
        <f>ROUND(BF481*$DR$9,0)</f>
        <v>771270705</v>
      </c>
      <c r="BH481" s="184">
        <f t="shared" ref="BH481" si="2775">$BH$9</f>
        <v>1243383400</v>
      </c>
      <c r="BI481" s="185" t="str">
        <f t="shared" si="2736"/>
        <v>CUMPLE</v>
      </c>
      <c r="BJ481" s="209"/>
      <c r="BK481" s="874"/>
      <c r="BL481" s="184">
        <f>ROUND(BK481*$DS$9,0)</f>
        <v>0</v>
      </c>
      <c r="BM481" s="1044"/>
      <c r="BN481" s="185" t="str">
        <f>IF(BK481&lt;&gt;"",IF((BL481/$DR$9)/$DN$9&lt;=$BM$20,"CUMPLE","RECHAZADO"),"")</f>
        <v/>
      </c>
      <c r="BO481" s="878"/>
      <c r="BP481" s="194">
        <f t="shared" si="2738"/>
        <v>1080316081</v>
      </c>
      <c r="BQ481" s="874">
        <v>205260055</v>
      </c>
      <c r="BR481" s="877">
        <f t="shared" si="2739"/>
        <v>205260055</v>
      </c>
      <c r="BS481" s="877">
        <f t="shared" si="2740"/>
        <v>1285576136</v>
      </c>
      <c r="BT481" s="877" t="str">
        <f t="shared" ref="BT481:BT485" si="2776">IF(BQ481&lt;&gt;"",IF(BD481="CUMPLE",IF(BI481="CUMPLE","CUMPLE","NO CUMPLE"),"NO CUMPLE")," ")</f>
        <v>CUMPLE</v>
      </c>
      <c r="BU481" s="871"/>
      <c r="BV481" s="874">
        <v>126820768</v>
      </c>
      <c r="BW481" s="874">
        <v>2409595</v>
      </c>
      <c r="BX481" s="194">
        <f t="shared" si="2742"/>
        <v>2409595</v>
      </c>
      <c r="BY481" s="194" t="str">
        <f>IF(BV481&lt;&gt;"",IF(AND(BV481/$DN$9&lt;=$BY$15,BV481/$DN$9&gt;=$BY$16),"CUMPLE","RECHAZADO"),"")</f>
        <v>CUMPLE</v>
      </c>
      <c r="BZ481" s="194">
        <f t="shared" si="2743"/>
        <v>126820768</v>
      </c>
      <c r="CA481" s="194">
        <f t="shared" si="2744"/>
        <v>129230363</v>
      </c>
      <c r="CB481" s="871"/>
      <c r="CC481" s="874"/>
      <c r="CD481" s="874"/>
      <c r="CE481" s="194">
        <f t="shared" si="2745"/>
        <v>0</v>
      </c>
      <c r="CF481" s="194" t="str">
        <f>IF(CC481&lt;&gt;"",IF(AND(CC481/$DN$9&lt;=$CF$15,CC481/$DS$9&gt;=$CF$16),"CUMPLE","RECHAZADO"),"")</f>
        <v/>
      </c>
      <c r="CG481" s="194">
        <f t="shared" si="2746"/>
        <v>0</v>
      </c>
      <c r="CH481" s="194">
        <f t="shared" si="2747"/>
        <v>0</v>
      </c>
      <c r="CI481" s="194"/>
      <c r="CJ481" s="232">
        <f t="shared" si="2748"/>
        <v>32507618484</v>
      </c>
      <c r="CK481" s="197">
        <f t="shared" si="2749"/>
        <v>1547209358</v>
      </c>
      <c r="CL481" s="232">
        <f t="shared" si="2511"/>
        <v>34054827842</v>
      </c>
      <c r="CM481" s="871"/>
      <c r="CN481" s="200">
        <f t="shared" si="2751"/>
        <v>31901490171</v>
      </c>
      <c r="CO481" s="200">
        <f t="shared" si="2752"/>
        <v>1333880068</v>
      </c>
      <c r="CP481" s="200">
        <f t="shared" si="2440"/>
        <v>33235370239</v>
      </c>
      <c r="CQ481" s="871"/>
      <c r="CR481" s="194">
        <f t="shared" si="2515"/>
        <v>32507618484</v>
      </c>
      <c r="CS481" s="194">
        <f>(W481*$DP$9)+X481+(AF481*$DQ$9)+(AK481*$DR$9)+(AP481*$DS$9)+AV481+(BA481*$DQ$9)+(BF481*$DR$9)+(BK481*$DS$9)+BQ481+BV481+BW481+CC481+CD481</f>
        <v>1547209358</v>
      </c>
      <c r="CT481" s="200">
        <f t="shared" si="2754"/>
        <v>34054827842</v>
      </c>
      <c r="CU481" s="874">
        <v>34054827842</v>
      </c>
      <c r="CV481" s="200" t="str">
        <f t="shared" si="2443"/>
        <v>OK</v>
      </c>
      <c r="CW481" s="136"/>
      <c r="DB481" s="879" t="str">
        <f t="shared" si="2444"/>
        <v>HABILITADO</v>
      </c>
      <c r="DC481" s="487"/>
    </row>
    <row r="482" spans="1:107" x14ac:dyDescent="0.25">
      <c r="A482" s="1039"/>
      <c r="B482" s="870">
        <v>8</v>
      </c>
      <c r="C482" s="1039"/>
      <c r="D482" s="726"/>
      <c r="E482" s="871"/>
      <c r="F482" s="872">
        <v>19803878581</v>
      </c>
      <c r="G482" s="873" t="str">
        <f t="shared" ref="G482" si="2777">IF(F482&lt;&gt;"",IF(F482=$DV$10,"CUMPLE","RECHAZADO"),"")</f>
        <v>CUMPLE</v>
      </c>
      <c r="H482" s="874" t="s">
        <v>1538</v>
      </c>
      <c r="I482" s="880">
        <v>17651295988</v>
      </c>
      <c r="J482" s="208">
        <v>335374624</v>
      </c>
      <c r="K482" s="173">
        <f t="shared" si="2715"/>
        <v>335374624</v>
      </c>
      <c r="L482" s="724" t="e">
        <f t="shared" si="2716"/>
        <v>#DIV/0!</v>
      </c>
      <c r="M482" s="175" t="e">
        <f t="shared" si="2717"/>
        <v>#DIV/0!</v>
      </c>
      <c r="N482" s="176" t="e">
        <f t="shared" si="2718"/>
        <v>#DIV/0!</v>
      </c>
      <c r="O482" s="177" t="e">
        <f t="shared" si="2719"/>
        <v>#DIV/0!</v>
      </c>
      <c r="P482" s="178" t="str">
        <f>IF(H482&lt;&gt;"",IF(J482=K482,IF(H482="SI",IF(AND(I482&lt;=$DF$10,I482&gt;=($DF$10*0.9)),"CUMPLE","NO CUMPLE"),IF(I482=$DF$10,"CUMPLE","NO CUMPLE")),"NO CUMPLE"),"")</f>
        <v>CUMPLE</v>
      </c>
      <c r="Q482" s="725">
        <f t="shared" si="2720"/>
        <v>0</v>
      </c>
      <c r="R482" s="180">
        <f t="shared" si="2520"/>
        <v>17986670612</v>
      </c>
      <c r="S482" s="180">
        <f t="shared" si="2482"/>
        <v>17651295988</v>
      </c>
      <c r="T482" s="209"/>
      <c r="U482" s="209"/>
      <c r="V482" s="871"/>
      <c r="W482" s="874">
        <v>1368673</v>
      </c>
      <c r="X482" s="876">
        <v>1690311</v>
      </c>
      <c r="Y482" s="184">
        <f>ROUND(W482*$DP$10,0)</f>
        <v>88963745</v>
      </c>
      <c r="Z482" s="184">
        <f t="shared" si="2483"/>
        <v>1690311</v>
      </c>
      <c r="AA482" s="1044"/>
      <c r="AB482" s="185" t="str">
        <f>IF(W482&lt;&gt;"",IF((Y482/$DP$10)/$DN$10&lt;=$AA$20,"CUMPLE","RECHAZADO"),"")</f>
        <v>CUMPLE</v>
      </c>
      <c r="AC482" s="186">
        <f t="shared" si="2724"/>
        <v>90654056</v>
      </c>
      <c r="AD482" s="186">
        <f t="shared" si="2725"/>
        <v>88963745</v>
      </c>
      <c r="AE482" s="209"/>
      <c r="AF482" s="874">
        <v>205920</v>
      </c>
      <c r="AG482" s="184">
        <f>ROUND(AF482*$DQ$10,0)</f>
        <v>2676960</v>
      </c>
      <c r="AH482" s="1044"/>
      <c r="AI482" s="185" t="str">
        <f>IF(AF482&lt;&gt;"",IF(AG482/$DQ$10&lt;=$AH$20,"CUMPLE","RECHAZADO"),"")</f>
        <v>CUMPLE</v>
      </c>
      <c r="AJ482" s="209"/>
      <c r="AK482" s="874">
        <v>164354</v>
      </c>
      <c r="AL482" s="184">
        <f>ROUND(AK482*$DR$10,0)</f>
        <v>10683010</v>
      </c>
      <c r="AM482" s="1044"/>
      <c r="AN482" s="185" t="str">
        <f>IF(AK482&lt;&gt;"",IF(AL482/$DR$10&lt;=$AM$20,"CUMPLE","RECHAZADO"),"")</f>
        <v>CUMPLE</v>
      </c>
      <c r="AO482" s="209"/>
      <c r="AP482" s="874"/>
      <c r="AQ482" s="184">
        <f>ROUND(AP482*$DS$10,0)</f>
        <v>0</v>
      </c>
      <c r="AR482" s="1044"/>
      <c r="AS482" s="185" t="str">
        <f>IF(AP482&lt;&gt;"",IF(AQ482/$DR$10&lt;=$AR$20,"CUMPLE","RECHAZADO"),"")</f>
        <v/>
      </c>
      <c r="AT482" s="185"/>
      <c r="AU482" s="194">
        <f t="shared" si="2729"/>
        <v>13359970</v>
      </c>
      <c r="AV482" s="874">
        <v>2538394</v>
      </c>
      <c r="AW482" s="877">
        <f t="shared" si="2730"/>
        <v>2538394</v>
      </c>
      <c r="AX482" s="877">
        <f t="shared" si="2731"/>
        <v>15898364</v>
      </c>
      <c r="AY482" s="877" t="str">
        <f t="shared" si="2773"/>
        <v>CUMPLE</v>
      </c>
      <c r="AZ482" s="871"/>
      <c r="BA482" s="874">
        <v>11290972</v>
      </c>
      <c r="BB482" s="184">
        <f>ROUND(BA482*$DQ$10,0)</f>
        <v>146782636</v>
      </c>
      <c r="BC482" s="184">
        <f t="shared" ref="BC482" si="2778">$BC$10</f>
        <v>220195976</v>
      </c>
      <c r="BD482" s="185" t="str">
        <f t="shared" si="2422"/>
        <v>CUMPLE</v>
      </c>
      <c r="BE482" s="209"/>
      <c r="BF482" s="874">
        <v>10608330</v>
      </c>
      <c r="BG482" s="184">
        <f>ROUND(BF482*$DR$10,0)</f>
        <v>689541450</v>
      </c>
      <c r="BH482" s="184">
        <f t="shared" ref="BH482" si="2779">$BH$10</f>
        <v>1034415590</v>
      </c>
      <c r="BI482" s="185" t="str">
        <f t="shared" si="2736"/>
        <v>CUMPLE</v>
      </c>
      <c r="BJ482" s="209"/>
      <c r="BK482" s="874"/>
      <c r="BL482" s="184">
        <f>ROUND(BK482*$DS$10,0)</f>
        <v>0</v>
      </c>
      <c r="BM482" s="1044"/>
      <c r="BN482" s="185" t="str">
        <f>IF(BK482&lt;&gt;"",IF((BL482/$DR$10)/$DN$10&lt;=$BM$20,"CUMPLE","RECHAZADO"),"")</f>
        <v/>
      </c>
      <c r="BO482" s="878"/>
      <c r="BP482" s="194">
        <f t="shared" si="2738"/>
        <v>836324086</v>
      </c>
      <c r="BQ482" s="874">
        <v>158901576</v>
      </c>
      <c r="BR482" s="877">
        <f t="shared" si="2739"/>
        <v>158901576</v>
      </c>
      <c r="BS482" s="877">
        <f t="shared" si="2740"/>
        <v>995225662</v>
      </c>
      <c r="BT482" s="877" t="str">
        <f t="shared" si="2776"/>
        <v>CUMPLE</v>
      </c>
      <c r="BU482" s="871"/>
      <c r="BV482" s="874">
        <v>124209197</v>
      </c>
      <c r="BW482" s="874">
        <v>2359975</v>
      </c>
      <c r="BX482" s="194">
        <f t="shared" si="2742"/>
        <v>2359975</v>
      </c>
      <c r="BY482" s="194" t="str">
        <f>IF(BV482&lt;&gt;"",IF(AND(BV482/$DN$10&lt;=$BY$15,BV482/$DN$10&gt;=$BY$16),"CUMPLE","RECHAZADO"),"")</f>
        <v>CUMPLE</v>
      </c>
      <c r="BZ482" s="194">
        <f t="shared" si="2743"/>
        <v>124209197</v>
      </c>
      <c r="CA482" s="194">
        <f t="shared" si="2744"/>
        <v>126569172</v>
      </c>
      <c r="CB482" s="871"/>
      <c r="CC482" s="874"/>
      <c r="CD482" s="874"/>
      <c r="CE482" s="194">
        <f t="shared" si="2745"/>
        <v>0</v>
      </c>
      <c r="CF482" s="194" t="str">
        <f>IF(CC482&lt;&gt;"",IF(AND(CC482/$DN$10&lt;=$CF$15,CC482/$DS$10&gt;=$CF$16),"CUMPLE","RECHAZADO"),"")</f>
        <v/>
      </c>
      <c r="CG482" s="194">
        <f t="shared" si="2746"/>
        <v>0</v>
      </c>
      <c r="CH482" s="194">
        <f t="shared" si="2747"/>
        <v>0</v>
      </c>
      <c r="CI482" s="194"/>
      <c r="CJ482" s="232">
        <f t="shared" si="2748"/>
        <v>17986670612</v>
      </c>
      <c r="CK482" s="197">
        <f t="shared" si="2749"/>
        <v>1228347254</v>
      </c>
      <c r="CL482" s="232">
        <f t="shared" si="2511"/>
        <v>19215017866</v>
      </c>
      <c r="CM482" s="871"/>
      <c r="CN482" s="200">
        <f t="shared" si="2751"/>
        <v>17651295988</v>
      </c>
      <c r="CO482" s="200">
        <f t="shared" si="2752"/>
        <v>1062856998</v>
      </c>
      <c r="CP482" s="200">
        <f t="shared" si="2440"/>
        <v>18714152986</v>
      </c>
      <c r="CQ482" s="871"/>
      <c r="CR482" s="194">
        <f t="shared" si="2515"/>
        <v>17986670612</v>
      </c>
      <c r="CS482" s="194">
        <f>(W482*$DP$10)+X482+(AF482*$DQ$10)+(AK482*$DR$10)+(AP482*$DS$10)+AV482+(BA482*$DQ$10)+(BF482*$DR$10)+(BK482*$DS$10)+BQ482+BV482+BW482+CC482+CD482</f>
        <v>1228347254</v>
      </c>
      <c r="CT482" s="200">
        <f t="shared" si="2754"/>
        <v>19215017866</v>
      </c>
      <c r="CU482" s="874">
        <v>19215017866</v>
      </c>
      <c r="CV482" s="200" t="str">
        <f t="shared" si="2443"/>
        <v>OK</v>
      </c>
      <c r="CW482" s="136"/>
      <c r="DB482" s="879" t="str">
        <f t="shared" si="2444"/>
        <v>HABILITADO</v>
      </c>
      <c r="DC482" s="487"/>
    </row>
    <row r="483" spans="1:107" x14ac:dyDescent="0.25">
      <c r="A483" s="1039"/>
      <c r="B483" s="870">
        <v>9</v>
      </c>
      <c r="C483" s="1039"/>
      <c r="D483" s="726"/>
      <c r="E483" s="871"/>
      <c r="F483" s="872">
        <v>24629524096</v>
      </c>
      <c r="G483" s="873" t="str">
        <f t="shared" ref="G483" si="2780">IF(F483&lt;&gt;"",IF(F483=$DV$11,"CUMPLE","RECHAZADO"),"")</f>
        <v>CUMPLE</v>
      </c>
      <c r="H483" s="874" t="s">
        <v>1538</v>
      </c>
      <c r="I483" s="880">
        <v>22078275005</v>
      </c>
      <c r="J483" s="208">
        <v>419487225</v>
      </c>
      <c r="K483" s="173">
        <f t="shared" si="2715"/>
        <v>419487225</v>
      </c>
      <c r="L483" s="724" t="e">
        <f t="shared" si="2716"/>
        <v>#DIV/0!</v>
      </c>
      <c r="M483" s="175" t="e">
        <f t="shared" si="2717"/>
        <v>#DIV/0!</v>
      </c>
      <c r="N483" s="176" t="e">
        <f t="shared" si="2718"/>
        <v>#DIV/0!</v>
      </c>
      <c r="O483" s="177" t="e">
        <f t="shared" si="2719"/>
        <v>#DIV/0!</v>
      </c>
      <c r="P483" s="178" t="str">
        <f>IF(H483&lt;&gt;"",IF(J483=K483,IF(H483="SI",IF(AND(I483&lt;=$DF$11,I483&gt;=($DF$11*0.9)),"CUMPLE","NO CUMPLE"),IF(I483=$DF$11,"CUMPLE","NO CUMPLE")),"NO CUMPLE"),"")</f>
        <v>CUMPLE</v>
      </c>
      <c r="Q483" s="725">
        <f t="shared" si="2720"/>
        <v>0</v>
      </c>
      <c r="R483" s="180">
        <f t="shared" si="2520"/>
        <v>22497762230</v>
      </c>
      <c r="S483" s="180">
        <f t="shared" si="2482"/>
        <v>22078275005</v>
      </c>
      <c r="T483" s="209"/>
      <c r="U483" s="209"/>
      <c r="V483" s="871"/>
      <c r="W483" s="874">
        <v>1388737</v>
      </c>
      <c r="X483" s="876">
        <v>1952564</v>
      </c>
      <c r="Y483" s="184">
        <f>ROUND(W483*$DP$11,0)</f>
        <v>102766538</v>
      </c>
      <c r="Z483" s="184">
        <f t="shared" si="2483"/>
        <v>1952564</v>
      </c>
      <c r="AA483" s="1044"/>
      <c r="AB483" s="185" t="str">
        <f>IF(W483&lt;&gt;"",IF((Y483/$DP$11)/$DN$11&lt;=$AA$20,"CUMPLE","RECHAZADO"),"")</f>
        <v>CUMPLE</v>
      </c>
      <c r="AC483" s="186">
        <f t="shared" si="2724"/>
        <v>104719102</v>
      </c>
      <c r="AD483" s="186">
        <f t="shared" si="2725"/>
        <v>102766538</v>
      </c>
      <c r="AE483" s="209"/>
      <c r="AF483" s="874">
        <v>209279</v>
      </c>
      <c r="AG483" s="184">
        <f>ROUND(AF483*$DQ$11,0)</f>
        <v>4185580</v>
      </c>
      <c r="AH483" s="1044"/>
      <c r="AI483" s="185" t="str">
        <f>IF(AF483&lt;&gt;"",IF(AG483/$DQ$11&lt;=$AH$20,"CUMPLE","RECHAZADO"),"")</f>
        <v>CUMPLE</v>
      </c>
      <c r="AJ483" s="209"/>
      <c r="AK483" s="874">
        <v>167035</v>
      </c>
      <c r="AL483" s="184">
        <f>ROUND(AK483*$DR$11,0)</f>
        <v>12360590</v>
      </c>
      <c r="AM483" s="1044"/>
      <c r="AN483" s="185" t="str">
        <f>IF(AK483&lt;&gt;"",IF(AL483/$DR$11&lt;=$AM$20,"CUMPLE","RECHAZADO"),"")</f>
        <v>CUMPLE</v>
      </c>
      <c r="AO483" s="209"/>
      <c r="AP483" s="874"/>
      <c r="AQ483" s="184">
        <f>ROUND(AP483*$DS$11,0)</f>
        <v>0</v>
      </c>
      <c r="AR483" s="1044"/>
      <c r="AS483" s="185" t="str">
        <f>IF(AP483&lt;&gt;"",IF(AQ483/$DR$11&lt;=$AR$20,"CUMPLE","RECHAZADO"),"")</f>
        <v/>
      </c>
      <c r="AT483" s="185"/>
      <c r="AU483" s="194">
        <f t="shared" si="2729"/>
        <v>16546170</v>
      </c>
      <c r="AV483" s="874">
        <v>3143772</v>
      </c>
      <c r="AW483" s="877">
        <f t="shared" si="2730"/>
        <v>3143772</v>
      </c>
      <c r="AX483" s="877">
        <f t="shared" si="2731"/>
        <v>19689942</v>
      </c>
      <c r="AY483" s="877" t="str">
        <f t="shared" si="2773"/>
        <v>CUMPLE</v>
      </c>
      <c r="AZ483" s="871"/>
      <c r="BA483" s="874">
        <v>11235306</v>
      </c>
      <c r="BB483" s="184">
        <f>ROUND(BA483*$DQ$11,0)</f>
        <v>224706120</v>
      </c>
      <c r="BC483" s="184">
        <f t="shared" ref="BC483" si="2781">$BC$11</f>
        <v>334384100</v>
      </c>
      <c r="BD483" s="185" t="str">
        <f t="shared" si="2422"/>
        <v>CUMPLE</v>
      </c>
      <c r="BE483" s="209"/>
      <c r="BF483" s="874">
        <v>10556029</v>
      </c>
      <c r="BG483" s="184">
        <f>ROUND(BF483*$DR$11,0)</f>
        <v>781146146</v>
      </c>
      <c r="BH483" s="184">
        <f t="shared" ref="BH483" si="2782">$BH$11</f>
        <v>1162419824</v>
      </c>
      <c r="BI483" s="185" t="str">
        <f t="shared" si="2736"/>
        <v>CUMPLE</v>
      </c>
      <c r="BJ483" s="209"/>
      <c r="BK483" s="874"/>
      <c r="BL483" s="184">
        <f>ROUND(BK483*$DS$11,0)</f>
        <v>0</v>
      </c>
      <c r="BM483" s="1044"/>
      <c r="BN483" s="185" t="str">
        <f>IF(BK483&lt;&gt;"",IF((BL483/$DR$11)/$DN$11&lt;=$BM$20,"CUMPLE","RECHAZADO"),"")</f>
        <v/>
      </c>
      <c r="BO483" s="878"/>
      <c r="BP483" s="194">
        <f t="shared" si="2738"/>
        <v>1005852266</v>
      </c>
      <c r="BQ483" s="874">
        <v>191111931</v>
      </c>
      <c r="BR483" s="877">
        <f t="shared" si="2739"/>
        <v>191111931</v>
      </c>
      <c r="BS483" s="877">
        <f t="shared" si="2740"/>
        <v>1196964197</v>
      </c>
      <c r="BT483" s="877" t="str">
        <f t="shared" si="2776"/>
        <v>CUMPLE</v>
      </c>
      <c r="BU483" s="871"/>
      <c r="BV483" s="874">
        <v>124196229</v>
      </c>
      <c r="BW483" s="874">
        <v>2359728</v>
      </c>
      <c r="BX483" s="194">
        <f t="shared" si="2742"/>
        <v>2359728</v>
      </c>
      <c r="BY483" s="194" t="str">
        <f>IF(BV483&lt;&gt;"",IF(AND(BV483/$DN$11&lt;=$BY$15,BV483/$DN$11&gt;=$BY$16),"CUMPLE","RECHAZADO"),"")</f>
        <v>CUMPLE</v>
      </c>
      <c r="BZ483" s="194">
        <f t="shared" si="2743"/>
        <v>124196229</v>
      </c>
      <c r="CA483" s="194">
        <f t="shared" si="2744"/>
        <v>126555957</v>
      </c>
      <c r="CB483" s="871"/>
      <c r="CC483" s="874"/>
      <c r="CD483" s="874"/>
      <c r="CE483" s="194">
        <f t="shared" si="2745"/>
        <v>0</v>
      </c>
      <c r="CF483" s="194" t="str">
        <f>IF(CC483&lt;&gt;"",IF(AND(CC483/$DN$11&lt;=$CF$15,CC483/$DS$11&gt;=$CF$16),"CUMPLE","RECHAZADO"),"")</f>
        <v/>
      </c>
      <c r="CG483" s="194">
        <f t="shared" si="2746"/>
        <v>0</v>
      </c>
      <c r="CH483" s="194">
        <f t="shared" si="2747"/>
        <v>0</v>
      </c>
      <c r="CI483" s="194"/>
      <c r="CJ483" s="232">
        <f t="shared" si="2748"/>
        <v>22497762230</v>
      </c>
      <c r="CK483" s="197">
        <f t="shared" si="2749"/>
        <v>1447929198</v>
      </c>
      <c r="CL483" s="232">
        <f t="shared" si="2511"/>
        <v>23945691428</v>
      </c>
      <c r="CM483" s="871"/>
      <c r="CN483" s="200">
        <f t="shared" si="2751"/>
        <v>22078275005</v>
      </c>
      <c r="CO483" s="200">
        <f t="shared" si="2752"/>
        <v>1249361203</v>
      </c>
      <c r="CP483" s="200">
        <f t="shared" si="2440"/>
        <v>23327636208</v>
      </c>
      <c r="CQ483" s="871"/>
      <c r="CR483" s="194">
        <f t="shared" si="2515"/>
        <v>22497762230</v>
      </c>
      <c r="CS483" s="194">
        <f>(W483*$DP$11)+X483+(AF483*$DQ$11)+(AK483*$DR$11)+(AP483*$DS$11)+AV483+(BA483*$DQ$11)+(BF483*$DR$11)+(BK483*$DS$11)+BQ483+BV483+BW483+CC483+CD483</f>
        <v>1447929198</v>
      </c>
      <c r="CT483" s="200">
        <f t="shared" si="2754"/>
        <v>23945691428</v>
      </c>
      <c r="CU483" s="874">
        <v>23945691428</v>
      </c>
      <c r="CV483" s="200" t="str">
        <f t="shared" si="2443"/>
        <v>OK</v>
      </c>
      <c r="CW483" s="136"/>
      <c r="DB483" s="879" t="str">
        <f t="shared" si="2444"/>
        <v>HABILITADO</v>
      </c>
      <c r="DC483" s="487"/>
    </row>
    <row r="484" spans="1:107" x14ac:dyDescent="0.25">
      <c r="A484" s="1039"/>
      <c r="B484" s="870">
        <v>10</v>
      </c>
      <c r="C484" s="1039"/>
      <c r="D484" s="726"/>
      <c r="E484" s="871"/>
      <c r="F484" s="872">
        <v>25460574021</v>
      </c>
      <c r="G484" s="873" t="str">
        <f t="shared" ref="G484" si="2783">IF(F484&lt;&gt;"",IF(F484=$DV$12,"CUMPLE","RECHAZADO"),"")</f>
        <v>CUMPLE</v>
      </c>
      <c r="H484" s="874" t="s">
        <v>1538</v>
      </c>
      <c r="I484" s="880">
        <v>22755952977</v>
      </c>
      <c r="J484" s="208">
        <v>432363107</v>
      </c>
      <c r="K484" s="173">
        <f t="shared" si="2715"/>
        <v>432363107</v>
      </c>
      <c r="L484" s="724" t="e">
        <f t="shared" si="2716"/>
        <v>#DIV/0!</v>
      </c>
      <c r="M484" s="175" t="e">
        <f t="shared" si="2717"/>
        <v>#DIV/0!</v>
      </c>
      <c r="N484" s="176" t="e">
        <f t="shared" si="2718"/>
        <v>#DIV/0!</v>
      </c>
      <c r="O484" s="177" t="e">
        <f t="shared" si="2719"/>
        <v>#DIV/0!</v>
      </c>
      <c r="P484" s="178" t="str">
        <f>IF(H484&lt;&gt;"",IF(J484=K484,IF(H484="SI",IF(AND(I484&lt;=$DF$12,I484&gt;=($DF$12*0.9)),"CUMPLE","NO CUMPLE"),IF(I484=$DF$12,"CUMPLE","NO CUMPLE")),"NO CUMPLE"),"")</f>
        <v>CUMPLE</v>
      </c>
      <c r="Q484" s="725">
        <f t="shared" si="2720"/>
        <v>0</v>
      </c>
      <c r="R484" s="180">
        <f t="shared" si="2520"/>
        <v>23188316084</v>
      </c>
      <c r="S484" s="180">
        <f t="shared" si="2482"/>
        <v>22755952977</v>
      </c>
      <c r="T484" s="209"/>
      <c r="U484" s="209"/>
      <c r="V484" s="871"/>
      <c r="W484" s="874">
        <v>1232711</v>
      </c>
      <c r="X484" s="876">
        <v>1897142</v>
      </c>
      <c r="Y484" s="184">
        <f>ROUND(W484*$DP$12,0)</f>
        <v>99849591</v>
      </c>
      <c r="Z484" s="184">
        <f t="shared" si="2483"/>
        <v>1897142</v>
      </c>
      <c r="AA484" s="1044"/>
      <c r="AB484" s="185" t="str">
        <f>IF(W484&lt;&gt;"",IF((Y484/$DP$12)/$DN$12&lt;=$AA$20,"CUMPLE","RECHAZADO"),"")</f>
        <v>CUMPLE</v>
      </c>
      <c r="AC484" s="186">
        <f t="shared" si="2724"/>
        <v>101746733</v>
      </c>
      <c r="AD484" s="186">
        <f t="shared" si="2725"/>
        <v>99849591</v>
      </c>
      <c r="AE484" s="209"/>
      <c r="AF484" s="874">
        <v>185766</v>
      </c>
      <c r="AG484" s="184">
        <f>ROUND(AF484*$DQ$12,0)</f>
        <v>2786490</v>
      </c>
      <c r="AH484" s="1044"/>
      <c r="AI484" s="185" t="str">
        <f>IF(AF484&lt;&gt;"",IF(AG484/$DQ$12&lt;=$AH$20,"CUMPLE","RECHAZADO"),"")</f>
        <v>CUMPLE</v>
      </c>
      <c r="AJ484" s="209"/>
      <c r="AK484" s="874">
        <v>148268</v>
      </c>
      <c r="AL484" s="184">
        <f>ROUND(AK484*$DR$12,0)</f>
        <v>12009708</v>
      </c>
      <c r="AM484" s="1044"/>
      <c r="AN484" s="185" t="str">
        <f>IF(AK484&lt;&gt;"",IF(AL484/$DR$12&lt;=$AM$20,"CUMPLE","RECHAZADO"),"")</f>
        <v>CUMPLE</v>
      </c>
      <c r="AO484" s="209"/>
      <c r="AP484" s="874"/>
      <c r="AQ484" s="184">
        <f>ROUND(AP484*$DS$12,0)</f>
        <v>0</v>
      </c>
      <c r="AR484" s="1044"/>
      <c r="AS484" s="185" t="str">
        <f>IF(AP484&lt;&gt;"",IF(AQ484/$DR$12&lt;=$AR$20,"CUMPLE","RECHAZADO"),"")</f>
        <v/>
      </c>
      <c r="AT484" s="185"/>
      <c r="AU484" s="194">
        <f t="shared" si="2729"/>
        <v>14796198</v>
      </c>
      <c r="AV484" s="874">
        <v>2811278</v>
      </c>
      <c r="AW484" s="877">
        <f t="shared" si="2730"/>
        <v>2811278</v>
      </c>
      <c r="AX484" s="877">
        <f t="shared" si="2731"/>
        <v>17607476</v>
      </c>
      <c r="AY484" s="877" t="str">
        <f t="shared" si="2773"/>
        <v>CUMPLE</v>
      </c>
      <c r="AZ484" s="871"/>
      <c r="BA484" s="874">
        <v>10491122</v>
      </c>
      <c r="BB484" s="184">
        <f>ROUND(BA484*$DQ$12,0)</f>
        <v>157366830</v>
      </c>
      <c r="BC484" s="184">
        <f t="shared" ref="BC484" si="2784">$BC$12</f>
        <v>263816970</v>
      </c>
      <c r="BD484" s="185" t="str">
        <f t="shared" si="2422"/>
        <v>CUMPLE</v>
      </c>
      <c r="BE484" s="209"/>
      <c r="BF484" s="874">
        <v>9856837</v>
      </c>
      <c r="BG484" s="184">
        <f>ROUND(BF484*$DR$12,0)</f>
        <v>798403797</v>
      </c>
      <c r="BH484" s="184">
        <f t="shared" ref="BH484" si="2785">$BH$12</f>
        <v>1338480855</v>
      </c>
      <c r="BI484" s="185" t="str">
        <f t="shared" si="2736"/>
        <v>CUMPLE</v>
      </c>
      <c r="BJ484" s="209"/>
      <c r="BK484" s="874"/>
      <c r="BL484" s="184">
        <f>ROUND(BK484*$DS$12,0)</f>
        <v>0</v>
      </c>
      <c r="BM484" s="1044"/>
      <c r="BN484" s="185" t="str">
        <f>IF(BK484&lt;&gt;"",IF((BL484/$DR$12)/$DN$12&lt;=$BM$20,"CUMPLE","RECHAZADO"),"")</f>
        <v/>
      </c>
      <c r="BO484" s="878"/>
      <c r="BP484" s="194">
        <f t="shared" si="2738"/>
        <v>955770627</v>
      </c>
      <c r="BQ484" s="874">
        <v>181596419</v>
      </c>
      <c r="BR484" s="877">
        <f t="shared" si="2739"/>
        <v>181596419</v>
      </c>
      <c r="BS484" s="877">
        <f t="shared" si="2740"/>
        <v>1137367046</v>
      </c>
      <c r="BT484" s="877" t="str">
        <f t="shared" si="2776"/>
        <v>CUMPLE</v>
      </c>
      <c r="BU484" s="871"/>
      <c r="BV484" s="874">
        <v>130690150</v>
      </c>
      <c r="BW484" s="874">
        <v>2483113</v>
      </c>
      <c r="BX484" s="194">
        <f t="shared" si="2742"/>
        <v>2483113</v>
      </c>
      <c r="BY484" s="194" t="str">
        <f>IF(BV484&lt;&gt;"",IF(AND(BV484/$DN$12&lt;=$BY$15,BV484/$DN$12&gt;=$BY$16),"CUMPLE","RECHAZADO"),"")</f>
        <v>CUMPLE</v>
      </c>
      <c r="BZ484" s="194">
        <f t="shared" si="2743"/>
        <v>130690150</v>
      </c>
      <c r="CA484" s="194">
        <f t="shared" si="2744"/>
        <v>133173263</v>
      </c>
      <c r="CB484" s="871"/>
      <c r="CC484" s="874"/>
      <c r="CD484" s="874"/>
      <c r="CE484" s="194">
        <f t="shared" si="2745"/>
        <v>0</v>
      </c>
      <c r="CF484" s="194" t="str">
        <f>IF(CC484&lt;&gt;"",IF(AND(CC484/$DN$12&lt;=$CF$15,CC484/$DS$12&gt;=$CF$16),"CUMPLE","RECHAZADO"),"")</f>
        <v/>
      </c>
      <c r="CG484" s="194">
        <f t="shared" si="2746"/>
        <v>0</v>
      </c>
      <c r="CH484" s="194">
        <f t="shared" si="2747"/>
        <v>0</v>
      </c>
      <c r="CI484" s="194"/>
      <c r="CJ484" s="232">
        <f t="shared" si="2748"/>
        <v>23188316084</v>
      </c>
      <c r="CK484" s="197">
        <f t="shared" si="2749"/>
        <v>1389894518</v>
      </c>
      <c r="CL484" s="232">
        <f t="shared" si="2511"/>
        <v>24578210602</v>
      </c>
      <c r="CM484" s="871"/>
      <c r="CN484" s="200">
        <f t="shared" si="2751"/>
        <v>22755952977</v>
      </c>
      <c r="CO484" s="200">
        <f t="shared" si="2752"/>
        <v>1201106566</v>
      </c>
      <c r="CP484" s="200">
        <f t="shared" si="2440"/>
        <v>23957059543</v>
      </c>
      <c r="CQ484" s="871"/>
      <c r="CR484" s="194">
        <f t="shared" si="2515"/>
        <v>23188316084</v>
      </c>
      <c r="CS484" s="194">
        <f>(W484*$DP$12)+X484+(AF484*$DQ$12)+(AK484*$DR$12)+(AP484*$DS$12)+AV484+(BA484*$DQ$12)+(BF484*$DR$12)+(BK484*$DS$12)+BQ484+BV484+BW484+CC484+CD484</f>
        <v>1389894518</v>
      </c>
      <c r="CT484" s="200">
        <f t="shared" si="2754"/>
        <v>24578210602</v>
      </c>
      <c r="CU484" s="874">
        <v>24578210602</v>
      </c>
      <c r="CV484" s="200" t="str">
        <f t="shared" si="2443"/>
        <v>OK</v>
      </c>
      <c r="CW484" s="136"/>
      <c r="DB484" s="879" t="str">
        <f t="shared" si="2444"/>
        <v>HABILITADO</v>
      </c>
      <c r="DC484" s="487"/>
    </row>
    <row r="485" spans="1:107" x14ac:dyDescent="0.25">
      <c r="A485" s="1039"/>
      <c r="B485" s="870">
        <v>11</v>
      </c>
      <c r="C485" s="1039"/>
      <c r="D485" s="726"/>
      <c r="E485" s="871"/>
      <c r="F485" s="872">
        <v>32820666236</v>
      </c>
      <c r="G485" s="873" t="str">
        <f t="shared" ref="G485" si="2786">IF(F485&lt;&gt;"",IF(F485=$DV$13,"CUMPLE","RECHAZADO"),"")</f>
        <v>CUMPLE</v>
      </c>
      <c r="H485" s="874" t="s">
        <v>1538</v>
      </c>
      <c r="I485" s="880">
        <v>29597852828</v>
      </c>
      <c r="J485" s="208">
        <v>562359204</v>
      </c>
      <c r="K485" s="173">
        <f t="shared" si="2715"/>
        <v>562359204</v>
      </c>
      <c r="L485" s="724" t="e">
        <f t="shared" si="2716"/>
        <v>#DIV/0!</v>
      </c>
      <c r="M485" s="175" t="e">
        <f t="shared" si="2717"/>
        <v>#DIV/0!</v>
      </c>
      <c r="N485" s="176" t="e">
        <f t="shared" si="2718"/>
        <v>#DIV/0!</v>
      </c>
      <c r="O485" s="177" t="e">
        <f t="shared" si="2719"/>
        <v>#DIV/0!</v>
      </c>
      <c r="P485" s="178" t="str">
        <f>IF(H485&lt;&gt;"",IF(J485=K485,IF(H485="SI",IF(AND(I485&lt;=$DF$13,I485&gt;=($DF$13*0.9)),"CUMPLE","NO CUMPLE"),IF(I485=$DF$13,"CUMPLE","NO CUMPLE")),"NO CUMPLE"),"")</f>
        <v>CUMPLE</v>
      </c>
      <c r="Q485" s="725">
        <f t="shared" si="2720"/>
        <v>0</v>
      </c>
      <c r="R485" s="180">
        <f t="shared" si="2520"/>
        <v>30160212032</v>
      </c>
      <c r="S485" s="180">
        <f t="shared" si="2482"/>
        <v>29597852828</v>
      </c>
      <c r="T485" s="209"/>
      <c r="U485" s="209"/>
      <c r="V485" s="871"/>
      <c r="W485" s="874">
        <v>1347525</v>
      </c>
      <c r="X485" s="876">
        <v>2457886</v>
      </c>
      <c r="Y485" s="184">
        <f>ROUND(W485*$DP$13,0)</f>
        <v>129362400</v>
      </c>
      <c r="Z485" s="184">
        <f t="shared" si="2483"/>
        <v>2457886</v>
      </c>
      <c r="AA485" s="1044"/>
      <c r="AB485" s="185" t="str">
        <f>IF(W485&lt;&gt;"",IF((Y485/$DP$13)/$DN$13&lt;=$AA$20,"CUMPLE","RECHAZADO"),"")</f>
        <v>CUMPLE</v>
      </c>
      <c r="AC485" s="186">
        <f t="shared" si="2724"/>
        <v>131820286</v>
      </c>
      <c r="AD485" s="186">
        <f t="shared" si="2725"/>
        <v>129362400</v>
      </c>
      <c r="AE485" s="209"/>
      <c r="AF485" s="874">
        <v>202738</v>
      </c>
      <c r="AG485" s="184">
        <f>ROUND(AF485*$DQ$13,0)</f>
        <v>4662974</v>
      </c>
      <c r="AH485" s="1044"/>
      <c r="AI485" s="185" t="str">
        <f>IF(AF485&lt;&gt;"",IF(AG485/$DQ$13&lt;=$AH$20,"CUMPLE","RECHAZADO"),"")</f>
        <v>CUMPLE</v>
      </c>
      <c r="AJ485" s="209"/>
      <c r="AK485" s="874">
        <v>161815</v>
      </c>
      <c r="AL485" s="184">
        <f>ROUND(AK485*$DR$13,0)</f>
        <v>15534240</v>
      </c>
      <c r="AM485" s="1044"/>
      <c r="AN485" s="185" t="str">
        <f>IF(AK485&lt;&gt;"",IF(AL485/$DR$13&lt;=$AM$20,"CUMPLE","RECHAZADO"),"")</f>
        <v>CUMPLE</v>
      </c>
      <c r="AO485" s="209"/>
      <c r="AP485" s="874"/>
      <c r="AQ485" s="184">
        <f>ROUND(AP485*$DS$13,0)</f>
        <v>0</v>
      </c>
      <c r="AR485" s="1044"/>
      <c r="AS485" s="185" t="str">
        <f>IF(AP485&lt;&gt;"",IF(AQ485/$DR$13&lt;=$AR$20,"CUMPLE","RECHAZADO"),"")</f>
        <v/>
      </c>
      <c r="AT485" s="185"/>
      <c r="AU485" s="194">
        <f t="shared" si="2729"/>
        <v>20197214</v>
      </c>
      <c r="AV485" s="874">
        <v>3837471</v>
      </c>
      <c r="AW485" s="877">
        <f t="shared" si="2730"/>
        <v>3837471</v>
      </c>
      <c r="AX485" s="877">
        <f t="shared" si="2731"/>
        <v>24034685</v>
      </c>
      <c r="AY485" s="877" t="str">
        <f t="shared" si="2773"/>
        <v>CUMPLE</v>
      </c>
      <c r="AZ485" s="871"/>
      <c r="BA485" s="874">
        <v>11004357</v>
      </c>
      <c r="BB485" s="184">
        <f>ROUND(BA485*$DQ$13,0)</f>
        <v>253100211</v>
      </c>
      <c r="BC485" s="184">
        <f t="shared" ref="BC485" si="2787">$BC$13</f>
        <v>385647118</v>
      </c>
      <c r="BD485" s="185" t="str">
        <f t="shared" si="2422"/>
        <v>CUMPLE</v>
      </c>
      <c r="BE485" s="209"/>
      <c r="BF485" s="874">
        <v>10339043</v>
      </c>
      <c r="BG485" s="184">
        <f>ROUND(BF485*$DR$13,0)</f>
        <v>992548128</v>
      </c>
      <c r="BH485" s="184">
        <f t="shared" ref="BH485" si="2788">$BH$13</f>
        <v>1512338976</v>
      </c>
      <c r="BI485" s="185" t="str">
        <f t="shared" si="2736"/>
        <v>CUMPLE</v>
      </c>
      <c r="BJ485" s="209"/>
      <c r="BK485" s="874"/>
      <c r="BL485" s="184">
        <f>ROUND(BK485*$DS$13,0)</f>
        <v>0</v>
      </c>
      <c r="BM485" s="1044"/>
      <c r="BN485" s="185" t="str">
        <f>IF(BK485&lt;&gt;"",IF((BL485/$DR$13)/$DN$13&lt;=$BM$20,"CUMPLE","RECHAZADO"),"")</f>
        <v/>
      </c>
      <c r="BO485" s="878"/>
      <c r="BP485" s="194">
        <f t="shared" si="2738"/>
        <v>1245648339</v>
      </c>
      <c r="BQ485" s="874">
        <v>236673184</v>
      </c>
      <c r="BR485" s="877">
        <f t="shared" si="2739"/>
        <v>236673184</v>
      </c>
      <c r="BS485" s="877">
        <f t="shared" si="2740"/>
        <v>1482321523</v>
      </c>
      <c r="BT485" s="877" t="str">
        <f t="shared" si="2776"/>
        <v>CUMPLE</v>
      </c>
      <c r="BU485" s="871"/>
      <c r="BV485" s="874">
        <v>125015750</v>
      </c>
      <c r="BW485" s="874">
        <v>2375299</v>
      </c>
      <c r="BX485" s="194">
        <f t="shared" si="2742"/>
        <v>2375299</v>
      </c>
      <c r="BY485" s="194" t="str">
        <f>IF(BV485&lt;&gt;"",IF(AND(BV485/$DN$13&lt;=$BY$15,BV485/$DN$13&gt;=$BY$16),"CUMPLE","RECHAZADO"),"")</f>
        <v>CUMPLE</v>
      </c>
      <c r="BZ485" s="194">
        <f t="shared" si="2743"/>
        <v>125015750</v>
      </c>
      <c r="CA485" s="194">
        <f t="shared" si="2744"/>
        <v>127391049</v>
      </c>
      <c r="CB485" s="871"/>
      <c r="CC485" s="874"/>
      <c r="CD485" s="874"/>
      <c r="CE485" s="194">
        <f t="shared" si="2745"/>
        <v>0</v>
      </c>
      <c r="CF485" s="194" t="str">
        <f>IF(CC485&lt;&gt;"",IF(AND(CC485/$DN$13&lt;=$CF$15,CC485/$DS$13&gt;=$CF$16),"CUMPLE","RECHAZADO"),"")</f>
        <v/>
      </c>
      <c r="CG485" s="194">
        <f t="shared" si="2746"/>
        <v>0</v>
      </c>
      <c r="CH485" s="194">
        <f t="shared" si="2747"/>
        <v>0</v>
      </c>
      <c r="CI485" s="194"/>
      <c r="CJ485" s="232">
        <f t="shared" si="2748"/>
        <v>30160212032</v>
      </c>
      <c r="CK485" s="197">
        <f t="shared" si="2749"/>
        <v>1765567543</v>
      </c>
      <c r="CL485" s="232">
        <f t="shared" si="2511"/>
        <v>31925779575</v>
      </c>
      <c r="CM485" s="871"/>
      <c r="CN485" s="200">
        <f t="shared" si="2751"/>
        <v>29597852828</v>
      </c>
      <c r="CO485" s="200">
        <f t="shared" si="2752"/>
        <v>1520223703</v>
      </c>
      <c r="CP485" s="200">
        <f t="shared" si="2440"/>
        <v>31118076531</v>
      </c>
      <c r="CQ485" s="871"/>
      <c r="CR485" s="194">
        <f t="shared" si="2515"/>
        <v>30160212032</v>
      </c>
      <c r="CS485" s="194">
        <f>(W485*$DP$13)+X485+(AF485*$DQ$13)+(AK485*$DR$13)+(AP485*$DS$13)+AV485+(BA485*$DQ$13)+(BF485*$DR$13)+(BK485*$DS$13)+BQ485+BV485+BW485+CC485+CD485</f>
        <v>1765567543</v>
      </c>
      <c r="CT485" s="200">
        <f t="shared" si="2754"/>
        <v>31925779575</v>
      </c>
      <c r="CU485" s="874">
        <v>31925779575</v>
      </c>
      <c r="CV485" s="200" t="str">
        <f t="shared" si="2443"/>
        <v>OK</v>
      </c>
      <c r="CW485" s="136"/>
      <c r="DB485" s="879" t="str">
        <f t="shared" si="2444"/>
        <v>HABILITADO</v>
      </c>
      <c r="DC485" s="487"/>
    </row>
    <row r="486" spans="1:107" ht="17.25" thickBot="1" x14ac:dyDescent="0.3">
      <c r="A486" s="1039"/>
      <c r="B486" s="870">
        <v>12</v>
      </c>
      <c r="C486" s="1039"/>
      <c r="D486" s="726"/>
      <c r="E486" s="871"/>
      <c r="F486" s="872">
        <v>8654253262</v>
      </c>
      <c r="G486" s="873" t="str">
        <f t="shared" ref="G486" si="2789">IF(F486&lt;&gt;"",IF(F486=$DV$14,"CUMPLE","RECHAZADO"),"")</f>
        <v>CUMPLE</v>
      </c>
      <c r="H486" s="874" t="s">
        <v>1538</v>
      </c>
      <c r="I486" s="880">
        <v>6682732205</v>
      </c>
      <c r="J486" s="208">
        <v>126971912</v>
      </c>
      <c r="K486" s="173">
        <f t="shared" si="2715"/>
        <v>126971912</v>
      </c>
      <c r="L486" s="724" t="e">
        <f t="shared" si="2716"/>
        <v>#DIV/0!</v>
      </c>
      <c r="M486" s="175" t="e">
        <f t="shared" si="2717"/>
        <v>#DIV/0!</v>
      </c>
      <c r="N486" s="176" t="e">
        <f t="shared" si="2718"/>
        <v>#DIV/0!</v>
      </c>
      <c r="O486" s="177" t="e">
        <f t="shared" si="2719"/>
        <v>#DIV/0!</v>
      </c>
      <c r="P486" s="178" t="str">
        <f>IF(H486&lt;&gt;"",IF(J486=K486,IF(H486="SI",IF(AND(I486&lt;=$DF$14,I486&gt;=($DF$14*0.9)),"CUMPLE","NO CUMPLE"),IF(I486=$DF$14,"CUMPLE","NO CUMPLE")),"NO CUMPLE"),"")</f>
        <v>CUMPLE</v>
      </c>
      <c r="Q486" s="725">
        <f t="shared" si="2720"/>
        <v>0</v>
      </c>
      <c r="R486" s="180">
        <f t="shared" si="2520"/>
        <v>6809704117</v>
      </c>
      <c r="S486" s="180">
        <f t="shared" si="2482"/>
        <v>6682732205</v>
      </c>
      <c r="T486" s="209"/>
      <c r="U486" s="209"/>
      <c r="V486" s="871"/>
      <c r="W486" s="874">
        <v>1126169</v>
      </c>
      <c r="X486" s="876">
        <v>470739</v>
      </c>
      <c r="Y486" s="184">
        <f>ROUND(W486*$DP$14,0)</f>
        <v>24775718</v>
      </c>
      <c r="Z486" s="184">
        <f t="shared" si="2483"/>
        <v>470739</v>
      </c>
      <c r="AA486" s="1044"/>
      <c r="AB486" s="185" t="str">
        <f>IF(W486&lt;&gt;"",IF((Y486/$DP$14)/$DN$14&lt;=$AA$20,"CUMPLE","RECHAZADO"),"")</f>
        <v>CUMPLE</v>
      </c>
      <c r="AC486" s="186">
        <f t="shared" si="2724"/>
        <v>25246457</v>
      </c>
      <c r="AD486" s="186">
        <f t="shared" si="2725"/>
        <v>24775718</v>
      </c>
      <c r="AE486" s="209"/>
      <c r="AF486" s="874">
        <v>169504</v>
      </c>
      <c r="AG486" s="184">
        <f>ROUND(AF486*$DQ$14,0)</f>
        <v>678016</v>
      </c>
      <c r="AH486" s="1044"/>
      <c r="AI486" s="185" t="str">
        <f>IF(AF486&lt;&gt;"",IF(AG486/$DQ$14&lt;=$AH$20,"CUMPLE","RECHAZADO"),"")</f>
        <v>CUMPLE</v>
      </c>
      <c r="AJ486" s="209"/>
      <c r="AK486" s="874">
        <v>135289</v>
      </c>
      <c r="AL486" s="184">
        <f>ROUND(AK486*$DR$14,0)</f>
        <v>2976358</v>
      </c>
      <c r="AM486" s="1044"/>
      <c r="AN486" s="185" t="str">
        <f>IF(AK486&lt;&gt;"",IF(AL486/$DR$14&lt;=$AM$20,"CUMPLE","RECHAZADO"),"")</f>
        <v>CUMPLE</v>
      </c>
      <c r="AO486" s="209"/>
      <c r="AP486" s="874">
        <v>177480</v>
      </c>
      <c r="AQ486" s="184">
        <f>ROUND(AP486*$DS$14,0)</f>
        <v>354960</v>
      </c>
      <c r="AR486" s="1044"/>
      <c r="AS486" s="185" t="str">
        <f>IF(AP486&lt;&gt;"",IF(AQ486/$DR$14&lt;=$AR$20,"CUMPLE","RECHAZADO"),"")</f>
        <v>CUMPLE</v>
      </c>
      <c r="AT486" s="185"/>
      <c r="AU486" s="194">
        <f t="shared" si="2729"/>
        <v>4009334</v>
      </c>
      <c r="AV486" s="874">
        <v>761773</v>
      </c>
      <c r="AW486" s="877">
        <f t="shared" si="2730"/>
        <v>761773</v>
      </c>
      <c r="AX486" s="877">
        <f t="shared" si="2731"/>
        <v>4771107</v>
      </c>
      <c r="AY486" s="877" t="str">
        <f>IF(AV486&lt;&gt;"",IF(AI486="CUMPLE",IF(AN486="CUMPLE",IF(AS486="CUMPLE","CUMPLE","NO CUMPLE"),"NO CUMPLE"),"NO CUMPLE"),"")</f>
        <v>CUMPLE</v>
      </c>
      <c r="AZ486" s="871"/>
      <c r="BA486" s="874">
        <v>23546108</v>
      </c>
      <c r="BB486" s="184">
        <f>ROUND(BA486*$DQ$14,0)</f>
        <v>94184432</v>
      </c>
      <c r="BC486" s="184">
        <f t="shared" ref="BC486" si="2790">$BC$14</f>
        <v>171994948</v>
      </c>
      <c r="BD486" s="185" t="str">
        <f t="shared" si="2422"/>
        <v>CUMPLE</v>
      </c>
      <c r="BE486" s="209"/>
      <c r="BF486" s="874">
        <v>22122531</v>
      </c>
      <c r="BG486" s="184">
        <f>ROUND(BF486*$DR$14,0)</f>
        <v>486695682</v>
      </c>
      <c r="BH486" s="184">
        <f t="shared" ref="BH486" si="2791">$BH$14</f>
        <v>888779540</v>
      </c>
      <c r="BI486" s="185" t="str">
        <f t="shared" si="2736"/>
        <v>CUMPLE</v>
      </c>
      <c r="BJ486" s="209"/>
      <c r="BK486" s="874">
        <v>40817714</v>
      </c>
      <c r="BL486" s="184">
        <f>ROUND(BK486*$DS$14,0)</f>
        <v>81635428</v>
      </c>
      <c r="BM486" s="1044"/>
      <c r="BN486" s="185" t="str">
        <f>IF(BK486&lt;&gt;"",IF((BL486/$DR$14)/$DN$14&lt;=$BM$20,"CUMPLE","RECHAZADO"),"")</f>
        <v>CUMPLE</v>
      </c>
      <c r="BO486" s="878"/>
      <c r="BP486" s="194">
        <f t="shared" si="2738"/>
        <v>662515542</v>
      </c>
      <c r="BQ486" s="874">
        <v>125877953</v>
      </c>
      <c r="BR486" s="877">
        <f t="shared" si="2739"/>
        <v>125877953</v>
      </c>
      <c r="BS486" s="877">
        <f t="shared" si="2740"/>
        <v>788393495</v>
      </c>
      <c r="BT486" s="877" t="str">
        <f>IF(BQ486&lt;&gt;"",IF(BD486="CUMPLE",IF(BI486="CUMPLE",IF(BN486="CUMPLE","CUMPLE","NO CUMPLE"),"NO CUMPLE"),"NO CUMPLE"),"")</f>
        <v>CUMPLE</v>
      </c>
      <c r="BU486" s="871"/>
      <c r="BV486" s="874">
        <v>132487389</v>
      </c>
      <c r="BW486" s="874">
        <v>2517260</v>
      </c>
      <c r="BX486" s="194">
        <f t="shared" si="2742"/>
        <v>2517260</v>
      </c>
      <c r="BY486" s="194" t="str">
        <f>IF(BV486&lt;&gt;"",IF(AND(BV486/$DN$14&lt;=$BY$15,BV486/$DN$14&gt;=$BY$16),"CUMPLE","RECHAZADO"),"")</f>
        <v>CUMPLE</v>
      </c>
      <c r="BZ486" s="194">
        <f t="shared" si="2743"/>
        <v>132487389</v>
      </c>
      <c r="CA486" s="194">
        <f t="shared" si="2744"/>
        <v>135004649</v>
      </c>
      <c r="CB486" s="871"/>
      <c r="CC486" s="874">
        <v>99614613</v>
      </c>
      <c r="CD486" s="874">
        <v>1892678</v>
      </c>
      <c r="CE486" s="194">
        <f t="shared" si="2745"/>
        <v>1892678</v>
      </c>
      <c r="CF486" s="194" t="str">
        <f>IF(CC486&lt;&gt;"",IF(AND(CC486/$DN$14&lt;=$CF$15,CC486/$DN$14&gt;=$CF$16),"CUMPLE","RECHAZADO"),"")</f>
        <v>RECHAZADO</v>
      </c>
      <c r="CG486" s="194">
        <f t="shared" si="2746"/>
        <v>99614613</v>
      </c>
      <c r="CH486" s="194">
        <f t="shared" si="2747"/>
        <v>101507291</v>
      </c>
      <c r="CI486" s="194"/>
      <c r="CJ486" s="232">
        <f t="shared" si="2748"/>
        <v>6809704117</v>
      </c>
      <c r="CK486" s="197">
        <f t="shared" si="2749"/>
        <v>1054922999</v>
      </c>
      <c r="CL486" s="232">
        <f t="shared" si="2511"/>
        <v>7864627116</v>
      </c>
      <c r="CM486" s="871"/>
      <c r="CN486" s="200">
        <f t="shared" si="2751"/>
        <v>6682732205</v>
      </c>
      <c r="CO486" s="200">
        <f t="shared" si="2752"/>
        <v>923402596</v>
      </c>
      <c r="CP486" s="200">
        <f t="shared" si="2440"/>
        <v>7606134801</v>
      </c>
      <c r="CQ486" s="871"/>
      <c r="CR486" s="194">
        <f t="shared" si="2515"/>
        <v>6809704117</v>
      </c>
      <c r="CS486" s="194">
        <f>(W486*$DP$14)+X486+(AF486*$DQ$14)+(AK486*$DR$14)+(AP486*$DS$14)+AV486+(BA486*$DQ$14)+(BF486*$DR$14)+(BK486*$DS$14)+BQ486+BV486+BW486+CC486+CD486</f>
        <v>1054922999</v>
      </c>
      <c r="CT486" s="200">
        <f t="shared" si="2754"/>
        <v>7864627116</v>
      </c>
      <c r="CU486" s="874">
        <v>7864627116</v>
      </c>
      <c r="CV486" s="200" t="str">
        <f t="shared" si="2443"/>
        <v>OK</v>
      </c>
      <c r="CW486" s="136"/>
      <c r="DB486" s="879" t="str">
        <f>IF(F486&lt;&gt;"",IF(G486="CUMPLE",IF(P486="CUMPLE",IF(AB486="CUMPLE",IF(AY486="CUMPLE",IF(BT486="CUMPLE",IF(BY486="CUMPLE",IF(CF486="CUMPLE","HABILITADO","RECHAZADO"),"RECHAZADO"),"RECHAZADO"),"RECHAZADO"),"RECHAZADO"),"RECHAZADO"),"RECHAZADO"),"")</f>
        <v>RECHAZADO</v>
      </c>
      <c r="DC486" s="487"/>
    </row>
    <row r="487" spans="1:107" ht="14.25" customHeight="1" thickTop="1" thickBot="1" x14ac:dyDescent="0.3">
      <c r="A487" s="105">
        <v>36</v>
      </c>
      <c r="B487" s="881"/>
      <c r="C487" s="881"/>
      <c r="D487" s="222"/>
      <c r="E487" s="881"/>
      <c r="F487" s="882"/>
      <c r="G487" s="881"/>
      <c r="H487" s="881"/>
      <c r="I487" s="881"/>
      <c r="J487" s="883"/>
      <c r="K487" s="881"/>
      <c r="L487" s="219"/>
      <c r="M487" s="218"/>
      <c r="N487" s="218"/>
      <c r="O487" s="218"/>
      <c r="P487" s="881"/>
      <c r="Q487" s="218"/>
      <c r="R487" s="881"/>
      <c r="S487" s="881"/>
      <c r="T487" s="881"/>
      <c r="U487" s="881"/>
      <c r="V487" s="881"/>
      <c r="W487" s="881"/>
      <c r="X487" s="881"/>
      <c r="Y487" s="881"/>
      <c r="Z487" s="881"/>
      <c r="AA487" s="881"/>
      <c r="AB487" s="881"/>
      <c r="AC487" s="881"/>
      <c r="AD487" s="881"/>
      <c r="AE487" s="881"/>
      <c r="AF487" s="881"/>
      <c r="AG487" s="881"/>
      <c r="AH487" s="881"/>
      <c r="AI487" s="881"/>
      <c r="AJ487" s="881"/>
      <c r="AK487" s="881"/>
      <c r="AL487" s="881"/>
      <c r="AM487" s="881"/>
      <c r="AN487" s="881"/>
      <c r="AO487" s="881"/>
      <c r="AP487" s="881"/>
      <c r="AQ487" s="881"/>
      <c r="AR487" s="881"/>
      <c r="AS487" s="881"/>
      <c r="AT487" s="881"/>
      <c r="AU487" s="881"/>
      <c r="AV487" s="881"/>
      <c r="AW487" s="881"/>
      <c r="AX487" s="881"/>
      <c r="AY487" s="881"/>
      <c r="AZ487" s="881"/>
      <c r="BA487" s="881"/>
      <c r="BB487" s="881"/>
      <c r="BC487" s="881"/>
      <c r="BD487" s="881"/>
      <c r="BE487" s="881"/>
      <c r="BF487" s="881"/>
      <c r="BG487" s="881"/>
      <c r="BH487" s="881"/>
      <c r="BI487" s="881"/>
      <c r="BJ487" s="881"/>
      <c r="BK487" s="881"/>
      <c r="BL487" s="881"/>
      <c r="BM487" s="881"/>
      <c r="BN487" s="881"/>
      <c r="BO487" s="881"/>
      <c r="BP487" s="881"/>
      <c r="BQ487" s="881"/>
      <c r="BR487" s="881"/>
      <c r="BS487" s="881"/>
      <c r="BT487" s="881"/>
      <c r="BU487" s="881"/>
      <c r="BV487" s="881"/>
      <c r="BW487" s="881"/>
      <c r="BX487" s="881"/>
      <c r="BY487" s="881"/>
      <c r="BZ487" s="881"/>
      <c r="CA487" s="881"/>
      <c r="CB487" s="881"/>
      <c r="CC487" s="881"/>
      <c r="CD487" s="881"/>
      <c r="CE487" s="881"/>
      <c r="CF487" s="881"/>
      <c r="CG487" s="881"/>
      <c r="CH487" s="881"/>
      <c r="CI487" s="881"/>
      <c r="CJ487" s="881"/>
      <c r="CK487" s="881"/>
      <c r="CL487" s="881"/>
      <c r="CM487" s="881"/>
      <c r="CN487" s="881"/>
      <c r="CO487" s="881"/>
      <c r="CP487" s="884" t="s">
        <v>2063</v>
      </c>
      <c r="CQ487" s="881"/>
      <c r="CR487" s="881"/>
      <c r="CS487" s="881"/>
      <c r="CT487" s="881"/>
      <c r="CU487" s="885"/>
      <c r="CV487" s="881"/>
      <c r="CW487" s="136"/>
      <c r="DB487" s="886"/>
      <c r="DC487" s="887"/>
    </row>
    <row r="488" spans="1:107" ht="13.5" hidden="1" customHeight="1" x14ac:dyDescent="0.25">
      <c r="A488" s="1041">
        <f t="shared" ref="A488" si="2792">A500</f>
        <v>37</v>
      </c>
      <c r="B488" s="167">
        <v>1</v>
      </c>
      <c r="C488" s="1043" t="str">
        <f>Proponentes!B470</f>
        <v>UNION TEMPORAL COL-CX-2021</v>
      </c>
      <c r="D488" s="220"/>
      <c r="E488" s="156"/>
      <c r="F488" s="168"/>
      <c r="G488" s="169" t="str">
        <f t="shared" ref="G488" si="2793">IF(F488&lt;&gt;"",IF(F488=$DV$3,"CUMPLE","RECHAZADO"),"")</f>
        <v/>
      </c>
      <c r="H488" s="170"/>
      <c r="I488" s="221"/>
      <c r="J488" s="172"/>
      <c r="K488" s="827">
        <f t="shared" ref="K488:K499" si="2794">ROUND((I488*0.019),0)</f>
        <v>0</v>
      </c>
      <c r="L488" s="174" t="e">
        <f t="shared" ref="L488:L499" si="2795">1-I488/DF471</f>
        <v>#DIV/0!</v>
      </c>
      <c r="M488" s="175" t="e">
        <f t="shared" ref="M488:M499" si="2796">DF471/DN471</f>
        <v>#DIV/0!</v>
      </c>
      <c r="N488" s="176" t="e">
        <f t="shared" ref="N488:N499" si="2797">M488*0.019</f>
        <v>#DIV/0!</v>
      </c>
      <c r="O488" s="177" t="e">
        <f t="shared" ref="O488:O499" si="2798">(M488+N488)</f>
        <v>#DIV/0!</v>
      </c>
      <c r="P488" s="179" t="str">
        <f>IF(H488&lt;&gt;"",IF(J488=K488,IF(H488="SI",IF(AND(I488&lt;=$DF$3,I488&gt;=($DF$3*0.9)),"CUMPLE","NO CUMPLE"),IF(I488=$DF$3,"CUMPLE","NO CUMPLE")),"NO CUMPLE"),"")</f>
        <v/>
      </c>
      <c r="Q488" s="179">
        <f t="shared" ref="Q488:Q499" si="2799">DN471</f>
        <v>0</v>
      </c>
      <c r="R488" s="828" t="str">
        <f t="shared" ref="R488" si="2800">IF(F488&lt;&gt;"",IF(G488="CUMPLE",IF(P488="CUMPLE",(I488+J488),""),"RECHAZADO"),"")</f>
        <v/>
      </c>
      <c r="S488" s="828" t="str">
        <f t="shared" ref="S488:S551" si="2801">IF(F488&lt;&gt;"",IF(G488="CUMPLE",IF(P488="CUMPLE",I488,""),"RECHAZADO"),"")</f>
        <v/>
      </c>
      <c r="T488" s="181"/>
      <c r="U488" s="182"/>
      <c r="V488" s="155"/>
      <c r="W488" s="170"/>
      <c r="X488" s="183"/>
      <c r="Y488" s="829">
        <f>ROUND(W488*$DP$3,0)</f>
        <v>0</v>
      </c>
      <c r="Z488" s="829">
        <f t="shared" ref="Z488:Z551" si="2802">ROUND(Y488*10%*19%,0)</f>
        <v>0</v>
      </c>
      <c r="AA488" s="1045">
        <f t="shared" ref="AA488" si="2803">$AA$16</f>
        <v>100189.4</v>
      </c>
      <c r="AB488" s="244" t="str">
        <f>IF(W488&lt;&gt;"",IF((Y488/$DP$3)/$DN$3&lt;=$AA$20,"CUMPLE","RECHAZADO"),"")</f>
        <v/>
      </c>
      <c r="AC488" s="830">
        <f t="shared" ref="AC488:AC499" si="2804">Y488+Z488</f>
        <v>0</v>
      </c>
      <c r="AD488" s="830">
        <f t="shared" ref="AD488:AD499" si="2805">Y488</f>
        <v>0</v>
      </c>
      <c r="AE488" s="181"/>
      <c r="AF488" s="170"/>
      <c r="AG488" s="829">
        <f>ROUND(AF488*$DQ$3,0)</f>
        <v>0</v>
      </c>
      <c r="AH488" s="1045">
        <f t="shared" ref="AH488" si="2806">$AH$16</f>
        <v>301987.21999999997</v>
      </c>
      <c r="AI488" s="244" t="str">
        <f>IF(AF488&lt;&gt;"",IF(AG488/$DQ$3&lt;=$AH$20,"CUMPLE","RECHAZADO"),"")</f>
        <v/>
      </c>
      <c r="AJ488" s="181"/>
      <c r="AK488" s="170"/>
      <c r="AL488" s="829">
        <f>ROUND(AK488*$DR$3,0)</f>
        <v>0</v>
      </c>
      <c r="AM488" s="1045">
        <f t="shared" ref="AM488" si="2807">$AM$16</f>
        <v>240934</v>
      </c>
      <c r="AN488" s="244" t="str">
        <f>IF(AK488&lt;&gt;"",IF(AL488/$DR$3&lt;=$AM$20,"CUMPLE","RECHAZADO"),"")</f>
        <v/>
      </c>
      <c r="AO488" s="181"/>
      <c r="AP488" s="170"/>
      <c r="AQ488" s="829">
        <f>ROUND(AP488*$DS$3,0)</f>
        <v>0</v>
      </c>
      <c r="AR488" s="1045">
        <f t="shared" ref="AR488" si="2808">$AR$16</f>
        <v>316072.26</v>
      </c>
      <c r="AS488" s="244" t="str">
        <f>IF(AP488&lt;&gt;"",IF(AQ488/$DR$3&lt;=$AR$20,"CUMPLE","RECHAZADO"),"")</f>
        <v/>
      </c>
      <c r="AT488" s="187"/>
      <c r="AU488" s="831">
        <f t="shared" ref="AU488:AU499" si="2809">AG488+AL488+AQ488</f>
        <v>0</v>
      </c>
      <c r="AV488" s="170"/>
      <c r="AW488" s="832">
        <f t="shared" ref="AW488:AW499" si="2810">ROUND((AG488+AL488+AQ488)*19%,0)</f>
        <v>0</v>
      </c>
      <c r="AX488" s="832">
        <f t="shared" ref="AX488:AX499" si="2811">ROUND((AG488+AL488+AQ488)*$AV$16,0)</f>
        <v>0</v>
      </c>
      <c r="AY488" s="832" t="str">
        <f t="shared" ref="AY488:AY490" si="2812">IF(AV488&lt;&gt;"",IF(AI488="CUMPLE",IF(AN488="CUMPLE","CUMPLE","NO CUMPLE"),"NO CUMPLE")," ")</f>
        <v xml:space="preserve"> </v>
      </c>
      <c r="AZ488" s="155"/>
      <c r="BA488" s="170"/>
      <c r="BB488" s="829">
        <f>ROUND(BA488*$DQ$3,0)</f>
        <v>0</v>
      </c>
      <c r="BC488" s="834">
        <f t="shared" ref="BC488" si="2813">$BC$3</f>
        <v>339892784</v>
      </c>
      <c r="BD488" s="729" t="str">
        <f t="shared" ref="BD488:BD551" si="2814">IF(BA488&lt;&gt;"",IF(BB488&lt;=BC488,"CUMPLE","RECHAZADO"),"")</f>
        <v/>
      </c>
      <c r="BE488" s="181"/>
      <c r="BF488" s="170"/>
      <c r="BG488" s="829">
        <f>ROUND(BF488*$DR$3,0)</f>
        <v>0</v>
      </c>
      <c r="BH488" s="829">
        <f t="shared" ref="BH488" si="2815">$BH$3</f>
        <v>1059638654</v>
      </c>
      <c r="BI488" s="729" t="str">
        <f t="shared" ref="BI488:BI499" si="2816">IF(BF488&lt;&gt;"",IF(BG488&lt;=BH488,"CUMPLE","RECHAZADO"),"")</f>
        <v/>
      </c>
      <c r="BJ488" s="181"/>
      <c r="BK488" s="170"/>
      <c r="BL488" s="829">
        <f>ROUND(BK488*$DS$3,0)</f>
        <v>0</v>
      </c>
      <c r="BM488" s="1045">
        <f t="shared" ref="BM488" si="2817">$BM$16</f>
        <v>74539289</v>
      </c>
      <c r="BN488" s="244" t="str">
        <f>IF(BK488&lt;&gt;"",IF((BL488/$DR$3)/$DN$3&lt;=$BM$20,"CUMPLE","RECHAZADO"),"")</f>
        <v/>
      </c>
      <c r="BO488" s="193"/>
      <c r="BP488" s="831">
        <f t="shared" ref="BP488:BP499" si="2818">BB488+BG488+BL488</f>
        <v>0</v>
      </c>
      <c r="BQ488" s="170"/>
      <c r="BR488" s="832">
        <f t="shared" ref="BR488:BR499" si="2819">ROUND((BB488+BG488+BL488)*19%,0)</f>
        <v>0</v>
      </c>
      <c r="BS488" s="832">
        <f t="shared" ref="BS488:BS499" si="2820">ROUND((BB488+BG488+BL488)*$AV$16,0)</f>
        <v>0</v>
      </c>
      <c r="BT488" s="832" t="str">
        <f t="shared" ref="BT488:BT490" si="2821">IF(BQ488&lt;&gt;"",IF(BD488="CUMPLE",IF(BI488="CUMPLE","CUMPLE","NO CUMPLE"),"NO CUMPLE")," ")</f>
        <v xml:space="preserve"> </v>
      </c>
      <c r="BU488" s="155"/>
      <c r="BV488" s="170"/>
      <c r="BW488" s="170"/>
      <c r="BX488" s="835">
        <f t="shared" ref="BX488:BX499" si="2822">ROUND((BV488*10%)*19%,0)</f>
        <v>0</v>
      </c>
      <c r="BY488" s="835" t="str">
        <f>IF(BV488&lt;&gt;"",IF(AND(BV488/$DN$3&lt;=$BY$15,BV488/$DN$3&gt;=$BY$16),"CUMPLE","RECHAZADO"),"")</f>
        <v/>
      </c>
      <c r="BZ488" s="835">
        <f t="shared" ref="BZ488:BZ499" si="2823">BV488</f>
        <v>0</v>
      </c>
      <c r="CA488" s="835">
        <f t="shared" ref="CA488:CA499" si="2824">BZ488+BX488</f>
        <v>0</v>
      </c>
      <c r="CB488" s="155"/>
      <c r="CC488" s="170"/>
      <c r="CD488" s="170"/>
      <c r="CE488" s="835">
        <f t="shared" ref="CE488:CE499" si="2825">ROUND((CC488*10%)*19%,0)</f>
        <v>0</v>
      </c>
      <c r="CF488" s="835" t="str">
        <f>IF(CC488&lt;&gt;"",IF(AND(CC488/$DN$3&lt;=$CF$15,CC488/$DS$3&gt;=$CF$16),"CUMPLE","RECHAZADO"),"")</f>
        <v/>
      </c>
      <c r="CG488" s="835">
        <f t="shared" ref="CG488:CG499" si="2826">CC488</f>
        <v>0</v>
      </c>
      <c r="CH488" s="835">
        <f t="shared" ref="CH488:CH499" si="2827">CG488+CE488</f>
        <v>0</v>
      </c>
      <c r="CI488" s="195"/>
      <c r="CJ488" s="86" t="str">
        <f t="shared" ref="CJ488:CJ499" si="2828">R488</f>
        <v/>
      </c>
      <c r="CK488" s="836">
        <f t="shared" ref="CK488:CK499" si="2829">AC488+AX488+BS488+CA488+CH488</f>
        <v>0</v>
      </c>
      <c r="CL488" s="837" t="str">
        <f t="shared" ref="CL488:CL551" si="2830">IF(CJ488="RECHAZADO","RECHAZADO",IF(CJ488&lt;&gt;"",CJ488+CK488,""))</f>
        <v/>
      </c>
      <c r="CM488" s="155"/>
      <c r="CN488" s="838" t="str">
        <f t="shared" ref="CN488:CN499" si="2831">S488</f>
        <v/>
      </c>
      <c r="CO488" s="839">
        <f t="shared" ref="CO488:CO499" si="2832">AD488+AU488+BP488+BZ488+CG488</f>
        <v>0</v>
      </c>
      <c r="CP488" s="840" t="str">
        <f t="shared" ref="CP488:CP551" si="2833">IF(CN488="RECHAZADO","RECHAZADO",IF(CN488&lt;&gt;"",CN488+CO488,""))</f>
        <v/>
      </c>
      <c r="CQ488" s="156"/>
      <c r="CR488" s="841">
        <f t="shared" ref="CR488:CR551" si="2834">I488+J488</f>
        <v>0</v>
      </c>
      <c r="CS488" s="835">
        <f>(W488*$DP$3)+X488+(AF488*$DQ$3)+(AK488*$DR$3)+(AP488*$DS$3)+AV488+(BA488*$DQ$3)+(BF488*$DR$3)+(BK488*$DS$3)+BQ488+BV488+BW488+CC488+CD488</f>
        <v>0</v>
      </c>
      <c r="CT488" s="840">
        <f t="shared" ref="CT488:CT499" si="2835">CR488+CS488</f>
        <v>0</v>
      </c>
      <c r="CU488" s="842"/>
      <c r="CV488" s="840" t="str">
        <f t="shared" ref="CV488:CV551" si="2836">IF(CU488&lt;&gt;"",IF(CT488=CU488,"OK","REVISAR"),"")</f>
        <v/>
      </c>
      <c r="DB488" s="843" t="str">
        <f t="shared" ref="DB488:DB550" si="2837">IF(F488&lt;&gt;"",IF(G488="CUMPLE",IF(P488="CUMPLE",IF(AB488="CUMPLE",IF(AY488="CUMPLE",IF(BT488="CUMPLE",IF(BY488="CUMPLE","HABILITADO","RECHAZADO"),"RECHAZADO"),"RECHAZADO"),"RECHAZADO"),"RECHAZADO"),"RECHAZADO"),"")</f>
        <v/>
      </c>
      <c r="DC488" s="844"/>
    </row>
    <row r="489" spans="1:107" hidden="1" x14ac:dyDescent="0.25">
      <c r="A489" s="1042"/>
      <c r="B489" s="750">
        <v>2</v>
      </c>
      <c r="C489" s="1043"/>
      <c r="D489" s="220"/>
      <c r="E489" s="156"/>
      <c r="F489" s="751"/>
      <c r="G489" s="752" t="str">
        <f t="shared" ref="G489" si="2838">IF(F489&lt;&gt;"",IF(F489=$DV$4,"CUMPLE","RECHAZADO"),"")</f>
        <v/>
      </c>
      <c r="H489" s="753"/>
      <c r="I489" s="754"/>
      <c r="J489" s="784"/>
      <c r="K489" s="756">
        <f t="shared" si="2794"/>
        <v>0</v>
      </c>
      <c r="L489" s="174" t="e">
        <f t="shared" si="2795"/>
        <v>#DIV/0!</v>
      </c>
      <c r="M489" s="175" t="e">
        <f t="shared" si="2796"/>
        <v>#DIV/0!</v>
      </c>
      <c r="N489" s="176" t="e">
        <f t="shared" si="2797"/>
        <v>#DIV/0!</v>
      </c>
      <c r="O489" s="177" t="e">
        <f t="shared" si="2798"/>
        <v>#DIV/0!</v>
      </c>
      <c r="P489" s="757" t="str">
        <f>IF(H489&lt;&gt;"",IF(J489=K489,IF(H489="SI",IF(AND(I489&lt;=$DF$4,I489&gt;=($DF$4*0.9)),"CUMPLE","NO CUMPLE"),IF(I489=$DF$4,"CUMPLE","NO CUMPLE")),"NO CUMPLE"),"")</f>
        <v/>
      </c>
      <c r="Q489" s="179">
        <f t="shared" si="2799"/>
        <v>0</v>
      </c>
      <c r="R489" s="758" t="str">
        <f t="shared" ref="R489:R551" si="2839">IF(F489&lt;&gt;"",IF(G489="CUMPLE",IF(P489="CUMPLE",I489+J489,""),"RECHAZADO"),"")</f>
        <v/>
      </c>
      <c r="S489" s="758" t="str">
        <f t="shared" si="2801"/>
        <v/>
      </c>
      <c r="T489" s="759"/>
      <c r="U489" s="760"/>
      <c r="V489" s="155"/>
      <c r="W489" s="761"/>
      <c r="X489" s="762"/>
      <c r="Y489" s="763">
        <f>ROUND(W489*$DP$4,0)</f>
        <v>0</v>
      </c>
      <c r="Z489" s="763">
        <f t="shared" si="2802"/>
        <v>0</v>
      </c>
      <c r="AA489" s="1045"/>
      <c r="AB489" s="764" t="str">
        <f>IF(W489&lt;&gt;"",IF((Y489/$DP$4)/$DN$4&lt;=$AA$20,"CUMPLE","RECHAZADO"),"")</f>
        <v/>
      </c>
      <c r="AC489" s="765">
        <f t="shared" si="2804"/>
        <v>0</v>
      </c>
      <c r="AD489" s="765">
        <f t="shared" si="2805"/>
        <v>0</v>
      </c>
      <c r="AE489" s="759"/>
      <c r="AF489" s="761"/>
      <c r="AG489" s="763">
        <f>ROUND(AF489*$DQ$4,0)</f>
        <v>0</v>
      </c>
      <c r="AH489" s="1045"/>
      <c r="AI489" s="764" t="str">
        <f>IF(AF489&lt;&gt;"",IF(AG489/$DQ$4&lt;=$AH$20,"CUMPLE","RECHAZADO"),"")</f>
        <v/>
      </c>
      <c r="AJ489" s="759"/>
      <c r="AK489" s="761"/>
      <c r="AL489" s="763">
        <f>ROUND(AK489*$DR$4,0)</f>
        <v>0</v>
      </c>
      <c r="AM489" s="1045"/>
      <c r="AN489" s="764" t="str">
        <f>IF(AK489&lt;&gt;"",IF(AL489/$DR$4&lt;=$AM$20,"CUMPLE","RECHAZADO"),"")</f>
        <v/>
      </c>
      <c r="AO489" s="759"/>
      <c r="AP489" s="761"/>
      <c r="AQ489" s="763">
        <f>ROUND(AP489*$DS$4,0)</f>
        <v>0</v>
      </c>
      <c r="AR489" s="1045"/>
      <c r="AS489" s="764" t="str">
        <f>IF(AP489&lt;&gt;"",IF(AQ489/$DR$4&lt;=$AR$20,"CUMPLE","RECHAZADO"),"")</f>
        <v/>
      </c>
      <c r="AT489" s="766"/>
      <c r="AU489" s="767">
        <f t="shared" si="2809"/>
        <v>0</v>
      </c>
      <c r="AV489" s="753"/>
      <c r="AW489" s="768">
        <f t="shared" si="2810"/>
        <v>0</v>
      </c>
      <c r="AX489" s="768">
        <f t="shared" si="2811"/>
        <v>0</v>
      </c>
      <c r="AY489" s="768" t="str">
        <f t="shared" si="2812"/>
        <v xml:space="preserve"> </v>
      </c>
      <c r="AZ489" s="155"/>
      <c r="BA489" s="761"/>
      <c r="BB489" s="763">
        <f>ROUND(BA489*$DQ$4,0)</f>
        <v>0</v>
      </c>
      <c r="BC489" s="770">
        <f t="shared" ref="BC489" si="2840">$BC$4</f>
        <v>92828885</v>
      </c>
      <c r="BD489" s="164" t="str">
        <f t="shared" si="2814"/>
        <v/>
      </c>
      <c r="BE489" s="759"/>
      <c r="BF489" s="761"/>
      <c r="BG489" s="763">
        <f>ROUND(BF489*$DR$4,0)</f>
        <v>0</v>
      </c>
      <c r="BH489" s="763">
        <f t="shared" ref="BH489" si="2841">$BH$4</f>
        <v>924495218</v>
      </c>
      <c r="BI489" s="164" t="str">
        <f t="shared" si="2816"/>
        <v/>
      </c>
      <c r="BJ489" s="759"/>
      <c r="BK489" s="761"/>
      <c r="BL489" s="763">
        <f>ROUND(BK489*$DS$4,0)</f>
        <v>0</v>
      </c>
      <c r="BM489" s="1045"/>
      <c r="BN489" s="764" t="str">
        <f>IF(BK489&lt;&gt;"",IF((BL489/$DR$4)/$DN$4&lt;=$BM$20,"CUMPLE","RECHAZADO"),"")</f>
        <v/>
      </c>
      <c r="BO489" s="771"/>
      <c r="BP489" s="767">
        <f t="shared" si="2818"/>
        <v>0</v>
      </c>
      <c r="BQ489" s="753"/>
      <c r="BR489" s="768">
        <f t="shared" si="2819"/>
        <v>0</v>
      </c>
      <c r="BS489" s="768">
        <f t="shared" si="2820"/>
        <v>0</v>
      </c>
      <c r="BT489" s="768" t="str">
        <f t="shared" si="2821"/>
        <v xml:space="preserve"> </v>
      </c>
      <c r="BU489" s="155"/>
      <c r="BV489" s="753"/>
      <c r="BW489" s="753"/>
      <c r="BX489" s="772">
        <f t="shared" si="2822"/>
        <v>0</v>
      </c>
      <c r="BY489" s="772" t="str">
        <f>IF(BV489&lt;&gt;"",IF(AND(BV489/$DN$4&lt;=$BY$15,BV489/$DN$4&gt;=$BY$16),"CUMPLE","RECHAZADO"),"")</f>
        <v/>
      </c>
      <c r="BZ489" s="772">
        <f t="shared" si="2823"/>
        <v>0</v>
      </c>
      <c r="CA489" s="772">
        <f t="shared" si="2824"/>
        <v>0</v>
      </c>
      <c r="CB489" s="155"/>
      <c r="CC489" s="753"/>
      <c r="CD489" s="753"/>
      <c r="CE489" s="772">
        <f t="shared" si="2825"/>
        <v>0</v>
      </c>
      <c r="CF489" s="772" t="str">
        <f>IF(CC489&lt;&gt;"",IF(AND(CC489/$DN$4&lt;=$CF$15,CC489/$DS$4&gt;=$CF$16),"CUMPLE","RECHAZADO"),"")</f>
        <v/>
      </c>
      <c r="CG489" s="772">
        <f t="shared" si="2826"/>
        <v>0</v>
      </c>
      <c r="CH489" s="772">
        <f t="shared" si="2827"/>
        <v>0</v>
      </c>
      <c r="CI489" s="773"/>
      <c r="CJ489" s="774" t="str">
        <f t="shared" si="2828"/>
        <v/>
      </c>
      <c r="CK489" s="775">
        <f t="shared" si="2829"/>
        <v>0</v>
      </c>
      <c r="CL489" s="776" t="str">
        <f t="shared" si="2830"/>
        <v/>
      </c>
      <c r="CM489" s="155"/>
      <c r="CN489" s="777" t="str">
        <f t="shared" si="2831"/>
        <v/>
      </c>
      <c r="CO489" s="778">
        <f t="shared" si="2832"/>
        <v>0</v>
      </c>
      <c r="CP489" s="779" t="str">
        <f t="shared" si="2833"/>
        <v/>
      </c>
      <c r="CQ489" s="156"/>
      <c r="CR489" s="780">
        <f t="shared" si="2834"/>
        <v>0</v>
      </c>
      <c r="CS489" s="772">
        <f>(W489*$DP$4)+X489+(AF489*$DQ$4)+(AK489*$DR$4)+(AP489*$DS$4)+AV489+(BA489*$DQ$4)+(BF489*$DR$4)+(BK489*$DS$4)+BQ489+BV489+BW489+CC489+CD489</f>
        <v>0</v>
      </c>
      <c r="CT489" s="779">
        <f t="shared" si="2835"/>
        <v>0</v>
      </c>
      <c r="CU489" s="781"/>
      <c r="CV489" s="779" t="str">
        <f t="shared" si="2836"/>
        <v/>
      </c>
      <c r="DB489" s="782" t="str">
        <f t="shared" si="2837"/>
        <v/>
      </c>
      <c r="DC489" s="783"/>
    </row>
    <row r="490" spans="1:107" x14ac:dyDescent="0.25">
      <c r="A490" s="1039"/>
      <c r="B490" s="870">
        <v>3</v>
      </c>
      <c r="C490" s="1039"/>
      <c r="D490" s="726"/>
      <c r="E490" s="871"/>
      <c r="F490" s="872">
        <v>22660325900</v>
      </c>
      <c r="G490" s="873" t="str">
        <f t="shared" ref="G490" si="2842">IF(F490&lt;&gt;"",IF(F490=$DV$5,"CUMPLE","RECHAZADO"),"")</f>
        <v>CUMPLE</v>
      </c>
      <c r="H490" s="874" t="s">
        <v>1538</v>
      </c>
      <c r="I490" s="880">
        <v>20196034881</v>
      </c>
      <c r="J490" s="208">
        <v>383724663</v>
      </c>
      <c r="K490" s="173">
        <f t="shared" si="2794"/>
        <v>383724663</v>
      </c>
      <c r="L490" s="724" t="e">
        <f t="shared" si="2795"/>
        <v>#DIV/0!</v>
      </c>
      <c r="M490" s="175" t="e">
        <f t="shared" si="2796"/>
        <v>#DIV/0!</v>
      </c>
      <c r="N490" s="176" t="e">
        <f t="shared" si="2797"/>
        <v>#DIV/0!</v>
      </c>
      <c r="O490" s="177" t="e">
        <f t="shared" si="2798"/>
        <v>#DIV/0!</v>
      </c>
      <c r="P490" s="178" t="str">
        <f>IF(H490&lt;&gt;"",IF(J490=K490,IF(H490="SI",IF(AND(I490&lt;=$DF$5,I490&gt;=($DF$5*0.9)),"CUMPLE","NO CUMPLE"),IF(I490=$DF$5,"CUMPLE","NO CUMPLE")),"NO CUMPLE"),"")</f>
        <v>CUMPLE</v>
      </c>
      <c r="Q490" s="725">
        <f t="shared" si="2799"/>
        <v>0</v>
      </c>
      <c r="R490" s="180">
        <f t="shared" si="2839"/>
        <v>20579759544</v>
      </c>
      <c r="S490" s="180">
        <f t="shared" si="2801"/>
        <v>20196034881</v>
      </c>
      <c r="T490" s="209"/>
      <c r="U490" s="209"/>
      <c r="V490" s="871"/>
      <c r="W490" s="874">
        <v>1045910</v>
      </c>
      <c r="X490" s="876">
        <v>1589783</v>
      </c>
      <c r="Y490" s="184">
        <f>ROUND(W490*$DP$5,0)</f>
        <v>83672800</v>
      </c>
      <c r="Z490" s="184">
        <f t="shared" si="2802"/>
        <v>1589783</v>
      </c>
      <c r="AA490" s="1044"/>
      <c r="AB490" s="185" t="str">
        <f>IF(W490&lt;&gt;"",IF((Y490/$DP$5)/$DN$5&lt;=$AA$20,"CUMPLE","RECHAZADO"),"")</f>
        <v>CUMPLE</v>
      </c>
      <c r="AC490" s="186">
        <f t="shared" si="2804"/>
        <v>85262583</v>
      </c>
      <c r="AD490" s="186">
        <f t="shared" si="2805"/>
        <v>83672800</v>
      </c>
      <c r="AE490" s="209"/>
      <c r="AF490" s="874">
        <v>150000</v>
      </c>
      <c r="AG490" s="184">
        <f>ROUND(AF490*$DQ$5,0)</f>
        <v>1050000</v>
      </c>
      <c r="AH490" s="1044"/>
      <c r="AI490" s="185" t="str">
        <f>IF(AF490&lt;&gt;"",IF(AG490/$DQ$5&lt;=$AH$20,"CUMPLE","RECHAZADO"),"")</f>
        <v>CUMPLE</v>
      </c>
      <c r="AJ490" s="209"/>
      <c r="AK490" s="874">
        <v>120000</v>
      </c>
      <c r="AL490" s="184">
        <f>ROUND(AK490*$DR$5,0)</f>
        <v>9600000</v>
      </c>
      <c r="AM490" s="1044"/>
      <c r="AN490" s="185" t="str">
        <f>IF(AK490&lt;&gt;"",IF(AL490/$DR$5&lt;=$AM$20,"CUMPLE","RECHAZADO"),"")</f>
        <v>CUMPLE</v>
      </c>
      <c r="AO490" s="209"/>
      <c r="AP490" s="874"/>
      <c r="AQ490" s="184">
        <f>ROUND(AP490*$DS$5,0)</f>
        <v>0</v>
      </c>
      <c r="AR490" s="1044"/>
      <c r="AS490" s="185" t="str">
        <f>IF(AP490&lt;&gt;"",IF(AQ490/$DR$5&lt;=$AR$20,"CUMPLE","RECHAZADO"),"")</f>
        <v/>
      </c>
      <c r="AT490" s="185"/>
      <c r="AU490" s="194">
        <f t="shared" si="2809"/>
        <v>10650000</v>
      </c>
      <c r="AV490" s="874">
        <v>2023500</v>
      </c>
      <c r="AW490" s="877">
        <f t="shared" si="2810"/>
        <v>2023500</v>
      </c>
      <c r="AX490" s="877">
        <f t="shared" si="2811"/>
        <v>12673500</v>
      </c>
      <c r="AY490" s="877" t="str">
        <f t="shared" si="2812"/>
        <v>CUMPLE</v>
      </c>
      <c r="AZ490" s="871"/>
      <c r="BA490" s="874">
        <v>1892970</v>
      </c>
      <c r="BB490" s="184">
        <f>ROUND(BA490*$DQ$5,0)</f>
        <v>13250790</v>
      </c>
      <c r="BC490" s="184">
        <f t="shared" ref="BC490" si="2843">$BC$5</f>
        <v>123465503</v>
      </c>
      <c r="BD490" s="185" t="str">
        <f t="shared" si="2814"/>
        <v>CUMPLE</v>
      </c>
      <c r="BE490" s="209"/>
      <c r="BF490" s="874">
        <v>1778519</v>
      </c>
      <c r="BG490" s="184">
        <f>ROUND(BF490*$DR$5,0)</f>
        <v>142281520</v>
      </c>
      <c r="BH490" s="184">
        <f t="shared" ref="BH490" si="2844">$BH$5</f>
        <v>1325724320</v>
      </c>
      <c r="BI490" s="185" t="str">
        <f t="shared" si="2816"/>
        <v>CUMPLE</v>
      </c>
      <c r="BJ490" s="209"/>
      <c r="BK490" s="874"/>
      <c r="BL490" s="184">
        <f>ROUND(BK490*$DS$5,0)</f>
        <v>0</v>
      </c>
      <c r="BM490" s="1044"/>
      <c r="BN490" s="185" t="str">
        <f>IF(BK490&lt;&gt;"",IF((BL490/$DR$5)/$DN$5&lt;=$BM$20,"CUMPLE","RECHAZADO"),"")</f>
        <v/>
      </c>
      <c r="BO490" s="878"/>
      <c r="BP490" s="194">
        <f t="shared" si="2818"/>
        <v>155532310</v>
      </c>
      <c r="BQ490" s="874">
        <v>29551139</v>
      </c>
      <c r="BR490" s="877">
        <f t="shared" si="2819"/>
        <v>29551139</v>
      </c>
      <c r="BS490" s="877">
        <f t="shared" si="2820"/>
        <v>185083449</v>
      </c>
      <c r="BT490" s="877" t="str">
        <f t="shared" si="2821"/>
        <v>CUMPLE</v>
      </c>
      <c r="BU490" s="871"/>
      <c r="BV490" s="874">
        <v>130567660</v>
      </c>
      <c r="BW490" s="874">
        <v>2480786</v>
      </c>
      <c r="BX490" s="194">
        <f t="shared" si="2822"/>
        <v>2480786</v>
      </c>
      <c r="BY490" s="194" t="str">
        <f>IF(BV490&lt;&gt;"",IF(AND(BV490/$DN$5&lt;=$BY$15,BV490/$DN$5&gt;=$BY$16),"CUMPLE","RECHAZADO"),"")</f>
        <v>CUMPLE</v>
      </c>
      <c r="BZ490" s="194">
        <f t="shared" si="2823"/>
        <v>130567660</v>
      </c>
      <c r="CA490" s="194">
        <f t="shared" si="2824"/>
        <v>133048446</v>
      </c>
      <c r="CB490" s="871"/>
      <c r="CC490" s="874"/>
      <c r="CD490" s="874"/>
      <c r="CE490" s="194">
        <f t="shared" si="2825"/>
        <v>0</v>
      </c>
      <c r="CF490" s="194" t="str">
        <f>IF(CC490&lt;&gt;"",IF(AND(CC490/$DN$5&lt;=$CF$15,CC490/$DS$5&gt;=$CF$16),"CUMPLE","RECHAZADO"),"")</f>
        <v/>
      </c>
      <c r="CG490" s="194">
        <f t="shared" si="2826"/>
        <v>0</v>
      </c>
      <c r="CH490" s="194">
        <f t="shared" si="2827"/>
        <v>0</v>
      </c>
      <c r="CI490" s="194"/>
      <c r="CJ490" s="232">
        <f t="shared" si="2828"/>
        <v>20579759544</v>
      </c>
      <c r="CK490" s="197">
        <f t="shared" si="2829"/>
        <v>416067978</v>
      </c>
      <c r="CL490" s="232">
        <f t="shared" si="2830"/>
        <v>20995827522</v>
      </c>
      <c r="CM490" s="871"/>
      <c r="CN490" s="200">
        <f t="shared" si="2831"/>
        <v>20196034881</v>
      </c>
      <c r="CO490" s="200">
        <f t="shared" si="2832"/>
        <v>380422770</v>
      </c>
      <c r="CP490" s="200">
        <f t="shared" si="2833"/>
        <v>20576457651</v>
      </c>
      <c r="CQ490" s="871"/>
      <c r="CR490" s="194">
        <f t="shared" si="2834"/>
        <v>20579759544</v>
      </c>
      <c r="CS490" s="194">
        <f>(W490*$DP$5)+X490+(AF490*$DQ$5)+(AK490*$DR$5)+(AP490*$DS$5)+AV490+(BA490*$DQ$5)+(BF490*$DR$5)+(BK490*$DS$5)+BQ490+BV490+BW490+CC490+CD490</f>
        <v>416067978</v>
      </c>
      <c r="CT490" s="200">
        <f t="shared" si="2835"/>
        <v>20995827522</v>
      </c>
      <c r="CU490" s="874">
        <v>20995827522</v>
      </c>
      <c r="CV490" s="200" t="str">
        <f t="shared" si="2836"/>
        <v>OK</v>
      </c>
      <c r="CW490" s="136"/>
      <c r="DB490" s="879" t="str">
        <f t="shared" si="2837"/>
        <v>HABILITADO</v>
      </c>
      <c r="DC490" s="487"/>
    </row>
    <row r="491" spans="1:107" hidden="1" x14ac:dyDescent="0.25">
      <c r="A491" s="1041"/>
      <c r="B491" s="167">
        <v>4</v>
      </c>
      <c r="C491" s="1043"/>
      <c r="D491" s="220"/>
      <c r="E491" s="156"/>
      <c r="F491" s="168"/>
      <c r="G491" s="169" t="str">
        <f t="shared" ref="G491" si="2845">IF(F491&lt;&gt;"",IF(F491=$DV$6,"CUMPLE","RECHAZADO"),"")</f>
        <v/>
      </c>
      <c r="H491" s="170"/>
      <c r="I491" s="221"/>
      <c r="J491" s="172"/>
      <c r="K491" s="827">
        <f t="shared" si="2794"/>
        <v>0</v>
      </c>
      <c r="L491" s="174" t="e">
        <f t="shared" si="2795"/>
        <v>#DIV/0!</v>
      </c>
      <c r="M491" s="175" t="e">
        <f t="shared" si="2796"/>
        <v>#DIV/0!</v>
      </c>
      <c r="N491" s="176" t="e">
        <f t="shared" si="2797"/>
        <v>#DIV/0!</v>
      </c>
      <c r="O491" s="177" t="e">
        <f t="shared" si="2798"/>
        <v>#DIV/0!</v>
      </c>
      <c r="P491" s="179" t="str">
        <f>IF(H491&lt;&gt;"",IF(J491=K491,IF(H491="SI",IF(AND(I491&lt;=$DF$6,I491&gt;=($DF$6*0.9)),"CUMPLE","NO CUMPLE"),IF(I491=$DF$6,"CUMPLE","NO CUMPLE")),"NO CUMPLE"),"")</f>
        <v/>
      </c>
      <c r="Q491" s="179">
        <f t="shared" si="2799"/>
        <v>0</v>
      </c>
      <c r="R491" s="828" t="str">
        <f t="shared" si="2839"/>
        <v/>
      </c>
      <c r="S491" s="828" t="str">
        <f t="shared" si="2801"/>
        <v/>
      </c>
      <c r="T491" s="181"/>
      <c r="U491" s="182"/>
      <c r="V491" s="155"/>
      <c r="W491" s="170"/>
      <c r="X491" s="183"/>
      <c r="Y491" s="829">
        <f>ROUND(W491*$DP$6,0)</f>
        <v>0</v>
      </c>
      <c r="Z491" s="829">
        <f t="shared" si="2802"/>
        <v>0</v>
      </c>
      <c r="AA491" s="1045"/>
      <c r="AB491" s="244" t="str">
        <f>IF(W491&lt;&gt;"",IF((Y491/$DP$6)/$DN$6&lt;=$AA$20,"CUMPLE","RECHAZADO"),"")</f>
        <v/>
      </c>
      <c r="AC491" s="830">
        <f t="shared" si="2804"/>
        <v>0</v>
      </c>
      <c r="AD491" s="830">
        <f t="shared" si="2805"/>
        <v>0</v>
      </c>
      <c r="AE491" s="181"/>
      <c r="AF491" s="170"/>
      <c r="AG491" s="829">
        <f>ROUND(AF491*$DQ$6,0)</f>
        <v>0</v>
      </c>
      <c r="AH491" s="1045"/>
      <c r="AI491" s="244" t="str">
        <f>IF(AF491&lt;&gt;"",IF(AG491/$DQ$6&lt;=$AH$20,"CUMPLE","RECHAZADO"),"")</f>
        <v/>
      </c>
      <c r="AJ491" s="181"/>
      <c r="AK491" s="170"/>
      <c r="AL491" s="829">
        <f>ROUND(AK491*$DR$6,0)</f>
        <v>0</v>
      </c>
      <c r="AM491" s="1045"/>
      <c r="AN491" s="244" t="str">
        <f>IF(AK491&lt;&gt;"",IF(AL491/$DR$6&lt;=$AM$20,"CUMPLE","RECHAZADO"),"")</f>
        <v/>
      </c>
      <c r="AO491" s="181"/>
      <c r="AP491" s="170"/>
      <c r="AQ491" s="829">
        <f>ROUND(AP491*$DS$6,0)</f>
        <v>0</v>
      </c>
      <c r="AR491" s="1045"/>
      <c r="AS491" s="244" t="str">
        <f>IF(AP491&lt;&gt;"",IF(AQ491/$DR$6&lt;=$AR$20,"CUMPLE","RECHAZADO"),"")</f>
        <v/>
      </c>
      <c r="AT491" s="187"/>
      <c r="AU491" s="831">
        <f t="shared" si="2809"/>
        <v>0</v>
      </c>
      <c r="AV491" s="170"/>
      <c r="AW491" s="832">
        <f t="shared" si="2810"/>
        <v>0</v>
      </c>
      <c r="AX491" s="832">
        <f t="shared" si="2811"/>
        <v>0</v>
      </c>
      <c r="AY491" s="832" t="str">
        <f>IF(AV491&lt;&gt;"",IF(AN491="CUMPLE","CUMPLE","NO CUMPLE"),"")</f>
        <v/>
      </c>
      <c r="AZ491" s="155"/>
      <c r="BA491" s="170"/>
      <c r="BB491" s="829">
        <f>ROUND(BA491*$DQ$6,0)</f>
        <v>0</v>
      </c>
      <c r="BC491" s="834">
        <f t="shared" ref="BC491" si="2846">$BC$6</f>
        <v>599037720</v>
      </c>
      <c r="BD491" s="729" t="str">
        <f t="shared" si="2814"/>
        <v/>
      </c>
      <c r="BE491" s="181"/>
      <c r="BF491" s="170"/>
      <c r="BG491" s="829">
        <f>ROUND(BF491*$DR$6,0)</f>
        <v>0</v>
      </c>
      <c r="BH491" s="829">
        <f t="shared" ref="BH491" si="2847">$BH$6</f>
        <v>1500854400</v>
      </c>
      <c r="BI491" s="729" t="str">
        <f t="shared" si="2816"/>
        <v/>
      </c>
      <c r="BJ491" s="181"/>
      <c r="BK491" s="170"/>
      <c r="BL491" s="829">
        <f>ROUND(BK491*$DS$6,0)</f>
        <v>0</v>
      </c>
      <c r="BM491" s="1045"/>
      <c r="BN491" s="244" t="str">
        <f>IF(BK491&lt;&gt;"",IF((BL491/$DR$6)/$DN$6&lt;=$BM$20,"CUMPLE","RECHAZADO"),"")</f>
        <v/>
      </c>
      <c r="BO491" s="193"/>
      <c r="BP491" s="831">
        <f t="shared" si="2818"/>
        <v>0</v>
      </c>
      <c r="BQ491" s="170"/>
      <c r="BR491" s="832">
        <f t="shared" si="2819"/>
        <v>0</v>
      </c>
      <c r="BS491" s="832">
        <f t="shared" si="2820"/>
        <v>0</v>
      </c>
      <c r="BT491" s="832" t="str">
        <f>IF(BQ491&lt;&gt;"",IF(BI491="CUMPLE","CUMPLE","NO CUMPLE"),"")</f>
        <v/>
      </c>
      <c r="BU491" s="155"/>
      <c r="BV491" s="170"/>
      <c r="BW491" s="170"/>
      <c r="BX491" s="835">
        <f t="shared" si="2822"/>
        <v>0</v>
      </c>
      <c r="BY491" s="835" t="str">
        <f>IF(BV491&lt;&gt;"",IF(AND(BV491/$DN$6&lt;=$BY$15,BV491/$DN$6&gt;=$BY$16),"CUMPLE","RECHAZADO"),"")</f>
        <v/>
      </c>
      <c r="BZ491" s="835">
        <f t="shared" si="2823"/>
        <v>0</v>
      </c>
      <c r="CA491" s="835">
        <f t="shared" si="2824"/>
        <v>0</v>
      </c>
      <c r="CB491" s="155"/>
      <c r="CC491" s="170"/>
      <c r="CD491" s="170"/>
      <c r="CE491" s="835">
        <f t="shared" si="2825"/>
        <v>0</v>
      </c>
      <c r="CF491" s="835" t="str">
        <f>IF(CC491&lt;&gt;"",IF(AND(CC491/$DN$6&lt;=$CF$15,CC491/$DS$6&gt;=$CF$16),"CUMPLE","RECHAZADO"),"")</f>
        <v/>
      </c>
      <c r="CG491" s="835">
        <f t="shared" si="2826"/>
        <v>0</v>
      </c>
      <c r="CH491" s="835">
        <f t="shared" si="2827"/>
        <v>0</v>
      </c>
      <c r="CI491" s="195"/>
      <c r="CJ491" s="86" t="str">
        <f t="shared" si="2828"/>
        <v/>
      </c>
      <c r="CK491" s="836">
        <f t="shared" si="2829"/>
        <v>0</v>
      </c>
      <c r="CL491" s="837" t="str">
        <f t="shared" si="2830"/>
        <v/>
      </c>
      <c r="CM491" s="155"/>
      <c r="CN491" s="838" t="str">
        <f t="shared" si="2831"/>
        <v/>
      </c>
      <c r="CO491" s="839">
        <f t="shared" si="2832"/>
        <v>0</v>
      </c>
      <c r="CP491" s="840" t="str">
        <f t="shared" si="2833"/>
        <v/>
      </c>
      <c r="CQ491" s="156"/>
      <c r="CR491" s="841">
        <f t="shared" si="2834"/>
        <v>0</v>
      </c>
      <c r="CS491" s="835">
        <f>(W491*$DP$6)+X491+(AF491*$DQ$6)+(AK491*$DR$6)+(AP491*$DS$6)+AV491+(BA491*$DQ$6)+(BF491*$DR$6)+(BK491*$DS$6)+BQ491+BV491+BW491+CC491+CD491</f>
        <v>0</v>
      </c>
      <c r="CT491" s="840">
        <f t="shared" si="2835"/>
        <v>0</v>
      </c>
      <c r="CU491" s="842"/>
      <c r="CV491" s="840" t="str">
        <f t="shared" si="2836"/>
        <v/>
      </c>
      <c r="DB491" s="843" t="str">
        <f t="shared" si="2837"/>
        <v/>
      </c>
      <c r="DC491" s="844"/>
    </row>
    <row r="492" spans="1:107" hidden="1" x14ac:dyDescent="0.25">
      <c r="A492" s="1042"/>
      <c r="B492" s="750">
        <v>5</v>
      </c>
      <c r="C492" s="1043"/>
      <c r="D492" s="220"/>
      <c r="E492" s="156"/>
      <c r="F492" s="751"/>
      <c r="G492" s="752" t="str">
        <f t="shared" ref="G492" si="2848">IF(F492&lt;&gt;"",IF(F492=$DV$7,"CUMPLE","RECHAZADO"),"")</f>
        <v/>
      </c>
      <c r="H492" s="753"/>
      <c r="I492" s="754"/>
      <c r="J492" s="784"/>
      <c r="K492" s="756">
        <f t="shared" si="2794"/>
        <v>0</v>
      </c>
      <c r="L492" s="174" t="e">
        <f t="shared" si="2795"/>
        <v>#DIV/0!</v>
      </c>
      <c r="M492" s="175" t="e">
        <f t="shared" si="2796"/>
        <v>#DIV/0!</v>
      </c>
      <c r="N492" s="176" t="e">
        <f t="shared" si="2797"/>
        <v>#DIV/0!</v>
      </c>
      <c r="O492" s="177" t="e">
        <f t="shared" si="2798"/>
        <v>#DIV/0!</v>
      </c>
      <c r="P492" s="757" t="str">
        <f>IF(H492&lt;&gt;"",IF(J492=K492,IF(H492="SI",IF(AND(I492&lt;=$DF$7,I492&gt;=($DF$7*0.9)),"CUMPLE","NO CUMPLE"),IF(I492=$DF$7,"CUMPLE","NO CUMPLE")),"NO CUMPLE"),"")</f>
        <v/>
      </c>
      <c r="Q492" s="179">
        <f t="shared" si="2799"/>
        <v>0</v>
      </c>
      <c r="R492" s="758" t="str">
        <f t="shared" si="2839"/>
        <v/>
      </c>
      <c r="S492" s="758" t="str">
        <f t="shared" si="2801"/>
        <v/>
      </c>
      <c r="T492" s="759"/>
      <c r="U492" s="760"/>
      <c r="V492" s="155"/>
      <c r="W492" s="761"/>
      <c r="X492" s="762"/>
      <c r="Y492" s="763">
        <f>ROUND(W492*$DP$7,0)</f>
        <v>0</v>
      </c>
      <c r="Z492" s="763">
        <f t="shared" si="2802"/>
        <v>0</v>
      </c>
      <c r="AA492" s="1045"/>
      <c r="AB492" s="764" t="str">
        <f>IF(W492&lt;&gt;"",IF((Y492/$DP$7)/$DN$7&lt;=$AA$20,"CUMPLE","RECHAZADO"),"")</f>
        <v/>
      </c>
      <c r="AC492" s="765">
        <f t="shared" si="2804"/>
        <v>0</v>
      </c>
      <c r="AD492" s="765">
        <f t="shared" si="2805"/>
        <v>0</v>
      </c>
      <c r="AE492" s="759"/>
      <c r="AF492" s="761"/>
      <c r="AG492" s="763">
        <f>ROUND(AF492*$DQ$7,0)</f>
        <v>0</v>
      </c>
      <c r="AH492" s="1045"/>
      <c r="AI492" s="764" t="str">
        <f>IF(AF492&lt;&gt;"",IF(AG492/$DQ$7&lt;=$AH$20,"CUMPLE","RECHAZADO"),"")</f>
        <v/>
      </c>
      <c r="AJ492" s="759"/>
      <c r="AK492" s="761"/>
      <c r="AL492" s="763">
        <f>ROUND(AK492*$DR$7,0)</f>
        <v>0</v>
      </c>
      <c r="AM492" s="1045"/>
      <c r="AN492" s="764" t="str">
        <f>IF(AK492&lt;&gt;"",IF(AL492/$DR$7&lt;=$AM$20,"CUMPLE","RECHAZADO"),"")</f>
        <v/>
      </c>
      <c r="AO492" s="759"/>
      <c r="AP492" s="761"/>
      <c r="AQ492" s="763">
        <f>ROUND(AP492*$DS$7,0)</f>
        <v>0</v>
      </c>
      <c r="AR492" s="1045"/>
      <c r="AS492" s="764" t="str">
        <f>IF(AP492&lt;&gt;"",IF(AQ492/$DR$7&lt;=$AR$20,"CUMPLE","RECHAZADO"),"")</f>
        <v/>
      </c>
      <c r="AT492" s="766"/>
      <c r="AU492" s="767">
        <f t="shared" si="2809"/>
        <v>0</v>
      </c>
      <c r="AV492" s="753"/>
      <c r="AW492" s="768">
        <f t="shared" si="2810"/>
        <v>0</v>
      </c>
      <c r="AX492" s="768">
        <f t="shared" si="2811"/>
        <v>0</v>
      </c>
      <c r="AY492" s="768" t="str">
        <f>IF(AV492&lt;&gt;"",IF(AI492="CUMPLE",IF(AN492="CUMPLE","CUMPLE","NO CUMPLE"),"NO CUMPLE")," ")</f>
        <v xml:space="preserve"> </v>
      </c>
      <c r="AZ492" s="155"/>
      <c r="BA492" s="761"/>
      <c r="BB492" s="763">
        <f>ROUND(BA492*$DQ$7,0)</f>
        <v>0</v>
      </c>
      <c r="BC492" s="770">
        <f t="shared" ref="BC492" si="2849">$BC$7</f>
        <v>512088380</v>
      </c>
      <c r="BD492" s="164" t="str">
        <f t="shared" si="2814"/>
        <v/>
      </c>
      <c r="BE492" s="759"/>
      <c r="BF492" s="761"/>
      <c r="BG492" s="763">
        <f>ROUND(BF492*$DR$7,0)</f>
        <v>0</v>
      </c>
      <c r="BH492" s="763">
        <f t="shared" ref="BH492" si="2850">$BH$7</f>
        <v>1342093772</v>
      </c>
      <c r="BI492" s="164" t="str">
        <f t="shared" si="2816"/>
        <v/>
      </c>
      <c r="BJ492" s="759"/>
      <c r="BK492" s="761"/>
      <c r="BL492" s="763">
        <f>ROUND(BK492*$DS$7,0)</f>
        <v>0</v>
      </c>
      <c r="BM492" s="1045"/>
      <c r="BN492" s="764" t="str">
        <f>IF(BK492&lt;&gt;"",IF((BL492/$DR$7)/$DN$7&lt;=$BM$20,"CUMPLE","RECHAZADO"),"")</f>
        <v/>
      </c>
      <c r="BO492" s="771"/>
      <c r="BP492" s="767">
        <f t="shared" si="2818"/>
        <v>0</v>
      </c>
      <c r="BQ492" s="753"/>
      <c r="BR492" s="768">
        <f t="shared" si="2819"/>
        <v>0</v>
      </c>
      <c r="BS492" s="768">
        <f t="shared" si="2820"/>
        <v>0</v>
      </c>
      <c r="BT492" s="768" t="str">
        <f>IF(BQ492&lt;&gt;"",IF(BD492="CUMPLE",IF(BI492="CUMPLE","CUMPLE","NO CUMPLE"),"NO CUMPLE")," ")</f>
        <v xml:space="preserve"> </v>
      </c>
      <c r="BU492" s="155"/>
      <c r="BV492" s="753"/>
      <c r="BW492" s="753"/>
      <c r="BX492" s="772">
        <f t="shared" si="2822"/>
        <v>0</v>
      </c>
      <c r="BY492" s="772" t="str">
        <f>IF(BV492&lt;&gt;"",IF(AND(BV492/$DN$7&lt;=$BY$15,BV492/$DN$7&gt;=$BY$16),"CUMPLE","RECHAZADO"),"")</f>
        <v/>
      </c>
      <c r="BZ492" s="772">
        <f t="shared" si="2823"/>
        <v>0</v>
      </c>
      <c r="CA492" s="772">
        <f t="shared" si="2824"/>
        <v>0</v>
      </c>
      <c r="CB492" s="155"/>
      <c r="CC492" s="753"/>
      <c r="CD492" s="753"/>
      <c r="CE492" s="772">
        <f t="shared" si="2825"/>
        <v>0</v>
      </c>
      <c r="CF492" s="772" t="str">
        <f>IF(CC492&lt;&gt;"",IF(AND(CC492/$DN$7&lt;=$CF$15,CC492/$DS$7&gt;=$CF$16),"CUMPLE","RECHAZADO"),"")</f>
        <v/>
      </c>
      <c r="CG492" s="772">
        <f t="shared" si="2826"/>
        <v>0</v>
      </c>
      <c r="CH492" s="772">
        <f t="shared" si="2827"/>
        <v>0</v>
      </c>
      <c r="CI492" s="773"/>
      <c r="CJ492" s="774" t="str">
        <f t="shared" si="2828"/>
        <v/>
      </c>
      <c r="CK492" s="775">
        <f t="shared" si="2829"/>
        <v>0</v>
      </c>
      <c r="CL492" s="776" t="str">
        <f t="shared" si="2830"/>
        <v/>
      </c>
      <c r="CM492" s="155"/>
      <c r="CN492" s="777" t="str">
        <f t="shared" si="2831"/>
        <v/>
      </c>
      <c r="CO492" s="778">
        <f t="shared" si="2832"/>
        <v>0</v>
      </c>
      <c r="CP492" s="779" t="str">
        <f t="shared" si="2833"/>
        <v/>
      </c>
      <c r="CQ492" s="156"/>
      <c r="CR492" s="780">
        <f t="shared" si="2834"/>
        <v>0</v>
      </c>
      <c r="CS492" s="772">
        <f>(W492*$DP$7)+X492+(AF492*$DQ$7)+(AK492*$DR$7)+(AP492*$DS$7)+AV492+(BA492*$DQ$7)+(BF492*$DR$7)+(BK492*$DS$7)+BQ492+BV492+BW492+CC492+CD492</f>
        <v>0</v>
      </c>
      <c r="CT492" s="779">
        <f t="shared" si="2835"/>
        <v>0</v>
      </c>
      <c r="CU492" s="781"/>
      <c r="CV492" s="779" t="str">
        <f t="shared" si="2836"/>
        <v/>
      </c>
      <c r="DB492" s="782" t="str">
        <f t="shared" si="2837"/>
        <v/>
      </c>
      <c r="DC492" s="783"/>
    </row>
    <row r="493" spans="1:107" x14ac:dyDescent="0.25">
      <c r="A493" s="1039"/>
      <c r="B493" s="870">
        <v>6</v>
      </c>
      <c r="C493" s="1039"/>
      <c r="D493" s="726"/>
      <c r="E493" s="871"/>
      <c r="F493" s="872">
        <v>26104086008</v>
      </c>
      <c r="G493" s="873" t="str">
        <f t="shared" ref="G493" si="2851">IF(F493&lt;&gt;"",IF(F493=$DV$8,"CUMPLE","RECHAZADO"),"")</f>
        <v>CUMPLE</v>
      </c>
      <c r="H493" s="874" t="s">
        <v>1538</v>
      </c>
      <c r="I493" s="880">
        <v>23701756967</v>
      </c>
      <c r="J493" s="208">
        <v>450333382</v>
      </c>
      <c r="K493" s="173">
        <f t="shared" si="2794"/>
        <v>450333382</v>
      </c>
      <c r="L493" s="724" t="e">
        <f t="shared" si="2795"/>
        <v>#DIV/0!</v>
      </c>
      <c r="M493" s="175" t="e">
        <f t="shared" si="2796"/>
        <v>#DIV/0!</v>
      </c>
      <c r="N493" s="176" t="e">
        <f t="shared" si="2797"/>
        <v>#DIV/0!</v>
      </c>
      <c r="O493" s="177" t="e">
        <f t="shared" si="2798"/>
        <v>#DIV/0!</v>
      </c>
      <c r="P493" s="178" t="str">
        <f>IF(H493&lt;&gt;"",IF(J493=K493,IF(H493="SI",IF(AND(I493&lt;=$DF$8,I493&gt;=($DF$8*0.9)),"CUMPLE","NO CUMPLE"),IF(I493=$DF$8,"CUMPLE","NO CUMPLE")),"NO CUMPLE"),"")</f>
        <v>CUMPLE</v>
      </c>
      <c r="Q493" s="725">
        <f t="shared" si="2799"/>
        <v>0</v>
      </c>
      <c r="R493" s="180">
        <f t="shared" si="2839"/>
        <v>24152090349</v>
      </c>
      <c r="S493" s="180">
        <f t="shared" si="2801"/>
        <v>23701756967</v>
      </c>
      <c r="T493" s="209"/>
      <c r="U493" s="209"/>
      <c r="V493" s="871"/>
      <c r="W493" s="874">
        <v>1047650</v>
      </c>
      <c r="X493" s="876">
        <v>1154510</v>
      </c>
      <c r="Y493" s="184">
        <f>ROUND(W493*$DP$8,0)</f>
        <v>60763700</v>
      </c>
      <c r="Z493" s="184">
        <f t="shared" si="2802"/>
        <v>1154510</v>
      </c>
      <c r="AA493" s="1044"/>
      <c r="AB493" s="185" t="str">
        <f>IF(W493&lt;&gt;"",IF((Y493/$DP$8)/$DN$8&lt;=$AA$20,"CUMPLE","RECHAZADO"),"")</f>
        <v>CUMPLE</v>
      </c>
      <c r="AC493" s="186">
        <f t="shared" si="2804"/>
        <v>61918210</v>
      </c>
      <c r="AD493" s="186">
        <f t="shared" si="2805"/>
        <v>60763700</v>
      </c>
      <c r="AE493" s="209"/>
      <c r="AF493" s="874">
        <v>149000</v>
      </c>
      <c r="AG493" s="184">
        <f>ROUND(AF493*$DQ$8,0)</f>
        <v>2086000</v>
      </c>
      <c r="AH493" s="1044"/>
      <c r="AI493" s="185" t="str">
        <f>IF(AF493&lt;&gt;"",IF(AG493/$DQ$8&lt;=$AH$20,"CUMPLE","RECHAZADO"),"")</f>
        <v>CUMPLE</v>
      </c>
      <c r="AJ493" s="209"/>
      <c r="AK493" s="874">
        <v>119000</v>
      </c>
      <c r="AL493" s="184">
        <f>ROUND(AK493*$DR$8,0)</f>
        <v>6902000</v>
      </c>
      <c r="AM493" s="1044"/>
      <c r="AN493" s="185" t="str">
        <f>IF(AK493&lt;&gt;"",IF(AL493/$DR$8&lt;=$AM$20,"CUMPLE","RECHAZADO"),"")</f>
        <v>CUMPLE</v>
      </c>
      <c r="AO493" s="209"/>
      <c r="AP493" s="874"/>
      <c r="AQ493" s="184">
        <f>ROUND(AP493*$DS$8,0)</f>
        <v>0</v>
      </c>
      <c r="AR493" s="1044"/>
      <c r="AS493" s="185" t="str">
        <f>IF(AP493&lt;&gt;"",IF(AQ493/$DR$8&lt;=$AR$20,"CUMPLE","RECHAZADO"),"")</f>
        <v/>
      </c>
      <c r="AT493" s="185"/>
      <c r="AU493" s="194">
        <f t="shared" si="2809"/>
        <v>8988000</v>
      </c>
      <c r="AV493" s="874">
        <v>1707720</v>
      </c>
      <c r="AW493" s="877">
        <f t="shared" si="2810"/>
        <v>1707720</v>
      </c>
      <c r="AX493" s="877">
        <f t="shared" si="2811"/>
        <v>10695720</v>
      </c>
      <c r="AY493" s="877" t="str">
        <f>IF(AV493&lt;&gt;"",IF(AN493="CUMPLE","CUMPLE","NO CUMPLE"),"")</f>
        <v>CUMPLE</v>
      </c>
      <c r="AZ493" s="871"/>
      <c r="BA493" s="874">
        <v>1896110</v>
      </c>
      <c r="BB493" s="184">
        <f>ROUND(BA493*$DQ$8,0)</f>
        <v>26545540</v>
      </c>
      <c r="BC493" s="184">
        <f t="shared" ref="BC493" si="2852">$BC$8</f>
        <v>282572794</v>
      </c>
      <c r="BD493" s="185" t="str">
        <f t="shared" si="2814"/>
        <v>CUMPLE</v>
      </c>
      <c r="BE493" s="209"/>
      <c r="BF493" s="874">
        <v>1781473</v>
      </c>
      <c r="BG493" s="184">
        <f>ROUND(BF493*$DR$8,0)</f>
        <v>103325434</v>
      </c>
      <c r="BH493" s="184">
        <f t="shared" ref="BH493" si="2853">$BH$8</f>
        <v>1099881666</v>
      </c>
      <c r="BI493" s="185" t="str">
        <f t="shared" si="2816"/>
        <v>CUMPLE</v>
      </c>
      <c r="BJ493" s="209"/>
      <c r="BK493" s="874"/>
      <c r="BL493" s="184">
        <f>ROUND(BK493*$DS$8,0)</f>
        <v>0</v>
      </c>
      <c r="BM493" s="1044"/>
      <c r="BN493" s="185" t="str">
        <f>IF(BK493&lt;&gt;"",IF((BL493/$DR$8)/$DN$8&lt;=$BM$20,"CUMPLE","RECHAZADO"),"")</f>
        <v/>
      </c>
      <c r="BO493" s="878"/>
      <c r="BP493" s="194">
        <f t="shared" si="2818"/>
        <v>129870974</v>
      </c>
      <c r="BQ493" s="874">
        <v>24675485</v>
      </c>
      <c r="BR493" s="877">
        <f t="shared" si="2819"/>
        <v>24675485</v>
      </c>
      <c r="BS493" s="877">
        <f t="shared" si="2820"/>
        <v>154546459</v>
      </c>
      <c r="BT493" s="877" t="str">
        <f>IF(BQ493&lt;&gt;"",IF(BI493="CUMPLE","CUMPLE","NO CUMPLE"),"")</f>
        <v>CUMPLE</v>
      </c>
      <c r="BU493" s="871"/>
      <c r="BV493" s="874">
        <v>130097966</v>
      </c>
      <c r="BW493" s="874">
        <v>2471861</v>
      </c>
      <c r="BX493" s="194">
        <f t="shared" si="2822"/>
        <v>2471861</v>
      </c>
      <c r="BY493" s="194" t="str">
        <f>IF(BV493&lt;&gt;"",IF(AND(BV493/$DN$8&lt;=$BY$15,BV493/$DN$8&gt;=$BY$16),"CUMPLE","RECHAZADO"),"")</f>
        <v>CUMPLE</v>
      </c>
      <c r="BZ493" s="194">
        <f t="shared" si="2823"/>
        <v>130097966</v>
      </c>
      <c r="CA493" s="194">
        <f t="shared" si="2824"/>
        <v>132569827</v>
      </c>
      <c r="CB493" s="871"/>
      <c r="CC493" s="874"/>
      <c r="CD493" s="874"/>
      <c r="CE493" s="194">
        <f t="shared" si="2825"/>
        <v>0</v>
      </c>
      <c r="CF493" s="194" t="str">
        <f>IF(CC493&lt;&gt;"",IF(AND(CC493/$DN$8&lt;=$CF$15,CC493/$DS$8&gt;=$CF$16),"CUMPLE","RECHAZADO"),"")</f>
        <v/>
      </c>
      <c r="CG493" s="194">
        <f t="shared" si="2826"/>
        <v>0</v>
      </c>
      <c r="CH493" s="194">
        <f t="shared" si="2827"/>
        <v>0</v>
      </c>
      <c r="CI493" s="194"/>
      <c r="CJ493" s="232">
        <f t="shared" si="2828"/>
        <v>24152090349</v>
      </c>
      <c r="CK493" s="197">
        <f t="shared" si="2829"/>
        <v>359730216</v>
      </c>
      <c r="CL493" s="232">
        <f t="shared" si="2830"/>
        <v>24511820565</v>
      </c>
      <c r="CM493" s="871"/>
      <c r="CN493" s="200">
        <f t="shared" si="2831"/>
        <v>23701756967</v>
      </c>
      <c r="CO493" s="200">
        <f t="shared" si="2832"/>
        <v>329720640</v>
      </c>
      <c r="CP493" s="200">
        <f t="shared" si="2833"/>
        <v>24031477607</v>
      </c>
      <c r="CQ493" s="871"/>
      <c r="CR493" s="194">
        <f t="shared" si="2834"/>
        <v>24152090349</v>
      </c>
      <c r="CS493" s="194">
        <f>(W493*$DP$8)+X493+(AF493*$DQ$8)+(AK493*$DR$8)+(AP493*$DS$8)+AV493+(BA493*$DQ$8)+(BF493*$DR$8)+(BK493*$DS$8)+BQ493+BV493+BW493+CC493+CD493</f>
        <v>359730216</v>
      </c>
      <c r="CT493" s="200">
        <f t="shared" si="2835"/>
        <v>24511820565</v>
      </c>
      <c r="CU493" s="874">
        <v>24511820565</v>
      </c>
      <c r="CV493" s="200" t="str">
        <f t="shared" si="2836"/>
        <v>OK</v>
      </c>
      <c r="CW493" s="136"/>
      <c r="DB493" s="879" t="str">
        <f t="shared" si="2837"/>
        <v>HABILITADO</v>
      </c>
      <c r="DC493" s="487"/>
    </row>
    <row r="494" spans="1:107" hidden="1" x14ac:dyDescent="0.25">
      <c r="A494" s="1041"/>
      <c r="B494" s="167">
        <v>7</v>
      </c>
      <c r="C494" s="1043"/>
      <c r="D494" s="220"/>
      <c r="E494" s="156"/>
      <c r="F494" s="168"/>
      <c r="G494" s="169" t="str">
        <f t="shared" ref="G494" si="2854">IF(F494&lt;&gt;"",IF(F494=$DV$9,"CUMPLE","RECHAZADO"),"")</f>
        <v/>
      </c>
      <c r="H494" s="170"/>
      <c r="I494" s="221"/>
      <c r="J494" s="172"/>
      <c r="K494" s="827">
        <f t="shared" si="2794"/>
        <v>0</v>
      </c>
      <c r="L494" s="174" t="e">
        <f t="shared" si="2795"/>
        <v>#DIV/0!</v>
      </c>
      <c r="M494" s="175" t="e">
        <f t="shared" si="2796"/>
        <v>#DIV/0!</v>
      </c>
      <c r="N494" s="176" t="e">
        <f t="shared" si="2797"/>
        <v>#DIV/0!</v>
      </c>
      <c r="O494" s="177" t="e">
        <f t="shared" si="2798"/>
        <v>#DIV/0!</v>
      </c>
      <c r="P494" s="179" t="str">
        <f>IF(H494&lt;&gt;"",IF(J494=K494,IF(H494="SI",IF(AND(I494&lt;=$DF$9,I494&gt;=($DF$9*0.9)),"CUMPLE","NO CUMPLE"),IF(I494=$DF$9,"CUMPLE","NO CUMPLE")),"NO CUMPLE"),"")</f>
        <v/>
      </c>
      <c r="Q494" s="179">
        <f t="shared" si="2799"/>
        <v>0</v>
      </c>
      <c r="R494" s="828" t="str">
        <f t="shared" si="2839"/>
        <v/>
      </c>
      <c r="S494" s="828" t="str">
        <f t="shared" si="2801"/>
        <v/>
      </c>
      <c r="T494" s="181"/>
      <c r="U494" s="182"/>
      <c r="V494" s="155"/>
      <c r="W494" s="170"/>
      <c r="X494" s="183"/>
      <c r="Y494" s="829">
        <f>ROUND(W494*$DP$9,0)</f>
        <v>0</v>
      </c>
      <c r="Z494" s="829">
        <f t="shared" si="2802"/>
        <v>0</v>
      </c>
      <c r="AA494" s="1045"/>
      <c r="AB494" s="244" t="str">
        <f>IF(W494&lt;&gt;"",IF((Y494/$DP$9)/$DN$9&lt;=$AA$20,"CUMPLE","RECHAZADO"),"")</f>
        <v/>
      </c>
      <c r="AC494" s="830">
        <f t="shared" si="2804"/>
        <v>0</v>
      </c>
      <c r="AD494" s="830">
        <f t="shared" si="2805"/>
        <v>0</v>
      </c>
      <c r="AE494" s="181"/>
      <c r="AF494" s="170"/>
      <c r="AG494" s="829">
        <f>ROUND(AF494*$DQ$9,0)</f>
        <v>0</v>
      </c>
      <c r="AH494" s="1045"/>
      <c r="AI494" s="244" t="str">
        <f>IF(AF494&lt;&gt;"",IF(AG494/$DQ$9&lt;=$AH$20,"CUMPLE","RECHAZADO"),"")</f>
        <v/>
      </c>
      <c r="AJ494" s="181"/>
      <c r="AK494" s="170"/>
      <c r="AL494" s="829">
        <f>ROUND(AK494*$DR$9,0)</f>
        <v>0</v>
      </c>
      <c r="AM494" s="1045"/>
      <c r="AN494" s="244" t="str">
        <f>IF(AK494&lt;&gt;"",IF(AL494/$DR$9&lt;=$AM$20,"CUMPLE","RECHAZADO"),"")</f>
        <v/>
      </c>
      <c r="AO494" s="181"/>
      <c r="AP494" s="170"/>
      <c r="AQ494" s="829">
        <f>ROUND(AP494*$DS$9,0)</f>
        <v>0</v>
      </c>
      <c r="AR494" s="1045"/>
      <c r="AS494" s="244" t="str">
        <f>IF(AP494&lt;&gt;"",IF(AQ494/$DR$9&lt;=$AR$20,"CUMPLE","RECHAZADO"),"")</f>
        <v/>
      </c>
      <c r="AT494" s="187"/>
      <c r="AU494" s="831">
        <f t="shared" si="2809"/>
        <v>0</v>
      </c>
      <c r="AV494" s="170"/>
      <c r="AW494" s="832">
        <f t="shared" si="2810"/>
        <v>0</v>
      </c>
      <c r="AX494" s="832">
        <f t="shared" si="2811"/>
        <v>0</v>
      </c>
      <c r="AY494" s="832" t="str">
        <f t="shared" ref="AY494:AY498" si="2855">IF(AV494&lt;&gt;"",IF(AI494="CUMPLE",IF(AN494="CUMPLE","CUMPLE","NO CUMPLE"),"NO CUMPLE")," ")</f>
        <v xml:space="preserve"> </v>
      </c>
      <c r="AZ494" s="155"/>
      <c r="BA494" s="170"/>
      <c r="BB494" s="829">
        <f>ROUND(BA494*$DQ$9,0)</f>
        <v>0</v>
      </c>
      <c r="BC494" s="834">
        <f t="shared" ref="BC494" si="2856">$BC$9</f>
        <v>498219200</v>
      </c>
      <c r="BD494" s="729" t="str">
        <f t="shared" si="2814"/>
        <v/>
      </c>
      <c r="BE494" s="181"/>
      <c r="BF494" s="170"/>
      <c r="BG494" s="829">
        <f>ROUND(BF494*$DR$9,0)</f>
        <v>0</v>
      </c>
      <c r="BH494" s="829">
        <f t="shared" ref="BH494" si="2857">$BH$9</f>
        <v>1243383400</v>
      </c>
      <c r="BI494" s="729" t="str">
        <f t="shared" si="2816"/>
        <v/>
      </c>
      <c r="BJ494" s="181"/>
      <c r="BK494" s="170"/>
      <c r="BL494" s="829">
        <f>ROUND(BK494*$DS$9,0)</f>
        <v>0</v>
      </c>
      <c r="BM494" s="1045"/>
      <c r="BN494" s="244" t="str">
        <f>IF(BK494&lt;&gt;"",IF((BL494/$DR$9)/$DN$9&lt;=$BM$20,"CUMPLE","RECHAZADO"),"")</f>
        <v/>
      </c>
      <c r="BO494" s="193"/>
      <c r="BP494" s="831">
        <f t="shared" si="2818"/>
        <v>0</v>
      </c>
      <c r="BQ494" s="170"/>
      <c r="BR494" s="832">
        <f t="shared" si="2819"/>
        <v>0</v>
      </c>
      <c r="BS494" s="832">
        <f t="shared" si="2820"/>
        <v>0</v>
      </c>
      <c r="BT494" s="832" t="str">
        <f t="shared" ref="BT494:BT498" si="2858">IF(BQ494&lt;&gt;"",IF(BD494="CUMPLE",IF(BI494="CUMPLE","CUMPLE","NO CUMPLE"),"NO CUMPLE")," ")</f>
        <v xml:space="preserve"> </v>
      </c>
      <c r="BU494" s="155"/>
      <c r="BV494" s="170"/>
      <c r="BW494" s="170"/>
      <c r="BX494" s="835">
        <f t="shared" si="2822"/>
        <v>0</v>
      </c>
      <c r="BY494" s="835" t="str">
        <f>IF(BV494&lt;&gt;"",IF(AND(BV494/$DN$9&lt;=$BY$15,BV494/$DN$9&gt;=$BY$16),"CUMPLE","RECHAZADO"),"")</f>
        <v/>
      </c>
      <c r="BZ494" s="835">
        <f t="shared" si="2823"/>
        <v>0</v>
      </c>
      <c r="CA494" s="835">
        <f t="shared" si="2824"/>
        <v>0</v>
      </c>
      <c r="CB494" s="155"/>
      <c r="CC494" s="170"/>
      <c r="CD494" s="170"/>
      <c r="CE494" s="835">
        <f t="shared" si="2825"/>
        <v>0</v>
      </c>
      <c r="CF494" s="835" t="str">
        <f>IF(CC494&lt;&gt;"",IF(AND(CC494/$DN$9&lt;=$CF$15,CC494/$DS$9&gt;=$CF$16),"CUMPLE","RECHAZADO"),"")</f>
        <v/>
      </c>
      <c r="CG494" s="835">
        <f t="shared" si="2826"/>
        <v>0</v>
      </c>
      <c r="CH494" s="835">
        <f t="shared" si="2827"/>
        <v>0</v>
      </c>
      <c r="CI494" s="195"/>
      <c r="CJ494" s="86" t="str">
        <f t="shared" si="2828"/>
        <v/>
      </c>
      <c r="CK494" s="836">
        <f t="shared" si="2829"/>
        <v>0</v>
      </c>
      <c r="CL494" s="837" t="str">
        <f t="shared" si="2830"/>
        <v/>
      </c>
      <c r="CM494" s="155"/>
      <c r="CN494" s="838" t="str">
        <f t="shared" si="2831"/>
        <v/>
      </c>
      <c r="CO494" s="839">
        <f t="shared" si="2832"/>
        <v>0</v>
      </c>
      <c r="CP494" s="840" t="str">
        <f t="shared" si="2833"/>
        <v/>
      </c>
      <c r="CQ494" s="156"/>
      <c r="CR494" s="841">
        <f t="shared" si="2834"/>
        <v>0</v>
      </c>
      <c r="CS494" s="835">
        <f>(W494*$DP$9)+X494+(AF494*$DQ$9)+(AK494*$DR$9)+(AP494*$DS$9)+AV494+(BA494*$DQ$9)+(BF494*$DR$9)+(BK494*$DS$9)+BQ494+BV494+BW494+CC494+CD494</f>
        <v>0</v>
      </c>
      <c r="CT494" s="840">
        <f t="shared" si="2835"/>
        <v>0</v>
      </c>
      <c r="CU494" s="842"/>
      <c r="CV494" s="840" t="str">
        <f t="shared" si="2836"/>
        <v/>
      </c>
      <c r="DB494" s="843" t="str">
        <f t="shared" si="2837"/>
        <v/>
      </c>
      <c r="DC494" s="844"/>
    </row>
    <row r="495" spans="1:107" hidden="1" x14ac:dyDescent="0.25">
      <c r="A495" s="1046"/>
      <c r="B495" s="870">
        <v>8</v>
      </c>
      <c r="C495" s="1043"/>
      <c r="D495" s="220"/>
      <c r="E495" s="156"/>
      <c r="F495" s="207"/>
      <c r="G495" s="169" t="str">
        <f t="shared" ref="G495" si="2859">IF(F495&lt;&gt;"",IF(F495=$DV$10,"CUMPLE","RECHAZADO"),"")</f>
        <v/>
      </c>
      <c r="H495" s="170"/>
      <c r="I495" s="216"/>
      <c r="J495" s="208"/>
      <c r="K495" s="173">
        <f t="shared" si="2794"/>
        <v>0</v>
      </c>
      <c r="L495" s="174" t="e">
        <f t="shared" si="2795"/>
        <v>#DIV/0!</v>
      </c>
      <c r="M495" s="175" t="e">
        <f t="shared" si="2796"/>
        <v>#DIV/0!</v>
      </c>
      <c r="N495" s="176" t="e">
        <f t="shared" si="2797"/>
        <v>#DIV/0!</v>
      </c>
      <c r="O495" s="177" t="e">
        <f t="shared" si="2798"/>
        <v>#DIV/0!</v>
      </c>
      <c r="P495" s="178" t="str">
        <f>IF(H495&lt;&gt;"",IF(J495=K495,IF(H495="SI",IF(AND(I495&lt;=$DF$10,I495&gt;=($DF$10*0.9)),"CUMPLE","NO CUMPLE"),IF(I495=$DF$10,"CUMPLE","NO CUMPLE")),"NO CUMPLE"),"")</f>
        <v/>
      </c>
      <c r="Q495" s="179">
        <f t="shared" si="2799"/>
        <v>0</v>
      </c>
      <c r="R495" s="180" t="str">
        <f t="shared" si="2839"/>
        <v/>
      </c>
      <c r="S495" s="180" t="str">
        <f t="shared" si="2801"/>
        <v/>
      </c>
      <c r="T495" s="209"/>
      <c r="U495" s="210"/>
      <c r="V495" s="155"/>
      <c r="W495" s="211"/>
      <c r="X495" s="212"/>
      <c r="Y495" s="184">
        <f>ROUND(W495*$DP$10,0)</f>
        <v>0</v>
      </c>
      <c r="Z495" s="184">
        <f t="shared" si="2802"/>
        <v>0</v>
      </c>
      <c r="AA495" s="1045"/>
      <c r="AB495" s="185" t="str">
        <f>IF(W495&lt;&gt;"",IF((Y495/$DP$10)/$DN$10&lt;=$AA$20,"CUMPLE","RECHAZADO"),"")</f>
        <v/>
      </c>
      <c r="AC495" s="186">
        <f t="shared" si="2804"/>
        <v>0</v>
      </c>
      <c r="AD495" s="186">
        <f t="shared" si="2805"/>
        <v>0</v>
      </c>
      <c r="AE495" s="209"/>
      <c r="AF495" s="211"/>
      <c r="AG495" s="184">
        <f>ROUND(AF495*$DQ$10,0)</f>
        <v>0</v>
      </c>
      <c r="AH495" s="1045"/>
      <c r="AI495" s="185" t="str">
        <f>IF(AF495&lt;&gt;"",IF(AG495/$DQ$10&lt;=$AH$20,"CUMPLE","RECHAZADO"),"")</f>
        <v/>
      </c>
      <c r="AJ495" s="209"/>
      <c r="AK495" s="211"/>
      <c r="AL495" s="184">
        <f>ROUND(AK495*$DR$10,0)</f>
        <v>0</v>
      </c>
      <c r="AM495" s="1045"/>
      <c r="AN495" s="185" t="str">
        <f>IF(AK495&lt;&gt;"",IF(AL495/$DR$10&lt;=$AM$20,"CUMPLE","RECHAZADO"),"")</f>
        <v/>
      </c>
      <c r="AO495" s="209"/>
      <c r="AP495" s="211"/>
      <c r="AQ495" s="184">
        <f>ROUND(AP495*$DS$10,0)</f>
        <v>0</v>
      </c>
      <c r="AR495" s="1045"/>
      <c r="AS495" s="185" t="str">
        <f>IF(AP495&lt;&gt;"",IF(AQ495/$DR$10&lt;=$AR$20,"CUMPLE","RECHAZADO"),"")</f>
        <v/>
      </c>
      <c r="AT495" s="213"/>
      <c r="AU495" s="188">
        <f t="shared" si="2809"/>
        <v>0</v>
      </c>
      <c r="AV495" s="170"/>
      <c r="AW495" s="189">
        <f t="shared" si="2810"/>
        <v>0</v>
      </c>
      <c r="AX495" s="189">
        <f t="shared" si="2811"/>
        <v>0</v>
      </c>
      <c r="AY495" s="189" t="str">
        <f t="shared" si="2855"/>
        <v xml:space="preserve"> </v>
      </c>
      <c r="AZ495" s="155"/>
      <c r="BA495" s="211"/>
      <c r="BB495" s="184">
        <f>ROUND(BA495*$DQ$10,0)</f>
        <v>0</v>
      </c>
      <c r="BC495" s="191">
        <f t="shared" ref="BC495" si="2860">$BC$10</f>
        <v>220195976</v>
      </c>
      <c r="BD495" s="192" t="str">
        <f t="shared" si="2814"/>
        <v/>
      </c>
      <c r="BE495" s="209"/>
      <c r="BF495" s="211"/>
      <c r="BG495" s="184">
        <f>ROUND(BF495*$DR$10,0)</f>
        <v>0</v>
      </c>
      <c r="BH495" s="184">
        <f t="shared" ref="BH495" si="2861">$BH$10</f>
        <v>1034415590</v>
      </c>
      <c r="BI495" s="192" t="str">
        <f t="shared" si="2816"/>
        <v/>
      </c>
      <c r="BJ495" s="209"/>
      <c r="BK495" s="211"/>
      <c r="BL495" s="184">
        <f>ROUND(BK495*$DS$10,0)</f>
        <v>0</v>
      </c>
      <c r="BM495" s="1045"/>
      <c r="BN495" s="185" t="str">
        <f>IF(BK495&lt;&gt;"",IF((BL495/$DR$10)/$DN$10&lt;=$BM$20,"CUMPLE","RECHAZADO"),"")</f>
        <v/>
      </c>
      <c r="BO495" s="214"/>
      <c r="BP495" s="188">
        <f t="shared" si="2818"/>
        <v>0</v>
      </c>
      <c r="BQ495" s="170"/>
      <c r="BR495" s="189">
        <f t="shared" si="2819"/>
        <v>0</v>
      </c>
      <c r="BS495" s="189">
        <f t="shared" si="2820"/>
        <v>0</v>
      </c>
      <c r="BT495" s="189" t="str">
        <f t="shared" si="2858"/>
        <v xml:space="preserve"> </v>
      </c>
      <c r="BU495" s="155"/>
      <c r="BV495" s="170"/>
      <c r="BW495" s="170"/>
      <c r="BX495" s="194">
        <f t="shared" si="2822"/>
        <v>0</v>
      </c>
      <c r="BY495" s="194" t="str">
        <f>IF(BV495&lt;&gt;"",IF(AND(BV495/$DN$10&lt;=$BY$15,BV495/$DN$10&gt;=$BY$16),"CUMPLE","RECHAZADO"),"")</f>
        <v/>
      </c>
      <c r="BZ495" s="194">
        <f t="shared" si="2823"/>
        <v>0</v>
      </c>
      <c r="CA495" s="194">
        <f t="shared" si="2824"/>
        <v>0</v>
      </c>
      <c r="CB495" s="155"/>
      <c r="CC495" s="170"/>
      <c r="CD495" s="170"/>
      <c r="CE495" s="194">
        <f t="shared" si="2825"/>
        <v>0</v>
      </c>
      <c r="CF495" s="194" t="str">
        <f>IF(CC495&lt;&gt;"",IF(AND(CC495/$DN$10&lt;=$CF$15,CC495/$DS$10&gt;=$CF$16),"CUMPLE","RECHAZADO"),"")</f>
        <v/>
      </c>
      <c r="CG495" s="194">
        <f t="shared" si="2826"/>
        <v>0</v>
      </c>
      <c r="CH495" s="194">
        <f t="shared" si="2827"/>
        <v>0</v>
      </c>
      <c r="CI495" s="215"/>
      <c r="CJ495" s="196" t="str">
        <f t="shared" si="2828"/>
        <v/>
      </c>
      <c r="CK495" s="197">
        <f t="shared" si="2829"/>
        <v>0</v>
      </c>
      <c r="CL495" s="198" t="str">
        <f t="shared" si="2830"/>
        <v/>
      </c>
      <c r="CM495" s="155"/>
      <c r="CN495" s="199" t="str">
        <f t="shared" si="2831"/>
        <v/>
      </c>
      <c r="CO495" s="200">
        <f t="shared" si="2832"/>
        <v>0</v>
      </c>
      <c r="CP495" s="201" t="str">
        <f t="shared" si="2833"/>
        <v/>
      </c>
      <c r="CQ495" s="156"/>
      <c r="CR495" s="202">
        <f t="shared" si="2834"/>
        <v>0</v>
      </c>
      <c r="CS495" s="194">
        <f>(W495*$DP$10)+X495+(AF495*$DQ$10)+(AK495*$DR$10)+(AP495*$DS$10)+AV495+(BA495*$DQ$10)+(BF495*$DR$10)+(BK495*$DS$10)+BQ495+BV495+BW495+CC495+CD495</f>
        <v>0</v>
      </c>
      <c r="CT495" s="201">
        <f t="shared" si="2835"/>
        <v>0</v>
      </c>
      <c r="CU495" s="203"/>
      <c r="CV495" s="201" t="str">
        <f t="shared" si="2836"/>
        <v/>
      </c>
      <c r="DB495" s="204" t="str">
        <f t="shared" si="2837"/>
        <v/>
      </c>
      <c r="DC495" s="206"/>
    </row>
    <row r="496" spans="1:107" hidden="1" x14ac:dyDescent="0.25">
      <c r="A496" s="1046"/>
      <c r="B496" s="870">
        <v>9</v>
      </c>
      <c r="C496" s="1043"/>
      <c r="D496" s="220"/>
      <c r="E496" s="156"/>
      <c r="F496" s="207"/>
      <c r="G496" s="169" t="str">
        <f t="shared" ref="G496" si="2862">IF(F496&lt;&gt;"",IF(F496=$DV$11,"CUMPLE","RECHAZADO"),"")</f>
        <v/>
      </c>
      <c r="H496" s="170"/>
      <c r="I496" s="216"/>
      <c r="J496" s="208"/>
      <c r="K496" s="173">
        <f t="shared" si="2794"/>
        <v>0</v>
      </c>
      <c r="L496" s="174" t="e">
        <f t="shared" si="2795"/>
        <v>#DIV/0!</v>
      </c>
      <c r="M496" s="175" t="e">
        <f t="shared" si="2796"/>
        <v>#DIV/0!</v>
      </c>
      <c r="N496" s="176" t="e">
        <f t="shared" si="2797"/>
        <v>#DIV/0!</v>
      </c>
      <c r="O496" s="177" t="e">
        <f t="shared" si="2798"/>
        <v>#DIV/0!</v>
      </c>
      <c r="P496" s="178" t="str">
        <f>IF(H496&lt;&gt;"",IF(J496=K496,IF(H496="SI",IF(AND(I496&lt;=$DF$11,I496&gt;=($DF$11*0.9)),"CUMPLE","NO CUMPLE"),IF(I496=$DF$11,"CUMPLE","NO CUMPLE")),"NO CUMPLE"),"")</f>
        <v/>
      </c>
      <c r="Q496" s="179">
        <f t="shared" si="2799"/>
        <v>0</v>
      </c>
      <c r="R496" s="180" t="str">
        <f t="shared" si="2839"/>
        <v/>
      </c>
      <c r="S496" s="180" t="str">
        <f t="shared" si="2801"/>
        <v/>
      </c>
      <c r="T496" s="209"/>
      <c r="U496" s="210"/>
      <c r="V496" s="155"/>
      <c r="W496" s="211"/>
      <c r="X496" s="212"/>
      <c r="Y496" s="184">
        <f>ROUND(W496*$DP$11,0)</f>
        <v>0</v>
      </c>
      <c r="Z496" s="184">
        <f t="shared" si="2802"/>
        <v>0</v>
      </c>
      <c r="AA496" s="1045"/>
      <c r="AB496" s="185" t="str">
        <f>IF(W496&lt;&gt;"",IF((Y496/$DP$11)/$DN$11&lt;=$AA$20,"CUMPLE","RECHAZADO"),"")</f>
        <v/>
      </c>
      <c r="AC496" s="186">
        <f t="shared" si="2804"/>
        <v>0</v>
      </c>
      <c r="AD496" s="186">
        <f t="shared" si="2805"/>
        <v>0</v>
      </c>
      <c r="AE496" s="209"/>
      <c r="AF496" s="211"/>
      <c r="AG496" s="184">
        <f>ROUND(AF496*$DQ$11,0)</f>
        <v>0</v>
      </c>
      <c r="AH496" s="1045"/>
      <c r="AI496" s="185" t="str">
        <f>IF(AF496&lt;&gt;"",IF(AG496/$DQ$11&lt;=$AH$20,"CUMPLE","RECHAZADO"),"")</f>
        <v/>
      </c>
      <c r="AJ496" s="209"/>
      <c r="AK496" s="211"/>
      <c r="AL496" s="184">
        <f>ROUND(AK496*$DR$11,0)</f>
        <v>0</v>
      </c>
      <c r="AM496" s="1045"/>
      <c r="AN496" s="185" t="str">
        <f>IF(AK496&lt;&gt;"",IF(AL496/$DR$11&lt;=$AM$20,"CUMPLE","RECHAZADO"),"")</f>
        <v/>
      </c>
      <c r="AO496" s="209"/>
      <c r="AP496" s="211"/>
      <c r="AQ496" s="184">
        <f>ROUND(AP496*$DS$11,0)</f>
        <v>0</v>
      </c>
      <c r="AR496" s="1045"/>
      <c r="AS496" s="185" t="str">
        <f>IF(AP496&lt;&gt;"",IF(AQ496/$DR$11&lt;=$AR$20,"CUMPLE","RECHAZADO"),"")</f>
        <v/>
      </c>
      <c r="AT496" s="213"/>
      <c r="AU496" s="188">
        <f t="shared" si="2809"/>
        <v>0</v>
      </c>
      <c r="AV496" s="170"/>
      <c r="AW496" s="189">
        <f t="shared" si="2810"/>
        <v>0</v>
      </c>
      <c r="AX496" s="189">
        <f t="shared" si="2811"/>
        <v>0</v>
      </c>
      <c r="AY496" s="189" t="str">
        <f t="shared" si="2855"/>
        <v xml:space="preserve"> </v>
      </c>
      <c r="AZ496" s="155"/>
      <c r="BA496" s="211"/>
      <c r="BB496" s="184">
        <f>ROUND(BA496*$DQ$11,0)</f>
        <v>0</v>
      </c>
      <c r="BC496" s="191">
        <f t="shared" ref="BC496" si="2863">$BC$11</f>
        <v>334384100</v>
      </c>
      <c r="BD496" s="192" t="str">
        <f t="shared" si="2814"/>
        <v/>
      </c>
      <c r="BE496" s="209"/>
      <c r="BF496" s="211"/>
      <c r="BG496" s="184">
        <f>ROUND(BF496*$DR$11,0)</f>
        <v>0</v>
      </c>
      <c r="BH496" s="184">
        <f t="shared" ref="BH496" si="2864">$BH$11</f>
        <v>1162419824</v>
      </c>
      <c r="BI496" s="192" t="str">
        <f t="shared" si="2816"/>
        <v/>
      </c>
      <c r="BJ496" s="209"/>
      <c r="BK496" s="211"/>
      <c r="BL496" s="184">
        <f>ROUND(BK496*$DS$11,0)</f>
        <v>0</v>
      </c>
      <c r="BM496" s="1045"/>
      <c r="BN496" s="185" t="str">
        <f>IF(BK496&lt;&gt;"",IF((BL496/$DR$11)/$DN$11&lt;=$BM$20,"CUMPLE","RECHAZADO"),"")</f>
        <v/>
      </c>
      <c r="BO496" s="214"/>
      <c r="BP496" s="188">
        <f t="shared" si="2818"/>
        <v>0</v>
      </c>
      <c r="BQ496" s="170"/>
      <c r="BR496" s="189">
        <f t="shared" si="2819"/>
        <v>0</v>
      </c>
      <c r="BS496" s="189">
        <f t="shared" si="2820"/>
        <v>0</v>
      </c>
      <c r="BT496" s="189" t="str">
        <f t="shared" si="2858"/>
        <v xml:space="preserve"> </v>
      </c>
      <c r="BU496" s="155"/>
      <c r="BV496" s="170"/>
      <c r="BW496" s="170"/>
      <c r="BX496" s="194">
        <f t="shared" si="2822"/>
        <v>0</v>
      </c>
      <c r="BY496" s="194" t="str">
        <f>IF(BV496&lt;&gt;"",IF(AND(BV496/$DN$11&lt;=$BY$15,BV496/$DN$11&gt;=$BY$16),"CUMPLE","RECHAZADO"),"")</f>
        <v/>
      </c>
      <c r="BZ496" s="194">
        <f t="shared" si="2823"/>
        <v>0</v>
      </c>
      <c r="CA496" s="194">
        <f t="shared" si="2824"/>
        <v>0</v>
      </c>
      <c r="CB496" s="155"/>
      <c r="CC496" s="170"/>
      <c r="CD496" s="170"/>
      <c r="CE496" s="194">
        <f t="shared" si="2825"/>
        <v>0</v>
      </c>
      <c r="CF496" s="194" t="str">
        <f>IF(CC496&lt;&gt;"",IF(AND(CC496/$DN$11&lt;=$CF$15,CC496/$DS$11&gt;=$CF$16),"CUMPLE","RECHAZADO"),"")</f>
        <v/>
      </c>
      <c r="CG496" s="194">
        <f t="shared" si="2826"/>
        <v>0</v>
      </c>
      <c r="CH496" s="194">
        <f t="shared" si="2827"/>
        <v>0</v>
      </c>
      <c r="CI496" s="215"/>
      <c r="CJ496" s="196" t="str">
        <f t="shared" si="2828"/>
        <v/>
      </c>
      <c r="CK496" s="197">
        <f t="shared" si="2829"/>
        <v>0</v>
      </c>
      <c r="CL496" s="198" t="str">
        <f t="shared" si="2830"/>
        <v/>
      </c>
      <c r="CM496" s="155"/>
      <c r="CN496" s="199" t="str">
        <f t="shared" si="2831"/>
        <v/>
      </c>
      <c r="CO496" s="200">
        <f t="shared" si="2832"/>
        <v>0</v>
      </c>
      <c r="CP496" s="201" t="str">
        <f t="shared" si="2833"/>
        <v/>
      </c>
      <c r="CQ496" s="156"/>
      <c r="CR496" s="202">
        <f t="shared" si="2834"/>
        <v>0</v>
      </c>
      <c r="CS496" s="194">
        <f>(W496*$DP$11)+X496+(AF496*$DQ$11)+(AK496*$DR$11)+(AP496*$DS$11)+AV496+(BA496*$DQ$11)+(BF496*$DR$11)+(BK496*$DS$11)+BQ496+BV496+BW496+CC496+CD496</f>
        <v>0</v>
      </c>
      <c r="CT496" s="201">
        <f t="shared" si="2835"/>
        <v>0</v>
      </c>
      <c r="CU496" s="203"/>
      <c r="CV496" s="201" t="str">
        <f t="shared" si="2836"/>
        <v/>
      </c>
      <c r="DB496" s="204" t="str">
        <f t="shared" si="2837"/>
        <v/>
      </c>
      <c r="DC496" s="206"/>
    </row>
    <row r="497" spans="1:107" hidden="1" x14ac:dyDescent="0.25">
      <c r="A497" s="1046"/>
      <c r="B497" s="870">
        <v>10</v>
      </c>
      <c r="C497" s="1043"/>
      <c r="D497" s="220"/>
      <c r="E497" s="156"/>
      <c r="F497" s="207"/>
      <c r="G497" s="169" t="str">
        <f t="shared" ref="G497" si="2865">IF(F497&lt;&gt;"",IF(F497=$DV$12,"CUMPLE","RECHAZADO"),"")</f>
        <v/>
      </c>
      <c r="H497" s="170"/>
      <c r="I497" s="216"/>
      <c r="J497" s="208"/>
      <c r="K497" s="173">
        <f t="shared" si="2794"/>
        <v>0</v>
      </c>
      <c r="L497" s="174" t="e">
        <f t="shared" si="2795"/>
        <v>#DIV/0!</v>
      </c>
      <c r="M497" s="175" t="e">
        <f t="shared" si="2796"/>
        <v>#DIV/0!</v>
      </c>
      <c r="N497" s="176" t="e">
        <f t="shared" si="2797"/>
        <v>#DIV/0!</v>
      </c>
      <c r="O497" s="177" t="e">
        <f t="shared" si="2798"/>
        <v>#DIV/0!</v>
      </c>
      <c r="P497" s="178" t="str">
        <f>IF(H497&lt;&gt;"",IF(J497=K497,IF(H497="SI",IF(AND(I497&lt;=$DF$12,I497&gt;=($DF$12*0.9)),"CUMPLE","NO CUMPLE"),IF(I497=$DF$12,"CUMPLE","NO CUMPLE")),"NO CUMPLE"),"")</f>
        <v/>
      </c>
      <c r="Q497" s="179">
        <f t="shared" si="2799"/>
        <v>0</v>
      </c>
      <c r="R497" s="180" t="str">
        <f t="shared" si="2839"/>
        <v/>
      </c>
      <c r="S497" s="180" t="str">
        <f t="shared" si="2801"/>
        <v/>
      </c>
      <c r="T497" s="209"/>
      <c r="U497" s="210"/>
      <c r="V497" s="155"/>
      <c r="W497" s="211"/>
      <c r="X497" s="212"/>
      <c r="Y497" s="184">
        <f>ROUND(W497*$DP$12,0)</f>
        <v>0</v>
      </c>
      <c r="Z497" s="184">
        <f t="shared" si="2802"/>
        <v>0</v>
      </c>
      <c r="AA497" s="1045"/>
      <c r="AB497" s="185" t="str">
        <f>IF(W497&lt;&gt;"",IF((Y497/$DP$12)/$DN$12&lt;=$AA$20,"CUMPLE","RECHAZADO"),"")</f>
        <v/>
      </c>
      <c r="AC497" s="186">
        <f t="shared" si="2804"/>
        <v>0</v>
      </c>
      <c r="AD497" s="186">
        <f t="shared" si="2805"/>
        <v>0</v>
      </c>
      <c r="AE497" s="209"/>
      <c r="AF497" s="211"/>
      <c r="AG497" s="184">
        <f>ROUND(AF497*$DQ$12,0)</f>
        <v>0</v>
      </c>
      <c r="AH497" s="1045"/>
      <c r="AI497" s="185" t="str">
        <f>IF(AF497&lt;&gt;"",IF(AG497/$DQ$12&lt;=$AH$20,"CUMPLE","RECHAZADO"),"")</f>
        <v/>
      </c>
      <c r="AJ497" s="209"/>
      <c r="AK497" s="211"/>
      <c r="AL497" s="184">
        <f>ROUND(AK497*$DR$12,0)</f>
        <v>0</v>
      </c>
      <c r="AM497" s="1045"/>
      <c r="AN497" s="185" t="str">
        <f>IF(AK497&lt;&gt;"",IF(AL497/$DR$12&lt;=$AM$20,"CUMPLE","RECHAZADO"),"")</f>
        <v/>
      </c>
      <c r="AO497" s="209"/>
      <c r="AP497" s="211"/>
      <c r="AQ497" s="184">
        <f>ROUND(AP497*$DS$12,0)</f>
        <v>0</v>
      </c>
      <c r="AR497" s="1045"/>
      <c r="AS497" s="185" t="str">
        <f>IF(AP497&lt;&gt;"",IF(AQ497/$DR$12&lt;=$AR$20,"CUMPLE","RECHAZADO"),"")</f>
        <v/>
      </c>
      <c r="AT497" s="213"/>
      <c r="AU497" s="188">
        <f t="shared" si="2809"/>
        <v>0</v>
      </c>
      <c r="AV497" s="170"/>
      <c r="AW497" s="189">
        <f t="shared" si="2810"/>
        <v>0</v>
      </c>
      <c r="AX497" s="189">
        <f t="shared" si="2811"/>
        <v>0</v>
      </c>
      <c r="AY497" s="189" t="str">
        <f t="shared" si="2855"/>
        <v xml:space="preserve"> </v>
      </c>
      <c r="AZ497" s="155"/>
      <c r="BA497" s="211"/>
      <c r="BB497" s="184">
        <f>ROUND(BA497*$DQ$12,0)</f>
        <v>0</v>
      </c>
      <c r="BC497" s="191">
        <f t="shared" ref="BC497" si="2866">$BC$12</f>
        <v>263816970</v>
      </c>
      <c r="BD497" s="192" t="str">
        <f t="shared" si="2814"/>
        <v/>
      </c>
      <c r="BE497" s="209"/>
      <c r="BF497" s="211"/>
      <c r="BG497" s="184">
        <f>ROUND(BF497*$DR$12,0)</f>
        <v>0</v>
      </c>
      <c r="BH497" s="184">
        <f t="shared" ref="BH497" si="2867">$BH$12</f>
        <v>1338480855</v>
      </c>
      <c r="BI497" s="192" t="str">
        <f t="shared" si="2816"/>
        <v/>
      </c>
      <c r="BJ497" s="209"/>
      <c r="BK497" s="211"/>
      <c r="BL497" s="184">
        <f>ROUND(BK497*$DS$12,0)</f>
        <v>0</v>
      </c>
      <c r="BM497" s="1045"/>
      <c r="BN497" s="185" t="str">
        <f>IF(BK497&lt;&gt;"",IF((BL497/$DR$12)/$DN$12&lt;=$BM$20,"CUMPLE","RECHAZADO"),"")</f>
        <v/>
      </c>
      <c r="BO497" s="214"/>
      <c r="BP497" s="188">
        <f t="shared" si="2818"/>
        <v>0</v>
      </c>
      <c r="BQ497" s="170"/>
      <c r="BR497" s="189">
        <f t="shared" si="2819"/>
        <v>0</v>
      </c>
      <c r="BS497" s="189">
        <f t="shared" si="2820"/>
        <v>0</v>
      </c>
      <c r="BT497" s="189" t="str">
        <f t="shared" si="2858"/>
        <v xml:space="preserve"> </v>
      </c>
      <c r="BU497" s="155"/>
      <c r="BV497" s="170"/>
      <c r="BW497" s="170"/>
      <c r="BX497" s="194">
        <f t="shared" si="2822"/>
        <v>0</v>
      </c>
      <c r="BY497" s="194" t="str">
        <f>IF(BV497&lt;&gt;"",IF(AND(BV497/$DN$12&lt;=$BY$15,BV497/$DN$12&gt;=$BY$16),"CUMPLE","RECHAZADO"),"")</f>
        <v/>
      </c>
      <c r="BZ497" s="194">
        <f t="shared" si="2823"/>
        <v>0</v>
      </c>
      <c r="CA497" s="194">
        <f t="shared" si="2824"/>
        <v>0</v>
      </c>
      <c r="CB497" s="155"/>
      <c r="CC497" s="170"/>
      <c r="CD497" s="170"/>
      <c r="CE497" s="194">
        <f t="shared" si="2825"/>
        <v>0</v>
      </c>
      <c r="CF497" s="194" t="str">
        <f>IF(CC497&lt;&gt;"",IF(AND(CC497/$DN$12&lt;=$CF$15,CC497/$DS$12&gt;=$CF$16),"CUMPLE","RECHAZADO"),"")</f>
        <v/>
      </c>
      <c r="CG497" s="194">
        <f t="shared" si="2826"/>
        <v>0</v>
      </c>
      <c r="CH497" s="194">
        <f t="shared" si="2827"/>
        <v>0</v>
      </c>
      <c r="CI497" s="215"/>
      <c r="CJ497" s="196" t="str">
        <f t="shared" si="2828"/>
        <v/>
      </c>
      <c r="CK497" s="197">
        <f t="shared" si="2829"/>
        <v>0</v>
      </c>
      <c r="CL497" s="198" t="str">
        <f t="shared" si="2830"/>
        <v/>
      </c>
      <c r="CM497" s="155"/>
      <c r="CN497" s="199" t="str">
        <f t="shared" si="2831"/>
        <v/>
      </c>
      <c r="CO497" s="200">
        <f t="shared" si="2832"/>
        <v>0</v>
      </c>
      <c r="CP497" s="201" t="str">
        <f t="shared" si="2833"/>
        <v/>
      </c>
      <c r="CQ497" s="156"/>
      <c r="CR497" s="202">
        <f t="shared" si="2834"/>
        <v>0</v>
      </c>
      <c r="CS497" s="194">
        <f>(W497*$DP$12)+X497+(AF497*$DQ$12)+(AK497*$DR$12)+(AP497*$DS$12)+AV497+(BA497*$DQ$12)+(BF497*$DR$12)+(BK497*$DS$12)+BQ497+BV497+BW497+CC497+CD497</f>
        <v>0</v>
      </c>
      <c r="CT497" s="201">
        <f t="shared" si="2835"/>
        <v>0</v>
      </c>
      <c r="CU497" s="203"/>
      <c r="CV497" s="201" t="str">
        <f t="shared" si="2836"/>
        <v/>
      </c>
      <c r="DB497" s="204" t="str">
        <f t="shared" si="2837"/>
        <v/>
      </c>
      <c r="DC497" s="206"/>
    </row>
    <row r="498" spans="1:107" hidden="1" x14ac:dyDescent="0.25">
      <c r="A498" s="1042"/>
      <c r="B498" s="750">
        <v>11</v>
      </c>
      <c r="C498" s="1043"/>
      <c r="D498" s="220"/>
      <c r="E498" s="156"/>
      <c r="F498" s="751"/>
      <c r="G498" s="752" t="str">
        <f t="shared" ref="G498" si="2868">IF(F498&lt;&gt;"",IF(F498=$DV$13,"CUMPLE","RECHAZADO"),"")</f>
        <v/>
      </c>
      <c r="H498" s="753"/>
      <c r="I498" s="754"/>
      <c r="J498" s="784"/>
      <c r="K498" s="756">
        <f t="shared" si="2794"/>
        <v>0</v>
      </c>
      <c r="L498" s="174" t="e">
        <f t="shared" si="2795"/>
        <v>#DIV/0!</v>
      </c>
      <c r="M498" s="175" t="e">
        <f t="shared" si="2796"/>
        <v>#DIV/0!</v>
      </c>
      <c r="N498" s="176" t="e">
        <f t="shared" si="2797"/>
        <v>#DIV/0!</v>
      </c>
      <c r="O498" s="177" t="e">
        <f t="shared" si="2798"/>
        <v>#DIV/0!</v>
      </c>
      <c r="P498" s="757" t="str">
        <f>IF(H498&lt;&gt;"",IF(J498=K498,IF(H498="SI",IF(AND(I498&lt;=$DF$13,I498&gt;=($DF$13*0.9)),"CUMPLE","NO CUMPLE"),IF(I498=$DF$13,"CUMPLE","NO CUMPLE")),"NO CUMPLE"),"")</f>
        <v/>
      </c>
      <c r="Q498" s="179">
        <f t="shared" si="2799"/>
        <v>0</v>
      </c>
      <c r="R498" s="758" t="str">
        <f t="shared" si="2839"/>
        <v/>
      </c>
      <c r="S498" s="758" t="str">
        <f t="shared" si="2801"/>
        <v/>
      </c>
      <c r="T498" s="759"/>
      <c r="U498" s="760"/>
      <c r="V498" s="155"/>
      <c r="W498" s="761"/>
      <c r="X498" s="762"/>
      <c r="Y498" s="763">
        <f>ROUND(W498*$DP$13,0)</f>
        <v>0</v>
      </c>
      <c r="Z498" s="763">
        <f t="shared" si="2802"/>
        <v>0</v>
      </c>
      <c r="AA498" s="1045"/>
      <c r="AB498" s="764" t="str">
        <f>IF(W498&lt;&gt;"",IF((Y498/$DP$13)/$DN$13&lt;=$AA$20,"CUMPLE","RECHAZADO"),"")</f>
        <v/>
      </c>
      <c r="AC498" s="765">
        <f t="shared" si="2804"/>
        <v>0</v>
      </c>
      <c r="AD498" s="765">
        <f t="shared" si="2805"/>
        <v>0</v>
      </c>
      <c r="AE498" s="759"/>
      <c r="AF498" s="761"/>
      <c r="AG498" s="763">
        <f>ROUND(AF498*$DQ$13,0)</f>
        <v>0</v>
      </c>
      <c r="AH498" s="1045"/>
      <c r="AI498" s="764" t="str">
        <f>IF(AF498&lt;&gt;"",IF(AG498/$DQ$13&lt;=$AH$20,"CUMPLE","RECHAZADO"),"")</f>
        <v/>
      </c>
      <c r="AJ498" s="759"/>
      <c r="AK498" s="761"/>
      <c r="AL498" s="763">
        <f>ROUND(AK498*$DR$13,0)</f>
        <v>0</v>
      </c>
      <c r="AM498" s="1045"/>
      <c r="AN498" s="764" t="str">
        <f>IF(AK498&lt;&gt;"",IF(AL498/$DR$13&lt;=$AM$20,"CUMPLE","RECHAZADO"),"")</f>
        <v/>
      </c>
      <c r="AO498" s="759"/>
      <c r="AP498" s="761"/>
      <c r="AQ498" s="763">
        <f>ROUND(AP498*$DS$13,0)</f>
        <v>0</v>
      </c>
      <c r="AR498" s="1045"/>
      <c r="AS498" s="764" t="str">
        <f>IF(AP498&lt;&gt;"",IF(AQ498/$DR$13&lt;=$AR$20,"CUMPLE","RECHAZADO"),"")</f>
        <v/>
      </c>
      <c r="AT498" s="766"/>
      <c r="AU498" s="767">
        <f t="shared" si="2809"/>
        <v>0</v>
      </c>
      <c r="AV498" s="753"/>
      <c r="AW498" s="768">
        <f t="shared" si="2810"/>
        <v>0</v>
      </c>
      <c r="AX498" s="768">
        <f t="shared" si="2811"/>
        <v>0</v>
      </c>
      <c r="AY498" s="768" t="str">
        <f t="shared" si="2855"/>
        <v xml:space="preserve"> </v>
      </c>
      <c r="AZ498" s="155"/>
      <c r="BA498" s="761"/>
      <c r="BB498" s="763">
        <f>ROUND(BA498*$DQ$13,0)</f>
        <v>0</v>
      </c>
      <c r="BC498" s="770">
        <f t="shared" ref="BC498" si="2869">$BC$13</f>
        <v>385647118</v>
      </c>
      <c r="BD498" s="164" t="str">
        <f t="shared" si="2814"/>
        <v/>
      </c>
      <c r="BE498" s="759"/>
      <c r="BF498" s="761"/>
      <c r="BG498" s="763">
        <f>ROUND(BF498*$DR$13,0)</f>
        <v>0</v>
      </c>
      <c r="BH498" s="763">
        <f t="shared" ref="BH498" si="2870">$BH$13</f>
        <v>1512338976</v>
      </c>
      <c r="BI498" s="164" t="str">
        <f t="shared" si="2816"/>
        <v/>
      </c>
      <c r="BJ498" s="759"/>
      <c r="BK498" s="761"/>
      <c r="BL498" s="763">
        <f>ROUND(BK498*$DS$13,0)</f>
        <v>0</v>
      </c>
      <c r="BM498" s="1045"/>
      <c r="BN498" s="764" t="str">
        <f>IF(BK498&lt;&gt;"",IF((BL498/$DR$13)/$DN$13&lt;=$BM$20,"CUMPLE","RECHAZADO"),"")</f>
        <v/>
      </c>
      <c r="BO498" s="771"/>
      <c r="BP498" s="767">
        <f t="shared" si="2818"/>
        <v>0</v>
      </c>
      <c r="BQ498" s="753"/>
      <c r="BR498" s="768">
        <f t="shared" si="2819"/>
        <v>0</v>
      </c>
      <c r="BS498" s="768">
        <f t="shared" si="2820"/>
        <v>0</v>
      </c>
      <c r="BT498" s="768" t="str">
        <f t="shared" si="2858"/>
        <v xml:space="preserve"> </v>
      </c>
      <c r="BU498" s="155"/>
      <c r="BV498" s="753"/>
      <c r="BW498" s="753"/>
      <c r="BX498" s="772">
        <f t="shared" si="2822"/>
        <v>0</v>
      </c>
      <c r="BY498" s="772" t="str">
        <f>IF(BV498&lt;&gt;"",IF(AND(BV498/$DN$13&lt;=$BY$15,BV498/$DN$13&gt;=$BY$16),"CUMPLE","RECHAZADO"),"")</f>
        <v/>
      </c>
      <c r="BZ498" s="772">
        <f t="shared" si="2823"/>
        <v>0</v>
      </c>
      <c r="CA498" s="772">
        <f t="shared" si="2824"/>
        <v>0</v>
      </c>
      <c r="CB498" s="155"/>
      <c r="CC498" s="753"/>
      <c r="CD498" s="753"/>
      <c r="CE498" s="772">
        <f t="shared" si="2825"/>
        <v>0</v>
      </c>
      <c r="CF498" s="772" t="str">
        <f>IF(CC498&lt;&gt;"",IF(AND(CC498/$DN$13&lt;=$CF$15,CC498/$DS$13&gt;=$CF$16),"CUMPLE","RECHAZADO"),"")</f>
        <v/>
      </c>
      <c r="CG498" s="772">
        <f t="shared" si="2826"/>
        <v>0</v>
      </c>
      <c r="CH498" s="772">
        <f t="shared" si="2827"/>
        <v>0</v>
      </c>
      <c r="CI498" s="773"/>
      <c r="CJ498" s="774" t="str">
        <f t="shared" si="2828"/>
        <v/>
      </c>
      <c r="CK498" s="775">
        <f t="shared" si="2829"/>
        <v>0</v>
      </c>
      <c r="CL498" s="776" t="str">
        <f t="shared" si="2830"/>
        <v/>
      </c>
      <c r="CM498" s="155"/>
      <c r="CN498" s="777" t="str">
        <f t="shared" si="2831"/>
        <v/>
      </c>
      <c r="CO498" s="778">
        <f t="shared" si="2832"/>
        <v>0</v>
      </c>
      <c r="CP498" s="779" t="str">
        <f t="shared" si="2833"/>
        <v/>
      </c>
      <c r="CQ498" s="156"/>
      <c r="CR498" s="780">
        <f t="shared" si="2834"/>
        <v>0</v>
      </c>
      <c r="CS498" s="772">
        <f>(W498*$DP$13)+X498+(AF498*$DQ$13)+(AK498*$DR$13)+(AP498*$DS$13)+AV498+(BA498*$DQ$13)+(BF498*$DR$13)+(BK498*$DS$13)+BQ498+BV498+BW498+CC498+CD498</f>
        <v>0</v>
      </c>
      <c r="CT498" s="779">
        <f t="shared" si="2835"/>
        <v>0</v>
      </c>
      <c r="CU498" s="781"/>
      <c r="CV498" s="779" t="str">
        <f t="shared" si="2836"/>
        <v/>
      </c>
      <c r="DB498" s="782" t="str">
        <f t="shared" si="2837"/>
        <v/>
      </c>
      <c r="DC498" s="783"/>
    </row>
    <row r="499" spans="1:107" ht="13.5" customHeight="1" thickBot="1" x14ac:dyDescent="0.3">
      <c r="A499" s="1039"/>
      <c r="B499" s="870">
        <v>12</v>
      </c>
      <c r="C499" s="1039"/>
      <c r="D499" s="726"/>
      <c r="E499" s="871"/>
      <c r="F499" s="872">
        <v>8654253262</v>
      </c>
      <c r="G499" s="873" t="str">
        <f t="shared" ref="G499" si="2871">IF(F499&lt;&gt;"",IF(F499=$DV$14,"CUMPLE","RECHAZADO"),"")</f>
        <v>CUMPLE</v>
      </c>
      <c r="H499" s="874" t="s">
        <v>1538</v>
      </c>
      <c r="I499" s="880">
        <v>6682732205</v>
      </c>
      <c r="J499" s="208">
        <v>126971912</v>
      </c>
      <c r="K499" s="173">
        <f t="shared" si="2794"/>
        <v>126971912</v>
      </c>
      <c r="L499" s="724" t="e">
        <f t="shared" si="2795"/>
        <v>#DIV/0!</v>
      </c>
      <c r="M499" s="175" t="e">
        <f t="shared" si="2796"/>
        <v>#DIV/0!</v>
      </c>
      <c r="N499" s="176" t="e">
        <f t="shared" si="2797"/>
        <v>#DIV/0!</v>
      </c>
      <c r="O499" s="177" t="e">
        <f t="shared" si="2798"/>
        <v>#DIV/0!</v>
      </c>
      <c r="P499" s="178" t="str">
        <f>IF(H499&lt;&gt;"",IF(J499=K499,IF(H499="SI",IF(AND(I499&lt;=$DF$14,I499&gt;=($DF$14*0.9)),"CUMPLE","NO CUMPLE"),IF(I499=$DF$14,"CUMPLE","NO CUMPLE")),"NO CUMPLE"),"")</f>
        <v>CUMPLE</v>
      </c>
      <c r="Q499" s="725">
        <f t="shared" si="2799"/>
        <v>0</v>
      </c>
      <c r="R499" s="180">
        <f t="shared" si="2839"/>
        <v>6809704117</v>
      </c>
      <c r="S499" s="180">
        <f t="shared" si="2801"/>
        <v>6682732205</v>
      </c>
      <c r="T499" s="209"/>
      <c r="U499" s="209"/>
      <c r="V499" s="871"/>
      <c r="W499" s="874">
        <v>1214316</v>
      </c>
      <c r="X499" s="876">
        <v>507584</v>
      </c>
      <c r="Y499" s="184">
        <f>ROUND(W499*$DP$14,0)</f>
        <v>26714952</v>
      </c>
      <c r="Z499" s="184">
        <f t="shared" si="2802"/>
        <v>507584</v>
      </c>
      <c r="AA499" s="1044"/>
      <c r="AB499" s="185" t="str">
        <f>IF(W499&lt;&gt;"",IF((Y499/$DP$14)/$DN$14&lt;=$AA$20,"CUMPLE","RECHAZADO"),"")</f>
        <v>CUMPLE</v>
      </c>
      <c r="AC499" s="186">
        <f t="shared" si="2804"/>
        <v>27222536</v>
      </c>
      <c r="AD499" s="186">
        <f t="shared" si="2805"/>
        <v>26714952</v>
      </c>
      <c r="AE499" s="209"/>
      <c r="AF499" s="874">
        <v>149500</v>
      </c>
      <c r="AG499" s="184">
        <f>ROUND(AF499*$DQ$14,0)</f>
        <v>598000</v>
      </c>
      <c r="AH499" s="1044"/>
      <c r="AI499" s="185" t="str">
        <f>IF(AF499&lt;&gt;"",IF(AG499/$DQ$14&lt;=$AH$20,"CUMPLE","RECHAZADO"),"")</f>
        <v>CUMPLE</v>
      </c>
      <c r="AJ499" s="209"/>
      <c r="AK499" s="874">
        <v>119500</v>
      </c>
      <c r="AL499" s="184">
        <f>ROUND(AK499*$DR$14,0)</f>
        <v>2629000</v>
      </c>
      <c r="AM499" s="1044"/>
      <c r="AN499" s="185" t="str">
        <f>IF(AK499&lt;&gt;"",IF(AL499/$DR$14&lt;=$AM$20,"CUMPLE","RECHAZADO"),"")</f>
        <v>CUMPLE</v>
      </c>
      <c r="AO499" s="209"/>
      <c r="AP499" s="874">
        <v>157500</v>
      </c>
      <c r="AQ499" s="184">
        <f>ROUND(AP499*$DS$14,0)</f>
        <v>315000</v>
      </c>
      <c r="AR499" s="1044"/>
      <c r="AS499" s="185" t="str">
        <f>IF(AP499&lt;&gt;"",IF(AQ499/$DR$14&lt;=$AR$20,"CUMPLE","RECHAZADO"),"")</f>
        <v>CUMPLE</v>
      </c>
      <c r="AT499" s="185"/>
      <c r="AU499" s="194">
        <f t="shared" si="2809"/>
        <v>3542000</v>
      </c>
      <c r="AV499" s="874">
        <v>672980</v>
      </c>
      <c r="AW499" s="877">
        <f t="shared" si="2810"/>
        <v>672980</v>
      </c>
      <c r="AX499" s="877">
        <f t="shared" si="2811"/>
        <v>4214980</v>
      </c>
      <c r="AY499" s="877" t="str">
        <f>IF(AV499&lt;&gt;"",IF(AI499="CUMPLE",IF(AN499="CUMPLE",IF(AS499="CUMPLE","CUMPLE","NO CUMPLE"),"NO CUMPLE"),"NO CUMPLE"),"")</f>
        <v>CUMPLE</v>
      </c>
      <c r="AZ499" s="871"/>
      <c r="BA499" s="874">
        <v>2197743</v>
      </c>
      <c r="BB499" s="184">
        <f>ROUND(BA499*$DQ$14,0)</f>
        <v>8790972</v>
      </c>
      <c r="BC499" s="184">
        <f t="shared" ref="BC499" si="2872">$BC$14</f>
        <v>171994948</v>
      </c>
      <c r="BD499" s="185" t="str">
        <f t="shared" si="2814"/>
        <v>CUMPLE</v>
      </c>
      <c r="BE499" s="209"/>
      <c r="BF499" s="874">
        <v>2064865</v>
      </c>
      <c r="BG499" s="184">
        <f>ROUND(BF499*$DR$14,0)</f>
        <v>45427030</v>
      </c>
      <c r="BH499" s="184">
        <f t="shared" ref="BH499" si="2873">$BH$14</f>
        <v>888779540</v>
      </c>
      <c r="BI499" s="185" t="str">
        <f t="shared" si="2816"/>
        <v>CUMPLE</v>
      </c>
      <c r="BJ499" s="209"/>
      <c r="BK499" s="874">
        <v>3809826</v>
      </c>
      <c r="BL499" s="184">
        <f>ROUND(BK499*$DS$14,0)</f>
        <v>7619652</v>
      </c>
      <c r="BM499" s="1044"/>
      <c r="BN499" s="185" t="str">
        <f>IF(BK499&lt;&gt;"",IF((BL499/$DR$14)/$DN$14&lt;=$BM$20,"CUMPLE","RECHAZADO"),"")</f>
        <v>CUMPLE</v>
      </c>
      <c r="BO499" s="878"/>
      <c r="BP499" s="194">
        <f t="shared" si="2818"/>
        <v>61837654</v>
      </c>
      <c r="BQ499" s="874">
        <v>11749154</v>
      </c>
      <c r="BR499" s="877">
        <f t="shared" si="2819"/>
        <v>11749154</v>
      </c>
      <c r="BS499" s="877">
        <f t="shared" si="2820"/>
        <v>73586808</v>
      </c>
      <c r="BT499" s="877" t="str">
        <f>IF(BQ499&lt;&gt;"",IF(BD499="CUMPLE",IF(BI499="CUMPLE",IF(BN499="CUMPLE","CUMPLE","NO CUMPLE"),"NO CUMPLE"),"NO CUMPLE"),"")</f>
        <v>CUMPLE</v>
      </c>
      <c r="BU499" s="871"/>
      <c r="BV499" s="874">
        <v>131091478</v>
      </c>
      <c r="BW499" s="874">
        <v>2490738</v>
      </c>
      <c r="BX499" s="194">
        <f t="shared" si="2822"/>
        <v>2490738</v>
      </c>
      <c r="BY499" s="194" t="str">
        <f>IF(BV499&lt;&gt;"",IF(AND(BV499/$DN$14&lt;=$BY$15,BV499/$DN$14&gt;=$BY$16),"CUMPLE","RECHAZADO"),"")</f>
        <v>CUMPLE</v>
      </c>
      <c r="BZ499" s="194">
        <f t="shared" si="2823"/>
        <v>131091478</v>
      </c>
      <c r="CA499" s="194">
        <f t="shared" si="2824"/>
        <v>133582216</v>
      </c>
      <c r="CB499" s="871"/>
      <c r="CC499" s="874">
        <v>174888848</v>
      </c>
      <c r="CD499" s="874">
        <v>3322888</v>
      </c>
      <c r="CE499" s="194">
        <f t="shared" si="2825"/>
        <v>3322888</v>
      </c>
      <c r="CF499" s="194" t="str">
        <f>IF(CC499&lt;&gt;"",IF(AND(CC499/$DN$14&lt;=$CF$15,CC499/$DN$14&gt;=$CF$16),"CUMPLE","RECHAZADO"),"")</f>
        <v>CUMPLE</v>
      </c>
      <c r="CG499" s="194">
        <f t="shared" si="2826"/>
        <v>174888848</v>
      </c>
      <c r="CH499" s="194">
        <f t="shared" si="2827"/>
        <v>178211736</v>
      </c>
      <c r="CI499" s="194"/>
      <c r="CJ499" s="232">
        <f t="shared" si="2828"/>
        <v>6809704117</v>
      </c>
      <c r="CK499" s="197">
        <f t="shared" si="2829"/>
        <v>416818276</v>
      </c>
      <c r="CL499" s="232">
        <f t="shared" si="2830"/>
        <v>7226522393</v>
      </c>
      <c r="CM499" s="871"/>
      <c r="CN499" s="200">
        <f t="shared" si="2831"/>
        <v>6682732205</v>
      </c>
      <c r="CO499" s="200">
        <f t="shared" si="2832"/>
        <v>398074932</v>
      </c>
      <c r="CP499" s="200">
        <f t="shared" si="2833"/>
        <v>7080807137</v>
      </c>
      <c r="CQ499" s="871"/>
      <c r="CR499" s="194">
        <f t="shared" si="2834"/>
        <v>6809704117</v>
      </c>
      <c r="CS499" s="194">
        <f>(W499*$DP$14)+X499+(AF499*$DQ$14)+(AK499*$DR$14)+(AP499*$DS$14)+AV499+(BA499*$DQ$14)+(BF499*$DR$14)+(BK499*$DS$14)+BQ499+BV499+BW499+CC499+CD499</f>
        <v>416818276</v>
      </c>
      <c r="CT499" s="200">
        <f t="shared" si="2835"/>
        <v>7226522393</v>
      </c>
      <c r="CU499" s="874">
        <v>7226522393</v>
      </c>
      <c r="CV499" s="200" t="str">
        <f t="shared" si="2836"/>
        <v>OK</v>
      </c>
      <c r="CW499" s="136"/>
      <c r="DB499" s="879" t="str">
        <f>IF(F499&lt;&gt;"",IF(G499="CUMPLE",IF(P499="CUMPLE",IF(AB499="CUMPLE",IF(AY499="CUMPLE",IF(BT499="CUMPLE",IF(BY499="CUMPLE",IF(CF499="CUMPLE","HABILITADO","RECHAZADO"),"RECHAZADO"),"RECHAZADO"),"RECHAZADO"),"RECHAZADO"),"RECHAZADO"),"RECHAZADO"),"")</f>
        <v>HABILITADO</v>
      </c>
      <c r="DC499" s="487"/>
    </row>
    <row r="500" spans="1:107" ht="14.25" customHeight="1" thickTop="1" thickBot="1" x14ac:dyDescent="0.3">
      <c r="A500" s="105">
        <v>37</v>
      </c>
      <c r="B500" s="881"/>
      <c r="C500" s="881"/>
      <c r="D500" s="222"/>
      <c r="E500" s="881"/>
      <c r="F500" s="882"/>
      <c r="G500" s="881"/>
      <c r="H500" s="881"/>
      <c r="I500" s="881"/>
      <c r="J500" s="883"/>
      <c r="K500" s="881"/>
      <c r="L500" s="219"/>
      <c r="M500" s="218"/>
      <c r="N500" s="218"/>
      <c r="O500" s="218"/>
      <c r="P500" s="881"/>
      <c r="Q500" s="218"/>
      <c r="R500" s="881"/>
      <c r="S500" s="881"/>
      <c r="T500" s="881"/>
      <c r="U500" s="881"/>
      <c r="V500" s="881"/>
      <c r="W500" s="881"/>
      <c r="X500" s="881"/>
      <c r="Y500" s="881"/>
      <c r="Z500" s="881"/>
      <c r="AA500" s="881"/>
      <c r="AB500" s="881"/>
      <c r="AC500" s="881"/>
      <c r="AD500" s="881"/>
      <c r="AE500" s="881"/>
      <c r="AF500" s="881"/>
      <c r="AG500" s="881"/>
      <c r="AH500" s="881"/>
      <c r="AI500" s="881"/>
      <c r="AJ500" s="881"/>
      <c r="AK500" s="881"/>
      <c r="AL500" s="881"/>
      <c r="AM500" s="881"/>
      <c r="AN500" s="881"/>
      <c r="AO500" s="881"/>
      <c r="AP500" s="881"/>
      <c r="AQ500" s="881"/>
      <c r="AR500" s="881"/>
      <c r="AS500" s="881"/>
      <c r="AT500" s="881"/>
      <c r="AU500" s="881"/>
      <c r="AV500" s="881"/>
      <c r="AW500" s="881"/>
      <c r="AX500" s="881"/>
      <c r="AY500" s="881"/>
      <c r="AZ500" s="881"/>
      <c r="BA500" s="881"/>
      <c r="BB500" s="881"/>
      <c r="BC500" s="881"/>
      <c r="BD500" s="881"/>
      <c r="BE500" s="881"/>
      <c r="BF500" s="881"/>
      <c r="BG500" s="881"/>
      <c r="BH500" s="881"/>
      <c r="BI500" s="881"/>
      <c r="BJ500" s="881"/>
      <c r="BK500" s="881"/>
      <c r="BL500" s="881"/>
      <c r="BM500" s="881"/>
      <c r="BN500" s="881"/>
      <c r="BO500" s="881"/>
      <c r="BP500" s="881"/>
      <c r="BQ500" s="881"/>
      <c r="BR500" s="881"/>
      <c r="BS500" s="881"/>
      <c r="BT500" s="881"/>
      <c r="BU500" s="881"/>
      <c r="BV500" s="881"/>
      <c r="BW500" s="881"/>
      <c r="BX500" s="881"/>
      <c r="BY500" s="881"/>
      <c r="BZ500" s="881"/>
      <c r="CA500" s="881"/>
      <c r="CB500" s="881"/>
      <c r="CC500" s="881"/>
      <c r="CD500" s="881"/>
      <c r="CE500" s="881"/>
      <c r="CF500" s="881"/>
      <c r="CG500" s="881"/>
      <c r="CH500" s="881"/>
      <c r="CI500" s="881"/>
      <c r="CJ500" s="881"/>
      <c r="CK500" s="881"/>
      <c r="CL500" s="881"/>
      <c r="CM500" s="881"/>
      <c r="CN500" s="881"/>
      <c r="CO500" s="881"/>
      <c r="CP500" s="884" t="s">
        <v>2063</v>
      </c>
      <c r="CQ500" s="881"/>
      <c r="CR500" s="881"/>
      <c r="CS500" s="881"/>
      <c r="CT500" s="881"/>
      <c r="CU500" s="885"/>
      <c r="CV500" s="881"/>
      <c r="CW500" s="136"/>
      <c r="DB500" s="886"/>
      <c r="DC500" s="887"/>
    </row>
    <row r="501" spans="1:107" ht="13.5" customHeight="1" x14ac:dyDescent="0.25">
      <c r="A501" s="1039">
        <f t="shared" ref="A501" si="2874">A513</f>
        <v>38</v>
      </c>
      <c r="B501" s="870">
        <v>1</v>
      </c>
      <c r="C501" s="1039" t="str">
        <f>Proponentes!B483</f>
        <v>UNIÓN TEMPORAL FISE 2021</v>
      </c>
      <c r="D501" s="726"/>
      <c r="E501" s="871"/>
      <c r="F501" s="872">
        <v>20036397801</v>
      </c>
      <c r="G501" s="873" t="str">
        <f t="shared" ref="G501" si="2875">IF(F501&lt;&gt;"",IF(F501=$DV$3,"CUMPLE","RECHAZADO"),"")</f>
        <v>CUMPLE</v>
      </c>
      <c r="H501" s="874" t="s">
        <v>1538</v>
      </c>
      <c r="I501" s="880">
        <v>17687702642</v>
      </c>
      <c r="J501" s="208">
        <v>336066350</v>
      </c>
      <c r="K501" s="173">
        <f t="shared" ref="K501:K512" si="2876">ROUND((I501*0.019),0)</f>
        <v>336066350</v>
      </c>
      <c r="L501" s="724" t="e">
        <f t="shared" ref="L501:L512" si="2877">1-I501/DF484</f>
        <v>#DIV/0!</v>
      </c>
      <c r="M501" s="175" t="e">
        <f t="shared" ref="M501:M512" si="2878">DF484/DN484</f>
        <v>#DIV/0!</v>
      </c>
      <c r="N501" s="176" t="e">
        <f t="shared" ref="N501:N512" si="2879">M501*0.019</f>
        <v>#DIV/0!</v>
      </c>
      <c r="O501" s="177" t="e">
        <f t="shared" ref="O501:O512" si="2880">(M501+N501)</f>
        <v>#DIV/0!</v>
      </c>
      <c r="P501" s="178" t="str">
        <f>IF(H501&lt;&gt;"",IF(J501=K501,IF(H501="SI",IF(AND(I501&lt;=$DF$3,I501&gt;=($DF$3*0.9)),"CUMPLE","NO CUMPLE"),IF(I501=$DF$3,"CUMPLE","NO CUMPLE")),"NO CUMPLE"),"")</f>
        <v>CUMPLE</v>
      </c>
      <c r="Q501" s="725">
        <f t="shared" ref="Q501:Q512" si="2881">DN484</f>
        <v>0</v>
      </c>
      <c r="R501" s="180">
        <f t="shared" ref="R501" si="2882">IF(F501&lt;&gt;"",IF(G501="CUMPLE",IF(P501="CUMPLE",(I501+J501),""),"RECHAZADO"),"")</f>
        <v>18023768992</v>
      </c>
      <c r="S501" s="180">
        <f t="shared" ref="S501" si="2883">IF(F501&lt;&gt;"",IF(G501="CUMPLE",IF(P501="CUMPLE",I501,""),"RECHAZADO"),"")</f>
        <v>17687702642</v>
      </c>
      <c r="T501" s="209"/>
      <c r="U501" s="209"/>
      <c r="V501" s="871"/>
      <c r="W501" s="874">
        <v>1284524</v>
      </c>
      <c r="X501" s="876">
        <v>1781635</v>
      </c>
      <c r="Y501" s="184">
        <f>ROUND(W501*$DP$3,0)</f>
        <v>93770252</v>
      </c>
      <c r="Z501" s="184">
        <f t="shared" si="2802"/>
        <v>1781635</v>
      </c>
      <c r="AA501" s="1044">
        <f t="shared" ref="AA501" si="2884">$AA$16</f>
        <v>100189.4</v>
      </c>
      <c r="AB501" s="185" t="str">
        <f>IF(W501&lt;&gt;"",IF((Y501/$DP$3)/$DN$3&lt;=$AA$20,"CUMPLE","RECHAZADO"),"")</f>
        <v>CUMPLE</v>
      </c>
      <c r="AC501" s="186">
        <f t="shared" ref="AC501:AC512" si="2885">Y501+Z501</f>
        <v>95551887</v>
      </c>
      <c r="AD501" s="186">
        <f t="shared" ref="AD501:AD512" si="2886">Y501</f>
        <v>93770252</v>
      </c>
      <c r="AE501" s="209"/>
      <c r="AF501" s="874">
        <v>193338</v>
      </c>
      <c r="AG501" s="184">
        <f>ROUND(AF501*$DQ$3,0)</f>
        <v>4253436</v>
      </c>
      <c r="AH501" s="1044">
        <f t="shared" ref="AH501" si="2887">$AH$16</f>
        <v>301987.21999999997</v>
      </c>
      <c r="AI501" s="185" t="str">
        <f>IF(AF501&lt;&gt;"",IF(AG501/$DQ$3&lt;=$AH$20,"CUMPLE","RECHAZADO"),"")</f>
        <v>CUMPLE</v>
      </c>
      <c r="AJ501" s="209"/>
      <c r="AK501" s="874">
        <v>154313</v>
      </c>
      <c r="AL501" s="184">
        <f>ROUND(AK501*$DR$3,0)</f>
        <v>11264849</v>
      </c>
      <c r="AM501" s="1044">
        <f t="shared" ref="AM501" si="2888">$AM$16</f>
        <v>240934</v>
      </c>
      <c r="AN501" s="185" t="str">
        <f>IF(AK501&lt;&gt;"",IF(AL501/$DR$3&lt;=$AM$20,"CUMPLE","RECHAZADO"),"")</f>
        <v>CUMPLE</v>
      </c>
      <c r="AO501" s="209"/>
      <c r="AP501" s="874"/>
      <c r="AQ501" s="184">
        <f>ROUND(AP501*$DS$3,0)</f>
        <v>0</v>
      </c>
      <c r="AR501" s="1044">
        <f t="shared" ref="AR501" si="2889">$AR$16</f>
        <v>316072.26</v>
      </c>
      <c r="AS501" s="185" t="str">
        <f>IF(AP501&lt;&gt;"",IF(AQ501/$DR$3&lt;=$AR$20,"CUMPLE","RECHAZADO"),"")</f>
        <v/>
      </c>
      <c r="AT501" s="185"/>
      <c r="AU501" s="194">
        <f t="shared" ref="AU501:AU512" si="2890">AG501+AL501+AQ501</f>
        <v>15518285</v>
      </c>
      <c r="AV501" s="874">
        <v>2948474</v>
      </c>
      <c r="AW501" s="877">
        <f t="shared" ref="AW501:AW512" si="2891">ROUND((AG501+AL501+AQ501)*19%,0)</f>
        <v>2948474</v>
      </c>
      <c r="AX501" s="877">
        <f t="shared" ref="AX501:AX512" si="2892">ROUND((AG501+AL501+AQ501)*$AV$16,0)</f>
        <v>18466759</v>
      </c>
      <c r="AY501" s="877" t="str">
        <f t="shared" ref="AY501:AY503" si="2893">IF(AV501&lt;&gt;"",IF(AI501="CUMPLE",IF(AN501="CUMPLE","CUMPLE","NO CUMPLE"),"NO CUMPLE")," ")</f>
        <v>CUMPLE</v>
      </c>
      <c r="AZ501" s="871"/>
      <c r="BA501" s="874">
        <v>9649865</v>
      </c>
      <c r="BB501" s="184">
        <f>ROUND(BA501*$DQ$3,0)</f>
        <v>212297030</v>
      </c>
      <c r="BC501" s="184">
        <f t="shared" ref="BC501" si="2894">$BC$3</f>
        <v>339892784</v>
      </c>
      <c r="BD501" s="185" t="str">
        <f t="shared" ref="BD501" si="2895">IF(BA501&lt;&gt;"",IF(BB501&lt;=BC501,"CUMPLE","RECHAZADO"),"")</f>
        <v>CUMPLE</v>
      </c>
      <c r="BE501" s="209"/>
      <c r="BF501" s="874">
        <v>9066442</v>
      </c>
      <c r="BG501" s="184">
        <f>ROUND(BF501*$DR$3,0)</f>
        <v>661850266</v>
      </c>
      <c r="BH501" s="184">
        <f t="shared" ref="BH501" si="2896">$BH$3</f>
        <v>1059638654</v>
      </c>
      <c r="BI501" s="185" t="str">
        <f t="shared" ref="BI501:BI512" si="2897">IF(BF501&lt;&gt;"",IF(BG501&lt;=BH501,"CUMPLE","RECHAZADO"),"")</f>
        <v>CUMPLE</v>
      </c>
      <c r="BJ501" s="209"/>
      <c r="BK501" s="874"/>
      <c r="BL501" s="184">
        <f>ROUND(BK501*$DS$3,0)</f>
        <v>0</v>
      </c>
      <c r="BM501" s="1044">
        <f t="shared" ref="BM501" si="2898">$BM$16</f>
        <v>74539289</v>
      </c>
      <c r="BN501" s="185" t="str">
        <f>IF(BK501&lt;&gt;"",IF((BL501/$DR$3)/$DN$3&lt;=$BM$20,"CUMPLE","RECHAZADO"),"")</f>
        <v/>
      </c>
      <c r="BO501" s="878"/>
      <c r="BP501" s="194">
        <f t="shared" ref="BP501:BP512" si="2899">BB501+BG501+BL501</f>
        <v>874147296</v>
      </c>
      <c r="BQ501" s="874">
        <v>166087986</v>
      </c>
      <c r="BR501" s="877">
        <f t="shared" ref="BR501:BR512" si="2900">ROUND((BB501+BG501+BL501)*19%,0)</f>
        <v>166087986</v>
      </c>
      <c r="BS501" s="877">
        <f t="shared" ref="BS501:BS512" si="2901">ROUND((BB501+BG501+BL501)*$AV$16,0)</f>
        <v>1040235282</v>
      </c>
      <c r="BT501" s="877" t="str">
        <f t="shared" ref="BT501:BT503" si="2902">IF(BQ501&lt;&gt;"",IF(BD501="CUMPLE",IF(BI501="CUMPLE","CUMPLE","NO CUMPLE"),"NO CUMPLE")," ")</f>
        <v>CUMPLE</v>
      </c>
      <c r="BU501" s="871"/>
      <c r="BV501" s="874">
        <v>126024589</v>
      </c>
      <c r="BW501" s="874">
        <v>2394467</v>
      </c>
      <c r="BX501" s="194">
        <f t="shared" ref="BX501:BX512" si="2903">ROUND((BV501*10%)*19%,0)</f>
        <v>2394467</v>
      </c>
      <c r="BY501" s="194" t="str">
        <f>IF(BV501&lt;&gt;"",IF(AND(BV501/$DN$3&lt;=$BY$15,BV501/$DN$3&gt;=$BY$16),"CUMPLE","RECHAZADO"),"")</f>
        <v>CUMPLE</v>
      </c>
      <c r="BZ501" s="194">
        <f t="shared" ref="BZ501:BZ512" si="2904">BV501</f>
        <v>126024589</v>
      </c>
      <c r="CA501" s="194">
        <f t="shared" ref="CA501:CA512" si="2905">BZ501+BX501</f>
        <v>128419056</v>
      </c>
      <c r="CB501" s="871"/>
      <c r="CC501" s="874"/>
      <c r="CD501" s="874"/>
      <c r="CE501" s="194">
        <f t="shared" ref="CE501:CE512" si="2906">ROUND((CC501*10%)*19%,0)</f>
        <v>0</v>
      </c>
      <c r="CF501" s="194" t="str">
        <f>IF(CC501&lt;&gt;"",IF(AND(CC501/$DN$3&lt;=$CF$15,CC501/$DS$3&gt;=$CF$16),"CUMPLE","RECHAZADO"),"")</f>
        <v/>
      </c>
      <c r="CG501" s="194">
        <f t="shared" ref="CG501:CG512" si="2907">CC501</f>
        <v>0</v>
      </c>
      <c r="CH501" s="194">
        <f t="shared" ref="CH501:CH512" si="2908">CG501+CE501</f>
        <v>0</v>
      </c>
      <c r="CI501" s="194"/>
      <c r="CJ501" s="232">
        <f t="shared" ref="CJ501:CJ512" si="2909">R501</f>
        <v>18023768992</v>
      </c>
      <c r="CK501" s="197">
        <f t="shared" ref="CK501:CK512" si="2910">AC501+AX501+BS501+CA501+CH501</f>
        <v>1282672984</v>
      </c>
      <c r="CL501" s="232">
        <f t="shared" ref="CL501" si="2911">IF(CJ501="RECHAZADO","RECHAZADO",IF(CJ501&lt;&gt;"",CJ501+CK501,""))</f>
        <v>19306441976</v>
      </c>
      <c r="CM501" s="871"/>
      <c r="CN501" s="200">
        <f t="shared" ref="CN501:CN512" si="2912">S501</f>
        <v>17687702642</v>
      </c>
      <c r="CO501" s="200">
        <f t="shared" ref="CO501:CO512" si="2913">AD501+AU501+BP501+BZ501+CG501</f>
        <v>1109460422</v>
      </c>
      <c r="CP501" s="200">
        <f t="shared" ref="CP501" si="2914">IF(CN501="RECHAZADO","RECHAZADO",IF(CN501&lt;&gt;"",CN501+CO501,""))</f>
        <v>18797163064</v>
      </c>
      <c r="CQ501" s="871"/>
      <c r="CR501" s="194">
        <f t="shared" si="2834"/>
        <v>18023768992</v>
      </c>
      <c r="CS501" s="194">
        <f>(W501*$DP$3)+X501+(AF501*$DQ$3)+(AK501*$DR$3)+(AP501*$DS$3)+AV501+(BA501*$DQ$3)+(BF501*$DR$3)+(BK501*$DS$3)+BQ501+BV501+BW501+CC501+CD501</f>
        <v>1282672984</v>
      </c>
      <c r="CT501" s="200">
        <f t="shared" ref="CT501:CT512" si="2915">CR501+CS501</f>
        <v>19306441976</v>
      </c>
      <c r="CU501" s="874">
        <v>19306441976</v>
      </c>
      <c r="CV501" s="200" t="str">
        <f t="shared" ref="CV501" si="2916">IF(CU501&lt;&gt;"",IF(CT501=CU501,"OK","REVISAR"),"")</f>
        <v>OK</v>
      </c>
      <c r="CW501" s="136"/>
      <c r="DB501" s="879" t="str">
        <f t="shared" ref="DB501" si="2917">IF(F501&lt;&gt;"",IF(G501="CUMPLE",IF(P501="CUMPLE",IF(AB501="CUMPLE",IF(AY501="CUMPLE",IF(BT501="CUMPLE",IF(BY501="CUMPLE","HABILITADO","RECHAZADO"),"RECHAZADO"),"RECHAZADO"),"RECHAZADO"),"RECHAZADO"),"RECHAZADO"),"")</f>
        <v>HABILITADO</v>
      </c>
      <c r="DC501" s="487"/>
    </row>
    <row r="502" spans="1:107" hidden="1" x14ac:dyDescent="0.25">
      <c r="A502" s="1040"/>
      <c r="B502" s="785">
        <v>2</v>
      </c>
      <c r="C502" s="1043"/>
      <c r="D502" s="220"/>
      <c r="E502" s="156"/>
      <c r="F502" s="786"/>
      <c r="G502" s="752" t="str">
        <f t="shared" ref="G502" si="2918">IF(F502&lt;&gt;"",IF(F502=$DV$4,"CUMPLE","RECHAZADO"),"")</f>
        <v/>
      </c>
      <c r="H502" s="753"/>
      <c r="I502" s="787"/>
      <c r="J502" s="788"/>
      <c r="K502" s="845">
        <f t="shared" si="2876"/>
        <v>0</v>
      </c>
      <c r="L502" s="174" t="e">
        <f t="shared" si="2877"/>
        <v>#DIV/0!</v>
      </c>
      <c r="M502" s="175" t="e">
        <f t="shared" si="2878"/>
        <v>#DIV/0!</v>
      </c>
      <c r="N502" s="176" t="e">
        <f t="shared" si="2879"/>
        <v>#DIV/0!</v>
      </c>
      <c r="O502" s="177" t="e">
        <f t="shared" si="2880"/>
        <v>#DIV/0!</v>
      </c>
      <c r="P502" s="846" t="str">
        <f>IF(H502&lt;&gt;"",IF(J502=K502,IF(H502="SI",IF(AND(I502&lt;=$DF$4,I502&gt;=($DF$4*0.9)),"CUMPLE","NO CUMPLE"),IF(I502=$DF$4,"CUMPLE","NO CUMPLE")),"NO CUMPLE"),"")</f>
        <v/>
      </c>
      <c r="Q502" s="179">
        <f t="shared" si="2881"/>
        <v>0</v>
      </c>
      <c r="R502" s="847" t="str">
        <f t="shared" si="2839"/>
        <v/>
      </c>
      <c r="S502" s="847" t="str">
        <f t="shared" si="2801"/>
        <v/>
      </c>
      <c r="T502" s="789"/>
      <c r="U502" s="790"/>
      <c r="V502" s="155"/>
      <c r="W502" s="753"/>
      <c r="X502" s="791"/>
      <c r="Y502" s="848">
        <f>ROUND(W502*$DP$4,0)</f>
        <v>0</v>
      </c>
      <c r="Z502" s="848">
        <f t="shared" si="2802"/>
        <v>0</v>
      </c>
      <c r="AA502" s="1045"/>
      <c r="AB502" s="849" t="str">
        <f>IF(W502&lt;&gt;"",IF((Y502/$DP$4)/$DN$4&lt;=$AA$20,"CUMPLE","RECHAZADO"),"")</f>
        <v/>
      </c>
      <c r="AC502" s="850">
        <f t="shared" si="2885"/>
        <v>0</v>
      </c>
      <c r="AD502" s="850">
        <f t="shared" si="2886"/>
        <v>0</v>
      </c>
      <c r="AE502" s="789"/>
      <c r="AF502" s="753"/>
      <c r="AG502" s="848">
        <f>ROUND(AF502*$DQ$4,0)</f>
        <v>0</v>
      </c>
      <c r="AH502" s="1045"/>
      <c r="AI502" s="849" t="str">
        <f>IF(AF502&lt;&gt;"",IF(AG502/$DQ$4&lt;=$AH$20,"CUMPLE","RECHAZADO"),"")</f>
        <v/>
      </c>
      <c r="AJ502" s="789"/>
      <c r="AK502" s="753"/>
      <c r="AL502" s="848">
        <f>ROUND(AK502*$DR$4,0)</f>
        <v>0</v>
      </c>
      <c r="AM502" s="1045"/>
      <c r="AN502" s="849" t="str">
        <f>IF(AK502&lt;&gt;"",IF(AL502/$DR$4&lt;=$AM$20,"CUMPLE","RECHAZADO"),"")</f>
        <v/>
      </c>
      <c r="AO502" s="789"/>
      <c r="AP502" s="753"/>
      <c r="AQ502" s="848">
        <f>ROUND(AP502*$DS$4,0)</f>
        <v>0</v>
      </c>
      <c r="AR502" s="1045"/>
      <c r="AS502" s="849" t="str">
        <f>IF(AP502&lt;&gt;"",IF(AQ502/$DR$4&lt;=$AR$20,"CUMPLE","RECHAZADO"),"")</f>
        <v/>
      </c>
      <c r="AT502" s="792"/>
      <c r="AU502" s="851">
        <f t="shared" si="2890"/>
        <v>0</v>
      </c>
      <c r="AV502" s="753"/>
      <c r="AW502" s="852">
        <f t="shared" si="2891"/>
        <v>0</v>
      </c>
      <c r="AX502" s="852">
        <f t="shared" si="2892"/>
        <v>0</v>
      </c>
      <c r="AY502" s="852" t="str">
        <f t="shared" si="2893"/>
        <v xml:space="preserve"> </v>
      </c>
      <c r="AZ502" s="155"/>
      <c r="BA502" s="753"/>
      <c r="BB502" s="848">
        <f>ROUND(BA502*$DQ$4,0)</f>
        <v>0</v>
      </c>
      <c r="BC502" s="853">
        <f t="shared" ref="BC502" si="2919">$BC$4</f>
        <v>92828885</v>
      </c>
      <c r="BD502" s="854" t="str">
        <f t="shared" si="2814"/>
        <v/>
      </c>
      <c r="BE502" s="789"/>
      <c r="BF502" s="753"/>
      <c r="BG502" s="848">
        <f>ROUND(BF502*$DR$4,0)</f>
        <v>0</v>
      </c>
      <c r="BH502" s="848">
        <f t="shared" ref="BH502" si="2920">$BH$4</f>
        <v>924495218</v>
      </c>
      <c r="BI502" s="854" t="str">
        <f t="shared" si="2897"/>
        <v/>
      </c>
      <c r="BJ502" s="789"/>
      <c r="BK502" s="753"/>
      <c r="BL502" s="848">
        <f>ROUND(BK502*$DS$4,0)</f>
        <v>0</v>
      </c>
      <c r="BM502" s="1045"/>
      <c r="BN502" s="849" t="str">
        <f>IF(BK502&lt;&gt;"",IF((BL502/$DR$4)/$DN$4&lt;=$BM$20,"CUMPLE","RECHAZADO"),"")</f>
        <v/>
      </c>
      <c r="BO502" s="793"/>
      <c r="BP502" s="851">
        <f t="shared" si="2899"/>
        <v>0</v>
      </c>
      <c r="BQ502" s="753"/>
      <c r="BR502" s="852">
        <f t="shared" si="2900"/>
        <v>0</v>
      </c>
      <c r="BS502" s="852">
        <f t="shared" si="2901"/>
        <v>0</v>
      </c>
      <c r="BT502" s="852" t="str">
        <f t="shared" si="2902"/>
        <v xml:space="preserve"> </v>
      </c>
      <c r="BU502" s="155"/>
      <c r="BV502" s="753"/>
      <c r="BW502" s="753"/>
      <c r="BX502" s="855">
        <f t="shared" si="2903"/>
        <v>0</v>
      </c>
      <c r="BY502" s="855" t="str">
        <f>IF(BV502&lt;&gt;"",IF(AND(BV502/$DN$4&lt;=$BY$15,BV502/$DN$4&gt;=$BY$16),"CUMPLE","RECHAZADO"),"")</f>
        <v/>
      </c>
      <c r="BZ502" s="855">
        <f t="shared" si="2904"/>
        <v>0</v>
      </c>
      <c r="CA502" s="855">
        <f t="shared" si="2905"/>
        <v>0</v>
      </c>
      <c r="CB502" s="155"/>
      <c r="CC502" s="753"/>
      <c r="CD502" s="753"/>
      <c r="CE502" s="855">
        <f t="shared" si="2906"/>
        <v>0</v>
      </c>
      <c r="CF502" s="855" t="str">
        <f>IF(CC502&lt;&gt;"",IF(AND(CC502/$DN$4&lt;=$CF$15,CC502/$DS$4&gt;=$CF$16),"CUMPLE","RECHAZADO"),"")</f>
        <v/>
      </c>
      <c r="CG502" s="855">
        <f t="shared" si="2907"/>
        <v>0</v>
      </c>
      <c r="CH502" s="855">
        <f t="shared" si="2908"/>
        <v>0</v>
      </c>
      <c r="CI502" s="794"/>
      <c r="CJ502" s="856" t="str">
        <f t="shared" si="2909"/>
        <v/>
      </c>
      <c r="CK502" s="857">
        <f t="shared" si="2910"/>
        <v>0</v>
      </c>
      <c r="CL502" s="858" t="str">
        <f t="shared" si="2830"/>
        <v/>
      </c>
      <c r="CM502" s="155"/>
      <c r="CN502" s="859" t="str">
        <f t="shared" si="2912"/>
        <v/>
      </c>
      <c r="CO502" s="860">
        <f t="shared" si="2913"/>
        <v>0</v>
      </c>
      <c r="CP502" s="861" t="str">
        <f t="shared" si="2833"/>
        <v/>
      </c>
      <c r="CQ502" s="156"/>
      <c r="CR502" s="862">
        <f t="shared" si="2834"/>
        <v>0</v>
      </c>
      <c r="CS502" s="855">
        <f>(W502*$DP$4)+X502+(AF502*$DQ$4)+(AK502*$DR$4)+(AP502*$DS$4)+AV502+(BA502*$DQ$4)+(BF502*$DR$4)+(BK502*$DS$4)+BQ502+BV502+BW502+CC502+CD502</f>
        <v>0</v>
      </c>
      <c r="CT502" s="861">
        <f t="shared" si="2915"/>
        <v>0</v>
      </c>
      <c r="CU502" s="863"/>
      <c r="CV502" s="861" t="str">
        <f t="shared" si="2836"/>
        <v/>
      </c>
      <c r="DB502" s="864" t="str">
        <f t="shared" si="2837"/>
        <v/>
      </c>
      <c r="DC502" s="865"/>
    </row>
    <row r="503" spans="1:107" x14ac:dyDescent="0.25">
      <c r="A503" s="1039"/>
      <c r="B503" s="870">
        <v>3</v>
      </c>
      <c r="C503" s="1039"/>
      <c r="D503" s="726"/>
      <c r="E503" s="871"/>
      <c r="F503" s="872">
        <v>22660325900</v>
      </c>
      <c r="G503" s="873" t="str">
        <f t="shared" ref="G503" si="2921">IF(F503&lt;&gt;"",IF(F503=$DV$5,"CUMPLE","RECHAZADO"),"")</f>
        <v>CUMPLE</v>
      </c>
      <c r="H503" s="874" t="s">
        <v>1538</v>
      </c>
      <c r="I503" s="880">
        <v>20196034881</v>
      </c>
      <c r="J503" s="208">
        <v>383724663</v>
      </c>
      <c r="K503" s="173">
        <f t="shared" si="2876"/>
        <v>383724663</v>
      </c>
      <c r="L503" s="724" t="e">
        <f t="shared" si="2877"/>
        <v>#DIV/0!</v>
      </c>
      <c r="M503" s="175" t="e">
        <f t="shared" si="2878"/>
        <v>#DIV/0!</v>
      </c>
      <c r="N503" s="176" t="e">
        <f t="shared" si="2879"/>
        <v>#DIV/0!</v>
      </c>
      <c r="O503" s="177" t="e">
        <f t="shared" si="2880"/>
        <v>#DIV/0!</v>
      </c>
      <c r="P503" s="178" t="str">
        <f>IF(H503&lt;&gt;"",IF(J503=K503,IF(H503="SI",IF(AND(I503&lt;=$DF$5,I503&gt;=($DF$5*0.9)),"CUMPLE","NO CUMPLE"),IF(I503=$DF$5,"CUMPLE","NO CUMPLE")),"NO CUMPLE"),"")</f>
        <v>CUMPLE</v>
      </c>
      <c r="Q503" s="725">
        <f t="shared" si="2881"/>
        <v>0</v>
      </c>
      <c r="R503" s="180">
        <f t="shared" si="2839"/>
        <v>20579759544</v>
      </c>
      <c r="S503" s="180">
        <f t="shared" si="2801"/>
        <v>20196034881</v>
      </c>
      <c r="T503" s="209"/>
      <c r="U503" s="209"/>
      <c r="V503" s="871"/>
      <c r="W503" s="874">
        <v>1073904</v>
      </c>
      <c r="X503" s="876">
        <v>1632334</v>
      </c>
      <c r="Y503" s="184">
        <f>ROUND(W503*$DP$5,0)</f>
        <v>85912320</v>
      </c>
      <c r="Z503" s="184">
        <f t="shared" si="2802"/>
        <v>1632334</v>
      </c>
      <c r="AA503" s="1044"/>
      <c r="AB503" s="185" t="str">
        <f>IF(W503&lt;&gt;"",IF((Y503/$DP$5)/$DN$5&lt;=$AA$20,"CUMPLE","RECHAZADO"),"")</f>
        <v>CUMPLE</v>
      </c>
      <c r="AC503" s="186">
        <f t="shared" si="2885"/>
        <v>87544654</v>
      </c>
      <c r="AD503" s="186">
        <f t="shared" si="2886"/>
        <v>85912320</v>
      </c>
      <c r="AE503" s="209"/>
      <c r="AF503" s="874">
        <v>161372</v>
      </c>
      <c r="AG503" s="184">
        <f>ROUND(AF503*$DQ$5,0)</f>
        <v>1129604</v>
      </c>
      <c r="AH503" s="1044"/>
      <c r="AI503" s="185" t="str">
        <f>IF(AF503&lt;&gt;"",IF(AG503/$DQ$5&lt;=$AH$20,"CUMPLE","RECHAZADO"),"")</f>
        <v>CUMPLE</v>
      </c>
      <c r="AJ503" s="209"/>
      <c r="AK503" s="874">
        <v>128799</v>
      </c>
      <c r="AL503" s="184">
        <f>ROUND(AK503*$DR$5,0)</f>
        <v>10303920</v>
      </c>
      <c r="AM503" s="1044"/>
      <c r="AN503" s="185" t="str">
        <f>IF(AK503&lt;&gt;"",IF(AL503/$DR$5&lt;=$AM$20,"CUMPLE","RECHAZADO"),"")</f>
        <v>CUMPLE</v>
      </c>
      <c r="AO503" s="209"/>
      <c r="AP503" s="874"/>
      <c r="AQ503" s="184">
        <f>ROUND(AP503*$DS$5,0)</f>
        <v>0</v>
      </c>
      <c r="AR503" s="1044"/>
      <c r="AS503" s="185" t="str">
        <f>IF(AP503&lt;&gt;"",IF(AQ503/$DR$5&lt;=$AR$20,"CUMPLE","RECHAZADO"),"")</f>
        <v/>
      </c>
      <c r="AT503" s="185"/>
      <c r="AU503" s="194">
        <f t="shared" si="2890"/>
        <v>11433524</v>
      </c>
      <c r="AV503" s="874">
        <v>2172370</v>
      </c>
      <c r="AW503" s="877">
        <f t="shared" si="2891"/>
        <v>2172370</v>
      </c>
      <c r="AX503" s="877">
        <f t="shared" si="2892"/>
        <v>13605894</v>
      </c>
      <c r="AY503" s="877" t="str">
        <f t="shared" si="2893"/>
        <v>CUMPLE</v>
      </c>
      <c r="AZ503" s="871"/>
      <c r="BA503" s="874">
        <v>9270496</v>
      </c>
      <c r="BB503" s="184">
        <f>ROUND(BA503*$DQ$5,0)</f>
        <v>64893472</v>
      </c>
      <c r="BC503" s="184">
        <f t="shared" ref="BC503" si="2922">$BC$5</f>
        <v>123465503</v>
      </c>
      <c r="BD503" s="185" t="str">
        <f t="shared" si="2814"/>
        <v>CUMPLE</v>
      </c>
      <c r="BE503" s="209"/>
      <c r="BF503" s="874">
        <v>8710009</v>
      </c>
      <c r="BG503" s="184">
        <f>ROUND(BF503*$DR$5,0)</f>
        <v>696800720</v>
      </c>
      <c r="BH503" s="184">
        <f t="shared" ref="BH503" si="2923">$BH$5</f>
        <v>1325724320</v>
      </c>
      <c r="BI503" s="185" t="str">
        <f t="shared" si="2897"/>
        <v>CUMPLE</v>
      </c>
      <c r="BJ503" s="209"/>
      <c r="BK503" s="874"/>
      <c r="BL503" s="184">
        <f>ROUND(BK503*$DS$5,0)</f>
        <v>0</v>
      </c>
      <c r="BM503" s="1044"/>
      <c r="BN503" s="185" t="str">
        <f>IF(BK503&lt;&gt;"",IF((BL503/$DR$5)/$DN$5&lt;=$BM$20,"CUMPLE","RECHAZADO"),"")</f>
        <v/>
      </c>
      <c r="BO503" s="878"/>
      <c r="BP503" s="194">
        <f t="shared" si="2899"/>
        <v>761694192</v>
      </c>
      <c r="BQ503" s="874">
        <v>144721896</v>
      </c>
      <c r="BR503" s="877">
        <f t="shared" si="2900"/>
        <v>144721896</v>
      </c>
      <c r="BS503" s="877">
        <f t="shared" si="2901"/>
        <v>906416088</v>
      </c>
      <c r="BT503" s="877" t="str">
        <f t="shared" si="2902"/>
        <v>CUMPLE</v>
      </c>
      <c r="BU503" s="871"/>
      <c r="BV503" s="874">
        <v>115262420</v>
      </c>
      <c r="BW503" s="874">
        <v>2189986</v>
      </c>
      <c r="BX503" s="194">
        <f t="shared" si="2903"/>
        <v>2189986</v>
      </c>
      <c r="BY503" s="194" t="str">
        <f>IF(BV503&lt;&gt;"",IF(AND(BV503/$DN$5&lt;=$BY$15,BV503/$DN$5&gt;=$BY$16),"CUMPLE","RECHAZADO"),"")</f>
        <v>CUMPLE</v>
      </c>
      <c r="BZ503" s="194">
        <f t="shared" si="2904"/>
        <v>115262420</v>
      </c>
      <c r="CA503" s="194">
        <f t="shared" si="2905"/>
        <v>117452406</v>
      </c>
      <c r="CB503" s="871"/>
      <c r="CC503" s="874"/>
      <c r="CD503" s="874"/>
      <c r="CE503" s="194">
        <f t="shared" si="2906"/>
        <v>0</v>
      </c>
      <c r="CF503" s="194" t="str">
        <f>IF(CC503&lt;&gt;"",IF(AND(CC503/$DN$5&lt;=$CF$15,CC503/$DS$5&gt;=$CF$16),"CUMPLE","RECHAZADO"),"")</f>
        <v/>
      </c>
      <c r="CG503" s="194">
        <f t="shared" si="2907"/>
        <v>0</v>
      </c>
      <c r="CH503" s="194">
        <f t="shared" si="2908"/>
        <v>0</v>
      </c>
      <c r="CI503" s="194"/>
      <c r="CJ503" s="232">
        <f t="shared" si="2909"/>
        <v>20579759544</v>
      </c>
      <c r="CK503" s="197">
        <f t="shared" si="2910"/>
        <v>1125019042</v>
      </c>
      <c r="CL503" s="232">
        <f t="shared" si="2830"/>
        <v>21704778586</v>
      </c>
      <c r="CM503" s="871"/>
      <c r="CN503" s="200">
        <f t="shared" si="2912"/>
        <v>20196034881</v>
      </c>
      <c r="CO503" s="200">
        <f t="shared" si="2913"/>
        <v>974302456</v>
      </c>
      <c r="CP503" s="200">
        <f t="shared" si="2833"/>
        <v>21170337337</v>
      </c>
      <c r="CQ503" s="871"/>
      <c r="CR503" s="194">
        <f t="shared" si="2834"/>
        <v>20579759544</v>
      </c>
      <c r="CS503" s="194">
        <f>(W503*$DP$5)+X503+(AF503*$DQ$5)+(AK503*$DR$5)+(AP503*$DS$5)+AV503+(BA503*$DQ$5)+(BF503*$DR$5)+(BK503*$DS$5)+BQ503+BV503+BW503+CC503+CD503</f>
        <v>1125019042</v>
      </c>
      <c r="CT503" s="200">
        <f t="shared" si="2915"/>
        <v>21704778586</v>
      </c>
      <c r="CU503" s="874">
        <v>21704778586</v>
      </c>
      <c r="CV503" s="200" t="str">
        <f t="shared" si="2836"/>
        <v>OK</v>
      </c>
      <c r="CW503" s="136"/>
      <c r="DB503" s="879" t="str">
        <f t="shared" si="2837"/>
        <v>HABILITADO</v>
      </c>
      <c r="DC503" s="487"/>
    </row>
    <row r="504" spans="1:107" hidden="1" x14ac:dyDescent="0.25">
      <c r="A504" s="1041"/>
      <c r="B504" s="167">
        <v>4</v>
      </c>
      <c r="C504" s="1043"/>
      <c r="D504" s="220"/>
      <c r="E504" s="156"/>
      <c r="F504" s="168"/>
      <c r="G504" s="169" t="str">
        <f t="shared" ref="G504" si="2924">IF(F504&lt;&gt;"",IF(F504=$DV$6,"CUMPLE","RECHAZADO"),"")</f>
        <v/>
      </c>
      <c r="H504" s="170"/>
      <c r="I504" s="221"/>
      <c r="J504" s="172"/>
      <c r="K504" s="827">
        <f t="shared" si="2876"/>
        <v>0</v>
      </c>
      <c r="L504" s="174" t="e">
        <f t="shared" si="2877"/>
        <v>#DIV/0!</v>
      </c>
      <c r="M504" s="175" t="e">
        <f t="shared" si="2878"/>
        <v>#DIV/0!</v>
      </c>
      <c r="N504" s="176" t="e">
        <f t="shared" si="2879"/>
        <v>#DIV/0!</v>
      </c>
      <c r="O504" s="177" t="e">
        <f t="shared" si="2880"/>
        <v>#DIV/0!</v>
      </c>
      <c r="P504" s="179" t="str">
        <f>IF(H504&lt;&gt;"",IF(J504=K504,IF(H504="SI",IF(AND(I504&lt;=$DF$6,I504&gt;=($DF$6*0.9)),"CUMPLE","NO CUMPLE"),IF(I504=$DF$6,"CUMPLE","NO CUMPLE")),"NO CUMPLE"),"")</f>
        <v/>
      </c>
      <c r="Q504" s="179">
        <f t="shared" si="2881"/>
        <v>0</v>
      </c>
      <c r="R504" s="828" t="str">
        <f t="shared" si="2839"/>
        <v/>
      </c>
      <c r="S504" s="828" t="str">
        <f t="shared" si="2801"/>
        <v/>
      </c>
      <c r="T504" s="181"/>
      <c r="U504" s="182"/>
      <c r="V504" s="155"/>
      <c r="W504" s="170"/>
      <c r="X504" s="183"/>
      <c r="Y504" s="829">
        <f>ROUND(W504*$DP$6,0)</f>
        <v>0</v>
      </c>
      <c r="Z504" s="829">
        <f t="shared" si="2802"/>
        <v>0</v>
      </c>
      <c r="AA504" s="1045"/>
      <c r="AB504" s="244" t="str">
        <f>IF(W504&lt;&gt;"",IF((Y504/$DP$6)/$DN$6&lt;=$AA$20,"CUMPLE","RECHAZADO"),"")</f>
        <v/>
      </c>
      <c r="AC504" s="830">
        <f t="shared" si="2885"/>
        <v>0</v>
      </c>
      <c r="AD504" s="830">
        <f t="shared" si="2886"/>
        <v>0</v>
      </c>
      <c r="AE504" s="181"/>
      <c r="AF504" s="170"/>
      <c r="AG504" s="829">
        <f>ROUND(AF504*$DQ$6,0)</f>
        <v>0</v>
      </c>
      <c r="AH504" s="1045"/>
      <c r="AI504" s="244" t="str">
        <f>IF(AF504&lt;&gt;"",IF(AG504/$DQ$6&lt;=$AH$20,"CUMPLE","RECHAZADO"),"")</f>
        <v/>
      </c>
      <c r="AJ504" s="181"/>
      <c r="AK504" s="170"/>
      <c r="AL504" s="829">
        <f>ROUND(AK504*$DR$6,0)</f>
        <v>0</v>
      </c>
      <c r="AM504" s="1045"/>
      <c r="AN504" s="244" t="str">
        <f>IF(AK504&lt;&gt;"",IF(AL504/$DR$6&lt;=$AM$20,"CUMPLE","RECHAZADO"),"")</f>
        <v/>
      </c>
      <c r="AO504" s="181"/>
      <c r="AP504" s="170"/>
      <c r="AQ504" s="829">
        <f>ROUND(AP504*$DS$6,0)</f>
        <v>0</v>
      </c>
      <c r="AR504" s="1045"/>
      <c r="AS504" s="244" t="str">
        <f>IF(AP504&lt;&gt;"",IF(AQ504/$DR$6&lt;=$AR$20,"CUMPLE","RECHAZADO"),"")</f>
        <v/>
      </c>
      <c r="AT504" s="187"/>
      <c r="AU504" s="831">
        <f t="shared" si="2890"/>
        <v>0</v>
      </c>
      <c r="AV504" s="170"/>
      <c r="AW504" s="832">
        <f t="shared" si="2891"/>
        <v>0</v>
      </c>
      <c r="AX504" s="832">
        <f t="shared" si="2892"/>
        <v>0</v>
      </c>
      <c r="AY504" s="832" t="str">
        <f>IF(AV504&lt;&gt;"",IF(AN504="CUMPLE","CUMPLE","NO CUMPLE"),"")</f>
        <v/>
      </c>
      <c r="AZ504" s="155"/>
      <c r="BA504" s="170"/>
      <c r="BB504" s="829">
        <f>ROUND(BA504*$DQ$6,0)</f>
        <v>0</v>
      </c>
      <c r="BC504" s="834">
        <f t="shared" ref="BC504" si="2925">$BC$6</f>
        <v>599037720</v>
      </c>
      <c r="BD504" s="729" t="str">
        <f t="shared" si="2814"/>
        <v/>
      </c>
      <c r="BE504" s="181"/>
      <c r="BF504" s="170"/>
      <c r="BG504" s="829">
        <f>ROUND(BF504*$DR$6,0)</f>
        <v>0</v>
      </c>
      <c r="BH504" s="829">
        <f t="shared" ref="BH504" si="2926">$BH$6</f>
        <v>1500854400</v>
      </c>
      <c r="BI504" s="729" t="str">
        <f t="shared" si="2897"/>
        <v/>
      </c>
      <c r="BJ504" s="181"/>
      <c r="BK504" s="170"/>
      <c r="BL504" s="829">
        <f>ROUND(BK504*$DS$6,0)</f>
        <v>0</v>
      </c>
      <c r="BM504" s="1045"/>
      <c r="BN504" s="244" t="str">
        <f>IF(BK504&lt;&gt;"",IF((BL504/$DR$6)/$DN$6&lt;=$BM$20,"CUMPLE","RECHAZADO"),"")</f>
        <v/>
      </c>
      <c r="BO504" s="193"/>
      <c r="BP504" s="831">
        <f t="shared" si="2899"/>
        <v>0</v>
      </c>
      <c r="BQ504" s="170"/>
      <c r="BR504" s="832">
        <f t="shared" si="2900"/>
        <v>0</v>
      </c>
      <c r="BS504" s="832">
        <f t="shared" si="2901"/>
        <v>0</v>
      </c>
      <c r="BT504" s="832" t="str">
        <f>IF(BQ504&lt;&gt;"",IF(BI504="CUMPLE","CUMPLE","NO CUMPLE"),"")</f>
        <v/>
      </c>
      <c r="BU504" s="155"/>
      <c r="BV504" s="170"/>
      <c r="BW504" s="170"/>
      <c r="BX504" s="835">
        <f t="shared" si="2903"/>
        <v>0</v>
      </c>
      <c r="BY504" s="835" t="str">
        <f>IF(BV504&lt;&gt;"",IF(AND(BV504/$DN$6&lt;=$BY$15,BV504/$DN$6&gt;=$BY$16),"CUMPLE","RECHAZADO"),"")</f>
        <v/>
      </c>
      <c r="BZ504" s="835">
        <f t="shared" si="2904"/>
        <v>0</v>
      </c>
      <c r="CA504" s="835">
        <f t="shared" si="2905"/>
        <v>0</v>
      </c>
      <c r="CB504" s="155"/>
      <c r="CC504" s="170"/>
      <c r="CD504" s="170"/>
      <c r="CE504" s="835">
        <f t="shared" si="2906"/>
        <v>0</v>
      </c>
      <c r="CF504" s="835" t="str">
        <f>IF(CC504&lt;&gt;"",IF(AND(CC504/$DN$6&lt;=$CF$15,CC504/$DS$6&gt;=$CF$16),"CUMPLE","RECHAZADO"),"")</f>
        <v/>
      </c>
      <c r="CG504" s="835">
        <f t="shared" si="2907"/>
        <v>0</v>
      </c>
      <c r="CH504" s="835">
        <f t="shared" si="2908"/>
        <v>0</v>
      </c>
      <c r="CI504" s="195"/>
      <c r="CJ504" s="86" t="str">
        <f t="shared" si="2909"/>
        <v/>
      </c>
      <c r="CK504" s="836">
        <f t="shared" si="2910"/>
        <v>0</v>
      </c>
      <c r="CL504" s="837" t="str">
        <f t="shared" si="2830"/>
        <v/>
      </c>
      <c r="CM504" s="155"/>
      <c r="CN504" s="838" t="str">
        <f t="shared" si="2912"/>
        <v/>
      </c>
      <c r="CO504" s="839">
        <f t="shared" si="2913"/>
        <v>0</v>
      </c>
      <c r="CP504" s="840" t="str">
        <f t="shared" si="2833"/>
        <v/>
      </c>
      <c r="CQ504" s="156"/>
      <c r="CR504" s="841">
        <f t="shared" si="2834"/>
        <v>0</v>
      </c>
      <c r="CS504" s="835">
        <f>(W504*$DP$6)+X504+(AF504*$DQ$6)+(AK504*$DR$6)+(AP504*$DS$6)+AV504+(BA504*$DQ$6)+(BF504*$DR$6)+(BK504*$DS$6)+BQ504+BV504+BW504+CC504+CD504</f>
        <v>0</v>
      </c>
      <c r="CT504" s="840">
        <f t="shared" si="2915"/>
        <v>0</v>
      </c>
      <c r="CU504" s="842"/>
      <c r="CV504" s="840" t="str">
        <f t="shared" si="2836"/>
        <v/>
      </c>
      <c r="DB504" s="843" t="str">
        <f t="shared" si="2837"/>
        <v/>
      </c>
      <c r="DC504" s="844"/>
    </row>
    <row r="505" spans="1:107" hidden="1" x14ac:dyDescent="0.25">
      <c r="A505" s="1042"/>
      <c r="B505" s="750">
        <v>5</v>
      </c>
      <c r="C505" s="1043"/>
      <c r="D505" s="220"/>
      <c r="E505" s="156"/>
      <c r="F505" s="751"/>
      <c r="G505" s="752" t="str">
        <f t="shared" ref="G505" si="2927">IF(F505&lt;&gt;"",IF(F505=$DV$7,"CUMPLE","RECHAZADO"),"")</f>
        <v/>
      </c>
      <c r="H505" s="753"/>
      <c r="I505" s="754"/>
      <c r="J505" s="784"/>
      <c r="K505" s="756">
        <f t="shared" si="2876"/>
        <v>0</v>
      </c>
      <c r="L505" s="174" t="e">
        <f t="shared" si="2877"/>
        <v>#DIV/0!</v>
      </c>
      <c r="M505" s="175" t="e">
        <f t="shared" si="2878"/>
        <v>#DIV/0!</v>
      </c>
      <c r="N505" s="176" t="e">
        <f t="shared" si="2879"/>
        <v>#DIV/0!</v>
      </c>
      <c r="O505" s="177" t="e">
        <f t="shared" si="2880"/>
        <v>#DIV/0!</v>
      </c>
      <c r="P505" s="757" t="str">
        <f>IF(H505&lt;&gt;"",IF(J505=K505,IF(H505="SI",IF(AND(I505&lt;=$DF$7,I505&gt;=($DF$7*0.9)),"CUMPLE","NO CUMPLE"),IF(I505=$DF$7,"CUMPLE","NO CUMPLE")),"NO CUMPLE"),"")</f>
        <v/>
      </c>
      <c r="Q505" s="179">
        <f t="shared" si="2881"/>
        <v>0</v>
      </c>
      <c r="R505" s="758" t="str">
        <f t="shared" si="2839"/>
        <v/>
      </c>
      <c r="S505" s="758" t="str">
        <f t="shared" si="2801"/>
        <v/>
      </c>
      <c r="T505" s="759"/>
      <c r="U505" s="760"/>
      <c r="V505" s="155"/>
      <c r="W505" s="761"/>
      <c r="X505" s="762"/>
      <c r="Y505" s="763">
        <f>ROUND(W505*$DP$7,0)</f>
        <v>0</v>
      </c>
      <c r="Z505" s="763">
        <f t="shared" si="2802"/>
        <v>0</v>
      </c>
      <c r="AA505" s="1045"/>
      <c r="AB505" s="764" t="str">
        <f>IF(W505&lt;&gt;"",IF((Y505/$DP$7)/$DN$7&lt;=$AA$20,"CUMPLE","RECHAZADO"),"")</f>
        <v/>
      </c>
      <c r="AC505" s="765">
        <f t="shared" si="2885"/>
        <v>0</v>
      </c>
      <c r="AD505" s="765">
        <f t="shared" si="2886"/>
        <v>0</v>
      </c>
      <c r="AE505" s="759"/>
      <c r="AF505" s="761"/>
      <c r="AG505" s="763">
        <f>ROUND(AF505*$DQ$7,0)</f>
        <v>0</v>
      </c>
      <c r="AH505" s="1045"/>
      <c r="AI505" s="764" t="str">
        <f>IF(AF505&lt;&gt;"",IF(AG505/$DQ$7&lt;=$AH$20,"CUMPLE","RECHAZADO"),"")</f>
        <v/>
      </c>
      <c r="AJ505" s="759"/>
      <c r="AK505" s="761"/>
      <c r="AL505" s="763">
        <f>ROUND(AK505*$DR$7,0)</f>
        <v>0</v>
      </c>
      <c r="AM505" s="1045"/>
      <c r="AN505" s="764" t="str">
        <f>IF(AK505&lt;&gt;"",IF(AL505/$DR$7&lt;=$AM$20,"CUMPLE","RECHAZADO"),"")</f>
        <v/>
      </c>
      <c r="AO505" s="759"/>
      <c r="AP505" s="761"/>
      <c r="AQ505" s="763">
        <f>ROUND(AP505*$DS$7,0)</f>
        <v>0</v>
      </c>
      <c r="AR505" s="1045"/>
      <c r="AS505" s="764" t="str">
        <f>IF(AP505&lt;&gt;"",IF(AQ505/$DR$7&lt;=$AR$20,"CUMPLE","RECHAZADO"),"")</f>
        <v/>
      </c>
      <c r="AT505" s="766"/>
      <c r="AU505" s="767">
        <f t="shared" si="2890"/>
        <v>0</v>
      </c>
      <c r="AV505" s="753"/>
      <c r="AW505" s="768">
        <f t="shared" si="2891"/>
        <v>0</v>
      </c>
      <c r="AX505" s="768">
        <f t="shared" si="2892"/>
        <v>0</v>
      </c>
      <c r="AY505" s="768" t="str">
        <f>IF(AV505&lt;&gt;"",IF(AI505="CUMPLE",IF(AN505="CUMPLE","CUMPLE","NO CUMPLE"),"NO CUMPLE")," ")</f>
        <v xml:space="preserve"> </v>
      </c>
      <c r="AZ505" s="155"/>
      <c r="BA505" s="761"/>
      <c r="BB505" s="763">
        <f>ROUND(BA505*$DQ$7,0)</f>
        <v>0</v>
      </c>
      <c r="BC505" s="770">
        <f t="shared" ref="BC505" si="2928">$BC$7</f>
        <v>512088380</v>
      </c>
      <c r="BD505" s="164" t="str">
        <f t="shared" si="2814"/>
        <v/>
      </c>
      <c r="BE505" s="759"/>
      <c r="BF505" s="761"/>
      <c r="BG505" s="763">
        <f>ROUND(BF505*$DR$7,0)</f>
        <v>0</v>
      </c>
      <c r="BH505" s="763">
        <f t="shared" ref="BH505" si="2929">$BH$7</f>
        <v>1342093772</v>
      </c>
      <c r="BI505" s="164" t="str">
        <f t="shared" si="2897"/>
        <v/>
      </c>
      <c r="BJ505" s="759"/>
      <c r="BK505" s="761"/>
      <c r="BL505" s="763">
        <f>ROUND(BK505*$DS$7,0)</f>
        <v>0</v>
      </c>
      <c r="BM505" s="1045"/>
      <c r="BN505" s="764" t="str">
        <f>IF(BK505&lt;&gt;"",IF((BL505/$DR$7)/$DN$7&lt;=$BM$20,"CUMPLE","RECHAZADO"),"")</f>
        <v/>
      </c>
      <c r="BO505" s="771"/>
      <c r="BP505" s="767">
        <f t="shared" si="2899"/>
        <v>0</v>
      </c>
      <c r="BQ505" s="753"/>
      <c r="BR505" s="768">
        <f t="shared" si="2900"/>
        <v>0</v>
      </c>
      <c r="BS505" s="768">
        <f t="shared" si="2901"/>
        <v>0</v>
      </c>
      <c r="BT505" s="768" t="str">
        <f>IF(BQ505&lt;&gt;"",IF(BD505="CUMPLE",IF(BI505="CUMPLE","CUMPLE","NO CUMPLE"),"NO CUMPLE")," ")</f>
        <v xml:space="preserve"> </v>
      </c>
      <c r="BU505" s="155"/>
      <c r="BV505" s="753"/>
      <c r="BW505" s="753"/>
      <c r="BX505" s="772">
        <f t="shared" si="2903"/>
        <v>0</v>
      </c>
      <c r="BY505" s="772" t="str">
        <f>IF(BV505&lt;&gt;"",IF(AND(BV505/$DN$7&lt;=$BY$15,BV505/$DN$7&gt;=$BY$16),"CUMPLE","RECHAZADO"),"")</f>
        <v/>
      </c>
      <c r="BZ505" s="772">
        <f t="shared" si="2904"/>
        <v>0</v>
      </c>
      <c r="CA505" s="772">
        <f t="shared" si="2905"/>
        <v>0</v>
      </c>
      <c r="CB505" s="155"/>
      <c r="CC505" s="753"/>
      <c r="CD505" s="753"/>
      <c r="CE505" s="772">
        <f t="shared" si="2906"/>
        <v>0</v>
      </c>
      <c r="CF505" s="772" t="str">
        <f>IF(CC505&lt;&gt;"",IF(AND(CC505/$DN$7&lt;=$CF$15,CC505/$DS$7&gt;=$CF$16),"CUMPLE","RECHAZADO"),"")</f>
        <v/>
      </c>
      <c r="CG505" s="772">
        <f t="shared" si="2907"/>
        <v>0</v>
      </c>
      <c r="CH505" s="772">
        <f t="shared" si="2908"/>
        <v>0</v>
      </c>
      <c r="CI505" s="773"/>
      <c r="CJ505" s="774" t="str">
        <f t="shared" si="2909"/>
        <v/>
      </c>
      <c r="CK505" s="775">
        <f t="shared" si="2910"/>
        <v>0</v>
      </c>
      <c r="CL505" s="776" t="str">
        <f t="shared" si="2830"/>
        <v/>
      </c>
      <c r="CM505" s="155"/>
      <c r="CN505" s="777" t="str">
        <f t="shared" si="2912"/>
        <v/>
      </c>
      <c r="CO505" s="778">
        <f t="shared" si="2913"/>
        <v>0</v>
      </c>
      <c r="CP505" s="779" t="str">
        <f t="shared" si="2833"/>
        <v/>
      </c>
      <c r="CQ505" s="156"/>
      <c r="CR505" s="780">
        <f t="shared" si="2834"/>
        <v>0</v>
      </c>
      <c r="CS505" s="772">
        <f>(W505*$DP$7)+X505+(AF505*$DQ$7)+(AK505*$DR$7)+(AP505*$DS$7)+AV505+(BA505*$DQ$7)+(BF505*$DR$7)+(BK505*$DS$7)+BQ505+BV505+BW505+CC505+CD505</f>
        <v>0</v>
      </c>
      <c r="CT505" s="779">
        <f t="shared" si="2915"/>
        <v>0</v>
      </c>
      <c r="CU505" s="781"/>
      <c r="CV505" s="779" t="str">
        <f t="shared" si="2836"/>
        <v/>
      </c>
      <c r="DB505" s="782" t="str">
        <f t="shared" si="2837"/>
        <v/>
      </c>
      <c r="DC505" s="783"/>
    </row>
    <row r="506" spans="1:107" ht="17.25" thickBot="1" x14ac:dyDescent="0.3">
      <c r="A506" s="1039"/>
      <c r="B506" s="870">
        <v>6</v>
      </c>
      <c r="C506" s="1039"/>
      <c r="D506" s="726"/>
      <c r="E506" s="871"/>
      <c r="F506" s="872">
        <v>26104086008</v>
      </c>
      <c r="G506" s="873" t="str">
        <f t="shared" ref="G506" si="2930">IF(F506&lt;&gt;"",IF(F506=$DV$8,"CUMPLE","RECHAZADO"),"")</f>
        <v>CUMPLE</v>
      </c>
      <c r="H506" s="874" t="s">
        <v>1538</v>
      </c>
      <c r="I506" s="880">
        <v>23701756967</v>
      </c>
      <c r="J506" s="208">
        <v>450333382</v>
      </c>
      <c r="K506" s="173">
        <f t="shared" si="2876"/>
        <v>450333382</v>
      </c>
      <c r="L506" s="724" t="e">
        <f t="shared" si="2877"/>
        <v>#DIV/0!</v>
      </c>
      <c r="M506" s="175" t="e">
        <f t="shared" si="2878"/>
        <v>#DIV/0!</v>
      </c>
      <c r="N506" s="176" t="e">
        <f t="shared" si="2879"/>
        <v>#DIV/0!</v>
      </c>
      <c r="O506" s="177" t="e">
        <f t="shared" si="2880"/>
        <v>#DIV/0!</v>
      </c>
      <c r="P506" s="178" t="str">
        <f>IF(H506&lt;&gt;"",IF(J506=K506,IF(H506="SI",IF(AND(I506&lt;=$DF$8,I506&gt;=($DF$8*0.9)),"CUMPLE","NO CUMPLE"),IF(I506=$DF$8,"CUMPLE","NO CUMPLE")),"NO CUMPLE"),"")</f>
        <v>CUMPLE</v>
      </c>
      <c r="Q506" s="725">
        <f t="shared" si="2881"/>
        <v>0</v>
      </c>
      <c r="R506" s="180">
        <f t="shared" si="2839"/>
        <v>24152090349</v>
      </c>
      <c r="S506" s="180">
        <f t="shared" si="2801"/>
        <v>23701756967</v>
      </c>
      <c r="T506" s="209"/>
      <c r="U506" s="209"/>
      <c r="V506" s="871"/>
      <c r="W506" s="874">
        <v>1114543</v>
      </c>
      <c r="X506" s="876">
        <v>1228226</v>
      </c>
      <c r="Y506" s="184">
        <f>ROUND(W506*$DP$8,0)</f>
        <v>64643494</v>
      </c>
      <c r="Z506" s="184">
        <f t="shared" si="2802"/>
        <v>1228226</v>
      </c>
      <c r="AA506" s="1044"/>
      <c r="AB506" s="185" t="str">
        <f>IF(W506&lt;&gt;"",IF((Y506/$DP$8)/$DN$8&lt;=$AA$20,"CUMPLE","RECHAZADO"),"")</f>
        <v>CUMPLE</v>
      </c>
      <c r="AC506" s="186">
        <f t="shared" si="2885"/>
        <v>65871720</v>
      </c>
      <c r="AD506" s="186">
        <f t="shared" si="2886"/>
        <v>64643494</v>
      </c>
      <c r="AE506" s="209"/>
      <c r="AF506" s="874">
        <v>167548</v>
      </c>
      <c r="AG506" s="184">
        <f>ROUND(AF506*$DQ$8,0)</f>
        <v>2345672</v>
      </c>
      <c r="AH506" s="1044"/>
      <c r="AI506" s="185" t="str">
        <f>IF(AF506&lt;&gt;"",IF(AG506/$DQ$8&lt;=$AH$20,"CUMPLE","RECHAZADO"),"")</f>
        <v>CUMPLE</v>
      </c>
      <c r="AJ506" s="209"/>
      <c r="AK506" s="874">
        <v>133728</v>
      </c>
      <c r="AL506" s="184">
        <f>ROUND(AK506*$DR$8,0)</f>
        <v>7756224</v>
      </c>
      <c r="AM506" s="1044"/>
      <c r="AN506" s="185" t="str">
        <f>IF(AK506&lt;&gt;"",IF(AL506/$DR$8&lt;=$AM$20,"CUMPLE","RECHAZADO"),"")</f>
        <v>CUMPLE</v>
      </c>
      <c r="AO506" s="209"/>
      <c r="AP506" s="874"/>
      <c r="AQ506" s="184">
        <f>ROUND(AP506*$DS$8,0)</f>
        <v>0</v>
      </c>
      <c r="AR506" s="1044"/>
      <c r="AS506" s="185" t="str">
        <f>IF(AP506&lt;&gt;"",IF(AQ506/$DR$8&lt;=$AR$20,"CUMPLE","RECHAZADO"),"")</f>
        <v/>
      </c>
      <c r="AT506" s="185"/>
      <c r="AU506" s="194">
        <f t="shared" si="2890"/>
        <v>10101896</v>
      </c>
      <c r="AV506" s="874">
        <v>1919360</v>
      </c>
      <c r="AW506" s="877">
        <f t="shared" si="2891"/>
        <v>1919360</v>
      </c>
      <c r="AX506" s="877">
        <f t="shared" si="2892"/>
        <v>12021256</v>
      </c>
      <c r="AY506" s="877" t="str">
        <f>IF(AV506&lt;&gt;"",IF(AN506="CUMPLE","CUMPLE","NO CUMPLE"),"")</f>
        <v>CUMPLE</v>
      </c>
      <c r="AZ506" s="871"/>
      <c r="BA506" s="874">
        <v>10992081</v>
      </c>
      <c r="BB506" s="184">
        <f>ROUND(BA506*$DQ$8,0)</f>
        <v>153889134</v>
      </c>
      <c r="BC506" s="184">
        <f t="shared" ref="BC506" si="2931">$BC$8</f>
        <v>282572794</v>
      </c>
      <c r="BD506" s="185" t="str">
        <f t="shared" si="2814"/>
        <v>CUMPLE</v>
      </c>
      <c r="BE506" s="209"/>
      <c r="BF506" s="874">
        <v>10327509</v>
      </c>
      <c r="BG506" s="184">
        <f>ROUND(BF506*$DR$8,0)</f>
        <v>598995522</v>
      </c>
      <c r="BH506" s="184">
        <f t="shared" ref="BH506" si="2932">$BH$8</f>
        <v>1099881666</v>
      </c>
      <c r="BI506" s="185" t="str">
        <f t="shared" si="2897"/>
        <v>CUMPLE</v>
      </c>
      <c r="BJ506" s="209"/>
      <c r="BK506" s="874"/>
      <c r="BL506" s="184">
        <f>ROUND(BK506*$DS$8,0)</f>
        <v>0</v>
      </c>
      <c r="BM506" s="1044"/>
      <c r="BN506" s="185" t="str">
        <f>IF(BK506&lt;&gt;"",IF((BL506/$DR$8)/$DN$8&lt;=$BM$20,"CUMPLE","RECHAZADO"),"")</f>
        <v/>
      </c>
      <c r="BO506" s="878"/>
      <c r="BP506" s="194">
        <f t="shared" si="2899"/>
        <v>752884656</v>
      </c>
      <c r="BQ506" s="874">
        <v>143048085</v>
      </c>
      <c r="BR506" s="877">
        <f t="shared" si="2900"/>
        <v>143048085</v>
      </c>
      <c r="BS506" s="877">
        <f t="shared" si="2901"/>
        <v>895932741</v>
      </c>
      <c r="BT506" s="877" t="str">
        <f>IF(BQ506&lt;&gt;"",IF(BI506="CUMPLE","CUMPLE","NO CUMPLE"),"")</f>
        <v>CUMPLE</v>
      </c>
      <c r="BU506" s="871"/>
      <c r="BV506" s="874">
        <v>97279136</v>
      </c>
      <c r="BW506" s="874">
        <v>1848304</v>
      </c>
      <c r="BX506" s="194">
        <f t="shared" si="2903"/>
        <v>1848304</v>
      </c>
      <c r="BY506" s="194" t="str">
        <f>IF(BV506&lt;&gt;"",IF(AND(BV506/$DN$8&lt;=$BY$15,BV506/$DN$8&gt;=$BY$16),"CUMPLE","RECHAZADO"),"")</f>
        <v>CUMPLE</v>
      </c>
      <c r="BZ506" s="194">
        <f t="shared" si="2904"/>
        <v>97279136</v>
      </c>
      <c r="CA506" s="194">
        <f t="shared" si="2905"/>
        <v>99127440</v>
      </c>
      <c r="CB506" s="871"/>
      <c r="CC506" s="874"/>
      <c r="CD506" s="874"/>
      <c r="CE506" s="194">
        <f t="shared" si="2906"/>
        <v>0</v>
      </c>
      <c r="CF506" s="194" t="str">
        <f>IF(CC506&lt;&gt;"",IF(AND(CC506/$DN$8&lt;=$CF$15,CC506/$DS$8&gt;=$CF$16),"CUMPLE","RECHAZADO"),"")</f>
        <v/>
      </c>
      <c r="CG506" s="194">
        <f t="shared" si="2907"/>
        <v>0</v>
      </c>
      <c r="CH506" s="194">
        <f t="shared" si="2908"/>
        <v>0</v>
      </c>
      <c r="CI506" s="194"/>
      <c r="CJ506" s="232">
        <f t="shared" si="2909"/>
        <v>24152090349</v>
      </c>
      <c r="CK506" s="197">
        <f t="shared" si="2910"/>
        <v>1072953157</v>
      </c>
      <c r="CL506" s="232">
        <f t="shared" si="2830"/>
        <v>25225043506</v>
      </c>
      <c r="CM506" s="871"/>
      <c r="CN506" s="200">
        <f t="shared" si="2912"/>
        <v>23701756967</v>
      </c>
      <c r="CO506" s="200">
        <f t="shared" si="2913"/>
        <v>924909182</v>
      </c>
      <c r="CP506" s="200">
        <f t="shared" si="2833"/>
        <v>24626666149</v>
      </c>
      <c r="CQ506" s="871"/>
      <c r="CR506" s="194">
        <f t="shared" si="2834"/>
        <v>24152090349</v>
      </c>
      <c r="CS506" s="194">
        <f>(W506*$DP$8)+X506+(AF506*$DQ$8)+(AK506*$DR$8)+(AP506*$DS$8)+AV506+(BA506*$DQ$8)+(BF506*$DR$8)+(BK506*$DS$8)+BQ506+BV506+BW506+CC506+CD506</f>
        <v>1072953157</v>
      </c>
      <c r="CT506" s="200">
        <f t="shared" si="2915"/>
        <v>25225043506</v>
      </c>
      <c r="CU506" s="874">
        <v>25225043506</v>
      </c>
      <c r="CV506" s="200" t="str">
        <f t="shared" si="2836"/>
        <v>OK</v>
      </c>
      <c r="CW506" s="136"/>
      <c r="DB506" s="879" t="str">
        <f t="shared" si="2837"/>
        <v>HABILITADO</v>
      </c>
      <c r="DC506" s="487"/>
    </row>
    <row r="507" spans="1:107" hidden="1" x14ac:dyDescent="0.25">
      <c r="A507" s="1041"/>
      <c r="B507" s="167">
        <v>7</v>
      </c>
      <c r="C507" s="1043"/>
      <c r="D507" s="220"/>
      <c r="E507" s="156"/>
      <c r="F507" s="168"/>
      <c r="G507" s="169" t="str">
        <f t="shared" ref="G507" si="2933">IF(F507&lt;&gt;"",IF(F507=$DV$9,"CUMPLE","RECHAZADO"),"")</f>
        <v/>
      </c>
      <c r="H507" s="170"/>
      <c r="I507" s="221"/>
      <c r="J507" s="172"/>
      <c r="K507" s="827">
        <f t="shared" si="2876"/>
        <v>0</v>
      </c>
      <c r="L507" s="174" t="e">
        <f t="shared" si="2877"/>
        <v>#DIV/0!</v>
      </c>
      <c r="M507" s="175" t="e">
        <f t="shared" si="2878"/>
        <v>#DIV/0!</v>
      </c>
      <c r="N507" s="176" t="e">
        <f t="shared" si="2879"/>
        <v>#DIV/0!</v>
      </c>
      <c r="O507" s="177" t="e">
        <f t="shared" si="2880"/>
        <v>#DIV/0!</v>
      </c>
      <c r="P507" s="179" t="str">
        <f>IF(H507&lt;&gt;"",IF(J507=K507,IF(H507="SI",IF(AND(I507&lt;=$DF$9,I507&gt;=($DF$9*0.9)),"CUMPLE","NO CUMPLE"),IF(I507=$DF$9,"CUMPLE","NO CUMPLE")),"NO CUMPLE"),"")</f>
        <v/>
      </c>
      <c r="Q507" s="179">
        <f t="shared" si="2881"/>
        <v>0</v>
      </c>
      <c r="R507" s="828" t="str">
        <f t="shared" si="2839"/>
        <v/>
      </c>
      <c r="S507" s="828" t="str">
        <f t="shared" si="2801"/>
        <v/>
      </c>
      <c r="T507" s="181"/>
      <c r="U507" s="182"/>
      <c r="V507" s="155"/>
      <c r="W507" s="170"/>
      <c r="X507" s="183"/>
      <c r="Y507" s="829">
        <f>ROUND(W507*$DP$9,0)</f>
        <v>0</v>
      </c>
      <c r="Z507" s="829">
        <f t="shared" si="2802"/>
        <v>0</v>
      </c>
      <c r="AA507" s="1045"/>
      <c r="AB507" s="244" t="str">
        <f>IF(W507&lt;&gt;"",IF((Y507/$DP$9)/$DN$9&lt;=$AA$20,"CUMPLE","RECHAZADO"),"")</f>
        <v/>
      </c>
      <c r="AC507" s="830">
        <f t="shared" si="2885"/>
        <v>0</v>
      </c>
      <c r="AD507" s="830">
        <f t="shared" si="2886"/>
        <v>0</v>
      </c>
      <c r="AE507" s="181"/>
      <c r="AF507" s="170"/>
      <c r="AG507" s="829">
        <f>ROUND(AF507*$DQ$9,0)</f>
        <v>0</v>
      </c>
      <c r="AH507" s="1045"/>
      <c r="AI507" s="244" t="str">
        <f>IF(AF507&lt;&gt;"",IF(AG507/$DQ$9&lt;=$AH$20,"CUMPLE","RECHAZADO"),"")</f>
        <v/>
      </c>
      <c r="AJ507" s="181"/>
      <c r="AK507" s="170"/>
      <c r="AL507" s="829">
        <f>ROUND(AK507*$DR$9,0)</f>
        <v>0</v>
      </c>
      <c r="AM507" s="1045"/>
      <c r="AN507" s="244" t="str">
        <f>IF(AK507&lt;&gt;"",IF(AL507/$DR$9&lt;=$AM$20,"CUMPLE","RECHAZADO"),"")</f>
        <v/>
      </c>
      <c r="AO507" s="181"/>
      <c r="AP507" s="170"/>
      <c r="AQ507" s="829">
        <f>ROUND(AP507*$DS$9,0)</f>
        <v>0</v>
      </c>
      <c r="AR507" s="1045"/>
      <c r="AS507" s="244" t="str">
        <f>IF(AP507&lt;&gt;"",IF(AQ507/$DR$9&lt;=$AR$20,"CUMPLE","RECHAZADO"),"")</f>
        <v/>
      </c>
      <c r="AT507" s="187"/>
      <c r="AU507" s="831">
        <f t="shared" si="2890"/>
        <v>0</v>
      </c>
      <c r="AV507" s="170"/>
      <c r="AW507" s="832">
        <f t="shared" si="2891"/>
        <v>0</v>
      </c>
      <c r="AX507" s="832">
        <f t="shared" si="2892"/>
        <v>0</v>
      </c>
      <c r="AY507" s="832" t="str">
        <f t="shared" ref="AY507:AY511" si="2934">IF(AV507&lt;&gt;"",IF(AI507="CUMPLE",IF(AN507="CUMPLE","CUMPLE","NO CUMPLE"),"NO CUMPLE")," ")</f>
        <v xml:space="preserve"> </v>
      </c>
      <c r="AZ507" s="155"/>
      <c r="BA507" s="170"/>
      <c r="BB507" s="829">
        <f>ROUND(BA507*$DQ$9,0)</f>
        <v>0</v>
      </c>
      <c r="BC507" s="834">
        <f t="shared" ref="BC507" si="2935">$BC$9</f>
        <v>498219200</v>
      </c>
      <c r="BD507" s="729" t="str">
        <f t="shared" si="2814"/>
        <v/>
      </c>
      <c r="BE507" s="181"/>
      <c r="BF507" s="170"/>
      <c r="BG507" s="829">
        <f>ROUND(BF507*$DR$9,0)</f>
        <v>0</v>
      </c>
      <c r="BH507" s="829">
        <f t="shared" ref="BH507" si="2936">$BH$9</f>
        <v>1243383400</v>
      </c>
      <c r="BI507" s="729" t="str">
        <f t="shared" si="2897"/>
        <v/>
      </c>
      <c r="BJ507" s="181"/>
      <c r="BK507" s="170"/>
      <c r="BL507" s="829">
        <f>ROUND(BK507*$DS$9,0)</f>
        <v>0</v>
      </c>
      <c r="BM507" s="1045"/>
      <c r="BN507" s="244" t="str">
        <f>IF(BK507&lt;&gt;"",IF((BL507/$DR$9)/$DN$9&lt;=$BM$20,"CUMPLE","RECHAZADO"),"")</f>
        <v/>
      </c>
      <c r="BO507" s="193"/>
      <c r="BP507" s="831">
        <f t="shared" si="2899"/>
        <v>0</v>
      </c>
      <c r="BQ507" s="170"/>
      <c r="BR507" s="832">
        <f t="shared" si="2900"/>
        <v>0</v>
      </c>
      <c r="BS507" s="832">
        <f t="shared" si="2901"/>
        <v>0</v>
      </c>
      <c r="BT507" s="832" t="str">
        <f t="shared" ref="BT507:BT511" si="2937">IF(BQ507&lt;&gt;"",IF(BD507="CUMPLE",IF(BI507="CUMPLE","CUMPLE","NO CUMPLE"),"NO CUMPLE")," ")</f>
        <v xml:space="preserve"> </v>
      </c>
      <c r="BU507" s="155"/>
      <c r="BV507" s="170"/>
      <c r="BW507" s="170"/>
      <c r="BX507" s="835">
        <f t="shared" si="2903"/>
        <v>0</v>
      </c>
      <c r="BY507" s="835" t="str">
        <f>IF(BV507&lt;&gt;"",IF(AND(BV507/$DN$9&lt;=$BY$15,BV507/$DN$9&gt;=$BY$16),"CUMPLE","RECHAZADO"),"")</f>
        <v/>
      </c>
      <c r="BZ507" s="835">
        <f t="shared" si="2904"/>
        <v>0</v>
      </c>
      <c r="CA507" s="835">
        <f t="shared" si="2905"/>
        <v>0</v>
      </c>
      <c r="CB507" s="155"/>
      <c r="CC507" s="170"/>
      <c r="CD507" s="170"/>
      <c r="CE507" s="835">
        <f t="shared" si="2906"/>
        <v>0</v>
      </c>
      <c r="CF507" s="835" t="str">
        <f>IF(CC507&lt;&gt;"",IF(AND(CC507/$DN$9&lt;=$CF$15,CC507/$DS$9&gt;=$CF$16),"CUMPLE","RECHAZADO"),"")</f>
        <v/>
      </c>
      <c r="CG507" s="835">
        <f t="shared" si="2907"/>
        <v>0</v>
      </c>
      <c r="CH507" s="835">
        <f t="shared" si="2908"/>
        <v>0</v>
      </c>
      <c r="CI507" s="195"/>
      <c r="CJ507" s="86" t="str">
        <f t="shared" si="2909"/>
        <v/>
      </c>
      <c r="CK507" s="836">
        <f t="shared" si="2910"/>
        <v>0</v>
      </c>
      <c r="CL507" s="837" t="str">
        <f t="shared" si="2830"/>
        <v/>
      </c>
      <c r="CM507" s="155"/>
      <c r="CN507" s="838" t="str">
        <f t="shared" si="2912"/>
        <v/>
      </c>
      <c r="CO507" s="839">
        <f t="shared" si="2913"/>
        <v>0</v>
      </c>
      <c r="CP507" s="840" t="str">
        <f t="shared" si="2833"/>
        <v/>
      </c>
      <c r="CQ507" s="156"/>
      <c r="CR507" s="841">
        <f t="shared" si="2834"/>
        <v>0</v>
      </c>
      <c r="CS507" s="835">
        <f>(W507*$DP$9)+X507+(AF507*$DQ$9)+(AK507*$DR$9)+(AP507*$DS$9)+AV507+(BA507*$DQ$9)+(BF507*$DR$9)+(BK507*$DS$9)+BQ507+BV507+BW507+CC507+CD507</f>
        <v>0</v>
      </c>
      <c r="CT507" s="840">
        <f t="shared" si="2915"/>
        <v>0</v>
      </c>
      <c r="CU507" s="842"/>
      <c r="CV507" s="840" t="str">
        <f t="shared" si="2836"/>
        <v/>
      </c>
      <c r="DB507" s="843" t="str">
        <f t="shared" si="2837"/>
        <v/>
      </c>
      <c r="DC507" s="844"/>
    </row>
    <row r="508" spans="1:107" hidden="1" x14ac:dyDescent="0.25">
      <c r="A508" s="1046"/>
      <c r="B508" s="870">
        <v>8</v>
      </c>
      <c r="C508" s="1043"/>
      <c r="D508" s="220"/>
      <c r="E508" s="156"/>
      <c r="F508" s="207"/>
      <c r="G508" s="169" t="str">
        <f t="shared" ref="G508" si="2938">IF(F508&lt;&gt;"",IF(F508=$DV$10,"CUMPLE","RECHAZADO"),"")</f>
        <v/>
      </c>
      <c r="H508" s="170"/>
      <c r="I508" s="216"/>
      <c r="J508" s="208"/>
      <c r="K508" s="173">
        <f t="shared" si="2876"/>
        <v>0</v>
      </c>
      <c r="L508" s="174" t="e">
        <f t="shared" si="2877"/>
        <v>#DIV/0!</v>
      </c>
      <c r="M508" s="175" t="e">
        <f t="shared" si="2878"/>
        <v>#DIV/0!</v>
      </c>
      <c r="N508" s="176" t="e">
        <f t="shared" si="2879"/>
        <v>#DIV/0!</v>
      </c>
      <c r="O508" s="177" t="e">
        <f t="shared" si="2880"/>
        <v>#DIV/0!</v>
      </c>
      <c r="P508" s="178" t="str">
        <f>IF(H508&lt;&gt;"",IF(J508=K508,IF(H508="SI",IF(AND(I508&lt;=$DF$10,I508&gt;=($DF$10*0.9)),"CUMPLE","NO CUMPLE"),IF(I508=$DF$10,"CUMPLE","NO CUMPLE")),"NO CUMPLE"),"")</f>
        <v/>
      </c>
      <c r="Q508" s="179">
        <f t="shared" si="2881"/>
        <v>0</v>
      </c>
      <c r="R508" s="180" t="str">
        <f t="shared" si="2839"/>
        <v/>
      </c>
      <c r="S508" s="180" t="str">
        <f t="shared" si="2801"/>
        <v/>
      </c>
      <c r="T508" s="209"/>
      <c r="U508" s="210"/>
      <c r="V508" s="155"/>
      <c r="W508" s="211"/>
      <c r="X508" s="212"/>
      <c r="Y508" s="184">
        <f>ROUND(W508*$DP$10,0)</f>
        <v>0</v>
      </c>
      <c r="Z508" s="184">
        <f t="shared" si="2802"/>
        <v>0</v>
      </c>
      <c r="AA508" s="1045"/>
      <c r="AB508" s="185" t="str">
        <f>IF(W508&lt;&gt;"",IF((Y508/$DP$10)/$DN$10&lt;=$AA$20,"CUMPLE","RECHAZADO"),"")</f>
        <v/>
      </c>
      <c r="AC508" s="186">
        <f t="shared" si="2885"/>
        <v>0</v>
      </c>
      <c r="AD508" s="186">
        <f t="shared" si="2886"/>
        <v>0</v>
      </c>
      <c r="AE508" s="209"/>
      <c r="AF508" s="211"/>
      <c r="AG508" s="184">
        <f>ROUND(AF508*$DQ$10,0)</f>
        <v>0</v>
      </c>
      <c r="AH508" s="1045"/>
      <c r="AI508" s="185" t="str">
        <f>IF(AF508&lt;&gt;"",IF(AG508/$DQ$10&lt;=$AH$20,"CUMPLE","RECHAZADO"),"")</f>
        <v/>
      </c>
      <c r="AJ508" s="209"/>
      <c r="AK508" s="211"/>
      <c r="AL508" s="184">
        <f>ROUND(AK508*$DR$10,0)</f>
        <v>0</v>
      </c>
      <c r="AM508" s="1045"/>
      <c r="AN508" s="185" t="str">
        <f>IF(AK508&lt;&gt;"",IF(AL508/$DR$10&lt;=$AM$20,"CUMPLE","RECHAZADO"),"")</f>
        <v/>
      </c>
      <c r="AO508" s="209"/>
      <c r="AP508" s="211"/>
      <c r="AQ508" s="184">
        <f>ROUND(AP508*$DS$10,0)</f>
        <v>0</v>
      </c>
      <c r="AR508" s="1045"/>
      <c r="AS508" s="185" t="str">
        <f>IF(AP508&lt;&gt;"",IF(AQ508/$DR$10&lt;=$AR$20,"CUMPLE","RECHAZADO"),"")</f>
        <v/>
      </c>
      <c r="AT508" s="213"/>
      <c r="AU508" s="188">
        <f t="shared" si="2890"/>
        <v>0</v>
      </c>
      <c r="AV508" s="170"/>
      <c r="AW508" s="189">
        <f t="shared" si="2891"/>
        <v>0</v>
      </c>
      <c r="AX508" s="189">
        <f t="shared" si="2892"/>
        <v>0</v>
      </c>
      <c r="AY508" s="189" t="str">
        <f t="shared" si="2934"/>
        <v xml:space="preserve"> </v>
      </c>
      <c r="AZ508" s="155"/>
      <c r="BA508" s="211"/>
      <c r="BB508" s="184">
        <f>ROUND(BA508*$DQ$10,0)</f>
        <v>0</v>
      </c>
      <c r="BC508" s="191">
        <f t="shared" ref="BC508" si="2939">$BC$10</f>
        <v>220195976</v>
      </c>
      <c r="BD508" s="192" t="str">
        <f t="shared" si="2814"/>
        <v/>
      </c>
      <c r="BE508" s="209"/>
      <c r="BF508" s="211"/>
      <c r="BG508" s="184">
        <f>ROUND(BF508*$DR$10,0)</f>
        <v>0</v>
      </c>
      <c r="BH508" s="184">
        <f t="shared" ref="BH508" si="2940">$BH$10</f>
        <v>1034415590</v>
      </c>
      <c r="BI508" s="192" t="str">
        <f t="shared" si="2897"/>
        <v/>
      </c>
      <c r="BJ508" s="209"/>
      <c r="BK508" s="211"/>
      <c r="BL508" s="184">
        <f>ROUND(BK508*$DS$10,0)</f>
        <v>0</v>
      </c>
      <c r="BM508" s="1045"/>
      <c r="BN508" s="185" t="str">
        <f>IF(BK508&lt;&gt;"",IF((BL508/$DR$10)/$DN$10&lt;=$BM$20,"CUMPLE","RECHAZADO"),"")</f>
        <v/>
      </c>
      <c r="BO508" s="214"/>
      <c r="BP508" s="188">
        <f t="shared" si="2899"/>
        <v>0</v>
      </c>
      <c r="BQ508" s="170"/>
      <c r="BR508" s="189">
        <f t="shared" si="2900"/>
        <v>0</v>
      </c>
      <c r="BS508" s="189">
        <f t="shared" si="2901"/>
        <v>0</v>
      </c>
      <c r="BT508" s="189" t="str">
        <f t="shared" si="2937"/>
        <v xml:space="preserve"> </v>
      </c>
      <c r="BU508" s="155"/>
      <c r="BV508" s="170"/>
      <c r="BW508" s="170"/>
      <c r="BX508" s="194">
        <f t="shared" si="2903"/>
        <v>0</v>
      </c>
      <c r="BY508" s="194" t="str">
        <f>IF(BV508&lt;&gt;"",IF(AND(BV508/$DN$10&lt;=$BY$15,BV508/$DN$10&gt;=$BY$16),"CUMPLE","RECHAZADO"),"")</f>
        <v/>
      </c>
      <c r="BZ508" s="194">
        <f t="shared" si="2904"/>
        <v>0</v>
      </c>
      <c r="CA508" s="194">
        <f t="shared" si="2905"/>
        <v>0</v>
      </c>
      <c r="CB508" s="155"/>
      <c r="CC508" s="170"/>
      <c r="CD508" s="170"/>
      <c r="CE508" s="194">
        <f t="shared" si="2906"/>
        <v>0</v>
      </c>
      <c r="CF508" s="194" t="str">
        <f>IF(CC508&lt;&gt;"",IF(AND(CC508/$DN$10&lt;=$CF$15,CC508/$DS$10&gt;=$CF$16),"CUMPLE","RECHAZADO"),"")</f>
        <v/>
      </c>
      <c r="CG508" s="194">
        <f t="shared" si="2907"/>
        <v>0</v>
      </c>
      <c r="CH508" s="194">
        <f t="shared" si="2908"/>
        <v>0</v>
      </c>
      <c r="CI508" s="215"/>
      <c r="CJ508" s="196" t="str">
        <f t="shared" si="2909"/>
        <v/>
      </c>
      <c r="CK508" s="197">
        <f t="shared" si="2910"/>
        <v>0</v>
      </c>
      <c r="CL508" s="198" t="str">
        <f t="shared" si="2830"/>
        <v/>
      </c>
      <c r="CM508" s="155"/>
      <c r="CN508" s="199" t="str">
        <f t="shared" si="2912"/>
        <v/>
      </c>
      <c r="CO508" s="200">
        <f t="shared" si="2913"/>
        <v>0</v>
      </c>
      <c r="CP508" s="201" t="str">
        <f t="shared" si="2833"/>
        <v/>
      </c>
      <c r="CQ508" s="156"/>
      <c r="CR508" s="202">
        <f t="shared" si="2834"/>
        <v>0</v>
      </c>
      <c r="CS508" s="194">
        <f>(W508*$DP$10)+X508+(AF508*$DQ$10)+(AK508*$DR$10)+(AP508*$DS$10)+AV508+(BA508*$DQ$10)+(BF508*$DR$10)+(BK508*$DS$10)+BQ508+BV508+BW508+CC508+CD508</f>
        <v>0</v>
      </c>
      <c r="CT508" s="201">
        <f t="shared" si="2915"/>
        <v>0</v>
      </c>
      <c r="CU508" s="203"/>
      <c r="CV508" s="201" t="str">
        <f t="shared" si="2836"/>
        <v/>
      </c>
      <c r="DB508" s="204" t="str">
        <f t="shared" si="2837"/>
        <v/>
      </c>
      <c r="DC508" s="206"/>
    </row>
    <row r="509" spans="1:107" hidden="1" x14ac:dyDescent="0.25">
      <c r="A509" s="1046"/>
      <c r="B509" s="870">
        <v>9</v>
      </c>
      <c r="C509" s="1043"/>
      <c r="D509" s="220"/>
      <c r="E509" s="156"/>
      <c r="F509" s="207"/>
      <c r="G509" s="169" t="str">
        <f t="shared" ref="G509" si="2941">IF(F509&lt;&gt;"",IF(F509=$DV$11,"CUMPLE","RECHAZADO"),"")</f>
        <v/>
      </c>
      <c r="H509" s="170"/>
      <c r="I509" s="216"/>
      <c r="J509" s="208"/>
      <c r="K509" s="173">
        <f t="shared" si="2876"/>
        <v>0</v>
      </c>
      <c r="L509" s="174" t="e">
        <f t="shared" si="2877"/>
        <v>#DIV/0!</v>
      </c>
      <c r="M509" s="175" t="e">
        <f t="shared" si="2878"/>
        <v>#DIV/0!</v>
      </c>
      <c r="N509" s="176" t="e">
        <f t="shared" si="2879"/>
        <v>#DIV/0!</v>
      </c>
      <c r="O509" s="177" t="e">
        <f t="shared" si="2880"/>
        <v>#DIV/0!</v>
      </c>
      <c r="P509" s="178" t="str">
        <f>IF(H509&lt;&gt;"",IF(J509=K509,IF(H509="SI",IF(AND(I509&lt;=$DF$11,I509&gt;=($DF$11*0.9)),"CUMPLE","NO CUMPLE"),IF(I509=$DF$11,"CUMPLE","NO CUMPLE")),"NO CUMPLE"),"")</f>
        <v/>
      </c>
      <c r="Q509" s="179">
        <f t="shared" si="2881"/>
        <v>0</v>
      </c>
      <c r="R509" s="180" t="str">
        <f t="shared" si="2839"/>
        <v/>
      </c>
      <c r="S509" s="180" t="str">
        <f t="shared" si="2801"/>
        <v/>
      </c>
      <c r="T509" s="209"/>
      <c r="U509" s="210"/>
      <c r="V509" s="155"/>
      <c r="W509" s="211"/>
      <c r="X509" s="212"/>
      <c r="Y509" s="184">
        <f>ROUND(W509*$DP$11,0)</f>
        <v>0</v>
      </c>
      <c r="Z509" s="184">
        <f t="shared" si="2802"/>
        <v>0</v>
      </c>
      <c r="AA509" s="1045"/>
      <c r="AB509" s="185" t="str">
        <f>IF(W509&lt;&gt;"",IF((Y509/$DP$11)/$DN$11&lt;=$AA$20,"CUMPLE","RECHAZADO"),"")</f>
        <v/>
      </c>
      <c r="AC509" s="186">
        <f t="shared" si="2885"/>
        <v>0</v>
      </c>
      <c r="AD509" s="186">
        <f t="shared" si="2886"/>
        <v>0</v>
      </c>
      <c r="AE509" s="209"/>
      <c r="AF509" s="211"/>
      <c r="AG509" s="184">
        <f>ROUND(AF509*$DQ$11,0)</f>
        <v>0</v>
      </c>
      <c r="AH509" s="1045"/>
      <c r="AI509" s="185" t="str">
        <f>IF(AF509&lt;&gt;"",IF(AG509/$DQ$11&lt;=$AH$20,"CUMPLE","RECHAZADO"),"")</f>
        <v/>
      </c>
      <c r="AJ509" s="209"/>
      <c r="AK509" s="211"/>
      <c r="AL509" s="184">
        <f>ROUND(AK509*$DR$11,0)</f>
        <v>0</v>
      </c>
      <c r="AM509" s="1045"/>
      <c r="AN509" s="185" t="str">
        <f>IF(AK509&lt;&gt;"",IF(AL509/$DR$11&lt;=$AM$20,"CUMPLE","RECHAZADO"),"")</f>
        <v/>
      </c>
      <c r="AO509" s="209"/>
      <c r="AP509" s="211"/>
      <c r="AQ509" s="184">
        <f>ROUND(AP509*$DS$11,0)</f>
        <v>0</v>
      </c>
      <c r="AR509" s="1045"/>
      <c r="AS509" s="185" t="str">
        <f>IF(AP509&lt;&gt;"",IF(AQ509/$DR$11&lt;=$AR$20,"CUMPLE","RECHAZADO"),"")</f>
        <v/>
      </c>
      <c r="AT509" s="213"/>
      <c r="AU509" s="188">
        <f t="shared" si="2890"/>
        <v>0</v>
      </c>
      <c r="AV509" s="170"/>
      <c r="AW509" s="189">
        <f t="shared" si="2891"/>
        <v>0</v>
      </c>
      <c r="AX509" s="189">
        <f t="shared" si="2892"/>
        <v>0</v>
      </c>
      <c r="AY509" s="189" t="str">
        <f t="shared" si="2934"/>
        <v xml:space="preserve"> </v>
      </c>
      <c r="AZ509" s="155"/>
      <c r="BA509" s="211"/>
      <c r="BB509" s="184">
        <f>ROUND(BA509*$DQ$11,0)</f>
        <v>0</v>
      </c>
      <c r="BC509" s="191">
        <f t="shared" ref="BC509" si="2942">$BC$11</f>
        <v>334384100</v>
      </c>
      <c r="BD509" s="192" t="str">
        <f t="shared" si="2814"/>
        <v/>
      </c>
      <c r="BE509" s="209"/>
      <c r="BF509" s="211"/>
      <c r="BG509" s="184">
        <f>ROUND(BF509*$DR$11,0)</f>
        <v>0</v>
      </c>
      <c r="BH509" s="184">
        <f t="shared" ref="BH509" si="2943">$BH$11</f>
        <v>1162419824</v>
      </c>
      <c r="BI509" s="192" t="str">
        <f t="shared" si="2897"/>
        <v/>
      </c>
      <c r="BJ509" s="209"/>
      <c r="BK509" s="211"/>
      <c r="BL509" s="184">
        <f>ROUND(BK509*$DS$11,0)</f>
        <v>0</v>
      </c>
      <c r="BM509" s="1045"/>
      <c r="BN509" s="185" t="str">
        <f>IF(BK509&lt;&gt;"",IF((BL509/$DR$11)/$DN$11&lt;=$BM$20,"CUMPLE","RECHAZADO"),"")</f>
        <v/>
      </c>
      <c r="BO509" s="214"/>
      <c r="BP509" s="188">
        <f t="shared" si="2899"/>
        <v>0</v>
      </c>
      <c r="BQ509" s="170"/>
      <c r="BR509" s="189">
        <f t="shared" si="2900"/>
        <v>0</v>
      </c>
      <c r="BS509" s="189">
        <f t="shared" si="2901"/>
        <v>0</v>
      </c>
      <c r="BT509" s="189" t="str">
        <f t="shared" si="2937"/>
        <v xml:space="preserve"> </v>
      </c>
      <c r="BU509" s="155"/>
      <c r="BV509" s="170"/>
      <c r="BW509" s="170"/>
      <c r="BX509" s="194">
        <f t="shared" si="2903"/>
        <v>0</v>
      </c>
      <c r="BY509" s="194" t="str">
        <f>IF(BV509&lt;&gt;"",IF(AND(BV509/$DN$11&lt;=$BY$15,BV509/$DN$11&gt;=$BY$16),"CUMPLE","RECHAZADO"),"")</f>
        <v/>
      </c>
      <c r="BZ509" s="194">
        <f t="shared" si="2904"/>
        <v>0</v>
      </c>
      <c r="CA509" s="194">
        <f t="shared" si="2905"/>
        <v>0</v>
      </c>
      <c r="CB509" s="155"/>
      <c r="CC509" s="170"/>
      <c r="CD509" s="170"/>
      <c r="CE509" s="194">
        <f t="shared" si="2906"/>
        <v>0</v>
      </c>
      <c r="CF509" s="194" t="str">
        <f>IF(CC509&lt;&gt;"",IF(AND(CC509/$DN$11&lt;=$CF$15,CC509/$DS$11&gt;=$CF$16),"CUMPLE","RECHAZADO"),"")</f>
        <v/>
      </c>
      <c r="CG509" s="194">
        <f t="shared" si="2907"/>
        <v>0</v>
      </c>
      <c r="CH509" s="194">
        <f t="shared" si="2908"/>
        <v>0</v>
      </c>
      <c r="CI509" s="215"/>
      <c r="CJ509" s="196" t="str">
        <f t="shared" si="2909"/>
        <v/>
      </c>
      <c r="CK509" s="197">
        <f t="shared" si="2910"/>
        <v>0</v>
      </c>
      <c r="CL509" s="198" t="str">
        <f t="shared" si="2830"/>
        <v/>
      </c>
      <c r="CM509" s="155"/>
      <c r="CN509" s="199" t="str">
        <f t="shared" si="2912"/>
        <v/>
      </c>
      <c r="CO509" s="200">
        <f t="shared" si="2913"/>
        <v>0</v>
      </c>
      <c r="CP509" s="201" t="str">
        <f t="shared" si="2833"/>
        <v/>
      </c>
      <c r="CQ509" s="156"/>
      <c r="CR509" s="202">
        <f t="shared" si="2834"/>
        <v>0</v>
      </c>
      <c r="CS509" s="194">
        <f>(W509*$DP$11)+X509+(AF509*$DQ$11)+(AK509*$DR$11)+(AP509*$DS$11)+AV509+(BA509*$DQ$11)+(BF509*$DR$11)+(BK509*$DS$11)+BQ509+BV509+BW509+CC509+CD509</f>
        <v>0</v>
      </c>
      <c r="CT509" s="201">
        <f t="shared" si="2915"/>
        <v>0</v>
      </c>
      <c r="CU509" s="203"/>
      <c r="CV509" s="201" t="str">
        <f t="shared" si="2836"/>
        <v/>
      </c>
      <c r="DB509" s="204" t="str">
        <f t="shared" si="2837"/>
        <v/>
      </c>
      <c r="DC509" s="206"/>
    </row>
    <row r="510" spans="1:107" hidden="1" x14ac:dyDescent="0.25">
      <c r="A510" s="1046"/>
      <c r="B510" s="870">
        <v>10</v>
      </c>
      <c r="C510" s="1043"/>
      <c r="D510" s="220"/>
      <c r="E510" s="156"/>
      <c r="F510" s="207"/>
      <c r="G510" s="169" t="str">
        <f t="shared" ref="G510" si="2944">IF(F510&lt;&gt;"",IF(F510=$DV$12,"CUMPLE","RECHAZADO"),"")</f>
        <v/>
      </c>
      <c r="H510" s="170"/>
      <c r="I510" s="216"/>
      <c r="J510" s="208"/>
      <c r="K510" s="173">
        <f t="shared" si="2876"/>
        <v>0</v>
      </c>
      <c r="L510" s="174" t="e">
        <f t="shared" si="2877"/>
        <v>#DIV/0!</v>
      </c>
      <c r="M510" s="175" t="e">
        <f t="shared" si="2878"/>
        <v>#DIV/0!</v>
      </c>
      <c r="N510" s="176" t="e">
        <f t="shared" si="2879"/>
        <v>#DIV/0!</v>
      </c>
      <c r="O510" s="177" t="e">
        <f t="shared" si="2880"/>
        <v>#DIV/0!</v>
      </c>
      <c r="P510" s="178" t="str">
        <f>IF(H510&lt;&gt;"",IF(J510=K510,IF(H510="SI",IF(AND(I510&lt;=$DF$12,I510&gt;=($DF$12*0.9)),"CUMPLE","NO CUMPLE"),IF(I510=$DF$12,"CUMPLE","NO CUMPLE")),"NO CUMPLE"),"")</f>
        <v/>
      </c>
      <c r="Q510" s="179">
        <f t="shared" si="2881"/>
        <v>0</v>
      </c>
      <c r="R510" s="180" t="str">
        <f t="shared" si="2839"/>
        <v/>
      </c>
      <c r="S510" s="180" t="str">
        <f t="shared" si="2801"/>
        <v/>
      </c>
      <c r="T510" s="209"/>
      <c r="U510" s="210"/>
      <c r="V510" s="155"/>
      <c r="W510" s="211"/>
      <c r="X510" s="212"/>
      <c r="Y510" s="184">
        <f>ROUND(W510*$DP$12,0)</f>
        <v>0</v>
      </c>
      <c r="Z510" s="184">
        <f t="shared" si="2802"/>
        <v>0</v>
      </c>
      <c r="AA510" s="1045"/>
      <c r="AB510" s="185" t="str">
        <f>IF(W510&lt;&gt;"",IF((Y510/$DP$12)/$DN$12&lt;=$AA$20,"CUMPLE","RECHAZADO"),"")</f>
        <v/>
      </c>
      <c r="AC510" s="186">
        <f t="shared" si="2885"/>
        <v>0</v>
      </c>
      <c r="AD510" s="186">
        <f t="shared" si="2886"/>
        <v>0</v>
      </c>
      <c r="AE510" s="209"/>
      <c r="AF510" s="211"/>
      <c r="AG510" s="184">
        <f>ROUND(AF510*$DQ$12,0)</f>
        <v>0</v>
      </c>
      <c r="AH510" s="1045"/>
      <c r="AI510" s="185" t="str">
        <f>IF(AF510&lt;&gt;"",IF(AG510/$DQ$12&lt;=$AH$20,"CUMPLE","RECHAZADO"),"")</f>
        <v/>
      </c>
      <c r="AJ510" s="209"/>
      <c r="AK510" s="211"/>
      <c r="AL510" s="184">
        <f>ROUND(AK510*$DR$12,0)</f>
        <v>0</v>
      </c>
      <c r="AM510" s="1045"/>
      <c r="AN510" s="185" t="str">
        <f>IF(AK510&lt;&gt;"",IF(AL510/$DR$12&lt;=$AM$20,"CUMPLE","RECHAZADO"),"")</f>
        <v/>
      </c>
      <c r="AO510" s="209"/>
      <c r="AP510" s="211"/>
      <c r="AQ510" s="184">
        <f>ROUND(AP510*$DS$12,0)</f>
        <v>0</v>
      </c>
      <c r="AR510" s="1045"/>
      <c r="AS510" s="185" t="str">
        <f>IF(AP510&lt;&gt;"",IF(AQ510/$DR$12&lt;=$AR$20,"CUMPLE","RECHAZADO"),"")</f>
        <v/>
      </c>
      <c r="AT510" s="213"/>
      <c r="AU510" s="188">
        <f t="shared" si="2890"/>
        <v>0</v>
      </c>
      <c r="AV510" s="170"/>
      <c r="AW510" s="189">
        <f t="shared" si="2891"/>
        <v>0</v>
      </c>
      <c r="AX510" s="189">
        <f t="shared" si="2892"/>
        <v>0</v>
      </c>
      <c r="AY510" s="189" t="str">
        <f t="shared" si="2934"/>
        <v xml:space="preserve"> </v>
      </c>
      <c r="AZ510" s="155"/>
      <c r="BA510" s="211"/>
      <c r="BB510" s="184">
        <f>ROUND(BA510*$DQ$12,0)</f>
        <v>0</v>
      </c>
      <c r="BC510" s="191">
        <f t="shared" ref="BC510" si="2945">$BC$12</f>
        <v>263816970</v>
      </c>
      <c r="BD510" s="192" t="str">
        <f t="shared" si="2814"/>
        <v/>
      </c>
      <c r="BE510" s="209"/>
      <c r="BF510" s="211"/>
      <c r="BG510" s="184">
        <f>ROUND(BF510*$DR$12,0)</f>
        <v>0</v>
      </c>
      <c r="BH510" s="184">
        <f t="shared" ref="BH510" si="2946">$BH$12</f>
        <v>1338480855</v>
      </c>
      <c r="BI510" s="192" t="str">
        <f t="shared" si="2897"/>
        <v/>
      </c>
      <c r="BJ510" s="209"/>
      <c r="BK510" s="211"/>
      <c r="BL510" s="184">
        <f>ROUND(BK510*$DS$12,0)</f>
        <v>0</v>
      </c>
      <c r="BM510" s="1045"/>
      <c r="BN510" s="185" t="str">
        <f>IF(BK510&lt;&gt;"",IF((BL510/$DR$12)/$DN$12&lt;=$BM$20,"CUMPLE","RECHAZADO"),"")</f>
        <v/>
      </c>
      <c r="BO510" s="214"/>
      <c r="BP510" s="188">
        <f t="shared" si="2899"/>
        <v>0</v>
      </c>
      <c r="BQ510" s="170"/>
      <c r="BR510" s="189">
        <f t="shared" si="2900"/>
        <v>0</v>
      </c>
      <c r="BS510" s="189">
        <f t="shared" si="2901"/>
        <v>0</v>
      </c>
      <c r="BT510" s="189" t="str">
        <f t="shared" si="2937"/>
        <v xml:space="preserve"> </v>
      </c>
      <c r="BU510" s="155"/>
      <c r="BV510" s="170"/>
      <c r="BW510" s="170"/>
      <c r="BX510" s="194">
        <f t="shared" si="2903"/>
        <v>0</v>
      </c>
      <c r="BY510" s="194" t="str">
        <f>IF(BV510&lt;&gt;"",IF(AND(BV510/$DN$12&lt;=$BY$15,BV510/$DN$12&gt;=$BY$16),"CUMPLE","RECHAZADO"),"")</f>
        <v/>
      </c>
      <c r="BZ510" s="194">
        <f t="shared" si="2904"/>
        <v>0</v>
      </c>
      <c r="CA510" s="194">
        <f t="shared" si="2905"/>
        <v>0</v>
      </c>
      <c r="CB510" s="155"/>
      <c r="CC510" s="170"/>
      <c r="CD510" s="170"/>
      <c r="CE510" s="194">
        <f t="shared" si="2906"/>
        <v>0</v>
      </c>
      <c r="CF510" s="194" t="str">
        <f>IF(CC510&lt;&gt;"",IF(AND(CC510/$DN$12&lt;=$CF$15,CC510/$DS$12&gt;=$CF$16),"CUMPLE","RECHAZADO"),"")</f>
        <v/>
      </c>
      <c r="CG510" s="194">
        <f t="shared" si="2907"/>
        <v>0</v>
      </c>
      <c r="CH510" s="194">
        <f t="shared" si="2908"/>
        <v>0</v>
      </c>
      <c r="CI510" s="215"/>
      <c r="CJ510" s="196" t="str">
        <f t="shared" si="2909"/>
        <v/>
      </c>
      <c r="CK510" s="197">
        <f t="shared" si="2910"/>
        <v>0</v>
      </c>
      <c r="CL510" s="198" t="str">
        <f t="shared" si="2830"/>
        <v/>
      </c>
      <c r="CM510" s="155"/>
      <c r="CN510" s="199" t="str">
        <f t="shared" si="2912"/>
        <v/>
      </c>
      <c r="CO510" s="200">
        <f t="shared" si="2913"/>
        <v>0</v>
      </c>
      <c r="CP510" s="201" t="str">
        <f t="shared" si="2833"/>
        <v/>
      </c>
      <c r="CQ510" s="156"/>
      <c r="CR510" s="202">
        <f t="shared" si="2834"/>
        <v>0</v>
      </c>
      <c r="CS510" s="194">
        <f>(W510*$DP$12)+X510+(AF510*$DQ$12)+(AK510*$DR$12)+(AP510*$DS$12)+AV510+(BA510*$DQ$12)+(BF510*$DR$12)+(BK510*$DS$12)+BQ510+BV510+BW510+CC510+CD510</f>
        <v>0</v>
      </c>
      <c r="CT510" s="201">
        <f t="shared" si="2915"/>
        <v>0</v>
      </c>
      <c r="CU510" s="203"/>
      <c r="CV510" s="201" t="str">
        <f t="shared" si="2836"/>
        <v/>
      </c>
      <c r="DB510" s="204" t="str">
        <f t="shared" si="2837"/>
        <v/>
      </c>
      <c r="DC510" s="206"/>
    </row>
    <row r="511" spans="1:107" hidden="1" x14ac:dyDescent="0.25">
      <c r="A511" s="1046"/>
      <c r="B511" s="870">
        <v>11</v>
      </c>
      <c r="C511" s="1043"/>
      <c r="D511" s="220"/>
      <c r="E511" s="156"/>
      <c r="F511" s="207"/>
      <c r="G511" s="169" t="str">
        <f t="shared" ref="G511" si="2947">IF(F511&lt;&gt;"",IF(F511=$DV$13,"CUMPLE","RECHAZADO"),"")</f>
        <v/>
      </c>
      <c r="H511" s="170"/>
      <c r="I511" s="216"/>
      <c r="J511" s="208"/>
      <c r="K511" s="173">
        <f t="shared" si="2876"/>
        <v>0</v>
      </c>
      <c r="L511" s="174" t="e">
        <f t="shared" si="2877"/>
        <v>#DIV/0!</v>
      </c>
      <c r="M511" s="175" t="e">
        <f t="shared" si="2878"/>
        <v>#DIV/0!</v>
      </c>
      <c r="N511" s="176" t="e">
        <f t="shared" si="2879"/>
        <v>#DIV/0!</v>
      </c>
      <c r="O511" s="177" t="e">
        <f t="shared" si="2880"/>
        <v>#DIV/0!</v>
      </c>
      <c r="P511" s="178" t="str">
        <f>IF(H511&lt;&gt;"",IF(J511=K511,IF(H511="SI",IF(AND(I511&lt;=$DF$13,I511&gt;=($DF$13*0.9)),"CUMPLE","NO CUMPLE"),IF(I511=$DF$13,"CUMPLE","NO CUMPLE")),"NO CUMPLE"),"")</f>
        <v/>
      </c>
      <c r="Q511" s="179">
        <f t="shared" si="2881"/>
        <v>0</v>
      </c>
      <c r="R511" s="180" t="str">
        <f t="shared" si="2839"/>
        <v/>
      </c>
      <c r="S511" s="180" t="str">
        <f t="shared" si="2801"/>
        <v/>
      </c>
      <c r="T511" s="209"/>
      <c r="U511" s="210"/>
      <c r="V511" s="155"/>
      <c r="W511" s="211"/>
      <c r="X511" s="212"/>
      <c r="Y511" s="184">
        <f>ROUND(W511*$DP$13,0)</f>
        <v>0</v>
      </c>
      <c r="Z511" s="184">
        <f t="shared" si="2802"/>
        <v>0</v>
      </c>
      <c r="AA511" s="1045"/>
      <c r="AB511" s="185" t="str">
        <f>IF(W511&lt;&gt;"",IF((Y511/$DP$13)/$DN$13&lt;=$AA$20,"CUMPLE","RECHAZADO"),"")</f>
        <v/>
      </c>
      <c r="AC511" s="186">
        <f t="shared" si="2885"/>
        <v>0</v>
      </c>
      <c r="AD511" s="186">
        <f t="shared" si="2886"/>
        <v>0</v>
      </c>
      <c r="AE511" s="209"/>
      <c r="AF511" s="211"/>
      <c r="AG511" s="184">
        <f>ROUND(AF511*$DQ$13,0)</f>
        <v>0</v>
      </c>
      <c r="AH511" s="1045"/>
      <c r="AI511" s="185" t="str">
        <f>IF(AF511&lt;&gt;"",IF(AG511/$DQ$13&lt;=$AH$20,"CUMPLE","RECHAZADO"),"")</f>
        <v/>
      </c>
      <c r="AJ511" s="209"/>
      <c r="AK511" s="211"/>
      <c r="AL511" s="184">
        <f>ROUND(AK511*$DR$13,0)</f>
        <v>0</v>
      </c>
      <c r="AM511" s="1045"/>
      <c r="AN511" s="185" t="str">
        <f>IF(AK511&lt;&gt;"",IF(AL511/$DR$13&lt;=$AM$20,"CUMPLE","RECHAZADO"),"")</f>
        <v/>
      </c>
      <c r="AO511" s="209"/>
      <c r="AP511" s="211"/>
      <c r="AQ511" s="184">
        <f>ROUND(AP511*$DS$13,0)</f>
        <v>0</v>
      </c>
      <c r="AR511" s="1045"/>
      <c r="AS511" s="185" t="str">
        <f>IF(AP511&lt;&gt;"",IF(AQ511/$DR$13&lt;=$AR$20,"CUMPLE","RECHAZADO"),"")</f>
        <v/>
      </c>
      <c r="AT511" s="213"/>
      <c r="AU511" s="188">
        <f t="shared" si="2890"/>
        <v>0</v>
      </c>
      <c r="AV511" s="170"/>
      <c r="AW511" s="189">
        <f t="shared" si="2891"/>
        <v>0</v>
      </c>
      <c r="AX511" s="189">
        <f t="shared" si="2892"/>
        <v>0</v>
      </c>
      <c r="AY511" s="189" t="str">
        <f t="shared" si="2934"/>
        <v xml:space="preserve"> </v>
      </c>
      <c r="AZ511" s="155"/>
      <c r="BA511" s="211"/>
      <c r="BB511" s="184">
        <f>ROUND(BA511*$DQ$13,0)</f>
        <v>0</v>
      </c>
      <c r="BC511" s="191">
        <f t="shared" ref="BC511" si="2948">$BC$13</f>
        <v>385647118</v>
      </c>
      <c r="BD511" s="192" t="str">
        <f t="shared" si="2814"/>
        <v/>
      </c>
      <c r="BE511" s="209"/>
      <c r="BF511" s="211"/>
      <c r="BG511" s="184">
        <f>ROUND(BF511*$DR$13,0)</f>
        <v>0</v>
      </c>
      <c r="BH511" s="184">
        <f t="shared" ref="BH511" si="2949">$BH$13</f>
        <v>1512338976</v>
      </c>
      <c r="BI511" s="192" t="str">
        <f t="shared" si="2897"/>
        <v/>
      </c>
      <c r="BJ511" s="209"/>
      <c r="BK511" s="211"/>
      <c r="BL511" s="184">
        <f>ROUND(BK511*$DS$13,0)</f>
        <v>0</v>
      </c>
      <c r="BM511" s="1045"/>
      <c r="BN511" s="185" t="str">
        <f>IF(BK511&lt;&gt;"",IF((BL511/$DR$13)/$DN$13&lt;=$BM$20,"CUMPLE","RECHAZADO"),"")</f>
        <v/>
      </c>
      <c r="BO511" s="214"/>
      <c r="BP511" s="188">
        <f t="shared" si="2899"/>
        <v>0</v>
      </c>
      <c r="BQ511" s="170"/>
      <c r="BR511" s="189">
        <f t="shared" si="2900"/>
        <v>0</v>
      </c>
      <c r="BS511" s="189">
        <f t="shared" si="2901"/>
        <v>0</v>
      </c>
      <c r="BT511" s="189" t="str">
        <f t="shared" si="2937"/>
        <v xml:space="preserve"> </v>
      </c>
      <c r="BU511" s="155"/>
      <c r="BV511" s="170"/>
      <c r="BW511" s="170"/>
      <c r="BX511" s="194">
        <f t="shared" si="2903"/>
        <v>0</v>
      </c>
      <c r="BY511" s="194" t="str">
        <f>IF(BV511&lt;&gt;"",IF(AND(BV511/$DN$13&lt;=$BY$15,BV511/$DN$13&gt;=$BY$16),"CUMPLE","RECHAZADO"),"")</f>
        <v/>
      </c>
      <c r="BZ511" s="194">
        <f t="shared" si="2904"/>
        <v>0</v>
      </c>
      <c r="CA511" s="194">
        <f t="shared" si="2905"/>
        <v>0</v>
      </c>
      <c r="CB511" s="155"/>
      <c r="CC511" s="170"/>
      <c r="CD511" s="170"/>
      <c r="CE511" s="194">
        <f t="shared" si="2906"/>
        <v>0</v>
      </c>
      <c r="CF511" s="194" t="str">
        <f>IF(CC511&lt;&gt;"",IF(AND(CC511/$DN$13&lt;=$CF$15,CC511/$DS$13&gt;=$CF$16),"CUMPLE","RECHAZADO"),"")</f>
        <v/>
      </c>
      <c r="CG511" s="194">
        <f t="shared" si="2907"/>
        <v>0</v>
      </c>
      <c r="CH511" s="194">
        <f t="shared" si="2908"/>
        <v>0</v>
      </c>
      <c r="CI511" s="215"/>
      <c r="CJ511" s="196" t="str">
        <f t="shared" si="2909"/>
        <v/>
      </c>
      <c r="CK511" s="197">
        <f t="shared" si="2910"/>
        <v>0</v>
      </c>
      <c r="CL511" s="198" t="str">
        <f t="shared" si="2830"/>
        <v/>
      </c>
      <c r="CM511" s="155"/>
      <c r="CN511" s="199" t="str">
        <f t="shared" si="2912"/>
        <v/>
      </c>
      <c r="CO511" s="200">
        <f t="shared" si="2913"/>
        <v>0</v>
      </c>
      <c r="CP511" s="201" t="str">
        <f t="shared" si="2833"/>
        <v/>
      </c>
      <c r="CQ511" s="156"/>
      <c r="CR511" s="202">
        <f t="shared" si="2834"/>
        <v>0</v>
      </c>
      <c r="CS511" s="194">
        <f>(W511*$DP$13)+X511+(AF511*$DQ$13)+(AK511*$DR$13)+(AP511*$DS$13)+AV511+(BA511*$DQ$13)+(BF511*$DR$13)+(BK511*$DS$13)+BQ511+BV511+BW511+CC511+CD511</f>
        <v>0</v>
      </c>
      <c r="CT511" s="201">
        <f t="shared" si="2915"/>
        <v>0</v>
      </c>
      <c r="CU511" s="203"/>
      <c r="CV511" s="201" t="str">
        <f t="shared" si="2836"/>
        <v/>
      </c>
      <c r="DB511" s="204" t="str">
        <f t="shared" si="2837"/>
        <v/>
      </c>
      <c r="DC511" s="206"/>
    </row>
    <row r="512" spans="1:107" ht="13.5" hidden="1" customHeight="1" x14ac:dyDescent="0.25">
      <c r="A512" s="1042"/>
      <c r="B512" s="750">
        <v>12</v>
      </c>
      <c r="C512" s="1043"/>
      <c r="D512" s="220"/>
      <c r="E512" s="156"/>
      <c r="F512" s="751"/>
      <c r="G512" s="752" t="str">
        <f t="shared" ref="G512" si="2950">IF(F512&lt;&gt;"",IF(F512=$DV$14,"CUMPLE","RECHAZADO"),"")</f>
        <v/>
      </c>
      <c r="H512" s="753"/>
      <c r="I512" s="754"/>
      <c r="J512" s="784"/>
      <c r="K512" s="756">
        <f t="shared" si="2876"/>
        <v>0</v>
      </c>
      <c r="L512" s="174" t="e">
        <f t="shared" si="2877"/>
        <v>#DIV/0!</v>
      </c>
      <c r="M512" s="175" t="e">
        <f t="shared" si="2878"/>
        <v>#DIV/0!</v>
      </c>
      <c r="N512" s="176" t="e">
        <f t="shared" si="2879"/>
        <v>#DIV/0!</v>
      </c>
      <c r="O512" s="177" t="e">
        <f t="shared" si="2880"/>
        <v>#DIV/0!</v>
      </c>
      <c r="P512" s="757" t="str">
        <f>IF(H512&lt;&gt;"",IF(J512=K512,IF(H512="SI",IF(AND(I512&lt;=$DF$14,I512&gt;=($DF$14*0.9)),"CUMPLE","NO CUMPLE"),IF(I512=$DF$14,"CUMPLE","NO CUMPLE")),"NO CUMPLE"),"")</f>
        <v/>
      </c>
      <c r="Q512" s="179">
        <f t="shared" si="2881"/>
        <v>0</v>
      </c>
      <c r="R512" s="758" t="str">
        <f t="shared" si="2839"/>
        <v/>
      </c>
      <c r="S512" s="758" t="str">
        <f t="shared" si="2801"/>
        <v/>
      </c>
      <c r="T512" s="759"/>
      <c r="U512" s="760"/>
      <c r="V512" s="155"/>
      <c r="W512" s="761"/>
      <c r="X512" s="762"/>
      <c r="Y512" s="763">
        <f>ROUND(W512*$DP$14,0)</f>
        <v>0</v>
      </c>
      <c r="Z512" s="763">
        <f t="shared" si="2802"/>
        <v>0</v>
      </c>
      <c r="AA512" s="1045"/>
      <c r="AB512" s="764" t="str">
        <f>IF(W512&lt;&gt;"",IF((Y512/$DP$14)/$DN$14&lt;=$AA$20,"CUMPLE","RECHAZADO"),"")</f>
        <v/>
      </c>
      <c r="AC512" s="765">
        <f t="shared" si="2885"/>
        <v>0</v>
      </c>
      <c r="AD512" s="765">
        <f t="shared" si="2886"/>
        <v>0</v>
      </c>
      <c r="AE512" s="759"/>
      <c r="AF512" s="761"/>
      <c r="AG512" s="763">
        <f>ROUND(AF512*$DQ$14,0)</f>
        <v>0</v>
      </c>
      <c r="AH512" s="1045"/>
      <c r="AI512" s="764" t="str">
        <f>IF(AF512&lt;&gt;"",IF(AG512/$DQ$14&lt;=$AH$20,"CUMPLE","RECHAZADO"),"")</f>
        <v/>
      </c>
      <c r="AJ512" s="759"/>
      <c r="AK512" s="761"/>
      <c r="AL512" s="763">
        <f>ROUND(AK512*$DR$14,0)</f>
        <v>0</v>
      </c>
      <c r="AM512" s="1045"/>
      <c r="AN512" s="764" t="str">
        <f>IF(AK512&lt;&gt;"",IF(AL512/$DR$14&lt;=$AM$20,"CUMPLE","RECHAZADO"),"")</f>
        <v/>
      </c>
      <c r="AO512" s="759"/>
      <c r="AP512" s="761"/>
      <c r="AQ512" s="763">
        <f>ROUND(AP512*$DS$14,0)</f>
        <v>0</v>
      </c>
      <c r="AR512" s="1045"/>
      <c r="AS512" s="764" t="str">
        <f>IF(AP512&lt;&gt;"",IF(AQ512/$DR$14&lt;=$AR$20,"CUMPLE","RECHAZADO"),"")</f>
        <v/>
      </c>
      <c r="AT512" s="766"/>
      <c r="AU512" s="767">
        <f t="shared" si="2890"/>
        <v>0</v>
      </c>
      <c r="AV512" s="753"/>
      <c r="AW512" s="768">
        <f t="shared" si="2891"/>
        <v>0</v>
      </c>
      <c r="AX512" s="768">
        <f t="shared" si="2892"/>
        <v>0</v>
      </c>
      <c r="AY512" s="768" t="str">
        <f>IF(AV512&lt;&gt;"",IF(AI512="CUMPLE",IF(AN512="CUMPLE",IF(AS512="CUMPLE","CUMPLE","NO CUMPLE"),"NO CUMPLE"),"NO CUMPLE"),"")</f>
        <v/>
      </c>
      <c r="AZ512" s="155"/>
      <c r="BA512" s="761"/>
      <c r="BB512" s="763">
        <f>ROUND(BA512*$DQ$14,0)</f>
        <v>0</v>
      </c>
      <c r="BC512" s="770">
        <f t="shared" ref="BC512" si="2951">$BC$14</f>
        <v>171994948</v>
      </c>
      <c r="BD512" s="164" t="str">
        <f t="shared" si="2814"/>
        <v/>
      </c>
      <c r="BE512" s="759"/>
      <c r="BF512" s="761"/>
      <c r="BG512" s="763">
        <f>ROUND(BF512*$DR$14,0)</f>
        <v>0</v>
      </c>
      <c r="BH512" s="763">
        <f t="shared" ref="BH512" si="2952">$BH$14</f>
        <v>888779540</v>
      </c>
      <c r="BI512" s="164" t="str">
        <f t="shared" si="2897"/>
        <v/>
      </c>
      <c r="BJ512" s="759"/>
      <c r="BK512" s="761"/>
      <c r="BL512" s="763">
        <f>ROUND(BK512*$DS$14,0)</f>
        <v>0</v>
      </c>
      <c r="BM512" s="1045"/>
      <c r="BN512" s="764" t="str">
        <f>IF(BK512&lt;&gt;"",IF((BL512/$DR$14)/$DN$14&lt;=$BM$20,"CUMPLE","RECHAZADO"),"")</f>
        <v/>
      </c>
      <c r="BO512" s="771"/>
      <c r="BP512" s="767">
        <f t="shared" si="2899"/>
        <v>0</v>
      </c>
      <c r="BQ512" s="753"/>
      <c r="BR512" s="768">
        <f t="shared" si="2900"/>
        <v>0</v>
      </c>
      <c r="BS512" s="768">
        <f t="shared" si="2901"/>
        <v>0</v>
      </c>
      <c r="BT512" s="768" t="str">
        <f>IF(BQ512&lt;&gt;"",IF(BD512="CUMPLE",IF(BI512="CUMPLE",IF(BN512="CUMPLE","CUMPLE","NO CUMPLE"),"NO CUMPLE"),"NO CUMPLE"),"")</f>
        <v/>
      </c>
      <c r="BU512" s="155"/>
      <c r="BV512" s="753"/>
      <c r="BW512" s="753"/>
      <c r="BX512" s="772">
        <f t="shared" si="2903"/>
        <v>0</v>
      </c>
      <c r="BY512" s="772" t="str">
        <f>IF(BV512&lt;&gt;"",IF(AND(BV512/$DN$14&lt;=$BY$15,BV512/$DN$14&gt;=$BY$16),"CUMPLE","RECHAZADO"),"")</f>
        <v/>
      </c>
      <c r="BZ512" s="772">
        <f t="shared" si="2904"/>
        <v>0</v>
      </c>
      <c r="CA512" s="772">
        <f t="shared" si="2905"/>
        <v>0</v>
      </c>
      <c r="CB512" s="155"/>
      <c r="CC512" s="753"/>
      <c r="CD512" s="753"/>
      <c r="CE512" s="772">
        <f t="shared" si="2906"/>
        <v>0</v>
      </c>
      <c r="CF512" s="772" t="str">
        <f>IF(CC512&lt;&gt;"",IF(AND(CC512/$DN$14&lt;=$CF$15,CC512/$DN$14&gt;=$CF$16),"CUMPLE","RECHAZADO"),"")</f>
        <v/>
      </c>
      <c r="CG512" s="772">
        <f t="shared" si="2907"/>
        <v>0</v>
      </c>
      <c r="CH512" s="772">
        <f t="shared" si="2908"/>
        <v>0</v>
      </c>
      <c r="CI512" s="773"/>
      <c r="CJ512" s="774" t="str">
        <f t="shared" si="2909"/>
        <v/>
      </c>
      <c r="CK512" s="775">
        <f t="shared" si="2910"/>
        <v>0</v>
      </c>
      <c r="CL512" s="776" t="str">
        <f t="shared" si="2830"/>
        <v/>
      </c>
      <c r="CM512" s="155"/>
      <c r="CN512" s="777" t="str">
        <f t="shared" si="2912"/>
        <v/>
      </c>
      <c r="CO512" s="778">
        <f t="shared" si="2913"/>
        <v>0</v>
      </c>
      <c r="CP512" s="779" t="str">
        <f t="shared" si="2833"/>
        <v/>
      </c>
      <c r="CQ512" s="156"/>
      <c r="CR512" s="780">
        <f t="shared" si="2834"/>
        <v>0</v>
      </c>
      <c r="CS512" s="772">
        <f>(W512*$DP$14)+X512+(AF512*$DQ$14)+(AK512*$DR$14)+(AP512*$DS$14)+AV512+(BA512*$DQ$14)+(BF512*$DR$14)+(BK512*$DS$14)+BQ512+BV512+BW512+CC512+CD512</f>
        <v>0</v>
      </c>
      <c r="CT512" s="779">
        <f t="shared" si="2915"/>
        <v>0</v>
      </c>
      <c r="CU512" s="781"/>
      <c r="CV512" s="779" t="str">
        <f t="shared" si="2836"/>
        <v/>
      </c>
      <c r="DB512" s="782" t="str">
        <f>IF(F512&lt;&gt;"",IF(G512="CUMPLE",IF(P512="CUMPLE",IF(AB512="CUMPLE",IF(AY512="CUMPLE",IF(BT512="CUMPLE",IF(BY512="CUMPLE",IF(CF512="CUMPLE","HABILITADO","RECHAZADO"),"RECHAZADO"),"RECHAZADO"),"RECHAZADO"),"RECHAZADO"),"RECHAZADO"),"RECHAZADO"),"")</f>
        <v/>
      </c>
      <c r="DC512" s="783"/>
    </row>
    <row r="513" spans="1:107" ht="14.25" customHeight="1" thickTop="1" thickBot="1" x14ac:dyDescent="0.3">
      <c r="A513" s="105">
        <v>38</v>
      </c>
      <c r="B513" s="881"/>
      <c r="C513" s="881"/>
      <c r="D513" s="222"/>
      <c r="E513" s="881"/>
      <c r="F513" s="882"/>
      <c r="G513" s="881"/>
      <c r="H513" s="881"/>
      <c r="I513" s="881"/>
      <c r="J513" s="883"/>
      <c r="K513" s="881"/>
      <c r="L513" s="219"/>
      <c r="M513" s="218"/>
      <c r="N513" s="218"/>
      <c r="O513" s="218"/>
      <c r="P513" s="881"/>
      <c r="Q513" s="218"/>
      <c r="R513" s="881"/>
      <c r="S513" s="881"/>
      <c r="T513" s="881"/>
      <c r="U513" s="881"/>
      <c r="V513" s="881"/>
      <c r="W513" s="881"/>
      <c r="X513" s="881"/>
      <c r="Y513" s="881"/>
      <c r="Z513" s="881"/>
      <c r="AA513" s="881"/>
      <c r="AB513" s="881"/>
      <c r="AC513" s="881"/>
      <c r="AD513" s="881"/>
      <c r="AE513" s="881"/>
      <c r="AF513" s="881"/>
      <c r="AG513" s="881"/>
      <c r="AH513" s="881"/>
      <c r="AI513" s="881"/>
      <c r="AJ513" s="881"/>
      <c r="AK513" s="881"/>
      <c r="AL513" s="881"/>
      <c r="AM513" s="881"/>
      <c r="AN513" s="881"/>
      <c r="AO513" s="881"/>
      <c r="AP513" s="881"/>
      <c r="AQ513" s="881"/>
      <c r="AR513" s="881"/>
      <c r="AS513" s="881"/>
      <c r="AT513" s="881"/>
      <c r="AU513" s="881"/>
      <c r="AV513" s="881"/>
      <c r="AW513" s="881"/>
      <c r="AX513" s="881"/>
      <c r="AY513" s="881"/>
      <c r="AZ513" s="881"/>
      <c r="BA513" s="881"/>
      <c r="BB513" s="881"/>
      <c r="BC513" s="881"/>
      <c r="BD513" s="881"/>
      <c r="BE513" s="881"/>
      <c r="BF513" s="881"/>
      <c r="BG513" s="881"/>
      <c r="BH513" s="881"/>
      <c r="BI513" s="881"/>
      <c r="BJ513" s="881"/>
      <c r="BK513" s="881"/>
      <c r="BL513" s="881"/>
      <c r="BM513" s="881"/>
      <c r="BN513" s="881"/>
      <c r="BO513" s="881"/>
      <c r="BP513" s="881"/>
      <c r="BQ513" s="881"/>
      <c r="BR513" s="881"/>
      <c r="BS513" s="881"/>
      <c r="BT513" s="881"/>
      <c r="BU513" s="881"/>
      <c r="BV513" s="881"/>
      <c r="BW513" s="881"/>
      <c r="BX513" s="881"/>
      <c r="BY513" s="881"/>
      <c r="BZ513" s="881"/>
      <c r="CA513" s="881"/>
      <c r="CB513" s="881"/>
      <c r="CC513" s="881"/>
      <c r="CD513" s="881"/>
      <c r="CE513" s="881"/>
      <c r="CF513" s="881"/>
      <c r="CG513" s="881"/>
      <c r="CH513" s="881"/>
      <c r="CI513" s="881"/>
      <c r="CJ513" s="881"/>
      <c r="CK513" s="881"/>
      <c r="CL513" s="881"/>
      <c r="CM513" s="881"/>
      <c r="CN513" s="881"/>
      <c r="CO513" s="881"/>
      <c r="CP513" s="884" t="s">
        <v>2063</v>
      </c>
      <c r="CQ513" s="881"/>
      <c r="CR513" s="881"/>
      <c r="CS513" s="881"/>
      <c r="CT513" s="881"/>
      <c r="CU513" s="885"/>
      <c r="CV513" s="881"/>
      <c r="CW513" s="136"/>
      <c r="DB513" s="886"/>
      <c r="DC513" s="887"/>
    </row>
    <row r="514" spans="1:107" ht="13.5" customHeight="1" x14ac:dyDescent="0.25">
      <c r="A514" s="1039">
        <f t="shared" ref="A514" si="2953">A526</f>
        <v>39</v>
      </c>
      <c r="B514" s="870">
        <v>1</v>
      </c>
      <c r="C514" s="1039" t="str">
        <f>Proponentes!B496</f>
        <v>UNIÓN TEMPORAL SB-SS 2021</v>
      </c>
      <c r="D514" s="726"/>
      <c r="E514" s="871"/>
      <c r="F514" s="872">
        <v>20036397801</v>
      </c>
      <c r="G514" s="873" t="str">
        <f t="shared" ref="G514" si="2954">IF(F514&lt;&gt;"",IF(F514=$DV$3,"CUMPLE","RECHAZADO"),"")</f>
        <v>CUMPLE</v>
      </c>
      <c r="H514" s="874" t="s">
        <v>1538</v>
      </c>
      <c r="I514" s="880">
        <v>17687702642</v>
      </c>
      <c r="J514" s="208">
        <v>336066350</v>
      </c>
      <c r="K514" s="173">
        <f t="shared" ref="K514:K525" si="2955">ROUND((I514*0.019),0)</f>
        <v>336066350</v>
      </c>
      <c r="L514" s="724" t="e">
        <f t="shared" ref="L514:L525" si="2956">1-I514/DF497</f>
        <v>#DIV/0!</v>
      </c>
      <c r="M514" s="175" t="e">
        <f t="shared" ref="M514:M525" si="2957">DF497/DN497</f>
        <v>#DIV/0!</v>
      </c>
      <c r="N514" s="176" t="e">
        <f t="shared" ref="N514:N525" si="2958">M514*0.019</f>
        <v>#DIV/0!</v>
      </c>
      <c r="O514" s="177" t="e">
        <f t="shared" ref="O514:O525" si="2959">(M514+N514)</f>
        <v>#DIV/0!</v>
      </c>
      <c r="P514" s="178" t="str">
        <f>IF(H514&lt;&gt;"",IF(J514=K514,IF(H514="SI",IF(AND(I514&lt;=$DF$3,I514&gt;=($DF$3*0.9)),"CUMPLE","NO CUMPLE"),IF(I514=$DF$3,"CUMPLE","NO CUMPLE")),"NO CUMPLE"),"")</f>
        <v>CUMPLE</v>
      </c>
      <c r="Q514" s="725">
        <f t="shared" ref="Q514:Q525" si="2960">DN497</f>
        <v>0</v>
      </c>
      <c r="R514" s="180">
        <f t="shared" ref="R514" si="2961">IF(F514&lt;&gt;"",IF(G514="CUMPLE",IF(P514="CUMPLE",(I514+J514),""),"RECHAZADO"),"")</f>
        <v>18023768992</v>
      </c>
      <c r="S514" s="180">
        <f t="shared" ref="S514" si="2962">IF(F514&lt;&gt;"",IF(G514="CUMPLE",IF(P514="CUMPLE",I514,""),"RECHAZADO"),"")</f>
        <v>17687702642</v>
      </c>
      <c r="T514" s="209"/>
      <c r="U514" s="209"/>
      <c r="V514" s="871"/>
      <c r="W514" s="874">
        <v>22886</v>
      </c>
      <c r="X514" s="876">
        <v>31743</v>
      </c>
      <c r="Y514" s="184">
        <f>ROUND(W514*$DP$3,0)</f>
        <v>1670678</v>
      </c>
      <c r="Z514" s="184">
        <f t="shared" si="2802"/>
        <v>31743</v>
      </c>
      <c r="AA514" s="1044">
        <f t="shared" ref="AA514" si="2963">$AA$16</f>
        <v>100189.4</v>
      </c>
      <c r="AB514" s="185" t="str">
        <f>IF(W514&lt;&gt;"",IF((Y514/$DP$3)/$DN$3&lt;=$AA$20,"CUMPLE","RECHAZADO"),"")</f>
        <v>CUMPLE</v>
      </c>
      <c r="AC514" s="186">
        <f t="shared" ref="AC514:AC525" si="2964">Y514+Z514</f>
        <v>1702421</v>
      </c>
      <c r="AD514" s="186">
        <f t="shared" ref="AD514:AD525" si="2965">Y514</f>
        <v>1670678</v>
      </c>
      <c r="AE514" s="209"/>
      <c r="AF514" s="874">
        <v>6125</v>
      </c>
      <c r="AG514" s="184">
        <f>ROUND(AF514*$DQ$3,0)</f>
        <v>134750</v>
      </c>
      <c r="AH514" s="1044">
        <f t="shared" ref="AH514" si="2966">$AH$16</f>
        <v>301987.21999999997</v>
      </c>
      <c r="AI514" s="185" t="str">
        <f>IF(AF514&lt;&gt;"",IF(AG514/$DQ$3&lt;=$AH$20,"CUMPLE","RECHAZADO"),"")</f>
        <v>CUMPLE</v>
      </c>
      <c r="AJ514" s="209"/>
      <c r="AK514" s="874">
        <v>1554</v>
      </c>
      <c r="AL514" s="184">
        <f>ROUND(AK514*$DR$3,0)</f>
        <v>113442</v>
      </c>
      <c r="AM514" s="1044">
        <f t="shared" ref="AM514" si="2967">$AM$16</f>
        <v>240934</v>
      </c>
      <c r="AN514" s="185" t="str">
        <f>IF(AK514&lt;&gt;"",IF(AL514/$DR$3&lt;=$AM$20,"CUMPLE","RECHAZADO"),"")</f>
        <v>CUMPLE</v>
      </c>
      <c r="AO514" s="209"/>
      <c r="AP514" s="874"/>
      <c r="AQ514" s="184">
        <f>ROUND(AP514*$DS$3,0)</f>
        <v>0</v>
      </c>
      <c r="AR514" s="1044">
        <f t="shared" ref="AR514" si="2968">$AR$16</f>
        <v>316072.26</v>
      </c>
      <c r="AS514" s="185" t="str">
        <f>IF(AP514&lt;&gt;"",IF(AQ514/$DR$3&lt;=$AR$20,"CUMPLE","RECHAZADO"),"")</f>
        <v/>
      </c>
      <c r="AT514" s="185"/>
      <c r="AU514" s="194">
        <f t="shared" ref="AU514:AU525" si="2969">AG514+AL514+AQ514</f>
        <v>248192</v>
      </c>
      <c r="AV514" s="874">
        <v>47157</v>
      </c>
      <c r="AW514" s="877">
        <f t="shared" ref="AW514:AW525" si="2970">ROUND((AG514+AL514+AQ514)*19%,0)</f>
        <v>47156</v>
      </c>
      <c r="AX514" s="877">
        <f t="shared" ref="AX514:AX525" si="2971">ROUND((AG514+AL514+AQ514)*$AV$16,0)</f>
        <v>295348</v>
      </c>
      <c r="AY514" s="877" t="str">
        <f t="shared" ref="AY514:AY516" si="2972">IF(AV514&lt;&gt;"",IF(AI514="CUMPLE",IF(AN514="CUMPLE","CUMPLE","NO CUMPLE"),"NO CUMPLE")," ")</f>
        <v>CUMPLE</v>
      </c>
      <c r="AZ514" s="871"/>
      <c r="BA514" s="874">
        <v>622353</v>
      </c>
      <c r="BB514" s="184">
        <f>ROUND(BA514*$DQ$3,0)</f>
        <v>13691766</v>
      </c>
      <c r="BC514" s="184">
        <f t="shared" ref="BC514" si="2973">$BC$3</f>
        <v>339892784</v>
      </c>
      <c r="BD514" s="185" t="str">
        <f t="shared" ref="BD514" si="2974">IF(BA514&lt;&gt;"",IF(BB514&lt;=BC514,"CUMPLE","RECHAZADO"),"")</f>
        <v>CUMPLE</v>
      </c>
      <c r="BE514" s="209"/>
      <c r="BF514" s="874">
        <v>178965</v>
      </c>
      <c r="BG514" s="184">
        <f>ROUND(BF514*$DR$3,0)</f>
        <v>13064445</v>
      </c>
      <c r="BH514" s="184">
        <f t="shared" ref="BH514" si="2975">$BH$3</f>
        <v>1059638654</v>
      </c>
      <c r="BI514" s="185" t="str">
        <f t="shared" ref="BI514:BI525" si="2976">IF(BF514&lt;&gt;"",IF(BG514&lt;=BH514,"CUMPLE","RECHAZADO"),"")</f>
        <v>CUMPLE</v>
      </c>
      <c r="BJ514" s="209"/>
      <c r="BK514" s="874"/>
      <c r="BL514" s="184">
        <f>ROUND(BK514*$DS$3,0)</f>
        <v>0</v>
      </c>
      <c r="BM514" s="1044">
        <f t="shared" ref="BM514" si="2977">$BM$16</f>
        <v>74539289</v>
      </c>
      <c r="BN514" s="185" t="str">
        <f>IF(BK514&lt;&gt;"",IF((BL514/$DR$3)/$DN$3&lt;=$BM$20,"CUMPLE","RECHAZADO"),"")</f>
        <v/>
      </c>
      <c r="BO514" s="878"/>
      <c r="BP514" s="194">
        <f t="shared" ref="BP514:BP525" si="2978">BB514+BG514+BL514</f>
        <v>26756211</v>
      </c>
      <c r="BQ514" s="874">
        <v>5083680</v>
      </c>
      <c r="BR514" s="877">
        <f t="shared" ref="BR514:BR525" si="2979">ROUND((BB514+BG514+BL514)*19%,0)</f>
        <v>5083680</v>
      </c>
      <c r="BS514" s="877">
        <f t="shared" ref="BS514:BS525" si="2980">ROUND((BB514+BG514+BL514)*$AV$16,0)</f>
        <v>31839891</v>
      </c>
      <c r="BT514" s="877" t="str">
        <f t="shared" ref="BT514:BT516" si="2981">IF(BQ514&lt;&gt;"",IF(BD514="CUMPLE",IF(BI514="CUMPLE","CUMPLE","NO CUMPLE"),"NO CUMPLE")," ")</f>
        <v>CUMPLE</v>
      </c>
      <c r="BU514" s="871"/>
      <c r="BV514" s="874">
        <v>155992267</v>
      </c>
      <c r="BW514" s="874">
        <v>2963853</v>
      </c>
      <c r="BX514" s="194">
        <f t="shared" ref="BX514:BX525" si="2982">ROUND((BV514*10%)*19%,0)</f>
        <v>2963853</v>
      </c>
      <c r="BY514" s="194" t="str">
        <f>IF(BV514&lt;&gt;"",IF(AND(BV514/$DN$3&lt;=$BY$15,BV514/$DN$3&gt;=$BY$16),"CUMPLE","RECHAZADO"),"")</f>
        <v>CUMPLE</v>
      </c>
      <c r="BZ514" s="194">
        <f t="shared" ref="BZ514:BZ525" si="2983">BV514</f>
        <v>155992267</v>
      </c>
      <c r="CA514" s="194">
        <f t="shared" ref="CA514:CA525" si="2984">BZ514+BX514</f>
        <v>158956120</v>
      </c>
      <c r="CB514" s="871"/>
      <c r="CC514" s="874"/>
      <c r="CD514" s="874"/>
      <c r="CE514" s="194">
        <f t="shared" ref="CE514:CE525" si="2985">ROUND((CC514*10%)*19%,0)</f>
        <v>0</v>
      </c>
      <c r="CF514" s="194" t="str">
        <f>IF(CC514&lt;&gt;"",IF(AND(CC514/$DN$3&lt;=$CF$15,CC514/$DS$3&gt;=$CF$16),"CUMPLE","RECHAZADO"),"")</f>
        <v/>
      </c>
      <c r="CG514" s="194">
        <f t="shared" ref="CG514:CG525" si="2986">CC514</f>
        <v>0</v>
      </c>
      <c r="CH514" s="194">
        <f t="shared" ref="CH514:CH525" si="2987">CG514+CE514</f>
        <v>0</v>
      </c>
      <c r="CI514" s="194"/>
      <c r="CJ514" s="232">
        <f t="shared" ref="CJ514:CJ525" si="2988">R514</f>
        <v>18023768992</v>
      </c>
      <c r="CK514" s="197">
        <f t="shared" ref="CK514:CK525" si="2989">AC514+AX514+BS514+CA514+CH514</f>
        <v>192793780</v>
      </c>
      <c r="CL514" s="232">
        <f t="shared" ref="CL514" si="2990">IF(CJ514="RECHAZADO","RECHAZADO",IF(CJ514&lt;&gt;"",CJ514+CK514,""))</f>
        <v>18216562772</v>
      </c>
      <c r="CM514" s="871"/>
      <c r="CN514" s="200">
        <f t="shared" ref="CN514:CN525" si="2991">S514</f>
        <v>17687702642</v>
      </c>
      <c r="CO514" s="200">
        <f t="shared" ref="CO514:CO525" si="2992">AD514+AU514+BP514+BZ514+CG514</f>
        <v>184667348</v>
      </c>
      <c r="CP514" s="200">
        <f t="shared" ref="CP514" si="2993">IF(CN514="RECHAZADO","RECHAZADO",IF(CN514&lt;&gt;"",CN514+CO514,""))</f>
        <v>17872369990</v>
      </c>
      <c r="CQ514" s="871"/>
      <c r="CR514" s="194">
        <f t="shared" si="2834"/>
        <v>18023768992</v>
      </c>
      <c r="CS514" s="194">
        <f>(W514*$DP$3)+X514+(AF514*$DQ$3)+(AK514*$DR$3)+(AP514*$DS$3)+AV514+(BA514*$DQ$3)+(BF514*$DR$3)+(BK514*$DS$3)+BQ514+BV514+BW514+CC514+CD514</f>
        <v>192793781</v>
      </c>
      <c r="CT514" s="200">
        <f t="shared" ref="CT514:CT525" si="2994">CR514+CS514</f>
        <v>18216562773</v>
      </c>
      <c r="CU514" s="874">
        <v>18216562773</v>
      </c>
      <c r="CV514" s="200" t="str">
        <f t="shared" ref="CV514" si="2995">IF(CU514&lt;&gt;"",IF(CT514=CU514,"OK","REVISAR"),"")</f>
        <v>OK</v>
      </c>
      <c r="CW514" s="136"/>
      <c r="DB514" s="879" t="str">
        <f t="shared" ref="DB514" si="2996">IF(F514&lt;&gt;"",IF(G514="CUMPLE",IF(P514="CUMPLE",IF(AB514="CUMPLE",IF(AY514="CUMPLE",IF(BT514="CUMPLE",IF(BY514="CUMPLE","HABILITADO","RECHAZADO"),"RECHAZADO"),"RECHAZADO"),"RECHAZADO"),"RECHAZADO"),"RECHAZADO"),"")</f>
        <v>HABILITADO</v>
      </c>
      <c r="DC514" s="487"/>
    </row>
    <row r="515" spans="1:107" hidden="1" x14ac:dyDescent="0.25">
      <c r="A515" s="1041"/>
      <c r="B515" s="167">
        <v>2</v>
      </c>
      <c r="C515" s="1043"/>
      <c r="D515" s="220"/>
      <c r="E515" s="156"/>
      <c r="F515" s="168"/>
      <c r="G515" s="169" t="str">
        <f t="shared" ref="G515" si="2997">IF(F515&lt;&gt;"",IF(F515=$DV$4,"CUMPLE","RECHAZADO"),"")</f>
        <v/>
      </c>
      <c r="H515" s="170"/>
      <c r="I515" s="221"/>
      <c r="J515" s="172"/>
      <c r="K515" s="827">
        <f t="shared" si="2955"/>
        <v>0</v>
      </c>
      <c r="L515" s="174" t="e">
        <f t="shared" si="2956"/>
        <v>#DIV/0!</v>
      </c>
      <c r="M515" s="175" t="e">
        <f t="shared" si="2957"/>
        <v>#DIV/0!</v>
      </c>
      <c r="N515" s="176" t="e">
        <f t="shared" si="2958"/>
        <v>#DIV/0!</v>
      </c>
      <c r="O515" s="177" t="e">
        <f t="shared" si="2959"/>
        <v>#DIV/0!</v>
      </c>
      <c r="P515" s="179" t="str">
        <f>IF(H515&lt;&gt;"",IF(J515=K515,IF(H515="SI",IF(AND(I515&lt;=$DF$4,I515&gt;=($DF$4*0.9)),"CUMPLE","NO CUMPLE"),IF(I515=$DF$4,"CUMPLE","NO CUMPLE")),"NO CUMPLE"),"")</f>
        <v/>
      </c>
      <c r="Q515" s="179">
        <f t="shared" si="2960"/>
        <v>0</v>
      </c>
      <c r="R515" s="828" t="str">
        <f t="shared" si="2839"/>
        <v/>
      </c>
      <c r="S515" s="828" t="str">
        <f t="shared" si="2801"/>
        <v/>
      </c>
      <c r="T515" s="181"/>
      <c r="U515" s="182"/>
      <c r="V515" s="155"/>
      <c r="W515" s="170"/>
      <c r="X515" s="183"/>
      <c r="Y515" s="829">
        <f>ROUND(W515*$DP$4,0)</f>
        <v>0</v>
      </c>
      <c r="Z515" s="829">
        <f t="shared" si="2802"/>
        <v>0</v>
      </c>
      <c r="AA515" s="1045"/>
      <c r="AB515" s="244" t="str">
        <f>IF(W515&lt;&gt;"",IF((Y515/$DP$4)/$DN$4&lt;=$AA$20,"CUMPLE","RECHAZADO"),"")</f>
        <v/>
      </c>
      <c r="AC515" s="830">
        <f t="shared" si="2964"/>
        <v>0</v>
      </c>
      <c r="AD515" s="830">
        <f t="shared" si="2965"/>
        <v>0</v>
      </c>
      <c r="AE515" s="181"/>
      <c r="AF515" s="170"/>
      <c r="AG515" s="829">
        <f>ROUND(AF515*$DQ$4,0)</f>
        <v>0</v>
      </c>
      <c r="AH515" s="1045"/>
      <c r="AI515" s="244" t="str">
        <f>IF(AF515&lt;&gt;"",IF(AG515/$DQ$4&lt;=$AH$20,"CUMPLE","RECHAZADO"),"")</f>
        <v/>
      </c>
      <c r="AJ515" s="181"/>
      <c r="AK515" s="170"/>
      <c r="AL515" s="829">
        <f>ROUND(AK515*$DR$4,0)</f>
        <v>0</v>
      </c>
      <c r="AM515" s="1045"/>
      <c r="AN515" s="244" t="str">
        <f>IF(AK515&lt;&gt;"",IF(AL515/$DR$4&lt;=$AM$20,"CUMPLE","RECHAZADO"),"")</f>
        <v/>
      </c>
      <c r="AO515" s="181"/>
      <c r="AP515" s="170"/>
      <c r="AQ515" s="829">
        <f>ROUND(AP515*$DS$4,0)</f>
        <v>0</v>
      </c>
      <c r="AR515" s="1045"/>
      <c r="AS515" s="244" t="str">
        <f>IF(AP515&lt;&gt;"",IF(AQ515/$DR$4&lt;=$AR$20,"CUMPLE","RECHAZADO"),"")</f>
        <v/>
      </c>
      <c r="AT515" s="187"/>
      <c r="AU515" s="831">
        <f t="shared" si="2969"/>
        <v>0</v>
      </c>
      <c r="AV515" s="170"/>
      <c r="AW515" s="832">
        <f t="shared" si="2970"/>
        <v>0</v>
      </c>
      <c r="AX515" s="832">
        <f t="shared" si="2971"/>
        <v>0</v>
      </c>
      <c r="AY515" s="832" t="str">
        <f t="shared" si="2972"/>
        <v xml:space="preserve"> </v>
      </c>
      <c r="AZ515" s="155"/>
      <c r="BA515" s="170"/>
      <c r="BB515" s="829">
        <f>ROUND(BA515*$DQ$4,0)</f>
        <v>0</v>
      </c>
      <c r="BC515" s="834">
        <f t="shared" ref="BC515" si="2998">$BC$4</f>
        <v>92828885</v>
      </c>
      <c r="BD515" s="729" t="str">
        <f t="shared" si="2814"/>
        <v/>
      </c>
      <c r="BE515" s="181"/>
      <c r="BF515" s="170"/>
      <c r="BG515" s="829">
        <f>ROUND(BF515*$DR$4,0)</f>
        <v>0</v>
      </c>
      <c r="BH515" s="829">
        <f t="shared" ref="BH515" si="2999">$BH$4</f>
        <v>924495218</v>
      </c>
      <c r="BI515" s="729" t="str">
        <f t="shared" si="2976"/>
        <v/>
      </c>
      <c r="BJ515" s="181"/>
      <c r="BK515" s="170"/>
      <c r="BL515" s="829">
        <f>ROUND(BK515*$DS$4,0)</f>
        <v>0</v>
      </c>
      <c r="BM515" s="1045"/>
      <c r="BN515" s="244" t="str">
        <f>IF(BK515&lt;&gt;"",IF((BL515/$DR$4)/$DN$4&lt;=$BM$20,"CUMPLE","RECHAZADO"),"")</f>
        <v/>
      </c>
      <c r="BO515" s="193"/>
      <c r="BP515" s="831">
        <f t="shared" si="2978"/>
        <v>0</v>
      </c>
      <c r="BQ515" s="170"/>
      <c r="BR515" s="832">
        <f t="shared" si="2979"/>
        <v>0</v>
      </c>
      <c r="BS515" s="832">
        <f t="shared" si="2980"/>
        <v>0</v>
      </c>
      <c r="BT515" s="832" t="str">
        <f t="shared" si="2981"/>
        <v xml:space="preserve"> </v>
      </c>
      <c r="BU515" s="155"/>
      <c r="BV515" s="170"/>
      <c r="BW515" s="170"/>
      <c r="BX515" s="835">
        <f t="shared" si="2982"/>
        <v>0</v>
      </c>
      <c r="BY515" s="835" t="str">
        <f>IF(BV515&lt;&gt;"",IF(AND(BV515/$DN$4&lt;=$BY$15,BV515/$DN$4&gt;=$BY$16),"CUMPLE","RECHAZADO"),"")</f>
        <v/>
      </c>
      <c r="BZ515" s="835">
        <f t="shared" si="2983"/>
        <v>0</v>
      </c>
      <c r="CA515" s="835">
        <f t="shared" si="2984"/>
        <v>0</v>
      </c>
      <c r="CB515" s="155"/>
      <c r="CC515" s="170"/>
      <c r="CD515" s="170"/>
      <c r="CE515" s="835">
        <f t="shared" si="2985"/>
        <v>0</v>
      </c>
      <c r="CF515" s="835" t="str">
        <f>IF(CC515&lt;&gt;"",IF(AND(CC515/$DN$4&lt;=$CF$15,CC515/$DS$4&gt;=$CF$16),"CUMPLE","RECHAZADO"),"")</f>
        <v/>
      </c>
      <c r="CG515" s="835">
        <f t="shared" si="2986"/>
        <v>0</v>
      </c>
      <c r="CH515" s="835">
        <f t="shared" si="2987"/>
        <v>0</v>
      </c>
      <c r="CI515" s="195"/>
      <c r="CJ515" s="86" t="str">
        <f t="shared" si="2988"/>
        <v/>
      </c>
      <c r="CK515" s="836">
        <f t="shared" si="2989"/>
        <v>0</v>
      </c>
      <c r="CL515" s="837" t="str">
        <f t="shared" si="2830"/>
        <v/>
      </c>
      <c r="CM515" s="155"/>
      <c r="CN515" s="838" t="str">
        <f t="shared" si="2991"/>
        <v/>
      </c>
      <c r="CO515" s="839">
        <f t="shared" si="2992"/>
        <v>0</v>
      </c>
      <c r="CP515" s="840" t="str">
        <f t="shared" si="2833"/>
        <v/>
      </c>
      <c r="CQ515" s="156"/>
      <c r="CR515" s="841">
        <f t="shared" si="2834"/>
        <v>0</v>
      </c>
      <c r="CS515" s="835">
        <f>(W515*$DP$4)+X515+(AF515*$DQ$4)+(AK515*$DR$4)+(AP515*$DS$4)+AV515+(BA515*$DQ$4)+(BF515*$DR$4)+(BK515*$DS$4)+BQ515+BV515+BW515+CC515+CD515</f>
        <v>0</v>
      </c>
      <c r="CT515" s="840">
        <f t="shared" si="2994"/>
        <v>0</v>
      </c>
      <c r="CU515" s="842"/>
      <c r="CV515" s="840" t="str">
        <f t="shared" si="2836"/>
        <v/>
      </c>
      <c r="DB515" s="843" t="str">
        <f t="shared" si="2837"/>
        <v/>
      </c>
      <c r="DC515" s="844"/>
    </row>
    <row r="516" spans="1:107" hidden="1" x14ac:dyDescent="0.25">
      <c r="A516" s="1046"/>
      <c r="B516" s="870">
        <v>3</v>
      </c>
      <c r="C516" s="1043"/>
      <c r="D516" s="220"/>
      <c r="E516" s="156"/>
      <c r="F516" s="207"/>
      <c r="G516" s="169" t="str">
        <f t="shared" ref="G516" si="3000">IF(F516&lt;&gt;"",IF(F516=$DV$5,"CUMPLE","RECHAZADO"),"")</f>
        <v/>
      </c>
      <c r="H516" s="170"/>
      <c r="I516" s="216"/>
      <c r="J516" s="208"/>
      <c r="K516" s="173">
        <f t="shared" si="2955"/>
        <v>0</v>
      </c>
      <c r="L516" s="174" t="e">
        <f t="shared" si="2956"/>
        <v>#DIV/0!</v>
      </c>
      <c r="M516" s="175" t="e">
        <f t="shared" si="2957"/>
        <v>#DIV/0!</v>
      </c>
      <c r="N516" s="176" t="e">
        <f t="shared" si="2958"/>
        <v>#DIV/0!</v>
      </c>
      <c r="O516" s="177" t="e">
        <f t="shared" si="2959"/>
        <v>#DIV/0!</v>
      </c>
      <c r="P516" s="178" t="str">
        <f>IF(H516&lt;&gt;"",IF(J516=K516,IF(H516="SI",IF(AND(I516&lt;=$DF$5,I516&gt;=($DF$5*0.9)),"CUMPLE","NO CUMPLE"),IF(I516=$DF$5,"CUMPLE","NO CUMPLE")),"NO CUMPLE"),"")</f>
        <v/>
      </c>
      <c r="Q516" s="179">
        <f t="shared" si="2960"/>
        <v>0</v>
      </c>
      <c r="R516" s="180" t="str">
        <f t="shared" si="2839"/>
        <v/>
      </c>
      <c r="S516" s="180" t="str">
        <f t="shared" si="2801"/>
        <v/>
      </c>
      <c r="T516" s="209"/>
      <c r="U516" s="210"/>
      <c r="V516" s="155"/>
      <c r="W516" s="211"/>
      <c r="X516" s="212"/>
      <c r="Y516" s="184">
        <f>ROUND(W516*$DP$5,0)</f>
        <v>0</v>
      </c>
      <c r="Z516" s="184">
        <f t="shared" si="2802"/>
        <v>0</v>
      </c>
      <c r="AA516" s="1045"/>
      <c r="AB516" s="185" t="str">
        <f>IF(W516&lt;&gt;"",IF((Y516/$DP$5)/$DN$5&lt;=$AA$20,"CUMPLE","RECHAZADO"),"")</f>
        <v/>
      </c>
      <c r="AC516" s="186">
        <f t="shared" si="2964"/>
        <v>0</v>
      </c>
      <c r="AD516" s="186">
        <f t="shared" si="2965"/>
        <v>0</v>
      </c>
      <c r="AE516" s="209"/>
      <c r="AF516" s="211"/>
      <c r="AG516" s="184">
        <f>ROUND(AF516*$DQ$5,0)</f>
        <v>0</v>
      </c>
      <c r="AH516" s="1045"/>
      <c r="AI516" s="185" t="str">
        <f>IF(AF516&lt;&gt;"",IF(AG516/$DQ$5&lt;=$AH$20,"CUMPLE","RECHAZADO"),"")</f>
        <v/>
      </c>
      <c r="AJ516" s="209"/>
      <c r="AK516" s="211"/>
      <c r="AL516" s="184">
        <f>ROUND(AK516*$DR$5,0)</f>
        <v>0</v>
      </c>
      <c r="AM516" s="1045"/>
      <c r="AN516" s="185" t="str">
        <f>IF(AK516&lt;&gt;"",IF(AL516/$DR$5&lt;=$AM$20,"CUMPLE","RECHAZADO"),"")</f>
        <v/>
      </c>
      <c r="AO516" s="209"/>
      <c r="AP516" s="211"/>
      <c r="AQ516" s="184">
        <f>ROUND(AP516*$DS$5,0)</f>
        <v>0</v>
      </c>
      <c r="AR516" s="1045"/>
      <c r="AS516" s="185" t="str">
        <f>IF(AP516&lt;&gt;"",IF(AQ516/$DR$5&lt;=$AR$20,"CUMPLE","RECHAZADO"),"")</f>
        <v/>
      </c>
      <c r="AT516" s="213"/>
      <c r="AU516" s="188">
        <f t="shared" si="2969"/>
        <v>0</v>
      </c>
      <c r="AV516" s="170"/>
      <c r="AW516" s="189">
        <f t="shared" si="2970"/>
        <v>0</v>
      </c>
      <c r="AX516" s="189">
        <f t="shared" si="2971"/>
        <v>0</v>
      </c>
      <c r="AY516" s="189" t="str">
        <f t="shared" si="2972"/>
        <v xml:space="preserve"> </v>
      </c>
      <c r="AZ516" s="155"/>
      <c r="BA516" s="211"/>
      <c r="BB516" s="184">
        <f>ROUND(BA516*$DQ$5,0)</f>
        <v>0</v>
      </c>
      <c r="BC516" s="191">
        <f t="shared" ref="BC516" si="3001">$BC$5</f>
        <v>123465503</v>
      </c>
      <c r="BD516" s="192" t="str">
        <f t="shared" si="2814"/>
        <v/>
      </c>
      <c r="BE516" s="209"/>
      <c r="BF516" s="211"/>
      <c r="BG516" s="184">
        <f>ROUND(BF516*$DR$5,0)</f>
        <v>0</v>
      </c>
      <c r="BH516" s="184">
        <f t="shared" ref="BH516" si="3002">$BH$5</f>
        <v>1325724320</v>
      </c>
      <c r="BI516" s="192" t="str">
        <f t="shared" si="2976"/>
        <v/>
      </c>
      <c r="BJ516" s="209"/>
      <c r="BK516" s="211"/>
      <c r="BL516" s="184">
        <f>ROUND(BK516*$DS$5,0)</f>
        <v>0</v>
      </c>
      <c r="BM516" s="1045"/>
      <c r="BN516" s="185" t="str">
        <f>IF(BK516&lt;&gt;"",IF((BL516/$DR$5)/$DN$5&lt;=$BM$20,"CUMPLE","RECHAZADO"),"")</f>
        <v/>
      </c>
      <c r="BO516" s="214"/>
      <c r="BP516" s="188">
        <f t="shared" si="2978"/>
        <v>0</v>
      </c>
      <c r="BQ516" s="170"/>
      <c r="BR516" s="189">
        <f t="shared" si="2979"/>
        <v>0</v>
      </c>
      <c r="BS516" s="189">
        <f t="shared" si="2980"/>
        <v>0</v>
      </c>
      <c r="BT516" s="189" t="str">
        <f t="shared" si="2981"/>
        <v xml:space="preserve"> </v>
      </c>
      <c r="BU516" s="155"/>
      <c r="BV516" s="170"/>
      <c r="BW516" s="170"/>
      <c r="BX516" s="194">
        <f t="shared" si="2982"/>
        <v>0</v>
      </c>
      <c r="BY516" s="194" t="str">
        <f>IF(BV516&lt;&gt;"",IF(AND(BV516/$DN$5&lt;=$BY$15,BV516/$DN$5&gt;=$BY$16),"CUMPLE","RECHAZADO"),"")</f>
        <v/>
      </c>
      <c r="BZ516" s="194">
        <f t="shared" si="2983"/>
        <v>0</v>
      </c>
      <c r="CA516" s="194">
        <f t="shared" si="2984"/>
        <v>0</v>
      </c>
      <c r="CB516" s="155"/>
      <c r="CC516" s="170"/>
      <c r="CD516" s="170"/>
      <c r="CE516" s="194">
        <f t="shared" si="2985"/>
        <v>0</v>
      </c>
      <c r="CF516" s="194" t="str">
        <f>IF(CC516&lt;&gt;"",IF(AND(CC516/$DN$5&lt;=$CF$15,CC516/$DS$5&gt;=$CF$16),"CUMPLE","RECHAZADO"),"")</f>
        <v/>
      </c>
      <c r="CG516" s="194">
        <f t="shared" si="2986"/>
        <v>0</v>
      </c>
      <c r="CH516" s="194">
        <f t="shared" si="2987"/>
        <v>0</v>
      </c>
      <c r="CI516" s="215"/>
      <c r="CJ516" s="196" t="str">
        <f t="shared" si="2988"/>
        <v/>
      </c>
      <c r="CK516" s="197">
        <f t="shared" si="2989"/>
        <v>0</v>
      </c>
      <c r="CL516" s="198" t="str">
        <f t="shared" si="2830"/>
        <v/>
      </c>
      <c r="CM516" s="155"/>
      <c r="CN516" s="199" t="str">
        <f t="shared" si="2991"/>
        <v/>
      </c>
      <c r="CO516" s="200">
        <f t="shared" si="2992"/>
        <v>0</v>
      </c>
      <c r="CP516" s="201" t="str">
        <f t="shared" si="2833"/>
        <v/>
      </c>
      <c r="CQ516" s="156"/>
      <c r="CR516" s="202">
        <f t="shared" si="2834"/>
        <v>0</v>
      </c>
      <c r="CS516" s="194">
        <f>(W516*$DP$5)+X516+(AF516*$DQ$5)+(AK516*$DR$5)+(AP516*$DS$5)+AV516+(BA516*$DQ$5)+(BF516*$DR$5)+(BK516*$DS$5)+BQ516+BV516+BW516+CC516+CD516</f>
        <v>0</v>
      </c>
      <c r="CT516" s="201">
        <f t="shared" si="2994"/>
        <v>0</v>
      </c>
      <c r="CU516" s="203"/>
      <c r="CV516" s="201" t="str">
        <f t="shared" si="2836"/>
        <v/>
      </c>
      <c r="DB516" s="204" t="str">
        <f t="shared" si="2837"/>
        <v/>
      </c>
      <c r="DC516" s="206"/>
    </row>
    <row r="517" spans="1:107" hidden="1" x14ac:dyDescent="0.25">
      <c r="A517" s="1046"/>
      <c r="B517" s="870">
        <v>4</v>
      </c>
      <c r="C517" s="1043"/>
      <c r="D517" s="220"/>
      <c r="E517" s="156"/>
      <c r="F517" s="207"/>
      <c r="G517" s="169" t="str">
        <f t="shared" ref="G517" si="3003">IF(F517&lt;&gt;"",IF(F517=$DV$6,"CUMPLE","RECHAZADO"),"")</f>
        <v/>
      </c>
      <c r="H517" s="170"/>
      <c r="I517" s="216"/>
      <c r="J517" s="208"/>
      <c r="K517" s="173">
        <f t="shared" si="2955"/>
        <v>0</v>
      </c>
      <c r="L517" s="174" t="e">
        <f t="shared" si="2956"/>
        <v>#DIV/0!</v>
      </c>
      <c r="M517" s="175" t="e">
        <f t="shared" si="2957"/>
        <v>#DIV/0!</v>
      </c>
      <c r="N517" s="176" t="e">
        <f t="shared" si="2958"/>
        <v>#DIV/0!</v>
      </c>
      <c r="O517" s="177" t="e">
        <f t="shared" si="2959"/>
        <v>#DIV/0!</v>
      </c>
      <c r="P517" s="178" t="str">
        <f>IF(H517&lt;&gt;"",IF(J517=K517,IF(H517="SI",IF(AND(I517&lt;=$DF$6,I517&gt;=($DF$6*0.9)),"CUMPLE","NO CUMPLE"),IF(I517=$DF$6,"CUMPLE","NO CUMPLE")),"NO CUMPLE"),"")</f>
        <v/>
      </c>
      <c r="Q517" s="179">
        <f t="shared" si="2960"/>
        <v>0</v>
      </c>
      <c r="R517" s="180" t="str">
        <f t="shared" si="2839"/>
        <v/>
      </c>
      <c r="S517" s="180" t="str">
        <f t="shared" si="2801"/>
        <v/>
      </c>
      <c r="T517" s="209"/>
      <c r="U517" s="210"/>
      <c r="V517" s="155"/>
      <c r="W517" s="211"/>
      <c r="X517" s="212"/>
      <c r="Y517" s="184">
        <f>ROUND(W517*$DP$6,0)</f>
        <v>0</v>
      </c>
      <c r="Z517" s="184">
        <f t="shared" si="2802"/>
        <v>0</v>
      </c>
      <c r="AA517" s="1045"/>
      <c r="AB517" s="185" t="str">
        <f>IF(W517&lt;&gt;"",IF((Y517/$DP$6)/$DN$6&lt;=$AA$20,"CUMPLE","RECHAZADO"),"")</f>
        <v/>
      </c>
      <c r="AC517" s="186">
        <f t="shared" si="2964"/>
        <v>0</v>
      </c>
      <c r="AD517" s="186">
        <f t="shared" si="2965"/>
        <v>0</v>
      </c>
      <c r="AE517" s="209"/>
      <c r="AF517" s="211"/>
      <c r="AG517" s="184">
        <f>ROUND(AF517*$DQ$6,0)</f>
        <v>0</v>
      </c>
      <c r="AH517" s="1045"/>
      <c r="AI517" s="185" t="str">
        <f>IF(AF517&lt;&gt;"",IF(AG517/$DQ$6&lt;=$AH$20,"CUMPLE","RECHAZADO"),"")</f>
        <v/>
      </c>
      <c r="AJ517" s="209"/>
      <c r="AK517" s="211"/>
      <c r="AL517" s="184">
        <f>ROUND(AK517*$DR$6,0)</f>
        <v>0</v>
      </c>
      <c r="AM517" s="1045"/>
      <c r="AN517" s="185" t="str">
        <f>IF(AK517&lt;&gt;"",IF(AL517/$DR$6&lt;=$AM$20,"CUMPLE","RECHAZADO"),"")</f>
        <v/>
      </c>
      <c r="AO517" s="209"/>
      <c r="AP517" s="211"/>
      <c r="AQ517" s="184">
        <f>ROUND(AP517*$DS$6,0)</f>
        <v>0</v>
      </c>
      <c r="AR517" s="1045"/>
      <c r="AS517" s="185" t="str">
        <f>IF(AP517&lt;&gt;"",IF(AQ517/$DR$6&lt;=$AR$20,"CUMPLE","RECHAZADO"),"")</f>
        <v/>
      </c>
      <c r="AT517" s="213"/>
      <c r="AU517" s="188">
        <f t="shared" si="2969"/>
        <v>0</v>
      </c>
      <c r="AV517" s="170"/>
      <c r="AW517" s="189">
        <f t="shared" si="2970"/>
        <v>0</v>
      </c>
      <c r="AX517" s="189">
        <f t="shared" si="2971"/>
        <v>0</v>
      </c>
      <c r="AY517" s="189" t="str">
        <f>IF(AV517&lt;&gt;"",IF(AN517="CUMPLE","CUMPLE","NO CUMPLE"),"")</f>
        <v/>
      </c>
      <c r="AZ517" s="155"/>
      <c r="BA517" s="211"/>
      <c r="BB517" s="184">
        <f>ROUND(BA517*$DQ$6,0)</f>
        <v>0</v>
      </c>
      <c r="BC517" s="191">
        <f t="shared" ref="BC517" si="3004">$BC$6</f>
        <v>599037720</v>
      </c>
      <c r="BD517" s="192" t="str">
        <f t="shared" si="2814"/>
        <v/>
      </c>
      <c r="BE517" s="209"/>
      <c r="BF517" s="211"/>
      <c r="BG517" s="184">
        <f>ROUND(BF517*$DR$6,0)</f>
        <v>0</v>
      </c>
      <c r="BH517" s="184">
        <f t="shared" ref="BH517" si="3005">$BH$6</f>
        <v>1500854400</v>
      </c>
      <c r="BI517" s="192" t="str">
        <f t="shared" si="2976"/>
        <v/>
      </c>
      <c r="BJ517" s="209"/>
      <c r="BK517" s="211"/>
      <c r="BL517" s="184">
        <f>ROUND(BK517*$DS$6,0)</f>
        <v>0</v>
      </c>
      <c r="BM517" s="1045"/>
      <c r="BN517" s="185" t="str">
        <f>IF(BK517&lt;&gt;"",IF((BL517/$DR$6)/$DN$6&lt;=$BM$20,"CUMPLE","RECHAZADO"),"")</f>
        <v/>
      </c>
      <c r="BO517" s="214"/>
      <c r="BP517" s="188">
        <f t="shared" si="2978"/>
        <v>0</v>
      </c>
      <c r="BQ517" s="170"/>
      <c r="BR517" s="189">
        <f t="shared" si="2979"/>
        <v>0</v>
      </c>
      <c r="BS517" s="189">
        <f t="shared" si="2980"/>
        <v>0</v>
      </c>
      <c r="BT517" s="189" t="str">
        <f>IF(BQ517&lt;&gt;"",IF(BI517="CUMPLE","CUMPLE","NO CUMPLE"),"")</f>
        <v/>
      </c>
      <c r="BU517" s="155"/>
      <c r="BV517" s="170"/>
      <c r="BW517" s="170"/>
      <c r="BX517" s="194">
        <f t="shared" si="2982"/>
        <v>0</v>
      </c>
      <c r="BY517" s="194" t="str">
        <f>IF(BV517&lt;&gt;"",IF(AND(BV517/$DN$6&lt;=$BY$15,BV517/$DN$6&gt;=$BY$16),"CUMPLE","RECHAZADO"),"")</f>
        <v/>
      </c>
      <c r="BZ517" s="194">
        <f t="shared" si="2983"/>
        <v>0</v>
      </c>
      <c r="CA517" s="194">
        <f t="shared" si="2984"/>
        <v>0</v>
      </c>
      <c r="CB517" s="155"/>
      <c r="CC517" s="170"/>
      <c r="CD517" s="170"/>
      <c r="CE517" s="194">
        <f t="shared" si="2985"/>
        <v>0</v>
      </c>
      <c r="CF517" s="194" t="str">
        <f>IF(CC517&lt;&gt;"",IF(AND(CC517/$DN$6&lt;=$CF$15,CC517/$DS$6&gt;=$CF$16),"CUMPLE","RECHAZADO"),"")</f>
        <v/>
      </c>
      <c r="CG517" s="194">
        <f t="shared" si="2986"/>
        <v>0</v>
      </c>
      <c r="CH517" s="194">
        <f t="shared" si="2987"/>
        <v>0</v>
      </c>
      <c r="CI517" s="215"/>
      <c r="CJ517" s="196" t="str">
        <f t="shared" si="2988"/>
        <v/>
      </c>
      <c r="CK517" s="197">
        <f t="shared" si="2989"/>
        <v>0</v>
      </c>
      <c r="CL517" s="198" t="str">
        <f t="shared" si="2830"/>
        <v/>
      </c>
      <c r="CM517" s="155"/>
      <c r="CN517" s="199" t="str">
        <f t="shared" si="2991"/>
        <v/>
      </c>
      <c r="CO517" s="200">
        <f t="shared" si="2992"/>
        <v>0</v>
      </c>
      <c r="CP517" s="201" t="str">
        <f t="shared" si="2833"/>
        <v/>
      </c>
      <c r="CQ517" s="156"/>
      <c r="CR517" s="202">
        <f t="shared" si="2834"/>
        <v>0</v>
      </c>
      <c r="CS517" s="194">
        <f>(W517*$DP$6)+X517+(AF517*$DQ$6)+(AK517*$DR$6)+(AP517*$DS$6)+AV517+(BA517*$DQ$6)+(BF517*$DR$6)+(BK517*$DS$6)+BQ517+BV517+BW517+CC517+CD517</f>
        <v>0</v>
      </c>
      <c r="CT517" s="201">
        <f t="shared" si="2994"/>
        <v>0</v>
      </c>
      <c r="CU517" s="203"/>
      <c r="CV517" s="201" t="str">
        <f t="shared" si="2836"/>
        <v/>
      </c>
      <c r="DB517" s="204" t="str">
        <f t="shared" si="2837"/>
        <v/>
      </c>
      <c r="DC517" s="206"/>
    </row>
    <row r="518" spans="1:107" hidden="1" x14ac:dyDescent="0.25">
      <c r="A518" s="1046"/>
      <c r="B518" s="870">
        <v>5</v>
      </c>
      <c r="C518" s="1043"/>
      <c r="D518" s="220"/>
      <c r="E518" s="156"/>
      <c r="F518" s="207"/>
      <c r="G518" s="169" t="str">
        <f t="shared" ref="G518" si="3006">IF(F518&lt;&gt;"",IF(F518=$DV$7,"CUMPLE","RECHAZADO"),"")</f>
        <v/>
      </c>
      <c r="H518" s="170"/>
      <c r="I518" s="216"/>
      <c r="J518" s="208"/>
      <c r="K518" s="173">
        <f t="shared" si="2955"/>
        <v>0</v>
      </c>
      <c r="L518" s="174" t="e">
        <f t="shared" si="2956"/>
        <v>#DIV/0!</v>
      </c>
      <c r="M518" s="175" t="e">
        <f t="shared" si="2957"/>
        <v>#DIV/0!</v>
      </c>
      <c r="N518" s="176" t="e">
        <f t="shared" si="2958"/>
        <v>#DIV/0!</v>
      </c>
      <c r="O518" s="177" t="e">
        <f t="shared" si="2959"/>
        <v>#DIV/0!</v>
      </c>
      <c r="P518" s="178" t="str">
        <f>IF(H518&lt;&gt;"",IF(J518=K518,IF(H518="SI",IF(AND(I518&lt;=$DF$7,I518&gt;=($DF$7*0.9)),"CUMPLE","NO CUMPLE"),IF(I518=$DF$7,"CUMPLE","NO CUMPLE")),"NO CUMPLE"),"")</f>
        <v/>
      </c>
      <c r="Q518" s="179">
        <f t="shared" si="2960"/>
        <v>0</v>
      </c>
      <c r="R518" s="180" t="str">
        <f t="shared" si="2839"/>
        <v/>
      </c>
      <c r="S518" s="180" t="str">
        <f t="shared" si="2801"/>
        <v/>
      </c>
      <c r="T518" s="209"/>
      <c r="U518" s="210"/>
      <c r="V518" s="155"/>
      <c r="W518" s="211"/>
      <c r="X518" s="212"/>
      <c r="Y518" s="184">
        <f>ROUND(W518*$DP$7,0)</f>
        <v>0</v>
      </c>
      <c r="Z518" s="184">
        <f t="shared" si="2802"/>
        <v>0</v>
      </c>
      <c r="AA518" s="1045"/>
      <c r="AB518" s="185" t="str">
        <f>IF(W518&lt;&gt;"",IF((Y518/$DP$7)/$DN$7&lt;=$AA$20,"CUMPLE","RECHAZADO"),"")</f>
        <v/>
      </c>
      <c r="AC518" s="186">
        <f t="shared" si="2964"/>
        <v>0</v>
      </c>
      <c r="AD518" s="186">
        <f t="shared" si="2965"/>
        <v>0</v>
      </c>
      <c r="AE518" s="209"/>
      <c r="AF518" s="211"/>
      <c r="AG518" s="184">
        <f>ROUND(AF518*$DQ$7,0)</f>
        <v>0</v>
      </c>
      <c r="AH518" s="1045"/>
      <c r="AI518" s="185" t="str">
        <f>IF(AF518&lt;&gt;"",IF(AG518/$DQ$7&lt;=$AH$20,"CUMPLE","RECHAZADO"),"")</f>
        <v/>
      </c>
      <c r="AJ518" s="209"/>
      <c r="AK518" s="211"/>
      <c r="AL518" s="184">
        <f>ROUND(AK518*$DR$7,0)</f>
        <v>0</v>
      </c>
      <c r="AM518" s="1045"/>
      <c r="AN518" s="185" t="str">
        <f>IF(AK518&lt;&gt;"",IF(AL518/$DR$7&lt;=$AM$20,"CUMPLE","RECHAZADO"),"")</f>
        <v/>
      </c>
      <c r="AO518" s="209"/>
      <c r="AP518" s="211"/>
      <c r="AQ518" s="184">
        <f>ROUND(AP518*$DS$7,0)</f>
        <v>0</v>
      </c>
      <c r="AR518" s="1045"/>
      <c r="AS518" s="185" t="str">
        <f>IF(AP518&lt;&gt;"",IF(AQ518/$DR$7&lt;=$AR$20,"CUMPLE","RECHAZADO"),"")</f>
        <v/>
      </c>
      <c r="AT518" s="213"/>
      <c r="AU518" s="188">
        <f t="shared" si="2969"/>
        <v>0</v>
      </c>
      <c r="AV518" s="170"/>
      <c r="AW518" s="189">
        <f t="shared" si="2970"/>
        <v>0</v>
      </c>
      <c r="AX518" s="189">
        <f t="shared" si="2971"/>
        <v>0</v>
      </c>
      <c r="AY518" s="189" t="str">
        <f>IF(AV518&lt;&gt;"",IF(AI518="CUMPLE",IF(AN518="CUMPLE","CUMPLE","NO CUMPLE"),"NO CUMPLE")," ")</f>
        <v xml:space="preserve"> </v>
      </c>
      <c r="AZ518" s="155"/>
      <c r="BA518" s="211"/>
      <c r="BB518" s="184">
        <f>ROUND(BA518*$DQ$7,0)</f>
        <v>0</v>
      </c>
      <c r="BC518" s="191">
        <f t="shared" ref="BC518" si="3007">$BC$7</f>
        <v>512088380</v>
      </c>
      <c r="BD518" s="192" t="str">
        <f t="shared" si="2814"/>
        <v/>
      </c>
      <c r="BE518" s="209"/>
      <c r="BF518" s="211"/>
      <c r="BG518" s="184">
        <f>ROUND(BF518*$DR$7,0)</f>
        <v>0</v>
      </c>
      <c r="BH518" s="184">
        <f t="shared" ref="BH518" si="3008">$BH$7</f>
        <v>1342093772</v>
      </c>
      <c r="BI518" s="192" t="str">
        <f t="shared" si="2976"/>
        <v/>
      </c>
      <c r="BJ518" s="209"/>
      <c r="BK518" s="211"/>
      <c r="BL518" s="184">
        <f>ROUND(BK518*$DS$7,0)</f>
        <v>0</v>
      </c>
      <c r="BM518" s="1045"/>
      <c r="BN518" s="185" t="str">
        <f>IF(BK518&lt;&gt;"",IF((BL518/$DR$7)/$DN$7&lt;=$BM$20,"CUMPLE","RECHAZADO"),"")</f>
        <v/>
      </c>
      <c r="BO518" s="214"/>
      <c r="BP518" s="188">
        <f t="shared" si="2978"/>
        <v>0</v>
      </c>
      <c r="BQ518" s="170"/>
      <c r="BR518" s="189">
        <f t="shared" si="2979"/>
        <v>0</v>
      </c>
      <c r="BS518" s="189">
        <f t="shared" si="2980"/>
        <v>0</v>
      </c>
      <c r="BT518" s="189" t="str">
        <f>IF(BQ518&lt;&gt;"",IF(BD518="CUMPLE",IF(BI518="CUMPLE","CUMPLE","NO CUMPLE"),"NO CUMPLE")," ")</f>
        <v xml:space="preserve"> </v>
      </c>
      <c r="BU518" s="155"/>
      <c r="BV518" s="170"/>
      <c r="BW518" s="170"/>
      <c r="BX518" s="194">
        <f t="shared" si="2982"/>
        <v>0</v>
      </c>
      <c r="BY518" s="194" t="str">
        <f>IF(BV518&lt;&gt;"",IF(AND(BV518/$DN$7&lt;=$BY$15,BV518/$DN$7&gt;=$BY$16),"CUMPLE","RECHAZADO"),"")</f>
        <v/>
      </c>
      <c r="BZ518" s="194">
        <f t="shared" si="2983"/>
        <v>0</v>
      </c>
      <c r="CA518" s="194">
        <f t="shared" si="2984"/>
        <v>0</v>
      </c>
      <c r="CB518" s="155"/>
      <c r="CC518" s="170"/>
      <c r="CD518" s="170"/>
      <c r="CE518" s="194">
        <f t="shared" si="2985"/>
        <v>0</v>
      </c>
      <c r="CF518" s="194" t="str">
        <f>IF(CC518&lt;&gt;"",IF(AND(CC518/$DN$7&lt;=$CF$15,CC518/$DS$7&gt;=$CF$16),"CUMPLE","RECHAZADO"),"")</f>
        <v/>
      </c>
      <c r="CG518" s="194">
        <f t="shared" si="2986"/>
        <v>0</v>
      </c>
      <c r="CH518" s="194">
        <f t="shared" si="2987"/>
        <v>0</v>
      </c>
      <c r="CI518" s="215"/>
      <c r="CJ518" s="196" t="str">
        <f t="shared" si="2988"/>
        <v/>
      </c>
      <c r="CK518" s="197">
        <f t="shared" si="2989"/>
        <v>0</v>
      </c>
      <c r="CL518" s="198" t="str">
        <f t="shared" si="2830"/>
        <v/>
      </c>
      <c r="CM518" s="155"/>
      <c r="CN518" s="199" t="str">
        <f t="shared" si="2991"/>
        <v/>
      </c>
      <c r="CO518" s="200">
        <f t="shared" si="2992"/>
        <v>0</v>
      </c>
      <c r="CP518" s="201" t="str">
        <f t="shared" si="2833"/>
        <v/>
      </c>
      <c r="CQ518" s="156"/>
      <c r="CR518" s="202">
        <f t="shared" si="2834"/>
        <v>0</v>
      </c>
      <c r="CS518" s="194">
        <f>(W518*$DP$7)+X518+(AF518*$DQ$7)+(AK518*$DR$7)+(AP518*$DS$7)+AV518+(BA518*$DQ$7)+(BF518*$DR$7)+(BK518*$DS$7)+BQ518+BV518+BW518+CC518+CD518</f>
        <v>0</v>
      </c>
      <c r="CT518" s="201">
        <f t="shared" si="2994"/>
        <v>0</v>
      </c>
      <c r="CU518" s="203"/>
      <c r="CV518" s="201" t="str">
        <f t="shared" si="2836"/>
        <v/>
      </c>
      <c r="DB518" s="204" t="str">
        <f t="shared" si="2837"/>
        <v/>
      </c>
      <c r="DC518" s="206"/>
    </row>
    <row r="519" spans="1:107" hidden="1" x14ac:dyDescent="0.25">
      <c r="A519" s="1046"/>
      <c r="B519" s="870">
        <v>6</v>
      </c>
      <c r="C519" s="1043"/>
      <c r="D519" s="220"/>
      <c r="E519" s="156"/>
      <c r="F519" s="207"/>
      <c r="G519" s="169" t="str">
        <f t="shared" ref="G519" si="3009">IF(F519&lt;&gt;"",IF(F519=$DV$8,"CUMPLE","RECHAZADO"),"")</f>
        <v/>
      </c>
      <c r="H519" s="170"/>
      <c r="I519" s="216"/>
      <c r="J519" s="208"/>
      <c r="K519" s="173">
        <f t="shared" si="2955"/>
        <v>0</v>
      </c>
      <c r="L519" s="174" t="e">
        <f t="shared" si="2956"/>
        <v>#DIV/0!</v>
      </c>
      <c r="M519" s="175" t="e">
        <f t="shared" si="2957"/>
        <v>#DIV/0!</v>
      </c>
      <c r="N519" s="176" t="e">
        <f t="shared" si="2958"/>
        <v>#DIV/0!</v>
      </c>
      <c r="O519" s="177" t="e">
        <f t="shared" si="2959"/>
        <v>#DIV/0!</v>
      </c>
      <c r="P519" s="178" t="str">
        <f>IF(H519&lt;&gt;"",IF(J519=K519,IF(H519="SI",IF(AND(I519&lt;=$DF$8,I519&gt;=($DF$8*0.9)),"CUMPLE","NO CUMPLE"),IF(I519=$DF$8,"CUMPLE","NO CUMPLE")),"NO CUMPLE"),"")</f>
        <v/>
      </c>
      <c r="Q519" s="179">
        <f t="shared" si="2960"/>
        <v>0</v>
      </c>
      <c r="R519" s="180" t="str">
        <f t="shared" si="2839"/>
        <v/>
      </c>
      <c r="S519" s="180" t="str">
        <f t="shared" si="2801"/>
        <v/>
      </c>
      <c r="T519" s="209"/>
      <c r="U519" s="210"/>
      <c r="V519" s="155"/>
      <c r="W519" s="211"/>
      <c r="X519" s="212"/>
      <c r="Y519" s="184">
        <f>ROUND(W519*$DP$8,0)</f>
        <v>0</v>
      </c>
      <c r="Z519" s="184">
        <f t="shared" si="2802"/>
        <v>0</v>
      </c>
      <c r="AA519" s="1045"/>
      <c r="AB519" s="185" t="str">
        <f>IF(W519&lt;&gt;"",IF((Y519/$DP$8)/$DN$8&lt;=$AA$20,"CUMPLE","RECHAZADO"),"")</f>
        <v/>
      </c>
      <c r="AC519" s="186">
        <f t="shared" si="2964"/>
        <v>0</v>
      </c>
      <c r="AD519" s="186">
        <f t="shared" si="2965"/>
        <v>0</v>
      </c>
      <c r="AE519" s="209"/>
      <c r="AF519" s="211"/>
      <c r="AG519" s="184">
        <f>ROUND(AF519*$DQ$8,0)</f>
        <v>0</v>
      </c>
      <c r="AH519" s="1045"/>
      <c r="AI519" s="185" t="str">
        <f>IF(AF519&lt;&gt;"",IF(AG519/$DQ$8&lt;=$AH$20,"CUMPLE","RECHAZADO"),"")</f>
        <v/>
      </c>
      <c r="AJ519" s="209"/>
      <c r="AK519" s="211"/>
      <c r="AL519" s="184">
        <f>ROUND(AK519*$DR$8,0)</f>
        <v>0</v>
      </c>
      <c r="AM519" s="1045"/>
      <c r="AN519" s="185" t="str">
        <f>IF(AK519&lt;&gt;"",IF(AL519/$DR$8&lt;=$AM$20,"CUMPLE","RECHAZADO"),"")</f>
        <v/>
      </c>
      <c r="AO519" s="209"/>
      <c r="AP519" s="211"/>
      <c r="AQ519" s="184">
        <f>ROUND(AP519*$DS$8,0)</f>
        <v>0</v>
      </c>
      <c r="AR519" s="1045"/>
      <c r="AS519" s="185" t="str">
        <f>IF(AP519&lt;&gt;"",IF(AQ519/$DR$8&lt;=$AR$20,"CUMPLE","RECHAZADO"),"")</f>
        <v/>
      </c>
      <c r="AT519" s="213"/>
      <c r="AU519" s="188">
        <f t="shared" si="2969"/>
        <v>0</v>
      </c>
      <c r="AV519" s="170"/>
      <c r="AW519" s="189">
        <f t="shared" si="2970"/>
        <v>0</v>
      </c>
      <c r="AX519" s="189">
        <f t="shared" si="2971"/>
        <v>0</v>
      </c>
      <c r="AY519" s="189" t="str">
        <f>IF(AV519&lt;&gt;"",IF(AN519="CUMPLE","CUMPLE","NO CUMPLE"),"")</f>
        <v/>
      </c>
      <c r="AZ519" s="155"/>
      <c r="BA519" s="211"/>
      <c r="BB519" s="184">
        <f>ROUND(BA519*$DQ$8,0)</f>
        <v>0</v>
      </c>
      <c r="BC519" s="191">
        <f t="shared" ref="BC519" si="3010">$BC$8</f>
        <v>282572794</v>
      </c>
      <c r="BD519" s="192" t="str">
        <f t="shared" si="2814"/>
        <v/>
      </c>
      <c r="BE519" s="209"/>
      <c r="BF519" s="211"/>
      <c r="BG519" s="184">
        <f>ROUND(BF519*$DR$8,0)</f>
        <v>0</v>
      </c>
      <c r="BH519" s="184">
        <f t="shared" ref="BH519" si="3011">$BH$8</f>
        <v>1099881666</v>
      </c>
      <c r="BI519" s="192" t="str">
        <f t="shared" si="2976"/>
        <v/>
      </c>
      <c r="BJ519" s="209"/>
      <c r="BK519" s="211"/>
      <c r="BL519" s="184">
        <f>ROUND(BK519*$DS$8,0)</f>
        <v>0</v>
      </c>
      <c r="BM519" s="1045"/>
      <c r="BN519" s="185" t="str">
        <f>IF(BK519&lt;&gt;"",IF((BL519/$DR$8)/$DN$8&lt;=$BM$20,"CUMPLE","RECHAZADO"),"")</f>
        <v/>
      </c>
      <c r="BO519" s="214"/>
      <c r="BP519" s="188">
        <f t="shared" si="2978"/>
        <v>0</v>
      </c>
      <c r="BQ519" s="170"/>
      <c r="BR519" s="189">
        <f t="shared" si="2979"/>
        <v>0</v>
      </c>
      <c r="BS519" s="189">
        <f t="shared" si="2980"/>
        <v>0</v>
      </c>
      <c r="BT519" s="189" t="str">
        <f>IF(BQ519&lt;&gt;"",IF(BI519="CUMPLE","CUMPLE","NO CUMPLE"),"")</f>
        <v/>
      </c>
      <c r="BU519" s="155"/>
      <c r="BV519" s="170"/>
      <c r="BW519" s="170"/>
      <c r="BX519" s="194">
        <f t="shared" si="2982"/>
        <v>0</v>
      </c>
      <c r="BY519" s="194" t="str">
        <f>IF(BV519&lt;&gt;"",IF(AND(BV519/$DN$8&lt;=$BY$15,BV519/$DN$8&gt;=$BY$16),"CUMPLE","RECHAZADO"),"")</f>
        <v/>
      </c>
      <c r="BZ519" s="194">
        <f t="shared" si="2983"/>
        <v>0</v>
      </c>
      <c r="CA519" s="194">
        <f t="shared" si="2984"/>
        <v>0</v>
      </c>
      <c r="CB519" s="155"/>
      <c r="CC519" s="170"/>
      <c r="CD519" s="170"/>
      <c r="CE519" s="194">
        <f t="shared" si="2985"/>
        <v>0</v>
      </c>
      <c r="CF519" s="194" t="str">
        <f>IF(CC519&lt;&gt;"",IF(AND(CC519/$DN$8&lt;=$CF$15,CC519/$DS$8&gt;=$CF$16),"CUMPLE","RECHAZADO"),"")</f>
        <v/>
      </c>
      <c r="CG519" s="194">
        <f t="shared" si="2986"/>
        <v>0</v>
      </c>
      <c r="CH519" s="194">
        <f t="shared" si="2987"/>
        <v>0</v>
      </c>
      <c r="CI519" s="215"/>
      <c r="CJ519" s="196" t="str">
        <f t="shared" si="2988"/>
        <v/>
      </c>
      <c r="CK519" s="197">
        <f t="shared" si="2989"/>
        <v>0</v>
      </c>
      <c r="CL519" s="198" t="str">
        <f t="shared" si="2830"/>
        <v/>
      </c>
      <c r="CM519" s="155"/>
      <c r="CN519" s="199" t="str">
        <f t="shared" si="2991"/>
        <v/>
      </c>
      <c r="CO519" s="200">
        <f t="shared" si="2992"/>
        <v>0</v>
      </c>
      <c r="CP519" s="201" t="str">
        <f t="shared" si="2833"/>
        <v/>
      </c>
      <c r="CQ519" s="156"/>
      <c r="CR519" s="202">
        <f t="shared" si="2834"/>
        <v>0</v>
      </c>
      <c r="CS519" s="194">
        <f>(W519*$DP$8)+X519+(AF519*$DQ$8)+(AK519*$DR$8)+(AP519*$DS$8)+AV519+(BA519*$DQ$8)+(BF519*$DR$8)+(BK519*$DS$8)+BQ519+BV519+BW519+CC519+CD519</f>
        <v>0</v>
      </c>
      <c r="CT519" s="201">
        <f t="shared" si="2994"/>
        <v>0</v>
      </c>
      <c r="CU519" s="203"/>
      <c r="CV519" s="201" t="str">
        <f t="shared" si="2836"/>
        <v/>
      </c>
      <c r="DB519" s="204" t="str">
        <f t="shared" si="2837"/>
        <v/>
      </c>
      <c r="DC519" s="206"/>
    </row>
    <row r="520" spans="1:107" hidden="1" x14ac:dyDescent="0.25">
      <c r="A520" s="1042"/>
      <c r="B520" s="750">
        <v>7</v>
      </c>
      <c r="C520" s="1043"/>
      <c r="D520" s="220"/>
      <c r="E520" s="156"/>
      <c r="F520" s="751"/>
      <c r="G520" s="752" t="str">
        <f t="shared" ref="G520" si="3012">IF(F520&lt;&gt;"",IF(F520=$DV$9,"CUMPLE","RECHAZADO"),"")</f>
        <v/>
      </c>
      <c r="H520" s="753"/>
      <c r="I520" s="754"/>
      <c r="J520" s="784"/>
      <c r="K520" s="756">
        <f t="shared" si="2955"/>
        <v>0</v>
      </c>
      <c r="L520" s="174" t="e">
        <f t="shared" si="2956"/>
        <v>#DIV/0!</v>
      </c>
      <c r="M520" s="175" t="e">
        <f t="shared" si="2957"/>
        <v>#DIV/0!</v>
      </c>
      <c r="N520" s="176" t="e">
        <f t="shared" si="2958"/>
        <v>#DIV/0!</v>
      </c>
      <c r="O520" s="177" t="e">
        <f t="shared" si="2959"/>
        <v>#DIV/0!</v>
      </c>
      <c r="P520" s="757" t="str">
        <f>IF(H520&lt;&gt;"",IF(J520=K520,IF(H520="SI",IF(AND(I520&lt;=$DF$9,I520&gt;=($DF$9*0.9)),"CUMPLE","NO CUMPLE"),IF(I520=$DF$9,"CUMPLE","NO CUMPLE")),"NO CUMPLE"),"")</f>
        <v/>
      </c>
      <c r="Q520" s="179">
        <f t="shared" si="2960"/>
        <v>0</v>
      </c>
      <c r="R520" s="758" t="str">
        <f t="shared" si="2839"/>
        <v/>
      </c>
      <c r="S520" s="758" t="str">
        <f t="shared" si="2801"/>
        <v/>
      </c>
      <c r="T520" s="759"/>
      <c r="U520" s="760"/>
      <c r="V520" s="155"/>
      <c r="W520" s="761"/>
      <c r="X520" s="762"/>
      <c r="Y520" s="763">
        <f>ROUND(W520*$DP$9,0)</f>
        <v>0</v>
      </c>
      <c r="Z520" s="763">
        <f t="shared" si="2802"/>
        <v>0</v>
      </c>
      <c r="AA520" s="1045"/>
      <c r="AB520" s="764" t="str">
        <f>IF(W520&lt;&gt;"",IF((Y520/$DP$9)/$DN$9&lt;=$AA$20,"CUMPLE","RECHAZADO"),"")</f>
        <v/>
      </c>
      <c r="AC520" s="765">
        <f t="shared" si="2964"/>
        <v>0</v>
      </c>
      <c r="AD520" s="765">
        <f t="shared" si="2965"/>
        <v>0</v>
      </c>
      <c r="AE520" s="759"/>
      <c r="AF520" s="761"/>
      <c r="AG520" s="763">
        <f>ROUND(AF520*$DQ$9,0)</f>
        <v>0</v>
      </c>
      <c r="AH520" s="1045"/>
      <c r="AI520" s="764" t="str">
        <f>IF(AF520&lt;&gt;"",IF(AG520/$DQ$9&lt;=$AH$20,"CUMPLE","RECHAZADO"),"")</f>
        <v/>
      </c>
      <c r="AJ520" s="759"/>
      <c r="AK520" s="761"/>
      <c r="AL520" s="763">
        <f>ROUND(AK520*$DR$9,0)</f>
        <v>0</v>
      </c>
      <c r="AM520" s="1045"/>
      <c r="AN520" s="764" t="str">
        <f>IF(AK520&lt;&gt;"",IF(AL520/$DR$9&lt;=$AM$20,"CUMPLE","RECHAZADO"),"")</f>
        <v/>
      </c>
      <c r="AO520" s="759"/>
      <c r="AP520" s="761"/>
      <c r="AQ520" s="763">
        <f>ROUND(AP520*$DS$9,0)</f>
        <v>0</v>
      </c>
      <c r="AR520" s="1045"/>
      <c r="AS520" s="764" t="str">
        <f>IF(AP520&lt;&gt;"",IF(AQ520/$DR$9&lt;=$AR$20,"CUMPLE","RECHAZADO"),"")</f>
        <v/>
      </c>
      <c r="AT520" s="766"/>
      <c r="AU520" s="767">
        <f t="shared" si="2969"/>
        <v>0</v>
      </c>
      <c r="AV520" s="753"/>
      <c r="AW520" s="768">
        <f t="shared" si="2970"/>
        <v>0</v>
      </c>
      <c r="AX520" s="768">
        <f t="shared" si="2971"/>
        <v>0</v>
      </c>
      <c r="AY520" s="768" t="str">
        <f t="shared" ref="AY520:AY524" si="3013">IF(AV520&lt;&gt;"",IF(AI520="CUMPLE",IF(AN520="CUMPLE","CUMPLE","NO CUMPLE"),"NO CUMPLE")," ")</f>
        <v xml:space="preserve"> </v>
      </c>
      <c r="AZ520" s="155"/>
      <c r="BA520" s="761"/>
      <c r="BB520" s="763">
        <f>ROUND(BA520*$DQ$9,0)</f>
        <v>0</v>
      </c>
      <c r="BC520" s="770">
        <f t="shared" ref="BC520" si="3014">$BC$9</f>
        <v>498219200</v>
      </c>
      <c r="BD520" s="164" t="str">
        <f t="shared" si="2814"/>
        <v/>
      </c>
      <c r="BE520" s="759"/>
      <c r="BF520" s="761"/>
      <c r="BG520" s="763">
        <f>ROUND(BF520*$DR$9,0)</f>
        <v>0</v>
      </c>
      <c r="BH520" s="763">
        <f t="shared" ref="BH520" si="3015">$BH$9</f>
        <v>1243383400</v>
      </c>
      <c r="BI520" s="164" t="str">
        <f t="shared" si="2976"/>
        <v/>
      </c>
      <c r="BJ520" s="759"/>
      <c r="BK520" s="761"/>
      <c r="BL520" s="763">
        <f>ROUND(BK520*$DS$9,0)</f>
        <v>0</v>
      </c>
      <c r="BM520" s="1045"/>
      <c r="BN520" s="764" t="str">
        <f>IF(BK520&lt;&gt;"",IF((BL520/$DR$9)/$DN$9&lt;=$BM$20,"CUMPLE","RECHAZADO"),"")</f>
        <v/>
      </c>
      <c r="BO520" s="771"/>
      <c r="BP520" s="767">
        <f t="shared" si="2978"/>
        <v>0</v>
      </c>
      <c r="BQ520" s="753"/>
      <c r="BR520" s="768">
        <f t="shared" si="2979"/>
        <v>0</v>
      </c>
      <c r="BS520" s="768">
        <f t="shared" si="2980"/>
        <v>0</v>
      </c>
      <c r="BT520" s="768" t="str">
        <f t="shared" ref="BT520:BT524" si="3016">IF(BQ520&lt;&gt;"",IF(BD520="CUMPLE",IF(BI520="CUMPLE","CUMPLE","NO CUMPLE"),"NO CUMPLE")," ")</f>
        <v xml:space="preserve"> </v>
      </c>
      <c r="BU520" s="155"/>
      <c r="BV520" s="753"/>
      <c r="BW520" s="753"/>
      <c r="BX520" s="772">
        <f t="shared" si="2982"/>
        <v>0</v>
      </c>
      <c r="BY520" s="772" t="str">
        <f>IF(BV520&lt;&gt;"",IF(AND(BV520/$DN$9&lt;=$BY$15,BV520/$DN$9&gt;=$BY$16),"CUMPLE","RECHAZADO"),"")</f>
        <v/>
      </c>
      <c r="BZ520" s="772">
        <f t="shared" si="2983"/>
        <v>0</v>
      </c>
      <c r="CA520" s="772">
        <f t="shared" si="2984"/>
        <v>0</v>
      </c>
      <c r="CB520" s="155"/>
      <c r="CC520" s="753"/>
      <c r="CD520" s="753"/>
      <c r="CE520" s="772">
        <f t="shared" si="2985"/>
        <v>0</v>
      </c>
      <c r="CF520" s="772" t="str">
        <f>IF(CC520&lt;&gt;"",IF(AND(CC520/$DN$9&lt;=$CF$15,CC520/$DS$9&gt;=$CF$16),"CUMPLE","RECHAZADO"),"")</f>
        <v/>
      </c>
      <c r="CG520" s="772">
        <f t="shared" si="2986"/>
        <v>0</v>
      </c>
      <c r="CH520" s="772">
        <f t="shared" si="2987"/>
        <v>0</v>
      </c>
      <c r="CI520" s="773"/>
      <c r="CJ520" s="774" t="str">
        <f t="shared" si="2988"/>
        <v/>
      </c>
      <c r="CK520" s="775">
        <f t="shared" si="2989"/>
        <v>0</v>
      </c>
      <c r="CL520" s="776" t="str">
        <f t="shared" si="2830"/>
        <v/>
      </c>
      <c r="CM520" s="155"/>
      <c r="CN520" s="777" t="str">
        <f t="shared" si="2991"/>
        <v/>
      </c>
      <c r="CO520" s="778">
        <f t="shared" si="2992"/>
        <v>0</v>
      </c>
      <c r="CP520" s="779" t="str">
        <f t="shared" si="2833"/>
        <v/>
      </c>
      <c r="CQ520" s="156"/>
      <c r="CR520" s="780">
        <f t="shared" si="2834"/>
        <v>0</v>
      </c>
      <c r="CS520" s="772">
        <f>(W520*$DP$9)+X520+(AF520*$DQ$9)+(AK520*$DR$9)+(AP520*$DS$9)+AV520+(BA520*$DQ$9)+(BF520*$DR$9)+(BK520*$DS$9)+BQ520+BV520+BW520+CC520+CD520</f>
        <v>0</v>
      </c>
      <c r="CT520" s="779">
        <f t="shared" si="2994"/>
        <v>0</v>
      </c>
      <c r="CU520" s="781"/>
      <c r="CV520" s="779" t="str">
        <f t="shared" si="2836"/>
        <v/>
      </c>
      <c r="DB520" s="782" t="str">
        <f t="shared" si="2837"/>
        <v/>
      </c>
      <c r="DC520" s="783"/>
    </row>
    <row r="521" spans="1:107" ht="17.25" thickBot="1" x14ac:dyDescent="0.3">
      <c r="A521" s="1039"/>
      <c r="B521" s="870">
        <v>8</v>
      </c>
      <c r="C521" s="1039"/>
      <c r="D521" s="726"/>
      <c r="E521" s="871"/>
      <c r="F521" s="872">
        <v>19803878581</v>
      </c>
      <c r="G521" s="873" t="str">
        <f t="shared" ref="G521" si="3017">IF(F521&lt;&gt;"",IF(F521=$DV$10,"CUMPLE","RECHAZADO"),"")</f>
        <v>CUMPLE</v>
      </c>
      <c r="H521" s="874" t="s">
        <v>1538</v>
      </c>
      <c r="I521" s="880">
        <v>17651295988</v>
      </c>
      <c r="J521" s="208">
        <v>335374624</v>
      </c>
      <c r="K521" s="173">
        <f t="shared" si="2955"/>
        <v>335374624</v>
      </c>
      <c r="L521" s="724" t="e">
        <f t="shared" si="2956"/>
        <v>#DIV/0!</v>
      </c>
      <c r="M521" s="175" t="e">
        <f t="shared" si="2957"/>
        <v>#DIV/0!</v>
      </c>
      <c r="N521" s="176" t="e">
        <f t="shared" si="2958"/>
        <v>#DIV/0!</v>
      </c>
      <c r="O521" s="177" t="e">
        <f t="shared" si="2959"/>
        <v>#DIV/0!</v>
      </c>
      <c r="P521" s="178" t="str">
        <f>IF(H521&lt;&gt;"",IF(J521=K521,IF(H521="SI",IF(AND(I521&lt;=$DF$10,I521&gt;=($DF$10*0.9)),"CUMPLE","NO CUMPLE"),IF(I521=$DF$10,"CUMPLE","NO CUMPLE")),"NO CUMPLE"),"")</f>
        <v>CUMPLE</v>
      </c>
      <c r="Q521" s="725">
        <f t="shared" si="2960"/>
        <v>0</v>
      </c>
      <c r="R521" s="180">
        <f t="shared" si="2839"/>
        <v>17986670612</v>
      </c>
      <c r="S521" s="180">
        <f t="shared" si="2801"/>
        <v>17651295988</v>
      </c>
      <c r="T521" s="209"/>
      <c r="U521" s="209"/>
      <c r="V521" s="871"/>
      <c r="W521" s="874">
        <v>24468</v>
      </c>
      <c r="X521" s="876">
        <v>30218</v>
      </c>
      <c r="Y521" s="184">
        <f>ROUND(W521*$DP$10,0)</f>
        <v>1590420</v>
      </c>
      <c r="Z521" s="184">
        <f t="shared" si="2802"/>
        <v>30218</v>
      </c>
      <c r="AA521" s="1044"/>
      <c r="AB521" s="185" t="str">
        <f>IF(W521&lt;&gt;"",IF((Y521/$DP$10)/$DN$10&lt;=$AA$20,"CUMPLE","RECHAZADO"),"")</f>
        <v>CUMPLE</v>
      </c>
      <c r="AC521" s="186">
        <f t="shared" si="2964"/>
        <v>1620638</v>
      </c>
      <c r="AD521" s="186">
        <f t="shared" si="2965"/>
        <v>1590420</v>
      </c>
      <c r="AE521" s="209"/>
      <c r="AF521" s="874">
        <v>10295</v>
      </c>
      <c r="AG521" s="184">
        <f>ROUND(AF521*$DQ$10,0)</f>
        <v>133835</v>
      </c>
      <c r="AH521" s="1044"/>
      <c r="AI521" s="185" t="str">
        <f>IF(AF521&lt;&gt;"",IF(AG521/$DQ$10&lt;=$AH$20,"CUMPLE","RECHAZADO"),"")</f>
        <v>CUMPLE</v>
      </c>
      <c r="AJ521" s="209"/>
      <c r="AK521" s="874">
        <v>1682</v>
      </c>
      <c r="AL521" s="184">
        <f>ROUND(AK521*$DR$10,0)</f>
        <v>109330</v>
      </c>
      <c r="AM521" s="1044"/>
      <c r="AN521" s="185" t="str">
        <f>IF(AK521&lt;&gt;"",IF(AL521/$DR$10&lt;=$AM$20,"CUMPLE","RECHAZADO"),"")</f>
        <v>CUMPLE</v>
      </c>
      <c r="AO521" s="209"/>
      <c r="AP521" s="874"/>
      <c r="AQ521" s="184">
        <f>ROUND(AP521*$DS$10,0)</f>
        <v>0</v>
      </c>
      <c r="AR521" s="1044"/>
      <c r="AS521" s="185" t="str">
        <f>IF(AP521&lt;&gt;"",IF(AQ521/$DR$10&lt;=$AR$20,"CUMPLE","RECHAZADO"),"")</f>
        <v/>
      </c>
      <c r="AT521" s="185"/>
      <c r="AU521" s="194">
        <f t="shared" si="2969"/>
        <v>243165</v>
      </c>
      <c r="AV521" s="874">
        <v>46201</v>
      </c>
      <c r="AW521" s="877">
        <f t="shared" si="2970"/>
        <v>46201</v>
      </c>
      <c r="AX521" s="877">
        <f t="shared" si="2971"/>
        <v>289366</v>
      </c>
      <c r="AY521" s="877" t="str">
        <f t="shared" si="3013"/>
        <v>CUMPLE</v>
      </c>
      <c r="AZ521" s="871"/>
      <c r="BA521" s="874">
        <v>755342</v>
      </c>
      <c r="BB521" s="184">
        <f>ROUND(BA521*$DQ$10,0)</f>
        <v>9819446</v>
      </c>
      <c r="BC521" s="184">
        <f t="shared" ref="BC521" si="3018">$BC$10</f>
        <v>220195976</v>
      </c>
      <c r="BD521" s="185" t="str">
        <f t="shared" si="2814"/>
        <v>CUMPLE</v>
      </c>
      <c r="BE521" s="209"/>
      <c r="BF521" s="874">
        <v>197852</v>
      </c>
      <c r="BG521" s="184">
        <f>ROUND(BF521*$DR$10,0)</f>
        <v>12860380</v>
      </c>
      <c r="BH521" s="184">
        <f t="shared" ref="BH521" si="3019">$BH$10</f>
        <v>1034415590</v>
      </c>
      <c r="BI521" s="185" t="str">
        <f t="shared" si="2976"/>
        <v>CUMPLE</v>
      </c>
      <c r="BJ521" s="209"/>
      <c r="BK521" s="874"/>
      <c r="BL521" s="184">
        <f>ROUND(BK521*$DS$10,0)</f>
        <v>0</v>
      </c>
      <c r="BM521" s="1044"/>
      <c r="BN521" s="185" t="str">
        <f>IF(BK521&lt;&gt;"",IF((BL521/$DR$10)/$DN$10&lt;=$BM$20,"CUMPLE","RECHAZADO"),"")</f>
        <v/>
      </c>
      <c r="BO521" s="878"/>
      <c r="BP521" s="194">
        <f t="shared" si="2978"/>
        <v>22679826</v>
      </c>
      <c r="BQ521" s="874">
        <v>4309167</v>
      </c>
      <c r="BR521" s="877">
        <f t="shared" si="2979"/>
        <v>4309167</v>
      </c>
      <c r="BS521" s="877">
        <f t="shared" si="2980"/>
        <v>26988993</v>
      </c>
      <c r="BT521" s="877" t="str">
        <f t="shared" si="3016"/>
        <v>CUMPLE</v>
      </c>
      <c r="BU521" s="871"/>
      <c r="BV521" s="874">
        <v>152228614</v>
      </c>
      <c r="BW521" s="874">
        <v>2892344</v>
      </c>
      <c r="BX521" s="194">
        <f t="shared" si="2982"/>
        <v>2892344</v>
      </c>
      <c r="BY521" s="194" t="str">
        <f>IF(BV521&lt;&gt;"",IF(AND(BV521/$DN$10&lt;=$BY$15,BV521/$DN$10&gt;=$BY$16),"CUMPLE","RECHAZADO"),"")</f>
        <v>CUMPLE</v>
      </c>
      <c r="BZ521" s="194">
        <f t="shared" si="2983"/>
        <v>152228614</v>
      </c>
      <c r="CA521" s="194">
        <f t="shared" si="2984"/>
        <v>155120958</v>
      </c>
      <c r="CB521" s="871"/>
      <c r="CC521" s="874"/>
      <c r="CD521" s="874"/>
      <c r="CE521" s="194">
        <f t="shared" si="2985"/>
        <v>0</v>
      </c>
      <c r="CF521" s="194" t="str">
        <f>IF(CC521&lt;&gt;"",IF(AND(CC521/$DN$10&lt;=$CF$15,CC521/$DS$10&gt;=$CF$16),"CUMPLE","RECHAZADO"),"")</f>
        <v/>
      </c>
      <c r="CG521" s="194">
        <f t="shared" si="2986"/>
        <v>0</v>
      </c>
      <c r="CH521" s="194">
        <f t="shared" si="2987"/>
        <v>0</v>
      </c>
      <c r="CI521" s="194"/>
      <c r="CJ521" s="232">
        <f t="shared" si="2988"/>
        <v>17986670612</v>
      </c>
      <c r="CK521" s="197">
        <f t="shared" si="2989"/>
        <v>184019955</v>
      </c>
      <c r="CL521" s="232">
        <f t="shared" si="2830"/>
        <v>18170690567</v>
      </c>
      <c r="CM521" s="871"/>
      <c r="CN521" s="200">
        <f t="shared" si="2991"/>
        <v>17651295988</v>
      </c>
      <c r="CO521" s="200">
        <f t="shared" si="2992"/>
        <v>176742025</v>
      </c>
      <c r="CP521" s="200">
        <f t="shared" si="2833"/>
        <v>17828038013</v>
      </c>
      <c r="CQ521" s="871"/>
      <c r="CR521" s="194">
        <f t="shared" si="2834"/>
        <v>17986670612</v>
      </c>
      <c r="CS521" s="194">
        <f>(W521*$DP$10)+X521+(AF521*$DQ$10)+(AK521*$DR$10)+(AP521*$DS$10)+AV521+(BA521*$DQ$10)+(BF521*$DR$10)+(BK521*$DS$10)+BQ521+BV521+BW521+CC521+CD521</f>
        <v>184019955</v>
      </c>
      <c r="CT521" s="200">
        <f t="shared" si="2994"/>
        <v>18170690567</v>
      </c>
      <c r="CU521" s="874">
        <v>18170690567</v>
      </c>
      <c r="CV521" s="200" t="str">
        <f t="shared" si="2836"/>
        <v>OK</v>
      </c>
      <c r="CW521" s="136"/>
      <c r="DB521" s="879" t="str">
        <f t="shared" si="2837"/>
        <v>HABILITADO</v>
      </c>
      <c r="DC521" s="487"/>
    </row>
    <row r="522" spans="1:107" hidden="1" x14ac:dyDescent="0.25">
      <c r="A522" s="1041"/>
      <c r="B522" s="167">
        <v>9</v>
      </c>
      <c r="C522" s="1043"/>
      <c r="D522" s="220"/>
      <c r="E522" s="156"/>
      <c r="F522" s="168"/>
      <c r="G522" s="169" t="str">
        <f t="shared" ref="G522" si="3020">IF(F522&lt;&gt;"",IF(F522=$DV$11,"CUMPLE","RECHAZADO"),"")</f>
        <v/>
      </c>
      <c r="H522" s="170"/>
      <c r="I522" s="221"/>
      <c r="J522" s="172"/>
      <c r="K522" s="827">
        <f t="shared" si="2955"/>
        <v>0</v>
      </c>
      <c r="L522" s="174" t="e">
        <f t="shared" si="2956"/>
        <v>#DIV/0!</v>
      </c>
      <c r="M522" s="175" t="e">
        <f t="shared" si="2957"/>
        <v>#DIV/0!</v>
      </c>
      <c r="N522" s="176" t="e">
        <f t="shared" si="2958"/>
        <v>#DIV/0!</v>
      </c>
      <c r="O522" s="177" t="e">
        <f t="shared" si="2959"/>
        <v>#DIV/0!</v>
      </c>
      <c r="P522" s="179" t="str">
        <f>IF(H522&lt;&gt;"",IF(J522=K522,IF(H522="SI",IF(AND(I522&lt;=$DF$11,I522&gt;=($DF$11*0.9)),"CUMPLE","NO CUMPLE"),IF(I522=$DF$11,"CUMPLE","NO CUMPLE")),"NO CUMPLE"),"")</f>
        <v/>
      </c>
      <c r="Q522" s="179">
        <f t="shared" si="2960"/>
        <v>0</v>
      </c>
      <c r="R522" s="828" t="str">
        <f t="shared" si="2839"/>
        <v/>
      </c>
      <c r="S522" s="828" t="str">
        <f t="shared" si="2801"/>
        <v/>
      </c>
      <c r="T522" s="181"/>
      <c r="U522" s="182"/>
      <c r="V522" s="155"/>
      <c r="W522" s="170"/>
      <c r="X522" s="183"/>
      <c r="Y522" s="829">
        <f>ROUND(W522*$DP$11,0)</f>
        <v>0</v>
      </c>
      <c r="Z522" s="829">
        <f t="shared" si="2802"/>
        <v>0</v>
      </c>
      <c r="AA522" s="1045"/>
      <c r="AB522" s="244" t="str">
        <f>IF(W522&lt;&gt;"",IF((Y522/$DP$11)/$DN$11&lt;=$AA$20,"CUMPLE","RECHAZADO"),"")</f>
        <v/>
      </c>
      <c r="AC522" s="830">
        <f t="shared" si="2964"/>
        <v>0</v>
      </c>
      <c r="AD522" s="830">
        <f t="shared" si="2965"/>
        <v>0</v>
      </c>
      <c r="AE522" s="181"/>
      <c r="AF522" s="170"/>
      <c r="AG522" s="829">
        <f>ROUND(AF522*$DQ$11,0)</f>
        <v>0</v>
      </c>
      <c r="AH522" s="1045"/>
      <c r="AI522" s="244" t="str">
        <f>IF(AF522&lt;&gt;"",IF(AG522/$DQ$11&lt;=$AH$20,"CUMPLE","RECHAZADO"),"")</f>
        <v/>
      </c>
      <c r="AJ522" s="181"/>
      <c r="AK522" s="170"/>
      <c r="AL522" s="829">
        <f>ROUND(AK522*$DR$11,0)</f>
        <v>0</v>
      </c>
      <c r="AM522" s="1045"/>
      <c r="AN522" s="244" t="str">
        <f>IF(AK522&lt;&gt;"",IF(AL522/$DR$11&lt;=$AM$20,"CUMPLE","RECHAZADO"),"")</f>
        <v/>
      </c>
      <c r="AO522" s="181"/>
      <c r="AP522" s="170"/>
      <c r="AQ522" s="829">
        <f>ROUND(AP522*$DS$11,0)</f>
        <v>0</v>
      </c>
      <c r="AR522" s="1045"/>
      <c r="AS522" s="244" t="str">
        <f>IF(AP522&lt;&gt;"",IF(AQ522/$DR$11&lt;=$AR$20,"CUMPLE","RECHAZADO"),"")</f>
        <v/>
      </c>
      <c r="AT522" s="187"/>
      <c r="AU522" s="831">
        <f t="shared" si="2969"/>
        <v>0</v>
      </c>
      <c r="AV522" s="170"/>
      <c r="AW522" s="832">
        <f t="shared" si="2970"/>
        <v>0</v>
      </c>
      <c r="AX522" s="832">
        <f t="shared" si="2971"/>
        <v>0</v>
      </c>
      <c r="AY522" s="832" t="str">
        <f t="shared" si="3013"/>
        <v xml:space="preserve"> </v>
      </c>
      <c r="AZ522" s="155"/>
      <c r="BA522" s="170"/>
      <c r="BB522" s="829">
        <f>ROUND(BA522*$DQ$11,0)</f>
        <v>0</v>
      </c>
      <c r="BC522" s="834">
        <f t="shared" ref="BC522" si="3021">$BC$11</f>
        <v>334384100</v>
      </c>
      <c r="BD522" s="729" t="str">
        <f t="shared" si="2814"/>
        <v/>
      </c>
      <c r="BE522" s="181"/>
      <c r="BF522" s="170"/>
      <c r="BG522" s="829">
        <f>ROUND(BF522*$DR$11,0)</f>
        <v>0</v>
      </c>
      <c r="BH522" s="829">
        <f t="shared" ref="BH522" si="3022">$BH$11</f>
        <v>1162419824</v>
      </c>
      <c r="BI522" s="729" t="str">
        <f t="shared" si="2976"/>
        <v/>
      </c>
      <c r="BJ522" s="181"/>
      <c r="BK522" s="170"/>
      <c r="BL522" s="829">
        <f>ROUND(BK522*$DS$11,0)</f>
        <v>0</v>
      </c>
      <c r="BM522" s="1045"/>
      <c r="BN522" s="244" t="str">
        <f>IF(BK522&lt;&gt;"",IF((BL522/$DR$11)/$DN$11&lt;=$BM$20,"CUMPLE","RECHAZADO"),"")</f>
        <v/>
      </c>
      <c r="BO522" s="193"/>
      <c r="BP522" s="831">
        <f t="shared" si="2978"/>
        <v>0</v>
      </c>
      <c r="BQ522" s="170"/>
      <c r="BR522" s="832">
        <f t="shared" si="2979"/>
        <v>0</v>
      </c>
      <c r="BS522" s="832">
        <f t="shared" si="2980"/>
        <v>0</v>
      </c>
      <c r="BT522" s="832" t="str">
        <f t="shared" si="3016"/>
        <v xml:space="preserve"> </v>
      </c>
      <c r="BU522" s="155"/>
      <c r="BV522" s="170"/>
      <c r="BW522" s="170"/>
      <c r="BX522" s="835">
        <f t="shared" si="2982"/>
        <v>0</v>
      </c>
      <c r="BY522" s="835" t="str">
        <f>IF(BV522&lt;&gt;"",IF(AND(BV522/$DN$11&lt;=$BY$15,BV522/$DN$11&gt;=$BY$16),"CUMPLE","RECHAZADO"),"")</f>
        <v/>
      </c>
      <c r="BZ522" s="835">
        <f t="shared" si="2983"/>
        <v>0</v>
      </c>
      <c r="CA522" s="835">
        <f t="shared" si="2984"/>
        <v>0</v>
      </c>
      <c r="CB522" s="155"/>
      <c r="CC522" s="170"/>
      <c r="CD522" s="170"/>
      <c r="CE522" s="835">
        <f t="shared" si="2985"/>
        <v>0</v>
      </c>
      <c r="CF522" s="835" t="str">
        <f>IF(CC522&lt;&gt;"",IF(AND(CC522/$DN$11&lt;=$CF$15,CC522/$DS$11&gt;=$CF$16),"CUMPLE","RECHAZADO"),"")</f>
        <v/>
      </c>
      <c r="CG522" s="835">
        <f t="shared" si="2986"/>
        <v>0</v>
      </c>
      <c r="CH522" s="835">
        <f t="shared" si="2987"/>
        <v>0</v>
      </c>
      <c r="CI522" s="195"/>
      <c r="CJ522" s="86" t="str">
        <f t="shared" si="2988"/>
        <v/>
      </c>
      <c r="CK522" s="836">
        <f t="shared" si="2989"/>
        <v>0</v>
      </c>
      <c r="CL522" s="837" t="str">
        <f t="shared" si="2830"/>
        <v/>
      </c>
      <c r="CM522" s="155"/>
      <c r="CN522" s="838" t="str">
        <f t="shared" si="2991"/>
        <v/>
      </c>
      <c r="CO522" s="839">
        <f t="shared" si="2992"/>
        <v>0</v>
      </c>
      <c r="CP522" s="840" t="str">
        <f t="shared" si="2833"/>
        <v/>
      </c>
      <c r="CQ522" s="156"/>
      <c r="CR522" s="841">
        <f t="shared" si="2834"/>
        <v>0</v>
      </c>
      <c r="CS522" s="835">
        <f>(W522*$DP$11)+X522+(AF522*$DQ$11)+(AK522*$DR$11)+(AP522*$DS$11)+AV522+(BA522*$DQ$11)+(BF522*$DR$11)+(BK522*$DS$11)+BQ522+BV522+BW522+CC522+CD522</f>
        <v>0</v>
      </c>
      <c r="CT522" s="840">
        <f t="shared" si="2994"/>
        <v>0</v>
      </c>
      <c r="CU522" s="842"/>
      <c r="CV522" s="840" t="str">
        <f t="shared" si="2836"/>
        <v/>
      </c>
      <c r="DB522" s="843" t="str">
        <f t="shared" si="2837"/>
        <v/>
      </c>
      <c r="DC522" s="844"/>
    </row>
    <row r="523" spans="1:107" hidden="1" x14ac:dyDescent="0.25">
      <c r="A523" s="1046"/>
      <c r="B523" s="870">
        <v>10</v>
      </c>
      <c r="C523" s="1043"/>
      <c r="D523" s="220"/>
      <c r="E523" s="156"/>
      <c r="F523" s="207"/>
      <c r="G523" s="169" t="str">
        <f t="shared" ref="G523" si="3023">IF(F523&lt;&gt;"",IF(F523=$DV$12,"CUMPLE","RECHAZADO"),"")</f>
        <v/>
      </c>
      <c r="H523" s="170"/>
      <c r="I523" s="216"/>
      <c r="J523" s="208"/>
      <c r="K523" s="173">
        <f t="shared" si="2955"/>
        <v>0</v>
      </c>
      <c r="L523" s="174" t="e">
        <f t="shared" si="2956"/>
        <v>#DIV/0!</v>
      </c>
      <c r="M523" s="175" t="e">
        <f t="shared" si="2957"/>
        <v>#DIV/0!</v>
      </c>
      <c r="N523" s="176" t="e">
        <f t="shared" si="2958"/>
        <v>#DIV/0!</v>
      </c>
      <c r="O523" s="177" t="e">
        <f t="shared" si="2959"/>
        <v>#DIV/0!</v>
      </c>
      <c r="P523" s="178" t="str">
        <f>IF(H523&lt;&gt;"",IF(J523=K523,IF(H523="SI",IF(AND(I523&lt;=$DF$12,I523&gt;=($DF$12*0.9)),"CUMPLE","NO CUMPLE"),IF(I523=$DF$12,"CUMPLE","NO CUMPLE")),"NO CUMPLE"),"")</f>
        <v/>
      </c>
      <c r="Q523" s="179">
        <f t="shared" si="2960"/>
        <v>0</v>
      </c>
      <c r="R523" s="180" t="str">
        <f t="shared" si="2839"/>
        <v/>
      </c>
      <c r="S523" s="180" t="str">
        <f t="shared" si="2801"/>
        <v/>
      </c>
      <c r="T523" s="209"/>
      <c r="U523" s="210"/>
      <c r="V523" s="155"/>
      <c r="W523" s="211"/>
      <c r="X523" s="212"/>
      <c r="Y523" s="184">
        <f>ROUND(W523*$DP$12,0)</f>
        <v>0</v>
      </c>
      <c r="Z523" s="184">
        <f t="shared" si="2802"/>
        <v>0</v>
      </c>
      <c r="AA523" s="1045"/>
      <c r="AB523" s="185" t="str">
        <f>IF(W523&lt;&gt;"",IF((Y523/$DP$12)/$DN$12&lt;=$AA$20,"CUMPLE","RECHAZADO"),"")</f>
        <v/>
      </c>
      <c r="AC523" s="186">
        <f t="shared" si="2964"/>
        <v>0</v>
      </c>
      <c r="AD523" s="186">
        <f t="shared" si="2965"/>
        <v>0</v>
      </c>
      <c r="AE523" s="209"/>
      <c r="AF523" s="211"/>
      <c r="AG523" s="184">
        <f>ROUND(AF523*$DQ$12,0)</f>
        <v>0</v>
      </c>
      <c r="AH523" s="1045"/>
      <c r="AI523" s="185" t="str">
        <f>IF(AF523&lt;&gt;"",IF(AG523/$DQ$12&lt;=$AH$20,"CUMPLE","RECHAZADO"),"")</f>
        <v/>
      </c>
      <c r="AJ523" s="209"/>
      <c r="AK523" s="211"/>
      <c r="AL523" s="184">
        <f>ROUND(AK523*$DR$12,0)</f>
        <v>0</v>
      </c>
      <c r="AM523" s="1045"/>
      <c r="AN523" s="185" t="str">
        <f>IF(AK523&lt;&gt;"",IF(AL523/$DR$12&lt;=$AM$20,"CUMPLE","RECHAZADO"),"")</f>
        <v/>
      </c>
      <c r="AO523" s="209"/>
      <c r="AP523" s="211"/>
      <c r="AQ523" s="184">
        <f>ROUND(AP523*$DS$12,0)</f>
        <v>0</v>
      </c>
      <c r="AR523" s="1045"/>
      <c r="AS523" s="185" t="str">
        <f>IF(AP523&lt;&gt;"",IF(AQ523/$DR$12&lt;=$AR$20,"CUMPLE","RECHAZADO"),"")</f>
        <v/>
      </c>
      <c r="AT523" s="213"/>
      <c r="AU523" s="188">
        <f t="shared" si="2969"/>
        <v>0</v>
      </c>
      <c r="AV523" s="170"/>
      <c r="AW523" s="189">
        <f t="shared" si="2970"/>
        <v>0</v>
      </c>
      <c r="AX523" s="189">
        <f t="shared" si="2971"/>
        <v>0</v>
      </c>
      <c r="AY523" s="189" t="str">
        <f t="shared" si="3013"/>
        <v xml:space="preserve"> </v>
      </c>
      <c r="AZ523" s="155"/>
      <c r="BA523" s="211"/>
      <c r="BB523" s="184">
        <f>ROUND(BA523*$DQ$12,0)</f>
        <v>0</v>
      </c>
      <c r="BC523" s="191">
        <f t="shared" ref="BC523" si="3024">$BC$12</f>
        <v>263816970</v>
      </c>
      <c r="BD523" s="192" t="str">
        <f t="shared" si="2814"/>
        <v/>
      </c>
      <c r="BE523" s="209"/>
      <c r="BF523" s="211"/>
      <c r="BG523" s="184">
        <f>ROUND(BF523*$DR$12,0)</f>
        <v>0</v>
      </c>
      <c r="BH523" s="184">
        <f t="shared" ref="BH523" si="3025">$BH$12</f>
        <v>1338480855</v>
      </c>
      <c r="BI523" s="192" t="str">
        <f t="shared" si="2976"/>
        <v/>
      </c>
      <c r="BJ523" s="209"/>
      <c r="BK523" s="211"/>
      <c r="BL523" s="184">
        <f>ROUND(BK523*$DS$12,0)</f>
        <v>0</v>
      </c>
      <c r="BM523" s="1045"/>
      <c r="BN523" s="185" t="str">
        <f>IF(BK523&lt;&gt;"",IF((BL523/$DR$12)/$DN$12&lt;=$BM$20,"CUMPLE","RECHAZADO"),"")</f>
        <v/>
      </c>
      <c r="BO523" s="214"/>
      <c r="BP523" s="188">
        <f t="shared" si="2978"/>
        <v>0</v>
      </c>
      <c r="BQ523" s="170"/>
      <c r="BR523" s="189">
        <f t="shared" si="2979"/>
        <v>0</v>
      </c>
      <c r="BS523" s="189">
        <f t="shared" si="2980"/>
        <v>0</v>
      </c>
      <c r="BT523" s="189" t="str">
        <f t="shared" si="3016"/>
        <v xml:space="preserve"> </v>
      </c>
      <c r="BU523" s="155"/>
      <c r="BV523" s="170"/>
      <c r="BW523" s="170"/>
      <c r="BX523" s="194">
        <f t="shared" si="2982"/>
        <v>0</v>
      </c>
      <c r="BY523" s="194" t="str">
        <f>IF(BV523&lt;&gt;"",IF(AND(BV523/$DN$12&lt;=$BY$15,BV523/$DN$12&gt;=$BY$16),"CUMPLE","RECHAZADO"),"")</f>
        <v/>
      </c>
      <c r="BZ523" s="194">
        <f t="shared" si="2983"/>
        <v>0</v>
      </c>
      <c r="CA523" s="194">
        <f t="shared" si="2984"/>
        <v>0</v>
      </c>
      <c r="CB523" s="155"/>
      <c r="CC523" s="170"/>
      <c r="CD523" s="170"/>
      <c r="CE523" s="194">
        <f t="shared" si="2985"/>
        <v>0</v>
      </c>
      <c r="CF523" s="194" t="str">
        <f>IF(CC523&lt;&gt;"",IF(AND(CC523/$DN$12&lt;=$CF$15,CC523/$DS$12&gt;=$CF$16),"CUMPLE","RECHAZADO"),"")</f>
        <v/>
      </c>
      <c r="CG523" s="194">
        <f t="shared" si="2986"/>
        <v>0</v>
      </c>
      <c r="CH523" s="194">
        <f t="shared" si="2987"/>
        <v>0</v>
      </c>
      <c r="CI523" s="215"/>
      <c r="CJ523" s="196" t="str">
        <f t="shared" si="2988"/>
        <v/>
      </c>
      <c r="CK523" s="197">
        <f t="shared" si="2989"/>
        <v>0</v>
      </c>
      <c r="CL523" s="198" t="str">
        <f t="shared" si="2830"/>
        <v/>
      </c>
      <c r="CM523" s="155"/>
      <c r="CN523" s="199" t="str">
        <f t="shared" si="2991"/>
        <v/>
      </c>
      <c r="CO523" s="200">
        <f t="shared" si="2992"/>
        <v>0</v>
      </c>
      <c r="CP523" s="201" t="str">
        <f t="shared" si="2833"/>
        <v/>
      </c>
      <c r="CQ523" s="156"/>
      <c r="CR523" s="202">
        <f t="shared" si="2834"/>
        <v>0</v>
      </c>
      <c r="CS523" s="194">
        <f>(W523*$DP$12)+X523+(AF523*$DQ$12)+(AK523*$DR$12)+(AP523*$DS$12)+AV523+(BA523*$DQ$12)+(BF523*$DR$12)+(BK523*$DS$12)+BQ523+BV523+BW523+CC523+CD523</f>
        <v>0</v>
      </c>
      <c r="CT523" s="201">
        <f t="shared" si="2994"/>
        <v>0</v>
      </c>
      <c r="CU523" s="203"/>
      <c r="CV523" s="201" t="str">
        <f t="shared" si="2836"/>
        <v/>
      </c>
      <c r="DB523" s="204" t="str">
        <f t="shared" si="2837"/>
        <v/>
      </c>
      <c r="DC523" s="206"/>
    </row>
    <row r="524" spans="1:107" hidden="1" x14ac:dyDescent="0.25">
      <c r="A524" s="1046"/>
      <c r="B524" s="870">
        <v>11</v>
      </c>
      <c r="C524" s="1043"/>
      <c r="D524" s="220"/>
      <c r="E524" s="156"/>
      <c r="F524" s="207"/>
      <c r="G524" s="169" t="str">
        <f t="shared" ref="G524" si="3026">IF(F524&lt;&gt;"",IF(F524=$DV$13,"CUMPLE","RECHAZADO"),"")</f>
        <v/>
      </c>
      <c r="H524" s="170"/>
      <c r="I524" s="216"/>
      <c r="J524" s="208"/>
      <c r="K524" s="173">
        <f t="shared" si="2955"/>
        <v>0</v>
      </c>
      <c r="L524" s="174" t="e">
        <f t="shared" si="2956"/>
        <v>#DIV/0!</v>
      </c>
      <c r="M524" s="175" t="e">
        <f t="shared" si="2957"/>
        <v>#DIV/0!</v>
      </c>
      <c r="N524" s="176" t="e">
        <f t="shared" si="2958"/>
        <v>#DIV/0!</v>
      </c>
      <c r="O524" s="177" t="e">
        <f t="shared" si="2959"/>
        <v>#DIV/0!</v>
      </c>
      <c r="P524" s="178" t="str">
        <f>IF(H524&lt;&gt;"",IF(J524=K524,IF(H524="SI",IF(AND(I524&lt;=$DF$13,I524&gt;=($DF$13*0.9)),"CUMPLE","NO CUMPLE"),IF(I524=$DF$13,"CUMPLE","NO CUMPLE")),"NO CUMPLE"),"")</f>
        <v/>
      </c>
      <c r="Q524" s="179">
        <f t="shared" si="2960"/>
        <v>0</v>
      </c>
      <c r="R524" s="180" t="str">
        <f t="shared" si="2839"/>
        <v/>
      </c>
      <c r="S524" s="180" t="str">
        <f t="shared" si="2801"/>
        <v/>
      </c>
      <c r="T524" s="209"/>
      <c r="U524" s="210"/>
      <c r="V524" s="155"/>
      <c r="W524" s="211"/>
      <c r="X524" s="212"/>
      <c r="Y524" s="184">
        <f>ROUND(W524*$DP$13,0)</f>
        <v>0</v>
      </c>
      <c r="Z524" s="184">
        <f t="shared" si="2802"/>
        <v>0</v>
      </c>
      <c r="AA524" s="1045"/>
      <c r="AB524" s="185" t="str">
        <f>IF(W524&lt;&gt;"",IF((Y524/$DP$13)/$DN$13&lt;=$AA$20,"CUMPLE","RECHAZADO"),"")</f>
        <v/>
      </c>
      <c r="AC524" s="186">
        <f t="shared" si="2964"/>
        <v>0</v>
      </c>
      <c r="AD524" s="186">
        <f t="shared" si="2965"/>
        <v>0</v>
      </c>
      <c r="AE524" s="209"/>
      <c r="AF524" s="211"/>
      <c r="AG524" s="184">
        <f>ROUND(AF524*$DQ$13,0)</f>
        <v>0</v>
      </c>
      <c r="AH524" s="1045"/>
      <c r="AI524" s="185" t="str">
        <f>IF(AF524&lt;&gt;"",IF(AG524/$DQ$13&lt;=$AH$20,"CUMPLE","RECHAZADO"),"")</f>
        <v/>
      </c>
      <c r="AJ524" s="209"/>
      <c r="AK524" s="211"/>
      <c r="AL524" s="184">
        <f>ROUND(AK524*$DR$13,0)</f>
        <v>0</v>
      </c>
      <c r="AM524" s="1045"/>
      <c r="AN524" s="185" t="str">
        <f>IF(AK524&lt;&gt;"",IF(AL524/$DR$13&lt;=$AM$20,"CUMPLE","RECHAZADO"),"")</f>
        <v/>
      </c>
      <c r="AO524" s="209"/>
      <c r="AP524" s="211"/>
      <c r="AQ524" s="184">
        <f>ROUND(AP524*$DS$13,0)</f>
        <v>0</v>
      </c>
      <c r="AR524" s="1045"/>
      <c r="AS524" s="185" t="str">
        <f>IF(AP524&lt;&gt;"",IF(AQ524/$DR$13&lt;=$AR$20,"CUMPLE","RECHAZADO"),"")</f>
        <v/>
      </c>
      <c r="AT524" s="213"/>
      <c r="AU524" s="188">
        <f t="shared" si="2969"/>
        <v>0</v>
      </c>
      <c r="AV524" s="170"/>
      <c r="AW524" s="189">
        <f t="shared" si="2970"/>
        <v>0</v>
      </c>
      <c r="AX524" s="189">
        <f t="shared" si="2971"/>
        <v>0</v>
      </c>
      <c r="AY524" s="189" t="str">
        <f t="shared" si="3013"/>
        <v xml:space="preserve"> </v>
      </c>
      <c r="AZ524" s="155"/>
      <c r="BA524" s="211"/>
      <c r="BB524" s="184">
        <f>ROUND(BA524*$DQ$13,0)</f>
        <v>0</v>
      </c>
      <c r="BC524" s="191">
        <f t="shared" ref="BC524" si="3027">$BC$13</f>
        <v>385647118</v>
      </c>
      <c r="BD524" s="192" t="str">
        <f t="shared" si="2814"/>
        <v/>
      </c>
      <c r="BE524" s="209"/>
      <c r="BF524" s="211"/>
      <c r="BG524" s="184">
        <f>ROUND(BF524*$DR$13,0)</f>
        <v>0</v>
      </c>
      <c r="BH524" s="184">
        <f t="shared" ref="BH524" si="3028">$BH$13</f>
        <v>1512338976</v>
      </c>
      <c r="BI524" s="192" t="str">
        <f t="shared" si="2976"/>
        <v/>
      </c>
      <c r="BJ524" s="209"/>
      <c r="BK524" s="211"/>
      <c r="BL524" s="184">
        <f>ROUND(BK524*$DS$13,0)</f>
        <v>0</v>
      </c>
      <c r="BM524" s="1045"/>
      <c r="BN524" s="185" t="str">
        <f>IF(BK524&lt;&gt;"",IF((BL524/$DR$13)/$DN$13&lt;=$BM$20,"CUMPLE","RECHAZADO"),"")</f>
        <v/>
      </c>
      <c r="BO524" s="214"/>
      <c r="BP524" s="188">
        <f t="shared" si="2978"/>
        <v>0</v>
      </c>
      <c r="BQ524" s="170"/>
      <c r="BR524" s="189">
        <f t="shared" si="2979"/>
        <v>0</v>
      </c>
      <c r="BS524" s="189">
        <f t="shared" si="2980"/>
        <v>0</v>
      </c>
      <c r="BT524" s="189" t="str">
        <f t="shared" si="3016"/>
        <v xml:space="preserve"> </v>
      </c>
      <c r="BU524" s="155"/>
      <c r="BV524" s="170"/>
      <c r="BW524" s="170"/>
      <c r="BX524" s="194">
        <f t="shared" si="2982"/>
        <v>0</v>
      </c>
      <c r="BY524" s="194" t="str">
        <f>IF(BV524&lt;&gt;"",IF(AND(BV524/$DN$13&lt;=$BY$15,BV524/$DN$13&gt;=$BY$16),"CUMPLE","RECHAZADO"),"")</f>
        <v/>
      </c>
      <c r="BZ524" s="194">
        <f t="shared" si="2983"/>
        <v>0</v>
      </c>
      <c r="CA524" s="194">
        <f t="shared" si="2984"/>
        <v>0</v>
      </c>
      <c r="CB524" s="155"/>
      <c r="CC524" s="170"/>
      <c r="CD524" s="170"/>
      <c r="CE524" s="194">
        <f t="shared" si="2985"/>
        <v>0</v>
      </c>
      <c r="CF524" s="194" t="str">
        <f>IF(CC524&lt;&gt;"",IF(AND(CC524/$DN$13&lt;=$CF$15,CC524/$DS$13&gt;=$CF$16),"CUMPLE","RECHAZADO"),"")</f>
        <v/>
      </c>
      <c r="CG524" s="194">
        <f t="shared" si="2986"/>
        <v>0</v>
      </c>
      <c r="CH524" s="194">
        <f t="shared" si="2987"/>
        <v>0</v>
      </c>
      <c r="CI524" s="215"/>
      <c r="CJ524" s="196" t="str">
        <f t="shared" si="2988"/>
        <v/>
      </c>
      <c r="CK524" s="197">
        <f t="shared" si="2989"/>
        <v>0</v>
      </c>
      <c r="CL524" s="198" t="str">
        <f t="shared" si="2830"/>
        <v/>
      </c>
      <c r="CM524" s="155"/>
      <c r="CN524" s="199" t="str">
        <f t="shared" si="2991"/>
        <v/>
      </c>
      <c r="CO524" s="200">
        <f t="shared" si="2992"/>
        <v>0</v>
      </c>
      <c r="CP524" s="201" t="str">
        <f t="shared" si="2833"/>
        <v/>
      </c>
      <c r="CQ524" s="156"/>
      <c r="CR524" s="202">
        <f t="shared" si="2834"/>
        <v>0</v>
      </c>
      <c r="CS524" s="194">
        <f>(W524*$DP$13)+X524+(AF524*$DQ$13)+(AK524*$DR$13)+(AP524*$DS$13)+AV524+(BA524*$DQ$13)+(BF524*$DR$13)+(BK524*$DS$13)+BQ524+BV524+BW524+CC524+CD524</f>
        <v>0</v>
      </c>
      <c r="CT524" s="201">
        <f t="shared" si="2994"/>
        <v>0</v>
      </c>
      <c r="CU524" s="203"/>
      <c r="CV524" s="201" t="str">
        <f t="shared" si="2836"/>
        <v/>
      </c>
      <c r="DB524" s="204" t="str">
        <f t="shared" si="2837"/>
        <v/>
      </c>
      <c r="DC524" s="206"/>
    </row>
    <row r="525" spans="1:107" ht="13.5" hidden="1" customHeight="1" x14ac:dyDescent="0.25">
      <c r="A525" s="1042"/>
      <c r="B525" s="750">
        <v>12</v>
      </c>
      <c r="C525" s="1043"/>
      <c r="D525" s="220"/>
      <c r="E525" s="156"/>
      <c r="F525" s="751"/>
      <c r="G525" s="752" t="str">
        <f t="shared" ref="G525" si="3029">IF(F525&lt;&gt;"",IF(F525=$DV$14,"CUMPLE","RECHAZADO"),"")</f>
        <v/>
      </c>
      <c r="H525" s="753"/>
      <c r="I525" s="754"/>
      <c r="J525" s="784"/>
      <c r="K525" s="756">
        <f t="shared" si="2955"/>
        <v>0</v>
      </c>
      <c r="L525" s="174" t="e">
        <f t="shared" si="2956"/>
        <v>#DIV/0!</v>
      </c>
      <c r="M525" s="175" t="e">
        <f t="shared" si="2957"/>
        <v>#DIV/0!</v>
      </c>
      <c r="N525" s="176" t="e">
        <f t="shared" si="2958"/>
        <v>#DIV/0!</v>
      </c>
      <c r="O525" s="177" t="e">
        <f t="shared" si="2959"/>
        <v>#DIV/0!</v>
      </c>
      <c r="P525" s="757" t="str">
        <f>IF(H525&lt;&gt;"",IF(J525=K525,IF(H525="SI",IF(AND(I525&lt;=$DF$14,I525&gt;=($DF$14*0.9)),"CUMPLE","NO CUMPLE"),IF(I525=$DF$14,"CUMPLE","NO CUMPLE")),"NO CUMPLE"),"")</f>
        <v/>
      </c>
      <c r="Q525" s="179">
        <f t="shared" si="2960"/>
        <v>0</v>
      </c>
      <c r="R525" s="758" t="str">
        <f t="shared" si="2839"/>
        <v/>
      </c>
      <c r="S525" s="758" t="str">
        <f t="shared" si="2801"/>
        <v/>
      </c>
      <c r="T525" s="759"/>
      <c r="U525" s="760"/>
      <c r="V525" s="155"/>
      <c r="W525" s="761"/>
      <c r="X525" s="762"/>
      <c r="Y525" s="763">
        <f>ROUND(W525*$DP$14,0)</f>
        <v>0</v>
      </c>
      <c r="Z525" s="763">
        <f t="shared" si="2802"/>
        <v>0</v>
      </c>
      <c r="AA525" s="1045"/>
      <c r="AB525" s="764" t="str">
        <f>IF(W525&lt;&gt;"",IF((Y525/$DP$14)/$DN$14&lt;=$AA$20,"CUMPLE","RECHAZADO"),"")</f>
        <v/>
      </c>
      <c r="AC525" s="765">
        <f t="shared" si="2964"/>
        <v>0</v>
      </c>
      <c r="AD525" s="765">
        <f t="shared" si="2965"/>
        <v>0</v>
      </c>
      <c r="AE525" s="759"/>
      <c r="AF525" s="761"/>
      <c r="AG525" s="763">
        <f>ROUND(AF525*$DQ$14,0)</f>
        <v>0</v>
      </c>
      <c r="AH525" s="1045"/>
      <c r="AI525" s="764" t="str">
        <f>IF(AF525&lt;&gt;"",IF(AG525/$DQ$14&lt;=$AH$20,"CUMPLE","RECHAZADO"),"")</f>
        <v/>
      </c>
      <c r="AJ525" s="759"/>
      <c r="AK525" s="761"/>
      <c r="AL525" s="763">
        <f>ROUND(AK525*$DR$14,0)</f>
        <v>0</v>
      </c>
      <c r="AM525" s="1045"/>
      <c r="AN525" s="764" t="str">
        <f>IF(AK525&lt;&gt;"",IF(AL525/$DR$14&lt;=$AM$20,"CUMPLE","RECHAZADO"),"")</f>
        <v/>
      </c>
      <c r="AO525" s="759"/>
      <c r="AP525" s="761"/>
      <c r="AQ525" s="763">
        <f>ROUND(AP525*$DS$14,0)</f>
        <v>0</v>
      </c>
      <c r="AR525" s="1045"/>
      <c r="AS525" s="764" t="str">
        <f>IF(AP525&lt;&gt;"",IF(AQ525/$DR$14&lt;=$AR$20,"CUMPLE","RECHAZADO"),"")</f>
        <v/>
      </c>
      <c r="AT525" s="766"/>
      <c r="AU525" s="767">
        <f t="shared" si="2969"/>
        <v>0</v>
      </c>
      <c r="AV525" s="753"/>
      <c r="AW525" s="768">
        <f t="shared" si="2970"/>
        <v>0</v>
      </c>
      <c r="AX525" s="768">
        <f t="shared" si="2971"/>
        <v>0</v>
      </c>
      <c r="AY525" s="768" t="str">
        <f>IF(AV525&lt;&gt;"",IF(AI525="CUMPLE",IF(AN525="CUMPLE",IF(AS525="CUMPLE","CUMPLE","NO CUMPLE"),"NO CUMPLE"),"NO CUMPLE"),"")</f>
        <v/>
      </c>
      <c r="AZ525" s="155"/>
      <c r="BA525" s="761"/>
      <c r="BB525" s="763">
        <f>ROUND(BA525*$DQ$14,0)</f>
        <v>0</v>
      </c>
      <c r="BC525" s="770">
        <f t="shared" ref="BC525" si="3030">$BC$14</f>
        <v>171994948</v>
      </c>
      <c r="BD525" s="164" t="str">
        <f t="shared" si="2814"/>
        <v/>
      </c>
      <c r="BE525" s="759"/>
      <c r="BF525" s="761"/>
      <c r="BG525" s="763">
        <f>ROUND(BF525*$DR$14,0)</f>
        <v>0</v>
      </c>
      <c r="BH525" s="763">
        <f t="shared" ref="BH525" si="3031">$BH$14</f>
        <v>888779540</v>
      </c>
      <c r="BI525" s="164" t="str">
        <f t="shared" si="2976"/>
        <v/>
      </c>
      <c r="BJ525" s="759"/>
      <c r="BK525" s="761"/>
      <c r="BL525" s="763">
        <f>ROUND(BK525*$DS$14,0)</f>
        <v>0</v>
      </c>
      <c r="BM525" s="1045"/>
      <c r="BN525" s="764" t="str">
        <f>IF(BK525&lt;&gt;"",IF((BL525/$DR$14)/$DN$14&lt;=$BM$20,"CUMPLE","RECHAZADO"),"")</f>
        <v/>
      </c>
      <c r="BO525" s="771"/>
      <c r="BP525" s="767">
        <f t="shared" si="2978"/>
        <v>0</v>
      </c>
      <c r="BQ525" s="753"/>
      <c r="BR525" s="768">
        <f t="shared" si="2979"/>
        <v>0</v>
      </c>
      <c r="BS525" s="768">
        <f t="shared" si="2980"/>
        <v>0</v>
      </c>
      <c r="BT525" s="768" t="str">
        <f>IF(BQ525&lt;&gt;"",IF(BD525="CUMPLE",IF(BI525="CUMPLE",IF(BN525="CUMPLE","CUMPLE","NO CUMPLE"),"NO CUMPLE"),"NO CUMPLE"),"")</f>
        <v/>
      </c>
      <c r="BU525" s="155"/>
      <c r="BV525" s="753"/>
      <c r="BW525" s="753"/>
      <c r="BX525" s="772">
        <f t="shared" si="2982"/>
        <v>0</v>
      </c>
      <c r="BY525" s="772" t="str">
        <f>IF(BV525&lt;&gt;"",IF(AND(BV525/$DN$14&lt;=$BY$15,BV525/$DN$14&gt;=$BY$16),"CUMPLE","RECHAZADO"),"")</f>
        <v/>
      </c>
      <c r="BZ525" s="772">
        <f t="shared" si="2983"/>
        <v>0</v>
      </c>
      <c r="CA525" s="772">
        <f t="shared" si="2984"/>
        <v>0</v>
      </c>
      <c r="CB525" s="155"/>
      <c r="CC525" s="753"/>
      <c r="CD525" s="753"/>
      <c r="CE525" s="772">
        <f t="shared" si="2985"/>
        <v>0</v>
      </c>
      <c r="CF525" s="772" t="str">
        <f>IF(CC525&lt;&gt;"",IF(AND(CC525/$DN$14&lt;=$CF$15,CC525/$DN$14&gt;=$CF$16),"CUMPLE","RECHAZADO"),"")</f>
        <v/>
      </c>
      <c r="CG525" s="772">
        <f t="shared" si="2986"/>
        <v>0</v>
      </c>
      <c r="CH525" s="772">
        <f t="shared" si="2987"/>
        <v>0</v>
      </c>
      <c r="CI525" s="773"/>
      <c r="CJ525" s="774" t="str">
        <f t="shared" si="2988"/>
        <v/>
      </c>
      <c r="CK525" s="775">
        <f t="shared" si="2989"/>
        <v>0</v>
      </c>
      <c r="CL525" s="776" t="str">
        <f t="shared" si="2830"/>
        <v/>
      </c>
      <c r="CM525" s="155"/>
      <c r="CN525" s="777" t="str">
        <f t="shared" si="2991"/>
        <v/>
      </c>
      <c r="CO525" s="778">
        <f t="shared" si="2992"/>
        <v>0</v>
      </c>
      <c r="CP525" s="779" t="str">
        <f t="shared" si="2833"/>
        <v/>
      </c>
      <c r="CQ525" s="156"/>
      <c r="CR525" s="780">
        <f t="shared" si="2834"/>
        <v>0</v>
      </c>
      <c r="CS525" s="772">
        <f>(W525*$DP$14)+X525+(AF525*$DQ$14)+(AK525*$DR$14)+(AP525*$DS$14)+AV525+(BA525*$DQ$14)+(BF525*$DR$14)+(BK525*$DS$14)+BQ525+BV525+BW525+CC525+CD525</f>
        <v>0</v>
      </c>
      <c r="CT525" s="779">
        <f t="shared" si="2994"/>
        <v>0</v>
      </c>
      <c r="CU525" s="781"/>
      <c r="CV525" s="779" t="str">
        <f t="shared" si="2836"/>
        <v/>
      </c>
      <c r="DB525" s="782" t="str">
        <f>IF(F525&lt;&gt;"",IF(G525="CUMPLE",IF(P525="CUMPLE",IF(AB525="CUMPLE",IF(AY525="CUMPLE",IF(BT525="CUMPLE",IF(BY525="CUMPLE",IF(CF525="CUMPLE","HABILITADO","RECHAZADO"),"RECHAZADO"),"RECHAZADO"),"RECHAZADO"),"RECHAZADO"),"RECHAZADO"),"RECHAZADO"),"")</f>
        <v/>
      </c>
      <c r="DC525" s="783"/>
    </row>
    <row r="526" spans="1:107" ht="14.25" customHeight="1" thickTop="1" thickBot="1" x14ac:dyDescent="0.3">
      <c r="A526" s="105">
        <v>39</v>
      </c>
      <c r="B526" s="881"/>
      <c r="C526" s="881"/>
      <c r="D526" s="222"/>
      <c r="E526" s="881"/>
      <c r="F526" s="882"/>
      <c r="G526" s="881"/>
      <c r="H526" s="881"/>
      <c r="I526" s="881"/>
      <c r="J526" s="883"/>
      <c r="K526" s="881"/>
      <c r="L526" s="219"/>
      <c r="M526" s="218"/>
      <c r="N526" s="218"/>
      <c r="O526" s="218"/>
      <c r="P526" s="881"/>
      <c r="Q526" s="218"/>
      <c r="R526" s="881"/>
      <c r="S526" s="881"/>
      <c r="T526" s="881"/>
      <c r="U526" s="881"/>
      <c r="V526" s="881"/>
      <c r="W526" s="881"/>
      <c r="X526" s="881"/>
      <c r="Y526" s="881"/>
      <c r="Z526" s="881"/>
      <c r="AA526" s="881"/>
      <c r="AB526" s="881"/>
      <c r="AC526" s="881"/>
      <c r="AD526" s="881"/>
      <c r="AE526" s="881"/>
      <c r="AF526" s="881"/>
      <c r="AG526" s="881"/>
      <c r="AH526" s="881"/>
      <c r="AI526" s="881"/>
      <c r="AJ526" s="881"/>
      <c r="AK526" s="881"/>
      <c r="AL526" s="881"/>
      <c r="AM526" s="881"/>
      <c r="AN526" s="881"/>
      <c r="AO526" s="881"/>
      <c r="AP526" s="881"/>
      <c r="AQ526" s="881"/>
      <c r="AR526" s="881"/>
      <c r="AS526" s="881"/>
      <c r="AT526" s="881"/>
      <c r="AU526" s="881"/>
      <c r="AV526" s="881"/>
      <c r="AW526" s="881"/>
      <c r="AX526" s="881"/>
      <c r="AY526" s="881"/>
      <c r="AZ526" s="881"/>
      <c r="BA526" s="881"/>
      <c r="BB526" s="881"/>
      <c r="BC526" s="881"/>
      <c r="BD526" s="881"/>
      <c r="BE526" s="881"/>
      <c r="BF526" s="881"/>
      <c r="BG526" s="881"/>
      <c r="BH526" s="881"/>
      <c r="BI526" s="881"/>
      <c r="BJ526" s="881"/>
      <c r="BK526" s="881"/>
      <c r="BL526" s="881"/>
      <c r="BM526" s="881"/>
      <c r="BN526" s="881"/>
      <c r="BO526" s="881"/>
      <c r="BP526" s="881"/>
      <c r="BQ526" s="881"/>
      <c r="BR526" s="881"/>
      <c r="BS526" s="881"/>
      <c r="BT526" s="881"/>
      <c r="BU526" s="881"/>
      <c r="BV526" s="881"/>
      <c r="BW526" s="881"/>
      <c r="BX526" s="881"/>
      <c r="BY526" s="881"/>
      <c r="BZ526" s="881"/>
      <c r="CA526" s="881"/>
      <c r="CB526" s="881"/>
      <c r="CC526" s="881"/>
      <c r="CD526" s="881"/>
      <c r="CE526" s="881"/>
      <c r="CF526" s="881"/>
      <c r="CG526" s="881"/>
      <c r="CH526" s="881"/>
      <c r="CI526" s="881"/>
      <c r="CJ526" s="881"/>
      <c r="CK526" s="881"/>
      <c r="CL526" s="881"/>
      <c r="CM526" s="881"/>
      <c r="CN526" s="881"/>
      <c r="CO526" s="881"/>
      <c r="CP526" s="884" t="s">
        <v>2063</v>
      </c>
      <c r="CQ526" s="881"/>
      <c r="CR526" s="881"/>
      <c r="CS526" s="881"/>
      <c r="CT526" s="881"/>
      <c r="CU526" s="885"/>
      <c r="CV526" s="881"/>
      <c r="CW526" s="136"/>
      <c r="DB526" s="886"/>
      <c r="DC526" s="887"/>
    </row>
    <row r="527" spans="1:107" x14ac:dyDescent="0.25">
      <c r="A527" s="1039">
        <f t="shared" ref="A527" si="3032">A539</f>
        <v>40</v>
      </c>
      <c r="B527" s="870">
        <v>1</v>
      </c>
      <c r="C527" s="1039" t="str">
        <f>Proponentes!B509</f>
        <v>SECURITAS COLOMBIA S.A.</v>
      </c>
      <c r="D527" s="726"/>
      <c r="E527" s="871"/>
      <c r="F527" s="872">
        <v>20036397801</v>
      </c>
      <c r="G527" s="873" t="str">
        <f t="shared" ref="G527" si="3033">IF(F527&lt;&gt;"",IF(F527=$DV$3,"CUMPLE","RECHAZADO"),"")</f>
        <v>CUMPLE</v>
      </c>
      <c r="H527" s="874" t="s">
        <v>1538</v>
      </c>
      <c r="I527" s="880">
        <v>17687702642</v>
      </c>
      <c r="J527" s="208">
        <v>336066350</v>
      </c>
      <c r="K527" s="173">
        <f t="shared" ref="K527:K538" si="3034">ROUND((I527*0.019),0)</f>
        <v>336066350</v>
      </c>
      <c r="L527" s="724" t="e">
        <f t="shared" ref="L527:L538" si="3035">1-I527/DF510</f>
        <v>#DIV/0!</v>
      </c>
      <c r="M527" s="175" t="e">
        <f t="shared" ref="M527:M538" si="3036">DF510/DN510</f>
        <v>#DIV/0!</v>
      </c>
      <c r="N527" s="176" t="e">
        <f t="shared" ref="N527:N538" si="3037">M527*0.019</f>
        <v>#DIV/0!</v>
      </c>
      <c r="O527" s="177" t="e">
        <f t="shared" ref="O527:O538" si="3038">(M527+N527)</f>
        <v>#DIV/0!</v>
      </c>
      <c r="P527" s="178" t="str">
        <f>IF(H527&lt;&gt;"",IF(J527=K527,IF(H527="SI",IF(AND(I527&lt;=$DF$3,I527&gt;=($DF$3*0.9)),"CUMPLE","NO CUMPLE"),IF(I527=$DF$3,"CUMPLE","NO CUMPLE")),"NO CUMPLE"),"")</f>
        <v>CUMPLE</v>
      </c>
      <c r="Q527" s="725">
        <f t="shared" ref="Q527:Q538" si="3039">DN510</f>
        <v>0</v>
      </c>
      <c r="R527" s="180">
        <f t="shared" ref="R527" si="3040">IF(F527&lt;&gt;"",IF(G527="CUMPLE",IF(P527="CUMPLE",(I527+J527),""),"RECHAZADO"),"")</f>
        <v>18023768992</v>
      </c>
      <c r="S527" s="180">
        <f t="shared" ref="S527" si="3041">IF(F527&lt;&gt;"",IF(G527="CUMPLE",IF(P527="CUMPLE",I527,""),"RECHAZADO"),"")</f>
        <v>17687702642</v>
      </c>
      <c r="T527" s="209"/>
      <c r="U527" s="209"/>
      <c r="V527" s="871"/>
      <c r="W527" s="874">
        <v>1973726.52</v>
      </c>
      <c r="X527" s="876">
        <v>2737558.68</v>
      </c>
      <c r="Y527" s="184">
        <f>ROUND(W527*$DP$3,0)</f>
        <v>144082036</v>
      </c>
      <c r="Z527" s="184">
        <f t="shared" si="2802"/>
        <v>2737559</v>
      </c>
      <c r="AA527" s="1044">
        <f t="shared" ref="AA527" si="3042">$AA$16</f>
        <v>100189.4</v>
      </c>
      <c r="AB527" s="185" t="str">
        <f>IF(W527&lt;&gt;"",IF((Y527/$DP$3)/$DN$3&lt;=$AA$20,"CUMPLE","RECHAZADO"),"")</f>
        <v>CUMPLE</v>
      </c>
      <c r="AC527" s="186">
        <f t="shared" ref="AC527:AC538" si="3043">Y527+Z527</f>
        <v>146819595</v>
      </c>
      <c r="AD527" s="186">
        <f t="shared" ref="AD527:AD538" si="3044">Y527</f>
        <v>144082036</v>
      </c>
      <c r="AE527" s="209"/>
      <c r="AF527" s="874">
        <v>242145.45</v>
      </c>
      <c r="AG527" s="184">
        <f>ROUND(AF527*$DQ$3,0)</f>
        <v>5327200</v>
      </c>
      <c r="AH527" s="1044">
        <f t="shared" ref="AH527" si="3045">$AH$16</f>
        <v>301987.21999999997</v>
      </c>
      <c r="AI527" s="185" t="str">
        <f>IF(AF527&lt;&gt;"",IF(AG527/$DQ$3&lt;=$AH$20,"CUMPLE","RECHAZADO"),"")</f>
        <v>CUMPLE</v>
      </c>
      <c r="AJ527" s="209"/>
      <c r="AK527" s="874">
        <v>198860.92</v>
      </c>
      <c r="AL527" s="184">
        <f>ROUND(AK527*$DR$3,0)</f>
        <v>14516847</v>
      </c>
      <c r="AM527" s="1044">
        <f t="shared" ref="AM527" si="3046">$AM$16</f>
        <v>240934</v>
      </c>
      <c r="AN527" s="185" t="str">
        <f>IF(AK527&lt;&gt;"",IF(AL527/$DR$3&lt;=$AM$20,"CUMPLE","RECHAZADO"),"")</f>
        <v>CUMPLE</v>
      </c>
      <c r="AO527" s="209"/>
      <c r="AP527" s="874"/>
      <c r="AQ527" s="184">
        <f>ROUND(AP527*$DS$3,0)</f>
        <v>0</v>
      </c>
      <c r="AR527" s="1044">
        <f t="shared" ref="AR527" si="3047">$AR$16</f>
        <v>316072.26</v>
      </c>
      <c r="AS527" s="185" t="str">
        <f>IF(AP527&lt;&gt;"",IF(AQ527/$DR$3&lt;=$AR$20,"CUMPLE","RECHAZADO"),"")</f>
        <v/>
      </c>
      <c r="AT527" s="185"/>
      <c r="AU527" s="194">
        <f t="shared" ref="AU527:AU538" si="3048">AG527+AL527+AQ527</f>
        <v>19844047</v>
      </c>
      <c r="AV527" s="874">
        <v>377036.89</v>
      </c>
      <c r="AW527" s="877">
        <f t="shared" ref="AW527:AW538" si="3049">ROUND((AG527+AL527+AQ527)*19%,0)</f>
        <v>3770369</v>
      </c>
      <c r="AX527" s="877">
        <f t="shared" ref="AX527:AX538" si="3050">ROUND((AG527+AL527+AQ527)*$AV$16,0)</f>
        <v>23614416</v>
      </c>
      <c r="AY527" s="877" t="str">
        <f t="shared" ref="AY527:AY529" si="3051">IF(AV527&lt;&gt;"",IF(AI527="CUMPLE",IF(AN527="CUMPLE","CUMPLE","NO CUMPLE"),"NO CUMPLE")," ")</f>
        <v>CUMPLE</v>
      </c>
      <c r="AZ527" s="871"/>
      <c r="BA527" s="874">
        <v>9946120.0399999991</v>
      </c>
      <c r="BB527" s="184">
        <f>ROUND(BA527*$DQ$3,0)</f>
        <v>218814641</v>
      </c>
      <c r="BC527" s="184">
        <f t="shared" ref="BC527" si="3052">$BC$3</f>
        <v>339892784</v>
      </c>
      <c r="BD527" s="185" t="str">
        <f t="shared" ref="BD527" si="3053">IF(BA527&lt;&gt;"",IF(BB527&lt;=BC527,"CUMPLE","RECHAZADO"),"")</f>
        <v>CUMPLE</v>
      </c>
      <c r="BE527" s="209"/>
      <c r="BF527" s="874">
        <v>5790940.8300000001</v>
      </c>
      <c r="BG527" s="184">
        <f>ROUND(BF527*$DR$3,0)</f>
        <v>422738681</v>
      </c>
      <c r="BH527" s="184">
        <f t="shared" ref="BH527" si="3054">$BH$3</f>
        <v>1059638654</v>
      </c>
      <c r="BI527" s="185" t="str">
        <f t="shared" ref="BI527:BI538" si="3055">IF(BF527&lt;&gt;"",IF(BG527&lt;=BH527,"CUMPLE","RECHAZADO"),"")</f>
        <v>CUMPLE</v>
      </c>
      <c r="BJ527" s="209"/>
      <c r="BK527" s="874"/>
      <c r="BL527" s="184">
        <f>ROUND(BK527*$DS$3,0)</f>
        <v>0</v>
      </c>
      <c r="BM527" s="1044">
        <f t="shared" ref="BM527" si="3056">$BM$16</f>
        <v>74539289</v>
      </c>
      <c r="BN527" s="185" t="str">
        <f>IF(BK527&lt;&gt;"",IF((BL527/$DR$3)/$DN$3&lt;=$BM$20,"CUMPLE","RECHAZADO"),"")</f>
        <v/>
      </c>
      <c r="BO527" s="878"/>
      <c r="BP527" s="194">
        <f t="shared" ref="BP527:BP538" si="3057">BB527+BG527+BL527</f>
        <v>641553322</v>
      </c>
      <c r="BQ527" s="874">
        <v>12189513.109999999</v>
      </c>
      <c r="BR527" s="877">
        <f t="shared" ref="BR527:BR538" si="3058">ROUND((BB527+BG527+BL527)*19%,0)</f>
        <v>121895131</v>
      </c>
      <c r="BS527" s="877">
        <f t="shared" ref="BS527:BS538" si="3059">ROUND((BB527+BG527+BL527)*$AV$16,0)</f>
        <v>763448453</v>
      </c>
      <c r="BT527" s="877" t="str">
        <f t="shared" ref="BT527:BT529" si="3060">IF(BQ527&lt;&gt;"",IF(BD527="CUMPLE",IF(BI527="CUMPLE","CUMPLE","NO CUMPLE"),"NO CUMPLE")," ")</f>
        <v>CUMPLE</v>
      </c>
      <c r="BU527" s="871"/>
      <c r="BV527" s="874">
        <v>161569986</v>
      </c>
      <c r="BW527" s="874">
        <v>3069830</v>
      </c>
      <c r="BX527" s="194">
        <f t="shared" ref="BX527:BX538" si="3061">ROUND((BV527*10%)*19%,0)</f>
        <v>3069830</v>
      </c>
      <c r="BY527" s="194" t="str">
        <f>IF(BV527&lt;&gt;"",IF(AND(BV527/$DN$3&lt;=$BY$15,BV527/$DN$3&gt;=$BY$16),"CUMPLE","RECHAZADO"),"")</f>
        <v>RECHAZADO</v>
      </c>
      <c r="BZ527" s="194">
        <f t="shared" ref="BZ527:BZ538" si="3062">BV527</f>
        <v>161569986</v>
      </c>
      <c r="CA527" s="194">
        <f t="shared" ref="CA527:CA538" si="3063">BZ527+BX527</f>
        <v>164639816</v>
      </c>
      <c r="CB527" s="871"/>
      <c r="CC527" s="874"/>
      <c r="CD527" s="874"/>
      <c r="CE527" s="194">
        <f t="shared" ref="CE527:CE538" si="3064">ROUND((CC527*10%)*19%,0)</f>
        <v>0</v>
      </c>
      <c r="CF527" s="194" t="str">
        <f>IF(CC527&lt;&gt;"",IF(AND(CC527/$DN$3&lt;=$CF$15,CC527/$DS$3&gt;=$CF$16),"CUMPLE","RECHAZADO"),"")</f>
        <v/>
      </c>
      <c r="CG527" s="194">
        <f t="shared" ref="CG527:CG538" si="3065">CC527</f>
        <v>0</v>
      </c>
      <c r="CH527" s="194">
        <f t="shared" ref="CH527:CH538" si="3066">CG527+CE527</f>
        <v>0</v>
      </c>
      <c r="CI527" s="194"/>
      <c r="CJ527" s="232">
        <f t="shared" ref="CJ527:CJ538" si="3067">R527</f>
        <v>18023768992</v>
      </c>
      <c r="CK527" s="197">
        <f t="shared" ref="CK527:CK538" si="3068">AC527+AX527+BS527+CA527+CH527</f>
        <v>1098522280</v>
      </c>
      <c r="CL527" s="232">
        <f t="shared" ref="CL527" si="3069">IF(CJ527="RECHAZADO","RECHAZADO",IF(CJ527&lt;&gt;"",CJ527+CK527,""))</f>
        <v>19122291272</v>
      </c>
      <c r="CM527" s="871"/>
      <c r="CN527" s="200">
        <f t="shared" ref="CN527:CN538" si="3070">S527</f>
        <v>17687702642</v>
      </c>
      <c r="CO527" s="200">
        <f t="shared" ref="CO527:CO538" si="3071">AD527+AU527+BP527+BZ527+CG527</f>
        <v>967049391</v>
      </c>
      <c r="CP527" s="200">
        <f t="shared" ref="CP527" si="3072">IF(CN527="RECHAZADO","RECHAZADO",IF(CN527&lt;&gt;"",CN527+CO527,""))</f>
        <v>18654752033</v>
      </c>
      <c r="CQ527" s="871"/>
      <c r="CR527" s="194">
        <f t="shared" si="2834"/>
        <v>18023768992</v>
      </c>
      <c r="CS527" s="194">
        <f>(W527*$DP$3)+X527+(AF527*$DQ$3)+(AK527*$DR$3)+(AP527*$DS$3)+AV527+(BA527*$DQ$3)+(BF527*$DR$3)+(BK527*$DS$3)+BQ527+BV527+BW527+CC527+CD527</f>
        <v>985423329.17000008</v>
      </c>
      <c r="CT527" s="200">
        <f t="shared" ref="CT527:CT538" si="3073">CR527+CS527</f>
        <v>19009192321.169998</v>
      </c>
      <c r="CU527" s="874">
        <v>19009192321.169998</v>
      </c>
      <c r="CV527" s="200" t="str">
        <f t="shared" ref="CV527" si="3074">IF(CU527&lt;&gt;"",IF(CT527=CU527,"OK","REVISAR"),"")</f>
        <v>OK</v>
      </c>
      <c r="CW527" s="136"/>
      <c r="DB527" s="879" t="str">
        <f t="shared" ref="DB527" si="3075">IF(F527&lt;&gt;"",IF(G527="CUMPLE",IF(P527="CUMPLE",IF(AB527="CUMPLE",IF(AY527="CUMPLE",IF(BT527="CUMPLE",IF(BY527="CUMPLE","HABILITADO","RECHAZADO"),"RECHAZADO"),"RECHAZADO"),"RECHAZADO"),"RECHAZADO"),"RECHAZADO"),"")</f>
        <v>RECHAZADO</v>
      </c>
      <c r="DC527" s="487"/>
    </row>
    <row r="528" spans="1:107" x14ac:dyDescent="0.25">
      <c r="A528" s="1039"/>
      <c r="B528" s="870">
        <v>2</v>
      </c>
      <c r="C528" s="1039"/>
      <c r="D528" s="726"/>
      <c r="E528" s="871"/>
      <c r="F528" s="872">
        <v>17613055238</v>
      </c>
      <c r="G528" s="873" t="str">
        <f t="shared" ref="G528" si="3076">IF(F528&lt;&gt;"",IF(F528=$DV$4,"CUMPLE","RECHAZADO"),"")</f>
        <v>CUMPLE</v>
      </c>
      <c r="H528" s="874" t="s">
        <v>1538</v>
      </c>
      <c r="I528" s="880">
        <v>15808937886</v>
      </c>
      <c r="J528" s="208">
        <v>300369820</v>
      </c>
      <c r="K528" s="173">
        <f t="shared" si="3034"/>
        <v>300369820</v>
      </c>
      <c r="L528" s="724" t="e">
        <f t="shared" si="3035"/>
        <v>#DIV/0!</v>
      </c>
      <c r="M528" s="175" t="e">
        <f t="shared" si="3036"/>
        <v>#DIV/0!</v>
      </c>
      <c r="N528" s="176" t="e">
        <f t="shared" si="3037"/>
        <v>#DIV/0!</v>
      </c>
      <c r="O528" s="177" t="e">
        <f t="shared" si="3038"/>
        <v>#DIV/0!</v>
      </c>
      <c r="P528" s="178" t="str">
        <f>IF(H528&lt;&gt;"",IF(J528=K528,IF(H528="SI",IF(AND(I528&lt;=$DF$4,I528&gt;=($DF$4*0.9)),"CUMPLE","NO CUMPLE"),IF(I528=$DF$4,"CUMPLE","NO CUMPLE")),"NO CUMPLE"),"")</f>
        <v>CUMPLE</v>
      </c>
      <c r="Q528" s="725">
        <f t="shared" si="3039"/>
        <v>0</v>
      </c>
      <c r="R528" s="180">
        <f t="shared" si="2839"/>
        <v>16109307706</v>
      </c>
      <c r="S528" s="180">
        <f t="shared" si="2801"/>
        <v>15808937886</v>
      </c>
      <c r="T528" s="209"/>
      <c r="U528" s="209"/>
      <c r="V528" s="871"/>
      <c r="W528" s="874">
        <v>1995204.13</v>
      </c>
      <c r="X528" s="876">
        <v>2009170.56</v>
      </c>
      <c r="Y528" s="184">
        <f>ROUND(W528*$DP$4,0)</f>
        <v>105745819</v>
      </c>
      <c r="Z528" s="184">
        <f t="shared" si="2802"/>
        <v>2009171</v>
      </c>
      <c r="AA528" s="1044"/>
      <c r="AB528" s="185" t="str">
        <f>IF(W528&lt;&gt;"",IF((Y528/$DP$4)/$DN$4&lt;=$AA$20,"CUMPLE","RECHAZADO"),"")</f>
        <v>CUMPLE</v>
      </c>
      <c r="AC528" s="186">
        <f t="shared" si="3043"/>
        <v>107754990</v>
      </c>
      <c r="AD528" s="186">
        <f t="shared" si="3044"/>
        <v>105745819</v>
      </c>
      <c r="AE528" s="209"/>
      <c r="AF528" s="874">
        <v>238072.48</v>
      </c>
      <c r="AG528" s="184">
        <f>ROUND(AF528*$DQ$4,0)</f>
        <v>1190362</v>
      </c>
      <c r="AH528" s="1044"/>
      <c r="AI528" s="185" t="str">
        <f>IF(AF528&lt;&gt;"",IF(AG528/$DQ$4&lt;=$AH$20,"CUMPLE","RECHAZADO"),"")</f>
        <v>CUMPLE</v>
      </c>
      <c r="AJ528" s="209"/>
      <c r="AK528" s="874">
        <v>191058.86</v>
      </c>
      <c r="AL528" s="184">
        <f>ROUND(AK528*$DR$4,0)</f>
        <v>10126120</v>
      </c>
      <c r="AM528" s="1044"/>
      <c r="AN528" s="185" t="str">
        <f>IF(AK528&lt;&gt;"",IF(AL528/$DR$4&lt;=$AM$20,"CUMPLE","RECHAZADO"),"")</f>
        <v>CUMPLE</v>
      </c>
      <c r="AO528" s="209"/>
      <c r="AP528" s="874"/>
      <c r="AQ528" s="184">
        <f>ROUND(AP528*$DS$4,0)</f>
        <v>0</v>
      </c>
      <c r="AR528" s="1044"/>
      <c r="AS528" s="185" t="str">
        <f>IF(AP528&lt;&gt;"",IF(AQ528/$DR$4&lt;=$AR$20,"CUMPLE","RECHAZADO"),"")</f>
        <v/>
      </c>
      <c r="AT528" s="185"/>
      <c r="AU528" s="194">
        <f t="shared" si="3048"/>
        <v>11316482</v>
      </c>
      <c r="AV528" s="874">
        <v>215013.16</v>
      </c>
      <c r="AW528" s="877">
        <f t="shared" si="3049"/>
        <v>2150132</v>
      </c>
      <c r="AX528" s="877">
        <f t="shared" si="3050"/>
        <v>13466614</v>
      </c>
      <c r="AY528" s="877" t="str">
        <f t="shared" si="3051"/>
        <v>CUMPLE</v>
      </c>
      <c r="AZ528" s="871"/>
      <c r="BA528" s="874">
        <v>11995510.039999999</v>
      </c>
      <c r="BB528" s="184">
        <f>ROUND(BA528*$DQ$4,0)</f>
        <v>59977550</v>
      </c>
      <c r="BC528" s="184">
        <f t="shared" ref="BC528" si="3077">$BC$4</f>
        <v>92828885</v>
      </c>
      <c r="BD528" s="185" t="str">
        <f t="shared" si="2814"/>
        <v>CUMPLE</v>
      </c>
      <c r="BE528" s="209"/>
      <c r="BF528" s="874">
        <v>7840330.8300000001</v>
      </c>
      <c r="BG528" s="184">
        <f>ROUND(BF528*$DR$4,0)</f>
        <v>415537534</v>
      </c>
      <c r="BH528" s="184">
        <f t="shared" ref="BH528" si="3078">$BH$4</f>
        <v>924495218</v>
      </c>
      <c r="BI528" s="185" t="str">
        <f t="shared" si="3055"/>
        <v>CUMPLE</v>
      </c>
      <c r="BJ528" s="209"/>
      <c r="BK528" s="874"/>
      <c r="BL528" s="184">
        <f>ROUND(BK528*$DS$4,0)</f>
        <v>0</v>
      </c>
      <c r="BM528" s="1044"/>
      <c r="BN528" s="185" t="str">
        <f>IF(BK528&lt;&gt;"",IF((BL528/$DR$4)/$DN$4&lt;=$BM$20,"CUMPLE","RECHAZADO"),"")</f>
        <v/>
      </c>
      <c r="BO528" s="878"/>
      <c r="BP528" s="194">
        <f t="shared" si="3057"/>
        <v>475515084</v>
      </c>
      <c r="BQ528" s="874">
        <v>9034786.5999999996</v>
      </c>
      <c r="BR528" s="877">
        <f t="shared" si="3058"/>
        <v>90347866</v>
      </c>
      <c r="BS528" s="877">
        <f t="shared" si="3059"/>
        <v>565862950</v>
      </c>
      <c r="BT528" s="877" t="str">
        <f t="shared" si="3060"/>
        <v>CUMPLE</v>
      </c>
      <c r="BU528" s="871"/>
      <c r="BV528" s="874">
        <v>161569986</v>
      </c>
      <c r="BW528" s="874">
        <v>3069830</v>
      </c>
      <c r="BX528" s="194">
        <f t="shared" si="3061"/>
        <v>3069830</v>
      </c>
      <c r="BY528" s="194" t="str">
        <f>IF(BV528&lt;&gt;"",IF(AND(BV528/$DN$4&lt;=$BY$15,BV528/$DN$4&gt;=$BY$16),"CUMPLE","RECHAZADO"),"")</f>
        <v>RECHAZADO</v>
      </c>
      <c r="BZ528" s="194">
        <f t="shared" si="3062"/>
        <v>161569986</v>
      </c>
      <c r="CA528" s="194">
        <f t="shared" si="3063"/>
        <v>164639816</v>
      </c>
      <c r="CB528" s="871"/>
      <c r="CC528" s="874"/>
      <c r="CD528" s="874"/>
      <c r="CE528" s="194">
        <f t="shared" si="3064"/>
        <v>0</v>
      </c>
      <c r="CF528" s="194" t="str">
        <f>IF(CC528&lt;&gt;"",IF(AND(CC528/$DN$4&lt;=$CF$15,CC528/$DS$4&gt;=$CF$16),"CUMPLE","RECHAZADO"),"")</f>
        <v/>
      </c>
      <c r="CG528" s="194">
        <f t="shared" si="3065"/>
        <v>0</v>
      </c>
      <c r="CH528" s="194">
        <f t="shared" si="3066"/>
        <v>0</v>
      </c>
      <c r="CI528" s="194"/>
      <c r="CJ528" s="232">
        <f t="shared" si="3067"/>
        <v>16109307706</v>
      </c>
      <c r="CK528" s="197">
        <f t="shared" si="3068"/>
        <v>851724370</v>
      </c>
      <c r="CL528" s="232">
        <f t="shared" si="2830"/>
        <v>16961032076</v>
      </c>
      <c r="CM528" s="871"/>
      <c r="CN528" s="200">
        <f t="shared" si="3070"/>
        <v>15808937886</v>
      </c>
      <c r="CO528" s="200">
        <f t="shared" si="3071"/>
        <v>754147371</v>
      </c>
      <c r="CP528" s="200">
        <f t="shared" si="2833"/>
        <v>16563085257</v>
      </c>
      <c r="CQ528" s="871"/>
      <c r="CR528" s="194">
        <f t="shared" si="2834"/>
        <v>16109307706</v>
      </c>
      <c r="CS528" s="194">
        <f>(W528*$DP$4)+X528+(AF528*$DQ$4)+(AK528*$DR$4)+(AP528*$DS$4)+AV528+(BA528*$DQ$4)+(BF528*$DR$4)+(BK528*$DS$4)+BQ528+BV528+BW528+CC528+CD528</f>
        <v>768476171.38</v>
      </c>
      <c r="CT528" s="200">
        <f t="shared" si="3073"/>
        <v>16877783877.379999</v>
      </c>
      <c r="CU528" s="874">
        <v>16877783877.379999</v>
      </c>
      <c r="CV528" s="200" t="str">
        <f t="shared" si="2836"/>
        <v>OK</v>
      </c>
      <c r="CW528" s="136"/>
      <c r="DB528" s="879" t="str">
        <f t="shared" si="2837"/>
        <v>RECHAZADO</v>
      </c>
      <c r="DC528" s="487"/>
    </row>
    <row r="529" spans="1:107" hidden="1" x14ac:dyDescent="0.25">
      <c r="A529" s="1041"/>
      <c r="B529" s="167">
        <v>3</v>
      </c>
      <c r="C529" s="1043"/>
      <c r="D529" s="220"/>
      <c r="E529" s="156"/>
      <c r="F529" s="168"/>
      <c r="G529" s="169" t="str">
        <f t="shared" ref="G529" si="3079">IF(F529&lt;&gt;"",IF(F529=$DV$5,"CUMPLE","RECHAZADO"),"")</f>
        <v/>
      </c>
      <c r="H529" s="170"/>
      <c r="I529" s="221"/>
      <c r="J529" s="172"/>
      <c r="K529" s="827">
        <f t="shared" si="3034"/>
        <v>0</v>
      </c>
      <c r="L529" s="174" t="e">
        <f t="shared" si="3035"/>
        <v>#DIV/0!</v>
      </c>
      <c r="M529" s="175" t="e">
        <f t="shared" si="3036"/>
        <v>#DIV/0!</v>
      </c>
      <c r="N529" s="176" t="e">
        <f t="shared" si="3037"/>
        <v>#DIV/0!</v>
      </c>
      <c r="O529" s="177" t="e">
        <f t="shared" si="3038"/>
        <v>#DIV/0!</v>
      </c>
      <c r="P529" s="179" t="str">
        <f>IF(H529&lt;&gt;"",IF(J529=K529,IF(H529="SI",IF(AND(I529&lt;=$DF$5,I529&gt;=($DF$5*0.9)),"CUMPLE","NO CUMPLE"),IF(I529=$DF$5,"CUMPLE","NO CUMPLE")),"NO CUMPLE"),"")</f>
        <v/>
      </c>
      <c r="Q529" s="179">
        <f t="shared" si="3039"/>
        <v>0</v>
      </c>
      <c r="R529" s="828" t="str">
        <f t="shared" si="2839"/>
        <v/>
      </c>
      <c r="S529" s="828" t="str">
        <f t="shared" si="2801"/>
        <v/>
      </c>
      <c r="T529" s="181"/>
      <c r="U529" s="182"/>
      <c r="V529" s="155"/>
      <c r="W529" s="170"/>
      <c r="X529" s="183"/>
      <c r="Y529" s="829">
        <f>ROUND(W529*$DP$5,0)</f>
        <v>0</v>
      </c>
      <c r="Z529" s="829">
        <f t="shared" si="2802"/>
        <v>0</v>
      </c>
      <c r="AA529" s="1045"/>
      <c r="AB529" s="244" t="str">
        <f>IF(W529&lt;&gt;"",IF((Y529/$DP$5)/$DN$5&lt;=$AA$20,"CUMPLE","RECHAZADO"),"")</f>
        <v/>
      </c>
      <c r="AC529" s="830">
        <f t="shared" si="3043"/>
        <v>0</v>
      </c>
      <c r="AD529" s="830">
        <f t="shared" si="3044"/>
        <v>0</v>
      </c>
      <c r="AE529" s="181"/>
      <c r="AF529" s="170"/>
      <c r="AG529" s="829">
        <f>ROUND(AF529*$DQ$5,0)</f>
        <v>0</v>
      </c>
      <c r="AH529" s="1045"/>
      <c r="AI529" s="244" t="str">
        <f>IF(AF529&lt;&gt;"",IF(AG529/$DQ$5&lt;=$AH$20,"CUMPLE","RECHAZADO"),"")</f>
        <v/>
      </c>
      <c r="AJ529" s="181"/>
      <c r="AK529" s="170"/>
      <c r="AL529" s="829">
        <f>ROUND(AK529*$DR$5,0)</f>
        <v>0</v>
      </c>
      <c r="AM529" s="1045"/>
      <c r="AN529" s="244" t="str">
        <f>IF(AK529&lt;&gt;"",IF(AL529/$DR$5&lt;=$AM$20,"CUMPLE","RECHAZADO"),"")</f>
        <v/>
      </c>
      <c r="AO529" s="181"/>
      <c r="AP529" s="170"/>
      <c r="AQ529" s="829">
        <f>ROUND(AP529*$DS$5,0)</f>
        <v>0</v>
      </c>
      <c r="AR529" s="1045"/>
      <c r="AS529" s="244" t="str">
        <f>IF(AP529&lt;&gt;"",IF(AQ529/$DR$5&lt;=$AR$20,"CUMPLE","RECHAZADO"),"")</f>
        <v/>
      </c>
      <c r="AT529" s="187"/>
      <c r="AU529" s="831">
        <f t="shared" si="3048"/>
        <v>0</v>
      </c>
      <c r="AV529" s="170"/>
      <c r="AW529" s="832">
        <f t="shared" si="3049"/>
        <v>0</v>
      </c>
      <c r="AX529" s="832">
        <f t="shared" si="3050"/>
        <v>0</v>
      </c>
      <c r="AY529" s="832" t="str">
        <f t="shared" si="3051"/>
        <v xml:space="preserve"> </v>
      </c>
      <c r="AZ529" s="155"/>
      <c r="BA529" s="170"/>
      <c r="BB529" s="829">
        <f>ROUND(BA529*$DQ$5,0)</f>
        <v>0</v>
      </c>
      <c r="BC529" s="834">
        <f t="shared" ref="BC529" si="3080">$BC$5</f>
        <v>123465503</v>
      </c>
      <c r="BD529" s="729" t="str">
        <f t="shared" si="2814"/>
        <v/>
      </c>
      <c r="BE529" s="181"/>
      <c r="BF529" s="170"/>
      <c r="BG529" s="829">
        <f>ROUND(BF529*$DR$5,0)</f>
        <v>0</v>
      </c>
      <c r="BH529" s="829">
        <f t="shared" ref="BH529" si="3081">$BH$5</f>
        <v>1325724320</v>
      </c>
      <c r="BI529" s="729" t="str">
        <f t="shared" si="3055"/>
        <v/>
      </c>
      <c r="BJ529" s="181"/>
      <c r="BK529" s="170"/>
      <c r="BL529" s="829">
        <f>ROUND(BK529*$DS$5,0)</f>
        <v>0</v>
      </c>
      <c r="BM529" s="1045"/>
      <c r="BN529" s="244" t="str">
        <f>IF(BK529&lt;&gt;"",IF((BL529/$DR$5)/$DN$5&lt;=$BM$20,"CUMPLE","RECHAZADO"),"")</f>
        <v/>
      </c>
      <c r="BO529" s="193"/>
      <c r="BP529" s="831">
        <f t="shared" si="3057"/>
        <v>0</v>
      </c>
      <c r="BQ529" s="170"/>
      <c r="BR529" s="832">
        <f t="shared" si="3058"/>
        <v>0</v>
      </c>
      <c r="BS529" s="832">
        <f t="shared" si="3059"/>
        <v>0</v>
      </c>
      <c r="BT529" s="832" t="str">
        <f t="shared" si="3060"/>
        <v xml:space="preserve"> </v>
      </c>
      <c r="BU529" s="155"/>
      <c r="BV529" s="170"/>
      <c r="BW529" s="170"/>
      <c r="BX529" s="835">
        <f t="shared" si="3061"/>
        <v>0</v>
      </c>
      <c r="BY529" s="835" t="str">
        <f>IF(BV529&lt;&gt;"",IF(AND(BV529/$DN$5&lt;=$BY$15,BV529/$DN$5&gt;=$BY$16),"CUMPLE","RECHAZADO"),"")</f>
        <v/>
      </c>
      <c r="BZ529" s="835">
        <f t="shared" si="3062"/>
        <v>0</v>
      </c>
      <c r="CA529" s="835">
        <f t="shared" si="3063"/>
        <v>0</v>
      </c>
      <c r="CB529" s="155"/>
      <c r="CC529" s="170"/>
      <c r="CD529" s="170"/>
      <c r="CE529" s="835">
        <f t="shared" si="3064"/>
        <v>0</v>
      </c>
      <c r="CF529" s="835" t="str">
        <f>IF(CC529&lt;&gt;"",IF(AND(CC529/$DN$5&lt;=$CF$15,CC529/$DS$5&gt;=$CF$16),"CUMPLE","RECHAZADO"),"")</f>
        <v/>
      </c>
      <c r="CG529" s="835">
        <f t="shared" si="3065"/>
        <v>0</v>
      </c>
      <c r="CH529" s="835">
        <f t="shared" si="3066"/>
        <v>0</v>
      </c>
      <c r="CI529" s="195"/>
      <c r="CJ529" s="86" t="str">
        <f t="shared" si="3067"/>
        <v/>
      </c>
      <c r="CK529" s="836">
        <f t="shared" si="3068"/>
        <v>0</v>
      </c>
      <c r="CL529" s="837" t="str">
        <f t="shared" si="2830"/>
        <v/>
      </c>
      <c r="CM529" s="155"/>
      <c r="CN529" s="838" t="str">
        <f t="shared" si="3070"/>
        <v/>
      </c>
      <c r="CO529" s="839">
        <f t="shared" si="3071"/>
        <v>0</v>
      </c>
      <c r="CP529" s="840" t="str">
        <f t="shared" si="2833"/>
        <v/>
      </c>
      <c r="CQ529" s="156"/>
      <c r="CR529" s="841">
        <f t="shared" si="2834"/>
        <v>0</v>
      </c>
      <c r="CS529" s="835">
        <f>(W529*$DP$5)+X529+(AF529*$DQ$5)+(AK529*$DR$5)+(AP529*$DS$5)+AV529+(BA529*$DQ$5)+(BF529*$DR$5)+(BK529*$DS$5)+BQ529+BV529+BW529+CC529+CD529</f>
        <v>0</v>
      </c>
      <c r="CT529" s="840">
        <f t="shared" si="3073"/>
        <v>0</v>
      </c>
      <c r="CU529" s="842"/>
      <c r="CV529" s="840" t="str">
        <f t="shared" si="2836"/>
        <v/>
      </c>
      <c r="DB529" s="843" t="str">
        <f t="shared" si="2837"/>
        <v/>
      </c>
      <c r="DC529" s="844"/>
    </row>
    <row r="530" spans="1:107" hidden="1" x14ac:dyDescent="0.25">
      <c r="A530" s="1046"/>
      <c r="B530" s="870">
        <v>4</v>
      </c>
      <c r="C530" s="1043"/>
      <c r="D530" s="220"/>
      <c r="E530" s="156"/>
      <c r="F530" s="207"/>
      <c r="G530" s="169" t="str">
        <f t="shared" ref="G530" si="3082">IF(F530&lt;&gt;"",IF(F530=$DV$6,"CUMPLE","RECHAZADO"),"")</f>
        <v/>
      </c>
      <c r="H530" s="170"/>
      <c r="I530" s="216"/>
      <c r="J530" s="208"/>
      <c r="K530" s="173">
        <f t="shared" si="3034"/>
        <v>0</v>
      </c>
      <c r="L530" s="174" t="e">
        <f t="shared" si="3035"/>
        <v>#DIV/0!</v>
      </c>
      <c r="M530" s="175" t="e">
        <f t="shared" si="3036"/>
        <v>#DIV/0!</v>
      </c>
      <c r="N530" s="176" t="e">
        <f t="shared" si="3037"/>
        <v>#DIV/0!</v>
      </c>
      <c r="O530" s="177" t="e">
        <f t="shared" si="3038"/>
        <v>#DIV/0!</v>
      </c>
      <c r="P530" s="178" t="str">
        <f>IF(H530&lt;&gt;"",IF(J530=K530,IF(H530="SI",IF(AND(I530&lt;=$DF$6,I530&gt;=($DF$6*0.9)),"CUMPLE","NO CUMPLE"),IF(I530=$DF$6,"CUMPLE","NO CUMPLE")),"NO CUMPLE"),"")</f>
        <v/>
      </c>
      <c r="Q530" s="179">
        <f t="shared" si="3039"/>
        <v>0</v>
      </c>
      <c r="R530" s="180" t="str">
        <f t="shared" si="2839"/>
        <v/>
      </c>
      <c r="S530" s="180" t="str">
        <f t="shared" si="2801"/>
        <v/>
      </c>
      <c r="T530" s="209"/>
      <c r="U530" s="210"/>
      <c r="V530" s="155"/>
      <c r="W530" s="211"/>
      <c r="X530" s="212"/>
      <c r="Y530" s="184">
        <f>ROUND(W530*$DP$6,0)</f>
        <v>0</v>
      </c>
      <c r="Z530" s="184">
        <f t="shared" si="2802"/>
        <v>0</v>
      </c>
      <c r="AA530" s="1045"/>
      <c r="AB530" s="185" t="str">
        <f>IF(W530&lt;&gt;"",IF((Y530/$DP$6)/$DN$6&lt;=$AA$20,"CUMPLE","RECHAZADO"),"")</f>
        <v/>
      </c>
      <c r="AC530" s="186">
        <f t="shared" si="3043"/>
        <v>0</v>
      </c>
      <c r="AD530" s="186">
        <f t="shared" si="3044"/>
        <v>0</v>
      </c>
      <c r="AE530" s="209"/>
      <c r="AF530" s="211"/>
      <c r="AG530" s="184">
        <f>ROUND(AF530*$DQ$6,0)</f>
        <v>0</v>
      </c>
      <c r="AH530" s="1045"/>
      <c r="AI530" s="185" t="str">
        <f>IF(AF530&lt;&gt;"",IF(AG530/$DQ$6&lt;=$AH$20,"CUMPLE","RECHAZADO"),"")</f>
        <v/>
      </c>
      <c r="AJ530" s="209"/>
      <c r="AK530" s="211"/>
      <c r="AL530" s="184">
        <f>ROUND(AK530*$DR$6,0)</f>
        <v>0</v>
      </c>
      <c r="AM530" s="1045"/>
      <c r="AN530" s="185" t="str">
        <f>IF(AK530&lt;&gt;"",IF(AL530/$DR$6&lt;=$AM$20,"CUMPLE","RECHAZADO"),"")</f>
        <v/>
      </c>
      <c r="AO530" s="209"/>
      <c r="AP530" s="211"/>
      <c r="AQ530" s="184">
        <f>ROUND(AP530*$DS$6,0)</f>
        <v>0</v>
      </c>
      <c r="AR530" s="1045"/>
      <c r="AS530" s="185" t="str">
        <f>IF(AP530&lt;&gt;"",IF(AQ530/$DR$6&lt;=$AR$20,"CUMPLE","RECHAZADO"),"")</f>
        <v/>
      </c>
      <c r="AT530" s="213"/>
      <c r="AU530" s="188">
        <f t="shared" si="3048"/>
        <v>0</v>
      </c>
      <c r="AV530" s="170"/>
      <c r="AW530" s="189">
        <f t="shared" si="3049"/>
        <v>0</v>
      </c>
      <c r="AX530" s="189">
        <f t="shared" si="3050"/>
        <v>0</v>
      </c>
      <c r="AY530" s="189" t="str">
        <f>IF(AV530&lt;&gt;"",IF(AN530="CUMPLE","CUMPLE","NO CUMPLE"),"")</f>
        <v/>
      </c>
      <c r="AZ530" s="155"/>
      <c r="BA530" s="211"/>
      <c r="BB530" s="184">
        <f>ROUND(BA530*$DQ$6,0)</f>
        <v>0</v>
      </c>
      <c r="BC530" s="191">
        <f t="shared" ref="BC530" si="3083">$BC$6</f>
        <v>599037720</v>
      </c>
      <c r="BD530" s="192" t="str">
        <f t="shared" si="2814"/>
        <v/>
      </c>
      <c r="BE530" s="209"/>
      <c r="BF530" s="211"/>
      <c r="BG530" s="184">
        <f>ROUND(BF530*$DR$6,0)</f>
        <v>0</v>
      </c>
      <c r="BH530" s="184">
        <f t="shared" ref="BH530" si="3084">$BH$6</f>
        <v>1500854400</v>
      </c>
      <c r="BI530" s="192" t="str">
        <f t="shared" si="3055"/>
        <v/>
      </c>
      <c r="BJ530" s="209"/>
      <c r="BK530" s="211"/>
      <c r="BL530" s="184">
        <f>ROUND(BK530*$DS$6,0)</f>
        <v>0</v>
      </c>
      <c r="BM530" s="1045"/>
      <c r="BN530" s="185" t="str">
        <f>IF(BK530&lt;&gt;"",IF((BL530/$DR$6)/$DN$6&lt;=$BM$20,"CUMPLE","RECHAZADO"),"")</f>
        <v/>
      </c>
      <c r="BO530" s="214"/>
      <c r="BP530" s="188">
        <f t="shared" si="3057"/>
        <v>0</v>
      </c>
      <c r="BQ530" s="170"/>
      <c r="BR530" s="189">
        <f t="shared" si="3058"/>
        <v>0</v>
      </c>
      <c r="BS530" s="189">
        <f t="shared" si="3059"/>
        <v>0</v>
      </c>
      <c r="BT530" s="189" t="str">
        <f>IF(BQ530&lt;&gt;"",IF(BI530="CUMPLE","CUMPLE","NO CUMPLE"),"")</f>
        <v/>
      </c>
      <c r="BU530" s="155"/>
      <c r="BV530" s="170"/>
      <c r="BW530" s="170"/>
      <c r="BX530" s="194">
        <f t="shared" si="3061"/>
        <v>0</v>
      </c>
      <c r="BY530" s="194" t="str">
        <f>IF(BV530&lt;&gt;"",IF(AND(BV530/$DN$6&lt;=$BY$15,BV530/$DN$6&gt;=$BY$16),"CUMPLE","RECHAZADO"),"")</f>
        <v/>
      </c>
      <c r="BZ530" s="194">
        <f t="shared" si="3062"/>
        <v>0</v>
      </c>
      <c r="CA530" s="194">
        <f t="shared" si="3063"/>
        <v>0</v>
      </c>
      <c r="CB530" s="155"/>
      <c r="CC530" s="170"/>
      <c r="CD530" s="170"/>
      <c r="CE530" s="194">
        <f t="shared" si="3064"/>
        <v>0</v>
      </c>
      <c r="CF530" s="194" t="str">
        <f>IF(CC530&lt;&gt;"",IF(AND(CC530/$DN$6&lt;=$CF$15,CC530/$DS$6&gt;=$CF$16),"CUMPLE","RECHAZADO"),"")</f>
        <v/>
      </c>
      <c r="CG530" s="194">
        <f t="shared" si="3065"/>
        <v>0</v>
      </c>
      <c r="CH530" s="194">
        <f t="shared" si="3066"/>
        <v>0</v>
      </c>
      <c r="CI530" s="215"/>
      <c r="CJ530" s="196" t="str">
        <f t="shared" si="3067"/>
        <v/>
      </c>
      <c r="CK530" s="197">
        <f t="shared" si="3068"/>
        <v>0</v>
      </c>
      <c r="CL530" s="198" t="str">
        <f t="shared" si="2830"/>
        <v/>
      </c>
      <c r="CM530" s="155"/>
      <c r="CN530" s="199" t="str">
        <f t="shared" si="3070"/>
        <v/>
      </c>
      <c r="CO530" s="200">
        <f t="shared" si="3071"/>
        <v>0</v>
      </c>
      <c r="CP530" s="201" t="str">
        <f t="shared" si="2833"/>
        <v/>
      </c>
      <c r="CQ530" s="156"/>
      <c r="CR530" s="202">
        <f t="shared" si="2834"/>
        <v>0</v>
      </c>
      <c r="CS530" s="194">
        <f>(W530*$DP$6)+X530+(AF530*$DQ$6)+(AK530*$DR$6)+(AP530*$DS$6)+AV530+(BA530*$DQ$6)+(BF530*$DR$6)+(BK530*$DS$6)+BQ530+BV530+BW530+CC530+CD530</f>
        <v>0</v>
      </c>
      <c r="CT530" s="201">
        <f t="shared" si="3073"/>
        <v>0</v>
      </c>
      <c r="CU530" s="203"/>
      <c r="CV530" s="201" t="str">
        <f t="shared" si="2836"/>
        <v/>
      </c>
      <c r="DB530" s="204" t="str">
        <f t="shared" si="2837"/>
        <v/>
      </c>
      <c r="DC530" s="206"/>
    </row>
    <row r="531" spans="1:107" hidden="1" x14ac:dyDescent="0.25">
      <c r="A531" s="1046"/>
      <c r="B531" s="870">
        <v>5</v>
      </c>
      <c r="C531" s="1043"/>
      <c r="D531" s="220"/>
      <c r="E531" s="156"/>
      <c r="F531" s="207"/>
      <c r="G531" s="169" t="str">
        <f t="shared" ref="G531" si="3085">IF(F531&lt;&gt;"",IF(F531=$DV$7,"CUMPLE","RECHAZADO"),"")</f>
        <v/>
      </c>
      <c r="H531" s="170"/>
      <c r="I531" s="216"/>
      <c r="J531" s="208"/>
      <c r="K531" s="173">
        <f t="shared" si="3034"/>
        <v>0</v>
      </c>
      <c r="L531" s="174" t="e">
        <f t="shared" si="3035"/>
        <v>#DIV/0!</v>
      </c>
      <c r="M531" s="175" t="e">
        <f t="shared" si="3036"/>
        <v>#DIV/0!</v>
      </c>
      <c r="N531" s="176" t="e">
        <f t="shared" si="3037"/>
        <v>#DIV/0!</v>
      </c>
      <c r="O531" s="177" t="e">
        <f t="shared" si="3038"/>
        <v>#DIV/0!</v>
      </c>
      <c r="P531" s="178" t="str">
        <f>IF(H531&lt;&gt;"",IF(J531=K531,IF(H531="SI",IF(AND(I531&lt;=$DF$7,I531&gt;=($DF$7*0.9)),"CUMPLE","NO CUMPLE"),IF(I531=$DF$7,"CUMPLE","NO CUMPLE")),"NO CUMPLE"),"")</f>
        <v/>
      </c>
      <c r="Q531" s="179">
        <f t="shared" si="3039"/>
        <v>0</v>
      </c>
      <c r="R531" s="180" t="str">
        <f t="shared" si="2839"/>
        <v/>
      </c>
      <c r="S531" s="180" t="str">
        <f t="shared" si="2801"/>
        <v/>
      </c>
      <c r="T531" s="209"/>
      <c r="U531" s="210"/>
      <c r="V531" s="155"/>
      <c r="W531" s="211"/>
      <c r="X531" s="212"/>
      <c r="Y531" s="184">
        <f>ROUND(W531*$DP$7,0)</f>
        <v>0</v>
      </c>
      <c r="Z531" s="184">
        <f t="shared" si="2802"/>
        <v>0</v>
      </c>
      <c r="AA531" s="1045"/>
      <c r="AB531" s="185" t="str">
        <f>IF(W531&lt;&gt;"",IF((Y531/$DP$7)/$DN$7&lt;=$AA$20,"CUMPLE","RECHAZADO"),"")</f>
        <v/>
      </c>
      <c r="AC531" s="186">
        <f t="shared" si="3043"/>
        <v>0</v>
      </c>
      <c r="AD531" s="186">
        <f t="shared" si="3044"/>
        <v>0</v>
      </c>
      <c r="AE531" s="209"/>
      <c r="AF531" s="211"/>
      <c r="AG531" s="184">
        <f>ROUND(AF531*$DQ$7,0)</f>
        <v>0</v>
      </c>
      <c r="AH531" s="1045"/>
      <c r="AI531" s="185" t="str">
        <f>IF(AF531&lt;&gt;"",IF(AG531/$DQ$7&lt;=$AH$20,"CUMPLE","RECHAZADO"),"")</f>
        <v/>
      </c>
      <c r="AJ531" s="209"/>
      <c r="AK531" s="211"/>
      <c r="AL531" s="184">
        <f>ROUND(AK531*$DR$7,0)</f>
        <v>0</v>
      </c>
      <c r="AM531" s="1045"/>
      <c r="AN531" s="185" t="str">
        <f>IF(AK531&lt;&gt;"",IF(AL531/$DR$7&lt;=$AM$20,"CUMPLE","RECHAZADO"),"")</f>
        <v/>
      </c>
      <c r="AO531" s="209"/>
      <c r="AP531" s="211"/>
      <c r="AQ531" s="184">
        <f>ROUND(AP531*$DS$7,0)</f>
        <v>0</v>
      </c>
      <c r="AR531" s="1045"/>
      <c r="AS531" s="185" t="str">
        <f>IF(AP531&lt;&gt;"",IF(AQ531/$DR$7&lt;=$AR$20,"CUMPLE","RECHAZADO"),"")</f>
        <v/>
      </c>
      <c r="AT531" s="213"/>
      <c r="AU531" s="188">
        <f t="shared" si="3048"/>
        <v>0</v>
      </c>
      <c r="AV531" s="170"/>
      <c r="AW531" s="189">
        <f t="shared" si="3049"/>
        <v>0</v>
      </c>
      <c r="AX531" s="189">
        <f t="shared" si="3050"/>
        <v>0</v>
      </c>
      <c r="AY531" s="189" t="str">
        <f>IF(AV531&lt;&gt;"",IF(AI531="CUMPLE",IF(AN531="CUMPLE","CUMPLE","NO CUMPLE"),"NO CUMPLE")," ")</f>
        <v xml:space="preserve"> </v>
      </c>
      <c r="AZ531" s="155"/>
      <c r="BA531" s="211"/>
      <c r="BB531" s="184">
        <f>ROUND(BA531*$DQ$7,0)</f>
        <v>0</v>
      </c>
      <c r="BC531" s="191">
        <f t="shared" ref="BC531" si="3086">$BC$7</f>
        <v>512088380</v>
      </c>
      <c r="BD531" s="192" t="str">
        <f t="shared" si="2814"/>
        <v/>
      </c>
      <c r="BE531" s="209"/>
      <c r="BF531" s="211"/>
      <c r="BG531" s="184">
        <f>ROUND(BF531*$DR$7,0)</f>
        <v>0</v>
      </c>
      <c r="BH531" s="184">
        <f t="shared" ref="BH531" si="3087">$BH$7</f>
        <v>1342093772</v>
      </c>
      <c r="BI531" s="192" t="str">
        <f t="shared" si="3055"/>
        <v/>
      </c>
      <c r="BJ531" s="209"/>
      <c r="BK531" s="211"/>
      <c r="BL531" s="184">
        <f>ROUND(BK531*$DS$7,0)</f>
        <v>0</v>
      </c>
      <c r="BM531" s="1045"/>
      <c r="BN531" s="185" t="str">
        <f>IF(BK531&lt;&gt;"",IF((BL531/$DR$7)/$DN$7&lt;=$BM$20,"CUMPLE","RECHAZADO"),"")</f>
        <v/>
      </c>
      <c r="BO531" s="214"/>
      <c r="BP531" s="188">
        <f t="shared" si="3057"/>
        <v>0</v>
      </c>
      <c r="BQ531" s="170"/>
      <c r="BR531" s="189">
        <f t="shared" si="3058"/>
        <v>0</v>
      </c>
      <c r="BS531" s="189">
        <f t="shared" si="3059"/>
        <v>0</v>
      </c>
      <c r="BT531" s="189" t="str">
        <f>IF(BQ531&lt;&gt;"",IF(BD531="CUMPLE",IF(BI531="CUMPLE","CUMPLE","NO CUMPLE"),"NO CUMPLE")," ")</f>
        <v xml:space="preserve"> </v>
      </c>
      <c r="BU531" s="155"/>
      <c r="BV531" s="170"/>
      <c r="BW531" s="170"/>
      <c r="BX531" s="194">
        <f t="shared" si="3061"/>
        <v>0</v>
      </c>
      <c r="BY531" s="194" t="str">
        <f>IF(BV531&lt;&gt;"",IF(AND(BV531/$DN$7&lt;=$BY$15,BV531/$DN$7&gt;=$BY$16),"CUMPLE","RECHAZADO"),"")</f>
        <v/>
      </c>
      <c r="BZ531" s="194">
        <f t="shared" si="3062"/>
        <v>0</v>
      </c>
      <c r="CA531" s="194">
        <f t="shared" si="3063"/>
        <v>0</v>
      </c>
      <c r="CB531" s="155"/>
      <c r="CC531" s="170"/>
      <c r="CD531" s="170"/>
      <c r="CE531" s="194">
        <f t="shared" si="3064"/>
        <v>0</v>
      </c>
      <c r="CF531" s="194" t="str">
        <f>IF(CC531&lt;&gt;"",IF(AND(CC531/$DN$7&lt;=$CF$15,CC531/$DS$7&gt;=$CF$16),"CUMPLE","RECHAZADO"),"")</f>
        <v/>
      </c>
      <c r="CG531" s="194">
        <f t="shared" si="3065"/>
        <v>0</v>
      </c>
      <c r="CH531" s="194">
        <f t="shared" si="3066"/>
        <v>0</v>
      </c>
      <c r="CI531" s="215"/>
      <c r="CJ531" s="196" t="str">
        <f t="shared" si="3067"/>
        <v/>
      </c>
      <c r="CK531" s="197">
        <f t="shared" si="3068"/>
        <v>0</v>
      </c>
      <c r="CL531" s="198" t="str">
        <f t="shared" si="2830"/>
        <v/>
      </c>
      <c r="CM531" s="155"/>
      <c r="CN531" s="199" t="str">
        <f t="shared" si="3070"/>
        <v/>
      </c>
      <c r="CO531" s="200">
        <f t="shared" si="3071"/>
        <v>0</v>
      </c>
      <c r="CP531" s="201" t="str">
        <f t="shared" si="2833"/>
        <v/>
      </c>
      <c r="CQ531" s="156"/>
      <c r="CR531" s="202">
        <f t="shared" si="2834"/>
        <v>0</v>
      </c>
      <c r="CS531" s="194">
        <f>(W531*$DP$7)+X531+(AF531*$DQ$7)+(AK531*$DR$7)+(AP531*$DS$7)+AV531+(BA531*$DQ$7)+(BF531*$DR$7)+(BK531*$DS$7)+BQ531+BV531+BW531+CC531+CD531</f>
        <v>0</v>
      </c>
      <c r="CT531" s="201">
        <f t="shared" si="3073"/>
        <v>0</v>
      </c>
      <c r="CU531" s="203"/>
      <c r="CV531" s="201" t="str">
        <f t="shared" si="2836"/>
        <v/>
      </c>
      <c r="DB531" s="204" t="str">
        <f t="shared" si="2837"/>
        <v/>
      </c>
      <c r="DC531" s="206"/>
    </row>
    <row r="532" spans="1:107" hidden="1" x14ac:dyDescent="0.25">
      <c r="A532" s="1046"/>
      <c r="B532" s="870">
        <v>6</v>
      </c>
      <c r="C532" s="1043"/>
      <c r="D532" s="220"/>
      <c r="E532" s="156"/>
      <c r="F532" s="207"/>
      <c r="G532" s="169" t="str">
        <f t="shared" ref="G532" si="3088">IF(F532&lt;&gt;"",IF(F532=$DV$8,"CUMPLE","RECHAZADO"),"")</f>
        <v/>
      </c>
      <c r="H532" s="170"/>
      <c r="I532" s="216"/>
      <c r="J532" s="208"/>
      <c r="K532" s="173">
        <f t="shared" si="3034"/>
        <v>0</v>
      </c>
      <c r="L532" s="174" t="e">
        <f t="shared" si="3035"/>
        <v>#DIV/0!</v>
      </c>
      <c r="M532" s="175" t="e">
        <f t="shared" si="3036"/>
        <v>#DIV/0!</v>
      </c>
      <c r="N532" s="176" t="e">
        <f t="shared" si="3037"/>
        <v>#DIV/0!</v>
      </c>
      <c r="O532" s="177" t="e">
        <f t="shared" si="3038"/>
        <v>#DIV/0!</v>
      </c>
      <c r="P532" s="178" t="str">
        <f>IF(H532&lt;&gt;"",IF(J532=K532,IF(H532="SI",IF(AND(I532&lt;=$DF$8,I532&gt;=($DF$8*0.9)),"CUMPLE","NO CUMPLE"),IF(I532=$DF$8,"CUMPLE","NO CUMPLE")),"NO CUMPLE"),"")</f>
        <v/>
      </c>
      <c r="Q532" s="179">
        <f t="shared" si="3039"/>
        <v>0</v>
      </c>
      <c r="R532" s="180" t="str">
        <f t="shared" si="2839"/>
        <v/>
      </c>
      <c r="S532" s="180" t="str">
        <f t="shared" si="2801"/>
        <v/>
      </c>
      <c r="T532" s="209"/>
      <c r="U532" s="210"/>
      <c r="V532" s="155"/>
      <c r="W532" s="211"/>
      <c r="X532" s="212"/>
      <c r="Y532" s="184">
        <f>ROUND(W532*$DP$8,0)</f>
        <v>0</v>
      </c>
      <c r="Z532" s="184">
        <f t="shared" si="2802"/>
        <v>0</v>
      </c>
      <c r="AA532" s="1045"/>
      <c r="AB532" s="185" t="str">
        <f>IF(W532&lt;&gt;"",IF((Y532/$DP$8)/$DN$8&lt;=$AA$20,"CUMPLE","RECHAZADO"),"")</f>
        <v/>
      </c>
      <c r="AC532" s="186">
        <f t="shared" si="3043"/>
        <v>0</v>
      </c>
      <c r="AD532" s="186">
        <f t="shared" si="3044"/>
        <v>0</v>
      </c>
      <c r="AE532" s="209"/>
      <c r="AF532" s="211"/>
      <c r="AG532" s="184">
        <f>ROUND(AF532*$DQ$8,0)</f>
        <v>0</v>
      </c>
      <c r="AH532" s="1045"/>
      <c r="AI532" s="185" t="str">
        <f>IF(AF532&lt;&gt;"",IF(AG532/$DQ$8&lt;=$AH$20,"CUMPLE","RECHAZADO"),"")</f>
        <v/>
      </c>
      <c r="AJ532" s="209"/>
      <c r="AK532" s="211"/>
      <c r="AL532" s="184">
        <f>ROUND(AK532*$DR$8,0)</f>
        <v>0</v>
      </c>
      <c r="AM532" s="1045"/>
      <c r="AN532" s="185" t="str">
        <f>IF(AK532&lt;&gt;"",IF(AL532/$DR$8&lt;=$AM$20,"CUMPLE","RECHAZADO"),"")</f>
        <v/>
      </c>
      <c r="AO532" s="209"/>
      <c r="AP532" s="211"/>
      <c r="AQ532" s="184">
        <f>ROUND(AP532*$DS$8,0)</f>
        <v>0</v>
      </c>
      <c r="AR532" s="1045"/>
      <c r="AS532" s="185" t="str">
        <f>IF(AP532&lt;&gt;"",IF(AQ532/$DR$8&lt;=$AR$20,"CUMPLE","RECHAZADO"),"")</f>
        <v/>
      </c>
      <c r="AT532" s="213"/>
      <c r="AU532" s="188">
        <f t="shared" si="3048"/>
        <v>0</v>
      </c>
      <c r="AV532" s="170"/>
      <c r="AW532" s="189">
        <f t="shared" si="3049"/>
        <v>0</v>
      </c>
      <c r="AX532" s="189">
        <f t="shared" si="3050"/>
        <v>0</v>
      </c>
      <c r="AY532" s="189" t="str">
        <f>IF(AV532&lt;&gt;"",IF(AN532="CUMPLE","CUMPLE","NO CUMPLE"),"")</f>
        <v/>
      </c>
      <c r="AZ532" s="155"/>
      <c r="BA532" s="211"/>
      <c r="BB532" s="184">
        <f>ROUND(BA532*$DQ$8,0)</f>
        <v>0</v>
      </c>
      <c r="BC532" s="191">
        <f t="shared" ref="BC532" si="3089">$BC$8</f>
        <v>282572794</v>
      </c>
      <c r="BD532" s="192" t="str">
        <f t="shared" si="2814"/>
        <v/>
      </c>
      <c r="BE532" s="209"/>
      <c r="BF532" s="211"/>
      <c r="BG532" s="184">
        <f>ROUND(BF532*$DR$8,0)</f>
        <v>0</v>
      </c>
      <c r="BH532" s="184">
        <f t="shared" ref="BH532" si="3090">$BH$8</f>
        <v>1099881666</v>
      </c>
      <c r="BI532" s="192" t="str">
        <f t="shared" si="3055"/>
        <v/>
      </c>
      <c r="BJ532" s="209"/>
      <c r="BK532" s="211"/>
      <c r="BL532" s="184">
        <f>ROUND(BK532*$DS$8,0)</f>
        <v>0</v>
      </c>
      <c r="BM532" s="1045"/>
      <c r="BN532" s="185" t="str">
        <f>IF(BK532&lt;&gt;"",IF((BL532/$DR$8)/$DN$8&lt;=$BM$20,"CUMPLE","RECHAZADO"),"")</f>
        <v/>
      </c>
      <c r="BO532" s="214"/>
      <c r="BP532" s="188">
        <f t="shared" si="3057"/>
        <v>0</v>
      </c>
      <c r="BQ532" s="170"/>
      <c r="BR532" s="189">
        <f t="shared" si="3058"/>
        <v>0</v>
      </c>
      <c r="BS532" s="189">
        <f t="shared" si="3059"/>
        <v>0</v>
      </c>
      <c r="BT532" s="189" t="str">
        <f>IF(BQ532&lt;&gt;"",IF(BI532="CUMPLE","CUMPLE","NO CUMPLE"),"")</f>
        <v/>
      </c>
      <c r="BU532" s="155"/>
      <c r="BV532" s="170"/>
      <c r="BW532" s="170"/>
      <c r="BX532" s="194">
        <f t="shared" si="3061"/>
        <v>0</v>
      </c>
      <c r="BY532" s="194" t="str">
        <f>IF(BV532&lt;&gt;"",IF(AND(BV532/$DN$8&lt;=$BY$15,BV532/$DN$8&gt;=$BY$16),"CUMPLE","RECHAZADO"),"")</f>
        <v/>
      </c>
      <c r="BZ532" s="194">
        <f t="shared" si="3062"/>
        <v>0</v>
      </c>
      <c r="CA532" s="194">
        <f t="shared" si="3063"/>
        <v>0</v>
      </c>
      <c r="CB532" s="155"/>
      <c r="CC532" s="170"/>
      <c r="CD532" s="170"/>
      <c r="CE532" s="194">
        <f t="shared" si="3064"/>
        <v>0</v>
      </c>
      <c r="CF532" s="194" t="str">
        <f>IF(CC532&lt;&gt;"",IF(AND(CC532/$DN$8&lt;=$CF$15,CC532/$DS$8&gt;=$CF$16),"CUMPLE","RECHAZADO"),"")</f>
        <v/>
      </c>
      <c r="CG532" s="194">
        <f t="shared" si="3065"/>
        <v>0</v>
      </c>
      <c r="CH532" s="194">
        <f t="shared" si="3066"/>
        <v>0</v>
      </c>
      <c r="CI532" s="215"/>
      <c r="CJ532" s="196" t="str">
        <f t="shared" si="3067"/>
        <v/>
      </c>
      <c r="CK532" s="197">
        <f t="shared" si="3068"/>
        <v>0</v>
      </c>
      <c r="CL532" s="198" t="str">
        <f t="shared" si="2830"/>
        <v/>
      </c>
      <c r="CM532" s="155"/>
      <c r="CN532" s="199" t="str">
        <f t="shared" si="3070"/>
        <v/>
      </c>
      <c r="CO532" s="200">
        <f t="shared" si="3071"/>
        <v>0</v>
      </c>
      <c r="CP532" s="201" t="str">
        <f t="shared" si="2833"/>
        <v/>
      </c>
      <c r="CQ532" s="156"/>
      <c r="CR532" s="202">
        <f t="shared" si="2834"/>
        <v>0</v>
      </c>
      <c r="CS532" s="194">
        <f>(W532*$DP$8)+X532+(AF532*$DQ$8)+(AK532*$DR$8)+(AP532*$DS$8)+AV532+(BA532*$DQ$8)+(BF532*$DR$8)+(BK532*$DS$8)+BQ532+BV532+BW532+CC532+CD532</f>
        <v>0</v>
      </c>
      <c r="CT532" s="201">
        <f t="shared" si="3073"/>
        <v>0</v>
      </c>
      <c r="CU532" s="203"/>
      <c r="CV532" s="201" t="str">
        <f t="shared" si="2836"/>
        <v/>
      </c>
      <c r="DB532" s="204" t="str">
        <f t="shared" si="2837"/>
        <v/>
      </c>
      <c r="DC532" s="206"/>
    </row>
    <row r="533" spans="1:107" hidden="1" x14ac:dyDescent="0.25">
      <c r="A533" s="1042"/>
      <c r="B533" s="750">
        <v>7</v>
      </c>
      <c r="C533" s="1043"/>
      <c r="D533" s="220"/>
      <c r="E533" s="156"/>
      <c r="F533" s="751"/>
      <c r="G533" s="752" t="str">
        <f t="shared" ref="G533" si="3091">IF(F533&lt;&gt;"",IF(F533=$DV$9,"CUMPLE","RECHAZADO"),"")</f>
        <v/>
      </c>
      <c r="H533" s="753"/>
      <c r="I533" s="754"/>
      <c r="J533" s="784"/>
      <c r="K533" s="756">
        <f t="shared" si="3034"/>
        <v>0</v>
      </c>
      <c r="L533" s="174" t="e">
        <f t="shared" si="3035"/>
        <v>#DIV/0!</v>
      </c>
      <c r="M533" s="175" t="e">
        <f t="shared" si="3036"/>
        <v>#DIV/0!</v>
      </c>
      <c r="N533" s="176" t="e">
        <f t="shared" si="3037"/>
        <v>#DIV/0!</v>
      </c>
      <c r="O533" s="177" t="e">
        <f t="shared" si="3038"/>
        <v>#DIV/0!</v>
      </c>
      <c r="P533" s="757" t="str">
        <f>IF(H533&lt;&gt;"",IF(J533=K533,IF(H533="SI",IF(AND(I533&lt;=$DF$9,I533&gt;=($DF$9*0.9)),"CUMPLE","NO CUMPLE"),IF(I533=$DF$9,"CUMPLE","NO CUMPLE")),"NO CUMPLE"),"")</f>
        <v/>
      </c>
      <c r="Q533" s="179">
        <f t="shared" si="3039"/>
        <v>0</v>
      </c>
      <c r="R533" s="758" t="str">
        <f t="shared" si="2839"/>
        <v/>
      </c>
      <c r="S533" s="758" t="str">
        <f t="shared" si="2801"/>
        <v/>
      </c>
      <c r="T533" s="759"/>
      <c r="U533" s="760"/>
      <c r="V533" s="155"/>
      <c r="W533" s="761"/>
      <c r="X533" s="762"/>
      <c r="Y533" s="763">
        <f>ROUND(W533*$DP$9,0)</f>
        <v>0</v>
      </c>
      <c r="Z533" s="763">
        <f t="shared" si="2802"/>
        <v>0</v>
      </c>
      <c r="AA533" s="1045"/>
      <c r="AB533" s="764" t="str">
        <f>IF(W533&lt;&gt;"",IF((Y533/$DP$9)/$DN$9&lt;=$AA$20,"CUMPLE","RECHAZADO"),"")</f>
        <v/>
      </c>
      <c r="AC533" s="765">
        <f t="shared" si="3043"/>
        <v>0</v>
      </c>
      <c r="AD533" s="765">
        <f t="shared" si="3044"/>
        <v>0</v>
      </c>
      <c r="AE533" s="759"/>
      <c r="AF533" s="761"/>
      <c r="AG533" s="763">
        <f>ROUND(AF533*$DQ$9,0)</f>
        <v>0</v>
      </c>
      <c r="AH533" s="1045"/>
      <c r="AI533" s="764" t="str">
        <f>IF(AF533&lt;&gt;"",IF(AG533/$DQ$9&lt;=$AH$20,"CUMPLE","RECHAZADO"),"")</f>
        <v/>
      </c>
      <c r="AJ533" s="759"/>
      <c r="AK533" s="761"/>
      <c r="AL533" s="763">
        <f>ROUND(AK533*$DR$9,0)</f>
        <v>0</v>
      </c>
      <c r="AM533" s="1045"/>
      <c r="AN533" s="764" t="str">
        <f>IF(AK533&lt;&gt;"",IF(AL533/$DR$9&lt;=$AM$20,"CUMPLE","RECHAZADO"),"")</f>
        <v/>
      </c>
      <c r="AO533" s="759"/>
      <c r="AP533" s="761"/>
      <c r="AQ533" s="763">
        <f>ROUND(AP533*$DS$9,0)</f>
        <v>0</v>
      </c>
      <c r="AR533" s="1045"/>
      <c r="AS533" s="764" t="str">
        <f>IF(AP533&lt;&gt;"",IF(AQ533/$DR$9&lt;=$AR$20,"CUMPLE","RECHAZADO"),"")</f>
        <v/>
      </c>
      <c r="AT533" s="766"/>
      <c r="AU533" s="767">
        <f t="shared" si="3048"/>
        <v>0</v>
      </c>
      <c r="AV533" s="753"/>
      <c r="AW533" s="768">
        <f t="shared" si="3049"/>
        <v>0</v>
      </c>
      <c r="AX533" s="768">
        <f t="shared" si="3050"/>
        <v>0</v>
      </c>
      <c r="AY533" s="768" t="str">
        <f t="shared" ref="AY533:AY537" si="3092">IF(AV533&lt;&gt;"",IF(AI533="CUMPLE",IF(AN533="CUMPLE","CUMPLE","NO CUMPLE"),"NO CUMPLE")," ")</f>
        <v xml:space="preserve"> </v>
      </c>
      <c r="AZ533" s="155"/>
      <c r="BA533" s="761"/>
      <c r="BB533" s="763">
        <f>ROUND(BA533*$DQ$9,0)</f>
        <v>0</v>
      </c>
      <c r="BC533" s="770">
        <f t="shared" ref="BC533" si="3093">$BC$9</f>
        <v>498219200</v>
      </c>
      <c r="BD533" s="164" t="str">
        <f t="shared" si="2814"/>
        <v/>
      </c>
      <c r="BE533" s="759"/>
      <c r="BF533" s="761"/>
      <c r="BG533" s="763">
        <f>ROUND(BF533*$DR$9,0)</f>
        <v>0</v>
      </c>
      <c r="BH533" s="763">
        <f t="shared" ref="BH533" si="3094">$BH$9</f>
        <v>1243383400</v>
      </c>
      <c r="BI533" s="164" t="str">
        <f t="shared" si="3055"/>
        <v/>
      </c>
      <c r="BJ533" s="759"/>
      <c r="BK533" s="761"/>
      <c r="BL533" s="763">
        <f>ROUND(BK533*$DS$9,0)</f>
        <v>0</v>
      </c>
      <c r="BM533" s="1045"/>
      <c r="BN533" s="764" t="str">
        <f>IF(BK533&lt;&gt;"",IF((BL533/$DR$9)/$DN$9&lt;=$BM$20,"CUMPLE","RECHAZADO"),"")</f>
        <v/>
      </c>
      <c r="BO533" s="771"/>
      <c r="BP533" s="767">
        <f t="shared" si="3057"/>
        <v>0</v>
      </c>
      <c r="BQ533" s="753"/>
      <c r="BR533" s="768">
        <f t="shared" si="3058"/>
        <v>0</v>
      </c>
      <c r="BS533" s="768">
        <f t="shared" si="3059"/>
        <v>0</v>
      </c>
      <c r="BT533" s="768" t="str">
        <f t="shared" ref="BT533:BT537" si="3095">IF(BQ533&lt;&gt;"",IF(BD533="CUMPLE",IF(BI533="CUMPLE","CUMPLE","NO CUMPLE"),"NO CUMPLE")," ")</f>
        <v xml:space="preserve"> </v>
      </c>
      <c r="BU533" s="155"/>
      <c r="BV533" s="753"/>
      <c r="BW533" s="753"/>
      <c r="BX533" s="772">
        <f t="shared" si="3061"/>
        <v>0</v>
      </c>
      <c r="BY533" s="772" t="str">
        <f>IF(BV533&lt;&gt;"",IF(AND(BV533/$DN$9&lt;=$BY$15,BV533/$DN$9&gt;=$BY$16),"CUMPLE","RECHAZADO"),"")</f>
        <v/>
      </c>
      <c r="BZ533" s="772">
        <f t="shared" si="3062"/>
        <v>0</v>
      </c>
      <c r="CA533" s="772">
        <f t="shared" si="3063"/>
        <v>0</v>
      </c>
      <c r="CB533" s="155"/>
      <c r="CC533" s="753"/>
      <c r="CD533" s="753"/>
      <c r="CE533" s="772">
        <f t="shared" si="3064"/>
        <v>0</v>
      </c>
      <c r="CF533" s="772" t="str">
        <f>IF(CC533&lt;&gt;"",IF(AND(CC533/$DN$9&lt;=$CF$15,CC533/$DS$9&gt;=$CF$16),"CUMPLE","RECHAZADO"),"")</f>
        <v/>
      </c>
      <c r="CG533" s="772">
        <f t="shared" si="3065"/>
        <v>0</v>
      </c>
      <c r="CH533" s="772">
        <f t="shared" si="3066"/>
        <v>0</v>
      </c>
      <c r="CI533" s="773"/>
      <c r="CJ533" s="774" t="str">
        <f t="shared" si="3067"/>
        <v/>
      </c>
      <c r="CK533" s="775">
        <f t="shared" si="3068"/>
        <v>0</v>
      </c>
      <c r="CL533" s="776" t="str">
        <f t="shared" si="2830"/>
        <v/>
      </c>
      <c r="CM533" s="155"/>
      <c r="CN533" s="777" t="str">
        <f t="shared" si="3070"/>
        <v/>
      </c>
      <c r="CO533" s="778">
        <f t="shared" si="3071"/>
        <v>0</v>
      </c>
      <c r="CP533" s="779" t="str">
        <f t="shared" si="2833"/>
        <v/>
      </c>
      <c r="CQ533" s="156"/>
      <c r="CR533" s="780">
        <f t="shared" si="2834"/>
        <v>0</v>
      </c>
      <c r="CS533" s="772">
        <f>(W533*$DP$9)+X533+(AF533*$DQ$9)+(AK533*$DR$9)+(AP533*$DS$9)+AV533+(BA533*$DQ$9)+(BF533*$DR$9)+(BK533*$DS$9)+BQ533+BV533+BW533+CC533+CD533</f>
        <v>0</v>
      </c>
      <c r="CT533" s="779">
        <f t="shared" si="3073"/>
        <v>0</v>
      </c>
      <c r="CU533" s="781"/>
      <c r="CV533" s="779" t="str">
        <f t="shared" si="2836"/>
        <v/>
      </c>
      <c r="DB533" s="782" t="str">
        <f t="shared" si="2837"/>
        <v/>
      </c>
      <c r="DC533" s="783"/>
    </row>
    <row r="534" spans="1:107" x14ac:dyDescent="0.25">
      <c r="A534" s="1039"/>
      <c r="B534" s="870">
        <v>8</v>
      </c>
      <c r="C534" s="1039"/>
      <c r="D534" s="726"/>
      <c r="E534" s="871"/>
      <c r="F534" s="872">
        <v>19803878581</v>
      </c>
      <c r="G534" s="873" t="str">
        <f t="shared" ref="G534" si="3096">IF(F534&lt;&gt;"",IF(F534=$DV$10,"CUMPLE","RECHAZADO"),"")</f>
        <v>CUMPLE</v>
      </c>
      <c r="H534" s="874" t="s">
        <v>1538</v>
      </c>
      <c r="I534" s="880">
        <v>17651295988</v>
      </c>
      <c r="J534" s="208">
        <v>335374624</v>
      </c>
      <c r="K534" s="173">
        <f t="shared" si="3034"/>
        <v>335374624</v>
      </c>
      <c r="L534" s="724" t="e">
        <f t="shared" si="3035"/>
        <v>#DIV/0!</v>
      </c>
      <c r="M534" s="175" t="e">
        <f t="shared" si="3036"/>
        <v>#DIV/0!</v>
      </c>
      <c r="N534" s="176" t="e">
        <f t="shared" si="3037"/>
        <v>#DIV/0!</v>
      </c>
      <c r="O534" s="177" t="e">
        <f t="shared" si="3038"/>
        <v>#DIV/0!</v>
      </c>
      <c r="P534" s="178" t="str">
        <f>IF(H534&lt;&gt;"",IF(J534=K534,IF(H534="SI",IF(AND(I534&lt;=$DF$10,I534&gt;=($DF$10*0.9)),"CUMPLE","NO CUMPLE"),IF(I534=$DF$10,"CUMPLE","NO CUMPLE")),"NO CUMPLE"),"")</f>
        <v>CUMPLE</v>
      </c>
      <c r="Q534" s="725">
        <f t="shared" si="3039"/>
        <v>0</v>
      </c>
      <c r="R534" s="180">
        <f t="shared" si="2839"/>
        <v>17986670612</v>
      </c>
      <c r="S534" s="180">
        <f t="shared" si="2801"/>
        <v>17651295988</v>
      </c>
      <c r="T534" s="209"/>
      <c r="U534" s="209"/>
      <c r="V534" s="871"/>
      <c r="W534" s="874">
        <v>1799897.26</v>
      </c>
      <c r="X534" s="876">
        <v>2222873.12</v>
      </c>
      <c r="Y534" s="184">
        <f>ROUND(W534*$DP$10,0)</f>
        <v>116993322</v>
      </c>
      <c r="Z534" s="184">
        <f t="shared" si="2802"/>
        <v>2222873</v>
      </c>
      <c r="AA534" s="1044"/>
      <c r="AB534" s="185" t="str">
        <f>IF(W534&lt;&gt;"",IF((Y534/$DP$10)/$DN$10&lt;=$AA$20,"CUMPLE","RECHAZADO"),"")</f>
        <v>CUMPLE</v>
      </c>
      <c r="AC534" s="186">
        <f t="shared" si="3043"/>
        <v>119216195</v>
      </c>
      <c r="AD534" s="186">
        <f t="shared" si="3044"/>
        <v>116993322</v>
      </c>
      <c r="AE534" s="209"/>
      <c r="AF534" s="874">
        <v>243448.87</v>
      </c>
      <c r="AG534" s="184">
        <f>ROUND(AF534*$DQ$10,0)</f>
        <v>3164835</v>
      </c>
      <c r="AH534" s="1044"/>
      <c r="AI534" s="185" t="str">
        <f>IF(AF534&lt;&gt;"",IF(AG534/$DQ$10&lt;=$AH$20,"CUMPLE","RECHAZADO"),"")</f>
        <v>CUMPLE</v>
      </c>
      <c r="AJ534" s="209"/>
      <c r="AK534" s="874">
        <v>190582.45</v>
      </c>
      <c r="AL534" s="184">
        <f>ROUND(AK534*$DR$10,0)</f>
        <v>12387859</v>
      </c>
      <c r="AM534" s="1044"/>
      <c r="AN534" s="185" t="str">
        <f>IF(AK534&lt;&gt;"",IF(AL534/$DR$10&lt;=$AM$20,"CUMPLE","RECHAZADO"),"")</f>
        <v>CUMPLE</v>
      </c>
      <c r="AO534" s="209"/>
      <c r="AP534" s="874"/>
      <c r="AQ534" s="184">
        <f>ROUND(AP534*$DS$10,0)</f>
        <v>0</v>
      </c>
      <c r="AR534" s="1044"/>
      <c r="AS534" s="185" t="str">
        <f>IF(AP534&lt;&gt;"",IF(AQ534/$DR$10&lt;=$AR$20,"CUMPLE","RECHAZADO"),"")</f>
        <v/>
      </c>
      <c r="AT534" s="185"/>
      <c r="AU534" s="194">
        <f t="shared" si="3048"/>
        <v>15552694</v>
      </c>
      <c r="AV534" s="874">
        <v>295501.2</v>
      </c>
      <c r="AW534" s="877">
        <f t="shared" si="3049"/>
        <v>2955012</v>
      </c>
      <c r="AX534" s="877">
        <f t="shared" si="3050"/>
        <v>18507706</v>
      </c>
      <c r="AY534" s="877" t="str">
        <f t="shared" si="3092"/>
        <v>CUMPLE</v>
      </c>
      <c r="AZ534" s="871"/>
      <c r="BA534" s="874">
        <v>9946120.0399999991</v>
      </c>
      <c r="BB534" s="184">
        <f>ROUND(BA534*$DQ$10,0)</f>
        <v>129299561</v>
      </c>
      <c r="BC534" s="184">
        <f t="shared" ref="BC534" si="3097">$BC$10</f>
        <v>220195976</v>
      </c>
      <c r="BD534" s="185" t="str">
        <f t="shared" si="2814"/>
        <v>CUMPLE</v>
      </c>
      <c r="BE534" s="209"/>
      <c r="BF534" s="874">
        <v>5790940.8300000001</v>
      </c>
      <c r="BG534" s="184">
        <f>ROUND(BF534*$DR$10,0)</f>
        <v>376411154</v>
      </c>
      <c r="BH534" s="184">
        <f t="shared" ref="BH534" si="3098">$BH$10</f>
        <v>1034415590</v>
      </c>
      <c r="BI534" s="185" t="str">
        <f t="shared" si="3055"/>
        <v>CUMPLE</v>
      </c>
      <c r="BJ534" s="209"/>
      <c r="BK534" s="874"/>
      <c r="BL534" s="184">
        <f>ROUND(BK534*$DS$10,0)</f>
        <v>0</v>
      </c>
      <c r="BM534" s="1044"/>
      <c r="BN534" s="185" t="str">
        <f>IF(BK534&lt;&gt;"",IF((BL534/$DR$10)/$DN$10&lt;=$BM$20,"CUMPLE","RECHAZADO"),"")</f>
        <v/>
      </c>
      <c r="BO534" s="878"/>
      <c r="BP534" s="194">
        <f t="shared" si="3057"/>
        <v>505710715</v>
      </c>
      <c r="BQ534" s="874">
        <v>9608503.5700000003</v>
      </c>
      <c r="BR534" s="877">
        <f t="shared" si="3058"/>
        <v>96085036</v>
      </c>
      <c r="BS534" s="877">
        <f t="shared" si="3059"/>
        <v>601795751</v>
      </c>
      <c r="BT534" s="877" t="str">
        <f t="shared" si="3095"/>
        <v>CUMPLE</v>
      </c>
      <c r="BU534" s="871"/>
      <c r="BV534" s="874">
        <v>161310645</v>
      </c>
      <c r="BW534" s="874">
        <v>3064902</v>
      </c>
      <c r="BX534" s="194">
        <f t="shared" si="3061"/>
        <v>3064902</v>
      </c>
      <c r="BY534" s="194" t="str">
        <f>IF(BV534&lt;&gt;"",IF(AND(BV534/$DN$10&lt;=$BY$15,BV534/$DN$10&gt;=$BY$16),"CUMPLE","RECHAZADO"),"")</f>
        <v>RECHAZADO</v>
      </c>
      <c r="BZ534" s="194">
        <f t="shared" si="3062"/>
        <v>161310645</v>
      </c>
      <c r="CA534" s="194">
        <f t="shared" si="3063"/>
        <v>164375547</v>
      </c>
      <c r="CB534" s="871"/>
      <c r="CC534" s="874"/>
      <c r="CD534" s="874"/>
      <c r="CE534" s="194">
        <f t="shared" si="3064"/>
        <v>0</v>
      </c>
      <c r="CF534" s="194" t="str">
        <f>IF(CC534&lt;&gt;"",IF(AND(CC534/$DN$10&lt;=$CF$15,CC534/$DS$10&gt;=$CF$16),"CUMPLE","RECHAZADO"),"")</f>
        <v/>
      </c>
      <c r="CG534" s="194">
        <f t="shared" si="3065"/>
        <v>0</v>
      </c>
      <c r="CH534" s="194">
        <f t="shared" si="3066"/>
        <v>0</v>
      </c>
      <c r="CI534" s="194"/>
      <c r="CJ534" s="232">
        <f t="shared" si="3067"/>
        <v>17986670612</v>
      </c>
      <c r="CK534" s="197">
        <f t="shared" si="3068"/>
        <v>903895199</v>
      </c>
      <c r="CL534" s="232">
        <f t="shared" si="2830"/>
        <v>18890565811</v>
      </c>
      <c r="CM534" s="871"/>
      <c r="CN534" s="200">
        <f t="shared" si="3070"/>
        <v>17651295988</v>
      </c>
      <c r="CO534" s="200">
        <f t="shared" si="3071"/>
        <v>799567376</v>
      </c>
      <c r="CP534" s="200">
        <f t="shared" si="2833"/>
        <v>18450863364</v>
      </c>
      <c r="CQ534" s="871"/>
      <c r="CR534" s="194">
        <f t="shared" si="2834"/>
        <v>17986670612</v>
      </c>
      <c r="CS534" s="194">
        <f>(W534*$DP$10)+X534+(AF534*$DQ$10)+(AK534*$DR$10)+(AP534*$DS$10)+AV534+(BA534*$DQ$10)+(BF534*$DR$10)+(BK534*$DS$10)+BQ534+BV534+BW534+CC534+CD534</f>
        <v>814759155.82000005</v>
      </c>
      <c r="CT534" s="200">
        <f t="shared" si="3073"/>
        <v>18801429767.82</v>
      </c>
      <c r="CU534" s="874">
        <v>18801429767.82</v>
      </c>
      <c r="CV534" s="200" t="str">
        <f t="shared" si="2836"/>
        <v>OK</v>
      </c>
      <c r="CW534" s="136"/>
      <c r="DB534" s="879" t="str">
        <f t="shared" si="2837"/>
        <v>RECHAZADO</v>
      </c>
      <c r="DC534" s="487"/>
    </row>
    <row r="535" spans="1:107" hidden="1" x14ac:dyDescent="0.25">
      <c r="A535" s="1041"/>
      <c r="B535" s="167">
        <v>9</v>
      </c>
      <c r="C535" s="1043"/>
      <c r="D535" s="220"/>
      <c r="E535" s="156"/>
      <c r="F535" s="168"/>
      <c r="G535" s="169" t="str">
        <f t="shared" ref="G535" si="3099">IF(F535&lt;&gt;"",IF(F535=$DV$11,"CUMPLE","RECHAZADO"),"")</f>
        <v/>
      </c>
      <c r="H535" s="170"/>
      <c r="I535" s="221"/>
      <c r="J535" s="172"/>
      <c r="K535" s="827">
        <f t="shared" si="3034"/>
        <v>0</v>
      </c>
      <c r="L535" s="174" t="e">
        <f t="shared" si="3035"/>
        <v>#DIV/0!</v>
      </c>
      <c r="M535" s="175" t="e">
        <f t="shared" si="3036"/>
        <v>#DIV/0!</v>
      </c>
      <c r="N535" s="176" t="e">
        <f t="shared" si="3037"/>
        <v>#DIV/0!</v>
      </c>
      <c r="O535" s="177" t="e">
        <f t="shared" si="3038"/>
        <v>#DIV/0!</v>
      </c>
      <c r="P535" s="179" t="str">
        <f>IF(H535&lt;&gt;"",IF(J535=K535,IF(H535="SI",IF(AND(I535&lt;=$DF$11,I535&gt;=($DF$11*0.9)),"CUMPLE","NO CUMPLE"),IF(I535=$DF$11,"CUMPLE","NO CUMPLE")),"NO CUMPLE"),"")</f>
        <v/>
      </c>
      <c r="Q535" s="179">
        <f t="shared" si="3039"/>
        <v>0</v>
      </c>
      <c r="R535" s="828" t="str">
        <f t="shared" si="2839"/>
        <v/>
      </c>
      <c r="S535" s="828" t="str">
        <f t="shared" si="2801"/>
        <v/>
      </c>
      <c r="T535" s="181"/>
      <c r="U535" s="182"/>
      <c r="V535" s="155"/>
      <c r="W535" s="170"/>
      <c r="X535" s="183"/>
      <c r="Y535" s="829">
        <f>ROUND(W535*$DP$11,0)</f>
        <v>0</v>
      </c>
      <c r="Z535" s="829">
        <f t="shared" si="2802"/>
        <v>0</v>
      </c>
      <c r="AA535" s="1045"/>
      <c r="AB535" s="244" t="str">
        <f>IF(W535&lt;&gt;"",IF((Y535/$DP$11)/$DN$11&lt;=$AA$20,"CUMPLE","RECHAZADO"),"")</f>
        <v/>
      </c>
      <c r="AC535" s="830">
        <f t="shared" si="3043"/>
        <v>0</v>
      </c>
      <c r="AD535" s="830">
        <f t="shared" si="3044"/>
        <v>0</v>
      </c>
      <c r="AE535" s="181"/>
      <c r="AF535" s="170"/>
      <c r="AG535" s="829">
        <f>ROUND(AF535*$DQ$11,0)</f>
        <v>0</v>
      </c>
      <c r="AH535" s="1045"/>
      <c r="AI535" s="244" t="str">
        <f>IF(AF535&lt;&gt;"",IF(AG535/$DQ$11&lt;=$AH$20,"CUMPLE","RECHAZADO"),"")</f>
        <v/>
      </c>
      <c r="AJ535" s="181"/>
      <c r="AK535" s="170"/>
      <c r="AL535" s="829">
        <f>ROUND(AK535*$DR$11,0)</f>
        <v>0</v>
      </c>
      <c r="AM535" s="1045"/>
      <c r="AN535" s="244" t="str">
        <f>IF(AK535&lt;&gt;"",IF(AL535/$DR$11&lt;=$AM$20,"CUMPLE","RECHAZADO"),"")</f>
        <v/>
      </c>
      <c r="AO535" s="181"/>
      <c r="AP535" s="170"/>
      <c r="AQ535" s="829">
        <f>ROUND(AP535*$DS$11,0)</f>
        <v>0</v>
      </c>
      <c r="AR535" s="1045"/>
      <c r="AS535" s="244" t="str">
        <f>IF(AP535&lt;&gt;"",IF(AQ535/$DR$11&lt;=$AR$20,"CUMPLE","RECHAZADO"),"")</f>
        <v/>
      </c>
      <c r="AT535" s="187"/>
      <c r="AU535" s="831">
        <f t="shared" si="3048"/>
        <v>0</v>
      </c>
      <c r="AV535" s="170"/>
      <c r="AW535" s="832">
        <f t="shared" si="3049"/>
        <v>0</v>
      </c>
      <c r="AX535" s="832">
        <f t="shared" si="3050"/>
        <v>0</v>
      </c>
      <c r="AY535" s="832" t="str">
        <f t="shared" si="3092"/>
        <v xml:space="preserve"> </v>
      </c>
      <c r="AZ535" s="155"/>
      <c r="BA535" s="170"/>
      <c r="BB535" s="829">
        <f>ROUND(BA535*$DQ$11,0)</f>
        <v>0</v>
      </c>
      <c r="BC535" s="834">
        <f t="shared" ref="BC535" si="3100">$BC$11</f>
        <v>334384100</v>
      </c>
      <c r="BD535" s="729" t="str">
        <f t="shared" si="2814"/>
        <v/>
      </c>
      <c r="BE535" s="181"/>
      <c r="BF535" s="170"/>
      <c r="BG535" s="829">
        <f>ROUND(BF535*$DR$11,0)</f>
        <v>0</v>
      </c>
      <c r="BH535" s="829">
        <f t="shared" ref="BH535" si="3101">$BH$11</f>
        <v>1162419824</v>
      </c>
      <c r="BI535" s="729" t="str">
        <f t="shared" si="3055"/>
        <v/>
      </c>
      <c r="BJ535" s="181"/>
      <c r="BK535" s="170"/>
      <c r="BL535" s="829">
        <f>ROUND(BK535*$DS$11,0)</f>
        <v>0</v>
      </c>
      <c r="BM535" s="1045"/>
      <c r="BN535" s="244" t="str">
        <f>IF(BK535&lt;&gt;"",IF((BL535/$DR$11)/$DN$11&lt;=$BM$20,"CUMPLE","RECHAZADO"),"")</f>
        <v/>
      </c>
      <c r="BO535" s="193"/>
      <c r="BP535" s="831">
        <f t="shared" si="3057"/>
        <v>0</v>
      </c>
      <c r="BQ535" s="170"/>
      <c r="BR535" s="832">
        <f t="shared" si="3058"/>
        <v>0</v>
      </c>
      <c r="BS535" s="832">
        <f t="shared" si="3059"/>
        <v>0</v>
      </c>
      <c r="BT535" s="832" t="str">
        <f t="shared" si="3095"/>
        <v xml:space="preserve"> </v>
      </c>
      <c r="BU535" s="155"/>
      <c r="BV535" s="170"/>
      <c r="BW535" s="170"/>
      <c r="BX535" s="835">
        <f t="shared" si="3061"/>
        <v>0</v>
      </c>
      <c r="BY535" s="835" t="str">
        <f>IF(BV535&lt;&gt;"",IF(AND(BV535/$DN$11&lt;=$BY$15,BV535/$DN$11&gt;=$BY$16),"CUMPLE","RECHAZADO"),"")</f>
        <v/>
      </c>
      <c r="BZ535" s="835">
        <f t="shared" si="3062"/>
        <v>0</v>
      </c>
      <c r="CA535" s="835">
        <f t="shared" si="3063"/>
        <v>0</v>
      </c>
      <c r="CB535" s="155"/>
      <c r="CC535" s="170"/>
      <c r="CD535" s="170"/>
      <c r="CE535" s="835">
        <f t="shared" si="3064"/>
        <v>0</v>
      </c>
      <c r="CF535" s="835" t="str">
        <f>IF(CC535&lt;&gt;"",IF(AND(CC535/$DN$11&lt;=$CF$15,CC535/$DS$11&gt;=$CF$16),"CUMPLE","RECHAZADO"),"")</f>
        <v/>
      </c>
      <c r="CG535" s="835">
        <f t="shared" si="3065"/>
        <v>0</v>
      </c>
      <c r="CH535" s="835">
        <f t="shared" si="3066"/>
        <v>0</v>
      </c>
      <c r="CI535" s="195"/>
      <c r="CJ535" s="86" t="str">
        <f t="shared" si="3067"/>
        <v/>
      </c>
      <c r="CK535" s="836">
        <f t="shared" si="3068"/>
        <v>0</v>
      </c>
      <c r="CL535" s="837" t="str">
        <f t="shared" si="2830"/>
        <v/>
      </c>
      <c r="CM535" s="155"/>
      <c r="CN535" s="838" t="str">
        <f t="shared" si="3070"/>
        <v/>
      </c>
      <c r="CO535" s="839">
        <f t="shared" si="3071"/>
        <v>0</v>
      </c>
      <c r="CP535" s="840" t="str">
        <f t="shared" si="2833"/>
        <v/>
      </c>
      <c r="CQ535" s="156"/>
      <c r="CR535" s="841">
        <f t="shared" si="2834"/>
        <v>0</v>
      </c>
      <c r="CS535" s="835">
        <f>(W535*$DP$11)+X535+(AF535*$DQ$11)+(AK535*$DR$11)+(AP535*$DS$11)+AV535+(BA535*$DQ$11)+(BF535*$DR$11)+(BK535*$DS$11)+BQ535+BV535+BW535+CC535+CD535</f>
        <v>0</v>
      </c>
      <c r="CT535" s="840">
        <f t="shared" si="3073"/>
        <v>0</v>
      </c>
      <c r="CU535" s="842"/>
      <c r="CV535" s="840" t="str">
        <f t="shared" si="2836"/>
        <v/>
      </c>
      <c r="DB535" s="843" t="str">
        <f t="shared" si="2837"/>
        <v/>
      </c>
      <c r="DC535" s="844"/>
    </row>
    <row r="536" spans="1:107" hidden="1" x14ac:dyDescent="0.25">
      <c r="A536" s="1046"/>
      <c r="B536" s="870">
        <v>10</v>
      </c>
      <c r="C536" s="1043"/>
      <c r="D536" s="220"/>
      <c r="E536" s="156"/>
      <c r="F536" s="207"/>
      <c r="G536" s="169" t="str">
        <f t="shared" ref="G536" si="3102">IF(F536&lt;&gt;"",IF(F536=$DV$12,"CUMPLE","RECHAZADO"),"")</f>
        <v/>
      </c>
      <c r="H536" s="170"/>
      <c r="I536" s="216"/>
      <c r="J536" s="208"/>
      <c r="K536" s="173">
        <f t="shared" si="3034"/>
        <v>0</v>
      </c>
      <c r="L536" s="174" t="e">
        <f t="shared" si="3035"/>
        <v>#DIV/0!</v>
      </c>
      <c r="M536" s="175" t="e">
        <f t="shared" si="3036"/>
        <v>#DIV/0!</v>
      </c>
      <c r="N536" s="176" t="e">
        <f t="shared" si="3037"/>
        <v>#DIV/0!</v>
      </c>
      <c r="O536" s="177" t="e">
        <f t="shared" si="3038"/>
        <v>#DIV/0!</v>
      </c>
      <c r="P536" s="178" t="str">
        <f>IF(H536&lt;&gt;"",IF(J536=K536,IF(H536="SI",IF(AND(I536&lt;=$DF$12,I536&gt;=($DF$12*0.9)),"CUMPLE","NO CUMPLE"),IF(I536=$DF$12,"CUMPLE","NO CUMPLE")),"NO CUMPLE"),"")</f>
        <v/>
      </c>
      <c r="Q536" s="179">
        <f t="shared" si="3039"/>
        <v>0</v>
      </c>
      <c r="R536" s="180" t="str">
        <f t="shared" si="2839"/>
        <v/>
      </c>
      <c r="S536" s="180" t="str">
        <f t="shared" si="2801"/>
        <v/>
      </c>
      <c r="T536" s="209"/>
      <c r="U536" s="210"/>
      <c r="V536" s="155"/>
      <c r="W536" s="211"/>
      <c r="X536" s="212"/>
      <c r="Y536" s="184">
        <f>ROUND(W536*$DP$12,0)</f>
        <v>0</v>
      </c>
      <c r="Z536" s="184">
        <f t="shared" si="2802"/>
        <v>0</v>
      </c>
      <c r="AA536" s="1045"/>
      <c r="AB536" s="185" t="str">
        <f>IF(W536&lt;&gt;"",IF((Y536/$DP$12)/$DN$12&lt;=$AA$20,"CUMPLE","RECHAZADO"),"")</f>
        <v/>
      </c>
      <c r="AC536" s="186">
        <f t="shared" si="3043"/>
        <v>0</v>
      </c>
      <c r="AD536" s="186">
        <f t="shared" si="3044"/>
        <v>0</v>
      </c>
      <c r="AE536" s="209"/>
      <c r="AF536" s="211"/>
      <c r="AG536" s="184">
        <f>ROUND(AF536*$DQ$12,0)</f>
        <v>0</v>
      </c>
      <c r="AH536" s="1045"/>
      <c r="AI536" s="185" t="str">
        <f>IF(AF536&lt;&gt;"",IF(AG536/$DQ$12&lt;=$AH$20,"CUMPLE","RECHAZADO"),"")</f>
        <v/>
      </c>
      <c r="AJ536" s="209"/>
      <c r="AK536" s="211"/>
      <c r="AL536" s="184">
        <f>ROUND(AK536*$DR$12,0)</f>
        <v>0</v>
      </c>
      <c r="AM536" s="1045"/>
      <c r="AN536" s="185" t="str">
        <f>IF(AK536&lt;&gt;"",IF(AL536/$DR$12&lt;=$AM$20,"CUMPLE","RECHAZADO"),"")</f>
        <v/>
      </c>
      <c r="AO536" s="209"/>
      <c r="AP536" s="211"/>
      <c r="AQ536" s="184">
        <f>ROUND(AP536*$DS$12,0)</f>
        <v>0</v>
      </c>
      <c r="AR536" s="1045"/>
      <c r="AS536" s="185" t="str">
        <f>IF(AP536&lt;&gt;"",IF(AQ536/$DR$12&lt;=$AR$20,"CUMPLE","RECHAZADO"),"")</f>
        <v/>
      </c>
      <c r="AT536" s="213"/>
      <c r="AU536" s="188">
        <f t="shared" si="3048"/>
        <v>0</v>
      </c>
      <c r="AV536" s="170"/>
      <c r="AW536" s="189">
        <f t="shared" si="3049"/>
        <v>0</v>
      </c>
      <c r="AX536" s="189">
        <f t="shared" si="3050"/>
        <v>0</v>
      </c>
      <c r="AY536" s="189" t="str">
        <f t="shared" si="3092"/>
        <v xml:space="preserve"> </v>
      </c>
      <c r="AZ536" s="155"/>
      <c r="BA536" s="211"/>
      <c r="BB536" s="184">
        <f>ROUND(BA536*$DQ$12,0)</f>
        <v>0</v>
      </c>
      <c r="BC536" s="191">
        <f t="shared" ref="BC536" si="3103">$BC$12</f>
        <v>263816970</v>
      </c>
      <c r="BD536" s="192" t="str">
        <f t="shared" si="2814"/>
        <v/>
      </c>
      <c r="BE536" s="209"/>
      <c r="BF536" s="211"/>
      <c r="BG536" s="184">
        <f>ROUND(BF536*$DR$12,0)</f>
        <v>0</v>
      </c>
      <c r="BH536" s="184">
        <f t="shared" ref="BH536" si="3104">$BH$12</f>
        <v>1338480855</v>
      </c>
      <c r="BI536" s="192" t="str">
        <f t="shared" si="3055"/>
        <v/>
      </c>
      <c r="BJ536" s="209"/>
      <c r="BK536" s="211"/>
      <c r="BL536" s="184">
        <f>ROUND(BK536*$DS$12,0)</f>
        <v>0</v>
      </c>
      <c r="BM536" s="1045"/>
      <c r="BN536" s="185" t="str">
        <f>IF(BK536&lt;&gt;"",IF((BL536/$DR$12)/$DN$12&lt;=$BM$20,"CUMPLE","RECHAZADO"),"")</f>
        <v/>
      </c>
      <c r="BO536" s="214"/>
      <c r="BP536" s="188">
        <f t="shared" si="3057"/>
        <v>0</v>
      </c>
      <c r="BQ536" s="170"/>
      <c r="BR536" s="189">
        <f t="shared" si="3058"/>
        <v>0</v>
      </c>
      <c r="BS536" s="189">
        <f t="shared" si="3059"/>
        <v>0</v>
      </c>
      <c r="BT536" s="189" t="str">
        <f t="shared" si="3095"/>
        <v xml:space="preserve"> </v>
      </c>
      <c r="BU536" s="155"/>
      <c r="BV536" s="170"/>
      <c r="BW536" s="170"/>
      <c r="BX536" s="194">
        <f t="shared" si="3061"/>
        <v>0</v>
      </c>
      <c r="BY536" s="194" t="str">
        <f>IF(BV536&lt;&gt;"",IF(AND(BV536/$DN$12&lt;=$BY$15,BV536/$DN$12&gt;=$BY$16),"CUMPLE","RECHAZADO"),"")</f>
        <v/>
      </c>
      <c r="BZ536" s="194">
        <f t="shared" si="3062"/>
        <v>0</v>
      </c>
      <c r="CA536" s="194">
        <f t="shared" si="3063"/>
        <v>0</v>
      </c>
      <c r="CB536" s="155"/>
      <c r="CC536" s="170"/>
      <c r="CD536" s="170"/>
      <c r="CE536" s="194">
        <f t="shared" si="3064"/>
        <v>0</v>
      </c>
      <c r="CF536" s="194" t="str">
        <f>IF(CC536&lt;&gt;"",IF(AND(CC536/$DN$12&lt;=$CF$15,CC536/$DS$12&gt;=$CF$16),"CUMPLE","RECHAZADO"),"")</f>
        <v/>
      </c>
      <c r="CG536" s="194">
        <f t="shared" si="3065"/>
        <v>0</v>
      </c>
      <c r="CH536" s="194">
        <f t="shared" si="3066"/>
        <v>0</v>
      </c>
      <c r="CI536" s="215"/>
      <c r="CJ536" s="196" t="str">
        <f t="shared" si="3067"/>
        <v/>
      </c>
      <c r="CK536" s="197">
        <f t="shared" si="3068"/>
        <v>0</v>
      </c>
      <c r="CL536" s="198" t="str">
        <f t="shared" si="2830"/>
        <v/>
      </c>
      <c r="CM536" s="155"/>
      <c r="CN536" s="199" t="str">
        <f t="shared" si="3070"/>
        <v/>
      </c>
      <c r="CO536" s="200">
        <f t="shared" si="3071"/>
        <v>0</v>
      </c>
      <c r="CP536" s="201" t="str">
        <f t="shared" si="2833"/>
        <v/>
      </c>
      <c r="CQ536" s="156"/>
      <c r="CR536" s="202">
        <f t="shared" si="2834"/>
        <v>0</v>
      </c>
      <c r="CS536" s="194">
        <f>(W536*$DP$12)+X536+(AF536*$DQ$12)+(AK536*$DR$12)+(AP536*$DS$12)+AV536+(BA536*$DQ$12)+(BF536*$DR$12)+(BK536*$DS$12)+BQ536+BV536+BW536+CC536+CD536</f>
        <v>0</v>
      </c>
      <c r="CT536" s="201">
        <f t="shared" si="3073"/>
        <v>0</v>
      </c>
      <c r="CU536" s="203"/>
      <c r="CV536" s="201" t="str">
        <f t="shared" si="2836"/>
        <v/>
      </c>
      <c r="DB536" s="204" t="str">
        <f t="shared" si="2837"/>
        <v/>
      </c>
      <c r="DC536" s="206"/>
    </row>
    <row r="537" spans="1:107" hidden="1" x14ac:dyDescent="0.25">
      <c r="A537" s="1042"/>
      <c r="B537" s="750">
        <v>11</v>
      </c>
      <c r="C537" s="1043"/>
      <c r="D537" s="220"/>
      <c r="E537" s="156"/>
      <c r="F537" s="751"/>
      <c r="G537" s="752" t="str">
        <f t="shared" ref="G537" si="3105">IF(F537&lt;&gt;"",IF(F537=$DV$13,"CUMPLE","RECHAZADO"),"")</f>
        <v/>
      </c>
      <c r="H537" s="753"/>
      <c r="I537" s="754"/>
      <c r="J537" s="784"/>
      <c r="K537" s="756">
        <f t="shared" si="3034"/>
        <v>0</v>
      </c>
      <c r="L537" s="174" t="e">
        <f t="shared" si="3035"/>
        <v>#DIV/0!</v>
      </c>
      <c r="M537" s="175" t="e">
        <f t="shared" si="3036"/>
        <v>#DIV/0!</v>
      </c>
      <c r="N537" s="176" t="e">
        <f t="shared" si="3037"/>
        <v>#DIV/0!</v>
      </c>
      <c r="O537" s="177" t="e">
        <f t="shared" si="3038"/>
        <v>#DIV/0!</v>
      </c>
      <c r="P537" s="757" t="str">
        <f>IF(H537&lt;&gt;"",IF(J537=K537,IF(H537="SI",IF(AND(I537&lt;=$DF$13,I537&gt;=($DF$13*0.9)),"CUMPLE","NO CUMPLE"),IF(I537=$DF$13,"CUMPLE","NO CUMPLE")),"NO CUMPLE"),"")</f>
        <v/>
      </c>
      <c r="Q537" s="179">
        <f t="shared" si="3039"/>
        <v>0</v>
      </c>
      <c r="R537" s="758" t="str">
        <f t="shared" si="2839"/>
        <v/>
      </c>
      <c r="S537" s="758" t="str">
        <f t="shared" si="2801"/>
        <v/>
      </c>
      <c r="T537" s="759"/>
      <c r="U537" s="760"/>
      <c r="V537" s="155"/>
      <c r="W537" s="761"/>
      <c r="X537" s="762"/>
      <c r="Y537" s="763">
        <f>ROUND(W537*$DP$13,0)</f>
        <v>0</v>
      </c>
      <c r="Z537" s="763">
        <f t="shared" si="2802"/>
        <v>0</v>
      </c>
      <c r="AA537" s="1045"/>
      <c r="AB537" s="764" t="str">
        <f>IF(W537&lt;&gt;"",IF((Y537/$DP$13)/$DN$13&lt;=$AA$20,"CUMPLE","RECHAZADO"),"")</f>
        <v/>
      </c>
      <c r="AC537" s="765">
        <f t="shared" si="3043"/>
        <v>0</v>
      </c>
      <c r="AD537" s="765">
        <f t="shared" si="3044"/>
        <v>0</v>
      </c>
      <c r="AE537" s="759"/>
      <c r="AF537" s="761"/>
      <c r="AG537" s="763">
        <f>ROUND(AF537*$DQ$13,0)</f>
        <v>0</v>
      </c>
      <c r="AH537" s="1045"/>
      <c r="AI537" s="764" t="str">
        <f>IF(AF537&lt;&gt;"",IF(AG537/$DQ$13&lt;=$AH$20,"CUMPLE","RECHAZADO"),"")</f>
        <v/>
      </c>
      <c r="AJ537" s="759"/>
      <c r="AK537" s="761"/>
      <c r="AL537" s="763">
        <f>ROUND(AK537*$DR$13,0)</f>
        <v>0</v>
      </c>
      <c r="AM537" s="1045"/>
      <c r="AN537" s="764" t="str">
        <f>IF(AK537&lt;&gt;"",IF(AL537/$DR$13&lt;=$AM$20,"CUMPLE","RECHAZADO"),"")</f>
        <v/>
      </c>
      <c r="AO537" s="759"/>
      <c r="AP537" s="761"/>
      <c r="AQ537" s="763">
        <f>ROUND(AP537*$DS$13,0)</f>
        <v>0</v>
      </c>
      <c r="AR537" s="1045"/>
      <c r="AS537" s="764" t="str">
        <f>IF(AP537&lt;&gt;"",IF(AQ537/$DR$13&lt;=$AR$20,"CUMPLE","RECHAZADO"),"")</f>
        <v/>
      </c>
      <c r="AT537" s="766"/>
      <c r="AU537" s="767">
        <f t="shared" si="3048"/>
        <v>0</v>
      </c>
      <c r="AV537" s="753"/>
      <c r="AW537" s="768">
        <f t="shared" si="3049"/>
        <v>0</v>
      </c>
      <c r="AX537" s="768">
        <f t="shared" si="3050"/>
        <v>0</v>
      </c>
      <c r="AY537" s="768" t="str">
        <f t="shared" si="3092"/>
        <v xml:space="preserve"> </v>
      </c>
      <c r="AZ537" s="155"/>
      <c r="BA537" s="761"/>
      <c r="BB537" s="763">
        <f>ROUND(BA537*$DQ$13,0)</f>
        <v>0</v>
      </c>
      <c r="BC537" s="770">
        <f t="shared" ref="BC537" si="3106">$BC$13</f>
        <v>385647118</v>
      </c>
      <c r="BD537" s="164" t="str">
        <f t="shared" si="2814"/>
        <v/>
      </c>
      <c r="BE537" s="759"/>
      <c r="BF537" s="761"/>
      <c r="BG537" s="763">
        <f>ROUND(BF537*$DR$13,0)</f>
        <v>0</v>
      </c>
      <c r="BH537" s="763">
        <f t="shared" ref="BH537" si="3107">$BH$13</f>
        <v>1512338976</v>
      </c>
      <c r="BI537" s="164" t="str">
        <f t="shared" si="3055"/>
        <v/>
      </c>
      <c r="BJ537" s="759"/>
      <c r="BK537" s="761"/>
      <c r="BL537" s="763">
        <f>ROUND(BK537*$DS$13,0)</f>
        <v>0</v>
      </c>
      <c r="BM537" s="1045"/>
      <c r="BN537" s="764" t="str">
        <f>IF(BK537&lt;&gt;"",IF((BL537/$DR$13)/$DN$13&lt;=$BM$20,"CUMPLE","RECHAZADO"),"")</f>
        <v/>
      </c>
      <c r="BO537" s="771"/>
      <c r="BP537" s="767">
        <f t="shared" si="3057"/>
        <v>0</v>
      </c>
      <c r="BQ537" s="753"/>
      <c r="BR537" s="768">
        <f t="shared" si="3058"/>
        <v>0</v>
      </c>
      <c r="BS537" s="768">
        <f t="shared" si="3059"/>
        <v>0</v>
      </c>
      <c r="BT537" s="768" t="str">
        <f t="shared" si="3095"/>
        <v xml:space="preserve"> </v>
      </c>
      <c r="BU537" s="155"/>
      <c r="BV537" s="753"/>
      <c r="BW537" s="753"/>
      <c r="BX537" s="772">
        <f t="shared" si="3061"/>
        <v>0</v>
      </c>
      <c r="BY537" s="772" t="str">
        <f>IF(BV537&lt;&gt;"",IF(AND(BV537/$DN$13&lt;=$BY$15,BV537/$DN$13&gt;=$BY$16),"CUMPLE","RECHAZADO"),"")</f>
        <v/>
      </c>
      <c r="BZ537" s="772">
        <f t="shared" si="3062"/>
        <v>0</v>
      </c>
      <c r="CA537" s="772">
        <f t="shared" si="3063"/>
        <v>0</v>
      </c>
      <c r="CB537" s="155"/>
      <c r="CC537" s="753"/>
      <c r="CD537" s="753"/>
      <c r="CE537" s="772">
        <f t="shared" si="3064"/>
        <v>0</v>
      </c>
      <c r="CF537" s="772" t="str">
        <f>IF(CC537&lt;&gt;"",IF(AND(CC537/$DN$13&lt;=$CF$15,CC537/$DS$13&gt;=$CF$16),"CUMPLE","RECHAZADO"),"")</f>
        <v/>
      </c>
      <c r="CG537" s="772">
        <f t="shared" si="3065"/>
        <v>0</v>
      </c>
      <c r="CH537" s="772">
        <f t="shared" si="3066"/>
        <v>0</v>
      </c>
      <c r="CI537" s="773"/>
      <c r="CJ537" s="774" t="str">
        <f t="shared" si="3067"/>
        <v/>
      </c>
      <c r="CK537" s="775">
        <f t="shared" si="3068"/>
        <v>0</v>
      </c>
      <c r="CL537" s="776" t="str">
        <f t="shared" si="2830"/>
        <v/>
      </c>
      <c r="CM537" s="155"/>
      <c r="CN537" s="777" t="str">
        <f t="shared" si="3070"/>
        <v/>
      </c>
      <c r="CO537" s="778">
        <f t="shared" si="3071"/>
        <v>0</v>
      </c>
      <c r="CP537" s="779" t="str">
        <f t="shared" si="2833"/>
        <v/>
      </c>
      <c r="CQ537" s="156"/>
      <c r="CR537" s="780">
        <f t="shared" si="2834"/>
        <v>0</v>
      </c>
      <c r="CS537" s="772">
        <f>(W537*$DP$13)+X537+(AF537*$DQ$13)+(AK537*$DR$13)+(AP537*$DS$13)+AV537+(BA537*$DQ$13)+(BF537*$DR$13)+(BK537*$DS$13)+BQ537+BV537+BW537+CC537+CD537</f>
        <v>0</v>
      </c>
      <c r="CT537" s="779">
        <f t="shared" si="3073"/>
        <v>0</v>
      </c>
      <c r="CU537" s="781"/>
      <c r="CV537" s="779" t="str">
        <f t="shared" si="2836"/>
        <v/>
      </c>
      <c r="DB537" s="782" t="str">
        <f t="shared" si="2837"/>
        <v/>
      </c>
      <c r="DC537" s="783"/>
    </row>
    <row r="538" spans="1:107" ht="17.25" thickBot="1" x14ac:dyDescent="0.3">
      <c r="A538" s="1039"/>
      <c r="B538" s="870">
        <v>12</v>
      </c>
      <c r="C538" s="1039"/>
      <c r="D538" s="726"/>
      <c r="E538" s="871"/>
      <c r="F538" s="872">
        <v>8654253262</v>
      </c>
      <c r="G538" s="873" t="str">
        <f t="shared" ref="G538" si="3108">IF(F538&lt;&gt;"",IF(F538=$DV$14,"CUMPLE","RECHAZADO"),"")</f>
        <v>CUMPLE</v>
      </c>
      <c r="H538" s="874" t="s">
        <v>1538</v>
      </c>
      <c r="I538" s="880">
        <v>6682732205</v>
      </c>
      <c r="J538" s="208">
        <v>126971912</v>
      </c>
      <c r="K538" s="173">
        <f t="shared" si="3034"/>
        <v>126971912</v>
      </c>
      <c r="L538" s="724" t="e">
        <f t="shared" si="3035"/>
        <v>#DIV/0!</v>
      </c>
      <c r="M538" s="175" t="e">
        <f t="shared" si="3036"/>
        <v>#DIV/0!</v>
      </c>
      <c r="N538" s="176" t="e">
        <f t="shared" si="3037"/>
        <v>#DIV/0!</v>
      </c>
      <c r="O538" s="177" t="e">
        <f t="shared" si="3038"/>
        <v>#DIV/0!</v>
      </c>
      <c r="P538" s="178" t="str">
        <f>IF(H538&lt;&gt;"",IF(J538=K538,IF(H538="SI",IF(AND(I538&lt;=$DF$14,I538&gt;=($DF$14*0.9)),"CUMPLE","NO CUMPLE"),IF(I538=$DF$14,"CUMPLE","NO CUMPLE")),"NO CUMPLE"),"")</f>
        <v>CUMPLE</v>
      </c>
      <c r="Q538" s="725">
        <f t="shared" si="3039"/>
        <v>0</v>
      </c>
      <c r="R538" s="180">
        <f t="shared" si="2839"/>
        <v>6809704117</v>
      </c>
      <c r="S538" s="180">
        <f t="shared" si="2801"/>
        <v>6682732205</v>
      </c>
      <c r="T538" s="209"/>
      <c r="U538" s="209"/>
      <c r="V538" s="871"/>
      <c r="W538" s="874">
        <v>1860210.81</v>
      </c>
      <c r="X538" s="876">
        <v>777568.12</v>
      </c>
      <c r="Y538" s="184">
        <f>ROUND(W538*$DP$14,0)</f>
        <v>40924638</v>
      </c>
      <c r="Z538" s="184">
        <f t="shared" si="2802"/>
        <v>777568</v>
      </c>
      <c r="AA538" s="1044"/>
      <c r="AB538" s="185" t="str">
        <f>IF(W538&lt;&gt;"",IF((Y538/$DP$14)/$DN$14&lt;=$AA$20,"CUMPLE","RECHAZADO"),"")</f>
        <v>CUMPLE</v>
      </c>
      <c r="AC538" s="186">
        <f t="shared" si="3043"/>
        <v>41702206</v>
      </c>
      <c r="AD538" s="186">
        <f t="shared" si="3044"/>
        <v>40924638</v>
      </c>
      <c r="AE538" s="209"/>
      <c r="AF538" s="874">
        <v>244292.65</v>
      </c>
      <c r="AG538" s="184">
        <f>ROUND(AF538*$DQ$14,0)</f>
        <v>977171</v>
      </c>
      <c r="AH538" s="1044"/>
      <c r="AI538" s="185" t="str">
        <f>IF(AF538&lt;&gt;"",IF(AG538/$DQ$14&lt;=$AH$20,"CUMPLE","RECHAZADO"),"")</f>
        <v>CUMPLE</v>
      </c>
      <c r="AJ538" s="209"/>
      <c r="AK538" s="874">
        <v>173235.43</v>
      </c>
      <c r="AL538" s="184">
        <f>ROUND(AK538*$DR$14,0)</f>
        <v>3811179</v>
      </c>
      <c r="AM538" s="1044"/>
      <c r="AN538" s="185" t="str">
        <f>IF(AK538&lt;&gt;"",IF(AL538/$DR$14&lt;=$AM$20,"CUMPLE","RECHAZADO"),"")</f>
        <v>CUMPLE</v>
      </c>
      <c r="AO538" s="209"/>
      <c r="AP538" s="874">
        <v>216504.86</v>
      </c>
      <c r="AQ538" s="184">
        <f>ROUND(AP538*$DS$14,0)</f>
        <v>433010</v>
      </c>
      <c r="AR538" s="1044"/>
      <c r="AS538" s="185" t="str">
        <f>IF(AP538&lt;&gt;"",IF(AQ538/$DR$14&lt;=$AR$20,"CUMPLE","RECHAZADO"),"")</f>
        <v>CUMPLE</v>
      </c>
      <c r="AT538" s="185"/>
      <c r="AU538" s="194">
        <f t="shared" si="3048"/>
        <v>5221360</v>
      </c>
      <c r="AV538" s="874">
        <v>99205.83</v>
      </c>
      <c r="AW538" s="877">
        <f t="shared" si="3049"/>
        <v>992058</v>
      </c>
      <c r="AX538" s="877">
        <f t="shared" si="3050"/>
        <v>6213418</v>
      </c>
      <c r="AY538" s="877" t="str">
        <f>IF(AV538&lt;&gt;"",IF(AI538="CUMPLE",IF(AN538="CUMPLE",IF(AS538="CUMPLE","CUMPLE","NO CUMPLE"),"NO CUMPLE"),"NO CUMPLE"),"")</f>
        <v>CUMPLE</v>
      </c>
      <c r="AZ538" s="871"/>
      <c r="BA538" s="874">
        <v>9946120.0399999991</v>
      </c>
      <c r="BB538" s="184">
        <f>ROUND(BA538*$DQ$14,0)</f>
        <v>39784480</v>
      </c>
      <c r="BC538" s="184">
        <f t="shared" ref="BC538" si="3109">$BC$14</f>
        <v>171994948</v>
      </c>
      <c r="BD538" s="185" t="str">
        <f t="shared" si="2814"/>
        <v>CUMPLE</v>
      </c>
      <c r="BE538" s="209"/>
      <c r="BF538" s="874">
        <v>7840330.8300000001</v>
      </c>
      <c r="BG538" s="184">
        <f>ROUND(BF538*$DR$14,0)</f>
        <v>172487278</v>
      </c>
      <c r="BH538" s="184">
        <f t="shared" ref="BH538" si="3110">$BH$14</f>
        <v>888779540</v>
      </c>
      <c r="BI538" s="185" t="str">
        <f t="shared" si="3055"/>
        <v>CUMPLE</v>
      </c>
      <c r="BJ538" s="209"/>
      <c r="BK538" s="874">
        <v>63464951.039999999</v>
      </c>
      <c r="BL538" s="184">
        <f>ROUND(BK538*$DS$14,0)</f>
        <v>126929902</v>
      </c>
      <c r="BM538" s="1044"/>
      <c r="BN538" s="185" t="str">
        <f>IF(BK538&lt;&gt;"",IF((BL538/$DR$14)/$DN$14&lt;=$BM$20,"CUMPLE","RECHAZADO"),"")</f>
        <v>CUMPLE</v>
      </c>
      <c r="BO538" s="878"/>
      <c r="BP538" s="194">
        <f t="shared" si="3057"/>
        <v>339201660</v>
      </c>
      <c r="BQ538" s="874">
        <v>6444831.5499999998</v>
      </c>
      <c r="BR538" s="877">
        <f t="shared" si="3058"/>
        <v>64448315</v>
      </c>
      <c r="BS538" s="877">
        <f t="shared" si="3059"/>
        <v>403649975</v>
      </c>
      <c r="BT538" s="877" t="str">
        <f>IF(BQ538&lt;&gt;"",IF(BD538="CUMPLE",IF(BI538="CUMPLE",IF(BN538="CUMPLE","CUMPLE","NO CUMPLE"),"NO CUMPLE"),"NO CUMPLE"),"")</f>
        <v>CUMPLE</v>
      </c>
      <c r="BU538" s="871"/>
      <c r="BV538" s="874">
        <v>161569986</v>
      </c>
      <c r="BW538" s="874">
        <v>3069830</v>
      </c>
      <c r="BX538" s="194">
        <f t="shared" si="3061"/>
        <v>3069830</v>
      </c>
      <c r="BY538" s="194" t="str">
        <f>IF(BV538&lt;&gt;"",IF(AND(BV538/$DN$14&lt;=$BY$15,BV538/$DN$14&gt;=$BY$16),"CUMPLE","RECHAZADO"),"")</f>
        <v>RECHAZADO</v>
      </c>
      <c r="BZ538" s="194">
        <f t="shared" si="3062"/>
        <v>161569986</v>
      </c>
      <c r="CA538" s="194">
        <f t="shared" si="3063"/>
        <v>164639816</v>
      </c>
      <c r="CB538" s="871"/>
      <c r="CC538" s="874">
        <v>181911273</v>
      </c>
      <c r="CD538" s="874">
        <v>3456314</v>
      </c>
      <c r="CE538" s="194">
        <f t="shared" si="3064"/>
        <v>3456314</v>
      </c>
      <c r="CF538" s="194" t="str">
        <f>IF(CC538&lt;&gt;"",IF(AND(CC538/$DN$14&lt;=$CF$15,CC538/$DN$14&gt;=$CF$16),"CUMPLE","RECHAZADO"),"")</f>
        <v>RECHAZADO</v>
      </c>
      <c r="CG538" s="194">
        <f t="shared" si="3065"/>
        <v>181911273</v>
      </c>
      <c r="CH538" s="194">
        <f t="shared" si="3066"/>
        <v>185367587</v>
      </c>
      <c r="CI538" s="194"/>
      <c r="CJ538" s="232">
        <f t="shared" si="3067"/>
        <v>6809704117</v>
      </c>
      <c r="CK538" s="197">
        <f t="shared" si="3068"/>
        <v>801573002</v>
      </c>
      <c r="CL538" s="232">
        <f t="shared" si="2830"/>
        <v>7611277119</v>
      </c>
      <c r="CM538" s="871"/>
      <c r="CN538" s="200">
        <f t="shared" si="3070"/>
        <v>6682732205</v>
      </c>
      <c r="CO538" s="200">
        <f t="shared" si="3071"/>
        <v>728828917</v>
      </c>
      <c r="CP538" s="200">
        <f t="shared" si="2833"/>
        <v>7411561122</v>
      </c>
      <c r="CQ538" s="871"/>
      <c r="CR538" s="194">
        <f t="shared" si="2834"/>
        <v>6809704117</v>
      </c>
      <c r="CS538" s="194">
        <f>(W538*$DP$14)+X538+(AF538*$DQ$14)+(AK538*$DR$14)+(AP538*$DS$14)+AV538+(BA538*$DQ$14)+(BF538*$DR$14)+(BK538*$DS$14)+BQ538+BV538+BW538+CC538+CD538</f>
        <v>742676666.5999999</v>
      </c>
      <c r="CT538" s="200">
        <f t="shared" si="3073"/>
        <v>7552380783.6000004</v>
      </c>
      <c r="CU538" s="874">
        <v>7552380783.6000004</v>
      </c>
      <c r="CV538" s="200" t="str">
        <f t="shared" si="2836"/>
        <v>OK</v>
      </c>
      <c r="CW538" s="136"/>
      <c r="DB538" s="879" t="str">
        <f>IF(F538&lt;&gt;"",IF(G538="CUMPLE",IF(P538="CUMPLE",IF(AB538="CUMPLE",IF(AY538="CUMPLE",IF(BT538="CUMPLE",IF(BY538="CUMPLE",IF(CF538="CUMPLE","HABILITADO","RECHAZADO"),"RECHAZADO"),"RECHAZADO"),"RECHAZADO"),"RECHAZADO"),"RECHAZADO"),"RECHAZADO"),"")</f>
        <v>RECHAZADO</v>
      </c>
      <c r="DC538" s="487"/>
    </row>
    <row r="539" spans="1:107" ht="14.25" customHeight="1" thickTop="1" thickBot="1" x14ac:dyDescent="0.3">
      <c r="A539" s="105">
        <v>40</v>
      </c>
      <c r="B539" s="881"/>
      <c r="C539" s="881"/>
      <c r="D539" s="222"/>
      <c r="E539" s="881"/>
      <c r="F539" s="882"/>
      <c r="G539" s="881"/>
      <c r="H539" s="881"/>
      <c r="I539" s="881"/>
      <c r="J539" s="883"/>
      <c r="K539" s="881"/>
      <c r="L539" s="219"/>
      <c r="M539" s="218"/>
      <c r="N539" s="218"/>
      <c r="O539" s="218"/>
      <c r="P539" s="881"/>
      <c r="Q539" s="218"/>
      <c r="R539" s="881"/>
      <c r="S539" s="881"/>
      <c r="T539" s="881"/>
      <c r="U539" s="881"/>
      <c r="V539" s="881"/>
      <c r="W539" s="881"/>
      <c r="X539" s="881"/>
      <c r="Y539" s="881"/>
      <c r="Z539" s="881"/>
      <c r="AA539" s="881"/>
      <c r="AB539" s="881"/>
      <c r="AC539" s="881"/>
      <c r="AD539" s="881"/>
      <c r="AE539" s="881"/>
      <c r="AF539" s="881"/>
      <c r="AG539" s="881"/>
      <c r="AH539" s="881"/>
      <c r="AI539" s="881"/>
      <c r="AJ539" s="881"/>
      <c r="AK539" s="881"/>
      <c r="AL539" s="881"/>
      <c r="AM539" s="881"/>
      <c r="AN539" s="881"/>
      <c r="AO539" s="881"/>
      <c r="AP539" s="881"/>
      <c r="AQ539" s="881"/>
      <c r="AR539" s="881"/>
      <c r="AS539" s="881"/>
      <c r="AT539" s="881"/>
      <c r="AU539" s="881"/>
      <c r="AV539" s="881"/>
      <c r="AW539" s="881"/>
      <c r="AX539" s="881"/>
      <c r="AY539" s="881"/>
      <c r="AZ539" s="881"/>
      <c r="BA539" s="881"/>
      <c r="BB539" s="881"/>
      <c r="BC539" s="881"/>
      <c r="BD539" s="881"/>
      <c r="BE539" s="881"/>
      <c r="BF539" s="881"/>
      <c r="BG539" s="881"/>
      <c r="BH539" s="881"/>
      <c r="BI539" s="881"/>
      <c r="BJ539" s="881"/>
      <c r="BK539" s="881"/>
      <c r="BL539" s="881"/>
      <c r="BM539" s="881"/>
      <c r="BN539" s="881"/>
      <c r="BO539" s="881"/>
      <c r="BP539" s="881"/>
      <c r="BQ539" s="881"/>
      <c r="BR539" s="881"/>
      <c r="BS539" s="881"/>
      <c r="BT539" s="881"/>
      <c r="BU539" s="881"/>
      <c r="BV539" s="881"/>
      <c r="BW539" s="881"/>
      <c r="BX539" s="881"/>
      <c r="BY539" s="881"/>
      <c r="BZ539" s="881"/>
      <c r="CA539" s="881"/>
      <c r="CB539" s="881"/>
      <c r="CC539" s="881"/>
      <c r="CD539" s="881"/>
      <c r="CE539" s="881"/>
      <c r="CF539" s="881"/>
      <c r="CG539" s="881"/>
      <c r="CH539" s="881"/>
      <c r="CI539" s="881"/>
      <c r="CJ539" s="881"/>
      <c r="CK539" s="881"/>
      <c r="CL539" s="881"/>
      <c r="CM539" s="881"/>
      <c r="CN539" s="881"/>
      <c r="CO539" s="881"/>
      <c r="CP539" s="884" t="s">
        <v>2063</v>
      </c>
      <c r="CQ539" s="881"/>
      <c r="CR539" s="881"/>
      <c r="CS539" s="881"/>
      <c r="CT539" s="881"/>
      <c r="CU539" s="885"/>
      <c r="CV539" s="881"/>
      <c r="CW539" s="136"/>
      <c r="DB539" s="886"/>
      <c r="DC539" s="887"/>
    </row>
    <row r="540" spans="1:107" ht="13.5" customHeight="1" x14ac:dyDescent="0.25">
      <c r="A540" s="1039">
        <f t="shared" ref="A540" si="3111">A552</f>
        <v>41</v>
      </c>
      <c r="B540" s="870">
        <v>1</v>
      </c>
      <c r="C540" s="1039" t="str">
        <f>Proponentes!B522</f>
        <v>UNION TEMPORAL CD SEGURIDAD</v>
      </c>
      <c r="D540" s="726"/>
      <c r="E540" s="871"/>
      <c r="F540" s="872">
        <v>20036397801</v>
      </c>
      <c r="G540" s="873" t="str">
        <f t="shared" ref="G540" si="3112">IF(F540&lt;&gt;"",IF(F540=$DV$3,"CUMPLE","RECHAZADO"),"")</f>
        <v>CUMPLE</v>
      </c>
      <c r="H540" s="874" t="s">
        <v>1538</v>
      </c>
      <c r="I540" s="880">
        <v>17687702642</v>
      </c>
      <c r="J540" s="208">
        <v>336066350</v>
      </c>
      <c r="K540" s="173">
        <f t="shared" ref="K540:K551" si="3113">ROUND((I540*0.019),0)</f>
        <v>336066350</v>
      </c>
      <c r="L540" s="724" t="e">
        <f t="shared" ref="L540:L551" si="3114">1-I540/DF523</f>
        <v>#DIV/0!</v>
      </c>
      <c r="M540" s="175" t="e">
        <f t="shared" ref="M540:M551" si="3115">DF523/DN523</f>
        <v>#DIV/0!</v>
      </c>
      <c r="N540" s="176" t="e">
        <f t="shared" ref="N540:N551" si="3116">M540*0.019</f>
        <v>#DIV/0!</v>
      </c>
      <c r="O540" s="177" t="e">
        <f t="shared" ref="O540:O551" si="3117">(M540+N540)</f>
        <v>#DIV/0!</v>
      </c>
      <c r="P540" s="178" t="str">
        <f>IF(H540&lt;&gt;"",IF(J540=K540,IF(H540="SI",IF(AND(I540&lt;=$DF$3,I540&gt;=($DF$3*0.9)),"CUMPLE","NO CUMPLE"),IF(I540=$DF$3,"CUMPLE","NO CUMPLE")),"NO CUMPLE"),"")</f>
        <v>CUMPLE</v>
      </c>
      <c r="Q540" s="725">
        <f t="shared" ref="Q540:Q551" si="3118">DN523</f>
        <v>0</v>
      </c>
      <c r="R540" s="180">
        <f t="shared" ref="R540" si="3119">IF(F540&lt;&gt;"",IF(G540="CUMPLE",IF(P540="CUMPLE",(I540+J540),""),"RECHAZADO"),"")</f>
        <v>18023768992</v>
      </c>
      <c r="S540" s="180">
        <f t="shared" ref="S540" si="3120">IF(F540&lt;&gt;"",IF(G540="CUMPLE",IF(P540="CUMPLE",I540,""),"RECHAZADO"),"")</f>
        <v>17687702642</v>
      </c>
      <c r="T540" s="209"/>
      <c r="U540" s="209"/>
      <c r="V540" s="871"/>
      <c r="W540" s="874">
        <v>1285758</v>
      </c>
      <c r="X540" s="876">
        <v>1783346</v>
      </c>
      <c r="Y540" s="184">
        <f>ROUND(W540*$DP$3,0)</f>
        <v>93860334</v>
      </c>
      <c r="Z540" s="184">
        <f t="shared" si="2802"/>
        <v>1783346</v>
      </c>
      <c r="AA540" s="1044">
        <f t="shared" ref="AA540" si="3121">$AA$16</f>
        <v>100189.4</v>
      </c>
      <c r="AB540" s="185" t="str">
        <f>IF(W540&lt;&gt;"",IF((Y540/$DP$3)/$DN$3&lt;=$AA$20,"CUMPLE","RECHAZADO"),"")</f>
        <v>CUMPLE</v>
      </c>
      <c r="AC540" s="186">
        <f t="shared" ref="AC540:AC551" si="3122">Y540+Z540</f>
        <v>95643680</v>
      </c>
      <c r="AD540" s="186">
        <f t="shared" ref="AD540:AD551" si="3123">Y540</f>
        <v>93860334</v>
      </c>
      <c r="AE540" s="209"/>
      <c r="AF540" s="874">
        <v>193524</v>
      </c>
      <c r="AG540" s="184">
        <f>ROUND(AF540*$DQ$3,0)</f>
        <v>4257528</v>
      </c>
      <c r="AH540" s="1044">
        <f t="shared" ref="AH540" si="3124">$AH$16</f>
        <v>301987.21999999997</v>
      </c>
      <c r="AI540" s="185" t="str">
        <f>IF(AF540&lt;&gt;"",IF(AG540/$DQ$3&lt;=$AH$20,"CUMPLE","RECHAZADO"),"")</f>
        <v>CUMPLE</v>
      </c>
      <c r="AJ540" s="209"/>
      <c r="AK540" s="874">
        <v>154461</v>
      </c>
      <c r="AL540" s="184">
        <f>ROUND(AK540*$DR$3,0)</f>
        <v>11275653</v>
      </c>
      <c r="AM540" s="1044">
        <f t="shared" ref="AM540" si="3125">$AM$16</f>
        <v>240934</v>
      </c>
      <c r="AN540" s="185" t="str">
        <f>IF(AK540&lt;&gt;"",IF(AL540/$DR$3&lt;=$AM$20,"CUMPLE","RECHAZADO"),"")</f>
        <v>CUMPLE</v>
      </c>
      <c r="AO540" s="209"/>
      <c r="AP540" s="874"/>
      <c r="AQ540" s="184">
        <f>ROUND(AP540*$DS$3,0)</f>
        <v>0</v>
      </c>
      <c r="AR540" s="1044">
        <f t="shared" ref="AR540" si="3126">$AR$16</f>
        <v>316072.26</v>
      </c>
      <c r="AS540" s="185" t="str">
        <f>IF(AP540&lt;&gt;"",IF(AQ540/$DR$3&lt;=$AR$20,"CUMPLE","RECHAZADO"),"")</f>
        <v/>
      </c>
      <c r="AT540" s="185"/>
      <c r="AU540" s="194">
        <f t="shared" ref="AU540:AU551" si="3127">AG540+AL540+AQ540</f>
        <v>15533181</v>
      </c>
      <c r="AV540" s="874">
        <v>2951304</v>
      </c>
      <c r="AW540" s="877">
        <f t="shared" ref="AW540:AW551" si="3128">ROUND((AG540+AL540+AQ540)*19%,0)</f>
        <v>2951304</v>
      </c>
      <c r="AX540" s="877">
        <f t="shared" ref="AX540:AX551" si="3129">ROUND((AG540+AL540+AQ540)*$AV$16,0)</f>
        <v>18484485</v>
      </c>
      <c r="AY540" s="877" t="str">
        <f t="shared" ref="AY540:AY542" si="3130">IF(AV540&lt;&gt;"",IF(AI540="CUMPLE",IF(AN540="CUMPLE","CUMPLE","NO CUMPLE"),"NO CUMPLE")," ")</f>
        <v>CUMPLE</v>
      </c>
      <c r="AZ540" s="871"/>
      <c r="BA540" s="874">
        <v>9659135</v>
      </c>
      <c r="BB540" s="184">
        <f>ROUND(BA540*$DQ$3,0)</f>
        <v>212500970</v>
      </c>
      <c r="BC540" s="184">
        <f t="shared" ref="BC540" si="3131">$BC$3</f>
        <v>339892784</v>
      </c>
      <c r="BD540" s="185" t="str">
        <f t="shared" ref="BD540" si="3132">IF(BA540&lt;&gt;"",IF(BB540&lt;=BC540,"CUMPLE","RECHAZADO"),"")</f>
        <v>CUMPLE</v>
      </c>
      <c r="BE540" s="209"/>
      <c r="BF540" s="874">
        <v>9075152</v>
      </c>
      <c r="BG540" s="184">
        <f>ROUND(BF540*$DR$3,0)</f>
        <v>662486096</v>
      </c>
      <c r="BH540" s="184">
        <f t="shared" ref="BH540" si="3133">$BH$3</f>
        <v>1059638654</v>
      </c>
      <c r="BI540" s="185" t="str">
        <f t="shared" ref="BI540:BI551" si="3134">IF(BF540&lt;&gt;"",IF(BG540&lt;=BH540,"CUMPLE","RECHAZADO"),"")</f>
        <v>CUMPLE</v>
      </c>
      <c r="BJ540" s="209"/>
      <c r="BK540" s="874"/>
      <c r="BL540" s="184">
        <f>ROUND(BK540*$DS$3,0)</f>
        <v>0</v>
      </c>
      <c r="BM540" s="1044">
        <f t="shared" ref="BM540" si="3135">$BM$16</f>
        <v>74539289</v>
      </c>
      <c r="BN540" s="185" t="str">
        <f>IF(BK540&lt;&gt;"",IF((BL540/$DR$3)/$DN$3&lt;=$BM$20,"CUMPLE","RECHAZADO"),"")</f>
        <v/>
      </c>
      <c r="BO540" s="878"/>
      <c r="BP540" s="194">
        <f t="shared" ref="BP540:BP551" si="3136">BB540+BG540+BL540</f>
        <v>874987066</v>
      </c>
      <c r="BQ540" s="874">
        <v>166247543</v>
      </c>
      <c r="BR540" s="877">
        <f t="shared" ref="BR540:BR551" si="3137">ROUND((BB540+BG540+BL540)*19%,0)</f>
        <v>166247543</v>
      </c>
      <c r="BS540" s="877">
        <f t="shared" ref="BS540:BS551" si="3138">ROUND((BB540+BG540+BL540)*$AV$16,0)</f>
        <v>1041234609</v>
      </c>
      <c r="BT540" s="877" t="str">
        <f t="shared" ref="BT540:BT542" si="3139">IF(BQ540&lt;&gt;"",IF(BD540="CUMPLE",IF(BI540="CUMPLE","CUMPLE","NO CUMPLE"),"NO CUMPLE")," ")</f>
        <v>CUMPLE</v>
      </c>
      <c r="BU540" s="871"/>
      <c r="BV540" s="874">
        <v>124586616</v>
      </c>
      <c r="BW540" s="874">
        <v>2367146</v>
      </c>
      <c r="BX540" s="194">
        <f t="shared" ref="BX540:BX551" si="3140">ROUND((BV540*10%)*19%,0)</f>
        <v>2367146</v>
      </c>
      <c r="BY540" s="194" t="str">
        <f>IF(BV540&lt;&gt;"",IF(AND(BV540/$DN$3&lt;=$BY$15,BV540/$DN$3&gt;=$BY$16),"CUMPLE","RECHAZADO"),"")</f>
        <v>CUMPLE</v>
      </c>
      <c r="BZ540" s="194">
        <f t="shared" ref="BZ540:BZ551" si="3141">BV540</f>
        <v>124586616</v>
      </c>
      <c r="CA540" s="194">
        <f t="shared" ref="CA540:CA551" si="3142">BZ540+BX540</f>
        <v>126953762</v>
      </c>
      <c r="CB540" s="871"/>
      <c r="CC540" s="874"/>
      <c r="CD540" s="874"/>
      <c r="CE540" s="194">
        <f t="shared" ref="CE540:CE551" si="3143">ROUND((CC540*10%)*19%,0)</f>
        <v>0</v>
      </c>
      <c r="CF540" s="194" t="str">
        <f>IF(CC540&lt;&gt;"",IF(AND(CC540/$DN$3&lt;=$CF$15,CC540/$DS$3&gt;=$CF$16),"CUMPLE","RECHAZADO"),"")</f>
        <v/>
      </c>
      <c r="CG540" s="194">
        <f t="shared" ref="CG540:CG551" si="3144">CC540</f>
        <v>0</v>
      </c>
      <c r="CH540" s="194">
        <f t="shared" ref="CH540:CH551" si="3145">CG540+CE540</f>
        <v>0</v>
      </c>
      <c r="CI540" s="194"/>
      <c r="CJ540" s="232">
        <f t="shared" ref="CJ540:CJ551" si="3146">R540</f>
        <v>18023768992</v>
      </c>
      <c r="CK540" s="197">
        <f t="shared" ref="CK540:CK551" si="3147">AC540+AX540+BS540+CA540+CH540</f>
        <v>1282316536</v>
      </c>
      <c r="CL540" s="232">
        <f t="shared" ref="CL540" si="3148">IF(CJ540="RECHAZADO","RECHAZADO",IF(CJ540&lt;&gt;"",CJ540+CK540,""))</f>
        <v>19306085528</v>
      </c>
      <c r="CM540" s="871"/>
      <c r="CN540" s="200">
        <f t="shared" ref="CN540:CN551" si="3149">S540</f>
        <v>17687702642</v>
      </c>
      <c r="CO540" s="200">
        <f t="shared" ref="CO540:CO551" si="3150">AD540+AU540+BP540+BZ540+CG540</f>
        <v>1108967197</v>
      </c>
      <c r="CP540" s="200">
        <f t="shared" ref="CP540" si="3151">IF(CN540="RECHAZADO","RECHAZADO",IF(CN540&lt;&gt;"",CN540+CO540,""))</f>
        <v>18796669839</v>
      </c>
      <c r="CQ540" s="871"/>
      <c r="CR540" s="194">
        <f t="shared" si="2834"/>
        <v>18023768992</v>
      </c>
      <c r="CS540" s="194">
        <f>(W540*$DP$3)+X540+(AF540*$DQ$3)+(AK540*$DR$3)+(AP540*$DS$3)+AV540+(BA540*$DQ$3)+(BF540*$DR$3)+(BK540*$DS$3)+BQ540+BV540+BW540+CC540+CD540</f>
        <v>1282316536</v>
      </c>
      <c r="CT540" s="200">
        <f t="shared" ref="CT540:CT551" si="3152">CR540+CS540</f>
        <v>19306085528</v>
      </c>
      <c r="CU540" s="874">
        <v>19306085528</v>
      </c>
      <c r="CV540" s="200" t="str">
        <f t="shared" ref="CV540" si="3153">IF(CU540&lt;&gt;"",IF(CT540=CU540,"OK","REVISAR"),"")</f>
        <v>OK</v>
      </c>
      <c r="CW540" s="136"/>
      <c r="DB540" s="879" t="str">
        <f t="shared" ref="DB540" si="3154">IF(F540&lt;&gt;"",IF(G540="CUMPLE",IF(P540="CUMPLE",IF(AB540="CUMPLE",IF(AY540="CUMPLE",IF(BT540="CUMPLE",IF(BY540="CUMPLE","HABILITADO","RECHAZADO"),"RECHAZADO"),"RECHAZADO"),"RECHAZADO"),"RECHAZADO"),"RECHAZADO"),"")</f>
        <v>HABILITADO</v>
      </c>
      <c r="DC540" s="487"/>
    </row>
    <row r="541" spans="1:107" x14ac:dyDescent="0.25">
      <c r="A541" s="1039"/>
      <c r="B541" s="870">
        <v>2</v>
      </c>
      <c r="C541" s="1039"/>
      <c r="D541" s="726"/>
      <c r="E541" s="871"/>
      <c r="F541" s="872">
        <v>17613055238</v>
      </c>
      <c r="G541" s="873" t="str">
        <f t="shared" ref="G541" si="3155">IF(F541&lt;&gt;"",IF(F541=$DV$4,"CUMPLE","RECHAZADO"),"")</f>
        <v>CUMPLE</v>
      </c>
      <c r="H541" s="874" t="s">
        <v>1538</v>
      </c>
      <c r="I541" s="880">
        <v>15808937886</v>
      </c>
      <c r="J541" s="208">
        <v>300369820</v>
      </c>
      <c r="K541" s="173">
        <f t="shared" si="3113"/>
        <v>300369820</v>
      </c>
      <c r="L541" s="724" t="e">
        <f t="shared" si="3114"/>
        <v>#DIV/0!</v>
      </c>
      <c r="M541" s="175" t="e">
        <f t="shared" si="3115"/>
        <v>#DIV/0!</v>
      </c>
      <c r="N541" s="176" t="e">
        <f t="shared" si="3116"/>
        <v>#DIV/0!</v>
      </c>
      <c r="O541" s="177" t="e">
        <f t="shared" si="3117"/>
        <v>#DIV/0!</v>
      </c>
      <c r="P541" s="178" t="str">
        <f>IF(H541&lt;&gt;"",IF(J541=K541,IF(H541="SI",IF(AND(I541&lt;=$DF$4,I541&gt;=($DF$4*0.9)),"CUMPLE","NO CUMPLE"),IF(I541=$DF$4,"CUMPLE","NO CUMPLE")),"NO CUMPLE"),"")</f>
        <v>CUMPLE</v>
      </c>
      <c r="Q541" s="725">
        <f t="shared" si="3118"/>
        <v>0</v>
      </c>
      <c r="R541" s="180">
        <f t="shared" si="2839"/>
        <v>16109307706</v>
      </c>
      <c r="S541" s="180">
        <f t="shared" si="2801"/>
        <v>15808937886</v>
      </c>
      <c r="T541" s="209"/>
      <c r="U541" s="209"/>
      <c r="V541" s="871"/>
      <c r="W541" s="874">
        <v>1409768</v>
      </c>
      <c r="X541" s="876">
        <v>1419636</v>
      </c>
      <c r="Y541" s="184">
        <f>ROUND(W541*$DP$4,0)</f>
        <v>74717704</v>
      </c>
      <c r="Z541" s="184">
        <f t="shared" si="2802"/>
        <v>1419636</v>
      </c>
      <c r="AA541" s="1044"/>
      <c r="AB541" s="185" t="str">
        <f>IF(W541&lt;&gt;"",IF((Y541/$DP$4)/$DN$4&lt;=$AA$20,"CUMPLE","RECHAZADO"),"")</f>
        <v>CUMPLE</v>
      </c>
      <c r="AC541" s="186">
        <f t="shared" si="3122"/>
        <v>76137340</v>
      </c>
      <c r="AD541" s="186">
        <f t="shared" si="3123"/>
        <v>74717704</v>
      </c>
      <c r="AE541" s="209"/>
      <c r="AF541" s="874">
        <v>212190</v>
      </c>
      <c r="AG541" s="184">
        <f>ROUND(AF541*$DQ$4,0)</f>
        <v>1060950</v>
      </c>
      <c r="AH541" s="1044"/>
      <c r="AI541" s="185" t="str">
        <f>IF(AF541&lt;&gt;"",IF(AG541/$DQ$4&lt;=$AH$20,"CUMPLE","RECHAZADO"),"")</f>
        <v>CUMPLE</v>
      </c>
      <c r="AJ541" s="209"/>
      <c r="AK541" s="874">
        <v>169358</v>
      </c>
      <c r="AL541" s="184">
        <f>ROUND(AK541*$DR$4,0)</f>
        <v>8975974</v>
      </c>
      <c r="AM541" s="1044"/>
      <c r="AN541" s="185" t="str">
        <f>IF(AK541&lt;&gt;"",IF(AL541/$DR$4&lt;=$AM$20,"CUMPLE","RECHAZADO"),"")</f>
        <v>CUMPLE</v>
      </c>
      <c r="AO541" s="209"/>
      <c r="AP541" s="874"/>
      <c r="AQ541" s="184">
        <f>ROUND(AP541*$DS$4,0)</f>
        <v>0</v>
      </c>
      <c r="AR541" s="1044"/>
      <c r="AS541" s="185" t="str">
        <f>IF(AP541&lt;&gt;"",IF(AQ541/$DR$4&lt;=$AR$20,"CUMPLE","RECHAZADO"),"")</f>
        <v/>
      </c>
      <c r="AT541" s="185"/>
      <c r="AU541" s="194">
        <f t="shared" si="3127"/>
        <v>10036924</v>
      </c>
      <c r="AV541" s="874">
        <v>1907016</v>
      </c>
      <c r="AW541" s="877">
        <f t="shared" si="3128"/>
        <v>1907016</v>
      </c>
      <c r="AX541" s="877">
        <f t="shared" si="3129"/>
        <v>11943940</v>
      </c>
      <c r="AY541" s="877" t="str">
        <f t="shared" si="3130"/>
        <v>CUMPLE</v>
      </c>
      <c r="AZ541" s="871"/>
      <c r="BA541" s="874">
        <v>12726840</v>
      </c>
      <c r="BB541" s="184">
        <f>ROUND(BA541*$DQ$4,0)</f>
        <v>63634200</v>
      </c>
      <c r="BC541" s="184">
        <f t="shared" ref="BC541" si="3156">$BC$4</f>
        <v>92828885</v>
      </c>
      <c r="BD541" s="185" t="str">
        <f t="shared" si="2814"/>
        <v>CUMPLE</v>
      </c>
      <c r="BE541" s="209"/>
      <c r="BF541" s="874">
        <v>11957386</v>
      </c>
      <c r="BG541" s="184">
        <f>ROUND(BF541*$DR$4,0)</f>
        <v>633741458</v>
      </c>
      <c r="BH541" s="184">
        <f t="shared" ref="BH541" si="3157">$BH$4</f>
        <v>924495218</v>
      </c>
      <c r="BI541" s="185" t="str">
        <f t="shared" si="3134"/>
        <v>CUMPLE</v>
      </c>
      <c r="BJ541" s="209"/>
      <c r="BK541" s="874"/>
      <c r="BL541" s="184">
        <f>ROUND(BK541*$DS$4,0)</f>
        <v>0</v>
      </c>
      <c r="BM541" s="1044"/>
      <c r="BN541" s="185" t="str">
        <f>IF(BK541&lt;&gt;"",IF((BL541/$DR$4)/$DN$4&lt;=$BM$20,"CUMPLE","RECHAZADO"),"")</f>
        <v/>
      </c>
      <c r="BO541" s="878"/>
      <c r="BP541" s="194">
        <f t="shared" si="3136"/>
        <v>697375658</v>
      </c>
      <c r="BQ541" s="874">
        <v>132501375</v>
      </c>
      <c r="BR541" s="877">
        <f t="shared" si="3137"/>
        <v>132501375</v>
      </c>
      <c r="BS541" s="877">
        <f t="shared" si="3138"/>
        <v>829877033</v>
      </c>
      <c r="BT541" s="877" t="str">
        <f t="shared" si="3139"/>
        <v>CUMPLE</v>
      </c>
      <c r="BU541" s="871"/>
      <c r="BV541" s="874">
        <v>124586616</v>
      </c>
      <c r="BW541" s="874">
        <v>2367146</v>
      </c>
      <c r="BX541" s="194">
        <f t="shared" si="3140"/>
        <v>2367146</v>
      </c>
      <c r="BY541" s="194" t="str">
        <f>IF(BV541&lt;&gt;"",IF(AND(BV541/$DN$4&lt;=$BY$15,BV541/$DN$4&gt;=$BY$16),"CUMPLE","RECHAZADO"),"")</f>
        <v>CUMPLE</v>
      </c>
      <c r="BZ541" s="194">
        <f t="shared" si="3141"/>
        <v>124586616</v>
      </c>
      <c r="CA541" s="194">
        <f t="shared" si="3142"/>
        <v>126953762</v>
      </c>
      <c r="CB541" s="871"/>
      <c r="CC541" s="874"/>
      <c r="CD541" s="874"/>
      <c r="CE541" s="194">
        <f t="shared" si="3143"/>
        <v>0</v>
      </c>
      <c r="CF541" s="194" t="str">
        <f>IF(CC541&lt;&gt;"",IF(AND(CC541/$DN$4&lt;=$CF$15,CC541/$DS$4&gt;=$CF$16),"CUMPLE","RECHAZADO"),"")</f>
        <v/>
      </c>
      <c r="CG541" s="194">
        <f t="shared" si="3144"/>
        <v>0</v>
      </c>
      <c r="CH541" s="194">
        <f t="shared" si="3145"/>
        <v>0</v>
      </c>
      <c r="CI541" s="194"/>
      <c r="CJ541" s="232">
        <f t="shared" si="3146"/>
        <v>16109307706</v>
      </c>
      <c r="CK541" s="197">
        <f t="shared" si="3147"/>
        <v>1044912075</v>
      </c>
      <c r="CL541" s="232">
        <f t="shared" si="2830"/>
        <v>17154219781</v>
      </c>
      <c r="CM541" s="871"/>
      <c r="CN541" s="200">
        <f t="shared" si="3149"/>
        <v>15808937886</v>
      </c>
      <c r="CO541" s="200">
        <f t="shared" si="3150"/>
        <v>906716902</v>
      </c>
      <c r="CP541" s="200">
        <f t="shared" si="2833"/>
        <v>16715654788</v>
      </c>
      <c r="CQ541" s="871"/>
      <c r="CR541" s="194">
        <f t="shared" si="2834"/>
        <v>16109307706</v>
      </c>
      <c r="CS541" s="194">
        <f>(W541*$DP$4)+X541+(AF541*$DQ$4)+(AK541*$DR$4)+(AP541*$DS$4)+AV541+(BA541*$DQ$4)+(BF541*$DR$4)+(BK541*$DS$4)+BQ541+BV541+BW541+CC541+CD541</f>
        <v>1044912075</v>
      </c>
      <c r="CT541" s="200">
        <f t="shared" si="3152"/>
        <v>17154219781</v>
      </c>
      <c r="CU541" s="874">
        <v>17154219781</v>
      </c>
      <c r="CV541" s="200" t="str">
        <f t="shared" si="2836"/>
        <v>OK</v>
      </c>
      <c r="CW541" s="136"/>
      <c r="DB541" s="879" t="str">
        <f t="shared" si="2837"/>
        <v>HABILITADO</v>
      </c>
      <c r="DC541" s="487"/>
    </row>
    <row r="542" spans="1:107" x14ac:dyDescent="0.25">
      <c r="A542" s="1039"/>
      <c r="B542" s="870">
        <v>3</v>
      </c>
      <c r="C542" s="1039"/>
      <c r="D542" s="726"/>
      <c r="E542" s="871"/>
      <c r="F542" s="872">
        <v>22660325900</v>
      </c>
      <c r="G542" s="873" t="str">
        <f t="shared" ref="G542" si="3158">IF(F542&lt;&gt;"",IF(F542=$DV$5,"CUMPLE","RECHAZADO"),"")</f>
        <v>CUMPLE</v>
      </c>
      <c r="H542" s="874" t="s">
        <v>1538</v>
      </c>
      <c r="I542" s="880">
        <v>20196034881</v>
      </c>
      <c r="J542" s="208">
        <v>383724663</v>
      </c>
      <c r="K542" s="173">
        <f t="shared" si="3113"/>
        <v>383724663</v>
      </c>
      <c r="L542" s="724" t="e">
        <f t="shared" si="3114"/>
        <v>#DIV/0!</v>
      </c>
      <c r="M542" s="175" t="e">
        <f t="shared" si="3115"/>
        <v>#DIV/0!</v>
      </c>
      <c r="N542" s="176" t="e">
        <f t="shared" si="3116"/>
        <v>#DIV/0!</v>
      </c>
      <c r="O542" s="177" t="e">
        <f t="shared" si="3117"/>
        <v>#DIV/0!</v>
      </c>
      <c r="P542" s="178" t="str">
        <f>IF(H542&lt;&gt;"",IF(J542=K542,IF(H542="SI",IF(AND(I542&lt;=$DF$5,I542&gt;=($DF$5*0.9)),"CUMPLE","NO CUMPLE"),IF(I542=$DF$5,"CUMPLE","NO CUMPLE")),"NO CUMPLE"),"")</f>
        <v>CUMPLE</v>
      </c>
      <c r="Q542" s="725">
        <f t="shared" si="3118"/>
        <v>0</v>
      </c>
      <c r="R542" s="180">
        <f t="shared" si="2839"/>
        <v>20579759544</v>
      </c>
      <c r="S542" s="180">
        <f t="shared" si="2801"/>
        <v>20196034881</v>
      </c>
      <c r="T542" s="209"/>
      <c r="U542" s="209"/>
      <c r="V542" s="871"/>
      <c r="W542" s="874">
        <v>1299268</v>
      </c>
      <c r="X542" s="876">
        <v>1974887</v>
      </c>
      <c r="Y542" s="184">
        <f>ROUND(W542*$DP$5,0)</f>
        <v>103941440</v>
      </c>
      <c r="Z542" s="184">
        <f t="shared" si="2802"/>
        <v>1974887</v>
      </c>
      <c r="AA542" s="1044"/>
      <c r="AB542" s="185" t="str">
        <f>IF(W542&lt;&gt;"",IF((Y542/$DP$5)/$DN$5&lt;=$AA$20,"CUMPLE","RECHAZADO"),"")</f>
        <v>CUMPLE</v>
      </c>
      <c r="AC542" s="186">
        <f t="shared" si="3122"/>
        <v>105916327</v>
      </c>
      <c r="AD542" s="186">
        <f t="shared" si="3123"/>
        <v>103941440</v>
      </c>
      <c r="AE542" s="209"/>
      <c r="AF542" s="874">
        <v>195237</v>
      </c>
      <c r="AG542" s="184">
        <f>ROUND(AF542*$DQ$5,0)</f>
        <v>1366659</v>
      </c>
      <c r="AH542" s="1044"/>
      <c r="AI542" s="185" t="str">
        <f>IF(AF542&lt;&gt;"",IF(AG542/$DQ$5&lt;=$AH$20,"CUMPLE","RECHAZADO"),"")</f>
        <v>CUMPLE</v>
      </c>
      <c r="AJ542" s="209"/>
      <c r="AK542" s="874">
        <v>155828</v>
      </c>
      <c r="AL542" s="184">
        <f>ROUND(AK542*$DR$5,0)</f>
        <v>12466240</v>
      </c>
      <c r="AM542" s="1044"/>
      <c r="AN542" s="185" t="str">
        <f>IF(AK542&lt;&gt;"",IF(AL542/$DR$5&lt;=$AM$20,"CUMPLE","RECHAZADO"),"")</f>
        <v>CUMPLE</v>
      </c>
      <c r="AO542" s="209"/>
      <c r="AP542" s="874"/>
      <c r="AQ542" s="184">
        <f>ROUND(AP542*$DS$5,0)</f>
        <v>0</v>
      </c>
      <c r="AR542" s="1044"/>
      <c r="AS542" s="185" t="str">
        <f>IF(AP542&lt;&gt;"",IF(AQ542/$DR$5&lt;=$AR$20,"CUMPLE","RECHAZADO"),"")</f>
        <v/>
      </c>
      <c r="AT542" s="185"/>
      <c r="AU542" s="194">
        <f t="shared" si="3127"/>
        <v>13832899</v>
      </c>
      <c r="AV542" s="874">
        <v>2628251</v>
      </c>
      <c r="AW542" s="877">
        <f t="shared" si="3128"/>
        <v>2628251</v>
      </c>
      <c r="AX542" s="877">
        <f t="shared" si="3129"/>
        <v>16461150</v>
      </c>
      <c r="AY542" s="877" t="str">
        <f t="shared" si="3130"/>
        <v>CUMPLE</v>
      </c>
      <c r="AZ542" s="871"/>
      <c r="BA542" s="874">
        <v>11215959</v>
      </c>
      <c r="BB542" s="184">
        <f>ROUND(BA542*$DQ$5,0)</f>
        <v>78511713</v>
      </c>
      <c r="BC542" s="184">
        <f t="shared" ref="BC542" si="3159">$BC$5</f>
        <v>123465503</v>
      </c>
      <c r="BD542" s="185" t="str">
        <f t="shared" si="2814"/>
        <v>CUMPLE</v>
      </c>
      <c r="BE542" s="209"/>
      <c r="BF542" s="874">
        <v>10537852</v>
      </c>
      <c r="BG542" s="184">
        <f>ROUND(BF542*$DR$5,0)</f>
        <v>843028160</v>
      </c>
      <c r="BH542" s="184">
        <f t="shared" ref="BH542" si="3160">$BH$5</f>
        <v>1325724320</v>
      </c>
      <c r="BI542" s="185" t="str">
        <f t="shared" si="3134"/>
        <v>CUMPLE</v>
      </c>
      <c r="BJ542" s="209"/>
      <c r="BK542" s="874"/>
      <c r="BL542" s="184">
        <f>ROUND(BK542*$DS$5,0)</f>
        <v>0</v>
      </c>
      <c r="BM542" s="1044"/>
      <c r="BN542" s="185" t="str">
        <f>IF(BK542&lt;&gt;"",IF((BL542/$DR$5)/$DN$5&lt;=$BM$20,"CUMPLE","RECHAZADO"),"")</f>
        <v/>
      </c>
      <c r="BO542" s="878"/>
      <c r="BP542" s="194">
        <f t="shared" si="3136"/>
        <v>921539873</v>
      </c>
      <c r="BQ542" s="874">
        <v>175092576</v>
      </c>
      <c r="BR542" s="877">
        <f t="shared" si="3137"/>
        <v>175092576</v>
      </c>
      <c r="BS542" s="877">
        <f t="shared" si="3138"/>
        <v>1096632449</v>
      </c>
      <c r="BT542" s="877" t="str">
        <f t="shared" si="3139"/>
        <v>CUMPLE</v>
      </c>
      <c r="BU542" s="871"/>
      <c r="BV542" s="874">
        <v>123786702</v>
      </c>
      <c r="BW542" s="874">
        <v>2351947</v>
      </c>
      <c r="BX542" s="194">
        <f t="shared" si="3140"/>
        <v>2351947</v>
      </c>
      <c r="BY542" s="194" t="str">
        <f>IF(BV542&lt;&gt;"",IF(AND(BV542/$DN$5&lt;=$BY$15,BV542/$DN$5&gt;=$BY$16),"CUMPLE","RECHAZADO"),"")</f>
        <v>CUMPLE</v>
      </c>
      <c r="BZ542" s="194">
        <f t="shared" si="3141"/>
        <v>123786702</v>
      </c>
      <c r="CA542" s="194">
        <f t="shared" si="3142"/>
        <v>126138649</v>
      </c>
      <c r="CB542" s="871"/>
      <c r="CC542" s="874"/>
      <c r="CD542" s="874"/>
      <c r="CE542" s="194">
        <f t="shared" si="3143"/>
        <v>0</v>
      </c>
      <c r="CF542" s="194" t="str">
        <f>IF(CC542&lt;&gt;"",IF(AND(CC542/$DN$5&lt;=$CF$15,CC542/$DS$5&gt;=$CF$16),"CUMPLE","RECHAZADO"),"")</f>
        <v/>
      </c>
      <c r="CG542" s="194">
        <f t="shared" si="3144"/>
        <v>0</v>
      </c>
      <c r="CH542" s="194">
        <f t="shared" si="3145"/>
        <v>0</v>
      </c>
      <c r="CI542" s="194"/>
      <c r="CJ542" s="232">
        <f t="shared" si="3146"/>
        <v>20579759544</v>
      </c>
      <c r="CK542" s="197">
        <f t="shared" si="3147"/>
        <v>1345148575</v>
      </c>
      <c r="CL542" s="232">
        <f t="shared" si="2830"/>
        <v>21924908119</v>
      </c>
      <c r="CM542" s="871"/>
      <c r="CN542" s="200">
        <f t="shared" si="3149"/>
        <v>20196034881</v>
      </c>
      <c r="CO542" s="200">
        <f t="shared" si="3150"/>
        <v>1163100914</v>
      </c>
      <c r="CP542" s="200">
        <f t="shared" si="2833"/>
        <v>21359135795</v>
      </c>
      <c r="CQ542" s="871"/>
      <c r="CR542" s="194">
        <f t="shared" si="2834"/>
        <v>20579759544</v>
      </c>
      <c r="CS542" s="194">
        <f>(W542*$DP$5)+X542+(AF542*$DQ$5)+(AK542*$DR$5)+(AP542*$DS$5)+AV542+(BA542*$DQ$5)+(BF542*$DR$5)+(BK542*$DS$5)+BQ542+BV542+BW542+CC542+CD542</f>
        <v>1345148575</v>
      </c>
      <c r="CT542" s="200">
        <f t="shared" si="3152"/>
        <v>21924908119</v>
      </c>
      <c r="CU542" s="874">
        <v>21924908119</v>
      </c>
      <c r="CV542" s="200" t="str">
        <f t="shared" si="2836"/>
        <v>OK</v>
      </c>
      <c r="CW542" s="136"/>
      <c r="DB542" s="879" t="str">
        <f t="shared" si="2837"/>
        <v>HABILITADO</v>
      </c>
      <c r="DC542" s="487"/>
    </row>
    <row r="543" spans="1:107" x14ac:dyDescent="0.25">
      <c r="A543" s="1039"/>
      <c r="B543" s="870">
        <v>4</v>
      </c>
      <c r="C543" s="1039"/>
      <c r="D543" s="726"/>
      <c r="E543" s="871"/>
      <c r="F543" s="872">
        <v>32291205642</v>
      </c>
      <c r="G543" s="873" t="str">
        <f t="shared" ref="G543" si="3161">IF(F543&lt;&gt;"",IF(F543=$DV$6,"CUMPLE","RECHAZADO"),"")</f>
        <v>CUMPLE</v>
      </c>
      <c r="H543" s="874" t="s">
        <v>1538</v>
      </c>
      <c r="I543" s="880">
        <v>28878004742</v>
      </c>
      <c r="J543" s="208">
        <v>548682090</v>
      </c>
      <c r="K543" s="173">
        <f t="shared" si="3113"/>
        <v>548682090</v>
      </c>
      <c r="L543" s="724" t="e">
        <f t="shared" si="3114"/>
        <v>#DIV/0!</v>
      </c>
      <c r="M543" s="175" t="e">
        <f t="shared" si="3115"/>
        <v>#DIV/0!</v>
      </c>
      <c r="N543" s="176" t="e">
        <f t="shared" si="3116"/>
        <v>#DIV/0!</v>
      </c>
      <c r="O543" s="177" t="e">
        <f t="shared" si="3117"/>
        <v>#DIV/0!</v>
      </c>
      <c r="P543" s="178" t="str">
        <f>IF(H543&lt;&gt;"",IF(J543=K543,IF(H543="SI",IF(AND(I543&lt;=$DF$6,I543&gt;=($DF$6*0.9)),"CUMPLE","NO CUMPLE"),IF(I543=$DF$6,"CUMPLE","NO CUMPLE")),"NO CUMPLE"),"")</f>
        <v>CUMPLE</v>
      </c>
      <c r="Q543" s="725">
        <f t="shared" si="3118"/>
        <v>0</v>
      </c>
      <c r="R543" s="180">
        <f t="shared" si="2839"/>
        <v>29426686832</v>
      </c>
      <c r="S543" s="180">
        <f t="shared" si="2801"/>
        <v>28878004742</v>
      </c>
      <c r="T543" s="209"/>
      <c r="U543" s="209"/>
      <c r="V543" s="871"/>
      <c r="W543" s="874">
        <v>1356607</v>
      </c>
      <c r="X543" s="876">
        <v>2062043</v>
      </c>
      <c r="Y543" s="184">
        <f>ROUND(W543*$DP$6,0)</f>
        <v>108528560</v>
      </c>
      <c r="Z543" s="184">
        <f t="shared" si="2802"/>
        <v>2062043</v>
      </c>
      <c r="AA543" s="1044"/>
      <c r="AB543" s="185" t="str">
        <f>IF(W543&lt;&gt;"",IF((Y543/$DP$6)/$DN$6&lt;=$AA$20,"CUMPLE","RECHAZADO"),"")</f>
        <v>CUMPLE</v>
      </c>
      <c r="AC543" s="186">
        <f t="shared" si="3122"/>
        <v>110590603</v>
      </c>
      <c r="AD543" s="186">
        <f t="shared" si="3123"/>
        <v>108528560</v>
      </c>
      <c r="AE543" s="209"/>
      <c r="AF543" s="874">
        <v>204021</v>
      </c>
      <c r="AG543" s="184">
        <f>ROUND(AF543*$DQ$6,0)</f>
        <v>6120630</v>
      </c>
      <c r="AH543" s="1044"/>
      <c r="AI543" s="185" t="str">
        <f>IF(AF543&lt;&gt;"",IF(AG543/$DQ$6&lt;=$AH$20,"CUMPLE","RECHAZADO"),"")</f>
        <v>CUMPLE</v>
      </c>
      <c r="AJ543" s="209"/>
      <c r="AK543" s="874">
        <v>162839</v>
      </c>
      <c r="AL543" s="184">
        <f>ROUND(AK543*$DR$6,0)</f>
        <v>13027120</v>
      </c>
      <c r="AM543" s="1044"/>
      <c r="AN543" s="185" t="str">
        <f>IF(AK543&lt;&gt;"",IF(AL543/$DR$6&lt;=$AM$20,"CUMPLE","RECHAZADO"),"")</f>
        <v>CUMPLE</v>
      </c>
      <c r="AO543" s="209"/>
      <c r="AP543" s="874"/>
      <c r="AQ543" s="184">
        <f>ROUND(AP543*$DS$6,0)</f>
        <v>0</v>
      </c>
      <c r="AR543" s="1044"/>
      <c r="AS543" s="185" t="str">
        <f>IF(AP543&lt;&gt;"",IF(AQ543/$DR$6&lt;=$AR$20,"CUMPLE","RECHAZADO"),"")</f>
        <v/>
      </c>
      <c r="AT543" s="185"/>
      <c r="AU543" s="194">
        <f t="shared" si="3127"/>
        <v>19147750</v>
      </c>
      <c r="AV543" s="874">
        <v>3638073</v>
      </c>
      <c r="AW543" s="877">
        <f t="shared" si="3128"/>
        <v>3638073</v>
      </c>
      <c r="AX543" s="877">
        <f t="shared" si="3129"/>
        <v>22785823</v>
      </c>
      <c r="AY543" s="877" t="str">
        <f>IF(AV543&lt;&gt;"",IF(AN543="CUMPLE","CUMPLE","NO CUMPLE"),"")</f>
        <v>CUMPLE</v>
      </c>
      <c r="AZ543" s="871"/>
      <c r="BA543" s="874">
        <v>13214772</v>
      </c>
      <c r="BB543" s="184">
        <f>ROUND(BA543*$DQ$6,0)</f>
        <v>396443160</v>
      </c>
      <c r="BC543" s="184">
        <f t="shared" ref="BC543" si="3162">$BC$6</f>
        <v>599037720</v>
      </c>
      <c r="BD543" s="185" t="str">
        <f t="shared" si="2814"/>
        <v>CUMPLE</v>
      </c>
      <c r="BE543" s="209"/>
      <c r="BF543" s="874">
        <v>12415818</v>
      </c>
      <c r="BG543" s="184">
        <f>ROUND(BF543*$DR$6,0)</f>
        <v>993265440</v>
      </c>
      <c r="BH543" s="184">
        <f t="shared" ref="BH543" si="3163">$BH$6</f>
        <v>1500854400</v>
      </c>
      <c r="BI543" s="185" t="str">
        <f t="shared" si="3134"/>
        <v>CUMPLE</v>
      </c>
      <c r="BJ543" s="209"/>
      <c r="BK543" s="874"/>
      <c r="BL543" s="184">
        <f>ROUND(BK543*$DS$6,0)</f>
        <v>0</v>
      </c>
      <c r="BM543" s="1044"/>
      <c r="BN543" s="185" t="str">
        <f>IF(BK543&lt;&gt;"",IF((BL543/$DR$6)/$DN$6&lt;=$BM$20,"CUMPLE","RECHAZADO"),"")</f>
        <v/>
      </c>
      <c r="BO543" s="878"/>
      <c r="BP543" s="194">
        <f t="shared" si="3136"/>
        <v>1389708600</v>
      </c>
      <c r="BQ543" s="874">
        <v>264044634</v>
      </c>
      <c r="BR543" s="877">
        <f t="shared" si="3137"/>
        <v>264044634</v>
      </c>
      <c r="BS543" s="877">
        <f t="shared" si="3138"/>
        <v>1653753234</v>
      </c>
      <c r="BT543" s="877" t="str">
        <f>IF(BQ543&lt;&gt;"",IF(BI543="CUMPLE","CUMPLE","NO CUMPLE"),"")</f>
        <v>CUMPLE</v>
      </c>
      <c r="BU543" s="871"/>
      <c r="BV543" s="874">
        <v>124186659</v>
      </c>
      <c r="BW543" s="874">
        <v>2359547</v>
      </c>
      <c r="BX543" s="194">
        <f t="shared" si="3140"/>
        <v>2359547</v>
      </c>
      <c r="BY543" s="194" t="str">
        <f>IF(BV543&lt;&gt;"",IF(AND(BV543/$DN$6&lt;=$BY$15,BV543/$DN$6&gt;=$BY$16),"CUMPLE","RECHAZADO"),"")</f>
        <v>CUMPLE</v>
      </c>
      <c r="BZ543" s="194">
        <f t="shared" si="3141"/>
        <v>124186659</v>
      </c>
      <c r="CA543" s="194">
        <f t="shared" si="3142"/>
        <v>126546206</v>
      </c>
      <c r="CB543" s="871"/>
      <c r="CC543" s="874"/>
      <c r="CD543" s="874"/>
      <c r="CE543" s="194">
        <f t="shared" si="3143"/>
        <v>0</v>
      </c>
      <c r="CF543" s="194" t="str">
        <f>IF(CC543&lt;&gt;"",IF(AND(CC543/$DN$6&lt;=$CF$15,CC543/$DS$6&gt;=$CF$16),"CUMPLE","RECHAZADO"),"")</f>
        <v/>
      </c>
      <c r="CG543" s="194">
        <f t="shared" si="3144"/>
        <v>0</v>
      </c>
      <c r="CH543" s="194">
        <f t="shared" si="3145"/>
        <v>0</v>
      </c>
      <c r="CI543" s="194"/>
      <c r="CJ543" s="232">
        <f t="shared" si="3146"/>
        <v>29426686832</v>
      </c>
      <c r="CK543" s="197">
        <f t="shared" si="3147"/>
        <v>1913675866</v>
      </c>
      <c r="CL543" s="232">
        <f t="shared" si="2830"/>
        <v>31340362698</v>
      </c>
      <c r="CM543" s="871"/>
      <c r="CN543" s="200">
        <f t="shared" si="3149"/>
        <v>28878004742</v>
      </c>
      <c r="CO543" s="200">
        <f t="shared" si="3150"/>
        <v>1641571569</v>
      </c>
      <c r="CP543" s="200">
        <f t="shared" si="2833"/>
        <v>30519576311</v>
      </c>
      <c r="CQ543" s="871"/>
      <c r="CR543" s="194">
        <f t="shared" si="2834"/>
        <v>29426686832</v>
      </c>
      <c r="CS543" s="194">
        <f>(W543*$DP$6)+X543+(AF543*$DQ$6)+(AK543*$DR$6)+(AP543*$DS$6)+AV543+(BA543*$DQ$6)+(BF543*$DR$6)+(BK543*$DS$6)+BQ543+BV543+BW543+CC543+CD543</f>
        <v>1913675866</v>
      </c>
      <c r="CT543" s="200">
        <f t="shared" si="3152"/>
        <v>31340362698</v>
      </c>
      <c r="CU543" s="874">
        <v>31340362698</v>
      </c>
      <c r="CV543" s="200" t="str">
        <f t="shared" si="2836"/>
        <v>OK</v>
      </c>
      <c r="CW543" s="136"/>
      <c r="DB543" s="879" t="str">
        <f t="shared" si="2837"/>
        <v>HABILITADO</v>
      </c>
      <c r="DC543" s="487"/>
    </row>
    <row r="544" spans="1:107" x14ac:dyDescent="0.25">
      <c r="A544" s="1039"/>
      <c r="B544" s="870">
        <v>5</v>
      </c>
      <c r="C544" s="1039"/>
      <c r="D544" s="726"/>
      <c r="E544" s="871"/>
      <c r="F544" s="872">
        <v>31011375408</v>
      </c>
      <c r="G544" s="873" t="str">
        <f t="shared" ref="G544" si="3164">IF(F544&lt;&gt;"",IF(F544=$DV$7,"CUMPLE","RECHAZADO"),"")</f>
        <v>CUMPLE</v>
      </c>
      <c r="H544" s="874" t="s">
        <v>1538</v>
      </c>
      <c r="I544" s="880">
        <v>27846036373</v>
      </c>
      <c r="J544" s="208">
        <v>529074691</v>
      </c>
      <c r="K544" s="173">
        <f t="shared" si="3113"/>
        <v>529074691</v>
      </c>
      <c r="L544" s="724" t="e">
        <f t="shared" si="3114"/>
        <v>#DIV/0!</v>
      </c>
      <c r="M544" s="175" t="e">
        <f t="shared" si="3115"/>
        <v>#DIV/0!</v>
      </c>
      <c r="N544" s="176" t="e">
        <f t="shared" si="3116"/>
        <v>#DIV/0!</v>
      </c>
      <c r="O544" s="177" t="e">
        <f t="shared" si="3117"/>
        <v>#DIV/0!</v>
      </c>
      <c r="P544" s="178" t="str">
        <f>IF(H544&lt;&gt;"",IF(J544=K544,IF(H544="SI",IF(AND(I544&lt;=$DF$7,I544&gt;=($DF$7*0.9)),"CUMPLE","NO CUMPLE"),IF(I544=$DF$7,"CUMPLE","NO CUMPLE")),"NO CUMPLE"),"")</f>
        <v>CUMPLE</v>
      </c>
      <c r="Q544" s="725">
        <f t="shared" si="3118"/>
        <v>0</v>
      </c>
      <c r="R544" s="180">
        <f t="shared" si="2839"/>
        <v>28375111064</v>
      </c>
      <c r="S544" s="180">
        <f t="shared" si="2801"/>
        <v>27846036373</v>
      </c>
      <c r="T544" s="209"/>
      <c r="U544" s="209"/>
      <c r="V544" s="871"/>
      <c r="W544" s="874">
        <v>1340685</v>
      </c>
      <c r="X544" s="876">
        <v>2700140</v>
      </c>
      <c r="Y544" s="184">
        <f>ROUND(W544*$DP$7,0)</f>
        <v>142112610</v>
      </c>
      <c r="Z544" s="184">
        <f t="shared" si="2802"/>
        <v>2700140</v>
      </c>
      <c r="AA544" s="1044"/>
      <c r="AB544" s="185" t="str">
        <f>IF(W544&lt;&gt;"",IF((Y544/$DP$7)/$DN$7&lt;=$AA$20,"CUMPLE","RECHAZADO"),"")</f>
        <v>CUMPLE</v>
      </c>
      <c r="AC544" s="186">
        <f t="shared" si="3122"/>
        <v>144812750</v>
      </c>
      <c r="AD544" s="186">
        <f t="shared" si="3123"/>
        <v>142112610</v>
      </c>
      <c r="AE544" s="209"/>
      <c r="AF544" s="874">
        <v>201543</v>
      </c>
      <c r="AG544" s="184">
        <f>ROUND(AF544*$DQ$7,0)</f>
        <v>7658634</v>
      </c>
      <c r="AH544" s="1044"/>
      <c r="AI544" s="185" t="str">
        <f>IF(AF544&lt;&gt;"",IF(AG544/$DQ$7&lt;=$AH$20,"CUMPLE","RECHAZADO"),"")</f>
        <v>CUMPLE</v>
      </c>
      <c r="AJ544" s="209"/>
      <c r="AK544" s="874">
        <v>160861</v>
      </c>
      <c r="AL544" s="184">
        <f>ROUND(AK544*$DR$7,0)</f>
        <v>17051266</v>
      </c>
      <c r="AM544" s="1044"/>
      <c r="AN544" s="185" t="str">
        <f>IF(AK544&lt;&gt;"",IF(AL544/$DR$7&lt;=$AM$20,"CUMPLE","RECHAZADO"),"")</f>
        <v>CUMPLE</v>
      </c>
      <c r="AO544" s="209"/>
      <c r="AP544" s="874"/>
      <c r="AQ544" s="184">
        <f>ROUND(AP544*$DS$7,0)</f>
        <v>0</v>
      </c>
      <c r="AR544" s="1044"/>
      <c r="AS544" s="185" t="str">
        <f>IF(AP544&lt;&gt;"",IF(AQ544/$DR$7&lt;=$AR$20,"CUMPLE","RECHAZADO"),"")</f>
        <v/>
      </c>
      <c r="AT544" s="185"/>
      <c r="AU544" s="194">
        <f t="shared" si="3127"/>
        <v>24709900</v>
      </c>
      <c r="AV544" s="874">
        <v>4694881</v>
      </c>
      <c r="AW544" s="877">
        <f t="shared" si="3128"/>
        <v>4694881</v>
      </c>
      <c r="AX544" s="877">
        <f t="shared" si="3129"/>
        <v>29404781</v>
      </c>
      <c r="AY544" s="877" t="str">
        <f>IF(AV544&lt;&gt;"",IF(AI544="CUMPLE",IF(AN544="CUMPLE","CUMPLE","NO CUMPLE"),"NO CUMPLE")," ")</f>
        <v>CUMPLE</v>
      </c>
      <c r="AZ544" s="871"/>
      <c r="BA544" s="874">
        <v>8828134</v>
      </c>
      <c r="BB544" s="184">
        <f>ROUND(BA544*$DQ$7,0)</f>
        <v>335469092</v>
      </c>
      <c r="BC544" s="184">
        <f t="shared" ref="BC544" si="3165">$BC$7</f>
        <v>512088380</v>
      </c>
      <c r="BD544" s="185" t="str">
        <f t="shared" si="2814"/>
        <v>CUMPLE</v>
      </c>
      <c r="BE544" s="209"/>
      <c r="BF544" s="874">
        <v>8294393</v>
      </c>
      <c r="BG544" s="184">
        <f>ROUND(BF544*$DR$7,0)</f>
        <v>879205658</v>
      </c>
      <c r="BH544" s="184">
        <f t="shared" ref="BH544" si="3166">$BH$7</f>
        <v>1342093772</v>
      </c>
      <c r="BI544" s="185" t="str">
        <f t="shared" si="3134"/>
        <v>CUMPLE</v>
      </c>
      <c r="BJ544" s="209"/>
      <c r="BK544" s="874"/>
      <c r="BL544" s="184">
        <f>ROUND(BK544*$DS$7,0)</f>
        <v>0</v>
      </c>
      <c r="BM544" s="1044"/>
      <c r="BN544" s="185" t="str">
        <f>IF(BK544&lt;&gt;"",IF((BL544/$DR$7)/$DN$7&lt;=$BM$20,"CUMPLE","RECHAZADO"),"")</f>
        <v/>
      </c>
      <c r="BO544" s="878"/>
      <c r="BP544" s="194">
        <f t="shared" si="3136"/>
        <v>1214674750</v>
      </c>
      <c r="BQ544" s="874">
        <v>230788203</v>
      </c>
      <c r="BR544" s="877">
        <f t="shared" si="3137"/>
        <v>230788203</v>
      </c>
      <c r="BS544" s="877">
        <f t="shared" si="3138"/>
        <v>1445462953</v>
      </c>
      <c r="BT544" s="877" t="str">
        <f>IF(BQ544&lt;&gt;"",IF(BD544="CUMPLE",IF(BI544="CUMPLE","CUMPLE","NO CUMPLE"),"NO CUMPLE")," ")</f>
        <v>CUMPLE</v>
      </c>
      <c r="BU544" s="871"/>
      <c r="BV544" s="874">
        <v>123986681</v>
      </c>
      <c r="BW544" s="874">
        <v>2355747</v>
      </c>
      <c r="BX544" s="194">
        <f t="shared" si="3140"/>
        <v>2355747</v>
      </c>
      <c r="BY544" s="194" t="str">
        <f>IF(BV544&lt;&gt;"",IF(AND(BV544/$DN$7&lt;=$BY$15,BV544/$DN$7&gt;=$BY$16),"CUMPLE","RECHAZADO"),"")</f>
        <v>CUMPLE</v>
      </c>
      <c r="BZ544" s="194">
        <f t="shared" si="3141"/>
        <v>123986681</v>
      </c>
      <c r="CA544" s="194">
        <f t="shared" si="3142"/>
        <v>126342428</v>
      </c>
      <c r="CB544" s="871"/>
      <c r="CC544" s="874"/>
      <c r="CD544" s="874"/>
      <c r="CE544" s="194">
        <f t="shared" si="3143"/>
        <v>0</v>
      </c>
      <c r="CF544" s="194" t="str">
        <f>IF(CC544&lt;&gt;"",IF(AND(CC544/$DN$7&lt;=$CF$15,CC544/$DS$7&gt;=$CF$16),"CUMPLE","RECHAZADO"),"")</f>
        <v/>
      </c>
      <c r="CG544" s="194">
        <f t="shared" si="3144"/>
        <v>0</v>
      </c>
      <c r="CH544" s="194">
        <f t="shared" si="3145"/>
        <v>0</v>
      </c>
      <c r="CI544" s="194"/>
      <c r="CJ544" s="232">
        <f t="shared" si="3146"/>
        <v>28375111064</v>
      </c>
      <c r="CK544" s="197">
        <f t="shared" si="3147"/>
        <v>1746022912</v>
      </c>
      <c r="CL544" s="232">
        <f t="shared" si="2830"/>
        <v>30121133976</v>
      </c>
      <c r="CM544" s="871"/>
      <c r="CN544" s="200">
        <f t="shared" si="3149"/>
        <v>27846036373</v>
      </c>
      <c r="CO544" s="200">
        <f t="shared" si="3150"/>
        <v>1505483941</v>
      </c>
      <c r="CP544" s="200">
        <f t="shared" si="2833"/>
        <v>29351520314</v>
      </c>
      <c r="CQ544" s="871"/>
      <c r="CR544" s="194">
        <f t="shared" si="2834"/>
        <v>28375111064</v>
      </c>
      <c r="CS544" s="194">
        <f>(W544*$DP$7)+X544+(AF544*$DQ$7)+(AK544*$DR$7)+(AP544*$DS$7)+AV544+(BA544*$DQ$7)+(BF544*$DR$7)+(BK544*$DS$7)+BQ544+BV544+BW544+CC544+CD544</f>
        <v>1746022912</v>
      </c>
      <c r="CT544" s="200">
        <f t="shared" si="3152"/>
        <v>30121133976</v>
      </c>
      <c r="CU544" s="874">
        <v>30121133976</v>
      </c>
      <c r="CV544" s="200" t="str">
        <f t="shared" si="2836"/>
        <v>OK</v>
      </c>
      <c r="CW544" s="136"/>
      <c r="DB544" s="879" t="str">
        <f t="shared" si="2837"/>
        <v>HABILITADO</v>
      </c>
      <c r="DC544" s="487"/>
    </row>
    <row r="545" spans="1:107" x14ac:dyDescent="0.25">
      <c r="A545" s="1039"/>
      <c r="B545" s="870">
        <v>6</v>
      </c>
      <c r="C545" s="1039"/>
      <c r="D545" s="726"/>
      <c r="E545" s="871"/>
      <c r="F545" s="872">
        <v>26104086008</v>
      </c>
      <c r="G545" s="873" t="str">
        <f t="shared" ref="G545" si="3167">IF(F545&lt;&gt;"",IF(F545=$DV$8,"CUMPLE","RECHAZADO"),"")</f>
        <v>CUMPLE</v>
      </c>
      <c r="H545" s="874" t="s">
        <v>1538</v>
      </c>
      <c r="I545" s="880">
        <v>23701756967</v>
      </c>
      <c r="J545" s="208">
        <v>450333382</v>
      </c>
      <c r="K545" s="173">
        <f t="shared" si="3113"/>
        <v>450333382</v>
      </c>
      <c r="L545" s="724" t="e">
        <f t="shared" si="3114"/>
        <v>#DIV/0!</v>
      </c>
      <c r="M545" s="175" t="e">
        <f t="shared" si="3115"/>
        <v>#DIV/0!</v>
      </c>
      <c r="N545" s="176" t="e">
        <f t="shared" si="3116"/>
        <v>#DIV/0!</v>
      </c>
      <c r="O545" s="177" t="e">
        <f t="shared" si="3117"/>
        <v>#DIV/0!</v>
      </c>
      <c r="P545" s="178" t="str">
        <f>IF(H545&lt;&gt;"",IF(J545=K545,IF(H545="SI",IF(AND(I545&lt;=$DF$8,I545&gt;=($DF$8*0.9)),"CUMPLE","NO CUMPLE"),IF(I545=$DF$8,"CUMPLE","NO CUMPLE")),"NO CUMPLE"),"")</f>
        <v>CUMPLE</v>
      </c>
      <c r="Q545" s="725">
        <f t="shared" si="3118"/>
        <v>0</v>
      </c>
      <c r="R545" s="180">
        <f t="shared" si="2839"/>
        <v>24152090349</v>
      </c>
      <c r="S545" s="180">
        <f t="shared" si="2801"/>
        <v>23701756967</v>
      </c>
      <c r="T545" s="209"/>
      <c r="U545" s="209"/>
      <c r="V545" s="871"/>
      <c r="W545" s="874">
        <v>1361355</v>
      </c>
      <c r="X545" s="876">
        <v>1500213</v>
      </c>
      <c r="Y545" s="184">
        <f>ROUND(W545*$DP$8,0)</f>
        <v>78958590</v>
      </c>
      <c r="Z545" s="184">
        <f t="shared" si="2802"/>
        <v>1500213</v>
      </c>
      <c r="AA545" s="1044"/>
      <c r="AB545" s="185" t="str">
        <f>IF(W545&lt;&gt;"",IF((Y545/$DP$8)/$DN$8&lt;=$AA$20,"CUMPLE","RECHAZADO"),"")</f>
        <v>CUMPLE</v>
      </c>
      <c r="AC545" s="186">
        <f t="shared" si="3122"/>
        <v>80458803</v>
      </c>
      <c r="AD545" s="186">
        <f t="shared" si="3123"/>
        <v>78958590</v>
      </c>
      <c r="AE545" s="209"/>
      <c r="AF545" s="874">
        <v>204651</v>
      </c>
      <c r="AG545" s="184">
        <f>ROUND(AF545*$DQ$8,0)</f>
        <v>2865114</v>
      </c>
      <c r="AH545" s="1044"/>
      <c r="AI545" s="185" t="str">
        <f>IF(AF545&lt;&gt;"",IF(AG545/$DQ$8&lt;=$AH$20,"CUMPLE","RECHAZADO"),"")</f>
        <v>CUMPLE</v>
      </c>
      <c r="AJ545" s="209"/>
      <c r="AK545" s="874">
        <v>163341</v>
      </c>
      <c r="AL545" s="184">
        <f>ROUND(AK545*$DR$8,0)</f>
        <v>9473778</v>
      </c>
      <c r="AM545" s="1044"/>
      <c r="AN545" s="185" t="str">
        <f>IF(AK545&lt;&gt;"",IF(AL545/$DR$8&lt;=$AM$20,"CUMPLE","RECHAZADO"),"")</f>
        <v>CUMPLE</v>
      </c>
      <c r="AO545" s="209"/>
      <c r="AP545" s="874"/>
      <c r="AQ545" s="184">
        <f>ROUND(AP545*$DS$8,0)</f>
        <v>0</v>
      </c>
      <c r="AR545" s="1044"/>
      <c r="AS545" s="185" t="str">
        <f>IF(AP545&lt;&gt;"",IF(AQ545/$DR$8&lt;=$AR$20,"CUMPLE","RECHAZADO"),"")</f>
        <v/>
      </c>
      <c r="AT545" s="185"/>
      <c r="AU545" s="194">
        <f t="shared" si="3127"/>
        <v>12338892</v>
      </c>
      <c r="AV545" s="874">
        <v>2344389</v>
      </c>
      <c r="AW545" s="877">
        <f t="shared" si="3128"/>
        <v>2344389</v>
      </c>
      <c r="AX545" s="877">
        <f t="shared" si="3129"/>
        <v>14683281</v>
      </c>
      <c r="AY545" s="877" t="str">
        <f>IF(AV545&lt;&gt;"",IF(AN545="CUMPLE","CUMPLE","NO CUMPLE"),"")</f>
        <v>CUMPLE</v>
      </c>
      <c r="AZ545" s="871"/>
      <c r="BA545" s="874">
        <v>13426244</v>
      </c>
      <c r="BB545" s="184">
        <f>ROUND(BA545*$DQ$8,0)</f>
        <v>187967416</v>
      </c>
      <c r="BC545" s="184">
        <f t="shared" ref="BC545" si="3168">$BC$8</f>
        <v>282572794</v>
      </c>
      <c r="BD545" s="185" t="str">
        <f t="shared" si="2814"/>
        <v>CUMPLE</v>
      </c>
      <c r="BE545" s="209"/>
      <c r="BF545" s="874">
        <v>12614505</v>
      </c>
      <c r="BG545" s="184">
        <f>ROUND(BF545*$DR$8,0)</f>
        <v>731641290</v>
      </c>
      <c r="BH545" s="184">
        <f t="shared" ref="BH545" si="3169">$BH$8</f>
        <v>1099881666</v>
      </c>
      <c r="BI545" s="185" t="str">
        <f t="shared" si="3134"/>
        <v>CUMPLE</v>
      </c>
      <c r="BJ545" s="209"/>
      <c r="BK545" s="874"/>
      <c r="BL545" s="184">
        <f>ROUND(BK545*$DS$8,0)</f>
        <v>0</v>
      </c>
      <c r="BM545" s="1044"/>
      <c r="BN545" s="185" t="str">
        <f>IF(BK545&lt;&gt;"",IF((BL545/$DR$8)/$DN$8&lt;=$BM$20,"CUMPLE","RECHAZADO"),"")</f>
        <v/>
      </c>
      <c r="BO545" s="878"/>
      <c r="BP545" s="194">
        <f t="shared" si="3136"/>
        <v>919608706</v>
      </c>
      <c r="BQ545" s="874">
        <v>174725654</v>
      </c>
      <c r="BR545" s="877">
        <f t="shared" si="3137"/>
        <v>174725654</v>
      </c>
      <c r="BS545" s="877">
        <f t="shared" si="3138"/>
        <v>1094334360</v>
      </c>
      <c r="BT545" s="877" t="str">
        <f>IF(BQ545&lt;&gt;"",IF(BI545="CUMPLE","CUMPLE","NO CUMPLE"),"")</f>
        <v>CUMPLE</v>
      </c>
      <c r="BU545" s="871"/>
      <c r="BV545" s="874">
        <v>123986681</v>
      </c>
      <c r="BW545" s="874">
        <v>2355747</v>
      </c>
      <c r="BX545" s="194">
        <f t="shared" si="3140"/>
        <v>2355747</v>
      </c>
      <c r="BY545" s="194" t="str">
        <f>IF(BV545&lt;&gt;"",IF(AND(BV545/$DN$8&lt;=$BY$15,BV545/$DN$8&gt;=$BY$16),"CUMPLE","RECHAZADO"),"")</f>
        <v>CUMPLE</v>
      </c>
      <c r="BZ545" s="194">
        <f t="shared" si="3141"/>
        <v>123986681</v>
      </c>
      <c r="CA545" s="194">
        <f t="shared" si="3142"/>
        <v>126342428</v>
      </c>
      <c r="CB545" s="871"/>
      <c r="CC545" s="874"/>
      <c r="CD545" s="874"/>
      <c r="CE545" s="194">
        <f t="shared" si="3143"/>
        <v>0</v>
      </c>
      <c r="CF545" s="194" t="str">
        <f>IF(CC545&lt;&gt;"",IF(AND(CC545/$DN$8&lt;=$CF$15,CC545/$DS$8&gt;=$CF$16),"CUMPLE","RECHAZADO"),"")</f>
        <v/>
      </c>
      <c r="CG545" s="194">
        <f t="shared" si="3144"/>
        <v>0</v>
      </c>
      <c r="CH545" s="194">
        <f t="shared" si="3145"/>
        <v>0</v>
      </c>
      <c r="CI545" s="194"/>
      <c r="CJ545" s="232">
        <f t="shared" si="3146"/>
        <v>24152090349</v>
      </c>
      <c r="CK545" s="197">
        <f t="shared" si="3147"/>
        <v>1315818872</v>
      </c>
      <c r="CL545" s="232">
        <f t="shared" si="2830"/>
        <v>25467909221</v>
      </c>
      <c r="CM545" s="871"/>
      <c r="CN545" s="200">
        <f t="shared" si="3149"/>
        <v>23701756967</v>
      </c>
      <c r="CO545" s="200">
        <f t="shared" si="3150"/>
        <v>1134892869</v>
      </c>
      <c r="CP545" s="200">
        <f t="shared" si="2833"/>
        <v>24836649836</v>
      </c>
      <c r="CQ545" s="871"/>
      <c r="CR545" s="194">
        <f t="shared" si="2834"/>
        <v>24152090349</v>
      </c>
      <c r="CS545" s="194">
        <f>(W545*$DP$8)+X545+(AF545*$DQ$8)+(AK545*$DR$8)+(AP545*$DS$8)+AV545+(BA545*$DQ$8)+(BF545*$DR$8)+(BK545*$DS$8)+BQ545+BV545+BW545+CC545+CD545</f>
        <v>1315818872</v>
      </c>
      <c r="CT545" s="200">
        <f t="shared" si="3152"/>
        <v>25467909221</v>
      </c>
      <c r="CU545" s="874">
        <v>25467909221</v>
      </c>
      <c r="CV545" s="200" t="str">
        <f t="shared" si="2836"/>
        <v>OK</v>
      </c>
      <c r="CW545" s="136"/>
      <c r="DB545" s="879" t="str">
        <f t="shared" si="2837"/>
        <v>HABILITADO</v>
      </c>
      <c r="DC545" s="487"/>
    </row>
    <row r="546" spans="1:107" x14ac:dyDescent="0.25">
      <c r="A546" s="1039"/>
      <c r="B546" s="870">
        <v>7</v>
      </c>
      <c r="C546" s="1039"/>
      <c r="D546" s="726"/>
      <c r="E546" s="871"/>
      <c r="F546" s="872">
        <v>34957158037</v>
      </c>
      <c r="G546" s="873" t="str">
        <f t="shared" ref="G546" si="3170">IF(F546&lt;&gt;"",IF(F546=$DV$9,"CUMPLE","RECHAZADO"),"")</f>
        <v>CUMPLE</v>
      </c>
      <c r="H546" s="874" t="s">
        <v>1538</v>
      </c>
      <c r="I546" s="880">
        <v>31901490171</v>
      </c>
      <c r="J546" s="208">
        <v>606128313</v>
      </c>
      <c r="K546" s="173">
        <f t="shared" si="3113"/>
        <v>606128313</v>
      </c>
      <c r="L546" s="724" t="e">
        <f t="shared" si="3114"/>
        <v>#DIV/0!</v>
      </c>
      <c r="M546" s="175" t="e">
        <f t="shared" si="3115"/>
        <v>#DIV/0!</v>
      </c>
      <c r="N546" s="176" t="e">
        <f t="shared" si="3116"/>
        <v>#DIV/0!</v>
      </c>
      <c r="O546" s="177" t="e">
        <f t="shared" si="3117"/>
        <v>#DIV/0!</v>
      </c>
      <c r="P546" s="178" t="str">
        <f>IF(H546&lt;&gt;"",IF(J546=K546,IF(H546="SI",IF(AND(I546&lt;=$DF$9,I546&gt;=($DF$9*0.9)),"CUMPLE","NO CUMPLE"),IF(I546=$DF$9,"CUMPLE","NO CUMPLE")),"NO CUMPLE"),"")</f>
        <v>CUMPLE</v>
      </c>
      <c r="Q546" s="725">
        <f t="shared" si="3118"/>
        <v>0</v>
      </c>
      <c r="R546" s="180">
        <f t="shared" si="2839"/>
        <v>32507618484</v>
      </c>
      <c r="S546" s="180">
        <f t="shared" si="2801"/>
        <v>31901490171</v>
      </c>
      <c r="T546" s="209"/>
      <c r="U546" s="209"/>
      <c r="V546" s="871"/>
      <c r="W546" s="874">
        <v>1433915</v>
      </c>
      <c r="X546" s="876">
        <v>2315773</v>
      </c>
      <c r="Y546" s="184">
        <f>ROUND(W546*$DP$9,0)</f>
        <v>121882775</v>
      </c>
      <c r="Z546" s="184">
        <f t="shared" si="2802"/>
        <v>2315773</v>
      </c>
      <c r="AA546" s="1044"/>
      <c r="AB546" s="185" t="str">
        <f>IF(W546&lt;&gt;"",IF((Y546/$DP$9)/$DN$9&lt;=$AA$20,"CUMPLE","RECHAZADO"),"")</f>
        <v>CUMPLE</v>
      </c>
      <c r="AC546" s="186">
        <f t="shared" si="3122"/>
        <v>124198548</v>
      </c>
      <c r="AD546" s="186">
        <f t="shared" si="3123"/>
        <v>121882775</v>
      </c>
      <c r="AE546" s="209"/>
      <c r="AF546" s="874">
        <v>215470</v>
      </c>
      <c r="AG546" s="184">
        <f>ROUND(AF546*$DQ$9,0)</f>
        <v>6895040</v>
      </c>
      <c r="AH546" s="1044"/>
      <c r="AI546" s="185" t="str">
        <f>IF(AF546&lt;&gt;"",IF(AG546/$DQ$9&lt;=$AH$20,"CUMPLE","RECHAZADO"),"")</f>
        <v>CUMPLE</v>
      </c>
      <c r="AJ546" s="209"/>
      <c r="AK546" s="874">
        <v>171976</v>
      </c>
      <c r="AL546" s="184">
        <f>ROUND(AK546*$DR$9,0)</f>
        <v>14617960</v>
      </c>
      <c r="AM546" s="1044"/>
      <c r="AN546" s="185" t="str">
        <f>IF(AK546&lt;&gt;"",IF(AL546/$DR$9&lt;=$AM$20,"CUMPLE","RECHAZADO"),"")</f>
        <v>CUMPLE</v>
      </c>
      <c r="AO546" s="209"/>
      <c r="AP546" s="874"/>
      <c r="AQ546" s="184">
        <f>ROUND(AP546*$DS$9,0)</f>
        <v>0</v>
      </c>
      <c r="AR546" s="1044"/>
      <c r="AS546" s="185" t="str">
        <f>IF(AP546&lt;&gt;"",IF(AQ546/$DR$9&lt;=$AR$20,"CUMPLE","RECHAZADO"),"")</f>
        <v/>
      </c>
      <c r="AT546" s="185"/>
      <c r="AU546" s="194">
        <f t="shared" si="3127"/>
        <v>21513000</v>
      </c>
      <c r="AV546" s="874">
        <v>4087470</v>
      </c>
      <c r="AW546" s="877">
        <f t="shared" si="3128"/>
        <v>4087470</v>
      </c>
      <c r="AX546" s="877">
        <f t="shared" si="3129"/>
        <v>25600470</v>
      </c>
      <c r="AY546" s="877" t="str">
        <f t="shared" ref="AY546:AY550" si="3171">IF(AV546&lt;&gt;"",IF(AI546="CUMPLE",IF(AN546="CUMPLE","CUMPLE","NO CUMPLE"),"NO CUMPLE")," ")</f>
        <v>CUMPLE</v>
      </c>
      <c r="AZ546" s="871"/>
      <c r="BA546" s="874">
        <v>10926570</v>
      </c>
      <c r="BB546" s="184">
        <f>ROUND(BA546*$DQ$9,0)</f>
        <v>349650240</v>
      </c>
      <c r="BC546" s="184">
        <f t="shared" ref="BC546" si="3172">$BC$9</f>
        <v>498219200</v>
      </c>
      <c r="BD546" s="185" t="str">
        <f t="shared" si="2814"/>
        <v>CUMPLE</v>
      </c>
      <c r="BE546" s="209"/>
      <c r="BF546" s="874">
        <v>10265958</v>
      </c>
      <c r="BG546" s="184">
        <f>ROUND(BF546*$DR$9,0)</f>
        <v>872606430</v>
      </c>
      <c r="BH546" s="184">
        <f t="shared" ref="BH546" si="3173">$BH$9</f>
        <v>1243383400</v>
      </c>
      <c r="BI546" s="185" t="str">
        <f t="shared" si="3134"/>
        <v>CUMPLE</v>
      </c>
      <c r="BJ546" s="209"/>
      <c r="BK546" s="874"/>
      <c r="BL546" s="184">
        <f>ROUND(BK546*$DS$9,0)</f>
        <v>0</v>
      </c>
      <c r="BM546" s="1044"/>
      <c r="BN546" s="185" t="str">
        <f>IF(BK546&lt;&gt;"",IF((BL546/$DR$9)/$DN$9&lt;=$BM$20,"CUMPLE","RECHAZADO"),"")</f>
        <v/>
      </c>
      <c r="BO546" s="878"/>
      <c r="BP546" s="194">
        <f t="shared" si="3136"/>
        <v>1222256670</v>
      </c>
      <c r="BQ546" s="874">
        <v>232228767</v>
      </c>
      <c r="BR546" s="877">
        <f t="shared" si="3137"/>
        <v>232228767</v>
      </c>
      <c r="BS546" s="877">
        <f t="shared" si="3138"/>
        <v>1454485437</v>
      </c>
      <c r="BT546" s="877" t="str">
        <f t="shared" ref="BT546:BT550" si="3174">IF(BQ546&lt;&gt;"",IF(BD546="CUMPLE",IF(BI546="CUMPLE","CUMPLE","NO CUMPLE"),"NO CUMPLE")," ")</f>
        <v>CUMPLE</v>
      </c>
      <c r="BU546" s="871"/>
      <c r="BV546" s="874">
        <v>123786702</v>
      </c>
      <c r="BW546" s="874">
        <v>2351947</v>
      </c>
      <c r="BX546" s="194">
        <f t="shared" si="3140"/>
        <v>2351947</v>
      </c>
      <c r="BY546" s="194" t="str">
        <f>IF(BV546&lt;&gt;"",IF(AND(BV546/$DN$9&lt;=$BY$15,BV546/$DN$9&gt;=$BY$16),"CUMPLE","RECHAZADO"),"")</f>
        <v>CUMPLE</v>
      </c>
      <c r="BZ546" s="194">
        <f t="shared" si="3141"/>
        <v>123786702</v>
      </c>
      <c r="CA546" s="194">
        <f t="shared" si="3142"/>
        <v>126138649</v>
      </c>
      <c r="CB546" s="871"/>
      <c r="CC546" s="874"/>
      <c r="CD546" s="874"/>
      <c r="CE546" s="194">
        <f t="shared" si="3143"/>
        <v>0</v>
      </c>
      <c r="CF546" s="194" t="str">
        <f>IF(CC546&lt;&gt;"",IF(AND(CC546/$DN$9&lt;=$CF$15,CC546/$DS$9&gt;=$CF$16),"CUMPLE","RECHAZADO"),"")</f>
        <v/>
      </c>
      <c r="CG546" s="194">
        <f t="shared" si="3144"/>
        <v>0</v>
      </c>
      <c r="CH546" s="194">
        <f t="shared" si="3145"/>
        <v>0</v>
      </c>
      <c r="CI546" s="194"/>
      <c r="CJ546" s="232">
        <f t="shared" si="3146"/>
        <v>32507618484</v>
      </c>
      <c r="CK546" s="197">
        <f t="shared" si="3147"/>
        <v>1730423104</v>
      </c>
      <c r="CL546" s="232">
        <f t="shared" si="2830"/>
        <v>34238041588</v>
      </c>
      <c r="CM546" s="871"/>
      <c r="CN546" s="200">
        <f t="shared" si="3149"/>
        <v>31901490171</v>
      </c>
      <c r="CO546" s="200">
        <f t="shared" si="3150"/>
        <v>1489439147</v>
      </c>
      <c r="CP546" s="200">
        <f t="shared" si="2833"/>
        <v>33390929318</v>
      </c>
      <c r="CQ546" s="871"/>
      <c r="CR546" s="194">
        <f t="shared" si="2834"/>
        <v>32507618484</v>
      </c>
      <c r="CS546" s="194">
        <f>(W546*$DP$9)+X546+(AF546*$DQ$9)+(AK546*$DR$9)+(AP546*$DS$9)+AV546+(BA546*$DQ$9)+(BF546*$DR$9)+(BK546*$DS$9)+BQ546+BV546+BW546+CC546+CD546</f>
        <v>1730423104</v>
      </c>
      <c r="CT546" s="200">
        <f t="shared" si="3152"/>
        <v>34238041588</v>
      </c>
      <c r="CU546" s="874">
        <v>34238041588</v>
      </c>
      <c r="CV546" s="200" t="str">
        <f t="shared" si="2836"/>
        <v>OK</v>
      </c>
      <c r="CW546" s="136"/>
      <c r="DB546" s="879" t="str">
        <f t="shared" si="2837"/>
        <v>HABILITADO</v>
      </c>
      <c r="DC546" s="487"/>
    </row>
    <row r="547" spans="1:107" x14ac:dyDescent="0.25">
      <c r="A547" s="1039"/>
      <c r="B547" s="870">
        <v>8</v>
      </c>
      <c r="C547" s="1039"/>
      <c r="D547" s="726"/>
      <c r="E547" s="871"/>
      <c r="F547" s="872">
        <v>19803878581</v>
      </c>
      <c r="G547" s="873" t="str">
        <f t="shared" ref="G547" si="3175">IF(F547&lt;&gt;"",IF(F547=$DV$10,"CUMPLE","RECHAZADO"),"")</f>
        <v>CUMPLE</v>
      </c>
      <c r="H547" s="874" t="s">
        <v>1538</v>
      </c>
      <c r="I547" s="880">
        <v>17651295988</v>
      </c>
      <c r="J547" s="208">
        <v>335374624</v>
      </c>
      <c r="K547" s="173">
        <f t="shared" si="3113"/>
        <v>335374624</v>
      </c>
      <c r="L547" s="724" t="e">
        <f t="shared" si="3114"/>
        <v>#DIV/0!</v>
      </c>
      <c r="M547" s="175" t="e">
        <f t="shared" si="3115"/>
        <v>#DIV/0!</v>
      </c>
      <c r="N547" s="176" t="e">
        <f t="shared" si="3116"/>
        <v>#DIV/0!</v>
      </c>
      <c r="O547" s="177" t="e">
        <f t="shared" si="3117"/>
        <v>#DIV/0!</v>
      </c>
      <c r="P547" s="178" t="str">
        <f>IF(H547&lt;&gt;"",IF(J547=K547,IF(H547="SI",IF(AND(I547&lt;=$DF$10,I547&gt;=($DF$10*0.9)),"CUMPLE","NO CUMPLE"),IF(I547=$DF$10,"CUMPLE","NO CUMPLE")),"NO CUMPLE"),"")</f>
        <v>CUMPLE</v>
      </c>
      <c r="Q547" s="725">
        <f t="shared" si="3118"/>
        <v>0</v>
      </c>
      <c r="R547" s="180">
        <f t="shared" si="2839"/>
        <v>17986670612</v>
      </c>
      <c r="S547" s="180">
        <f t="shared" si="2801"/>
        <v>17651295988</v>
      </c>
      <c r="T547" s="209"/>
      <c r="U547" s="209"/>
      <c r="V547" s="871"/>
      <c r="W547" s="874">
        <v>1218583</v>
      </c>
      <c r="X547" s="876">
        <v>1504950</v>
      </c>
      <c r="Y547" s="184">
        <f>ROUND(W547*$DP$10,0)</f>
        <v>79207895</v>
      </c>
      <c r="Z547" s="184">
        <f t="shared" si="2802"/>
        <v>1504950</v>
      </c>
      <c r="AA547" s="1044"/>
      <c r="AB547" s="185" t="str">
        <f>IF(W547&lt;&gt;"",IF((Y547/$DP$10)/$DN$10&lt;=$AA$20,"CUMPLE","RECHAZADO"),"")</f>
        <v>CUMPLE</v>
      </c>
      <c r="AC547" s="186">
        <f t="shared" si="3122"/>
        <v>80712845</v>
      </c>
      <c r="AD547" s="186">
        <f t="shared" si="3123"/>
        <v>79207895</v>
      </c>
      <c r="AE547" s="209"/>
      <c r="AF547" s="874">
        <v>183339</v>
      </c>
      <c r="AG547" s="184">
        <f>ROUND(AF547*$DQ$10,0)</f>
        <v>2383407</v>
      </c>
      <c r="AH547" s="1044"/>
      <c r="AI547" s="185" t="str">
        <f>IF(AF547&lt;&gt;"",IF(AG547/$DQ$10&lt;=$AH$20,"CUMPLE","RECHAZADO"),"")</f>
        <v>CUMPLE</v>
      </c>
      <c r="AJ547" s="209"/>
      <c r="AK547" s="874">
        <v>146331</v>
      </c>
      <c r="AL547" s="184">
        <f>ROUND(AK547*$DR$10,0)</f>
        <v>9511515</v>
      </c>
      <c r="AM547" s="1044"/>
      <c r="AN547" s="185" t="str">
        <f>IF(AK547&lt;&gt;"",IF(AL547/$DR$10&lt;=$AM$20,"CUMPLE","RECHAZADO"),"")</f>
        <v>CUMPLE</v>
      </c>
      <c r="AO547" s="209"/>
      <c r="AP547" s="874"/>
      <c r="AQ547" s="184">
        <f>ROUND(AP547*$DS$10,0)</f>
        <v>0</v>
      </c>
      <c r="AR547" s="1044"/>
      <c r="AS547" s="185" t="str">
        <f>IF(AP547&lt;&gt;"",IF(AQ547/$DR$10&lt;=$AR$20,"CUMPLE","RECHAZADO"),"")</f>
        <v/>
      </c>
      <c r="AT547" s="185"/>
      <c r="AU547" s="194">
        <f t="shared" si="3127"/>
        <v>11894922</v>
      </c>
      <c r="AV547" s="874">
        <v>2260035</v>
      </c>
      <c r="AW547" s="877">
        <f t="shared" si="3128"/>
        <v>2260035</v>
      </c>
      <c r="AX547" s="877">
        <f t="shared" si="3129"/>
        <v>14154957</v>
      </c>
      <c r="AY547" s="877" t="str">
        <f t="shared" si="3171"/>
        <v>CUMPLE</v>
      </c>
      <c r="AZ547" s="871"/>
      <c r="BA547" s="874">
        <v>10052793</v>
      </c>
      <c r="BB547" s="184">
        <f>ROUND(BA547*$DQ$10,0)</f>
        <v>130686309</v>
      </c>
      <c r="BC547" s="184">
        <f t="shared" ref="BC547" si="3176">$BC$10</f>
        <v>220195976</v>
      </c>
      <c r="BD547" s="185" t="str">
        <f t="shared" si="2814"/>
        <v>CUMPLE</v>
      </c>
      <c r="BE547" s="209"/>
      <c r="BF547" s="874">
        <v>9445010</v>
      </c>
      <c r="BG547" s="184">
        <f>ROUND(BF547*$DR$10,0)</f>
        <v>613925650</v>
      </c>
      <c r="BH547" s="184">
        <f t="shared" ref="BH547" si="3177">$BH$10</f>
        <v>1034415590</v>
      </c>
      <c r="BI547" s="185" t="str">
        <f t="shared" si="3134"/>
        <v>CUMPLE</v>
      </c>
      <c r="BJ547" s="209"/>
      <c r="BK547" s="874"/>
      <c r="BL547" s="184">
        <f>ROUND(BK547*$DS$10,0)</f>
        <v>0</v>
      </c>
      <c r="BM547" s="1044"/>
      <c r="BN547" s="185" t="str">
        <f>IF(BK547&lt;&gt;"",IF((BL547/$DR$10)/$DN$10&lt;=$BM$20,"CUMPLE","RECHAZADO"),"")</f>
        <v/>
      </c>
      <c r="BO547" s="878"/>
      <c r="BP547" s="194">
        <f t="shared" si="3136"/>
        <v>744611959</v>
      </c>
      <c r="BQ547" s="874">
        <v>141476272</v>
      </c>
      <c r="BR547" s="877">
        <f t="shared" si="3137"/>
        <v>141476272</v>
      </c>
      <c r="BS547" s="877">
        <f t="shared" si="3138"/>
        <v>886088231</v>
      </c>
      <c r="BT547" s="877" t="str">
        <f t="shared" si="3174"/>
        <v>CUMPLE</v>
      </c>
      <c r="BU547" s="871"/>
      <c r="BV547" s="874">
        <v>124386638</v>
      </c>
      <c r="BW547" s="874">
        <v>2363346</v>
      </c>
      <c r="BX547" s="194">
        <f t="shared" si="3140"/>
        <v>2363346</v>
      </c>
      <c r="BY547" s="194" t="str">
        <f>IF(BV547&lt;&gt;"",IF(AND(BV547/$DN$10&lt;=$BY$15,BV547/$DN$10&gt;=$BY$16),"CUMPLE","RECHAZADO"),"")</f>
        <v>CUMPLE</v>
      </c>
      <c r="BZ547" s="194">
        <f t="shared" si="3141"/>
        <v>124386638</v>
      </c>
      <c r="CA547" s="194">
        <f t="shared" si="3142"/>
        <v>126749984</v>
      </c>
      <c r="CB547" s="871"/>
      <c r="CC547" s="874"/>
      <c r="CD547" s="874"/>
      <c r="CE547" s="194">
        <f t="shared" si="3143"/>
        <v>0</v>
      </c>
      <c r="CF547" s="194" t="str">
        <f>IF(CC547&lt;&gt;"",IF(AND(CC547/$DN$10&lt;=$CF$15,CC547/$DS$10&gt;=$CF$16),"CUMPLE","RECHAZADO"),"")</f>
        <v/>
      </c>
      <c r="CG547" s="194">
        <f t="shared" si="3144"/>
        <v>0</v>
      </c>
      <c r="CH547" s="194">
        <f t="shared" si="3145"/>
        <v>0</v>
      </c>
      <c r="CI547" s="194"/>
      <c r="CJ547" s="232">
        <f t="shared" si="3146"/>
        <v>17986670612</v>
      </c>
      <c r="CK547" s="197">
        <f t="shared" si="3147"/>
        <v>1107706017</v>
      </c>
      <c r="CL547" s="232">
        <f t="shared" si="2830"/>
        <v>19094376629</v>
      </c>
      <c r="CM547" s="871"/>
      <c r="CN547" s="200">
        <f t="shared" si="3149"/>
        <v>17651295988</v>
      </c>
      <c r="CO547" s="200">
        <f t="shared" si="3150"/>
        <v>960101414</v>
      </c>
      <c r="CP547" s="200">
        <f t="shared" si="2833"/>
        <v>18611397402</v>
      </c>
      <c r="CQ547" s="871"/>
      <c r="CR547" s="194">
        <f t="shared" si="2834"/>
        <v>17986670612</v>
      </c>
      <c r="CS547" s="194">
        <f>(W547*$DP$10)+X547+(AF547*$DQ$10)+(AK547*$DR$10)+(AP547*$DS$10)+AV547+(BA547*$DQ$10)+(BF547*$DR$10)+(BK547*$DS$10)+BQ547+BV547+BW547+CC547+CD547</f>
        <v>1107706017</v>
      </c>
      <c r="CT547" s="200">
        <f t="shared" si="3152"/>
        <v>19094376629</v>
      </c>
      <c r="CU547" s="874">
        <v>19094376629</v>
      </c>
      <c r="CV547" s="200" t="str">
        <f t="shared" si="2836"/>
        <v>OK</v>
      </c>
      <c r="CW547" s="136"/>
      <c r="DB547" s="879" t="str">
        <f t="shared" si="2837"/>
        <v>HABILITADO</v>
      </c>
      <c r="DC547" s="487"/>
    </row>
    <row r="548" spans="1:107" x14ac:dyDescent="0.25">
      <c r="A548" s="1039"/>
      <c r="B548" s="870">
        <v>9</v>
      </c>
      <c r="C548" s="1039"/>
      <c r="D548" s="726"/>
      <c r="E548" s="871"/>
      <c r="F548" s="872">
        <v>24629524096</v>
      </c>
      <c r="G548" s="873" t="str">
        <f t="shared" ref="G548" si="3178">IF(F548&lt;&gt;"",IF(F548=$DV$11,"CUMPLE","RECHAZADO"),"")</f>
        <v>CUMPLE</v>
      </c>
      <c r="H548" s="874" t="s">
        <v>1538</v>
      </c>
      <c r="I548" s="880">
        <v>22078275005</v>
      </c>
      <c r="J548" s="208">
        <v>419487225</v>
      </c>
      <c r="K548" s="173">
        <f t="shared" si="3113"/>
        <v>419487225</v>
      </c>
      <c r="L548" s="724" t="e">
        <f t="shared" si="3114"/>
        <v>#DIV/0!</v>
      </c>
      <c r="M548" s="175" t="e">
        <f t="shared" si="3115"/>
        <v>#DIV/0!</v>
      </c>
      <c r="N548" s="176" t="e">
        <f t="shared" si="3116"/>
        <v>#DIV/0!</v>
      </c>
      <c r="O548" s="177" t="e">
        <f t="shared" si="3117"/>
        <v>#DIV/0!</v>
      </c>
      <c r="P548" s="178" t="str">
        <f>IF(H548&lt;&gt;"",IF(J548=K548,IF(H548="SI",IF(AND(I548&lt;=$DF$11,I548&gt;=($DF$11*0.9)),"CUMPLE","NO CUMPLE"),IF(I548=$DF$11,"CUMPLE","NO CUMPLE")),"NO CUMPLE"),"")</f>
        <v>CUMPLE</v>
      </c>
      <c r="Q548" s="725">
        <f t="shared" si="3118"/>
        <v>0</v>
      </c>
      <c r="R548" s="180">
        <f t="shared" si="2839"/>
        <v>22497762230</v>
      </c>
      <c r="S548" s="180">
        <f t="shared" si="2801"/>
        <v>22078275005</v>
      </c>
      <c r="T548" s="209"/>
      <c r="U548" s="209"/>
      <c r="V548" s="871"/>
      <c r="W548" s="874">
        <v>1391217</v>
      </c>
      <c r="X548" s="876">
        <v>1956051</v>
      </c>
      <c r="Y548" s="184">
        <f>ROUND(W548*$DP$11,0)</f>
        <v>102950058</v>
      </c>
      <c r="Z548" s="184">
        <f t="shared" si="2802"/>
        <v>1956051</v>
      </c>
      <c r="AA548" s="1044"/>
      <c r="AB548" s="185" t="str">
        <f>IF(W548&lt;&gt;"",IF((Y548/$DP$11)/$DN$11&lt;=$AA$20,"CUMPLE","RECHAZADO"),"")</f>
        <v>CUMPLE</v>
      </c>
      <c r="AC548" s="186">
        <f t="shared" si="3122"/>
        <v>104906109</v>
      </c>
      <c r="AD548" s="186">
        <f t="shared" si="3123"/>
        <v>102950058</v>
      </c>
      <c r="AE548" s="209"/>
      <c r="AF548" s="874">
        <v>209652</v>
      </c>
      <c r="AG548" s="184">
        <f>ROUND(AF548*$DQ$11,0)</f>
        <v>4193040</v>
      </c>
      <c r="AH548" s="1044"/>
      <c r="AI548" s="185" t="str">
        <f>IF(AF548&lt;&gt;"",IF(AG548/$DQ$11&lt;=$AH$20,"CUMPLE","RECHAZADO"),"")</f>
        <v>CUMPLE</v>
      </c>
      <c r="AJ548" s="209"/>
      <c r="AK548" s="874">
        <v>167333</v>
      </c>
      <c r="AL548" s="184">
        <f>ROUND(AK548*$DR$11,0)</f>
        <v>12382642</v>
      </c>
      <c r="AM548" s="1044"/>
      <c r="AN548" s="185" t="str">
        <f>IF(AK548&lt;&gt;"",IF(AL548/$DR$11&lt;=$AM$20,"CUMPLE","RECHAZADO"),"")</f>
        <v>CUMPLE</v>
      </c>
      <c r="AO548" s="209"/>
      <c r="AP548" s="874"/>
      <c r="AQ548" s="184">
        <f>ROUND(AP548*$DS$11,0)</f>
        <v>0</v>
      </c>
      <c r="AR548" s="1044"/>
      <c r="AS548" s="185" t="str">
        <f>IF(AP548&lt;&gt;"",IF(AQ548/$DR$11&lt;=$AR$20,"CUMPLE","RECHAZADO"),"")</f>
        <v/>
      </c>
      <c r="AT548" s="185"/>
      <c r="AU548" s="194">
        <f t="shared" si="3127"/>
        <v>16575682</v>
      </c>
      <c r="AV548" s="874">
        <v>3149380</v>
      </c>
      <c r="AW548" s="877">
        <f t="shared" si="3128"/>
        <v>3149380</v>
      </c>
      <c r="AX548" s="877">
        <f t="shared" si="3129"/>
        <v>19725062</v>
      </c>
      <c r="AY548" s="877" t="str">
        <f t="shared" si="3171"/>
        <v>CUMPLE</v>
      </c>
      <c r="AZ548" s="871"/>
      <c r="BA548" s="874">
        <v>11255369</v>
      </c>
      <c r="BB548" s="184">
        <f>ROUND(BA548*$DQ$11,0)</f>
        <v>225107380</v>
      </c>
      <c r="BC548" s="184">
        <f t="shared" ref="BC548" si="3179">$BC$11</f>
        <v>334384100</v>
      </c>
      <c r="BD548" s="185" t="str">
        <f t="shared" si="2814"/>
        <v>CUMPLE</v>
      </c>
      <c r="BE548" s="209"/>
      <c r="BF548" s="874">
        <v>10574879</v>
      </c>
      <c r="BG548" s="184">
        <f>ROUND(BF548*$DR$11,0)</f>
        <v>782541046</v>
      </c>
      <c r="BH548" s="184">
        <f t="shared" ref="BH548" si="3180">$BH$11</f>
        <v>1162419824</v>
      </c>
      <c r="BI548" s="185" t="str">
        <f t="shared" si="3134"/>
        <v>CUMPLE</v>
      </c>
      <c r="BJ548" s="209"/>
      <c r="BK548" s="874"/>
      <c r="BL548" s="184">
        <f>ROUND(BK548*$DS$11,0)</f>
        <v>0</v>
      </c>
      <c r="BM548" s="1044"/>
      <c r="BN548" s="185" t="str">
        <f>IF(BK548&lt;&gt;"",IF((BL548/$DR$11)/$DN$11&lt;=$BM$20,"CUMPLE","RECHAZADO"),"")</f>
        <v/>
      </c>
      <c r="BO548" s="878"/>
      <c r="BP548" s="194">
        <f t="shared" si="3136"/>
        <v>1007648426</v>
      </c>
      <c r="BQ548" s="874">
        <v>191453201</v>
      </c>
      <c r="BR548" s="877">
        <f t="shared" si="3137"/>
        <v>191453201</v>
      </c>
      <c r="BS548" s="877">
        <f t="shared" si="3138"/>
        <v>1199101627</v>
      </c>
      <c r="BT548" s="877" t="str">
        <f t="shared" si="3174"/>
        <v>CUMPLE</v>
      </c>
      <c r="BU548" s="871"/>
      <c r="BV548" s="874">
        <v>125186552</v>
      </c>
      <c r="BW548" s="874">
        <v>2378544</v>
      </c>
      <c r="BX548" s="194">
        <f t="shared" si="3140"/>
        <v>2378544</v>
      </c>
      <c r="BY548" s="194" t="str">
        <f>IF(BV548&lt;&gt;"",IF(AND(BV548/$DN$11&lt;=$BY$15,BV548/$DN$11&gt;=$BY$16),"CUMPLE","RECHAZADO"),"")</f>
        <v>CUMPLE</v>
      </c>
      <c r="BZ548" s="194">
        <f t="shared" si="3141"/>
        <v>125186552</v>
      </c>
      <c r="CA548" s="194">
        <f t="shared" si="3142"/>
        <v>127565096</v>
      </c>
      <c r="CB548" s="871"/>
      <c r="CC548" s="874"/>
      <c r="CD548" s="874"/>
      <c r="CE548" s="194">
        <f t="shared" si="3143"/>
        <v>0</v>
      </c>
      <c r="CF548" s="194" t="str">
        <f>IF(CC548&lt;&gt;"",IF(AND(CC548/$DN$11&lt;=$CF$15,CC548/$DS$11&gt;=$CF$16),"CUMPLE","RECHAZADO"),"")</f>
        <v/>
      </c>
      <c r="CG548" s="194">
        <f t="shared" si="3144"/>
        <v>0</v>
      </c>
      <c r="CH548" s="194">
        <f t="shared" si="3145"/>
        <v>0</v>
      </c>
      <c r="CI548" s="194"/>
      <c r="CJ548" s="232">
        <f t="shared" si="3146"/>
        <v>22497762230</v>
      </c>
      <c r="CK548" s="197">
        <f t="shared" si="3147"/>
        <v>1451297894</v>
      </c>
      <c r="CL548" s="232">
        <f t="shared" si="2830"/>
        <v>23949060124</v>
      </c>
      <c r="CM548" s="871"/>
      <c r="CN548" s="200">
        <f t="shared" si="3149"/>
        <v>22078275005</v>
      </c>
      <c r="CO548" s="200">
        <f t="shared" si="3150"/>
        <v>1252360718</v>
      </c>
      <c r="CP548" s="200">
        <f t="shared" si="2833"/>
        <v>23330635723</v>
      </c>
      <c r="CQ548" s="871"/>
      <c r="CR548" s="194">
        <f t="shared" si="2834"/>
        <v>22497762230</v>
      </c>
      <c r="CS548" s="194">
        <f>(W548*$DP$11)+X548+(AF548*$DQ$11)+(AK548*$DR$11)+(AP548*$DS$11)+AV548+(BA548*$DQ$11)+(BF548*$DR$11)+(BK548*$DS$11)+BQ548+BV548+BW548+CC548+CD548</f>
        <v>1451297894</v>
      </c>
      <c r="CT548" s="200">
        <f t="shared" si="3152"/>
        <v>23949060124</v>
      </c>
      <c r="CU548" s="874">
        <v>23949060124</v>
      </c>
      <c r="CV548" s="200" t="str">
        <f t="shared" si="2836"/>
        <v>OK</v>
      </c>
      <c r="CW548" s="136"/>
      <c r="DB548" s="879" t="str">
        <f t="shared" si="2837"/>
        <v>HABILITADO</v>
      </c>
      <c r="DC548" s="487"/>
    </row>
    <row r="549" spans="1:107" x14ac:dyDescent="0.25">
      <c r="A549" s="1039"/>
      <c r="B549" s="870">
        <v>10</v>
      </c>
      <c r="C549" s="1039"/>
      <c r="D549" s="726"/>
      <c r="E549" s="871"/>
      <c r="F549" s="872">
        <v>25460574021</v>
      </c>
      <c r="G549" s="873" t="str">
        <f t="shared" ref="G549" si="3181">IF(F549&lt;&gt;"",IF(F549=$DV$12,"CUMPLE","RECHAZADO"),"")</f>
        <v>CUMPLE</v>
      </c>
      <c r="H549" s="874" t="s">
        <v>1538</v>
      </c>
      <c r="I549" s="880">
        <v>22755952977</v>
      </c>
      <c r="J549" s="208">
        <v>432363107</v>
      </c>
      <c r="K549" s="173">
        <f t="shared" si="3113"/>
        <v>432363107</v>
      </c>
      <c r="L549" s="724" t="e">
        <f t="shared" si="3114"/>
        <v>#DIV/0!</v>
      </c>
      <c r="M549" s="175" t="e">
        <f t="shared" si="3115"/>
        <v>#DIV/0!</v>
      </c>
      <c r="N549" s="176" t="e">
        <f t="shared" si="3116"/>
        <v>#DIV/0!</v>
      </c>
      <c r="O549" s="177" t="e">
        <f t="shared" si="3117"/>
        <v>#DIV/0!</v>
      </c>
      <c r="P549" s="178" t="str">
        <f>IF(H549&lt;&gt;"",IF(J549=K549,IF(H549="SI",IF(AND(I549&lt;=$DF$12,I549&gt;=($DF$12*0.9)),"CUMPLE","NO CUMPLE"),IF(I549=$DF$12,"CUMPLE","NO CUMPLE")),"NO CUMPLE"),"")</f>
        <v>CUMPLE</v>
      </c>
      <c r="Q549" s="725">
        <f t="shared" si="3118"/>
        <v>0</v>
      </c>
      <c r="R549" s="180">
        <f t="shared" si="2839"/>
        <v>23188316084</v>
      </c>
      <c r="S549" s="180">
        <f t="shared" si="2801"/>
        <v>22755952977</v>
      </c>
      <c r="T549" s="209"/>
      <c r="U549" s="209"/>
      <c r="V549" s="871"/>
      <c r="W549" s="874">
        <v>1408990</v>
      </c>
      <c r="X549" s="876">
        <v>2168436</v>
      </c>
      <c r="Y549" s="184">
        <f>ROUND(W549*$DP$12,0)</f>
        <v>114128190</v>
      </c>
      <c r="Z549" s="184">
        <f t="shared" si="2802"/>
        <v>2168436</v>
      </c>
      <c r="AA549" s="1044"/>
      <c r="AB549" s="185" t="str">
        <f>IF(W549&lt;&gt;"",IF((Y549/$DP$12)/$DN$12&lt;=$AA$20,"CUMPLE","RECHAZADO"),"")</f>
        <v>CUMPLE</v>
      </c>
      <c r="AC549" s="186">
        <f t="shared" si="3122"/>
        <v>116296626</v>
      </c>
      <c r="AD549" s="186">
        <f t="shared" si="3123"/>
        <v>114128190</v>
      </c>
      <c r="AE549" s="209"/>
      <c r="AF549" s="874">
        <v>212331</v>
      </c>
      <c r="AG549" s="184">
        <f>ROUND(AF549*$DQ$12,0)</f>
        <v>3184965</v>
      </c>
      <c r="AH549" s="1044"/>
      <c r="AI549" s="185" t="str">
        <f>IF(AF549&lt;&gt;"",IF(AG549/$DQ$12&lt;=$AH$20,"CUMPLE","RECHAZADO"),"")</f>
        <v>CUMPLE</v>
      </c>
      <c r="AJ549" s="209"/>
      <c r="AK549" s="874">
        <v>169471</v>
      </c>
      <c r="AL549" s="184">
        <f>ROUND(AK549*$DR$12,0)</f>
        <v>13727151</v>
      </c>
      <c r="AM549" s="1044"/>
      <c r="AN549" s="185" t="str">
        <f>IF(AK549&lt;&gt;"",IF(AL549/$DR$12&lt;=$AM$20,"CUMPLE","RECHAZADO"),"")</f>
        <v>CUMPLE</v>
      </c>
      <c r="AO549" s="209"/>
      <c r="AP549" s="874"/>
      <c r="AQ549" s="184">
        <f>ROUND(AP549*$DS$12,0)</f>
        <v>0</v>
      </c>
      <c r="AR549" s="1044"/>
      <c r="AS549" s="185" t="str">
        <f>IF(AP549&lt;&gt;"",IF(AQ549/$DR$12&lt;=$AR$20,"CUMPLE","RECHAZADO"),"")</f>
        <v/>
      </c>
      <c r="AT549" s="185"/>
      <c r="AU549" s="194">
        <f t="shared" si="3127"/>
        <v>16912116</v>
      </c>
      <c r="AV549" s="874">
        <v>3213302</v>
      </c>
      <c r="AW549" s="877">
        <f t="shared" si="3128"/>
        <v>3213302</v>
      </c>
      <c r="AX549" s="877">
        <f t="shared" si="3129"/>
        <v>20125418</v>
      </c>
      <c r="AY549" s="877" t="str">
        <f t="shared" si="3171"/>
        <v>CUMPLE</v>
      </c>
      <c r="AZ549" s="871"/>
      <c r="BA549" s="874">
        <v>11991361</v>
      </c>
      <c r="BB549" s="184">
        <f>ROUND(BA549*$DQ$12,0)</f>
        <v>179870415</v>
      </c>
      <c r="BC549" s="184">
        <f t="shared" ref="BC549" si="3182">$BC$12</f>
        <v>263816970</v>
      </c>
      <c r="BD549" s="185" t="str">
        <f t="shared" si="2814"/>
        <v>CUMPLE</v>
      </c>
      <c r="BE549" s="209"/>
      <c r="BF549" s="874">
        <v>11266373</v>
      </c>
      <c r="BG549" s="184">
        <f>ROUND(BF549*$DR$12,0)</f>
        <v>912576213</v>
      </c>
      <c r="BH549" s="184">
        <f t="shared" ref="BH549" si="3183">$BH$12</f>
        <v>1338480855</v>
      </c>
      <c r="BI549" s="185" t="str">
        <f t="shared" si="3134"/>
        <v>CUMPLE</v>
      </c>
      <c r="BJ549" s="209"/>
      <c r="BK549" s="874"/>
      <c r="BL549" s="184">
        <f>ROUND(BK549*$DS$12,0)</f>
        <v>0</v>
      </c>
      <c r="BM549" s="1044"/>
      <c r="BN549" s="185" t="str">
        <f>IF(BK549&lt;&gt;"",IF((BL549/$DR$12)/$DN$12&lt;=$BM$20,"CUMPLE","RECHAZADO"),"")</f>
        <v/>
      </c>
      <c r="BO549" s="878"/>
      <c r="BP549" s="194">
        <f t="shared" si="3136"/>
        <v>1092446628</v>
      </c>
      <c r="BQ549" s="874">
        <v>207564859</v>
      </c>
      <c r="BR549" s="877">
        <f t="shared" si="3137"/>
        <v>207564859</v>
      </c>
      <c r="BS549" s="877">
        <f t="shared" si="3138"/>
        <v>1300011487</v>
      </c>
      <c r="BT549" s="877" t="str">
        <f t="shared" si="3174"/>
        <v>CUMPLE</v>
      </c>
      <c r="BU549" s="871"/>
      <c r="BV549" s="874">
        <v>125186552</v>
      </c>
      <c r="BW549" s="874">
        <v>2378544</v>
      </c>
      <c r="BX549" s="194">
        <f t="shared" si="3140"/>
        <v>2378544</v>
      </c>
      <c r="BY549" s="194" t="str">
        <f>IF(BV549&lt;&gt;"",IF(AND(BV549/$DN$12&lt;=$BY$15,BV549/$DN$12&gt;=$BY$16),"CUMPLE","RECHAZADO"),"")</f>
        <v>CUMPLE</v>
      </c>
      <c r="BZ549" s="194">
        <f t="shared" si="3141"/>
        <v>125186552</v>
      </c>
      <c r="CA549" s="194">
        <f t="shared" si="3142"/>
        <v>127565096</v>
      </c>
      <c r="CB549" s="871"/>
      <c r="CC549" s="874"/>
      <c r="CD549" s="874"/>
      <c r="CE549" s="194">
        <f t="shared" si="3143"/>
        <v>0</v>
      </c>
      <c r="CF549" s="194" t="str">
        <f>IF(CC549&lt;&gt;"",IF(AND(CC549/$DN$12&lt;=$CF$15,CC549/$DS$12&gt;=$CF$16),"CUMPLE","RECHAZADO"),"")</f>
        <v/>
      </c>
      <c r="CG549" s="194">
        <f t="shared" si="3144"/>
        <v>0</v>
      </c>
      <c r="CH549" s="194">
        <f t="shared" si="3145"/>
        <v>0</v>
      </c>
      <c r="CI549" s="194"/>
      <c r="CJ549" s="232">
        <f t="shared" si="3146"/>
        <v>23188316084</v>
      </c>
      <c r="CK549" s="197">
        <f t="shared" si="3147"/>
        <v>1563998627</v>
      </c>
      <c r="CL549" s="232">
        <f t="shared" si="2830"/>
        <v>24752314711</v>
      </c>
      <c r="CM549" s="871"/>
      <c r="CN549" s="200">
        <f t="shared" si="3149"/>
        <v>22755952977</v>
      </c>
      <c r="CO549" s="200">
        <f t="shared" si="3150"/>
        <v>1348673486</v>
      </c>
      <c r="CP549" s="200">
        <f t="shared" si="2833"/>
        <v>24104626463</v>
      </c>
      <c r="CQ549" s="871"/>
      <c r="CR549" s="194">
        <f t="shared" si="2834"/>
        <v>23188316084</v>
      </c>
      <c r="CS549" s="194">
        <f>(W549*$DP$12)+X549+(AF549*$DQ$12)+(AK549*$DR$12)+(AP549*$DS$12)+AV549+(BA549*$DQ$12)+(BF549*$DR$12)+(BK549*$DS$12)+BQ549+BV549+BW549+CC549+CD549</f>
        <v>1563998627</v>
      </c>
      <c r="CT549" s="200">
        <f t="shared" si="3152"/>
        <v>24752314711</v>
      </c>
      <c r="CU549" s="874">
        <v>24752314711</v>
      </c>
      <c r="CV549" s="200" t="str">
        <f t="shared" si="2836"/>
        <v>OK</v>
      </c>
      <c r="CW549" s="136"/>
      <c r="DB549" s="879" t="str">
        <f t="shared" si="2837"/>
        <v>HABILITADO</v>
      </c>
      <c r="DC549" s="487"/>
    </row>
    <row r="550" spans="1:107" x14ac:dyDescent="0.25">
      <c r="A550" s="1039"/>
      <c r="B550" s="870">
        <v>11</v>
      </c>
      <c r="C550" s="1039"/>
      <c r="D550" s="726"/>
      <c r="E550" s="871"/>
      <c r="F550" s="872">
        <v>32820666236</v>
      </c>
      <c r="G550" s="873" t="str">
        <f t="shared" ref="G550" si="3184">IF(F550&lt;&gt;"",IF(F550=$DV$13,"CUMPLE","RECHAZADO"),"")</f>
        <v>CUMPLE</v>
      </c>
      <c r="H550" s="874" t="s">
        <v>1538</v>
      </c>
      <c r="I550" s="880">
        <v>29597852828</v>
      </c>
      <c r="J550" s="208">
        <v>562359204</v>
      </c>
      <c r="K550" s="173">
        <f t="shared" si="3113"/>
        <v>562359204</v>
      </c>
      <c r="L550" s="724" t="e">
        <f t="shared" si="3114"/>
        <v>#DIV/0!</v>
      </c>
      <c r="M550" s="175" t="e">
        <f t="shared" si="3115"/>
        <v>#DIV/0!</v>
      </c>
      <c r="N550" s="176" t="e">
        <f t="shared" si="3116"/>
        <v>#DIV/0!</v>
      </c>
      <c r="O550" s="177" t="e">
        <f t="shared" si="3117"/>
        <v>#DIV/0!</v>
      </c>
      <c r="P550" s="178" t="str">
        <f>IF(H550&lt;&gt;"",IF(J550=K550,IF(H550="SI",IF(AND(I550&lt;=$DF$13,I550&gt;=($DF$13*0.9)),"CUMPLE","NO CUMPLE"),IF(I550=$DF$13,"CUMPLE","NO CUMPLE")),"NO CUMPLE"),"")</f>
        <v>CUMPLE</v>
      </c>
      <c r="Q550" s="725">
        <f t="shared" si="3118"/>
        <v>0</v>
      </c>
      <c r="R550" s="180">
        <f t="shared" si="2839"/>
        <v>30160212032</v>
      </c>
      <c r="S550" s="180">
        <f t="shared" si="2801"/>
        <v>29597852828</v>
      </c>
      <c r="T550" s="209"/>
      <c r="U550" s="209"/>
      <c r="V550" s="871"/>
      <c r="W550" s="874">
        <v>1382019</v>
      </c>
      <c r="X550" s="876">
        <v>2520803</v>
      </c>
      <c r="Y550" s="184">
        <f>ROUND(W550*$DP$13,0)</f>
        <v>132673824</v>
      </c>
      <c r="Z550" s="184">
        <f t="shared" si="2802"/>
        <v>2520803</v>
      </c>
      <c r="AA550" s="1044"/>
      <c r="AB550" s="185" t="str">
        <f>IF(W550&lt;&gt;"",IF((Y550/$DP$13)/$DN$13&lt;=$AA$20,"CUMPLE","RECHAZADO"),"")</f>
        <v>CUMPLE</v>
      </c>
      <c r="AC550" s="186">
        <f t="shared" si="3122"/>
        <v>135194627</v>
      </c>
      <c r="AD550" s="186">
        <f t="shared" si="3123"/>
        <v>132673824</v>
      </c>
      <c r="AE550" s="209"/>
      <c r="AF550" s="874">
        <v>207928</v>
      </c>
      <c r="AG550" s="184">
        <f>ROUND(AF550*$DQ$13,0)</f>
        <v>4782344</v>
      </c>
      <c r="AH550" s="1044"/>
      <c r="AI550" s="185" t="str">
        <f>IF(AF550&lt;&gt;"",IF(AG550/$DQ$13&lt;=$AH$20,"CUMPLE","RECHAZADO"),"")</f>
        <v>CUMPLE</v>
      </c>
      <c r="AJ550" s="209"/>
      <c r="AK550" s="874">
        <v>165957</v>
      </c>
      <c r="AL550" s="184">
        <f>ROUND(AK550*$DR$13,0)</f>
        <v>15931872</v>
      </c>
      <c r="AM550" s="1044"/>
      <c r="AN550" s="185" t="str">
        <f>IF(AK550&lt;&gt;"",IF(AL550/$DR$13&lt;=$AM$20,"CUMPLE","RECHAZADO"),"")</f>
        <v>CUMPLE</v>
      </c>
      <c r="AO550" s="209"/>
      <c r="AP550" s="874"/>
      <c r="AQ550" s="184">
        <f>ROUND(AP550*$DS$13,0)</f>
        <v>0</v>
      </c>
      <c r="AR550" s="1044"/>
      <c r="AS550" s="185" t="str">
        <f>IF(AP550&lt;&gt;"",IF(AQ550/$DR$13&lt;=$AR$20,"CUMPLE","RECHAZADO"),"")</f>
        <v/>
      </c>
      <c r="AT550" s="185"/>
      <c r="AU550" s="194">
        <f t="shared" si="3127"/>
        <v>20714216</v>
      </c>
      <c r="AV550" s="874">
        <v>3935701</v>
      </c>
      <c r="AW550" s="877">
        <f t="shared" si="3128"/>
        <v>3935701</v>
      </c>
      <c r="AX550" s="877">
        <f t="shared" si="3129"/>
        <v>24649917</v>
      </c>
      <c r="AY550" s="877" t="str">
        <f t="shared" si="3171"/>
        <v>CUMPLE</v>
      </c>
      <c r="AZ550" s="871"/>
      <c r="BA550" s="874">
        <v>11286047</v>
      </c>
      <c r="BB550" s="184">
        <f>ROUND(BA550*$DQ$13,0)</f>
        <v>259579081</v>
      </c>
      <c r="BC550" s="184">
        <f t="shared" ref="BC550" si="3185">$BC$13</f>
        <v>385647118</v>
      </c>
      <c r="BD550" s="185" t="str">
        <f t="shared" si="2814"/>
        <v>CUMPLE</v>
      </c>
      <c r="BE550" s="209"/>
      <c r="BF550" s="874">
        <v>10603702</v>
      </c>
      <c r="BG550" s="184">
        <f>ROUND(BF550*$DR$13,0)</f>
        <v>1017955392</v>
      </c>
      <c r="BH550" s="184">
        <f t="shared" ref="BH550" si="3186">$BH$13</f>
        <v>1512338976</v>
      </c>
      <c r="BI550" s="185" t="str">
        <f t="shared" si="3134"/>
        <v>CUMPLE</v>
      </c>
      <c r="BJ550" s="209"/>
      <c r="BK550" s="874"/>
      <c r="BL550" s="184">
        <f>ROUND(BK550*$DS$13,0)</f>
        <v>0</v>
      </c>
      <c r="BM550" s="1044"/>
      <c r="BN550" s="185" t="str">
        <f>IF(BK550&lt;&gt;"",IF((BL550/$DR$13)/$DN$13&lt;=$BM$20,"CUMPLE","RECHAZADO"),"")</f>
        <v/>
      </c>
      <c r="BO550" s="878"/>
      <c r="BP550" s="194">
        <f t="shared" si="3136"/>
        <v>1277534473</v>
      </c>
      <c r="BQ550" s="874">
        <v>242731550</v>
      </c>
      <c r="BR550" s="877">
        <f t="shared" si="3137"/>
        <v>242731550</v>
      </c>
      <c r="BS550" s="877">
        <f t="shared" si="3138"/>
        <v>1520266023</v>
      </c>
      <c r="BT550" s="877" t="str">
        <f t="shared" si="3174"/>
        <v>CUMPLE</v>
      </c>
      <c r="BU550" s="871"/>
      <c r="BV550" s="874">
        <v>124386638</v>
      </c>
      <c r="BW550" s="874">
        <v>2363346</v>
      </c>
      <c r="BX550" s="194">
        <f t="shared" si="3140"/>
        <v>2363346</v>
      </c>
      <c r="BY550" s="194" t="str">
        <f>IF(BV550&lt;&gt;"",IF(AND(BV550/$DN$13&lt;=$BY$15,BV550/$DN$13&gt;=$BY$16),"CUMPLE","RECHAZADO"),"")</f>
        <v>CUMPLE</v>
      </c>
      <c r="BZ550" s="194">
        <f t="shared" si="3141"/>
        <v>124386638</v>
      </c>
      <c r="CA550" s="194">
        <f t="shared" si="3142"/>
        <v>126749984</v>
      </c>
      <c r="CB550" s="871"/>
      <c r="CC550" s="874"/>
      <c r="CD550" s="874"/>
      <c r="CE550" s="194">
        <f t="shared" si="3143"/>
        <v>0</v>
      </c>
      <c r="CF550" s="194" t="str">
        <f>IF(CC550&lt;&gt;"",IF(AND(CC550/$DN$13&lt;=$CF$15,CC550/$DS$13&gt;=$CF$16),"CUMPLE","RECHAZADO"),"")</f>
        <v/>
      </c>
      <c r="CG550" s="194">
        <f t="shared" si="3144"/>
        <v>0</v>
      </c>
      <c r="CH550" s="194">
        <f t="shared" si="3145"/>
        <v>0</v>
      </c>
      <c r="CI550" s="194"/>
      <c r="CJ550" s="232">
        <f t="shared" si="3146"/>
        <v>30160212032</v>
      </c>
      <c r="CK550" s="197">
        <f t="shared" si="3147"/>
        <v>1806860551</v>
      </c>
      <c r="CL550" s="232">
        <f t="shared" si="2830"/>
        <v>31967072583</v>
      </c>
      <c r="CM550" s="871"/>
      <c r="CN550" s="200">
        <f t="shared" si="3149"/>
        <v>29597852828</v>
      </c>
      <c r="CO550" s="200">
        <f t="shared" si="3150"/>
        <v>1555309151</v>
      </c>
      <c r="CP550" s="200">
        <f t="shared" si="2833"/>
        <v>31153161979</v>
      </c>
      <c r="CQ550" s="871"/>
      <c r="CR550" s="194">
        <f t="shared" si="2834"/>
        <v>30160212032</v>
      </c>
      <c r="CS550" s="194">
        <f>(W550*$DP$13)+X550+(AF550*$DQ$13)+(AK550*$DR$13)+(AP550*$DS$13)+AV550+(BA550*$DQ$13)+(BF550*$DR$13)+(BK550*$DS$13)+BQ550+BV550+BW550+CC550+CD550</f>
        <v>1806860551</v>
      </c>
      <c r="CT550" s="200">
        <f t="shared" si="3152"/>
        <v>31967072583</v>
      </c>
      <c r="CU550" s="874">
        <v>31967072583</v>
      </c>
      <c r="CV550" s="200" t="str">
        <f t="shared" si="2836"/>
        <v>OK</v>
      </c>
      <c r="CW550" s="136"/>
      <c r="DB550" s="879" t="str">
        <f t="shared" si="2837"/>
        <v>HABILITADO</v>
      </c>
      <c r="DC550" s="487"/>
    </row>
    <row r="551" spans="1:107" ht="13.5" customHeight="1" thickBot="1" x14ac:dyDescent="0.3">
      <c r="A551" s="1039"/>
      <c r="B551" s="870">
        <v>12</v>
      </c>
      <c r="C551" s="1039"/>
      <c r="D551" s="726"/>
      <c r="E551" s="871"/>
      <c r="F551" s="872">
        <v>8654253262</v>
      </c>
      <c r="G551" s="873" t="str">
        <f t="shared" ref="G551" si="3187">IF(F551&lt;&gt;"",IF(F551=$DV$14,"CUMPLE","RECHAZADO"),"")</f>
        <v>CUMPLE</v>
      </c>
      <c r="H551" s="874" t="s">
        <v>1538</v>
      </c>
      <c r="I551" s="880">
        <v>6682732205</v>
      </c>
      <c r="J551" s="208">
        <v>126971912</v>
      </c>
      <c r="K551" s="173">
        <f t="shared" si="3113"/>
        <v>126971912</v>
      </c>
      <c r="L551" s="724" t="e">
        <f t="shared" si="3114"/>
        <v>#DIV/0!</v>
      </c>
      <c r="M551" s="175" t="e">
        <f t="shared" si="3115"/>
        <v>#DIV/0!</v>
      </c>
      <c r="N551" s="176" t="e">
        <f t="shared" si="3116"/>
        <v>#DIV/0!</v>
      </c>
      <c r="O551" s="177" t="e">
        <f t="shared" si="3117"/>
        <v>#DIV/0!</v>
      </c>
      <c r="P551" s="178" t="str">
        <f>IF(H551&lt;&gt;"",IF(J551=K551,IF(H551="SI",IF(AND(I551&lt;=$DF$14,I551&gt;=($DF$14*0.9)),"CUMPLE","NO CUMPLE"),IF(I551=$DF$14,"CUMPLE","NO CUMPLE")),"NO CUMPLE"),"")</f>
        <v>CUMPLE</v>
      </c>
      <c r="Q551" s="725">
        <f t="shared" si="3118"/>
        <v>0</v>
      </c>
      <c r="R551" s="180">
        <f t="shared" si="2839"/>
        <v>6809704117</v>
      </c>
      <c r="S551" s="180">
        <f t="shared" si="2801"/>
        <v>6682732205</v>
      </c>
      <c r="T551" s="209"/>
      <c r="U551" s="209"/>
      <c r="V551" s="871"/>
      <c r="W551" s="874">
        <v>1493305</v>
      </c>
      <c r="X551" s="876">
        <v>624201</v>
      </c>
      <c r="Y551" s="184">
        <f>ROUND(W551*$DP$14,0)</f>
        <v>32852710</v>
      </c>
      <c r="Z551" s="184">
        <f t="shared" si="2802"/>
        <v>624201</v>
      </c>
      <c r="AA551" s="1044"/>
      <c r="AB551" s="185" t="str">
        <f>IF(W551&lt;&gt;"",IF((Y551/$DP$14)/$DN$14&lt;=$AA$20,"CUMPLE","RECHAZADO"),"")</f>
        <v>CUMPLE</v>
      </c>
      <c r="AC551" s="186">
        <f t="shared" si="3122"/>
        <v>33476911</v>
      </c>
      <c r="AD551" s="186">
        <f t="shared" si="3123"/>
        <v>32852710</v>
      </c>
      <c r="AE551" s="209"/>
      <c r="AF551" s="874">
        <v>224763</v>
      </c>
      <c r="AG551" s="184">
        <f>ROUND(AF551*$DQ$14,0)</f>
        <v>899052</v>
      </c>
      <c r="AH551" s="1044"/>
      <c r="AI551" s="185" t="str">
        <f>IF(AF551&lt;&gt;"",IF(AG551/$DQ$14&lt;=$AH$20,"CUMPLE","RECHAZADO"),"")</f>
        <v>CUMPLE</v>
      </c>
      <c r="AJ551" s="209"/>
      <c r="AK551" s="874">
        <v>179394</v>
      </c>
      <c r="AL551" s="184">
        <f>ROUND(AK551*$DR$14,0)</f>
        <v>3946668</v>
      </c>
      <c r="AM551" s="1044"/>
      <c r="AN551" s="185" t="str">
        <f>IF(AK551&lt;&gt;"",IF(AL551/$DR$14&lt;=$AM$20,"CUMPLE","RECHAZADO"),"")</f>
        <v>CUMPLE</v>
      </c>
      <c r="AO551" s="209"/>
      <c r="AP551" s="874">
        <v>235340</v>
      </c>
      <c r="AQ551" s="184">
        <f>ROUND(AP551*$DS$14,0)</f>
        <v>470680</v>
      </c>
      <c r="AR551" s="1044"/>
      <c r="AS551" s="185" t="str">
        <f>IF(AP551&lt;&gt;"",IF(AQ551/$DR$14&lt;=$AR$20,"CUMPLE","RECHAZADO"),"")</f>
        <v>CUMPLE</v>
      </c>
      <c r="AT551" s="185"/>
      <c r="AU551" s="194">
        <f t="shared" si="3127"/>
        <v>5316400</v>
      </c>
      <c r="AV551" s="874">
        <v>1010116</v>
      </c>
      <c r="AW551" s="877">
        <f t="shared" si="3128"/>
        <v>1010116</v>
      </c>
      <c r="AX551" s="877">
        <f t="shared" si="3129"/>
        <v>6326516</v>
      </c>
      <c r="AY551" s="877" t="str">
        <f>IF(AV551&lt;&gt;"",IF(AI551="CUMPLE",IF(AN551="CUMPLE",IF(AS551="CUMPLE","CUMPLE","NO CUMPLE"),"NO CUMPLE"),"NO CUMPLE"),"")</f>
        <v>CUMPLE</v>
      </c>
      <c r="AZ551" s="871"/>
      <c r="BA551" s="874">
        <v>31222243</v>
      </c>
      <c r="BB551" s="184">
        <f>ROUND(BA551*$DQ$14,0)</f>
        <v>124888972</v>
      </c>
      <c r="BC551" s="184">
        <f t="shared" ref="BC551" si="3188">$BC$14</f>
        <v>171994948</v>
      </c>
      <c r="BD551" s="185" t="str">
        <f t="shared" si="2814"/>
        <v>CUMPLE</v>
      </c>
      <c r="BE551" s="209"/>
      <c r="BF551" s="874">
        <v>29334573</v>
      </c>
      <c r="BG551" s="184">
        <f>ROUND(BF551*$DR$14,0)</f>
        <v>645360606</v>
      </c>
      <c r="BH551" s="184">
        <f t="shared" ref="BH551" si="3189">$BH$14</f>
        <v>888779540</v>
      </c>
      <c r="BI551" s="185" t="str">
        <f t="shared" si="3134"/>
        <v>CUMPLE</v>
      </c>
      <c r="BJ551" s="209"/>
      <c r="BK551" s="874">
        <v>54124468</v>
      </c>
      <c r="BL551" s="184">
        <f>ROUND(BK551*$DS$14,0)</f>
        <v>108248936</v>
      </c>
      <c r="BM551" s="1044"/>
      <c r="BN551" s="185" t="str">
        <f>IF(BK551&lt;&gt;"",IF((BL551/$DR$14)/$DN$14&lt;=$BM$20,"CUMPLE","RECHAZADO"),"")</f>
        <v>CUMPLE</v>
      </c>
      <c r="BO551" s="878"/>
      <c r="BP551" s="194">
        <f t="shared" si="3136"/>
        <v>878498514</v>
      </c>
      <c r="BQ551" s="874">
        <v>166914718</v>
      </c>
      <c r="BR551" s="877">
        <f t="shared" si="3137"/>
        <v>166914718</v>
      </c>
      <c r="BS551" s="877">
        <f t="shared" si="3138"/>
        <v>1045413232</v>
      </c>
      <c r="BT551" s="877" t="str">
        <f>IF(BQ551&lt;&gt;"",IF(BD551="CUMPLE",IF(BI551="CUMPLE",IF(BN551="CUMPLE","CUMPLE","NO CUMPLE"),"NO CUMPLE"),"NO CUMPLE"),"")</f>
        <v>CUMPLE</v>
      </c>
      <c r="BU551" s="871"/>
      <c r="BV551" s="874">
        <v>125313681</v>
      </c>
      <c r="BW551" s="874">
        <v>2380960</v>
      </c>
      <c r="BX551" s="194">
        <f t="shared" si="3140"/>
        <v>2380960</v>
      </c>
      <c r="BY551" s="194" t="str">
        <f>IF(BV551&lt;&gt;"",IF(AND(BV551/$DN$14&lt;=$BY$15,BV551/$DN$14&gt;=$BY$16),"CUMPLE","RECHAZADO"),"")</f>
        <v>CUMPLE</v>
      </c>
      <c r="BZ551" s="194">
        <f t="shared" si="3141"/>
        <v>125313681</v>
      </c>
      <c r="CA551" s="194">
        <f t="shared" si="3142"/>
        <v>127694641</v>
      </c>
      <c r="CB551" s="871"/>
      <c r="CC551" s="874">
        <v>174634822</v>
      </c>
      <c r="CD551" s="874">
        <v>3318062</v>
      </c>
      <c r="CE551" s="194">
        <f t="shared" si="3143"/>
        <v>3318062</v>
      </c>
      <c r="CF551" s="194" t="str">
        <f>IF(CC551&lt;&gt;"",IF(AND(CC551/$DN$14&lt;=$CF$15,CC551/$DN$14&gt;=$CF$16),"CUMPLE","RECHAZADO"),"")</f>
        <v>CUMPLE</v>
      </c>
      <c r="CG551" s="194">
        <f t="shared" si="3144"/>
        <v>174634822</v>
      </c>
      <c r="CH551" s="194">
        <f t="shared" si="3145"/>
        <v>177952884</v>
      </c>
      <c r="CI551" s="194"/>
      <c r="CJ551" s="232">
        <f t="shared" si="3146"/>
        <v>6809704117</v>
      </c>
      <c r="CK551" s="197">
        <f t="shared" si="3147"/>
        <v>1390864184</v>
      </c>
      <c r="CL551" s="232">
        <f t="shared" si="2830"/>
        <v>8200568301</v>
      </c>
      <c r="CM551" s="871"/>
      <c r="CN551" s="200">
        <f t="shared" si="3149"/>
        <v>6682732205</v>
      </c>
      <c r="CO551" s="200">
        <f t="shared" si="3150"/>
        <v>1216616127</v>
      </c>
      <c r="CP551" s="200">
        <f t="shared" si="2833"/>
        <v>7899348332</v>
      </c>
      <c r="CQ551" s="871"/>
      <c r="CR551" s="194">
        <f t="shared" si="2834"/>
        <v>6809704117</v>
      </c>
      <c r="CS551" s="194">
        <f>(W551*$DP$14)+X551+(AF551*$DQ$14)+(AK551*$DR$14)+(AP551*$DS$14)+AV551+(BA551*$DQ$14)+(BF551*$DR$14)+(BK551*$DS$14)+BQ551+BV551+BW551+CC551+CD551</f>
        <v>1390864184</v>
      </c>
      <c r="CT551" s="200">
        <f t="shared" si="3152"/>
        <v>8200568301</v>
      </c>
      <c r="CU551" s="874">
        <v>8200568301</v>
      </c>
      <c r="CV551" s="200" t="str">
        <f t="shared" si="2836"/>
        <v>OK</v>
      </c>
      <c r="CW551" s="136"/>
      <c r="DB551" s="879" t="str">
        <f>IF(F551&lt;&gt;"",IF(G551="CUMPLE",IF(P551="CUMPLE",IF(AB551="CUMPLE",IF(AY551="CUMPLE",IF(BT551="CUMPLE",IF(BY551="CUMPLE",IF(CF551="CUMPLE","HABILITADO","RECHAZADO"),"RECHAZADO"),"RECHAZADO"),"RECHAZADO"),"RECHAZADO"),"RECHAZADO"),"RECHAZADO"),"")</f>
        <v>HABILITADO</v>
      </c>
      <c r="DC551" s="487"/>
    </row>
    <row r="552" spans="1:107" ht="14.25" customHeight="1" thickTop="1" thickBot="1" x14ac:dyDescent="0.3">
      <c r="A552" s="105">
        <v>41</v>
      </c>
      <c r="B552" s="881"/>
      <c r="C552" s="881"/>
      <c r="D552" s="222"/>
      <c r="E552" s="881"/>
      <c r="F552" s="882"/>
      <c r="G552" s="881"/>
      <c r="H552" s="881"/>
      <c r="I552" s="881"/>
      <c r="J552" s="883"/>
      <c r="K552" s="881"/>
      <c r="L552" s="219"/>
      <c r="M552" s="218"/>
      <c r="N552" s="218"/>
      <c r="O552" s="218"/>
      <c r="P552" s="881"/>
      <c r="Q552" s="218"/>
      <c r="R552" s="881"/>
      <c r="S552" s="881"/>
      <c r="T552" s="881"/>
      <c r="U552" s="881"/>
      <c r="V552" s="881"/>
      <c r="W552" s="881"/>
      <c r="X552" s="881"/>
      <c r="Y552" s="881"/>
      <c r="Z552" s="881"/>
      <c r="AA552" s="881"/>
      <c r="AB552" s="881"/>
      <c r="AC552" s="881"/>
      <c r="AD552" s="881"/>
      <c r="AE552" s="881"/>
      <c r="AF552" s="881"/>
      <c r="AG552" s="881"/>
      <c r="AH552" s="881"/>
      <c r="AI552" s="881"/>
      <c r="AJ552" s="881"/>
      <c r="AK552" s="881"/>
      <c r="AL552" s="881"/>
      <c r="AM552" s="881"/>
      <c r="AN552" s="881"/>
      <c r="AO552" s="881"/>
      <c r="AP552" s="881"/>
      <c r="AQ552" s="881"/>
      <c r="AR552" s="881"/>
      <c r="AS552" s="881"/>
      <c r="AT552" s="881"/>
      <c r="AU552" s="881"/>
      <c r="AV552" s="881"/>
      <c r="AW552" s="881"/>
      <c r="AX552" s="881"/>
      <c r="AY552" s="881"/>
      <c r="AZ552" s="881"/>
      <c r="BA552" s="881"/>
      <c r="BB552" s="881"/>
      <c r="BC552" s="881"/>
      <c r="BD552" s="881"/>
      <c r="BE552" s="881"/>
      <c r="BF552" s="881"/>
      <c r="BG552" s="881"/>
      <c r="BH552" s="881"/>
      <c r="BI552" s="881"/>
      <c r="BJ552" s="881"/>
      <c r="BK552" s="881"/>
      <c r="BL552" s="881"/>
      <c r="BM552" s="881"/>
      <c r="BN552" s="881"/>
      <c r="BO552" s="881"/>
      <c r="BP552" s="881"/>
      <c r="BQ552" s="881"/>
      <c r="BR552" s="881"/>
      <c r="BS552" s="881"/>
      <c r="BT552" s="881"/>
      <c r="BU552" s="881"/>
      <c r="BV552" s="881"/>
      <c r="BW552" s="881"/>
      <c r="BX552" s="881"/>
      <c r="BY552" s="881"/>
      <c r="BZ552" s="881"/>
      <c r="CA552" s="881"/>
      <c r="CB552" s="881"/>
      <c r="CC552" s="881"/>
      <c r="CD552" s="881"/>
      <c r="CE552" s="881"/>
      <c r="CF552" s="881"/>
      <c r="CG552" s="881"/>
      <c r="CH552" s="881"/>
      <c r="CI552" s="881"/>
      <c r="CJ552" s="881"/>
      <c r="CK552" s="881"/>
      <c r="CL552" s="881"/>
      <c r="CM552" s="881"/>
      <c r="CN552" s="881"/>
      <c r="CO552" s="881"/>
      <c r="CP552" s="884" t="s">
        <v>2063</v>
      </c>
      <c r="CQ552" s="881"/>
      <c r="CR552" s="881"/>
      <c r="CS552" s="881"/>
      <c r="CT552" s="881"/>
      <c r="CU552" s="885"/>
      <c r="CV552" s="881"/>
      <c r="CW552" s="136"/>
      <c r="DB552" s="886"/>
      <c r="DC552" s="887"/>
    </row>
    <row r="553" spans="1:107" ht="13.5" hidden="1" customHeight="1" x14ac:dyDescent="0.25">
      <c r="A553" s="1041">
        <f t="shared" ref="A553" si="3190">A565</f>
        <v>42</v>
      </c>
      <c r="B553" s="167">
        <v>1</v>
      </c>
      <c r="C553" s="1043" t="str">
        <f>Proponentes!B535</f>
        <v>SEGURIDAD ORIENTAL LTDA</v>
      </c>
      <c r="D553" s="220"/>
      <c r="E553" s="156"/>
      <c r="F553" s="168"/>
      <c r="G553" s="169" t="str">
        <f t="shared" ref="G553" si="3191">IF(F553&lt;&gt;"",IF(F553=$DV$3,"CUMPLE","RECHAZADO"),"")</f>
        <v/>
      </c>
      <c r="H553" s="170"/>
      <c r="I553" s="221"/>
      <c r="J553" s="172"/>
      <c r="K553" s="827">
        <f t="shared" ref="K553:K564" si="3192">ROUND((I553*0.019),0)</f>
        <v>0</v>
      </c>
      <c r="L553" s="174" t="e">
        <f t="shared" ref="L553:L564" si="3193">1-I553/DF536</f>
        <v>#DIV/0!</v>
      </c>
      <c r="M553" s="175" t="e">
        <f t="shared" ref="M553:M564" si="3194">DF536/DN536</f>
        <v>#DIV/0!</v>
      </c>
      <c r="N553" s="176" t="e">
        <f t="shared" ref="N553:N564" si="3195">M553*0.019</f>
        <v>#DIV/0!</v>
      </c>
      <c r="O553" s="177" t="e">
        <f t="shared" ref="O553:O564" si="3196">(M553+N553)</f>
        <v>#DIV/0!</v>
      </c>
      <c r="P553" s="179" t="str">
        <f>IF(H553&lt;&gt;"",IF(J553=K553,IF(H553="SI",IF(AND(I553&lt;=$DF$3,I553&gt;=($DF$3*0.9)),"CUMPLE","NO CUMPLE"),IF(I553=$DF$3,"CUMPLE","NO CUMPLE")),"NO CUMPLE"),"")</f>
        <v/>
      </c>
      <c r="Q553" s="179">
        <f t="shared" ref="Q553:Q564" si="3197">DN536</f>
        <v>0</v>
      </c>
      <c r="R553" s="828" t="str">
        <f t="shared" ref="R553" si="3198">IF(F553&lt;&gt;"",IF(G553="CUMPLE",IF(P553="CUMPLE",(I553+J553),""),"RECHAZADO"),"")</f>
        <v/>
      </c>
      <c r="S553" s="828" t="str">
        <f t="shared" ref="S553:S590" si="3199">IF(F553&lt;&gt;"",IF(G553="CUMPLE",IF(P553="CUMPLE",I553,""),"RECHAZADO"),"")</f>
        <v/>
      </c>
      <c r="T553" s="181"/>
      <c r="U553" s="182"/>
      <c r="V553" s="155"/>
      <c r="W553" s="170"/>
      <c r="X553" s="183"/>
      <c r="Y553" s="829">
        <f>ROUND(W553*$DP$3,0)</f>
        <v>0</v>
      </c>
      <c r="Z553" s="829">
        <f t="shared" ref="Z553:Z590" si="3200">ROUND(Y553*10%*19%,0)</f>
        <v>0</v>
      </c>
      <c r="AA553" s="1045">
        <f t="shared" ref="AA553" si="3201">$AA$16</f>
        <v>100189.4</v>
      </c>
      <c r="AB553" s="244" t="str">
        <f>IF(W553&lt;&gt;"",IF((Y553/$DP$3)/$DN$3&lt;=$AA$20,"CUMPLE","RECHAZADO"),"")</f>
        <v/>
      </c>
      <c r="AC553" s="830">
        <f t="shared" ref="AC553:AC564" si="3202">Y553+Z553</f>
        <v>0</v>
      </c>
      <c r="AD553" s="830">
        <f t="shared" ref="AD553:AD564" si="3203">Y553</f>
        <v>0</v>
      </c>
      <c r="AE553" s="181"/>
      <c r="AF553" s="170"/>
      <c r="AG553" s="829">
        <f>ROUND(AF553*$DQ$3,0)</f>
        <v>0</v>
      </c>
      <c r="AH553" s="1045">
        <f t="shared" ref="AH553" si="3204">$AH$16</f>
        <v>301987.21999999997</v>
      </c>
      <c r="AI553" s="244" t="str">
        <f>IF(AF553&lt;&gt;"",IF(AG553/$DQ$3&lt;=$AH$20,"CUMPLE","RECHAZADO"),"")</f>
        <v/>
      </c>
      <c r="AJ553" s="181"/>
      <c r="AK553" s="170"/>
      <c r="AL553" s="829">
        <f>ROUND(AK553*$DR$3,0)</f>
        <v>0</v>
      </c>
      <c r="AM553" s="1045">
        <f t="shared" ref="AM553" si="3205">$AM$16</f>
        <v>240934</v>
      </c>
      <c r="AN553" s="244" t="str">
        <f>IF(AK553&lt;&gt;"",IF(AL553/$DR$3&lt;=$AM$20,"CUMPLE","RECHAZADO"),"")</f>
        <v/>
      </c>
      <c r="AO553" s="181"/>
      <c r="AP553" s="170"/>
      <c r="AQ553" s="829">
        <f>ROUND(AP553*$DS$3,0)</f>
        <v>0</v>
      </c>
      <c r="AR553" s="1045">
        <f t="shared" ref="AR553" si="3206">$AR$16</f>
        <v>316072.26</v>
      </c>
      <c r="AS553" s="244" t="str">
        <f>IF(AP553&lt;&gt;"",IF(AQ553/$DR$3&lt;=$AR$20,"CUMPLE","RECHAZADO"),"")</f>
        <v/>
      </c>
      <c r="AT553" s="187"/>
      <c r="AU553" s="831">
        <f t="shared" ref="AU553:AU564" si="3207">AG553+AL553+AQ553</f>
        <v>0</v>
      </c>
      <c r="AV553" s="170"/>
      <c r="AW553" s="832">
        <f t="shared" ref="AW553:AW564" si="3208">ROUND((AG553+AL553+AQ553)*19%,0)</f>
        <v>0</v>
      </c>
      <c r="AX553" s="832">
        <f t="shared" ref="AX553:AX564" si="3209">ROUND((AG553+AL553+AQ553)*$AV$16,0)</f>
        <v>0</v>
      </c>
      <c r="AY553" s="832" t="str">
        <f t="shared" ref="AY553:AY555" si="3210">IF(AV553&lt;&gt;"",IF(AI553="CUMPLE",IF(AN553="CUMPLE","CUMPLE","NO CUMPLE"),"NO CUMPLE")," ")</f>
        <v xml:space="preserve"> </v>
      </c>
      <c r="AZ553" s="155"/>
      <c r="BA553" s="170"/>
      <c r="BB553" s="829">
        <f>ROUND(BA553*$DQ$3,0)</f>
        <v>0</v>
      </c>
      <c r="BC553" s="834">
        <f t="shared" ref="BC553" si="3211">$BC$3</f>
        <v>339892784</v>
      </c>
      <c r="BD553" s="729" t="str">
        <f t="shared" ref="BD553:BD616" si="3212">IF(BA553&lt;&gt;"",IF(BB553&lt;=BC553,"CUMPLE","RECHAZADO"),"")</f>
        <v/>
      </c>
      <c r="BE553" s="181"/>
      <c r="BF553" s="170"/>
      <c r="BG553" s="829">
        <f>ROUND(BF553*$DR$3,0)</f>
        <v>0</v>
      </c>
      <c r="BH553" s="829">
        <f t="shared" ref="BH553" si="3213">$BH$3</f>
        <v>1059638654</v>
      </c>
      <c r="BI553" s="729" t="str">
        <f t="shared" ref="BI553:BI564" si="3214">IF(BF553&lt;&gt;"",IF(BG553&lt;=BH553,"CUMPLE","RECHAZADO"),"")</f>
        <v/>
      </c>
      <c r="BJ553" s="181"/>
      <c r="BK553" s="170"/>
      <c r="BL553" s="829">
        <f>ROUND(BK553*$DS$3,0)</f>
        <v>0</v>
      </c>
      <c r="BM553" s="1045">
        <f t="shared" ref="BM553" si="3215">$BM$16</f>
        <v>74539289</v>
      </c>
      <c r="BN553" s="244" t="str">
        <f>IF(BK553&lt;&gt;"",IF((BL553/$DR$3)/$DN$3&lt;=$BM$20,"CUMPLE","RECHAZADO"),"")</f>
        <v/>
      </c>
      <c r="BO553" s="193"/>
      <c r="BP553" s="831">
        <f t="shared" ref="BP553:BP564" si="3216">BB553+BG553+BL553</f>
        <v>0</v>
      </c>
      <c r="BQ553" s="170"/>
      <c r="BR553" s="832">
        <f t="shared" ref="BR553:BR564" si="3217">ROUND((BB553+BG553+BL553)*19%,0)</f>
        <v>0</v>
      </c>
      <c r="BS553" s="832">
        <f t="shared" ref="BS553:BS564" si="3218">ROUND((BB553+BG553+BL553)*$AV$16,0)</f>
        <v>0</v>
      </c>
      <c r="BT553" s="832" t="str">
        <f t="shared" ref="BT553:BT555" si="3219">IF(BQ553&lt;&gt;"",IF(BD553="CUMPLE",IF(BI553="CUMPLE","CUMPLE","NO CUMPLE"),"NO CUMPLE")," ")</f>
        <v xml:space="preserve"> </v>
      </c>
      <c r="BU553" s="155"/>
      <c r="BV553" s="170"/>
      <c r="BW553" s="170"/>
      <c r="BX553" s="835">
        <f t="shared" ref="BX553:BX564" si="3220">ROUND((BV553*10%)*19%,0)</f>
        <v>0</v>
      </c>
      <c r="BY553" s="835" t="str">
        <f>IF(BV553&lt;&gt;"",IF(AND(BV553/$DN$3&lt;=$BY$15,BV553/$DN$3&gt;=$BY$16),"CUMPLE","RECHAZADO"),"")</f>
        <v/>
      </c>
      <c r="BZ553" s="835">
        <f t="shared" ref="BZ553:BZ564" si="3221">BV553</f>
        <v>0</v>
      </c>
      <c r="CA553" s="835">
        <f t="shared" ref="CA553:CA564" si="3222">BZ553+BX553</f>
        <v>0</v>
      </c>
      <c r="CB553" s="155"/>
      <c r="CC553" s="170"/>
      <c r="CD553" s="170"/>
      <c r="CE553" s="835">
        <f t="shared" ref="CE553:CE564" si="3223">ROUND((CC553*10%)*19%,0)</f>
        <v>0</v>
      </c>
      <c r="CF553" s="835" t="str">
        <f>IF(CC553&lt;&gt;"",IF(AND(CC553/$DN$3&lt;=$CF$15,CC553/$DS$3&gt;=$CF$16),"CUMPLE","RECHAZADO"),"")</f>
        <v/>
      </c>
      <c r="CG553" s="835">
        <f t="shared" ref="CG553:CG564" si="3224">CC553</f>
        <v>0</v>
      </c>
      <c r="CH553" s="835">
        <f t="shared" ref="CH553:CH564" si="3225">CG553+CE553</f>
        <v>0</v>
      </c>
      <c r="CI553" s="195"/>
      <c r="CJ553" s="86" t="str">
        <f t="shared" ref="CJ553:CJ564" si="3226">R553</f>
        <v/>
      </c>
      <c r="CK553" s="836">
        <f t="shared" ref="CK553:CK564" si="3227">AC553+AX553+BS553+CA553+CH553</f>
        <v>0</v>
      </c>
      <c r="CL553" s="837" t="str">
        <f t="shared" ref="CL553:CL590" si="3228">IF(CJ553="RECHAZADO","RECHAZADO",IF(CJ553&lt;&gt;"",CJ553+CK553,""))</f>
        <v/>
      </c>
      <c r="CM553" s="155"/>
      <c r="CN553" s="838" t="str">
        <f t="shared" ref="CN553:CN564" si="3229">S553</f>
        <v/>
      </c>
      <c r="CO553" s="839">
        <f t="shared" ref="CO553:CO564" si="3230">AD553+AU553+BP553+BZ553+CG553</f>
        <v>0</v>
      </c>
      <c r="CP553" s="840" t="str">
        <f t="shared" ref="CP553:CP590" si="3231">IF(CN553="RECHAZADO","RECHAZADO",IF(CN553&lt;&gt;"",CN553+CO553,""))</f>
        <v/>
      </c>
      <c r="CQ553" s="156"/>
      <c r="CR553" s="841">
        <f t="shared" ref="CR553:CR590" si="3232">I553+J553</f>
        <v>0</v>
      </c>
      <c r="CS553" s="835">
        <f>(W553*$DP$3)+X553+(AF553*$DQ$3)+(AK553*$DR$3)+(AP553*$DS$3)+AV553+(BA553*$DQ$3)+(BF553*$DR$3)+(BK553*$DS$3)+BQ553+BV553+BW553+CC553+CD553</f>
        <v>0</v>
      </c>
      <c r="CT553" s="840">
        <f t="shared" ref="CT553:CT564" si="3233">CR553+CS553</f>
        <v>0</v>
      </c>
      <c r="CU553" s="842"/>
      <c r="CV553" s="840" t="str">
        <f t="shared" ref="CV553:CV590" si="3234">IF(CU553&lt;&gt;"",IF(CT553=CU553,"OK","REVISAR"),"")</f>
        <v/>
      </c>
      <c r="DB553" s="843" t="str">
        <f t="shared" ref="DB553:DB589" si="3235">IF(F553&lt;&gt;"",IF(G553="CUMPLE",IF(P553="CUMPLE",IF(AB553="CUMPLE",IF(AY553="CUMPLE",IF(BT553="CUMPLE",IF(BY553="CUMPLE","HABILITADO","RECHAZADO"),"RECHAZADO"),"RECHAZADO"),"RECHAZADO"),"RECHAZADO"),"RECHAZADO"),"")</f>
        <v/>
      </c>
      <c r="DC553" s="844"/>
    </row>
    <row r="554" spans="1:107" hidden="1" x14ac:dyDescent="0.25">
      <c r="A554" s="1046"/>
      <c r="B554" s="870">
        <v>2</v>
      </c>
      <c r="C554" s="1043"/>
      <c r="D554" s="220"/>
      <c r="E554" s="156"/>
      <c r="F554" s="207"/>
      <c r="G554" s="169" t="str">
        <f t="shared" ref="G554" si="3236">IF(F554&lt;&gt;"",IF(F554=$DV$4,"CUMPLE","RECHAZADO"),"")</f>
        <v/>
      </c>
      <c r="H554" s="170"/>
      <c r="I554" s="216"/>
      <c r="J554" s="208"/>
      <c r="K554" s="173">
        <f t="shared" si="3192"/>
        <v>0</v>
      </c>
      <c r="L554" s="174" t="e">
        <f t="shared" si="3193"/>
        <v>#DIV/0!</v>
      </c>
      <c r="M554" s="175" t="e">
        <f t="shared" si="3194"/>
        <v>#DIV/0!</v>
      </c>
      <c r="N554" s="176" t="e">
        <f t="shared" si="3195"/>
        <v>#DIV/0!</v>
      </c>
      <c r="O554" s="177" t="e">
        <f t="shared" si="3196"/>
        <v>#DIV/0!</v>
      </c>
      <c r="P554" s="178" t="str">
        <f>IF(H554&lt;&gt;"",IF(J554=K554,IF(H554="SI",IF(AND(I554&lt;=$DF$4,I554&gt;=($DF$4*0.9)),"CUMPLE","NO CUMPLE"),IF(I554=$DF$4,"CUMPLE","NO CUMPLE")),"NO CUMPLE"),"")</f>
        <v/>
      </c>
      <c r="Q554" s="179">
        <f t="shared" si="3197"/>
        <v>0</v>
      </c>
      <c r="R554" s="180" t="str">
        <f t="shared" ref="R554:R590" si="3237">IF(F554&lt;&gt;"",IF(G554="CUMPLE",IF(P554="CUMPLE",I554+J554,""),"RECHAZADO"),"")</f>
        <v/>
      </c>
      <c r="S554" s="180" t="str">
        <f t="shared" si="3199"/>
        <v/>
      </c>
      <c r="T554" s="209"/>
      <c r="U554" s="210"/>
      <c r="V554" s="155"/>
      <c r="W554" s="211"/>
      <c r="X554" s="212"/>
      <c r="Y554" s="184">
        <f>ROUND(W554*$DP$4,0)</f>
        <v>0</v>
      </c>
      <c r="Z554" s="184">
        <f t="shared" si="3200"/>
        <v>0</v>
      </c>
      <c r="AA554" s="1045"/>
      <c r="AB554" s="185" t="str">
        <f>IF(W554&lt;&gt;"",IF((Y554/$DP$4)/$DN$4&lt;=$AA$20,"CUMPLE","RECHAZADO"),"")</f>
        <v/>
      </c>
      <c r="AC554" s="186">
        <f t="shared" si="3202"/>
        <v>0</v>
      </c>
      <c r="AD554" s="186">
        <f t="shared" si="3203"/>
        <v>0</v>
      </c>
      <c r="AE554" s="209"/>
      <c r="AF554" s="211"/>
      <c r="AG554" s="184">
        <f>ROUND(AF554*$DQ$4,0)</f>
        <v>0</v>
      </c>
      <c r="AH554" s="1045"/>
      <c r="AI554" s="185" t="str">
        <f>IF(AF554&lt;&gt;"",IF(AG554/$DQ$4&lt;=$AH$20,"CUMPLE","RECHAZADO"),"")</f>
        <v/>
      </c>
      <c r="AJ554" s="209"/>
      <c r="AK554" s="211"/>
      <c r="AL554" s="184">
        <f>ROUND(AK554*$DR$4,0)</f>
        <v>0</v>
      </c>
      <c r="AM554" s="1045"/>
      <c r="AN554" s="185" t="str">
        <f>IF(AK554&lt;&gt;"",IF(AL554/$DR$4&lt;=$AM$20,"CUMPLE","RECHAZADO"),"")</f>
        <v/>
      </c>
      <c r="AO554" s="209"/>
      <c r="AP554" s="211"/>
      <c r="AQ554" s="184">
        <f>ROUND(AP554*$DS$4,0)</f>
        <v>0</v>
      </c>
      <c r="AR554" s="1045"/>
      <c r="AS554" s="185" t="str">
        <f>IF(AP554&lt;&gt;"",IF(AQ554/$DR$4&lt;=$AR$20,"CUMPLE","RECHAZADO"),"")</f>
        <v/>
      </c>
      <c r="AT554" s="213"/>
      <c r="AU554" s="188">
        <f t="shared" si="3207"/>
        <v>0</v>
      </c>
      <c r="AV554" s="170"/>
      <c r="AW554" s="189">
        <f t="shared" si="3208"/>
        <v>0</v>
      </c>
      <c r="AX554" s="189">
        <f t="shared" si="3209"/>
        <v>0</v>
      </c>
      <c r="AY554" s="189" t="str">
        <f t="shared" si="3210"/>
        <v xml:space="preserve"> </v>
      </c>
      <c r="AZ554" s="155"/>
      <c r="BA554" s="211"/>
      <c r="BB554" s="184">
        <f>ROUND(BA554*$DQ$4,0)</f>
        <v>0</v>
      </c>
      <c r="BC554" s="191">
        <f t="shared" ref="BC554" si="3238">$BC$4</f>
        <v>92828885</v>
      </c>
      <c r="BD554" s="192" t="str">
        <f t="shared" si="3212"/>
        <v/>
      </c>
      <c r="BE554" s="209"/>
      <c r="BF554" s="211"/>
      <c r="BG554" s="184">
        <f>ROUND(BF554*$DR$4,0)</f>
        <v>0</v>
      </c>
      <c r="BH554" s="184">
        <f t="shared" ref="BH554" si="3239">$BH$4</f>
        <v>924495218</v>
      </c>
      <c r="BI554" s="192" t="str">
        <f t="shared" si="3214"/>
        <v/>
      </c>
      <c r="BJ554" s="209"/>
      <c r="BK554" s="211"/>
      <c r="BL554" s="184">
        <f>ROUND(BK554*$DS$4,0)</f>
        <v>0</v>
      </c>
      <c r="BM554" s="1045"/>
      <c r="BN554" s="185" t="str">
        <f>IF(BK554&lt;&gt;"",IF((BL554/$DR$4)/$DN$4&lt;=$BM$20,"CUMPLE","RECHAZADO"),"")</f>
        <v/>
      </c>
      <c r="BO554" s="214"/>
      <c r="BP554" s="188">
        <f t="shared" si="3216"/>
        <v>0</v>
      </c>
      <c r="BQ554" s="170"/>
      <c r="BR554" s="189">
        <f t="shared" si="3217"/>
        <v>0</v>
      </c>
      <c r="BS554" s="189">
        <f t="shared" si="3218"/>
        <v>0</v>
      </c>
      <c r="BT554" s="189" t="str">
        <f t="shared" si="3219"/>
        <v xml:space="preserve"> </v>
      </c>
      <c r="BU554" s="155"/>
      <c r="BV554" s="170"/>
      <c r="BW554" s="170"/>
      <c r="BX554" s="194">
        <f t="shared" si="3220"/>
        <v>0</v>
      </c>
      <c r="BY554" s="194" t="str">
        <f>IF(BV554&lt;&gt;"",IF(AND(BV554/$DN$4&lt;=$BY$15,BV554/$DN$4&gt;=$BY$16),"CUMPLE","RECHAZADO"),"")</f>
        <v/>
      </c>
      <c r="BZ554" s="194">
        <f t="shared" si="3221"/>
        <v>0</v>
      </c>
      <c r="CA554" s="194">
        <f t="shared" si="3222"/>
        <v>0</v>
      </c>
      <c r="CB554" s="155"/>
      <c r="CC554" s="170"/>
      <c r="CD554" s="170"/>
      <c r="CE554" s="194">
        <f t="shared" si="3223"/>
        <v>0</v>
      </c>
      <c r="CF554" s="194" t="str">
        <f>IF(CC554&lt;&gt;"",IF(AND(CC554/$DN$4&lt;=$CF$15,CC554/$DS$4&gt;=$CF$16),"CUMPLE","RECHAZADO"),"")</f>
        <v/>
      </c>
      <c r="CG554" s="194">
        <f t="shared" si="3224"/>
        <v>0</v>
      </c>
      <c r="CH554" s="194">
        <f t="shared" si="3225"/>
        <v>0</v>
      </c>
      <c r="CI554" s="215"/>
      <c r="CJ554" s="196" t="str">
        <f t="shared" si="3226"/>
        <v/>
      </c>
      <c r="CK554" s="197">
        <f t="shared" si="3227"/>
        <v>0</v>
      </c>
      <c r="CL554" s="198" t="str">
        <f t="shared" si="3228"/>
        <v/>
      </c>
      <c r="CM554" s="155"/>
      <c r="CN554" s="199" t="str">
        <f t="shared" si="3229"/>
        <v/>
      </c>
      <c r="CO554" s="200">
        <f t="shared" si="3230"/>
        <v>0</v>
      </c>
      <c r="CP554" s="201" t="str">
        <f t="shared" si="3231"/>
        <v/>
      </c>
      <c r="CQ554" s="156"/>
      <c r="CR554" s="202">
        <f t="shared" si="3232"/>
        <v>0</v>
      </c>
      <c r="CS554" s="194">
        <f>(W554*$DP$4)+X554+(AF554*$DQ$4)+(AK554*$DR$4)+(AP554*$DS$4)+AV554+(BA554*$DQ$4)+(BF554*$DR$4)+(BK554*$DS$4)+BQ554+BV554+BW554+CC554+CD554</f>
        <v>0</v>
      </c>
      <c r="CT554" s="201">
        <f t="shared" si="3233"/>
        <v>0</v>
      </c>
      <c r="CU554" s="203"/>
      <c r="CV554" s="201" t="str">
        <f t="shared" si="3234"/>
        <v/>
      </c>
      <c r="DB554" s="204" t="str">
        <f t="shared" si="3235"/>
        <v/>
      </c>
      <c r="DC554" s="206"/>
    </row>
    <row r="555" spans="1:107" hidden="1" x14ac:dyDescent="0.25">
      <c r="A555" s="1046"/>
      <c r="B555" s="870">
        <v>3</v>
      </c>
      <c r="C555" s="1043"/>
      <c r="D555" s="220"/>
      <c r="E555" s="156"/>
      <c r="F555" s="207"/>
      <c r="G555" s="169" t="str">
        <f t="shared" ref="G555" si="3240">IF(F555&lt;&gt;"",IF(F555=$DV$5,"CUMPLE","RECHAZADO"),"")</f>
        <v/>
      </c>
      <c r="H555" s="170"/>
      <c r="I555" s="216"/>
      <c r="J555" s="208"/>
      <c r="K555" s="173">
        <f t="shared" si="3192"/>
        <v>0</v>
      </c>
      <c r="L555" s="174" t="e">
        <f t="shared" si="3193"/>
        <v>#DIV/0!</v>
      </c>
      <c r="M555" s="175" t="e">
        <f t="shared" si="3194"/>
        <v>#DIV/0!</v>
      </c>
      <c r="N555" s="176" t="e">
        <f t="shared" si="3195"/>
        <v>#DIV/0!</v>
      </c>
      <c r="O555" s="177" t="e">
        <f t="shared" si="3196"/>
        <v>#DIV/0!</v>
      </c>
      <c r="P555" s="178" t="str">
        <f>IF(H555&lt;&gt;"",IF(J555=K555,IF(H555="SI",IF(AND(I555&lt;=$DF$5,I555&gt;=($DF$5*0.9)),"CUMPLE","NO CUMPLE"),IF(I555=$DF$5,"CUMPLE","NO CUMPLE")),"NO CUMPLE"),"")</f>
        <v/>
      </c>
      <c r="Q555" s="179">
        <f t="shared" si="3197"/>
        <v>0</v>
      </c>
      <c r="R555" s="180" t="str">
        <f t="shared" si="3237"/>
        <v/>
      </c>
      <c r="S555" s="180" t="str">
        <f t="shared" si="3199"/>
        <v/>
      </c>
      <c r="T555" s="209"/>
      <c r="U555" s="210"/>
      <c r="V555" s="155"/>
      <c r="W555" s="211"/>
      <c r="X555" s="212"/>
      <c r="Y555" s="184">
        <f>ROUND(W555*$DP$5,0)</f>
        <v>0</v>
      </c>
      <c r="Z555" s="184">
        <f t="shared" si="3200"/>
        <v>0</v>
      </c>
      <c r="AA555" s="1045"/>
      <c r="AB555" s="185" t="str">
        <f>IF(W555&lt;&gt;"",IF((Y555/$DP$5)/$DN$5&lt;=$AA$20,"CUMPLE","RECHAZADO"),"")</f>
        <v/>
      </c>
      <c r="AC555" s="186">
        <f t="shared" si="3202"/>
        <v>0</v>
      </c>
      <c r="AD555" s="186">
        <f t="shared" si="3203"/>
        <v>0</v>
      </c>
      <c r="AE555" s="209"/>
      <c r="AF555" s="211"/>
      <c r="AG555" s="184">
        <f>ROUND(AF555*$DQ$5,0)</f>
        <v>0</v>
      </c>
      <c r="AH555" s="1045"/>
      <c r="AI555" s="185" t="str">
        <f>IF(AF555&lt;&gt;"",IF(AG555/$DQ$5&lt;=$AH$20,"CUMPLE","RECHAZADO"),"")</f>
        <v/>
      </c>
      <c r="AJ555" s="209"/>
      <c r="AK555" s="211"/>
      <c r="AL555" s="184">
        <f>ROUND(AK555*$DR$5,0)</f>
        <v>0</v>
      </c>
      <c r="AM555" s="1045"/>
      <c r="AN555" s="185" t="str">
        <f>IF(AK555&lt;&gt;"",IF(AL555/$DR$5&lt;=$AM$20,"CUMPLE","RECHAZADO"),"")</f>
        <v/>
      </c>
      <c r="AO555" s="209"/>
      <c r="AP555" s="211"/>
      <c r="AQ555" s="184">
        <f>ROUND(AP555*$DS$5,0)</f>
        <v>0</v>
      </c>
      <c r="AR555" s="1045"/>
      <c r="AS555" s="185" t="str">
        <f>IF(AP555&lt;&gt;"",IF(AQ555/$DR$5&lt;=$AR$20,"CUMPLE","RECHAZADO"),"")</f>
        <v/>
      </c>
      <c r="AT555" s="213"/>
      <c r="AU555" s="188">
        <f t="shared" si="3207"/>
        <v>0</v>
      </c>
      <c r="AV555" s="170"/>
      <c r="AW555" s="189">
        <f t="shared" si="3208"/>
        <v>0</v>
      </c>
      <c r="AX555" s="189">
        <f t="shared" si="3209"/>
        <v>0</v>
      </c>
      <c r="AY555" s="189" t="str">
        <f t="shared" si="3210"/>
        <v xml:space="preserve"> </v>
      </c>
      <c r="AZ555" s="155"/>
      <c r="BA555" s="211"/>
      <c r="BB555" s="184">
        <f>ROUND(BA555*$DQ$5,0)</f>
        <v>0</v>
      </c>
      <c r="BC555" s="191">
        <f t="shared" ref="BC555" si="3241">$BC$5</f>
        <v>123465503</v>
      </c>
      <c r="BD555" s="192" t="str">
        <f t="shared" si="3212"/>
        <v/>
      </c>
      <c r="BE555" s="209"/>
      <c r="BF555" s="211"/>
      <c r="BG555" s="184">
        <f>ROUND(BF555*$DR$5,0)</f>
        <v>0</v>
      </c>
      <c r="BH555" s="184">
        <f t="shared" ref="BH555" si="3242">$BH$5</f>
        <v>1325724320</v>
      </c>
      <c r="BI555" s="192" t="str">
        <f t="shared" si="3214"/>
        <v/>
      </c>
      <c r="BJ555" s="209"/>
      <c r="BK555" s="211"/>
      <c r="BL555" s="184">
        <f>ROUND(BK555*$DS$5,0)</f>
        <v>0</v>
      </c>
      <c r="BM555" s="1045"/>
      <c r="BN555" s="185" t="str">
        <f>IF(BK555&lt;&gt;"",IF((BL555/$DR$5)/$DN$5&lt;=$BM$20,"CUMPLE","RECHAZADO"),"")</f>
        <v/>
      </c>
      <c r="BO555" s="214"/>
      <c r="BP555" s="188">
        <f t="shared" si="3216"/>
        <v>0</v>
      </c>
      <c r="BQ555" s="170"/>
      <c r="BR555" s="189">
        <f t="shared" si="3217"/>
        <v>0</v>
      </c>
      <c r="BS555" s="189">
        <f t="shared" si="3218"/>
        <v>0</v>
      </c>
      <c r="BT555" s="189" t="str">
        <f t="shared" si="3219"/>
        <v xml:space="preserve"> </v>
      </c>
      <c r="BU555" s="155"/>
      <c r="BV555" s="170"/>
      <c r="BW555" s="170"/>
      <c r="BX555" s="194">
        <f t="shared" si="3220"/>
        <v>0</v>
      </c>
      <c r="BY555" s="194" t="str">
        <f>IF(BV555&lt;&gt;"",IF(AND(BV555/$DN$5&lt;=$BY$15,BV555/$DN$5&gt;=$BY$16),"CUMPLE","RECHAZADO"),"")</f>
        <v/>
      </c>
      <c r="BZ555" s="194">
        <f t="shared" si="3221"/>
        <v>0</v>
      </c>
      <c r="CA555" s="194">
        <f t="shared" si="3222"/>
        <v>0</v>
      </c>
      <c r="CB555" s="155"/>
      <c r="CC555" s="170"/>
      <c r="CD555" s="170"/>
      <c r="CE555" s="194">
        <f t="shared" si="3223"/>
        <v>0</v>
      </c>
      <c r="CF555" s="194" t="str">
        <f>IF(CC555&lt;&gt;"",IF(AND(CC555/$DN$5&lt;=$CF$15,CC555/$DS$5&gt;=$CF$16),"CUMPLE","RECHAZADO"),"")</f>
        <v/>
      </c>
      <c r="CG555" s="194">
        <f t="shared" si="3224"/>
        <v>0</v>
      </c>
      <c r="CH555" s="194">
        <f t="shared" si="3225"/>
        <v>0</v>
      </c>
      <c r="CI555" s="215"/>
      <c r="CJ555" s="196" t="str">
        <f t="shared" si="3226"/>
        <v/>
      </c>
      <c r="CK555" s="197">
        <f t="shared" si="3227"/>
        <v>0</v>
      </c>
      <c r="CL555" s="198" t="str">
        <f t="shared" si="3228"/>
        <v/>
      </c>
      <c r="CM555" s="155"/>
      <c r="CN555" s="199" t="str">
        <f t="shared" si="3229"/>
        <v/>
      </c>
      <c r="CO555" s="200">
        <f t="shared" si="3230"/>
        <v>0</v>
      </c>
      <c r="CP555" s="201" t="str">
        <f t="shared" si="3231"/>
        <v/>
      </c>
      <c r="CQ555" s="156"/>
      <c r="CR555" s="202">
        <f t="shared" si="3232"/>
        <v>0</v>
      </c>
      <c r="CS555" s="194">
        <f>(W555*$DP$5)+X555+(AF555*$DQ$5)+(AK555*$DR$5)+(AP555*$DS$5)+AV555+(BA555*$DQ$5)+(BF555*$DR$5)+(BK555*$DS$5)+BQ555+BV555+BW555+CC555+CD555</f>
        <v>0</v>
      </c>
      <c r="CT555" s="201">
        <f t="shared" si="3233"/>
        <v>0</v>
      </c>
      <c r="CU555" s="203"/>
      <c r="CV555" s="201" t="str">
        <f t="shared" si="3234"/>
        <v/>
      </c>
      <c r="DB555" s="204" t="str">
        <f t="shared" si="3235"/>
        <v/>
      </c>
      <c r="DC555" s="206"/>
    </row>
    <row r="556" spans="1:107" hidden="1" x14ac:dyDescent="0.25">
      <c r="A556" s="1046"/>
      <c r="B556" s="870">
        <v>4</v>
      </c>
      <c r="C556" s="1043"/>
      <c r="D556" s="220"/>
      <c r="E556" s="156"/>
      <c r="F556" s="207"/>
      <c r="G556" s="169" t="str">
        <f t="shared" ref="G556" si="3243">IF(F556&lt;&gt;"",IF(F556=$DV$6,"CUMPLE","RECHAZADO"),"")</f>
        <v/>
      </c>
      <c r="H556" s="170"/>
      <c r="I556" s="216"/>
      <c r="J556" s="208"/>
      <c r="K556" s="173">
        <f t="shared" si="3192"/>
        <v>0</v>
      </c>
      <c r="L556" s="174" t="e">
        <f t="shared" si="3193"/>
        <v>#DIV/0!</v>
      </c>
      <c r="M556" s="175" t="e">
        <f t="shared" si="3194"/>
        <v>#DIV/0!</v>
      </c>
      <c r="N556" s="176" t="e">
        <f t="shared" si="3195"/>
        <v>#DIV/0!</v>
      </c>
      <c r="O556" s="177" t="e">
        <f t="shared" si="3196"/>
        <v>#DIV/0!</v>
      </c>
      <c r="P556" s="178" t="str">
        <f>IF(H556&lt;&gt;"",IF(J556=K556,IF(H556="SI",IF(AND(I556&lt;=$DF$6,I556&gt;=($DF$6*0.9)),"CUMPLE","NO CUMPLE"),IF(I556=$DF$6,"CUMPLE","NO CUMPLE")),"NO CUMPLE"),"")</f>
        <v/>
      </c>
      <c r="Q556" s="179">
        <f t="shared" si="3197"/>
        <v>0</v>
      </c>
      <c r="R556" s="180" t="str">
        <f t="shared" si="3237"/>
        <v/>
      </c>
      <c r="S556" s="180" t="str">
        <f t="shared" si="3199"/>
        <v/>
      </c>
      <c r="T556" s="209"/>
      <c r="U556" s="210"/>
      <c r="V556" s="155"/>
      <c r="W556" s="211"/>
      <c r="X556" s="212"/>
      <c r="Y556" s="184">
        <f>ROUND(W556*$DP$6,0)</f>
        <v>0</v>
      </c>
      <c r="Z556" s="184">
        <f t="shared" si="3200"/>
        <v>0</v>
      </c>
      <c r="AA556" s="1045"/>
      <c r="AB556" s="185" t="str">
        <f>IF(W556&lt;&gt;"",IF((Y556/$DP$6)/$DN$6&lt;=$AA$20,"CUMPLE","RECHAZADO"),"")</f>
        <v/>
      </c>
      <c r="AC556" s="186">
        <f t="shared" si="3202"/>
        <v>0</v>
      </c>
      <c r="AD556" s="186">
        <f t="shared" si="3203"/>
        <v>0</v>
      </c>
      <c r="AE556" s="209"/>
      <c r="AF556" s="211"/>
      <c r="AG556" s="184">
        <f>ROUND(AF556*$DQ$6,0)</f>
        <v>0</v>
      </c>
      <c r="AH556" s="1045"/>
      <c r="AI556" s="185" t="str">
        <f>IF(AF556&lt;&gt;"",IF(AG556/$DQ$6&lt;=$AH$20,"CUMPLE","RECHAZADO"),"")</f>
        <v/>
      </c>
      <c r="AJ556" s="209"/>
      <c r="AK556" s="211"/>
      <c r="AL556" s="184">
        <f>ROUND(AK556*$DR$6,0)</f>
        <v>0</v>
      </c>
      <c r="AM556" s="1045"/>
      <c r="AN556" s="185" t="str">
        <f>IF(AK556&lt;&gt;"",IF(AL556/$DR$6&lt;=$AM$20,"CUMPLE","RECHAZADO"),"")</f>
        <v/>
      </c>
      <c r="AO556" s="209"/>
      <c r="AP556" s="211"/>
      <c r="AQ556" s="184">
        <f>ROUND(AP556*$DS$6,0)</f>
        <v>0</v>
      </c>
      <c r="AR556" s="1045"/>
      <c r="AS556" s="185" t="str">
        <f>IF(AP556&lt;&gt;"",IF(AQ556/$DR$6&lt;=$AR$20,"CUMPLE","RECHAZADO"),"")</f>
        <v/>
      </c>
      <c r="AT556" s="213"/>
      <c r="AU556" s="188">
        <f t="shared" si="3207"/>
        <v>0</v>
      </c>
      <c r="AV556" s="170"/>
      <c r="AW556" s="189">
        <f t="shared" si="3208"/>
        <v>0</v>
      </c>
      <c r="AX556" s="189">
        <f t="shared" si="3209"/>
        <v>0</v>
      </c>
      <c r="AY556" s="189" t="str">
        <f>IF(AV556&lt;&gt;"",IF(AN556="CUMPLE","CUMPLE","NO CUMPLE"),"")</f>
        <v/>
      </c>
      <c r="AZ556" s="155"/>
      <c r="BA556" s="211"/>
      <c r="BB556" s="184">
        <f>ROUND(BA556*$DQ$6,0)</f>
        <v>0</v>
      </c>
      <c r="BC556" s="191">
        <f t="shared" ref="BC556" si="3244">$BC$6</f>
        <v>599037720</v>
      </c>
      <c r="BD556" s="192" t="str">
        <f t="shared" si="3212"/>
        <v/>
      </c>
      <c r="BE556" s="209"/>
      <c r="BF556" s="211"/>
      <c r="BG556" s="184">
        <f>ROUND(BF556*$DR$6,0)</f>
        <v>0</v>
      </c>
      <c r="BH556" s="184">
        <f t="shared" ref="BH556" si="3245">$BH$6</f>
        <v>1500854400</v>
      </c>
      <c r="BI556" s="192" t="str">
        <f t="shared" si="3214"/>
        <v/>
      </c>
      <c r="BJ556" s="209"/>
      <c r="BK556" s="211"/>
      <c r="BL556" s="184">
        <f>ROUND(BK556*$DS$6,0)</f>
        <v>0</v>
      </c>
      <c r="BM556" s="1045"/>
      <c r="BN556" s="185" t="str">
        <f>IF(BK556&lt;&gt;"",IF((BL556/$DR$6)/$DN$6&lt;=$BM$20,"CUMPLE","RECHAZADO"),"")</f>
        <v/>
      </c>
      <c r="BO556" s="214"/>
      <c r="BP556" s="188">
        <f t="shared" si="3216"/>
        <v>0</v>
      </c>
      <c r="BQ556" s="170"/>
      <c r="BR556" s="189">
        <f t="shared" si="3217"/>
        <v>0</v>
      </c>
      <c r="BS556" s="189">
        <f t="shared" si="3218"/>
        <v>0</v>
      </c>
      <c r="BT556" s="189" t="str">
        <f>IF(BQ556&lt;&gt;"",IF(BI556="CUMPLE","CUMPLE","NO CUMPLE"),"")</f>
        <v/>
      </c>
      <c r="BU556" s="155"/>
      <c r="BV556" s="170"/>
      <c r="BW556" s="170"/>
      <c r="BX556" s="194">
        <f t="shared" si="3220"/>
        <v>0</v>
      </c>
      <c r="BY556" s="194" t="str">
        <f>IF(BV556&lt;&gt;"",IF(AND(BV556/$DN$6&lt;=$BY$15,BV556/$DN$6&gt;=$BY$16),"CUMPLE","RECHAZADO"),"")</f>
        <v/>
      </c>
      <c r="BZ556" s="194">
        <f t="shared" si="3221"/>
        <v>0</v>
      </c>
      <c r="CA556" s="194">
        <f t="shared" si="3222"/>
        <v>0</v>
      </c>
      <c r="CB556" s="155"/>
      <c r="CC556" s="170"/>
      <c r="CD556" s="170"/>
      <c r="CE556" s="194">
        <f t="shared" si="3223"/>
        <v>0</v>
      </c>
      <c r="CF556" s="194" t="str">
        <f>IF(CC556&lt;&gt;"",IF(AND(CC556/$DN$6&lt;=$CF$15,CC556/$DS$6&gt;=$CF$16),"CUMPLE","RECHAZADO"),"")</f>
        <v/>
      </c>
      <c r="CG556" s="194">
        <f t="shared" si="3224"/>
        <v>0</v>
      </c>
      <c r="CH556" s="194">
        <f t="shared" si="3225"/>
        <v>0</v>
      </c>
      <c r="CI556" s="215"/>
      <c r="CJ556" s="196" t="str">
        <f t="shared" si="3226"/>
        <v/>
      </c>
      <c r="CK556" s="197">
        <f t="shared" si="3227"/>
        <v>0</v>
      </c>
      <c r="CL556" s="198" t="str">
        <f t="shared" si="3228"/>
        <v/>
      </c>
      <c r="CM556" s="155"/>
      <c r="CN556" s="199" t="str">
        <f t="shared" si="3229"/>
        <v/>
      </c>
      <c r="CO556" s="200">
        <f t="shared" si="3230"/>
        <v>0</v>
      </c>
      <c r="CP556" s="201" t="str">
        <f t="shared" si="3231"/>
        <v/>
      </c>
      <c r="CQ556" s="156"/>
      <c r="CR556" s="202">
        <f t="shared" si="3232"/>
        <v>0</v>
      </c>
      <c r="CS556" s="194">
        <f>(W556*$DP$6)+X556+(AF556*$DQ$6)+(AK556*$DR$6)+(AP556*$DS$6)+AV556+(BA556*$DQ$6)+(BF556*$DR$6)+(BK556*$DS$6)+BQ556+BV556+BW556+CC556+CD556</f>
        <v>0</v>
      </c>
      <c r="CT556" s="201">
        <f t="shared" si="3233"/>
        <v>0</v>
      </c>
      <c r="CU556" s="203"/>
      <c r="CV556" s="201" t="str">
        <f t="shared" si="3234"/>
        <v/>
      </c>
      <c r="DB556" s="204" t="str">
        <f t="shared" si="3235"/>
        <v/>
      </c>
      <c r="DC556" s="206"/>
    </row>
    <row r="557" spans="1:107" hidden="1" x14ac:dyDescent="0.25">
      <c r="A557" s="1046"/>
      <c r="B557" s="870">
        <v>5</v>
      </c>
      <c r="C557" s="1043"/>
      <c r="D557" s="220"/>
      <c r="E557" s="156"/>
      <c r="F557" s="207"/>
      <c r="G557" s="169" t="str">
        <f t="shared" ref="G557" si="3246">IF(F557&lt;&gt;"",IF(F557=$DV$7,"CUMPLE","RECHAZADO"),"")</f>
        <v/>
      </c>
      <c r="H557" s="170"/>
      <c r="I557" s="216"/>
      <c r="J557" s="208"/>
      <c r="K557" s="173">
        <f t="shared" si="3192"/>
        <v>0</v>
      </c>
      <c r="L557" s="174" t="e">
        <f t="shared" si="3193"/>
        <v>#DIV/0!</v>
      </c>
      <c r="M557" s="175" t="e">
        <f t="shared" si="3194"/>
        <v>#DIV/0!</v>
      </c>
      <c r="N557" s="176" t="e">
        <f t="shared" si="3195"/>
        <v>#DIV/0!</v>
      </c>
      <c r="O557" s="177" t="e">
        <f t="shared" si="3196"/>
        <v>#DIV/0!</v>
      </c>
      <c r="P557" s="178" t="str">
        <f>IF(H557&lt;&gt;"",IF(J557=K557,IF(H557="SI",IF(AND(I557&lt;=$DF$7,I557&gt;=($DF$7*0.9)),"CUMPLE","NO CUMPLE"),IF(I557=$DF$7,"CUMPLE","NO CUMPLE")),"NO CUMPLE"),"")</f>
        <v/>
      </c>
      <c r="Q557" s="179">
        <f t="shared" si="3197"/>
        <v>0</v>
      </c>
      <c r="R557" s="180" t="str">
        <f t="shared" si="3237"/>
        <v/>
      </c>
      <c r="S557" s="180" t="str">
        <f t="shared" si="3199"/>
        <v/>
      </c>
      <c r="T557" s="209"/>
      <c r="U557" s="210"/>
      <c r="V557" s="155"/>
      <c r="W557" s="211"/>
      <c r="X557" s="212"/>
      <c r="Y557" s="184">
        <f>ROUND(W557*$DP$7,0)</f>
        <v>0</v>
      </c>
      <c r="Z557" s="184">
        <f t="shared" si="3200"/>
        <v>0</v>
      </c>
      <c r="AA557" s="1045"/>
      <c r="AB557" s="185" t="str">
        <f>IF(W557&lt;&gt;"",IF((Y557/$DP$7)/$DN$7&lt;=$AA$20,"CUMPLE","RECHAZADO"),"")</f>
        <v/>
      </c>
      <c r="AC557" s="186">
        <f t="shared" si="3202"/>
        <v>0</v>
      </c>
      <c r="AD557" s="186">
        <f t="shared" si="3203"/>
        <v>0</v>
      </c>
      <c r="AE557" s="209"/>
      <c r="AF557" s="211"/>
      <c r="AG557" s="184">
        <f>ROUND(AF557*$DQ$7,0)</f>
        <v>0</v>
      </c>
      <c r="AH557" s="1045"/>
      <c r="AI557" s="185" t="str">
        <f>IF(AF557&lt;&gt;"",IF(AG557/$DQ$7&lt;=$AH$20,"CUMPLE","RECHAZADO"),"")</f>
        <v/>
      </c>
      <c r="AJ557" s="209"/>
      <c r="AK557" s="211"/>
      <c r="AL557" s="184">
        <f>ROUND(AK557*$DR$7,0)</f>
        <v>0</v>
      </c>
      <c r="AM557" s="1045"/>
      <c r="AN557" s="185" t="str">
        <f>IF(AK557&lt;&gt;"",IF(AL557/$DR$7&lt;=$AM$20,"CUMPLE","RECHAZADO"),"")</f>
        <v/>
      </c>
      <c r="AO557" s="209"/>
      <c r="AP557" s="211"/>
      <c r="AQ557" s="184">
        <f>ROUND(AP557*$DS$7,0)</f>
        <v>0</v>
      </c>
      <c r="AR557" s="1045"/>
      <c r="AS557" s="185" t="str">
        <f>IF(AP557&lt;&gt;"",IF(AQ557/$DR$7&lt;=$AR$20,"CUMPLE","RECHAZADO"),"")</f>
        <v/>
      </c>
      <c r="AT557" s="213"/>
      <c r="AU557" s="188">
        <f t="shared" si="3207"/>
        <v>0</v>
      </c>
      <c r="AV557" s="170"/>
      <c r="AW557" s="189">
        <f t="shared" si="3208"/>
        <v>0</v>
      </c>
      <c r="AX557" s="189">
        <f t="shared" si="3209"/>
        <v>0</v>
      </c>
      <c r="AY557" s="189" t="str">
        <f>IF(AV557&lt;&gt;"",IF(AI557="CUMPLE",IF(AN557="CUMPLE","CUMPLE","NO CUMPLE"),"NO CUMPLE")," ")</f>
        <v xml:space="preserve"> </v>
      </c>
      <c r="AZ557" s="155"/>
      <c r="BA557" s="211"/>
      <c r="BB557" s="184">
        <f>ROUND(BA557*$DQ$7,0)</f>
        <v>0</v>
      </c>
      <c r="BC557" s="191">
        <f t="shared" ref="BC557" si="3247">$BC$7</f>
        <v>512088380</v>
      </c>
      <c r="BD557" s="192" t="str">
        <f t="shared" si="3212"/>
        <v/>
      </c>
      <c r="BE557" s="209"/>
      <c r="BF557" s="211"/>
      <c r="BG557" s="184">
        <f>ROUND(BF557*$DR$7,0)</f>
        <v>0</v>
      </c>
      <c r="BH557" s="184">
        <f t="shared" ref="BH557" si="3248">$BH$7</f>
        <v>1342093772</v>
      </c>
      <c r="BI557" s="192" t="str">
        <f t="shared" si="3214"/>
        <v/>
      </c>
      <c r="BJ557" s="209"/>
      <c r="BK557" s="211"/>
      <c r="BL557" s="184">
        <f>ROUND(BK557*$DS$7,0)</f>
        <v>0</v>
      </c>
      <c r="BM557" s="1045"/>
      <c r="BN557" s="185" t="str">
        <f>IF(BK557&lt;&gt;"",IF((BL557/$DR$7)/$DN$7&lt;=$BM$20,"CUMPLE","RECHAZADO"),"")</f>
        <v/>
      </c>
      <c r="BO557" s="214"/>
      <c r="BP557" s="188">
        <f t="shared" si="3216"/>
        <v>0</v>
      </c>
      <c r="BQ557" s="170"/>
      <c r="BR557" s="189">
        <f t="shared" si="3217"/>
        <v>0</v>
      </c>
      <c r="BS557" s="189">
        <f t="shared" si="3218"/>
        <v>0</v>
      </c>
      <c r="BT557" s="189" t="str">
        <f>IF(BQ557&lt;&gt;"",IF(BD557="CUMPLE",IF(BI557="CUMPLE","CUMPLE","NO CUMPLE"),"NO CUMPLE")," ")</f>
        <v xml:space="preserve"> </v>
      </c>
      <c r="BU557" s="155"/>
      <c r="BV557" s="170"/>
      <c r="BW557" s="170"/>
      <c r="BX557" s="194">
        <f t="shared" si="3220"/>
        <v>0</v>
      </c>
      <c r="BY557" s="194" t="str">
        <f>IF(BV557&lt;&gt;"",IF(AND(BV557/$DN$7&lt;=$BY$15,BV557/$DN$7&gt;=$BY$16),"CUMPLE","RECHAZADO"),"")</f>
        <v/>
      </c>
      <c r="BZ557" s="194">
        <f t="shared" si="3221"/>
        <v>0</v>
      </c>
      <c r="CA557" s="194">
        <f t="shared" si="3222"/>
        <v>0</v>
      </c>
      <c r="CB557" s="155"/>
      <c r="CC557" s="170"/>
      <c r="CD557" s="170"/>
      <c r="CE557" s="194">
        <f t="shared" si="3223"/>
        <v>0</v>
      </c>
      <c r="CF557" s="194" t="str">
        <f>IF(CC557&lt;&gt;"",IF(AND(CC557/$DN$7&lt;=$CF$15,CC557/$DS$7&gt;=$CF$16),"CUMPLE","RECHAZADO"),"")</f>
        <v/>
      </c>
      <c r="CG557" s="194">
        <f t="shared" si="3224"/>
        <v>0</v>
      </c>
      <c r="CH557" s="194">
        <f t="shared" si="3225"/>
        <v>0</v>
      </c>
      <c r="CI557" s="215"/>
      <c r="CJ557" s="196" t="str">
        <f t="shared" si="3226"/>
        <v/>
      </c>
      <c r="CK557" s="197">
        <f t="shared" si="3227"/>
        <v>0</v>
      </c>
      <c r="CL557" s="198" t="str">
        <f t="shared" si="3228"/>
        <v/>
      </c>
      <c r="CM557" s="155"/>
      <c r="CN557" s="199" t="str">
        <f t="shared" si="3229"/>
        <v/>
      </c>
      <c r="CO557" s="200">
        <f t="shared" si="3230"/>
        <v>0</v>
      </c>
      <c r="CP557" s="201" t="str">
        <f t="shared" si="3231"/>
        <v/>
      </c>
      <c r="CQ557" s="156"/>
      <c r="CR557" s="202">
        <f t="shared" si="3232"/>
        <v>0</v>
      </c>
      <c r="CS557" s="194">
        <f>(W557*$DP$7)+X557+(AF557*$DQ$7)+(AK557*$DR$7)+(AP557*$DS$7)+AV557+(BA557*$DQ$7)+(BF557*$DR$7)+(BK557*$DS$7)+BQ557+BV557+BW557+CC557+CD557</f>
        <v>0</v>
      </c>
      <c r="CT557" s="201">
        <f t="shared" si="3233"/>
        <v>0</v>
      </c>
      <c r="CU557" s="203"/>
      <c r="CV557" s="201" t="str">
        <f t="shared" si="3234"/>
        <v/>
      </c>
      <c r="DB557" s="204" t="str">
        <f t="shared" si="3235"/>
        <v/>
      </c>
      <c r="DC557" s="206"/>
    </row>
    <row r="558" spans="1:107" hidden="1" x14ac:dyDescent="0.25">
      <c r="A558" s="1046"/>
      <c r="B558" s="870">
        <v>6</v>
      </c>
      <c r="C558" s="1043"/>
      <c r="D558" s="220"/>
      <c r="E558" s="156"/>
      <c r="F558" s="207"/>
      <c r="G558" s="169" t="str">
        <f t="shared" ref="G558" si="3249">IF(F558&lt;&gt;"",IF(F558=$DV$8,"CUMPLE","RECHAZADO"),"")</f>
        <v/>
      </c>
      <c r="H558" s="170"/>
      <c r="I558" s="216"/>
      <c r="J558" s="208"/>
      <c r="K558" s="173">
        <f t="shared" si="3192"/>
        <v>0</v>
      </c>
      <c r="L558" s="174" t="e">
        <f t="shared" si="3193"/>
        <v>#DIV/0!</v>
      </c>
      <c r="M558" s="175" t="e">
        <f t="shared" si="3194"/>
        <v>#DIV/0!</v>
      </c>
      <c r="N558" s="176" t="e">
        <f t="shared" si="3195"/>
        <v>#DIV/0!</v>
      </c>
      <c r="O558" s="177" t="e">
        <f t="shared" si="3196"/>
        <v>#DIV/0!</v>
      </c>
      <c r="P558" s="178" t="str">
        <f>IF(H558&lt;&gt;"",IF(J558=K558,IF(H558="SI",IF(AND(I558&lt;=$DF$8,I558&gt;=($DF$8*0.9)),"CUMPLE","NO CUMPLE"),IF(I558=$DF$8,"CUMPLE","NO CUMPLE")),"NO CUMPLE"),"")</f>
        <v/>
      </c>
      <c r="Q558" s="179">
        <f t="shared" si="3197"/>
        <v>0</v>
      </c>
      <c r="R558" s="180" t="str">
        <f t="shared" si="3237"/>
        <v/>
      </c>
      <c r="S558" s="180" t="str">
        <f t="shared" si="3199"/>
        <v/>
      </c>
      <c r="T558" s="209"/>
      <c r="U558" s="210"/>
      <c r="V558" s="155"/>
      <c r="W558" s="211"/>
      <c r="X558" s="212"/>
      <c r="Y558" s="184">
        <f>ROUND(W558*$DP$8,0)</f>
        <v>0</v>
      </c>
      <c r="Z558" s="184">
        <f t="shared" si="3200"/>
        <v>0</v>
      </c>
      <c r="AA558" s="1045"/>
      <c r="AB558" s="185" t="str">
        <f>IF(W558&lt;&gt;"",IF((Y558/$DP$8)/$DN$8&lt;=$AA$20,"CUMPLE","RECHAZADO"),"")</f>
        <v/>
      </c>
      <c r="AC558" s="186">
        <f t="shared" si="3202"/>
        <v>0</v>
      </c>
      <c r="AD558" s="186">
        <f t="shared" si="3203"/>
        <v>0</v>
      </c>
      <c r="AE558" s="209"/>
      <c r="AF558" s="211"/>
      <c r="AG558" s="184">
        <f>ROUND(AF558*$DQ$8,0)</f>
        <v>0</v>
      </c>
      <c r="AH558" s="1045"/>
      <c r="AI558" s="185" t="str">
        <f>IF(AF558&lt;&gt;"",IF(AG558/$DQ$8&lt;=$AH$20,"CUMPLE","RECHAZADO"),"")</f>
        <v/>
      </c>
      <c r="AJ558" s="209"/>
      <c r="AK558" s="211"/>
      <c r="AL558" s="184">
        <f>ROUND(AK558*$DR$8,0)</f>
        <v>0</v>
      </c>
      <c r="AM558" s="1045"/>
      <c r="AN558" s="185" t="str">
        <f>IF(AK558&lt;&gt;"",IF(AL558/$DR$8&lt;=$AM$20,"CUMPLE","RECHAZADO"),"")</f>
        <v/>
      </c>
      <c r="AO558" s="209"/>
      <c r="AP558" s="211"/>
      <c r="AQ558" s="184">
        <f>ROUND(AP558*$DS$8,0)</f>
        <v>0</v>
      </c>
      <c r="AR558" s="1045"/>
      <c r="AS558" s="185" t="str">
        <f>IF(AP558&lt;&gt;"",IF(AQ558/$DR$8&lt;=$AR$20,"CUMPLE","RECHAZADO"),"")</f>
        <v/>
      </c>
      <c r="AT558" s="213"/>
      <c r="AU558" s="188">
        <f t="shared" si="3207"/>
        <v>0</v>
      </c>
      <c r="AV558" s="170"/>
      <c r="AW558" s="189">
        <f t="shared" si="3208"/>
        <v>0</v>
      </c>
      <c r="AX558" s="189">
        <f t="shared" si="3209"/>
        <v>0</v>
      </c>
      <c r="AY558" s="189" t="str">
        <f>IF(AV558&lt;&gt;"",IF(AN558="CUMPLE","CUMPLE","NO CUMPLE"),"")</f>
        <v/>
      </c>
      <c r="AZ558" s="155"/>
      <c r="BA558" s="211"/>
      <c r="BB558" s="184">
        <f>ROUND(BA558*$DQ$8,0)</f>
        <v>0</v>
      </c>
      <c r="BC558" s="191">
        <f t="shared" ref="BC558" si="3250">$BC$8</f>
        <v>282572794</v>
      </c>
      <c r="BD558" s="192" t="str">
        <f t="shared" si="3212"/>
        <v/>
      </c>
      <c r="BE558" s="209"/>
      <c r="BF558" s="211"/>
      <c r="BG558" s="184">
        <f>ROUND(BF558*$DR$8,0)</f>
        <v>0</v>
      </c>
      <c r="BH558" s="184">
        <f t="shared" ref="BH558" si="3251">$BH$8</f>
        <v>1099881666</v>
      </c>
      <c r="BI558" s="192" t="str">
        <f t="shared" si="3214"/>
        <v/>
      </c>
      <c r="BJ558" s="209"/>
      <c r="BK558" s="211"/>
      <c r="BL558" s="184">
        <f>ROUND(BK558*$DS$8,0)</f>
        <v>0</v>
      </c>
      <c r="BM558" s="1045"/>
      <c r="BN558" s="185" t="str">
        <f>IF(BK558&lt;&gt;"",IF((BL558/$DR$8)/$DN$8&lt;=$BM$20,"CUMPLE","RECHAZADO"),"")</f>
        <v/>
      </c>
      <c r="BO558" s="214"/>
      <c r="BP558" s="188">
        <f t="shared" si="3216"/>
        <v>0</v>
      </c>
      <c r="BQ558" s="170"/>
      <c r="BR558" s="189">
        <f t="shared" si="3217"/>
        <v>0</v>
      </c>
      <c r="BS558" s="189">
        <f t="shared" si="3218"/>
        <v>0</v>
      </c>
      <c r="BT558" s="189" t="str">
        <f>IF(BQ558&lt;&gt;"",IF(BI558="CUMPLE","CUMPLE","NO CUMPLE"),"")</f>
        <v/>
      </c>
      <c r="BU558" s="155"/>
      <c r="BV558" s="170"/>
      <c r="BW558" s="170"/>
      <c r="BX558" s="194">
        <f t="shared" si="3220"/>
        <v>0</v>
      </c>
      <c r="BY558" s="194" t="str">
        <f>IF(BV558&lt;&gt;"",IF(AND(BV558/$DN$8&lt;=$BY$15,BV558/$DN$8&gt;=$BY$16),"CUMPLE","RECHAZADO"),"")</f>
        <v/>
      </c>
      <c r="BZ558" s="194">
        <f t="shared" si="3221"/>
        <v>0</v>
      </c>
      <c r="CA558" s="194">
        <f t="shared" si="3222"/>
        <v>0</v>
      </c>
      <c r="CB558" s="155"/>
      <c r="CC558" s="170"/>
      <c r="CD558" s="170"/>
      <c r="CE558" s="194">
        <f t="shared" si="3223"/>
        <v>0</v>
      </c>
      <c r="CF558" s="194" t="str">
        <f>IF(CC558&lt;&gt;"",IF(AND(CC558/$DN$8&lt;=$CF$15,CC558/$DS$8&gt;=$CF$16),"CUMPLE","RECHAZADO"),"")</f>
        <v/>
      </c>
      <c r="CG558" s="194">
        <f t="shared" si="3224"/>
        <v>0</v>
      </c>
      <c r="CH558" s="194">
        <f t="shared" si="3225"/>
        <v>0</v>
      </c>
      <c r="CI558" s="215"/>
      <c r="CJ558" s="196" t="str">
        <f t="shared" si="3226"/>
        <v/>
      </c>
      <c r="CK558" s="197">
        <f t="shared" si="3227"/>
        <v>0</v>
      </c>
      <c r="CL558" s="198" t="str">
        <f t="shared" si="3228"/>
        <v/>
      </c>
      <c r="CM558" s="155"/>
      <c r="CN558" s="199" t="str">
        <f t="shared" si="3229"/>
        <v/>
      </c>
      <c r="CO558" s="200">
        <f t="shared" si="3230"/>
        <v>0</v>
      </c>
      <c r="CP558" s="201" t="str">
        <f t="shared" si="3231"/>
        <v/>
      </c>
      <c r="CQ558" s="156"/>
      <c r="CR558" s="202">
        <f t="shared" si="3232"/>
        <v>0</v>
      </c>
      <c r="CS558" s="194">
        <f>(W558*$DP$8)+X558+(AF558*$DQ$8)+(AK558*$DR$8)+(AP558*$DS$8)+AV558+(BA558*$DQ$8)+(BF558*$DR$8)+(BK558*$DS$8)+BQ558+BV558+BW558+CC558+CD558</f>
        <v>0</v>
      </c>
      <c r="CT558" s="201">
        <f t="shared" si="3233"/>
        <v>0</v>
      </c>
      <c r="CU558" s="203"/>
      <c r="CV558" s="201" t="str">
        <f t="shared" si="3234"/>
        <v/>
      </c>
      <c r="DB558" s="204" t="str">
        <f t="shared" si="3235"/>
        <v/>
      </c>
      <c r="DC558" s="206"/>
    </row>
    <row r="559" spans="1:107" hidden="1" x14ac:dyDescent="0.25">
      <c r="A559" s="1042"/>
      <c r="B559" s="750">
        <v>7</v>
      </c>
      <c r="C559" s="1043"/>
      <c r="D559" s="220"/>
      <c r="E559" s="156"/>
      <c r="F559" s="751"/>
      <c r="G559" s="752" t="str">
        <f t="shared" ref="G559" si="3252">IF(F559&lt;&gt;"",IF(F559=$DV$9,"CUMPLE","RECHAZADO"),"")</f>
        <v/>
      </c>
      <c r="H559" s="753"/>
      <c r="I559" s="754"/>
      <c r="J559" s="784"/>
      <c r="K559" s="756">
        <f t="shared" si="3192"/>
        <v>0</v>
      </c>
      <c r="L559" s="174" t="e">
        <f t="shared" si="3193"/>
        <v>#DIV/0!</v>
      </c>
      <c r="M559" s="175" t="e">
        <f t="shared" si="3194"/>
        <v>#DIV/0!</v>
      </c>
      <c r="N559" s="176" t="e">
        <f t="shared" si="3195"/>
        <v>#DIV/0!</v>
      </c>
      <c r="O559" s="177" t="e">
        <f t="shared" si="3196"/>
        <v>#DIV/0!</v>
      </c>
      <c r="P559" s="757" t="str">
        <f>IF(H559&lt;&gt;"",IF(J559=K559,IF(H559="SI",IF(AND(I559&lt;=$DF$9,I559&gt;=($DF$9*0.9)),"CUMPLE","NO CUMPLE"),IF(I559=$DF$9,"CUMPLE","NO CUMPLE")),"NO CUMPLE"),"")</f>
        <v/>
      </c>
      <c r="Q559" s="179">
        <f t="shared" si="3197"/>
        <v>0</v>
      </c>
      <c r="R559" s="758" t="str">
        <f t="shared" si="3237"/>
        <v/>
      </c>
      <c r="S559" s="758" t="str">
        <f t="shared" si="3199"/>
        <v/>
      </c>
      <c r="T559" s="759"/>
      <c r="U559" s="760"/>
      <c r="V559" s="155"/>
      <c r="W559" s="761"/>
      <c r="X559" s="762"/>
      <c r="Y559" s="763">
        <f>ROUND(W559*$DP$9,0)</f>
        <v>0</v>
      </c>
      <c r="Z559" s="763">
        <f t="shared" si="3200"/>
        <v>0</v>
      </c>
      <c r="AA559" s="1045"/>
      <c r="AB559" s="764" t="str">
        <f>IF(W559&lt;&gt;"",IF((Y559/$DP$9)/$DN$9&lt;=$AA$20,"CUMPLE","RECHAZADO"),"")</f>
        <v/>
      </c>
      <c r="AC559" s="765">
        <f t="shared" si="3202"/>
        <v>0</v>
      </c>
      <c r="AD559" s="765">
        <f t="shared" si="3203"/>
        <v>0</v>
      </c>
      <c r="AE559" s="759"/>
      <c r="AF559" s="761"/>
      <c r="AG559" s="763">
        <f>ROUND(AF559*$DQ$9,0)</f>
        <v>0</v>
      </c>
      <c r="AH559" s="1045"/>
      <c r="AI559" s="764" t="str">
        <f>IF(AF559&lt;&gt;"",IF(AG559/$DQ$9&lt;=$AH$20,"CUMPLE","RECHAZADO"),"")</f>
        <v/>
      </c>
      <c r="AJ559" s="759"/>
      <c r="AK559" s="761"/>
      <c r="AL559" s="763">
        <f>ROUND(AK559*$DR$9,0)</f>
        <v>0</v>
      </c>
      <c r="AM559" s="1045"/>
      <c r="AN559" s="764" t="str">
        <f>IF(AK559&lt;&gt;"",IF(AL559/$DR$9&lt;=$AM$20,"CUMPLE","RECHAZADO"),"")</f>
        <v/>
      </c>
      <c r="AO559" s="759"/>
      <c r="AP559" s="761"/>
      <c r="AQ559" s="763">
        <f>ROUND(AP559*$DS$9,0)</f>
        <v>0</v>
      </c>
      <c r="AR559" s="1045"/>
      <c r="AS559" s="764" t="str">
        <f>IF(AP559&lt;&gt;"",IF(AQ559/$DR$9&lt;=$AR$20,"CUMPLE","RECHAZADO"),"")</f>
        <v/>
      </c>
      <c r="AT559" s="766"/>
      <c r="AU559" s="767">
        <f t="shared" si="3207"/>
        <v>0</v>
      </c>
      <c r="AV559" s="753"/>
      <c r="AW559" s="768">
        <f t="shared" si="3208"/>
        <v>0</v>
      </c>
      <c r="AX559" s="768">
        <f t="shared" si="3209"/>
        <v>0</v>
      </c>
      <c r="AY559" s="768" t="str">
        <f t="shared" ref="AY559:AY563" si="3253">IF(AV559&lt;&gt;"",IF(AI559="CUMPLE",IF(AN559="CUMPLE","CUMPLE","NO CUMPLE"),"NO CUMPLE")," ")</f>
        <v xml:space="preserve"> </v>
      </c>
      <c r="AZ559" s="155"/>
      <c r="BA559" s="761"/>
      <c r="BB559" s="763">
        <f>ROUND(BA559*$DQ$9,0)</f>
        <v>0</v>
      </c>
      <c r="BC559" s="770">
        <f t="shared" ref="BC559" si="3254">$BC$9</f>
        <v>498219200</v>
      </c>
      <c r="BD559" s="164" t="str">
        <f t="shared" si="3212"/>
        <v/>
      </c>
      <c r="BE559" s="759"/>
      <c r="BF559" s="761"/>
      <c r="BG559" s="763">
        <f>ROUND(BF559*$DR$9,0)</f>
        <v>0</v>
      </c>
      <c r="BH559" s="763">
        <f t="shared" ref="BH559" si="3255">$BH$9</f>
        <v>1243383400</v>
      </c>
      <c r="BI559" s="164" t="str">
        <f t="shared" si="3214"/>
        <v/>
      </c>
      <c r="BJ559" s="759"/>
      <c r="BK559" s="761"/>
      <c r="BL559" s="763">
        <f>ROUND(BK559*$DS$9,0)</f>
        <v>0</v>
      </c>
      <c r="BM559" s="1045"/>
      <c r="BN559" s="764" t="str">
        <f>IF(BK559&lt;&gt;"",IF((BL559/$DR$9)/$DN$9&lt;=$BM$20,"CUMPLE","RECHAZADO"),"")</f>
        <v/>
      </c>
      <c r="BO559" s="771"/>
      <c r="BP559" s="767">
        <f t="shared" si="3216"/>
        <v>0</v>
      </c>
      <c r="BQ559" s="753"/>
      <c r="BR559" s="768">
        <f t="shared" si="3217"/>
        <v>0</v>
      </c>
      <c r="BS559" s="768">
        <f t="shared" si="3218"/>
        <v>0</v>
      </c>
      <c r="BT559" s="768" t="str">
        <f t="shared" ref="BT559:BT563" si="3256">IF(BQ559&lt;&gt;"",IF(BD559="CUMPLE",IF(BI559="CUMPLE","CUMPLE","NO CUMPLE"),"NO CUMPLE")," ")</f>
        <v xml:space="preserve"> </v>
      </c>
      <c r="BU559" s="155"/>
      <c r="BV559" s="753"/>
      <c r="BW559" s="753"/>
      <c r="BX559" s="772">
        <f t="shared" si="3220"/>
        <v>0</v>
      </c>
      <c r="BY559" s="772" t="str">
        <f>IF(BV559&lt;&gt;"",IF(AND(BV559/$DN$9&lt;=$BY$15,BV559/$DN$9&gt;=$BY$16),"CUMPLE","RECHAZADO"),"")</f>
        <v/>
      </c>
      <c r="BZ559" s="772">
        <f t="shared" si="3221"/>
        <v>0</v>
      </c>
      <c r="CA559" s="772">
        <f t="shared" si="3222"/>
        <v>0</v>
      </c>
      <c r="CB559" s="155"/>
      <c r="CC559" s="753"/>
      <c r="CD559" s="753"/>
      <c r="CE559" s="772">
        <f t="shared" si="3223"/>
        <v>0</v>
      </c>
      <c r="CF559" s="772" t="str">
        <f>IF(CC559&lt;&gt;"",IF(AND(CC559/$DN$9&lt;=$CF$15,CC559/$DS$9&gt;=$CF$16),"CUMPLE","RECHAZADO"),"")</f>
        <v/>
      </c>
      <c r="CG559" s="772">
        <f t="shared" si="3224"/>
        <v>0</v>
      </c>
      <c r="CH559" s="772">
        <f t="shared" si="3225"/>
        <v>0</v>
      </c>
      <c r="CI559" s="773"/>
      <c r="CJ559" s="774" t="str">
        <f t="shared" si="3226"/>
        <v/>
      </c>
      <c r="CK559" s="775">
        <f t="shared" si="3227"/>
        <v>0</v>
      </c>
      <c r="CL559" s="776" t="str">
        <f t="shared" si="3228"/>
        <v/>
      </c>
      <c r="CM559" s="155"/>
      <c r="CN559" s="777" t="str">
        <f t="shared" si="3229"/>
        <v/>
      </c>
      <c r="CO559" s="778">
        <f t="shared" si="3230"/>
        <v>0</v>
      </c>
      <c r="CP559" s="779" t="str">
        <f t="shared" si="3231"/>
        <v/>
      </c>
      <c r="CQ559" s="156"/>
      <c r="CR559" s="780">
        <f t="shared" si="3232"/>
        <v>0</v>
      </c>
      <c r="CS559" s="772">
        <f>(W559*$DP$9)+X559+(AF559*$DQ$9)+(AK559*$DR$9)+(AP559*$DS$9)+AV559+(BA559*$DQ$9)+(BF559*$DR$9)+(BK559*$DS$9)+BQ559+BV559+BW559+CC559+CD559</f>
        <v>0</v>
      </c>
      <c r="CT559" s="779">
        <f t="shared" si="3233"/>
        <v>0</v>
      </c>
      <c r="CU559" s="781"/>
      <c r="CV559" s="779" t="str">
        <f t="shared" si="3234"/>
        <v/>
      </c>
      <c r="DB559" s="782" t="str">
        <f t="shared" si="3235"/>
        <v/>
      </c>
      <c r="DC559" s="783"/>
    </row>
    <row r="560" spans="1:107" x14ac:dyDescent="0.25">
      <c r="A560" s="1039"/>
      <c r="B560" s="870">
        <v>8</v>
      </c>
      <c r="C560" s="1039"/>
      <c r="D560" s="726"/>
      <c r="E560" s="871"/>
      <c r="F560" s="872">
        <v>19803878581</v>
      </c>
      <c r="G560" s="873" t="str">
        <f t="shared" ref="G560" si="3257">IF(F560&lt;&gt;"",IF(F560=$DV$10,"CUMPLE","RECHAZADO"),"")</f>
        <v>CUMPLE</v>
      </c>
      <c r="H560" s="874" t="s">
        <v>1538</v>
      </c>
      <c r="I560" s="880">
        <v>17651295988</v>
      </c>
      <c r="J560" s="208">
        <v>335374624</v>
      </c>
      <c r="K560" s="173">
        <f t="shared" si="3192"/>
        <v>335374624</v>
      </c>
      <c r="L560" s="724" t="e">
        <f t="shared" si="3193"/>
        <v>#DIV/0!</v>
      </c>
      <c r="M560" s="175" t="e">
        <f t="shared" si="3194"/>
        <v>#DIV/0!</v>
      </c>
      <c r="N560" s="176" t="e">
        <f t="shared" si="3195"/>
        <v>#DIV/0!</v>
      </c>
      <c r="O560" s="177" t="e">
        <f t="shared" si="3196"/>
        <v>#DIV/0!</v>
      </c>
      <c r="P560" s="178" t="str">
        <f>IF(H560&lt;&gt;"",IF(J560=K560,IF(H560="SI",IF(AND(I560&lt;=$DF$10,I560&gt;=($DF$10*0.9)),"CUMPLE","NO CUMPLE"),IF(I560=$DF$10,"CUMPLE","NO CUMPLE")),"NO CUMPLE"),"")</f>
        <v>CUMPLE</v>
      </c>
      <c r="Q560" s="725">
        <f t="shared" si="3197"/>
        <v>0</v>
      </c>
      <c r="R560" s="180">
        <f t="shared" si="3237"/>
        <v>17986670612</v>
      </c>
      <c r="S560" s="180">
        <f t="shared" si="3199"/>
        <v>17651295988</v>
      </c>
      <c r="T560" s="209"/>
      <c r="U560" s="209"/>
      <c r="V560" s="871"/>
      <c r="W560" s="874">
        <v>1244574</v>
      </c>
      <c r="X560" s="876">
        <v>1537049</v>
      </c>
      <c r="Y560" s="184">
        <f>ROUND(W560*$DP$10,0)</f>
        <v>80897310</v>
      </c>
      <c r="Z560" s="184">
        <f t="shared" si="3200"/>
        <v>1537049</v>
      </c>
      <c r="AA560" s="1044"/>
      <c r="AB560" s="185" t="str">
        <f>IF(W560&lt;&gt;"",IF((Y560/$DP$10)/$DN$10&lt;=$AA$20,"CUMPLE","RECHAZADO"),"")</f>
        <v>CUMPLE</v>
      </c>
      <c r="AC560" s="186">
        <f t="shared" si="3202"/>
        <v>82434359</v>
      </c>
      <c r="AD560" s="186">
        <f t="shared" si="3203"/>
        <v>80897310</v>
      </c>
      <c r="AE560" s="209"/>
      <c r="AF560" s="874">
        <v>93126</v>
      </c>
      <c r="AG560" s="184">
        <f>ROUND(AF560*$DQ$10,0)</f>
        <v>1210638</v>
      </c>
      <c r="AH560" s="1044"/>
      <c r="AI560" s="185" t="str">
        <f>IF(AF560&lt;&gt;"",IF(AG560/$DQ$10&lt;=$AH$20,"CUMPLE","RECHAZADO"),"")</f>
        <v>CUMPLE</v>
      </c>
      <c r="AJ560" s="209"/>
      <c r="AK560" s="874">
        <v>74328</v>
      </c>
      <c r="AL560" s="184">
        <f>ROUND(AK560*$DR$10,0)</f>
        <v>4831320</v>
      </c>
      <c r="AM560" s="1044"/>
      <c r="AN560" s="185" t="str">
        <f>IF(AK560&lt;&gt;"",IF(AL560/$DR$10&lt;=$AM$20,"CUMPLE","RECHAZADO"),"")</f>
        <v>CUMPLE</v>
      </c>
      <c r="AO560" s="209"/>
      <c r="AP560" s="874"/>
      <c r="AQ560" s="184">
        <f>ROUND(AP560*$DS$10,0)</f>
        <v>0</v>
      </c>
      <c r="AR560" s="1044"/>
      <c r="AS560" s="185" t="str">
        <f>IF(AP560&lt;&gt;"",IF(AQ560/$DR$10&lt;=$AR$20,"CUMPLE","RECHAZADO"),"")</f>
        <v/>
      </c>
      <c r="AT560" s="185"/>
      <c r="AU560" s="194">
        <f t="shared" si="3207"/>
        <v>6041958</v>
      </c>
      <c r="AV560" s="874">
        <v>1147973</v>
      </c>
      <c r="AW560" s="877">
        <f t="shared" si="3208"/>
        <v>1147972</v>
      </c>
      <c r="AX560" s="877">
        <f t="shared" si="3209"/>
        <v>7189930</v>
      </c>
      <c r="AY560" s="877" t="str">
        <f t="shared" si="3253"/>
        <v>CUMPLE</v>
      </c>
      <c r="AZ560" s="871"/>
      <c r="BA560" s="874">
        <v>10450840</v>
      </c>
      <c r="BB560" s="184">
        <f>ROUND(BA560*$DQ$10,0)</f>
        <v>135860920</v>
      </c>
      <c r="BC560" s="184">
        <f t="shared" ref="BC560" si="3258">$BC$10</f>
        <v>220195976</v>
      </c>
      <c r="BD560" s="185" t="str">
        <f t="shared" si="3212"/>
        <v>CUMPLE</v>
      </c>
      <c r="BE560" s="209"/>
      <c r="BF560" s="874">
        <v>9818991</v>
      </c>
      <c r="BG560" s="184">
        <f>ROUND(BF560*$DR$10,0)</f>
        <v>638234415</v>
      </c>
      <c r="BH560" s="184">
        <f t="shared" ref="BH560" si="3259">$BH$10</f>
        <v>1034415590</v>
      </c>
      <c r="BI560" s="185" t="str">
        <f t="shared" si="3214"/>
        <v>CUMPLE</v>
      </c>
      <c r="BJ560" s="209"/>
      <c r="BK560" s="874"/>
      <c r="BL560" s="184">
        <f>ROUND(BK560*$DS$10,0)</f>
        <v>0</v>
      </c>
      <c r="BM560" s="1044"/>
      <c r="BN560" s="185" t="str">
        <f>IF(BK560&lt;&gt;"",IF((BL560/$DR$10)/$DN$10&lt;=$BM$20,"CUMPLE","RECHAZADO"),"")</f>
        <v/>
      </c>
      <c r="BO560" s="878"/>
      <c r="BP560" s="194">
        <f t="shared" si="3216"/>
        <v>774095335</v>
      </c>
      <c r="BQ560" s="874">
        <v>147078114</v>
      </c>
      <c r="BR560" s="877">
        <f t="shared" si="3217"/>
        <v>147078114</v>
      </c>
      <c r="BS560" s="877">
        <f t="shared" si="3218"/>
        <v>921173449</v>
      </c>
      <c r="BT560" s="877" t="str">
        <f t="shared" si="3256"/>
        <v>CUMPLE</v>
      </c>
      <c r="BU560" s="871"/>
      <c r="BV560" s="874">
        <v>143641161</v>
      </c>
      <c r="BW560" s="874">
        <v>2729182</v>
      </c>
      <c r="BX560" s="194">
        <f t="shared" si="3220"/>
        <v>2729182</v>
      </c>
      <c r="BY560" s="194" t="str">
        <f>IF(BV560&lt;&gt;"",IF(AND(BV560/$DN$10&lt;=$BY$15,BV560/$DN$10&gt;=$BY$16),"CUMPLE","RECHAZADO"),"")</f>
        <v>CUMPLE</v>
      </c>
      <c r="BZ560" s="194">
        <f t="shared" si="3221"/>
        <v>143641161</v>
      </c>
      <c r="CA560" s="194">
        <f t="shared" si="3222"/>
        <v>146370343</v>
      </c>
      <c r="CB560" s="871"/>
      <c r="CC560" s="874"/>
      <c r="CD560" s="874"/>
      <c r="CE560" s="194">
        <f t="shared" si="3223"/>
        <v>0</v>
      </c>
      <c r="CF560" s="194" t="str">
        <f>IF(CC560&lt;&gt;"",IF(AND(CC560/$DN$10&lt;=$CF$15,CC560/$DS$10&gt;=$CF$16),"CUMPLE","RECHAZADO"),"")</f>
        <v/>
      </c>
      <c r="CG560" s="194">
        <f t="shared" si="3224"/>
        <v>0</v>
      </c>
      <c r="CH560" s="194">
        <f t="shared" si="3225"/>
        <v>0</v>
      </c>
      <c r="CI560" s="194"/>
      <c r="CJ560" s="232">
        <f t="shared" si="3226"/>
        <v>17986670612</v>
      </c>
      <c r="CK560" s="197">
        <f t="shared" si="3227"/>
        <v>1157168081</v>
      </c>
      <c r="CL560" s="232">
        <f t="shared" si="3228"/>
        <v>19143838693</v>
      </c>
      <c r="CM560" s="871"/>
      <c r="CN560" s="200">
        <f t="shared" si="3229"/>
        <v>17651295988</v>
      </c>
      <c r="CO560" s="200">
        <f t="shared" si="3230"/>
        <v>1004675764</v>
      </c>
      <c r="CP560" s="200">
        <f t="shared" si="3231"/>
        <v>18655971752</v>
      </c>
      <c r="CQ560" s="871"/>
      <c r="CR560" s="194">
        <f t="shared" si="3232"/>
        <v>17986670612</v>
      </c>
      <c r="CS560" s="194">
        <f>(W560*$DP$10)+X560+(AF560*$DQ$10)+(AK560*$DR$10)+(AP560*$DS$10)+AV560+(BA560*$DQ$10)+(BF560*$DR$10)+(BK560*$DS$10)+BQ560+BV560+BW560+CC560+CD560</f>
        <v>1157168082</v>
      </c>
      <c r="CT560" s="200">
        <f t="shared" si="3233"/>
        <v>19143838694</v>
      </c>
      <c r="CU560" s="874">
        <v>19143838694</v>
      </c>
      <c r="CV560" s="200" t="str">
        <f t="shared" si="3234"/>
        <v>OK</v>
      </c>
      <c r="CW560" s="136"/>
      <c r="DB560" s="879" t="str">
        <f t="shared" si="3235"/>
        <v>HABILITADO</v>
      </c>
      <c r="DC560" s="487"/>
    </row>
    <row r="561" spans="1:107" hidden="1" x14ac:dyDescent="0.25">
      <c r="A561" s="1041"/>
      <c r="B561" s="167">
        <v>9</v>
      </c>
      <c r="C561" s="1043"/>
      <c r="D561" s="220"/>
      <c r="E561" s="156"/>
      <c r="F561" s="168"/>
      <c r="G561" s="169" t="str">
        <f t="shared" ref="G561" si="3260">IF(F561&lt;&gt;"",IF(F561=$DV$11,"CUMPLE","RECHAZADO"),"")</f>
        <v/>
      </c>
      <c r="H561" s="170"/>
      <c r="I561" s="221"/>
      <c r="J561" s="172"/>
      <c r="K561" s="827">
        <f t="shared" si="3192"/>
        <v>0</v>
      </c>
      <c r="L561" s="174" t="e">
        <f t="shared" si="3193"/>
        <v>#DIV/0!</v>
      </c>
      <c r="M561" s="175" t="e">
        <f t="shared" si="3194"/>
        <v>#DIV/0!</v>
      </c>
      <c r="N561" s="176" t="e">
        <f t="shared" si="3195"/>
        <v>#DIV/0!</v>
      </c>
      <c r="O561" s="177" t="e">
        <f t="shared" si="3196"/>
        <v>#DIV/0!</v>
      </c>
      <c r="P561" s="179" t="str">
        <f>IF(H561&lt;&gt;"",IF(J561=K561,IF(H561="SI",IF(AND(I561&lt;=$DF$11,I561&gt;=($DF$11*0.9)),"CUMPLE","NO CUMPLE"),IF(I561=$DF$11,"CUMPLE","NO CUMPLE")),"NO CUMPLE"),"")</f>
        <v/>
      </c>
      <c r="Q561" s="179">
        <f t="shared" si="3197"/>
        <v>0</v>
      </c>
      <c r="R561" s="828" t="str">
        <f t="shared" si="3237"/>
        <v/>
      </c>
      <c r="S561" s="828" t="str">
        <f t="shared" si="3199"/>
        <v/>
      </c>
      <c r="T561" s="181"/>
      <c r="U561" s="182"/>
      <c r="V561" s="155"/>
      <c r="W561" s="170"/>
      <c r="X561" s="183"/>
      <c r="Y561" s="829">
        <f>ROUND(W561*$DP$11,0)</f>
        <v>0</v>
      </c>
      <c r="Z561" s="829">
        <f t="shared" si="3200"/>
        <v>0</v>
      </c>
      <c r="AA561" s="1045"/>
      <c r="AB561" s="244" t="str">
        <f>IF(W561&lt;&gt;"",IF((Y561/$DP$11)/$DN$11&lt;=$AA$20,"CUMPLE","RECHAZADO"),"")</f>
        <v/>
      </c>
      <c r="AC561" s="830">
        <f t="shared" si="3202"/>
        <v>0</v>
      </c>
      <c r="AD561" s="830">
        <f t="shared" si="3203"/>
        <v>0</v>
      </c>
      <c r="AE561" s="181"/>
      <c r="AF561" s="170"/>
      <c r="AG561" s="829">
        <f>ROUND(AF561*$DQ$11,0)</f>
        <v>0</v>
      </c>
      <c r="AH561" s="1045"/>
      <c r="AI561" s="244" t="str">
        <f>IF(AF561&lt;&gt;"",IF(AG561/$DQ$11&lt;=$AH$20,"CUMPLE","RECHAZADO"),"")</f>
        <v/>
      </c>
      <c r="AJ561" s="181"/>
      <c r="AK561" s="170"/>
      <c r="AL561" s="829">
        <f>ROUND(AK561*$DR$11,0)</f>
        <v>0</v>
      </c>
      <c r="AM561" s="1045"/>
      <c r="AN561" s="244" t="str">
        <f>IF(AK561&lt;&gt;"",IF(AL561/$DR$11&lt;=$AM$20,"CUMPLE","RECHAZADO"),"")</f>
        <v/>
      </c>
      <c r="AO561" s="181"/>
      <c r="AP561" s="170"/>
      <c r="AQ561" s="829">
        <f>ROUND(AP561*$DS$11,0)</f>
        <v>0</v>
      </c>
      <c r="AR561" s="1045"/>
      <c r="AS561" s="244" t="str">
        <f>IF(AP561&lt;&gt;"",IF(AQ561/$DR$11&lt;=$AR$20,"CUMPLE","RECHAZADO"),"")</f>
        <v/>
      </c>
      <c r="AT561" s="187"/>
      <c r="AU561" s="831">
        <f t="shared" si="3207"/>
        <v>0</v>
      </c>
      <c r="AV561" s="170"/>
      <c r="AW561" s="832">
        <f t="shared" si="3208"/>
        <v>0</v>
      </c>
      <c r="AX561" s="832">
        <f t="shared" si="3209"/>
        <v>0</v>
      </c>
      <c r="AY561" s="832" t="str">
        <f t="shared" si="3253"/>
        <v xml:space="preserve"> </v>
      </c>
      <c r="AZ561" s="155"/>
      <c r="BA561" s="170"/>
      <c r="BB561" s="829">
        <f>ROUND(BA561*$DQ$11,0)</f>
        <v>0</v>
      </c>
      <c r="BC561" s="834">
        <f t="shared" ref="BC561" si="3261">$BC$11</f>
        <v>334384100</v>
      </c>
      <c r="BD561" s="729" t="str">
        <f t="shared" si="3212"/>
        <v/>
      </c>
      <c r="BE561" s="181"/>
      <c r="BF561" s="170"/>
      <c r="BG561" s="829">
        <f>ROUND(BF561*$DR$11,0)</f>
        <v>0</v>
      </c>
      <c r="BH561" s="829">
        <f t="shared" ref="BH561" si="3262">$BH$11</f>
        <v>1162419824</v>
      </c>
      <c r="BI561" s="729" t="str">
        <f t="shared" si="3214"/>
        <v/>
      </c>
      <c r="BJ561" s="181"/>
      <c r="BK561" s="170"/>
      <c r="BL561" s="829">
        <f>ROUND(BK561*$DS$11,0)</f>
        <v>0</v>
      </c>
      <c r="BM561" s="1045"/>
      <c r="BN561" s="244" t="str">
        <f>IF(BK561&lt;&gt;"",IF((BL561/$DR$11)/$DN$11&lt;=$BM$20,"CUMPLE","RECHAZADO"),"")</f>
        <v/>
      </c>
      <c r="BO561" s="193"/>
      <c r="BP561" s="831">
        <f t="shared" si="3216"/>
        <v>0</v>
      </c>
      <c r="BQ561" s="170"/>
      <c r="BR561" s="832">
        <f t="shared" si="3217"/>
        <v>0</v>
      </c>
      <c r="BS561" s="832">
        <f t="shared" si="3218"/>
        <v>0</v>
      </c>
      <c r="BT561" s="832" t="str">
        <f t="shared" si="3256"/>
        <v xml:space="preserve"> </v>
      </c>
      <c r="BU561" s="155"/>
      <c r="BV561" s="170"/>
      <c r="BW561" s="170"/>
      <c r="BX561" s="835">
        <f t="shared" si="3220"/>
        <v>0</v>
      </c>
      <c r="BY561" s="835" t="str">
        <f>IF(BV561&lt;&gt;"",IF(AND(BV561/$DN$11&lt;=$BY$15,BV561/$DN$11&gt;=$BY$16),"CUMPLE","RECHAZADO"),"")</f>
        <v/>
      </c>
      <c r="BZ561" s="835">
        <f t="shared" si="3221"/>
        <v>0</v>
      </c>
      <c r="CA561" s="835">
        <f t="shared" si="3222"/>
        <v>0</v>
      </c>
      <c r="CB561" s="155"/>
      <c r="CC561" s="170"/>
      <c r="CD561" s="170"/>
      <c r="CE561" s="835">
        <f t="shared" si="3223"/>
        <v>0</v>
      </c>
      <c r="CF561" s="835" t="str">
        <f>IF(CC561&lt;&gt;"",IF(AND(CC561/$DN$11&lt;=$CF$15,CC561/$DS$11&gt;=$CF$16),"CUMPLE","RECHAZADO"),"")</f>
        <v/>
      </c>
      <c r="CG561" s="835">
        <f t="shared" si="3224"/>
        <v>0</v>
      </c>
      <c r="CH561" s="835">
        <f t="shared" si="3225"/>
        <v>0</v>
      </c>
      <c r="CI561" s="195"/>
      <c r="CJ561" s="86" t="str">
        <f t="shared" si="3226"/>
        <v/>
      </c>
      <c r="CK561" s="836">
        <f t="shared" si="3227"/>
        <v>0</v>
      </c>
      <c r="CL561" s="837" t="str">
        <f t="shared" si="3228"/>
        <v/>
      </c>
      <c r="CM561" s="155"/>
      <c r="CN561" s="838" t="str">
        <f t="shared" si="3229"/>
        <v/>
      </c>
      <c r="CO561" s="839">
        <f t="shared" si="3230"/>
        <v>0</v>
      </c>
      <c r="CP561" s="840" t="str">
        <f t="shared" si="3231"/>
        <v/>
      </c>
      <c r="CQ561" s="156"/>
      <c r="CR561" s="841">
        <f t="shared" si="3232"/>
        <v>0</v>
      </c>
      <c r="CS561" s="835">
        <f>(W561*$DP$11)+X561+(AF561*$DQ$11)+(AK561*$DR$11)+(AP561*$DS$11)+AV561+(BA561*$DQ$11)+(BF561*$DR$11)+(BK561*$DS$11)+BQ561+BV561+BW561+CC561+CD561</f>
        <v>0</v>
      </c>
      <c r="CT561" s="840">
        <f t="shared" si="3233"/>
        <v>0</v>
      </c>
      <c r="CU561" s="842"/>
      <c r="CV561" s="840" t="str">
        <f t="shared" si="3234"/>
        <v/>
      </c>
      <c r="DB561" s="843" t="str">
        <f t="shared" si="3235"/>
        <v/>
      </c>
      <c r="DC561" s="844"/>
    </row>
    <row r="562" spans="1:107" hidden="1" x14ac:dyDescent="0.25">
      <c r="A562" s="1046"/>
      <c r="B562" s="870">
        <v>10</v>
      </c>
      <c r="C562" s="1043"/>
      <c r="D562" s="220"/>
      <c r="E562" s="156"/>
      <c r="F562" s="207"/>
      <c r="G562" s="169" t="str">
        <f t="shared" ref="G562" si="3263">IF(F562&lt;&gt;"",IF(F562=$DV$12,"CUMPLE","RECHAZADO"),"")</f>
        <v/>
      </c>
      <c r="H562" s="170"/>
      <c r="I562" s="216"/>
      <c r="J562" s="208"/>
      <c r="K562" s="173">
        <f t="shared" si="3192"/>
        <v>0</v>
      </c>
      <c r="L562" s="174" t="e">
        <f t="shared" si="3193"/>
        <v>#DIV/0!</v>
      </c>
      <c r="M562" s="175" t="e">
        <f t="shared" si="3194"/>
        <v>#DIV/0!</v>
      </c>
      <c r="N562" s="176" t="e">
        <f t="shared" si="3195"/>
        <v>#DIV/0!</v>
      </c>
      <c r="O562" s="177" t="e">
        <f t="shared" si="3196"/>
        <v>#DIV/0!</v>
      </c>
      <c r="P562" s="178" t="str">
        <f>IF(H562&lt;&gt;"",IF(J562=K562,IF(H562="SI",IF(AND(I562&lt;=$DF$12,I562&gt;=($DF$12*0.9)),"CUMPLE","NO CUMPLE"),IF(I562=$DF$12,"CUMPLE","NO CUMPLE")),"NO CUMPLE"),"")</f>
        <v/>
      </c>
      <c r="Q562" s="179">
        <f t="shared" si="3197"/>
        <v>0</v>
      </c>
      <c r="R562" s="180" t="str">
        <f t="shared" si="3237"/>
        <v/>
      </c>
      <c r="S562" s="180" t="str">
        <f t="shared" si="3199"/>
        <v/>
      </c>
      <c r="T562" s="209"/>
      <c r="U562" s="210"/>
      <c r="V562" s="155"/>
      <c r="W562" s="211"/>
      <c r="X562" s="212"/>
      <c r="Y562" s="184">
        <f>ROUND(W562*$DP$12,0)</f>
        <v>0</v>
      </c>
      <c r="Z562" s="184">
        <f t="shared" si="3200"/>
        <v>0</v>
      </c>
      <c r="AA562" s="1045"/>
      <c r="AB562" s="185" t="str">
        <f>IF(W562&lt;&gt;"",IF((Y562/$DP$12)/$DN$12&lt;=$AA$20,"CUMPLE","RECHAZADO"),"")</f>
        <v/>
      </c>
      <c r="AC562" s="186">
        <f t="shared" si="3202"/>
        <v>0</v>
      </c>
      <c r="AD562" s="186">
        <f t="shared" si="3203"/>
        <v>0</v>
      </c>
      <c r="AE562" s="209"/>
      <c r="AF562" s="211"/>
      <c r="AG562" s="184">
        <f>ROUND(AF562*$DQ$12,0)</f>
        <v>0</v>
      </c>
      <c r="AH562" s="1045"/>
      <c r="AI562" s="185" t="str">
        <f>IF(AF562&lt;&gt;"",IF(AG562/$DQ$12&lt;=$AH$20,"CUMPLE","RECHAZADO"),"")</f>
        <v/>
      </c>
      <c r="AJ562" s="209"/>
      <c r="AK562" s="211"/>
      <c r="AL562" s="184">
        <f>ROUND(AK562*$DR$12,0)</f>
        <v>0</v>
      </c>
      <c r="AM562" s="1045"/>
      <c r="AN562" s="185" t="str">
        <f>IF(AK562&lt;&gt;"",IF(AL562/$DR$12&lt;=$AM$20,"CUMPLE","RECHAZADO"),"")</f>
        <v/>
      </c>
      <c r="AO562" s="209"/>
      <c r="AP562" s="211"/>
      <c r="AQ562" s="184">
        <f>ROUND(AP562*$DS$12,0)</f>
        <v>0</v>
      </c>
      <c r="AR562" s="1045"/>
      <c r="AS562" s="185" t="str">
        <f>IF(AP562&lt;&gt;"",IF(AQ562/$DR$12&lt;=$AR$20,"CUMPLE","RECHAZADO"),"")</f>
        <v/>
      </c>
      <c r="AT562" s="213"/>
      <c r="AU562" s="188">
        <f t="shared" si="3207"/>
        <v>0</v>
      </c>
      <c r="AV562" s="170"/>
      <c r="AW562" s="189">
        <f t="shared" si="3208"/>
        <v>0</v>
      </c>
      <c r="AX562" s="189">
        <f t="shared" si="3209"/>
        <v>0</v>
      </c>
      <c r="AY562" s="189" t="str">
        <f t="shared" si="3253"/>
        <v xml:space="preserve"> </v>
      </c>
      <c r="AZ562" s="155"/>
      <c r="BA562" s="211"/>
      <c r="BB562" s="184">
        <f>ROUND(BA562*$DQ$12,0)</f>
        <v>0</v>
      </c>
      <c r="BC562" s="191">
        <f t="shared" ref="BC562" si="3264">$BC$12</f>
        <v>263816970</v>
      </c>
      <c r="BD562" s="192" t="str">
        <f t="shared" si="3212"/>
        <v/>
      </c>
      <c r="BE562" s="209"/>
      <c r="BF562" s="211"/>
      <c r="BG562" s="184">
        <f>ROUND(BF562*$DR$12,0)</f>
        <v>0</v>
      </c>
      <c r="BH562" s="184">
        <f t="shared" ref="BH562" si="3265">$BH$12</f>
        <v>1338480855</v>
      </c>
      <c r="BI562" s="192" t="str">
        <f t="shared" si="3214"/>
        <v/>
      </c>
      <c r="BJ562" s="209"/>
      <c r="BK562" s="211"/>
      <c r="BL562" s="184">
        <f>ROUND(BK562*$DS$12,0)</f>
        <v>0</v>
      </c>
      <c r="BM562" s="1045"/>
      <c r="BN562" s="185" t="str">
        <f>IF(BK562&lt;&gt;"",IF((BL562/$DR$12)/$DN$12&lt;=$BM$20,"CUMPLE","RECHAZADO"),"")</f>
        <v/>
      </c>
      <c r="BO562" s="214"/>
      <c r="BP562" s="188">
        <f t="shared" si="3216"/>
        <v>0</v>
      </c>
      <c r="BQ562" s="170"/>
      <c r="BR562" s="189">
        <f t="shared" si="3217"/>
        <v>0</v>
      </c>
      <c r="BS562" s="189">
        <f t="shared" si="3218"/>
        <v>0</v>
      </c>
      <c r="BT562" s="189" t="str">
        <f t="shared" si="3256"/>
        <v xml:space="preserve"> </v>
      </c>
      <c r="BU562" s="155"/>
      <c r="BV562" s="170"/>
      <c r="BW562" s="170"/>
      <c r="BX562" s="194">
        <f t="shared" si="3220"/>
        <v>0</v>
      </c>
      <c r="BY562" s="194" t="str">
        <f>IF(BV562&lt;&gt;"",IF(AND(BV562/$DN$12&lt;=$BY$15,BV562/$DN$12&gt;=$BY$16),"CUMPLE","RECHAZADO"),"")</f>
        <v/>
      </c>
      <c r="BZ562" s="194">
        <f t="shared" si="3221"/>
        <v>0</v>
      </c>
      <c r="CA562" s="194">
        <f t="shared" si="3222"/>
        <v>0</v>
      </c>
      <c r="CB562" s="155"/>
      <c r="CC562" s="170"/>
      <c r="CD562" s="170"/>
      <c r="CE562" s="194">
        <f t="shared" si="3223"/>
        <v>0</v>
      </c>
      <c r="CF562" s="194" t="str">
        <f>IF(CC562&lt;&gt;"",IF(AND(CC562/$DN$12&lt;=$CF$15,CC562/$DS$12&gt;=$CF$16),"CUMPLE","RECHAZADO"),"")</f>
        <v/>
      </c>
      <c r="CG562" s="194">
        <f t="shared" si="3224"/>
        <v>0</v>
      </c>
      <c r="CH562" s="194">
        <f t="shared" si="3225"/>
        <v>0</v>
      </c>
      <c r="CI562" s="215"/>
      <c r="CJ562" s="196" t="str">
        <f t="shared" si="3226"/>
        <v/>
      </c>
      <c r="CK562" s="197">
        <f t="shared" si="3227"/>
        <v>0</v>
      </c>
      <c r="CL562" s="198" t="str">
        <f t="shared" si="3228"/>
        <v/>
      </c>
      <c r="CM562" s="155"/>
      <c r="CN562" s="199" t="str">
        <f t="shared" si="3229"/>
        <v/>
      </c>
      <c r="CO562" s="200">
        <f t="shared" si="3230"/>
        <v>0</v>
      </c>
      <c r="CP562" s="201" t="str">
        <f t="shared" si="3231"/>
        <v/>
      </c>
      <c r="CQ562" s="156"/>
      <c r="CR562" s="202">
        <f t="shared" si="3232"/>
        <v>0</v>
      </c>
      <c r="CS562" s="194">
        <f>(W562*$DP$12)+X562+(AF562*$DQ$12)+(AK562*$DR$12)+(AP562*$DS$12)+AV562+(BA562*$DQ$12)+(BF562*$DR$12)+(BK562*$DS$12)+BQ562+BV562+BW562+CC562+CD562</f>
        <v>0</v>
      </c>
      <c r="CT562" s="201">
        <f t="shared" si="3233"/>
        <v>0</v>
      </c>
      <c r="CU562" s="203"/>
      <c r="CV562" s="201" t="str">
        <f t="shared" si="3234"/>
        <v/>
      </c>
      <c r="DB562" s="204" t="str">
        <f t="shared" si="3235"/>
        <v/>
      </c>
      <c r="DC562" s="206"/>
    </row>
    <row r="563" spans="1:107" hidden="1" x14ac:dyDescent="0.25">
      <c r="A563" s="1042"/>
      <c r="B563" s="750">
        <v>11</v>
      </c>
      <c r="C563" s="1043"/>
      <c r="D563" s="220"/>
      <c r="E563" s="156"/>
      <c r="F563" s="751"/>
      <c r="G563" s="752" t="str">
        <f t="shared" ref="G563" si="3266">IF(F563&lt;&gt;"",IF(F563=$DV$13,"CUMPLE","RECHAZADO"),"")</f>
        <v/>
      </c>
      <c r="H563" s="753"/>
      <c r="I563" s="754"/>
      <c r="J563" s="784"/>
      <c r="K563" s="756">
        <f t="shared" si="3192"/>
        <v>0</v>
      </c>
      <c r="L563" s="174" t="e">
        <f t="shared" si="3193"/>
        <v>#DIV/0!</v>
      </c>
      <c r="M563" s="175" t="e">
        <f t="shared" si="3194"/>
        <v>#DIV/0!</v>
      </c>
      <c r="N563" s="176" t="e">
        <f t="shared" si="3195"/>
        <v>#DIV/0!</v>
      </c>
      <c r="O563" s="177" t="e">
        <f t="shared" si="3196"/>
        <v>#DIV/0!</v>
      </c>
      <c r="P563" s="757" t="str">
        <f>IF(H563&lt;&gt;"",IF(J563=K563,IF(H563="SI",IF(AND(I563&lt;=$DF$13,I563&gt;=($DF$13*0.9)),"CUMPLE","NO CUMPLE"),IF(I563=$DF$13,"CUMPLE","NO CUMPLE")),"NO CUMPLE"),"")</f>
        <v/>
      </c>
      <c r="Q563" s="179">
        <f t="shared" si="3197"/>
        <v>0</v>
      </c>
      <c r="R563" s="758" t="str">
        <f t="shared" si="3237"/>
        <v/>
      </c>
      <c r="S563" s="758" t="str">
        <f t="shared" si="3199"/>
        <v/>
      </c>
      <c r="T563" s="759"/>
      <c r="U563" s="760"/>
      <c r="V563" s="155"/>
      <c r="W563" s="761"/>
      <c r="X563" s="762"/>
      <c r="Y563" s="763">
        <f>ROUND(W563*$DP$13,0)</f>
        <v>0</v>
      </c>
      <c r="Z563" s="763">
        <f t="shared" si="3200"/>
        <v>0</v>
      </c>
      <c r="AA563" s="1045"/>
      <c r="AB563" s="764" t="str">
        <f>IF(W563&lt;&gt;"",IF((Y563/$DP$13)/$DN$13&lt;=$AA$20,"CUMPLE","RECHAZADO"),"")</f>
        <v/>
      </c>
      <c r="AC563" s="765">
        <f t="shared" si="3202"/>
        <v>0</v>
      </c>
      <c r="AD563" s="765">
        <f t="shared" si="3203"/>
        <v>0</v>
      </c>
      <c r="AE563" s="759"/>
      <c r="AF563" s="761"/>
      <c r="AG563" s="763">
        <f>ROUND(AF563*$DQ$13,0)</f>
        <v>0</v>
      </c>
      <c r="AH563" s="1045"/>
      <c r="AI563" s="764" t="str">
        <f>IF(AF563&lt;&gt;"",IF(AG563/$DQ$13&lt;=$AH$20,"CUMPLE","RECHAZADO"),"")</f>
        <v/>
      </c>
      <c r="AJ563" s="759"/>
      <c r="AK563" s="761"/>
      <c r="AL563" s="763">
        <f>ROUND(AK563*$DR$13,0)</f>
        <v>0</v>
      </c>
      <c r="AM563" s="1045"/>
      <c r="AN563" s="764" t="str">
        <f>IF(AK563&lt;&gt;"",IF(AL563/$DR$13&lt;=$AM$20,"CUMPLE","RECHAZADO"),"")</f>
        <v/>
      </c>
      <c r="AO563" s="759"/>
      <c r="AP563" s="761"/>
      <c r="AQ563" s="763">
        <f>ROUND(AP563*$DS$13,0)</f>
        <v>0</v>
      </c>
      <c r="AR563" s="1045"/>
      <c r="AS563" s="764" t="str">
        <f>IF(AP563&lt;&gt;"",IF(AQ563/$DR$13&lt;=$AR$20,"CUMPLE","RECHAZADO"),"")</f>
        <v/>
      </c>
      <c r="AT563" s="766"/>
      <c r="AU563" s="767">
        <f t="shared" si="3207"/>
        <v>0</v>
      </c>
      <c r="AV563" s="753"/>
      <c r="AW563" s="768">
        <f t="shared" si="3208"/>
        <v>0</v>
      </c>
      <c r="AX563" s="768">
        <f t="shared" si="3209"/>
        <v>0</v>
      </c>
      <c r="AY563" s="768" t="str">
        <f t="shared" si="3253"/>
        <v xml:space="preserve"> </v>
      </c>
      <c r="AZ563" s="155"/>
      <c r="BA563" s="761"/>
      <c r="BB563" s="763">
        <f>ROUND(BA563*$DQ$13,0)</f>
        <v>0</v>
      </c>
      <c r="BC563" s="770">
        <f t="shared" ref="BC563" si="3267">$BC$13</f>
        <v>385647118</v>
      </c>
      <c r="BD563" s="164" t="str">
        <f t="shared" si="3212"/>
        <v/>
      </c>
      <c r="BE563" s="759"/>
      <c r="BF563" s="761"/>
      <c r="BG563" s="763">
        <f>ROUND(BF563*$DR$13,0)</f>
        <v>0</v>
      </c>
      <c r="BH563" s="763">
        <f t="shared" ref="BH563" si="3268">$BH$13</f>
        <v>1512338976</v>
      </c>
      <c r="BI563" s="164" t="str">
        <f t="shared" si="3214"/>
        <v/>
      </c>
      <c r="BJ563" s="759"/>
      <c r="BK563" s="761"/>
      <c r="BL563" s="763">
        <f>ROUND(BK563*$DS$13,0)</f>
        <v>0</v>
      </c>
      <c r="BM563" s="1045"/>
      <c r="BN563" s="764" t="str">
        <f>IF(BK563&lt;&gt;"",IF((BL563/$DR$13)/$DN$13&lt;=$BM$20,"CUMPLE","RECHAZADO"),"")</f>
        <v/>
      </c>
      <c r="BO563" s="771"/>
      <c r="BP563" s="767">
        <f t="shared" si="3216"/>
        <v>0</v>
      </c>
      <c r="BQ563" s="753"/>
      <c r="BR563" s="768">
        <f t="shared" si="3217"/>
        <v>0</v>
      </c>
      <c r="BS563" s="768">
        <f t="shared" si="3218"/>
        <v>0</v>
      </c>
      <c r="BT563" s="768" t="str">
        <f t="shared" si="3256"/>
        <v xml:space="preserve"> </v>
      </c>
      <c r="BU563" s="155"/>
      <c r="BV563" s="753"/>
      <c r="BW563" s="753"/>
      <c r="BX563" s="772">
        <f t="shared" si="3220"/>
        <v>0</v>
      </c>
      <c r="BY563" s="772" t="str">
        <f>IF(BV563&lt;&gt;"",IF(AND(BV563/$DN$13&lt;=$BY$15,BV563/$DN$13&gt;=$BY$16),"CUMPLE","RECHAZADO"),"")</f>
        <v/>
      </c>
      <c r="BZ563" s="772">
        <f t="shared" si="3221"/>
        <v>0</v>
      </c>
      <c r="CA563" s="772">
        <f t="shared" si="3222"/>
        <v>0</v>
      </c>
      <c r="CB563" s="155"/>
      <c r="CC563" s="753"/>
      <c r="CD563" s="753"/>
      <c r="CE563" s="772">
        <f t="shared" si="3223"/>
        <v>0</v>
      </c>
      <c r="CF563" s="772" t="str">
        <f>IF(CC563&lt;&gt;"",IF(AND(CC563/$DN$13&lt;=$CF$15,CC563/$DS$13&gt;=$CF$16),"CUMPLE","RECHAZADO"),"")</f>
        <v/>
      </c>
      <c r="CG563" s="772">
        <f t="shared" si="3224"/>
        <v>0</v>
      </c>
      <c r="CH563" s="772">
        <f t="shared" si="3225"/>
        <v>0</v>
      </c>
      <c r="CI563" s="773"/>
      <c r="CJ563" s="774" t="str">
        <f t="shared" si="3226"/>
        <v/>
      </c>
      <c r="CK563" s="775">
        <f t="shared" si="3227"/>
        <v>0</v>
      </c>
      <c r="CL563" s="776" t="str">
        <f t="shared" si="3228"/>
        <v/>
      </c>
      <c r="CM563" s="155"/>
      <c r="CN563" s="777" t="str">
        <f t="shared" si="3229"/>
        <v/>
      </c>
      <c r="CO563" s="778">
        <f t="shared" si="3230"/>
        <v>0</v>
      </c>
      <c r="CP563" s="779" t="str">
        <f t="shared" si="3231"/>
        <v/>
      </c>
      <c r="CQ563" s="156"/>
      <c r="CR563" s="780">
        <f t="shared" si="3232"/>
        <v>0</v>
      </c>
      <c r="CS563" s="772">
        <f>(W563*$DP$13)+X563+(AF563*$DQ$13)+(AK563*$DR$13)+(AP563*$DS$13)+AV563+(BA563*$DQ$13)+(BF563*$DR$13)+(BK563*$DS$13)+BQ563+BV563+BW563+CC563+CD563</f>
        <v>0</v>
      </c>
      <c r="CT563" s="779">
        <f t="shared" si="3233"/>
        <v>0</v>
      </c>
      <c r="CU563" s="781"/>
      <c r="CV563" s="779" t="str">
        <f t="shared" si="3234"/>
        <v/>
      </c>
      <c r="DB563" s="782" t="str">
        <f t="shared" si="3235"/>
        <v/>
      </c>
      <c r="DC563" s="783"/>
    </row>
    <row r="564" spans="1:107" ht="13.5" customHeight="1" thickBot="1" x14ac:dyDescent="0.3">
      <c r="A564" s="1039"/>
      <c r="B564" s="870">
        <v>12</v>
      </c>
      <c r="C564" s="1039"/>
      <c r="D564" s="726"/>
      <c r="E564" s="871"/>
      <c r="F564" s="872">
        <v>8654253262</v>
      </c>
      <c r="G564" s="873" t="str">
        <f t="shared" ref="G564" si="3269">IF(F564&lt;&gt;"",IF(F564=$DV$14,"CUMPLE","RECHAZADO"),"")</f>
        <v>CUMPLE</v>
      </c>
      <c r="H564" s="874" t="s">
        <v>1538</v>
      </c>
      <c r="I564" s="880">
        <v>6682732205</v>
      </c>
      <c r="J564" s="208">
        <v>126971912</v>
      </c>
      <c r="K564" s="173">
        <f t="shared" si="3192"/>
        <v>126971912</v>
      </c>
      <c r="L564" s="724" t="e">
        <f t="shared" si="3193"/>
        <v>#DIV/0!</v>
      </c>
      <c r="M564" s="175" t="e">
        <f t="shared" si="3194"/>
        <v>#DIV/0!</v>
      </c>
      <c r="N564" s="176" t="e">
        <f t="shared" si="3195"/>
        <v>#DIV/0!</v>
      </c>
      <c r="O564" s="177" t="e">
        <f t="shared" si="3196"/>
        <v>#DIV/0!</v>
      </c>
      <c r="P564" s="178" t="str">
        <f>IF(H564&lt;&gt;"",IF(J564=K564,IF(H564="SI",IF(AND(I564&lt;=$DF$14,I564&gt;=($DF$14*0.9)),"CUMPLE","NO CUMPLE"),IF(I564=$DF$14,"CUMPLE","NO CUMPLE")),"NO CUMPLE"),"")</f>
        <v>CUMPLE</v>
      </c>
      <c r="Q564" s="725">
        <f t="shared" si="3197"/>
        <v>0</v>
      </c>
      <c r="R564" s="180">
        <f t="shared" si="3237"/>
        <v>6809704117</v>
      </c>
      <c r="S564" s="180">
        <f t="shared" si="3199"/>
        <v>6682732205</v>
      </c>
      <c r="T564" s="209"/>
      <c r="U564" s="209"/>
      <c r="V564" s="871"/>
      <c r="W564" s="874">
        <v>1474550</v>
      </c>
      <c r="X564" s="876">
        <v>616362</v>
      </c>
      <c r="Y564" s="184">
        <f>ROUND(W564*$DP$14,0)</f>
        <v>32440100</v>
      </c>
      <c r="Z564" s="184">
        <f t="shared" si="3200"/>
        <v>616362</v>
      </c>
      <c r="AA564" s="1044"/>
      <c r="AB564" s="185" t="str">
        <f>IF(W564&lt;&gt;"",IF((Y564/$DP$14)/$DN$14&lt;=$AA$20,"CUMPLE","RECHAZADO"),"")</f>
        <v>CUMPLE</v>
      </c>
      <c r="AC564" s="186">
        <f t="shared" si="3202"/>
        <v>33056462</v>
      </c>
      <c r="AD564" s="186">
        <f t="shared" si="3203"/>
        <v>32440100</v>
      </c>
      <c r="AE564" s="209"/>
      <c r="AF564" s="874">
        <v>108219</v>
      </c>
      <c r="AG564" s="184">
        <f>ROUND(AF564*$DQ$14,0)</f>
        <v>432876</v>
      </c>
      <c r="AH564" s="1044"/>
      <c r="AI564" s="185" t="str">
        <f>IF(AF564&lt;&gt;"",IF(AG564/$DQ$14&lt;=$AH$20,"CUMPLE","RECHAZADO"),"")</f>
        <v>CUMPLE</v>
      </c>
      <c r="AJ564" s="209"/>
      <c r="AK564" s="874">
        <v>86375</v>
      </c>
      <c r="AL564" s="184">
        <f>ROUND(AK564*$DR$14,0)</f>
        <v>1900250</v>
      </c>
      <c r="AM564" s="1044"/>
      <c r="AN564" s="185" t="str">
        <f>IF(AK564&lt;&gt;"",IF(AL564/$DR$14&lt;=$AM$20,"CUMPLE","RECHAZADO"),"")</f>
        <v>CUMPLE</v>
      </c>
      <c r="AO564" s="209"/>
      <c r="AP564" s="874">
        <v>113312</v>
      </c>
      <c r="AQ564" s="184">
        <f>ROUND(AP564*$DS$14,0)</f>
        <v>226624</v>
      </c>
      <c r="AR564" s="1044"/>
      <c r="AS564" s="185" t="str">
        <f>IF(AP564&lt;&gt;"",IF(AQ564/$DR$14&lt;=$AR$20,"CUMPLE","RECHAZADO"),"")</f>
        <v>CUMPLE</v>
      </c>
      <c r="AT564" s="185"/>
      <c r="AU564" s="194">
        <f t="shared" si="3207"/>
        <v>2559750</v>
      </c>
      <c r="AV564" s="874">
        <v>486352</v>
      </c>
      <c r="AW564" s="877">
        <f t="shared" si="3208"/>
        <v>486353</v>
      </c>
      <c r="AX564" s="877">
        <f t="shared" si="3209"/>
        <v>3046103</v>
      </c>
      <c r="AY564" s="877" t="str">
        <f>IF(AV564&lt;&gt;"",IF(AI564="CUMPLE",IF(AN564="CUMPLE",IF(AS564="CUMPLE","CUMPLE","NO CUMPLE"),"NO CUMPLE"),"NO CUMPLE"),"")</f>
        <v>CUMPLE</v>
      </c>
      <c r="AZ564" s="871"/>
      <c r="BA564" s="874">
        <v>30830096</v>
      </c>
      <c r="BB564" s="184">
        <f>ROUND(BA564*$DQ$14,0)</f>
        <v>123320384</v>
      </c>
      <c r="BC564" s="184">
        <f t="shared" ref="BC564" si="3270">$BC$14</f>
        <v>171994948</v>
      </c>
      <c r="BD564" s="185" t="str">
        <f t="shared" si="3212"/>
        <v>CUMPLE</v>
      </c>
      <c r="BE564" s="209"/>
      <c r="BF564" s="874">
        <v>28966133</v>
      </c>
      <c r="BG564" s="184">
        <f>ROUND(BF564*$DR$14,0)</f>
        <v>637254926</v>
      </c>
      <c r="BH564" s="184">
        <f t="shared" ref="BH564" si="3271">$BH$14</f>
        <v>888779540</v>
      </c>
      <c r="BI564" s="185" t="str">
        <f t="shared" si="3214"/>
        <v>CUMPLE</v>
      </c>
      <c r="BJ564" s="209"/>
      <c r="BK564" s="874">
        <v>53444670</v>
      </c>
      <c r="BL564" s="184">
        <f>ROUND(BK564*$DS$14,0)</f>
        <v>106889340</v>
      </c>
      <c r="BM564" s="1044"/>
      <c r="BN564" s="185" t="str">
        <f>IF(BK564&lt;&gt;"",IF((BL564/$DR$14)/$DN$14&lt;=$BM$20,"CUMPLE","RECHAZADO"),"")</f>
        <v>CUMPLE</v>
      </c>
      <c r="BO564" s="878"/>
      <c r="BP564" s="194">
        <f t="shared" si="3216"/>
        <v>867464650</v>
      </c>
      <c r="BQ564" s="874">
        <v>164818282</v>
      </c>
      <c r="BR564" s="877">
        <f t="shared" si="3217"/>
        <v>164818284</v>
      </c>
      <c r="BS564" s="877">
        <f t="shared" si="3218"/>
        <v>1032282934</v>
      </c>
      <c r="BT564" s="877" t="str">
        <f>IF(BQ564&lt;&gt;"",IF(BD564="CUMPLE",IF(BI564="CUMPLE",IF(BN564="CUMPLE","CUMPLE","NO CUMPLE"),"NO CUMPLE"),"NO CUMPLE"),"")</f>
        <v>CUMPLE</v>
      </c>
      <c r="BU564" s="871"/>
      <c r="BV564" s="874">
        <v>152665480</v>
      </c>
      <c r="BW564" s="874">
        <v>2900644</v>
      </c>
      <c r="BX564" s="194">
        <f t="shared" si="3220"/>
        <v>2900644</v>
      </c>
      <c r="BY564" s="194" t="str">
        <f>IF(BV564&lt;&gt;"",IF(AND(BV564/$DN$14&lt;=$BY$15,BV564/$DN$14&gt;=$BY$16),"CUMPLE","RECHAZADO"),"")</f>
        <v>CUMPLE</v>
      </c>
      <c r="BZ564" s="194">
        <f t="shared" si="3221"/>
        <v>152665480</v>
      </c>
      <c r="CA564" s="194">
        <f t="shared" si="3222"/>
        <v>155566124</v>
      </c>
      <c r="CB564" s="871"/>
      <c r="CC564" s="874">
        <v>175012507</v>
      </c>
      <c r="CD564" s="874">
        <v>3325238</v>
      </c>
      <c r="CE564" s="194">
        <f t="shared" si="3223"/>
        <v>3325238</v>
      </c>
      <c r="CF564" s="194" t="str">
        <f>IF(CC564&lt;&gt;"",IF(AND(CC564/$DN$14&lt;=$CF$15,CC564/$DN$14&gt;=$CF$16),"CUMPLE","RECHAZADO"),"")</f>
        <v>CUMPLE</v>
      </c>
      <c r="CG564" s="194">
        <f t="shared" si="3224"/>
        <v>175012507</v>
      </c>
      <c r="CH564" s="194">
        <f t="shared" si="3225"/>
        <v>178337745</v>
      </c>
      <c r="CI564" s="194"/>
      <c r="CJ564" s="232">
        <f t="shared" si="3226"/>
        <v>6809704117</v>
      </c>
      <c r="CK564" s="197">
        <f t="shared" si="3227"/>
        <v>1402289368</v>
      </c>
      <c r="CL564" s="232">
        <f t="shared" si="3228"/>
        <v>8211993485</v>
      </c>
      <c r="CM564" s="871"/>
      <c r="CN564" s="200">
        <f t="shared" si="3229"/>
        <v>6682732205</v>
      </c>
      <c r="CO564" s="200">
        <f t="shared" si="3230"/>
        <v>1230142487</v>
      </c>
      <c r="CP564" s="200">
        <f t="shared" si="3231"/>
        <v>7912874692</v>
      </c>
      <c r="CQ564" s="871"/>
      <c r="CR564" s="194">
        <f t="shared" si="3232"/>
        <v>6809704117</v>
      </c>
      <c r="CS564" s="194">
        <f>(W564*$DP$14)+X564+(AF564*$DQ$14)+(AK564*$DR$14)+(AP564*$DS$14)+AV564+(BA564*$DQ$14)+(BF564*$DR$14)+(BK564*$DS$14)+BQ564+BV564+BW564+CC564+CD564</f>
        <v>1402289365</v>
      </c>
      <c r="CT564" s="200">
        <f t="shared" si="3233"/>
        <v>8211993482</v>
      </c>
      <c r="CU564" s="874">
        <v>8211993482</v>
      </c>
      <c r="CV564" s="200" t="str">
        <f t="shared" si="3234"/>
        <v>OK</v>
      </c>
      <c r="CW564" s="136"/>
      <c r="DB564" s="879" t="str">
        <f>IF(F564&lt;&gt;"",IF(G564="CUMPLE",IF(P564="CUMPLE",IF(AB564="CUMPLE",IF(AY564="CUMPLE",IF(BT564="CUMPLE",IF(BY564="CUMPLE",IF(CF564="CUMPLE","HABILITADO","RECHAZADO"),"RECHAZADO"),"RECHAZADO"),"RECHAZADO"),"RECHAZADO"),"RECHAZADO"),"RECHAZADO"),"")</f>
        <v>HABILITADO</v>
      </c>
      <c r="DC564" s="487"/>
    </row>
    <row r="565" spans="1:107" ht="14.25" customHeight="1" thickTop="1" thickBot="1" x14ac:dyDescent="0.3">
      <c r="A565" s="105">
        <v>42</v>
      </c>
      <c r="B565" s="881"/>
      <c r="C565" s="881"/>
      <c r="D565" s="222"/>
      <c r="E565" s="881"/>
      <c r="F565" s="882"/>
      <c r="G565" s="881"/>
      <c r="H565" s="881"/>
      <c r="I565" s="881"/>
      <c r="J565" s="883"/>
      <c r="K565" s="881"/>
      <c r="L565" s="219"/>
      <c r="M565" s="218"/>
      <c r="N565" s="218"/>
      <c r="O565" s="218"/>
      <c r="P565" s="881"/>
      <c r="Q565" s="218"/>
      <c r="R565" s="881"/>
      <c r="S565" s="881"/>
      <c r="T565" s="881"/>
      <c r="U565" s="881"/>
      <c r="V565" s="881"/>
      <c r="W565" s="881"/>
      <c r="X565" s="881"/>
      <c r="Y565" s="881"/>
      <c r="Z565" s="881"/>
      <c r="AA565" s="881"/>
      <c r="AB565" s="881"/>
      <c r="AC565" s="881"/>
      <c r="AD565" s="881"/>
      <c r="AE565" s="881"/>
      <c r="AF565" s="881"/>
      <c r="AG565" s="881"/>
      <c r="AH565" s="881"/>
      <c r="AI565" s="881"/>
      <c r="AJ565" s="881"/>
      <c r="AK565" s="881"/>
      <c r="AL565" s="881"/>
      <c r="AM565" s="881"/>
      <c r="AN565" s="881"/>
      <c r="AO565" s="881"/>
      <c r="AP565" s="881"/>
      <c r="AQ565" s="881"/>
      <c r="AR565" s="881"/>
      <c r="AS565" s="881"/>
      <c r="AT565" s="881"/>
      <c r="AU565" s="881"/>
      <c r="AV565" s="881"/>
      <c r="AW565" s="881"/>
      <c r="AX565" s="881"/>
      <c r="AY565" s="881"/>
      <c r="AZ565" s="881"/>
      <c r="BA565" s="881"/>
      <c r="BB565" s="881"/>
      <c r="BC565" s="881"/>
      <c r="BD565" s="881"/>
      <c r="BE565" s="881"/>
      <c r="BF565" s="881"/>
      <c r="BG565" s="881"/>
      <c r="BH565" s="881"/>
      <c r="BI565" s="881"/>
      <c r="BJ565" s="881"/>
      <c r="BK565" s="881"/>
      <c r="BL565" s="881"/>
      <c r="BM565" s="881"/>
      <c r="BN565" s="881"/>
      <c r="BO565" s="881"/>
      <c r="BP565" s="881"/>
      <c r="BQ565" s="881"/>
      <c r="BR565" s="881"/>
      <c r="BS565" s="881"/>
      <c r="BT565" s="881"/>
      <c r="BU565" s="881"/>
      <c r="BV565" s="881"/>
      <c r="BW565" s="881"/>
      <c r="BX565" s="881"/>
      <c r="BY565" s="881"/>
      <c r="BZ565" s="881"/>
      <c r="CA565" s="881"/>
      <c r="CB565" s="881"/>
      <c r="CC565" s="881"/>
      <c r="CD565" s="881"/>
      <c r="CE565" s="881"/>
      <c r="CF565" s="881"/>
      <c r="CG565" s="881"/>
      <c r="CH565" s="881"/>
      <c r="CI565" s="881"/>
      <c r="CJ565" s="881"/>
      <c r="CK565" s="881"/>
      <c r="CL565" s="881"/>
      <c r="CM565" s="881"/>
      <c r="CN565" s="881"/>
      <c r="CO565" s="881"/>
      <c r="CP565" s="884" t="s">
        <v>2063</v>
      </c>
      <c r="CQ565" s="881"/>
      <c r="CR565" s="881"/>
      <c r="CS565" s="881"/>
      <c r="CT565" s="881"/>
      <c r="CU565" s="885"/>
      <c r="CV565" s="881"/>
      <c r="CW565" s="136"/>
      <c r="DB565" s="886"/>
      <c r="DC565" s="887"/>
    </row>
    <row r="566" spans="1:107" ht="13.5" customHeight="1" x14ac:dyDescent="0.25">
      <c r="A566" s="1039">
        <f>A578</f>
        <v>43</v>
      </c>
      <c r="B566" s="870">
        <v>1</v>
      </c>
      <c r="C566" s="1039" t="str">
        <f>Proponentes!B548</f>
        <v>SERVICONFOR LTDA</v>
      </c>
      <c r="D566" s="726"/>
      <c r="E566" s="871"/>
      <c r="F566" s="872">
        <v>20036397801</v>
      </c>
      <c r="G566" s="873" t="str">
        <f t="shared" ref="G566" si="3272">IF(F566&lt;&gt;"",IF(F566=$DV$3,"CUMPLE","RECHAZADO"),"")</f>
        <v>CUMPLE</v>
      </c>
      <c r="H566" s="874" t="s">
        <v>1538</v>
      </c>
      <c r="I566" s="880">
        <v>17687702642</v>
      </c>
      <c r="J566" s="208">
        <v>336066350</v>
      </c>
      <c r="K566" s="173">
        <f t="shared" ref="K566:K577" si="3273">ROUND((I566*0.019),0)</f>
        <v>336066350</v>
      </c>
      <c r="L566" s="724" t="e">
        <f t="shared" ref="L566:L577" si="3274">1-I566/DF549</f>
        <v>#DIV/0!</v>
      </c>
      <c r="M566" s="175" t="e">
        <f t="shared" ref="M566:M577" si="3275">DF549/DN549</f>
        <v>#DIV/0!</v>
      </c>
      <c r="N566" s="176" t="e">
        <f t="shared" ref="N566:N577" si="3276">M566*0.019</f>
        <v>#DIV/0!</v>
      </c>
      <c r="O566" s="177" t="e">
        <f t="shared" ref="O566:O577" si="3277">(M566+N566)</f>
        <v>#DIV/0!</v>
      </c>
      <c r="P566" s="178" t="str">
        <f>IF(H566&lt;&gt;"",IF(J566=K566,IF(H566="SI",IF(AND(I566&lt;=$DF$3,I566&gt;=($DF$3*0.9)),"CUMPLE","NO CUMPLE"),IF(I566=$DF$3,"CUMPLE","NO CUMPLE")),"NO CUMPLE"),"")</f>
        <v>CUMPLE</v>
      </c>
      <c r="Q566" s="725">
        <f t="shared" ref="Q566:Q577" si="3278">DN549</f>
        <v>0</v>
      </c>
      <c r="R566" s="180">
        <f t="shared" ref="R566" si="3279">IF(F566&lt;&gt;"",IF(G566="CUMPLE",IF(P566="CUMPLE",(I566+J566),""),"RECHAZADO"),"")</f>
        <v>18023768992</v>
      </c>
      <c r="S566" s="180">
        <f t="shared" ref="S566" si="3280">IF(F566&lt;&gt;"",IF(G566="CUMPLE",IF(P566="CUMPLE",I566,""),"RECHAZADO"),"")</f>
        <v>17687702642</v>
      </c>
      <c r="T566" s="209"/>
      <c r="U566" s="209"/>
      <c r="V566" s="871"/>
      <c r="W566" s="874">
        <v>1336546</v>
      </c>
      <c r="X566" s="876">
        <v>1853789</v>
      </c>
      <c r="Y566" s="184">
        <f>ROUND(W566*$DP$3,0)</f>
        <v>97567858</v>
      </c>
      <c r="Z566" s="184">
        <f t="shared" si="3200"/>
        <v>1853789</v>
      </c>
      <c r="AA566" s="1044">
        <f t="shared" ref="AA566" si="3281">$AA$16</f>
        <v>100189.4</v>
      </c>
      <c r="AB566" s="185" t="str">
        <f>IF(W566&lt;&gt;"",IF((Y566/$DP$3)/$DN$3&lt;=$AA$20,"CUMPLE","RECHAZADO"),"")</f>
        <v>CUMPLE</v>
      </c>
      <c r="AC566" s="186">
        <f t="shared" ref="AC566:AC577" si="3282">Y566+Z566</f>
        <v>99421647</v>
      </c>
      <c r="AD566" s="186">
        <f t="shared" ref="AD566:AD577" si="3283">Y566</f>
        <v>97567858</v>
      </c>
      <c r="AE566" s="209"/>
      <c r="AF566" s="874">
        <v>199684</v>
      </c>
      <c r="AG566" s="184">
        <f>ROUND(AF566*$DQ$3,0)</f>
        <v>4393048</v>
      </c>
      <c r="AH566" s="1044">
        <f t="shared" ref="AH566" si="3284">$AH$16</f>
        <v>301987.21999999997</v>
      </c>
      <c r="AI566" s="185" t="str">
        <f>IF(AF566&lt;&gt;"",IF(AG566/$DQ$3&lt;=$AH$20,"CUMPLE","RECHAZADO"),"")</f>
        <v>CUMPLE</v>
      </c>
      <c r="AJ566" s="209"/>
      <c r="AK566" s="874">
        <v>159378</v>
      </c>
      <c r="AL566" s="184">
        <f>ROUND(AK566*$DR$3,0)</f>
        <v>11634594</v>
      </c>
      <c r="AM566" s="1044">
        <f t="shared" ref="AM566" si="3285">$AM$16</f>
        <v>240934</v>
      </c>
      <c r="AN566" s="185" t="str">
        <f>IF(AK566&lt;&gt;"",IF(AL566/$DR$3&lt;=$AM$20,"CUMPLE","RECHAZADO"),"")</f>
        <v>CUMPLE</v>
      </c>
      <c r="AO566" s="209"/>
      <c r="AP566" s="874"/>
      <c r="AQ566" s="184">
        <f>ROUND(AP566*$DS$3,0)</f>
        <v>0</v>
      </c>
      <c r="AR566" s="1044">
        <f t="shared" ref="AR566" si="3286">$AR$16</f>
        <v>316072.26</v>
      </c>
      <c r="AS566" s="185" t="str">
        <f>IF(AP566&lt;&gt;"",IF(AQ566/$DR$3&lt;=$AR$20,"CUMPLE","RECHAZADO"),"")</f>
        <v/>
      </c>
      <c r="AT566" s="185"/>
      <c r="AU566" s="194">
        <f t="shared" ref="AU566:AU577" si="3287">AG566+AL566+AQ566</f>
        <v>16027642</v>
      </c>
      <c r="AV566" s="874">
        <v>3045252</v>
      </c>
      <c r="AW566" s="877">
        <f t="shared" ref="AW566:AW577" si="3288">ROUND((AG566+AL566+AQ566)*19%,0)</f>
        <v>3045252</v>
      </c>
      <c r="AX566" s="877">
        <f t="shared" ref="AX566:AX577" si="3289">ROUND((AG566+AL566+AQ566)*$AV$16,0)</f>
        <v>19072894</v>
      </c>
      <c r="AY566" s="877" t="str">
        <f t="shared" ref="AY566:AY568" si="3290">IF(AV566&lt;&gt;"",IF(AI566="CUMPLE",IF(AN566="CUMPLE","CUMPLE","NO CUMPLE"),"NO CUMPLE")," ")</f>
        <v>CUMPLE</v>
      </c>
      <c r="AZ566" s="871"/>
      <c r="BA566" s="874">
        <v>10219962</v>
      </c>
      <c r="BB566" s="184">
        <f>ROUND(BA566*$DQ$3,0)</f>
        <v>224839164</v>
      </c>
      <c r="BC566" s="184">
        <f t="shared" ref="BC566" si="3291">$BC$3</f>
        <v>339892784</v>
      </c>
      <c r="BD566" s="185" t="str">
        <f t="shared" ref="BD566" si="3292">IF(BA566&lt;&gt;"",IF(BB566&lt;=BC566,"CUMPLE","RECHAZADO"),"")</f>
        <v>CUMPLE</v>
      </c>
      <c r="BE566" s="209"/>
      <c r="BF566" s="874">
        <v>9602076</v>
      </c>
      <c r="BG566" s="184">
        <f>ROUND(BF566*$DR$3,0)</f>
        <v>700951548</v>
      </c>
      <c r="BH566" s="184">
        <f t="shared" ref="BH566" si="3293">$BH$3</f>
        <v>1059638654</v>
      </c>
      <c r="BI566" s="185" t="str">
        <f t="shared" ref="BI566:BI577" si="3294">IF(BF566&lt;&gt;"",IF(BG566&lt;=BH566,"CUMPLE","RECHAZADO"),"")</f>
        <v>CUMPLE</v>
      </c>
      <c r="BJ566" s="209"/>
      <c r="BK566" s="874"/>
      <c r="BL566" s="184">
        <f>ROUND(BK566*$DS$3,0)</f>
        <v>0</v>
      </c>
      <c r="BM566" s="1044">
        <f t="shared" ref="BM566" si="3295">$BM$16</f>
        <v>74539289</v>
      </c>
      <c r="BN566" s="185" t="str">
        <f>IF(BK566&lt;&gt;"",IF((BL566/$DR$3)/$DN$3&lt;=$BM$20,"CUMPLE","RECHAZADO"),"")</f>
        <v/>
      </c>
      <c r="BO566" s="878"/>
      <c r="BP566" s="194">
        <f t="shared" ref="BP566:BP577" si="3296">BB566+BG566+BL566</f>
        <v>925790712</v>
      </c>
      <c r="BQ566" s="874">
        <v>175900235</v>
      </c>
      <c r="BR566" s="877">
        <f t="shared" ref="BR566:BR577" si="3297">ROUND((BB566+BG566+BL566)*19%,0)</f>
        <v>175900235</v>
      </c>
      <c r="BS566" s="877">
        <f t="shared" ref="BS566:BS577" si="3298">ROUND((BB566+BG566+BL566)*$AV$16,0)</f>
        <v>1101690947</v>
      </c>
      <c r="BT566" s="877" t="str">
        <f t="shared" ref="BT566:BT568" si="3299">IF(BQ566&lt;&gt;"",IF(BD566="CUMPLE",IF(BI566="CUMPLE","CUMPLE","NO CUMPLE"),"NO CUMPLE")," ")</f>
        <v>CUMPLE</v>
      </c>
      <c r="BU566" s="871"/>
      <c r="BV566" s="874">
        <v>119559192</v>
      </c>
      <c r="BW566" s="874">
        <v>2271625</v>
      </c>
      <c r="BX566" s="194">
        <f t="shared" ref="BX566:BX577" si="3300">ROUND((BV566*10%)*19%,0)</f>
        <v>2271625</v>
      </c>
      <c r="BY566" s="194" t="str">
        <f>IF(BV566&lt;&gt;"",IF(AND(BV566/$DN$3&lt;=$BY$15,BV566/$DN$3&gt;=$BY$16),"CUMPLE","RECHAZADO"),"")</f>
        <v>CUMPLE</v>
      </c>
      <c r="BZ566" s="194">
        <f t="shared" ref="BZ566:BZ577" si="3301">BV566</f>
        <v>119559192</v>
      </c>
      <c r="CA566" s="194">
        <f t="shared" ref="CA566:CA577" si="3302">BZ566+BX566</f>
        <v>121830817</v>
      </c>
      <c r="CB566" s="871"/>
      <c r="CC566" s="874"/>
      <c r="CD566" s="874"/>
      <c r="CE566" s="194">
        <f t="shared" ref="CE566:CE577" si="3303">ROUND((CC566*10%)*19%,0)</f>
        <v>0</v>
      </c>
      <c r="CF566" s="194" t="str">
        <f>IF(CC566&lt;&gt;"",IF(AND(CC566/$DN$3&lt;=$CF$15,CC566/$DS$3&gt;=$CF$16),"CUMPLE","RECHAZADO"),"")</f>
        <v/>
      </c>
      <c r="CG566" s="194">
        <f t="shared" ref="CG566:CG577" si="3304">CC566</f>
        <v>0</v>
      </c>
      <c r="CH566" s="194">
        <f t="shared" ref="CH566:CH577" si="3305">CG566+CE566</f>
        <v>0</v>
      </c>
      <c r="CI566" s="194"/>
      <c r="CJ566" s="232">
        <f t="shared" ref="CJ566:CJ577" si="3306">R566</f>
        <v>18023768992</v>
      </c>
      <c r="CK566" s="197">
        <f t="shared" ref="CK566:CK577" si="3307">AC566+AX566+BS566+CA566+CH566</f>
        <v>1342016305</v>
      </c>
      <c r="CL566" s="232">
        <f t="shared" ref="CL566" si="3308">IF(CJ566="RECHAZADO","RECHAZADO",IF(CJ566&lt;&gt;"",CJ566+CK566,""))</f>
        <v>19365785297</v>
      </c>
      <c r="CM566" s="871"/>
      <c r="CN566" s="200">
        <f t="shared" ref="CN566:CN577" si="3309">S566</f>
        <v>17687702642</v>
      </c>
      <c r="CO566" s="200">
        <f t="shared" ref="CO566:CO577" si="3310">AD566+AU566+BP566+BZ566+CG566</f>
        <v>1158945404</v>
      </c>
      <c r="CP566" s="200">
        <f t="shared" ref="CP566" si="3311">IF(CN566="RECHAZADO","RECHAZADO",IF(CN566&lt;&gt;"",CN566+CO566,""))</f>
        <v>18846648046</v>
      </c>
      <c r="CQ566" s="871"/>
      <c r="CR566" s="194">
        <f t="shared" si="3232"/>
        <v>18023768992</v>
      </c>
      <c r="CS566" s="194">
        <f>(W566*$DP$3)+X566+(AF566*$DQ$3)+(AK566*$DR$3)+(AP566*$DS$3)+AV566+(BA566*$DQ$3)+(BF566*$DR$3)+(BK566*$DS$3)+BQ566+BV566+BW566+CC566+CD566</f>
        <v>1342016305</v>
      </c>
      <c r="CT566" s="200">
        <f t="shared" ref="CT566:CT577" si="3312">CR566+CS566</f>
        <v>19365785297</v>
      </c>
      <c r="CU566" s="874">
        <v>19365785297</v>
      </c>
      <c r="CV566" s="200" t="str">
        <f t="shared" ref="CV566" si="3313">IF(CU566&lt;&gt;"",IF(CT566=CU566,"OK","REVISAR"),"")</f>
        <v>OK</v>
      </c>
      <c r="CW566" s="136"/>
      <c r="DB566" s="879" t="str">
        <f t="shared" ref="DB566" si="3314">IF(F566&lt;&gt;"",IF(G566="CUMPLE",IF(P566="CUMPLE",IF(AB566="CUMPLE",IF(AY566="CUMPLE",IF(BT566="CUMPLE",IF(BY566="CUMPLE","HABILITADO","RECHAZADO"),"RECHAZADO"),"RECHAZADO"),"RECHAZADO"),"RECHAZADO"),"RECHAZADO"),"")</f>
        <v>HABILITADO</v>
      </c>
      <c r="DC566" s="487"/>
    </row>
    <row r="567" spans="1:107" hidden="1" x14ac:dyDescent="0.25">
      <c r="A567" s="1041"/>
      <c r="B567" s="167">
        <v>2</v>
      </c>
      <c r="C567" s="1043"/>
      <c r="D567" s="220"/>
      <c r="E567" s="156"/>
      <c r="F567" s="168"/>
      <c r="G567" s="169" t="str">
        <f t="shared" ref="G567" si="3315">IF(F567&lt;&gt;"",IF(F567=$DV$4,"CUMPLE","RECHAZADO"),"")</f>
        <v/>
      </c>
      <c r="H567" s="170"/>
      <c r="I567" s="221"/>
      <c r="J567" s="172"/>
      <c r="K567" s="827">
        <f t="shared" si="3273"/>
        <v>0</v>
      </c>
      <c r="L567" s="174" t="e">
        <f t="shared" si="3274"/>
        <v>#DIV/0!</v>
      </c>
      <c r="M567" s="175" t="e">
        <f t="shared" si="3275"/>
        <v>#DIV/0!</v>
      </c>
      <c r="N567" s="176" t="e">
        <f t="shared" si="3276"/>
        <v>#DIV/0!</v>
      </c>
      <c r="O567" s="177" t="e">
        <f t="shared" si="3277"/>
        <v>#DIV/0!</v>
      </c>
      <c r="P567" s="179" t="str">
        <f>IF(H567&lt;&gt;"",IF(J567=K567,IF(H567="SI",IF(AND(I567&lt;=$DF$4,I567&gt;=($DF$4*0.9)),"CUMPLE","NO CUMPLE"),IF(I567=$DF$4,"CUMPLE","NO CUMPLE")),"NO CUMPLE"),"")</f>
        <v/>
      </c>
      <c r="Q567" s="179">
        <f t="shared" si="3278"/>
        <v>0</v>
      </c>
      <c r="R567" s="828" t="str">
        <f t="shared" si="3237"/>
        <v/>
      </c>
      <c r="S567" s="828" t="str">
        <f t="shared" si="3199"/>
        <v/>
      </c>
      <c r="T567" s="181"/>
      <c r="U567" s="182"/>
      <c r="V567" s="155"/>
      <c r="W567" s="170"/>
      <c r="X567" s="183"/>
      <c r="Y567" s="829">
        <f>ROUND(W567*$DP$4,0)</f>
        <v>0</v>
      </c>
      <c r="Z567" s="829">
        <f t="shared" si="3200"/>
        <v>0</v>
      </c>
      <c r="AA567" s="1045"/>
      <c r="AB567" s="244" t="str">
        <f>IF(W567&lt;&gt;"",IF((Y567/$DP$4)/$DN$4&lt;=$AA$20,"CUMPLE","RECHAZADO"),"")</f>
        <v/>
      </c>
      <c r="AC567" s="830">
        <f t="shared" si="3282"/>
        <v>0</v>
      </c>
      <c r="AD567" s="830">
        <f t="shared" si="3283"/>
        <v>0</v>
      </c>
      <c r="AE567" s="181"/>
      <c r="AF567" s="170"/>
      <c r="AG567" s="829">
        <f>ROUND(AF567*$DQ$4,0)</f>
        <v>0</v>
      </c>
      <c r="AH567" s="1045"/>
      <c r="AI567" s="244" t="str">
        <f>IF(AF567&lt;&gt;"",IF(AG567/$DQ$4&lt;=$AH$20,"CUMPLE","RECHAZADO"),"")</f>
        <v/>
      </c>
      <c r="AJ567" s="181"/>
      <c r="AK567" s="170"/>
      <c r="AL567" s="829">
        <f>ROUND(AK567*$DR$4,0)</f>
        <v>0</v>
      </c>
      <c r="AM567" s="1045"/>
      <c r="AN567" s="244" t="str">
        <f>IF(AK567&lt;&gt;"",IF(AL567/$DR$4&lt;=$AM$20,"CUMPLE","RECHAZADO"),"")</f>
        <v/>
      </c>
      <c r="AO567" s="181"/>
      <c r="AP567" s="170"/>
      <c r="AQ567" s="829">
        <f>ROUND(AP567*$DS$4,0)</f>
        <v>0</v>
      </c>
      <c r="AR567" s="1045"/>
      <c r="AS567" s="244" t="str">
        <f>IF(AP567&lt;&gt;"",IF(AQ567/$DR$4&lt;=$AR$20,"CUMPLE","RECHAZADO"),"")</f>
        <v/>
      </c>
      <c r="AT567" s="187"/>
      <c r="AU567" s="831">
        <f t="shared" si="3287"/>
        <v>0</v>
      </c>
      <c r="AV567" s="170"/>
      <c r="AW567" s="832">
        <f t="shared" si="3288"/>
        <v>0</v>
      </c>
      <c r="AX567" s="832">
        <f t="shared" si="3289"/>
        <v>0</v>
      </c>
      <c r="AY567" s="832" t="str">
        <f t="shared" si="3290"/>
        <v xml:space="preserve"> </v>
      </c>
      <c r="AZ567" s="155"/>
      <c r="BA567" s="170"/>
      <c r="BB567" s="829">
        <f>ROUND(BA567*$DQ$4,0)</f>
        <v>0</v>
      </c>
      <c r="BC567" s="834">
        <f t="shared" ref="BC567" si="3316">$BC$4</f>
        <v>92828885</v>
      </c>
      <c r="BD567" s="729" t="str">
        <f t="shared" si="3212"/>
        <v/>
      </c>
      <c r="BE567" s="181"/>
      <c r="BF567" s="170"/>
      <c r="BG567" s="829">
        <f>ROUND(BF567*$DR$4,0)</f>
        <v>0</v>
      </c>
      <c r="BH567" s="829">
        <f t="shared" ref="BH567" si="3317">$BH$4</f>
        <v>924495218</v>
      </c>
      <c r="BI567" s="729" t="str">
        <f t="shared" si="3294"/>
        <v/>
      </c>
      <c r="BJ567" s="181"/>
      <c r="BK567" s="170"/>
      <c r="BL567" s="829">
        <f>ROUND(BK567*$DS$4,0)</f>
        <v>0</v>
      </c>
      <c r="BM567" s="1045"/>
      <c r="BN567" s="244" t="str">
        <f>IF(BK567&lt;&gt;"",IF((BL567/$DR$4)/$DN$4&lt;=$BM$20,"CUMPLE","RECHAZADO"),"")</f>
        <v/>
      </c>
      <c r="BO567" s="193"/>
      <c r="BP567" s="831">
        <f t="shared" si="3296"/>
        <v>0</v>
      </c>
      <c r="BQ567" s="170"/>
      <c r="BR567" s="832">
        <f t="shared" si="3297"/>
        <v>0</v>
      </c>
      <c r="BS567" s="832">
        <f t="shared" si="3298"/>
        <v>0</v>
      </c>
      <c r="BT567" s="832" t="str">
        <f t="shared" si="3299"/>
        <v xml:space="preserve"> </v>
      </c>
      <c r="BU567" s="155"/>
      <c r="BV567" s="170"/>
      <c r="BW567" s="170"/>
      <c r="BX567" s="835">
        <f t="shared" si="3300"/>
        <v>0</v>
      </c>
      <c r="BY567" s="835" t="str">
        <f>IF(BV567&lt;&gt;"",IF(AND(BV567/$DN$4&lt;=$BY$15,BV567/$DN$4&gt;=$BY$16),"CUMPLE","RECHAZADO"),"")</f>
        <v/>
      </c>
      <c r="BZ567" s="835">
        <f t="shared" si="3301"/>
        <v>0</v>
      </c>
      <c r="CA567" s="835">
        <f t="shared" si="3302"/>
        <v>0</v>
      </c>
      <c r="CB567" s="155"/>
      <c r="CC567" s="170"/>
      <c r="CD567" s="170"/>
      <c r="CE567" s="835">
        <f t="shared" si="3303"/>
        <v>0</v>
      </c>
      <c r="CF567" s="835" t="str">
        <f>IF(CC567&lt;&gt;"",IF(AND(CC567/$DN$4&lt;=$CF$15,CC567/$DS$4&gt;=$CF$16),"CUMPLE","RECHAZADO"),"")</f>
        <v/>
      </c>
      <c r="CG567" s="835">
        <f t="shared" si="3304"/>
        <v>0</v>
      </c>
      <c r="CH567" s="835">
        <f t="shared" si="3305"/>
        <v>0</v>
      </c>
      <c r="CI567" s="195"/>
      <c r="CJ567" s="86" t="str">
        <f t="shared" si="3306"/>
        <v/>
      </c>
      <c r="CK567" s="836">
        <f t="shared" si="3307"/>
        <v>0</v>
      </c>
      <c r="CL567" s="837" t="str">
        <f t="shared" si="3228"/>
        <v/>
      </c>
      <c r="CM567" s="155"/>
      <c r="CN567" s="838" t="str">
        <f t="shared" si="3309"/>
        <v/>
      </c>
      <c r="CO567" s="839">
        <f t="shared" si="3310"/>
        <v>0</v>
      </c>
      <c r="CP567" s="840" t="str">
        <f t="shared" si="3231"/>
        <v/>
      </c>
      <c r="CQ567" s="156"/>
      <c r="CR567" s="841">
        <f t="shared" si="3232"/>
        <v>0</v>
      </c>
      <c r="CS567" s="835">
        <f>(W567*$DP$4)+X567+(AF567*$DQ$4)+(AK567*$DR$4)+(AP567*$DS$4)+AV567+(BA567*$DQ$4)+(BF567*$DR$4)+(BK567*$DS$4)+BQ567+BV567+BW567+CC567+CD567</f>
        <v>0</v>
      </c>
      <c r="CT567" s="840">
        <f t="shared" si="3312"/>
        <v>0</v>
      </c>
      <c r="CU567" s="842"/>
      <c r="CV567" s="840" t="str">
        <f t="shared" si="3234"/>
        <v/>
      </c>
      <c r="DB567" s="843" t="str">
        <f t="shared" si="3235"/>
        <v/>
      </c>
      <c r="DC567" s="36"/>
    </row>
    <row r="568" spans="1:107" hidden="1" x14ac:dyDescent="0.25">
      <c r="A568" s="1046"/>
      <c r="B568" s="870">
        <v>3</v>
      </c>
      <c r="C568" s="1043"/>
      <c r="D568" s="220"/>
      <c r="E568" s="156"/>
      <c r="F568" s="207"/>
      <c r="G568" s="169" t="str">
        <f t="shared" ref="G568" si="3318">IF(F568&lt;&gt;"",IF(F568=$DV$5,"CUMPLE","RECHAZADO"),"")</f>
        <v/>
      </c>
      <c r="H568" s="170"/>
      <c r="I568" s="216"/>
      <c r="J568" s="208"/>
      <c r="K568" s="173">
        <f t="shared" si="3273"/>
        <v>0</v>
      </c>
      <c r="L568" s="174" t="e">
        <f t="shared" si="3274"/>
        <v>#DIV/0!</v>
      </c>
      <c r="M568" s="175" t="e">
        <f t="shared" si="3275"/>
        <v>#DIV/0!</v>
      </c>
      <c r="N568" s="176" t="e">
        <f t="shared" si="3276"/>
        <v>#DIV/0!</v>
      </c>
      <c r="O568" s="177" t="e">
        <f t="shared" si="3277"/>
        <v>#DIV/0!</v>
      </c>
      <c r="P568" s="178" t="str">
        <f>IF(H568&lt;&gt;"",IF(J568=K568,IF(H568="SI",IF(AND(I568&lt;=$DF$5,I568&gt;=($DF$5*0.9)),"CUMPLE","NO CUMPLE"),IF(I568=$DF$5,"CUMPLE","NO CUMPLE")),"NO CUMPLE"),"")</f>
        <v/>
      </c>
      <c r="Q568" s="179">
        <f t="shared" si="3278"/>
        <v>0</v>
      </c>
      <c r="R568" s="180" t="str">
        <f t="shared" si="3237"/>
        <v/>
      </c>
      <c r="S568" s="180" t="str">
        <f t="shared" si="3199"/>
        <v/>
      </c>
      <c r="T568" s="209"/>
      <c r="U568" s="210"/>
      <c r="V568" s="155"/>
      <c r="W568" s="211"/>
      <c r="X568" s="212"/>
      <c r="Y568" s="184">
        <f>ROUND(W568*$DP$5,0)</f>
        <v>0</v>
      </c>
      <c r="Z568" s="184">
        <f t="shared" si="3200"/>
        <v>0</v>
      </c>
      <c r="AA568" s="1045"/>
      <c r="AB568" s="185" t="str">
        <f>IF(W568&lt;&gt;"",IF((Y568/$DP$5)/$DN$5&lt;=$AA$20,"CUMPLE","RECHAZADO"),"")</f>
        <v/>
      </c>
      <c r="AC568" s="186">
        <f t="shared" si="3282"/>
        <v>0</v>
      </c>
      <c r="AD568" s="186">
        <f t="shared" si="3283"/>
        <v>0</v>
      </c>
      <c r="AE568" s="209"/>
      <c r="AF568" s="211"/>
      <c r="AG568" s="184">
        <f>ROUND(AF568*$DQ$5,0)</f>
        <v>0</v>
      </c>
      <c r="AH568" s="1045"/>
      <c r="AI568" s="185" t="str">
        <f>IF(AF568&lt;&gt;"",IF(AG568/$DQ$5&lt;=$AH$20,"CUMPLE","RECHAZADO"),"")</f>
        <v/>
      </c>
      <c r="AJ568" s="209"/>
      <c r="AK568" s="211"/>
      <c r="AL568" s="184">
        <f>ROUND(AK568*$DR$5,0)</f>
        <v>0</v>
      </c>
      <c r="AM568" s="1045"/>
      <c r="AN568" s="185" t="str">
        <f>IF(AK568&lt;&gt;"",IF(AL568/$DR$5&lt;=$AM$20,"CUMPLE","RECHAZADO"),"")</f>
        <v/>
      </c>
      <c r="AO568" s="209"/>
      <c r="AP568" s="211"/>
      <c r="AQ568" s="184">
        <f>ROUND(AP568*$DS$5,0)</f>
        <v>0</v>
      </c>
      <c r="AR568" s="1045"/>
      <c r="AS568" s="185" t="str">
        <f>IF(AP568&lt;&gt;"",IF(AQ568/$DR$5&lt;=$AR$20,"CUMPLE","RECHAZADO"),"")</f>
        <v/>
      </c>
      <c r="AT568" s="213"/>
      <c r="AU568" s="188">
        <f t="shared" si="3287"/>
        <v>0</v>
      </c>
      <c r="AV568" s="170"/>
      <c r="AW568" s="189">
        <f t="shared" si="3288"/>
        <v>0</v>
      </c>
      <c r="AX568" s="189">
        <f t="shared" si="3289"/>
        <v>0</v>
      </c>
      <c r="AY568" s="189" t="str">
        <f t="shared" si="3290"/>
        <v xml:space="preserve"> </v>
      </c>
      <c r="AZ568" s="155"/>
      <c r="BA568" s="211"/>
      <c r="BB568" s="184">
        <f>ROUND(BA568*$DQ$5,0)</f>
        <v>0</v>
      </c>
      <c r="BC568" s="191">
        <f t="shared" ref="BC568" si="3319">$BC$5</f>
        <v>123465503</v>
      </c>
      <c r="BD568" s="192" t="str">
        <f t="shared" si="3212"/>
        <v/>
      </c>
      <c r="BE568" s="209"/>
      <c r="BF568" s="211"/>
      <c r="BG568" s="184">
        <f>ROUND(BF568*$DR$5,0)</f>
        <v>0</v>
      </c>
      <c r="BH568" s="184">
        <f t="shared" ref="BH568" si="3320">$BH$5</f>
        <v>1325724320</v>
      </c>
      <c r="BI568" s="192" t="str">
        <f t="shared" si="3294"/>
        <v/>
      </c>
      <c r="BJ568" s="209"/>
      <c r="BK568" s="211"/>
      <c r="BL568" s="184">
        <f>ROUND(BK568*$DS$5,0)</f>
        <v>0</v>
      </c>
      <c r="BM568" s="1045"/>
      <c r="BN568" s="185" t="str">
        <f>IF(BK568&lt;&gt;"",IF((BL568/$DR$5)/$DN$5&lt;=$BM$20,"CUMPLE","RECHAZADO"),"")</f>
        <v/>
      </c>
      <c r="BO568" s="214"/>
      <c r="BP568" s="188">
        <f t="shared" si="3296"/>
        <v>0</v>
      </c>
      <c r="BQ568" s="170"/>
      <c r="BR568" s="189">
        <f t="shared" si="3297"/>
        <v>0</v>
      </c>
      <c r="BS568" s="189">
        <f t="shared" si="3298"/>
        <v>0</v>
      </c>
      <c r="BT568" s="189" t="str">
        <f t="shared" si="3299"/>
        <v xml:space="preserve"> </v>
      </c>
      <c r="BU568" s="155"/>
      <c r="BV568" s="170"/>
      <c r="BW568" s="170"/>
      <c r="BX568" s="194">
        <f t="shared" si="3300"/>
        <v>0</v>
      </c>
      <c r="BY568" s="194" t="str">
        <f>IF(BV568&lt;&gt;"",IF(AND(BV568/$DN$5&lt;=$BY$15,BV568/$DN$5&gt;=$BY$16),"CUMPLE","RECHAZADO"),"")</f>
        <v/>
      </c>
      <c r="BZ568" s="194">
        <f t="shared" si="3301"/>
        <v>0</v>
      </c>
      <c r="CA568" s="194">
        <f t="shared" si="3302"/>
        <v>0</v>
      </c>
      <c r="CB568" s="155"/>
      <c r="CC568" s="170"/>
      <c r="CD568" s="170"/>
      <c r="CE568" s="194">
        <f t="shared" si="3303"/>
        <v>0</v>
      </c>
      <c r="CF568" s="194" t="str">
        <f>IF(CC568&lt;&gt;"",IF(AND(CC568/$DN$5&lt;=$CF$15,CC568/$DS$5&gt;=$CF$16),"CUMPLE","RECHAZADO"),"")</f>
        <v/>
      </c>
      <c r="CG568" s="194">
        <f t="shared" si="3304"/>
        <v>0</v>
      </c>
      <c r="CH568" s="194">
        <f t="shared" si="3305"/>
        <v>0</v>
      </c>
      <c r="CI568" s="215"/>
      <c r="CJ568" s="196" t="str">
        <f t="shared" si="3306"/>
        <v/>
      </c>
      <c r="CK568" s="197">
        <f t="shared" si="3307"/>
        <v>0</v>
      </c>
      <c r="CL568" s="198" t="str">
        <f t="shared" si="3228"/>
        <v/>
      </c>
      <c r="CM568" s="155"/>
      <c r="CN568" s="199" t="str">
        <f t="shared" si="3309"/>
        <v/>
      </c>
      <c r="CO568" s="200">
        <f t="shared" si="3310"/>
        <v>0</v>
      </c>
      <c r="CP568" s="201" t="str">
        <f t="shared" si="3231"/>
        <v/>
      </c>
      <c r="CQ568" s="156"/>
      <c r="CR568" s="202">
        <f t="shared" si="3232"/>
        <v>0</v>
      </c>
      <c r="CS568" s="194">
        <f>(W568*$DP$5)+X568+(AF568*$DQ$5)+(AK568*$DR$5)+(AP568*$DS$5)+AV568+(BA568*$DQ$5)+(BF568*$DR$5)+(BK568*$DS$5)+BQ568+BV568+BW568+CC568+CD568</f>
        <v>0</v>
      </c>
      <c r="CT568" s="201">
        <f t="shared" si="3312"/>
        <v>0</v>
      </c>
      <c r="CU568" s="203"/>
      <c r="CV568" s="201" t="str">
        <f t="shared" si="3234"/>
        <v/>
      </c>
      <c r="DB568" s="204" t="str">
        <f t="shared" si="3235"/>
        <v/>
      </c>
      <c r="DC568" s="206"/>
    </row>
    <row r="569" spans="1:107" hidden="1" x14ac:dyDescent="0.25">
      <c r="A569" s="1046"/>
      <c r="B569" s="870">
        <v>4</v>
      </c>
      <c r="C569" s="1043"/>
      <c r="D569" s="220"/>
      <c r="E569" s="156"/>
      <c r="F569" s="207"/>
      <c r="G569" s="169" t="str">
        <f t="shared" ref="G569" si="3321">IF(F569&lt;&gt;"",IF(F569=$DV$6,"CUMPLE","RECHAZADO"),"")</f>
        <v/>
      </c>
      <c r="H569" s="170"/>
      <c r="I569" s="216"/>
      <c r="J569" s="208"/>
      <c r="K569" s="173">
        <f t="shared" si="3273"/>
        <v>0</v>
      </c>
      <c r="L569" s="174" t="e">
        <f t="shared" si="3274"/>
        <v>#DIV/0!</v>
      </c>
      <c r="M569" s="175" t="e">
        <f t="shared" si="3275"/>
        <v>#DIV/0!</v>
      </c>
      <c r="N569" s="176" t="e">
        <f t="shared" si="3276"/>
        <v>#DIV/0!</v>
      </c>
      <c r="O569" s="177" t="e">
        <f t="shared" si="3277"/>
        <v>#DIV/0!</v>
      </c>
      <c r="P569" s="178" t="str">
        <f>IF(H569&lt;&gt;"",IF(J569=K569,IF(H569="SI",IF(AND(I569&lt;=$DF$6,I569&gt;=($DF$6*0.9)),"CUMPLE","NO CUMPLE"),IF(I569=$DF$6,"CUMPLE","NO CUMPLE")),"NO CUMPLE"),"")</f>
        <v/>
      </c>
      <c r="Q569" s="179">
        <f t="shared" si="3278"/>
        <v>0</v>
      </c>
      <c r="R569" s="180" t="str">
        <f t="shared" si="3237"/>
        <v/>
      </c>
      <c r="S569" s="180" t="str">
        <f t="shared" si="3199"/>
        <v/>
      </c>
      <c r="T569" s="209"/>
      <c r="U569" s="210"/>
      <c r="V569" s="155"/>
      <c r="W569" s="211"/>
      <c r="X569" s="212"/>
      <c r="Y569" s="184">
        <f>ROUND(W569*$DP$6,0)</f>
        <v>0</v>
      </c>
      <c r="Z569" s="184">
        <f t="shared" si="3200"/>
        <v>0</v>
      </c>
      <c r="AA569" s="1045"/>
      <c r="AB569" s="185" t="str">
        <f>IF(W569&lt;&gt;"",IF((Y569/$DP$6)/$DN$6&lt;=$AA$20,"CUMPLE","RECHAZADO"),"")</f>
        <v/>
      </c>
      <c r="AC569" s="186">
        <f t="shared" si="3282"/>
        <v>0</v>
      </c>
      <c r="AD569" s="186">
        <f t="shared" si="3283"/>
        <v>0</v>
      </c>
      <c r="AE569" s="209"/>
      <c r="AF569" s="211"/>
      <c r="AG569" s="184">
        <f>ROUND(AF569*$DQ$6,0)</f>
        <v>0</v>
      </c>
      <c r="AH569" s="1045"/>
      <c r="AI569" s="185" t="str">
        <f>IF(AF569&lt;&gt;"",IF(AG569/$DQ$6&lt;=$AH$20,"CUMPLE","RECHAZADO"),"")</f>
        <v/>
      </c>
      <c r="AJ569" s="209"/>
      <c r="AK569" s="211"/>
      <c r="AL569" s="184">
        <f>ROUND(AK569*$DR$6,0)</f>
        <v>0</v>
      </c>
      <c r="AM569" s="1045"/>
      <c r="AN569" s="185" t="str">
        <f>IF(AK569&lt;&gt;"",IF(AL569/$DR$6&lt;=$AM$20,"CUMPLE","RECHAZADO"),"")</f>
        <v/>
      </c>
      <c r="AO569" s="209"/>
      <c r="AP569" s="211"/>
      <c r="AQ569" s="184">
        <f>ROUND(AP569*$DS$6,0)</f>
        <v>0</v>
      </c>
      <c r="AR569" s="1045"/>
      <c r="AS569" s="185" t="str">
        <f>IF(AP569&lt;&gt;"",IF(AQ569/$DR$6&lt;=$AR$20,"CUMPLE","RECHAZADO"),"")</f>
        <v/>
      </c>
      <c r="AT569" s="213"/>
      <c r="AU569" s="188">
        <f t="shared" si="3287"/>
        <v>0</v>
      </c>
      <c r="AV569" s="170"/>
      <c r="AW569" s="189">
        <f t="shared" si="3288"/>
        <v>0</v>
      </c>
      <c r="AX569" s="189">
        <f t="shared" si="3289"/>
        <v>0</v>
      </c>
      <c r="AY569" s="189" t="str">
        <f>IF(AV569&lt;&gt;"",IF(AN569="CUMPLE","CUMPLE","NO CUMPLE"),"")</f>
        <v/>
      </c>
      <c r="AZ569" s="155"/>
      <c r="BA569" s="211"/>
      <c r="BB569" s="184">
        <f>ROUND(BA569*$DQ$6,0)</f>
        <v>0</v>
      </c>
      <c r="BC569" s="191">
        <f t="shared" ref="BC569" si="3322">$BC$6</f>
        <v>599037720</v>
      </c>
      <c r="BD569" s="192" t="str">
        <f t="shared" si="3212"/>
        <v/>
      </c>
      <c r="BE569" s="209"/>
      <c r="BF569" s="211"/>
      <c r="BG569" s="184">
        <f>ROUND(BF569*$DR$6,0)</f>
        <v>0</v>
      </c>
      <c r="BH569" s="184">
        <f t="shared" ref="BH569" si="3323">$BH$6</f>
        <v>1500854400</v>
      </c>
      <c r="BI569" s="192" t="str">
        <f t="shared" si="3294"/>
        <v/>
      </c>
      <c r="BJ569" s="209"/>
      <c r="BK569" s="211"/>
      <c r="BL569" s="184">
        <f>ROUND(BK569*$DS$6,0)</f>
        <v>0</v>
      </c>
      <c r="BM569" s="1045"/>
      <c r="BN569" s="185" t="str">
        <f>IF(BK569&lt;&gt;"",IF((BL569/$DR$6)/$DN$6&lt;=$BM$20,"CUMPLE","RECHAZADO"),"")</f>
        <v/>
      </c>
      <c r="BO569" s="214"/>
      <c r="BP569" s="188">
        <f t="shared" si="3296"/>
        <v>0</v>
      </c>
      <c r="BQ569" s="170"/>
      <c r="BR569" s="189">
        <f t="shared" si="3297"/>
        <v>0</v>
      </c>
      <c r="BS569" s="189">
        <f t="shared" si="3298"/>
        <v>0</v>
      </c>
      <c r="BT569" s="189" t="str">
        <f>IF(BQ569&lt;&gt;"",IF(BI569="CUMPLE","CUMPLE","NO CUMPLE"),"")</f>
        <v/>
      </c>
      <c r="BU569" s="155"/>
      <c r="BV569" s="170"/>
      <c r="BW569" s="170"/>
      <c r="BX569" s="194">
        <f t="shared" si="3300"/>
        <v>0</v>
      </c>
      <c r="BY569" s="194" t="str">
        <f>IF(BV569&lt;&gt;"",IF(AND(BV569/$DN$6&lt;=$BY$15,BV569/$DN$6&gt;=$BY$16),"CUMPLE","RECHAZADO"),"")</f>
        <v/>
      </c>
      <c r="BZ569" s="194">
        <f t="shared" si="3301"/>
        <v>0</v>
      </c>
      <c r="CA569" s="194">
        <f t="shared" si="3302"/>
        <v>0</v>
      </c>
      <c r="CB569" s="155"/>
      <c r="CC569" s="170"/>
      <c r="CD569" s="170"/>
      <c r="CE569" s="194">
        <f t="shared" si="3303"/>
        <v>0</v>
      </c>
      <c r="CF569" s="194" t="str">
        <f>IF(CC569&lt;&gt;"",IF(AND(CC569/$DN$6&lt;=$CF$15,CC569/$DS$6&gt;=$CF$16),"CUMPLE","RECHAZADO"),"")</f>
        <v/>
      </c>
      <c r="CG569" s="194">
        <f t="shared" si="3304"/>
        <v>0</v>
      </c>
      <c r="CH569" s="194">
        <f t="shared" si="3305"/>
        <v>0</v>
      </c>
      <c r="CI569" s="215"/>
      <c r="CJ569" s="196" t="str">
        <f t="shared" si="3306"/>
        <v/>
      </c>
      <c r="CK569" s="197">
        <f t="shared" si="3307"/>
        <v>0</v>
      </c>
      <c r="CL569" s="198" t="str">
        <f t="shared" si="3228"/>
        <v/>
      </c>
      <c r="CM569" s="155"/>
      <c r="CN569" s="199" t="str">
        <f t="shared" si="3309"/>
        <v/>
      </c>
      <c r="CO569" s="200">
        <f t="shared" si="3310"/>
        <v>0</v>
      </c>
      <c r="CP569" s="201" t="str">
        <f t="shared" si="3231"/>
        <v/>
      </c>
      <c r="CQ569" s="156"/>
      <c r="CR569" s="202">
        <f t="shared" si="3232"/>
        <v>0</v>
      </c>
      <c r="CS569" s="194">
        <f>(W569*$DP$6)+X569+(AF569*$DQ$6)+(AK569*$DR$6)+(AP569*$DS$6)+AV569+(BA569*$DQ$6)+(BF569*$DR$6)+(BK569*$DS$6)+BQ569+BV569+BW569+CC569+CD569</f>
        <v>0</v>
      </c>
      <c r="CT569" s="201">
        <f t="shared" si="3312"/>
        <v>0</v>
      </c>
      <c r="CU569" s="203"/>
      <c r="CV569" s="201" t="str">
        <f t="shared" si="3234"/>
        <v/>
      </c>
      <c r="DB569" s="204" t="str">
        <f t="shared" si="3235"/>
        <v/>
      </c>
      <c r="DC569" s="206"/>
    </row>
    <row r="570" spans="1:107" hidden="1" x14ac:dyDescent="0.25">
      <c r="A570" s="1046"/>
      <c r="B570" s="870">
        <v>5</v>
      </c>
      <c r="C570" s="1043"/>
      <c r="D570" s="220"/>
      <c r="E570" s="156"/>
      <c r="F570" s="207"/>
      <c r="G570" s="169" t="str">
        <f t="shared" ref="G570" si="3324">IF(F570&lt;&gt;"",IF(F570=$DV$7,"CUMPLE","RECHAZADO"),"")</f>
        <v/>
      </c>
      <c r="H570" s="170"/>
      <c r="I570" s="216"/>
      <c r="J570" s="208"/>
      <c r="K570" s="173">
        <f t="shared" si="3273"/>
        <v>0</v>
      </c>
      <c r="L570" s="174" t="e">
        <f t="shared" si="3274"/>
        <v>#DIV/0!</v>
      </c>
      <c r="M570" s="175" t="e">
        <f t="shared" si="3275"/>
        <v>#DIV/0!</v>
      </c>
      <c r="N570" s="176" t="e">
        <f t="shared" si="3276"/>
        <v>#DIV/0!</v>
      </c>
      <c r="O570" s="177" t="e">
        <f t="shared" si="3277"/>
        <v>#DIV/0!</v>
      </c>
      <c r="P570" s="178" t="str">
        <f>IF(H570&lt;&gt;"",IF(J570=K570,IF(H570="SI",IF(AND(I570&lt;=$DF$7,I570&gt;=($DF$7*0.9)),"CUMPLE","NO CUMPLE"),IF(I570=$DF$7,"CUMPLE","NO CUMPLE")),"NO CUMPLE"),"")</f>
        <v/>
      </c>
      <c r="Q570" s="179">
        <f t="shared" si="3278"/>
        <v>0</v>
      </c>
      <c r="R570" s="180" t="str">
        <f t="shared" si="3237"/>
        <v/>
      </c>
      <c r="S570" s="180" t="str">
        <f t="shared" si="3199"/>
        <v/>
      </c>
      <c r="T570" s="209"/>
      <c r="U570" s="210"/>
      <c r="V570" s="155"/>
      <c r="W570" s="211"/>
      <c r="X570" s="212"/>
      <c r="Y570" s="184">
        <f>ROUND(W570*$DP$7,0)</f>
        <v>0</v>
      </c>
      <c r="Z570" s="184">
        <f t="shared" si="3200"/>
        <v>0</v>
      </c>
      <c r="AA570" s="1045"/>
      <c r="AB570" s="185" t="str">
        <f>IF(W570&lt;&gt;"",IF((Y570/$DP$7)/$DN$7&lt;=$AA$20,"CUMPLE","RECHAZADO"),"")</f>
        <v/>
      </c>
      <c r="AC570" s="186">
        <f t="shared" si="3282"/>
        <v>0</v>
      </c>
      <c r="AD570" s="186">
        <f t="shared" si="3283"/>
        <v>0</v>
      </c>
      <c r="AE570" s="209"/>
      <c r="AF570" s="211"/>
      <c r="AG570" s="184">
        <f>ROUND(AF570*$DQ$7,0)</f>
        <v>0</v>
      </c>
      <c r="AH570" s="1045"/>
      <c r="AI570" s="185" t="str">
        <f>IF(AF570&lt;&gt;"",IF(AG570/$DQ$7&lt;=$AH$20,"CUMPLE","RECHAZADO"),"")</f>
        <v/>
      </c>
      <c r="AJ570" s="209"/>
      <c r="AK570" s="211"/>
      <c r="AL570" s="184">
        <f>ROUND(AK570*$DR$7,0)</f>
        <v>0</v>
      </c>
      <c r="AM570" s="1045"/>
      <c r="AN570" s="185" t="str">
        <f>IF(AK570&lt;&gt;"",IF(AL570/$DR$7&lt;=$AM$20,"CUMPLE","RECHAZADO"),"")</f>
        <v/>
      </c>
      <c r="AO570" s="209"/>
      <c r="AP570" s="211"/>
      <c r="AQ570" s="184">
        <f>ROUND(AP570*$DS$7,0)</f>
        <v>0</v>
      </c>
      <c r="AR570" s="1045"/>
      <c r="AS570" s="185" t="str">
        <f>IF(AP570&lt;&gt;"",IF(AQ570/$DR$7&lt;=$AR$20,"CUMPLE","RECHAZADO"),"")</f>
        <v/>
      </c>
      <c r="AT570" s="213"/>
      <c r="AU570" s="188">
        <f t="shared" si="3287"/>
        <v>0</v>
      </c>
      <c r="AV570" s="170"/>
      <c r="AW570" s="189">
        <f t="shared" si="3288"/>
        <v>0</v>
      </c>
      <c r="AX570" s="189">
        <f t="shared" si="3289"/>
        <v>0</v>
      </c>
      <c r="AY570" s="189" t="str">
        <f>IF(AV570&lt;&gt;"",IF(AI570="CUMPLE",IF(AN570="CUMPLE","CUMPLE","NO CUMPLE"),"NO CUMPLE")," ")</f>
        <v xml:space="preserve"> </v>
      </c>
      <c r="AZ570" s="155"/>
      <c r="BA570" s="211"/>
      <c r="BB570" s="184">
        <f>ROUND(BA570*$DQ$7,0)</f>
        <v>0</v>
      </c>
      <c r="BC570" s="191">
        <f t="shared" ref="BC570" si="3325">$BC$7</f>
        <v>512088380</v>
      </c>
      <c r="BD570" s="192" t="str">
        <f t="shared" si="3212"/>
        <v/>
      </c>
      <c r="BE570" s="209"/>
      <c r="BF570" s="211"/>
      <c r="BG570" s="184">
        <f>ROUND(BF570*$DR$7,0)</f>
        <v>0</v>
      </c>
      <c r="BH570" s="184">
        <f t="shared" ref="BH570" si="3326">$BH$7</f>
        <v>1342093772</v>
      </c>
      <c r="BI570" s="192" t="str">
        <f t="shared" si="3294"/>
        <v/>
      </c>
      <c r="BJ570" s="209"/>
      <c r="BK570" s="211"/>
      <c r="BL570" s="184">
        <f>ROUND(BK570*$DS$7,0)</f>
        <v>0</v>
      </c>
      <c r="BM570" s="1045"/>
      <c r="BN570" s="185" t="str">
        <f>IF(BK570&lt;&gt;"",IF((BL570/$DR$7)/$DN$7&lt;=$BM$20,"CUMPLE","RECHAZADO"),"")</f>
        <v/>
      </c>
      <c r="BO570" s="214"/>
      <c r="BP570" s="188">
        <f t="shared" si="3296"/>
        <v>0</v>
      </c>
      <c r="BQ570" s="170"/>
      <c r="BR570" s="189">
        <f t="shared" si="3297"/>
        <v>0</v>
      </c>
      <c r="BS570" s="189">
        <f t="shared" si="3298"/>
        <v>0</v>
      </c>
      <c r="BT570" s="189" t="str">
        <f>IF(BQ570&lt;&gt;"",IF(BD570="CUMPLE",IF(BI570="CUMPLE","CUMPLE","NO CUMPLE"),"NO CUMPLE")," ")</f>
        <v xml:space="preserve"> </v>
      </c>
      <c r="BU570" s="155"/>
      <c r="BV570" s="170"/>
      <c r="BW570" s="170"/>
      <c r="BX570" s="194">
        <f t="shared" si="3300"/>
        <v>0</v>
      </c>
      <c r="BY570" s="194" t="str">
        <f>IF(BV570&lt;&gt;"",IF(AND(BV570/$DN$7&lt;=$BY$15,BV570/$DN$7&gt;=$BY$16),"CUMPLE","RECHAZADO"),"")</f>
        <v/>
      </c>
      <c r="BZ570" s="194">
        <f t="shared" si="3301"/>
        <v>0</v>
      </c>
      <c r="CA570" s="194">
        <f t="shared" si="3302"/>
        <v>0</v>
      </c>
      <c r="CB570" s="155"/>
      <c r="CC570" s="170"/>
      <c r="CD570" s="170"/>
      <c r="CE570" s="194">
        <f t="shared" si="3303"/>
        <v>0</v>
      </c>
      <c r="CF570" s="194" t="str">
        <f>IF(CC570&lt;&gt;"",IF(AND(CC570/$DN$7&lt;=$CF$15,CC570/$DS$7&gt;=$CF$16),"CUMPLE","RECHAZADO"),"")</f>
        <v/>
      </c>
      <c r="CG570" s="194">
        <f t="shared" si="3304"/>
        <v>0</v>
      </c>
      <c r="CH570" s="194">
        <f t="shared" si="3305"/>
        <v>0</v>
      </c>
      <c r="CI570" s="215"/>
      <c r="CJ570" s="196" t="str">
        <f t="shared" si="3306"/>
        <v/>
      </c>
      <c r="CK570" s="197">
        <f t="shared" si="3307"/>
        <v>0</v>
      </c>
      <c r="CL570" s="198" t="str">
        <f t="shared" si="3228"/>
        <v/>
      </c>
      <c r="CM570" s="155"/>
      <c r="CN570" s="199" t="str">
        <f t="shared" si="3309"/>
        <v/>
      </c>
      <c r="CO570" s="200">
        <f t="shared" si="3310"/>
        <v>0</v>
      </c>
      <c r="CP570" s="201" t="str">
        <f t="shared" si="3231"/>
        <v/>
      </c>
      <c r="CQ570" s="156"/>
      <c r="CR570" s="202">
        <f t="shared" si="3232"/>
        <v>0</v>
      </c>
      <c r="CS570" s="194">
        <f>(W570*$DP$7)+X570+(AF570*$DQ$7)+(AK570*$DR$7)+(AP570*$DS$7)+AV570+(BA570*$DQ$7)+(BF570*$DR$7)+(BK570*$DS$7)+BQ570+BV570+BW570+CC570+CD570</f>
        <v>0</v>
      </c>
      <c r="CT570" s="201">
        <f t="shared" si="3312"/>
        <v>0</v>
      </c>
      <c r="CU570" s="203"/>
      <c r="CV570" s="201" t="str">
        <f t="shared" si="3234"/>
        <v/>
      </c>
      <c r="DB570" s="204" t="str">
        <f t="shared" si="3235"/>
        <v/>
      </c>
      <c r="DC570" s="206"/>
    </row>
    <row r="571" spans="1:107" hidden="1" x14ac:dyDescent="0.25">
      <c r="A571" s="1046"/>
      <c r="B571" s="870">
        <v>6</v>
      </c>
      <c r="C571" s="1043"/>
      <c r="D571" s="220"/>
      <c r="E571" s="156"/>
      <c r="F571" s="207"/>
      <c r="G571" s="169" t="str">
        <f t="shared" ref="G571" si="3327">IF(F571&lt;&gt;"",IF(F571=$DV$8,"CUMPLE","RECHAZADO"),"")</f>
        <v/>
      </c>
      <c r="H571" s="170"/>
      <c r="I571" s="216"/>
      <c r="J571" s="208"/>
      <c r="K571" s="173">
        <f t="shared" si="3273"/>
        <v>0</v>
      </c>
      <c r="L571" s="174" t="e">
        <f t="shared" si="3274"/>
        <v>#DIV/0!</v>
      </c>
      <c r="M571" s="175" t="e">
        <f t="shared" si="3275"/>
        <v>#DIV/0!</v>
      </c>
      <c r="N571" s="176" t="e">
        <f t="shared" si="3276"/>
        <v>#DIV/0!</v>
      </c>
      <c r="O571" s="177" t="e">
        <f t="shared" si="3277"/>
        <v>#DIV/0!</v>
      </c>
      <c r="P571" s="178" t="str">
        <f>IF(H571&lt;&gt;"",IF(J571=K571,IF(H571="SI",IF(AND(I571&lt;=$DF$8,I571&gt;=($DF$8*0.9)),"CUMPLE","NO CUMPLE"),IF(I571=$DF$8,"CUMPLE","NO CUMPLE")),"NO CUMPLE"),"")</f>
        <v/>
      </c>
      <c r="Q571" s="179">
        <f t="shared" si="3278"/>
        <v>0</v>
      </c>
      <c r="R571" s="180" t="str">
        <f t="shared" si="3237"/>
        <v/>
      </c>
      <c r="S571" s="180" t="str">
        <f t="shared" si="3199"/>
        <v/>
      </c>
      <c r="T571" s="209"/>
      <c r="U571" s="210"/>
      <c r="V571" s="155"/>
      <c r="W571" s="211"/>
      <c r="X571" s="212"/>
      <c r="Y571" s="184">
        <f>ROUND(W571*$DP$8,0)</f>
        <v>0</v>
      </c>
      <c r="Z571" s="184">
        <f t="shared" si="3200"/>
        <v>0</v>
      </c>
      <c r="AA571" s="1045"/>
      <c r="AB571" s="185" t="str">
        <f>IF(W571&lt;&gt;"",IF((Y571/$DP$8)/$DN$8&lt;=$AA$20,"CUMPLE","RECHAZADO"),"")</f>
        <v/>
      </c>
      <c r="AC571" s="186">
        <f t="shared" si="3282"/>
        <v>0</v>
      </c>
      <c r="AD571" s="186">
        <f t="shared" si="3283"/>
        <v>0</v>
      </c>
      <c r="AE571" s="209"/>
      <c r="AF571" s="211"/>
      <c r="AG571" s="184">
        <f>ROUND(AF571*$DQ$8,0)</f>
        <v>0</v>
      </c>
      <c r="AH571" s="1045"/>
      <c r="AI571" s="185" t="str">
        <f>IF(AF571&lt;&gt;"",IF(AG571/$DQ$8&lt;=$AH$20,"CUMPLE","RECHAZADO"),"")</f>
        <v/>
      </c>
      <c r="AJ571" s="209"/>
      <c r="AK571" s="211"/>
      <c r="AL571" s="184">
        <f>ROUND(AK571*$DR$8,0)</f>
        <v>0</v>
      </c>
      <c r="AM571" s="1045"/>
      <c r="AN571" s="185" t="str">
        <f>IF(AK571&lt;&gt;"",IF(AL571/$DR$8&lt;=$AM$20,"CUMPLE","RECHAZADO"),"")</f>
        <v/>
      </c>
      <c r="AO571" s="209"/>
      <c r="AP571" s="211"/>
      <c r="AQ571" s="184">
        <f>ROUND(AP571*$DS$8,0)</f>
        <v>0</v>
      </c>
      <c r="AR571" s="1045"/>
      <c r="AS571" s="185" t="str">
        <f>IF(AP571&lt;&gt;"",IF(AQ571/$DR$8&lt;=$AR$20,"CUMPLE","RECHAZADO"),"")</f>
        <v/>
      </c>
      <c r="AT571" s="213"/>
      <c r="AU571" s="188">
        <f t="shared" si="3287"/>
        <v>0</v>
      </c>
      <c r="AV571" s="170"/>
      <c r="AW571" s="189">
        <f t="shared" si="3288"/>
        <v>0</v>
      </c>
      <c r="AX571" s="189">
        <f t="shared" si="3289"/>
        <v>0</v>
      </c>
      <c r="AY571" s="189" t="str">
        <f>IF(AV571&lt;&gt;"",IF(AN571="CUMPLE","CUMPLE","NO CUMPLE"),"")</f>
        <v/>
      </c>
      <c r="AZ571" s="155"/>
      <c r="BA571" s="211"/>
      <c r="BB571" s="184">
        <f>ROUND(BA571*$DQ$8,0)</f>
        <v>0</v>
      </c>
      <c r="BC571" s="191">
        <f t="shared" ref="BC571" si="3328">$BC$8</f>
        <v>282572794</v>
      </c>
      <c r="BD571" s="192" t="str">
        <f t="shared" si="3212"/>
        <v/>
      </c>
      <c r="BE571" s="209"/>
      <c r="BF571" s="211"/>
      <c r="BG571" s="184">
        <f>ROUND(BF571*$DR$8,0)</f>
        <v>0</v>
      </c>
      <c r="BH571" s="184">
        <f t="shared" ref="BH571" si="3329">$BH$8</f>
        <v>1099881666</v>
      </c>
      <c r="BI571" s="192" t="str">
        <f t="shared" si="3294"/>
        <v/>
      </c>
      <c r="BJ571" s="209"/>
      <c r="BK571" s="211"/>
      <c r="BL571" s="184">
        <f>ROUND(BK571*$DS$8,0)</f>
        <v>0</v>
      </c>
      <c r="BM571" s="1045"/>
      <c r="BN571" s="185" t="str">
        <f>IF(BK571&lt;&gt;"",IF((BL571/$DR$8)/$DN$8&lt;=$BM$20,"CUMPLE","RECHAZADO"),"")</f>
        <v/>
      </c>
      <c r="BO571" s="214"/>
      <c r="BP571" s="188">
        <f t="shared" si="3296"/>
        <v>0</v>
      </c>
      <c r="BQ571" s="170"/>
      <c r="BR571" s="189">
        <f t="shared" si="3297"/>
        <v>0</v>
      </c>
      <c r="BS571" s="189">
        <f t="shared" si="3298"/>
        <v>0</v>
      </c>
      <c r="BT571" s="189" t="str">
        <f>IF(BQ571&lt;&gt;"",IF(BI571="CUMPLE","CUMPLE","NO CUMPLE"),"")</f>
        <v/>
      </c>
      <c r="BU571" s="155"/>
      <c r="BV571" s="170"/>
      <c r="BW571" s="170"/>
      <c r="BX571" s="194">
        <f t="shared" si="3300"/>
        <v>0</v>
      </c>
      <c r="BY571" s="194" t="str">
        <f>IF(BV571&lt;&gt;"",IF(AND(BV571/$DN$8&lt;=$BY$15,BV571/$DN$8&gt;=$BY$16),"CUMPLE","RECHAZADO"),"")</f>
        <v/>
      </c>
      <c r="BZ571" s="194">
        <f t="shared" si="3301"/>
        <v>0</v>
      </c>
      <c r="CA571" s="194">
        <f t="shared" si="3302"/>
        <v>0</v>
      </c>
      <c r="CB571" s="155"/>
      <c r="CC571" s="170"/>
      <c r="CD571" s="170"/>
      <c r="CE571" s="194">
        <f t="shared" si="3303"/>
        <v>0</v>
      </c>
      <c r="CF571" s="194" t="str">
        <f>IF(CC571&lt;&gt;"",IF(AND(CC571/$DN$8&lt;=$CF$15,CC571/$DS$8&gt;=$CF$16),"CUMPLE","RECHAZADO"),"")</f>
        <v/>
      </c>
      <c r="CG571" s="194">
        <f t="shared" si="3304"/>
        <v>0</v>
      </c>
      <c r="CH571" s="194">
        <f t="shared" si="3305"/>
        <v>0</v>
      </c>
      <c r="CI571" s="215"/>
      <c r="CJ571" s="196" t="str">
        <f t="shared" si="3306"/>
        <v/>
      </c>
      <c r="CK571" s="197">
        <f t="shared" si="3307"/>
        <v>0</v>
      </c>
      <c r="CL571" s="198" t="str">
        <f t="shared" si="3228"/>
        <v/>
      </c>
      <c r="CM571" s="155"/>
      <c r="CN571" s="199" t="str">
        <f t="shared" si="3309"/>
        <v/>
      </c>
      <c r="CO571" s="200">
        <f t="shared" si="3310"/>
        <v>0</v>
      </c>
      <c r="CP571" s="201" t="str">
        <f t="shared" si="3231"/>
        <v/>
      </c>
      <c r="CQ571" s="156"/>
      <c r="CR571" s="202">
        <f t="shared" si="3232"/>
        <v>0</v>
      </c>
      <c r="CS571" s="194">
        <f>(W571*$DP$8)+X571+(AF571*$DQ$8)+(AK571*$DR$8)+(AP571*$DS$8)+AV571+(BA571*$DQ$8)+(BF571*$DR$8)+(BK571*$DS$8)+BQ571+BV571+BW571+CC571+CD571</f>
        <v>0</v>
      </c>
      <c r="CT571" s="201">
        <f t="shared" si="3312"/>
        <v>0</v>
      </c>
      <c r="CU571" s="203"/>
      <c r="CV571" s="201" t="str">
        <f t="shared" si="3234"/>
        <v/>
      </c>
      <c r="DB571" s="204" t="str">
        <f t="shared" si="3235"/>
        <v/>
      </c>
      <c r="DC571" s="36"/>
    </row>
    <row r="572" spans="1:107" hidden="1" x14ac:dyDescent="0.25">
      <c r="A572" s="1042"/>
      <c r="B572" s="750">
        <v>7</v>
      </c>
      <c r="C572" s="1043"/>
      <c r="D572" s="220"/>
      <c r="E572" s="156"/>
      <c r="F572" s="751"/>
      <c r="G572" s="752" t="str">
        <f t="shared" ref="G572" si="3330">IF(F572&lt;&gt;"",IF(F572=$DV$9,"CUMPLE","RECHAZADO"),"")</f>
        <v/>
      </c>
      <c r="H572" s="753"/>
      <c r="I572" s="754"/>
      <c r="J572" s="784"/>
      <c r="K572" s="756">
        <f t="shared" si="3273"/>
        <v>0</v>
      </c>
      <c r="L572" s="174" t="e">
        <f t="shared" si="3274"/>
        <v>#DIV/0!</v>
      </c>
      <c r="M572" s="175" t="e">
        <f t="shared" si="3275"/>
        <v>#DIV/0!</v>
      </c>
      <c r="N572" s="176" t="e">
        <f t="shared" si="3276"/>
        <v>#DIV/0!</v>
      </c>
      <c r="O572" s="177" t="e">
        <f t="shared" si="3277"/>
        <v>#DIV/0!</v>
      </c>
      <c r="P572" s="757" t="str">
        <f>IF(H572&lt;&gt;"",IF(J572=K572,IF(H572="SI",IF(AND(I572&lt;=$DF$9,I572&gt;=($DF$9*0.9)),"CUMPLE","NO CUMPLE"),IF(I572=$DF$9,"CUMPLE","NO CUMPLE")),"NO CUMPLE"),"")</f>
        <v/>
      </c>
      <c r="Q572" s="179">
        <f t="shared" si="3278"/>
        <v>0</v>
      </c>
      <c r="R572" s="758" t="str">
        <f t="shared" si="3237"/>
        <v/>
      </c>
      <c r="S572" s="758" t="str">
        <f t="shared" si="3199"/>
        <v/>
      </c>
      <c r="T572" s="759"/>
      <c r="U572" s="760"/>
      <c r="V572" s="155"/>
      <c r="W572" s="761"/>
      <c r="X572" s="762"/>
      <c r="Y572" s="763">
        <f>ROUND(W572*$DP$9,0)</f>
        <v>0</v>
      </c>
      <c r="Z572" s="763">
        <f t="shared" si="3200"/>
        <v>0</v>
      </c>
      <c r="AA572" s="1045"/>
      <c r="AB572" s="764" t="str">
        <f>IF(W572&lt;&gt;"",IF((Y572/$DP$9)/$DN$9&lt;=$AA$20,"CUMPLE","RECHAZADO"),"")</f>
        <v/>
      </c>
      <c r="AC572" s="765">
        <f t="shared" si="3282"/>
        <v>0</v>
      </c>
      <c r="AD572" s="765">
        <f t="shared" si="3283"/>
        <v>0</v>
      </c>
      <c r="AE572" s="759"/>
      <c r="AF572" s="761"/>
      <c r="AG572" s="763">
        <f>ROUND(AF572*$DQ$9,0)</f>
        <v>0</v>
      </c>
      <c r="AH572" s="1045"/>
      <c r="AI572" s="764" t="str">
        <f>IF(AF572&lt;&gt;"",IF(AG572/$DQ$9&lt;=$AH$20,"CUMPLE","RECHAZADO"),"")</f>
        <v/>
      </c>
      <c r="AJ572" s="759"/>
      <c r="AK572" s="761"/>
      <c r="AL572" s="763">
        <f>ROUND(AK572*$DR$9,0)</f>
        <v>0</v>
      </c>
      <c r="AM572" s="1045"/>
      <c r="AN572" s="764" t="str">
        <f>IF(AK572&lt;&gt;"",IF(AL572/$DR$9&lt;=$AM$20,"CUMPLE","RECHAZADO"),"")</f>
        <v/>
      </c>
      <c r="AO572" s="759"/>
      <c r="AP572" s="761"/>
      <c r="AQ572" s="763">
        <f>ROUND(AP572*$DS$9,0)</f>
        <v>0</v>
      </c>
      <c r="AR572" s="1045"/>
      <c r="AS572" s="764" t="str">
        <f>IF(AP572&lt;&gt;"",IF(AQ572/$DR$9&lt;=$AR$20,"CUMPLE","RECHAZADO"),"")</f>
        <v/>
      </c>
      <c r="AT572" s="766"/>
      <c r="AU572" s="767">
        <f t="shared" si="3287"/>
        <v>0</v>
      </c>
      <c r="AV572" s="753"/>
      <c r="AW572" s="768">
        <f t="shared" si="3288"/>
        <v>0</v>
      </c>
      <c r="AX572" s="768">
        <f t="shared" si="3289"/>
        <v>0</v>
      </c>
      <c r="AY572" s="768" t="str">
        <f t="shared" ref="AY572:AY576" si="3331">IF(AV572&lt;&gt;"",IF(AI572="CUMPLE",IF(AN572="CUMPLE","CUMPLE","NO CUMPLE"),"NO CUMPLE")," ")</f>
        <v xml:space="preserve"> </v>
      </c>
      <c r="AZ572" s="155"/>
      <c r="BA572" s="761"/>
      <c r="BB572" s="763">
        <f>ROUND(BA572*$DQ$9,0)</f>
        <v>0</v>
      </c>
      <c r="BC572" s="770">
        <f t="shared" ref="BC572" si="3332">$BC$9</f>
        <v>498219200</v>
      </c>
      <c r="BD572" s="164" t="str">
        <f t="shared" si="3212"/>
        <v/>
      </c>
      <c r="BE572" s="759"/>
      <c r="BF572" s="761"/>
      <c r="BG572" s="763">
        <f>ROUND(BF572*$DR$9,0)</f>
        <v>0</v>
      </c>
      <c r="BH572" s="763">
        <f t="shared" ref="BH572" si="3333">$BH$9</f>
        <v>1243383400</v>
      </c>
      <c r="BI572" s="164" t="str">
        <f t="shared" si="3294"/>
        <v/>
      </c>
      <c r="BJ572" s="759"/>
      <c r="BK572" s="761"/>
      <c r="BL572" s="763">
        <f>ROUND(BK572*$DS$9,0)</f>
        <v>0</v>
      </c>
      <c r="BM572" s="1045"/>
      <c r="BN572" s="764" t="str">
        <f>IF(BK572&lt;&gt;"",IF((BL572/$DR$9)/$DN$9&lt;=$BM$20,"CUMPLE","RECHAZADO"),"")</f>
        <v/>
      </c>
      <c r="BO572" s="771"/>
      <c r="BP572" s="767">
        <f t="shared" si="3296"/>
        <v>0</v>
      </c>
      <c r="BQ572" s="753"/>
      <c r="BR572" s="768">
        <f t="shared" si="3297"/>
        <v>0</v>
      </c>
      <c r="BS572" s="768">
        <f t="shared" si="3298"/>
        <v>0</v>
      </c>
      <c r="BT572" s="768" t="str">
        <f t="shared" ref="BT572:BT576" si="3334">IF(BQ572&lt;&gt;"",IF(BD572="CUMPLE",IF(BI572="CUMPLE","CUMPLE","NO CUMPLE"),"NO CUMPLE")," ")</f>
        <v xml:space="preserve"> </v>
      </c>
      <c r="BU572" s="155"/>
      <c r="BV572" s="753"/>
      <c r="BW572" s="753"/>
      <c r="BX572" s="772">
        <f t="shared" si="3300"/>
        <v>0</v>
      </c>
      <c r="BY572" s="772" t="str">
        <f>IF(BV572&lt;&gt;"",IF(AND(BV572/$DN$9&lt;=$BY$15,BV572/$DN$9&gt;=$BY$16),"CUMPLE","RECHAZADO"),"")</f>
        <v/>
      </c>
      <c r="BZ572" s="772">
        <f t="shared" si="3301"/>
        <v>0</v>
      </c>
      <c r="CA572" s="772">
        <f t="shared" si="3302"/>
        <v>0</v>
      </c>
      <c r="CB572" s="155"/>
      <c r="CC572" s="753"/>
      <c r="CD572" s="753"/>
      <c r="CE572" s="772">
        <f t="shared" si="3303"/>
        <v>0</v>
      </c>
      <c r="CF572" s="772" t="str">
        <f>IF(CC572&lt;&gt;"",IF(AND(CC572/$DN$9&lt;=$CF$15,CC572/$DS$9&gt;=$CF$16),"CUMPLE","RECHAZADO"),"")</f>
        <v/>
      </c>
      <c r="CG572" s="772">
        <f t="shared" si="3304"/>
        <v>0</v>
      </c>
      <c r="CH572" s="772">
        <f t="shared" si="3305"/>
        <v>0</v>
      </c>
      <c r="CI572" s="773"/>
      <c r="CJ572" s="774" t="str">
        <f t="shared" si="3306"/>
        <v/>
      </c>
      <c r="CK572" s="775">
        <f t="shared" si="3307"/>
        <v>0</v>
      </c>
      <c r="CL572" s="776" t="str">
        <f t="shared" si="3228"/>
        <v/>
      </c>
      <c r="CM572" s="155"/>
      <c r="CN572" s="777" t="str">
        <f t="shared" si="3309"/>
        <v/>
      </c>
      <c r="CO572" s="778">
        <f t="shared" si="3310"/>
        <v>0</v>
      </c>
      <c r="CP572" s="779" t="str">
        <f t="shared" si="3231"/>
        <v/>
      </c>
      <c r="CQ572" s="156"/>
      <c r="CR572" s="780">
        <f t="shared" si="3232"/>
        <v>0</v>
      </c>
      <c r="CS572" s="772">
        <f>(W572*$DP$9)+X572+(AF572*$DQ$9)+(AK572*$DR$9)+(AP572*$DS$9)+AV572+(BA572*$DQ$9)+(BF572*$DR$9)+(BK572*$DS$9)+BQ572+BV572+BW572+CC572+CD572</f>
        <v>0</v>
      </c>
      <c r="CT572" s="779">
        <f t="shared" si="3312"/>
        <v>0</v>
      </c>
      <c r="CU572" s="781"/>
      <c r="CV572" s="779" t="str">
        <f t="shared" si="3234"/>
        <v/>
      </c>
      <c r="DB572" s="782" t="str">
        <f t="shared" si="3235"/>
        <v/>
      </c>
      <c r="DC572" s="783"/>
    </row>
    <row r="573" spans="1:107" x14ac:dyDescent="0.25">
      <c r="A573" s="1039"/>
      <c r="B573" s="870">
        <v>8</v>
      </c>
      <c r="C573" s="1039"/>
      <c r="D573" s="726"/>
      <c r="E573" s="871"/>
      <c r="F573" s="872">
        <v>19803878581</v>
      </c>
      <c r="G573" s="873" t="str">
        <f t="shared" ref="G573" si="3335">IF(F573&lt;&gt;"",IF(F573=$DV$10,"CUMPLE","RECHAZADO"),"")</f>
        <v>CUMPLE</v>
      </c>
      <c r="H573" s="874" t="s">
        <v>1538</v>
      </c>
      <c r="I573" s="880">
        <v>17651295988</v>
      </c>
      <c r="J573" s="208">
        <v>335374624</v>
      </c>
      <c r="K573" s="173">
        <f t="shared" si="3273"/>
        <v>335374624</v>
      </c>
      <c r="L573" s="724" t="e">
        <f t="shared" si="3274"/>
        <v>#DIV/0!</v>
      </c>
      <c r="M573" s="175" t="e">
        <f t="shared" si="3275"/>
        <v>#DIV/0!</v>
      </c>
      <c r="N573" s="176" t="e">
        <f t="shared" si="3276"/>
        <v>#DIV/0!</v>
      </c>
      <c r="O573" s="177" t="e">
        <f t="shared" si="3277"/>
        <v>#DIV/0!</v>
      </c>
      <c r="P573" s="178" t="str">
        <f>IF(H573&lt;&gt;"",IF(J573=K573,IF(H573="SI",IF(AND(I573&lt;=$DF$10,I573&gt;=($DF$10*0.9)),"CUMPLE","NO CUMPLE"),IF(I573=$DF$10,"CUMPLE","NO CUMPLE")),"NO CUMPLE"),"")</f>
        <v>CUMPLE</v>
      </c>
      <c r="Q573" s="725">
        <f t="shared" si="3278"/>
        <v>0</v>
      </c>
      <c r="R573" s="180">
        <f t="shared" si="3237"/>
        <v>17986670612</v>
      </c>
      <c r="S573" s="180">
        <f t="shared" si="3199"/>
        <v>17651295988</v>
      </c>
      <c r="T573" s="209"/>
      <c r="U573" s="209"/>
      <c r="V573" s="871"/>
      <c r="W573" s="874">
        <v>1360752</v>
      </c>
      <c r="X573" s="876">
        <v>1680528</v>
      </c>
      <c r="Y573" s="184">
        <f>ROUND(W573*$DP$10,0)</f>
        <v>88448880</v>
      </c>
      <c r="Z573" s="184">
        <f t="shared" si="3200"/>
        <v>1680529</v>
      </c>
      <c r="AA573" s="1044"/>
      <c r="AB573" s="185" t="str">
        <f>IF(W573&lt;&gt;"",IF((Y573/$DP$10)/$DN$10&lt;=$AA$20,"CUMPLE","RECHAZADO"),"")</f>
        <v>CUMPLE</v>
      </c>
      <c r="AC573" s="186">
        <f t="shared" si="3282"/>
        <v>90129409</v>
      </c>
      <c r="AD573" s="186">
        <f t="shared" si="3283"/>
        <v>88448880</v>
      </c>
      <c r="AE573" s="209"/>
      <c r="AF573" s="874">
        <v>203638</v>
      </c>
      <c r="AG573" s="184">
        <f>ROUND(AF573*$DQ$10,0)</f>
        <v>2647294</v>
      </c>
      <c r="AH573" s="1044"/>
      <c r="AI573" s="185" t="str">
        <f>IF(AF573&lt;&gt;"",IF(AG573/$DQ$10&lt;=$AH$20,"CUMPLE","RECHAZADO"),"")</f>
        <v>CUMPLE</v>
      </c>
      <c r="AJ573" s="209"/>
      <c r="AK573" s="874">
        <v>162534</v>
      </c>
      <c r="AL573" s="184">
        <f>ROUND(AK573*$DR$10,0)</f>
        <v>10564710</v>
      </c>
      <c r="AM573" s="1044"/>
      <c r="AN573" s="185" t="str">
        <f>IF(AK573&lt;&gt;"",IF(AL573/$DR$10&lt;=$AM$20,"CUMPLE","RECHAZADO"),"")</f>
        <v>CUMPLE</v>
      </c>
      <c r="AO573" s="209"/>
      <c r="AP573" s="874"/>
      <c r="AQ573" s="184">
        <f>ROUND(AP573*$DS$10,0)</f>
        <v>0</v>
      </c>
      <c r="AR573" s="1044"/>
      <c r="AS573" s="185" t="str">
        <f>IF(AP573&lt;&gt;"",IF(AQ573/$DR$10&lt;=$AR$20,"CUMPLE","RECHAZADO"),"")</f>
        <v/>
      </c>
      <c r="AT573" s="185"/>
      <c r="AU573" s="194">
        <f t="shared" si="3287"/>
        <v>13212004</v>
      </c>
      <c r="AV573" s="874">
        <v>2510281</v>
      </c>
      <c r="AW573" s="877">
        <f t="shared" si="3288"/>
        <v>2510281</v>
      </c>
      <c r="AX573" s="877">
        <f t="shared" si="3289"/>
        <v>15722285</v>
      </c>
      <c r="AY573" s="877" t="str">
        <f t="shared" si="3331"/>
        <v>CUMPLE</v>
      </c>
      <c r="AZ573" s="871"/>
      <c r="BA573" s="874">
        <v>11426472</v>
      </c>
      <c r="BB573" s="184">
        <f>ROUND(BA573*$DQ$10,0)</f>
        <v>148544136</v>
      </c>
      <c r="BC573" s="184">
        <f t="shared" ref="BC573" si="3336">$BC$10</f>
        <v>220195976</v>
      </c>
      <c r="BD573" s="185" t="str">
        <f t="shared" si="3212"/>
        <v>CUMPLE</v>
      </c>
      <c r="BE573" s="209"/>
      <c r="BF573" s="874">
        <v>10717899</v>
      </c>
      <c r="BG573" s="184">
        <f>ROUND(BF573*$DR$10,0)</f>
        <v>696663435</v>
      </c>
      <c r="BH573" s="184">
        <f t="shared" ref="BH573" si="3337">$BH$10</f>
        <v>1034415590</v>
      </c>
      <c r="BI573" s="185" t="str">
        <f t="shared" si="3294"/>
        <v>CUMPLE</v>
      </c>
      <c r="BJ573" s="209"/>
      <c r="BK573" s="874"/>
      <c r="BL573" s="184">
        <f>ROUND(BK573*$DS$10,0)</f>
        <v>0</v>
      </c>
      <c r="BM573" s="1044"/>
      <c r="BN573" s="185" t="str">
        <f>IF(BK573&lt;&gt;"",IF((BL573/$DR$10)/$DN$10&lt;=$BM$20,"CUMPLE","RECHAZADO"),"")</f>
        <v/>
      </c>
      <c r="BO573" s="878"/>
      <c r="BP573" s="194">
        <f t="shared" si="3296"/>
        <v>845207571</v>
      </c>
      <c r="BQ573" s="874">
        <v>160589444</v>
      </c>
      <c r="BR573" s="877">
        <f t="shared" si="3297"/>
        <v>160589438</v>
      </c>
      <c r="BS573" s="877">
        <f t="shared" si="3298"/>
        <v>1005797009</v>
      </c>
      <c r="BT573" s="877" t="str">
        <f t="shared" si="3334"/>
        <v>CUMPLE</v>
      </c>
      <c r="BU573" s="871"/>
      <c r="BV573" s="874">
        <v>121131636</v>
      </c>
      <c r="BW573" s="874">
        <v>2301501</v>
      </c>
      <c r="BX573" s="194">
        <f t="shared" si="3300"/>
        <v>2301501</v>
      </c>
      <c r="BY573" s="194" t="str">
        <f>IF(BV573&lt;&gt;"",IF(AND(BV573/$DN$10&lt;=$BY$15,BV573/$DN$10&gt;=$BY$16),"CUMPLE","RECHAZADO"),"")</f>
        <v>CUMPLE</v>
      </c>
      <c r="BZ573" s="194">
        <f t="shared" si="3301"/>
        <v>121131636</v>
      </c>
      <c r="CA573" s="194">
        <f t="shared" si="3302"/>
        <v>123433137</v>
      </c>
      <c r="CB573" s="871"/>
      <c r="CC573" s="874"/>
      <c r="CD573" s="874"/>
      <c r="CE573" s="194">
        <f t="shared" si="3303"/>
        <v>0</v>
      </c>
      <c r="CF573" s="194" t="str">
        <f>IF(CC573&lt;&gt;"",IF(AND(CC573/$DN$10&lt;=$CF$15,CC573/$DS$10&gt;=$CF$16),"CUMPLE","RECHAZADO"),"")</f>
        <v/>
      </c>
      <c r="CG573" s="194">
        <f t="shared" si="3304"/>
        <v>0</v>
      </c>
      <c r="CH573" s="194">
        <f t="shared" si="3305"/>
        <v>0</v>
      </c>
      <c r="CI573" s="194"/>
      <c r="CJ573" s="232">
        <f t="shared" si="3306"/>
        <v>17986670612</v>
      </c>
      <c r="CK573" s="197">
        <f t="shared" si="3307"/>
        <v>1235081840</v>
      </c>
      <c r="CL573" s="232">
        <f t="shared" si="3228"/>
        <v>19221752452</v>
      </c>
      <c r="CM573" s="871"/>
      <c r="CN573" s="200">
        <f t="shared" si="3309"/>
        <v>17651295988</v>
      </c>
      <c r="CO573" s="200">
        <f t="shared" si="3310"/>
        <v>1068000091</v>
      </c>
      <c r="CP573" s="200">
        <f t="shared" si="3231"/>
        <v>18719296079</v>
      </c>
      <c r="CQ573" s="871"/>
      <c r="CR573" s="194">
        <f t="shared" si="3232"/>
        <v>17986670612</v>
      </c>
      <c r="CS573" s="194">
        <f>(W573*$DP$10)+X573+(AF573*$DQ$10)+(AK573*$DR$10)+(AP573*$DS$10)+AV573+(BA573*$DQ$10)+(BF573*$DR$10)+(BK573*$DS$10)+BQ573+BV573+BW573+CC573+CD573</f>
        <v>1235081845</v>
      </c>
      <c r="CT573" s="200">
        <f t="shared" si="3312"/>
        <v>19221752457</v>
      </c>
      <c r="CU573" s="874">
        <v>19221752457</v>
      </c>
      <c r="CV573" s="200" t="str">
        <f t="shared" si="3234"/>
        <v>OK</v>
      </c>
      <c r="CW573" s="136"/>
      <c r="DB573" s="879" t="str">
        <f t="shared" si="3235"/>
        <v>HABILITADO</v>
      </c>
      <c r="DC573" s="487"/>
    </row>
    <row r="574" spans="1:107" x14ac:dyDescent="0.25">
      <c r="A574" s="1039"/>
      <c r="B574" s="870">
        <v>9</v>
      </c>
      <c r="C574" s="1039"/>
      <c r="D574" s="726"/>
      <c r="E574" s="871"/>
      <c r="F574" s="872">
        <v>24629524096</v>
      </c>
      <c r="G574" s="873" t="str">
        <f t="shared" ref="G574" si="3338">IF(F574&lt;&gt;"",IF(F574=$DV$11,"CUMPLE","RECHAZADO"),"")</f>
        <v>CUMPLE</v>
      </c>
      <c r="H574" s="874" t="s">
        <v>1538</v>
      </c>
      <c r="I574" s="880">
        <v>22078275005</v>
      </c>
      <c r="J574" s="208">
        <v>419487225</v>
      </c>
      <c r="K574" s="173">
        <f t="shared" si="3273"/>
        <v>419487225</v>
      </c>
      <c r="L574" s="724" t="e">
        <f t="shared" si="3274"/>
        <v>#DIV/0!</v>
      </c>
      <c r="M574" s="175" t="e">
        <f t="shared" si="3275"/>
        <v>#DIV/0!</v>
      </c>
      <c r="N574" s="176" t="e">
        <f t="shared" si="3276"/>
        <v>#DIV/0!</v>
      </c>
      <c r="O574" s="177" t="e">
        <f t="shared" si="3277"/>
        <v>#DIV/0!</v>
      </c>
      <c r="P574" s="178" t="str">
        <f>IF(H574&lt;&gt;"",IF(J574=K574,IF(H574="SI",IF(AND(I574&lt;=$DF$11,I574&gt;=($DF$11*0.9)),"CUMPLE","NO CUMPLE"),IF(I574=$DF$11,"CUMPLE","NO CUMPLE")),"NO CUMPLE"),"")</f>
        <v>CUMPLE</v>
      </c>
      <c r="Q574" s="725">
        <f t="shared" si="3278"/>
        <v>0</v>
      </c>
      <c r="R574" s="180">
        <f t="shared" si="3237"/>
        <v>22497762230</v>
      </c>
      <c r="S574" s="180">
        <f t="shared" si="3199"/>
        <v>22078275005</v>
      </c>
      <c r="T574" s="209"/>
      <c r="U574" s="209"/>
      <c r="V574" s="871"/>
      <c r="W574" s="874">
        <v>1406527</v>
      </c>
      <c r="X574" s="876">
        <v>1977577</v>
      </c>
      <c r="Y574" s="184">
        <f>ROUND(W574*$DP$11,0)</f>
        <v>104082998</v>
      </c>
      <c r="Z574" s="184">
        <f t="shared" si="3200"/>
        <v>1977577</v>
      </c>
      <c r="AA574" s="1044"/>
      <c r="AB574" s="185" t="str">
        <f>IF(W574&lt;&gt;"",IF((Y574/$DP$11)/$DN$11&lt;=$AA$20,"CUMPLE","RECHAZADO"),"")</f>
        <v>CUMPLE</v>
      </c>
      <c r="AC574" s="186">
        <f t="shared" si="3282"/>
        <v>106060575</v>
      </c>
      <c r="AD574" s="186">
        <f t="shared" si="3283"/>
        <v>104082998</v>
      </c>
      <c r="AE574" s="209"/>
      <c r="AF574" s="874">
        <v>209102</v>
      </c>
      <c r="AG574" s="184">
        <f>ROUND(AF574*$DQ$11,0)</f>
        <v>4182040</v>
      </c>
      <c r="AH574" s="1044"/>
      <c r="AI574" s="185" t="str">
        <f>IF(AF574&lt;&gt;"",IF(AG574/$DQ$11&lt;=$AH$20,"CUMPLE","RECHAZADO"),"")</f>
        <v>CUMPLE</v>
      </c>
      <c r="AJ574" s="209"/>
      <c r="AK574" s="874">
        <v>166894</v>
      </c>
      <c r="AL574" s="184">
        <f>ROUND(AK574*$DR$11,0)</f>
        <v>12350156</v>
      </c>
      <c r="AM574" s="1044"/>
      <c r="AN574" s="185" t="str">
        <f>IF(AK574&lt;&gt;"",IF(AL574/$DR$11&lt;=$AM$20,"CUMPLE","RECHAZADO"),"")</f>
        <v>CUMPLE</v>
      </c>
      <c r="AO574" s="209"/>
      <c r="AP574" s="874"/>
      <c r="AQ574" s="184">
        <f>ROUND(AP574*$DS$11,0)</f>
        <v>0</v>
      </c>
      <c r="AR574" s="1044"/>
      <c r="AS574" s="185" t="str">
        <f>IF(AP574&lt;&gt;"",IF(AQ574/$DR$11&lt;=$AR$20,"CUMPLE","RECHAZADO"),"")</f>
        <v/>
      </c>
      <c r="AT574" s="185"/>
      <c r="AU574" s="194">
        <f t="shared" si="3287"/>
        <v>16532196</v>
      </c>
      <c r="AV574" s="874">
        <v>3141117</v>
      </c>
      <c r="AW574" s="877">
        <f t="shared" si="3288"/>
        <v>3141117</v>
      </c>
      <c r="AX574" s="877">
        <f t="shared" si="3289"/>
        <v>19673313</v>
      </c>
      <c r="AY574" s="877" t="str">
        <f t="shared" si="3331"/>
        <v>CUMPLE</v>
      </c>
      <c r="AZ574" s="871"/>
      <c r="BA574" s="874">
        <v>11581387</v>
      </c>
      <c r="BB574" s="184">
        <f>ROUND(BA574*$DQ$11,0)</f>
        <v>231627740</v>
      </c>
      <c r="BC574" s="184">
        <f t="shared" ref="BC574" si="3339">$BC$11</f>
        <v>334384100</v>
      </c>
      <c r="BD574" s="185" t="str">
        <f t="shared" si="3212"/>
        <v>CUMPLE</v>
      </c>
      <c r="BE574" s="209"/>
      <c r="BF574" s="874">
        <v>10881194</v>
      </c>
      <c r="BG574" s="184">
        <f>ROUND(BF574*$DR$11,0)</f>
        <v>805208356</v>
      </c>
      <c r="BH574" s="184">
        <f t="shared" ref="BH574" si="3340">$BH$11</f>
        <v>1162419824</v>
      </c>
      <c r="BI574" s="185" t="str">
        <f t="shared" si="3294"/>
        <v>CUMPLE</v>
      </c>
      <c r="BJ574" s="209"/>
      <c r="BK574" s="874"/>
      <c r="BL574" s="184">
        <f>ROUND(BK574*$DS$11,0)</f>
        <v>0</v>
      </c>
      <c r="BM574" s="1044"/>
      <c r="BN574" s="185" t="str">
        <f>IF(BK574&lt;&gt;"",IF((BL574/$DR$11)/$DN$11&lt;=$BM$20,"CUMPLE","RECHAZADO"),"")</f>
        <v/>
      </c>
      <c r="BO574" s="878"/>
      <c r="BP574" s="194">
        <f t="shared" si="3296"/>
        <v>1036836096</v>
      </c>
      <c r="BQ574" s="874">
        <v>196998858</v>
      </c>
      <c r="BR574" s="877">
        <f t="shared" si="3297"/>
        <v>196998858</v>
      </c>
      <c r="BS574" s="877">
        <f t="shared" si="3298"/>
        <v>1233834954</v>
      </c>
      <c r="BT574" s="877" t="str">
        <f t="shared" si="3334"/>
        <v>CUMPLE</v>
      </c>
      <c r="BU574" s="871"/>
      <c r="BV574" s="874">
        <v>122990293</v>
      </c>
      <c r="BW574" s="874">
        <v>2336816</v>
      </c>
      <c r="BX574" s="194">
        <f t="shared" si="3300"/>
        <v>2336816</v>
      </c>
      <c r="BY574" s="194" t="str">
        <f>IF(BV574&lt;&gt;"",IF(AND(BV574/$DN$11&lt;=$BY$15,BV574/$DN$11&gt;=$BY$16),"CUMPLE","RECHAZADO"),"")</f>
        <v>CUMPLE</v>
      </c>
      <c r="BZ574" s="194">
        <f t="shared" si="3301"/>
        <v>122990293</v>
      </c>
      <c r="CA574" s="194">
        <f t="shared" si="3302"/>
        <v>125327109</v>
      </c>
      <c r="CB574" s="871"/>
      <c r="CC574" s="874"/>
      <c r="CD574" s="874"/>
      <c r="CE574" s="194">
        <f t="shared" si="3303"/>
        <v>0</v>
      </c>
      <c r="CF574" s="194" t="str">
        <f>IF(CC574&lt;&gt;"",IF(AND(CC574/$DN$11&lt;=$CF$15,CC574/$DS$11&gt;=$CF$16),"CUMPLE","RECHAZADO"),"")</f>
        <v/>
      </c>
      <c r="CG574" s="194">
        <f t="shared" si="3304"/>
        <v>0</v>
      </c>
      <c r="CH574" s="194">
        <f t="shared" si="3305"/>
        <v>0</v>
      </c>
      <c r="CI574" s="194"/>
      <c r="CJ574" s="232">
        <f t="shared" si="3306"/>
        <v>22497762230</v>
      </c>
      <c r="CK574" s="197">
        <f t="shared" si="3307"/>
        <v>1484895951</v>
      </c>
      <c r="CL574" s="232">
        <f t="shared" si="3228"/>
        <v>23982658181</v>
      </c>
      <c r="CM574" s="871"/>
      <c r="CN574" s="200">
        <f t="shared" si="3309"/>
        <v>22078275005</v>
      </c>
      <c r="CO574" s="200">
        <f t="shared" si="3310"/>
        <v>1280441583</v>
      </c>
      <c r="CP574" s="200">
        <f t="shared" si="3231"/>
        <v>23358716588</v>
      </c>
      <c r="CQ574" s="871"/>
      <c r="CR574" s="194">
        <f t="shared" si="3232"/>
        <v>22497762230</v>
      </c>
      <c r="CS574" s="194">
        <f>(W574*$DP$11)+X574+(AF574*$DQ$11)+(AK574*$DR$11)+(AP574*$DS$11)+AV574+(BA574*$DQ$11)+(BF574*$DR$11)+(BK574*$DS$11)+BQ574+BV574+BW574+CC574+CD574</f>
        <v>1484895951</v>
      </c>
      <c r="CT574" s="200">
        <f t="shared" si="3312"/>
        <v>23982658181</v>
      </c>
      <c r="CU574" s="874">
        <v>23982658181</v>
      </c>
      <c r="CV574" s="200" t="str">
        <f t="shared" si="3234"/>
        <v>OK</v>
      </c>
      <c r="CW574" s="136"/>
      <c r="DB574" s="879" t="str">
        <f t="shared" si="3235"/>
        <v>HABILITADO</v>
      </c>
      <c r="DC574" s="487"/>
    </row>
    <row r="575" spans="1:107" x14ac:dyDescent="0.25">
      <c r="A575" s="1039"/>
      <c r="B575" s="870">
        <v>10</v>
      </c>
      <c r="C575" s="1039"/>
      <c r="D575" s="726"/>
      <c r="E575" s="871"/>
      <c r="F575" s="872">
        <v>25460574021</v>
      </c>
      <c r="G575" s="873" t="str">
        <f t="shared" ref="G575" si="3341">IF(F575&lt;&gt;"",IF(F575=$DV$12,"CUMPLE","RECHAZADO"),"")</f>
        <v>CUMPLE</v>
      </c>
      <c r="H575" s="874" t="s">
        <v>1538</v>
      </c>
      <c r="I575" s="880">
        <v>22755952977</v>
      </c>
      <c r="J575" s="208">
        <v>432363107</v>
      </c>
      <c r="K575" s="173">
        <f t="shared" si="3273"/>
        <v>432363107</v>
      </c>
      <c r="L575" s="724" t="e">
        <f t="shared" si="3274"/>
        <v>#DIV/0!</v>
      </c>
      <c r="M575" s="175" t="e">
        <f t="shared" si="3275"/>
        <v>#DIV/0!</v>
      </c>
      <c r="N575" s="176" t="e">
        <f t="shared" si="3276"/>
        <v>#DIV/0!</v>
      </c>
      <c r="O575" s="177" t="e">
        <f t="shared" si="3277"/>
        <v>#DIV/0!</v>
      </c>
      <c r="P575" s="178" t="str">
        <f>IF(H575&lt;&gt;"",IF(J575=K575,IF(H575="SI",IF(AND(I575&lt;=$DF$12,I575&gt;=($DF$12*0.9)),"CUMPLE","NO CUMPLE"),IF(I575=$DF$12,"CUMPLE","NO CUMPLE")),"NO CUMPLE"),"")</f>
        <v>CUMPLE</v>
      </c>
      <c r="Q575" s="725">
        <f t="shared" si="3278"/>
        <v>0</v>
      </c>
      <c r="R575" s="180">
        <f t="shared" si="3237"/>
        <v>23188316084</v>
      </c>
      <c r="S575" s="180">
        <f t="shared" si="3199"/>
        <v>22755952977</v>
      </c>
      <c r="T575" s="209"/>
      <c r="U575" s="209"/>
      <c r="V575" s="871"/>
      <c r="W575" s="874">
        <v>1456687</v>
      </c>
      <c r="X575" s="876">
        <v>2241841</v>
      </c>
      <c r="Y575" s="184">
        <f>ROUND(W575*$DP$12,0)</f>
        <v>117991647</v>
      </c>
      <c r="Z575" s="184">
        <f t="shared" si="3200"/>
        <v>2241841</v>
      </c>
      <c r="AA575" s="1044"/>
      <c r="AB575" s="185" t="str">
        <f>IF(W575&lt;&gt;"",IF((Y575/$DP$12)/$DN$12&lt;=$AA$20,"CUMPLE","RECHAZADO"),"")</f>
        <v>CUMPLE</v>
      </c>
      <c r="AC575" s="186">
        <f t="shared" si="3282"/>
        <v>120233488</v>
      </c>
      <c r="AD575" s="186">
        <f t="shared" si="3283"/>
        <v>117991647</v>
      </c>
      <c r="AE575" s="209"/>
      <c r="AF575" s="874">
        <v>216558</v>
      </c>
      <c r="AG575" s="184">
        <f>ROUND(AF575*$DQ$12,0)</f>
        <v>3248370</v>
      </c>
      <c r="AH575" s="1044"/>
      <c r="AI575" s="185" t="str">
        <f>IF(AF575&lt;&gt;"",IF(AG575/$DQ$12&lt;=$AH$20,"CUMPLE","RECHAZADO"),"")</f>
        <v>CUMPLE</v>
      </c>
      <c r="AJ575" s="209"/>
      <c r="AK575" s="874">
        <v>172846</v>
      </c>
      <c r="AL575" s="184">
        <f>ROUND(AK575*$DR$12,0)</f>
        <v>14000526</v>
      </c>
      <c r="AM575" s="1044"/>
      <c r="AN575" s="185" t="str">
        <f>IF(AK575&lt;&gt;"",IF(AL575/$DR$12&lt;=$AM$20,"CUMPLE","RECHAZADO"),"")</f>
        <v>CUMPLE</v>
      </c>
      <c r="AO575" s="209"/>
      <c r="AP575" s="874"/>
      <c r="AQ575" s="184">
        <f>ROUND(AP575*$DS$12,0)</f>
        <v>0</v>
      </c>
      <c r="AR575" s="1044"/>
      <c r="AS575" s="185" t="str">
        <f>IF(AP575&lt;&gt;"",IF(AQ575/$DR$12&lt;=$AR$20,"CUMPLE","RECHAZADO"),"")</f>
        <v/>
      </c>
      <c r="AT575" s="185"/>
      <c r="AU575" s="194">
        <f t="shared" si="3287"/>
        <v>17248896</v>
      </c>
      <c r="AV575" s="874">
        <v>3277290</v>
      </c>
      <c r="AW575" s="877">
        <f t="shared" si="3288"/>
        <v>3277290</v>
      </c>
      <c r="AX575" s="877">
        <f t="shared" si="3289"/>
        <v>20526186</v>
      </c>
      <c r="AY575" s="877" t="str">
        <f t="shared" si="3331"/>
        <v>CUMPLE</v>
      </c>
      <c r="AZ575" s="871"/>
      <c r="BA575" s="874">
        <v>11994360</v>
      </c>
      <c r="BB575" s="184">
        <f>ROUND(BA575*$DQ$12,0)</f>
        <v>179915400</v>
      </c>
      <c r="BC575" s="184">
        <f t="shared" ref="BC575" si="3342">$BC$12</f>
        <v>263816970</v>
      </c>
      <c r="BD575" s="185" t="str">
        <f t="shared" si="3212"/>
        <v>CUMPLE</v>
      </c>
      <c r="BE575" s="209"/>
      <c r="BF575" s="874">
        <v>11269199</v>
      </c>
      <c r="BG575" s="184">
        <f>ROUND(BF575*$DR$12,0)</f>
        <v>912805119</v>
      </c>
      <c r="BH575" s="184">
        <f t="shared" ref="BH575" si="3343">$BH$12</f>
        <v>1338480855</v>
      </c>
      <c r="BI575" s="185" t="str">
        <f t="shared" si="3294"/>
        <v>CUMPLE</v>
      </c>
      <c r="BJ575" s="209"/>
      <c r="BK575" s="874"/>
      <c r="BL575" s="184">
        <f>ROUND(BK575*$DS$12,0)</f>
        <v>0</v>
      </c>
      <c r="BM575" s="1044"/>
      <c r="BN575" s="185" t="str">
        <f>IF(BK575&lt;&gt;"",IF((BL575/$DR$12)/$DN$12&lt;=$BM$20,"CUMPLE","RECHAZADO"),"")</f>
        <v/>
      </c>
      <c r="BO575" s="878"/>
      <c r="BP575" s="194">
        <f t="shared" si="3296"/>
        <v>1092720519</v>
      </c>
      <c r="BQ575" s="874">
        <v>207616899</v>
      </c>
      <c r="BR575" s="877">
        <f t="shared" si="3297"/>
        <v>207616899</v>
      </c>
      <c r="BS575" s="877">
        <f t="shared" si="3298"/>
        <v>1300337418</v>
      </c>
      <c r="BT575" s="877" t="str">
        <f t="shared" si="3334"/>
        <v>CUMPLE</v>
      </c>
      <c r="BU575" s="871"/>
      <c r="BV575" s="874">
        <v>124567080</v>
      </c>
      <c r="BW575" s="874">
        <v>2366775</v>
      </c>
      <c r="BX575" s="194">
        <f t="shared" si="3300"/>
        <v>2366775</v>
      </c>
      <c r="BY575" s="194" t="str">
        <f>IF(BV575&lt;&gt;"",IF(AND(BV575/$DN$12&lt;=$BY$15,BV575/$DN$12&gt;=$BY$16),"CUMPLE","RECHAZADO"),"")</f>
        <v>CUMPLE</v>
      </c>
      <c r="BZ575" s="194">
        <f t="shared" si="3301"/>
        <v>124567080</v>
      </c>
      <c r="CA575" s="194">
        <f t="shared" si="3302"/>
        <v>126933855</v>
      </c>
      <c r="CB575" s="871"/>
      <c r="CC575" s="874"/>
      <c r="CD575" s="874"/>
      <c r="CE575" s="194">
        <f t="shared" si="3303"/>
        <v>0</v>
      </c>
      <c r="CF575" s="194" t="str">
        <f>IF(CC575&lt;&gt;"",IF(AND(CC575/$DN$12&lt;=$CF$15,CC575/$DS$12&gt;=$CF$16),"CUMPLE","RECHAZADO"),"")</f>
        <v/>
      </c>
      <c r="CG575" s="194">
        <f t="shared" si="3304"/>
        <v>0</v>
      </c>
      <c r="CH575" s="194">
        <f t="shared" si="3305"/>
        <v>0</v>
      </c>
      <c r="CI575" s="194"/>
      <c r="CJ575" s="232">
        <f t="shared" si="3306"/>
        <v>23188316084</v>
      </c>
      <c r="CK575" s="197">
        <f t="shared" si="3307"/>
        <v>1568030947</v>
      </c>
      <c r="CL575" s="232">
        <f t="shared" si="3228"/>
        <v>24756347031</v>
      </c>
      <c r="CM575" s="871"/>
      <c r="CN575" s="200">
        <f t="shared" si="3309"/>
        <v>22755952977</v>
      </c>
      <c r="CO575" s="200">
        <f t="shared" si="3310"/>
        <v>1352528142</v>
      </c>
      <c r="CP575" s="200">
        <f t="shared" si="3231"/>
        <v>24108481119</v>
      </c>
      <c r="CQ575" s="871"/>
      <c r="CR575" s="194">
        <f t="shared" si="3232"/>
        <v>23188316084</v>
      </c>
      <c r="CS575" s="194">
        <f>(W575*$DP$12)+X575+(AF575*$DQ$12)+(AK575*$DR$12)+(AP575*$DS$12)+AV575+(BA575*$DQ$12)+(BF575*$DR$12)+(BK575*$DS$12)+BQ575+BV575+BW575+CC575+CD575</f>
        <v>1568030947</v>
      </c>
      <c r="CT575" s="200">
        <f t="shared" si="3312"/>
        <v>24756347031</v>
      </c>
      <c r="CU575" s="874">
        <v>24756347031</v>
      </c>
      <c r="CV575" s="200" t="str">
        <f t="shared" si="3234"/>
        <v>OK</v>
      </c>
      <c r="CW575" s="136"/>
      <c r="DB575" s="879" t="str">
        <f t="shared" si="3235"/>
        <v>HABILITADO</v>
      </c>
      <c r="DC575" s="487"/>
    </row>
    <row r="576" spans="1:107" hidden="1" x14ac:dyDescent="0.25">
      <c r="A576" s="1040"/>
      <c r="B576" s="785">
        <v>11</v>
      </c>
      <c r="C576" s="1043"/>
      <c r="D576" s="220"/>
      <c r="E576" s="156"/>
      <c r="F576" s="786"/>
      <c r="G576" s="752" t="str">
        <f t="shared" ref="G576" si="3344">IF(F576&lt;&gt;"",IF(F576=$DV$13,"CUMPLE","RECHAZADO"),"")</f>
        <v/>
      </c>
      <c r="H576" s="753"/>
      <c r="I576" s="787"/>
      <c r="J576" s="788"/>
      <c r="K576" s="845">
        <f t="shared" si="3273"/>
        <v>0</v>
      </c>
      <c r="L576" s="174" t="e">
        <f t="shared" si="3274"/>
        <v>#DIV/0!</v>
      </c>
      <c r="M576" s="175" t="e">
        <f t="shared" si="3275"/>
        <v>#DIV/0!</v>
      </c>
      <c r="N576" s="176" t="e">
        <f t="shared" si="3276"/>
        <v>#DIV/0!</v>
      </c>
      <c r="O576" s="177" t="e">
        <f t="shared" si="3277"/>
        <v>#DIV/0!</v>
      </c>
      <c r="P576" s="846" t="str">
        <f>IF(H576&lt;&gt;"",IF(J576=K576,IF(H576="SI",IF(AND(I576&lt;=$DF$13,I576&gt;=($DF$13*0.9)),"CUMPLE","NO CUMPLE"),IF(I576=$DF$13,"CUMPLE","NO CUMPLE")),"NO CUMPLE"),"")</f>
        <v/>
      </c>
      <c r="Q576" s="179">
        <f t="shared" si="3278"/>
        <v>0</v>
      </c>
      <c r="R576" s="847" t="str">
        <f t="shared" si="3237"/>
        <v/>
      </c>
      <c r="S576" s="847" t="str">
        <f t="shared" si="3199"/>
        <v/>
      </c>
      <c r="T576" s="789"/>
      <c r="U576" s="790"/>
      <c r="V576" s="155"/>
      <c r="W576" s="753"/>
      <c r="X576" s="791"/>
      <c r="Y576" s="848">
        <f>ROUND(W576*$DP$13,0)</f>
        <v>0</v>
      </c>
      <c r="Z576" s="848">
        <f t="shared" si="3200"/>
        <v>0</v>
      </c>
      <c r="AA576" s="1045"/>
      <c r="AB576" s="849" t="str">
        <f>IF(W576&lt;&gt;"",IF((Y576/$DP$13)/$DN$13&lt;=$AA$20,"CUMPLE","RECHAZADO"),"")</f>
        <v/>
      </c>
      <c r="AC576" s="850">
        <f t="shared" si="3282"/>
        <v>0</v>
      </c>
      <c r="AD576" s="850">
        <f t="shared" si="3283"/>
        <v>0</v>
      </c>
      <c r="AE576" s="789"/>
      <c r="AF576" s="753"/>
      <c r="AG576" s="848">
        <f>ROUND(AF576*$DQ$13,0)</f>
        <v>0</v>
      </c>
      <c r="AH576" s="1045"/>
      <c r="AI576" s="849" t="str">
        <f>IF(AF576&lt;&gt;"",IF(AG576/$DQ$13&lt;=$AH$20,"CUMPLE","RECHAZADO"),"")</f>
        <v/>
      </c>
      <c r="AJ576" s="789"/>
      <c r="AK576" s="753"/>
      <c r="AL576" s="848">
        <f>ROUND(AK576*$DR$13,0)</f>
        <v>0</v>
      </c>
      <c r="AM576" s="1045"/>
      <c r="AN576" s="849" t="str">
        <f>IF(AK576&lt;&gt;"",IF(AL576/$DR$13&lt;=$AM$20,"CUMPLE","RECHAZADO"),"")</f>
        <v/>
      </c>
      <c r="AO576" s="789"/>
      <c r="AP576" s="753"/>
      <c r="AQ576" s="848">
        <f>ROUND(AP576*$DS$13,0)</f>
        <v>0</v>
      </c>
      <c r="AR576" s="1045"/>
      <c r="AS576" s="849" t="str">
        <f>IF(AP576&lt;&gt;"",IF(AQ576/$DR$13&lt;=$AR$20,"CUMPLE","RECHAZADO"),"")</f>
        <v/>
      </c>
      <c r="AT576" s="792"/>
      <c r="AU576" s="851">
        <f t="shared" si="3287"/>
        <v>0</v>
      </c>
      <c r="AV576" s="753"/>
      <c r="AW576" s="852">
        <f t="shared" si="3288"/>
        <v>0</v>
      </c>
      <c r="AX576" s="852">
        <f t="shared" si="3289"/>
        <v>0</v>
      </c>
      <c r="AY576" s="852" t="str">
        <f t="shared" si="3331"/>
        <v xml:space="preserve"> </v>
      </c>
      <c r="AZ576" s="155"/>
      <c r="BA576" s="753"/>
      <c r="BB576" s="848">
        <f>ROUND(BA576*$DQ$13,0)</f>
        <v>0</v>
      </c>
      <c r="BC576" s="853">
        <f t="shared" ref="BC576" si="3345">$BC$13</f>
        <v>385647118</v>
      </c>
      <c r="BD576" s="854" t="str">
        <f t="shared" si="3212"/>
        <v/>
      </c>
      <c r="BE576" s="789"/>
      <c r="BF576" s="753"/>
      <c r="BG576" s="848">
        <f>ROUND(BF576*$DR$13,0)</f>
        <v>0</v>
      </c>
      <c r="BH576" s="848">
        <f t="shared" ref="BH576" si="3346">$BH$13</f>
        <v>1512338976</v>
      </c>
      <c r="BI576" s="854" t="str">
        <f t="shared" si="3294"/>
        <v/>
      </c>
      <c r="BJ576" s="789"/>
      <c r="BK576" s="753"/>
      <c r="BL576" s="848">
        <f>ROUND(BK576*$DS$13,0)</f>
        <v>0</v>
      </c>
      <c r="BM576" s="1045"/>
      <c r="BN576" s="849" t="str">
        <f>IF(BK576&lt;&gt;"",IF((BL576/$DR$13)/$DN$13&lt;=$BM$20,"CUMPLE","RECHAZADO"),"")</f>
        <v/>
      </c>
      <c r="BO576" s="793"/>
      <c r="BP576" s="851">
        <f t="shared" si="3296"/>
        <v>0</v>
      </c>
      <c r="BQ576" s="753"/>
      <c r="BR576" s="852">
        <f t="shared" si="3297"/>
        <v>0</v>
      </c>
      <c r="BS576" s="852">
        <f t="shared" si="3298"/>
        <v>0</v>
      </c>
      <c r="BT576" s="852" t="str">
        <f t="shared" si="3334"/>
        <v xml:space="preserve"> </v>
      </c>
      <c r="BU576" s="155"/>
      <c r="BV576" s="753"/>
      <c r="BW576" s="753"/>
      <c r="BX576" s="855">
        <f t="shared" si="3300"/>
        <v>0</v>
      </c>
      <c r="BY576" s="855" t="str">
        <f>IF(BV576&lt;&gt;"",IF(AND(BV576/$DN$13&lt;=$BY$15,BV576/$DN$13&gt;=$BY$16),"CUMPLE","RECHAZADO"),"")</f>
        <v/>
      </c>
      <c r="BZ576" s="855">
        <f t="shared" si="3301"/>
        <v>0</v>
      </c>
      <c r="CA576" s="855">
        <f t="shared" si="3302"/>
        <v>0</v>
      </c>
      <c r="CB576" s="155"/>
      <c r="CC576" s="753"/>
      <c r="CD576" s="753"/>
      <c r="CE576" s="855">
        <f t="shared" si="3303"/>
        <v>0</v>
      </c>
      <c r="CF576" s="855" t="str">
        <f>IF(CC576&lt;&gt;"",IF(AND(CC576/$DN$13&lt;=$CF$15,CC576/$DS$13&gt;=$CF$16),"CUMPLE","RECHAZADO"),"")</f>
        <v/>
      </c>
      <c r="CG576" s="855">
        <f t="shared" si="3304"/>
        <v>0</v>
      </c>
      <c r="CH576" s="855">
        <f t="shared" si="3305"/>
        <v>0</v>
      </c>
      <c r="CI576" s="794"/>
      <c r="CJ576" s="856" t="str">
        <f t="shared" si="3306"/>
        <v/>
      </c>
      <c r="CK576" s="857">
        <f t="shared" si="3307"/>
        <v>0</v>
      </c>
      <c r="CL576" s="858" t="str">
        <f t="shared" si="3228"/>
        <v/>
      </c>
      <c r="CM576" s="155"/>
      <c r="CN576" s="859" t="str">
        <f t="shared" si="3309"/>
        <v/>
      </c>
      <c r="CO576" s="860">
        <f t="shared" si="3310"/>
        <v>0</v>
      </c>
      <c r="CP576" s="861" t="str">
        <f t="shared" si="3231"/>
        <v/>
      </c>
      <c r="CQ576" s="156"/>
      <c r="CR576" s="862">
        <f t="shared" si="3232"/>
        <v>0</v>
      </c>
      <c r="CS576" s="855">
        <f>(W576*$DP$13)+X576+(AF576*$DQ$13)+(AK576*$DR$13)+(AP576*$DS$13)+AV576+(BA576*$DQ$13)+(BF576*$DR$13)+(BK576*$DS$13)+BQ576+BV576+BW576+CC576+CD576</f>
        <v>0</v>
      </c>
      <c r="CT576" s="861">
        <f t="shared" si="3312"/>
        <v>0</v>
      </c>
      <c r="CU576" s="863"/>
      <c r="CV576" s="861" t="str">
        <f t="shared" si="3234"/>
        <v/>
      </c>
      <c r="DB576" s="864" t="str">
        <f t="shared" si="3235"/>
        <v/>
      </c>
      <c r="DC576" s="865"/>
    </row>
    <row r="577" spans="1:107" ht="15.75" customHeight="1" thickBot="1" x14ac:dyDescent="0.3">
      <c r="A577" s="1039"/>
      <c r="B577" s="870">
        <v>12</v>
      </c>
      <c r="C577" s="1039"/>
      <c r="D577" s="726"/>
      <c r="E577" s="871"/>
      <c r="F577" s="872">
        <v>8654253262</v>
      </c>
      <c r="G577" s="873" t="str">
        <f t="shared" ref="G577" si="3347">IF(F577&lt;&gt;"",IF(F577=$DV$14,"CUMPLE","RECHAZADO"),"")</f>
        <v>CUMPLE</v>
      </c>
      <c r="H577" s="874" t="s">
        <v>1538</v>
      </c>
      <c r="I577" s="880">
        <v>6682732205</v>
      </c>
      <c r="J577" s="208">
        <v>126971912</v>
      </c>
      <c r="K577" s="173">
        <f t="shared" si="3273"/>
        <v>126971912</v>
      </c>
      <c r="L577" s="724" t="e">
        <f t="shared" si="3274"/>
        <v>#DIV/0!</v>
      </c>
      <c r="M577" s="175" t="e">
        <f t="shared" si="3275"/>
        <v>#DIV/0!</v>
      </c>
      <c r="N577" s="176" t="e">
        <f t="shared" si="3276"/>
        <v>#DIV/0!</v>
      </c>
      <c r="O577" s="177" t="e">
        <f t="shared" si="3277"/>
        <v>#DIV/0!</v>
      </c>
      <c r="P577" s="178" t="str">
        <f>IF(H577&lt;&gt;"",IF(J577=K577,IF(H577="SI",IF(AND(I577&lt;=$DF$14,I577&gt;=($DF$14*0.9)),"CUMPLE","NO CUMPLE"),IF(I577=$DF$14,"CUMPLE","NO CUMPLE")),"NO CUMPLE"),"")</f>
        <v>CUMPLE</v>
      </c>
      <c r="Q577" s="725">
        <f t="shared" si="3278"/>
        <v>0</v>
      </c>
      <c r="R577" s="180">
        <f t="shared" si="3237"/>
        <v>6809704117</v>
      </c>
      <c r="S577" s="180">
        <f t="shared" si="3199"/>
        <v>6682732205</v>
      </c>
      <c r="T577" s="209"/>
      <c r="U577" s="209"/>
      <c r="V577" s="871"/>
      <c r="W577" s="874">
        <v>1566688</v>
      </c>
      <c r="X577" s="876">
        <v>654876</v>
      </c>
      <c r="Y577" s="184">
        <f>ROUND(W577*$DP$14,0)</f>
        <v>34467136</v>
      </c>
      <c r="Z577" s="184">
        <f t="shared" si="3200"/>
        <v>654876</v>
      </c>
      <c r="AA577" s="1044"/>
      <c r="AB577" s="185" t="str">
        <f>IF(W577&lt;&gt;"",IF((Y577/$DP$14)/$DN$14&lt;=$AA$20,"CUMPLE","RECHAZADO"),"")</f>
        <v>CUMPLE</v>
      </c>
      <c r="AC577" s="186">
        <f t="shared" si="3282"/>
        <v>35122012</v>
      </c>
      <c r="AD577" s="186">
        <f t="shared" si="3283"/>
        <v>34467136</v>
      </c>
      <c r="AE577" s="209"/>
      <c r="AF577" s="874">
        <v>234066</v>
      </c>
      <c r="AG577" s="184">
        <f>ROUND(AF577*$DQ$14,0)</f>
        <v>936264</v>
      </c>
      <c r="AH577" s="1044"/>
      <c r="AI577" s="185" t="str">
        <f>IF(AF577&lt;&gt;"",IF(AG577/$DQ$14&lt;=$AH$20,"CUMPLE","RECHAZADO"),"")</f>
        <v>CUMPLE</v>
      </c>
      <c r="AJ577" s="209"/>
      <c r="AK577" s="874">
        <v>186820</v>
      </c>
      <c r="AL577" s="184">
        <f>ROUND(AK577*$DR$14,0)</f>
        <v>4110040</v>
      </c>
      <c r="AM577" s="1044"/>
      <c r="AN577" s="185" t="str">
        <f>IF(AK577&lt;&gt;"",IF(AL577/$DR$14&lt;=$AM$20,"CUMPLE","RECHAZADO"),"")</f>
        <v>CUMPLE</v>
      </c>
      <c r="AO577" s="209"/>
      <c r="AP577" s="874">
        <v>245082</v>
      </c>
      <c r="AQ577" s="184">
        <f>ROUND(AP577*$DS$14,0)</f>
        <v>490164</v>
      </c>
      <c r="AR577" s="1044"/>
      <c r="AS577" s="185" t="str">
        <f>IF(AP577&lt;&gt;"",IF(AQ577/$DR$14&lt;=$AR$20,"CUMPLE","RECHAZADO"),"")</f>
        <v>CUMPLE</v>
      </c>
      <c r="AT577" s="185"/>
      <c r="AU577" s="194">
        <f t="shared" si="3287"/>
        <v>5536468</v>
      </c>
      <c r="AV577" s="874">
        <v>1051929</v>
      </c>
      <c r="AW577" s="877">
        <f t="shared" si="3288"/>
        <v>1051929</v>
      </c>
      <c r="AX577" s="877">
        <f t="shared" si="3289"/>
        <v>6588397</v>
      </c>
      <c r="AY577" s="877" t="str">
        <f>IF(AV577&lt;&gt;"",IF(AI577="CUMPLE",IF(AN577="CUMPLE",IF(AS577="CUMPLE","CUMPLE","NO CUMPLE"),"NO CUMPLE"),"NO CUMPLE"),"")</f>
        <v>CUMPLE</v>
      </c>
      <c r="AZ577" s="871"/>
      <c r="BA577" s="874">
        <v>33341227</v>
      </c>
      <c r="BB577" s="184">
        <f>ROUND(BA577*$DQ$14,0)</f>
        <v>133364908</v>
      </c>
      <c r="BC577" s="184">
        <f t="shared" ref="BC577" si="3348">$BC$14</f>
        <v>171994948</v>
      </c>
      <c r="BD577" s="185" t="str">
        <f t="shared" si="3212"/>
        <v>CUMPLE</v>
      </c>
      <c r="BE577" s="209"/>
      <c r="BF577" s="874">
        <v>31325448</v>
      </c>
      <c r="BG577" s="184">
        <f>ROUND(BF577*$DR$14,0)</f>
        <v>689159856</v>
      </c>
      <c r="BH577" s="184">
        <f t="shared" ref="BH577" si="3349">$BH$14</f>
        <v>888779540</v>
      </c>
      <c r="BI577" s="185" t="str">
        <f t="shared" si="3294"/>
        <v>CUMPLE</v>
      </c>
      <c r="BJ577" s="209"/>
      <c r="BK577" s="874">
        <v>53817372</v>
      </c>
      <c r="BL577" s="184">
        <f>ROUND(BK577*$DS$14,0)</f>
        <v>107634744</v>
      </c>
      <c r="BM577" s="1044"/>
      <c r="BN577" s="185" t="str">
        <f>IF(BK577&lt;&gt;"",IF((BL577/$DR$14)/$DN$14&lt;=$BM$20,"CUMPLE","RECHAZADO"),"")</f>
        <v>CUMPLE</v>
      </c>
      <c r="BO577" s="878"/>
      <c r="BP577" s="194">
        <f t="shared" si="3296"/>
        <v>930159508</v>
      </c>
      <c r="BQ577" s="874">
        <v>176730307</v>
      </c>
      <c r="BR577" s="877">
        <f t="shared" si="3297"/>
        <v>176730307</v>
      </c>
      <c r="BS577" s="877">
        <f t="shared" si="3298"/>
        <v>1106889815</v>
      </c>
      <c r="BT577" s="877" t="str">
        <f>IF(BQ577&lt;&gt;"",IF(BD577="CUMPLE",IF(BI577="CUMPLE",IF(BN577="CUMPLE","CUMPLE","NO CUMPLE"),"NO CUMPLE"),"NO CUMPLE"),"")</f>
        <v>CUMPLE</v>
      </c>
      <c r="BU577" s="871"/>
      <c r="BV577" s="874">
        <v>113283124</v>
      </c>
      <c r="BW577" s="874">
        <v>2152379</v>
      </c>
      <c r="BX577" s="194">
        <f t="shared" si="3300"/>
        <v>2152379</v>
      </c>
      <c r="BY577" s="194" t="str">
        <f>IF(BV577&lt;&gt;"",IF(AND(BV577/$DN$14&lt;=$BY$15,BV577/$DN$14&gt;=$BY$16),"CUMPLE","RECHAZADO"),"")</f>
        <v>CUMPLE</v>
      </c>
      <c r="BZ577" s="194">
        <f t="shared" si="3301"/>
        <v>113283124</v>
      </c>
      <c r="CA577" s="194">
        <f t="shared" si="3302"/>
        <v>115435503</v>
      </c>
      <c r="CB577" s="871"/>
      <c r="CC577" s="874">
        <v>174500210</v>
      </c>
      <c r="CD577" s="874">
        <v>3315504</v>
      </c>
      <c r="CE577" s="194">
        <f t="shared" si="3303"/>
        <v>3315504</v>
      </c>
      <c r="CF577" s="194" t="str">
        <f>IF(CC577&lt;&gt;"",IF(AND(CC577/$DN$14&lt;=$CF$15,CC577/$DN$14&gt;=$CF$16),"CUMPLE","RECHAZADO"),"")</f>
        <v>CUMPLE</v>
      </c>
      <c r="CG577" s="194">
        <f t="shared" si="3304"/>
        <v>174500210</v>
      </c>
      <c r="CH577" s="194">
        <f t="shared" si="3305"/>
        <v>177815714</v>
      </c>
      <c r="CI577" s="194"/>
      <c r="CJ577" s="232">
        <f t="shared" si="3306"/>
        <v>6809704117</v>
      </c>
      <c r="CK577" s="197">
        <f t="shared" si="3307"/>
        <v>1441851441</v>
      </c>
      <c r="CL577" s="232">
        <f t="shared" si="3228"/>
        <v>8251555558</v>
      </c>
      <c r="CM577" s="871"/>
      <c r="CN577" s="200">
        <f t="shared" si="3309"/>
        <v>6682732205</v>
      </c>
      <c r="CO577" s="200">
        <f t="shared" si="3310"/>
        <v>1257946446</v>
      </c>
      <c r="CP577" s="200">
        <f t="shared" si="3231"/>
        <v>7940678651</v>
      </c>
      <c r="CQ577" s="871"/>
      <c r="CR577" s="194">
        <f t="shared" si="3232"/>
        <v>6809704117</v>
      </c>
      <c r="CS577" s="194">
        <f>(W577*$DP$14)+X577+(AF577*$DQ$14)+(AK577*$DR$14)+(AP577*$DS$14)+AV577+(BA577*$DQ$14)+(BF577*$DR$14)+(BK577*$DS$14)+BQ577+BV577+BW577+CC577+CD577</f>
        <v>1441851441</v>
      </c>
      <c r="CT577" s="200">
        <f t="shared" si="3312"/>
        <v>8251555558</v>
      </c>
      <c r="CU577" s="874">
        <v>8251555558</v>
      </c>
      <c r="CV577" s="200" t="str">
        <f t="shared" si="3234"/>
        <v>OK</v>
      </c>
      <c r="CW577" s="136"/>
      <c r="DB577" s="879" t="str">
        <f>IF(F577&lt;&gt;"",IF(G577="CUMPLE",IF(P577="CUMPLE",IF(AB577="CUMPLE",IF(AY577="CUMPLE",IF(BT577="CUMPLE",IF(BY577="CUMPLE",IF(CF577="CUMPLE","HABILITADO","RECHAZADO"),"RECHAZADO"),"RECHAZADO"),"RECHAZADO"),"RECHAZADO"),"RECHAZADO"),"RECHAZADO"),"")</f>
        <v>HABILITADO</v>
      </c>
      <c r="DC577" s="888"/>
    </row>
    <row r="578" spans="1:107" ht="14.25" customHeight="1" thickTop="1" thickBot="1" x14ac:dyDescent="0.3">
      <c r="A578" s="105">
        <v>43</v>
      </c>
      <c r="B578" s="881"/>
      <c r="C578" s="881"/>
      <c r="D578" s="222"/>
      <c r="E578" s="881"/>
      <c r="F578" s="882"/>
      <c r="G578" s="881"/>
      <c r="H578" s="881"/>
      <c r="I578" s="881"/>
      <c r="J578" s="883"/>
      <c r="K578" s="881"/>
      <c r="L578" s="219"/>
      <c r="M578" s="218"/>
      <c r="N578" s="218"/>
      <c r="O578" s="218"/>
      <c r="P578" s="881"/>
      <c r="Q578" s="218"/>
      <c r="R578" s="881"/>
      <c r="S578" s="881"/>
      <c r="T578" s="881"/>
      <c r="U578" s="881"/>
      <c r="V578" s="881"/>
      <c r="W578" s="881"/>
      <c r="X578" s="881"/>
      <c r="Y578" s="881"/>
      <c r="Z578" s="881"/>
      <c r="AA578" s="881"/>
      <c r="AB578" s="881"/>
      <c r="AC578" s="881"/>
      <c r="AD578" s="881"/>
      <c r="AE578" s="881"/>
      <c r="AF578" s="881"/>
      <c r="AG578" s="881"/>
      <c r="AH578" s="881"/>
      <c r="AI578" s="881"/>
      <c r="AJ578" s="881"/>
      <c r="AK578" s="881"/>
      <c r="AL578" s="881"/>
      <c r="AM578" s="881"/>
      <c r="AN578" s="881"/>
      <c r="AO578" s="881"/>
      <c r="AP578" s="881"/>
      <c r="AQ578" s="881"/>
      <c r="AR578" s="881"/>
      <c r="AS578" s="881"/>
      <c r="AT578" s="881"/>
      <c r="AU578" s="881"/>
      <c r="AV578" s="881"/>
      <c r="AW578" s="881"/>
      <c r="AX578" s="881"/>
      <c r="AY578" s="881"/>
      <c r="AZ578" s="881"/>
      <c r="BA578" s="881"/>
      <c r="BB578" s="881"/>
      <c r="BC578" s="881"/>
      <c r="BD578" s="881"/>
      <c r="BE578" s="881"/>
      <c r="BF578" s="881"/>
      <c r="BG578" s="881"/>
      <c r="BH578" s="881"/>
      <c r="BI578" s="881"/>
      <c r="BJ578" s="881"/>
      <c r="BK578" s="881"/>
      <c r="BL578" s="881"/>
      <c r="BM578" s="881"/>
      <c r="BN578" s="881"/>
      <c r="BO578" s="881"/>
      <c r="BP578" s="881"/>
      <c r="BQ578" s="881"/>
      <c r="BR578" s="881"/>
      <c r="BS578" s="881"/>
      <c r="BT578" s="881"/>
      <c r="BU578" s="881"/>
      <c r="BV578" s="881"/>
      <c r="BW578" s="881"/>
      <c r="BX578" s="881"/>
      <c r="BY578" s="881"/>
      <c r="BZ578" s="881"/>
      <c r="CA578" s="881"/>
      <c r="CB578" s="881"/>
      <c r="CC578" s="881"/>
      <c r="CD578" s="881"/>
      <c r="CE578" s="881"/>
      <c r="CF578" s="881"/>
      <c r="CG578" s="881"/>
      <c r="CH578" s="881"/>
      <c r="CI578" s="881"/>
      <c r="CJ578" s="881"/>
      <c r="CK578" s="881"/>
      <c r="CL578" s="881"/>
      <c r="CM578" s="881"/>
      <c r="CN578" s="881"/>
      <c r="CO578" s="881"/>
      <c r="CP578" s="884" t="s">
        <v>2063</v>
      </c>
      <c r="CQ578" s="881"/>
      <c r="CR578" s="881"/>
      <c r="CS578" s="881"/>
      <c r="CT578" s="881"/>
      <c r="CU578" s="885"/>
      <c r="CV578" s="881"/>
      <c r="CW578" s="136"/>
      <c r="DB578" s="886"/>
      <c r="DC578" s="887"/>
    </row>
    <row r="579" spans="1:107" ht="15.75" hidden="1" customHeight="1" x14ac:dyDescent="0.25">
      <c r="A579" s="1041">
        <f t="shared" ref="A579" si="3350">A591</f>
        <v>44</v>
      </c>
      <c r="B579" s="167">
        <v>1</v>
      </c>
      <c r="C579" s="1043" t="str">
        <f>Proponentes!B561</f>
        <v>UNIÓN TEMPORAL
SEGURIDAD JVS 2021</v>
      </c>
      <c r="D579" s="220"/>
      <c r="E579" s="156"/>
      <c r="F579" s="168"/>
      <c r="G579" s="169" t="str">
        <f t="shared" ref="G579" si="3351">IF(F579&lt;&gt;"",IF(F579=$DV$3,"CUMPLE","RECHAZADO"),"")</f>
        <v/>
      </c>
      <c r="H579" s="170"/>
      <c r="I579" s="221"/>
      <c r="J579" s="172"/>
      <c r="K579" s="827">
        <f t="shared" ref="K579:K590" si="3352">ROUND((I579*0.019),0)</f>
        <v>0</v>
      </c>
      <c r="L579" s="174" t="e">
        <f t="shared" ref="L579:L590" si="3353">1-I579/DF562</f>
        <v>#DIV/0!</v>
      </c>
      <c r="M579" s="175" t="e">
        <f t="shared" ref="M579:M590" si="3354">DF562/DN562</f>
        <v>#DIV/0!</v>
      </c>
      <c r="N579" s="176" t="e">
        <f t="shared" ref="N579:N590" si="3355">M579*0.019</f>
        <v>#DIV/0!</v>
      </c>
      <c r="O579" s="177" t="e">
        <f t="shared" ref="O579:O590" si="3356">(M579+N579)</f>
        <v>#DIV/0!</v>
      </c>
      <c r="P579" s="179" t="str">
        <f>IF(H579&lt;&gt;"",IF(J579=K579,IF(H579="SI",IF(AND(I579&lt;=$DF$3,I579&gt;=($DF$3*0.9)),"CUMPLE","NO CUMPLE"),IF(I579=$DF$3,"CUMPLE","NO CUMPLE")),"NO CUMPLE"),"")</f>
        <v/>
      </c>
      <c r="Q579" s="179">
        <f t="shared" ref="Q579:Q590" si="3357">DN562</f>
        <v>0</v>
      </c>
      <c r="R579" s="828" t="str">
        <f t="shared" ref="R579" si="3358">IF(F579&lt;&gt;"",IF(G579="CUMPLE",IF(P579="CUMPLE",(I579+J579),""),"RECHAZADO"),"")</f>
        <v/>
      </c>
      <c r="S579" s="828" t="str">
        <f t="shared" ref="S579" si="3359">IF(F579&lt;&gt;"",IF(G579="CUMPLE",IF(P579="CUMPLE",I579,""),"RECHAZADO"),"")</f>
        <v/>
      </c>
      <c r="T579" s="181"/>
      <c r="U579" s="182"/>
      <c r="V579" s="155"/>
      <c r="W579" s="170"/>
      <c r="X579" s="183"/>
      <c r="Y579" s="829">
        <f>ROUND(W579*$DP$3,0)</f>
        <v>0</v>
      </c>
      <c r="Z579" s="829">
        <f t="shared" si="3200"/>
        <v>0</v>
      </c>
      <c r="AA579" s="1045">
        <f t="shared" ref="AA579" si="3360">$AA$16</f>
        <v>100189.4</v>
      </c>
      <c r="AB579" s="244" t="str">
        <f>IF(W579&lt;&gt;"",IF((Y579/$DP$3)/$DN$3&lt;=$AA$20,"CUMPLE","RECHAZADO"),"")</f>
        <v/>
      </c>
      <c r="AC579" s="830">
        <f t="shared" ref="AC579:AC590" si="3361">Y579+Z579</f>
        <v>0</v>
      </c>
      <c r="AD579" s="830">
        <f t="shared" ref="AD579:AD590" si="3362">Y579</f>
        <v>0</v>
      </c>
      <c r="AE579" s="181"/>
      <c r="AF579" s="170"/>
      <c r="AG579" s="829">
        <f>ROUND(AF579*$DQ$3,0)</f>
        <v>0</v>
      </c>
      <c r="AH579" s="1045">
        <f t="shared" ref="AH579" si="3363">$AH$16</f>
        <v>301987.21999999997</v>
      </c>
      <c r="AI579" s="244" t="str">
        <f>IF(AF579&lt;&gt;"",IF(AG579/$DQ$3&lt;=$AH$20,"CUMPLE","RECHAZADO"),"")</f>
        <v/>
      </c>
      <c r="AJ579" s="181"/>
      <c r="AK579" s="170"/>
      <c r="AL579" s="829">
        <f>ROUND(AK579*$DR$3,0)</f>
        <v>0</v>
      </c>
      <c r="AM579" s="1045">
        <f t="shared" ref="AM579" si="3364">$AM$16</f>
        <v>240934</v>
      </c>
      <c r="AN579" s="244" t="str">
        <f>IF(AK579&lt;&gt;"",IF(AL579/$DR$3&lt;=$AM$20,"CUMPLE","RECHAZADO"),"")</f>
        <v/>
      </c>
      <c r="AO579" s="181"/>
      <c r="AP579" s="170"/>
      <c r="AQ579" s="829">
        <f>ROUND(AP579*$DS$3,0)</f>
        <v>0</v>
      </c>
      <c r="AR579" s="1045">
        <f t="shared" ref="AR579" si="3365">$AR$16</f>
        <v>316072.26</v>
      </c>
      <c r="AS579" s="244" t="str">
        <f>IF(AP579&lt;&gt;"",IF(AQ579/$DR$3&lt;=$AR$20,"CUMPLE","RECHAZADO"),"")</f>
        <v/>
      </c>
      <c r="AT579" s="187"/>
      <c r="AU579" s="831">
        <f t="shared" ref="AU579:AU590" si="3366">AG579+AL579+AQ579</f>
        <v>0</v>
      </c>
      <c r="AV579" s="170"/>
      <c r="AW579" s="832">
        <f t="shared" ref="AW579:AW590" si="3367">ROUND((AG579+AL579+AQ579)*19%,0)</f>
        <v>0</v>
      </c>
      <c r="AX579" s="832">
        <f t="shared" ref="AX579:AX590" si="3368">ROUND((AG579+AL579+AQ579)*$AV$16,0)</f>
        <v>0</v>
      </c>
      <c r="AY579" s="832" t="str">
        <f t="shared" ref="AY579:AY581" si="3369">IF(AV579&lt;&gt;"",IF(AI579="CUMPLE",IF(AN579="CUMPLE","CUMPLE","NO CUMPLE"),"NO CUMPLE")," ")</f>
        <v xml:space="preserve"> </v>
      </c>
      <c r="AZ579" s="155"/>
      <c r="BA579" s="170"/>
      <c r="BB579" s="829">
        <f>ROUND(BA579*$DQ$3,0)</f>
        <v>0</v>
      </c>
      <c r="BC579" s="834">
        <f t="shared" ref="BC579" si="3370">$BC$3</f>
        <v>339892784</v>
      </c>
      <c r="BD579" s="729" t="str">
        <f t="shared" ref="BD579" si="3371">IF(BA579&lt;&gt;"",IF(BB579&lt;=BC579,"CUMPLE","RECHAZADO"),"")</f>
        <v/>
      </c>
      <c r="BE579" s="181"/>
      <c r="BF579" s="170"/>
      <c r="BG579" s="829">
        <f>ROUND(BF579*$DR$3,0)</f>
        <v>0</v>
      </c>
      <c r="BH579" s="829">
        <f t="shared" ref="BH579" si="3372">$BH$3</f>
        <v>1059638654</v>
      </c>
      <c r="BI579" s="729" t="str">
        <f t="shared" ref="BI579:BI590" si="3373">IF(BF579&lt;&gt;"",IF(BG579&lt;=BH579,"CUMPLE","RECHAZADO"),"")</f>
        <v/>
      </c>
      <c r="BJ579" s="181"/>
      <c r="BK579" s="170"/>
      <c r="BL579" s="829">
        <f>ROUND(BK579*$DS$3,0)</f>
        <v>0</v>
      </c>
      <c r="BM579" s="1045">
        <f t="shared" ref="BM579" si="3374">$BM$16</f>
        <v>74539289</v>
      </c>
      <c r="BN579" s="244" t="str">
        <f>IF(BK579&lt;&gt;"",IF((BL579/$DR$3)/$DN$3&lt;=$BM$20,"CUMPLE","RECHAZADO"),"")</f>
        <v/>
      </c>
      <c r="BO579" s="193"/>
      <c r="BP579" s="831">
        <f t="shared" ref="BP579:BP590" si="3375">BB579+BG579+BL579</f>
        <v>0</v>
      </c>
      <c r="BQ579" s="170"/>
      <c r="BR579" s="832">
        <f t="shared" ref="BR579:BR590" si="3376">ROUND((BB579+BG579+BL579)*19%,0)</f>
        <v>0</v>
      </c>
      <c r="BS579" s="832">
        <f t="shared" ref="BS579:BS590" si="3377">ROUND((BB579+BG579+BL579)*$AV$16,0)</f>
        <v>0</v>
      </c>
      <c r="BT579" s="832" t="str">
        <f t="shared" ref="BT579:BT581" si="3378">IF(BQ579&lt;&gt;"",IF(BD579="CUMPLE",IF(BI579="CUMPLE","CUMPLE","NO CUMPLE"),"NO CUMPLE")," ")</f>
        <v xml:space="preserve"> </v>
      </c>
      <c r="BU579" s="155"/>
      <c r="BV579" s="170"/>
      <c r="BW579" s="170"/>
      <c r="BX579" s="835">
        <f t="shared" ref="BX579:BX590" si="3379">ROUND((BV579*10%)*19%,0)</f>
        <v>0</v>
      </c>
      <c r="BY579" s="835" t="str">
        <f>IF(BV579&lt;&gt;"",IF(AND(BV579/$DN$3&lt;=$BY$15,BV579/$DN$3&gt;=$BY$16),"CUMPLE","RECHAZADO"),"")</f>
        <v/>
      </c>
      <c r="BZ579" s="835">
        <f t="shared" ref="BZ579:BZ590" si="3380">BV579</f>
        <v>0</v>
      </c>
      <c r="CA579" s="835">
        <f t="shared" ref="CA579:CA590" si="3381">BZ579+BX579</f>
        <v>0</v>
      </c>
      <c r="CB579" s="155"/>
      <c r="CC579" s="170"/>
      <c r="CD579" s="170"/>
      <c r="CE579" s="835">
        <f t="shared" ref="CE579:CE590" si="3382">ROUND((CC579*10%)*19%,0)</f>
        <v>0</v>
      </c>
      <c r="CF579" s="835" t="str">
        <f>IF(CC579&lt;&gt;"",IF(AND(CC579/$DN$3&lt;=$CF$15,CC579/$DS$3&gt;=$CF$16),"CUMPLE","RECHAZADO"),"")</f>
        <v/>
      </c>
      <c r="CG579" s="835">
        <f t="shared" ref="CG579:CG590" si="3383">CC579</f>
        <v>0</v>
      </c>
      <c r="CH579" s="835">
        <f t="shared" ref="CH579:CH590" si="3384">CG579+CE579</f>
        <v>0</v>
      </c>
      <c r="CI579" s="195"/>
      <c r="CJ579" s="86" t="str">
        <f t="shared" ref="CJ579:CJ590" si="3385">R579</f>
        <v/>
      </c>
      <c r="CK579" s="836">
        <f t="shared" ref="CK579:CK590" si="3386">AC579+AX579+BS579+CA579+CH579</f>
        <v>0</v>
      </c>
      <c r="CL579" s="837" t="str">
        <f t="shared" ref="CL579" si="3387">IF(CJ579="RECHAZADO","RECHAZADO",IF(CJ579&lt;&gt;"",CJ579+CK579,""))</f>
        <v/>
      </c>
      <c r="CM579" s="155"/>
      <c r="CN579" s="838" t="str">
        <f t="shared" ref="CN579:CN590" si="3388">S579</f>
        <v/>
      </c>
      <c r="CO579" s="839">
        <f t="shared" ref="CO579:CO590" si="3389">AD579+AU579+BP579+BZ579+CG579</f>
        <v>0</v>
      </c>
      <c r="CP579" s="840" t="str">
        <f t="shared" ref="CP579" si="3390">IF(CN579="RECHAZADO","RECHAZADO",IF(CN579&lt;&gt;"",CN579+CO579,""))</f>
        <v/>
      </c>
      <c r="CQ579" s="156"/>
      <c r="CR579" s="841">
        <f t="shared" si="3232"/>
        <v>0</v>
      </c>
      <c r="CS579" s="835">
        <f>(W579*$DP$3)+X579+(AF579*$DQ$3)+(AK579*$DR$3)+(AP579*$DS$3)+AV579+(BA579*$DQ$3)+(BF579*$DR$3)+(BK579*$DS$3)+BQ579+BV579+BW579+CC579+CD579</f>
        <v>0</v>
      </c>
      <c r="CT579" s="840">
        <f t="shared" ref="CT579:CT590" si="3391">CR579+CS579</f>
        <v>0</v>
      </c>
      <c r="CU579" s="842"/>
      <c r="CV579" s="840" t="str">
        <f t="shared" ref="CV579" si="3392">IF(CU579&lt;&gt;"",IF(CT579=CU579,"OK","REVISAR"),"")</f>
        <v/>
      </c>
      <c r="DB579" s="843" t="str">
        <f t="shared" ref="DB579" si="3393">IF(F579&lt;&gt;"",IF(G579="CUMPLE",IF(P579="CUMPLE",IF(AB579="CUMPLE",IF(AY579="CUMPLE",IF(BT579="CUMPLE",IF(BY579="CUMPLE","HABILITADO","RECHAZADO"),"RECHAZADO"),"RECHAZADO"),"RECHAZADO"),"RECHAZADO"),"RECHAZADO"),"")</f>
        <v/>
      </c>
      <c r="DC579" s="36"/>
    </row>
    <row r="580" spans="1:107" hidden="1" x14ac:dyDescent="0.25">
      <c r="A580" s="1046"/>
      <c r="B580" s="870">
        <v>2</v>
      </c>
      <c r="C580" s="1043"/>
      <c r="D580" s="220"/>
      <c r="E580" s="156"/>
      <c r="F580" s="207"/>
      <c r="G580" s="169" t="str">
        <f t="shared" ref="G580" si="3394">IF(F580&lt;&gt;"",IF(F580=$DV$4,"CUMPLE","RECHAZADO"),"")</f>
        <v/>
      </c>
      <c r="H580" s="170"/>
      <c r="I580" s="216"/>
      <c r="J580" s="208"/>
      <c r="K580" s="173">
        <f t="shared" si="3352"/>
        <v>0</v>
      </c>
      <c r="L580" s="174" t="e">
        <f t="shared" si="3353"/>
        <v>#DIV/0!</v>
      </c>
      <c r="M580" s="175" t="e">
        <f t="shared" si="3354"/>
        <v>#DIV/0!</v>
      </c>
      <c r="N580" s="176" t="e">
        <f t="shared" si="3355"/>
        <v>#DIV/0!</v>
      </c>
      <c r="O580" s="177" t="e">
        <f t="shared" si="3356"/>
        <v>#DIV/0!</v>
      </c>
      <c r="P580" s="178" t="str">
        <f>IF(H580&lt;&gt;"",IF(J580=K580,IF(H580="SI",IF(AND(I580&lt;=$DF$4,I580&gt;=($DF$4*0.9)),"CUMPLE","NO CUMPLE"),IF(I580=$DF$4,"CUMPLE","NO CUMPLE")),"NO CUMPLE"),"")</f>
        <v/>
      </c>
      <c r="Q580" s="179">
        <f t="shared" si="3357"/>
        <v>0</v>
      </c>
      <c r="R580" s="180" t="str">
        <f t="shared" si="3237"/>
        <v/>
      </c>
      <c r="S580" s="180" t="str">
        <f t="shared" si="3199"/>
        <v/>
      </c>
      <c r="T580" s="209"/>
      <c r="U580" s="210"/>
      <c r="V580" s="155"/>
      <c r="W580" s="211"/>
      <c r="X580" s="212"/>
      <c r="Y580" s="184">
        <f>ROUND(W580*$DP$4,0)</f>
        <v>0</v>
      </c>
      <c r="Z580" s="184">
        <f t="shared" si="3200"/>
        <v>0</v>
      </c>
      <c r="AA580" s="1045"/>
      <c r="AB580" s="185" t="str">
        <f>IF(W580&lt;&gt;"",IF((Y580/$DP$4)/$DN$4&lt;=$AA$20,"CUMPLE","RECHAZADO"),"")</f>
        <v/>
      </c>
      <c r="AC580" s="186">
        <f t="shared" si="3361"/>
        <v>0</v>
      </c>
      <c r="AD580" s="186">
        <f t="shared" si="3362"/>
        <v>0</v>
      </c>
      <c r="AE580" s="209"/>
      <c r="AF580" s="211"/>
      <c r="AG580" s="184">
        <f>ROUND(AF580*$DQ$4,0)</f>
        <v>0</v>
      </c>
      <c r="AH580" s="1045"/>
      <c r="AI580" s="185" t="str">
        <f>IF(AF580&lt;&gt;"",IF(AG580/$DQ$4&lt;=$AH$20,"CUMPLE","RECHAZADO"),"")</f>
        <v/>
      </c>
      <c r="AJ580" s="209"/>
      <c r="AK580" s="211"/>
      <c r="AL580" s="184">
        <f>ROUND(AK580*$DR$4,0)</f>
        <v>0</v>
      </c>
      <c r="AM580" s="1045"/>
      <c r="AN580" s="185" t="str">
        <f>IF(AK580&lt;&gt;"",IF(AL580/$DR$4&lt;=$AM$20,"CUMPLE","RECHAZADO"),"")</f>
        <v/>
      </c>
      <c r="AO580" s="209"/>
      <c r="AP580" s="211"/>
      <c r="AQ580" s="184">
        <f>ROUND(AP580*$DS$4,0)</f>
        <v>0</v>
      </c>
      <c r="AR580" s="1045"/>
      <c r="AS580" s="185" t="str">
        <f>IF(AP580&lt;&gt;"",IF(AQ580/$DR$4&lt;=$AR$20,"CUMPLE","RECHAZADO"),"")</f>
        <v/>
      </c>
      <c r="AT580" s="213"/>
      <c r="AU580" s="188">
        <f t="shared" si="3366"/>
        <v>0</v>
      </c>
      <c r="AV580" s="170"/>
      <c r="AW580" s="189">
        <f t="shared" si="3367"/>
        <v>0</v>
      </c>
      <c r="AX580" s="189">
        <f t="shared" si="3368"/>
        <v>0</v>
      </c>
      <c r="AY580" s="189" t="str">
        <f t="shared" si="3369"/>
        <v xml:space="preserve"> </v>
      </c>
      <c r="AZ580" s="155"/>
      <c r="BA580" s="211"/>
      <c r="BB580" s="184">
        <f>ROUND(BA580*$DQ$4,0)</f>
        <v>0</v>
      </c>
      <c r="BC580" s="191">
        <f t="shared" ref="BC580" si="3395">$BC$4</f>
        <v>92828885</v>
      </c>
      <c r="BD580" s="192" t="str">
        <f t="shared" si="3212"/>
        <v/>
      </c>
      <c r="BE580" s="209"/>
      <c r="BF580" s="211"/>
      <c r="BG580" s="184">
        <f>ROUND(BF580*$DR$4,0)</f>
        <v>0</v>
      </c>
      <c r="BH580" s="184">
        <f t="shared" ref="BH580" si="3396">$BH$4</f>
        <v>924495218</v>
      </c>
      <c r="BI580" s="192" t="str">
        <f t="shared" si="3373"/>
        <v/>
      </c>
      <c r="BJ580" s="209"/>
      <c r="BK580" s="211"/>
      <c r="BL580" s="184">
        <f>ROUND(BK580*$DS$4,0)</f>
        <v>0</v>
      </c>
      <c r="BM580" s="1045"/>
      <c r="BN580" s="185" t="str">
        <f>IF(BK580&lt;&gt;"",IF((BL580/$DR$4)/$DN$4&lt;=$BM$20,"CUMPLE","RECHAZADO"),"")</f>
        <v/>
      </c>
      <c r="BO580" s="214"/>
      <c r="BP580" s="188">
        <f t="shared" si="3375"/>
        <v>0</v>
      </c>
      <c r="BQ580" s="170"/>
      <c r="BR580" s="189">
        <f t="shared" si="3376"/>
        <v>0</v>
      </c>
      <c r="BS580" s="189">
        <f t="shared" si="3377"/>
        <v>0</v>
      </c>
      <c r="BT580" s="189" t="str">
        <f t="shared" si="3378"/>
        <v xml:space="preserve"> </v>
      </c>
      <c r="BU580" s="155"/>
      <c r="BV580" s="170"/>
      <c r="BW580" s="170"/>
      <c r="BX580" s="194">
        <f t="shared" si="3379"/>
        <v>0</v>
      </c>
      <c r="BY580" s="194" t="str">
        <f>IF(BV580&lt;&gt;"",IF(AND(BV580/$DN$4&lt;=$BY$15,BV580/$DN$4&gt;=$BY$16),"CUMPLE","RECHAZADO"),"")</f>
        <v/>
      </c>
      <c r="BZ580" s="194">
        <f t="shared" si="3380"/>
        <v>0</v>
      </c>
      <c r="CA580" s="194">
        <f t="shared" si="3381"/>
        <v>0</v>
      </c>
      <c r="CB580" s="155"/>
      <c r="CC580" s="170"/>
      <c r="CD580" s="170"/>
      <c r="CE580" s="194">
        <f t="shared" si="3382"/>
        <v>0</v>
      </c>
      <c r="CF580" s="194" t="str">
        <f>IF(CC580&lt;&gt;"",IF(AND(CC580/$DN$4&lt;=$CF$15,CC580/$DS$4&gt;=$CF$16),"CUMPLE","RECHAZADO"),"")</f>
        <v/>
      </c>
      <c r="CG580" s="194">
        <f t="shared" si="3383"/>
        <v>0</v>
      </c>
      <c r="CH580" s="194">
        <f t="shared" si="3384"/>
        <v>0</v>
      </c>
      <c r="CI580" s="215"/>
      <c r="CJ580" s="196" t="str">
        <f t="shared" si="3385"/>
        <v/>
      </c>
      <c r="CK580" s="197">
        <f t="shared" si="3386"/>
        <v>0</v>
      </c>
      <c r="CL580" s="198" t="str">
        <f t="shared" si="3228"/>
        <v/>
      </c>
      <c r="CM580" s="155"/>
      <c r="CN580" s="199" t="str">
        <f t="shared" si="3388"/>
        <v/>
      </c>
      <c r="CO580" s="200">
        <f t="shared" si="3389"/>
        <v>0</v>
      </c>
      <c r="CP580" s="201" t="str">
        <f t="shared" si="3231"/>
        <v/>
      </c>
      <c r="CQ580" s="156"/>
      <c r="CR580" s="202">
        <f t="shared" si="3232"/>
        <v>0</v>
      </c>
      <c r="CS580" s="194">
        <f>(W580*$DP$4)+X580+(AF580*$DQ$4)+(AK580*$DR$4)+(AP580*$DS$4)+AV580+(BA580*$DQ$4)+(BF580*$DR$4)+(BK580*$DS$4)+BQ580+BV580+BW580+CC580+CD580</f>
        <v>0</v>
      </c>
      <c r="CT580" s="201">
        <f t="shared" si="3391"/>
        <v>0</v>
      </c>
      <c r="CU580" s="203"/>
      <c r="CV580" s="201" t="str">
        <f t="shared" si="3234"/>
        <v/>
      </c>
      <c r="DB580" s="204" t="str">
        <f t="shared" si="3235"/>
        <v/>
      </c>
      <c r="DC580" s="36"/>
    </row>
    <row r="581" spans="1:107" hidden="1" x14ac:dyDescent="0.25">
      <c r="A581" s="1046"/>
      <c r="B581" s="870">
        <v>3</v>
      </c>
      <c r="C581" s="1043"/>
      <c r="D581" s="220"/>
      <c r="E581" s="156"/>
      <c r="F581" s="207"/>
      <c r="G581" s="169" t="str">
        <f t="shared" ref="G581" si="3397">IF(F581&lt;&gt;"",IF(F581=$DV$5,"CUMPLE","RECHAZADO"),"")</f>
        <v/>
      </c>
      <c r="H581" s="170"/>
      <c r="I581" s="216"/>
      <c r="J581" s="208"/>
      <c r="K581" s="173">
        <f t="shared" si="3352"/>
        <v>0</v>
      </c>
      <c r="L581" s="174" t="e">
        <f t="shared" si="3353"/>
        <v>#DIV/0!</v>
      </c>
      <c r="M581" s="175" t="e">
        <f t="shared" si="3354"/>
        <v>#DIV/0!</v>
      </c>
      <c r="N581" s="176" t="e">
        <f t="shared" si="3355"/>
        <v>#DIV/0!</v>
      </c>
      <c r="O581" s="177" t="e">
        <f t="shared" si="3356"/>
        <v>#DIV/0!</v>
      </c>
      <c r="P581" s="178" t="str">
        <f>IF(H581&lt;&gt;"",IF(J581=K581,IF(H581="SI",IF(AND(I581&lt;=$DF$5,I581&gt;=($DF$5*0.9)),"CUMPLE","NO CUMPLE"),IF(I581=$DF$5,"CUMPLE","NO CUMPLE")),"NO CUMPLE"),"")</f>
        <v/>
      </c>
      <c r="Q581" s="179">
        <f t="shared" si="3357"/>
        <v>0</v>
      </c>
      <c r="R581" s="180" t="str">
        <f t="shared" si="3237"/>
        <v/>
      </c>
      <c r="S581" s="180" t="str">
        <f t="shared" si="3199"/>
        <v/>
      </c>
      <c r="T581" s="209"/>
      <c r="U581" s="210"/>
      <c r="V581" s="155"/>
      <c r="W581" s="211"/>
      <c r="X581" s="212"/>
      <c r="Y581" s="184">
        <f>ROUND(W581*$DP$5,0)</f>
        <v>0</v>
      </c>
      <c r="Z581" s="184">
        <f t="shared" si="3200"/>
        <v>0</v>
      </c>
      <c r="AA581" s="1045"/>
      <c r="AB581" s="185" t="str">
        <f>IF(W581&lt;&gt;"",IF((Y581/$DP$5)/$DN$5&lt;=$AA$20,"CUMPLE","RECHAZADO"),"")</f>
        <v/>
      </c>
      <c r="AC581" s="186">
        <f t="shared" si="3361"/>
        <v>0</v>
      </c>
      <c r="AD581" s="186">
        <f t="shared" si="3362"/>
        <v>0</v>
      </c>
      <c r="AE581" s="209"/>
      <c r="AF581" s="211"/>
      <c r="AG581" s="184">
        <f>ROUND(AF581*$DQ$5,0)</f>
        <v>0</v>
      </c>
      <c r="AH581" s="1045"/>
      <c r="AI581" s="185" t="str">
        <f>IF(AF581&lt;&gt;"",IF(AG581/$DQ$5&lt;=$AH$20,"CUMPLE","RECHAZADO"),"")</f>
        <v/>
      </c>
      <c r="AJ581" s="209"/>
      <c r="AK581" s="211"/>
      <c r="AL581" s="184">
        <f>ROUND(AK581*$DR$5,0)</f>
        <v>0</v>
      </c>
      <c r="AM581" s="1045"/>
      <c r="AN581" s="185" t="str">
        <f>IF(AK581&lt;&gt;"",IF(AL581/$DR$5&lt;=$AM$20,"CUMPLE","RECHAZADO"),"")</f>
        <v/>
      </c>
      <c r="AO581" s="209"/>
      <c r="AP581" s="211"/>
      <c r="AQ581" s="184">
        <f>ROUND(AP581*$DS$5,0)</f>
        <v>0</v>
      </c>
      <c r="AR581" s="1045"/>
      <c r="AS581" s="185" t="str">
        <f>IF(AP581&lt;&gt;"",IF(AQ581/$DR$5&lt;=$AR$20,"CUMPLE","RECHAZADO"),"")</f>
        <v/>
      </c>
      <c r="AT581" s="213"/>
      <c r="AU581" s="188">
        <f t="shared" si="3366"/>
        <v>0</v>
      </c>
      <c r="AV581" s="170"/>
      <c r="AW581" s="189">
        <f t="shared" si="3367"/>
        <v>0</v>
      </c>
      <c r="AX581" s="189">
        <f t="shared" si="3368"/>
        <v>0</v>
      </c>
      <c r="AY581" s="189" t="str">
        <f t="shared" si="3369"/>
        <v xml:space="preserve"> </v>
      </c>
      <c r="AZ581" s="155"/>
      <c r="BA581" s="211"/>
      <c r="BB581" s="184">
        <f>ROUND(BA581*$DQ$5,0)</f>
        <v>0</v>
      </c>
      <c r="BC581" s="191">
        <f t="shared" ref="BC581" si="3398">$BC$5</f>
        <v>123465503</v>
      </c>
      <c r="BD581" s="192" t="str">
        <f t="shared" si="3212"/>
        <v/>
      </c>
      <c r="BE581" s="209"/>
      <c r="BF581" s="211"/>
      <c r="BG581" s="184">
        <f>ROUND(BF581*$DR$5,0)</f>
        <v>0</v>
      </c>
      <c r="BH581" s="184">
        <f t="shared" ref="BH581" si="3399">$BH$5</f>
        <v>1325724320</v>
      </c>
      <c r="BI581" s="192" t="str">
        <f t="shared" si="3373"/>
        <v/>
      </c>
      <c r="BJ581" s="209"/>
      <c r="BK581" s="211"/>
      <c r="BL581" s="184">
        <f>ROUND(BK581*$DS$5,0)</f>
        <v>0</v>
      </c>
      <c r="BM581" s="1045"/>
      <c r="BN581" s="185" t="str">
        <f>IF(BK581&lt;&gt;"",IF((BL581/$DR$5)/$DN$5&lt;=$BM$20,"CUMPLE","RECHAZADO"),"")</f>
        <v/>
      </c>
      <c r="BO581" s="214"/>
      <c r="BP581" s="188">
        <f t="shared" si="3375"/>
        <v>0</v>
      </c>
      <c r="BQ581" s="170"/>
      <c r="BR581" s="189">
        <f t="shared" si="3376"/>
        <v>0</v>
      </c>
      <c r="BS581" s="189">
        <f t="shared" si="3377"/>
        <v>0</v>
      </c>
      <c r="BT581" s="189" t="str">
        <f t="shared" si="3378"/>
        <v xml:space="preserve"> </v>
      </c>
      <c r="BU581" s="155"/>
      <c r="BV581" s="170"/>
      <c r="BW581" s="170"/>
      <c r="BX581" s="194">
        <f t="shared" si="3379"/>
        <v>0</v>
      </c>
      <c r="BY581" s="194" t="str">
        <f>IF(BV581&lt;&gt;"",IF(AND(BV581/$DN$5&lt;=$BY$15,BV581/$DN$5&gt;=$BY$16),"CUMPLE","RECHAZADO"),"")</f>
        <v/>
      </c>
      <c r="BZ581" s="194">
        <f t="shared" si="3380"/>
        <v>0</v>
      </c>
      <c r="CA581" s="194">
        <f t="shared" si="3381"/>
        <v>0</v>
      </c>
      <c r="CB581" s="155"/>
      <c r="CC581" s="170"/>
      <c r="CD581" s="170"/>
      <c r="CE581" s="194">
        <f t="shared" si="3382"/>
        <v>0</v>
      </c>
      <c r="CF581" s="194" t="str">
        <f>IF(CC581&lt;&gt;"",IF(AND(CC581/$DN$5&lt;=$CF$15,CC581/$DS$5&gt;=$CF$16),"CUMPLE","RECHAZADO"),"")</f>
        <v/>
      </c>
      <c r="CG581" s="194">
        <f t="shared" si="3383"/>
        <v>0</v>
      </c>
      <c r="CH581" s="194">
        <f t="shared" si="3384"/>
        <v>0</v>
      </c>
      <c r="CI581" s="215"/>
      <c r="CJ581" s="196" t="str">
        <f t="shared" si="3385"/>
        <v/>
      </c>
      <c r="CK581" s="197">
        <f t="shared" si="3386"/>
        <v>0</v>
      </c>
      <c r="CL581" s="198" t="str">
        <f t="shared" si="3228"/>
        <v/>
      </c>
      <c r="CM581" s="155"/>
      <c r="CN581" s="199" t="str">
        <f t="shared" si="3388"/>
        <v/>
      </c>
      <c r="CO581" s="200">
        <f t="shared" si="3389"/>
        <v>0</v>
      </c>
      <c r="CP581" s="201" t="str">
        <f t="shared" si="3231"/>
        <v/>
      </c>
      <c r="CQ581" s="156"/>
      <c r="CR581" s="202">
        <f t="shared" si="3232"/>
        <v>0</v>
      </c>
      <c r="CS581" s="194">
        <f>(W581*$DP$5)+X581+(AF581*$DQ$5)+(AK581*$DR$5)+(AP581*$DS$5)+AV581+(BA581*$DQ$5)+(BF581*$DR$5)+(BK581*$DS$5)+BQ581+BV581+BW581+CC581+CD581</f>
        <v>0</v>
      </c>
      <c r="CT581" s="201">
        <f t="shared" si="3391"/>
        <v>0</v>
      </c>
      <c r="CU581" s="203"/>
      <c r="CV581" s="201" t="str">
        <f t="shared" si="3234"/>
        <v/>
      </c>
      <c r="DB581" s="204" t="str">
        <f t="shared" si="3235"/>
        <v/>
      </c>
      <c r="DC581" s="206"/>
    </row>
    <row r="582" spans="1:107" hidden="1" x14ac:dyDescent="0.25">
      <c r="A582" s="1046"/>
      <c r="B582" s="870">
        <v>4</v>
      </c>
      <c r="C582" s="1043"/>
      <c r="D582" s="220"/>
      <c r="E582" s="156"/>
      <c r="F582" s="207"/>
      <c r="G582" s="169" t="str">
        <f t="shared" ref="G582" si="3400">IF(F582&lt;&gt;"",IF(F582=$DV$6,"CUMPLE","RECHAZADO"),"")</f>
        <v/>
      </c>
      <c r="H582" s="170"/>
      <c r="I582" s="216"/>
      <c r="J582" s="208"/>
      <c r="K582" s="173">
        <f t="shared" si="3352"/>
        <v>0</v>
      </c>
      <c r="L582" s="174" t="e">
        <f t="shared" si="3353"/>
        <v>#DIV/0!</v>
      </c>
      <c r="M582" s="175" t="e">
        <f t="shared" si="3354"/>
        <v>#DIV/0!</v>
      </c>
      <c r="N582" s="176" t="e">
        <f t="shared" si="3355"/>
        <v>#DIV/0!</v>
      </c>
      <c r="O582" s="177" t="e">
        <f t="shared" si="3356"/>
        <v>#DIV/0!</v>
      </c>
      <c r="P582" s="178" t="str">
        <f>IF(H582&lt;&gt;"",IF(J582=K582,IF(H582="SI",IF(AND(I582&lt;=$DF$6,I582&gt;=($DF$6*0.9)),"CUMPLE","NO CUMPLE"),IF(I582=$DF$6,"CUMPLE","NO CUMPLE")),"NO CUMPLE"),"")</f>
        <v/>
      </c>
      <c r="Q582" s="179">
        <f t="shared" si="3357"/>
        <v>0</v>
      </c>
      <c r="R582" s="180" t="str">
        <f t="shared" si="3237"/>
        <v/>
      </c>
      <c r="S582" s="180" t="str">
        <f t="shared" si="3199"/>
        <v/>
      </c>
      <c r="T582" s="209"/>
      <c r="U582" s="210"/>
      <c r="V582" s="155"/>
      <c r="W582" s="211"/>
      <c r="X582" s="212"/>
      <c r="Y582" s="184">
        <f>ROUND(W582*$DP$6,0)</f>
        <v>0</v>
      </c>
      <c r="Z582" s="184">
        <f t="shared" si="3200"/>
        <v>0</v>
      </c>
      <c r="AA582" s="1045"/>
      <c r="AB582" s="185" t="str">
        <f>IF(W582&lt;&gt;"",IF((Y582/$DP$6)/$DN$6&lt;=$AA$20,"CUMPLE","RECHAZADO"),"")</f>
        <v/>
      </c>
      <c r="AC582" s="186">
        <f t="shared" si="3361"/>
        <v>0</v>
      </c>
      <c r="AD582" s="186">
        <f t="shared" si="3362"/>
        <v>0</v>
      </c>
      <c r="AE582" s="209"/>
      <c r="AF582" s="211"/>
      <c r="AG582" s="184">
        <f>ROUND(AF582*$DQ$6,0)</f>
        <v>0</v>
      </c>
      <c r="AH582" s="1045"/>
      <c r="AI582" s="185" t="str">
        <f>IF(AF582&lt;&gt;"",IF(AG582/$DQ$6&lt;=$AH$20,"CUMPLE","RECHAZADO"),"")</f>
        <v/>
      </c>
      <c r="AJ582" s="209"/>
      <c r="AK582" s="211"/>
      <c r="AL582" s="184">
        <f>ROUND(AK582*$DR$6,0)</f>
        <v>0</v>
      </c>
      <c r="AM582" s="1045"/>
      <c r="AN582" s="185" t="str">
        <f>IF(AK582&lt;&gt;"",IF(AL582/$DR$6&lt;=$AM$20,"CUMPLE","RECHAZADO"),"")</f>
        <v/>
      </c>
      <c r="AO582" s="209"/>
      <c r="AP582" s="211"/>
      <c r="AQ582" s="184">
        <f>ROUND(AP582*$DS$6,0)</f>
        <v>0</v>
      </c>
      <c r="AR582" s="1045"/>
      <c r="AS582" s="185" t="str">
        <f>IF(AP582&lt;&gt;"",IF(AQ582/$DR$6&lt;=$AR$20,"CUMPLE","RECHAZADO"),"")</f>
        <v/>
      </c>
      <c r="AT582" s="213"/>
      <c r="AU582" s="188">
        <f t="shared" si="3366"/>
        <v>0</v>
      </c>
      <c r="AV582" s="170"/>
      <c r="AW582" s="189">
        <f t="shared" si="3367"/>
        <v>0</v>
      </c>
      <c r="AX582" s="189">
        <f t="shared" si="3368"/>
        <v>0</v>
      </c>
      <c r="AY582" s="189" t="str">
        <f>IF(AV582&lt;&gt;"",IF(AN582="CUMPLE","CUMPLE","NO CUMPLE"),"")</f>
        <v/>
      </c>
      <c r="AZ582" s="155"/>
      <c r="BA582" s="211"/>
      <c r="BB582" s="184">
        <f>ROUND(BA582*$DQ$6,0)</f>
        <v>0</v>
      </c>
      <c r="BC582" s="191">
        <f t="shared" ref="BC582" si="3401">$BC$6</f>
        <v>599037720</v>
      </c>
      <c r="BD582" s="192" t="str">
        <f t="shared" si="3212"/>
        <v/>
      </c>
      <c r="BE582" s="209"/>
      <c r="BF582" s="211"/>
      <c r="BG582" s="184">
        <f>ROUND(BF582*$DR$6,0)</f>
        <v>0</v>
      </c>
      <c r="BH582" s="184">
        <f t="shared" ref="BH582" si="3402">$BH$6</f>
        <v>1500854400</v>
      </c>
      <c r="BI582" s="192" t="str">
        <f t="shared" si="3373"/>
        <v/>
      </c>
      <c r="BJ582" s="209"/>
      <c r="BK582" s="211"/>
      <c r="BL582" s="184">
        <f>ROUND(BK582*$DS$6,0)</f>
        <v>0</v>
      </c>
      <c r="BM582" s="1045"/>
      <c r="BN582" s="185" t="str">
        <f>IF(BK582&lt;&gt;"",IF((BL582/$DR$6)/$DN$6&lt;=$BM$20,"CUMPLE","RECHAZADO"),"")</f>
        <v/>
      </c>
      <c r="BO582" s="214"/>
      <c r="BP582" s="188">
        <f t="shared" si="3375"/>
        <v>0</v>
      </c>
      <c r="BQ582" s="170"/>
      <c r="BR582" s="189">
        <f t="shared" si="3376"/>
        <v>0</v>
      </c>
      <c r="BS582" s="189">
        <f t="shared" si="3377"/>
        <v>0</v>
      </c>
      <c r="BT582" s="189" t="str">
        <f>IF(BQ582&lt;&gt;"",IF(BI582="CUMPLE","CUMPLE","NO CUMPLE"),"")</f>
        <v/>
      </c>
      <c r="BU582" s="155"/>
      <c r="BV582" s="170"/>
      <c r="BW582" s="170"/>
      <c r="BX582" s="194">
        <f t="shared" si="3379"/>
        <v>0</v>
      </c>
      <c r="BY582" s="194" t="str">
        <f>IF(BV582&lt;&gt;"",IF(AND(BV582/$DN$6&lt;=$BY$15,BV582/$DN$6&gt;=$BY$16),"CUMPLE","RECHAZADO"),"")</f>
        <v/>
      </c>
      <c r="BZ582" s="194">
        <f t="shared" si="3380"/>
        <v>0</v>
      </c>
      <c r="CA582" s="194">
        <f t="shared" si="3381"/>
        <v>0</v>
      </c>
      <c r="CB582" s="155"/>
      <c r="CC582" s="170"/>
      <c r="CD582" s="170"/>
      <c r="CE582" s="194">
        <f t="shared" si="3382"/>
        <v>0</v>
      </c>
      <c r="CF582" s="194" t="str">
        <f>IF(CC582&lt;&gt;"",IF(AND(CC582/$DN$6&lt;=$CF$15,CC582/$DS$6&gt;=$CF$16),"CUMPLE","RECHAZADO"),"")</f>
        <v/>
      </c>
      <c r="CG582" s="194">
        <f t="shared" si="3383"/>
        <v>0</v>
      </c>
      <c r="CH582" s="194">
        <f t="shared" si="3384"/>
        <v>0</v>
      </c>
      <c r="CI582" s="215"/>
      <c r="CJ582" s="196" t="str">
        <f t="shared" si="3385"/>
        <v/>
      </c>
      <c r="CK582" s="197">
        <f t="shared" si="3386"/>
        <v>0</v>
      </c>
      <c r="CL582" s="198" t="str">
        <f t="shared" si="3228"/>
        <v/>
      </c>
      <c r="CM582" s="155"/>
      <c r="CN582" s="199" t="str">
        <f t="shared" si="3388"/>
        <v/>
      </c>
      <c r="CO582" s="200">
        <f t="shared" si="3389"/>
        <v>0</v>
      </c>
      <c r="CP582" s="201" t="str">
        <f t="shared" si="3231"/>
        <v/>
      </c>
      <c r="CQ582" s="156"/>
      <c r="CR582" s="202">
        <f t="shared" si="3232"/>
        <v>0</v>
      </c>
      <c r="CS582" s="194">
        <f>(W582*$DP$6)+X582+(AF582*$DQ$6)+(AK582*$DR$6)+(AP582*$DS$6)+AV582+(BA582*$DQ$6)+(BF582*$DR$6)+(BK582*$DS$6)+BQ582+BV582+BW582+CC582+CD582</f>
        <v>0</v>
      </c>
      <c r="CT582" s="201">
        <f t="shared" si="3391"/>
        <v>0</v>
      </c>
      <c r="CU582" s="203"/>
      <c r="CV582" s="201" t="str">
        <f t="shared" si="3234"/>
        <v/>
      </c>
      <c r="DB582" s="204" t="str">
        <f t="shared" si="3235"/>
        <v/>
      </c>
      <c r="DC582" s="206"/>
    </row>
    <row r="583" spans="1:107" hidden="1" x14ac:dyDescent="0.25">
      <c r="A583" s="1042"/>
      <c r="B583" s="750">
        <v>5</v>
      </c>
      <c r="C583" s="1043"/>
      <c r="D583" s="220"/>
      <c r="E583" s="156"/>
      <c r="F583" s="751"/>
      <c r="G583" s="752" t="str">
        <f t="shared" ref="G583" si="3403">IF(F583&lt;&gt;"",IF(F583=$DV$7,"CUMPLE","RECHAZADO"),"")</f>
        <v/>
      </c>
      <c r="H583" s="753"/>
      <c r="I583" s="754"/>
      <c r="J583" s="784"/>
      <c r="K583" s="756">
        <f t="shared" si="3352"/>
        <v>0</v>
      </c>
      <c r="L583" s="174" t="e">
        <f t="shared" si="3353"/>
        <v>#DIV/0!</v>
      </c>
      <c r="M583" s="175" t="e">
        <f t="shared" si="3354"/>
        <v>#DIV/0!</v>
      </c>
      <c r="N583" s="176" t="e">
        <f t="shared" si="3355"/>
        <v>#DIV/0!</v>
      </c>
      <c r="O583" s="177" t="e">
        <f t="shared" si="3356"/>
        <v>#DIV/0!</v>
      </c>
      <c r="P583" s="757" t="str">
        <f>IF(H583&lt;&gt;"",IF(J583=K583,IF(H583="SI",IF(AND(I583&lt;=$DF$7,I583&gt;=($DF$7*0.9)),"CUMPLE","NO CUMPLE"),IF(I583=$DF$7,"CUMPLE","NO CUMPLE")),"NO CUMPLE"),"")</f>
        <v/>
      </c>
      <c r="Q583" s="179">
        <f t="shared" si="3357"/>
        <v>0</v>
      </c>
      <c r="R583" s="758" t="str">
        <f t="shared" si="3237"/>
        <v/>
      </c>
      <c r="S583" s="758" t="str">
        <f t="shared" si="3199"/>
        <v/>
      </c>
      <c r="T583" s="759"/>
      <c r="U583" s="760"/>
      <c r="V583" s="155"/>
      <c r="W583" s="761"/>
      <c r="X583" s="762"/>
      <c r="Y583" s="763">
        <f>ROUND(W583*$DP$7,0)</f>
        <v>0</v>
      </c>
      <c r="Z583" s="763">
        <f t="shared" si="3200"/>
        <v>0</v>
      </c>
      <c r="AA583" s="1045"/>
      <c r="AB583" s="764" t="str">
        <f>IF(W583&lt;&gt;"",IF((Y583/$DP$7)/$DN$7&lt;=$AA$20,"CUMPLE","RECHAZADO"),"")</f>
        <v/>
      </c>
      <c r="AC583" s="765">
        <f t="shared" si="3361"/>
        <v>0</v>
      </c>
      <c r="AD583" s="765">
        <f t="shared" si="3362"/>
        <v>0</v>
      </c>
      <c r="AE583" s="759"/>
      <c r="AF583" s="761"/>
      <c r="AG583" s="763">
        <f>ROUND(AF583*$DQ$7,0)</f>
        <v>0</v>
      </c>
      <c r="AH583" s="1045"/>
      <c r="AI583" s="764" t="str">
        <f>IF(AF583&lt;&gt;"",IF(AG583/$DQ$7&lt;=$AH$20,"CUMPLE","RECHAZADO"),"")</f>
        <v/>
      </c>
      <c r="AJ583" s="759"/>
      <c r="AK583" s="761"/>
      <c r="AL583" s="763">
        <f>ROUND(AK583*$DR$7,0)</f>
        <v>0</v>
      </c>
      <c r="AM583" s="1045"/>
      <c r="AN583" s="764" t="str">
        <f>IF(AK583&lt;&gt;"",IF(AL583/$DR$7&lt;=$AM$20,"CUMPLE","RECHAZADO"),"")</f>
        <v/>
      </c>
      <c r="AO583" s="759"/>
      <c r="AP583" s="761"/>
      <c r="AQ583" s="763">
        <f>ROUND(AP583*$DS$7,0)</f>
        <v>0</v>
      </c>
      <c r="AR583" s="1045"/>
      <c r="AS583" s="764" t="str">
        <f>IF(AP583&lt;&gt;"",IF(AQ583/$DR$7&lt;=$AR$20,"CUMPLE","RECHAZADO"),"")</f>
        <v/>
      </c>
      <c r="AT583" s="766"/>
      <c r="AU583" s="767">
        <f t="shared" si="3366"/>
        <v>0</v>
      </c>
      <c r="AV583" s="753"/>
      <c r="AW583" s="768">
        <f t="shared" si="3367"/>
        <v>0</v>
      </c>
      <c r="AX583" s="768">
        <f t="shared" si="3368"/>
        <v>0</v>
      </c>
      <c r="AY583" s="768" t="str">
        <f>IF(AV583&lt;&gt;"",IF(AI583="CUMPLE",IF(AN583="CUMPLE","CUMPLE","NO CUMPLE"),"NO CUMPLE")," ")</f>
        <v xml:space="preserve"> </v>
      </c>
      <c r="AZ583" s="155"/>
      <c r="BA583" s="761"/>
      <c r="BB583" s="763">
        <f>ROUND(BA583*$DQ$7,0)</f>
        <v>0</v>
      </c>
      <c r="BC583" s="770">
        <f t="shared" ref="BC583" si="3404">$BC$7</f>
        <v>512088380</v>
      </c>
      <c r="BD583" s="164" t="str">
        <f t="shared" si="3212"/>
        <v/>
      </c>
      <c r="BE583" s="759"/>
      <c r="BF583" s="761"/>
      <c r="BG583" s="763">
        <f>ROUND(BF583*$DR$7,0)</f>
        <v>0</v>
      </c>
      <c r="BH583" s="763">
        <f t="shared" ref="BH583" si="3405">$BH$7</f>
        <v>1342093772</v>
      </c>
      <c r="BI583" s="164" t="str">
        <f t="shared" si="3373"/>
        <v/>
      </c>
      <c r="BJ583" s="759"/>
      <c r="BK583" s="761"/>
      <c r="BL583" s="763">
        <f>ROUND(BK583*$DS$7,0)</f>
        <v>0</v>
      </c>
      <c r="BM583" s="1045"/>
      <c r="BN583" s="764" t="str">
        <f>IF(BK583&lt;&gt;"",IF((BL583/$DR$7)/$DN$7&lt;=$BM$20,"CUMPLE","RECHAZADO"),"")</f>
        <v/>
      </c>
      <c r="BO583" s="771"/>
      <c r="BP583" s="767">
        <f t="shared" si="3375"/>
        <v>0</v>
      </c>
      <c r="BQ583" s="753"/>
      <c r="BR583" s="768">
        <f t="shared" si="3376"/>
        <v>0</v>
      </c>
      <c r="BS583" s="768">
        <f t="shared" si="3377"/>
        <v>0</v>
      </c>
      <c r="BT583" s="768" t="str">
        <f>IF(BQ583&lt;&gt;"",IF(BD583="CUMPLE",IF(BI583="CUMPLE","CUMPLE","NO CUMPLE"),"NO CUMPLE")," ")</f>
        <v xml:space="preserve"> </v>
      </c>
      <c r="BU583" s="155"/>
      <c r="BV583" s="753"/>
      <c r="BW583" s="753"/>
      <c r="BX583" s="772">
        <f t="shared" si="3379"/>
        <v>0</v>
      </c>
      <c r="BY583" s="772" t="str">
        <f>IF(BV583&lt;&gt;"",IF(AND(BV583/$DN$7&lt;=$BY$15,BV583/$DN$7&gt;=$BY$16),"CUMPLE","RECHAZADO"),"")</f>
        <v/>
      </c>
      <c r="BZ583" s="772">
        <f t="shared" si="3380"/>
        <v>0</v>
      </c>
      <c r="CA583" s="772">
        <f t="shared" si="3381"/>
        <v>0</v>
      </c>
      <c r="CB583" s="155"/>
      <c r="CC583" s="753"/>
      <c r="CD583" s="753"/>
      <c r="CE583" s="772">
        <f t="shared" si="3382"/>
        <v>0</v>
      </c>
      <c r="CF583" s="772" t="str">
        <f>IF(CC583&lt;&gt;"",IF(AND(CC583/$DN$7&lt;=$CF$15,CC583/$DS$7&gt;=$CF$16),"CUMPLE","RECHAZADO"),"")</f>
        <v/>
      </c>
      <c r="CG583" s="772">
        <f t="shared" si="3383"/>
        <v>0</v>
      </c>
      <c r="CH583" s="772">
        <f t="shared" si="3384"/>
        <v>0</v>
      </c>
      <c r="CI583" s="773"/>
      <c r="CJ583" s="774" t="str">
        <f t="shared" si="3385"/>
        <v/>
      </c>
      <c r="CK583" s="775">
        <f t="shared" si="3386"/>
        <v>0</v>
      </c>
      <c r="CL583" s="776" t="str">
        <f t="shared" si="3228"/>
        <v/>
      </c>
      <c r="CM583" s="155"/>
      <c r="CN583" s="777" t="str">
        <f t="shared" si="3388"/>
        <v/>
      </c>
      <c r="CO583" s="778">
        <f t="shared" si="3389"/>
        <v>0</v>
      </c>
      <c r="CP583" s="779" t="str">
        <f t="shared" si="3231"/>
        <v/>
      </c>
      <c r="CQ583" s="156"/>
      <c r="CR583" s="780">
        <f t="shared" si="3232"/>
        <v>0</v>
      </c>
      <c r="CS583" s="772">
        <f>(W583*$DP$7)+X583+(AF583*$DQ$7)+(AK583*$DR$7)+(AP583*$DS$7)+AV583+(BA583*$DQ$7)+(BF583*$DR$7)+(BK583*$DS$7)+BQ583+BV583+BW583+CC583+CD583</f>
        <v>0</v>
      </c>
      <c r="CT583" s="779">
        <f t="shared" si="3391"/>
        <v>0</v>
      </c>
      <c r="CU583" s="781"/>
      <c r="CV583" s="779" t="str">
        <f t="shared" si="3234"/>
        <v/>
      </c>
      <c r="DB583" s="782" t="str">
        <f t="shared" si="3235"/>
        <v/>
      </c>
      <c r="DC583" s="783"/>
    </row>
    <row r="584" spans="1:107" x14ac:dyDescent="0.25">
      <c r="A584" s="1039"/>
      <c r="B584" s="870">
        <v>6</v>
      </c>
      <c r="C584" s="1039"/>
      <c r="D584" s="726"/>
      <c r="E584" s="871"/>
      <c r="F584" s="872">
        <v>26104086008</v>
      </c>
      <c r="G584" s="873" t="str">
        <f t="shared" ref="G584" si="3406">IF(F584&lt;&gt;"",IF(F584=$DV$8,"CUMPLE","RECHAZADO"),"")</f>
        <v>CUMPLE</v>
      </c>
      <c r="H584" s="874" t="s">
        <v>1538</v>
      </c>
      <c r="I584" s="880">
        <v>23701756967</v>
      </c>
      <c r="J584" s="208">
        <v>450333382</v>
      </c>
      <c r="K584" s="173">
        <f t="shared" si="3352"/>
        <v>450333382</v>
      </c>
      <c r="L584" s="724" t="e">
        <f t="shared" si="3353"/>
        <v>#DIV/0!</v>
      </c>
      <c r="M584" s="175" t="e">
        <f t="shared" si="3354"/>
        <v>#DIV/0!</v>
      </c>
      <c r="N584" s="176" t="e">
        <f t="shared" si="3355"/>
        <v>#DIV/0!</v>
      </c>
      <c r="O584" s="177" t="e">
        <f t="shared" si="3356"/>
        <v>#DIV/0!</v>
      </c>
      <c r="P584" s="178" t="str">
        <f>IF(H584&lt;&gt;"",IF(J584=K584,IF(H584="SI",IF(AND(I584&lt;=$DF$8,I584&gt;=($DF$8*0.9)),"CUMPLE","NO CUMPLE"),IF(I584=$DF$8,"CUMPLE","NO CUMPLE")),"NO CUMPLE"),"")</f>
        <v>CUMPLE</v>
      </c>
      <c r="Q584" s="725">
        <f t="shared" si="3357"/>
        <v>0</v>
      </c>
      <c r="R584" s="180">
        <f t="shared" si="3237"/>
        <v>24152090349</v>
      </c>
      <c r="S584" s="180">
        <f t="shared" si="3199"/>
        <v>23701756967</v>
      </c>
      <c r="T584" s="209"/>
      <c r="U584" s="209"/>
      <c r="V584" s="871"/>
      <c r="W584" s="874">
        <v>1070338</v>
      </c>
      <c r="X584" s="876">
        <v>1179512</v>
      </c>
      <c r="Y584" s="184">
        <f>ROUND(W584*$DP$8,0)</f>
        <v>62079604</v>
      </c>
      <c r="Z584" s="184">
        <f t="shared" si="3200"/>
        <v>1179512</v>
      </c>
      <c r="AA584" s="1044"/>
      <c r="AB584" s="185" t="str">
        <f>IF(W584&lt;&gt;"",IF((Y584/$DP$8)/$DN$8&lt;=$AA$20,"CUMPLE","RECHAZADO"),"")</f>
        <v>CUMPLE</v>
      </c>
      <c r="AC584" s="186">
        <f t="shared" si="3361"/>
        <v>63259116</v>
      </c>
      <c r="AD584" s="186">
        <f t="shared" si="3362"/>
        <v>62079604</v>
      </c>
      <c r="AE584" s="209"/>
      <c r="AF584" s="874">
        <v>160903</v>
      </c>
      <c r="AG584" s="184">
        <f>ROUND(AF584*$DQ$8,0)</f>
        <v>2252642</v>
      </c>
      <c r="AH584" s="1044"/>
      <c r="AI584" s="185" t="str">
        <f>IF(AF584&lt;&gt;"",IF(AG584/$DQ$8&lt;=$AH$20,"CUMPLE","RECHAZADO"),"")</f>
        <v>CUMPLE</v>
      </c>
      <c r="AJ584" s="209"/>
      <c r="AK584" s="874">
        <v>128424</v>
      </c>
      <c r="AL584" s="184">
        <f>ROUND(AK584*$DR$8,0)</f>
        <v>7448592</v>
      </c>
      <c r="AM584" s="1044"/>
      <c r="AN584" s="185" t="str">
        <f>IF(AK584&lt;&gt;"",IF(AL584/$DR$8&lt;=$AM$20,"CUMPLE","RECHAZADO"),"")</f>
        <v>CUMPLE</v>
      </c>
      <c r="AO584" s="209"/>
      <c r="AP584" s="874"/>
      <c r="AQ584" s="184">
        <f>ROUND(AP584*$DS$8,0)</f>
        <v>0</v>
      </c>
      <c r="AR584" s="1044"/>
      <c r="AS584" s="185" t="str">
        <f>IF(AP584&lt;&gt;"",IF(AQ584/$DR$8&lt;=$AR$20,"CUMPLE","RECHAZADO"),"")</f>
        <v/>
      </c>
      <c r="AT584" s="185"/>
      <c r="AU584" s="194">
        <f t="shared" si="3366"/>
        <v>9701234</v>
      </c>
      <c r="AV584" s="874">
        <v>1843232</v>
      </c>
      <c r="AW584" s="877">
        <f t="shared" si="3367"/>
        <v>1843234</v>
      </c>
      <c r="AX584" s="877">
        <f t="shared" si="3368"/>
        <v>11544468</v>
      </c>
      <c r="AY584" s="877" t="str">
        <f>IF(AV584&lt;&gt;"",IF(AN584="CUMPLE","CUMPLE","NO CUMPLE"),"")</f>
        <v>CUMPLE</v>
      </c>
      <c r="AZ584" s="871"/>
      <c r="BA584" s="874">
        <v>10556112</v>
      </c>
      <c r="BB584" s="184">
        <f>ROUND(BA584*$DQ$8,0)</f>
        <v>147785568</v>
      </c>
      <c r="BC584" s="184">
        <f t="shared" ref="BC584" si="3407">$BC$8</f>
        <v>282572794</v>
      </c>
      <c r="BD584" s="185" t="str">
        <f t="shared" si="3212"/>
        <v>CUMPLE</v>
      </c>
      <c r="BE584" s="209"/>
      <c r="BF584" s="874">
        <v>9917898</v>
      </c>
      <c r="BG584" s="184">
        <f>ROUND(BF584*$DR$8,0)</f>
        <v>575238084</v>
      </c>
      <c r="BH584" s="184">
        <f t="shared" ref="BH584" si="3408">$BH$8</f>
        <v>1099881666</v>
      </c>
      <c r="BI584" s="185" t="str">
        <f t="shared" si="3373"/>
        <v>CUMPLE</v>
      </c>
      <c r="BJ584" s="209"/>
      <c r="BK584" s="874"/>
      <c r="BL584" s="184">
        <f>ROUND(BK584*$DS$8,0)</f>
        <v>0</v>
      </c>
      <c r="BM584" s="1044"/>
      <c r="BN584" s="185" t="str">
        <f>IF(BK584&lt;&gt;"",IF((BL584/$DR$8)/$DN$8&lt;=$BM$20,"CUMPLE","RECHAZADO"),"")</f>
        <v/>
      </c>
      <c r="BO584" s="878"/>
      <c r="BP584" s="194">
        <f t="shared" si="3375"/>
        <v>723023652</v>
      </c>
      <c r="BQ584" s="874">
        <v>137374498</v>
      </c>
      <c r="BR584" s="877">
        <f t="shared" si="3376"/>
        <v>137374494</v>
      </c>
      <c r="BS584" s="877">
        <f t="shared" si="3377"/>
        <v>860398146</v>
      </c>
      <c r="BT584" s="877" t="str">
        <f>IF(BQ584&lt;&gt;"",IF(BI584="CUMPLE","CUMPLE","NO CUMPLE"),"")</f>
        <v>CUMPLE</v>
      </c>
      <c r="BU584" s="871"/>
      <c r="BV584" s="874">
        <v>117699715</v>
      </c>
      <c r="BW584" s="874">
        <v>2236294</v>
      </c>
      <c r="BX584" s="194">
        <f t="shared" si="3379"/>
        <v>2236295</v>
      </c>
      <c r="BY584" s="194" t="str">
        <f>IF(BV584&lt;&gt;"",IF(AND(BV584/$DN$8&lt;=$BY$15,BV584/$DN$8&gt;=$BY$16),"CUMPLE","RECHAZADO"),"")</f>
        <v>CUMPLE</v>
      </c>
      <c r="BZ584" s="194">
        <f t="shared" si="3380"/>
        <v>117699715</v>
      </c>
      <c r="CA584" s="194">
        <f t="shared" si="3381"/>
        <v>119936010</v>
      </c>
      <c r="CB584" s="871"/>
      <c r="CC584" s="874"/>
      <c r="CD584" s="874"/>
      <c r="CE584" s="194">
        <f t="shared" si="3382"/>
        <v>0</v>
      </c>
      <c r="CF584" s="194" t="str">
        <f>IF(CC584&lt;&gt;"",IF(AND(CC584/$DN$8&lt;=$CF$15,CC584/$DS$8&gt;=$CF$16),"CUMPLE","RECHAZADO"),"")</f>
        <v/>
      </c>
      <c r="CG584" s="194">
        <f t="shared" si="3383"/>
        <v>0</v>
      </c>
      <c r="CH584" s="194">
        <f t="shared" si="3384"/>
        <v>0</v>
      </c>
      <c r="CI584" s="194"/>
      <c r="CJ584" s="232">
        <f t="shared" si="3385"/>
        <v>24152090349</v>
      </c>
      <c r="CK584" s="197">
        <f t="shared" si="3386"/>
        <v>1055137740</v>
      </c>
      <c r="CL584" s="232">
        <f t="shared" si="3228"/>
        <v>25207228089</v>
      </c>
      <c r="CM584" s="871"/>
      <c r="CN584" s="200">
        <f t="shared" si="3388"/>
        <v>23701756967</v>
      </c>
      <c r="CO584" s="200">
        <f t="shared" si="3389"/>
        <v>912504205</v>
      </c>
      <c r="CP584" s="200">
        <f t="shared" si="3231"/>
        <v>24614261172</v>
      </c>
      <c r="CQ584" s="871"/>
      <c r="CR584" s="194">
        <f t="shared" si="3232"/>
        <v>24152090349</v>
      </c>
      <c r="CS584" s="194">
        <f>(W584*$DP$8)+X584+(AF584*$DQ$8)+(AK584*$DR$8)+(AP584*$DS$8)+AV584+(BA584*$DQ$8)+(BF584*$DR$8)+(BK584*$DS$8)+BQ584+BV584+BW584+CC584+CD584</f>
        <v>1055137741</v>
      </c>
      <c r="CT584" s="200">
        <f t="shared" si="3391"/>
        <v>25207228090</v>
      </c>
      <c r="CU584" s="874">
        <v>25207228090</v>
      </c>
      <c r="CV584" s="200" t="str">
        <f t="shared" si="3234"/>
        <v>OK</v>
      </c>
      <c r="CW584" s="136"/>
      <c r="DB584" s="879" t="str">
        <f t="shared" si="3235"/>
        <v>HABILITADO</v>
      </c>
      <c r="DC584" s="487"/>
    </row>
    <row r="585" spans="1:107" hidden="1" x14ac:dyDescent="0.25">
      <c r="A585" s="1041"/>
      <c r="B585" s="167">
        <v>7</v>
      </c>
      <c r="C585" s="1043"/>
      <c r="D585" s="220"/>
      <c r="E585" s="156"/>
      <c r="F585" s="168"/>
      <c r="G585" s="169" t="str">
        <f t="shared" ref="G585" si="3409">IF(F585&lt;&gt;"",IF(F585=$DV$9,"CUMPLE","RECHAZADO"),"")</f>
        <v/>
      </c>
      <c r="H585" s="170"/>
      <c r="I585" s="221"/>
      <c r="J585" s="172"/>
      <c r="K585" s="827">
        <f t="shared" si="3352"/>
        <v>0</v>
      </c>
      <c r="L585" s="174" t="e">
        <f t="shared" si="3353"/>
        <v>#DIV/0!</v>
      </c>
      <c r="M585" s="175" t="e">
        <f t="shared" si="3354"/>
        <v>#DIV/0!</v>
      </c>
      <c r="N585" s="176" t="e">
        <f t="shared" si="3355"/>
        <v>#DIV/0!</v>
      </c>
      <c r="O585" s="177" t="e">
        <f t="shared" si="3356"/>
        <v>#DIV/0!</v>
      </c>
      <c r="P585" s="179" t="str">
        <f>IF(H585&lt;&gt;"",IF(J585=K585,IF(H585="SI",IF(AND(I585&lt;=$DF$9,I585&gt;=($DF$9*0.9)),"CUMPLE","NO CUMPLE"),IF(I585=$DF$9,"CUMPLE","NO CUMPLE")),"NO CUMPLE"),"")</f>
        <v/>
      </c>
      <c r="Q585" s="179">
        <f t="shared" si="3357"/>
        <v>0</v>
      </c>
      <c r="R585" s="828" t="str">
        <f t="shared" si="3237"/>
        <v/>
      </c>
      <c r="S585" s="828" t="str">
        <f t="shared" si="3199"/>
        <v/>
      </c>
      <c r="T585" s="181"/>
      <c r="U585" s="182"/>
      <c r="V585" s="155"/>
      <c r="W585" s="170"/>
      <c r="X585" s="183"/>
      <c r="Y585" s="829">
        <f>ROUND(W585*$DP$9,0)</f>
        <v>0</v>
      </c>
      <c r="Z585" s="829">
        <f t="shared" si="3200"/>
        <v>0</v>
      </c>
      <c r="AA585" s="1045"/>
      <c r="AB585" s="244" t="str">
        <f>IF(W585&lt;&gt;"",IF((Y585/$DP$9)/$DN$9&lt;=$AA$20,"CUMPLE","RECHAZADO"),"")</f>
        <v/>
      </c>
      <c r="AC585" s="830">
        <f t="shared" si="3361"/>
        <v>0</v>
      </c>
      <c r="AD585" s="830">
        <f t="shared" si="3362"/>
        <v>0</v>
      </c>
      <c r="AE585" s="181"/>
      <c r="AF585" s="170"/>
      <c r="AG585" s="829">
        <f>ROUND(AF585*$DQ$9,0)</f>
        <v>0</v>
      </c>
      <c r="AH585" s="1045"/>
      <c r="AI585" s="244" t="str">
        <f>IF(AF585&lt;&gt;"",IF(AG585/$DQ$9&lt;=$AH$20,"CUMPLE","RECHAZADO"),"")</f>
        <v/>
      </c>
      <c r="AJ585" s="181"/>
      <c r="AK585" s="170"/>
      <c r="AL585" s="829">
        <f>ROUND(AK585*$DR$9,0)</f>
        <v>0</v>
      </c>
      <c r="AM585" s="1045"/>
      <c r="AN585" s="244" t="str">
        <f>IF(AK585&lt;&gt;"",IF(AL585/$DR$9&lt;=$AM$20,"CUMPLE","RECHAZADO"),"")</f>
        <v/>
      </c>
      <c r="AO585" s="181"/>
      <c r="AP585" s="170"/>
      <c r="AQ585" s="829">
        <f>ROUND(AP585*$DS$9,0)</f>
        <v>0</v>
      </c>
      <c r="AR585" s="1045"/>
      <c r="AS585" s="244" t="str">
        <f>IF(AP585&lt;&gt;"",IF(AQ585/$DR$9&lt;=$AR$20,"CUMPLE","RECHAZADO"),"")</f>
        <v/>
      </c>
      <c r="AT585" s="187"/>
      <c r="AU585" s="831">
        <f t="shared" si="3366"/>
        <v>0</v>
      </c>
      <c r="AV585" s="170"/>
      <c r="AW585" s="832">
        <f t="shared" si="3367"/>
        <v>0</v>
      </c>
      <c r="AX585" s="832">
        <f t="shared" si="3368"/>
        <v>0</v>
      </c>
      <c r="AY585" s="832" t="str">
        <f t="shared" ref="AY585:AY589" si="3410">IF(AV585&lt;&gt;"",IF(AI585="CUMPLE",IF(AN585="CUMPLE","CUMPLE","NO CUMPLE"),"NO CUMPLE")," ")</f>
        <v xml:space="preserve"> </v>
      </c>
      <c r="AZ585" s="155"/>
      <c r="BA585" s="170"/>
      <c r="BB585" s="829">
        <f>ROUND(BA585*$DQ$9,0)</f>
        <v>0</v>
      </c>
      <c r="BC585" s="834">
        <f t="shared" ref="BC585" si="3411">$BC$9</f>
        <v>498219200</v>
      </c>
      <c r="BD585" s="729" t="str">
        <f t="shared" si="3212"/>
        <v/>
      </c>
      <c r="BE585" s="181"/>
      <c r="BF585" s="170"/>
      <c r="BG585" s="829">
        <f>ROUND(BF585*$DR$9,0)</f>
        <v>0</v>
      </c>
      <c r="BH585" s="829">
        <f t="shared" ref="BH585" si="3412">$BH$9</f>
        <v>1243383400</v>
      </c>
      <c r="BI585" s="729" t="str">
        <f t="shared" si="3373"/>
        <v/>
      </c>
      <c r="BJ585" s="181"/>
      <c r="BK585" s="170"/>
      <c r="BL585" s="829">
        <f>ROUND(BK585*$DS$9,0)</f>
        <v>0</v>
      </c>
      <c r="BM585" s="1045"/>
      <c r="BN585" s="244" t="str">
        <f>IF(BK585&lt;&gt;"",IF((BL585/$DR$9)/$DN$9&lt;=$BM$20,"CUMPLE","RECHAZADO"),"")</f>
        <v/>
      </c>
      <c r="BO585" s="193"/>
      <c r="BP585" s="831">
        <f t="shared" si="3375"/>
        <v>0</v>
      </c>
      <c r="BQ585" s="170"/>
      <c r="BR585" s="832">
        <f t="shared" si="3376"/>
        <v>0</v>
      </c>
      <c r="BS585" s="832">
        <f t="shared" si="3377"/>
        <v>0</v>
      </c>
      <c r="BT585" s="832" t="str">
        <f t="shared" ref="BT585:BT589" si="3413">IF(BQ585&lt;&gt;"",IF(BD585="CUMPLE",IF(BI585="CUMPLE","CUMPLE","NO CUMPLE"),"NO CUMPLE")," ")</f>
        <v xml:space="preserve"> </v>
      </c>
      <c r="BU585" s="155"/>
      <c r="BV585" s="170"/>
      <c r="BW585" s="170"/>
      <c r="BX585" s="835">
        <f t="shared" si="3379"/>
        <v>0</v>
      </c>
      <c r="BY585" s="835" t="str">
        <f>IF(BV585&lt;&gt;"",IF(AND(BV585/$DN$9&lt;=$BY$15,BV585/$DN$9&gt;=$BY$16),"CUMPLE","RECHAZADO"),"")</f>
        <v/>
      </c>
      <c r="BZ585" s="835">
        <f t="shared" si="3380"/>
        <v>0</v>
      </c>
      <c r="CA585" s="835">
        <f t="shared" si="3381"/>
        <v>0</v>
      </c>
      <c r="CB585" s="155"/>
      <c r="CC585" s="170"/>
      <c r="CD585" s="170"/>
      <c r="CE585" s="835">
        <f t="shared" si="3382"/>
        <v>0</v>
      </c>
      <c r="CF585" s="835" t="str">
        <f>IF(CC585&lt;&gt;"",IF(AND(CC585/$DN$9&lt;=$CF$15,CC585/$DS$9&gt;=$CF$16),"CUMPLE","RECHAZADO"),"")</f>
        <v/>
      </c>
      <c r="CG585" s="835">
        <f t="shared" si="3383"/>
        <v>0</v>
      </c>
      <c r="CH585" s="835">
        <f t="shared" si="3384"/>
        <v>0</v>
      </c>
      <c r="CI585" s="195"/>
      <c r="CJ585" s="86" t="str">
        <f t="shared" si="3385"/>
        <v/>
      </c>
      <c r="CK585" s="836">
        <f t="shared" si="3386"/>
        <v>0</v>
      </c>
      <c r="CL585" s="837" t="str">
        <f t="shared" si="3228"/>
        <v/>
      </c>
      <c r="CM585" s="155"/>
      <c r="CN585" s="838" t="str">
        <f t="shared" si="3388"/>
        <v/>
      </c>
      <c r="CO585" s="839">
        <f t="shared" si="3389"/>
        <v>0</v>
      </c>
      <c r="CP585" s="840" t="str">
        <f t="shared" si="3231"/>
        <v/>
      </c>
      <c r="CQ585" s="156"/>
      <c r="CR585" s="841">
        <f t="shared" si="3232"/>
        <v>0</v>
      </c>
      <c r="CS585" s="835">
        <f>(W585*$DP$9)+X585+(AF585*$DQ$9)+(AK585*$DR$9)+(AP585*$DS$9)+AV585+(BA585*$DQ$9)+(BF585*$DR$9)+(BK585*$DS$9)+BQ585+BV585+BW585+CC585+CD585</f>
        <v>0</v>
      </c>
      <c r="CT585" s="840">
        <f t="shared" si="3391"/>
        <v>0</v>
      </c>
      <c r="CU585" s="842"/>
      <c r="CV585" s="840" t="str">
        <f t="shared" si="3234"/>
        <v/>
      </c>
      <c r="DB585" s="843" t="str">
        <f t="shared" si="3235"/>
        <v/>
      </c>
      <c r="DC585" s="36"/>
    </row>
    <row r="586" spans="1:107" hidden="1" x14ac:dyDescent="0.25">
      <c r="A586" s="1046"/>
      <c r="B586" s="870">
        <v>8</v>
      </c>
      <c r="C586" s="1043"/>
      <c r="D586" s="220"/>
      <c r="E586" s="156"/>
      <c r="F586" s="207"/>
      <c r="G586" s="169" t="str">
        <f t="shared" ref="G586" si="3414">IF(F586&lt;&gt;"",IF(F586=$DV$10,"CUMPLE","RECHAZADO"),"")</f>
        <v/>
      </c>
      <c r="H586" s="170"/>
      <c r="I586" s="216"/>
      <c r="J586" s="208"/>
      <c r="K586" s="173">
        <f t="shared" si="3352"/>
        <v>0</v>
      </c>
      <c r="L586" s="174" t="e">
        <f t="shared" si="3353"/>
        <v>#DIV/0!</v>
      </c>
      <c r="M586" s="175" t="e">
        <f t="shared" si="3354"/>
        <v>#DIV/0!</v>
      </c>
      <c r="N586" s="176" t="e">
        <f t="shared" si="3355"/>
        <v>#DIV/0!</v>
      </c>
      <c r="O586" s="177" t="e">
        <f t="shared" si="3356"/>
        <v>#DIV/0!</v>
      </c>
      <c r="P586" s="178" t="str">
        <f>IF(H586&lt;&gt;"",IF(J586=K586,IF(H586="SI",IF(AND(I586&lt;=$DF$10,I586&gt;=($DF$10*0.9)),"CUMPLE","NO CUMPLE"),IF(I586=$DF$10,"CUMPLE","NO CUMPLE")),"NO CUMPLE"),"")</f>
        <v/>
      </c>
      <c r="Q586" s="179">
        <f t="shared" si="3357"/>
        <v>0</v>
      </c>
      <c r="R586" s="180" t="str">
        <f t="shared" si="3237"/>
        <v/>
      </c>
      <c r="S586" s="180" t="str">
        <f t="shared" si="3199"/>
        <v/>
      </c>
      <c r="T586" s="209"/>
      <c r="U586" s="210"/>
      <c r="V586" s="155"/>
      <c r="W586" s="211"/>
      <c r="X586" s="212"/>
      <c r="Y586" s="184">
        <f>ROUND(W586*$DP$10,0)</f>
        <v>0</v>
      </c>
      <c r="Z586" s="184">
        <f t="shared" si="3200"/>
        <v>0</v>
      </c>
      <c r="AA586" s="1045"/>
      <c r="AB586" s="185" t="str">
        <f>IF(W586&lt;&gt;"",IF((Y586/$DP$10)/$DN$10&lt;=$AA$20,"CUMPLE","RECHAZADO"),"")</f>
        <v/>
      </c>
      <c r="AC586" s="186">
        <f t="shared" si="3361"/>
        <v>0</v>
      </c>
      <c r="AD586" s="186">
        <f t="shared" si="3362"/>
        <v>0</v>
      </c>
      <c r="AE586" s="209"/>
      <c r="AF586" s="211"/>
      <c r="AG586" s="184">
        <f>ROUND(AF586*$DQ$10,0)</f>
        <v>0</v>
      </c>
      <c r="AH586" s="1045"/>
      <c r="AI586" s="185" t="str">
        <f>IF(AF586&lt;&gt;"",IF(AG586/$DQ$10&lt;=$AH$20,"CUMPLE","RECHAZADO"),"")</f>
        <v/>
      </c>
      <c r="AJ586" s="209"/>
      <c r="AK586" s="211"/>
      <c r="AL586" s="184">
        <f>ROUND(AK586*$DR$10,0)</f>
        <v>0</v>
      </c>
      <c r="AM586" s="1045"/>
      <c r="AN586" s="185" t="str">
        <f>IF(AK586&lt;&gt;"",IF(AL586/$DR$10&lt;=$AM$20,"CUMPLE","RECHAZADO"),"")</f>
        <v/>
      </c>
      <c r="AO586" s="209"/>
      <c r="AP586" s="211"/>
      <c r="AQ586" s="184">
        <f>ROUND(AP586*$DS$10,0)</f>
        <v>0</v>
      </c>
      <c r="AR586" s="1045"/>
      <c r="AS586" s="185" t="str">
        <f>IF(AP586&lt;&gt;"",IF(AQ586/$DR$10&lt;=$AR$20,"CUMPLE","RECHAZADO"),"")</f>
        <v/>
      </c>
      <c r="AT586" s="213"/>
      <c r="AU586" s="188">
        <f t="shared" si="3366"/>
        <v>0</v>
      </c>
      <c r="AV586" s="170"/>
      <c r="AW586" s="189">
        <f t="shared" si="3367"/>
        <v>0</v>
      </c>
      <c r="AX586" s="189">
        <f t="shared" si="3368"/>
        <v>0</v>
      </c>
      <c r="AY586" s="189" t="str">
        <f t="shared" si="3410"/>
        <v xml:space="preserve"> </v>
      </c>
      <c r="AZ586" s="155"/>
      <c r="BA586" s="211"/>
      <c r="BB586" s="184">
        <f>ROUND(BA586*$DQ$10,0)</f>
        <v>0</v>
      </c>
      <c r="BC586" s="191">
        <f t="shared" ref="BC586" si="3415">$BC$10</f>
        <v>220195976</v>
      </c>
      <c r="BD586" s="192" t="str">
        <f t="shared" si="3212"/>
        <v/>
      </c>
      <c r="BE586" s="209"/>
      <c r="BF586" s="211"/>
      <c r="BG586" s="184">
        <f>ROUND(BF586*$DR$10,0)</f>
        <v>0</v>
      </c>
      <c r="BH586" s="184">
        <f t="shared" ref="BH586" si="3416">$BH$10</f>
        <v>1034415590</v>
      </c>
      <c r="BI586" s="192" t="str">
        <f t="shared" si="3373"/>
        <v/>
      </c>
      <c r="BJ586" s="209"/>
      <c r="BK586" s="211"/>
      <c r="BL586" s="184">
        <f>ROUND(BK586*$DS$10,0)</f>
        <v>0</v>
      </c>
      <c r="BM586" s="1045"/>
      <c r="BN586" s="185" t="str">
        <f>IF(BK586&lt;&gt;"",IF((BL586/$DR$10)/$DN$10&lt;=$BM$20,"CUMPLE","RECHAZADO"),"")</f>
        <v/>
      </c>
      <c r="BO586" s="214"/>
      <c r="BP586" s="188">
        <f t="shared" si="3375"/>
        <v>0</v>
      </c>
      <c r="BQ586" s="170"/>
      <c r="BR586" s="189">
        <f t="shared" si="3376"/>
        <v>0</v>
      </c>
      <c r="BS586" s="189">
        <f t="shared" si="3377"/>
        <v>0</v>
      </c>
      <c r="BT586" s="189" t="str">
        <f t="shared" si="3413"/>
        <v xml:space="preserve"> </v>
      </c>
      <c r="BU586" s="155"/>
      <c r="BV586" s="170"/>
      <c r="BW586" s="170"/>
      <c r="BX586" s="194">
        <f t="shared" si="3379"/>
        <v>0</v>
      </c>
      <c r="BY586" s="194" t="str">
        <f>IF(BV586&lt;&gt;"",IF(AND(BV586/$DN$10&lt;=$BY$15,BV586/$DN$10&gt;=$BY$16),"CUMPLE","RECHAZADO"),"")</f>
        <v/>
      </c>
      <c r="BZ586" s="194">
        <f t="shared" si="3380"/>
        <v>0</v>
      </c>
      <c r="CA586" s="194">
        <f t="shared" si="3381"/>
        <v>0</v>
      </c>
      <c r="CB586" s="155"/>
      <c r="CC586" s="170"/>
      <c r="CD586" s="170"/>
      <c r="CE586" s="194">
        <f t="shared" si="3382"/>
        <v>0</v>
      </c>
      <c r="CF586" s="194" t="str">
        <f>IF(CC586&lt;&gt;"",IF(AND(CC586/$DN$10&lt;=$CF$15,CC586/$DS$10&gt;=$CF$16),"CUMPLE","RECHAZADO"),"")</f>
        <v/>
      </c>
      <c r="CG586" s="194">
        <f t="shared" si="3383"/>
        <v>0</v>
      </c>
      <c r="CH586" s="194">
        <f t="shared" si="3384"/>
        <v>0</v>
      </c>
      <c r="CI586" s="215"/>
      <c r="CJ586" s="196" t="str">
        <f t="shared" si="3385"/>
        <v/>
      </c>
      <c r="CK586" s="197">
        <f t="shared" si="3386"/>
        <v>0</v>
      </c>
      <c r="CL586" s="198" t="str">
        <f t="shared" si="3228"/>
        <v/>
      </c>
      <c r="CM586" s="155"/>
      <c r="CN586" s="199" t="str">
        <f t="shared" si="3388"/>
        <v/>
      </c>
      <c r="CO586" s="200">
        <f t="shared" si="3389"/>
        <v>0</v>
      </c>
      <c r="CP586" s="201" t="str">
        <f t="shared" si="3231"/>
        <v/>
      </c>
      <c r="CQ586" s="156"/>
      <c r="CR586" s="202">
        <f t="shared" si="3232"/>
        <v>0</v>
      </c>
      <c r="CS586" s="194">
        <f>(W586*$DP$10)+X586+(AF586*$DQ$10)+(AK586*$DR$10)+(AP586*$DS$10)+AV586+(BA586*$DQ$10)+(BF586*$DR$10)+(BK586*$DS$10)+BQ586+BV586+BW586+CC586+CD586</f>
        <v>0</v>
      </c>
      <c r="CT586" s="201">
        <f t="shared" si="3391"/>
        <v>0</v>
      </c>
      <c r="CU586" s="203"/>
      <c r="CV586" s="201" t="str">
        <f t="shared" si="3234"/>
        <v/>
      </c>
      <c r="DB586" s="204" t="str">
        <f t="shared" si="3235"/>
        <v/>
      </c>
      <c r="DC586" s="36"/>
    </row>
    <row r="587" spans="1:107" hidden="1" x14ac:dyDescent="0.25">
      <c r="A587" s="1046"/>
      <c r="B587" s="870">
        <v>9</v>
      </c>
      <c r="C587" s="1043"/>
      <c r="D587" s="220"/>
      <c r="E587" s="156"/>
      <c r="F587" s="207"/>
      <c r="G587" s="169" t="str">
        <f t="shared" ref="G587" si="3417">IF(F587&lt;&gt;"",IF(F587=$DV$11,"CUMPLE","RECHAZADO"),"")</f>
        <v/>
      </c>
      <c r="H587" s="170"/>
      <c r="I587" s="216"/>
      <c r="J587" s="208"/>
      <c r="K587" s="173">
        <f t="shared" si="3352"/>
        <v>0</v>
      </c>
      <c r="L587" s="174" t="e">
        <f t="shared" si="3353"/>
        <v>#DIV/0!</v>
      </c>
      <c r="M587" s="175" t="e">
        <f t="shared" si="3354"/>
        <v>#DIV/0!</v>
      </c>
      <c r="N587" s="176" t="e">
        <f t="shared" si="3355"/>
        <v>#DIV/0!</v>
      </c>
      <c r="O587" s="177" t="e">
        <f t="shared" si="3356"/>
        <v>#DIV/0!</v>
      </c>
      <c r="P587" s="178" t="str">
        <f>IF(H587&lt;&gt;"",IF(J587=K587,IF(H587="SI",IF(AND(I587&lt;=$DF$11,I587&gt;=($DF$11*0.9)),"CUMPLE","NO CUMPLE"),IF(I587=$DF$11,"CUMPLE","NO CUMPLE")),"NO CUMPLE"),"")</f>
        <v/>
      </c>
      <c r="Q587" s="179">
        <f t="shared" si="3357"/>
        <v>0</v>
      </c>
      <c r="R587" s="180" t="str">
        <f t="shared" si="3237"/>
        <v/>
      </c>
      <c r="S587" s="180" t="str">
        <f t="shared" si="3199"/>
        <v/>
      </c>
      <c r="T587" s="209"/>
      <c r="U587" s="210"/>
      <c r="V587" s="155"/>
      <c r="W587" s="211"/>
      <c r="X587" s="212"/>
      <c r="Y587" s="184">
        <f>ROUND(W587*$DP$11,0)</f>
        <v>0</v>
      </c>
      <c r="Z587" s="184">
        <f t="shared" si="3200"/>
        <v>0</v>
      </c>
      <c r="AA587" s="1045"/>
      <c r="AB587" s="185" t="str">
        <f>IF(W587&lt;&gt;"",IF((Y587/$DP$11)/$DN$11&lt;=$AA$20,"CUMPLE","RECHAZADO"),"")</f>
        <v/>
      </c>
      <c r="AC587" s="186">
        <f t="shared" si="3361"/>
        <v>0</v>
      </c>
      <c r="AD587" s="186">
        <f t="shared" si="3362"/>
        <v>0</v>
      </c>
      <c r="AE587" s="209"/>
      <c r="AF587" s="211"/>
      <c r="AG587" s="184">
        <f>ROUND(AF587*$DQ$11,0)</f>
        <v>0</v>
      </c>
      <c r="AH587" s="1045"/>
      <c r="AI587" s="185" t="str">
        <f>IF(AF587&lt;&gt;"",IF(AG587/$DQ$11&lt;=$AH$20,"CUMPLE","RECHAZADO"),"")</f>
        <v/>
      </c>
      <c r="AJ587" s="209"/>
      <c r="AK587" s="211"/>
      <c r="AL587" s="184">
        <f>ROUND(AK587*$DR$11,0)</f>
        <v>0</v>
      </c>
      <c r="AM587" s="1045"/>
      <c r="AN587" s="185" t="str">
        <f>IF(AK587&lt;&gt;"",IF(AL587/$DR$11&lt;=$AM$20,"CUMPLE","RECHAZADO"),"")</f>
        <v/>
      </c>
      <c r="AO587" s="209"/>
      <c r="AP587" s="211"/>
      <c r="AQ587" s="184">
        <f>ROUND(AP587*$DS$11,0)</f>
        <v>0</v>
      </c>
      <c r="AR587" s="1045"/>
      <c r="AS587" s="185" t="str">
        <f>IF(AP587&lt;&gt;"",IF(AQ587/$DR$11&lt;=$AR$20,"CUMPLE","RECHAZADO"),"")</f>
        <v/>
      </c>
      <c r="AT587" s="213"/>
      <c r="AU587" s="188">
        <f t="shared" si="3366"/>
        <v>0</v>
      </c>
      <c r="AV587" s="170"/>
      <c r="AW587" s="189">
        <f t="shared" si="3367"/>
        <v>0</v>
      </c>
      <c r="AX587" s="189">
        <f t="shared" si="3368"/>
        <v>0</v>
      </c>
      <c r="AY587" s="189" t="str">
        <f t="shared" si="3410"/>
        <v xml:space="preserve"> </v>
      </c>
      <c r="AZ587" s="155"/>
      <c r="BA587" s="211"/>
      <c r="BB587" s="184">
        <f>ROUND(BA587*$DQ$11,0)</f>
        <v>0</v>
      </c>
      <c r="BC587" s="191">
        <f t="shared" ref="BC587" si="3418">$BC$11</f>
        <v>334384100</v>
      </c>
      <c r="BD587" s="192" t="str">
        <f t="shared" si="3212"/>
        <v/>
      </c>
      <c r="BE587" s="209"/>
      <c r="BF587" s="211"/>
      <c r="BG587" s="184">
        <f>ROUND(BF587*$DR$11,0)</f>
        <v>0</v>
      </c>
      <c r="BH587" s="184">
        <f t="shared" ref="BH587" si="3419">$BH$11</f>
        <v>1162419824</v>
      </c>
      <c r="BI587" s="192" t="str">
        <f t="shared" si="3373"/>
        <v/>
      </c>
      <c r="BJ587" s="209"/>
      <c r="BK587" s="211"/>
      <c r="BL587" s="184">
        <f>ROUND(BK587*$DS$11,0)</f>
        <v>0</v>
      </c>
      <c r="BM587" s="1045"/>
      <c r="BN587" s="185" t="str">
        <f>IF(BK587&lt;&gt;"",IF((BL587/$DR$11)/$DN$11&lt;=$BM$20,"CUMPLE","RECHAZADO"),"")</f>
        <v/>
      </c>
      <c r="BO587" s="214"/>
      <c r="BP587" s="188">
        <f t="shared" si="3375"/>
        <v>0</v>
      </c>
      <c r="BQ587" s="170"/>
      <c r="BR587" s="189">
        <f t="shared" si="3376"/>
        <v>0</v>
      </c>
      <c r="BS587" s="189">
        <f t="shared" si="3377"/>
        <v>0</v>
      </c>
      <c r="BT587" s="189" t="str">
        <f t="shared" si="3413"/>
        <v xml:space="preserve"> </v>
      </c>
      <c r="BU587" s="155"/>
      <c r="BV587" s="170"/>
      <c r="BW587" s="170"/>
      <c r="BX587" s="194">
        <f t="shared" si="3379"/>
        <v>0</v>
      </c>
      <c r="BY587" s="194" t="str">
        <f>IF(BV587&lt;&gt;"",IF(AND(BV587/$DN$11&lt;=$BY$15,BV587/$DN$11&gt;=$BY$16),"CUMPLE","RECHAZADO"),"")</f>
        <v/>
      </c>
      <c r="BZ587" s="194">
        <f t="shared" si="3380"/>
        <v>0</v>
      </c>
      <c r="CA587" s="194">
        <f t="shared" si="3381"/>
        <v>0</v>
      </c>
      <c r="CB587" s="155"/>
      <c r="CC587" s="170"/>
      <c r="CD587" s="170"/>
      <c r="CE587" s="194">
        <f t="shared" si="3382"/>
        <v>0</v>
      </c>
      <c r="CF587" s="194" t="str">
        <f>IF(CC587&lt;&gt;"",IF(AND(CC587/$DN$11&lt;=$CF$15,CC587/$DS$11&gt;=$CF$16),"CUMPLE","RECHAZADO"),"")</f>
        <v/>
      </c>
      <c r="CG587" s="194">
        <f t="shared" si="3383"/>
        <v>0</v>
      </c>
      <c r="CH587" s="194">
        <f t="shared" si="3384"/>
        <v>0</v>
      </c>
      <c r="CI587" s="215"/>
      <c r="CJ587" s="196" t="str">
        <f t="shared" si="3385"/>
        <v/>
      </c>
      <c r="CK587" s="197">
        <f t="shared" si="3386"/>
        <v>0</v>
      </c>
      <c r="CL587" s="198" t="str">
        <f t="shared" si="3228"/>
        <v/>
      </c>
      <c r="CM587" s="155"/>
      <c r="CN587" s="199" t="str">
        <f t="shared" si="3388"/>
        <v/>
      </c>
      <c r="CO587" s="200">
        <f t="shared" si="3389"/>
        <v>0</v>
      </c>
      <c r="CP587" s="201" t="str">
        <f t="shared" si="3231"/>
        <v/>
      </c>
      <c r="CQ587" s="156"/>
      <c r="CR587" s="202">
        <f t="shared" si="3232"/>
        <v>0</v>
      </c>
      <c r="CS587" s="194">
        <f>(W587*$DP$11)+X587+(AF587*$DQ$11)+(AK587*$DR$11)+(AP587*$DS$11)+AV587+(BA587*$DQ$11)+(BF587*$DR$11)+(BK587*$DS$11)+BQ587+BV587+BW587+CC587+CD587</f>
        <v>0</v>
      </c>
      <c r="CT587" s="201">
        <f t="shared" si="3391"/>
        <v>0</v>
      </c>
      <c r="CU587" s="203"/>
      <c r="CV587" s="201" t="str">
        <f t="shared" si="3234"/>
        <v/>
      </c>
      <c r="DB587" s="204" t="str">
        <f t="shared" si="3235"/>
        <v/>
      </c>
      <c r="DC587" s="206"/>
    </row>
    <row r="588" spans="1:107" hidden="1" x14ac:dyDescent="0.25">
      <c r="A588" s="1046"/>
      <c r="B588" s="870">
        <v>10</v>
      </c>
      <c r="C588" s="1043"/>
      <c r="D588" s="220"/>
      <c r="E588" s="156"/>
      <c r="F588" s="207"/>
      <c r="G588" s="169" t="str">
        <f t="shared" ref="G588" si="3420">IF(F588&lt;&gt;"",IF(F588=$DV$12,"CUMPLE","RECHAZADO"),"")</f>
        <v/>
      </c>
      <c r="H588" s="170"/>
      <c r="I588" s="216"/>
      <c r="J588" s="208"/>
      <c r="K588" s="173">
        <f t="shared" si="3352"/>
        <v>0</v>
      </c>
      <c r="L588" s="174" t="e">
        <f t="shared" si="3353"/>
        <v>#DIV/0!</v>
      </c>
      <c r="M588" s="175" t="e">
        <f t="shared" si="3354"/>
        <v>#DIV/0!</v>
      </c>
      <c r="N588" s="176" t="e">
        <f t="shared" si="3355"/>
        <v>#DIV/0!</v>
      </c>
      <c r="O588" s="177" t="e">
        <f t="shared" si="3356"/>
        <v>#DIV/0!</v>
      </c>
      <c r="P588" s="178" t="str">
        <f>IF(H588&lt;&gt;"",IF(J588=K588,IF(H588="SI",IF(AND(I588&lt;=$DF$12,I588&gt;=($DF$12*0.9)),"CUMPLE","NO CUMPLE"),IF(I588=$DF$12,"CUMPLE","NO CUMPLE")),"NO CUMPLE"),"")</f>
        <v/>
      </c>
      <c r="Q588" s="179">
        <f t="shared" si="3357"/>
        <v>0</v>
      </c>
      <c r="R588" s="180" t="str">
        <f t="shared" si="3237"/>
        <v/>
      </c>
      <c r="S588" s="180" t="str">
        <f t="shared" si="3199"/>
        <v/>
      </c>
      <c r="T588" s="209"/>
      <c r="U588" s="210"/>
      <c r="V588" s="155"/>
      <c r="W588" s="211"/>
      <c r="X588" s="212"/>
      <c r="Y588" s="184">
        <f>ROUND(W588*$DP$12,0)</f>
        <v>0</v>
      </c>
      <c r="Z588" s="184">
        <f t="shared" si="3200"/>
        <v>0</v>
      </c>
      <c r="AA588" s="1045"/>
      <c r="AB588" s="185" t="str">
        <f>IF(W588&lt;&gt;"",IF((Y588/$DP$12)/$DN$12&lt;=$AA$20,"CUMPLE","RECHAZADO"),"")</f>
        <v/>
      </c>
      <c r="AC588" s="186">
        <f t="shared" si="3361"/>
        <v>0</v>
      </c>
      <c r="AD588" s="186">
        <f t="shared" si="3362"/>
        <v>0</v>
      </c>
      <c r="AE588" s="209"/>
      <c r="AF588" s="211"/>
      <c r="AG588" s="184">
        <f>ROUND(AF588*$DQ$12,0)</f>
        <v>0</v>
      </c>
      <c r="AH588" s="1045"/>
      <c r="AI588" s="185" t="str">
        <f>IF(AF588&lt;&gt;"",IF(AG588/$DQ$12&lt;=$AH$20,"CUMPLE","RECHAZADO"),"")</f>
        <v/>
      </c>
      <c r="AJ588" s="209"/>
      <c r="AK588" s="211"/>
      <c r="AL588" s="184">
        <f>ROUND(AK588*$DR$12,0)</f>
        <v>0</v>
      </c>
      <c r="AM588" s="1045"/>
      <c r="AN588" s="185" t="str">
        <f>IF(AK588&lt;&gt;"",IF(AL588/$DR$12&lt;=$AM$20,"CUMPLE","RECHAZADO"),"")</f>
        <v/>
      </c>
      <c r="AO588" s="209"/>
      <c r="AP588" s="211"/>
      <c r="AQ588" s="184">
        <f>ROUND(AP588*$DS$12,0)</f>
        <v>0</v>
      </c>
      <c r="AR588" s="1045"/>
      <c r="AS588" s="185" t="str">
        <f>IF(AP588&lt;&gt;"",IF(AQ588/$DR$12&lt;=$AR$20,"CUMPLE","RECHAZADO"),"")</f>
        <v/>
      </c>
      <c r="AT588" s="213"/>
      <c r="AU588" s="188">
        <f t="shared" si="3366"/>
        <v>0</v>
      </c>
      <c r="AV588" s="170"/>
      <c r="AW588" s="189">
        <f t="shared" si="3367"/>
        <v>0</v>
      </c>
      <c r="AX588" s="189">
        <f t="shared" si="3368"/>
        <v>0</v>
      </c>
      <c r="AY588" s="189" t="str">
        <f t="shared" si="3410"/>
        <v xml:space="preserve"> </v>
      </c>
      <c r="AZ588" s="155"/>
      <c r="BA588" s="211"/>
      <c r="BB588" s="184">
        <f>ROUND(BA588*$DQ$12,0)</f>
        <v>0</v>
      </c>
      <c r="BC588" s="191">
        <f t="shared" ref="BC588" si="3421">$BC$12</f>
        <v>263816970</v>
      </c>
      <c r="BD588" s="192" t="str">
        <f t="shared" si="3212"/>
        <v/>
      </c>
      <c r="BE588" s="209"/>
      <c r="BF588" s="211"/>
      <c r="BG588" s="184">
        <f>ROUND(BF588*$DR$12,0)</f>
        <v>0</v>
      </c>
      <c r="BH588" s="184">
        <f t="shared" ref="BH588" si="3422">$BH$12</f>
        <v>1338480855</v>
      </c>
      <c r="BI588" s="192" t="str">
        <f t="shared" si="3373"/>
        <v/>
      </c>
      <c r="BJ588" s="209"/>
      <c r="BK588" s="211"/>
      <c r="BL588" s="184">
        <f>ROUND(BK588*$DS$12,0)</f>
        <v>0</v>
      </c>
      <c r="BM588" s="1045"/>
      <c r="BN588" s="185" t="str">
        <f>IF(BK588&lt;&gt;"",IF((BL588/$DR$12)/$DN$12&lt;=$BM$20,"CUMPLE","RECHAZADO"),"")</f>
        <v/>
      </c>
      <c r="BO588" s="214"/>
      <c r="BP588" s="188">
        <f t="shared" si="3375"/>
        <v>0</v>
      </c>
      <c r="BQ588" s="170"/>
      <c r="BR588" s="189">
        <f t="shared" si="3376"/>
        <v>0</v>
      </c>
      <c r="BS588" s="189">
        <f t="shared" si="3377"/>
        <v>0</v>
      </c>
      <c r="BT588" s="189" t="str">
        <f t="shared" si="3413"/>
        <v xml:space="preserve"> </v>
      </c>
      <c r="BU588" s="155"/>
      <c r="BV588" s="170"/>
      <c r="BW588" s="170"/>
      <c r="BX588" s="194">
        <f t="shared" si="3379"/>
        <v>0</v>
      </c>
      <c r="BY588" s="194" t="str">
        <f>IF(BV588&lt;&gt;"",IF(AND(BV588/$DN$12&lt;=$BY$15,BV588/$DN$12&gt;=$BY$16),"CUMPLE","RECHAZADO"),"")</f>
        <v/>
      </c>
      <c r="BZ588" s="194">
        <f t="shared" si="3380"/>
        <v>0</v>
      </c>
      <c r="CA588" s="194">
        <f t="shared" si="3381"/>
        <v>0</v>
      </c>
      <c r="CB588" s="155"/>
      <c r="CC588" s="170"/>
      <c r="CD588" s="170"/>
      <c r="CE588" s="194">
        <f t="shared" si="3382"/>
        <v>0</v>
      </c>
      <c r="CF588" s="194" t="str">
        <f>IF(CC588&lt;&gt;"",IF(AND(CC588/$DN$12&lt;=$CF$15,CC588/$DS$12&gt;=$CF$16),"CUMPLE","RECHAZADO"),"")</f>
        <v/>
      </c>
      <c r="CG588" s="194">
        <f t="shared" si="3383"/>
        <v>0</v>
      </c>
      <c r="CH588" s="194">
        <f t="shared" si="3384"/>
        <v>0</v>
      </c>
      <c r="CI588" s="215"/>
      <c r="CJ588" s="196" t="str">
        <f t="shared" si="3385"/>
        <v/>
      </c>
      <c r="CK588" s="197">
        <f t="shared" si="3386"/>
        <v>0</v>
      </c>
      <c r="CL588" s="198" t="str">
        <f t="shared" si="3228"/>
        <v/>
      </c>
      <c r="CM588" s="155"/>
      <c r="CN588" s="199" t="str">
        <f t="shared" si="3388"/>
        <v/>
      </c>
      <c r="CO588" s="200">
        <f t="shared" si="3389"/>
        <v>0</v>
      </c>
      <c r="CP588" s="201" t="str">
        <f t="shared" si="3231"/>
        <v/>
      </c>
      <c r="CQ588" s="156"/>
      <c r="CR588" s="202">
        <f t="shared" si="3232"/>
        <v>0</v>
      </c>
      <c r="CS588" s="194">
        <f>(W588*$DP$12)+X588+(AF588*$DQ$12)+(AK588*$DR$12)+(AP588*$DS$12)+AV588+(BA588*$DQ$12)+(BF588*$DR$12)+(BK588*$DS$12)+BQ588+BV588+BW588+CC588+CD588</f>
        <v>0</v>
      </c>
      <c r="CT588" s="201">
        <f t="shared" si="3391"/>
        <v>0</v>
      </c>
      <c r="CU588" s="203"/>
      <c r="CV588" s="201" t="str">
        <f t="shared" si="3234"/>
        <v/>
      </c>
      <c r="DB588" s="204" t="str">
        <f t="shared" si="3235"/>
        <v/>
      </c>
      <c r="DC588" s="36"/>
    </row>
    <row r="589" spans="1:107" hidden="1" x14ac:dyDescent="0.25">
      <c r="A589" s="1042"/>
      <c r="B589" s="750">
        <v>11</v>
      </c>
      <c r="C589" s="1043"/>
      <c r="D589" s="220"/>
      <c r="E589" s="156"/>
      <c r="F589" s="751"/>
      <c r="G589" s="752" t="str">
        <f t="shared" ref="G589" si="3423">IF(F589&lt;&gt;"",IF(F589=$DV$13,"CUMPLE","RECHAZADO"),"")</f>
        <v/>
      </c>
      <c r="H589" s="753"/>
      <c r="I589" s="754"/>
      <c r="J589" s="784"/>
      <c r="K589" s="756">
        <f t="shared" si="3352"/>
        <v>0</v>
      </c>
      <c r="L589" s="174" t="e">
        <f t="shared" si="3353"/>
        <v>#DIV/0!</v>
      </c>
      <c r="M589" s="175" t="e">
        <f t="shared" si="3354"/>
        <v>#DIV/0!</v>
      </c>
      <c r="N589" s="176" t="e">
        <f t="shared" si="3355"/>
        <v>#DIV/0!</v>
      </c>
      <c r="O589" s="177" t="e">
        <f t="shared" si="3356"/>
        <v>#DIV/0!</v>
      </c>
      <c r="P589" s="757" t="str">
        <f>IF(H589&lt;&gt;"",IF(J589=K589,IF(H589="SI",IF(AND(I589&lt;=$DF$13,I589&gt;=($DF$13*0.9)),"CUMPLE","NO CUMPLE"),IF(I589=$DF$13,"CUMPLE","NO CUMPLE")),"NO CUMPLE"),"")</f>
        <v/>
      </c>
      <c r="Q589" s="179">
        <f t="shared" si="3357"/>
        <v>0</v>
      </c>
      <c r="R589" s="758" t="str">
        <f t="shared" si="3237"/>
        <v/>
      </c>
      <c r="S589" s="758" t="str">
        <f t="shared" si="3199"/>
        <v/>
      </c>
      <c r="T589" s="759"/>
      <c r="U589" s="760"/>
      <c r="V589" s="155"/>
      <c r="W589" s="761"/>
      <c r="X589" s="762"/>
      <c r="Y589" s="763">
        <f>ROUND(W589*$DP$13,0)</f>
        <v>0</v>
      </c>
      <c r="Z589" s="763">
        <f t="shared" si="3200"/>
        <v>0</v>
      </c>
      <c r="AA589" s="1045"/>
      <c r="AB589" s="764" t="str">
        <f>IF(W589&lt;&gt;"",IF((Y589/$DP$13)/$DN$13&lt;=$AA$20,"CUMPLE","RECHAZADO"),"")</f>
        <v/>
      </c>
      <c r="AC589" s="765">
        <f t="shared" si="3361"/>
        <v>0</v>
      </c>
      <c r="AD589" s="765">
        <f t="shared" si="3362"/>
        <v>0</v>
      </c>
      <c r="AE589" s="759"/>
      <c r="AF589" s="761"/>
      <c r="AG589" s="763">
        <f>ROUND(AF589*$DQ$13,0)</f>
        <v>0</v>
      </c>
      <c r="AH589" s="1045"/>
      <c r="AI589" s="764" t="str">
        <f>IF(AF589&lt;&gt;"",IF(AG589/$DQ$13&lt;=$AH$20,"CUMPLE","RECHAZADO"),"")</f>
        <v/>
      </c>
      <c r="AJ589" s="759"/>
      <c r="AK589" s="761"/>
      <c r="AL589" s="763">
        <f>ROUND(AK589*$DR$13,0)</f>
        <v>0</v>
      </c>
      <c r="AM589" s="1045"/>
      <c r="AN589" s="764" t="str">
        <f>IF(AK589&lt;&gt;"",IF(AL589/$DR$13&lt;=$AM$20,"CUMPLE","RECHAZADO"),"")</f>
        <v/>
      </c>
      <c r="AO589" s="759"/>
      <c r="AP589" s="761"/>
      <c r="AQ589" s="763">
        <f>ROUND(AP589*$DS$13,0)</f>
        <v>0</v>
      </c>
      <c r="AR589" s="1045"/>
      <c r="AS589" s="764" t="str">
        <f>IF(AP589&lt;&gt;"",IF(AQ589/$DR$13&lt;=$AR$20,"CUMPLE","RECHAZADO"),"")</f>
        <v/>
      </c>
      <c r="AT589" s="766"/>
      <c r="AU589" s="767">
        <f t="shared" si="3366"/>
        <v>0</v>
      </c>
      <c r="AV589" s="753"/>
      <c r="AW589" s="768">
        <f t="shared" si="3367"/>
        <v>0</v>
      </c>
      <c r="AX589" s="768">
        <f t="shared" si="3368"/>
        <v>0</v>
      </c>
      <c r="AY589" s="768" t="str">
        <f t="shared" si="3410"/>
        <v xml:space="preserve"> </v>
      </c>
      <c r="AZ589" s="155"/>
      <c r="BA589" s="761"/>
      <c r="BB589" s="763">
        <f>ROUND(BA589*$DQ$13,0)</f>
        <v>0</v>
      </c>
      <c r="BC589" s="770">
        <f t="shared" ref="BC589" si="3424">$BC$13</f>
        <v>385647118</v>
      </c>
      <c r="BD589" s="164" t="str">
        <f t="shared" si="3212"/>
        <v/>
      </c>
      <c r="BE589" s="759"/>
      <c r="BF589" s="761"/>
      <c r="BG589" s="763">
        <f>ROUND(BF589*$DR$13,0)</f>
        <v>0</v>
      </c>
      <c r="BH589" s="763">
        <f t="shared" ref="BH589" si="3425">$BH$13</f>
        <v>1512338976</v>
      </c>
      <c r="BI589" s="164" t="str">
        <f t="shared" si="3373"/>
        <v/>
      </c>
      <c r="BJ589" s="759"/>
      <c r="BK589" s="761"/>
      <c r="BL589" s="763">
        <f>ROUND(BK589*$DS$13,0)</f>
        <v>0</v>
      </c>
      <c r="BM589" s="1045"/>
      <c r="BN589" s="764" t="str">
        <f>IF(BK589&lt;&gt;"",IF((BL589/$DR$13)/$DN$13&lt;=$BM$20,"CUMPLE","RECHAZADO"),"")</f>
        <v/>
      </c>
      <c r="BO589" s="771"/>
      <c r="BP589" s="767">
        <f t="shared" si="3375"/>
        <v>0</v>
      </c>
      <c r="BQ589" s="753"/>
      <c r="BR589" s="768">
        <f t="shared" si="3376"/>
        <v>0</v>
      </c>
      <c r="BS589" s="768">
        <f t="shared" si="3377"/>
        <v>0</v>
      </c>
      <c r="BT589" s="768" t="str">
        <f t="shared" si="3413"/>
        <v xml:space="preserve"> </v>
      </c>
      <c r="BU589" s="155"/>
      <c r="BV589" s="753"/>
      <c r="BW589" s="753"/>
      <c r="BX589" s="772">
        <f t="shared" si="3379"/>
        <v>0</v>
      </c>
      <c r="BY589" s="772" t="str">
        <f>IF(BV589&lt;&gt;"",IF(AND(BV589/$DN$13&lt;=$BY$15,BV589/$DN$13&gt;=$BY$16),"CUMPLE","RECHAZADO"),"")</f>
        <v/>
      </c>
      <c r="BZ589" s="772">
        <f t="shared" si="3380"/>
        <v>0</v>
      </c>
      <c r="CA589" s="772">
        <f t="shared" si="3381"/>
        <v>0</v>
      </c>
      <c r="CB589" s="155"/>
      <c r="CC589" s="753"/>
      <c r="CD589" s="753"/>
      <c r="CE589" s="772">
        <f t="shared" si="3382"/>
        <v>0</v>
      </c>
      <c r="CF589" s="772" t="str">
        <f>IF(CC589&lt;&gt;"",IF(AND(CC589/$DN$13&lt;=$CF$15,CC589/$DS$13&gt;=$CF$16),"CUMPLE","RECHAZADO"),"")</f>
        <v/>
      </c>
      <c r="CG589" s="772">
        <f t="shared" si="3383"/>
        <v>0</v>
      </c>
      <c r="CH589" s="772">
        <f t="shared" si="3384"/>
        <v>0</v>
      </c>
      <c r="CI589" s="773"/>
      <c r="CJ589" s="774" t="str">
        <f t="shared" si="3385"/>
        <v/>
      </c>
      <c r="CK589" s="775">
        <f t="shared" si="3386"/>
        <v>0</v>
      </c>
      <c r="CL589" s="776" t="str">
        <f t="shared" si="3228"/>
        <v/>
      </c>
      <c r="CM589" s="155"/>
      <c r="CN589" s="777" t="str">
        <f t="shared" si="3388"/>
        <v/>
      </c>
      <c r="CO589" s="778">
        <f t="shared" si="3389"/>
        <v>0</v>
      </c>
      <c r="CP589" s="779" t="str">
        <f t="shared" si="3231"/>
        <v/>
      </c>
      <c r="CQ589" s="156"/>
      <c r="CR589" s="780">
        <f t="shared" si="3232"/>
        <v>0</v>
      </c>
      <c r="CS589" s="772">
        <f>(W589*$DP$13)+X589+(AF589*$DQ$13)+(AK589*$DR$13)+(AP589*$DS$13)+AV589+(BA589*$DQ$13)+(BF589*$DR$13)+(BK589*$DS$13)+BQ589+BV589+BW589+CC589+CD589</f>
        <v>0</v>
      </c>
      <c r="CT589" s="779">
        <f t="shared" si="3391"/>
        <v>0</v>
      </c>
      <c r="CU589" s="781"/>
      <c r="CV589" s="779" t="str">
        <f t="shared" si="3234"/>
        <v/>
      </c>
      <c r="DB589" s="782" t="str">
        <f t="shared" si="3235"/>
        <v/>
      </c>
      <c r="DC589" s="783"/>
    </row>
    <row r="590" spans="1:107" ht="13.5" customHeight="1" thickBot="1" x14ac:dyDescent="0.3">
      <c r="A590" s="1039"/>
      <c r="B590" s="870">
        <v>12</v>
      </c>
      <c r="C590" s="1039"/>
      <c r="D590" s="726"/>
      <c r="E590" s="871"/>
      <c r="F590" s="872">
        <v>8654253262</v>
      </c>
      <c r="G590" s="873" t="str">
        <f>IF(F590&lt;&gt;"",IF(F590=$DV$14,"CUMPLE","AJUSTE DE PRESUPUESTO"),"")</f>
        <v>CUMPLE</v>
      </c>
      <c r="H590" s="874" t="s">
        <v>1538</v>
      </c>
      <c r="I590" s="880">
        <v>6682732205</v>
      </c>
      <c r="J590" s="208">
        <v>126971912</v>
      </c>
      <c r="K590" s="173">
        <f t="shared" si="3352"/>
        <v>126971912</v>
      </c>
      <c r="L590" s="724" t="e">
        <f t="shared" si="3353"/>
        <v>#DIV/0!</v>
      </c>
      <c r="M590" s="175" t="e">
        <f t="shared" si="3354"/>
        <v>#DIV/0!</v>
      </c>
      <c r="N590" s="176" t="e">
        <f t="shared" si="3355"/>
        <v>#DIV/0!</v>
      </c>
      <c r="O590" s="177" t="e">
        <f t="shared" si="3356"/>
        <v>#DIV/0!</v>
      </c>
      <c r="P590" s="178" t="str">
        <f>IF(H590&lt;&gt;"",IF(J590=K590,IF(H590="SI",IF(AND(I590&lt;=$DF$14,I590&gt;=($DF$14*0.9)),"CUMPLE","NO CUMPLE"),IF(I590=$DF$14,"CUMPLE","NO CUMPLE")),"NO CUMPLE"),"")</f>
        <v>CUMPLE</v>
      </c>
      <c r="Q590" s="725">
        <f t="shared" si="3357"/>
        <v>0</v>
      </c>
      <c r="R590" s="180">
        <f t="shared" si="3237"/>
        <v>6809704117</v>
      </c>
      <c r="S590" s="180">
        <f t="shared" si="3199"/>
        <v>6682732205</v>
      </c>
      <c r="T590" s="209"/>
      <c r="U590" s="209"/>
      <c r="V590" s="871"/>
      <c r="W590" s="874">
        <v>1404627</v>
      </c>
      <c r="X590" s="876">
        <v>587134</v>
      </c>
      <c r="Y590" s="184">
        <f>ROUND(W590*$DP$14,0)</f>
        <v>30901794</v>
      </c>
      <c r="Z590" s="184">
        <f t="shared" si="3200"/>
        <v>587134</v>
      </c>
      <c r="AA590" s="1044"/>
      <c r="AB590" s="185" t="str">
        <f>IF(W590&lt;&gt;"",IF((Y590/$DP$14)/$DN$14&lt;=$AA$20,"CUMPLE","RECHAZADO"),"")</f>
        <v>CUMPLE</v>
      </c>
      <c r="AC590" s="186">
        <f t="shared" si="3361"/>
        <v>31488928</v>
      </c>
      <c r="AD590" s="186">
        <f t="shared" si="3362"/>
        <v>30901794</v>
      </c>
      <c r="AE590" s="209"/>
      <c r="AF590" s="874">
        <v>211416</v>
      </c>
      <c r="AG590" s="184">
        <f>ROUND(AF590*$DQ$14,0)</f>
        <v>845664</v>
      </c>
      <c r="AH590" s="1044"/>
      <c r="AI590" s="185" t="str">
        <f>IF(AF590&lt;&gt;"",IF(AG590/$DQ$14&lt;=$AH$20,"CUMPLE","RECHAZADO"),"")</f>
        <v>CUMPLE</v>
      </c>
      <c r="AJ590" s="209"/>
      <c r="AK590" s="874">
        <v>168741</v>
      </c>
      <c r="AL590" s="184">
        <f>ROUND(AK590*$DR$14,0)</f>
        <v>3712302</v>
      </c>
      <c r="AM590" s="1044"/>
      <c r="AN590" s="185" t="str">
        <f>IF(AK590&lt;&gt;"",IF(AL590/$DR$14&lt;=$AM$20,"CUMPLE","RECHAZADO"),"")</f>
        <v>CUMPLE</v>
      </c>
      <c r="AO590" s="209"/>
      <c r="AP590" s="874">
        <v>221364</v>
      </c>
      <c r="AQ590" s="184">
        <f>ROUND(AP590*$DS$14,0)</f>
        <v>442728</v>
      </c>
      <c r="AR590" s="1044"/>
      <c r="AS590" s="185" t="str">
        <f>IF(AP590&lt;&gt;"",IF(AQ590/$DR$14&lt;=$AR$20,"CUMPLE","RECHAZADO"),"")</f>
        <v>CUMPLE</v>
      </c>
      <c r="AT590" s="185"/>
      <c r="AU590" s="194">
        <f t="shared" si="3366"/>
        <v>5000694</v>
      </c>
      <c r="AV590" s="874">
        <v>950130</v>
      </c>
      <c r="AW590" s="877">
        <f t="shared" si="3367"/>
        <v>950132</v>
      </c>
      <c r="AX590" s="877">
        <f t="shared" si="3368"/>
        <v>5950826</v>
      </c>
      <c r="AY590" s="877" t="str">
        <f>IF(AV590&lt;&gt;"",IF(AI590="CUMPLE",IF(AN590="CUMPLE",IF(AS590="CUMPLE","CUMPLE","NO CUMPLE"),"NO CUMPLE"),"NO CUMPLE"),"")</f>
        <v>CUMPLE</v>
      </c>
      <c r="AZ590" s="871"/>
      <c r="BA590" s="874">
        <v>29368137</v>
      </c>
      <c r="BB590" s="184">
        <f>ROUND(BA590*$DQ$14,0)</f>
        <v>117472548</v>
      </c>
      <c r="BC590" s="184">
        <f t="shared" ref="BC590" si="3426">$BC$14</f>
        <v>171994948</v>
      </c>
      <c r="BD590" s="185" t="str">
        <f t="shared" si="3212"/>
        <v>CUMPLE</v>
      </c>
      <c r="BE590" s="209"/>
      <c r="BF590" s="874">
        <v>27592565</v>
      </c>
      <c r="BG590" s="184">
        <f>ROUND(BF590*$DR$14,0)</f>
        <v>607036430</v>
      </c>
      <c r="BH590" s="184">
        <f t="shared" ref="BH590" si="3427">$BH$14</f>
        <v>888779540</v>
      </c>
      <c r="BI590" s="185" t="str">
        <f t="shared" si="3373"/>
        <v>CUMPLE</v>
      </c>
      <c r="BJ590" s="209"/>
      <c r="BK590" s="874">
        <v>50910334</v>
      </c>
      <c r="BL590" s="184">
        <f>ROUND(BK590*$DS$14,0)</f>
        <v>101820668</v>
      </c>
      <c r="BM590" s="1044"/>
      <c r="BN590" s="185" t="str">
        <f>IF(BK590&lt;&gt;"",IF((BL590/$DR$14)/$DN$14&lt;=$BM$20,"CUMPLE","RECHAZADO"),"")</f>
        <v>CUMPLE</v>
      </c>
      <c r="BO590" s="878"/>
      <c r="BP590" s="194">
        <f t="shared" si="3375"/>
        <v>826329646</v>
      </c>
      <c r="BQ590" s="874">
        <v>157002631</v>
      </c>
      <c r="BR590" s="877">
        <f t="shared" si="3376"/>
        <v>157002633</v>
      </c>
      <c r="BS590" s="877">
        <f t="shared" si="3377"/>
        <v>983332279</v>
      </c>
      <c r="BT590" s="877" t="str">
        <f>IF(BQ590&lt;&gt;"",IF(BD590="CUMPLE",IF(BI590="CUMPLE",IF(BN590="CUMPLE","CUMPLE","NO CUMPLE"),"NO CUMPLE"),"NO CUMPLE"),"")</f>
        <v>CUMPLE</v>
      </c>
      <c r="BU590" s="871"/>
      <c r="BV590" s="874">
        <v>118753940</v>
      </c>
      <c r="BW590" s="874">
        <v>2256325</v>
      </c>
      <c r="BX590" s="194">
        <f t="shared" si="3379"/>
        <v>2256325</v>
      </c>
      <c r="BY590" s="194" t="str">
        <f>IF(BV590&lt;&gt;"",IF(AND(BV590/$DN$14&lt;=$BY$15,BV590/$DN$14&gt;=$BY$16),"CUMPLE","RECHAZADO"),"")</f>
        <v>CUMPLE</v>
      </c>
      <c r="BZ590" s="194">
        <f t="shared" si="3380"/>
        <v>118753940</v>
      </c>
      <c r="CA590" s="194">
        <f t="shared" si="3381"/>
        <v>121010265</v>
      </c>
      <c r="CB590" s="871"/>
      <c r="CC590" s="874">
        <v>175544378</v>
      </c>
      <c r="CD590" s="874">
        <v>3335343</v>
      </c>
      <c r="CE590" s="194">
        <f t="shared" si="3382"/>
        <v>3335343</v>
      </c>
      <c r="CF590" s="194" t="str">
        <f>IF(CC590&lt;&gt;"",IF(AND(CC590/$DN$14&lt;=$CF$15,CC590/$DN$14&gt;=$CF$16),"CUMPLE","RECHAZADO"),"")</f>
        <v>CUMPLE</v>
      </c>
      <c r="CG590" s="194">
        <f t="shared" si="3383"/>
        <v>175544378</v>
      </c>
      <c r="CH590" s="194">
        <f t="shared" si="3384"/>
        <v>178879721</v>
      </c>
      <c r="CI590" s="194"/>
      <c r="CJ590" s="232">
        <f t="shared" si="3385"/>
        <v>6809704117</v>
      </c>
      <c r="CK590" s="197">
        <f t="shared" si="3386"/>
        <v>1320662019</v>
      </c>
      <c r="CL590" s="232">
        <f t="shared" si="3228"/>
        <v>8130366136</v>
      </c>
      <c r="CM590" s="871"/>
      <c r="CN590" s="200">
        <f t="shared" si="3388"/>
        <v>6682732205</v>
      </c>
      <c r="CO590" s="200">
        <f t="shared" si="3389"/>
        <v>1156530452</v>
      </c>
      <c r="CP590" s="200">
        <f t="shared" si="3231"/>
        <v>7839262657</v>
      </c>
      <c r="CQ590" s="871"/>
      <c r="CR590" s="194">
        <f t="shared" si="3232"/>
        <v>6809704117</v>
      </c>
      <c r="CS590" s="194">
        <f>(W590*$DP$14)+X590+(AF590*$DQ$14)+(AK590*$DR$14)+(AP590*$DS$14)+AV590+(BA590*$DQ$14)+(BF590*$DR$14)+(BK590*$DS$14)+BQ590+BV590+BW590+CC590+CD590</f>
        <v>1320662015</v>
      </c>
      <c r="CT590" s="200">
        <f t="shared" si="3391"/>
        <v>8130366132</v>
      </c>
      <c r="CU590" s="874">
        <v>8130366132</v>
      </c>
      <c r="CV590" s="200" t="str">
        <f t="shared" si="3234"/>
        <v>OK</v>
      </c>
      <c r="CW590" s="136"/>
      <c r="DB590" s="879" t="str">
        <f>IF(F590&lt;&gt;"",IF(G590="CUMPLE",IF(P590="CUMPLE",IF(AB590="CUMPLE",IF(AY590="CUMPLE",IF(BT590="CUMPLE",IF(BY590="CUMPLE",IF(CF590="CUMPLE","HABILITADO","RECHAZADO"),"RECHAZADO"),"RECHAZADO"),"RECHAZADO"),"RECHAZADO"),"RECHAZADO"),"RECHAZADO"),"")</f>
        <v>HABILITADO</v>
      </c>
      <c r="DC590" s="487"/>
    </row>
    <row r="591" spans="1:107" ht="14.25" customHeight="1" thickTop="1" thickBot="1" x14ac:dyDescent="0.3">
      <c r="A591" s="105">
        <v>44</v>
      </c>
      <c r="B591" s="881"/>
      <c r="C591" s="881"/>
      <c r="D591" s="222"/>
      <c r="E591" s="881"/>
      <c r="F591" s="882"/>
      <c r="G591" s="881"/>
      <c r="H591" s="881"/>
      <c r="I591" s="881"/>
      <c r="J591" s="883"/>
      <c r="K591" s="881"/>
      <c r="L591" s="219"/>
      <c r="M591" s="218"/>
      <c r="N591" s="218"/>
      <c r="O591" s="218"/>
      <c r="P591" s="881"/>
      <c r="Q591" s="218"/>
      <c r="R591" s="881"/>
      <c r="S591" s="881"/>
      <c r="T591" s="881"/>
      <c r="U591" s="881"/>
      <c r="V591" s="881"/>
      <c r="W591" s="881"/>
      <c r="X591" s="881"/>
      <c r="Y591" s="881"/>
      <c r="Z591" s="881"/>
      <c r="AA591" s="881"/>
      <c r="AB591" s="881"/>
      <c r="AC591" s="881"/>
      <c r="AD591" s="881"/>
      <c r="AE591" s="881"/>
      <c r="AF591" s="881"/>
      <c r="AG591" s="881"/>
      <c r="AH591" s="881"/>
      <c r="AI591" s="881"/>
      <c r="AJ591" s="881"/>
      <c r="AK591" s="881"/>
      <c r="AL591" s="881"/>
      <c r="AM591" s="881"/>
      <c r="AN591" s="881"/>
      <c r="AO591" s="881"/>
      <c r="AP591" s="881"/>
      <c r="AQ591" s="881"/>
      <c r="AR591" s="881"/>
      <c r="AS591" s="881"/>
      <c r="AT591" s="881"/>
      <c r="AU591" s="881"/>
      <c r="AV591" s="881"/>
      <c r="AW591" s="881"/>
      <c r="AX591" s="881"/>
      <c r="AY591" s="881"/>
      <c r="AZ591" s="881"/>
      <c r="BA591" s="881"/>
      <c r="BB591" s="881"/>
      <c r="BC591" s="881"/>
      <c r="BD591" s="881"/>
      <c r="BE591" s="881"/>
      <c r="BF591" s="881"/>
      <c r="BG591" s="881"/>
      <c r="BH591" s="881"/>
      <c r="BI591" s="881"/>
      <c r="BJ591" s="881"/>
      <c r="BK591" s="881"/>
      <c r="BL591" s="881"/>
      <c r="BM591" s="881"/>
      <c r="BN591" s="881"/>
      <c r="BO591" s="881"/>
      <c r="BP591" s="881"/>
      <c r="BQ591" s="881"/>
      <c r="BR591" s="881"/>
      <c r="BS591" s="881"/>
      <c r="BT591" s="881"/>
      <c r="BU591" s="881"/>
      <c r="BV591" s="881"/>
      <c r="BW591" s="881"/>
      <c r="BX591" s="881"/>
      <c r="BY591" s="881"/>
      <c r="BZ591" s="881"/>
      <c r="CA591" s="881"/>
      <c r="CB591" s="881"/>
      <c r="CC591" s="881"/>
      <c r="CD591" s="881"/>
      <c r="CE591" s="881"/>
      <c r="CF591" s="881"/>
      <c r="CG591" s="881"/>
      <c r="CH591" s="881"/>
      <c r="CI591" s="881"/>
      <c r="CJ591" s="881"/>
      <c r="CK591" s="881"/>
      <c r="CL591" s="881"/>
      <c r="CM591" s="881"/>
      <c r="CN591" s="881"/>
      <c r="CO591" s="881"/>
      <c r="CP591" s="884" t="s">
        <v>2063</v>
      </c>
      <c r="CQ591" s="881"/>
      <c r="CR591" s="881"/>
      <c r="CS591" s="881"/>
      <c r="CT591" s="881"/>
      <c r="CU591" s="885"/>
      <c r="CV591" s="881"/>
      <c r="CW591" s="136"/>
      <c r="DB591" s="886"/>
      <c r="DC591" s="887"/>
    </row>
    <row r="592" spans="1:107" x14ac:dyDescent="0.25">
      <c r="A592" s="1039">
        <f t="shared" ref="A592" si="3428">A604</f>
        <v>45</v>
      </c>
      <c r="B592" s="870">
        <v>1</v>
      </c>
      <c r="C592" s="1039" t="str">
        <f>Proponentes!B574</f>
        <v xml:space="preserve">UNIÓN TEMPORAL 
SE TO SE EDUCACIÓN 1600 </v>
      </c>
      <c r="D592" s="726"/>
      <c r="E592" s="871"/>
      <c r="F592" s="872">
        <v>20036397801</v>
      </c>
      <c r="G592" s="873" t="str">
        <f t="shared" ref="G592" si="3429">IF(F592&lt;&gt;"",IF(F592=$DV$3,"CUMPLE","RECHAZADO"),"")</f>
        <v>CUMPLE</v>
      </c>
      <c r="H592" s="874" t="s">
        <v>1538</v>
      </c>
      <c r="I592" s="880">
        <v>17687702642</v>
      </c>
      <c r="J592" s="208">
        <v>336066350</v>
      </c>
      <c r="K592" s="173">
        <f t="shared" ref="K592:K603" si="3430">ROUND((I592*0.019),0)</f>
        <v>336066350</v>
      </c>
      <c r="L592" s="724" t="e">
        <f t="shared" ref="L592:L603" si="3431">1-I592/DF575</f>
        <v>#DIV/0!</v>
      </c>
      <c r="M592" s="175" t="e">
        <f t="shared" ref="M592:M603" si="3432">DF575/DN575</f>
        <v>#DIV/0!</v>
      </c>
      <c r="N592" s="176" t="e">
        <f t="shared" ref="N592:N603" si="3433">M592*0.019</f>
        <v>#DIV/0!</v>
      </c>
      <c r="O592" s="177" t="e">
        <f t="shared" ref="O592:O603" si="3434">(M592+N592)</f>
        <v>#DIV/0!</v>
      </c>
      <c r="P592" s="178" t="str">
        <f>IF(H592&lt;&gt;"",IF(J592=K592,IF(H592="SI",IF(AND(I592&lt;=$DF$3,I592&gt;=($DF$3*0.9)),"CUMPLE","NO CUMPLE"),IF(I592=$DF$3,"CUMPLE","NO CUMPLE")),"NO CUMPLE"),"")</f>
        <v>CUMPLE</v>
      </c>
      <c r="Q592" s="725">
        <f t="shared" ref="Q592:Q603" si="3435">DN575</f>
        <v>0</v>
      </c>
      <c r="R592" s="180">
        <f t="shared" ref="R592" si="3436">IF(F592&lt;&gt;"",IF(G592="CUMPLE",IF(P592="CUMPLE",(I592+J592),""),"RECHAZADO"),"")</f>
        <v>18023768992</v>
      </c>
      <c r="S592" s="180">
        <f t="shared" ref="S592:S603" si="3437">IF(F592&lt;&gt;"",IF(G592="CUMPLE",IF(P592="CUMPLE",I592,""),"RECHAZADO"),"")</f>
        <v>17687702642</v>
      </c>
      <c r="T592" s="209"/>
      <c r="U592" s="209"/>
      <c r="V592" s="871"/>
      <c r="W592" s="874">
        <v>1039981.08</v>
      </c>
      <c r="X592" s="876">
        <v>1442454</v>
      </c>
      <c r="Y592" s="184">
        <f>ROUND(W592*$DP$3,0)</f>
        <v>75918619</v>
      </c>
      <c r="Z592" s="184">
        <f t="shared" ref="Z592:Z603" si="3438">ROUND(Y592*10%*19%,0)</f>
        <v>1442454</v>
      </c>
      <c r="AA592" s="1044">
        <f t="shared" ref="AA592" si="3439">$AA$16</f>
        <v>100189.4</v>
      </c>
      <c r="AB592" s="185" t="str">
        <f>IF(W592&lt;&gt;"",IF((Y592/$DP$3)/$DN$3&lt;=$AA$20,"CUMPLE","RECHAZADO"),"")</f>
        <v>CUMPLE</v>
      </c>
      <c r="AC592" s="186">
        <f t="shared" ref="AC592:AC603" si="3440">Y592+Z592</f>
        <v>77361073</v>
      </c>
      <c r="AD592" s="186">
        <f t="shared" ref="AD592:AD603" si="3441">Y592</f>
        <v>75918619</v>
      </c>
      <c r="AE592" s="209"/>
      <c r="AF592" s="874">
        <v>156531.43</v>
      </c>
      <c r="AG592" s="184">
        <f>ROUND(AF592*$DQ$3,0)</f>
        <v>3443691</v>
      </c>
      <c r="AH592" s="1044">
        <f t="shared" ref="AH592" si="3442">$AH$16</f>
        <v>301987.21999999997</v>
      </c>
      <c r="AI592" s="185" t="str">
        <f>IF(AF592&lt;&gt;"",IF(AG592/$DQ$3&lt;=$AH$20,"CUMPLE","RECHAZADO"),"")</f>
        <v>CUMPLE</v>
      </c>
      <c r="AJ592" s="209"/>
      <c r="AK592" s="874">
        <v>124935.12</v>
      </c>
      <c r="AL592" s="184">
        <f>ROUND(AK592*$DR$3,0)</f>
        <v>9120264</v>
      </c>
      <c r="AM592" s="1044">
        <f t="shared" ref="AM592" si="3443">$AM$16</f>
        <v>240934</v>
      </c>
      <c r="AN592" s="185" t="str">
        <f>IF(AK592&lt;&gt;"",IF(AL592/$DR$3&lt;=$AM$20,"CUMPLE","RECHAZADO"),"")</f>
        <v>CUMPLE</v>
      </c>
      <c r="AO592" s="209"/>
      <c r="AP592" s="874"/>
      <c r="AQ592" s="184">
        <f>ROUND(AP592*$DS$3,0)</f>
        <v>0</v>
      </c>
      <c r="AR592" s="1044">
        <f t="shared" ref="AR592" si="3444">$AR$16</f>
        <v>316072.26</v>
      </c>
      <c r="AS592" s="185" t="str">
        <f>IF(AP592&lt;&gt;"",IF(AQ592/$DR$3&lt;=$AR$20,"CUMPLE","RECHAZADO"),"")</f>
        <v/>
      </c>
      <c r="AT592" s="185"/>
      <c r="AU592" s="194">
        <f t="shared" ref="AU592:AU603" si="3445">AG592+AL592+AQ592</f>
        <v>12563955</v>
      </c>
      <c r="AV592" s="874">
        <v>2387151.79</v>
      </c>
      <c r="AW592" s="877">
        <f t="shared" ref="AW592:AW603" si="3446">ROUND((AG592+AL592+AQ592)*19%,0)</f>
        <v>2387151</v>
      </c>
      <c r="AX592" s="877">
        <f t="shared" ref="AX592:AX603" si="3447">ROUND((AG592+AL592+AQ592)*$AV$16,0)</f>
        <v>14951106</v>
      </c>
      <c r="AY592" s="877" t="str">
        <f t="shared" ref="AY592:AY594" si="3448">IF(AV592&lt;&gt;"",IF(AI592="CUMPLE",IF(AN592="CUMPLE","CUMPLE","NO CUMPLE"),"NO CUMPLE")," ")</f>
        <v>CUMPLE</v>
      </c>
      <c r="AZ592" s="871"/>
      <c r="BA592" s="874">
        <v>7812760.0099999998</v>
      </c>
      <c r="BB592" s="184">
        <f>ROUND(BA592*$DQ$3,0)</f>
        <v>171880720</v>
      </c>
      <c r="BC592" s="184">
        <f t="shared" ref="BC592" si="3449">$BC$3</f>
        <v>339892784</v>
      </c>
      <c r="BD592" s="185" t="str">
        <f t="shared" ref="BD592" si="3450">IF(BA592&lt;&gt;"",IF(BB592&lt;=BC592,"CUMPLE","RECHAZADO"),"")</f>
        <v>CUMPLE</v>
      </c>
      <c r="BE592" s="209"/>
      <c r="BF592" s="874">
        <v>7340407.1100000003</v>
      </c>
      <c r="BG592" s="184">
        <f>ROUND(BF592*$DR$3,0)</f>
        <v>535849719</v>
      </c>
      <c r="BH592" s="184">
        <f t="shared" ref="BH592" si="3451">$BH$3</f>
        <v>1059638654</v>
      </c>
      <c r="BI592" s="185" t="str">
        <f t="shared" ref="BI592:BI603" si="3452">IF(BF592&lt;&gt;"",IF(BG592&lt;=BH592,"CUMPLE","RECHAZADO"),"")</f>
        <v>CUMPLE</v>
      </c>
      <c r="BJ592" s="209"/>
      <c r="BK592" s="874"/>
      <c r="BL592" s="184">
        <f>ROUND(BK592*$DS$3,0)</f>
        <v>0</v>
      </c>
      <c r="BM592" s="1044">
        <f t="shared" ref="BM592" si="3453">$BM$16</f>
        <v>74539289</v>
      </c>
      <c r="BN592" s="185" t="str">
        <f>IF(BK592&lt;&gt;"",IF((BL592/$DR$3)/$DN$3&lt;=$BM$20,"CUMPLE","RECHAZADO"),"")</f>
        <v/>
      </c>
      <c r="BO592" s="878"/>
      <c r="BP592" s="194">
        <f t="shared" ref="BP592:BP603" si="3454">BB592+BG592+BL592</f>
        <v>707730439</v>
      </c>
      <c r="BQ592" s="874">
        <v>134468783.66</v>
      </c>
      <c r="BR592" s="877">
        <f t="shared" ref="BR592:BR603" si="3455">ROUND((BB592+BG592+BL592)*19%,0)</f>
        <v>134468783</v>
      </c>
      <c r="BS592" s="877">
        <f t="shared" ref="BS592:BS603" si="3456">ROUND((BB592+BG592+BL592)*$AV$16,0)</f>
        <v>842199222</v>
      </c>
      <c r="BT592" s="877" t="str">
        <f t="shared" ref="BT592:BT594" si="3457">IF(BQ592&lt;&gt;"",IF(BD592="CUMPLE",IF(BI592="CUMPLE","CUMPLE","NO CUMPLE"),"NO CUMPLE")," ")</f>
        <v>CUMPLE</v>
      </c>
      <c r="BU592" s="871"/>
      <c r="BV592" s="874">
        <v>158788979.13</v>
      </c>
      <c r="BW592" s="874">
        <v>3016991</v>
      </c>
      <c r="BX592" s="194">
        <f t="shared" ref="BX592:BX603" si="3458">ROUND((BV592*10%)*19%,0)</f>
        <v>3016991</v>
      </c>
      <c r="BY592" s="194" t="str">
        <f>IF(BV592&lt;&gt;"",IF(AND(BV592/$DN$3&lt;=$BY$15,BV592/$DN$3&gt;=$BY$16),"CUMPLE","RECHAZADO"),"")</f>
        <v>RECHAZADO</v>
      </c>
      <c r="BZ592" s="194">
        <f t="shared" ref="BZ592:BZ603" si="3459">BV592</f>
        <v>158788979.13</v>
      </c>
      <c r="CA592" s="194">
        <f t="shared" ref="CA592:CA603" si="3460">BZ592+BX592</f>
        <v>161805970.13</v>
      </c>
      <c r="CB592" s="871"/>
      <c r="CC592" s="874"/>
      <c r="CD592" s="874"/>
      <c r="CE592" s="194">
        <f t="shared" ref="CE592:CE603" si="3461">ROUND((CC592*10%)*19%,0)</f>
        <v>0</v>
      </c>
      <c r="CF592" s="194" t="str">
        <f>IF(CC592&lt;&gt;"",IF(AND(CC592/$DN$3&lt;=$CF$15,CC592/$DS$3&gt;=$CF$16),"CUMPLE","RECHAZADO"),"")</f>
        <v/>
      </c>
      <c r="CG592" s="194">
        <f t="shared" ref="CG592:CG603" si="3462">CC592</f>
        <v>0</v>
      </c>
      <c r="CH592" s="194">
        <f t="shared" ref="CH592:CH603" si="3463">CG592+CE592</f>
        <v>0</v>
      </c>
      <c r="CI592" s="194"/>
      <c r="CJ592" s="232">
        <f t="shared" ref="CJ592:CJ603" si="3464">R592</f>
        <v>18023768992</v>
      </c>
      <c r="CK592" s="197">
        <f t="shared" ref="CK592:CK603" si="3465">AC592+AX592+BS592+CA592+CH592</f>
        <v>1096317371.1300001</v>
      </c>
      <c r="CL592" s="232">
        <f t="shared" ref="CL592:CL603" si="3466">IF(CJ592="RECHAZADO","RECHAZADO",IF(CJ592&lt;&gt;"",CJ592+CK592,""))</f>
        <v>19120086363.130001</v>
      </c>
      <c r="CM592" s="871"/>
      <c r="CN592" s="200">
        <f t="shared" ref="CN592:CN603" si="3467">S592</f>
        <v>17687702642</v>
      </c>
      <c r="CO592" s="200">
        <f t="shared" ref="CO592:CO603" si="3468">AD592+AU592+BP592+BZ592+CG592</f>
        <v>955001992.13</v>
      </c>
      <c r="CP592" s="200">
        <f t="shared" ref="CP592:CP603" si="3469">IF(CN592="RECHAZADO","RECHAZADO",IF(CN592&lt;&gt;"",CN592+CO592,""))</f>
        <v>18642704634.130001</v>
      </c>
      <c r="CQ592" s="871"/>
      <c r="CR592" s="194">
        <f t="shared" ref="CR592:CR603" si="3470">I592+J592</f>
        <v>18023768992</v>
      </c>
      <c r="CS592" s="194">
        <f>(W592*$DP$3)+X592+(AF592*$DQ$3)+(AK592*$DR$3)+(AP592*$DS$3)+AV592+(BA592*$DQ$3)+(BF592*$DR$3)+(BK592*$DS$3)+BQ592+BV592+BW592+CC592+CD592</f>
        <v>1096317372.8899999</v>
      </c>
      <c r="CT592" s="200">
        <f t="shared" ref="CT592:CT603" si="3471">CR592+CS592</f>
        <v>19120086364.889999</v>
      </c>
      <c r="CU592" s="874">
        <v>19120086364.889999</v>
      </c>
      <c r="CV592" s="200" t="str">
        <f t="shared" ref="CV592:CV603" si="3472">IF(CU592&lt;&gt;"",IF(CT592=CU592,"OK","REVISAR"),"")</f>
        <v>OK</v>
      </c>
      <c r="CW592" s="136"/>
      <c r="DB592" s="879" t="str">
        <f t="shared" ref="DB592:DB602" si="3473">IF(F592&lt;&gt;"",IF(G592="CUMPLE",IF(P592="CUMPLE",IF(AB592="CUMPLE",IF(AY592="CUMPLE",IF(BT592="CUMPLE",IF(BY592="CUMPLE","HABILITADO","RECHAZADO"),"RECHAZADO"),"RECHAZADO"),"RECHAZADO"),"RECHAZADO"),"RECHAZADO"),"")</f>
        <v>RECHAZADO</v>
      </c>
      <c r="DC592" s="487"/>
    </row>
    <row r="593" spans="1:107" x14ac:dyDescent="0.25">
      <c r="A593" s="1039"/>
      <c r="B593" s="870">
        <v>2</v>
      </c>
      <c r="C593" s="1039"/>
      <c r="D593" s="726"/>
      <c r="E593" s="871"/>
      <c r="F593" s="872">
        <v>17613055238</v>
      </c>
      <c r="G593" s="873" t="str">
        <f t="shared" ref="G593" si="3474">IF(F593&lt;&gt;"",IF(F593=$DV$4,"CUMPLE","RECHAZADO"),"")</f>
        <v>CUMPLE</v>
      </c>
      <c r="H593" s="874" t="s">
        <v>1538</v>
      </c>
      <c r="I593" s="880">
        <v>15808937886</v>
      </c>
      <c r="J593" s="208">
        <v>300369820</v>
      </c>
      <c r="K593" s="173">
        <f t="shared" si="3430"/>
        <v>300369820</v>
      </c>
      <c r="L593" s="724" t="e">
        <f t="shared" si="3431"/>
        <v>#DIV/0!</v>
      </c>
      <c r="M593" s="175" t="e">
        <f t="shared" si="3432"/>
        <v>#DIV/0!</v>
      </c>
      <c r="N593" s="176" t="e">
        <f t="shared" si="3433"/>
        <v>#DIV/0!</v>
      </c>
      <c r="O593" s="177" t="e">
        <f t="shared" si="3434"/>
        <v>#DIV/0!</v>
      </c>
      <c r="P593" s="178" t="str">
        <f>IF(H593&lt;&gt;"",IF(J593=K593,IF(H593="SI",IF(AND(I593&lt;=$DF$4,I593&gt;=($DF$4*0.9)),"CUMPLE","NO CUMPLE"),IF(I593=$DF$4,"CUMPLE","NO CUMPLE")),"NO CUMPLE"),"")</f>
        <v>CUMPLE</v>
      </c>
      <c r="Q593" s="725">
        <f t="shared" si="3435"/>
        <v>0</v>
      </c>
      <c r="R593" s="180">
        <f t="shared" ref="R593:R603" si="3475">IF(F593&lt;&gt;"",IF(G593="CUMPLE",IF(P593="CUMPLE",I593+J593,""),"RECHAZADO"),"")</f>
        <v>16109307706</v>
      </c>
      <c r="S593" s="180">
        <f t="shared" si="3437"/>
        <v>15808937886</v>
      </c>
      <c r="T593" s="209"/>
      <c r="U593" s="209"/>
      <c r="V593" s="871"/>
      <c r="W593" s="874">
        <v>934459.27</v>
      </c>
      <c r="X593" s="876">
        <v>941000</v>
      </c>
      <c r="Y593" s="184">
        <f>ROUND(W593*$DP$4,0)</f>
        <v>49526341</v>
      </c>
      <c r="Z593" s="184">
        <f t="shared" si="3438"/>
        <v>941000</v>
      </c>
      <c r="AA593" s="1044"/>
      <c r="AB593" s="185" t="str">
        <f>IF(W593&lt;&gt;"",IF((Y593/$DP$4)/$DN$4&lt;=$AA$20,"CUMPLE","RECHAZADO"),"")</f>
        <v>CUMPLE</v>
      </c>
      <c r="AC593" s="186">
        <f t="shared" si="3440"/>
        <v>50467341</v>
      </c>
      <c r="AD593" s="186">
        <f t="shared" si="3441"/>
        <v>49526341</v>
      </c>
      <c r="AE593" s="209"/>
      <c r="AF593" s="874">
        <v>140648.95000000001</v>
      </c>
      <c r="AG593" s="184">
        <f>ROUND(AF593*$DQ$4,0)</f>
        <v>703245</v>
      </c>
      <c r="AH593" s="1044"/>
      <c r="AI593" s="185" t="str">
        <f>IF(AF593&lt;&gt;"",IF(AG593/$DQ$4&lt;=$AH$20,"CUMPLE","RECHAZADO"),"")</f>
        <v>CUMPLE</v>
      </c>
      <c r="AJ593" s="209"/>
      <c r="AK593" s="874">
        <v>112258.56</v>
      </c>
      <c r="AL593" s="184">
        <f>ROUND(AK593*$DR$4,0)</f>
        <v>5949704</v>
      </c>
      <c r="AM593" s="1044"/>
      <c r="AN593" s="185" t="str">
        <f>IF(AK593&lt;&gt;"",IF(AL593/$DR$4&lt;=$AM$20,"CUMPLE","RECHAZADO"),"")</f>
        <v>CUMPLE</v>
      </c>
      <c r="AO593" s="209"/>
      <c r="AP593" s="874"/>
      <c r="AQ593" s="184">
        <f>ROUND(AP593*$DS$4,0)</f>
        <v>0</v>
      </c>
      <c r="AR593" s="1044"/>
      <c r="AS593" s="185" t="str">
        <f>IF(AP593&lt;&gt;"",IF(AQ593/$DR$4&lt;=$AR$20,"CUMPLE","RECHAZADO"),"")</f>
        <v/>
      </c>
      <c r="AT593" s="185"/>
      <c r="AU593" s="194">
        <f t="shared" si="3445"/>
        <v>6652949</v>
      </c>
      <c r="AV593" s="874">
        <v>1264060.22</v>
      </c>
      <c r="AW593" s="877">
        <f t="shared" si="3446"/>
        <v>1264060</v>
      </c>
      <c r="AX593" s="877">
        <f t="shared" si="3447"/>
        <v>7917009</v>
      </c>
      <c r="AY593" s="877" t="str">
        <f t="shared" si="3448"/>
        <v>CUMPLE</v>
      </c>
      <c r="AZ593" s="871"/>
      <c r="BA593" s="874">
        <v>8435936.1400000006</v>
      </c>
      <c r="BB593" s="184">
        <f>ROUND(BA593*$DQ$4,0)</f>
        <v>42179681</v>
      </c>
      <c r="BC593" s="184">
        <f t="shared" ref="BC593" si="3476">$BC$4</f>
        <v>92828885</v>
      </c>
      <c r="BD593" s="185" t="str">
        <f t="shared" si="3212"/>
        <v>CUMPLE</v>
      </c>
      <c r="BE593" s="209"/>
      <c r="BF593" s="874">
        <v>7925906.6500000004</v>
      </c>
      <c r="BG593" s="184">
        <f>ROUND(BF593*$DR$4,0)</f>
        <v>420073052</v>
      </c>
      <c r="BH593" s="184">
        <f t="shared" ref="BH593" si="3477">$BH$4</f>
        <v>924495218</v>
      </c>
      <c r="BI593" s="185" t="str">
        <f t="shared" si="3452"/>
        <v>CUMPLE</v>
      </c>
      <c r="BJ593" s="209"/>
      <c r="BK593" s="874"/>
      <c r="BL593" s="184">
        <f>ROUND(BK593*$DS$4,0)</f>
        <v>0</v>
      </c>
      <c r="BM593" s="1044"/>
      <c r="BN593" s="185" t="str">
        <f>IF(BK593&lt;&gt;"",IF((BL593/$DR$4)/$DN$4&lt;=$BM$20,"CUMPLE","RECHAZADO"),"")</f>
        <v/>
      </c>
      <c r="BO593" s="878"/>
      <c r="BP593" s="194">
        <f t="shared" si="3454"/>
        <v>462252733</v>
      </c>
      <c r="BQ593" s="874">
        <v>87828019.590000004</v>
      </c>
      <c r="BR593" s="877">
        <f t="shared" si="3455"/>
        <v>87828019</v>
      </c>
      <c r="BS593" s="877">
        <f t="shared" si="3456"/>
        <v>550080752</v>
      </c>
      <c r="BT593" s="877" t="str">
        <f t="shared" si="3457"/>
        <v>CUMPLE</v>
      </c>
      <c r="BU593" s="871"/>
      <c r="BV593" s="874">
        <v>158788979.13</v>
      </c>
      <c r="BW593" s="874">
        <v>3016991</v>
      </c>
      <c r="BX593" s="194">
        <f t="shared" si="3458"/>
        <v>3016991</v>
      </c>
      <c r="BY593" s="194" t="str">
        <f>IF(BV593&lt;&gt;"",IF(AND(BV593/$DN$4&lt;=$BY$15,BV593/$DN$4&gt;=$BY$16),"CUMPLE","RECHAZADO"),"")</f>
        <v>RECHAZADO</v>
      </c>
      <c r="BZ593" s="194">
        <f t="shared" si="3459"/>
        <v>158788979.13</v>
      </c>
      <c r="CA593" s="194">
        <f t="shared" si="3460"/>
        <v>161805970.13</v>
      </c>
      <c r="CB593" s="871"/>
      <c r="CC593" s="874"/>
      <c r="CD593" s="874"/>
      <c r="CE593" s="194">
        <f t="shared" si="3461"/>
        <v>0</v>
      </c>
      <c r="CF593" s="194" t="str">
        <f>IF(CC593&lt;&gt;"",IF(AND(CC593/$DN$4&lt;=$CF$15,CC593/$DS$4&gt;=$CF$16),"CUMPLE","RECHAZADO"),"")</f>
        <v/>
      </c>
      <c r="CG593" s="194">
        <f t="shared" si="3462"/>
        <v>0</v>
      </c>
      <c r="CH593" s="194">
        <f t="shared" si="3463"/>
        <v>0</v>
      </c>
      <c r="CI593" s="194"/>
      <c r="CJ593" s="232">
        <f t="shared" si="3464"/>
        <v>16109307706</v>
      </c>
      <c r="CK593" s="197">
        <f t="shared" si="3465"/>
        <v>770271072.13</v>
      </c>
      <c r="CL593" s="232">
        <f t="shared" si="3466"/>
        <v>16879578778.129999</v>
      </c>
      <c r="CM593" s="871"/>
      <c r="CN593" s="200">
        <f t="shared" si="3467"/>
        <v>15808937886</v>
      </c>
      <c r="CO593" s="200">
        <f t="shared" si="3468"/>
        <v>677221002.13</v>
      </c>
      <c r="CP593" s="200">
        <f t="shared" si="3469"/>
        <v>16486158888.129999</v>
      </c>
      <c r="CQ593" s="871"/>
      <c r="CR593" s="194">
        <f t="shared" si="3470"/>
        <v>16109307706</v>
      </c>
      <c r="CS593" s="194">
        <f>(W593*$DP$4)+X593+(AF593*$DQ$4)+(AK593*$DR$4)+(AP593*$DS$4)+AV593+(BA593*$DQ$4)+(BF593*$DR$4)+(BK593*$DS$4)+BQ593+BV593+BW593+CC593+CD593</f>
        <v>770271072.83000004</v>
      </c>
      <c r="CT593" s="200">
        <f t="shared" si="3471"/>
        <v>16879578778.83</v>
      </c>
      <c r="CU593" s="874">
        <v>16879578778.83</v>
      </c>
      <c r="CV593" s="200" t="str">
        <f t="shared" si="3472"/>
        <v>OK</v>
      </c>
      <c r="CW593" s="136"/>
      <c r="DB593" s="879" t="str">
        <f t="shared" si="3473"/>
        <v>RECHAZADO</v>
      </c>
      <c r="DC593" s="487"/>
    </row>
    <row r="594" spans="1:107" x14ac:dyDescent="0.25">
      <c r="A594" s="1039"/>
      <c r="B594" s="870">
        <v>3</v>
      </c>
      <c r="C594" s="1039"/>
      <c r="D594" s="726"/>
      <c r="E594" s="871"/>
      <c r="F594" s="872">
        <v>22660325900</v>
      </c>
      <c r="G594" s="873" t="str">
        <f>IF(F594&lt;&gt;"",IF(F594=$DV$5,"CUMPLE","RECHAZADO"),"")</f>
        <v>CUMPLE</v>
      </c>
      <c r="H594" s="874" t="s">
        <v>1538</v>
      </c>
      <c r="I594" s="880">
        <v>20196034881</v>
      </c>
      <c r="J594" s="208">
        <v>383724663</v>
      </c>
      <c r="K594" s="173">
        <f t="shared" si="3430"/>
        <v>383724663</v>
      </c>
      <c r="L594" s="724" t="e">
        <f t="shared" si="3431"/>
        <v>#DIV/0!</v>
      </c>
      <c r="M594" s="175" t="e">
        <f t="shared" si="3432"/>
        <v>#DIV/0!</v>
      </c>
      <c r="N594" s="176" t="e">
        <f t="shared" si="3433"/>
        <v>#DIV/0!</v>
      </c>
      <c r="O594" s="177" t="e">
        <f t="shared" si="3434"/>
        <v>#DIV/0!</v>
      </c>
      <c r="P594" s="178" t="str">
        <f>IF(H594&lt;&gt;"",IF(J594=K594,IF(H594="SI",IF(AND(I594&lt;=$DF$5,I594&gt;=($DF$5*0.9)),"CUMPLE","NO CUMPLE"),IF(I594=$DF$5,"CUMPLE","NO CUMPLE")),"NO CUMPLE"),"")</f>
        <v>CUMPLE</v>
      </c>
      <c r="Q594" s="725">
        <f t="shared" si="3435"/>
        <v>0</v>
      </c>
      <c r="R594" s="180">
        <f t="shared" si="3475"/>
        <v>20579759544</v>
      </c>
      <c r="S594" s="180">
        <f t="shared" si="3437"/>
        <v>20196034881</v>
      </c>
      <c r="T594" s="209"/>
      <c r="U594" s="209"/>
      <c r="V594" s="871"/>
      <c r="W594" s="874">
        <v>1026857.12</v>
      </c>
      <c r="X594" s="876">
        <v>1560823</v>
      </c>
      <c r="Y594" s="184">
        <f>ROUND(W594*$DP$5,0)</f>
        <v>82148570</v>
      </c>
      <c r="Z594" s="184">
        <f t="shared" si="3438"/>
        <v>1560823</v>
      </c>
      <c r="AA594" s="1044"/>
      <c r="AB594" s="185" t="str">
        <f>IF(W594&lt;&gt;"",IF((Y594/$DP$5)/$DN$5&lt;=$AA$20,"CUMPLE","RECHAZADO"),"")</f>
        <v>CUMPLE</v>
      </c>
      <c r="AC594" s="186">
        <f t="shared" si="3440"/>
        <v>83709393</v>
      </c>
      <c r="AD594" s="186">
        <f t="shared" si="3441"/>
        <v>82148570</v>
      </c>
      <c r="AE594" s="209"/>
      <c r="AF594" s="874">
        <v>154302.35</v>
      </c>
      <c r="AG594" s="184">
        <f>ROUND(AF594*$DQ$5,0)</f>
        <v>1080116</v>
      </c>
      <c r="AH594" s="1044"/>
      <c r="AI594" s="185" t="str">
        <f>IF(AF594&lt;&gt;"",IF(AG594/$DQ$5&lt;=$AH$20,"CUMPLE","RECHAZADO"),"")</f>
        <v>CUMPLE</v>
      </c>
      <c r="AJ594" s="209"/>
      <c r="AK594" s="874">
        <v>123155.97</v>
      </c>
      <c r="AL594" s="184">
        <f>ROUND(AK594*$DR$5,0)</f>
        <v>9852478</v>
      </c>
      <c r="AM594" s="1044"/>
      <c r="AN594" s="185" t="str">
        <f>IF(AK594&lt;&gt;"",IF(AL594/$DR$5&lt;=$AM$20,"CUMPLE","RECHAZADO"),"")</f>
        <v>CUMPLE</v>
      </c>
      <c r="AO594" s="209"/>
      <c r="AP594" s="874"/>
      <c r="AQ594" s="184">
        <f>ROUND(AP594*$DS$5,0)</f>
        <v>0</v>
      </c>
      <c r="AR594" s="1044"/>
      <c r="AS594" s="185" t="str">
        <f>IF(AP594&lt;&gt;"",IF(AQ594/$DR$5&lt;=$AR$20,"CUMPLE","RECHAZADO"),"")</f>
        <v/>
      </c>
      <c r="AT594" s="185"/>
      <c r="AU594" s="194">
        <f t="shared" si="3445"/>
        <v>10932594</v>
      </c>
      <c r="AV594" s="874">
        <v>2077192.62</v>
      </c>
      <c r="AW594" s="877">
        <f t="shared" si="3446"/>
        <v>2077193</v>
      </c>
      <c r="AX594" s="877">
        <f t="shared" si="3447"/>
        <v>13009787</v>
      </c>
      <c r="AY594" s="877" t="str">
        <f t="shared" si="3448"/>
        <v>CUMPLE</v>
      </c>
      <c r="AZ594" s="871"/>
      <c r="BA594" s="874">
        <v>8864364.5999999996</v>
      </c>
      <c r="BB594" s="184">
        <f>ROUND(BA594*$DQ$5,0)</f>
        <v>62050552</v>
      </c>
      <c r="BC594" s="184">
        <f t="shared" ref="BC594" si="3478">$BC$5</f>
        <v>123465503</v>
      </c>
      <c r="BD594" s="185" t="str">
        <f t="shared" si="3212"/>
        <v>CUMPLE</v>
      </c>
      <c r="BE594" s="209"/>
      <c r="BF594" s="874">
        <v>8328432.6500000004</v>
      </c>
      <c r="BG594" s="184">
        <f>ROUND(BF594*$DR$5,0)</f>
        <v>666274612</v>
      </c>
      <c r="BH594" s="184">
        <f t="shared" ref="BH594" si="3479">$BH$5</f>
        <v>1325724320</v>
      </c>
      <c r="BI594" s="185" t="str">
        <f t="shared" si="3452"/>
        <v>CUMPLE</v>
      </c>
      <c r="BJ594" s="209"/>
      <c r="BK594" s="874"/>
      <c r="BL594" s="184">
        <f>ROUND(BK594*$DS$5,0)</f>
        <v>0</v>
      </c>
      <c r="BM594" s="1044"/>
      <c r="BN594" s="185" t="str">
        <f>IF(BK594&lt;&gt;"",IF((BL594/$DR$5)/$DN$5&lt;=$BM$20,"CUMPLE","RECHAZADO"),"")</f>
        <v/>
      </c>
      <c r="BO594" s="878"/>
      <c r="BP594" s="194">
        <f t="shared" si="3454"/>
        <v>728325164</v>
      </c>
      <c r="BQ594" s="874">
        <v>138381781.31</v>
      </c>
      <c r="BR594" s="877">
        <f t="shared" si="3455"/>
        <v>138381781</v>
      </c>
      <c r="BS594" s="877">
        <f t="shared" si="3456"/>
        <v>866706945</v>
      </c>
      <c r="BT594" s="877" t="str">
        <f t="shared" si="3457"/>
        <v>CUMPLE</v>
      </c>
      <c r="BU594" s="871"/>
      <c r="BV594" s="874">
        <v>157769466.72</v>
      </c>
      <c r="BW594" s="874">
        <v>2997620</v>
      </c>
      <c r="BX594" s="194">
        <f t="shared" si="3458"/>
        <v>2997620</v>
      </c>
      <c r="BY594" s="194" t="str">
        <f>IF(BV594&lt;&gt;"",IF(AND(BV594/$DN$5&lt;=$BY$15,BV594/$DN$5&gt;=$BY$16),"CUMPLE","RECHAZADO"),"")</f>
        <v>RECHAZADO</v>
      </c>
      <c r="BZ594" s="194">
        <f t="shared" si="3459"/>
        <v>157769466.72</v>
      </c>
      <c r="CA594" s="194">
        <f t="shared" si="3460"/>
        <v>160767086.72</v>
      </c>
      <c r="CB594" s="871"/>
      <c r="CC594" s="874"/>
      <c r="CD594" s="874"/>
      <c r="CE594" s="194">
        <f t="shared" si="3461"/>
        <v>0</v>
      </c>
      <c r="CF594" s="194" t="str">
        <f>IF(CC594&lt;&gt;"",IF(AND(CC594/$DN$5&lt;=$CF$15,CC594/$DS$5&gt;=$CF$16),"CUMPLE","RECHAZADO"),"")</f>
        <v/>
      </c>
      <c r="CG594" s="194">
        <f t="shared" si="3462"/>
        <v>0</v>
      </c>
      <c r="CH594" s="194">
        <f t="shared" si="3463"/>
        <v>0</v>
      </c>
      <c r="CI594" s="194"/>
      <c r="CJ594" s="232">
        <f t="shared" si="3464"/>
        <v>20579759544</v>
      </c>
      <c r="CK594" s="197">
        <f t="shared" si="3465"/>
        <v>1124193211.72</v>
      </c>
      <c r="CL594" s="232">
        <f t="shared" si="3466"/>
        <v>21703952755.720001</v>
      </c>
      <c r="CM594" s="871"/>
      <c r="CN594" s="200">
        <f t="shared" si="3467"/>
        <v>20196034881</v>
      </c>
      <c r="CO594" s="200">
        <f t="shared" si="3468"/>
        <v>979175794.72000003</v>
      </c>
      <c r="CP594" s="200">
        <f t="shared" si="3469"/>
        <v>21175210675.720001</v>
      </c>
      <c r="CQ594" s="871"/>
      <c r="CR594" s="194">
        <f t="shared" si="3470"/>
        <v>20579759544</v>
      </c>
      <c r="CS594" s="194">
        <f>(W594*$DP$5)+X594+(AF594*$DQ$5)+(AK594*$DR$5)+(AP594*$DS$5)+AV594+(BA594*$DQ$5)+(BF594*$DR$5)+(BK594*$DS$5)+BQ594+BV594+BW594+CC594+CD594</f>
        <v>1124193211.5</v>
      </c>
      <c r="CT594" s="200">
        <f t="shared" si="3471"/>
        <v>21703952755.5</v>
      </c>
      <c r="CU594" s="874">
        <v>21703952755.5</v>
      </c>
      <c r="CV594" s="200" t="str">
        <f t="shared" si="3472"/>
        <v>OK</v>
      </c>
      <c r="CW594" s="136"/>
      <c r="DB594" s="879" t="str">
        <f t="shared" si="3473"/>
        <v>RECHAZADO</v>
      </c>
      <c r="DC594" s="487"/>
    </row>
    <row r="595" spans="1:107" ht="69.75" customHeight="1" x14ac:dyDescent="0.25">
      <c r="A595" s="1039"/>
      <c r="B595" s="870">
        <v>4</v>
      </c>
      <c r="C595" s="1039"/>
      <c r="D595" s="726"/>
      <c r="E595" s="871"/>
      <c r="F595" s="872">
        <v>32291205642</v>
      </c>
      <c r="G595" s="873" t="str">
        <f>IF(F595&lt;&gt;"",IF(F595=$DV$6,"CUMPLE","RECHAZADO"),"")</f>
        <v>CUMPLE</v>
      </c>
      <c r="H595" s="874" t="s">
        <v>1538</v>
      </c>
      <c r="I595" s="880">
        <v>28878004742</v>
      </c>
      <c r="J595" s="208">
        <v>548682090</v>
      </c>
      <c r="K595" s="173">
        <f t="shared" si="3430"/>
        <v>548682090</v>
      </c>
      <c r="L595" s="724" t="e">
        <f t="shared" si="3431"/>
        <v>#DIV/0!</v>
      </c>
      <c r="M595" s="175" t="e">
        <f t="shared" si="3432"/>
        <v>#DIV/0!</v>
      </c>
      <c r="N595" s="176" t="e">
        <f t="shared" si="3433"/>
        <v>#DIV/0!</v>
      </c>
      <c r="O595" s="177" t="e">
        <f t="shared" si="3434"/>
        <v>#DIV/0!</v>
      </c>
      <c r="P595" s="178" t="str">
        <f>IF(H595&lt;&gt;"",IF(J595=K595,IF(H595="SI",IF(AND(I595&lt;=$DF$6,I595&gt;=($DF$6*0.9)),"CUMPLE","NO CUMPLE"),IF(I595=$DF$6,"CUMPLE","NO CUMPLE")),"NO CUMPLE"),"")</f>
        <v>CUMPLE</v>
      </c>
      <c r="Q595" s="725">
        <f t="shared" si="3435"/>
        <v>0</v>
      </c>
      <c r="R595" s="180">
        <f t="shared" si="3475"/>
        <v>29426686832</v>
      </c>
      <c r="S595" s="180">
        <f t="shared" si="3437"/>
        <v>28878004742</v>
      </c>
      <c r="T595" s="209"/>
      <c r="U595" s="209"/>
      <c r="V595" s="871"/>
      <c r="W595" s="874">
        <v>977817.1</v>
      </c>
      <c r="X595" s="876">
        <v>1486282</v>
      </c>
      <c r="Y595" s="184">
        <f>ROUND(W595*$DP$6,0)</f>
        <v>78225368</v>
      </c>
      <c r="Z595" s="184">
        <f t="shared" si="3438"/>
        <v>1486282</v>
      </c>
      <c r="AA595" s="1044"/>
      <c r="AB595" s="185" t="str">
        <f>IF(W595&lt;&gt;"",IF((Y595/$DP$6)/$DN$6&lt;=$AA$20,"CUMPLE","RECHAZADO"),"")</f>
        <v>CUMPLE</v>
      </c>
      <c r="AC595" s="186">
        <f t="shared" si="3440"/>
        <v>79711650</v>
      </c>
      <c r="AD595" s="186">
        <f t="shared" si="3441"/>
        <v>78225368</v>
      </c>
      <c r="AE595" s="209"/>
      <c r="AF595" s="874">
        <v>147054.49</v>
      </c>
      <c r="AG595" s="184">
        <f>ROUND(AF595*$DQ$6,0)</f>
        <v>4411635</v>
      </c>
      <c r="AH595" s="1044"/>
      <c r="AI595" s="185" t="str">
        <f>IF(AF595&lt;&gt;"",IF(AG595/$DQ$6&lt;=$AH$20,"CUMPLE","RECHAZADO"),"")</f>
        <v>CUMPLE</v>
      </c>
      <c r="AJ595" s="209"/>
      <c r="AK595" s="874">
        <v>117371.1</v>
      </c>
      <c r="AL595" s="184">
        <f>ROUND(AK595*$DR$6,0)</f>
        <v>9389688</v>
      </c>
      <c r="AM595" s="1044"/>
      <c r="AN595" s="185" t="str">
        <f>IF(AK595&lt;&gt;"",IF(AL595/$DR$6&lt;=$AM$20,"CUMPLE","RECHAZADO"),"")</f>
        <v>CUMPLE</v>
      </c>
      <c r="AO595" s="209"/>
      <c r="AP595" s="874"/>
      <c r="AQ595" s="184">
        <f>ROUND(AP595*$DS$6,0)</f>
        <v>0</v>
      </c>
      <c r="AR595" s="1044"/>
      <c r="AS595" s="185" t="str">
        <f>IF(AP595&lt;&gt;"",IF(AQ595/$DR$6&lt;=$AR$20,"CUMPLE","RECHAZADO"),"")</f>
        <v/>
      </c>
      <c r="AT595" s="185"/>
      <c r="AU595" s="194">
        <f t="shared" si="3445"/>
        <v>13801323</v>
      </c>
      <c r="AV595" s="874">
        <v>2622251.61</v>
      </c>
      <c r="AW595" s="877">
        <f t="shared" si="3446"/>
        <v>2622251</v>
      </c>
      <c r="AX595" s="877">
        <f t="shared" si="3447"/>
        <v>16423574</v>
      </c>
      <c r="AY595" s="877" t="str">
        <f>IF(AV595&lt;&gt;"",IF(AN595="CUMPLE","CUMPLE","NO CUMPLE"),"")</f>
        <v>CUMPLE</v>
      </c>
      <c r="AZ595" s="871"/>
      <c r="BA595" s="874">
        <v>9524959.5199999996</v>
      </c>
      <c r="BB595" s="184">
        <f>ROUND(BA595*$DQ$6,0)</f>
        <v>285748786</v>
      </c>
      <c r="BC595" s="184">
        <f t="shared" ref="BC595" si="3480">$BC$6</f>
        <v>599037720</v>
      </c>
      <c r="BD595" s="185" t="str">
        <f t="shared" si="3212"/>
        <v>CUMPLE</v>
      </c>
      <c r="BE595" s="209"/>
      <c r="BF595" s="874">
        <v>8949088.4299999997</v>
      </c>
      <c r="BG595" s="184">
        <f>ROUND(BF595*$DR$6,0)</f>
        <v>715927074</v>
      </c>
      <c r="BH595" s="184">
        <f t="shared" ref="BH595" si="3481">$BH$6</f>
        <v>1500854400</v>
      </c>
      <c r="BI595" s="185" t="str">
        <f t="shared" si="3452"/>
        <v>CUMPLE</v>
      </c>
      <c r="BJ595" s="209"/>
      <c r="BK595" s="874"/>
      <c r="BL595" s="184">
        <f>ROUND(BK595*$DS$6,0)</f>
        <v>0</v>
      </c>
      <c r="BM595" s="1044"/>
      <c r="BN595" s="185" t="str">
        <f>IF(BK595&lt;&gt;"",IF((BL595/$DR$6)/$DN$6&lt;=$BM$20,"CUMPLE","RECHAZADO"),"")</f>
        <v/>
      </c>
      <c r="BO595" s="878"/>
      <c r="BP595" s="194">
        <f t="shared" si="3454"/>
        <v>1001675860</v>
      </c>
      <c r="BQ595" s="874">
        <v>190318413.47999999</v>
      </c>
      <c r="BR595" s="877">
        <f t="shared" si="3455"/>
        <v>190318413</v>
      </c>
      <c r="BS595" s="877">
        <f t="shared" si="3456"/>
        <v>1191994273</v>
      </c>
      <c r="BT595" s="877" t="str">
        <f>IF(BQ595&lt;&gt;"",IF(BI595="CUMPLE","CUMPLE","NO CUMPLE"),"")</f>
        <v>CUMPLE</v>
      </c>
      <c r="BU595" s="871"/>
      <c r="BV595" s="874">
        <v>158279222.93000001</v>
      </c>
      <c r="BW595" s="874">
        <v>3007305</v>
      </c>
      <c r="BX595" s="194">
        <f t="shared" si="3458"/>
        <v>3007305</v>
      </c>
      <c r="BY595" s="194" t="str">
        <f>IF(BV595&lt;&gt;"",IF(AND(BV595/$DN$6&lt;=$BY$15,BV595/$DN$6&gt;=$BY$16),"CUMPLE","RECHAZADO"),"")</f>
        <v>RECHAZADO</v>
      </c>
      <c r="BZ595" s="194">
        <f t="shared" si="3459"/>
        <v>158279222.93000001</v>
      </c>
      <c r="CA595" s="194">
        <f t="shared" si="3460"/>
        <v>161286527.93000001</v>
      </c>
      <c r="CB595" s="871"/>
      <c r="CC595" s="874"/>
      <c r="CD595" s="874"/>
      <c r="CE595" s="194">
        <f t="shared" si="3461"/>
        <v>0</v>
      </c>
      <c r="CF595" s="194" t="str">
        <f>IF(CC595&lt;&gt;"",IF(AND(CC595/$DN$6&lt;=$CF$15,CC595/$DS$6&gt;=$CF$16),"CUMPLE","RECHAZADO"),"")</f>
        <v/>
      </c>
      <c r="CG595" s="194">
        <f t="shared" si="3462"/>
        <v>0</v>
      </c>
      <c r="CH595" s="194">
        <f t="shared" si="3463"/>
        <v>0</v>
      </c>
      <c r="CI595" s="194"/>
      <c r="CJ595" s="232">
        <f t="shared" si="3464"/>
        <v>29426686832</v>
      </c>
      <c r="CK595" s="197">
        <f t="shared" si="3465"/>
        <v>1449416024.9300001</v>
      </c>
      <c r="CL595" s="232">
        <f t="shared" si="3466"/>
        <v>30876102856.93</v>
      </c>
      <c r="CM595" s="871"/>
      <c r="CN595" s="200">
        <f t="shared" si="3467"/>
        <v>28878004742</v>
      </c>
      <c r="CO595" s="200">
        <f t="shared" si="3468"/>
        <v>1251981773.9300001</v>
      </c>
      <c r="CP595" s="200">
        <f t="shared" si="3469"/>
        <v>30129986515.93</v>
      </c>
      <c r="CQ595" s="871"/>
      <c r="CR595" s="194">
        <f t="shared" si="3470"/>
        <v>29426686832</v>
      </c>
      <c r="CS595" s="194">
        <f>(W595*$DP$6)+X595+(AF595*$DQ$6)+(AK595*$DR$6)+(AP595*$DS$6)+AV595+(BA595*$DQ$6)+(BF595*$DR$6)+(BK595*$DS$6)+BQ595+BV595+BW595+CC595+CD595</f>
        <v>1449416025.72</v>
      </c>
      <c r="CT595" s="200">
        <f t="shared" si="3471"/>
        <v>30876102857.720001</v>
      </c>
      <c r="CU595" s="874">
        <v>30876102857.720001</v>
      </c>
      <c r="CV595" s="200" t="str">
        <f t="shared" si="3472"/>
        <v>OK</v>
      </c>
      <c r="CW595" s="136"/>
      <c r="DB595" s="879" t="str">
        <f t="shared" si="3473"/>
        <v>RECHAZADO</v>
      </c>
      <c r="DC595" s="487"/>
    </row>
    <row r="596" spans="1:107" hidden="1" x14ac:dyDescent="0.25">
      <c r="A596" s="1041"/>
      <c r="B596" s="167">
        <v>5</v>
      </c>
      <c r="C596" s="1043"/>
      <c r="D596" s="220"/>
      <c r="E596" s="156"/>
      <c r="F596" s="168"/>
      <c r="G596" s="169" t="str">
        <f t="shared" ref="G596" si="3482">IF(F596&lt;&gt;"",IF(F596=$DV$7,"CUMPLE","RECHAZADO"),"")</f>
        <v/>
      </c>
      <c r="H596" s="170"/>
      <c r="I596" s="221"/>
      <c r="J596" s="172"/>
      <c r="K596" s="827">
        <f t="shared" si="3430"/>
        <v>0</v>
      </c>
      <c r="L596" s="174" t="e">
        <f t="shared" si="3431"/>
        <v>#DIV/0!</v>
      </c>
      <c r="M596" s="175" t="e">
        <f t="shared" si="3432"/>
        <v>#DIV/0!</v>
      </c>
      <c r="N596" s="176" t="e">
        <f t="shared" si="3433"/>
        <v>#DIV/0!</v>
      </c>
      <c r="O596" s="177" t="e">
        <f t="shared" si="3434"/>
        <v>#DIV/0!</v>
      </c>
      <c r="P596" s="179" t="str">
        <f>IF(H596&lt;&gt;"",IF(J596=K596,IF(H596="SI",IF(AND(I596&lt;=$DF$7,I596&gt;=($DF$7*0.9)),"CUMPLE","NO CUMPLE"),IF(I596=$DF$7,"CUMPLE","NO CUMPLE")),"NO CUMPLE"),"")</f>
        <v/>
      </c>
      <c r="Q596" s="179">
        <f t="shared" si="3435"/>
        <v>0</v>
      </c>
      <c r="R596" s="828" t="str">
        <f t="shared" si="3475"/>
        <v/>
      </c>
      <c r="S596" s="828" t="str">
        <f t="shared" si="3437"/>
        <v/>
      </c>
      <c r="T596" s="181"/>
      <c r="U596" s="182"/>
      <c r="V596" s="155"/>
      <c r="W596" s="170"/>
      <c r="X596" s="183"/>
      <c r="Y596" s="829">
        <f>ROUND(W596*$DP$7,0)</f>
        <v>0</v>
      </c>
      <c r="Z596" s="829">
        <f t="shared" si="3438"/>
        <v>0</v>
      </c>
      <c r="AA596" s="1045"/>
      <c r="AB596" s="244" t="str">
        <f>IF(W596&lt;&gt;"",IF((Y596/$DP$7)/$DN$7&lt;=$AA$20,"CUMPLE","RECHAZADO"),"")</f>
        <v/>
      </c>
      <c r="AC596" s="830">
        <f t="shared" si="3440"/>
        <v>0</v>
      </c>
      <c r="AD596" s="830">
        <f t="shared" si="3441"/>
        <v>0</v>
      </c>
      <c r="AE596" s="181"/>
      <c r="AF596" s="170"/>
      <c r="AG596" s="829">
        <f>ROUND(AF596*$DQ$7,0)</f>
        <v>0</v>
      </c>
      <c r="AH596" s="1045"/>
      <c r="AI596" s="244" t="str">
        <f>IF(AF596&lt;&gt;"",IF(AG596/$DQ$7&lt;=$AH$20,"CUMPLE","RECHAZADO"),"")</f>
        <v/>
      </c>
      <c r="AJ596" s="181"/>
      <c r="AK596" s="170"/>
      <c r="AL596" s="829">
        <f>ROUND(AK596*$DR$7,0)</f>
        <v>0</v>
      </c>
      <c r="AM596" s="1045"/>
      <c r="AN596" s="244" t="str">
        <f>IF(AK596&lt;&gt;"",IF(AL596/$DR$7&lt;=$AM$20,"CUMPLE","RECHAZADO"),"")</f>
        <v/>
      </c>
      <c r="AO596" s="181"/>
      <c r="AP596" s="170"/>
      <c r="AQ596" s="829">
        <f>ROUND(AP596*$DS$7,0)</f>
        <v>0</v>
      </c>
      <c r="AR596" s="1045"/>
      <c r="AS596" s="244" t="str">
        <f>IF(AP596&lt;&gt;"",IF(AQ596/$DR$7&lt;=$AR$20,"CUMPLE","RECHAZADO"),"")</f>
        <v/>
      </c>
      <c r="AT596" s="187"/>
      <c r="AU596" s="831">
        <f t="shared" si="3445"/>
        <v>0</v>
      </c>
      <c r="AV596" s="170"/>
      <c r="AW596" s="832">
        <f t="shared" si="3446"/>
        <v>0</v>
      </c>
      <c r="AX596" s="832">
        <f t="shared" si="3447"/>
        <v>0</v>
      </c>
      <c r="AY596" s="832" t="str">
        <f>IF(AV596&lt;&gt;"",IF(AI596="CUMPLE",IF(AN596="CUMPLE","CUMPLE","NO CUMPLE"),"NO CUMPLE")," ")</f>
        <v xml:space="preserve"> </v>
      </c>
      <c r="AZ596" s="155"/>
      <c r="BA596" s="170"/>
      <c r="BB596" s="829">
        <f>ROUND(BA596*$DQ$7,0)</f>
        <v>0</v>
      </c>
      <c r="BC596" s="834">
        <f t="shared" ref="BC596" si="3483">$BC$7</f>
        <v>512088380</v>
      </c>
      <c r="BD596" s="729" t="str">
        <f t="shared" si="3212"/>
        <v/>
      </c>
      <c r="BE596" s="181"/>
      <c r="BF596" s="170"/>
      <c r="BG596" s="829">
        <f>ROUND(BF596*$DR$7,0)</f>
        <v>0</v>
      </c>
      <c r="BH596" s="829">
        <f t="shared" ref="BH596" si="3484">$BH$7</f>
        <v>1342093772</v>
      </c>
      <c r="BI596" s="729" t="str">
        <f t="shared" si="3452"/>
        <v/>
      </c>
      <c r="BJ596" s="181"/>
      <c r="BK596" s="170"/>
      <c r="BL596" s="829">
        <f>ROUND(BK596*$DS$7,0)</f>
        <v>0</v>
      </c>
      <c r="BM596" s="1045"/>
      <c r="BN596" s="244" t="str">
        <f>IF(BK596&lt;&gt;"",IF((BL596/$DR$7)/$DN$7&lt;=$BM$20,"CUMPLE","RECHAZADO"),"")</f>
        <v/>
      </c>
      <c r="BO596" s="193"/>
      <c r="BP596" s="831">
        <f t="shared" si="3454"/>
        <v>0</v>
      </c>
      <c r="BQ596" s="170"/>
      <c r="BR596" s="832">
        <f t="shared" si="3455"/>
        <v>0</v>
      </c>
      <c r="BS596" s="832">
        <f t="shared" si="3456"/>
        <v>0</v>
      </c>
      <c r="BT596" s="832" t="str">
        <f>IF(BQ596&lt;&gt;"",IF(BD596="CUMPLE",IF(BI596="CUMPLE","CUMPLE","NO CUMPLE"),"NO CUMPLE")," ")</f>
        <v xml:space="preserve"> </v>
      </c>
      <c r="BU596" s="155"/>
      <c r="BV596" s="170"/>
      <c r="BW596" s="170"/>
      <c r="BX596" s="835">
        <f t="shared" si="3458"/>
        <v>0</v>
      </c>
      <c r="BY596" s="835" t="str">
        <f>IF(BV596&lt;&gt;"",IF(AND(BV596/$DN$7&lt;=$BY$15,BV596/$DN$7&gt;=$BY$16),"CUMPLE","RECHAZADO"),"")</f>
        <v/>
      </c>
      <c r="BZ596" s="835">
        <f t="shared" si="3459"/>
        <v>0</v>
      </c>
      <c r="CA596" s="835">
        <f t="shared" si="3460"/>
        <v>0</v>
      </c>
      <c r="CB596" s="155"/>
      <c r="CC596" s="170"/>
      <c r="CD596" s="170"/>
      <c r="CE596" s="835">
        <f t="shared" si="3461"/>
        <v>0</v>
      </c>
      <c r="CF596" s="835" t="str">
        <f>IF(CC596&lt;&gt;"",IF(AND(CC596/$DN$7&lt;=$CF$15,CC596/$DS$7&gt;=$CF$16),"CUMPLE","RECHAZADO"),"")</f>
        <v/>
      </c>
      <c r="CG596" s="835">
        <f t="shared" si="3462"/>
        <v>0</v>
      </c>
      <c r="CH596" s="835">
        <f t="shared" si="3463"/>
        <v>0</v>
      </c>
      <c r="CI596" s="195"/>
      <c r="CJ596" s="86" t="str">
        <f t="shared" si="3464"/>
        <v/>
      </c>
      <c r="CK596" s="836">
        <f t="shared" si="3465"/>
        <v>0</v>
      </c>
      <c r="CL596" s="837" t="str">
        <f t="shared" si="3466"/>
        <v/>
      </c>
      <c r="CM596" s="155"/>
      <c r="CN596" s="838" t="str">
        <f t="shared" si="3467"/>
        <v/>
      </c>
      <c r="CO596" s="839">
        <f t="shared" si="3468"/>
        <v>0</v>
      </c>
      <c r="CP596" s="840" t="str">
        <f t="shared" si="3469"/>
        <v/>
      </c>
      <c r="CQ596" s="156"/>
      <c r="CR596" s="841">
        <f t="shared" si="3470"/>
        <v>0</v>
      </c>
      <c r="CS596" s="835">
        <f>(W596*$DP$7)+X596+(AF596*$DQ$7)+(AK596*$DR$7)+(AP596*$DS$7)+AV596+(BA596*$DQ$7)+(BF596*$DR$7)+(BK596*$DS$7)+BQ596+BV596+BW596+CC596+CD596</f>
        <v>0</v>
      </c>
      <c r="CT596" s="840">
        <f t="shared" si="3471"/>
        <v>0</v>
      </c>
      <c r="CU596" s="842"/>
      <c r="CV596" s="840" t="str">
        <f t="shared" si="3472"/>
        <v/>
      </c>
      <c r="DB596" s="843" t="str">
        <f t="shared" si="3473"/>
        <v/>
      </c>
      <c r="DC596" s="844"/>
    </row>
    <row r="597" spans="1:107" hidden="1" x14ac:dyDescent="0.25">
      <c r="A597" s="1042"/>
      <c r="B597" s="750">
        <v>6</v>
      </c>
      <c r="C597" s="1043"/>
      <c r="D597" s="220"/>
      <c r="E597" s="156"/>
      <c r="F597" s="751"/>
      <c r="G597" s="752" t="str">
        <f t="shared" ref="G597" si="3485">IF(F597&lt;&gt;"",IF(F597=$DV$8,"CUMPLE","RECHAZADO"),"")</f>
        <v/>
      </c>
      <c r="H597" s="753"/>
      <c r="I597" s="754"/>
      <c r="J597" s="784"/>
      <c r="K597" s="756">
        <f t="shared" si="3430"/>
        <v>0</v>
      </c>
      <c r="L597" s="174" t="e">
        <f t="shared" si="3431"/>
        <v>#DIV/0!</v>
      </c>
      <c r="M597" s="175" t="e">
        <f t="shared" si="3432"/>
        <v>#DIV/0!</v>
      </c>
      <c r="N597" s="176" t="e">
        <f t="shared" si="3433"/>
        <v>#DIV/0!</v>
      </c>
      <c r="O597" s="177" t="e">
        <f t="shared" si="3434"/>
        <v>#DIV/0!</v>
      </c>
      <c r="P597" s="757" t="str">
        <f>IF(H597&lt;&gt;"",IF(J597=K597,IF(H597="SI",IF(AND(I597&lt;=$DF$8,I597&gt;=($DF$8*0.9)),"CUMPLE","NO CUMPLE"),IF(I597=$DF$8,"CUMPLE","NO CUMPLE")),"NO CUMPLE"),"")</f>
        <v/>
      </c>
      <c r="Q597" s="179">
        <f t="shared" si="3435"/>
        <v>0</v>
      </c>
      <c r="R597" s="758" t="str">
        <f t="shared" si="3475"/>
        <v/>
      </c>
      <c r="S597" s="758" t="str">
        <f t="shared" si="3437"/>
        <v/>
      </c>
      <c r="T597" s="759"/>
      <c r="U597" s="760"/>
      <c r="V597" s="155"/>
      <c r="W597" s="761"/>
      <c r="X597" s="762"/>
      <c r="Y597" s="763">
        <f>ROUND(W597*$DP$8,0)</f>
        <v>0</v>
      </c>
      <c r="Z597" s="763">
        <f t="shared" si="3438"/>
        <v>0</v>
      </c>
      <c r="AA597" s="1045"/>
      <c r="AB597" s="764" t="str">
        <f>IF(W597&lt;&gt;"",IF((Y597/$DP$8)/$DN$8&lt;=$AA$20,"CUMPLE","RECHAZADO"),"")</f>
        <v/>
      </c>
      <c r="AC597" s="765">
        <f t="shared" si="3440"/>
        <v>0</v>
      </c>
      <c r="AD597" s="765">
        <f t="shared" si="3441"/>
        <v>0</v>
      </c>
      <c r="AE597" s="759"/>
      <c r="AF597" s="761"/>
      <c r="AG597" s="763">
        <f>ROUND(AF597*$DQ$8,0)</f>
        <v>0</v>
      </c>
      <c r="AH597" s="1045"/>
      <c r="AI597" s="764" t="str">
        <f>IF(AF597&lt;&gt;"",IF(AG597/$DQ$8&lt;=$AH$20,"CUMPLE","RECHAZADO"),"")</f>
        <v/>
      </c>
      <c r="AJ597" s="759"/>
      <c r="AK597" s="761"/>
      <c r="AL597" s="763">
        <f>ROUND(AK597*$DR$8,0)</f>
        <v>0</v>
      </c>
      <c r="AM597" s="1045"/>
      <c r="AN597" s="764" t="str">
        <f>IF(AK597&lt;&gt;"",IF(AL597/$DR$8&lt;=$AM$20,"CUMPLE","RECHAZADO"),"")</f>
        <v/>
      </c>
      <c r="AO597" s="759"/>
      <c r="AP597" s="761"/>
      <c r="AQ597" s="763">
        <f>ROUND(AP597*$DS$8,0)</f>
        <v>0</v>
      </c>
      <c r="AR597" s="1045"/>
      <c r="AS597" s="764" t="str">
        <f>IF(AP597&lt;&gt;"",IF(AQ597/$DR$8&lt;=$AR$20,"CUMPLE","RECHAZADO"),"")</f>
        <v/>
      </c>
      <c r="AT597" s="766"/>
      <c r="AU597" s="767">
        <f t="shared" si="3445"/>
        <v>0</v>
      </c>
      <c r="AV597" s="753"/>
      <c r="AW597" s="768">
        <f t="shared" si="3446"/>
        <v>0</v>
      </c>
      <c r="AX597" s="768">
        <f t="shared" si="3447"/>
        <v>0</v>
      </c>
      <c r="AY597" s="768" t="str">
        <f>IF(AV597&lt;&gt;"",IF(AN597="CUMPLE","CUMPLE","NO CUMPLE"),"")</f>
        <v/>
      </c>
      <c r="AZ597" s="155"/>
      <c r="BA597" s="761"/>
      <c r="BB597" s="763">
        <f>ROUND(BA597*$DQ$8,0)</f>
        <v>0</v>
      </c>
      <c r="BC597" s="770">
        <f t="shared" ref="BC597" si="3486">$BC$8</f>
        <v>282572794</v>
      </c>
      <c r="BD597" s="164" t="str">
        <f t="shared" si="3212"/>
        <v/>
      </c>
      <c r="BE597" s="759"/>
      <c r="BF597" s="761"/>
      <c r="BG597" s="763">
        <f>ROUND(BF597*$DR$8,0)</f>
        <v>0</v>
      </c>
      <c r="BH597" s="763">
        <f t="shared" ref="BH597" si="3487">$BH$8</f>
        <v>1099881666</v>
      </c>
      <c r="BI597" s="164" t="str">
        <f t="shared" si="3452"/>
        <v/>
      </c>
      <c r="BJ597" s="759"/>
      <c r="BK597" s="761"/>
      <c r="BL597" s="763">
        <f>ROUND(BK597*$DS$8,0)</f>
        <v>0</v>
      </c>
      <c r="BM597" s="1045"/>
      <c r="BN597" s="764" t="str">
        <f>IF(BK597&lt;&gt;"",IF((BL597/$DR$8)/$DN$8&lt;=$BM$20,"CUMPLE","RECHAZADO"),"")</f>
        <v/>
      </c>
      <c r="BO597" s="771"/>
      <c r="BP597" s="767">
        <f t="shared" si="3454"/>
        <v>0</v>
      </c>
      <c r="BQ597" s="753"/>
      <c r="BR597" s="768">
        <f t="shared" si="3455"/>
        <v>0</v>
      </c>
      <c r="BS597" s="768">
        <f t="shared" si="3456"/>
        <v>0</v>
      </c>
      <c r="BT597" s="768" t="str">
        <f>IF(BQ597&lt;&gt;"",IF(BI597="CUMPLE","CUMPLE","NO CUMPLE"),"")</f>
        <v/>
      </c>
      <c r="BU597" s="155"/>
      <c r="BV597" s="753"/>
      <c r="BW597" s="753"/>
      <c r="BX597" s="772">
        <f t="shared" si="3458"/>
        <v>0</v>
      </c>
      <c r="BY597" s="772" t="str">
        <f>IF(BV597&lt;&gt;"",IF(AND(BV597/$DN$8&lt;=$BY$15,BV597/$DN$8&gt;=$BY$16),"CUMPLE","RECHAZADO"),"")</f>
        <v/>
      </c>
      <c r="BZ597" s="772">
        <f t="shared" si="3459"/>
        <v>0</v>
      </c>
      <c r="CA597" s="772">
        <f t="shared" si="3460"/>
        <v>0</v>
      </c>
      <c r="CB597" s="155"/>
      <c r="CC597" s="753"/>
      <c r="CD597" s="753"/>
      <c r="CE597" s="772">
        <f t="shared" si="3461"/>
        <v>0</v>
      </c>
      <c r="CF597" s="772" t="str">
        <f>IF(CC597&lt;&gt;"",IF(AND(CC597/$DN$8&lt;=$CF$15,CC597/$DS$8&gt;=$CF$16),"CUMPLE","RECHAZADO"),"")</f>
        <v/>
      </c>
      <c r="CG597" s="772">
        <f t="shared" si="3462"/>
        <v>0</v>
      </c>
      <c r="CH597" s="772">
        <f t="shared" si="3463"/>
        <v>0</v>
      </c>
      <c r="CI597" s="773"/>
      <c r="CJ597" s="774" t="str">
        <f t="shared" si="3464"/>
        <v/>
      </c>
      <c r="CK597" s="775">
        <f t="shared" si="3465"/>
        <v>0</v>
      </c>
      <c r="CL597" s="776" t="str">
        <f t="shared" si="3466"/>
        <v/>
      </c>
      <c r="CM597" s="155"/>
      <c r="CN597" s="777" t="str">
        <f t="shared" si="3467"/>
        <v/>
      </c>
      <c r="CO597" s="778">
        <f t="shared" si="3468"/>
        <v>0</v>
      </c>
      <c r="CP597" s="779" t="str">
        <f t="shared" si="3469"/>
        <v/>
      </c>
      <c r="CQ597" s="156"/>
      <c r="CR597" s="780">
        <f t="shared" si="3470"/>
        <v>0</v>
      </c>
      <c r="CS597" s="772">
        <f>(W597*$DP$8)+X597+(AF597*$DQ$8)+(AK597*$DR$8)+(AP597*$DS$8)+AV597+(BA597*$DQ$8)+(BF597*$DR$8)+(BK597*$DS$8)+BQ597+BV597+BW597+CC597+CD597</f>
        <v>0</v>
      </c>
      <c r="CT597" s="779">
        <f t="shared" si="3471"/>
        <v>0</v>
      </c>
      <c r="CU597" s="781"/>
      <c r="CV597" s="779" t="str">
        <f t="shared" si="3472"/>
        <v/>
      </c>
      <c r="DB597" s="782" t="str">
        <f t="shared" si="3473"/>
        <v/>
      </c>
      <c r="DC597" s="783"/>
    </row>
    <row r="598" spans="1:107" x14ac:dyDescent="0.25">
      <c r="A598" s="1039"/>
      <c r="B598" s="870">
        <v>7</v>
      </c>
      <c r="C598" s="1039"/>
      <c r="D598" s="726"/>
      <c r="E598" s="871"/>
      <c r="F598" s="872">
        <v>34957158037</v>
      </c>
      <c r="G598" s="873" t="str">
        <f t="shared" ref="G598" si="3488">IF(F598&lt;&gt;"",IF(F598=$DV$9,"CUMPLE","RECHAZADO"),"")</f>
        <v>CUMPLE</v>
      </c>
      <c r="H598" s="874" t="s">
        <v>1538</v>
      </c>
      <c r="I598" s="880">
        <v>31901490171</v>
      </c>
      <c r="J598" s="208">
        <v>606128313</v>
      </c>
      <c r="K598" s="173">
        <f t="shared" si="3430"/>
        <v>606128313</v>
      </c>
      <c r="L598" s="724" t="e">
        <f t="shared" si="3431"/>
        <v>#DIV/0!</v>
      </c>
      <c r="M598" s="175" t="e">
        <f t="shared" si="3432"/>
        <v>#DIV/0!</v>
      </c>
      <c r="N598" s="176" t="e">
        <f t="shared" si="3433"/>
        <v>#DIV/0!</v>
      </c>
      <c r="O598" s="177" t="e">
        <f t="shared" si="3434"/>
        <v>#DIV/0!</v>
      </c>
      <c r="P598" s="178" t="str">
        <f>IF(H598&lt;&gt;"",IF(J598=K598,IF(H598="SI",IF(AND(I598&lt;=$DF$9,I598&gt;=($DF$9*0.9)),"CUMPLE","NO CUMPLE"),IF(I598=$DF$9,"CUMPLE","NO CUMPLE")),"NO CUMPLE"),"")</f>
        <v>CUMPLE</v>
      </c>
      <c r="Q598" s="725">
        <f t="shared" si="3435"/>
        <v>0</v>
      </c>
      <c r="R598" s="180">
        <f t="shared" si="3475"/>
        <v>32507618484</v>
      </c>
      <c r="S598" s="180">
        <f t="shared" si="3437"/>
        <v>31901490171</v>
      </c>
      <c r="T598" s="209"/>
      <c r="U598" s="209"/>
      <c r="V598" s="871"/>
      <c r="W598" s="874">
        <v>937790.13</v>
      </c>
      <c r="X598" s="876">
        <v>1514531</v>
      </c>
      <c r="Y598" s="184">
        <f>ROUND(W598*$DP$9,0)</f>
        <v>79712161</v>
      </c>
      <c r="Z598" s="184">
        <f t="shared" si="3438"/>
        <v>1514531</v>
      </c>
      <c r="AA598" s="1044"/>
      <c r="AB598" s="185" t="str">
        <f>IF(W598&lt;&gt;"",IF((Y598/$DP$9)/$DN$9&lt;=$AA$20,"CUMPLE","RECHAZADO"),"")</f>
        <v>CUMPLE</v>
      </c>
      <c r="AC598" s="186">
        <f t="shared" si="3440"/>
        <v>81226692</v>
      </c>
      <c r="AD598" s="186">
        <f t="shared" si="3441"/>
        <v>79712161</v>
      </c>
      <c r="AE598" s="209"/>
      <c r="AF598" s="874">
        <v>140918.54999999999</v>
      </c>
      <c r="AG598" s="184">
        <f>ROUND(AF598*$DQ$9,0)</f>
        <v>4509394</v>
      </c>
      <c r="AH598" s="1044"/>
      <c r="AI598" s="185" t="str">
        <f>IF(AF598&lt;&gt;"",IF(AG598/$DQ$9&lt;=$AH$20,"CUMPLE","RECHAZADO"),"")</f>
        <v>CUMPLE</v>
      </c>
      <c r="AJ598" s="209"/>
      <c r="AK598" s="874">
        <v>112473.73</v>
      </c>
      <c r="AL598" s="184">
        <f>ROUND(AK598*$DR$9,0)</f>
        <v>9560267</v>
      </c>
      <c r="AM598" s="1044"/>
      <c r="AN598" s="185" t="str">
        <f>IF(AK598&lt;&gt;"",IF(AL598/$DR$9&lt;=$AM$20,"CUMPLE","RECHAZADO"),"")</f>
        <v>CUMPLE</v>
      </c>
      <c r="AO598" s="209"/>
      <c r="AP598" s="874"/>
      <c r="AQ598" s="184">
        <f>ROUND(AP598*$DS$9,0)</f>
        <v>0</v>
      </c>
      <c r="AR598" s="1044"/>
      <c r="AS598" s="185" t="str">
        <f>IF(AP598&lt;&gt;"",IF(AQ598/$DR$9&lt;=$AR$20,"CUMPLE","RECHAZADO"),"")</f>
        <v/>
      </c>
      <c r="AT598" s="185"/>
      <c r="AU598" s="194">
        <f t="shared" si="3445"/>
        <v>14069661</v>
      </c>
      <c r="AV598" s="874">
        <v>2673235.5499999998</v>
      </c>
      <c r="AW598" s="877">
        <f t="shared" si="3446"/>
        <v>2673236</v>
      </c>
      <c r="AX598" s="877">
        <f t="shared" si="3447"/>
        <v>16742897</v>
      </c>
      <c r="AY598" s="877" t="str">
        <f t="shared" ref="AY598:AY602" si="3489">IF(AV598&lt;&gt;"",IF(AI598="CUMPLE",IF(AN598="CUMPLE","CUMPLE","NO CUMPLE"),"NO CUMPLE")," ")</f>
        <v>CUMPLE</v>
      </c>
      <c r="AZ598" s="871"/>
      <c r="BA598" s="874">
        <v>7146051.2999999998</v>
      </c>
      <c r="BB598" s="184">
        <f>ROUND(BA598*$DQ$9,0)</f>
        <v>228673642</v>
      </c>
      <c r="BC598" s="184">
        <f t="shared" ref="BC598" si="3490">$BC$9</f>
        <v>498219200</v>
      </c>
      <c r="BD598" s="185" t="str">
        <f t="shared" si="3212"/>
        <v>CUMPLE</v>
      </c>
      <c r="BE598" s="209"/>
      <c r="BF598" s="874">
        <v>6714007.0099999998</v>
      </c>
      <c r="BG598" s="184">
        <f>ROUND(BF598*$DR$9,0)</f>
        <v>570690596</v>
      </c>
      <c r="BH598" s="184">
        <f t="shared" ref="BH598" si="3491">$BH$9</f>
        <v>1243383400</v>
      </c>
      <c r="BI598" s="185" t="str">
        <f t="shared" si="3452"/>
        <v>CUMPLE</v>
      </c>
      <c r="BJ598" s="209"/>
      <c r="BK598" s="874"/>
      <c r="BL598" s="184">
        <f>ROUND(BK598*$DS$9,0)</f>
        <v>0</v>
      </c>
      <c r="BM598" s="1044"/>
      <c r="BN598" s="185" t="str">
        <f>IF(BK598&lt;&gt;"",IF((BL598/$DR$9)/$DN$9&lt;=$BM$20,"CUMPLE","RECHAZADO"),"")</f>
        <v/>
      </c>
      <c r="BO598" s="878"/>
      <c r="BP598" s="194">
        <f t="shared" si="3454"/>
        <v>799364238</v>
      </c>
      <c r="BQ598" s="874">
        <v>151879205.09</v>
      </c>
      <c r="BR598" s="877">
        <f t="shared" si="3455"/>
        <v>151879205</v>
      </c>
      <c r="BS598" s="877">
        <f t="shared" si="3456"/>
        <v>951243443</v>
      </c>
      <c r="BT598" s="877" t="str">
        <f t="shared" ref="BT598:BT602" si="3492">IF(BQ598&lt;&gt;"",IF(BD598="CUMPLE",IF(BI598="CUMPLE","CUMPLE","NO CUMPLE"),"NO CUMPLE")," ")</f>
        <v>CUMPLE</v>
      </c>
      <c r="BU598" s="871"/>
      <c r="BV598" s="874">
        <v>157769466.72</v>
      </c>
      <c r="BW598" s="874">
        <v>2997620</v>
      </c>
      <c r="BX598" s="194">
        <f t="shared" si="3458"/>
        <v>2997620</v>
      </c>
      <c r="BY598" s="194" t="str">
        <f>IF(BV598&lt;&gt;"",IF(AND(BV598/$DN$9&lt;=$BY$15,BV598/$DN$9&gt;=$BY$16),"CUMPLE","RECHAZADO"),"")</f>
        <v>RECHAZADO</v>
      </c>
      <c r="BZ598" s="194">
        <f t="shared" si="3459"/>
        <v>157769466.72</v>
      </c>
      <c r="CA598" s="194">
        <f t="shared" si="3460"/>
        <v>160767086.72</v>
      </c>
      <c r="CB598" s="871"/>
      <c r="CC598" s="874"/>
      <c r="CD598" s="874"/>
      <c r="CE598" s="194">
        <f t="shared" si="3461"/>
        <v>0</v>
      </c>
      <c r="CF598" s="194" t="str">
        <f>IF(CC598&lt;&gt;"",IF(AND(CC598/$DN$9&lt;=$CF$15,CC598/$DS$9&gt;=$CF$16),"CUMPLE","RECHAZADO"),"")</f>
        <v/>
      </c>
      <c r="CG598" s="194">
        <f t="shared" si="3462"/>
        <v>0</v>
      </c>
      <c r="CH598" s="194">
        <f t="shared" si="3463"/>
        <v>0</v>
      </c>
      <c r="CI598" s="194"/>
      <c r="CJ598" s="232">
        <f t="shared" si="3464"/>
        <v>32507618484</v>
      </c>
      <c r="CK598" s="197">
        <f t="shared" si="3465"/>
        <v>1209980118.72</v>
      </c>
      <c r="CL598" s="232">
        <f t="shared" si="3466"/>
        <v>33717598602.720001</v>
      </c>
      <c r="CM598" s="871"/>
      <c r="CN598" s="200">
        <f t="shared" si="3467"/>
        <v>31901490171</v>
      </c>
      <c r="CO598" s="200">
        <f t="shared" si="3468"/>
        <v>1050915526.72</v>
      </c>
      <c r="CP598" s="200">
        <f t="shared" si="3469"/>
        <v>32952405697.720001</v>
      </c>
      <c r="CQ598" s="871"/>
      <c r="CR598" s="194">
        <f t="shared" si="3470"/>
        <v>32507618484</v>
      </c>
      <c r="CS598" s="194">
        <f>(W598*$DP$9)+X598+(AF598*$DQ$9)+(AK598*$DR$9)+(AP598*$DS$9)+AV598+(BA598*$DQ$9)+(BF598*$DR$9)+(BK598*$DS$9)+BQ598+BV598+BW598+CC598+CD598</f>
        <v>1209980117.51</v>
      </c>
      <c r="CT598" s="200">
        <f t="shared" si="3471"/>
        <v>33717598601.509998</v>
      </c>
      <c r="CU598" s="874">
        <v>33717598601.509998</v>
      </c>
      <c r="CV598" s="200" t="str">
        <f t="shared" si="3472"/>
        <v>OK</v>
      </c>
      <c r="CW598" s="136"/>
      <c r="DB598" s="879" t="str">
        <f t="shared" si="3473"/>
        <v>RECHAZADO</v>
      </c>
      <c r="DC598" s="487"/>
    </row>
    <row r="599" spans="1:107" x14ac:dyDescent="0.25">
      <c r="A599" s="1039"/>
      <c r="B599" s="870">
        <v>8</v>
      </c>
      <c r="C599" s="1039"/>
      <c r="D599" s="726"/>
      <c r="E599" s="871"/>
      <c r="F599" s="872">
        <v>19803878581</v>
      </c>
      <c r="G599" s="873" t="str">
        <f t="shared" ref="G599" si="3493">IF(F599&lt;&gt;"",IF(F599=$DV$10,"CUMPLE","RECHAZADO"),"")</f>
        <v>CUMPLE</v>
      </c>
      <c r="H599" s="874" t="s">
        <v>1538</v>
      </c>
      <c r="I599" s="880">
        <v>17651295988</v>
      </c>
      <c r="J599" s="208">
        <v>335374624</v>
      </c>
      <c r="K599" s="173">
        <f t="shared" si="3430"/>
        <v>335374624</v>
      </c>
      <c r="L599" s="724" t="e">
        <f t="shared" si="3431"/>
        <v>#DIV/0!</v>
      </c>
      <c r="M599" s="175" t="e">
        <f t="shared" si="3432"/>
        <v>#DIV/0!</v>
      </c>
      <c r="N599" s="176" t="e">
        <f t="shared" si="3433"/>
        <v>#DIV/0!</v>
      </c>
      <c r="O599" s="177" t="e">
        <f t="shared" si="3434"/>
        <v>#DIV/0!</v>
      </c>
      <c r="P599" s="178" t="str">
        <f>IF(H599&lt;&gt;"",IF(J599=K599,IF(H599="SI",IF(AND(I599&lt;=$DF$10,I599&gt;=($DF$10*0.9)),"CUMPLE","NO CUMPLE"),IF(I599=$DF$10,"CUMPLE","NO CUMPLE")),"NO CUMPLE"),"")</f>
        <v>CUMPLE</v>
      </c>
      <c r="Q599" s="725">
        <f t="shared" si="3435"/>
        <v>0</v>
      </c>
      <c r="R599" s="180">
        <f t="shared" si="3475"/>
        <v>17986670612</v>
      </c>
      <c r="S599" s="180">
        <f t="shared" si="3437"/>
        <v>17651295988</v>
      </c>
      <c r="T599" s="209"/>
      <c r="U599" s="209"/>
      <c r="V599" s="871"/>
      <c r="W599" s="874">
        <v>1069983.6299999999</v>
      </c>
      <c r="X599" s="876">
        <v>1321430</v>
      </c>
      <c r="Y599" s="184">
        <f>ROUND(W599*$DP$10,0)</f>
        <v>69548936</v>
      </c>
      <c r="Z599" s="184">
        <f t="shared" si="3438"/>
        <v>1321430</v>
      </c>
      <c r="AA599" s="1044"/>
      <c r="AB599" s="185" t="str">
        <f>IF(W599&lt;&gt;"",IF((Y599/$DP$10)/$DN$10&lt;=$AA$20,"CUMPLE","RECHAZADO"),"")</f>
        <v>CUMPLE</v>
      </c>
      <c r="AC599" s="186">
        <f t="shared" si="3440"/>
        <v>70870366</v>
      </c>
      <c r="AD599" s="186">
        <f t="shared" si="3441"/>
        <v>69548936</v>
      </c>
      <c r="AE599" s="209"/>
      <c r="AF599" s="874">
        <v>160981.48000000001</v>
      </c>
      <c r="AG599" s="184">
        <f>ROUND(AF599*$DQ$10,0)</f>
        <v>2092759</v>
      </c>
      <c r="AH599" s="1044"/>
      <c r="AI599" s="185" t="str">
        <f>IF(AF599&lt;&gt;"",IF(AG599/$DQ$10&lt;=$AH$20,"CUMPLE","RECHAZADO"),"")</f>
        <v>CUMPLE</v>
      </c>
      <c r="AJ599" s="209"/>
      <c r="AK599" s="874">
        <v>128486.88</v>
      </c>
      <c r="AL599" s="184">
        <f>ROUND(AK599*$DR$10,0)</f>
        <v>8351647</v>
      </c>
      <c r="AM599" s="1044"/>
      <c r="AN599" s="185" t="str">
        <f>IF(AK599&lt;&gt;"",IF(AL599/$DR$10&lt;=$AM$20,"CUMPLE","RECHAZADO"),"")</f>
        <v>CUMPLE</v>
      </c>
      <c r="AO599" s="209"/>
      <c r="AP599" s="874"/>
      <c r="AQ599" s="184">
        <f>ROUND(AP599*$DS$10,0)</f>
        <v>0</v>
      </c>
      <c r="AR599" s="1044"/>
      <c r="AS599" s="185" t="str">
        <f>IF(AP599&lt;&gt;"",IF(AQ599/$DR$10&lt;=$AR$20,"CUMPLE","RECHAZADO"),"")</f>
        <v/>
      </c>
      <c r="AT599" s="185"/>
      <c r="AU599" s="194">
        <f t="shared" si="3445"/>
        <v>10444406</v>
      </c>
      <c r="AV599" s="874">
        <v>1984437.39</v>
      </c>
      <c r="AW599" s="877">
        <f t="shared" si="3446"/>
        <v>1984437</v>
      </c>
      <c r="AX599" s="877">
        <f t="shared" si="3447"/>
        <v>12428843</v>
      </c>
      <c r="AY599" s="877" t="str">
        <f t="shared" si="3489"/>
        <v>CUMPLE</v>
      </c>
      <c r="AZ599" s="871"/>
      <c r="BA599" s="874">
        <v>8826911.5199999996</v>
      </c>
      <c r="BB599" s="184">
        <f>ROUND(BA599*$DQ$10,0)</f>
        <v>114749850</v>
      </c>
      <c r="BC599" s="184">
        <f t="shared" ref="BC599" si="3494">$BC$10</f>
        <v>220195976</v>
      </c>
      <c r="BD599" s="185" t="str">
        <f t="shared" si="3212"/>
        <v>CUMPLE</v>
      </c>
      <c r="BE599" s="209"/>
      <c r="BF599" s="874">
        <v>8293243.9400000004</v>
      </c>
      <c r="BG599" s="184">
        <f>ROUND(BF599*$DR$10,0)</f>
        <v>539060856</v>
      </c>
      <c r="BH599" s="184">
        <f t="shared" ref="BH599" si="3495">$BH$10</f>
        <v>1034415590</v>
      </c>
      <c r="BI599" s="185" t="str">
        <f t="shared" si="3452"/>
        <v>CUMPLE</v>
      </c>
      <c r="BJ599" s="209"/>
      <c r="BK599" s="874"/>
      <c r="BL599" s="184">
        <f>ROUND(BK599*$DS$10,0)</f>
        <v>0</v>
      </c>
      <c r="BM599" s="1044"/>
      <c r="BN599" s="185" t="str">
        <f>IF(BK599&lt;&gt;"",IF((BL599/$DR$10)/$DN$10&lt;=$BM$20,"CUMPLE","RECHAZADO"),"")</f>
        <v/>
      </c>
      <c r="BO599" s="878"/>
      <c r="BP599" s="194">
        <f t="shared" si="3454"/>
        <v>653810706</v>
      </c>
      <c r="BQ599" s="874">
        <v>124224034.04000001</v>
      </c>
      <c r="BR599" s="877">
        <f t="shared" si="3455"/>
        <v>124224034</v>
      </c>
      <c r="BS599" s="877">
        <f t="shared" si="3456"/>
        <v>778034740</v>
      </c>
      <c r="BT599" s="877" t="str">
        <f t="shared" si="3492"/>
        <v>CUMPLE</v>
      </c>
      <c r="BU599" s="871"/>
      <c r="BV599" s="874">
        <v>158534102.00999999</v>
      </c>
      <c r="BW599" s="874">
        <v>3012148</v>
      </c>
      <c r="BX599" s="194">
        <f t="shared" si="3458"/>
        <v>3012148</v>
      </c>
      <c r="BY599" s="194" t="str">
        <f>IF(BV599&lt;&gt;"",IF(AND(BV599/$DN$10&lt;=$BY$15,BV599/$DN$10&gt;=$BY$16),"CUMPLE","RECHAZADO"),"")</f>
        <v>RECHAZADO</v>
      </c>
      <c r="BZ599" s="194">
        <f t="shared" si="3459"/>
        <v>158534102.00999999</v>
      </c>
      <c r="CA599" s="194">
        <f t="shared" si="3460"/>
        <v>161546250.00999999</v>
      </c>
      <c r="CB599" s="871"/>
      <c r="CC599" s="874"/>
      <c r="CD599" s="874"/>
      <c r="CE599" s="194">
        <f t="shared" si="3461"/>
        <v>0</v>
      </c>
      <c r="CF599" s="194" t="str">
        <f>IF(CC599&lt;&gt;"",IF(AND(CC599/$DN$10&lt;=$CF$15,CC599/$DS$10&gt;=$CF$16),"CUMPLE","RECHAZADO"),"")</f>
        <v/>
      </c>
      <c r="CG599" s="194">
        <f t="shared" si="3462"/>
        <v>0</v>
      </c>
      <c r="CH599" s="194">
        <f t="shared" si="3463"/>
        <v>0</v>
      </c>
      <c r="CI599" s="194"/>
      <c r="CJ599" s="232">
        <f t="shared" si="3464"/>
        <v>17986670612</v>
      </c>
      <c r="CK599" s="197">
        <f t="shared" si="3465"/>
        <v>1022880199.01</v>
      </c>
      <c r="CL599" s="232">
        <f t="shared" si="3466"/>
        <v>19009550811.009998</v>
      </c>
      <c r="CM599" s="871"/>
      <c r="CN599" s="200">
        <f t="shared" si="3467"/>
        <v>17651295988</v>
      </c>
      <c r="CO599" s="200">
        <f t="shared" si="3468"/>
        <v>892338150.00999999</v>
      </c>
      <c r="CP599" s="200">
        <f t="shared" si="3469"/>
        <v>18543634138.009998</v>
      </c>
      <c r="CQ599" s="871"/>
      <c r="CR599" s="194">
        <f t="shared" si="3470"/>
        <v>17986670612</v>
      </c>
      <c r="CS599" s="194">
        <f>(W599*$DP$10)+X599+(AF599*$DQ$10)+(AK599*$DR$10)+(AP599*$DS$10)+AV599+(BA599*$DQ$10)+(BF599*$DR$10)+(BK599*$DS$10)+BQ599+BV599+BW599+CC599+CD599</f>
        <v>1022880199.6899999</v>
      </c>
      <c r="CT599" s="200">
        <f t="shared" si="3471"/>
        <v>19009550811.689999</v>
      </c>
      <c r="CU599" s="874">
        <v>19009550811.689999</v>
      </c>
      <c r="CV599" s="200" t="str">
        <f t="shared" si="3472"/>
        <v>OK</v>
      </c>
      <c r="CW599" s="136"/>
      <c r="DB599" s="879" t="str">
        <f t="shared" si="3473"/>
        <v>RECHAZADO</v>
      </c>
      <c r="DC599" s="487"/>
    </row>
    <row r="600" spans="1:107" x14ac:dyDescent="0.25">
      <c r="A600" s="1039"/>
      <c r="B600" s="870">
        <v>9</v>
      </c>
      <c r="C600" s="1039"/>
      <c r="D600" s="726"/>
      <c r="E600" s="871"/>
      <c r="F600" s="872">
        <v>24629524096</v>
      </c>
      <c r="G600" s="873" t="str">
        <f t="shared" ref="G600" si="3496">IF(F600&lt;&gt;"",IF(F600=$DV$11,"CUMPLE","RECHAZADO"),"")</f>
        <v>CUMPLE</v>
      </c>
      <c r="H600" s="874" t="s">
        <v>1538</v>
      </c>
      <c r="I600" s="880">
        <v>22078275005</v>
      </c>
      <c r="J600" s="208">
        <v>419487225</v>
      </c>
      <c r="K600" s="173">
        <f t="shared" si="3430"/>
        <v>419487225</v>
      </c>
      <c r="L600" s="724" t="e">
        <f t="shared" si="3431"/>
        <v>#DIV/0!</v>
      </c>
      <c r="M600" s="175" t="e">
        <f t="shared" si="3432"/>
        <v>#DIV/0!</v>
      </c>
      <c r="N600" s="176" t="e">
        <f t="shared" si="3433"/>
        <v>#DIV/0!</v>
      </c>
      <c r="O600" s="177" t="e">
        <f t="shared" si="3434"/>
        <v>#DIV/0!</v>
      </c>
      <c r="P600" s="178" t="str">
        <f>IF(H600&lt;&gt;"",IF(J600=K600,IF(H600="SI",IF(AND(I600&lt;=$DF$11,I600&gt;=($DF$11*0.9)),"CUMPLE","NO CUMPLE"),IF(I600=$DF$11,"CUMPLE","NO CUMPLE")),"NO CUMPLE"),"")</f>
        <v>CUMPLE</v>
      </c>
      <c r="Q600" s="725">
        <f t="shared" si="3435"/>
        <v>0</v>
      </c>
      <c r="R600" s="180">
        <f t="shared" si="3475"/>
        <v>22497762230</v>
      </c>
      <c r="S600" s="180">
        <f t="shared" si="3437"/>
        <v>22078275005</v>
      </c>
      <c r="T600" s="209"/>
      <c r="U600" s="209"/>
      <c r="V600" s="871"/>
      <c r="W600" s="874">
        <v>1008117.9</v>
      </c>
      <c r="X600" s="876">
        <v>1417414</v>
      </c>
      <c r="Y600" s="184">
        <f>ROUND(W600*$DP$11,0)</f>
        <v>74600725</v>
      </c>
      <c r="Z600" s="184">
        <f t="shared" si="3438"/>
        <v>1417414</v>
      </c>
      <c r="AA600" s="1044"/>
      <c r="AB600" s="185" t="str">
        <f>IF(W600&lt;&gt;"",IF((Y600/$DP$11)/$DN$11&lt;=$AA$20,"CUMPLE","RECHAZADO"),"")</f>
        <v>CUMPLE</v>
      </c>
      <c r="AC600" s="186">
        <f t="shared" si="3440"/>
        <v>76018139</v>
      </c>
      <c r="AD600" s="186">
        <f t="shared" si="3441"/>
        <v>74600725</v>
      </c>
      <c r="AE600" s="209"/>
      <c r="AF600" s="874">
        <v>151920.34</v>
      </c>
      <c r="AG600" s="184">
        <f>ROUND(AF600*$DQ$11,0)</f>
        <v>3038407</v>
      </c>
      <c r="AH600" s="1044"/>
      <c r="AI600" s="185" t="str">
        <f>IF(AF600&lt;&gt;"",IF(AG600/$DQ$11&lt;=$AH$20,"CUMPLE","RECHAZADO"),"")</f>
        <v>CUMPLE</v>
      </c>
      <c r="AJ600" s="209"/>
      <c r="AK600" s="874">
        <v>121254.76</v>
      </c>
      <c r="AL600" s="184">
        <f>ROUND(AK600*$DR$11,0)</f>
        <v>8972852</v>
      </c>
      <c r="AM600" s="1044"/>
      <c r="AN600" s="185" t="str">
        <f>IF(AK600&lt;&gt;"",IF(AL600/$DR$11&lt;=$AM$20,"CUMPLE","RECHAZADO"),"")</f>
        <v>CUMPLE</v>
      </c>
      <c r="AO600" s="209"/>
      <c r="AP600" s="874"/>
      <c r="AQ600" s="184">
        <f>ROUND(AP600*$DS$11,0)</f>
        <v>0</v>
      </c>
      <c r="AR600" s="1044"/>
      <c r="AS600" s="185" t="str">
        <f>IF(AP600&lt;&gt;"",IF(AQ600/$DR$11&lt;=$AR$20,"CUMPLE","RECHAZADO"),"")</f>
        <v/>
      </c>
      <c r="AT600" s="185"/>
      <c r="AU600" s="194">
        <f t="shared" si="3445"/>
        <v>12011259</v>
      </c>
      <c r="AV600" s="874">
        <v>2282138.84</v>
      </c>
      <c r="AW600" s="877">
        <f t="shared" si="3446"/>
        <v>2282139</v>
      </c>
      <c r="AX600" s="877">
        <f t="shared" si="3447"/>
        <v>14293398</v>
      </c>
      <c r="AY600" s="877" t="str">
        <f t="shared" si="3489"/>
        <v>CUMPLE</v>
      </c>
      <c r="AZ600" s="871"/>
      <c r="BA600" s="874">
        <v>8155979.5199999996</v>
      </c>
      <c r="BB600" s="184">
        <f>ROUND(BA600*$DQ$11,0)</f>
        <v>163119590</v>
      </c>
      <c r="BC600" s="184">
        <f t="shared" ref="BC600" si="3497">$BC$11</f>
        <v>334384100</v>
      </c>
      <c r="BD600" s="185" t="str">
        <f t="shared" si="3212"/>
        <v>CUMPLE</v>
      </c>
      <c r="BE600" s="209"/>
      <c r="BF600" s="874">
        <v>7662875.8600000003</v>
      </c>
      <c r="BG600" s="184">
        <f>ROUND(BF600*$DR$11,0)</f>
        <v>567052814</v>
      </c>
      <c r="BH600" s="184">
        <f t="shared" ref="BH600" si="3498">$BH$11</f>
        <v>1162419824</v>
      </c>
      <c r="BI600" s="185" t="str">
        <f t="shared" si="3452"/>
        <v>CUMPLE</v>
      </c>
      <c r="BJ600" s="209"/>
      <c r="BK600" s="874"/>
      <c r="BL600" s="184">
        <f>ROUND(BK600*$DS$11,0)</f>
        <v>0</v>
      </c>
      <c r="BM600" s="1044"/>
      <c r="BN600" s="185" t="str">
        <f>IF(BK600&lt;&gt;"",IF((BL600/$DR$11)/$DN$11&lt;=$BM$20,"CUMPLE","RECHAZADO"),"")</f>
        <v/>
      </c>
      <c r="BO600" s="878"/>
      <c r="BP600" s="194">
        <f t="shared" si="3454"/>
        <v>730172404</v>
      </c>
      <c r="BQ600" s="874">
        <v>138732757.16</v>
      </c>
      <c r="BR600" s="877">
        <f t="shared" si="3455"/>
        <v>138732757</v>
      </c>
      <c r="BS600" s="877">
        <f t="shared" si="3456"/>
        <v>868905161</v>
      </c>
      <c r="BT600" s="877" t="str">
        <f t="shared" si="3492"/>
        <v>CUMPLE</v>
      </c>
      <c r="BU600" s="871"/>
      <c r="BV600" s="874">
        <v>159553613.44</v>
      </c>
      <c r="BW600" s="874">
        <v>3031519</v>
      </c>
      <c r="BX600" s="194">
        <f t="shared" si="3458"/>
        <v>3031519</v>
      </c>
      <c r="BY600" s="194" t="str">
        <f>IF(BV600&lt;&gt;"",IF(AND(BV600/$DN$11&lt;=$BY$15,BV600/$DN$11&gt;=$BY$16),"CUMPLE","RECHAZADO"),"")</f>
        <v>RECHAZADO</v>
      </c>
      <c r="BZ600" s="194">
        <f t="shared" si="3459"/>
        <v>159553613.44</v>
      </c>
      <c r="CA600" s="194">
        <f t="shared" si="3460"/>
        <v>162585132.44</v>
      </c>
      <c r="CB600" s="871"/>
      <c r="CC600" s="874"/>
      <c r="CD600" s="874"/>
      <c r="CE600" s="194">
        <f t="shared" si="3461"/>
        <v>0</v>
      </c>
      <c r="CF600" s="194" t="str">
        <f>IF(CC600&lt;&gt;"",IF(AND(CC600/$DN$11&lt;=$CF$15,CC600/$DS$11&gt;=$CF$16),"CUMPLE","RECHAZADO"),"")</f>
        <v/>
      </c>
      <c r="CG600" s="194">
        <f t="shared" si="3462"/>
        <v>0</v>
      </c>
      <c r="CH600" s="194">
        <f t="shared" si="3463"/>
        <v>0</v>
      </c>
      <c r="CI600" s="194"/>
      <c r="CJ600" s="232">
        <f t="shared" si="3464"/>
        <v>22497762230</v>
      </c>
      <c r="CK600" s="197">
        <f t="shared" si="3465"/>
        <v>1121801830.4400001</v>
      </c>
      <c r="CL600" s="232">
        <f t="shared" si="3466"/>
        <v>23619564060.439999</v>
      </c>
      <c r="CM600" s="871"/>
      <c r="CN600" s="200">
        <f t="shared" si="3467"/>
        <v>22078275005</v>
      </c>
      <c r="CO600" s="200">
        <f t="shared" si="3468"/>
        <v>976338001.44000006</v>
      </c>
      <c r="CP600" s="200">
        <f t="shared" si="3469"/>
        <v>23054613006.439999</v>
      </c>
      <c r="CQ600" s="871"/>
      <c r="CR600" s="194">
        <f t="shared" si="3470"/>
        <v>22497762230</v>
      </c>
      <c r="CS600" s="194">
        <f>(W600*$DP$11)+X600+(AF600*$DQ$11)+(AK600*$DR$11)+(AP600*$DS$11)+AV600+(BA600*$DQ$11)+(BF600*$DR$11)+(BK600*$DS$11)+BQ600+BV600+BW600+CC600+CD600</f>
        <v>1121801830.1199999</v>
      </c>
      <c r="CT600" s="200">
        <f t="shared" si="3471"/>
        <v>23619564060.119999</v>
      </c>
      <c r="CU600" s="874">
        <v>23619564060.119999</v>
      </c>
      <c r="CV600" s="200" t="str">
        <f t="shared" si="3472"/>
        <v>OK</v>
      </c>
      <c r="CW600" s="136"/>
      <c r="DB600" s="879" t="str">
        <f t="shared" si="3473"/>
        <v>RECHAZADO</v>
      </c>
      <c r="DC600" s="487"/>
    </row>
    <row r="601" spans="1:107" x14ac:dyDescent="0.25">
      <c r="A601" s="1039"/>
      <c r="B601" s="870">
        <v>10</v>
      </c>
      <c r="C601" s="1039"/>
      <c r="D601" s="726"/>
      <c r="E601" s="871"/>
      <c r="F601" s="872">
        <v>25460574021</v>
      </c>
      <c r="G601" s="873" t="str">
        <f t="shared" ref="G601" si="3499">IF(F601&lt;&gt;"",IF(F601=$DV$12,"CUMPLE","RECHAZADO"),"")</f>
        <v>CUMPLE</v>
      </c>
      <c r="H601" s="874" t="s">
        <v>1538</v>
      </c>
      <c r="I601" s="880">
        <v>22755952977</v>
      </c>
      <c r="J601" s="208">
        <v>432363107</v>
      </c>
      <c r="K601" s="173">
        <f t="shared" si="3430"/>
        <v>432363107</v>
      </c>
      <c r="L601" s="724" t="e">
        <f t="shared" si="3431"/>
        <v>#DIV/0!</v>
      </c>
      <c r="M601" s="175" t="e">
        <f t="shared" si="3432"/>
        <v>#DIV/0!</v>
      </c>
      <c r="N601" s="176" t="e">
        <f t="shared" si="3433"/>
        <v>#DIV/0!</v>
      </c>
      <c r="O601" s="177" t="e">
        <f t="shared" si="3434"/>
        <v>#DIV/0!</v>
      </c>
      <c r="P601" s="178" t="str">
        <f>IF(H601&lt;&gt;"",IF(J601=K601,IF(H601="SI",IF(AND(I601&lt;=$DF$12,I601&gt;=($DF$12*0.9)),"CUMPLE","NO CUMPLE"),IF(I601=$DF$12,"CUMPLE","NO CUMPLE")),"NO CUMPLE"),"")</f>
        <v>CUMPLE</v>
      </c>
      <c r="Q601" s="725">
        <f t="shared" si="3435"/>
        <v>0</v>
      </c>
      <c r="R601" s="180">
        <f t="shared" si="3475"/>
        <v>23188316084</v>
      </c>
      <c r="S601" s="180">
        <f t="shared" si="3437"/>
        <v>22755952977</v>
      </c>
      <c r="T601" s="209"/>
      <c r="U601" s="209"/>
      <c r="V601" s="871"/>
      <c r="W601" s="874">
        <v>951479.14</v>
      </c>
      <c r="X601" s="876">
        <v>1464326</v>
      </c>
      <c r="Y601" s="184">
        <f>ROUND(W601*$DP$12,0)</f>
        <v>77069810</v>
      </c>
      <c r="Z601" s="184">
        <f t="shared" si="3438"/>
        <v>1464326</v>
      </c>
      <c r="AA601" s="1044"/>
      <c r="AB601" s="185" t="str">
        <f>IF(W601&lt;&gt;"",IF((Y601/$DP$12)/$DN$12&lt;=$AA$20,"CUMPLE","RECHAZADO"),"")</f>
        <v>CUMPLE</v>
      </c>
      <c r="AC601" s="186">
        <f t="shared" si="3440"/>
        <v>78534136</v>
      </c>
      <c r="AD601" s="186">
        <f t="shared" si="3441"/>
        <v>77069810</v>
      </c>
      <c r="AE601" s="209"/>
      <c r="AF601" s="874">
        <v>143384.89000000001</v>
      </c>
      <c r="AG601" s="184">
        <f>ROUND(AF601*$DQ$12,0)</f>
        <v>2150773</v>
      </c>
      <c r="AH601" s="1044"/>
      <c r="AI601" s="185" t="str">
        <f>IF(AF601&lt;&gt;"",IF(AG601/$DQ$12&lt;=$AH$20,"CUMPLE","RECHAZADO"),"")</f>
        <v>CUMPLE</v>
      </c>
      <c r="AJ601" s="209"/>
      <c r="AK601" s="874">
        <v>114442.35</v>
      </c>
      <c r="AL601" s="184">
        <f>ROUND(AK601*$DR$12,0)</f>
        <v>9269830</v>
      </c>
      <c r="AM601" s="1044"/>
      <c r="AN601" s="185" t="str">
        <f>IF(AK601&lt;&gt;"",IF(AL601/$DR$12&lt;=$AM$20,"CUMPLE","RECHAZADO"),"")</f>
        <v>CUMPLE</v>
      </c>
      <c r="AO601" s="209"/>
      <c r="AP601" s="874"/>
      <c r="AQ601" s="184">
        <f>ROUND(AP601*$DS$12,0)</f>
        <v>0</v>
      </c>
      <c r="AR601" s="1044"/>
      <c r="AS601" s="185" t="str">
        <f>IF(AP601&lt;&gt;"",IF(AQ601/$DR$12&lt;=$AR$20,"CUMPLE","RECHAZADO"),"")</f>
        <v/>
      </c>
      <c r="AT601" s="185"/>
      <c r="AU601" s="194">
        <f t="shared" si="3445"/>
        <v>11420603</v>
      </c>
      <c r="AV601" s="874">
        <v>2169915.5299999998</v>
      </c>
      <c r="AW601" s="877">
        <f t="shared" si="3446"/>
        <v>2169915</v>
      </c>
      <c r="AX601" s="877">
        <f t="shared" si="3447"/>
        <v>13590518</v>
      </c>
      <c r="AY601" s="877" t="str">
        <f t="shared" si="3489"/>
        <v>CUMPLE</v>
      </c>
      <c r="AZ601" s="871"/>
      <c r="BA601" s="874">
        <v>8097668.4299999997</v>
      </c>
      <c r="BB601" s="184">
        <f>ROUND(BA601*$DQ$12,0)</f>
        <v>121465026</v>
      </c>
      <c r="BC601" s="184">
        <f t="shared" ref="BC601" si="3500">$BC$12</f>
        <v>263816970</v>
      </c>
      <c r="BD601" s="185" t="str">
        <f t="shared" si="3212"/>
        <v>CUMPLE</v>
      </c>
      <c r="BE601" s="209"/>
      <c r="BF601" s="874">
        <v>7608090.4199999999</v>
      </c>
      <c r="BG601" s="184">
        <f>ROUND(BF601*$DR$12,0)</f>
        <v>616255324</v>
      </c>
      <c r="BH601" s="184">
        <f t="shared" ref="BH601" si="3501">$BH$12</f>
        <v>1338480855</v>
      </c>
      <c r="BI601" s="185" t="str">
        <f t="shared" si="3452"/>
        <v>CUMPLE</v>
      </c>
      <c r="BJ601" s="209"/>
      <c r="BK601" s="874"/>
      <c r="BL601" s="184">
        <f>ROUND(BK601*$DS$12,0)</f>
        <v>0</v>
      </c>
      <c r="BM601" s="1044"/>
      <c r="BN601" s="185" t="str">
        <f>IF(BK601&lt;&gt;"",IF((BL601/$DR$12)/$DN$12&lt;=$BM$20,"CUMPLE","RECHAZADO"),"")</f>
        <v/>
      </c>
      <c r="BO601" s="878"/>
      <c r="BP601" s="194">
        <f t="shared" si="3454"/>
        <v>737720350</v>
      </c>
      <c r="BQ601" s="874">
        <v>140166863.08000001</v>
      </c>
      <c r="BR601" s="877">
        <f t="shared" si="3455"/>
        <v>140166867</v>
      </c>
      <c r="BS601" s="877">
        <f t="shared" si="3456"/>
        <v>877887217</v>
      </c>
      <c r="BT601" s="877" t="str">
        <f t="shared" si="3492"/>
        <v>CUMPLE</v>
      </c>
      <c r="BU601" s="871"/>
      <c r="BV601" s="874">
        <v>159553613.44</v>
      </c>
      <c r="BW601" s="874">
        <v>3031519</v>
      </c>
      <c r="BX601" s="194">
        <f t="shared" si="3458"/>
        <v>3031519</v>
      </c>
      <c r="BY601" s="194" t="str">
        <f>IF(BV601&lt;&gt;"",IF(AND(BV601/$DN$12&lt;=$BY$15,BV601/$DN$12&gt;=$BY$16),"CUMPLE","RECHAZADO"),"")</f>
        <v>RECHAZADO</v>
      </c>
      <c r="BZ601" s="194">
        <f t="shared" si="3459"/>
        <v>159553613.44</v>
      </c>
      <c r="CA601" s="194">
        <f t="shared" si="3460"/>
        <v>162585132.44</v>
      </c>
      <c r="CB601" s="871"/>
      <c r="CC601" s="874"/>
      <c r="CD601" s="874"/>
      <c r="CE601" s="194">
        <f t="shared" si="3461"/>
        <v>0</v>
      </c>
      <c r="CF601" s="194" t="str">
        <f>IF(CC601&lt;&gt;"",IF(AND(CC601/$DN$12&lt;=$CF$15,CC601/$DS$12&gt;=$CF$16),"CUMPLE","RECHAZADO"),"")</f>
        <v/>
      </c>
      <c r="CG601" s="194">
        <f t="shared" si="3462"/>
        <v>0</v>
      </c>
      <c r="CH601" s="194">
        <f t="shared" si="3463"/>
        <v>0</v>
      </c>
      <c r="CI601" s="194"/>
      <c r="CJ601" s="232">
        <f t="shared" si="3464"/>
        <v>23188316084</v>
      </c>
      <c r="CK601" s="197">
        <f t="shared" si="3465"/>
        <v>1132597003.4400001</v>
      </c>
      <c r="CL601" s="232">
        <f t="shared" si="3466"/>
        <v>24320913087.439999</v>
      </c>
      <c r="CM601" s="871"/>
      <c r="CN601" s="200">
        <f t="shared" si="3467"/>
        <v>22755952977</v>
      </c>
      <c r="CO601" s="200">
        <f t="shared" si="3468"/>
        <v>985764376.44000006</v>
      </c>
      <c r="CP601" s="200">
        <f t="shared" si="3469"/>
        <v>23741717353.439999</v>
      </c>
      <c r="CQ601" s="871"/>
      <c r="CR601" s="194">
        <f t="shared" si="3470"/>
        <v>23188316084</v>
      </c>
      <c r="CS601" s="194">
        <f>(W601*$DP$12)+X601+(AF601*$DQ$12)+(AK601*$DR$12)+(AP601*$DS$12)+AV601+(BA601*$DQ$12)+(BF601*$DR$12)+(BK601*$DS$12)+BQ601+BV601+BW601+CC601+CD601</f>
        <v>1132597001.5599999</v>
      </c>
      <c r="CT601" s="200">
        <f t="shared" si="3471"/>
        <v>24320913085.560001</v>
      </c>
      <c r="CU601" s="874">
        <v>24320913085.560001</v>
      </c>
      <c r="CV601" s="200" t="str">
        <f t="shared" si="3472"/>
        <v>OK</v>
      </c>
      <c r="CW601" s="136"/>
      <c r="DB601" s="879" t="str">
        <f t="shared" si="3473"/>
        <v>RECHAZADO</v>
      </c>
      <c r="DC601" s="487"/>
    </row>
    <row r="602" spans="1:107" ht="17.25" thickBot="1" x14ac:dyDescent="0.3">
      <c r="A602" s="1039"/>
      <c r="B602" s="870">
        <v>11</v>
      </c>
      <c r="C602" s="1039"/>
      <c r="D602" s="726"/>
      <c r="E602" s="871"/>
      <c r="F602" s="872">
        <v>32820666236</v>
      </c>
      <c r="G602" s="873" t="str">
        <f t="shared" ref="G602" si="3502">IF(F602&lt;&gt;"",IF(F602=$DV$13,"CUMPLE","RECHAZADO"),"")</f>
        <v>CUMPLE</v>
      </c>
      <c r="H602" s="874" t="s">
        <v>1538</v>
      </c>
      <c r="I602" s="880">
        <v>29597852828</v>
      </c>
      <c r="J602" s="208">
        <v>562359204</v>
      </c>
      <c r="K602" s="173">
        <f t="shared" si="3430"/>
        <v>562359204</v>
      </c>
      <c r="L602" s="724" t="e">
        <f t="shared" si="3431"/>
        <v>#DIV/0!</v>
      </c>
      <c r="M602" s="175" t="e">
        <f t="shared" si="3432"/>
        <v>#DIV/0!</v>
      </c>
      <c r="N602" s="176" t="e">
        <f t="shared" si="3433"/>
        <v>#DIV/0!</v>
      </c>
      <c r="O602" s="177" t="e">
        <f t="shared" si="3434"/>
        <v>#DIV/0!</v>
      </c>
      <c r="P602" s="178" t="str">
        <f>IF(H602&lt;&gt;"",IF(J602=K602,IF(H602="SI",IF(AND(I602&lt;=$DF$13,I602&gt;=($DF$13*0.9)),"CUMPLE","NO CUMPLE"),IF(I602=$DF$13,"CUMPLE","NO CUMPLE")),"NO CUMPLE"),"")</f>
        <v>CUMPLE</v>
      </c>
      <c r="Q602" s="725">
        <f t="shared" si="3435"/>
        <v>0</v>
      </c>
      <c r="R602" s="180">
        <f t="shared" si="3475"/>
        <v>30160212032</v>
      </c>
      <c r="S602" s="180">
        <f t="shared" si="3437"/>
        <v>29597852828</v>
      </c>
      <c r="T602" s="209"/>
      <c r="U602" s="209"/>
      <c r="V602" s="871"/>
      <c r="W602" s="874">
        <v>972628.38</v>
      </c>
      <c r="X602" s="876">
        <v>1774074</v>
      </c>
      <c r="Y602" s="184">
        <f>ROUND(W602*$DP$13,0)</f>
        <v>93372324</v>
      </c>
      <c r="Z602" s="184">
        <f t="shared" si="3438"/>
        <v>1774074</v>
      </c>
      <c r="AA602" s="1044"/>
      <c r="AB602" s="185" t="str">
        <f>IF(W602&lt;&gt;"",IF((Y602/$DP$13)/$DN$13&lt;=$AA$20,"CUMPLE","RECHAZADO"),"")</f>
        <v>CUMPLE</v>
      </c>
      <c r="AC602" s="186">
        <f t="shared" si="3440"/>
        <v>95146398</v>
      </c>
      <c r="AD602" s="186">
        <f t="shared" si="3441"/>
        <v>93372324</v>
      </c>
      <c r="AE602" s="209"/>
      <c r="AF602" s="874">
        <v>146334.15</v>
      </c>
      <c r="AG602" s="184">
        <f>ROUND(AF602*$DQ$13,0)</f>
        <v>3365685</v>
      </c>
      <c r="AH602" s="1044"/>
      <c r="AI602" s="185" t="str">
        <f>IF(AF602&lt;&gt;"",IF(AG602/$DQ$13&lt;=$AH$20,"CUMPLE","RECHAZADO"),"")</f>
        <v>CUMPLE</v>
      </c>
      <c r="AJ602" s="209"/>
      <c r="AK602" s="874">
        <v>116796.17</v>
      </c>
      <c r="AL602" s="184">
        <f>ROUND(AK602*$DR$13,0)</f>
        <v>11212432</v>
      </c>
      <c r="AM602" s="1044"/>
      <c r="AN602" s="185" t="str">
        <f>IF(AK602&lt;&gt;"",IF(AL602/$DR$13&lt;=$AM$20,"CUMPLE","RECHAZADO"),"")</f>
        <v>CUMPLE</v>
      </c>
      <c r="AO602" s="209"/>
      <c r="AP602" s="874"/>
      <c r="AQ602" s="184">
        <f>ROUND(AP602*$DS$13,0)</f>
        <v>0</v>
      </c>
      <c r="AR602" s="1044"/>
      <c r="AS602" s="185" t="str">
        <f>IF(AP602&lt;&gt;"",IF(AQ602/$DR$13&lt;=$AR$20,"CUMPLE","RECHAZADO"),"")</f>
        <v/>
      </c>
      <c r="AT602" s="185"/>
      <c r="AU602" s="194">
        <f t="shared" si="3445"/>
        <v>14578117</v>
      </c>
      <c r="AV602" s="874">
        <v>2769842.06</v>
      </c>
      <c r="AW602" s="877">
        <f t="shared" si="3446"/>
        <v>2769842</v>
      </c>
      <c r="AX602" s="877">
        <f t="shared" si="3447"/>
        <v>17347959</v>
      </c>
      <c r="AY602" s="877" t="str">
        <f t="shared" si="3489"/>
        <v>CUMPLE</v>
      </c>
      <c r="AZ602" s="871"/>
      <c r="BA602" s="874">
        <v>7942821.6600000001</v>
      </c>
      <c r="BB602" s="184">
        <f>ROUND(BA602*$DQ$13,0)</f>
        <v>182684898</v>
      </c>
      <c r="BC602" s="184">
        <f t="shared" ref="BC602" si="3503">$BC$13</f>
        <v>385647118</v>
      </c>
      <c r="BD602" s="185" t="str">
        <f t="shared" si="3212"/>
        <v>CUMPLE</v>
      </c>
      <c r="BE602" s="209"/>
      <c r="BF602" s="874">
        <v>7462605.3300000001</v>
      </c>
      <c r="BG602" s="184">
        <f>ROUND(BF602*$DR$13,0)</f>
        <v>716410112</v>
      </c>
      <c r="BH602" s="184">
        <f t="shared" ref="BH602" si="3504">$BH$13</f>
        <v>1512338976</v>
      </c>
      <c r="BI602" s="185" t="str">
        <f t="shared" si="3452"/>
        <v>CUMPLE</v>
      </c>
      <c r="BJ602" s="209"/>
      <c r="BK602" s="874"/>
      <c r="BL602" s="184">
        <f>ROUND(BK602*$DS$13,0)</f>
        <v>0</v>
      </c>
      <c r="BM602" s="1044"/>
      <c r="BN602" s="185" t="str">
        <f>IF(BK602&lt;&gt;"",IF((BL602/$DR$13)/$DN$13&lt;=$BM$20,"CUMPLE","RECHAZADO"),"")</f>
        <v/>
      </c>
      <c r="BO602" s="878"/>
      <c r="BP602" s="194">
        <f t="shared" si="3454"/>
        <v>899095010</v>
      </c>
      <c r="BQ602" s="874">
        <v>170828051.97</v>
      </c>
      <c r="BR602" s="877">
        <f t="shared" si="3455"/>
        <v>170828052</v>
      </c>
      <c r="BS602" s="877">
        <f t="shared" si="3456"/>
        <v>1069923062</v>
      </c>
      <c r="BT602" s="877" t="str">
        <f t="shared" si="3492"/>
        <v>CUMPLE</v>
      </c>
      <c r="BU602" s="871"/>
      <c r="BV602" s="874">
        <v>158534102.00999999</v>
      </c>
      <c r="BW602" s="874">
        <v>3012148</v>
      </c>
      <c r="BX602" s="194">
        <f t="shared" si="3458"/>
        <v>3012148</v>
      </c>
      <c r="BY602" s="194" t="str">
        <f>IF(BV602&lt;&gt;"",IF(AND(BV602/$DN$13&lt;=$BY$15,BV602/$DN$13&gt;=$BY$16),"CUMPLE","RECHAZADO"),"")</f>
        <v>RECHAZADO</v>
      </c>
      <c r="BZ602" s="194">
        <f t="shared" si="3459"/>
        <v>158534102.00999999</v>
      </c>
      <c r="CA602" s="194">
        <f t="shared" si="3460"/>
        <v>161546250.00999999</v>
      </c>
      <c r="CB602" s="871"/>
      <c r="CC602" s="874"/>
      <c r="CD602" s="874"/>
      <c r="CE602" s="194">
        <f t="shared" si="3461"/>
        <v>0</v>
      </c>
      <c r="CF602" s="194" t="str">
        <f>IF(CC602&lt;&gt;"",IF(AND(CC602/$DN$13&lt;=$CF$15,CC602/$DS$13&gt;=$CF$16),"CUMPLE","RECHAZADO"),"")</f>
        <v/>
      </c>
      <c r="CG602" s="194">
        <f t="shared" si="3462"/>
        <v>0</v>
      </c>
      <c r="CH602" s="194">
        <f t="shared" si="3463"/>
        <v>0</v>
      </c>
      <c r="CI602" s="194"/>
      <c r="CJ602" s="232">
        <f t="shared" si="3464"/>
        <v>30160212032</v>
      </c>
      <c r="CK602" s="197">
        <f t="shared" si="3465"/>
        <v>1343963669.01</v>
      </c>
      <c r="CL602" s="232">
        <f t="shared" si="3466"/>
        <v>31504175701.009998</v>
      </c>
      <c r="CM602" s="871"/>
      <c r="CN602" s="200">
        <f t="shared" si="3467"/>
        <v>29597852828</v>
      </c>
      <c r="CO602" s="200">
        <f t="shared" si="3468"/>
        <v>1165579553.01</v>
      </c>
      <c r="CP602" s="200">
        <f t="shared" si="3469"/>
        <v>30763432381.009998</v>
      </c>
      <c r="CQ602" s="871"/>
      <c r="CR602" s="194">
        <f t="shared" si="3470"/>
        <v>30160212032</v>
      </c>
      <c r="CS602" s="194">
        <f>(W602*$DP$13)+X602+(AF602*$DQ$13)+(AK602*$DR$13)+(AP602*$DS$13)+AV602+(BA602*$DQ$13)+(BF602*$DR$13)+(BK602*$DS$13)+BQ602+BV602+BW602+CC602+CD602</f>
        <v>1343963670.1500001</v>
      </c>
      <c r="CT602" s="200">
        <f t="shared" si="3471"/>
        <v>31504175702.150002</v>
      </c>
      <c r="CU602" s="874">
        <v>31504175702.150002</v>
      </c>
      <c r="CV602" s="200" t="str">
        <f t="shared" si="3472"/>
        <v>OK</v>
      </c>
      <c r="CW602" s="136"/>
      <c r="DB602" s="879" t="str">
        <f t="shared" si="3473"/>
        <v>RECHAZADO</v>
      </c>
      <c r="DC602" s="487"/>
    </row>
    <row r="603" spans="1:107" ht="13.5" hidden="1" customHeight="1" x14ac:dyDescent="0.25">
      <c r="A603" s="1040"/>
      <c r="B603" s="785">
        <v>12</v>
      </c>
      <c r="C603" s="1043"/>
      <c r="D603" s="220"/>
      <c r="E603" s="156"/>
      <c r="F603" s="786"/>
      <c r="G603" s="752" t="str">
        <f>IF(F603&lt;&gt;"",IF(F603=$DV$14,"CUMPLE","AJUSTE DE PRESUPUESTO"),"")</f>
        <v/>
      </c>
      <c r="H603" s="753"/>
      <c r="I603" s="787"/>
      <c r="J603" s="788"/>
      <c r="K603" s="845">
        <f t="shared" si="3430"/>
        <v>0</v>
      </c>
      <c r="L603" s="174" t="e">
        <f t="shared" si="3431"/>
        <v>#DIV/0!</v>
      </c>
      <c r="M603" s="175" t="e">
        <f t="shared" si="3432"/>
        <v>#DIV/0!</v>
      </c>
      <c r="N603" s="176" t="e">
        <f t="shared" si="3433"/>
        <v>#DIV/0!</v>
      </c>
      <c r="O603" s="177" t="e">
        <f t="shared" si="3434"/>
        <v>#DIV/0!</v>
      </c>
      <c r="P603" s="846" t="str">
        <f>IF(H603&lt;&gt;"",IF(J603=K603,IF(H603="SI",IF(AND(I603&lt;=$DF$14,I603&gt;=($DF$14*0.9)),"CUMPLE","NO CUMPLE"),IF(I603=$DF$14,"CUMPLE","NO CUMPLE")),"NO CUMPLE"),"")</f>
        <v/>
      </c>
      <c r="Q603" s="179">
        <f t="shared" si="3435"/>
        <v>0</v>
      </c>
      <c r="R603" s="847" t="str">
        <f t="shared" si="3475"/>
        <v/>
      </c>
      <c r="S603" s="847" t="str">
        <f t="shared" si="3437"/>
        <v/>
      </c>
      <c r="T603" s="789"/>
      <c r="U603" s="790"/>
      <c r="V603" s="155"/>
      <c r="W603" s="753"/>
      <c r="X603" s="791"/>
      <c r="Y603" s="848">
        <f>ROUND(W603*$DP$14,0)</f>
        <v>0</v>
      </c>
      <c r="Z603" s="848">
        <f t="shared" si="3438"/>
        <v>0</v>
      </c>
      <c r="AA603" s="1045"/>
      <c r="AB603" s="849" t="str">
        <f>IF(W603&lt;&gt;"",IF((Y603/$DP$14)/$DN$14&lt;=$AA$20,"CUMPLE","RECHAZADO"),"")</f>
        <v/>
      </c>
      <c r="AC603" s="850">
        <f t="shared" si="3440"/>
        <v>0</v>
      </c>
      <c r="AD603" s="850">
        <f t="shared" si="3441"/>
        <v>0</v>
      </c>
      <c r="AE603" s="789"/>
      <c r="AF603" s="753"/>
      <c r="AG603" s="848">
        <f>ROUND(AF603*$DQ$14,0)</f>
        <v>0</v>
      </c>
      <c r="AH603" s="1045"/>
      <c r="AI603" s="849" t="str">
        <f>IF(AF603&lt;&gt;"",IF(AG603/$DQ$14&lt;=$AH$20,"CUMPLE","RECHAZADO"),"")</f>
        <v/>
      </c>
      <c r="AJ603" s="789"/>
      <c r="AK603" s="753"/>
      <c r="AL603" s="848">
        <f>ROUND(AK603*$DR$14,0)</f>
        <v>0</v>
      </c>
      <c r="AM603" s="1045"/>
      <c r="AN603" s="849" t="str">
        <f>IF(AK603&lt;&gt;"",IF(AL603/$DR$14&lt;=$AM$20,"CUMPLE","RECHAZADO"),"")</f>
        <v/>
      </c>
      <c r="AO603" s="789"/>
      <c r="AP603" s="753"/>
      <c r="AQ603" s="848">
        <f>ROUND(AP603*$DS$14,0)</f>
        <v>0</v>
      </c>
      <c r="AR603" s="1045"/>
      <c r="AS603" s="849" t="str">
        <f>IF(AP603&lt;&gt;"",IF(AQ603/$DR$14&lt;=$AR$20,"CUMPLE","RECHAZADO"),"")</f>
        <v/>
      </c>
      <c r="AT603" s="792"/>
      <c r="AU603" s="851">
        <f t="shared" si="3445"/>
        <v>0</v>
      </c>
      <c r="AV603" s="753"/>
      <c r="AW603" s="852">
        <f t="shared" si="3446"/>
        <v>0</v>
      </c>
      <c r="AX603" s="852">
        <f t="shared" si="3447"/>
        <v>0</v>
      </c>
      <c r="AY603" s="852" t="str">
        <f>IF(AV603&lt;&gt;"",IF(AI603="CUMPLE",IF(AN603="CUMPLE",IF(AS603="CUMPLE","CUMPLE","NO CUMPLE"),"NO CUMPLE"),"NO CUMPLE"),"")</f>
        <v/>
      </c>
      <c r="AZ603" s="155"/>
      <c r="BA603" s="753"/>
      <c r="BB603" s="848">
        <f>ROUND(BA603*$DQ$14,0)</f>
        <v>0</v>
      </c>
      <c r="BC603" s="853">
        <f t="shared" ref="BC603" si="3505">$BC$14</f>
        <v>171994948</v>
      </c>
      <c r="BD603" s="854" t="str">
        <f t="shared" si="3212"/>
        <v/>
      </c>
      <c r="BE603" s="789"/>
      <c r="BF603" s="753"/>
      <c r="BG603" s="848">
        <f>ROUND(BF603*$DR$14,0)</f>
        <v>0</v>
      </c>
      <c r="BH603" s="848">
        <f t="shared" ref="BH603" si="3506">$BH$14</f>
        <v>888779540</v>
      </c>
      <c r="BI603" s="854" t="str">
        <f t="shared" si="3452"/>
        <v/>
      </c>
      <c r="BJ603" s="789"/>
      <c r="BK603" s="753"/>
      <c r="BL603" s="848">
        <f>ROUND(BK603*$DS$14,0)</f>
        <v>0</v>
      </c>
      <c r="BM603" s="1045"/>
      <c r="BN603" s="849" t="str">
        <f>IF(BK603&lt;&gt;"",IF((BL603/$DR$14)/$DN$14&lt;=$BM$20,"CUMPLE","RECHAZADO"),"")</f>
        <v/>
      </c>
      <c r="BO603" s="793"/>
      <c r="BP603" s="851">
        <f t="shared" si="3454"/>
        <v>0</v>
      </c>
      <c r="BQ603" s="753"/>
      <c r="BR603" s="852">
        <f t="shared" si="3455"/>
        <v>0</v>
      </c>
      <c r="BS603" s="852">
        <f t="shared" si="3456"/>
        <v>0</v>
      </c>
      <c r="BT603" s="852" t="str">
        <f>IF(BQ603&lt;&gt;"",IF(BD603="CUMPLE",IF(BI603="CUMPLE",IF(BN603="CUMPLE","CUMPLE","NO CUMPLE"),"NO CUMPLE"),"NO CUMPLE"),"")</f>
        <v/>
      </c>
      <c r="BU603" s="155"/>
      <c r="BV603" s="753"/>
      <c r="BW603" s="753"/>
      <c r="BX603" s="855">
        <f t="shared" si="3458"/>
        <v>0</v>
      </c>
      <c r="BY603" s="855" t="str">
        <f>IF(BV603&lt;&gt;"",IF(AND(BV603/$DN$14&lt;=$BY$15,BV603/$DN$14&gt;=$BY$16),"CUMPLE","RECHAZADO"),"")</f>
        <v/>
      </c>
      <c r="BZ603" s="855">
        <f t="shared" si="3459"/>
        <v>0</v>
      </c>
      <c r="CA603" s="855">
        <f t="shared" si="3460"/>
        <v>0</v>
      </c>
      <c r="CB603" s="155"/>
      <c r="CC603" s="753"/>
      <c r="CD603" s="753"/>
      <c r="CE603" s="855">
        <f t="shared" si="3461"/>
        <v>0</v>
      </c>
      <c r="CF603" s="855" t="str">
        <f>IF(CC603&lt;&gt;"",IF(AND(CC603/$DN$14&lt;=$CF$15,CC603/$DS$14&gt;=$CF$16),"CUMPLE","RECHAZADO"),"")</f>
        <v/>
      </c>
      <c r="CG603" s="855">
        <f t="shared" si="3462"/>
        <v>0</v>
      </c>
      <c r="CH603" s="855">
        <f t="shared" si="3463"/>
        <v>0</v>
      </c>
      <c r="CI603" s="794"/>
      <c r="CJ603" s="856" t="str">
        <f t="shared" si="3464"/>
        <v/>
      </c>
      <c r="CK603" s="857">
        <f t="shared" si="3465"/>
        <v>0</v>
      </c>
      <c r="CL603" s="858" t="str">
        <f t="shared" si="3466"/>
        <v/>
      </c>
      <c r="CM603" s="155"/>
      <c r="CN603" s="859" t="str">
        <f t="shared" si="3467"/>
        <v/>
      </c>
      <c r="CO603" s="860">
        <f t="shared" si="3468"/>
        <v>0</v>
      </c>
      <c r="CP603" s="861" t="str">
        <f t="shared" si="3469"/>
        <v/>
      </c>
      <c r="CQ603" s="156"/>
      <c r="CR603" s="862">
        <f t="shared" si="3470"/>
        <v>0</v>
      </c>
      <c r="CS603" s="855">
        <f>(W603*$DP$14)+X603+(AF603*$DQ$14)+(AK603*$DR$14)+(AP603*$DS$14)+AV603+(BA603*$DQ$14)+(BF603*$DR$14)+(BK603*$DS$14)+BQ603+BV603+BW603+CC603+CD603</f>
        <v>0</v>
      </c>
      <c r="CT603" s="861">
        <f t="shared" si="3471"/>
        <v>0</v>
      </c>
      <c r="CU603" s="863"/>
      <c r="CV603" s="861" t="str">
        <f t="shared" si="3472"/>
        <v/>
      </c>
      <c r="DB603" s="864" t="str">
        <f>IF(F603&lt;&gt;"",IF(G603="CUMPLE",IF(P603="CUMPLE",IF(AB603="CUMPLE",IF(AY603="CUMPLE",IF(BT603="CUMPLE",IF(BY603="CUMPLE",IF(CF603="CUMPLE","HABILITADO","RECHAZADO"),"RECHAZADO"),"RECHAZADO"),"RECHAZADO"),"RECHAZADO"),"RECHAZADO"),"RECHAZADO"),"")</f>
        <v/>
      </c>
      <c r="DC603" s="865"/>
    </row>
    <row r="604" spans="1:107" ht="14.25" customHeight="1" thickTop="1" thickBot="1" x14ac:dyDescent="0.3">
      <c r="A604" s="105">
        <v>45</v>
      </c>
      <c r="B604" s="881"/>
      <c r="C604" s="881"/>
      <c r="D604" s="222"/>
      <c r="E604" s="881"/>
      <c r="F604" s="882"/>
      <c r="G604" s="881"/>
      <c r="H604" s="881"/>
      <c r="I604" s="881"/>
      <c r="J604" s="883"/>
      <c r="K604" s="881"/>
      <c r="L604" s="219"/>
      <c r="M604" s="218"/>
      <c r="N604" s="218"/>
      <c r="O604" s="218"/>
      <c r="P604" s="881"/>
      <c r="Q604" s="218"/>
      <c r="R604" s="881"/>
      <c r="S604" s="881"/>
      <c r="T604" s="881"/>
      <c r="U604" s="881"/>
      <c r="V604" s="881"/>
      <c r="W604" s="881"/>
      <c r="X604" s="881"/>
      <c r="Y604" s="881"/>
      <c r="Z604" s="881"/>
      <c r="AA604" s="881"/>
      <c r="AB604" s="881"/>
      <c r="AC604" s="881"/>
      <c r="AD604" s="881"/>
      <c r="AE604" s="881"/>
      <c r="AF604" s="881"/>
      <c r="AG604" s="881"/>
      <c r="AH604" s="881"/>
      <c r="AI604" s="881"/>
      <c r="AJ604" s="881"/>
      <c r="AK604" s="881"/>
      <c r="AL604" s="881"/>
      <c r="AM604" s="881"/>
      <c r="AN604" s="881"/>
      <c r="AO604" s="881"/>
      <c r="AP604" s="881"/>
      <c r="AQ604" s="881"/>
      <c r="AR604" s="881"/>
      <c r="AS604" s="881"/>
      <c r="AT604" s="881"/>
      <c r="AU604" s="881"/>
      <c r="AV604" s="881"/>
      <c r="AW604" s="881"/>
      <c r="AX604" s="881"/>
      <c r="AY604" s="881"/>
      <c r="AZ604" s="881"/>
      <c r="BA604" s="881"/>
      <c r="BB604" s="881"/>
      <c r="BC604" s="881"/>
      <c r="BD604" s="881"/>
      <c r="BE604" s="881"/>
      <c r="BF604" s="881"/>
      <c r="BG604" s="881"/>
      <c r="BH604" s="881"/>
      <c r="BI604" s="881"/>
      <c r="BJ604" s="881"/>
      <c r="BK604" s="881"/>
      <c r="BL604" s="881"/>
      <c r="BM604" s="881"/>
      <c r="BN604" s="881"/>
      <c r="BO604" s="881"/>
      <c r="BP604" s="881"/>
      <c r="BQ604" s="881"/>
      <c r="BR604" s="881"/>
      <c r="BS604" s="881"/>
      <c r="BT604" s="881"/>
      <c r="BU604" s="881"/>
      <c r="BV604" s="881"/>
      <c r="BW604" s="881"/>
      <c r="BX604" s="881"/>
      <c r="BY604" s="881"/>
      <c r="BZ604" s="881"/>
      <c r="CA604" s="881"/>
      <c r="CB604" s="881"/>
      <c r="CC604" s="881"/>
      <c r="CD604" s="881"/>
      <c r="CE604" s="881"/>
      <c r="CF604" s="881"/>
      <c r="CG604" s="881"/>
      <c r="CH604" s="881"/>
      <c r="CI604" s="881"/>
      <c r="CJ604" s="881"/>
      <c r="CK604" s="881"/>
      <c r="CL604" s="881"/>
      <c r="CM604" s="881"/>
      <c r="CN604" s="881"/>
      <c r="CO604" s="881"/>
      <c r="CP604" s="884" t="s">
        <v>2063</v>
      </c>
      <c r="CQ604" s="881"/>
      <c r="CR604" s="881"/>
      <c r="CS604" s="881"/>
      <c r="CT604" s="881"/>
      <c r="CU604" s="885"/>
      <c r="CV604" s="881"/>
      <c r="CW604" s="136"/>
      <c r="DB604" s="886"/>
      <c r="DC604" s="887"/>
    </row>
    <row r="605" spans="1:107" ht="15.75" hidden="1" customHeight="1" x14ac:dyDescent="0.25">
      <c r="A605" s="1041">
        <f t="shared" ref="A605" si="3507">A617</f>
        <v>46</v>
      </c>
      <c r="B605" s="167">
        <v>1</v>
      </c>
      <c r="C605" s="1043" t="str">
        <f>Proponentes!B587</f>
        <v>YALE ADMEJORES</v>
      </c>
      <c r="D605" s="220"/>
      <c r="E605" s="156"/>
      <c r="F605" s="168"/>
      <c r="G605" s="169" t="str">
        <f t="shared" ref="G605" si="3508">IF(F605&lt;&gt;"",IF(F605=$DV$3,"CUMPLE","RECHAZADO"),"")</f>
        <v/>
      </c>
      <c r="H605" s="170"/>
      <c r="I605" s="221"/>
      <c r="J605" s="172"/>
      <c r="K605" s="827">
        <f t="shared" ref="K605:K616" si="3509">ROUND((I605*0.019),0)</f>
        <v>0</v>
      </c>
      <c r="L605" s="174" t="e">
        <f t="shared" ref="L605:L616" si="3510">1-I605/DF588</f>
        <v>#DIV/0!</v>
      </c>
      <c r="M605" s="175" t="e">
        <f t="shared" ref="M605:M616" si="3511">DF588/DN588</f>
        <v>#DIV/0!</v>
      </c>
      <c r="N605" s="176" t="e">
        <f t="shared" ref="N605:N616" si="3512">M605*0.019</f>
        <v>#DIV/0!</v>
      </c>
      <c r="O605" s="177" t="e">
        <f t="shared" ref="O605:O616" si="3513">(M605+N605)</f>
        <v>#DIV/0!</v>
      </c>
      <c r="P605" s="179" t="str">
        <f>IF(H605&lt;&gt;"",IF(J605=K605,IF(H605="SI",IF(AND(I605&lt;=$DF$3,I605&gt;=($DF$3*0.9)),"CUMPLE","NO CUMPLE"),IF(I605=$DF$3,"CUMPLE","NO CUMPLE")),"NO CUMPLE"),"")</f>
        <v/>
      </c>
      <c r="Q605" s="179">
        <f t="shared" ref="Q605:Q616" si="3514">DN588</f>
        <v>0</v>
      </c>
      <c r="R605" s="828" t="str">
        <f t="shared" ref="R605" si="3515">IF(F605&lt;&gt;"",IF(G605="CUMPLE",IF(P605="CUMPLE",(I605+J605),""),"RECHAZADO"),"")</f>
        <v/>
      </c>
      <c r="S605" s="828" t="str">
        <f t="shared" ref="S605:S616" si="3516">IF(F605&lt;&gt;"",IF(G605="CUMPLE",IF(P605="CUMPLE",I605,""),"RECHAZADO"),"")</f>
        <v/>
      </c>
      <c r="T605" s="181"/>
      <c r="U605" s="182"/>
      <c r="V605" s="155"/>
      <c r="W605" s="170"/>
      <c r="X605" s="183"/>
      <c r="Y605" s="829">
        <f>ROUND(W605*$DP$3,0)</f>
        <v>0</v>
      </c>
      <c r="Z605" s="829">
        <f t="shared" ref="Z605:Z616" si="3517">ROUND(Y605*10%*19%,0)</f>
        <v>0</v>
      </c>
      <c r="AA605" s="1045">
        <f t="shared" ref="AA605" si="3518">$AA$16</f>
        <v>100189.4</v>
      </c>
      <c r="AB605" s="244" t="str">
        <f>IF(W605&lt;&gt;"",IF((Y605/$DP$3)/$DN$3&lt;=$AA$20,"CUMPLE","RECHAZADO"),"")</f>
        <v/>
      </c>
      <c r="AC605" s="830">
        <f t="shared" ref="AC605:AC616" si="3519">Y605+Z605</f>
        <v>0</v>
      </c>
      <c r="AD605" s="830">
        <f t="shared" ref="AD605:AD616" si="3520">Y605</f>
        <v>0</v>
      </c>
      <c r="AE605" s="181"/>
      <c r="AF605" s="170"/>
      <c r="AG605" s="829">
        <f>ROUND(AF605*$DQ$3,0)</f>
        <v>0</v>
      </c>
      <c r="AH605" s="1045">
        <f t="shared" ref="AH605" si="3521">$AH$16</f>
        <v>301987.21999999997</v>
      </c>
      <c r="AI605" s="244" t="str">
        <f>IF(AF605&lt;&gt;"",IF(AG605/$DQ$3&lt;=$AH$20,"CUMPLE","RECHAZADO"),"")</f>
        <v/>
      </c>
      <c r="AJ605" s="181"/>
      <c r="AK605" s="170"/>
      <c r="AL605" s="829">
        <f>ROUND(AK605*$DR$3,0)</f>
        <v>0</v>
      </c>
      <c r="AM605" s="1045">
        <f t="shared" ref="AM605" si="3522">$AM$16</f>
        <v>240934</v>
      </c>
      <c r="AN605" s="244" t="str">
        <f>IF(AK605&lt;&gt;"",IF(AL605/$DR$3&lt;=$AM$20,"CUMPLE","RECHAZADO"),"")</f>
        <v/>
      </c>
      <c r="AO605" s="181"/>
      <c r="AP605" s="170"/>
      <c r="AQ605" s="829">
        <f>ROUND(AP605*$DS$3,0)</f>
        <v>0</v>
      </c>
      <c r="AR605" s="1045">
        <f t="shared" ref="AR605" si="3523">$AR$16</f>
        <v>316072.26</v>
      </c>
      <c r="AS605" s="244" t="str">
        <f>IF(AP605&lt;&gt;"",IF(AQ605/$DR$3&lt;=$AR$20,"CUMPLE","RECHAZADO"),"")</f>
        <v/>
      </c>
      <c r="AT605" s="187"/>
      <c r="AU605" s="831">
        <f t="shared" ref="AU605:AU616" si="3524">AG605+AL605+AQ605</f>
        <v>0</v>
      </c>
      <c r="AV605" s="170"/>
      <c r="AW605" s="832">
        <f t="shared" ref="AW605:AW616" si="3525">ROUND((AG605+AL605+AQ605)*19%,0)</f>
        <v>0</v>
      </c>
      <c r="AX605" s="832">
        <f t="shared" ref="AX605:AX616" si="3526">ROUND((AG605+AL605+AQ605)*$AV$16,0)</f>
        <v>0</v>
      </c>
      <c r="AY605" s="832" t="str">
        <f t="shared" ref="AY605:AY607" si="3527">IF(AV605&lt;&gt;"",IF(AI605="CUMPLE",IF(AN605="CUMPLE","CUMPLE","NO CUMPLE"),"NO CUMPLE")," ")</f>
        <v xml:space="preserve"> </v>
      </c>
      <c r="AZ605" s="155"/>
      <c r="BA605" s="170"/>
      <c r="BB605" s="829">
        <f>ROUND(BA605*$DQ$3,0)</f>
        <v>0</v>
      </c>
      <c r="BC605" s="834">
        <f t="shared" ref="BC605" si="3528">$BC$3</f>
        <v>339892784</v>
      </c>
      <c r="BD605" s="729" t="str">
        <f t="shared" ref="BD605" si="3529">IF(BA605&lt;&gt;"",IF(BB605&lt;=BC605,"CUMPLE","RECHAZADO"),"")</f>
        <v/>
      </c>
      <c r="BE605" s="181"/>
      <c r="BF605" s="170"/>
      <c r="BG605" s="829">
        <f>ROUND(BF605*$DR$3,0)</f>
        <v>0</v>
      </c>
      <c r="BH605" s="829">
        <f t="shared" ref="BH605" si="3530">$BH$3</f>
        <v>1059638654</v>
      </c>
      <c r="BI605" s="729" t="str">
        <f t="shared" ref="BI605:BI616" si="3531">IF(BF605&lt;&gt;"",IF(BG605&lt;=BH605,"CUMPLE","RECHAZADO"),"")</f>
        <v/>
      </c>
      <c r="BJ605" s="181"/>
      <c r="BK605" s="170"/>
      <c r="BL605" s="829">
        <f>ROUND(BK605*$DS$3,0)</f>
        <v>0</v>
      </c>
      <c r="BM605" s="1045">
        <f t="shared" ref="BM605" si="3532">$BM$16</f>
        <v>74539289</v>
      </c>
      <c r="BN605" s="244" t="str">
        <f>IF(BK605&lt;&gt;"",IF((BL605/$DR$3)/$DN$3&lt;=$BM$20,"CUMPLE","RECHAZADO"),"")</f>
        <v/>
      </c>
      <c r="BO605" s="193"/>
      <c r="BP605" s="831">
        <f t="shared" ref="BP605:BP616" si="3533">BB605+BG605+BL605</f>
        <v>0</v>
      </c>
      <c r="BQ605" s="170"/>
      <c r="BR605" s="832">
        <f t="shared" ref="BR605:BR616" si="3534">ROUND((BB605+BG605+BL605)*19%,0)</f>
        <v>0</v>
      </c>
      <c r="BS605" s="832">
        <f t="shared" ref="BS605:BS616" si="3535">ROUND((BB605+BG605+BL605)*$AV$16,0)</f>
        <v>0</v>
      </c>
      <c r="BT605" s="832" t="str">
        <f t="shared" ref="BT605:BT607" si="3536">IF(BQ605&lt;&gt;"",IF(BD605="CUMPLE",IF(BI605="CUMPLE","CUMPLE","NO CUMPLE"),"NO CUMPLE")," ")</f>
        <v xml:space="preserve"> </v>
      </c>
      <c r="BU605" s="155"/>
      <c r="BV605" s="170"/>
      <c r="BW605" s="170"/>
      <c r="BX605" s="835">
        <f t="shared" ref="BX605:BX616" si="3537">ROUND((BV605*10%)*19%,0)</f>
        <v>0</v>
      </c>
      <c r="BY605" s="835" t="str">
        <f>IF(BV605&lt;&gt;"",IF(AND(BV605/$DN$3&lt;=$BY$15,BV605/$DN$3&gt;=$BY$16),"CUMPLE","RECHAZADO"),"")</f>
        <v/>
      </c>
      <c r="BZ605" s="835">
        <f t="shared" ref="BZ605:BZ616" si="3538">BV605</f>
        <v>0</v>
      </c>
      <c r="CA605" s="835">
        <f t="shared" ref="CA605:CA616" si="3539">BZ605+BX605</f>
        <v>0</v>
      </c>
      <c r="CB605" s="155"/>
      <c r="CC605" s="170"/>
      <c r="CD605" s="170"/>
      <c r="CE605" s="835">
        <f t="shared" ref="CE605:CE616" si="3540">ROUND((CC605*10%)*19%,0)</f>
        <v>0</v>
      </c>
      <c r="CF605" s="835" t="str">
        <f>IF(CC605&lt;&gt;"",IF(AND(CC605/$DN$3&lt;=$CF$15,CC605/$DS$3&gt;=$CF$16),"CUMPLE","RECHAZADO"),"")</f>
        <v/>
      </c>
      <c r="CG605" s="835">
        <f t="shared" ref="CG605:CG616" si="3541">CC605</f>
        <v>0</v>
      </c>
      <c r="CH605" s="835">
        <f t="shared" ref="CH605:CH616" si="3542">CG605+CE605</f>
        <v>0</v>
      </c>
      <c r="CI605" s="195"/>
      <c r="CJ605" s="86" t="str">
        <f t="shared" ref="CJ605:CJ616" si="3543">R605</f>
        <v/>
      </c>
      <c r="CK605" s="836">
        <f t="shared" ref="CK605:CK616" si="3544">AC605+AX605+BS605+CA605+CH605</f>
        <v>0</v>
      </c>
      <c r="CL605" s="837" t="str">
        <f t="shared" ref="CL605:CL616" si="3545">IF(CJ605="RECHAZADO","RECHAZADO",IF(CJ605&lt;&gt;"",CJ605+CK605,""))</f>
        <v/>
      </c>
      <c r="CM605" s="155"/>
      <c r="CN605" s="838" t="str">
        <f t="shared" ref="CN605:CN616" si="3546">S605</f>
        <v/>
      </c>
      <c r="CO605" s="839">
        <f t="shared" ref="CO605:CO616" si="3547">AD605+AU605+BP605+BZ605+CG605</f>
        <v>0</v>
      </c>
      <c r="CP605" s="840" t="str">
        <f t="shared" ref="CP605:CP616" si="3548">IF(CN605="RECHAZADO","RECHAZADO",IF(CN605&lt;&gt;"",CN605+CO605,""))</f>
        <v/>
      </c>
      <c r="CQ605" s="156"/>
      <c r="CR605" s="841">
        <f t="shared" ref="CR605:CR616" si="3549">I605+J605</f>
        <v>0</v>
      </c>
      <c r="CS605" s="835">
        <f>(W605*$DP$3)+X605+(AF605*$DQ$3)+(AK605*$DR$3)+(AP605*$DS$3)+AV605+(BA605*$DQ$3)+(BF605*$DR$3)+(BK605*$DS$3)+BQ605+BV605+BW605+CC605+CD605</f>
        <v>0</v>
      </c>
      <c r="CT605" s="840">
        <f t="shared" ref="CT605:CT616" si="3550">CR605+CS605</f>
        <v>0</v>
      </c>
      <c r="CU605" s="842"/>
      <c r="CV605" s="840" t="str">
        <f t="shared" ref="CV605:CV616" si="3551">IF(CU605&lt;&gt;"",IF(CT605=CU605,"OK","REVISAR"),"")</f>
        <v/>
      </c>
      <c r="DB605" s="843" t="str">
        <f t="shared" ref="DB605:DB615" si="3552">IF(F605&lt;&gt;"",IF(G605="CUMPLE",IF(P605="CUMPLE",IF(AB605="CUMPLE",IF(AY605="CUMPLE",IF(BT605="CUMPLE",IF(BY605="CUMPLE","HABILITADO","RECHAZADO"),"RECHAZADO"),"RECHAZADO"),"RECHAZADO"),"RECHAZADO"),"RECHAZADO"),"")</f>
        <v/>
      </c>
      <c r="DC605" s="36"/>
    </row>
    <row r="606" spans="1:107" hidden="1" x14ac:dyDescent="0.25">
      <c r="A606" s="1046"/>
      <c r="B606" s="870">
        <v>2</v>
      </c>
      <c r="C606" s="1043"/>
      <c r="D606" s="220"/>
      <c r="E606" s="156"/>
      <c r="F606" s="207"/>
      <c r="G606" s="169" t="str">
        <f t="shared" ref="G606" si="3553">IF(F606&lt;&gt;"",IF(F606=$DV$4,"CUMPLE","RECHAZADO"),"")</f>
        <v/>
      </c>
      <c r="H606" s="170"/>
      <c r="I606" s="216"/>
      <c r="J606" s="208"/>
      <c r="K606" s="173">
        <f t="shared" si="3509"/>
        <v>0</v>
      </c>
      <c r="L606" s="174" t="e">
        <f t="shared" si="3510"/>
        <v>#DIV/0!</v>
      </c>
      <c r="M606" s="175" t="e">
        <f t="shared" si="3511"/>
        <v>#DIV/0!</v>
      </c>
      <c r="N606" s="176" t="e">
        <f t="shared" si="3512"/>
        <v>#DIV/0!</v>
      </c>
      <c r="O606" s="177" t="e">
        <f t="shared" si="3513"/>
        <v>#DIV/0!</v>
      </c>
      <c r="P606" s="178" t="str">
        <f>IF(H606&lt;&gt;"",IF(J606=K606,IF(H606="SI",IF(AND(I606&lt;=$DF$4,I606&gt;=($DF$4*0.9)),"CUMPLE","NO CUMPLE"),IF(I606=$DF$4,"CUMPLE","NO CUMPLE")),"NO CUMPLE"),"")</f>
        <v/>
      </c>
      <c r="Q606" s="179">
        <f t="shared" si="3514"/>
        <v>0</v>
      </c>
      <c r="R606" s="180" t="str">
        <f t="shared" ref="R606:R616" si="3554">IF(F606&lt;&gt;"",IF(G606="CUMPLE",IF(P606="CUMPLE",I606+J606,""),"RECHAZADO"),"")</f>
        <v/>
      </c>
      <c r="S606" s="180" t="str">
        <f t="shared" si="3516"/>
        <v/>
      </c>
      <c r="T606" s="209"/>
      <c r="U606" s="210"/>
      <c r="V606" s="155"/>
      <c r="W606" s="211"/>
      <c r="X606" s="212"/>
      <c r="Y606" s="184">
        <f>ROUND(W606*$DP$4,0)</f>
        <v>0</v>
      </c>
      <c r="Z606" s="184">
        <f t="shared" si="3517"/>
        <v>0</v>
      </c>
      <c r="AA606" s="1045"/>
      <c r="AB606" s="185" t="str">
        <f>IF(W606&lt;&gt;"",IF((Y606/$DP$4)/$DN$4&lt;=$AA$20,"CUMPLE","RECHAZADO"),"")</f>
        <v/>
      </c>
      <c r="AC606" s="186">
        <f t="shared" si="3519"/>
        <v>0</v>
      </c>
      <c r="AD606" s="186">
        <f t="shared" si="3520"/>
        <v>0</v>
      </c>
      <c r="AE606" s="209"/>
      <c r="AF606" s="211"/>
      <c r="AG606" s="184">
        <f>ROUND(AF606*$DQ$4,0)</f>
        <v>0</v>
      </c>
      <c r="AH606" s="1045"/>
      <c r="AI606" s="185" t="str">
        <f>IF(AF606&lt;&gt;"",IF(AG606/$DQ$4&lt;=$AH$20,"CUMPLE","RECHAZADO"),"")</f>
        <v/>
      </c>
      <c r="AJ606" s="209"/>
      <c r="AK606" s="211"/>
      <c r="AL606" s="184">
        <f>ROUND(AK606*$DR$4,0)</f>
        <v>0</v>
      </c>
      <c r="AM606" s="1045"/>
      <c r="AN606" s="185" t="str">
        <f>IF(AK606&lt;&gt;"",IF(AL606/$DR$4&lt;=$AM$20,"CUMPLE","RECHAZADO"),"")</f>
        <v/>
      </c>
      <c r="AO606" s="209"/>
      <c r="AP606" s="211"/>
      <c r="AQ606" s="184">
        <f>ROUND(AP606*$DS$4,0)</f>
        <v>0</v>
      </c>
      <c r="AR606" s="1045"/>
      <c r="AS606" s="185" t="str">
        <f>IF(AP606&lt;&gt;"",IF(AQ606/$DR$4&lt;=$AR$20,"CUMPLE","RECHAZADO"),"")</f>
        <v/>
      </c>
      <c r="AT606" s="213"/>
      <c r="AU606" s="188">
        <f t="shared" si="3524"/>
        <v>0</v>
      </c>
      <c r="AV606" s="170"/>
      <c r="AW606" s="189">
        <f t="shared" si="3525"/>
        <v>0</v>
      </c>
      <c r="AX606" s="189">
        <f t="shared" si="3526"/>
        <v>0</v>
      </c>
      <c r="AY606" s="189" t="str">
        <f t="shared" si="3527"/>
        <v xml:space="preserve"> </v>
      </c>
      <c r="AZ606" s="155"/>
      <c r="BA606" s="211"/>
      <c r="BB606" s="184">
        <f>ROUND(BA606*$DQ$4,0)</f>
        <v>0</v>
      </c>
      <c r="BC606" s="191">
        <f t="shared" ref="BC606" si="3555">$BC$4</f>
        <v>92828885</v>
      </c>
      <c r="BD606" s="192" t="str">
        <f t="shared" si="3212"/>
        <v/>
      </c>
      <c r="BE606" s="209"/>
      <c r="BF606" s="211"/>
      <c r="BG606" s="184">
        <f>ROUND(BF606*$DR$4,0)</f>
        <v>0</v>
      </c>
      <c r="BH606" s="184">
        <f t="shared" ref="BH606" si="3556">$BH$4</f>
        <v>924495218</v>
      </c>
      <c r="BI606" s="192" t="str">
        <f t="shared" si="3531"/>
        <v/>
      </c>
      <c r="BJ606" s="209"/>
      <c r="BK606" s="211"/>
      <c r="BL606" s="184">
        <f>ROUND(BK606*$DS$4,0)</f>
        <v>0</v>
      </c>
      <c r="BM606" s="1045"/>
      <c r="BN606" s="185" t="str">
        <f>IF(BK606&lt;&gt;"",IF((BL606/$DR$4)/$DN$4&lt;=$BM$20,"CUMPLE","RECHAZADO"),"")</f>
        <v/>
      </c>
      <c r="BO606" s="214"/>
      <c r="BP606" s="188">
        <f t="shared" si="3533"/>
        <v>0</v>
      </c>
      <c r="BQ606" s="170"/>
      <c r="BR606" s="189">
        <f t="shared" si="3534"/>
        <v>0</v>
      </c>
      <c r="BS606" s="189">
        <f t="shared" si="3535"/>
        <v>0</v>
      </c>
      <c r="BT606" s="189" t="str">
        <f t="shared" si="3536"/>
        <v xml:space="preserve"> </v>
      </c>
      <c r="BU606" s="155"/>
      <c r="BV606" s="170"/>
      <c r="BW606" s="170"/>
      <c r="BX606" s="194">
        <f t="shared" si="3537"/>
        <v>0</v>
      </c>
      <c r="BY606" s="194" t="str">
        <f>IF(BV606&lt;&gt;"",IF(AND(BV606/$DN$4&lt;=$BY$15,BV606/$DN$4&gt;=$BY$16),"CUMPLE","RECHAZADO"),"")</f>
        <v/>
      </c>
      <c r="BZ606" s="194">
        <f t="shared" si="3538"/>
        <v>0</v>
      </c>
      <c r="CA606" s="194">
        <f t="shared" si="3539"/>
        <v>0</v>
      </c>
      <c r="CB606" s="155"/>
      <c r="CC606" s="170"/>
      <c r="CD606" s="170"/>
      <c r="CE606" s="194">
        <f t="shared" si="3540"/>
        <v>0</v>
      </c>
      <c r="CF606" s="194" t="str">
        <f>IF(CC606&lt;&gt;"",IF(AND(CC606/$DN$4&lt;=$CF$15,CC606/$DS$4&gt;=$CF$16),"CUMPLE","RECHAZADO"),"")</f>
        <v/>
      </c>
      <c r="CG606" s="194">
        <f t="shared" si="3541"/>
        <v>0</v>
      </c>
      <c r="CH606" s="194">
        <f t="shared" si="3542"/>
        <v>0</v>
      </c>
      <c r="CI606" s="215"/>
      <c r="CJ606" s="196" t="str">
        <f t="shared" si="3543"/>
        <v/>
      </c>
      <c r="CK606" s="197">
        <f t="shared" si="3544"/>
        <v>0</v>
      </c>
      <c r="CL606" s="198" t="str">
        <f t="shared" si="3545"/>
        <v/>
      </c>
      <c r="CM606" s="155"/>
      <c r="CN606" s="199" t="str">
        <f t="shared" si="3546"/>
        <v/>
      </c>
      <c r="CO606" s="200">
        <f t="shared" si="3547"/>
        <v>0</v>
      </c>
      <c r="CP606" s="201" t="str">
        <f t="shared" si="3548"/>
        <v/>
      </c>
      <c r="CQ606" s="156"/>
      <c r="CR606" s="202">
        <f t="shared" si="3549"/>
        <v>0</v>
      </c>
      <c r="CS606" s="194">
        <f>(W606*$DP$4)+X606+(AF606*$DQ$4)+(AK606*$DR$4)+(AP606*$DS$4)+AV606+(BA606*$DQ$4)+(BF606*$DR$4)+(BK606*$DS$4)+BQ606+BV606+BW606+CC606+CD606</f>
        <v>0</v>
      </c>
      <c r="CT606" s="201">
        <f t="shared" si="3550"/>
        <v>0</v>
      </c>
      <c r="CU606" s="203"/>
      <c r="CV606" s="201" t="str">
        <f t="shared" si="3551"/>
        <v/>
      </c>
      <c r="DB606" s="204" t="str">
        <f t="shared" si="3552"/>
        <v/>
      </c>
      <c r="DC606" s="36"/>
    </row>
    <row r="607" spans="1:107" hidden="1" x14ac:dyDescent="0.25">
      <c r="A607" s="1046"/>
      <c r="B607" s="870">
        <v>3</v>
      </c>
      <c r="C607" s="1043"/>
      <c r="D607" s="220"/>
      <c r="E607" s="156"/>
      <c r="F607" s="207"/>
      <c r="G607" s="169" t="str">
        <f t="shared" ref="G607" si="3557">IF(F607&lt;&gt;"",IF(F607=$DV$5,"CUMPLE","RECHAZADO"),"")</f>
        <v/>
      </c>
      <c r="H607" s="170"/>
      <c r="I607" s="216"/>
      <c r="J607" s="208"/>
      <c r="K607" s="173">
        <f t="shared" si="3509"/>
        <v>0</v>
      </c>
      <c r="L607" s="174" t="e">
        <f t="shared" si="3510"/>
        <v>#DIV/0!</v>
      </c>
      <c r="M607" s="175" t="e">
        <f t="shared" si="3511"/>
        <v>#DIV/0!</v>
      </c>
      <c r="N607" s="176" t="e">
        <f t="shared" si="3512"/>
        <v>#DIV/0!</v>
      </c>
      <c r="O607" s="177" t="e">
        <f t="shared" si="3513"/>
        <v>#DIV/0!</v>
      </c>
      <c r="P607" s="178" t="str">
        <f>IF(H607&lt;&gt;"",IF(J607=K607,IF(H607="SI",IF(AND(I607&lt;=$DF$5,I607&gt;=($DF$5*0.9)),"CUMPLE","NO CUMPLE"),IF(I607=$DF$5,"CUMPLE","NO CUMPLE")),"NO CUMPLE"),"")</f>
        <v/>
      </c>
      <c r="Q607" s="179">
        <f t="shared" si="3514"/>
        <v>0</v>
      </c>
      <c r="R607" s="180" t="str">
        <f t="shared" si="3554"/>
        <v/>
      </c>
      <c r="S607" s="180" t="str">
        <f t="shared" si="3516"/>
        <v/>
      </c>
      <c r="T607" s="209"/>
      <c r="U607" s="210"/>
      <c r="V607" s="155"/>
      <c r="W607" s="211"/>
      <c r="X607" s="212"/>
      <c r="Y607" s="184">
        <f>ROUND(W607*$DP$5,0)</f>
        <v>0</v>
      </c>
      <c r="Z607" s="184">
        <f t="shared" si="3517"/>
        <v>0</v>
      </c>
      <c r="AA607" s="1045"/>
      <c r="AB607" s="185" t="str">
        <f>IF(W607&lt;&gt;"",IF((Y607/$DP$5)/$DN$5&lt;=$AA$20,"CUMPLE","RECHAZADO"),"")</f>
        <v/>
      </c>
      <c r="AC607" s="186">
        <f t="shared" si="3519"/>
        <v>0</v>
      </c>
      <c r="AD607" s="186">
        <f t="shared" si="3520"/>
        <v>0</v>
      </c>
      <c r="AE607" s="209"/>
      <c r="AF607" s="211"/>
      <c r="AG607" s="184">
        <f>ROUND(AF607*$DQ$5,0)</f>
        <v>0</v>
      </c>
      <c r="AH607" s="1045"/>
      <c r="AI607" s="185" t="str">
        <f>IF(AF607&lt;&gt;"",IF(AG607/$DQ$5&lt;=$AH$20,"CUMPLE","RECHAZADO"),"")</f>
        <v/>
      </c>
      <c r="AJ607" s="209"/>
      <c r="AK607" s="211"/>
      <c r="AL607" s="184">
        <f>ROUND(AK607*$DR$5,0)</f>
        <v>0</v>
      </c>
      <c r="AM607" s="1045"/>
      <c r="AN607" s="185" t="str">
        <f>IF(AK607&lt;&gt;"",IF(AL607/$DR$5&lt;=$AM$20,"CUMPLE","RECHAZADO"),"")</f>
        <v/>
      </c>
      <c r="AO607" s="209"/>
      <c r="AP607" s="211"/>
      <c r="AQ607" s="184">
        <f>ROUND(AP607*$DS$5,0)</f>
        <v>0</v>
      </c>
      <c r="AR607" s="1045"/>
      <c r="AS607" s="185" t="str">
        <f>IF(AP607&lt;&gt;"",IF(AQ607/$DR$5&lt;=$AR$20,"CUMPLE","RECHAZADO"),"")</f>
        <v/>
      </c>
      <c r="AT607" s="213"/>
      <c r="AU607" s="188">
        <f t="shared" si="3524"/>
        <v>0</v>
      </c>
      <c r="AV607" s="170"/>
      <c r="AW607" s="189">
        <f t="shared" si="3525"/>
        <v>0</v>
      </c>
      <c r="AX607" s="189">
        <f t="shared" si="3526"/>
        <v>0</v>
      </c>
      <c r="AY607" s="189" t="str">
        <f t="shared" si="3527"/>
        <v xml:space="preserve"> </v>
      </c>
      <c r="AZ607" s="155"/>
      <c r="BA607" s="211"/>
      <c r="BB607" s="184">
        <f>ROUND(BA607*$DQ$5,0)</f>
        <v>0</v>
      </c>
      <c r="BC607" s="191">
        <f t="shared" ref="BC607" si="3558">$BC$5</f>
        <v>123465503</v>
      </c>
      <c r="BD607" s="192" t="str">
        <f t="shared" si="3212"/>
        <v/>
      </c>
      <c r="BE607" s="209"/>
      <c r="BF607" s="211"/>
      <c r="BG607" s="184">
        <f>ROUND(BF607*$DR$5,0)</f>
        <v>0</v>
      </c>
      <c r="BH607" s="184">
        <f t="shared" ref="BH607" si="3559">$BH$5</f>
        <v>1325724320</v>
      </c>
      <c r="BI607" s="192" t="str">
        <f t="shared" si="3531"/>
        <v/>
      </c>
      <c r="BJ607" s="209"/>
      <c r="BK607" s="211"/>
      <c r="BL607" s="184">
        <f>ROUND(BK607*$DS$5,0)</f>
        <v>0</v>
      </c>
      <c r="BM607" s="1045"/>
      <c r="BN607" s="185" t="str">
        <f>IF(BK607&lt;&gt;"",IF((BL607/$DR$5)/$DN$5&lt;=$BM$20,"CUMPLE","RECHAZADO"),"")</f>
        <v/>
      </c>
      <c r="BO607" s="214"/>
      <c r="BP607" s="188">
        <f t="shared" si="3533"/>
        <v>0</v>
      </c>
      <c r="BQ607" s="170"/>
      <c r="BR607" s="189">
        <f t="shared" si="3534"/>
        <v>0</v>
      </c>
      <c r="BS607" s="189">
        <f t="shared" si="3535"/>
        <v>0</v>
      </c>
      <c r="BT607" s="189" t="str">
        <f t="shared" si="3536"/>
        <v xml:space="preserve"> </v>
      </c>
      <c r="BU607" s="155"/>
      <c r="BV607" s="170"/>
      <c r="BW607" s="170"/>
      <c r="BX607" s="194">
        <f t="shared" si="3537"/>
        <v>0</v>
      </c>
      <c r="BY607" s="194" t="str">
        <f>IF(BV607&lt;&gt;"",IF(AND(BV607/$DN$5&lt;=$BY$15,BV607/$DN$5&gt;=$BY$16),"CUMPLE","RECHAZADO"),"")</f>
        <v/>
      </c>
      <c r="BZ607" s="194">
        <f t="shared" si="3538"/>
        <v>0</v>
      </c>
      <c r="CA607" s="194">
        <f t="shared" si="3539"/>
        <v>0</v>
      </c>
      <c r="CB607" s="155"/>
      <c r="CC607" s="170"/>
      <c r="CD607" s="170"/>
      <c r="CE607" s="194">
        <f t="shared" si="3540"/>
        <v>0</v>
      </c>
      <c r="CF607" s="194" t="str">
        <f>IF(CC607&lt;&gt;"",IF(AND(CC607/$DN$5&lt;=$CF$15,CC607/$DS$5&gt;=$CF$16),"CUMPLE","RECHAZADO"),"")</f>
        <v/>
      </c>
      <c r="CG607" s="194">
        <f t="shared" si="3541"/>
        <v>0</v>
      </c>
      <c r="CH607" s="194">
        <f t="shared" si="3542"/>
        <v>0</v>
      </c>
      <c r="CI607" s="215"/>
      <c r="CJ607" s="196" t="str">
        <f t="shared" si="3543"/>
        <v/>
      </c>
      <c r="CK607" s="197">
        <f t="shared" si="3544"/>
        <v>0</v>
      </c>
      <c r="CL607" s="198" t="str">
        <f t="shared" si="3545"/>
        <v/>
      </c>
      <c r="CM607" s="155"/>
      <c r="CN607" s="199" t="str">
        <f t="shared" si="3546"/>
        <v/>
      </c>
      <c r="CO607" s="200">
        <f t="shared" si="3547"/>
        <v>0</v>
      </c>
      <c r="CP607" s="201" t="str">
        <f t="shared" si="3548"/>
        <v/>
      </c>
      <c r="CQ607" s="156"/>
      <c r="CR607" s="202">
        <f t="shared" si="3549"/>
        <v>0</v>
      </c>
      <c r="CS607" s="194">
        <f>(W607*$DP$5)+X607+(AF607*$DQ$5)+(AK607*$DR$5)+(AP607*$DS$5)+AV607+(BA607*$DQ$5)+(BF607*$DR$5)+(BK607*$DS$5)+BQ607+BV607+BW607+CC607+CD607</f>
        <v>0</v>
      </c>
      <c r="CT607" s="201">
        <f t="shared" si="3550"/>
        <v>0</v>
      </c>
      <c r="CU607" s="203"/>
      <c r="CV607" s="201" t="str">
        <f t="shared" si="3551"/>
        <v/>
      </c>
      <c r="DB607" s="204" t="str">
        <f t="shared" si="3552"/>
        <v/>
      </c>
      <c r="DC607" s="206"/>
    </row>
    <row r="608" spans="1:107" hidden="1" x14ac:dyDescent="0.25">
      <c r="A608" s="1046"/>
      <c r="B608" s="870">
        <v>4</v>
      </c>
      <c r="C608" s="1043"/>
      <c r="D608" s="220"/>
      <c r="E608" s="156"/>
      <c r="F608" s="207"/>
      <c r="G608" s="169" t="str">
        <f t="shared" ref="G608" si="3560">IF(F608&lt;&gt;"",IF(F608=$DV$6,"CUMPLE","RECHAZADO"),"")</f>
        <v/>
      </c>
      <c r="H608" s="170"/>
      <c r="I608" s="216"/>
      <c r="J608" s="208"/>
      <c r="K608" s="173">
        <f t="shared" si="3509"/>
        <v>0</v>
      </c>
      <c r="L608" s="174" t="e">
        <f t="shared" si="3510"/>
        <v>#DIV/0!</v>
      </c>
      <c r="M608" s="175" t="e">
        <f t="shared" si="3511"/>
        <v>#DIV/0!</v>
      </c>
      <c r="N608" s="176" t="e">
        <f t="shared" si="3512"/>
        <v>#DIV/0!</v>
      </c>
      <c r="O608" s="177" t="e">
        <f t="shared" si="3513"/>
        <v>#DIV/0!</v>
      </c>
      <c r="P608" s="178" t="str">
        <f>IF(H608&lt;&gt;"",IF(J608=K608,IF(H608="SI",IF(AND(I608&lt;=$DF$6,I608&gt;=($DF$6*0.9)),"CUMPLE","NO CUMPLE"),IF(I608=$DF$6,"CUMPLE","NO CUMPLE")),"NO CUMPLE"),"")</f>
        <v/>
      </c>
      <c r="Q608" s="179">
        <f t="shared" si="3514"/>
        <v>0</v>
      </c>
      <c r="R608" s="180" t="str">
        <f t="shared" si="3554"/>
        <v/>
      </c>
      <c r="S608" s="180" t="str">
        <f t="shared" si="3516"/>
        <v/>
      </c>
      <c r="T608" s="209"/>
      <c r="U608" s="210"/>
      <c r="V608" s="155"/>
      <c r="W608" s="211"/>
      <c r="X608" s="212"/>
      <c r="Y608" s="184">
        <f>ROUND(W608*$DP$6,0)</f>
        <v>0</v>
      </c>
      <c r="Z608" s="184">
        <f t="shared" si="3517"/>
        <v>0</v>
      </c>
      <c r="AA608" s="1045"/>
      <c r="AB608" s="185" t="str">
        <f>IF(W608&lt;&gt;"",IF((Y608/$DP$6)/$DN$6&lt;=$AA$20,"CUMPLE","RECHAZADO"),"")</f>
        <v/>
      </c>
      <c r="AC608" s="186">
        <f t="shared" si="3519"/>
        <v>0</v>
      </c>
      <c r="AD608" s="186">
        <f t="shared" si="3520"/>
        <v>0</v>
      </c>
      <c r="AE608" s="209"/>
      <c r="AF608" s="211"/>
      <c r="AG608" s="184">
        <f>ROUND(AF608*$DQ$6,0)</f>
        <v>0</v>
      </c>
      <c r="AH608" s="1045"/>
      <c r="AI608" s="185" t="str">
        <f>IF(AF608&lt;&gt;"",IF(AG608/$DQ$6&lt;=$AH$20,"CUMPLE","RECHAZADO"),"")</f>
        <v/>
      </c>
      <c r="AJ608" s="209"/>
      <c r="AK608" s="211"/>
      <c r="AL608" s="184">
        <f>ROUND(AK608*$DR$6,0)</f>
        <v>0</v>
      </c>
      <c r="AM608" s="1045"/>
      <c r="AN608" s="185" t="str">
        <f>IF(AK608&lt;&gt;"",IF(AL608/$DR$6&lt;=$AM$20,"CUMPLE","RECHAZADO"),"")</f>
        <v/>
      </c>
      <c r="AO608" s="209"/>
      <c r="AP608" s="211"/>
      <c r="AQ608" s="184">
        <f>ROUND(AP608*$DS$6,0)</f>
        <v>0</v>
      </c>
      <c r="AR608" s="1045"/>
      <c r="AS608" s="185" t="str">
        <f>IF(AP608&lt;&gt;"",IF(AQ608/$DR$6&lt;=$AR$20,"CUMPLE","RECHAZADO"),"")</f>
        <v/>
      </c>
      <c r="AT608" s="213"/>
      <c r="AU608" s="188">
        <f t="shared" si="3524"/>
        <v>0</v>
      </c>
      <c r="AV608" s="170"/>
      <c r="AW608" s="189">
        <f t="shared" si="3525"/>
        <v>0</v>
      </c>
      <c r="AX608" s="189">
        <f t="shared" si="3526"/>
        <v>0</v>
      </c>
      <c r="AY608" s="189" t="str">
        <f>IF(AV608&lt;&gt;"",IF(AN608="CUMPLE","CUMPLE","NO CUMPLE"),"")</f>
        <v/>
      </c>
      <c r="AZ608" s="155"/>
      <c r="BA608" s="211"/>
      <c r="BB608" s="184">
        <f>ROUND(BA608*$DQ$6,0)</f>
        <v>0</v>
      </c>
      <c r="BC608" s="191">
        <f t="shared" ref="BC608" si="3561">$BC$6</f>
        <v>599037720</v>
      </c>
      <c r="BD608" s="192" t="str">
        <f t="shared" si="3212"/>
        <v/>
      </c>
      <c r="BE608" s="209"/>
      <c r="BF608" s="211"/>
      <c r="BG608" s="184">
        <f>ROUND(BF608*$DR$6,0)</f>
        <v>0</v>
      </c>
      <c r="BH608" s="184">
        <f t="shared" ref="BH608" si="3562">$BH$6</f>
        <v>1500854400</v>
      </c>
      <c r="BI608" s="192" t="str">
        <f t="shared" si="3531"/>
        <v/>
      </c>
      <c r="BJ608" s="209"/>
      <c r="BK608" s="211"/>
      <c r="BL608" s="184">
        <f>ROUND(BK608*$DS$6,0)</f>
        <v>0</v>
      </c>
      <c r="BM608" s="1045"/>
      <c r="BN608" s="185" t="str">
        <f>IF(BK608&lt;&gt;"",IF((BL608/$DR$6)/$DN$6&lt;=$BM$20,"CUMPLE","RECHAZADO"),"")</f>
        <v/>
      </c>
      <c r="BO608" s="214"/>
      <c r="BP608" s="188">
        <f t="shared" si="3533"/>
        <v>0</v>
      </c>
      <c r="BQ608" s="170"/>
      <c r="BR608" s="189">
        <f t="shared" si="3534"/>
        <v>0</v>
      </c>
      <c r="BS608" s="189">
        <f t="shared" si="3535"/>
        <v>0</v>
      </c>
      <c r="BT608" s="189" t="str">
        <f>IF(BQ608&lt;&gt;"",IF(BI608="CUMPLE","CUMPLE","NO CUMPLE"),"")</f>
        <v/>
      </c>
      <c r="BU608" s="155"/>
      <c r="BV608" s="170"/>
      <c r="BW608" s="170"/>
      <c r="BX608" s="194">
        <f t="shared" si="3537"/>
        <v>0</v>
      </c>
      <c r="BY608" s="194" t="str">
        <f>IF(BV608&lt;&gt;"",IF(AND(BV608/$DN$6&lt;=$BY$15,BV608/$DN$6&gt;=$BY$16),"CUMPLE","RECHAZADO"),"")</f>
        <v/>
      </c>
      <c r="BZ608" s="194">
        <f t="shared" si="3538"/>
        <v>0</v>
      </c>
      <c r="CA608" s="194">
        <f t="shared" si="3539"/>
        <v>0</v>
      </c>
      <c r="CB608" s="155"/>
      <c r="CC608" s="170"/>
      <c r="CD608" s="170"/>
      <c r="CE608" s="194">
        <f t="shared" si="3540"/>
        <v>0</v>
      </c>
      <c r="CF608" s="194" t="str">
        <f>IF(CC608&lt;&gt;"",IF(AND(CC608/$DN$6&lt;=$CF$15,CC608/$DS$6&gt;=$CF$16),"CUMPLE","RECHAZADO"),"")</f>
        <v/>
      </c>
      <c r="CG608" s="194">
        <f t="shared" si="3541"/>
        <v>0</v>
      </c>
      <c r="CH608" s="194">
        <f t="shared" si="3542"/>
        <v>0</v>
      </c>
      <c r="CI608" s="215"/>
      <c r="CJ608" s="196" t="str">
        <f t="shared" si="3543"/>
        <v/>
      </c>
      <c r="CK608" s="197">
        <f t="shared" si="3544"/>
        <v>0</v>
      </c>
      <c r="CL608" s="198" t="str">
        <f t="shared" si="3545"/>
        <v/>
      </c>
      <c r="CM608" s="155"/>
      <c r="CN608" s="199" t="str">
        <f t="shared" si="3546"/>
        <v/>
      </c>
      <c r="CO608" s="200">
        <f t="shared" si="3547"/>
        <v>0</v>
      </c>
      <c r="CP608" s="201" t="str">
        <f t="shared" si="3548"/>
        <v/>
      </c>
      <c r="CQ608" s="156"/>
      <c r="CR608" s="202">
        <f t="shared" si="3549"/>
        <v>0</v>
      </c>
      <c r="CS608" s="194">
        <f>(W608*$DP$6)+X608+(AF608*$DQ$6)+(AK608*$DR$6)+(AP608*$DS$6)+AV608+(BA608*$DQ$6)+(BF608*$DR$6)+(BK608*$DS$6)+BQ608+BV608+BW608+CC608+CD608</f>
        <v>0</v>
      </c>
      <c r="CT608" s="201">
        <f t="shared" si="3550"/>
        <v>0</v>
      </c>
      <c r="CU608" s="203"/>
      <c r="CV608" s="201" t="str">
        <f t="shared" si="3551"/>
        <v/>
      </c>
      <c r="DB608" s="204" t="str">
        <f t="shared" si="3552"/>
        <v/>
      </c>
      <c r="DC608" s="206"/>
    </row>
    <row r="609" spans="1:107" hidden="1" x14ac:dyDescent="0.25">
      <c r="A609" s="1046"/>
      <c r="B609" s="870">
        <v>5</v>
      </c>
      <c r="C609" s="1043"/>
      <c r="D609" s="220"/>
      <c r="E609" s="156"/>
      <c r="F609" s="207"/>
      <c r="G609" s="169" t="str">
        <f t="shared" ref="G609" si="3563">IF(F609&lt;&gt;"",IF(F609=$DV$7,"CUMPLE","RECHAZADO"),"")</f>
        <v/>
      </c>
      <c r="H609" s="170"/>
      <c r="I609" s="216"/>
      <c r="J609" s="208"/>
      <c r="K609" s="173">
        <f t="shared" si="3509"/>
        <v>0</v>
      </c>
      <c r="L609" s="174" t="e">
        <f t="shared" si="3510"/>
        <v>#DIV/0!</v>
      </c>
      <c r="M609" s="175" t="e">
        <f t="shared" si="3511"/>
        <v>#DIV/0!</v>
      </c>
      <c r="N609" s="176" t="e">
        <f t="shared" si="3512"/>
        <v>#DIV/0!</v>
      </c>
      <c r="O609" s="177" t="e">
        <f t="shared" si="3513"/>
        <v>#DIV/0!</v>
      </c>
      <c r="P609" s="178" t="str">
        <f>IF(H609&lt;&gt;"",IF(J609=K609,IF(H609="SI",IF(AND(I609&lt;=$DF$7,I609&gt;=($DF$7*0.9)),"CUMPLE","NO CUMPLE"),IF(I609=$DF$7,"CUMPLE","NO CUMPLE")),"NO CUMPLE"),"")</f>
        <v/>
      </c>
      <c r="Q609" s="179">
        <f t="shared" si="3514"/>
        <v>0</v>
      </c>
      <c r="R609" s="180" t="str">
        <f t="shared" si="3554"/>
        <v/>
      </c>
      <c r="S609" s="180" t="str">
        <f t="shared" si="3516"/>
        <v/>
      </c>
      <c r="T609" s="209"/>
      <c r="U609" s="210"/>
      <c r="V609" s="155"/>
      <c r="W609" s="211"/>
      <c r="X609" s="212"/>
      <c r="Y609" s="184">
        <f>ROUND(W609*$DP$7,0)</f>
        <v>0</v>
      </c>
      <c r="Z609" s="184">
        <f t="shared" si="3517"/>
        <v>0</v>
      </c>
      <c r="AA609" s="1045"/>
      <c r="AB609" s="185" t="str">
        <f>IF(W609&lt;&gt;"",IF((Y609/$DP$7)/$DN$7&lt;=$AA$20,"CUMPLE","RECHAZADO"),"")</f>
        <v/>
      </c>
      <c r="AC609" s="186">
        <f t="shared" si="3519"/>
        <v>0</v>
      </c>
      <c r="AD609" s="186">
        <f t="shared" si="3520"/>
        <v>0</v>
      </c>
      <c r="AE609" s="209"/>
      <c r="AF609" s="211"/>
      <c r="AG609" s="184">
        <f>ROUND(AF609*$DQ$7,0)</f>
        <v>0</v>
      </c>
      <c r="AH609" s="1045"/>
      <c r="AI609" s="185" t="str">
        <f>IF(AF609&lt;&gt;"",IF(AG609/$DQ$7&lt;=$AH$20,"CUMPLE","RECHAZADO"),"")</f>
        <v/>
      </c>
      <c r="AJ609" s="209"/>
      <c r="AK609" s="211"/>
      <c r="AL609" s="184">
        <f>ROUND(AK609*$DR$7,0)</f>
        <v>0</v>
      </c>
      <c r="AM609" s="1045"/>
      <c r="AN609" s="185" t="str">
        <f>IF(AK609&lt;&gt;"",IF(AL609/$DR$7&lt;=$AM$20,"CUMPLE","RECHAZADO"),"")</f>
        <v/>
      </c>
      <c r="AO609" s="209"/>
      <c r="AP609" s="211"/>
      <c r="AQ609" s="184">
        <f>ROUND(AP609*$DS$7,0)</f>
        <v>0</v>
      </c>
      <c r="AR609" s="1045"/>
      <c r="AS609" s="185" t="str">
        <f>IF(AP609&lt;&gt;"",IF(AQ609/$DR$7&lt;=$AR$20,"CUMPLE","RECHAZADO"),"")</f>
        <v/>
      </c>
      <c r="AT609" s="213"/>
      <c r="AU609" s="188">
        <f t="shared" si="3524"/>
        <v>0</v>
      </c>
      <c r="AV609" s="170"/>
      <c r="AW609" s="189">
        <f t="shared" si="3525"/>
        <v>0</v>
      </c>
      <c r="AX609" s="189">
        <f t="shared" si="3526"/>
        <v>0</v>
      </c>
      <c r="AY609" s="189" t="str">
        <f>IF(AV609&lt;&gt;"",IF(AI609="CUMPLE",IF(AN609="CUMPLE","CUMPLE","NO CUMPLE"),"NO CUMPLE")," ")</f>
        <v xml:space="preserve"> </v>
      </c>
      <c r="AZ609" s="155"/>
      <c r="BA609" s="211"/>
      <c r="BB609" s="184">
        <f>ROUND(BA609*$DQ$7,0)</f>
        <v>0</v>
      </c>
      <c r="BC609" s="191">
        <f t="shared" ref="BC609" si="3564">$BC$7</f>
        <v>512088380</v>
      </c>
      <c r="BD609" s="192" t="str">
        <f t="shared" si="3212"/>
        <v/>
      </c>
      <c r="BE609" s="209"/>
      <c r="BF609" s="211"/>
      <c r="BG609" s="184">
        <f>ROUND(BF609*$DR$7,0)</f>
        <v>0</v>
      </c>
      <c r="BH609" s="184">
        <f t="shared" ref="BH609" si="3565">$BH$7</f>
        <v>1342093772</v>
      </c>
      <c r="BI609" s="192" t="str">
        <f t="shared" si="3531"/>
        <v/>
      </c>
      <c r="BJ609" s="209"/>
      <c r="BK609" s="211"/>
      <c r="BL609" s="184">
        <f>ROUND(BK609*$DS$7,0)</f>
        <v>0</v>
      </c>
      <c r="BM609" s="1045"/>
      <c r="BN609" s="185" t="str">
        <f>IF(BK609&lt;&gt;"",IF((BL609/$DR$7)/$DN$7&lt;=$BM$20,"CUMPLE","RECHAZADO"),"")</f>
        <v/>
      </c>
      <c r="BO609" s="214"/>
      <c r="BP609" s="188">
        <f t="shared" si="3533"/>
        <v>0</v>
      </c>
      <c r="BQ609" s="170"/>
      <c r="BR609" s="189">
        <f t="shared" si="3534"/>
        <v>0</v>
      </c>
      <c r="BS609" s="189">
        <f t="shared" si="3535"/>
        <v>0</v>
      </c>
      <c r="BT609" s="189" t="str">
        <f>IF(BQ609&lt;&gt;"",IF(BD609="CUMPLE",IF(BI609="CUMPLE","CUMPLE","NO CUMPLE"),"NO CUMPLE")," ")</f>
        <v xml:space="preserve"> </v>
      </c>
      <c r="BU609" s="155"/>
      <c r="BV609" s="170"/>
      <c r="BW609" s="170"/>
      <c r="BX609" s="194">
        <f t="shared" si="3537"/>
        <v>0</v>
      </c>
      <c r="BY609" s="194" t="str">
        <f>IF(BV609&lt;&gt;"",IF(AND(BV609/$DN$7&lt;=$BY$15,BV609/$DN$7&gt;=$BY$16),"CUMPLE","RECHAZADO"),"")</f>
        <v/>
      </c>
      <c r="BZ609" s="194">
        <f t="shared" si="3538"/>
        <v>0</v>
      </c>
      <c r="CA609" s="194">
        <f t="shared" si="3539"/>
        <v>0</v>
      </c>
      <c r="CB609" s="155"/>
      <c r="CC609" s="170"/>
      <c r="CD609" s="170"/>
      <c r="CE609" s="194">
        <f t="shared" si="3540"/>
        <v>0</v>
      </c>
      <c r="CF609" s="194" t="str">
        <f>IF(CC609&lt;&gt;"",IF(AND(CC609/$DN$7&lt;=$CF$15,CC609/$DS$7&gt;=$CF$16),"CUMPLE","RECHAZADO"),"")</f>
        <v/>
      </c>
      <c r="CG609" s="194">
        <f t="shared" si="3541"/>
        <v>0</v>
      </c>
      <c r="CH609" s="194">
        <f t="shared" si="3542"/>
        <v>0</v>
      </c>
      <c r="CI609" s="215"/>
      <c r="CJ609" s="196" t="str">
        <f t="shared" si="3543"/>
        <v/>
      </c>
      <c r="CK609" s="197">
        <f t="shared" si="3544"/>
        <v>0</v>
      </c>
      <c r="CL609" s="198" t="str">
        <f t="shared" si="3545"/>
        <v/>
      </c>
      <c r="CM609" s="155"/>
      <c r="CN609" s="199" t="str">
        <f t="shared" si="3546"/>
        <v/>
      </c>
      <c r="CO609" s="200">
        <f t="shared" si="3547"/>
        <v>0</v>
      </c>
      <c r="CP609" s="201" t="str">
        <f t="shared" si="3548"/>
        <v/>
      </c>
      <c r="CQ609" s="156"/>
      <c r="CR609" s="202">
        <f t="shared" si="3549"/>
        <v>0</v>
      </c>
      <c r="CS609" s="194">
        <f>(W609*$DP$7)+X609+(AF609*$DQ$7)+(AK609*$DR$7)+(AP609*$DS$7)+AV609+(BA609*$DQ$7)+(BF609*$DR$7)+(BK609*$DS$7)+BQ609+BV609+BW609+CC609+CD609</f>
        <v>0</v>
      </c>
      <c r="CT609" s="201">
        <f t="shared" si="3550"/>
        <v>0</v>
      </c>
      <c r="CU609" s="203"/>
      <c r="CV609" s="201" t="str">
        <f t="shared" si="3551"/>
        <v/>
      </c>
      <c r="DB609" s="204" t="str">
        <f t="shared" si="3552"/>
        <v/>
      </c>
      <c r="DC609" s="206"/>
    </row>
    <row r="610" spans="1:107" hidden="1" x14ac:dyDescent="0.25">
      <c r="A610" s="1046"/>
      <c r="B610" s="870">
        <v>6</v>
      </c>
      <c r="C610" s="1043"/>
      <c r="D610" s="220"/>
      <c r="E610" s="156"/>
      <c r="F610" s="207"/>
      <c r="G610" s="169" t="str">
        <f t="shared" ref="G610" si="3566">IF(F610&lt;&gt;"",IF(F610=$DV$8,"CUMPLE","RECHAZADO"),"")</f>
        <v/>
      </c>
      <c r="H610" s="170"/>
      <c r="I610" s="216"/>
      <c r="J610" s="208"/>
      <c r="K610" s="173">
        <f t="shared" si="3509"/>
        <v>0</v>
      </c>
      <c r="L610" s="174" t="e">
        <f t="shared" si="3510"/>
        <v>#DIV/0!</v>
      </c>
      <c r="M610" s="175" t="e">
        <f t="shared" si="3511"/>
        <v>#DIV/0!</v>
      </c>
      <c r="N610" s="176" t="e">
        <f t="shared" si="3512"/>
        <v>#DIV/0!</v>
      </c>
      <c r="O610" s="177" t="e">
        <f t="shared" si="3513"/>
        <v>#DIV/0!</v>
      </c>
      <c r="P610" s="178" t="str">
        <f>IF(H610&lt;&gt;"",IF(J610=K610,IF(H610="SI",IF(AND(I610&lt;=$DF$8,I610&gt;=($DF$8*0.9)),"CUMPLE","NO CUMPLE"),IF(I610=$DF$8,"CUMPLE","NO CUMPLE")),"NO CUMPLE"),"")</f>
        <v/>
      </c>
      <c r="Q610" s="179">
        <f t="shared" si="3514"/>
        <v>0</v>
      </c>
      <c r="R610" s="180" t="str">
        <f t="shared" si="3554"/>
        <v/>
      </c>
      <c r="S610" s="180" t="str">
        <f t="shared" si="3516"/>
        <v/>
      </c>
      <c r="T610" s="209"/>
      <c r="U610" s="210"/>
      <c r="V610" s="155"/>
      <c r="W610" s="211"/>
      <c r="X610" s="212"/>
      <c r="Y610" s="184">
        <f>ROUND(W610*$DP$8,0)</f>
        <v>0</v>
      </c>
      <c r="Z610" s="184">
        <f t="shared" si="3517"/>
        <v>0</v>
      </c>
      <c r="AA610" s="1045"/>
      <c r="AB610" s="185" t="str">
        <f>IF(W610&lt;&gt;"",IF((Y610/$DP$8)/$DN$8&lt;=$AA$20,"CUMPLE","RECHAZADO"),"")</f>
        <v/>
      </c>
      <c r="AC610" s="186">
        <f t="shared" si="3519"/>
        <v>0</v>
      </c>
      <c r="AD610" s="186">
        <f t="shared" si="3520"/>
        <v>0</v>
      </c>
      <c r="AE610" s="209"/>
      <c r="AF610" s="211"/>
      <c r="AG610" s="184">
        <f>ROUND(AF610*$DQ$8,0)</f>
        <v>0</v>
      </c>
      <c r="AH610" s="1045"/>
      <c r="AI610" s="185" t="str">
        <f>IF(AF610&lt;&gt;"",IF(AG610/$DQ$8&lt;=$AH$20,"CUMPLE","RECHAZADO"),"")</f>
        <v/>
      </c>
      <c r="AJ610" s="209"/>
      <c r="AK610" s="211"/>
      <c r="AL610" s="184">
        <f>ROUND(AK610*$DR$8,0)</f>
        <v>0</v>
      </c>
      <c r="AM610" s="1045"/>
      <c r="AN610" s="185" t="str">
        <f>IF(AK610&lt;&gt;"",IF(AL610/$DR$8&lt;=$AM$20,"CUMPLE","RECHAZADO"),"")</f>
        <v/>
      </c>
      <c r="AO610" s="209"/>
      <c r="AP610" s="211"/>
      <c r="AQ610" s="184">
        <f>ROUND(AP610*$DS$8,0)</f>
        <v>0</v>
      </c>
      <c r="AR610" s="1045"/>
      <c r="AS610" s="185" t="str">
        <f>IF(AP610&lt;&gt;"",IF(AQ610/$DR$8&lt;=$AR$20,"CUMPLE","RECHAZADO"),"")</f>
        <v/>
      </c>
      <c r="AT610" s="213"/>
      <c r="AU610" s="188">
        <f t="shared" si="3524"/>
        <v>0</v>
      </c>
      <c r="AV610" s="170"/>
      <c r="AW610" s="189">
        <f t="shared" si="3525"/>
        <v>0</v>
      </c>
      <c r="AX610" s="189">
        <f t="shared" si="3526"/>
        <v>0</v>
      </c>
      <c r="AY610" s="189" t="str">
        <f>IF(AV610&lt;&gt;"",IF(AN610="CUMPLE","CUMPLE","NO CUMPLE"),"")</f>
        <v/>
      </c>
      <c r="AZ610" s="155"/>
      <c r="BA610" s="211"/>
      <c r="BB610" s="184">
        <f>ROUND(BA610*$DQ$8,0)</f>
        <v>0</v>
      </c>
      <c r="BC610" s="191">
        <f t="shared" ref="BC610" si="3567">$BC$8</f>
        <v>282572794</v>
      </c>
      <c r="BD610" s="192" t="str">
        <f t="shared" si="3212"/>
        <v/>
      </c>
      <c r="BE610" s="209"/>
      <c r="BF610" s="211"/>
      <c r="BG610" s="184">
        <f>ROUND(BF610*$DR$8,0)</f>
        <v>0</v>
      </c>
      <c r="BH610" s="184">
        <f t="shared" ref="BH610" si="3568">$BH$8</f>
        <v>1099881666</v>
      </c>
      <c r="BI610" s="192" t="str">
        <f t="shared" si="3531"/>
        <v/>
      </c>
      <c r="BJ610" s="209"/>
      <c r="BK610" s="211"/>
      <c r="BL610" s="184">
        <f>ROUND(BK610*$DS$8,0)</f>
        <v>0</v>
      </c>
      <c r="BM610" s="1045"/>
      <c r="BN610" s="185" t="str">
        <f>IF(BK610&lt;&gt;"",IF((BL610/$DR$8)/$DN$8&lt;=$BM$20,"CUMPLE","RECHAZADO"),"")</f>
        <v/>
      </c>
      <c r="BO610" s="214"/>
      <c r="BP610" s="188">
        <f t="shared" si="3533"/>
        <v>0</v>
      </c>
      <c r="BQ610" s="170"/>
      <c r="BR610" s="189">
        <f t="shared" si="3534"/>
        <v>0</v>
      </c>
      <c r="BS610" s="189">
        <f t="shared" si="3535"/>
        <v>0</v>
      </c>
      <c r="BT610" s="189" t="str">
        <f>IF(BQ610&lt;&gt;"",IF(BI610="CUMPLE","CUMPLE","NO CUMPLE"),"")</f>
        <v/>
      </c>
      <c r="BU610" s="155"/>
      <c r="BV610" s="170"/>
      <c r="BW610" s="170"/>
      <c r="BX610" s="194">
        <f t="shared" si="3537"/>
        <v>0</v>
      </c>
      <c r="BY610" s="194" t="str">
        <f>IF(BV610&lt;&gt;"",IF(AND(BV610/$DN$8&lt;=$BY$15,BV610/$DN$8&gt;=$BY$16),"CUMPLE","RECHAZADO"),"")</f>
        <v/>
      </c>
      <c r="BZ610" s="194">
        <f t="shared" si="3538"/>
        <v>0</v>
      </c>
      <c r="CA610" s="194">
        <f t="shared" si="3539"/>
        <v>0</v>
      </c>
      <c r="CB610" s="155"/>
      <c r="CC610" s="170"/>
      <c r="CD610" s="170"/>
      <c r="CE610" s="194">
        <f t="shared" si="3540"/>
        <v>0</v>
      </c>
      <c r="CF610" s="194" t="str">
        <f>IF(CC610&lt;&gt;"",IF(AND(CC610/$DN$8&lt;=$CF$15,CC610/$DS$8&gt;=$CF$16),"CUMPLE","RECHAZADO"),"")</f>
        <v/>
      </c>
      <c r="CG610" s="194">
        <f t="shared" si="3541"/>
        <v>0</v>
      </c>
      <c r="CH610" s="194">
        <f t="shared" si="3542"/>
        <v>0</v>
      </c>
      <c r="CI610" s="215"/>
      <c r="CJ610" s="196" t="str">
        <f t="shared" si="3543"/>
        <v/>
      </c>
      <c r="CK610" s="197">
        <f t="shared" si="3544"/>
        <v>0</v>
      </c>
      <c r="CL610" s="198" t="str">
        <f t="shared" si="3545"/>
        <v/>
      </c>
      <c r="CM610" s="155"/>
      <c r="CN610" s="199" t="str">
        <f t="shared" si="3546"/>
        <v/>
      </c>
      <c r="CO610" s="200">
        <f t="shared" si="3547"/>
        <v>0</v>
      </c>
      <c r="CP610" s="201" t="str">
        <f t="shared" si="3548"/>
        <v/>
      </c>
      <c r="CQ610" s="156"/>
      <c r="CR610" s="202">
        <f t="shared" si="3549"/>
        <v>0</v>
      </c>
      <c r="CS610" s="194">
        <f>(W610*$DP$8)+X610+(AF610*$DQ$8)+(AK610*$DR$8)+(AP610*$DS$8)+AV610+(BA610*$DQ$8)+(BF610*$DR$8)+(BK610*$DS$8)+BQ610+BV610+BW610+CC610+CD610</f>
        <v>0</v>
      </c>
      <c r="CT610" s="201">
        <f t="shared" si="3550"/>
        <v>0</v>
      </c>
      <c r="CU610" s="203"/>
      <c r="CV610" s="201" t="str">
        <f t="shared" si="3551"/>
        <v/>
      </c>
      <c r="DB610" s="204" t="str">
        <f t="shared" si="3552"/>
        <v/>
      </c>
      <c r="DC610" s="206"/>
    </row>
    <row r="611" spans="1:107" hidden="1" x14ac:dyDescent="0.25">
      <c r="A611" s="1046"/>
      <c r="B611" s="870">
        <v>7</v>
      </c>
      <c r="C611" s="1043"/>
      <c r="D611" s="220"/>
      <c r="E611" s="156"/>
      <c r="F611" s="207"/>
      <c r="G611" s="169" t="str">
        <f t="shared" ref="G611" si="3569">IF(F611&lt;&gt;"",IF(F611=$DV$9,"CUMPLE","RECHAZADO"),"")</f>
        <v/>
      </c>
      <c r="H611" s="170"/>
      <c r="I611" s="216"/>
      <c r="J611" s="208"/>
      <c r="K611" s="173">
        <f t="shared" si="3509"/>
        <v>0</v>
      </c>
      <c r="L611" s="174" t="e">
        <f t="shared" si="3510"/>
        <v>#DIV/0!</v>
      </c>
      <c r="M611" s="175" t="e">
        <f t="shared" si="3511"/>
        <v>#DIV/0!</v>
      </c>
      <c r="N611" s="176" t="e">
        <f t="shared" si="3512"/>
        <v>#DIV/0!</v>
      </c>
      <c r="O611" s="177" t="e">
        <f t="shared" si="3513"/>
        <v>#DIV/0!</v>
      </c>
      <c r="P611" s="178" t="str">
        <f>IF(H611&lt;&gt;"",IF(J611=K611,IF(H611="SI",IF(AND(I611&lt;=$DF$9,I611&gt;=($DF$9*0.9)),"CUMPLE","NO CUMPLE"),IF(I611=$DF$9,"CUMPLE","NO CUMPLE")),"NO CUMPLE"),"")</f>
        <v/>
      </c>
      <c r="Q611" s="179">
        <f t="shared" si="3514"/>
        <v>0</v>
      </c>
      <c r="R611" s="180" t="str">
        <f t="shared" si="3554"/>
        <v/>
      </c>
      <c r="S611" s="180" t="str">
        <f t="shared" si="3516"/>
        <v/>
      </c>
      <c r="T611" s="209"/>
      <c r="U611" s="210"/>
      <c r="V611" s="155"/>
      <c r="W611" s="211"/>
      <c r="X611" s="212"/>
      <c r="Y611" s="184">
        <f>ROUND(W611*$DP$9,0)</f>
        <v>0</v>
      </c>
      <c r="Z611" s="184">
        <f t="shared" si="3517"/>
        <v>0</v>
      </c>
      <c r="AA611" s="1045"/>
      <c r="AB611" s="185" t="str">
        <f>IF(W611&lt;&gt;"",IF((Y611/$DP$9)/$DN$9&lt;=$AA$20,"CUMPLE","RECHAZADO"),"")</f>
        <v/>
      </c>
      <c r="AC611" s="186">
        <f t="shared" si="3519"/>
        <v>0</v>
      </c>
      <c r="AD611" s="186">
        <f t="shared" si="3520"/>
        <v>0</v>
      </c>
      <c r="AE611" s="209"/>
      <c r="AF611" s="211"/>
      <c r="AG611" s="184">
        <f>ROUND(AF611*$DQ$9,0)</f>
        <v>0</v>
      </c>
      <c r="AH611" s="1045"/>
      <c r="AI611" s="185" t="str">
        <f>IF(AF611&lt;&gt;"",IF(AG611/$DQ$9&lt;=$AH$20,"CUMPLE","RECHAZADO"),"")</f>
        <v/>
      </c>
      <c r="AJ611" s="209"/>
      <c r="AK611" s="211"/>
      <c r="AL611" s="184">
        <f>ROUND(AK611*$DR$9,0)</f>
        <v>0</v>
      </c>
      <c r="AM611" s="1045"/>
      <c r="AN611" s="185" t="str">
        <f>IF(AK611&lt;&gt;"",IF(AL611/$DR$9&lt;=$AM$20,"CUMPLE","RECHAZADO"),"")</f>
        <v/>
      </c>
      <c r="AO611" s="209"/>
      <c r="AP611" s="211"/>
      <c r="AQ611" s="184">
        <f>ROUND(AP611*$DS$9,0)</f>
        <v>0</v>
      </c>
      <c r="AR611" s="1045"/>
      <c r="AS611" s="185" t="str">
        <f>IF(AP611&lt;&gt;"",IF(AQ611/$DR$9&lt;=$AR$20,"CUMPLE","RECHAZADO"),"")</f>
        <v/>
      </c>
      <c r="AT611" s="213"/>
      <c r="AU611" s="188">
        <f t="shared" si="3524"/>
        <v>0</v>
      </c>
      <c r="AV611" s="170"/>
      <c r="AW611" s="189">
        <f t="shared" si="3525"/>
        <v>0</v>
      </c>
      <c r="AX611" s="189">
        <f t="shared" si="3526"/>
        <v>0</v>
      </c>
      <c r="AY611" s="189" t="str">
        <f t="shared" ref="AY611:AY615" si="3570">IF(AV611&lt;&gt;"",IF(AI611="CUMPLE",IF(AN611="CUMPLE","CUMPLE","NO CUMPLE"),"NO CUMPLE")," ")</f>
        <v xml:space="preserve"> </v>
      </c>
      <c r="AZ611" s="155"/>
      <c r="BA611" s="211"/>
      <c r="BB611" s="184">
        <f>ROUND(BA611*$DQ$9,0)</f>
        <v>0</v>
      </c>
      <c r="BC611" s="191">
        <f t="shared" ref="BC611" si="3571">$BC$9</f>
        <v>498219200</v>
      </c>
      <c r="BD611" s="192" t="str">
        <f t="shared" si="3212"/>
        <v/>
      </c>
      <c r="BE611" s="209"/>
      <c r="BF611" s="211"/>
      <c r="BG611" s="184">
        <f>ROUND(BF611*$DR$9,0)</f>
        <v>0</v>
      </c>
      <c r="BH611" s="184">
        <f t="shared" ref="BH611" si="3572">$BH$9</f>
        <v>1243383400</v>
      </c>
      <c r="BI611" s="192" t="str">
        <f t="shared" si="3531"/>
        <v/>
      </c>
      <c r="BJ611" s="209"/>
      <c r="BK611" s="211"/>
      <c r="BL611" s="184">
        <f>ROUND(BK611*$DS$9,0)</f>
        <v>0</v>
      </c>
      <c r="BM611" s="1045"/>
      <c r="BN611" s="185" t="str">
        <f>IF(BK611&lt;&gt;"",IF((BL611/$DR$9)/$DN$9&lt;=$BM$20,"CUMPLE","RECHAZADO"),"")</f>
        <v/>
      </c>
      <c r="BO611" s="214"/>
      <c r="BP611" s="188">
        <f t="shared" si="3533"/>
        <v>0</v>
      </c>
      <c r="BQ611" s="170"/>
      <c r="BR611" s="189">
        <f t="shared" si="3534"/>
        <v>0</v>
      </c>
      <c r="BS611" s="189">
        <f t="shared" si="3535"/>
        <v>0</v>
      </c>
      <c r="BT611" s="189" t="str">
        <f t="shared" ref="BT611:BT615" si="3573">IF(BQ611&lt;&gt;"",IF(BD611="CUMPLE",IF(BI611="CUMPLE","CUMPLE","NO CUMPLE"),"NO CUMPLE")," ")</f>
        <v xml:space="preserve"> </v>
      </c>
      <c r="BU611" s="155"/>
      <c r="BV611" s="170"/>
      <c r="BW611" s="170"/>
      <c r="BX611" s="194">
        <f t="shared" si="3537"/>
        <v>0</v>
      </c>
      <c r="BY611" s="194" t="str">
        <f>IF(BV611&lt;&gt;"",IF(AND(BV611/$DN$9&lt;=$BY$15,BV611/$DN$9&gt;=$BY$16),"CUMPLE","RECHAZADO"),"")</f>
        <v/>
      </c>
      <c r="BZ611" s="194">
        <f t="shared" si="3538"/>
        <v>0</v>
      </c>
      <c r="CA611" s="194">
        <f t="shared" si="3539"/>
        <v>0</v>
      </c>
      <c r="CB611" s="155"/>
      <c r="CC611" s="170"/>
      <c r="CD611" s="170"/>
      <c r="CE611" s="194">
        <f t="shared" si="3540"/>
        <v>0</v>
      </c>
      <c r="CF611" s="194" t="str">
        <f>IF(CC611&lt;&gt;"",IF(AND(CC611/$DN$9&lt;=$CF$15,CC611/$DS$9&gt;=$CF$16),"CUMPLE","RECHAZADO"),"")</f>
        <v/>
      </c>
      <c r="CG611" s="194">
        <f t="shared" si="3541"/>
        <v>0</v>
      </c>
      <c r="CH611" s="194">
        <f t="shared" si="3542"/>
        <v>0</v>
      </c>
      <c r="CI611" s="215"/>
      <c r="CJ611" s="196" t="str">
        <f t="shared" si="3543"/>
        <v/>
      </c>
      <c r="CK611" s="197">
        <f t="shared" si="3544"/>
        <v>0</v>
      </c>
      <c r="CL611" s="198" t="str">
        <f t="shared" si="3545"/>
        <v/>
      </c>
      <c r="CM611" s="155"/>
      <c r="CN611" s="199" t="str">
        <f t="shared" si="3546"/>
        <v/>
      </c>
      <c r="CO611" s="200">
        <f t="shared" si="3547"/>
        <v>0</v>
      </c>
      <c r="CP611" s="201" t="str">
        <f t="shared" si="3548"/>
        <v/>
      </c>
      <c r="CQ611" s="156"/>
      <c r="CR611" s="202">
        <f t="shared" si="3549"/>
        <v>0</v>
      </c>
      <c r="CS611" s="194">
        <f>(W611*$DP$9)+X611+(AF611*$DQ$9)+(AK611*$DR$9)+(AP611*$DS$9)+AV611+(BA611*$DQ$9)+(BF611*$DR$9)+(BK611*$DS$9)+BQ611+BV611+BW611+CC611+CD611</f>
        <v>0</v>
      </c>
      <c r="CT611" s="201">
        <f t="shared" si="3550"/>
        <v>0</v>
      </c>
      <c r="CU611" s="203"/>
      <c r="CV611" s="201" t="str">
        <f t="shared" si="3551"/>
        <v/>
      </c>
      <c r="DB611" s="204" t="str">
        <f t="shared" si="3552"/>
        <v/>
      </c>
      <c r="DC611" s="36"/>
    </row>
    <row r="612" spans="1:107" hidden="1" x14ac:dyDescent="0.25">
      <c r="A612" s="1046"/>
      <c r="B612" s="870">
        <v>8</v>
      </c>
      <c r="C612" s="1043"/>
      <c r="D612" s="220"/>
      <c r="E612" s="156"/>
      <c r="F612" s="207"/>
      <c r="G612" s="169" t="str">
        <f t="shared" ref="G612" si="3574">IF(F612&lt;&gt;"",IF(F612=$DV$10,"CUMPLE","RECHAZADO"),"")</f>
        <v/>
      </c>
      <c r="H612" s="170"/>
      <c r="I612" s="216"/>
      <c r="J612" s="208"/>
      <c r="K612" s="173">
        <f t="shared" si="3509"/>
        <v>0</v>
      </c>
      <c r="L612" s="174" t="e">
        <f t="shared" si="3510"/>
        <v>#DIV/0!</v>
      </c>
      <c r="M612" s="175" t="e">
        <f t="shared" si="3511"/>
        <v>#DIV/0!</v>
      </c>
      <c r="N612" s="176" t="e">
        <f t="shared" si="3512"/>
        <v>#DIV/0!</v>
      </c>
      <c r="O612" s="177" t="e">
        <f t="shared" si="3513"/>
        <v>#DIV/0!</v>
      </c>
      <c r="P612" s="178" t="str">
        <f>IF(H612&lt;&gt;"",IF(J612=K612,IF(H612="SI",IF(AND(I612&lt;=$DF$10,I612&gt;=($DF$10*0.9)),"CUMPLE","NO CUMPLE"),IF(I612=$DF$10,"CUMPLE","NO CUMPLE")),"NO CUMPLE"),"")</f>
        <v/>
      </c>
      <c r="Q612" s="179">
        <f t="shared" si="3514"/>
        <v>0</v>
      </c>
      <c r="R612" s="180" t="str">
        <f t="shared" si="3554"/>
        <v/>
      </c>
      <c r="S612" s="180" t="str">
        <f t="shared" si="3516"/>
        <v/>
      </c>
      <c r="T612" s="209"/>
      <c r="U612" s="210"/>
      <c r="V612" s="155"/>
      <c r="W612" s="211"/>
      <c r="X612" s="212"/>
      <c r="Y612" s="184">
        <f>ROUND(W612*$DP$10,0)</f>
        <v>0</v>
      </c>
      <c r="Z612" s="184">
        <f t="shared" si="3517"/>
        <v>0</v>
      </c>
      <c r="AA612" s="1045"/>
      <c r="AB612" s="185" t="str">
        <f>IF(W612&lt;&gt;"",IF((Y612/$DP$10)/$DN$10&lt;=$AA$20,"CUMPLE","RECHAZADO"),"")</f>
        <v/>
      </c>
      <c r="AC612" s="186">
        <f t="shared" si="3519"/>
        <v>0</v>
      </c>
      <c r="AD612" s="186">
        <f t="shared" si="3520"/>
        <v>0</v>
      </c>
      <c r="AE612" s="209"/>
      <c r="AF612" s="211"/>
      <c r="AG612" s="184">
        <f>ROUND(AF612*$DQ$10,0)</f>
        <v>0</v>
      </c>
      <c r="AH612" s="1045"/>
      <c r="AI612" s="185" t="str">
        <f>IF(AF612&lt;&gt;"",IF(AG612/$DQ$10&lt;=$AH$20,"CUMPLE","RECHAZADO"),"")</f>
        <v/>
      </c>
      <c r="AJ612" s="209"/>
      <c r="AK612" s="211"/>
      <c r="AL612" s="184">
        <f>ROUND(AK612*$DR$10,0)</f>
        <v>0</v>
      </c>
      <c r="AM612" s="1045"/>
      <c r="AN612" s="185" t="str">
        <f>IF(AK612&lt;&gt;"",IF(AL612/$DR$10&lt;=$AM$20,"CUMPLE","RECHAZADO"),"")</f>
        <v/>
      </c>
      <c r="AO612" s="209"/>
      <c r="AP612" s="211"/>
      <c r="AQ612" s="184">
        <f>ROUND(AP612*$DS$10,0)</f>
        <v>0</v>
      </c>
      <c r="AR612" s="1045"/>
      <c r="AS612" s="185" t="str">
        <f>IF(AP612&lt;&gt;"",IF(AQ612/$DR$10&lt;=$AR$20,"CUMPLE","RECHAZADO"),"")</f>
        <v/>
      </c>
      <c r="AT612" s="213"/>
      <c r="AU612" s="188">
        <f t="shared" si="3524"/>
        <v>0</v>
      </c>
      <c r="AV612" s="170"/>
      <c r="AW612" s="189">
        <f t="shared" si="3525"/>
        <v>0</v>
      </c>
      <c r="AX612" s="189">
        <f t="shared" si="3526"/>
        <v>0</v>
      </c>
      <c r="AY612" s="189" t="str">
        <f t="shared" si="3570"/>
        <v xml:space="preserve"> </v>
      </c>
      <c r="AZ612" s="155"/>
      <c r="BA612" s="211"/>
      <c r="BB612" s="184">
        <f>ROUND(BA612*$DQ$10,0)</f>
        <v>0</v>
      </c>
      <c r="BC612" s="191">
        <f t="shared" ref="BC612" si="3575">$BC$10</f>
        <v>220195976</v>
      </c>
      <c r="BD612" s="192" t="str">
        <f t="shared" si="3212"/>
        <v/>
      </c>
      <c r="BE612" s="209"/>
      <c r="BF612" s="211"/>
      <c r="BG612" s="184">
        <f>ROUND(BF612*$DR$10,0)</f>
        <v>0</v>
      </c>
      <c r="BH612" s="184">
        <f t="shared" ref="BH612" si="3576">$BH$10</f>
        <v>1034415590</v>
      </c>
      <c r="BI612" s="192" t="str">
        <f t="shared" si="3531"/>
        <v/>
      </c>
      <c r="BJ612" s="209"/>
      <c r="BK612" s="211"/>
      <c r="BL612" s="184">
        <f>ROUND(BK612*$DS$10,0)</f>
        <v>0</v>
      </c>
      <c r="BM612" s="1045"/>
      <c r="BN612" s="185" t="str">
        <f>IF(BK612&lt;&gt;"",IF((BL612/$DR$10)/$DN$10&lt;=$BM$20,"CUMPLE","RECHAZADO"),"")</f>
        <v/>
      </c>
      <c r="BO612" s="214"/>
      <c r="BP612" s="188">
        <f t="shared" si="3533"/>
        <v>0</v>
      </c>
      <c r="BQ612" s="170"/>
      <c r="BR612" s="189">
        <f t="shared" si="3534"/>
        <v>0</v>
      </c>
      <c r="BS612" s="189">
        <f t="shared" si="3535"/>
        <v>0</v>
      </c>
      <c r="BT612" s="189" t="str">
        <f t="shared" si="3573"/>
        <v xml:space="preserve"> </v>
      </c>
      <c r="BU612" s="155"/>
      <c r="BV612" s="170"/>
      <c r="BW612" s="170"/>
      <c r="BX612" s="194">
        <f t="shared" si="3537"/>
        <v>0</v>
      </c>
      <c r="BY612" s="194" t="str">
        <f>IF(BV612&lt;&gt;"",IF(AND(BV612/$DN$10&lt;=$BY$15,BV612/$DN$10&gt;=$BY$16),"CUMPLE","RECHAZADO"),"")</f>
        <v/>
      </c>
      <c r="BZ612" s="194">
        <f t="shared" si="3538"/>
        <v>0</v>
      </c>
      <c r="CA612" s="194">
        <f t="shared" si="3539"/>
        <v>0</v>
      </c>
      <c r="CB612" s="155"/>
      <c r="CC612" s="170"/>
      <c r="CD612" s="170"/>
      <c r="CE612" s="194">
        <f t="shared" si="3540"/>
        <v>0</v>
      </c>
      <c r="CF612" s="194" t="str">
        <f>IF(CC612&lt;&gt;"",IF(AND(CC612/$DN$10&lt;=$CF$15,CC612/$DS$10&gt;=$CF$16),"CUMPLE","RECHAZADO"),"")</f>
        <v/>
      </c>
      <c r="CG612" s="194">
        <f t="shared" si="3541"/>
        <v>0</v>
      </c>
      <c r="CH612" s="194">
        <f t="shared" si="3542"/>
        <v>0</v>
      </c>
      <c r="CI612" s="215"/>
      <c r="CJ612" s="196" t="str">
        <f t="shared" si="3543"/>
        <v/>
      </c>
      <c r="CK612" s="197">
        <f t="shared" si="3544"/>
        <v>0</v>
      </c>
      <c r="CL612" s="198" t="str">
        <f t="shared" si="3545"/>
        <v/>
      </c>
      <c r="CM612" s="155"/>
      <c r="CN612" s="199" t="str">
        <f t="shared" si="3546"/>
        <v/>
      </c>
      <c r="CO612" s="200">
        <f t="shared" si="3547"/>
        <v>0</v>
      </c>
      <c r="CP612" s="201" t="str">
        <f t="shared" si="3548"/>
        <v/>
      </c>
      <c r="CQ612" s="156"/>
      <c r="CR612" s="202">
        <f t="shared" si="3549"/>
        <v>0</v>
      </c>
      <c r="CS612" s="194">
        <f>(W612*$DP$10)+X612+(AF612*$DQ$10)+(AK612*$DR$10)+(AP612*$DS$10)+AV612+(BA612*$DQ$10)+(BF612*$DR$10)+(BK612*$DS$10)+BQ612+BV612+BW612+CC612+CD612</f>
        <v>0</v>
      </c>
      <c r="CT612" s="201">
        <f t="shared" si="3550"/>
        <v>0</v>
      </c>
      <c r="CU612" s="203"/>
      <c r="CV612" s="201" t="str">
        <f t="shared" si="3551"/>
        <v/>
      </c>
      <c r="DB612" s="204" t="str">
        <f t="shared" si="3552"/>
        <v/>
      </c>
      <c r="DC612" s="36"/>
    </row>
    <row r="613" spans="1:107" hidden="1" x14ac:dyDescent="0.25">
      <c r="A613" s="1046"/>
      <c r="B613" s="870">
        <v>9</v>
      </c>
      <c r="C613" s="1043"/>
      <c r="D613" s="220"/>
      <c r="E613" s="156"/>
      <c r="F613" s="207"/>
      <c r="G613" s="169" t="str">
        <f t="shared" ref="G613" si="3577">IF(F613&lt;&gt;"",IF(F613=$DV$11,"CUMPLE","RECHAZADO"),"")</f>
        <v/>
      </c>
      <c r="H613" s="170"/>
      <c r="I613" s="216"/>
      <c r="J613" s="208"/>
      <c r="K613" s="173">
        <f t="shared" si="3509"/>
        <v>0</v>
      </c>
      <c r="L613" s="174" t="e">
        <f t="shared" si="3510"/>
        <v>#DIV/0!</v>
      </c>
      <c r="M613" s="175" t="e">
        <f t="shared" si="3511"/>
        <v>#DIV/0!</v>
      </c>
      <c r="N613" s="176" t="e">
        <f t="shared" si="3512"/>
        <v>#DIV/0!</v>
      </c>
      <c r="O613" s="177" t="e">
        <f t="shared" si="3513"/>
        <v>#DIV/0!</v>
      </c>
      <c r="P613" s="178" t="str">
        <f>IF(H613&lt;&gt;"",IF(J613=K613,IF(H613="SI",IF(AND(I613&lt;=$DF$11,I613&gt;=($DF$11*0.9)),"CUMPLE","NO CUMPLE"),IF(I613=$DF$11,"CUMPLE","NO CUMPLE")),"NO CUMPLE"),"")</f>
        <v/>
      </c>
      <c r="Q613" s="179">
        <f t="shared" si="3514"/>
        <v>0</v>
      </c>
      <c r="R613" s="180" t="str">
        <f t="shared" si="3554"/>
        <v/>
      </c>
      <c r="S613" s="180" t="str">
        <f t="shared" si="3516"/>
        <v/>
      </c>
      <c r="T613" s="209"/>
      <c r="U613" s="210"/>
      <c r="V613" s="155"/>
      <c r="W613" s="211"/>
      <c r="X613" s="212"/>
      <c r="Y613" s="184">
        <f>ROUND(W613*$DP$11,0)</f>
        <v>0</v>
      </c>
      <c r="Z613" s="184">
        <f t="shared" si="3517"/>
        <v>0</v>
      </c>
      <c r="AA613" s="1045"/>
      <c r="AB613" s="185" t="str">
        <f>IF(W613&lt;&gt;"",IF((Y613/$DP$11)/$DN$11&lt;=$AA$20,"CUMPLE","RECHAZADO"),"")</f>
        <v/>
      </c>
      <c r="AC613" s="186">
        <f t="shared" si="3519"/>
        <v>0</v>
      </c>
      <c r="AD613" s="186">
        <f t="shared" si="3520"/>
        <v>0</v>
      </c>
      <c r="AE613" s="209"/>
      <c r="AF613" s="211"/>
      <c r="AG613" s="184">
        <f>ROUND(AF613*$DQ$11,0)</f>
        <v>0</v>
      </c>
      <c r="AH613" s="1045"/>
      <c r="AI613" s="185" t="str">
        <f>IF(AF613&lt;&gt;"",IF(AG613/$DQ$11&lt;=$AH$20,"CUMPLE","RECHAZADO"),"")</f>
        <v/>
      </c>
      <c r="AJ613" s="209"/>
      <c r="AK613" s="211"/>
      <c r="AL613" s="184">
        <f>ROUND(AK613*$DR$11,0)</f>
        <v>0</v>
      </c>
      <c r="AM613" s="1045"/>
      <c r="AN613" s="185" t="str">
        <f>IF(AK613&lt;&gt;"",IF(AL613/$DR$11&lt;=$AM$20,"CUMPLE","RECHAZADO"),"")</f>
        <v/>
      </c>
      <c r="AO613" s="209"/>
      <c r="AP613" s="211"/>
      <c r="AQ613" s="184">
        <f>ROUND(AP613*$DS$11,0)</f>
        <v>0</v>
      </c>
      <c r="AR613" s="1045"/>
      <c r="AS613" s="185" t="str">
        <f>IF(AP613&lt;&gt;"",IF(AQ613/$DR$11&lt;=$AR$20,"CUMPLE","RECHAZADO"),"")</f>
        <v/>
      </c>
      <c r="AT613" s="213"/>
      <c r="AU613" s="188">
        <f t="shared" si="3524"/>
        <v>0</v>
      </c>
      <c r="AV613" s="170"/>
      <c r="AW613" s="189">
        <f t="shared" si="3525"/>
        <v>0</v>
      </c>
      <c r="AX613" s="189">
        <f t="shared" si="3526"/>
        <v>0</v>
      </c>
      <c r="AY613" s="189" t="str">
        <f t="shared" si="3570"/>
        <v xml:space="preserve"> </v>
      </c>
      <c r="AZ613" s="155"/>
      <c r="BA613" s="211"/>
      <c r="BB613" s="184">
        <f>ROUND(BA613*$DQ$11,0)</f>
        <v>0</v>
      </c>
      <c r="BC613" s="191">
        <f t="shared" ref="BC613" si="3578">$BC$11</f>
        <v>334384100</v>
      </c>
      <c r="BD613" s="192" t="str">
        <f t="shared" si="3212"/>
        <v/>
      </c>
      <c r="BE613" s="209"/>
      <c r="BF613" s="211"/>
      <c r="BG613" s="184">
        <f>ROUND(BF613*$DR$11,0)</f>
        <v>0</v>
      </c>
      <c r="BH613" s="184">
        <f t="shared" ref="BH613" si="3579">$BH$11</f>
        <v>1162419824</v>
      </c>
      <c r="BI613" s="192" t="str">
        <f t="shared" si="3531"/>
        <v/>
      </c>
      <c r="BJ613" s="209"/>
      <c r="BK613" s="211"/>
      <c r="BL613" s="184">
        <f>ROUND(BK613*$DS$11,0)</f>
        <v>0</v>
      </c>
      <c r="BM613" s="1045"/>
      <c r="BN613" s="185" t="str">
        <f>IF(BK613&lt;&gt;"",IF((BL613/$DR$11)/$DN$11&lt;=$BM$20,"CUMPLE","RECHAZADO"),"")</f>
        <v/>
      </c>
      <c r="BO613" s="214"/>
      <c r="BP613" s="188">
        <f t="shared" si="3533"/>
        <v>0</v>
      </c>
      <c r="BQ613" s="170"/>
      <c r="BR613" s="189">
        <f t="shared" si="3534"/>
        <v>0</v>
      </c>
      <c r="BS613" s="189">
        <f t="shared" si="3535"/>
        <v>0</v>
      </c>
      <c r="BT613" s="189" t="str">
        <f t="shared" si="3573"/>
        <v xml:space="preserve"> </v>
      </c>
      <c r="BU613" s="155"/>
      <c r="BV613" s="170"/>
      <c r="BW613" s="170"/>
      <c r="BX613" s="194">
        <f t="shared" si="3537"/>
        <v>0</v>
      </c>
      <c r="BY613" s="194" t="str">
        <f>IF(BV613&lt;&gt;"",IF(AND(BV613/$DN$11&lt;=$BY$15,BV613/$DN$11&gt;=$BY$16),"CUMPLE","RECHAZADO"),"")</f>
        <v/>
      </c>
      <c r="BZ613" s="194">
        <f t="shared" si="3538"/>
        <v>0</v>
      </c>
      <c r="CA613" s="194">
        <f t="shared" si="3539"/>
        <v>0</v>
      </c>
      <c r="CB613" s="155"/>
      <c r="CC613" s="170"/>
      <c r="CD613" s="170"/>
      <c r="CE613" s="194">
        <f t="shared" si="3540"/>
        <v>0</v>
      </c>
      <c r="CF613" s="194" t="str">
        <f>IF(CC613&lt;&gt;"",IF(AND(CC613/$DN$11&lt;=$CF$15,CC613/$DS$11&gt;=$CF$16),"CUMPLE","RECHAZADO"),"")</f>
        <v/>
      </c>
      <c r="CG613" s="194">
        <f t="shared" si="3541"/>
        <v>0</v>
      </c>
      <c r="CH613" s="194">
        <f t="shared" si="3542"/>
        <v>0</v>
      </c>
      <c r="CI613" s="215"/>
      <c r="CJ613" s="196" t="str">
        <f t="shared" si="3543"/>
        <v/>
      </c>
      <c r="CK613" s="197">
        <f t="shared" si="3544"/>
        <v>0</v>
      </c>
      <c r="CL613" s="198" t="str">
        <f t="shared" si="3545"/>
        <v/>
      </c>
      <c r="CM613" s="155"/>
      <c r="CN613" s="199" t="str">
        <f t="shared" si="3546"/>
        <v/>
      </c>
      <c r="CO613" s="200">
        <f t="shared" si="3547"/>
        <v>0</v>
      </c>
      <c r="CP613" s="201" t="str">
        <f t="shared" si="3548"/>
        <v/>
      </c>
      <c r="CQ613" s="156"/>
      <c r="CR613" s="202">
        <f t="shared" si="3549"/>
        <v>0</v>
      </c>
      <c r="CS613" s="194">
        <f>(W613*$DP$11)+X613+(AF613*$DQ$11)+(AK613*$DR$11)+(AP613*$DS$11)+AV613+(BA613*$DQ$11)+(BF613*$DR$11)+(BK613*$DS$11)+BQ613+BV613+BW613+CC613+CD613</f>
        <v>0</v>
      </c>
      <c r="CT613" s="201">
        <f t="shared" si="3550"/>
        <v>0</v>
      </c>
      <c r="CU613" s="203"/>
      <c r="CV613" s="201" t="str">
        <f t="shared" si="3551"/>
        <v/>
      </c>
      <c r="DB613" s="204" t="str">
        <f t="shared" si="3552"/>
        <v/>
      </c>
      <c r="DC613" s="206"/>
    </row>
    <row r="614" spans="1:107" hidden="1" x14ac:dyDescent="0.25">
      <c r="A614" s="1046"/>
      <c r="B614" s="870">
        <v>10</v>
      </c>
      <c r="C614" s="1043"/>
      <c r="D614" s="220"/>
      <c r="E614" s="156"/>
      <c r="F614" s="207"/>
      <c r="G614" s="169" t="str">
        <f t="shared" ref="G614" si="3580">IF(F614&lt;&gt;"",IF(F614=$DV$12,"CUMPLE","RECHAZADO"),"")</f>
        <v/>
      </c>
      <c r="H614" s="170"/>
      <c r="I614" s="216"/>
      <c r="J614" s="208"/>
      <c r="K614" s="173">
        <f t="shared" si="3509"/>
        <v>0</v>
      </c>
      <c r="L614" s="174" t="e">
        <f t="shared" si="3510"/>
        <v>#DIV/0!</v>
      </c>
      <c r="M614" s="175" t="e">
        <f t="shared" si="3511"/>
        <v>#DIV/0!</v>
      </c>
      <c r="N614" s="176" t="e">
        <f t="shared" si="3512"/>
        <v>#DIV/0!</v>
      </c>
      <c r="O614" s="177" t="e">
        <f t="shared" si="3513"/>
        <v>#DIV/0!</v>
      </c>
      <c r="P614" s="178" t="str">
        <f>IF(H614&lt;&gt;"",IF(J614=K614,IF(H614="SI",IF(AND(I614&lt;=$DF$12,I614&gt;=($DF$12*0.9)),"CUMPLE","NO CUMPLE"),IF(I614=$DF$12,"CUMPLE","NO CUMPLE")),"NO CUMPLE"),"")</f>
        <v/>
      </c>
      <c r="Q614" s="179">
        <f t="shared" si="3514"/>
        <v>0</v>
      </c>
      <c r="R614" s="180" t="str">
        <f t="shared" si="3554"/>
        <v/>
      </c>
      <c r="S614" s="180" t="str">
        <f t="shared" si="3516"/>
        <v/>
      </c>
      <c r="T614" s="209"/>
      <c r="U614" s="210"/>
      <c r="V614" s="155"/>
      <c r="W614" s="211"/>
      <c r="X614" s="212"/>
      <c r="Y614" s="184">
        <f>ROUND(W614*$DP$12,0)</f>
        <v>0</v>
      </c>
      <c r="Z614" s="184">
        <f t="shared" si="3517"/>
        <v>0</v>
      </c>
      <c r="AA614" s="1045"/>
      <c r="AB614" s="185" t="str">
        <f>IF(W614&lt;&gt;"",IF((Y614/$DP$12)/$DN$12&lt;=$AA$20,"CUMPLE","RECHAZADO"),"")</f>
        <v/>
      </c>
      <c r="AC614" s="186">
        <f t="shared" si="3519"/>
        <v>0</v>
      </c>
      <c r="AD614" s="186">
        <f t="shared" si="3520"/>
        <v>0</v>
      </c>
      <c r="AE614" s="209"/>
      <c r="AF614" s="211"/>
      <c r="AG614" s="184">
        <f>ROUND(AF614*$DQ$12,0)</f>
        <v>0</v>
      </c>
      <c r="AH614" s="1045"/>
      <c r="AI614" s="185" t="str">
        <f>IF(AF614&lt;&gt;"",IF(AG614/$DQ$12&lt;=$AH$20,"CUMPLE","RECHAZADO"),"")</f>
        <v/>
      </c>
      <c r="AJ614" s="209"/>
      <c r="AK614" s="211"/>
      <c r="AL614" s="184">
        <f>ROUND(AK614*$DR$12,0)</f>
        <v>0</v>
      </c>
      <c r="AM614" s="1045"/>
      <c r="AN614" s="185" t="str">
        <f>IF(AK614&lt;&gt;"",IF(AL614/$DR$12&lt;=$AM$20,"CUMPLE","RECHAZADO"),"")</f>
        <v/>
      </c>
      <c r="AO614" s="209"/>
      <c r="AP614" s="211"/>
      <c r="AQ614" s="184">
        <f>ROUND(AP614*$DS$12,0)</f>
        <v>0</v>
      </c>
      <c r="AR614" s="1045"/>
      <c r="AS614" s="185" t="str">
        <f>IF(AP614&lt;&gt;"",IF(AQ614/$DR$12&lt;=$AR$20,"CUMPLE","RECHAZADO"),"")</f>
        <v/>
      </c>
      <c r="AT614" s="213"/>
      <c r="AU614" s="188">
        <f t="shared" si="3524"/>
        <v>0</v>
      </c>
      <c r="AV614" s="170"/>
      <c r="AW614" s="189">
        <f t="shared" si="3525"/>
        <v>0</v>
      </c>
      <c r="AX614" s="189">
        <f t="shared" si="3526"/>
        <v>0</v>
      </c>
      <c r="AY614" s="189" t="str">
        <f t="shared" si="3570"/>
        <v xml:space="preserve"> </v>
      </c>
      <c r="AZ614" s="155"/>
      <c r="BA614" s="211"/>
      <c r="BB614" s="184">
        <f>ROUND(BA614*$DQ$12,0)</f>
        <v>0</v>
      </c>
      <c r="BC614" s="191">
        <f t="shared" ref="BC614" si="3581">$BC$12</f>
        <v>263816970</v>
      </c>
      <c r="BD614" s="192" t="str">
        <f t="shared" si="3212"/>
        <v/>
      </c>
      <c r="BE614" s="209"/>
      <c r="BF614" s="211"/>
      <c r="BG614" s="184">
        <f>ROUND(BF614*$DR$12,0)</f>
        <v>0</v>
      </c>
      <c r="BH614" s="184">
        <f t="shared" ref="BH614" si="3582">$BH$12</f>
        <v>1338480855</v>
      </c>
      <c r="BI614" s="192" t="str">
        <f t="shared" si="3531"/>
        <v/>
      </c>
      <c r="BJ614" s="209"/>
      <c r="BK614" s="211"/>
      <c r="BL614" s="184">
        <f>ROUND(BK614*$DS$12,0)</f>
        <v>0</v>
      </c>
      <c r="BM614" s="1045"/>
      <c r="BN614" s="185" t="str">
        <f>IF(BK614&lt;&gt;"",IF((BL614/$DR$12)/$DN$12&lt;=$BM$20,"CUMPLE","RECHAZADO"),"")</f>
        <v/>
      </c>
      <c r="BO614" s="214"/>
      <c r="BP614" s="188">
        <f t="shared" si="3533"/>
        <v>0</v>
      </c>
      <c r="BQ614" s="170"/>
      <c r="BR614" s="189">
        <f t="shared" si="3534"/>
        <v>0</v>
      </c>
      <c r="BS614" s="189">
        <f t="shared" si="3535"/>
        <v>0</v>
      </c>
      <c r="BT614" s="189" t="str">
        <f t="shared" si="3573"/>
        <v xml:space="preserve"> </v>
      </c>
      <c r="BU614" s="155"/>
      <c r="BV614" s="170"/>
      <c r="BW614" s="170"/>
      <c r="BX614" s="194">
        <f t="shared" si="3537"/>
        <v>0</v>
      </c>
      <c r="BY614" s="194" t="str">
        <f>IF(BV614&lt;&gt;"",IF(AND(BV614/$DN$12&lt;=$BY$15,BV614/$DN$12&gt;=$BY$16),"CUMPLE","RECHAZADO"),"")</f>
        <v/>
      </c>
      <c r="BZ614" s="194">
        <f t="shared" si="3538"/>
        <v>0</v>
      </c>
      <c r="CA614" s="194">
        <f t="shared" si="3539"/>
        <v>0</v>
      </c>
      <c r="CB614" s="155"/>
      <c r="CC614" s="170"/>
      <c r="CD614" s="170"/>
      <c r="CE614" s="194">
        <f t="shared" si="3540"/>
        <v>0</v>
      </c>
      <c r="CF614" s="194" t="str">
        <f>IF(CC614&lt;&gt;"",IF(AND(CC614/$DN$12&lt;=$CF$15,CC614/$DS$12&gt;=$CF$16),"CUMPLE","RECHAZADO"),"")</f>
        <v/>
      </c>
      <c r="CG614" s="194">
        <f t="shared" si="3541"/>
        <v>0</v>
      </c>
      <c r="CH614" s="194">
        <f t="shared" si="3542"/>
        <v>0</v>
      </c>
      <c r="CI614" s="215"/>
      <c r="CJ614" s="196" t="str">
        <f t="shared" si="3543"/>
        <v/>
      </c>
      <c r="CK614" s="197">
        <f t="shared" si="3544"/>
        <v>0</v>
      </c>
      <c r="CL614" s="198" t="str">
        <f t="shared" si="3545"/>
        <v/>
      </c>
      <c r="CM614" s="155"/>
      <c r="CN614" s="199" t="str">
        <f t="shared" si="3546"/>
        <v/>
      </c>
      <c r="CO614" s="200">
        <f t="shared" si="3547"/>
        <v>0</v>
      </c>
      <c r="CP614" s="201" t="str">
        <f t="shared" si="3548"/>
        <v/>
      </c>
      <c r="CQ614" s="156"/>
      <c r="CR614" s="202">
        <f t="shared" si="3549"/>
        <v>0</v>
      </c>
      <c r="CS614" s="194">
        <f>(W614*$DP$12)+X614+(AF614*$DQ$12)+(AK614*$DR$12)+(AP614*$DS$12)+AV614+(BA614*$DQ$12)+(BF614*$DR$12)+(BK614*$DS$12)+BQ614+BV614+BW614+CC614+CD614</f>
        <v>0</v>
      </c>
      <c r="CT614" s="201">
        <f t="shared" si="3550"/>
        <v>0</v>
      </c>
      <c r="CU614" s="203"/>
      <c r="CV614" s="201" t="str">
        <f t="shared" si="3551"/>
        <v/>
      </c>
      <c r="DB614" s="204" t="str">
        <f t="shared" si="3552"/>
        <v/>
      </c>
      <c r="DC614" s="36"/>
    </row>
    <row r="615" spans="1:107" hidden="1" x14ac:dyDescent="0.25">
      <c r="A615" s="1042"/>
      <c r="B615" s="750">
        <v>11</v>
      </c>
      <c r="C615" s="1043"/>
      <c r="D615" s="220"/>
      <c r="E615" s="156"/>
      <c r="F615" s="751"/>
      <c r="G615" s="752" t="str">
        <f t="shared" ref="G615" si="3583">IF(F615&lt;&gt;"",IF(F615=$DV$13,"CUMPLE","RECHAZADO"),"")</f>
        <v/>
      </c>
      <c r="H615" s="753"/>
      <c r="I615" s="754"/>
      <c r="J615" s="784"/>
      <c r="K615" s="756">
        <f t="shared" si="3509"/>
        <v>0</v>
      </c>
      <c r="L615" s="174" t="e">
        <f t="shared" si="3510"/>
        <v>#DIV/0!</v>
      </c>
      <c r="M615" s="175" t="e">
        <f t="shared" si="3511"/>
        <v>#DIV/0!</v>
      </c>
      <c r="N615" s="176" t="e">
        <f t="shared" si="3512"/>
        <v>#DIV/0!</v>
      </c>
      <c r="O615" s="177" t="e">
        <f t="shared" si="3513"/>
        <v>#DIV/0!</v>
      </c>
      <c r="P615" s="757" t="str">
        <f>IF(H615&lt;&gt;"",IF(J615=K615,IF(H615="SI",IF(AND(I615&lt;=$DF$13,I615&gt;=($DF$13*0.9)),"CUMPLE","NO CUMPLE"),IF(I615=$DF$13,"CUMPLE","NO CUMPLE")),"NO CUMPLE"),"")</f>
        <v/>
      </c>
      <c r="Q615" s="179">
        <f t="shared" si="3514"/>
        <v>0</v>
      </c>
      <c r="R615" s="758" t="str">
        <f t="shared" si="3554"/>
        <v/>
      </c>
      <c r="S615" s="758" t="str">
        <f t="shared" si="3516"/>
        <v/>
      </c>
      <c r="T615" s="759"/>
      <c r="U615" s="760"/>
      <c r="V615" s="155"/>
      <c r="W615" s="761"/>
      <c r="X615" s="762"/>
      <c r="Y615" s="763">
        <f>ROUND(W615*$DP$13,0)</f>
        <v>0</v>
      </c>
      <c r="Z615" s="763">
        <f t="shared" si="3517"/>
        <v>0</v>
      </c>
      <c r="AA615" s="1045"/>
      <c r="AB615" s="764" t="str">
        <f>IF(W615&lt;&gt;"",IF((Y615/$DP$13)/$DN$13&lt;=$AA$20,"CUMPLE","RECHAZADO"),"")</f>
        <v/>
      </c>
      <c r="AC615" s="765">
        <f t="shared" si="3519"/>
        <v>0</v>
      </c>
      <c r="AD615" s="765">
        <f t="shared" si="3520"/>
        <v>0</v>
      </c>
      <c r="AE615" s="759"/>
      <c r="AF615" s="761"/>
      <c r="AG615" s="763">
        <f>ROUND(AF615*$DQ$13,0)</f>
        <v>0</v>
      </c>
      <c r="AH615" s="1045"/>
      <c r="AI615" s="764" t="str">
        <f>IF(AF615&lt;&gt;"",IF(AG615/$DQ$13&lt;=$AH$20,"CUMPLE","RECHAZADO"),"")</f>
        <v/>
      </c>
      <c r="AJ615" s="759"/>
      <c r="AK615" s="761"/>
      <c r="AL615" s="763">
        <f>ROUND(AK615*$DR$13,0)</f>
        <v>0</v>
      </c>
      <c r="AM615" s="1045"/>
      <c r="AN615" s="764" t="str">
        <f>IF(AK615&lt;&gt;"",IF(AL615/$DR$13&lt;=$AM$20,"CUMPLE","RECHAZADO"),"")</f>
        <v/>
      </c>
      <c r="AO615" s="759"/>
      <c r="AP615" s="761"/>
      <c r="AQ615" s="763">
        <f>ROUND(AP615*$DS$13,0)</f>
        <v>0</v>
      </c>
      <c r="AR615" s="1045"/>
      <c r="AS615" s="764" t="str">
        <f>IF(AP615&lt;&gt;"",IF(AQ615/$DR$13&lt;=$AR$20,"CUMPLE","RECHAZADO"),"")</f>
        <v/>
      </c>
      <c r="AT615" s="766"/>
      <c r="AU615" s="767">
        <f t="shared" si="3524"/>
        <v>0</v>
      </c>
      <c r="AV615" s="753"/>
      <c r="AW615" s="768">
        <f t="shared" si="3525"/>
        <v>0</v>
      </c>
      <c r="AX615" s="768">
        <f t="shared" si="3526"/>
        <v>0</v>
      </c>
      <c r="AY615" s="768" t="str">
        <f t="shared" si="3570"/>
        <v xml:space="preserve"> </v>
      </c>
      <c r="AZ615" s="155"/>
      <c r="BA615" s="761"/>
      <c r="BB615" s="763">
        <f>ROUND(BA615*$DQ$13,0)</f>
        <v>0</v>
      </c>
      <c r="BC615" s="770">
        <f t="shared" ref="BC615" si="3584">$BC$13</f>
        <v>385647118</v>
      </c>
      <c r="BD615" s="164" t="str">
        <f t="shared" si="3212"/>
        <v/>
      </c>
      <c r="BE615" s="759"/>
      <c r="BF615" s="761"/>
      <c r="BG615" s="763">
        <f>ROUND(BF615*$DR$13,0)</f>
        <v>0</v>
      </c>
      <c r="BH615" s="763">
        <f t="shared" ref="BH615" si="3585">$BH$13</f>
        <v>1512338976</v>
      </c>
      <c r="BI615" s="164" t="str">
        <f t="shared" si="3531"/>
        <v/>
      </c>
      <c r="BJ615" s="759"/>
      <c r="BK615" s="761"/>
      <c r="BL615" s="763">
        <f>ROUND(BK615*$DS$13,0)</f>
        <v>0</v>
      </c>
      <c r="BM615" s="1045"/>
      <c r="BN615" s="764" t="str">
        <f>IF(BK615&lt;&gt;"",IF((BL615/$DR$13)/$DN$13&lt;=$BM$20,"CUMPLE","RECHAZADO"),"")</f>
        <v/>
      </c>
      <c r="BO615" s="771"/>
      <c r="BP615" s="767">
        <f t="shared" si="3533"/>
        <v>0</v>
      </c>
      <c r="BQ615" s="753"/>
      <c r="BR615" s="768">
        <f t="shared" si="3534"/>
        <v>0</v>
      </c>
      <c r="BS615" s="768">
        <f t="shared" si="3535"/>
        <v>0</v>
      </c>
      <c r="BT615" s="768" t="str">
        <f t="shared" si="3573"/>
        <v xml:space="preserve"> </v>
      </c>
      <c r="BU615" s="155"/>
      <c r="BV615" s="753"/>
      <c r="BW615" s="753"/>
      <c r="BX615" s="772">
        <f t="shared" si="3537"/>
        <v>0</v>
      </c>
      <c r="BY615" s="772" t="str">
        <f>IF(BV615&lt;&gt;"",IF(AND(BV615/$DN$13&lt;=$BY$15,BV615/$DN$13&gt;=$BY$16),"CUMPLE","RECHAZADO"),"")</f>
        <v/>
      </c>
      <c r="BZ615" s="772">
        <f t="shared" si="3538"/>
        <v>0</v>
      </c>
      <c r="CA615" s="772">
        <f t="shared" si="3539"/>
        <v>0</v>
      </c>
      <c r="CB615" s="155"/>
      <c r="CC615" s="753"/>
      <c r="CD615" s="753"/>
      <c r="CE615" s="772">
        <f t="shared" si="3540"/>
        <v>0</v>
      </c>
      <c r="CF615" s="772" t="str">
        <f>IF(CC615&lt;&gt;"",IF(AND(CC615/$DN$13&lt;=$CF$15,CC615/$DS$13&gt;=$CF$16),"CUMPLE","RECHAZADO"),"")</f>
        <v/>
      </c>
      <c r="CG615" s="772">
        <f t="shared" si="3541"/>
        <v>0</v>
      </c>
      <c r="CH615" s="772">
        <f t="shared" si="3542"/>
        <v>0</v>
      </c>
      <c r="CI615" s="773"/>
      <c r="CJ615" s="774" t="str">
        <f t="shared" si="3543"/>
        <v/>
      </c>
      <c r="CK615" s="775">
        <f t="shared" si="3544"/>
        <v>0</v>
      </c>
      <c r="CL615" s="776" t="str">
        <f t="shared" si="3545"/>
        <v/>
      </c>
      <c r="CM615" s="155"/>
      <c r="CN615" s="777" t="str">
        <f t="shared" si="3546"/>
        <v/>
      </c>
      <c r="CO615" s="778">
        <f t="shared" si="3547"/>
        <v>0</v>
      </c>
      <c r="CP615" s="779" t="str">
        <f t="shared" si="3548"/>
        <v/>
      </c>
      <c r="CQ615" s="156"/>
      <c r="CR615" s="780">
        <f t="shared" si="3549"/>
        <v>0</v>
      </c>
      <c r="CS615" s="772">
        <f>(W615*$DP$13)+X615+(AF615*$DQ$13)+(AK615*$DR$13)+(AP615*$DS$13)+AV615+(BA615*$DQ$13)+(BF615*$DR$13)+(BK615*$DS$13)+BQ615+BV615+BW615+CC615+CD615</f>
        <v>0</v>
      </c>
      <c r="CT615" s="779">
        <f t="shared" si="3550"/>
        <v>0</v>
      </c>
      <c r="CU615" s="781"/>
      <c r="CV615" s="779" t="str">
        <f t="shared" si="3551"/>
        <v/>
      </c>
      <c r="DB615" s="782" t="str">
        <f t="shared" si="3552"/>
        <v/>
      </c>
      <c r="DC615" s="783"/>
    </row>
    <row r="616" spans="1:107" ht="17.25" thickBot="1" x14ac:dyDescent="0.3">
      <c r="A616" s="1039"/>
      <c r="B616" s="870">
        <v>12</v>
      </c>
      <c r="C616" s="1039"/>
      <c r="D616" s="726"/>
      <c r="E616" s="871"/>
      <c r="F616" s="872">
        <v>8654253262</v>
      </c>
      <c r="G616" s="873" t="str">
        <f>IF(F616&lt;&gt;"",IF(F616=$DV$14,"CUMPLE","AJUSTE DE PRESUPUESTO"),"")</f>
        <v>CUMPLE</v>
      </c>
      <c r="H616" s="874" t="s">
        <v>1538</v>
      </c>
      <c r="I616" s="880">
        <v>6682732205</v>
      </c>
      <c r="J616" s="208">
        <v>126971912</v>
      </c>
      <c r="K616" s="173">
        <f t="shared" si="3509"/>
        <v>126971912</v>
      </c>
      <c r="L616" s="724" t="e">
        <f t="shared" si="3510"/>
        <v>#DIV/0!</v>
      </c>
      <c r="M616" s="175" t="e">
        <f t="shared" si="3511"/>
        <v>#DIV/0!</v>
      </c>
      <c r="N616" s="176" t="e">
        <f t="shared" si="3512"/>
        <v>#DIV/0!</v>
      </c>
      <c r="O616" s="177" t="e">
        <f t="shared" si="3513"/>
        <v>#DIV/0!</v>
      </c>
      <c r="P616" s="178" t="str">
        <f>IF(H616&lt;&gt;"",IF(J616=K616,IF(H616="SI",IF(AND(I616&lt;=$DF$14,I616&gt;=($DF$14*0.9)),"CUMPLE","NO CUMPLE"),IF(I616=$DF$14,"CUMPLE","NO CUMPLE")),"NO CUMPLE"),"")</f>
        <v>CUMPLE</v>
      </c>
      <c r="Q616" s="725">
        <f t="shared" si="3514"/>
        <v>0</v>
      </c>
      <c r="R616" s="180">
        <f t="shared" si="3554"/>
        <v>6809704117</v>
      </c>
      <c r="S616" s="180">
        <f t="shared" si="3516"/>
        <v>6682732205</v>
      </c>
      <c r="T616" s="209"/>
      <c r="U616" s="209"/>
      <c r="V616" s="871"/>
      <c r="W616" s="874">
        <v>1587203.02</v>
      </c>
      <c r="X616" s="876">
        <v>663451.05000000005</v>
      </c>
      <c r="Y616" s="184">
        <f>ROUND(W616*$DP$14,0)</f>
        <v>34918466</v>
      </c>
      <c r="Z616" s="184">
        <f t="shared" si="3517"/>
        <v>663451</v>
      </c>
      <c r="AA616" s="1044"/>
      <c r="AB616" s="185" t="str">
        <f>IF(W616&lt;&gt;"",IF((Y616/$DP$14)/$DN$14&lt;=$AA$20,"CUMPLE","RECHAZADO"),"")</f>
        <v>CUMPLE</v>
      </c>
      <c r="AC616" s="186">
        <f t="shared" si="3519"/>
        <v>35581917</v>
      </c>
      <c r="AD616" s="186">
        <f t="shared" si="3520"/>
        <v>34918466</v>
      </c>
      <c r="AE616" s="209"/>
      <c r="AF616" s="874">
        <v>238895.9</v>
      </c>
      <c r="AG616" s="184">
        <f>ROUND(AF616*$DQ$14,0)</f>
        <v>955584</v>
      </c>
      <c r="AH616" s="1044"/>
      <c r="AI616" s="185" t="str">
        <f>IF(AF616&lt;&gt;"",IF(AG616/$DQ$14&lt;=$AH$20,"CUMPLE","RECHAZADO"),"")</f>
        <v>CUMPLE</v>
      </c>
      <c r="AJ616" s="209"/>
      <c r="AK616" s="874">
        <v>190674.05</v>
      </c>
      <c r="AL616" s="184">
        <f>ROUND(AK616*$DR$14,0)</f>
        <v>4194829</v>
      </c>
      <c r="AM616" s="1044"/>
      <c r="AN616" s="185" t="str">
        <f>IF(AK616&lt;&gt;"",IF(AL616/$DR$14&lt;=$AM$20,"CUMPLE","RECHAZADO"),"")</f>
        <v>CUMPLE</v>
      </c>
      <c r="AO616" s="209"/>
      <c r="AP616" s="874">
        <v>250137.81</v>
      </c>
      <c r="AQ616" s="184">
        <f>ROUND(AP616*$DS$14,0)</f>
        <v>500276</v>
      </c>
      <c r="AR616" s="1044"/>
      <c r="AS616" s="185" t="str">
        <f>IF(AP616&lt;&gt;"",IF(AQ616/$DR$14&lt;=$AR$20,"CUMPLE","RECHAZADO"),"")</f>
        <v>CUMPLE</v>
      </c>
      <c r="AT616" s="185"/>
      <c r="AU616" s="194">
        <f t="shared" si="3524"/>
        <v>5650689</v>
      </c>
      <c r="AV616" s="874">
        <v>1073630.1000000001</v>
      </c>
      <c r="AW616" s="877">
        <f t="shared" si="3525"/>
        <v>1073631</v>
      </c>
      <c r="AX616" s="877">
        <f t="shared" si="3526"/>
        <v>6724320</v>
      </c>
      <c r="AY616" s="877" t="str">
        <f>IF(AV616&lt;&gt;"",IF(AI616="CUMPLE",IF(AN616="CUMPLE",IF(AS616="CUMPLE","CUMPLE","NO CUMPLE"),"NO CUMPLE"),"NO CUMPLE"),"")</f>
        <v>CUMPLE</v>
      </c>
      <c r="AZ616" s="871"/>
      <c r="BA616" s="874">
        <v>33185469.5</v>
      </c>
      <c r="BB616" s="184">
        <f>ROUND(BA616*$DQ$14,0)</f>
        <v>132741878</v>
      </c>
      <c r="BC616" s="184">
        <f t="shared" ref="BC616" si="3586">$BC$14</f>
        <v>171994948</v>
      </c>
      <c r="BD616" s="185" t="str">
        <f t="shared" si="3212"/>
        <v>CUMPLE</v>
      </c>
      <c r="BE616" s="209"/>
      <c r="BF616" s="874">
        <v>31179104.260000002</v>
      </c>
      <c r="BG616" s="184">
        <f>ROUND(BF616*$DR$14,0)</f>
        <v>685940294</v>
      </c>
      <c r="BH616" s="184">
        <f t="shared" ref="BH616" si="3587">$BH$14</f>
        <v>888779540</v>
      </c>
      <c r="BI616" s="185" t="str">
        <f t="shared" si="3531"/>
        <v>CUMPLE</v>
      </c>
      <c r="BJ616" s="209"/>
      <c r="BK616" s="874">
        <v>57527766.439999998</v>
      </c>
      <c r="BL616" s="184">
        <f>ROUND(BK616*$DS$14,0)</f>
        <v>115055533</v>
      </c>
      <c r="BM616" s="1044"/>
      <c r="BN616" s="185" t="str">
        <f>IF(BK616&lt;&gt;"",IF((BL616/$DR$14)/$DN$14&lt;=$BM$20,"CUMPLE","RECHAZADO"),"")</f>
        <v>CUMPLE</v>
      </c>
      <c r="BO616" s="878"/>
      <c r="BP616" s="194">
        <f t="shared" si="3533"/>
        <v>933737705</v>
      </c>
      <c r="BQ616" s="874">
        <v>177410163.84999999</v>
      </c>
      <c r="BR616" s="877">
        <f t="shared" si="3534"/>
        <v>177410164</v>
      </c>
      <c r="BS616" s="877">
        <f t="shared" si="3535"/>
        <v>1111147869</v>
      </c>
      <c r="BT616" s="877" t="str">
        <f>IF(BQ616&lt;&gt;"",IF(BD616="CUMPLE",IF(BI616="CUMPLE",IF(BN616="CUMPLE","CUMPLE","NO CUMPLE"),"NO CUMPLE"),"NO CUMPLE"),"")</f>
        <v>CUMPLE</v>
      </c>
      <c r="BU616" s="871"/>
      <c r="BV616" s="874">
        <v>105415439.8</v>
      </c>
      <c r="BW616" s="874">
        <v>2369226.58</v>
      </c>
      <c r="BX616" s="194">
        <f t="shared" si="3537"/>
        <v>2002893</v>
      </c>
      <c r="BY616" s="194" t="str">
        <f>IF(BV616&lt;&gt;"",IF(AND(BV616/$DN$14&lt;=$BY$15,BV616/$DN$14&gt;=$BY$16),"CUMPLE","RECHAZADO"),"")</f>
        <v>CUMPLE</v>
      </c>
      <c r="BZ616" s="194">
        <f t="shared" si="3538"/>
        <v>105415439.8</v>
      </c>
      <c r="CA616" s="194">
        <f t="shared" si="3539"/>
        <v>107418332.8</v>
      </c>
      <c r="CB616" s="871"/>
      <c r="CC616" s="874">
        <v>140395078.03</v>
      </c>
      <c r="CD616" s="874">
        <v>2667506.34</v>
      </c>
      <c r="CE616" s="194">
        <f t="shared" si="3540"/>
        <v>2667506</v>
      </c>
      <c r="CF616" s="194" t="str">
        <f>IF(CC616&lt;&gt;"",IF(AND(CC616/$DN$14&lt;=$CF$15,CC616/$DN$14&gt;=$CF$16),"CUMPLE","RECHAZADO"),"")</f>
        <v>RECHAZADO</v>
      </c>
      <c r="CG616" s="194">
        <f t="shared" si="3541"/>
        <v>140395078.03</v>
      </c>
      <c r="CH616" s="194">
        <f t="shared" si="3542"/>
        <v>143062584.03</v>
      </c>
      <c r="CI616" s="194"/>
      <c r="CJ616" s="232">
        <f t="shared" si="3543"/>
        <v>6809704117</v>
      </c>
      <c r="CK616" s="197">
        <f t="shared" si="3544"/>
        <v>1403935022.8299999</v>
      </c>
      <c r="CL616" s="232">
        <f t="shared" si="3545"/>
        <v>8213639139.8299999</v>
      </c>
      <c r="CM616" s="871"/>
      <c r="CN616" s="200">
        <f t="shared" si="3546"/>
        <v>6682732205</v>
      </c>
      <c r="CO616" s="200">
        <f t="shared" si="3547"/>
        <v>1220117377.8299999</v>
      </c>
      <c r="CP616" s="200">
        <f t="shared" si="3548"/>
        <v>7902849582.8299999</v>
      </c>
      <c r="CQ616" s="871"/>
      <c r="CR616" s="194">
        <f t="shared" si="3549"/>
        <v>6809704117</v>
      </c>
      <c r="CS616" s="194">
        <f>(W616*$DP$14)+X616+(AF616*$DQ$14)+(AK616*$DR$14)+(AP616*$DS$14)+AV616+(BA616*$DQ$14)+(BF616*$DR$14)+(BK616*$DS$14)+BQ616+BV616+BW616+CC616+CD616</f>
        <v>1404301355.1099997</v>
      </c>
      <c r="CT616" s="200">
        <f t="shared" si="3550"/>
        <v>8214005472.1099997</v>
      </c>
      <c r="CU616" s="874">
        <v>8214005472.1099997</v>
      </c>
      <c r="CV616" s="200" t="str">
        <f t="shared" si="3551"/>
        <v>OK</v>
      </c>
      <c r="CW616" s="136"/>
      <c r="DB616" s="879" t="str">
        <f>IF(F616&lt;&gt;"",IF(G616="CUMPLE",IF(P616="CUMPLE",IF(AB616="CUMPLE",IF(AY616="CUMPLE",IF(BT616="CUMPLE",IF(BY616="CUMPLE",IF(CF616="CUMPLE","HABILITADO","RECHAZADO"),"RECHAZADO"),"RECHAZADO"),"RECHAZADO"),"RECHAZADO"),"RECHAZADO"),"RECHAZADO"),"")</f>
        <v>RECHAZADO</v>
      </c>
      <c r="DC616" s="487"/>
    </row>
    <row r="617" spans="1:107" ht="14.25" customHeight="1" thickTop="1" thickBot="1" x14ac:dyDescent="0.3">
      <c r="A617" s="105">
        <v>46</v>
      </c>
      <c r="B617" s="881"/>
      <c r="C617" s="881"/>
      <c r="D617" s="222"/>
      <c r="E617" s="881"/>
      <c r="F617" s="882"/>
      <c r="G617" s="881"/>
      <c r="H617" s="881"/>
      <c r="I617" s="881"/>
      <c r="J617" s="883"/>
      <c r="K617" s="881"/>
      <c r="L617" s="219"/>
      <c r="M617" s="218"/>
      <c r="N617" s="218"/>
      <c r="O617" s="218"/>
      <c r="P617" s="881"/>
      <c r="Q617" s="218"/>
      <c r="R617" s="881"/>
      <c r="S617" s="881"/>
      <c r="T617" s="881"/>
      <c r="U617" s="881"/>
      <c r="V617" s="881"/>
      <c r="W617" s="881"/>
      <c r="X617" s="881"/>
      <c r="Y617" s="881"/>
      <c r="Z617" s="881"/>
      <c r="AA617" s="881"/>
      <c r="AB617" s="881"/>
      <c r="AC617" s="881"/>
      <c r="AD617" s="881"/>
      <c r="AE617" s="881"/>
      <c r="AF617" s="881"/>
      <c r="AG617" s="881"/>
      <c r="AH617" s="881"/>
      <c r="AI617" s="881"/>
      <c r="AJ617" s="881"/>
      <c r="AK617" s="881"/>
      <c r="AL617" s="881"/>
      <c r="AM617" s="881"/>
      <c r="AN617" s="881"/>
      <c r="AO617" s="881"/>
      <c r="AP617" s="881"/>
      <c r="AQ617" s="881"/>
      <c r="AR617" s="881"/>
      <c r="AS617" s="881"/>
      <c r="AT617" s="881"/>
      <c r="AU617" s="881"/>
      <c r="AV617" s="881"/>
      <c r="AW617" s="881"/>
      <c r="AX617" s="881"/>
      <c r="AY617" s="881"/>
      <c r="AZ617" s="881"/>
      <c r="BA617" s="881"/>
      <c r="BB617" s="881"/>
      <c r="BC617" s="881"/>
      <c r="BD617" s="881"/>
      <c r="BE617" s="881"/>
      <c r="BF617" s="881"/>
      <c r="BG617" s="881"/>
      <c r="BH617" s="881"/>
      <c r="BI617" s="881"/>
      <c r="BJ617" s="881"/>
      <c r="BK617" s="881"/>
      <c r="BL617" s="881"/>
      <c r="BM617" s="881"/>
      <c r="BN617" s="881"/>
      <c r="BO617" s="881"/>
      <c r="BP617" s="881"/>
      <c r="BQ617" s="881"/>
      <c r="BR617" s="881"/>
      <c r="BS617" s="881"/>
      <c r="BT617" s="881"/>
      <c r="BU617" s="881"/>
      <c r="BV617" s="881"/>
      <c r="BW617" s="881"/>
      <c r="BX617" s="881"/>
      <c r="BY617" s="881"/>
      <c r="BZ617" s="881"/>
      <c r="CA617" s="881"/>
      <c r="CB617" s="881"/>
      <c r="CC617" s="881"/>
      <c r="CD617" s="881"/>
      <c r="CE617" s="881"/>
      <c r="CF617" s="881"/>
      <c r="CG617" s="881"/>
      <c r="CH617" s="881"/>
      <c r="CI617" s="881"/>
      <c r="CJ617" s="881"/>
      <c r="CK617" s="881"/>
      <c r="CL617" s="881"/>
      <c r="CM617" s="881"/>
      <c r="CN617" s="881"/>
      <c r="CO617" s="881"/>
      <c r="CP617" s="884" t="s">
        <v>2063</v>
      </c>
      <c r="CQ617" s="881"/>
      <c r="CR617" s="881"/>
      <c r="CS617" s="881"/>
      <c r="CT617" s="881"/>
      <c r="CU617" s="885"/>
      <c r="CV617" s="881"/>
      <c r="CW617" s="136"/>
      <c r="DB617" s="886"/>
      <c r="DC617" s="887"/>
    </row>
    <row r="618" spans="1:107" ht="15.75" customHeight="1" x14ac:dyDescent="0.25">
      <c r="A618" s="1039">
        <f t="shared" ref="A618" si="3588">A630</f>
        <v>47</v>
      </c>
      <c r="B618" s="870">
        <v>1</v>
      </c>
      <c r="C618" s="1039" t="str">
        <f>Proponentes!B600</f>
        <v>VIPERS LTDA.</v>
      </c>
      <c r="D618" s="726"/>
      <c r="E618" s="871"/>
      <c r="F618" s="872">
        <v>20036397801</v>
      </c>
      <c r="G618" s="873" t="str">
        <f t="shared" ref="G618" si="3589">IF(F618&lt;&gt;"",IF(F618=$DV$3,"CUMPLE","RECHAZADO"),"")</f>
        <v>CUMPLE</v>
      </c>
      <c r="H618" s="874" t="s">
        <v>1538</v>
      </c>
      <c r="I618" s="880">
        <v>17687702642</v>
      </c>
      <c r="J618" s="208">
        <v>336066350</v>
      </c>
      <c r="K618" s="173">
        <f t="shared" ref="K618:K629" si="3590">ROUND((I618*0.019),0)</f>
        <v>336066350</v>
      </c>
      <c r="L618" s="724" t="e">
        <f t="shared" ref="L618:L629" si="3591">1-I618/DF601</f>
        <v>#DIV/0!</v>
      </c>
      <c r="M618" s="175" t="e">
        <f t="shared" ref="M618:M629" si="3592">DF601/DN601</f>
        <v>#DIV/0!</v>
      </c>
      <c r="N618" s="176" t="e">
        <f t="shared" ref="N618:N629" si="3593">M618*0.019</f>
        <v>#DIV/0!</v>
      </c>
      <c r="O618" s="177" t="e">
        <f t="shared" ref="O618:O629" si="3594">(M618+N618)</f>
        <v>#DIV/0!</v>
      </c>
      <c r="P618" s="178" t="str">
        <f>IF(H618&lt;&gt;"",IF(J618=K618,IF(H618="SI",IF(AND(I618&lt;=$DF$3,I618&gt;=($DF$3*0.9)),"CUMPLE","NO CUMPLE"),IF(I618=$DF$3,"CUMPLE","NO CUMPLE")),"NO CUMPLE"),"")</f>
        <v>CUMPLE</v>
      </c>
      <c r="Q618" s="725">
        <f t="shared" ref="Q618:Q629" si="3595">DN601</f>
        <v>0</v>
      </c>
      <c r="R618" s="180">
        <f t="shared" ref="R618" si="3596">IF(F618&lt;&gt;"",IF(G618="CUMPLE",IF(P618="CUMPLE",(I618+J618),""),"RECHAZADO"),"")</f>
        <v>18023768992</v>
      </c>
      <c r="S618" s="180">
        <f t="shared" ref="S618:S629" si="3597">IF(F618&lt;&gt;"",IF(G618="CUMPLE",IF(P618="CUMPLE",I618,""),"RECHAZADO"),"")</f>
        <v>17687702642</v>
      </c>
      <c r="T618" s="209"/>
      <c r="U618" s="209"/>
      <c r="V618" s="871"/>
      <c r="W618" s="874">
        <v>1288843</v>
      </c>
      <c r="X618" s="876">
        <v>244880</v>
      </c>
      <c r="Y618" s="184">
        <f>ROUND(W618*$DP$3,0)</f>
        <v>94085539</v>
      </c>
      <c r="Z618" s="184">
        <f t="shared" ref="Z618:Z629" si="3598">ROUND(Y618*10%*19%,0)</f>
        <v>1787625</v>
      </c>
      <c r="AA618" s="1044">
        <f t="shared" ref="AA618" si="3599">$AA$16</f>
        <v>100189.4</v>
      </c>
      <c r="AB618" s="185" t="str">
        <f>IF(W618&lt;&gt;"",IF((Y618/$DP$3)/$DN$3&lt;=$AA$20,"CUMPLE","RECHAZADO"),"")</f>
        <v>CUMPLE</v>
      </c>
      <c r="AC618" s="186">
        <f t="shared" ref="AC618:AC629" si="3600">Y618+Z618</f>
        <v>95873164</v>
      </c>
      <c r="AD618" s="186">
        <f t="shared" ref="AD618:AD629" si="3601">Y618</f>
        <v>94085539</v>
      </c>
      <c r="AE618" s="209"/>
      <c r="AF618" s="874">
        <v>193989</v>
      </c>
      <c r="AG618" s="184">
        <f>ROUND(AF618*$DQ$3,0)</f>
        <v>4267758</v>
      </c>
      <c r="AH618" s="1044">
        <f t="shared" ref="AH618" si="3602">$AH$16</f>
        <v>301987.21999999997</v>
      </c>
      <c r="AI618" s="185" t="str">
        <f>IF(AF618&lt;&gt;"",IF(AG618/$DQ$3&lt;=$AH$20,"CUMPLE","RECHAZADO"),"")</f>
        <v>CUMPLE</v>
      </c>
      <c r="AJ618" s="209"/>
      <c r="AK618" s="874">
        <v>154831</v>
      </c>
      <c r="AL618" s="184">
        <f>ROUND(AK618*$DR$3,0)</f>
        <v>11302663</v>
      </c>
      <c r="AM618" s="1044">
        <f t="shared" ref="AM618" si="3603">$AM$16</f>
        <v>240934</v>
      </c>
      <c r="AN618" s="185" t="str">
        <f>IF(AK618&lt;&gt;"",IF(AL618/$DR$3&lt;=$AM$20,"CUMPLE","RECHAZADO"),"")</f>
        <v>CUMPLE</v>
      </c>
      <c r="AO618" s="209"/>
      <c r="AP618" s="874"/>
      <c r="AQ618" s="184">
        <f>ROUND(AP618*$DS$3,0)</f>
        <v>0</v>
      </c>
      <c r="AR618" s="1044">
        <f t="shared" ref="AR618" si="3604">$AR$16</f>
        <v>316072.26</v>
      </c>
      <c r="AS618" s="185" t="str">
        <f>IF(AP618&lt;&gt;"",IF(AQ618/$DR$3&lt;=$AR$20,"CUMPLE","RECHAZADO"),"")</f>
        <v/>
      </c>
      <c r="AT618" s="185"/>
      <c r="AU618" s="194">
        <f t="shared" ref="AU618:AU629" si="3605">AG618+AL618+AQ618</f>
        <v>15570421</v>
      </c>
      <c r="AV618" s="874">
        <v>66276</v>
      </c>
      <c r="AW618" s="877">
        <f t="shared" ref="AW618:AW629" si="3606">ROUND((AG618+AL618+AQ618)*19%,0)</f>
        <v>2958380</v>
      </c>
      <c r="AX618" s="877">
        <f t="shared" ref="AX618:AX629" si="3607">ROUND((AG618+AL618+AQ618)*$AV$16,0)</f>
        <v>18528801</v>
      </c>
      <c r="AY618" s="877" t="str">
        <f t="shared" ref="AY618:AY620" si="3608">IF(AV618&lt;&gt;"",IF(AI618="CUMPLE",IF(AN618="CUMPLE","CUMPLE","NO CUMPLE"),"NO CUMPLE")," ")</f>
        <v>CUMPLE</v>
      </c>
      <c r="AZ618" s="871"/>
      <c r="BA618" s="874">
        <v>9682309</v>
      </c>
      <c r="BB618" s="184">
        <f>ROUND(BA618*$DQ$3,0)</f>
        <v>213010798</v>
      </c>
      <c r="BC618" s="184">
        <f t="shared" ref="BC618" si="3609">$BC$3</f>
        <v>339892784</v>
      </c>
      <c r="BD618" s="185" t="str">
        <f t="shared" ref="BD618:BD681" si="3610">IF(BA618&lt;&gt;"",IF(BB618&lt;=BC618,"CUMPLE","RECHAZADO"),"")</f>
        <v>CUMPLE</v>
      </c>
      <c r="BE618" s="209"/>
      <c r="BF618" s="874">
        <v>9096925</v>
      </c>
      <c r="BG618" s="184">
        <f>ROUND(BF618*$DR$3,0)</f>
        <v>664075525</v>
      </c>
      <c r="BH618" s="184">
        <f t="shared" ref="BH618" si="3611">$BH$3</f>
        <v>1059638654</v>
      </c>
      <c r="BI618" s="185" t="str">
        <f t="shared" ref="BI618:BI629" si="3612">IF(BF618&lt;&gt;"",IF(BG618&lt;=BH618,"CUMPLE","RECHAZADO"),"")</f>
        <v>CUMPLE</v>
      </c>
      <c r="BJ618" s="209"/>
      <c r="BK618" s="874"/>
      <c r="BL618" s="184">
        <f>ROUND(BK618*$DS$3,0)</f>
        <v>0</v>
      </c>
      <c r="BM618" s="1044">
        <f t="shared" ref="BM618" si="3613">$BM$16</f>
        <v>74539289</v>
      </c>
      <c r="BN618" s="185" t="str">
        <f>IF(BK618&lt;&gt;"",IF((BL618/$DR$3)/$DN$3&lt;=$BM$20,"CUMPLE","RECHAZADO"),"")</f>
        <v/>
      </c>
      <c r="BO618" s="878"/>
      <c r="BP618" s="194">
        <f t="shared" ref="BP618:BP629" si="3614">BB618+BG618+BL618</f>
        <v>877086323</v>
      </c>
      <c r="BQ618" s="874">
        <v>3568055</v>
      </c>
      <c r="BR618" s="877">
        <f t="shared" ref="BR618:BR629" si="3615">ROUND((BB618+BG618+BL618)*19%,0)</f>
        <v>166646401</v>
      </c>
      <c r="BS618" s="877">
        <f t="shared" ref="BS618:BS629" si="3616">ROUND((BB618+BG618+BL618)*$AV$16,0)</f>
        <v>1043732724</v>
      </c>
      <c r="BT618" s="877" t="str">
        <f t="shared" ref="BT618:BT620" si="3617">IF(BQ618&lt;&gt;"",IF(BD618="CUMPLE",IF(BI618="CUMPLE","CUMPLE","NO CUMPLE"),"NO CUMPLE")," ")</f>
        <v>CUMPLE</v>
      </c>
      <c r="BU618" s="871"/>
      <c r="BV618" s="874">
        <v>135185607</v>
      </c>
      <c r="BW618" s="874">
        <v>2568527</v>
      </c>
      <c r="BX618" s="194">
        <f t="shared" ref="BX618:BX629" si="3618">ROUND((BV618*10%)*19%,0)</f>
        <v>2568527</v>
      </c>
      <c r="BY618" s="194" t="str">
        <f>IF(BV618&lt;&gt;"",IF(AND(BV618/$DN$3&lt;=$BY$15,BV618/$DN$3&gt;=$BY$16),"CUMPLE","RECHAZADO"),"")</f>
        <v>CUMPLE</v>
      </c>
      <c r="BZ618" s="194">
        <f t="shared" ref="BZ618:BZ629" si="3619">BV618</f>
        <v>135185607</v>
      </c>
      <c r="CA618" s="194">
        <f t="shared" ref="CA618:CA629" si="3620">BZ618+BX618</f>
        <v>137754134</v>
      </c>
      <c r="CB618" s="871"/>
      <c r="CC618" s="874"/>
      <c r="CD618" s="874"/>
      <c r="CE618" s="194">
        <f t="shared" ref="CE618:CE629" si="3621">ROUND((CC618*10%)*19%,0)</f>
        <v>0</v>
      </c>
      <c r="CF618" s="194" t="str">
        <f>IF(CC618&lt;&gt;"",IF(AND(CC618/$DN$3&lt;=$CF$15,CC618/$DS$3&gt;=$CF$16),"CUMPLE","RECHAZADO"),"")</f>
        <v/>
      </c>
      <c r="CG618" s="194">
        <f t="shared" ref="CG618:CG629" si="3622">CC618</f>
        <v>0</v>
      </c>
      <c r="CH618" s="194">
        <f t="shared" ref="CH618:CH629" si="3623">CG618+CE618</f>
        <v>0</v>
      </c>
      <c r="CI618" s="194"/>
      <c r="CJ618" s="232">
        <f t="shared" ref="CJ618:CJ629" si="3624">R618</f>
        <v>18023768992</v>
      </c>
      <c r="CK618" s="197">
        <f t="shared" ref="CK618:CK629" si="3625">AC618+AX618+BS618+CA618+CH618</f>
        <v>1295888823</v>
      </c>
      <c r="CL618" s="232">
        <f t="shared" ref="CL618:CL629" si="3626">IF(CJ618="RECHAZADO","RECHAZADO",IF(CJ618&lt;&gt;"",CJ618+CK618,""))</f>
        <v>19319657815</v>
      </c>
      <c r="CM618" s="871"/>
      <c r="CN618" s="200">
        <f t="shared" ref="CN618:CN629" si="3627">S618</f>
        <v>17687702642</v>
      </c>
      <c r="CO618" s="200">
        <f t="shared" ref="CO618:CO629" si="3628">AD618+AU618+BP618+BZ618+CG618</f>
        <v>1121927890</v>
      </c>
      <c r="CP618" s="200">
        <f t="shared" ref="CP618:CP629" si="3629">IF(CN618="RECHAZADO","RECHAZADO",IF(CN618&lt;&gt;"",CN618+CO618,""))</f>
        <v>18809630532</v>
      </c>
      <c r="CQ618" s="871"/>
      <c r="CR618" s="194">
        <f t="shared" ref="CR618:CR629" si="3630">I618+J618</f>
        <v>18023768992</v>
      </c>
      <c r="CS618" s="194">
        <f>(W618*$DP$3)+X618+(AF618*$DQ$3)+(AK618*$DR$3)+(AP618*$DS$3)+AV618+(BA618*$DQ$3)+(BF618*$DR$3)+(BK618*$DS$3)+BQ618+BV618+BW618+CC618+CD618</f>
        <v>1128375628</v>
      </c>
      <c r="CT618" s="200">
        <f t="shared" ref="CT618:CT629" si="3631">CR618+CS618</f>
        <v>19152144620</v>
      </c>
      <c r="CU618" s="874">
        <v>19152144620</v>
      </c>
      <c r="CV618" s="200" t="str">
        <f t="shared" ref="CV618:CV629" si="3632">IF(CU618&lt;&gt;"",IF(CT618=CU618,"OK","REVISAR"),"")</f>
        <v>OK</v>
      </c>
      <c r="CW618" s="136"/>
      <c r="DB618" s="879" t="str">
        <f t="shared" ref="DB618:DB628" si="3633">IF(F618&lt;&gt;"",IF(G618="CUMPLE",IF(P618="CUMPLE",IF(AB618="CUMPLE",IF(AY618="CUMPLE",IF(BT618="CUMPLE",IF(BY618="CUMPLE","HABILITADO","RECHAZADO"),"RECHAZADO"),"RECHAZADO"),"RECHAZADO"),"RECHAZADO"),"RECHAZADO"),"")</f>
        <v>HABILITADO</v>
      </c>
      <c r="DC618" s="888"/>
    </row>
    <row r="619" spans="1:107" hidden="1" x14ac:dyDescent="0.25">
      <c r="A619" s="1041"/>
      <c r="B619" s="167">
        <v>2</v>
      </c>
      <c r="C619" s="1043"/>
      <c r="D619" s="220"/>
      <c r="E619" s="156"/>
      <c r="F619" s="168"/>
      <c r="G619" s="169" t="str">
        <f t="shared" ref="G619" si="3634">IF(F619&lt;&gt;"",IF(F619=$DV$4,"CUMPLE","RECHAZADO"),"")</f>
        <v/>
      </c>
      <c r="H619" s="170"/>
      <c r="I619" s="221"/>
      <c r="J619" s="172"/>
      <c r="K619" s="827">
        <f t="shared" si="3590"/>
        <v>0</v>
      </c>
      <c r="L619" s="174" t="e">
        <f t="shared" si="3591"/>
        <v>#DIV/0!</v>
      </c>
      <c r="M619" s="175" t="e">
        <f t="shared" si="3592"/>
        <v>#DIV/0!</v>
      </c>
      <c r="N619" s="176" t="e">
        <f t="shared" si="3593"/>
        <v>#DIV/0!</v>
      </c>
      <c r="O619" s="177" t="e">
        <f t="shared" si="3594"/>
        <v>#DIV/0!</v>
      </c>
      <c r="P619" s="179" t="str">
        <f>IF(H619&lt;&gt;"",IF(J619=K619,IF(H619="SI",IF(AND(I619&lt;=$DF$4,I619&gt;=($DF$4*0.9)),"CUMPLE","NO CUMPLE"),IF(I619=$DF$4,"CUMPLE","NO CUMPLE")),"NO CUMPLE"),"")</f>
        <v/>
      </c>
      <c r="Q619" s="179">
        <f t="shared" si="3595"/>
        <v>0</v>
      </c>
      <c r="R619" s="828" t="str">
        <f t="shared" ref="R619:R629" si="3635">IF(F619&lt;&gt;"",IF(G619="CUMPLE",IF(P619="CUMPLE",I619+J619,""),"RECHAZADO"),"")</f>
        <v/>
      </c>
      <c r="S619" s="828" t="str">
        <f t="shared" si="3597"/>
        <v/>
      </c>
      <c r="T619" s="181"/>
      <c r="U619" s="182"/>
      <c r="V619" s="155"/>
      <c r="W619" s="170"/>
      <c r="X619" s="183"/>
      <c r="Y619" s="829">
        <f>ROUND(W619*$DP$4,0)</f>
        <v>0</v>
      </c>
      <c r="Z619" s="829">
        <f t="shared" si="3598"/>
        <v>0</v>
      </c>
      <c r="AA619" s="1045"/>
      <c r="AB619" s="244" t="str">
        <f>IF(W619&lt;&gt;"",IF((Y619/$DP$4)/$DN$4&lt;=$AA$20,"CUMPLE","RECHAZADO"),"")</f>
        <v/>
      </c>
      <c r="AC619" s="830">
        <f t="shared" si="3600"/>
        <v>0</v>
      </c>
      <c r="AD619" s="830">
        <f t="shared" si="3601"/>
        <v>0</v>
      </c>
      <c r="AE619" s="181"/>
      <c r="AF619" s="170"/>
      <c r="AG619" s="829">
        <f>ROUND(AF619*$DQ$4,0)</f>
        <v>0</v>
      </c>
      <c r="AH619" s="1045"/>
      <c r="AI619" s="244" t="str">
        <f>IF(AF619&lt;&gt;"",IF(AG619/$DQ$4&lt;=$AH$20,"CUMPLE","RECHAZADO"),"")</f>
        <v/>
      </c>
      <c r="AJ619" s="181"/>
      <c r="AK619" s="170"/>
      <c r="AL619" s="829">
        <f>ROUND(AK619*$DR$4,0)</f>
        <v>0</v>
      </c>
      <c r="AM619" s="1045"/>
      <c r="AN619" s="244" t="str">
        <f>IF(AK619&lt;&gt;"",IF(AL619/$DR$4&lt;=$AM$20,"CUMPLE","RECHAZADO"),"")</f>
        <v/>
      </c>
      <c r="AO619" s="181"/>
      <c r="AP619" s="170"/>
      <c r="AQ619" s="829">
        <f>ROUND(AP619*$DS$4,0)</f>
        <v>0</v>
      </c>
      <c r="AR619" s="1045"/>
      <c r="AS619" s="244" t="str">
        <f>IF(AP619&lt;&gt;"",IF(AQ619/$DR$4&lt;=$AR$20,"CUMPLE","RECHAZADO"),"")</f>
        <v/>
      </c>
      <c r="AT619" s="187"/>
      <c r="AU619" s="831">
        <f t="shared" si="3605"/>
        <v>0</v>
      </c>
      <c r="AV619" s="170"/>
      <c r="AW619" s="832">
        <f t="shared" si="3606"/>
        <v>0</v>
      </c>
      <c r="AX619" s="832">
        <f t="shared" si="3607"/>
        <v>0</v>
      </c>
      <c r="AY619" s="832" t="str">
        <f t="shared" si="3608"/>
        <v xml:space="preserve"> </v>
      </c>
      <c r="AZ619" s="155"/>
      <c r="BA619" s="170"/>
      <c r="BB619" s="829">
        <f>ROUND(BA619*$DQ$4,0)</f>
        <v>0</v>
      </c>
      <c r="BC619" s="834">
        <f t="shared" ref="BC619" si="3636">$BC$4</f>
        <v>92828885</v>
      </c>
      <c r="BD619" s="729" t="str">
        <f t="shared" si="3610"/>
        <v/>
      </c>
      <c r="BE619" s="181"/>
      <c r="BF619" s="170"/>
      <c r="BG619" s="829">
        <f>ROUND(BF619*$DR$4,0)</f>
        <v>0</v>
      </c>
      <c r="BH619" s="829">
        <f t="shared" ref="BH619" si="3637">$BH$4</f>
        <v>924495218</v>
      </c>
      <c r="BI619" s="729" t="str">
        <f t="shared" si="3612"/>
        <v/>
      </c>
      <c r="BJ619" s="181"/>
      <c r="BK619" s="170"/>
      <c r="BL619" s="829">
        <f>ROUND(BK619*$DS$4,0)</f>
        <v>0</v>
      </c>
      <c r="BM619" s="1045"/>
      <c r="BN619" s="244" t="str">
        <f>IF(BK619&lt;&gt;"",IF((BL619/$DR$4)/$DN$4&lt;=$BM$20,"CUMPLE","RECHAZADO"),"")</f>
        <v/>
      </c>
      <c r="BO619" s="193"/>
      <c r="BP619" s="831">
        <f t="shared" si="3614"/>
        <v>0</v>
      </c>
      <c r="BQ619" s="170"/>
      <c r="BR619" s="832">
        <f t="shared" si="3615"/>
        <v>0</v>
      </c>
      <c r="BS619" s="832">
        <f t="shared" si="3616"/>
        <v>0</v>
      </c>
      <c r="BT619" s="832" t="str">
        <f t="shared" si="3617"/>
        <v xml:space="preserve"> </v>
      </c>
      <c r="BU619" s="155"/>
      <c r="BV619" s="170"/>
      <c r="BW619" s="170"/>
      <c r="BX619" s="835">
        <f t="shared" si="3618"/>
        <v>0</v>
      </c>
      <c r="BY619" s="835" t="str">
        <f>IF(BV619&lt;&gt;"",IF(AND(BV619/$DN$4&lt;=$BY$15,BV619/$DN$4&gt;=$BY$16),"CUMPLE","RECHAZADO"),"")</f>
        <v/>
      </c>
      <c r="BZ619" s="835">
        <f t="shared" si="3619"/>
        <v>0</v>
      </c>
      <c r="CA619" s="835">
        <f t="shared" si="3620"/>
        <v>0</v>
      </c>
      <c r="CB619" s="155"/>
      <c r="CC619" s="170"/>
      <c r="CD619" s="170"/>
      <c r="CE619" s="835">
        <f t="shared" si="3621"/>
        <v>0</v>
      </c>
      <c r="CF619" s="835" t="str">
        <f>IF(CC619&lt;&gt;"",IF(AND(CC619/$DN$4&lt;=$CF$15,CC619/$DS$4&gt;=$CF$16),"CUMPLE","RECHAZADO"),"")</f>
        <v/>
      </c>
      <c r="CG619" s="835">
        <f t="shared" si="3622"/>
        <v>0</v>
      </c>
      <c r="CH619" s="835">
        <f t="shared" si="3623"/>
        <v>0</v>
      </c>
      <c r="CI619" s="195"/>
      <c r="CJ619" s="86" t="str">
        <f t="shared" si="3624"/>
        <v/>
      </c>
      <c r="CK619" s="836">
        <f t="shared" si="3625"/>
        <v>0</v>
      </c>
      <c r="CL619" s="837" t="str">
        <f t="shared" si="3626"/>
        <v/>
      </c>
      <c r="CM619" s="155"/>
      <c r="CN619" s="838" t="str">
        <f t="shared" si="3627"/>
        <v/>
      </c>
      <c r="CO619" s="839">
        <f t="shared" si="3628"/>
        <v>0</v>
      </c>
      <c r="CP619" s="840" t="str">
        <f t="shared" si="3629"/>
        <v/>
      </c>
      <c r="CQ619" s="156"/>
      <c r="CR619" s="841">
        <f t="shared" si="3630"/>
        <v>0</v>
      </c>
      <c r="CS619" s="835">
        <f>(W619*$DP$4)+X619+(AF619*$DQ$4)+(AK619*$DR$4)+(AP619*$DS$4)+AV619+(BA619*$DQ$4)+(BF619*$DR$4)+(BK619*$DS$4)+BQ619+BV619+BW619+CC619+CD619</f>
        <v>0</v>
      </c>
      <c r="CT619" s="840">
        <f t="shared" si="3631"/>
        <v>0</v>
      </c>
      <c r="CU619" s="842"/>
      <c r="CV619" s="840" t="str">
        <f t="shared" si="3632"/>
        <v/>
      </c>
      <c r="DB619" s="843" t="str">
        <f t="shared" si="3633"/>
        <v/>
      </c>
      <c r="DC619" s="36"/>
    </row>
    <row r="620" spans="1:107" hidden="1" x14ac:dyDescent="0.25">
      <c r="A620" s="1046"/>
      <c r="B620" s="870">
        <v>3</v>
      </c>
      <c r="C620" s="1043"/>
      <c r="D620" s="220"/>
      <c r="E620" s="156"/>
      <c r="F620" s="207"/>
      <c r="G620" s="169" t="str">
        <f t="shared" ref="G620" si="3638">IF(F620&lt;&gt;"",IF(F620=$DV$5,"CUMPLE","RECHAZADO"),"")</f>
        <v/>
      </c>
      <c r="H620" s="170"/>
      <c r="I620" s="216"/>
      <c r="J620" s="208"/>
      <c r="K620" s="173">
        <f t="shared" si="3590"/>
        <v>0</v>
      </c>
      <c r="L620" s="174" t="e">
        <f t="shared" si="3591"/>
        <v>#DIV/0!</v>
      </c>
      <c r="M620" s="175" t="e">
        <f t="shared" si="3592"/>
        <v>#DIV/0!</v>
      </c>
      <c r="N620" s="176" t="e">
        <f t="shared" si="3593"/>
        <v>#DIV/0!</v>
      </c>
      <c r="O620" s="177" t="e">
        <f t="shared" si="3594"/>
        <v>#DIV/0!</v>
      </c>
      <c r="P620" s="178" t="str">
        <f>IF(H620&lt;&gt;"",IF(J620=K620,IF(H620="SI",IF(AND(I620&lt;=$DF$5,I620&gt;=($DF$5*0.9)),"CUMPLE","NO CUMPLE"),IF(I620=$DF$5,"CUMPLE","NO CUMPLE")),"NO CUMPLE"),"")</f>
        <v/>
      </c>
      <c r="Q620" s="179">
        <f t="shared" si="3595"/>
        <v>0</v>
      </c>
      <c r="R620" s="180" t="str">
        <f t="shared" si="3635"/>
        <v/>
      </c>
      <c r="S620" s="180" t="str">
        <f t="shared" si="3597"/>
        <v/>
      </c>
      <c r="T620" s="209"/>
      <c r="U620" s="210"/>
      <c r="V620" s="155"/>
      <c r="W620" s="211"/>
      <c r="X620" s="212"/>
      <c r="Y620" s="184">
        <f>ROUND(W620*$DP$5,0)</f>
        <v>0</v>
      </c>
      <c r="Z620" s="184">
        <f t="shared" si="3598"/>
        <v>0</v>
      </c>
      <c r="AA620" s="1045"/>
      <c r="AB620" s="185" t="str">
        <f>IF(W620&lt;&gt;"",IF((Y620/$DP$5)/$DN$5&lt;=$AA$20,"CUMPLE","RECHAZADO"),"")</f>
        <v/>
      </c>
      <c r="AC620" s="186">
        <f t="shared" si="3600"/>
        <v>0</v>
      </c>
      <c r="AD620" s="186">
        <f t="shared" si="3601"/>
        <v>0</v>
      </c>
      <c r="AE620" s="209"/>
      <c r="AF620" s="211"/>
      <c r="AG620" s="184">
        <f>ROUND(AF620*$DQ$5,0)</f>
        <v>0</v>
      </c>
      <c r="AH620" s="1045"/>
      <c r="AI620" s="185" t="str">
        <f>IF(AF620&lt;&gt;"",IF(AG620/$DQ$5&lt;=$AH$20,"CUMPLE","RECHAZADO"),"")</f>
        <v/>
      </c>
      <c r="AJ620" s="209"/>
      <c r="AK620" s="211"/>
      <c r="AL620" s="184">
        <f>ROUND(AK620*$DR$5,0)</f>
        <v>0</v>
      </c>
      <c r="AM620" s="1045"/>
      <c r="AN620" s="185" t="str">
        <f>IF(AK620&lt;&gt;"",IF(AL620/$DR$5&lt;=$AM$20,"CUMPLE","RECHAZADO"),"")</f>
        <v/>
      </c>
      <c r="AO620" s="209"/>
      <c r="AP620" s="211"/>
      <c r="AQ620" s="184">
        <f>ROUND(AP620*$DS$5,0)</f>
        <v>0</v>
      </c>
      <c r="AR620" s="1045"/>
      <c r="AS620" s="185" t="str">
        <f>IF(AP620&lt;&gt;"",IF(AQ620/$DR$5&lt;=$AR$20,"CUMPLE","RECHAZADO"),"")</f>
        <v/>
      </c>
      <c r="AT620" s="213"/>
      <c r="AU620" s="188">
        <f t="shared" si="3605"/>
        <v>0</v>
      </c>
      <c r="AV620" s="170"/>
      <c r="AW620" s="189">
        <f t="shared" si="3606"/>
        <v>0</v>
      </c>
      <c r="AX620" s="189">
        <f t="shared" si="3607"/>
        <v>0</v>
      </c>
      <c r="AY620" s="189" t="str">
        <f t="shared" si="3608"/>
        <v xml:space="preserve"> </v>
      </c>
      <c r="AZ620" s="155"/>
      <c r="BA620" s="211"/>
      <c r="BB620" s="184">
        <f>ROUND(BA620*$DQ$5,0)</f>
        <v>0</v>
      </c>
      <c r="BC620" s="191">
        <f t="shared" ref="BC620" si="3639">$BC$5</f>
        <v>123465503</v>
      </c>
      <c r="BD620" s="192" t="str">
        <f t="shared" si="3610"/>
        <v/>
      </c>
      <c r="BE620" s="209"/>
      <c r="BF620" s="211"/>
      <c r="BG620" s="184">
        <f>ROUND(BF620*$DR$5,0)</f>
        <v>0</v>
      </c>
      <c r="BH620" s="184">
        <f t="shared" ref="BH620" si="3640">$BH$5</f>
        <v>1325724320</v>
      </c>
      <c r="BI620" s="192" t="str">
        <f t="shared" si="3612"/>
        <v/>
      </c>
      <c r="BJ620" s="209"/>
      <c r="BK620" s="211"/>
      <c r="BL620" s="184">
        <f>ROUND(BK620*$DS$5,0)</f>
        <v>0</v>
      </c>
      <c r="BM620" s="1045"/>
      <c r="BN620" s="185" t="str">
        <f>IF(BK620&lt;&gt;"",IF((BL620/$DR$5)/$DN$5&lt;=$BM$20,"CUMPLE","RECHAZADO"),"")</f>
        <v/>
      </c>
      <c r="BO620" s="214"/>
      <c r="BP620" s="188">
        <f t="shared" si="3614"/>
        <v>0</v>
      </c>
      <c r="BQ620" s="170"/>
      <c r="BR620" s="189">
        <f t="shared" si="3615"/>
        <v>0</v>
      </c>
      <c r="BS620" s="189">
        <f t="shared" si="3616"/>
        <v>0</v>
      </c>
      <c r="BT620" s="189" t="str">
        <f t="shared" si="3617"/>
        <v xml:space="preserve"> </v>
      </c>
      <c r="BU620" s="155"/>
      <c r="BV620" s="170"/>
      <c r="BW620" s="170"/>
      <c r="BX620" s="194">
        <f t="shared" si="3618"/>
        <v>0</v>
      </c>
      <c r="BY620" s="194" t="str">
        <f>IF(BV620&lt;&gt;"",IF(AND(BV620/$DN$5&lt;=$BY$15,BV620/$DN$5&gt;=$BY$16),"CUMPLE","RECHAZADO"),"")</f>
        <v/>
      </c>
      <c r="BZ620" s="194">
        <f t="shared" si="3619"/>
        <v>0</v>
      </c>
      <c r="CA620" s="194">
        <f t="shared" si="3620"/>
        <v>0</v>
      </c>
      <c r="CB620" s="155"/>
      <c r="CC620" s="170"/>
      <c r="CD620" s="170"/>
      <c r="CE620" s="194">
        <f t="shared" si="3621"/>
        <v>0</v>
      </c>
      <c r="CF620" s="194" t="str">
        <f>IF(CC620&lt;&gt;"",IF(AND(CC620/$DN$5&lt;=$CF$15,CC620/$DS$5&gt;=$CF$16),"CUMPLE","RECHAZADO"),"")</f>
        <v/>
      </c>
      <c r="CG620" s="194">
        <f t="shared" si="3622"/>
        <v>0</v>
      </c>
      <c r="CH620" s="194">
        <f t="shared" si="3623"/>
        <v>0</v>
      </c>
      <c r="CI620" s="215"/>
      <c r="CJ620" s="196" t="str">
        <f t="shared" si="3624"/>
        <v/>
      </c>
      <c r="CK620" s="197">
        <f t="shared" si="3625"/>
        <v>0</v>
      </c>
      <c r="CL620" s="198" t="str">
        <f t="shared" si="3626"/>
        <v/>
      </c>
      <c r="CM620" s="155"/>
      <c r="CN620" s="199" t="str">
        <f t="shared" si="3627"/>
        <v/>
      </c>
      <c r="CO620" s="200">
        <f t="shared" si="3628"/>
        <v>0</v>
      </c>
      <c r="CP620" s="201" t="str">
        <f t="shared" si="3629"/>
        <v/>
      </c>
      <c r="CQ620" s="156"/>
      <c r="CR620" s="202">
        <f t="shared" si="3630"/>
        <v>0</v>
      </c>
      <c r="CS620" s="194">
        <f>(W620*$DP$5)+X620+(AF620*$DQ$5)+(AK620*$DR$5)+(AP620*$DS$5)+AV620+(BA620*$DQ$5)+(BF620*$DR$5)+(BK620*$DS$5)+BQ620+BV620+BW620+CC620+CD620</f>
        <v>0</v>
      </c>
      <c r="CT620" s="201">
        <f t="shared" si="3631"/>
        <v>0</v>
      </c>
      <c r="CU620" s="203"/>
      <c r="CV620" s="201" t="str">
        <f t="shared" si="3632"/>
        <v/>
      </c>
      <c r="DB620" s="204" t="str">
        <f t="shared" si="3633"/>
        <v/>
      </c>
      <c r="DC620" s="206"/>
    </row>
    <row r="621" spans="1:107" hidden="1" x14ac:dyDescent="0.25">
      <c r="A621" s="1046"/>
      <c r="B621" s="870">
        <v>4</v>
      </c>
      <c r="C621" s="1043"/>
      <c r="D621" s="220"/>
      <c r="E621" s="156"/>
      <c r="F621" s="207"/>
      <c r="G621" s="169" t="str">
        <f t="shared" ref="G621" si="3641">IF(F621&lt;&gt;"",IF(F621=$DV$6,"CUMPLE","RECHAZADO"),"")</f>
        <v/>
      </c>
      <c r="H621" s="170"/>
      <c r="I621" s="216"/>
      <c r="J621" s="208"/>
      <c r="K621" s="173">
        <f t="shared" si="3590"/>
        <v>0</v>
      </c>
      <c r="L621" s="174" t="e">
        <f t="shared" si="3591"/>
        <v>#DIV/0!</v>
      </c>
      <c r="M621" s="175" t="e">
        <f t="shared" si="3592"/>
        <v>#DIV/0!</v>
      </c>
      <c r="N621" s="176" t="e">
        <f t="shared" si="3593"/>
        <v>#DIV/0!</v>
      </c>
      <c r="O621" s="177" t="e">
        <f t="shared" si="3594"/>
        <v>#DIV/0!</v>
      </c>
      <c r="P621" s="178" t="str">
        <f>IF(H621&lt;&gt;"",IF(J621=K621,IF(H621="SI",IF(AND(I621&lt;=$DF$6,I621&gt;=($DF$6*0.9)),"CUMPLE","NO CUMPLE"),IF(I621=$DF$6,"CUMPLE","NO CUMPLE")),"NO CUMPLE"),"")</f>
        <v/>
      </c>
      <c r="Q621" s="179">
        <f t="shared" si="3595"/>
        <v>0</v>
      </c>
      <c r="R621" s="180" t="str">
        <f t="shared" si="3635"/>
        <v/>
      </c>
      <c r="S621" s="180" t="str">
        <f t="shared" si="3597"/>
        <v/>
      </c>
      <c r="T621" s="209"/>
      <c r="U621" s="210"/>
      <c r="V621" s="155"/>
      <c r="W621" s="211"/>
      <c r="X621" s="212"/>
      <c r="Y621" s="184">
        <f>ROUND(W621*$DP$6,0)</f>
        <v>0</v>
      </c>
      <c r="Z621" s="184">
        <f t="shared" si="3598"/>
        <v>0</v>
      </c>
      <c r="AA621" s="1045"/>
      <c r="AB621" s="185" t="str">
        <f>IF(W621&lt;&gt;"",IF((Y621/$DP$6)/$DN$6&lt;=$AA$20,"CUMPLE","RECHAZADO"),"")</f>
        <v/>
      </c>
      <c r="AC621" s="186">
        <f t="shared" si="3600"/>
        <v>0</v>
      </c>
      <c r="AD621" s="186">
        <f t="shared" si="3601"/>
        <v>0</v>
      </c>
      <c r="AE621" s="209"/>
      <c r="AF621" s="211"/>
      <c r="AG621" s="184">
        <f>ROUND(AF621*$DQ$6,0)</f>
        <v>0</v>
      </c>
      <c r="AH621" s="1045"/>
      <c r="AI621" s="185" t="str">
        <f>IF(AF621&lt;&gt;"",IF(AG621/$DQ$6&lt;=$AH$20,"CUMPLE","RECHAZADO"),"")</f>
        <v/>
      </c>
      <c r="AJ621" s="209"/>
      <c r="AK621" s="211"/>
      <c r="AL621" s="184">
        <f>ROUND(AK621*$DR$6,0)</f>
        <v>0</v>
      </c>
      <c r="AM621" s="1045"/>
      <c r="AN621" s="185" t="str">
        <f>IF(AK621&lt;&gt;"",IF(AL621/$DR$6&lt;=$AM$20,"CUMPLE","RECHAZADO"),"")</f>
        <v/>
      </c>
      <c r="AO621" s="209"/>
      <c r="AP621" s="211"/>
      <c r="AQ621" s="184">
        <f>ROUND(AP621*$DS$6,0)</f>
        <v>0</v>
      </c>
      <c r="AR621" s="1045"/>
      <c r="AS621" s="185" t="str">
        <f>IF(AP621&lt;&gt;"",IF(AQ621/$DR$6&lt;=$AR$20,"CUMPLE","RECHAZADO"),"")</f>
        <v/>
      </c>
      <c r="AT621" s="213"/>
      <c r="AU621" s="188">
        <f t="shared" si="3605"/>
        <v>0</v>
      </c>
      <c r="AV621" s="170"/>
      <c r="AW621" s="189">
        <f t="shared" si="3606"/>
        <v>0</v>
      </c>
      <c r="AX621" s="189">
        <f t="shared" si="3607"/>
        <v>0</v>
      </c>
      <c r="AY621" s="189" t="str">
        <f>IF(AV621&lt;&gt;"",IF(AN621="CUMPLE","CUMPLE","NO CUMPLE"),"")</f>
        <v/>
      </c>
      <c r="AZ621" s="155"/>
      <c r="BA621" s="211"/>
      <c r="BB621" s="184">
        <f>ROUND(BA621*$DQ$6,0)</f>
        <v>0</v>
      </c>
      <c r="BC621" s="191">
        <f t="shared" ref="BC621" si="3642">$BC$6</f>
        <v>599037720</v>
      </c>
      <c r="BD621" s="192" t="str">
        <f t="shared" si="3610"/>
        <v/>
      </c>
      <c r="BE621" s="209"/>
      <c r="BF621" s="211"/>
      <c r="BG621" s="184">
        <f>ROUND(BF621*$DR$6,0)</f>
        <v>0</v>
      </c>
      <c r="BH621" s="184">
        <f t="shared" ref="BH621" si="3643">$BH$6</f>
        <v>1500854400</v>
      </c>
      <c r="BI621" s="192" t="str">
        <f t="shared" si="3612"/>
        <v/>
      </c>
      <c r="BJ621" s="209"/>
      <c r="BK621" s="211"/>
      <c r="BL621" s="184">
        <f>ROUND(BK621*$DS$6,0)</f>
        <v>0</v>
      </c>
      <c r="BM621" s="1045"/>
      <c r="BN621" s="185" t="str">
        <f>IF(BK621&lt;&gt;"",IF((BL621/$DR$6)/$DN$6&lt;=$BM$20,"CUMPLE","RECHAZADO"),"")</f>
        <v/>
      </c>
      <c r="BO621" s="214"/>
      <c r="BP621" s="188">
        <f t="shared" si="3614"/>
        <v>0</v>
      </c>
      <c r="BQ621" s="170"/>
      <c r="BR621" s="189">
        <f t="shared" si="3615"/>
        <v>0</v>
      </c>
      <c r="BS621" s="189">
        <f t="shared" si="3616"/>
        <v>0</v>
      </c>
      <c r="BT621" s="189" t="str">
        <f>IF(BQ621&lt;&gt;"",IF(BI621="CUMPLE","CUMPLE","NO CUMPLE"),"")</f>
        <v/>
      </c>
      <c r="BU621" s="155"/>
      <c r="BV621" s="170"/>
      <c r="BW621" s="170"/>
      <c r="BX621" s="194">
        <f t="shared" si="3618"/>
        <v>0</v>
      </c>
      <c r="BY621" s="194" t="str">
        <f>IF(BV621&lt;&gt;"",IF(AND(BV621/$DN$6&lt;=$BY$15,BV621/$DN$6&gt;=$BY$16),"CUMPLE","RECHAZADO"),"")</f>
        <v/>
      </c>
      <c r="BZ621" s="194">
        <f t="shared" si="3619"/>
        <v>0</v>
      </c>
      <c r="CA621" s="194">
        <f t="shared" si="3620"/>
        <v>0</v>
      </c>
      <c r="CB621" s="155"/>
      <c r="CC621" s="170"/>
      <c r="CD621" s="170"/>
      <c r="CE621" s="194">
        <f t="shared" si="3621"/>
        <v>0</v>
      </c>
      <c r="CF621" s="194" t="str">
        <f>IF(CC621&lt;&gt;"",IF(AND(CC621/$DN$6&lt;=$CF$15,CC621/$DS$6&gt;=$CF$16),"CUMPLE","RECHAZADO"),"")</f>
        <v/>
      </c>
      <c r="CG621" s="194">
        <f t="shared" si="3622"/>
        <v>0</v>
      </c>
      <c r="CH621" s="194">
        <f t="shared" si="3623"/>
        <v>0</v>
      </c>
      <c r="CI621" s="215"/>
      <c r="CJ621" s="196" t="str">
        <f t="shared" si="3624"/>
        <v/>
      </c>
      <c r="CK621" s="197">
        <f t="shared" si="3625"/>
        <v>0</v>
      </c>
      <c r="CL621" s="198" t="str">
        <f t="shared" si="3626"/>
        <v/>
      </c>
      <c r="CM621" s="155"/>
      <c r="CN621" s="199" t="str">
        <f t="shared" si="3627"/>
        <v/>
      </c>
      <c r="CO621" s="200">
        <f t="shared" si="3628"/>
        <v>0</v>
      </c>
      <c r="CP621" s="201" t="str">
        <f t="shared" si="3629"/>
        <v/>
      </c>
      <c r="CQ621" s="156"/>
      <c r="CR621" s="202">
        <f t="shared" si="3630"/>
        <v>0</v>
      </c>
      <c r="CS621" s="194">
        <f>(W621*$DP$6)+X621+(AF621*$DQ$6)+(AK621*$DR$6)+(AP621*$DS$6)+AV621+(BA621*$DQ$6)+(BF621*$DR$6)+(BK621*$DS$6)+BQ621+BV621+BW621+CC621+CD621</f>
        <v>0</v>
      </c>
      <c r="CT621" s="201">
        <f t="shared" si="3631"/>
        <v>0</v>
      </c>
      <c r="CU621" s="203"/>
      <c r="CV621" s="201" t="str">
        <f t="shared" si="3632"/>
        <v/>
      </c>
      <c r="DB621" s="204" t="str">
        <f t="shared" si="3633"/>
        <v/>
      </c>
      <c r="DC621" s="206"/>
    </row>
    <row r="622" spans="1:107" hidden="1" x14ac:dyDescent="0.25">
      <c r="A622" s="1046"/>
      <c r="B622" s="870">
        <v>5</v>
      </c>
      <c r="C622" s="1043"/>
      <c r="D622" s="220"/>
      <c r="E622" s="156"/>
      <c r="F622" s="207"/>
      <c r="G622" s="169" t="str">
        <f t="shared" ref="G622" si="3644">IF(F622&lt;&gt;"",IF(F622=$DV$7,"CUMPLE","RECHAZADO"),"")</f>
        <v/>
      </c>
      <c r="H622" s="170"/>
      <c r="I622" s="216"/>
      <c r="J622" s="208"/>
      <c r="K622" s="173">
        <f t="shared" si="3590"/>
        <v>0</v>
      </c>
      <c r="L622" s="174" t="e">
        <f t="shared" si="3591"/>
        <v>#DIV/0!</v>
      </c>
      <c r="M622" s="175" t="e">
        <f t="shared" si="3592"/>
        <v>#DIV/0!</v>
      </c>
      <c r="N622" s="176" t="e">
        <f t="shared" si="3593"/>
        <v>#DIV/0!</v>
      </c>
      <c r="O622" s="177" t="e">
        <f t="shared" si="3594"/>
        <v>#DIV/0!</v>
      </c>
      <c r="P622" s="178" t="str">
        <f>IF(H622&lt;&gt;"",IF(J622=K622,IF(H622="SI",IF(AND(I622&lt;=$DF$7,I622&gt;=($DF$7*0.9)),"CUMPLE","NO CUMPLE"),IF(I622=$DF$7,"CUMPLE","NO CUMPLE")),"NO CUMPLE"),"")</f>
        <v/>
      </c>
      <c r="Q622" s="179">
        <f t="shared" si="3595"/>
        <v>0</v>
      </c>
      <c r="R622" s="180" t="str">
        <f t="shared" si="3635"/>
        <v/>
      </c>
      <c r="S622" s="180" t="str">
        <f t="shared" si="3597"/>
        <v/>
      </c>
      <c r="T622" s="209"/>
      <c r="U622" s="210"/>
      <c r="V622" s="155"/>
      <c r="W622" s="211"/>
      <c r="X622" s="212"/>
      <c r="Y622" s="184">
        <f>ROUND(W622*$DP$7,0)</f>
        <v>0</v>
      </c>
      <c r="Z622" s="184">
        <f t="shared" si="3598"/>
        <v>0</v>
      </c>
      <c r="AA622" s="1045"/>
      <c r="AB622" s="185" t="str">
        <f>IF(W622&lt;&gt;"",IF((Y622/$DP$7)/$DN$7&lt;=$AA$20,"CUMPLE","RECHAZADO"),"")</f>
        <v/>
      </c>
      <c r="AC622" s="186">
        <f t="shared" si="3600"/>
        <v>0</v>
      </c>
      <c r="AD622" s="186">
        <f t="shared" si="3601"/>
        <v>0</v>
      </c>
      <c r="AE622" s="209"/>
      <c r="AF622" s="211"/>
      <c r="AG622" s="184">
        <f>ROUND(AF622*$DQ$7,0)</f>
        <v>0</v>
      </c>
      <c r="AH622" s="1045"/>
      <c r="AI622" s="185" t="str">
        <f>IF(AF622&lt;&gt;"",IF(AG622/$DQ$7&lt;=$AH$20,"CUMPLE","RECHAZADO"),"")</f>
        <v/>
      </c>
      <c r="AJ622" s="209"/>
      <c r="AK622" s="211"/>
      <c r="AL622" s="184">
        <f>ROUND(AK622*$DR$7,0)</f>
        <v>0</v>
      </c>
      <c r="AM622" s="1045"/>
      <c r="AN622" s="185" t="str">
        <f>IF(AK622&lt;&gt;"",IF(AL622/$DR$7&lt;=$AM$20,"CUMPLE","RECHAZADO"),"")</f>
        <v/>
      </c>
      <c r="AO622" s="209"/>
      <c r="AP622" s="211"/>
      <c r="AQ622" s="184">
        <f>ROUND(AP622*$DS$7,0)</f>
        <v>0</v>
      </c>
      <c r="AR622" s="1045"/>
      <c r="AS622" s="185" t="str">
        <f>IF(AP622&lt;&gt;"",IF(AQ622/$DR$7&lt;=$AR$20,"CUMPLE","RECHAZADO"),"")</f>
        <v/>
      </c>
      <c r="AT622" s="213"/>
      <c r="AU622" s="188">
        <f t="shared" si="3605"/>
        <v>0</v>
      </c>
      <c r="AV622" s="170"/>
      <c r="AW622" s="189">
        <f t="shared" si="3606"/>
        <v>0</v>
      </c>
      <c r="AX622" s="189">
        <f t="shared" si="3607"/>
        <v>0</v>
      </c>
      <c r="AY622" s="189" t="str">
        <f>IF(AV622&lt;&gt;"",IF(AI622="CUMPLE",IF(AN622="CUMPLE","CUMPLE","NO CUMPLE"),"NO CUMPLE")," ")</f>
        <v xml:space="preserve"> </v>
      </c>
      <c r="AZ622" s="155"/>
      <c r="BA622" s="211"/>
      <c r="BB622" s="184">
        <f>ROUND(BA622*$DQ$7,0)</f>
        <v>0</v>
      </c>
      <c r="BC622" s="191">
        <f t="shared" ref="BC622" si="3645">$BC$7</f>
        <v>512088380</v>
      </c>
      <c r="BD622" s="192" t="str">
        <f t="shared" si="3610"/>
        <v/>
      </c>
      <c r="BE622" s="209"/>
      <c r="BF622" s="211"/>
      <c r="BG622" s="184">
        <f>ROUND(BF622*$DR$7,0)</f>
        <v>0</v>
      </c>
      <c r="BH622" s="184">
        <f t="shared" ref="BH622" si="3646">$BH$7</f>
        <v>1342093772</v>
      </c>
      <c r="BI622" s="192" t="str">
        <f t="shared" si="3612"/>
        <v/>
      </c>
      <c r="BJ622" s="209"/>
      <c r="BK622" s="211"/>
      <c r="BL622" s="184">
        <f>ROUND(BK622*$DS$7,0)</f>
        <v>0</v>
      </c>
      <c r="BM622" s="1045"/>
      <c r="BN622" s="185" t="str">
        <f>IF(BK622&lt;&gt;"",IF((BL622/$DR$7)/$DN$7&lt;=$BM$20,"CUMPLE","RECHAZADO"),"")</f>
        <v/>
      </c>
      <c r="BO622" s="214"/>
      <c r="BP622" s="188">
        <f t="shared" si="3614"/>
        <v>0</v>
      </c>
      <c r="BQ622" s="170"/>
      <c r="BR622" s="189">
        <f t="shared" si="3615"/>
        <v>0</v>
      </c>
      <c r="BS622" s="189">
        <f t="shared" si="3616"/>
        <v>0</v>
      </c>
      <c r="BT622" s="189" t="str">
        <f>IF(BQ622&lt;&gt;"",IF(BD622="CUMPLE",IF(BI622="CUMPLE","CUMPLE","NO CUMPLE"),"NO CUMPLE")," ")</f>
        <v xml:space="preserve"> </v>
      </c>
      <c r="BU622" s="155"/>
      <c r="BV622" s="170"/>
      <c r="BW622" s="170"/>
      <c r="BX622" s="194">
        <f t="shared" si="3618"/>
        <v>0</v>
      </c>
      <c r="BY622" s="194" t="str">
        <f>IF(BV622&lt;&gt;"",IF(AND(BV622/$DN$7&lt;=$BY$15,BV622/$DN$7&gt;=$BY$16),"CUMPLE","RECHAZADO"),"")</f>
        <v/>
      </c>
      <c r="BZ622" s="194">
        <f t="shared" si="3619"/>
        <v>0</v>
      </c>
      <c r="CA622" s="194">
        <f t="shared" si="3620"/>
        <v>0</v>
      </c>
      <c r="CB622" s="155"/>
      <c r="CC622" s="170"/>
      <c r="CD622" s="170"/>
      <c r="CE622" s="194">
        <f t="shared" si="3621"/>
        <v>0</v>
      </c>
      <c r="CF622" s="194" t="str">
        <f>IF(CC622&lt;&gt;"",IF(AND(CC622/$DN$7&lt;=$CF$15,CC622/$DS$7&gt;=$CF$16),"CUMPLE","RECHAZADO"),"")</f>
        <v/>
      </c>
      <c r="CG622" s="194">
        <f t="shared" si="3622"/>
        <v>0</v>
      </c>
      <c r="CH622" s="194">
        <f t="shared" si="3623"/>
        <v>0</v>
      </c>
      <c r="CI622" s="215"/>
      <c r="CJ622" s="196" t="str">
        <f t="shared" si="3624"/>
        <v/>
      </c>
      <c r="CK622" s="197">
        <f t="shared" si="3625"/>
        <v>0</v>
      </c>
      <c r="CL622" s="198" t="str">
        <f t="shared" si="3626"/>
        <v/>
      </c>
      <c r="CM622" s="155"/>
      <c r="CN622" s="199" t="str">
        <f t="shared" si="3627"/>
        <v/>
      </c>
      <c r="CO622" s="200">
        <f t="shared" si="3628"/>
        <v>0</v>
      </c>
      <c r="CP622" s="201" t="str">
        <f t="shared" si="3629"/>
        <v/>
      </c>
      <c r="CQ622" s="156"/>
      <c r="CR622" s="202">
        <f t="shared" si="3630"/>
        <v>0</v>
      </c>
      <c r="CS622" s="194">
        <f>(W622*$DP$7)+X622+(AF622*$DQ$7)+(AK622*$DR$7)+(AP622*$DS$7)+AV622+(BA622*$DQ$7)+(BF622*$DR$7)+(BK622*$DS$7)+BQ622+BV622+BW622+CC622+CD622</f>
        <v>0</v>
      </c>
      <c r="CT622" s="201">
        <f t="shared" si="3631"/>
        <v>0</v>
      </c>
      <c r="CU622" s="203"/>
      <c r="CV622" s="201" t="str">
        <f t="shared" si="3632"/>
        <v/>
      </c>
      <c r="DB622" s="204" t="str">
        <f t="shared" si="3633"/>
        <v/>
      </c>
      <c r="DC622" s="206"/>
    </row>
    <row r="623" spans="1:107" hidden="1" x14ac:dyDescent="0.25">
      <c r="A623" s="1042"/>
      <c r="B623" s="750">
        <v>6</v>
      </c>
      <c r="C623" s="1043"/>
      <c r="D623" s="220"/>
      <c r="E623" s="156"/>
      <c r="F623" s="751"/>
      <c r="G623" s="752" t="str">
        <f t="shared" ref="G623" si="3647">IF(F623&lt;&gt;"",IF(F623=$DV$8,"CUMPLE","RECHAZADO"),"")</f>
        <v/>
      </c>
      <c r="H623" s="753"/>
      <c r="I623" s="754"/>
      <c r="J623" s="784"/>
      <c r="K623" s="756">
        <f t="shared" si="3590"/>
        <v>0</v>
      </c>
      <c r="L623" s="174" t="e">
        <f t="shared" si="3591"/>
        <v>#DIV/0!</v>
      </c>
      <c r="M623" s="175" t="e">
        <f t="shared" si="3592"/>
        <v>#DIV/0!</v>
      </c>
      <c r="N623" s="176" t="e">
        <f t="shared" si="3593"/>
        <v>#DIV/0!</v>
      </c>
      <c r="O623" s="177" t="e">
        <f t="shared" si="3594"/>
        <v>#DIV/0!</v>
      </c>
      <c r="P623" s="757" t="str">
        <f>IF(H623&lt;&gt;"",IF(J623=K623,IF(H623="SI",IF(AND(I623&lt;=$DF$8,I623&gt;=($DF$8*0.9)),"CUMPLE","NO CUMPLE"),IF(I623=$DF$8,"CUMPLE","NO CUMPLE")),"NO CUMPLE"),"")</f>
        <v/>
      </c>
      <c r="Q623" s="179">
        <f t="shared" si="3595"/>
        <v>0</v>
      </c>
      <c r="R623" s="758" t="str">
        <f t="shared" si="3635"/>
        <v/>
      </c>
      <c r="S623" s="758" t="str">
        <f t="shared" si="3597"/>
        <v/>
      </c>
      <c r="T623" s="759"/>
      <c r="U623" s="760"/>
      <c r="V623" s="155"/>
      <c r="W623" s="761"/>
      <c r="X623" s="762"/>
      <c r="Y623" s="763">
        <f>ROUND(W623*$DP$8,0)</f>
        <v>0</v>
      </c>
      <c r="Z623" s="763">
        <f t="shared" si="3598"/>
        <v>0</v>
      </c>
      <c r="AA623" s="1045"/>
      <c r="AB623" s="764" t="str">
        <f>IF(W623&lt;&gt;"",IF((Y623/$DP$8)/$DN$8&lt;=$AA$20,"CUMPLE","RECHAZADO"),"")</f>
        <v/>
      </c>
      <c r="AC623" s="765">
        <f t="shared" si="3600"/>
        <v>0</v>
      </c>
      <c r="AD623" s="765">
        <f t="shared" si="3601"/>
        <v>0</v>
      </c>
      <c r="AE623" s="759"/>
      <c r="AF623" s="761"/>
      <c r="AG623" s="763">
        <f>ROUND(AF623*$DQ$8,0)</f>
        <v>0</v>
      </c>
      <c r="AH623" s="1045"/>
      <c r="AI623" s="764" t="str">
        <f>IF(AF623&lt;&gt;"",IF(AG623/$DQ$8&lt;=$AH$20,"CUMPLE","RECHAZADO"),"")</f>
        <v/>
      </c>
      <c r="AJ623" s="759"/>
      <c r="AK623" s="761"/>
      <c r="AL623" s="763">
        <f>ROUND(AK623*$DR$8,0)</f>
        <v>0</v>
      </c>
      <c r="AM623" s="1045"/>
      <c r="AN623" s="764" t="str">
        <f>IF(AK623&lt;&gt;"",IF(AL623/$DR$8&lt;=$AM$20,"CUMPLE","RECHAZADO"),"")</f>
        <v/>
      </c>
      <c r="AO623" s="759"/>
      <c r="AP623" s="761"/>
      <c r="AQ623" s="763">
        <f>ROUND(AP623*$DS$8,0)</f>
        <v>0</v>
      </c>
      <c r="AR623" s="1045"/>
      <c r="AS623" s="764" t="str">
        <f>IF(AP623&lt;&gt;"",IF(AQ623/$DR$8&lt;=$AR$20,"CUMPLE","RECHAZADO"),"")</f>
        <v/>
      </c>
      <c r="AT623" s="766"/>
      <c r="AU623" s="767">
        <f t="shared" si="3605"/>
        <v>0</v>
      </c>
      <c r="AV623" s="753"/>
      <c r="AW623" s="768">
        <f t="shared" si="3606"/>
        <v>0</v>
      </c>
      <c r="AX623" s="768">
        <f t="shared" si="3607"/>
        <v>0</v>
      </c>
      <c r="AY623" s="768" t="str">
        <f>IF(AV623&lt;&gt;"",IF(AN623="CUMPLE","CUMPLE","NO CUMPLE"),"")</f>
        <v/>
      </c>
      <c r="AZ623" s="155"/>
      <c r="BA623" s="761"/>
      <c r="BB623" s="763">
        <f>ROUND(BA623*$DQ$8,0)</f>
        <v>0</v>
      </c>
      <c r="BC623" s="770">
        <f t="shared" ref="BC623" si="3648">$BC$8</f>
        <v>282572794</v>
      </c>
      <c r="BD623" s="164" t="str">
        <f t="shared" si="3610"/>
        <v/>
      </c>
      <c r="BE623" s="759"/>
      <c r="BF623" s="761"/>
      <c r="BG623" s="763">
        <f>ROUND(BF623*$DR$8,0)</f>
        <v>0</v>
      </c>
      <c r="BH623" s="763">
        <f t="shared" ref="BH623" si="3649">$BH$8</f>
        <v>1099881666</v>
      </c>
      <c r="BI623" s="164" t="str">
        <f t="shared" si="3612"/>
        <v/>
      </c>
      <c r="BJ623" s="759"/>
      <c r="BK623" s="761"/>
      <c r="BL623" s="763">
        <f>ROUND(BK623*$DS$8,0)</f>
        <v>0</v>
      </c>
      <c r="BM623" s="1045"/>
      <c r="BN623" s="764" t="str">
        <f>IF(BK623&lt;&gt;"",IF((BL623/$DR$8)/$DN$8&lt;=$BM$20,"CUMPLE","RECHAZADO"),"")</f>
        <v/>
      </c>
      <c r="BO623" s="771"/>
      <c r="BP623" s="767">
        <f t="shared" si="3614"/>
        <v>0</v>
      </c>
      <c r="BQ623" s="753"/>
      <c r="BR623" s="768">
        <f t="shared" si="3615"/>
        <v>0</v>
      </c>
      <c r="BS623" s="768">
        <f t="shared" si="3616"/>
        <v>0</v>
      </c>
      <c r="BT623" s="768" t="str">
        <f>IF(BQ623&lt;&gt;"",IF(BI623="CUMPLE","CUMPLE","NO CUMPLE"),"")</f>
        <v/>
      </c>
      <c r="BU623" s="155"/>
      <c r="BV623" s="753"/>
      <c r="BW623" s="753"/>
      <c r="BX623" s="772">
        <f t="shared" si="3618"/>
        <v>0</v>
      </c>
      <c r="BY623" s="772" t="str">
        <f>IF(BV623&lt;&gt;"",IF(AND(BV623/$DN$8&lt;=$BY$15,BV623/$DN$8&gt;=$BY$16),"CUMPLE","RECHAZADO"),"")</f>
        <v/>
      </c>
      <c r="BZ623" s="772">
        <f t="shared" si="3619"/>
        <v>0</v>
      </c>
      <c r="CA623" s="772">
        <f t="shared" si="3620"/>
        <v>0</v>
      </c>
      <c r="CB623" s="155"/>
      <c r="CC623" s="753"/>
      <c r="CD623" s="753"/>
      <c r="CE623" s="772">
        <f t="shared" si="3621"/>
        <v>0</v>
      </c>
      <c r="CF623" s="772" t="str">
        <f>IF(CC623&lt;&gt;"",IF(AND(CC623/$DN$8&lt;=$CF$15,CC623/$DS$8&gt;=$CF$16),"CUMPLE","RECHAZADO"),"")</f>
        <v/>
      </c>
      <c r="CG623" s="772">
        <f t="shared" si="3622"/>
        <v>0</v>
      </c>
      <c r="CH623" s="772">
        <f t="shared" si="3623"/>
        <v>0</v>
      </c>
      <c r="CI623" s="773"/>
      <c r="CJ623" s="774" t="str">
        <f t="shared" si="3624"/>
        <v/>
      </c>
      <c r="CK623" s="775">
        <f t="shared" si="3625"/>
        <v>0</v>
      </c>
      <c r="CL623" s="776" t="str">
        <f t="shared" si="3626"/>
        <v/>
      </c>
      <c r="CM623" s="155"/>
      <c r="CN623" s="777" t="str">
        <f t="shared" si="3627"/>
        <v/>
      </c>
      <c r="CO623" s="778">
        <f t="shared" si="3628"/>
        <v>0</v>
      </c>
      <c r="CP623" s="779" t="str">
        <f t="shared" si="3629"/>
        <v/>
      </c>
      <c r="CQ623" s="156"/>
      <c r="CR623" s="780">
        <f t="shared" si="3630"/>
        <v>0</v>
      </c>
      <c r="CS623" s="772">
        <f>(W623*$DP$8)+X623+(AF623*$DQ$8)+(AK623*$DR$8)+(AP623*$DS$8)+AV623+(BA623*$DQ$8)+(BF623*$DR$8)+(BK623*$DS$8)+BQ623+BV623+BW623+CC623+CD623</f>
        <v>0</v>
      </c>
      <c r="CT623" s="779">
        <f t="shared" si="3631"/>
        <v>0</v>
      </c>
      <c r="CU623" s="781"/>
      <c r="CV623" s="779" t="str">
        <f t="shared" si="3632"/>
        <v/>
      </c>
      <c r="DB623" s="782" t="str">
        <f t="shared" si="3633"/>
        <v/>
      </c>
      <c r="DC623" s="783"/>
    </row>
    <row r="624" spans="1:107" x14ac:dyDescent="0.25">
      <c r="A624" s="1039"/>
      <c r="B624" s="870">
        <v>7</v>
      </c>
      <c r="C624" s="1039"/>
      <c r="D624" s="726"/>
      <c r="E624" s="871"/>
      <c r="F624" s="872">
        <v>34957158037</v>
      </c>
      <c r="G624" s="873" t="str">
        <f t="shared" ref="G624" si="3650">IF(F624&lt;&gt;"",IF(F624=$DV$9,"CUMPLE","RECHAZADO"),"")</f>
        <v>CUMPLE</v>
      </c>
      <c r="H624" s="874" t="s">
        <v>1538</v>
      </c>
      <c r="I624" s="880">
        <v>31901490171</v>
      </c>
      <c r="J624" s="208">
        <v>606128313</v>
      </c>
      <c r="K624" s="173">
        <f t="shared" si="3590"/>
        <v>606128313</v>
      </c>
      <c r="L624" s="724" t="e">
        <f t="shared" si="3591"/>
        <v>#DIV/0!</v>
      </c>
      <c r="M624" s="175" t="e">
        <f t="shared" si="3592"/>
        <v>#DIV/0!</v>
      </c>
      <c r="N624" s="176" t="e">
        <f t="shared" si="3593"/>
        <v>#DIV/0!</v>
      </c>
      <c r="O624" s="177" t="e">
        <f t="shared" si="3594"/>
        <v>#DIV/0!</v>
      </c>
      <c r="P624" s="178" t="str">
        <f>IF(H624&lt;&gt;"",IF(J624=K624,IF(H624="SI",IF(AND(I624&lt;=$DF$9,I624&gt;=($DF$9*0.9)),"CUMPLE","NO CUMPLE"),IF(I624=$DF$9,"CUMPLE","NO CUMPLE")),"NO CUMPLE"),"")</f>
        <v>CUMPLE</v>
      </c>
      <c r="Q624" s="725">
        <f t="shared" si="3595"/>
        <v>0</v>
      </c>
      <c r="R624" s="180">
        <f t="shared" si="3635"/>
        <v>32507618484</v>
      </c>
      <c r="S624" s="180">
        <f t="shared" si="3597"/>
        <v>31901490171</v>
      </c>
      <c r="T624" s="209"/>
      <c r="U624" s="209"/>
      <c r="V624" s="871"/>
      <c r="W624" s="874">
        <v>1382631</v>
      </c>
      <c r="X624" s="876">
        <v>262700</v>
      </c>
      <c r="Y624" s="184">
        <f>ROUND(W624*$DP$9,0)</f>
        <v>117523635</v>
      </c>
      <c r="Z624" s="184">
        <f t="shared" si="3598"/>
        <v>2232949</v>
      </c>
      <c r="AA624" s="1044"/>
      <c r="AB624" s="185" t="str">
        <f>IF(W624&lt;&gt;"",IF((Y624/$DP$9)/$DN$9&lt;=$AA$20,"CUMPLE","RECHAZADO"),"")</f>
        <v>CUMPLE</v>
      </c>
      <c r="AC624" s="186">
        <f t="shared" si="3600"/>
        <v>119756584</v>
      </c>
      <c r="AD624" s="186">
        <f t="shared" si="3601"/>
        <v>117523635</v>
      </c>
      <c r="AE624" s="209"/>
      <c r="AF624" s="874">
        <v>207763</v>
      </c>
      <c r="AG624" s="184">
        <f>ROUND(AF624*$DQ$9,0)</f>
        <v>6648416</v>
      </c>
      <c r="AH624" s="1044"/>
      <c r="AI624" s="185" t="str">
        <f>IF(AF624&lt;&gt;"",IF(AG624/$DQ$9&lt;=$AH$20,"CUMPLE","RECHAZADO"),"")</f>
        <v>CUMPLE</v>
      </c>
      <c r="AJ624" s="209"/>
      <c r="AK624" s="874">
        <v>165826</v>
      </c>
      <c r="AL624" s="184">
        <f>ROUND(AK624*$DR$9,0)</f>
        <v>14095210</v>
      </c>
      <c r="AM624" s="1044"/>
      <c r="AN624" s="185" t="str">
        <f>IF(AK624&lt;&gt;"",IF(AL624/$DR$9&lt;=$AM$20,"CUMPLE","RECHAZADO"),"")</f>
        <v>CUMPLE</v>
      </c>
      <c r="AO624" s="209"/>
      <c r="AP624" s="874"/>
      <c r="AQ624" s="184">
        <f>ROUND(AP624*$DS$9,0)</f>
        <v>0</v>
      </c>
      <c r="AR624" s="1044"/>
      <c r="AS624" s="185" t="str">
        <f>IF(AP624&lt;&gt;"",IF(AQ624/$DR$9&lt;=$AR$20,"CUMPLE","RECHAZADO"),"")</f>
        <v/>
      </c>
      <c r="AT624" s="185"/>
      <c r="AU624" s="194">
        <f t="shared" si="3605"/>
        <v>20743626</v>
      </c>
      <c r="AV624" s="874">
        <v>70982</v>
      </c>
      <c r="AW624" s="877">
        <f t="shared" si="3606"/>
        <v>3941289</v>
      </c>
      <c r="AX624" s="877">
        <f t="shared" si="3607"/>
        <v>24684915</v>
      </c>
      <c r="AY624" s="877" t="str">
        <f t="shared" ref="AY624:AY628" si="3651">IF(AV624&lt;&gt;"",IF(AI624="CUMPLE",IF(AN624="CUMPLE","CUMPLE","NO CUMPLE"),"NO CUMPLE")," ")</f>
        <v>CUMPLE</v>
      </c>
      <c r="AZ624" s="871"/>
      <c r="BA624" s="874">
        <v>10535779</v>
      </c>
      <c r="BB624" s="184">
        <f>ROUND(BA624*$DQ$9,0)</f>
        <v>337144928</v>
      </c>
      <c r="BC624" s="184">
        <f t="shared" ref="BC624" si="3652">$BC$9</f>
        <v>498219200</v>
      </c>
      <c r="BD624" s="185" t="str">
        <f t="shared" si="3610"/>
        <v>CUMPLE</v>
      </c>
      <c r="BE624" s="209"/>
      <c r="BF624" s="874">
        <v>9898795</v>
      </c>
      <c r="BG624" s="184">
        <f>ROUND(BF624*$DR$9,0)</f>
        <v>841397575</v>
      </c>
      <c r="BH624" s="184">
        <f t="shared" ref="BH624" si="3653">$BH$9</f>
        <v>1243383400</v>
      </c>
      <c r="BI624" s="185" t="str">
        <f t="shared" si="3612"/>
        <v>CUMPLE</v>
      </c>
      <c r="BJ624" s="209"/>
      <c r="BK624" s="874"/>
      <c r="BL624" s="184">
        <f>ROUND(BK624*$DS$9,0)</f>
        <v>0</v>
      </c>
      <c r="BM624" s="1044"/>
      <c r="BN624" s="185" t="str">
        <f>IF(BK624&lt;&gt;"",IF((BL624/$DR$9)/$DN$9&lt;=$BM$20,"CUMPLE","RECHAZADO"),"")</f>
        <v/>
      </c>
      <c r="BO624" s="878"/>
      <c r="BP624" s="194">
        <f t="shared" si="3614"/>
        <v>1178542503</v>
      </c>
      <c r="BQ624" s="874">
        <v>3882569</v>
      </c>
      <c r="BR624" s="877">
        <f t="shared" si="3615"/>
        <v>223923076</v>
      </c>
      <c r="BS624" s="877">
        <f t="shared" si="3616"/>
        <v>1402465579</v>
      </c>
      <c r="BT624" s="877" t="str">
        <f t="shared" ref="BT624:BT628" si="3654">IF(BQ624&lt;&gt;"",IF(BD624="CUMPLE",IF(BI624="CUMPLE","CUMPLE","NO CUMPLE"),"NO CUMPLE")," ")</f>
        <v>CUMPLE</v>
      </c>
      <c r="BU624" s="871"/>
      <c r="BV624" s="874">
        <v>137528294</v>
      </c>
      <c r="BW624" s="874">
        <v>2613038</v>
      </c>
      <c r="BX624" s="194">
        <f t="shared" si="3618"/>
        <v>2613038</v>
      </c>
      <c r="BY624" s="194" t="str">
        <f>IF(BV624&lt;&gt;"",IF(AND(BV624/$DN$9&lt;=$BY$15,BV624/$DN$9&gt;=$BY$16),"CUMPLE","RECHAZADO"),"")</f>
        <v>CUMPLE</v>
      </c>
      <c r="BZ624" s="194">
        <f t="shared" si="3619"/>
        <v>137528294</v>
      </c>
      <c r="CA624" s="194">
        <f t="shared" si="3620"/>
        <v>140141332</v>
      </c>
      <c r="CB624" s="871"/>
      <c r="CC624" s="874"/>
      <c r="CD624" s="874"/>
      <c r="CE624" s="194">
        <f t="shared" si="3621"/>
        <v>0</v>
      </c>
      <c r="CF624" s="194" t="str">
        <f>IF(CC624&lt;&gt;"",IF(AND(CC624/$DN$9&lt;=$CF$15,CC624/$DS$9&gt;=$CF$16),"CUMPLE","RECHAZADO"),"")</f>
        <v/>
      </c>
      <c r="CG624" s="194">
        <f t="shared" si="3622"/>
        <v>0</v>
      </c>
      <c r="CH624" s="194">
        <f t="shared" si="3623"/>
        <v>0</v>
      </c>
      <c r="CI624" s="194"/>
      <c r="CJ624" s="232">
        <f t="shared" si="3624"/>
        <v>32507618484</v>
      </c>
      <c r="CK624" s="197">
        <f t="shared" si="3625"/>
        <v>1687048410</v>
      </c>
      <c r="CL624" s="232">
        <f t="shared" si="3626"/>
        <v>34194666894</v>
      </c>
      <c r="CM624" s="871"/>
      <c r="CN624" s="200">
        <f t="shared" si="3627"/>
        <v>31901490171</v>
      </c>
      <c r="CO624" s="200">
        <f t="shared" si="3628"/>
        <v>1454338058</v>
      </c>
      <c r="CP624" s="200">
        <f t="shared" si="3629"/>
        <v>33355828229</v>
      </c>
      <c r="CQ624" s="871"/>
      <c r="CR624" s="194">
        <f t="shared" si="3630"/>
        <v>32507618484</v>
      </c>
      <c r="CS624" s="194">
        <f>(W624*$DP$9)+X624+(AF624*$DQ$9)+(AK624*$DR$9)+(AP624*$DS$9)+AV624+(BA624*$DQ$9)+(BF624*$DR$9)+(BK624*$DS$9)+BQ624+BV624+BW624+CC624+CD624</f>
        <v>1461167347</v>
      </c>
      <c r="CT624" s="200">
        <f t="shared" si="3631"/>
        <v>33968785831</v>
      </c>
      <c r="CU624" s="874">
        <v>33968785831</v>
      </c>
      <c r="CV624" s="200" t="str">
        <f t="shared" si="3632"/>
        <v>OK</v>
      </c>
      <c r="CW624" s="136"/>
      <c r="DB624" s="879" t="str">
        <f t="shared" si="3633"/>
        <v>HABILITADO</v>
      </c>
      <c r="DC624" s="888"/>
    </row>
    <row r="625" spans="1:107" ht="17.25" thickBot="1" x14ac:dyDescent="0.3">
      <c r="A625" s="1039"/>
      <c r="B625" s="870">
        <v>8</v>
      </c>
      <c r="C625" s="1039"/>
      <c r="D625" s="726"/>
      <c r="E625" s="871"/>
      <c r="F625" s="872">
        <v>19803878581</v>
      </c>
      <c r="G625" s="873" t="str">
        <f t="shared" ref="G625" si="3655">IF(F625&lt;&gt;"",IF(F625=$DV$10,"CUMPLE","RECHAZADO"),"")</f>
        <v>CUMPLE</v>
      </c>
      <c r="H625" s="874" t="s">
        <v>1538</v>
      </c>
      <c r="I625" s="880">
        <v>17651295988</v>
      </c>
      <c r="J625" s="208">
        <v>335374624</v>
      </c>
      <c r="K625" s="173">
        <f t="shared" si="3590"/>
        <v>335374624</v>
      </c>
      <c r="L625" s="724" t="e">
        <f t="shared" si="3591"/>
        <v>#DIV/0!</v>
      </c>
      <c r="M625" s="175" t="e">
        <f t="shared" si="3592"/>
        <v>#DIV/0!</v>
      </c>
      <c r="N625" s="176" t="e">
        <f t="shared" si="3593"/>
        <v>#DIV/0!</v>
      </c>
      <c r="O625" s="177" t="e">
        <f t="shared" si="3594"/>
        <v>#DIV/0!</v>
      </c>
      <c r="P625" s="178" t="str">
        <f>IF(H625&lt;&gt;"",IF(J625=K625,IF(H625="SI",IF(AND(I625&lt;=$DF$10,I625&gt;=($DF$10*0.9)),"CUMPLE","NO CUMPLE"),IF(I625=$DF$10,"CUMPLE","NO CUMPLE")),"NO CUMPLE"),"")</f>
        <v>CUMPLE</v>
      </c>
      <c r="Q625" s="725">
        <f t="shared" si="3595"/>
        <v>0</v>
      </c>
      <c r="R625" s="180">
        <f t="shared" si="3635"/>
        <v>17986670612</v>
      </c>
      <c r="S625" s="180">
        <f t="shared" si="3597"/>
        <v>17651295988</v>
      </c>
      <c r="T625" s="209"/>
      <c r="U625" s="209"/>
      <c r="V625" s="871"/>
      <c r="W625" s="874">
        <v>1430885</v>
      </c>
      <c r="X625" s="876">
        <v>271868</v>
      </c>
      <c r="Y625" s="184">
        <f>ROUND(W625*$DP$10,0)</f>
        <v>93007525</v>
      </c>
      <c r="Z625" s="184">
        <f t="shared" si="3598"/>
        <v>1767143</v>
      </c>
      <c r="AA625" s="1044"/>
      <c r="AB625" s="185" t="str">
        <f>IF(W625&lt;&gt;"",IF((Y625/$DP$10)/$DN$10&lt;=$AA$20,"CUMPLE","RECHAZADO"),"")</f>
        <v>CUMPLE</v>
      </c>
      <c r="AC625" s="186">
        <f t="shared" si="3600"/>
        <v>94774668</v>
      </c>
      <c r="AD625" s="186">
        <f t="shared" si="3601"/>
        <v>93007525</v>
      </c>
      <c r="AE625" s="209"/>
      <c r="AF625" s="874">
        <v>215280</v>
      </c>
      <c r="AG625" s="184">
        <f>ROUND(AF625*$DQ$10,0)</f>
        <v>2798640</v>
      </c>
      <c r="AH625" s="1044"/>
      <c r="AI625" s="185" t="str">
        <f>IF(AF625&lt;&gt;"",IF(AG625/$DQ$10&lt;=$AH$20,"CUMPLE","RECHAZADO"),"")</f>
        <v>CUMPLE</v>
      </c>
      <c r="AJ625" s="209"/>
      <c r="AK625" s="874">
        <v>171825</v>
      </c>
      <c r="AL625" s="184">
        <f>ROUND(AK625*$DR$10,0)</f>
        <v>11168625</v>
      </c>
      <c r="AM625" s="1044"/>
      <c r="AN625" s="185" t="str">
        <f>IF(AK625&lt;&gt;"",IF(AL625/$DR$10&lt;=$AM$20,"CUMPLE","RECHAZADO"),"")</f>
        <v>CUMPLE</v>
      </c>
      <c r="AO625" s="209"/>
      <c r="AP625" s="874"/>
      <c r="AQ625" s="184">
        <f>ROUND(AP625*$DS$10,0)</f>
        <v>0</v>
      </c>
      <c r="AR625" s="1044"/>
      <c r="AS625" s="185" t="str">
        <f>IF(AP625&lt;&gt;"",IF(AQ625/$DR$10&lt;=$AR$20,"CUMPLE","RECHAZADO"),"")</f>
        <v/>
      </c>
      <c r="AT625" s="185"/>
      <c r="AU625" s="194">
        <f t="shared" si="3605"/>
        <v>13967265</v>
      </c>
      <c r="AV625" s="874">
        <v>73550</v>
      </c>
      <c r="AW625" s="877">
        <f t="shared" si="3606"/>
        <v>2653780</v>
      </c>
      <c r="AX625" s="877">
        <f t="shared" si="3607"/>
        <v>16621045</v>
      </c>
      <c r="AY625" s="877" t="str">
        <f t="shared" si="3651"/>
        <v>CUMPLE</v>
      </c>
      <c r="AZ625" s="871"/>
      <c r="BA625" s="874">
        <v>11804198</v>
      </c>
      <c r="BB625" s="184">
        <f>ROUND(BA625*$DQ$10,0)</f>
        <v>153454574</v>
      </c>
      <c r="BC625" s="184">
        <f t="shared" ref="BC625" si="3656">$BC$10</f>
        <v>220195976</v>
      </c>
      <c r="BD625" s="185" t="str">
        <f t="shared" si="3610"/>
        <v>CUMPLE</v>
      </c>
      <c r="BE625" s="209"/>
      <c r="BF625" s="874">
        <v>11090526</v>
      </c>
      <c r="BG625" s="184">
        <f>ROUND(BF625*$DR$10,0)</f>
        <v>720884190</v>
      </c>
      <c r="BH625" s="184">
        <f t="shared" ref="BH625" si="3657">$BH$10</f>
        <v>1034415590</v>
      </c>
      <c r="BI625" s="185" t="str">
        <f t="shared" si="3612"/>
        <v>CUMPLE</v>
      </c>
      <c r="BJ625" s="209"/>
      <c r="BK625" s="874"/>
      <c r="BL625" s="184">
        <f>ROUND(BK625*$DS$10,0)</f>
        <v>0</v>
      </c>
      <c r="BM625" s="1044"/>
      <c r="BN625" s="185" t="str">
        <f>IF(BK625&lt;&gt;"",IF((BL625/$DR$10)/$DN$10&lt;=$BM$20,"CUMPLE","RECHAZADO"),"")</f>
        <v/>
      </c>
      <c r="BO625" s="878"/>
      <c r="BP625" s="194">
        <f t="shared" si="3614"/>
        <v>874338764</v>
      </c>
      <c r="BQ625" s="874">
        <v>4349998</v>
      </c>
      <c r="BR625" s="877">
        <f t="shared" si="3615"/>
        <v>166124365</v>
      </c>
      <c r="BS625" s="877">
        <f t="shared" si="3616"/>
        <v>1040463129</v>
      </c>
      <c r="BT625" s="877" t="str">
        <f t="shared" si="3654"/>
        <v>CUMPLE</v>
      </c>
      <c r="BU625" s="871"/>
      <c r="BV625" s="874">
        <v>143034149</v>
      </c>
      <c r="BW625" s="874">
        <v>2717649</v>
      </c>
      <c r="BX625" s="194">
        <f t="shared" si="3618"/>
        <v>2717649</v>
      </c>
      <c r="BY625" s="194" t="str">
        <f>IF(BV625&lt;&gt;"",IF(AND(BV625/$DN$10&lt;=$BY$15,BV625/$DN$10&gt;=$BY$16),"CUMPLE","RECHAZADO"),"")</f>
        <v>CUMPLE</v>
      </c>
      <c r="BZ625" s="194">
        <f t="shared" si="3619"/>
        <v>143034149</v>
      </c>
      <c r="CA625" s="194">
        <f t="shared" si="3620"/>
        <v>145751798</v>
      </c>
      <c r="CB625" s="871"/>
      <c r="CC625" s="874"/>
      <c r="CD625" s="874"/>
      <c r="CE625" s="194">
        <f t="shared" si="3621"/>
        <v>0</v>
      </c>
      <c r="CF625" s="194" t="str">
        <f>IF(CC625&lt;&gt;"",IF(AND(CC625/$DN$10&lt;=$CF$15,CC625/$DS$10&gt;=$CF$16),"CUMPLE","RECHAZADO"),"")</f>
        <v/>
      </c>
      <c r="CG625" s="194">
        <f t="shared" si="3622"/>
        <v>0</v>
      </c>
      <c r="CH625" s="194">
        <f t="shared" si="3623"/>
        <v>0</v>
      </c>
      <c r="CI625" s="194"/>
      <c r="CJ625" s="232">
        <f t="shared" si="3624"/>
        <v>17986670612</v>
      </c>
      <c r="CK625" s="197">
        <f t="shared" si="3625"/>
        <v>1297610640</v>
      </c>
      <c r="CL625" s="232">
        <f t="shared" si="3626"/>
        <v>19284281252</v>
      </c>
      <c r="CM625" s="871"/>
      <c r="CN625" s="200">
        <f t="shared" si="3627"/>
        <v>17651295988</v>
      </c>
      <c r="CO625" s="200">
        <f t="shared" si="3628"/>
        <v>1124347703</v>
      </c>
      <c r="CP625" s="200">
        <f t="shared" si="3629"/>
        <v>18775643691</v>
      </c>
      <c r="CQ625" s="871"/>
      <c r="CR625" s="194">
        <f t="shared" si="3630"/>
        <v>17986670612</v>
      </c>
      <c r="CS625" s="194">
        <f>(W625*$DP$10)+X625+(AF625*$DQ$10)+(AK625*$DR$10)+(AP625*$DS$10)+AV625+(BA625*$DQ$10)+(BF625*$DR$10)+(BK625*$DS$10)+BQ625+BV625+BW625+CC625+CD625</f>
        <v>1131760768</v>
      </c>
      <c r="CT625" s="200">
        <f t="shared" si="3631"/>
        <v>19118431380</v>
      </c>
      <c r="CU625" s="874">
        <v>19118431380</v>
      </c>
      <c r="CV625" s="200" t="str">
        <f t="shared" si="3632"/>
        <v>OK</v>
      </c>
      <c r="CW625" s="136"/>
      <c r="DB625" s="879" t="str">
        <f t="shared" si="3633"/>
        <v>HABILITADO</v>
      </c>
      <c r="DC625" s="888"/>
    </row>
    <row r="626" spans="1:107" hidden="1" x14ac:dyDescent="0.25">
      <c r="A626" s="1041"/>
      <c r="B626" s="167">
        <v>9</v>
      </c>
      <c r="C626" s="1043"/>
      <c r="D626" s="220"/>
      <c r="E626" s="156"/>
      <c r="F626" s="168"/>
      <c r="G626" s="169" t="str">
        <f t="shared" ref="G626" si="3658">IF(F626&lt;&gt;"",IF(F626=$DV$11,"CUMPLE","RECHAZADO"),"")</f>
        <v/>
      </c>
      <c r="H626" s="170"/>
      <c r="I626" s="221"/>
      <c r="J626" s="172"/>
      <c r="K626" s="827">
        <f t="shared" si="3590"/>
        <v>0</v>
      </c>
      <c r="L626" s="174" t="e">
        <f t="shared" si="3591"/>
        <v>#DIV/0!</v>
      </c>
      <c r="M626" s="175" t="e">
        <f t="shared" si="3592"/>
        <v>#DIV/0!</v>
      </c>
      <c r="N626" s="176" t="e">
        <f t="shared" si="3593"/>
        <v>#DIV/0!</v>
      </c>
      <c r="O626" s="177" t="e">
        <f t="shared" si="3594"/>
        <v>#DIV/0!</v>
      </c>
      <c r="P626" s="179" t="str">
        <f>IF(H626&lt;&gt;"",IF(J626=K626,IF(H626="SI",IF(AND(I626&lt;=$DF$11,I626&gt;=($DF$11*0.9)),"CUMPLE","NO CUMPLE"),IF(I626=$DF$11,"CUMPLE","NO CUMPLE")),"NO CUMPLE"),"")</f>
        <v/>
      </c>
      <c r="Q626" s="179">
        <f t="shared" si="3595"/>
        <v>0</v>
      </c>
      <c r="R626" s="828" t="str">
        <f t="shared" si="3635"/>
        <v/>
      </c>
      <c r="S626" s="828" t="str">
        <f t="shared" si="3597"/>
        <v/>
      </c>
      <c r="T626" s="181"/>
      <c r="U626" s="182"/>
      <c r="V626" s="155"/>
      <c r="W626" s="170"/>
      <c r="X626" s="183"/>
      <c r="Y626" s="829">
        <f>ROUND(W626*$DP$11,0)</f>
        <v>0</v>
      </c>
      <c r="Z626" s="829">
        <f t="shared" si="3598"/>
        <v>0</v>
      </c>
      <c r="AA626" s="1045"/>
      <c r="AB626" s="244" t="str">
        <f>IF(W626&lt;&gt;"",IF((Y626/$DP$11)/$DN$11&lt;=$AA$20,"CUMPLE","RECHAZADO"),"")</f>
        <v/>
      </c>
      <c r="AC626" s="830">
        <f t="shared" si="3600"/>
        <v>0</v>
      </c>
      <c r="AD626" s="830">
        <f t="shared" si="3601"/>
        <v>0</v>
      </c>
      <c r="AE626" s="181"/>
      <c r="AF626" s="170"/>
      <c r="AG626" s="829">
        <f>ROUND(AF626*$DQ$11,0)</f>
        <v>0</v>
      </c>
      <c r="AH626" s="1045"/>
      <c r="AI626" s="244" t="str">
        <f>IF(AF626&lt;&gt;"",IF(AG626/$DQ$11&lt;=$AH$20,"CUMPLE","RECHAZADO"),"")</f>
        <v/>
      </c>
      <c r="AJ626" s="181"/>
      <c r="AK626" s="170"/>
      <c r="AL626" s="829">
        <f>ROUND(AK626*$DR$11,0)</f>
        <v>0</v>
      </c>
      <c r="AM626" s="1045"/>
      <c r="AN626" s="244" t="str">
        <f>IF(AK626&lt;&gt;"",IF(AL626/$DR$11&lt;=$AM$20,"CUMPLE","RECHAZADO"),"")</f>
        <v/>
      </c>
      <c r="AO626" s="181"/>
      <c r="AP626" s="170"/>
      <c r="AQ626" s="829">
        <f>ROUND(AP626*$DS$11,0)</f>
        <v>0</v>
      </c>
      <c r="AR626" s="1045"/>
      <c r="AS626" s="244" t="str">
        <f>IF(AP626&lt;&gt;"",IF(AQ626/$DR$11&lt;=$AR$20,"CUMPLE","RECHAZADO"),"")</f>
        <v/>
      </c>
      <c r="AT626" s="187"/>
      <c r="AU626" s="831">
        <f t="shared" si="3605"/>
        <v>0</v>
      </c>
      <c r="AV626" s="170"/>
      <c r="AW626" s="832">
        <f t="shared" si="3606"/>
        <v>0</v>
      </c>
      <c r="AX626" s="832">
        <f t="shared" si="3607"/>
        <v>0</v>
      </c>
      <c r="AY626" s="832" t="str">
        <f t="shared" si="3651"/>
        <v xml:space="preserve"> </v>
      </c>
      <c r="AZ626" s="155"/>
      <c r="BA626" s="170"/>
      <c r="BB626" s="829">
        <f>ROUND(BA626*$DQ$11,0)</f>
        <v>0</v>
      </c>
      <c r="BC626" s="834">
        <f t="shared" ref="BC626" si="3659">$BC$11</f>
        <v>334384100</v>
      </c>
      <c r="BD626" s="729" t="str">
        <f t="shared" si="3610"/>
        <v/>
      </c>
      <c r="BE626" s="181"/>
      <c r="BF626" s="170"/>
      <c r="BG626" s="829">
        <f>ROUND(BF626*$DR$11,0)</f>
        <v>0</v>
      </c>
      <c r="BH626" s="829">
        <f t="shared" ref="BH626" si="3660">$BH$11</f>
        <v>1162419824</v>
      </c>
      <c r="BI626" s="729" t="str">
        <f t="shared" si="3612"/>
        <v/>
      </c>
      <c r="BJ626" s="181"/>
      <c r="BK626" s="170"/>
      <c r="BL626" s="829">
        <f>ROUND(BK626*$DS$11,0)</f>
        <v>0</v>
      </c>
      <c r="BM626" s="1045"/>
      <c r="BN626" s="244" t="str">
        <f>IF(BK626&lt;&gt;"",IF((BL626/$DR$11)/$DN$11&lt;=$BM$20,"CUMPLE","RECHAZADO"),"")</f>
        <v/>
      </c>
      <c r="BO626" s="193"/>
      <c r="BP626" s="831">
        <f t="shared" si="3614"/>
        <v>0</v>
      </c>
      <c r="BQ626" s="170"/>
      <c r="BR626" s="832">
        <f t="shared" si="3615"/>
        <v>0</v>
      </c>
      <c r="BS626" s="832">
        <f t="shared" si="3616"/>
        <v>0</v>
      </c>
      <c r="BT626" s="832" t="str">
        <f t="shared" si="3654"/>
        <v xml:space="preserve"> </v>
      </c>
      <c r="BU626" s="155"/>
      <c r="BV626" s="170"/>
      <c r="BW626" s="170"/>
      <c r="BX626" s="835">
        <f t="shared" si="3618"/>
        <v>0</v>
      </c>
      <c r="BY626" s="835" t="str">
        <f>IF(BV626&lt;&gt;"",IF(AND(BV626/$DN$11&lt;=$BY$15,BV626/$DN$11&gt;=$BY$16),"CUMPLE","RECHAZADO"),"")</f>
        <v/>
      </c>
      <c r="BZ626" s="835">
        <f t="shared" si="3619"/>
        <v>0</v>
      </c>
      <c r="CA626" s="835">
        <f t="shared" si="3620"/>
        <v>0</v>
      </c>
      <c r="CB626" s="155"/>
      <c r="CC626" s="170"/>
      <c r="CD626" s="170"/>
      <c r="CE626" s="835">
        <f t="shared" si="3621"/>
        <v>0</v>
      </c>
      <c r="CF626" s="835" t="str">
        <f>IF(CC626&lt;&gt;"",IF(AND(CC626/$DN$11&lt;=$CF$15,CC626/$DS$11&gt;=$CF$16),"CUMPLE","RECHAZADO"),"")</f>
        <v/>
      </c>
      <c r="CG626" s="835">
        <f t="shared" si="3622"/>
        <v>0</v>
      </c>
      <c r="CH626" s="835">
        <f t="shared" si="3623"/>
        <v>0</v>
      </c>
      <c r="CI626" s="195"/>
      <c r="CJ626" s="86" t="str">
        <f t="shared" si="3624"/>
        <v/>
      </c>
      <c r="CK626" s="836">
        <f t="shared" si="3625"/>
        <v>0</v>
      </c>
      <c r="CL626" s="837" t="str">
        <f t="shared" si="3626"/>
        <v/>
      </c>
      <c r="CM626" s="155"/>
      <c r="CN626" s="838" t="str">
        <f t="shared" si="3627"/>
        <v/>
      </c>
      <c r="CO626" s="839">
        <f t="shared" si="3628"/>
        <v>0</v>
      </c>
      <c r="CP626" s="840" t="str">
        <f t="shared" si="3629"/>
        <v/>
      </c>
      <c r="CQ626" s="156"/>
      <c r="CR626" s="841">
        <f t="shared" si="3630"/>
        <v>0</v>
      </c>
      <c r="CS626" s="835">
        <f>(W626*$DP$11)+X626+(AF626*$DQ$11)+(AK626*$DR$11)+(AP626*$DS$11)+AV626+(BA626*$DQ$11)+(BF626*$DR$11)+(BK626*$DS$11)+BQ626+BV626+BW626+CC626+CD626</f>
        <v>0</v>
      </c>
      <c r="CT626" s="840">
        <f t="shared" si="3631"/>
        <v>0</v>
      </c>
      <c r="CU626" s="842"/>
      <c r="CV626" s="840" t="str">
        <f t="shared" si="3632"/>
        <v/>
      </c>
      <c r="DB626" s="843" t="str">
        <f t="shared" si="3633"/>
        <v/>
      </c>
      <c r="DC626" s="844"/>
    </row>
    <row r="627" spans="1:107" hidden="1" x14ac:dyDescent="0.25">
      <c r="A627" s="1046"/>
      <c r="B627" s="870">
        <v>10</v>
      </c>
      <c r="C627" s="1043"/>
      <c r="D627" s="220"/>
      <c r="E627" s="156"/>
      <c r="F627" s="207"/>
      <c r="G627" s="169" t="str">
        <f t="shared" ref="G627" si="3661">IF(F627&lt;&gt;"",IF(F627=$DV$12,"CUMPLE","RECHAZADO"),"")</f>
        <v/>
      </c>
      <c r="H627" s="170"/>
      <c r="I627" s="216"/>
      <c r="J627" s="208"/>
      <c r="K627" s="173">
        <f t="shared" si="3590"/>
        <v>0</v>
      </c>
      <c r="L627" s="174" t="e">
        <f t="shared" si="3591"/>
        <v>#DIV/0!</v>
      </c>
      <c r="M627" s="175" t="e">
        <f t="shared" si="3592"/>
        <v>#DIV/0!</v>
      </c>
      <c r="N627" s="176" t="e">
        <f t="shared" si="3593"/>
        <v>#DIV/0!</v>
      </c>
      <c r="O627" s="177" t="e">
        <f t="shared" si="3594"/>
        <v>#DIV/0!</v>
      </c>
      <c r="P627" s="178" t="str">
        <f>IF(H627&lt;&gt;"",IF(J627=K627,IF(H627="SI",IF(AND(I627&lt;=$DF$12,I627&gt;=($DF$12*0.9)),"CUMPLE","NO CUMPLE"),IF(I627=$DF$12,"CUMPLE","NO CUMPLE")),"NO CUMPLE"),"")</f>
        <v/>
      </c>
      <c r="Q627" s="179">
        <f t="shared" si="3595"/>
        <v>0</v>
      </c>
      <c r="R627" s="180" t="str">
        <f t="shared" si="3635"/>
        <v/>
      </c>
      <c r="S627" s="180" t="str">
        <f t="shared" si="3597"/>
        <v/>
      </c>
      <c r="T627" s="209"/>
      <c r="U627" s="210"/>
      <c r="V627" s="155"/>
      <c r="W627" s="211"/>
      <c r="X627" s="212"/>
      <c r="Y627" s="184">
        <f>ROUND(W627*$DP$12,0)</f>
        <v>0</v>
      </c>
      <c r="Z627" s="184">
        <f t="shared" si="3598"/>
        <v>0</v>
      </c>
      <c r="AA627" s="1045"/>
      <c r="AB627" s="185" t="str">
        <f>IF(W627&lt;&gt;"",IF((Y627/$DP$12)/$DN$12&lt;=$AA$20,"CUMPLE","RECHAZADO"),"")</f>
        <v/>
      </c>
      <c r="AC627" s="186">
        <f t="shared" si="3600"/>
        <v>0</v>
      </c>
      <c r="AD627" s="186">
        <f t="shared" si="3601"/>
        <v>0</v>
      </c>
      <c r="AE627" s="209"/>
      <c r="AF627" s="211"/>
      <c r="AG627" s="184">
        <f>ROUND(AF627*$DQ$12,0)</f>
        <v>0</v>
      </c>
      <c r="AH627" s="1045"/>
      <c r="AI627" s="185" t="str">
        <f>IF(AF627&lt;&gt;"",IF(AG627/$DQ$12&lt;=$AH$20,"CUMPLE","RECHAZADO"),"")</f>
        <v/>
      </c>
      <c r="AJ627" s="209"/>
      <c r="AK627" s="211"/>
      <c r="AL627" s="184">
        <f>ROUND(AK627*$DR$12,0)</f>
        <v>0</v>
      </c>
      <c r="AM627" s="1045"/>
      <c r="AN627" s="185" t="str">
        <f>IF(AK627&lt;&gt;"",IF(AL627/$DR$12&lt;=$AM$20,"CUMPLE","RECHAZADO"),"")</f>
        <v/>
      </c>
      <c r="AO627" s="209"/>
      <c r="AP627" s="211"/>
      <c r="AQ627" s="184">
        <f>ROUND(AP627*$DS$12,0)</f>
        <v>0</v>
      </c>
      <c r="AR627" s="1045"/>
      <c r="AS627" s="185" t="str">
        <f>IF(AP627&lt;&gt;"",IF(AQ627/$DR$12&lt;=$AR$20,"CUMPLE","RECHAZADO"),"")</f>
        <v/>
      </c>
      <c r="AT627" s="213"/>
      <c r="AU627" s="188">
        <f t="shared" si="3605"/>
        <v>0</v>
      </c>
      <c r="AV627" s="170"/>
      <c r="AW627" s="189">
        <f t="shared" si="3606"/>
        <v>0</v>
      </c>
      <c r="AX627" s="189">
        <f t="shared" si="3607"/>
        <v>0</v>
      </c>
      <c r="AY627" s="189" t="str">
        <f t="shared" si="3651"/>
        <v xml:space="preserve"> </v>
      </c>
      <c r="AZ627" s="155"/>
      <c r="BA627" s="211"/>
      <c r="BB627" s="184">
        <f>ROUND(BA627*$DQ$12,0)</f>
        <v>0</v>
      </c>
      <c r="BC627" s="191">
        <f t="shared" ref="BC627" si="3662">$BC$12</f>
        <v>263816970</v>
      </c>
      <c r="BD627" s="192" t="str">
        <f t="shared" si="3610"/>
        <v/>
      </c>
      <c r="BE627" s="209"/>
      <c r="BF627" s="211"/>
      <c r="BG627" s="184">
        <f>ROUND(BF627*$DR$12,0)</f>
        <v>0</v>
      </c>
      <c r="BH627" s="184">
        <f t="shared" ref="BH627" si="3663">$BH$12</f>
        <v>1338480855</v>
      </c>
      <c r="BI627" s="192" t="str">
        <f t="shared" si="3612"/>
        <v/>
      </c>
      <c r="BJ627" s="209"/>
      <c r="BK627" s="211"/>
      <c r="BL627" s="184">
        <f>ROUND(BK627*$DS$12,0)</f>
        <v>0</v>
      </c>
      <c r="BM627" s="1045"/>
      <c r="BN627" s="185" t="str">
        <f>IF(BK627&lt;&gt;"",IF((BL627/$DR$12)/$DN$12&lt;=$BM$20,"CUMPLE","RECHAZADO"),"")</f>
        <v/>
      </c>
      <c r="BO627" s="214"/>
      <c r="BP627" s="188">
        <f t="shared" si="3614"/>
        <v>0</v>
      </c>
      <c r="BQ627" s="170"/>
      <c r="BR627" s="189">
        <f t="shared" si="3615"/>
        <v>0</v>
      </c>
      <c r="BS627" s="189">
        <f t="shared" si="3616"/>
        <v>0</v>
      </c>
      <c r="BT627" s="189" t="str">
        <f t="shared" si="3654"/>
        <v xml:space="preserve"> </v>
      </c>
      <c r="BU627" s="155"/>
      <c r="BV627" s="170"/>
      <c r="BW627" s="170"/>
      <c r="BX627" s="194">
        <f t="shared" si="3618"/>
        <v>0</v>
      </c>
      <c r="BY627" s="194" t="str">
        <f>IF(BV627&lt;&gt;"",IF(AND(BV627/$DN$12&lt;=$BY$15,BV627/$DN$12&gt;=$BY$16),"CUMPLE","RECHAZADO"),"")</f>
        <v/>
      </c>
      <c r="BZ627" s="194">
        <f t="shared" si="3619"/>
        <v>0</v>
      </c>
      <c r="CA627" s="194">
        <f t="shared" si="3620"/>
        <v>0</v>
      </c>
      <c r="CB627" s="155"/>
      <c r="CC627" s="170"/>
      <c r="CD627" s="170"/>
      <c r="CE627" s="194">
        <f t="shared" si="3621"/>
        <v>0</v>
      </c>
      <c r="CF627" s="194" t="str">
        <f>IF(CC627&lt;&gt;"",IF(AND(CC627/$DN$12&lt;=$CF$15,CC627/$DS$12&gt;=$CF$16),"CUMPLE","RECHAZADO"),"")</f>
        <v/>
      </c>
      <c r="CG627" s="194">
        <f t="shared" si="3622"/>
        <v>0</v>
      </c>
      <c r="CH627" s="194">
        <f t="shared" si="3623"/>
        <v>0</v>
      </c>
      <c r="CI627" s="215"/>
      <c r="CJ627" s="196" t="str">
        <f t="shared" si="3624"/>
        <v/>
      </c>
      <c r="CK627" s="197">
        <f t="shared" si="3625"/>
        <v>0</v>
      </c>
      <c r="CL627" s="198" t="str">
        <f t="shared" si="3626"/>
        <v/>
      </c>
      <c r="CM627" s="155"/>
      <c r="CN627" s="199" t="str">
        <f t="shared" si="3627"/>
        <v/>
      </c>
      <c r="CO627" s="200">
        <f t="shared" si="3628"/>
        <v>0</v>
      </c>
      <c r="CP627" s="201" t="str">
        <f t="shared" si="3629"/>
        <v/>
      </c>
      <c r="CQ627" s="156"/>
      <c r="CR627" s="202">
        <f t="shared" si="3630"/>
        <v>0</v>
      </c>
      <c r="CS627" s="194">
        <f>(W627*$DP$12)+X627+(AF627*$DQ$12)+(AK627*$DR$12)+(AP627*$DS$12)+AV627+(BA627*$DQ$12)+(BF627*$DR$12)+(BK627*$DS$12)+BQ627+BV627+BW627+CC627+CD627</f>
        <v>0</v>
      </c>
      <c r="CT627" s="201">
        <f t="shared" si="3631"/>
        <v>0</v>
      </c>
      <c r="CU627" s="203"/>
      <c r="CV627" s="201" t="str">
        <f t="shared" si="3632"/>
        <v/>
      </c>
      <c r="DB627" s="204" t="str">
        <f t="shared" si="3633"/>
        <v/>
      </c>
      <c r="DC627" s="36"/>
    </row>
    <row r="628" spans="1:107" hidden="1" x14ac:dyDescent="0.25">
      <c r="A628" s="1046"/>
      <c r="B628" s="870">
        <v>11</v>
      </c>
      <c r="C628" s="1043"/>
      <c r="D628" s="220"/>
      <c r="E628" s="156"/>
      <c r="F628" s="207"/>
      <c r="G628" s="169" t="str">
        <f t="shared" ref="G628" si="3664">IF(F628&lt;&gt;"",IF(F628=$DV$13,"CUMPLE","RECHAZADO"),"")</f>
        <v/>
      </c>
      <c r="H628" s="170"/>
      <c r="I628" s="216"/>
      <c r="J628" s="208"/>
      <c r="K628" s="173">
        <f t="shared" si="3590"/>
        <v>0</v>
      </c>
      <c r="L628" s="174" t="e">
        <f t="shared" si="3591"/>
        <v>#DIV/0!</v>
      </c>
      <c r="M628" s="175" t="e">
        <f t="shared" si="3592"/>
        <v>#DIV/0!</v>
      </c>
      <c r="N628" s="176" t="e">
        <f t="shared" si="3593"/>
        <v>#DIV/0!</v>
      </c>
      <c r="O628" s="177" t="e">
        <f t="shared" si="3594"/>
        <v>#DIV/0!</v>
      </c>
      <c r="P628" s="178" t="str">
        <f>IF(H628&lt;&gt;"",IF(J628=K628,IF(H628="SI",IF(AND(I628&lt;=$DF$13,I628&gt;=($DF$13*0.9)),"CUMPLE","NO CUMPLE"),IF(I628=$DF$13,"CUMPLE","NO CUMPLE")),"NO CUMPLE"),"")</f>
        <v/>
      </c>
      <c r="Q628" s="179">
        <f t="shared" si="3595"/>
        <v>0</v>
      </c>
      <c r="R628" s="180" t="str">
        <f t="shared" si="3635"/>
        <v/>
      </c>
      <c r="S628" s="180" t="str">
        <f t="shared" si="3597"/>
        <v/>
      </c>
      <c r="T628" s="209"/>
      <c r="U628" s="210"/>
      <c r="V628" s="155"/>
      <c r="W628" s="211"/>
      <c r="X628" s="212"/>
      <c r="Y628" s="184">
        <f>ROUND(W628*$DP$13,0)</f>
        <v>0</v>
      </c>
      <c r="Z628" s="184">
        <f t="shared" si="3598"/>
        <v>0</v>
      </c>
      <c r="AA628" s="1045"/>
      <c r="AB628" s="185" t="str">
        <f>IF(W628&lt;&gt;"",IF((Y628/$DP$13)/$DN$13&lt;=$AA$20,"CUMPLE","RECHAZADO"),"")</f>
        <v/>
      </c>
      <c r="AC628" s="186">
        <f t="shared" si="3600"/>
        <v>0</v>
      </c>
      <c r="AD628" s="186">
        <f t="shared" si="3601"/>
        <v>0</v>
      </c>
      <c r="AE628" s="209"/>
      <c r="AF628" s="211"/>
      <c r="AG628" s="184">
        <f>ROUND(AF628*$DQ$13,0)</f>
        <v>0</v>
      </c>
      <c r="AH628" s="1045"/>
      <c r="AI628" s="185" t="str">
        <f>IF(AF628&lt;&gt;"",IF(AG628/$DQ$13&lt;=$AH$20,"CUMPLE","RECHAZADO"),"")</f>
        <v/>
      </c>
      <c r="AJ628" s="209"/>
      <c r="AK628" s="211"/>
      <c r="AL628" s="184">
        <f>ROUND(AK628*$DR$13,0)</f>
        <v>0</v>
      </c>
      <c r="AM628" s="1045"/>
      <c r="AN628" s="185" t="str">
        <f>IF(AK628&lt;&gt;"",IF(AL628/$DR$13&lt;=$AM$20,"CUMPLE","RECHAZADO"),"")</f>
        <v/>
      </c>
      <c r="AO628" s="209"/>
      <c r="AP628" s="211"/>
      <c r="AQ628" s="184">
        <f>ROUND(AP628*$DS$13,0)</f>
        <v>0</v>
      </c>
      <c r="AR628" s="1045"/>
      <c r="AS628" s="185" t="str">
        <f>IF(AP628&lt;&gt;"",IF(AQ628/$DR$13&lt;=$AR$20,"CUMPLE","RECHAZADO"),"")</f>
        <v/>
      </c>
      <c r="AT628" s="213"/>
      <c r="AU628" s="188">
        <f t="shared" si="3605"/>
        <v>0</v>
      </c>
      <c r="AV628" s="170"/>
      <c r="AW628" s="189">
        <f t="shared" si="3606"/>
        <v>0</v>
      </c>
      <c r="AX628" s="189">
        <f t="shared" si="3607"/>
        <v>0</v>
      </c>
      <c r="AY628" s="189" t="str">
        <f t="shared" si="3651"/>
        <v xml:space="preserve"> </v>
      </c>
      <c r="AZ628" s="155"/>
      <c r="BA628" s="211"/>
      <c r="BB628" s="184">
        <f>ROUND(BA628*$DQ$13,0)</f>
        <v>0</v>
      </c>
      <c r="BC628" s="191">
        <f t="shared" ref="BC628" si="3665">$BC$13</f>
        <v>385647118</v>
      </c>
      <c r="BD628" s="192" t="str">
        <f t="shared" si="3610"/>
        <v/>
      </c>
      <c r="BE628" s="209"/>
      <c r="BF628" s="211"/>
      <c r="BG628" s="184">
        <f>ROUND(BF628*$DR$13,0)</f>
        <v>0</v>
      </c>
      <c r="BH628" s="184">
        <f t="shared" ref="BH628" si="3666">$BH$13</f>
        <v>1512338976</v>
      </c>
      <c r="BI628" s="192" t="str">
        <f t="shared" si="3612"/>
        <v/>
      </c>
      <c r="BJ628" s="209"/>
      <c r="BK628" s="211"/>
      <c r="BL628" s="184">
        <f>ROUND(BK628*$DS$13,0)</f>
        <v>0</v>
      </c>
      <c r="BM628" s="1045"/>
      <c r="BN628" s="185" t="str">
        <f>IF(BK628&lt;&gt;"",IF((BL628/$DR$13)/$DN$13&lt;=$BM$20,"CUMPLE","RECHAZADO"),"")</f>
        <v/>
      </c>
      <c r="BO628" s="214"/>
      <c r="BP628" s="188">
        <f t="shared" si="3614"/>
        <v>0</v>
      </c>
      <c r="BQ628" s="170"/>
      <c r="BR628" s="189">
        <f t="shared" si="3615"/>
        <v>0</v>
      </c>
      <c r="BS628" s="189">
        <f t="shared" si="3616"/>
        <v>0</v>
      </c>
      <c r="BT628" s="189" t="str">
        <f t="shared" si="3654"/>
        <v xml:space="preserve"> </v>
      </c>
      <c r="BU628" s="155"/>
      <c r="BV628" s="170"/>
      <c r="BW628" s="170"/>
      <c r="BX628" s="194">
        <f t="shared" si="3618"/>
        <v>0</v>
      </c>
      <c r="BY628" s="194" t="str">
        <f>IF(BV628&lt;&gt;"",IF(AND(BV628/$DN$13&lt;=$BY$15,BV628/$DN$13&gt;=$BY$16),"CUMPLE","RECHAZADO"),"")</f>
        <v/>
      </c>
      <c r="BZ628" s="194">
        <f t="shared" si="3619"/>
        <v>0</v>
      </c>
      <c r="CA628" s="194">
        <f t="shared" si="3620"/>
        <v>0</v>
      </c>
      <c r="CB628" s="155"/>
      <c r="CC628" s="170"/>
      <c r="CD628" s="170"/>
      <c r="CE628" s="194">
        <f t="shared" si="3621"/>
        <v>0</v>
      </c>
      <c r="CF628" s="194" t="str">
        <f>IF(CC628&lt;&gt;"",IF(AND(CC628/$DN$13&lt;=$CF$15,CC628/$DS$13&gt;=$CF$16),"CUMPLE","RECHAZADO"),"")</f>
        <v/>
      </c>
      <c r="CG628" s="194">
        <f t="shared" si="3622"/>
        <v>0</v>
      </c>
      <c r="CH628" s="194">
        <f t="shared" si="3623"/>
        <v>0</v>
      </c>
      <c r="CI628" s="215"/>
      <c r="CJ628" s="196" t="str">
        <f t="shared" si="3624"/>
        <v/>
      </c>
      <c r="CK628" s="197">
        <f t="shared" si="3625"/>
        <v>0</v>
      </c>
      <c r="CL628" s="198" t="str">
        <f t="shared" si="3626"/>
        <v/>
      </c>
      <c r="CM628" s="155"/>
      <c r="CN628" s="199" t="str">
        <f t="shared" si="3627"/>
        <v/>
      </c>
      <c r="CO628" s="200">
        <f t="shared" si="3628"/>
        <v>0</v>
      </c>
      <c r="CP628" s="201" t="str">
        <f t="shared" si="3629"/>
        <v/>
      </c>
      <c r="CQ628" s="156"/>
      <c r="CR628" s="202">
        <f t="shared" si="3630"/>
        <v>0</v>
      </c>
      <c r="CS628" s="194">
        <f>(W628*$DP$13)+X628+(AF628*$DQ$13)+(AK628*$DR$13)+(AP628*$DS$13)+AV628+(BA628*$DQ$13)+(BF628*$DR$13)+(BK628*$DS$13)+BQ628+BV628+BW628+CC628+CD628</f>
        <v>0</v>
      </c>
      <c r="CT628" s="201">
        <f t="shared" si="3631"/>
        <v>0</v>
      </c>
      <c r="CU628" s="203"/>
      <c r="CV628" s="201" t="str">
        <f t="shared" si="3632"/>
        <v/>
      </c>
      <c r="DB628" s="204" t="str">
        <f t="shared" si="3633"/>
        <v/>
      </c>
      <c r="DC628" s="206"/>
    </row>
    <row r="629" spans="1:107" ht="13.5" hidden="1" customHeight="1" x14ac:dyDescent="0.25">
      <c r="A629" s="1042"/>
      <c r="B629" s="750">
        <v>12</v>
      </c>
      <c r="C629" s="1043"/>
      <c r="D629" s="220"/>
      <c r="E629" s="156"/>
      <c r="F629" s="751"/>
      <c r="G629" s="752" t="str">
        <f>IF(F629&lt;&gt;"",IF(F629=$DV$14,"CUMPLE","AJUSTE DE PRESUPUESTO"),"")</f>
        <v/>
      </c>
      <c r="H629" s="753"/>
      <c r="I629" s="754"/>
      <c r="J629" s="784"/>
      <c r="K629" s="756">
        <f t="shared" si="3590"/>
        <v>0</v>
      </c>
      <c r="L629" s="174" t="e">
        <f t="shared" si="3591"/>
        <v>#DIV/0!</v>
      </c>
      <c r="M629" s="175" t="e">
        <f t="shared" si="3592"/>
        <v>#DIV/0!</v>
      </c>
      <c r="N629" s="176" t="e">
        <f t="shared" si="3593"/>
        <v>#DIV/0!</v>
      </c>
      <c r="O629" s="177" t="e">
        <f t="shared" si="3594"/>
        <v>#DIV/0!</v>
      </c>
      <c r="P629" s="757" t="str">
        <f>IF(H629&lt;&gt;"",IF(J629=K629,IF(H629="SI",IF(AND(I629&lt;=$DF$14,I629&gt;=($DF$14*0.9)),"CUMPLE","NO CUMPLE"),IF(I629=$DF$14,"CUMPLE","NO CUMPLE")),"NO CUMPLE"),"")</f>
        <v/>
      </c>
      <c r="Q629" s="179">
        <f t="shared" si="3595"/>
        <v>0</v>
      </c>
      <c r="R629" s="758" t="str">
        <f t="shared" si="3635"/>
        <v/>
      </c>
      <c r="S629" s="758" t="str">
        <f t="shared" si="3597"/>
        <v/>
      </c>
      <c r="T629" s="759"/>
      <c r="U629" s="760"/>
      <c r="V629" s="155"/>
      <c r="W629" s="761"/>
      <c r="X629" s="762"/>
      <c r="Y629" s="763">
        <f>ROUND(W629*$DP$14,0)</f>
        <v>0</v>
      </c>
      <c r="Z629" s="763">
        <f t="shared" si="3598"/>
        <v>0</v>
      </c>
      <c r="AA629" s="1045"/>
      <c r="AB629" s="764" t="str">
        <f>IF(W629&lt;&gt;"",IF((Y629/$DP$14)/$DN$14&lt;=$AA$20,"CUMPLE","RECHAZADO"),"")</f>
        <v/>
      </c>
      <c r="AC629" s="765">
        <f t="shared" si="3600"/>
        <v>0</v>
      </c>
      <c r="AD629" s="765">
        <f t="shared" si="3601"/>
        <v>0</v>
      </c>
      <c r="AE629" s="759"/>
      <c r="AF629" s="761"/>
      <c r="AG629" s="763">
        <f>ROUND(AF629*$DQ$14,0)</f>
        <v>0</v>
      </c>
      <c r="AH629" s="1045"/>
      <c r="AI629" s="764" t="str">
        <f>IF(AF629&lt;&gt;"",IF(AG629/$DQ$14&lt;=$AH$20,"CUMPLE","RECHAZADO"),"")</f>
        <v/>
      </c>
      <c r="AJ629" s="759"/>
      <c r="AK629" s="761"/>
      <c r="AL629" s="763">
        <f>ROUND(AK629*$DR$14,0)</f>
        <v>0</v>
      </c>
      <c r="AM629" s="1045"/>
      <c r="AN629" s="764" t="str">
        <f>IF(AK629&lt;&gt;"",IF(AL629/$DR$14&lt;=$AM$20,"CUMPLE","RECHAZADO"),"")</f>
        <v/>
      </c>
      <c r="AO629" s="759"/>
      <c r="AP629" s="761"/>
      <c r="AQ629" s="763">
        <f>ROUND(AP629*$DS$14,0)</f>
        <v>0</v>
      </c>
      <c r="AR629" s="1045"/>
      <c r="AS629" s="764" t="str">
        <f>IF(AP629&lt;&gt;"",IF(AQ629/$DR$14&lt;=$AR$20,"CUMPLE","RECHAZADO"),"")</f>
        <v/>
      </c>
      <c r="AT629" s="766"/>
      <c r="AU629" s="767">
        <f t="shared" si="3605"/>
        <v>0</v>
      </c>
      <c r="AV629" s="753"/>
      <c r="AW629" s="768">
        <f t="shared" si="3606"/>
        <v>0</v>
      </c>
      <c r="AX629" s="768">
        <f t="shared" si="3607"/>
        <v>0</v>
      </c>
      <c r="AY629" s="768" t="str">
        <f>IF(AV629&lt;&gt;"",IF(AI629="CUMPLE",IF(AN629="CUMPLE",IF(AS629="CUMPLE","CUMPLE","NO CUMPLE"),"NO CUMPLE"),"NO CUMPLE"),"")</f>
        <v/>
      </c>
      <c r="AZ629" s="155"/>
      <c r="BA629" s="761"/>
      <c r="BB629" s="763">
        <f>ROUND(BA629*$DQ$14,0)</f>
        <v>0</v>
      </c>
      <c r="BC629" s="770">
        <f t="shared" ref="BC629" si="3667">$BC$14</f>
        <v>171994948</v>
      </c>
      <c r="BD629" s="164" t="str">
        <f t="shared" si="3610"/>
        <v/>
      </c>
      <c r="BE629" s="759"/>
      <c r="BF629" s="761"/>
      <c r="BG629" s="763">
        <f>ROUND(BF629*$DR$14,0)</f>
        <v>0</v>
      </c>
      <c r="BH629" s="763">
        <f t="shared" ref="BH629" si="3668">$BH$14</f>
        <v>888779540</v>
      </c>
      <c r="BI629" s="164" t="str">
        <f t="shared" si="3612"/>
        <v/>
      </c>
      <c r="BJ629" s="759"/>
      <c r="BK629" s="761"/>
      <c r="BL629" s="763">
        <f>ROUND(BK629*$DS$14,0)</f>
        <v>0</v>
      </c>
      <c r="BM629" s="1045"/>
      <c r="BN629" s="764" t="str">
        <f>IF(BK629&lt;&gt;"",IF((BL629/$DR$14)/$DN$14&lt;=$BM$20,"CUMPLE","RECHAZADO"),"")</f>
        <v/>
      </c>
      <c r="BO629" s="771"/>
      <c r="BP629" s="767">
        <f t="shared" si="3614"/>
        <v>0</v>
      </c>
      <c r="BQ629" s="753"/>
      <c r="BR629" s="768">
        <f t="shared" si="3615"/>
        <v>0</v>
      </c>
      <c r="BS629" s="768">
        <f t="shared" si="3616"/>
        <v>0</v>
      </c>
      <c r="BT629" s="768" t="str">
        <f>IF(BQ629&lt;&gt;"",IF(BD629="CUMPLE",IF(BI629="CUMPLE",IF(BN629="CUMPLE","CUMPLE","NO CUMPLE"),"NO CUMPLE"),"NO CUMPLE"),"")</f>
        <v/>
      </c>
      <c r="BU629" s="155"/>
      <c r="BV629" s="753"/>
      <c r="BW629" s="753"/>
      <c r="BX629" s="772">
        <f t="shared" si="3618"/>
        <v>0</v>
      </c>
      <c r="BY629" s="772" t="str">
        <f>IF(BV629&lt;&gt;"",IF(AND(BV629/$DN$14&lt;=$BY$15,BV629/$DN$14&gt;=$BY$16),"CUMPLE","RECHAZADO"),"")</f>
        <v/>
      </c>
      <c r="BZ629" s="772">
        <f t="shared" si="3619"/>
        <v>0</v>
      </c>
      <c r="CA629" s="772">
        <f t="shared" si="3620"/>
        <v>0</v>
      </c>
      <c r="CB629" s="155"/>
      <c r="CC629" s="753"/>
      <c r="CD629" s="753"/>
      <c r="CE629" s="772">
        <f t="shared" si="3621"/>
        <v>0</v>
      </c>
      <c r="CF629" s="772" t="str">
        <f>IF(CC629&lt;&gt;"",IF(AND(CC629/$DN$14&lt;=$CF$15,CC629/$DN$14&gt;=$CF$16),"CUMPLE","RECHAZADO"),"")</f>
        <v/>
      </c>
      <c r="CG629" s="772">
        <f t="shared" si="3622"/>
        <v>0</v>
      </c>
      <c r="CH629" s="772">
        <f t="shared" si="3623"/>
        <v>0</v>
      </c>
      <c r="CI629" s="773"/>
      <c r="CJ629" s="774" t="str">
        <f t="shared" si="3624"/>
        <v/>
      </c>
      <c r="CK629" s="775">
        <f t="shared" si="3625"/>
        <v>0</v>
      </c>
      <c r="CL629" s="776" t="str">
        <f t="shared" si="3626"/>
        <v/>
      </c>
      <c r="CM629" s="155"/>
      <c r="CN629" s="777" t="str">
        <f t="shared" si="3627"/>
        <v/>
      </c>
      <c r="CO629" s="778">
        <f t="shared" si="3628"/>
        <v>0</v>
      </c>
      <c r="CP629" s="779" t="str">
        <f t="shared" si="3629"/>
        <v/>
      </c>
      <c r="CQ629" s="156"/>
      <c r="CR629" s="780">
        <f t="shared" si="3630"/>
        <v>0</v>
      </c>
      <c r="CS629" s="772">
        <f>(W629*$DP$14)+X629+(AF629*$DQ$14)+(AK629*$DR$14)+(AP629*$DS$14)+AV629+(BA629*$DQ$14)+(BF629*$DR$14)+(BK629*$DS$14)+BQ629+BV629+BW629+CC629+CD629</f>
        <v>0</v>
      </c>
      <c r="CT629" s="779">
        <f t="shared" si="3631"/>
        <v>0</v>
      </c>
      <c r="CU629" s="781"/>
      <c r="CV629" s="779" t="str">
        <f t="shared" si="3632"/>
        <v/>
      </c>
      <c r="DB629" s="782" t="str">
        <f>IF(F629&lt;&gt;"",IF(G629="CUMPLE",IF(P629="CUMPLE",IF(AB629="CUMPLE",IF(AY629="CUMPLE",IF(BT629="CUMPLE",IF(BY629="CUMPLE",IF(CF629="CUMPLE","HABILITADO","RECHAZADO"),"RECHAZADO"),"RECHAZADO"),"RECHAZADO"),"RECHAZADO"),"RECHAZADO"),"RECHAZADO"),"")</f>
        <v/>
      </c>
      <c r="DC629" s="783"/>
    </row>
    <row r="630" spans="1:107" ht="14.25" customHeight="1" thickTop="1" thickBot="1" x14ac:dyDescent="0.3">
      <c r="A630" s="105">
        <v>47</v>
      </c>
      <c r="B630" s="881"/>
      <c r="C630" s="881"/>
      <c r="D630" s="222"/>
      <c r="E630" s="881"/>
      <c r="F630" s="882"/>
      <c r="G630" s="881"/>
      <c r="H630" s="881"/>
      <c r="I630" s="881"/>
      <c r="J630" s="883"/>
      <c r="K630" s="881"/>
      <c r="L630" s="219"/>
      <c r="M630" s="218"/>
      <c r="N630" s="218"/>
      <c r="O630" s="218"/>
      <c r="P630" s="881"/>
      <c r="Q630" s="218"/>
      <c r="R630" s="881"/>
      <c r="S630" s="881"/>
      <c r="T630" s="881"/>
      <c r="U630" s="881"/>
      <c r="V630" s="881"/>
      <c r="W630" s="881"/>
      <c r="X630" s="881"/>
      <c r="Y630" s="881"/>
      <c r="Z630" s="881"/>
      <c r="AA630" s="881"/>
      <c r="AB630" s="881"/>
      <c r="AC630" s="881"/>
      <c r="AD630" s="881"/>
      <c r="AE630" s="881"/>
      <c r="AF630" s="881"/>
      <c r="AG630" s="881"/>
      <c r="AH630" s="881"/>
      <c r="AI630" s="881"/>
      <c r="AJ630" s="881"/>
      <c r="AK630" s="881"/>
      <c r="AL630" s="881"/>
      <c r="AM630" s="881"/>
      <c r="AN630" s="881"/>
      <c r="AO630" s="881"/>
      <c r="AP630" s="881"/>
      <c r="AQ630" s="881"/>
      <c r="AR630" s="881"/>
      <c r="AS630" s="881"/>
      <c r="AT630" s="881"/>
      <c r="AU630" s="881"/>
      <c r="AV630" s="881"/>
      <c r="AW630" s="881"/>
      <c r="AX630" s="881"/>
      <c r="AY630" s="881"/>
      <c r="AZ630" s="881"/>
      <c r="BA630" s="881"/>
      <c r="BB630" s="881"/>
      <c r="BC630" s="881"/>
      <c r="BD630" s="881"/>
      <c r="BE630" s="881"/>
      <c r="BF630" s="881"/>
      <c r="BG630" s="881"/>
      <c r="BH630" s="881"/>
      <c r="BI630" s="881"/>
      <c r="BJ630" s="881"/>
      <c r="BK630" s="881"/>
      <c r="BL630" s="881"/>
      <c r="BM630" s="881"/>
      <c r="BN630" s="881"/>
      <c r="BO630" s="881"/>
      <c r="BP630" s="881"/>
      <c r="BQ630" s="881"/>
      <c r="BR630" s="881"/>
      <c r="BS630" s="881"/>
      <c r="BT630" s="881"/>
      <c r="BU630" s="881"/>
      <c r="BV630" s="881"/>
      <c r="BW630" s="881"/>
      <c r="BX630" s="881"/>
      <c r="BY630" s="881"/>
      <c r="BZ630" s="881"/>
      <c r="CA630" s="881"/>
      <c r="CB630" s="881"/>
      <c r="CC630" s="881"/>
      <c r="CD630" s="881"/>
      <c r="CE630" s="881"/>
      <c r="CF630" s="881"/>
      <c r="CG630" s="881"/>
      <c r="CH630" s="881"/>
      <c r="CI630" s="881"/>
      <c r="CJ630" s="881"/>
      <c r="CK630" s="881"/>
      <c r="CL630" s="881"/>
      <c r="CM630" s="881"/>
      <c r="CN630" s="881"/>
      <c r="CO630" s="881"/>
      <c r="CP630" s="884" t="s">
        <v>2063</v>
      </c>
      <c r="CQ630" s="881"/>
      <c r="CR630" s="881"/>
      <c r="CS630" s="881"/>
      <c r="CT630" s="881"/>
      <c r="CU630" s="885"/>
      <c r="CV630" s="881"/>
      <c r="CW630" s="136"/>
      <c r="DB630" s="886"/>
      <c r="DC630" s="887"/>
    </row>
    <row r="631" spans="1:107" ht="15.75" hidden="1" customHeight="1" x14ac:dyDescent="0.25">
      <c r="A631" s="1040">
        <f t="shared" ref="A631" si="3669">A643</f>
        <v>48</v>
      </c>
      <c r="B631" s="785">
        <v>1</v>
      </c>
      <c r="C631" s="1043" t="str">
        <f>Proponentes!B613</f>
        <v>UNION TEMPORAL A-O SED</v>
      </c>
      <c r="D631" s="220"/>
      <c r="E631" s="156"/>
      <c r="F631" s="786"/>
      <c r="G631" s="752" t="str">
        <f t="shared" ref="G631" si="3670">IF(F631&lt;&gt;"",IF(F631=$DV$3,"CUMPLE","RECHAZADO"),"")</f>
        <v/>
      </c>
      <c r="H631" s="753"/>
      <c r="I631" s="787"/>
      <c r="J631" s="788"/>
      <c r="K631" s="845">
        <f t="shared" ref="K631:K642" si="3671">ROUND((I631*0.019),0)</f>
        <v>0</v>
      </c>
      <c r="L631" s="174" t="e">
        <f t="shared" ref="L631:L642" si="3672">1-I631/DF614</f>
        <v>#DIV/0!</v>
      </c>
      <c r="M631" s="175" t="e">
        <f t="shared" ref="M631:M642" si="3673">DF614/DN614</f>
        <v>#DIV/0!</v>
      </c>
      <c r="N631" s="176" t="e">
        <f t="shared" ref="N631:N642" si="3674">M631*0.019</f>
        <v>#DIV/0!</v>
      </c>
      <c r="O631" s="177" t="e">
        <f t="shared" ref="O631:O642" si="3675">(M631+N631)</f>
        <v>#DIV/0!</v>
      </c>
      <c r="P631" s="846" t="str">
        <f>IF(H631&lt;&gt;"",IF(J631=K631,IF(H631="SI",IF(AND(I631&lt;=$DF$3,I631&gt;=($DF$3*0.9)),"CUMPLE","NO CUMPLE"),IF(I631=$DF$3,"CUMPLE","NO CUMPLE")),"NO CUMPLE"),"")</f>
        <v/>
      </c>
      <c r="Q631" s="179">
        <f t="shared" ref="Q631:Q642" si="3676">DN614</f>
        <v>0</v>
      </c>
      <c r="R631" s="847" t="str">
        <f t="shared" ref="R631" si="3677">IF(F631&lt;&gt;"",IF(G631="CUMPLE",IF(P631="CUMPLE",(I631+J631),""),"RECHAZADO"),"")</f>
        <v/>
      </c>
      <c r="S631" s="847" t="str">
        <f t="shared" ref="S631:S642" si="3678">IF(F631&lt;&gt;"",IF(G631="CUMPLE",IF(P631="CUMPLE",I631,""),"RECHAZADO"),"")</f>
        <v/>
      </c>
      <c r="T631" s="789"/>
      <c r="U631" s="790"/>
      <c r="V631" s="155"/>
      <c r="W631" s="753"/>
      <c r="X631" s="791"/>
      <c r="Y631" s="848">
        <f>ROUND(W631*$DP$3,0)</f>
        <v>0</v>
      </c>
      <c r="Z631" s="848">
        <f t="shared" ref="Z631:Z642" si="3679">ROUND(Y631*10%*19%,0)</f>
        <v>0</v>
      </c>
      <c r="AA631" s="1045">
        <f t="shared" ref="AA631" si="3680">$AA$16</f>
        <v>100189.4</v>
      </c>
      <c r="AB631" s="849" t="str">
        <f>IF(W631&lt;&gt;"",IF((Y631/$DP$3)/$DN$3&lt;=$AA$20,"CUMPLE","RECHAZADO"),"")</f>
        <v/>
      </c>
      <c r="AC631" s="850">
        <f t="shared" ref="AC631:AC642" si="3681">Y631+Z631</f>
        <v>0</v>
      </c>
      <c r="AD631" s="850">
        <f t="shared" ref="AD631:AD642" si="3682">Y631</f>
        <v>0</v>
      </c>
      <c r="AE631" s="789"/>
      <c r="AF631" s="753"/>
      <c r="AG631" s="848">
        <f>ROUND(AF631*$DQ$3,0)</f>
        <v>0</v>
      </c>
      <c r="AH631" s="1045">
        <f t="shared" ref="AH631" si="3683">$AH$16</f>
        <v>301987.21999999997</v>
      </c>
      <c r="AI631" s="849" t="str">
        <f>IF(AF631&lt;&gt;"",IF(AG631/$DQ$3&lt;=$AH$20,"CUMPLE","RECHAZADO"),"")</f>
        <v/>
      </c>
      <c r="AJ631" s="789"/>
      <c r="AK631" s="753"/>
      <c r="AL631" s="848">
        <f>ROUND(AK631*$DR$3,0)</f>
        <v>0</v>
      </c>
      <c r="AM631" s="1045">
        <f t="shared" ref="AM631" si="3684">$AM$16</f>
        <v>240934</v>
      </c>
      <c r="AN631" s="849" t="str">
        <f>IF(AK631&lt;&gt;"",IF(AL631/$DR$3&lt;=$AM$20,"CUMPLE","RECHAZADO"),"")</f>
        <v/>
      </c>
      <c r="AO631" s="789"/>
      <c r="AP631" s="753"/>
      <c r="AQ631" s="848">
        <f>ROUND(AP631*$DS$3,0)</f>
        <v>0</v>
      </c>
      <c r="AR631" s="1045">
        <f t="shared" ref="AR631" si="3685">$AR$16</f>
        <v>316072.26</v>
      </c>
      <c r="AS631" s="849" t="str">
        <f>IF(AP631&lt;&gt;"",IF(AQ631/$DR$3&lt;=$AR$20,"CUMPLE","RECHAZADO"),"")</f>
        <v/>
      </c>
      <c r="AT631" s="792"/>
      <c r="AU631" s="851">
        <f t="shared" ref="AU631:AU642" si="3686">AG631+AL631+AQ631</f>
        <v>0</v>
      </c>
      <c r="AV631" s="753"/>
      <c r="AW631" s="852">
        <f t="shared" ref="AW631:AW642" si="3687">ROUND((AG631+AL631+AQ631)*19%,0)</f>
        <v>0</v>
      </c>
      <c r="AX631" s="852">
        <f t="shared" ref="AX631:AX642" si="3688">ROUND((AG631+AL631+AQ631)*$AV$16,0)</f>
        <v>0</v>
      </c>
      <c r="AY631" s="852" t="str">
        <f t="shared" ref="AY631:AY633" si="3689">IF(AV631&lt;&gt;"",IF(AI631="CUMPLE",IF(AN631="CUMPLE","CUMPLE","NO CUMPLE"),"NO CUMPLE")," ")</f>
        <v xml:space="preserve"> </v>
      </c>
      <c r="AZ631" s="155"/>
      <c r="BA631" s="753"/>
      <c r="BB631" s="848">
        <f>ROUND(BA631*$DQ$3,0)</f>
        <v>0</v>
      </c>
      <c r="BC631" s="853">
        <f t="shared" ref="BC631" si="3690">$BC$3</f>
        <v>339892784</v>
      </c>
      <c r="BD631" s="854" t="str">
        <f t="shared" ref="BD631" si="3691">IF(BA631&lt;&gt;"",IF(BB631&lt;=BC631,"CUMPLE","RECHAZADO"),"")</f>
        <v/>
      </c>
      <c r="BE631" s="789"/>
      <c r="BF631" s="753"/>
      <c r="BG631" s="848">
        <f>ROUND(BF631*$DR$3,0)</f>
        <v>0</v>
      </c>
      <c r="BH631" s="848">
        <f t="shared" ref="BH631" si="3692">$BH$3</f>
        <v>1059638654</v>
      </c>
      <c r="BI631" s="854" t="str">
        <f t="shared" ref="BI631:BI642" si="3693">IF(BF631&lt;&gt;"",IF(BG631&lt;=BH631,"CUMPLE","RECHAZADO"),"")</f>
        <v/>
      </c>
      <c r="BJ631" s="789"/>
      <c r="BK631" s="753"/>
      <c r="BL631" s="848">
        <f>ROUND(BK631*$DS$3,0)</f>
        <v>0</v>
      </c>
      <c r="BM631" s="1045">
        <f t="shared" ref="BM631" si="3694">$BM$16</f>
        <v>74539289</v>
      </c>
      <c r="BN631" s="849" t="str">
        <f>IF(BK631&lt;&gt;"",IF((BL631/$DR$3)/$DN$3&lt;=$BM$20,"CUMPLE","RECHAZADO"),"")</f>
        <v/>
      </c>
      <c r="BO631" s="793"/>
      <c r="BP631" s="851">
        <f t="shared" ref="BP631:BP642" si="3695">BB631+BG631+BL631</f>
        <v>0</v>
      </c>
      <c r="BQ631" s="753"/>
      <c r="BR631" s="852">
        <f t="shared" ref="BR631:BR642" si="3696">ROUND((BB631+BG631+BL631)*19%,0)</f>
        <v>0</v>
      </c>
      <c r="BS631" s="852">
        <f t="shared" ref="BS631:BS642" si="3697">ROUND((BB631+BG631+BL631)*$AV$16,0)</f>
        <v>0</v>
      </c>
      <c r="BT631" s="852" t="str">
        <f t="shared" ref="BT631:BT633" si="3698">IF(BQ631&lt;&gt;"",IF(BD631="CUMPLE",IF(BI631="CUMPLE","CUMPLE","NO CUMPLE"),"NO CUMPLE")," ")</f>
        <v xml:space="preserve"> </v>
      </c>
      <c r="BU631" s="155"/>
      <c r="BV631" s="753"/>
      <c r="BW631" s="753"/>
      <c r="BX631" s="855">
        <f t="shared" ref="BX631:BX642" si="3699">ROUND((BV631*10%)*19%,0)</f>
        <v>0</v>
      </c>
      <c r="BY631" s="855" t="str">
        <f>IF(BV631&lt;&gt;"",IF(AND(BV631/$DN$3&lt;=$BY$15,BV631/$DN$3&gt;=$BY$16),"CUMPLE","RECHAZADO"),"")</f>
        <v/>
      </c>
      <c r="BZ631" s="855">
        <f t="shared" ref="BZ631:BZ642" si="3700">BV631</f>
        <v>0</v>
      </c>
      <c r="CA631" s="855">
        <f t="shared" ref="CA631:CA642" si="3701">BZ631+BX631</f>
        <v>0</v>
      </c>
      <c r="CB631" s="155"/>
      <c r="CC631" s="753"/>
      <c r="CD631" s="753"/>
      <c r="CE631" s="855">
        <f t="shared" ref="CE631:CE642" si="3702">ROUND((CC631*10%)*19%,0)</f>
        <v>0</v>
      </c>
      <c r="CF631" s="855" t="str">
        <f>IF(CC631&lt;&gt;"",IF(AND(CC631/$DN$3&lt;=$CF$15,CC631/$DS$3&gt;=$CF$16),"CUMPLE","RECHAZADO"),"")</f>
        <v/>
      </c>
      <c r="CG631" s="855">
        <f t="shared" ref="CG631:CG642" si="3703">CC631</f>
        <v>0</v>
      </c>
      <c r="CH631" s="855">
        <f t="shared" ref="CH631:CH642" si="3704">CG631+CE631</f>
        <v>0</v>
      </c>
      <c r="CI631" s="794"/>
      <c r="CJ631" s="856" t="str">
        <f t="shared" ref="CJ631:CJ642" si="3705">R631</f>
        <v/>
      </c>
      <c r="CK631" s="857">
        <f t="shared" ref="CK631:CK642" si="3706">AC631+AX631+BS631+CA631+CH631</f>
        <v>0</v>
      </c>
      <c r="CL631" s="858" t="str">
        <f t="shared" ref="CL631:CL642" si="3707">IF(CJ631="RECHAZADO","RECHAZADO",IF(CJ631&lt;&gt;"",CJ631+CK631,""))</f>
        <v/>
      </c>
      <c r="CM631" s="155"/>
      <c r="CN631" s="859" t="str">
        <f t="shared" ref="CN631:CN642" si="3708">S631</f>
        <v/>
      </c>
      <c r="CO631" s="860">
        <f t="shared" ref="CO631:CO642" si="3709">AD631+AU631+BP631+BZ631+CG631</f>
        <v>0</v>
      </c>
      <c r="CP631" s="861" t="str">
        <f t="shared" ref="CP631:CP642" si="3710">IF(CN631="RECHAZADO","RECHAZADO",IF(CN631&lt;&gt;"",CN631+CO631,""))</f>
        <v/>
      </c>
      <c r="CQ631" s="156"/>
      <c r="CR631" s="862">
        <f t="shared" ref="CR631:CR642" si="3711">I631+J631</f>
        <v>0</v>
      </c>
      <c r="CS631" s="855">
        <f>(W631*$DP$3)+X631+(AF631*$DQ$3)+(AK631*$DR$3)+(AP631*$DS$3)+AV631+(BA631*$DQ$3)+(BF631*$DR$3)+(BK631*$DS$3)+BQ631+BV631+BW631+CC631+CD631</f>
        <v>0</v>
      </c>
      <c r="CT631" s="861">
        <f t="shared" ref="CT631:CT642" si="3712">CR631+CS631</f>
        <v>0</v>
      </c>
      <c r="CU631" s="863"/>
      <c r="CV631" s="861" t="str">
        <f t="shared" ref="CV631:CV642" si="3713">IF(CU631&lt;&gt;"",IF(CT631=CU631,"OK","REVISAR"),"")</f>
        <v/>
      </c>
      <c r="DB631" s="864" t="str">
        <f t="shared" ref="DB631:DB641" si="3714">IF(F631&lt;&gt;"",IF(G631="CUMPLE",IF(P631="CUMPLE",IF(AB631="CUMPLE",IF(AY631="CUMPLE",IF(BT631="CUMPLE",IF(BY631="CUMPLE","HABILITADO","RECHAZADO"),"RECHAZADO"),"RECHAZADO"),"RECHAZADO"),"RECHAZADO"),"RECHAZADO"),"")</f>
        <v/>
      </c>
      <c r="DC631" s="36"/>
    </row>
    <row r="632" spans="1:107" x14ac:dyDescent="0.25">
      <c r="A632" s="1039"/>
      <c r="B632" s="870">
        <v>2</v>
      </c>
      <c r="C632" s="1039"/>
      <c r="D632" s="726"/>
      <c r="E632" s="871"/>
      <c r="F632" s="872">
        <v>17613055238</v>
      </c>
      <c r="G632" s="873" t="str">
        <f t="shared" ref="G632" si="3715">IF(F632&lt;&gt;"",IF(F632=$DV$4,"CUMPLE","RECHAZADO"),"")</f>
        <v>CUMPLE</v>
      </c>
      <c r="H632" s="874" t="s">
        <v>1538</v>
      </c>
      <c r="I632" s="880">
        <v>15808937886</v>
      </c>
      <c r="J632" s="208">
        <v>300369820</v>
      </c>
      <c r="K632" s="173">
        <f t="shared" si="3671"/>
        <v>300369820</v>
      </c>
      <c r="L632" s="724" t="e">
        <f t="shared" si="3672"/>
        <v>#DIV/0!</v>
      </c>
      <c r="M632" s="175" t="e">
        <f t="shared" si="3673"/>
        <v>#DIV/0!</v>
      </c>
      <c r="N632" s="176" t="e">
        <f t="shared" si="3674"/>
        <v>#DIV/0!</v>
      </c>
      <c r="O632" s="177" t="e">
        <f t="shared" si="3675"/>
        <v>#DIV/0!</v>
      </c>
      <c r="P632" s="178" t="str">
        <f>IF(H632&lt;&gt;"",IF(J632=K632,IF(H632="SI",IF(AND(I632&lt;=$DF$4,I632&gt;=($DF$4*0.9)),"CUMPLE","NO CUMPLE"),IF(I632=$DF$4,"CUMPLE","NO CUMPLE")),"NO CUMPLE"),"")</f>
        <v>CUMPLE</v>
      </c>
      <c r="Q632" s="725">
        <f t="shared" si="3676"/>
        <v>0</v>
      </c>
      <c r="R632" s="180">
        <f t="shared" ref="R632:R642" si="3716">IF(F632&lt;&gt;"",IF(G632="CUMPLE",IF(P632="CUMPLE",I632+J632,""),"RECHAZADO"),"")</f>
        <v>16109307706</v>
      </c>
      <c r="S632" s="180">
        <f t="shared" si="3678"/>
        <v>15808937886</v>
      </c>
      <c r="T632" s="209"/>
      <c r="U632" s="209"/>
      <c r="V632" s="871"/>
      <c r="W632" s="874">
        <v>1160431</v>
      </c>
      <c r="X632" s="876">
        <v>1168554</v>
      </c>
      <c r="Y632" s="184">
        <f>ROUND(W632*$DP$4,0)</f>
        <v>61502843</v>
      </c>
      <c r="Z632" s="184">
        <f t="shared" si="3679"/>
        <v>1168554</v>
      </c>
      <c r="AA632" s="1044"/>
      <c r="AB632" s="185" t="str">
        <f>IF(W632&lt;&gt;"",IF((Y632/$DP$4)/$DN$4&lt;=$AA$20,"CUMPLE","RECHAZADO"),"")</f>
        <v>CUMPLE</v>
      </c>
      <c r="AC632" s="186">
        <f t="shared" si="3681"/>
        <v>62671397</v>
      </c>
      <c r="AD632" s="186">
        <f t="shared" si="3682"/>
        <v>61502843</v>
      </c>
      <c r="AE632" s="209"/>
      <c r="AF632" s="874">
        <v>174661</v>
      </c>
      <c r="AG632" s="184">
        <f>ROUND(AF632*$DQ$4,0)</f>
        <v>873305</v>
      </c>
      <c r="AH632" s="1044"/>
      <c r="AI632" s="185" t="str">
        <f>IF(AF632&lt;&gt;"",IF(AG632/$DQ$4&lt;=$AH$20,"CUMPLE","RECHAZADO"),"")</f>
        <v>CUMPLE</v>
      </c>
      <c r="AJ632" s="209"/>
      <c r="AK632" s="874">
        <v>139405</v>
      </c>
      <c r="AL632" s="184">
        <f>ROUND(AK632*$DR$4,0)</f>
        <v>7388465</v>
      </c>
      <c r="AM632" s="1044"/>
      <c r="AN632" s="185" t="str">
        <f>IF(AK632&lt;&gt;"",IF(AL632/$DR$4&lt;=$AM$20,"CUMPLE","RECHAZADO"),"")</f>
        <v>CUMPLE</v>
      </c>
      <c r="AO632" s="209"/>
      <c r="AP632" s="874"/>
      <c r="AQ632" s="184">
        <f>ROUND(AP632*$DS$4,0)</f>
        <v>0</v>
      </c>
      <c r="AR632" s="1044"/>
      <c r="AS632" s="185" t="str">
        <f>IF(AP632&lt;&gt;"",IF(AQ632/$DR$4&lt;=$AR$20,"CUMPLE","RECHAZADO"),"")</f>
        <v/>
      </c>
      <c r="AT632" s="185"/>
      <c r="AU632" s="194">
        <f t="shared" si="3686"/>
        <v>8261770</v>
      </c>
      <c r="AV632" s="874">
        <v>1569736</v>
      </c>
      <c r="AW632" s="877">
        <f t="shared" si="3687"/>
        <v>1569736</v>
      </c>
      <c r="AX632" s="877">
        <f t="shared" si="3688"/>
        <v>9831506</v>
      </c>
      <c r="AY632" s="877" t="str">
        <f t="shared" si="3689"/>
        <v>CUMPLE</v>
      </c>
      <c r="AZ632" s="871"/>
      <c r="BA632" s="874">
        <v>10475925</v>
      </c>
      <c r="BB632" s="184">
        <f>ROUND(BA632*$DQ$4,0)</f>
        <v>52379625</v>
      </c>
      <c r="BC632" s="184">
        <f t="shared" ref="BC632" si="3717">$BC$4</f>
        <v>92828885</v>
      </c>
      <c r="BD632" s="185" t="str">
        <f t="shared" si="3610"/>
        <v>CUMPLE</v>
      </c>
      <c r="BE632" s="209"/>
      <c r="BF632" s="874">
        <v>9842560</v>
      </c>
      <c r="BG632" s="184">
        <f>ROUND(BF632*$DR$4,0)</f>
        <v>521655680</v>
      </c>
      <c r="BH632" s="184">
        <f t="shared" ref="BH632" si="3718">$BH$4</f>
        <v>924495218</v>
      </c>
      <c r="BI632" s="185" t="str">
        <f t="shared" si="3693"/>
        <v>CUMPLE</v>
      </c>
      <c r="BJ632" s="209"/>
      <c r="BK632" s="874"/>
      <c r="BL632" s="184">
        <f>ROUND(BK632*$DS$4,0)</f>
        <v>0</v>
      </c>
      <c r="BM632" s="1044"/>
      <c r="BN632" s="185" t="str">
        <f>IF(BK632&lt;&gt;"",IF((BL632/$DR$4)/$DN$4&lt;=$BM$20,"CUMPLE","RECHAZADO"),"")</f>
        <v/>
      </c>
      <c r="BO632" s="878"/>
      <c r="BP632" s="194">
        <f t="shared" si="3695"/>
        <v>574035305</v>
      </c>
      <c r="BQ632" s="874">
        <v>109066708</v>
      </c>
      <c r="BR632" s="877">
        <f t="shared" si="3696"/>
        <v>109066708</v>
      </c>
      <c r="BS632" s="877">
        <f t="shared" si="3697"/>
        <v>683102013</v>
      </c>
      <c r="BT632" s="877" t="str">
        <f t="shared" si="3698"/>
        <v>CUMPLE</v>
      </c>
      <c r="BU632" s="871"/>
      <c r="BV632" s="874">
        <v>132904239</v>
      </c>
      <c r="BW632" s="876">
        <v>2525181</v>
      </c>
      <c r="BX632" s="194">
        <f t="shared" si="3699"/>
        <v>2525181</v>
      </c>
      <c r="BY632" s="194" t="str">
        <f>IF(BV632&lt;&gt;"",IF(AND(BV632/$DN$4&lt;=$BY$15,BV632/$DN$4&gt;=$BY$16),"CUMPLE","RECHAZADO"),"")</f>
        <v>CUMPLE</v>
      </c>
      <c r="BZ632" s="194">
        <f t="shared" si="3700"/>
        <v>132904239</v>
      </c>
      <c r="CA632" s="194">
        <f t="shared" si="3701"/>
        <v>135429420</v>
      </c>
      <c r="CB632" s="871"/>
      <c r="CC632" s="874"/>
      <c r="CD632" s="874"/>
      <c r="CE632" s="194">
        <f t="shared" si="3702"/>
        <v>0</v>
      </c>
      <c r="CF632" s="194" t="str">
        <f>IF(CC632&lt;&gt;"",IF(AND(CC632/$DN$4&lt;=$CF$15,CC632/$DS$4&gt;=$CF$16),"CUMPLE","RECHAZADO"),"")</f>
        <v/>
      </c>
      <c r="CG632" s="194">
        <f t="shared" si="3703"/>
        <v>0</v>
      </c>
      <c r="CH632" s="194">
        <f t="shared" si="3704"/>
        <v>0</v>
      </c>
      <c r="CI632" s="194"/>
      <c r="CJ632" s="232">
        <f t="shared" si="3705"/>
        <v>16109307706</v>
      </c>
      <c r="CK632" s="197">
        <f t="shared" si="3706"/>
        <v>891034336</v>
      </c>
      <c r="CL632" s="232">
        <f t="shared" si="3707"/>
        <v>17000342042</v>
      </c>
      <c r="CM632" s="871"/>
      <c r="CN632" s="200">
        <f t="shared" si="3708"/>
        <v>15808937886</v>
      </c>
      <c r="CO632" s="200">
        <f t="shared" si="3709"/>
        <v>776704157</v>
      </c>
      <c r="CP632" s="200">
        <f t="shared" si="3710"/>
        <v>16585642043</v>
      </c>
      <c r="CQ632" s="871"/>
      <c r="CR632" s="194">
        <f t="shared" si="3711"/>
        <v>16109307706</v>
      </c>
      <c r="CS632" s="194">
        <f>(W632*$DP$4)+X632+(AF632*$DQ$4)+(AK632*$DR$4)+(AP632*$DS$4)+AV632+(BA632*$DQ$4)+(BF632*$DR$4)+(BK632*$DS$4)+BQ632+BV632+BW632+CC632+CD632</f>
        <v>891034336</v>
      </c>
      <c r="CT632" s="200">
        <f t="shared" si="3712"/>
        <v>17000342042</v>
      </c>
      <c r="CU632" s="874">
        <v>17000342042</v>
      </c>
      <c r="CV632" s="200" t="str">
        <f t="shared" si="3713"/>
        <v>OK</v>
      </c>
      <c r="CW632" s="136"/>
      <c r="DB632" s="879" t="str">
        <f t="shared" si="3714"/>
        <v>HABILITADO</v>
      </c>
      <c r="DC632" s="888"/>
    </row>
    <row r="633" spans="1:107" x14ac:dyDescent="0.25">
      <c r="A633" s="1039"/>
      <c r="B633" s="870">
        <v>3</v>
      </c>
      <c r="C633" s="1039"/>
      <c r="D633" s="726"/>
      <c r="E633" s="871"/>
      <c r="F633" s="872">
        <v>22660325900</v>
      </c>
      <c r="G633" s="873" t="str">
        <f t="shared" ref="G633" si="3719">IF(F633&lt;&gt;"",IF(F633=$DV$5,"CUMPLE","RECHAZADO"),"")</f>
        <v>CUMPLE</v>
      </c>
      <c r="H633" s="874" t="s">
        <v>1538</v>
      </c>
      <c r="I633" s="880">
        <v>20196034881</v>
      </c>
      <c r="J633" s="208">
        <v>383724663</v>
      </c>
      <c r="K633" s="173">
        <f t="shared" si="3671"/>
        <v>383724663</v>
      </c>
      <c r="L633" s="724" t="e">
        <f t="shared" si="3672"/>
        <v>#DIV/0!</v>
      </c>
      <c r="M633" s="175" t="e">
        <f t="shared" si="3673"/>
        <v>#DIV/0!</v>
      </c>
      <c r="N633" s="176" t="e">
        <f t="shared" si="3674"/>
        <v>#DIV/0!</v>
      </c>
      <c r="O633" s="177" t="e">
        <f t="shared" si="3675"/>
        <v>#DIV/0!</v>
      </c>
      <c r="P633" s="178" t="str">
        <f>IF(H633&lt;&gt;"",IF(J633=K633,IF(H633="SI",IF(AND(I633&lt;=$DF$5,I633&gt;=($DF$5*0.9)),"CUMPLE","NO CUMPLE"),IF(I633=$DF$5,"CUMPLE","NO CUMPLE")),"NO CUMPLE"),"")</f>
        <v>CUMPLE</v>
      </c>
      <c r="Q633" s="725">
        <f t="shared" si="3676"/>
        <v>0</v>
      </c>
      <c r="R633" s="180">
        <f t="shared" si="3716"/>
        <v>20579759544</v>
      </c>
      <c r="S633" s="180">
        <f t="shared" si="3678"/>
        <v>20196034881</v>
      </c>
      <c r="T633" s="209"/>
      <c r="U633" s="209"/>
      <c r="V633" s="871"/>
      <c r="W633" s="874">
        <v>1285906</v>
      </c>
      <c r="X633" s="876">
        <v>1954577</v>
      </c>
      <c r="Y633" s="184">
        <f>ROUND(W633*$DP$5,0)</f>
        <v>102872480</v>
      </c>
      <c r="Z633" s="184">
        <f t="shared" si="3679"/>
        <v>1954577</v>
      </c>
      <c r="AA633" s="1044"/>
      <c r="AB633" s="185" t="str">
        <f>IF(W633&lt;&gt;"",IF((Y633/$DP$5)/$DN$5&lt;=$AA$20,"CUMPLE","RECHAZADO"),"")</f>
        <v>CUMPLE</v>
      </c>
      <c r="AC633" s="186">
        <f t="shared" si="3681"/>
        <v>104827057</v>
      </c>
      <c r="AD633" s="186">
        <f t="shared" si="3682"/>
        <v>102872480</v>
      </c>
      <c r="AE633" s="209"/>
      <c r="AF633" s="874">
        <v>193229</v>
      </c>
      <c r="AG633" s="184">
        <f>ROUND(AF633*$DQ$5,0)</f>
        <v>1352603</v>
      </c>
      <c r="AH633" s="1044"/>
      <c r="AI633" s="185" t="str">
        <f>IF(AF633&lt;&gt;"",IF(AG633/$DQ$5&lt;=$AH$20,"CUMPLE","RECHAZADO"),"")</f>
        <v>CUMPLE</v>
      </c>
      <c r="AJ633" s="209"/>
      <c r="AK633" s="874">
        <v>154225</v>
      </c>
      <c r="AL633" s="184">
        <f>ROUND(AK633*$DR$5,0)</f>
        <v>12338000</v>
      </c>
      <c r="AM633" s="1044"/>
      <c r="AN633" s="185" t="str">
        <f>IF(AK633&lt;&gt;"",IF(AL633/$DR$5&lt;=$AM$20,"CUMPLE","RECHAZADO"),"")</f>
        <v>CUMPLE</v>
      </c>
      <c r="AO633" s="209"/>
      <c r="AP633" s="874"/>
      <c r="AQ633" s="184">
        <f>ROUND(AP633*$DS$5,0)</f>
        <v>0</v>
      </c>
      <c r="AR633" s="1044"/>
      <c r="AS633" s="185" t="str">
        <f>IF(AP633&lt;&gt;"",IF(AQ633/$DR$5&lt;=$AR$20,"CUMPLE","RECHAZADO"),"")</f>
        <v/>
      </c>
      <c r="AT633" s="185"/>
      <c r="AU633" s="194">
        <f t="shared" si="3686"/>
        <v>13690603</v>
      </c>
      <c r="AV633" s="874">
        <v>2601215</v>
      </c>
      <c r="AW633" s="877">
        <f t="shared" si="3687"/>
        <v>2601215</v>
      </c>
      <c r="AX633" s="877">
        <f t="shared" si="3688"/>
        <v>16291818</v>
      </c>
      <c r="AY633" s="877" t="str">
        <f t="shared" si="3689"/>
        <v>CUMPLE</v>
      </c>
      <c r="AZ633" s="871"/>
      <c r="BA633" s="874">
        <v>11100607</v>
      </c>
      <c r="BB633" s="184">
        <f>ROUND(BA633*$DQ$5,0)</f>
        <v>77704249</v>
      </c>
      <c r="BC633" s="184">
        <f t="shared" ref="BC633" si="3720">$BC$5</f>
        <v>123465503</v>
      </c>
      <c r="BD633" s="185" t="str">
        <f t="shared" si="3610"/>
        <v>CUMPLE</v>
      </c>
      <c r="BE633" s="209"/>
      <c r="BF633" s="874">
        <v>10429474</v>
      </c>
      <c r="BG633" s="184">
        <f>ROUND(BF633*$DR$5,0)</f>
        <v>834357920</v>
      </c>
      <c r="BH633" s="184">
        <f t="shared" ref="BH633" si="3721">$BH$5</f>
        <v>1325724320</v>
      </c>
      <c r="BI633" s="185" t="str">
        <f t="shared" si="3693"/>
        <v>CUMPLE</v>
      </c>
      <c r="BJ633" s="209"/>
      <c r="BK633" s="874"/>
      <c r="BL633" s="184">
        <f>ROUND(BK633*$DS$5,0)</f>
        <v>0</v>
      </c>
      <c r="BM633" s="1044"/>
      <c r="BN633" s="185" t="str">
        <f>IF(BK633&lt;&gt;"",IF((BL633/$DR$5)/$DN$5&lt;=$BM$20,"CUMPLE","RECHAZADO"),"")</f>
        <v/>
      </c>
      <c r="BO633" s="878"/>
      <c r="BP633" s="194">
        <f t="shared" si="3695"/>
        <v>912062169</v>
      </c>
      <c r="BQ633" s="874">
        <v>173291812</v>
      </c>
      <c r="BR633" s="877">
        <f t="shared" si="3696"/>
        <v>173291812</v>
      </c>
      <c r="BS633" s="877">
        <f t="shared" si="3697"/>
        <v>1085353981</v>
      </c>
      <c r="BT633" s="877" t="str">
        <f t="shared" si="3698"/>
        <v>CUMPLE</v>
      </c>
      <c r="BU633" s="871"/>
      <c r="BV633" s="874">
        <v>133770225</v>
      </c>
      <c r="BW633" s="874">
        <v>2541634</v>
      </c>
      <c r="BX633" s="194">
        <f t="shared" si="3699"/>
        <v>2541634</v>
      </c>
      <c r="BY633" s="194" t="str">
        <f>IF(BV633&lt;&gt;"",IF(AND(BV633/$DN$5&lt;=$BY$15,BV633/$DN$5&gt;=$BY$16),"CUMPLE","RECHAZADO"),"")</f>
        <v>CUMPLE</v>
      </c>
      <c r="BZ633" s="194">
        <f t="shared" si="3700"/>
        <v>133770225</v>
      </c>
      <c r="CA633" s="194">
        <f t="shared" si="3701"/>
        <v>136311859</v>
      </c>
      <c r="CB633" s="871"/>
      <c r="CC633" s="874"/>
      <c r="CD633" s="874"/>
      <c r="CE633" s="194">
        <f t="shared" si="3702"/>
        <v>0</v>
      </c>
      <c r="CF633" s="194" t="str">
        <f>IF(CC633&lt;&gt;"",IF(AND(CC633/$DN$5&lt;=$CF$15,CC633/$DS$5&gt;=$CF$16),"CUMPLE","RECHAZADO"),"")</f>
        <v/>
      </c>
      <c r="CG633" s="194">
        <f t="shared" si="3703"/>
        <v>0</v>
      </c>
      <c r="CH633" s="194">
        <f t="shared" si="3704"/>
        <v>0</v>
      </c>
      <c r="CI633" s="194"/>
      <c r="CJ633" s="232">
        <f t="shared" si="3705"/>
        <v>20579759544</v>
      </c>
      <c r="CK633" s="197">
        <f t="shared" si="3706"/>
        <v>1342784715</v>
      </c>
      <c r="CL633" s="232">
        <f t="shared" si="3707"/>
        <v>21922544259</v>
      </c>
      <c r="CM633" s="871"/>
      <c r="CN633" s="200">
        <f t="shared" si="3708"/>
        <v>20196034881</v>
      </c>
      <c r="CO633" s="200">
        <f t="shared" si="3709"/>
        <v>1162395477</v>
      </c>
      <c r="CP633" s="200">
        <f t="shared" si="3710"/>
        <v>21358430358</v>
      </c>
      <c r="CQ633" s="871"/>
      <c r="CR633" s="194">
        <f t="shared" si="3711"/>
        <v>20579759544</v>
      </c>
      <c r="CS633" s="194">
        <f>(W633*$DP$5)+X633+(AF633*$DQ$5)+(AK633*$DR$5)+(AP633*$DS$5)+AV633+(BA633*$DQ$5)+(BF633*$DR$5)+(BK633*$DS$5)+BQ633+BV633+BW633+CC633+CD633</f>
        <v>1342784715</v>
      </c>
      <c r="CT633" s="200">
        <f t="shared" si="3712"/>
        <v>21922544259</v>
      </c>
      <c r="CU633" s="874">
        <v>21922544259</v>
      </c>
      <c r="CV633" s="200" t="str">
        <f t="shared" si="3713"/>
        <v>OK</v>
      </c>
      <c r="CW633" s="136"/>
      <c r="DB633" s="879" t="str">
        <f t="shared" si="3714"/>
        <v>HABILITADO</v>
      </c>
      <c r="DC633" s="487"/>
    </row>
    <row r="634" spans="1:107" x14ac:dyDescent="0.25">
      <c r="A634" s="1039"/>
      <c r="B634" s="870">
        <v>4</v>
      </c>
      <c r="C634" s="1039"/>
      <c r="D634" s="726"/>
      <c r="E634" s="871"/>
      <c r="F634" s="872">
        <v>32291205642</v>
      </c>
      <c r="G634" s="873" t="str">
        <f t="shared" ref="G634" si="3722">IF(F634&lt;&gt;"",IF(F634=$DV$6,"CUMPLE","RECHAZADO"),"")</f>
        <v>CUMPLE</v>
      </c>
      <c r="H634" s="874" t="s">
        <v>1538</v>
      </c>
      <c r="I634" s="880">
        <v>28878004742</v>
      </c>
      <c r="J634" s="208">
        <v>548682090</v>
      </c>
      <c r="K634" s="173">
        <f t="shared" si="3671"/>
        <v>548682090</v>
      </c>
      <c r="L634" s="724" t="e">
        <f t="shared" si="3672"/>
        <v>#DIV/0!</v>
      </c>
      <c r="M634" s="175" t="e">
        <f t="shared" si="3673"/>
        <v>#DIV/0!</v>
      </c>
      <c r="N634" s="176" t="e">
        <f t="shared" si="3674"/>
        <v>#DIV/0!</v>
      </c>
      <c r="O634" s="177" t="e">
        <f t="shared" si="3675"/>
        <v>#DIV/0!</v>
      </c>
      <c r="P634" s="178" t="str">
        <f>IF(H634&lt;&gt;"",IF(J634=K634,IF(H634="SI",IF(AND(I634&lt;=$DF$6,I634&gt;=($DF$6*0.9)),"CUMPLE","NO CUMPLE"),IF(I634=$DF$6,"CUMPLE","NO CUMPLE")),"NO CUMPLE"),"")</f>
        <v>CUMPLE</v>
      </c>
      <c r="Q634" s="725">
        <f t="shared" si="3676"/>
        <v>0</v>
      </c>
      <c r="R634" s="180">
        <f t="shared" si="3716"/>
        <v>29426686832</v>
      </c>
      <c r="S634" s="180">
        <f t="shared" si="3678"/>
        <v>28878004742</v>
      </c>
      <c r="T634" s="209"/>
      <c r="U634" s="209"/>
      <c r="V634" s="871"/>
      <c r="W634" s="874">
        <v>1113533</v>
      </c>
      <c r="X634" s="876">
        <v>1692570</v>
      </c>
      <c r="Y634" s="184">
        <f>ROUND(W634*$DP$6,0)</f>
        <v>89082640</v>
      </c>
      <c r="Z634" s="184">
        <f t="shared" si="3679"/>
        <v>1692570</v>
      </c>
      <c r="AA634" s="1044"/>
      <c r="AB634" s="185" t="str">
        <f>IF(W634&lt;&gt;"",IF((Y634/$DP$6)/$DN$6&lt;=$AA$20,"CUMPLE","RECHAZADO"),"")</f>
        <v>CUMPLE</v>
      </c>
      <c r="AC634" s="186">
        <f t="shared" si="3681"/>
        <v>90775210</v>
      </c>
      <c r="AD634" s="186">
        <f t="shared" si="3682"/>
        <v>89082640</v>
      </c>
      <c r="AE634" s="209"/>
      <c r="AF634" s="874">
        <v>167465</v>
      </c>
      <c r="AG634" s="184">
        <f>ROUND(AF634*$DQ$6,0)</f>
        <v>5023950</v>
      </c>
      <c r="AH634" s="1044"/>
      <c r="AI634" s="185" t="str">
        <f>IF(AF634&lt;&gt;"",IF(AG634/$DQ$6&lt;=$AH$20,"CUMPLE","RECHAZADO"),"")</f>
        <v>CUMPLE</v>
      </c>
      <c r="AJ634" s="209"/>
      <c r="AK634" s="874">
        <v>133662</v>
      </c>
      <c r="AL634" s="184">
        <f>ROUND(AK634*$DR$6,0)</f>
        <v>10692960</v>
      </c>
      <c r="AM634" s="1044"/>
      <c r="AN634" s="185" t="str">
        <f>IF(AK634&lt;&gt;"",IF(AL634/$DR$6&lt;=$AM$20,"CUMPLE","RECHAZADO"),"")</f>
        <v>CUMPLE</v>
      </c>
      <c r="AO634" s="209"/>
      <c r="AP634" s="874"/>
      <c r="AQ634" s="184">
        <f>ROUND(AP634*$DS$6,0)</f>
        <v>0</v>
      </c>
      <c r="AR634" s="1044"/>
      <c r="AS634" s="185" t="str">
        <f>IF(AP634&lt;&gt;"",IF(AQ634/$DR$6&lt;=$AR$20,"CUMPLE","RECHAZADO"),"")</f>
        <v/>
      </c>
      <c r="AT634" s="185"/>
      <c r="AU634" s="194">
        <f t="shared" si="3686"/>
        <v>15716910</v>
      </c>
      <c r="AV634" s="874">
        <v>2986213</v>
      </c>
      <c r="AW634" s="877">
        <f t="shared" si="3687"/>
        <v>2986213</v>
      </c>
      <c r="AX634" s="877">
        <f t="shared" si="3688"/>
        <v>18703123</v>
      </c>
      <c r="AY634" s="877" t="str">
        <f>IF(AV634&lt;&gt;"",IF(AN634="CUMPLE","CUMPLE","NO CUMPLE"),"")</f>
        <v>CUMPLE</v>
      </c>
      <c r="AZ634" s="871"/>
      <c r="BA634" s="874">
        <v>10846976</v>
      </c>
      <c r="BB634" s="184">
        <f>ROUND(BA634*$DQ$6,0)</f>
        <v>325409280</v>
      </c>
      <c r="BC634" s="184">
        <f t="shared" ref="BC634" si="3723">$BC$6</f>
        <v>599037720</v>
      </c>
      <c r="BD634" s="185" t="str">
        <f t="shared" si="3610"/>
        <v>CUMPLE</v>
      </c>
      <c r="BE634" s="209"/>
      <c r="BF634" s="874">
        <v>10191177</v>
      </c>
      <c r="BG634" s="184">
        <f>ROUND(BF634*$DR$6,0)</f>
        <v>815294160</v>
      </c>
      <c r="BH634" s="184">
        <f t="shared" ref="BH634" si="3724">$BH$6</f>
        <v>1500854400</v>
      </c>
      <c r="BI634" s="185" t="str">
        <f t="shared" si="3693"/>
        <v>CUMPLE</v>
      </c>
      <c r="BJ634" s="209"/>
      <c r="BK634" s="874"/>
      <c r="BL634" s="184">
        <f>ROUND(BK634*$DS$6,0)</f>
        <v>0</v>
      </c>
      <c r="BM634" s="1044"/>
      <c r="BN634" s="185" t="str">
        <f>IF(BK634&lt;&gt;"",IF((BL634/$DR$6)/$DN$6&lt;=$BM$20,"CUMPLE","RECHAZADO"),"")</f>
        <v/>
      </c>
      <c r="BO634" s="878"/>
      <c r="BP634" s="194">
        <f t="shared" si="3695"/>
        <v>1140703440</v>
      </c>
      <c r="BQ634" s="874">
        <v>216733653</v>
      </c>
      <c r="BR634" s="877">
        <f t="shared" si="3696"/>
        <v>216733654</v>
      </c>
      <c r="BS634" s="877">
        <f t="shared" si="3697"/>
        <v>1357437094</v>
      </c>
      <c r="BT634" s="877" t="str">
        <f>IF(BQ634&lt;&gt;"",IF(BI634="CUMPLE","CUMPLE","NO CUMPLE"),"")</f>
        <v>CUMPLE</v>
      </c>
      <c r="BU634" s="871"/>
      <c r="BV634" s="874">
        <v>130649648</v>
      </c>
      <c r="BW634" s="874">
        <v>2482343</v>
      </c>
      <c r="BX634" s="194">
        <f t="shared" si="3699"/>
        <v>2482343</v>
      </c>
      <c r="BY634" s="194" t="str">
        <f>IF(BV634&lt;&gt;"",IF(AND(BV634/$DN$6&lt;=$BY$15,BV634/$DN$6&gt;=$BY$16),"CUMPLE","RECHAZADO"),"")</f>
        <v>CUMPLE</v>
      </c>
      <c r="BZ634" s="194">
        <f t="shared" si="3700"/>
        <v>130649648</v>
      </c>
      <c r="CA634" s="194">
        <f t="shared" si="3701"/>
        <v>133131991</v>
      </c>
      <c r="CB634" s="871"/>
      <c r="CC634" s="874"/>
      <c r="CD634" s="874"/>
      <c r="CE634" s="194">
        <f t="shared" si="3702"/>
        <v>0</v>
      </c>
      <c r="CF634" s="194" t="str">
        <f>IF(CC634&lt;&gt;"",IF(AND(CC634/$DN$6&lt;=$CF$15,CC634/$DS$6&gt;=$CF$16),"CUMPLE","RECHAZADO"),"")</f>
        <v/>
      </c>
      <c r="CG634" s="194">
        <f t="shared" si="3703"/>
        <v>0</v>
      </c>
      <c r="CH634" s="194">
        <f t="shared" si="3704"/>
        <v>0</v>
      </c>
      <c r="CI634" s="194"/>
      <c r="CJ634" s="232">
        <f t="shared" si="3705"/>
        <v>29426686832</v>
      </c>
      <c r="CK634" s="197">
        <f t="shared" si="3706"/>
        <v>1600047418</v>
      </c>
      <c r="CL634" s="232">
        <f t="shared" si="3707"/>
        <v>31026734250</v>
      </c>
      <c r="CM634" s="871"/>
      <c r="CN634" s="200">
        <f t="shared" si="3708"/>
        <v>28878004742</v>
      </c>
      <c r="CO634" s="200">
        <f t="shared" si="3709"/>
        <v>1376152638</v>
      </c>
      <c r="CP634" s="200">
        <f t="shared" si="3710"/>
        <v>30254157380</v>
      </c>
      <c r="CQ634" s="871"/>
      <c r="CR634" s="194">
        <f t="shared" si="3711"/>
        <v>29426686832</v>
      </c>
      <c r="CS634" s="194">
        <f>(W634*$DP$6)+X634+(AF634*$DQ$6)+(AK634*$DR$6)+(AP634*$DS$6)+AV634+(BA634*$DQ$6)+(BF634*$DR$6)+(BK634*$DS$6)+BQ634+BV634+BW634+CC634+CD634</f>
        <v>1600047417</v>
      </c>
      <c r="CT634" s="200">
        <f t="shared" si="3712"/>
        <v>31026734249</v>
      </c>
      <c r="CU634" s="874">
        <v>31026734249</v>
      </c>
      <c r="CV634" s="200" t="str">
        <f t="shared" si="3713"/>
        <v>OK</v>
      </c>
      <c r="CW634" s="136"/>
      <c r="DB634" s="879" t="str">
        <f t="shared" si="3714"/>
        <v>HABILITADO</v>
      </c>
      <c r="DC634" s="487"/>
    </row>
    <row r="635" spans="1:107" x14ac:dyDescent="0.25">
      <c r="A635" s="1039"/>
      <c r="B635" s="870">
        <v>5</v>
      </c>
      <c r="C635" s="1039"/>
      <c r="D635" s="726"/>
      <c r="E635" s="871"/>
      <c r="F635" s="872">
        <v>31011375408</v>
      </c>
      <c r="G635" s="873" t="str">
        <f t="shared" ref="G635" si="3725">IF(F635&lt;&gt;"",IF(F635=$DV$7,"CUMPLE","RECHAZADO"),"")</f>
        <v>CUMPLE</v>
      </c>
      <c r="H635" s="874" t="s">
        <v>1538</v>
      </c>
      <c r="I635" s="880">
        <v>27846036373</v>
      </c>
      <c r="J635" s="208">
        <v>529074691</v>
      </c>
      <c r="K635" s="173">
        <f t="shared" si="3671"/>
        <v>529074691</v>
      </c>
      <c r="L635" s="724" t="e">
        <f t="shared" si="3672"/>
        <v>#DIV/0!</v>
      </c>
      <c r="M635" s="175" t="e">
        <f t="shared" si="3673"/>
        <v>#DIV/0!</v>
      </c>
      <c r="N635" s="176" t="e">
        <f t="shared" si="3674"/>
        <v>#DIV/0!</v>
      </c>
      <c r="O635" s="177" t="e">
        <f t="shared" si="3675"/>
        <v>#DIV/0!</v>
      </c>
      <c r="P635" s="178" t="str">
        <f>IF(H635&lt;&gt;"",IF(J635=K635,IF(H635="SI",IF(AND(I635&lt;=$DF$7,I635&gt;=($DF$7*0.9)),"CUMPLE","NO CUMPLE"),IF(I635=$DF$7,"CUMPLE","NO CUMPLE")),"NO CUMPLE"),"")</f>
        <v>CUMPLE</v>
      </c>
      <c r="Q635" s="725">
        <f t="shared" si="3676"/>
        <v>0</v>
      </c>
      <c r="R635" s="180">
        <f t="shared" si="3716"/>
        <v>28375111064</v>
      </c>
      <c r="S635" s="180">
        <f t="shared" si="3678"/>
        <v>27846036373</v>
      </c>
      <c r="T635" s="209"/>
      <c r="U635" s="209"/>
      <c r="V635" s="871"/>
      <c r="W635" s="874">
        <v>1145794</v>
      </c>
      <c r="X635" s="876">
        <v>2307629</v>
      </c>
      <c r="Y635" s="184">
        <f>ROUND(W635*$DP$7,0)</f>
        <v>121454164</v>
      </c>
      <c r="Z635" s="184">
        <f t="shared" si="3679"/>
        <v>2307629</v>
      </c>
      <c r="AA635" s="1044"/>
      <c r="AB635" s="185" t="str">
        <f>IF(W635&lt;&gt;"",IF((Y635/$DP$7)/$DN$7&lt;=$AA$20,"CUMPLE","RECHAZADO"),"")</f>
        <v>CUMPLE</v>
      </c>
      <c r="AC635" s="186">
        <f t="shared" si="3681"/>
        <v>123761793</v>
      </c>
      <c r="AD635" s="186">
        <f t="shared" si="3682"/>
        <v>121454164</v>
      </c>
      <c r="AE635" s="209"/>
      <c r="AF635" s="874">
        <v>172246</v>
      </c>
      <c r="AG635" s="184">
        <f>ROUND(AF635*$DQ$7,0)</f>
        <v>6545348</v>
      </c>
      <c r="AH635" s="1044"/>
      <c r="AI635" s="185" t="str">
        <f>IF(AF635&lt;&gt;"",IF(AG635/$DQ$7&lt;=$AH$20,"CUMPLE","RECHAZADO"),"")</f>
        <v>CUMPLE</v>
      </c>
      <c r="AJ635" s="209"/>
      <c r="AK635" s="874">
        <v>137477</v>
      </c>
      <c r="AL635" s="184">
        <f>ROUND(AK635*$DR$7,0)</f>
        <v>14572562</v>
      </c>
      <c r="AM635" s="1044"/>
      <c r="AN635" s="185" t="str">
        <f>IF(AK635&lt;&gt;"",IF(AL635/$DR$7&lt;=$AM$20,"CUMPLE","RECHAZADO"),"")</f>
        <v>CUMPLE</v>
      </c>
      <c r="AO635" s="209"/>
      <c r="AP635" s="874"/>
      <c r="AQ635" s="184">
        <f>ROUND(AP635*$DS$7,0)</f>
        <v>0</v>
      </c>
      <c r="AR635" s="1044"/>
      <c r="AS635" s="185" t="str">
        <f>IF(AP635&lt;&gt;"",IF(AQ635/$DR$7&lt;=$AR$20,"CUMPLE","RECHAZADO"),"")</f>
        <v/>
      </c>
      <c r="AT635" s="185"/>
      <c r="AU635" s="194">
        <f t="shared" si="3686"/>
        <v>21117910</v>
      </c>
      <c r="AV635" s="874">
        <v>4012403</v>
      </c>
      <c r="AW635" s="877">
        <f t="shared" si="3687"/>
        <v>4012403</v>
      </c>
      <c r="AX635" s="877">
        <f t="shared" si="3688"/>
        <v>25130313</v>
      </c>
      <c r="AY635" s="877" t="str">
        <f>IF(AV635&lt;&gt;"",IF(AI635="CUMPLE",IF(AN635="CUMPLE","CUMPLE","NO CUMPLE"),"NO CUMPLE")," ")</f>
        <v>CUMPLE</v>
      </c>
      <c r="AZ635" s="871"/>
      <c r="BA635" s="874">
        <v>7544814</v>
      </c>
      <c r="BB635" s="184">
        <f>ROUND(BA635*$DQ$7,0)</f>
        <v>286702932</v>
      </c>
      <c r="BC635" s="184">
        <f t="shared" ref="BC635" si="3726">$BC$7</f>
        <v>512088380</v>
      </c>
      <c r="BD635" s="185" t="str">
        <f t="shared" si="3610"/>
        <v>CUMPLE</v>
      </c>
      <c r="BE635" s="209"/>
      <c r="BF635" s="874">
        <v>7088661</v>
      </c>
      <c r="BG635" s="184">
        <f>ROUND(BF635*$DR$7,0)</f>
        <v>751398066</v>
      </c>
      <c r="BH635" s="184">
        <f t="shared" ref="BH635" si="3727">$BH$7</f>
        <v>1342093772</v>
      </c>
      <c r="BI635" s="185" t="str">
        <f t="shared" si="3693"/>
        <v>CUMPLE</v>
      </c>
      <c r="BJ635" s="209"/>
      <c r="BK635" s="874"/>
      <c r="BL635" s="184">
        <f>ROUND(BK635*$DS$7,0)</f>
        <v>0</v>
      </c>
      <c r="BM635" s="1044"/>
      <c r="BN635" s="185" t="str">
        <f>IF(BK635&lt;&gt;"",IF((BL635/$DR$7)/$DN$7&lt;=$BM$20,"CUMPLE","RECHAZADO"),"")</f>
        <v/>
      </c>
      <c r="BO635" s="878"/>
      <c r="BP635" s="194">
        <f t="shared" si="3695"/>
        <v>1038100998</v>
      </c>
      <c r="BQ635" s="874">
        <v>197239190</v>
      </c>
      <c r="BR635" s="877">
        <f t="shared" si="3696"/>
        <v>197239190</v>
      </c>
      <c r="BS635" s="877">
        <f t="shared" si="3697"/>
        <v>1235340188</v>
      </c>
      <c r="BT635" s="877" t="str">
        <f>IF(BQ635&lt;&gt;"",IF(BD635="CUMPLE",IF(BI635="CUMPLE","CUMPLE","NO CUMPLE"),"NO CUMPLE")," ")</f>
        <v>CUMPLE</v>
      </c>
      <c r="BU635" s="871"/>
      <c r="BV635" s="874">
        <v>128631961</v>
      </c>
      <c r="BW635" s="874">
        <v>2444007</v>
      </c>
      <c r="BX635" s="194">
        <f t="shared" si="3699"/>
        <v>2444007</v>
      </c>
      <c r="BY635" s="194" t="str">
        <f>IF(BV635&lt;&gt;"",IF(AND(BV635/$DN$7&lt;=$BY$15,BV635/$DN$7&gt;=$BY$16),"CUMPLE","RECHAZADO"),"")</f>
        <v>CUMPLE</v>
      </c>
      <c r="BZ635" s="194">
        <f t="shared" si="3700"/>
        <v>128631961</v>
      </c>
      <c r="CA635" s="194">
        <f t="shared" si="3701"/>
        <v>131075968</v>
      </c>
      <c r="CB635" s="871"/>
      <c r="CC635" s="874"/>
      <c r="CD635" s="874"/>
      <c r="CE635" s="194">
        <f t="shared" si="3702"/>
        <v>0</v>
      </c>
      <c r="CF635" s="194" t="str">
        <f>IF(CC635&lt;&gt;"",IF(AND(CC635/$DN$7&lt;=$CF$15,CC635/$DS$7&gt;=$CF$16),"CUMPLE","RECHAZADO"),"")</f>
        <v/>
      </c>
      <c r="CG635" s="194">
        <f t="shared" si="3703"/>
        <v>0</v>
      </c>
      <c r="CH635" s="194">
        <f t="shared" si="3704"/>
        <v>0</v>
      </c>
      <c r="CI635" s="194"/>
      <c r="CJ635" s="232">
        <f t="shared" si="3705"/>
        <v>28375111064</v>
      </c>
      <c r="CK635" s="197">
        <f t="shared" si="3706"/>
        <v>1515308262</v>
      </c>
      <c r="CL635" s="232">
        <f t="shared" si="3707"/>
        <v>29890419326</v>
      </c>
      <c r="CM635" s="871"/>
      <c r="CN635" s="200">
        <f t="shared" si="3708"/>
        <v>27846036373</v>
      </c>
      <c r="CO635" s="200">
        <f t="shared" si="3709"/>
        <v>1309305033</v>
      </c>
      <c r="CP635" s="200">
        <f t="shared" si="3710"/>
        <v>29155341406</v>
      </c>
      <c r="CQ635" s="871"/>
      <c r="CR635" s="194">
        <f t="shared" si="3711"/>
        <v>28375111064</v>
      </c>
      <c r="CS635" s="194">
        <f>(W635*$DP$7)+X635+(AF635*$DQ$7)+(AK635*$DR$7)+(AP635*$DS$7)+AV635+(BA635*$DQ$7)+(BF635*$DR$7)+(BK635*$DS$7)+BQ635+BV635+BW635+CC635+CD635</f>
        <v>1515308262</v>
      </c>
      <c r="CT635" s="200">
        <f t="shared" si="3712"/>
        <v>29890419326</v>
      </c>
      <c r="CU635" s="874">
        <v>29890419326</v>
      </c>
      <c r="CV635" s="200" t="str">
        <f t="shared" si="3713"/>
        <v>OK</v>
      </c>
      <c r="CW635" s="136"/>
      <c r="DB635" s="879" t="str">
        <f t="shared" si="3714"/>
        <v>HABILITADO</v>
      </c>
      <c r="DC635" s="487"/>
    </row>
    <row r="636" spans="1:107" x14ac:dyDescent="0.25">
      <c r="A636" s="1039"/>
      <c r="B636" s="870">
        <v>6</v>
      </c>
      <c r="C636" s="1039"/>
      <c r="D636" s="726"/>
      <c r="E636" s="871"/>
      <c r="F636" s="872">
        <v>26104086008</v>
      </c>
      <c r="G636" s="873" t="str">
        <f t="shared" ref="G636" si="3728">IF(F636&lt;&gt;"",IF(F636=$DV$8,"CUMPLE","RECHAZADO"),"")</f>
        <v>CUMPLE</v>
      </c>
      <c r="H636" s="874" t="s">
        <v>1538</v>
      </c>
      <c r="I636" s="880">
        <v>23701756967</v>
      </c>
      <c r="J636" s="208">
        <v>450333382</v>
      </c>
      <c r="K636" s="173">
        <f t="shared" si="3671"/>
        <v>450333382</v>
      </c>
      <c r="L636" s="724" t="e">
        <f t="shared" si="3672"/>
        <v>#DIV/0!</v>
      </c>
      <c r="M636" s="175" t="e">
        <f t="shared" si="3673"/>
        <v>#DIV/0!</v>
      </c>
      <c r="N636" s="176" t="e">
        <f t="shared" si="3674"/>
        <v>#DIV/0!</v>
      </c>
      <c r="O636" s="177" t="e">
        <f t="shared" si="3675"/>
        <v>#DIV/0!</v>
      </c>
      <c r="P636" s="178" t="str">
        <f>IF(H636&lt;&gt;"",IF(J636=K636,IF(H636="SI",IF(AND(I636&lt;=$DF$8,I636&gt;=($DF$8*0.9)),"CUMPLE","NO CUMPLE"),IF(I636=$DF$8,"CUMPLE","NO CUMPLE")),"NO CUMPLE"),"")</f>
        <v>CUMPLE</v>
      </c>
      <c r="Q636" s="725">
        <f t="shared" si="3676"/>
        <v>0</v>
      </c>
      <c r="R636" s="180">
        <f t="shared" si="3716"/>
        <v>24152090349</v>
      </c>
      <c r="S636" s="180">
        <f t="shared" si="3678"/>
        <v>23701756967</v>
      </c>
      <c r="T636" s="209"/>
      <c r="U636" s="209"/>
      <c r="V636" s="871"/>
      <c r="W636" s="874">
        <v>1218978</v>
      </c>
      <c r="X636" s="876">
        <v>1343314</v>
      </c>
      <c r="Y636" s="184">
        <f>ROUND(W636*$DP$8,0)</f>
        <v>70700724</v>
      </c>
      <c r="Z636" s="184">
        <f t="shared" si="3679"/>
        <v>1343314</v>
      </c>
      <c r="AA636" s="1044"/>
      <c r="AB636" s="185" t="str">
        <f>IF(W636&lt;&gt;"",IF((Y636/$DP$8)/$DN$8&lt;=$AA$20,"CUMPLE","RECHAZADO"),"")</f>
        <v>CUMPLE</v>
      </c>
      <c r="AC636" s="186">
        <f t="shared" si="3681"/>
        <v>72044038</v>
      </c>
      <c r="AD636" s="186">
        <f t="shared" si="3682"/>
        <v>70700724</v>
      </c>
      <c r="AE636" s="209"/>
      <c r="AF636" s="874">
        <v>183247</v>
      </c>
      <c r="AG636" s="184">
        <f>ROUND(AF636*$DQ$8,0)</f>
        <v>2565458</v>
      </c>
      <c r="AH636" s="1044"/>
      <c r="AI636" s="185" t="str">
        <f>IF(AF636&lt;&gt;"",IF(AG636/$DQ$8&lt;=$AH$20,"CUMPLE","RECHAZADO"),"")</f>
        <v>CUMPLE</v>
      </c>
      <c r="AJ636" s="209"/>
      <c r="AK636" s="874">
        <v>146258</v>
      </c>
      <c r="AL636" s="184">
        <f>ROUND(AK636*$DR$8,0)</f>
        <v>8482964</v>
      </c>
      <c r="AM636" s="1044"/>
      <c r="AN636" s="185" t="str">
        <f>IF(AK636&lt;&gt;"",IF(AL636/$DR$8&lt;=$AM$20,"CUMPLE","RECHAZADO"),"")</f>
        <v>CUMPLE</v>
      </c>
      <c r="AO636" s="209"/>
      <c r="AP636" s="874"/>
      <c r="AQ636" s="184">
        <f>ROUND(AP636*$DS$8,0)</f>
        <v>0</v>
      </c>
      <c r="AR636" s="1044"/>
      <c r="AS636" s="185" t="str">
        <f>IF(AP636&lt;&gt;"",IF(AQ636/$DR$8&lt;=$AR$20,"CUMPLE","RECHAZADO"),"")</f>
        <v/>
      </c>
      <c r="AT636" s="185"/>
      <c r="AU636" s="194">
        <f t="shared" si="3686"/>
        <v>11048422</v>
      </c>
      <c r="AV636" s="874">
        <v>2099200</v>
      </c>
      <c r="AW636" s="877">
        <f t="shared" si="3687"/>
        <v>2099200</v>
      </c>
      <c r="AX636" s="877">
        <f t="shared" si="3688"/>
        <v>13147622</v>
      </c>
      <c r="AY636" s="877" t="str">
        <f>IF(AV636&lt;&gt;"",IF(AN636="CUMPLE","CUMPLE","NO CUMPLE"),"")</f>
        <v>CUMPLE</v>
      </c>
      <c r="AZ636" s="871"/>
      <c r="BA636" s="874">
        <v>12022059</v>
      </c>
      <c r="BB636" s="184">
        <f>ROUND(BA636*$DQ$8,0)</f>
        <v>168308826</v>
      </c>
      <c r="BC636" s="184">
        <f t="shared" ref="BC636" si="3729">$BC$8</f>
        <v>282572794</v>
      </c>
      <c r="BD636" s="185" t="str">
        <f t="shared" si="3610"/>
        <v>CUMPLE</v>
      </c>
      <c r="BE636" s="209"/>
      <c r="BF636" s="874">
        <v>11295216</v>
      </c>
      <c r="BG636" s="184">
        <f>ROUND(BF636*$DR$8,0)</f>
        <v>655122528</v>
      </c>
      <c r="BH636" s="184">
        <f t="shared" ref="BH636" si="3730">$BH$8</f>
        <v>1099881666</v>
      </c>
      <c r="BI636" s="185" t="str">
        <f t="shared" si="3693"/>
        <v>CUMPLE</v>
      </c>
      <c r="BJ636" s="209"/>
      <c r="BK636" s="874"/>
      <c r="BL636" s="184">
        <f>ROUND(BK636*$DS$8,0)</f>
        <v>0</v>
      </c>
      <c r="BM636" s="1044"/>
      <c r="BN636" s="185" t="str">
        <f>IF(BK636&lt;&gt;"",IF((BL636/$DR$8)/$DN$8&lt;=$BM$20,"CUMPLE","RECHAZADO"),"")</f>
        <v/>
      </c>
      <c r="BO636" s="878"/>
      <c r="BP636" s="194">
        <f t="shared" si="3695"/>
        <v>823431354</v>
      </c>
      <c r="BQ636" s="874">
        <v>156451957</v>
      </c>
      <c r="BR636" s="877">
        <f t="shared" si="3696"/>
        <v>156451957</v>
      </c>
      <c r="BS636" s="877">
        <f t="shared" si="3697"/>
        <v>979883311</v>
      </c>
      <c r="BT636" s="877" t="str">
        <f>IF(BQ636&lt;&gt;"",IF(BI636="CUMPLE","CUMPLE","NO CUMPLE"),"")</f>
        <v>CUMPLE</v>
      </c>
      <c r="BU636" s="871"/>
      <c r="BV636" s="874">
        <v>132418612</v>
      </c>
      <c r="BW636" s="874">
        <v>2515954</v>
      </c>
      <c r="BX636" s="194">
        <f t="shared" si="3699"/>
        <v>2515954</v>
      </c>
      <c r="BY636" s="194" t="str">
        <f>IF(BV636&lt;&gt;"",IF(AND(BV636/$DN$8&lt;=$BY$15,BV636/$DN$8&gt;=$BY$16),"CUMPLE","RECHAZADO"),"")</f>
        <v>CUMPLE</v>
      </c>
      <c r="BZ636" s="194">
        <f t="shared" si="3700"/>
        <v>132418612</v>
      </c>
      <c r="CA636" s="194">
        <f t="shared" si="3701"/>
        <v>134934566</v>
      </c>
      <c r="CB636" s="871"/>
      <c r="CC636" s="874"/>
      <c r="CD636" s="874"/>
      <c r="CE636" s="194">
        <f t="shared" si="3702"/>
        <v>0</v>
      </c>
      <c r="CF636" s="194" t="str">
        <f>IF(CC636&lt;&gt;"",IF(AND(CC636/$DN$8&lt;=$CF$15,CC636/$DS$8&gt;=$CF$16),"CUMPLE","RECHAZADO"),"")</f>
        <v/>
      </c>
      <c r="CG636" s="194">
        <f t="shared" si="3703"/>
        <v>0</v>
      </c>
      <c r="CH636" s="194">
        <f t="shared" si="3704"/>
        <v>0</v>
      </c>
      <c r="CI636" s="194"/>
      <c r="CJ636" s="232">
        <f t="shared" si="3705"/>
        <v>24152090349</v>
      </c>
      <c r="CK636" s="197">
        <f t="shared" si="3706"/>
        <v>1200009537</v>
      </c>
      <c r="CL636" s="232">
        <f t="shared" si="3707"/>
        <v>25352099886</v>
      </c>
      <c r="CM636" s="871"/>
      <c r="CN636" s="200">
        <f t="shared" si="3708"/>
        <v>23701756967</v>
      </c>
      <c r="CO636" s="200">
        <f>AD636+AU636+BP636+BZ636+CG636</f>
        <v>1037599112</v>
      </c>
      <c r="CP636" s="200">
        <f t="shared" si="3710"/>
        <v>24739356079</v>
      </c>
      <c r="CQ636" s="871"/>
      <c r="CR636" s="194">
        <f t="shared" si="3711"/>
        <v>24152090349</v>
      </c>
      <c r="CS636" s="194">
        <f>(W636*$DP$8)+X636+(AF636*$DQ$8)+(AK636*$DR$8)+(AP636*$DS$8)+AV636+(BA636*$DQ$8)+(BF636*$DR$8)+(BK636*$DS$8)+BQ636+BV636+BW636+CC636+CD636</f>
        <v>1200009537</v>
      </c>
      <c r="CT636" s="200">
        <f t="shared" si="3712"/>
        <v>25352099886</v>
      </c>
      <c r="CU636" s="874">
        <v>25352099886</v>
      </c>
      <c r="CV636" s="200" t="str">
        <f t="shared" si="3713"/>
        <v>OK</v>
      </c>
      <c r="CW636" s="136"/>
      <c r="DB636" s="879" t="str">
        <f t="shared" si="3714"/>
        <v>HABILITADO</v>
      </c>
      <c r="DC636" s="487"/>
    </row>
    <row r="637" spans="1:107" x14ac:dyDescent="0.25">
      <c r="A637" s="1039"/>
      <c r="B637" s="870">
        <v>7</v>
      </c>
      <c r="C637" s="1039"/>
      <c r="D637" s="726"/>
      <c r="E637" s="871"/>
      <c r="F637" s="872">
        <v>34957158037</v>
      </c>
      <c r="G637" s="873" t="str">
        <f t="shared" ref="G637" si="3731">IF(F637&lt;&gt;"",IF(F637=$DV$9,"CUMPLE","RECHAZADO"),"")</f>
        <v>CUMPLE</v>
      </c>
      <c r="H637" s="874" t="s">
        <v>1538</v>
      </c>
      <c r="I637" s="880">
        <v>31901490171</v>
      </c>
      <c r="J637" s="208">
        <v>606128313</v>
      </c>
      <c r="K637" s="173">
        <f t="shared" si="3671"/>
        <v>606128313</v>
      </c>
      <c r="L637" s="724" t="e">
        <f t="shared" si="3672"/>
        <v>#DIV/0!</v>
      </c>
      <c r="M637" s="175" t="e">
        <f t="shared" si="3673"/>
        <v>#DIV/0!</v>
      </c>
      <c r="N637" s="176" t="e">
        <f t="shared" si="3674"/>
        <v>#DIV/0!</v>
      </c>
      <c r="O637" s="177" t="e">
        <f t="shared" si="3675"/>
        <v>#DIV/0!</v>
      </c>
      <c r="P637" s="178" t="str">
        <f>IF(H637&lt;&gt;"",IF(J637=K637,IF(H637="SI",IF(AND(I637&lt;=$DF$9,I637&gt;=($DF$9*0.9)),"CUMPLE","NO CUMPLE"),IF(I637=$DF$9,"CUMPLE","NO CUMPLE")),"NO CUMPLE"),"")</f>
        <v>CUMPLE</v>
      </c>
      <c r="Q637" s="725">
        <f t="shared" si="3676"/>
        <v>0</v>
      </c>
      <c r="R637" s="180">
        <f t="shared" si="3716"/>
        <v>32507618484</v>
      </c>
      <c r="S637" s="180">
        <f t="shared" si="3678"/>
        <v>31901490171</v>
      </c>
      <c r="T637" s="209"/>
      <c r="U637" s="209"/>
      <c r="V637" s="871"/>
      <c r="W637" s="874">
        <v>1355231</v>
      </c>
      <c r="X637" s="876">
        <v>2188698</v>
      </c>
      <c r="Y637" s="184">
        <f>ROUND(W637*$DP$9,0)</f>
        <v>115194635</v>
      </c>
      <c r="Z637" s="184">
        <f t="shared" si="3679"/>
        <v>2188698</v>
      </c>
      <c r="AA637" s="1044"/>
      <c r="AB637" s="185" t="str">
        <f>IF(W637&lt;&gt;"",IF((Y637/$DP$9)/$DN$9&lt;=$AA$20,"CUMPLE","RECHAZADO"),"")</f>
        <v>CUMPLE</v>
      </c>
      <c r="AC637" s="186">
        <f t="shared" si="3681"/>
        <v>117383333</v>
      </c>
      <c r="AD637" s="186">
        <f t="shared" si="3682"/>
        <v>115194635</v>
      </c>
      <c r="AE637" s="209"/>
      <c r="AF637" s="874">
        <v>203646</v>
      </c>
      <c r="AG637" s="184">
        <f>ROUND(AF637*$DQ$9,0)</f>
        <v>6516672</v>
      </c>
      <c r="AH637" s="1044"/>
      <c r="AI637" s="185" t="str">
        <f>IF(AF637&lt;&gt;"",IF(AG637/$DQ$9&lt;=$AH$20,"CUMPLE","RECHAZADO"),"")</f>
        <v>CUMPLE</v>
      </c>
      <c r="AJ637" s="209"/>
      <c r="AK637" s="874">
        <v>162539</v>
      </c>
      <c r="AL637" s="184">
        <f>ROUND(AK637*$DR$9,0)</f>
        <v>13815815</v>
      </c>
      <c r="AM637" s="1044"/>
      <c r="AN637" s="185" t="str">
        <f>IF(AK637&lt;&gt;"",IF(AL637/$DR$9&lt;=$AM$20,"CUMPLE","RECHAZADO"),"")</f>
        <v>CUMPLE</v>
      </c>
      <c r="AO637" s="209"/>
      <c r="AP637" s="874"/>
      <c r="AQ637" s="184">
        <f>ROUND(AP637*$DS$9,0)</f>
        <v>0</v>
      </c>
      <c r="AR637" s="1044"/>
      <c r="AS637" s="185" t="str">
        <f>IF(AP637&lt;&gt;"",IF(AQ637/$DR$9&lt;=$AR$20,"CUMPLE","RECHAZADO"),"")</f>
        <v/>
      </c>
      <c r="AT637" s="185"/>
      <c r="AU637" s="194">
        <f t="shared" si="3686"/>
        <v>20332487</v>
      </c>
      <c r="AV637" s="874">
        <v>3863173</v>
      </c>
      <c r="AW637" s="877">
        <f t="shared" si="3687"/>
        <v>3863173</v>
      </c>
      <c r="AX637" s="877">
        <f t="shared" si="3688"/>
        <v>24195660</v>
      </c>
      <c r="AY637" s="877" t="str">
        <f t="shared" ref="AY637:AY641" si="3732">IF(AV637&lt;&gt;"",IF(AI637="CUMPLE",IF(AN637="CUMPLE","CUMPLE","NO CUMPLE"),"NO CUMPLE")," ")</f>
        <v>CUMPLE</v>
      </c>
      <c r="AZ637" s="871"/>
      <c r="BA637" s="874">
        <v>10326994</v>
      </c>
      <c r="BB637" s="184">
        <f>ROUND(BA637*$DQ$9,0)</f>
        <v>330463808</v>
      </c>
      <c r="BC637" s="184">
        <f t="shared" ref="BC637" si="3733">$BC$9</f>
        <v>498219200</v>
      </c>
      <c r="BD637" s="185" t="str">
        <f t="shared" si="3610"/>
        <v>CUMPLE</v>
      </c>
      <c r="BE637" s="209"/>
      <c r="BF637" s="874">
        <v>9702633</v>
      </c>
      <c r="BG637" s="184">
        <f>ROUND(BF637*$DR$9,0)</f>
        <v>824723805</v>
      </c>
      <c r="BH637" s="184">
        <f t="shared" ref="BH637" si="3734">$BH$9</f>
        <v>1243383400</v>
      </c>
      <c r="BI637" s="185" t="str">
        <f t="shared" si="3693"/>
        <v>CUMPLE</v>
      </c>
      <c r="BJ637" s="209"/>
      <c r="BK637" s="874"/>
      <c r="BL637" s="184">
        <f>ROUND(BK637*$DS$9,0)</f>
        <v>0</v>
      </c>
      <c r="BM637" s="1044"/>
      <c r="BN637" s="185" t="str">
        <f>IF(BK637&lt;&gt;"",IF((BL637/$DR$9)/$DN$9&lt;=$BM$20,"CUMPLE","RECHAZADO"),"")</f>
        <v/>
      </c>
      <c r="BO637" s="878"/>
      <c r="BP637" s="194">
        <f t="shared" si="3695"/>
        <v>1155187613</v>
      </c>
      <c r="BQ637" s="874">
        <v>219485646</v>
      </c>
      <c r="BR637" s="877">
        <f t="shared" si="3696"/>
        <v>219485646</v>
      </c>
      <c r="BS637" s="877">
        <f t="shared" si="3697"/>
        <v>1374673259</v>
      </c>
      <c r="BT637" s="877" t="str">
        <f t="shared" ref="BT637:BT641" si="3735">IF(BQ637&lt;&gt;"",IF(BD637="CUMPLE",IF(BI637="CUMPLE","CUMPLE","NO CUMPLE"),"NO CUMPLE")," ")</f>
        <v>CUMPLE</v>
      </c>
      <c r="BU637" s="871"/>
      <c r="BV637" s="874">
        <v>133649826</v>
      </c>
      <c r="BW637" s="874">
        <v>2539347</v>
      </c>
      <c r="BX637" s="194">
        <f t="shared" si="3699"/>
        <v>2539347</v>
      </c>
      <c r="BY637" s="194" t="str">
        <f>IF(BV637&lt;&gt;"",IF(AND(BV637/$DN$9&lt;=$BY$15,BV637/$DN$9&gt;=$BY$16),"CUMPLE","RECHAZADO"),"")</f>
        <v>CUMPLE</v>
      </c>
      <c r="BZ637" s="194">
        <f t="shared" si="3700"/>
        <v>133649826</v>
      </c>
      <c r="CA637" s="194">
        <f t="shared" si="3701"/>
        <v>136189173</v>
      </c>
      <c r="CB637" s="871"/>
      <c r="CC637" s="874"/>
      <c r="CD637" s="874"/>
      <c r="CE637" s="194">
        <f t="shared" si="3702"/>
        <v>0</v>
      </c>
      <c r="CF637" s="194" t="str">
        <f>IF(CC637&lt;&gt;"",IF(AND(CC637/$DN$9&lt;=$CF$15,CC637/$DS$9&gt;=$CF$16),"CUMPLE","RECHAZADO"),"")</f>
        <v/>
      </c>
      <c r="CG637" s="194">
        <f t="shared" si="3703"/>
        <v>0</v>
      </c>
      <c r="CH637" s="194">
        <f t="shared" si="3704"/>
        <v>0</v>
      </c>
      <c r="CI637" s="194"/>
      <c r="CJ637" s="232">
        <f t="shared" si="3705"/>
        <v>32507618484</v>
      </c>
      <c r="CK637" s="197">
        <f t="shared" si="3706"/>
        <v>1652441425</v>
      </c>
      <c r="CL637" s="232">
        <f t="shared" si="3707"/>
        <v>34160059909</v>
      </c>
      <c r="CM637" s="871"/>
      <c r="CN637" s="200">
        <f t="shared" si="3708"/>
        <v>31901490171</v>
      </c>
      <c r="CO637" s="200">
        <f t="shared" si="3709"/>
        <v>1424364561</v>
      </c>
      <c r="CP637" s="200">
        <f t="shared" si="3710"/>
        <v>33325854732</v>
      </c>
      <c r="CQ637" s="871"/>
      <c r="CR637" s="194">
        <f t="shared" si="3711"/>
        <v>32507618484</v>
      </c>
      <c r="CS637" s="194">
        <f>(W637*$DP$9)+X637+(AF637*$DQ$9)+(AK637*$DR$9)+(AP637*$DS$9)+AV637+(BA637*$DQ$9)+(BF637*$DR$9)+(BK637*$DS$9)+BQ637+BV637+BW637+CC637+CD637</f>
        <v>1652441425</v>
      </c>
      <c r="CT637" s="200">
        <f t="shared" si="3712"/>
        <v>34160059909</v>
      </c>
      <c r="CU637" s="874">
        <v>34160059909</v>
      </c>
      <c r="CV637" s="200" t="str">
        <f t="shared" si="3713"/>
        <v>OK</v>
      </c>
      <c r="CW637" s="136"/>
      <c r="DB637" s="879" t="str">
        <f t="shared" si="3714"/>
        <v>HABILITADO</v>
      </c>
      <c r="DC637" s="888"/>
    </row>
    <row r="638" spans="1:107" hidden="1" x14ac:dyDescent="0.25">
      <c r="A638" s="1040"/>
      <c r="B638" s="785">
        <v>8</v>
      </c>
      <c r="C638" s="1043"/>
      <c r="D638" s="220"/>
      <c r="E638" s="156"/>
      <c r="F638" s="786"/>
      <c r="G638" s="752" t="str">
        <f t="shared" ref="G638" si="3736">IF(F638&lt;&gt;"",IF(F638=$DV$10,"CUMPLE","RECHAZADO"),"")</f>
        <v/>
      </c>
      <c r="H638" s="753"/>
      <c r="I638" s="787"/>
      <c r="J638" s="788"/>
      <c r="K638" s="845">
        <f t="shared" si="3671"/>
        <v>0</v>
      </c>
      <c r="L638" s="174" t="e">
        <f t="shared" si="3672"/>
        <v>#DIV/0!</v>
      </c>
      <c r="M638" s="175" t="e">
        <f t="shared" si="3673"/>
        <v>#DIV/0!</v>
      </c>
      <c r="N638" s="176" t="e">
        <f t="shared" si="3674"/>
        <v>#DIV/0!</v>
      </c>
      <c r="O638" s="177" t="e">
        <f t="shared" si="3675"/>
        <v>#DIV/0!</v>
      </c>
      <c r="P638" s="846" t="str">
        <f>IF(H638&lt;&gt;"",IF(J638=K638,IF(H638="SI",IF(AND(I638&lt;=$DF$10,I638&gt;=($DF$10*0.9)),"CUMPLE","NO CUMPLE"),IF(I638=$DF$10,"CUMPLE","NO CUMPLE")),"NO CUMPLE"),"")</f>
        <v/>
      </c>
      <c r="Q638" s="179">
        <f t="shared" si="3676"/>
        <v>0</v>
      </c>
      <c r="R638" s="847" t="str">
        <f t="shared" si="3716"/>
        <v/>
      </c>
      <c r="S638" s="847" t="str">
        <f t="shared" si="3678"/>
        <v/>
      </c>
      <c r="T638" s="789"/>
      <c r="U638" s="790"/>
      <c r="V638" s="155"/>
      <c r="W638" s="753"/>
      <c r="X638" s="791"/>
      <c r="Y638" s="848">
        <f>ROUND(W638*$DP$10,0)</f>
        <v>0</v>
      </c>
      <c r="Z638" s="848">
        <f t="shared" si="3679"/>
        <v>0</v>
      </c>
      <c r="AA638" s="1045"/>
      <c r="AB638" s="849" t="str">
        <f>IF(W638&lt;&gt;"",IF((Y638/$DP$10)/$DN$10&lt;=$AA$20,"CUMPLE","RECHAZADO"),"")</f>
        <v/>
      </c>
      <c r="AC638" s="850">
        <f t="shared" si="3681"/>
        <v>0</v>
      </c>
      <c r="AD638" s="850">
        <f t="shared" si="3682"/>
        <v>0</v>
      </c>
      <c r="AE638" s="789"/>
      <c r="AF638" s="753"/>
      <c r="AG638" s="848">
        <f>ROUND(AF638*$DQ$10,0)</f>
        <v>0</v>
      </c>
      <c r="AH638" s="1045"/>
      <c r="AI638" s="849" t="str">
        <f>IF(AF638&lt;&gt;"",IF(AG638/$DQ$10&lt;=$AH$20,"CUMPLE","RECHAZADO"),"")</f>
        <v/>
      </c>
      <c r="AJ638" s="789"/>
      <c r="AK638" s="753"/>
      <c r="AL638" s="848">
        <f>ROUND(AK638*$DR$10,0)</f>
        <v>0</v>
      </c>
      <c r="AM638" s="1045"/>
      <c r="AN638" s="849" t="str">
        <f>IF(AK638&lt;&gt;"",IF(AL638/$DR$10&lt;=$AM$20,"CUMPLE","RECHAZADO"),"")</f>
        <v/>
      </c>
      <c r="AO638" s="789"/>
      <c r="AP638" s="753"/>
      <c r="AQ638" s="848">
        <f>ROUND(AP638*$DS$10,0)</f>
        <v>0</v>
      </c>
      <c r="AR638" s="1045"/>
      <c r="AS638" s="849" t="str">
        <f>IF(AP638&lt;&gt;"",IF(AQ638/$DR$10&lt;=$AR$20,"CUMPLE","RECHAZADO"),"")</f>
        <v/>
      </c>
      <c r="AT638" s="792"/>
      <c r="AU638" s="851">
        <f t="shared" si="3686"/>
        <v>0</v>
      </c>
      <c r="AV638" s="753"/>
      <c r="AW638" s="852">
        <f t="shared" si="3687"/>
        <v>0</v>
      </c>
      <c r="AX638" s="852">
        <f t="shared" si="3688"/>
        <v>0</v>
      </c>
      <c r="AY638" s="852" t="str">
        <f t="shared" si="3732"/>
        <v xml:space="preserve"> </v>
      </c>
      <c r="AZ638" s="155"/>
      <c r="BA638" s="753"/>
      <c r="BB638" s="848">
        <f>ROUND(BA638*$DQ$10,0)</f>
        <v>0</v>
      </c>
      <c r="BC638" s="853">
        <f t="shared" ref="BC638" si="3737">$BC$10</f>
        <v>220195976</v>
      </c>
      <c r="BD638" s="854" t="str">
        <f t="shared" si="3610"/>
        <v/>
      </c>
      <c r="BE638" s="789"/>
      <c r="BF638" s="753"/>
      <c r="BG638" s="848">
        <f>ROUND(BF638*$DR$10,0)</f>
        <v>0</v>
      </c>
      <c r="BH638" s="848">
        <f t="shared" ref="BH638" si="3738">$BH$10</f>
        <v>1034415590</v>
      </c>
      <c r="BI638" s="854" t="str">
        <f t="shared" si="3693"/>
        <v/>
      </c>
      <c r="BJ638" s="789"/>
      <c r="BK638" s="753"/>
      <c r="BL638" s="848">
        <f>ROUND(BK638*$DS$10,0)</f>
        <v>0</v>
      </c>
      <c r="BM638" s="1045"/>
      <c r="BN638" s="849" t="str">
        <f>IF(BK638&lt;&gt;"",IF((BL638/$DR$10)/$DN$10&lt;=$BM$20,"CUMPLE","RECHAZADO"),"")</f>
        <v/>
      </c>
      <c r="BO638" s="793"/>
      <c r="BP638" s="851">
        <f t="shared" si="3695"/>
        <v>0</v>
      </c>
      <c r="BQ638" s="753"/>
      <c r="BR638" s="852">
        <f t="shared" si="3696"/>
        <v>0</v>
      </c>
      <c r="BS638" s="852">
        <f t="shared" si="3697"/>
        <v>0</v>
      </c>
      <c r="BT638" s="852" t="str">
        <f t="shared" si="3735"/>
        <v xml:space="preserve"> </v>
      </c>
      <c r="BU638" s="155"/>
      <c r="BV638" s="753"/>
      <c r="BW638" s="753"/>
      <c r="BX638" s="855">
        <f t="shared" si="3699"/>
        <v>0</v>
      </c>
      <c r="BY638" s="855" t="str">
        <f>IF(BV638&lt;&gt;"",IF(AND(BV638/$DN$10&lt;=$BY$15,BV638/$DN$10&gt;=$BY$16),"CUMPLE","RECHAZADO"),"")</f>
        <v/>
      </c>
      <c r="BZ638" s="855">
        <f t="shared" si="3700"/>
        <v>0</v>
      </c>
      <c r="CA638" s="855">
        <f t="shared" si="3701"/>
        <v>0</v>
      </c>
      <c r="CB638" s="155"/>
      <c r="CC638" s="753"/>
      <c r="CD638" s="753"/>
      <c r="CE638" s="855">
        <f t="shared" si="3702"/>
        <v>0</v>
      </c>
      <c r="CF638" s="855" t="str">
        <f>IF(CC638&lt;&gt;"",IF(AND(CC638/$DN$10&lt;=$CF$15,CC638/$DS$10&gt;=$CF$16),"CUMPLE","RECHAZADO"),"")</f>
        <v/>
      </c>
      <c r="CG638" s="855">
        <f t="shared" si="3703"/>
        <v>0</v>
      </c>
      <c r="CH638" s="855">
        <f t="shared" si="3704"/>
        <v>0</v>
      </c>
      <c r="CI638" s="794"/>
      <c r="CJ638" s="856" t="str">
        <f t="shared" si="3705"/>
        <v/>
      </c>
      <c r="CK638" s="857">
        <f t="shared" si="3706"/>
        <v>0</v>
      </c>
      <c r="CL638" s="858" t="str">
        <f t="shared" si="3707"/>
        <v/>
      </c>
      <c r="CM638" s="155"/>
      <c r="CN638" s="859" t="str">
        <f t="shared" si="3708"/>
        <v/>
      </c>
      <c r="CO638" s="860">
        <f t="shared" si="3709"/>
        <v>0</v>
      </c>
      <c r="CP638" s="861" t="str">
        <f t="shared" si="3710"/>
        <v/>
      </c>
      <c r="CQ638" s="156"/>
      <c r="CR638" s="862">
        <f t="shared" si="3711"/>
        <v>0</v>
      </c>
      <c r="CS638" s="855">
        <f>(W638*$DP$10)+X638+(AF638*$DQ$10)+(AK638*$DR$10)+(AP638*$DS$10)+AV638+(BA638*$DQ$10)+(BF638*$DR$10)+(BK638*$DS$10)+BQ638+BV638+BW638+CC638+CD638</f>
        <v>0</v>
      </c>
      <c r="CT638" s="861">
        <f t="shared" si="3712"/>
        <v>0</v>
      </c>
      <c r="CU638" s="863"/>
      <c r="CV638" s="861" t="str">
        <f t="shared" si="3713"/>
        <v/>
      </c>
      <c r="DB638" s="864" t="str">
        <f t="shared" si="3714"/>
        <v/>
      </c>
      <c r="DC638" s="36"/>
    </row>
    <row r="639" spans="1:107" x14ac:dyDescent="0.25">
      <c r="A639" s="1039"/>
      <c r="B639" s="870">
        <v>9</v>
      </c>
      <c r="C639" s="1039"/>
      <c r="D639" s="726"/>
      <c r="E639" s="871"/>
      <c r="F639" s="872">
        <v>24629524096</v>
      </c>
      <c r="G639" s="873" t="str">
        <f t="shared" ref="G639" si="3739">IF(F639&lt;&gt;"",IF(F639=$DV$11,"CUMPLE","RECHAZADO"),"")</f>
        <v>CUMPLE</v>
      </c>
      <c r="H639" s="874" t="s">
        <v>1538</v>
      </c>
      <c r="I639" s="880">
        <v>22078275005</v>
      </c>
      <c r="J639" s="208">
        <v>419487225</v>
      </c>
      <c r="K639" s="173">
        <f t="shared" si="3671"/>
        <v>419487225</v>
      </c>
      <c r="L639" s="724" t="e">
        <f t="shared" si="3672"/>
        <v>#DIV/0!</v>
      </c>
      <c r="M639" s="175" t="e">
        <f t="shared" si="3673"/>
        <v>#DIV/0!</v>
      </c>
      <c r="N639" s="176" t="e">
        <f t="shared" si="3674"/>
        <v>#DIV/0!</v>
      </c>
      <c r="O639" s="177" t="e">
        <f t="shared" si="3675"/>
        <v>#DIV/0!</v>
      </c>
      <c r="P639" s="178" t="str">
        <f>IF(H639&lt;&gt;"",IF(J639=K639,IF(H639="SI",IF(AND(I639&lt;=$DF$11,I639&gt;=($DF$11*0.9)),"CUMPLE","NO CUMPLE"),IF(I639=$DF$11,"CUMPLE","NO CUMPLE")),"NO CUMPLE"),"")</f>
        <v>CUMPLE</v>
      </c>
      <c r="Q639" s="725">
        <f t="shared" si="3676"/>
        <v>0</v>
      </c>
      <c r="R639" s="180">
        <f t="shared" si="3716"/>
        <v>22497762230</v>
      </c>
      <c r="S639" s="180">
        <f t="shared" si="3678"/>
        <v>22078275005</v>
      </c>
      <c r="T639" s="209"/>
      <c r="U639" s="209"/>
      <c r="V639" s="871"/>
      <c r="W639" s="874">
        <v>1329303</v>
      </c>
      <c r="X639" s="876">
        <v>1869000</v>
      </c>
      <c r="Y639" s="184">
        <f>ROUND(W639*$DP$11,0)</f>
        <v>98368422</v>
      </c>
      <c r="Z639" s="184">
        <f t="shared" si="3679"/>
        <v>1869000</v>
      </c>
      <c r="AA639" s="1044"/>
      <c r="AB639" s="185" t="str">
        <f>IF(W639&lt;&gt;"",IF((Y639/$DP$11)/$DN$11&lt;=$AA$20,"CUMPLE","RECHAZADO"),"")</f>
        <v>CUMPLE</v>
      </c>
      <c r="AC639" s="186">
        <f t="shared" si="3681"/>
        <v>100237422</v>
      </c>
      <c r="AD639" s="186">
        <f t="shared" si="3682"/>
        <v>98368422</v>
      </c>
      <c r="AE639" s="209"/>
      <c r="AF639" s="874">
        <v>200322</v>
      </c>
      <c r="AG639" s="184">
        <f>ROUND(AF639*$DQ$11,0)</f>
        <v>4006440</v>
      </c>
      <c r="AH639" s="1044"/>
      <c r="AI639" s="185" t="str">
        <f>IF(AF639&lt;&gt;"",IF(AG639/$DQ$11&lt;=$AH$20,"CUMPLE","RECHAZADO"),"")</f>
        <v>CUMPLE</v>
      </c>
      <c r="AJ639" s="209"/>
      <c r="AK639" s="874">
        <v>159886</v>
      </c>
      <c r="AL639" s="184">
        <f>ROUND(AK639*$DR$11,0)</f>
        <v>11831564</v>
      </c>
      <c r="AM639" s="1044"/>
      <c r="AN639" s="185" t="str">
        <f>IF(AK639&lt;&gt;"",IF(AL639/$DR$11&lt;=$AM$20,"CUMPLE","RECHAZADO"),"")</f>
        <v>CUMPLE</v>
      </c>
      <c r="AO639" s="209"/>
      <c r="AP639" s="874"/>
      <c r="AQ639" s="184">
        <f>ROUND(AP639*$DS$11,0)</f>
        <v>0</v>
      </c>
      <c r="AR639" s="1044"/>
      <c r="AS639" s="185" t="str">
        <f>IF(AP639&lt;&gt;"",IF(AQ639/$DR$11&lt;=$AR$20,"CUMPLE","RECHAZADO"),"")</f>
        <v/>
      </c>
      <c r="AT639" s="185"/>
      <c r="AU639" s="194">
        <f t="shared" si="3686"/>
        <v>15838004</v>
      </c>
      <c r="AV639" s="874">
        <v>3009220</v>
      </c>
      <c r="AW639" s="877">
        <f t="shared" si="3687"/>
        <v>3009221</v>
      </c>
      <c r="AX639" s="877">
        <f t="shared" si="3688"/>
        <v>18847225</v>
      </c>
      <c r="AY639" s="877" t="str">
        <f t="shared" si="3732"/>
        <v>CUMPLE</v>
      </c>
      <c r="AZ639" s="871"/>
      <c r="BA639" s="874">
        <v>10754462</v>
      </c>
      <c r="BB639" s="184">
        <f>ROUND(BA639*$DQ$11,0)</f>
        <v>215089240</v>
      </c>
      <c r="BC639" s="184">
        <f t="shared" ref="BC639" si="3740">$BC$11</f>
        <v>334384100</v>
      </c>
      <c r="BD639" s="185" t="str">
        <f t="shared" si="3610"/>
        <v>CUMPLE</v>
      </c>
      <c r="BE639" s="209"/>
      <c r="BF639" s="874">
        <v>10104256</v>
      </c>
      <c r="BG639" s="184">
        <f>ROUND(BF639*$DR$11,0)</f>
        <v>747714944</v>
      </c>
      <c r="BH639" s="184">
        <f t="shared" ref="BH639" si="3741">$BH$11</f>
        <v>1162419824</v>
      </c>
      <c r="BI639" s="185" t="str">
        <f t="shared" si="3693"/>
        <v>CUMPLE</v>
      </c>
      <c r="BJ639" s="209"/>
      <c r="BK639" s="874"/>
      <c r="BL639" s="184">
        <f>ROUND(BK639*$DS$11,0)</f>
        <v>0</v>
      </c>
      <c r="BM639" s="1044"/>
      <c r="BN639" s="185" t="str">
        <f>IF(BK639&lt;&gt;"",IF((BL639/$DR$11)/$DN$11&lt;=$BM$20,"CUMPLE","RECHAZADO"),"")</f>
        <v/>
      </c>
      <c r="BO639" s="878"/>
      <c r="BP639" s="194">
        <f t="shared" si="3695"/>
        <v>962804184</v>
      </c>
      <c r="BQ639" s="874">
        <v>182932795</v>
      </c>
      <c r="BR639" s="877">
        <f t="shared" si="3696"/>
        <v>182932795</v>
      </c>
      <c r="BS639" s="877">
        <f t="shared" si="3697"/>
        <v>1145736979</v>
      </c>
      <c r="BT639" s="877" t="str">
        <f t="shared" si="3735"/>
        <v>CUMPLE</v>
      </c>
      <c r="BU639" s="871"/>
      <c r="BV639" s="874">
        <v>136107703</v>
      </c>
      <c r="BW639" s="874">
        <v>2586046</v>
      </c>
      <c r="BX639" s="194">
        <f t="shared" si="3699"/>
        <v>2586046</v>
      </c>
      <c r="BY639" s="194" t="str">
        <f>IF(BV639&lt;&gt;"",IF(AND(BV639/$DN$11&lt;=$BY$15,BV639/$DN$11&gt;=$BY$16),"CUMPLE","RECHAZADO"),"")</f>
        <v>CUMPLE</v>
      </c>
      <c r="BZ639" s="194">
        <f t="shared" si="3700"/>
        <v>136107703</v>
      </c>
      <c r="CA639" s="194">
        <f t="shared" si="3701"/>
        <v>138693749</v>
      </c>
      <c r="CB639" s="871"/>
      <c r="CC639" s="874"/>
      <c r="CD639" s="874"/>
      <c r="CE639" s="194">
        <f t="shared" si="3702"/>
        <v>0</v>
      </c>
      <c r="CF639" s="194" t="str">
        <f>IF(CC639&lt;&gt;"",IF(AND(CC639/$DN$11&lt;=$CF$15,CC639/$DS$11&gt;=$CF$16),"CUMPLE","RECHAZADO"),"")</f>
        <v/>
      </c>
      <c r="CG639" s="194">
        <f t="shared" si="3703"/>
        <v>0</v>
      </c>
      <c r="CH639" s="194">
        <f t="shared" si="3704"/>
        <v>0</v>
      </c>
      <c r="CI639" s="194"/>
      <c r="CJ639" s="232">
        <f t="shared" si="3705"/>
        <v>22497762230</v>
      </c>
      <c r="CK639" s="197">
        <f t="shared" si="3706"/>
        <v>1403515375</v>
      </c>
      <c r="CL639" s="232">
        <f t="shared" si="3707"/>
        <v>23901277605</v>
      </c>
      <c r="CM639" s="871"/>
      <c r="CN639" s="200">
        <f t="shared" si="3708"/>
        <v>22078275005</v>
      </c>
      <c r="CO639" s="200">
        <f t="shared" si="3709"/>
        <v>1213118313</v>
      </c>
      <c r="CP639" s="200">
        <f t="shared" si="3710"/>
        <v>23291393318</v>
      </c>
      <c r="CQ639" s="871"/>
      <c r="CR639" s="194">
        <f t="shared" si="3711"/>
        <v>22497762230</v>
      </c>
      <c r="CS639" s="194">
        <f>(W639*$DP$11)+X639+(AF639*$DQ$11)+(AK639*$DR$11)+(AP639*$DS$11)+AV639+(BA639*$DQ$11)+(BF639*$DR$11)+(BK639*$DS$11)+BQ639+BV639+BW639+CC639+CD639</f>
        <v>1403515374</v>
      </c>
      <c r="CT639" s="200">
        <f t="shared" si="3712"/>
        <v>23901277604</v>
      </c>
      <c r="CU639" s="874">
        <v>23901277604</v>
      </c>
      <c r="CV639" s="200" t="str">
        <f t="shared" si="3713"/>
        <v>OK</v>
      </c>
      <c r="CW639" s="136"/>
      <c r="DB639" s="879" t="str">
        <f t="shared" si="3714"/>
        <v>HABILITADO</v>
      </c>
      <c r="DC639" s="487"/>
    </row>
    <row r="640" spans="1:107" x14ac:dyDescent="0.25">
      <c r="A640" s="1039"/>
      <c r="B640" s="870">
        <v>10</v>
      </c>
      <c r="C640" s="1039"/>
      <c r="D640" s="726"/>
      <c r="E640" s="871"/>
      <c r="F640" s="872">
        <v>25460574021</v>
      </c>
      <c r="G640" s="873" t="str">
        <f t="shared" ref="G640" si="3742">IF(F640&lt;&gt;"",IF(F640=$DV$12,"CUMPLE","RECHAZADO"),"")</f>
        <v>CUMPLE</v>
      </c>
      <c r="H640" s="874" t="s">
        <v>1538</v>
      </c>
      <c r="I640" s="880">
        <v>22755952977</v>
      </c>
      <c r="J640" s="208">
        <v>432363107</v>
      </c>
      <c r="K640" s="173">
        <f t="shared" si="3671"/>
        <v>432363107</v>
      </c>
      <c r="L640" s="724" t="e">
        <f t="shared" si="3672"/>
        <v>#DIV/0!</v>
      </c>
      <c r="M640" s="175" t="e">
        <f t="shared" si="3673"/>
        <v>#DIV/0!</v>
      </c>
      <c r="N640" s="176" t="e">
        <f t="shared" si="3674"/>
        <v>#DIV/0!</v>
      </c>
      <c r="O640" s="177" t="e">
        <f t="shared" si="3675"/>
        <v>#DIV/0!</v>
      </c>
      <c r="P640" s="178" t="str">
        <f>IF(H640&lt;&gt;"",IF(J640=K640,IF(H640="SI",IF(AND(I640&lt;=$DF$12,I640&gt;=($DF$12*0.9)),"CUMPLE","NO CUMPLE"),IF(I640=$DF$12,"CUMPLE","NO CUMPLE")),"NO CUMPLE"),"")</f>
        <v>CUMPLE</v>
      </c>
      <c r="Q640" s="725">
        <f t="shared" si="3676"/>
        <v>0</v>
      </c>
      <c r="R640" s="180">
        <f t="shared" si="3716"/>
        <v>23188316084</v>
      </c>
      <c r="S640" s="180">
        <f t="shared" si="3678"/>
        <v>22755952977</v>
      </c>
      <c r="T640" s="209"/>
      <c r="U640" s="209"/>
      <c r="V640" s="871"/>
      <c r="W640" s="874">
        <v>1361624</v>
      </c>
      <c r="X640" s="876">
        <v>2095539</v>
      </c>
      <c r="Y640" s="184">
        <f>ROUND(W640*$DP$12,0)</f>
        <v>110291544</v>
      </c>
      <c r="Z640" s="184">
        <f t="shared" si="3679"/>
        <v>2095539</v>
      </c>
      <c r="AA640" s="1044"/>
      <c r="AB640" s="185" t="str">
        <f>IF(W640&lt;&gt;"",IF((Y640/$DP$12)/$DN$12&lt;=$AA$20,"CUMPLE","RECHAZADO"),"")</f>
        <v>CUMPLE</v>
      </c>
      <c r="AC640" s="186">
        <f t="shared" si="3681"/>
        <v>112387083</v>
      </c>
      <c r="AD640" s="186">
        <f t="shared" si="3682"/>
        <v>110291544</v>
      </c>
      <c r="AE640" s="209"/>
      <c r="AF640" s="874">
        <v>205193</v>
      </c>
      <c r="AG640" s="184">
        <f>ROUND(AF640*$DQ$12,0)</f>
        <v>3077895</v>
      </c>
      <c r="AH640" s="1044"/>
      <c r="AI640" s="185" t="str">
        <f>IF(AF640&lt;&gt;"",IF(AG640/$DQ$12&lt;=$AH$20,"CUMPLE","RECHAZADO"),"")</f>
        <v>CUMPLE</v>
      </c>
      <c r="AJ640" s="209"/>
      <c r="AK640" s="874">
        <v>163774</v>
      </c>
      <c r="AL640" s="184">
        <f>ROUND(AK640*$DR$12,0)</f>
        <v>13265694</v>
      </c>
      <c r="AM640" s="1044"/>
      <c r="AN640" s="185" t="str">
        <f>IF(AK640&lt;&gt;"",IF(AL640/$DR$12&lt;=$AM$20,"CUMPLE","RECHAZADO"),"")</f>
        <v>CUMPLE</v>
      </c>
      <c r="AO640" s="209"/>
      <c r="AP640" s="874"/>
      <c r="AQ640" s="184">
        <f>ROUND(AP640*$DS$12,0)</f>
        <v>0</v>
      </c>
      <c r="AR640" s="1044"/>
      <c r="AS640" s="185" t="str">
        <f>IF(AP640&lt;&gt;"",IF(AQ640/$DR$12&lt;=$AR$20,"CUMPLE","RECHAZADO"),"")</f>
        <v/>
      </c>
      <c r="AT640" s="185"/>
      <c r="AU640" s="194">
        <f t="shared" si="3686"/>
        <v>16343589</v>
      </c>
      <c r="AV640" s="874">
        <v>3105281</v>
      </c>
      <c r="AW640" s="877">
        <f t="shared" si="3687"/>
        <v>3105282</v>
      </c>
      <c r="AX640" s="877">
        <f t="shared" si="3688"/>
        <v>19448871</v>
      </c>
      <c r="AY640" s="877" t="str">
        <f t="shared" si="3732"/>
        <v>CUMPLE</v>
      </c>
      <c r="AZ640" s="871"/>
      <c r="BA640" s="874">
        <v>11588248</v>
      </c>
      <c r="BB640" s="184">
        <f>ROUND(BA640*$DQ$12,0)</f>
        <v>173823720</v>
      </c>
      <c r="BC640" s="184">
        <f t="shared" ref="BC640" si="3743">$BC$12</f>
        <v>263816970</v>
      </c>
      <c r="BD640" s="185" t="str">
        <f t="shared" si="3610"/>
        <v>CUMPLE</v>
      </c>
      <c r="BE640" s="209"/>
      <c r="BF640" s="874">
        <v>10887633</v>
      </c>
      <c r="BG640" s="184">
        <f>ROUND(BF640*$DR$12,0)</f>
        <v>881898273</v>
      </c>
      <c r="BH640" s="184">
        <f t="shared" ref="BH640" si="3744">$BH$12</f>
        <v>1338480855</v>
      </c>
      <c r="BI640" s="185" t="str">
        <f t="shared" si="3693"/>
        <v>CUMPLE</v>
      </c>
      <c r="BJ640" s="209"/>
      <c r="BK640" s="874"/>
      <c r="BL640" s="184">
        <f>ROUND(BK640*$DS$12,0)</f>
        <v>0</v>
      </c>
      <c r="BM640" s="1044"/>
      <c r="BN640" s="185" t="str">
        <f>IF(BK640&lt;&gt;"",IF((BL640/$DR$12)/$DN$12&lt;=$BM$20,"CUMPLE","RECHAZADO"),"")</f>
        <v/>
      </c>
      <c r="BO640" s="878"/>
      <c r="BP640" s="194">
        <f t="shared" si="3695"/>
        <v>1055721993</v>
      </c>
      <c r="BQ640" s="874">
        <v>200587179</v>
      </c>
      <c r="BR640" s="877">
        <f t="shared" si="3696"/>
        <v>200587179</v>
      </c>
      <c r="BS640" s="877">
        <f t="shared" si="3697"/>
        <v>1256309172</v>
      </c>
      <c r="BT640" s="877" t="str">
        <f t="shared" si="3735"/>
        <v>CUMPLE</v>
      </c>
      <c r="BU640" s="871"/>
      <c r="BV640" s="874">
        <v>137226281</v>
      </c>
      <c r="BW640" s="874">
        <v>2607299</v>
      </c>
      <c r="BX640" s="194">
        <f t="shared" si="3699"/>
        <v>2607299</v>
      </c>
      <c r="BY640" s="194" t="str">
        <f>IF(BV640&lt;&gt;"",IF(AND(BV640/$DN$12&lt;=$BY$15,BV640/$DN$12&gt;=$BY$16),"CUMPLE","RECHAZADO"),"")</f>
        <v>CUMPLE</v>
      </c>
      <c r="BZ640" s="194">
        <f t="shared" si="3700"/>
        <v>137226281</v>
      </c>
      <c r="CA640" s="194">
        <f t="shared" si="3701"/>
        <v>139833580</v>
      </c>
      <c r="CB640" s="871"/>
      <c r="CC640" s="874"/>
      <c r="CD640" s="874"/>
      <c r="CE640" s="194">
        <f t="shared" si="3702"/>
        <v>0</v>
      </c>
      <c r="CF640" s="194" t="str">
        <f>IF(CC640&lt;&gt;"",IF(AND(CC640/$DN$12&lt;=$CF$15,CC640/$DS$12&gt;=$CF$16),"CUMPLE","RECHAZADO"),"")</f>
        <v/>
      </c>
      <c r="CG640" s="194">
        <f t="shared" si="3703"/>
        <v>0</v>
      </c>
      <c r="CH640" s="194">
        <f t="shared" si="3704"/>
        <v>0</v>
      </c>
      <c r="CI640" s="194"/>
      <c r="CJ640" s="232">
        <f t="shared" si="3705"/>
        <v>23188316084</v>
      </c>
      <c r="CK640" s="197">
        <f t="shared" si="3706"/>
        <v>1527978706</v>
      </c>
      <c r="CL640" s="232">
        <f t="shared" si="3707"/>
        <v>24716294790</v>
      </c>
      <c r="CM640" s="871"/>
      <c r="CN640" s="200">
        <f t="shared" si="3708"/>
        <v>22755952977</v>
      </c>
      <c r="CO640" s="200">
        <f t="shared" si="3709"/>
        <v>1319583407</v>
      </c>
      <c r="CP640" s="200">
        <f t="shared" si="3710"/>
        <v>24075536384</v>
      </c>
      <c r="CQ640" s="871"/>
      <c r="CR640" s="194">
        <f t="shared" si="3711"/>
        <v>23188316084</v>
      </c>
      <c r="CS640" s="194">
        <f>(W640*$DP$12)+X640+(AF640*$DQ$12)+(AK640*$DR$12)+(AP640*$DS$12)+AV640+(BA640*$DQ$12)+(BF640*$DR$12)+(BK640*$DS$12)+BQ640+BV640+BW640+CC640+CD640</f>
        <v>1527978705</v>
      </c>
      <c r="CT640" s="200">
        <f t="shared" si="3712"/>
        <v>24716294789</v>
      </c>
      <c r="CU640" s="874">
        <v>24716294789</v>
      </c>
      <c r="CV640" s="200" t="str">
        <f t="shared" si="3713"/>
        <v>OK</v>
      </c>
      <c r="CW640" s="136"/>
      <c r="DB640" s="879" t="str">
        <f t="shared" si="3714"/>
        <v>HABILITADO</v>
      </c>
      <c r="DC640" s="894"/>
    </row>
    <row r="641" spans="1:107" ht="17.25" thickBot="1" x14ac:dyDescent="0.3">
      <c r="A641" s="1039"/>
      <c r="B641" s="870">
        <v>11</v>
      </c>
      <c r="C641" s="1039"/>
      <c r="D641" s="726"/>
      <c r="E641" s="871"/>
      <c r="F641" s="872">
        <v>32820666236</v>
      </c>
      <c r="G641" s="873" t="str">
        <f t="shared" ref="G641" si="3745">IF(F641&lt;&gt;"",IF(F641=$DV$13,"CUMPLE","RECHAZADO"),"")</f>
        <v>CUMPLE</v>
      </c>
      <c r="H641" s="874" t="s">
        <v>1538</v>
      </c>
      <c r="I641" s="880">
        <v>29597852828</v>
      </c>
      <c r="J641" s="208">
        <v>562359204</v>
      </c>
      <c r="K641" s="173">
        <f t="shared" si="3671"/>
        <v>562359204</v>
      </c>
      <c r="L641" s="724" t="e">
        <f t="shared" si="3672"/>
        <v>#DIV/0!</v>
      </c>
      <c r="M641" s="175" t="e">
        <f t="shared" si="3673"/>
        <v>#DIV/0!</v>
      </c>
      <c r="N641" s="176" t="e">
        <f t="shared" si="3674"/>
        <v>#DIV/0!</v>
      </c>
      <c r="O641" s="177" t="e">
        <f t="shared" si="3675"/>
        <v>#DIV/0!</v>
      </c>
      <c r="P641" s="178" t="str">
        <f>IF(H641&lt;&gt;"",IF(J641=K641,IF(H641="SI",IF(AND(I641&lt;=$DF$13,I641&gt;=($DF$13*0.9)),"CUMPLE","NO CUMPLE"),IF(I641=$DF$13,"CUMPLE","NO CUMPLE")),"NO CUMPLE"),"")</f>
        <v>CUMPLE</v>
      </c>
      <c r="Q641" s="725">
        <f t="shared" si="3676"/>
        <v>0</v>
      </c>
      <c r="R641" s="180">
        <f t="shared" si="3716"/>
        <v>30160212032</v>
      </c>
      <c r="S641" s="180">
        <f t="shared" si="3678"/>
        <v>29597852828</v>
      </c>
      <c r="T641" s="209"/>
      <c r="U641" s="209"/>
      <c r="V641" s="871"/>
      <c r="W641" s="874">
        <v>1218419</v>
      </c>
      <c r="X641" s="876">
        <v>2222396</v>
      </c>
      <c r="Y641" s="184">
        <f>ROUND(W641*$DP$13,0)</f>
        <v>116968224</v>
      </c>
      <c r="Z641" s="184">
        <f t="shared" si="3679"/>
        <v>2222396</v>
      </c>
      <c r="AA641" s="1044"/>
      <c r="AB641" s="185" t="str">
        <f>IF(W641&lt;&gt;"",IF((Y641/$DP$13)/$DN$13&lt;=$AA$20,"CUMPLE","RECHAZADO"),"")</f>
        <v>CUMPLE</v>
      </c>
      <c r="AC641" s="186">
        <f t="shared" si="3681"/>
        <v>119190620</v>
      </c>
      <c r="AD641" s="186">
        <f t="shared" si="3682"/>
        <v>116968224</v>
      </c>
      <c r="AE641" s="209"/>
      <c r="AF641" s="874">
        <v>183314</v>
      </c>
      <c r="AG641" s="184">
        <f>ROUND(AF641*$DQ$13,0)</f>
        <v>4216222</v>
      </c>
      <c r="AH641" s="1044"/>
      <c r="AI641" s="185" t="str">
        <f>IF(AF641&lt;&gt;"",IF(AG641/$DQ$13&lt;=$AH$20,"CUMPLE","RECHAZADO"),"")</f>
        <v>CUMPLE</v>
      </c>
      <c r="AJ641" s="209"/>
      <c r="AK641" s="874">
        <v>146311</v>
      </c>
      <c r="AL641" s="184">
        <f>ROUND(AK641*$DR$13,0)</f>
        <v>14045856</v>
      </c>
      <c r="AM641" s="1044"/>
      <c r="AN641" s="185" t="str">
        <f>IF(AK641&lt;&gt;"",IF(AL641/$DR$13&lt;=$AM$20,"CUMPLE","RECHAZADO"),"")</f>
        <v>CUMPLE</v>
      </c>
      <c r="AO641" s="209"/>
      <c r="AP641" s="874"/>
      <c r="AQ641" s="184">
        <f>ROUND(AP641*$DS$13,0)</f>
        <v>0</v>
      </c>
      <c r="AR641" s="1044"/>
      <c r="AS641" s="185" t="str">
        <f>IF(AP641&lt;&gt;"",IF(AQ641/$DR$13&lt;=$AR$20,"CUMPLE","RECHAZADO"),"")</f>
        <v/>
      </c>
      <c r="AT641" s="185"/>
      <c r="AU641" s="194">
        <f t="shared" si="3686"/>
        <v>18262078</v>
      </c>
      <c r="AV641" s="874">
        <v>3469794</v>
      </c>
      <c r="AW641" s="877">
        <f t="shared" si="3687"/>
        <v>3469795</v>
      </c>
      <c r="AX641" s="877">
        <f t="shared" si="3688"/>
        <v>21731873</v>
      </c>
      <c r="AY641" s="877" t="str">
        <f t="shared" si="3732"/>
        <v>CUMPLE</v>
      </c>
      <c r="AZ641" s="871"/>
      <c r="BA641" s="874">
        <v>9950031</v>
      </c>
      <c r="BB641" s="184">
        <f>ROUND(BA641*$DQ$13,0)</f>
        <v>228850713</v>
      </c>
      <c r="BC641" s="184">
        <f t="shared" ref="BC641" si="3746">$BC$13</f>
        <v>385647118</v>
      </c>
      <c r="BD641" s="185" t="str">
        <f t="shared" si="3610"/>
        <v>CUMPLE</v>
      </c>
      <c r="BE641" s="209"/>
      <c r="BF641" s="874">
        <v>9348461</v>
      </c>
      <c r="BG641" s="184">
        <f>ROUND(BF641*$DR$13,0)</f>
        <v>897452256</v>
      </c>
      <c r="BH641" s="184">
        <f t="shared" ref="BH641" si="3747">$BH$13</f>
        <v>1512338976</v>
      </c>
      <c r="BI641" s="185" t="str">
        <f t="shared" si="3693"/>
        <v>CUMPLE</v>
      </c>
      <c r="BJ641" s="209"/>
      <c r="BK641" s="874"/>
      <c r="BL641" s="184">
        <f>ROUND(BK641*$DS$13,0)</f>
        <v>0</v>
      </c>
      <c r="BM641" s="1044"/>
      <c r="BN641" s="185" t="str">
        <f>IF(BK641&lt;&gt;"",IF((BL641/$DR$13)/$DN$13&lt;=$BM$20,"CUMPLE","RECHAZADO"),"")</f>
        <v/>
      </c>
      <c r="BO641" s="878"/>
      <c r="BP641" s="194">
        <f t="shared" si="3695"/>
        <v>1126302969</v>
      </c>
      <c r="BQ641" s="874">
        <v>213997564</v>
      </c>
      <c r="BR641" s="877">
        <f t="shared" si="3696"/>
        <v>213997564</v>
      </c>
      <c r="BS641" s="877">
        <f t="shared" si="3697"/>
        <v>1340300533</v>
      </c>
      <c r="BT641" s="877" t="str">
        <f t="shared" si="3735"/>
        <v>CUMPLE</v>
      </c>
      <c r="BU641" s="871"/>
      <c r="BV641" s="874">
        <v>128132272</v>
      </c>
      <c r="BW641" s="874">
        <v>2434513</v>
      </c>
      <c r="BX641" s="194">
        <f t="shared" si="3699"/>
        <v>2434513</v>
      </c>
      <c r="BY641" s="194" t="str">
        <f>IF(BV641&lt;&gt;"",IF(AND(BV641/$DN$13&lt;=$BY$15,BV641/$DN$13&gt;=$BY$16),"CUMPLE","RECHAZADO"),"")</f>
        <v>CUMPLE</v>
      </c>
      <c r="BZ641" s="194">
        <f t="shared" si="3700"/>
        <v>128132272</v>
      </c>
      <c r="CA641" s="194">
        <f t="shared" si="3701"/>
        <v>130566785</v>
      </c>
      <c r="CB641" s="871"/>
      <c r="CC641" s="874"/>
      <c r="CD641" s="874"/>
      <c r="CE641" s="194">
        <f t="shared" si="3702"/>
        <v>0</v>
      </c>
      <c r="CF641" s="194" t="str">
        <f>IF(CC641&lt;&gt;"",IF(AND(CC641/$DN$13&lt;=$CF$15,CC641/$DS$13&gt;=$CF$16),"CUMPLE","RECHAZADO"),"")</f>
        <v/>
      </c>
      <c r="CG641" s="194">
        <f t="shared" si="3703"/>
        <v>0</v>
      </c>
      <c r="CH641" s="194">
        <f t="shared" si="3704"/>
        <v>0</v>
      </c>
      <c r="CI641" s="194"/>
      <c r="CJ641" s="232">
        <f t="shared" si="3705"/>
        <v>30160212032</v>
      </c>
      <c r="CK641" s="197">
        <f t="shared" si="3706"/>
        <v>1611789811</v>
      </c>
      <c r="CL641" s="232">
        <f t="shared" si="3707"/>
        <v>31772001843</v>
      </c>
      <c r="CM641" s="871"/>
      <c r="CN641" s="200">
        <f t="shared" si="3708"/>
        <v>29597852828</v>
      </c>
      <c r="CO641" s="200">
        <f t="shared" si="3709"/>
        <v>1389665543</v>
      </c>
      <c r="CP641" s="200">
        <f t="shared" si="3710"/>
        <v>30987518371</v>
      </c>
      <c r="CQ641" s="871"/>
      <c r="CR641" s="194">
        <f t="shared" si="3711"/>
        <v>30160212032</v>
      </c>
      <c r="CS641" s="194">
        <f>(W641*$DP$13)+X641+(AF641*$DQ$13)+(AK641*$DR$13)+(AP641*$DS$13)+AV641+(BA641*$DQ$13)+(BF641*$DR$13)+(BK641*$DS$13)+BQ641+BV641+BW641+CC641+CD641</f>
        <v>1611789810</v>
      </c>
      <c r="CT641" s="200">
        <f t="shared" si="3712"/>
        <v>31772001842</v>
      </c>
      <c r="CU641" s="874">
        <v>31772001842</v>
      </c>
      <c r="CV641" s="200" t="str">
        <f t="shared" si="3713"/>
        <v>OK</v>
      </c>
      <c r="CW641" s="136"/>
      <c r="DB641" s="879" t="str">
        <f t="shared" si="3714"/>
        <v>HABILITADO</v>
      </c>
      <c r="DC641" s="487"/>
    </row>
    <row r="642" spans="1:107" ht="13.5" hidden="1" customHeight="1" x14ac:dyDescent="0.25">
      <c r="A642" s="1040"/>
      <c r="B642" s="785">
        <v>12</v>
      </c>
      <c r="C642" s="1043"/>
      <c r="D642" s="220"/>
      <c r="E642" s="156"/>
      <c r="F642" s="786"/>
      <c r="G642" s="752" t="str">
        <f>IF(F642&lt;&gt;"",IF(F642=$DV$14,"CUMPLE","AJUSTE DE PRESUPUESTO"),"")</f>
        <v/>
      </c>
      <c r="H642" s="753"/>
      <c r="I642" s="787"/>
      <c r="J642" s="788"/>
      <c r="K642" s="845">
        <f t="shared" si="3671"/>
        <v>0</v>
      </c>
      <c r="L642" s="174" t="e">
        <f t="shared" si="3672"/>
        <v>#DIV/0!</v>
      </c>
      <c r="M642" s="175" t="e">
        <f t="shared" si="3673"/>
        <v>#DIV/0!</v>
      </c>
      <c r="N642" s="176" t="e">
        <f t="shared" si="3674"/>
        <v>#DIV/0!</v>
      </c>
      <c r="O642" s="177" t="e">
        <f t="shared" si="3675"/>
        <v>#DIV/0!</v>
      </c>
      <c r="P642" s="846" t="str">
        <f>IF(H642&lt;&gt;"",IF(J642=K642,IF(H642="SI",IF(AND(I642&lt;=$DF$14,I642&gt;=($DF$14*0.9)),"CUMPLE","NO CUMPLE"),IF(I642=$DF$14,"CUMPLE","NO CUMPLE")),"NO CUMPLE"),"")</f>
        <v/>
      </c>
      <c r="Q642" s="179">
        <f t="shared" si="3676"/>
        <v>0</v>
      </c>
      <c r="R642" s="847" t="str">
        <f t="shared" si="3716"/>
        <v/>
      </c>
      <c r="S642" s="847" t="str">
        <f t="shared" si="3678"/>
        <v/>
      </c>
      <c r="T642" s="789"/>
      <c r="U642" s="790"/>
      <c r="V642" s="155"/>
      <c r="W642" s="753"/>
      <c r="X642" s="791"/>
      <c r="Y642" s="848">
        <f>ROUND(W642*$DP$14,0)</f>
        <v>0</v>
      </c>
      <c r="Z642" s="848">
        <f t="shared" si="3679"/>
        <v>0</v>
      </c>
      <c r="AA642" s="1045"/>
      <c r="AB642" s="849" t="str">
        <f>IF(W642&lt;&gt;"",IF((Y642/$DP$14)/$DN$14&lt;=$AA$20,"CUMPLE","RECHAZADO"),"")</f>
        <v/>
      </c>
      <c r="AC642" s="850">
        <f t="shared" si="3681"/>
        <v>0</v>
      </c>
      <c r="AD642" s="850">
        <f t="shared" si="3682"/>
        <v>0</v>
      </c>
      <c r="AE642" s="789"/>
      <c r="AF642" s="753"/>
      <c r="AG642" s="848">
        <f>ROUND(AF642*$DQ$14,0)</f>
        <v>0</v>
      </c>
      <c r="AH642" s="1045"/>
      <c r="AI642" s="849" t="str">
        <f>IF(AF642&lt;&gt;"",IF(AG642/$DQ$14&lt;=$AH$20,"CUMPLE","RECHAZADO"),"")</f>
        <v/>
      </c>
      <c r="AJ642" s="789"/>
      <c r="AK642" s="753"/>
      <c r="AL642" s="848">
        <f>ROUND(AK642*$DR$14,0)</f>
        <v>0</v>
      </c>
      <c r="AM642" s="1045"/>
      <c r="AN642" s="849" t="str">
        <f>IF(AK642&lt;&gt;"",IF(AL642/$DR$14&lt;=$AM$20,"CUMPLE","RECHAZADO"),"")</f>
        <v/>
      </c>
      <c r="AO642" s="789"/>
      <c r="AP642" s="753"/>
      <c r="AQ642" s="848">
        <f>ROUND(AP642*$DS$14,0)</f>
        <v>0</v>
      </c>
      <c r="AR642" s="1045"/>
      <c r="AS642" s="849" t="str">
        <f>IF(AP642&lt;&gt;"",IF(AQ642/$DR$14&lt;=$AR$20,"CUMPLE","RECHAZADO"),"")</f>
        <v/>
      </c>
      <c r="AT642" s="792"/>
      <c r="AU642" s="851">
        <f t="shared" si="3686"/>
        <v>0</v>
      </c>
      <c r="AV642" s="753"/>
      <c r="AW642" s="852">
        <f t="shared" si="3687"/>
        <v>0</v>
      </c>
      <c r="AX642" s="852">
        <f t="shared" si="3688"/>
        <v>0</v>
      </c>
      <c r="AY642" s="852" t="str">
        <f>IF(AV642&lt;&gt;"",IF(AI642="CUMPLE",IF(AN642="CUMPLE",IF(AS642="CUMPLE","CUMPLE","NO CUMPLE"),"NO CUMPLE"),"NO CUMPLE"),"")</f>
        <v/>
      </c>
      <c r="AZ642" s="155"/>
      <c r="BA642" s="753"/>
      <c r="BB642" s="848">
        <f>ROUND(BA642*$DQ$14,0)</f>
        <v>0</v>
      </c>
      <c r="BC642" s="853">
        <f t="shared" ref="BC642" si="3748">$BC$14</f>
        <v>171994948</v>
      </c>
      <c r="BD642" s="854" t="str">
        <f t="shared" si="3610"/>
        <v/>
      </c>
      <c r="BE642" s="789"/>
      <c r="BF642" s="753"/>
      <c r="BG642" s="848">
        <f>ROUND(BF642*$DR$14,0)</f>
        <v>0</v>
      </c>
      <c r="BH642" s="848">
        <f t="shared" ref="BH642" si="3749">$BH$14</f>
        <v>888779540</v>
      </c>
      <c r="BI642" s="854" t="str">
        <f t="shared" si="3693"/>
        <v/>
      </c>
      <c r="BJ642" s="789"/>
      <c r="BK642" s="753"/>
      <c r="BL642" s="848">
        <f>ROUND(BK642*$DS$14,0)</f>
        <v>0</v>
      </c>
      <c r="BM642" s="1045"/>
      <c r="BN642" s="849" t="str">
        <f>IF(BK642&lt;&gt;"",IF((BL642/$DR$14)/$DN$14&lt;=$BM$20,"CUMPLE","RECHAZADO"),"")</f>
        <v/>
      </c>
      <c r="BO642" s="793"/>
      <c r="BP642" s="851">
        <f t="shared" si="3695"/>
        <v>0</v>
      </c>
      <c r="BQ642" s="753"/>
      <c r="BR642" s="852">
        <f t="shared" si="3696"/>
        <v>0</v>
      </c>
      <c r="BS642" s="852">
        <f t="shared" si="3697"/>
        <v>0</v>
      </c>
      <c r="BT642" s="852" t="str">
        <f>IF(BQ642&lt;&gt;"",IF(BD642="CUMPLE",IF(BI642="CUMPLE",IF(BN642="CUMPLE","CUMPLE","NO CUMPLE"),"NO CUMPLE"),"NO CUMPLE"),"")</f>
        <v/>
      </c>
      <c r="BU642" s="155"/>
      <c r="BV642" s="753"/>
      <c r="BW642" s="753"/>
      <c r="BX642" s="855">
        <f t="shared" si="3699"/>
        <v>0</v>
      </c>
      <c r="BY642" s="855" t="str">
        <f>IF(BV642&lt;&gt;"",IF(AND(BV642/$DN$14&lt;=$BY$15,BV642/$DN$14&gt;=$BY$16),"CUMPLE","RECHAZADO"),"")</f>
        <v/>
      </c>
      <c r="BZ642" s="855">
        <f t="shared" si="3700"/>
        <v>0</v>
      </c>
      <c r="CA642" s="855">
        <f t="shared" si="3701"/>
        <v>0</v>
      </c>
      <c r="CB642" s="155"/>
      <c r="CC642" s="753"/>
      <c r="CD642" s="753"/>
      <c r="CE642" s="855">
        <f t="shared" si="3702"/>
        <v>0</v>
      </c>
      <c r="CF642" s="855" t="str">
        <f>IF(CC642&lt;&gt;"",IF(AND(CC642/$DN$14&lt;=$CF$15,CC642/$DN$14&gt;=$CF$16),"CUMPLE","RECHAZADO"),"")</f>
        <v/>
      </c>
      <c r="CG642" s="855">
        <f t="shared" si="3703"/>
        <v>0</v>
      </c>
      <c r="CH642" s="855">
        <f t="shared" si="3704"/>
        <v>0</v>
      </c>
      <c r="CI642" s="794"/>
      <c r="CJ642" s="856" t="str">
        <f t="shared" si="3705"/>
        <v/>
      </c>
      <c r="CK642" s="857">
        <f t="shared" si="3706"/>
        <v>0</v>
      </c>
      <c r="CL642" s="858" t="str">
        <f t="shared" si="3707"/>
        <v/>
      </c>
      <c r="CM642" s="155"/>
      <c r="CN642" s="859" t="str">
        <f t="shared" si="3708"/>
        <v/>
      </c>
      <c r="CO642" s="860">
        <f t="shared" si="3709"/>
        <v>0</v>
      </c>
      <c r="CP642" s="861" t="str">
        <f t="shared" si="3710"/>
        <v/>
      </c>
      <c r="CQ642" s="156"/>
      <c r="CR642" s="862">
        <f t="shared" si="3711"/>
        <v>0</v>
      </c>
      <c r="CS642" s="855">
        <f>(W642*$DP$14)+X642+(AF642*$DQ$14)+(AK642*$DR$14)+(AP642*$DS$14)+AV642+(BA642*$DQ$14)+(BF642*$DR$14)+(BK642*$DS$14)+BQ642+BV642+BW642+CC642+CD642</f>
        <v>0</v>
      </c>
      <c r="CT642" s="861">
        <f t="shared" si="3712"/>
        <v>0</v>
      </c>
      <c r="CU642" s="863"/>
      <c r="CV642" s="861" t="str">
        <f t="shared" si="3713"/>
        <v/>
      </c>
      <c r="DB642" s="864" t="str">
        <f>IF(F642&lt;&gt;"",IF(G642="CUMPLE",IF(P642="CUMPLE",IF(AB642="CUMPLE",IF(AY642="CUMPLE",IF(BT642="CUMPLE",IF(BY642="CUMPLE",IF(CF642="CUMPLE","HABILITADO","RECHAZADO"),"RECHAZADO"),"RECHAZADO"),"RECHAZADO"),"RECHAZADO"),"RECHAZADO"),"RECHAZADO"),"")</f>
        <v/>
      </c>
      <c r="DC642" s="865"/>
    </row>
    <row r="643" spans="1:107" ht="14.25" customHeight="1" thickTop="1" thickBot="1" x14ac:dyDescent="0.3">
      <c r="A643" s="105">
        <v>48</v>
      </c>
      <c r="B643" s="881"/>
      <c r="C643" s="881"/>
      <c r="D643" s="222"/>
      <c r="E643" s="881"/>
      <c r="F643" s="882"/>
      <c r="G643" s="881"/>
      <c r="H643" s="881"/>
      <c r="I643" s="881"/>
      <c r="J643" s="883"/>
      <c r="K643" s="881"/>
      <c r="L643" s="219"/>
      <c r="M643" s="218"/>
      <c r="N643" s="218"/>
      <c r="O643" s="218"/>
      <c r="P643" s="881"/>
      <c r="Q643" s="218"/>
      <c r="R643" s="881"/>
      <c r="S643" s="881"/>
      <c r="T643" s="881"/>
      <c r="U643" s="881"/>
      <c r="V643" s="881"/>
      <c r="W643" s="881"/>
      <c r="X643" s="881"/>
      <c r="Y643" s="881"/>
      <c r="Z643" s="881"/>
      <c r="AA643" s="881"/>
      <c r="AB643" s="881"/>
      <c r="AC643" s="881"/>
      <c r="AD643" s="881"/>
      <c r="AE643" s="881"/>
      <c r="AF643" s="881"/>
      <c r="AG643" s="881"/>
      <c r="AH643" s="881"/>
      <c r="AI643" s="881"/>
      <c r="AJ643" s="881"/>
      <c r="AK643" s="881"/>
      <c r="AL643" s="881"/>
      <c r="AM643" s="881"/>
      <c r="AN643" s="881"/>
      <c r="AO643" s="881"/>
      <c r="AP643" s="881"/>
      <c r="AQ643" s="881"/>
      <c r="AR643" s="881"/>
      <c r="AS643" s="881"/>
      <c r="AT643" s="881"/>
      <c r="AU643" s="881"/>
      <c r="AV643" s="881"/>
      <c r="AW643" s="881"/>
      <c r="AX643" s="881"/>
      <c r="AY643" s="881"/>
      <c r="AZ643" s="881"/>
      <c r="BA643" s="881"/>
      <c r="BB643" s="881"/>
      <c r="BC643" s="881"/>
      <c r="BD643" s="881"/>
      <c r="BE643" s="881"/>
      <c r="BF643" s="881"/>
      <c r="BG643" s="881"/>
      <c r="BH643" s="881"/>
      <c r="BI643" s="881"/>
      <c r="BJ643" s="881"/>
      <c r="BK643" s="881"/>
      <c r="BL643" s="881"/>
      <c r="BM643" s="881"/>
      <c r="BN643" s="881"/>
      <c r="BO643" s="881"/>
      <c r="BP643" s="881"/>
      <c r="BQ643" s="881"/>
      <c r="BR643" s="881"/>
      <c r="BS643" s="881"/>
      <c r="BT643" s="881"/>
      <c r="BU643" s="881"/>
      <c r="BV643" s="881"/>
      <c r="BW643" s="881"/>
      <c r="BX643" s="881"/>
      <c r="BY643" s="881"/>
      <c r="BZ643" s="881"/>
      <c r="CA643" s="881"/>
      <c r="CB643" s="881"/>
      <c r="CC643" s="881"/>
      <c r="CD643" s="881"/>
      <c r="CE643" s="881"/>
      <c r="CF643" s="881"/>
      <c r="CG643" s="881"/>
      <c r="CH643" s="881"/>
      <c r="CI643" s="881"/>
      <c r="CJ643" s="881"/>
      <c r="CK643" s="881"/>
      <c r="CL643" s="881"/>
      <c r="CM643" s="881"/>
      <c r="CN643" s="881"/>
      <c r="CO643" s="881"/>
      <c r="CP643" s="884" t="s">
        <v>2063</v>
      </c>
      <c r="CQ643" s="881"/>
      <c r="CR643" s="881"/>
      <c r="CS643" s="881"/>
      <c r="CT643" s="881"/>
      <c r="CU643" s="885"/>
      <c r="CV643" s="881"/>
      <c r="CW643" s="136"/>
      <c r="DB643" s="886"/>
      <c r="DC643" s="887"/>
    </row>
    <row r="644" spans="1:107" ht="15.75" hidden="1" customHeight="1" x14ac:dyDescent="0.25">
      <c r="A644" s="1041">
        <f t="shared" ref="A644" si="3750">A656</f>
        <v>49</v>
      </c>
      <c r="B644" s="167">
        <v>1</v>
      </c>
      <c r="C644" s="1043" t="str">
        <f>Proponentes!B626</f>
        <v>BUHO SEGURIDAD LIMITADA</v>
      </c>
      <c r="D644" s="220"/>
      <c r="E644" s="156"/>
      <c r="F644" s="168"/>
      <c r="G644" s="169" t="str">
        <f t="shared" ref="G644" si="3751">IF(F644&lt;&gt;"",IF(F644=$DV$3,"CUMPLE","RECHAZADO"),"")</f>
        <v/>
      </c>
      <c r="H644" s="170"/>
      <c r="I644" s="221"/>
      <c r="J644" s="172"/>
      <c r="K644" s="827">
        <f t="shared" ref="K644:K655" si="3752">ROUND((I644*0.019),0)</f>
        <v>0</v>
      </c>
      <c r="L644" s="174" t="e">
        <f t="shared" ref="L644:L655" si="3753">1-I644/DF627</f>
        <v>#DIV/0!</v>
      </c>
      <c r="M644" s="175" t="e">
        <f t="shared" ref="M644:M655" si="3754">DF627/DN627</f>
        <v>#DIV/0!</v>
      </c>
      <c r="N644" s="176" t="e">
        <f t="shared" ref="N644:N655" si="3755">M644*0.019</f>
        <v>#DIV/0!</v>
      </c>
      <c r="O644" s="177" t="e">
        <f t="shared" ref="O644:O655" si="3756">(M644+N644)</f>
        <v>#DIV/0!</v>
      </c>
      <c r="P644" s="179" t="str">
        <f>IF(H644&lt;&gt;"",IF(J644=K644,IF(H644="SI",IF(AND(I644&lt;=$DF$3,I644&gt;=($DF$3*0.9)),"CUMPLE","NO CUMPLE"),IF(I644=$DF$3,"CUMPLE","NO CUMPLE")),"NO CUMPLE"),"")</f>
        <v/>
      </c>
      <c r="Q644" s="179">
        <f t="shared" ref="Q644:Q655" si="3757">DN627</f>
        <v>0</v>
      </c>
      <c r="R644" s="828" t="str">
        <f t="shared" ref="R644" si="3758">IF(F644&lt;&gt;"",IF(G644="CUMPLE",IF(P644="CUMPLE",(I644+J644),""),"RECHAZADO"),"")</f>
        <v/>
      </c>
      <c r="S644" s="828" t="str">
        <f t="shared" ref="S644:S655" si="3759">IF(F644&lt;&gt;"",IF(G644="CUMPLE",IF(P644="CUMPLE",I644,""),"RECHAZADO"),"")</f>
        <v/>
      </c>
      <c r="T644" s="181"/>
      <c r="U644" s="182"/>
      <c r="V644" s="155"/>
      <c r="W644" s="170"/>
      <c r="X644" s="183"/>
      <c r="Y644" s="829">
        <f>ROUND(W644*$DP$3,0)</f>
        <v>0</v>
      </c>
      <c r="Z644" s="829">
        <f t="shared" ref="Z644:Z655" si="3760">ROUND(Y644*10%*19%,0)</f>
        <v>0</v>
      </c>
      <c r="AA644" s="1045">
        <f t="shared" ref="AA644" si="3761">$AA$16</f>
        <v>100189.4</v>
      </c>
      <c r="AB644" s="244" t="str">
        <f>IF(W644&lt;&gt;"",IF((Y644/$DP$3)/$DN$3&lt;=$AA$20,"CUMPLE","RECHAZADO"),"")</f>
        <v/>
      </c>
      <c r="AC644" s="830">
        <f t="shared" ref="AC644:AC655" si="3762">Y644+Z644</f>
        <v>0</v>
      </c>
      <c r="AD644" s="830">
        <f t="shared" ref="AD644:AD655" si="3763">Y644</f>
        <v>0</v>
      </c>
      <c r="AE644" s="181"/>
      <c r="AF644" s="170"/>
      <c r="AG644" s="829">
        <f>ROUND(AF644*$DQ$3,0)</f>
        <v>0</v>
      </c>
      <c r="AH644" s="1045">
        <f t="shared" ref="AH644" si="3764">$AH$16</f>
        <v>301987.21999999997</v>
      </c>
      <c r="AI644" s="244" t="str">
        <f>IF(AF644&lt;&gt;"",IF(AG644/$DQ$3&lt;=$AH$20,"CUMPLE","RECHAZADO"),"")</f>
        <v/>
      </c>
      <c r="AJ644" s="181"/>
      <c r="AK644" s="170"/>
      <c r="AL644" s="829">
        <f>ROUND(AK644*$DR$3,0)</f>
        <v>0</v>
      </c>
      <c r="AM644" s="1045">
        <f t="shared" ref="AM644" si="3765">$AM$16</f>
        <v>240934</v>
      </c>
      <c r="AN644" s="244" t="str">
        <f>IF(AK644&lt;&gt;"",IF(AL644/$DR$3&lt;=$AM$20,"CUMPLE","RECHAZADO"),"")</f>
        <v/>
      </c>
      <c r="AO644" s="181"/>
      <c r="AP644" s="170"/>
      <c r="AQ644" s="829">
        <f>ROUND(AP644*$DS$3,0)</f>
        <v>0</v>
      </c>
      <c r="AR644" s="1045">
        <f t="shared" ref="AR644" si="3766">$AR$16</f>
        <v>316072.26</v>
      </c>
      <c r="AS644" s="244" t="str">
        <f>IF(AP644&lt;&gt;"",IF(AQ644/$DR$3&lt;=$AR$20,"CUMPLE","RECHAZADO"),"")</f>
        <v/>
      </c>
      <c r="AT644" s="187"/>
      <c r="AU644" s="831">
        <f t="shared" ref="AU644:AU655" si="3767">AG644+AL644+AQ644</f>
        <v>0</v>
      </c>
      <c r="AV644" s="170"/>
      <c r="AW644" s="832">
        <f t="shared" ref="AW644:AW655" si="3768">ROUND((AG644+AL644+AQ644)*19%,0)</f>
        <v>0</v>
      </c>
      <c r="AX644" s="832">
        <f t="shared" ref="AX644:AX655" si="3769">ROUND((AG644+AL644+AQ644)*$AV$16,0)</f>
        <v>0</v>
      </c>
      <c r="AY644" s="832" t="str">
        <f t="shared" ref="AY644:AY646" si="3770">IF(AV644&lt;&gt;"",IF(AI644="CUMPLE",IF(AN644="CUMPLE","CUMPLE","NO CUMPLE"),"NO CUMPLE")," ")</f>
        <v xml:space="preserve"> </v>
      </c>
      <c r="AZ644" s="155"/>
      <c r="BA644" s="170"/>
      <c r="BB644" s="829">
        <f>ROUND(BA644*$DQ$3,0)</f>
        <v>0</v>
      </c>
      <c r="BC644" s="834">
        <f t="shared" ref="BC644" si="3771">$BC$3</f>
        <v>339892784</v>
      </c>
      <c r="BD644" s="729" t="str">
        <f t="shared" ref="BD644" si="3772">IF(BA644&lt;&gt;"",IF(BB644&lt;=BC644,"CUMPLE","RECHAZADO"),"")</f>
        <v/>
      </c>
      <c r="BE644" s="181"/>
      <c r="BF644" s="170"/>
      <c r="BG644" s="829">
        <f>ROUND(BF644*$DR$3,0)</f>
        <v>0</v>
      </c>
      <c r="BH644" s="829">
        <f t="shared" ref="BH644" si="3773">$BH$3</f>
        <v>1059638654</v>
      </c>
      <c r="BI644" s="729" t="str">
        <f t="shared" ref="BI644:BI655" si="3774">IF(BF644&lt;&gt;"",IF(BG644&lt;=BH644,"CUMPLE","RECHAZADO"),"")</f>
        <v/>
      </c>
      <c r="BJ644" s="181"/>
      <c r="BK644" s="170"/>
      <c r="BL644" s="829">
        <f>ROUND(BK644*$DS$3,0)</f>
        <v>0</v>
      </c>
      <c r="BM644" s="1045">
        <f t="shared" ref="BM644" si="3775">$BM$16</f>
        <v>74539289</v>
      </c>
      <c r="BN644" s="244" t="str">
        <f>IF(BK644&lt;&gt;"",IF((BL644/$DR$3)/$DN$3&lt;=$BM$20,"CUMPLE","RECHAZADO"),"")</f>
        <v/>
      </c>
      <c r="BO644" s="193"/>
      <c r="BP644" s="831">
        <f t="shared" ref="BP644:BP655" si="3776">BB644+BG644+BL644</f>
        <v>0</v>
      </c>
      <c r="BQ644" s="170"/>
      <c r="BR644" s="832">
        <f t="shared" ref="BR644:BR655" si="3777">ROUND((BB644+BG644+BL644)*19%,0)</f>
        <v>0</v>
      </c>
      <c r="BS644" s="832">
        <f t="shared" ref="BS644:BS655" si="3778">ROUND((BB644+BG644+BL644)*$AV$16,0)</f>
        <v>0</v>
      </c>
      <c r="BT644" s="832" t="str">
        <f t="shared" ref="BT644:BT646" si="3779">IF(BQ644&lt;&gt;"",IF(BD644="CUMPLE",IF(BI644="CUMPLE","CUMPLE","NO CUMPLE"),"NO CUMPLE")," ")</f>
        <v xml:space="preserve"> </v>
      </c>
      <c r="BU644" s="155"/>
      <c r="BV644" s="170"/>
      <c r="BW644" s="170"/>
      <c r="BX644" s="835">
        <f t="shared" ref="BX644:BX655" si="3780">ROUND((BV644*10%)*19%,0)</f>
        <v>0</v>
      </c>
      <c r="BY644" s="835" t="str">
        <f>IF(BV644&lt;&gt;"",IF(AND(BV644/$DN$3&lt;=$BY$15,BV644/$DN$3&gt;=$BY$16),"CUMPLE","RECHAZADO"),"")</f>
        <v/>
      </c>
      <c r="BZ644" s="835">
        <f t="shared" ref="BZ644:BZ655" si="3781">BV644</f>
        <v>0</v>
      </c>
      <c r="CA644" s="835">
        <f t="shared" ref="CA644:CA655" si="3782">BZ644+BX644</f>
        <v>0</v>
      </c>
      <c r="CB644" s="155"/>
      <c r="CC644" s="170"/>
      <c r="CD644" s="170"/>
      <c r="CE644" s="835">
        <f t="shared" ref="CE644:CE655" si="3783">ROUND((CC644*10%)*19%,0)</f>
        <v>0</v>
      </c>
      <c r="CF644" s="835" t="str">
        <f>IF(CC644&lt;&gt;"",IF(AND(CC644/$DN$3&lt;=$CF$15,CC644/$DS$3&gt;=$CF$16),"CUMPLE","RECHAZADO"),"")</f>
        <v/>
      </c>
      <c r="CG644" s="835">
        <f t="shared" ref="CG644:CG655" si="3784">CC644</f>
        <v>0</v>
      </c>
      <c r="CH644" s="835">
        <f t="shared" ref="CH644:CH655" si="3785">CG644+CE644</f>
        <v>0</v>
      </c>
      <c r="CI644" s="195"/>
      <c r="CJ644" s="86" t="str">
        <f t="shared" ref="CJ644:CJ655" si="3786">R644</f>
        <v/>
      </c>
      <c r="CK644" s="836">
        <f t="shared" ref="CK644:CK655" si="3787">AC644+AX644+BS644+CA644+CH644</f>
        <v>0</v>
      </c>
      <c r="CL644" s="837" t="str">
        <f t="shared" ref="CL644:CL655" si="3788">IF(CJ644="RECHAZADO","RECHAZADO",IF(CJ644&lt;&gt;"",CJ644+CK644,""))</f>
        <v/>
      </c>
      <c r="CM644" s="155"/>
      <c r="CN644" s="838" t="str">
        <f t="shared" ref="CN644:CN655" si="3789">S644</f>
        <v/>
      </c>
      <c r="CO644" s="839">
        <f t="shared" ref="CO644:CO655" si="3790">AD644+AU644+BP644+BZ644+CG644</f>
        <v>0</v>
      </c>
      <c r="CP644" s="840" t="str">
        <f t="shared" ref="CP644:CP655" si="3791">IF(CN644="RECHAZADO","RECHAZADO",IF(CN644&lt;&gt;"",CN644+CO644,""))</f>
        <v/>
      </c>
      <c r="CQ644" s="156"/>
      <c r="CR644" s="841">
        <f t="shared" ref="CR644:CR655" si="3792">I644+J644</f>
        <v>0</v>
      </c>
      <c r="CS644" s="835">
        <f>(W644*$DP$3)+X644+(AF644*$DQ$3)+(AK644*$DR$3)+(AP644*$DS$3)+AV644+(BA644*$DQ$3)+(BF644*$DR$3)+(BK644*$DS$3)+BQ644+BV644+BW644+CC644+CD644</f>
        <v>0</v>
      </c>
      <c r="CT644" s="840">
        <f t="shared" ref="CT644:CT655" si="3793">CR644+CS644</f>
        <v>0</v>
      </c>
      <c r="CU644" s="842"/>
      <c r="CV644" s="840" t="str">
        <f t="shared" ref="CV644:CV655" si="3794">IF(CU644&lt;&gt;"",IF(CT644=CU644,"OK","REVISAR"),"")</f>
        <v/>
      </c>
      <c r="DB644" s="843" t="str">
        <f t="shared" ref="DB644:DB654" si="3795">IF(F644&lt;&gt;"",IF(G644="CUMPLE",IF(P644="CUMPLE",IF(AB644="CUMPLE",IF(AY644="CUMPLE",IF(BT644="CUMPLE",IF(BY644="CUMPLE","HABILITADO","RECHAZADO"),"RECHAZADO"),"RECHAZADO"),"RECHAZADO"),"RECHAZADO"),"RECHAZADO"),"")</f>
        <v/>
      </c>
      <c r="DC644" s="36"/>
    </row>
    <row r="645" spans="1:107" hidden="1" x14ac:dyDescent="0.25">
      <c r="A645" s="1046"/>
      <c r="B645" s="870">
        <v>2</v>
      </c>
      <c r="C645" s="1043"/>
      <c r="D645" s="220"/>
      <c r="E645" s="156"/>
      <c r="F645" s="207"/>
      <c r="G645" s="169" t="str">
        <f t="shared" ref="G645" si="3796">IF(F645&lt;&gt;"",IF(F645=$DV$4,"CUMPLE","RECHAZADO"),"")</f>
        <v/>
      </c>
      <c r="H645" s="170"/>
      <c r="I645" s="216"/>
      <c r="J645" s="208"/>
      <c r="K645" s="173">
        <f t="shared" si="3752"/>
        <v>0</v>
      </c>
      <c r="L645" s="174" t="e">
        <f t="shared" si="3753"/>
        <v>#DIV/0!</v>
      </c>
      <c r="M645" s="175" t="e">
        <f t="shared" si="3754"/>
        <v>#DIV/0!</v>
      </c>
      <c r="N645" s="176" t="e">
        <f t="shared" si="3755"/>
        <v>#DIV/0!</v>
      </c>
      <c r="O645" s="177" t="e">
        <f t="shared" si="3756"/>
        <v>#DIV/0!</v>
      </c>
      <c r="P645" s="178" t="str">
        <f>IF(H645&lt;&gt;"",IF(J645=K645,IF(H645="SI",IF(AND(I645&lt;=$DF$4,I645&gt;=($DF$4*0.9)),"CUMPLE","NO CUMPLE"),IF(I645=$DF$4,"CUMPLE","NO CUMPLE")),"NO CUMPLE"),"")</f>
        <v/>
      </c>
      <c r="Q645" s="179">
        <f t="shared" si="3757"/>
        <v>0</v>
      </c>
      <c r="R645" s="180" t="str">
        <f t="shared" ref="R645:R655" si="3797">IF(F645&lt;&gt;"",IF(G645="CUMPLE",IF(P645="CUMPLE",I645+J645,""),"RECHAZADO"),"")</f>
        <v/>
      </c>
      <c r="S645" s="180" t="str">
        <f t="shared" si="3759"/>
        <v/>
      </c>
      <c r="T645" s="209"/>
      <c r="U645" s="210"/>
      <c r="V645" s="155"/>
      <c r="W645" s="211"/>
      <c r="X645" s="212"/>
      <c r="Y645" s="184">
        <f>ROUND(W645*$DP$4,0)</f>
        <v>0</v>
      </c>
      <c r="Z645" s="184">
        <f t="shared" si="3760"/>
        <v>0</v>
      </c>
      <c r="AA645" s="1045"/>
      <c r="AB645" s="185" t="str">
        <f>IF(W645&lt;&gt;"",IF((Y645/$DP$4)/$DN$4&lt;=$AA$20,"CUMPLE","RECHAZADO"),"")</f>
        <v/>
      </c>
      <c r="AC645" s="186">
        <f t="shared" si="3762"/>
        <v>0</v>
      </c>
      <c r="AD645" s="186">
        <f t="shared" si="3763"/>
        <v>0</v>
      </c>
      <c r="AE645" s="209"/>
      <c r="AF645" s="211"/>
      <c r="AG645" s="184">
        <f>ROUND(AF645*$DQ$4,0)</f>
        <v>0</v>
      </c>
      <c r="AH645" s="1045"/>
      <c r="AI645" s="185" t="str">
        <f>IF(AF645&lt;&gt;"",IF(AG645/$DQ$4&lt;=$AH$20,"CUMPLE","RECHAZADO"),"")</f>
        <v/>
      </c>
      <c r="AJ645" s="209"/>
      <c r="AK645" s="211"/>
      <c r="AL645" s="184">
        <f>ROUND(AK645*$DR$4,0)</f>
        <v>0</v>
      </c>
      <c r="AM645" s="1045"/>
      <c r="AN645" s="185" t="str">
        <f>IF(AK645&lt;&gt;"",IF(AL645/$DR$4&lt;=$AM$20,"CUMPLE","RECHAZADO"),"")</f>
        <v/>
      </c>
      <c r="AO645" s="209"/>
      <c r="AP645" s="211"/>
      <c r="AQ645" s="184">
        <f>ROUND(AP645*$DS$4,0)</f>
        <v>0</v>
      </c>
      <c r="AR645" s="1045"/>
      <c r="AS645" s="185" t="str">
        <f>IF(AP645&lt;&gt;"",IF(AQ645/$DR$4&lt;=$AR$20,"CUMPLE","RECHAZADO"),"")</f>
        <v/>
      </c>
      <c r="AT645" s="213"/>
      <c r="AU645" s="188">
        <f t="shared" si="3767"/>
        <v>0</v>
      </c>
      <c r="AV645" s="170"/>
      <c r="AW645" s="189">
        <f t="shared" si="3768"/>
        <v>0</v>
      </c>
      <c r="AX645" s="189">
        <f t="shared" si="3769"/>
        <v>0</v>
      </c>
      <c r="AY645" s="189" t="str">
        <f t="shared" si="3770"/>
        <v xml:space="preserve"> </v>
      </c>
      <c r="AZ645" s="155"/>
      <c r="BA645" s="211"/>
      <c r="BB645" s="184">
        <f>ROUND(BA645*$DQ$4,0)</f>
        <v>0</v>
      </c>
      <c r="BC645" s="191">
        <f t="shared" ref="BC645" si="3798">$BC$4</f>
        <v>92828885</v>
      </c>
      <c r="BD645" s="192" t="str">
        <f t="shared" si="3610"/>
        <v/>
      </c>
      <c r="BE645" s="209"/>
      <c r="BF645" s="211"/>
      <c r="BG645" s="184">
        <f>ROUND(BF645*$DR$4,0)</f>
        <v>0</v>
      </c>
      <c r="BH645" s="184">
        <f t="shared" ref="BH645" si="3799">$BH$4</f>
        <v>924495218</v>
      </c>
      <c r="BI645" s="192" t="str">
        <f t="shared" si="3774"/>
        <v/>
      </c>
      <c r="BJ645" s="209"/>
      <c r="BK645" s="211"/>
      <c r="BL645" s="184">
        <f>ROUND(BK645*$DS$4,0)</f>
        <v>0</v>
      </c>
      <c r="BM645" s="1045"/>
      <c r="BN645" s="185" t="str">
        <f>IF(BK645&lt;&gt;"",IF((BL645/$DR$4)/$DN$4&lt;=$BM$20,"CUMPLE","RECHAZADO"),"")</f>
        <v/>
      </c>
      <c r="BO645" s="214"/>
      <c r="BP645" s="188">
        <f t="shared" si="3776"/>
        <v>0</v>
      </c>
      <c r="BQ645" s="170"/>
      <c r="BR645" s="189">
        <f t="shared" si="3777"/>
        <v>0</v>
      </c>
      <c r="BS645" s="189">
        <f t="shared" si="3778"/>
        <v>0</v>
      </c>
      <c r="BT645" s="189" t="str">
        <f t="shared" si="3779"/>
        <v xml:space="preserve"> </v>
      </c>
      <c r="BU645" s="155"/>
      <c r="BV645" s="170"/>
      <c r="BW645" s="170"/>
      <c r="BX645" s="194">
        <f t="shared" si="3780"/>
        <v>0</v>
      </c>
      <c r="BY645" s="194" t="str">
        <f>IF(BV645&lt;&gt;"",IF(AND(BV645/$DN$4&lt;=$BY$15,BV645/$DN$4&gt;=$BY$16),"CUMPLE","RECHAZADO"),"")</f>
        <v/>
      </c>
      <c r="BZ645" s="194">
        <f t="shared" si="3781"/>
        <v>0</v>
      </c>
      <c r="CA645" s="194">
        <f t="shared" si="3782"/>
        <v>0</v>
      </c>
      <c r="CB645" s="155"/>
      <c r="CC645" s="170"/>
      <c r="CD645" s="170"/>
      <c r="CE645" s="194">
        <f t="shared" si="3783"/>
        <v>0</v>
      </c>
      <c r="CF645" s="194" t="str">
        <f>IF(CC645&lt;&gt;"",IF(AND(CC645/$DN$4&lt;=$CF$15,CC645/$DS$4&gt;=$CF$16),"CUMPLE","RECHAZADO"),"")</f>
        <v/>
      </c>
      <c r="CG645" s="194">
        <f t="shared" si="3784"/>
        <v>0</v>
      </c>
      <c r="CH645" s="194">
        <f t="shared" si="3785"/>
        <v>0</v>
      </c>
      <c r="CI645" s="215"/>
      <c r="CJ645" s="196" t="str">
        <f t="shared" si="3786"/>
        <v/>
      </c>
      <c r="CK645" s="197">
        <f t="shared" si="3787"/>
        <v>0</v>
      </c>
      <c r="CL645" s="198" t="str">
        <f t="shared" si="3788"/>
        <v/>
      </c>
      <c r="CM645" s="155"/>
      <c r="CN645" s="199" t="str">
        <f t="shared" si="3789"/>
        <v/>
      </c>
      <c r="CO645" s="200">
        <f t="shared" si="3790"/>
        <v>0</v>
      </c>
      <c r="CP645" s="201" t="str">
        <f t="shared" si="3791"/>
        <v/>
      </c>
      <c r="CQ645" s="156"/>
      <c r="CR645" s="202">
        <f t="shared" si="3792"/>
        <v>0</v>
      </c>
      <c r="CS645" s="194">
        <f>(W645*$DP$4)+X645+(AF645*$DQ$4)+(AK645*$DR$4)+(AP645*$DS$4)+AV645+(BA645*$DQ$4)+(BF645*$DR$4)+(BK645*$DS$4)+BQ645+BV645+BW645+CC645+CD645</f>
        <v>0</v>
      </c>
      <c r="CT645" s="201">
        <f t="shared" si="3793"/>
        <v>0</v>
      </c>
      <c r="CU645" s="203"/>
      <c r="CV645" s="201" t="str">
        <f t="shared" si="3794"/>
        <v/>
      </c>
      <c r="DB645" s="204" t="str">
        <f t="shared" si="3795"/>
        <v/>
      </c>
      <c r="DC645" s="36"/>
    </row>
    <row r="646" spans="1:107" hidden="1" x14ac:dyDescent="0.25">
      <c r="A646" s="1046"/>
      <c r="B646" s="870">
        <v>3</v>
      </c>
      <c r="C646" s="1043"/>
      <c r="D646" s="220"/>
      <c r="E646" s="156"/>
      <c r="F646" s="207"/>
      <c r="G646" s="169" t="str">
        <f t="shared" ref="G646" si="3800">IF(F646&lt;&gt;"",IF(F646=$DV$5,"CUMPLE","RECHAZADO"),"")</f>
        <v/>
      </c>
      <c r="H646" s="170"/>
      <c r="I646" s="216"/>
      <c r="J646" s="208"/>
      <c r="K646" s="173">
        <f t="shared" si="3752"/>
        <v>0</v>
      </c>
      <c r="L646" s="174" t="e">
        <f t="shared" si="3753"/>
        <v>#DIV/0!</v>
      </c>
      <c r="M646" s="175" t="e">
        <f t="shared" si="3754"/>
        <v>#DIV/0!</v>
      </c>
      <c r="N646" s="176" t="e">
        <f t="shared" si="3755"/>
        <v>#DIV/0!</v>
      </c>
      <c r="O646" s="177" t="e">
        <f t="shared" si="3756"/>
        <v>#DIV/0!</v>
      </c>
      <c r="P646" s="178" t="str">
        <f>IF(H646&lt;&gt;"",IF(J646=K646,IF(H646="SI",IF(AND(I646&lt;=$DF$5,I646&gt;=($DF$5*0.9)),"CUMPLE","NO CUMPLE"),IF(I646=$DF$5,"CUMPLE","NO CUMPLE")),"NO CUMPLE"),"")</f>
        <v/>
      </c>
      <c r="Q646" s="179">
        <f t="shared" si="3757"/>
        <v>0</v>
      </c>
      <c r="R646" s="180" t="str">
        <f t="shared" si="3797"/>
        <v/>
      </c>
      <c r="S646" s="180" t="str">
        <f t="shared" si="3759"/>
        <v/>
      </c>
      <c r="T646" s="209"/>
      <c r="U646" s="210"/>
      <c r="V646" s="155"/>
      <c r="W646" s="211"/>
      <c r="X646" s="212"/>
      <c r="Y646" s="184">
        <f>ROUND(W646*$DP$5,0)</f>
        <v>0</v>
      </c>
      <c r="Z646" s="184">
        <f t="shared" si="3760"/>
        <v>0</v>
      </c>
      <c r="AA646" s="1045"/>
      <c r="AB646" s="185" t="str">
        <f>IF(W646&lt;&gt;"",IF((Y646/$DP$5)/$DN$5&lt;=$AA$20,"CUMPLE","RECHAZADO"),"")</f>
        <v/>
      </c>
      <c r="AC646" s="186">
        <f t="shared" si="3762"/>
        <v>0</v>
      </c>
      <c r="AD646" s="186">
        <f t="shared" si="3763"/>
        <v>0</v>
      </c>
      <c r="AE646" s="209"/>
      <c r="AF646" s="211"/>
      <c r="AG646" s="184">
        <f>ROUND(AF646*$DQ$5,0)</f>
        <v>0</v>
      </c>
      <c r="AH646" s="1045"/>
      <c r="AI646" s="185" t="str">
        <f>IF(AF646&lt;&gt;"",IF(AG646/$DQ$5&lt;=$AH$20,"CUMPLE","RECHAZADO"),"")</f>
        <v/>
      </c>
      <c r="AJ646" s="209"/>
      <c r="AK646" s="211"/>
      <c r="AL646" s="184">
        <f>ROUND(AK646*$DR$5,0)</f>
        <v>0</v>
      </c>
      <c r="AM646" s="1045"/>
      <c r="AN646" s="185" t="str">
        <f>IF(AK646&lt;&gt;"",IF(AL646/$DR$5&lt;=$AM$20,"CUMPLE","RECHAZADO"),"")</f>
        <v/>
      </c>
      <c r="AO646" s="209"/>
      <c r="AP646" s="211"/>
      <c r="AQ646" s="184">
        <f>ROUND(AP646*$DS$5,0)</f>
        <v>0</v>
      </c>
      <c r="AR646" s="1045"/>
      <c r="AS646" s="185" t="str">
        <f>IF(AP646&lt;&gt;"",IF(AQ646/$DR$5&lt;=$AR$20,"CUMPLE","RECHAZADO"),"")</f>
        <v/>
      </c>
      <c r="AT646" s="213"/>
      <c r="AU646" s="188">
        <f t="shared" si="3767"/>
        <v>0</v>
      </c>
      <c r="AV646" s="170"/>
      <c r="AW646" s="189">
        <f t="shared" si="3768"/>
        <v>0</v>
      </c>
      <c r="AX646" s="189">
        <f t="shared" si="3769"/>
        <v>0</v>
      </c>
      <c r="AY646" s="189" t="str">
        <f t="shared" si="3770"/>
        <v xml:space="preserve"> </v>
      </c>
      <c r="AZ646" s="155"/>
      <c r="BA646" s="211"/>
      <c r="BB646" s="184">
        <f>ROUND(BA646*$DQ$5,0)</f>
        <v>0</v>
      </c>
      <c r="BC646" s="191">
        <f t="shared" ref="BC646" si="3801">$BC$5</f>
        <v>123465503</v>
      </c>
      <c r="BD646" s="192" t="str">
        <f t="shared" si="3610"/>
        <v/>
      </c>
      <c r="BE646" s="209"/>
      <c r="BF646" s="211"/>
      <c r="BG646" s="184">
        <f>ROUND(BF646*$DR$5,0)</f>
        <v>0</v>
      </c>
      <c r="BH646" s="184">
        <f t="shared" ref="BH646" si="3802">$BH$5</f>
        <v>1325724320</v>
      </c>
      <c r="BI646" s="192" t="str">
        <f t="shared" si="3774"/>
        <v/>
      </c>
      <c r="BJ646" s="209"/>
      <c r="BK646" s="211"/>
      <c r="BL646" s="184">
        <f>ROUND(BK646*$DS$5,0)</f>
        <v>0</v>
      </c>
      <c r="BM646" s="1045"/>
      <c r="BN646" s="185" t="str">
        <f>IF(BK646&lt;&gt;"",IF((BL646/$DR$5)/$DN$5&lt;=$BM$20,"CUMPLE","RECHAZADO"),"")</f>
        <v/>
      </c>
      <c r="BO646" s="214"/>
      <c r="BP646" s="188">
        <f t="shared" si="3776"/>
        <v>0</v>
      </c>
      <c r="BQ646" s="170"/>
      <c r="BR646" s="189">
        <f t="shared" si="3777"/>
        <v>0</v>
      </c>
      <c r="BS646" s="189">
        <f t="shared" si="3778"/>
        <v>0</v>
      </c>
      <c r="BT646" s="189" t="str">
        <f t="shared" si="3779"/>
        <v xml:space="preserve"> </v>
      </c>
      <c r="BU646" s="155"/>
      <c r="BV646" s="170"/>
      <c r="BW646" s="170"/>
      <c r="BX646" s="194">
        <f t="shared" si="3780"/>
        <v>0</v>
      </c>
      <c r="BY646" s="194" t="str">
        <f>IF(BV646&lt;&gt;"",IF(AND(BV646/$DN$5&lt;=$BY$15,BV646/$DN$5&gt;=$BY$16),"CUMPLE","RECHAZADO"),"")</f>
        <v/>
      </c>
      <c r="BZ646" s="194">
        <f t="shared" si="3781"/>
        <v>0</v>
      </c>
      <c r="CA646" s="194">
        <f t="shared" si="3782"/>
        <v>0</v>
      </c>
      <c r="CB646" s="155"/>
      <c r="CC646" s="170"/>
      <c r="CD646" s="170"/>
      <c r="CE646" s="194">
        <f t="shared" si="3783"/>
        <v>0</v>
      </c>
      <c r="CF646" s="194" t="str">
        <f>IF(CC646&lt;&gt;"",IF(AND(CC646/$DN$5&lt;=$CF$15,CC646/$DS$5&gt;=$CF$16),"CUMPLE","RECHAZADO"),"")</f>
        <v/>
      </c>
      <c r="CG646" s="194">
        <f t="shared" si="3784"/>
        <v>0</v>
      </c>
      <c r="CH646" s="194">
        <f t="shared" si="3785"/>
        <v>0</v>
      </c>
      <c r="CI646" s="215"/>
      <c r="CJ646" s="196" t="str">
        <f t="shared" si="3786"/>
        <v/>
      </c>
      <c r="CK646" s="197">
        <f t="shared" si="3787"/>
        <v>0</v>
      </c>
      <c r="CL646" s="198" t="str">
        <f t="shared" si="3788"/>
        <v/>
      </c>
      <c r="CM646" s="155"/>
      <c r="CN646" s="199" t="str">
        <f t="shared" si="3789"/>
        <v/>
      </c>
      <c r="CO646" s="200">
        <f t="shared" si="3790"/>
        <v>0</v>
      </c>
      <c r="CP646" s="201" t="str">
        <f t="shared" si="3791"/>
        <v/>
      </c>
      <c r="CQ646" s="156"/>
      <c r="CR646" s="202">
        <f t="shared" si="3792"/>
        <v>0</v>
      </c>
      <c r="CS646" s="194">
        <f>(W646*$DP$5)+X646+(AF646*$DQ$5)+(AK646*$DR$5)+(AP646*$DS$5)+AV646+(BA646*$DQ$5)+(BF646*$DR$5)+(BK646*$DS$5)+BQ646+BV646+BW646+CC646+CD646</f>
        <v>0</v>
      </c>
      <c r="CT646" s="201">
        <f t="shared" si="3793"/>
        <v>0</v>
      </c>
      <c r="CU646" s="203"/>
      <c r="CV646" s="201" t="str">
        <f t="shared" si="3794"/>
        <v/>
      </c>
      <c r="DB646" s="204" t="str">
        <f t="shared" si="3795"/>
        <v/>
      </c>
      <c r="DC646" s="206"/>
    </row>
    <row r="647" spans="1:107" hidden="1" x14ac:dyDescent="0.25">
      <c r="A647" s="1046"/>
      <c r="B647" s="870">
        <v>4</v>
      </c>
      <c r="C647" s="1043"/>
      <c r="D647" s="220"/>
      <c r="E647" s="156"/>
      <c r="F647" s="207"/>
      <c r="G647" s="169" t="str">
        <f t="shared" ref="G647" si="3803">IF(F647&lt;&gt;"",IF(F647=$DV$6,"CUMPLE","RECHAZADO"),"")</f>
        <v/>
      </c>
      <c r="H647" s="170"/>
      <c r="I647" s="216"/>
      <c r="J647" s="208"/>
      <c r="K647" s="173">
        <f t="shared" si="3752"/>
        <v>0</v>
      </c>
      <c r="L647" s="174" t="e">
        <f t="shared" si="3753"/>
        <v>#DIV/0!</v>
      </c>
      <c r="M647" s="175" t="e">
        <f t="shared" si="3754"/>
        <v>#DIV/0!</v>
      </c>
      <c r="N647" s="176" t="e">
        <f t="shared" si="3755"/>
        <v>#DIV/0!</v>
      </c>
      <c r="O647" s="177" t="e">
        <f t="shared" si="3756"/>
        <v>#DIV/0!</v>
      </c>
      <c r="P647" s="178" t="str">
        <f>IF(H647&lt;&gt;"",IF(J647=K647,IF(H647="SI",IF(AND(I647&lt;=$DF$6,I647&gt;=($DF$6*0.9)),"CUMPLE","NO CUMPLE"),IF(I647=$DF$6,"CUMPLE","NO CUMPLE")),"NO CUMPLE"),"")</f>
        <v/>
      </c>
      <c r="Q647" s="179">
        <f t="shared" si="3757"/>
        <v>0</v>
      </c>
      <c r="R647" s="180" t="str">
        <f t="shared" si="3797"/>
        <v/>
      </c>
      <c r="S647" s="180" t="str">
        <f t="shared" si="3759"/>
        <v/>
      </c>
      <c r="T647" s="209"/>
      <c r="U647" s="210"/>
      <c r="V647" s="155"/>
      <c r="W647" s="211"/>
      <c r="X647" s="212"/>
      <c r="Y647" s="184">
        <f>ROUND(W647*$DP$6,0)</f>
        <v>0</v>
      </c>
      <c r="Z647" s="184">
        <f t="shared" si="3760"/>
        <v>0</v>
      </c>
      <c r="AA647" s="1045"/>
      <c r="AB647" s="185" t="str">
        <f>IF(W647&lt;&gt;"",IF((Y647/$DP$6)/$DN$6&lt;=$AA$20,"CUMPLE","RECHAZADO"),"")</f>
        <v/>
      </c>
      <c r="AC647" s="186">
        <f t="shared" si="3762"/>
        <v>0</v>
      </c>
      <c r="AD647" s="186">
        <f t="shared" si="3763"/>
        <v>0</v>
      </c>
      <c r="AE647" s="209"/>
      <c r="AF647" s="211"/>
      <c r="AG647" s="184">
        <f>ROUND(AF647*$DQ$6,0)</f>
        <v>0</v>
      </c>
      <c r="AH647" s="1045"/>
      <c r="AI647" s="185" t="str">
        <f>IF(AF647&lt;&gt;"",IF(AG647/$DQ$6&lt;=$AH$20,"CUMPLE","RECHAZADO"),"")</f>
        <v/>
      </c>
      <c r="AJ647" s="209"/>
      <c r="AK647" s="211"/>
      <c r="AL647" s="184">
        <f>ROUND(AK647*$DR$6,0)</f>
        <v>0</v>
      </c>
      <c r="AM647" s="1045"/>
      <c r="AN647" s="185" t="str">
        <f>IF(AK647&lt;&gt;"",IF(AL647/$DR$6&lt;=$AM$20,"CUMPLE","RECHAZADO"),"")</f>
        <v/>
      </c>
      <c r="AO647" s="209"/>
      <c r="AP647" s="211"/>
      <c r="AQ647" s="184">
        <f>ROUND(AP647*$DS$6,0)</f>
        <v>0</v>
      </c>
      <c r="AR647" s="1045"/>
      <c r="AS647" s="185" t="str">
        <f>IF(AP647&lt;&gt;"",IF(AQ647/$DR$6&lt;=$AR$20,"CUMPLE","RECHAZADO"),"")</f>
        <v/>
      </c>
      <c r="AT647" s="213"/>
      <c r="AU647" s="188">
        <f t="shared" si="3767"/>
        <v>0</v>
      </c>
      <c r="AV647" s="170"/>
      <c r="AW647" s="189">
        <f t="shared" si="3768"/>
        <v>0</v>
      </c>
      <c r="AX647" s="189">
        <f t="shared" si="3769"/>
        <v>0</v>
      </c>
      <c r="AY647" s="189" t="str">
        <f>IF(AV647&lt;&gt;"",IF(AN647="CUMPLE","CUMPLE","NO CUMPLE"),"")</f>
        <v/>
      </c>
      <c r="AZ647" s="155"/>
      <c r="BA647" s="211"/>
      <c r="BB647" s="184">
        <f>ROUND(BA647*$DQ$6,0)</f>
        <v>0</v>
      </c>
      <c r="BC647" s="191">
        <f t="shared" ref="BC647" si="3804">$BC$6</f>
        <v>599037720</v>
      </c>
      <c r="BD647" s="192" t="str">
        <f t="shared" si="3610"/>
        <v/>
      </c>
      <c r="BE647" s="209"/>
      <c r="BF647" s="211"/>
      <c r="BG647" s="184">
        <f>ROUND(BF647*$DR$6,0)</f>
        <v>0</v>
      </c>
      <c r="BH647" s="184">
        <f t="shared" ref="BH647" si="3805">$BH$6</f>
        <v>1500854400</v>
      </c>
      <c r="BI647" s="192" t="str">
        <f t="shared" si="3774"/>
        <v/>
      </c>
      <c r="BJ647" s="209"/>
      <c r="BK647" s="211"/>
      <c r="BL647" s="184">
        <f>ROUND(BK647*$DS$6,0)</f>
        <v>0</v>
      </c>
      <c r="BM647" s="1045"/>
      <c r="BN647" s="185" t="str">
        <f>IF(BK647&lt;&gt;"",IF((BL647/$DR$6)/$DN$6&lt;=$BM$20,"CUMPLE","RECHAZADO"),"")</f>
        <v/>
      </c>
      <c r="BO647" s="214"/>
      <c r="BP647" s="188">
        <f t="shared" si="3776"/>
        <v>0</v>
      </c>
      <c r="BQ647" s="170"/>
      <c r="BR647" s="189">
        <f t="shared" si="3777"/>
        <v>0</v>
      </c>
      <c r="BS647" s="189">
        <f t="shared" si="3778"/>
        <v>0</v>
      </c>
      <c r="BT647" s="189" t="str">
        <f>IF(BQ647&lt;&gt;"",IF(BI647="CUMPLE","CUMPLE","NO CUMPLE"),"")</f>
        <v/>
      </c>
      <c r="BU647" s="155"/>
      <c r="BV647" s="170"/>
      <c r="BW647" s="170"/>
      <c r="BX647" s="194">
        <f t="shared" si="3780"/>
        <v>0</v>
      </c>
      <c r="BY647" s="194" t="str">
        <f>IF(BV647&lt;&gt;"",IF(AND(BV647/$DN$6&lt;=$BY$15,BV647/$DN$6&gt;=$BY$16),"CUMPLE","RECHAZADO"),"")</f>
        <v/>
      </c>
      <c r="BZ647" s="194">
        <f t="shared" si="3781"/>
        <v>0</v>
      </c>
      <c r="CA647" s="194">
        <f t="shared" si="3782"/>
        <v>0</v>
      </c>
      <c r="CB647" s="155"/>
      <c r="CC647" s="170"/>
      <c r="CD647" s="170"/>
      <c r="CE647" s="194">
        <f t="shared" si="3783"/>
        <v>0</v>
      </c>
      <c r="CF647" s="194" t="str">
        <f>IF(CC647&lt;&gt;"",IF(AND(CC647/$DN$6&lt;=$CF$15,CC647/$DS$6&gt;=$CF$16),"CUMPLE","RECHAZADO"),"")</f>
        <v/>
      </c>
      <c r="CG647" s="194">
        <f t="shared" si="3784"/>
        <v>0</v>
      </c>
      <c r="CH647" s="194">
        <f t="shared" si="3785"/>
        <v>0</v>
      </c>
      <c r="CI647" s="215"/>
      <c r="CJ647" s="196" t="str">
        <f t="shared" si="3786"/>
        <v/>
      </c>
      <c r="CK647" s="197">
        <f t="shared" si="3787"/>
        <v>0</v>
      </c>
      <c r="CL647" s="198" t="str">
        <f t="shared" si="3788"/>
        <v/>
      </c>
      <c r="CM647" s="155"/>
      <c r="CN647" s="199" t="str">
        <f t="shared" si="3789"/>
        <v/>
      </c>
      <c r="CO647" s="200">
        <f t="shared" si="3790"/>
        <v>0</v>
      </c>
      <c r="CP647" s="201" t="str">
        <f t="shared" si="3791"/>
        <v/>
      </c>
      <c r="CQ647" s="156"/>
      <c r="CR647" s="202">
        <f t="shared" si="3792"/>
        <v>0</v>
      </c>
      <c r="CS647" s="194">
        <f>(W647*$DP$6)+X647+(AF647*$DQ$6)+(AK647*$DR$6)+(AP647*$DS$6)+AV647+(BA647*$DQ$6)+(BF647*$DR$6)+(BK647*$DS$6)+BQ647+BV647+BW647+CC647+CD647</f>
        <v>0</v>
      </c>
      <c r="CT647" s="201">
        <f t="shared" si="3793"/>
        <v>0</v>
      </c>
      <c r="CU647" s="203"/>
      <c r="CV647" s="201" t="str">
        <f t="shared" si="3794"/>
        <v/>
      </c>
      <c r="DB647" s="204" t="str">
        <f t="shared" si="3795"/>
        <v/>
      </c>
      <c r="DC647" s="206"/>
    </row>
    <row r="648" spans="1:107" hidden="1" x14ac:dyDescent="0.25">
      <c r="A648" s="1046"/>
      <c r="B648" s="870">
        <v>5</v>
      </c>
      <c r="C648" s="1043"/>
      <c r="D648" s="220"/>
      <c r="E648" s="156"/>
      <c r="F648" s="207"/>
      <c r="G648" s="169" t="str">
        <f t="shared" ref="G648" si="3806">IF(F648&lt;&gt;"",IF(F648=$DV$7,"CUMPLE","RECHAZADO"),"")</f>
        <v/>
      </c>
      <c r="H648" s="170"/>
      <c r="I648" s="216"/>
      <c r="J648" s="208"/>
      <c r="K648" s="173">
        <f t="shared" si="3752"/>
        <v>0</v>
      </c>
      <c r="L648" s="174" t="e">
        <f t="shared" si="3753"/>
        <v>#DIV/0!</v>
      </c>
      <c r="M648" s="175" t="e">
        <f t="shared" si="3754"/>
        <v>#DIV/0!</v>
      </c>
      <c r="N648" s="176" t="e">
        <f t="shared" si="3755"/>
        <v>#DIV/0!</v>
      </c>
      <c r="O648" s="177" t="e">
        <f t="shared" si="3756"/>
        <v>#DIV/0!</v>
      </c>
      <c r="P648" s="178" t="str">
        <f>IF(H648&lt;&gt;"",IF(J648=K648,IF(H648="SI",IF(AND(I648&lt;=$DF$7,I648&gt;=($DF$7*0.9)),"CUMPLE","NO CUMPLE"),IF(I648=$DF$7,"CUMPLE","NO CUMPLE")),"NO CUMPLE"),"")</f>
        <v/>
      </c>
      <c r="Q648" s="179">
        <f t="shared" si="3757"/>
        <v>0</v>
      </c>
      <c r="R648" s="180" t="str">
        <f t="shared" si="3797"/>
        <v/>
      </c>
      <c r="S648" s="180" t="str">
        <f t="shared" si="3759"/>
        <v/>
      </c>
      <c r="T648" s="209"/>
      <c r="U648" s="210"/>
      <c r="V648" s="155"/>
      <c r="W648" s="211"/>
      <c r="X648" s="212"/>
      <c r="Y648" s="184">
        <f>ROUND(W648*$DP$7,0)</f>
        <v>0</v>
      </c>
      <c r="Z648" s="184">
        <f t="shared" si="3760"/>
        <v>0</v>
      </c>
      <c r="AA648" s="1045"/>
      <c r="AB648" s="185" t="str">
        <f>IF(W648&lt;&gt;"",IF((Y648/$DP$7)/$DN$7&lt;=$AA$20,"CUMPLE","RECHAZADO"),"")</f>
        <v/>
      </c>
      <c r="AC648" s="186">
        <f t="shared" si="3762"/>
        <v>0</v>
      </c>
      <c r="AD648" s="186">
        <f t="shared" si="3763"/>
        <v>0</v>
      </c>
      <c r="AE648" s="209"/>
      <c r="AF648" s="211"/>
      <c r="AG648" s="184">
        <f>ROUND(AF648*$DQ$7,0)</f>
        <v>0</v>
      </c>
      <c r="AH648" s="1045"/>
      <c r="AI648" s="185" t="str">
        <f>IF(AF648&lt;&gt;"",IF(AG648/$DQ$7&lt;=$AH$20,"CUMPLE","RECHAZADO"),"")</f>
        <v/>
      </c>
      <c r="AJ648" s="209"/>
      <c r="AK648" s="211"/>
      <c r="AL648" s="184">
        <f>ROUND(AK648*$DR$7,0)</f>
        <v>0</v>
      </c>
      <c r="AM648" s="1045"/>
      <c r="AN648" s="185" t="str">
        <f>IF(AK648&lt;&gt;"",IF(AL648/$DR$7&lt;=$AM$20,"CUMPLE","RECHAZADO"),"")</f>
        <v/>
      </c>
      <c r="AO648" s="209"/>
      <c r="AP648" s="211"/>
      <c r="AQ648" s="184">
        <f>ROUND(AP648*$DS$7,0)</f>
        <v>0</v>
      </c>
      <c r="AR648" s="1045"/>
      <c r="AS648" s="185" t="str">
        <f>IF(AP648&lt;&gt;"",IF(AQ648/$DR$7&lt;=$AR$20,"CUMPLE","RECHAZADO"),"")</f>
        <v/>
      </c>
      <c r="AT648" s="213"/>
      <c r="AU648" s="188">
        <f t="shared" si="3767"/>
        <v>0</v>
      </c>
      <c r="AV648" s="170"/>
      <c r="AW648" s="189">
        <f t="shared" si="3768"/>
        <v>0</v>
      </c>
      <c r="AX648" s="189">
        <f t="shared" si="3769"/>
        <v>0</v>
      </c>
      <c r="AY648" s="189" t="str">
        <f>IF(AV648&lt;&gt;"",IF(AI648="CUMPLE",IF(AN648="CUMPLE","CUMPLE","NO CUMPLE"),"NO CUMPLE")," ")</f>
        <v xml:space="preserve"> </v>
      </c>
      <c r="AZ648" s="155"/>
      <c r="BA648" s="211"/>
      <c r="BB648" s="184">
        <f>ROUND(BA648*$DQ$7,0)</f>
        <v>0</v>
      </c>
      <c r="BC648" s="191">
        <f t="shared" ref="BC648" si="3807">$BC$7</f>
        <v>512088380</v>
      </c>
      <c r="BD648" s="192" t="str">
        <f t="shared" si="3610"/>
        <v/>
      </c>
      <c r="BE648" s="209"/>
      <c r="BF648" s="211"/>
      <c r="BG648" s="184">
        <f>ROUND(BF648*$DR$7,0)</f>
        <v>0</v>
      </c>
      <c r="BH648" s="184">
        <f t="shared" ref="BH648" si="3808">$BH$7</f>
        <v>1342093772</v>
      </c>
      <c r="BI648" s="192" t="str">
        <f t="shared" si="3774"/>
        <v/>
      </c>
      <c r="BJ648" s="209"/>
      <c r="BK648" s="211"/>
      <c r="BL648" s="184">
        <f>ROUND(BK648*$DS$7,0)</f>
        <v>0</v>
      </c>
      <c r="BM648" s="1045"/>
      <c r="BN648" s="185" t="str">
        <f>IF(BK648&lt;&gt;"",IF((BL648/$DR$7)/$DN$7&lt;=$BM$20,"CUMPLE","RECHAZADO"),"")</f>
        <v/>
      </c>
      <c r="BO648" s="214"/>
      <c r="BP648" s="188">
        <f t="shared" si="3776"/>
        <v>0</v>
      </c>
      <c r="BQ648" s="170"/>
      <c r="BR648" s="189">
        <f t="shared" si="3777"/>
        <v>0</v>
      </c>
      <c r="BS648" s="189">
        <f t="shared" si="3778"/>
        <v>0</v>
      </c>
      <c r="BT648" s="189" t="str">
        <f>IF(BQ648&lt;&gt;"",IF(BD648="CUMPLE",IF(BI648="CUMPLE","CUMPLE","NO CUMPLE"),"NO CUMPLE")," ")</f>
        <v xml:space="preserve"> </v>
      </c>
      <c r="BU648" s="155"/>
      <c r="BV648" s="170"/>
      <c r="BW648" s="170"/>
      <c r="BX648" s="194">
        <f t="shared" si="3780"/>
        <v>0</v>
      </c>
      <c r="BY648" s="194" t="str">
        <f>IF(BV648&lt;&gt;"",IF(AND(BV648/$DN$7&lt;=$BY$15,BV648/$DN$7&gt;=$BY$16),"CUMPLE","RECHAZADO"),"")</f>
        <v/>
      </c>
      <c r="BZ648" s="194">
        <f t="shared" si="3781"/>
        <v>0</v>
      </c>
      <c r="CA648" s="194">
        <f t="shared" si="3782"/>
        <v>0</v>
      </c>
      <c r="CB648" s="155"/>
      <c r="CC648" s="170"/>
      <c r="CD648" s="170"/>
      <c r="CE648" s="194">
        <f t="shared" si="3783"/>
        <v>0</v>
      </c>
      <c r="CF648" s="194" t="str">
        <f>IF(CC648&lt;&gt;"",IF(AND(CC648/$DN$7&lt;=$CF$15,CC648/$DS$7&gt;=$CF$16),"CUMPLE","RECHAZADO"),"")</f>
        <v/>
      </c>
      <c r="CG648" s="194">
        <f t="shared" si="3784"/>
        <v>0</v>
      </c>
      <c r="CH648" s="194">
        <f t="shared" si="3785"/>
        <v>0</v>
      </c>
      <c r="CI648" s="215"/>
      <c r="CJ648" s="196" t="str">
        <f t="shared" si="3786"/>
        <v/>
      </c>
      <c r="CK648" s="197">
        <f t="shared" si="3787"/>
        <v>0</v>
      </c>
      <c r="CL648" s="198" t="str">
        <f t="shared" si="3788"/>
        <v/>
      </c>
      <c r="CM648" s="155"/>
      <c r="CN648" s="199" t="str">
        <f t="shared" si="3789"/>
        <v/>
      </c>
      <c r="CO648" s="200">
        <f t="shared" si="3790"/>
        <v>0</v>
      </c>
      <c r="CP648" s="201" t="str">
        <f t="shared" si="3791"/>
        <v/>
      </c>
      <c r="CQ648" s="156"/>
      <c r="CR648" s="202">
        <f t="shared" si="3792"/>
        <v>0</v>
      </c>
      <c r="CS648" s="194">
        <f>(W648*$DP$7)+X648+(AF648*$DQ$7)+(AK648*$DR$7)+(AP648*$DS$7)+AV648+(BA648*$DQ$7)+(BF648*$DR$7)+(BK648*$DS$7)+BQ648+BV648+BW648+CC648+CD648</f>
        <v>0</v>
      </c>
      <c r="CT648" s="201">
        <f t="shared" si="3793"/>
        <v>0</v>
      </c>
      <c r="CU648" s="203"/>
      <c r="CV648" s="201" t="str">
        <f t="shared" si="3794"/>
        <v/>
      </c>
      <c r="DB648" s="204" t="str">
        <f t="shared" si="3795"/>
        <v/>
      </c>
      <c r="DC648" s="206"/>
    </row>
    <row r="649" spans="1:107" hidden="1" x14ac:dyDescent="0.25">
      <c r="A649" s="1046"/>
      <c r="B649" s="870">
        <v>6</v>
      </c>
      <c r="C649" s="1043"/>
      <c r="D649" s="220"/>
      <c r="E649" s="156"/>
      <c r="F649" s="207"/>
      <c r="G649" s="169" t="str">
        <f t="shared" ref="G649" si="3809">IF(F649&lt;&gt;"",IF(F649=$DV$8,"CUMPLE","RECHAZADO"),"")</f>
        <v/>
      </c>
      <c r="H649" s="170"/>
      <c r="I649" s="216"/>
      <c r="J649" s="208"/>
      <c r="K649" s="173">
        <f t="shared" si="3752"/>
        <v>0</v>
      </c>
      <c r="L649" s="174" t="e">
        <f t="shared" si="3753"/>
        <v>#DIV/0!</v>
      </c>
      <c r="M649" s="175" t="e">
        <f t="shared" si="3754"/>
        <v>#DIV/0!</v>
      </c>
      <c r="N649" s="176" t="e">
        <f t="shared" si="3755"/>
        <v>#DIV/0!</v>
      </c>
      <c r="O649" s="177" t="e">
        <f t="shared" si="3756"/>
        <v>#DIV/0!</v>
      </c>
      <c r="P649" s="178" t="str">
        <f>IF(H649&lt;&gt;"",IF(J649=K649,IF(H649="SI",IF(AND(I649&lt;=$DF$8,I649&gt;=($DF$8*0.9)),"CUMPLE","NO CUMPLE"),IF(I649=$DF$8,"CUMPLE","NO CUMPLE")),"NO CUMPLE"),"")</f>
        <v/>
      </c>
      <c r="Q649" s="179">
        <f t="shared" si="3757"/>
        <v>0</v>
      </c>
      <c r="R649" s="180" t="str">
        <f t="shared" si="3797"/>
        <v/>
      </c>
      <c r="S649" s="180" t="str">
        <f t="shared" si="3759"/>
        <v/>
      </c>
      <c r="T649" s="209"/>
      <c r="U649" s="210"/>
      <c r="V649" s="155"/>
      <c r="W649" s="211"/>
      <c r="X649" s="212"/>
      <c r="Y649" s="184">
        <f>ROUND(W649*$DP$8,0)</f>
        <v>0</v>
      </c>
      <c r="Z649" s="184">
        <f t="shared" si="3760"/>
        <v>0</v>
      </c>
      <c r="AA649" s="1045"/>
      <c r="AB649" s="185" t="str">
        <f>IF(W649&lt;&gt;"",IF((Y649/$DP$8)/$DN$8&lt;=$AA$20,"CUMPLE","RECHAZADO"),"")</f>
        <v/>
      </c>
      <c r="AC649" s="186">
        <f t="shared" si="3762"/>
        <v>0</v>
      </c>
      <c r="AD649" s="186">
        <f t="shared" si="3763"/>
        <v>0</v>
      </c>
      <c r="AE649" s="209"/>
      <c r="AF649" s="211"/>
      <c r="AG649" s="184">
        <f>ROUND(AF649*$DQ$8,0)</f>
        <v>0</v>
      </c>
      <c r="AH649" s="1045"/>
      <c r="AI649" s="185" t="str">
        <f>IF(AF649&lt;&gt;"",IF(AG649/$DQ$8&lt;=$AH$20,"CUMPLE","RECHAZADO"),"")</f>
        <v/>
      </c>
      <c r="AJ649" s="209"/>
      <c r="AK649" s="211"/>
      <c r="AL649" s="184">
        <f>ROUND(AK649*$DR$8,0)</f>
        <v>0</v>
      </c>
      <c r="AM649" s="1045"/>
      <c r="AN649" s="185" t="str">
        <f>IF(AK649&lt;&gt;"",IF(AL649/$DR$8&lt;=$AM$20,"CUMPLE","RECHAZADO"),"")</f>
        <v/>
      </c>
      <c r="AO649" s="209"/>
      <c r="AP649" s="211"/>
      <c r="AQ649" s="184">
        <f>ROUND(AP649*$DS$8,0)</f>
        <v>0</v>
      </c>
      <c r="AR649" s="1045"/>
      <c r="AS649" s="185" t="str">
        <f>IF(AP649&lt;&gt;"",IF(AQ649/$DR$8&lt;=$AR$20,"CUMPLE","RECHAZADO"),"")</f>
        <v/>
      </c>
      <c r="AT649" s="213"/>
      <c r="AU649" s="188">
        <f t="shared" si="3767"/>
        <v>0</v>
      </c>
      <c r="AV649" s="170"/>
      <c r="AW649" s="189">
        <f t="shared" si="3768"/>
        <v>0</v>
      </c>
      <c r="AX649" s="189">
        <f t="shared" si="3769"/>
        <v>0</v>
      </c>
      <c r="AY649" s="189" t="str">
        <f>IF(AV649&lt;&gt;"",IF(AN649="CUMPLE","CUMPLE","NO CUMPLE"),"")</f>
        <v/>
      </c>
      <c r="AZ649" s="155"/>
      <c r="BA649" s="211"/>
      <c r="BB649" s="184">
        <f>ROUND(BA649*$DQ$8,0)</f>
        <v>0</v>
      </c>
      <c r="BC649" s="191">
        <f t="shared" ref="BC649" si="3810">$BC$8</f>
        <v>282572794</v>
      </c>
      <c r="BD649" s="192" t="str">
        <f t="shared" si="3610"/>
        <v/>
      </c>
      <c r="BE649" s="209"/>
      <c r="BF649" s="211"/>
      <c r="BG649" s="184">
        <f>ROUND(BF649*$DR$8,0)</f>
        <v>0</v>
      </c>
      <c r="BH649" s="184">
        <f t="shared" ref="BH649" si="3811">$BH$8</f>
        <v>1099881666</v>
      </c>
      <c r="BI649" s="192" t="str">
        <f t="shared" si="3774"/>
        <v/>
      </c>
      <c r="BJ649" s="209"/>
      <c r="BK649" s="211"/>
      <c r="BL649" s="184">
        <f>ROUND(BK649*$DS$8,0)</f>
        <v>0</v>
      </c>
      <c r="BM649" s="1045"/>
      <c r="BN649" s="185" t="str">
        <f>IF(BK649&lt;&gt;"",IF((BL649/$DR$8)/$DN$8&lt;=$BM$20,"CUMPLE","RECHAZADO"),"")</f>
        <v/>
      </c>
      <c r="BO649" s="214"/>
      <c r="BP649" s="188">
        <f t="shared" si="3776"/>
        <v>0</v>
      </c>
      <c r="BQ649" s="170"/>
      <c r="BR649" s="189">
        <f t="shared" si="3777"/>
        <v>0</v>
      </c>
      <c r="BS649" s="189">
        <f t="shared" si="3778"/>
        <v>0</v>
      </c>
      <c r="BT649" s="189" t="str">
        <f>IF(BQ649&lt;&gt;"",IF(BI649="CUMPLE","CUMPLE","NO CUMPLE"),"")</f>
        <v/>
      </c>
      <c r="BU649" s="155"/>
      <c r="BV649" s="170"/>
      <c r="BW649" s="170"/>
      <c r="BX649" s="194">
        <f t="shared" si="3780"/>
        <v>0</v>
      </c>
      <c r="BY649" s="194" t="str">
        <f>IF(BV649&lt;&gt;"",IF(AND(BV649/$DN$8&lt;=$BY$15,BV649/$DN$8&gt;=$BY$16),"CUMPLE","RECHAZADO"),"")</f>
        <v/>
      </c>
      <c r="BZ649" s="194">
        <f t="shared" si="3781"/>
        <v>0</v>
      </c>
      <c r="CA649" s="194">
        <f t="shared" si="3782"/>
        <v>0</v>
      </c>
      <c r="CB649" s="155"/>
      <c r="CC649" s="170"/>
      <c r="CD649" s="170"/>
      <c r="CE649" s="194">
        <f t="shared" si="3783"/>
        <v>0</v>
      </c>
      <c r="CF649" s="194" t="str">
        <f>IF(CC649&lt;&gt;"",IF(AND(CC649/$DN$8&lt;=$CF$15,CC649/$DS$8&gt;=$CF$16),"CUMPLE","RECHAZADO"),"")</f>
        <v/>
      </c>
      <c r="CG649" s="194">
        <f t="shared" si="3784"/>
        <v>0</v>
      </c>
      <c r="CH649" s="194">
        <f t="shared" si="3785"/>
        <v>0</v>
      </c>
      <c r="CI649" s="215"/>
      <c r="CJ649" s="196" t="str">
        <f t="shared" si="3786"/>
        <v/>
      </c>
      <c r="CK649" s="197">
        <f t="shared" si="3787"/>
        <v>0</v>
      </c>
      <c r="CL649" s="198" t="str">
        <f t="shared" si="3788"/>
        <v/>
      </c>
      <c r="CM649" s="155"/>
      <c r="CN649" s="199" t="str">
        <f t="shared" si="3789"/>
        <v/>
      </c>
      <c r="CO649" s="200">
        <f t="shared" si="3790"/>
        <v>0</v>
      </c>
      <c r="CP649" s="201" t="str">
        <f t="shared" si="3791"/>
        <v/>
      </c>
      <c r="CQ649" s="156"/>
      <c r="CR649" s="202">
        <f t="shared" si="3792"/>
        <v>0</v>
      </c>
      <c r="CS649" s="194">
        <f>(W649*$DP$8)+X649+(AF649*$DQ$8)+(AK649*$DR$8)+(AP649*$DS$8)+AV649+(BA649*$DQ$8)+(BF649*$DR$8)+(BK649*$DS$8)+BQ649+BV649+BW649+CC649+CD649</f>
        <v>0</v>
      </c>
      <c r="CT649" s="201">
        <f t="shared" si="3793"/>
        <v>0</v>
      </c>
      <c r="CU649" s="203"/>
      <c r="CV649" s="201" t="str">
        <f t="shared" si="3794"/>
        <v/>
      </c>
      <c r="DB649" s="204" t="str">
        <f t="shared" si="3795"/>
        <v/>
      </c>
      <c r="DC649" s="206"/>
    </row>
    <row r="650" spans="1:107" hidden="1" x14ac:dyDescent="0.25">
      <c r="A650" s="1042"/>
      <c r="B650" s="750">
        <v>7</v>
      </c>
      <c r="C650" s="1043"/>
      <c r="D650" s="220"/>
      <c r="E650" s="156"/>
      <c r="F650" s="751"/>
      <c r="G650" s="752" t="str">
        <f t="shared" ref="G650" si="3812">IF(F650&lt;&gt;"",IF(F650=$DV$9,"CUMPLE","RECHAZADO"),"")</f>
        <v/>
      </c>
      <c r="H650" s="753"/>
      <c r="I650" s="754"/>
      <c r="J650" s="784"/>
      <c r="K650" s="756">
        <f t="shared" si="3752"/>
        <v>0</v>
      </c>
      <c r="L650" s="174" t="e">
        <f t="shared" si="3753"/>
        <v>#DIV/0!</v>
      </c>
      <c r="M650" s="175" t="e">
        <f t="shared" si="3754"/>
        <v>#DIV/0!</v>
      </c>
      <c r="N650" s="176" t="e">
        <f t="shared" si="3755"/>
        <v>#DIV/0!</v>
      </c>
      <c r="O650" s="177" t="e">
        <f t="shared" si="3756"/>
        <v>#DIV/0!</v>
      </c>
      <c r="P650" s="757" t="str">
        <f>IF(H650&lt;&gt;"",IF(J650=K650,IF(H650="SI",IF(AND(I650&lt;=$DF$9,I650&gt;=($DF$9*0.9)),"CUMPLE","NO CUMPLE"),IF(I650=$DF$9,"CUMPLE","NO CUMPLE")),"NO CUMPLE"),"")</f>
        <v/>
      </c>
      <c r="Q650" s="179">
        <f t="shared" si="3757"/>
        <v>0</v>
      </c>
      <c r="R650" s="758" t="str">
        <f t="shared" si="3797"/>
        <v/>
      </c>
      <c r="S650" s="758" t="str">
        <f t="shared" si="3759"/>
        <v/>
      </c>
      <c r="T650" s="759"/>
      <c r="U650" s="760"/>
      <c r="V650" s="155"/>
      <c r="W650" s="761"/>
      <c r="X650" s="762"/>
      <c r="Y650" s="763">
        <f>ROUND(W650*$DP$9,0)</f>
        <v>0</v>
      </c>
      <c r="Z650" s="763">
        <f t="shared" si="3760"/>
        <v>0</v>
      </c>
      <c r="AA650" s="1045"/>
      <c r="AB650" s="764" t="str">
        <f>IF(W650&lt;&gt;"",IF((Y650/$DP$9)/$DN$9&lt;=$AA$20,"CUMPLE","RECHAZADO"),"")</f>
        <v/>
      </c>
      <c r="AC650" s="765">
        <f t="shared" si="3762"/>
        <v>0</v>
      </c>
      <c r="AD650" s="765">
        <f t="shared" si="3763"/>
        <v>0</v>
      </c>
      <c r="AE650" s="759"/>
      <c r="AF650" s="761"/>
      <c r="AG650" s="763">
        <f>ROUND(AF650*$DQ$9,0)</f>
        <v>0</v>
      </c>
      <c r="AH650" s="1045"/>
      <c r="AI650" s="764" t="str">
        <f>IF(AF650&lt;&gt;"",IF(AG650/$DQ$9&lt;=$AH$20,"CUMPLE","RECHAZADO"),"")</f>
        <v/>
      </c>
      <c r="AJ650" s="759"/>
      <c r="AK650" s="761"/>
      <c r="AL650" s="763">
        <f>ROUND(AK650*$DR$9,0)</f>
        <v>0</v>
      </c>
      <c r="AM650" s="1045"/>
      <c r="AN650" s="764" t="str">
        <f>IF(AK650&lt;&gt;"",IF(AL650/$DR$9&lt;=$AM$20,"CUMPLE","RECHAZADO"),"")</f>
        <v/>
      </c>
      <c r="AO650" s="759"/>
      <c r="AP650" s="761"/>
      <c r="AQ650" s="763">
        <f>ROUND(AP650*$DS$9,0)</f>
        <v>0</v>
      </c>
      <c r="AR650" s="1045"/>
      <c r="AS650" s="764" t="str">
        <f>IF(AP650&lt;&gt;"",IF(AQ650/$DR$9&lt;=$AR$20,"CUMPLE","RECHAZADO"),"")</f>
        <v/>
      </c>
      <c r="AT650" s="766"/>
      <c r="AU650" s="767">
        <f t="shared" si="3767"/>
        <v>0</v>
      </c>
      <c r="AV650" s="753"/>
      <c r="AW650" s="768">
        <f t="shared" si="3768"/>
        <v>0</v>
      </c>
      <c r="AX650" s="768">
        <f t="shared" si="3769"/>
        <v>0</v>
      </c>
      <c r="AY650" s="768" t="str">
        <f t="shared" ref="AY650:AY654" si="3813">IF(AV650&lt;&gt;"",IF(AI650="CUMPLE",IF(AN650="CUMPLE","CUMPLE","NO CUMPLE"),"NO CUMPLE")," ")</f>
        <v xml:space="preserve"> </v>
      </c>
      <c r="AZ650" s="155"/>
      <c r="BA650" s="761"/>
      <c r="BB650" s="763">
        <f>ROUND(BA650*$DQ$9,0)</f>
        <v>0</v>
      </c>
      <c r="BC650" s="770">
        <f t="shared" ref="BC650" si="3814">$BC$9</f>
        <v>498219200</v>
      </c>
      <c r="BD650" s="164" t="str">
        <f t="shared" si="3610"/>
        <v/>
      </c>
      <c r="BE650" s="759"/>
      <c r="BF650" s="761"/>
      <c r="BG650" s="763">
        <f>ROUND(BF650*$DR$9,0)</f>
        <v>0</v>
      </c>
      <c r="BH650" s="763">
        <f t="shared" ref="BH650" si="3815">$BH$9</f>
        <v>1243383400</v>
      </c>
      <c r="BI650" s="164" t="str">
        <f t="shared" si="3774"/>
        <v/>
      </c>
      <c r="BJ650" s="759"/>
      <c r="BK650" s="761"/>
      <c r="BL650" s="763">
        <f>ROUND(BK650*$DS$9,0)</f>
        <v>0</v>
      </c>
      <c r="BM650" s="1045"/>
      <c r="BN650" s="764" t="str">
        <f>IF(BK650&lt;&gt;"",IF((BL650/$DR$9)/$DN$9&lt;=$BM$20,"CUMPLE","RECHAZADO"),"")</f>
        <v/>
      </c>
      <c r="BO650" s="771"/>
      <c r="BP650" s="767">
        <f t="shared" si="3776"/>
        <v>0</v>
      </c>
      <c r="BQ650" s="753"/>
      <c r="BR650" s="768">
        <f t="shared" si="3777"/>
        <v>0</v>
      </c>
      <c r="BS650" s="768">
        <f t="shared" si="3778"/>
        <v>0</v>
      </c>
      <c r="BT650" s="768" t="str">
        <f t="shared" ref="BT650:BT654" si="3816">IF(BQ650&lt;&gt;"",IF(BD650="CUMPLE",IF(BI650="CUMPLE","CUMPLE","NO CUMPLE"),"NO CUMPLE")," ")</f>
        <v xml:space="preserve"> </v>
      </c>
      <c r="BU650" s="155"/>
      <c r="BV650" s="753"/>
      <c r="BW650" s="753"/>
      <c r="BX650" s="772">
        <f t="shared" si="3780"/>
        <v>0</v>
      </c>
      <c r="BY650" s="772" t="str">
        <f>IF(BV650&lt;&gt;"",IF(AND(BV650/$DN$9&lt;=$BY$15,BV650/$DN$9&gt;=$BY$16),"CUMPLE","RECHAZADO"),"")</f>
        <v/>
      </c>
      <c r="BZ650" s="772">
        <f t="shared" si="3781"/>
        <v>0</v>
      </c>
      <c r="CA650" s="772">
        <f t="shared" si="3782"/>
        <v>0</v>
      </c>
      <c r="CB650" s="155"/>
      <c r="CC650" s="753"/>
      <c r="CD650" s="753"/>
      <c r="CE650" s="772">
        <f t="shared" si="3783"/>
        <v>0</v>
      </c>
      <c r="CF650" s="772" t="str">
        <f>IF(CC650&lt;&gt;"",IF(AND(CC650/$DN$9&lt;=$CF$15,CC650/$DS$9&gt;=$CF$16),"CUMPLE","RECHAZADO"),"")</f>
        <v/>
      </c>
      <c r="CG650" s="772">
        <f t="shared" si="3784"/>
        <v>0</v>
      </c>
      <c r="CH650" s="772">
        <f t="shared" si="3785"/>
        <v>0</v>
      </c>
      <c r="CI650" s="773"/>
      <c r="CJ650" s="774" t="str">
        <f t="shared" si="3786"/>
        <v/>
      </c>
      <c r="CK650" s="775">
        <f t="shared" si="3787"/>
        <v>0</v>
      </c>
      <c r="CL650" s="776" t="str">
        <f t="shared" si="3788"/>
        <v/>
      </c>
      <c r="CM650" s="155"/>
      <c r="CN650" s="777" t="str">
        <f t="shared" si="3789"/>
        <v/>
      </c>
      <c r="CO650" s="778">
        <f t="shared" si="3790"/>
        <v>0</v>
      </c>
      <c r="CP650" s="779" t="str">
        <f t="shared" si="3791"/>
        <v/>
      </c>
      <c r="CQ650" s="156"/>
      <c r="CR650" s="780">
        <f t="shared" si="3792"/>
        <v>0</v>
      </c>
      <c r="CS650" s="772">
        <f>(W650*$DP$9)+X650+(AF650*$DQ$9)+(AK650*$DR$9)+(AP650*$DS$9)+AV650+(BA650*$DQ$9)+(BF650*$DR$9)+(BK650*$DS$9)+BQ650+BV650+BW650+CC650+CD650</f>
        <v>0</v>
      </c>
      <c r="CT650" s="779">
        <f t="shared" si="3793"/>
        <v>0</v>
      </c>
      <c r="CU650" s="781"/>
      <c r="CV650" s="779" t="str">
        <f t="shared" si="3794"/>
        <v/>
      </c>
      <c r="DB650" s="782" t="str">
        <f t="shared" si="3795"/>
        <v/>
      </c>
      <c r="DC650" s="36"/>
    </row>
    <row r="651" spans="1:107" x14ac:dyDescent="0.25">
      <c r="A651" s="1039"/>
      <c r="B651" s="870">
        <v>8</v>
      </c>
      <c r="C651" s="1039"/>
      <c r="D651" s="726"/>
      <c r="E651" s="871"/>
      <c r="F651" s="872">
        <v>19803878581</v>
      </c>
      <c r="G651" s="873" t="str">
        <f t="shared" ref="G651" si="3817">IF(F651&lt;&gt;"",IF(F651=$DV$10,"CUMPLE","RECHAZADO"),"")</f>
        <v>CUMPLE</v>
      </c>
      <c r="H651" s="874" t="s">
        <v>1538</v>
      </c>
      <c r="I651" s="880">
        <v>17651295988</v>
      </c>
      <c r="J651" s="208">
        <v>335374624</v>
      </c>
      <c r="K651" s="173">
        <f t="shared" si="3752"/>
        <v>335374624</v>
      </c>
      <c r="L651" s="724" t="e">
        <f t="shared" si="3753"/>
        <v>#DIV/0!</v>
      </c>
      <c r="M651" s="175" t="e">
        <f t="shared" si="3754"/>
        <v>#DIV/0!</v>
      </c>
      <c r="N651" s="176" t="e">
        <f t="shared" si="3755"/>
        <v>#DIV/0!</v>
      </c>
      <c r="O651" s="177" t="e">
        <f t="shared" si="3756"/>
        <v>#DIV/0!</v>
      </c>
      <c r="P651" s="178" t="str">
        <f>IF(H651&lt;&gt;"",IF(J651=K651,IF(H651="SI",IF(AND(I651&lt;=$DF$10,I651&gt;=($DF$10*0.9)),"CUMPLE","NO CUMPLE"),IF(I651=$DF$10,"CUMPLE","NO CUMPLE")),"NO CUMPLE"),"")</f>
        <v>CUMPLE</v>
      </c>
      <c r="Q651" s="725">
        <f t="shared" si="3757"/>
        <v>0</v>
      </c>
      <c r="R651" s="180">
        <f t="shared" si="3797"/>
        <v>17986670612</v>
      </c>
      <c r="S651" s="180">
        <f t="shared" si="3759"/>
        <v>17651295988</v>
      </c>
      <c r="T651" s="209"/>
      <c r="U651" s="209"/>
      <c r="V651" s="871"/>
      <c r="W651" s="874">
        <v>1437250</v>
      </c>
      <c r="X651" s="876">
        <v>1775004</v>
      </c>
      <c r="Y651" s="184">
        <f>ROUND(W651*$DP$10,0)</f>
        <v>93421250</v>
      </c>
      <c r="Z651" s="184">
        <f t="shared" si="3760"/>
        <v>1775004</v>
      </c>
      <c r="AA651" s="1044"/>
      <c r="AB651" s="185" t="str">
        <f>IF(W651&lt;&gt;"",IF((Y651/$DP$10)/$DN$10&lt;=$AA$20,"CUMPLE","RECHAZADO"),"")</f>
        <v>CUMPLE</v>
      </c>
      <c r="AC651" s="186">
        <f t="shared" si="3762"/>
        <v>95196254</v>
      </c>
      <c r="AD651" s="186">
        <f t="shared" si="3763"/>
        <v>93421250</v>
      </c>
      <c r="AE651" s="209"/>
      <c r="AF651" s="874">
        <v>148277</v>
      </c>
      <c r="AG651" s="184">
        <f>ROUND(AF651*$DQ$10,0)</f>
        <v>1927601</v>
      </c>
      <c r="AH651" s="1044"/>
      <c r="AI651" s="185" t="str">
        <f>IF(AF651&lt;&gt;"",IF(AG651/$DQ$10&lt;=$AH$20,"CUMPLE","RECHAZADO"),"")</f>
        <v>CUMPLE</v>
      </c>
      <c r="AJ651" s="209"/>
      <c r="AK651" s="874">
        <v>118347</v>
      </c>
      <c r="AL651" s="184">
        <f>ROUND(AK651*$DR$10,0)</f>
        <v>7692555</v>
      </c>
      <c r="AM651" s="1044"/>
      <c r="AN651" s="185" t="str">
        <f>IF(AK651&lt;&gt;"",IF(AL651/$DR$10&lt;=$AM$20,"CUMPLE","RECHAZADO"),"")</f>
        <v>CUMPLE</v>
      </c>
      <c r="AO651" s="209"/>
      <c r="AP651" s="874"/>
      <c r="AQ651" s="184">
        <f>ROUND(AP651*$DS$10,0)</f>
        <v>0</v>
      </c>
      <c r="AR651" s="1044"/>
      <c r="AS651" s="185" t="str">
        <f>IF(AP651&lt;&gt;"",IF(AQ651/$DR$10&lt;=$AR$20,"CUMPLE","RECHAZADO"),"")</f>
        <v/>
      </c>
      <c r="AT651" s="185"/>
      <c r="AU651" s="194">
        <f t="shared" si="3767"/>
        <v>9620156</v>
      </c>
      <c r="AV651" s="874">
        <v>1827830</v>
      </c>
      <c r="AW651" s="877">
        <f t="shared" si="3768"/>
        <v>1827830</v>
      </c>
      <c r="AX651" s="877">
        <f t="shared" si="3769"/>
        <v>11447986</v>
      </c>
      <c r="AY651" s="877" t="str">
        <f t="shared" si="3813"/>
        <v>CUMPLE</v>
      </c>
      <c r="AZ651" s="871"/>
      <c r="BA651" s="874">
        <v>11856706.560000001</v>
      </c>
      <c r="BB651" s="184">
        <f>ROUND(BA651*$DQ$10,0)</f>
        <v>154137185</v>
      </c>
      <c r="BC651" s="184">
        <f t="shared" ref="BC651" si="3818">$BC$10</f>
        <v>220195976</v>
      </c>
      <c r="BD651" s="185" t="str">
        <f t="shared" si="3610"/>
        <v>CUMPLE</v>
      </c>
      <c r="BE651" s="209"/>
      <c r="BF651" s="874">
        <v>11139860.140000001</v>
      </c>
      <c r="BG651" s="184">
        <f>ROUND(BF651*$DR$10,0)</f>
        <v>724090909</v>
      </c>
      <c r="BH651" s="184">
        <f t="shared" ref="BH651" si="3819">$BH$10</f>
        <v>1034415590</v>
      </c>
      <c r="BI651" s="185" t="str">
        <f t="shared" si="3774"/>
        <v>CUMPLE</v>
      </c>
      <c r="BJ651" s="209"/>
      <c r="BK651" s="874"/>
      <c r="BL651" s="184">
        <f>ROUND(BK651*$DS$10,0)</f>
        <v>0</v>
      </c>
      <c r="BM651" s="1044"/>
      <c r="BN651" s="185" t="str">
        <f>IF(BK651&lt;&gt;"",IF((BL651/$DR$10)/$DN$10&lt;=$BM$20,"CUMPLE","RECHAZADO"),"")</f>
        <v/>
      </c>
      <c r="BO651" s="878"/>
      <c r="BP651" s="194">
        <f t="shared" si="3776"/>
        <v>878228094</v>
      </c>
      <c r="BQ651" s="874">
        <v>166863338</v>
      </c>
      <c r="BR651" s="877">
        <f t="shared" si="3777"/>
        <v>166863338</v>
      </c>
      <c r="BS651" s="877">
        <f t="shared" si="3778"/>
        <v>1045091432</v>
      </c>
      <c r="BT651" s="877" t="str">
        <f t="shared" si="3816"/>
        <v>CUMPLE</v>
      </c>
      <c r="BU651" s="871"/>
      <c r="BV651" s="874">
        <v>155976270</v>
      </c>
      <c r="BW651" s="874">
        <v>2963549</v>
      </c>
      <c r="BX651" s="194">
        <f t="shared" si="3780"/>
        <v>2963549</v>
      </c>
      <c r="BY651" s="194" t="str">
        <f>IF(BV651&lt;&gt;"",IF(AND(BV651/$DN$10&lt;=$BY$15,BV651/$DN$10&gt;=$BY$16),"CUMPLE","RECHAZADO"),"")</f>
        <v>CUMPLE</v>
      </c>
      <c r="BZ651" s="194">
        <f t="shared" si="3781"/>
        <v>155976270</v>
      </c>
      <c r="CA651" s="194">
        <f t="shared" si="3782"/>
        <v>158939819</v>
      </c>
      <c r="CB651" s="871"/>
      <c r="CC651" s="874"/>
      <c r="CD651" s="874"/>
      <c r="CE651" s="194">
        <f t="shared" si="3783"/>
        <v>0</v>
      </c>
      <c r="CF651" s="194" t="str">
        <f>IF(CC651&lt;&gt;"",IF(AND(CC651/$DN$10&lt;=$CF$15,CC651/$DS$10&gt;=$CF$16),"CUMPLE","RECHAZADO"),"")</f>
        <v/>
      </c>
      <c r="CG651" s="194">
        <f t="shared" si="3784"/>
        <v>0</v>
      </c>
      <c r="CH651" s="194">
        <f t="shared" si="3785"/>
        <v>0</v>
      </c>
      <c r="CI651" s="194"/>
      <c r="CJ651" s="232">
        <f t="shared" si="3786"/>
        <v>17986670612</v>
      </c>
      <c r="CK651" s="197">
        <f t="shared" si="3787"/>
        <v>1310675491</v>
      </c>
      <c r="CL651" s="232">
        <f t="shared" si="3788"/>
        <v>19297346103</v>
      </c>
      <c r="CM651" s="871"/>
      <c r="CN651" s="200">
        <f t="shared" si="3789"/>
        <v>17651295988</v>
      </c>
      <c r="CO651" s="200">
        <f t="shared" si="3790"/>
        <v>1137245770</v>
      </c>
      <c r="CP651" s="200">
        <f t="shared" si="3791"/>
        <v>18788541758</v>
      </c>
      <c r="CQ651" s="871"/>
      <c r="CR651" s="194">
        <f t="shared" si="3792"/>
        <v>17986670612</v>
      </c>
      <c r="CS651" s="194">
        <f>(W651*$DP$10)+X651+(AF651*$DQ$10)+(AK651*$DR$10)+(AP651*$DS$10)+AV651+(BA651*$DQ$10)+(BF651*$DR$10)+(BK651*$DS$10)+BQ651+BV651+BW651+CC651+CD651</f>
        <v>1310675491.3800001</v>
      </c>
      <c r="CT651" s="200">
        <f t="shared" si="3793"/>
        <v>19297346103.380001</v>
      </c>
      <c r="CU651" s="874">
        <v>19297346103.380001</v>
      </c>
      <c r="CV651" s="200" t="str">
        <f t="shared" si="3794"/>
        <v>OK</v>
      </c>
      <c r="CW651" s="136"/>
      <c r="DB651" s="879" t="str">
        <f t="shared" si="3795"/>
        <v>HABILITADO</v>
      </c>
      <c r="DC651" s="888"/>
    </row>
    <row r="652" spans="1:107" hidden="1" x14ac:dyDescent="0.25">
      <c r="A652" s="1041"/>
      <c r="B652" s="167">
        <v>9</v>
      </c>
      <c r="C652" s="1043"/>
      <c r="D652" s="220"/>
      <c r="E652" s="156"/>
      <c r="F652" s="168"/>
      <c r="G652" s="169" t="str">
        <f t="shared" ref="G652" si="3820">IF(F652&lt;&gt;"",IF(F652=$DV$11,"CUMPLE","RECHAZADO"),"")</f>
        <v/>
      </c>
      <c r="H652" s="170"/>
      <c r="I652" s="221"/>
      <c r="J652" s="172"/>
      <c r="K652" s="827">
        <f t="shared" si="3752"/>
        <v>0</v>
      </c>
      <c r="L652" s="174" t="e">
        <f t="shared" si="3753"/>
        <v>#DIV/0!</v>
      </c>
      <c r="M652" s="175" t="e">
        <f t="shared" si="3754"/>
        <v>#DIV/0!</v>
      </c>
      <c r="N652" s="176" t="e">
        <f t="shared" si="3755"/>
        <v>#DIV/0!</v>
      </c>
      <c r="O652" s="177" t="e">
        <f t="shared" si="3756"/>
        <v>#DIV/0!</v>
      </c>
      <c r="P652" s="179" t="str">
        <f>IF(H652&lt;&gt;"",IF(J652=K652,IF(H652="SI",IF(AND(I652&lt;=$DF$11,I652&gt;=($DF$11*0.9)),"CUMPLE","NO CUMPLE"),IF(I652=$DF$11,"CUMPLE","NO CUMPLE")),"NO CUMPLE"),"")</f>
        <v/>
      </c>
      <c r="Q652" s="179">
        <f t="shared" si="3757"/>
        <v>0</v>
      </c>
      <c r="R652" s="828" t="str">
        <f t="shared" si="3797"/>
        <v/>
      </c>
      <c r="S652" s="828" t="str">
        <f t="shared" si="3759"/>
        <v/>
      </c>
      <c r="T652" s="181"/>
      <c r="U652" s="182"/>
      <c r="V652" s="155"/>
      <c r="W652" s="170"/>
      <c r="X652" s="183"/>
      <c r="Y652" s="829">
        <f>ROUND(W652*$DP$11,0)</f>
        <v>0</v>
      </c>
      <c r="Z652" s="829">
        <f t="shared" si="3760"/>
        <v>0</v>
      </c>
      <c r="AA652" s="1045"/>
      <c r="AB652" s="244" t="str">
        <f>IF(W652&lt;&gt;"",IF((Y652/$DP$11)/$DN$11&lt;=$AA$20,"CUMPLE","RECHAZADO"),"")</f>
        <v/>
      </c>
      <c r="AC652" s="830">
        <f t="shared" si="3762"/>
        <v>0</v>
      </c>
      <c r="AD652" s="830">
        <f t="shared" si="3763"/>
        <v>0</v>
      </c>
      <c r="AE652" s="181"/>
      <c r="AF652" s="170"/>
      <c r="AG652" s="829">
        <f>ROUND(AF652*$DQ$11,0)</f>
        <v>0</v>
      </c>
      <c r="AH652" s="1045"/>
      <c r="AI652" s="244" t="str">
        <f>IF(AF652&lt;&gt;"",IF(AG652/$DQ$11&lt;=$AH$20,"CUMPLE","RECHAZADO"),"")</f>
        <v/>
      </c>
      <c r="AJ652" s="181"/>
      <c r="AK652" s="170"/>
      <c r="AL652" s="829">
        <f>ROUND(AK652*$DR$11,0)</f>
        <v>0</v>
      </c>
      <c r="AM652" s="1045"/>
      <c r="AN652" s="244" t="str">
        <f>IF(AK652&lt;&gt;"",IF(AL652/$DR$11&lt;=$AM$20,"CUMPLE","RECHAZADO"),"")</f>
        <v/>
      </c>
      <c r="AO652" s="181"/>
      <c r="AP652" s="170"/>
      <c r="AQ652" s="829">
        <f>ROUND(AP652*$DS$11,0)</f>
        <v>0</v>
      </c>
      <c r="AR652" s="1045"/>
      <c r="AS652" s="244" t="str">
        <f>IF(AP652&lt;&gt;"",IF(AQ652/$DR$11&lt;=$AR$20,"CUMPLE","RECHAZADO"),"")</f>
        <v/>
      </c>
      <c r="AT652" s="187"/>
      <c r="AU652" s="831">
        <f t="shared" si="3767"/>
        <v>0</v>
      </c>
      <c r="AV652" s="170"/>
      <c r="AW652" s="832">
        <f t="shared" si="3768"/>
        <v>0</v>
      </c>
      <c r="AX652" s="832">
        <f t="shared" si="3769"/>
        <v>0</v>
      </c>
      <c r="AY652" s="832" t="str">
        <f t="shared" si="3813"/>
        <v xml:space="preserve"> </v>
      </c>
      <c r="AZ652" s="155"/>
      <c r="BA652" s="170"/>
      <c r="BB652" s="829">
        <f>ROUND(BA652*$DQ$11,0)</f>
        <v>0</v>
      </c>
      <c r="BC652" s="834">
        <f t="shared" ref="BC652" si="3821">$BC$11</f>
        <v>334384100</v>
      </c>
      <c r="BD652" s="729" t="str">
        <f t="shared" si="3610"/>
        <v/>
      </c>
      <c r="BE652" s="181"/>
      <c r="BF652" s="170"/>
      <c r="BG652" s="829">
        <f>ROUND(BF652*$DR$11,0)</f>
        <v>0</v>
      </c>
      <c r="BH652" s="829">
        <f t="shared" ref="BH652" si="3822">$BH$11</f>
        <v>1162419824</v>
      </c>
      <c r="BI652" s="729" t="str">
        <f t="shared" si="3774"/>
        <v/>
      </c>
      <c r="BJ652" s="181"/>
      <c r="BK652" s="170"/>
      <c r="BL652" s="829">
        <f>ROUND(BK652*$DS$11,0)</f>
        <v>0</v>
      </c>
      <c r="BM652" s="1045"/>
      <c r="BN652" s="244" t="str">
        <f>IF(BK652&lt;&gt;"",IF((BL652/$DR$11)/$DN$11&lt;=$BM$20,"CUMPLE","RECHAZADO"),"")</f>
        <v/>
      </c>
      <c r="BO652" s="193"/>
      <c r="BP652" s="831">
        <f t="shared" si="3776"/>
        <v>0</v>
      </c>
      <c r="BQ652" s="170"/>
      <c r="BR652" s="832">
        <f t="shared" si="3777"/>
        <v>0</v>
      </c>
      <c r="BS652" s="832">
        <f t="shared" si="3778"/>
        <v>0</v>
      </c>
      <c r="BT652" s="832" t="str">
        <f t="shared" si="3816"/>
        <v xml:space="preserve"> </v>
      </c>
      <c r="BU652" s="155"/>
      <c r="BV652" s="170"/>
      <c r="BW652" s="170"/>
      <c r="BX652" s="835">
        <f t="shared" si="3780"/>
        <v>0</v>
      </c>
      <c r="BY652" s="835" t="str">
        <f>IF(BV652&lt;&gt;"",IF(AND(BV652/$DN$11&lt;=$BY$15,BV652/$DN$11&gt;=$BY$16),"CUMPLE","RECHAZADO"),"")</f>
        <v/>
      </c>
      <c r="BZ652" s="835">
        <f t="shared" si="3781"/>
        <v>0</v>
      </c>
      <c r="CA652" s="835">
        <f t="shared" si="3782"/>
        <v>0</v>
      </c>
      <c r="CB652" s="155"/>
      <c r="CC652" s="170"/>
      <c r="CD652" s="170"/>
      <c r="CE652" s="835">
        <f t="shared" si="3783"/>
        <v>0</v>
      </c>
      <c r="CF652" s="835" t="str">
        <f>IF(CC652&lt;&gt;"",IF(AND(CC652/$DN$11&lt;=$CF$15,CC652/$DS$11&gt;=$CF$16),"CUMPLE","RECHAZADO"),"")</f>
        <v/>
      </c>
      <c r="CG652" s="835">
        <f t="shared" si="3784"/>
        <v>0</v>
      </c>
      <c r="CH652" s="835">
        <f t="shared" si="3785"/>
        <v>0</v>
      </c>
      <c r="CI652" s="195"/>
      <c r="CJ652" s="86" t="str">
        <f t="shared" si="3786"/>
        <v/>
      </c>
      <c r="CK652" s="836">
        <f t="shared" si="3787"/>
        <v>0</v>
      </c>
      <c r="CL652" s="837" t="str">
        <f t="shared" si="3788"/>
        <v/>
      </c>
      <c r="CM652" s="155"/>
      <c r="CN652" s="838" t="str">
        <f t="shared" si="3789"/>
        <v/>
      </c>
      <c r="CO652" s="839">
        <f t="shared" si="3790"/>
        <v>0</v>
      </c>
      <c r="CP652" s="840" t="str">
        <f t="shared" si="3791"/>
        <v/>
      </c>
      <c r="CQ652" s="156"/>
      <c r="CR652" s="841">
        <f t="shared" si="3792"/>
        <v>0</v>
      </c>
      <c r="CS652" s="835">
        <f>(W652*$DP$11)+X652+(AF652*$DQ$11)+(AK652*$DR$11)+(AP652*$DS$11)+AV652+(BA652*$DQ$11)+(BF652*$DR$11)+(BK652*$DS$11)+BQ652+BV652+BW652+CC652+CD652</f>
        <v>0</v>
      </c>
      <c r="CT652" s="840">
        <f t="shared" si="3793"/>
        <v>0</v>
      </c>
      <c r="CU652" s="842"/>
      <c r="CV652" s="840" t="str">
        <f t="shared" si="3794"/>
        <v/>
      </c>
      <c r="DB652" s="843" t="str">
        <f t="shared" si="3795"/>
        <v/>
      </c>
      <c r="DC652" s="844"/>
    </row>
    <row r="653" spans="1:107" hidden="1" x14ac:dyDescent="0.25">
      <c r="A653" s="1046"/>
      <c r="B653" s="870">
        <v>10</v>
      </c>
      <c r="C653" s="1043"/>
      <c r="D653" s="220"/>
      <c r="E653" s="156"/>
      <c r="F653" s="207"/>
      <c r="G653" s="169" t="str">
        <f t="shared" ref="G653" si="3823">IF(F653&lt;&gt;"",IF(F653=$DV$12,"CUMPLE","RECHAZADO"),"")</f>
        <v/>
      </c>
      <c r="H653" s="170"/>
      <c r="I653" s="216"/>
      <c r="J653" s="208"/>
      <c r="K653" s="173">
        <f t="shared" si="3752"/>
        <v>0</v>
      </c>
      <c r="L653" s="174" t="e">
        <f t="shared" si="3753"/>
        <v>#DIV/0!</v>
      </c>
      <c r="M653" s="175" t="e">
        <f t="shared" si="3754"/>
        <v>#DIV/0!</v>
      </c>
      <c r="N653" s="176" t="e">
        <f t="shared" si="3755"/>
        <v>#DIV/0!</v>
      </c>
      <c r="O653" s="177" t="e">
        <f t="shared" si="3756"/>
        <v>#DIV/0!</v>
      </c>
      <c r="P653" s="178" t="str">
        <f>IF(H653&lt;&gt;"",IF(J653=K653,IF(H653="SI",IF(AND(I653&lt;=$DF$12,I653&gt;=($DF$12*0.9)),"CUMPLE","NO CUMPLE"),IF(I653=$DF$12,"CUMPLE","NO CUMPLE")),"NO CUMPLE"),"")</f>
        <v/>
      </c>
      <c r="Q653" s="179">
        <f t="shared" si="3757"/>
        <v>0</v>
      </c>
      <c r="R653" s="180" t="str">
        <f t="shared" si="3797"/>
        <v/>
      </c>
      <c r="S653" s="180" t="str">
        <f t="shared" si="3759"/>
        <v/>
      </c>
      <c r="T653" s="209"/>
      <c r="U653" s="210"/>
      <c r="V653" s="155"/>
      <c r="W653" s="211"/>
      <c r="X653" s="212"/>
      <c r="Y653" s="184">
        <f>ROUND(W653*$DP$12,0)</f>
        <v>0</v>
      </c>
      <c r="Z653" s="184">
        <f t="shared" si="3760"/>
        <v>0</v>
      </c>
      <c r="AA653" s="1045"/>
      <c r="AB653" s="185" t="str">
        <f>IF(W653&lt;&gt;"",IF((Y653/$DP$12)/$DN$12&lt;=$AA$20,"CUMPLE","RECHAZADO"),"")</f>
        <v/>
      </c>
      <c r="AC653" s="186">
        <f t="shared" si="3762"/>
        <v>0</v>
      </c>
      <c r="AD653" s="186">
        <f t="shared" si="3763"/>
        <v>0</v>
      </c>
      <c r="AE653" s="209"/>
      <c r="AF653" s="211"/>
      <c r="AG653" s="184">
        <f>ROUND(AF653*$DQ$12,0)</f>
        <v>0</v>
      </c>
      <c r="AH653" s="1045"/>
      <c r="AI653" s="185" t="str">
        <f>IF(AF653&lt;&gt;"",IF(AG653/$DQ$12&lt;=$AH$20,"CUMPLE","RECHAZADO"),"")</f>
        <v/>
      </c>
      <c r="AJ653" s="209"/>
      <c r="AK653" s="211"/>
      <c r="AL653" s="184">
        <f>ROUND(AK653*$DR$12,0)</f>
        <v>0</v>
      </c>
      <c r="AM653" s="1045"/>
      <c r="AN653" s="185" t="str">
        <f>IF(AK653&lt;&gt;"",IF(AL653/$DR$12&lt;=$AM$20,"CUMPLE","RECHAZADO"),"")</f>
        <v/>
      </c>
      <c r="AO653" s="209"/>
      <c r="AP653" s="211"/>
      <c r="AQ653" s="184">
        <f>ROUND(AP653*$DS$12,0)</f>
        <v>0</v>
      </c>
      <c r="AR653" s="1045"/>
      <c r="AS653" s="185" t="str">
        <f>IF(AP653&lt;&gt;"",IF(AQ653/$DR$12&lt;=$AR$20,"CUMPLE","RECHAZADO"),"")</f>
        <v/>
      </c>
      <c r="AT653" s="213"/>
      <c r="AU653" s="188">
        <f t="shared" si="3767"/>
        <v>0</v>
      </c>
      <c r="AV653" s="170"/>
      <c r="AW653" s="189">
        <f t="shared" si="3768"/>
        <v>0</v>
      </c>
      <c r="AX653" s="189">
        <f t="shared" si="3769"/>
        <v>0</v>
      </c>
      <c r="AY653" s="189" t="str">
        <f t="shared" si="3813"/>
        <v xml:space="preserve"> </v>
      </c>
      <c r="AZ653" s="155"/>
      <c r="BA653" s="211"/>
      <c r="BB653" s="184">
        <f>ROUND(BA653*$DQ$12,0)</f>
        <v>0</v>
      </c>
      <c r="BC653" s="191">
        <f t="shared" ref="BC653" si="3824">$BC$12</f>
        <v>263816970</v>
      </c>
      <c r="BD653" s="192" t="str">
        <f t="shared" si="3610"/>
        <v/>
      </c>
      <c r="BE653" s="209"/>
      <c r="BF653" s="211"/>
      <c r="BG653" s="184">
        <f>ROUND(BF653*$DR$12,0)</f>
        <v>0</v>
      </c>
      <c r="BH653" s="184">
        <f t="shared" ref="BH653" si="3825">$BH$12</f>
        <v>1338480855</v>
      </c>
      <c r="BI653" s="192" t="str">
        <f t="shared" si="3774"/>
        <v/>
      </c>
      <c r="BJ653" s="209"/>
      <c r="BK653" s="211"/>
      <c r="BL653" s="184">
        <f>ROUND(BK653*$DS$12,0)</f>
        <v>0</v>
      </c>
      <c r="BM653" s="1045"/>
      <c r="BN653" s="185" t="str">
        <f>IF(BK653&lt;&gt;"",IF((BL653/$DR$12)/$DN$12&lt;=$BM$20,"CUMPLE","RECHAZADO"),"")</f>
        <v/>
      </c>
      <c r="BO653" s="214"/>
      <c r="BP653" s="188">
        <f t="shared" si="3776"/>
        <v>0</v>
      </c>
      <c r="BQ653" s="170"/>
      <c r="BR653" s="189">
        <f t="shared" si="3777"/>
        <v>0</v>
      </c>
      <c r="BS653" s="189">
        <f t="shared" si="3778"/>
        <v>0</v>
      </c>
      <c r="BT653" s="189" t="str">
        <f t="shared" si="3816"/>
        <v xml:space="preserve"> </v>
      </c>
      <c r="BU653" s="155"/>
      <c r="BV653" s="170"/>
      <c r="BW653" s="170"/>
      <c r="BX653" s="194">
        <f t="shared" si="3780"/>
        <v>0</v>
      </c>
      <c r="BY653" s="194" t="str">
        <f>IF(BV653&lt;&gt;"",IF(AND(BV653/$DN$12&lt;=$BY$15,BV653/$DN$12&gt;=$BY$16),"CUMPLE","RECHAZADO"),"")</f>
        <v/>
      </c>
      <c r="BZ653" s="194">
        <f t="shared" si="3781"/>
        <v>0</v>
      </c>
      <c r="CA653" s="194">
        <f t="shared" si="3782"/>
        <v>0</v>
      </c>
      <c r="CB653" s="155"/>
      <c r="CC653" s="170"/>
      <c r="CD653" s="170"/>
      <c r="CE653" s="194">
        <f t="shared" si="3783"/>
        <v>0</v>
      </c>
      <c r="CF653" s="194" t="str">
        <f>IF(CC653&lt;&gt;"",IF(AND(CC653/$DN$12&lt;=$CF$15,CC653/$DS$12&gt;=$CF$16),"CUMPLE","RECHAZADO"),"")</f>
        <v/>
      </c>
      <c r="CG653" s="194">
        <f t="shared" si="3784"/>
        <v>0</v>
      </c>
      <c r="CH653" s="194">
        <f t="shared" si="3785"/>
        <v>0</v>
      </c>
      <c r="CI653" s="215"/>
      <c r="CJ653" s="196" t="str">
        <f t="shared" si="3786"/>
        <v/>
      </c>
      <c r="CK653" s="197">
        <f t="shared" si="3787"/>
        <v>0</v>
      </c>
      <c r="CL653" s="198" t="str">
        <f t="shared" si="3788"/>
        <v/>
      </c>
      <c r="CM653" s="155"/>
      <c r="CN653" s="199" t="str">
        <f t="shared" si="3789"/>
        <v/>
      </c>
      <c r="CO653" s="200">
        <f t="shared" si="3790"/>
        <v>0</v>
      </c>
      <c r="CP653" s="201" t="str">
        <f t="shared" si="3791"/>
        <v/>
      </c>
      <c r="CQ653" s="156"/>
      <c r="CR653" s="202">
        <f t="shared" si="3792"/>
        <v>0</v>
      </c>
      <c r="CS653" s="194">
        <f>(W653*$DP$12)+X653+(AF653*$DQ$12)+(AK653*$DR$12)+(AP653*$DS$12)+AV653+(BA653*$DQ$12)+(BF653*$DR$12)+(BK653*$DS$12)+BQ653+BV653+BW653+CC653+CD653</f>
        <v>0</v>
      </c>
      <c r="CT653" s="201">
        <f t="shared" si="3793"/>
        <v>0</v>
      </c>
      <c r="CU653" s="203"/>
      <c r="CV653" s="201" t="str">
        <f t="shared" si="3794"/>
        <v/>
      </c>
      <c r="DB653" s="204" t="str">
        <f t="shared" si="3795"/>
        <v/>
      </c>
      <c r="DC653" s="38"/>
    </row>
    <row r="654" spans="1:107" hidden="1" x14ac:dyDescent="0.25">
      <c r="A654" s="1042"/>
      <c r="B654" s="750">
        <v>11</v>
      </c>
      <c r="C654" s="1043"/>
      <c r="D654" s="220"/>
      <c r="E654" s="156"/>
      <c r="F654" s="751"/>
      <c r="G654" s="752" t="str">
        <f t="shared" ref="G654" si="3826">IF(F654&lt;&gt;"",IF(F654=$DV$13,"CUMPLE","RECHAZADO"),"")</f>
        <v/>
      </c>
      <c r="H654" s="753"/>
      <c r="I654" s="754"/>
      <c r="J654" s="784"/>
      <c r="K654" s="756">
        <f t="shared" si="3752"/>
        <v>0</v>
      </c>
      <c r="L654" s="174" t="e">
        <f t="shared" si="3753"/>
        <v>#DIV/0!</v>
      </c>
      <c r="M654" s="175" t="e">
        <f t="shared" si="3754"/>
        <v>#DIV/0!</v>
      </c>
      <c r="N654" s="176" t="e">
        <f t="shared" si="3755"/>
        <v>#DIV/0!</v>
      </c>
      <c r="O654" s="177" t="e">
        <f t="shared" si="3756"/>
        <v>#DIV/0!</v>
      </c>
      <c r="P654" s="757" t="str">
        <f>IF(H654&lt;&gt;"",IF(J654=K654,IF(H654="SI",IF(AND(I654&lt;=$DF$13,I654&gt;=($DF$13*0.9)),"CUMPLE","NO CUMPLE"),IF(I654=$DF$13,"CUMPLE","NO CUMPLE")),"NO CUMPLE"),"")</f>
        <v/>
      </c>
      <c r="Q654" s="179">
        <f t="shared" si="3757"/>
        <v>0</v>
      </c>
      <c r="R654" s="758" t="str">
        <f t="shared" si="3797"/>
        <v/>
      </c>
      <c r="S654" s="758" t="str">
        <f t="shared" si="3759"/>
        <v/>
      </c>
      <c r="T654" s="759"/>
      <c r="U654" s="760"/>
      <c r="V654" s="155"/>
      <c r="W654" s="761"/>
      <c r="X654" s="762"/>
      <c r="Y654" s="763">
        <f>ROUND(W654*$DP$13,0)</f>
        <v>0</v>
      </c>
      <c r="Z654" s="763">
        <f t="shared" si="3760"/>
        <v>0</v>
      </c>
      <c r="AA654" s="1045"/>
      <c r="AB654" s="764" t="str">
        <f>IF(W654&lt;&gt;"",IF((Y654/$DP$13)/$DN$13&lt;=$AA$20,"CUMPLE","RECHAZADO"),"")</f>
        <v/>
      </c>
      <c r="AC654" s="765">
        <f t="shared" si="3762"/>
        <v>0</v>
      </c>
      <c r="AD654" s="765">
        <f t="shared" si="3763"/>
        <v>0</v>
      </c>
      <c r="AE654" s="759"/>
      <c r="AF654" s="761"/>
      <c r="AG654" s="763">
        <f>ROUND(AF654*$DQ$13,0)</f>
        <v>0</v>
      </c>
      <c r="AH654" s="1045"/>
      <c r="AI654" s="764" t="str">
        <f>IF(AF654&lt;&gt;"",IF(AG654/$DQ$13&lt;=$AH$20,"CUMPLE","RECHAZADO"),"")</f>
        <v/>
      </c>
      <c r="AJ654" s="759"/>
      <c r="AK654" s="761"/>
      <c r="AL654" s="763">
        <f>ROUND(AK654*$DR$13,0)</f>
        <v>0</v>
      </c>
      <c r="AM654" s="1045"/>
      <c r="AN654" s="764" t="str">
        <f>IF(AK654&lt;&gt;"",IF(AL654/$DR$13&lt;=$AM$20,"CUMPLE","RECHAZADO"),"")</f>
        <v/>
      </c>
      <c r="AO654" s="759"/>
      <c r="AP654" s="761"/>
      <c r="AQ654" s="763">
        <f>ROUND(AP654*$DS$13,0)</f>
        <v>0</v>
      </c>
      <c r="AR654" s="1045"/>
      <c r="AS654" s="764" t="str">
        <f>IF(AP654&lt;&gt;"",IF(AQ654/$DR$13&lt;=$AR$20,"CUMPLE","RECHAZADO"),"")</f>
        <v/>
      </c>
      <c r="AT654" s="766"/>
      <c r="AU654" s="767">
        <f t="shared" si="3767"/>
        <v>0</v>
      </c>
      <c r="AV654" s="753"/>
      <c r="AW654" s="768">
        <f t="shared" si="3768"/>
        <v>0</v>
      </c>
      <c r="AX654" s="768">
        <f t="shared" si="3769"/>
        <v>0</v>
      </c>
      <c r="AY654" s="768" t="str">
        <f t="shared" si="3813"/>
        <v xml:space="preserve"> </v>
      </c>
      <c r="AZ654" s="155"/>
      <c r="BA654" s="761"/>
      <c r="BB654" s="763">
        <f>ROUND(BA654*$DQ$13,0)</f>
        <v>0</v>
      </c>
      <c r="BC654" s="770">
        <f t="shared" ref="BC654" si="3827">$BC$13</f>
        <v>385647118</v>
      </c>
      <c r="BD654" s="164" t="str">
        <f t="shared" si="3610"/>
        <v/>
      </c>
      <c r="BE654" s="759"/>
      <c r="BF654" s="761"/>
      <c r="BG654" s="763">
        <f>ROUND(BF654*$DR$13,0)</f>
        <v>0</v>
      </c>
      <c r="BH654" s="763">
        <f t="shared" ref="BH654" si="3828">$BH$13</f>
        <v>1512338976</v>
      </c>
      <c r="BI654" s="164" t="str">
        <f t="shared" si="3774"/>
        <v/>
      </c>
      <c r="BJ654" s="759"/>
      <c r="BK654" s="761"/>
      <c r="BL654" s="763">
        <f>ROUND(BK654*$DS$13,0)</f>
        <v>0</v>
      </c>
      <c r="BM654" s="1045"/>
      <c r="BN654" s="764" t="str">
        <f>IF(BK654&lt;&gt;"",IF((BL654/$DR$13)/$DN$13&lt;=$BM$20,"CUMPLE","RECHAZADO"),"")</f>
        <v/>
      </c>
      <c r="BO654" s="771"/>
      <c r="BP654" s="767">
        <f t="shared" si="3776"/>
        <v>0</v>
      </c>
      <c r="BQ654" s="753"/>
      <c r="BR654" s="768">
        <f t="shared" si="3777"/>
        <v>0</v>
      </c>
      <c r="BS654" s="768">
        <f t="shared" si="3778"/>
        <v>0</v>
      </c>
      <c r="BT654" s="768" t="str">
        <f t="shared" si="3816"/>
        <v xml:space="preserve"> </v>
      </c>
      <c r="BU654" s="155"/>
      <c r="BV654" s="753"/>
      <c r="BW654" s="753"/>
      <c r="BX654" s="772">
        <f t="shared" si="3780"/>
        <v>0</v>
      </c>
      <c r="BY654" s="772" t="str">
        <f>IF(BV654&lt;&gt;"",IF(AND(BV654/$DN$13&lt;=$BY$15,BV654/$DN$13&gt;=$BY$16),"CUMPLE","RECHAZADO"),"")</f>
        <v/>
      </c>
      <c r="BZ654" s="772">
        <f t="shared" si="3781"/>
        <v>0</v>
      </c>
      <c r="CA654" s="772">
        <f t="shared" si="3782"/>
        <v>0</v>
      </c>
      <c r="CB654" s="155"/>
      <c r="CC654" s="753"/>
      <c r="CD654" s="753"/>
      <c r="CE654" s="772">
        <f t="shared" si="3783"/>
        <v>0</v>
      </c>
      <c r="CF654" s="772" t="str">
        <f>IF(CC654&lt;&gt;"",IF(AND(CC654/$DN$13&lt;=$CF$15,CC654/$DS$13&gt;=$CF$16),"CUMPLE","RECHAZADO"),"")</f>
        <v/>
      </c>
      <c r="CG654" s="772">
        <f t="shared" si="3784"/>
        <v>0</v>
      </c>
      <c r="CH654" s="772">
        <f t="shared" si="3785"/>
        <v>0</v>
      </c>
      <c r="CI654" s="773"/>
      <c r="CJ654" s="774" t="str">
        <f t="shared" si="3786"/>
        <v/>
      </c>
      <c r="CK654" s="775">
        <f t="shared" si="3787"/>
        <v>0</v>
      </c>
      <c r="CL654" s="776" t="str">
        <f t="shared" si="3788"/>
        <v/>
      </c>
      <c r="CM654" s="155"/>
      <c r="CN654" s="777" t="str">
        <f t="shared" si="3789"/>
        <v/>
      </c>
      <c r="CO654" s="778">
        <f t="shared" si="3790"/>
        <v>0</v>
      </c>
      <c r="CP654" s="779" t="str">
        <f t="shared" si="3791"/>
        <v/>
      </c>
      <c r="CQ654" s="156"/>
      <c r="CR654" s="780">
        <f t="shared" si="3792"/>
        <v>0</v>
      </c>
      <c r="CS654" s="772">
        <f>(W654*$DP$13)+X654+(AF654*$DQ$13)+(AK654*$DR$13)+(AP654*$DS$13)+AV654+(BA654*$DQ$13)+(BF654*$DR$13)+(BK654*$DS$13)+BQ654+BV654+BW654+CC654+CD654</f>
        <v>0</v>
      </c>
      <c r="CT654" s="779">
        <f t="shared" si="3793"/>
        <v>0</v>
      </c>
      <c r="CU654" s="781"/>
      <c r="CV654" s="779" t="str">
        <f t="shared" si="3794"/>
        <v/>
      </c>
      <c r="DB654" s="782" t="str">
        <f t="shared" si="3795"/>
        <v/>
      </c>
      <c r="DC654" s="783"/>
    </row>
    <row r="655" spans="1:107" ht="13.5" customHeight="1" thickBot="1" x14ac:dyDescent="0.3">
      <c r="A655" s="1039"/>
      <c r="B655" s="870">
        <v>12</v>
      </c>
      <c r="C655" s="1039"/>
      <c r="D655" s="726"/>
      <c r="E655" s="871"/>
      <c r="F655" s="872">
        <v>8654253262</v>
      </c>
      <c r="G655" s="873" t="str">
        <f>IF(F655&lt;&gt;"",IF(F655=$DV$14,"CUMPLE","AJUSTE DE PRESUPUESTO"),"")</f>
        <v>CUMPLE</v>
      </c>
      <c r="H655" s="874" t="s">
        <v>1538</v>
      </c>
      <c r="I655" s="880">
        <v>6682732205</v>
      </c>
      <c r="J655" s="208">
        <v>126971912</v>
      </c>
      <c r="K655" s="173">
        <f t="shared" si="3752"/>
        <v>126971912</v>
      </c>
      <c r="L655" s="724" t="e">
        <f t="shared" si="3753"/>
        <v>#DIV/0!</v>
      </c>
      <c r="M655" s="175" t="e">
        <f t="shared" si="3754"/>
        <v>#DIV/0!</v>
      </c>
      <c r="N655" s="176" t="e">
        <f t="shared" si="3755"/>
        <v>#DIV/0!</v>
      </c>
      <c r="O655" s="177" t="e">
        <f t="shared" si="3756"/>
        <v>#DIV/0!</v>
      </c>
      <c r="P655" s="178" t="str">
        <f>IF(H655&lt;&gt;"",IF(J655=K655,IF(H655="SI",IF(AND(I655&lt;=$DF$14,I655&gt;=($DF$14*0.9)),"CUMPLE","NO CUMPLE"),IF(I655=$DF$14,"CUMPLE","NO CUMPLE")),"NO CUMPLE"),"")</f>
        <v>CUMPLE</v>
      </c>
      <c r="Q655" s="725">
        <f t="shared" si="3757"/>
        <v>0</v>
      </c>
      <c r="R655" s="180">
        <f t="shared" si="3797"/>
        <v>6809704117</v>
      </c>
      <c r="S655" s="180">
        <f t="shared" si="3759"/>
        <v>6682732205</v>
      </c>
      <c r="T655" s="209"/>
      <c r="U655" s="209"/>
      <c r="V655" s="871"/>
      <c r="W655" s="874">
        <v>1711670</v>
      </c>
      <c r="X655" s="876">
        <v>715478</v>
      </c>
      <c r="Y655" s="184">
        <f>ROUND(W655*$DP$14,0)</f>
        <v>37656740</v>
      </c>
      <c r="Z655" s="184">
        <f t="shared" si="3760"/>
        <v>715478</v>
      </c>
      <c r="AA655" s="1044"/>
      <c r="AB655" s="185" t="str">
        <f>IF(W655&lt;&gt;"",IF((Y655/$DP$14)/$DN$14&lt;=$AA$20,"CUMPLE","RECHAZADO"),"")</f>
        <v>CUMPLE</v>
      </c>
      <c r="AC655" s="186">
        <f t="shared" si="3762"/>
        <v>38372218</v>
      </c>
      <c r="AD655" s="186">
        <f t="shared" si="3763"/>
        <v>37656740</v>
      </c>
      <c r="AE655" s="209"/>
      <c r="AF655" s="874">
        <v>149353</v>
      </c>
      <c r="AG655" s="184">
        <f>ROUND(AF655*$DQ$14,0)</f>
        <v>597412</v>
      </c>
      <c r="AH655" s="1044"/>
      <c r="AI655" s="185" t="str">
        <f>IF(AF655&lt;&gt;"",IF(AG655/$DQ$14&lt;=$AH$20,"CUMPLE","RECHAZADO"),"")</f>
        <v>CUMPLE</v>
      </c>
      <c r="AJ655" s="209"/>
      <c r="AK655" s="874">
        <v>119205</v>
      </c>
      <c r="AL655" s="184">
        <f>ROUND(AK655*$DR$14,0)</f>
        <v>2622510</v>
      </c>
      <c r="AM655" s="1044"/>
      <c r="AN655" s="185" t="str">
        <f>IF(AK655&lt;&gt;"",IF(AL655/$DR$14&lt;=$AM$20,"CUMPLE","RECHAZADO"),"")</f>
        <v>CUMPLE</v>
      </c>
      <c r="AO655" s="209"/>
      <c r="AP655" s="874">
        <v>156381</v>
      </c>
      <c r="AQ655" s="184">
        <f>ROUND(AP655*$DS$14,0)</f>
        <v>312762</v>
      </c>
      <c r="AR655" s="1044"/>
      <c r="AS655" s="185" t="str">
        <f>IF(AP655&lt;&gt;"",IF(AQ655/$DR$14&lt;=$AR$20,"CUMPLE","RECHAZADO"),"")</f>
        <v>CUMPLE</v>
      </c>
      <c r="AT655" s="185"/>
      <c r="AU655" s="194">
        <f t="shared" si="3767"/>
        <v>3532684</v>
      </c>
      <c r="AV655" s="874">
        <v>671212</v>
      </c>
      <c r="AW655" s="877">
        <f t="shared" si="3768"/>
        <v>671210</v>
      </c>
      <c r="AX655" s="877">
        <f t="shared" si="3769"/>
        <v>4203894</v>
      </c>
      <c r="AY655" s="877" t="str">
        <f>IF(AV655&lt;&gt;"",IF(AI655="CUMPLE",IF(AN655="CUMPLE",IF(AS655="CUMPLE","CUMPLE","NO CUMPLE"),"NO CUMPLE"),"NO CUMPLE"),"")</f>
        <v>CUMPLE</v>
      </c>
      <c r="AZ655" s="871"/>
      <c r="BA655" s="874">
        <v>35787848.600000001</v>
      </c>
      <c r="BB655" s="184">
        <f>ROUND(BA655*$DQ$14,0)</f>
        <v>143151394</v>
      </c>
      <c r="BC655" s="184">
        <f t="shared" ref="BC655" si="3829">$BC$14</f>
        <v>171994948</v>
      </c>
      <c r="BD655" s="185" t="str">
        <f t="shared" si="3610"/>
        <v>CUMPLE</v>
      </c>
      <c r="BE655" s="209"/>
      <c r="BF655" s="874">
        <v>33624145.740000002</v>
      </c>
      <c r="BG655" s="184">
        <f>ROUND(BF655*$DR$14,0)</f>
        <v>739731206</v>
      </c>
      <c r="BH655" s="184">
        <f t="shared" ref="BH655" si="3830">$BH$14</f>
        <v>888779540</v>
      </c>
      <c r="BI655" s="185" t="str">
        <f t="shared" si="3774"/>
        <v>CUMPLE</v>
      </c>
      <c r="BJ655" s="209"/>
      <c r="BK655" s="874">
        <v>62039049.82</v>
      </c>
      <c r="BL655" s="184">
        <f>ROUND(BK655*$DS$14,0)</f>
        <v>124078100</v>
      </c>
      <c r="BM655" s="1044"/>
      <c r="BN655" s="185" t="str">
        <f>IF(BK655&lt;&gt;"",IF((BL655/$DR$14)/$DN$14&lt;=$BM$20,"CUMPLE","RECHAZADO"),"")</f>
        <v>CUMPLE</v>
      </c>
      <c r="BO655" s="878"/>
      <c r="BP655" s="194">
        <f t="shared" si="3776"/>
        <v>1006960700</v>
      </c>
      <c r="BQ655" s="874">
        <v>191322533</v>
      </c>
      <c r="BR655" s="877">
        <f t="shared" si="3777"/>
        <v>191322533</v>
      </c>
      <c r="BS655" s="877">
        <f t="shared" si="3778"/>
        <v>1198283233</v>
      </c>
      <c r="BT655" s="877" t="str">
        <f>IF(BQ655&lt;&gt;"",IF(BD655="CUMPLE",IF(BI655="CUMPLE",IF(BN655="CUMPLE","CUMPLE","NO CUMPLE"),"NO CUMPLE"),"NO CUMPLE"),"")</f>
        <v>CUMPLE</v>
      </c>
      <c r="BU655" s="871"/>
      <c r="BV655" s="874">
        <v>155981280</v>
      </c>
      <c r="BW655" s="874">
        <v>2963644</v>
      </c>
      <c r="BX655" s="194">
        <f t="shared" si="3780"/>
        <v>2963644</v>
      </c>
      <c r="BY655" s="194" t="str">
        <f>IF(BV655&lt;&gt;"",IF(AND(BV655/$DN$14&lt;=$BY$15,BV655/$DN$14&gt;=$BY$16),"CUMPLE","RECHAZADO"),"")</f>
        <v>CUMPLE</v>
      </c>
      <c r="BZ655" s="194">
        <f t="shared" si="3781"/>
        <v>155981280</v>
      </c>
      <c r="CA655" s="194">
        <f t="shared" si="3782"/>
        <v>158944924</v>
      </c>
      <c r="CB655" s="871"/>
      <c r="CC655" s="874">
        <v>176463030</v>
      </c>
      <c r="CD655" s="874">
        <v>3352798</v>
      </c>
      <c r="CE655" s="194">
        <f t="shared" si="3783"/>
        <v>3352798</v>
      </c>
      <c r="CF655" s="194" t="str">
        <f>IF(CC655&lt;&gt;"",IF(AND(CC655/$DN$14&lt;=$CF$15,CC655/$DN$14&gt;=$CF$16),"CUMPLE","RECHAZADO"),"")</f>
        <v>CUMPLE</v>
      </c>
      <c r="CG655" s="194">
        <f t="shared" si="3784"/>
        <v>176463030</v>
      </c>
      <c r="CH655" s="194">
        <f t="shared" si="3785"/>
        <v>179815828</v>
      </c>
      <c r="CI655" s="194"/>
      <c r="CJ655" s="232">
        <f t="shared" si="3786"/>
        <v>6809704117</v>
      </c>
      <c r="CK655" s="197">
        <f t="shared" si="3787"/>
        <v>1579620097</v>
      </c>
      <c r="CL655" s="232">
        <f t="shared" si="3788"/>
        <v>8389324214</v>
      </c>
      <c r="CM655" s="871"/>
      <c r="CN655" s="200">
        <f t="shared" si="3789"/>
        <v>6682732205</v>
      </c>
      <c r="CO655" s="200">
        <f t="shared" si="3790"/>
        <v>1380594434</v>
      </c>
      <c r="CP655" s="200">
        <f t="shared" si="3791"/>
        <v>8063326639</v>
      </c>
      <c r="CQ655" s="871"/>
      <c r="CR655" s="194">
        <f t="shared" si="3792"/>
        <v>6809704117</v>
      </c>
      <c r="CS655" s="194">
        <f>(W655*$DP$14)+X655+(AF655*$DQ$14)+(AK655*$DR$14)+(AP655*$DS$14)+AV655+(BA655*$DQ$14)+(BF655*$DR$14)+(BK655*$DS$14)+BQ655+BV655+BW655+CC655+CD655</f>
        <v>1579620099.3200002</v>
      </c>
      <c r="CT655" s="200">
        <f t="shared" si="3793"/>
        <v>8389324216.3199997</v>
      </c>
      <c r="CU655" s="874">
        <v>8389324216.3199997</v>
      </c>
      <c r="CV655" s="200" t="str">
        <f t="shared" si="3794"/>
        <v>OK</v>
      </c>
      <c r="CW655" s="136"/>
      <c r="DB655" s="879" t="str">
        <f>IF(F655&lt;&gt;"",IF(G655="CUMPLE",IF(P655="CUMPLE",IF(AB655="CUMPLE",IF(AY655="CUMPLE",IF(BT655="CUMPLE",IF(BY655="CUMPLE",IF(CF655="CUMPLE","HABILITADO","RECHAZADO"),"RECHAZADO"),"RECHAZADO"),"RECHAZADO"),"RECHAZADO"),"RECHAZADO"),"RECHAZADO"),"")</f>
        <v>HABILITADO</v>
      </c>
      <c r="DC655" s="487"/>
    </row>
    <row r="656" spans="1:107" ht="14.25" customHeight="1" thickTop="1" thickBot="1" x14ac:dyDescent="0.3">
      <c r="A656" s="105">
        <v>49</v>
      </c>
      <c r="B656" s="881"/>
      <c r="C656" s="881"/>
      <c r="D656" s="222"/>
      <c r="E656" s="881"/>
      <c r="F656" s="882"/>
      <c r="G656" s="881"/>
      <c r="H656" s="881"/>
      <c r="I656" s="881"/>
      <c r="J656" s="883"/>
      <c r="K656" s="881"/>
      <c r="L656" s="219"/>
      <c r="M656" s="218"/>
      <c r="N656" s="218"/>
      <c r="O656" s="218"/>
      <c r="P656" s="881"/>
      <c r="Q656" s="218"/>
      <c r="R656" s="881"/>
      <c r="S656" s="881"/>
      <c r="T656" s="881"/>
      <c r="U656" s="881"/>
      <c r="V656" s="881"/>
      <c r="W656" s="881"/>
      <c r="X656" s="881"/>
      <c r="Y656" s="881"/>
      <c r="Z656" s="881"/>
      <c r="AA656" s="881"/>
      <c r="AB656" s="881"/>
      <c r="AC656" s="881"/>
      <c r="AD656" s="881"/>
      <c r="AE656" s="881"/>
      <c r="AF656" s="881"/>
      <c r="AG656" s="881"/>
      <c r="AH656" s="881"/>
      <c r="AI656" s="881"/>
      <c r="AJ656" s="881"/>
      <c r="AK656" s="881"/>
      <c r="AL656" s="881"/>
      <c r="AM656" s="881"/>
      <c r="AN656" s="881"/>
      <c r="AO656" s="881"/>
      <c r="AP656" s="881"/>
      <c r="AQ656" s="881"/>
      <c r="AR656" s="881"/>
      <c r="AS656" s="881"/>
      <c r="AT656" s="881"/>
      <c r="AU656" s="881"/>
      <c r="AV656" s="881"/>
      <c r="AW656" s="881"/>
      <c r="AX656" s="881"/>
      <c r="AY656" s="881"/>
      <c r="AZ656" s="881"/>
      <c r="BA656" s="881"/>
      <c r="BB656" s="881"/>
      <c r="BC656" s="881"/>
      <c r="BD656" s="881"/>
      <c r="BE656" s="881"/>
      <c r="BF656" s="881"/>
      <c r="BG656" s="881"/>
      <c r="BH656" s="881"/>
      <c r="BI656" s="881"/>
      <c r="BJ656" s="881"/>
      <c r="BK656" s="881"/>
      <c r="BL656" s="881"/>
      <c r="BM656" s="881"/>
      <c r="BN656" s="881"/>
      <c r="BO656" s="881"/>
      <c r="BP656" s="881"/>
      <c r="BQ656" s="881"/>
      <c r="BR656" s="881"/>
      <c r="BS656" s="881"/>
      <c r="BT656" s="881"/>
      <c r="BU656" s="881"/>
      <c r="BV656" s="881"/>
      <c r="BW656" s="881"/>
      <c r="BX656" s="881"/>
      <c r="BY656" s="881"/>
      <c r="BZ656" s="881"/>
      <c r="CA656" s="881"/>
      <c r="CB656" s="881"/>
      <c r="CC656" s="881"/>
      <c r="CD656" s="881"/>
      <c r="CE656" s="881"/>
      <c r="CF656" s="881"/>
      <c r="CG656" s="881"/>
      <c r="CH656" s="881"/>
      <c r="CI656" s="881"/>
      <c r="CJ656" s="881"/>
      <c r="CK656" s="881"/>
      <c r="CL656" s="881"/>
      <c r="CM656" s="881"/>
      <c r="CN656" s="881"/>
      <c r="CO656" s="881"/>
      <c r="CP656" s="884" t="s">
        <v>2063</v>
      </c>
      <c r="CQ656" s="881"/>
      <c r="CR656" s="881"/>
      <c r="CS656" s="881"/>
      <c r="CT656" s="881"/>
      <c r="CU656" s="885"/>
      <c r="CV656" s="881"/>
      <c r="CW656" s="136"/>
      <c r="DB656" s="886"/>
      <c r="DC656" s="887"/>
    </row>
    <row r="657" spans="1:107" ht="15.75" hidden="1" customHeight="1" x14ac:dyDescent="0.25">
      <c r="A657" s="1041">
        <f t="shared" ref="A657" si="3831">A669</f>
        <v>50</v>
      </c>
      <c r="B657" s="167">
        <v>1</v>
      </c>
      <c r="C657" s="1043" t="str">
        <f>Proponentes!B639</f>
        <v>UNION TEMPORAL INTERDINATEC  2021</v>
      </c>
      <c r="D657" s="220"/>
      <c r="E657" s="156"/>
      <c r="F657" s="168"/>
      <c r="G657" s="169" t="str">
        <f t="shared" ref="G657" si="3832">IF(F657&lt;&gt;"",IF(F657=$DV$3,"CUMPLE","RECHAZADO"),"")</f>
        <v/>
      </c>
      <c r="H657" s="170"/>
      <c r="I657" s="221"/>
      <c r="J657" s="172"/>
      <c r="K657" s="827">
        <f t="shared" ref="K657:K668" si="3833">ROUND((I657*0.019),0)</f>
        <v>0</v>
      </c>
      <c r="L657" s="174" t="e">
        <f t="shared" ref="L657:L668" si="3834">1-I657/DF640</f>
        <v>#DIV/0!</v>
      </c>
      <c r="M657" s="175" t="e">
        <f t="shared" ref="M657:M668" si="3835">DF640/DN640</f>
        <v>#DIV/0!</v>
      </c>
      <c r="N657" s="176" t="e">
        <f t="shared" ref="N657:N668" si="3836">M657*0.019</f>
        <v>#DIV/0!</v>
      </c>
      <c r="O657" s="177" t="e">
        <f t="shared" ref="O657:O668" si="3837">(M657+N657)</f>
        <v>#DIV/0!</v>
      </c>
      <c r="P657" s="179" t="str">
        <f>IF(H657&lt;&gt;"",IF(J657=K657,IF(H657="SI",IF(AND(I657&lt;=$DF$3,I657&gt;=($DF$3*0.9)),"CUMPLE","NO CUMPLE"),IF(I657=$DF$3,"CUMPLE","NO CUMPLE")),"NO CUMPLE"),"")</f>
        <v/>
      </c>
      <c r="Q657" s="179">
        <f t="shared" ref="Q657:Q668" si="3838">DN640</f>
        <v>0</v>
      </c>
      <c r="R657" s="828" t="str">
        <f t="shared" ref="R657" si="3839">IF(F657&lt;&gt;"",IF(G657="CUMPLE",IF(P657="CUMPLE",(I657+J657),""),"RECHAZADO"),"")</f>
        <v/>
      </c>
      <c r="S657" s="828" t="str">
        <f t="shared" ref="S657:S668" si="3840">IF(F657&lt;&gt;"",IF(G657="CUMPLE",IF(P657="CUMPLE",I657,""),"RECHAZADO"),"")</f>
        <v/>
      </c>
      <c r="T657" s="181"/>
      <c r="U657" s="182"/>
      <c r="V657" s="155"/>
      <c r="W657" s="170"/>
      <c r="X657" s="183"/>
      <c r="Y657" s="829">
        <f>ROUND(W657*$DP$3,0)</f>
        <v>0</v>
      </c>
      <c r="Z657" s="829">
        <f t="shared" ref="Z657:Z668" si="3841">ROUND(Y657*10%*19%,0)</f>
        <v>0</v>
      </c>
      <c r="AA657" s="1045">
        <f t="shared" ref="AA657" si="3842">$AA$16</f>
        <v>100189.4</v>
      </c>
      <c r="AB657" s="244" t="str">
        <f>IF(W657&lt;&gt;"",IF((Y657/$DP$3)/$DN$3&lt;=$AA$20,"CUMPLE","RECHAZADO"),"")</f>
        <v/>
      </c>
      <c r="AC657" s="830">
        <f t="shared" ref="AC657:AC668" si="3843">Y657+Z657</f>
        <v>0</v>
      </c>
      <c r="AD657" s="830">
        <f t="shared" ref="AD657:AD668" si="3844">Y657</f>
        <v>0</v>
      </c>
      <c r="AE657" s="181"/>
      <c r="AF657" s="170"/>
      <c r="AG657" s="829">
        <f>ROUND(AF657*$DQ$3,0)</f>
        <v>0</v>
      </c>
      <c r="AH657" s="1045">
        <f t="shared" ref="AH657" si="3845">$AH$16</f>
        <v>301987.21999999997</v>
      </c>
      <c r="AI657" s="244" t="str">
        <f>IF(AF657&lt;&gt;"",IF(AG657/$DQ$3&lt;=$AH$20,"CUMPLE","RECHAZADO"),"")</f>
        <v/>
      </c>
      <c r="AJ657" s="181"/>
      <c r="AK657" s="170"/>
      <c r="AL657" s="829">
        <f>ROUND(AK657*$DR$3,0)</f>
        <v>0</v>
      </c>
      <c r="AM657" s="1045">
        <f t="shared" ref="AM657" si="3846">$AM$16</f>
        <v>240934</v>
      </c>
      <c r="AN657" s="244" t="str">
        <f>IF(AK657&lt;&gt;"",IF(AL657/$DR$3&lt;=$AM$20,"CUMPLE","RECHAZADO"),"")</f>
        <v/>
      </c>
      <c r="AO657" s="181"/>
      <c r="AP657" s="170"/>
      <c r="AQ657" s="829">
        <f>ROUND(AP657*$DS$3,0)</f>
        <v>0</v>
      </c>
      <c r="AR657" s="1045">
        <f t="shared" ref="AR657" si="3847">$AR$16</f>
        <v>316072.26</v>
      </c>
      <c r="AS657" s="244" t="str">
        <f>IF(AP657&lt;&gt;"",IF(AQ657/$DR$3&lt;=$AR$20,"CUMPLE","RECHAZADO"),"")</f>
        <v/>
      </c>
      <c r="AT657" s="187"/>
      <c r="AU657" s="831">
        <f t="shared" ref="AU657:AU668" si="3848">AG657+AL657+AQ657</f>
        <v>0</v>
      </c>
      <c r="AV657" s="170"/>
      <c r="AW657" s="832">
        <f t="shared" ref="AW657:AW668" si="3849">ROUND((AG657+AL657+AQ657)*19%,0)</f>
        <v>0</v>
      </c>
      <c r="AX657" s="832">
        <f t="shared" ref="AX657:AX668" si="3850">ROUND((AG657+AL657+AQ657)*$AV$16,0)</f>
        <v>0</v>
      </c>
      <c r="AY657" s="832" t="str">
        <f t="shared" ref="AY657:AY659" si="3851">IF(AV657&lt;&gt;"",IF(AI657="CUMPLE",IF(AN657="CUMPLE","CUMPLE","NO CUMPLE"),"NO CUMPLE")," ")</f>
        <v xml:space="preserve"> </v>
      </c>
      <c r="AZ657" s="155"/>
      <c r="BA657" s="170"/>
      <c r="BB657" s="829">
        <f>ROUND(BA657*$DQ$3,0)</f>
        <v>0</v>
      </c>
      <c r="BC657" s="834">
        <f t="shared" ref="BC657" si="3852">$BC$3</f>
        <v>339892784</v>
      </c>
      <c r="BD657" s="729" t="str">
        <f t="shared" ref="BD657" si="3853">IF(BA657&lt;&gt;"",IF(BB657&lt;=BC657,"CUMPLE","RECHAZADO"),"")</f>
        <v/>
      </c>
      <c r="BE657" s="181"/>
      <c r="BF657" s="170"/>
      <c r="BG657" s="829">
        <f>ROUND(BF657*$DR$3,0)</f>
        <v>0</v>
      </c>
      <c r="BH657" s="829">
        <f t="shared" ref="BH657" si="3854">$BH$3</f>
        <v>1059638654</v>
      </c>
      <c r="BI657" s="729" t="str">
        <f t="shared" ref="BI657:BI668" si="3855">IF(BF657&lt;&gt;"",IF(BG657&lt;=BH657,"CUMPLE","RECHAZADO"),"")</f>
        <v/>
      </c>
      <c r="BJ657" s="181"/>
      <c r="BK657" s="170"/>
      <c r="BL657" s="829">
        <f>ROUND(BK657*$DS$3,0)</f>
        <v>0</v>
      </c>
      <c r="BM657" s="1045">
        <f t="shared" ref="BM657" si="3856">$BM$16</f>
        <v>74539289</v>
      </c>
      <c r="BN657" s="244" t="str">
        <f>IF(BK657&lt;&gt;"",IF((BL657/$DR$3)/$DN$3&lt;=$BM$20,"CUMPLE","RECHAZADO"),"")</f>
        <v/>
      </c>
      <c r="BO657" s="193"/>
      <c r="BP657" s="831">
        <f t="shared" ref="BP657:BP668" si="3857">BB657+BG657+BL657</f>
        <v>0</v>
      </c>
      <c r="BQ657" s="170"/>
      <c r="BR657" s="832">
        <f t="shared" ref="BR657:BR668" si="3858">ROUND((BB657+BG657+BL657)*19%,0)</f>
        <v>0</v>
      </c>
      <c r="BS657" s="832">
        <f t="shared" ref="BS657:BS668" si="3859">ROUND((BB657+BG657+BL657)*$AV$16,0)</f>
        <v>0</v>
      </c>
      <c r="BT657" s="832" t="str">
        <f t="shared" ref="BT657:BT659" si="3860">IF(BQ657&lt;&gt;"",IF(BD657="CUMPLE",IF(BI657="CUMPLE","CUMPLE","NO CUMPLE"),"NO CUMPLE")," ")</f>
        <v xml:space="preserve"> </v>
      </c>
      <c r="BU657" s="155"/>
      <c r="BV657" s="170"/>
      <c r="BW657" s="170"/>
      <c r="BX657" s="835">
        <f t="shared" ref="BX657:BX668" si="3861">ROUND((BV657*10%)*19%,0)</f>
        <v>0</v>
      </c>
      <c r="BY657" s="835" t="str">
        <f>IF(BV657&lt;&gt;"",IF(AND(BV657/$DN$3&lt;=$BY$15,BV657/$DN$3&gt;=$BY$16),"CUMPLE","RECHAZADO"),"")</f>
        <v/>
      </c>
      <c r="BZ657" s="835">
        <f t="shared" ref="BZ657:BZ668" si="3862">BV657</f>
        <v>0</v>
      </c>
      <c r="CA657" s="835">
        <f t="shared" ref="CA657:CA668" si="3863">BZ657+BX657</f>
        <v>0</v>
      </c>
      <c r="CB657" s="155"/>
      <c r="CC657" s="170"/>
      <c r="CD657" s="170"/>
      <c r="CE657" s="835">
        <f t="shared" ref="CE657:CE668" si="3864">ROUND((CC657*10%)*19%,0)</f>
        <v>0</v>
      </c>
      <c r="CF657" s="835" t="str">
        <f>IF(CC657&lt;&gt;"",IF(AND(CC657/$DN$3&lt;=$CF$15,CC657/$DS$3&gt;=$CF$16),"CUMPLE","RECHAZADO"),"")</f>
        <v/>
      </c>
      <c r="CG657" s="835">
        <f t="shared" ref="CG657:CG668" si="3865">CC657</f>
        <v>0</v>
      </c>
      <c r="CH657" s="835">
        <f t="shared" ref="CH657:CH668" si="3866">CG657+CE657</f>
        <v>0</v>
      </c>
      <c r="CI657" s="195"/>
      <c r="CJ657" s="86" t="str">
        <f t="shared" ref="CJ657:CJ668" si="3867">R657</f>
        <v/>
      </c>
      <c r="CK657" s="836">
        <f t="shared" ref="CK657:CK668" si="3868">AC657+AX657+BS657+CA657+CH657</f>
        <v>0</v>
      </c>
      <c r="CL657" s="837" t="str">
        <f t="shared" ref="CL657:CL668" si="3869">IF(CJ657="RECHAZADO","RECHAZADO",IF(CJ657&lt;&gt;"",CJ657+CK657,""))</f>
        <v/>
      </c>
      <c r="CM657" s="155"/>
      <c r="CN657" s="838" t="str">
        <f t="shared" ref="CN657:CN668" si="3870">S657</f>
        <v/>
      </c>
      <c r="CO657" s="839">
        <f t="shared" ref="CO657:CO668" si="3871">AD657+AU657+BP657+BZ657+CG657</f>
        <v>0</v>
      </c>
      <c r="CP657" s="840" t="str">
        <f t="shared" ref="CP657:CP668" si="3872">IF(CN657="RECHAZADO","RECHAZADO",IF(CN657&lt;&gt;"",CN657+CO657,""))</f>
        <v/>
      </c>
      <c r="CQ657" s="156"/>
      <c r="CR657" s="841">
        <f t="shared" ref="CR657:CR668" si="3873">I657+J657</f>
        <v>0</v>
      </c>
      <c r="CS657" s="835">
        <f>(W657*$DP$3)+X657+(AF657*$DQ$3)+(AK657*$DR$3)+(AP657*$DS$3)+AV657+(BA657*$DQ$3)+(BF657*$DR$3)+(BK657*$DS$3)+BQ657+BV657+BW657+CC657+CD657</f>
        <v>0</v>
      </c>
      <c r="CT657" s="840">
        <f t="shared" ref="CT657:CT668" si="3874">CR657+CS657</f>
        <v>0</v>
      </c>
      <c r="CU657" s="842"/>
      <c r="CV657" s="840" t="str">
        <f t="shared" ref="CV657:CV668" si="3875">IF(CU657&lt;&gt;"",IF(CT657=CU657,"OK","REVISAR"),"")</f>
        <v/>
      </c>
      <c r="DB657" s="843" t="str">
        <f t="shared" ref="DB657:DB667" si="3876">IF(F657&lt;&gt;"",IF(G657="CUMPLE",IF(P657="CUMPLE",IF(AB657="CUMPLE",IF(AY657="CUMPLE",IF(BT657="CUMPLE",IF(BY657="CUMPLE","HABILITADO","RECHAZADO"),"RECHAZADO"),"RECHAZADO"),"RECHAZADO"),"RECHAZADO"),"RECHAZADO"),"")</f>
        <v/>
      </c>
      <c r="DC657" s="36"/>
    </row>
    <row r="658" spans="1:107" hidden="1" x14ac:dyDescent="0.25">
      <c r="A658" s="1042"/>
      <c r="B658" s="750">
        <v>2</v>
      </c>
      <c r="C658" s="1043"/>
      <c r="D658" s="220"/>
      <c r="E658" s="156"/>
      <c r="F658" s="751"/>
      <c r="G658" s="752" t="str">
        <f t="shared" ref="G658" si="3877">IF(F658&lt;&gt;"",IF(F658=$DV$4,"CUMPLE","RECHAZADO"),"")</f>
        <v/>
      </c>
      <c r="H658" s="753"/>
      <c r="I658" s="754"/>
      <c r="J658" s="784"/>
      <c r="K658" s="756">
        <f t="shared" si="3833"/>
        <v>0</v>
      </c>
      <c r="L658" s="174" t="e">
        <f t="shared" si="3834"/>
        <v>#DIV/0!</v>
      </c>
      <c r="M658" s="175" t="e">
        <f t="shared" si="3835"/>
        <v>#DIV/0!</v>
      </c>
      <c r="N658" s="176" t="e">
        <f t="shared" si="3836"/>
        <v>#DIV/0!</v>
      </c>
      <c r="O658" s="177" t="e">
        <f t="shared" si="3837"/>
        <v>#DIV/0!</v>
      </c>
      <c r="P658" s="757" t="str">
        <f>IF(H658&lt;&gt;"",IF(J658=K658,IF(H658="SI",IF(AND(I658&lt;=$DF$4,I658&gt;=($DF$4*0.9)),"CUMPLE","NO CUMPLE"),IF(I658=$DF$4,"CUMPLE","NO CUMPLE")),"NO CUMPLE"),"")</f>
        <v/>
      </c>
      <c r="Q658" s="179">
        <f t="shared" si="3838"/>
        <v>0</v>
      </c>
      <c r="R658" s="758" t="str">
        <f t="shared" ref="R658:R668" si="3878">IF(F658&lt;&gt;"",IF(G658="CUMPLE",IF(P658="CUMPLE",I658+J658,""),"RECHAZADO"),"")</f>
        <v/>
      </c>
      <c r="S658" s="758" t="str">
        <f t="shared" si="3840"/>
        <v/>
      </c>
      <c r="T658" s="759"/>
      <c r="U658" s="760"/>
      <c r="V658" s="155"/>
      <c r="W658" s="761"/>
      <c r="X658" s="762"/>
      <c r="Y658" s="763">
        <f>ROUND(W658*$DP$4,0)</f>
        <v>0</v>
      </c>
      <c r="Z658" s="763">
        <f t="shared" si="3841"/>
        <v>0</v>
      </c>
      <c r="AA658" s="1045"/>
      <c r="AB658" s="764" t="str">
        <f>IF(W658&lt;&gt;"",IF((Y658/$DP$4)/$DN$4&lt;=$AA$20,"CUMPLE","RECHAZADO"),"")</f>
        <v/>
      </c>
      <c r="AC658" s="765">
        <f t="shared" si="3843"/>
        <v>0</v>
      </c>
      <c r="AD658" s="765">
        <f t="shared" si="3844"/>
        <v>0</v>
      </c>
      <c r="AE658" s="759"/>
      <c r="AF658" s="761"/>
      <c r="AG658" s="763">
        <f>ROUND(AF658*$DQ$4,0)</f>
        <v>0</v>
      </c>
      <c r="AH658" s="1045"/>
      <c r="AI658" s="764" t="str">
        <f>IF(AF658&lt;&gt;"",IF(AG658/$DQ$4&lt;=$AH$20,"CUMPLE","RECHAZADO"),"")</f>
        <v/>
      </c>
      <c r="AJ658" s="759"/>
      <c r="AK658" s="761"/>
      <c r="AL658" s="763">
        <f>ROUND(AK658*$DR$4,0)</f>
        <v>0</v>
      </c>
      <c r="AM658" s="1045"/>
      <c r="AN658" s="764" t="str">
        <f>IF(AK658&lt;&gt;"",IF(AL658/$DR$4&lt;=$AM$20,"CUMPLE","RECHAZADO"),"")</f>
        <v/>
      </c>
      <c r="AO658" s="759"/>
      <c r="AP658" s="761"/>
      <c r="AQ658" s="763">
        <f>ROUND(AP658*$DS$4,0)</f>
        <v>0</v>
      </c>
      <c r="AR658" s="1045"/>
      <c r="AS658" s="764" t="str">
        <f>IF(AP658&lt;&gt;"",IF(AQ658/$DR$4&lt;=$AR$20,"CUMPLE","RECHAZADO"),"")</f>
        <v/>
      </c>
      <c r="AT658" s="766"/>
      <c r="AU658" s="767">
        <f t="shared" si="3848"/>
        <v>0</v>
      </c>
      <c r="AV658" s="753"/>
      <c r="AW658" s="768">
        <f t="shared" si="3849"/>
        <v>0</v>
      </c>
      <c r="AX658" s="768">
        <f t="shared" si="3850"/>
        <v>0</v>
      </c>
      <c r="AY658" s="768" t="str">
        <f t="shared" si="3851"/>
        <v xml:space="preserve"> </v>
      </c>
      <c r="AZ658" s="155"/>
      <c r="BA658" s="761"/>
      <c r="BB658" s="763">
        <f>ROUND(BA658*$DQ$4,0)</f>
        <v>0</v>
      </c>
      <c r="BC658" s="770">
        <f t="shared" ref="BC658" si="3879">$BC$4</f>
        <v>92828885</v>
      </c>
      <c r="BD658" s="164" t="str">
        <f t="shared" si="3610"/>
        <v/>
      </c>
      <c r="BE658" s="759"/>
      <c r="BF658" s="761"/>
      <c r="BG658" s="763">
        <f>ROUND(BF658*$DR$4,0)</f>
        <v>0</v>
      </c>
      <c r="BH658" s="763">
        <f t="shared" ref="BH658" si="3880">$BH$4</f>
        <v>924495218</v>
      </c>
      <c r="BI658" s="164" t="str">
        <f t="shared" si="3855"/>
        <v/>
      </c>
      <c r="BJ658" s="759"/>
      <c r="BK658" s="761"/>
      <c r="BL658" s="763">
        <f>ROUND(BK658*$DS$4,0)</f>
        <v>0</v>
      </c>
      <c r="BM658" s="1045"/>
      <c r="BN658" s="764" t="str">
        <f>IF(BK658&lt;&gt;"",IF((BL658/$DR$4)/$DN$4&lt;=$BM$20,"CUMPLE","RECHAZADO"),"")</f>
        <v/>
      </c>
      <c r="BO658" s="771"/>
      <c r="BP658" s="767">
        <f t="shared" si="3857"/>
        <v>0</v>
      </c>
      <c r="BQ658" s="753"/>
      <c r="BR658" s="768">
        <f t="shared" si="3858"/>
        <v>0</v>
      </c>
      <c r="BS658" s="768">
        <f t="shared" si="3859"/>
        <v>0</v>
      </c>
      <c r="BT658" s="768" t="str">
        <f t="shared" si="3860"/>
        <v xml:space="preserve"> </v>
      </c>
      <c r="BU658" s="155"/>
      <c r="BV658" s="753"/>
      <c r="BW658" s="753"/>
      <c r="BX658" s="772">
        <f t="shared" si="3861"/>
        <v>0</v>
      </c>
      <c r="BY658" s="772" t="str">
        <f>IF(BV658&lt;&gt;"",IF(AND(BV658/$DN$4&lt;=$BY$15,BV658/$DN$4&gt;=$BY$16),"CUMPLE","RECHAZADO"),"")</f>
        <v/>
      </c>
      <c r="BZ658" s="772">
        <f t="shared" si="3862"/>
        <v>0</v>
      </c>
      <c r="CA658" s="772">
        <f t="shared" si="3863"/>
        <v>0</v>
      </c>
      <c r="CB658" s="155"/>
      <c r="CC658" s="753"/>
      <c r="CD658" s="753"/>
      <c r="CE658" s="772">
        <f t="shared" si="3864"/>
        <v>0</v>
      </c>
      <c r="CF658" s="772" t="str">
        <f>IF(CC658&lt;&gt;"",IF(AND(CC658/$DN$4&lt;=$CF$15,CC658/$DS$4&gt;=$CF$16),"CUMPLE","RECHAZADO"),"")</f>
        <v/>
      </c>
      <c r="CG658" s="772">
        <f t="shared" si="3865"/>
        <v>0</v>
      </c>
      <c r="CH658" s="772">
        <f t="shared" si="3866"/>
        <v>0</v>
      </c>
      <c r="CI658" s="773"/>
      <c r="CJ658" s="774" t="str">
        <f t="shared" si="3867"/>
        <v/>
      </c>
      <c r="CK658" s="775">
        <f t="shared" si="3868"/>
        <v>0</v>
      </c>
      <c r="CL658" s="776" t="str">
        <f t="shared" si="3869"/>
        <v/>
      </c>
      <c r="CM658" s="155"/>
      <c r="CN658" s="777" t="str">
        <f t="shared" si="3870"/>
        <v/>
      </c>
      <c r="CO658" s="778">
        <f t="shared" si="3871"/>
        <v>0</v>
      </c>
      <c r="CP658" s="779" t="str">
        <f t="shared" si="3872"/>
        <v/>
      </c>
      <c r="CQ658" s="156"/>
      <c r="CR658" s="780">
        <f t="shared" si="3873"/>
        <v>0</v>
      </c>
      <c r="CS658" s="772">
        <f>(W658*$DP$4)+X658+(AF658*$DQ$4)+(AK658*$DR$4)+(AP658*$DS$4)+AV658+(BA658*$DQ$4)+(BF658*$DR$4)+(BK658*$DS$4)+BQ658+BV658+BW658+CC658+CD658</f>
        <v>0</v>
      </c>
      <c r="CT658" s="779">
        <f t="shared" si="3874"/>
        <v>0</v>
      </c>
      <c r="CU658" s="781"/>
      <c r="CV658" s="779" t="str">
        <f t="shared" si="3875"/>
        <v/>
      </c>
      <c r="DB658" s="782" t="str">
        <f t="shared" si="3876"/>
        <v/>
      </c>
      <c r="DC658" s="36"/>
    </row>
    <row r="659" spans="1:107" ht="17.25" thickBot="1" x14ac:dyDescent="0.3">
      <c r="A659" s="1039"/>
      <c r="B659" s="870">
        <v>3</v>
      </c>
      <c r="C659" s="1039"/>
      <c r="D659" s="726"/>
      <c r="E659" s="871"/>
      <c r="F659" s="872">
        <v>22660325900</v>
      </c>
      <c r="G659" s="873" t="str">
        <f t="shared" ref="G659" si="3881">IF(F659&lt;&gt;"",IF(F659=$DV$5,"CUMPLE","RECHAZADO"),"")</f>
        <v>CUMPLE</v>
      </c>
      <c r="H659" s="874" t="s">
        <v>1538</v>
      </c>
      <c r="I659" s="880">
        <v>20196034881</v>
      </c>
      <c r="J659" s="208">
        <v>383724663</v>
      </c>
      <c r="K659" s="173">
        <f t="shared" si="3833"/>
        <v>383724663</v>
      </c>
      <c r="L659" s="724" t="e">
        <f t="shared" si="3834"/>
        <v>#DIV/0!</v>
      </c>
      <c r="M659" s="175" t="e">
        <f t="shared" si="3835"/>
        <v>#DIV/0!</v>
      </c>
      <c r="N659" s="176" t="e">
        <f t="shared" si="3836"/>
        <v>#DIV/0!</v>
      </c>
      <c r="O659" s="177" t="e">
        <f t="shared" si="3837"/>
        <v>#DIV/0!</v>
      </c>
      <c r="P659" s="178" t="str">
        <f>IF(H659&lt;&gt;"",IF(J659=K659,IF(H659="SI",IF(AND(I659&lt;=$DF$5,I659&gt;=($DF$5*0.9)),"CUMPLE","NO CUMPLE"),IF(I659=$DF$5,"CUMPLE","NO CUMPLE")),"NO CUMPLE"),"")</f>
        <v>CUMPLE</v>
      </c>
      <c r="Q659" s="725">
        <f t="shared" si="3838"/>
        <v>0</v>
      </c>
      <c r="R659" s="180">
        <f t="shared" si="3878"/>
        <v>20579759544</v>
      </c>
      <c r="S659" s="180">
        <f t="shared" si="3840"/>
        <v>20196034881</v>
      </c>
      <c r="T659" s="209"/>
      <c r="U659" s="209"/>
      <c r="V659" s="871"/>
      <c r="W659" s="874">
        <v>1298655</v>
      </c>
      <c r="X659" s="876">
        <v>1973956</v>
      </c>
      <c r="Y659" s="184">
        <f>ROUND(W659*$DP$5,0)</f>
        <v>103892400</v>
      </c>
      <c r="Z659" s="184">
        <f t="shared" si="3841"/>
        <v>1973956</v>
      </c>
      <c r="AA659" s="1044"/>
      <c r="AB659" s="185" t="str">
        <f>IF(W659&lt;&gt;"",IF((Y659/$DP$5)/$DN$5&lt;=$AA$20,"CUMPLE","RECHAZADO"),"")</f>
        <v>CUMPLE</v>
      </c>
      <c r="AC659" s="186">
        <f t="shared" si="3843"/>
        <v>105866356</v>
      </c>
      <c r="AD659" s="186">
        <f t="shared" si="3844"/>
        <v>103892400</v>
      </c>
      <c r="AE659" s="209"/>
      <c r="AF659" s="874">
        <v>195145</v>
      </c>
      <c r="AG659" s="184">
        <f>ROUND(AF659*$DQ$5,0)</f>
        <v>1366015</v>
      </c>
      <c r="AH659" s="1044"/>
      <c r="AI659" s="185" t="str">
        <f>IF(AF659&lt;&gt;"",IF(AG659/$DQ$5&lt;=$AH$20,"CUMPLE","RECHAZADO"),"")</f>
        <v>CUMPLE</v>
      </c>
      <c r="AJ659" s="209"/>
      <c r="AK659" s="874">
        <v>155754</v>
      </c>
      <c r="AL659" s="184">
        <f>ROUND(AK659*$DR$5,0)</f>
        <v>12460320</v>
      </c>
      <c r="AM659" s="1044"/>
      <c r="AN659" s="185" t="str">
        <f>IF(AK659&lt;&gt;"",IF(AL659/$DR$5&lt;=$AM$20,"CUMPLE","RECHAZADO"),"")</f>
        <v>CUMPLE</v>
      </c>
      <c r="AO659" s="209"/>
      <c r="AP659" s="874"/>
      <c r="AQ659" s="184">
        <f>ROUND(AP659*$DS$5,0)</f>
        <v>0</v>
      </c>
      <c r="AR659" s="1044"/>
      <c r="AS659" s="185" t="str">
        <f>IF(AP659&lt;&gt;"",IF(AQ659/$DR$5&lt;=$AR$20,"CUMPLE","RECHAZADO"),"")</f>
        <v/>
      </c>
      <c r="AT659" s="185"/>
      <c r="AU659" s="194">
        <f t="shared" si="3848"/>
        <v>13826335</v>
      </c>
      <c r="AV659" s="874">
        <v>2627004</v>
      </c>
      <c r="AW659" s="877">
        <f t="shared" si="3849"/>
        <v>2627004</v>
      </c>
      <c r="AX659" s="877">
        <f t="shared" si="3850"/>
        <v>16453339</v>
      </c>
      <c r="AY659" s="877" t="str">
        <f t="shared" si="3851"/>
        <v>CUMPLE</v>
      </c>
      <c r="AZ659" s="871"/>
      <c r="BA659" s="874">
        <v>11210668</v>
      </c>
      <c r="BB659" s="184">
        <f>ROUND(BA659*$DQ$5,0)</f>
        <v>78474676</v>
      </c>
      <c r="BC659" s="184">
        <f t="shared" ref="BC659" si="3882">$BC$5</f>
        <v>123465503</v>
      </c>
      <c r="BD659" s="185" t="str">
        <f t="shared" si="3610"/>
        <v>CUMPLE</v>
      </c>
      <c r="BE659" s="209"/>
      <c r="BF659" s="874">
        <v>10532880</v>
      </c>
      <c r="BG659" s="184">
        <f>ROUND(BF659*$DR$5,0)</f>
        <v>842630400</v>
      </c>
      <c r="BH659" s="184">
        <f t="shared" ref="BH659" si="3883">$BH$5</f>
        <v>1325724320</v>
      </c>
      <c r="BI659" s="185" t="str">
        <f t="shared" si="3855"/>
        <v>CUMPLE</v>
      </c>
      <c r="BJ659" s="209"/>
      <c r="BK659" s="874"/>
      <c r="BL659" s="184">
        <f>ROUND(BK659*$DS$5,0)</f>
        <v>0</v>
      </c>
      <c r="BM659" s="1044"/>
      <c r="BN659" s="185" t="str">
        <f>IF(BK659&lt;&gt;"",IF((BL659/$DR$5)/$DN$5&lt;=$BM$20,"CUMPLE","RECHAZADO"),"")</f>
        <v/>
      </c>
      <c r="BO659" s="878"/>
      <c r="BP659" s="194">
        <f t="shared" si="3857"/>
        <v>921105076</v>
      </c>
      <c r="BQ659" s="874">
        <v>175009964</v>
      </c>
      <c r="BR659" s="877">
        <f t="shared" si="3858"/>
        <v>175009964</v>
      </c>
      <c r="BS659" s="877">
        <f t="shared" si="3859"/>
        <v>1096115040</v>
      </c>
      <c r="BT659" s="877" t="str">
        <f t="shared" si="3860"/>
        <v>CUMPLE</v>
      </c>
      <c r="BU659" s="871"/>
      <c r="BV659" s="874">
        <v>126628129</v>
      </c>
      <c r="BW659" s="874">
        <v>2405934</v>
      </c>
      <c r="BX659" s="194">
        <f t="shared" si="3861"/>
        <v>2405934</v>
      </c>
      <c r="BY659" s="194" t="str">
        <f>IF(BV659&lt;&gt;"",IF(AND(BV659/$DN$5&lt;=$BY$15,BV659/$DN$5&gt;=$BY$16),"CUMPLE","RECHAZADO"),"")</f>
        <v>CUMPLE</v>
      </c>
      <c r="BZ659" s="194">
        <f t="shared" si="3862"/>
        <v>126628129</v>
      </c>
      <c r="CA659" s="194">
        <f t="shared" si="3863"/>
        <v>129034063</v>
      </c>
      <c r="CB659" s="871"/>
      <c r="CC659" s="874"/>
      <c r="CD659" s="874"/>
      <c r="CE659" s="194">
        <f t="shared" si="3864"/>
        <v>0</v>
      </c>
      <c r="CF659" s="194" t="str">
        <f>IF(CC659&lt;&gt;"",IF(AND(CC659/$DN$5&lt;=$CF$15,CC659/$DS$5&gt;=$CF$16),"CUMPLE","RECHAZADO"),"")</f>
        <v/>
      </c>
      <c r="CG659" s="194">
        <f t="shared" si="3865"/>
        <v>0</v>
      </c>
      <c r="CH659" s="194">
        <f t="shared" si="3866"/>
        <v>0</v>
      </c>
      <c r="CI659" s="194"/>
      <c r="CJ659" s="232">
        <f t="shared" si="3867"/>
        <v>20579759544</v>
      </c>
      <c r="CK659" s="197">
        <f t="shared" si="3868"/>
        <v>1347468798</v>
      </c>
      <c r="CL659" s="232">
        <f t="shared" si="3869"/>
        <v>21927228342</v>
      </c>
      <c r="CM659" s="871"/>
      <c r="CN659" s="200">
        <f t="shared" si="3870"/>
        <v>20196034881</v>
      </c>
      <c r="CO659" s="200">
        <f t="shared" si="3871"/>
        <v>1165451940</v>
      </c>
      <c r="CP659" s="200">
        <f t="shared" si="3872"/>
        <v>21361486821</v>
      </c>
      <c r="CQ659" s="871"/>
      <c r="CR659" s="194">
        <f t="shared" si="3873"/>
        <v>20579759544</v>
      </c>
      <c r="CS659" s="194">
        <f>(W659*$DP$5)+X659+(AF659*$DQ$5)+(AK659*$DR$5)+(AP659*$DS$5)+AV659+(BA659*$DQ$5)+(BF659*$DR$5)+(BK659*$DS$5)+BQ659+BV659+BW659+CC659+CD659</f>
        <v>1347468798</v>
      </c>
      <c r="CT659" s="200">
        <f t="shared" si="3874"/>
        <v>21927228342</v>
      </c>
      <c r="CU659" s="874">
        <v>21927228342</v>
      </c>
      <c r="CV659" s="200" t="str">
        <f t="shared" si="3875"/>
        <v>OK</v>
      </c>
      <c r="CW659" s="136"/>
      <c r="DB659" s="879" t="str">
        <f t="shared" si="3876"/>
        <v>HABILITADO</v>
      </c>
      <c r="DC659" s="487"/>
    </row>
    <row r="660" spans="1:107" hidden="1" x14ac:dyDescent="0.25">
      <c r="A660" s="1041"/>
      <c r="B660" s="167">
        <v>4</v>
      </c>
      <c r="C660" s="1043"/>
      <c r="D660" s="220"/>
      <c r="E660" s="156"/>
      <c r="F660" s="168"/>
      <c r="G660" s="169" t="str">
        <f t="shared" ref="G660" si="3884">IF(F660&lt;&gt;"",IF(F660=$DV$6,"CUMPLE","RECHAZADO"),"")</f>
        <v/>
      </c>
      <c r="H660" s="170"/>
      <c r="I660" s="221"/>
      <c r="J660" s="172"/>
      <c r="K660" s="827">
        <f t="shared" si="3833"/>
        <v>0</v>
      </c>
      <c r="L660" s="174" t="e">
        <f t="shared" si="3834"/>
        <v>#DIV/0!</v>
      </c>
      <c r="M660" s="175" t="e">
        <f t="shared" si="3835"/>
        <v>#DIV/0!</v>
      </c>
      <c r="N660" s="176" t="e">
        <f t="shared" si="3836"/>
        <v>#DIV/0!</v>
      </c>
      <c r="O660" s="177" t="e">
        <f t="shared" si="3837"/>
        <v>#DIV/0!</v>
      </c>
      <c r="P660" s="179" t="str">
        <f>IF(H660&lt;&gt;"",IF(J660=K660,IF(H660="SI",IF(AND(I660&lt;=$DF$6,I660&gt;=($DF$6*0.9)),"CUMPLE","NO CUMPLE"),IF(I660=$DF$6,"CUMPLE","NO CUMPLE")),"NO CUMPLE"),"")</f>
        <v/>
      </c>
      <c r="Q660" s="179">
        <f t="shared" si="3838"/>
        <v>0</v>
      </c>
      <c r="R660" s="828" t="str">
        <f t="shared" si="3878"/>
        <v/>
      </c>
      <c r="S660" s="828" t="str">
        <f t="shared" si="3840"/>
        <v/>
      </c>
      <c r="T660" s="181"/>
      <c r="U660" s="182"/>
      <c r="V660" s="155"/>
      <c r="W660" s="170"/>
      <c r="X660" s="183"/>
      <c r="Y660" s="829">
        <f>ROUND(W660*$DP$6,0)</f>
        <v>0</v>
      </c>
      <c r="Z660" s="829">
        <f t="shared" si="3841"/>
        <v>0</v>
      </c>
      <c r="AA660" s="1045"/>
      <c r="AB660" s="244" t="str">
        <f>IF(W660&lt;&gt;"",IF((Y660/$DP$6)/$DN$6&lt;=$AA$20,"CUMPLE","RECHAZADO"),"")</f>
        <v/>
      </c>
      <c r="AC660" s="830">
        <f t="shared" si="3843"/>
        <v>0</v>
      </c>
      <c r="AD660" s="830">
        <f t="shared" si="3844"/>
        <v>0</v>
      </c>
      <c r="AE660" s="181"/>
      <c r="AF660" s="170"/>
      <c r="AG660" s="829">
        <f>ROUND(AF660*$DQ$6,0)</f>
        <v>0</v>
      </c>
      <c r="AH660" s="1045"/>
      <c r="AI660" s="244" t="str">
        <f>IF(AF660&lt;&gt;"",IF(AG660/$DQ$6&lt;=$AH$20,"CUMPLE","RECHAZADO"),"")</f>
        <v/>
      </c>
      <c r="AJ660" s="181"/>
      <c r="AK660" s="170"/>
      <c r="AL660" s="829">
        <f>ROUND(AK660*$DR$6,0)</f>
        <v>0</v>
      </c>
      <c r="AM660" s="1045"/>
      <c r="AN660" s="244" t="str">
        <f>IF(AK660&lt;&gt;"",IF(AL660/$DR$6&lt;=$AM$20,"CUMPLE","RECHAZADO"),"")</f>
        <v/>
      </c>
      <c r="AO660" s="181"/>
      <c r="AP660" s="170"/>
      <c r="AQ660" s="829">
        <f>ROUND(AP660*$DS$6,0)</f>
        <v>0</v>
      </c>
      <c r="AR660" s="1045"/>
      <c r="AS660" s="244" t="str">
        <f>IF(AP660&lt;&gt;"",IF(AQ660/$DR$6&lt;=$AR$20,"CUMPLE","RECHAZADO"),"")</f>
        <v/>
      </c>
      <c r="AT660" s="187"/>
      <c r="AU660" s="831">
        <f t="shared" si="3848"/>
        <v>0</v>
      </c>
      <c r="AV660" s="170"/>
      <c r="AW660" s="832">
        <f t="shared" si="3849"/>
        <v>0</v>
      </c>
      <c r="AX660" s="832">
        <f t="shared" si="3850"/>
        <v>0</v>
      </c>
      <c r="AY660" s="832" t="str">
        <f>IF(AV660&lt;&gt;"",IF(AN660="CUMPLE","CUMPLE","NO CUMPLE"),"")</f>
        <v/>
      </c>
      <c r="AZ660" s="155"/>
      <c r="BA660" s="170"/>
      <c r="BB660" s="829">
        <f>ROUND(BA660*$DQ$6,0)</f>
        <v>0</v>
      </c>
      <c r="BC660" s="834">
        <f t="shared" ref="BC660" si="3885">$BC$6</f>
        <v>599037720</v>
      </c>
      <c r="BD660" s="729" t="str">
        <f t="shared" si="3610"/>
        <v/>
      </c>
      <c r="BE660" s="181"/>
      <c r="BF660" s="170"/>
      <c r="BG660" s="829">
        <f>ROUND(BF660*$DR$6,0)</f>
        <v>0</v>
      </c>
      <c r="BH660" s="829">
        <f t="shared" ref="BH660" si="3886">$BH$6</f>
        <v>1500854400</v>
      </c>
      <c r="BI660" s="729" t="str">
        <f t="shared" si="3855"/>
        <v/>
      </c>
      <c r="BJ660" s="181"/>
      <c r="BK660" s="170"/>
      <c r="BL660" s="829">
        <f>ROUND(BK660*$DS$6,0)</f>
        <v>0</v>
      </c>
      <c r="BM660" s="1045"/>
      <c r="BN660" s="244" t="str">
        <f>IF(BK660&lt;&gt;"",IF((BL660/$DR$6)/$DN$6&lt;=$BM$20,"CUMPLE","RECHAZADO"),"")</f>
        <v/>
      </c>
      <c r="BO660" s="193"/>
      <c r="BP660" s="831">
        <f t="shared" si="3857"/>
        <v>0</v>
      </c>
      <c r="BQ660" s="170"/>
      <c r="BR660" s="832">
        <f t="shared" si="3858"/>
        <v>0</v>
      </c>
      <c r="BS660" s="832">
        <f t="shared" si="3859"/>
        <v>0</v>
      </c>
      <c r="BT660" s="832" t="str">
        <f>IF(BQ660&lt;&gt;"",IF(BI660="CUMPLE","CUMPLE","NO CUMPLE"),"")</f>
        <v/>
      </c>
      <c r="BU660" s="155"/>
      <c r="BV660" s="170"/>
      <c r="BW660" s="170"/>
      <c r="BX660" s="835">
        <f t="shared" si="3861"/>
        <v>0</v>
      </c>
      <c r="BY660" s="835" t="str">
        <f>IF(BV660&lt;&gt;"",IF(AND(BV660/$DN$6&lt;=$BY$15,BV660/$DN$6&gt;=$BY$16),"CUMPLE","RECHAZADO"),"")</f>
        <v/>
      </c>
      <c r="BZ660" s="835">
        <f t="shared" si="3862"/>
        <v>0</v>
      </c>
      <c r="CA660" s="835">
        <f t="shared" si="3863"/>
        <v>0</v>
      </c>
      <c r="CB660" s="155"/>
      <c r="CC660" s="170"/>
      <c r="CD660" s="170"/>
      <c r="CE660" s="835">
        <f t="shared" si="3864"/>
        <v>0</v>
      </c>
      <c r="CF660" s="835" t="str">
        <f>IF(CC660&lt;&gt;"",IF(AND(CC660/$DN$6&lt;=$CF$15,CC660/$DS$6&gt;=$CF$16),"CUMPLE","RECHAZADO"),"")</f>
        <v/>
      </c>
      <c r="CG660" s="835">
        <f t="shared" si="3865"/>
        <v>0</v>
      </c>
      <c r="CH660" s="835">
        <f t="shared" si="3866"/>
        <v>0</v>
      </c>
      <c r="CI660" s="195"/>
      <c r="CJ660" s="86" t="str">
        <f t="shared" si="3867"/>
        <v/>
      </c>
      <c r="CK660" s="836">
        <f t="shared" si="3868"/>
        <v>0</v>
      </c>
      <c r="CL660" s="837" t="str">
        <f t="shared" si="3869"/>
        <v/>
      </c>
      <c r="CM660" s="155"/>
      <c r="CN660" s="838" t="str">
        <f t="shared" si="3870"/>
        <v/>
      </c>
      <c r="CO660" s="839">
        <f t="shared" si="3871"/>
        <v>0</v>
      </c>
      <c r="CP660" s="840" t="str">
        <f t="shared" si="3872"/>
        <v/>
      </c>
      <c r="CQ660" s="156"/>
      <c r="CR660" s="841">
        <f t="shared" si="3873"/>
        <v>0</v>
      </c>
      <c r="CS660" s="835">
        <f>(W660*$DP$6)+X660+(AF660*$DQ$6)+(AK660*$DR$6)+(AP660*$DS$6)+AV660+(BA660*$DQ$6)+(BF660*$DR$6)+(BK660*$DS$6)+BQ660+BV660+BW660+CC660+CD660</f>
        <v>0</v>
      </c>
      <c r="CT660" s="840">
        <f t="shared" si="3874"/>
        <v>0</v>
      </c>
      <c r="CU660" s="842"/>
      <c r="CV660" s="840" t="str">
        <f t="shared" si="3875"/>
        <v/>
      </c>
      <c r="DB660" s="843" t="str">
        <f t="shared" si="3876"/>
        <v/>
      </c>
      <c r="DC660" s="844"/>
    </row>
    <row r="661" spans="1:107" hidden="1" x14ac:dyDescent="0.25">
      <c r="A661" s="1046"/>
      <c r="B661" s="870">
        <v>5</v>
      </c>
      <c r="C661" s="1043"/>
      <c r="D661" s="220"/>
      <c r="E661" s="156"/>
      <c r="F661" s="207"/>
      <c r="G661" s="169" t="str">
        <f t="shared" ref="G661" si="3887">IF(F661&lt;&gt;"",IF(F661=$DV$7,"CUMPLE","RECHAZADO"),"")</f>
        <v/>
      </c>
      <c r="H661" s="170"/>
      <c r="I661" s="216"/>
      <c r="J661" s="208"/>
      <c r="K661" s="173">
        <f t="shared" si="3833"/>
        <v>0</v>
      </c>
      <c r="L661" s="174" t="e">
        <f t="shared" si="3834"/>
        <v>#DIV/0!</v>
      </c>
      <c r="M661" s="175" t="e">
        <f t="shared" si="3835"/>
        <v>#DIV/0!</v>
      </c>
      <c r="N661" s="176" t="e">
        <f t="shared" si="3836"/>
        <v>#DIV/0!</v>
      </c>
      <c r="O661" s="177" t="e">
        <f t="shared" si="3837"/>
        <v>#DIV/0!</v>
      </c>
      <c r="P661" s="178" t="str">
        <f>IF(H661&lt;&gt;"",IF(J661=K661,IF(H661="SI",IF(AND(I661&lt;=$DF$7,I661&gt;=($DF$7*0.9)),"CUMPLE","NO CUMPLE"),IF(I661=$DF$7,"CUMPLE","NO CUMPLE")),"NO CUMPLE"),"")</f>
        <v/>
      </c>
      <c r="Q661" s="179">
        <f t="shared" si="3838"/>
        <v>0</v>
      </c>
      <c r="R661" s="180" t="str">
        <f t="shared" si="3878"/>
        <v/>
      </c>
      <c r="S661" s="180" t="str">
        <f t="shared" si="3840"/>
        <v/>
      </c>
      <c r="T661" s="209"/>
      <c r="U661" s="210"/>
      <c r="V661" s="155"/>
      <c r="W661" s="211"/>
      <c r="X661" s="212"/>
      <c r="Y661" s="184">
        <f>ROUND(W661*$DP$7,0)</f>
        <v>0</v>
      </c>
      <c r="Z661" s="184">
        <f t="shared" si="3841"/>
        <v>0</v>
      </c>
      <c r="AA661" s="1045"/>
      <c r="AB661" s="185" t="str">
        <f>IF(W661&lt;&gt;"",IF((Y661/$DP$7)/$DN$7&lt;=$AA$20,"CUMPLE","RECHAZADO"),"")</f>
        <v/>
      </c>
      <c r="AC661" s="186">
        <f t="shared" si="3843"/>
        <v>0</v>
      </c>
      <c r="AD661" s="186">
        <f t="shared" si="3844"/>
        <v>0</v>
      </c>
      <c r="AE661" s="209"/>
      <c r="AF661" s="211"/>
      <c r="AG661" s="184">
        <f>ROUND(AF661*$DQ$7,0)</f>
        <v>0</v>
      </c>
      <c r="AH661" s="1045"/>
      <c r="AI661" s="185" t="str">
        <f>IF(AF661&lt;&gt;"",IF(AG661/$DQ$7&lt;=$AH$20,"CUMPLE","RECHAZADO"),"")</f>
        <v/>
      </c>
      <c r="AJ661" s="209"/>
      <c r="AK661" s="211"/>
      <c r="AL661" s="184">
        <f>ROUND(AK661*$DR$7,0)</f>
        <v>0</v>
      </c>
      <c r="AM661" s="1045"/>
      <c r="AN661" s="185" t="str">
        <f>IF(AK661&lt;&gt;"",IF(AL661/$DR$7&lt;=$AM$20,"CUMPLE","RECHAZADO"),"")</f>
        <v/>
      </c>
      <c r="AO661" s="209"/>
      <c r="AP661" s="211"/>
      <c r="AQ661" s="184">
        <f>ROUND(AP661*$DS$7,0)</f>
        <v>0</v>
      </c>
      <c r="AR661" s="1045"/>
      <c r="AS661" s="185" t="str">
        <f>IF(AP661&lt;&gt;"",IF(AQ661/$DR$7&lt;=$AR$20,"CUMPLE","RECHAZADO"),"")</f>
        <v/>
      </c>
      <c r="AT661" s="213"/>
      <c r="AU661" s="188">
        <f t="shared" si="3848"/>
        <v>0</v>
      </c>
      <c r="AV661" s="170"/>
      <c r="AW661" s="189">
        <f t="shared" si="3849"/>
        <v>0</v>
      </c>
      <c r="AX661" s="189">
        <f t="shared" si="3850"/>
        <v>0</v>
      </c>
      <c r="AY661" s="189" t="str">
        <f>IF(AV661&lt;&gt;"",IF(AI661="CUMPLE",IF(AN661="CUMPLE","CUMPLE","NO CUMPLE"),"NO CUMPLE")," ")</f>
        <v xml:space="preserve"> </v>
      </c>
      <c r="AZ661" s="155"/>
      <c r="BA661" s="211"/>
      <c r="BB661" s="184">
        <f>ROUND(BA661*$DQ$7,0)</f>
        <v>0</v>
      </c>
      <c r="BC661" s="191">
        <f t="shared" ref="BC661" si="3888">$BC$7</f>
        <v>512088380</v>
      </c>
      <c r="BD661" s="192" t="str">
        <f t="shared" si="3610"/>
        <v/>
      </c>
      <c r="BE661" s="209"/>
      <c r="BF661" s="211"/>
      <c r="BG661" s="184">
        <f>ROUND(BF661*$DR$7,0)</f>
        <v>0</v>
      </c>
      <c r="BH661" s="184">
        <f t="shared" ref="BH661" si="3889">$BH$7</f>
        <v>1342093772</v>
      </c>
      <c r="BI661" s="192" t="str">
        <f t="shared" si="3855"/>
        <v/>
      </c>
      <c r="BJ661" s="209"/>
      <c r="BK661" s="211"/>
      <c r="BL661" s="184">
        <f>ROUND(BK661*$DS$7,0)</f>
        <v>0</v>
      </c>
      <c r="BM661" s="1045"/>
      <c r="BN661" s="185" t="str">
        <f>IF(BK661&lt;&gt;"",IF((BL661/$DR$7)/$DN$7&lt;=$BM$20,"CUMPLE","RECHAZADO"),"")</f>
        <v/>
      </c>
      <c r="BO661" s="214"/>
      <c r="BP661" s="188">
        <f t="shared" si="3857"/>
        <v>0</v>
      </c>
      <c r="BQ661" s="170"/>
      <c r="BR661" s="189">
        <f t="shared" si="3858"/>
        <v>0</v>
      </c>
      <c r="BS661" s="189">
        <f t="shared" si="3859"/>
        <v>0</v>
      </c>
      <c r="BT661" s="189" t="str">
        <f>IF(BQ661&lt;&gt;"",IF(BD661="CUMPLE",IF(BI661="CUMPLE","CUMPLE","NO CUMPLE"),"NO CUMPLE")," ")</f>
        <v xml:space="preserve"> </v>
      </c>
      <c r="BU661" s="155"/>
      <c r="BV661" s="170"/>
      <c r="BW661" s="170"/>
      <c r="BX661" s="194">
        <f t="shared" si="3861"/>
        <v>0</v>
      </c>
      <c r="BY661" s="194" t="str">
        <f>IF(BV661&lt;&gt;"",IF(AND(BV661/$DN$7&lt;=$BY$15,BV661/$DN$7&gt;=$BY$16),"CUMPLE","RECHAZADO"),"")</f>
        <v/>
      </c>
      <c r="BZ661" s="194">
        <f t="shared" si="3862"/>
        <v>0</v>
      </c>
      <c r="CA661" s="194">
        <f t="shared" si="3863"/>
        <v>0</v>
      </c>
      <c r="CB661" s="155"/>
      <c r="CC661" s="170"/>
      <c r="CD661" s="170"/>
      <c r="CE661" s="194">
        <f t="shared" si="3864"/>
        <v>0</v>
      </c>
      <c r="CF661" s="194" t="str">
        <f>IF(CC661&lt;&gt;"",IF(AND(CC661/$DN$7&lt;=$CF$15,CC661/$DS$7&gt;=$CF$16),"CUMPLE","RECHAZADO"),"")</f>
        <v/>
      </c>
      <c r="CG661" s="194">
        <f t="shared" si="3865"/>
        <v>0</v>
      </c>
      <c r="CH661" s="194">
        <f t="shared" si="3866"/>
        <v>0</v>
      </c>
      <c r="CI661" s="215"/>
      <c r="CJ661" s="196" t="str">
        <f t="shared" si="3867"/>
        <v/>
      </c>
      <c r="CK661" s="197">
        <f t="shared" si="3868"/>
        <v>0</v>
      </c>
      <c r="CL661" s="198" t="str">
        <f t="shared" si="3869"/>
        <v/>
      </c>
      <c r="CM661" s="155"/>
      <c r="CN661" s="199" t="str">
        <f t="shared" si="3870"/>
        <v/>
      </c>
      <c r="CO661" s="200">
        <f t="shared" si="3871"/>
        <v>0</v>
      </c>
      <c r="CP661" s="201" t="str">
        <f t="shared" si="3872"/>
        <v/>
      </c>
      <c r="CQ661" s="156"/>
      <c r="CR661" s="202">
        <f t="shared" si="3873"/>
        <v>0</v>
      </c>
      <c r="CS661" s="194">
        <f>(W661*$DP$7)+X661+(AF661*$DQ$7)+(AK661*$DR$7)+(AP661*$DS$7)+AV661+(BA661*$DQ$7)+(BF661*$DR$7)+(BK661*$DS$7)+BQ661+BV661+BW661+CC661+CD661</f>
        <v>0</v>
      </c>
      <c r="CT661" s="201">
        <f t="shared" si="3874"/>
        <v>0</v>
      </c>
      <c r="CU661" s="203"/>
      <c r="CV661" s="201" t="str">
        <f t="shared" si="3875"/>
        <v/>
      </c>
      <c r="DB661" s="204" t="str">
        <f t="shared" si="3876"/>
        <v/>
      </c>
      <c r="DC661" s="206"/>
    </row>
    <row r="662" spans="1:107" hidden="1" x14ac:dyDescent="0.25">
      <c r="A662" s="1046"/>
      <c r="B662" s="870">
        <v>6</v>
      </c>
      <c r="C662" s="1043"/>
      <c r="D662" s="220"/>
      <c r="E662" s="156"/>
      <c r="F662" s="207"/>
      <c r="G662" s="169" t="str">
        <f t="shared" ref="G662" si="3890">IF(F662&lt;&gt;"",IF(F662=$DV$8,"CUMPLE","RECHAZADO"),"")</f>
        <v/>
      </c>
      <c r="H662" s="170"/>
      <c r="I662" s="216"/>
      <c r="J662" s="208"/>
      <c r="K662" s="173">
        <f t="shared" si="3833"/>
        <v>0</v>
      </c>
      <c r="L662" s="174" t="e">
        <f t="shared" si="3834"/>
        <v>#DIV/0!</v>
      </c>
      <c r="M662" s="175" t="e">
        <f t="shared" si="3835"/>
        <v>#DIV/0!</v>
      </c>
      <c r="N662" s="176" t="e">
        <f t="shared" si="3836"/>
        <v>#DIV/0!</v>
      </c>
      <c r="O662" s="177" t="e">
        <f t="shared" si="3837"/>
        <v>#DIV/0!</v>
      </c>
      <c r="P662" s="178" t="str">
        <f>IF(H662&lt;&gt;"",IF(J662=K662,IF(H662="SI",IF(AND(I662&lt;=$DF$8,I662&gt;=($DF$8*0.9)),"CUMPLE","NO CUMPLE"),IF(I662=$DF$8,"CUMPLE","NO CUMPLE")),"NO CUMPLE"),"")</f>
        <v/>
      </c>
      <c r="Q662" s="179">
        <f t="shared" si="3838"/>
        <v>0</v>
      </c>
      <c r="R662" s="180" t="str">
        <f t="shared" si="3878"/>
        <v/>
      </c>
      <c r="S662" s="180" t="str">
        <f t="shared" si="3840"/>
        <v/>
      </c>
      <c r="T662" s="209"/>
      <c r="U662" s="210"/>
      <c r="V662" s="155"/>
      <c r="W662" s="211"/>
      <c r="X662" s="212"/>
      <c r="Y662" s="184">
        <f>ROUND(W662*$DP$8,0)</f>
        <v>0</v>
      </c>
      <c r="Z662" s="184">
        <f t="shared" si="3841"/>
        <v>0</v>
      </c>
      <c r="AA662" s="1045"/>
      <c r="AB662" s="185" t="str">
        <f>IF(W662&lt;&gt;"",IF((Y662/$DP$8)/$DN$8&lt;=$AA$20,"CUMPLE","RECHAZADO"),"")</f>
        <v/>
      </c>
      <c r="AC662" s="186">
        <f t="shared" si="3843"/>
        <v>0</v>
      </c>
      <c r="AD662" s="186">
        <f t="shared" si="3844"/>
        <v>0</v>
      </c>
      <c r="AE662" s="209"/>
      <c r="AF662" s="211"/>
      <c r="AG662" s="184">
        <f>ROUND(AF662*$DQ$8,0)</f>
        <v>0</v>
      </c>
      <c r="AH662" s="1045"/>
      <c r="AI662" s="185" t="str">
        <f>IF(AF662&lt;&gt;"",IF(AG662/$DQ$8&lt;=$AH$20,"CUMPLE","RECHAZADO"),"")</f>
        <v/>
      </c>
      <c r="AJ662" s="209"/>
      <c r="AK662" s="211"/>
      <c r="AL662" s="184">
        <f>ROUND(AK662*$DR$8,0)</f>
        <v>0</v>
      </c>
      <c r="AM662" s="1045"/>
      <c r="AN662" s="185" t="str">
        <f>IF(AK662&lt;&gt;"",IF(AL662/$DR$8&lt;=$AM$20,"CUMPLE","RECHAZADO"),"")</f>
        <v/>
      </c>
      <c r="AO662" s="209"/>
      <c r="AP662" s="211"/>
      <c r="AQ662" s="184">
        <f>ROUND(AP662*$DS$8,0)</f>
        <v>0</v>
      </c>
      <c r="AR662" s="1045"/>
      <c r="AS662" s="185" t="str">
        <f>IF(AP662&lt;&gt;"",IF(AQ662/$DR$8&lt;=$AR$20,"CUMPLE","RECHAZADO"),"")</f>
        <v/>
      </c>
      <c r="AT662" s="213"/>
      <c r="AU662" s="188">
        <f t="shared" si="3848"/>
        <v>0</v>
      </c>
      <c r="AV662" s="170"/>
      <c r="AW662" s="189">
        <f t="shared" si="3849"/>
        <v>0</v>
      </c>
      <c r="AX662" s="189">
        <f t="shared" si="3850"/>
        <v>0</v>
      </c>
      <c r="AY662" s="189" t="str">
        <f>IF(AV662&lt;&gt;"",IF(AN662="CUMPLE","CUMPLE","NO CUMPLE"),"")</f>
        <v/>
      </c>
      <c r="AZ662" s="155"/>
      <c r="BA662" s="211"/>
      <c r="BB662" s="184">
        <f>ROUND(BA662*$DQ$8,0)</f>
        <v>0</v>
      </c>
      <c r="BC662" s="191">
        <f t="shared" ref="BC662" si="3891">$BC$8</f>
        <v>282572794</v>
      </c>
      <c r="BD662" s="192" t="str">
        <f t="shared" si="3610"/>
        <v/>
      </c>
      <c r="BE662" s="209"/>
      <c r="BF662" s="211"/>
      <c r="BG662" s="184">
        <f>ROUND(BF662*$DR$8,0)</f>
        <v>0</v>
      </c>
      <c r="BH662" s="184">
        <f t="shared" ref="BH662" si="3892">$BH$8</f>
        <v>1099881666</v>
      </c>
      <c r="BI662" s="192" t="str">
        <f t="shared" si="3855"/>
        <v/>
      </c>
      <c r="BJ662" s="209"/>
      <c r="BK662" s="211"/>
      <c r="BL662" s="184">
        <f>ROUND(BK662*$DS$8,0)</f>
        <v>0</v>
      </c>
      <c r="BM662" s="1045"/>
      <c r="BN662" s="185" t="str">
        <f>IF(BK662&lt;&gt;"",IF((BL662/$DR$8)/$DN$8&lt;=$BM$20,"CUMPLE","RECHAZADO"),"")</f>
        <v/>
      </c>
      <c r="BO662" s="214"/>
      <c r="BP662" s="188">
        <f t="shared" si="3857"/>
        <v>0</v>
      </c>
      <c r="BQ662" s="170"/>
      <c r="BR662" s="189">
        <f t="shared" si="3858"/>
        <v>0</v>
      </c>
      <c r="BS662" s="189">
        <f t="shared" si="3859"/>
        <v>0</v>
      </c>
      <c r="BT662" s="189" t="str">
        <f>IF(BQ662&lt;&gt;"",IF(BI662="CUMPLE","CUMPLE","NO CUMPLE"),"")</f>
        <v/>
      </c>
      <c r="BU662" s="155"/>
      <c r="BV662" s="170"/>
      <c r="BW662" s="170"/>
      <c r="BX662" s="194">
        <f t="shared" si="3861"/>
        <v>0</v>
      </c>
      <c r="BY662" s="194" t="str">
        <f>IF(BV662&lt;&gt;"",IF(AND(BV662/$DN$8&lt;=$BY$15,BV662/$DN$8&gt;=$BY$16),"CUMPLE","RECHAZADO"),"")</f>
        <v/>
      </c>
      <c r="BZ662" s="194">
        <f t="shared" si="3862"/>
        <v>0</v>
      </c>
      <c r="CA662" s="194">
        <f t="shared" si="3863"/>
        <v>0</v>
      </c>
      <c r="CB662" s="155"/>
      <c r="CC662" s="170"/>
      <c r="CD662" s="170"/>
      <c r="CE662" s="194">
        <f t="shared" si="3864"/>
        <v>0</v>
      </c>
      <c r="CF662" s="194" t="str">
        <f>IF(CC662&lt;&gt;"",IF(AND(CC662/$DN$8&lt;=$CF$15,CC662/$DS$8&gt;=$CF$16),"CUMPLE","RECHAZADO"),"")</f>
        <v/>
      </c>
      <c r="CG662" s="194">
        <f t="shared" si="3865"/>
        <v>0</v>
      </c>
      <c r="CH662" s="194">
        <f t="shared" si="3866"/>
        <v>0</v>
      </c>
      <c r="CI662" s="215"/>
      <c r="CJ662" s="196" t="str">
        <f t="shared" si="3867"/>
        <v/>
      </c>
      <c r="CK662" s="197">
        <f t="shared" si="3868"/>
        <v>0</v>
      </c>
      <c r="CL662" s="198" t="str">
        <f t="shared" si="3869"/>
        <v/>
      </c>
      <c r="CM662" s="155"/>
      <c r="CN662" s="199" t="str">
        <f t="shared" si="3870"/>
        <v/>
      </c>
      <c r="CO662" s="200">
        <f t="shared" si="3871"/>
        <v>0</v>
      </c>
      <c r="CP662" s="201" t="str">
        <f t="shared" si="3872"/>
        <v/>
      </c>
      <c r="CQ662" s="156"/>
      <c r="CR662" s="202">
        <f t="shared" si="3873"/>
        <v>0</v>
      </c>
      <c r="CS662" s="194">
        <f>(W662*$DP$8)+X662+(AF662*$DQ$8)+(AK662*$DR$8)+(AP662*$DS$8)+AV662+(BA662*$DQ$8)+(BF662*$DR$8)+(BK662*$DS$8)+BQ662+BV662+BW662+CC662+CD662</f>
        <v>0</v>
      </c>
      <c r="CT662" s="201">
        <f t="shared" si="3874"/>
        <v>0</v>
      </c>
      <c r="CU662" s="203"/>
      <c r="CV662" s="201" t="str">
        <f t="shared" si="3875"/>
        <v/>
      </c>
      <c r="DB662" s="204" t="str">
        <f t="shared" si="3876"/>
        <v/>
      </c>
      <c r="DC662" s="206"/>
    </row>
    <row r="663" spans="1:107" hidden="1" x14ac:dyDescent="0.25">
      <c r="A663" s="1046"/>
      <c r="B663" s="870">
        <v>7</v>
      </c>
      <c r="C663" s="1043"/>
      <c r="D663" s="220"/>
      <c r="E663" s="156"/>
      <c r="F663" s="207"/>
      <c r="G663" s="169" t="str">
        <f t="shared" ref="G663" si="3893">IF(F663&lt;&gt;"",IF(F663=$DV$9,"CUMPLE","RECHAZADO"),"")</f>
        <v/>
      </c>
      <c r="H663" s="170"/>
      <c r="I663" s="216"/>
      <c r="J663" s="208"/>
      <c r="K663" s="173">
        <f t="shared" si="3833"/>
        <v>0</v>
      </c>
      <c r="L663" s="174" t="e">
        <f t="shared" si="3834"/>
        <v>#DIV/0!</v>
      </c>
      <c r="M663" s="175" t="e">
        <f t="shared" si="3835"/>
        <v>#DIV/0!</v>
      </c>
      <c r="N663" s="176" t="e">
        <f t="shared" si="3836"/>
        <v>#DIV/0!</v>
      </c>
      <c r="O663" s="177" t="e">
        <f t="shared" si="3837"/>
        <v>#DIV/0!</v>
      </c>
      <c r="P663" s="178" t="str">
        <f>IF(H663&lt;&gt;"",IF(J663=K663,IF(H663="SI",IF(AND(I663&lt;=$DF$9,I663&gt;=($DF$9*0.9)),"CUMPLE","NO CUMPLE"),IF(I663=$DF$9,"CUMPLE","NO CUMPLE")),"NO CUMPLE"),"")</f>
        <v/>
      </c>
      <c r="Q663" s="179">
        <f t="shared" si="3838"/>
        <v>0</v>
      </c>
      <c r="R663" s="180" t="str">
        <f t="shared" si="3878"/>
        <v/>
      </c>
      <c r="S663" s="180" t="str">
        <f t="shared" si="3840"/>
        <v/>
      </c>
      <c r="T663" s="209"/>
      <c r="U663" s="210"/>
      <c r="V663" s="155"/>
      <c r="W663" s="211"/>
      <c r="X663" s="212"/>
      <c r="Y663" s="184">
        <f>ROUND(W663*$DP$9,0)</f>
        <v>0</v>
      </c>
      <c r="Z663" s="184">
        <f t="shared" si="3841"/>
        <v>0</v>
      </c>
      <c r="AA663" s="1045"/>
      <c r="AB663" s="185" t="str">
        <f>IF(W663&lt;&gt;"",IF((Y663/$DP$9)/$DN$9&lt;=$AA$20,"CUMPLE","RECHAZADO"),"")</f>
        <v/>
      </c>
      <c r="AC663" s="186">
        <f t="shared" si="3843"/>
        <v>0</v>
      </c>
      <c r="AD663" s="186">
        <f t="shared" si="3844"/>
        <v>0</v>
      </c>
      <c r="AE663" s="209"/>
      <c r="AF663" s="211"/>
      <c r="AG663" s="184">
        <f>ROUND(AF663*$DQ$9,0)</f>
        <v>0</v>
      </c>
      <c r="AH663" s="1045"/>
      <c r="AI663" s="185" t="str">
        <f>IF(AF663&lt;&gt;"",IF(AG663/$DQ$9&lt;=$AH$20,"CUMPLE","RECHAZADO"),"")</f>
        <v/>
      </c>
      <c r="AJ663" s="209"/>
      <c r="AK663" s="211"/>
      <c r="AL663" s="184">
        <f>ROUND(AK663*$DR$9,0)</f>
        <v>0</v>
      </c>
      <c r="AM663" s="1045"/>
      <c r="AN663" s="185" t="str">
        <f>IF(AK663&lt;&gt;"",IF(AL663/$DR$9&lt;=$AM$20,"CUMPLE","RECHAZADO"),"")</f>
        <v/>
      </c>
      <c r="AO663" s="209"/>
      <c r="AP663" s="211"/>
      <c r="AQ663" s="184">
        <f>ROUND(AP663*$DS$9,0)</f>
        <v>0</v>
      </c>
      <c r="AR663" s="1045"/>
      <c r="AS663" s="185" t="str">
        <f>IF(AP663&lt;&gt;"",IF(AQ663/$DR$9&lt;=$AR$20,"CUMPLE","RECHAZADO"),"")</f>
        <v/>
      </c>
      <c r="AT663" s="213"/>
      <c r="AU663" s="188">
        <f t="shared" si="3848"/>
        <v>0</v>
      </c>
      <c r="AV663" s="170"/>
      <c r="AW663" s="189">
        <f t="shared" si="3849"/>
        <v>0</v>
      </c>
      <c r="AX663" s="189">
        <f t="shared" si="3850"/>
        <v>0</v>
      </c>
      <c r="AY663" s="189" t="str">
        <f t="shared" ref="AY663:AY667" si="3894">IF(AV663&lt;&gt;"",IF(AI663="CUMPLE",IF(AN663="CUMPLE","CUMPLE","NO CUMPLE"),"NO CUMPLE")," ")</f>
        <v xml:space="preserve"> </v>
      </c>
      <c r="AZ663" s="155"/>
      <c r="BA663" s="211"/>
      <c r="BB663" s="184">
        <f>ROUND(BA663*$DQ$9,0)</f>
        <v>0</v>
      </c>
      <c r="BC663" s="191">
        <f t="shared" ref="BC663" si="3895">$BC$9</f>
        <v>498219200</v>
      </c>
      <c r="BD663" s="192" t="str">
        <f t="shared" si="3610"/>
        <v/>
      </c>
      <c r="BE663" s="209"/>
      <c r="BF663" s="211"/>
      <c r="BG663" s="184">
        <f>ROUND(BF663*$DR$9,0)</f>
        <v>0</v>
      </c>
      <c r="BH663" s="184">
        <f t="shared" ref="BH663" si="3896">$BH$9</f>
        <v>1243383400</v>
      </c>
      <c r="BI663" s="192" t="str">
        <f t="shared" si="3855"/>
        <v/>
      </c>
      <c r="BJ663" s="209"/>
      <c r="BK663" s="211"/>
      <c r="BL663" s="184">
        <f>ROUND(BK663*$DS$9,0)</f>
        <v>0</v>
      </c>
      <c r="BM663" s="1045"/>
      <c r="BN663" s="185" t="str">
        <f>IF(BK663&lt;&gt;"",IF((BL663/$DR$9)/$DN$9&lt;=$BM$20,"CUMPLE","RECHAZADO"),"")</f>
        <v/>
      </c>
      <c r="BO663" s="214"/>
      <c r="BP663" s="188">
        <f t="shared" si="3857"/>
        <v>0</v>
      </c>
      <c r="BQ663" s="170"/>
      <c r="BR663" s="189">
        <f t="shared" si="3858"/>
        <v>0</v>
      </c>
      <c r="BS663" s="189">
        <f t="shared" si="3859"/>
        <v>0</v>
      </c>
      <c r="BT663" s="189" t="str">
        <f t="shared" ref="BT663:BT667" si="3897">IF(BQ663&lt;&gt;"",IF(BD663="CUMPLE",IF(BI663="CUMPLE","CUMPLE","NO CUMPLE"),"NO CUMPLE")," ")</f>
        <v xml:space="preserve"> </v>
      </c>
      <c r="BU663" s="155"/>
      <c r="BV663" s="170"/>
      <c r="BW663" s="170"/>
      <c r="BX663" s="194">
        <f t="shared" si="3861"/>
        <v>0</v>
      </c>
      <c r="BY663" s="194" t="str">
        <f>IF(BV663&lt;&gt;"",IF(AND(BV663/$DN$9&lt;=$BY$15,BV663/$DN$9&gt;=$BY$16),"CUMPLE","RECHAZADO"),"")</f>
        <v/>
      </c>
      <c r="BZ663" s="194">
        <f t="shared" si="3862"/>
        <v>0</v>
      </c>
      <c r="CA663" s="194">
        <f t="shared" si="3863"/>
        <v>0</v>
      </c>
      <c r="CB663" s="155"/>
      <c r="CC663" s="170"/>
      <c r="CD663" s="170"/>
      <c r="CE663" s="194">
        <f t="shared" si="3864"/>
        <v>0</v>
      </c>
      <c r="CF663" s="194" t="str">
        <f>IF(CC663&lt;&gt;"",IF(AND(CC663/$DN$9&lt;=$CF$15,CC663/$DS$9&gt;=$CF$16),"CUMPLE","RECHAZADO"),"")</f>
        <v/>
      </c>
      <c r="CG663" s="194">
        <f t="shared" si="3865"/>
        <v>0</v>
      </c>
      <c r="CH663" s="194">
        <f t="shared" si="3866"/>
        <v>0</v>
      </c>
      <c r="CI663" s="215"/>
      <c r="CJ663" s="196" t="str">
        <f t="shared" si="3867"/>
        <v/>
      </c>
      <c r="CK663" s="197">
        <f t="shared" si="3868"/>
        <v>0</v>
      </c>
      <c r="CL663" s="198" t="str">
        <f t="shared" si="3869"/>
        <v/>
      </c>
      <c r="CM663" s="155"/>
      <c r="CN663" s="199" t="str">
        <f t="shared" si="3870"/>
        <v/>
      </c>
      <c r="CO663" s="200">
        <f t="shared" si="3871"/>
        <v>0</v>
      </c>
      <c r="CP663" s="201" t="str">
        <f t="shared" si="3872"/>
        <v/>
      </c>
      <c r="CQ663" s="156"/>
      <c r="CR663" s="202">
        <f t="shared" si="3873"/>
        <v>0</v>
      </c>
      <c r="CS663" s="194">
        <f>(W663*$DP$9)+X663+(AF663*$DQ$9)+(AK663*$DR$9)+(AP663*$DS$9)+AV663+(BA663*$DQ$9)+(BF663*$DR$9)+(BK663*$DS$9)+BQ663+BV663+BW663+CC663+CD663</f>
        <v>0</v>
      </c>
      <c r="CT663" s="201">
        <f t="shared" si="3874"/>
        <v>0</v>
      </c>
      <c r="CU663" s="203"/>
      <c r="CV663" s="201" t="str">
        <f t="shared" si="3875"/>
        <v/>
      </c>
      <c r="DB663" s="204" t="str">
        <f t="shared" si="3876"/>
        <v/>
      </c>
      <c r="DC663" s="36"/>
    </row>
    <row r="664" spans="1:107" hidden="1" x14ac:dyDescent="0.25">
      <c r="A664" s="1046"/>
      <c r="B664" s="870">
        <v>8</v>
      </c>
      <c r="C664" s="1043"/>
      <c r="D664" s="220"/>
      <c r="E664" s="156"/>
      <c r="F664" s="207"/>
      <c r="G664" s="169" t="str">
        <f t="shared" ref="G664" si="3898">IF(F664&lt;&gt;"",IF(F664=$DV$10,"CUMPLE","RECHAZADO"),"")</f>
        <v/>
      </c>
      <c r="H664" s="170"/>
      <c r="I664" s="216"/>
      <c r="J664" s="208"/>
      <c r="K664" s="173">
        <f t="shared" si="3833"/>
        <v>0</v>
      </c>
      <c r="L664" s="174" t="e">
        <f t="shared" si="3834"/>
        <v>#DIV/0!</v>
      </c>
      <c r="M664" s="175" t="e">
        <f t="shared" si="3835"/>
        <v>#DIV/0!</v>
      </c>
      <c r="N664" s="176" t="e">
        <f t="shared" si="3836"/>
        <v>#DIV/0!</v>
      </c>
      <c r="O664" s="177" t="e">
        <f t="shared" si="3837"/>
        <v>#DIV/0!</v>
      </c>
      <c r="P664" s="178" t="str">
        <f>IF(H664&lt;&gt;"",IF(J664=K664,IF(H664="SI",IF(AND(I664&lt;=$DF$10,I664&gt;=($DF$10*0.9)),"CUMPLE","NO CUMPLE"),IF(I664=$DF$10,"CUMPLE","NO CUMPLE")),"NO CUMPLE"),"")</f>
        <v/>
      </c>
      <c r="Q664" s="179">
        <f t="shared" si="3838"/>
        <v>0</v>
      </c>
      <c r="R664" s="180" t="str">
        <f t="shared" si="3878"/>
        <v/>
      </c>
      <c r="S664" s="180" t="str">
        <f t="shared" si="3840"/>
        <v/>
      </c>
      <c r="T664" s="209"/>
      <c r="U664" s="210"/>
      <c r="V664" s="155"/>
      <c r="W664" s="211"/>
      <c r="X664" s="212"/>
      <c r="Y664" s="184">
        <f>ROUND(W664*$DP$10,0)</f>
        <v>0</v>
      </c>
      <c r="Z664" s="184">
        <f t="shared" si="3841"/>
        <v>0</v>
      </c>
      <c r="AA664" s="1045"/>
      <c r="AB664" s="185" t="str">
        <f>IF(W664&lt;&gt;"",IF((Y664/$DP$10)/$DN$10&lt;=$AA$20,"CUMPLE","RECHAZADO"),"")</f>
        <v/>
      </c>
      <c r="AC664" s="186">
        <f t="shared" si="3843"/>
        <v>0</v>
      </c>
      <c r="AD664" s="186">
        <f t="shared" si="3844"/>
        <v>0</v>
      </c>
      <c r="AE664" s="209"/>
      <c r="AF664" s="211"/>
      <c r="AG664" s="184">
        <f>ROUND(AF664*$DQ$10,0)</f>
        <v>0</v>
      </c>
      <c r="AH664" s="1045"/>
      <c r="AI664" s="185" t="str">
        <f>IF(AF664&lt;&gt;"",IF(AG664/$DQ$10&lt;=$AH$20,"CUMPLE","RECHAZADO"),"")</f>
        <v/>
      </c>
      <c r="AJ664" s="209"/>
      <c r="AK664" s="211"/>
      <c r="AL664" s="184">
        <f>ROUND(AK664*$DR$10,0)</f>
        <v>0</v>
      </c>
      <c r="AM664" s="1045"/>
      <c r="AN664" s="185" t="str">
        <f>IF(AK664&lt;&gt;"",IF(AL664/$DR$10&lt;=$AM$20,"CUMPLE","RECHAZADO"),"")</f>
        <v/>
      </c>
      <c r="AO664" s="209"/>
      <c r="AP664" s="211"/>
      <c r="AQ664" s="184">
        <f>ROUND(AP664*$DS$10,0)</f>
        <v>0</v>
      </c>
      <c r="AR664" s="1045"/>
      <c r="AS664" s="185" t="str">
        <f>IF(AP664&lt;&gt;"",IF(AQ664/$DR$10&lt;=$AR$20,"CUMPLE","RECHAZADO"),"")</f>
        <v/>
      </c>
      <c r="AT664" s="213"/>
      <c r="AU664" s="188">
        <f t="shared" si="3848"/>
        <v>0</v>
      </c>
      <c r="AV664" s="170"/>
      <c r="AW664" s="189">
        <f t="shared" si="3849"/>
        <v>0</v>
      </c>
      <c r="AX664" s="189">
        <f t="shared" si="3850"/>
        <v>0</v>
      </c>
      <c r="AY664" s="189" t="str">
        <f t="shared" si="3894"/>
        <v xml:space="preserve"> </v>
      </c>
      <c r="AZ664" s="155"/>
      <c r="BA664" s="211"/>
      <c r="BB664" s="184">
        <f>ROUND(BA664*$DQ$10,0)</f>
        <v>0</v>
      </c>
      <c r="BC664" s="191">
        <f t="shared" ref="BC664" si="3899">$BC$10</f>
        <v>220195976</v>
      </c>
      <c r="BD664" s="192" t="str">
        <f t="shared" si="3610"/>
        <v/>
      </c>
      <c r="BE664" s="209"/>
      <c r="BF664" s="211"/>
      <c r="BG664" s="184">
        <f>ROUND(BF664*$DR$10,0)</f>
        <v>0</v>
      </c>
      <c r="BH664" s="184">
        <f t="shared" ref="BH664" si="3900">$BH$10</f>
        <v>1034415590</v>
      </c>
      <c r="BI664" s="192" t="str">
        <f t="shared" si="3855"/>
        <v/>
      </c>
      <c r="BJ664" s="209"/>
      <c r="BK664" s="211"/>
      <c r="BL664" s="184">
        <f>ROUND(BK664*$DS$10,0)</f>
        <v>0</v>
      </c>
      <c r="BM664" s="1045"/>
      <c r="BN664" s="185" t="str">
        <f>IF(BK664&lt;&gt;"",IF((BL664/$DR$10)/$DN$10&lt;=$BM$20,"CUMPLE","RECHAZADO"),"")</f>
        <v/>
      </c>
      <c r="BO664" s="214"/>
      <c r="BP664" s="188">
        <f t="shared" si="3857"/>
        <v>0</v>
      </c>
      <c r="BQ664" s="170"/>
      <c r="BR664" s="189">
        <f t="shared" si="3858"/>
        <v>0</v>
      </c>
      <c r="BS664" s="189">
        <f t="shared" si="3859"/>
        <v>0</v>
      </c>
      <c r="BT664" s="189" t="str">
        <f t="shared" si="3897"/>
        <v xml:space="preserve"> </v>
      </c>
      <c r="BU664" s="155"/>
      <c r="BV664" s="170"/>
      <c r="BW664" s="170"/>
      <c r="BX664" s="194">
        <f t="shared" si="3861"/>
        <v>0</v>
      </c>
      <c r="BY664" s="194" t="str">
        <f>IF(BV664&lt;&gt;"",IF(AND(BV664/$DN$10&lt;=$BY$15,BV664/$DN$10&gt;=$BY$16),"CUMPLE","RECHAZADO"),"")</f>
        <v/>
      </c>
      <c r="BZ664" s="194">
        <f t="shared" si="3862"/>
        <v>0</v>
      </c>
      <c r="CA664" s="194">
        <f t="shared" si="3863"/>
        <v>0</v>
      </c>
      <c r="CB664" s="155"/>
      <c r="CC664" s="170"/>
      <c r="CD664" s="170"/>
      <c r="CE664" s="194">
        <f t="shared" si="3864"/>
        <v>0</v>
      </c>
      <c r="CF664" s="194" t="str">
        <f>IF(CC664&lt;&gt;"",IF(AND(CC664/$DN$10&lt;=$CF$15,CC664/$DS$10&gt;=$CF$16),"CUMPLE","RECHAZADO"),"")</f>
        <v/>
      </c>
      <c r="CG664" s="194">
        <f t="shared" si="3865"/>
        <v>0</v>
      </c>
      <c r="CH664" s="194">
        <f t="shared" si="3866"/>
        <v>0</v>
      </c>
      <c r="CI664" s="215"/>
      <c r="CJ664" s="196" t="str">
        <f t="shared" si="3867"/>
        <v/>
      </c>
      <c r="CK664" s="197">
        <f t="shared" si="3868"/>
        <v>0</v>
      </c>
      <c r="CL664" s="198" t="str">
        <f t="shared" si="3869"/>
        <v/>
      </c>
      <c r="CM664" s="155"/>
      <c r="CN664" s="199" t="str">
        <f t="shared" si="3870"/>
        <v/>
      </c>
      <c r="CO664" s="200">
        <f t="shared" si="3871"/>
        <v>0</v>
      </c>
      <c r="CP664" s="201" t="str">
        <f t="shared" si="3872"/>
        <v/>
      </c>
      <c r="CQ664" s="156"/>
      <c r="CR664" s="202">
        <f t="shared" si="3873"/>
        <v>0</v>
      </c>
      <c r="CS664" s="194">
        <f>(W664*$DP$10)+X664+(AF664*$DQ$10)+(AK664*$DR$10)+(AP664*$DS$10)+AV664+(BA664*$DQ$10)+(BF664*$DR$10)+(BK664*$DS$10)+BQ664+BV664+BW664+CC664+CD664</f>
        <v>0</v>
      </c>
      <c r="CT664" s="201">
        <f t="shared" si="3874"/>
        <v>0</v>
      </c>
      <c r="CU664" s="203"/>
      <c r="CV664" s="201" t="str">
        <f t="shared" si="3875"/>
        <v/>
      </c>
      <c r="DB664" s="204" t="str">
        <f t="shared" si="3876"/>
        <v/>
      </c>
      <c r="DC664" s="36"/>
    </row>
    <row r="665" spans="1:107" hidden="1" x14ac:dyDescent="0.25">
      <c r="A665" s="1046"/>
      <c r="B665" s="870">
        <v>9</v>
      </c>
      <c r="C665" s="1043"/>
      <c r="D665" s="220"/>
      <c r="E665" s="156"/>
      <c r="F665" s="207"/>
      <c r="G665" s="169" t="str">
        <f t="shared" ref="G665" si="3901">IF(F665&lt;&gt;"",IF(F665=$DV$11,"CUMPLE","RECHAZADO"),"")</f>
        <v/>
      </c>
      <c r="H665" s="170"/>
      <c r="I665" s="216"/>
      <c r="J665" s="208"/>
      <c r="K665" s="173">
        <f t="shared" si="3833"/>
        <v>0</v>
      </c>
      <c r="L665" s="174" t="e">
        <f t="shared" si="3834"/>
        <v>#DIV/0!</v>
      </c>
      <c r="M665" s="175" t="e">
        <f t="shared" si="3835"/>
        <v>#DIV/0!</v>
      </c>
      <c r="N665" s="176" t="e">
        <f t="shared" si="3836"/>
        <v>#DIV/0!</v>
      </c>
      <c r="O665" s="177" t="e">
        <f t="shared" si="3837"/>
        <v>#DIV/0!</v>
      </c>
      <c r="P665" s="178" t="str">
        <f>IF(H665&lt;&gt;"",IF(J665=K665,IF(H665="SI",IF(AND(I665&lt;=$DF$11,I665&gt;=($DF$11*0.9)),"CUMPLE","NO CUMPLE"),IF(I665=$DF$11,"CUMPLE","NO CUMPLE")),"NO CUMPLE"),"")</f>
        <v/>
      </c>
      <c r="Q665" s="179">
        <f t="shared" si="3838"/>
        <v>0</v>
      </c>
      <c r="R665" s="180" t="str">
        <f t="shared" si="3878"/>
        <v/>
      </c>
      <c r="S665" s="180" t="str">
        <f t="shared" si="3840"/>
        <v/>
      </c>
      <c r="T665" s="209"/>
      <c r="U665" s="210"/>
      <c r="V665" s="155"/>
      <c r="W665" s="211"/>
      <c r="X665" s="212"/>
      <c r="Y665" s="184">
        <f>ROUND(W665*$DP$11,0)</f>
        <v>0</v>
      </c>
      <c r="Z665" s="184">
        <f t="shared" si="3841"/>
        <v>0</v>
      </c>
      <c r="AA665" s="1045"/>
      <c r="AB665" s="185" t="str">
        <f>IF(W665&lt;&gt;"",IF((Y665/$DP$11)/$DN$11&lt;=$AA$20,"CUMPLE","RECHAZADO"),"")</f>
        <v/>
      </c>
      <c r="AC665" s="186">
        <f t="shared" si="3843"/>
        <v>0</v>
      </c>
      <c r="AD665" s="186">
        <f t="shared" si="3844"/>
        <v>0</v>
      </c>
      <c r="AE665" s="209"/>
      <c r="AF665" s="211"/>
      <c r="AG665" s="184">
        <f>ROUND(AF665*$DQ$11,0)</f>
        <v>0</v>
      </c>
      <c r="AH665" s="1045"/>
      <c r="AI665" s="185" t="str">
        <f>IF(AF665&lt;&gt;"",IF(AG665/$DQ$11&lt;=$AH$20,"CUMPLE","RECHAZADO"),"")</f>
        <v/>
      </c>
      <c r="AJ665" s="209"/>
      <c r="AK665" s="211"/>
      <c r="AL665" s="184">
        <f>ROUND(AK665*$DR$11,0)</f>
        <v>0</v>
      </c>
      <c r="AM665" s="1045"/>
      <c r="AN665" s="185" t="str">
        <f>IF(AK665&lt;&gt;"",IF(AL665/$DR$11&lt;=$AM$20,"CUMPLE","RECHAZADO"),"")</f>
        <v/>
      </c>
      <c r="AO665" s="209"/>
      <c r="AP665" s="211"/>
      <c r="AQ665" s="184">
        <f>ROUND(AP665*$DS$11,0)</f>
        <v>0</v>
      </c>
      <c r="AR665" s="1045"/>
      <c r="AS665" s="185" t="str">
        <f>IF(AP665&lt;&gt;"",IF(AQ665/$DR$11&lt;=$AR$20,"CUMPLE","RECHAZADO"),"")</f>
        <v/>
      </c>
      <c r="AT665" s="213"/>
      <c r="AU665" s="188">
        <f t="shared" si="3848"/>
        <v>0</v>
      </c>
      <c r="AV665" s="170"/>
      <c r="AW665" s="189">
        <f t="shared" si="3849"/>
        <v>0</v>
      </c>
      <c r="AX665" s="189">
        <f t="shared" si="3850"/>
        <v>0</v>
      </c>
      <c r="AY665" s="189" t="str">
        <f t="shared" si="3894"/>
        <v xml:space="preserve"> </v>
      </c>
      <c r="AZ665" s="155"/>
      <c r="BA665" s="211"/>
      <c r="BB665" s="184">
        <f>ROUND(BA665*$DQ$11,0)</f>
        <v>0</v>
      </c>
      <c r="BC665" s="191">
        <f t="shared" ref="BC665" si="3902">$BC$11</f>
        <v>334384100</v>
      </c>
      <c r="BD665" s="192" t="str">
        <f t="shared" si="3610"/>
        <v/>
      </c>
      <c r="BE665" s="209"/>
      <c r="BF665" s="211"/>
      <c r="BG665" s="184">
        <f>ROUND(BF665*$DR$11,0)</f>
        <v>0</v>
      </c>
      <c r="BH665" s="184">
        <f t="shared" ref="BH665" si="3903">$BH$11</f>
        <v>1162419824</v>
      </c>
      <c r="BI665" s="192" t="str">
        <f t="shared" si="3855"/>
        <v/>
      </c>
      <c r="BJ665" s="209"/>
      <c r="BK665" s="211"/>
      <c r="BL665" s="184">
        <f>ROUND(BK665*$DS$11,0)</f>
        <v>0</v>
      </c>
      <c r="BM665" s="1045"/>
      <c r="BN665" s="185" t="str">
        <f>IF(BK665&lt;&gt;"",IF((BL665/$DR$11)/$DN$11&lt;=$BM$20,"CUMPLE","RECHAZADO"),"")</f>
        <v/>
      </c>
      <c r="BO665" s="214"/>
      <c r="BP665" s="188">
        <f t="shared" si="3857"/>
        <v>0</v>
      </c>
      <c r="BQ665" s="170"/>
      <c r="BR665" s="189">
        <f t="shared" si="3858"/>
        <v>0</v>
      </c>
      <c r="BS665" s="189">
        <f t="shared" si="3859"/>
        <v>0</v>
      </c>
      <c r="BT665" s="189" t="str">
        <f t="shared" si="3897"/>
        <v xml:space="preserve"> </v>
      </c>
      <c r="BU665" s="155"/>
      <c r="BV665" s="170"/>
      <c r="BW665" s="170"/>
      <c r="BX665" s="194">
        <f t="shared" si="3861"/>
        <v>0</v>
      </c>
      <c r="BY665" s="194" t="str">
        <f>IF(BV665&lt;&gt;"",IF(AND(BV665/$DN$11&lt;=$BY$15,BV665/$DN$11&gt;=$BY$16),"CUMPLE","RECHAZADO"),"")</f>
        <v/>
      </c>
      <c r="BZ665" s="194">
        <f t="shared" si="3862"/>
        <v>0</v>
      </c>
      <c r="CA665" s="194">
        <f t="shared" si="3863"/>
        <v>0</v>
      </c>
      <c r="CB665" s="155"/>
      <c r="CC665" s="170"/>
      <c r="CD665" s="170"/>
      <c r="CE665" s="194">
        <f t="shared" si="3864"/>
        <v>0</v>
      </c>
      <c r="CF665" s="194" t="str">
        <f>IF(CC665&lt;&gt;"",IF(AND(CC665/$DN$11&lt;=$CF$15,CC665/$DS$11&gt;=$CF$16),"CUMPLE","RECHAZADO"),"")</f>
        <v/>
      </c>
      <c r="CG665" s="194">
        <f t="shared" si="3865"/>
        <v>0</v>
      </c>
      <c r="CH665" s="194">
        <f t="shared" si="3866"/>
        <v>0</v>
      </c>
      <c r="CI665" s="215"/>
      <c r="CJ665" s="196" t="str">
        <f t="shared" si="3867"/>
        <v/>
      </c>
      <c r="CK665" s="197">
        <f t="shared" si="3868"/>
        <v>0</v>
      </c>
      <c r="CL665" s="198" t="str">
        <f t="shared" si="3869"/>
        <v/>
      </c>
      <c r="CM665" s="155"/>
      <c r="CN665" s="199" t="str">
        <f t="shared" si="3870"/>
        <v/>
      </c>
      <c r="CO665" s="200">
        <f t="shared" si="3871"/>
        <v>0</v>
      </c>
      <c r="CP665" s="201" t="str">
        <f t="shared" si="3872"/>
        <v/>
      </c>
      <c r="CQ665" s="156"/>
      <c r="CR665" s="202">
        <f t="shared" si="3873"/>
        <v>0</v>
      </c>
      <c r="CS665" s="194">
        <f>(W665*$DP$11)+X665+(AF665*$DQ$11)+(AK665*$DR$11)+(AP665*$DS$11)+AV665+(BA665*$DQ$11)+(BF665*$DR$11)+(BK665*$DS$11)+BQ665+BV665+BW665+CC665+CD665</f>
        <v>0</v>
      </c>
      <c r="CT665" s="201">
        <f t="shared" si="3874"/>
        <v>0</v>
      </c>
      <c r="CU665" s="203"/>
      <c r="CV665" s="201" t="str">
        <f t="shared" si="3875"/>
        <v/>
      </c>
      <c r="DB665" s="204" t="str">
        <f t="shared" si="3876"/>
        <v/>
      </c>
      <c r="DC665" s="206"/>
    </row>
    <row r="666" spans="1:107" hidden="1" x14ac:dyDescent="0.25">
      <c r="A666" s="1046"/>
      <c r="B666" s="870">
        <v>10</v>
      </c>
      <c r="C666" s="1043"/>
      <c r="D666" s="220"/>
      <c r="E666" s="156"/>
      <c r="F666" s="207"/>
      <c r="G666" s="169" t="str">
        <f t="shared" ref="G666" si="3904">IF(F666&lt;&gt;"",IF(F666=$DV$12,"CUMPLE","RECHAZADO"),"")</f>
        <v/>
      </c>
      <c r="H666" s="170"/>
      <c r="I666" s="216"/>
      <c r="J666" s="208"/>
      <c r="K666" s="173">
        <f t="shared" si="3833"/>
        <v>0</v>
      </c>
      <c r="L666" s="174" t="e">
        <f t="shared" si="3834"/>
        <v>#DIV/0!</v>
      </c>
      <c r="M666" s="175" t="e">
        <f t="shared" si="3835"/>
        <v>#DIV/0!</v>
      </c>
      <c r="N666" s="176" t="e">
        <f t="shared" si="3836"/>
        <v>#DIV/0!</v>
      </c>
      <c r="O666" s="177" t="e">
        <f t="shared" si="3837"/>
        <v>#DIV/0!</v>
      </c>
      <c r="P666" s="178" t="str">
        <f>IF(H666&lt;&gt;"",IF(J666=K666,IF(H666="SI",IF(AND(I666&lt;=$DF$12,I666&gt;=($DF$12*0.9)),"CUMPLE","NO CUMPLE"),IF(I666=$DF$12,"CUMPLE","NO CUMPLE")),"NO CUMPLE"),"")</f>
        <v/>
      </c>
      <c r="Q666" s="179">
        <f t="shared" si="3838"/>
        <v>0</v>
      </c>
      <c r="R666" s="180" t="str">
        <f t="shared" si="3878"/>
        <v/>
      </c>
      <c r="S666" s="180" t="str">
        <f t="shared" si="3840"/>
        <v/>
      </c>
      <c r="T666" s="209"/>
      <c r="U666" s="210"/>
      <c r="V666" s="155"/>
      <c r="W666" s="211"/>
      <c r="X666" s="212"/>
      <c r="Y666" s="184">
        <f>ROUND(W666*$DP$12,0)</f>
        <v>0</v>
      </c>
      <c r="Z666" s="184">
        <f t="shared" si="3841"/>
        <v>0</v>
      </c>
      <c r="AA666" s="1045"/>
      <c r="AB666" s="185" t="str">
        <f>IF(W666&lt;&gt;"",IF((Y666/$DP$12)/$DN$12&lt;=$AA$20,"CUMPLE","RECHAZADO"),"")</f>
        <v/>
      </c>
      <c r="AC666" s="186">
        <f t="shared" si="3843"/>
        <v>0</v>
      </c>
      <c r="AD666" s="186">
        <f t="shared" si="3844"/>
        <v>0</v>
      </c>
      <c r="AE666" s="209"/>
      <c r="AF666" s="211"/>
      <c r="AG666" s="184">
        <f>ROUND(AF666*$DQ$12,0)</f>
        <v>0</v>
      </c>
      <c r="AH666" s="1045"/>
      <c r="AI666" s="185" t="str">
        <f>IF(AF666&lt;&gt;"",IF(AG666/$DQ$12&lt;=$AH$20,"CUMPLE","RECHAZADO"),"")</f>
        <v/>
      </c>
      <c r="AJ666" s="209"/>
      <c r="AK666" s="211"/>
      <c r="AL666" s="184">
        <f>ROUND(AK666*$DR$12,0)</f>
        <v>0</v>
      </c>
      <c r="AM666" s="1045"/>
      <c r="AN666" s="185" t="str">
        <f>IF(AK666&lt;&gt;"",IF(AL666/$DR$12&lt;=$AM$20,"CUMPLE","RECHAZADO"),"")</f>
        <v/>
      </c>
      <c r="AO666" s="209"/>
      <c r="AP666" s="211"/>
      <c r="AQ666" s="184">
        <f>ROUND(AP666*$DS$12,0)</f>
        <v>0</v>
      </c>
      <c r="AR666" s="1045"/>
      <c r="AS666" s="185" t="str">
        <f>IF(AP666&lt;&gt;"",IF(AQ666/$DR$12&lt;=$AR$20,"CUMPLE","RECHAZADO"),"")</f>
        <v/>
      </c>
      <c r="AT666" s="213"/>
      <c r="AU666" s="188">
        <f t="shared" si="3848"/>
        <v>0</v>
      </c>
      <c r="AV666" s="170"/>
      <c r="AW666" s="189">
        <f t="shared" si="3849"/>
        <v>0</v>
      </c>
      <c r="AX666" s="189">
        <f t="shared" si="3850"/>
        <v>0</v>
      </c>
      <c r="AY666" s="189" t="str">
        <f t="shared" si="3894"/>
        <v xml:space="preserve"> </v>
      </c>
      <c r="AZ666" s="155"/>
      <c r="BA666" s="211"/>
      <c r="BB666" s="184">
        <f>ROUND(BA666*$DQ$12,0)</f>
        <v>0</v>
      </c>
      <c r="BC666" s="191">
        <f t="shared" ref="BC666" si="3905">$BC$12</f>
        <v>263816970</v>
      </c>
      <c r="BD666" s="192" t="str">
        <f t="shared" si="3610"/>
        <v/>
      </c>
      <c r="BE666" s="209"/>
      <c r="BF666" s="211"/>
      <c r="BG666" s="184">
        <f>ROUND(BF666*$DR$12,0)</f>
        <v>0</v>
      </c>
      <c r="BH666" s="184">
        <f t="shared" ref="BH666" si="3906">$BH$12</f>
        <v>1338480855</v>
      </c>
      <c r="BI666" s="192" t="str">
        <f t="shared" si="3855"/>
        <v/>
      </c>
      <c r="BJ666" s="209"/>
      <c r="BK666" s="211"/>
      <c r="BL666" s="184">
        <f>ROUND(BK666*$DS$12,0)</f>
        <v>0</v>
      </c>
      <c r="BM666" s="1045"/>
      <c r="BN666" s="185" t="str">
        <f>IF(BK666&lt;&gt;"",IF((BL666/$DR$12)/$DN$12&lt;=$BM$20,"CUMPLE","RECHAZADO"),"")</f>
        <v/>
      </c>
      <c r="BO666" s="214"/>
      <c r="BP666" s="188">
        <f t="shared" si="3857"/>
        <v>0</v>
      </c>
      <c r="BQ666" s="170"/>
      <c r="BR666" s="189">
        <f t="shared" si="3858"/>
        <v>0</v>
      </c>
      <c r="BS666" s="189">
        <f t="shared" si="3859"/>
        <v>0</v>
      </c>
      <c r="BT666" s="189" t="str">
        <f t="shared" si="3897"/>
        <v xml:space="preserve"> </v>
      </c>
      <c r="BU666" s="155"/>
      <c r="BV666" s="170"/>
      <c r="BW666" s="170"/>
      <c r="BX666" s="194">
        <f t="shared" si="3861"/>
        <v>0</v>
      </c>
      <c r="BY666" s="194" t="str">
        <f>IF(BV666&lt;&gt;"",IF(AND(BV666/$DN$12&lt;=$BY$15,BV666/$DN$12&gt;=$BY$16),"CUMPLE","RECHAZADO"),"")</f>
        <v/>
      </c>
      <c r="BZ666" s="194">
        <f t="shared" si="3862"/>
        <v>0</v>
      </c>
      <c r="CA666" s="194">
        <f t="shared" si="3863"/>
        <v>0</v>
      </c>
      <c r="CB666" s="155"/>
      <c r="CC666" s="170"/>
      <c r="CD666" s="170"/>
      <c r="CE666" s="194">
        <f t="shared" si="3864"/>
        <v>0</v>
      </c>
      <c r="CF666" s="194" t="str">
        <f>IF(CC666&lt;&gt;"",IF(AND(CC666/$DN$12&lt;=$CF$15,CC666/$DS$12&gt;=$CF$16),"CUMPLE","RECHAZADO"),"")</f>
        <v/>
      </c>
      <c r="CG666" s="194">
        <f t="shared" si="3865"/>
        <v>0</v>
      </c>
      <c r="CH666" s="194">
        <f t="shared" si="3866"/>
        <v>0</v>
      </c>
      <c r="CI666" s="215"/>
      <c r="CJ666" s="196" t="str">
        <f t="shared" si="3867"/>
        <v/>
      </c>
      <c r="CK666" s="197">
        <f t="shared" si="3868"/>
        <v>0</v>
      </c>
      <c r="CL666" s="198" t="str">
        <f t="shared" si="3869"/>
        <v/>
      </c>
      <c r="CM666" s="155"/>
      <c r="CN666" s="199" t="str">
        <f t="shared" si="3870"/>
        <v/>
      </c>
      <c r="CO666" s="200">
        <f t="shared" si="3871"/>
        <v>0</v>
      </c>
      <c r="CP666" s="201" t="str">
        <f t="shared" si="3872"/>
        <v/>
      </c>
      <c r="CQ666" s="156"/>
      <c r="CR666" s="202">
        <f t="shared" si="3873"/>
        <v>0</v>
      </c>
      <c r="CS666" s="194">
        <f>(W666*$DP$12)+X666+(AF666*$DQ$12)+(AK666*$DR$12)+(AP666*$DS$12)+AV666+(BA666*$DQ$12)+(BF666*$DR$12)+(BK666*$DS$12)+BQ666+BV666+BW666+CC666+CD666</f>
        <v>0</v>
      </c>
      <c r="CT666" s="201">
        <f t="shared" si="3874"/>
        <v>0</v>
      </c>
      <c r="CU666" s="203"/>
      <c r="CV666" s="201" t="str">
        <f t="shared" si="3875"/>
        <v/>
      </c>
      <c r="DB666" s="204" t="str">
        <f t="shared" si="3876"/>
        <v/>
      </c>
      <c r="DC666" s="36"/>
    </row>
    <row r="667" spans="1:107" hidden="1" x14ac:dyDescent="0.25">
      <c r="A667" s="1046"/>
      <c r="B667" s="870">
        <v>11</v>
      </c>
      <c r="C667" s="1043"/>
      <c r="D667" s="220"/>
      <c r="E667" s="156"/>
      <c r="F667" s="207"/>
      <c r="G667" s="169" t="str">
        <f t="shared" ref="G667" si="3907">IF(F667&lt;&gt;"",IF(F667=$DV$13,"CUMPLE","RECHAZADO"),"")</f>
        <v/>
      </c>
      <c r="H667" s="170"/>
      <c r="I667" s="216"/>
      <c r="J667" s="208"/>
      <c r="K667" s="173">
        <f t="shared" si="3833"/>
        <v>0</v>
      </c>
      <c r="L667" s="174" t="e">
        <f t="shared" si="3834"/>
        <v>#DIV/0!</v>
      </c>
      <c r="M667" s="175" t="e">
        <f t="shared" si="3835"/>
        <v>#DIV/0!</v>
      </c>
      <c r="N667" s="176" t="e">
        <f t="shared" si="3836"/>
        <v>#DIV/0!</v>
      </c>
      <c r="O667" s="177" t="e">
        <f t="shared" si="3837"/>
        <v>#DIV/0!</v>
      </c>
      <c r="P667" s="178" t="str">
        <f>IF(H667&lt;&gt;"",IF(J667=K667,IF(H667="SI",IF(AND(I667&lt;=$DF$13,I667&gt;=($DF$13*0.9)),"CUMPLE","NO CUMPLE"),IF(I667=$DF$13,"CUMPLE","NO CUMPLE")),"NO CUMPLE"),"")</f>
        <v/>
      </c>
      <c r="Q667" s="179">
        <f t="shared" si="3838"/>
        <v>0</v>
      </c>
      <c r="R667" s="180" t="str">
        <f t="shared" si="3878"/>
        <v/>
      </c>
      <c r="S667" s="180" t="str">
        <f t="shared" si="3840"/>
        <v/>
      </c>
      <c r="T667" s="209"/>
      <c r="U667" s="210"/>
      <c r="V667" s="155"/>
      <c r="W667" s="211"/>
      <c r="X667" s="212"/>
      <c r="Y667" s="184">
        <f>ROUND(W667*$DP$13,0)</f>
        <v>0</v>
      </c>
      <c r="Z667" s="184">
        <f t="shared" si="3841"/>
        <v>0</v>
      </c>
      <c r="AA667" s="1045"/>
      <c r="AB667" s="185" t="str">
        <f>IF(W667&lt;&gt;"",IF((Y667/$DP$13)/$DN$13&lt;=$AA$20,"CUMPLE","RECHAZADO"),"")</f>
        <v/>
      </c>
      <c r="AC667" s="186">
        <f t="shared" si="3843"/>
        <v>0</v>
      </c>
      <c r="AD667" s="186">
        <f t="shared" si="3844"/>
        <v>0</v>
      </c>
      <c r="AE667" s="209"/>
      <c r="AF667" s="211"/>
      <c r="AG667" s="184">
        <f>ROUND(AF667*$DQ$13,0)</f>
        <v>0</v>
      </c>
      <c r="AH667" s="1045"/>
      <c r="AI667" s="185" t="str">
        <f>IF(AF667&lt;&gt;"",IF(AG667/$DQ$13&lt;=$AH$20,"CUMPLE","RECHAZADO"),"")</f>
        <v/>
      </c>
      <c r="AJ667" s="209"/>
      <c r="AK667" s="211"/>
      <c r="AL667" s="184">
        <f>ROUND(AK667*$DR$13,0)</f>
        <v>0</v>
      </c>
      <c r="AM667" s="1045"/>
      <c r="AN667" s="185" t="str">
        <f>IF(AK667&lt;&gt;"",IF(AL667/$DR$13&lt;=$AM$20,"CUMPLE","RECHAZADO"),"")</f>
        <v/>
      </c>
      <c r="AO667" s="209"/>
      <c r="AP667" s="211"/>
      <c r="AQ667" s="184">
        <f>ROUND(AP667*$DS$13,0)</f>
        <v>0</v>
      </c>
      <c r="AR667" s="1045"/>
      <c r="AS667" s="185" t="str">
        <f>IF(AP667&lt;&gt;"",IF(AQ667/$DR$13&lt;=$AR$20,"CUMPLE","RECHAZADO"),"")</f>
        <v/>
      </c>
      <c r="AT667" s="213"/>
      <c r="AU667" s="188">
        <f t="shared" si="3848"/>
        <v>0</v>
      </c>
      <c r="AV667" s="170"/>
      <c r="AW667" s="189">
        <f t="shared" si="3849"/>
        <v>0</v>
      </c>
      <c r="AX667" s="189">
        <f t="shared" si="3850"/>
        <v>0</v>
      </c>
      <c r="AY667" s="189" t="str">
        <f t="shared" si="3894"/>
        <v xml:space="preserve"> </v>
      </c>
      <c r="AZ667" s="155"/>
      <c r="BA667" s="211"/>
      <c r="BB667" s="184">
        <f>ROUND(BA667*$DQ$13,0)</f>
        <v>0</v>
      </c>
      <c r="BC667" s="191">
        <f t="shared" ref="BC667" si="3908">$BC$13</f>
        <v>385647118</v>
      </c>
      <c r="BD667" s="192" t="str">
        <f t="shared" si="3610"/>
        <v/>
      </c>
      <c r="BE667" s="209"/>
      <c r="BF667" s="211"/>
      <c r="BG667" s="184">
        <f>ROUND(BF667*$DR$13,0)</f>
        <v>0</v>
      </c>
      <c r="BH667" s="184">
        <f t="shared" ref="BH667" si="3909">$BH$13</f>
        <v>1512338976</v>
      </c>
      <c r="BI667" s="192" t="str">
        <f t="shared" si="3855"/>
        <v/>
      </c>
      <c r="BJ667" s="209"/>
      <c r="BK667" s="211"/>
      <c r="BL667" s="184">
        <f>ROUND(BK667*$DS$13,0)</f>
        <v>0</v>
      </c>
      <c r="BM667" s="1045"/>
      <c r="BN667" s="185" t="str">
        <f>IF(BK667&lt;&gt;"",IF((BL667/$DR$13)/$DN$13&lt;=$BM$20,"CUMPLE","RECHAZADO"),"")</f>
        <v/>
      </c>
      <c r="BO667" s="214"/>
      <c r="BP667" s="188">
        <f t="shared" si="3857"/>
        <v>0</v>
      </c>
      <c r="BQ667" s="170"/>
      <c r="BR667" s="189">
        <f t="shared" si="3858"/>
        <v>0</v>
      </c>
      <c r="BS667" s="189">
        <f t="shared" si="3859"/>
        <v>0</v>
      </c>
      <c r="BT667" s="189" t="str">
        <f t="shared" si="3897"/>
        <v xml:space="preserve"> </v>
      </c>
      <c r="BU667" s="155"/>
      <c r="BV667" s="170"/>
      <c r="BW667" s="170"/>
      <c r="BX667" s="194">
        <f t="shared" si="3861"/>
        <v>0</v>
      </c>
      <c r="BY667" s="194" t="str">
        <f>IF(BV667&lt;&gt;"",IF(AND(BV667/$DN$13&lt;=$BY$15,BV667/$DN$13&gt;=$BY$16),"CUMPLE","RECHAZADO"),"")</f>
        <v/>
      </c>
      <c r="BZ667" s="194">
        <f t="shared" si="3862"/>
        <v>0</v>
      </c>
      <c r="CA667" s="194">
        <f t="shared" si="3863"/>
        <v>0</v>
      </c>
      <c r="CB667" s="155"/>
      <c r="CC667" s="170"/>
      <c r="CD667" s="170"/>
      <c r="CE667" s="194">
        <f t="shared" si="3864"/>
        <v>0</v>
      </c>
      <c r="CF667" s="194" t="str">
        <f>IF(CC667&lt;&gt;"",IF(AND(CC667/$DN$13&lt;=$CF$15,CC667/$DS$13&gt;=$CF$16),"CUMPLE","RECHAZADO"),"")</f>
        <v/>
      </c>
      <c r="CG667" s="194">
        <f t="shared" si="3865"/>
        <v>0</v>
      </c>
      <c r="CH667" s="194">
        <f t="shared" si="3866"/>
        <v>0</v>
      </c>
      <c r="CI667" s="215"/>
      <c r="CJ667" s="196" t="str">
        <f t="shared" si="3867"/>
        <v/>
      </c>
      <c r="CK667" s="197">
        <f t="shared" si="3868"/>
        <v>0</v>
      </c>
      <c r="CL667" s="198" t="str">
        <f t="shared" si="3869"/>
        <v/>
      </c>
      <c r="CM667" s="155"/>
      <c r="CN667" s="199" t="str">
        <f t="shared" si="3870"/>
        <v/>
      </c>
      <c r="CO667" s="200">
        <f t="shared" si="3871"/>
        <v>0</v>
      </c>
      <c r="CP667" s="201" t="str">
        <f t="shared" si="3872"/>
        <v/>
      </c>
      <c r="CQ667" s="156"/>
      <c r="CR667" s="202">
        <f t="shared" si="3873"/>
        <v>0</v>
      </c>
      <c r="CS667" s="194">
        <f>(W667*$DP$13)+X667+(AF667*$DQ$13)+(AK667*$DR$13)+(AP667*$DS$13)+AV667+(BA667*$DQ$13)+(BF667*$DR$13)+(BK667*$DS$13)+BQ667+BV667+BW667+CC667+CD667</f>
        <v>0</v>
      </c>
      <c r="CT667" s="201">
        <f t="shared" si="3874"/>
        <v>0</v>
      </c>
      <c r="CU667" s="203"/>
      <c r="CV667" s="201" t="str">
        <f t="shared" si="3875"/>
        <v/>
      </c>
      <c r="DB667" s="204" t="str">
        <f t="shared" si="3876"/>
        <v/>
      </c>
      <c r="DC667" s="206"/>
    </row>
    <row r="668" spans="1:107" ht="13.5" hidden="1" customHeight="1" x14ac:dyDescent="0.25">
      <c r="A668" s="1042"/>
      <c r="B668" s="750">
        <v>12</v>
      </c>
      <c r="C668" s="1043"/>
      <c r="D668" s="220"/>
      <c r="E668" s="156"/>
      <c r="F668" s="751"/>
      <c r="G668" s="752" t="str">
        <f>IF(F668&lt;&gt;"",IF(F668=$DV$14,"CUMPLE","AJUSTE DE PRESUPUESTO"),"")</f>
        <v/>
      </c>
      <c r="H668" s="753"/>
      <c r="I668" s="754"/>
      <c r="J668" s="784"/>
      <c r="K668" s="756">
        <f t="shared" si="3833"/>
        <v>0</v>
      </c>
      <c r="L668" s="174" t="e">
        <f t="shared" si="3834"/>
        <v>#DIV/0!</v>
      </c>
      <c r="M668" s="175" t="e">
        <f t="shared" si="3835"/>
        <v>#DIV/0!</v>
      </c>
      <c r="N668" s="176" t="e">
        <f t="shared" si="3836"/>
        <v>#DIV/0!</v>
      </c>
      <c r="O668" s="177" t="e">
        <f t="shared" si="3837"/>
        <v>#DIV/0!</v>
      </c>
      <c r="P668" s="757" t="str">
        <f>IF(H668&lt;&gt;"",IF(J668=K668,IF(H668="SI",IF(AND(I668&lt;=$DF$14,I668&gt;=($DF$14*0.9)),"CUMPLE","NO CUMPLE"),IF(I668=$DF$14,"CUMPLE","NO CUMPLE")),"NO CUMPLE"),"")</f>
        <v/>
      </c>
      <c r="Q668" s="179">
        <f t="shared" si="3838"/>
        <v>0</v>
      </c>
      <c r="R668" s="758" t="str">
        <f t="shared" si="3878"/>
        <v/>
      </c>
      <c r="S668" s="758" t="str">
        <f t="shared" si="3840"/>
        <v/>
      </c>
      <c r="T668" s="759"/>
      <c r="U668" s="760"/>
      <c r="V668" s="155"/>
      <c r="W668" s="761"/>
      <c r="X668" s="762"/>
      <c r="Y668" s="763">
        <f>ROUND(W668*$DP$14,0)</f>
        <v>0</v>
      </c>
      <c r="Z668" s="763">
        <f t="shared" si="3841"/>
        <v>0</v>
      </c>
      <c r="AA668" s="1045"/>
      <c r="AB668" s="764" t="str">
        <f>IF(W668&lt;&gt;"",IF((Y668/$DP$14)/$DN$14&lt;=$AA$20,"CUMPLE","RECHAZADO"),"")</f>
        <v/>
      </c>
      <c r="AC668" s="765">
        <f t="shared" si="3843"/>
        <v>0</v>
      </c>
      <c r="AD668" s="765">
        <f t="shared" si="3844"/>
        <v>0</v>
      </c>
      <c r="AE668" s="759"/>
      <c r="AF668" s="761"/>
      <c r="AG668" s="763">
        <f>ROUND(AF668*$DQ$14,0)</f>
        <v>0</v>
      </c>
      <c r="AH668" s="1045"/>
      <c r="AI668" s="764" t="str">
        <f>IF(AF668&lt;&gt;"",IF(AG668/$DQ$14&lt;=$AH$20,"CUMPLE","RECHAZADO"),"")</f>
        <v/>
      </c>
      <c r="AJ668" s="759"/>
      <c r="AK668" s="761"/>
      <c r="AL668" s="763">
        <f>ROUND(AK668*$DR$14,0)</f>
        <v>0</v>
      </c>
      <c r="AM668" s="1045"/>
      <c r="AN668" s="764" t="str">
        <f>IF(AK668&lt;&gt;"",IF(AL668/$DR$14&lt;=$AM$20,"CUMPLE","RECHAZADO"),"")</f>
        <v/>
      </c>
      <c r="AO668" s="759"/>
      <c r="AP668" s="761"/>
      <c r="AQ668" s="763">
        <f>ROUND(AP668*$DS$14,0)</f>
        <v>0</v>
      </c>
      <c r="AR668" s="1045"/>
      <c r="AS668" s="764" t="str">
        <f>IF(AP668&lt;&gt;"",IF(AQ668/$DR$14&lt;=$AR$20,"CUMPLE","RECHAZADO"),"")</f>
        <v/>
      </c>
      <c r="AT668" s="766"/>
      <c r="AU668" s="767">
        <f t="shared" si="3848"/>
        <v>0</v>
      </c>
      <c r="AV668" s="753"/>
      <c r="AW668" s="768">
        <f t="shared" si="3849"/>
        <v>0</v>
      </c>
      <c r="AX668" s="768">
        <f t="shared" si="3850"/>
        <v>0</v>
      </c>
      <c r="AY668" s="768" t="str">
        <f>IF(AV668&lt;&gt;"",IF(AI668="CUMPLE",IF(AN668="CUMPLE",IF(AS668="CUMPLE","CUMPLE","NO CUMPLE"),"NO CUMPLE"),"NO CUMPLE"),"")</f>
        <v/>
      </c>
      <c r="AZ668" s="155"/>
      <c r="BA668" s="761"/>
      <c r="BB668" s="763">
        <f>ROUND(BA668*$DQ$14,0)</f>
        <v>0</v>
      </c>
      <c r="BC668" s="770">
        <f t="shared" ref="BC668" si="3910">$BC$14</f>
        <v>171994948</v>
      </c>
      <c r="BD668" s="164" t="str">
        <f t="shared" si="3610"/>
        <v/>
      </c>
      <c r="BE668" s="759"/>
      <c r="BF668" s="761"/>
      <c r="BG668" s="763">
        <f>ROUND(BF668*$DR$14,0)</f>
        <v>0</v>
      </c>
      <c r="BH668" s="763">
        <f t="shared" ref="BH668" si="3911">$BH$14</f>
        <v>888779540</v>
      </c>
      <c r="BI668" s="164" t="str">
        <f t="shared" si="3855"/>
        <v/>
      </c>
      <c r="BJ668" s="759"/>
      <c r="BK668" s="761"/>
      <c r="BL668" s="763">
        <f>ROUND(BK668*$DS$14,0)</f>
        <v>0</v>
      </c>
      <c r="BM668" s="1045"/>
      <c r="BN668" s="764" t="str">
        <f>IF(BK668&lt;&gt;"",IF((BL668/$DR$14)/$DN$14&lt;=$BM$20,"CUMPLE","RECHAZADO"),"")</f>
        <v/>
      </c>
      <c r="BO668" s="771"/>
      <c r="BP668" s="767">
        <f t="shared" si="3857"/>
        <v>0</v>
      </c>
      <c r="BQ668" s="753"/>
      <c r="BR668" s="768">
        <f t="shared" si="3858"/>
        <v>0</v>
      </c>
      <c r="BS668" s="768">
        <f t="shared" si="3859"/>
        <v>0</v>
      </c>
      <c r="BT668" s="768" t="str">
        <f>IF(BQ668&lt;&gt;"",IF(BD668="CUMPLE",IF(BI668="CUMPLE",IF(BN668="CUMPLE","CUMPLE","NO CUMPLE"),"NO CUMPLE"),"NO CUMPLE"),"")</f>
        <v/>
      </c>
      <c r="BU668" s="155"/>
      <c r="BV668" s="753"/>
      <c r="BW668" s="753"/>
      <c r="BX668" s="772">
        <f t="shared" si="3861"/>
        <v>0</v>
      </c>
      <c r="BY668" s="772" t="str">
        <f>IF(BV668&lt;&gt;"",IF(AND(BV668/$DN$14&lt;=$BY$15,BV668/$DN$14&gt;=$BY$16),"CUMPLE","RECHAZADO"),"")</f>
        <v/>
      </c>
      <c r="BZ668" s="772">
        <f t="shared" si="3862"/>
        <v>0</v>
      </c>
      <c r="CA668" s="772">
        <f t="shared" si="3863"/>
        <v>0</v>
      </c>
      <c r="CB668" s="155"/>
      <c r="CC668" s="753"/>
      <c r="CD668" s="753"/>
      <c r="CE668" s="772">
        <f t="shared" si="3864"/>
        <v>0</v>
      </c>
      <c r="CF668" s="772" t="str">
        <f>IF(CC668&lt;&gt;"",IF(AND(CC668/$DN$14&lt;=$CF$15,CC668/$DN$14&gt;=$CF$16),"CUMPLE","RECHAZADO"),"")</f>
        <v/>
      </c>
      <c r="CG668" s="772">
        <f t="shared" si="3865"/>
        <v>0</v>
      </c>
      <c r="CH668" s="772">
        <f t="shared" si="3866"/>
        <v>0</v>
      </c>
      <c r="CI668" s="773"/>
      <c r="CJ668" s="774" t="str">
        <f t="shared" si="3867"/>
        <v/>
      </c>
      <c r="CK668" s="775">
        <f t="shared" si="3868"/>
        <v>0</v>
      </c>
      <c r="CL668" s="776" t="str">
        <f t="shared" si="3869"/>
        <v/>
      </c>
      <c r="CM668" s="155"/>
      <c r="CN668" s="777" t="str">
        <f t="shared" si="3870"/>
        <v/>
      </c>
      <c r="CO668" s="778">
        <f t="shared" si="3871"/>
        <v>0</v>
      </c>
      <c r="CP668" s="779" t="str">
        <f t="shared" si="3872"/>
        <v/>
      </c>
      <c r="CQ668" s="156"/>
      <c r="CR668" s="780">
        <f t="shared" si="3873"/>
        <v>0</v>
      </c>
      <c r="CS668" s="772">
        <f>(W668*$DP$14)+X668+(AF668*$DQ$14)+(AK668*$DR$14)+(AP668*$DS$14)+AV668+(BA668*$DQ$14)+(BF668*$DR$14)+(BK668*$DS$14)+BQ668+BV668+BW668+CC668+CD668</f>
        <v>0</v>
      </c>
      <c r="CT668" s="779">
        <f t="shared" si="3874"/>
        <v>0</v>
      </c>
      <c r="CU668" s="781"/>
      <c r="CV668" s="779" t="str">
        <f t="shared" si="3875"/>
        <v/>
      </c>
      <c r="DB668" s="782" t="str">
        <f>IF(F668&lt;&gt;"",IF(G668="CUMPLE",IF(P668="CUMPLE",IF(AB668="CUMPLE",IF(AY668="CUMPLE",IF(BT668="CUMPLE",IF(BY668="CUMPLE",IF(CF668="CUMPLE","HABILITADO","RECHAZADO"),"RECHAZADO"),"RECHAZADO"),"RECHAZADO"),"RECHAZADO"),"RECHAZADO"),"RECHAZADO"),"")</f>
        <v/>
      </c>
      <c r="DC668" s="783"/>
    </row>
    <row r="669" spans="1:107" ht="14.25" customHeight="1" thickTop="1" thickBot="1" x14ac:dyDescent="0.3">
      <c r="A669" s="105">
        <v>50</v>
      </c>
      <c r="B669" s="881"/>
      <c r="C669" s="881"/>
      <c r="D669" s="222"/>
      <c r="E669" s="881"/>
      <c r="F669" s="882"/>
      <c r="G669" s="881"/>
      <c r="H669" s="881"/>
      <c r="I669" s="881"/>
      <c r="J669" s="883"/>
      <c r="K669" s="881"/>
      <c r="L669" s="219"/>
      <c r="M669" s="218"/>
      <c r="N669" s="218"/>
      <c r="O669" s="218"/>
      <c r="P669" s="881"/>
      <c r="Q669" s="218"/>
      <c r="R669" s="881"/>
      <c r="S669" s="881"/>
      <c r="T669" s="881"/>
      <c r="U669" s="881"/>
      <c r="V669" s="881"/>
      <c r="W669" s="881"/>
      <c r="X669" s="881"/>
      <c r="Y669" s="881"/>
      <c r="Z669" s="881"/>
      <c r="AA669" s="881"/>
      <c r="AB669" s="881"/>
      <c r="AC669" s="881"/>
      <c r="AD669" s="881"/>
      <c r="AE669" s="881"/>
      <c r="AF669" s="881"/>
      <c r="AG669" s="881"/>
      <c r="AH669" s="881"/>
      <c r="AI669" s="881"/>
      <c r="AJ669" s="881"/>
      <c r="AK669" s="881"/>
      <c r="AL669" s="881"/>
      <c r="AM669" s="881"/>
      <c r="AN669" s="881"/>
      <c r="AO669" s="881"/>
      <c r="AP669" s="881"/>
      <c r="AQ669" s="881"/>
      <c r="AR669" s="881"/>
      <c r="AS669" s="881"/>
      <c r="AT669" s="881"/>
      <c r="AU669" s="881"/>
      <c r="AV669" s="881"/>
      <c r="AW669" s="881"/>
      <c r="AX669" s="881"/>
      <c r="AY669" s="881"/>
      <c r="AZ669" s="881"/>
      <c r="BA669" s="881"/>
      <c r="BB669" s="881"/>
      <c r="BC669" s="881"/>
      <c r="BD669" s="881"/>
      <c r="BE669" s="881"/>
      <c r="BF669" s="881"/>
      <c r="BG669" s="881"/>
      <c r="BH669" s="881"/>
      <c r="BI669" s="881"/>
      <c r="BJ669" s="881"/>
      <c r="BK669" s="881"/>
      <c r="BL669" s="881"/>
      <c r="BM669" s="881"/>
      <c r="BN669" s="881"/>
      <c r="BO669" s="881"/>
      <c r="BP669" s="881"/>
      <c r="BQ669" s="881"/>
      <c r="BR669" s="881"/>
      <c r="BS669" s="881"/>
      <c r="BT669" s="881"/>
      <c r="BU669" s="881"/>
      <c r="BV669" s="881"/>
      <c r="BW669" s="881"/>
      <c r="BX669" s="881"/>
      <c r="BY669" s="881"/>
      <c r="BZ669" s="881"/>
      <c r="CA669" s="881"/>
      <c r="CB669" s="881"/>
      <c r="CC669" s="881"/>
      <c r="CD669" s="881"/>
      <c r="CE669" s="881"/>
      <c r="CF669" s="881"/>
      <c r="CG669" s="881"/>
      <c r="CH669" s="881"/>
      <c r="CI669" s="881"/>
      <c r="CJ669" s="881"/>
      <c r="CK669" s="881"/>
      <c r="CL669" s="881"/>
      <c r="CM669" s="881"/>
      <c r="CN669" s="881"/>
      <c r="CO669" s="881"/>
      <c r="CP669" s="884" t="s">
        <v>2063</v>
      </c>
      <c r="CQ669" s="881"/>
      <c r="CR669" s="881"/>
      <c r="CS669" s="881"/>
      <c r="CT669" s="881"/>
      <c r="CU669" s="885"/>
      <c r="CV669" s="881"/>
      <c r="CW669" s="136"/>
      <c r="DB669" s="886"/>
      <c r="DC669" s="887"/>
    </row>
    <row r="670" spans="1:107" ht="15.75" hidden="1" customHeight="1" x14ac:dyDescent="0.25">
      <c r="A670" s="1041">
        <f t="shared" ref="A670" si="3912">A682</f>
        <v>51</v>
      </c>
      <c r="B670" s="167">
        <v>1</v>
      </c>
      <c r="C670" s="1043" t="str">
        <f>Proponentes!B652</f>
        <v xml:space="preserve">UNIÓN TEMPORAL ANDIGLOBALTEC SED 2021. </v>
      </c>
      <c r="D670" s="220"/>
      <c r="E670" s="156"/>
      <c r="F670" s="168"/>
      <c r="G670" s="169" t="str">
        <f t="shared" ref="G670" si="3913">IF(F670&lt;&gt;"",IF(F670=$DV$3,"CUMPLE","RECHAZADO"),"")</f>
        <v/>
      </c>
      <c r="H670" s="170"/>
      <c r="I670" s="221"/>
      <c r="J670" s="172"/>
      <c r="K670" s="827">
        <f t="shared" ref="K670:K681" si="3914">ROUND((I670*0.019),0)</f>
        <v>0</v>
      </c>
      <c r="L670" s="174" t="e">
        <f t="shared" ref="L670:L681" si="3915">1-I670/DF653</f>
        <v>#DIV/0!</v>
      </c>
      <c r="M670" s="175" t="e">
        <f t="shared" ref="M670:M681" si="3916">DF653/DN653</f>
        <v>#DIV/0!</v>
      </c>
      <c r="N670" s="176" t="e">
        <f t="shared" ref="N670:N681" si="3917">M670*0.019</f>
        <v>#DIV/0!</v>
      </c>
      <c r="O670" s="177" t="e">
        <f t="shared" ref="O670:O681" si="3918">(M670+N670)</f>
        <v>#DIV/0!</v>
      </c>
      <c r="P670" s="179" t="str">
        <f>IF(H670&lt;&gt;"",IF(J670=K670,IF(H670="SI",IF(AND(I670&lt;=$DF$3,I670&gt;=($DF$3*0.9)),"CUMPLE","NO CUMPLE"),IF(I670=$DF$3,"CUMPLE","NO CUMPLE")),"NO CUMPLE"),"")</f>
        <v/>
      </c>
      <c r="Q670" s="179">
        <f t="shared" ref="Q670:Q681" si="3919">DN653</f>
        <v>0</v>
      </c>
      <c r="R670" s="828" t="str">
        <f t="shared" ref="R670" si="3920">IF(F670&lt;&gt;"",IF(G670="CUMPLE",IF(P670="CUMPLE",(I670+J670),""),"RECHAZADO"),"")</f>
        <v/>
      </c>
      <c r="S670" s="828" t="str">
        <f t="shared" ref="S670:S681" si="3921">IF(F670&lt;&gt;"",IF(G670="CUMPLE",IF(P670="CUMPLE",I670,""),"RECHAZADO"),"")</f>
        <v/>
      </c>
      <c r="T670" s="181"/>
      <c r="U670" s="182"/>
      <c r="V670" s="155"/>
      <c r="W670" s="170"/>
      <c r="X670" s="183"/>
      <c r="Y670" s="829">
        <f>ROUND(W670*$DP$3,0)</f>
        <v>0</v>
      </c>
      <c r="Z670" s="829">
        <f t="shared" ref="Z670:Z681" si="3922">ROUND(Y670*10%*19%,0)</f>
        <v>0</v>
      </c>
      <c r="AA670" s="1045">
        <f t="shared" ref="AA670" si="3923">$AA$16</f>
        <v>100189.4</v>
      </c>
      <c r="AB670" s="244" t="str">
        <f>IF(W670&lt;&gt;"",IF((Y670/$DP$3)/$DN$3&lt;=$AA$20,"CUMPLE","RECHAZADO"),"")</f>
        <v/>
      </c>
      <c r="AC670" s="830">
        <f t="shared" ref="AC670:AC681" si="3924">Y670+Z670</f>
        <v>0</v>
      </c>
      <c r="AD670" s="830">
        <f t="shared" ref="AD670:AD681" si="3925">Y670</f>
        <v>0</v>
      </c>
      <c r="AE670" s="181"/>
      <c r="AF670" s="170"/>
      <c r="AG670" s="829">
        <f>ROUND(AF670*$DQ$3,0)</f>
        <v>0</v>
      </c>
      <c r="AH670" s="1045">
        <f t="shared" ref="AH670" si="3926">$AH$16</f>
        <v>301987.21999999997</v>
      </c>
      <c r="AI670" s="244" t="str">
        <f>IF(AF670&lt;&gt;"",IF(AG670/$DQ$3&lt;=$AH$20,"CUMPLE","RECHAZADO"),"")</f>
        <v/>
      </c>
      <c r="AJ670" s="181"/>
      <c r="AK670" s="170"/>
      <c r="AL670" s="829">
        <f>ROUND(AK670*$DR$3,0)</f>
        <v>0</v>
      </c>
      <c r="AM670" s="1045">
        <f t="shared" ref="AM670" si="3927">$AM$16</f>
        <v>240934</v>
      </c>
      <c r="AN670" s="244" t="str">
        <f>IF(AK670&lt;&gt;"",IF(AL670/$DR$3&lt;=$AM$20,"CUMPLE","RECHAZADO"),"")</f>
        <v/>
      </c>
      <c r="AO670" s="181"/>
      <c r="AP670" s="170"/>
      <c r="AQ670" s="829">
        <f>ROUND(AP670*$DS$3,0)</f>
        <v>0</v>
      </c>
      <c r="AR670" s="1045">
        <f t="shared" ref="AR670" si="3928">$AR$16</f>
        <v>316072.26</v>
      </c>
      <c r="AS670" s="244" t="str">
        <f>IF(AP670&lt;&gt;"",IF(AQ670/$DR$3&lt;=$AR$20,"CUMPLE","RECHAZADO"),"")</f>
        <v/>
      </c>
      <c r="AT670" s="187"/>
      <c r="AU670" s="831">
        <f t="shared" ref="AU670:AU681" si="3929">AG670+AL670+AQ670</f>
        <v>0</v>
      </c>
      <c r="AV670" s="170"/>
      <c r="AW670" s="832">
        <f t="shared" ref="AW670:AW681" si="3930">ROUND((AG670+AL670+AQ670)*19%,0)</f>
        <v>0</v>
      </c>
      <c r="AX670" s="832">
        <f t="shared" ref="AX670:AX681" si="3931">ROUND((AG670+AL670+AQ670)*$AV$16,0)</f>
        <v>0</v>
      </c>
      <c r="AY670" s="832" t="str">
        <f t="shared" ref="AY670:AY672" si="3932">IF(AV670&lt;&gt;"",IF(AI670="CUMPLE",IF(AN670="CUMPLE","CUMPLE","NO CUMPLE"),"NO CUMPLE")," ")</f>
        <v xml:space="preserve"> </v>
      </c>
      <c r="AZ670" s="155"/>
      <c r="BA670" s="170"/>
      <c r="BB670" s="829">
        <f>ROUND(BA670*$DQ$3,0)</f>
        <v>0</v>
      </c>
      <c r="BC670" s="834">
        <f t="shared" ref="BC670" si="3933">$BC$3</f>
        <v>339892784</v>
      </c>
      <c r="BD670" s="729" t="str">
        <f t="shared" ref="BD670" si="3934">IF(BA670&lt;&gt;"",IF(BB670&lt;=BC670,"CUMPLE","RECHAZADO"),"")</f>
        <v/>
      </c>
      <c r="BE670" s="181"/>
      <c r="BF670" s="170"/>
      <c r="BG670" s="829">
        <f>ROUND(BF670*$DR$3,0)</f>
        <v>0</v>
      </c>
      <c r="BH670" s="829">
        <f t="shared" ref="BH670" si="3935">$BH$3</f>
        <v>1059638654</v>
      </c>
      <c r="BI670" s="729" t="str">
        <f t="shared" ref="BI670:BI681" si="3936">IF(BF670&lt;&gt;"",IF(BG670&lt;=BH670,"CUMPLE","RECHAZADO"),"")</f>
        <v/>
      </c>
      <c r="BJ670" s="181"/>
      <c r="BK670" s="170"/>
      <c r="BL670" s="829">
        <f>ROUND(BK670*$DS$3,0)</f>
        <v>0</v>
      </c>
      <c r="BM670" s="1045">
        <f t="shared" ref="BM670" si="3937">$BM$16</f>
        <v>74539289</v>
      </c>
      <c r="BN670" s="244" t="str">
        <f>IF(BK670&lt;&gt;"",IF((BL670/$DR$3)/$DN$3&lt;=$BM$20,"CUMPLE","RECHAZADO"),"")</f>
        <v/>
      </c>
      <c r="BO670" s="193"/>
      <c r="BP670" s="831">
        <f t="shared" ref="BP670:BP681" si="3938">BB670+BG670+BL670</f>
        <v>0</v>
      </c>
      <c r="BQ670" s="170"/>
      <c r="BR670" s="832">
        <f t="shared" ref="BR670:BR681" si="3939">ROUND((BB670+BG670+BL670)*19%,0)</f>
        <v>0</v>
      </c>
      <c r="BS670" s="832">
        <f t="shared" ref="BS670:BS681" si="3940">ROUND((BB670+BG670+BL670)*$AV$16,0)</f>
        <v>0</v>
      </c>
      <c r="BT670" s="832" t="str">
        <f t="shared" ref="BT670:BT672" si="3941">IF(BQ670&lt;&gt;"",IF(BD670="CUMPLE",IF(BI670="CUMPLE","CUMPLE","NO CUMPLE"),"NO CUMPLE")," ")</f>
        <v xml:space="preserve"> </v>
      </c>
      <c r="BU670" s="155"/>
      <c r="BV670" s="170"/>
      <c r="BW670" s="170"/>
      <c r="BX670" s="835">
        <f t="shared" ref="BX670:BX681" si="3942">ROUND((BV670*10%)*19%,0)</f>
        <v>0</v>
      </c>
      <c r="BY670" s="835" t="str">
        <f>IF(BV670&lt;&gt;"",IF(AND(BV670/$DN$3&lt;=$BY$15,BV670/$DN$3&gt;=$BY$16),"CUMPLE","RECHAZADO"),"")</f>
        <v/>
      </c>
      <c r="BZ670" s="835">
        <f t="shared" ref="BZ670:BZ681" si="3943">BV670</f>
        <v>0</v>
      </c>
      <c r="CA670" s="835">
        <f t="shared" ref="CA670:CA681" si="3944">BZ670+BX670</f>
        <v>0</v>
      </c>
      <c r="CB670" s="155"/>
      <c r="CC670" s="170"/>
      <c r="CD670" s="170"/>
      <c r="CE670" s="835">
        <f t="shared" ref="CE670:CE681" si="3945">ROUND((CC670*10%)*19%,0)</f>
        <v>0</v>
      </c>
      <c r="CF670" s="835" t="str">
        <f>IF(CC670&lt;&gt;"",IF(AND(CC670/$DN$3&lt;=$CF$15,CC670/$DS$3&gt;=$CF$16),"CUMPLE","RECHAZADO"),"")</f>
        <v/>
      </c>
      <c r="CG670" s="835">
        <f t="shared" ref="CG670:CG681" si="3946">CC670</f>
        <v>0</v>
      </c>
      <c r="CH670" s="835">
        <f t="shared" ref="CH670:CH681" si="3947">CG670+CE670</f>
        <v>0</v>
      </c>
      <c r="CI670" s="195"/>
      <c r="CJ670" s="86" t="str">
        <f t="shared" ref="CJ670:CJ681" si="3948">R670</f>
        <v/>
      </c>
      <c r="CK670" s="836">
        <f t="shared" ref="CK670:CK681" si="3949">AC670+AX670+BS670+CA670+CH670</f>
        <v>0</v>
      </c>
      <c r="CL670" s="837" t="str">
        <f t="shared" ref="CL670:CL681" si="3950">IF(CJ670="RECHAZADO","RECHAZADO",IF(CJ670&lt;&gt;"",CJ670+CK670,""))</f>
        <v/>
      </c>
      <c r="CM670" s="155"/>
      <c r="CN670" s="838" t="str">
        <f t="shared" ref="CN670:CN681" si="3951">S670</f>
        <v/>
      </c>
      <c r="CO670" s="839">
        <f t="shared" ref="CO670:CO681" si="3952">AD670+AU670+BP670+BZ670+CG670</f>
        <v>0</v>
      </c>
      <c r="CP670" s="840" t="str">
        <f t="shared" ref="CP670:CP681" si="3953">IF(CN670="RECHAZADO","RECHAZADO",IF(CN670&lt;&gt;"",CN670+CO670,""))</f>
        <v/>
      </c>
      <c r="CQ670" s="156"/>
      <c r="CR670" s="841">
        <f t="shared" ref="CR670:CR681" si="3954">I670+J670</f>
        <v>0</v>
      </c>
      <c r="CS670" s="835">
        <f>(W670*$DP$3)+X670+(AF670*$DQ$3)+(AK670*$DR$3)+(AP670*$DS$3)+AV670+(BA670*$DQ$3)+(BF670*$DR$3)+(BK670*$DS$3)+BQ670+BV670+BW670+CC670+CD670</f>
        <v>0</v>
      </c>
      <c r="CT670" s="840">
        <f t="shared" ref="CT670:CT681" si="3955">CR670+CS670</f>
        <v>0</v>
      </c>
      <c r="CU670" s="842"/>
      <c r="CV670" s="840" t="str">
        <f t="shared" ref="CV670:CV681" si="3956">IF(CU670&lt;&gt;"",IF(CT670=CU670,"OK","REVISAR"),"")</f>
        <v/>
      </c>
      <c r="DB670" s="843" t="str">
        <f t="shared" ref="DB670:DB680" si="3957">IF(F670&lt;&gt;"",IF(G670="CUMPLE",IF(P670="CUMPLE",IF(AB670="CUMPLE",IF(AY670="CUMPLE",IF(BT670="CUMPLE",IF(BY670="CUMPLE","HABILITADO","RECHAZADO"),"RECHAZADO"),"RECHAZADO"),"RECHAZADO"),"RECHAZADO"),"RECHAZADO"),"")</f>
        <v/>
      </c>
      <c r="DC670" s="844"/>
    </row>
    <row r="671" spans="1:107" hidden="1" x14ac:dyDescent="0.25">
      <c r="A671" s="1046"/>
      <c r="B671" s="870">
        <v>2</v>
      </c>
      <c r="C671" s="1043"/>
      <c r="D671" s="220"/>
      <c r="E671" s="156"/>
      <c r="F671" s="207"/>
      <c r="G671" s="169" t="str">
        <f t="shared" ref="G671" si="3958">IF(F671&lt;&gt;"",IF(F671=$DV$4,"CUMPLE","RECHAZADO"),"")</f>
        <v/>
      </c>
      <c r="H671" s="170"/>
      <c r="I671" s="216"/>
      <c r="J671" s="208"/>
      <c r="K671" s="173">
        <f t="shared" si="3914"/>
        <v>0</v>
      </c>
      <c r="L671" s="174" t="e">
        <f t="shared" si="3915"/>
        <v>#DIV/0!</v>
      </c>
      <c r="M671" s="175" t="e">
        <f t="shared" si="3916"/>
        <v>#DIV/0!</v>
      </c>
      <c r="N671" s="176" t="e">
        <f t="shared" si="3917"/>
        <v>#DIV/0!</v>
      </c>
      <c r="O671" s="177" t="e">
        <f t="shared" si="3918"/>
        <v>#DIV/0!</v>
      </c>
      <c r="P671" s="178" t="str">
        <f>IF(H671&lt;&gt;"",IF(J671=K671,IF(H671="SI",IF(AND(I671&lt;=$DF$4,I671&gt;=($DF$4*0.9)),"CUMPLE","NO CUMPLE"),IF(I671=$DF$4,"CUMPLE","NO CUMPLE")),"NO CUMPLE"),"")</f>
        <v/>
      </c>
      <c r="Q671" s="179">
        <f t="shared" si="3919"/>
        <v>0</v>
      </c>
      <c r="R671" s="180" t="str">
        <f t="shared" ref="R671:R681" si="3959">IF(F671&lt;&gt;"",IF(G671="CUMPLE",IF(P671="CUMPLE",I671+J671,""),"RECHAZADO"),"")</f>
        <v/>
      </c>
      <c r="S671" s="180" t="str">
        <f t="shared" si="3921"/>
        <v/>
      </c>
      <c r="T671" s="209"/>
      <c r="U671" s="210"/>
      <c r="V671" s="155"/>
      <c r="W671" s="211"/>
      <c r="X671" s="212"/>
      <c r="Y671" s="184">
        <f>ROUND(W671*$DP$4,0)</f>
        <v>0</v>
      </c>
      <c r="Z671" s="184">
        <f t="shared" si="3922"/>
        <v>0</v>
      </c>
      <c r="AA671" s="1045"/>
      <c r="AB671" s="185" t="str">
        <f>IF(W671&lt;&gt;"",IF((Y671/$DP$4)/$DN$4&lt;=$AA$20,"CUMPLE","RECHAZADO"),"")</f>
        <v/>
      </c>
      <c r="AC671" s="186">
        <f t="shared" si="3924"/>
        <v>0</v>
      </c>
      <c r="AD671" s="186">
        <f t="shared" si="3925"/>
        <v>0</v>
      </c>
      <c r="AE671" s="209"/>
      <c r="AF671" s="211"/>
      <c r="AG671" s="184">
        <f>ROUND(AF671*$DQ$4,0)</f>
        <v>0</v>
      </c>
      <c r="AH671" s="1045"/>
      <c r="AI671" s="185" t="str">
        <f>IF(AF671&lt;&gt;"",IF(AG671/$DQ$4&lt;=$AH$20,"CUMPLE","RECHAZADO"),"")</f>
        <v/>
      </c>
      <c r="AJ671" s="209"/>
      <c r="AK671" s="211"/>
      <c r="AL671" s="184">
        <f>ROUND(AK671*$DR$4,0)</f>
        <v>0</v>
      </c>
      <c r="AM671" s="1045"/>
      <c r="AN671" s="185" t="str">
        <f>IF(AK671&lt;&gt;"",IF(AL671/$DR$4&lt;=$AM$20,"CUMPLE","RECHAZADO"),"")</f>
        <v/>
      </c>
      <c r="AO671" s="209"/>
      <c r="AP671" s="211"/>
      <c r="AQ671" s="184">
        <f>ROUND(AP671*$DS$4,0)</f>
        <v>0</v>
      </c>
      <c r="AR671" s="1045"/>
      <c r="AS671" s="185" t="str">
        <f>IF(AP671&lt;&gt;"",IF(AQ671/$DR$4&lt;=$AR$20,"CUMPLE","RECHAZADO"),"")</f>
        <v/>
      </c>
      <c r="AT671" s="213"/>
      <c r="AU671" s="188">
        <f t="shared" si="3929"/>
        <v>0</v>
      </c>
      <c r="AV671" s="170"/>
      <c r="AW671" s="189">
        <f t="shared" si="3930"/>
        <v>0</v>
      </c>
      <c r="AX671" s="189">
        <f t="shared" si="3931"/>
        <v>0</v>
      </c>
      <c r="AY671" s="189" t="str">
        <f t="shared" si="3932"/>
        <v xml:space="preserve"> </v>
      </c>
      <c r="AZ671" s="155"/>
      <c r="BA671" s="211"/>
      <c r="BB671" s="184">
        <f>ROUND(BA671*$DQ$4,0)</f>
        <v>0</v>
      </c>
      <c r="BC671" s="191">
        <f t="shared" ref="BC671" si="3960">$BC$4</f>
        <v>92828885</v>
      </c>
      <c r="BD671" s="192" t="str">
        <f t="shared" si="3610"/>
        <v/>
      </c>
      <c r="BE671" s="209"/>
      <c r="BF671" s="211"/>
      <c r="BG671" s="184">
        <f>ROUND(BF671*$DR$4,0)</f>
        <v>0</v>
      </c>
      <c r="BH671" s="184">
        <f t="shared" ref="BH671" si="3961">$BH$4</f>
        <v>924495218</v>
      </c>
      <c r="BI671" s="192" t="str">
        <f t="shared" si="3936"/>
        <v/>
      </c>
      <c r="BJ671" s="209"/>
      <c r="BK671" s="211"/>
      <c r="BL671" s="184">
        <f>ROUND(BK671*$DS$4,0)</f>
        <v>0</v>
      </c>
      <c r="BM671" s="1045"/>
      <c r="BN671" s="185" t="str">
        <f>IF(BK671&lt;&gt;"",IF((BL671/$DR$4)/$DN$4&lt;=$BM$20,"CUMPLE","RECHAZADO"),"")</f>
        <v/>
      </c>
      <c r="BO671" s="214"/>
      <c r="BP671" s="188">
        <f t="shared" si="3938"/>
        <v>0</v>
      </c>
      <c r="BQ671" s="170"/>
      <c r="BR671" s="189">
        <f t="shared" si="3939"/>
        <v>0</v>
      </c>
      <c r="BS671" s="189">
        <f t="shared" si="3940"/>
        <v>0</v>
      </c>
      <c r="BT671" s="189" t="str">
        <f t="shared" si="3941"/>
        <v xml:space="preserve"> </v>
      </c>
      <c r="BU671" s="155"/>
      <c r="BV671" s="170"/>
      <c r="BW671" s="170"/>
      <c r="BX671" s="194">
        <f t="shared" si="3942"/>
        <v>0</v>
      </c>
      <c r="BY671" s="194" t="str">
        <f>IF(BV671&lt;&gt;"",IF(AND(BV671/$DN$4&lt;=$BY$15,BV671/$DN$4&gt;=$BY$16),"CUMPLE","RECHAZADO"),"")</f>
        <v/>
      </c>
      <c r="BZ671" s="194">
        <f t="shared" si="3943"/>
        <v>0</v>
      </c>
      <c r="CA671" s="194">
        <f t="shared" si="3944"/>
        <v>0</v>
      </c>
      <c r="CB671" s="155"/>
      <c r="CC671" s="170"/>
      <c r="CD671" s="170"/>
      <c r="CE671" s="194">
        <f t="shared" si="3945"/>
        <v>0</v>
      </c>
      <c r="CF671" s="194" t="str">
        <f>IF(CC671&lt;&gt;"",IF(AND(CC671/$DN$4&lt;=$CF$15,CC671/$DS$4&gt;=$CF$16),"CUMPLE","RECHAZADO"),"")</f>
        <v/>
      </c>
      <c r="CG671" s="194">
        <f t="shared" si="3946"/>
        <v>0</v>
      </c>
      <c r="CH671" s="194">
        <f t="shared" si="3947"/>
        <v>0</v>
      </c>
      <c r="CI671" s="215"/>
      <c r="CJ671" s="196" t="str">
        <f t="shared" si="3948"/>
        <v/>
      </c>
      <c r="CK671" s="197">
        <f t="shared" si="3949"/>
        <v>0</v>
      </c>
      <c r="CL671" s="198" t="str">
        <f t="shared" si="3950"/>
        <v/>
      </c>
      <c r="CM671" s="155"/>
      <c r="CN671" s="199" t="str">
        <f t="shared" si="3951"/>
        <v/>
      </c>
      <c r="CO671" s="200">
        <f t="shared" si="3952"/>
        <v>0</v>
      </c>
      <c r="CP671" s="201" t="str">
        <f t="shared" si="3953"/>
        <v/>
      </c>
      <c r="CQ671" s="156"/>
      <c r="CR671" s="202">
        <f t="shared" si="3954"/>
        <v>0</v>
      </c>
      <c r="CS671" s="194">
        <f>(W671*$DP$4)+X671+(AF671*$DQ$4)+(AK671*$DR$4)+(AP671*$DS$4)+AV671+(BA671*$DQ$4)+(BF671*$DR$4)+(BK671*$DS$4)+BQ671+BV671+BW671+CC671+CD671</f>
        <v>0</v>
      </c>
      <c r="CT671" s="201">
        <f t="shared" si="3955"/>
        <v>0</v>
      </c>
      <c r="CU671" s="203"/>
      <c r="CV671" s="201" t="str">
        <f t="shared" si="3956"/>
        <v/>
      </c>
      <c r="DB671" s="204" t="str">
        <f t="shared" si="3957"/>
        <v/>
      </c>
      <c r="DC671" s="206"/>
    </row>
    <row r="672" spans="1:107" hidden="1" x14ac:dyDescent="0.25">
      <c r="A672" s="1046"/>
      <c r="B672" s="870">
        <v>3</v>
      </c>
      <c r="C672" s="1043"/>
      <c r="D672" s="220"/>
      <c r="E672" s="156"/>
      <c r="F672" s="207"/>
      <c r="G672" s="169" t="str">
        <f t="shared" ref="G672" si="3962">IF(F672&lt;&gt;"",IF(F672=$DV$5,"CUMPLE","RECHAZADO"),"")</f>
        <v/>
      </c>
      <c r="H672" s="170"/>
      <c r="I672" s="216"/>
      <c r="J672" s="208"/>
      <c r="K672" s="173">
        <f t="shared" si="3914"/>
        <v>0</v>
      </c>
      <c r="L672" s="174" t="e">
        <f t="shared" si="3915"/>
        <v>#DIV/0!</v>
      </c>
      <c r="M672" s="175" t="e">
        <f t="shared" si="3916"/>
        <v>#DIV/0!</v>
      </c>
      <c r="N672" s="176" t="e">
        <f t="shared" si="3917"/>
        <v>#DIV/0!</v>
      </c>
      <c r="O672" s="177" t="e">
        <f t="shared" si="3918"/>
        <v>#DIV/0!</v>
      </c>
      <c r="P672" s="178" t="str">
        <f>IF(H672&lt;&gt;"",IF(J672=K672,IF(H672="SI",IF(AND(I672&lt;=$DF$5,I672&gt;=($DF$5*0.9)),"CUMPLE","NO CUMPLE"),IF(I672=$DF$5,"CUMPLE","NO CUMPLE")),"NO CUMPLE"),"")</f>
        <v/>
      </c>
      <c r="Q672" s="179">
        <f t="shared" si="3919"/>
        <v>0</v>
      </c>
      <c r="R672" s="180" t="str">
        <f t="shared" si="3959"/>
        <v/>
      </c>
      <c r="S672" s="180" t="str">
        <f t="shared" si="3921"/>
        <v/>
      </c>
      <c r="T672" s="209"/>
      <c r="U672" s="210"/>
      <c r="V672" s="155"/>
      <c r="W672" s="211"/>
      <c r="X672" s="212"/>
      <c r="Y672" s="184">
        <f>ROUND(W672*$DP$5,0)</f>
        <v>0</v>
      </c>
      <c r="Z672" s="184">
        <f t="shared" si="3922"/>
        <v>0</v>
      </c>
      <c r="AA672" s="1045"/>
      <c r="AB672" s="185" t="str">
        <f>IF(W672&lt;&gt;"",IF((Y672/$DP$5)/$DN$5&lt;=$AA$20,"CUMPLE","RECHAZADO"),"")</f>
        <v/>
      </c>
      <c r="AC672" s="186">
        <f t="shared" si="3924"/>
        <v>0</v>
      </c>
      <c r="AD672" s="186">
        <f t="shared" si="3925"/>
        <v>0</v>
      </c>
      <c r="AE672" s="209"/>
      <c r="AF672" s="211"/>
      <c r="AG672" s="184">
        <f>ROUND(AF672*$DQ$5,0)</f>
        <v>0</v>
      </c>
      <c r="AH672" s="1045"/>
      <c r="AI672" s="185" t="str">
        <f>IF(AF672&lt;&gt;"",IF(AG672/$DQ$5&lt;=$AH$20,"CUMPLE","RECHAZADO"),"")</f>
        <v/>
      </c>
      <c r="AJ672" s="209"/>
      <c r="AK672" s="211"/>
      <c r="AL672" s="184">
        <f>ROUND(AK672*$DR$5,0)</f>
        <v>0</v>
      </c>
      <c r="AM672" s="1045"/>
      <c r="AN672" s="185" t="str">
        <f>IF(AK672&lt;&gt;"",IF(AL672/$DR$5&lt;=$AM$20,"CUMPLE","RECHAZADO"),"")</f>
        <v/>
      </c>
      <c r="AO672" s="209"/>
      <c r="AP672" s="211"/>
      <c r="AQ672" s="184">
        <f>ROUND(AP672*$DS$5,0)</f>
        <v>0</v>
      </c>
      <c r="AR672" s="1045"/>
      <c r="AS672" s="185" t="str">
        <f>IF(AP672&lt;&gt;"",IF(AQ672/$DR$5&lt;=$AR$20,"CUMPLE","RECHAZADO"),"")</f>
        <v/>
      </c>
      <c r="AT672" s="213"/>
      <c r="AU672" s="188">
        <f t="shared" si="3929"/>
        <v>0</v>
      </c>
      <c r="AV672" s="170"/>
      <c r="AW672" s="189">
        <f t="shared" si="3930"/>
        <v>0</v>
      </c>
      <c r="AX672" s="189">
        <f t="shared" si="3931"/>
        <v>0</v>
      </c>
      <c r="AY672" s="189" t="str">
        <f t="shared" si="3932"/>
        <v xml:space="preserve"> </v>
      </c>
      <c r="AZ672" s="155"/>
      <c r="BA672" s="211"/>
      <c r="BB672" s="184">
        <f>ROUND(BA672*$DQ$5,0)</f>
        <v>0</v>
      </c>
      <c r="BC672" s="191">
        <f t="shared" ref="BC672" si="3963">$BC$5</f>
        <v>123465503</v>
      </c>
      <c r="BD672" s="192" t="str">
        <f t="shared" si="3610"/>
        <v/>
      </c>
      <c r="BE672" s="209"/>
      <c r="BF672" s="211"/>
      <c r="BG672" s="184">
        <f>ROUND(BF672*$DR$5,0)</f>
        <v>0</v>
      </c>
      <c r="BH672" s="184">
        <f t="shared" ref="BH672" si="3964">$BH$5</f>
        <v>1325724320</v>
      </c>
      <c r="BI672" s="192" t="str">
        <f t="shared" si="3936"/>
        <v/>
      </c>
      <c r="BJ672" s="209"/>
      <c r="BK672" s="211"/>
      <c r="BL672" s="184">
        <f>ROUND(BK672*$DS$5,0)</f>
        <v>0</v>
      </c>
      <c r="BM672" s="1045"/>
      <c r="BN672" s="185" t="str">
        <f>IF(BK672&lt;&gt;"",IF((BL672/$DR$5)/$DN$5&lt;=$BM$20,"CUMPLE","RECHAZADO"),"")</f>
        <v/>
      </c>
      <c r="BO672" s="214"/>
      <c r="BP672" s="188">
        <f t="shared" si="3938"/>
        <v>0</v>
      </c>
      <c r="BQ672" s="170"/>
      <c r="BR672" s="189">
        <f t="shared" si="3939"/>
        <v>0</v>
      </c>
      <c r="BS672" s="189">
        <f t="shared" si="3940"/>
        <v>0</v>
      </c>
      <c r="BT672" s="189" t="str">
        <f t="shared" si="3941"/>
        <v xml:space="preserve"> </v>
      </c>
      <c r="BU672" s="155"/>
      <c r="BV672" s="170"/>
      <c r="BW672" s="170"/>
      <c r="BX672" s="194">
        <f t="shared" si="3942"/>
        <v>0</v>
      </c>
      <c r="BY672" s="194" t="str">
        <f>IF(BV672&lt;&gt;"",IF(AND(BV672/$DN$5&lt;=$BY$15,BV672/$DN$5&gt;=$BY$16),"CUMPLE","RECHAZADO"),"")</f>
        <v/>
      </c>
      <c r="BZ672" s="194">
        <f t="shared" si="3943"/>
        <v>0</v>
      </c>
      <c r="CA672" s="194">
        <f t="shared" si="3944"/>
        <v>0</v>
      </c>
      <c r="CB672" s="155"/>
      <c r="CC672" s="170"/>
      <c r="CD672" s="170"/>
      <c r="CE672" s="194">
        <f t="shared" si="3945"/>
        <v>0</v>
      </c>
      <c r="CF672" s="194" t="str">
        <f>IF(CC672&lt;&gt;"",IF(AND(CC672/$DN$5&lt;=$CF$15,CC672/$DS$5&gt;=$CF$16),"CUMPLE","RECHAZADO"),"")</f>
        <v/>
      </c>
      <c r="CG672" s="194">
        <f t="shared" si="3946"/>
        <v>0</v>
      </c>
      <c r="CH672" s="194">
        <f t="shared" si="3947"/>
        <v>0</v>
      </c>
      <c r="CI672" s="215"/>
      <c r="CJ672" s="196" t="str">
        <f t="shared" si="3948"/>
        <v/>
      </c>
      <c r="CK672" s="197">
        <f t="shared" si="3949"/>
        <v>0</v>
      </c>
      <c r="CL672" s="198" t="str">
        <f t="shared" si="3950"/>
        <v/>
      </c>
      <c r="CM672" s="155"/>
      <c r="CN672" s="199" t="str">
        <f t="shared" si="3951"/>
        <v/>
      </c>
      <c r="CO672" s="200">
        <f t="shared" si="3952"/>
        <v>0</v>
      </c>
      <c r="CP672" s="201" t="str">
        <f t="shared" si="3953"/>
        <v/>
      </c>
      <c r="CQ672" s="156"/>
      <c r="CR672" s="202">
        <f t="shared" si="3954"/>
        <v>0</v>
      </c>
      <c r="CS672" s="194">
        <f>(W672*$DP$5)+X672+(AF672*$DQ$5)+(AK672*$DR$5)+(AP672*$DS$5)+AV672+(BA672*$DQ$5)+(BF672*$DR$5)+(BK672*$DS$5)+BQ672+BV672+BW672+CC672+CD672</f>
        <v>0</v>
      </c>
      <c r="CT672" s="201">
        <f t="shared" si="3955"/>
        <v>0</v>
      </c>
      <c r="CU672" s="203"/>
      <c r="CV672" s="201" t="str">
        <f t="shared" si="3956"/>
        <v/>
      </c>
      <c r="DB672" s="204" t="str">
        <f t="shared" si="3957"/>
        <v/>
      </c>
      <c r="DC672" s="206"/>
    </row>
    <row r="673" spans="1:107" hidden="1" x14ac:dyDescent="0.25">
      <c r="A673" s="1046"/>
      <c r="B673" s="870">
        <v>4</v>
      </c>
      <c r="C673" s="1043"/>
      <c r="D673" s="220"/>
      <c r="E673" s="156"/>
      <c r="F673" s="207"/>
      <c r="G673" s="169" t="str">
        <f t="shared" ref="G673" si="3965">IF(F673&lt;&gt;"",IF(F673=$DV$6,"CUMPLE","RECHAZADO"),"")</f>
        <v/>
      </c>
      <c r="H673" s="170"/>
      <c r="I673" s="216"/>
      <c r="J673" s="208"/>
      <c r="K673" s="173">
        <f t="shared" si="3914"/>
        <v>0</v>
      </c>
      <c r="L673" s="174" t="e">
        <f t="shared" si="3915"/>
        <v>#DIV/0!</v>
      </c>
      <c r="M673" s="175" t="e">
        <f t="shared" si="3916"/>
        <v>#DIV/0!</v>
      </c>
      <c r="N673" s="176" t="e">
        <f t="shared" si="3917"/>
        <v>#DIV/0!</v>
      </c>
      <c r="O673" s="177" t="e">
        <f t="shared" si="3918"/>
        <v>#DIV/0!</v>
      </c>
      <c r="P673" s="178" t="str">
        <f>IF(H673&lt;&gt;"",IF(J673=K673,IF(H673="SI",IF(AND(I673&lt;=$DF$6,I673&gt;=($DF$6*0.9)),"CUMPLE","NO CUMPLE"),IF(I673=$DF$6,"CUMPLE","NO CUMPLE")),"NO CUMPLE"),"")</f>
        <v/>
      </c>
      <c r="Q673" s="179">
        <f t="shared" si="3919"/>
        <v>0</v>
      </c>
      <c r="R673" s="180" t="str">
        <f t="shared" si="3959"/>
        <v/>
      </c>
      <c r="S673" s="180" t="str">
        <f t="shared" si="3921"/>
        <v/>
      </c>
      <c r="T673" s="209"/>
      <c r="U673" s="210"/>
      <c r="V673" s="155"/>
      <c r="W673" s="211"/>
      <c r="X673" s="212"/>
      <c r="Y673" s="184">
        <f>ROUND(W673*$DP$6,0)</f>
        <v>0</v>
      </c>
      <c r="Z673" s="184">
        <f t="shared" si="3922"/>
        <v>0</v>
      </c>
      <c r="AA673" s="1045"/>
      <c r="AB673" s="185" t="str">
        <f>IF(W673&lt;&gt;"",IF((Y673/$DP$6)/$DN$6&lt;=$AA$20,"CUMPLE","RECHAZADO"),"")</f>
        <v/>
      </c>
      <c r="AC673" s="186">
        <f t="shared" si="3924"/>
        <v>0</v>
      </c>
      <c r="AD673" s="186">
        <f t="shared" si="3925"/>
        <v>0</v>
      </c>
      <c r="AE673" s="209"/>
      <c r="AF673" s="211"/>
      <c r="AG673" s="184">
        <f>ROUND(AF673*$DQ$6,0)</f>
        <v>0</v>
      </c>
      <c r="AH673" s="1045"/>
      <c r="AI673" s="185" t="str">
        <f>IF(AF673&lt;&gt;"",IF(AG673/$DQ$6&lt;=$AH$20,"CUMPLE","RECHAZADO"),"")</f>
        <v/>
      </c>
      <c r="AJ673" s="209"/>
      <c r="AK673" s="211"/>
      <c r="AL673" s="184">
        <f>ROUND(AK673*$DR$6,0)</f>
        <v>0</v>
      </c>
      <c r="AM673" s="1045"/>
      <c r="AN673" s="185" t="str">
        <f>IF(AK673&lt;&gt;"",IF(AL673/$DR$6&lt;=$AM$20,"CUMPLE","RECHAZADO"),"")</f>
        <v/>
      </c>
      <c r="AO673" s="209"/>
      <c r="AP673" s="211"/>
      <c r="AQ673" s="184">
        <f>ROUND(AP673*$DS$6,0)</f>
        <v>0</v>
      </c>
      <c r="AR673" s="1045"/>
      <c r="AS673" s="185" t="str">
        <f>IF(AP673&lt;&gt;"",IF(AQ673/$DR$6&lt;=$AR$20,"CUMPLE","RECHAZADO"),"")</f>
        <v/>
      </c>
      <c r="AT673" s="213"/>
      <c r="AU673" s="188">
        <f t="shared" si="3929"/>
        <v>0</v>
      </c>
      <c r="AV673" s="170"/>
      <c r="AW673" s="189">
        <f t="shared" si="3930"/>
        <v>0</v>
      </c>
      <c r="AX673" s="189">
        <f t="shared" si="3931"/>
        <v>0</v>
      </c>
      <c r="AY673" s="189" t="str">
        <f>IF(AV673&lt;&gt;"",IF(AN673="CUMPLE","CUMPLE","NO CUMPLE"),"")</f>
        <v/>
      </c>
      <c r="AZ673" s="155"/>
      <c r="BA673" s="211"/>
      <c r="BB673" s="184">
        <f>ROUND(BA673*$DQ$6,0)</f>
        <v>0</v>
      </c>
      <c r="BC673" s="191">
        <f t="shared" ref="BC673" si="3966">$BC$6</f>
        <v>599037720</v>
      </c>
      <c r="BD673" s="192" t="str">
        <f t="shared" si="3610"/>
        <v/>
      </c>
      <c r="BE673" s="209"/>
      <c r="BF673" s="211"/>
      <c r="BG673" s="184">
        <f>ROUND(BF673*$DR$6,0)</f>
        <v>0</v>
      </c>
      <c r="BH673" s="184">
        <f t="shared" ref="BH673" si="3967">$BH$6</f>
        <v>1500854400</v>
      </c>
      <c r="BI673" s="192" t="str">
        <f t="shared" si="3936"/>
        <v/>
      </c>
      <c r="BJ673" s="209"/>
      <c r="BK673" s="211"/>
      <c r="BL673" s="184">
        <f>ROUND(BK673*$DS$6,0)</f>
        <v>0</v>
      </c>
      <c r="BM673" s="1045"/>
      <c r="BN673" s="185" t="str">
        <f>IF(BK673&lt;&gt;"",IF((BL673/$DR$6)/$DN$6&lt;=$BM$20,"CUMPLE","RECHAZADO"),"")</f>
        <v/>
      </c>
      <c r="BO673" s="214"/>
      <c r="BP673" s="188">
        <f t="shared" si="3938"/>
        <v>0</v>
      </c>
      <c r="BQ673" s="170"/>
      <c r="BR673" s="189">
        <f t="shared" si="3939"/>
        <v>0</v>
      </c>
      <c r="BS673" s="189">
        <f t="shared" si="3940"/>
        <v>0</v>
      </c>
      <c r="BT673" s="189" t="str">
        <f>IF(BQ673&lt;&gt;"",IF(BI673="CUMPLE","CUMPLE","NO CUMPLE"),"")</f>
        <v/>
      </c>
      <c r="BU673" s="155"/>
      <c r="BV673" s="170"/>
      <c r="BW673" s="170"/>
      <c r="BX673" s="194">
        <f t="shared" si="3942"/>
        <v>0</v>
      </c>
      <c r="BY673" s="194" t="str">
        <f>IF(BV673&lt;&gt;"",IF(AND(BV673/$DN$6&lt;=$BY$15,BV673/$DN$6&gt;=$BY$16),"CUMPLE","RECHAZADO"),"")</f>
        <v/>
      </c>
      <c r="BZ673" s="194">
        <f t="shared" si="3943"/>
        <v>0</v>
      </c>
      <c r="CA673" s="194">
        <f t="shared" si="3944"/>
        <v>0</v>
      </c>
      <c r="CB673" s="155"/>
      <c r="CC673" s="170"/>
      <c r="CD673" s="170"/>
      <c r="CE673" s="194">
        <f t="shared" si="3945"/>
        <v>0</v>
      </c>
      <c r="CF673" s="194" t="str">
        <f>IF(CC673&lt;&gt;"",IF(AND(CC673/$DN$6&lt;=$CF$15,CC673/$DS$6&gt;=$CF$16),"CUMPLE","RECHAZADO"),"")</f>
        <v/>
      </c>
      <c r="CG673" s="194">
        <f t="shared" si="3946"/>
        <v>0</v>
      </c>
      <c r="CH673" s="194">
        <f t="shared" si="3947"/>
        <v>0</v>
      </c>
      <c r="CI673" s="215"/>
      <c r="CJ673" s="196" t="str">
        <f t="shared" si="3948"/>
        <v/>
      </c>
      <c r="CK673" s="197">
        <f t="shared" si="3949"/>
        <v>0</v>
      </c>
      <c r="CL673" s="198" t="str">
        <f t="shared" si="3950"/>
        <v/>
      </c>
      <c r="CM673" s="155"/>
      <c r="CN673" s="199" t="str">
        <f t="shared" si="3951"/>
        <v/>
      </c>
      <c r="CO673" s="200">
        <f t="shared" si="3952"/>
        <v>0</v>
      </c>
      <c r="CP673" s="201" t="str">
        <f t="shared" si="3953"/>
        <v/>
      </c>
      <c r="CQ673" s="156"/>
      <c r="CR673" s="202">
        <f t="shared" si="3954"/>
        <v>0</v>
      </c>
      <c r="CS673" s="194">
        <f>(W673*$DP$6)+X673+(AF673*$DQ$6)+(AK673*$DR$6)+(AP673*$DS$6)+AV673+(BA673*$DQ$6)+(BF673*$DR$6)+(BK673*$DS$6)+BQ673+BV673+BW673+CC673+CD673</f>
        <v>0</v>
      </c>
      <c r="CT673" s="201">
        <f t="shared" si="3955"/>
        <v>0</v>
      </c>
      <c r="CU673" s="203"/>
      <c r="CV673" s="201" t="str">
        <f t="shared" si="3956"/>
        <v/>
      </c>
      <c r="DB673" s="204" t="str">
        <f t="shared" si="3957"/>
        <v/>
      </c>
      <c r="DC673" s="206"/>
    </row>
    <row r="674" spans="1:107" hidden="1" x14ac:dyDescent="0.25">
      <c r="A674" s="1042"/>
      <c r="B674" s="750">
        <v>5</v>
      </c>
      <c r="C674" s="1043"/>
      <c r="D674" s="220"/>
      <c r="E674" s="156"/>
      <c r="F674" s="751"/>
      <c r="G674" s="752" t="str">
        <f t="shared" ref="G674" si="3968">IF(F674&lt;&gt;"",IF(F674=$DV$7,"CUMPLE","RECHAZADO"),"")</f>
        <v/>
      </c>
      <c r="H674" s="753"/>
      <c r="I674" s="754"/>
      <c r="J674" s="784"/>
      <c r="K674" s="756">
        <f t="shared" si="3914"/>
        <v>0</v>
      </c>
      <c r="L674" s="174" t="e">
        <f t="shared" si="3915"/>
        <v>#DIV/0!</v>
      </c>
      <c r="M674" s="175" t="e">
        <f t="shared" si="3916"/>
        <v>#DIV/0!</v>
      </c>
      <c r="N674" s="176" t="e">
        <f t="shared" si="3917"/>
        <v>#DIV/0!</v>
      </c>
      <c r="O674" s="177" t="e">
        <f t="shared" si="3918"/>
        <v>#DIV/0!</v>
      </c>
      <c r="P674" s="757" t="str">
        <f>IF(H674&lt;&gt;"",IF(J674=K674,IF(H674="SI",IF(AND(I674&lt;=$DF$7,I674&gt;=($DF$7*0.9)),"CUMPLE","NO CUMPLE"),IF(I674=$DF$7,"CUMPLE","NO CUMPLE")),"NO CUMPLE"),"")</f>
        <v/>
      </c>
      <c r="Q674" s="179">
        <f t="shared" si="3919"/>
        <v>0</v>
      </c>
      <c r="R674" s="758" t="str">
        <f t="shared" si="3959"/>
        <v/>
      </c>
      <c r="S674" s="758" t="str">
        <f t="shared" si="3921"/>
        <v/>
      </c>
      <c r="T674" s="759"/>
      <c r="U674" s="760"/>
      <c r="V674" s="155"/>
      <c r="W674" s="761"/>
      <c r="X674" s="762"/>
      <c r="Y674" s="763">
        <f>ROUND(W674*$DP$7,0)</f>
        <v>0</v>
      </c>
      <c r="Z674" s="763">
        <f t="shared" si="3922"/>
        <v>0</v>
      </c>
      <c r="AA674" s="1045"/>
      <c r="AB674" s="764" t="str">
        <f>IF(W674&lt;&gt;"",IF((Y674/$DP$7)/$DN$7&lt;=$AA$20,"CUMPLE","RECHAZADO"),"")</f>
        <v/>
      </c>
      <c r="AC674" s="765">
        <f t="shared" si="3924"/>
        <v>0</v>
      </c>
      <c r="AD674" s="765">
        <f t="shared" si="3925"/>
        <v>0</v>
      </c>
      <c r="AE674" s="759"/>
      <c r="AF674" s="761"/>
      <c r="AG674" s="763">
        <f>ROUND(AF674*$DQ$7,0)</f>
        <v>0</v>
      </c>
      <c r="AH674" s="1045"/>
      <c r="AI674" s="764" t="str">
        <f>IF(AF674&lt;&gt;"",IF(AG674/$DQ$7&lt;=$AH$20,"CUMPLE","RECHAZADO"),"")</f>
        <v/>
      </c>
      <c r="AJ674" s="759"/>
      <c r="AK674" s="761"/>
      <c r="AL674" s="763">
        <f>ROUND(AK674*$DR$7,0)</f>
        <v>0</v>
      </c>
      <c r="AM674" s="1045"/>
      <c r="AN674" s="764" t="str">
        <f>IF(AK674&lt;&gt;"",IF(AL674/$DR$7&lt;=$AM$20,"CUMPLE","RECHAZADO"),"")</f>
        <v/>
      </c>
      <c r="AO674" s="759"/>
      <c r="AP674" s="761"/>
      <c r="AQ674" s="763">
        <f>ROUND(AP674*$DS$7,0)</f>
        <v>0</v>
      </c>
      <c r="AR674" s="1045"/>
      <c r="AS674" s="764" t="str">
        <f>IF(AP674&lt;&gt;"",IF(AQ674/$DR$7&lt;=$AR$20,"CUMPLE","RECHAZADO"),"")</f>
        <v/>
      </c>
      <c r="AT674" s="766"/>
      <c r="AU674" s="767">
        <f t="shared" si="3929"/>
        <v>0</v>
      </c>
      <c r="AV674" s="753"/>
      <c r="AW674" s="768">
        <f t="shared" si="3930"/>
        <v>0</v>
      </c>
      <c r="AX674" s="768">
        <f t="shared" si="3931"/>
        <v>0</v>
      </c>
      <c r="AY674" s="768" t="str">
        <f>IF(AV674&lt;&gt;"",IF(AI674="CUMPLE",IF(AN674="CUMPLE","CUMPLE","NO CUMPLE"),"NO CUMPLE")," ")</f>
        <v xml:space="preserve"> </v>
      </c>
      <c r="AZ674" s="155"/>
      <c r="BA674" s="761"/>
      <c r="BB674" s="763">
        <f>ROUND(BA674*$DQ$7,0)</f>
        <v>0</v>
      </c>
      <c r="BC674" s="770">
        <f t="shared" ref="BC674" si="3969">$BC$7</f>
        <v>512088380</v>
      </c>
      <c r="BD674" s="164" t="str">
        <f t="shared" si="3610"/>
        <v/>
      </c>
      <c r="BE674" s="759"/>
      <c r="BF674" s="761"/>
      <c r="BG674" s="763">
        <f>ROUND(BF674*$DR$7,0)</f>
        <v>0</v>
      </c>
      <c r="BH674" s="763">
        <f t="shared" ref="BH674" si="3970">$BH$7</f>
        <v>1342093772</v>
      </c>
      <c r="BI674" s="164" t="str">
        <f t="shared" si="3936"/>
        <v/>
      </c>
      <c r="BJ674" s="759"/>
      <c r="BK674" s="761"/>
      <c r="BL674" s="763">
        <f>ROUND(BK674*$DS$7,0)</f>
        <v>0</v>
      </c>
      <c r="BM674" s="1045"/>
      <c r="BN674" s="764" t="str">
        <f>IF(BK674&lt;&gt;"",IF((BL674/$DR$7)/$DN$7&lt;=$BM$20,"CUMPLE","RECHAZADO"),"")</f>
        <v/>
      </c>
      <c r="BO674" s="771"/>
      <c r="BP674" s="767">
        <f t="shared" si="3938"/>
        <v>0</v>
      </c>
      <c r="BQ674" s="753"/>
      <c r="BR674" s="768">
        <f t="shared" si="3939"/>
        <v>0</v>
      </c>
      <c r="BS674" s="768">
        <f t="shared" si="3940"/>
        <v>0</v>
      </c>
      <c r="BT674" s="768" t="str">
        <f>IF(BQ674&lt;&gt;"",IF(BD674="CUMPLE",IF(BI674="CUMPLE","CUMPLE","NO CUMPLE"),"NO CUMPLE")," ")</f>
        <v xml:space="preserve"> </v>
      </c>
      <c r="BU674" s="155"/>
      <c r="BV674" s="753"/>
      <c r="BW674" s="753"/>
      <c r="BX674" s="772">
        <f t="shared" si="3942"/>
        <v>0</v>
      </c>
      <c r="BY674" s="772" t="str">
        <f>IF(BV674&lt;&gt;"",IF(AND(BV674/$DN$7&lt;=$BY$15,BV674/$DN$7&gt;=$BY$16),"CUMPLE","RECHAZADO"),"")</f>
        <v/>
      </c>
      <c r="BZ674" s="772">
        <f t="shared" si="3943"/>
        <v>0</v>
      </c>
      <c r="CA674" s="772">
        <f t="shared" si="3944"/>
        <v>0</v>
      </c>
      <c r="CB674" s="155"/>
      <c r="CC674" s="753"/>
      <c r="CD674" s="753"/>
      <c r="CE674" s="772">
        <f t="shared" si="3945"/>
        <v>0</v>
      </c>
      <c r="CF674" s="772" t="str">
        <f>IF(CC674&lt;&gt;"",IF(AND(CC674/$DN$7&lt;=$CF$15,CC674/$DS$7&gt;=$CF$16),"CUMPLE","RECHAZADO"),"")</f>
        <v/>
      </c>
      <c r="CG674" s="772">
        <f t="shared" si="3946"/>
        <v>0</v>
      </c>
      <c r="CH674" s="772">
        <f t="shared" si="3947"/>
        <v>0</v>
      </c>
      <c r="CI674" s="773"/>
      <c r="CJ674" s="774" t="str">
        <f t="shared" si="3948"/>
        <v/>
      </c>
      <c r="CK674" s="775">
        <f t="shared" si="3949"/>
        <v>0</v>
      </c>
      <c r="CL674" s="776" t="str">
        <f t="shared" si="3950"/>
        <v/>
      </c>
      <c r="CM674" s="155"/>
      <c r="CN674" s="777" t="str">
        <f t="shared" si="3951"/>
        <v/>
      </c>
      <c r="CO674" s="778">
        <f t="shared" si="3952"/>
        <v>0</v>
      </c>
      <c r="CP674" s="779" t="str">
        <f t="shared" si="3953"/>
        <v/>
      </c>
      <c r="CQ674" s="156"/>
      <c r="CR674" s="780">
        <f t="shared" si="3954"/>
        <v>0</v>
      </c>
      <c r="CS674" s="772">
        <f>(W674*$DP$7)+X674+(AF674*$DQ$7)+(AK674*$DR$7)+(AP674*$DS$7)+AV674+(BA674*$DQ$7)+(BF674*$DR$7)+(BK674*$DS$7)+BQ674+BV674+BW674+CC674+CD674</f>
        <v>0</v>
      </c>
      <c r="CT674" s="779">
        <f t="shared" si="3955"/>
        <v>0</v>
      </c>
      <c r="CU674" s="781"/>
      <c r="CV674" s="779" t="str">
        <f t="shared" si="3956"/>
        <v/>
      </c>
      <c r="DB674" s="782" t="str">
        <f t="shared" si="3957"/>
        <v/>
      </c>
      <c r="DC674" s="783"/>
    </row>
    <row r="675" spans="1:107" ht="17.25" thickBot="1" x14ac:dyDescent="0.3">
      <c r="A675" s="1039"/>
      <c r="B675" s="870">
        <v>6</v>
      </c>
      <c r="C675" s="1039"/>
      <c r="D675" s="726"/>
      <c r="E675" s="871"/>
      <c r="F675" s="872">
        <v>26104086008</v>
      </c>
      <c r="G675" s="873" t="str">
        <f t="shared" ref="G675" si="3971">IF(F675&lt;&gt;"",IF(F675=$DV$8,"CUMPLE","RECHAZADO"),"")</f>
        <v>CUMPLE</v>
      </c>
      <c r="H675" s="874" t="s">
        <v>1538</v>
      </c>
      <c r="I675" s="880">
        <v>23701756967</v>
      </c>
      <c r="J675" s="208">
        <v>450333382</v>
      </c>
      <c r="K675" s="173">
        <f t="shared" si="3914"/>
        <v>450333382</v>
      </c>
      <c r="L675" s="724" t="e">
        <f t="shared" si="3915"/>
        <v>#DIV/0!</v>
      </c>
      <c r="M675" s="175" t="e">
        <f t="shared" si="3916"/>
        <v>#DIV/0!</v>
      </c>
      <c r="N675" s="176" t="e">
        <f t="shared" si="3917"/>
        <v>#DIV/0!</v>
      </c>
      <c r="O675" s="177" t="e">
        <f t="shared" si="3918"/>
        <v>#DIV/0!</v>
      </c>
      <c r="P675" s="178" t="str">
        <f>IF(H675&lt;&gt;"",IF(J675=K675,IF(H675="SI",IF(AND(I675&lt;=$DF$8,I675&gt;=($DF$8*0.9)),"CUMPLE","NO CUMPLE"),IF(I675=$DF$8,"CUMPLE","NO CUMPLE")),"NO CUMPLE"),"")</f>
        <v>CUMPLE</v>
      </c>
      <c r="Q675" s="725">
        <f t="shared" si="3919"/>
        <v>0</v>
      </c>
      <c r="R675" s="180">
        <f t="shared" si="3959"/>
        <v>24152090349</v>
      </c>
      <c r="S675" s="180">
        <f t="shared" si="3921"/>
        <v>23701756967</v>
      </c>
      <c r="T675" s="209"/>
      <c r="U675" s="209"/>
      <c r="V675" s="871"/>
      <c r="W675" s="874">
        <v>1334955</v>
      </c>
      <c r="X675" s="876">
        <v>1471120</v>
      </c>
      <c r="Y675" s="184">
        <f>ROUND(W675*$DP$8,0)</f>
        <v>77427390</v>
      </c>
      <c r="Z675" s="184">
        <f t="shared" si="3922"/>
        <v>1471120</v>
      </c>
      <c r="AA675" s="1044"/>
      <c r="AB675" s="185" t="str">
        <f>IF(W675&lt;&gt;"",IF((Y675/$DP$8)/$DN$8&lt;=$AA$20,"CUMPLE","RECHAZADO"),"")</f>
        <v>CUMPLE</v>
      </c>
      <c r="AC675" s="186">
        <f t="shared" si="3924"/>
        <v>78898510</v>
      </c>
      <c r="AD675" s="186">
        <f t="shared" si="3925"/>
        <v>77427390</v>
      </c>
      <c r="AE675" s="209"/>
      <c r="AF675" s="874">
        <v>200682</v>
      </c>
      <c r="AG675" s="184">
        <f>ROUND(AF675*$DQ$8,0)</f>
        <v>2809548</v>
      </c>
      <c r="AH675" s="1044"/>
      <c r="AI675" s="185" t="str">
        <f>IF(AF675&lt;&gt;"",IF(AG675/$DQ$8&lt;=$AH$20,"CUMPLE","RECHAZADO"),"")</f>
        <v>CUMPLE</v>
      </c>
      <c r="AJ675" s="209"/>
      <c r="AK675" s="874">
        <v>160174</v>
      </c>
      <c r="AL675" s="184">
        <f>ROUND(AK675*$DR$8,0)</f>
        <v>9290092</v>
      </c>
      <c r="AM675" s="1044"/>
      <c r="AN675" s="185" t="str">
        <f>IF(AK675&lt;&gt;"",IF(AL675/$DR$8&lt;=$AM$20,"CUMPLE","RECHAZADO"),"")</f>
        <v>CUMPLE</v>
      </c>
      <c r="AO675" s="209"/>
      <c r="AP675" s="874"/>
      <c r="AQ675" s="184">
        <f>ROUND(AP675*$DS$8,0)</f>
        <v>0</v>
      </c>
      <c r="AR675" s="1044"/>
      <c r="AS675" s="185" t="str">
        <f>IF(AP675&lt;&gt;"",IF(AQ675/$DR$8&lt;=$AR$20,"CUMPLE","RECHAZADO"),"")</f>
        <v/>
      </c>
      <c r="AT675" s="185"/>
      <c r="AU675" s="194">
        <f t="shared" si="3929"/>
        <v>12099640</v>
      </c>
      <c r="AV675" s="874">
        <v>2298932</v>
      </c>
      <c r="AW675" s="877">
        <f t="shared" si="3930"/>
        <v>2298932</v>
      </c>
      <c r="AX675" s="877">
        <f t="shared" si="3931"/>
        <v>14398572</v>
      </c>
      <c r="AY675" s="877" t="str">
        <f>IF(AV675&lt;&gt;"",IF(AN675="CUMPLE","CUMPLE","NO CUMPLE"),"")</f>
        <v>CUMPLE</v>
      </c>
      <c r="AZ675" s="871"/>
      <c r="BA675" s="874">
        <v>13165873</v>
      </c>
      <c r="BB675" s="184">
        <f>ROUND(BA675*$DQ$8,0)</f>
        <v>184322222</v>
      </c>
      <c r="BC675" s="184">
        <f t="shared" ref="BC675" si="3972">$BC$8</f>
        <v>282572794</v>
      </c>
      <c r="BD675" s="185" t="str">
        <f t="shared" si="3610"/>
        <v>CUMPLE</v>
      </c>
      <c r="BE675" s="209"/>
      <c r="BF675" s="874">
        <v>12369876</v>
      </c>
      <c r="BG675" s="184">
        <f>ROUND(BF675*$DR$8,0)</f>
        <v>717452808</v>
      </c>
      <c r="BH675" s="184">
        <f t="shared" ref="BH675" si="3973">$BH$8</f>
        <v>1099881666</v>
      </c>
      <c r="BI675" s="185" t="str">
        <f t="shared" si="3936"/>
        <v>CUMPLE</v>
      </c>
      <c r="BJ675" s="209"/>
      <c r="BK675" s="874"/>
      <c r="BL675" s="184">
        <f>ROUND(BK675*$DS$8,0)</f>
        <v>0</v>
      </c>
      <c r="BM675" s="1044"/>
      <c r="BN675" s="185" t="str">
        <f>IF(BK675&lt;&gt;"",IF((BL675/$DR$8)/$DN$8&lt;=$BM$20,"CUMPLE","RECHAZADO"),"")</f>
        <v/>
      </c>
      <c r="BO675" s="878"/>
      <c r="BP675" s="194">
        <f t="shared" si="3938"/>
        <v>901775030</v>
      </c>
      <c r="BQ675" s="874">
        <v>171337256</v>
      </c>
      <c r="BR675" s="877">
        <f t="shared" si="3939"/>
        <v>171337256</v>
      </c>
      <c r="BS675" s="877">
        <f t="shared" si="3940"/>
        <v>1073112286</v>
      </c>
      <c r="BT675" s="877" t="str">
        <f>IF(BQ675&lt;&gt;"",IF(BI675="CUMPLE","CUMPLE","NO CUMPLE"),"")</f>
        <v>CUMPLE</v>
      </c>
      <c r="BU675" s="871"/>
      <c r="BV675" s="874">
        <v>122330524</v>
      </c>
      <c r="BW675" s="874">
        <v>2324280</v>
      </c>
      <c r="BX675" s="194">
        <f t="shared" si="3942"/>
        <v>2324280</v>
      </c>
      <c r="BY675" s="194" t="str">
        <f>IF(BV675&lt;&gt;"",IF(AND(BV675/$DN$8&lt;=$BY$15,BV675/$DN$8&gt;=$BY$16),"CUMPLE","RECHAZADO"),"")</f>
        <v>CUMPLE</v>
      </c>
      <c r="BZ675" s="194">
        <f t="shared" si="3943"/>
        <v>122330524</v>
      </c>
      <c r="CA675" s="194">
        <f t="shared" si="3944"/>
        <v>124654804</v>
      </c>
      <c r="CB675" s="871"/>
      <c r="CC675" s="874"/>
      <c r="CD675" s="874"/>
      <c r="CE675" s="194">
        <f t="shared" si="3945"/>
        <v>0</v>
      </c>
      <c r="CF675" s="194" t="str">
        <f>IF(CC675&lt;&gt;"",IF(AND(CC675/$DN$8&lt;=$CF$15,CC675/$DS$8&gt;=$CF$16),"CUMPLE","RECHAZADO"),"")</f>
        <v/>
      </c>
      <c r="CG675" s="194">
        <f t="shared" si="3946"/>
        <v>0</v>
      </c>
      <c r="CH675" s="194">
        <f t="shared" si="3947"/>
        <v>0</v>
      </c>
      <c r="CI675" s="194"/>
      <c r="CJ675" s="232">
        <f t="shared" si="3948"/>
        <v>24152090349</v>
      </c>
      <c r="CK675" s="197">
        <f t="shared" si="3949"/>
        <v>1291064172</v>
      </c>
      <c r="CL675" s="232">
        <f t="shared" si="3950"/>
        <v>25443154521</v>
      </c>
      <c r="CM675" s="871"/>
      <c r="CN675" s="200">
        <f t="shared" si="3951"/>
        <v>23701756967</v>
      </c>
      <c r="CO675" s="200">
        <f t="shared" si="3952"/>
        <v>1113632584</v>
      </c>
      <c r="CP675" s="200">
        <f t="shared" si="3953"/>
        <v>24815389551</v>
      </c>
      <c r="CQ675" s="871"/>
      <c r="CR675" s="194">
        <f t="shared" si="3954"/>
        <v>24152090349</v>
      </c>
      <c r="CS675" s="194">
        <f>(W675*$DP$8)+X675+(AF675*$DQ$8)+(AK675*$DR$8)+(AP675*$DS$8)+AV675+(BA675*$DQ$8)+(BF675*$DR$8)+(BK675*$DS$8)+BQ675+BV675+BW675+CC675+CD675</f>
        <v>1291064172</v>
      </c>
      <c r="CT675" s="200">
        <f t="shared" si="3955"/>
        <v>25443154521</v>
      </c>
      <c r="CU675" s="874">
        <v>25443154521</v>
      </c>
      <c r="CV675" s="200" t="str">
        <f t="shared" si="3956"/>
        <v>OK</v>
      </c>
      <c r="CW675" s="136"/>
      <c r="DB675" s="879" t="str">
        <f t="shared" si="3957"/>
        <v>HABILITADO</v>
      </c>
      <c r="DC675" s="487"/>
    </row>
    <row r="676" spans="1:107" hidden="1" x14ac:dyDescent="0.25">
      <c r="A676" s="1041"/>
      <c r="B676" s="167">
        <v>7</v>
      </c>
      <c r="C676" s="1043"/>
      <c r="D676" s="220"/>
      <c r="E676" s="156"/>
      <c r="F676" s="168"/>
      <c r="G676" s="169" t="str">
        <f t="shared" ref="G676" si="3974">IF(F676&lt;&gt;"",IF(F676=$DV$9,"CUMPLE","RECHAZADO"),"")</f>
        <v/>
      </c>
      <c r="H676" s="170"/>
      <c r="I676" s="221"/>
      <c r="J676" s="172"/>
      <c r="K676" s="827">
        <f t="shared" si="3914"/>
        <v>0</v>
      </c>
      <c r="L676" s="174" t="e">
        <f t="shared" si="3915"/>
        <v>#DIV/0!</v>
      </c>
      <c r="M676" s="175" t="e">
        <f t="shared" si="3916"/>
        <v>#DIV/0!</v>
      </c>
      <c r="N676" s="176" t="e">
        <f t="shared" si="3917"/>
        <v>#DIV/0!</v>
      </c>
      <c r="O676" s="177" t="e">
        <f t="shared" si="3918"/>
        <v>#DIV/0!</v>
      </c>
      <c r="P676" s="179" t="str">
        <f>IF(H676&lt;&gt;"",IF(J676=K676,IF(H676="SI",IF(AND(I676&lt;=$DF$9,I676&gt;=($DF$9*0.9)),"CUMPLE","NO CUMPLE"),IF(I676=$DF$9,"CUMPLE","NO CUMPLE")),"NO CUMPLE"),"")</f>
        <v/>
      </c>
      <c r="Q676" s="179">
        <f t="shared" si="3919"/>
        <v>0</v>
      </c>
      <c r="R676" s="828" t="str">
        <f t="shared" si="3959"/>
        <v/>
      </c>
      <c r="S676" s="828" t="str">
        <f t="shared" si="3921"/>
        <v/>
      </c>
      <c r="T676" s="181"/>
      <c r="U676" s="182"/>
      <c r="V676" s="155"/>
      <c r="W676" s="170"/>
      <c r="X676" s="183"/>
      <c r="Y676" s="829">
        <f>ROUND(W676*$DP$9,0)</f>
        <v>0</v>
      </c>
      <c r="Z676" s="829">
        <f t="shared" si="3922"/>
        <v>0</v>
      </c>
      <c r="AA676" s="1045"/>
      <c r="AB676" s="244" t="str">
        <f>IF(W676&lt;&gt;"",IF((Y676/$DP$9)/$DN$9&lt;=$AA$20,"CUMPLE","RECHAZADO"),"")</f>
        <v/>
      </c>
      <c r="AC676" s="830">
        <f t="shared" si="3924"/>
        <v>0</v>
      </c>
      <c r="AD676" s="830">
        <f t="shared" si="3925"/>
        <v>0</v>
      </c>
      <c r="AE676" s="181"/>
      <c r="AF676" s="170"/>
      <c r="AG676" s="829">
        <f>ROUND(AF676*$DQ$9,0)</f>
        <v>0</v>
      </c>
      <c r="AH676" s="1045"/>
      <c r="AI676" s="244" t="str">
        <f>IF(AF676&lt;&gt;"",IF(AG676/$DQ$9&lt;=$AH$20,"CUMPLE","RECHAZADO"),"")</f>
        <v/>
      </c>
      <c r="AJ676" s="181"/>
      <c r="AK676" s="170"/>
      <c r="AL676" s="829">
        <f>ROUND(AK676*$DR$9,0)</f>
        <v>0</v>
      </c>
      <c r="AM676" s="1045"/>
      <c r="AN676" s="244" t="str">
        <f>IF(AK676&lt;&gt;"",IF(AL676/$DR$9&lt;=$AM$20,"CUMPLE","RECHAZADO"),"")</f>
        <v/>
      </c>
      <c r="AO676" s="181"/>
      <c r="AP676" s="170"/>
      <c r="AQ676" s="829">
        <f>ROUND(AP676*$DS$9,0)</f>
        <v>0</v>
      </c>
      <c r="AR676" s="1045"/>
      <c r="AS676" s="244" t="str">
        <f>IF(AP676&lt;&gt;"",IF(AQ676/$DR$9&lt;=$AR$20,"CUMPLE","RECHAZADO"),"")</f>
        <v/>
      </c>
      <c r="AT676" s="187"/>
      <c r="AU676" s="831">
        <f t="shared" si="3929"/>
        <v>0</v>
      </c>
      <c r="AV676" s="170"/>
      <c r="AW676" s="832">
        <f t="shared" si="3930"/>
        <v>0</v>
      </c>
      <c r="AX676" s="832">
        <f t="shared" si="3931"/>
        <v>0</v>
      </c>
      <c r="AY676" s="832" t="str">
        <f t="shared" ref="AY676:AY680" si="3975">IF(AV676&lt;&gt;"",IF(AI676="CUMPLE",IF(AN676="CUMPLE","CUMPLE","NO CUMPLE"),"NO CUMPLE")," ")</f>
        <v xml:space="preserve"> </v>
      </c>
      <c r="AZ676" s="155"/>
      <c r="BA676" s="170"/>
      <c r="BB676" s="829">
        <f>ROUND(BA676*$DQ$9,0)</f>
        <v>0</v>
      </c>
      <c r="BC676" s="834">
        <f t="shared" ref="BC676" si="3976">$BC$9</f>
        <v>498219200</v>
      </c>
      <c r="BD676" s="729" t="str">
        <f t="shared" si="3610"/>
        <v/>
      </c>
      <c r="BE676" s="181"/>
      <c r="BF676" s="170"/>
      <c r="BG676" s="829">
        <f>ROUND(BF676*$DR$9,0)</f>
        <v>0</v>
      </c>
      <c r="BH676" s="829">
        <f t="shared" ref="BH676" si="3977">$BH$9</f>
        <v>1243383400</v>
      </c>
      <c r="BI676" s="729" t="str">
        <f t="shared" si="3936"/>
        <v/>
      </c>
      <c r="BJ676" s="181"/>
      <c r="BK676" s="170"/>
      <c r="BL676" s="829">
        <f>ROUND(BK676*$DS$9,0)</f>
        <v>0</v>
      </c>
      <c r="BM676" s="1045"/>
      <c r="BN676" s="244" t="str">
        <f>IF(BK676&lt;&gt;"",IF((BL676/$DR$9)/$DN$9&lt;=$BM$20,"CUMPLE","RECHAZADO"),"")</f>
        <v/>
      </c>
      <c r="BO676" s="193"/>
      <c r="BP676" s="831">
        <f t="shared" si="3938"/>
        <v>0</v>
      </c>
      <c r="BQ676" s="170"/>
      <c r="BR676" s="832">
        <f t="shared" si="3939"/>
        <v>0</v>
      </c>
      <c r="BS676" s="832">
        <f t="shared" si="3940"/>
        <v>0</v>
      </c>
      <c r="BT676" s="832" t="str">
        <f t="shared" ref="BT676:BT680" si="3978">IF(BQ676&lt;&gt;"",IF(BD676="CUMPLE",IF(BI676="CUMPLE","CUMPLE","NO CUMPLE"),"NO CUMPLE")," ")</f>
        <v xml:space="preserve"> </v>
      </c>
      <c r="BU676" s="155"/>
      <c r="BV676" s="170"/>
      <c r="BW676" s="170"/>
      <c r="BX676" s="835">
        <f t="shared" si="3942"/>
        <v>0</v>
      </c>
      <c r="BY676" s="835" t="str">
        <f>IF(BV676&lt;&gt;"",IF(AND(BV676/$DN$9&lt;=$BY$15,BV676/$DN$9&gt;=$BY$16),"CUMPLE","RECHAZADO"),"")</f>
        <v/>
      </c>
      <c r="BZ676" s="835">
        <f t="shared" si="3943"/>
        <v>0</v>
      </c>
      <c r="CA676" s="835">
        <f t="shared" si="3944"/>
        <v>0</v>
      </c>
      <c r="CB676" s="155"/>
      <c r="CC676" s="170"/>
      <c r="CD676" s="170"/>
      <c r="CE676" s="835">
        <f t="shared" si="3945"/>
        <v>0</v>
      </c>
      <c r="CF676" s="835" t="str">
        <f>IF(CC676&lt;&gt;"",IF(AND(CC676/$DN$9&lt;=$CF$15,CC676/$DS$9&gt;=$CF$16),"CUMPLE","RECHAZADO"),"")</f>
        <v/>
      </c>
      <c r="CG676" s="835">
        <f t="shared" si="3946"/>
        <v>0</v>
      </c>
      <c r="CH676" s="835">
        <f t="shared" si="3947"/>
        <v>0</v>
      </c>
      <c r="CI676" s="195"/>
      <c r="CJ676" s="86" t="str">
        <f t="shared" si="3948"/>
        <v/>
      </c>
      <c r="CK676" s="836">
        <f t="shared" si="3949"/>
        <v>0</v>
      </c>
      <c r="CL676" s="837" t="str">
        <f t="shared" si="3950"/>
        <v/>
      </c>
      <c r="CM676" s="155"/>
      <c r="CN676" s="838" t="str">
        <f t="shared" si="3951"/>
        <v/>
      </c>
      <c r="CO676" s="839">
        <f t="shared" si="3952"/>
        <v>0</v>
      </c>
      <c r="CP676" s="840" t="str">
        <f t="shared" si="3953"/>
        <v/>
      </c>
      <c r="CQ676" s="156"/>
      <c r="CR676" s="841">
        <f t="shared" si="3954"/>
        <v>0</v>
      </c>
      <c r="CS676" s="835">
        <f>(W676*$DP$9)+X676+(AF676*$DQ$9)+(AK676*$DR$9)+(AP676*$DS$9)+AV676+(BA676*$DQ$9)+(BF676*$DR$9)+(BK676*$DS$9)+BQ676+BV676+BW676+CC676+CD676</f>
        <v>0</v>
      </c>
      <c r="CT676" s="840">
        <f t="shared" si="3955"/>
        <v>0</v>
      </c>
      <c r="CU676" s="842"/>
      <c r="CV676" s="840" t="str">
        <f t="shared" si="3956"/>
        <v/>
      </c>
      <c r="DB676" s="843" t="str">
        <f t="shared" si="3957"/>
        <v/>
      </c>
      <c r="DC676" s="844"/>
    </row>
    <row r="677" spans="1:107" hidden="1" x14ac:dyDescent="0.25">
      <c r="A677" s="1046"/>
      <c r="B677" s="870">
        <v>8</v>
      </c>
      <c r="C677" s="1043"/>
      <c r="D677" s="220"/>
      <c r="E677" s="156"/>
      <c r="F677" s="207"/>
      <c r="G677" s="169" t="str">
        <f t="shared" ref="G677" si="3979">IF(F677&lt;&gt;"",IF(F677=$DV$10,"CUMPLE","RECHAZADO"),"")</f>
        <v/>
      </c>
      <c r="H677" s="170"/>
      <c r="I677" s="216"/>
      <c r="J677" s="208"/>
      <c r="K677" s="173">
        <f t="shared" si="3914"/>
        <v>0</v>
      </c>
      <c r="L677" s="174" t="e">
        <f t="shared" si="3915"/>
        <v>#DIV/0!</v>
      </c>
      <c r="M677" s="175" t="e">
        <f t="shared" si="3916"/>
        <v>#DIV/0!</v>
      </c>
      <c r="N677" s="176" t="e">
        <f t="shared" si="3917"/>
        <v>#DIV/0!</v>
      </c>
      <c r="O677" s="177" t="e">
        <f t="shared" si="3918"/>
        <v>#DIV/0!</v>
      </c>
      <c r="P677" s="178" t="str">
        <f>IF(H677&lt;&gt;"",IF(J677=K677,IF(H677="SI",IF(AND(I677&lt;=$DF$10,I677&gt;=($DF$10*0.9)),"CUMPLE","NO CUMPLE"),IF(I677=$DF$10,"CUMPLE","NO CUMPLE")),"NO CUMPLE"),"")</f>
        <v/>
      </c>
      <c r="Q677" s="179">
        <f t="shared" si="3919"/>
        <v>0</v>
      </c>
      <c r="R677" s="180" t="str">
        <f t="shared" si="3959"/>
        <v/>
      </c>
      <c r="S677" s="180" t="str">
        <f t="shared" si="3921"/>
        <v/>
      </c>
      <c r="T677" s="209"/>
      <c r="U677" s="210"/>
      <c r="V677" s="155"/>
      <c r="W677" s="211"/>
      <c r="X677" s="212"/>
      <c r="Y677" s="184">
        <f>ROUND(W677*$DP$10,0)</f>
        <v>0</v>
      </c>
      <c r="Z677" s="184">
        <f t="shared" si="3922"/>
        <v>0</v>
      </c>
      <c r="AA677" s="1045"/>
      <c r="AB677" s="185" t="str">
        <f>IF(W677&lt;&gt;"",IF((Y677/$DP$10)/$DN$10&lt;=$AA$20,"CUMPLE","RECHAZADO"),"")</f>
        <v/>
      </c>
      <c r="AC677" s="186">
        <f t="shared" si="3924"/>
        <v>0</v>
      </c>
      <c r="AD677" s="186">
        <f t="shared" si="3925"/>
        <v>0</v>
      </c>
      <c r="AE677" s="209"/>
      <c r="AF677" s="211"/>
      <c r="AG677" s="184">
        <f>ROUND(AF677*$DQ$10,0)</f>
        <v>0</v>
      </c>
      <c r="AH677" s="1045"/>
      <c r="AI677" s="185" t="str">
        <f>IF(AF677&lt;&gt;"",IF(AG677/$DQ$10&lt;=$AH$20,"CUMPLE","RECHAZADO"),"")</f>
        <v/>
      </c>
      <c r="AJ677" s="209"/>
      <c r="AK677" s="211"/>
      <c r="AL677" s="184">
        <f>ROUND(AK677*$DR$10,0)</f>
        <v>0</v>
      </c>
      <c r="AM677" s="1045"/>
      <c r="AN677" s="185" t="str">
        <f>IF(AK677&lt;&gt;"",IF(AL677/$DR$10&lt;=$AM$20,"CUMPLE","RECHAZADO"),"")</f>
        <v/>
      </c>
      <c r="AO677" s="209"/>
      <c r="AP677" s="211"/>
      <c r="AQ677" s="184">
        <f>ROUND(AP677*$DS$10,0)</f>
        <v>0</v>
      </c>
      <c r="AR677" s="1045"/>
      <c r="AS677" s="185" t="str">
        <f>IF(AP677&lt;&gt;"",IF(AQ677/$DR$10&lt;=$AR$20,"CUMPLE","RECHAZADO"),"")</f>
        <v/>
      </c>
      <c r="AT677" s="213"/>
      <c r="AU677" s="188">
        <f t="shared" si="3929"/>
        <v>0</v>
      </c>
      <c r="AV677" s="170"/>
      <c r="AW677" s="189">
        <f t="shared" si="3930"/>
        <v>0</v>
      </c>
      <c r="AX677" s="189">
        <f t="shared" si="3931"/>
        <v>0</v>
      </c>
      <c r="AY677" s="189" t="str">
        <f t="shared" si="3975"/>
        <v xml:space="preserve"> </v>
      </c>
      <c r="AZ677" s="155"/>
      <c r="BA677" s="211"/>
      <c r="BB677" s="184">
        <f>ROUND(BA677*$DQ$10,0)</f>
        <v>0</v>
      </c>
      <c r="BC677" s="191">
        <f t="shared" ref="BC677" si="3980">$BC$10</f>
        <v>220195976</v>
      </c>
      <c r="BD677" s="192" t="str">
        <f t="shared" si="3610"/>
        <v/>
      </c>
      <c r="BE677" s="209"/>
      <c r="BF677" s="211"/>
      <c r="BG677" s="184">
        <f>ROUND(BF677*$DR$10,0)</f>
        <v>0</v>
      </c>
      <c r="BH677" s="184">
        <f t="shared" ref="BH677" si="3981">$BH$10</f>
        <v>1034415590</v>
      </c>
      <c r="BI677" s="192" t="str">
        <f t="shared" si="3936"/>
        <v/>
      </c>
      <c r="BJ677" s="209"/>
      <c r="BK677" s="211"/>
      <c r="BL677" s="184">
        <f>ROUND(BK677*$DS$10,0)</f>
        <v>0</v>
      </c>
      <c r="BM677" s="1045"/>
      <c r="BN677" s="185" t="str">
        <f>IF(BK677&lt;&gt;"",IF((BL677/$DR$10)/$DN$10&lt;=$BM$20,"CUMPLE","RECHAZADO"),"")</f>
        <v/>
      </c>
      <c r="BO677" s="214"/>
      <c r="BP677" s="188">
        <f t="shared" si="3938"/>
        <v>0</v>
      </c>
      <c r="BQ677" s="170"/>
      <c r="BR677" s="189">
        <f t="shared" si="3939"/>
        <v>0</v>
      </c>
      <c r="BS677" s="189">
        <f t="shared" si="3940"/>
        <v>0</v>
      </c>
      <c r="BT677" s="189" t="str">
        <f t="shared" si="3978"/>
        <v xml:space="preserve"> </v>
      </c>
      <c r="BU677" s="155"/>
      <c r="BV677" s="170"/>
      <c r="BW677" s="170"/>
      <c r="BX677" s="194">
        <f t="shared" si="3942"/>
        <v>0</v>
      </c>
      <c r="BY677" s="194" t="str">
        <f>IF(BV677&lt;&gt;"",IF(AND(BV677/$DN$10&lt;=$BY$15,BV677/$DN$10&gt;=$BY$16),"CUMPLE","RECHAZADO"),"")</f>
        <v/>
      </c>
      <c r="BZ677" s="194">
        <f t="shared" si="3943"/>
        <v>0</v>
      </c>
      <c r="CA677" s="194">
        <f t="shared" si="3944"/>
        <v>0</v>
      </c>
      <c r="CB677" s="155"/>
      <c r="CC677" s="170"/>
      <c r="CD677" s="170"/>
      <c r="CE677" s="194">
        <f t="shared" si="3945"/>
        <v>0</v>
      </c>
      <c r="CF677" s="194" t="str">
        <f>IF(CC677&lt;&gt;"",IF(AND(CC677/$DN$10&lt;=$CF$15,CC677/$DS$10&gt;=$CF$16),"CUMPLE","RECHAZADO"),"")</f>
        <v/>
      </c>
      <c r="CG677" s="194">
        <f t="shared" si="3946"/>
        <v>0</v>
      </c>
      <c r="CH677" s="194">
        <f t="shared" si="3947"/>
        <v>0</v>
      </c>
      <c r="CI677" s="215"/>
      <c r="CJ677" s="196" t="str">
        <f t="shared" si="3948"/>
        <v/>
      </c>
      <c r="CK677" s="197">
        <f t="shared" si="3949"/>
        <v>0</v>
      </c>
      <c r="CL677" s="198" t="str">
        <f t="shared" si="3950"/>
        <v/>
      </c>
      <c r="CM677" s="155"/>
      <c r="CN677" s="199" t="str">
        <f t="shared" si="3951"/>
        <v/>
      </c>
      <c r="CO677" s="200">
        <f t="shared" si="3952"/>
        <v>0</v>
      </c>
      <c r="CP677" s="201" t="str">
        <f t="shared" si="3953"/>
        <v/>
      </c>
      <c r="CQ677" s="156"/>
      <c r="CR677" s="202">
        <f t="shared" si="3954"/>
        <v>0</v>
      </c>
      <c r="CS677" s="194">
        <f>(W677*$DP$10)+X677+(AF677*$DQ$10)+(AK677*$DR$10)+(AP677*$DS$10)+AV677+(BA677*$DQ$10)+(BF677*$DR$10)+(BK677*$DS$10)+BQ677+BV677+BW677+CC677+CD677</f>
        <v>0</v>
      </c>
      <c r="CT677" s="201">
        <f t="shared" si="3955"/>
        <v>0</v>
      </c>
      <c r="CU677" s="203"/>
      <c r="CV677" s="201" t="str">
        <f t="shared" si="3956"/>
        <v/>
      </c>
      <c r="DB677" s="204" t="str">
        <f t="shared" si="3957"/>
        <v/>
      </c>
      <c r="DC677" s="206"/>
    </row>
    <row r="678" spans="1:107" hidden="1" x14ac:dyDescent="0.25">
      <c r="A678" s="1046"/>
      <c r="B678" s="870">
        <v>9</v>
      </c>
      <c r="C678" s="1043"/>
      <c r="D678" s="220"/>
      <c r="E678" s="156"/>
      <c r="F678" s="207"/>
      <c r="G678" s="169" t="str">
        <f t="shared" ref="G678" si="3982">IF(F678&lt;&gt;"",IF(F678=$DV$11,"CUMPLE","RECHAZADO"),"")</f>
        <v/>
      </c>
      <c r="H678" s="170"/>
      <c r="I678" s="216"/>
      <c r="J678" s="208"/>
      <c r="K678" s="173">
        <f t="shared" si="3914"/>
        <v>0</v>
      </c>
      <c r="L678" s="174" t="e">
        <f t="shared" si="3915"/>
        <v>#DIV/0!</v>
      </c>
      <c r="M678" s="175" t="e">
        <f t="shared" si="3916"/>
        <v>#DIV/0!</v>
      </c>
      <c r="N678" s="176" t="e">
        <f t="shared" si="3917"/>
        <v>#DIV/0!</v>
      </c>
      <c r="O678" s="177" t="e">
        <f t="shared" si="3918"/>
        <v>#DIV/0!</v>
      </c>
      <c r="P678" s="178" t="str">
        <f>IF(H678&lt;&gt;"",IF(J678=K678,IF(H678="SI",IF(AND(I678&lt;=$DF$11,I678&gt;=($DF$11*0.9)),"CUMPLE","NO CUMPLE"),IF(I678=$DF$11,"CUMPLE","NO CUMPLE")),"NO CUMPLE"),"")</f>
        <v/>
      </c>
      <c r="Q678" s="179">
        <f t="shared" si="3919"/>
        <v>0</v>
      </c>
      <c r="R678" s="180" t="str">
        <f t="shared" si="3959"/>
        <v/>
      </c>
      <c r="S678" s="180" t="str">
        <f t="shared" si="3921"/>
        <v/>
      </c>
      <c r="T678" s="209"/>
      <c r="U678" s="210"/>
      <c r="V678" s="155"/>
      <c r="W678" s="211"/>
      <c r="X678" s="212"/>
      <c r="Y678" s="184">
        <f>ROUND(W678*$DP$11,0)</f>
        <v>0</v>
      </c>
      <c r="Z678" s="184">
        <f t="shared" si="3922"/>
        <v>0</v>
      </c>
      <c r="AA678" s="1045"/>
      <c r="AB678" s="185" t="str">
        <f>IF(W678&lt;&gt;"",IF((Y678/$DP$11)/$DN$11&lt;=$AA$20,"CUMPLE","RECHAZADO"),"")</f>
        <v/>
      </c>
      <c r="AC678" s="186">
        <f t="shared" si="3924"/>
        <v>0</v>
      </c>
      <c r="AD678" s="186">
        <f t="shared" si="3925"/>
        <v>0</v>
      </c>
      <c r="AE678" s="209"/>
      <c r="AF678" s="211"/>
      <c r="AG678" s="184">
        <f>ROUND(AF678*$DQ$11,0)</f>
        <v>0</v>
      </c>
      <c r="AH678" s="1045"/>
      <c r="AI678" s="185" t="str">
        <f>IF(AF678&lt;&gt;"",IF(AG678/$DQ$11&lt;=$AH$20,"CUMPLE","RECHAZADO"),"")</f>
        <v/>
      </c>
      <c r="AJ678" s="209"/>
      <c r="AK678" s="211"/>
      <c r="AL678" s="184">
        <f>ROUND(AK678*$DR$11,0)</f>
        <v>0</v>
      </c>
      <c r="AM678" s="1045"/>
      <c r="AN678" s="185" t="str">
        <f>IF(AK678&lt;&gt;"",IF(AL678/$DR$11&lt;=$AM$20,"CUMPLE","RECHAZADO"),"")</f>
        <v/>
      </c>
      <c r="AO678" s="209"/>
      <c r="AP678" s="211"/>
      <c r="AQ678" s="184">
        <f>ROUND(AP678*$DS$11,0)</f>
        <v>0</v>
      </c>
      <c r="AR678" s="1045"/>
      <c r="AS678" s="185" t="str">
        <f>IF(AP678&lt;&gt;"",IF(AQ678/$DR$11&lt;=$AR$20,"CUMPLE","RECHAZADO"),"")</f>
        <v/>
      </c>
      <c r="AT678" s="213"/>
      <c r="AU678" s="188">
        <f t="shared" si="3929"/>
        <v>0</v>
      </c>
      <c r="AV678" s="170"/>
      <c r="AW678" s="189">
        <f t="shared" si="3930"/>
        <v>0</v>
      </c>
      <c r="AX678" s="189">
        <f t="shared" si="3931"/>
        <v>0</v>
      </c>
      <c r="AY678" s="189" t="str">
        <f t="shared" si="3975"/>
        <v xml:space="preserve"> </v>
      </c>
      <c r="AZ678" s="155"/>
      <c r="BA678" s="211"/>
      <c r="BB678" s="184">
        <f>ROUND(BA678*$DQ$11,0)</f>
        <v>0</v>
      </c>
      <c r="BC678" s="191">
        <f t="shared" ref="BC678" si="3983">$BC$11</f>
        <v>334384100</v>
      </c>
      <c r="BD678" s="192" t="str">
        <f t="shared" si="3610"/>
        <v/>
      </c>
      <c r="BE678" s="209"/>
      <c r="BF678" s="211"/>
      <c r="BG678" s="184">
        <f>ROUND(BF678*$DR$11,0)</f>
        <v>0</v>
      </c>
      <c r="BH678" s="184">
        <f t="shared" ref="BH678" si="3984">$BH$11</f>
        <v>1162419824</v>
      </c>
      <c r="BI678" s="192" t="str">
        <f t="shared" si="3936"/>
        <v/>
      </c>
      <c r="BJ678" s="209"/>
      <c r="BK678" s="211"/>
      <c r="BL678" s="184">
        <f>ROUND(BK678*$DS$11,0)</f>
        <v>0</v>
      </c>
      <c r="BM678" s="1045"/>
      <c r="BN678" s="185" t="str">
        <f>IF(BK678&lt;&gt;"",IF((BL678/$DR$11)/$DN$11&lt;=$BM$20,"CUMPLE","RECHAZADO"),"")</f>
        <v/>
      </c>
      <c r="BO678" s="214"/>
      <c r="BP678" s="188">
        <f t="shared" si="3938"/>
        <v>0</v>
      </c>
      <c r="BQ678" s="170"/>
      <c r="BR678" s="189">
        <f t="shared" si="3939"/>
        <v>0</v>
      </c>
      <c r="BS678" s="189">
        <f t="shared" si="3940"/>
        <v>0</v>
      </c>
      <c r="BT678" s="189" t="str">
        <f t="shared" si="3978"/>
        <v xml:space="preserve"> </v>
      </c>
      <c r="BU678" s="155"/>
      <c r="BV678" s="170"/>
      <c r="BW678" s="170"/>
      <c r="BX678" s="194">
        <f t="shared" si="3942"/>
        <v>0</v>
      </c>
      <c r="BY678" s="194" t="str">
        <f>IF(BV678&lt;&gt;"",IF(AND(BV678/$DN$11&lt;=$BY$15,BV678/$DN$11&gt;=$BY$16),"CUMPLE","RECHAZADO"),"")</f>
        <v/>
      </c>
      <c r="BZ678" s="194">
        <f t="shared" si="3943"/>
        <v>0</v>
      </c>
      <c r="CA678" s="194">
        <f t="shared" si="3944"/>
        <v>0</v>
      </c>
      <c r="CB678" s="155"/>
      <c r="CC678" s="170"/>
      <c r="CD678" s="170"/>
      <c r="CE678" s="194">
        <f t="shared" si="3945"/>
        <v>0</v>
      </c>
      <c r="CF678" s="194" t="str">
        <f>IF(CC678&lt;&gt;"",IF(AND(CC678/$DN$11&lt;=$CF$15,CC678/$DS$11&gt;=$CF$16),"CUMPLE","RECHAZADO"),"")</f>
        <v/>
      </c>
      <c r="CG678" s="194">
        <f t="shared" si="3946"/>
        <v>0</v>
      </c>
      <c r="CH678" s="194">
        <f t="shared" si="3947"/>
        <v>0</v>
      </c>
      <c r="CI678" s="215"/>
      <c r="CJ678" s="196" t="str">
        <f t="shared" si="3948"/>
        <v/>
      </c>
      <c r="CK678" s="197">
        <f t="shared" si="3949"/>
        <v>0</v>
      </c>
      <c r="CL678" s="198" t="str">
        <f t="shared" si="3950"/>
        <v/>
      </c>
      <c r="CM678" s="155"/>
      <c r="CN678" s="199" t="str">
        <f t="shared" si="3951"/>
        <v/>
      </c>
      <c r="CO678" s="200">
        <f t="shared" si="3952"/>
        <v>0</v>
      </c>
      <c r="CP678" s="201" t="str">
        <f t="shared" si="3953"/>
        <v/>
      </c>
      <c r="CQ678" s="156"/>
      <c r="CR678" s="202">
        <f t="shared" si="3954"/>
        <v>0</v>
      </c>
      <c r="CS678" s="194">
        <f>(W678*$DP$11)+X678+(AF678*$DQ$11)+(AK678*$DR$11)+(AP678*$DS$11)+AV678+(BA678*$DQ$11)+(BF678*$DR$11)+(BK678*$DS$11)+BQ678+BV678+BW678+CC678+CD678</f>
        <v>0</v>
      </c>
      <c r="CT678" s="201">
        <f t="shared" si="3955"/>
        <v>0</v>
      </c>
      <c r="CU678" s="203"/>
      <c r="CV678" s="201" t="str">
        <f t="shared" si="3956"/>
        <v/>
      </c>
      <c r="DB678" s="204" t="str">
        <f t="shared" si="3957"/>
        <v/>
      </c>
      <c r="DC678" s="206"/>
    </row>
    <row r="679" spans="1:107" hidden="1" x14ac:dyDescent="0.25">
      <c r="A679" s="1046"/>
      <c r="B679" s="870">
        <v>10</v>
      </c>
      <c r="C679" s="1043"/>
      <c r="D679" s="220"/>
      <c r="E679" s="156"/>
      <c r="F679" s="207"/>
      <c r="G679" s="169" t="str">
        <f t="shared" ref="G679" si="3985">IF(F679&lt;&gt;"",IF(F679=$DV$12,"CUMPLE","RECHAZADO"),"")</f>
        <v/>
      </c>
      <c r="H679" s="170"/>
      <c r="I679" s="216"/>
      <c r="J679" s="208"/>
      <c r="K679" s="173">
        <f t="shared" si="3914"/>
        <v>0</v>
      </c>
      <c r="L679" s="174" t="e">
        <f t="shared" si="3915"/>
        <v>#DIV/0!</v>
      </c>
      <c r="M679" s="175" t="e">
        <f t="shared" si="3916"/>
        <v>#DIV/0!</v>
      </c>
      <c r="N679" s="176" t="e">
        <f t="shared" si="3917"/>
        <v>#DIV/0!</v>
      </c>
      <c r="O679" s="177" t="e">
        <f t="shared" si="3918"/>
        <v>#DIV/0!</v>
      </c>
      <c r="P679" s="178" t="str">
        <f>IF(H679&lt;&gt;"",IF(J679=K679,IF(H679="SI",IF(AND(I679&lt;=$DF$12,I679&gt;=($DF$12*0.9)),"CUMPLE","NO CUMPLE"),IF(I679=$DF$12,"CUMPLE","NO CUMPLE")),"NO CUMPLE"),"")</f>
        <v/>
      </c>
      <c r="Q679" s="179">
        <f t="shared" si="3919"/>
        <v>0</v>
      </c>
      <c r="R679" s="180" t="str">
        <f t="shared" si="3959"/>
        <v/>
      </c>
      <c r="S679" s="180" t="str">
        <f t="shared" si="3921"/>
        <v/>
      </c>
      <c r="T679" s="209"/>
      <c r="U679" s="210"/>
      <c r="V679" s="155"/>
      <c r="W679" s="211"/>
      <c r="X679" s="212"/>
      <c r="Y679" s="184">
        <f>ROUND(W679*$DP$12,0)</f>
        <v>0</v>
      </c>
      <c r="Z679" s="184">
        <f t="shared" si="3922"/>
        <v>0</v>
      </c>
      <c r="AA679" s="1045"/>
      <c r="AB679" s="185" t="str">
        <f>IF(W679&lt;&gt;"",IF((Y679/$DP$12)/$DN$12&lt;=$AA$20,"CUMPLE","RECHAZADO"),"")</f>
        <v/>
      </c>
      <c r="AC679" s="186">
        <f t="shared" si="3924"/>
        <v>0</v>
      </c>
      <c r="AD679" s="186">
        <f t="shared" si="3925"/>
        <v>0</v>
      </c>
      <c r="AE679" s="209"/>
      <c r="AF679" s="211"/>
      <c r="AG679" s="184">
        <f>ROUND(AF679*$DQ$12,0)</f>
        <v>0</v>
      </c>
      <c r="AH679" s="1045"/>
      <c r="AI679" s="185" t="str">
        <f>IF(AF679&lt;&gt;"",IF(AG679/$DQ$12&lt;=$AH$20,"CUMPLE","RECHAZADO"),"")</f>
        <v/>
      </c>
      <c r="AJ679" s="209"/>
      <c r="AK679" s="211"/>
      <c r="AL679" s="184">
        <f>ROUND(AK679*$DR$12,0)</f>
        <v>0</v>
      </c>
      <c r="AM679" s="1045"/>
      <c r="AN679" s="185" t="str">
        <f>IF(AK679&lt;&gt;"",IF(AL679/$DR$12&lt;=$AM$20,"CUMPLE","RECHAZADO"),"")</f>
        <v/>
      </c>
      <c r="AO679" s="209"/>
      <c r="AP679" s="211"/>
      <c r="AQ679" s="184">
        <f>ROUND(AP679*$DS$12,0)</f>
        <v>0</v>
      </c>
      <c r="AR679" s="1045"/>
      <c r="AS679" s="185" t="str">
        <f>IF(AP679&lt;&gt;"",IF(AQ679/$DR$12&lt;=$AR$20,"CUMPLE","RECHAZADO"),"")</f>
        <v/>
      </c>
      <c r="AT679" s="213"/>
      <c r="AU679" s="188">
        <f t="shared" si="3929"/>
        <v>0</v>
      </c>
      <c r="AV679" s="170"/>
      <c r="AW679" s="189">
        <f t="shared" si="3930"/>
        <v>0</v>
      </c>
      <c r="AX679" s="189">
        <f t="shared" si="3931"/>
        <v>0</v>
      </c>
      <c r="AY679" s="189" t="str">
        <f t="shared" si="3975"/>
        <v xml:space="preserve"> </v>
      </c>
      <c r="AZ679" s="155"/>
      <c r="BA679" s="211"/>
      <c r="BB679" s="184">
        <f>ROUND(BA679*$DQ$12,0)</f>
        <v>0</v>
      </c>
      <c r="BC679" s="191">
        <f t="shared" ref="BC679" si="3986">$BC$12</f>
        <v>263816970</v>
      </c>
      <c r="BD679" s="192" t="str">
        <f t="shared" si="3610"/>
        <v/>
      </c>
      <c r="BE679" s="209"/>
      <c r="BF679" s="211"/>
      <c r="BG679" s="184">
        <f>ROUND(BF679*$DR$12,0)</f>
        <v>0</v>
      </c>
      <c r="BH679" s="184">
        <f t="shared" ref="BH679" si="3987">$BH$12</f>
        <v>1338480855</v>
      </c>
      <c r="BI679" s="192" t="str">
        <f t="shared" si="3936"/>
        <v/>
      </c>
      <c r="BJ679" s="209"/>
      <c r="BK679" s="211"/>
      <c r="BL679" s="184">
        <f>ROUND(BK679*$DS$12,0)</f>
        <v>0</v>
      </c>
      <c r="BM679" s="1045"/>
      <c r="BN679" s="185" t="str">
        <f>IF(BK679&lt;&gt;"",IF((BL679/$DR$12)/$DN$12&lt;=$BM$20,"CUMPLE","RECHAZADO"),"")</f>
        <v/>
      </c>
      <c r="BO679" s="214"/>
      <c r="BP679" s="188">
        <f t="shared" si="3938"/>
        <v>0</v>
      </c>
      <c r="BQ679" s="170"/>
      <c r="BR679" s="189">
        <f t="shared" si="3939"/>
        <v>0</v>
      </c>
      <c r="BS679" s="189">
        <f t="shared" si="3940"/>
        <v>0</v>
      </c>
      <c r="BT679" s="189" t="str">
        <f t="shared" si="3978"/>
        <v xml:space="preserve"> </v>
      </c>
      <c r="BU679" s="155"/>
      <c r="BV679" s="170"/>
      <c r="BW679" s="170"/>
      <c r="BX679" s="194">
        <f t="shared" si="3942"/>
        <v>0</v>
      </c>
      <c r="BY679" s="194" t="str">
        <f>IF(BV679&lt;&gt;"",IF(AND(BV679/$DN$12&lt;=$BY$15,BV679/$DN$12&gt;=$BY$16),"CUMPLE","RECHAZADO"),"")</f>
        <v/>
      </c>
      <c r="BZ679" s="194">
        <f t="shared" si="3943"/>
        <v>0</v>
      </c>
      <c r="CA679" s="194">
        <f t="shared" si="3944"/>
        <v>0</v>
      </c>
      <c r="CB679" s="155"/>
      <c r="CC679" s="170"/>
      <c r="CD679" s="170"/>
      <c r="CE679" s="194">
        <f t="shared" si="3945"/>
        <v>0</v>
      </c>
      <c r="CF679" s="194" t="str">
        <f>IF(CC679&lt;&gt;"",IF(AND(CC679/$DN$12&lt;=$CF$15,CC679/$DS$12&gt;=$CF$16),"CUMPLE","RECHAZADO"),"")</f>
        <v/>
      </c>
      <c r="CG679" s="194">
        <f t="shared" si="3946"/>
        <v>0</v>
      </c>
      <c r="CH679" s="194">
        <f t="shared" si="3947"/>
        <v>0</v>
      </c>
      <c r="CI679" s="215"/>
      <c r="CJ679" s="196" t="str">
        <f t="shared" si="3948"/>
        <v/>
      </c>
      <c r="CK679" s="197">
        <f t="shared" si="3949"/>
        <v>0</v>
      </c>
      <c r="CL679" s="198" t="str">
        <f t="shared" si="3950"/>
        <v/>
      </c>
      <c r="CM679" s="155"/>
      <c r="CN679" s="199" t="str">
        <f t="shared" si="3951"/>
        <v/>
      </c>
      <c r="CO679" s="200">
        <f t="shared" si="3952"/>
        <v>0</v>
      </c>
      <c r="CP679" s="201" t="str">
        <f t="shared" si="3953"/>
        <v/>
      </c>
      <c r="CQ679" s="156"/>
      <c r="CR679" s="202">
        <f t="shared" si="3954"/>
        <v>0</v>
      </c>
      <c r="CS679" s="194">
        <f>(W679*$DP$12)+X679+(AF679*$DQ$12)+(AK679*$DR$12)+(AP679*$DS$12)+AV679+(BA679*$DQ$12)+(BF679*$DR$12)+(BK679*$DS$12)+BQ679+BV679+BW679+CC679+CD679</f>
        <v>0</v>
      </c>
      <c r="CT679" s="201">
        <f t="shared" si="3955"/>
        <v>0</v>
      </c>
      <c r="CU679" s="203"/>
      <c r="CV679" s="201" t="str">
        <f t="shared" si="3956"/>
        <v/>
      </c>
      <c r="DB679" s="204" t="str">
        <f t="shared" si="3957"/>
        <v/>
      </c>
      <c r="DC679" s="206"/>
    </row>
    <row r="680" spans="1:107" hidden="1" x14ac:dyDescent="0.25">
      <c r="A680" s="1046"/>
      <c r="B680" s="870">
        <v>11</v>
      </c>
      <c r="C680" s="1043"/>
      <c r="D680" s="220"/>
      <c r="E680" s="156"/>
      <c r="F680" s="207"/>
      <c r="G680" s="169" t="str">
        <f t="shared" ref="G680" si="3988">IF(F680&lt;&gt;"",IF(F680=$DV$13,"CUMPLE","RECHAZADO"),"")</f>
        <v/>
      </c>
      <c r="H680" s="170"/>
      <c r="I680" s="216"/>
      <c r="J680" s="208"/>
      <c r="K680" s="173">
        <f t="shared" si="3914"/>
        <v>0</v>
      </c>
      <c r="L680" s="174" t="e">
        <f t="shared" si="3915"/>
        <v>#DIV/0!</v>
      </c>
      <c r="M680" s="175" t="e">
        <f t="shared" si="3916"/>
        <v>#DIV/0!</v>
      </c>
      <c r="N680" s="176" t="e">
        <f t="shared" si="3917"/>
        <v>#DIV/0!</v>
      </c>
      <c r="O680" s="177" t="e">
        <f t="shared" si="3918"/>
        <v>#DIV/0!</v>
      </c>
      <c r="P680" s="178" t="str">
        <f>IF(H680&lt;&gt;"",IF(J680=K680,IF(H680="SI",IF(AND(I680&lt;=$DF$13,I680&gt;=($DF$13*0.9)),"CUMPLE","NO CUMPLE"),IF(I680=$DF$13,"CUMPLE","NO CUMPLE")),"NO CUMPLE"),"")</f>
        <v/>
      </c>
      <c r="Q680" s="179">
        <f t="shared" si="3919"/>
        <v>0</v>
      </c>
      <c r="R680" s="180" t="str">
        <f t="shared" si="3959"/>
        <v/>
      </c>
      <c r="S680" s="180" t="str">
        <f t="shared" si="3921"/>
        <v/>
      </c>
      <c r="T680" s="209"/>
      <c r="U680" s="210"/>
      <c r="V680" s="155"/>
      <c r="W680" s="211"/>
      <c r="X680" s="212"/>
      <c r="Y680" s="184">
        <f>ROUND(W680*$DP$13,0)</f>
        <v>0</v>
      </c>
      <c r="Z680" s="184">
        <f t="shared" si="3922"/>
        <v>0</v>
      </c>
      <c r="AA680" s="1045"/>
      <c r="AB680" s="185" t="str">
        <f>IF(W680&lt;&gt;"",IF((Y680/$DP$13)/$DN$13&lt;=$AA$20,"CUMPLE","RECHAZADO"),"")</f>
        <v/>
      </c>
      <c r="AC680" s="186">
        <f t="shared" si="3924"/>
        <v>0</v>
      </c>
      <c r="AD680" s="186">
        <f t="shared" si="3925"/>
        <v>0</v>
      </c>
      <c r="AE680" s="209"/>
      <c r="AF680" s="211"/>
      <c r="AG680" s="184">
        <f>ROUND(AF680*$DQ$13,0)</f>
        <v>0</v>
      </c>
      <c r="AH680" s="1045"/>
      <c r="AI680" s="185" t="str">
        <f>IF(AF680&lt;&gt;"",IF(AG680/$DQ$13&lt;=$AH$20,"CUMPLE","RECHAZADO"),"")</f>
        <v/>
      </c>
      <c r="AJ680" s="209"/>
      <c r="AK680" s="211"/>
      <c r="AL680" s="184">
        <f>ROUND(AK680*$DR$13,0)</f>
        <v>0</v>
      </c>
      <c r="AM680" s="1045"/>
      <c r="AN680" s="185" t="str">
        <f>IF(AK680&lt;&gt;"",IF(AL680/$DR$13&lt;=$AM$20,"CUMPLE","RECHAZADO"),"")</f>
        <v/>
      </c>
      <c r="AO680" s="209"/>
      <c r="AP680" s="211"/>
      <c r="AQ680" s="184">
        <f>ROUND(AP680*$DS$13,0)</f>
        <v>0</v>
      </c>
      <c r="AR680" s="1045"/>
      <c r="AS680" s="185" t="str">
        <f>IF(AP680&lt;&gt;"",IF(AQ680/$DR$13&lt;=$AR$20,"CUMPLE","RECHAZADO"),"")</f>
        <v/>
      </c>
      <c r="AT680" s="213"/>
      <c r="AU680" s="188">
        <f t="shared" si="3929"/>
        <v>0</v>
      </c>
      <c r="AV680" s="170"/>
      <c r="AW680" s="189">
        <f t="shared" si="3930"/>
        <v>0</v>
      </c>
      <c r="AX680" s="189">
        <f t="shared" si="3931"/>
        <v>0</v>
      </c>
      <c r="AY680" s="189" t="str">
        <f t="shared" si="3975"/>
        <v xml:space="preserve"> </v>
      </c>
      <c r="AZ680" s="155"/>
      <c r="BA680" s="211"/>
      <c r="BB680" s="184">
        <f>ROUND(BA680*$DQ$13,0)</f>
        <v>0</v>
      </c>
      <c r="BC680" s="191">
        <f t="shared" ref="BC680" si="3989">$BC$13</f>
        <v>385647118</v>
      </c>
      <c r="BD680" s="192" t="str">
        <f t="shared" si="3610"/>
        <v/>
      </c>
      <c r="BE680" s="209"/>
      <c r="BF680" s="211"/>
      <c r="BG680" s="184">
        <f>ROUND(BF680*$DR$13,0)</f>
        <v>0</v>
      </c>
      <c r="BH680" s="184">
        <f t="shared" ref="BH680" si="3990">$BH$13</f>
        <v>1512338976</v>
      </c>
      <c r="BI680" s="192" t="str">
        <f t="shared" si="3936"/>
        <v/>
      </c>
      <c r="BJ680" s="209"/>
      <c r="BK680" s="211"/>
      <c r="BL680" s="184">
        <f>ROUND(BK680*$DS$13,0)</f>
        <v>0</v>
      </c>
      <c r="BM680" s="1045"/>
      <c r="BN680" s="185" t="str">
        <f>IF(BK680&lt;&gt;"",IF((BL680/$DR$13)/$DN$13&lt;=$BM$20,"CUMPLE","RECHAZADO"),"")</f>
        <v/>
      </c>
      <c r="BO680" s="214"/>
      <c r="BP680" s="188">
        <f t="shared" si="3938"/>
        <v>0</v>
      </c>
      <c r="BQ680" s="170"/>
      <c r="BR680" s="189">
        <f t="shared" si="3939"/>
        <v>0</v>
      </c>
      <c r="BS680" s="189">
        <f t="shared" si="3940"/>
        <v>0</v>
      </c>
      <c r="BT680" s="189" t="str">
        <f t="shared" si="3978"/>
        <v xml:space="preserve"> </v>
      </c>
      <c r="BU680" s="155"/>
      <c r="BV680" s="170"/>
      <c r="BW680" s="170"/>
      <c r="BX680" s="194">
        <f t="shared" si="3942"/>
        <v>0</v>
      </c>
      <c r="BY680" s="194" t="str">
        <f>IF(BV680&lt;&gt;"",IF(AND(BV680/$DN$13&lt;=$BY$15,BV680/$DN$13&gt;=$BY$16),"CUMPLE","RECHAZADO"),"")</f>
        <v/>
      </c>
      <c r="BZ680" s="194">
        <f t="shared" si="3943"/>
        <v>0</v>
      </c>
      <c r="CA680" s="194">
        <f t="shared" si="3944"/>
        <v>0</v>
      </c>
      <c r="CB680" s="155"/>
      <c r="CC680" s="170"/>
      <c r="CD680" s="170"/>
      <c r="CE680" s="194">
        <f t="shared" si="3945"/>
        <v>0</v>
      </c>
      <c r="CF680" s="194" t="str">
        <f>IF(CC680&lt;&gt;"",IF(AND(CC680/$DN$13&lt;=$CF$15,CC680/$DS$13&gt;=$CF$16),"CUMPLE","RECHAZADO"),"")</f>
        <v/>
      </c>
      <c r="CG680" s="194">
        <f t="shared" si="3946"/>
        <v>0</v>
      </c>
      <c r="CH680" s="194">
        <f t="shared" si="3947"/>
        <v>0</v>
      </c>
      <c r="CI680" s="215"/>
      <c r="CJ680" s="196" t="str">
        <f t="shared" si="3948"/>
        <v/>
      </c>
      <c r="CK680" s="197">
        <f t="shared" si="3949"/>
        <v>0</v>
      </c>
      <c r="CL680" s="198" t="str">
        <f t="shared" si="3950"/>
        <v/>
      </c>
      <c r="CM680" s="155"/>
      <c r="CN680" s="199" t="str">
        <f t="shared" si="3951"/>
        <v/>
      </c>
      <c r="CO680" s="200">
        <f t="shared" si="3952"/>
        <v>0</v>
      </c>
      <c r="CP680" s="201" t="str">
        <f t="shared" si="3953"/>
        <v/>
      </c>
      <c r="CQ680" s="156"/>
      <c r="CR680" s="202">
        <f t="shared" si="3954"/>
        <v>0</v>
      </c>
      <c r="CS680" s="194">
        <f>(W680*$DP$13)+X680+(AF680*$DQ$13)+(AK680*$DR$13)+(AP680*$DS$13)+AV680+(BA680*$DQ$13)+(BF680*$DR$13)+(BK680*$DS$13)+BQ680+BV680+BW680+CC680+CD680</f>
        <v>0</v>
      </c>
      <c r="CT680" s="201">
        <f t="shared" si="3955"/>
        <v>0</v>
      </c>
      <c r="CU680" s="203"/>
      <c r="CV680" s="201" t="str">
        <f t="shared" si="3956"/>
        <v/>
      </c>
      <c r="DB680" s="204" t="str">
        <f t="shared" si="3957"/>
        <v/>
      </c>
      <c r="DC680" s="206"/>
    </row>
    <row r="681" spans="1:107" ht="13.5" hidden="1" customHeight="1" x14ac:dyDescent="0.25">
      <c r="A681" s="1042"/>
      <c r="B681" s="750">
        <v>12</v>
      </c>
      <c r="C681" s="1043"/>
      <c r="D681" s="220"/>
      <c r="E681" s="156"/>
      <c r="F681" s="751"/>
      <c r="G681" s="752" t="str">
        <f>IF(F681&lt;&gt;"",IF(F681=$DV$14,"CUMPLE","AJUSTE DE PRESUPUESTO"),"")</f>
        <v/>
      </c>
      <c r="H681" s="753"/>
      <c r="I681" s="754"/>
      <c r="J681" s="784"/>
      <c r="K681" s="756">
        <f t="shared" si="3914"/>
        <v>0</v>
      </c>
      <c r="L681" s="174" t="e">
        <f t="shared" si="3915"/>
        <v>#DIV/0!</v>
      </c>
      <c r="M681" s="175" t="e">
        <f t="shared" si="3916"/>
        <v>#DIV/0!</v>
      </c>
      <c r="N681" s="176" t="e">
        <f t="shared" si="3917"/>
        <v>#DIV/0!</v>
      </c>
      <c r="O681" s="177" t="e">
        <f t="shared" si="3918"/>
        <v>#DIV/0!</v>
      </c>
      <c r="P681" s="757" t="str">
        <f>IF(H681&lt;&gt;"",IF(J681=K681,IF(H681="SI",IF(AND(I681&lt;=$DF$14,I681&gt;=($DF$14*0.9)),"CUMPLE","NO CUMPLE"),IF(I681=$DF$14,"CUMPLE","NO CUMPLE")),"NO CUMPLE"),"")</f>
        <v/>
      </c>
      <c r="Q681" s="179">
        <f t="shared" si="3919"/>
        <v>0</v>
      </c>
      <c r="R681" s="758" t="str">
        <f t="shared" si="3959"/>
        <v/>
      </c>
      <c r="S681" s="758" t="str">
        <f t="shared" si="3921"/>
        <v/>
      </c>
      <c r="T681" s="759"/>
      <c r="U681" s="760"/>
      <c r="V681" s="155"/>
      <c r="W681" s="761"/>
      <c r="X681" s="762"/>
      <c r="Y681" s="763">
        <f>ROUND(W681*$DP$14,0)</f>
        <v>0</v>
      </c>
      <c r="Z681" s="763">
        <f t="shared" si="3922"/>
        <v>0</v>
      </c>
      <c r="AA681" s="1045"/>
      <c r="AB681" s="764" t="str">
        <f>IF(W681&lt;&gt;"",IF((Y681/$DP$14)/$DN$14&lt;=$AA$20,"CUMPLE","RECHAZADO"),"")</f>
        <v/>
      </c>
      <c r="AC681" s="765">
        <f t="shared" si="3924"/>
        <v>0</v>
      </c>
      <c r="AD681" s="765">
        <f t="shared" si="3925"/>
        <v>0</v>
      </c>
      <c r="AE681" s="759"/>
      <c r="AF681" s="761"/>
      <c r="AG681" s="763">
        <f>ROUND(AF681*$DQ$14,0)</f>
        <v>0</v>
      </c>
      <c r="AH681" s="1045"/>
      <c r="AI681" s="764" t="str">
        <f>IF(AF681&lt;&gt;"",IF(AG681/$DQ$14&lt;=$AH$20,"CUMPLE","RECHAZADO"),"")</f>
        <v/>
      </c>
      <c r="AJ681" s="759"/>
      <c r="AK681" s="761"/>
      <c r="AL681" s="763">
        <f>ROUND(AK681*$DR$14,0)</f>
        <v>0</v>
      </c>
      <c r="AM681" s="1045"/>
      <c r="AN681" s="764" t="str">
        <f>IF(AK681&lt;&gt;"",IF(AL681/$DR$14&lt;=$AM$20,"CUMPLE","RECHAZADO"),"")</f>
        <v/>
      </c>
      <c r="AO681" s="759"/>
      <c r="AP681" s="761"/>
      <c r="AQ681" s="763">
        <f>ROUND(AP681*$DS$14,0)</f>
        <v>0</v>
      </c>
      <c r="AR681" s="1045"/>
      <c r="AS681" s="764" t="str">
        <f>IF(AP681&lt;&gt;"",IF(AQ681/$DR$14&lt;=$AR$20,"CUMPLE","RECHAZADO"),"")</f>
        <v/>
      </c>
      <c r="AT681" s="766"/>
      <c r="AU681" s="767">
        <f t="shared" si="3929"/>
        <v>0</v>
      </c>
      <c r="AV681" s="753"/>
      <c r="AW681" s="768">
        <f t="shared" si="3930"/>
        <v>0</v>
      </c>
      <c r="AX681" s="768">
        <f t="shared" si="3931"/>
        <v>0</v>
      </c>
      <c r="AY681" s="768" t="str">
        <f>IF(AV681&lt;&gt;"",IF(AI681="CUMPLE",IF(AN681="CUMPLE",IF(AS681="CUMPLE","CUMPLE","NO CUMPLE"),"NO CUMPLE"),"NO CUMPLE"),"")</f>
        <v/>
      </c>
      <c r="AZ681" s="155"/>
      <c r="BA681" s="761"/>
      <c r="BB681" s="763">
        <f>ROUND(BA681*$DQ$14,0)</f>
        <v>0</v>
      </c>
      <c r="BC681" s="770">
        <f t="shared" ref="BC681" si="3991">$BC$14</f>
        <v>171994948</v>
      </c>
      <c r="BD681" s="164" t="str">
        <f t="shared" si="3610"/>
        <v/>
      </c>
      <c r="BE681" s="759"/>
      <c r="BF681" s="761"/>
      <c r="BG681" s="763">
        <f>ROUND(BF681*$DR$14,0)</f>
        <v>0</v>
      </c>
      <c r="BH681" s="763">
        <f t="shared" ref="BH681" si="3992">$BH$14</f>
        <v>888779540</v>
      </c>
      <c r="BI681" s="164" t="str">
        <f t="shared" si="3936"/>
        <v/>
      </c>
      <c r="BJ681" s="759"/>
      <c r="BK681" s="761"/>
      <c r="BL681" s="763">
        <f>ROUND(BK681*$DS$14,0)</f>
        <v>0</v>
      </c>
      <c r="BM681" s="1045"/>
      <c r="BN681" s="764" t="str">
        <f>IF(BK681&lt;&gt;"",IF((BL681/$DR$14)/$DN$14&lt;=$BM$20,"CUMPLE","RECHAZADO"),"")</f>
        <v/>
      </c>
      <c r="BO681" s="771"/>
      <c r="BP681" s="767">
        <f t="shared" si="3938"/>
        <v>0</v>
      </c>
      <c r="BQ681" s="753"/>
      <c r="BR681" s="768">
        <f t="shared" si="3939"/>
        <v>0</v>
      </c>
      <c r="BS681" s="768">
        <f t="shared" si="3940"/>
        <v>0</v>
      </c>
      <c r="BT681" s="768" t="str">
        <f>IF(BQ681&lt;&gt;"",IF(BD681="CUMPLE",IF(BI681="CUMPLE",IF(BN681="CUMPLE","CUMPLE","NO CUMPLE"),"NO CUMPLE"),"NO CUMPLE"),"")</f>
        <v/>
      </c>
      <c r="BU681" s="155"/>
      <c r="BV681" s="753"/>
      <c r="BW681" s="753"/>
      <c r="BX681" s="772">
        <f t="shared" si="3942"/>
        <v>0</v>
      </c>
      <c r="BY681" s="772" t="str">
        <f>IF(BV681&lt;&gt;"",IF(AND(BV681/$DN$14&lt;=$BY$15,BV681/$DN$14&gt;=$BY$16),"CUMPLE","RECHAZADO"),"")</f>
        <v/>
      </c>
      <c r="BZ681" s="772">
        <f t="shared" si="3943"/>
        <v>0</v>
      </c>
      <c r="CA681" s="772">
        <f t="shared" si="3944"/>
        <v>0</v>
      </c>
      <c r="CB681" s="155"/>
      <c r="CC681" s="753"/>
      <c r="CD681" s="753"/>
      <c r="CE681" s="772">
        <f t="shared" si="3945"/>
        <v>0</v>
      </c>
      <c r="CF681" s="772" t="str">
        <f>IF(CC681&lt;&gt;"",IF(AND(CC681/$DN$14&lt;=$CF$15,CC681/$DN$14&gt;=$CF$16),"CUMPLE","RECHAZADO"),"")</f>
        <v/>
      </c>
      <c r="CG681" s="772">
        <f t="shared" si="3946"/>
        <v>0</v>
      </c>
      <c r="CH681" s="772">
        <f t="shared" si="3947"/>
        <v>0</v>
      </c>
      <c r="CI681" s="773"/>
      <c r="CJ681" s="774" t="str">
        <f t="shared" si="3948"/>
        <v/>
      </c>
      <c r="CK681" s="775">
        <f t="shared" si="3949"/>
        <v>0</v>
      </c>
      <c r="CL681" s="776" t="str">
        <f t="shared" si="3950"/>
        <v/>
      </c>
      <c r="CM681" s="155"/>
      <c r="CN681" s="777" t="str">
        <f t="shared" si="3951"/>
        <v/>
      </c>
      <c r="CO681" s="778">
        <f t="shared" si="3952"/>
        <v>0</v>
      </c>
      <c r="CP681" s="779" t="str">
        <f t="shared" si="3953"/>
        <v/>
      </c>
      <c r="CQ681" s="156"/>
      <c r="CR681" s="780">
        <f t="shared" si="3954"/>
        <v>0</v>
      </c>
      <c r="CS681" s="772">
        <f>(W681*$DP$14)+X681+(AF681*$DQ$14)+(AK681*$DR$14)+(AP681*$DS$14)+AV681+(BA681*$DQ$14)+(BF681*$DR$14)+(BK681*$DS$14)+BQ681+BV681+BW681+CC681+CD681</f>
        <v>0</v>
      </c>
      <c r="CT681" s="779">
        <f t="shared" si="3955"/>
        <v>0</v>
      </c>
      <c r="CU681" s="781"/>
      <c r="CV681" s="779" t="str">
        <f t="shared" si="3956"/>
        <v/>
      </c>
      <c r="DB681" s="782" t="str">
        <f>IF(F681&lt;&gt;"",IF(G681="CUMPLE",IF(P681="CUMPLE",IF(AB681="CUMPLE",IF(AY681="CUMPLE",IF(BT681="CUMPLE",IF(BY681="CUMPLE",IF(CF681="CUMPLE","HABILITADO","RECHAZADO"),"RECHAZADO"),"RECHAZADO"),"RECHAZADO"),"RECHAZADO"),"RECHAZADO"),"RECHAZADO"),"")</f>
        <v/>
      </c>
      <c r="DC681" s="783"/>
    </row>
    <row r="682" spans="1:107" ht="14.25" customHeight="1" thickTop="1" thickBot="1" x14ac:dyDescent="0.3">
      <c r="A682" s="105">
        <v>51</v>
      </c>
      <c r="B682" s="881"/>
      <c r="C682" s="881"/>
      <c r="D682" s="222"/>
      <c r="E682" s="881"/>
      <c r="F682" s="882"/>
      <c r="G682" s="881"/>
      <c r="H682" s="881"/>
      <c r="I682" s="881"/>
      <c r="J682" s="883"/>
      <c r="K682" s="881"/>
      <c r="L682" s="219"/>
      <c r="M682" s="218"/>
      <c r="N682" s="218"/>
      <c r="O682" s="218"/>
      <c r="P682" s="881"/>
      <c r="Q682" s="218"/>
      <c r="R682" s="881"/>
      <c r="S682" s="881"/>
      <c r="T682" s="881"/>
      <c r="U682" s="881"/>
      <c r="V682" s="881"/>
      <c r="W682" s="881"/>
      <c r="X682" s="881"/>
      <c r="Y682" s="881"/>
      <c r="Z682" s="881"/>
      <c r="AA682" s="881"/>
      <c r="AB682" s="881"/>
      <c r="AC682" s="881"/>
      <c r="AD682" s="881"/>
      <c r="AE682" s="881"/>
      <c r="AF682" s="881"/>
      <c r="AG682" s="881"/>
      <c r="AH682" s="881"/>
      <c r="AI682" s="881"/>
      <c r="AJ682" s="881"/>
      <c r="AK682" s="881"/>
      <c r="AL682" s="881"/>
      <c r="AM682" s="881"/>
      <c r="AN682" s="881"/>
      <c r="AO682" s="881"/>
      <c r="AP682" s="881"/>
      <c r="AQ682" s="881"/>
      <c r="AR682" s="881"/>
      <c r="AS682" s="881"/>
      <c r="AT682" s="881"/>
      <c r="AU682" s="881"/>
      <c r="AV682" s="881"/>
      <c r="AW682" s="881"/>
      <c r="AX682" s="881"/>
      <c r="AY682" s="881"/>
      <c r="AZ682" s="881"/>
      <c r="BA682" s="881"/>
      <c r="BB682" s="881"/>
      <c r="BC682" s="881"/>
      <c r="BD682" s="881"/>
      <c r="BE682" s="881"/>
      <c r="BF682" s="881"/>
      <c r="BG682" s="881"/>
      <c r="BH682" s="881"/>
      <c r="BI682" s="881"/>
      <c r="BJ682" s="881"/>
      <c r="BK682" s="881"/>
      <c r="BL682" s="881"/>
      <c r="BM682" s="881"/>
      <c r="BN682" s="881"/>
      <c r="BO682" s="881"/>
      <c r="BP682" s="881"/>
      <c r="BQ682" s="881"/>
      <c r="BR682" s="881"/>
      <c r="BS682" s="881"/>
      <c r="BT682" s="881"/>
      <c r="BU682" s="881"/>
      <c r="BV682" s="881"/>
      <c r="BW682" s="881"/>
      <c r="BX682" s="881"/>
      <c r="BY682" s="881"/>
      <c r="BZ682" s="881"/>
      <c r="CA682" s="881"/>
      <c r="CB682" s="881"/>
      <c r="CC682" s="881"/>
      <c r="CD682" s="881"/>
      <c r="CE682" s="881"/>
      <c r="CF682" s="881"/>
      <c r="CG682" s="881"/>
      <c r="CH682" s="881"/>
      <c r="CI682" s="881"/>
      <c r="CJ682" s="881"/>
      <c r="CK682" s="881"/>
      <c r="CL682" s="881"/>
      <c r="CM682" s="881"/>
      <c r="CN682" s="881"/>
      <c r="CO682" s="881"/>
      <c r="CP682" s="884" t="s">
        <v>2063</v>
      </c>
      <c r="CQ682" s="881"/>
      <c r="CR682" s="881"/>
      <c r="CS682" s="881"/>
      <c r="CT682" s="881"/>
      <c r="CU682" s="885"/>
      <c r="CV682" s="881"/>
      <c r="CW682" s="136"/>
      <c r="DB682" s="886"/>
      <c r="DC682" s="887"/>
    </row>
    <row r="683" spans="1:107" ht="15.75" customHeight="1" x14ac:dyDescent="0.25">
      <c r="A683" s="1039">
        <f t="shared" ref="A683" si="3993">A695</f>
        <v>52</v>
      </c>
      <c r="B683" s="870">
        <v>1</v>
      </c>
      <c r="C683" s="1039" t="str">
        <f>Proponentes!B665</f>
        <v>UNIÓN TEMPORAL SERVIG SED</v>
      </c>
      <c r="D683" s="726"/>
      <c r="E683" s="871"/>
      <c r="F683" s="872">
        <v>20036397801</v>
      </c>
      <c r="G683" s="873" t="str">
        <f t="shared" ref="G683" si="3994">IF(F683&lt;&gt;"",IF(F683=$DV$3,"CUMPLE","RECHAZADO"),"")</f>
        <v>CUMPLE</v>
      </c>
      <c r="H683" s="874" t="s">
        <v>1538</v>
      </c>
      <c r="I683" s="880">
        <v>17687702642</v>
      </c>
      <c r="J683" s="208">
        <v>336066350</v>
      </c>
      <c r="K683" s="173">
        <f t="shared" ref="K683:K694" si="3995">ROUND((I683*0.019),0)</f>
        <v>336066350</v>
      </c>
      <c r="L683" s="724" t="e">
        <f t="shared" ref="L683:L694" si="3996">1-I683/DF666</f>
        <v>#DIV/0!</v>
      </c>
      <c r="M683" s="175" t="e">
        <f t="shared" ref="M683:M694" si="3997">DF666/DN666</f>
        <v>#DIV/0!</v>
      </c>
      <c r="N683" s="176" t="e">
        <f t="shared" ref="N683:N694" si="3998">M683*0.019</f>
        <v>#DIV/0!</v>
      </c>
      <c r="O683" s="177" t="e">
        <f t="shared" ref="O683:O694" si="3999">(M683+N683)</f>
        <v>#DIV/0!</v>
      </c>
      <c r="P683" s="178" t="str">
        <f>IF(H683&lt;&gt;"",IF(J683=K683,IF(H683="SI",IF(AND(I683&lt;=$DF$3,I683&gt;=($DF$3*0.9)),"CUMPLE","NO CUMPLE"),IF(I683=$DF$3,"CUMPLE","NO CUMPLE")),"NO CUMPLE"),"")</f>
        <v>CUMPLE</v>
      </c>
      <c r="Q683" s="725">
        <f t="shared" ref="Q683:Q694" si="4000">DN666</f>
        <v>0</v>
      </c>
      <c r="R683" s="180">
        <f t="shared" ref="R683" si="4001">IF(F683&lt;&gt;"",IF(G683="CUMPLE",IF(P683="CUMPLE",(I683+J683),""),"RECHAZADO"),"")</f>
        <v>18023768992</v>
      </c>
      <c r="S683" s="180">
        <f t="shared" ref="S683:S694" si="4002">IF(F683&lt;&gt;"",IF(G683="CUMPLE",IF(P683="CUMPLE",I683,""),"RECHAZADO"),"")</f>
        <v>17687702642</v>
      </c>
      <c r="T683" s="209"/>
      <c r="U683" s="209"/>
      <c r="V683" s="871"/>
      <c r="W683" s="874">
        <v>1954412</v>
      </c>
      <c r="X683" s="876">
        <v>2710769</v>
      </c>
      <c r="Y683" s="184">
        <f>ROUND(W683*$DP$3,0)</f>
        <v>142672076</v>
      </c>
      <c r="Z683" s="184">
        <f t="shared" ref="Z683:Z694" si="4003">ROUND(Y683*10%*19%,0)</f>
        <v>2710769</v>
      </c>
      <c r="AA683" s="1044">
        <f t="shared" ref="AA683" si="4004">$AA$16</f>
        <v>100189.4</v>
      </c>
      <c r="AB683" s="185" t="str">
        <f>IF(W683&lt;&gt;"",IF((Y683/$DP$3)/$DN$3&lt;=$AA$20,"CUMPLE","RECHAZADO"),"")</f>
        <v>CUMPLE</v>
      </c>
      <c r="AC683" s="186">
        <f t="shared" ref="AC683:AC694" si="4005">Y683+Z683</f>
        <v>145382845</v>
      </c>
      <c r="AD683" s="186">
        <f t="shared" ref="AD683:AD694" si="4006">Y683</f>
        <v>142672076</v>
      </c>
      <c r="AE683" s="209"/>
      <c r="AF683" s="874">
        <v>138859</v>
      </c>
      <c r="AG683" s="184">
        <f>ROUND(AF683*$DQ$3,0)</f>
        <v>3054898</v>
      </c>
      <c r="AH683" s="1044">
        <f t="shared" ref="AH683" si="4007">$AH$16</f>
        <v>301987.21999999997</v>
      </c>
      <c r="AI683" s="185" t="str">
        <f>IF(AF683&lt;&gt;"",IF(AG683/$DQ$3&lt;=$AH$20,"CUMPLE","RECHAZADO"),"")</f>
        <v>CUMPLE</v>
      </c>
      <c r="AJ683" s="209"/>
      <c r="AK683" s="874">
        <v>112034</v>
      </c>
      <c r="AL683" s="184">
        <f>ROUND(AK683*$DR$3,0)</f>
        <v>8178482</v>
      </c>
      <c r="AM683" s="1044">
        <f t="shared" ref="AM683" si="4008">$AM$16</f>
        <v>240934</v>
      </c>
      <c r="AN683" s="185" t="str">
        <f>IF(AK683&lt;&gt;"",IF(AL683/$DR$3&lt;=$AM$20,"CUMPLE","RECHAZADO"),"")</f>
        <v>CUMPLE</v>
      </c>
      <c r="AO683" s="209"/>
      <c r="AP683" s="874"/>
      <c r="AQ683" s="184">
        <f>ROUND(AP683*$DS$3,0)</f>
        <v>0</v>
      </c>
      <c r="AR683" s="1044">
        <f t="shared" ref="AR683" si="4009">$AR$16</f>
        <v>316072.26</v>
      </c>
      <c r="AS683" s="185" t="str">
        <f>IF(AP683&lt;&gt;"",IF(AQ683/$DR$3&lt;=$AR$20,"CUMPLE","RECHAZADO"),"")</f>
        <v/>
      </c>
      <c r="AT683" s="185"/>
      <c r="AU683" s="194">
        <f t="shared" ref="AU683:AU694" si="4010">AG683+AL683+AQ683</f>
        <v>11233380</v>
      </c>
      <c r="AV683" s="874">
        <v>2134342</v>
      </c>
      <c r="AW683" s="877">
        <f t="shared" ref="AW683:AW694" si="4011">ROUND((AG683+AL683+AQ683)*19%,0)</f>
        <v>2134342</v>
      </c>
      <c r="AX683" s="877">
        <f t="shared" ref="AX683:AX694" si="4012">ROUND((AG683+AL683+AQ683)*$AV$16,0)</f>
        <v>13367722</v>
      </c>
      <c r="AY683" s="877" t="str">
        <f t="shared" ref="AY683:AY685" si="4013">IF(AV683&lt;&gt;"",IF(AI683="CUMPLE",IF(AN683="CUMPLE","CUMPLE","NO CUMPLE"),"NO CUMPLE")," ")</f>
        <v>CUMPLE</v>
      </c>
      <c r="AZ683" s="871"/>
      <c r="BA683" s="874">
        <v>10196783</v>
      </c>
      <c r="BB683" s="184">
        <f>ROUND(BA683*$DQ$3,0)</f>
        <v>224329226</v>
      </c>
      <c r="BC683" s="184">
        <f t="shared" ref="BC683" si="4014">$BC$3</f>
        <v>339892784</v>
      </c>
      <c r="BD683" s="185" t="str">
        <f t="shared" ref="BD683:BD720" si="4015">IF(BA683&lt;&gt;"",IF(BB683&lt;=BC683,"CUMPLE","RECHAZADO"),"")</f>
        <v>CUMPLE</v>
      </c>
      <c r="BE683" s="209"/>
      <c r="BF683" s="874">
        <v>9623841</v>
      </c>
      <c r="BG683" s="184">
        <f>ROUND(BF683*$DR$3,0)</f>
        <v>702540393</v>
      </c>
      <c r="BH683" s="184">
        <f t="shared" ref="BH683" si="4016">$BH$3</f>
        <v>1059638654</v>
      </c>
      <c r="BI683" s="185" t="str">
        <f t="shared" ref="BI683:BI694" si="4017">IF(BF683&lt;&gt;"",IF(BG683&lt;=BH683,"CUMPLE","RECHAZADO"),"")</f>
        <v>CUMPLE</v>
      </c>
      <c r="BJ683" s="209"/>
      <c r="BK683" s="874"/>
      <c r="BL683" s="184">
        <f>ROUND(BK683*$DS$3,0)</f>
        <v>0</v>
      </c>
      <c r="BM683" s="1044">
        <f t="shared" ref="BM683" si="4018">$BM$16</f>
        <v>74539289</v>
      </c>
      <c r="BN683" s="185" t="str">
        <f>IF(BK683&lt;&gt;"",IF((BL683/$DR$3)/$DN$3&lt;=$BM$20,"CUMPLE","RECHAZADO"),"")</f>
        <v/>
      </c>
      <c r="BO683" s="878"/>
      <c r="BP683" s="194">
        <f t="shared" ref="BP683:BP694" si="4019">BB683+BG683+BL683</f>
        <v>926869619</v>
      </c>
      <c r="BQ683" s="874">
        <v>176105228</v>
      </c>
      <c r="BR683" s="877">
        <f t="shared" ref="BR683:BR694" si="4020">ROUND((BB683+BG683+BL683)*19%,0)</f>
        <v>176105228</v>
      </c>
      <c r="BS683" s="877">
        <f t="shared" ref="BS683:BS694" si="4021">ROUND((BB683+BG683+BL683)*$AV$16,0)</f>
        <v>1102974847</v>
      </c>
      <c r="BT683" s="877" t="str">
        <f t="shared" ref="BT683:BT685" si="4022">IF(BQ683&lt;&gt;"",IF(BD683="CUMPLE",IF(BI683="CUMPLE","CUMPLE","NO CUMPLE"),"NO CUMPLE")," ")</f>
        <v>CUMPLE</v>
      </c>
      <c r="BU683" s="871"/>
      <c r="BV683" s="874">
        <v>95710116</v>
      </c>
      <c r="BW683" s="874">
        <v>1818492</v>
      </c>
      <c r="BX683" s="194">
        <f t="shared" ref="BX683:BX694" si="4023">ROUND((BV683*10%)*19%,0)</f>
        <v>1818492</v>
      </c>
      <c r="BY683" s="194" t="str">
        <f>IF(BV683&lt;&gt;"",IF(AND(BV683/$DN$3&lt;=$BY$15,BV683/$DN$3&gt;=$BY$16),"CUMPLE","RECHAZADO"),"")</f>
        <v>CUMPLE</v>
      </c>
      <c r="BZ683" s="194">
        <f t="shared" ref="BZ683:BZ694" si="4024">BV683</f>
        <v>95710116</v>
      </c>
      <c r="CA683" s="194">
        <f t="shared" ref="CA683:CA694" si="4025">BZ683+BX683</f>
        <v>97528608</v>
      </c>
      <c r="CB683" s="871"/>
      <c r="CC683" s="874"/>
      <c r="CD683" s="874"/>
      <c r="CE683" s="194">
        <f t="shared" ref="CE683:CE694" si="4026">ROUND((CC683*10%)*19%,0)</f>
        <v>0</v>
      </c>
      <c r="CF683" s="194" t="str">
        <f>IF(CC683&lt;&gt;"",IF(AND(CC683/$DN$3&lt;=$CF$15,CC683/$DS$3&gt;=$CF$16),"CUMPLE","RECHAZADO"),"")</f>
        <v/>
      </c>
      <c r="CG683" s="194">
        <f t="shared" ref="CG683:CG694" si="4027">CC683</f>
        <v>0</v>
      </c>
      <c r="CH683" s="194">
        <f t="shared" ref="CH683:CH694" si="4028">CG683+CE683</f>
        <v>0</v>
      </c>
      <c r="CI683" s="194"/>
      <c r="CJ683" s="232">
        <f t="shared" ref="CJ683:CJ694" si="4029">R683</f>
        <v>18023768992</v>
      </c>
      <c r="CK683" s="197">
        <f t="shared" ref="CK683:CK694" si="4030">AC683+AX683+BS683+CA683+CH683</f>
        <v>1359254022</v>
      </c>
      <c r="CL683" s="232">
        <f t="shared" ref="CL683:CL694" si="4031">IF(CJ683="RECHAZADO","RECHAZADO",IF(CJ683&lt;&gt;"",CJ683+CK683,""))</f>
        <v>19383023014</v>
      </c>
      <c r="CM683" s="871"/>
      <c r="CN683" s="200">
        <f t="shared" ref="CN683:CN694" si="4032">S683</f>
        <v>17687702642</v>
      </c>
      <c r="CO683" s="200">
        <f t="shared" ref="CO683:CO694" si="4033">AD683+AU683+BP683+BZ683+CG683</f>
        <v>1176485191</v>
      </c>
      <c r="CP683" s="200">
        <f t="shared" ref="CP683:CP694" si="4034">IF(CN683="RECHAZADO","RECHAZADO",IF(CN683&lt;&gt;"",CN683+CO683,""))</f>
        <v>18864187833</v>
      </c>
      <c r="CQ683" s="871"/>
      <c r="CR683" s="194">
        <f t="shared" ref="CR683:CR694" si="4035">I683+J683</f>
        <v>18023768992</v>
      </c>
      <c r="CS683" s="194">
        <f>(W683*$DP$3)+X683+(AF683*$DQ$3)+(AK683*$DR$3)+(AP683*$DS$3)+AV683+(BA683*$DQ$3)+(BF683*$DR$3)+(BK683*$DS$3)+BQ683+BV683+BW683+CC683+CD683</f>
        <v>1359254022</v>
      </c>
      <c r="CT683" s="200">
        <f t="shared" ref="CT683:CT694" si="4036">CR683+CS683</f>
        <v>19383023014</v>
      </c>
      <c r="CU683" s="874">
        <v>19383023014</v>
      </c>
      <c r="CV683" s="200" t="str">
        <f t="shared" ref="CV683:CV694" si="4037">IF(CU683&lt;&gt;"",IF(CT683=CU683,"OK","REVISAR"),"")</f>
        <v>OK</v>
      </c>
      <c r="CW683" s="136"/>
      <c r="DB683" s="879" t="str">
        <f t="shared" ref="DB683:DB693" si="4038">IF(F683&lt;&gt;"",IF(G683="CUMPLE",IF(P683="CUMPLE",IF(AB683="CUMPLE",IF(AY683="CUMPLE",IF(BT683="CUMPLE",IF(BY683="CUMPLE","HABILITADO","RECHAZADO"),"RECHAZADO"),"RECHAZADO"),"RECHAZADO"),"RECHAZADO"),"RECHAZADO"),"")</f>
        <v>HABILITADO</v>
      </c>
      <c r="DC683" s="888"/>
    </row>
    <row r="684" spans="1:107" x14ac:dyDescent="0.25">
      <c r="A684" s="1039"/>
      <c r="B684" s="870">
        <v>2</v>
      </c>
      <c r="C684" s="1039"/>
      <c r="D684" s="726"/>
      <c r="E684" s="871"/>
      <c r="F684" s="872">
        <v>17613055238</v>
      </c>
      <c r="G684" s="873" t="str">
        <f t="shared" ref="G684" si="4039">IF(F684&lt;&gt;"",IF(F684=$DV$4,"CUMPLE","RECHAZADO"),"")</f>
        <v>CUMPLE</v>
      </c>
      <c r="H684" s="874" t="s">
        <v>1538</v>
      </c>
      <c r="I684" s="880">
        <v>15808937886</v>
      </c>
      <c r="J684" s="208">
        <v>300369820</v>
      </c>
      <c r="K684" s="173">
        <f t="shared" si="3995"/>
        <v>300369820</v>
      </c>
      <c r="L684" s="724" t="e">
        <f t="shared" si="3996"/>
        <v>#DIV/0!</v>
      </c>
      <c r="M684" s="175" t="e">
        <f t="shared" si="3997"/>
        <v>#DIV/0!</v>
      </c>
      <c r="N684" s="176" t="e">
        <f t="shared" si="3998"/>
        <v>#DIV/0!</v>
      </c>
      <c r="O684" s="177" t="e">
        <f t="shared" si="3999"/>
        <v>#DIV/0!</v>
      </c>
      <c r="P684" s="178" t="str">
        <f>IF(H684&lt;&gt;"",IF(J684=K684,IF(H684="SI",IF(AND(I684&lt;=$DF$4,I684&gt;=($DF$4*0.9)),"CUMPLE","NO CUMPLE"),IF(I684=$DF$4,"CUMPLE","NO CUMPLE")),"NO CUMPLE"),"")</f>
        <v>CUMPLE</v>
      </c>
      <c r="Q684" s="725">
        <f t="shared" si="4000"/>
        <v>0</v>
      </c>
      <c r="R684" s="180">
        <f t="shared" ref="R684:R694" si="4040">IF(F684&lt;&gt;"",IF(G684="CUMPLE",IF(P684="CUMPLE",I684+J684,""),"RECHAZADO"),"")</f>
        <v>16109307706</v>
      </c>
      <c r="S684" s="180">
        <f t="shared" si="4002"/>
        <v>15808937886</v>
      </c>
      <c r="T684" s="209"/>
      <c r="U684" s="209"/>
      <c r="V684" s="871"/>
      <c r="W684" s="874">
        <v>1919463</v>
      </c>
      <c r="X684" s="876">
        <v>1932899</v>
      </c>
      <c r="Y684" s="184">
        <f>ROUND(W684*$DP$4,0)</f>
        <v>101731539</v>
      </c>
      <c r="Z684" s="184">
        <f t="shared" si="4003"/>
        <v>1932899</v>
      </c>
      <c r="AA684" s="1044"/>
      <c r="AB684" s="185" t="str">
        <f>IF(W684&lt;&gt;"",IF((Y684/$DP$4)/$DN$4&lt;=$AA$20,"CUMPLE","RECHAZADO"),"")</f>
        <v>CUMPLE</v>
      </c>
      <c r="AC684" s="186">
        <f t="shared" si="4005"/>
        <v>103664438</v>
      </c>
      <c r="AD684" s="186">
        <f t="shared" si="4006"/>
        <v>101731539</v>
      </c>
      <c r="AE684" s="209"/>
      <c r="AF684" s="874">
        <v>143387</v>
      </c>
      <c r="AG684" s="184">
        <f>ROUND(AF684*$DQ$4,0)</f>
        <v>716935</v>
      </c>
      <c r="AH684" s="1044"/>
      <c r="AI684" s="185" t="str">
        <f>IF(AF684&lt;&gt;"",IF(AG684/$DQ$4&lt;=$AH$20,"CUMPLE","RECHAZADO"),"")</f>
        <v>CUMPLE</v>
      </c>
      <c r="AJ684" s="209"/>
      <c r="AK684" s="874">
        <v>114444</v>
      </c>
      <c r="AL684" s="184">
        <f>ROUND(AK684*$DR$4,0)</f>
        <v>6065532</v>
      </c>
      <c r="AM684" s="1044"/>
      <c r="AN684" s="185" t="str">
        <f>IF(AK684&lt;&gt;"",IF(AL684/$DR$4&lt;=$AM$20,"CUMPLE","RECHAZADO"),"")</f>
        <v>CUMPLE</v>
      </c>
      <c r="AO684" s="209"/>
      <c r="AP684" s="874"/>
      <c r="AQ684" s="184">
        <f>ROUND(AP684*$DS$4,0)</f>
        <v>0</v>
      </c>
      <c r="AR684" s="1044"/>
      <c r="AS684" s="185" t="str">
        <f>IF(AP684&lt;&gt;"",IF(AQ684/$DR$4&lt;=$AR$20,"CUMPLE","RECHAZADO"),"")</f>
        <v/>
      </c>
      <c r="AT684" s="185"/>
      <c r="AU684" s="194">
        <f t="shared" si="4010"/>
        <v>6782467</v>
      </c>
      <c r="AV684" s="874">
        <v>1288669</v>
      </c>
      <c r="AW684" s="877">
        <f t="shared" si="4011"/>
        <v>1288669</v>
      </c>
      <c r="AX684" s="877">
        <f t="shared" si="4012"/>
        <v>8071136</v>
      </c>
      <c r="AY684" s="877" t="str">
        <f t="shared" si="4013"/>
        <v>CUMPLE</v>
      </c>
      <c r="AZ684" s="871"/>
      <c r="BA684" s="874">
        <v>10489664</v>
      </c>
      <c r="BB684" s="184">
        <f>ROUND(BA684*$DQ$4,0)</f>
        <v>52448320</v>
      </c>
      <c r="BC684" s="184">
        <f t="shared" ref="BC684" si="4041">$BC$4</f>
        <v>92828885</v>
      </c>
      <c r="BD684" s="185" t="str">
        <f t="shared" si="4015"/>
        <v>CUMPLE</v>
      </c>
      <c r="BE684" s="209"/>
      <c r="BF684" s="874">
        <v>9960128</v>
      </c>
      <c r="BG684" s="184">
        <f>ROUND(BF684*$DR$4,0)</f>
        <v>527886784</v>
      </c>
      <c r="BH684" s="184">
        <f t="shared" ref="BH684" si="4042">$BH$4</f>
        <v>924495218</v>
      </c>
      <c r="BI684" s="185" t="str">
        <f t="shared" si="4017"/>
        <v>CUMPLE</v>
      </c>
      <c r="BJ684" s="209"/>
      <c r="BK684" s="874"/>
      <c r="BL684" s="184">
        <f>ROUND(BK684*$DS$4,0)</f>
        <v>0</v>
      </c>
      <c r="BM684" s="1044"/>
      <c r="BN684" s="185" t="str">
        <f>IF(BK684&lt;&gt;"",IF((BL684/$DR$4)/$DN$4&lt;=$BM$20,"CUMPLE","RECHAZADO"),"")</f>
        <v/>
      </c>
      <c r="BO684" s="878"/>
      <c r="BP684" s="194">
        <f t="shared" si="4019"/>
        <v>580335104</v>
      </c>
      <c r="BQ684" s="874">
        <v>110263670</v>
      </c>
      <c r="BR684" s="877">
        <f t="shared" si="4020"/>
        <v>110263670</v>
      </c>
      <c r="BS684" s="877">
        <f t="shared" si="4021"/>
        <v>690598774</v>
      </c>
      <c r="BT684" s="877" t="str">
        <f t="shared" si="4022"/>
        <v>CUMPLE</v>
      </c>
      <c r="BU684" s="871"/>
      <c r="BV684" s="874">
        <v>95710116</v>
      </c>
      <c r="BW684" s="874">
        <v>1818492</v>
      </c>
      <c r="BX684" s="194">
        <f t="shared" si="4023"/>
        <v>1818492</v>
      </c>
      <c r="BY684" s="194" t="str">
        <f>IF(BV684&lt;&gt;"",IF(AND(BV684/$DN$4&lt;=$BY$15,BV684/$DN$4&gt;=$BY$16),"CUMPLE","RECHAZADO"),"")</f>
        <v>CUMPLE</v>
      </c>
      <c r="BZ684" s="194">
        <f t="shared" si="4024"/>
        <v>95710116</v>
      </c>
      <c r="CA684" s="194">
        <f t="shared" si="4025"/>
        <v>97528608</v>
      </c>
      <c r="CB684" s="871"/>
      <c r="CC684" s="874"/>
      <c r="CD684" s="874"/>
      <c r="CE684" s="194">
        <f t="shared" si="4026"/>
        <v>0</v>
      </c>
      <c r="CF684" s="194" t="str">
        <f>IF(CC684&lt;&gt;"",IF(AND(CC684/$DN$4&lt;=$CF$15,CC684/$DS$4&gt;=$CF$16),"CUMPLE","RECHAZADO"),"")</f>
        <v/>
      </c>
      <c r="CG684" s="194">
        <f t="shared" si="4027"/>
        <v>0</v>
      </c>
      <c r="CH684" s="194">
        <f t="shared" si="4028"/>
        <v>0</v>
      </c>
      <c r="CI684" s="194"/>
      <c r="CJ684" s="232">
        <f t="shared" si="4029"/>
        <v>16109307706</v>
      </c>
      <c r="CK684" s="197">
        <f t="shared" si="4030"/>
        <v>899862956</v>
      </c>
      <c r="CL684" s="232">
        <f t="shared" si="4031"/>
        <v>17009170662</v>
      </c>
      <c r="CM684" s="871"/>
      <c r="CN684" s="200">
        <f t="shared" si="4032"/>
        <v>15808937886</v>
      </c>
      <c r="CO684" s="200">
        <f t="shared" si="4033"/>
        <v>784559226</v>
      </c>
      <c r="CP684" s="200">
        <f t="shared" si="4034"/>
        <v>16593497112</v>
      </c>
      <c r="CQ684" s="871"/>
      <c r="CR684" s="194">
        <f t="shared" si="4035"/>
        <v>16109307706</v>
      </c>
      <c r="CS684" s="194">
        <f>(W684*$DP$4)+X684+(AF684*$DQ$4)+(AK684*$DR$4)+(AP684*$DS$4)+AV684+(BA684*$DQ$4)+(BF684*$DR$4)+(BK684*$DS$4)+BQ684+BV684+BW684+CC684+CD684</f>
        <v>899862956</v>
      </c>
      <c r="CT684" s="200">
        <f t="shared" si="4036"/>
        <v>17009170662</v>
      </c>
      <c r="CU684" s="874">
        <v>17009170662</v>
      </c>
      <c r="CV684" s="200" t="str">
        <f t="shared" si="4037"/>
        <v>OK</v>
      </c>
      <c r="CW684" s="136"/>
      <c r="DB684" s="879" t="str">
        <f t="shared" si="4038"/>
        <v>HABILITADO</v>
      </c>
      <c r="DC684" s="888"/>
    </row>
    <row r="685" spans="1:107" hidden="1" x14ac:dyDescent="0.25">
      <c r="A685" s="1041"/>
      <c r="B685" s="167">
        <v>3</v>
      </c>
      <c r="C685" s="1043"/>
      <c r="D685" s="220"/>
      <c r="E685" s="156"/>
      <c r="F685" s="168"/>
      <c r="G685" s="169" t="str">
        <f t="shared" ref="G685" si="4043">IF(F685&lt;&gt;"",IF(F685=$DV$5,"CUMPLE","RECHAZADO"),"")</f>
        <v/>
      </c>
      <c r="H685" s="170"/>
      <c r="I685" s="221"/>
      <c r="J685" s="172"/>
      <c r="K685" s="827">
        <f t="shared" si="3995"/>
        <v>0</v>
      </c>
      <c r="L685" s="174" t="e">
        <f t="shared" si="3996"/>
        <v>#DIV/0!</v>
      </c>
      <c r="M685" s="175" t="e">
        <f t="shared" si="3997"/>
        <v>#DIV/0!</v>
      </c>
      <c r="N685" s="176" t="e">
        <f t="shared" si="3998"/>
        <v>#DIV/0!</v>
      </c>
      <c r="O685" s="177" t="e">
        <f t="shared" si="3999"/>
        <v>#DIV/0!</v>
      </c>
      <c r="P685" s="179" t="str">
        <f>IF(H685&lt;&gt;"",IF(J685=K685,IF(H685="SI",IF(AND(I685&lt;=$DF$5,I685&gt;=($DF$5*0.9)),"CUMPLE","NO CUMPLE"),IF(I685=$DF$5,"CUMPLE","NO CUMPLE")),"NO CUMPLE"),"")</f>
        <v/>
      </c>
      <c r="Q685" s="179">
        <f t="shared" si="4000"/>
        <v>0</v>
      </c>
      <c r="R685" s="828" t="str">
        <f t="shared" si="4040"/>
        <v/>
      </c>
      <c r="S685" s="828" t="str">
        <f t="shared" si="4002"/>
        <v/>
      </c>
      <c r="T685" s="181"/>
      <c r="U685" s="182"/>
      <c r="V685" s="155"/>
      <c r="W685" s="170"/>
      <c r="X685" s="183"/>
      <c r="Y685" s="829">
        <f>ROUND(W685*$DP$5,0)</f>
        <v>0</v>
      </c>
      <c r="Z685" s="829">
        <f t="shared" si="4003"/>
        <v>0</v>
      </c>
      <c r="AA685" s="1045"/>
      <c r="AB685" s="244" t="str">
        <f>IF(W685&lt;&gt;"",IF((Y685/$DP$5)/$DN$5&lt;=$AA$20,"CUMPLE","RECHAZADO"),"")</f>
        <v/>
      </c>
      <c r="AC685" s="830">
        <f t="shared" si="4005"/>
        <v>0</v>
      </c>
      <c r="AD685" s="830">
        <f t="shared" si="4006"/>
        <v>0</v>
      </c>
      <c r="AE685" s="181"/>
      <c r="AF685" s="170"/>
      <c r="AG685" s="829">
        <f>ROUND(AF685*$DQ$5,0)</f>
        <v>0</v>
      </c>
      <c r="AH685" s="1045"/>
      <c r="AI685" s="244" t="str">
        <f>IF(AF685&lt;&gt;"",IF(AG685/$DQ$5&lt;=$AH$20,"CUMPLE","RECHAZADO"),"")</f>
        <v/>
      </c>
      <c r="AJ685" s="181"/>
      <c r="AK685" s="170"/>
      <c r="AL685" s="829">
        <f>ROUND(AK685*$DR$5,0)</f>
        <v>0</v>
      </c>
      <c r="AM685" s="1045"/>
      <c r="AN685" s="244" t="str">
        <f>IF(AK685&lt;&gt;"",IF(AL685/$DR$5&lt;=$AM$20,"CUMPLE","RECHAZADO"),"")</f>
        <v/>
      </c>
      <c r="AO685" s="181"/>
      <c r="AP685" s="170"/>
      <c r="AQ685" s="829">
        <f>ROUND(AP685*$DS$5,0)</f>
        <v>0</v>
      </c>
      <c r="AR685" s="1045"/>
      <c r="AS685" s="244" t="str">
        <f>IF(AP685&lt;&gt;"",IF(AQ685/$DR$5&lt;=$AR$20,"CUMPLE","RECHAZADO"),"")</f>
        <v/>
      </c>
      <c r="AT685" s="187"/>
      <c r="AU685" s="831">
        <f t="shared" si="4010"/>
        <v>0</v>
      </c>
      <c r="AV685" s="170"/>
      <c r="AW685" s="832">
        <f t="shared" si="4011"/>
        <v>0</v>
      </c>
      <c r="AX685" s="832">
        <f t="shared" si="4012"/>
        <v>0</v>
      </c>
      <c r="AY685" s="832" t="str">
        <f t="shared" si="4013"/>
        <v xml:space="preserve"> </v>
      </c>
      <c r="AZ685" s="155"/>
      <c r="BA685" s="170"/>
      <c r="BB685" s="829">
        <f>ROUND(BA685*$DQ$5,0)</f>
        <v>0</v>
      </c>
      <c r="BC685" s="834">
        <f t="shared" ref="BC685" si="4044">$BC$5</f>
        <v>123465503</v>
      </c>
      <c r="BD685" s="729" t="str">
        <f t="shared" si="4015"/>
        <v/>
      </c>
      <c r="BE685" s="181"/>
      <c r="BF685" s="170"/>
      <c r="BG685" s="829">
        <f>ROUND(BF685*$DR$5,0)</f>
        <v>0</v>
      </c>
      <c r="BH685" s="829">
        <f t="shared" ref="BH685" si="4045">$BH$5</f>
        <v>1325724320</v>
      </c>
      <c r="BI685" s="729" t="str">
        <f t="shared" si="4017"/>
        <v/>
      </c>
      <c r="BJ685" s="181"/>
      <c r="BK685" s="170"/>
      <c r="BL685" s="829">
        <f>ROUND(BK685*$DS$5,0)</f>
        <v>0</v>
      </c>
      <c r="BM685" s="1045"/>
      <c r="BN685" s="244" t="str">
        <f>IF(BK685&lt;&gt;"",IF((BL685/$DR$5)/$DN$5&lt;=$BM$20,"CUMPLE","RECHAZADO"),"")</f>
        <v/>
      </c>
      <c r="BO685" s="193"/>
      <c r="BP685" s="831">
        <f t="shared" si="4019"/>
        <v>0</v>
      </c>
      <c r="BQ685" s="170"/>
      <c r="BR685" s="832">
        <f t="shared" si="4020"/>
        <v>0</v>
      </c>
      <c r="BS685" s="832">
        <f t="shared" si="4021"/>
        <v>0</v>
      </c>
      <c r="BT685" s="832" t="str">
        <f t="shared" si="4022"/>
        <v xml:space="preserve"> </v>
      </c>
      <c r="BU685" s="155"/>
      <c r="BV685" s="170"/>
      <c r="BW685" s="170"/>
      <c r="BX685" s="835">
        <f t="shared" si="4023"/>
        <v>0</v>
      </c>
      <c r="BY685" s="835" t="str">
        <f>IF(BV685&lt;&gt;"",IF(AND(BV685/$DN$5&lt;=$BY$15,BV685/$DN$5&gt;=$BY$16),"CUMPLE","RECHAZADO"),"")</f>
        <v/>
      </c>
      <c r="BZ685" s="835">
        <f t="shared" si="4024"/>
        <v>0</v>
      </c>
      <c r="CA685" s="835">
        <f t="shared" si="4025"/>
        <v>0</v>
      </c>
      <c r="CB685" s="155"/>
      <c r="CC685" s="170"/>
      <c r="CD685" s="170"/>
      <c r="CE685" s="835">
        <f t="shared" si="4026"/>
        <v>0</v>
      </c>
      <c r="CF685" s="835" t="str">
        <f>IF(CC685&lt;&gt;"",IF(AND(CC685/$DN$5&lt;=$CF$15,CC685/$DS$5&gt;=$CF$16),"CUMPLE","RECHAZADO"),"")</f>
        <v/>
      </c>
      <c r="CG685" s="835">
        <f t="shared" si="4027"/>
        <v>0</v>
      </c>
      <c r="CH685" s="835">
        <f t="shared" si="4028"/>
        <v>0</v>
      </c>
      <c r="CI685" s="195"/>
      <c r="CJ685" s="86" t="str">
        <f t="shared" si="4029"/>
        <v/>
      </c>
      <c r="CK685" s="836">
        <f t="shared" si="4030"/>
        <v>0</v>
      </c>
      <c r="CL685" s="837" t="str">
        <f t="shared" si="4031"/>
        <v/>
      </c>
      <c r="CM685" s="155"/>
      <c r="CN685" s="838" t="str">
        <f t="shared" si="4032"/>
        <v/>
      </c>
      <c r="CO685" s="839">
        <f t="shared" si="4033"/>
        <v>0</v>
      </c>
      <c r="CP685" s="840" t="str">
        <f t="shared" si="4034"/>
        <v/>
      </c>
      <c r="CQ685" s="156"/>
      <c r="CR685" s="841">
        <f t="shared" si="4035"/>
        <v>0</v>
      </c>
      <c r="CS685" s="835">
        <f>(W685*$DP$5)+X685+(AF685*$DQ$5)+(AK685*$DR$5)+(AP685*$DS$5)+AV685+(BA685*$DQ$5)+(BF685*$DR$5)+(BK685*$DS$5)+BQ685+BV685+BW685+CC685+CD685</f>
        <v>0</v>
      </c>
      <c r="CT685" s="840">
        <f t="shared" si="4036"/>
        <v>0</v>
      </c>
      <c r="CU685" s="842"/>
      <c r="CV685" s="840" t="str">
        <f t="shared" si="4037"/>
        <v/>
      </c>
      <c r="DB685" s="843" t="str">
        <f t="shared" si="4038"/>
        <v/>
      </c>
      <c r="DC685" s="844"/>
    </row>
    <row r="686" spans="1:107" hidden="1" x14ac:dyDescent="0.25">
      <c r="A686" s="1046"/>
      <c r="B686" s="870">
        <v>4</v>
      </c>
      <c r="C686" s="1043"/>
      <c r="D686" s="220"/>
      <c r="E686" s="156"/>
      <c r="F686" s="207"/>
      <c r="G686" s="169" t="str">
        <f t="shared" ref="G686" si="4046">IF(F686&lt;&gt;"",IF(F686=$DV$6,"CUMPLE","RECHAZADO"),"")</f>
        <v/>
      </c>
      <c r="H686" s="170"/>
      <c r="I686" s="216"/>
      <c r="J686" s="208"/>
      <c r="K686" s="173">
        <f t="shared" si="3995"/>
        <v>0</v>
      </c>
      <c r="L686" s="174" t="e">
        <f t="shared" si="3996"/>
        <v>#DIV/0!</v>
      </c>
      <c r="M686" s="175" t="e">
        <f t="shared" si="3997"/>
        <v>#DIV/0!</v>
      </c>
      <c r="N686" s="176" t="e">
        <f t="shared" si="3998"/>
        <v>#DIV/0!</v>
      </c>
      <c r="O686" s="177" t="e">
        <f t="shared" si="3999"/>
        <v>#DIV/0!</v>
      </c>
      <c r="P686" s="178" t="str">
        <f>IF(H686&lt;&gt;"",IF(J686=K686,IF(H686="SI",IF(AND(I686&lt;=$DF$6,I686&gt;=($DF$6*0.9)),"CUMPLE","NO CUMPLE"),IF(I686=$DF$6,"CUMPLE","NO CUMPLE")),"NO CUMPLE"),"")</f>
        <v/>
      </c>
      <c r="Q686" s="179">
        <f t="shared" si="4000"/>
        <v>0</v>
      </c>
      <c r="R686" s="180" t="str">
        <f t="shared" si="4040"/>
        <v/>
      </c>
      <c r="S686" s="180" t="str">
        <f t="shared" si="4002"/>
        <v/>
      </c>
      <c r="T686" s="209"/>
      <c r="U686" s="210"/>
      <c r="V686" s="155"/>
      <c r="W686" s="211"/>
      <c r="X686" s="212"/>
      <c r="Y686" s="184">
        <f>ROUND(W686*$DP$6,0)</f>
        <v>0</v>
      </c>
      <c r="Z686" s="184">
        <f t="shared" si="4003"/>
        <v>0</v>
      </c>
      <c r="AA686" s="1045"/>
      <c r="AB686" s="185" t="str">
        <f>IF(W686&lt;&gt;"",IF((Y686/$DP$6)/$DN$6&lt;=$AA$20,"CUMPLE","RECHAZADO"),"")</f>
        <v/>
      </c>
      <c r="AC686" s="186">
        <f t="shared" si="4005"/>
        <v>0</v>
      </c>
      <c r="AD686" s="186">
        <f t="shared" si="4006"/>
        <v>0</v>
      </c>
      <c r="AE686" s="209"/>
      <c r="AF686" s="211"/>
      <c r="AG686" s="184">
        <f>ROUND(AF686*$DQ$6,0)</f>
        <v>0</v>
      </c>
      <c r="AH686" s="1045"/>
      <c r="AI686" s="185" t="str">
        <f>IF(AF686&lt;&gt;"",IF(AG686/$DQ$6&lt;=$AH$20,"CUMPLE","RECHAZADO"),"")</f>
        <v/>
      </c>
      <c r="AJ686" s="209"/>
      <c r="AK686" s="211"/>
      <c r="AL686" s="184">
        <f>ROUND(AK686*$DR$6,0)</f>
        <v>0</v>
      </c>
      <c r="AM686" s="1045"/>
      <c r="AN686" s="185" t="str">
        <f>IF(AK686&lt;&gt;"",IF(AL686/$DR$6&lt;=$AM$20,"CUMPLE","RECHAZADO"),"")</f>
        <v/>
      </c>
      <c r="AO686" s="209"/>
      <c r="AP686" s="211"/>
      <c r="AQ686" s="184">
        <f>ROUND(AP686*$DS$6,0)</f>
        <v>0</v>
      </c>
      <c r="AR686" s="1045"/>
      <c r="AS686" s="185" t="str">
        <f>IF(AP686&lt;&gt;"",IF(AQ686/$DR$6&lt;=$AR$20,"CUMPLE","RECHAZADO"),"")</f>
        <v/>
      </c>
      <c r="AT686" s="213"/>
      <c r="AU686" s="188">
        <f t="shared" si="4010"/>
        <v>0</v>
      </c>
      <c r="AV686" s="170"/>
      <c r="AW686" s="189">
        <f t="shared" si="4011"/>
        <v>0</v>
      </c>
      <c r="AX686" s="189">
        <f t="shared" si="4012"/>
        <v>0</v>
      </c>
      <c r="AY686" s="189" t="str">
        <f>IF(AV686&lt;&gt;"",IF(AN686="CUMPLE","CUMPLE","NO CUMPLE"),"")</f>
        <v/>
      </c>
      <c r="AZ686" s="155"/>
      <c r="BA686" s="211"/>
      <c r="BB686" s="184">
        <f>ROUND(BA686*$DQ$6,0)</f>
        <v>0</v>
      </c>
      <c r="BC686" s="191">
        <f t="shared" ref="BC686" si="4047">$BC$6</f>
        <v>599037720</v>
      </c>
      <c r="BD686" s="192" t="str">
        <f t="shared" si="4015"/>
        <v/>
      </c>
      <c r="BE686" s="209"/>
      <c r="BF686" s="211"/>
      <c r="BG686" s="184">
        <f>ROUND(BF686*$DR$6,0)</f>
        <v>0</v>
      </c>
      <c r="BH686" s="184">
        <f t="shared" ref="BH686" si="4048">$BH$6</f>
        <v>1500854400</v>
      </c>
      <c r="BI686" s="192" t="str">
        <f t="shared" si="4017"/>
        <v/>
      </c>
      <c r="BJ686" s="209"/>
      <c r="BK686" s="211"/>
      <c r="BL686" s="184">
        <f>ROUND(BK686*$DS$6,0)</f>
        <v>0</v>
      </c>
      <c r="BM686" s="1045"/>
      <c r="BN686" s="185" t="str">
        <f>IF(BK686&lt;&gt;"",IF((BL686/$DR$6)/$DN$6&lt;=$BM$20,"CUMPLE","RECHAZADO"),"")</f>
        <v/>
      </c>
      <c r="BO686" s="214"/>
      <c r="BP686" s="188">
        <f t="shared" si="4019"/>
        <v>0</v>
      </c>
      <c r="BQ686" s="170"/>
      <c r="BR686" s="189">
        <f t="shared" si="4020"/>
        <v>0</v>
      </c>
      <c r="BS686" s="189">
        <f t="shared" si="4021"/>
        <v>0</v>
      </c>
      <c r="BT686" s="189" t="str">
        <f>IF(BQ686&lt;&gt;"",IF(BI686="CUMPLE","CUMPLE","NO CUMPLE"),"")</f>
        <v/>
      </c>
      <c r="BU686" s="155"/>
      <c r="BV686" s="170"/>
      <c r="BW686" s="170"/>
      <c r="BX686" s="194">
        <f t="shared" si="4023"/>
        <v>0</v>
      </c>
      <c r="BY686" s="194" t="str">
        <f>IF(BV686&lt;&gt;"",IF(AND(BV686/$DN$6&lt;=$BY$15,BV686/$DN$6&gt;=$BY$16),"CUMPLE","RECHAZADO"),"")</f>
        <v/>
      </c>
      <c r="BZ686" s="194">
        <f t="shared" si="4024"/>
        <v>0</v>
      </c>
      <c r="CA686" s="194">
        <f t="shared" si="4025"/>
        <v>0</v>
      </c>
      <c r="CB686" s="155"/>
      <c r="CC686" s="170"/>
      <c r="CD686" s="170"/>
      <c r="CE686" s="194">
        <f t="shared" si="4026"/>
        <v>0</v>
      </c>
      <c r="CF686" s="194" t="str">
        <f>IF(CC686&lt;&gt;"",IF(AND(CC686/$DN$6&lt;=$CF$15,CC686/$DS$6&gt;=$CF$16),"CUMPLE","RECHAZADO"),"")</f>
        <v/>
      </c>
      <c r="CG686" s="194">
        <f t="shared" si="4027"/>
        <v>0</v>
      </c>
      <c r="CH686" s="194">
        <f t="shared" si="4028"/>
        <v>0</v>
      </c>
      <c r="CI686" s="215"/>
      <c r="CJ686" s="196" t="str">
        <f t="shared" si="4029"/>
        <v/>
      </c>
      <c r="CK686" s="197">
        <f t="shared" si="4030"/>
        <v>0</v>
      </c>
      <c r="CL686" s="198" t="str">
        <f t="shared" si="4031"/>
        <v/>
      </c>
      <c r="CM686" s="155"/>
      <c r="CN686" s="199" t="str">
        <f t="shared" si="4032"/>
        <v/>
      </c>
      <c r="CO686" s="200">
        <f t="shared" si="4033"/>
        <v>0</v>
      </c>
      <c r="CP686" s="201" t="str">
        <f t="shared" si="4034"/>
        <v/>
      </c>
      <c r="CQ686" s="156"/>
      <c r="CR686" s="202">
        <f t="shared" si="4035"/>
        <v>0</v>
      </c>
      <c r="CS686" s="194">
        <f>(W686*$DP$6)+X686+(AF686*$DQ$6)+(AK686*$DR$6)+(AP686*$DS$6)+AV686+(BA686*$DQ$6)+(BF686*$DR$6)+(BK686*$DS$6)+BQ686+BV686+BW686+CC686+CD686</f>
        <v>0</v>
      </c>
      <c r="CT686" s="201">
        <f t="shared" si="4036"/>
        <v>0</v>
      </c>
      <c r="CU686" s="203"/>
      <c r="CV686" s="201" t="str">
        <f t="shared" si="4037"/>
        <v/>
      </c>
      <c r="DB686" s="204" t="str">
        <f t="shared" si="4038"/>
        <v/>
      </c>
      <c r="DC686" s="206"/>
    </row>
    <row r="687" spans="1:107" hidden="1" x14ac:dyDescent="0.25">
      <c r="A687" s="1046"/>
      <c r="B687" s="870">
        <v>5</v>
      </c>
      <c r="C687" s="1043"/>
      <c r="D687" s="220"/>
      <c r="E687" s="156"/>
      <c r="F687" s="207"/>
      <c r="G687" s="169" t="str">
        <f t="shared" ref="G687" si="4049">IF(F687&lt;&gt;"",IF(F687=$DV$7,"CUMPLE","RECHAZADO"),"")</f>
        <v/>
      </c>
      <c r="H687" s="170"/>
      <c r="I687" s="216"/>
      <c r="J687" s="208"/>
      <c r="K687" s="173">
        <f t="shared" si="3995"/>
        <v>0</v>
      </c>
      <c r="L687" s="174" t="e">
        <f t="shared" si="3996"/>
        <v>#DIV/0!</v>
      </c>
      <c r="M687" s="175" t="e">
        <f t="shared" si="3997"/>
        <v>#DIV/0!</v>
      </c>
      <c r="N687" s="176" t="e">
        <f t="shared" si="3998"/>
        <v>#DIV/0!</v>
      </c>
      <c r="O687" s="177" t="e">
        <f t="shared" si="3999"/>
        <v>#DIV/0!</v>
      </c>
      <c r="P687" s="178" t="str">
        <f>IF(H687&lt;&gt;"",IF(J687=K687,IF(H687="SI",IF(AND(I687&lt;=$DF$7,I687&gt;=($DF$7*0.9)),"CUMPLE","NO CUMPLE"),IF(I687=$DF$7,"CUMPLE","NO CUMPLE")),"NO CUMPLE"),"")</f>
        <v/>
      </c>
      <c r="Q687" s="179">
        <f t="shared" si="4000"/>
        <v>0</v>
      </c>
      <c r="R687" s="180" t="str">
        <f t="shared" si="4040"/>
        <v/>
      </c>
      <c r="S687" s="180" t="str">
        <f t="shared" si="4002"/>
        <v/>
      </c>
      <c r="T687" s="209"/>
      <c r="U687" s="210"/>
      <c r="V687" s="155"/>
      <c r="W687" s="211"/>
      <c r="X687" s="212"/>
      <c r="Y687" s="184">
        <f>ROUND(W687*$DP$7,0)</f>
        <v>0</v>
      </c>
      <c r="Z687" s="184">
        <f t="shared" si="4003"/>
        <v>0</v>
      </c>
      <c r="AA687" s="1045"/>
      <c r="AB687" s="185" t="str">
        <f>IF(W687&lt;&gt;"",IF((Y687/$DP$7)/$DN$7&lt;=$AA$20,"CUMPLE","RECHAZADO"),"")</f>
        <v/>
      </c>
      <c r="AC687" s="186">
        <f t="shared" si="4005"/>
        <v>0</v>
      </c>
      <c r="AD687" s="186">
        <f t="shared" si="4006"/>
        <v>0</v>
      </c>
      <c r="AE687" s="209"/>
      <c r="AF687" s="211"/>
      <c r="AG687" s="184">
        <f>ROUND(AF687*$DQ$7,0)</f>
        <v>0</v>
      </c>
      <c r="AH687" s="1045"/>
      <c r="AI687" s="185" t="str">
        <f>IF(AF687&lt;&gt;"",IF(AG687/$DQ$7&lt;=$AH$20,"CUMPLE","RECHAZADO"),"")</f>
        <v/>
      </c>
      <c r="AJ687" s="209"/>
      <c r="AK687" s="211"/>
      <c r="AL687" s="184">
        <f>ROUND(AK687*$DR$7,0)</f>
        <v>0</v>
      </c>
      <c r="AM687" s="1045"/>
      <c r="AN687" s="185" t="str">
        <f>IF(AK687&lt;&gt;"",IF(AL687/$DR$7&lt;=$AM$20,"CUMPLE","RECHAZADO"),"")</f>
        <v/>
      </c>
      <c r="AO687" s="209"/>
      <c r="AP687" s="211"/>
      <c r="AQ687" s="184">
        <f>ROUND(AP687*$DS$7,0)</f>
        <v>0</v>
      </c>
      <c r="AR687" s="1045"/>
      <c r="AS687" s="185" t="str">
        <f>IF(AP687&lt;&gt;"",IF(AQ687/$DR$7&lt;=$AR$20,"CUMPLE","RECHAZADO"),"")</f>
        <v/>
      </c>
      <c r="AT687" s="213"/>
      <c r="AU687" s="188">
        <f t="shared" si="4010"/>
        <v>0</v>
      </c>
      <c r="AV687" s="170"/>
      <c r="AW687" s="189">
        <f t="shared" si="4011"/>
        <v>0</v>
      </c>
      <c r="AX687" s="189">
        <f t="shared" si="4012"/>
        <v>0</v>
      </c>
      <c r="AY687" s="189" t="str">
        <f>IF(AV687&lt;&gt;"",IF(AI687="CUMPLE",IF(AN687="CUMPLE","CUMPLE","NO CUMPLE"),"NO CUMPLE")," ")</f>
        <v xml:space="preserve"> </v>
      </c>
      <c r="AZ687" s="155"/>
      <c r="BA687" s="211"/>
      <c r="BB687" s="184">
        <f>ROUND(BA687*$DQ$7,0)</f>
        <v>0</v>
      </c>
      <c r="BC687" s="191">
        <f t="shared" ref="BC687" si="4050">$BC$7</f>
        <v>512088380</v>
      </c>
      <c r="BD687" s="192" t="str">
        <f t="shared" si="4015"/>
        <v/>
      </c>
      <c r="BE687" s="209"/>
      <c r="BF687" s="211"/>
      <c r="BG687" s="184">
        <f>ROUND(BF687*$DR$7,0)</f>
        <v>0</v>
      </c>
      <c r="BH687" s="184">
        <f t="shared" ref="BH687" si="4051">$BH$7</f>
        <v>1342093772</v>
      </c>
      <c r="BI687" s="192" t="str">
        <f t="shared" si="4017"/>
        <v/>
      </c>
      <c r="BJ687" s="209"/>
      <c r="BK687" s="211"/>
      <c r="BL687" s="184">
        <f>ROUND(BK687*$DS$7,0)</f>
        <v>0</v>
      </c>
      <c r="BM687" s="1045"/>
      <c r="BN687" s="185" t="str">
        <f>IF(BK687&lt;&gt;"",IF((BL687/$DR$7)/$DN$7&lt;=$BM$20,"CUMPLE","RECHAZADO"),"")</f>
        <v/>
      </c>
      <c r="BO687" s="214"/>
      <c r="BP687" s="188">
        <f t="shared" si="4019"/>
        <v>0</v>
      </c>
      <c r="BQ687" s="170"/>
      <c r="BR687" s="189">
        <f t="shared" si="4020"/>
        <v>0</v>
      </c>
      <c r="BS687" s="189">
        <f t="shared" si="4021"/>
        <v>0</v>
      </c>
      <c r="BT687" s="189" t="str">
        <f>IF(BQ687&lt;&gt;"",IF(BD687="CUMPLE",IF(BI687="CUMPLE","CUMPLE","NO CUMPLE"),"NO CUMPLE")," ")</f>
        <v xml:space="preserve"> </v>
      </c>
      <c r="BU687" s="155"/>
      <c r="BV687" s="170"/>
      <c r="BW687" s="170"/>
      <c r="BX687" s="194">
        <f t="shared" si="4023"/>
        <v>0</v>
      </c>
      <c r="BY687" s="194" t="str">
        <f>IF(BV687&lt;&gt;"",IF(AND(BV687/$DN$7&lt;=$BY$15,BV687/$DN$7&gt;=$BY$16),"CUMPLE","RECHAZADO"),"")</f>
        <v/>
      </c>
      <c r="BZ687" s="194">
        <f t="shared" si="4024"/>
        <v>0</v>
      </c>
      <c r="CA687" s="194">
        <f t="shared" si="4025"/>
        <v>0</v>
      </c>
      <c r="CB687" s="155"/>
      <c r="CC687" s="170"/>
      <c r="CD687" s="170"/>
      <c r="CE687" s="194">
        <f t="shared" si="4026"/>
        <v>0</v>
      </c>
      <c r="CF687" s="194" t="str">
        <f>IF(CC687&lt;&gt;"",IF(AND(CC687/$DN$7&lt;=$CF$15,CC687/$DS$7&gt;=$CF$16),"CUMPLE","RECHAZADO"),"")</f>
        <v/>
      </c>
      <c r="CG687" s="194">
        <f t="shared" si="4027"/>
        <v>0</v>
      </c>
      <c r="CH687" s="194">
        <f t="shared" si="4028"/>
        <v>0</v>
      </c>
      <c r="CI687" s="215"/>
      <c r="CJ687" s="196" t="str">
        <f t="shared" si="4029"/>
        <v/>
      </c>
      <c r="CK687" s="197">
        <f t="shared" si="4030"/>
        <v>0</v>
      </c>
      <c r="CL687" s="198" t="str">
        <f t="shared" si="4031"/>
        <v/>
      </c>
      <c r="CM687" s="155"/>
      <c r="CN687" s="199" t="str">
        <f t="shared" si="4032"/>
        <v/>
      </c>
      <c r="CO687" s="200">
        <f t="shared" si="4033"/>
        <v>0</v>
      </c>
      <c r="CP687" s="201" t="str">
        <f t="shared" si="4034"/>
        <v/>
      </c>
      <c r="CQ687" s="156"/>
      <c r="CR687" s="202">
        <f t="shared" si="4035"/>
        <v>0</v>
      </c>
      <c r="CS687" s="194">
        <f>(W687*$DP$7)+X687+(AF687*$DQ$7)+(AK687*$DR$7)+(AP687*$DS$7)+AV687+(BA687*$DQ$7)+(BF687*$DR$7)+(BK687*$DS$7)+BQ687+BV687+BW687+CC687+CD687</f>
        <v>0</v>
      </c>
      <c r="CT687" s="201">
        <f t="shared" si="4036"/>
        <v>0</v>
      </c>
      <c r="CU687" s="203"/>
      <c r="CV687" s="201" t="str">
        <f t="shared" si="4037"/>
        <v/>
      </c>
      <c r="DB687" s="204" t="str">
        <f t="shared" si="4038"/>
        <v/>
      </c>
      <c r="DC687" s="206"/>
    </row>
    <row r="688" spans="1:107" hidden="1" x14ac:dyDescent="0.25">
      <c r="A688" s="1046"/>
      <c r="B688" s="870">
        <v>6</v>
      </c>
      <c r="C688" s="1043"/>
      <c r="D688" s="220"/>
      <c r="E688" s="156"/>
      <c r="F688" s="207"/>
      <c r="G688" s="169" t="str">
        <f t="shared" ref="G688" si="4052">IF(F688&lt;&gt;"",IF(F688=$DV$8,"CUMPLE","RECHAZADO"),"")</f>
        <v/>
      </c>
      <c r="H688" s="170"/>
      <c r="I688" s="216"/>
      <c r="J688" s="208"/>
      <c r="K688" s="173">
        <f t="shared" si="3995"/>
        <v>0</v>
      </c>
      <c r="L688" s="174" t="e">
        <f t="shared" si="3996"/>
        <v>#DIV/0!</v>
      </c>
      <c r="M688" s="175" t="e">
        <f t="shared" si="3997"/>
        <v>#DIV/0!</v>
      </c>
      <c r="N688" s="176" t="e">
        <f t="shared" si="3998"/>
        <v>#DIV/0!</v>
      </c>
      <c r="O688" s="177" t="e">
        <f t="shared" si="3999"/>
        <v>#DIV/0!</v>
      </c>
      <c r="P688" s="178" t="str">
        <f>IF(H688&lt;&gt;"",IF(J688=K688,IF(H688="SI",IF(AND(I688&lt;=$DF$8,I688&gt;=($DF$8*0.9)),"CUMPLE","NO CUMPLE"),IF(I688=$DF$8,"CUMPLE","NO CUMPLE")),"NO CUMPLE"),"")</f>
        <v/>
      </c>
      <c r="Q688" s="179">
        <f t="shared" si="4000"/>
        <v>0</v>
      </c>
      <c r="R688" s="180" t="str">
        <f t="shared" si="4040"/>
        <v/>
      </c>
      <c r="S688" s="180" t="str">
        <f t="shared" si="4002"/>
        <v/>
      </c>
      <c r="T688" s="209"/>
      <c r="U688" s="210"/>
      <c r="V688" s="155"/>
      <c r="W688" s="211"/>
      <c r="X688" s="212"/>
      <c r="Y688" s="184">
        <f>ROUND(W688*$DP$8,0)</f>
        <v>0</v>
      </c>
      <c r="Z688" s="184">
        <f t="shared" si="4003"/>
        <v>0</v>
      </c>
      <c r="AA688" s="1045"/>
      <c r="AB688" s="185" t="str">
        <f>IF(W688&lt;&gt;"",IF((Y688/$DP$8)/$DN$8&lt;=$AA$20,"CUMPLE","RECHAZADO"),"")</f>
        <v/>
      </c>
      <c r="AC688" s="186">
        <f t="shared" si="4005"/>
        <v>0</v>
      </c>
      <c r="AD688" s="186">
        <f t="shared" si="4006"/>
        <v>0</v>
      </c>
      <c r="AE688" s="209"/>
      <c r="AF688" s="211"/>
      <c r="AG688" s="184">
        <f>ROUND(AF688*$DQ$8,0)</f>
        <v>0</v>
      </c>
      <c r="AH688" s="1045"/>
      <c r="AI688" s="185" t="str">
        <f>IF(AF688&lt;&gt;"",IF(AG688/$DQ$8&lt;=$AH$20,"CUMPLE","RECHAZADO"),"")</f>
        <v/>
      </c>
      <c r="AJ688" s="209"/>
      <c r="AK688" s="211"/>
      <c r="AL688" s="184">
        <f>ROUND(AK688*$DR$8,0)</f>
        <v>0</v>
      </c>
      <c r="AM688" s="1045"/>
      <c r="AN688" s="185" t="str">
        <f>IF(AK688&lt;&gt;"",IF(AL688/$DR$8&lt;=$AM$20,"CUMPLE","RECHAZADO"),"")</f>
        <v/>
      </c>
      <c r="AO688" s="209"/>
      <c r="AP688" s="211"/>
      <c r="AQ688" s="184">
        <f>ROUND(AP688*$DS$8,0)</f>
        <v>0</v>
      </c>
      <c r="AR688" s="1045"/>
      <c r="AS688" s="185" t="str">
        <f>IF(AP688&lt;&gt;"",IF(AQ688/$DR$8&lt;=$AR$20,"CUMPLE","RECHAZADO"),"")</f>
        <v/>
      </c>
      <c r="AT688" s="213"/>
      <c r="AU688" s="188">
        <f t="shared" si="4010"/>
        <v>0</v>
      </c>
      <c r="AV688" s="170"/>
      <c r="AW688" s="189">
        <f t="shared" si="4011"/>
        <v>0</v>
      </c>
      <c r="AX688" s="189">
        <f t="shared" si="4012"/>
        <v>0</v>
      </c>
      <c r="AY688" s="189" t="str">
        <f>IF(AV688&lt;&gt;"",IF(AN688="CUMPLE","CUMPLE","NO CUMPLE"),"")</f>
        <v/>
      </c>
      <c r="AZ688" s="155"/>
      <c r="BA688" s="211"/>
      <c r="BB688" s="184">
        <f>ROUND(BA688*$DQ$8,0)</f>
        <v>0</v>
      </c>
      <c r="BC688" s="191">
        <f t="shared" ref="BC688" si="4053">$BC$8</f>
        <v>282572794</v>
      </c>
      <c r="BD688" s="192" t="str">
        <f t="shared" si="4015"/>
        <v/>
      </c>
      <c r="BE688" s="209"/>
      <c r="BF688" s="211"/>
      <c r="BG688" s="184">
        <f>ROUND(BF688*$DR$8,0)</f>
        <v>0</v>
      </c>
      <c r="BH688" s="184">
        <f t="shared" ref="BH688" si="4054">$BH$8</f>
        <v>1099881666</v>
      </c>
      <c r="BI688" s="192" t="str">
        <f t="shared" si="4017"/>
        <v/>
      </c>
      <c r="BJ688" s="209"/>
      <c r="BK688" s="211"/>
      <c r="BL688" s="184">
        <f>ROUND(BK688*$DS$8,0)</f>
        <v>0</v>
      </c>
      <c r="BM688" s="1045"/>
      <c r="BN688" s="185" t="str">
        <f>IF(BK688&lt;&gt;"",IF((BL688/$DR$8)/$DN$8&lt;=$BM$20,"CUMPLE","RECHAZADO"),"")</f>
        <v/>
      </c>
      <c r="BO688" s="214"/>
      <c r="BP688" s="188">
        <f t="shared" si="4019"/>
        <v>0</v>
      </c>
      <c r="BQ688" s="170"/>
      <c r="BR688" s="189">
        <f t="shared" si="4020"/>
        <v>0</v>
      </c>
      <c r="BS688" s="189">
        <f t="shared" si="4021"/>
        <v>0</v>
      </c>
      <c r="BT688" s="189" t="str">
        <f>IF(BQ688&lt;&gt;"",IF(BI688="CUMPLE","CUMPLE","NO CUMPLE"),"")</f>
        <v/>
      </c>
      <c r="BU688" s="155"/>
      <c r="BV688" s="170"/>
      <c r="BW688" s="170"/>
      <c r="BX688" s="194">
        <f t="shared" si="4023"/>
        <v>0</v>
      </c>
      <c r="BY688" s="194" t="str">
        <f>IF(BV688&lt;&gt;"",IF(AND(BV688/$DN$8&lt;=$BY$15,BV688/$DN$8&gt;=$BY$16),"CUMPLE","RECHAZADO"),"")</f>
        <v/>
      </c>
      <c r="BZ688" s="194">
        <f t="shared" si="4024"/>
        <v>0</v>
      </c>
      <c r="CA688" s="194">
        <f t="shared" si="4025"/>
        <v>0</v>
      </c>
      <c r="CB688" s="155"/>
      <c r="CC688" s="170"/>
      <c r="CD688" s="170"/>
      <c r="CE688" s="194">
        <f t="shared" si="4026"/>
        <v>0</v>
      </c>
      <c r="CF688" s="194" t="str">
        <f>IF(CC688&lt;&gt;"",IF(AND(CC688/$DN$8&lt;=$CF$15,CC688/$DS$8&gt;=$CF$16),"CUMPLE","RECHAZADO"),"")</f>
        <v/>
      </c>
      <c r="CG688" s="194">
        <f t="shared" si="4027"/>
        <v>0</v>
      </c>
      <c r="CH688" s="194">
        <f t="shared" si="4028"/>
        <v>0</v>
      </c>
      <c r="CI688" s="215"/>
      <c r="CJ688" s="196" t="str">
        <f t="shared" si="4029"/>
        <v/>
      </c>
      <c r="CK688" s="197">
        <f t="shared" si="4030"/>
        <v>0</v>
      </c>
      <c r="CL688" s="198" t="str">
        <f t="shared" si="4031"/>
        <v/>
      </c>
      <c r="CM688" s="155"/>
      <c r="CN688" s="199" t="str">
        <f t="shared" si="4032"/>
        <v/>
      </c>
      <c r="CO688" s="200">
        <f t="shared" si="4033"/>
        <v>0</v>
      </c>
      <c r="CP688" s="201" t="str">
        <f t="shared" si="4034"/>
        <v/>
      </c>
      <c r="CQ688" s="156"/>
      <c r="CR688" s="202">
        <f t="shared" si="4035"/>
        <v>0</v>
      </c>
      <c r="CS688" s="194">
        <f>(W688*$DP$8)+X688+(AF688*$DQ$8)+(AK688*$DR$8)+(AP688*$DS$8)+AV688+(BA688*$DQ$8)+(BF688*$DR$8)+(BK688*$DS$8)+BQ688+BV688+BW688+CC688+CD688</f>
        <v>0</v>
      </c>
      <c r="CT688" s="201">
        <f t="shared" si="4036"/>
        <v>0</v>
      </c>
      <c r="CU688" s="203"/>
      <c r="CV688" s="201" t="str">
        <f t="shared" si="4037"/>
        <v/>
      </c>
      <c r="DB688" s="204" t="str">
        <f t="shared" si="4038"/>
        <v/>
      </c>
      <c r="DC688" s="206"/>
    </row>
    <row r="689" spans="1:107" hidden="1" x14ac:dyDescent="0.25">
      <c r="A689" s="1042"/>
      <c r="B689" s="750">
        <v>7</v>
      </c>
      <c r="C689" s="1043"/>
      <c r="D689" s="220"/>
      <c r="E689" s="156"/>
      <c r="F689" s="751"/>
      <c r="G689" s="752" t="str">
        <f t="shared" ref="G689" si="4055">IF(F689&lt;&gt;"",IF(F689=$DV$9,"CUMPLE","RECHAZADO"),"")</f>
        <v/>
      </c>
      <c r="H689" s="753"/>
      <c r="I689" s="754"/>
      <c r="J689" s="784"/>
      <c r="K689" s="756">
        <f t="shared" si="3995"/>
        <v>0</v>
      </c>
      <c r="L689" s="174" t="e">
        <f t="shared" si="3996"/>
        <v>#DIV/0!</v>
      </c>
      <c r="M689" s="175" t="e">
        <f t="shared" si="3997"/>
        <v>#DIV/0!</v>
      </c>
      <c r="N689" s="176" t="e">
        <f t="shared" si="3998"/>
        <v>#DIV/0!</v>
      </c>
      <c r="O689" s="177" t="e">
        <f t="shared" si="3999"/>
        <v>#DIV/0!</v>
      </c>
      <c r="P689" s="757" t="str">
        <f>IF(H689&lt;&gt;"",IF(J689=K689,IF(H689="SI",IF(AND(I689&lt;=$DF$9,I689&gt;=($DF$9*0.9)),"CUMPLE","NO CUMPLE"),IF(I689=$DF$9,"CUMPLE","NO CUMPLE")),"NO CUMPLE"),"")</f>
        <v/>
      </c>
      <c r="Q689" s="179">
        <f t="shared" si="4000"/>
        <v>0</v>
      </c>
      <c r="R689" s="758" t="str">
        <f t="shared" si="4040"/>
        <v/>
      </c>
      <c r="S689" s="758" t="str">
        <f t="shared" si="4002"/>
        <v/>
      </c>
      <c r="T689" s="759"/>
      <c r="U689" s="760"/>
      <c r="V689" s="155"/>
      <c r="W689" s="761"/>
      <c r="X689" s="762"/>
      <c r="Y689" s="763">
        <f>ROUND(W689*$DP$9,0)</f>
        <v>0</v>
      </c>
      <c r="Z689" s="763">
        <f t="shared" si="4003"/>
        <v>0</v>
      </c>
      <c r="AA689" s="1045"/>
      <c r="AB689" s="764" t="str">
        <f>IF(W689&lt;&gt;"",IF((Y689/$DP$9)/$DN$9&lt;=$AA$20,"CUMPLE","RECHAZADO"),"")</f>
        <v/>
      </c>
      <c r="AC689" s="765">
        <f t="shared" si="4005"/>
        <v>0</v>
      </c>
      <c r="AD689" s="765">
        <f t="shared" si="4006"/>
        <v>0</v>
      </c>
      <c r="AE689" s="759"/>
      <c r="AF689" s="761"/>
      <c r="AG689" s="763">
        <f>ROUND(AF689*$DQ$9,0)</f>
        <v>0</v>
      </c>
      <c r="AH689" s="1045"/>
      <c r="AI689" s="764" t="str">
        <f>IF(AF689&lt;&gt;"",IF(AG689/$DQ$9&lt;=$AH$20,"CUMPLE","RECHAZADO"),"")</f>
        <v/>
      </c>
      <c r="AJ689" s="759"/>
      <c r="AK689" s="761"/>
      <c r="AL689" s="763">
        <f>ROUND(AK689*$DR$9,0)</f>
        <v>0</v>
      </c>
      <c r="AM689" s="1045"/>
      <c r="AN689" s="764" t="str">
        <f>IF(AK689&lt;&gt;"",IF(AL689/$DR$9&lt;=$AM$20,"CUMPLE","RECHAZADO"),"")</f>
        <v/>
      </c>
      <c r="AO689" s="759"/>
      <c r="AP689" s="761"/>
      <c r="AQ689" s="763">
        <f>ROUND(AP689*$DS$9,0)</f>
        <v>0</v>
      </c>
      <c r="AR689" s="1045"/>
      <c r="AS689" s="764" t="str">
        <f>IF(AP689&lt;&gt;"",IF(AQ689/$DR$9&lt;=$AR$20,"CUMPLE","RECHAZADO"),"")</f>
        <v/>
      </c>
      <c r="AT689" s="766"/>
      <c r="AU689" s="767">
        <f t="shared" si="4010"/>
        <v>0</v>
      </c>
      <c r="AV689" s="753"/>
      <c r="AW689" s="768">
        <f t="shared" si="4011"/>
        <v>0</v>
      </c>
      <c r="AX689" s="768">
        <f t="shared" si="4012"/>
        <v>0</v>
      </c>
      <c r="AY689" s="768" t="str">
        <f t="shared" ref="AY689:AY693" si="4056">IF(AV689&lt;&gt;"",IF(AI689="CUMPLE",IF(AN689="CUMPLE","CUMPLE","NO CUMPLE"),"NO CUMPLE")," ")</f>
        <v xml:space="preserve"> </v>
      </c>
      <c r="AZ689" s="155"/>
      <c r="BA689" s="761"/>
      <c r="BB689" s="763">
        <f>ROUND(BA689*$DQ$9,0)</f>
        <v>0</v>
      </c>
      <c r="BC689" s="770">
        <f t="shared" ref="BC689" si="4057">$BC$9</f>
        <v>498219200</v>
      </c>
      <c r="BD689" s="164" t="str">
        <f t="shared" si="4015"/>
        <v/>
      </c>
      <c r="BE689" s="759"/>
      <c r="BF689" s="761"/>
      <c r="BG689" s="763">
        <f>ROUND(BF689*$DR$9,0)</f>
        <v>0</v>
      </c>
      <c r="BH689" s="763">
        <f t="shared" ref="BH689" si="4058">$BH$9</f>
        <v>1243383400</v>
      </c>
      <c r="BI689" s="164" t="str">
        <f t="shared" si="4017"/>
        <v/>
      </c>
      <c r="BJ689" s="759"/>
      <c r="BK689" s="761"/>
      <c r="BL689" s="763">
        <f>ROUND(BK689*$DS$9,0)</f>
        <v>0</v>
      </c>
      <c r="BM689" s="1045"/>
      <c r="BN689" s="764" t="str">
        <f>IF(BK689&lt;&gt;"",IF((BL689/$DR$9)/$DN$9&lt;=$BM$20,"CUMPLE","RECHAZADO"),"")</f>
        <v/>
      </c>
      <c r="BO689" s="771"/>
      <c r="BP689" s="767">
        <f t="shared" si="4019"/>
        <v>0</v>
      </c>
      <c r="BQ689" s="753"/>
      <c r="BR689" s="768">
        <f t="shared" si="4020"/>
        <v>0</v>
      </c>
      <c r="BS689" s="768">
        <f t="shared" si="4021"/>
        <v>0</v>
      </c>
      <c r="BT689" s="768" t="str">
        <f t="shared" ref="BT689:BT693" si="4059">IF(BQ689&lt;&gt;"",IF(BD689="CUMPLE",IF(BI689="CUMPLE","CUMPLE","NO CUMPLE"),"NO CUMPLE")," ")</f>
        <v xml:space="preserve"> </v>
      </c>
      <c r="BU689" s="155"/>
      <c r="BV689" s="753"/>
      <c r="BW689" s="753"/>
      <c r="BX689" s="772">
        <f t="shared" si="4023"/>
        <v>0</v>
      </c>
      <c r="BY689" s="772" t="str">
        <f>IF(BV689&lt;&gt;"",IF(AND(BV689/$DN$9&lt;=$BY$15,BV689/$DN$9&gt;=$BY$16),"CUMPLE","RECHAZADO"),"")</f>
        <v/>
      </c>
      <c r="BZ689" s="772">
        <f t="shared" si="4024"/>
        <v>0</v>
      </c>
      <c r="CA689" s="772">
        <f t="shared" si="4025"/>
        <v>0</v>
      </c>
      <c r="CB689" s="155"/>
      <c r="CC689" s="753"/>
      <c r="CD689" s="753"/>
      <c r="CE689" s="772">
        <f t="shared" si="4026"/>
        <v>0</v>
      </c>
      <c r="CF689" s="772" t="str">
        <f>IF(CC689&lt;&gt;"",IF(AND(CC689/$DN$9&lt;=$CF$15,CC689/$DS$9&gt;=$CF$16),"CUMPLE","RECHAZADO"),"")</f>
        <v/>
      </c>
      <c r="CG689" s="772">
        <f t="shared" si="4027"/>
        <v>0</v>
      </c>
      <c r="CH689" s="772">
        <f t="shared" si="4028"/>
        <v>0</v>
      </c>
      <c r="CI689" s="773"/>
      <c r="CJ689" s="774" t="str">
        <f t="shared" si="4029"/>
        <v/>
      </c>
      <c r="CK689" s="775">
        <f t="shared" si="4030"/>
        <v>0</v>
      </c>
      <c r="CL689" s="776" t="str">
        <f t="shared" si="4031"/>
        <v/>
      </c>
      <c r="CM689" s="155"/>
      <c r="CN689" s="777" t="str">
        <f t="shared" si="4032"/>
        <v/>
      </c>
      <c r="CO689" s="778">
        <f t="shared" si="4033"/>
        <v>0</v>
      </c>
      <c r="CP689" s="779" t="str">
        <f t="shared" si="4034"/>
        <v/>
      </c>
      <c r="CQ689" s="156"/>
      <c r="CR689" s="780">
        <f t="shared" si="4035"/>
        <v>0</v>
      </c>
      <c r="CS689" s="772">
        <f>(W689*$DP$9)+X689+(AF689*$DQ$9)+(AK689*$DR$9)+(AP689*$DS$9)+AV689+(BA689*$DQ$9)+(BF689*$DR$9)+(BK689*$DS$9)+BQ689+BV689+BW689+CC689+CD689</f>
        <v>0</v>
      </c>
      <c r="CT689" s="779">
        <f t="shared" si="4036"/>
        <v>0</v>
      </c>
      <c r="CU689" s="781"/>
      <c r="CV689" s="779" t="str">
        <f t="shared" si="4037"/>
        <v/>
      </c>
      <c r="DB689" s="782" t="str">
        <f t="shared" si="4038"/>
        <v/>
      </c>
      <c r="DC689" s="36"/>
    </row>
    <row r="690" spans="1:107" x14ac:dyDescent="0.25">
      <c r="A690" s="1039"/>
      <c r="B690" s="870">
        <v>8</v>
      </c>
      <c r="C690" s="1039"/>
      <c r="D690" s="726"/>
      <c r="E690" s="871"/>
      <c r="F690" s="872">
        <v>19803878581</v>
      </c>
      <c r="G690" s="873" t="str">
        <f t="shared" ref="G690" si="4060">IF(F690&lt;&gt;"",IF(F690=$DV$10,"CUMPLE","RECHAZADO"),"")</f>
        <v>CUMPLE</v>
      </c>
      <c r="H690" s="874" t="s">
        <v>1538</v>
      </c>
      <c r="I690" s="880">
        <v>17651295988</v>
      </c>
      <c r="J690" s="208">
        <v>335374624</v>
      </c>
      <c r="K690" s="173">
        <f t="shared" si="3995"/>
        <v>335374624</v>
      </c>
      <c r="L690" s="724" t="e">
        <f t="shared" si="3996"/>
        <v>#DIV/0!</v>
      </c>
      <c r="M690" s="175" t="e">
        <f t="shared" si="3997"/>
        <v>#DIV/0!</v>
      </c>
      <c r="N690" s="176" t="e">
        <f t="shared" si="3998"/>
        <v>#DIV/0!</v>
      </c>
      <c r="O690" s="177" t="e">
        <f t="shared" si="3999"/>
        <v>#DIV/0!</v>
      </c>
      <c r="P690" s="178" t="str">
        <f>IF(H690&lt;&gt;"",IF(J690=K690,IF(H690="SI",IF(AND(I690&lt;=$DF$10,I690&gt;=($DF$10*0.9)),"CUMPLE","NO CUMPLE"),IF(I690=$DF$10,"CUMPLE","NO CUMPLE")),"NO CUMPLE"),"")</f>
        <v>CUMPLE</v>
      </c>
      <c r="Q690" s="725">
        <f t="shared" si="4000"/>
        <v>0</v>
      </c>
      <c r="R690" s="180">
        <f t="shared" si="4040"/>
        <v>17986670612</v>
      </c>
      <c r="S690" s="180">
        <f t="shared" si="4002"/>
        <v>17651295988</v>
      </c>
      <c r="T690" s="209"/>
      <c r="U690" s="209"/>
      <c r="V690" s="871"/>
      <c r="W690" s="874">
        <v>1866642</v>
      </c>
      <c r="X690" s="876">
        <v>2305303</v>
      </c>
      <c r="Y690" s="184">
        <f>ROUND(W690*$DP$10,0)</f>
        <v>121331730</v>
      </c>
      <c r="Z690" s="184">
        <f t="shared" si="4003"/>
        <v>2305303</v>
      </c>
      <c r="AA690" s="1044"/>
      <c r="AB690" s="185" t="str">
        <f>IF(W690&lt;&gt;"",IF((Y690/$DP$10)/$DN$10&lt;=$AA$20,"CUMPLE","RECHAZADO"),"")</f>
        <v>CUMPLE</v>
      </c>
      <c r="AC690" s="186">
        <f t="shared" si="4005"/>
        <v>123637033</v>
      </c>
      <c r="AD690" s="186">
        <f t="shared" si="4006"/>
        <v>121331730</v>
      </c>
      <c r="AE690" s="209"/>
      <c r="AF690" s="874">
        <v>128294</v>
      </c>
      <c r="AG690" s="184">
        <f>ROUND(AF690*$DQ$10,0)</f>
        <v>1667822</v>
      </c>
      <c r="AH690" s="1044"/>
      <c r="AI690" s="185" t="str">
        <f>IF(AF690&lt;&gt;"",IF(AG690/$DQ$10&lt;=$AH$20,"CUMPLE","RECHAZADO"),"")</f>
        <v>CUMPLE</v>
      </c>
      <c r="AJ690" s="209"/>
      <c r="AK690" s="874">
        <v>102397</v>
      </c>
      <c r="AL690" s="184">
        <f>ROUND(AK690*$DR$10,0)</f>
        <v>6655805</v>
      </c>
      <c r="AM690" s="1044"/>
      <c r="AN690" s="185" t="str">
        <f>IF(AK690&lt;&gt;"",IF(AL690/$DR$10&lt;=$AM$20,"CUMPLE","RECHAZADO"),"")</f>
        <v>CUMPLE</v>
      </c>
      <c r="AO690" s="209"/>
      <c r="AP690" s="874"/>
      <c r="AQ690" s="184">
        <f>ROUND(AP690*$DS$10,0)</f>
        <v>0</v>
      </c>
      <c r="AR690" s="1044"/>
      <c r="AS690" s="185" t="str">
        <f>IF(AP690&lt;&gt;"",IF(AQ690/$DR$10&lt;=$AR$20,"CUMPLE","RECHAZADO"),"")</f>
        <v/>
      </c>
      <c r="AT690" s="185"/>
      <c r="AU690" s="194">
        <f t="shared" si="4010"/>
        <v>8323627</v>
      </c>
      <c r="AV690" s="874">
        <v>1581489</v>
      </c>
      <c r="AW690" s="877">
        <f t="shared" si="4011"/>
        <v>1581489</v>
      </c>
      <c r="AX690" s="877">
        <f t="shared" si="4012"/>
        <v>9905116</v>
      </c>
      <c r="AY690" s="877" t="str">
        <f t="shared" si="4056"/>
        <v>CUMPLE</v>
      </c>
      <c r="AZ690" s="871"/>
      <c r="BA690" s="874">
        <v>11009799</v>
      </c>
      <c r="BB690" s="184">
        <f>ROUND(BA690*$DQ$10,0)</f>
        <v>143127387</v>
      </c>
      <c r="BC690" s="184">
        <f t="shared" ref="BC690" si="4061">$BC$10</f>
        <v>220195976</v>
      </c>
      <c r="BD690" s="185" t="str">
        <f t="shared" si="4015"/>
        <v>CUMPLE</v>
      </c>
      <c r="BE690" s="209"/>
      <c r="BF690" s="874">
        <v>9293826</v>
      </c>
      <c r="BG690" s="184">
        <f>ROUND(BF690*$DR$10,0)</f>
        <v>604098690</v>
      </c>
      <c r="BH690" s="184">
        <f t="shared" ref="BH690" si="4062">$BH$10</f>
        <v>1034415590</v>
      </c>
      <c r="BI690" s="185" t="str">
        <f t="shared" si="4017"/>
        <v>CUMPLE</v>
      </c>
      <c r="BJ690" s="209"/>
      <c r="BK690" s="874"/>
      <c r="BL690" s="184">
        <f>ROUND(BK690*$DS$10,0)</f>
        <v>0</v>
      </c>
      <c r="BM690" s="1044"/>
      <c r="BN690" s="185" t="str">
        <f>IF(BK690&lt;&gt;"",IF((BL690/$DR$10)/$DN$10&lt;=$BM$20,"CUMPLE","RECHAZADO"),"")</f>
        <v/>
      </c>
      <c r="BO690" s="878"/>
      <c r="BP690" s="194">
        <f t="shared" si="4019"/>
        <v>747226077</v>
      </c>
      <c r="BQ690" s="874">
        <v>141972955</v>
      </c>
      <c r="BR690" s="877">
        <f t="shared" si="4020"/>
        <v>141972955</v>
      </c>
      <c r="BS690" s="877">
        <f t="shared" si="4021"/>
        <v>889199032</v>
      </c>
      <c r="BT690" s="877" t="str">
        <f t="shared" si="4059"/>
        <v>CUMPLE</v>
      </c>
      <c r="BU690" s="871"/>
      <c r="BV690" s="874">
        <v>95551914</v>
      </c>
      <c r="BW690" s="874">
        <v>1815486</v>
      </c>
      <c r="BX690" s="194">
        <f t="shared" si="4023"/>
        <v>1815486</v>
      </c>
      <c r="BY690" s="194" t="str">
        <f>IF(BV690&lt;&gt;"",IF(AND(BV690/$DN$10&lt;=$BY$15,BV690/$DN$10&gt;=$BY$16),"CUMPLE","RECHAZADO"),"")</f>
        <v>CUMPLE</v>
      </c>
      <c r="BZ690" s="194">
        <f t="shared" si="4024"/>
        <v>95551914</v>
      </c>
      <c r="CA690" s="194">
        <f t="shared" si="4025"/>
        <v>97367400</v>
      </c>
      <c r="CB690" s="871"/>
      <c r="CC690" s="874"/>
      <c r="CD690" s="874"/>
      <c r="CE690" s="194">
        <f t="shared" si="4026"/>
        <v>0</v>
      </c>
      <c r="CF690" s="194" t="str">
        <f>IF(CC690&lt;&gt;"",IF(AND(CC690/$DN$10&lt;=$CF$15,CC690/$DS$10&gt;=$CF$16),"CUMPLE","RECHAZADO"),"")</f>
        <v/>
      </c>
      <c r="CG690" s="194">
        <f t="shared" si="4027"/>
        <v>0</v>
      </c>
      <c r="CH690" s="194">
        <f t="shared" si="4028"/>
        <v>0</v>
      </c>
      <c r="CI690" s="194"/>
      <c r="CJ690" s="232">
        <f t="shared" si="4029"/>
        <v>17986670612</v>
      </c>
      <c r="CK690" s="197">
        <f t="shared" si="4030"/>
        <v>1120108581</v>
      </c>
      <c r="CL690" s="232">
        <f t="shared" si="4031"/>
        <v>19106779193</v>
      </c>
      <c r="CM690" s="871"/>
      <c r="CN690" s="200">
        <f t="shared" si="4032"/>
        <v>17651295988</v>
      </c>
      <c r="CO690" s="200">
        <f t="shared" si="4033"/>
        <v>972433348</v>
      </c>
      <c r="CP690" s="200">
        <f t="shared" si="4034"/>
        <v>18623729336</v>
      </c>
      <c r="CQ690" s="871"/>
      <c r="CR690" s="194">
        <f t="shared" si="4035"/>
        <v>17986670612</v>
      </c>
      <c r="CS690" s="194">
        <f>(W690*$DP$10)+X690+(AF690*$DQ$10)+(AK690*$DR$10)+(AP690*$DS$10)+AV690+(BA690*$DQ$10)+(BF690*$DR$10)+(BK690*$DS$10)+BQ690+BV690+BW690+CC690+CD690</f>
        <v>1120108581</v>
      </c>
      <c r="CT690" s="200">
        <f t="shared" si="4036"/>
        <v>19106779193</v>
      </c>
      <c r="CU690" s="874">
        <v>19106779193</v>
      </c>
      <c r="CV690" s="200" t="str">
        <f t="shared" si="4037"/>
        <v>OK</v>
      </c>
      <c r="CW690" s="136"/>
      <c r="DB690" s="879" t="str">
        <f t="shared" si="4038"/>
        <v>HABILITADO</v>
      </c>
      <c r="DC690" s="888"/>
    </row>
    <row r="691" spans="1:107" hidden="1" x14ac:dyDescent="0.25">
      <c r="A691" s="1041"/>
      <c r="B691" s="167">
        <v>9</v>
      </c>
      <c r="C691" s="1043"/>
      <c r="D691" s="220"/>
      <c r="E691" s="156"/>
      <c r="F691" s="168"/>
      <c r="G691" s="169" t="str">
        <f t="shared" ref="G691" si="4063">IF(F691&lt;&gt;"",IF(F691=$DV$11,"CUMPLE","RECHAZADO"),"")</f>
        <v/>
      </c>
      <c r="H691" s="170"/>
      <c r="I691" s="221"/>
      <c r="J691" s="172"/>
      <c r="K691" s="827">
        <f t="shared" si="3995"/>
        <v>0</v>
      </c>
      <c r="L691" s="174" t="e">
        <f t="shared" si="3996"/>
        <v>#DIV/0!</v>
      </c>
      <c r="M691" s="175" t="e">
        <f t="shared" si="3997"/>
        <v>#DIV/0!</v>
      </c>
      <c r="N691" s="176" t="e">
        <f t="shared" si="3998"/>
        <v>#DIV/0!</v>
      </c>
      <c r="O691" s="177" t="e">
        <f t="shared" si="3999"/>
        <v>#DIV/0!</v>
      </c>
      <c r="P691" s="179" t="str">
        <f>IF(H691&lt;&gt;"",IF(J691=K691,IF(H691="SI",IF(AND(I691&lt;=$DF$11,I691&gt;=($DF$11*0.9)),"CUMPLE","NO CUMPLE"),IF(I691=$DF$11,"CUMPLE","NO CUMPLE")),"NO CUMPLE"),"")</f>
        <v/>
      </c>
      <c r="Q691" s="179">
        <f t="shared" si="4000"/>
        <v>0</v>
      </c>
      <c r="R691" s="828" t="str">
        <f t="shared" si="4040"/>
        <v/>
      </c>
      <c r="S691" s="828" t="str">
        <f t="shared" si="4002"/>
        <v/>
      </c>
      <c r="T691" s="181"/>
      <c r="U691" s="182"/>
      <c r="V691" s="155"/>
      <c r="W691" s="170"/>
      <c r="X691" s="183"/>
      <c r="Y691" s="829">
        <f>ROUND(W691*$DP$11,0)</f>
        <v>0</v>
      </c>
      <c r="Z691" s="829">
        <f t="shared" si="4003"/>
        <v>0</v>
      </c>
      <c r="AA691" s="1045"/>
      <c r="AB691" s="244" t="str">
        <f>IF(W691&lt;&gt;"",IF((Y691/$DP$11)/$DN$11&lt;=$AA$20,"CUMPLE","RECHAZADO"),"")</f>
        <v/>
      </c>
      <c r="AC691" s="830">
        <f t="shared" si="4005"/>
        <v>0</v>
      </c>
      <c r="AD691" s="830">
        <f t="shared" si="4006"/>
        <v>0</v>
      </c>
      <c r="AE691" s="181"/>
      <c r="AF691" s="170"/>
      <c r="AG691" s="829">
        <f>ROUND(AF691*$DQ$11,0)</f>
        <v>0</v>
      </c>
      <c r="AH691" s="1045"/>
      <c r="AI691" s="244" t="str">
        <f>IF(AF691&lt;&gt;"",IF(AG691/$DQ$11&lt;=$AH$20,"CUMPLE","RECHAZADO"),"")</f>
        <v/>
      </c>
      <c r="AJ691" s="181"/>
      <c r="AK691" s="170"/>
      <c r="AL691" s="829">
        <f>ROUND(AK691*$DR$11,0)</f>
        <v>0</v>
      </c>
      <c r="AM691" s="1045"/>
      <c r="AN691" s="244" t="str">
        <f>IF(AK691&lt;&gt;"",IF(AL691/$DR$11&lt;=$AM$20,"CUMPLE","RECHAZADO"),"")</f>
        <v/>
      </c>
      <c r="AO691" s="181"/>
      <c r="AP691" s="170"/>
      <c r="AQ691" s="829">
        <f>ROUND(AP691*$DS$11,0)</f>
        <v>0</v>
      </c>
      <c r="AR691" s="1045"/>
      <c r="AS691" s="244" t="str">
        <f>IF(AP691&lt;&gt;"",IF(AQ691/$DR$11&lt;=$AR$20,"CUMPLE","RECHAZADO"),"")</f>
        <v/>
      </c>
      <c r="AT691" s="187"/>
      <c r="AU691" s="831">
        <f t="shared" si="4010"/>
        <v>0</v>
      </c>
      <c r="AV691" s="170"/>
      <c r="AW691" s="832">
        <f t="shared" si="4011"/>
        <v>0</v>
      </c>
      <c r="AX691" s="832">
        <f t="shared" si="4012"/>
        <v>0</v>
      </c>
      <c r="AY691" s="832" t="str">
        <f t="shared" si="4056"/>
        <v xml:space="preserve"> </v>
      </c>
      <c r="AZ691" s="155"/>
      <c r="BA691" s="170"/>
      <c r="BB691" s="829">
        <f>ROUND(BA691*$DQ$11,0)</f>
        <v>0</v>
      </c>
      <c r="BC691" s="834">
        <f t="shared" ref="BC691" si="4064">$BC$11</f>
        <v>334384100</v>
      </c>
      <c r="BD691" s="729" t="str">
        <f t="shared" si="4015"/>
        <v/>
      </c>
      <c r="BE691" s="181"/>
      <c r="BF691" s="170"/>
      <c r="BG691" s="829">
        <f>ROUND(BF691*$DR$11,0)</f>
        <v>0</v>
      </c>
      <c r="BH691" s="829">
        <f t="shared" ref="BH691" si="4065">$BH$11</f>
        <v>1162419824</v>
      </c>
      <c r="BI691" s="729" t="str">
        <f t="shared" si="4017"/>
        <v/>
      </c>
      <c r="BJ691" s="181"/>
      <c r="BK691" s="170"/>
      <c r="BL691" s="829">
        <f>ROUND(BK691*$DS$11,0)</f>
        <v>0</v>
      </c>
      <c r="BM691" s="1045"/>
      <c r="BN691" s="244" t="str">
        <f>IF(BK691&lt;&gt;"",IF((BL691/$DR$11)/$DN$11&lt;=$BM$20,"CUMPLE","RECHAZADO"),"")</f>
        <v/>
      </c>
      <c r="BO691" s="193"/>
      <c r="BP691" s="831">
        <f t="shared" si="4019"/>
        <v>0</v>
      </c>
      <c r="BQ691" s="170"/>
      <c r="BR691" s="832">
        <f t="shared" si="4020"/>
        <v>0</v>
      </c>
      <c r="BS691" s="832">
        <f t="shared" si="4021"/>
        <v>0</v>
      </c>
      <c r="BT691" s="832" t="str">
        <f t="shared" si="4059"/>
        <v xml:space="preserve"> </v>
      </c>
      <c r="BU691" s="155"/>
      <c r="BV691" s="170"/>
      <c r="BW691" s="170"/>
      <c r="BX691" s="835">
        <f t="shared" si="4023"/>
        <v>0</v>
      </c>
      <c r="BY691" s="835" t="str">
        <f>IF(BV691&lt;&gt;"",IF(AND(BV691/$DN$11&lt;=$BY$15,BV691/$DN$11&gt;=$BY$16),"CUMPLE","RECHAZADO"),"")</f>
        <v/>
      </c>
      <c r="BZ691" s="835">
        <f t="shared" si="4024"/>
        <v>0</v>
      </c>
      <c r="CA691" s="835">
        <f t="shared" si="4025"/>
        <v>0</v>
      </c>
      <c r="CB691" s="155"/>
      <c r="CC691" s="170"/>
      <c r="CD691" s="170"/>
      <c r="CE691" s="835">
        <f t="shared" si="4026"/>
        <v>0</v>
      </c>
      <c r="CF691" s="835" t="str">
        <f>IF(CC691&lt;&gt;"",IF(AND(CC691/$DN$11&lt;=$CF$15,CC691/$DS$11&gt;=$CF$16),"CUMPLE","RECHAZADO"),"")</f>
        <v/>
      </c>
      <c r="CG691" s="835">
        <f t="shared" si="4027"/>
        <v>0</v>
      </c>
      <c r="CH691" s="835">
        <f t="shared" si="4028"/>
        <v>0</v>
      </c>
      <c r="CI691" s="195"/>
      <c r="CJ691" s="86" t="str">
        <f t="shared" si="4029"/>
        <v/>
      </c>
      <c r="CK691" s="836">
        <f t="shared" si="4030"/>
        <v>0</v>
      </c>
      <c r="CL691" s="837" t="str">
        <f t="shared" si="4031"/>
        <v/>
      </c>
      <c r="CM691" s="155"/>
      <c r="CN691" s="838" t="str">
        <f t="shared" si="4032"/>
        <v/>
      </c>
      <c r="CO691" s="839">
        <f t="shared" si="4033"/>
        <v>0</v>
      </c>
      <c r="CP691" s="840" t="str">
        <f t="shared" si="4034"/>
        <v/>
      </c>
      <c r="CQ691" s="156"/>
      <c r="CR691" s="841">
        <f t="shared" si="4035"/>
        <v>0</v>
      </c>
      <c r="CS691" s="835">
        <f>(W691*$DP$11)+X691+(AF691*$DQ$11)+(AK691*$DR$11)+(AP691*$DS$11)+AV691+(BA691*$DQ$11)+(BF691*$DR$11)+(BK691*$DS$11)+BQ691+BV691+BW691+CC691+CD691</f>
        <v>0</v>
      </c>
      <c r="CT691" s="840">
        <f t="shared" si="4036"/>
        <v>0</v>
      </c>
      <c r="CU691" s="842"/>
      <c r="CV691" s="840" t="str">
        <f t="shared" si="4037"/>
        <v/>
      </c>
      <c r="DB691" s="843" t="str">
        <f t="shared" si="4038"/>
        <v/>
      </c>
      <c r="DC691" s="844"/>
    </row>
    <row r="692" spans="1:107" hidden="1" x14ac:dyDescent="0.25">
      <c r="A692" s="1046"/>
      <c r="B692" s="870">
        <v>10</v>
      </c>
      <c r="C692" s="1043"/>
      <c r="D692" s="220"/>
      <c r="E692" s="156"/>
      <c r="F692" s="207"/>
      <c r="G692" s="169" t="str">
        <f t="shared" ref="G692" si="4066">IF(F692&lt;&gt;"",IF(F692=$DV$12,"CUMPLE","RECHAZADO"),"")</f>
        <v/>
      </c>
      <c r="H692" s="170"/>
      <c r="I692" s="216"/>
      <c r="J692" s="208"/>
      <c r="K692" s="173">
        <f t="shared" si="3995"/>
        <v>0</v>
      </c>
      <c r="L692" s="174" t="e">
        <f t="shared" si="3996"/>
        <v>#DIV/0!</v>
      </c>
      <c r="M692" s="175" t="e">
        <f t="shared" si="3997"/>
        <v>#DIV/0!</v>
      </c>
      <c r="N692" s="176" t="e">
        <f t="shared" si="3998"/>
        <v>#DIV/0!</v>
      </c>
      <c r="O692" s="177" t="e">
        <f t="shared" si="3999"/>
        <v>#DIV/0!</v>
      </c>
      <c r="P692" s="178" t="str">
        <f>IF(H692&lt;&gt;"",IF(J692=K692,IF(H692="SI",IF(AND(I692&lt;=$DF$12,I692&gt;=($DF$12*0.9)),"CUMPLE","NO CUMPLE"),IF(I692=$DF$12,"CUMPLE","NO CUMPLE")),"NO CUMPLE"),"")</f>
        <v/>
      </c>
      <c r="Q692" s="179">
        <f t="shared" si="4000"/>
        <v>0</v>
      </c>
      <c r="R692" s="180" t="str">
        <f t="shared" si="4040"/>
        <v/>
      </c>
      <c r="S692" s="180" t="str">
        <f t="shared" si="4002"/>
        <v/>
      </c>
      <c r="T692" s="209"/>
      <c r="U692" s="210"/>
      <c r="V692" s="155"/>
      <c r="W692" s="211"/>
      <c r="X692" s="212"/>
      <c r="Y692" s="184">
        <f>ROUND(W692*$DP$12,0)</f>
        <v>0</v>
      </c>
      <c r="Z692" s="184">
        <f t="shared" si="4003"/>
        <v>0</v>
      </c>
      <c r="AA692" s="1045"/>
      <c r="AB692" s="185" t="str">
        <f>IF(W692&lt;&gt;"",IF((Y692/$DP$12)/$DN$12&lt;=$AA$20,"CUMPLE","RECHAZADO"),"")</f>
        <v/>
      </c>
      <c r="AC692" s="186">
        <f t="shared" si="4005"/>
        <v>0</v>
      </c>
      <c r="AD692" s="186">
        <f t="shared" si="4006"/>
        <v>0</v>
      </c>
      <c r="AE692" s="209"/>
      <c r="AF692" s="211"/>
      <c r="AG692" s="184">
        <f>ROUND(AF692*$DQ$12,0)</f>
        <v>0</v>
      </c>
      <c r="AH692" s="1045"/>
      <c r="AI692" s="185" t="str">
        <f>IF(AF692&lt;&gt;"",IF(AG692/$DQ$12&lt;=$AH$20,"CUMPLE","RECHAZADO"),"")</f>
        <v/>
      </c>
      <c r="AJ692" s="209"/>
      <c r="AK692" s="211"/>
      <c r="AL692" s="184">
        <f>ROUND(AK692*$DR$12,0)</f>
        <v>0</v>
      </c>
      <c r="AM692" s="1045"/>
      <c r="AN692" s="185" t="str">
        <f>IF(AK692&lt;&gt;"",IF(AL692/$DR$12&lt;=$AM$20,"CUMPLE","RECHAZADO"),"")</f>
        <v/>
      </c>
      <c r="AO692" s="209"/>
      <c r="AP692" s="211"/>
      <c r="AQ692" s="184">
        <f>ROUND(AP692*$DS$12,0)</f>
        <v>0</v>
      </c>
      <c r="AR692" s="1045"/>
      <c r="AS692" s="185" t="str">
        <f>IF(AP692&lt;&gt;"",IF(AQ692/$DR$12&lt;=$AR$20,"CUMPLE","RECHAZADO"),"")</f>
        <v/>
      </c>
      <c r="AT692" s="213"/>
      <c r="AU692" s="188">
        <f t="shared" si="4010"/>
        <v>0</v>
      </c>
      <c r="AV692" s="170"/>
      <c r="AW692" s="189">
        <f t="shared" si="4011"/>
        <v>0</v>
      </c>
      <c r="AX692" s="189">
        <f t="shared" si="4012"/>
        <v>0</v>
      </c>
      <c r="AY692" s="189" t="str">
        <f t="shared" si="4056"/>
        <v xml:space="preserve"> </v>
      </c>
      <c r="AZ692" s="155"/>
      <c r="BA692" s="211"/>
      <c r="BB692" s="184">
        <f>ROUND(BA692*$DQ$12,0)</f>
        <v>0</v>
      </c>
      <c r="BC692" s="191">
        <f t="shared" ref="BC692" si="4067">$BC$12</f>
        <v>263816970</v>
      </c>
      <c r="BD692" s="192" t="str">
        <f t="shared" si="4015"/>
        <v/>
      </c>
      <c r="BE692" s="209"/>
      <c r="BF692" s="211"/>
      <c r="BG692" s="184">
        <f>ROUND(BF692*$DR$12,0)</f>
        <v>0</v>
      </c>
      <c r="BH692" s="184">
        <f t="shared" ref="BH692" si="4068">$BH$12</f>
        <v>1338480855</v>
      </c>
      <c r="BI692" s="192" t="str">
        <f t="shared" si="4017"/>
        <v/>
      </c>
      <c r="BJ692" s="209"/>
      <c r="BK692" s="211"/>
      <c r="BL692" s="184">
        <f>ROUND(BK692*$DS$12,0)</f>
        <v>0</v>
      </c>
      <c r="BM692" s="1045"/>
      <c r="BN692" s="185" t="str">
        <f>IF(BK692&lt;&gt;"",IF((BL692/$DR$12)/$DN$12&lt;=$BM$20,"CUMPLE","RECHAZADO"),"")</f>
        <v/>
      </c>
      <c r="BO692" s="214"/>
      <c r="BP692" s="188">
        <f t="shared" si="4019"/>
        <v>0</v>
      </c>
      <c r="BQ692" s="170"/>
      <c r="BR692" s="189">
        <f t="shared" si="4020"/>
        <v>0</v>
      </c>
      <c r="BS692" s="189">
        <f t="shared" si="4021"/>
        <v>0</v>
      </c>
      <c r="BT692" s="189" t="str">
        <f t="shared" si="4059"/>
        <v xml:space="preserve"> </v>
      </c>
      <c r="BU692" s="155"/>
      <c r="BV692" s="170"/>
      <c r="BW692" s="170"/>
      <c r="BX692" s="194">
        <f t="shared" si="4023"/>
        <v>0</v>
      </c>
      <c r="BY692" s="194" t="str">
        <f>IF(BV692&lt;&gt;"",IF(AND(BV692/$DN$12&lt;=$BY$15,BV692/$DN$12&gt;=$BY$16),"CUMPLE","RECHAZADO"),"")</f>
        <v/>
      </c>
      <c r="BZ692" s="194">
        <f t="shared" si="4024"/>
        <v>0</v>
      </c>
      <c r="CA692" s="194">
        <f t="shared" si="4025"/>
        <v>0</v>
      </c>
      <c r="CB692" s="155"/>
      <c r="CC692" s="170"/>
      <c r="CD692" s="170"/>
      <c r="CE692" s="194">
        <f t="shared" si="4026"/>
        <v>0</v>
      </c>
      <c r="CF692" s="194" t="str">
        <f>IF(CC692&lt;&gt;"",IF(AND(CC692/$DN$12&lt;=$CF$15,CC692/$DS$12&gt;=$CF$16),"CUMPLE","RECHAZADO"),"")</f>
        <v/>
      </c>
      <c r="CG692" s="194">
        <f t="shared" si="4027"/>
        <v>0</v>
      </c>
      <c r="CH692" s="194">
        <f t="shared" si="4028"/>
        <v>0</v>
      </c>
      <c r="CI692" s="215"/>
      <c r="CJ692" s="196" t="str">
        <f t="shared" si="4029"/>
        <v/>
      </c>
      <c r="CK692" s="197">
        <f t="shared" si="4030"/>
        <v>0</v>
      </c>
      <c r="CL692" s="198" t="str">
        <f t="shared" si="4031"/>
        <v/>
      </c>
      <c r="CM692" s="155"/>
      <c r="CN692" s="199" t="str">
        <f t="shared" si="4032"/>
        <v/>
      </c>
      <c r="CO692" s="200">
        <f t="shared" si="4033"/>
        <v>0</v>
      </c>
      <c r="CP692" s="201" t="str">
        <f t="shared" si="4034"/>
        <v/>
      </c>
      <c r="CQ692" s="156"/>
      <c r="CR692" s="202">
        <f t="shared" si="4035"/>
        <v>0</v>
      </c>
      <c r="CS692" s="194">
        <f>(W692*$DP$12)+X692+(AF692*$DQ$12)+(AK692*$DR$12)+(AP692*$DS$12)+AV692+(BA692*$DQ$12)+(BF692*$DR$12)+(BK692*$DS$12)+BQ692+BV692+BW692+CC692+CD692</f>
        <v>0</v>
      </c>
      <c r="CT692" s="201">
        <f t="shared" si="4036"/>
        <v>0</v>
      </c>
      <c r="CU692" s="203"/>
      <c r="CV692" s="201" t="str">
        <f t="shared" si="4037"/>
        <v/>
      </c>
      <c r="DB692" s="204" t="str">
        <f t="shared" si="4038"/>
        <v/>
      </c>
      <c r="DC692" s="36"/>
    </row>
    <row r="693" spans="1:107" hidden="1" x14ac:dyDescent="0.25">
      <c r="A693" s="1042"/>
      <c r="B693" s="750">
        <v>11</v>
      </c>
      <c r="C693" s="1043"/>
      <c r="D693" s="220"/>
      <c r="E693" s="156"/>
      <c r="F693" s="751"/>
      <c r="G693" s="752" t="str">
        <f t="shared" ref="G693" si="4069">IF(F693&lt;&gt;"",IF(F693=$DV$13,"CUMPLE","RECHAZADO"),"")</f>
        <v/>
      </c>
      <c r="H693" s="753"/>
      <c r="I693" s="754"/>
      <c r="J693" s="784"/>
      <c r="K693" s="756">
        <f t="shared" si="3995"/>
        <v>0</v>
      </c>
      <c r="L693" s="174" t="e">
        <f t="shared" si="3996"/>
        <v>#DIV/0!</v>
      </c>
      <c r="M693" s="175" t="e">
        <f t="shared" si="3997"/>
        <v>#DIV/0!</v>
      </c>
      <c r="N693" s="176" t="e">
        <f t="shared" si="3998"/>
        <v>#DIV/0!</v>
      </c>
      <c r="O693" s="177" t="e">
        <f t="shared" si="3999"/>
        <v>#DIV/0!</v>
      </c>
      <c r="P693" s="757" t="str">
        <f>IF(H693&lt;&gt;"",IF(J693=K693,IF(H693="SI",IF(AND(I693&lt;=$DF$13,I693&gt;=($DF$13*0.9)),"CUMPLE","NO CUMPLE"),IF(I693=$DF$13,"CUMPLE","NO CUMPLE")),"NO CUMPLE"),"")</f>
        <v/>
      </c>
      <c r="Q693" s="179">
        <f t="shared" si="4000"/>
        <v>0</v>
      </c>
      <c r="R693" s="758" t="str">
        <f t="shared" si="4040"/>
        <v/>
      </c>
      <c r="S693" s="758" t="str">
        <f t="shared" si="4002"/>
        <v/>
      </c>
      <c r="T693" s="759"/>
      <c r="U693" s="760"/>
      <c r="V693" s="155"/>
      <c r="W693" s="761"/>
      <c r="X693" s="762"/>
      <c r="Y693" s="763">
        <f>ROUND(W693*$DP$13,0)</f>
        <v>0</v>
      </c>
      <c r="Z693" s="763">
        <f t="shared" si="4003"/>
        <v>0</v>
      </c>
      <c r="AA693" s="1045"/>
      <c r="AB693" s="764" t="str">
        <f>IF(W693&lt;&gt;"",IF((Y693/$DP$13)/$DN$13&lt;=$AA$20,"CUMPLE","RECHAZADO"),"")</f>
        <v/>
      </c>
      <c r="AC693" s="765">
        <f t="shared" si="4005"/>
        <v>0</v>
      </c>
      <c r="AD693" s="765">
        <f t="shared" si="4006"/>
        <v>0</v>
      </c>
      <c r="AE693" s="759"/>
      <c r="AF693" s="761"/>
      <c r="AG693" s="763">
        <f>ROUND(AF693*$DQ$13,0)</f>
        <v>0</v>
      </c>
      <c r="AH693" s="1045"/>
      <c r="AI693" s="764" t="str">
        <f>IF(AF693&lt;&gt;"",IF(AG693/$DQ$13&lt;=$AH$20,"CUMPLE","RECHAZADO"),"")</f>
        <v/>
      </c>
      <c r="AJ693" s="759"/>
      <c r="AK693" s="761"/>
      <c r="AL693" s="763">
        <f>ROUND(AK693*$DR$13,0)</f>
        <v>0</v>
      </c>
      <c r="AM693" s="1045"/>
      <c r="AN693" s="764" t="str">
        <f>IF(AK693&lt;&gt;"",IF(AL693/$DR$13&lt;=$AM$20,"CUMPLE","RECHAZADO"),"")</f>
        <v/>
      </c>
      <c r="AO693" s="759"/>
      <c r="AP693" s="761"/>
      <c r="AQ693" s="763">
        <f>ROUND(AP693*$DS$13,0)</f>
        <v>0</v>
      </c>
      <c r="AR693" s="1045"/>
      <c r="AS693" s="764" t="str">
        <f>IF(AP693&lt;&gt;"",IF(AQ693/$DR$13&lt;=$AR$20,"CUMPLE","RECHAZADO"),"")</f>
        <v/>
      </c>
      <c r="AT693" s="766"/>
      <c r="AU693" s="767">
        <f t="shared" si="4010"/>
        <v>0</v>
      </c>
      <c r="AV693" s="753"/>
      <c r="AW693" s="768">
        <f t="shared" si="4011"/>
        <v>0</v>
      </c>
      <c r="AX693" s="768">
        <f t="shared" si="4012"/>
        <v>0</v>
      </c>
      <c r="AY693" s="768" t="str">
        <f t="shared" si="4056"/>
        <v xml:space="preserve"> </v>
      </c>
      <c r="AZ693" s="155"/>
      <c r="BA693" s="761"/>
      <c r="BB693" s="763">
        <f>ROUND(BA693*$DQ$13,0)</f>
        <v>0</v>
      </c>
      <c r="BC693" s="770">
        <f t="shared" ref="BC693" si="4070">$BC$13</f>
        <v>385647118</v>
      </c>
      <c r="BD693" s="164" t="str">
        <f t="shared" si="4015"/>
        <v/>
      </c>
      <c r="BE693" s="759"/>
      <c r="BF693" s="761"/>
      <c r="BG693" s="763">
        <f>ROUND(BF693*$DR$13,0)</f>
        <v>0</v>
      </c>
      <c r="BH693" s="763">
        <f t="shared" ref="BH693" si="4071">$BH$13</f>
        <v>1512338976</v>
      </c>
      <c r="BI693" s="164" t="str">
        <f t="shared" si="4017"/>
        <v/>
      </c>
      <c r="BJ693" s="759"/>
      <c r="BK693" s="761"/>
      <c r="BL693" s="763">
        <f>ROUND(BK693*$DS$13,0)</f>
        <v>0</v>
      </c>
      <c r="BM693" s="1045"/>
      <c r="BN693" s="764" t="str">
        <f>IF(BK693&lt;&gt;"",IF((BL693/$DR$13)/$DN$13&lt;=$BM$20,"CUMPLE","RECHAZADO"),"")</f>
        <v/>
      </c>
      <c r="BO693" s="771"/>
      <c r="BP693" s="767">
        <f t="shared" si="4019"/>
        <v>0</v>
      </c>
      <c r="BQ693" s="753"/>
      <c r="BR693" s="768">
        <f t="shared" si="4020"/>
        <v>0</v>
      </c>
      <c r="BS693" s="768">
        <f t="shared" si="4021"/>
        <v>0</v>
      </c>
      <c r="BT693" s="768" t="str">
        <f t="shared" si="4059"/>
        <v xml:space="preserve"> </v>
      </c>
      <c r="BU693" s="155"/>
      <c r="BV693" s="753"/>
      <c r="BW693" s="753"/>
      <c r="BX693" s="772">
        <f t="shared" si="4023"/>
        <v>0</v>
      </c>
      <c r="BY693" s="772" t="str">
        <f>IF(BV693&lt;&gt;"",IF(AND(BV693/$DN$13&lt;=$BY$15,BV693/$DN$13&gt;=$BY$16),"CUMPLE","RECHAZADO"),"")</f>
        <v/>
      </c>
      <c r="BZ693" s="772">
        <f t="shared" si="4024"/>
        <v>0</v>
      </c>
      <c r="CA693" s="772">
        <f t="shared" si="4025"/>
        <v>0</v>
      </c>
      <c r="CB693" s="155"/>
      <c r="CC693" s="753"/>
      <c r="CD693" s="753"/>
      <c r="CE693" s="772">
        <f t="shared" si="4026"/>
        <v>0</v>
      </c>
      <c r="CF693" s="772" t="str">
        <f>IF(CC693&lt;&gt;"",IF(AND(CC693/$DN$13&lt;=$CF$15,CC693/$DS$13&gt;=$CF$16),"CUMPLE","RECHAZADO"),"")</f>
        <v/>
      </c>
      <c r="CG693" s="772">
        <f t="shared" si="4027"/>
        <v>0</v>
      </c>
      <c r="CH693" s="772">
        <f t="shared" si="4028"/>
        <v>0</v>
      </c>
      <c r="CI693" s="773"/>
      <c r="CJ693" s="774" t="str">
        <f t="shared" si="4029"/>
        <v/>
      </c>
      <c r="CK693" s="775">
        <f t="shared" si="4030"/>
        <v>0</v>
      </c>
      <c r="CL693" s="776" t="str">
        <f t="shared" si="4031"/>
        <v/>
      </c>
      <c r="CM693" s="155"/>
      <c r="CN693" s="777" t="str">
        <f t="shared" si="4032"/>
        <v/>
      </c>
      <c r="CO693" s="778">
        <f t="shared" si="4033"/>
        <v>0</v>
      </c>
      <c r="CP693" s="779" t="str">
        <f t="shared" si="4034"/>
        <v/>
      </c>
      <c r="CQ693" s="156"/>
      <c r="CR693" s="780">
        <f t="shared" si="4035"/>
        <v>0</v>
      </c>
      <c r="CS693" s="772">
        <f>(W693*$DP$13)+X693+(AF693*$DQ$13)+(AK693*$DR$13)+(AP693*$DS$13)+AV693+(BA693*$DQ$13)+(BF693*$DR$13)+(BK693*$DS$13)+BQ693+BV693+BW693+CC693+CD693</f>
        <v>0</v>
      </c>
      <c r="CT693" s="779">
        <f t="shared" si="4036"/>
        <v>0</v>
      </c>
      <c r="CU693" s="781"/>
      <c r="CV693" s="779" t="str">
        <f t="shared" si="4037"/>
        <v/>
      </c>
      <c r="DB693" s="782" t="str">
        <f t="shared" si="4038"/>
        <v/>
      </c>
      <c r="DC693" s="783"/>
    </row>
    <row r="694" spans="1:107" ht="13.5" customHeight="1" thickBot="1" x14ac:dyDescent="0.3">
      <c r="A694" s="1039"/>
      <c r="B694" s="870">
        <v>12</v>
      </c>
      <c r="C694" s="1039"/>
      <c r="D694" s="726"/>
      <c r="E694" s="871"/>
      <c r="F694" s="872">
        <v>8654253262</v>
      </c>
      <c r="G694" s="873" t="str">
        <f>IF(F694&lt;&gt;"",IF(F694=$DV$14,"CUMPLE","AJUSTE DE PRESUPUESTO"),"")</f>
        <v>CUMPLE</v>
      </c>
      <c r="H694" s="874" t="s">
        <v>1538</v>
      </c>
      <c r="I694" s="880">
        <v>6682732205</v>
      </c>
      <c r="J694" s="208">
        <v>126971912</v>
      </c>
      <c r="K694" s="173">
        <f t="shared" si="3995"/>
        <v>126971912</v>
      </c>
      <c r="L694" s="724" t="e">
        <f t="shared" si="3996"/>
        <v>#DIV/0!</v>
      </c>
      <c r="M694" s="175" t="e">
        <f t="shared" si="3997"/>
        <v>#DIV/0!</v>
      </c>
      <c r="N694" s="176" t="e">
        <f t="shared" si="3998"/>
        <v>#DIV/0!</v>
      </c>
      <c r="O694" s="177" t="e">
        <f t="shared" si="3999"/>
        <v>#DIV/0!</v>
      </c>
      <c r="P694" s="178" t="str">
        <f>IF(H694&lt;&gt;"",IF(J694=K694,IF(H694="SI",IF(AND(I694&lt;=$DF$14,I694&gt;=($DF$14*0.9)),"CUMPLE","NO CUMPLE"),IF(I694=$DF$14,"CUMPLE","NO CUMPLE")),"NO CUMPLE"),"")</f>
        <v>CUMPLE</v>
      </c>
      <c r="Q694" s="725">
        <f t="shared" si="4000"/>
        <v>0</v>
      </c>
      <c r="R694" s="180">
        <f t="shared" si="4040"/>
        <v>6809704117</v>
      </c>
      <c r="S694" s="180">
        <f t="shared" si="4002"/>
        <v>6682732205</v>
      </c>
      <c r="T694" s="209"/>
      <c r="U694" s="209"/>
      <c r="V694" s="871"/>
      <c r="W694" s="874">
        <v>1717414</v>
      </c>
      <c r="X694" s="876">
        <v>717879</v>
      </c>
      <c r="Y694" s="184">
        <f>ROUND(W694*$DP$14,0)</f>
        <v>37783108</v>
      </c>
      <c r="Z694" s="184">
        <f t="shared" si="4003"/>
        <v>717879</v>
      </c>
      <c r="AA694" s="1044"/>
      <c r="AB694" s="185" t="str">
        <f>IF(W694&lt;&gt;"",IF((Y694/$DP$14)/$DN$14&lt;=$AA$20,"CUMPLE","RECHAZADO"),"")</f>
        <v>CUMPLE</v>
      </c>
      <c r="AC694" s="186">
        <f t="shared" si="4005"/>
        <v>38500987</v>
      </c>
      <c r="AD694" s="186">
        <f t="shared" si="4006"/>
        <v>37783108</v>
      </c>
      <c r="AE694" s="209"/>
      <c r="AF694" s="874">
        <v>120747</v>
      </c>
      <c r="AG694" s="184">
        <f>ROUND(AF694*$DQ$14,0)</f>
        <v>482988</v>
      </c>
      <c r="AH694" s="1044"/>
      <c r="AI694" s="185" t="str">
        <f>IF(AF694&lt;&gt;"",IF(AG694/$DQ$14&lt;=$AH$20,"CUMPLE","RECHAZADO"),"")</f>
        <v>CUMPLE</v>
      </c>
      <c r="AJ694" s="209"/>
      <c r="AK694" s="874">
        <v>96374</v>
      </c>
      <c r="AL694" s="184">
        <f>ROUND(AK694*$DR$14,0)</f>
        <v>2120228</v>
      </c>
      <c r="AM694" s="1044"/>
      <c r="AN694" s="185" t="str">
        <f>IF(AK694&lt;&gt;"",IF(AL694/$DR$14&lt;=$AM$20,"CUMPLE","RECHAZADO"),"")</f>
        <v>CUMPLE</v>
      </c>
      <c r="AO694" s="209"/>
      <c r="AP694" s="874">
        <v>126429</v>
      </c>
      <c r="AQ694" s="184">
        <f>ROUND(AP694*$DS$14,0)</f>
        <v>252858</v>
      </c>
      <c r="AR694" s="1044"/>
      <c r="AS694" s="185" t="str">
        <f>IF(AP694&lt;&gt;"",IF(AQ694/$DR$14&lt;=$AR$20,"CUMPLE","RECHAZADO"),"")</f>
        <v>CUMPLE</v>
      </c>
      <c r="AT694" s="185"/>
      <c r="AU694" s="194">
        <f t="shared" si="4010"/>
        <v>2856074</v>
      </c>
      <c r="AV694" s="874">
        <v>542654</v>
      </c>
      <c r="AW694" s="877">
        <f t="shared" si="4011"/>
        <v>542654</v>
      </c>
      <c r="AX694" s="877">
        <f t="shared" si="4012"/>
        <v>3398728</v>
      </c>
      <c r="AY694" s="877" t="str">
        <f>IF(AV694&lt;&gt;"",IF(AI694="CUMPLE",IF(AN694="CUMPLE",IF(AS694="CUMPLE","CUMPLE","NO CUMPLE"),"NO CUMPLE"),"NO CUMPLE"),"")</f>
        <v>CUMPLE</v>
      </c>
      <c r="AZ694" s="871"/>
      <c r="BA694" s="874">
        <v>29239141</v>
      </c>
      <c r="BB694" s="184">
        <f>ROUND(BA694*$DQ$14,0)</f>
        <v>116956564</v>
      </c>
      <c r="BC694" s="184">
        <f t="shared" ref="BC694" si="4072">$BC$14</f>
        <v>171994948</v>
      </c>
      <c r="BD694" s="185" t="str">
        <f t="shared" si="4015"/>
        <v>CUMPLE</v>
      </c>
      <c r="BE694" s="209"/>
      <c r="BF694" s="874">
        <v>25936203</v>
      </c>
      <c r="BG694" s="184">
        <f>ROUND(BF694*$DR$14,0)</f>
        <v>570596466</v>
      </c>
      <c r="BH694" s="184">
        <f t="shared" ref="BH694" si="4073">$BH$14</f>
        <v>888779540</v>
      </c>
      <c r="BI694" s="185" t="str">
        <f t="shared" si="4017"/>
        <v>CUMPLE</v>
      </c>
      <c r="BJ694" s="209"/>
      <c r="BK694" s="874">
        <v>69321538</v>
      </c>
      <c r="BL694" s="184">
        <f>ROUND(BK694*$DS$14,0)</f>
        <v>138643076</v>
      </c>
      <c r="BM694" s="1044"/>
      <c r="BN694" s="185" t="str">
        <f>IF(BK694&lt;&gt;"",IF((BL694/$DR$14)/$DN$14&lt;=$BM$20,"CUMPLE","RECHAZADO"),"")</f>
        <v>CUMPLE</v>
      </c>
      <c r="BO694" s="878"/>
      <c r="BP694" s="194">
        <f t="shared" si="4019"/>
        <v>826196106</v>
      </c>
      <c r="BQ694" s="874">
        <v>156977260</v>
      </c>
      <c r="BR694" s="877">
        <f t="shared" si="4020"/>
        <v>156977260</v>
      </c>
      <c r="BS694" s="877">
        <f t="shared" si="4021"/>
        <v>983173366</v>
      </c>
      <c r="BT694" s="877" t="str">
        <f>IF(BQ694&lt;&gt;"",IF(BD694="CUMPLE",IF(BI694="CUMPLE",IF(BN694="CUMPLE","CUMPLE","NO CUMPLE"),"NO CUMPLE"),"NO CUMPLE"),"")</f>
        <v>CUMPLE</v>
      </c>
      <c r="BU694" s="871"/>
      <c r="BV694" s="874">
        <v>95710113</v>
      </c>
      <c r="BW694" s="874">
        <v>1818492</v>
      </c>
      <c r="BX694" s="194">
        <f t="shared" si="4023"/>
        <v>1818492</v>
      </c>
      <c r="BY694" s="194" t="str">
        <f>IF(BV694&lt;&gt;"",IF(AND(BV694/$DN$14&lt;=$BY$15,BV694/$DN$14&gt;=$BY$16),"CUMPLE","RECHAZADO"),"")</f>
        <v>CUMPLE</v>
      </c>
      <c r="BZ694" s="194">
        <f t="shared" si="4024"/>
        <v>95710113</v>
      </c>
      <c r="CA694" s="194">
        <f t="shared" si="4025"/>
        <v>97528605</v>
      </c>
      <c r="CB694" s="871"/>
      <c r="CC694" s="874">
        <v>176655402</v>
      </c>
      <c r="CD694" s="874">
        <v>3356453</v>
      </c>
      <c r="CE694" s="194">
        <f t="shared" si="4026"/>
        <v>3356453</v>
      </c>
      <c r="CF694" s="194" t="str">
        <f>IF(CC694&lt;&gt;"",IF(AND(CC694/$DN$14&lt;=$CF$15,CC694/$DN$14&gt;=$CF$16),"CUMPLE","RECHAZADO"),"")</f>
        <v>CUMPLE</v>
      </c>
      <c r="CG694" s="194">
        <f t="shared" si="4027"/>
        <v>176655402</v>
      </c>
      <c r="CH694" s="194">
        <f t="shared" si="4028"/>
        <v>180011855</v>
      </c>
      <c r="CI694" s="194"/>
      <c r="CJ694" s="232">
        <f t="shared" si="4029"/>
        <v>6809704117</v>
      </c>
      <c r="CK694" s="197">
        <f t="shared" si="4030"/>
        <v>1302613541</v>
      </c>
      <c r="CL694" s="232">
        <f t="shared" si="4031"/>
        <v>8112317658</v>
      </c>
      <c r="CM694" s="871"/>
      <c r="CN694" s="200">
        <f t="shared" si="4032"/>
        <v>6682732205</v>
      </c>
      <c r="CO694" s="200">
        <f t="shared" si="4033"/>
        <v>1139200803</v>
      </c>
      <c r="CP694" s="200">
        <f t="shared" si="4034"/>
        <v>7821933008</v>
      </c>
      <c r="CQ694" s="871"/>
      <c r="CR694" s="194">
        <f t="shared" si="4035"/>
        <v>6809704117</v>
      </c>
      <c r="CS694" s="194">
        <f>(W694*$DP$14)+X694+(AF694*$DQ$14)+(AK694*$DR$14)+(AP694*$DS$14)+AV694+(BA694*$DQ$14)+(BF694*$DR$14)+(BK694*$DS$14)+BQ694+BV694+BW694+CC694+CD694</f>
        <v>1302613541</v>
      </c>
      <c r="CT694" s="200">
        <f t="shared" si="4036"/>
        <v>8112317658</v>
      </c>
      <c r="CU694" s="874">
        <v>8112317658</v>
      </c>
      <c r="CV694" s="200" t="str">
        <f t="shared" si="4037"/>
        <v>OK</v>
      </c>
      <c r="CW694" s="136"/>
      <c r="DB694" s="879" t="str">
        <f>IF(F694&lt;&gt;"",IF(G694="CUMPLE",IF(P694="CUMPLE",IF(AB694="CUMPLE",IF(AY694="CUMPLE",IF(BT694="CUMPLE",IF(BY694="CUMPLE",IF(CF694="CUMPLE","HABILITADO","RECHAZADO"),"RECHAZADO"),"RECHAZADO"),"RECHAZADO"),"RECHAZADO"),"RECHAZADO"),"RECHAZADO"),"")</f>
        <v>HABILITADO</v>
      </c>
      <c r="DC694" s="487"/>
    </row>
    <row r="695" spans="1:107" ht="14.25" customHeight="1" thickTop="1" thickBot="1" x14ac:dyDescent="0.3">
      <c r="A695" s="105">
        <v>52</v>
      </c>
      <c r="B695" s="881"/>
      <c r="C695" s="881"/>
      <c r="D695" s="222"/>
      <c r="E695" s="881"/>
      <c r="F695" s="882"/>
      <c r="G695" s="881"/>
      <c r="H695" s="881"/>
      <c r="I695" s="881"/>
      <c r="J695" s="883"/>
      <c r="K695" s="881"/>
      <c r="L695" s="219"/>
      <c r="M695" s="218"/>
      <c r="N695" s="218"/>
      <c r="O695" s="218"/>
      <c r="P695" s="881"/>
      <c r="Q695" s="218"/>
      <c r="R695" s="881"/>
      <c r="S695" s="881"/>
      <c r="T695" s="881"/>
      <c r="U695" s="881"/>
      <c r="V695" s="881"/>
      <c r="W695" s="881"/>
      <c r="X695" s="881"/>
      <c r="Y695" s="881"/>
      <c r="Z695" s="881"/>
      <c r="AA695" s="881"/>
      <c r="AB695" s="881"/>
      <c r="AC695" s="881"/>
      <c r="AD695" s="881"/>
      <c r="AE695" s="881"/>
      <c r="AF695" s="881"/>
      <c r="AG695" s="881"/>
      <c r="AH695" s="881"/>
      <c r="AI695" s="881"/>
      <c r="AJ695" s="881"/>
      <c r="AK695" s="881"/>
      <c r="AL695" s="881"/>
      <c r="AM695" s="881"/>
      <c r="AN695" s="881"/>
      <c r="AO695" s="881"/>
      <c r="AP695" s="881"/>
      <c r="AQ695" s="881"/>
      <c r="AR695" s="881"/>
      <c r="AS695" s="881"/>
      <c r="AT695" s="881"/>
      <c r="AU695" s="881"/>
      <c r="AV695" s="881"/>
      <c r="AW695" s="881"/>
      <c r="AX695" s="881"/>
      <c r="AY695" s="881"/>
      <c r="AZ695" s="881"/>
      <c r="BA695" s="881"/>
      <c r="BB695" s="881"/>
      <c r="BC695" s="881"/>
      <c r="BD695" s="881"/>
      <c r="BE695" s="881"/>
      <c r="BF695" s="881"/>
      <c r="BG695" s="881"/>
      <c r="BH695" s="881"/>
      <c r="BI695" s="881"/>
      <c r="BJ695" s="881"/>
      <c r="BK695" s="881"/>
      <c r="BL695" s="881"/>
      <c r="BM695" s="881"/>
      <c r="BN695" s="881"/>
      <c r="BO695" s="881"/>
      <c r="BP695" s="881"/>
      <c r="BQ695" s="881"/>
      <c r="BR695" s="881"/>
      <c r="BS695" s="881"/>
      <c r="BT695" s="881"/>
      <c r="BU695" s="881"/>
      <c r="BV695" s="881"/>
      <c r="BW695" s="881"/>
      <c r="BX695" s="881"/>
      <c r="BY695" s="881"/>
      <c r="BZ695" s="881"/>
      <c r="CA695" s="881"/>
      <c r="CB695" s="881"/>
      <c r="CC695" s="881"/>
      <c r="CD695" s="881"/>
      <c r="CE695" s="881"/>
      <c r="CF695" s="881"/>
      <c r="CG695" s="881"/>
      <c r="CH695" s="881"/>
      <c r="CI695" s="881"/>
      <c r="CJ695" s="881"/>
      <c r="CK695" s="881"/>
      <c r="CL695" s="881"/>
      <c r="CM695" s="881"/>
      <c r="CN695" s="881"/>
      <c r="CO695" s="881"/>
      <c r="CP695" s="884" t="s">
        <v>2063</v>
      </c>
      <c r="CQ695" s="881"/>
      <c r="CR695" s="881"/>
      <c r="CS695" s="881"/>
      <c r="CT695" s="881"/>
      <c r="CU695" s="885"/>
      <c r="CV695" s="881"/>
      <c r="CW695" s="136"/>
      <c r="DB695" s="886"/>
      <c r="DC695" s="887"/>
    </row>
    <row r="696" spans="1:107" ht="15.75" customHeight="1" x14ac:dyDescent="0.25">
      <c r="A696" s="1039">
        <f t="shared" ref="A696" si="4074">A708</f>
        <v>53</v>
      </c>
      <c r="B696" s="870">
        <v>1</v>
      </c>
      <c r="C696" s="1039" t="str">
        <f>Proponentes!B678</f>
        <v>UNIÓN TEMPORAL EDUCACIÓN GCE 2021</v>
      </c>
      <c r="D696" s="726"/>
      <c r="E696" s="871"/>
      <c r="F696" s="872">
        <v>20036397801</v>
      </c>
      <c r="G696" s="873" t="str">
        <f t="shared" ref="G696" si="4075">IF(F696&lt;&gt;"",IF(F696=$DV$3,"CUMPLE","RECHAZADO"),"")</f>
        <v>CUMPLE</v>
      </c>
      <c r="H696" s="874" t="s">
        <v>1538</v>
      </c>
      <c r="I696" s="880">
        <v>17687702642</v>
      </c>
      <c r="J696" s="208">
        <v>336066350</v>
      </c>
      <c r="K696" s="173">
        <f t="shared" ref="K696:K707" si="4076">ROUND((I696*0.019),0)</f>
        <v>336066350</v>
      </c>
      <c r="L696" s="724" t="e">
        <f t="shared" ref="L696:L707" si="4077">1-I696/DF679</f>
        <v>#DIV/0!</v>
      </c>
      <c r="M696" s="175" t="e">
        <f t="shared" ref="M696:M707" si="4078">DF679/DN679</f>
        <v>#DIV/0!</v>
      </c>
      <c r="N696" s="176" t="e">
        <f t="shared" ref="N696:N707" si="4079">M696*0.019</f>
        <v>#DIV/0!</v>
      </c>
      <c r="O696" s="177" t="e">
        <f t="shared" ref="O696:O707" si="4080">(M696+N696)</f>
        <v>#DIV/0!</v>
      </c>
      <c r="P696" s="178" t="str">
        <f>IF(H696&lt;&gt;"",IF(J696=K696,IF(H696="SI",IF(AND(I696&lt;=$DF$3,I696&gt;=($DF$3*0.9)),"CUMPLE","NO CUMPLE"),IF(I696=$DF$3,"CUMPLE","NO CUMPLE")),"NO CUMPLE"),"")</f>
        <v>CUMPLE</v>
      </c>
      <c r="Q696" s="725">
        <f t="shared" ref="Q696:Q707" si="4081">DN679</f>
        <v>0</v>
      </c>
      <c r="R696" s="180">
        <f t="shared" ref="R696" si="4082">IF(F696&lt;&gt;"",IF(G696="CUMPLE",IF(P696="CUMPLE",(I696+J696),""),"RECHAZADO"),"")</f>
        <v>18023768992</v>
      </c>
      <c r="S696" s="180">
        <f t="shared" ref="S696:S707" si="4083">IF(F696&lt;&gt;"",IF(G696="CUMPLE",IF(P696="CUMPLE",I696,""),"RECHAZADO"),"")</f>
        <v>17687702642</v>
      </c>
      <c r="T696" s="209"/>
      <c r="U696" s="209"/>
      <c r="V696" s="871"/>
      <c r="W696" s="874">
        <v>1070247</v>
      </c>
      <c r="X696" s="876">
        <v>1484433</v>
      </c>
      <c r="Y696" s="184">
        <f>ROUND(W696*$DP$3,0)</f>
        <v>78128031</v>
      </c>
      <c r="Z696" s="184">
        <f t="shared" ref="Z696:Z707" si="4084">ROUND(Y696*10%*19%,0)</f>
        <v>1484433</v>
      </c>
      <c r="AA696" s="1044">
        <f t="shared" ref="AA696" si="4085">$AA$16</f>
        <v>100189.4</v>
      </c>
      <c r="AB696" s="185" t="str">
        <f>IF(W696&lt;&gt;"",IF((Y696/$DP$3)/$DN$3&lt;=$AA$20,"CUMPLE","RECHAZADO"),"")</f>
        <v>CUMPLE</v>
      </c>
      <c r="AC696" s="186">
        <f t="shared" ref="AC696:AC707" si="4086">Y696+Z696</f>
        <v>79612464</v>
      </c>
      <c r="AD696" s="186">
        <f t="shared" ref="AD696:AD707" si="4087">Y696</f>
        <v>78128031</v>
      </c>
      <c r="AE696" s="209"/>
      <c r="AF696" s="874">
        <v>159898</v>
      </c>
      <c r="AG696" s="184">
        <f>ROUND(AF696*$DQ$3,0)</f>
        <v>3517756</v>
      </c>
      <c r="AH696" s="1044">
        <f t="shared" ref="AH696" si="4088">$AH$16</f>
        <v>301987.21999999997</v>
      </c>
      <c r="AI696" s="185" t="str">
        <f>IF(AF696&lt;&gt;"",IF(AG696/$DQ$3&lt;=$AH$20,"CUMPLE","RECHAZADO"),"")</f>
        <v>CUMPLE</v>
      </c>
      <c r="AJ696" s="209"/>
      <c r="AK696" s="874">
        <v>127623</v>
      </c>
      <c r="AL696" s="184">
        <f>ROUND(AK696*$DR$3,0)</f>
        <v>9316479</v>
      </c>
      <c r="AM696" s="1044">
        <f t="shared" ref="AM696" si="4089">$AM$16</f>
        <v>240934</v>
      </c>
      <c r="AN696" s="185" t="str">
        <f>IF(AK696&lt;&gt;"",IF(AL696/$DR$3&lt;=$AM$20,"CUMPLE","RECHAZADO"),"")</f>
        <v>CUMPLE</v>
      </c>
      <c r="AO696" s="209"/>
      <c r="AP696" s="874"/>
      <c r="AQ696" s="184">
        <f>ROUND(AP696*$DS$3,0)</f>
        <v>0</v>
      </c>
      <c r="AR696" s="1044">
        <f t="shared" ref="AR696" si="4090">$AR$16</f>
        <v>316072.26</v>
      </c>
      <c r="AS696" s="185" t="str">
        <f>IF(AP696&lt;&gt;"",IF(AQ696/$DR$3&lt;=$AR$20,"CUMPLE","RECHAZADO"),"")</f>
        <v/>
      </c>
      <c r="AT696" s="185"/>
      <c r="AU696" s="194">
        <f t="shared" ref="AU696:AU707" si="4091">AG696+AL696+AQ696</f>
        <v>12834235</v>
      </c>
      <c r="AV696" s="874">
        <v>2438505</v>
      </c>
      <c r="AW696" s="877">
        <f t="shared" ref="AW696:AW707" si="4092">ROUND((AG696+AL696+AQ696)*19%,0)</f>
        <v>2438505</v>
      </c>
      <c r="AX696" s="877">
        <f t="shared" ref="AX696:AX707" si="4093">ROUND((AG696+AL696+AQ696)*$AV$16,0)</f>
        <v>15272740</v>
      </c>
      <c r="AY696" s="877" t="str">
        <f t="shared" ref="AY696:AY698" si="4094">IF(AV696&lt;&gt;"",IF(AI696="CUMPLE",IF(AN696="CUMPLE","CUMPLE","NO CUMPLE"),"NO CUMPLE")," ")</f>
        <v>CUMPLE</v>
      </c>
      <c r="AZ696" s="871"/>
      <c r="BA696" s="874">
        <v>8183687</v>
      </c>
      <c r="BB696" s="184">
        <f>ROUND(BA696*$DQ$3,0)</f>
        <v>180041114</v>
      </c>
      <c r="BC696" s="184">
        <f t="shared" ref="BC696" si="4095">$BC$3</f>
        <v>339892784</v>
      </c>
      <c r="BD696" s="185" t="str">
        <f t="shared" ref="BD696" si="4096">IF(BA696&lt;&gt;"",IF(BB696&lt;=BC696,"CUMPLE","RECHAZADO"),"")</f>
        <v>CUMPLE</v>
      </c>
      <c r="BE696" s="209"/>
      <c r="BF696" s="874">
        <v>7688915</v>
      </c>
      <c r="BG696" s="184">
        <f>ROUND(BF696*$DR$3,0)</f>
        <v>561290795</v>
      </c>
      <c r="BH696" s="184">
        <f t="shared" ref="BH696" si="4097">$BH$3</f>
        <v>1059638654</v>
      </c>
      <c r="BI696" s="185" t="str">
        <f t="shared" ref="BI696:BI707" si="4098">IF(BF696&lt;&gt;"",IF(BG696&lt;=BH696,"CUMPLE","RECHAZADO"),"")</f>
        <v>CUMPLE</v>
      </c>
      <c r="BJ696" s="209"/>
      <c r="BK696" s="874"/>
      <c r="BL696" s="184">
        <f>ROUND(BK696*$DS$3,0)</f>
        <v>0</v>
      </c>
      <c r="BM696" s="1044">
        <f t="shared" ref="BM696" si="4099">$BM$16</f>
        <v>74539289</v>
      </c>
      <c r="BN696" s="185" t="str">
        <f>IF(BK696&lt;&gt;"",IF((BL696/$DR$3)/$DN$3&lt;=$BM$20,"CUMPLE","RECHAZADO"),"")</f>
        <v/>
      </c>
      <c r="BO696" s="878"/>
      <c r="BP696" s="194">
        <f t="shared" ref="BP696:BP707" si="4100">BB696+BG696+BL696</f>
        <v>741331909</v>
      </c>
      <c r="BQ696" s="874">
        <v>140853063</v>
      </c>
      <c r="BR696" s="877">
        <f t="shared" ref="BR696:BR707" si="4101">ROUND((BB696+BG696+BL696)*19%,0)</f>
        <v>140853063</v>
      </c>
      <c r="BS696" s="877">
        <f t="shared" ref="BS696:BS707" si="4102">ROUND((BB696+BG696+BL696)*$AV$16,0)</f>
        <v>882184972</v>
      </c>
      <c r="BT696" s="877" t="str">
        <f t="shared" ref="BT696:BT698" si="4103">IF(BQ696&lt;&gt;"",IF(BD696="CUMPLE",IF(BI696="CUMPLE","CUMPLE","NO CUMPLE"),"NO CUMPLE")," ")</f>
        <v>CUMPLE</v>
      </c>
      <c r="BU696" s="871"/>
      <c r="BV696" s="874">
        <v>127385461</v>
      </c>
      <c r="BW696" s="874">
        <v>2420324</v>
      </c>
      <c r="BX696" s="194">
        <f t="shared" ref="BX696:BX707" si="4104">ROUND((BV696*10%)*19%,0)</f>
        <v>2420324</v>
      </c>
      <c r="BY696" s="194" t="str">
        <f>IF(BV696&lt;&gt;"",IF(AND(BV696/$DN$3&lt;=$BY$15,BV696/$DN$3&gt;=$BY$16),"CUMPLE","RECHAZADO"),"")</f>
        <v>CUMPLE</v>
      </c>
      <c r="BZ696" s="194">
        <f t="shared" ref="BZ696:BZ707" si="4105">BV696</f>
        <v>127385461</v>
      </c>
      <c r="CA696" s="194">
        <f t="shared" ref="CA696:CA707" si="4106">BZ696+BX696</f>
        <v>129805785</v>
      </c>
      <c r="CB696" s="871"/>
      <c r="CC696" s="874"/>
      <c r="CD696" s="874"/>
      <c r="CE696" s="194">
        <f t="shared" ref="CE696:CE707" si="4107">ROUND((CC696*10%)*19%,0)</f>
        <v>0</v>
      </c>
      <c r="CF696" s="194" t="str">
        <f>IF(CC696&lt;&gt;"",IF(AND(CC696/$DN$3&lt;=$CF$15,CC696/$DS$3&gt;=$CF$16),"CUMPLE","RECHAZADO"),"")</f>
        <v/>
      </c>
      <c r="CG696" s="194">
        <f t="shared" ref="CG696:CG707" si="4108">CC696</f>
        <v>0</v>
      </c>
      <c r="CH696" s="194">
        <f t="shared" ref="CH696:CH707" si="4109">CG696+CE696</f>
        <v>0</v>
      </c>
      <c r="CI696" s="194"/>
      <c r="CJ696" s="232">
        <f t="shared" ref="CJ696:CJ707" si="4110">R696</f>
        <v>18023768992</v>
      </c>
      <c r="CK696" s="197">
        <f t="shared" ref="CK696:CK707" si="4111">AC696+AX696+BS696+CA696+CH696</f>
        <v>1106875961</v>
      </c>
      <c r="CL696" s="232">
        <f t="shared" ref="CL696:CL707" si="4112">IF(CJ696="RECHAZADO","RECHAZADO",IF(CJ696&lt;&gt;"",CJ696+CK696,""))</f>
        <v>19130644953</v>
      </c>
      <c r="CM696" s="871"/>
      <c r="CN696" s="200">
        <f t="shared" ref="CN696:CN707" si="4113">S696</f>
        <v>17687702642</v>
      </c>
      <c r="CO696" s="200">
        <f t="shared" ref="CO696:CO707" si="4114">AD696+AU696+BP696+BZ696+CG696</f>
        <v>959679636</v>
      </c>
      <c r="CP696" s="200">
        <f t="shared" ref="CP696:CP707" si="4115">IF(CN696="RECHAZADO","RECHAZADO",IF(CN696&lt;&gt;"",CN696+CO696,""))</f>
        <v>18647382278</v>
      </c>
      <c r="CQ696" s="871">
        <v>4</v>
      </c>
      <c r="CR696" s="194">
        <f t="shared" ref="CR696:CR707" si="4116">I696+J696</f>
        <v>18023768992</v>
      </c>
      <c r="CS696" s="194">
        <f>(W696*$DP$3)+X696+(AF696*$DQ$3)+(AK696*$DR$3)+(AP696*$DS$3)+AV696+(BA696*$DQ$3)+(BF696*$DR$3)+(BK696*$DS$3)+BQ696+BV696+BW696+CC696+CD696</f>
        <v>1106875961</v>
      </c>
      <c r="CT696" s="200">
        <f t="shared" ref="CT696:CT707" si="4117">CR696+CS696</f>
        <v>19130644953</v>
      </c>
      <c r="CU696" s="874">
        <v>19130644953</v>
      </c>
      <c r="CV696" s="200" t="str">
        <f>IF(CU696&lt;&gt;"",IF(CT696=CU696,"OK","REVISAR"),"")</f>
        <v>OK</v>
      </c>
      <c r="CW696" s="136"/>
      <c r="DB696" s="879" t="str">
        <f t="shared" ref="DB696:DB706" si="4118">IF(F696&lt;&gt;"",IF(G696="CUMPLE",IF(P696="CUMPLE",IF(AB696="CUMPLE",IF(AY696="CUMPLE",IF(BT696="CUMPLE",IF(BY696="CUMPLE","HABILITADO","RECHAZADO"),"RECHAZADO"),"RECHAZADO"),"RECHAZADO"),"RECHAZADO"),"RECHAZADO"),"")</f>
        <v>HABILITADO</v>
      </c>
      <c r="DC696" s="888"/>
    </row>
    <row r="697" spans="1:107" hidden="1" x14ac:dyDescent="0.25">
      <c r="A697" s="1040"/>
      <c r="B697" s="785">
        <v>2</v>
      </c>
      <c r="C697" s="1043"/>
      <c r="D697" s="220"/>
      <c r="E697" s="156"/>
      <c r="F697" s="786"/>
      <c r="G697" s="752" t="str">
        <f t="shared" ref="G697" si="4119">IF(F697&lt;&gt;"",IF(F697=$DV$4,"CUMPLE","RECHAZADO"),"")</f>
        <v/>
      </c>
      <c r="H697" s="753"/>
      <c r="I697" s="787"/>
      <c r="J697" s="788"/>
      <c r="K697" s="845">
        <f t="shared" si="4076"/>
        <v>0</v>
      </c>
      <c r="L697" s="174" t="e">
        <f t="shared" si="4077"/>
        <v>#DIV/0!</v>
      </c>
      <c r="M697" s="175" t="e">
        <f t="shared" si="4078"/>
        <v>#DIV/0!</v>
      </c>
      <c r="N697" s="176" t="e">
        <f t="shared" si="4079"/>
        <v>#DIV/0!</v>
      </c>
      <c r="O697" s="177" t="e">
        <f t="shared" si="4080"/>
        <v>#DIV/0!</v>
      </c>
      <c r="P697" s="846" t="str">
        <f>IF(H697&lt;&gt;"",IF(J697=K697,IF(H697="SI",IF(AND(I697&lt;=$DF$4,I697&gt;=($DF$4*0.9)),"CUMPLE","NO CUMPLE"),IF(I697=$DF$4,"CUMPLE","NO CUMPLE")),"NO CUMPLE"),"")</f>
        <v/>
      </c>
      <c r="Q697" s="179">
        <f t="shared" si="4081"/>
        <v>0</v>
      </c>
      <c r="R697" s="847" t="str">
        <f t="shared" ref="R697:R707" si="4120">IF(F697&lt;&gt;"",IF(G697="CUMPLE",IF(P697="CUMPLE",I697+J697,""),"RECHAZADO"),"")</f>
        <v/>
      </c>
      <c r="S697" s="847" t="str">
        <f t="shared" si="4083"/>
        <v/>
      </c>
      <c r="T697" s="789"/>
      <c r="U697" s="790"/>
      <c r="V697" s="155"/>
      <c r="W697" s="753"/>
      <c r="X697" s="791"/>
      <c r="Y697" s="848">
        <f>ROUND(W697*$DP$4,0)</f>
        <v>0</v>
      </c>
      <c r="Z697" s="848">
        <f t="shared" si="4084"/>
        <v>0</v>
      </c>
      <c r="AA697" s="1045"/>
      <c r="AB697" s="849" t="str">
        <f>IF(W697&lt;&gt;"",IF((Y697/$DP$4)/$DN$4&lt;=$AA$20,"CUMPLE","RECHAZADO"),"")</f>
        <v/>
      </c>
      <c r="AC697" s="850">
        <f t="shared" si="4086"/>
        <v>0</v>
      </c>
      <c r="AD697" s="850">
        <f t="shared" si="4087"/>
        <v>0</v>
      </c>
      <c r="AE697" s="789"/>
      <c r="AF697" s="753"/>
      <c r="AG697" s="848">
        <f>ROUND(AF697*$DQ$4,0)</f>
        <v>0</v>
      </c>
      <c r="AH697" s="1045"/>
      <c r="AI697" s="849" t="str">
        <f>IF(AF697&lt;&gt;"",IF(AG697/$DQ$4&lt;=$AH$20,"CUMPLE","RECHAZADO"),"")</f>
        <v/>
      </c>
      <c r="AJ697" s="789"/>
      <c r="AK697" s="753"/>
      <c r="AL697" s="848">
        <f>ROUND(AK697*$DR$4,0)</f>
        <v>0</v>
      </c>
      <c r="AM697" s="1045"/>
      <c r="AN697" s="849" t="str">
        <f>IF(AK697&lt;&gt;"",IF(AL697/$DR$4&lt;=$AM$20,"CUMPLE","RECHAZADO"),"")</f>
        <v/>
      </c>
      <c r="AO697" s="789"/>
      <c r="AP697" s="753"/>
      <c r="AQ697" s="848">
        <f>ROUND(AP697*$DS$4,0)</f>
        <v>0</v>
      </c>
      <c r="AR697" s="1045"/>
      <c r="AS697" s="849" t="str">
        <f>IF(AP697&lt;&gt;"",IF(AQ697/$DR$4&lt;=$AR$20,"CUMPLE","RECHAZADO"),"")</f>
        <v/>
      </c>
      <c r="AT697" s="792"/>
      <c r="AU697" s="851">
        <f t="shared" si="4091"/>
        <v>0</v>
      </c>
      <c r="AV697" s="753"/>
      <c r="AW697" s="852">
        <f t="shared" si="4092"/>
        <v>0</v>
      </c>
      <c r="AX697" s="852">
        <f t="shared" si="4093"/>
        <v>0</v>
      </c>
      <c r="AY697" s="852" t="str">
        <f t="shared" si="4094"/>
        <v xml:space="preserve"> </v>
      </c>
      <c r="AZ697" s="155"/>
      <c r="BA697" s="753"/>
      <c r="BB697" s="848">
        <f>ROUND(BA697*$DQ$4,0)</f>
        <v>0</v>
      </c>
      <c r="BC697" s="853">
        <f t="shared" ref="BC697" si="4121">$BC$4</f>
        <v>92828885</v>
      </c>
      <c r="BD697" s="854" t="str">
        <f t="shared" si="4015"/>
        <v/>
      </c>
      <c r="BE697" s="789"/>
      <c r="BF697" s="753"/>
      <c r="BG697" s="848">
        <f>ROUND(BF697*$DR$4,0)</f>
        <v>0</v>
      </c>
      <c r="BH697" s="848">
        <f t="shared" ref="BH697" si="4122">$BH$4</f>
        <v>924495218</v>
      </c>
      <c r="BI697" s="854" t="str">
        <f t="shared" si="4098"/>
        <v/>
      </c>
      <c r="BJ697" s="789"/>
      <c r="BK697" s="753"/>
      <c r="BL697" s="848">
        <f>ROUND(BK697*$DS$4,0)</f>
        <v>0</v>
      </c>
      <c r="BM697" s="1045"/>
      <c r="BN697" s="849" t="str">
        <f>IF(BK697&lt;&gt;"",IF((BL697/$DR$4)/$DN$4&lt;=$BM$20,"CUMPLE","RECHAZADO"),"")</f>
        <v/>
      </c>
      <c r="BO697" s="793"/>
      <c r="BP697" s="851">
        <f t="shared" si="4100"/>
        <v>0</v>
      </c>
      <c r="BQ697" s="753"/>
      <c r="BR697" s="852">
        <f t="shared" si="4101"/>
        <v>0</v>
      </c>
      <c r="BS697" s="852">
        <f t="shared" si="4102"/>
        <v>0</v>
      </c>
      <c r="BT697" s="852" t="str">
        <f t="shared" si="4103"/>
        <v xml:space="preserve"> </v>
      </c>
      <c r="BU697" s="155"/>
      <c r="BV697" s="753"/>
      <c r="BW697" s="753"/>
      <c r="BX697" s="855">
        <f t="shared" si="4104"/>
        <v>0</v>
      </c>
      <c r="BY697" s="855" t="str">
        <f>IF(BV697&lt;&gt;"",IF(AND(BV697/$DN$4&lt;=$BY$15,BV697/$DN$4&gt;=$BY$16),"CUMPLE","RECHAZADO"),"")</f>
        <v/>
      </c>
      <c r="BZ697" s="855">
        <f t="shared" si="4105"/>
        <v>0</v>
      </c>
      <c r="CA697" s="855">
        <f t="shared" si="4106"/>
        <v>0</v>
      </c>
      <c r="CB697" s="155"/>
      <c r="CC697" s="753"/>
      <c r="CD697" s="753"/>
      <c r="CE697" s="855">
        <f t="shared" si="4107"/>
        <v>0</v>
      </c>
      <c r="CF697" s="855" t="str">
        <f>IF(CC697&lt;&gt;"",IF(AND(CC697/$DN$4&lt;=$CF$15,CC697/$DS$4&gt;=$CF$16),"CUMPLE","RECHAZADO"),"")</f>
        <v/>
      </c>
      <c r="CG697" s="855">
        <f t="shared" si="4108"/>
        <v>0</v>
      </c>
      <c r="CH697" s="855">
        <f t="shared" si="4109"/>
        <v>0</v>
      </c>
      <c r="CI697" s="794"/>
      <c r="CJ697" s="856" t="str">
        <f t="shared" si="4110"/>
        <v/>
      </c>
      <c r="CK697" s="857">
        <f t="shared" si="4111"/>
        <v>0</v>
      </c>
      <c r="CL697" s="858" t="str">
        <f t="shared" si="4112"/>
        <v/>
      </c>
      <c r="CM697" s="155"/>
      <c r="CN697" s="859" t="str">
        <f t="shared" si="4113"/>
        <v/>
      </c>
      <c r="CO697" s="860">
        <f t="shared" si="4114"/>
        <v>0</v>
      </c>
      <c r="CP697" s="861" t="str">
        <f t="shared" si="4115"/>
        <v/>
      </c>
      <c r="CQ697" s="156"/>
      <c r="CR697" s="862">
        <f t="shared" si="4116"/>
        <v>0</v>
      </c>
      <c r="CS697" s="855">
        <f>(W697*$DP$4)+X697+(AF697*$DQ$4)+(AK697*$DR$4)+(AP697*$DS$4)+AV697+(BA697*$DQ$4)+(BF697*$DR$4)+(BK697*$DS$4)+BQ697+BV697+BW697+CC697+CD697</f>
        <v>0</v>
      </c>
      <c r="CT697" s="861">
        <f t="shared" si="4117"/>
        <v>0</v>
      </c>
      <c r="CU697" s="863"/>
      <c r="CV697" s="861" t="str">
        <f t="shared" ref="CV697:CV707" si="4123">IF(CU697&lt;&gt;"",IF(CT697=CU697,"OK","REVISAR"),"")</f>
        <v/>
      </c>
      <c r="DB697" s="864" t="str">
        <f t="shared" si="4118"/>
        <v/>
      </c>
      <c r="DC697" s="36"/>
    </row>
    <row r="698" spans="1:107" x14ac:dyDescent="0.25">
      <c r="A698" s="1039"/>
      <c r="B698" s="870">
        <v>3</v>
      </c>
      <c r="C698" s="1039"/>
      <c r="D698" s="726"/>
      <c r="E698" s="871"/>
      <c r="F698" s="872">
        <v>22660325900</v>
      </c>
      <c r="G698" s="873" t="str">
        <f t="shared" ref="G698" si="4124">IF(F698&lt;&gt;"",IF(F698=$DV$5,"CUMPLE","RECHAZADO"),"")</f>
        <v>CUMPLE</v>
      </c>
      <c r="H698" s="874" t="s">
        <v>1538</v>
      </c>
      <c r="I698" s="880">
        <v>20196034881</v>
      </c>
      <c r="J698" s="208">
        <v>383724663</v>
      </c>
      <c r="K698" s="173">
        <f t="shared" si="4076"/>
        <v>383724663</v>
      </c>
      <c r="L698" s="724" t="e">
        <f t="shared" si="4077"/>
        <v>#DIV/0!</v>
      </c>
      <c r="M698" s="175" t="e">
        <f t="shared" si="4078"/>
        <v>#DIV/0!</v>
      </c>
      <c r="N698" s="176" t="e">
        <f t="shared" si="4079"/>
        <v>#DIV/0!</v>
      </c>
      <c r="O698" s="177" t="e">
        <f t="shared" si="4080"/>
        <v>#DIV/0!</v>
      </c>
      <c r="P698" s="178" t="str">
        <f>IF(H698&lt;&gt;"",IF(J698=K698,IF(H698="SI",IF(AND(I698&lt;=$DF$5,I698&gt;=($DF$5*0.9)),"CUMPLE","NO CUMPLE"),IF(I698=$DF$5,"CUMPLE","NO CUMPLE")),"NO CUMPLE"),"")</f>
        <v>CUMPLE</v>
      </c>
      <c r="Q698" s="725">
        <f t="shared" si="4081"/>
        <v>0</v>
      </c>
      <c r="R698" s="180">
        <f t="shared" si="4120"/>
        <v>20579759544</v>
      </c>
      <c r="S698" s="180">
        <f t="shared" si="4083"/>
        <v>20196034881</v>
      </c>
      <c r="T698" s="209"/>
      <c r="U698" s="209"/>
      <c r="V698" s="871"/>
      <c r="W698" s="874">
        <v>1082440</v>
      </c>
      <c r="X698" s="876">
        <v>1645309</v>
      </c>
      <c r="Y698" s="184">
        <f>ROUND(W698*$DP$5,0)</f>
        <v>86595200</v>
      </c>
      <c r="Z698" s="184">
        <f t="shared" si="4084"/>
        <v>1645309</v>
      </c>
      <c r="AA698" s="1044"/>
      <c r="AB698" s="185" t="str">
        <f>IF(W698&lt;&gt;"",IF((Y698/$DP$5)/$DN$5&lt;=$AA$20,"CUMPLE","RECHAZADO"),"")</f>
        <v>CUMPLE</v>
      </c>
      <c r="AC698" s="186">
        <f t="shared" si="4086"/>
        <v>88240509</v>
      </c>
      <c r="AD698" s="186">
        <f t="shared" si="4087"/>
        <v>86595200</v>
      </c>
      <c r="AE698" s="209"/>
      <c r="AF698" s="874">
        <v>162796</v>
      </c>
      <c r="AG698" s="184">
        <f>ROUND(AF698*$DQ$5,0)</f>
        <v>1139572</v>
      </c>
      <c r="AH698" s="1044"/>
      <c r="AI698" s="185" t="str">
        <f>IF(AF698&lt;&gt;"",IF(AG698/$DQ$5&lt;=$AH$20,"CUMPLE","RECHAZADO"),"")</f>
        <v>CUMPLE</v>
      </c>
      <c r="AJ698" s="209"/>
      <c r="AK698" s="874">
        <v>129936</v>
      </c>
      <c r="AL698" s="184">
        <f>ROUND(AK698*$DR$5,0)</f>
        <v>10394880</v>
      </c>
      <c r="AM698" s="1044"/>
      <c r="AN698" s="185" t="str">
        <f>IF(AK698&lt;&gt;"",IF(AL698/$DR$5&lt;=$AM$20,"CUMPLE","RECHAZADO"),"")</f>
        <v>CUMPLE</v>
      </c>
      <c r="AO698" s="209"/>
      <c r="AP698" s="874"/>
      <c r="AQ698" s="184">
        <f>ROUND(AP698*$DS$5,0)</f>
        <v>0</v>
      </c>
      <c r="AR698" s="1044"/>
      <c r="AS698" s="185" t="str">
        <f>IF(AP698&lt;&gt;"",IF(AQ698/$DR$5&lt;=$AR$20,"CUMPLE","RECHAZADO"),"")</f>
        <v/>
      </c>
      <c r="AT698" s="185"/>
      <c r="AU698" s="194">
        <f t="shared" si="4091"/>
        <v>11534452</v>
      </c>
      <c r="AV698" s="874">
        <v>2191546</v>
      </c>
      <c r="AW698" s="877">
        <f t="shared" si="4092"/>
        <v>2191546</v>
      </c>
      <c r="AX698" s="877">
        <f t="shared" si="4093"/>
        <v>13725998</v>
      </c>
      <c r="AY698" s="877" t="str">
        <f t="shared" si="4094"/>
        <v>CUMPLE</v>
      </c>
      <c r="AZ698" s="871"/>
      <c r="BA698" s="874">
        <v>9512134</v>
      </c>
      <c r="BB698" s="184">
        <f>ROUND(BA698*$DQ$5,0)</f>
        <v>66584938</v>
      </c>
      <c r="BC698" s="184">
        <f t="shared" ref="BC698" si="4125">$BC$5</f>
        <v>123465503</v>
      </c>
      <c r="BD698" s="185" t="str">
        <f t="shared" si="4015"/>
        <v>CUMPLE</v>
      </c>
      <c r="BE698" s="209"/>
      <c r="BF698" s="874">
        <v>8937039</v>
      </c>
      <c r="BG698" s="184">
        <f>ROUND(BF698*$DR$5,0)</f>
        <v>714963120</v>
      </c>
      <c r="BH698" s="184">
        <f t="shared" ref="BH698" si="4126">$BH$5</f>
        <v>1325724320</v>
      </c>
      <c r="BI698" s="185" t="str">
        <f t="shared" si="4098"/>
        <v>CUMPLE</v>
      </c>
      <c r="BJ698" s="209"/>
      <c r="BK698" s="874"/>
      <c r="BL698" s="184">
        <f>ROUND(BK698*$DS$5,0)</f>
        <v>0</v>
      </c>
      <c r="BM698" s="1044"/>
      <c r="BN698" s="185" t="str">
        <f>IF(BK698&lt;&gt;"",IF((BL698/$DR$5)/$DN$5&lt;=$BM$20,"CUMPLE","RECHAZADO"),"")</f>
        <v/>
      </c>
      <c r="BO698" s="878"/>
      <c r="BP698" s="194">
        <f t="shared" si="4100"/>
        <v>781548058</v>
      </c>
      <c r="BQ698" s="874">
        <v>148494132</v>
      </c>
      <c r="BR698" s="877">
        <f t="shared" si="4101"/>
        <v>148494131</v>
      </c>
      <c r="BS698" s="877">
        <f t="shared" si="4102"/>
        <v>930042189</v>
      </c>
      <c r="BT698" s="877" t="str">
        <f t="shared" si="4103"/>
        <v>CUMPLE</v>
      </c>
      <c r="BU698" s="871"/>
      <c r="BV698" s="874">
        <v>127141763</v>
      </c>
      <c r="BW698" s="874">
        <v>2415694</v>
      </c>
      <c r="BX698" s="194">
        <f t="shared" si="4104"/>
        <v>2415693</v>
      </c>
      <c r="BY698" s="194" t="str">
        <f>IF(BV698&lt;&gt;"",IF(AND(BV698/$DN$5&lt;=$BY$15,BV698/$DN$5&gt;=$BY$16),"CUMPLE","RECHAZADO"),"")</f>
        <v>CUMPLE</v>
      </c>
      <c r="BZ698" s="194">
        <f t="shared" si="4105"/>
        <v>127141763</v>
      </c>
      <c r="CA698" s="194">
        <f t="shared" si="4106"/>
        <v>129557456</v>
      </c>
      <c r="CB698" s="871"/>
      <c r="CC698" s="874"/>
      <c r="CD698" s="874"/>
      <c r="CE698" s="194">
        <f t="shared" si="4107"/>
        <v>0</v>
      </c>
      <c r="CF698" s="194" t="str">
        <f>IF(CC698&lt;&gt;"",IF(AND(CC698/$DN$5&lt;=$CF$15,CC698/$DS$5&gt;=$CF$16),"CUMPLE","RECHAZADO"),"")</f>
        <v/>
      </c>
      <c r="CG698" s="194">
        <f t="shared" si="4108"/>
        <v>0</v>
      </c>
      <c r="CH698" s="194">
        <f t="shared" si="4109"/>
        <v>0</v>
      </c>
      <c r="CI698" s="194"/>
      <c r="CJ698" s="232">
        <f t="shared" si="4110"/>
        <v>20579759544</v>
      </c>
      <c r="CK698" s="197">
        <f t="shared" si="4111"/>
        <v>1161566152</v>
      </c>
      <c r="CL698" s="232">
        <f t="shared" si="4112"/>
        <v>21741325696</v>
      </c>
      <c r="CM698" s="871"/>
      <c r="CN698" s="200">
        <f t="shared" si="4113"/>
        <v>20196034881</v>
      </c>
      <c r="CO698" s="200">
        <f t="shared" si="4114"/>
        <v>1006819473</v>
      </c>
      <c r="CP698" s="200">
        <f t="shared" si="4115"/>
        <v>21202854354</v>
      </c>
      <c r="CQ698" s="871"/>
      <c r="CR698" s="194">
        <f t="shared" si="4116"/>
        <v>20579759544</v>
      </c>
      <c r="CS698" s="194">
        <f>(W698*$DP$5)+X698+(AF698*$DQ$5)+(AK698*$DR$5)+(AP698*$DS$5)+AV698+(BA698*$DQ$5)+(BF698*$DR$5)+(BK698*$DS$5)+BQ698+BV698+BW698+CC698+CD698</f>
        <v>1161566154</v>
      </c>
      <c r="CT698" s="200">
        <f t="shared" si="4117"/>
        <v>21741325698</v>
      </c>
      <c r="CU698" s="874">
        <v>21741325698</v>
      </c>
      <c r="CV698" s="200" t="str">
        <f t="shared" si="4123"/>
        <v>OK</v>
      </c>
      <c r="CW698" s="136"/>
      <c r="DB698" s="879" t="str">
        <f t="shared" si="4118"/>
        <v>HABILITADO</v>
      </c>
      <c r="DC698" s="487"/>
    </row>
    <row r="699" spans="1:107" hidden="1" x14ac:dyDescent="0.25">
      <c r="A699" s="1041"/>
      <c r="B699" s="167">
        <v>4</v>
      </c>
      <c r="C699" s="1043"/>
      <c r="D699" s="220"/>
      <c r="E699" s="156"/>
      <c r="F699" s="168"/>
      <c r="G699" s="169" t="str">
        <f t="shared" ref="G699" si="4127">IF(F699&lt;&gt;"",IF(F699=$DV$6,"CUMPLE","RECHAZADO"),"")</f>
        <v/>
      </c>
      <c r="H699" s="170"/>
      <c r="I699" s="221"/>
      <c r="J699" s="172"/>
      <c r="K699" s="827">
        <f t="shared" si="4076"/>
        <v>0</v>
      </c>
      <c r="L699" s="174" t="e">
        <f t="shared" si="4077"/>
        <v>#DIV/0!</v>
      </c>
      <c r="M699" s="175" t="e">
        <f t="shared" si="4078"/>
        <v>#DIV/0!</v>
      </c>
      <c r="N699" s="176" t="e">
        <f t="shared" si="4079"/>
        <v>#DIV/0!</v>
      </c>
      <c r="O699" s="177" t="e">
        <f t="shared" si="4080"/>
        <v>#DIV/0!</v>
      </c>
      <c r="P699" s="179" t="str">
        <f>IF(H699&lt;&gt;"",IF(J699=K699,IF(H699="SI",IF(AND(I699&lt;=$DF$6,I699&gt;=($DF$6*0.9)),"CUMPLE","NO CUMPLE"),IF(I699=$DF$6,"CUMPLE","NO CUMPLE")),"NO CUMPLE"),"")</f>
        <v/>
      </c>
      <c r="Q699" s="179">
        <f t="shared" si="4081"/>
        <v>0</v>
      </c>
      <c r="R699" s="828" t="str">
        <f t="shared" si="4120"/>
        <v/>
      </c>
      <c r="S699" s="828" t="str">
        <f t="shared" si="4083"/>
        <v/>
      </c>
      <c r="T699" s="181"/>
      <c r="U699" s="182"/>
      <c r="V699" s="155"/>
      <c r="W699" s="170"/>
      <c r="X699" s="183"/>
      <c r="Y699" s="829">
        <f>ROUND(W699*$DP$6,0)</f>
        <v>0</v>
      </c>
      <c r="Z699" s="829">
        <f t="shared" si="4084"/>
        <v>0</v>
      </c>
      <c r="AA699" s="1045"/>
      <c r="AB699" s="244" t="str">
        <f>IF(W699&lt;&gt;"",IF((Y699/$DP$6)/$DN$6&lt;=$AA$20,"CUMPLE","RECHAZADO"),"")</f>
        <v/>
      </c>
      <c r="AC699" s="830">
        <f t="shared" si="4086"/>
        <v>0</v>
      </c>
      <c r="AD699" s="830">
        <f t="shared" si="4087"/>
        <v>0</v>
      </c>
      <c r="AE699" s="181"/>
      <c r="AF699" s="170"/>
      <c r="AG699" s="829">
        <f>ROUND(AF699*$DQ$6,0)</f>
        <v>0</v>
      </c>
      <c r="AH699" s="1045"/>
      <c r="AI699" s="244" t="str">
        <f>IF(AF699&lt;&gt;"",IF(AG699/$DQ$6&lt;=$AH$20,"CUMPLE","RECHAZADO"),"")</f>
        <v/>
      </c>
      <c r="AJ699" s="181"/>
      <c r="AK699" s="170"/>
      <c r="AL699" s="829">
        <f>ROUND(AK699*$DR$6,0)</f>
        <v>0</v>
      </c>
      <c r="AM699" s="1045"/>
      <c r="AN699" s="244" t="str">
        <f>IF(AK699&lt;&gt;"",IF(AL699/$DR$6&lt;=$AM$20,"CUMPLE","RECHAZADO"),"")</f>
        <v/>
      </c>
      <c r="AO699" s="181"/>
      <c r="AP699" s="170"/>
      <c r="AQ699" s="829">
        <f>ROUND(AP699*$DS$6,0)</f>
        <v>0</v>
      </c>
      <c r="AR699" s="1045"/>
      <c r="AS699" s="244" t="str">
        <f>IF(AP699&lt;&gt;"",IF(AQ699/$DR$6&lt;=$AR$20,"CUMPLE","RECHAZADO"),"")</f>
        <v/>
      </c>
      <c r="AT699" s="187"/>
      <c r="AU699" s="831">
        <f t="shared" si="4091"/>
        <v>0</v>
      </c>
      <c r="AV699" s="170"/>
      <c r="AW699" s="832">
        <f t="shared" si="4092"/>
        <v>0</v>
      </c>
      <c r="AX699" s="832">
        <f t="shared" si="4093"/>
        <v>0</v>
      </c>
      <c r="AY699" s="832" t="str">
        <f>IF(AV699&lt;&gt;"",IF(AN699="CUMPLE","CUMPLE","NO CUMPLE"),"")</f>
        <v/>
      </c>
      <c r="AZ699" s="155"/>
      <c r="BA699" s="170"/>
      <c r="BB699" s="829">
        <f>ROUND(BA699*$DQ$6,0)</f>
        <v>0</v>
      </c>
      <c r="BC699" s="834">
        <f t="shared" ref="BC699" si="4128">$BC$6</f>
        <v>599037720</v>
      </c>
      <c r="BD699" s="729" t="str">
        <f t="shared" si="4015"/>
        <v/>
      </c>
      <c r="BE699" s="181"/>
      <c r="BF699" s="170"/>
      <c r="BG699" s="829">
        <f>ROUND(BF699*$DR$6,0)</f>
        <v>0</v>
      </c>
      <c r="BH699" s="829">
        <f t="shared" ref="BH699" si="4129">$BH$6</f>
        <v>1500854400</v>
      </c>
      <c r="BI699" s="729" t="str">
        <f t="shared" si="4098"/>
        <v/>
      </c>
      <c r="BJ699" s="181"/>
      <c r="BK699" s="170"/>
      <c r="BL699" s="829">
        <f>ROUND(BK699*$DS$6,0)</f>
        <v>0</v>
      </c>
      <c r="BM699" s="1045"/>
      <c r="BN699" s="244" t="str">
        <f>IF(BK699&lt;&gt;"",IF((BL699/$DR$6)/$DN$6&lt;=$BM$20,"CUMPLE","RECHAZADO"),"")</f>
        <v/>
      </c>
      <c r="BO699" s="193"/>
      <c r="BP699" s="831">
        <f t="shared" si="4100"/>
        <v>0</v>
      </c>
      <c r="BQ699" s="170"/>
      <c r="BR699" s="832">
        <f t="shared" si="4101"/>
        <v>0</v>
      </c>
      <c r="BS699" s="832">
        <f t="shared" si="4102"/>
        <v>0</v>
      </c>
      <c r="BT699" s="832" t="str">
        <f>IF(BQ699&lt;&gt;"",IF(BI699="CUMPLE","CUMPLE","NO CUMPLE"),"")</f>
        <v/>
      </c>
      <c r="BU699" s="155"/>
      <c r="BV699" s="170"/>
      <c r="BW699" s="170"/>
      <c r="BX699" s="835">
        <f t="shared" si="4104"/>
        <v>0</v>
      </c>
      <c r="BY699" s="835" t="str">
        <f>IF(BV699&lt;&gt;"",IF(AND(BV699/$DN$6&lt;=$BY$15,BV699/$DN$6&gt;=$BY$16),"CUMPLE","RECHAZADO"),"")</f>
        <v/>
      </c>
      <c r="BZ699" s="835">
        <f t="shared" si="4105"/>
        <v>0</v>
      </c>
      <c r="CA699" s="835">
        <f t="shared" si="4106"/>
        <v>0</v>
      </c>
      <c r="CB699" s="155"/>
      <c r="CC699" s="170"/>
      <c r="CD699" s="170"/>
      <c r="CE699" s="835">
        <f t="shared" si="4107"/>
        <v>0</v>
      </c>
      <c r="CF699" s="835" t="str">
        <f>IF(CC699&lt;&gt;"",IF(AND(CC699/$DN$6&lt;=$CF$15,CC699/$DS$6&gt;=$CF$16),"CUMPLE","RECHAZADO"),"")</f>
        <v/>
      </c>
      <c r="CG699" s="835">
        <f t="shared" si="4108"/>
        <v>0</v>
      </c>
      <c r="CH699" s="835">
        <f t="shared" si="4109"/>
        <v>0</v>
      </c>
      <c r="CI699" s="195"/>
      <c r="CJ699" s="86" t="str">
        <f t="shared" si="4110"/>
        <v/>
      </c>
      <c r="CK699" s="836">
        <f t="shared" si="4111"/>
        <v>0</v>
      </c>
      <c r="CL699" s="837" t="str">
        <f t="shared" si="4112"/>
        <v/>
      </c>
      <c r="CM699" s="155"/>
      <c r="CN699" s="838" t="str">
        <f t="shared" si="4113"/>
        <v/>
      </c>
      <c r="CO699" s="839">
        <f t="shared" si="4114"/>
        <v>0</v>
      </c>
      <c r="CP699" s="840" t="str">
        <f t="shared" si="4115"/>
        <v/>
      </c>
      <c r="CQ699" s="156"/>
      <c r="CR699" s="841">
        <f t="shared" si="4116"/>
        <v>0</v>
      </c>
      <c r="CS699" s="835">
        <f>(W699*$DP$6)+X699+(AF699*$DQ$6)+(AK699*$DR$6)+(AP699*$DS$6)+AV699+(BA699*$DQ$6)+(BF699*$DR$6)+(BK699*$DS$6)+BQ699+BV699+BW699+CC699+CD699</f>
        <v>0</v>
      </c>
      <c r="CT699" s="840">
        <f t="shared" si="4117"/>
        <v>0</v>
      </c>
      <c r="CU699" s="842"/>
      <c r="CV699" s="840" t="str">
        <f t="shared" si="4123"/>
        <v/>
      </c>
      <c r="DB699" s="843" t="str">
        <f t="shared" si="4118"/>
        <v/>
      </c>
      <c r="DC699" s="844"/>
    </row>
    <row r="700" spans="1:107" hidden="1" x14ac:dyDescent="0.25">
      <c r="A700" s="1042"/>
      <c r="B700" s="750">
        <v>5</v>
      </c>
      <c r="C700" s="1043"/>
      <c r="D700" s="220"/>
      <c r="E700" s="156"/>
      <c r="F700" s="751"/>
      <c r="G700" s="752" t="str">
        <f t="shared" ref="G700" si="4130">IF(F700&lt;&gt;"",IF(F700=$DV$7,"CUMPLE","RECHAZADO"),"")</f>
        <v/>
      </c>
      <c r="H700" s="753"/>
      <c r="I700" s="754"/>
      <c r="J700" s="784"/>
      <c r="K700" s="756">
        <f t="shared" si="4076"/>
        <v>0</v>
      </c>
      <c r="L700" s="174" t="e">
        <f t="shared" si="4077"/>
        <v>#DIV/0!</v>
      </c>
      <c r="M700" s="175" t="e">
        <f t="shared" si="4078"/>
        <v>#DIV/0!</v>
      </c>
      <c r="N700" s="176" t="e">
        <f t="shared" si="4079"/>
        <v>#DIV/0!</v>
      </c>
      <c r="O700" s="177" t="e">
        <f t="shared" si="4080"/>
        <v>#DIV/0!</v>
      </c>
      <c r="P700" s="757" t="str">
        <f>IF(H700&lt;&gt;"",IF(J700=K700,IF(H700="SI",IF(AND(I700&lt;=$DF$7,I700&gt;=($DF$7*0.9)),"CUMPLE","NO CUMPLE"),IF(I700=$DF$7,"CUMPLE","NO CUMPLE")),"NO CUMPLE"),"")</f>
        <v/>
      </c>
      <c r="Q700" s="179">
        <f t="shared" si="4081"/>
        <v>0</v>
      </c>
      <c r="R700" s="758" t="str">
        <f t="shared" si="4120"/>
        <v/>
      </c>
      <c r="S700" s="758" t="str">
        <f t="shared" si="4083"/>
        <v/>
      </c>
      <c r="T700" s="759"/>
      <c r="U700" s="760"/>
      <c r="V700" s="155"/>
      <c r="W700" s="761"/>
      <c r="X700" s="762"/>
      <c r="Y700" s="763">
        <f>ROUND(W700*$DP$7,0)</f>
        <v>0</v>
      </c>
      <c r="Z700" s="763">
        <f t="shared" si="4084"/>
        <v>0</v>
      </c>
      <c r="AA700" s="1045"/>
      <c r="AB700" s="764" t="str">
        <f>IF(W700&lt;&gt;"",IF((Y700/$DP$7)/$DN$7&lt;=$AA$20,"CUMPLE","RECHAZADO"),"")</f>
        <v/>
      </c>
      <c r="AC700" s="765">
        <f t="shared" si="4086"/>
        <v>0</v>
      </c>
      <c r="AD700" s="765">
        <f t="shared" si="4087"/>
        <v>0</v>
      </c>
      <c r="AE700" s="759"/>
      <c r="AF700" s="761"/>
      <c r="AG700" s="763">
        <f>ROUND(AF700*$DQ$7,0)</f>
        <v>0</v>
      </c>
      <c r="AH700" s="1045"/>
      <c r="AI700" s="764" t="str">
        <f>IF(AF700&lt;&gt;"",IF(AG700/$DQ$7&lt;=$AH$20,"CUMPLE","RECHAZADO"),"")</f>
        <v/>
      </c>
      <c r="AJ700" s="759"/>
      <c r="AK700" s="761"/>
      <c r="AL700" s="763">
        <f>ROUND(AK700*$DR$7,0)</f>
        <v>0</v>
      </c>
      <c r="AM700" s="1045"/>
      <c r="AN700" s="764" t="str">
        <f>IF(AK700&lt;&gt;"",IF(AL700/$DR$7&lt;=$AM$20,"CUMPLE","RECHAZADO"),"")</f>
        <v/>
      </c>
      <c r="AO700" s="759"/>
      <c r="AP700" s="761"/>
      <c r="AQ700" s="763">
        <f>ROUND(AP700*$DS$7,0)</f>
        <v>0</v>
      </c>
      <c r="AR700" s="1045"/>
      <c r="AS700" s="764" t="str">
        <f>IF(AP700&lt;&gt;"",IF(AQ700/$DR$7&lt;=$AR$20,"CUMPLE","RECHAZADO"),"")</f>
        <v/>
      </c>
      <c r="AT700" s="766"/>
      <c r="AU700" s="767">
        <f t="shared" si="4091"/>
        <v>0</v>
      </c>
      <c r="AV700" s="753"/>
      <c r="AW700" s="768">
        <f t="shared" si="4092"/>
        <v>0</v>
      </c>
      <c r="AX700" s="768">
        <f t="shared" si="4093"/>
        <v>0</v>
      </c>
      <c r="AY700" s="768" t="str">
        <f>IF(AV700&lt;&gt;"",IF(AI700="CUMPLE",IF(AN700="CUMPLE","CUMPLE","NO CUMPLE"),"NO CUMPLE")," ")</f>
        <v xml:space="preserve"> </v>
      </c>
      <c r="AZ700" s="155"/>
      <c r="BA700" s="761"/>
      <c r="BB700" s="763">
        <f>ROUND(BA700*$DQ$7,0)</f>
        <v>0</v>
      </c>
      <c r="BC700" s="770">
        <f t="shared" ref="BC700" si="4131">$BC$7</f>
        <v>512088380</v>
      </c>
      <c r="BD700" s="164" t="str">
        <f t="shared" si="4015"/>
        <v/>
      </c>
      <c r="BE700" s="759"/>
      <c r="BF700" s="761"/>
      <c r="BG700" s="763">
        <f>ROUND(BF700*$DR$7,0)</f>
        <v>0</v>
      </c>
      <c r="BH700" s="763">
        <f t="shared" ref="BH700" si="4132">$BH$7</f>
        <v>1342093772</v>
      </c>
      <c r="BI700" s="164" t="str">
        <f t="shared" si="4098"/>
        <v/>
      </c>
      <c r="BJ700" s="759"/>
      <c r="BK700" s="761"/>
      <c r="BL700" s="763">
        <f>ROUND(BK700*$DS$7,0)</f>
        <v>0</v>
      </c>
      <c r="BM700" s="1045"/>
      <c r="BN700" s="764" t="str">
        <f>IF(BK700&lt;&gt;"",IF((BL700/$DR$7)/$DN$7&lt;=$BM$20,"CUMPLE","RECHAZADO"),"")</f>
        <v/>
      </c>
      <c r="BO700" s="771"/>
      <c r="BP700" s="767">
        <f t="shared" si="4100"/>
        <v>0</v>
      </c>
      <c r="BQ700" s="753"/>
      <c r="BR700" s="768">
        <f t="shared" si="4101"/>
        <v>0</v>
      </c>
      <c r="BS700" s="768">
        <f t="shared" si="4102"/>
        <v>0</v>
      </c>
      <c r="BT700" s="768" t="str">
        <f>IF(BQ700&lt;&gt;"",IF(BD700="CUMPLE",IF(BI700="CUMPLE","CUMPLE","NO CUMPLE"),"NO CUMPLE")," ")</f>
        <v xml:space="preserve"> </v>
      </c>
      <c r="BU700" s="155"/>
      <c r="BV700" s="753"/>
      <c r="BW700" s="753"/>
      <c r="BX700" s="772">
        <f t="shared" si="4104"/>
        <v>0</v>
      </c>
      <c r="BY700" s="772" t="str">
        <f>IF(BV700&lt;&gt;"",IF(AND(BV700/$DN$7&lt;=$BY$15,BV700/$DN$7&gt;=$BY$16),"CUMPLE","RECHAZADO"),"")</f>
        <v/>
      </c>
      <c r="BZ700" s="772">
        <f t="shared" si="4105"/>
        <v>0</v>
      </c>
      <c r="CA700" s="772">
        <f t="shared" si="4106"/>
        <v>0</v>
      </c>
      <c r="CB700" s="155"/>
      <c r="CC700" s="753"/>
      <c r="CD700" s="753"/>
      <c r="CE700" s="772">
        <f t="shared" si="4107"/>
        <v>0</v>
      </c>
      <c r="CF700" s="772" t="str">
        <f>IF(CC700&lt;&gt;"",IF(AND(CC700/$DN$7&lt;=$CF$15,CC700/$DS$7&gt;=$CF$16),"CUMPLE","RECHAZADO"),"")</f>
        <v/>
      </c>
      <c r="CG700" s="772">
        <f t="shared" si="4108"/>
        <v>0</v>
      </c>
      <c r="CH700" s="772">
        <f t="shared" si="4109"/>
        <v>0</v>
      </c>
      <c r="CI700" s="773"/>
      <c r="CJ700" s="774" t="str">
        <f t="shared" si="4110"/>
        <v/>
      </c>
      <c r="CK700" s="775">
        <f t="shared" si="4111"/>
        <v>0</v>
      </c>
      <c r="CL700" s="776" t="str">
        <f t="shared" si="4112"/>
        <v/>
      </c>
      <c r="CM700" s="155"/>
      <c r="CN700" s="777" t="str">
        <f t="shared" si="4113"/>
        <v/>
      </c>
      <c r="CO700" s="778">
        <f t="shared" si="4114"/>
        <v>0</v>
      </c>
      <c r="CP700" s="779" t="str">
        <f t="shared" si="4115"/>
        <v/>
      </c>
      <c r="CQ700" s="156"/>
      <c r="CR700" s="780">
        <f t="shared" si="4116"/>
        <v>0</v>
      </c>
      <c r="CS700" s="772">
        <f>(W700*$DP$7)+X700+(AF700*$DQ$7)+(AK700*$DR$7)+(AP700*$DS$7)+AV700+(BA700*$DQ$7)+(BF700*$DR$7)+(BK700*$DS$7)+BQ700+BV700+BW700+CC700+CD700</f>
        <v>0</v>
      </c>
      <c r="CT700" s="779">
        <f t="shared" si="4117"/>
        <v>0</v>
      </c>
      <c r="CU700" s="781"/>
      <c r="CV700" s="779" t="str">
        <f t="shared" si="4123"/>
        <v/>
      </c>
      <c r="DB700" s="782" t="str">
        <f t="shared" si="4118"/>
        <v/>
      </c>
      <c r="DC700" s="783"/>
    </row>
    <row r="701" spans="1:107" x14ac:dyDescent="0.25">
      <c r="A701" s="1039"/>
      <c r="B701" s="870">
        <v>6</v>
      </c>
      <c r="C701" s="1039"/>
      <c r="D701" s="726"/>
      <c r="E701" s="871"/>
      <c r="F701" s="872">
        <v>26104086008</v>
      </c>
      <c r="G701" s="873" t="str">
        <f t="shared" ref="G701" si="4133">IF(F701&lt;&gt;"",IF(F701=$DV$8,"CUMPLE","RECHAZADO"),"")</f>
        <v>CUMPLE</v>
      </c>
      <c r="H701" s="874" t="s">
        <v>1538</v>
      </c>
      <c r="I701" s="880">
        <v>23701756967</v>
      </c>
      <c r="J701" s="208">
        <v>450333382</v>
      </c>
      <c r="K701" s="173">
        <f t="shared" si="4076"/>
        <v>450333382</v>
      </c>
      <c r="L701" s="724" t="e">
        <f t="shared" si="4077"/>
        <v>#DIV/0!</v>
      </c>
      <c r="M701" s="175" t="e">
        <f t="shared" si="4078"/>
        <v>#DIV/0!</v>
      </c>
      <c r="N701" s="176" t="e">
        <f t="shared" si="4079"/>
        <v>#DIV/0!</v>
      </c>
      <c r="O701" s="177" t="e">
        <f t="shared" si="4080"/>
        <v>#DIV/0!</v>
      </c>
      <c r="P701" s="178" t="str">
        <f>IF(H701&lt;&gt;"",IF(J701=K701,IF(H701="SI",IF(AND(I701&lt;=$DF$8,I701&gt;=($DF$8*0.9)),"CUMPLE","NO CUMPLE"),IF(I701=$DF$8,"CUMPLE","NO CUMPLE")),"NO CUMPLE"),"")</f>
        <v>CUMPLE</v>
      </c>
      <c r="Q701" s="725">
        <f t="shared" si="4081"/>
        <v>0</v>
      </c>
      <c r="R701" s="180">
        <f t="shared" si="4120"/>
        <v>24152090349</v>
      </c>
      <c r="S701" s="180">
        <f t="shared" si="4083"/>
        <v>23701756967</v>
      </c>
      <c r="T701" s="209"/>
      <c r="U701" s="209"/>
      <c r="V701" s="871"/>
      <c r="W701" s="874">
        <v>1061522</v>
      </c>
      <c r="X701" s="876">
        <v>1169798</v>
      </c>
      <c r="Y701" s="184">
        <f>ROUND(W701*$DP$8,0)</f>
        <v>61568276</v>
      </c>
      <c r="Z701" s="184">
        <f t="shared" si="4084"/>
        <v>1169797</v>
      </c>
      <c r="AA701" s="1044"/>
      <c r="AB701" s="185" t="str">
        <f>IF(W701&lt;&gt;"",IF((Y701/$DP$8)/$DN$8&lt;=$AA$20,"CUMPLE","RECHAZADO"),"")</f>
        <v>CUMPLE</v>
      </c>
      <c r="AC701" s="186">
        <f t="shared" si="4086"/>
        <v>62738073</v>
      </c>
      <c r="AD701" s="186">
        <f t="shared" si="4087"/>
        <v>61568276</v>
      </c>
      <c r="AE701" s="209"/>
      <c r="AF701" s="874">
        <v>159385</v>
      </c>
      <c r="AG701" s="184">
        <f>ROUND(AF701*$DQ$8,0)</f>
        <v>2231390</v>
      </c>
      <c r="AH701" s="1044"/>
      <c r="AI701" s="185" t="str">
        <f>IF(AF701&lt;&gt;"",IF(AG701/$DQ$8&lt;=$AH$20,"CUMPLE","RECHAZADO"),"")</f>
        <v>CUMPLE</v>
      </c>
      <c r="AJ701" s="209"/>
      <c r="AK701" s="874">
        <v>127213</v>
      </c>
      <c r="AL701" s="184">
        <f>ROUND(AK701*$DR$8,0)</f>
        <v>7378354</v>
      </c>
      <c r="AM701" s="1044"/>
      <c r="AN701" s="185" t="str">
        <f>IF(AK701&lt;&gt;"",IF(AL701/$DR$8&lt;=$AM$20,"CUMPLE","RECHAZADO"),"")</f>
        <v>CUMPLE</v>
      </c>
      <c r="AO701" s="209"/>
      <c r="AP701" s="874"/>
      <c r="AQ701" s="184">
        <f>ROUND(AP701*$DS$8,0)</f>
        <v>0</v>
      </c>
      <c r="AR701" s="1044"/>
      <c r="AS701" s="185" t="str">
        <f>IF(AP701&lt;&gt;"",IF(AQ701/$DR$8&lt;=$AR$20,"CUMPLE","RECHAZADO"),"")</f>
        <v/>
      </c>
      <c r="AT701" s="185"/>
      <c r="AU701" s="194">
        <f t="shared" si="4091"/>
        <v>9609744</v>
      </c>
      <c r="AV701" s="874">
        <v>1825852</v>
      </c>
      <c r="AW701" s="877">
        <f t="shared" si="4092"/>
        <v>1825851</v>
      </c>
      <c r="AX701" s="877">
        <f t="shared" si="4093"/>
        <v>11435595</v>
      </c>
      <c r="AY701" s="877" t="str">
        <f>IF(AV701&lt;&gt;"",IF(AN701="CUMPLE","CUMPLE","NO CUMPLE"),"")</f>
        <v>CUMPLE</v>
      </c>
      <c r="AZ701" s="871"/>
      <c r="BA701" s="874">
        <v>10657031</v>
      </c>
      <c r="BB701" s="184">
        <f>ROUND(BA701*$DQ$8,0)</f>
        <v>149198434</v>
      </c>
      <c r="BC701" s="184">
        <f t="shared" ref="BC701" si="4134">$BC$8</f>
        <v>282572794</v>
      </c>
      <c r="BD701" s="185" t="str">
        <f t="shared" si="4015"/>
        <v>CUMPLE</v>
      </c>
      <c r="BE701" s="209"/>
      <c r="BF701" s="874">
        <v>10012716</v>
      </c>
      <c r="BG701" s="184">
        <f>ROUND(BF701*$DR$8,0)</f>
        <v>580737528</v>
      </c>
      <c r="BH701" s="184">
        <f t="shared" ref="BH701" si="4135">$BH$8</f>
        <v>1099881666</v>
      </c>
      <c r="BI701" s="185" t="str">
        <f t="shared" si="4098"/>
        <v>CUMPLE</v>
      </c>
      <c r="BJ701" s="209"/>
      <c r="BK701" s="874"/>
      <c r="BL701" s="184">
        <f>ROUND(BK701*$DS$8,0)</f>
        <v>0</v>
      </c>
      <c r="BM701" s="1044"/>
      <c r="BN701" s="185" t="str">
        <f>IF(BK701&lt;&gt;"",IF((BL701/$DR$8)/$DN$8&lt;=$BM$20,"CUMPLE","RECHAZADO"),"")</f>
        <v/>
      </c>
      <c r="BO701" s="878"/>
      <c r="BP701" s="194">
        <f t="shared" si="4100"/>
        <v>729935962</v>
      </c>
      <c r="BQ701" s="874">
        <v>138687833</v>
      </c>
      <c r="BR701" s="877">
        <f t="shared" si="4101"/>
        <v>138687833</v>
      </c>
      <c r="BS701" s="877">
        <f t="shared" si="4102"/>
        <v>868623795</v>
      </c>
      <c r="BT701" s="877" t="str">
        <f>IF(BQ701&lt;&gt;"",IF(BI701="CUMPLE","CUMPLE","NO CUMPLE"),"")</f>
        <v>CUMPLE</v>
      </c>
      <c r="BU701" s="871"/>
      <c r="BV701" s="874">
        <v>126647633</v>
      </c>
      <c r="BW701" s="874">
        <v>2406306</v>
      </c>
      <c r="BX701" s="194">
        <f t="shared" si="4104"/>
        <v>2406305</v>
      </c>
      <c r="BY701" s="194" t="str">
        <f>IF(BV701&lt;&gt;"",IF(AND(BV701/$DN$8&lt;=$BY$15,BV701/$DN$8&gt;=$BY$16),"CUMPLE","RECHAZADO"),"")</f>
        <v>CUMPLE</v>
      </c>
      <c r="BZ701" s="194">
        <f t="shared" si="4105"/>
        <v>126647633</v>
      </c>
      <c r="CA701" s="194">
        <f t="shared" si="4106"/>
        <v>129053938</v>
      </c>
      <c r="CB701" s="871"/>
      <c r="CC701" s="874"/>
      <c r="CD701" s="874"/>
      <c r="CE701" s="194">
        <f t="shared" si="4107"/>
        <v>0</v>
      </c>
      <c r="CF701" s="194" t="str">
        <f>IF(CC701&lt;&gt;"",IF(AND(CC701/$DN$8&lt;=$CF$15,CC701/$DS$8&gt;=$CF$16),"CUMPLE","RECHAZADO"),"")</f>
        <v/>
      </c>
      <c r="CG701" s="194">
        <f t="shared" si="4108"/>
        <v>0</v>
      </c>
      <c r="CH701" s="194">
        <f t="shared" si="4109"/>
        <v>0</v>
      </c>
      <c r="CI701" s="194"/>
      <c r="CJ701" s="232">
        <f t="shared" si="4110"/>
        <v>24152090349</v>
      </c>
      <c r="CK701" s="197">
        <f t="shared" si="4111"/>
        <v>1071851401</v>
      </c>
      <c r="CL701" s="232">
        <f t="shared" si="4112"/>
        <v>25223941750</v>
      </c>
      <c r="CM701" s="871"/>
      <c r="CN701" s="200">
        <f t="shared" si="4113"/>
        <v>23701756967</v>
      </c>
      <c r="CO701" s="200">
        <f t="shared" si="4114"/>
        <v>927761615</v>
      </c>
      <c r="CP701" s="200">
        <f t="shared" si="4115"/>
        <v>24629518582</v>
      </c>
      <c r="CQ701" s="871"/>
      <c r="CR701" s="194">
        <f t="shared" si="4116"/>
        <v>24152090349</v>
      </c>
      <c r="CS701" s="194">
        <f>(W701*$DP$8)+X701+(AF701*$DQ$8)+(AK701*$DR$8)+(AP701*$DS$8)+AV701+(BA701*$DQ$8)+(BF701*$DR$8)+(BK701*$DS$8)+BQ701+BV701+BW701+CC701+CD701</f>
        <v>1071851404</v>
      </c>
      <c r="CT701" s="200">
        <f t="shared" si="4117"/>
        <v>25223941753</v>
      </c>
      <c r="CU701" s="874">
        <v>25223941753</v>
      </c>
      <c r="CV701" s="200" t="str">
        <f t="shared" si="4123"/>
        <v>OK</v>
      </c>
      <c r="CW701" s="136"/>
      <c r="DB701" s="879" t="str">
        <f t="shared" si="4118"/>
        <v>HABILITADO</v>
      </c>
      <c r="DC701" s="487"/>
    </row>
    <row r="702" spans="1:107" x14ac:dyDescent="0.25">
      <c r="A702" s="1039"/>
      <c r="B702" s="870">
        <v>7</v>
      </c>
      <c r="C702" s="1039"/>
      <c r="D702" s="726"/>
      <c r="E702" s="871"/>
      <c r="F702" s="872">
        <v>34957158037</v>
      </c>
      <c r="G702" s="873" t="str">
        <f t="shared" ref="G702" si="4136">IF(F702&lt;&gt;"",IF(F702=$DV$9,"CUMPLE","RECHAZADO"),"")</f>
        <v>CUMPLE</v>
      </c>
      <c r="H702" s="874" t="s">
        <v>1538</v>
      </c>
      <c r="I702" s="880">
        <v>31901490171</v>
      </c>
      <c r="J702" s="208">
        <v>606128313</v>
      </c>
      <c r="K702" s="173">
        <f t="shared" si="4076"/>
        <v>606128313</v>
      </c>
      <c r="L702" s="724" t="e">
        <f t="shared" si="4077"/>
        <v>#DIV/0!</v>
      </c>
      <c r="M702" s="175" t="e">
        <f t="shared" si="4078"/>
        <v>#DIV/0!</v>
      </c>
      <c r="N702" s="176" t="e">
        <f t="shared" si="4079"/>
        <v>#DIV/0!</v>
      </c>
      <c r="O702" s="177" t="e">
        <f t="shared" si="4080"/>
        <v>#DIV/0!</v>
      </c>
      <c r="P702" s="178" t="str">
        <f>IF(H702&lt;&gt;"",IF(J702=K702,IF(H702="SI",IF(AND(I702&lt;=$DF$9,I702&gt;=($DF$9*0.9)),"CUMPLE","NO CUMPLE"),IF(I702=$DF$9,"CUMPLE","NO CUMPLE")),"NO CUMPLE"),"")</f>
        <v>CUMPLE</v>
      </c>
      <c r="Q702" s="725">
        <f t="shared" si="4081"/>
        <v>0</v>
      </c>
      <c r="R702" s="180">
        <f t="shared" si="4120"/>
        <v>32507618484</v>
      </c>
      <c r="S702" s="180">
        <f t="shared" si="4083"/>
        <v>31901490171</v>
      </c>
      <c r="T702" s="209"/>
      <c r="U702" s="209"/>
      <c r="V702" s="871"/>
      <c r="W702" s="874">
        <v>1078425</v>
      </c>
      <c r="X702" s="876">
        <v>1741657</v>
      </c>
      <c r="Y702" s="184">
        <f>ROUND(W702*$DP$9,0)</f>
        <v>91666125</v>
      </c>
      <c r="Z702" s="184">
        <f t="shared" si="4084"/>
        <v>1741656</v>
      </c>
      <c r="AA702" s="1044"/>
      <c r="AB702" s="185" t="str">
        <f>IF(W702&lt;&gt;"",IF((Y702/$DP$9)/$DN$9&lt;=$AA$20,"CUMPLE","RECHAZADO"),"")</f>
        <v>CUMPLE</v>
      </c>
      <c r="AC702" s="186">
        <f t="shared" si="4086"/>
        <v>93407781</v>
      </c>
      <c r="AD702" s="186">
        <f t="shared" si="4087"/>
        <v>91666125</v>
      </c>
      <c r="AE702" s="209"/>
      <c r="AF702" s="874">
        <v>162193</v>
      </c>
      <c r="AG702" s="184">
        <f>ROUND(AF702*$DQ$9,0)</f>
        <v>5190176</v>
      </c>
      <c r="AH702" s="1044"/>
      <c r="AI702" s="185" t="str">
        <f>IF(AF702&lt;&gt;"",IF(AG702/$DQ$9&lt;=$AH$20,"CUMPLE","RECHAZADO"),"")</f>
        <v>CUMPLE</v>
      </c>
      <c r="AJ702" s="209"/>
      <c r="AK702" s="874">
        <v>129454</v>
      </c>
      <c r="AL702" s="184">
        <f>ROUND(AK702*$DR$9,0)</f>
        <v>11003590</v>
      </c>
      <c r="AM702" s="1044"/>
      <c r="AN702" s="185" t="str">
        <f>IF(AK702&lt;&gt;"",IF(AL702/$DR$9&lt;=$AM$20,"CUMPLE","RECHAZADO"),"")</f>
        <v>CUMPLE</v>
      </c>
      <c r="AO702" s="209"/>
      <c r="AP702" s="874"/>
      <c r="AQ702" s="184">
        <f>ROUND(AP702*$DS$9,0)</f>
        <v>0</v>
      </c>
      <c r="AR702" s="1044"/>
      <c r="AS702" s="185" t="str">
        <f>IF(AP702&lt;&gt;"",IF(AQ702/$DR$9&lt;=$AR$20,"CUMPLE","RECHAZADO"),"")</f>
        <v/>
      </c>
      <c r="AT702" s="185"/>
      <c r="AU702" s="194">
        <f t="shared" si="4091"/>
        <v>16193766</v>
      </c>
      <c r="AV702" s="874">
        <v>3076816</v>
      </c>
      <c r="AW702" s="877">
        <f t="shared" si="4092"/>
        <v>3076816</v>
      </c>
      <c r="AX702" s="877">
        <f t="shared" si="4093"/>
        <v>19270582</v>
      </c>
      <c r="AY702" s="877" t="str">
        <f t="shared" ref="AY702:AY706" si="4137">IF(AV702&lt;&gt;"",IF(AI702="CUMPLE",IF(AN702="CUMPLE","CUMPLE","NO CUMPLE"),"NO CUMPLE")," ")</f>
        <v>CUMPLE</v>
      </c>
      <c r="AZ702" s="871"/>
      <c r="BA702" s="874">
        <v>8364333</v>
      </c>
      <c r="BB702" s="184">
        <f>ROUND(BA702*$DQ$9,0)</f>
        <v>267658656</v>
      </c>
      <c r="BC702" s="184">
        <f t="shared" ref="BC702" si="4138">$BC$9</f>
        <v>498219200</v>
      </c>
      <c r="BD702" s="185" t="str">
        <f t="shared" si="4015"/>
        <v>CUMPLE</v>
      </c>
      <c r="BE702" s="209"/>
      <c r="BF702" s="874">
        <v>7859646</v>
      </c>
      <c r="BG702" s="184">
        <f>ROUND(BF702*$DR$9,0)</f>
        <v>668069910</v>
      </c>
      <c r="BH702" s="184">
        <f t="shared" ref="BH702" si="4139">$BH$9</f>
        <v>1243383400</v>
      </c>
      <c r="BI702" s="185" t="str">
        <f t="shared" si="4098"/>
        <v>CUMPLE</v>
      </c>
      <c r="BJ702" s="209"/>
      <c r="BK702" s="874"/>
      <c r="BL702" s="184">
        <f>ROUND(BK702*$DS$9,0)</f>
        <v>0</v>
      </c>
      <c r="BM702" s="1044"/>
      <c r="BN702" s="185" t="str">
        <f>IF(BK702&lt;&gt;"",IF((BL702/$DR$9)/$DN$9&lt;=$BM$20,"CUMPLE","RECHAZADO"),"")</f>
        <v/>
      </c>
      <c r="BO702" s="878"/>
      <c r="BP702" s="194">
        <f t="shared" si="4100"/>
        <v>935728566</v>
      </c>
      <c r="BQ702" s="874">
        <v>177788428</v>
      </c>
      <c r="BR702" s="877">
        <f t="shared" si="4101"/>
        <v>177788428</v>
      </c>
      <c r="BS702" s="877">
        <f t="shared" si="4102"/>
        <v>1113516994</v>
      </c>
      <c r="BT702" s="877" t="str">
        <f t="shared" ref="BT702:BT706" si="4140">IF(BQ702&lt;&gt;"",IF(BD702="CUMPLE",IF(BI702="CUMPLE","CUMPLE","NO CUMPLE"),"NO CUMPLE")," ")</f>
        <v>CUMPLE</v>
      </c>
      <c r="BU702" s="871"/>
      <c r="BV702" s="874">
        <v>127017071</v>
      </c>
      <c r="BW702" s="874">
        <v>2413325</v>
      </c>
      <c r="BX702" s="194">
        <f t="shared" si="4104"/>
        <v>2413324</v>
      </c>
      <c r="BY702" s="194" t="str">
        <f>IF(BV702&lt;&gt;"",IF(AND(BV702/$DN$9&lt;=$BY$15,BV702/$DN$9&gt;=$BY$16),"CUMPLE","RECHAZADO"),"")</f>
        <v>CUMPLE</v>
      </c>
      <c r="BZ702" s="194">
        <f t="shared" si="4105"/>
        <v>127017071</v>
      </c>
      <c r="CA702" s="194">
        <f t="shared" si="4106"/>
        <v>129430395</v>
      </c>
      <c r="CB702" s="871"/>
      <c r="CC702" s="874"/>
      <c r="CD702" s="874"/>
      <c r="CE702" s="194">
        <f t="shared" si="4107"/>
        <v>0</v>
      </c>
      <c r="CF702" s="194" t="str">
        <f>IF(CC702&lt;&gt;"",IF(AND(CC702/$DN$9&lt;=$CF$15,CC702/$DS$9&gt;=$CF$16),"CUMPLE","RECHAZADO"),"")</f>
        <v/>
      </c>
      <c r="CG702" s="194">
        <f t="shared" si="4108"/>
        <v>0</v>
      </c>
      <c r="CH702" s="194">
        <f t="shared" si="4109"/>
        <v>0</v>
      </c>
      <c r="CI702" s="194"/>
      <c r="CJ702" s="232">
        <f t="shared" si="4110"/>
        <v>32507618484</v>
      </c>
      <c r="CK702" s="197">
        <f t="shared" si="4111"/>
        <v>1355625752</v>
      </c>
      <c r="CL702" s="232">
        <f t="shared" si="4112"/>
        <v>33863244236</v>
      </c>
      <c r="CM702" s="871"/>
      <c r="CN702" s="200">
        <f t="shared" si="4113"/>
        <v>31901490171</v>
      </c>
      <c r="CO702" s="200">
        <f t="shared" si="4114"/>
        <v>1170605528</v>
      </c>
      <c r="CP702" s="200">
        <f t="shared" si="4115"/>
        <v>33072095699</v>
      </c>
      <c r="CQ702" s="871"/>
      <c r="CR702" s="194">
        <f t="shared" si="4116"/>
        <v>32507618484</v>
      </c>
      <c r="CS702" s="194">
        <f>(W702*$DP$9)+X702+(AF702*$DQ$9)+(AK702*$DR$9)+(AP702*$DS$9)+AV702+(BA702*$DQ$9)+(BF702*$DR$9)+(BK702*$DS$9)+BQ702+BV702+BW702+CC702+CD702</f>
        <v>1355625754</v>
      </c>
      <c r="CT702" s="200">
        <f t="shared" si="4117"/>
        <v>33863244238</v>
      </c>
      <c r="CU702" s="874">
        <v>33863244238</v>
      </c>
      <c r="CV702" s="200" t="str">
        <f t="shared" si="4123"/>
        <v>OK</v>
      </c>
      <c r="CW702" s="136"/>
      <c r="DB702" s="879" t="str">
        <f t="shared" si="4118"/>
        <v>HABILITADO</v>
      </c>
      <c r="DC702" s="888"/>
    </row>
    <row r="703" spans="1:107" x14ac:dyDescent="0.25">
      <c r="A703" s="1039"/>
      <c r="B703" s="870">
        <v>8</v>
      </c>
      <c r="C703" s="1039"/>
      <c r="D703" s="726"/>
      <c r="E703" s="871"/>
      <c r="F703" s="872">
        <v>19803878581</v>
      </c>
      <c r="G703" s="873" t="str">
        <f t="shared" ref="G703" si="4141">IF(F703&lt;&gt;"",IF(F703=$DV$10,"CUMPLE","RECHAZADO"),"")</f>
        <v>CUMPLE</v>
      </c>
      <c r="H703" s="874" t="s">
        <v>1538</v>
      </c>
      <c r="I703" s="880">
        <v>17651295988</v>
      </c>
      <c r="J703" s="208">
        <v>335374624</v>
      </c>
      <c r="K703" s="173">
        <f t="shared" si="4076"/>
        <v>335374624</v>
      </c>
      <c r="L703" s="724" t="e">
        <f t="shared" si="4077"/>
        <v>#DIV/0!</v>
      </c>
      <c r="M703" s="175" t="e">
        <f t="shared" si="4078"/>
        <v>#DIV/0!</v>
      </c>
      <c r="N703" s="176" t="e">
        <f t="shared" si="4079"/>
        <v>#DIV/0!</v>
      </c>
      <c r="O703" s="177" t="e">
        <f t="shared" si="4080"/>
        <v>#DIV/0!</v>
      </c>
      <c r="P703" s="178" t="str">
        <f>IF(H703&lt;&gt;"",IF(J703=K703,IF(H703="SI",IF(AND(I703&lt;=$DF$10,I703&gt;=($DF$10*0.9)),"CUMPLE","NO CUMPLE"),IF(I703=$DF$10,"CUMPLE","NO CUMPLE")),"NO CUMPLE"),"")</f>
        <v>CUMPLE</v>
      </c>
      <c r="Q703" s="725">
        <f t="shared" si="4081"/>
        <v>0</v>
      </c>
      <c r="R703" s="180">
        <f t="shared" si="4120"/>
        <v>17986670612</v>
      </c>
      <c r="S703" s="180">
        <f t="shared" si="4083"/>
        <v>17651295988</v>
      </c>
      <c r="T703" s="209"/>
      <c r="U703" s="209"/>
      <c r="V703" s="871"/>
      <c r="W703" s="874">
        <v>1079169</v>
      </c>
      <c r="X703" s="876">
        <v>1332774</v>
      </c>
      <c r="Y703" s="184">
        <f>ROUND(W703*$DP$10,0)</f>
        <v>70145985</v>
      </c>
      <c r="Z703" s="184">
        <f t="shared" si="4084"/>
        <v>1332774</v>
      </c>
      <c r="AA703" s="1044"/>
      <c r="AB703" s="185" t="str">
        <f>IF(W703&lt;&gt;"",IF((Y703/$DP$10)/$DN$10&lt;=$AA$20,"CUMPLE","RECHAZADO"),"")</f>
        <v>CUMPLE</v>
      </c>
      <c r="AC703" s="186">
        <f t="shared" si="4086"/>
        <v>71478759</v>
      </c>
      <c r="AD703" s="186">
        <f t="shared" si="4087"/>
        <v>70145985</v>
      </c>
      <c r="AE703" s="209"/>
      <c r="AF703" s="874">
        <v>161498</v>
      </c>
      <c r="AG703" s="184">
        <f>ROUND(AF703*$DQ$10,0)</f>
        <v>2099474</v>
      </c>
      <c r="AH703" s="1044"/>
      <c r="AI703" s="185" t="str">
        <f>IF(AF703&lt;&gt;"",IF(AG703/$DQ$10&lt;=$AH$20,"CUMPLE","RECHAZADO"),"")</f>
        <v>CUMPLE</v>
      </c>
      <c r="AJ703" s="209"/>
      <c r="AK703" s="874">
        <v>128900</v>
      </c>
      <c r="AL703" s="184">
        <f>ROUND(AK703*$DR$10,0)</f>
        <v>8378500</v>
      </c>
      <c r="AM703" s="1044"/>
      <c r="AN703" s="185" t="str">
        <f>IF(AK703&lt;&gt;"",IF(AL703/$DR$10&lt;=$AM$20,"CUMPLE","RECHAZADO"),"")</f>
        <v>CUMPLE</v>
      </c>
      <c r="AO703" s="209"/>
      <c r="AP703" s="874"/>
      <c r="AQ703" s="184">
        <f>ROUND(AP703*$DS$10,0)</f>
        <v>0</v>
      </c>
      <c r="AR703" s="1044"/>
      <c r="AS703" s="185" t="str">
        <f>IF(AP703&lt;&gt;"",IF(AQ703/$DR$10&lt;=$AR$20,"CUMPLE","RECHAZADO"),"")</f>
        <v/>
      </c>
      <c r="AT703" s="185"/>
      <c r="AU703" s="194">
        <f t="shared" si="4091"/>
        <v>10477974</v>
      </c>
      <c r="AV703" s="874">
        <v>1990816</v>
      </c>
      <c r="AW703" s="877">
        <f t="shared" si="4092"/>
        <v>1990815</v>
      </c>
      <c r="AX703" s="877">
        <f t="shared" si="4093"/>
        <v>12468789</v>
      </c>
      <c r="AY703" s="877" t="str">
        <f t="shared" si="4137"/>
        <v>CUMPLE</v>
      </c>
      <c r="AZ703" s="871"/>
      <c r="BA703" s="874">
        <v>9061911</v>
      </c>
      <c r="BB703" s="184">
        <f>ROUND(BA703*$DQ$10,0)</f>
        <v>117804843</v>
      </c>
      <c r="BC703" s="184">
        <f t="shared" ref="BC703" si="4142">$BC$10</f>
        <v>220195976</v>
      </c>
      <c r="BD703" s="185" t="str">
        <f t="shared" si="4015"/>
        <v>CUMPLE</v>
      </c>
      <c r="BE703" s="209"/>
      <c r="BF703" s="874">
        <v>8514036</v>
      </c>
      <c r="BG703" s="184">
        <f>ROUND(BF703*$DR$10,0)</f>
        <v>553412340</v>
      </c>
      <c r="BH703" s="184">
        <f t="shared" ref="BH703" si="4143">$BH$10</f>
        <v>1034415590</v>
      </c>
      <c r="BI703" s="185" t="str">
        <f t="shared" si="4098"/>
        <v>CUMPLE</v>
      </c>
      <c r="BJ703" s="209"/>
      <c r="BK703" s="874"/>
      <c r="BL703" s="184">
        <f>ROUND(BK703*$DS$10,0)</f>
        <v>0</v>
      </c>
      <c r="BM703" s="1044"/>
      <c r="BN703" s="185" t="str">
        <f>IF(BK703&lt;&gt;"",IF((BL703/$DR$10)/$DN$10&lt;=$BM$20,"CUMPLE","RECHAZADO"),"")</f>
        <v/>
      </c>
      <c r="BO703" s="878"/>
      <c r="BP703" s="194">
        <f t="shared" si="4100"/>
        <v>671217183</v>
      </c>
      <c r="BQ703" s="874">
        <v>127531265</v>
      </c>
      <c r="BR703" s="877">
        <f t="shared" si="4101"/>
        <v>127531265</v>
      </c>
      <c r="BS703" s="877">
        <f t="shared" si="4102"/>
        <v>798748448</v>
      </c>
      <c r="BT703" s="877" t="str">
        <f t="shared" si="4140"/>
        <v>CUMPLE</v>
      </c>
      <c r="BU703" s="871"/>
      <c r="BV703" s="874">
        <v>127506989</v>
      </c>
      <c r="BW703" s="874">
        <v>2422633</v>
      </c>
      <c r="BX703" s="194">
        <f t="shared" si="4104"/>
        <v>2422633</v>
      </c>
      <c r="BY703" s="194" t="str">
        <f>IF(BV703&lt;&gt;"",IF(AND(BV703/$DN$10&lt;=$BY$15,BV703/$DN$10&gt;=$BY$16),"CUMPLE","RECHAZADO"),"")</f>
        <v>CUMPLE</v>
      </c>
      <c r="BZ703" s="194">
        <f t="shared" si="4105"/>
        <v>127506989</v>
      </c>
      <c r="CA703" s="194">
        <f t="shared" si="4106"/>
        <v>129929622</v>
      </c>
      <c r="CB703" s="871"/>
      <c r="CC703" s="874"/>
      <c r="CD703" s="874"/>
      <c r="CE703" s="194">
        <f t="shared" si="4107"/>
        <v>0</v>
      </c>
      <c r="CF703" s="194" t="str">
        <f>IF(CC703&lt;&gt;"",IF(AND(CC703/$DN$10&lt;=$CF$15,CC703/$DS$10&gt;=$CF$16),"CUMPLE","RECHAZADO"),"")</f>
        <v/>
      </c>
      <c r="CG703" s="194">
        <f t="shared" si="4108"/>
        <v>0</v>
      </c>
      <c r="CH703" s="194">
        <f t="shared" si="4109"/>
        <v>0</v>
      </c>
      <c r="CI703" s="194"/>
      <c r="CJ703" s="232">
        <f t="shared" si="4110"/>
        <v>17986670612</v>
      </c>
      <c r="CK703" s="197">
        <f t="shared" si="4111"/>
        <v>1012625618</v>
      </c>
      <c r="CL703" s="232">
        <f t="shared" si="4112"/>
        <v>18999296230</v>
      </c>
      <c r="CM703" s="871"/>
      <c r="CN703" s="200">
        <f t="shared" si="4113"/>
        <v>17651295988</v>
      </c>
      <c r="CO703" s="200">
        <f t="shared" si="4114"/>
        <v>879348131</v>
      </c>
      <c r="CP703" s="200">
        <f t="shared" si="4115"/>
        <v>18530644119</v>
      </c>
      <c r="CQ703" s="871"/>
      <c r="CR703" s="194">
        <f t="shared" si="4116"/>
        <v>17986670612</v>
      </c>
      <c r="CS703" s="194">
        <f>(W703*$DP$10)+X703+(AF703*$DQ$10)+(AK703*$DR$10)+(AP703*$DS$10)+AV703+(BA703*$DQ$10)+(BF703*$DR$10)+(BK703*$DS$10)+BQ703+BV703+BW703+CC703+CD703</f>
        <v>1012625619</v>
      </c>
      <c r="CT703" s="200">
        <f t="shared" si="4117"/>
        <v>18999296231</v>
      </c>
      <c r="CU703" s="874">
        <v>18999296231</v>
      </c>
      <c r="CV703" s="200" t="str">
        <f t="shared" si="4123"/>
        <v>OK</v>
      </c>
      <c r="CW703" s="136"/>
      <c r="DB703" s="879" t="str">
        <f t="shared" si="4118"/>
        <v>HABILITADO</v>
      </c>
      <c r="DC703" s="888"/>
    </row>
    <row r="704" spans="1:107" x14ac:dyDescent="0.25">
      <c r="A704" s="1039"/>
      <c r="B704" s="870">
        <v>9</v>
      </c>
      <c r="C704" s="1039"/>
      <c r="D704" s="726"/>
      <c r="E704" s="871"/>
      <c r="F704" s="872">
        <v>24629524096</v>
      </c>
      <c r="G704" s="873" t="str">
        <f t="shared" ref="G704" si="4144">IF(F704&lt;&gt;"",IF(F704=$DV$11,"CUMPLE","RECHAZADO"),"")</f>
        <v>CUMPLE</v>
      </c>
      <c r="H704" s="874" t="s">
        <v>1538</v>
      </c>
      <c r="I704" s="880">
        <v>22078275005</v>
      </c>
      <c r="J704" s="208">
        <v>419487225</v>
      </c>
      <c r="K704" s="173">
        <f t="shared" si="4076"/>
        <v>419487225</v>
      </c>
      <c r="L704" s="724" t="e">
        <f t="shared" si="4077"/>
        <v>#DIV/0!</v>
      </c>
      <c r="M704" s="175" t="e">
        <f t="shared" si="4078"/>
        <v>#DIV/0!</v>
      </c>
      <c r="N704" s="176" t="e">
        <f t="shared" si="4079"/>
        <v>#DIV/0!</v>
      </c>
      <c r="O704" s="177" t="e">
        <f t="shared" si="4080"/>
        <v>#DIV/0!</v>
      </c>
      <c r="P704" s="178" t="str">
        <f>IF(H704&lt;&gt;"",IF(J704=K704,IF(H704="SI",IF(AND(I704&lt;=$DF$11,I704&gt;=($DF$11*0.9)),"CUMPLE","NO CUMPLE"),IF(I704=$DF$11,"CUMPLE","NO CUMPLE")),"NO CUMPLE"),"")</f>
        <v>CUMPLE</v>
      </c>
      <c r="Q704" s="725">
        <f t="shared" si="4081"/>
        <v>0</v>
      </c>
      <c r="R704" s="180">
        <f t="shared" si="4120"/>
        <v>22497762230</v>
      </c>
      <c r="S704" s="180">
        <f t="shared" si="4083"/>
        <v>22078275005</v>
      </c>
      <c r="T704" s="209"/>
      <c r="U704" s="209"/>
      <c r="V704" s="871"/>
      <c r="W704" s="874">
        <v>1093423</v>
      </c>
      <c r="X704" s="876">
        <v>1537353</v>
      </c>
      <c r="Y704" s="184">
        <f>ROUND(W704*$DP$11,0)</f>
        <v>80913302</v>
      </c>
      <c r="Z704" s="184">
        <f t="shared" si="4084"/>
        <v>1537353</v>
      </c>
      <c r="AA704" s="1044"/>
      <c r="AB704" s="185" t="str">
        <f>IF(W704&lt;&gt;"",IF((Y704/$DP$11)/$DN$11&lt;=$AA$20,"CUMPLE","RECHAZADO"),"")</f>
        <v>CUMPLE</v>
      </c>
      <c r="AC704" s="186">
        <f t="shared" si="4086"/>
        <v>82450655</v>
      </c>
      <c r="AD704" s="186">
        <f t="shared" si="4087"/>
        <v>80913302</v>
      </c>
      <c r="AE704" s="209"/>
      <c r="AF704" s="874">
        <v>162555</v>
      </c>
      <c r="AG704" s="184">
        <f>ROUND(AF704*$DQ$11,0)</f>
        <v>3251100</v>
      </c>
      <c r="AH704" s="1044"/>
      <c r="AI704" s="185" t="str">
        <f>IF(AF704&lt;&gt;"",IF(AG704/$DQ$11&lt;=$AH$20,"CUMPLE","RECHAZADO"),"")</f>
        <v>CUMPLE</v>
      </c>
      <c r="AJ704" s="209"/>
      <c r="AK704" s="874">
        <v>129743</v>
      </c>
      <c r="AL704" s="184">
        <f>ROUND(AK704*$DR$11,0)</f>
        <v>9600982</v>
      </c>
      <c r="AM704" s="1044"/>
      <c r="AN704" s="185" t="str">
        <f>IF(AK704&lt;&gt;"",IF(AL704/$DR$11&lt;=$AM$20,"CUMPLE","RECHAZADO"),"")</f>
        <v>CUMPLE</v>
      </c>
      <c r="AO704" s="209"/>
      <c r="AP704" s="874"/>
      <c r="AQ704" s="184">
        <f>ROUND(AP704*$DS$11,0)</f>
        <v>0</v>
      </c>
      <c r="AR704" s="1044"/>
      <c r="AS704" s="185" t="str">
        <f>IF(AP704&lt;&gt;"",IF(AQ704/$DR$11&lt;=$AR$20,"CUMPLE","RECHAZADO"),"")</f>
        <v/>
      </c>
      <c r="AT704" s="185"/>
      <c r="AU704" s="194">
        <f t="shared" si="4091"/>
        <v>12852082</v>
      </c>
      <c r="AV704" s="874">
        <v>2441896</v>
      </c>
      <c r="AW704" s="877">
        <f t="shared" si="4092"/>
        <v>2441896</v>
      </c>
      <c r="AX704" s="877">
        <f t="shared" si="4093"/>
        <v>15293978</v>
      </c>
      <c r="AY704" s="877" t="str">
        <f t="shared" si="4137"/>
        <v>CUMPLE</v>
      </c>
      <c r="AZ704" s="871"/>
      <c r="BA704" s="874">
        <v>9003292</v>
      </c>
      <c r="BB704" s="184">
        <f>ROUND(BA704*$DQ$11,0)</f>
        <v>180065840</v>
      </c>
      <c r="BC704" s="184">
        <f t="shared" ref="BC704" si="4145">$BC$11</f>
        <v>334384100</v>
      </c>
      <c r="BD704" s="185" t="str">
        <f t="shared" si="4015"/>
        <v>CUMPLE</v>
      </c>
      <c r="BE704" s="209"/>
      <c r="BF704" s="874">
        <v>8458961</v>
      </c>
      <c r="BG704" s="184">
        <f>ROUND(BF704*$DR$11,0)</f>
        <v>625963114</v>
      </c>
      <c r="BH704" s="184">
        <f t="shared" ref="BH704" si="4146">$BH$11</f>
        <v>1162419824</v>
      </c>
      <c r="BI704" s="185" t="str">
        <f t="shared" si="4098"/>
        <v>CUMPLE</v>
      </c>
      <c r="BJ704" s="209"/>
      <c r="BK704" s="874"/>
      <c r="BL704" s="184">
        <f>ROUND(BK704*$DS$11,0)</f>
        <v>0</v>
      </c>
      <c r="BM704" s="1044"/>
      <c r="BN704" s="185" t="str">
        <f>IF(BK704&lt;&gt;"",IF((BL704/$DR$11)/$DN$11&lt;=$BM$20,"CUMPLE","RECHAZADO"),"")</f>
        <v/>
      </c>
      <c r="BO704" s="878"/>
      <c r="BP704" s="194">
        <f t="shared" si="4100"/>
        <v>806028954</v>
      </c>
      <c r="BQ704" s="874">
        <v>153145502</v>
      </c>
      <c r="BR704" s="877">
        <f t="shared" si="4101"/>
        <v>153145501</v>
      </c>
      <c r="BS704" s="877">
        <f t="shared" si="4102"/>
        <v>959174455</v>
      </c>
      <c r="BT704" s="877" t="str">
        <f t="shared" si="4140"/>
        <v>CUMPLE</v>
      </c>
      <c r="BU704" s="871"/>
      <c r="BV704" s="874">
        <v>128572157</v>
      </c>
      <c r="BW704" s="874">
        <v>2442871</v>
      </c>
      <c r="BX704" s="194">
        <f t="shared" si="4104"/>
        <v>2442871</v>
      </c>
      <c r="BY704" s="194" t="str">
        <f>IF(BV704&lt;&gt;"",IF(AND(BV704/$DN$11&lt;=$BY$15,BV704/$DN$11&gt;=$BY$16),"CUMPLE","RECHAZADO"),"")</f>
        <v>CUMPLE</v>
      </c>
      <c r="BZ704" s="194">
        <f t="shared" si="4105"/>
        <v>128572157</v>
      </c>
      <c r="CA704" s="194">
        <f t="shared" si="4106"/>
        <v>131015028</v>
      </c>
      <c r="CB704" s="871"/>
      <c r="CC704" s="874"/>
      <c r="CD704" s="874"/>
      <c r="CE704" s="194">
        <f t="shared" si="4107"/>
        <v>0</v>
      </c>
      <c r="CF704" s="194" t="str">
        <f>IF(CC704&lt;&gt;"",IF(AND(CC704/$DN$11&lt;=$CF$15,CC704/$DS$11&gt;=$CF$16),"CUMPLE","RECHAZADO"),"")</f>
        <v/>
      </c>
      <c r="CG704" s="194">
        <f t="shared" si="4108"/>
        <v>0</v>
      </c>
      <c r="CH704" s="194">
        <f t="shared" si="4109"/>
        <v>0</v>
      </c>
      <c r="CI704" s="194"/>
      <c r="CJ704" s="232">
        <f t="shared" si="4110"/>
        <v>22497762230</v>
      </c>
      <c r="CK704" s="197">
        <f t="shared" si="4111"/>
        <v>1187934116</v>
      </c>
      <c r="CL704" s="232">
        <f t="shared" si="4112"/>
        <v>23685696346</v>
      </c>
      <c r="CM704" s="871"/>
      <c r="CN704" s="200">
        <f t="shared" si="4113"/>
        <v>22078275005</v>
      </c>
      <c r="CO704" s="200">
        <f t="shared" si="4114"/>
        <v>1028366495</v>
      </c>
      <c r="CP704" s="200">
        <f t="shared" si="4115"/>
        <v>23106641500</v>
      </c>
      <c r="CQ704" s="871"/>
      <c r="CR704" s="194">
        <f t="shared" si="4116"/>
        <v>22497762230</v>
      </c>
      <c r="CS704" s="194">
        <f>(W704*$DP$11)+X704+(AF704*$DQ$11)+(AK704*$DR$11)+(AP704*$DS$11)+AV704+(BA704*$DQ$11)+(BF704*$DR$11)+(BK704*$DS$11)+BQ704+BV704+BW704+CC704+CD704</f>
        <v>1187934117</v>
      </c>
      <c r="CT704" s="200">
        <f t="shared" si="4117"/>
        <v>23685696347</v>
      </c>
      <c r="CU704" s="874">
        <v>23685696347</v>
      </c>
      <c r="CV704" s="200" t="str">
        <f t="shared" si="4123"/>
        <v>OK</v>
      </c>
      <c r="CW704" s="136"/>
      <c r="DB704" s="879" t="str">
        <f t="shared" si="4118"/>
        <v>HABILITADO</v>
      </c>
      <c r="DC704" s="487"/>
    </row>
    <row r="705" spans="1:107" ht="17.25" thickBot="1" x14ac:dyDescent="0.3">
      <c r="A705" s="1039"/>
      <c r="B705" s="870">
        <v>10</v>
      </c>
      <c r="C705" s="1039"/>
      <c r="D705" s="726"/>
      <c r="E705" s="871"/>
      <c r="F705" s="872">
        <v>25460574021</v>
      </c>
      <c r="G705" s="873" t="str">
        <f t="shared" ref="G705" si="4147">IF(F705&lt;&gt;"",IF(F705=$DV$12,"CUMPLE","RECHAZADO"),"")</f>
        <v>CUMPLE</v>
      </c>
      <c r="H705" s="874" t="s">
        <v>1538</v>
      </c>
      <c r="I705" s="880">
        <v>22755952977</v>
      </c>
      <c r="J705" s="208">
        <v>432363107</v>
      </c>
      <c r="K705" s="173">
        <f t="shared" si="4076"/>
        <v>432363107</v>
      </c>
      <c r="L705" s="724" t="e">
        <f t="shared" si="4077"/>
        <v>#DIV/0!</v>
      </c>
      <c r="M705" s="175" t="e">
        <f t="shared" si="4078"/>
        <v>#DIV/0!</v>
      </c>
      <c r="N705" s="176" t="e">
        <f t="shared" si="4079"/>
        <v>#DIV/0!</v>
      </c>
      <c r="O705" s="177" t="e">
        <f t="shared" si="4080"/>
        <v>#DIV/0!</v>
      </c>
      <c r="P705" s="178" t="str">
        <f>IF(H705&lt;&gt;"",IF(J705=K705,IF(H705="SI",IF(AND(I705&lt;=$DF$12,I705&gt;=($DF$12*0.9)),"CUMPLE","NO CUMPLE"),IF(I705=$DF$12,"CUMPLE","NO CUMPLE")),"NO CUMPLE"),"")</f>
        <v>CUMPLE</v>
      </c>
      <c r="Q705" s="725">
        <f t="shared" si="4081"/>
        <v>0</v>
      </c>
      <c r="R705" s="180">
        <f t="shared" si="4120"/>
        <v>23188316084</v>
      </c>
      <c r="S705" s="180">
        <f t="shared" si="4083"/>
        <v>22755952977</v>
      </c>
      <c r="T705" s="209"/>
      <c r="U705" s="209"/>
      <c r="V705" s="871"/>
      <c r="W705" s="874">
        <v>1076773</v>
      </c>
      <c r="X705" s="876">
        <v>1657154</v>
      </c>
      <c r="Y705" s="184">
        <f>ROUND(W705*$DP$12,0)</f>
        <v>87218613</v>
      </c>
      <c r="Z705" s="184">
        <f t="shared" si="4084"/>
        <v>1657154</v>
      </c>
      <c r="AA705" s="1044"/>
      <c r="AB705" s="185" t="str">
        <f>IF(W705&lt;&gt;"",IF((Y705/$DP$12)/$DN$12&lt;=$AA$20,"CUMPLE","RECHAZADO"),"")</f>
        <v>CUMPLE</v>
      </c>
      <c r="AC705" s="186">
        <f t="shared" si="4086"/>
        <v>88875767</v>
      </c>
      <c r="AD705" s="186">
        <f t="shared" si="4087"/>
        <v>87218613</v>
      </c>
      <c r="AE705" s="209"/>
      <c r="AF705" s="874">
        <v>160080</v>
      </c>
      <c r="AG705" s="184">
        <f>ROUND(AF705*$DQ$12,0)</f>
        <v>2401200</v>
      </c>
      <c r="AH705" s="1044"/>
      <c r="AI705" s="185" t="str">
        <f>IF(AF705&lt;&gt;"",IF(AG705/$DQ$12&lt;=$AH$20,"CUMPLE","RECHAZADO"),"")</f>
        <v>CUMPLE</v>
      </c>
      <c r="AJ705" s="209"/>
      <c r="AK705" s="874">
        <v>127767</v>
      </c>
      <c r="AL705" s="184">
        <f>ROUND(AK705*$DR$12,0)</f>
        <v>10349127</v>
      </c>
      <c r="AM705" s="1044"/>
      <c r="AN705" s="185" t="str">
        <f>IF(AK705&lt;&gt;"",IF(AL705/$DR$12&lt;=$AM$20,"CUMPLE","RECHAZADO"),"")</f>
        <v>CUMPLE</v>
      </c>
      <c r="AO705" s="209"/>
      <c r="AP705" s="874"/>
      <c r="AQ705" s="184">
        <f>ROUND(AP705*$DS$12,0)</f>
        <v>0</v>
      </c>
      <c r="AR705" s="1044"/>
      <c r="AS705" s="185" t="str">
        <f>IF(AP705&lt;&gt;"",IF(AQ705/$DR$12&lt;=$AR$20,"CUMPLE","RECHAZADO"),"")</f>
        <v/>
      </c>
      <c r="AT705" s="185"/>
      <c r="AU705" s="194">
        <f t="shared" si="4091"/>
        <v>12750327</v>
      </c>
      <c r="AV705" s="874">
        <v>2422563</v>
      </c>
      <c r="AW705" s="877">
        <f t="shared" si="4092"/>
        <v>2422562</v>
      </c>
      <c r="AX705" s="877">
        <f t="shared" si="4093"/>
        <v>15172889</v>
      </c>
      <c r="AY705" s="877" t="str">
        <f t="shared" si="4137"/>
        <v>CUMPLE</v>
      </c>
      <c r="AZ705" s="871"/>
      <c r="BA705" s="874">
        <v>9326809</v>
      </c>
      <c r="BB705" s="184">
        <f>ROUND(BA705*$DQ$12,0)</f>
        <v>139902135</v>
      </c>
      <c r="BC705" s="184">
        <f t="shared" ref="BC705" si="4148">$BC$12</f>
        <v>263816970</v>
      </c>
      <c r="BD705" s="185" t="str">
        <f t="shared" si="4015"/>
        <v>CUMPLE</v>
      </c>
      <c r="BE705" s="209"/>
      <c r="BF705" s="874">
        <v>8762919</v>
      </c>
      <c r="BG705" s="184">
        <f>ROUND(BF705*$DR$12,0)</f>
        <v>709796439</v>
      </c>
      <c r="BH705" s="184">
        <f t="shared" ref="BH705" si="4149">$BH$12</f>
        <v>1338480855</v>
      </c>
      <c r="BI705" s="185" t="str">
        <f t="shared" si="4098"/>
        <v>CUMPLE</v>
      </c>
      <c r="BJ705" s="209"/>
      <c r="BK705" s="874"/>
      <c r="BL705" s="184">
        <f>ROUND(BK705*$DS$12,0)</f>
        <v>0</v>
      </c>
      <c r="BM705" s="1044"/>
      <c r="BN705" s="185" t="str">
        <f>IF(BK705&lt;&gt;"",IF((BL705/$DR$12)/$DN$12&lt;=$BM$20,"CUMPLE","RECHAZADO"),"")</f>
        <v/>
      </c>
      <c r="BO705" s="878"/>
      <c r="BP705" s="194">
        <f t="shared" si="4100"/>
        <v>849698574</v>
      </c>
      <c r="BQ705" s="874">
        <v>161442730</v>
      </c>
      <c r="BR705" s="877">
        <f t="shared" si="4101"/>
        <v>161442729</v>
      </c>
      <c r="BS705" s="877">
        <f t="shared" si="4102"/>
        <v>1011141303</v>
      </c>
      <c r="BT705" s="877" t="str">
        <f t="shared" si="4140"/>
        <v>CUMPLE</v>
      </c>
      <c r="BU705" s="871"/>
      <c r="BV705" s="874">
        <v>128054968</v>
      </c>
      <c r="BW705" s="874">
        <v>2433045</v>
      </c>
      <c r="BX705" s="194">
        <f t="shared" si="4104"/>
        <v>2433044</v>
      </c>
      <c r="BY705" s="194" t="str">
        <f>IF(BV705&lt;&gt;"",IF(AND(BV705/$DN$12&lt;=$BY$15,BV705/$DN$12&gt;=$BY$16),"CUMPLE","RECHAZADO"),"")</f>
        <v>CUMPLE</v>
      </c>
      <c r="BZ705" s="194">
        <f t="shared" si="4105"/>
        <v>128054968</v>
      </c>
      <c r="CA705" s="194">
        <f t="shared" si="4106"/>
        <v>130488012</v>
      </c>
      <c r="CB705" s="871"/>
      <c r="CC705" s="874"/>
      <c r="CD705" s="874"/>
      <c r="CE705" s="194">
        <f t="shared" si="4107"/>
        <v>0</v>
      </c>
      <c r="CF705" s="194" t="str">
        <f>IF(CC705&lt;&gt;"",IF(AND(CC705/$DN$12&lt;=$CF$15,CC705/$DS$12&gt;=$CF$16),"CUMPLE","RECHAZADO"),"")</f>
        <v/>
      </c>
      <c r="CG705" s="194">
        <f t="shared" si="4108"/>
        <v>0</v>
      </c>
      <c r="CH705" s="194">
        <f t="shared" si="4109"/>
        <v>0</v>
      </c>
      <c r="CI705" s="194"/>
      <c r="CJ705" s="232">
        <f t="shared" si="4110"/>
        <v>23188316084</v>
      </c>
      <c r="CK705" s="197">
        <f t="shared" si="4111"/>
        <v>1245677971</v>
      </c>
      <c r="CL705" s="232">
        <f t="shared" si="4112"/>
        <v>24433994055</v>
      </c>
      <c r="CM705" s="871"/>
      <c r="CN705" s="200">
        <f t="shared" si="4113"/>
        <v>22755952977</v>
      </c>
      <c r="CO705" s="200">
        <f t="shared" si="4114"/>
        <v>1077722482</v>
      </c>
      <c r="CP705" s="200">
        <f t="shared" si="4115"/>
        <v>23833675459</v>
      </c>
      <c r="CQ705" s="871"/>
      <c r="CR705" s="194">
        <f t="shared" si="4116"/>
        <v>23188316084</v>
      </c>
      <c r="CS705" s="194">
        <f>(W705*$DP$12)+X705+(AF705*$DQ$12)+(AK705*$DR$12)+(AP705*$DS$12)+AV705+(BA705*$DQ$12)+(BF705*$DR$12)+(BK705*$DS$12)+BQ705+BV705+BW705+CC705+CD705</f>
        <v>1245677974</v>
      </c>
      <c r="CT705" s="200">
        <f t="shared" si="4117"/>
        <v>24433994058</v>
      </c>
      <c r="CU705" s="874">
        <v>24433994058</v>
      </c>
      <c r="CV705" s="200" t="str">
        <f t="shared" si="4123"/>
        <v>OK</v>
      </c>
      <c r="CW705" s="136"/>
      <c r="DB705" s="879" t="str">
        <f t="shared" si="4118"/>
        <v>HABILITADO</v>
      </c>
      <c r="DC705" s="888"/>
    </row>
    <row r="706" spans="1:107" hidden="1" x14ac:dyDescent="0.25">
      <c r="A706" s="1041"/>
      <c r="B706" s="167">
        <v>11</v>
      </c>
      <c r="C706" s="1043"/>
      <c r="D706" s="220"/>
      <c r="E706" s="156"/>
      <c r="F706" s="168"/>
      <c r="G706" s="169" t="str">
        <f t="shared" ref="G706" si="4150">IF(F706&lt;&gt;"",IF(F706=$DV$13,"CUMPLE","RECHAZADO"),"")</f>
        <v/>
      </c>
      <c r="H706" s="170"/>
      <c r="I706" s="221"/>
      <c r="J706" s="172"/>
      <c r="K706" s="827">
        <f t="shared" si="4076"/>
        <v>0</v>
      </c>
      <c r="L706" s="174" t="e">
        <f t="shared" si="4077"/>
        <v>#DIV/0!</v>
      </c>
      <c r="M706" s="175" t="e">
        <f t="shared" si="4078"/>
        <v>#DIV/0!</v>
      </c>
      <c r="N706" s="176" t="e">
        <f t="shared" si="4079"/>
        <v>#DIV/0!</v>
      </c>
      <c r="O706" s="177" t="e">
        <f t="shared" si="4080"/>
        <v>#DIV/0!</v>
      </c>
      <c r="P706" s="179" t="str">
        <f>IF(H706&lt;&gt;"",IF(J706=K706,IF(H706="SI",IF(AND(I706&lt;=$DF$13,I706&gt;=($DF$13*0.9)),"CUMPLE","NO CUMPLE"),IF(I706=$DF$13,"CUMPLE","NO CUMPLE")),"NO CUMPLE"),"")</f>
        <v/>
      </c>
      <c r="Q706" s="179">
        <f t="shared" si="4081"/>
        <v>0</v>
      </c>
      <c r="R706" s="828" t="str">
        <f t="shared" si="4120"/>
        <v/>
      </c>
      <c r="S706" s="828" t="str">
        <f t="shared" si="4083"/>
        <v/>
      </c>
      <c r="T706" s="181"/>
      <c r="U706" s="182"/>
      <c r="V706" s="155"/>
      <c r="W706" s="170"/>
      <c r="X706" s="183"/>
      <c r="Y706" s="829">
        <f>ROUND(W706*$DP$13,0)</f>
        <v>0</v>
      </c>
      <c r="Z706" s="829">
        <f t="shared" si="4084"/>
        <v>0</v>
      </c>
      <c r="AA706" s="1045"/>
      <c r="AB706" s="244" t="str">
        <f>IF(W706&lt;&gt;"",IF((Y706/$DP$13)/$DN$13&lt;=$AA$20,"CUMPLE","RECHAZADO"),"")</f>
        <v/>
      </c>
      <c r="AC706" s="830">
        <f t="shared" si="4086"/>
        <v>0</v>
      </c>
      <c r="AD706" s="830">
        <f t="shared" si="4087"/>
        <v>0</v>
      </c>
      <c r="AE706" s="181"/>
      <c r="AF706" s="170"/>
      <c r="AG706" s="829">
        <f>ROUND(AF706*$DQ$13,0)</f>
        <v>0</v>
      </c>
      <c r="AH706" s="1045"/>
      <c r="AI706" s="244" t="str">
        <f>IF(AF706&lt;&gt;"",IF(AG706/$DQ$13&lt;=$AH$20,"CUMPLE","RECHAZADO"),"")</f>
        <v/>
      </c>
      <c r="AJ706" s="181"/>
      <c r="AK706" s="170"/>
      <c r="AL706" s="829">
        <f>ROUND(AK706*$DR$13,0)</f>
        <v>0</v>
      </c>
      <c r="AM706" s="1045"/>
      <c r="AN706" s="244" t="str">
        <f>IF(AK706&lt;&gt;"",IF(AL706/$DR$13&lt;=$AM$20,"CUMPLE","RECHAZADO"),"")</f>
        <v/>
      </c>
      <c r="AO706" s="181"/>
      <c r="AP706" s="170"/>
      <c r="AQ706" s="829">
        <f>ROUND(AP706*$DS$13,0)</f>
        <v>0</v>
      </c>
      <c r="AR706" s="1045"/>
      <c r="AS706" s="244" t="str">
        <f>IF(AP706&lt;&gt;"",IF(AQ706/$DR$13&lt;=$AR$20,"CUMPLE","RECHAZADO"),"")</f>
        <v/>
      </c>
      <c r="AT706" s="187"/>
      <c r="AU706" s="831">
        <f t="shared" si="4091"/>
        <v>0</v>
      </c>
      <c r="AV706" s="170"/>
      <c r="AW706" s="832">
        <f t="shared" si="4092"/>
        <v>0</v>
      </c>
      <c r="AX706" s="832">
        <f t="shared" si="4093"/>
        <v>0</v>
      </c>
      <c r="AY706" s="832" t="str">
        <f t="shared" si="4137"/>
        <v xml:space="preserve"> </v>
      </c>
      <c r="AZ706" s="155"/>
      <c r="BA706" s="170"/>
      <c r="BB706" s="829">
        <f>ROUND(BA706*$DQ$13,0)</f>
        <v>0</v>
      </c>
      <c r="BC706" s="834">
        <f t="shared" ref="BC706" si="4151">$BC$13</f>
        <v>385647118</v>
      </c>
      <c r="BD706" s="729" t="str">
        <f t="shared" si="4015"/>
        <v/>
      </c>
      <c r="BE706" s="181"/>
      <c r="BF706" s="170"/>
      <c r="BG706" s="829">
        <f>ROUND(BF706*$DR$13,0)</f>
        <v>0</v>
      </c>
      <c r="BH706" s="829">
        <f t="shared" ref="BH706" si="4152">$BH$13</f>
        <v>1512338976</v>
      </c>
      <c r="BI706" s="729" t="str">
        <f t="shared" si="4098"/>
        <v/>
      </c>
      <c r="BJ706" s="181"/>
      <c r="BK706" s="170"/>
      <c r="BL706" s="829">
        <f>ROUND(BK706*$DS$13,0)</f>
        <v>0</v>
      </c>
      <c r="BM706" s="1045"/>
      <c r="BN706" s="244" t="str">
        <f>IF(BK706&lt;&gt;"",IF((BL706/$DR$13)/$DN$13&lt;=$BM$20,"CUMPLE","RECHAZADO"),"")</f>
        <v/>
      </c>
      <c r="BO706" s="193"/>
      <c r="BP706" s="831">
        <f t="shared" si="4100"/>
        <v>0</v>
      </c>
      <c r="BQ706" s="170"/>
      <c r="BR706" s="832">
        <f t="shared" si="4101"/>
        <v>0</v>
      </c>
      <c r="BS706" s="832">
        <f t="shared" si="4102"/>
        <v>0</v>
      </c>
      <c r="BT706" s="832" t="str">
        <f t="shared" si="4140"/>
        <v xml:space="preserve"> </v>
      </c>
      <c r="BU706" s="155"/>
      <c r="BV706" s="170"/>
      <c r="BW706" s="170"/>
      <c r="BX706" s="835">
        <f t="shared" si="4104"/>
        <v>0</v>
      </c>
      <c r="BY706" s="835" t="str">
        <f>IF(BV706&lt;&gt;"",IF(AND(BV706/$DN$13&lt;=$BY$15,BV706/$DN$13&gt;=$BY$16),"CUMPLE","RECHAZADO"),"")</f>
        <v/>
      </c>
      <c r="BZ706" s="835">
        <f t="shared" si="4105"/>
        <v>0</v>
      </c>
      <c r="CA706" s="835">
        <f t="shared" si="4106"/>
        <v>0</v>
      </c>
      <c r="CB706" s="155"/>
      <c r="CC706" s="170"/>
      <c r="CD706" s="170"/>
      <c r="CE706" s="835">
        <f t="shared" si="4107"/>
        <v>0</v>
      </c>
      <c r="CF706" s="835" t="str">
        <f>IF(CC706&lt;&gt;"",IF(AND(CC706/$DN$13&lt;=$CF$15,CC706/$DS$13&gt;=$CF$16),"CUMPLE","RECHAZADO"),"")</f>
        <v/>
      </c>
      <c r="CG706" s="835">
        <f t="shared" si="4108"/>
        <v>0</v>
      </c>
      <c r="CH706" s="835">
        <f t="shared" si="4109"/>
        <v>0</v>
      </c>
      <c r="CI706" s="195"/>
      <c r="CJ706" s="86" t="str">
        <f t="shared" si="4110"/>
        <v/>
      </c>
      <c r="CK706" s="836">
        <f t="shared" si="4111"/>
        <v>0</v>
      </c>
      <c r="CL706" s="837" t="str">
        <f t="shared" si="4112"/>
        <v/>
      </c>
      <c r="CM706" s="155"/>
      <c r="CN706" s="838" t="str">
        <f t="shared" si="4113"/>
        <v/>
      </c>
      <c r="CO706" s="839">
        <f t="shared" si="4114"/>
        <v>0</v>
      </c>
      <c r="CP706" s="840" t="str">
        <f t="shared" si="4115"/>
        <v/>
      </c>
      <c r="CQ706" s="156"/>
      <c r="CR706" s="841">
        <f t="shared" si="4116"/>
        <v>0</v>
      </c>
      <c r="CS706" s="835">
        <f>(W706*$DP$13)+X706+(AF706*$DQ$13)+(AK706*$DR$13)+(AP706*$DS$13)+AV706+(BA706*$DQ$13)+(BF706*$DR$13)+(BK706*$DS$13)+BQ706+BV706+BW706+CC706+CD706</f>
        <v>0</v>
      </c>
      <c r="CT706" s="840">
        <f t="shared" si="4117"/>
        <v>0</v>
      </c>
      <c r="CU706" s="842"/>
      <c r="CV706" s="840" t="str">
        <f t="shared" si="4123"/>
        <v/>
      </c>
      <c r="DB706" s="843" t="str">
        <f t="shared" si="4118"/>
        <v/>
      </c>
      <c r="DC706" s="844"/>
    </row>
    <row r="707" spans="1:107" ht="13.5" hidden="1" customHeight="1" x14ac:dyDescent="0.25">
      <c r="A707" s="1042"/>
      <c r="B707" s="750">
        <v>12</v>
      </c>
      <c r="C707" s="1043"/>
      <c r="D707" s="220"/>
      <c r="E707" s="156"/>
      <c r="F707" s="751"/>
      <c r="G707" s="752" t="str">
        <f>IF(F707&lt;&gt;"",IF(F707=$DV$14,"CUMPLE","AJUSTE DE PRESUPUESTO"),"")</f>
        <v/>
      </c>
      <c r="H707" s="753"/>
      <c r="I707" s="754"/>
      <c r="J707" s="784"/>
      <c r="K707" s="756">
        <f t="shared" si="4076"/>
        <v>0</v>
      </c>
      <c r="L707" s="174" t="e">
        <f t="shared" si="4077"/>
        <v>#DIV/0!</v>
      </c>
      <c r="M707" s="175" t="e">
        <f t="shared" si="4078"/>
        <v>#DIV/0!</v>
      </c>
      <c r="N707" s="176" t="e">
        <f t="shared" si="4079"/>
        <v>#DIV/0!</v>
      </c>
      <c r="O707" s="177" t="e">
        <f t="shared" si="4080"/>
        <v>#DIV/0!</v>
      </c>
      <c r="P707" s="757" t="str">
        <f>IF(H707&lt;&gt;"",IF(J707=K707,IF(H707="SI",IF(AND(I707&lt;=$DF$14,I707&gt;=($DF$14*0.9)),"CUMPLE","NO CUMPLE"),IF(I707=$DF$14,"CUMPLE","NO CUMPLE")),"NO CUMPLE"),"")</f>
        <v/>
      </c>
      <c r="Q707" s="179">
        <f t="shared" si="4081"/>
        <v>0</v>
      </c>
      <c r="R707" s="758" t="str">
        <f t="shared" si="4120"/>
        <v/>
      </c>
      <c r="S707" s="758" t="str">
        <f t="shared" si="4083"/>
        <v/>
      </c>
      <c r="T707" s="759"/>
      <c r="U707" s="760"/>
      <c r="V707" s="155"/>
      <c r="W707" s="761"/>
      <c r="X707" s="762"/>
      <c r="Y707" s="763">
        <f>ROUND(W707*$DP$14,0)</f>
        <v>0</v>
      </c>
      <c r="Z707" s="763">
        <f t="shared" si="4084"/>
        <v>0</v>
      </c>
      <c r="AA707" s="1045"/>
      <c r="AB707" s="764" t="str">
        <f>IF(W707&lt;&gt;"",IF((Y707/$DP$14)/$DN$14&lt;=$AA$20,"CUMPLE","RECHAZADO"),"")</f>
        <v/>
      </c>
      <c r="AC707" s="765">
        <f t="shared" si="4086"/>
        <v>0</v>
      </c>
      <c r="AD707" s="765">
        <f t="shared" si="4087"/>
        <v>0</v>
      </c>
      <c r="AE707" s="759"/>
      <c r="AF707" s="761"/>
      <c r="AG707" s="763">
        <f>ROUND(AF707*$DQ$14,0)</f>
        <v>0</v>
      </c>
      <c r="AH707" s="1045"/>
      <c r="AI707" s="764" t="str">
        <f>IF(AF707&lt;&gt;"",IF(AG707/$DQ$14&lt;=$AH$20,"CUMPLE","RECHAZADO"),"")</f>
        <v/>
      </c>
      <c r="AJ707" s="759"/>
      <c r="AK707" s="761"/>
      <c r="AL707" s="763">
        <f>ROUND(AK707*$DR$14,0)</f>
        <v>0</v>
      </c>
      <c r="AM707" s="1045"/>
      <c r="AN707" s="764" t="str">
        <f>IF(AK707&lt;&gt;"",IF(AL707/$DR$14&lt;=$AM$20,"CUMPLE","RECHAZADO"),"")</f>
        <v/>
      </c>
      <c r="AO707" s="759"/>
      <c r="AP707" s="761"/>
      <c r="AQ707" s="763">
        <f>ROUND(AP707*$DS$14,0)</f>
        <v>0</v>
      </c>
      <c r="AR707" s="1045"/>
      <c r="AS707" s="764" t="str">
        <f>IF(AP707&lt;&gt;"",IF(AQ707/$DR$14&lt;=$AR$20,"CUMPLE","RECHAZADO"),"")</f>
        <v/>
      </c>
      <c r="AT707" s="766"/>
      <c r="AU707" s="767">
        <f t="shared" si="4091"/>
        <v>0</v>
      </c>
      <c r="AV707" s="753"/>
      <c r="AW707" s="768">
        <f t="shared" si="4092"/>
        <v>0</v>
      </c>
      <c r="AX707" s="768">
        <f t="shared" si="4093"/>
        <v>0</v>
      </c>
      <c r="AY707" s="768" t="str">
        <f>IF(AV707&lt;&gt;"",IF(AI707="CUMPLE",IF(AN707="CUMPLE",IF(AS707="CUMPLE","CUMPLE","NO CUMPLE"),"NO CUMPLE"),"NO CUMPLE"),"")</f>
        <v/>
      </c>
      <c r="AZ707" s="155"/>
      <c r="BA707" s="761"/>
      <c r="BB707" s="763">
        <f>ROUND(BA707*$DQ$14,0)</f>
        <v>0</v>
      </c>
      <c r="BC707" s="770">
        <f t="shared" ref="BC707" si="4153">$BC$14</f>
        <v>171994948</v>
      </c>
      <c r="BD707" s="164" t="str">
        <f t="shared" si="4015"/>
        <v/>
      </c>
      <c r="BE707" s="759"/>
      <c r="BF707" s="761"/>
      <c r="BG707" s="763">
        <f>ROUND(BF707*$DR$14,0)</f>
        <v>0</v>
      </c>
      <c r="BH707" s="763">
        <f t="shared" ref="BH707" si="4154">$BH$14</f>
        <v>888779540</v>
      </c>
      <c r="BI707" s="164" t="str">
        <f t="shared" si="4098"/>
        <v/>
      </c>
      <c r="BJ707" s="759"/>
      <c r="BK707" s="761"/>
      <c r="BL707" s="763">
        <f>ROUND(BK707*$DS$14,0)</f>
        <v>0</v>
      </c>
      <c r="BM707" s="1045"/>
      <c r="BN707" s="764" t="str">
        <f>IF(BK707&lt;&gt;"",IF((BL707/$DR$14)/$DN$14&lt;=$BM$20,"CUMPLE","RECHAZADO"),"")</f>
        <v/>
      </c>
      <c r="BO707" s="771"/>
      <c r="BP707" s="767">
        <f t="shared" si="4100"/>
        <v>0</v>
      </c>
      <c r="BQ707" s="753"/>
      <c r="BR707" s="768">
        <f t="shared" si="4101"/>
        <v>0</v>
      </c>
      <c r="BS707" s="768">
        <f t="shared" si="4102"/>
        <v>0</v>
      </c>
      <c r="BT707" s="768" t="str">
        <f>IF(BQ707&lt;&gt;"",IF(BD707="CUMPLE",IF(BI707="CUMPLE",IF(BN707="CUMPLE","CUMPLE","NO CUMPLE"),"NO CUMPLE"),"NO CUMPLE"),"")</f>
        <v/>
      </c>
      <c r="BU707" s="155"/>
      <c r="BV707" s="753"/>
      <c r="BW707" s="753"/>
      <c r="BX707" s="772">
        <f t="shared" si="4104"/>
        <v>0</v>
      </c>
      <c r="BY707" s="772" t="str">
        <f>IF(BV707&lt;&gt;"",IF(AND(BV707/$DN$14&lt;=$BY$15,BV707/$DN$14&gt;=$BY$16),"CUMPLE","RECHAZADO"),"")</f>
        <v/>
      </c>
      <c r="BZ707" s="772">
        <f t="shared" si="4105"/>
        <v>0</v>
      </c>
      <c r="CA707" s="772">
        <f t="shared" si="4106"/>
        <v>0</v>
      </c>
      <c r="CB707" s="155"/>
      <c r="CC707" s="753"/>
      <c r="CD707" s="753"/>
      <c r="CE707" s="772">
        <f t="shared" si="4107"/>
        <v>0</v>
      </c>
      <c r="CF707" s="772" t="str">
        <f>IF(CC707&lt;&gt;"",IF(AND(CC707/$DN$14&lt;=$CF$15,CC707/$DN$14&gt;=$CF$16),"CUMPLE","RECHAZADO"),"")</f>
        <v/>
      </c>
      <c r="CG707" s="772">
        <f t="shared" si="4108"/>
        <v>0</v>
      </c>
      <c r="CH707" s="772">
        <f t="shared" si="4109"/>
        <v>0</v>
      </c>
      <c r="CI707" s="773"/>
      <c r="CJ707" s="774" t="str">
        <f t="shared" si="4110"/>
        <v/>
      </c>
      <c r="CK707" s="775">
        <f t="shared" si="4111"/>
        <v>0</v>
      </c>
      <c r="CL707" s="776" t="str">
        <f t="shared" si="4112"/>
        <v/>
      </c>
      <c r="CM707" s="155"/>
      <c r="CN707" s="777" t="str">
        <f t="shared" si="4113"/>
        <v/>
      </c>
      <c r="CO707" s="778">
        <f t="shared" si="4114"/>
        <v>0</v>
      </c>
      <c r="CP707" s="779" t="str">
        <f t="shared" si="4115"/>
        <v/>
      </c>
      <c r="CQ707" s="156"/>
      <c r="CR707" s="780">
        <f t="shared" si="4116"/>
        <v>0</v>
      </c>
      <c r="CS707" s="772">
        <f>(W707*$DP$14)+X707+(AF707*$DQ$14)+(AK707*$DR$14)+(AP707*$DS$14)+AV707+(BA707*$DQ$14)+(BF707*$DR$14)+(BK707*$DS$14)+BQ707+BV707+BW707+CC707+CD707</f>
        <v>0</v>
      </c>
      <c r="CT707" s="779">
        <f t="shared" si="4117"/>
        <v>0</v>
      </c>
      <c r="CU707" s="781"/>
      <c r="CV707" s="779" t="str">
        <f t="shared" si="4123"/>
        <v/>
      </c>
      <c r="DB707" s="782" t="str">
        <f>IF(F707&lt;&gt;"",IF(G707="CUMPLE",IF(P707="CUMPLE",IF(AB707="CUMPLE",IF(AY707="CUMPLE",IF(BT707="CUMPLE",IF(BY707="CUMPLE",IF(CF707="CUMPLE","HABILITADO","RECHAZADO"),"RECHAZADO"),"RECHAZADO"),"RECHAZADO"),"RECHAZADO"),"RECHAZADO"),"RECHAZADO"),"")</f>
        <v/>
      </c>
      <c r="DC707" s="783"/>
    </row>
    <row r="708" spans="1:107" ht="14.25" customHeight="1" thickTop="1" thickBot="1" x14ac:dyDescent="0.3">
      <c r="A708" s="105">
        <v>53</v>
      </c>
      <c r="B708" s="881"/>
      <c r="C708" s="881"/>
      <c r="D708" s="222"/>
      <c r="E708" s="881"/>
      <c r="F708" s="882"/>
      <c r="G708" s="881"/>
      <c r="H708" s="881"/>
      <c r="I708" s="881"/>
      <c r="J708" s="883"/>
      <c r="K708" s="881"/>
      <c r="L708" s="219"/>
      <c r="M708" s="218"/>
      <c r="N708" s="218"/>
      <c r="O708" s="218"/>
      <c r="P708" s="881"/>
      <c r="Q708" s="218"/>
      <c r="R708" s="881"/>
      <c r="S708" s="881"/>
      <c r="T708" s="881"/>
      <c r="U708" s="881"/>
      <c r="V708" s="881"/>
      <c r="W708" s="881"/>
      <c r="X708" s="881"/>
      <c r="Y708" s="881"/>
      <c r="Z708" s="881"/>
      <c r="AA708" s="881"/>
      <c r="AB708" s="881"/>
      <c r="AC708" s="881"/>
      <c r="AD708" s="881"/>
      <c r="AE708" s="881"/>
      <c r="AF708" s="881"/>
      <c r="AG708" s="881"/>
      <c r="AH708" s="881"/>
      <c r="AI708" s="881"/>
      <c r="AJ708" s="881"/>
      <c r="AK708" s="881"/>
      <c r="AL708" s="881"/>
      <c r="AM708" s="881"/>
      <c r="AN708" s="881"/>
      <c r="AO708" s="881"/>
      <c r="AP708" s="881"/>
      <c r="AQ708" s="881"/>
      <c r="AR708" s="881"/>
      <c r="AS708" s="881"/>
      <c r="AT708" s="881"/>
      <c r="AU708" s="881"/>
      <c r="AV708" s="881"/>
      <c r="AW708" s="881"/>
      <c r="AX708" s="881"/>
      <c r="AY708" s="881"/>
      <c r="AZ708" s="881"/>
      <c r="BA708" s="881"/>
      <c r="BB708" s="881"/>
      <c r="BC708" s="881"/>
      <c r="BD708" s="881"/>
      <c r="BE708" s="881"/>
      <c r="BF708" s="881"/>
      <c r="BG708" s="881"/>
      <c r="BH708" s="881"/>
      <c r="BI708" s="881"/>
      <c r="BJ708" s="881"/>
      <c r="BK708" s="881"/>
      <c r="BL708" s="881"/>
      <c r="BM708" s="881"/>
      <c r="BN708" s="881"/>
      <c r="BO708" s="881"/>
      <c r="BP708" s="881"/>
      <c r="BQ708" s="881"/>
      <c r="BR708" s="881"/>
      <c r="BS708" s="881"/>
      <c r="BT708" s="881"/>
      <c r="BU708" s="881"/>
      <c r="BV708" s="881"/>
      <c r="BW708" s="881"/>
      <c r="BX708" s="881"/>
      <c r="BY708" s="881"/>
      <c r="BZ708" s="881"/>
      <c r="CA708" s="881"/>
      <c r="CB708" s="881"/>
      <c r="CC708" s="881"/>
      <c r="CD708" s="881"/>
      <c r="CE708" s="881"/>
      <c r="CF708" s="881"/>
      <c r="CG708" s="881"/>
      <c r="CH708" s="881"/>
      <c r="CI708" s="881"/>
      <c r="CJ708" s="881"/>
      <c r="CK708" s="881"/>
      <c r="CL708" s="881"/>
      <c r="CM708" s="881"/>
      <c r="CN708" s="881"/>
      <c r="CO708" s="881"/>
      <c r="CP708" s="884" t="s">
        <v>2063</v>
      </c>
      <c r="CQ708" s="881"/>
      <c r="CR708" s="881"/>
      <c r="CS708" s="881"/>
      <c r="CT708" s="881"/>
      <c r="CU708" s="885"/>
      <c r="CV708" s="881"/>
      <c r="CW708" s="136"/>
      <c r="DB708" s="886"/>
      <c r="DC708" s="887"/>
    </row>
    <row r="709" spans="1:107" ht="15.75" customHeight="1" thickBot="1" x14ac:dyDescent="0.3">
      <c r="A709" s="1039">
        <f t="shared" ref="A709" si="4155">A721</f>
        <v>54</v>
      </c>
      <c r="B709" s="870">
        <v>1</v>
      </c>
      <c r="C709" s="1039" t="str">
        <f>Proponentes!B691</f>
        <v>UNION TEMPORAL SERVIDINAGLOBAL 2021</v>
      </c>
      <c r="D709" s="726"/>
      <c r="E709" s="871"/>
      <c r="F709" s="872">
        <v>20036397801</v>
      </c>
      <c r="G709" s="873" t="str">
        <f t="shared" ref="G709" si="4156">IF(F709&lt;&gt;"",IF(F709=$DV$3,"CUMPLE","RECHAZADO"),"")</f>
        <v>CUMPLE</v>
      </c>
      <c r="H709" s="874" t="s">
        <v>1538</v>
      </c>
      <c r="I709" s="880">
        <v>17687702642</v>
      </c>
      <c r="J709" s="208">
        <v>336066350</v>
      </c>
      <c r="K709" s="173">
        <f t="shared" ref="K709:K720" si="4157">ROUND((I709*0.019),0)</f>
        <v>336066350</v>
      </c>
      <c r="L709" s="724" t="e">
        <f t="shared" ref="L709:L720" si="4158">1-I709/DF692</f>
        <v>#DIV/0!</v>
      </c>
      <c r="M709" s="175" t="e">
        <f t="shared" ref="M709:M720" si="4159">DF692/DN692</f>
        <v>#DIV/0!</v>
      </c>
      <c r="N709" s="176" t="e">
        <f t="shared" ref="N709:N720" si="4160">M709*0.019</f>
        <v>#DIV/0!</v>
      </c>
      <c r="O709" s="177" t="e">
        <f t="shared" ref="O709:O720" si="4161">(M709+N709)</f>
        <v>#DIV/0!</v>
      </c>
      <c r="P709" s="178" t="str">
        <f>IF(H709&lt;&gt;"",IF(J709=K709,IF(H709="SI",IF(AND(I709&lt;=$DF$3,I709&gt;=($DF$3*0.9)),"CUMPLE","NO CUMPLE"),IF(I709=$DF$3,"CUMPLE","NO CUMPLE")),"NO CUMPLE"),"")</f>
        <v>CUMPLE</v>
      </c>
      <c r="Q709" s="725">
        <f t="shared" ref="Q709:Q720" si="4162">DN692</f>
        <v>0</v>
      </c>
      <c r="R709" s="180">
        <f t="shared" ref="R709" si="4163">IF(F709&lt;&gt;"",IF(G709="CUMPLE",IF(P709="CUMPLE",(I709+J709),""),"RECHAZADO"),"")</f>
        <v>18023768992</v>
      </c>
      <c r="S709" s="180">
        <f t="shared" ref="S709:S720" si="4164">IF(F709&lt;&gt;"",IF(G709="CUMPLE",IF(P709="CUMPLE",I709,""),"RECHAZADO"),"")</f>
        <v>17687702642</v>
      </c>
      <c r="T709" s="209"/>
      <c r="U709" s="209"/>
      <c r="V709" s="871"/>
      <c r="W709" s="874">
        <v>1437120</v>
      </c>
      <c r="X709" s="876">
        <v>1993285</v>
      </c>
      <c r="Y709" s="184">
        <f>ROUND(W709*$DP$3,0)</f>
        <v>104909760</v>
      </c>
      <c r="Z709" s="184">
        <f t="shared" ref="Z709:Z720" si="4165">ROUND(Y709*10%*19%,0)</f>
        <v>1993285</v>
      </c>
      <c r="AA709" s="1044">
        <f t="shared" ref="AA709" si="4166">$AA$16</f>
        <v>100189.4</v>
      </c>
      <c r="AB709" s="185" t="str">
        <f>IF(W709&lt;&gt;"",IF((Y709/$DP$3)/$DN$3&lt;=$AA$20,"CUMPLE","RECHAZADO"),"")</f>
        <v>CUMPLE</v>
      </c>
      <c r="AC709" s="186">
        <f t="shared" ref="AC709:AC720" si="4167">Y709+Z709</f>
        <v>106903045</v>
      </c>
      <c r="AD709" s="186">
        <f t="shared" ref="AD709:AD720" si="4168">Y709</f>
        <v>104909760</v>
      </c>
      <c r="AE709" s="209"/>
      <c r="AF709" s="874">
        <v>216306.33</v>
      </c>
      <c r="AG709" s="184">
        <f>ROUND(AF709*$DQ$3,0)</f>
        <v>4758739</v>
      </c>
      <c r="AH709" s="1044">
        <f t="shared" ref="AH709" si="4169">$AH$16</f>
        <v>301987.21999999997</v>
      </c>
      <c r="AI709" s="185" t="str">
        <f>IF(AF709&lt;&gt;"",IF(AG709/$DQ$3&lt;=$AH$20,"CUMPLE","RECHAZADO"),"")</f>
        <v>CUMPLE</v>
      </c>
      <c r="AJ709" s="209"/>
      <c r="AK709" s="874">
        <v>172644.28</v>
      </c>
      <c r="AL709" s="184">
        <f>ROUND(AK709*$DR$3,0)</f>
        <v>12603032</v>
      </c>
      <c r="AM709" s="1044">
        <f t="shared" ref="AM709" si="4170">$AM$16</f>
        <v>240934</v>
      </c>
      <c r="AN709" s="185" t="str">
        <f>IF(AK709&lt;&gt;"",IF(AL709/$DR$3&lt;=$AM$20,"CUMPLE","RECHAZADO"),"")</f>
        <v>CUMPLE</v>
      </c>
      <c r="AO709" s="209"/>
      <c r="AP709" s="874"/>
      <c r="AQ709" s="184">
        <f>ROUND(AP709*$DS$3,0)</f>
        <v>0</v>
      </c>
      <c r="AR709" s="1044">
        <f t="shared" ref="AR709" si="4171">$AR$16</f>
        <v>316072.26</v>
      </c>
      <c r="AS709" s="185" t="str">
        <f>IF(AP709&lt;&gt;"",IF(AQ709/$DR$3&lt;=$AR$20,"CUMPLE","RECHAZADO"),"")</f>
        <v/>
      </c>
      <c r="AT709" s="185"/>
      <c r="AU709" s="194">
        <f t="shared" ref="AU709:AU720" si="4172">AG709+AL709+AQ709</f>
        <v>17361771</v>
      </c>
      <c r="AV709" s="874">
        <v>3298737</v>
      </c>
      <c r="AW709" s="877">
        <f t="shared" ref="AW709:AW720" si="4173">ROUND((AG709+AL709+AQ709)*19%,0)</f>
        <v>3298736</v>
      </c>
      <c r="AX709" s="877">
        <f t="shared" ref="AX709:AX720" si="4174">ROUND((AG709+AL709+AQ709)*$AV$16,0)</f>
        <v>20660507</v>
      </c>
      <c r="AY709" s="877" t="str">
        <f t="shared" ref="AY709:AY711" si="4175">IF(AV709&lt;&gt;"",IF(AI709="CUMPLE",IF(AN709="CUMPLE","CUMPLE","NO CUMPLE"),"NO CUMPLE")," ")</f>
        <v>CUMPLE</v>
      </c>
      <c r="AZ709" s="871"/>
      <c r="BA709" s="874">
        <v>10796230.699999999</v>
      </c>
      <c r="BB709" s="184">
        <f>ROUND(BA709*$DQ$3,0)</f>
        <v>237517075</v>
      </c>
      <c r="BC709" s="184">
        <f t="shared" ref="BC709" si="4176">$BC$3</f>
        <v>339892784</v>
      </c>
      <c r="BD709" s="185" t="str">
        <f t="shared" ref="BD709" si="4177">IF(BA709&lt;&gt;"",IF(BB709&lt;=BC709,"CUMPLE","RECHAZADO"),"")</f>
        <v>CUMPLE</v>
      </c>
      <c r="BE709" s="209"/>
      <c r="BF709" s="874">
        <v>10143499.66</v>
      </c>
      <c r="BG709" s="184">
        <f>ROUND(BF709*$DR$3,0)</f>
        <v>740475475</v>
      </c>
      <c r="BH709" s="184">
        <f t="shared" ref="BH709" si="4178">$BH$3</f>
        <v>1059638654</v>
      </c>
      <c r="BI709" s="185" t="str">
        <f t="shared" ref="BI709:BI720" si="4179">IF(BF709&lt;&gt;"",IF(BG709&lt;=BH709,"CUMPLE","RECHAZADO"),"")</f>
        <v>CUMPLE</v>
      </c>
      <c r="BJ709" s="209"/>
      <c r="BK709" s="874"/>
      <c r="BL709" s="184">
        <f>ROUND(BK709*$DS$3,0)</f>
        <v>0</v>
      </c>
      <c r="BM709" s="1044">
        <f t="shared" ref="BM709" si="4180">$BM$16</f>
        <v>74539289</v>
      </c>
      <c r="BN709" s="185" t="str">
        <f>IF(BK709&lt;&gt;"",IF((BL709/$DR$3)/$DN$3&lt;=$BM$20,"CUMPLE","RECHAZADO"),"")</f>
        <v/>
      </c>
      <c r="BO709" s="878"/>
      <c r="BP709" s="194">
        <f t="shared" ref="BP709:BP720" si="4181">BB709+BG709+BL709</f>
        <v>977992550</v>
      </c>
      <c r="BQ709" s="874">
        <v>185818585</v>
      </c>
      <c r="BR709" s="877">
        <f t="shared" ref="BR709:BR720" si="4182">ROUND((BB709+BG709+BL709)*19%,0)</f>
        <v>185818585</v>
      </c>
      <c r="BS709" s="877">
        <f t="shared" ref="BS709:BS720" si="4183">ROUND((BB709+BG709+BL709)*$AV$16,0)</f>
        <v>1163811135</v>
      </c>
      <c r="BT709" s="877" t="str">
        <f t="shared" ref="BT709:BT711" si="4184">IF(BQ709&lt;&gt;"",IF(BD709="CUMPLE",IF(BI709="CUMPLE","CUMPLE","NO CUMPLE"),"NO CUMPLE")," ")</f>
        <v>CUMPLE</v>
      </c>
      <c r="BU709" s="871"/>
      <c r="BV709" s="874">
        <v>129385245</v>
      </c>
      <c r="BW709" s="874">
        <v>2458320</v>
      </c>
      <c r="BX709" s="194">
        <f t="shared" ref="BX709:BX720" si="4185">ROUND((BV709*10%)*19%,0)</f>
        <v>2458320</v>
      </c>
      <c r="BY709" s="194" t="str">
        <f>IF(BV709&lt;&gt;"",IF(AND(BV709/$DN$3&lt;=$BY$15,BV709/$DN$3&gt;=$BY$16),"CUMPLE","RECHAZADO"),"")</f>
        <v>CUMPLE</v>
      </c>
      <c r="BZ709" s="194">
        <f t="shared" ref="BZ709:BZ720" si="4186">BV709</f>
        <v>129385245</v>
      </c>
      <c r="CA709" s="194">
        <f t="shared" ref="CA709:CA720" si="4187">BZ709+BX709</f>
        <v>131843565</v>
      </c>
      <c r="CB709" s="871"/>
      <c r="CC709" s="874"/>
      <c r="CD709" s="874"/>
      <c r="CE709" s="194">
        <f t="shared" ref="CE709:CE720" si="4188">ROUND((CC709*10%)*19%,0)</f>
        <v>0</v>
      </c>
      <c r="CF709" s="194" t="str">
        <f>IF(CC709&lt;&gt;"",IF(AND(CC709/$DN$3&lt;=$CF$15,CC709/$DS$3&gt;=$CF$16),"CUMPLE","RECHAZADO"),"")</f>
        <v/>
      </c>
      <c r="CG709" s="194">
        <f t="shared" ref="CG709:CG720" si="4189">CC709</f>
        <v>0</v>
      </c>
      <c r="CH709" s="194">
        <f t="shared" ref="CH709:CH720" si="4190">CG709+CE709</f>
        <v>0</v>
      </c>
      <c r="CI709" s="194"/>
      <c r="CJ709" s="232">
        <f t="shared" ref="CJ709:CJ720" si="4191">R709</f>
        <v>18023768992</v>
      </c>
      <c r="CK709" s="197">
        <f t="shared" ref="CK709:CK720" si="4192">AC709+AX709+BS709+CA709+CH709</f>
        <v>1423218252</v>
      </c>
      <c r="CL709" s="232">
        <f t="shared" ref="CL709:CL720" si="4193">IF(CJ709="RECHAZADO","RECHAZADO",IF(CJ709&lt;&gt;"",CJ709+CK709,""))</f>
        <v>19446987244</v>
      </c>
      <c r="CM709" s="871"/>
      <c r="CN709" s="200">
        <f t="shared" ref="CN709:CN720" si="4194">S709</f>
        <v>17687702642</v>
      </c>
      <c r="CO709" s="200">
        <f t="shared" ref="CO709:CO720" si="4195">AD709+AU709+BP709+BZ709+CG709</f>
        <v>1229649326</v>
      </c>
      <c r="CP709" s="200">
        <f t="shared" ref="CP709:CP720" si="4196">IF(CN709="RECHAZADO","RECHAZADO",IF(CN709&lt;&gt;"",CN709+CO709,""))</f>
        <v>18917351968</v>
      </c>
      <c r="CQ709" s="871"/>
      <c r="CR709" s="194">
        <f t="shared" ref="CR709:CR720" si="4197">I709+J709</f>
        <v>18023768992</v>
      </c>
      <c r="CS709" s="194">
        <f>(W709*$DP$3)+X709+(AF709*$DQ$3)+(AK709*$DR$3)+(AP709*$DS$3)+AV709+(BA709*$DQ$3)+(BF709*$DR$3)+(BK709*$DS$3)+BQ709+BV709+BW709+CC709+CD709</f>
        <v>1423218254.28</v>
      </c>
      <c r="CT709" s="200">
        <f t="shared" ref="CT709:CT720" si="4198">CR709+CS709</f>
        <v>19446987246.279999</v>
      </c>
      <c r="CU709" s="874">
        <v>19446987246.279999</v>
      </c>
      <c r="CV709" s="200" t="str">
        <f t="shared" ref="CV709:CV720" si="4199">IF(CU709&lt;&gt;"",IF(CT709=CU709,"OK","REVISAR"),"")</f>
        <v>OK</v>
      </c>
      <c r="CW709" s="136"/>
      <c r="DB709" s="879" t="str">
        <f t="shared" ref="DB709:DB719" si="4200">IF(F709&lt;&gt;"",IF(G709="CUMPLE",IF(P709="CUMPLE",IF(AB709="CUMPLE",IF(AY709="CUMPLE",IF(BT709="CUMPLE",IF(BY709="CUMPLE","HABILITADO","RECHAZADO"),"RECHAZADO"),"RECHAZADO"),"RECHAZADO"),"RECHAZADO"),"RECHAZADO"),"")</f>
        <v>HABILITADO</v>
      </c>
      <c r="DC709" s="888"/>
    </row>
    <row r="710" spans="1:107" hidden="1" x14ac:dyDescent="0.25">
      <c r="A710" s="1041"/>
      <c r="B710" s="167">
        <v>2</v>
      </c>
      <c r="C710" s="1043"/>
      <c r="D710" s="220"/>
      <c r="E710" s="156"/>
      <c r="F710" s="168"/>
      <c r="G710" s="169" t="str">
        <f t="shared" ref="G710" si="4201">IF(F710&lt;&gt;"",IF(F710=$DV$4,"CUMPLE","RECHAZADO"),"")</f>
        <v/>
      </c>
      <c r="H710" s="170"/>
      <c r="I710" s="221"/>
      <c r="J710" s="172"/>
      <c r="K710" s="827">
        <f t="shared" si="4157"/>
        <v>0</v>
      </c>
      <c r="L710" s="174" t="e">
        <f t="shared" si="4158"/>
        <v>#DIV/0!</v>
      </c>
      <c r="M710" s="175" t="e">
        <f t="shared" si="4159"/>
        <v>#DIV/0!</v>
      </c>
      <c r="N710" s="176" t="e">
        <f t="shared" si="4160"/>
        <v>#DIV/0!</v>
      </c>
      <c r="O710" s="177" t="e">
        <f t="shared" si="4161"/>
        <v>#DIV/0!</v>
      </c>
      <c r="P710" s="179" t="str">
        <f>IF(H710&lt;&gt;"",IF(J710=K710,IF(H710="SI",IF(AND(I710&lt;=$DF$4,I710&gt;=($DF$4*0.9)),"CUMPLE","NO CUMPLE"),IF(I710=$DF$4,"CUMPLE","NO CUMPLE")),"NO CUMPLE"),"")</f>
        <v/>
      </c>
      <c r="Q710" s="179">
        <f t="shared" si="4162"/>
        <v>0</v>
      </c>
      <c r="R710" s="828" t="str">
        <f t="shared" ref="R710:R720" si="4202">IF(F710&lt;&gt;"",IF(G710="CUMPLE",IF(P710="CUMPLE",I710+J710,""),"RECHAZADO"),"")</f>
        <v/>
      </c>
      <c r="S710" s="828" t="str">
        <f t="shared" si="4164"/>
        <v/>
      </c>
      <c r="T710" s="181"/>
      <c r="U710" s="182"/>
      <c r="V710" s="155"/>
      <c r="W710" s="170"/>
      <c r="X710" s="183"/>
      <c r="Y710" s="829">
        <f>ROUND(W710*$DP$4,0)</f>
        <v>0</v>
      </c>
      <c r="Z710" s="829">
        <f t="shared" si="4165"/>
        <v>0</v>
      </c>
      <c r="AA710" s="1045"/>
      <c r="AB710" s="244" t="str">
        <f>IF(W710&lt;&gt;"",IF((Y710/$DP$4)/$DN$4&lt;=$AA$20,"CUMPLE","RECHAZADO"),"")</f>
        <v/>
      </c>
      <c r="AC710" s="830">
        <f t="shared" si="4167"/>
        <v>0</v>
      </c>
      <c r="AD710" s="830">
        <f t="shared" si="4168"/>
        <v>0</v>
      </c>
      <c r="AE710" s="181"/>
      <c r="AF710" s="170"/>
      <c r="AG710" s="829">
        <f>ROUND(AF710*$DQ$4,0)</f>
        <v>0</v>
      </c>
      <c r="AH710" s="1045"/>
      <c r="AI710" s="244" t="str">
        <f>IF(AF710&lt;&gt;"",IF(AG710/$DQ$4&lt;=$AH$20,"CUMPLE","RECHAZADO"),"")</f>
        <v/>
      </c>
      <c r="AJ710" s="181"/>
      <c r="AK710" s="170"/>
      <c r="AL710" s="829">
        <f>ROUND(AK710*$DR$4,0)</f>
        <v>0</v>
      </c>
      <c r="AM710" s="1045"/>
      <c r="AN710" s="244" t="str">
        <f>IF(AK710&lt;&gt;"",IF(AL710/$DR$4&lt;=$AM$20,"CUMPLE","RECHAZADO"),"")</f>
        <v/>
      </c>
      <c r="AO710" s="181"/>
      <c r="AP710" s="170"/>
      <c r="AQ710" s="829">
        <f>ROUND(AP710*$DS$4,0)</f>
        <v>0</v>
      </c>
      <c r="AR710" s="1045"/>
      <c r="AS710" s="244" t="str">
        <f>IF(AP710&lt;&gt;"",IF(AQ710/$DR$4&lt;=$AR$20,"CUMPLE","RECHAZADO"),"")</f>
        <v/>
      </c>
      <c r="AT710" s="187"/>
      <c r="AU710" s="831">
        <f t="shared" si="4172"/>
        <v>0</v>
      </c>
      <c r="AV710" s="170"/>
      <c r="AW710" s="832">
        <f t="shared" si="4173"/>
        <v>0</v>
      </c>
      <c r="AX710" s="832">
        <f t="shared" si="4174"/>
        <v>0</v>
      </c>
      <c r="AY710" s="832" t="str">
        <f t="shared" si="4175"/>
        <v xml:space="preserve"> </v>
      </c>
      <c r="AZ710" s="155"/>
      <c r="BA710" s="170"/>
      <c r="BB710" s="829">
        <f>ROUND(BA710*$DQ$4,0)</f>
        <v>0</v>
      </c>
      <c r="BC710" s="834">
        <f t="shared" ref="BC710" si="4203">$BC$4</f>
        <v>92828885</v>
      </c>
      <c r="BD710" s="729" t="str">
        <f t="shared" si="4015"/>
        <v/>
      </c>
      <c r="BE710" s="181"/>
      <c r="BF710" s="170"/>
      <c r="BG710" s="829">
        <f>ROUND(BF710*$DR$4,0)</f>
        <v>0</v>
      </c>
      <c r="BH710" s="829">
        <f t="shared" ref="BH710" si="4204">$BH$4</f>
        <v>924495218</v>
      </c>
      <c r="BI710" s="729" t="str">
        <f t="shared" si="4179"/>
        <v/>
      </c>
      <c r="BJ710" s="181"/>
      <c r="BK710" s="170"/>
      <c r="BL710" s="829">
        <f>ROUND(BK710*$DS$4,0)</f>
        <v>0</v>
      </c>
      <c r="BM710" s="1045"/>
      <c r="BN710" s="244" t="str">
        <f>IF(BK710&lt;&gt;"",IF((BL710/$DR$4)/$DN$4&lt;=$BM$20,"CUMPLE","RECHAZADO"),"")</f>
        <v/>
      </c>
      <c r="BO710" s="193"/>
      <c r="BP710" s="831">
        <f t="shared" si="4181"/>
        <v>0</v>
      </c>
      <c r="BQ710" s="170"/>
      <c r="BR710" s="832">
        <f t="shared" si="4182"/>
        <v>0</v>
      </c>
      <c r="BS710" s="832">
        <f t="shared" si="4183"/>
        <v>0</v>
      </c>
      <c r="BT710" s="832" t="str">
        <f t="shared" si="4184"/>
        <v xml:space="preserve"> </v>
      </c>
      <c r="BU710" s="155"/>
      <c r="BV710" s="170"/>
      <c r="BW710" s="170"/>
      <c r="BX710" s="835">
        <f t="shared" si="4185"/>
        <v>0</v>
      </c>
      <c r="BY710" s="835" t="str">
        <f>IF(BV710&lt;&gt;"",IF(AND(BV710/$DN$4&lt;=$BY$15,BV710/$DN$4&gt;=$BY$16),"CUMPLE","RECHAZADO"),"")</f>
        <v/>
      </c>
      <c r="BZ710" s="835">
        <f t="shared" si="4186"/>
        <v>0</v>
      </c>
      <c r="CA710" s="835">
        <f t="shared" si="4187"/>
        <v>0</v>
      </c>
      <c r="CB710" s="155"/>
      <c r="CC710" s="170"/>
      <c r="CD710" s="170"/>
      <c r="CE710" s="835">
        <f t="shared" si="4188"/>
        <v>0</v>
      </c>
      <c r="CF710" s="835" t="str">
        <f>IF(CC710&lt;&gt;"",IF(AND(CC710/$DN$4&lt;=$CF$15,CC710/$DS$4&gt;=$CF$16),"CUMPLE","RECHAZADO"),"")</f>
        <v/>
      </c>
      <c r="CG710" s="835">
        <f t="shared" si="4189"/>
        <v>0</v>
      </c>
      <c r="CH710" s="835">
        <f t="shared" si="4190"/>
        <v>0</v>
      </c>
      <c r="CI710" s="195"/>
      <c r="CJ710" s="86" t="str">
        <f t="shared" si="4191"/>
        <v/>
      </c>
      <c r="CK710" s="836">
        <f t="shared" si="4192"/>
        <v>0</v>
      </c>
      <c r="CL710" s="837" t="str">
        <f t="shared" si="4193"/>
        <v/>
      </c>
      <c r="CM710" s="155"/>
      <c r="CN710" s="838" t="str">
        <f t="shared" si="4194"/>
        <v/>
      </c>
      <c r="CO710" s="839">
        <f t="shared" si="4195"/>
        <v>0</v>
      </c>
      <c r="CP710" s="840" t="str">
        <f t="shared" si="4196"/>
        <v/>
      </c>
      <c r="CQ710" s="156"/>
      <c r="CR710" s="841">
        <f t="shared" si="4197"/>
        <v>0</v>
      </c>
      <c r="CS710" s="835">
        <f>(W710*$DP$4)+X710+(AF710*$DQ$4)+(AK710*$DR$4)+(AP710*$DS$4)+AV710+(BA710*$DQ$4)+(BF710*$DR$4)+(BK710*$DS$4)+BQ710+BV710+BW710+CC710+CD710</f>
        <v>0</v>
      </c>
      <c r="CT710" s="840">
        <f t="shared" si="4198"/>
        <v>0</v>
      </c>
      <c r="CU710" s="842"/>
      <c r="CV710" s="840" t="str">
        <f t="shared" si="4199"/>
        <v/>
      </c>
      <c r="DB710" s="843" t="str">
        <f t="shared" si="4200"/>
        <v/>
      </c>
      <c r="DC710" s="36"/>
    </row>
    <row r="711" spans="1:107" hidden="1" x14ac:dyDescent="0.25">
      <c r="A711" s="1046"/>
      <c r="B711" s="870">
        <v>3</v>
      </c>
      <c r="C711" s="1043"/>
      <c r="D711" s="220"/>
      <c r="E711" s="156"/>
      <c r="F711" s="207"/>
      <c r="G711" s="169" t="str">
        <f t="shared" ref="G711" si="4205">IF(F711&lt;&gt;"",IF(F711=$DV$5,"CUMPLE","RECHAZADO"),"")</f>
        <v/>
      </c>
      <c r="H711" s="170"/>
      <c r="I711" s="216"/>
      <c r="J711" s="208"/>
      <c r="K711" s="173">
        <f t="shared" si="4157"/>
        <v>0</v>
      </c>
      <c r="L711" s="174" t="e">
        <f t="shared" si="4158"/>
        <v>#DIV/0!</v>
      </c>
      <c r="M711" s="175" t="e">
        <f t="shared" si="4159"/>
        <v>#DIV/0!</v>
      </c>
      <c r="N711" s="176" t="e">
        <f t="shared" si="4160"/>
        <v>#DIV/0!</v>
      </c>
      <c r="O711" s="177" t="e">
        <f t="shared" si="4161"/>
        <v>#DIV/0!</v>
      </c>
      <c r="P711" s="178" t="str">
        <f>IF(H711&lt;&gt;"",IF(J711=K711,IF(H711="SI",IF(AND(I711&lt;=$DF$5,I711&gt;=($DF$5*0.9)),"CUMPLE","NO CUMPLE"),IF(I711=$DF$5,"CUMPLE","NO CUMPLE")),"NO CUMPLE"),"")</f>
        <v/>
      </c>
      <c r="Q711" s="179">
        <f t="shared" si="4162"/>
        <v>0</v>
      </c>
      <c r="R711" s="180" t="str">
        <f t="shared" si="4202"/>
        <v/>
      </c>
      <c r="S711" s="180" t="str">
        <f t="shared" si="4164"/>
        <v/>
      </c>
      <c r="T711" s="209"/>
      <c r="U711" s="210"/>
      <c r="V711" s="155"/>
      <c r="W711" s="211"/>
      <c r="X711" s="212"/>
      <c r="Y711" s="184">
        <f>ROUND(W711*$DP$5,0)</f>
        <v>0</v>
      </c>
      <c r="Z711" s="184">
        <f t="shared" si="4165"/>
        <v>0</v>
      </c>
      <c r="AA711" s="1045"/>
      <c r="AB711" s="185" t="str">
        <f>IF(W711&lt;&gt;"",IF((Y711/$DP$5)/$DN$5&lt;=$AA$20,"CUMPLE","RECHAZADO"),"")</f>
        <v/>
      </c>
      <c r="AC711" s="186">
        <f t="shared" si="4167"/>
        <v>0</v>
      </c>
      <c r="AD711" s="186">
        <f t="shared" si="4168"/>
        <v>0</v>
      </c>
      <c r="AE711" s="209"/>
      <c r="AF711" s="211"/>
      <c r="AG711" s="184">
        <f>ROUND(AF711*$DQ$5,0)</f>
        <v>0</v>
      </c>
      <c r="AH711" s="1045"/>
      <c r="AI711" s="185" t="str">
        <f>IF(AF711&lt;&gt;"",IF(AG711/$DQ$5&lt;=$AH$20,"CUMPLE","RECHAZADO"),"")</f>
        <v/>
      </c>
      <c r="AJ711" s="209"/>
      <c r="AK711" s="211"/>
      <c r="AL711" s="184">
        <f>ROUND(AK711*$DR$5,0)</f>
        <v>0</v>
      </c>
      <c r="AM711" s="1045"/>
      <c r="AN711" s="185" t="str">
        <f>IF(AK711&lt;&gt;"",IF(AL711/$DR$5&lt;=$AM$20,"CUMPLE","RECHAZADO"),"")</f>
        <v/>
      </c>
      <c r="AO711" s="209"/>
      <c r="AP711" s="211"/>
      <c r="AQ711" s="184">
        <f>ROUND(AP711*$DS$5,0)</f>
        <v>0</v>
      </c>
      <c r="AR711" s="1045"/>
      <c r="AS711" s="185" t="str">
        <f>IF(AP711&lt;&gt;"",IF(AQ711/$DR$5&lt;=$AR$20,"CUMPLE","RECHAZADO"),"")</f>
        <v/>
      </c>
      <c r="AT711" s="213"/>
      <c r="AU711" s="188">
        <f t="shared" si="4172"/>
        <v>0</v>
      </c>
      <c r="AV711" s="170"/>
      <c r="AW711" s="189">
        <f t="shared" si="4173"/>
        <v>0</v>
      </c>
      <c r="AX711" s="189">
        <f t="shared" si="4174"/>
        <v>0</v>
      </c>
      <c r="AY711" s="189" t="str">
        <f t="shared" si="4175"/>
        <v xml:space="preserve"> </v>
      </c>
      <c r="AZ711" s="155"/>
      <c r="BA711" s="211"/>
      <c r="BB711" s="184">
        <f>ROUND(BA711*$DQ$5,0)</f>
        <v>0</v>
      </c>
      <c r="BC711" s="191">
        <f t="shared" ref="BC711" si="4206">$BC$5</f>
        <v>123465503</v>
      </c>
      <c r="BD711" s="192" t="str">
        <f t="shared" si="4015"/>
        <v/>
      </c>
      <c r="BE711" s="209"/>
      <c r="BF711" s="211"/>
      <c r="BG711" s="184">
        <f>ROUND(BF711*$DR$5,0)</f>
        <v>0</v>
      </c>
      <c r="BH711" s="184">
        <f t="shared" ref="BH711" si="4207">$BH$5</f>
        <v>1325724320</v>
      </c>
      <c r="BI711" s="192" t="str">
        <f t="shared" si="4179"/>
        <v/>
      </c>
      <c r="BJ711" s="209"/>
      <c r="BK711" s="211"/>
      <c r="BL711" s="184">
        <f>ROUND(BK711*$DS$5,0)</f>
        <v>0</v>
      </c>
      <c r="BM711" s="1045"/>
      <c r="BN711" s="185" t="str">
        <f>IF(BK711&lt;&gt;"",IF((BL711/$DR$5)/$DN$5&lt;=$BM$20,"CUMPLE","RECHAZADO"),"")</f>
        <v/>
      </c>
      <c r="BO711" s="214"/>
      <c r="BP711" s="188">
        <f t="shared" si="4181"/>
        <v>0</v>
      </c>
      <c r="BQ711" s="170"/>
      <c r="BR711" s="189">
        <f t="shared" si="4182"/>
        <v>0</v>
      </c>
      <c r="BS711" s="189">
        <f t="shared" si="4183"/>
        <v>0</v>
      </c>
      <c r="BT711" s="189" t="str">
        <f t="shared" si="4184"/>
        <v xml:space="preserve"> </v>
      </c>
      <c r="BU711" s="155"/>
      <c r="BV711" s="170"/>
      <c r="BW711" s="170"/>
      <c r="BX711" s="194">
        <f t="shared" si="4185"/>
        <v>0</v>
      </c>
      <c r="BY711" s="194" t="str">
        <f>IF(BV711&lt;&gt;"",IF(AND(BV711/$DN$5&lt;=$BY$15,BV711/$DN$5&gt;=$BY$16),"CUMPLE","RECHAZADO"),"")</f>
        <v/>
      </c>
      <c r="BZ711" s="194">
        <f t="shared" si="4186"/>
        <v>0</v>
      </c>
      <c r="CA711" s="194">
        <f t="shared" si="4187"/>
        <v>0</v>
      </c>
      <c r="CB711" s="155"/>
      <c r="CC711" s="170"/>
      <c r="CD711" s="170"/>
      <c r="CE711" s="194">
        <f t="shared" si="4188"/>
        <v>0</v>
      </c>
      <c r="CF711" s="194" t="str">
        <f>IF(CC711&lt;&gt;"",IF(AND(CC711/$DN$5&lt;=$CF$15,CC711/$DS$5&gt;=$CF$16),"CUMPLE","RECHAZADO"),"")</f>
        <v/>
      </c>
      <c r="CG711" s="194">
        <f t="shared" si="4189"/>
        <v>0</v>
      </c>
      <c r="CH711" s="194">
        <f t="shared" si="4190"/>
        <v>0</v>
      </c>
      <c r="CI711" s="215"/>
      <c r="CJ711" s="196" t="str">
        <f t="shared" si="4191"/>
        <v/>
      </c>
      <c r="CK711" s="197">
        <f t="shared" si="4192"/>
        <v>0</v>
      </c>
      <c r="CL711" s="198" t="str">
        <f t="shared" si="4193"/>
        <v/>
      </c>
      <c r="CM711" s="155"/>
      <c r="CN711" s="199" t="str">
        <f t="shared" si="4194"/>
        <v/>
      </c>
      <c r="CO711" s="200">
        <f t="shared" si="4195"/>
        <v>0</v>
      </c>
      <c r="CP711" s="201" t="str">
        <f t="shared" si="4196"/>
        <v/>
      </c>
      <c r="CQ711" s="156"/>
      <c r="CR711" s="202">
        <f t="shared" si="4197"/>
        <v>0</v>
      </c>
      <c r="CS711" s="194">
        <f>(W711*$DP$5)+X711+(AF711*$DQ$5)+(AK711*$DR$5)+(AP711*$DS$5)+AV711+(BA711*$DQ$5)+(BF711*$DR$5)+(BK711*$DS$5)+BQ711+BV711+BW711+CC711+CD711</f>
        <v>0</v>
      </c>
      <c r="CT711" s="201">
        <f t="shared" si="4198"/>
        <v>0</v>
      </c>
      <c r="CU711" s="203"/>
      <c r="CV711" s="201" t="str">
        <f t="shared" si="4199"/>
        <v/>
      </c>
      <c r="DB711" s="204" t="str">
        <f t="shared" si="4200"/>
        <v/>
      </c>
      <c r="DC711" s="206"/>
    </row>
    <row r="712" spans="1:107" hidden="1" x14ac:dyDescent="0.25">
      <c r="A712" s="1046"/>
      <c r="B712" s="870">
        <v>4</v>
      </c>
      <c r="C712" s="1043"/>
      <c r="D712" s="220"/>
      <c r="E712" s="156"/>
      <c r="F712" s="207"/>
      <c r="G712" s="169" t="str">
        <f t="shared" ref="G712" si="4208">IF(F712&lt;&gt;"",IF(F712=$DV$6,"CUMPLE","RECHAZADO"),"")</f>
        <v/>
      </c>
      <c r="H712" s="170"/>
      <c r="I712" s="216"/>
      <c r="J712" s="208"/>
      <c r="K712" s="173">
        <f t="shared" si="4157"/>
        <v>0</v>
      </c>
      <c r="L712" s="174" t="e">
        <f t="shared" si="4158"/>
        <v>#DIV/0!</v>
      </c>
      <c r="M712" s="175" t="e">
        <f t="shared" si="4159"/>
        <v>#DIV/0!</v>
      </c>
      <c r="N712" s="176" t="e">
        <f t="shared" si="4160"/>
        <v>#DIV/0!</v>
      </c>
      <c r="O712" s="177" t="e">
        <f t="shared" si="4161"/>
        <v>#DIV/0!</v>
      </c>
      <c r="P712" s="178" t="str">
        <f>IF(H712&lt;&gt;"",IF(J712=K712,IF(H712="SI",IF(AND(I712&lt;=$DF$6,I712&gt;=($DF$6*0.9)),"CUMPLE","NO CUMPLE"),IF(I712=$DF$6,"CUMPLE","NO CUMPLE")),"NO CUMPLE"),"")</f>
        <v/>
      </c>
      <c r="Q712" s="179">
        <f t="shared" si="4162"/>
        <v>0</v>
      </c>
      <c r="R712" s="180" t="str">
        <f t="shared" si="4202"/>
        <v/>
      </c>
      <c r="S712" s="180" t="str">
        <f t="shared" si="4164"/>
        <v/>
      </c>
      <c r="T712" s="209"/>
      <c r="U712" s="210"/>
      <c r="V712" s="155"/>
      <c r="W712" s="211"/>
      <c r="X712" s="212"/>
      <c r="Y712" s="184">
        <f>ROUND(W712*$DP$6,0)</f>
        <v>0</v>
      </c>
      <c r="Z712" s="184">
        <f t="shared" si="4165"/>
        <v>0</v>
      </c>
      <c r="AA712" s="1045"/>
      <c r="AB712" s="185" t="str">
        <f>IF(W712&lt;&gt;"",IF((Y712/$DP$6)/$DN$6&lt;=$AA$20,"CUMPLE","RECHAZADO"),"")</f>
        <v/>
      </c>
      <c r="AC712" s="186">
        <f t="shared" si="4167"/>
        <v>0</v>
      </c>
      <c r="AD712" s="186">
        <f t="shared" si="4168"/>
        <v>0</v>
      </c>
      <c r="AE712" s="209"/>
      <c r="AF712" s="211"/>
      <c r="AG712" s="184">
        <f>ROUND(AF712*$DQ$6,0)</f>
        <v>0</v>
      </c>
      <c r="AH712" s="1045"/>
      <c r="AI712" s="185" t="str">
        <f>IF(AF712&lt;&gt;"",IF(AG712/$DQ$6&lt;=$AH$20,"CUMPLE","RECHAZADO"),"")</f>
        <v/>
      </c>
      <c r="AJ712" s="209"/>
      <c r="AK712" s="211"/>
      <c r="AL712" s="184">
        <f>ROUND(AK712*$DR$6,0)</f>
        <v>0</v>
      </c>
      <c r="AM712" s="1045"/>
      <c r="AN712" s="185" t="str">
        <f>IF(AK712&lt;&gt;"",IF(AL712/$DR$6&lt;=$AM$20,"CUMPLE","RECHAZADO"),"")</f>
        <v/>
      </c>
      <c r="AO712" s="209"/>
      <c r="AP712" s="211"/>
      <c r="AQ712" s="184">
        <f>ROUND(AP712*$DS$6,0)</f>
        <v>0</v>
      </c>
      <c r="AR712" s="1045"/>
      <c r="AS712" s="185" t="str">
        <f>IF(AP712&lt;&gt;"",IF(AQ712/$DR$6&lt;=$AR$20,"CUMPLE","RECHAZADO"),"")</f>
        <v/>
      </c>
      <c r="AT712" s="213"/>
      <c r="AU712" s="188">
        <f t="shared" si="4172"/>
        <v>0</v>
      </c>
      <c r="AV712" s="170"/>
      <c r="AW712" s="189">
        <f t="shared" si="4173"/>
        <v>0</v>
      </c>
      <c r="AX712" s="189">
        <f t="shared" si="4174"/>
        <v>0</v>
      </c>
      <c r="AY712" s="189" t="str">
        <f>IF(AV712&lt;&gt;"",IF(AN712="CUMPLE","CUMPLE","NO CUMPLE"),"")</f>
        <v/>
      </c>
      <c r="AZ712" s="155"/>
      <c r="BA712" s="211"/>
      <c r="BB712" s="184">
        <f>ROUND(BA712*$DQ$6,0)</f>
        <v>0</v>
      </c>
      <c r="BC712" s="191">
        <f t="shared" ref="BC712" si="4209">$BC$6</f>
        <v>599037720</v>
      </c>
      <c r="BD712" s="192" t="str">
        <f t="shared" si="4015"/>
        <v/>
      </c>
      <c r="BE712" s="209"/>
      <c r="BF712" s="211"/>
      <c r="BG712" s="184">
        <f>ROUND(BF712*$DR$6,0)</f>
        <v>0</v>
      </c>
      <c r="BH712" s="184">
        <f t="shared" ref="BH712" si="4210">$BH$6</f>
        <v>1500854400</v>
      </c>
      <c r="BI712" s="192" t="str">
        <f t="shared" si="4179"/>
        <v/>
      </c>
      <c r="BJ712" s="209"/>
      <c r="BK712" s="211"/>
      <c r="BL712" s="184">
        <f>ROUND(BK712*$DS$6,0)</f>
        <v>0</v>
      </c>
      <c r="BM712" s="1045"/>
      <c r="BN712" s="185" t="str">
        <f>IF(BK712&lt;&gt;"",IF((BL712/$DR$6)/$DN$6&lt;=$BM$20,"CUMPLE","RECHAZADO"),"")</f>
        <v/>
      </c>
      <c r="BO712" s="214"/>
      <c r="BP712" s="188">
        <f t="shared" si="4181"/>
        <v>0</v>
      </c>
      <c r="BQ712" s="170"/>
      <c r="BR712" s="189">
        <f t="shared" si="4182"/>
        <v>0</v>
      </c>
      <c r="BS712" s="189">
        <f t="shared" si="4183"/>
        <v>0</v>
      </c>
      <c r="BT712" s="189" t="str">
        <f>IF(BQ712&lt;&gt;"",IF(BI712="CUMPLE","CUMPLE","NO CUMPLE"),"")</f>
        <v/>
      </c>
      <c r="BU712" s="155"/>
      <c r="BV712" s="170"/>
      <c r="BW712" s="170"/>
      <c r="BX712" s="194">
        <f t="shared" si="4185"/>
        <v>0</v>
      </c>
      <c r="BY712" s="194" t="str">
        <f>IF(BV712&lt;&gt;"",IF(AND(BV712/$DN$6&lt;=$BY$15,BV712/$DN$6&gt;=$BY$16),"CUMPLE","RECHAZADO"),"")</f>
        <v/>
      </c>
      <c r="BZ712" s="194">
        <f t="shared" si="4186"/>
        <v>0</v>
      </c>
      <c r="CA712" s="194">
        <f t="shared" si="4187"/>
        <v>0</v>
      </c>
      <c r="CB712" s="155"/>
      <c r="CC712" s="170"/>
      <c r="CD712" s="170"/>
      <c r="CE712" s="194">
        <f t="shared" si="4188"/>
        <v>0</v>
      </c>
      <c r="CF712" s="194" t="str">
        <f>IF(CC712&lt;&gt;"",IF(AND(CC712/$DN$6&lt;=$CF$15,CC712/$DS$6&gt;=$CF$16),"CUMPLE","RECHAZADO"),"")</f>
        <v/>
      </c>
      <c r="CG712" s="194">
        <f t="shared" si="4189"/>
        <v>0</v>
      </c>
      <c r="CH712" s="194">
        <f t="shared" si="4190"/>
        <v>0</v>
      </c>
      <c r="CI712" s="215"/>
      <c r="CJ712" s="196" t="str">
        <f t="shared" si="4191"/>
        <v/>
      </c>
      <c r="CK712" s="197">
        <f t="shared" si="4192"/>
        <v>0</v>
      </c>
      <c r="CL712" s="198" t="str">
        <f t="shared" si="4193"/>
        <v/>
      </c>
      <c r="CM712" s="155"/>
      <c r="CN712" s="199" t="str">
        <f t="shared" si="4194"/>
        <v/>
      </c>
      <c r="CO712" s="200">
        <f t="shared" si="4195"/>
        <v>0</v>
      </c>
      <c r="CP712" s="201" t="str">
        <f t="shared" si="4196"/>
        <v/>
      </c>
      <c r="CQ712" s="156"/>
      <c r="CR712" s="202">
        <f t="shared" si="4197"/>
        <v>0</v>
      </c>
      <c r="CS712" s="194">
        <f>(W712*$DP$6)+X712+(AF712*$DQ$6)+(AK712*$DR$6)+(AP712*$DS$6)+AV712+(BA712*$DQ$6)+(BF712*$DR$6)+(BK712*$DS$6)+BQ712+BV712+BW712+CC712+CD712</f>
        <v>0</v>
      </c>
      <c r="CT712" s="201">
        <f t="shared" si="4198"/>
        <v>0</v>
      </c>
      <c r="CU712" s="203"/>
      <c r="CV712" s="201" t="str">
        <f t="shared" si="4199"/>
        <v/>
      </c>
      <c r="DB712" s="204" t="str">
        <f t="shared" si="4200"/>
        <v/>
      </c>
      <c r="DC712" s="206"/>
    </row>
    <row r="713" spans="1:107" hidden="1" x14ac:dyDescent="0.25">
      <c r="A713" s="1046"/>
      <c r="B713" s="870">
        <v>5</v>
      </c>
      <c r="C713" s="1043"/>
      <c r="D713" s="220"/>
      <c r="E713" s="156"/>
      <c r="F713" s="207"/>
      <c r="G713" s="169" t="str">
        <f t="shared" ref="G713" si="4211">IF(F713&lt;&gt;"",IF(F713=$DV$7,"CUMPLE","RECHAZADO"),"")</f>
        <v/>
      </c>
      <c r="H713" s="170"/>
      <c r="I713" s="216"/>
      <c r="J713" s="208"/>
      <c r="K713" s="173">
        <f t="shared" si="4157"/>
        <v>0</v>
      </c>
      <c r="L713" s="174" t="e">
        <f t="shared" si="4158"/>
        <v>#DIV/0!</v>
      </c>
      <c r="M713" s="175" t="e">
        <f t="shared" si="4159"/>
        <v>#DIV/0!</v>
      </c>
      <c r="N713" s="176" t="e">
        <f t="shared" si="4160"/>
        <v>#DIV/0!</v>
      </c>
      <c r="O713" s="177" t="e">
        <f t="shared" si="4161"/>
        <v>#DIV/0!</v>
      </c>
      <c r="P713" s="178" t="str">
        <f>IF(H713&lt;&gt;"",IF(J713=K713,IF(H713="SI",IF(AND(I713&lt;=$DF$7,I713&gt;=($DF$7*0.9)),"CUMPLE","NO CUMPLE"),IF(I713=$DF$7,"CUMPLE","NO CUMPLE")),"NO CUMPLE"),"")</f>
        <v/>
      </c>
      <c r="Q713" s="179">
        <f t="shared" si="4162"/>
        <v>0</v>
      </c>
      <c r="R713" s="180" t="str">
        <f t="shared" si="4202"/>
        <v/>
      </c>
      <c r="S713" s="180" t="str">
        <f t="shared" si="4164"/>
        <v/>
      </c>
      <c r="T713" s="209"/>
      <c r="U713" s="210"/>
      <c r="V713" s="155"/>
      <c r="W713" s="211"/>
      <c r="X713" s="212"/>
      <c r="Y713" s="184">
        <f>ROUND(W713*$DP$7,0)</f>
        <v>0</v>
      </c>
      <c r="Z713" s="184">
        <f t="shared" si="4165"/>
        <v>0</v>
      </c>
      <c r="AA713" s="1045"/>
      <c r="AB713" s="185" t="str">
        <f>IF(W713&lt;&gt;"",IF((Y713/$DP$7)/$DN$7&lt;=$AA$20,"CUMPLE","RECHAZADO"),"")</f>
        <v/>
      </c>
      <c r="AC713" s="186">
        <f t="shared" si="4167"/>
        <v>0</v>
      </c>
      <c r="AD713" s="186">
        <f t="shared" si="4168"/>
        <v>0</v>
      </c>
      <c r="AE713" s="209"/>
      <c r="AF713" s="211"/>
      <c r="AG713" s="184">
        <f>ROUND(AF713*$DQ$7,0)</f>
        <v>0</v>
      </c>
      <c r="AH713" s="1045"/>
      <c r="AI713" s="185" t="str">
        <f>IF(AF713&lt;&gt;"",IF(AG713/$DQ$7&lt;=$AH$20,"CUMPLE","RECHAZADO"),"")</f>
        <v/>
      </c>
      <c r="AJ713" s="209"/>
      <c r="AK713" s="211"/>
      <c r="AL713" s="184">
        <f>ROUND(AK713*$DR$7,0)</f>
        <v>0</v>
      </c>
      <c r="AM713" s="1045"/>
      <c r="AN713" s="185" t="str">
        <f>IF(AK713&lt;&gt;"",IF(AL713/$DR$7&lt;=$AM$20,"CUMPLE","RECHAZADO"),"")</f>
        <v/>
      </c>
      <c r="AO713" s="209"/>
      <c r="AP713" s="211"/>
      <c r="AQ713" s="184">
        <f>ROUND(AP713*$DS$7,0)</f>
        <v>0</v>
      </c>
      <c r="AR713" s="1045"/>
      <c r="AS713" s="185" t="str">
        <f>IF(AP713&lt;&gt;"",IF(AQ713/$DR$7&lt;=$AR$20,"CUMPLE","RECHAZADO"),"")</f>
        <v/>
      </c>
      <c r="AT713" s="213"/>
      <c r="AU713" s="188">
        <f t="shared" si="4172"/>
        <v>0</v>
      </c>
      <c r="AV713" s="170"/>
      <c r="AW713" s="189">
        <f t="shared" si="4173"/>
        <v>0</v>
      </c>
      <c r="AX713" s="189">
        <f t="shared" si="4174"/>
        <v>0</v>
      </c>
      <c r="AY713" s="189" t="str">
        <f>IF(AV713&lt;&gt;"",IF(AI713="CUMPLE",IF(AN713="CUMPLE","CUMPLE","NO CUMPLE"),"NO CUMPLE")," ")</f>
        <v xml:space="preserve"> </v>
      </c>
      <c r="AZ713" s="155"/>
      <c r="BA713" s="211"/>
      <c r="BB713" s="184">
        <f>ROUND(BA713*$DQ$7,0)</f>
        <v>0</v>
      </c>
      <c r="BC713" s="191">
        <f t="shared" ref="BC713" si="4212">$BC$7</f>
        <v>512088380</v>
      </c>
      <c r="BD713" s="192" t="str">
        <f t="shared" si="4015"/>
        <v/>
      </c>
      <c r="BE713" s="209"/>
      <c r="BF713" s="211"/>
      <c r="BG713" s="184">
        <f>ROUND(BF713*$DR$7,0)</f>
        <v>0</v>
      </c>
      <c r="BH713" s="184">
        <f t="shared" ref="BH713" si="4213">$BH$7</f>
        <v>1342093772</v>
      </c>
      <c r="BI713" s="192" t="str">
        <f t="shared" si="4179"/>
        <v/>
      </c>
      <c r="BJ713" s="209"/>
      <c r="BK713" s="211"/>
      <c r="BL713" s="184">
        <f>ROUND(BK713*$DS$7,0)</f>
        <v>0</v>
      </c>
      <c r="BM713" s="1045"/>
      <c r="BN713" s="185" t="str">
        <f>IF(BK713&lt;&gt;"",IF((BL713/$DR$7)/$DN$7&lt;=$BM$20,"CUMPLE","RECHAZADO"),"")</f>
        <v/>
      </c>
      <c r="BO713" s="214"/>
      <c r="BP713" s="188">
        <f t="shared" si="4181"/>
        <v>0</v>
      </c>
      <c r="BQ713" s="170"/>
      <c r="BR713" s="189">
        <f t="shared" si="4182"/>
        <v>0</v>
      </c>
      <c r="BS713" s="189">
        <f t="shared" si="4183"/>
        <v>0</v>
      </c>
      <c r="BT713" s="189" t="str">
        <f>IF(BQ713&lt;&gt;"",IF(BD713="CUMPLE",IF(BI713="CUMPLE","CUMPLE","NO CUMPLE"),"NO CUMPLE")," ")</f>
        <v xml:space="preserve"> </v>
      </c>
      <c r="BU713" s="155"/>
      <c r="BV713" s="170"/>
      <c r="BW713" s="170"/>
      <c r="BX713" s="194">
        <f t="shared" si="4185"/>
        <v>0</v>
      </c>
      <c r="BY713" s="194" t="str">
        <f>IF(BV713&lt;&gt;"",IF(AND(BV713/$DN$7&lt;=$BY$15,BV713/$DN$7&gt;=$BY$16),"CUMPLE","RECHAZADO"),"")</f>
        <v/>
      </c>
      <c r="BZ713" s="194">
        <f t="shared" si="4186"/>
        <v>0</v>
      </c>
      <c r="CA713" s="194">
        <f t="shared" si="4187"/>
        <v>0</v>
      </c>
      <c r="CB713" s="155"/>
      <c r="CC713" s="170"/>
      <c r="CD713" s="170"/>
      <c r="CE713" s="194">
        <f t="shared" si="4188"/>
        <v>0</v>
      </c>
      <c r="CF713" s="194" t="str">
        <f>IF(CC713&lt;&gt;"",IF(AND(CC713/$DN$7&lt;=$CF$15,CC713/$DS$7&gt;=$CF$16),"CUMPLE","RECHAZADO"),"")</f>
        <v/>
      </c>
      <c r="CG713" s="194">
        <f t="shared" si="4189"/>
        <v>0</v>
      </c>
      <c r="CH713" s="194">
        <f t="shared" si="4190"/>
        <v>0</v>
      </c>
      <c r="CI713" s="215"/>
      <c r="CJ713" s="196" t="str">
        <f t="shared" si="4191"/>
        <v/>
      </c>
      <c r="CK713" s="197">
        <f t="shared" si="4192"/>
        <v>0</v>
      </c>
      <c r="CL713" s="198" t="str">
        <f t="shared" si="4193"/>
        <v/>
      </c>
      <c r="CM713" s="155"/>
      <c r="CN713" s="199" t="str">
        <f t="shared" si="4194"/>
        <v/>
      </c>
      <c r="CO713" s="200">
        <f t="shared" si="4195"/>
        <v>0</v>
      </c>
      <c r="CP713" s="201" t="str">
        <f t="shared" si="4196"/>
        <v/>
      </c>
      <c r="CQ713" s="156"/>
      <c r="CR713" s="202">
        <f t="shared" si="4197"/>
        <v>0</v>
      </c>
      <c r="CS713" s="194">
        <f>(W713*$DP$7)+X713+(AF713*$DQ$7)+(AK713*$DR$7)+(AP713*$DS$7)+AV713+(BA713*$DQ$7)+(BF713*$DR$7)+(BK713*$DS$7)+BQ713+BV713+BW713+CC713+CD713</f>
        <v>0</v>
      </c>
      <c r="CT713" s="201">
        <f t="shared" si="4198"/>
        <v>0</v>
      </c>
      <c r="CU713" s="203"/>
      <c r="CV713" s="201" t="str">
        <f t="shared" si="4199"/>
        <v/>
      </c>
      <c r="DB713" s="204" t="str">
        <f t="shared" si="4200"/>
        <v/>
      </c>
      <c r="DC713" s="206"/>
    </row>
    <row r="714" spans="1:107" hidden="1" x14ac:dyDescent="0.25">
      <c r="A714" s="1046"/>
      <c r="B714" s="870">
        <v>6</v>
      </c>
      <c r="C714" s="1043"/>
      <c r="D714" s="220"/>
      <c r="E714" s="156"/>
      <c r="F714" s="207"/>
      <c r="G714" s="169" t="str">
        <f t="shared" ref="G714" si="4214">IF(F714&lt;&gt;"",IF(F714=$DV$8,"CUMPLE","RECHAZADO"),"")</f>
        <v/>
      </c>
      <c r="H714" s="170"/>
      <c r="I714" s="216"/>
      <c r="J714" s="208"/>
      <c r="K714" s="173">
        <f t="shared" si="4157"/>
        <v>0</v>
      </c>
      <c r="L714" s="174" t="e">
        <f t="shared" si="4158"/>
        <v>#DIV/0!</v>
      </c>
      <c r="M714" s="175" t="e">
        <f t="shared" si="4159"/>
        <v>#DIV/0!</v>
      </c>
      <c r="N714" s="176" t="e">
        <f t="shared" si="4160"/>
        <v>#DIV/0!</v>
      </c>
      <c r="O714" s="177" t="e">
        <f t="shared" si="4161"/>
        <v>#DIV/0!</v>
      </c>
      <c r="P714" s="178" t="str">
        <f>IF(H714&lt;&gt;"",IF(J714=K714,IF(H714="SI",IF(AND(I714&lt;=$DF$8,I714&gt;=($DF$8*0.9)),"CUMPLE","NO CUMPLE"),IF(I714=$DF$8,"CUMPLE","NO CUMPLE")),"NO CUMPLE"),"")</f>
        <v/>
      </c>
      <c r="Q714" s="179">
        <f t="shared" si="4162"/>
        <v>0</v>
      </c>
      <c r="R714" s="180" t="str">
        <f t="shared" si="4202"/>
        <v/>
      </c>
      <c r="S714" s="180" t="str">
        <f t="shared" si="4164"/>
        <v/>
      </c>
      <c r="T714" s="209"/>
      <c r="U714" s="210"/>
      <c r="V714" s="155"/>
      <c r="W714" s="211"/>
      <c r="X714" s="212"/>
      <c r="Y714" s="184">
        <f>ROUND(W714*$DP$8,0)</f>
        <v>0</v>
      </c>
      <c r="Z714" s="184">
        <f t="shared" si="4165"/>
        <v>0</v>
      </c>
      <c r="AA714" s="1045"/>
      <c r="AB714" s="185" t="str">
        <f>IF(W714&lt;&gt;"",IF((Y714/$DP$8)/$DN$8&lt;=$AA$20,"CUMPLE","RECHAZADO"),"")</f>
        <v/>
      </c>
      <c r="AC714" s="186">
        <f t="shared" si="4167"/>
        <v>0</v>
      </c>
      <c r="AD714" s="186">
        <f t="shared" si="4168"/>
        <v>0</v>
      </c>
      <c r="AE714" s="209"/>
      <c r="AF714" s="211"/>
      <c r="AG714" s="184">
        <f>ROUND(AF714*$DQ$8,0)</f>
        <v>0</v>
      </c>
      <c r="AH714" s="1045"/>
      <c r="AI714" s="185" t="str">
        <f>IF(AF714&lt;&gt;"",IF(AG714/$DQ$8&lt;=$AH$20,"CUMPLE","RECHAZADO"),"")</f>
        <v/>
      </c>
      <c r="AJ714" s="209"/>
      <c r="AK714" s="211"/>
      <c r="AL714" s="184">
        <f>ROUND(AK714*$DR$8,0)</f>
        <v>0</v>
      </c>
      <c r="AM714" s="1045"/>
      <c r="AN714" s="185" t="str">
        <f>IF(AK714&lt;&gt;"",IF(AL714/$DR$8&lt;=$AM$20,"CUMPLE","RECHAZADO"),"")</f>
        <v/>
      </c>
      <c r="AO714" s="209"/>
      <c r="AP714" s="211"/>
      <c r="AQ714" s="184">
        <f>ROUND(AP714*$DS$8,0)</f>
        <v>0</v>
      </c>
      <c r="AR714" s="1045"/>
      <c r="AS714" s="185" t="str">
        <f>IF(AP714&lt;&gt;"",IF(AQ714/$DR$8&lt;=$AR$20,"CUMPLE","RECHAZADO"),"")</f>
        <v/>
      </c>
      <c r="AT714" s="213"/>
      <c r="AU714" s="188">
        <f t="shared" si="4172"/>
        <v>0</v>
      </c>
      <c r="AV714" s="170"/>
      <c r="AW714" s="189">
        <f t="shared" si="4173"/>
        <v>0</v>
      </c>
      <c r="AX714" s="189">
        <f t="shared" si="4174"/>
        <v>0</v>
      </c>
      <c r="AY714" s="189" t="str">
        <f>IF(AV714&lt;&gt;"",IF(AN714="CUMPLE","CUMPLE","NO CUMPLE"),"")</f>
        <v/>
      </c>
      <c r="AZ714" s="155"/>
      <c r="BA714" s="211"/>
      <c r="BB714" s="184">
        <f>ROUND(BA714*$DQ$8,0)</f>
        <v>0</v>
      </c>
      <c r="BC714" s="191">
        <f t="shared" ref="BC714" si="4215">$BC$8</f>
        <v>282572794</v>
      </c>
      <c r="BD714" s="192" t="str">
        <f t="shared" si="4015"/>
        <v/>
      </c>
      <c r="BE714" s="209"/>
      <c r="BF714" s="211"/>
      <c r="BG714" s="184">
        <f>ROUND(BF714*$DR$8,0)</f>
        <v>0</v>
      </c>
      <c r="BH714" s="184">
        <f t="shared" ref="BH714" si="4216">$BH$8</f>
        <v>1099881666</v>
      </c>
      <c r="BI714" s="192" t="str">
        <f t="shared" si="4179"/>
        <v/>
      </c>
      <c r="BJ714" s="209"/>
      <c r="BK714" s="211"/>
      <c r="BL714" s="184">
        <f>ROUND(BK714*$DS$8,0)</f>
        <v>0</v>
      </c>
      <c r="BM714" s="1045"/>
      <c r="BN714" s="185" t="str">
        <f>IF(BK714&lt;&gt;"",IF((BL714/$DR$8)/$DN$8&lt;=$BM$20,"CUMPLE","RECHAZADO"),"")</f>
        <v/>
      </c>
      <c r="BO714" s="214"/>
      <c r="BP714" s="188">
        <f t="shared" si="4181"/>
        <v>0</v>
      </c>
      <c r="BQ714" s="170"/>
      <c r="BR714" s="189">
        <f t="shared" si="4182"/>
        <v>0</v>
      </c>
      <c r="BS714" s="189">
        <f t="shared" si="4183"/>
        <v>0</v>
      </c>
      <c r="BT714" s="189" t="str">
        <f>IF(BQ714&lt;&gt;"",IF(BI714="CUMPLE","CUMPLE","NO CUMPLE"),"")</f>
        <v/>
      </c>
      <c r="BU714" s="155"/>
      <c r="BV714" s="170"/>
      <c r="BW714" s="170"/>
      <c r="BX714" s="194">
        <f t="shared" si="4185"/>
        <v>0</v>
      </c>
      <c r="BY714" s="194" t="str">
        <f>IF(BV714&lt;&gt;"",IF(AND(BV714/$DN$8&lt;=$BY$15,BV714/$DN$8&gt;=$BY$16),"CUMPLE","RECHAZADO"),"")</f>
        <v/>
      </c>
      <c r="BZ714" s="194">
        <f t="shared" si="4186"/>
        <v>0</v>
      </c>
      <c r="CA714" s="194">
        <f t="shared" si="4187"/>
        <v>0</v>
      </c>
      <c r="CB714" s="155"/>
      <c r="CC714" s="170"/>
      <c r="CD714" s="170"/>
      <c r="CE714" s="194">
        <f t="shared" si="4188"/>
        <v>0</v>
      </c>
      <c r="CF714" s="194" t="str">
        <f>IF(CC714&lt;&gt;"",IF(AND(CC714/$DN$8&lt;=$CF$15,CC714/$DS$8&gt;=$CF$16),"CUMPLE","RECHAZADO"),"")</f>
        <v/>
      </c>
      <c r="CG714" s="194">
        <f t="shared" si="4189"/>
        <v>0</v>
      </c>
      <c r="CH714" s="194">
        <f t="shared" si="4190"/>
        <v>0</v>
      </c>
      <c r="CI714" s="215"/>
      <c r="CJ714" s="196" t="str">
        <f t="shared" si="4191"/>
        <v/>
      </c>
      <c r="CK714" s="197">
        <f t="shared" si="4192"/>
        <v>0</v>
      </c>
      <c r="CL714" s="198" t="str">
        <f t="shared" si="4193"/>
        <v/>
      </c>
      <c r="CM714" s="155"/>
      <c r="CN714" s="199" t="str">
        <f t="shared" si="4194"/>
        <v/>
      </c>
      <c r="CO714" s="200">
        <f t="shared" si="4195"/>
        <v>0</v>
      </c>
      <c r="CP714" s="201" t="str">
        <f t="shared" si="4196"/>
        <v/>
      </c>
      <c r="CQ714" s="156"/>
      <c r="CR714" s="202">
        <f t="shared" si="4197"/>
        <v>0</v>
      </c>
      <c r="CS714" s="194">
        <f>(W714*$DP$8)+X714+(AF714*$DQ$8)+(AK714*$DR$8)+(AP714*$DS$8)+AV714+(BA714*$DQ$8)+(BF714*$DR$8)+(BK714*$DS$8)+BQ714+BV714+BW714+CC714+CD714</f>
        <v>0</v>
      </c>
      <c r="CT714" s="201">
        <f t="shared" si="4198"/>
        <v>0</v>
      </c>
      <c r="CU714" s="203"/>
      <c r="CV714" s="201" t="str">
        <f t="shared" si="4199"/>
        <v/>
      </c>
      <c r="DB714" s="204" t="str">
        <f t="shared" si="4200"/>
        <v/>
      </c>
      <c r="DC714" s="206"/>
    </row>
    <row r="715" spans="1:107" hidden="1" x14ac:dyDescent="0.25">
      <c r="A715" s="1046"/>
      <c r="B715" s="870">
        <v>7</v>
      </c>
      <c r="C715" s="1043"/>
      <c r="D715" s="220"/>
      <c r="E715" s="156"/>
      <c r="F715" s="207"/>
      <c r="G715" s="169" t="str">
        <f t="shared" ref="G715" si="4217">IF(F715&lt;&gt;"",IF(F715=$DV$9,"CUMPLE","RECHAZADO"),"")</f>
        <v/>
      </c>
      <c r="H715" s="170"/>
      <c r="I715" s="216"/>
      <c r="J715" s="208"/>
      <c r="K715" s="173">
        <f t="shared" si="4157"/>
        <v>0</v>
      </c>
      <c r="L715" s="174" t="e">
        <f t="shared" si="4158"/>
        <v>#DIV/0!</v>
      </c>
      <c r="M715" s="175" t="e">
        <f t="shared" si="4159"/>
        <v>#DIV/0!</v>
      </c>
      <c r="N715" s="176" t="e">
        <f t="shared" si="4160"/>
        <v>#DIV/0!</v>
      </c>
      <c r="O715" s="177" t="e">
        <f t="shared" si="4161"/>
        <v>#DIV/0!</v>
      </c>
      <c r="P715" s="178" t="str">
        <f>IF(H715&lt;&gt;"",IF(J715=K715,IF(H715="SI",IF(AND(I715&lt;=$DF$9,I715&gt;=($DF$9*0.9)),"CUMPLE","NO CUMPLE"),IF(I715=$DF$9,"CUMPLE","NO CUMPLE")),"NO CUMPLE"),"")</f>
        <v/>
      </c>
      <c r="Q715" s="179">
        <f t="shared" si="4162"/>
        <v>0</v>
      </c>
      <c r="R715" s="180" t="str">
        <f t="shared" si="4202"/>
        <v/>
      </c>
      <c r="S715" s="180" t="str">
        <f t="shared" si="4164"/>
        <v/>
      </c>
      <c r="T715" s="209"/>
      <c r="U715" s="210"/>
      <c r="V715" s="155"/>
      <c r="W715" s="211"/>
      <c r="X715" s="212"/>
      <c r="Y715" s="184">
        <f>ROUND(W715*$DP$9,0)</f>
        <v>0</v>
      </c>
      <c r="Z715" s="184">
        <f t="shared" si="4165"/>
        <v>0</v>
      </c>
      <c r="AA715" s="1045"/>
      <c r="AB715" s="185" t="str">
        <f>IF(W715&lt;&gt;"",IF((Y715/$DP$9)/$DN$9&lt;=$AA$20,"CUMPLE","RECHAZADO"),"")</f>
        <v/>
      </c>
      <c r="AC715" s="186">
        <f t="shared" si="4167"/>
        <v>0</v>
      </c>
      <c r="AD715" s="186">
        <f t="shared" si="4168"/>
        <v>0</v>
      </c>
      <c r="AE715" s="209"/>
      <c r="AF715" s="211"/>
      <c r="AG715" s="184">
        <f>ROUND(AF715*$DQ$9,0)</f>
        <v>0</v>
      </c>
      <c r="AH715" s="1045"/>
      <c r="AI715" s="185" t="str">
        <f>IF(AF715&lt;&gt;"",IF(AG715/$DQ$9&lt;=$AH$20,"CUMPLE","RECHAZADO"),"")</f>
        <v/>
      </c>
      <c r="AJ715" s="209"/>
      <c r="AK715" s="211"/>
      <c r="AL715" s="184">
        <f>ROUND(AK715*$DR$9,0)</f>
        <v>0</v>
      </c>
      <c r="AM715" s="1045"/>
      <c r="AN715" s="185" t="str">
        <f>IF(AK715&lt;&gt;"",IF(AL715/$DR$9&lt;=$AM$20,"CUMPLE","RECHAZADO"),"")</f>
        <v/>
      </c>
      <c r="AO715" s="209"/>
      <c r="AP715" s="211"/>
      <c r="AQ715" s="184">
        <f>ROUND(AP715*$DS$9,0)</f>
        <v>0</v>
      </c>
      <c r="AR715" s="1045"/>
      <c r="AS715" s="185" t="str">
        <f>IF(AP715&lt;&gt;"",IF(AQ715/$DR$9&lt;=$AR$20,"CUMPLE","RECHAZADO"),"")</f>
        <v/>
      </c>
      <c r="AT715" s="213"/>
      <c r="AU715" s="188">
        <f t="shared" si="4172"/>
        <v>0</v>
      </c>
      <c r="AV715" s="170"/>
      <c r="AW715" s="189">
        <f t="shared" si="4173"/>
        <v>0</v>
      </c>
      <c r="AX715" s="189">
        <f t="shared" si="4174"/>
        <v>0</v>
      </c>
      <c r="AY715" s="189" t="str">
        <f t="shared" ref="AY715:AY719" si="4218">IF(AV715&lt;&gt;"",IF(AI715="CUMPLE",IF(AN715="CUMPLE","CUMPLE","NO CUMPLE"),"NO CUMPLE")," ")</f>
        <v xml:space="preserve"> </v>
      </c>
      <c r="AZ715" s="155"/>
      <c r="BA715" s="211"/>
      <c r="BB715" s="184">
        <f>ROUND(BA715*$DQ$9,0)</f>
        <v>0</v>
      </c>
      <c r="BC715" s="191">
        <f t="shared" ref="BC715" si="4219">$BC$9</f>
        <v>498219200</v>
      </c>
      <c r="BD715" s="192" t="str">
        <f t="shared" si="4015"/>
        <v/>
      </c>
      <c r="BE715" s="209"/>
      <c r="BF715" s="211"/>
      <c r="BG715" s="184">
        <f>ROUND(BF715*$DR$9,0)</f>
        <v>0</v>
      </c>
      <c r="BH715" s="184">
        <f t="shared" ref="BH715" si="4220">$BH$9</f>
        <v>1243383400</v>
      </c>
      <c r="BI715" s="192" t="str">
        <f t="shared" si="4179"/>
        <v/>
      </c>
      <c r="BJ715" s="209"/>
      <c r="BK715" s="211"/>
      <c r="BL715" s="184">
        <f>ROUND(BK715*$DS$9,0)</f>
        <v>0</v>
      </c>
      <c r="BM715" s="1045"/>
      <c r="BN715" s="185" t="str">
        <f>IF(BK715&lt;&gt;"",IF((BL715/$DR$9)/$DN$9&lt;=$BM$20,"CUMPLE","RECHAZADO"),"")</f>
        <v/>
      </c>
      <c r="BO715" s="214"/>
      <c r="BP715" s="188">
        <f t="shared" si="4181"/>
        <v>0</v>
      </c>
      <c r="BQ715" s="170"/>
      <c r="BR715" s="189">
        <f t="shared" si="4182"/>
        <v>0</v>
      </c>
      <c r="BS715" s="189">
        <f t="shared" si="4183"/>
        <v>0</v>
      </c>
      <c r="BT715" s="189" t="str">
        <f t="shared" ref="BT715:BT719" si="4221">IF(BQ715&lt;&gt;"",IF(BD715="CUMPLE",IF(BI715="CUMPLE","CUMPLE","NO CUMPLE"),"NO CUMPLE")," ")</f>
        <v xml:space="preserve"> </v>
      </c>
      <c r="BU715" s="155"/>
      <c r="BV715" s="170"/>
      <c r="BW715" s="170"/>
      <c r="BX715" s="194">
        <f t="shared" si="4185"/>
        <v>0</v>
      </c>
      <c r="BY715" s="194" t="str">
        <f>IF(BV715&lt;&gt;"",IF(AND(BV715/$DN$9&lt;=$BY$15,BV715/$DN$9&gt;=$BY$16),"CUMPLE","RECHAZADO"),"")</f>
        <v/>
      </c>
      <c r="BZ715" s="194">
        <f t="shared" si="4186"/>
        <v>0</v>
      </c>
      <c r="CA715" s="194">
        <f t="shared" si="4187"/>
        <v>0</v>
      </c>
      <c r="CB715" s="155"/>
      <c r="CC715" s="170"/>
      <c r="CD715" s="170"/>
      <c r="CE715" s="194">
        <f t="shared" si="4188"/>
        <v>0</v>
      </c>
      <c r="CF715" s="194" t="str">
        <f>IF(CC715&lt;&gt;"",IF(AND(CC715/$DN$9&lt;=$CF$15,CC715/$DS$9&gt;=$CF$16),"CUMPLE","RECHAZADO"),"")</f>
        <v/>
      </c>
      <c r="CG715" s="194">
        <f t="shared" si="4189"/>
        <v>0</v>
      </c>
      <c r="CH715" s="194">
        <f t="shared" si="4190"/>
        <v>0</v>
      </c>
      <c r="CI715" s="215"/>
      <c r="CJ715" s="196" t="str">
        <f t="shared" si="4191"/>
        <v/>
      </c>
      <c r="CK715" s="197">
        <f t="shared" si="4192"/>
        <v>0</v>
      </c>
      <c r="CL715" s="198" t="str">
        <f t="shared" si="4193"/>
        <v/>
      </c>
      <c r="CM715" s="155"/>
      <c r="CN715" s="199" t="str">
        <f t="shared" si="4194"/>
        <v/>
      </c>
      <c r="CO715" s="200">
        <f t="shared" si="4195"/>
        <v>0</v>
      </c>
      <c r="CP715" s="201" t="str">
        <f t="shared" si="4196"/>
        <v/>
      </c>
      <c r="CQ715" s="156"/>
      <c r="CR715" s="202">
        <f t="shared" si="4197"/>
        <v>0</v>
      </c>
      <c r="CS715" s="194">
        <f>(W715*$DP$9)+X715+(AF715*$DQ$9)+(AK715*$DR$9)+(AP715*$DS$9)+AV715+(BA715*$DQ$9)+(BF715*$DR$9)+(BK715*$DS$9)+BQ715+BV715+BW715+CC715+CD715</f>
        <v>0</v>
      </c>
      <c r="CT715" s="201">
        <f t="shared" si="4198"/>
        <v>0</v>
      </c>
      <c r="CU715" s="203"/>
      <c r="CV715" s="201" t="str">
        <f t="shared" si="4199"/>
        <v/>
      </c>
      <c r="DB715" s="204" t="str">
        <f t="shared" si="4200"/>
        <v/>
      </c>
      <c r="DC715" s="36"/>
    </row>
    <row r="716" spans="1:107" hidden="1" x14ac:dyDescent="0.25">
      <c r="A716" s="1046"/>
      <c r="B716" s="870">
        <v>8</v>
      </c>
      <c r="C716" s="1043"/>
      <c r="D716" s="220"/>
      <c r="E716" s="156"/>
      <c r="F716" s="207"/>
      <c r="G716" s="169" t="str">
        <f t="shared" ref="G716" si="4222">IF(F716&lt;&gt;"",IF(F716=$DV$10,"CUMPLE","RECHAZADO"),"")</f>
        <v/>
      </c>
      <c r="H716" s="170"/>
      <c r="I716" s="216"/>
      <c r="J716" s="208"/>
      <c r="K716" s="173">
        <f t="shared" si="4157"/>
        <v>0</v>
      </c>
      <c r="L716" s="174" t="e">
        <f t="shared" si="4158"/>
        <v>#DIV/0!</v>
      </c>
      <c r="M716" s="175" t="e">
        <f t="shared" si="4159"/>
        <v>#DIV/0!</v>
      </c>
      <c r="N716" s="176" t="e">
        <f t="shared" si="4160"/>
        <v>#DIV/0!</v>
      </c>
      <c r="O716" s="177" t="e">
        <f t="shared" si="4161"/>
        <v>#DIV/0!</v>
      </c>
      <c r="P716" s="178" t="str">
        <f>IF(H716&lt;&gt;"",IF(J716=K716,IF(H716="SI",IF(AND(I716&lt;=$DF$10,I716&gt;=($DF$10*0.9)),"CUMPLE","NO CUMPLE"),IF(I716=$DF$10,"CUMPLE","NO CUMPLE")),"NO CUMPLE"),"")</f>
        <v/>
      </c>
      <c r="Q716" s="179">
        <f t="shared" si="4162"/>
        <v>0</v>
      </c>
      <c r="R716" s="180" t="str">
        <f t="shared" si="4202"/>
        <v/>
      </c>
      <c r="S716" s="180" t="str">
        <f t="shared" si="4164"/>
        <v/>
      </c>
      <c r="T716" s="209"/>
      <c r="U716" s="210"/>
      <c r="V716" s="155"/>
      <c r="W716" s="211"/>
      <c r="X716" s="212"/>
      <c r="Y716" s="184">
        <f>ROUND(W716*$DP$10,0)</f>
        <v>0</v>
      </c>
      <c r="Z716" s="184">
        <f t="shared" si="4165"/>
        <v>0</v>
      </c>
      <c r="AA716" s="1045"/>
      <c r="AB716" s="185" t="str">
        <f>IF(W716&lt;&gt;"",IF((Y716/$DP$10)/$DN$10&lt;=$AA$20,"CUMPLE","RECHAZADO"),"")</f>
        <v/>
      </c>
      <c r="AC716" s="186">
        <f t="shared" si="4167"/>
        <v>0</v>
      </c>
      <c r="AD716" s="186">
        <f t="shared" si="4168"/>
        <v>0</v>
      </c>
      <c r="AE716" s="209"/>
      <c r="AF716" s="211"/>
      <c r="AG716" s="184">
        <f>ROUND(AF716*$DQ$10,0)</f>
        <v>0</v>
      </c>
      <c r="AH716" s="1045"/>
      <c r="AI716" s="185" t="str">
        <f>IF(AF716&lt;&gt;"",IF(AG716/$DQ$10&lt;=$AH$20,"CUMPLE","RECHAZADO"),"")</f>
        <v/>
      </c>
      <c r="AJ716" s="209"/>
      <c r="AK716" s="211"/>
      <c r="AL716" s="184">
        <f>ROUND(AK716*$DR$10,0)</f>
        <v>0</v>
      </c>
      <c r="AM716" s="1045"/>
      <c r="AN716" s="185" t="str">
        <f>IF(AK716&lt;&gt;"",IF(AL716/$DR$10&lt;=$AM$20,"CUMPLE","RECHAZADO"),"")</f>
        <v/>
      </c>
      <c r="AO716" s="209"/>
      <c r="AP716" s="211"/>
      <c r="AQ716" s="184">
        <f>ROUND(AP716*$DS$10,0)</f>
        <v>0</v>
      </c>
      <c r="AR716" s="1045"/>
      <c r="AS716" s="185" t="str">
        <f>IF(AP716&lt;&gt;"",IF(AQ716/$DR$10&lt;=$AR$20,"CUMPLE","RECHAZADO"),"")</f>
        <v/>
      </c>
      <c r="AT716" s="213"/>
      <c r="AU716" s="188">
        <f t="shared" si="4172"/>
        <v>0</v>
      </c>
      <c r="AV716" s="170"/>
      <c r="AW716" s="189">
        <f t="shared" si="4173"/>
        <v>0</v>
      </c>
      <c r="AX716" s="189">
        <f t="shared" si="4174"/>
        <v>0</v>
      </c>
      <c r="AY716" s="189" t="str">
        <f t="shared" si="4218"/>
        <v xml:space="preserve"> </v>
      </c>
      <c r="AZ716" s="155"/>
      <c r="BA716" s="211"/>
      <c r="BB716" s="184">
        <f>ROUND(BA716*$DQ$10,0)</f>
        <v>0</v>
      </c>
      <c r="BC716" s="191">
        <f t="shared" ref="BC716" si="4223">$BC$10</f>
        <v>220195976</v>
      </c>
      <c r="BD716" s="192" t="str">
        <f t="shared" si="4015"/>
        <v/>
      </c>
      <c r="BE716" s="209"/>
      <c r="BF716" s="211"/>
      <c r="BG716" s="184">
        <f>ROUND(BF716*$DR$10,0)</f>
        <v>0</v>
      </c>
      <c r="BH716" s="184">
        <f t="shared" ref="BH716" si="4224">$BH$10</f>
        <v>1034415590</v>
      </c>
      <c r="BI716" s="192" t="str">
        <f t="shared" si="4179"/>
        <v/>
      </c>
      <c r="BJ716" s="209"/>
      <c r="BK716" s="211"/>
      <c r="BL716" s="184">
        <f>ROUND(BK716*$DS$10,0)</f>
        <v>0</v>
      </c>
      <c r="BM716" s="1045"/>
      <c r="BN716" s="185" t="str">
        <f>IF(BK716&lt;&gt;"",IF((BL716/$DR$10)/$DN$10&lt;=$BM$20,"CUMPLE","RECHAZADO"),"")</f>
        <v/>
      </c>
      <c r="BO716" s="214"/>
      <c r="BP716" s="188">
        <f t="shared" si="4181"/>
        <v>0</v>
      </c>
      <c r="BQ716" s="170"/>
      <c r="BR716" s="189">
        <f t="shared" si="4182"/>
        <v>0</v>
      </c>
      <c r="BS716" s="189">
        <f t="shared" si="4183"/>
        <v>0</v>
      </c>
      <c r="BT716" s="189" t="str">
        <f t="shared" si="4221"/>
        <v xml:space="preserve"> </v>
      </c>
      <c r="BU716" s="155"/>
      <c r="BV716" s="170"/>
      <c r="BW716" s="170"/>
      <c r="BX716" s="194">
        <f t="shared" si="4185"/>
        <v>0</v>
      </c>
      <c r="BY716" s="194" t="str">
        <f>IF(BV716&lt;&gt;"",IF(AND(BV716/$DN$10&lt;=$BY$15,BV716/$DN$10&gt;=$BY$16),"CUMPLE","RECHAZADO"),"")</f>
        <v/>
      </c>
      <c r="BZ716" s="194">
        <f t="shared" si="4186"/>
        <v>0</v>
      </c>
      <c r="CA716" s="194">
        <f t="shared" si="4187"/>
        <v>0</v>
      </c>
      <c r="CB716" s="155"/>
      <c r="CC716" s="170"/>
      <c r="CD716" s="170"/>
      <c r="CE716" s="194">
        <f t="shared" si="4188"/>
        <v>0</v>
      </c>
      <c r="CF716" s="194" t="str">
        <f>IF(CC716&lt;&gt;"",IF(AND(CC716/$DN$10&lt;=$CF$15,CC716/$DS$10&gt;=$CF$16),"CUMPLE","RECHAZADO"),"")</f>
        <v/>
      </c>
      <c r="CG716" s="194">
        <f t="shared" si="4189"/>
        <v>0</v>
      </c>
      <c r="CH716" s="194">
        <f t="shared" si="4190"/>
        <v>0</v>
      </c>
      <c r="CI716" s="215"/>
      <c r="CJ716" s="196" t="str">
        <f t="shared" si="4191"/>
        <v/>
      </c>
      <c r="CK716" s="197">
        <f t="shared" si="4192"/>
        <v>0</v>
      </c>
      <c r="CL716" s="198" t="str">
        <f t="shared" si="4193"/>
        <v/>
      </c>
      <c r="CM716" s="155"/>
      <c r="CN716" s="199" t="str">
        <f t="shared" si="4194"/>
        <v/>
      </c>
      <c r="CO716" s="200">
        <f t="shared" si="4195"/>
        <v>0</v>
      </c>
      <c r="CP716" s="201" t="str">
        <f t="shared" si="4196"/>
        <v/>
      </c>
      <c r="CQ716" s="156"/>
      <c r="CR716" s="202">
        <f t="shared" si="4197"/>
        <v>0</v>
      </c>
      <c r="CS716" s="194">
        <f>(W716*$DP$10)+X716+(AF716*$DQ$10)+(AK716*$DR$10)+(AP716*$DS$10)+AV716+(BA716*$DQ$10)+(BF716*$DR$10)+(BK716*$DS$10)+BQ716+BV716+BW716+CC716+CD716</f>
        <v>0</v>
      </c>
      <c r="CT716" s="201">
        <f t="shared" si="4198"/>
        <v>0</v>
      </c>
      <c r="CU716" s="203"/>
      <c r="CV716" s="201" t="str">
        <f t="shared" si="4199"/>
        <v/>
      </c>
      <c r="DB716" s="204" t="str">
        <f t="shared" si="4200"/>
        <v/>
      </c>
      <c r="DC716" s="36"/>
    </row>
    <row r="717" spans="1:107" hidden="1" x14ac:dyDescent="0.25">
      <c r="A717" s="1046"/>
      <c r="B717" s="870">
        <v>9</v>
      </c>
      <c r="C717" s="1043"/>
      <c r="D717" s="220"/>
      <c r="E717" s="156"/>
      <c r="F717" s="207"/>
      <c r="G717" s="169" t="str">
        <f t="shared" ref="G717" si="4225">IF(F717&lt;&gt;"",IF(F717=$DV$11,"CUMPLE","RECHAZADO"),"")</f>
        <v/>
      </c>
      <c r="H717" s="170"/>
      <c r="I717" s="216"/>
      <c r="J717" s="208"/>
      <c r="K717" s="173">
        <f t="shared" si="4157"/>
        <v>0</v>
      </c>
      <c r="L717" s="174" t="e">
        <f t="shared" si="4158"/>
        <v>#DIV/0!</v>
      </c>
      <c r="M717" s="175" t="e">
        <f t="shared" si="4159"/>
        <v>#DIV/0!</v>
      </c>
      <c r="N717" s="176" t="e">
        <f t="shared" si="4160"/>
        <v>#DIV/0!</v>
      </c>
      <c r="O717" s="177" t="e">
        <f t="shared" si="4161"/>
        <v>#DIV/0!</v>
      </c>
      <c r="P717" s="178" t="str">
        <f>IF(H717&lt;&gt;"",IF(J717=K717,IF(H717="SI",IF(AND(I717&lt;=$DF$11,I717&gt;=($DF$11*0.9)),"CUMPLE","NO CUMPLE"),IF(I717=$DF$11,"CUMPLE","NO CUMPLE")),"NO CUMPLE"),"")</f>
        <v/>
      </c>
      <c r="Q717" s="179">
        <f t="shared" si="4162"/>
        <v>0</v>
      </c>
      <c r="R717" s="180" t="str">
        <f t="shared" si="4202"/>
        <v/>
      </c>
      <c r="S717" s="180" t="str">
        <f t="shared" si="4164"/>
        <v/>
      </c>
      <c r="T717" s="209"/>
      <c r="U717" s="210"/>
      <c r="V717" s="155"/>
      <c r="W717" s="211"/>
      <c r="X717" s="212"/>
      <c r="Y717" s="184">
        <f>ROUND(W717*$DP$11,0)</f>
        <v>0</v>
      </c>
      <c r="Z717" s="184">
        <f t="shared" si="4165"/>
        <v>0</v>
      </c>
      <c r="AA717" s="1045"/>
      <c r="AB717" s="185" t="str">
        <f>IF(W717&lt;&gt;"",IF((Y717/$DP$11)/$DN$11&lt;=$AA$20,"CUMPLE","RECHAZADO"),"")</f>
        <v/>
      </c>
      <c r="AC717" s="186">
        <f t="shared" si="4167"/>
        <v>0</v>
      </c>
      <c r="AD717" s="186">
        <f t="shared" si="4168"/>
        <v>0</v>
      </c>
      <c r="AE717" s="209"/>
      <c r="AF717" s="211"/>
      <c r="AG717" s="184">
        <f>ROUND(AF717*$DQ$11,0)</f>
        <v>0</v>
      </c>
      <c r="AH717" s="1045"/>
      <c r="AI717" s="185" t="str">
        <f>IF(AF717&lt;&gt;"",IF(AG717/$DQ$11&lt;=$AH$20,"CUMPLE","RECHAZADO"),"")</f>
        <v/>
      </c>
      <c r="AJ717" s="209"/>
      <c r="AK717" s="211"/>
      <c r="AL717" s="184">
        <f>ROUND(AK717*$DR$11,0)</f>
        <v>0</v>
      </c>
      <c r="AM717" s="1045"/>
      <c r="AN717" s="185" t="str">
        <f>IF(AK717&lt;&gt;"",IF(AL717/$DR$11&lt;=$AM$20,"CUMPLE","RECHAZADO"),"")</f>
        <v/>
      </c>
      <c r="AO717" s="209"/>
      <c r="AP717" s="211"/>
      <c r="AQ717" s="184">
        <f>ROUND(AP717*$DS$11,0)</f>
        <v>0</v>
      </c>
      <c r="AR717" s="1045"/>
      <c r="AS717" s="185" t="str">
        <f>IF(AP717&lt;&gt;"",IF(AQ717/$DR$11&lt;=$AR$20,"CUMPLE","RECHAZADO"),"")</f>
        <v/>
      </c>
      <c r="AT717" s="213"/>
      <c r="AU717" s="188">
        <f t="shared" si="4172"/>
        <v>0</v>
      </c>
      <c r="AV717" s="170"/>
      <c r="AW717" s="189">
        <f t="shared" si="4173"/>
        <v>0</v>
      </c>
      <c r="AX717" s="189">
        <f t="shared" si="4174"/>
        <v>0</v>
      </c>
      <c r="AY717" s="189" t="str">
        <f t="shared" si="4218"/>
        <v xml:space="preserve"> </v>
      </c>
      <c r="AZ717" s="155"/>
      <c r="BA717" s="211"/>
      <c r="BB717" s="184">
        <f>ROUND(BA717*$DQ$11,0)</f>
        <v>0</v>
      </c>
      <c r="BC717" s="191">
        <f t="shared" ref="BC717" si="4226">$BC$11</f>
        <v>334384100</v>
      </c>
      <c r="BD717" s="192" t="str">
        <f t="shared" si="4015"/>
        <v/>
      </c>
      <c r="BE717" s="209"/>
      <c r="BF717" s="211"/>
      <c r="BG717" s="184">
        <f>ROUND(BF717*$DR$11,0)</f>
        <v>0</v>
      </c>
      <c r="BH717" s="184">
        <f t="shared" ref="BH717" si="4227">$BH$11</f>
        <v>1162419824</v>
      </c>
      <c r="BI717" s="192" t="str">
        <f t="shared" si="4179"/>
        <v/>
      </c>
      <c r="BJ717" s="209"/>
      <c r="BK717" s="211"/>
      <c r="BL717" s="184">
        <f>ROUND(BK717*$DS$11,0)</f>
        <v>0</v>
      </c>
      <c r="BM717" s="1045"/>
      <c r="BN717" s="185" t="str">
        <f>IF(BK717&lt;&gt;"",IF((BL717/$DR$11)/$DN$11&lt;=$BM$20,"CUMPLE","RECHAZADO"),"")</f>
        <v/>
      </c>
      <c r="BO717" s="214"/>
      <c r="BP717" s="188">
        <f t="shared" si="4181"/>
        <v>0</v>
      </c>
      <c r="BQ717" s="170"/>
      <c r="BR717" s="189">
        <f t="shared" si="4182"/>
        <v>0</v>
      </c>
      <c r="BS717" s="189">
        <f t="shared" si="4183"/>
        <v>0</v>
      </c>
      <c r="BT717" s="189" t="str">
        <f t="shared" si="4221"/>
        <v xml:space="preserve"> </v>
      </c>
      <c r="BU717" s="155"/>
      <c r="BV717" s="170"/>
      <c r="BW717" s="170"/>
      <c r="BX717" s="194">
        <f t="shared" si="4185"/>
        <v>0</v>
      </c>
      <c r="BY717" s="194" t="str">
        <f>IF(BV717&lt;&gt;"",IF(AND(BV717/$DN$11&lt;=$BY$15,BV717/$DN$11&gt;=$BY$16),"CUMPLE","RECHAZADO"),"")</f>
        <v/>
      </c>
      <c r="BZ717" s="194">
        <f t="shared" si="4186"/>
        <v>0</v>
      </c>
      <c r="CA717" s="194">
        <f t="shared" si="4187"/>
        <v>0</v>
      </c>
      <c r="CB717" s="155"/>
      <c r="CC717" s="170"/>
      <c r="CD717" s="170"/>
      <c r="CE717" s="194">
        <f t="shared" si="4188"/>
        <v>0</v>
      </c>
      <c r="CF717" s="194" t="str">
        <f>IF(CC717&lt;&gt;"",IF(AND(CC717/$DN$11&lt;=$CF$15,CC717/$DS$11&gt;=$CF$16),"CUMPLE","RECHAZADO"),"")</f>
        <v/>
      </c>
      <c r="CG717" s="194">
        <f t="shared" si="4189"/>
        <v>0</v>
      </c>
      <c r="CH717" s="194">
        <f t="shared" si="4190"/>
        <v>0</v>
      </c>
      <c r="CI717" s="215"/>
      <c r="CJ717" s="196" t="str">
        <f t="shared" si="4191"/>
        <v/>
      </c>
      <c r="CK717" s="197">
        <f t="shared" si="4192"/>
        <v>0</v>
      </c>
      <c r="CL717" s="198" t="str">
        <f t="shared" si="4193"/>
        <v/>
      </c>
      <c r="CM717" s="155"/>
      <c r="CN717" s="199" t="str">
        <f t="shared" si="4194"/>
        <v/>
      </c>
      <c r="CO717" s="200">
        <f t="shared" si="4195"/>
        <v>0</v>
      </c>
      <c r="CP717" s="201" t="str">
        <f t="shared" si="4196"/>
        <v/>
      </c>
      <c r="CQ717" s="156"/>
      <c r="CR717" s="202">
        <f t="shared" si="4197"/>
        <v>0</v>
      </c>
      <c r="CS717" s="194">
        <f>(W717*$DP$11)+X717+(AF717*$DQ$11)+(AK717*$DR$11)+(AP717*$DS$11)+AV717+(BA717*$DQ$11)+(BF717*$DR$11)+(BK717*$DS$11)+BQ717+BV717+BW717+CC717+CD717</f>
        <v>0</v>
      </c>
      <c r="CT717" s="201">
        <f t="shared" si="4198"/>
        <v>0</v>
      </c>
      <c r="CU717" s="203"/>
      <c r="CV717" s="201" t="str">
        <f t="shared" si="4199"/>
        <v/>
      </c>
      <c r="DB717" s="204" t="str">
        <f t="shared" si="4200"/>
        <v/>
      </c>
      <c r="DC717" s="206"/>
    </row>
    <row r="718" spans="1:107" hidden="1" x14ac:dyDescent="0.25">
      <c r="A718" s="1046"/>
      <c r="B718" s="870">
        <v>10</v>
      </c>
      <c r="C718" s="1043"/>
      <c r="D718" s="220"/>
      <c r="E718" s="156"/>
      <c r="F718" s="207"/>
      <c r="G718" s="169" t="str">
        <f t="shared" ref="G718" si="4228">IF(F718&lt;&gt;"",IF(F718=$DV$12,"CUMPLE","RECHAZADO"),"")</f>
        <v/>
      </c>
      <c r="H718" s="170"/>
      <c r="I718" s="216"/>
      <c r="J718" s="208"/>
      <c r="K718" s="173">
        <f t="shared" si="4157"/>
        <v>0</v>
      </c>
      <c r="L718" s="174" t="e">
        <f t="shared" si="4158"/>
        <v>#DIV/0!</v>
      </c>
      <c r="M718" s="175" t="e">
        <f t="shared" si="4159"/>
        <v>#DIV/0!</v>
      </c>
      <c r="N718" s="176" t="e">
        <f t="shared" si="4160"/>
        <v>#DIV/0!</v>
      </c>
      <c r="O718" s="177" t="e">
        <f t="shared" si="4161"/>
        <v>#DIV/0!</v>
      </c>
      <c r="P718" s="178" t="str">
        <f>IF(H718&lt;&gt;"",IF(J718=K718,IF(H718="SI",IF(AND(I718&lt;=$DF$12,I718&gt;=($DF$12*0.9)),"CUMPLE","NO CUMPLE"),IF(I718=$DF$12,"CUMPLE","NO CUMPLE")),"NO CUMPLE"),"")</f>
        <v/>
      </c>
      <c r="Q718" s="179">
        <f t="shared" si="4162"/>
        <v>0</v>
      </c>
      <c r="R718" s="180" t="str">
        <f t="shared" si="4202"/>
        <v/>
      </c>
      <c r="S718" s="180" t="str">
        <f t="shared" si="4164"/>
        <v/>
      </c>
      <c r="T718" s="209"/>
      <c r="U718" s="210"/>
      <c r="V718" s="155"/>
      <c r="W718" s="211"/>
      <c r="X718" s="212"/>
      <c r="Y718" s="184">
        <f>ROUND(W718*$DP$12,0)</f>
        <v>0</v>
      </c>
      <c r="Z718" s="184">
        <f t="shared" si="4165"/>
        <v>0</v>
      </c>
      <c r="AA718" s="1045"/>
      <c r="AB718" s="185" t="str">
        <f>IF(W718&lt;&gt;"",IF((Y718/$DP$12)/$DN$12&lt;=$AA$20,"CUMPLE","RECHAZADO"),"")</f>
        <v/>
      </c>
      <c r="AC718" s="186">
        <f t="shared" si="4167"/>
        <v>0</v>
      </c>
      <c r="AD718" s="186">
        <f t="shared" si="4168"/>
        <v>0</v>
      </c>
      <c r="AE718" s="209"/>
      <c r="AF718" s="211"/>
      <c r="AG718" s="184">
        <f>ROUND(AF718*$DQ$12,0)</f>
        <v>0</v>
      </c>
      <c r="AH718" s="1045"/>
      <c r="AI718" s="185" t="str">
        <f>IF(AF718&lt;&gt;"",IF(AG718/$DQ$12&lt;=$AH$20,"CUMPLE","RECHAZADO"),"")</f>
        <v/>
      </c>
      <c r="AJ718" s="209"/>
      <c r="AK718" s="211"/>
      <c r="AL718" s="184">
        <f>ROUND(AK718*$DR$12,0)</f>
        <v>0</v>
      </c>
      <c r="AM718" s="1045"/>
      <c r="AN718" s="185" t="str">
        <f>IF(AK718&lt;&gt;"",IF(AL718/$DR$12&lt;=$AM$20,"CUMPLE","RECHAZADO"),"")</f>
        <v/>
      </c>
      <c r="AO718" s="209"/>
      <c r="AP718" s="211"/>
      <c r="AQ718" s="184">
        <f>ROUND(AP718*$DS$12,0)</f>
        <v>0</v>
      </c>
      <c r="AR718" s="1045"/>
      <c r="AS718" s="185" t="str">
        <f>IF(AP718&lt;&gt;"",IF(AQ718/$DR$12&lt;=$AR$20,"CUMPLE","RECHAZADO"),"")</f>
        <v/>
      </c>
      <c r="AT718" s="213"/>
      <c r="AU718" s="188">
        <f t="shared" si="4172"/>
        <v>0</v>
      </c>
      <c r="AV718" s="170"/>
      <c r="AW718" s="189">
        <f t="shared" si="4173"/>
        <v>0</v>
      </c>
      <c r="AX718" s="189">
        <f t="shared" si="4174"/>
        <v>0</v>
      </c>
      <c r="AY718" s="189" t="str">
        <f t="shared" si="4218"/>
        <v xml:space="preserve"> </v>
      </c>
      <c r="AZ718" s="155"/>
      <c r="BA718" s="211"/>
      <c r="BB718" s="184">
        <f>ROUND(BA718*$DQ$12,0)</f>
        <v>0</v>
      </c>
      <c r="BC718" s="191">
        <f t="shared" ref="BC718" si="4229">$BC$12</f>
        <v>263816970</v>
      </c>
      <c r="BD718" s="192" t="str">
        <f t="shared" si="4015"/>
        <v/>
      </c>
      <c r="BE718" s="209"/>
      <c r="BF718" s="211"/>
      <c r="BG718" s="184">
        <f>ROUND(BF718*$DR$12,0)</f>
        <v>0</v>
      </c>
      <c r="BH718" s="184">
        <f t="shared" ref="BH718" si="4230">$BH$12</f>
        <v>1338480855</v>
      </c>
      <c r="BI718" s="192" t="str">
        <f t="shared" si="4179"/>
        <v/>
      </c>
      <c r="BJ718" s="209"/>
      <c r="BK718" s="211"/>
      <c r="BL718" s="184">
        <f>ROUND(BK718*$DS$12,0)</f>
        <v>0</v>
      </c>
      <c r="BM718" s="1045"/>
      <c r="BN718" s="185" t="str">
        <f>IF(BK718&lt;&gt;"",IF((BL718/$DR$12)/$DN$12&lt;=$BM$20,"CUMPLE","RECHAZADO"),"")</f>
        <v/>
      </c>
      <c r="BO718" s="214"/>
      <c r="BP718" s="188">
        <f t="shared" si="4181"/>
        <v>0</v>
      </c>
      <c r="BQ718" s="170"/>
      <c r="BR718" s="189">
        <f t="shared" si="4182"/>
        <v>0</v>
      </c>
      <c r="BS718" s="189">
        <f t="shared" si="4183"/>
        <v>0</v>
      </c>
      <c r="BT718" s="189" t="str">
        <f t="shared" si="4221"/>
        <v xml:space="preserve"> </v>
      </c>
      <c r="BU718" s="155"/>
      <c r="BV718" s="170"/>
      <c r="BW718" s="170"/>
      <c r="BX718" s="194">
        <f t="shared" si="4185"/>
        <v>0</v>
      </c>
      <c r="BY718" s="194" t="str">
        <f>IF(BV718&lt;&gt;"",IF(AND(BV718/$DN$12&lt;=$BY$15,BV718/$DN$12&gt;=$BY$16),"CUMPLE","RECHAZADO"),"")</f>
        <v/>
      </c>
      <c r="BZ718" s="194">
        <f t="shared" si="4186"/>
        <v>0</v>
      </c>
      <c r="CA718" s="194">
        <f t="shared" si="4187"/>
        <v>0</v>
      </c>
      <c r="CB718" s="155"/>
      <c r="CC718" s="170"/>
      <c r="CD718" s="170"/>
      <c r="CE718" s="194">
        <f t="shared" si="4188"/>
        <v>0</v>
      </c>
      <c r="CF718" s="194" t="str">
        <f>IF(CC718&lt;&gt;"",IF(AND(CC718/$DN$12&lt;=$CF$15,CC718/$DS$12&gt;=$CF$16),"CUMPLE","RECHAZADO"),"")</f>
        <v/>
      </c>
      <c r="CG718" s="194">
        <f t="shared" si="4189"/>
        <v>0</v>
      </c>
      <c r="CH718" s="194">
        <f t="shared" si="4190"/>
        <v>0</v>
      </c>
      <c r="CI718" s="215"/>
      <c r="CJ718" s="196" t="str">
        <f t="shared" si="4191"/>
        <v/>
      </c>
      <c r="CK718" s="197">
        <f t="shared" si="4192"/>
        <v>0</v>
      </c>
      <c r="CL718" s="198" t="str">
        <f t="shared" si="4193"/>
        <v/>
      </c>
      <c r="CM718" s="155"/>
      <c r="CN718" s="199" t="str">
        <f t="shared" si="4194"/>
        <v/>
      </c>
      <c r="CO718" s="200">
        <f t="shared" si="4195"/>
        <v>0</v>
      </c>
      <c r="CP718" s="201" t="str">
        <f t="shared" si="4196"/>
        <v/>
      </c>
      <c r="CQ718" s="156"/>
      <c r="CR718" s="202">
        <f t="shared" si="4197"/>
        <v>0</v>
      </c>
      <c r="CS718" s="194">
        <f>(W718*$DP$12)+X718+(AF718*$DQ$12)+(AK718*$DR$12)+(AP718*$DS$12)+AV718+(BA718*$DQ$12)+(BF718*$DR$12)+(BK718*$DS$12)+BQ718+BV718+BW718+CC718+CD718</f>
        <v>0</v>
      </c>
      <c r="CT718" s="201">
        <f t="shared" si="4198"/>
        <v>0</v>
      </c>
      <c r="CU718" s="203"/>
      <c r="CV718" s="201" t="str">
        <f t="shared" si="4199"/>
        <v/>
      </c>
      <c r="DB718" s="204" t="str">
        <f t="shared" si="4200"/>
        <v/>
      </c>
      <c r="DC718" s="36"/>
    </row>
    <row r="719" spans="1:107" hidden="1" x14ac:dyDescent="0.25">
      <c r="A719" s="1046"/>
      <c r="B719" s="870">
        <v>11</v>
      </c>
      <c r="C719" s="1043"/>
      <c r="D719" s="220"/>
      <c r="E719" s="156"/>
      <c r="F719" s="207"/>
      <c r="G719" s="169" t="str">
        <f t="shared" ref="G719" si="4231">IF(F719&lt;&gt;"",IF(F719=$DV$13,"CUMPLE","RECHAZADO"),"")</f>
        <v/>
      </c>
      <c r="H719" s="170"/>
      <c r="I719" s="216"/>
      <c r="J719" s="208"/>
      <c r="K719" s="173">
        <f t="shared" si="4157"/>
        <v>0</v>
      </c>
      <c r="L719" s="174" t="e">
        <f t="shared" si="4158"/>
        <v>#DIV/0!</v>
      </c>
      <c r="M719" s="175" t="e">
        <f t="shared" si="4159"/>
        <v>#DIV/0!</v>
      </c>
      <c r="N719" s="176" t="e">
        <f t="shared" si="4160"/>
        <v>#DIV/0!</v>
      </c>
      <c r="O719" s="177" t="e">
        <f t="shared" si="4161"/>
        <v>#DIV/0!</v>
      </c>
      <c r="P719" s="178" t="str">
        <f>IF(H719&lt;&gt;"",IF(J719=K719,IF(H719="SI",IF(AND(I719&lt;=$DF$13,I719&gt;=($DF$13*0.9)),"CUMPLE","NO CUMPLE"),IF(I719=$DF$13,"CUMPLE","NO CUMPLE")),"NO CUMPLE"),"")</f>
        <v/>
      </c>
      <c r="Q719" s="179">
        <f t="shared" si="4162"/>
        <v>0</v>
      </c>
      <c r="R719" s="180" t="str">
        <f t="shared" si="4202"/>
        <v/>
      </c>
      <c r="S719" s="180" t="str">
        <f t="shared" si="4164"/>
        <v/>
      </c>
      <c r="T719" s="209"/>
      <c r="U719" s="210"/>
      <c r="V719" s="155"/>
      <c r="W719" s="211"/>
      <c r="X719" s="212"/>
      <c r="Y719" s="184">
        <f>ROUND(W719*$DP$13,0)</f>
        <v>0</v>
      </c>
      <c r="Z719" s="184">
        <f t="shared" si="4165"/>
        <v>0</v>
      </c>
      <c r="AA719" s="1045"/>
      <c r="AB719" s="185" t="str">
        <f>IF(W719&lt;&gt;"",IF((Y719/$DP$13)/$DN$13&lt;=$AA$20,"CUMPLE","RECHAZADO"),"")</f>
        <v/>
      </c>
      <c r="AC719" s="186">
        <f t="shared" si="4167"/>
        <v>0</v>
      </c>
      <c r="AD719" s="186">
        <f t="shared" si="4168"/>
        <v>0</v>
      </c>
      <c r="AE719" s="209"/>
      <c r="AF719" s="211"/>
      <c r="AG719" s="184">
        <f>ROUND(AF719*$DQ$13,0)</f>
        <v>0</v>
      </c>
      <c r="AH719" s="1045"/>
      <c r="AI719" s="185" t="str">
        <f>IF(AF719&lt;&gt;"",IF(AG719/$DQ$13&lt;=$AH$20,"CUMPLE","RECHAZADO"),"")</f>
        <v/>
      </c>
      <c r="AJ719" s="209"/>
      <c r="AK719" s="211"/>
      <c r="AL719" s="184">
        <f>ROUND(AK719*$DR$13,0)</f>
        <v>0</v>
      </c>
      <c r="AM719" s="1045"/>
      <c r="AN719" s="185" t="str">
        <f>IF(AK719&lt;&gt;"",IF(AL719/$DR$13&lt;=$AM$20,"CUMPLE","RECHAZADO"),"")</f>
        <v/>
      </c>
      <c r="AO719" s="209"/>
      <c r="AP719" s="211"/>
      <c r="AQ719" s="184">
        <f>ROUND(AP719*$DS$13,0)</f>
        <v>0</v>
      </c>
      <c r="AR719" s="1045"/>
      <c r="AS719" s="185" t="str">
        <f>IF(AP719&lt;&gt;"",IF(AQ719/$DR$13&lt;=$AR$20,"CUMPLE","RECHAZADO"),"")</f>
        <v/>
      </c>
      <c r="AT719" s="213"/>
      <c r="AU719" s="188">
        <f t="shared" si="4172"/>
        <v>0</v>
      </c>
      <c r="AV719" s="170"/>
      <c r="AW719" s="189">
        <f t="shared" si="4173"/>
        <v>0</v>
      </c>
      <c r="AX719" s="189">
        <f t="shared" si="4174"/>
        <v>0</v>
      </c>
      <c r="AY719" s="189" t="str">
        <f t="shared" si="4218"/>
        <v xml:space="preserve"> </v>
      </c>
      <c r="AZ719" s="155"/>
      <c r="BA719" s="211"/>
      <c r="BB719" s="184">
        <f>ROUND(BA719*$DQ$13,0)</f>
        <v>0</v>
      </c>
      <c r="BC719" s="191">
        <f t="shared" ref="BC719" si="4232">$BC$13</f>
        <v>385647118</v>
      </c>
      <c r="BD719" s="192" t="str">
        <f t="shared" si="4015"/>
        <v/>
      </c>
      <c r="BE719" s="209"/>
      <c r="BF719" s="211"/>
      <c r="BG719" s="184">
        <f>ROUND(BF719*$DR$13,0)</f>
        <v>0</v>
      </c>
      <c r="BH719" s="184">
        <f t="shared" ref="BH719" si="4233">$BH$13</f>
        <v>1512338976</v>
      </c>
      <c r="BI719" s="192" t="str">
        <f t="shared" si="4179"/>
        <v/>
      </c>
      <c r="BJ719" s="209"/>
      <c r="BK719" s="211"/>
      <c r="BL719" s="184">
        <f>ROUND(BK719*$DS$13,0)</f>
        <v>0</v>
      </c>
      <c r="BM719" s="1045"/>
      <c r="BN719" s="185" t="str">
        <f>IF(BK719&lt;&gt;"",IF((BL719/$DR$13)/$DN$13&lt;=$BM$20,"CUMPLE","RECHAZADO"),"")</f>
        <v/>
      </c>
      <c r="BO719" s="214"/>
      <c r="BP719" s="188">
        <f t="shared" si="4181"/>
        <v>0</v>
      </c>
      <c r="BQ719" s="170"/>
      <c r="BR719" s="189">
        <f t="shared" si="4182"/>
        <v>0</v>
      </c>
      <c r="BS719" s="189">
        <f t="shared" si="4183"/>
        <v>0</v>
      </c>
      <c r="BT719" s="189" t="str">
        <f t="shared" si="4221"/>
        <v xml:space="preserve"> </v>
      </c>
      <c r="BU719" s="155"/>
      <c r="BV719" s="170"/>
      <c r="BW719" s="170"/>
      <c r="BX719" s="194">
        <f t="shared" si="4185"/>
        <v>0</v>
      </c>
      <c r="BY719" s="194" t="str">
        <f>IF(BV719&lt;&gt;"",IF(AND(BV719/$DN$13&lt;=$BY$15,BV719/$DN$13&gt;=$BY$16),"CUMPLE","RECHAZADO"),"")</f>
        <v/>
      </c>
      <c r="BZ719" s="194">
        <f t="shared" si="4186"/>
        <v>0</v>
      </c>
      <c r="CA719" s="194">
        <f t="shared" si="4187"/>
        <v>0</v>
      </c>
      <c r="CB719" s="155"/>
      <c r="CC719" s="170"/>
      <c r="CD719" s="170"/>
      <c r="CE719" s="194">
        <f t="shared" si="4188"/>
        <v>0</v>
      </c>
      <c r="CF719" s="194" t="str">
        <f>IF(CC719&lt;&gt;"",IF(AND(CC719/$DN$13&lt;=$CF$15,CC719/$DS$13&gt;=$CF$16),"CUMPLE","RECHAZADO"),"")</f>
        <v/>
      </c>
      <c r="CG719" s="194">
        <f t="shared" si="4189"/>
        <v>0</v>
      </c>
      <c r="CH719" s="194">
        <f t="shared" si="4190"/>
        <v>0</v>
      </c>
      <c r="CI719" s="215"/>
      <c r="CJ719" s="196" t="str">
        <f t="shared" si="4191"/>
        <v/>
      </c>
      <c r="CK719" s="197">
        <f t="shared" si="4192"/>
        <v>0</v>
      </c>
      <c r="CL719" s="198" t="str">
        <f t="shared" si="4193"/>
        <v/>
      </c>
      <c r="CM719" s="155"/>
      <c r="CN719" s="199" t="str">
        <f t="shared" si="4194"/>
        <v/>
      </c>
      <c r="CO719" s="200">
        <f t="shared" si="4195"/>
        <v>0</v>
      </c>
      <c r="CP719" s="201" t="str">
        <f t="shared" si="4196"/>
        <v/>
      </c>
      <c r="CQ719" s="156"/>
      <c r="CR719" s="202">
        <f t="shared" si="4197"/>
        <v>0</v>
      </c>
      <c r="CS719" s="194">
        <f>(W719*$DP$13)+X719+(AF719*$DQ$13)+(AK719*$DR$13)+(AP719*$DS$13)+AV719+(BA719*$DQ$13)+(BF719*$DR$13)+(BK719*$DS$13)+BQ719+BV719+BW719+CC719+CD719</f>
        <v>0</v>
      </c>
      <c r="CT719" s="201">
        <f t="shared" si="4198"/>
        <v>0</v>
      </c>
      <c r="CU719" s="203"/>
      <c r="CV719" s="201" t="str">
        <f t="shared" si="4199"/>
        <v/>
      </c>
      <c r="DB719" s="204" t="str">
        <f t="shared" si="4200"/>
        <v/>
      </c>
      <c r="DC719" s="206"/>
    </row>
    <row r="720" spans="1:107" ht="13.5" hidden="1" customHeight="1" x14ac:dyDescent="0.25">
      <c r="A720" s="1042"/>
      <c r="B720" s="750">
        <v>12</v>
      </c>
      <c r="C720" s="1043"/>
      <c r="D720" s="220"/>
      <c r="E720" s="156"/>
      <c r="F720" s="751"/>
      <c r="G720" s="752" t="str">
        <f>IF(F720&lt;&gt;"",IF(F720=$DV$14,"CUMPLE","AJUSTE DE PRESUPUESTO"),"")</f>
        <v/>
      </c>
      <c r="H720" s="753"/>
      <c r="I720" s="754"/>
      <c r="J720" s="784"/>
      <c r="K720" s="756">
        <f t="shared" si="4157"/>
        <v>0</v>
      </c>
      <c r="L720" s="174" t="e">
        <f t="shared" si="4158"/>
        <v>#DIV/0!</v>
      </c>
      <c r="M720" s="175" t="e">
        <f t="shared" si="4159"/>
        <v>#DIV/0!</v>
      </c>
      <c r="N720" s="176" t="e">
        <f t="shared" si="4160"/>
        <v>#DIV/0!</v>
      </c>
      <c r="O720" s="177" t="e">
        <f t="shared" si="4161"/>
        <v>#DIV/0!</v>
      </c>
      <c r="P720" s="757" t="str">
        <f>IF(H720&lt;&gt;"",IF(J720=K720,IF(H720="SI",IF(AND(I720&lt;=$DF$14,I720&gt;=($DF$14*0.9)),"CUMPLE","NO CUMPLE"),IF(I720=$DF$14,"CUMPLE","NO CUMPLE")),"NO CUMPLE"),"")</f>
        <v/>
      </c>
      <c r="Q720" s="179">
        <f t="shared" si="4162"/>
        <v>0</v>
      </c>
      <c r="R720" s="758" t="str">
        <f t="shared" si="4202"/>
        <v/>
      </c>
      <c r="S720" s="758" t="str">
        <f t="shared" si="4164"/>
        <v/>
      </c>
      <c r="T720" s="759"/>
      <c r="U720" s="760"/>
      <c r="V720" s="155"/>
      <c r="W720" s="761"/>
      <c r="X720" s="762"/>
      <c r="Y720" s="763">
        <f>ROUND(W720*$DP$14,0)</f>
        <v>0</v>
      </c>
      <c r="Z720" s="763">
        <f t="shared" si="4165"/>
        <v>0</v>
      </c>
      <c r="AA720" s="1045"/>
      <c r="AB720" s="764" t="str">
        <f>IF(W720&lt;&gt;"",IF((Y720/$DP$14)/$DN$14&lt;=$AA$20,"CUMPLE","RECHAZADO"),"")</f>
        <v/>
      </c>
      <c r="AC720" s="765">
        <f t="shared" si="4167"/>
        <v>0</v>
      </c>
      <c r="AD720" s="765">
        <f t="shared" si="4168"/>
        <v>0</v>
      </c>
      <c r="AE720" s="759"/>
      <c r="AF720" s="761"/>
      <c r="AG720" s="763">
        <f>ROUND(AF720*$DQ$14,0)</f>
        <v>0</v>
      </c>
      <c r="AH720" s="1045"/>
      <c r="AI720" s="764" t="str">
        <f>IF(AF720&lt;&gt;"",IF(AG720/$DQ$14&lt;=$AH$20,"CUMPLE","RECHAZADO"),"")</f>
        <v/>
      </c>
      <c r="AJ720" s="759"/>
      <c r="AK720" s="761"/>
      <c r="AL720" s="763">
        <f>ROUND(AK720*$DR$14,0)</f>
        <v>0</v>
      </c>
      <c r="AM720" s="1045"/>
      <c r="AN720" s="764" t="str">
        <f>IF(AK720&lt;&gt;"",IF(AL720/$DR$14&lt;=$AM$20,"CUMPLE","RECHAZADO"),"")</f>
        <v/>
      </c>
      <c r="AO720" s="759"/>
      <c r="AP720" s="761"/>
      <c r="AQ720" s="763">
        <f>ROUND(AP720*$DS$14,0)</f>
        <v>0</v>
      </c>
      <c r="AR720" s="1045"/>
      <c r="AS720" s="764" t="str">
        <f>IF(AP720&lt;&gt;"",IF(AQ720/$DR$14&lt;=$AR$20,"CUMPLE","RECHAZADO"),"")</f>
        <v/>
      </c>
      <c r="AT720" s="766"/>
      <c r="AU720" s="767">
        <f t="shared" si="4172"/>
        <v>0</v>
      </c>
      <c r="AV720" s="753"/>
      <c r="AW720" s="768">
        <f t="shared" si="4173"/>
        <v>0</v>
      </c>
      <c r="AX720" s="768">
        <f t="shared" si="4174"/>
        <v>0</v>
      </c>
      <c r="AY720" s="768" t="str">
        <f>IF(AV720&lt;&gt;"",IF(AI720="CUMPLE",IF(AN720="CUMPLE",IF(AS720="CUMPLE","CUMPLE","NO CUMPLE"),"NO CUMPLE"),"NO CUMPLE"),"")</f>
        <v/>
      </c>
      <c r="AZ720" s="155"/>
      <c r="BA720" s="761"/>
      <c r="BB720" s="763">
        <f>ROUND(BA720*$DQ$14,0)</f>
        <v>0</v>
      </c>
      <c r="BC720" s="770">
        <f t="shared" ref="BC720" si="4234">$BC$14</f>
        <v>171994948</v>
      </c>
      <c r="BD720" s="164" t="str">
        <f t="shared" si="4015"/>
        <v/>
      </c>
      <c r="BE720" s="759"/>
      <c r="BF720" s="761"/>
      <c r="BG720" s="763">
        <f>ROUND(BF720*$DR$14,0)</f>
        <v>0</v>
      </c>
      <c r="BH720" s="763">
        <f t="shared" ref="BH720" si="4235">$BH$14</f>
        <v>888779540</v>
      </c>
      <c r="BI720" s="164" t="str">
        <f t="shared" si="4179"/>
        <v/>
      </c>
      <c r="BJ720" s="759"/>
      <c r="BK720" s="761"/>
      <c r="BL720" s="763">
        <f>ROUND(BK720*$DS$14,0)</f>
        <v>0</v>
      </c>
      <c r="BM720" s="1045"/>
      <c r="BN720" s="764" t="str">
        <f>IF(BK720&lt;&gt;"",IF((BL720/$DR$14)/$DN$14&lt;=$BM$20,"CUMPLE","RECHAZADO"),"")</f>
        <v/>
      </c>
      <c r="BO720" s="771"/>
      <c r="BP720" s="767">
        <f t="shared" si="4181"/>
        <v>0</v>
      </c>
      <c r="BQ720" s="753"/>
      <c r="BR720" s="768">
        <f t="shared" si="4182"/>
        <v>0</v>
      </c>
      <c r="BS720" s="768">
        <f t="shared" si="4183"/>
        <v>0</v>
      </c>
      <c r="BT720" s="768" t="str">
        <f>IF(BQ720&lt;&gt;"",IF(BD720="CUMPLE",IF(BI720="CUMPLE",IF(BN720="CUMPLE","CUMPLE","NO CUMPLE"),"NO CUMPLE"),"NO CUMPLE"),"")</f>
        <v/>
      </c>
      <c r="BU720" s="155"/>
      <c r="BV720" s="753"/>
      <c r="BW720" s="753"/>
      <c r="BX720" s="772">
        <f t="shared" si="4185"/>
        <v>0</v>
      </c>
      <c r="BY720" s="772" t="str">
        <f>IF(BV720&lt;&gt;"",IF(AND(BV720/$DN$14&lt;=$BY$15,BV720/$DN$14&gt;=$BY$16),"CUMPLE","RECHAZADO"),"")</f>
        <v/>
      </c>
      <c r="BZ720" s="772">
        <f t="shared" si="4186"/>
        <v>0</v>
      </c>
      <c r="CA720" s="772">
        <f t="shared" si="4187"/>
        <v>0</v>
      </c>
      <c r="CB720" s="155"/>
      <c r="CC720" s="753"/>
      <c r="CD720" s="753"/>
      <c r="CE720" s="772">
        <f t="shared" si="4188"/>
        <v>0</v>
      </c>
      <c r="CF720" s="772" t="str">
        <f>IF(CC720&lt;&gt;"",IF(AND(CC720/$DN$14&lt;=$CF$15,CC720/$DN$14&gt;=$CF$16),"CUMPLE","RECHAZADO"),"")</f>
        <v/>
      </c>
      <c r="CG720" s="772">
        <f t="shared" si="4189"/>
        <v>0</v>
      </c>
      <c r="CH720" s="772">
        <f t="shared" si="4190"/>
        <v>0</v>
      </c>
      <c r="CI720" s="773"/>
      <c r="CJ720" s="774" t="str">
        <f t="shared" si="4191"/>
        <v/>
      </c>
      <c r="CK720" s="775">
        <f t="shared" si="4192"/>
        <v>0</v>
      </c>
      <c r="CL720" s="776" t="str">
        <f t="shared" si="4193"/>
        <v/>
      </c>
      <c r="CM720" s="155"/>
      <c r="CN720" s="777" t="str">
        <f t="shared" si="4194"/>
        <v/>
      </c>
      <c r="CO720" s="778">
        <f t="shared" si="4195"/>
        <v>0</v>
      </c>
      <c r="CP720" s="779" t="str">
        <f t="shared" si="4196"/>
        <v/>
      </c>
      <c r="CQ720" s="156"/>
      <c r="CR720" s="780">
        <f t="shared" si="4197"/>
        <v>0</v>
      </c>
      <c r="CS720" s="772">
        <f>(W720*$DP$14)+X720+(AF720*$DQ$14)+(AK720*$DR$14)+(AP720*$DS$14)+AV720+(BA720*$DQ$14)+(BF720*$DR$14)+(BK720*$DS$14)+BQ720+BV720+BW720+CC720+CD720</f>
        <v>0</v>
      </c>
      <c r="CT720" s="779">
        <f t="shared" si="4198"/>
        <v>0</v>
      </c>
      <c r="CU720" s="781"/>
      <c r="CV720" s="779" t="str">
        <f t="shared" si="4199"/>
        <v/>
      </c>
      <c r="DB720" s="782" t="str">
        <f>IF(F720&lt;&gt;"",IF(G720="CUMPLE",IF(P720="CUMPLE",IF(AB720="CUMPLE",IF(AY720="CUMPLE",IF(BT720="CUMPLE",IF(BY720="CUMPLE",IF(CF720="CUMPLE","HABILITADO","RECHAZADO"),"RECHAZADO"),"RECHAZADO"),"RECHAZADO"),"RECHAZADO"),"RECHAZADO"),"RECHAZADO"),"")</f>
        <v/>
      </c>
      <c r="DC720" s="783"/>
    </row>
    <row r="721" spans="1:126" ht="14.25" customHeight="1" thickTop="1" thickBot="1" x14ac:dyDescent="0.3">
      <c r="A721" s="105">
        <v>54</v>
      </c>
      <c r="B721" s="881"/>
      <c r="C721" s="881"/>
      <c r="D721" s="222"/>
      <c r="E721" s="881"/>
      <c r="F721" s="882"/>
      <c r="G721" s="881"/>
      <c r="H721" s="881"/>
      <c r="I721" s="881"/>
      <c r="J721" s="883"/>
      <c r="K721" s="881"/>
      <c r="L721" s="219"/>
      <c r="M721" s="218"/>
      <c r="N721" s="218"/>
      <c r="O721" s="218"/>
      <c r="P721" s="881"/>
      <c r="Q721" s="218"/>
      <c r="R721" s="881"/>
      <c r="S721" s="881"/>
      <c r="T721" s="881"/>
      <c r="U721" s="881"/>
      <c r="V721" s="881"/>
      <c r="W721" s="881"/>
      <c r="X721" s="881"/>
      <c r="Y721" s="881"/>
      <c r="Z721" s="881"/>
      <c r="AA721" s="881"/>
      <c r="AB721" s="881"/>
      <c r="AC721" s="881"/>
      <c r="AD721" s="881"/>
      <c r="AE721" s="881"/>
      <c r="AF721" s="881"/>
      <c r="AG721" s="881"/>
      <c r="AH721" s="881"/>
      <c r="AI721" s="881"/>
      <c r="AJ721" s="881"/>
      <c r="AK721" s="881"/>
      <c r="AL721" s="881"/>
      <c r="AM721" s="881"/>
      <c r="AN721" s="881"/>
      <c r="AO721" s="881"/>
      <c r="AP721" s="881"/>
      <c r="AQ721" s="881"/>
      <c r="AR721" s="881"/>
      <c r="AS721" s="881"/>
      <c r="AT721" s="881"/>
      <c r="AU721" s="881"/>
      <c r="AV721" s="881"/>
      <c r="AW721" s="881"/>
      <c r="AX721" s="881"/>
      <c r="AY721" s="881"/>
      <c r="AZ721" s="881"/>
      <c r="BA721" s="881"/>
      <c r="BB721" s="881"/>
      <c r="BC721" s="881"/>
      <c r="BD721" s="881"/>
      <c r="BE721" s="881"/>
      <c r="BF721" s="881"/>
      <c r="BG721" s="881"/>
      <c r="BH721" s="881"/>
      <c r="BI721" s="881"/>
      <c r="BJ721" s="881"/>
      <c r="BK721" s="881"/>
      <c r="BL721" s="881"/>
      <c r="BM721" s="881"/>
      <c r="BN721" s="881"/>
      <c r="BO721" s="881"/>
      <c r="BP721" s="881"/>
      <c r="BQ721" s="881"/>
      <c r="BR721" s="881"/>
      <c r="BS721" s="881"/>
      <c r="BT721" s="881"/>
      <c r="BU721" s="881"/>
      <c r="BV721" s="881"/>
      <c r="BW721" s="881"/>
      <c r="BX721" s="881"/>
      <c r="BY721" s="881"/>
      <c r="BZ721" s="881"/>
      <c r="CA721" s="881"/>
      <c r="CB721" s="881"/>
      <c r="CC721" s="881"/>
      <c r="CD721" s="881"/>
      <c r="CE721" s="881"/>
      <c r="CF721" s="881"/>
      <c r="CG721" s="881"/>
      <c r="CH721" s="881"/>
      <c r="CI721" s="881"/>
      <c r="CJ721" s="881"/>
      <c r="CK721" s="881"/>
      <c r="CL721" s="881"/>
      <c r="CM721" s="881"/>
      <c r="CN721" s="881"/>
      <c r="CO721" s="881"/>
      <c r="CP721" s="884" t="s">
        <v>2063</v>
      </c>
      <c r="CQ721" s="881"/>
      <c r="CR721" s="881"/>
      <c r="CS721" s="881"/>
      <c r="CT721" s="881"/>
      <c r="CU721" s="885"/>
      <c r="CV721" s="881"/>
      <c r="CW721" s="136"/>
      <c r="DB721" s="886"/>
      <c r="DC721" s="887"/>
    </row>
    <row r="722" spans="1:126" ht="15" customHeight="1" x14ac:dyDescent="0.25">
      <c r="A722" s="1039">
        <f>A734</f>
        <v>55</v>
      </c>
      <c r="B722" s="870">
        <v>1</v>
      </c>
      <c r="C722" s="1039" t="str">
        <f>Proponentes!B704</f>
        <v>UNIÓN TEMPORAL UT-EAAJ-2021</v>
      </c>
      <c r="D722" s="727"/>
      <c r="E722" s="895"/>
      <c r="F722" s="872">
        <v>20036397801</v>
      </c>
      <c r="G722" s="896" t="str">
        <f>IF(F722&lt;&gt;"",IF(F722=$DV$3,"CUMPLE","RECHAZADO"),"")</f>
        <v>CUMPLE</v>
      </c>
      <c r="H722" s="874" t="s">
        <v>1538</v>
      </c>
      <c r="I722" s="880">
        <v>17687702642</v>
      </c>
      <c r="J722" s="208">
        <v>336066350</v>
      </c>
      <c r="K722" s="228">
        <f t="shared" ref="K722:K733" si="4236">ROUND((I722*0.019),0)</f>
        <v>336066350</v>
      </c>
      <c r="L722" s="728" t="e">
        <f t="shared" ref="L722:L733" si="4237">1-I722/DF705</f>
        <v>#DIV/0!</v>
      </c>
      <c r="M722" s="241" t="e">
        <f t="shared" ref="M722:M733" si="4238">DF705/DN705</f>
        <v>#DIV/0!</v>
      </c>
      <c r="N722" s="242" t="e">
        <f t="shared" ref="N722:N733" si="4239">M722*0.019</f>
        <v>#DIV/0!</v>
      </c>
      <c r="O722" s="243" t="e">
        <f t="shared" ref="O722:O733" si="4240">(M722+N722)</f>
        <v>#DIV/0!</v>
      </c>
      <c r="P722" s="185" t="str">
        <f>IF(H722&lt;&gt;"",IF(J722=K722,IF(H722="SI",IF(AND(I722&lt;=$DF$3,I722&gt;=($DF$3*0.9)),"CUMPLE","NO CUMPLE"),IF(I722=$DF$3,"CUMPLE","NO CUMPLE")),"NO CUMPLE"),"")</f>
        <v>CUMPLE</v>
      </c>
      <c r="Q722" s="729">
        <f t="shared" ref="Q722:Q733" si="4241">DN705</f>
        <v>0</v>
      </c>
      <c r="R722" s="186">
        <f>IF(F722&lt;&gt;"",IF(G722="CUMPLE",IF(P722="CUMPLE",(I722+J722),""),"RECHAZADO"),"")</f>
        <v>18023768992</v>
      </c>
      <c r="S722" s="186">
        <f t="shared" ref="S722:S733" si="4242">IF(F722&lt;&gt;"",IF(G722="CUMPLE",IF(P722="CUMPLE",I722,""),"RECHAZADO"),"")</f>
        <v>17687702642</v>
      </c>
      <c r="T722" s="209"/>
      <c r="U722" s="209"/>
      <c r="V722" s="895"/>
      <c r="W722" s="874">
        <v>1232082</v>
      </c>
      <c r="X722" s="876">
        <v>1708897</v>
      </c>
      <c r="Y722" s="246">
        <f>ROUND(W722*$DP$3,0)</f>
        <v>89941986</v>
      </c>
      <c r="Z722" s="246">
        <f t="shared" ref="Z722:Z733" si="4243">ROUND(Y722*10%*19%,0)</f>
        <v>1708898</v>
      </c>
      <c r="AA722" s="1044">
        <f>$AA$16</f>
        <v>100189.4</v>
      </c>
      <c r="AB722" s="185" t="str">
        <f>IF(W722&lt;&gt;"",IF((Y722/$DP$3)/$DN$3&lt;=$AA$20,"CUMPLE","RECHAZADO"),"")</f>
        <v>CUMPLE</v>
      </c>
      <c r="AC722" s="186">
        <f t="shared" ref="AC722:AC733" si="4244">Y722+Z722</f>
        <v>91650884</v>
      </c>
      <c r="AD722" s="186">
        <f t="shared" ref="AD722:AD733" si="4245">Y722</f>
        <v>89941986</v>
      </c>
      <c r="AE722" s="209"/>
      <c r="AF722" s="874">
        <v>185445</v>
      </c>
      <c r="AG722" s="246">
        <f>ROUND(AF722*$DQ$3,0)</f>
        <v>4079790</v>
      </c>
      <c r="AH722" s="1044">
        <f>$AH$16</f>
        <v>301987.21999999997</v>
      </c>
      <c r="AI722" s="185" t="str">
        <f>IF(AF722&lt;&gt;"",IF(AG722/$DQ$3&lt;=$AH$20,"CUMPLE","RECHAZADO"),"")</f>
        <v>CUMPLE</v>
      </c>
      <c r="AJ722" s="209"/>
      <c r="AK722" s="874">
        <v>148013</v>
      </c>
      <c r="AL722" s="246">
        <f>ROUND(AK722*$DR$3,0)</f>
        <v>10804949</v>
      </c>
      <c r="AM722" s="1044">
        <f>$AM$16</f>
        <v>240934</v>
      </c>
      <c r="AN722" s="185" t="str">
        <f>IF(AK722&lt;&gt;"",IF(AL722/$DR$3&lt;=$AM$20,"CUMPLE","RECHAZADO"),"")</f>
        <v>CUMPLE</v>
      </c>
      <c r="AO722" s="209"/>
      <c r="AP722" s="874"/>
      <c r="AQ722" s="246">
        <f>ROUND(AP722*$DS$3,0)</f>
        <v>0</v>
      </c>
      <c r="AR722" s="1044">
        <f>$AR$16</f>
        <v>316072.26</v>
      </c>
      <c r="AS722" s="185" t="str">
        <f>IF(AP722&lt;&gt;"",IF(AQ722/$DR$3&lt;=$AR$20,"CUMPLE","RECHAZADO"),"")</f>
        <v/>
      </c>
      <c r="AT722" s="185"/>
      <c r="AU722" s="200">
        <f t="shared" ref="AU722:AU733" si="4246">AG722+AL722+AQ722</f>
        <v>14884739</v>
      </c>
      <c r="AV722" s="874">
        <v>2828096</v>
      </c>
      <c r="AW722" s="877">
        <f t="shared" ref="AW722:AW733" si="4247">ROUND((AG722+AL722+AQ722)*19%,0)</f>
        <v>2828100</v>
      </c>
      <c r="AX722" s="877">
        <f t="shared" ref="AX722:AX733" si="4248">ROUND((AG722+AL722+AQ722)*$AV$16,0)</f>
        <v>17712839</v>
      </c>
      <c r="AY722" s="877" t="str">
        <f>IF(AV722&lt;&gt;"",IF(AI722="CUMPLE",IF(AN722="CUMPLE","CUMPLE","NO CUMPLE"),"NO CUMPLE")," ")</f>
        <v>CUMPLE</v>
      </c>
      <c r="AZ722" s="895"/>
      <c r="BA722" s="874">
        <v>9255898</v>
      </c>
      <c r="BB722" s="246">
        <f>ROUND(BA722*$DQ$3,0)</f>
        <v>203629756</v>
      </c>
      <c r="BC722" s="246">
        <f>$BC$3</f>
        <v>339892784</v>
      </c>
      <c r="BD722" s="185" t="str">
        <f t="shared" ref="BD722:BD733" si="4249">IF(BA722&lt;&gt;"",IF(BB722&lt;=BC722,"CUMPLE","RECHAZADO"),"")</f>
        <v>CUMPLE</v>
      </c>
      <c r="BE722" s="209"/>
      <c r="BF722" s="874">
        <v>8696295</v>
      </c>
      <c r="BG722" s="246">
        <f>ROUND(BF722*$DR$3,0)</f>
        <v>634829535</v>
      </c>
      <c r="BH722" s="246">
        <f>$BH$3</f>
        <v>1059638654</v>
      </c>
      <c r="BI722" s="185" t="str">
        <f t="shared" ref="BI722:BI733" si="4250">IF(BF722&lt;&gt;"",IF(BG722&lt;=BH722,"CUMPLE","RECHAZADO"),"")</f>
        <v>CUMPLE</v>
      </c>
      <c r="BJ722" s="209"/>
      <c r="BK722" s="874"/>
      <c r="BL722" s="246">
        <f>ROUND(BK722*$DS$3,0)</f>
        <v>0</v>
      </c>
      <c r="BM722" s="1044">
        <f>$BM$16</f>
        <v>74539289</v>
      </c>
      <c r="BN722" s="185" t="str">
        <f>IF(BK722&lt;&gt;"",IF((BL722/$DR$3)/$DN$3&lt;=$BM$20,"CUMPLE","RECHAZADO"),"")</f>
        <v/>
      </c>
      <c r="BO722" s="878"/>
      <c r="BP722" s="200">
        <f t="shared" ref="BP722:BP733" si="4251">BB722+BG722+BL722</f>
        <v>838459291</v>
      </c>
      <c r="BQ722" s="874">
        <v>159307261</v>
      </c>
      <c r="BR722" s="877">
        <f t="shared" ref="BR722:BR733" si="4252">ROUND((BB722+BG722+BL722)*19%,0)</f>
        <v>159307265</v>
      </c>
      <c r="BS722" s="877">
        <f t="shared" ref="BS722:BS733" si="4253">ROUND((BB722+BG722+BL722)*$AV$16,0)</f>
        <v>997766556</v>
      </c>
      <c r="BT722" s="877" t="str">
        <f>IF(BQ722&lt;&gt;"",IF(BD722="CUMPLE",IF(BI722="CUMPLE","CUMPLE","NO CUMPLE"),"NO CUMPLE")," ")</f>
        <v>CUMPLE</v>
      </c>
      <c r="BU722" s="895"/>
      <c r="BV722" s="874">
        <v>111612546</v>
      </c>
      <c r="BW722" s="874">
        <v>2120639</v>
      </c>
      <c r="BX722" s="200">
        <f t="shared" ref="BX722:BX733" si="4254">ROUND((BV722*10%)*19%,0)</f>
        <v>2120638</v>
      </c>
      <c r="BY722" s="200" t="str">
        <f>IF(BV722&lt;&gt;"",IF(AND(BV722/$DN$3&lt;=$BY$15,BV722/$DN$3&gt;=$BY$16),"CUMPLE","RECHAZADO"),"")</f>
        <v>CUMPLE</v>
      </c>
      <c r="BZ722" s="200">
        <f t="shared" ref="BZ722:BZ733" si="4255">BV722</f>
        <v>111612546</v>
      </c>
      <c r="CA722" s="200">
        <f t="shared" ref="CA722:CA733" si="4256">BZ722+BX722</f>
        <v>113733184</v>
      </c>
      <c r="CB722" s="895"/>
      <c r="CC722" s="874"/>
      <c r="CD722" s="874"/>
      <c r="CE722" s="200">
        <f t="shared" ref="CE722:CE733" si="4257">ROUND((CC722*10%)*19%,0)</f>
        <v>0</v>
      </c>
      <c r="CF722" s="200" t="str">
        <f>IF(CC722&lt;&gt;"",IF(AND(CC722/$DN$3&lt;=$CF$15,CC722/$DS$3&gt;=$CF$16),"CUMPLE","RECHAZADO"),"")</f>
        <v/>
      </c>
      <c r="CG722" s="200">
        <f t="shared" ref="CG722:CG733" si="4258">CC722</f>
        <v>0</v>
      </c>
      <c r="CH722" s="200">
        <f t="shared" ref="CH722:CH733" si="4259">CG722+CE722</f>
        <v>0</v>
      </c>
      <c r="CI722" s="200"/>
      <c r="CJ722" s="232">
        <f t="shared" ref="CJ722:CJ733" si="4260">R722</f>
        <v>18023768992</v>
      </c>
      <c r="CK722" s="197">
        <f t="shared" ref="CK722:CK733" si="4261">AC722+AX722+BS722+CA722+CH722</f>
        <v>1220863463</v>
      </c>
      <c r="CL722" s="232">
        <f t="shared" ref="CL722:CL733" si="4262">IF(CJ722="RECHAZADO","RECHAZADO",IF(CJ722&lt;&gt;"",CJ722+CK722,""))</f>
        <v>19244632455</v>
      </c>
      <c r="CM722" s="895"/>
      <c r="CN722" s="200">
        <f t="shared" ref="CN722:CN733" si="4263">S722</f>
        <v>17687702642</v>
      </c>
      <c r="CO722" s="200">
        <f t="shared" ref="CO722:CO733" si="4264">AD722+AU722+BP722+BZ722+CG722</f>
        <v>1054898562</v>
      </c>
      <c r="CP722" s="200">
        <f t="shared" ref="CP722:CP733" si="4265">IF(CN722="RECHAZADO","RECHAZADO",IF(CN722&lt;&gt;"",CN722+CO722,""))</f>
        <v>18742601204</v>
      </c>
      <c r="CQ722" s="895"/>
      <c r="CR722" s="200">
        <f t="shared" ref="CR722:CR733" si="4266">I722+J722</f>
        <v>18023768992</v>
      </c>
      <c r="CS722" s="200">
        <f>(W722*$DP$3)+X722+(AF722*$DQ$3)+(AK722*$DR$3)+(AP722*$DS$3)+AV722+(BA722*$DQ$3)+(BF722*$DR$3)+(BK722*$DS$3)+BQ722+BV722+BW722+CC722+CD722</f>
        <v>1220863455</v>
      </c>
      <c r="CT722" s="200">
        <f t="shared" ref="CT722:CT733" si="4267">CR722+CS722</f>
        <v>19244632447</v>
      </c>
      <c r="CU722" s="874">
        <v>19244632447</v>
      </c>
      <c r="CV722" s="200" t="str">
        <f t="shared" ref="CV722:CV733" si="4268">IF(CU722&lt;&gt;"",IF(CT722=CU722,"OK","REVISAR"),"")</f>
        <v>OK</v>
      </c>
      <c r="CW722" s="7"/>
      <c r="CX722" s="25"/>
      <c r="CY722" s="25"/>
      <c r="CZ722" s="25"/>
      <c r="DA722" s="25"/>
      <c r="DB722" s="879" t="str">
        <f t="shared" ref="DB722:DB732" si="4269">IF(F722&lt;&gt;"",IF(G722="CUMPLE",IF(P722="CUMPLE",IF(AB722="CUMPLE",IF(AY722="CUMPLE",IF(BT722="CUMPLE",IF(BY722="CUMPLE","HABILITADO","RECHAZADO"),"RECHAZADO"),"RECHAZADO"),"RECHAZADO"),"RECHAZADO"),"RECHAZADO"),"")</f>
        <v>HABILITADO</v>
      </c>
      <c r="DC722" s="888"/>
      <c r="DD722" s="25"/>
      <c r="DE722" s="25"/>
      <c r="DF722" s="25"/>
      <c r="DG722" s="25"/>
      <c r="DH722" s="25"/>
      <c r="DI722" s="25"/>
      <c r="DJ722" s="25"/>
      <c r="DK722" s="25"/>
      <c r="DL722" s="25"/>
      <c r="DM722" s="25"/>
      <c r="DN722" s="25"/>
      <c r="DO722" s="25"/>
      <c r="DP722" s="25"/>
      <c r="DQ722" s="25"/>
      <c r="DR722" s="25"/>
      <c r="DS722" s="25"/>
      <c r="DT722" s="25"/>
      <c r="DU722" s="25"/>
      <c r="DV722" s="25"/>
    </row>
    <row r="723" spans="1:126" hidden="1" x14ac:dyDescent="0.25">
      <c r="A723" s="1041"/>
      <c r="B723" s="167">
        <v>2</v>
      </c>
      <c r="C723" s="1043"/>
      <c r="D723" s="237"/>
      <c r="E723" s="238"/>
      <c r="F723" s="168"/>
      <c r="G723" s="239" t="str">
        <f>IF(F723&lt;&gt;"",IF(F723=$DV$4,"CUMPLE","RECHAZADO"),"")</f>
        <v/>
      </c>
      <c r="H723" s="170"/>
      <c r="I723" s="221"/>
      <c r="J723" s="172"/>
      <c r="K723" s="867">
        <f t="shared" si="4236"/>
        <v>0</v>
      </c>
      <c r="L723" s="240" t="e">
        <f t="shared" si="4237"/>
        <v>#DIV/0!</v>
      </c>
      <c r="M723" s="241" t="e">
        <f t="shared" si="4238"/>
        <v>#DIV/0!</v>
      </c>
      <c r="N723" s="242" t="e">
        <f t="shared" si="4239"/>
        <v>#DIV/0!</v>
      </c>
      <c r="O723" s="243" t="e">
        <f t="shared" si="4240"/>
        <v>#DIV/0!</v>
      </c>
      <c r="P723" s="244" t="str">
        <f>IF(H723&lt;&gt;"",IF(J723=K723,IF(H723="SI",IF(AND(I723&lt;=$DF$4,I723&gt;=($DF$4*0.9)),"CUMPLE","NO CUMPLE"),IF(I723=$DF$4,"CUMPLE","NO CUMPLE")),"NO CUMPLE"),"")</f>
        <v/>
      </c>
      <c r="Q723" s="244">
        <f t="shared" si="4241"/>
        <v>0</v>
      </c>
      <c r="R723" s="830" t="str">
        <f t="shared" ref="R723:R733" si="4270">IF(F723&lt;&gt;"",IF(G723="CUMPLE",IF(P723="CUMPLE",I723+J723,""),"RECHAZADO"),"")</f>
        <v/>
      </c>
      <c r="S723" s="830" t="str">
        <f t="shared" si="4242"/>
        <v/>
      </c>
      <c r="T723" s="181"/>
      <c r="U723" s="182"/>
      <c r="V723" s="245"/>
      <c r="W723" s="170"/>
      <c r="X723" s="183"/>
      <c r="Y723" s="868">
        <f>ROUND(W723*$DP$4,0)</f>
        <v>0</v>
      </c>
      <c r="Z723" s="868">
        <f t="shared" si="4243"/>
        <v>0</v>
      </c>
      <c r="AA723" s="1045"/>
      <c r="AB723" s="244" t="str">
        <f>IF(W723&lt;&gt;"",IF((Y723/$DP$4)/$DN$4&lt;=$AA$20,"CUMPLE","RECHAZADO"),"")</f>
        <v/>
      </c>
      <c r="AC723" s="830">
        <f t="shared" si="4244"/>
        <v>0</v>
      </c>
      <c r="AD723" s="830">
        <f t="shared" si="4245"/>
        <v>0</v>
      </c>
      <c r="AE723" s="181"/>
      <c r="AF723" s="170"/>
      <c r="AG723" s="868">
        <f>ROUND(AF723*$DQ$4,0)</f>
        <v>0</v>
      </c>
      <c r="AH723" s="1045"/>
      <c r="AI723" s="244" t="str">
        <f>IF(AF723&lt;&gt;"",IF(AG723/$DQ$4&lt;=$AH$20,"CUMPLE","RECHAZADO"),"")</f>
        <v/>
      </c>
      <c r="AJ723" s="181"/>
      <c r="AK723" s="170"/>
      <c r="AL723" s="868">
        <f>ROUND(AK723*$DR$4,0)</f>
        <v>0</v>
      </c>
      <c r="AM723" s="1045"/>
      <c r="AN723" s="244" t="str">
        <f>IF(AK723&lt;&gt;"",IF(AL723/$DR$4&lt;=$AM$20,"CUMPLE","RECHAZADO"),"")</f>
        <v/>
      </c>
      <c r="AO723" s="181"/>
      <c r="AP723" s="170"/>
      <c r="AQ723" s="868">
        <f>ROUND(AP723*$DS$4,0)</f>
        <v>0</v>
      </c>
      <c r="AR723" s="1045"/>
      <c r="AS723" s="244" t="str">
        <f>IF(AP723&lt;&gt;"",IF(AQ723/$DR$4&lt;=$AR$20,"CUMPLE","RECHAZADO"),"")</f>
        <v/>
      </c>
      <c r="AT723" s="187"/>
      <c r="AU723" s="840">
        <f t="shared" si="4246"/>
        <v>0</v>
      </c>
      <c r="AV723" s="170"/>
      <c r="AW723" s="832">
        <f t="shared" si="4247"/>
        <v>0</v>
      </c>
      <c r="AX723" s="832">
        <f t="shared" si="4248"/>
        <v>0</v>
      </c>
      <c r="AY723" s="832" t="str">
        <f>IF(AV723&lt;&gt;"",IF(AI723="CUMPLE",IF(AN723="CUMPLE","CUMPLE","NO CUMPLE"),"NO CUMPLE")," ")</f>
        <v xml:space="preserve"> </v>
      </c>
      <c r="AZ723" s="245"/>
      <c r="BA723" s="170"/>
      <c r="BB723" s="868">
        <f>ROUND(BA723*$DQ$4,0)</f>
        <v>0</v>
      </c>
      <c r="BC723" s="869">
        <f>$BC$4</f>
        <v>92828885</v>
      </c>
      <c r="BD723" s="729" t="str">
        <f t="shared" si="4249"/>
        <v/>
      </c>
      <c r="BE723" s="181"/>
      <c r="BF723" s="170"/>
      <c r="BG723" s="868">
        <f>ROUND(BF723*$DR$4,0)</f>
        <v>0</v>
      </c>
      <c r="BH723" s="868">
        <f>$BH$4</f>
        <v>924495218</v>
      </c>
      <c r="BI723" s="729" t="str">
        <f t="shared" si="4250"/>
        <v/>
      </c>
      <c r="BJ723" s="181"/>
      <c r="BK723" s="170"/>
      <c r="BL723" s="868">
        <f>ROUND(BK723*$DS$4,0)</f>
        <v>0</v>
      </c>
      <c r="BM723" s="1045"/>
      <c r="BN723" s="244" t="str">
        <f>IF(BK723&lt;&gt;"",IF((BL723/$DR$4)/$DN$4&lt;=$BM$20,"CUMPLE","RECHAZADO"),"")</f>
        <v/>
      </c>
      <c r="BO723" s="193"/>
      <c r="BP723" s="840">
        <f t="shared" si="4251"/>
        <v>0</v>
      </c>
      <c r="BQ723" s="170"/>
      <c r="BR723" s="832">
        <f t="shared" si="4252"/>
        <v>0</v>
      </c>
      <c r="BS723" s="832">
        <f t="shared" si="4253"/>
        <v>0</v>
      </c>
      <c r="BT723" s="832" t="str">
        <f>IF(BQ723&lt;&gt;"",IF(BD723="CUMPLE",IF(BI723="CUMPLE","CUMPLE","NO CUMPLE"),"NO CUMPLE")," ")</f>
        <v xml:space="preserve"> </v>
      </c>
      <c r="BU723" s="245"/>
      <c r="BV723" s="170"/>
      <c r="BW723" s="170"/>
      <c r="BX723" s="839">
        <f t="shared" si="4254"/>
        <v>0</v>
      </c>
      <c r="BY723" s="839" t="str">
        <f>IF(BV723&lt;&gt;"",IF(AND(BV723/$DN$4&lt;=$BY$15,BV723/$DN$4&gt;=$BY$16),"CUMPLE","RECHAZADO"),"")</f>
        <v/>
      </c>
      <c r="BZ723" s="839">
        <f t="shared" si="4255"/>
        <v>0</v>
      </c>
      <c r="CA723" s="839">
        <f t="shared" si="4256"/>
        <v>0</v>
      </c>
      <c r="CB723" s="245"/>
      <c r="CC723" s="170"/>
      <c r="CD723" s="170"/>
      <c r="CE723" s="839">
        <f t="shared" si="4257"/>
        <v>0</v>
      </c>
      <c r="CF723" s="839" t="str">
        <f>IF(CC723&lt;&gt;"",IF(AND(CC723/$DN$4&lt;=$CF$15,CC723/$DS$4&gt;=$CF$16),"CUMPLE","RECHAZADO"),"")</f>
        <v/>
      </c>
      <c r="CG723" s="839">
        <f t="shared" si="4258"/>
        <v>0</v>
      </c>
      <c r="CH723" s="839">
        <f t="shared" si="4259"/>
        <v>0</v>
      </c>
      <c r="CI723" s="248"/>
      <c r="CJ723" s="86" t="str">
        <f t="shared" si="4260"/>
        <v/>
      </c>
      <c r="CK723" s="836">
        <f t="shared" si="4261"/>
        <v>0</v>
      </c>
      <c r="CL723" s="837" t="str">
        <f t="shared" si="4262"/>
        <v/>
      </c>
      <c r="CM723" s="245"/>
      <c r="CN723" s="838" t="str">
        <f t="shared" si="4263"/>
        <v/>
      </c>
      <c r="CO723" s="839">
        <f t="shared" si="4264"/>
        <v>0</v>
      </c>
      <c r="CP723" s="840" t="str">
        <f t="shared" si="4265"/>
        <v/>
      </c>
      <c r="CQ723" s="238"/>
      <c r="CR723" s="838">
        <f t="shared" si="4266"/>
        <v>0</v>
      </c>
      <c r="CS723" s="839">
        <f>(W723*$DP$4)+X723+(AF723*$DQ$4)+(AK723*$DR$4)+(AP723*$DS$4)+AV723+(BA723*$DQ$4)+(BF723*$DR$4)+(BK723*$DS$4)+BQ723+BV723+BW723+CC723+CD723</f>
        <v>0</v>
      </c>
      <c r="CT723" s="840">
        <f t="shared" si="4267"/>
        <v>0</v>
      </c>
      <c r="CU723" s="842"/>
      <c r="CV723" s="840" t="str">
        <f t="shared" si="4268"/>
        <v/>
      </c>
      <c r="CW723" s="25"/>
      <c r="CX723" s="25"/>
      <c r="CY723" s="25"/>
      <c r="CZ723" s="25"/>
      <c r="DA723" s="25"/>
      <c r="DB723" s="843" t="str">
        <f t="shared" si="4269"/>
        <v/>
      </c>
      <c r="DC723" s="36"/>
      <c r="DD723" s="25"/>
      <c r="DE723" s="25"/>
      <c r="DF723" s="25"/>
      <c r="DG723" s="25"/>
      <c r="DH723" s="25"/>
      <c r="DI723" s="25"/>
      <c r="DJ723" s="25"/>
      <c r="DK723" s="25"/>
      <c r="DL723" s="25"/>
      <c r="DM723" s="25"/>
      <c r="DN723" s="25"/>
      <c r="DO723" s="25"/>
      <c r="DP723" s="25"/>
      <c r="DQ723" s="25"/>
      <c r="DR723" s="25"/>
      <c r="DS723" s="25"/>
      <c r="DT723" s="25"/>
      <c r="DU723" s="25"/>
      <c r="DV723" s="25"/>
    </row>
    <row r="724" spans="1:126" hidden="1" x14ac:dyDescent="0.25">
      <c r="A724" s="1046"/>
      <c r="B724" s="870">
        <v>3</v>
      </c>
      <c r="C724" s="1043"/>
      <c r="D724" s="237"/>
      <c r="E724" s="238"/>
      <c r="F724" s="207"/>
      <c r="G724" s="239" t="str">
        <f>IF(F724&lt;&gt;"",IF(F724=$DV$5,"CUMPLE","RECHAZADO"),"")</f>
        <v/>
      </c>
      <c r="H724" s="170"/>
      <c r="I724" s="216"/>
      <c r="J724" s="208"/>
      <c r="K724" s="228">
        <f t="shared" si="4236"/>
        <v>0</v>
      </c>
      <c r="L724" s="240" t="e">
        <f t="shared" si="4237"/>
        <v>#DIV/0!</v>
      </c>
      <c r="M724" s="241" t="e">
        <f t="shared" si="4238"/>
        <v>#DIV/0!</v>
      </c>
      <c r="N724" s="242" t="e">
        <f t="shared" si="4239"/>
        <v>#DIV/0!</v>
      </c>
      <c r="O724" s="243" t="e">
        <f t="shared" si="4240"/>
        <v>#DIV/0!</v>
      </c>
      <c r="P724" s="185" t="str">
        <f>IF(H724&lt;&gt;"",IF(J724=K724,IF(H724="SI",IF(AND(I724&lt;=$DF$5,I724&gt;=($DF$5*0.9)),"CUMPLE","NO CUMPLE"),IF(I724=$DF$5,"CUMPLE","NO CUMPLE")),"NO CUMPLE"),"")</f>
        <v/>
      </c>
      <c r="Q724" s="244">
        <f t="shared" si="4241"/>
        <v>0</v>
      </c>
      <c r="R724" s="186" t="str">
        <f t="shared" si="4270"/>
        <v/>
      </c>
      <c r="S724" s="186" t="str">
        <f t="shared" si="4242"/>
        <v/>
      </c>
      <c r="T724" s="209"/>
      <c r="U724" s="210"/>
      <c r="V724" s="245"/>
      <c r="W724" s="211"/>
      <c r="X724" s="212"/>
      <c r="Y724" s="246">
        <f>ROUND(W724*$DP$5,0)</f>
        <v>0</v>
      </c>
      <c r="Z724" s="246">
        <f t="shared" si="4243"/>
        <v>0</v>
      </c>
      <c r="AA724" s="1045"/>
      <c r="AB724" s="185" t="str">
        <f>IF(W724&lt;&gt;"",IF((Y724/$DP$5)/$DN$5&lt;=$AA$20,"CUMPLE","RECHAZADO"),"")</f>
        <v/>
      </c>
      <c r="AC724" s="186">
        <f t="shared" si="4244"/>
        <v>0</v>
      </c>
      <c r="AD724" s="186">
        <f t="shared" si="4245"/>
        <v>0</v>
      </c>
      <c r="AE724" s="209"/>
      <c r="AF724" s="211"/>
      <c r="AG724" s="246">
        <f>ROUND(AF724*$DQ$5,0)</f>
        <v>0</v>
      </c>
      <c r="AH724" s="1045"/>
      <c r="AI724" s="185" t="str">
        <f>IF(AF724&lt;&gt;"",IF(AG724/$DQ$5&lt;=$AH$20,"CUMPLE","RECHAZADO"),"")</f>
        <v/>
      </c>
      <c r="AJ724" s="209"/>
      <c r="AK724" s="211"/>
      <c r="AL724" s="246">
        <f>ROUND(AK724*$DR$5,0)</f>
        <v>0</v>
      </c>
      <c r="AM724" s="1045"/>
      <c r="AN724" s="185" t="str">
        <f>IF(AK724&lt;&gt;"",IF(AL724/$DR$5&lt;=$AM$20,"CUMPLE","RECHAZADO"),"")</f>
        <v/>
      </c>
      <c r="AO724" s="209"/>
      <c r="AP724" s="211"/>
      <c r="AQ724" s="246">
        <f>ROUND(AP724*$DS$5,0)</f>
        <v>0</v>
      </c>
      <c r="AR724" s="1045"/>
      <c r="AS724" s="185" t="str">
        <f>IF(AP724&lt;&gt;"",IF(AQ724/$DR$5&lt;=$AR$20,"CUMPLE","RECHAZADO"),"")</f>
        <v/>
      </c>
      <c r="AT724" s="213"/>
      <c r="AU724" s="201">
        <f t="shared" si="4246"/>
        <v>0</v>
      </c>
      <c r="AV724" s="170"/>
      <c r="AW724" s="189">
        <f t="shared" si="4247"/>
        <v>0</v>
      </c>
      <c r="AX724" s="189">
        <f t="shared" si="4248"/>
        <v>0</v>
      </c>
      <c r="AY724" s="189" t="str">
        <f>IF(AV724&lt;&gt;"",IF(AI724="CUMPLE",IF(AN724="CUMPLE","CUMPLE","NO CUMPLE"),"NO CUMPLE")," ")</f>
        <v xml:space="preserve"> </v>
      </c>
      <c r="AZ724" s="245"/>
      <c r="BA724" s="211"/>
      <c r="BB724" s="246">
        <f>ROUND(BA724*$DQ$5,0)</f>
        <v>0</v>
      </c>
      <c r="BC724" s="247">
        <f>$BC$5</f>
        <v>123465503</v>
      </c>
      <c r="BD724" s="192" t="str">
        <f t="shared" si="4249"/>
        <v/>
      </c>
      <c r="BE724" s="209"/>
      <c r="BF724" s="211"/>
      <c r="BG724" s="246">
        <f>ROUND(BF724*$DR$5,0)</f>
        <v>0</v>
      </c>
      <c r="BH724" s="246">
        <f>$BH$5</f>
        <v>1325724320</v>
      </c>
      <c r="BI724" s="192" t="str">
        <f t="shared" si="4250"/>
        <v/>
      </c>
      <c r="BJ724" s="209"/>
      <c r="BK724" s="211"/>
      <c r="BL724" s="246">
        <f>ROUND(BK724*$DS$5,0)</f>
        <v>0</v>
      </c>
      <c r="BM724" s="1045"/>
      <c r="BN724" s="185" t="str">
        <f>IF(BK724&lt;&gt;"",IF((BL724/$DR$5)/$DN$5&lt;=$BM$20,"CUMPLE","RECHAZADO"),"")</f>
        <v/>
      </c>
      <c r="BO724" s="214"/>
      <c r="BP724" s="201">
        <f t="shared" si="4251"/>
        <v>0</v>
      </c>
      <c r="BQ724" s="170"/>
      <c r="BR724" s="189">
        <f t="shared" si="4252"/>
        <v>0</v>
      </c>
      <c r="BS724" s="189">
        <f t="shared" si="4253"/>
        <v>0</v>
      </c>
      <c r="BT724" s="189" t="str">
        <f>IF(BQ724&lt;&gt;"",IF(BD724="CUMPLE",IF(BI724="CUMPLE","CUMPLE","NO CUMPLE"),"NO CUMPLE")," ")</f>
        <v xml:space="preserve"> </v>
      </c>
      <c r="BU724" s="245"/>
      <c r="BV724" s="170"/>
      <c r="BW724" s="170"/>
      <c r="BX724" s="200">
        <f t="shared" si="4254"/>
        <v>0</v>
      </c>
      <c r="BY724" s="200" t="str">
        <f>IF(BV724&lt;&gt;"",IF(AND(BV724/$DN$5&lt;=$BY$15,BV724/$DN$5&gt;=$BY$16),"CUMPLE","RECHAZADO"),"")</f>
        <v/>
      </c>
      <c r="BZ724" s="200">
        <f t="shared" si="4255"/>
        <v>0</v>
      </c>
      <c r="CA724" s="200">
        <f t="shared" si="4256"/>
        <v>0</v>
      </c>
      <c r="CB724" s="245"/>
      <c r="CC724" s="170"/>
      <c r="CD724" s="170"/>
      <c r="CE724" s="200">
        <f t="shared" si="4257"/>
        <v>0</v>
      </c>
      <c r="CF724" s="200" t="str">
        <f>IF(CC724&lt;&gt;"",IF(AND(CC724/$DN$5&lt;=$CF$15,CC724/$DS$5&gt;=$CF$16),"CUMPLE","RECHAZADO"),"")</f>
        <v/>
      </c>
      <c r="CG724" s="200">
        <f t="shared" si="4258"/>
        <v>0</v>
      </c>
      <c r="CH724" s="200">
        <f t="shared" si="4259"/>
        <v>0</v>
      </c>
      <c r="CI724" s="249"/>
      <c r="CJ724" s="196" t="str">
        <f t="shared" si="4260"/>
        <v/>
      </c>
      <c r="CK724" s="197">
        <f t="shared" si="4261"/>
        <v>0</v>
      </c>
      <c r="CL724" s="198" t="str">
        <f t="shared" si="4262"/>
        <v/>
      </c>
      <c r="CM724" s="245"/>
      <c r="CN724" s="199" t="str">
        <f t="shared" si="4263"/>
        <v/>
      </c>
      <c r="CO724" s="200">
        <f t="shared" si="4264"/>
        <v>0</v>
      </c>
      <c r="CP724" s="201" t="str">
        <f t="shared" si="4265"/>
        <v/>
      </c>
      <c r="CQ724" s="238"/>
      <c r="CR724" s="199">
        <f t="shared" si="4266"/>
        <v>0</v>
      </c>
      <c r="CS724" s="200">
        <f>(W724*$DP$5)+X724+(AF724*$DQ$5)+(AK724*$DR$5)+(AP724*$DS$5)+AV724+(BA724*$DQ$5)+(BF724*$DR$5)+(BK724*$DS$5)+BQ724+BV724+BW724+CC724+CD724</f>
        <v>0</v>
      </c>
      <c r="CT724" s="201">
        <f t="shared" si="4267"/>
        <v>0</v>
      </c>
      <c r="CU724" s="203"/>
      <c r="CV724" s="201" t="str">
        <f t="shared" si="4268"/>
        <v/>
      </c>
      <c r="CW724" s="25"/>
      <c r="CX724" s="25"/>
      <c r="CY724" s="25"/>
      <c r="CZ724" s="25"/>
      <c r="DA724" s="25"/>
      <c r="DB724" s="204" t="str">
        <f t="shared" si="4269"/>
        <v/>
      </c>
      <c r="DC724" s="206"/>
      <c r="DD724" s="25"/>
      <c r="DE724" s="25"/>
      <c r="DF724" s="25"/>
      <c r="DG724" s="25"/>
      <c r="DH724" s="25"/>
      <c r="DI724" s="25"/>
      <c r="DJ724" s="25"/>
      <c r="DK724" s="25"/>
      <c r="DL724" s="25"/>
      <c r="DM724" s="25"/>
      <c r="DN724" s="25"/>
      <c r="DO724" s="25"/>
      <c r="DP724" s="25"/>
      <c r="DQ724" s="25"/>
      <c r="DR724" s="25"/>
      <c r="DS724" s="25"/>
      <c r="DT724" s="25"/>
      <c r="DU724" s="25"/>
      <c r="DV724" s="25"/>
    </row>
    <row r="725" spans="1:126" hidden="1" x14ac:dyDescent="0.25">
      <c r="A725" s="1042"/>
      <c r="B725" s="750">
        <v>4</v>
      </c>
      <c r="C725" s="1043"/>
      <c r="D725" s="237"/>
      <c r="E725" s="238"/>
      <c r="F725" s="751"/>
      <c r="G725" s="823" t="str">
        <f>IF(F725&lt;&gt;"",IF(F725=$DV$6,"CUMPLE","RECHAZADO"),"")</f>
        <v/>
      </c>
      <c r="H725" s="753"/>
      <c r="I725" s="754"/>
      <c r="J725" s="784"/>
      <c r="K725" s="803">
        <f t="shared" si="4236"/>
        <v>0</v>
      </c>
      <c r="L725" s="240" t="e">
        <f t="shared" si="4237"/>
        <v>#DIV/0!</v>
      </c>
      <c r="M725" s="241" t="e">
        <f t="shared" si="4238"/>
        <v>#DIV/0!</v>
      </c>
      <c r="N725" s="242" t="e">
        <f t="shared" si="4239"/>
        <v>#DIV/0!</v>
      </c>
      <c r="O725" s="243" t="e">
        <f t="shared" si="4240"/>
        <v>#DIV/0!</v>
      </c>
      <c r="P725" s="764" t="str">
        <f>IF(H725&lt;&gt;"",IF(J725=K725,IF(H725="SI",IF(AND(I725&lt;=$DF$6,I725&gt;=($DF$6*0.9)),"CUMPLE","NO CUMPLE"),IF(I725=$DF$6,"CUMPLE","NO CUMPLE")),"NO CUMPLE"),"")</f>
        <v/>
      </c>
      <c r="Q725" s="244">
        <f t="shared" si="4241"/>
        <v>0</v>
      </c>
      <c r="R725" s="765" t="str">
        <f t="shared" si="4270"/>
        <v/>
      </c>
      <c r="S725" s="765" t="str">
        <f t="shared" si="4242"/>
        <v/>
      </c>
      <c r="T725" s="759"/>
      <c r="U725" s="760"/>
      <c r="V725" s="245"/>
      <c r="W725" s="761"/>
      <c r="X725" s="762"/>
      <c r="Y725" s="824">
        <f>ROUND(W725*$DP$6,0)</f>
        <v>0</v>
      </c>
      <c r="Z725" s="824">
        <f t="shared" si="4243"/>
        <v>0</v>
      </c>
      <c r="AA725" s="1045"/>
      <c r="AB725" s="764" t="str">
        <f>IF(W725&lt;&gt;"",IF((Y725/$DP$6)/$DN$6&lt;=$AA$20,"CUMPLE","RECHAZADO"),"")</f>
        <v/>
      </c>
      <c r="AC725" s="765">
        <f t="shared" si="4244"/>
        <v>0</v>
      </c>
      <c r="AD725" s="765">
        <f t="shared" si="4245"/>
        <v>0</v>
      </c>
      <c r="AE725" s="759"/>
      <c r="AF725" s="761"/>
      <c r="AG725" s="824">
        <f>ROUND(AF725*$DQ$6,0)</f>
        <v>0</v>
      </c>
      <c r="AH725" s="1045"/>
      <c r="AI725" s="764" t="str">
        <f>IF(AF725&lt;&gt;"",IF(AG725/$DQ$6&lt;=$AH$20,"CUMPLE","RECHAZADO"),"")</f>
        <v/>
      </c>
      <c r="AJ725" s="759"/>
      <c r="AK725" s="761"/>
      <c r="AL725" s="824">
        <f>ROUND(AK725*$DR$6,0)</f>
        <v>0</v>
      </c>
      <c r="AM725" s="1045"/>
      <c r="AN725" s="764" t="str">
        <f>IF(AK725&lt;&gt;"",IF(AL725/$DR$6&lt;=$AM$20,"CUMPLE","RECHAZADO"),"")</f>
        <v/>
      </c>
      <c r="AO725" s="759"/>
      <c r="AP725" s="761"/>
      <c r="AQ725" s="824">
        <f>ROUND(AP725*$DS$6,0)</f>
        <v>0</v>
      </c>
      <c r="AR725" s="1045"/>
      <c r="AS725" s="764" t="str">
        <f>IF(AP725&lt;&gt;"",IF(AQ725/$DR$6&lt;=$AR$20,"CUMPLE","RECHAZADO"),"")</f>
        <v/>
      </c>
      <c r="AT725" s="766"/>
      <c r="AU725" s="779">
        <f t="shared" si="4246"/>
        <v>0</v>
      </c>
      <c r="AV725" s="753"/>
      <c r="AW725" s="768">
        <f t="shared" si="4247"/>
        <v>0</v>
      </c>
      <c r="AX725" s="768">
        <f t="shared" si="4248"/>
        <v>0</v>
      </c>
      <c r="AY725" s="768" t="str">
        <f>IF(AV725&lt;&gt;"",IF(AN725="CUMPLE","CUMPLE","NO CUMPLE"),"")</f>
        <v/>
      </c>
      <c r="AZ725" s="245"/>
      <c r="BA725" s="761"/>
      <c r="BB725" s="824">
        <f>ROUND(BA725*$DQ$6,0)</f>
        <v>0</v>
      </c>
      <c r="BC725" s="825">
        <f>$BC$6</f>
        <v>599037720</v>
      </c>
      <c r="BD725" s="164" t="str">
        <f t="shared" si="4249"/>
        <v/>
      </c>
      <c r="BE725" s="759"/>
      <c r="BF725" s="761"/>
      <c r="BG725" s="824">
        <f>ROUND(BF725*$DR$6,0)</f>
        <v>0</v>
      </c>
      <c r="BH725" s="824">
        <f>$BH$6</f>
        <v>1500854400</v>
      </c>
      <c r="BI725" s="164" t="str">
        <f t="shared" si="4250"/>
        <v/>
      </c>
      <c r="BJ725" s="759"/>
      <c r="BK725" s="761"/>
      <c r="BL725" s="824">
        <f>ROUND(BK725*$DS$6,0)</f>
        <v>0</v>
      </c>
      <c r="BM725" s="1045"/>
      <c r="BN725" s="764" t="str">
        <f>IF(BK725&lt;&gt;"",IF((BL725/$DR$6)/$DN$6&lt;=$BM$20,"CUMPLE","RECHAZADO"),"")</f>
        <v/>
      </c>
      <c r="BO725" s="771"/>
      <c r="BP725" s="779">
        <f t="shared" si="4251"/>
        <v>0</v>
      </c>
      <c r="BQ725" s="753"/>
      <c r="BR725" s="768">
        <f t="shared" si="4252"/>
        <v>0</v>
      </c>
      <c r="BS725" s="768">
        <f t="shared" si="4253"/>
        <v>0</v>
      </c>
      <c r="BT725" s="768" t="str">
        <f>IF(BQ725&lt;&gt;"",IF(BI725="CUMPLE","CUMPLE","NO CUMPLE"),"")</f>
        <v/>
      </c>
      <c r="BU725" s="245"/>
      <c r="BV725" s="753"/>
      <c r="BW725" s="753"/>
      <c r="BX725" s="778">
        <f t="shared" si="4254"/>
        <v>0</v>
      </c>
      <c r="BY725" s="778" t="str">
        <f>IF(BV725&lt;&gt;"",IF(AND(BV725/$DN$6&lt;=$BY$15,BV725/$DN$6&gt;=$BY$16),"CUMPLE","RECHAZADO"),"")</f>
        <v/>
      </c>
      <c r="BZ725" s="778">
        <f t="shared" si="4255"/>
        <v>0</v>
      </c>
      <c r="CA725" s="778">
        <f t="shared" si="4256"/>
        <v>0</v>
      </c>
      <c r="CB725" s="245"/>
      <c r="CC725" s="753"/>
      <c r="CD725" s="753"/>
      <c r="CE725" s="778">
        <f t="shared" si="4257"/>
        <v>0</v>
      </c>
      <c r="CF725" s="778" t="str">
        <f>IF(CC725&lt;&gt;"",IF(AND(CC725/$DN$6&lt;=$CF$15,CC725/$DS$6&gt;=$CF$16),"CUMPLE","RECHAZADO"),"")</f>
        <v/>
      </c>
      <c r="CG725" s="778">
        <f t="shared" si="4258"/>
        <v>0</v>
      </c>
      <c r="CH725" s="778">
        <f t="shared" si="4259"/>
        <v>0</v>
      </c>
      <c r="CI725" s="826"/>
      <c r="CJ725" s="774" t="str">
        <f t="shared" si="4260"/>
        <v/>
      </c>
      <c r="CK725" s="775">
        <f t="shared" si="4261"/>
        <v>0</v>
      </c>
      <c r="CL725" s="776" t="str">
        <f t="shared" si="4262"/>
        <v/>
      </c>
      <c r="CM725" s="245"/>
      <c r="CN725" s="777" t="str">
        <f t="shared" si="4263"/>
        <v/>
      </c>
      <c r="CO725" s="778">
        <f t="shared" si="4264"/>
        <v>0</v>
      </c>
      <c r="CP725" s="779" t="str">
        <f t="shared" si="4265"/>
        <v/>
      </c>
      <c r="CQ725" s="238"/>
      <c r="CR725" s="777">
        <f t="shared" si="4266"/>
        <v>0</v>
      </c>
      <c r="CS725" s="778">
        <f>(W725*$DP$6)+X725+(AF725*$DQ$6)+(AK725*$DR$6)+(AP725*$DS$6)+AV725+(BA725*$DQ$6)+(BF725*$DR$6)+(BK725*$DS$6)+BQ725+BV725+BW725+CC725+CD725</f>
        <v>0</v>
      </c>
      <c r="CT725" s="779">
        <f t="shared" si="4267"/>
        <v>0</v>
      </c>
      <c r="CU725" s="781"/>
      <c r="CV725" s="779" t="str">
        <f t="shared" si="4268"/>
        <v/>
      </c>
      <c r="CW725" s="25"/>
      <c r="CX725" s="25"/>
      <c r="CY725" s="25"/>
      <c r="CZ725" s="25"/>
      <c r="DA725" s="25"/>
      <c r="DB725" s="782" t="str">
        <f t="shared" si="4269"/>
        <v/>
      </c>
      <c r="DC725" s="783"/>
      <c r="DD725" s="25"/>
      <c r="DE725" s="25"/>
      <c r="DF725" s="25"/>
      <c r="DG725" s="25"/>
      <c r="DH725" s="25"/>
      <c r="DI725" s="25"/>
      <c r="DJ725" s="25"/>
      <c r="DK725" s="25"/>
      <c r="DL725" s="25"/>
      <c r="DM725" s="25"/>
      <c r="DN725" s="25"/>
      <c r="DO725" s="25"/>
      <c r="DP725" s="25"/>
      <c r="DQ725" s="25"/>
      <c r="DR725" s="25"/>
      <c r="DS725" s="25"/>
      <c r="DT725" s="25"/>
      <c r="DU725" s="25"/>
      <c r="DV725" s="25"/>
    </row>
    <row r="726" spans="1:126" x14ac:dyDescent="0.25">
      <c r="A726" s="1039"/>
      <c r="B726" s="870">
        <v>5</v>
      </c>
      <c r="C726" s="1039"/>
      <c r="D726" s="727"/>
      <c r="E726" s="895"/>
      <c r="F726" s="872">
        <v>31011375408</v>
      </c>
      <c r="G726" s="896" t="str">
        <f>IF(F726&lt;&gt;"",IF(F726=$DV$7,"CUMPLE","RECHAZADO"),"")</f>
        <v>CUMPLE</v>
      </c>
      <c r="H726" s="874" t="s">
        <v>1538</v>
      </c>
      <c r="I726" s="880">
        <v>27846036373</v>
      </c>
      <c r="J726" s="208">
        <v>529074691</v>
      </c>
      <c r="K726" s="228">
        <f t="shared" si="4236"/>
        <v>529074691</v>
      </c>
      <c r="L726" s="728" t="e">
        <f t="shared" si="4237"/>
        <v>#DIV/0!</v>
      </c>
      <c r="M726" s="241" t="e">
        <f t="shared" si="4238"/>
        <v>#DIV/0!</v>
      </c>
      <c r="N726" s="242" t="e">
        <f t="shared" si="4239"/>
        <v>#DIV/0!</v>
      </c>
      <c r="O726" s="243" t="e">
        <f t="shared" si="4240"/>
        <v>#DIV/0!</v>
      </c>
      <c r="P726" s="185" t="str">
        <f>IF(H726&lt;&gt;"",IF(J726=K726,IF(H726="SI",IF(AND(I726&lt;=$DF$7,I726&gt;=($DF$7*0.9)),"CUMPLE","NO CUMPLE"),IF(I726=$DF$7,"CUMPLE","NO CUMPLE")),"NO CUMPLE"),"")</f>
        <v>CUMPLE</v>
      </c>
      <c r="Q726" s="729">
        <f t="shared" si="4241"/>
        <v>0</v>
      </c>
      <c r="R726" s="186">
        <f t="shared" si="4270"/>
        <v>28375111064</v>
      </c>
      <c r="S726" s="186">
        <f t="shared" si="4242"/>
        <v>27846036373</v>
      </c>
      <c r="T726" s="209"/>
      <c r="U726" s="209"/>
      <c r="V726" s="895"/>
      <c r="W726" s="874">
        <v>1156497</v>
      </c>
      <c r="X726" s="876">
        <v>2329186</v>
      </c>
      <c r="Y726" s="246">
        <f>ROUND(W726*$DP$7,0)</f>
        <v>122588682</v>
      </c>
      <c r="Z726" s="246">
        <f t="shared" si="4243"/>
        <v>2329185</v>
      </c>
      <c r="AA726" s="1044"/>
      <c r="AB726" s="185" t="str">
        <f>IF(W726&lt;&gt;"",IF((Y726/$DP$7)/$DN$7&lt;=$AA$20,"CUMPLE","RECHAZADO"),"")</f>
        <v>CUMPLE</v>
      </c>
      <c r="AC726" s="186">
        <f t="shared" si="4244"/>
        <v>124917867</v>
      </c>
      <c r="AD726" s="186">
        <f t="shared" si="4245"/>
        <v>122588682</v>
      </c>
      <c r="AE726" s="209"/>
      <c r="AF726" s="874">
        <v>173855</v>
      </c>
      <c r="AG726" s="246">
        <f>ROUND(AF726*$DQ$7,0)</f>
        <v>6606490</v>
      </c>
      <c r="AH726" s="1044"/>
      <c r="AI726" s="185" t="str">
        <f>IF(AF726&lt;&gt;"",IF(AG726/$DQ$7&lt;=$AH$20,"CUMPLE","RECHAZADO"),"")</f>
        <v>CUMPLE</v>
      </c>
      <c r="AJ726" s="209"/>
      <c r="AK726" s="874">
        <v>138762</v>
      </c>
      <c r="AL726" s="246">
        <f>ROUND(AK726*$DR$7,0)</f>
        <v>14708772</v>
      </c>
      <c r="AM726" s="1044"/>
      <c r="AN726" s="185" t="str">
        <f>IF(AK726&lt;&gt;"",IF(AL726/$DR$7&lt;=$AM$20,"CUMPLE","RECHAZADO"),"")</f>
        <v>CUMPLE</v>
      </c>
      <c r="AO726" s="209"/>
      <c r="AP726" s="874"/>
      <c r="AQ726" s="246">
        <f>ROUND(AP726*$DS$7,0)</f>
        <v>0</v>
      </c>
      <c r="AR726" s="1044"/>
      <c r="AS726" s="185" t="str">
        <f>IF(AP726&lt;&gt;"",IF(AQ726/$DR$7&lt;=$AR$20,"CUMPLE","RECHAZADO"),"")</f>
        <v/>
      </c>
      <c r="AT726" s="185"/>
      <c r="AU726" s="200">
        <f t="shared" si="4246"/>
        <v>21315262</v>
      </c>
      <c r="AV726" s="874">
        <v>4049891</v>
      </c>
      <c r="AW726" s="877">
        <f t="shared" si="4247"/>
        <v>4049900</v>
      </c>
      <c r="AX726" s="877">
        <f t="shared" si="4248"/>
        <v>25365162</v>
      </c>
      <c r="AY726" s="877" t="str">
        <f>IF(AV726&lt;&gt;"",IF(AI726="CUMPLE",IF(AN726="CUMPLE","CUMPLE","NO CUMPLE"),"NO CUMPLE")," ")</f>
        <v>CUMPLE</v>
      </c>
      <c r="AZ726" s="895"/>
      <c r="BA726" s="874">
        <v>7615294</v>
      </c>
      <c r="BB726" s="246">
        <f>ROUND(BA726*$DQ$7,0)</f>
        <v>289381172</v>
      </c>
      <c r="BC726" s="246">
        <f>$BC$7</f>
        <v>512088380</v>
      </c>
      <c r="BD726" s="185" t="str">
        <f t="shared" si="4249"/>
        <v>CUMPLE</v>
      </c>
      <c r="BE726" s="209"/>
      <c r="BF726" s="874">
        <v>7154879</v>
      </c>
      <c r="BG726" s="246">
        <f>ROUND(BF726*$DR$7,0)</f>
        <v>758417174</v>
      </c>
      <c r="BH726" s="246">
        <f>$BH$7</f>
        <v>1342093772</v>
      </c>
      <c r="BI726" s="185" t="str">
        <f t="shared" si="4250"/>
        <v>CUMPLE</v>
      </c>
      <c r="BJ726" s="209"/>
      <c r="BK726" s="874"/>
      <c r="BL726" s="246">
        <f>ROUND(BK726*$DS$7,0)</f>
        <v>0</v>
      </c>
      <c r="BM726" s="1044"/>
      <c r="BN726" s="185" t="str">
        <f>IF(BK726&lt;&gt;"",IF((BL726/$DR$7)/$DN$7&lt;=$BM$20,"CUMPLE","RECHAZADO"),"")</f>
        <v/>
      </c>
      <c r="BO726" s="878"/>
      <c r="BP726" s="200">
        <f t="shared" si="4251"/>
        <v>1047798346</v>
      </c>
      <c r="BQ726" s="874">
        <v>199081687</v>
      </c>
      <c r="BR726" s="877">
        <f t="shared" si="4252"/>
        <v>199081686</v>
      </c>
      <c r="BS726" s="877">
        <f t="shared" si="4253"/>
        <v>1246880032</v>
      </c>
      <c r="BT726" s="877" t="str">
        <f>IF(BQ726&lt;&gt;"",IF(BD726="CUMPLE",IF(BI726="CUMPLE","CUMPLE","NO CUMPLE"),"NO CUMPLE")," ")</f>
        <v>CUMPLE</v>
      </c>
      <c r="BU726" s="895"/>
      <c r="BV726" s="874">
        <v>100784401</v>
      </c>
      <c r="BW726" s="874">
        <v>1914903</v>
      </c>
      <c r="BX726" s="200">
        <f t="shared" si="4254"/>
        <v>1914904</v>
      </c>
      <c r="BY726" s="200" t="str">
        <f>IF(BV726&lt;&gt;"",IF(AND(BV726/$DN$7&lt;=$BY$15,BV726/$DN$7&gt;=$BY$16),"CUMPLE","RECHAZADO"),"")</f>
        <v>CUMPLE</v>
      </c>
      <c r="BZ726" s="200">
        <f t="shared" si="4255"/>
        <v>100784401</v>
      </c>
      <c r="CA726" s="200">
        <f t="shared" si="4256"/>
        <v>102699305</v>
      </c>
      <c r="CB726" s="895"/>
      <c r="CC726" s="874"/>
      <c r="CD726" s="874"/>
      <c r="CE726" s="200">
        <f t="shared" si="4257"/>
        <v>0</v>
      </c>
      <c r="CF726" s="200" t="str">
        <f>IF(CC726&lt;&gt;"",IF(AND(CC726/$DN$7&lt;=$CF$15,CC726/$DS$7&gt;=$CF$16),"CUMPLE","RECHAZADO"),"")</f>
        <v/>
      </c>
      <c r="CG726" s="200">
        <f t="shared" si="4258"/>
        <v>0</v>
      </c>
      <c r="CH726" s="200">
        <f t="shared" si="4259"/>
        <v>0</v>
      </c>
      <c r="CI726" s="200"/>
      <c r="CJ726" s="232">
        <f t="shared" si="4260"/>
        <v>28375111064</v>
      </c>
      <c r="CK726" s="197">
        <f t="shared" si="4261"/>
        <v>1499862366</v>
      </c>
      <c r="CL726" s="232">
        <f t="shared" si="4262"/>
        <v>29874973430</v>
      </c>
      <c r="CM726" s="895"/>
      <c r="CN726" s="200">
        <f t="shared" si="4263"/>
        <v>27846036373</v>
      </c>
      <c r="CO726" s="200">
        <f t="shared" si="4264"/>
        <v>1292486691</v>
      </c>
      <c r="CP726" s="200">
        <f t="shared" si="4265"/>
        <v>29138523064</v>
      </c>
      <c r="CQ726" s="895"/>
      <c r="CR726" s="200">
        <f t="shared" si="4266"/>
        <v>28375111064</v>
      </c>
      <c r="CS726" s="200">
        <f>(W726*$DP$7)+X726+(AF726*$DQ$7)+(AK726*$DR$7)+(AP726*$DS$7)+AV726+(BA726*$DQ$7)+(BF726*$DR$7)+(BK726*$DS$7)+BQ726+BV726+BW726+CC726+CD726</f>
        <v>1499862358</v>
      </c>
      <c r="CT726" s="200">
        <f t="shared" si="4267"/>
        <v>29874973422</v>
      </c>
      <c r="CU726" s="874">
        <v>29874973422</v>
      </c>
      <c r="CV726" s="200" t="str">
        <f t="shared" si="4268"/>
        <v>OK</v>
      </c>
      <c r="CW726" s="7"/>
      <c r="CX726" s="25"/>
      <c r="CY726" s="25"/>
      <c r="CZ726" s="25"/>
      <c r="DA726" s="25"/>
      <c r="DB726" s="879" t="str">
        <f t="shared" si="4269"/>
        <v>HABILITADO</v>
      </c>
      <c r="DC726" s="487"/>
      <c r="DD726" s="25"/>
      <c r="DE726" s="25"/>
      <c r="DF726" s="25"/>
      <c r="DG726" s="25"/>
      <c r="DH726" s="25"/>
      <c r="DI726" s="25"/>
      <c r="DJ726" s="25"/>
      <c r="DK726" s="25"/>
      <c r="DL726" s="25"/>
      <c r="DM726" s="25"/>
      <c r="DN726" s="25"/>
      <c r="DO726" s="25"/>
      <c r="DP726" s="25"/>
      <c r="DQ726" s="25"/>
      <c r="DR726" s="25"/>
      <c r="DS726" s="25"/>
      <c r="DT726" s="25"/>
      <c r="DU726" s="25"/>
      <c r="DV726" s="25"/>
    </row>
    <row r="727" spans="1:126" x14ac:dyDescent="0.25">
      <c r="A727" s="1039"/>
      <c r="B727" s="870">
        <v>6</v>
      </c>
      <c r="C727" s="1039"/>
      <c r="D727" s="727"/>
      <c r="E727" s="895"/>
      <c r="F727" s="872">
        <v>26104086008</v>
      </c>
      <c r="G727" s="896" t="str">
        <f>IF(F727&lt;&gt;"",IF(F727=$DV$8,"CUMPLE","RECHAZADO"),"")</f>
        <v>CUMPLE</v>
      </c>
      <c r="H727" s="874" t="s">
        <v>1538</v>
      </c>
      <c r="I727" s="880">
        <v>23701756967</v>
      </c>
      <c r="J727" s="208">
        <v>450333382</v>
      </c>
      <c r="K727" s="228">
        <f t="shared" si="4236"/>
        <v>450333382</v>
      </c>
      <c r="L727" s="728" t="e">
        <f t="shared" si="4237"/>
        <v>#DIV/0!</v>
      </c>
      <c r="M727" s="241" t="e">
        <f t="shared" si="4238"/>
        <v>#DIV/0!</v>
      </c>
      <c r="N727" s="242" t="e">
        <f t="shared" si="4239"/>
        <v>#DIV/0!</v>
      </c>
      <c r="O727" s="243" t="e">
        <f t="shared" si="4240"/>
        <v>#DIV/0!</v>
      </c>
      <c r="P727" s="185" t="str">
        <f>IF(H727&lt;&gt;"",IF(J727=K727,IF(H727="SI",IF(AND(I727&lt;=$DF$8,I727&gt;=($DF$8*0.9)),"CUMPLE","NO CUMPLE"),IF(I727=$DF$8,"CUMPLE","NO CUMPLE")),"NO CUMPLE"),"")</f>
        <v>CUMPLE</v>
      </c>
      <c r="Q727" s="729">
        <f t="shared" si="4241"/>
        <v>0</v>
      </c>
      <c r="R727" s="186">
        <f t="shared" si="4270"/>
        <v>24152090349</v>
      </c>
      <c r="S727" s="186">
        <f t="shared" si="4242"/>
        <v>23701756967</v>
      </c>
      <c r="T727" s="209"/>
      <c r="U727" s="209"/>
      <c r="V727" s="895"/>
      <c r="W727" s="874">
        <v>1128255</v>
      </c>
      <c r="X727" s="876">
        <v>1243337</v>
      </c>
      <c r="Y727" s="246">
        <f>ROUND(W727*$DP$8,0)</f>
        <v>65438790</v>
      </c>
      <c r="Z727" s="246">
        <f t="shared" si="4243"/>
        <v>1243337</v>
      </c>
      <c r="AA727" s="1044"/>
      <c r="AB727" s="185" t="str">
        <f>IF(W727&lt;&gt;"",IF((Y727/$DP$8)/$DN$8&lt;=$AA$20,"CUMPLE","RECHAZADO"),"")</f>
        <v>CUMPLE</v>
      </c>
      <c r="AC727" s="186">
        <f t="shared" si="4244"/>
        <v>66682127</v>
      </c>
      <c r="AD727" s="186">
        <f t="shared" si="4245"/>
        <v>65438790</v>
      </c>
      <c r="AE727" s="209"/>
      <c r="AF727" s="874">
        <v>169609</v>
      </c>
      <c r="AG727" s="246">
        <f>ROUND(AF727*$DQ$8,0)</f>
        <v>2374526</v>
      </c>
      <c r="AH727" s="1044"/>
      <c r="AI727" s="185" t="str">
        <f>IF(AF727&lt;&gt;"",IF(AG727/$DQ$8&lt;=$AH$20,"CUMPLE","RECHAZADO"),"")</f>
        <v>CUMPLE</v>
      </c>
      <c r="AJ727" s="209"/>
      <c r="AK727" s="874">
        <v>135373</v>
      </c>
      <c r="AL727" s="246">
        <f>ROUND(AK727*$DR$8,0)</f>
        <v>7851634</v>
      </c>
      <c r="AM727" s="1044"/>
      <c r="AN727" s="185" t="str">
        <f>IF(AK727&lt;&gt;"",IF(AL727/$DR$8&lt;=$AM$20,"CUMPLE","RECHAZADO"),"")</f>
        <v>CUMPLE</v>
      </c>
      <c r="AO727" s="209"/>
      <c r="AP727" s="874"/>
      <c r="AQ727" s="246">
        <f>ROUND(AP727*$DS$8,0)</f>
        <v>0</v>
      </c>
      <c r="AR727" s="1044"/>
      <c r="AS727" s="185" t="str">
        <f>IF(AP727&lt;&gt;"",IF(AQ727/$DR$8&lt;=$AR$20,"CUMPLE","RECHAZADO"),"")</f>
        <v/>
      </c>
      <c r="AT727" s="185"/>
      <c r="AU727" s="200">
        <f t="shared" si="4246"/>
        <v>10226160</v>
      </c>
      <c r="AV727" s="874">
        <v>1942971</v>
      </c>
      <c r="AW727" s="877">
        <f t="shared" si="4247"/>
        <v>1942970</v>
      </c>
      <c r="AX727" s="877">
        <f t="shared" si="4248"/>
        <v>12169130</v>
      </c>
      <c r="AY727" s="877" t="str">
        <f>IF(AV727&lt;&gt;"",IF(AN727="CUMPLE","CUMPLE","NO CUMPLE"),"")</f>
        <v>CUMPLE</v>
      </c>
      <c r="AZ727" s="895"/>
      <c r="BA727" s="874">
        <v>11127313</v>
      </c>
      <c r="BB727" s="246">
        <f>ROUND(BA727*$DQ$8,0)</f>
        <v>155782382</v>
      </c>
      <c r="BC727" s="246">
        <f>$BC$8</f>
        <v>282572794</v>
      </c>
      <c r="BD727" s="185" t="str">
        <f t="shared" si="4249"/>
        <v>CUMPLE</v>
      </c>
      <c r="BE727" s="209"/>
      <c r="BF727" s="874">
        <v>10454565</v>
      </c>
      <c r="BG727" s="246">
        <f>ROUND(BF727*$DR$8,0)</f>
        <v>606364770</v>
      </c>
      <c r="BH727" s="246">
        <f>$BH$8</f>
        <v>1099881666</v>
      </c>
      <c r="BI727" s="185" t="str">
        <f t="shared" si="4250"/>
        <v>CUMPLE</v>
      </c>
      <c r="BJ727" s="209"/>
      <c r="BK727" s="874"/>
      <c r="BL727" s="246">
        <f>ROUND(BK727*$DS$8,0)</f>
        <v>0</v>
      </c>
      <c r="BM727" s="1044"/>
      <c r="BN727" s="185" t="str">
        <f>IF(BK727&lt;&gt;"",IF((BL727/$DR$8)/$DN$8&lt;=$BM$20,"CUMPLE","RECHAZADO"),"")</f>
        <v/>
      </c>
      <c r="BO727" s="878"/>
      <c r="BP727" s="200">
        <f t="shared" si="4251"/>
        <v>762147152</v>
      </c>
      <c r="BQ727" s="874">
        <v>144807955</v>
      </c>
      <c r="BR727" s="877">
        <f t="shared" si="4252"/>
        <v>144807959</v>
      </c>
      <c r="BS727" s="877">
        <f t="shared" si="4253"/>
        <v>906955111</v>
      </c>
      <c r="BT727" s="877" t="str">
        <f>IF(BQ727&lt;&gt;"",IF(BI727="CUMPLE","CUMPLE","NO CUMPLE"),"")</f>
        <v>CUMPLE</v>
      </c>
      <c r="BU727" s="895"/>
      <c r="BV727" s="874">
        <v>99514145</v>
      </c>
      <c r="BW727" s="874">
        <v>1890769</v>
      </c>
      <c r="BX727" s="200">
        <f t="shared" si="4254"/>
        <v>1890769</v>
      </c>
      <c r="BY727" s="200" t="str">
        <f>IF(BV727&lt;&gt;"",IF(AND(BV727/$DN$8&lt;=$BY$15,BV727/$DN$8&gt;=$BY$16),"CUMPLE","RECHAZADO"),"")</f>
        <v>CUMPLE</v>
      </c>
      <c r="BZ727" s="200">
        <f t="shared" si="4255"/>
        <v>99514145</v>
      </c>
      <c r="CA727" s="200">
        <f t="shared" si="4256"/>
        <v>101404914</v>
      </c>
      <c r="CB727" s="895"/>
      <c r="CC727" s="874"/>
      <c r="CD727" s="874"/>
      <c r="CE727" s="200">
        <f t="shared" si="4257"/>
        <v>0</v>
      </c>
      <c r="CF727" s="200" t="str">
        <f>IF(CC727&lt;&gt;"",IF(AND(CC727/$DN$8&lt;=$CF$15,CC727/$DS$8&gt;=$CF$16),"CUMPLE","RECHAZADO"),"")</f>
        <v/>
      </c>
      <c r="CG727" s="200">
        <f t="shared" si="4258"/>
        <v>0</v>
      </c>
      <c r="CH727" s="200">
        <f t="shared" si="4259"/>
        <v>0</v>
      </c>
      <c r="CI727" s="200"/>
      <c r="CJ727" s="232">
        <f t="shared" si="4260"/>
        <v>24152090349</v>
      </c>
      <c r="CK727" s="197">
        <f t="shared" si="4261"/>
        <v>1087211282</v>
      </c>
      <c r="CL727" s="232">
        <f t="shared" si="4262"/>
        <v>25239301631</v>
      </c>
      <c r="CM727" s="895"/>
      <c r="CN727" s="200">
        <f t="shared" si="4263"/>
        <v>23701756967</v>
      </c>
      <c r="CO727" s="200">
        <f t="shared" si="4264"/>
        <v>937326247</v>
      </c>
      <c r="CP727" s="200">
        <f t="shared" si="4265"/>
        <v>24639083214</v>
      </c>
      <c r="CQ727" s="895"/>
      <c r="CR727" s="200">
        <f t="shared" si="4266"/>
        <v>24152090349</v>
      </c>
      <c r="CS727" s="200">
        <f>(W727*$DP$8)+X727+(AF727*$DQ$8)+(AK727*$DR$8)+(AP727*$DS$8)+AV727+(BA727*$DQ$8)+(BF727*$DR$8)+(BK727*$DS$8)+BQ727+BV727+BW727+CC727+CD727</f>
        <v>1087211279</v>
      </c>
      <c r="CT727" s="200">
        <f t="shared" si="4267"/>
        <v>25239301628</v>
      </c>
      <c r="CU727" s="874">
        <v>25239301628</v>
      </c>
      <c r="CV727" s="200" t="str">
        <f t="shared" si="4268"/>
        <v>OK</v>
      </c>
      <c r="CW727" s="7"/>
      <c r="CX727" s="25"/>
      <c r="CY727" s="25"/>
      <c r="CZ727" s="25"/>
      <c r="DA727" s="25"/>
      <c r="DB727" s="879" t="str">
        <f t="shared" si="4269"/>
        <v>HABILITADO</v>
      </c>
      <c r="DC727" s="487"/>
      <c r="DD727" s="25"/>
      <c r="DE727" s="25"/>
      <c r="DF727" s="25"/>
      <c r="DG727" s="25"/>
      <c r="DH727" s="25"/>
      <c r="DI727" s="25"/>
      <c r="DJ727" s="25"/>
      <c r="DK727" s="25"/>
      <c r="DL727" s="25"/>
      <c r="DM727" s="25"/>
      <c r="DN727" s="25"/>
      <c r="DO727" s="25"/>
      <c r="DP727" s="25"/>
      <c r="DQ727" s="25"/>
      <c r="DR727" s="25"/>
      <c r="DS727" s="25"/>
      <c r="DT727" s="25"/>
      <c r="DU727" s="25"/>
      <c r="DV727" s="25"/>
    </row>
    <row r="728" spans="1:126" x14ac:dyDescent="0.25">
      <c r="A728" s="1039"/>
      <c r="B728" s="870">
        <v>7</v>
      </c>
      <c r="C728" s="1039"/>
      <c r="D728" s="727"/>
      <c r="E728" s="895"/>
      <c r="F728" s="872">
        <v>34957158037</v>
      </c>
      <c r="G728" s="896" t="str">
        <f>IF(F728&lt;&gt;"",IF(F728=$DV$9,"CUMPLE","RECHAZADO"),"")</f>
        <v>CUMPLE</v>
      </c>
      <c r="H728" s="874" t="s">
        <v>1538</v>
      </c>
      <c r="I728" s="880">
        <v>31901490171</v>
      </c>
      <c r="J728" s="208">
        <v>606128313</v>
      </c>
      <c r="K728" s="228">
        <f t="shared" si="4236"/>
        <v>606128313</v>
      </c>
      <c r="L728" s="728" t="e">
        <f t="shared" si="4237"/>
        <v>#DIV/0!</v>
      </c>
      <c r="M728" s="241" t="e">
        <f t="shared" si="4238"/>
        <v>#DIV/0!</v>
      </c>
      <c r="N728" s="242" t="e">
        <f t="shared" si="4239"/>
        <v>#DIV/0!</v>
      </c>
      <c r="O728" s="243" t="e">
        <f t="shared" si="4240"/>
        <v>#DIV/0!</v>
      </c>
      <c r="P728" s="185" t="str">
        <f>IF(H728&lt;&gt;"",IF(J728=K728,IF(H728="SI",IF(AND(I728&lt;=$DF$9,I728&gt;=($DF$9*0.9)),"CUMPLE","NO CUMPLE"),IF(I728=$DF$9,"CUMPLE","NO CUMPLE")),"NO CUMPLE"),"")</f>
        <v>CUMPLE</v>
      </c>
      <c r="Q728" s="729">
        <f t="shared" si="4241"/>
        <v>0</v>
      </c>
      <c r="R728" s="186">
        <f t="shared" si="4270"/>
        <v>32507618484</v>
      </c>
      <c r="S728" s="186">
        <f t="shared" si="4242"/>
        <v>31901490171</v>
      </c>
      <c r="T728" s="209"/>
      <c r="U728" s="209"/>
      <c r="V728" s="895"/>
      <c r="W728" s="874">
        <v>1062870</v>
      </c>
      <c r="X728" s="876">
        <v>1716536</v>
      </c>
      <c r="Y728" s="246">
        <f>ROUND(W728*$DP$9,0)</f>
        <v>90343950</v>
      </c>
      <c r="Z728" s="246">
        <f t="shared" si="4243"/>
        <v>1716535</v>
      </c>
      <c r="AA728" s="1044"/>
      <c r="AB728" s="185" t="str">
        <f>IF(W728&lt;&gt;"",IF((Y728/$DP$9)/$DN$9&lt;=$AA$20,"CUMPLE","RECHAZADO"),"")</f>
        <v>CUMPLE</v>
      </c>
      <c r="AC728" s="186">
        <f t="shared" si="4244"/>
        <v>92060485</v>
      </c>
      <c r="AD728" s="186">
        <f t="shared" si="4245"/>
        <v>90343950</v>
      </c>
      <c r="AE728" s="209"/>
      <c r="AF728" s="874">
        <v>159714</v>
      </c>
      <c r="AG728" s="246">
        <f>ROUND(AF728*$DQ$9,0)</f>
        <v>5110848</v>
      </c>
      <c r="AH728" s="1044"/>
      <c r="AI728" s="185" t="str">
        <f>IF(AF728&lt;&gt;"",IF(AG728/$DQ$9&lt;=$AH$20,"CUMPLE","RECHAZADO"),"")</f>
        <v>CUMPLE</v>
      </c>
      <c r="AJ728" s="209"/>
      <c r="AK728" s="874">
        <v>127475</v>
      </c>
      <c r="AL728" s="246">
        <f>ROUND(AK728*$DR$9,0)</f>
        <v>10835375</v>
      </c>
      <c r="AM728" s="1044"/>
      <c r="AN728" s="185" t="str">
        <f>IF(AK728&lt;&gt;"",IF(AL728/$DR$9&lt;=$AM$20,"CUMPLE","RECHAZADO"),"")</f>
        <v>CUMPLE</v>
      </c>
      <c r="AO728" s="209"/>
      <c r="AP728" s="874"/>
      <c r="AQ728" s="246">
        <f>ROUND(AP728*$DS$9,0)</f>
        <v>0</v>
      </c>
      <c r="AR728" s="1044"/>
      <c r="AS728" s="185" t="str">
        <f>IF(AP728&lt;&gt;"",IF(AQ728/$DR$9&lt;=$AR$20,"CUMPLE","RECHAZADO"),"")</f>
        <v/>
      </c>
      <c r="AT728" s="185"/>
      <c r="AU728" s="200">
        <f t="shared" si="4246"/>
        <v>15946223</v>
      </c>
      <c r="AV728" s="874">
        <v>3029786</v>
      </c>
      <c r="AW728" s="877">
        <f t="shared" si="4247"/>
        <v>3029782</v>
      </c>
      <c r="AX728" s="877">
        <f t="shared" si="4248"/>
        <v>18976005</v>
      </c>
      <c r="AY728" s="877" t="str">
        <f>IF(AV728&lt;&gt;"",IF(AI728="CUMPLE",IF(AN728="CUMPLE","CUMPLE","NO CUMPLE"),"NO CUMPLE")," ")</f>
        <v>CUMPLE</v>
      </c>
      <c r="AZ728" s="895"/>
      <c r="BA728" s="874">
        <v>8099176</v>
      </c>
      <c r="BB728" s="246">
        <f>ROUND(BA728*$DQ$9,0)</f>
        <v>259173632</v>
      </c>
      <c r="BC728" s="246">
        <f>$BC$9</f>
        <v>498219200</v>
      </c>
      <c r="BD728" s="185" t="str">
        <f t="shared" si="4249"/>
        <v>CUMPLE</v>
      </c>
      <c r="BE728" s="209"/>
      <c r="BF728" s="874">
        <v>7609506</v>
      </c>
      <c r="BG728" s="246">
        <f>ROUND(BF728*$DR$9,0)</f>
        <v>646808010</v>
      </c>
      <c r="BH728" s="246">
        <f>$BH$9</f>
        <v>1243383400</v>
      </c>
      <c r="BI728" s="185" t="str">
        <f t="shared" si="4250"/>
        <v>CUMPLE</v>
      </c>
      <c r="BJ728" s="209"/>
      <c r="BK728" s="874"/>
      <c r="BL728" s="246">
        <f>ROUND(BK728*$DS$9,0)</f>
        <v>0</v>
      </c>
      <c r="BM728" s="1044"/>
      <c r="BN728" s="185" t="str">
        <f>IF(BK728&lt;&gt;"",IF((BL728/$DR$9)/$DN$9&lt;=$BM$20,"CUMPLE","RECHAZADO"),"")</f>
        <v/>
      </c>
      <c r="BO728" s="878"/>
      <c r="BP728" s="200">
        <f t="shared" si="4251"/>
        <v>905981642</v>
      </c>
      <c r="BQ728" s="874">
        <v>172136516</v>
      </c>
      <c r="BR728" s="877">
        <f t="shared" si="4252"/>
        <v>172136512</v>
      </c>
      <c r="BS728" s="877">
        <f t="shared" si="4253"/>
        <v>1078118154</v>
      </c>
      <c r="BT728" s="877" t="str">
        <f>IF(BQ728&lt;&gt;"",IF(BD728="CUMPLE",IF(BI728="CUMPLE","CUMPLE","NO CUMPLE"),"NO CUMPLE")," ")</f>
        <v>CUMPLE</v>
      </c>
      <c r="BU728" s="895"/>
      <c r="BV728" s="874">
        <v>96319571</v>
      </c>
      <c r="BW728" s="874">
        <v>1830072</v>
      </c>
      <c r="BX728" s="200">
        <f t="shared" si="4254"/>
        <v>1830072</v>
      </c>
      <c r="BY728" s="200" t="str">
        <f>IF(BV728&lt;&gt;"",IF(AND(BV728/$DN$9&lt;=$BY$15,BV728/$DN$9&gt;=$BY$16),"CUMPLE","RECHAZADO"),"")</f>
        <v>CUMPLE</v>
      </c>
      <c r="BZ728" s="200">
        <f t="shared" si="4255"/>
        <v>96319571</v>
      </c>
      <c r="CA728" s="200">
        <f t="shared" si="4256"/>
        <v>98149643</v>
      </c>
      <c r="CB728" s="895"/>
      <c r="CC728" s="874"/>
      <c r="CD728" s="874"/>
      <c r="CE728" s="200">
        <f t="shared" si="4257"/>
        <v>0</v>
      </c>
      <c r="CF728" s="200" t="str">
        <f>IF(CC728&lt;&gt;"",IF(AND(CC728/$DN$9&lt;=$CF$15,CC728/$DS$9&gt;=$CF$16),"CUMPLE","RECHAZADO"),"")</f>
        <v/>
      </c>
      <c r="CG728" s="200">
        <f t="shared" si="4258"/>
        <v>0</v>
      </c>
      <c r="CH728" s="200">
        <f t="shared" si="4259"/>
        <v>0</v>
      </c>
      <c r="CI728" s="200"/>
      <c r="CJ728" s="232">
        <f t="shared" si="4260"/>
        <v>32507618484</v>
      </c>
      <c r="CK728" s="197">
        <f t="shared" si="4261"/>
        <v>1287304287</v>
      </c>
      <c r="CL728" s="232">
        <f t="shared" si="4262"/>
        <v>33794922771</v>
      </c>
      <c r="CM728" s="895"/>
      <c r="CN728" s="200">
        <f t="shared" si="4263"/>
        <v>31901490171</v>
      </c>
      <c r="CO728" s="200">
        <f t="shared" si="4264"/>
        <v>1108591386</v>
      </c>
      <c r="CP728" s="200">
        <f t="shared" si="4265"/>
        <v>33010081557</v>
      </c>
      <c r="CQ728" s="895"/>
      <c r="CR728" s="200">
        <f t="shared" si="4266"/>
        <v>32507618484</v>
      </c>
      <c r="CS728" s="200">
        <f>(W728*$DP$9)+X728+(AF728*$DQ$9)+(AK728*$DR$9)+(AP728*$DS$9)+AV728+(BA728*$DQ$9)+(BF728*$DR$9)+(BK728*$DS$9)+BQ728+BV728+BW728+CC728+CD728</f>
        <v>1287304296</v>
      </c>
      <c r="CT728" s="200">
        <f t="shared" si="4267"/>
        <v>33794922780</v>
      </c>
      <c r="CU728" s="874">
        <v>33794922780</v>
      </c>
      <c r="CV728" s="200" t="str">
        <f t="shared" si="4268"/>
        <v>OK</v>
      </c>
      <c r="CW728" s="7"/>
      <c r="CX728" s="25"/>
      <c r="CY728" s="25"/>
      <c r="CZ728" s="25"/>
      <c r="DA728" s="25"/>
      <c r="DB728" s="879" t="str">
        <f t="shared" si="4269"/>
        <v>HABILITADO</v>
      </c>
      <c r="DC728" s="888"/>
      <c r="DD728" s="25"/>
      <c r="DE728" s="25"/>
      <c r="DF728" s="25"/>
      <c r="DG728" s="25"/>
      <c r="DH728" s="25"/>
      <c r="DI728" s="25"/>
      <c r="DJ728" s="25"/>
      <c r="DK728" s="25"/>
      <c r="DL728" s="25"/>
      <c r="DM728" s="25"/>
      <c r="DN728" s="25"/>
      <c r="DO728" s="25"/>
      <c r="DP728" s="25"/>
      <c r="DQ728" s="25"/>
      <c r="DR728" s="25"/>
      <c r="DS728" s="25"/>
      <c r="DT728" s="25"/>
      <c r="DU728" s="25"/>
      <c r="DV728" s="25"/>
    </row>
    <row r="729" spans="1:126" x14ac:dyDescent="0.25">
      <c r="A729" s="1039"/>
      <c r="B729" s="870">
        <v>8</v>
      </c>
      <c r="C729" s="1039"/>
      <c r="D729" s="727"/>
      <c r="E729" s="895"/>
      <c r="F729" s="872">
        <v>19803878581</v>
      </c>
      <c r="G729" s="896" t="str">
        <f>IF(F729&lt;&gt;"",IF(F729=$DV$10,"CUMPLE","RECHAZADO"),"")</f>
        <v>CUMPLE</v>
      </c>
      <c r="H729" s="874" t="s">
        <v>1538</v>
      </c>
      <c r="I729" s="880">
        <v>17651295988</v>
      </c>
      <c r="J729" s="208">
        <v>335374624</v>
      </c>
      <c r="K729" s="228">
        <f t="shared" si="4236"/>
        <v>335374624</v>
      </c>
      <c r="L729" s="728" t="e">
        <f t="shared" si="4237"/>
        <v>#DIV/0!</v>
      </c>
      <c r="M729" s="241" t="e">
        <f t="shared" si="4238"/>
        <v>#DIV/0!</v>
      </c>
      <c r="N729" s="242" t="e">
        <f t="shared" si="4239"/>
        <v>#DIV/0!</v>
      </c>
      <c r="O729" s="243" t="e">
        <f t="shared" si="4240"/>
        <v>#DIV/0!</v>
      </c>
      <c r="P729" s="185" t="str">
        <f>IF(H729&lt;&gt;"",IF(J729=K729,IF(H729="SI",IF(AND(I729&lt;=$DF$10,I729&gt;=($DF$10*0.9)),"CUMPLE","NO CUMPLE"),IF(I729=$DF$10,"CUMPLE","NO CUMPLE")),"NO CUMPLE"),"")</f>
        <v>CUMPLE</v>
      </c>
      <c r="Q729" s="729">
        <f t="shared" si="4241"/>
        <v>0</v>
      </c>
      <c r="R729" s="186">
        <f t="shared" si="4270"/>
        <v>17986670612</v>
      </c>
      <c r="S729" s="186">
        <f t="shared" si="4242"/>
        <v>17651295988</v>
      </c>
      <c r="T729" s="209"/>
      <c r="U729" s="209"/>
      <c r="V729" s="895"/>
      <c r="W729" s="874">
        <v>1270735</v>
      </c>
      <c r="X729" s="876">
        <v>1569357</v>
      </c>
      <c r="Y729" s="246">
        <f>ROUND(W729*$DP$10,0)</f>
        <v>82597775</v>
      </c>
      <c r="Z729" s="246">
        <f t="shared" si="4243"/>
        <v>1569358</v>
      </c>
      <c r="AA729" s="1044"/>
      <c r="AB729" s="185" t="str">
        <f>IF(W729&lt;&gt;"",IF((Y729/$DP$10)/$DN$10&lt;=$AA$20,"CUMPLE","RECHAZADO"),"")</f>
        <v>CUMPLE</v>
      </c>
      <c r="AC729" s="186">
        <f t="shared" si="4244"/>
        <v>84167133</v>
      </c>
      <c r="AD729" s="186">
        <f t="shared" si="4245"/>
        <v>82597775</v>
      </c>
      <c r="AE729" s="209"/>
      <c r="AF729" s="874">
        <v>191185</v>
      </c>
      <c r="AG729" s="246">
        <f>ROUND(AF729*$DQ$10,0)</f>
        <v>2485405</v>
      </c>
      <c r="AH729" s="1044"/>
      <c r="AI729" s="185" t="str">
        <f>IF(AF729&lt;&gt;"",IF(AG729/$DQ$10&lt;=$AH$20,"CUMPLE","RECHAZADO"),"")</f>
        <v>CUMPLE</v>
      </c>
      <c r="AJ729" s="209"/>
      <c r="AK729" s="874">
        <v>152594</v>
      </c>
      <c r="AL729" s="246">
        <f>ROUND(AK729*$DR$10,0)</f>
        <v>9918610</v>
      </c>
      <c r="AM729" s="1044"/>
      <c r="AN729" s="185" t="str">
        <f>IF(AK729&lt;&gt;"",IF(AL729/$DR$10&lt;=$AM$20,"CUMPLE","RECHAZADO"),"")</f>
        <v>CUMPLE</v>
      </c>
      <c r="AO729" s="209"/>
      <c r="AP729" s="874"/>
      <c r="AQ729" s="246">
        <f>ROUND(AP729*$DS$10,0)</f>
        <v>0</v>
      </c>
      <c r="AR729" s="1044"/>
      <c r="AS729" s="185" t="str">
        <f>IF(AP729&lt;&gt;"",IF(AQ729/$DR$10&lt;=$AR$20,"CUMPLE","RECHAZADO"),"")</f>
        <v/>
      </c>
      <c r="AT729" s="185"/>
      <c r="AU729" s="200">
        <f t="shared" si="4246"/>
        <v>12404015</v>
      </c>
      <c r="AV729" s="874">
        <v>2356759</v>
      </c>
      <c r="AW729" s="877">
        <f t="shared" si="4247"/>
        <v>2356763</v>
      </c>
      <c r="AX729" s="877">
        <f t="shared" si="4248"/>
        <v>14760778</v>
      </c>
      <c r="AY729" s="877" t="str">
        <f>IF(AV729&lt;&gt;"",IF(AI729="CUMPLE",IF(AN729="CUMPLE","CUMPLE","NO CUMPLE"),"NO CUMPLE")," ")</f>
        <v>CUMPLE</v>
      </c>
      <c r="AZ729" s="895"/>
      <c r="BA729" s="874">
        <v>10483022</v>
      </c>
      <c r="BB729" s="246">
        <f>ROUND(BA729*$DQ$10,0)</f>
        <v>136279286</v>
      </c>
      <c r="BC729" s="246">
        <f>$BC$10</f>
        <v>220195976</v>
      </c>
      <c r="BD729" s="185" t="str">
        <f t="shared" si="4249"/>
        <v>CUMPLE</v>
      </c>
      <c r="BE729" s="209"/>
      <c r="BF729" s="874">
        <v>9849228</v>
      </c>
      <c r="BG729" s="246">
        <f>ROUND(BF729*$DR$10,0)</f>
        <v>640199820</v>
      </c>
      <c r="BH729" s="246">
        <f>$BH$10</f>
        <v>1034415590</v>
      </c>
      <c r="BI729" s="185" t="str">
        <f t="shared" si="4250"/>
        <v>CUMPLE</v>
      </c>
      <c r="BJ729" s="209"/>
      <c r="BK729" s="874"/>
      <c r="BL729" s="246">
        <f>ROUND(BK729*$DS$10,0)</f>
        <v>0</v>
      </c>
      <c r="BM729" s="1044"/>
      <c r="BN729" s="185" t="str">
        <f>IF(BK729&lt;&gt;"",IF((BL729/$DR$10)/$DN$10&lt;=$BM$20,"CUMPLE","RECHAZADO"),"")</f>
        <v/>
      </c>
      <c r="BO729" s="878"/>
      <c r="BP729" s="200">
        <f t="shared" si="4251"/>
        <v>776479106</v>
      </c>
      <c r="BQ729" s="874">
        <v>147531028</v>
      </c>
      <c r="BR729" s="877">
        <f t="shared" si="4252"/>
        <v>147531030</v>
      </c>
      <c r="BS729" s="877">
        <f t="shared" si="4253"/>
        <v>924010136</v>
      </c>
      <c r="BT729" s="877" t="str">
        <f>IF(BQ729&lt;&gt;"",IF(BD729="CUMPLE",IF(BI729="CUMPLE","CUMPLE","NO CUMPLE"),"NO CUMPLE")," ")</f>
        <v>CUMPLE</v>
      </c>
      <c r="BU729" s="895"/>
      <c r="BV729" s="874">
        <v>107013482</v>
      </c>
      <c r="BW729" s="874">
        <v>2033256</v>
      </c>
      <c r="BX729" s="200">
        <f t="shared" si="4254"/>
        <v>2033256</v>
      </c>
      <c r="BY729" s="200" t="str">
        <f>IF(BV729&lt;&gt;"",IF(AND(BV729/$DN$10&lt;=$BY$15,BV729/$DN$10&gt;=$BY$16),"CUMPLE","RECHAZADO"),"")</f>
        <v>CUMPLE</v>
      </c>
      <c r="BZ729" s="200">
        <f t="shared" si="4255"/>
        <v>107013482</v>
      </c>
      <c r="CA729" s="200">
        <f t="shared" si="4256"/>
        <v>109046738</v>
      </c>
      <c r="CB729" s="895"/>
      <c r="CC729" s="874"/>
      <c r="CD729" s="874"/>
      <c r="CE729" s="200">
        <f t="shared" si="4257"/>
        <v>0</v>
      </c>
      <c r="CF729" s="200" t="str">
        <f>IF(CC729&lt;&gt;"",IF(AND(CC729/$DN$10&lt;=$CF$15,CC729/$DS$10&gt;=$CF$16),"CUMPLE","RECHAZADO"),"")</f>
        <v/>
      </c>
      <c r="CG729" s="200">
        <f t="shared" si="4258"/>
        <v>0</v>
      </c>
      <c r="CH729" s="200">
        <f t="shared" si="4259"/>
        <v>0</v>
      </c>
      <c r="CI729" s="200"/>
      <c r="CJ729" s="232">
        <f t="shared" si="4260"/>
        <v>17986670612</v>
      </c>
      <c r="CK729" s="197">
        <f t="shared" si="4261"/>
        <v>1131984785</v>
      </c>
      <c r="CL729" s="232">
        <f t="shared" si="4262"/>
        <v>19118655397</v>
      </c>
      <c r="CM729" s="895"/>
      <c r="CN729" s="200">
        <f t="shared" si="4263"/>
        <v>17651295988</v>
      </c>
      <c r="CO729" s="200">
        <f t="shared" si="4264"/>
        <v>978494378</v>
      </c>
      <c r="CP729" s="200">
        <f t="shared" si="4265"/>
        <v>18629790366</v>
      </c>
      <c r="CQ729" s="895"/>
      <c r="CR729" s="200">
        <f t="shared" si="4266"/>
        <v>17986670612</v>
      </c>
      <c r="CS729" s="200">
        <f>(W729*$DP$10)+X729+(AF729*$DQ$10)+(AK729*$DR$10)+(AP729*$DS$10)+AV729+(BA729*$DQ$10)+(BF729*$DR$10)+(BK729*$DS$10)+BQ729+BV729+BW729+CC729+CD729</f>
        <v>1131984778</v>
      </c>
      <c r="CT729" s="200">
        <f t="shared" si="4267"/>
        <v>19118655390</v>
      </c>
      <c r="CU729" s="874">
        <v>19118655390</v>
      </c>
      <c r="CV729" s="200" t="str">
        <f t="shared" si="4268"/>
        <v>OK</v>
      </c>
      <c r="CW729" s="7"/>
      <c r="CX729" s="25"/>
      <c r="CY729" s="25"/>
      <c r="CZ729" s="25"/>
      <c r="DA729" s="25"/>
      <c r="DB729" s="879" t="str">
        <f t="shared" si="4269"/>
        <v>HABILITADO</v>
      </c>
      <c r="DC729" s="888"/>
      <c r="DD729" s="25"/>
      <c r="DE729" s="25"/>
      <c r="DF729" s="25"/>
      <c r="DG729" s="25"/>
      <c r="DH729" s="25"/>
      <c r="DI729" s="25"/>
      <c r="DJ729" s="25"/>
      <c r="DK729" s="25"/>
      <c r="DL729" s="25"/>
      <c r="DM729" s="25"/>
      <c r="DN729" s="25"/>
      <c r="DO729" s="25"/>
      <c r="DP729" s="25"/>
      <c r="DQ729" s="25"/>
      <c r="DR729" s="25"/>
      <c r="DS729" s="25"/>
      <c r="DT729" s="25"/>
      <c r="DU729" s="25"/>
      <c r="DV729" s="25"/>
    </row>
    <row r="730" spans="1:126" x14ac:dyDescent="0.25">
      <c r="A730" s="1039"/>
      <c r="B730" s="870">
        <v>9</v>
      </c>
      <c r="C730" s="1039"/>
      <c r="D730" s="727"/>
      <c r="E730" s="895"/>
      <c r="F730" s="872">
        <v>24629524096</v>
      </c>
      <c r="G730" s="896" t="str">
        <f>IF(F730&lt;&gt;"",IF(F730=$DV$11,"CUMPLE","RECHAZADO"),"")</f>
        <v>CUMPLE</v>
      </c>
      <c r="H730" s="874" t="s">
        <v>1538</v>
      </c>
      <c r="I730" s="880">
        <v>22078275005</v>
      </c>
      <c r="J730" s="208">
        <v>419487225</v>
      </c>
      <c r="K730" s="228">
        <f t="shared" si="4236"/>
        <v>419487225</v>
      </c>
      <c r="L730" s="728" t="e">
        <f t="shared" si="4237"/>
        <v>#DIV/0!</v>
      </c>
      <c r="M730" s="241" t="e">
        <f t="shared" si="4238"/>
        <v>#DIV/0!</v>
      </c>
      <c r="N730" s="242" t="e">
        <f t="shared" si="4239"/>
        <v>#DIV/0!</v>
      </c>
      <c r="O730" s="243" t="e">
        <f t="shared" si="4240"/>
        <v>#DIV/0!</v>
      </c>
      <c r="P730" s="185" t="str">
        <f>IF(H730&lt;&gt;"",IF(J730=K730,IF(H730="SI",IF(AND(I730&lt;=$DF$11,I730&gt;=($DF$11*0.9)),"CUMPLE","NO CUMPLE"),IF(I730=$DF$11,"CUMPLE","NO CUMPLE")),"NO CUMPLE"),"")</f>
        <v>CUMPLE</v>
      </c>
      <c r="Q730" s="729">
        <f t="shared" si="4241"/>
        <v>0</v>
      </c>
      <c r="R730" s="186">
        <f t="shared" si="4270"/>
        <v>22497762230</v>
      </c>
      <c r="S730" s="186">
        <f t="shared" si="4242"/>
        <v>22078275005</v>
      </c>
      <c r="T730" s="209"/>
      <c r="U730" s="209"/>
      <c r="V730" s="895"/>
      <c r="W730" s="874">
        <v>1205226</v>
      </c>
      <c r="X730" s="876">
        <v>1694547</v>
      </c>
      <c r="Y730" s="246">
        <f>ROUND(W730*$DP$11,0)</f>
        <v>89186724</v>
      </c>
      <c r="Z730" s="246">
        <f t="shared" si="4243"/>
        <v>1694548</v>
      </c>
      <c r="AA730" s="1044"/>
      <c r="AB730" s="185" t="str">
        <f>IF(W730&lt;&gt;"",IF((Y730/$DP$11)/$DN$11&lt;=$AA$20,"CUMPLE","RECHAZADO"),"")</f>
        <v>CUMPLE</v>
      </c>
      <c r="AC730" s="186">
        <f t="shared" si="4244"/>
        <v>90881272</v>
      </c>
      <c r="AD730" s="186">
        <f t="shared" si="4245"/>
        <v>89186724</v>
      </c>
      <c r="AE730" s="209"/>
      <c r="AF730" s="874">
        <v>181624</v>
      </c>
      <c r="AG730" s="246">
        <f>ROUND(AF730*$DQ$11,0)</f>
        <v>3632480</v>
      </c>
      <c r="AH730" s="1044"/>
      <c r="AI730" s="185" t="str">
        <f>IF(AF730&lt;&gt;"",IF(AG730/$DQ$11&lt;=$AH$20,"CUMPLE","RECHAZADO"),"")</f>
        <v>CUMPLE</v>
      </c>
      <c r="AJ730" s="209"/>
      <c r="AK730" s="874">
        <v>144963</v>
      </c>
      <c r="AL730" s="246">
        <f>ROUND(AK730*$DR$11,0)</f>
        <v>10727262</v>
      </c>
      <c r="AM730" s="1044"/>
      <c r="AN730" s="185" t="str">
        <f>IF(AK730&lt;&gt;"",IF(AL730/$DR$11&lt;=$AM$20,"CUMPLE","RECHAZADO"),"")</f>
        <v>CUMPLE</v>
      </c>
      <c r="AO730" s="209"/>
      <c r="AP730" s="874"/>
      <c r="AQ730" s="246">
        <f>ROUND(AP730*$DS$11,0)</f>
        <v>0</v>
      </c>
      <c r="AR730" s="1044"/>
      <c r="AS730" s="185" t="str">
        <f>IF(AP730&lt;&gt;"",IF(AQ730/$DR$11&lt;=$AR$20,"CUMPLE","RECHAZADO"),"")</f>
        <v/>
      </c>
      <c r="AT730" s="185"/>
      <c r="AU730" s="200">
        <f t="shared" si="4246"/>
        <v>14359742</v>
      </c>
      <c r="AV730" s="874">
        <v>2728344</v>
      </c>
      <c r="AW730" s="877">
        <f t="shared" si="4247"/>
        <v>2728351</v>
      </c>
      <c r="AX730" s="877">
        <f t="shared" si="4248"/>
        <v>17088093</v>
      </c>
      <c r="AY730" s="877" t="str">
        <f>IF(AV730&lt;&gt;"",IF(AI730="CUMPLE",IF(AN730="CUMPLE","CUMPLE","NO CUMPLE"),"NO CUMPLE")," ")</f>
        <v>CUMPLE</v>
      </c>
      <c r="AZ730" s="895"/>
      <c r="BA730" s="874">
        <v>9750641</v>
      </c>
      <c r="BB730" s="246">
        <f>ROUND(BA730*$DQ$11,0)</f>
        <v>195012820</v>
      </c>
      <c r="BC730" s="246">
        <f>$BC$11</f>
        <v>334384100</v>
      </c>
      <c r="BD730" s="185" t="str">
        <f t="shared" si="4249"/>
        <v>CUMPLE</v>
      </c>
      <c r="BE730" s="209"/>
      <c r="BF730" s="874">
        <v>9161125</v>
      </c>
      <c r="BG730" s="246">
        <f>ROUND(BF730*$DR$11,0)</f>
        <v>677923250</v>
      </c>
      <c r="BH730" s="246">
        <f>$BH$11</f>
        <v>1162419824</v>
      </c>
      <c r="BI730" s="185" t="str">
        <f t="shared" si="4250"/>
        <v>CUMPLE</v>
      </c>
      <c r="BJ730" s="209"/>
      <c r="BK730" s="874"/>
      <c r="BL730" s="246">
        <f>ROUND(BK730*$DS$11,0)</f>
        <v>0</v>
      </c>
      <c r="BM730" s="1044"/>
      <c r="BN730" s="185" t="str">
        <f>IF(BK730&lt;&gt;"",IF((BL730/$DR$11)/$DN$11&lt;=$BM$20,"CUMPLE","RECHAZADO"),"")</f>
        <v/>
      </c>
      <c r="BO730" s="878"/>
      <c r="BP730" s="200">
        <f t="shared" si="4251"/>
        <v>872936070</v>
      </c>
      <c r="BQ730" s="874">
        <v>165857854</v>
      </c>
      <c r="BR730" s="877">
        <f t="shared" si="4252"/>
        <v>165857853</v>
      </c>
      <c r="BS730" s="877">
        <f t="shared" si="4253"/>
        <v>1038793923</v>
      </c>
      <c r="BT730" s="877" t="str">
        <f>IF(BQ730&lt;&gt;"",IF(BD730="CUMPLE",IF(BI730="CUMPLE","CUMPLE","NO CUMPLE"),"NO CUMPLE")," ")</f>
        <v>CUMPLE</v>
      </c>
      <c r="BU730" s="895"/>
      <c r="BV730" s="874">
        <v>104292363</v>
      </c>
      <c r="BW730" s="874">
        <v>1981555</v>
      </c>
      <c r="BX730" s="200">
        <f t="shared" si="4254"/>
        <v>1981555</v>
      </c>
      <c r="BY730" s="200" t="str">
        <f>IF(BV730&lt;&gt;"",IF(AND(BV730/$DN$11&lt;=$BY$15,BV730/$DN$11&gt;=$BY$16),"CUMPLE","RECHAZADO"),"")</f>
        <v>CUMPLE</v>
      </c>
      <c r="BZ730" s="200">
        <f t="shared" si="4255"/>
        <v>104292363</v>
      </c>
      <c r="CA730" s="200">
        <f t="shared" si="4256"/>
        <v>106273918</v>
      </c>
      <c r="CB730" s="895"/>
      <c r="CC730" s="874"/>
      <c r="CD730" s="874"/>
      <c r="CE730" s="200">
        <f t="shared" si="4257"/>
        <v>0</v>
      </c>
      <c r="CF730" s="200" t="str">
        <f>IF(CC730&lt;&gt;"",IF(AND(CC730/$DN$11&lt;=$CF$15,CC730/$DS$11&gt;=$CF$16),"CUMPLE","RECHAZADO"),"")</f>
        <v/>
      </c>
      <c r="CG730" s="200">
        <f t="shared" si="4258"/>
        <v>0</v>
      </c>
      <c r="CH730" s="200">
        <f t="shared" si="4259"/>
        <v>0</v>
      </c>
      <c r="CI730" s="200"/>
      <c r="CJ730" s="232">
        <f t="shared" si="4260"/>
        <v>22497762230</v>
      </c>
      <c r="CK730" s="197">
        <f t="shared" si="4261"/>
        <v>1253037206</v>
      </c>
      <c r="CL730" s="232">
        <f t="shared" si="4262"/>
        <v>23750799436</v>
      </c>
      <c r="CM730" s="895"/>
      <c r="CN730" s="200">
        <f t="shared" si="4263"/>
        <v>22078275005</v>
      </c>
      <c r="CO730" s="200">
        <f t="shared" si="4264"/>
        <v>1080774899</v>
      </c>
      <c r="CP730" s="200">
        <f t="shared" si="4265"/>
        <v>23159049904</v>
      </c>
      <c r="CQ730" s="895"/>
      <c r="CR730" s="200">
        <f t="shared" si="4266"/>
        <v>22497762230</v>
      </c>
      <c r="CS730" s="200">
        <f>(W730*$DP$11)+X730+(AF730*$DQ$11)+(AK730*$DR$11)+(AP730*$DS$11)+AV730+(BA730*$DQ$11)+(BF730*$DR$11)+(BK730*$DS$11)+BQ730+BV730+BW730+CC730+CD730</f>
        <v>1253037199</v>
      </c>
      <c r="CT730" s="200">
        <f t="shared" si="4267"/>
        <v>23750799429</v>
      </c>
      <c r="CU730" s="874">
        <v>23750799429</v>
      </c>
      <c r="CV730" s="200" t="str">
        <f t="shared" si="4268"/>
        <v>OK</v>
      </c>
      <c r="CW730" s="7"/>
      <c r="CX730" s="25"/>
      <c r="CY730" s="25"/>
      <c r="CZ730" s="25"/>
      <c r="DA730" s="25"/>
      <c r="DB730" s="879" t="str">
        <f t="shared" si="4269"/>
        <v>HABILITADO</v>
      </c>
      <c r="DC730" s="487"/>
      <c r="DD730" s="25"/>
      <c r="DE730" s="25"/>
      <c r="DF730" s="25"/>
      <c r="DG730" s="25"/>
      <c r="DH730" s="25"/>
      <c r="DI730" s="25"/>
      <c r="DJ730" s="25"/>
      <c r="DK730" s="25"/>
      <c r="DL730" s="25"/>
      <c r="DM730" s="25"/>
      <c r="DN730" s="25"/>
      <c r="DO730" s="25"/>
      <c r="DP730" s="25"/>
      <c r="DQ730" s="25"/>
      <c r="DR730" s="25"/>
      <c r="DS730" s="25"/>
      <c r="DT730" s="25"/>
      <c r="DU730" s="25"/>
      <c r="DV730" s="25"/>
    </row>
    <row r="731" spans="1:126" x14ac:dyDescent="0.25">
      <c r="A731" s="1039"/>
      <c r="B731" s="870">
        <v>10</v>
      </c>
      <c r="C731" s="1039"/>
      <c r="D731" s="727"/>
      <c r="E731" s="895"/>
      <c r="F731" s="872">
        <v>25460574021</v>
      </c>
      <c r="G731" s="896" t="str">
        <f>IF(F731&lt;&gt;"",IF(F731=$DV$12,"CUMPLE","RECHAZADO"),"")</f>
        <v>CUMPLE</v>
      </c>
      <c r="H731" s="874" t="s">
        <v>1538</v>
      </c>
      <c r="I731" s="880">
        <v>22755952977</v>
      </c>
      <c r="J731" s="208">
        <v>432363107</v>
      </c>
      <c r="K731" s="228">
        <f t="shared" si="4236"/>
        <v>432363107</v>
      </c>
      <c r="L731" s="728" t="e">
        <f t="shared" si="4237"/>
        <v>#DIV/0!</v>
      </c>
      <c r="M731" s="241" t="e">
        <f t="shared" si="4238"/>
        <v>#DIV/0!</v>
      </c>
      <c r="N731" s="242" t="e">
        <f t="shared" si="4239"/>
        <v>#DIV/0!</v>
      </c>
      <c r="O731" s="243" t="e">
        <f t="shared" si="4240"/>
        <v>#DIV/0!</v>
      </c>
      <c r="P731" s="185" t="str">
        <f>IF(H731&lt;&gt;"",IF(J731=K731,IF(H731="SI",IF(AND(I731&lt;=$DF$12,I731&gt;=($DF$12*0.9)),"CUMPLE","NO CUMPLE"),IF(I731=$DF$12,"CUMPLE","NO CUMPLE")),"NO CUMPLE"),"")</f>
        <v>CUMPLE</v>
      </c>
      <c r="Q731" s="729">
        <f t="shared" si="4241"/>
        <v>0</v>
      </c>
      <c r="R731" s="186">
        <f t="shared" si="4270"/>
        <v>23188316084</v>
      </c>
      <c r="S731" s="186">
        <f t="shared" si="4242"/>
        <v>22755952977</v>
      </c>
      <c r="T731" s="209"/>
      <c r="U731" s="209"/>
      <c r="V731" s="895"/>
      <c r="W731" s="874">
        <v>1144675</v>
      </c>
      <c r="X731" s="876">
        <v>1761655</v>
      </c>
      <c r="Y731" s="246">
        <f>ROUND(W731*$DP$12,0)</f>
        <v>92718675</v>
      </c>
      <c r="Z731" s="246">
        <f t="shared" si="4243"/>
        <v>1761655</v>
      </c>
      <c r="AA731" s="1044"/>
      <c r="AB731" s="185" t="str">
        <f>IF(W731&lt;&gt;"",IF((Y731/$DP$12)/$DN$12&lt;=$AA$20,"CUMPLE","RECHAZADO"),"")</f>
        <v>CUMPLE</v>
      </c>
      <c r="AC731" s="186">
        <f t="shared" si="4244"/>
        <v>94480330</v>
      </c>
      <c r="AD731" s="186">
        <f t="shared" si="4245"/>
        <v>92718675</v>
      </c>
      <c r="AE731" s="209"/>
      <c r="AF731" s="874">
        <v>172499</v>
      </c>
      <c r="AG731" s="246">
        <f>ROUND(AF731*$DQ$12,0)</f>
        <v>2587485</v>
      </c>
      <c r="AH731" s="1044"/>
      <c r="AI731" s="185" t="str">
        <f>IF(AF731&lt;&gt;"",IF(AG731/$DQ$12&lt;=$AH$20,"CUMPLE","RECHAZADO"),"")</f>
        <v>CUMPLE</v>
      </c>
      <c r="AJ731" s="209"/>
      <c r="AK731" s="874">
        <v>137680</v>
      </c>
      <c r="AL731" s="246">
        <f>ROUND(AK731*$DR$12,0)</f>
        <v>11152080</v>
      </c>
      <c r="AM731" s="1044"/>
      <c r="AN731" s="185" t="str">
        <f>IF(AK731&lt;&gt;"",IF(AL731/$DR$12&lt;=$AM$20,"CUMPLE","RECHAZADO"),"")</f>
        <v>CUMPLE</v>
      </c>
      <c r="AO731" s="209"/>
      <c r="AP731" s="874"/>
      <c r="AQ731" s="246">
        <f>ROUND(AP731*$DS$12,0)</f>
        <v>0</v>
      </c>
      <c r="AR731" s="1044"/>
      <c r="AS731" s="185" t="str">
        <f>IF(AP731&lt;&gt;"",IF(AQ731/$DR$12&lt;=$AR$20,"CUMPLE","RECHAZADO"),"")</f>
        <v/>
      </c>
      <c r="AT731" s="185"/>
      <c r="AU731" s="200">
        <f t="shared" si="4246"/>
        <v>13739565</v>
      </c>
      <c r="AV731" s="874">
        <v>2610512</v>
      </c>
      <c r="AW731" s="877">
        <f t="shared" si="4247"/>
        <v>2610517</v>
      </c>
      <c r="AX731" s="877">
        <f t="shared" si="4248"/>
        <v>16350082</v>
      </c>
      <c r="AY731" s="877" t="str">
        <f>IF(AV731&lt;&gt;"",IF(AI731="CUMPLE",IF(AN731="CUMPLE","CUMPLE","NO CUMPLE"),"NO CUMPLE")," ")</f>
        <v>CUMPLE</v>
      </c>
      <c r="AZ731" s="895"/>
      <c r="BA731" s="874">
        <v>9741881</v>
      </c>
      <c r="BB731" s="246">
        <f>ROUND(BA731*$DQ$12,0)</f>
        <v>146128215</v>
      </c>
      <c r="BC731" s="246">
        <f>$BC$12</f>
        <v>263816970</v>
      </c>
      <c r="BD731" s="185" t="str">
        <f t="shared" si="4249"/>
        <v>CUMPLE</v>
      </c>
      <c r="BE731" s="209"/>
      <c r="BF731" s="874">
        <v>9152896</v>
      </c>
      <c r="BG731" s="246">
        <f>ROUND(BF731*$DR$12,0)</f>
        <v>741384576</v>
      </c>
      <c r="BH731" s="246">
        <f>$BH$12</f>
        <v>1338480855</v>
      </c>
      <c r="BI731" s="185" t="str">
        <f t="shared" si="4250"/>
        <v>CUMPLE</v>
      </c>
      <c r="BJ731" s="209"/>
      <c r="BK731" s="874"/>
      <c r="BL731" s="246">
        <f>ROUND(BK731*$DS$12,0)</f>
        <v>0</v>
      </c>
      <c r="BM731" s="1044"/>
      <c r="BN731" s="185" t="str">
        <f>IF(BK731&lt;&gt;"",IF((BL731/$DR$12)/$DN$12&lt;=$BM$20,"CUMPLE","RECHAZADO"),"")</f>
        <v/>
      </c>
      <c r="BO731" s="878"/>
      <c r="BP731" s="200">
        <f t="shared" si="4251"/>
        <v>887512791</v>
      </c>
      <c r="BQ731" s="874">
        <v>168627421</v>
      </c>
      <c r="BR731" s="877">
        <f t="shared" si="4252"/>
        <v>168627430</v>
      </c>
      <c r="BS731" s="877">
        <f t="shared" si="4253"/>
        <v>1056140221</v>
      </c>
      <c r="BT731" s="877" t="str">
        <f>IF(BQ731&lt;&gt;"",IF(BD731="CUMPLE",IF(BI731="CUMPLE","CUMPLE","NO CUMPLE"),"NO CUMPLE")," ")</f>
        <v>CUMPLE</v>
      </c>
      <c r="BU731" s="895"/>
      <c r="BV731" s="874">
        <v>103805319</v>
      </c>
      <c r="BW731" s="874">
        <v>1972301</v>
      </c>
      <c r="BX731" s="200">
        <f t="shared" si="4254"/>
        <v>1972301</v>
      </c>
      <c r="BY731" s="200" t="str">
        <f>IF(BV731&lt;&gt;"",IF(AND(BV731/$DN$12&lt;=$BY$15,BV731/$DN$12&gt;=$BY$16),"CUMPLE","RECHAZADO"),"")</f>
        <v>CUMPLE</v>
      </c>
      <c r="BZ731" s="200">
        <f t="shared" si="4255"/>
        <v>103805319</v>
      </c>
      <c r="CA731" s="200">
        <f t="shared" si="4256"/>
        <v>105777620</v>
      </c>
      <c r="CB731" s="895"/>
      <c r="CC731" s="874"/>
      <c r="CD731" s="874"/>
      <c r="CE731" s="200">
        <f t="shared" si="4257"/>
        <v>0</v>
      </c>
      <c r="CF731" s="200" t="str">
        <f>IF(CC731&lt;&gt;"",IF(AND(CC731/$DN$12&lt;=$CF$15,CC731/$DS$12&gt;=$CF$16),"CUMPLE","RECHAZADO"),"")</f>
        <v/>
      </c>
      <c r="CG731" s="200">
        <f t="shared" si="4258"/>
        <v>0</v>
      </c>
      <c r="CH731" s="200">
        <f t="shared" si="4259"/>
        <v>0</v>
      </c>
      <c r="CI731" s="200"/>
      <c r="CJ731" s="232">
        <f t="shared" si="4260"/>
        <v>23188316084</v>
      </c>
      <c r="CK731" s="197">
        <f t="shared" si="4261"/>
        <v>1272748253</v>
      </c>
      <c r="CL731" s="232">
        <f t="shared" si="4262"/>
        <v>24461064337</v>
      </c>
      <c r="CM731" s="895"/>
      <c r="CN731" s="200">
        <f t="shared" si="4263"/>
        <v>22755952977</v>
      </c>
      <c r="CO731" s="200">
        <f t="shared" si="4264"/>
        <v>1097776350</v>
      </c>
      <c r="CP731" s="200">
        <f t="shared" si="4265"/>
        <v>23853729327</v>
      </c>
      <c r="CQ731" s="895"/>
      <c r="CR731" s="200">
        <f t="shared" si="4266"/>
        <v>23188316084</v>
      </c>
      <c r="CS731" s="200">
        <f>(W731*$DP$12)+X731+(AF731*$DQ$12)+(AK731*$DR$12)+(AP731*$DS$12)+AV731+(BA731*$DQ$12)+(BF731*$DR$12)+(BK731*$DS$12)+BQ731+BV731+BW731+CC731+CD731</f>
        <v>1272748239</v>
      </c>
      <c r="CT731" s="200">
        <f t="shared" si="4267"/>
        <v>24461064323</v>
      </c>
      <c r="CU731" s="874">
        <v>24461064323</v>
      </c>
      <c r="CV731" s="200" t="str">
        <f t="shared" si="4268"/>
        <v>OK</v>
      </c>
      <c r="CW731" s="7"/>
      <c r="CX731" s="25"/>
      <c r="CY731" s="25"/>
      <c r="CZ731" s="25"/>
      <c r="DA731" s="25"/>
      <c r="DB731" s="879" t="str">
        <f t="shared" si="4269"/>
        <v>HABILITADO</v>
      </c>
      <c r="DC731" s="888"/>
      <c r="DD731" s="25"/>
      <c r="DE731" s="25"/>
      <c r="DF731" s="25"/>
      <c r="DG731" s="25"/>
      <c r="DH731" s="25"/>
      <c r="DI731" s="25"/>
      <c r="DJ731" s="25"/>
      <c r="DK731" s="25"/>
      <c r="DL731" s="25"/>
      <c r="DM731" s="25"/>
      <c r="DN731" s="25"/>
      <c r="DO731" s="25"/>
      <c r="DP731" s="25"/>
      <c r="DQ731" s="25"/>
      <c r="DR731" s="25"/>
      <c r="DS731" s="25"/>
      <c r="DT731" s="25"/>
      <c r="DU731" s="25"/>
      <c r="DV731" s="25"/>
    </row>
    <row r="732" spans="1:126" x14ac:dyDescent="0.25">
      <c r="A732" s="1039"/>
      <c r="B732" s="870">
        <v>11</v>
      </c>
      <c r="C732" s="1039"/>
      <c r="D732" s="727"/>
      <c r="E732" s="895"/>
      <c r="F732" s="872">
        <v>32820666236</v>
      </c>
      <c r="G732" s="896" t="str">
        <f>IF(F732&lt;&gt;"",IF(F732=$DV$13,"CUMPLE","RECHAZADO"),"")</f>
        <v>CUMPLE</v>
      </c>
      <c r="H732" s="874" t="s">
        <v>1538</v>
      </c>
      <c r="I732" s="880">
        <v>29597852828</v>
      </c>
      <c r="J732" s="208">
        <v>562359204</v>
      </c>
      <c r="K732" s="228">
        <f t="shared" si="4236"/>
        <v>562359204</v>
      </c>
      <c r="L732" s="728" t="e">
        <f t="shared" si="4237"/>
        <v>#DIV/0!</v>
      </c>
      <c r="M732" s="241" t="e">
        <f t="shared" si="4238"/>
        <v>#DIV/0!</v>
      </c>
      <c r="N732" s="242" t="e">
        <f t="shared" si="4239"/>
        <v>#DIV/0!</v>
      </c>
      <c r="O732" s="243" t="e">
        <f t="shared" si="4240"/>
        <v>#DIV/0!</v>
      </c>
      <c r="P732" s="185" t="str">
        <f>IF(H732&lt;&gt;"",IF(J732=K732,IF(H732="SI",IF(AND(I732&lt;=$DF$13,I732&gt;=($DF$13*0.9)),"CUMPLE","NO CUMPLE"),IF(I732=$DF$13,"CUMPLE","NO CUMPLE")),"NO CUMPLE"),"")</f>
        <v>CUMPLE</v>
      </c>
      <c r="Q732" s="729">
        <f t="shared" si="4241"/>
        <v>0</v>
      </c>
      <c r="R732" s="186">
        <f t="shared" si="4270"/>
        <v>30160212032</v>
      </c>
      <c r="S732" s="186">
        <f t="shared" si="4242"/>
        <v>29597852828</v>
      </c>
      <c r="T732" s="209"/>
      <c r="U732" s="209"/>
      <c r="V732" s="895"/>
      <c r="W732" s="874">
        <v>714519</v>
      </c>
      <c r="X732" s="876">
        <v>1303282</v>
      </c>
      <c r="Y732" s="246">
        <f>ROUND(W732*$DP$13,0)</f>
        <v>68593824</v>
      </c>
      <c r="Z732" s="246">
        <f t="shared" si="4243"/>
        <v>1303283</v>
      </c>
      <c r="AA732" s="1044"/>
      <c r="AB732" s="185" t="str">
        <f>IF(W732&lt;&gt;"",IF((Y732/$DP$13)/$DN$13&lt;=$AA$20,"CUMPLE","RECHAZADO"),"")</f>
        <v>CUMPLE</v>
      </c>
      <c r="AC732" s="186">
        <f t="shared" si="4244"/>
        <v>69897107</v>
      </c>
      <c r="AD732" s="186">
        <f t="shared" si="4245"/>
        <v>68593824</v>
      </c>
      <c r="AE732" s="209"/>
      <c r="AF732" s="874">
        <v>107501</v>
      </c>
      <c r="AG732" s="246">
        <f>ROUND(AF732*$DQ$13,0)</f>
        <v>2472523</v>
      </c>
      <c r="AH732" s="1044"/>
      <c r="AI732" s="185" t="str">
        <f>IF(AF732&lt;&gt;"",IF(AG732/$DQ$13&lt;=$AH$20,"CUMPLE","RECHAZADO"),"")</f>
        <v>CUMPLE</v>
      </c>
      <c r="AJ732" s="209"/>
      <c r="AK732" s="874">
        <v>85802</v>
      </c>
      <c r="AL732" s="246">
        <f>ROUND(AK732*$DR$13,0)</f>
        <v>8236992</v>
      </c>
      <c r="AM732" s="1044"/>
      <c r="AN732" s="185" t="str">
        <f>IF(AK732&lt;&gt;"",IF(AL732/$DR$13&lt;=$AM$20,"CUMPLE","RECHAZADO"),"")</f>
        <v>CUMPLE</v>
      </c>
      <c r="AO732" s="209"/>
      <c r="AP732" s="874"/>
      <c r="AQ732" s="246">
        <f>ROUND(AP732*$DS$13,0)</f>
        <v>0</v>
      </c>
      <c r="AR732" s="1044"/>
      <c r="AS732" s="185" t="str">
        <f>IF(AP732&lt;&gt;"",IF(AQ732/$DR$13&lt;=$AR$20,"CUMPLE","RECHAZADO"),"")</f>
        <v/>
      </c>
      <c r="AT732" s="185"/>
      <c r="AU732" s="200">
        <f t="shared" si="4246"/>
        <v>10709515</v>
      </c>
      <c r="AV732" s="874">
        <v>2034800</v>
      </c>
      <c r="AW732" s="877">
        <f t="shared" si="4247"/>
        <v>2034808</v>
      </c>
      <c r="AX732" s="877">
        <f t="shared" si="4248"/>
        <v>12744323</v>
      </c>
      <c r="AY732" s="877" t="str">
        <f>IF(AV732&lt;&gt;"",IF(AI732="CUMPLE",IF(AN732="CUMPLE","CUMPLE","NO CUMPLE"),"NO CUMPLE")," ")</f>
        <v>CUMPLE</v>
      </c>
      <c r="AZ732" s="895"/>
      <c r="BA732" s="874">
        <v>5835009</v>
      </c>
      <c r="BB732" s="246">
        <f>ROUND(BA732*$DQ$13,0)</f>
        <v>134205207</v>
      </c>
      <c r="BC732" s="246">
        <f>$BC$13</f>
        <v>385647118</v>
      </c>
      <c r="BD732" s="185" t="str">
        <f t="shared" si="4249"/>
        <v>CUMPLE</v>
      </c>
      <c r="BE732" s="209"/>
      <c r="BF732" s="874">
        <v>5482229</v>
      </c>
      <c r="BG732" s="246">
        <f>ROUND(BF732*$DR$13,0)</f>
        <v>526293984</v>
      </c>
      <c r="BH732" s="246">
        <f>$BH$13</f>
        <v>1512338976</v>
      </c>
      <c r="BI732" s="185" t="str">
        <f t="shared" si="4250"/>
        <v>CUMPLE</v>
      </c>
      <c r="BJ732" s="209"/>
      <c r="BK732" s="874"/>
      <c r="BL732" s="246">
        <f>ROUND(BK732*$DS$13,0)</f>
        <v>0</v>
      </c>
      <c r="BM732" s="1044"/>
      <c r="BN732" s="185" t="str">
        <f>IF(BK732&lt;&gt;"",IF((BL732/$DR$13)/$DN$13&lt;=$BM$20,"CUMPLE","RECHAZADO"),"")</f>
        <v/>
      </c>
      <c r="BO732" s="878"/>
      <c r="BP732" s="200">
        <f t="shared" si="4251"/>
        <v>660499191</v>
      </c>
      <c r="BQ732" s="874">
        <v>125494843</v>
      </c>
      <c r="BR732" s="877">
        <f t="shared" si="4252"/>
        <v>125494846</v>
      </c>
      <c r="BS732" s="877">
        <f t="shared" si="4253"/>
        <v>785994037</v>
      </c>
      <c r="BT732" s="877" t="str">
        <f>IF(BQ732&lt;&gt;"",IF(BD732="CUMPLE",IF(BI732="CUMPLE","CUMPLE","NO CUMPLE"),"NO CUMPLE")," ")</f>
        <v>CUMPLE</v>
      </c>
      <c r="BU732" s="895"/>
      <c r="BV732" s="874">
        <v>95979834</v>
      </c>
      <c r="BW732" s="874">
        <v>1823617</v>
      </c>
      <c r="BX732" s="200">
        <f t="shared" si="4254"/>
        <v>1823617</v>
      </c>
      <c r="BY732" s="200" t="str">
        <f>IF(BV732&lt;&gt;"",IF(AND(BV732/$DN$13&lt;=$BY$15,BV732/$DN$13&gt;=$BY$16),"CUMPLE","RECHAZADO"),"")</f>
        <v>CUMPLE</v>
      </c>
      <c r="BZ732" s="200">
        <f t="shared" si="4255"/>
        <v>95979834</v>
      </c>
      <c r="CA732" s="200">
        <f t="shared" si="4256"/>
        <v>97803451</v>
      </c>
      <c r="CB732" s="895"/>
      <c r="CC732" s="874"/>
      <c r="CD732" s="874"/>
      <c r="CE732" s="200">
        <f t="shared" si="4257"/>
        <v>0</v>
      </c>
      <c r="CF732" s="200" t="str">
        <f>IF(CC732&lt;&gt;"",IF(AND(CC732/$DN$13&lt;=$CF$15,CC732/$DS$13&gt;=$CF$16),"CUMPLE","RECHAZADO"),"")</f>
        <v/>
      </c>
      <c r="CG732" s="200">
        <f t="shared" si="4258"/>
        <v>0</v>
      </c>
      <c r="CH732" s="200">
        <f t="shared" si="4259"/>
        <v>0</v>
      </c>
      <c r="CI732" s="200"/>
      <c r="CJ732" s="232">
        <f t="shared" si="4260"/>
        <v>30160212032</v>
      </c>
      <c r="CK732" s="197">
        <f t="shared" si="4261"/>
        <v>966438918</v>
      </c>
      <c r="CL732" s="232">
        <f t="shared" si="4262"/>
        <v>31126650950</v>
      </c>
      <c r="CM732" s="895"/>
      <c r="CN732" s="200">
        <f t="shared" si="4263"/>
        <v>29597852828</v>
      </c>
      <c r="CO732" s="200">
        <f t="shared" si="4264"/>
        <v>835782364</v>
      </c>
      <c r="CP732" s="200">
        <f t="shared" si="4265"/>
        <v>30433635192</v>
      </c>
      <c r="CQ732" s="895"/>
      <c r="CR732" s="200">
        <f t="shared" si="4266"/>
        <v>30160212032</v>
      </c>
      <c r="CS732" s="200">
        <f>(W732*$DP$13)+X732+(AF732*$DQ$13)+(AK732*$DR$13)+(AP732*$DS$13)+AV732+(BA732*$DQ$13)+(BF732*$DR$13)+(BK732*$DS$13)+BQ732+BV732+BW732+CC732+CD732</f>
        <v>966438906</v>
      </c>
      <c r="CT732" s="200">
        <f t="shared" si="4267"/>
        <v>31126650938</v>
      </c>
      <c r="CU732" s="874">
        <v>31126650938</v>
      </c>
      <c r="CV732" s="200" t="str">
        <f t="shared" si="4268"/>
        <v>OK</v>
      </c>
      <c r="CW732" s="7"/>
      <c r="CX732" s="25"/>
      <c r="CY732" s="25"/>
      <c r="CZ732" s="25"/>
      <c r="DA732" s="25"/>
      <c r="DB732" s="879" t="str">
        <f t="shared" si="4269"/>
        <v>HABILITADO</v>
      </c>
      <c r="DC732" s="487"/>
      <c r="DD732" s="25"/>
      <c r="DE732" s="25"/>
      <c r="DF732" s="25"/>
      <c r="DG732" s="25"/>
      <c r="DH732" s="25"/>
      <c r="DI732" s="25"/>
      <c r="DJ732" s="25"/>
      <c r="DK732" s="25"/>
      <c r="DL732" s="25"/>
      <c r="DM732" s="25"/>
      <c r="DN732" s="25"/>
      <c r="DO732" s="25"/>
      <c r="DP732" s="25"/>
      <c r="DQ732" s="25"/>
      <c r="DR732" s="25"/>
      <c r="DS732" s="25"/>
      <c r="DT732" s="25"/>
      <c r="DU732" s="25"/>
      <c r="DV732" s="25"/>
    </row>
    <row r="733" spans="1:126" ht="17.25" thickBot="1" x14ac:dyDescent="0.3">
      <c r="A733" s="1039"/>
      <c r="B733" s="870">
        <v>12</v>
      </c>
      <c r="C733" s="1039"/>
      <c r="D733" s="727"/>
      <c r="E733" s="895"/>
      <c r="F733" s="872">
        <v>8654253262</v>
      </c>
      <c r="G733" s="896" t="str">
        <f>IF(F733&lt;&gt;"",IF(F733=$DV$14,"CUMPLE","AJUSTE DE PRESUPUESTO"),"")</f>
        <v>CUMPLE</v>
      </c>
      <c r="H733" s="874" t="s">
        <v>1538</v>
      </c>
      <c r="I733" s="880">
        <v>6682732205</v>
      </c>
      <c r="J733" s="208">
        <v>126971912</v>
      </c>
      <c r="K733" s="228">
        <f t="shared" si="4236"/>
        <v>126971912</v>
      </c>
      <c r="L733" s="728" t="e">
        <f t="shared" si="4237"/>
        <v>#DIV/0!</v>
      </c>
      <c r="M733" s="241" t="e">
        <f t="shared" si="4238"/>
        <v>#DIV/0!</v>
      </c>
      <c r="N733" s="242" t="e">
        <f t="shared" si="4239"/>
        <v>#DIV/0!</v>
      </c>
      <c r="O733" s="243" t="e">
        <f t="shared" si="4240"/>
        <v>#DIV/0!</v>
      </c>
      <c r="P733" s="185" t="str">
        <f>IF(H733&lt;&gt;"",IF(J733=K733,IF(H733="SI",IF(AND(I733&lt;=$DF$14,I733&gt;=($DF$14*0.9)),"CUMPLE","NO CUMPLE"),IF(I733=$DF$14,"CUMPLE","NO CUMPLE")),"NO CUMPLE"),"")</f>
        <v>CUMPLE</v>
      </c>
      <c r="Q733" s="729">
        <f t="shared" si="4241"/>
        <v>0</v>
      </c>
      <c r="R733" s="186">
        <f t="shared" si="4270"/>
        <v>6809704117</v>
      </c>
      <c r="S733" s="186">
        <f t="shared" si="4242"/>
        <v>6682732205</v>
      </c>
      <c r="T733" s="209"/>
      <c r="U733" s="209"/>
      <c r="V733" s="895"/>
      <c r="W733" s="874">
        <v>1684524</v>
      </c>
      <c r="X733" s="876">
        <v>704131</v>
      </c>
      <c r="Y733" s="246">
        <f>ROUND(W733*$DP$14,0)</f>
        <v>37059528</v>
      </c>
      <c r="Z733" s="246">
        <f t="shared" si="4243"/>
        <v>704131</v>
      </c>
      <c r="AA733" s="1044"/>
      <c r="AB733" s="185" t="str">
        <f>IF(W733&lt;&gt;"",IF((Y733/$DP$14)/$DN$14&lt;=$AA$20,"CUMPLE","RECHAZADO"),"")</f>
        <v>CUMPLE</v>
      </c>
      <c r="AC733" s="186">
        <f t="shared" si="4244"/>
        <v>37763659</v>
      </c>
      <c r="AD733" s="186">
        <f t="shared" si="4245"/>
        <v>37059528</v>
      </c>
      <c r="AE733" s="209"/>
      <c r="AF733" s="874">
        <v>253544</v>
      </c>
      <c r="AG733" s="246">
        <f>ROUND(AF733*$DQ$14,0)</f>
        <v>1014176</v>
      </c>
      <c r="AH733" s="1044"/>
      <c r="AI733" s="185" t="str">
        <f>IF(AF733&lt;&gt;"",IF(AG733/$DQ$14&lt;=$AH$20,"CUMPLE","RECHAZADO"),"")</f>
        <v>CUMPLE</v>
      </c>
      <c r="AJ733" s="209"/>
      <c r="AK733" s="874">
        <v>202365</v>
      </c>
      <c r="AL733" s="246">
        <f>ROUND(AK733*$DR$14,0)</f>
        <v>4452030</v>
      </c>
      <c r="AM733" s="1044"/>
      <c r="AN733" s="185" t="str">
        <f>IF(AK733&lt;&gt;"",IF(AL733/$DR$14&lt;=$AM$20,"CUMPLE","RECHAZADO"),"")</f>
        <v>CUMPLE</v>
      </c>
      <c r="AO733" s="209"/>
      <c r="AP733" s="874">
        <v>265475</v>
      </c>
      <c r="AQ733" s="246">
        <f>ROUND(AP733*$DS$14,0)</f>
        <v>530950</v>
      </c>
      <c r="AR733" s="1044"/>
      <c r="AS733" s="185" t="str">
        <f>IF(AP733&lt;&gt;"",IF(AQ733/$DR$14&lt;=$AR$20,"CUMPLE","RECHAZADO"),"")</f>
        <v>CUMPLE</v>
      </c>
      <c r="AT733" s="185"/>
      <c r="AU733" s="200">
        <f t="shared" si="4246"/>
        <v>5997156</v>
      </c>
      <c r="AV733" s="874">
        <v>1139461</v>
      </c>
      <c r="AW733" s="877">
        <f t="shared" si="4247"/>
        <v>1139460</v>
      </c>
      <c r="AX733" s="877">
        <f t="shared" si="4248"/>
        <v>7136616</v>
      </c>
      <c r="AY733" s="877" t="str">
        <f>IF(AV733&lt;&gt;"",IF(AI733="CUMPLE",IF(AN733="CUMPLE",IF(AS733="CUMPLE","CUMPLE","NO CUMPLE"),"NO CUMPLE"),"NO CUMPLE"),"")</f>
        <v>CUMPLE</v>
      </c>
      <c r="AZ733" s="895"/>
      <c r="BA733" s="874">
        <v>35220265</v>
      </c>
      <c r="BB733" s="246">
        <f>ROUND(BA733*$DQ$14,0)</f>
        <v>140881060</v>
      </c>
      <c r="BC733" s="246">
        <f>$BC$14</f>
        <v>171994948</v>
      </c>
      <c r="BD733" s="185" t="str">
        <f t="shared" si="4249"/>
        <v>CUMPLE</v>
      </c>
      <c r="BE733" s="209"/>
      <c r="BF733" s="874">
        <v>33090878</v>
      </c>
      <c r="BG733" s="246">
        <f>ROUND(BF733*$DR$14,0)</f>
        <v>727999316</v>
      </c>
      <c r="BH733" s="246">
        <f>$BH$14</f>
        <v>888779540</v>
      </c>
      <c r="BI733" s="185" t="str">
        <f t="shared" si="4250"/>
        <v>CUMPLE</v>
      </c>
      <c r="BJ733" s="209"/>
      <c r="BK733" s="874">
        <v>61055131</v>
      </c>
      <c r="BL733" s="246">
        <f>ROUND(BK733*$DS$14,0)</f>
        <v>122110262</v>
      </c>
      <c r="BM733" s="1044"/>
      <c r="BN733" s="185" t="str">
        <f>IF(BK733&lt;&gt;"",IF((BL733/$DR$14)/$DN$14&lt;=$BM$20,"CUMPLE","RECHAZADO"),"")</f>
        <v>CUMPLE</v>
      </c>
      <c r="BO733" s="878"/>
      <c r="BP733" s="200">
        <f t="shared" si="4251"/>
        <v>990990638</v>
      </c>
      <c r="BQ733" s="874">
        <v>188288222</v>
      </c>
      <c r="BR733" s="877">
        <f t="shared" si="4252"/>
        <v>188288221</v>
      </c>
      <c r="BS733" s="877">
        <f t="shared" si="4253"/>
        <v>1179278859</v>
      </c>
      <c r="BT733" s="877" t="str">
        <f>IF(BQ733&lt;&gt;"",IF(BD733="CUMPLE",IF(BI733="CUMPLE",IF(BN733="CUMPLE","CUMPLE","NO CUMPLE"),"NO CUMPLE"),"NO CUMPLE"),"")</f>
        <v>CUMPLE</v>
      </c>
      <c r="BU733" s="895"/>
      <c r="BV733" s="874">
        <v>98896988</v>
      </c>
      <c r="BW733" s="874">
        <v>1879043</v>
      </c>
      <c r="BX733" s="200">
        <f t="shared" si="4254"/>
        <v>1879043</v>
      </c>
      <c r="BY733" s="200" t="str">
        <f>IF(BV733&lt;&gt;"",IF(AND(BV733/$DN$14&lt;=$BY$15,BV733/$DN$14&gt;=$BY$16),"CUMPLE","RECHAZADO"),"")</f>
        <v>CUMPLE</v>
      </c>
      <c r="BZ733" s="200">
        <f t="shared" si="4255"/>
        <v>98896988</v>
      </c>
      <c r="CA733" s="200">
        <f t="shared" si="4256"/>
        <v>100776031</v>
      </c>
      <c r="CB733" s="895"/>
      <c r="CC733" s="874">
        <v>180211273</v>
      </c>
      <c r="CD733" s="874">
        <v>3424014</v>
      </c>
      <c r="CE733" s="200">
        <f t="shared" si="4257"/>
        <v>3424014</v>
      </c>
      <c r="CF733" s="200" t="str">
        <f>IF(CC733&lt;&gt;"",IF(AND(CC733/$DN$14&lt;=$CF$15,CC733/$DN$14&gt;=$CF$16),"CUMPLE","RECHAZADO"),"")</f>
        <v>RECHAZADO</v>
      </c>
      <c r="CG733" s="200">
        <f t="shared" si="4258"/>
        <v>180211273</v>
      </c>
      <c r="CH733" s="200">
        <f t="shared" si="4259"/>
        <v>183635287</v>
      </c>
      <c r="CI733" s="200"/>
      <c r="CJ733" s="232">
        <f t="shared" si="4260"/>
        <v>6809704117</v>
      </c>
      <c r="CK733" s="197">
        <f t="shared" si="4261"/>
        <v>1508590452</v>
      </c>
      <c r="CL733" s="232">
        <f t="shared" si="4262"/>
        <v>8318294569</v>
      </c>
      <c r="CM733" s="895"/>
      <c r="CN733" s="200">
        <f t="shared" si="4263"/>
        <v>6682732205</v>
      </c>
      <c r="CO733" s="200">
        <f t="shared" si="4264"/>
        <v>1313155583</v>
      </c>
      <c r="CP733" s="200">
        <f t="shared" si="4265"/>
        <v>7995887788</v>
      </c>
      <c r="CQ733" s="895"/>
      <c r="CR733" s="200">
        <f t="shared" si="4266"/>
        <v>6809704117</v>
      </c>
      <c r="CS733" s="200">
        <f>(W733*$DP$14)+X733+(AF733*$DQ$14)+(AK733*$DR$14)+(AP733*$DS$14)+AV733+(BA733*$DQ$14)+(BF733*$DR$14)+(BK733*$DS$14)+BQ733+BV733+BW733+CC733+CD733</f>
        <v>1508590454</v>
      </c>
      <c r="CT733" s="200">
        <f t="shared" si="4267"/>
        <v>8318294571</v>
      </c>
      <c r="CU733" s="874">
        <v>8318294571</v>
      </c>
      <c r="CV733" s="200" t="str">
        <f t="shared" si="4268"/>
        <v>OK</v>
      </c>
      <c r="CW733" s="7"/>
      <c r="CX733" s="25"/>
      <c r="CY733" s="25"/>
      <c r="CZ733" s="25"/>
      <c r="DA733" s="25"/>
      <c r="DB733" s="879" t="str">
        <f>IF(F733&lt;&gt;"",IF(G733="CUMPLE",IF(P733="CUMPLE",IF(AB733="CUMPLE",IF(AY733="CUMPLE",IF(BT733="CUMPLE",IF(BY733="CUMPLE",IF(CF733="CUMPLE","HABILITADO","RECHAZADO"),"RECHAZADO"),"RECHAZADO"),"RECHAZADO"),"RECHAZADO"),"RECHAZADO"),"RECHAZADO"),"")</f>
        <v>RECHAZADO</v>
      </c>
      <c r="DC733" s="487"/>
      <c r="DD733" s="25"/>
      <c r="DE733" s="25"/>
      <c r="DF733" s="25"/>
      <c r="DG733" s="25"/>
      <c r="DH733" s="25"/>
      <c r="DI733" s="25"/>
      <c r="DJ733" s="25"/>
      <c r="DK733" s="25"/>
      <c r="DL733" s="25"/>
      <c r="DM733" s="25"/>
      <c r="DN733" s="25"/>
      <c r="DO733" s="25"/>
      <c r="DP733" s="25"/>
      <c r="DQ733" s="25"/>
      <c r="DR733" s="25"/>
      <c r="DS733" s="25"/>
      <c r="DT733" s="25"/>
      <c r="DU733" s="25"/>
      <c r="DV733" s="25"/>
    </row>
    <row r="734" spans="1:126" ht="12.75" customHeight="1" thickTop="1" thickBot="1" x14ac:dyDescent="0.3">
      <c r="A734" s="105">
        <v>55</v>
      </c>
      <c r="B734" s="881"/>
      <c r="C734" s="881"/>
      <c r="D734" s="250"/>
      <c r="E734" s="881"/>
      <c r="F734" s="882"/>
      <c r="G734" s="881"/>
      <c r="H734" s="881"/>
      <c r="I734" s="881"/>
      <c r="J734" s="883"/>
      <c r="K734" s="881"/>
      <c r="L734" s="251"/>
      <c r="M734" s="218"/>
      <c r="N734" s="218"/>
      <c r="O734" s="218"/>
      <c r="P734" s="881"/>
      <c r="Q734" s="218"/>
      <c r="R734" s="881"/>
      <c r="S734" s="881"/>
      <c r="T734" s="881"/>
      <c r="U734" s="881"/>
      <c r="V734" s="881"/>
      <c r="W734" s="881"/>
      <c r="X734" s="881"/>
      <c r="Y734" s="881"/>
      <c r="Z734" s="881"/>
      <c r="AA734" s="881"/>
      <c r="AB734" s="881"/>
      <c r="AC734" s="881"/>
      <c r="AD734" s="881"/>
      <c r="AE734" s="881"/>
      <c r="AF734" s="881"/>
      <c r="AG734" s="881"/>
      <c r="AH734" s="881"/>
      <c r="AI734" s="881"/>
      <c r="AJ734" s="881"/>
      <c r="AK734" s="881"/>
      <c r="AL734" s="881"/>
      <c r="AM734" s="881"/>
      <c r="AN734" s="881"/>
      <c r="AO734" s="881"/>
      <c r="AP734" s="881"/>
      <c r="AQ734" s="881"/>
      <c r="AR734" s="881"/>
      <c r="AS734" s="881"/>
      <c r="AT734" s="881"/>
      <c r="AU734" s="881"/>
      <c r="AV734" s="881"/>
      <c r="AW734" s="881"/>
      <c r="AX734" s="881"/>
      <c r="AY734" s="881"/>
      <c r="AZ734" s="881"/>
      <c r="BA734" s="881"/>
      <c r="BB734" s="881"/>
      <c r="BC734" s="881"/>
      <c r="BD734" s="881"/>
      <c r="BE734" s="881"/>
      <c r="BF734" s="881"/>
      <c r="BG734" s="881"/>
      <c r="BH734" s="881"/>
      <c r="BI734" s="881"/>
      <c r="BJ734" s="881"/>
      <c r="BK734" s="881"/>
      <c r="BL734" s="881"/>
      <c r="BM734" s="881"/>
      <c r="BN734" s="881"/>
      <c r="BO734" s="881"/>
      <c r="BP734" s="881"/>
      <c r="BQ734" s="881"/>
      <c r="BR734" s="881"/>
      <c r="BS734" s="881"/>
      <c r="BT734" s="881"/>
      <c r="BU734" s="881"/>
      <c r="BV734" s="881"/>
      <c r="BW734" s="881"/>
      <c r="BX734" s="881"/>
      <c r="BY734" s="881"/>
      <c r="BZ734" s="881"/>
      <c r="CA734" s="881"/>
      <c r="CB734" s="881"/>
      <c r="CC734" s="881"/>
      <c r="CD734" s="881"/>
      <c r="CE734" s="881"/>
      <c r="CF734" s="881"/>
      <c r="CG734" s="881"/>
      <c r="CH734" s="881"/>
      <c r="CI734" s="881"/>
      <c r="CJ734" s="881"/>
      <c r="CK734" s="881"/>
      <c r="CL734" s="881"/>
      <c r="CM734" s="881"/>
      <c r="CN734" s="881"/>
      <c r="CO734" s="881"/>
      <c r="CP734" s="884" t="s">
        <v>2063</v>
      </c>
      <c r="CQ734" s="881"/>
      <c r="CR734" s="881"/>
      <c r="CS734" s="881"/>
      <c r="CT734" s="881"/>
      <c r="CU734" s="885"/>
      <c r="CV734" s="881"/>
      <c r="CW734" s="7"/>
      <c r="CX734" s="25"/>
      <c r="CY734" s="25"/>
      <c r="CZ734" s="25"/>
      <c r="DA734" s="25"/>
      <c r="DB734" s="886"/>
      <c r="DC734" s="887"/>
      <c r="DD734" s="25"/>
      <c r="DE734" s="25"/>
      <c r="DF734" s="25"/>
      <c r="DG734" s="25"/>
      <c r="DH734" s="25"/>
      <c r="DI734" s="25"/>
      <c r="DJ734" s="25"/>
      <c r="DK734" s="25"/>
      <c r="DL734" s="25"/>
      <c r="DM734" s="25"/>
      <c r="DN734" s="25"/>
      <c r="DO734" s="25"/>
      <c r="DP734" s="25"/>
      <c r="DQ734" s="25"/>
      <c r="DR734" s="25"/>
      <c r="DS734" s="25"/>
      <c r="DT734" s="25"/>
      <c r="DU734" s="25"/>
      <c r="DV734" s="25"/>
    </row>
  </sheetData>
  <sheetProtection algorithmName="SHA-512" hashValue="BvZCD8JI4TIlbj3mTpBHWS6Fhp0ER631w3MZxU/aZmQzEmZW1FCcv8yA9GhxeWR4l053B9MVt6ehB8Qf317d4A==" saltValue="vybEIbxlu0dg1Gxx2ZKbJw==" spinCount="100000" sheet="1" selectLockedCells="1"/>
  <autoFilter ref="A19:DV734" xr:uid="{00000000-0009-0000-0000-00000A000000}">
    <filterColumn colId="93">
      <customFilters>
        <customFilter operator="notEqual" val=" "/>
      </customFilters>
    </filterColumn>
  </autoFilter>
  <mergeCells count="409">
    <mergeCell ref="A722:A733"/>
    <mergeCell ref="C722:C733"/>
    <mergeCell ref="AA722:AA733"/>
    <mergeCell ref="AH722:AH733"/>
    <mergeCell ref="AM722:AM733"/>
    <mergeCell ref="AR722:AR733"/>
    <mergeCell ref="BM722:BM733"/>
    <mergeCell ref="A17:C18"/>
    <mergeCell ref="H17:T17"/>
    <mergeCell ref="W17:AE17"/>
    <mergeCell ref="AF17:AY17"/>
    <mergeCell ref="BA17:BT17"/>
    <mergeCell ref="BM20:BM31"/>
    <mergeCell ref="A33:A44"/>
    <mergeCell ref="C33:C44"/>
    <mergeCell ref="AA33:AA44"/>
    <mergeCell ref="AH33:AH44"/>
    <mergeCell ref="AM33:AM44"/>
    <mergeCell ref="AR33:AR44"/>
    <mergeCell ref="A20:A31"/>
    <mergeCell ref="C20:C31"/>
    <mergeCell ref="AA20:AA31"/>
    <mergeCell ref="AH20:AH31"/>
    <mergeCell ref="AM20:AM31"/>
    <mergeCell ref="BV17:CA18"/>
    <mergeCell ref="BK18:BO18"/>
    <mergeCell ref="BP18:BT18"/>
    <mergeCell ref="DB17:DB19"/>
    <mergeCell ref="DC17:DC19"/>
    <mergeCell ref="F18:S18"/>
    <mergeCell ref="W18:AE18"/>
    <mergeCell ref="AF18:AJ18"/>
    <mergeCell ref="AK18:AO18"/>
    <mergeCell ref="AP18:AT18"/>
    <mergeCell ref="AU18:AY18"/>
    <mergeCell ref="BA18:BE18"/>
    <mergeCell ref="BF18:BJ18"/>
    <mergeCell ref="CC17:CH18"/>
    <mergeCell ref="CI17:CI19"/>
    <mergeCell ref="CJ17:CL18"/>
    <mergeCell ref="CN17:CP18"/>
    <mergeCell ref="CR17:CV18"/>
    <mergeCell ref="CZ17:CZ19"/>
    <mergeCell ref="AR20:AR31"/>
    <mergeCell ref="BM33:BM44"/>
    <mergeCell ref="A46:A57"/>
    <mergeCell ref="C46:C57"/>
    <mergeCell ref="AA46:AA57"/>
    <mergeCell ref="AH46:AH57"/>
    <mergeCell ref="AM46:AM57"/>
    <mergeCell ref="AR46:AR57"/>
    <mergeCell ref="BM46:BM57"/>
    <mergeCell ref="A59:A70"/>
    <mergeCell ref="C59:C70"/>
    <mergeCell ref="AA59:AA70"/>
    <mergeCell ref="AH59:AH70"/>
    <mergeCell ref="AM59:AM70"/>
    <mergeCell ref="AR59:AR70"/>
    <mergeCell ref="BM59:BM70"/>
    <mergeCell ref="BM72:BM83"/>
    <mergeCell ref="A85:A96"/>
    <mergeCell ref="C85:C96"/>
    <mergeCell ref="AA85:AA96"/>
    <mergeCell ref="AH85:AH96"/>
    <mergeCell ref="AM85:AM96"/>
    <mergeCell ref="AR85:AR96"/>
    <mergeCell ref="A72:A83"/>
    <mergeCell ref="C72:C83"/>
    <mergeCell ref="AA72:AA83"/>
    <mergeCell ref="AH72:AH83"/>
    <mergeCell ref="AM72:AM83"/>
    <mergeCell ref="AR72:AR83"/>
    <mergeCell ref="BM85:BM96"/>
    <mergeCell ref="A98:A109"/>
    <mergeCell ref="C98:C109"/>
    <mergeCell ref="AA98:AA109"/>
    <mergeCell ref="AH98:AH109"/>
    <mergeCell ref="AM98:AM109"/>
    <mergeCell ref="AR98:AR109"/>
    <mergeCell ref="BM98:BM109"/>
    <mergeCell ref="A111:A122"/>
    <mergeCell ref="C111:C122"/>
    <mergeCell ref="AA111:AA122"/>
    <mergeCell ref="AH111:AH122"/>
    <mergeCell ref="AM111:AM122"/>
    <mergeCell ref="AR111:AR122"/>
    <mergeCell ref="BM111:BM122"/>
    <mergeCell ref="BM124:BM135"/>
    <mergeCell ref="A137:A148"/>
    <mergeCell ref="C137:C148"/>
    <mergeCell ref="AA137:AA148"/>
    <mergeCell ref="AH137:AH148"/>
    <mergeCell ref="AM137:AM148"/>
    <mergeCell ref="AR137:AR148"/>
    <mergeCell ref="A124:A135"/>
    <mergeCell ref="C124:C135"/>
    <mergeCell ref="AA124:AA135"/>
    <mergeCell ref="AH124:AH135"/>
    <mergeCell ref="AM124:AM135"/>
    <mergeCell ref="AR124:AR135"/>
    <mergeCell ref="BM137:BM148"/>
    <mergeCell ref="A150:A161"/>
    <mergeCell ref="C150:C161"/>
    <mergeCell ref="AA150:AA161"/>
    <mergeCell ref="AH150:AH161"/>
    <mergeCell ref="AM150:AM161"/>
    <mergeCell ref="AR150:AR161"/>
    <mergeCell ref="BM150:BM161"/>
    <mergeCell ref="A163:A174"/>
    <mergeCell ref="C163:C174"/>
    <mergeCell ref="AA163:AA174"/>
    <mergeCell ref="AH163:AH174"/>
    <mergeCell ref="AM163:AM174"/>
    <mergeCell ref="AR163:AR174"/>
    <mergeCell ref="BM163:BM174"/>
    <mergeCell ref="BM176:BM187"/>
    <mergeCell ref="A189:A200"/>
    <mergeCell ref="C189:C200"/>
    <mergeCell ref="AA189:AA200"/>
    <mergeCell ref="AH189:AH200"/>
    <mergeCell ref="AM189:AM200"/>
    <mergeCell ref="AR189:AR200"/>
    <mergeCell ref="A176:A187"/>
    <mergeCell ref="C176:C187"/>
    <mergeCell ref="AA176:AA187"/>
    <mergeCell ref="AH176:AH187"/>
    <mergeCell ref="AM176:AM187"/>
    <mergeCell ref="AR176:AR187"/>
    <mergeCell ref="BM189:BM200"/>
    <mergeCell ref="A202:A213"/>
    <mergeCell ref="C202:C213"/>
    <mergeCell ref="AA202:AA213"/>
    <mergeCell ref="AH202:AH213"/>
    <mergeCell ref="AM202:AM213"/>
    <mergeCell ref="AR202:AR213"/>
    <mergeCell ref="BM202:BM213"/>
    <mergeCell ref="A215:A226"/>
    <mergeCell ref="C215:C226"/>
    <mergeCell ref="AA215:AA226"/>
    <mergeCell ref="AH215:AH226"/>
    <mergeCell ref="AM215:AM226"/>
    <mergeCell ref="AR215:AR226"/>
    <mergeCell ref="BM215:BM226"/>
    <mergeCell ref="BM228:BM239"/>
    <mergeCell ref="A241:A252"/>
    <mergeCell ref="C241:C252"/>
    <mergeCell ref="AA241:AA252"/>
    <mergeCell ref="AH241:AH252"/>
    <mergeCell ref="AM241:AM252"/>
    <mergeCell ref="AR241:AR252"/>
    <mergeCell ref="A228:A239"/>
    <mergeCell ref="C228:C239"/>
    <mergeCell ref="AA228:AA239"/>
    <mergeCell ref="AH228:AH239"/>
    <mergeCell ref="AM228:AM239"/>
    <mergeCell ref="AR228:AR239"/>
    <mergeCell ref="BM241:BM252"/>
    <mergeCell ref="A254:A265"/>
    <mergeCell ref="C254:C265"/>
    <mergeCell ref="AA254:AA265"/>
    <mergeCell ref="AH254:AH265"/>
    <mergeCell ref="AM254:AM265"/>
    <mergeCell ref="AR254:AR265"/>
    <mergeCell ref="BM254:BM265"/>
    <mergeCell ref="A267:A278"/>
    <mergeCell ref="C267:C278"/>
    <mergeCell ref="AA267:AA278"/>
    <mergeCell ref="AH267:AH278"/>
    <mergeCell ref="AM267:AM278"/>
    <mergeCell ref="AR267:AR278"/>
    <mergeCell ref="BM267:BM278"/>
    <mergeCell ref="BM280:BM291"/>
    <mergeCell ref="A293:A304"/>
    <mergeCell ref="C293:C304"/>
    <mergeCell ref="AA293:AA304"/>
    <mergeCell ref="AH293:AH304"/>
    <mergeCell ref="AM293:AM304"/>
    <mergeCell ref="AR293:AR304"/>
    <mergeCell ref="A280:A291"/>
    <mergeCell ref="C280:C291"/>
    <mergeCell ref="AA280:AA291"/>
    <mergeCell ref="AH280:AH291"/>
    <mergeCell ref="AM280:AM291"/>
    <mergeCell ref="AR280:AR291"/>
    <mergeCell ref="BM293:BM304"/>
    <mergeCell ref="A306:A317"/>
    <mergeCell ref="C306:C317"/>
    <mergeCell ref="AA306:AA317"/>
    <mergeCell ref="AH306:AH317"/>
    <mergeCell ref="AM306:AM317"/>
    <mergeCell ref="AR306:AR317"/>
    <mergeCell ref="BM306:BM317"/>
    <mergeCell ref="A319:A330"/>
    <mergeCell ref="C319:C330"/>
    <mergeCell ref="AA319:AA330"/>
    <mergeCell ref="AH319:AH330"/>
    <mergeCell ref="AM319:AM330"/>
    <mergeCell ref="AR319:AR330"/>
    <mergeCell ref="BM319:BM330"/>
    <mergeCell ref="BM332:BM343"/>
    <mergeCell ref="A345:A356"/>
    <mergeCell ref="C345:C356"/>
    <mergeCell ref="AA345:AA356"/>
    <mergeCell ref="AH345:AH356"/>
    <mergeCell ref="AM345:AM356"/>
    <mergeCell ref="AR345:AR356"/>
    <mergeCell ref="A332:A343"/>
    <mergeCell ref="C332:C343"/>
    <mergeCell ref="AA332:AA343"/>
    <mergeCell ref="AH332:AH343"/>
    <mergeCell ref="AM332:AM343"/>
    <mergeCell ref="AR332:AR343"/>
    <mergeCell ref="BM345:BM356"/>
    <mergeCell ref="A358:A369"/>
    <mergeCell ref="C358:C369"/>
    <mergeCell ref="AA358:AA369"/>
    <mergeCell ref="AH358:AH369"/>
    <mergeCell ref="AM358:AM369"/>
    <mergeCell ref="AR358:AR369"/>
    <mergeCell ref="BM358:BM369"/>
    <mergeCell ref="A371:A382"/>
    <mergeCell ref="C371:C382"/>
    <mergeCell ref="AA371:AA382"/>
    <mergeCell ref="AH371:AH382"/>
    <mergeCell ref="AM371:AM382"/>
    <mergeCell ref="AR371:AR382"/>
    <mergeCell ref="BM371:BM382"/>
    <mergeCell ref="BM384:BM395"/>
    <mergeCell ref="A397:A408"/>
    <mergeCell ref="C397:C408"/>
    <mergeCell ref="AA397:AA408"/>
    <mergeCell ref="AH397:AH408"/>
    <mergeCell ref="AM397:AM408"/>
    <mergeCell ref="AR397:AR408"/>
    <mergeCell ref="A384:A395"/>
    <mergeCell ref="C384:C395"/>
    <mergeCell ref="AA384:AA395"/>
    <mergeCell ref="AH384:AH395"/>
    <mergeCell ref="AM384:AM395"/>
    <mergeCell ref="AR384:AR395"/>
    <mergeCell ref="BM397:BM408"/>
    <mergeCell ref="A410:A421"/>
    <mergeCell ref="C410:C421"/>
    <mergeCell ref="AA410:AA421"/>
    <mergeCell ref="AH410:AH421"/>
    <mergeCell ref="AM410:AM421"/>
    <mergeCell ref="AR410:AR421"/>
    <mergeCell ref="BM410:BM421"/>
    <mergeCell ref="A423:A434"/>
    <mergeCell ref="C423:C434"/>
    <mergeCell ref="AA423:AA434"/>
    <mergeCell ref="AH423:AH434"/>
    <mergeCell ref="AM423:AM434"/>
    <mergeCell ref="AR423:AR434"/>
    <mergeCell ref="BM423:BM434"/>
    <mergeCell ref="BM436:BM447"/>
    <mergeCell ref="A449:A460"/>
    <mergeCell ref="C449:C460"/>
    <mergeCell ref="AA449:AA460"/>
    <mergeCell ref="AH449:AH460"/>
    <mergeCell ref="AM449:AM460"/>
    <mergeCell ref="AR449:AR460"/>
    <mergeCell ref="A436:A447"/>
    <mergeCell ref="C436:C447"/>
    <mergeCell ref="AA436:AA447"/>
    <mergeCell ref="AH436:AH447"/>
    <mergeCell ref="AM436:AM447"/>
    <mergeCell ref="AR436:AR447"/>
    <mergeCell ref="BM449:BM460"/>
    <mergeCell ref="A462:A473"/>
    <mergeCell ref="C462:C473"/>
    <mergeCell ref="AA462:AA473"/>
    <mergeCell ref="AH462:AH473"/>
    <mergeCell ref="AM462:AM473"/>
    <mergeCell ref="AR462:AR473"/>
    <mergeCell ref="BM462:BM473"/>
    <mergeCell ref="A475:A486"/>
    <mergeCell ref="C475:C486"/>
    <mergeCell ref="AA475:AA486"/>
    <mergeCell ref="AH475:AH486"/>
    <mergeCell ref="AM475:AM486"/>
    <mergeCell ref="AR475:AR486"/>
    <mergeCell ref="BM475:BM486"/>
    <mergeCell ref="BM488:BM499"/>
    <mergeCell ref="A501:A512"/>
    <mergeCell ref="C501:C512"/>
    <mergeCell ref="AA501:AA512"/>
    <mergeCell ref="AH501:AH512"/>
    <mergeCell ref="AM501:AM512"/>
    <mergeCell ref="AR501:AR512"/>
    <mergeCell ref="A488:A499"/>
    <mergeCell ref="C488:C499"/>
    <mergeCell ref="AA488:AA499"/>
    <mergeCell ref="AH488:AH499"/>
    <mergeCell ref="AM488:AM499"/>
    <mergeCell ref="AR488:AR499"/>
    <mergeCell ref="BM501:BM512"/>
    <mergeCell ref="A514:A525"/>
    <mergeCell ref="C514:C525"/>
    <mergeCell ref="AA514:AA525"/>
    <mergeCell ref="AH514:AH525"/>
    <mergeCell ref="AM514:AM525"/>
    <mergeCell ref="AR514:AR525"/>
    <mergeCell ref="BM514:BM525"/>
    <mergeCell ref="A527:A538"/>
    <mergeCell ref="C527:C538"/>
    <mergeCell ref="AA527:AA538"/>
    <mergeCell ref="AH527:AH538"/>
    <mergeCell ref="AM527:AM538"/>
    <mergeCell ref="AR527:AR538"/>
    <mergeCell ref="BM527:BM538"/>
    <mergeCell ref="BM540:BM551"/>
    <mergeCell ref="A553:A564"/>
    <mergeCell ref="C553:C564"/>
    <mergeCell ref="AA553:AA564"/>
    <mergeCell ref="AH553:AH564"/>
    <mergeCell ref="AM553:AM564"/>
    <mergeCell ref="AR553:AR564"/>
    <mergeCell ref="A540:A551"/>
    <mergeCell ref="C540:C551"/>
    <mergeCell ref="AA540:AA551"/>
    <mergeCell ref="AH540:AH551"/>
    <mergeCell ref="AM540:AM551"/>
    <mergeCell ref="AR540:AR551"/>
    <mergeCell ref="BM553:BM564"/>
    <mergeCell ref="A566:A577"/>
    <mergeCell ref="C566:C577"/>
    <mergeCell ref="AA566:AA577"/>
    <mergeCell ref="AH566:AH577"/>
    <mergeCell ref="AM566:AM577"/>
    <mergeCell ref="AR566:AR577"/>
    <mergeCell ref="BM566:BM577"/>
    <mergeCell ref="A579:A590"/>
    <mergeCell ref="C579:C590"/>
    <mergeCell ref="AA579:AA590"/>
    <mergeCell ref="AH579:AH590"/>
    <mergeCell ref="AM579:AM590"/>
    <mergeCell ref="AR579:AR590"/>
    <mergeCell ref="BM579:BM590"/>
    <mergeCell ref="BM592:BM603"/>
    <mergeCell ref="A605:A616"/>
    <mergeCell ref="C605:C616"/>
    <mergeCell ref="AA605:AA616"/>
    <mergeCell ref="AH605:AH616"/>
    <mergeCell ref="AM605:AM616"/>
    <mergeCell ref="AR605:AR616"/>
    <mergeCell ref="BM605:BM616"/>
    <mergeCell ref="A592:A603"/>
    <mergeCell ref="C592:C603"/>
    <mergeCell ref="AA592:AA603"/>
    <mergeCell ref="AH592:AH603"/>
    <mergeCell ref="AM592:AM603"/>
    <mergeCell ref="AR592:AR603"/>
    <mergeCell ref="A618:A629"/>
    <mergeCell ref="C618:C629"/>
    <mergeCell ref="AA618:AA629"/>
    <mergeCell ref="AH618:AH629"/>
    <mergeCell ref="AM618:AM629"/>
    <mergeCell ref="AR618:AR629"/>
    <mergeCell ref="BM618:BM629"/>
    <mergeCell ref="A631:A642"/>
    <mergeCell ref="C631:C642"/>
    <mergeCell ref="AA631:AA642"/>
    <mergeCell ref="AH631:AH642"/>
    <mergeCell ref="AM631:AM642"/>
    <mergeCell ref="AR631:AR642"/>
    <mergeCell ref="BM631:BM642"/>
    <mergeCell ref="A644:A655"/>
    <mergeCell ref="C644:C655"/>
    <mergeCell ref="AA644:AA655"/>
    <mergeCell ref="AH644:AH655"/>
    <mergeCell ref="AM644:AM655"/>
    <mergeCell ref="AR644:AR655"/>
    <mergeCell ref="BM644:BM655"/>
    <mergeCell ref="A657:A668"/>
    <mergeCell ref="C657:C668"/>
    <mergeCell ref="AA657:AA668"/>
    <mergeCell ref="AH657:AH668"/>
    <mergeCell ref="AM657:AM668"/>
    <mergeCell ref="AR657:AR668"/>
    <mergeCell ref="BM657:BM668"/>
    <mergeCell ref="A670:A681"/>
    <mergeCell ref="C670:C681"/>
    <mergeCell ref="AA670:AA681"/>
    <mergeCell ref="AH670:AH681"/>
    <mergeCell ref="AM670:AM681"/>
    <mergeCell ref="AR670:AR681"/>
    <mergeCell ref="BM670:BM681"/>
    <mergeCell ref="A683:A694"/>
    <mergeCell ref="C683:C694"/>
    <mergeCell ref="AA683:AA694"/>
    <mergeCell ref="AH683:AH694"/>
    <mergeCell ref="AM683:AM694"/>
    <mergeCell ref="AR683:AR694"/>
    <mergeCell ref="BM683:BM694"/>
    <mergeCell ref="A696:A707"/>
    <mergeCell ref="C696:C707"/>
    <mergeCell ref="AA696:AA707"/>
    <mergeCell ref="AH696:AH707"/>
    <mergeCell ref="AM696:AM707"/>
    <mergeCell ref="AR696:AR707"/>
    <mergeCell ref="BM696:BM707"/>
    <mergeCell ref="A709:A720"/>
    <mergeCell ref="C709:C720"/>
    <mergeCell ref="AA709:AA720"/>
    <mergeCell ref="AH709:AH720"/>
    <mergeCell ref="AM709:AM720"/>
    <mergeCell ref="AR709:AR720"/>
    <mergeCell ref="BM709:BM720"/>
  </mergeCells>
  <conditionalFormatting sqref="A1:E19 A32:E32 F18:G18 AU18 AX19:AX31 AJ9:BA9 BE1:BO1 BE18:BK18 BU20:BU31 BU19:BW19 BU1:CF14 BU32:CF32 CB19:CB31 BY19 BU17:CF18 BU15:BZ16 T18:AP18 H9:AG9 H1:BD3 H16:BD17 AX33:AX44 AX46:AX57 AX59:AX70 AX72:AX83 AX85:AX96 AX98:AX109 AX111:AX122 AX124:AX135 AX137:AX148 AX150:AX161 AX163:AX174 AX176:AX187 AX189:AX200 AX202:AX213 AX215:AX226 AX228:AX239 AX241:AX252 AX254:AX265 AX267:AX278 AX280:AX291 AX293:AX304 AX306:AX317 AX319:AX330 AX332:AX343 AX345:AX356 AX358:AX369 AX371:AX382 AX384:AX395 AX397:AX408 AX410:AX421 AX449:AX460 AX462:AX473 AX475:AX486 AX488:AX499 AX501:AX512 AX514:AX525 AX527:AX538 AX540:AX551 AX553:AX564 AX566:AX577 AX579:AX590 BU33:BU44 BU46:BU57 BU59:BU70 BU72:BU83 BU85:BU96 BU98:BU109 BU111:BU122 BU124:BU135 BU137:BU148 BU150:BU161 BU163:BU174 BU176:BU187 BU189:BU200 BU202:BU213 BU215:BU226 BU228:BU239 BU241:BU252 BU254:BU265 BU267:BU278 BU280:BU291 BU293:BU304 BU306:BU317 BU319:BU330 BU332:BU343 BU345:BU356 BU358:BU369 BU371:BU382 BU384:BU395 BU397:BU408 BU410:BU421 BU423:BU434 BU436:BU447 BU449:BU460 BU462:BU473 BU475:BU486 BU488:BU499 BU501:BU512 BU514:BU525 BU527:BU538 BU540:BU551 BU553:BU564 BU566:BU577 BU579:BU590 BU45:BX45 BU58:BX58 BU71:BX71 BU84:BX84 BU97:BX97 BU110:BX110 BU123:BX123 BU136:BX136 BU149:BX149 BU162:BX162 BU175:BX175 BU188:BX188 BU201:BX201 BU214:BX214 BU227:BX227 BU240:BX240 BU253:BX253 BU266:BX266 BU279:BX279 BU292:BX292 BU305:BX305 BU318:BX318 BU331:BX331 BU344:BX344 BU357:BX357 BU370:BX370 BU383:BX383 BU396:BX396 BU409:BX409 BU422:BX422 BU448:BX448 BU461:BX461 BU474:BX474 BU487:BX487 BU500:BX500 BU513:BX513 BU526:BX526 BU539:BX539 BU552:BX552 BU565:BX565 BU578:BX578 BU591:BX591 CB33:CB44 CB46:CB57 CB59:CB70 CB72:CB83 CB85:CB96 CB98:CB109 CB111:CB122 CB124:CB135 CB137:CB148 CB150:CB161 CB163:CB174 CB176:CB187 CB189:CB200 CB202:CB213 CB215:CB226 CB228:CB239 CB241:CB252 CB254:CB265 CB267:CB278 CB280:CB291 CB293:CB304 CB306:CB317 CB319:CB330 CB332:CB343 CB345:CB356 CB358:CB369 CB371:CB382 CB384:CB395 CB397:CB408 CB410:CB421 CB423:CB434 CB436:CB447 CB449:CB460 CB462:CB473 CB475:CB486 CB488:CB499 CB501:CB512 CB514:CB525 CB527:CB538 CB540:CB551 CB553:CB564 CB566:CB577 CB579:CB590 BZ33:BZ44 BZ46:BZ57 BZ59:BZ70 BZ72:BZ83 BZ85:BZ96 BZ98:BZ109 BZ111:BZ122 BZ124:BZ135 BZ137:BZ148 BZ150:BZ161 BZ163:BZ174 BZ176:BZ187 BZ189:BZ200 BZ202:BZ213 BZ215:BZ226 BZ228:BZ239 BZ241:BZ252 BZ254:BZ265 BZ267:BZ278 BZ280:BZ291 BZ293:BZ304 BZ306:BZ317 BZ332:BZ343 BZ345:BZ356 BZ358:BZ369 BZ371:BZ382 BZ384:BZ395 BZ397:BZ408 BZ410:BZ421 BZ436:BZ447 BZ449:BZ460 BZ462:BZ473 BZ475:BZ486 BZ488:BZ499 BZ501:BZ512 BZ514:BZ525 BZ527:BZ538 BZ540:BZ551 BZ553:BZ564 BZ566:BZ577 BZ579:BZ590 AZ87 BV319:BW325 BV326 BV327:BW330 H398 H27:J31 H26:I26 H19:AU20 F373:F381 E370:F371 F539:F549 F551 H405:I405 A33:A591 CJ1:DA18 F403:F407 CW19:DA591 CT19 H399:J404 H21:J25 AZ33:BA86 AR332:AU343 AR345:AU356 AR358:AU369 AR371:AU382 AR384:AU395 AR410:AU421 AR449:AU460 AR462:AU473 AR475:AU486 AR488:AU499 AR501:AU512 AR514:AU525 AR527:AU538 AR540:AU551 AR553:AU564 AR566:AU577 AR579:AU590 AR319:AU330 AR397:AU408 AR331:AY331 AR344:AY344 AR357:AY357 AR370:AY370 AR383:AY383 AR396:AY396 AR409:AY409 AR422:AY422 AR448:AY448 AR461:AY461 AR474:AY474 AR487:AY487 AR500:AY500 AR513:AY513 AR526:AY526 AR539:AY539 AR552:AY552 AR565:AY565 AR578:AY578 AR591:AY591 AR33:AU44 AR46:AU57 AR85:AU96 AR98:AU109 AR111:AU122 AR124:AU135 AR137:AU148 AR150:AU161 AR189:AU200 AR202:AU213 AR215:AU226 AR228:AU239 AR241:AU252 AR254:AU265 AR267:AU278 AR280:AU291 AR293:AU304 AR306:AU317 AR72:AU83 AR59:AU70 AR176:AU187 AR163:AU174 AR45:AY45 AR58:AY58 AR71:AY71 AR84:AY84 AR97:AY97 AR110:AY110 AR123:AY123 AR136:AY136 AR149:AY149 AR162:AY162 AR175:AY175 AR188:AY188 AR201:AY201 AR214:AY214 AR227:AY227 AR240:AY240 AR253:AY253 AR266:AY266 AR279:AY279 AR292:AY292 AR305:AY305 AR318:AY318 AH180:AJ180 BE398 H32:BO32 CJ19:CS32 BJ33:BK394 AM436:AP591 F422 F424:F433 H406:J422 H423 T423:V423 AH436:AK591 AZ88:BA216 AZ423 BE399:BF422 BV424:BW434 BQ424:BQ434 CT293 T424:X435 AE424:AF435 AE423 Y423:AA435 AG33:AG591 AJ424:AK435 AJ423 AH423:AI435 AL33:AL591 AO423 AO424:AP435 AM423:AN435 AQ33:AQ591 AV424:AV435 AR423:AU447 AW435 AY435 AX423:AX447 BB33:BB591 BE424:BF591 BE423 BG33:BG591 BJ429 BJ430:BK591 BJ424:BK428 BJ423 BZ423:BZ434 BU435:BX435 CQ423:CU591 BZ319:BZ330 AC423:AD435 AB33:AB591 BZ45:CF45 BZ58:CF58 BZ71:CF71 BZ84:CF84 BZ97:CF97 BZ110:CF110 BZ123:CF123 BZ136:CF136 BZ149:CF149 BZ162:CF162 BZ175:CF175 BZ188:CF188 BZ201:CF201 BZ214:CF214 BZ227:CF227 BZ240:CF240 BZ253:CF253 BZ266:CF266 BZ279:CF279 BZ292:CF292 BZ305:CF305 BZ318:CF318 BZ331:CF331 BZ344:CF344 BZ357:CF357 BZ370:CF370 BZ383:CF383 BZ396:CF396 BZ409:CF409 BZ422:CF422 BZ435:CF435 BZ448:CF448 BZ461:CF461 BZ474:CF474 BZ487:CF487 BZ500:CF500 BZ513:CF513 BZ526:CF526 BZ539:CF539 BZ552:CF552 BZ565:CF565 BZ578:CF578 BZ591:CF591 DC36:XFD39 DD35:XFD35 DD40:XFD42 DD113:XFD113 DC120:XFD121 DD122:XFD122 DC383:XFD389 DD371:XFD382 DD390:XFD390 DD466:XFD466 DC568:XFD570 DD567:XFD567 DC572:XFD576 DD571:XFD571 DC578:XFD578 DD577:XFD577 DC581:XFD584 DD579:XFD580 DC587:XFD587 DD585:XFD586 DD588:XFD588 DD397:XFD397 E372:E591 AH33:AK137 F67:F69 F58:F65 CT20:CU117 CT120:CU121 AC324:AE324 CT118:CT119 CT122 CT294:CU422 E33:E369 DC114:XFD117 DD118:XFD119 CB15:CF16 DC589:XFD591 DB1:DB30 BY20:BZ31 A735:XFD1048576 DD592:XFD721 C20 A20:A31 AH139:AK179 AH138:AJ138 CT123:CU176 CT177 CT178:CU216 H179 J178:J179 AZ424:BA591 L423:S591 BY33:BY591 AC33:AF323 AZ220:BA220 AZ217:AZ219 AZ222:BA224 AZ221 AZ226:BA387 AZ225 BE220:BF220 BE217:BE219 BE222:BF224 BE221 BE226:BF387 BE225 CT220:CU220 CT217:CT219 CT222:CU224 CT221 CT226:CU292 CT225 DC1:XFD34 H10:BA15 H5:BA8 BB15:BD15 BE15:BO17 AZ18:BD31 BE33:BF216 BD33:BD721 BE19:BO31 BI33:BI721 E20:E31 D45 K21:AU31 K33:K721 BB5:BC14 H4:BC4 BD4:BD14 BE2:BF2 BI2:BO14 BE3:BE14 AC325:AF387 H47 J47 H48:J177 AM33:AP394 AH181:AK387 H33:J46 H396:J397 H385:H395 J385:J387 J390 L390:AA390 L388:V389 Y388:AA389 L396:AA411 L391:V395 Y391:AA395 AC390:AF390 AC388:AE389 AC396:AF422 AC391:AE395 AH390:AK390 AH388:AJ389 AM396:AP422 AM395:AO395 AZ390:BA390 AZ388:AZ389 AZ396:BA422 AZ391:AZ395 BE396:BF397 BE391:BE395 BE390:BF390 BE388:BE389 BJ396:BK422 BJ395 BQ34:BQ44 AH396:AK422 AH391:AJ395 F396:F401 J397:J398 DC391:XFD396 CQ33:CS422 L414:AA414 L412:S413 U412:AA413 L416:AA417 L415:S415 U415:AA415 H424:J591 L420:AA422 L418:S419 U418:AA419 DB578:DB589 DB292:DB303 DB266:DB277 DB201:DB212 DB175:DB186 DB162:DB173 DB32:DB56 DB58:DB82 DB84:DB95 DB97:DB108 DB110:DB121 DB123:DB134 DB136:DB147 DB149:DB160 DB188:DB199 DB214:DB225 DB240:DB251 DB227:DB238 DB253:DB264 DB279:DB290 DB305:DB316 DB318:DB329 DB331:DB342 DB344:DB355 DB357:DB368 DB370:DB394 DB396:DB407 DB409:DB420 DB422:DB433 DB435:DB446 DB448:DB459 DB461:DB472 DB474:DB485 DB487:DB498 DB500:DB511 DB513:DB524 DB526:DB537 DB539:DB550 DB552:DB563 DB565:DB576 DB591 H180:J384 L33:AA106 T436:AA591 AC436:AF591 BL33:BO591 L108:AA387 L107:S107 U107:AA107 DC43:XFD112 DC123:XFD370 DC398:XFD465 DC467:XFD566 CJ33:CP591">
    <cfRule type="cellIs" dxfId="1126" priority="1086" operator="equal">
      <formula>"NO CUMPLE"</formula>
    </cfRule>
  </conditionalFormatting>
  <conditionalFormatting sqref="F1:G17 F19 F20:G30 F32:G32 F71:F82 F136:F147 F149:F160 F162 F188:F199 F201:F212 F240:F251 F266:F277 F305:F316 F344:F355 F357:F368 F383:F384 F409:F420 F435:F439 F461:F472 F474:F485 F487:F498 F500:F511 F513:F524 F526:F537 F552:F563 F578:F589 F591 F84:F95 F175:F186 F279:F290 G31 F292:F303 F331:F342 F97:F108 F123:F134 F565:F576 G33:G162 F318:F329 F448:F459 F45:F46 F227:F238 F253:F264 F214:F225 F48:F56 F110:F121 G175:G591 F33:F43 F441:F446">
    <cfRule type="cellIs" dxfId="1125" priority="1085" operator="equal">
      <formula>"NO CUMPLE"</formula>
    </cfRule>
  </conditionalFormatting>
  <conditionalFormatting sqref="G19">
    <cfRule type="cellIs" dxfId="1124" priority="1084" operator="equal">
      <formula>"NO CUMPLE"</formula>
    </cfRule>
  </conditionalFormatting>
  <conditionalFormatting sqref="AU18 AX19:AX31 AJ9:BA9 BE1:BO1 BE18:BK18 BU20:BU31 BU19:BW19 BU1:CF14 BU32:CF32 CB19:CB31 BY19 BU17:CF18 BU15:BZ16 A9:AG9 A18:AP18 W17:BD17 A1:BD3 A16:BD16 AX33:AX44 AX46:AX57 AX59:AX70 AX72:AX83 AX85:AX96 AX98:AX109 AX111:AX122 AX124:AX135 AX137:AX148 AX150:AX161 AX163:AX174 AX176:AX187 AX189:AX200 AX202:AX213 AX215:AX226 AX228:AX239 AX241:AX252 AX254:AX265 AX267:AX278 AX280:AX291 AX293:AX304 AX306:AX317 AX319:AX330 AX332:AX343 AX345:AX356 AX358:AX369 AX371:AX382 AX384:AX395 AX397:AX408 AX410:AX421 AX449:AX460 AX462:AX473 AX475:AX486 AX488:AX499 AX501:AX512 AX514:AX525 AX527:AX538 AX540:AX551 AX553:AX564 AX566:AX577 AX579:AX590 BU33:BU44 BU46:BU57 BU59:BU70 BU72:BU83 BU85:BU96 BU98:BU109 BU111:BU122 BU124:BU135 BU137:BU148 BU150:BU161 BU163:BU174 BU176:BU187 BU189:BU200 BU202:BU213 BU215:BU226 BU228:BU239 BU241:BU252 BU254:BU265 BU267:BU278 BU280:BU291 BU293:BU304 BU306:BU317 BU319:BU330 BU332:BU343 BU345:BU356 BU358:BU369 BU371:BU382 BU384:BU395 BU397:BU408 BU410:BU421 BU423:BU434 BU436:BU447 BU449:BU460 BU462:BU473 BU475:BU486 BU488:BU499 BU501:BU512 BU514:BU525 BU527:BU538 BU540:BU551 BU553:BU564 BU566:BU577 BU579:BU590 BU45:BX45 BU58:BX58 BU71:BX71 BU84:BX84 BU97:BX97 BU110:BX110 BU123:BX123 BU136:BX136 BU149:BX149 BU162:BX162 BU175:BX175 BU188:BX188 BU201:BX201 BU214:BX214 BU227:BX227 BU240:BX240 BU253:BX253 BU266:BX266 BU279:BX279 BU292:BX292 BU305:BX305 BU318:BX318 BU331:BX331 BU344:BX344 BU357:BX357 BU370:BX370 BU383:BX383 BU396:BX396 BU409:BX409 BU422:BX422 BU448:BX448 BU461:BX461 BU474:BX474 BU487:BX487 BU500:BX500 BU513:BX513 BU526:BX526 BU539:BX539 BU552:BX552 BU565:BX565 BU578:BX578 BU591:BX591 CB33:CB44 CB46:CB57 CB59:CB70 CB72:CB83 CB85:CB96 CB98:CB109 CB111:CB122 CB124:CB135 CB137:CB148 CB150:CB161 CB163:CB174 CB176:CB187 CB189:CB200 CB202:CB213 CB215:CB226 CB228:CB239 CB241:CB252 CB254:CB265 CB267:CB278 CB280:CB291 CB293:CB304 CB306:CB317 CB319:CB330 CB332:CB343 CB345:CB356 CB358:CB369 CB371:CB382 CB384:CB395 CB397:CB408 CB410:CB421 CB423:CB434 CB436:CB447 CB449:CB460 CB462:CB473 CB475:CB486 CB488:CB499 CB501:CB512 CB514:CB525 CB527:CB538 CB540:CB551 CB553:CB564 CB566:CB577 CB579:CB590 BZ33:BZ44 BZ46:BZ57 BZ59:BZ70 BZ72:BZ83 BZ85:BZ96 BZ98:BZ109 BZ111:BZ122 BZ124:BZ135 BZ137:BZ148 BZ150:BZ161 BZ163:BZ174 BZ176:BZ187 BZ189:BZ200 BZ202:BZ213 BZ215:BZ226 BZ228:BZ239 BZ241:BZ252 BZ254:BZ265 BZ267:BZ278 BZ280:BZ291 BZ293:BZ304 BZ306:BZ317 BZ332:BZ343 BZ345:BZ356 BZ358:BZ369 BZ371:BZ382 BZ384:BZ395 BZ397:BZ408 BZ410:BZ421 BZ436:BZ447 BZ449:BZ460 BZ462:BZ473 BZ475:BZ486 BZ488:BZ499 BZ501:BZ512 BZ514:BZ525 BZ527:BZ538 BZ540:BZ551 BZ553:BZ564 BZ566:BZ577 BZ579:BZ590 AZ87 BV319:BW325 BV326 BV327:BW330 A19:AU19 E402 E372 E550 R17 R21:R32 A33:A591 H398 H405:I405 CJ1:DA18 CW19:DA591 CT19 H399:J404 S21:AU31 AZ33:BA86 AR397:AU408 AR332:AU343 AR345:AU356 AR358:AU369 AR384:AU395 AR410:AU421 AR449:AU460 AR462:AU473 AR475:AU486 AR488:AU499 AR501:AU512 AR514:AU525 AR527:AU538 AR553:AU564 AR566:AU577 AR579:AU590 AR319:AU330 AR371:AU382 AR540:AU551 AR331:AY331 AR344:AY344 AR357:AY357 AR370:AY370 AR383:AY383 AR396:AY396 AR409:AY409 AR422:AY422 AR448:AY448 AR461:AY461 AR474:AY474 AR487:AY487 AR500:AY500 AR513:AY513 AR526:AY526 AR539:AY539 AR552:AY552 AR565:AY565 AR578:AY578 AR591:AY591 AR33:AU44 AR46:AU57 AR98:AU109 AR111:AU122 AR124:AU135 AR137:AU148 AR150:AU161 AR189:AU200 AR202:AU213 AR215:AU226 AR228:AU239 AR241:AU252 AR254:AU265 AR267:AU278 AR293:AU304 AR306:AU317 AR85:AU96 AR72:AU83 AR280:AU291 AR59:AU70 AR176:AU187 AR163:AU174 AR45:AY45 AR58:AY58 AR71:AY71 AR84:AY84 AR97:AY97 AR110:AY110 AR123:AY123 AR136:AY136 AR149:AY149 AR162:AY162 AR175:AY175 AR188:AY188 AR201:AY201 AR214:AY214 AR227:AY227 AR240:AY240 AR253:AY253 AR266:AY266 AR279:AY279 AR292:AY292 AR305:AY305 AR318:AY318 AH180:AJ180 BE398 A32:Q32 S32:BO32 CJ19:CS32 BJ33:BK394 AM436:AP591 E403:F422 E423 H406:J422 H423 T423:V423 AH436:AK591 AZ88:BA216 AZ423 BE399:BF422 BV424:BW434 BQ424:BQ434 CT293 G17 T424:X435 AE424:AF435 AE423 Y423:AA435 AG33:AG591 AJ424:AK435 AJ423 AH423:AI435 AL33:AL591 AO423 AO424:AP435 AM423:AN435 AQ33:AQ591 AV424:AV435 AR423:AU447 AW435 AY435 AX423:AX447 BB33:BB591 BE424:BF591 BE423 BG33:BG591 BJ429 BJ430:BK591 BJ424:BK428 BJ423 BZ423:BZ434 BU435:BX435 CQ423:CU591 BZ319:BZ330 AC423:AD435 AB33:AB591 BZ45:CF45 BZ58:CF58 BZ71:CF71 BZ84:CF84 BZ97:CF97 BZ110:CF110 BZ123:CF123 BZ136:CF136 BZ149:CF149 BZ162:CF162 BZ175:CF175 BZ188:CF188 BZ201:CF201 BZ214:CF214 BZ227:CF227 BZ240:CF240 BZ253:CF253 BZ266:CF266 BZ279:CF279 BZ292:CF292 BZ305:CF305 BZ318:CF318 BZ331:CF331 BZ344:CF344 BZ357:CF357 BZ370:CF370 BZ383:CF383 BZ396:CF396 BZ409:CF409 BZ422:CF422 BZ435:CF435 BZ448:CF448 BZ461:CF461 BZ474:CF474 BZ487:CF487 BZ500:CF500 BZ513:CF513 BZ526:CF526 BZ539:CF539 BZ552:CF552 BZ565:CF565 BZ578:CF578 BZ591:CF591 DC36:XFD39 DD35:XFD35 DD40:XFD42 DD113:XFD113 DC120:XFD121 DD122:XFD122 DC383:XFD389 DD371:XFD382 DD390:XFD390 DD466:XFD466 DC568:XFD570 DD567:XFD567 DC572:XFD576 DD571:XFD571 DC578:XFD578 DD577:XFD577 DC581:XFD584 DD579:XFD580 DC587:XFD587 DD585:XFD586 DD588:XFD588 DD397:XFD397 E373:F384 AH33:AK137 E66 CT20:CU117 CT120:CU121 AC324:AE324 CT118:CT119 CT122 E551:F591 CT294:CU422 G33:G162 DC114:XFD117 DD118:XFD119 E163:E174 CB15:CF16 DC589:XFD591 DB1:DB30 BY20:BZ31 A735:XFD1048576 DD592:XFD721 C20:C31 A20:A31 AH139:AK179 AH138:AJ138 CT123:CU176 CT177 CT178:CU216 H179 J178:J179 E424:F439 AZ424:BA591 L423:S591 BY33:BY591 AC33:AF323 AZ220:BA220 AZ217:AZ219 AZ222:BA224 AZ221 AZ226:BA387 AZ225 BE220:BF220 BE217:BE219 BE222:BF224 BE221 BE226:BF387 BE225 CT220:CU220 CT217:CT219 CT222:CU224 CT221 CT226:CU292 CT225 DC1:XFD34 A10:BA15 A5:BA8 BB15:BD15 BE15:BO17 AZ18:BD31 BE33:BF216 BD33:BD721 BE19:BO31 BI33:BI721 E20:AU20 E27:J31 E26:I26 E21:J25 D45 K21:Q31 K33:K721 BB5:BC14 A4:BC4 BD4:BD14 BE2:BF2 BI2:BO14 BE3:BE14 AC325:AF387 E48:F65 E47 H47 J47 H48:J177 AM33:AP394 E67:F162 AH181:AK387 E385:E395 H33:J46 H396:J397 H385:H395 J385:J387 J390 L390:AA390 L388:V389 Y388:AA389 L396:AA411 L391:V395 Y391:AA395 AC390:AF390 AC388:AE389 AC396:AF422 AC391:AE395 AH390:AK390 AH388:AJ389 AM396:AP422 AM395:AO395 AZ390:BA390 AZ388:AZ389 AZ396:BA422 AZ391:AZ395 BE396:BF397 BE391:BE395 BE390:BF390 BE388:BE389 BJ396:BK422 BJ395 BQ34:BQ44 AH396:AK422 AH391:AJ395 E396:F401 J397:J398 DC391:XFD396 CQ33:CS422 L414:AA414 L412:S413 U412:AA413 L416:AA417 L415:S415 U415:AA415 L420:AA422 L418:S419 U418:AA419 G175:G591 DB578:DB589 DB292:DB303 DB266:DB277 DB201:DB212 DB175:DB186 DB162:DB173 DB32:DB56 DB58:DB82 DB84:DB95 DB97:DB108 DB110:DB121 DB123:DB134 DB136:DB147 DB149:DB160 DB188:DB199 DB214:DB225 DB240:DB251 DB227:DB238 DB253:DB264 DB279:DB290 DB305:DB316 DB318:DB329 DB331:DB342 DB344:DB355 DB357:DB368 DB370:DB394 DB396:DB407 DB409:DB420 DB422:DB433 DB435:DB446 DB448:DB459 DB461:DB472 DB474:DB485 DB487:DB498 DB500:DB511 DB513:DB524 DB526:DB537 DB539:DB550 DB552:DB563 DB565:DB576 DB591 E33:F46 E175:F371 H180:J384 L33:AA106 T436:AA591 AC436:AF591 H424:J591 E441:F549 E440 BL33:BO591 L108:AA387 L107:S107 U107:AA107 DC43:XFD112 DC123:XFD370 DC398:XFD465 DC467:XFD566 CJ33:CP591">
    <cfRule type="cellIs" dxfId="1123" priority="1083" operator="equal">
      <formula>"RECHAZADO"</formula>
    </cfRule>
  </conditionalFormatting>
  <conditionalFormatting sqref="F31 F44 F57 F70 F83 F96 F109 F122 F135 F148 F161 F187 F200 F226 F239 F252 F265 F278 F291 F304 F317 F330 F343 F356 F369 F382 F408 F421 F434 F447 F460 F473 F486 F499 F512 F525 F538 F564 F577 F590 F213">
    <cfRule type="cellIs" dxfId="1122" priority="1082" operator="equal">
      <formula>"NO CUMPLE"</formula>
    </cfRule>
  </conditionalFormatting>
  <conditionalFormatting sqref="A17:V17">
    <cfRule type="cellIs" dxfId="1121" priority="1081" operator="equal">
      <formula>"RECHAZADO"</formula>
    </cfRule>
  </conditionalFormatting>
  <conditionalFormatting sqref="AV19:AV31 AV33:AV44 AV46:AV57 AV72:AV83 AV98:AV109 AV111:AV122 AV124:AV135 AV137:AV148 AV150:AV161 AV163:AV174 AV176:AV187 AV189:AV200 AV202:AV213 AV228:AV239 AV241:AV252 AV254:AV265 AV267:AV278 AV280:AV291 AV293:AV304 AV306:AV317 AV319:AV330 AV332:AV343 AV345:AV356 AV371:AV382 AV384:AV387 AV397:AV408 AV410:AV421 AV436:AV447 AV449:AV460 AV462:AV473 AV475:AV477 AV488:AV499 AV501:AV512 AV515:AV525 AV527:AV538 AV540:AV551 AV553:AV564 AV566:AV577 AV579:AV590 AV85:AV96 AV479:AV486 AV358:AV369 AV59:AV70 AV215:AV226 AV390">
    <cfRule type="cellIs" dxfId="1120" priority="1080" operator="equal">
      <formula>"NO CUMPLE"</formula>
    </cfRule>
  </conditionalFormatting>
  <conditionalFormatting sqref="AV19:AV31 AV33:AV44 AV46:AV57 AV72:AV83 AV98:AV109 AV111:AV122 AV124:AV135 AV137:AV148 AV150:AV161 AV163:AV174 AV176:AV187 AV189:AV200 AV202:AV213 AV228:AV239 AV241:AV252 AV254:AV265 AV267:AV278 AV280:AV291 AV293:AV304 AV306:AV317 AV319:AV330 AV332:AV343 AV345:AV356 AV371:AV382 AV384:AV387 AV397:AV408 AV410:AV421 AV436:AV447 AV449:AV460 AV462:AV473 AV475:AV477 AV488:AV499 AV501:AV512 AV515:AV525 AV527:AV538 AV540:AV551 AV553:AV564 AV566:AV577 AV579:AV590 AV85:AV96 AV479:AV486 AV358:AV369 AV59:AV70 AV215:AV226 AV390">
    <cfRule type="cellIs" dxfId="1119" priority="1079" operator="equal">
      <formula>"RECHAZADO"</formula>
    </cfRule>
  </conditionalFormatting>
  <conditionalFormatting sqref="AY19:AY31 AY33:AY44 AY46:AY57 AY59:AY70 AY72:AY83 AY85:AY96 AY98:AY109 AY111:AY122 AY124:AY135 AY137:AY148 AY150:AY161 AY163:AY174 AY176:AY187 AY189:AY200 AY202:AY213 AY215:AY226 AY228:AY239 AY241:AY252 AY254:AY265 AY267:AY278 AY280:AY291 AY293:AY304 AY306:AY317 AY319:AY330 AY332:AY343 AY345:AY356 AY358:AY369 AY371:AY382 AY384:AY395 AY397:AY408 AY410:AY421 AY423:AY434 AY436:AY447 AY449:AY460 AY462:AY473 AY475:AY486 AY488:AY499 AY501:AY512 AY514:AY525 AY527:AY538 AY540:AY551 AY553:AY564 AY566:AY577 AY579:AY590">
    <cfRule type="cellIs" dxfId="1118" priority="1078" operator="equal">
      <formula>"NO CUMPLE"</formula>
    </cfRule>
  </conditionalFormatting>
  <conditionalFormatting sqref="AY19:AY31 AY33:AY44 AY46:AY57 AY59:AY70 AY72:AY83 AY85:AY96 AY98:AY109 AY111:AY122 AY124:AY135 AY137:AY148 AY150:AY161 AY163:AY174 AY176:AY187 AY189:AY200 AY202:AY213 AY215:AY226 AY228:AY239 AY241:AY252 AY254:AY265 AY267:AY278 AY280:AY291 AY293:AY304 AY306:AY317 AY319:AY330 AY332:AY343 AY345:AY356 AY358:AY369 AY371:AY382 AY384:AY395 AY397:AY408 AY410:AY421 AY423:AY434 AY436:AY447 AY449:AY460 AY462:AY473 AY475:AY486 AY488:AY499 AY501:AY512 AY514:AY525 AY527:AY538 AY540:AY551 AY553:AY564 AY566:AY577 AY579:AY590">
    <cfRule type="cellIs" dxfId="1117" priority="1077" operator="equal">
      <formula>"RECHAZADO"</formula>
    </cfRule>
  </conditionalFormatting>
  <conditionalFormatting sqref="AW19:AW31 AW46:AW57 AW59:AW70 AW72:AW83 AW85:AW96 AW98:AW109 AW111:AW122 AW124:AW135 AW137:AW148 AW150:AW161 AW163:AW174 AW176:AW187 AW189:AW200 AW202:AW213 AW215:AW226 AW228:AW239 AW241:AW252 AW254:AW265 AW267:AW278 AW280:AW291 AW293:AW304 AW306:AW317 AW319:AW330 AW332:AW343 AW345:AW356 AW358:AW369 AW371:AW382 AW384:AW395 AW397:AW408 AW410:AW421 AW436:AW447 AW449:AW460 AW462:AW473 AW475:AW486 AW488:AW499 AW501:AW512 AW514:AW525 AW527:AW538 AW540:AW551 AW553:AW564 AW566:AW577 AW579:AW590 AW423:AW434 AW33:AW44">
    <cfRule type="cellIs" dxfId="1116" priority="1076" operator="equal">
      <formula>"NO CUMPLE"</formula>
    </cfRule>
  </conditionalFormatting>
  <conditionalFormatting sqref="AW19:AW31 AW46:AW57 AW59:AW70 AW72:AW83 AW85:AW96 AW98:AW109 AW111:AW122 AW124:AW135 AW137:AW148 AW150:AW161 AW163:AW174 AW176:AW187 AW189:AW200 AW202:AW213 AW215:AW226 AW228:AW239 AW241:AW252 AW254:AW265 AW267:AW278 AW280:AW291 AW293:AW304 AW306:AW317 AW319:AW330 AW332:AW343 AW345:AW356 AW358:AW369 AW371:AW382 AW384:AW395 AW397:AW408 AW410:AW421 AW436:AW447 AW449:AW460 AW462:AW473 AW475:AW486 AW488:AW499 AW501:AW512 AW514:AW525 AW527:AW538 AW540:AW551 AW553:AW564 AW566:AW577 AW579:AW590 AW423:AW434 AW33:AW44">
    <cfRule type="cellIs" dxfId="1115" priority="1075" operator="equal">
      <formula>"RECHAZADO"</formula>
    </cfRule>
  </conditionalFormatting>
  <conditionalFormatting sqref="BP19:BP31 BS19:BS31 BP1:BT17 BP32:BS32 BP33:BP44 BP46:BP57 BP59:BP70 BP72:BP83 BP85:BP96 BP98:BP109 BP111:BP122 BP124:BP135 BP137:BP148 BP150:BP161 BP163:BP174 BP176:BP187 BP189:BP200 BP202:BP213 BP215:BP226 BP228:BP239 BP241:BP252 BP254:BP265 BP267:BP278 BP280:BP291 BP293:BP304 BP306:BP317 BP319:BP330 BP332:BP343 BP345:BP356 BP358:BP369 BP371:BP382 BP384:BP395 BP397:BP408 BP410:BP421 BP449:BP460 BP462:BP473 BP475:BP486 BP488:BP499 BP501:BP512 BP514:BP525 BP527:BP538 BP540:BP551 BP553:BP564 BP566:BP577 BP579:BP590 BS33:BS44 BS46:BS57 BS59:BS70 BS72:BS83 BS85:BS96 BS98:BS109 BS111:BS122 BS124:BS135 BS137:BS148 BS150:BS161 BS163:BS174 BS176:BS187 BS189:BS200 BS202:BS213 BS215:BS226 BS228:BS239 BS241:BS252 BS254:BS265 BS267:BS278 BS280:BS291 BS293:BS304 BS306:BS317 BS319:BS330 BS332:BS343 BS345:BS356 BS358:BS369 BS371:BS382 BS384:BS395 BS397:BS408 BS410:BS421 BS436:BS447 BS449:BS460 BS462:BS473 BS475:BS486 BS488:BS499 BS501:BS512 BS514:BS525 BS527:BS538 BS540:BS551 BS553:BS564 BS566:BS577 BS579:BS590 BP45:BS45 BP58:BS58 BP71:BS71 BP84:BS84 BP97:BS97 BP110:BS110 BP123:BS123 BP136:BS136 BP149:BS149 BP162:BS162 BP175:BS175 BP188:BS188 BP201:BS201 BP214:BS214 BP227:BS227 BP240:BS240 BP253:BS253 BP266:BS266 BP279:BS279 BP292:BS292 BP305:BS305 BP318:BS318 BP331:BS331 BP344:BS344 BP357:BS357 BP370:BS370 BP383:BS383 BP396:BS396 BP409:BS409 BP422:BS422 BP448:BS448 BP461:BS461 BP474:BS474 BP487:BS487 BP500:BS500 BP513:BS513 BP526:BS526 BP539:BS539 BP552:BS552 BP565:BS565 BP578:BS578 BP591:BS591 BP423:BP447 BS423:BS434 BQ435:BS435">
    <cfRule type="cellIs" dxfId="1114" priority="1074" operator="equal">
      <formula>"NO CUMPLE"</formula>
    </cfRule>
  </conditionalFormatting>
  <conditionalFormatting sqref="BP19:BP31 BS19:BS31 BP1:BT17 BP32:BS32 BP33:BP44 BP46:BP57 BP59:BP70 BP72:BP83 BP85:BP96 BP98:BP109 BP111:BP122 BP124:BP135 BP137:BP148 BP150:BP161 BP163:BP174 BP176:BP187 BP189:BP200 BP202:BP213 BP215:BP226 BP228:BP239 BP241:BP252 BP254:BP265 BP267:BP278 BP280:BP291 BP293:BP304 BP306:BP317 BP319:BP330 BP332:BP343 BP345:BP356 BP358:BP369 BP371:BP382 BP384:BP395 BP397:BP408 BP410:BP421 BP449:BP460 BP462:BP473 BP475:BP486 BP488:BP499 BP501:BP512 BP514:BP525 BP527:BP538 BP540:BP551 BP553:BP564 BP566:BP577 BP579:BP590 BS33:BS44 BS46:BS57 BS59:BS70 BS72:BS83 BS85:BS96 BS98:BS109 BS111:BS122 BS124:BS135 BS137:BS148 BS150:BS161 BS163:BS174 BS176:BS187 BS189:BS200 BS202:BS213 BS215:BS226 BS228:BS239 BS241:BS252 BS254:BS265 BS267:BS278 BS280:BS291 BS293:BS304 BS306:BS317 BS319:BS330 BS332:BS343 BS345:BS356 BS358:BS369 BS371:BS382 BS384:BS395 BS397:BS408 BS410:BS421 BS436:BS447 BS449:BS460 BS462:BS473 BS475:BS486 BS488:BS499 BS501:BS512 BS514:BS525 BS527:BS538 BS540:BS551 BS553:BS564 BS566:BS577 BS579:BS590 BP45:BS45 BP58:BS58 BP71:BS71 BP84:BS84 BP97:BS97 BP110:BS110 BP123:BS123 BP136:BS136 BP149:BS149 BP162:BS162 BP175:BS175 BP188:BS188 BP201:BS201 BP214:BS214 BP227:BS227 BP240:BS240 BP253:BS253 BP266:BS266 BP279:BS279 BP292:BS292 BP305:BS305 BP318:BS318 BP331:BS331 BP344:BS344 BP357:BS357 BP370:BS370 BP383:BS383 BP396:BS396 BP409:BS409 BP422:BS422 BP448:BS448 BP461:BS461 BP474:BS474 BP487:BS487 BP500:BS500 BP513:BS513 BP526:BS526 BP539:BS539 BP552:BS552 BP565:BS565 BP578:BS578 BP591:BS591 BP423:BP447 BS423:BS434 BQ435:BS435">
    <cfRule type="cellIs" dxfId="1113" priority="1073" operator="equal">
      <formula>"RECHAZADO"</formula>
    </cfRule>
  </conditionalFormatting>
  <conditionalFormatting sqref="BQ19:BQ31 BQ46:BQ57 BQ59:BQ70 BQ72:BQ83 BQ85:BQ96 BQ98:BQ109 BQ111:BQ122 BQ124:BQ135 BQ137:BQ148 BQ150:BQ161 BQ163:BQ174 BQ176:BQ187 BQ189:BQ200 BQ202:BQ213 BQ215:BQ216 BQ228:BQ239 BQ241:BQ252 BQ254:BQ265 BQ267:BQ278 BQ280:BQ291 BQ293:BQ304 BQ306:BQ317 BQ319:BQ330 BQ332:BQ343 BQ345:BQ356 BQ358:BQ369 BQ371:BQ382 BQ384:BQ387 BQ397:BQ408 BQ410:BQ421 BQ436:BQ447 BQ449:BQ460 BQ462:BQ473 BQ475:BQ486 BQ488:BQ499 BQ501:BQ512 BQ514:BQ525 BQ527:BQ538 BQ540:BQ551 BQ553:BQ564 BQ566:BQ577 BQ579:BQ590 BQ220 BQ222:BQ224 BQ226">
    <cfRule type="cellIs" dxfId="1112" priority="1072" operator="equal">
      <formula>"NO CUMPLE"</formula>
    </cfRule>
  </conditionalFormatting>
  <conditionalFormatting sqref="BQ19:BQ31 BQ46:BQ57 BQ59:BQ70 BQ72:BQ83 BQ85:BQ96 BQ98:BQ109 BQ111:BQ122 BQ124:BQ135 BQ137:BQ148 BQ150:BQ161 BQ163:BQ174 BQ176:BQ187 BQ189:BQ200 BQ202:BQ213 BQ215:BQ216 BQ228:BQ239 BQ241:BQ252 BQ254:BQ265 BQ267:BQ278 BQ280:BQ291 BQ293:BQ304 BQ306:BQ317 BQ319:BQ330 BQ332:BQ343 BQ345:BQ356 BQ358:BQ369 BQ371:BQ382 BQ384:BQ387 BQ397:BQ408 BQ410:BQ421 BQ436:BQ447 BQ449:BQ460 BQ462:BQ473 BQ475:BQ486 BQ488:BQ499 BQ501:BQ512 BQ514:BQ525 BQ527:BQ538 BQ540:BQ551 BQ553:BQ564 BQ566:BQ577 BQ579:BQ590 BQ220 BQ222:BQ224 BQ226">
    <cfRule type="cellIs" dxfId="1111" priority="1071" operator="equal">
      <formula>"RECHAZADO"</formula>
    </cfRule>
  </conditionalFormatting>
  <conditionalFormatting sqref="BT19">
    <cfRule type="cellIs" dxfId="1110" priority="1070" operator="equal">
      <formula>"NO CUMPLE"</formula>
    </cfRule>
  </conditionalFormatting>
  <conditionalFormatting sqref="BT19">
    <cfRule type="cellIs" dxfId="1109" priority="1069" operator="equal">
      <formula>"RECHAZADO"</formula>
    </cfRule>
  </conditionalFormatting>
  <conditionalFormatting sqref="BR19:BR31 BR33:BR44 BR46:BR57 BR59:BR70 BR72:BR83 BR85:BR96 BR98:BR109 BR111:BR122 BR124:BR135 BR137:BR148 BR150:BR161 BR163:BR174 BR176:BR187 BR189:BR200 BR202:BR213 BR215:BR226 BR228:BR239 BR241:BR252 BR254:BR265 BR267:BR278 BR280:BR291 BR293:BR304 BR306:BR317 BR319:BR330 BR332:BR343 BR345:BR356 BR358:BR369 BR371:BR382 BR384:BR395 BR397:BR408 BR410:BR421 BR436:BR447 BR449:BR460 BR462:BR473 BR475:BR486 BR488:BR499 BR501:BR512 BR514:BR525 BR527:BR538 BR540:BR551 BR553:BR564 BR566:BR577 BR579:BR590 BR423:BR434">
    <cfRule type="cellIs" dxfId="1108" priority="1068" operator="equal">
      <formula>"NO CUMPLE"</formula>
    </cfRule>
  </conditionalFormatting>
  <conditionalFormatting sqref="BR19:BR31 BR33:BR44 BR46:BR57 BR59:BR70 BR72:BR83 BR85:BR96 BR98:BR109 BR111:BR122 BR124:BR135 BR137:BR148 BR150:BR161 BR163:BR174 BR176:BR187 BR189:BR200 BR202:BR213 BR215:BR226 BR228:BR239 BR241:BR252 BR254:BR265 BR267:BR278 BR280:BR291 BR293:BR304 BR306:BR317 BR319:BR330 BR332:BR343 BR345:BR356 BR358:BR369 BR371:BR382 BR384:BR395 BR397:BR408 BR410:BR421 BR436:BR447 BR449:BR460 BR462:BR473 BR475:BR486 BR488:BR499 BR501:BR512 BR514:BR525 BR527:BR538 BR540:BR551 BR553:BR564 BR566:BR577 BR579:BR590 BR423:BR434">
    <cfRule type="cellIs" dxfId="1107" priority="1067" operator="equal">
      <formula>"RECHAZADO"</formula>
    </cfRule>
  </conditionalFormatting>
  <conditionalFormatting sqref="BP18">
    <cfRule type="cellIs" dxfId="1106" priority="1066" operator="equal">
      <formula>"NO CUMPLE"</formula>
    </cfRule>
  </conditionalFormatting>
  <conditionalFormatting sqref="BP18">
    <cfRule type="cellIs" dxfId="1105" priority="1065" operator="equal">
      <formula>"RECHAZADO"</formula>
    </cfRule>
  </conditionalFormatting>
  <conditionalFormatting sqref="BV19:BW19">
    <cfRule type="cellIs" dxfId="1104" priority="1064" operator="equal">
      <formula>"NO CUMPLE"</formula>
    </cfRule>
  </conditionalFormatting>
  <conditionalFormatting sqref="BY19">
    <cfRule type="cellIs" dxfId="1103" priority="1063" operator="equal">
      <formula>"NO CUMPLE"</formula>
    </cfRule>
  </conditionalFormatting>
  <conditionalFormatting sqref="BV20:BW31 BV33:BW44 BV46:BW46 BV59:BW70 BV72:BW83 BV85:BW96 BV98:BW109 BV124:BW135 BV137:BW148 BV150:BW161 BV163:BW174 BV176:BW187 BV189:BW200 BV215:BW216 BV228:BW239 BV241:BW252 BV254:BW265 BV267:BW278 BV280:BW291 BV293:BW304 BV306:BW317 BV332:BW343 BV345:BW356 BV358:BW369 BV371:BW382 BV384:BW387 BV410:BW421 BV436:BW447 BV449:BW460 BV462:BW473 BV475:BW486 BV488:BW499 BV501:BW512 BV527:BW538 BV553:BW564 BV566:BW577 BV579:BW590 BV111:BW122 BV202:BW213 BV220:BW220 BV222:BW224 BV226:BW226 BV48:BW57 BW390 BV397:BW408 BV540:BW551 BV514:BW525">
    <cfRule type="cellIs" dxfId="1102" priority="1062" operator="equal">
      <formula>"NO CUMPLE"</formula>
    </cfRule>
  </conditionalFormatting>
  <conditionalFormatting sqref="BV20:BW31 BV33:BW44 BV46:BW46 BV59:BW70 BV72:BW83 BV85:BW96 BV98:BW109 BV124:BW135 BV137:BW148 BV150:BW161 BV163:BW174 BV176:BW187 BV189:BW200 BV215:BW216 BV228:BW239 BV241:BW252 BV254:BW265 BV267:BW278 BV280:BW291 BV293:BW304 BV306:BW317 BV332:BW343 BV345:BW356 BV358:BW369 BV371:BW382 BV384:BW387 BV410:BW421 BV436:BW447 BV449:BW460 BV462:BW473 BV475:BW486 BV488:BW499 BV501:BW512 BV527:BW538 BV553:BW564 BV566:BW577 BV579:BW590 BV111:BW122 BV202:BW213 BV220:BW220 BV222:BW224 BV226:BW226 BV48:BW57 BW390 BV397:BW408 BV540:BW551 BV514:BW525">
    <cfRule type="cellIs" dxfId="1101" priority="1061" operator="equal">
      <formula>"RECHAZADO"</formula>
    </cfRule>
  </conditionalFormatting>
  <conditionalFormatting sqref="BX19:BX31 BX33:BX44 BX46:BX57 BX59:BX70 BX72:BX83 BX85:BX96 BX98:BX109 BX111:BX122 BX124:BX135 BX137:BX148 BX150:BX161 BX163:BX174 BX176:BX187 BX189:BX200 BX202:BX213 BX215:BX226 BX228:BX239 BX241:BX252 BX254:BX265 BX267:BX278 BX280:BX291 BX293:BX304 BX306:BX317 BX319:BX330 BX332:BX343 BX345:BX356 BX358:BX369 BX371:BX382 BX384:BX395 BX397:BX408 BX410:BX421 BX436:BX447 BX449:BX460 BX462:BX473 BX475:BX486 BX488:BX499 BX501:BX512 BX514:BX525 BX527:BX538 BX540:BX551 BX553:BX564 BX566:BX577 BX579:BX590 BX423:BX434">
    <cfRule type="cellIs" dxfId="1100" priority="1060" operator="equal">
      <formula>"NO CUMPLE"</formula>
    </cfRule>
  </conditionalFormatting>
  <conditionalFormatting sqref="BX19:BX31 BX33:BX44 BX46:BX57 BX59:BX70 BX72:BX83 BX85:BX96 BX98:BX109 BX111:BX122 BX124:BX135 BX137:BX148 BX150:BX161 BX163:BX174 BX176:BX187 BX189:BX200 BX202:BX213 BX215:BX226 BX228:BX239 BX241:BX252 BX254:BX265 BX267:BX278 BX280:BX291 BX293:BX304 BX306:BX317 BX319:BX330 BX332:BX343 BX345:BX356 BX358:BX369 BX371:BX382 BX384:BX395 BX397:BX408 BX410:BX421 BX436:BX447 BX449:BX460 BX462:BX473 BX475:BX486 BX488:BX499 BX501:BX512 BX514:BX525 BX527:BX538 BX540:BX551 BX553:BX564 BX566:BX577 BX579:BX590 BX423:BX434">
    <cfRule type="cellIs" dxfId="1099" priority="1059" operator="equal">
      <formula>"RECHAZADO"</formula>
    </cfRule>
  </conditionalFormatting>
  <conditionalFormatting sqref="BX19">
    <cfRule type="cellIs" dxfId="1098" priority="1058" operator="equal">
      <formula>"NO CUMPLE"</formula>
    </cfRule>
  </conditionalFormatting>
  <conditionalFormatting sqref="CC19:CD19 CF19 CF21:CF31 CF34:CF44 CF47:CF57 CF60:CF70 CF73:CF83 CF86:CF96 CF99:CF109 CF112:CF122 CF125:CF135 CF138:CF148 CF151:CF161 CF164:CF174 CF177:CF187 CF190:CF200 CF203:CF213 CF216:CF226 CF229:CF239 CF242:CF252 CF255:CF265 CF268:CF278 CF281:CF291 CF294:CF304 CF307:CF317 CF320:CF330 CF333:CF343 CF346:CF356 CF359:CF369 CF372:CF382 CF385:CF395 CF398:CF408 CF411:CF421 CF424:CF434 CF437:CF447 CF450:CF460 CF463:CF473 CF489:CF499 CF502:CF512 CF515:CF525 CF528:CF538 CF541:CF551 CF554:CF564 CF567:CF577 CF580:CF590 CF476:CF486">
    <cfRule type="cellIs" dxfId="1097" priority="1057" operator="equal">
      <formula>"NO CUMPLE"</formula>
    </cfRule>
  </conditionalFormatting>
  <conditionalFormatting sqref="CC19:CD19 CF19 CF21:CF31 CF34:CF44 CF47:CF57 CF60:CF70 CF73:CF83 CF86:CF96 CF99:CF109 CF112:CF122 CF125:CF135 CF138:CF148 CF151:CF161 CF164:CF174 CF177:CF187 CF190:CF200 CF203:CF213 CF216:CF226 CF229:CF239 CF242:CF252 CF255:CF265 CF268:CF278 CF281:CF291 CF294:CF304 CF307:CF317 CF320:CF330 CF333:CF343 CF346:CF356 CF359:CF369 CF372:CF382 CF385:CF395 CF398:CF408 CF411:CF421 CF424:CF434 CF437:CF447 CF450:CF460 CF463:CF473 CF489:CF499 CF502:CF512 CF515:CF525 CF528:CF538 CF541:CF551 CF554:CF564 CF567:CF577 CF580:CF590 CF476:CF486">
    <cfRule type="cellIs" dxfId="1096" priority="1056" operator="equal">
      <formula>"RECHAZADO"</formula>
    </cfRule>
  </conditionalFormatting>
  <conditionalFormatting sqref="CC19:CD19">
    <cfRule type="cellIs" dxfId="1095" priority="1055" operator="equal">
      <formula>"NO CUMPLE"</formula>
    </cfRule>
  </conditionalFormatting>
  <conditionalFormatting sqref="CF19">
    <cfRule type="cellIs" dxfId="1094" priority="1054" operator="equal">
      <formula>"NO CUMPLE"</formula>
    </cfRule>
  </conditionalFormatting>
  <conditionalFormatting sqref="CC20:CD31 CC33:CD44 CC46:CD57 CC59:CD70 CC72:CD83 CC85:CD96 CC98:CD109 CC111:CD122 CC124:CD135 CC137:CD148 CC150:CD161 CC163:CD174 CC176:CD187 CC189:CD200 CC202:CD213 CC215:CD226 CC228:CD239 CC241:CD252 CC254:CD265 CC267:CD278 CC280:CD291 CC293:CD304 CC306:CD317 CC319:CD330 CC332:CD343 CC345:CD356 CC358:CD369 CC371:CD382 CC384:CD394 CC397:CD408 CC410:CD421 CC423:CD434 CC436:CD447 CC449:CD460 CC462:CD473 CC475:CD486 CC488:CD499 CC501:CD512 CC514:CD525 CC527:CD538 CC540:CD551 CC553:CD564 CC566:CD577 CC579:CD590">
    <cfRule type="cellIs" dxfId="1093" priority="1053" operator="equal">
      <formula>"NO CUMPLE"</formula>
    </cfRule>
  </conditionalFormatting>
  <conditionalFormatting sqref="CC20:CD31 CC33:CD44 CC46:CD57 CC59:CD70 CC72:CD83 CC85:CD96 CC98:CD109 CC111:CD122 CC124:CD135 CC137:CD148 CC150:CD161 CC163:CD174 CC176:CD187 CC189:CD200 CC202:CD213 CC215:CD226 CC228:CD239 CC241:CD252 CC254:CD265 CC267:CD278 CC280:CD291 CC293:CD304 CC306:CD317 CC319:CD330 CC332:CD343 CC345:CD356 CC358:CD369 CC371:CD382 CC384:CD394 CC397:CD408 CC410:CD421 CC423:CD434 CC436:CD447 CC449:CD460 CC462:CD473 CC475:CD486 CC488:CD499 CC501:CD512 CC514:CD525 CC527:CD538 CC540:CD551 CC553:CD564 CC566:CD577 CC579:CD590">
    <cfRule type="cellIs" dxfId="1092" priority="1052" operator="equal">
      <formula>"RECHAZADO"</formula>
    </cfRule>
  </conditionalFormatting>
  <conditionalFormatting sqref="CE19:CE31 CE33:CE44 CE46:CE57 CE59:CE70 CE72:CE83 CE85:CE96 CE98:CE109 CE111:CE122 CE124:CE135 CE137:CE148 CE150:CE161 CE163:CE174 CE176:CE187 CE189:CE200 CE202:CE213 CE215:CE226 CE228:CE239 CE241:CE252 CE254:CE265 CE267:CE278 CE280:CE291 CE293:CE304 CE306:CE317 CE319:CE330 CE332:CE343 CE345:CE356 CE358:CE369 CE371:CE382 CE384:CE395 CE397:CE408 CE410:CE421 CE436:CE447 CE449:CE460 CE462:CE473 CE475:CE486 CE488:CE499 CE501:CE512 CE514:CE525 CE527:CE538 CE540:CE551 CE553:CE564 CE566:CE577 CE579:CE590 CE423:CE434">
    <cfRule type="cellIs" dxfId="1091" priority="1051" operator="equal">
      <formula>"NO CUMPLE"</formula>
    </cfRule>
  </conditionalFormatting>
  <conditionalFormatting sqref="CE19:CE31 CE33:CE44 CE46:CE57 CE59:CE70 CE72:CE83 CE85:CE96 CE98:CE109 CE111:CE122 CE124:CE135 CE137:CE148 CE150:CE161 CE163:CE174 CE176:CE187 CE189:CE200 CE202:CE213 CE215:CE226 CE228:CE239 CE241:CE252 CE254:CE265 CE267:CE278 CE280:CE291 CE293:CE304 CE306:CE317 CE319:CE330 CE332:CE343 CE345:CE356 CE358:CE369 CE371:CE382 CE384:CE395 CE397:CE408 CE410:CE421 CE436:CE447 CE449:CE460 CE462:CE473 CE475:CE486 CE488:CE499 CE501:CE512 CE514:CE525 CE527:CE538 CE540:CE551 CE553:CE564 CE566:CE577 CE579:CE590 CE423:CE434">
    <cfRule type="cellIs" dxfId="1090" priority="1050" operator="equal">
      <formula>"RECHAZADO"</formula>
    </cfRule>
  </conditionalFormatting>
  <conditionalFormatting sqref="CE19">
    <cfRule type="cellIs" dxfId="1089" priority="1049" operator="equal">
      <formula>"NO CUMPLE"</formula>
    </cfRule>
  </conditionalFormatting>
  <conditionalFormatting sqref="CA20:CA31 CA33:CA44 CA46:CA57 CA59:CA70 CA72:CA83 CA85:CA96 CA98:CA109 CA111:CA122 CA124:CA135 CA137:CA148 CA150:CA161 CA163:CA174 CA176:CA187 CA189:CA200 CA202:CA213 CA215:CA226 CA228:CA239 CA241:CA252 CA254:CA265 CA267:CA278 CA280:CA291 CA293:CA304 CA306:CA317 CA319:CA330 CA332:CA343 CA345:CA356 CA358:CA369 CA371:CA382 CA384:CA395 CA397:CA408 CA410:CA421 CA436:CA447 CA449:CA460 CA462:CA473 CA475:CA486 CA488:CA499 CA501:CA512 CA514:CA525 CA527:CA538 CA540:CA551 CA553:CA564 CA566:CA577 CA579:CA590 CA423:CA434">
    <cfRule type="cellIs" dxfId="1088" priority="1048" operator="equal">
      <formula>"NO CUMPLE"</formula>
    </cfRule>
  </conditionalFormatting>
  <conditionalFormatting sqref="CA20:CA31 CA33:CA44 CA46:CA57 CA59:CA70 CA72:CA83 CA85:CA96 CA98:CA109 CA111:CA122 CA124:CA135 CA137:CA148 CA150:CA161 CA163:CA174 CA176:CA187 CA189:CA200 CA202:CA213 CA215:CA226 CA228:CA239 CA241:CA252 CA254:CA265 CA267:CA278 CA280:CA291 CA293:CA304 CA306:CA317 CA319:CA330 CA332:CA343 CA345:CA356 CA358:CA369 CA371:CA382 CA384:CA395 CA397:CA408 CA410:CA421 CA436:CA447 CA449:CA460 CA462:CA473 CA475:CA486 CA488:CA499 CA501:CA512 CA514:CA525 CA527:CA538 CA540:CA551 CA553:CA564 CA566:CA577 CA579:CA590 CA423:CA434">
    <cfRule type="cellIs" dxfId="1087" priority="1047" operator="equal">
      <formula>"RECHAZADO"</formula>
    </cfRule>
  </conditionalFormatting>
  <conditionalFormatting sqref="BZ19:CA19">
    <cfRule type="cellIs" dxfId="1086" priority="1046" operator="equal">
      <formula>"NO CUMPLE"</formula>
    </cfRule>
  </conditionalFormatting>
  <conditionalFormatting sqref="BZ19:CA19">
    <cfRule type="cellIs" dxfId="1085" priority="1045" operator="equal">
      <formula>"RECHAZADO"</formula>
    </cfRule>
  </conditionalFormatting>
  <conditionalFormatting sqref="CG1:CI14 CG32:CI32 CG17:CI17 CG15:CG16 CG20:CG31 CG18:CH18 CG45:CI45 CG58:CI58 CG71:CI71 CG84:CI84 CG97:CI97 CG110:CI110 CG123:CI123 CG136:CI136 CG149:CI149 CG162:CI162 CG175:CI175 CG188:CI188 CG201:CI201 CG214:CI214 CG227:CI227 CG240:CI240 CG253:CI253 CG266:CI266 CG279:CI279 CG292:CI292 CG305:CI305 CG318:CI318 CG331:CI331 CG344:CI344 CG357:CI357 CG370:CI370 CG383:CI383 CG396:CI396 CG409:CI409 CG422:CI422 CG448:CI448 CG461:CI461 CG474:CI474 CG487:CI487 CG500:CI500 CG513:CI513 CG526:CI526 CG539:CI539 CG552:CI552 CG565:CI565 CG578:CI578 CG591:CI591 CG33:CG44 CG46:CG57 CG59:CG70 CG72:CG83 CG85:CG96 CG98:CG109 CG111:CG122 CG124:CG135 CG137:CG148 CG150:CG161 CG163:CG174 CG176:CG187 CG189:CG200 CG202:CG213 CG215:CG226 CG228:CG239 CG241:CG252 CG254:CG265 CG267:CG278 CG280:CG291 CG293:CG304 CG306:CG317 CG319:CG330 CG332:CG343 CG345:CG356 CG358:CG369 CG371:CG382 CG384:CG395 CG397:CG408 CG410:CG421 CG436:CG447 CG449:CG460 CG462:CG473 CG475:CG486 CG488:CG499 CG501:CG512 CG514:CG525 CG527:CG538 CG540:CG551 CG553:CG564 CG566:CG577 CG579:CG590 CG435:CI435 CG423:CG434">
    <cfRule type="cellIs" dxfId="1084" priority="1044" operator="equal">
      <formula>"NO CUMPLE"</formula>
    </cfRule>
  </conditionalFormatting>
  <conditionalFormatting sqref="CG1:CI14 CG32:CI32 CG17:CI17 CG15:CG16 CG20:CG31 CG18:CH18 CG45:CI45 CG58:CI58 CG71:CI71 CG84:CI84 CG97:CI97 CG110:CI110 CG123:CI123 CG136:CI136 CG149:CI149 CG162:CI162 CG175:CI175 CG188:CI188 CG201:CI201 CG214:CI214 CG227:CI227 CG240:CI240 CG253:CI253 CG266:CI266 CG279:CI279 CG292:CI292 CG305:CI305 CG318:CI318 CG331:CI331 CG344:CI344 CG357:CI357 CG370:CI370 CG383:CI383 CG396:CI396 CG409:CI409 CG422:CI422 CG448:CI448 CG461:CI461 CG474:CI474 CG487:CI487 CG500:CI500 CG513:CI513 CG526:CI526 CG539:CI539 CG552:CI552 CG565:CI565 CG578:CI578 CG591:CI591 CG33:CG44 CG46:CG57 CG59:CG70 CG72:CG83 CG85:CG96 CG98:CG109 CG111:CG122 CG124:CG135 CG137:CG148 CG150:CG161 CG163:CG174 CG176:CG187 CG189:CG200 CG202:CG213 CG215:CG226 CG228:CG239 CG241:CG252 CG254:CG265 CG267:CG278 CG280:CG291 CG293:CG304 CG306:CG317 CG319:CG330 CG332:CG343 CG345:CG356 CG358:CG369 CG371:CG382 CG384:CG395 CG397:CG408 CG410:CG421 CG436:CG447 CG449:CG460 CG462:CG473 CG475:CG486 CG488:CG499 CG501:CG512 CG514:CG525 CG527:CG538 CG540:CG551 CG553:CG564 CG566:CG577 CG579:CG590 CG435:CI435 CG423:CG434">
    <cfRule type="cellIs" dxfId="1083" priority="1043" operator="equal">
      <formula>"RECHAZADO"</formula>
    </cfRule>
  </conditionalFormatting>
  <conditionalFormatting sqref="CH20:CI31 CH33:CI44 CH46:CI57 CH59:CI70 CH72:CI83 CH85:CI96 CH98:CI109 CH111:CI122 CH124:CI135 CH137:CI148 CH150:CI161 CH163:CI174 CH176:CI187 CH189:CI200 CH202:CI213 CH215:CI226 CH228:CI239 CH241:CI252 CH254:CI265 CH267:CI278 CH280:CI291 CH293:CI304 CH306:CI317 CH319:CI330 CH332:CI343 CH345:CI356 CH358:CI369 CH371:CI382 CH384:CI395 CH397:CI408 CH410:CI421 CH436:CI447 CH449:CI460 CH462:CI473 CH475:CI486 CH488:CI499 CH501:CI512 CH514:CI525 CH527:CI538 CH540:CI551 CH553:CI564 CH566:CI577 CH579:CI590 CH423:CI434">
    <cfRule type="cellIs" dxfId="1082" priority="1042" operator="equal">
      <formula>"NO CUMPLE"</formula>
    </cfRule>
  </conditionalFormatting>
  <conditionalFormatting sqref="CH20:CI31 CH33:CI44 CH46:CI57 CH59:CI70 CH72:CI83 CH85:CI96 CH98:CI109 CH111:CI122 CH124:CI135 CH137:CI148 CH150:CI161 CH163:CI174 CH176:CI187 CH189:CI200 CH202:CI213 CH215:CI226 CH228:CI239 CH241:CI252 CH254:CI265 CH267:CI278 CH280:CI291 CH293:CI304 CH306:CI317 CH319:CI330 CH332:CI343 CH345:CI356 CH358:CI369 CH371:CI382 CH384:CI395 CH397:CI408 CH410:CI421 CH436:CI447 CH449:CI460 CH462:CI473 CH475:CI486 CH488:CI499 CH501:CI512 CH514:CI525 CH527:CI538 CH540:CI551 CH553:CI564 CH566:CI577 CH579:CI590 CH423:CI434">
    <cfRule type="cellIs" dxfId="1081" priority="1041" operator="equal">
      <formula>"RECHAZADO"</formula>
    </cfRule>
  </conditionalFormatting>
  <conditionalFormatting sqref="CG19:CH19">
    <cfRule type="cellIs" dxfId="1080" priority="1040" operator="equal">
      <formula>"NO CUMPLE"</formula>
    </cfRule>
  </conditionalFormatting>
  <conditionalFormatting sqref="CG19:CH19">
    <cfRule type="cellIs" dxfId="1079" priority="1039" operator="equal">
      <formula>"RECHAZADO"</formula>
    </cfRule>
  </conditionalFormatting>
  <conditionalFormatting sqref="B33:B45 B59:B71">
    <cfRule type="cellIs" dxfId="1078" priority="1038" operator="equal">
      <formula>"NO CUMPLE"</formula>
    </cfRule>
  </conditionalFormatting>
  <conditionalFormatting sqref="B33:B45 B59:B71">
    <cfRule type="cellIs" dxfId="1077" priority="1037" operator="equal">
      <formula>"RECHAZADO"</formula>
    </cfRule>
  </conditionalFormatting>
  <conditionalFormatting sqref="B46:B58">
    <cfRule type="cellIs" dxfId="1076" priority="1036" operator="equal">
      <formula>"NO CUMPLE"</formula>
    </cfRule>
  </conditionalFormatting>
  <conditionalFormatting sqref="B46:B58">
    <cfRule type="cellIs" dxfId="1075" priority="1035" operator="equal">
      <formula>"RECHAZADO"</formula>
    </cfRule>
  </conditionalFormatting>
  <conditionalFormatting sqref="B72:B84">
    <cfRule type="cellIs" dxfId="1074" priority="1034" operator="equal">
      <formula>"NO CUMPLE"</formula>
    </cfRule>
  </conditionalFormatting>
  <conditionalFormatting sqref="B72:B84">
    <cfRule type="cellIs" dxfId="1073" priority="1033" operator="equal">
      <formula>"RECHAZADO"</formula>
    </cfRule>
  </conditionalFormatting>
  <conditionalFormatting sqref="B85:B97 B111:B123">
    <cfRule type="cellIs" dxfId="1072" priority="1032" operator="equal">
      <formula>"NO CUMPLE"</formula>
    </cfRule>
  </conditionalFormatting>
  <conditionalFormatting sqref="B85:B97 B111:B123">
    <cfRule type="cellIs" dxfId="1071" priority="1031" operator="equal">
      <formula>"RECHAZADO"</formula>
    </cfRule>
  </conditionalFormatting>
  <conditionalFormatting sqref="B98:B110">
    <cfRule type="cellIs" dxfId="1070" priority="1030" operator="equal">
      <formula>"NO CUMPLE"</formula>
    </cfRule>
  </conditionalFormatting>
  <conditionalFormatting sqref="B98:B110">
    <cfRule type="cellIs" dxfId="1069" priority="1029" operator="equal">
      <formula>"RECHAZADO"</formula>
    </cfRule>
  </conditionalFormatting>
  <conditionalFormatting sqref="B124:B136">
    <cfRule type="cellIs" dxfId="1068" priority="1028" operator="equal">
      <formula>"NO CUMPLE"</formula>
    </cfRule>
  </conditionalFormatting>
  <conditionalFormatting sqref="B124:B136">
    <cfRule type="cellIs" dxfId="1067" priority="1027" operator="equal">
      <formula>"RECHAZADO"</formula>
    </cfRule>
  </conditionalFormatting>
  <conditionalFormatting sqref="B137:B149 B163:B175">
    <cfRule type="cellIs" dxfId="1066" priority="1026" operator="equal">
      <formula>"NO CUMPLE"</formula>
    </cfRule>
  </conditionalFormatting>
  <conditionalFormatting sqref="B137:B149 B163:B175">
    <cfRule type="cellIs" dxfId="1065" priority="1025" operator="equal">
      <formula>"RECHAZADO"</formula>
    </cfRule>
  </conditionalFormatting>
  <conditionalFormatting sqref="B150:B162">
    <cfRule type="cellIs" dxfId="1064" priority="1024" operator="equal">
      <formula>"NO CUMPLE"</formula>
    </cfRule>
  </conditionalFormatting>
  <conditionalFormatting sqref="B150:B162">
    <cfRule type="cellIs" dxfId="1063" priority="1023" operator="equal">
      <formula>"RECHAZADO"</formula>
    </cfRule>
  </conditionalFormatting>
  <conditionalFormatting sqref="B176:B188">
    <cfRule type="cellIs" dxfId="1062" priority="1022" operator="equal">
      <formula>"NO CUMPLE"</formula>
    </cfRule>
  </conditionalFormatting>
  <conditionalFormatting sqref="B176:B188">
    <cfRule type="cellIs" dxfId="1061" priority="1021" operator="equal">
      <formula>"RECHAZADO"</formula>
    </cfRule>
  </conditionalFormatting>
  <conditionalFormatting sqref="B189:B201 B215:B227">
    <cfRule type="cellIs" dxfId="1060" priority="1020" operator="equal">
      <formula>"NO CUMPLE"</formula>
    </cfRule>
  </conditionalFormatting>
  <conditionalFormatting sqref="B189:B201 B215:B227">
    <cfRule type="cellIs" dxfId="1059" priority="1019" operator="equal">
      <formula>"RECHAZADO"</formula>
    </cfRule>
  </conditionalFormatting>
  <conditionalFormatting sqref="B202:B214">
    <cfRule type="cellIs" dxfId="1058" priority="1018" operator="equal">
      <formula>"NO CUMPLE"</formula>
    </cfRule>
  </conditionalFormatting>
  <conditionalFormatting sqref="B202:B214">
    <cfRule type="cellIs" dxfId="1057" priority="1017" operator="equal">
      <formula>"RECHAZADO"</formula>
    </cfRule>
  </conditionalFormatting>
  <conditionalFormatting sqref="B228:B240">
    <cfRule type="cellIs" dxfId="1056" priority="1016" operator="equal">
      <formula>"NO CUMPLE"</formula>
    </cfRule>
  </conditionalFormatting>
  <conditionalFormatting sqref="B228:B240">
    <cfRule type="cellIs" dxfId="1055" priority="1015" operator="equal">
      <formula>"RECHAZADO"</formula>
    </cfRule>
  </conditionalFormatting>
  <conditionalFormatting sqref="B241:B253 B267:B279">
    <cfRule type="cellIs" dxfId="1054" priority="1014" operator="equal">
      <formula>"NO CUMPLE"</formula>
    </cfRule>
  </conditionalFormatting>
  <conditionalFormatting sqref="B241:B253 B267:B279">
    <cfRule type="cellIs" dxfId="1053" priority="1013" operator="equal">
      <formula>"RECHAZADO"</formula>
    </cfRule>
  </conditionalFormatting>
  <conditionalFormatting sqref="B254:B266">
    <cfRule type="cellIs" dxfId="1052" priority="1012" operator="equal">
      <formula>"NO CUMPLE"</formula>
    </cfRule>
  </conditionalFormatting>
  <conditionalFormatting sqref="B254:B266">
    <cfRule type="cellIs" dxfId="1051" priority="1011" operator="equal">
      <formula>"RECHAZADO"</formula>
    </cfRule>
  </conditionalFormatting>
  <conditionalFormatting sqref="B280:B292">
    <cfRule type="cellIs" dxfId="1050" priority="1010" operator="equal">
      <formula>"NO CUMPLE"</formula>
    </cfRule>
  </conditionalFormatting>
  <conditionalFormatting sqref="B280:B292">
    <cfRule type="cellIs" dxfId="1049" priority="1009" operator="equal">
      <formula>"RECHAZADO"</formula>
    </cfRule>
  </conditionalFormatting>
  <conditionalFormatting sqref="B293:B305 B319:B331">
    <cfRule type="cellIs" dxfId="1048" priority="1008" operator="equal">
      <formula>"NO CUMPLE"</formula>
    </cfRule>
  </conditionalFormatting>
  <conditionalFormatting sqref="B293:B305 B319:B331">
    <cfRule type="cellIs" dxfId="1047" priority="1007" operator="equal">
      <formula>"RECHAZADO"</formula>
    </cfRule>
  </conditionalFormatting>
  <conditionalFormatting sqref="B306:B318">
    <cfRule type="cellIs" dxfId="1046" priority="1006" operator="equal">
      <formula>"NO CUMPLE"</formula>
    </cfRule>
  </conditionalFormatting>
  <conditionalFormatting sqref="B306:B318">
    <cfRule type="cellIs" dxfId="1045" priority="1005" operator="equal">
      <formula>"RECHAZADO"</formula>
    </cfRule>
  </conditionalFormatting>
  <conditionalFormatting sqref="B332:B344">
    <cfRule type="cellIs" dxfId="1044" priority="1004" operator="equal">
      <formula>"NO CUMPLE"</formula>
    </cfRule>
  </conditionalFormatting>
  <conditionalFormatting sqref="B332:B344">
    <cfRule type="cellIs" dxfId="1043" priority="1003" operator="equal">
      <formula>"RECHAZADO"</formula>
    </cfRule>
  </conditionalFormatting>
  <conditionalFormatting sqref="B345:B357 B371:B383">
    <cfRule type="cellIs" dxfId="1042" priority="1002" operator="equal">
      <formula>"NO CUMPLE"</formula>
    </cfRule>
  </conditionalFormatting>
  <conditionalFormatting sqref="B345:B357 B371:B383">
    <cfRule type="cellIs" dxfId="1041" priority="1001" operator="equal">
      <formula>"RECHAZADO"</formula>
    </cfRule>
  </conditionalFormatting>
  <conditionalFormatting sqref="B358:B370">
    <cfRule type="cellIs" dxfId="1040" priority="1000" operator="equal">
      <formula>"NO CUMPLE"</formula>
    </cfRule>
  </conditionalFormatting>
  <conditionalFormatting sqref="B358:B370">
    <cfRule type="cellIs" dxfId="1039" priority="999" operator="equal">
      <formula>"RECHAZADO"</formula>
    </cfRule>
  </conditionalFormatting>
  <conditionalFormatting sqref="B384:B396">
    <cfRule type="cellIs" dxfId="1038" priority="998" operator="equal">
      <formula>"NO CUMPLE"</formula>
    </cfRule>
  </conditionalFormatting>
  <conditionalFormatting sqref="B384:B396">
    <cfRule type="cellIs" dxfId="1037" priority="997" operator="equal">
      <formula>"RECHAZADO"</formula>
    </cfRule>
  </conditionalFormatting>
  <conditionalFormatting sqref="B397:B409 B423:B435">
    <cfRule type="cellIs" dxfId="1036" priority="996" operator="equal">
      <formula>"NO CUMPLE"</formula>
    </cfRule>
  </conditionalFormatting>
  <conditionalFormatting sqref="B397:B409 B423:B435">
    <cfRule type="cellIs" dxfId="1035" priority="995" operator="equal">
      <formula>"RECHAZADO"</formula>
    </cfRule>
  </conditionalFormatting>
  <conditionalFormatting sqref="B410:B422">
    <cfRule type="cellIs" dxfId="1034" priority="994" operator="equal">
      <formula>"NO CUMPLE"</formula>
    </cfRule>
  </conditionalFormatting>
  <conditionalFormatting sqref="B410:B422">
    <cfRule type="cellIs" dxfId="1033" priority="993" operator="equal">
      <formula>"RECHAZADO"</formula>
    </cfRule>
  </conditionalFormatting>
  <conditionalFormatting sqref="B436:B448">
    <cfRule type="cellIs" dxfId="1032" priority="992" operator="equal">
      <formula>"NO CUMPLE"</formula>
    </cfRule>
  </conditionalFormatting>
  <conditionalFormatting sqref="B436:B448">
    <cfRule type="cellIs" dxfId="1031" priority="991" operator="equal">
      <formula>"RECHAZADO"</formula>
    </cfRule>
  </conditionalFormatting>
  <conditionalFormatting sqref="B449:B461 B475:B487">
    <cfRule type="cellIs" dxfId="1030" priority="990" operator="equal">
      <formula>"NO CUMPLE"</formula>
    </cfRule>
  </conditionalFormatting>
  <conditionalFormatting sqref="B449:B461 B475:B487">
    <cfRule type="cellIs" dxfId="1029" priority="989" operator="equal">
      <formula>"RECHAZADO"</formula>
    </cfRule>
  </conditionalFormatting>
  <conditionalFormatting sqref="B462:B474">
    <cfRule type="cellIs" dxfId="1028" priority="988" operator="equal">
      <formula>"NO CUMPLE"</formula>
    </cfRule>
  </conditionalFormatting>
  <conditionalFormatting sqref="B462:B474">
    <cfRule type="cellIs" dxfId="1027" priority="987" operator="equal">
      <formula>"RECHAZADO"</formula>
    </cfRule>
  </conditionalFormatting>
  <conditionalFormatting sqref="B488:B500">
    <cfRule type="cellIs" dxfId="1026" priority="986" operator="equal">
      <formula>"NO CUMPLE"</formula>
    </cfRule>
  </conditionalFormatting>
  <conditionalFormatting sqref="B488:B500">
    <cfRule type="cellIs" dxfId="1025" priority="985" operator="equal">
      <formula>"RECHAZADO"</formula>
    </cfRule>
  </conditionalFormatting>
  <conditionalFormatting sqref="B501:B513 B527:B539">
    <cfRule type="cellIs" dxfId="1024" priority="984" operator="equal">
      <formula>"NO CUMPLE"</formula>
    </cfRule>
  </conditionalFormatting>
  <conditionalFormatting sqref="B501:B513 B527:B539">
    <cfRule type="cellIs" dxfId="1023" priority="983" operator="equal">
      <formula>"RECHAZADO"</formula>
    </cfRule>
  </conditionalFormatting>
  <conditionalFormatting sqref="B514:B526">
    <cfRule type="cellIs" dxfId="1022" priority="982" operator="equal">
      <formula>"NO CUMPLE"</formula>
    </cfRule>
  </conditionalFormatting>
  <conditionalFormatting sqref="B514:B526">
    <cfRule type="cellIs" dxfId="1021" priority="981" operator="equal">
      <formula>"RECHAZADO"</formula>
    </cfRule>
  </conditionalFormatting>
  <conditionalFormatting sqref="B540:B552">
    <cfRule type="cellIs" dxfId="1020" priority="980" operator="equal">
      <formula>"NO CUMPLE"</formula>
    </cfRule>
  </conditionalFormatting>
  <conditionalFormatting sqref="B540:B552">
    <cfRule type="cellIs" dxfId="1019" priority="979" operator="equal">
      <formula>"RECHAZADO"</formula>
    </cfRule>
  </conditionalFormatting>
  <conditionalFormatting sqref="B553:B565 B579:B591">
    <cfRule type="cellIs" dxfId="1018" priority="978" operator="equal">
      <formula>"NO CUMPLE"</formula>
    </cfRule>
  </conditionalFormatting>
  <conditionalFormatting sqref="B553:B565 B579:B591">
    <cfRule type="cellIs" dxfId="1017" priority="977" operator="equal">
      <formula>"RECHAZADO"</formula>
    </cfRule>
  </conditionalFormatting>
  <conditionalFormatting sqref="B566:B578">
    <cfRule type="cellIs" dxfId="1016" priority="976" operator="equal">
      <formula>"NO CUMPLE"</formula>
    </cfRule>
  </conditionalFormatting>
  <conditionalFormatting sqref="B566:B578">
    <cfRule type="cellIs" dxfId="1015" priority="975" operator="equal">
      <formula>"RECHAZADO"</formula>
    </cfRule>
  </conditionalFormatting>
  <conditionalFormatting sqref="F96">
    <cfRule type="cellIs" dxfId="1014" priority="961" operator="equal">
      <formula>"NO CUMPLE"</formula>
    </cfRule>
  </conditionalFormatting>
  <conditionalFormatting sqref="I84:I96">
    <cfRule type="cellIs" dxfId="1013" priority="960" operator="equal">
      <formula>"NO CUMPLE"</formula>
    </cfRule>
  </conditionalFormatting>
  <conditionalFormatting sqref="I92">
    <cfRule type="cellIs" dxfId="1012" priority="959" operator="equal">
      <formula>"NO CUMPLE"</formula>
    </cfRule>
  </conditionalFormatting>
  <conditionalFormatting sqref="I96">
    <cfRule type="cellIs" dxfId="1011" priority="958" operator="equal">
      <formula>"NO CUMPLE"</formula>
    </cfRule>
  </conditionalFormatting>
  <conditionalFormatting sqref="J87">
    <cfRule type="cellIs" dxfId="1010" priority="957" operator="equal">
      <formula>"NO CUMPLE"</formula>
    </cfRule>
  </conditionalFormatting>
  <conditionalFormatting sqref="J92">
    <cfRule type="cellIs" dxfId="1009" priority="956" operator="equal">
      <formula>"NO CUMPLE"</formula>
    </cfRule>
  </conditionalFormatting>
  <conditionalFormatting sqref="BA87">
    <cfRule type="cellIs" dxfId="1008" priority="955" operator="equal">
      <formula>"NO CUMPLE"</formula>
    </cfRule>
  </conditionalFormatting>
  <conditionalFormatting sqref="BA87">
    <cfRule type="cellIs" dxfId="1007" priority="954" operator="equal">
      <formula>"RECHAZADO"</formula>
    </cfRule>
  </conditionalFormatting>
  <conditionalFormatting sqref="AK180">
    <cfRule type="cellIs" dxfId="1006" priority="953" operator="equal">
      <formula>"NO CUMPLE"</formula>
    </cfRule>
  </conditionalFormatting>
  <conditionalFormatting sqref="AK180">
    <cfRule type="cellIs" dxfId="1005" priority="952" operator="equal">
      <formula>"RECHAZADO"</formula>
    </cfRule>
  </conditionalFormatting>
  <conditionalFormatting sqref="I398">
    <cfRule type="cellIs" dxfId="1004" priority="951" operator="equal">
      <formula>"NO CUMPLE"</formula>
    </cfRule>
  </conditionalFormatting>
  <conditionalFormatting sqref="I398">
    <cfRule type="cellIs" dxfId="1003" priority="950" operator="equal">
      <formula>"RECHAZADO"</formula>
    </cfRule>
  </conditionalFormatting>
  <conditionalFormatting sqref="BF398">
    <cfRule type="cellIs" dxfId="1002" priority="949" operator="equal">
      <formula>"NO CUMPLE"</formula>
    </cfRule>
  </conditionalFormatting>
  <conditionalFormatting sqref="BF398">
    <cfRule type="cellIs" dxfId="1001" priority="948" operator="equal">
      <formula>"RECHAZADO"</formula>
    </cfRule>
  </conditionalFormatting>
  <conditionalFormatting sqref="F402">
    <cfRule type="cellIs" dxfId="1000" priority="947" operator="equal">
      <formula>"NO CUMPLE"</formula>
    </cfRule>
  </conditionalFormatting>
  <conditionalFormatting sqref="F402">
    <cfRule type="cellIs" dxfId="999" priority="946" operator="equal">
      <formula>"RECHAZADO"</formula>
    </cfRule>
  </conditionalFormatting>
  <conditionalFormatting sqref="J26">
    <cfRule type="cellIs" dxfId="998" priority="945" operator="equal">
      <formula>"NO CUMPLE"</formula>
    </cfRule>
  </conditionalFormatting>
  <conditionalFormatting sqref="J26">
    <cfRule type="cellIs" dxfId="997" priority="944" operator="equal">
      <formula>"RECHAZADO"</formula>
    </cfRule>
  </conditionalFormatting>
  <conditionalFormatting sqref="F550">
    <cfRule type="cellIs" dxfId="996" priority="943" operator="equal">
      <formula>"NO CUMPLE"</formula>
    </cfRule>
  </conditionalFormatting>
  <conditionalFormatting sqref="F550">
    <cfRule type="cellIs" dxfId="995" priority="942" operator="equal">
      <formula>"RECHAZADO"</formula>
    </cfRule>
  </conditionalFormatting>
  <conditionalFormatting sqref="BV390">
    <cfRule type="cellIs" dxfId="994" priority="941" operator="equal">
      <formula>"NO CUMPLE"</formula>
    </cfRule>
  </conditionalFormatting>
  <conditionalFormatting sqref="BV390">
    <cfRule type="cellIs" dxfId="993" priority="940" operator="equal">
      <formula>"RECHAZADO"</formula>
    </cfRule>
  </conditionalFormatting>
  <conditionalFormatting sqref="BQ390">
    <cfRule type="cellIs" dxfId="992" priority="939" operator="equal">
      <formula>"NO CUMPLE"</formula>
    </cfRule>
  </conditionalFormatting>
  <conditionalFormatting sqref="BQ390">
    <cfRule type="cellIs" dxfId="991" priority="938" operator="equal">
      <formula>"RECHAZADO"</formula>
    </cfRule>
  </conditionalFormatting>
  <conditionalFormatting sqref="J405">
    <cfRule type="cellIs" dxfId="990" priority="937" operator="equal">
      <formula>"NO CUMPLE"</formula>
    </cfRule>
  </conditionalFormatting>
  <conditionalFormatting sqref="J405">
    <cfRule type="cellIs" dxfId="989" priority="936" operator="equal">
      <formula>"RECHAZADO"</formula>
    </cfRule>
  </conditionalFormatting>
  <conditionalFormatting sqref="CV19:CV591">
    <cfRule type="cellIs" dxfId="988" priority="931" operator="equal">
      <formula>"NO CUMPLE"</formula>
    </cfRule>
  </conditionalFormatting>
  <conditionalFormatting sqref="CV19:CV591">
    <cfRule type="cellIs" dxfId="987" priority="930" operator="equal">
      <formula>"RECHAZADO"</formula>
    </cfRule>
  </conditionalFormatting>
  <conditionalFormatting sqref="CU19">
    <cfRule type="cellIs" dxfId="986" priority="929" operator="equal">
      <formula>"NO CUMPLE"</formula>
    </cfRule>
  </conditionalFormatting>
  <conditionalFormatting sqref="CU19">
    <cfRule type="cellIs" dxfId="985" priority="928" operator="equal">
      <formula>"RECHAZADO"</formula>
    </cfRule>
  </conditionalFormatting>
  <conditionalFormatting sqref="CV735:CV1048576 CV1:CV591">
    <cfRule type="cellIs" dxfId="984" priority="926" operator="equal">
      <formula>"OK"</formula>
    </cfRule>
    <cfRule type="cellIs" dxfId="983" priority="927" operator="equal">
      <formula>"REVISAR"</formula>
    </cfRule>
  </conditionalFormatting>
  <conditionalFormatting sqref="BQ425">
    <cfRule type="cellIs" dxfId="982" priority="925" operator="equal">
      <formula>"NO CUMPLE"</formula>
    </cfRule>
  </conditionalFormatting>
  <conditionalFormatting sqref="BQ425">
    <cfRule type="cellIs" dxfId="981" priority="924" operator="equal">
      <formula>"RECHAZADO"</formula>
    </cfRule>
  </conditionalFormatting>
  <conditionalFormatting sqref="BW326">
    <cfRule type="cellIs" dxfId="980" priority="923" operator="equal">
      <formula>"NO CUMPLE"</formula>
    </cfRule>
  </conditionalFormatting>
  <conditionalFormatting sqref="BW326">
    <cfRule type="cellIs" dxfId="979" priority="922" operator="equal">
      <formula>"RECHAZADO"</formula>
    </cfRule>
  </conditionalFormatting>
  <conditionalFormatting sqref="CU293">
    <cfRule type="cellIs" dxfId="978" priority="921" operator="equal">
      <formula>"NO CUMPLE"</formula>
    </cfRule>
  </conditionalFormatting>
  <conditionalFormatting sqref="CU293">
    <cfRule type="cellIs" dxfId="977" priority="920" operator="equal">
      <formula>"RECHAZADO"</formula>
    </cfRule>
  </conditionalFormatting>
  <conditionalFormatting sqref="F423">
    <cfRule type="cellIs" dxfId="976" priority="917" operator="equal">
      <formula>"NO CUMPLE"</formula>
    </cfRule>
  </conditionalFormatting>
  <conditionalFormatting sqref="F423">
    <cfRule type="cellIs" dxfId="975" priority="916" operator="equal">
      <formula>"RECHAZADO"</formula>
    </cfRule>
  </conditionalFormatting>
  <conditionalFormatting sqref="I423:J423">
    <cfRule type="cellIs" dxfId="974" priority="915" operator="equal">
      <formula>"NO CUMPLE"</formula>
    </cfRule>
  </conditionalFormatting>
  <conditionalFormatting sqref="I423:J423">
    <cfRule type="cellIs" dxfId="973" priority="914" operator="equal">
      <formula>"RECHAZADO"</formula>
    </cfRule>
  </conditionalFormatting>
  <conditionalFormatting sqref="BT331 BT344 BT357 BT370 BT383 BT396 BT409 BT422 BT448 BT461 BT474 BT487 BT500 BT513 BT526 BT539 BT552 BT565 BT578 BT591 BT45 BT58 BT71 BT84 BT97 BT110 BT123 BT136 BT149 BT162 BT175 BT188 BT201 BT214 BT227 BT240 BT253 BT266 BT279 BT292 BT305 BT318 BT32 BT435">
    <cfRule type="cellIs" dxfId="972" priority="913" operator="equal">
      <formula>"NO CUMPLE"</formula>
    </cfRule>
  </conditionalFormatting>
  <conditionalFormatting sqref="BT331 BT344 BT357 BT370 BT383 BT396 BT409 BT422 BT448 BT461 BT474 BT487 BT500 BT513 BT526 BT539 BT552 BT565 BT578 BT591 BT45 BT58 BT71 BT84 BT97 BT110 BT123 BT136 BT149 BT162 BT175 BT188 BT201 BT214 BT227 BT240 BT253 BT266 BT279 BT292 BT305 BT318 BT32 BT435">
    <cfRule type="cellIs" dxfId="971" priority="912" operator="equal">
      <formula>"RECHAZADO"</formula>
    </cfRule>
  </conditionalFormatting>
  <conditionalFormatting sqref="BT20:BT31 BT46:BT57 BT59:BT70 BT72:BT83 BT85:BT96 BT98:BT109 BT111:BT122 BT124:BT135 BT137:BT148 BT150:BT161 BT163:BT174 BT176:BT187 BT189:BT200 BT202:BT213 BT215:BT226 BT228:BT239 BT241:BT252 BT254:BT265 BT267:BT278 BT280:BT291 BT293:BT304 BT306:BT317 BT319:BT330 BT332:BT343 BT345:BT356 BT358:BT369 BT371:BT382 BT384:BT395 BT397:BT408 BT410:BT421 BT423:BT434 BT436:BT447 BT449:BT460 BT462:BT473 BT475:BT486 BT488:BT499 BT501:BT512 BT514:BT525 BT527:BT538 BT540:BT551 BT553:BT564 BT566:BT577 BT579:BT590 BT33:BT44">
    <cfRule type="cellIs" dxfId="970" priority="911" operator="equal">
      <formula>"NO CUMPLE"</formula>
    </cfRule>
  </conditionalFormatting>
  <conditionalFormatting sqref="BT20:BT31 BT46:BT57 BT59:BT70 BT72:BT83 BT85:BT96 BT98:BT109 BT111:BT122 BT124:BT135 BT137:BT148 BT150:BT161 BT163:BT174 BT176:BT187 BT189:BT200 BT202:BT213 BT215:BT226 BT228:BT239 BT241:BT252 BT254:BT265 BT267:BT278 BT280:BT291 BT293:BT304 BT306:BT317 BT319:BT330 BT332:BT343 BT345:BT356 BT358:BT369 BT371:BT382 BT384:BT395 BT397:BT408 BT410:BT421 BT423:BT434 BT436:BT447 BT449:BT460 BT462:BT473 BT475:BT486 BT488:BT499 BT501:BT512 BT514:BT525 BT527:BT538 BT540:BT551 BT553:BT564 BT566:BT577 BT579:BT590 BT33:BT44">
    <cfRule type="cellIs" dxfId="969" priority="910" operator="equal">
      <formula>"RECHAZADO"</formula>
    </cfRule>
  </conditionalFormatting>
  <conditionalFormatting sqref="CF20 CF33 CF46 CF59 CF72 CF85 CF98 CF111 CF124 CF137 CF150 CF163 CF176 CF189 CF202 CF215 CF228 CF241 CF254 CF267 CF280 CF293 CF306 CF319 CF332 CF345 CF358 CF371 CF384 CF397 CF410 CF423 CF436 CF449 CF462 CF475 CF488 CF501 CF514 CF527 CF540 CF553 CF566 CF579">
    <cfRule type="cellIs" dxfId="968" priority="909" operator="equal">
      <formula>"NO CUMPLE"</formula>
    </cfRule>
  </conditionalFormatting>
  <conditionalFormatting sqref="CF20 CF33 CF46 CF59 CF72 CF85 CF98 CF111 CF124 CF137 CF150 CF163 CF176 CF189 CF202 CF215 CF228 CF241 CF254 CF267 CF280 CF293 CF306 CF319 CF332 CF345 CF358 CF371 CF384 CF397 CF410 CF423 CF436 CF449 CF462 CF475 CF488 CF501 CF514 CF527 CF540 CF553 CF566 CF579">
    <cfRule type="cellIs" dxfId="967" priority="908" operator="equal">
      <formula>"RECHAZADO"</formula>
    </cfRule>
  </conditionalFormatting>
  <conditionalFormatting sqref="F44">
    <cfRule type="cellIs" dxfId="966" priority="899" operator="equal">
      <formula>"NO CUMPLE"</formula>
    </cfRule>
  </conditionalFormatting>
  <conditionalFormatting sqref="F38">
    <cfRule type="cellIs" dxfId="965" priority="898" operator="equal">
      <formula>"NO CUMPLE"</formula>
    </cfRule>
  </conditionalFormatting>
  <conditionalFormatting sqref="F33:F44">
    <cfRule type="cellIs" dxfId="964" priority="897" operator="equal">
      <formula>"NO CUMPLE"</formula>
    </cfRule>
  </conditionalFormatting>
  <conditionalFormatting sqref="F62">
    <cfRule type="cellIs" dxfId="963" priority="896" operator="equal">
      <formula>"NO CUMPLE"</formula>
    </cfRule>
  </conditionalFormatting>
  <conditionalFormatting sqref="F63">
    <cfRule type="cellIs" dxfId="962" priority="895" operator="equal">
      <formula>"NO CUMPLE"</formula>
    </cfRule>
  </conditionalFormatting>
  <conditionalFormatting sqref="F63">
    <cfRule type="cellIs" dxfId="961" priority="894" operator="equal">
      <formula>"NO CUMPLE"</formula>
    </cfRule>
  </conditionalFormatting>
  <conditionalFormatting sqref="F67">
    <cfRule type="cellIs" dxfId="960" priority="893" operator="equal">
      <formula>"NO CUMPLE"</formula>
    </cfRule>
  </conditionalFormatting>
  <conditionalFormatting sqref="F67">
    <cfRule type="cellIs" dxfId="959" priority="892" operator="equal">
      <formula>"NO CUMPLE"</formula>
    </cfRule>
  </conditionalFormatting>
  <conditionalFormatting sqref="F63">
    <cfRule type="cellIs" dxfId="958" priority="891" operator="equal">
      <formula>"NO CUMPLE"</formula>
    </cfRule>
  </conditionalFormatting>
  <conditionalFormatting sqref="F63">
    <cfRule type="cellIs" dxfId="957" priority="890" operator="equal">
      <formula>"NO CUMPLE"</formula>
    </cfRule>
  </conditionalFormatting>
  <conditionalFormatting sqref="F64">
    <cfRule type="cellIs" dxfId="956" priority="889" operator="equal">
      <formula>"NO CUMPLE"</formula>
    </cfRule>
  </conditionalFormatting>
  <conditionalFormatting sqref="F64">
    <cfRule type="cellIs" dxfId="955" priority="888" operator="equal">
      <formula>"NO CUMPLE"</formula>
    </cfRule>
  </conditionalFormatting>
  <conditionalFormatting sqref="F64">
    <cfRule type="cellIs" dxfId="954" priority="887" operator="equal">
      <formula>"NO CUMPLE"</formula>
    </cfRule>
  </conditionalFormatting>
  <conditionalFormatting sqref="F64">
    <cfRule type="cellIs" dxfId="953" priority="886" operator="equal">
      <formula>"NO CUMPLE"</formula>
    </cfRule>
  </conditionalFormatting>
  <conditionalFormatting sqref="F64">
    <cfRule type="cellIs" dxfId="952" priority="885" operator="equal">
      <formula>"NO CUMPLE"</formula>
    </cfRule>
  </conditionalFormatting>
  <conditionalFormatting sqref="F64">
    <cfRule type="cellIs" dxfId="951" priority="884" operator="equal">
      <formula>"NO CUMPLE"</formula>
    </cfRule>
  </conditionalFormatting>
  <conditionalFormatting sqref="F64">
    <cfRule type="cellIs" dxfId="950" priority="883" operator="equal">
      <formula>"NO CUMPLE"</formula>
    </cfRule>
  </conditionalFormatting>
  <conditionalFormatting sqref="F64">
    <cfRule type="cellIs" dxfId="949" priority="882" operator="equal">
      <formula>"NO CUMPLE"</formula>
    </cfRule>
  </conditionalFormatting>
  <conditionalFormatting sqref="F66">
    <cfRule type="cellIs" dxfId="948" priority="873" operator="equal">
      <formula>"NO CUMPLE"</formula>
    </cfRule>
  </conditionalFormatting>
  <conditionalFormatting sqref="F66">
    <cfRule type="cellIs" dxfId="947" priority="872" operator="equal">
      <formula>"RECHAZADO"</formula>
    </cfRule>
  </conditionalFormatting>
  <conditionalFormatting sqref="F65">
    <cfRule type="cellIs" dxfId="946" priority="881" operator="equal">
      <formula>"NO CUMPLE"</formula>
    </cfRule>
  </conditionalFormatting>
  <conditionalFormatting sqref="F65">
    <cfRule type="cellIs" dxfId="945" priority="880" operator="equal">
      <formula>"NO CUMPLE"</formula>
    </cfRule>
  </conditionalFormatting>
  <conditionalFormatting sqref="F65">
    <cfRule type="cellIs" dxfId="944" priority="879" operator="equal">
      <formula>"NO CUMPLE"</formula>
    </cfRule>
  </conditionalFormatting>
  <conditionalFormatting sqref="F65">
    <cfRule type="cellIs" dxfId="943" priority="878" operator="equal">
      <formula>"NO CUMPLE"</formula>
    </cfRule>
  </conditionalFormatting>
  <conditionalFormatting sqref="F65">
    <cfRule type="cellIs" dxfId="942" priority="877" operator="equal">
      <formula>"NO CUMPLE"</formula>
    </cfRule>
  </conditionalFormatting>
  <conditionalFormatting sqref="F65">
    <cfRule type="cellIs" dxfId="941" priority="876" operator="equal">
      <formula>"NO CUMPLE"</formula>
    </cfRule>
  </conditionalFormatting>
  <conditionalFormatting sqref="F65">
    <cfRule type="cellIs" dxfId="940" priority="875" operator="equal">
      <formula>"NO CUMPLE"</formula>
    </cfRule>
  </conditionalFormatting>
  <conditionalFormatting sqref="F65">
    <cfRule type="cellIs" dxfId="939" priority="874" operator="equal">
      <formula>"NO CUMPLE"</formula>
    </cfRule>
  </conditionalFormatting>
  <conditionalFormatting sqref="F66">
    <cfRule type="cellIs" dxfId="938" priority="871" operator="equal">
      <formula>"NO CUMPLE"</formula>
    </cfRule>
  </conditionalFormatting>
  <conditionalFormatting sqref="F66">
    <cfRule type="cellIs" dxfId="937" priority="870" operator="equal">
      <formula>"NO CUMPLE"</formula>
    </cfRule>
  </conditionalFormatting>
  <conditionalFormatting sqref="F66">
    <cfRule type="cellIs" dxfId="936" priority="869" operator="equal">
      <formula>"NO CUMPLE"</formula>
    </cfRule>
  </conditionalFormatting>
  <conditionalFormatting sqref="F66">
    <cfRule type="cellIs" dxfId="935" priority="868" operator="equal">
      <formula>"NO CUMPLE"</formula>
    </cfRule>
  </conditionalFormatting>
  <conditionalFormatting sqref="F66">
    <cfRule type="cellIs" dxfId="934" priority="867" operator="equal">
      <formula>"NO CUMPLE"</formula>
    </cfRule>
  </conditionalFormatting>
  <conditionalFormatting sqref="F66">
    <cfRule type="cellIs" dxfId="933" priority="866" operator="equal">
      <formula>"NO CUMPLE"</formula>
    </cfRule>
  </conditionalFormatting>
  <conditionalFormatting sqref="F66">
    <cfRule type="cellIs" dxfId="932" priority="865" operator="equal">
      <formula>"NO CUMPLE"</formula>
    </cfRule>
  </conditionalFormatting>
  <conditionalFormatting sqref="F66">
    <cfRule type="cellIs" dxfId="931" priority="864" operator="equal">
      <formula>"NO CUMPLE"</formula>
    </cfRule>
  </conditionalFormatting>
  <conditionalFormatting sqref="F122">
    <cfRule type="cellIs" dxfId="930" priority="863" operator="equal">
      <formula>"NO CUMPLE"</formula>
    </cfRule>
  </conditionalFormatting>
  <conditionalFormatting sqref="F230">
    <cfRule type="cellIs" dxfId="929" priority="862" operator="equal">
      <formula>"NO CUMPLE"</formula>
    </cfRule>
  </conditionalFormatting>
  <conditionalFormatting sqref="AF324">
    <cfRule type="cellIs" dxfId="928" priority="861" operator="equal">
      <formula>"NO CUMPLE"</formula>
    </cfRule>
  </conditionalFormatting>
  <conditionalFormatting sqref="AF324">
    <cfRule type="cellIs" dxfId="927" priority="860" operator="equal">
      <formula>"RECHAZADO"</formula>
    </cfRule>
  </conditionalFormatting>
  <conditionalFormatting sqref="CU118">
    <cfRule type="cellIs" dxfId="926" priority="859" operator="equal">
      <formula>"NO CUMPLE"</formula>
    </cfRule>
  </conditionalFormatting>
  <conditionalFormatting sqref="CU118">
    <cfRule type="cellIs" dxfId="925" priority="858" operator="equal">
      <formula>"RECHAZADO"</formula>
    </cfRule>
  </conditionalFormatting>
  <conditionalFormatting sqref="CU119">
    <cfRule type="cellIs" dxfId="924" priority="857" operator="equal">
      <formula>"NO CUMPLE"</formula>
    </cfRule>
  </conditionalFormatting>
  <conditionalFormatting sqref="CU119">
    <cfRule type="cellIs" dxfId="923" priority="856" operator="equal">
      <formula>"RECHAZADO"</formula>
    </cfRule>
  </conditionalFormatting>
  <conditionalFormatting sqref="CU122">
    <cfRule type="cellIs" dxfId="922" priority="855" operator="equal">
      <formula>"NO CUMPLE"</formula>
    </cfRule>
  </conditionalFormatting>
  <conditionalFormatting sqref="CU122">
    <cfRule type="cellIs" dxfId="921" priority="854" operator="equal">
      <formula>"RECHAZADO"</formula>
    </cfRule>
  </conditionalFormatting>
  <conditionalFormatting sqref="F67">
    <cfRule type="cellIs" dxfId="920" priority="853" operator="equal">
      <formula>"NO CUMPLE"</formula>
    </cfRule>
  </conditionalFormatting>
  <conditionalFormatting sqref="F67">
    <cfRule type="cellIs" dxfId="919" priority="852" operator="equal">
      <formula>"NO CUMPLE"</formula>
    </cfRule>
  </conditionalFormatting>
  <conditionalFormatting sqref="F67">
    <cfRule type="cellIs" dxfId="918" priority="851" operator="equal">
      <formula>"NO CUMPLE"</formula>
    </cfRule>
  </conditionalFormatting>
  <conditionalFormatting sqref="DC122 DC118:DC119">
    <cfRule type="cellIs" dxfId="917" priority="850" operator="equal">
      <formula>"NO CUMPLE"</formula>
    </cfRule>
  </conditionalFormatting>
  <conditionalFormatting sqref="DC122 DC118:DC119">
    <cfRule type="cellIs" dxfId="916" priority="849" operator="equal">
      <formula>"RECHAZADO"</formula>
    </cfRule>
  </conditionalFormatting>
  <conditionalFormatting sqref="F163:F173 G163:G174">
    <cfRule type="cellIs" dxfId="915" priority="848" operator="equal">
      <formula>"NO CUMPLE"</formula>
    </cfRule>
  </conditionalFormatting>
  <conditionalFormatting sqref="F163:G174">
    <cfRule type="cellIs" dxfId="914" priority="847" operator="equal">
      <formula>"RECHAZADO"</formula>
    </cfRule>
  </conditionalFormatting>
  <conditionalFormatting sqref="F174">
    <cfRule type="cellIs" dxfId="913" priority="846" operator="equal">
      <formula>"NO CUMPLE"</formula>
    </cfRule>
  </conditionalFormatting>
  <conditionalFormatting sqref="C709:C720">
    <cfRule type="cellIs" dxfId="912" priority="366" operator="equal">
      <formula>"RECHAZADO"</formula>
    </cfRule>
  </conditionalFormatting>
  <conditionalFormatting sqref="AX592:AX603 BU592:BU603 CB592:CB603 BZ592:BZ603 A592:A604 AR592:AU603 AR604:AY604 AZ592:BB604 CJ592:CU603 BY592:BY602 E592:E604 H592:J604 DC603:DC604 CW592:DB602 BU604:CF604 BE592:BG604 BJ592:BO604 L592:AQ604 CW604:DB604 CW603:DA603 DC596:DC597 CJ604:CO604 CQ604:CU604">
    <cfRule type="cellIs" dxfId="911" priority="845" operator="equal">
      <formula>"NO CUMPLE"</formula>
    </cfRule>
  </conditionalFormatting>
  <conditionalFormatting sqref="F592:F602 F604 G592:G604">
    <cfRule type="cellIs" dxfId="910" priority="844" operator="equal">
      <formula>"NO CUMPLE"</formula>
    </cfRule>
  </conditionalFormatting>
  <conditionalFormatting sqref="AX592:AX603 BU592:BU603 CB592:CB603 BZ592:BZ603 A592:A604 AR592:AU603 AR604:AY604 AZ592:BB604 CJ592:CU603 BY592:BY602 DC603:DC604 CW592:DB602 BU604:CF604 BE592:BG604 BJ592:BO604 L592:AQ604 CW604:DB604 CW603:DA603 E592:J604 DC596:DC597 CJ604:CO604 CQ604:CU604">
    <cfRule type="cellIs" dxfId="909" priority="843" operator="equal">
      <formula>"RECHAZADO"</formula>
    </cfRule>
  </conditionalFormatting>
  <conditionalFormatting sqref="F603">
    <cfRule type="cellIs" dxfId="908" priority="842" operator="equal">
      <formula>"NO CUMPLE"</formula>
    </cfRule>
  </conditionalFormatting>
  <conditionalFormatting sqref="AV592:AV603">
    <cfRule type="cellIs" dxfId="907" priority="841" operator="equal">
      <formula>"NO CUMPLE"</formula>
    </cfRule>
  </conditionalFormatting>
  <conditionalFormatting sqref="AV592:AV603">
    <cfRule type="cellIs" dxfId="906" priority="840" operator="equal">
      <formula>"RECHAZADO"</formula>
    </cfRule>
  </conditionalFormatting>
  <conditionalFormatting sqref="AY592:AY603">
    <cfRule type="cellIs" dxfId="905" priority="839" operator="equal">
      <formula>"NO CUMPLE"</formula>
    </cfRule>
  </conditionalFormatting>
  <conditionalFormatting sqref="AY592:AY603">
    <cfRule type="cellIs" dxfId="904" priority="838" operator="equal">
      <formula>"RECHAZADO"</formula>
    </cfRule>
  </conditionalFormatting>
  <conditionalFormatting sqref="AW592:AW603">
    <cfRule type="cellIs" dxfId="903" priority="837" operator="equal">
      <formula>"NO CUMPLE"</formula>
    </cfRule>
  </conditionalFormatting>
  <conditionalFormatting sqref="AW592:AW603">
    <cfRule type="cellIs" dxfId="902" priority="836" operator="equal">
      <formula>"RECHAZADO"</formula>
    </cfRule>
  </conditionalFormatting>
  <conditionalFormatting sqref="BP592:BP603 BS592:BS603 BP604:BS604">
    <cfRule type="cellIs" dxfId="901" priority="835" operator="equal">
      <formula>"NO CUMPLE"</formula>
    </cfRule>
  </conditionalFormatting>
  <conditionalFormatting sqref="BP592:BP603 BS592:BS603 BP604:BS604">
    <cfRule type="cellIs" dxfId="900" priority="834" operator="equal">
      <formula>"RECHAZADO"</formula>
    </cfRule>
  </conditionalFormatting>
  <conditionalFormatting sqref="BQ592:BQ603">
    <cfRule type="cellIs" dxfId="899" priority="833" operator="equal">
      <formula>"NO CUMPLE"</formula>
    </cfRule>
  </conditionalFormatting>
  <conditionalFormatting sqref="BQ592:BQ603">
    <cfRule type="cellIs" dxfId="898" priority="832" operator="equal">
      <formula>"RECHAZADO"</formula>
    </cfRule>
  </conditionalFormatting>
  <conditionalFormatting sqref="BR592:BR603">
    <cfRule type="cellIs" dxfId="897" priority="831" operator="equal">
      <formula>"NO CUMPLE"</formula>
    </cfRule>
  </conditionalFormatting>
  <conditionalFormatting sqref="BR592:BR603">
    <cfRule type="cellIs" dxfId="896" priority="830" operator="equal">
      <formula>"RECHAZADO"</formula>
    </cfRule>
  </conditionalFormatting>
  <conditionalFormatting sqref="BV592:BW603">
    <cfRule type="cellIs" dxfId="895" priority="829" operator="equal">
      <formula>"NO CUMPLE"</formula>
    </cfRule>
  </conditionalFormatting>
  <conditionalFormatting sqref="BV592:BW603">
    <cfRule type="cellIs" dxfId="894" priority="828" operator="equal">
      <formula>"RECHAZADO"</formula>
    </cfRule>
  </conditionalFormatting>
  <conditionalFormatting sqref="BX592:BX603">
    <cfRule type="cellIs" dxfId="893" priority="827" operator="equal">
      <formula>"NO CUMPLE"</formula>
    </cfRule>
  </conditionalFormatting>
  <conditionalFormatting sqref="BX592:BX603">
    <cfRule type="cellIs" dxfId="892" priority="826" operator="equal">
      <formula>"RECHAZADO"</formula>
    </cfRule>
  </conditionalFormatting>
  <conditionalFormatting sqref="CF593:CF603">
    <cfRule type="cellIs" dxfId="891" priority="825" operator="equal">
      <formula>"NO CUMPLE"</formula>
    </cfRule>
  </conditionalFormatting>
  <conditionalFormatting sqref="CF593:CF603">
    <cfRule type="cellIs" dxfId="890" priority="824" operator="equal">
      <formula>"RECHAZADO"</formula>
    </cfRule>
  </conditionalFormatting>
  <conditionalFormatting sqref="CC592:CD603">
    <cfRule type="cellIs" dxfId="889" priority="823" operator="equal">
      <formula>"NO CUMPLE"</formula>
    </cfRule>
  </conditionalFormatting>
  <conditionalFormatting sqref="CC592:CD603">
    <cfRule type="cellIs" dxfId="888" priority="822" operator="equal">
      <formula>"RECHAZADO"</formula>
    </cfRule>
  </conditionalFormatting>
  <conditionalFormatting sqref="CE592:CE603">
    <cfRule type="cellIs" dxfId="887" priority="821" operator="equal">
      <formula>"NO CUMPLE"</formula>
    </cfRule>
  </conditionalFormatting>
  <conditionalFormatting sqref="CE592:CE603">
    <cfRule type="cellIs" dxfId="886" priority="820" operator="equal">
      <formula>"RECHAZADO"</formula>
    </cfRule>
  </conditionalFormatting>
  <conditionalFormatting sqref="CA592:CA603">
    <cfRule type="cellIs" dxfId="885" priority="819" operator="equal">
      <formula>"NO CUMPLE"</formula>
    </cfRule>
  </conditionalFormatting>
  <conditionalFormatting sqref="CA592:CA603">
    <cfRule type="cellIs" dxfId="884" priority="818" operator="equal">
      <formula>"RECHAZADO"</formula>
    </cfRule>
  </conditionalFormatting>
  <conditionalFormatting sqref="CG604:CI604 CG592:CG603">
    <cfRule type="cellIs" dxfId="883" priority="817" operator="equal">
      <formula>"NO CUMPLE"</formula>
    </cfRule>
  </conditionalFormatting>
  <conditionalFormatting sqref="CG604:CI604 CG592:CG603">
    <cfRule type="cellIs" dxfId="882" priority="816" operator="equal">
      <formula>"RECHAZADO"</formula>
    </cfRule>
  </conditionalFormatting>
  <conditionalFormatting sqref="CH592:CI603">
    <cfRule type="cellIs" dxfId="881" priority="815" operator="equal">
      <formula>"NO CUMPLE"</formula>
    </cfRule>
  </conditionalFormatting>
  <conditionalFormatting sqref="CH592:CI603">
    <cfRule type="cellIs" dxfId="880" priority="814" operator="equal">
      <formula>"RECHAZADO"</formula>
    </cfRule>
  </conditionalFormatting>
  <conditionalFormatting sqref="B592:B604">
    <cfRule type="cellIs" dxfId="879" priority="813" operator="equal">
      <formula>"NO CUMPLE"</formula>
    </cfRule>
  </conditionalFormatting>
  <conditionalFormatting sqref="B592:B604">
    <cfRule type="cellIs" dxfId="878" priority="812" operator="equal">
      <formula>"RECHAZADO"</formula>
    </cfRule>
  </conditionalFormatting>
  <conditionalFormatting sqref="CV592:CV604">
    <cfRule type="cellIs" dxfId="877" priority="811" operator="equal">
      <formula>"NO CUMPLE"</formula>
    </cfRule>
  </conditionalFormatting>
  <conditionalFormatting sqref="CV592:CV604">
    <cfRule type="cellIs" dxfId="876" priority="810" operator="equal">
      <formula>"RECHAZADO"</formula>
    </cfRule>
  </conditionalFormatting>
  <conditionalFormatting sqref="CV592:CV604">
    <cfRule type="cellIs" dxfId="875" priority="808" operator="equal">
      <formula>"OK"</formula>
    </cfRule>
    <cfRule type="cellIs" dxfId="874" priority="809" operator="equal">
      <formula>"REVISAR"</formula>
    </cfRule>
  </conditionalFormatting>
  <conditionalFormatting sqref="BT604">
    <cfRule type="cellIs" dxfId="873" priority="807" operator="equal">
      <formula>"NO CUMPLE"</formula>
    </cfRule>
  </conditionalFormatting>
  <conditionalFormatting sqref="BT604">
    <cfRule type="cellIs" dxfId="872" priority="806" operator="equal">
      <formula>"RECHAZADO"</formula>
    </cfRule>
  </conditionalFormatting>
  <conditionalFormatting sqref="BT592:BT603">
    <cfRule type="cellIs" dxfId="871" priority="805" operator="equal">
      <formula>"NO CUMPLE"</formula>
    </cfRule>
  </conditionalFormatting>
  <conditionalFormatting sqref="BT592:BT603">
    <cfRule type="cellIs" dxfId="870" priority="804" operator="equal">
      <formula>"RECHAZADO"</formula>
    </cfRule>
  </conditionalFormatting>
  <conditionalFormatting sqref="CF592">
    <cfRule type="cellIs" dxfId="869" priority="803" operator="equal">
      <formula>"NO CUMPLE"</formula>
    </cfRule>
  </conditionalFormatting>
  <conditionalFormatting sqref="CF592">
    <cfRule type="cellIs" dxfId="868" priority="802" operator="equal">
      <formula>"RECHAZADO"</formula>
    </cfRule>
  </conditionalFormatting>
  <conditionalFormatting sqref="AX605:AX616 BU605:BU616 CB605:CB616 BZ605:BZ616 A605:A617 AR605:AU616 AR617:AY617 AZ605:BB617 CJ605:CU616 BY605:BY615 DC607:DC610 DC613 E605:E617 H605:J617 DC615 CW605:DB615 BU617:CF617 BE605:BG617 BJ605:BO617 L605:AQ617 CW616:DA616 CW617:DC617 CJ617:CO617 CQ617:CU617">
    <cfRule type="cellIs" dxfId="867" priority="797" operator="equal">
      <formula>"NO CUMPLE"</formula>
    </cfRule>
  </conditionalFormatting>
  <conditionalFormatting sqref="F605:F615 F617 G605:G617">
    <cfRule type="cellIs" dxfId="866" priority="796" operator="equal">
      <formula>"NO CUMPLE"</formula>
    </cfRule>
  </conditionalFormatting>
  <conditionalFormatting sqref="AX605:AX616 BU605:BU616 CB605:CB616 BZ605:BZ616 A605:A617 AR605:AU616 AR617:AY617 AZ605:BB617 CJ605:CU616 BY605:BY615 DC607:DC610 DC613 E605:J617 DC615 CW605:DB615 BU617:CF617 BE605:BG617 BJ605:BO617 L605:AQ617 CW616:DA616 CW617:DC617 CJ617:CO617 CQ617:CU617">
    <cfRule type="cellIs" dxfId="865" priority="795" operator="equal">
      <formula>"RECHAZADO"</formula>
    </cfRule>
  </conditionalFormatting>
  <conditionalFormatting sqref="F616">
    <cfRule type="cellIs" dxfId="864" priority="794" operator="equal">
      <formula>"NO CUMPLE"</formula>
    </cfRule>
  </conditionalFormatting>
  <conditionalFormatting sqref="AV605:AV616">
    <cfRule type="cellIs" dxfId="863" priority="793" operator="equal">
      <formula>"NO CUMPLE"</formula>
    </cfRule>
  </conditionalFormatting>
  <conditionalFormatting sqref="AV605:AV616">
    <cfRule type="cellIs" dxfId="862" priority="792" operator="equal">
      <formula>"RECHAZADO"</formula>
    </cfRule>
  </conditionalFormatting>
  <conditionalFormatting sqref="AY605:AY616">
    <cfRule type="cellIs" dxfId="861" priority="791" operator="equal">
      <formula>"NO CUMPLE"</formula>
    </cfRule>
  </conditionalFormatting>
  <conditionalFormatting sqref="AY605:AY616">
    <cfRule type="cellIs" dxfId="860" priority="790" operator="equal">
      <formula>"RECHAZADO"</formula>
    </cfRule>
  </conditionalFormatting>
  <conditionalFormatting sqref="AW605:AW616">
    <cfRule type="cellIs" dxfId="859" priority="789" operator="equal">
      <formula>"NO CUMPLE"</formula>
    </cfRule>
  </conditionalFormatting>
  <conditionalFormatting sqref="AW605:AW616">
    <cfRule type="cellIs" dxfId="858" priority="788" operator="equal">
      <formula>"RECHAZADO"</formula>
    </cfRule>
  </conditionalFormatting>
  <conditionalFormatting sqref="BP605:BP616 BS605:BS616 BP617:BS617">
    <cfRule type="cellIs" dxfId="857" priority="787" operator="equal">
      <formula>"NO CUMPLE"</formula>
    </cfRule>
  </conditionalFormatting>
  <conditionalFormatting sqref="BP605:BP616 BS605:BS616 BP617:BS617">
    <cfRule type="cellIs" dxfId="856" priority="786" operator="equal">
      <formula>"RECHAZADO"</formula>
    </cfRule>
  </conditionalFormatting>
  <conditionalFormatting sqref="BQ605:BQ616">
    <cfRule type="cellIs" dxfId="855" priority="785" operator="equal">
      <formula>"NO CUMPLE"</formula>
    </cfRule>
  </conditionalFormatting>
  <conditionalFormatting sqref="BQ605:BQ616">
    <cfRule type="cellIs" dxfId="854" priority="784" operator="equal">
      <formula>"RECHAZADO"</formula>
    </cfRule>
  </conditionalFormatting>
  <conditionalFormatting sqref="BR605:BR616">
    <cfRule type="cellIs" dxfId="853" priority="783" operator="equal">
      <formula>"NO CUMPLE"</formula>
    </cfRule>
  </conditionalFormatting>
  <conditionalFormatting sqref="BR605:BR616">
    <cfRule type="cellIs" dxfId="852" priority="782" operator="equal">
      <formula>"RECHAZADO"</formula>
    </cfRule>
  </conditionalFormatting>
  <conditionalFormatting sqref="BV605:BW616">
    <cfRule type="cellIs" dxfId="851" priority="781" operator="equal">
      <formula>"NO CUMPLE"</formula>
    </cfRule>
  </conditionalFormatting>
  <conditionalFormatting sqref="BV605:BW616">
    <cfRule type="cellIs" dxfId="850" priority="780" operator="equal">
      <formula>"RECHAZADO"</formula>
    </cfRule>
  </conditionalFormatting>
  <conditionalFormatting sqref="BX605:BX616">
    <cfRule type="cellIs" dxfId="849" priority="779" operator="equal">
      <formula>"NO CUMPLE"</formula>
    </cfRule>
  </conditionalFormatting>
  <conditionalFormatting sqref="BX605:BX616">
    <cfRule type="cellIs" dxfId="848" priority="778" operator="equal">
      <formula>"RECHAZADO"</formula>
    </cfRule>
  </conditionalFormatting>
  <conditionalFormatting sqref="CF606:CF616">
    <cfRule type="cellIs" dxfId="847" priority="777" operator="equal">
      <formula>"NO CUMPLE"</formula>
    </cfRule>
  </conditionalFormatting>
  <conditionalFormatting sqref="CF606:CF616">
    <cfRule type="cellIs" dxfId="846" priority="776" operator="equal">
      <formula>"RECHAZADO"</formula>
    </cfRule>
  </conditionalFormatting>
  <conditionalFormatting sqref="CC605:CD616">
    <cfRule type="cellIs" dxfId="845" priority="775" operator="equal">
      <formula>"NO CUMPLE"</formula>
    </cfRule>
  </conditionalFormatting>
  <conditionalFormatting sqref="CC605:CD616">
    <cfRule type="cellIs" dxfId="844" priority="774" operator="equal">
      <formula>"RECHAZADO"</formula>
    </cfRule>
  </conditionalFormatting>
  <conditionalFormatting sqref="CE605:CE616">
    <cfRule type="cellIs" dxfId="843" priority="773" operator="equal">
      <formula>"NO CUMPLE"</formula>
    </cfRule>
  </conditionalFormatting>
  <conditionalFormatting sqref="CE605:CE616">
    <cfRule type="cellIs" dxfId="842" priority="772" operator="equal">
      <formula>"RECHAZADO"</formula>
    </cfRule>
  </conditionalFormatting>
  <conditionalFormatting sqref="CA605:CA616">
    <cfRule type="cellIs" dxfId="841" priority="771" operator="equal">
      <formula>"NO CUMPLE"</formula>
    </cfRule>
  </conditionalFormatting>
  <conditionalFormatting sqref="CA605:CA616">
    <cfRule type="cellIs" dxfId="840" priority="770" operator="equal">
      <formula>"RECHAZADO"</formula>
    </cfRule>
  </conditionalFormatting>
  <conditionalFormatting sqref="CG617:CI617 CG605:CG616">
    <cfRule type="cellIs" dxfId="839" priority="769" operator="equal">
      <formula>"NO CUMPLE"</formula>
    </cfRule>
  </conditionalFormatting>
  <conditionalFormatting sqref="CG617:CI617 CG605:CG616">
    <cfRule type="cellIs" dxfId="838" priority="768" operator="equal">
      <formula>"RECHAZADO"</formula>
    </cfRule>
  </conditionalFormatting>
  <conditionalFormatting sqref="CH605:CI616">
    <cfRule type="cellIs" dxfId="837" priority="767" operator="equal">
      <formula>"NO CUMPLE"</formula>
    </cfRule>
  </conditionalFormatting>
  <conditionalFormatting sqref="CH605:CI616">
    <cfRule type="cellIs" dxfId="836" priority="766" operator="equal">
      <formula>"RECHAZADO"</formula>
    </cfRule>
  </conditionalFormatting>
  <conditionalFormatting sqref="B605:B617">
    <cfRule type="cellIs" dxfId="835" priority="765" operator="equal">
      <formula>"NO CUMPLE"</formula>
    </cfRule>
  </conditionalFormatting>
  <conditionalFormatting sqref="B605:B617">
    <cfRule type="cellIs" dxfId="834" priority="764" operator="equal">
      <formula>"RECHAZADO"</formula>
    </cfRule>
  </conditionalFormatting>
  <conditionalFormatting sqref="CV605:CV617">
    <cfRule type="cellIs" dxfId="833" priority="763" operator="equal">
      <formula>"NO CUMPLE"</formula>
    </cfRule>
  </conditionalFormatting>
  <conditionalFormatting sqref="CV605:CV617">
    <cfRule type="cellIs" dxfId="832" priority="762" operator="equal">
      <formula>"RECHAZADO"</formula>
    </cfRule>
  </conditionalFormatting>
  <conditionalFormatting sqref="CV605:CV617">
    <cfRule type="cellIs" dxfId="831" priority="760" operator="equal">
      <formula>"OK"</formula>
    </cfRule>
    <cfRule type="cellIs" dxfId="830" priority="761" operator="equal">
      <formula>"REVISAR"</formula>
    </cfRule>
  </conditionalFormatting>
  <conditionalFormatting sqref="BT617">
    <cfRule type="cellIs" dxfId="829" priority="759" operator="equal">
      <formula>"NO CUMPLE"</formula>
    </cfRule>
  </conditionalFormatting>
  <conditionalFormatting sqref="BT617">
    <cfRule type="cellIs" dxfId="828" priority="758" operator="equal">
      <formula>"RECHAZADO"</formula>
    </cfRule>
  </conditionalFormatting>
  <conditionalFormatting sqref="BT605:BT616">
    <cfRule type="cellIs" dxfId="827" priority="757" operator="equal">
      <formula>"NO CUMPLE"</formula>
    </cfRule>
  </conditionalFormatting>
  <conditionalFormatting sqref="BT605:BT616">
    <cfRule type="cellIs" dxfId="826" priority="756" operator="equal">
      <formula>"RECHAZADO"</formula>
    </cfRule>
  </conditionalFormatting>
  <conditionalFormatting sqref="CF605">
    <cfRule type="cellIs" dxfId="825" priority="755" operator="equal">
      <formula>"NO CUMPLE"</formula>
    </cfRule>
  </conditionalFormatting>
  <conditionalFormatting sqref="CF605">
    <cfRule type="cellIs" dxfId="824" priority="754" operator="equal">
      <formula>"RECHAZADO"</formula>
    </cfRule>
  </conditionalFormatting>
  <conditionalFormatting sqref="AX618:AX629 BU618:BU629 CB618:CB629 BZ618:BZ629 A618:A630 AR618:AU629 AR630:AY630 AZ618:BB630 CJ618:CU629 BY618:BY628 DC620:DC623 DC626 E618:E630 H618:J630 DC628:DC630 CW618:DB628 BU630:CF630 BE618:BG630 BJ618:BO630 L618:AQ630 CW630:DB630 CW629:DA629 CJ630:CO630 CQ630:CU630">
    <cfRule type="cellIs" dxfId="823" priority="749" operator="equal">
      <formula>"NO CUMPLE"</formula>
    </cfRule>
  </conditionalFormatting>
  <conditionalFormatting sqref="F618:F628 F630 G618:G630">
    <cfRule type="cellIs" dxfId="822" priority="748" operator="equal">
      <formula>"NO CUMPLE"</formula>
    </cfRule>
  </conditionalFormatting>
  <conditionalFormatting sqref="AX618:AX629 BU618:BU629 CB618:CB629 BZ618:BZ629 A618:A630 AR618:AU629 AR630:AY630 AZ618:BB630 CJ618:CU629 BY618:BY628 DC620:DC623 DC626 E618:J630 DC628:DC630 CW618:DB628 BU630:CF630 BE618:BG630 BJ618:BO630 L618:AQ630 CW630:DB630 CW629:DA629 CJ630:CO630 CQ630:CU630">
    <cfRule type="cellIs" dxfId="821" priority="747" operator="equal">
      <formula>"RECHAZADO"</formula>
    </cfRule>
  </conditionalFormatting>
  <conditionalFormatting sqref="F629">
    <cfRule type="cellIs" dxfId="820" priority="746" operator="equal">
      <formula>"NO CUMPLE"</formula>
    </cfRule>
  </conditionalFormatting>
  <conditionalFormatting sqref="AV618:AV629">
    <cfRule type="cellIs" dxfId="819" priority="745" operator="equal">
      <formula>"NO CUMPLE"</formula>
    </cfRule>
  </conditionalFormatting>
  <conditionalFormatting sqref="AV618:AV629">
    <cfRule type="cellIs" dxfId="818" priority="744" operator="equal">
      <formula>"RECHAZADO"</formula>
    </cfRule>
  </conditionalFormatting>
  <conditionalFormatting sqref="AY618:AY629">
    <cfRule type="cellIs" dxfId="817" priority="743" operator="equal">
      <formula>"NO CUMPLE"</formula>
    </cfRule>
  </conditionalFormatting>
  <conditionalFormatting sqref="AY618:AY629">
    <cfRule type="cellIs" dxfId="816" priority="742" operator="equal">
      <formula>"RECHAZADO"</formula>
    </cfRule>
  </conditionalFormatting>
  <conditionalFormatting sqref="AW618:AW629">
    <cfRule type="cellIs" dxfId="815" priority="741" operator="equal">
      <formula>"NO CUMPLE"</formula>
    </cfRule>
  </conditionalFormatting>
  <conditionalFormatting sqref="AW618:AW629">
    <cfRule type="cellIs" dxfId="814" priority="740" operator="equal">
      <formula>"RECHAZADO"</formula>
    </cfRule>
  </conditionalFormatting>
  <conditionalFormatting sqref="BP618:BP629 BS618:BS629 BP630:BS630">
    <cfRule type="cellIs" dxfId="813" priority="739" operator="equal">
      <formula>"NO CUMPLE"</formula>
    </cfRule>
  </conditionalFormatting>
  <conditionalFormatting sqref="BP618:BP629 BS618:BS629 BP630:BS630">
    <cfRule type="cellIs" dxfId="812" priority="738" operator="equal">
      <formula>"RECHAZADO"</formula>
    </cfRule>
  </conditionalFormatting>
  <conditionalFormatting sqref="BQ618:BQ629">
    <cfRule type="cellIs" dxfId="811" priority="737" operator="equal">
      <formula>"NO CUMPLE"</formula>
    </cfRule>
  </conditionalFormatting>
  <conditionalFormatting sqref="BQ618:BQ629">
    <cfRule type="cellIs" dxfId="810" priority="736" operator="equal">
      <formula>"RECHAZADO"</formula>
    </cfRule>
  </conditionalFormatting>
  <conditionalFormatting sqref="BR618:BR629">
    <cfRule type="cellIs" dxfId="809" priority="735" operator="equal">
      <formula>"NO CUMPLE"</formula>
    </cfRule>
  </conditionalFormatting>
  <conditionalFormatting sqref="BR618:BR629">
    <cfRule type="cellIs" dxfId="808" priority="734" operator="equal">
      <formula>"RECHAZADO"</formula>
    </cfRule>
  </conditionalFormatting>
  <conditionalFormatting sqref="BV618:BW629">
    <cfRule type="cellIs" dxfId="807" priority="733" operator="equal">
      <formula>"NO CUMPLE"</formula>
    </cfRule>
  </conditionalFormatting>
  <conditionalFormatting sqref="BV618:BW629">
    <cfRule type="cellIs" dxfId="806" priority="732" operator="equal">
      <formula>"RECHAZADO"</formula>
    </cfRule>
  </conditionalFormatting>
  <conditionalFormatting sqref="BX618:BX629">
    <cfRule type="cellIs" dxfId="805" priority="731" operator="equal">
      <formula>"NO CUMPLE"</formula>
    </cfRule>
  </conditionalFormatting>
  <conditionalFormatting sqref="BX618:BX629">
    <cfRule type="cellIs" dxfId="804" priority="730" operator="equal">
      <formula>"RECHAZADO"</formula>
    </cfRule>
  </conditionalFormatting>
  <conditionalFormatting sqref="CF619:CF629">
    <cfRule type="cellIs" dxfId="803" priority="729" operator="equal">
      <formula>"NO CUMPLE"</formula>
    </cfRule>
  </conditionalFormatting>
  <conditionalFormatting sqref="CF619:CF629">
    <cfRule type="cellIs" dxfId="802" priority="728" operator="equal">
      <formula>"RECHAZADO"</formula>
    </cfRule>
  </conditionalFormatting>
  <conditionalFormatting sqref="CC618:CD629">
    <cfRule type="cellIs" dxfId="801" priority="727" operator="equal">
      <formula>"NO CUMPLE"</formula>
    </cfRule>
  </conditionalFormatting>
  <conditionalFormatting sqref="CC618:CD629">
    <cfRule type="cellIs" dxfId="800" priority="726" operator="equal">
      <formula>"RECHAZADO"</formula>
    </cfRule>
  </conditionalFormatting>
  <conditionalFormatting sqref="CE618:CE629">
    <cfRule type="cellIs" dxfId="799" priority="725" operator="equal">
      <formula>"NO CUMPLE"</formula>
    </cfRule>
  </conditionalFormatting>
  <conditionalFormatting sqref="CE618:CE629">
    <cfRule type="cellIs" dxfId="798" priority="724" operator="equal">
      <formula>"RECHAZADO"</formula>
    </cfRule>
  </conditionalFormatting>
  <conditionalFormatting sqref="CA618:CA629">
    <cfRule type="cellIs" dxfId="797" priority="723" operator="equal">
      <formula>"NO CUMPLE"</formula>
    </cfRule>
  </conditionalFormatting>
  <conditionalFormatting sqref="CA618:CA629">
    <cfRule type="cellIs" dxfId="796" priority="722" operator="equal">
      <formula>"RECHAZADO"</formula>
    </cfRule>
  </conditionalFormatting>
  <conditionalFormatting sqref="CG630:CI630 CG618:CG629">
    <cfRule type="cellIs" dxfId="795" priority="721" operator="equal">
      <formula>"NO CUMPLE"</formula>
    </cfRule>
  </conditionalFormatting>
  <conditionalFormatting sqref="CG630:CI630 CG618:CG629">
    <cfRule type="cellIs" dxfId="794" priority="720" operator="equal">
      <formula>"RECHAZADO"</formula>
    </cfRule>
  </conditionalFormatting>
  <conditionalFormatting sqref="CH618:CI629">
    <cfRule type="cellIs" dxfId="793" priority="719" operator="equal">
      <formula>"NO CUMPLE"</formula>
    </cfRule>
  </conditionalFormatting>
  <conditionalFormatting sqref="CH618:CI629">
    <cfRule type="cellIs" dxfId="792" priority="718" operator="equal">
      <formula>"RECHAZADO"</formula>
    </cfRule>
  </conditionalFormatting>
  <conditionalFormatting sqref="B618:B630">
    <cfRule type="cellIs" dxfId="791" priority="717" operator="equal">
      <formula>"NO CUMPLE"</formula>
    </cfRule>
  </conditionalFormatting>
  <conditionalFormatting sqref="B618:B630">
    <cfRule type="cellIs" dxfId="790" priority="716" operator="equal">
      <formula>"RECHAZADO"</formula>
    </cfRule>
  </conditionalFormatting>
  <conditionalFormatting sqref="CV618:CV630">
    <cfRule type="cellIs" dxfId="789" priority="715" operator="equal">
      <formula>"NO CUMPLE"</formula>
    </cfRule>
  </conditionalFormatting>
  <conditionalFormatting sqref="CV618:CV630">
    <cfRule type="cellIs" dxfId="788" priority="714" operator="equal">
      <formula>"RECHAZADO"</formula>
    </cfRule>
  </conditionalFormatting>
  <conditionalFormatting sqref="CV618:CV630">
    <cfRule type="cellIs" dxfId="787" priority="712" operator="equal">
      <formula>"OK"</formula>
    </cfRule>
    <cfRule type="cellIs" dxfId="786" priority="713" operator="equal">
      <formula>"REVISAR"</formula>
    </cfRule>
  </conditionalFormatting>
  <conditionalFormatting sqref="BT630">
    <cfRule type="cellIs" dxfId="785" priority="711" operator="equal">
      <formula>"NO CUMPLE"</formula>
    </cfRule>
  </conditionalFormatting>
  <conditionalFormatting sqref="BT630">
    <cfRule type="cellIs" dxfId="784" priority="710" operator="equal">
      <formula>"RECHAZADO"</formula>
    </cfRule>
  </conditionalFormatting>
  <conditionalFormatting sqref="BT618:BT629">
    <cfRule type="cellIs" dxfId="783" priority="709" operator="equal">
      <formula>"NO CUMPLE"</formula>
    </cfRule>
  </conditionalFormatting>
  <conditionalFormatting sqref="BT618:BT629">
    <cfRule type="cellIs" dxfId="782" priority="708" operator="equal">
      <formula>"RECHAZADO"</formula>
    </cfRule>
  </conditionalFormatting>
  <conditionalFormatting sqref="CF618">
    <cfRule type="cellIs" dxfId="781" priority="707" operator="equal">
      <formula>"NO CUMPLE"</formula>
    </cfRule>
  </conditionalFormatting>
  <conditionalFormatting sqref="CF618">
    <cfRule type="cellIs" dxfId="780" priority="706" operator="equal">
      <formula>"RECHAZADO"</formula>
    </cfRule>
  </conditionalFormatting>
  <conditionalFormatting sqref="AX631:AX642 BU631:BU642 CB631:CB642 BZ631:BZ642 A631:A643 AR631:AU642 AR643:AY643 AZ631:BB643 BY631:BY641 DC633:DC636 E631:E643 H631:J643 CW631:DB641 BU643:CF643 BE631:BG643 BJ631:BO643 CW643:DC643 CW642:DA642 CJ631:CU642 L631:AQ643 CJ643:CO643 CQ643:CU643">
    <cfRule type="cellIs" dxfId="779" priority="701" operator="equal">
      <formula>"NO CUMPLE"</formula>
    </cfRule>
  </conditionalFormatting>
  <conditionalFormatting sqref="F631:F641 F643 G631:G643">
    <cfRule type="cellIs" dxfId="778" priority="700" operator="equal">
      <formula>"NO CUMPLE"</formula>
    </cfRule>
  </conditionalFormatting>
  <conditionalFormatting sqref="AX631:AX642 BU631:BU642 CB631:CB642 BZ631:BZ642 A631:A643 AR631:AU642 AR643:AY643 AZ631:BB643 BY631:BY641 DC633:DC636 E631:J643 CW631:DB641 BU643:CF643 BE631:BG643 BJ631:BO643 CW643:DC643 CW642:DA642 CJ631:CU642 L631:AQ643 CJ643:CO643 CQ643:CU643">
    <cfRule type="cellIs" dxfId="777" priority="699" operator="equal">
      <formula>"RECHAZADO"</formula>
    </cfRule>
  </conditionalFormatting>
  <conditionalFormatting sqref="F642">
    <cfRule type="cellIs" dxfId="776" priority="698" operator="equal">
      <formula>"NO CUMPLE"</formula>
    </cfRule>
  </conditionalFormatting>
  <conditionalFormatting sqref="AV631:AV642">
    <cfRule type="cellIs" dxfId="775" priority="697" operator="equal">
      <formula>"NO CUMPLE"</formula>
    </cfRule>
  </conditionalFormatting>
  <conditionalFormatting sqref="AV631:AV642">
    <cfRule type="cellIs" dxfId="774" priority="696" operator="equal">
      <formula>"RECHAZADO"</formula>
    </cfRule>
  </conditionalFormatting>
  <conditionalFormatting sqref="AY631:AY642">
    <cfRule type="cellIs" dxfId="773" priority="695" operator="equal">
      <formula>"NO CUMPLE"</formula>
    </cfRule>
  </conditionalFormatting>
  <conditionalFormatting sqref="AY631:AY642">
    <cfRule type="cellIs" dxfId="772" priority="694" operator="equal">
      <formula>"RECHAZADO"</formula>
    </cfRule>
  </conditionalFormatting>
  <conditionalFormatting sqref="AW631:AW642">
    <cfRule type="cellIs" dxfId="771" priority="693" operator="equal">
      <formula>"NO CUMPLE"</formula>
    </cfRule>
  </conditionalFormatting>
  <conditionalFormatting sqref="AW631:AW642">
    <cfRule type="cellIs" dxfId="770" priority="692" operator="equal">
      <formula>"RECHAZADO"</formula>
    </cfRule>
  </conditionalFormatting>
  <conditionalFormatting sqref="BP631:BP642 BS631:BS642 BP643:BS643">
    <cfRule type="cellIs" dxfId="769" priority="691" operator="equal">
      <formula>"NO CUMPLE"</formula>
    </cfRule>
  </conditionalFormatting>
  <conditionalFormatting sqref="BP631:BP642 BS631:BS642 BP643:BS643">
    <cfRule type="cellIs" dxfId="768" priority="690" operator="equal">
      <formula>"RECHAZADO"</formula>
    </cfRule>
  </conditionalFormatting>
  <conditionalFormatting sqref="BQ631:BQ642">
    <cfRule type="cellIs" dxfId="767" priority="689" operator="equal">
      <formula>"NO CUMPLE"</formula>
    </cfRule>
  </conditionalFormatting>
  <conditionalFormatting sqref="BQ631:BQ642">
    <cfRule type="cellIs" dxfId="766" priority="688" operator="equal">
      <formula>"RECHAZADO"</formula>
    </cfRule>
  </conditionalFormatting>
  <conditionalFormatting sqref="BR631:BR642">
    <cfRule type="cellIs" dxfId="765" priority="687" operator="equal">
      <formula>"NO CUMPLE"</formula>
    </cfRule>
  </conditionalFormatting>
  <conditionalFormatting sqref="BR631:BR642">
    <cfRule type="cellIs" dxfId="764" priority="686" operator="equal">
      <formula>"RECHAZADO"</formula>
    </cfRule>
  </conditionalFormatting>
  <conditionalFormatting sqref="BV631:BW631 BV633:BW642">
    <cfRule type="cellIs" dxfId="763" priority="685" operator="equal">
      <formula>"NO CUMPLE"</formula>
    </cfRule>
  </conditionalFormatting>
  <conditionalFormatting sqref="BV631:BW631 BV633:BW642">
    <cfRule type="cellIs" dxfId="762" priority="684" operator="equal">
      <formula>"RECHAZADO"</formula>
    </cfRule>
  </conditionalFormatting>
  <conditionalFormatting sqref="BX631:BX642">
    <cfRule type="cellIs" dxfId="761" priority="683" operator="equal">
      <formula>"NO CUMPLE"</formula>
    </cfRule>
  </conditionalFormatting>
  <conditionalFormatting sqref="BX631:BX642">
    <cfRule type="cellIs" dxfId="760" priority="682" operator="equal">
      <formula>"RECHAZADO"</formula>
    </cfRule>
  </conditionalFormatting>
  <conditionalFormatting sqref="CF632:CF642">
    <cfRule type="cellIs" dxfId="759" priority="681" operator="equal">
      <formula>"NO CUMPLE"</formula>
    </cfRule>
  </conditionalFormatting>
  <conditionalFormatting sqref="CF632:CF642">
    <cfRule type="cellIs" dxfId="758" priority="680" operator="equal">
      <formula>"RECHAZADO"</formula>
    </cfRule>
  </conditionalFormatting>
  <conditionalFormatting sqref="CC631:CD642">
    <cfRule type="cellIs" dxfId="757" priority="679" operator="equal">
      <formula>"NO CUMPLE"</formula>
    </cfRule>
  </conditionalFormatting>
  <conditionalFormatting sqref="CC631:CD642">
    <cfRule type="cellIs" dxfId="756" priority="678" operator="equal">
      <formula>"RECHAZADO"</formula>
    </cfRule>
  </conditionalFormatting>
  <conditionalFormatting sqref="CE631:CE642">
    <cfRule type="cellIs" dxfId="755" priority="677" operator="equal">
      <formula>"NO CUMPLE"</formula>
    </cfRule>
  </conditionalFormatting>
  <conditionalFormatting sqref="CE631:CE642">
    <cfRule type="cellIs" dxfId="754" priority="676" operator="equal">
      <formula>"RECHAZADO"</formula>
    </cfRule>
  </conditionalFormatting>
  <conditionalFormatting sqref="CA631:CA642">
    <cfRule type="cellIs" dxfId="753" priority="675" operator="equal">
      <formula>"NO CUMPLE"</formula>
    </cfRule>
  </conditionalFormatting>
  <conditionalFormatting sqref="CA631:CA642">
    <cfRule type="cellIs" dxfId="752" priority="674" operator="equal">
      <formula>"RECHAZADO"</formula>
    </cfRule>
  </conditionalFormatting>
  <conditionalFormatting sqref="CG643:CI643 CG631:CG642">
    <cfRule type="cellIs" dxfId="751" priority="673" operator="equal">
      <formula>"NO CUMPLE"</formula>
    </cfRule>
  </conditionalFormatting>
  <conditionalFormatting sqref="CG643:CI643 CG631:CG642">
    <cfRule type="cellIs" dxfId="750" priority="672" operator="equal">
      <formula>"RECHAZADO"</formula>
    </cfRule>
  </conditionalFormatting>
  <conditionalFormatting sqref="CH631:CI642">
    <cfRule type="cellIs" dxfId="749" priority="671" operator="equal">
      <formula>"NO CUMPLE"</formula>
    </cfRule>
  </conditionalFormatting>
  <conditionalFormatting sqref="CH631:CI642">
    <cfRule type="cellIs" dxfId="748" priority="670" operator="equal">
      <formula>"RECHAZADO"</formula>
    </cfRule>
  </conditionalFormatting>
  <conditionalFormatting sqref="B631:B643">
    <cfRule type="cellIs" dxfId="747" priority="669" operator="equal">
      <formula>"NO CUMPLE"</formula>
    </cfRule>
  </conditionalFormatting>
  <conditionalFormatting sqref="B631:B643">
    <cfRule type="cellIs" dxfId="746" priority="668" operator="equal">
      <formula>"RECHAZADO"</formula>
    </cfRule>
  </conditionalFormatting>
  <conditionalFormatting sqref="CV631:CV643">
    <cfRule type="cellIs" dxfId="745" priority="667" operator="equal">
      <formula>"NO CUMPLE"</formula>
    </cfRule>
  </conditionalFormatting>
  <conditionalFormatting sqref="CV631:CV643">
    <cfRule type="cellIs" dxfId="744" priority="666" operator="equal">
      <formula>"RECHAZADO"</formula>
    </cfRule>
  </conditionalFormatting>
  <conditionalFormatting sqref="CV631:CV643">
    <cfRule type="cellIs" dxfId="743" priority="664" operator="equal">
      <formula>"OK"</formula>
    </cfRule>
    <cfRule type="cellIs" dxfId="742" priority="665" operator="equal">
      <formula>"REVISAR"</formula>
    </cfRule>
  </conditionalFormatting>
  <conditionalFormatting sqref="BT643">
    <cfRule type="cellIs" dxfId="741" priority="663" operator="equal">
      <formula>"NO CUMPLE"</formula>
    </cfRule>
  </conditionalFormatting>
  <conditionalFormatting sqref="BT643">
    <cfRule type="cellIs" dxfId="740" priority="662" operator="equal">
      <formula>"RECHAZADO"</formula>
    </cfRule>
  </conditionalFormatting>
  <conditionalFormatting sqref="BT631:BT642">
    <cfRule type="cellIs" dxfId="739" priority="661" operator="equal">
      <formula>"NO CUMPLE"</formula>
    </cfRule>
  </conditionalFormatting>
  <conditionalFormatting sqref="BT631:BT642">
    <cfRule type="cellIs" dxfId="738" priority="660" operator="equal">
      <formula>"RECHAZADO"</formula>
    </cfRule>
  </conditionalFormatting>
  <conditionalFormatting sqref="CF631">
    <cfRule type="cellIs" dxfId="737" priority="659" operator="equal">
      <formula>"NO CUMPLE"</formula>
    </cfRule>
  </conditionalFormatting>
  <conditionalFormatting sqref="CF631">
    <cfRule type="cellIs" dxfId="736" priority="658" operator="equal">
      <formula>"RECHAZADO"</formula>
    </cfRule>
  </conditionalFormatting>
  <conditionalFormatting sqref="AX644:AX655 BU644:BU655 CB644:CB655 BZ644:BZ655 A644:A656 AR644:AU655 AR656:AY656 AZ644:BB656 BY644:BY654 DC646:DC649 DC652 E644:E656 DC654:DC656 CW644:DB654 H644:J656 CJ644:CU655 BU656:CF656 BE644:BG656 BJ644:BO656 L644:AQ656 CW656:DB656 CW655:DA655 CJ656:CO656 CQ656:CU656">
    <cfRule type="cellIs" dxfId="735" priority="653" operator="equal">
      <formula>"NO CUMPLE"</formula>
    </cfRule>
  </conditionalFormatting>
  <conditionalFormatting sqref="F644:F654 F656 G644:G656">
    <cfRule type="cellIs" dxfId="734" priority="652" operator="equal">
      <formula>"NO CUMPLE"</formula>
    </cfRule>
  </conditionalFormatting>
  <conditionalFormatting sqref="AX644:AX655 BU644:BU655 CB644:CB655 BZ644:BZ655 A644:A656 AR644:AU655 AR656:AY656 AZ644:BB656 BY644:BY654 DC646:DC649 DC652 DC654:DC656 CW644:DB654 E644:J656 CJ644:CU655 BU656:CF656 BE644:BG656 BJ644:BO656 L644:AQ656 CW656:DB656 CW655:DA655 CJ656:CO656 CQ656:CU656">
    <cfRule type="cellIs" dxfId="733" priority="651" operator="equal">
      <formula>"RECHAZADO"</formula>
    </cfRule>
  </conditionalFormatting>
  <conditionalFormatting sqref="F655">
    <cfRule type="cellIs" dxfId="732" priority="650" operator="equal">
      <formula>"NO CUMPLE"</formula>
    </cfRule>
  </conditionalFormatting>
  <conditionalFormatting sqref="AV644:AV655">
    <cfRule type="cellIs" dxfId="731" priority="649" operator="equal">
      <formula>"NO CUMPLE"</formula>
    </cfRule>
  </conditionalFormatting>
  <conditionalFormatting sqref="AV644:AV655">
    <cfRule type="cellIs" dxfId="730" priority="648" operator="equal">
      <formula>"RECHAZADO"</formula>
    </cfRule>
  </conditionalFormatting>
  <conditionalFormatting sqref="AY644:AY655">
    <cfRule type="cellIs" dxfId="729" priority="647" operator="equal">
      <formula>"NO CUMPLE"</formula>
    </cfRule>
  </conditionalFormatting>
  <conditionalFormatting sqref="AY644:AY655">
    <cfRule type="cellIs" dxfId="728" priority="646" operator="equal">
      <formula>"RECHAZADO"</formula>
    </cfRule>
  </conditionalFormatting>
  <conditionalFormatting sqref="AW644:AW655">
    <cfRule type="cellIs" dxfId="727" priority="645" operator="equal">
      <formula>"NO CUMPLE"</formula>
    </cfRule>
  </conditionalFormatting>
  <conditionalFormatting sqref="AW644:AW655">
    <cfRule type="cellIs" dxfId="726" priority="644" operator="equal">
      <formula>"RECHAZADO"</formula>
    </cfRule>
  </conditionalFormatting>
  <conditionalFormatting sqref="BP644:BP655 BS644:BS655 BP656:BS656">
    <cfRule type="cellIs" dxfId="725" priority="643" operator="equal">
      <formula>"NO CUMPLE"</formula>
    </cfRule>
  </conditionalFormatting>
  <conditionalFormatting sqref="BP644:BP655 BS644:BS655 BP656:BS656">
    <cfRule type="cellIs" dxfId="724" priority="642" operator="equal">
      <formula>"RECHAZADO"</formula>
    </cfRule>
  </conditionalFormatting>
  <conditionalFormatting sqref="BQ644:BQ655">
    <cfRule type="cellIs" dxfId="723" priority="641" operator="equal">
      <formula>"NO CUMPLE"</formula>
    </cfRule>
  </conditionalFormatting>
  <conditionalFormatting sqref="BQ644:BQ655">
    <cfRule type="cellIs" dxfId="722" priority="640" operator="equal">
      <formula>"RECHAZADO"</formula>
    </cfRule>
  </conditionalFormatting>
  <conditionalFormatting sqref="BR644:BR655">
    <cfRule type="cellIs" dxfId="721" priority="639" operator="equal">
      <formula>"NO CUMPLE"</formula>
    </cfRule>
  </conditionalFormatting>
  <conditionalFormatting sqref="BR644:BR655">
    <cfRule type="cellIs" dxfId="720" priority="638" operator="equal">
      <formula>"RECHAZADO"</formula>
    </cfRule>
  </conditionalFormatting>
  <conditionalFormatting sqref="BV644:BW655">
    <cfRule type="cellIs" dxfId="719" priority="637" operator="equal">
      <formula>"NO CUMPLE"</formula>
    </cfRule>
  </conditionalFormatting>
  <conditionalFormatting sqref="BV644:BW655">
    <cfRule type="cellIs" dxfId="718" priority="636" operator="equal">
      <formula>"RECHAZADO"</formula>
    </cfRule>
  </conditionalFormatting>
  <conditionalFormatting sqref="BX644:BX655">
    <cfRule type="cellIs" dxfId="717" priority="635" operator="equal">
      <formula>"NO CUMPLE"</formula>
    </cfRule>
  </conditionalFormatting>
  <conditionalFormatting sqref="BX644:BX655">
    <cfRule type="cellIs" dxfId="716" priority="634" operator="equal">
      <formula>"RECHAZADO"</formula>
    </cfRule>
  </conditionalFormatting>
  <conditionalFormatting sqref="CF645:CF655">
    <cfRule type="cellIs" dxfId="715" priority="633" operator="equal">
      <formula>"NO CUMPLE"</formula>
    </cfRule>
  </conditionalFormatting>
  <conditionalFormatting sqref="CF645:CF655">
    <cfRule type="cellIs" dxfId="714" priority="632" operator="equal">
      <formula>"RECHAZADO"</formula>
    </cfRule>
  </conditionalFormatting>
  <conditionalFormatting sqref="CC644:CD655">
    <cfRule type="cellIs" dxfId="713" priority="631" operator="equal">
      <formula>"NO CUMPLE"</formula>
    </cfRule>
  </conditionalFormatting>
  <conditionalFormatting sqref="CC644:CD655">
    <cfRule type="cellIs" dxfId="712" priority="630" operator="equal">
      <formula>"RECHAZADO"</formula>
    </cfRule>
  </conditionalFormatting>
  <conditionalFormatting sqref="CE644:CE655">
    <cfRule type="cellIs" dxfId="711" priority="629" operator="equal">
      <formula>"NO CUMPLE"</formula>
    </cfRule>
  </conditionalFormatting>
  <conditionalFormatting sqref="CE644:CE655">
    <cfRule type="cellIs" dxfId="710" priority="628" operator="equal">
      <formula>"RECHAZADO"</formula>
    </cfRule>
  </conditionalFormatting>
  <conditionalFormatting sqref="CA644:CA655">
    <cfRule type="cellIs" dxfId="709" priority="627" operator="equal">
      <formula>"NO CUMPLE"</formula>
    </cfRule>
  </conditionalFormatting>
  <conditionalFormatting sqref="CA644:CA655">
    <cfRule type="cellIs" dxfId="708" priority="626" operator="equal">
      <formula>"RECHAZADO"</formula>
    </cfRule>
  </conditionalFormatting>
  <conditionalFormatting sqref="CG656:CI656 CG644:CG655">
    <cfRule type="cellIs" dxfId="707" priority="625" operator="equal">
      <formula>"NO CUMPLE"</formula>
    </cfRule>
  </conditionalFormatting>
  <conditionalFormatting sqref="CG656:CI656 CG644:CG655">
    <cfRule type="cellIs" dxfId="706" priority="624" operator="equal">
      <formula>"RECHAZADO"</formula>
    </cfRule>
  </conditionalFormatting>
  <conditionalFormatting sqref="CH644:CI655">
    <cfRule type="cellIs" dxfId="705" priority="623" operator="equal">
      <formula>"NO CUMPLE"</formula>
    </cfRule>
  </conditionalFormatting>
  <conditionalFormatting sqref="CH644:CI655">
    <cfRule type="cellIs" dxfId="704" priority="622" operator="equal">
      <formula>"RECHAZADO"</formula>
    </cfRule>
  </conditionalFormatting>
  <conditionalFormatting sqref="B644:B656">
    <cfRule type="cellIs" dxfId="703" priority="621" operator="equal">
      <formula>"NO CUMPLE"</formula>
    </cfRule>
  </conditionalFormatting>
  <conditionalFormatting sqref="B644:B656">
    <cfRule type="cellIs" dxfId="702" priority="620" operator="equal">
      <formula>"RECHAZADO"</formula>
    </cfRule>
  </conditionalFormatting>
  <conditionalFormatting sqref="CV644:CV656">
    <cfRule type="cellIs" dxfId="701" priority="619" operator="equal">
      <formula>"NO CUMPLE"</formula>
    </cfRule>
  </conditionalFormatting>
  <conditionalFormatting sqref="CV644:CV656">
    <cfRule type="cellIs" dxfId="700" priority="618" operator="equal">
      <formula>"RECHAZADO"</formula>
    </cfRule>
  </conditionalFormatting>
  <conditionalFormatting sqref="CV644:CV656">
    <cfRule type="cellIs" dxfId="699" priority="616" operator="equal">
      <formula>"OK"</formula>
    </cfRule>
    <cfRule type="cellIs" dxfId="698" priority="617" operator="equal">
      <formula>"REVISAR"</formula>
    </cfRule>
  </conditionalFormatting>
  <conditionalFormatting sqref="BT656">
    <cfRule type="cellIs" dxfId="697" priority="615" operator="equal">
      <formula>"NO CUMPLE"</formula>
    </cfRule>
  </conditionalFormatting>
  <conditionalFormatting sqref="BT656">
    <cfRule type="cellIs" dxfId="696" priority="614" operator="equal">
      <formula>"RECHAZADO"</formula>
    </cfRule>
  </conditionalFormatting>
  <conditionalFormatting sqref="BT644:BT655">
    <cfRule type="cellIs" dxfId="695" priority="613" operator="equal">
      <formula>"NO CUMPLE"</formula>
    </cfRule>
  </conditionalFormatting>
  <conditionalFormatting sqref="BT644:BT655">
    <cfRule type="cellIs" dxfId="694" priority="612" operator="equal">
      <formula>"RECHAZADO"</formula>
    </cfRule>
  </conditionalFormatting>
  <conditionalFormatting sqref="CF644">
    <cfRule type="cellIs" dxfId="693" priority="611" operator="equal">
      <formula>"NO CUMPLE"</formula>
    </cfRule>
  </conditionalFormatting>
  <conditionalFormatting sqref="CF644">
    <cfRule type="cellIs" dxfId="692" priority="610" operator="equal">
      <formula>"RECHAZADO"</formula>
    </cfRule>
  </conditionalFormatting>
  <conditionalFormatting sqref="AX657:AX668 BU657:BU668 CB657:CB668 BZ657:BZ668 A657:A669 AR657:AU668 AR669:AY669 AZ657:BB669 CJ657:CU668 BY657:BY667 DC659:DC662 DC665 E657:E669 H657:J669 DC667:DC669 CW657:DB667 BU669:CF669 BE657:BG669 BJ657:BO669 L657:AQ669 CW669:DB669 CW668:DA668 CJ669:CO669 CQ669:CU669">
    <cfRule type="cellIs" dxfId="691" priority="605" operator="equal">
      <formula>"NO CUMPLE"</formula>
    </cfRule>
  </conditionalFormatting>
  <conditionalFormatting sqref="F657:F667 F669 G657:G669">
    <cfRule type="cellIs" dxfId="690" priority="604" operator="equal">
      <formula>"NO CUMPLE"</formula>
    </cfRule>
  </conditionalFormatting>
  <conditionalFormatting sqref="AX657:AX668 BU657:BU668 CB657:CB668 BZ657:BZ668 A657:A669 AR657:AU668 AR669:AY669 AZ657:BB669 CJ657:CU668 BY657:BY667 DC659:DC662 DC665 E657:J669 DC667:DC669 CW657:DB667 BU669:CF669 BE657:BG669 BJ657:BO669 L657:AQ669 CW669:DB669 CW668:DA668 CJ669:CO669 CQ669:CU669">
    <cfRule type="cellIs" dxfId="689" priority="603" operator="equal">
      <formula>"RECHAZADO"</formula>
    </cfRule>
  </conditionalFormatting>
  <conditionalFormatting sqref="F668">
    <cfRule type="cellIs" dxfId="688" priority="602" operator="equal">
      <formula>"NO CUMPLE"</formula>
    </cfRule>
  </conditionalFormatting>
  <conditionalFormatting sqref="AV657:AV668">
    <cfRule type="cellIs" dxfId="687" priority="601" operator="equal">
      <formula>"NO CUMPLE"</formula>
    </cfRule>
  </conditionalFormatting>
  <conditionalFormatting sqref="AV657:AV668">
    <cfRule type="cellIs" dxfId="686" priority="600" operator="equal">
      <formula>"RECHAZADO"</formula>
    </cfRule>
  </conditionalFormatting>
  <conditionalFormatting sqref="AY657:AY668">
    <cfRule type="cellIs" dxfId="685" priority="599" operator="equal">
      <formula>"NO CUMPLE"</formula>
    </cfRule>
  </conditionalFormatting>
  <conditionalFormatting sqref="AY657:AY668">
    <cfRule type="cellIs" dxfId="684" priority="598" operator="equal">
      <formula>"RECHAZADO"</formula>
    </cfRule>
  </conditionalFormatting>
  <conditionalFormatting sqref="AW657:AW668">
    <cfRule type="cellIs" dxfId="683" priority="597" operator="equal">
      <formula>"NO CUMPLE"</formula>
    </cfRule>
  </conditionalFormatting>
  <conditionalFormatting sqref="AW657:AW668">
    <cfRule type="cellIs" dxfId="682" priority="596" operator="equal">
      <formula>"RECHAZADO"</formula>
    </cfRule>
  </conditionalFormatting>
  <conditionalFormatting sqref="BP657:BP668 BS657:BS668 BP669:BS669">
    <cfRule type="cellIs" dxfId="681" priority="595" operator="equal">
      <formula>"NO CUMPLE"</formula>
    </cfRule>
  </conditionalFormatting>
  <conditionalFormatting sqref="BP657:BP668 BS657:BS668 BP669:BS669">
    <cfRule type="cellIs" dxfId="680" priority="594" operator="equal">
      <formula>"RECHAZADO"</formula>
    </cfRule>
  </conditionalFormatting>
  <conditionalFormatting sqref="BQ657:BQ668">
    <cfRule type="cellIs" dxfId="679" priority="593" operator="equal">
      <formula>"NO CUMPLE"</formula>
    </cfRule>
  </conditionalFormatting>
  <conditionalFormatting sqref="BQ657:BQ668">
    <cfRule type="cellIs" dxfId="678" priority="592" operator="equal">
      <formula>"RECHAZADO"</formula>
    </cfRule>
  </conditionalFormatting>
  <conditionalFormatting sqref="BR657:BR668">
    <cfRule type="cellIs" dxfId="677" priority="591" operator="equal">
      <formula>"NO CUMPLE"</formula>
    </cfRule>
  </conditionalFormatting>
  <conditionalFormatting sqref="BR657:BR668">
    <cfRule type="cellIs" dxfId="676" priority="590" operator="equal">
      <formula>"RECHAZADO"</formula>
    </cfRule>
  </conditionalFormatting>
  <conditionalFormatting sqref="BV657:BW668">
    <cfRule type="cellIs" dxfId="675" priority="589" operator="equal">
      <formula>"NO CUMPLE"</formula>
    </cfRule>
  </conditionalFormatting>
  <conditionalFormatting sqref="BV657:BW668">
    <cfRule type="cellIs" dxfId="674" priority="588" operator="equal">
      <formula>"RECHAZADO"</formula>
    </cfRule>
  </conditionalFormatting>
  <conditionalFormatting sqref="BX657:BX668">
    <cfRule type="cellIs" dxfId="673" priority="587" operator="equal">
      <formula>"NO CUMPLE"</formula>
    </cfRule>
  </conditionalFormatting>
  <conditionalFormatting sqref="BX657:BX668">
    <cfRule type="cellIs" dxfId="672" priority="586" operator="equal">
      <formula>"RECHAZADO"</formula>
    </cfRule>
  </conditionalFormatting>
  <conditionalFormatting sqref="CF658:CF668">
    <cfRule type="cellIs" dxfId="671" priority="585" operator="equal">
      <formula>"NO CUMPLE"</formula>
    </cfRule>
  </conditionalFormatting>
  <conditionalFormatting sqref="CF658:CF668">
    <cfRule type="cellIs" dxfId="670" priority="584" operator="equal">
      <formula>"RECHAZADO"</formula>
    </cfRule>
  </conditionalFormatting>
  <conditionalFormatting sqref="CC657:CD668">
    <cfRule type="cellIs" dxfId="669" priority="583" operator="equal">
      <formula>"NO CUMPLE"</formula>
    </cfRule>
  </conditionalFormatting>
  <conditionalFormatting sqref="CC657:CD668">
    <cfRule type="cellIs" dxfId="668" priority="582" operator="equal">
      <formula>"RECHAZADO"</formula>
    </cfRule>
  </conditionalFormatting>
  <conditionalFormatting sqref="CE657:CE668">
    <cfRule type="cellIs" dxfId="667" priority="581" operator="equal">
      <formula>"NO CUMPLE"</formula>
    </cfRule>
  </conditionalFormatting>
  <conditionalFormatting sqref="CE657:CE668">
    <cfRule type="cellIs" dxfId="666" priority="580" operator="equal">
      <formula>"RECHAZADO"</formula>
    </cfRule>
  </conditionalFormatting>
  <conditionalFormatting sqref="CA657:CA668">
    <cfRule type="cellIs" dxfId="665" priority="579" operator="equal">
      <formula>"NO CUMPLE"</formula>
    </cfRule>
  </conditionalFormatting>
  <conditionalFormatting sqref="CA657:CA668">
    <cfRule type="cellIs" dxfId="664" priority="578" operator="equal">
      <formula>"RECHAZADO"</formula>
    </cfRule>
  </conditionalFormatting>
  <conditionalFormatting sqref="CG669:CI669 CG657:CG668">
    <cfRule type="cellIs" dxfId="663" priority="577" operator="equal">
      <formula>"NO CUMPLE"</formula>
    </cfRule>
  </conditionalFormatting>
  <conditionalFormatting sqref="CG669:CI669 CG657:CG668">
    <cfRule type="cellIs" dxfId="662" priority="576" operator="equal">
      <formula>"RECHAZADO"</formula>
    </cfRule>
  </conditionalFormatting>
  <conditionalFormatting sqref="CH657:CI668">
    <cfRule type="cellIs" dxfId="661" priority="575" operator="equal">
      <formula>"NO CUMPLE"</formula>
    </cfRule>
  </conditionalFormatting>
  <conditionalFormatting sqref="CH657:CI668">
    <cfRule type="cellIs" dxfId="660" priority="574" operator="equal">
      <formula>"RECHAZADO"</formula>
    </cfRule>
  </conditionalFormatting>
  <conditionalFormatting sqref="B657:B669">
    <cfRule type="cellIs" dxfId="659" priority="573" operator="equal">
      <formula>"NO CUMPLE"</formula>
    </cfRule>
  </conditionalFormatting>
  <conditionalFormatting sqref="B657:B669">
    <cfRule type="cellIs" dxfId="658" priority="572" operator="equal">
      <formula>"RECHAZADO"</formula>
    </cfRule>
  </conditionalFormatting>
  <conditionalFormatting sqref="CV657:CV669">
    <cfRule type="cellIs" dxfId="657" priority="571" operator="equal">
      <formula>"NO CUMPLE"</formula>
    </cfRule>
  </conditionalFormatting>
  <conditionalFormatting sqref="CV657:CV669">
    <cfRule type="cellIs" dxfId="656" priority="570" operator="equal">
      <formula>"RECHAZADO"</formula>
    </cfRule>
  </conditionalFormatting>
  <conditionalFormatting sqref="CV657:CV669">
    <cfRule type="cellIs" dxfId="655" priority="568" operator="equal">
      <formula>"OK"</formula>
    </cfRule>
    <cfRule type="cellIs" dxfId="654" priority="569" operator="equal">
      <formula>"REVISAR"</formula>
    </cfRule>
  </conditionalFormatting>
  <conditionalFormatting sqref="BT669">
    <cfRule type="cellIs" dxfId="653" priority="567" operator="equal">
      <formula>"NO CUMPLE"</formula>
    </cfRule>
  </conditionalFormatting>
  <conditionalFormatting sqref="BT669">
    <cfRule type="cellIs" dxfId="652" priority="566" operator="equal">
      <formula>"RECHAZADO"</formula>
    </cfRule>
  </conditionalFormatting>
  <conditionalFormatting sqref="BT657:BT668">
    <cfRule type="cellIs" dxfId="651" priority="565" operator="equal">
      <formula>"NO CUMPLE"</formula>
    </cfRule>
  </conditionalFormatting>
  <conditionalFormatting sqref="BT657:BT668">
    <cfRule type="cellIs" dxfId="650" priority="564" operator="equal">
      <formula>"RECHAZADO"</formula>
    </cfRule>
  </conditionalFormatting>
  <conditionalFormatting sqref="CF657">
    <cfRule type="cellIs" dxfId="649" priority="563" operator="equal">
      <formula>"NO CUMPLE"</formula>
    </cfRule>
  </conditionalFormatting>
  <conditionalFormatting sqref="CF657">
    <cfRule type="cellIs" dxfId="648" priority="562" operator="equal">
      <formula>"RECHAZADO"</formula>
    </cfRule>
  </conditionalFormatting>
  <conditionalFormatting sqref="AX670:AX681 BU670:BU681 CB670:CB681 BZ670:BZ681 A670:A682 AR670:AU681 AR682:AY682 AZ670:BB682 CJ670:CU681 BY670:BY680 E670:E682 H670:J682 BU682:CF682 BE670:BG682 BJ670:BO682 L670:AQ682 CW670:DC680 CW682:DC682 CW681:DA681 DC681 CJ682:CO682 CQ682:CU682">
    <cfRule type="cellIs" dxfId="647" priority="557" operator="equal">
      <formula>"NO CUMPLE"</formula>
    </cfRule>
  </conditionalFormatting>
  <conditionalFormatting sqref="F670:F680 F682 G670:G682">
    <cfRule type="cellIs" dxfId="646" priority="556" operator="equal">
      <formula>"NO CUMPLE"</formula>
    </cfRule>
  </conditionalFormatting>
  <conditionalFormatting sqref="AX670:AX681 BU670:BU681 CB670:CB681 BZ670:BZ681 A670:A682 AR670:AU681 AR682:AY682 AZ670:BB682 CJ670:CU681 BY670:BY680 E670:J682 BU682:CF682 BE670:BG682 BJ670:BO682 L670:AQ682 CW670:DC680 CW682:DC682 CW681:DA681 DC681 CJ682:CO682 CQ682:CU682">
    <cfRule type="cellIs" dxfId="645" priority="555" operator="equal">
      <formula>"RECHAZADO"</formula>
    </cfRule>
  </conditionalFormatting>
  <conditionalFormatting sqref="F681">
    <cfRule type="cellIs" dxfId="644" priority="554" operator="equal">
      <formula>"NO CUMPLE"</formula>
    </cfRule>
  </conditionalFormatting>
  <conditionalFormatting sqref="AV670:AV681">
    <cfRule type="cellIs" dxfId="643" priority="553" operator="equal">
      <formula>"NO CUMPLE"</formula>
    </cfRule>
  </conditionalFormatting>
  <conditionalFormatting sqref="AV670:AV681">
    <cfRule type="cellIs" dxfId="642" priority="552" operator="equal">
      <formula>"RECHAZADO"</formula>
    </cfRule>
  </conditionalFormatting>
  <conditionalFormatting sqref="AY670:AY681">
    <cfRule type="cellIs" dxfId="641" priority="551" operator="equal">
      <formula>"NO CUMPLE"</formula>
    </cfRule>
  </conditionalFormatting>
  <conditionalFormatting sqref="AY670:AY681">
    <cfRule type="cellIs" dxfId="640" priority="550" operator="equal">
      <formula>"RECHAZADO"</formula>
    </cfRule>
  </conditionalFormatting>
  <conditionalFormatting sqref="AW670:AW681">
    <cfRule type="cellIs" dxfId="639" priority="549" operator="equal">
      <formula>"NO CUMPLE"</formula>
    </cfRule>
  </conditionalFormatting>
  <conditionalFormatting sqref="AW670:AW681">
    <cfRule type="cellIs" dxfId="638" priority="548" operator="equal">
      <formula>"RECHAZADO"</formula>
    </cfRule>
  </conditionalFormatting>
  <conditionalFormatting sqref="BP670:BP681 BS670:BS681 BP682:BS682">
    <cfRule type="cellIs" dxfId="637" priority="547" operator="equal">
      <formula>"NO CUMPLE"</formula>
    </cfRule>
  </conditionalFormatting>
  <conditionalFormatting sqref="BP670:BP681 BS670:BS681 BP682:BS682">
    <cfRule type="cellIs" dxfId="636" priority="546" operator="equal">
      <formula>"RECHAZADO"</formula>
    </cfRule>
  </conditionalFormatting>
  <conditionalFormatting sqref="BQ670:BQ681">
    <cfRule type="cellIs" dxfId="635" priority="545" operator="equal">
      <formula>"NO CUMPLE"</formula>
    </cfRule>
  </conditionalFormatting>
  <conditionalFormatting sqref="BQ670:BQ681">
    <cfRule type="cellIs" dxfId="634" priority="544" operator="equal">
      <formula>"RECHAZADO"</formula>
    </cfRule>
  </conditionalFormatting>
  <conditionalFormatting sqref="BR670:BR681">
    <cfRule type="cellIs" dxfId="633" priority="543" operator="equal">
      <formula>"NO CUMPLE"</formula>
    </cfRule>
  </conditionalFormatting>
  <conditionalFormatting sqref="BR670:BR681">
    <cfRule type="cellIs" dxfId="632" priority="542" operator="equal">
      <formula>"RECHAZADO"</formula>
    </cfRule>
  </conditionalFormatting>
  <conditionalFormatting sqref="BV670:BW681">
    <cfRule type="cellIs" dxfId="631" priority="541" operator="equal">
      <formula>"NO CUMPLE"</formula>
    </cfRule>
  </conditionalFormatting>
  <conditionalFormatting sqref="BV670:BW681">
    <cfRule type="cellIs" dxfId="630" priority="540" operator="equal">
      <formula>"RECHAZADO"</formula>
    </cfRule>
  </conditionalFormatting>
  <conditionalFormatting sqref="BX670:BX681">
    <cfRule type="cellIs" dxfId="629" priority="539" operator="equal">
      <formula>"NO CUMPLE"</formula>
    </cfRule>
  </conditionalFormatting>
  <conditionalFormatting sqref="BX670:BX681">
    <cfRule type="cellIs" dxfId="628" priority="538" operator="equal">
      <formula>"RECHAZADO"</formula>
    </cfRule>
  </conditionalFormatting>
  <conditionalFormatting sqref="CF671:CF681">
    <cfRule type="cellIs" dxfId="627" priority="537" operator="equal">
      <formula>"NO CUMPLE"</formula>
    </cfRule>
  </conditionalFormatting>
  <conditionalFormatting sqref="CF671:CF681">
    <cfRule type="cellIs" dxfId="626" priority="536" operator="equal">
      <formula>"RECHAZADO"</formula>
    </cfRule>
  </conditionalFormatting>
  <conditionalFormatting sqref="CC670:CD681">
    <cfRule type="cellIs" dxfId="625" priority="535" operator="equal">
      <formula>"NO CUMPLE"</formula>
    </cfRule>
  </conditionalFormatting>
  <conditionalFormatting sqref="CC670:CD681">
    <cfRule type="cellIs" dxfId="624" priority="534" operator="equal">
      <formula>"RECHAZADO"</formula>
    </cfRule>
  </conditionalFormatting>
  <conditionalFormatting sqref="CE670:CE681">
    <cfRule type="cellIs" dxfId="623" priority="533" operator="equal">
      <formula>"NO CUMPLE"</formula>
    </cfRule>
  </conditionalFormatting>
  <conditionalFormatting sqref="CE670:CE681">
    <cfRule type="cellIs" dxfId="622" priority="532" operator="equal">
      <formula>"RECHAZADO"</formula>
    </cfRule>
  </conditionalFormatting>
  <conditionalFormatting sqref="CA670:CA681">
    <cfRule type="cellIs" dxfId="621" priority="531" operator="equal">
      <formula>"NO CUMPLE"</formula>
    </cfRule>
  </conditionalFormatting>
  <conditionalFormatting sqref="CA670:CA681">
    <cfRule type="cellIs" dxfId="620" priority="530" operator="equal">
      <formula>"RECHAZADO"</formula>
    </cfRule>
  </conditionalFormatting>
  <conditionalFormatting sqref="CG682:CI682 CG670:CG681">
    <cfRule type="cellIs" dxfId="619" priority="529" operator="equal">
      <formula>"NO CUMPLE"</formula>
    </cfRule>
  </conditionalFormatting>
  <conditionalFormatting sqref="CG682:CI682 CG670:CG681">
    <cfRule type="cellIs" dxfId="618" priority="528" operator="equal">
      <formula>"RECHAZADO"</formula>
    </cfRule>
  </conditionalFormatting>
  <conditionalFormatting sqref="CH670:CI681">
    <cfRule type="cellIs" dxfId="617" priority="527" operator="equal">
      <formula>"NO CUMPLE"</formula>
    </cfRule>
  </conditionalFormatting>
  <conditionalFormatting sqref="CH670:CI681">
    <cfRule type="cellIs" dxfId="616" priority="526" operator="equal">
      <formula>"RECHAZADO"</formula>
    </cfRule>
  </conditionalFormatting>
  <conditionalFormatting sqref="B670:B682">
    <cfRule type="cellIs" dxfId="615" priority="525" operator="equal">
      <formula>"NO CUMPLE"</formula>
    </cfRule>
  </conditionalFormatting>
  <conditionalFormatting sqref="B670:B682">
    <cfRule type="cellIs" dxfId="614" priority="524" operator="equal">
      <formula>"RECHAZADO"</formula>
    </cfRule>
  </conditionalFormatting>
  <conditionalFormatting sqref="CV670:CV682">
    <cfRule type="cellIs" dxfId="613" priority="523" operator="equal">
      <formula>"NO CUMPLE"</formula>
    </cfRule>
  </conditionalFormatting>
  <conditionalFormatting sqref="CV670:CV682">
    <cfRule type="cellIs" dxfId="612" priority="522" operator="equal">
      <formula>"RECHAZADO"</formula>
    </cfRule>
  </conditionalFormatting>
  <conditionalFormatting sqref="CV670:CV682">
    <cfRule type="cellIs" dxfId="611" priority="520" operator="equal">
      <formula>"OK"</formula>
    </cfRule>
    <cfRule type="cellIs" dxfId="610" priority="521" operator="equal">
      <formula>"REVISAR"</formula>
    </cfRule>
  </conditionalFormatting>
  <conditionalFormatting sqref="BT682">
    <cfRule type="cellIs" dxfId="609" priority="519" operator="equal">
      <formula>"NO CUMPLE"</formula>
    </cfRule>
  </conditionalFormatting>
  <conditionalFormatting sqref="BT682">
    <cfRule type="cellIs" dxfId="608" priority="518" operator="equal">
      <formula>"RECHAZADO"</formula>
    </cfRule>
  </conditionalFormatting>
  <conditionalFormatting sqref="BT670:BT681">
    <cfRule type="cellIs" dxfId="607" priority="517" operator="equal">
      <formula>"NO CUMPLE"</formula>
    </cfRule>
  </conditionalFormatting>
  <conditionalFormatting sqref="BT670:BT681">
    <cfRule type="cellIs" dxfId="606" priority="516" operator="equal">
      <formula>"RECHAZADO"</formula>
    </cfRule>
  </conditionalFormatting>
  <conditionalFormatting sqref="CF670">
    <cfRule type="cellIs" dxfId="605" priority="515" operator="equal">
      <formula>"NO CUMPLE"</formula>
    </cfRule>
  </conditionalFormatting>
  <conditionalFormatting sqref="CF670">
    <cfRule type="cellIs" dxfId="604" priority="514" operator="equal">
      <formula>"RECHAZADO"</formula>
    </cfRule>
  </conditionalFormatting>
  <conditionalFormatting sqref="AX683:AX694 BU683:BU694 CB683:CB694 BZ683:BZ694 A683:A695 AR683:AU694 AR695:AY695 AZ683:BB695 CJ683:CU694 BY683:BY693 DC685:DC688 DC691 E683:E695 H683:J695 DC693:DC695 CW683:DB693 BU695:CF695 BE683:BG695 BJ683:BO695 L683:AQ695 CW695:DB695 CW694:DA694 CJ695:CO695 CQ695:CU695">
    <cfRule type="cellIs" dxfId="603" priority="509" operator="equal">
      <formula>"NO CUMPLE"</formula>
    </cfRule>
  </conditionalFormatting>
  <conditionalFormatting sqref="F683:F693 F695 G683:G695">
    <cfRule type="cellIs" dxfId="602" priority="508" operator="equal">
      <formula>"NO CUMPLE"</formula>
    </cfRule>
  </conditionalFormatting>
  <conditionalFormatting sqref="AX683:AX694 BU683:BU694 CB683:CB694 BZ683:BZ694 A683:A695 AR683:AU694 AR695:AY695 AZ683:BB695 CJ683:CU694 BY683:BY693 DC685:DC688 DC691 E683:J695 DC693:DC695 CW683:DB693 BU695:CF695 BE683:BG695 BJ683:BO695 L683:AQ695 CW695:DB695 CW694:DA694 CJ695:CO695 CQ695:CU695">
    <cfRule type="cellIs" dxfId="601" priority="507" operator="equal">
      <formula>"RECHAZADO"</formula>
    </cfRule>
  </conditionalFormatting>
  <conditionalFormatting sqref="F694">
    <cfRule type="cellIs" dxfId="600" priority="506" operator="equal">
      <formula>"NO CUMPLE"</formula>
    </cfRule>
  </conditionalFormatting>
  <conditionalFormatting sqref="AV683:AV694">
    <cfRule type="cellIs" dxfId="599" priority="505" operator="equal">
      <formula>"NO CUMPLE"</formula>
    </cfRule>
  </conditionalFormatting>
  <conditionalFormatting sqref="AV683:AV694">
    <cfRule type="cellIs" dxfId="598" priority="504" operator="equal">
      <formula>"RECHAZADO"</formula>
    </cfRule>
  </conditionalFormatting>
  <conditionalFormatting sqref="AY683:AY694">
    <cfRule type="cellIs" dxfId="597" priority="503" operator="equal">
      <formula>"NO CUMPLE"</formula>
    </cfRule>
  </conditionalFormatting>
  <conditionalFormatting sqref="AY683:AY694">
    <cfRule type="cellIs" dxfId="596" priority="502" operator="equal">
      <formula>"RECHAZADO"</formula>
    </cfRule>
  </conditionalFormatting>
  <conditionalFormatting sqref="AW683:AW694">
    <cfRule type="cellIs" dxfId="595" priority="501" operator="equal">
      <formula>"NO CUMPLE"</formula>
    </cfRule>
  </conditionalFormatting>
  <conditionalFormatting sqref="AW683:AW694">
    <cfRule type="cellIs" dxfId="594" priority="500" operator="equal">
      <formula>"RECHAZADO"</formula>
    </cfRule>
  </conditionalFormatting>
  <conditionalFormatting sqref="BP683:BP694 BS683:BS694 BP695:BS695">
    <cfRule type="cellIs" dxfId="593" priority="499" operator="equal">
      <formula>"NO CUMPLE"</formula>
    </cfRule>
  </conditionalFormatting>
  <conditionalFormatting sqref="BP683:BP694 BS683:BS694 BP695:BS695">
    <cfRule type="cellIs" dxfId="592" priority="498" operator="equal">
      <formula>"RECHAZADO"</formula>
    </cfRule>
  </conditionalFormatting>
  <conditionalFormatting sqref="BQ683:BQ694">
    <cfRule type="cellIs" dxfId="591" priority="497" operator="equal">
      <formula>"NO CUMPLE"</formula>
    </cfRule>
  </conditionalFormatting>
  <conditionalFormatting sqref="BQ683:BQ694">
    <cfRule type="cellIs" dxfId="590" priority="496" operator="equal">
      <formula>"RECHAZADO"</formula>
    </cfRule>
  </conditionalFormatting>
  <conditionalFormatting sqref="BR683:BR694">
    <cfRule type="cellIs" dxfId="589" priority="495" operator="equal">
      <formula>"NO CUMPLE"</formula>
    </cfRule>
  </conditionalFormatting>
  <conditionalFormatting sqref="BR683:BR694">
    <cfRule type="cellIs" dxfId="588" priority="494" operator="equal">
      <formula>"RECHAZADO"</formula>
    </cfRule>
  </conditionalFormatting>
  <conditionalFormatting sqref="BV683:BW694">
    <cfRule type="cellIs" dxfId="587" priority="493" operator="equal">
      <formula>"NO CUMPLE"</formula>
    </cfRule>
  </conditionalFormatting>
  <conditionalFormatting sqref="BV683:BW694">
    <cfRule type="cellIs" dxfId="586" priority="492" operator="equal">
      <formula>"RECHAZADO"</formula>
    </cfRule>
  </conditionalFormatting>
  <conditionalFormatting sqref="BX683:BX694">
    <cfRule type="cellIs" dxfId="585" priority="491" operator="equal">
      <formula>"NO CUMPLE"</formula>
    </cfRule>
  </conditionalFormatting>
  <conditionalFormatting sqref="BX683:BX694">
    <cfRule type="cellIs" dxfId="584" priority="490" operator="equal">
      <formula>"RECHAZADO"</formula>
    </cfRule>
  </conditionalFormatting>
  <conditionalFormatting sqref="CF684:CF694">
    <cfRule type="cellIs" dxfId="583" priority="489" operator="equal">
      <formula>"NO CUMPLE"</formula>
    </cfRule>
  </conditionalFormatting>
  <conditionalFormatting sqref="CF684:CF694">
    <cfRule type="cellIs" dxfId="582" priority="488" operator="equal">
      <formula>"RECHAZADO"</formula>
    </cfRule>
  </conditionalFormatting>
  <conditionalFormatting sqref="CC683:CD694">
    <cfRule type="cellIs" dxfId="581" priority="487" operator="equal">
      <formula>"NO CUMPLE"</formula>
    </cfRule>
  </conditionalFormatting>
  <conditionalFormatting sqref="CC683:CD694">
    <cfRule type="cellIs" dxfId="580" priority="486" operator="equal">
      <formula>"RECHAZADO"</formula>
    </cfRule>
  </conditionalFormatting>
  <conditionalFormatting sqref="CE683:CE694">
    <cfRule type="cellIs" dxfId="579" priority="485" operator="equal">
      <formula>"NO CUMPLE"</formula>
    </cfRule>
  </conditionalFormatting>
  <conditionalFormatting sqref="CE683:CE694">
    <cfRule type="cellIs" dxfId="578" priority="484" operator="equal">
      <formula>"RECHAZADO"</formula>
    </cfRule>
  </conditionalFormatting>
  <conditionalFormatting sqref="CA683:CA694">
    <cfRule type="cellIs" dxfId="577" priority="483" operator="equal">
      <formula>"NO CUMPLE"</formula>
    </cfRule>
  </conditionalFormatting>
  <conditionalFormatting sqref="CA683:CA694">
    <cfRule type="cellIs" dxfId="576" priority="482" operator="equal">
      <formula>"RECHAZADO"</formula>
    </cfRule>
  </conditionalFormatting>
  <conditionalFormatting sqref="CG695:CI695 CG683:CG694">
    <cfRule type="cellIs" dxfId="575" priority="481" operator="equal">
      <formula>"NO CUMPLE"</formula>
    </cfRule>
  </conditionalFormatting>
  <conditionalFormatting sqref="CG695:CI695 CG683:CG694">
    <cfRule type="cellIs" dxfId="574" priority="480" operator="equal">
      <formula>"RECHAZADO"</formula>
    </cfRule>
  </conditionalFormatting>
  <conditionalFormatting sqref="CH683:CI694">
    <cfRule type="cellIs" dxfId="573" priority="479" operator="equal">
      <formula>"NO CUMPLE"</formula>
    </cfRule>
  </conditionalFormatting>
  <conditionalFormatting sqref="CH683:CI694">
    <cfRule type="cellIs" dxfId="572" priority="478" operator="equal">
      <formula>"RECHAZADO"</formula>
    </cfRule>
  </conditionalFormatting>
  <conditionalFormatting sqref="B683:B695">
    <cfRule type="cellIs" dxfId="571" priority="477" operator="equal">
      <formula>"NO CUMPLE"</formula>
    </cfRule>
  </conditionalFormatting>
  <conditionalFormatting sqref="B683:B695">
    <cfRule type="cellIs" dxfId="570" priority="476" operator="equal">
      <formula>"RECHAZADO"</formula>
    </cfRule>
  </conditionalFormatting>
  <conditionalFormatting sqref="CV683:CV695">
    <cfRule type="cellIs" dxfId="569" priority="475" operator="equal">
      <formula>"NO CUMPLE"</formula>
    </cfRule>
  </conditionalFormatting>
  <conditionalFormatting sqref="CV683:CV695">
    <cfRule type="cellIs" dxfId="568" priority="474" operator="equal">
      <formula>"RECHAZADO"</formula>
    </cfRule>
  </conditionalFormatting>
  <conditionalFormatting sqref="CV683:CV695">
    <cfRule type="cellIs" dxfId="567" priority="472" operator="equal">
      <formula>"OK"</formula>
    </cfRule>
    <cfRule type="cellIs" dxfId="566" priority="473" operator="equal">
      <formula>"REVISAR"</formula>
    </cfRule>
  </conditionalFormatting>
  <conditionalFormatting sqref="BT695">
    <cfRule type="cellIs" dxfId="565" priority="471" operator="equal">
      <formula>"NO CUMPLE"</formula>
    </cfRule>
  </conditionalFormatting>
  <conditionalFormatting sqref="BT695">
    <cfRule type="cellIs" dxfId="564" priority="470" operator="equal">
      <formula>"RECHAZADO"</formula>
    </cfRule>
  </conditionalFormatting>
  <conditionalFormatting sqref="BT683:BT694">
    <cfRule type="cellIs" dxfId="563" priority="469" operator="equal">
      <formula>"NO CUMPLE"</formula>
    </cfRule>
  </conditionalFormatting>
  <conditionalFormatting sqref="BT683:BT694">
    <cfRule type="cellIs" dxfId="562" priority="468" operator="equal">
      <formula>"RECHAZADO"</formula>
    </cfRule>
  </conditionalFormatting>
  <conditionalFormatting sqref="CF683">
    <cfRule type="cellIs" dxfId="561" priority="467" operator="equal">
      <formula>"NO CUMPLE"</formula>
    </cfRule>
  </conditionalFormatting>
  <conditionalFormatting sqref="CF683">
    <cfRule type="cellIs" dxfId="560" priority="466" operator="equal">
      <formula>"RECHAZADO"</formula>
    </cfRule>
  </conditionalFormatting>
  <conditionalFormatting sqref="AX696:AX707 BU696:BU707 CB696:CB707 BZ696:BZ707 A696:A708 AR696:AU707 AR708:AY708 AZ696:BB708 CJ696:CU707 BY696:BY706 DC698:DC701 DC704 E696:E708 H696:J708 DC706:DC708 CW696:DB706 BU708:CF708 BE696:BG708 BJ696:BO708 L696:AQ708 CW708:DB708 CW707:DA707 CJ708:CO708 CQ708:CU708">
    <cfRule type="cellIs" dxfId="559" priority="461" operator="equal">
      <formula>"NO CUMPLE"</formula>
    </cfRule>
  </conditionalFormatting>
  <conditionalFormatting sqref="F696:F706 F708 G696:G708">
    <cfRule type="cellIs" dxfId="558" priority="460" operator="equal">
      <formula>"NO CUMPLE"</formula>
    </cfRule>
  </conditionalFormatting>
  <conditionalFormatting sqref="AX696:AX707 BU696:BU707 CB696:CB707 BZ696:BZ707 A696:A708 AR696:AU707 AR708:AY708 AZ696:BB708 CJ696:CU707 BY696:BY706 DC698:DC701 DC704 E696:J708 DC706:DC708 CW696:DB706 BU708:CF708 BE696:BG708 BJ696:BO708 L696:AQ708 CW708:DB708 CW707:DA707 CJ708:CO708 CQ708:CU708">
    <cfRule type="cellIs" dxfId="557" priority="459" operator="equal">
      <formula>"RECHAZADO"</formula>
    </cfRule>
  </conditionalFormatting>
  <conditionalFormatting sqref="F707">
    <cfRule type="cellIs" dxfId="556" priority="458" operator="equal">
      <formula>"NO CUMPLE"</formula>
    </cfRule>
  </conditionalFormatting>
  <conditionalFormatting sqref="AV697:AV702 AV704:AV707">
    <cfRule type="cellIs" dxfId="555" priority="457" operator="equal">
      <formula>"NO CUMPLE"</formula>
    </cfRule>
  </conditionalFormatting>
  <conditionalFormatting sqref="AV697:AV702 AV704:AV707">
    <cfRule type="cellIs" dxfId="554" priority="456" operator="equal">
      <formula>"RECHAZADO"</formula>
    </cfRule>
  </conditionalFormatting>
  <conditionalFormatting sqref="AY696:AY707">
    <cfRule type="cellIs" dxfId="553" priority="455" operator="equal">
      <formula>"NO CUMPLE"</formula>
    </cfRule>
  </conditionalFormatting>
  <conditionalFormatting sqref="AY696:AY707">
    <cfRule type="cellIs" dxfId="552" priority="454" operator="equal">
      <formula>"RECHAZADO"</formula>
    </cfRule>
  </conditionalFormatting>
  <conditionalFormatting sqref="AW696:AW707">
    <cfRule type="cellIs" dxfId="551" priority="453" operator="equal">
      <formula>"NO CUMPLE"</formula>
    </cfRule>
  </conditionalFormatting>
  <conditionalFormatting sqref="AW696:AW707">
    <cfRule type="cellIs" dxfId="550" priority="452" operator="equal">
      <formula>"RECHAZADO"</formula>
    </cfRule>
  </conditionalFormatting>
  <conditionalFormatting sqref="BP696:BP707 BS696:BS707 BP708:BS708">
    <cfRule type="cellIs" dxfId="549" priority="451" operator="equal">
      <formula>"NO CUMPLE"</formula>
    </cfRule>
  </conditionalFormatting>
  <conditionalFormatting sqref="BP696:BP707 BS696:BS707 BP708:BS708">
    <cfRule type="cellIs" dxfId="548" priority="450" operator="equal">
      <formula>"RECHAZADO"</formula>
    </cfRule>
  </conditionalFormatting>
  <conditionalFormatting sqref="BQ696:BQ707">
    <cfRule type="cellIs" dxfId="547" priority="449" operator="equal">
      <formula>"NO CUMPLE"</formula>
    </cfRule>
  </conditionalFormatting>
  <conditionalFormatting sqref="BQ696:BQ707">
    <cfRule type="cellIs" dxfId="546" priority="448" operator="equal">
      <formula>"RECHAZADO"</formula>
    </cfRule>
  </conditionalFormatting>
  <conditionalFormatting sqref="BR696:BR707">
    <cfRule type="cellIs" dxfId="545" priority="447" operator="equal">
      <formula>"NO CUMPLE"</formula>
    </cfRule>
  </conditionalFormatting>
  <conditionalFormatting sqref="BR696:BR707">
    <cfRule type="cellIs" dxfId="544" priority="446" operator="equal">
      <formula>"RECHAZADO"</formula>
    </cfRule>
  </conditionalFormatting>
  <conditionalFormatting sqref="BV696:BW707">
    <cfRule type="cellIs" dxfId="543" priority="445" operator="equal">
      <formula>"NO CUMPLE"</formula>
    </cfRule>
  </conditionalFormatting>
  <conditionalFormatting sqref="BV696:BW707">
    <cfRule type="cellIs" dxfId="542" priority="444" operator="equal">
      <formula>"RECHAZADO"</formula>
    </cfRule>
  </conditionalFormatting>
  <conditionalFormatting sqref="BX696:BX707">
    <cfRule type="cellIs" dxfId="541" priority="443" operator="equal">
      <formula>"NO CUMPLE"</formula>
    </cfRule>
  </conditionalFormatting>
  <conditionalFormatting sqref="BX696:BX707">
    <cfRule type="cellIs" dxfId="540" priority="442" operator="equal">
      <formula>"RECHAZADO"</formula>
    </cfRule>
  </conditionalFormatting>
  <conditionalFormatting sqref="CF697:CF707">
    <cfRule type="cellIs" dxfId="539" priority="441" operator="equal">
      <formula>"NO CUMPLE"</formula>
    </cfRule>
  </conditionalFormatting>
  <conditionalFormatting sqref="CF697:CF707">
    <cfRule type="cellIs" dxfId="538" priority="440" operator="equal">
      <formula>"RECHAZADO"</formula>
    </cfRule>
  </conditionalFormatting>
  <conditionalFormatting sqref="CC696:CD707">
    <cfRule type="cellIs" dxfId="537" priority="439" operator="equal">
      <formula>"NO CUMPLE"</formula>
    </cfRule>
  </conditionalFormatting>
  <conditionalFormatting sqref="CC696:CD707">
    <cfRule type="cellIs" dxfId="536" priority="438" operator="equal">
      <formula>"RECHAZADO"</formula>
    </cfRule>
  </conditionalFormatting>
  <conditionalFormatting sqref="CE696:CE707">
    <cfRule type="cellIs" dxfId="535" priority="437" operator="equal">
      <formula>"NO CUMPLE"</formula>
    </cfRule>
  </conditionalFormatting>
  <conditionalFormatting sqref="CE696:CE707">
    <cfRule type="cellIs" dxfId="534" priority="436" operator="equal">
      <formula>"RECHAZADO"</formula>
    </cfRule>
  </conditionalFormatting>
  <conditionalFormatting sqref="CA696:CA707">
    <cfRule type="cellIs" dxfId="533" priority="435" operator="equal">
      <formula>"NO CUMPLE"</formula>
    </cfRule>
  </conditionalFormatting>
  <conditionalFormatting sqref="CA696:CA707">
    <cfRule type="cellIs" dxfId="532" priority="434" operator="equal">
      <formula>"RECHAZADO"</formula>
    </cfRule>
  </conditionalFormatting>
  <conditionalFormatting sqref="CG708:CI708 CG696:CG707">
    <cfRule type="cellIs" dxfId="531" priority="433" operator="equal">
      <formula>"NO CUMPLE"</formula>
    </cfRule>
  </conditionalFormatting>
  <conditionalFormatting sqref="CG708:CI708 CG696:CG707">
    <cfRule type="cellIs" dxfId="530" priority="432" operator="equal">
      <formula>"RECHAZADO"</formula>
    </cfRule>
  </conditionalFormatting>
  <conditionalFormatting sqref="CH696:CI707">
    <cfRule type="cellIs" dxfId="529" priority="431" operator="equal">
      <formula>"NO CUMPLE"</formula>
    </cfRule>
  </conditionalFormatting>
  <conditionalFormatting sqref="CH696:CI707">
    <cfRule type="cellIs" dxfId="528" priority="430" operator="equal">
      <formula>"RECHAZADO"</formula>
    </cfRule>
  </conditionalFormatting>
  <conditionalFormatting sqref="B696:B708">
    <cfRule type="cellIs" dxfId="527" priority="429" operator="equal">
      <formula>"NO CUMPLE"</formula>
    </cfRule>
  </conditionalFormatting>
  <conditionalFormatting sqref="B696:B708">
    <cfRule type="cellIs" dxfId="526" priority="428" operator="equal">
      <formula>"RECHAZADO"</formula>
    </cfRule>
  </conditionalFormatting>
  <conditionalFormatting sqref="CV696:CV708">
    <cfRule type="cellIs" dxfId="525" priority="427" operator="equal">
      <formula>"NO CUMPLE"</formula>
    </cfRule>
  </conditionalFormatting>
  <conditionalFormatting sqref="CV696:CV708">
    <cfRule type="cellIs" dxfId="524" priority="426" operator="equal">
      <formula>"RECHAZADO"</formula>
    </cfRule>
  </conditionalFormatting>
  <conditionalFormatting sqref="CV696:CV708">
    <cfRule type="cellIs" dxfId="523" priority="424" operator="equal">
      <formula>"OK"</formula>
    </cfRule>
    <cfRule type="cellIs" dxfId="522" priority="425" operator="equal">
      <formula>"REVISAR"</formula>
    </cfRule>
  </conditionalFormatting>
  <conditionalFormatting sqref="BT708">
    <cfRule type="cellIs" dxfId="521" priority="423" operator="equal">
      <formula>"NO CUMPLE"</formula>
    </cfRule>
  </conditionalFormatting>
  <conditionalFormatting sqref="BT708">
    <cfRule type="cellIs" dxfId="520" priority="422" operator="equal">
      <formula>"RECHAZADO"</formula>
    </cfRule>
  </conditionalFormatting>
  <conditionalFormatting sqref="BT696:BT707">
    <cfRule type="cellIs" dxfId="519" priority="421" operator="equal">
      <formula>"NO CUMPLE"</formula>
    </cfRule>
  </conditionalFormatting>
  <conditionalFormatting sqref="BT696:BT707">
    <cfRule type="cellIs" dxfId="518" priority="420" operator="equal">
      <formula>"RECHAZADO"</formula>
    </cfRule>
  </conditionalFormatting>
  <conditionalFormatting sqref="CF696">
    <cfRule type="cellIs" dxfId="517" priority="419" operator="equal">
      <formula>"NO CUMPLE"</formula>
    </cfRule>
  </conditionalFormatting>
  <conditionalFormatting sqref="CF696">
    <cfRule type="cellIs" dxfId="516" priority="418" operator="equal">
      <formula>"RECHAZADO"</formula>
    </cfRule>
  </conditionalFormatting>
  <conditionalFormatting sqref="AX709:AX720 BU709:BU720 CB709:CB720 BZ709:BZ720 A709:A721 AR709:AU720 AR721:AY721 AZ709:BB721 CJ709:CU720 BY709:BY719 DC711:DC714 DC717 E709:E721 H709:J721 DC719:DC721 CW709:DB719 BU721:CF721 BE709:BG721 BJ709:BO721 L709:AQ721 CW721:DB721 CW720:DA720 CJ721:CO721 CQ721:CU721">
    <cfRule type="cellIs" dxfId="515" priority="413" operator="equal">
      <formula>"NO CUMPLE"</formula>
    </cfRule>
  </conditionalFormatting>
  <conditionalFormatting sqref="F709:F719 F721 G709:G721">
    <cfRule type="cellIs" dxfId="514" priority="412" operator="equal">
      <formula>"NO CUMPLE"</formula>
    </cfRule>
  </conditionalFormatting>
  <conditionalFormatting sqref="AX709:AX720 BU709:BU720 CB709:CB720 BZ709:BZ720 A709:A721 AR709:AU720 AR721:AY721 AZ709:BB721 CJ709:CU720 BY709:BY719 DC711:DC714 DC717 E709:J721 DC719:DC721 CW709:DB719 BU721:CF721 BE709:BG721 BJ709:BO721 L709:AQ721 CW721:DB721 CW720:DA720 CJ721:CO721 CQ721:CU721">
    <cfRule type="cellIs" dxfId="513" priority="411" operator="equal">
      <formula>"RECHAZADO"</formula>
    </cfRule>
  </conditionalFormatting>
  <conditionalFormatting sqref="F720">
    <cfRule type="cellIs" dxfId="512" priority="410" operator="equal">
      <formula>"NO CUMPLE"</formula>
    </cfRule>
  </conditionalFormatting>
  <conditionalFormatting sqref="AV709:AV720">
    <cfRule type="cellIs" dxfId="511" priority="409" operator="equal">
      <formula>"NO CUMPLE"</formula>
    </cfRule>
  </conditionalFormatting>
  <conditionalFormatting sqref="AV709:AV720">
    <cfRule type="cellIs" dxfId="510" priority="408" operator="equal">
      <formula>"RECHAZADO"</formula>
    </cfRule>
  </conditionalFormatting>
  <conditionalFormatting sqref="AY709:AY720">
    <cfRule type="cellIs" dxfId="509" priority="407" operator="equal">
      <formula>"NO CUMPLE"</formula>
    </cfRule>
  </conditionalFormatting>
  <conditionalFormatting sqref="AY709:AY720">
    <cfRule type="cellIs" dxfId="508" priority="406" operator="equal">
      <formula>"RECHAZADO"</formula>
    </cfRule>
  </conditionalFormatting>
  <conditionalFormatting sqref="AW709:AW720">
    <cfRule type="cellIs" dxfId="507" priority="405" operator="equal">
      <formula>"NO CUMPLE"</formula>
    </cfRule>
  </conditionalFormatting>
  <conditionalFormatting sqref="AW709:AW720">
    <cfRule type="cellIs" dxfId="506" priority="404" operator="equal">
      <formula>"RECHAZADO"</formula>
    </cfRule>
  </conditionalFormatting>
  <conditionalFormatting sqref="BP709:BP720 BS709:BS720 BP721:BS721">
    <cfRule type="cellIs" dxfId="505" priority="403" operator="equal">
      <formula>"NO CUMPLE"</formula>
    </cfRule>
  </conditionalFormatting>
  <conditionalFormatting sqref="BP709:BP720 BS709:BS720 BP721:BS721">
    <cfRule type="cellIs" dxfId="504" priority="402" operator="equal">
      <formula>"RECHAZADO"</formula>
    </cfRule>
  </conditionalFormatting>
  <conditionalFormatting sqref="BQ709:BQ720">
    <cfRule type="cellIs" dxfId="503" priority="401" operator="equal">
      <formula>"NO CUMPLE"</formula>
    </cfRule>
  </conditionalFormatting>
  <conditionalFormatting sqref="BQ709:BQ720">
    <cfRule type="cellIs" dxfId="502" priority="400" operator="equal">
      <formula>"RECHAZADO"</formula>
    </cfRule>
  </conditionalFormatting>
  <conditionalFormatting sqref="BR709:BR720">
    <cfRule type="cellIs" dxfId="501" priority="399" operator="equal">
      <formula>"NO CUMPLE"</formula>
    </cfRule>
  </conditionalFormatting>
  <conditionalFormatting sqref="BR709:BR720">
    <cfRule type="cellIs" dxfId="500" priority="398" operator="equal">
      <formula>"RECHAZADO"</formula>
    </cfRule>
  </conditionalFormatting>
  <conditionalFormatting sqref="BV709:BW720">
    <cfRule type="cellIs" dxfId="499" priority="397" operator="equal">
      <formula>"NO CUMPLE"</formula>
    </cfRule>
  </conditionalFormatting>
  <conditionalFormatting sqref="BV709:BW720">
    <cfRule type="cellIs" dxfId="498" priority="396" operator="equal">
      <formula>"RECHAZADO"</formula>
    </cfRule>
  </conditionalFormatting>
  <conditionalFormatting sqref="BX709:BX720">
    <cfRule type="cellIs" dxfId="497" priority="395" operator="equal">
      <formula>"NO CUMPLE"</formula>
    </cfRule>
  </conditionalFormatting>
  <conditionalFormatting sqref="BX709:BX720">
    <cfRule type="cellIs" dxfId="496" priority="394" operator="equal">
      <formula>"RECHAZADO"</formula>
    </cfRule>
  </conditionalFormatting>
  <conditionalFormatting sqref="CF710:CF720">
    <cfRule type="cellIs" dxfId="495" priority="393" operator="equal">
      <formula>"NO CUMPLE"</formula>
    </cfRule>
  </conditionalFormatting>
  <conditionalFormatting sqref="CF710:CF720">
    <cfRule type="cellIs" dxfId="494" priority="392" operator="equal">
      <formula>"RECHAZADO"</formula>
    </cfRule>
  </conditionalFormatting>
  <conditionalFormatting sqref="CC709:CD720">
    <cfRule type="cellIs" dxfId="493" priority="391" operator="equal">
      <formula>"NO CUMPLE"</formula>
    </cfRule>
  </conditionalFormatting>
  <conditionalFormatting sqref="CC709:CD720">
    <cfRule type="cellIs" dxfId="492" priority="390" operator="equal">
      <formula>"RECHAZADO"</formula>
    </cfRule>
  </conditionalFormatting>
  <conditionalFormatting sqref="CE709:CE720">
    <cfRule type="cellIs" dxfId="491" priority="389" operator="equal">
      <formula>"NO CUMPLE"</formula>
    </cfRule>
  </conditionalFormatting>
  <conditionalFormatting sqref="CE709:CE720">
    <cfRule type="cellIs" dxfId="490" priority="388" operator="equal">
      <formula>"RECHAZADO"</formula>
    </cfRule>
  </conditionalFormatting>
  <conditionalFormatting sqref="CA709:CA720">
    <cfRule type="cellIs" dxfId="489" priority="387" operator="equal">
      <formula>"NO CUMPLE"</formula>
    </cfRule>
  </conditionalFormatting>
  <conditionalFormatting sqref="CA709:CA720">
    <cfRule type="cellIs" dxfId="488" priority="386" operator="equal">
      <formula>"RECHAZADO"</formula>
    </cfRule>
  </conditionalFormatting>
  <conditionalFormatting sqref="CG721:CI721 CG709:CG720">
    <cfRule type="cellIs" dxfId="487" priority="385" operator="equal">
      <formula>"NO CUMPLE"</formula>
    </cfRule>
  </conditionalFormatting>
  <conditionalFormatting sqref="CG721:CI721 CG709:CG720">
    <cfRule type="cellIs" dxfId="486" priority="384" operator="equal">
      <formula>"RECHAZADO"</formula>
    </cfRule>
  </conditionalFormatting>
  <conditionalFormatting sqref="CH709:CI720">
    <cfRule type="cellIs" dxfId="485" priority="383" operator="equal">
      <formula>"NO CUMPLE"</formula>
    </cfRule>
  </conditionalFormatting>
  <conditionalFormatting sqref="CH709:CI720">
    <cfRule type="cellIs" dxfId="484" priority="382" operator="equal">
      <formula>"RECHAZADO"</formula>
    </cfRule>
  </conditionalFormatting>
  <conditionalFormatting sqref="B709:B721">
    <cfRule type="cellIs" dxfId="483" priority="381" operator="equal">
      <formula>"NO CUMPLE"</formula>
    </cfRule>
  </conditionalFormatting>
  <conditionalFormatting sqref="B709:B721">
    <cfRule type="cellIs" dxfId="482" priority="380" operator="equal">
      <formula>"RECHAZADO"</formula>
    </cfRule>
  </conditionalFormatting>
  <conditionalFormatting sqref="CV709:CV721">
    <cfRule type="cellIs" dxfId="481" priority="379" operator="equal">
      <formula>"NO CUMPLE"</formula>
    </cfRule>
  </conditionalFormatting>
  <conditionalFormatting sqref="CV709:CV721">
    <cfRule type="cellIs" dxfId="480" priority="378" operator="equal">
      <formula>"RECHAZADO"</formula>
    </cfRule>
  </conditionalFormatting>
  <conditionalFormatting sqref="CV709:CV721">
    <cfRule type="cellIs" dxfId="479" priority="376" operator="equal">
      <formula>"OK"</formula>
    </cfRule>
    <cfRule type="cellIs" dxfId="478" priority="377" operator="equal">
      <formula>"REVISAR"</formula>
    </cfRule>
  </conditionalFormatting>
  <conditionalFormatting sqref="BT721">
    <cfRule type="cellIs" dxfId="477" priority="375" operator="equal">
      <formula>"NO CUMPLE"</formula>
    </cfRule>
  </conditionalFormatting>
  <conditionalFormatting sqref="BT721">
    <cfRule type="cellIs" dxfId="476" priority="374" operator="equal">
      <formula>"RECHAZADO"</formula>
    </cfRule>
  </conditionalFormatting>
  <conditionalFormatting sqref="BT709:BT720">
    <cfRule type="cellIs" dxfId="475" priority="373" operator="equal">
      <formula>"NO CUMPLE"</formula>
    </cfRule>
  </conditionalFormatting>
  <conditionalFormatting sqref="BT709:BT720">
    <cfRule type="cellIs" dxfId="474" priority="372" operator="equal">
      <formula>"RECHAZADO"</formula>
    </cfRule>
  </conditionalFormatting>
  <conditionalFormatting sqref="CF709">
    <cfRule type="cellIs" dxfId="473" priority="371" operator="equal">
      <formula>"NO CUMPLE"</formula>
    </cfRule>
  </conditionalFormatting>
  <conditionalFormatting sqref="CF709">
    <cfRule type="cellIs" dxfId="472" priority="370" operator="equal">
      <formula>"RECHAZADO"</formula>
    </cfRule>
  </conditionalFormatting>
  <conditionalFormatting sqref="C721">
    <cfRule type="cellIs" dxfId="471" priority="369" operator="equal">
      <formula>"NO CUMPLE"</formula>
    </cfRule>
  </conditionalFormatting>
  <conditionalFormatting sqref="C721">
    <cfRule type="cellIs" dxfId="470" priority="368" operator="equal">
      <formula>"RECHAZADO"</formula>
    </cfRule>
  </conditionalFormatting>
  <conditionalFormatting sqref="C709">
    <cfRule type="cellIs" dxfId="469" priority="367" operator="equal">
      <formula>"NO CUMPLE"</formula>
    </cfRule>
  </conditionalFormatting>
  <conditionalFormatting sqref="B20:B31">
    <cfRule type="cellIs" dxfId="468" priority="363" operator="equal">
      <formula>"NO CUMPLE"</formula>
    </cfRule>
  </conditionalFormatting>
  <conditionalFormatting sqref="B20:B31">
    <cfRule type="cellIs" dxfId="467" priority="362" operator="equal">
      <formula>"RECHAZADO"</formula>
    </cfRule>
  </conditionalFormatting>
  <conditionalFormatting sqref="C45 C33">
    <cfRule type="cellIs" dxfId="466" priority="361" operator="equal">
      <formula>"NO CUMPLE"</formula>
    </cfRule>
  </conditionalFormatting>
  <conditionalFormatting sqref="C33:C45">
    <cfRule type="cellIs" dxfId="465" priority="360" operator="equal">
      <formula>"RECHAZADO"</formula>
    </cfRule>
  </conditionalFormatting>
  <conditionalFormatting sqref="C708 C46 C58:C59 C71:C72 C84:C85 C97:C98 C110:C111 C123:C124 C136:C137 C149:C150 C162:C163 C175:C176 C188:C189 C201:C202 C214:C215 C227:C228 C240:C241 C253:C254 C266:C267 C279:C280 C292:C293 C305:C306 C318:C319 C331:C332 C344:C345 C357:C358 C370:C371 C383:C384 C396:C397 C409:C410 C422:C423 C435:C436 C448:C449 C461:C462 C487:C488 C500:C501 C513:C514 C526:C527 C539:C540 C552:C553 C565:C566 C578:C579 C591:C592 C604:C605 C617:C618 C630:C631 C643:C644 C656:C657 C669:C670 C682:C683 C695:C696 C474:C475">
    <cfRule type="cellIs" dxfId="464" priority="359" operator="equal">
      <formula>"NO CUMPLE"</formula>
    </cfRule>
  </conditionalFormatting>
  <conditionalFormatting sqref="C46:C708">
    <cfRule type="cellIs" dxfId="463" priority="358" operator="equal">
      <formula>"RECHAZADO"</formula>
    </cfRule>
  </conditionalFormatting>
  <conditionalFormatting sqref="AK138">
    <cfRule type="cellIs" dxfId="462" priority="357" operator="equal">
      <formula>"NO CUMPLE"</formula>
    </cfRule>
  </conditionalFormatting>
  <conditionalFormatting sqref="AK138">
    <cfRule type="cellIs" dxfId="461" priority="356" operator="equal">
      <formula>"RECHAZADO"</formula>
    </cfRule>
  </conditionalFormatting>
  <conditionalFormatting sqref="I178">
    <cfRule type="cellIs" dxfId="460" priority="353" operator="equal">
      <formula>"NO CUMPLE"</formula>
    </cfRule>
  </conditionalFormatting>
  <conditionalFormatting sqref="I178">
    <cfRule type="cellIs" dxfId="459" priority="352" operator="equal">
      <formula>"RECHAZADO"</formula>
    </cfRule>
  </conditionalFormatting>
  <conditionalFormatting sqref="I179">
    <cfRule type="cellIs" dxfId="458" priority="351" operator="equal">
      <formula>"NO CUMPLE"</formula>
    </cfRule>
  </conditionalFormatting>
  <conditionalFormatting sqref="I179">
    <cfRule type="cellIs" dxfId="457" priority="350" operator="equal">
      <formula>"RECHAZADO"</formula>
    </cfRule>
  </conditionalFormatting>
  <conditionalFormatting sqref="CU177">
    <cfRule type="cellIs" dxfId="456" priority="349" operator="equal">
      <formula>"NO CUMPLE"</formula>
    </cfRule>
  </conditionalFormatting>
  <conditionalFormatting sqref="CU177">
    <cfRule type="cellIs" dxfId="455" priority="348" operator="equal">
      <formula>"RECHAZADO"</formula>
    </cfRule>
  </conditionalFormatting>
  <conditionalFormatting sqref="AV478">
    <cfRule type="cellIs" dxfId="454" priority="347" operator="equal">
      <formula>"NO CUMPLE"</formula>
    </cfRule>
  </conditionalFormatting>
  <conditionalFormatting sqref="AV478">
    <cfRule type="cellIs" dxfId="453" priority="346" operator="equal">
      <formula>"RECHAZADO"</formula>
    </cfRule>
  </conditionalFormatting>
  <conditionalFormatting sqref="AV514">
    <cfRule type="cellIs" dxfId="452" priority="345" operator="equal">
      <formula>"NO CUMPLE"</formula>
    </cfRule>
  </conditionalFormatting>
  <conditionalFormatting sqref="AV514">
    <cfRule type="cellIs" dxfId="451" priority="344" operator="equal">
      <formula>"RECHAZADO"</formula>
    </cfRule>
  </conditionalFormatting>
  <conditionalFormatting sqref="F61">
    <cfRule type="cellIs" dxfId="450" priority="341" operator="equal">
      <formula>"NO CUMPLE"</formula>
    </cfRule>
  </conditionalFormatting>
  <conditionalFormatting sqref="BY603">
    <cfRule type="cellIs" dxfId="449" priority="340" operator="equal">
      <formula>"NO CUMPLE"</formula>
    </cfRule>
  </conditionalFormatting>
  <conditionalFormatting sqref="BY603">
    <cfRule type="cellIs" dxfId="448" priority="339" operator="equal">
      <formula>"RECHAZADO"</formula>
    </cfRule>
  </conditionalFormatting>
  <conditionalFormatting sqref="BY616">
    <cfRule type="cellIs" dxfId="447" priority="338" operator="equal">
      <formula>"NO CUMPLE"</formula>
    </cfRule>
  </conditionalFormatting>
  <conditionalFormatting sqref="BY616">
    <cfRule type="cellIs" dxfId="446" priority="337" operator="equal">
      <formula>"RECHAZADO"</formula>
    </cfRule>
  </conditionalFormatting>
  <conditionalFormatting sqref="BY629">
    <cfRule type="cellIs" dxfId="445" priority="336" operator="equal">
      <formula>"NO CUMPLE"</formula>
    </cfRule>
  </conditionalFormatting>
  <conditionalFormatting sqref="BY629">
    <cfRule type="cellIs" dxfId="444" priority="335" operator="equal">
      <formula>"RECHAZADO"</formula>
    </cfRule>
  </conditionalFormatting>
  <conditionalFormatting sqref="BY642">
    <cfRule type="cellIs" dxfId="443" priority="334" operator="equal">
      <formula>"NO CUMPLE"</formula>
    </cfRule>
  </conditionalFormatting>
  <conditionalFormatting sqref="BY642">
    <cfRule type="cellIs" dxfId="442" priority="333" operator="equal">
      <formula>"RECHAZADO"</formula>
    </cfRule>
  </conditionalFormatting>
  <conditionalFormatting sqref="BY655">
    <cfRule type="cellIs" dxfId="441" priority="332" operator="equal">
      <formula>"NO CUMPLE"</formula>
    </cfRule>
  </conditionalFormatting>
  <conditionalFormatting sqref="BY655">
    <cfRule type="cellIs" dxfId="440" priority="331" operator="equal">
      <formula>"RECHAZADO"</formula>
    </cfRule>
  </conditionalFormatting>
  <conditionalFormatting sqref="BY668">
    <cfRule type="cellIs" dxfId="439" priority="330" operator="equal">
      <formula>"NO CUMPLE"</formula>
    </cfRule>
  </conditionalFormatting>
  <conditionalFormatting sqref="BY668">
    <cfRule type="cellIs" dxfId="438" priority="329" operator="equal">
      <formula>"RECHAZADO"</formula>
    </cfRule>
  </conditionalFormatting>
  <conditionalFormatting sqref="BY681">
    <cfRule type="cellIs" dxfId="437" priority="328" operator="equal">
      <formula>"NO CUMPLE"</formula>
    </cfRule>
  </conditionalFormatting>
  <conditionalFormatting sqref="BY681">
    <cfRule type="cellIs" dxfId="436" priority="327" operator="equal">
      <formula>"RECHAZADO"</formula>
    </cfRule>
  </conditionalFormatting>
  <conditionalFormatting sqref="BY694">
    <cfRule type="cellIs" dxfId="435" priority="326" operator="equal">
      <formula>"NO CUMPLE"</formula>
    </cfRule>
  </conditionalFormatting>
  <conditionalFormatting sqref="BY694">
    <cfRule type="cellIs" dxfId="434" priority="325" operator="equal">
      <formula>"RECHAZADO"</formula>
    </cfRule>
  </conditionalFormatting>
  <conditionalFormatting sqref="BY707">
    <cfRule type="cellIs" dxfId="433" priority="324" operator="equal">
      <formula>"NO CUMPLE"</formula>
    </cfRule>
  </conditionalFormatting>
  <conditionalFormatting sqref="BY707">
    <cfRule type="cellIs" dxfId="432" priority="323" operator="equal">
      <formula>"RECHAZADO"</formula>
    </cfRule>
  </conditionalFormatting>
  <conditionalFormatting sqref="BY720">
    <cfRule type="cellIs" dxfId="431" priority="322" operator="equal">
      <formula>"NO CUMPLE"</formula>
    </cfRule>
  </conditionalFormatting>
  <conditionalFormatting sqref="BY720">
    <cfRule type="cellIs" dxfId="430" priority="321" operator="equal">
      <formula>"RECHAZADO"</formula>
    </cfRule>
  </conditionalFormatting>
  <conditionalFormatting sqref="I218:I219">
    <cfRule type="cellIs" dxfId="429" priority="320" operator="equal">
      <formula>"NO CUMPLE"</formula>
    </cfRule>
  </conditionalFormatting>
  <conditionalFormatting sqref="I221">
    <cfRule type="cellIs" dxfId="428" priority="319" operator="equal">
      <formula>"NO CUMPLE"</formula>
    </cfRule>
  </conditionalFormatting>
  <conditionalFormatting sqref="I225">
    <cfRule type="cellIs" dxfId="427" priority="318" operator="equal">
      <formula>"NO CUMPLE"</formula>
    </cfRule>
  </conditionalFormatting>
  <conditionalFormatting sqref="J218:J219">
    <cfRule type="cellIs" dxfId="426" priority="317" operator="equal">
      <formula>"NO CUMPLE"</formula>
    </cfRule>
  </conditionalFormatting>
  <conditionalFormatting sqref="J221">
    <cfRule type="cellIs" dxfId="425" priority="316" operator="equal">
      <formula>"NO CUMPLE"</formula>
    </cfRule>
  </conditionalFormatting>
  <conditionalFormatting sqref="J225">
    <cfRule type="cellIs" dxfId="424" priority="315" operator="equal">
      <formula>"NO CUMPLE"</formula>
    </cfRule>
  </conditionalFormatting>
  <conditionalFormatting sqref="BA217:BA219">
    <cfRule type="cellIs" dxfId="423" priority="314" operator="equal">
      <formula>"NO CUMPLE"</formula>
    </cfRule>
  </conditionalFormatting>
  <conditionalFormatting sqref="BA217:BA219">
    <cfRule type="cellIs" dxfId="422" priority="313" operator="equal">
      <formula>"RECHAZADO"</formula>
    </cfRule>
  </conditionalFormatting>
  <conditionalFormatting sqref="BA221">
    <cfRule type="cellIs" dxfId="421" priority="312" operator="equal">
      <formula>"NO CUMPLE"</formula>
    </cfRule>
  </conditionalFormatting>
  <conditionalFormatting sqref="BA221">
    <cfRule type="cellIs" dxfId="420" priority="311" operator="equal">
      <formula>"RECHAZADO"</formula>
    </cfRule>
  </conditionalFormatting>
  <conditionalFormatting sqref="BA225">
    <cfRule type="cellIs" dxfId="419" priority="310" operator="equal">
      <formula>"NO CUMPLE"</formula>
    </cfRule>
  </conditionalFormatting>
  <conditionalFormatting sqref="BA225">
    <cfRule type="cellIs" dxfId="418" priority="309" operator="equal">
      <formula>"RECHAZADO"</formula>
    </cfRule>
  </conditionalFormatting>
  <conditionalFormatting sqref="BF217:BF219">
    <cfRule type="cellIs" dxfId="417" priority="308" operator="equal">
      <formula>"NO CUMPLE"</formula>
    </cfRule>
  </conditionalFormatting>
  <conditionalFormatting sqref="BF217:BF219">
    <cfRule type="cellIs" dxfId="416" priority="307" operator="equal">
      <formula>"RECHAZADO"</formula>
    </cfRule>
  </conditionalFormatting>
  <conditionalFormatting sqref="BF221">
    <cfRule type="cellIs" dxfId="415" priority="306" operator="equal">
      <formula>"NO CUMPLE"</formula>
    </cfRule>
  </conditionalFormatting>
  <conditionalFormatting sqref="BF221">
    <cfRule type="cellIs" dxfId="414" priority="305" operator="equal">
      <formula>"RECHAZADO"</formula>
    </cfRule>
  </conditionalFormatting>
  <conditionalFormatting sqref="BF225">
    <cfRule type="cellIs" dxfId="413" priority="304" operator="equal">
      <formula>"NO CUMPLE"</formula>
    </cfRule>
  </conditionalFormatting>
  <conditionalFormatting sqref="BF225">
    <cfRule type="cellIs" dxfId="412" priority="303" operator="equal">
      <formula>"RECHAZADO"</formula>
    </cfRule>
  </conditionalFormatting>
  <conditionalFormatting sqref="BQ217:BQ219">
    <cfRule type="cellIs" dxfId="411" priority="302" operator="equal">
      <formula>"NO CUMPLE"</formula>
    </cfRule>
  </conditionalFormatting>
  <conditionalFormatting sqref="BQ217:BQ219">
    <cfRule type="cellIs" dxfId="410" priority="301" operator="equal">
      <formula>"RECHAZADO"</formula>
    </cfRule>
  </conditionalFormatting>
  <conditionalFormatting sqref="BQ221">
    <cfRule type="cellIs" dxfId="409" priority="300" operator="equal">
      <formula>"NO CUMPLE"</formula>
    </cfRule>
  </conditionalFormatting>
  <conditionalFormatting sqref="BQ221">
    <cfRule type="cellIs" dxfId="408" priority="299" operator="equal">
      <formula>"RECHAZADO"</formula>
    </cfRule>
  </conditionalFormatting>
  <conditionalFormatting sqref="BQ225">
    <cfRule type="cellIs" dxfId="407" priority="298" operator="equal">
      <formula>"NO CUMPLE"</formula>
    </cfRule>
  </conditionalFormatting>
  <conditionalFormatting sqref="BQ225">
    <cfRule type="cellIs" dxfId="406" priority="297" operator="equal">
      <formula>"RECHAZADO"</formula>
    </cfRule>
  </conditionalFormatting>
  <conditionalFormatting sqref="BV217:BV219">
    <cfRule type="cellIs" dxfId="405" priority="296" operator="equal">
      <formula>"NO CUMPLE"</formula>
    </cfRule>
  </conditionalFormatting>
  <conditionalFormatting sqref="BV217:BV219">
    <cfRule type="cellIs" dxfId="404" priority="295" operator="equal">
      <formula>"RECHAZADO"</formula>
    </cfRule>
  </conditionalFormatting>
  <conditionalFormatting sqref="BV221">
    <cfRule type="cellIs" dxfId="403" priority="294" operator="equal">
      <formula>"NO CUMPLE"</formula>
    </cfRule>
  </conditionalFormatting>
  <conditionalFormatting sqref="BV221">
    <cfRule type="cellIs" dxfId="402" priority="293" operator="equal">
      <formula>"RECHAZADO"</formula>
    </cfRule>
  </conditionalFormatting>
  <conditionalFormatting sqref="BV225">
    <cfRule type="cellIs" dxfId="401" priority="292" operator="equal">
      <formula>"NO CUMPLE"</formula>
    </cfRule>
  </conditionalFormatting>
  <conditionalFormatting sqref="BV225">
    <cfRule type="cellIs" dxfId="400" priority="291" operator="equal">
      <formula>"RECHAZADO"</formula>
    </cfRule>
  </conditionalFormatting>
  <conditionalFormatting sqref="BW217:BW219">
    <cfRule type="cellIs" dxfId="399" priority="290" operator="equal">
      <formula>"NO CUMPLE"</formula>
    </cfRule>
  </conditionalFormatting>
  <conditionalFormatting sqref="BW217:BW219">
    <cfRule type="cellIs" dxfId="398" priority="289" operator="equal">
      <formula>"RECHAZADO"</formula>
    </cfRule>
  </conditionalFormatting>
  <conditionalFormatting sqref="BW221">
    <cfRule type="cellIs" dxfId="397" priority="288" operator="equal">
      <formula>"NO CUMPLE"</formula>
    </cfRule>
  </conditionalFormatting>
  <conditionalFormatting sqref="BW221">
    <cfRule type="cellIs" dxfId="396" priority="287" operator="equal">
      <formula>"RECHAZADO"</formula>
    </cfRule>
  </conditionalFormatting>
  <conditionalFormatting sqref="BW225">
    <cfRule type="cellIs" dxfId="395" priority="286" operator="equal">
      <formula>"NO CUMPLE"</formula>
    </cfRule>
  </conditionalFormatting>
  <conditionalFormatting sqref="BW225">
    <cfRule type="cellIs" dxfId="394" priority="285" operator="equal">
      <formula>"RECHAZADO"</formula>
    </cfRule>
  </conditionalFormatting>
  <conditionalFormatting sqref="CU217:CU219">
    <cfRule type="cellIs" dxfId="393" priority="284" operator="equal">
      <formula>"NO CUMPLE"</formula>
    </cfRule>
  </conditionalFormatting>
  <conditionalFormatting sqref="CU217:CU219">
    <cfRule type="cellIs" dxfId="392" priority="283" operator="equal">
      <formula>"RECHAZADO"</formula>
    </cfRule>
  </conditionalFormatting>
  <conditionalFormatting sqref="CU221">
    <cfRule type="cellIs" dxfId="391" priority="282" operator="equal">
      <formula>"NO CUMPLE"</formula>
    </cfRule>
  </conditionalFormatting>
  <conditionalFormatting sqref="CU221">
    <cfRule type="cellIs" dxfId="390" priority="281" operator="equal">
      <formula>"RECHAZADO"</formula>
    </cfRule>
  </conditionalFormatting>
  <conditionalFormatting sqref="CU225">
    <cfRule type="cellIs" dxfId="389" priority="280" operator="equal">
      <formula>"NO CUMPLE"</formula>
    </cfRule>
  </conditionalFormatting>
  <conditionalFormatting sqref="CU225">
    <cfRule type="cellIs" dxfId="388" priority="279" operator="equal">
      <formula>"RECHAZADO"</formula>
    </cfRule>
  </conditionalFormatting>
  <conditionalFormatting sqref="DC639 DC641:DC642">
    <cfRule type="cellIs" dxfId="387" priority="278" operator="equal">
      <formula>"NO CUMPLE"</formula>
    </cfRule>
  </conditionalFormatting>
  <conditionalFormatting sqref="DC639 DC641:DC642">
    <cfRule type="cellIs" dxfId="386" priority="277" operator="equal">
      <formula>"RECHAZADO"</formula>
    </cfRule>
  </conditionalFormatting>
  <conditionalFormatting sqref="BG2:BH14">
    <cfRule type="cellIs" dxfId="385" priority="276" operator="equal">
      <formula>"NO CUMPLE"</formula>
    </cfRule>
  </conditionalFormatting>
  <conditionalFormatting sqref="BG2:BH14">
    <cfRule type="cellIs" dxfId="384" priority="275" operator="equal">
      <formula>"RECHAZADO"</formula>
    </cfRule>
  </conditionalFormatting>
  <conditionalFormatting sqref="BC33:BC45">
    <cfRule type="cellIs" dxfId="383" priority="274" operator="equal">
      <formula>"NO CUMPLE"</formula>
    </cfRule>
  </conditionalFormatting>
  <conditionalFormatting sqref="BC33:BC45">
    <cfRule type="cellIs" dxfId="382" priority="273" operator="equal">
      <formula>"RECHAZADO"</formula>
    </cfRule>
  </conditionalFormatting>
  <conditionalFormatting sqref="BC46:BC721">
    <cfRule type="cellIs" dxfId="381" priority="272" operator="equal">
      <formula>"NO CUMPLE"</formula>
    </cfRule>
  </conditionalFormatting>
  <conditionalFormatting sqref="BC46:BC721">
    <cfRule type="cellIs" dxfId="380" priority="271" operator="equal">
      <formula>"RECHAZADO"</formula>
    </cfRule>
  </conditionalFormatting>
  <conditionalFormatting sqref="BH33:BH721">
    <cfRule type="cellIs" dxfId="379" priority="270" operator="equal">
      <formula>"NO CUMPLE"</formula>
    </cfRule>
  </conditionalFormatting>
  <conditionalFormatting sqref="BH33:BH721">
    <cfRule type="cellIs" dxfId="378" priority="269" operator="equal">
      <formula>"RECHAZADO"</formula>
    </cfRule>
  </conditionalFormatting>
  <conditionalFormatting sqref="I218">
    <cfRule type="cellIs" dxfId="377" priority="268" operator="equal">
      <formula>"NO CUMPLE"</formula>
    </cfRule>
  </conditionalFormatting>
  <conditionalFormatting sqref="BF3:BF14">
    <cfRule type="cellIs" dxfId="376" priority="267" operator="equal">
      <formula>"NO CUMPLE"</formula>
    </cfRule>
  </conditionalFormatting>
  <conditionalFormatting sqref="BF3:BF14">
    <cfRule type="cellIs" dxfId="375" priority="266" operator="equal">
      <formula>"RECHAZADO"</formula>
    </cfRule>
  </conditionalFormatting>
  <conditionalFormatting sqref="H178">
    <cfRule type="cellIs" dxfId="374" priority="265" operator="equal">
      <formula>"NO CUMPLE"</formula>
    </cfRule>
  </conditionalFormatting>
  <conditionalFormatting sqref="H178">
    <cfRule type="cellIs" dxfId="373" priority="264" operator="equal">
      <formula>"RECHAZADO"</formula>
    </cfRule>
  </conditionalFormatting>
  <conditionalFormatting sqref="J222">
    <cfRule type="cellIs" dxfId="372" priority="263" operator="equal">
      <formula>"NO CUMPLE"</formula>
    </cfRule>
  </conditionalFormatting>
  <conditionalFormatting sqref="I222">
    <cfRule type="cellIs" dxfId="371" priority="262" operator="equal">
      <formula>"NO CUMPLE"</formula>
    </cfRule>
  </conditionalFormatting>
  <conditionalFormatting sqref="J223">
    <cfRule type="cellIs" dxfId="370" priority="261" operator="equal">
      <formula>"NO CUMPLE"</formula>
    </cfRule>
  </conditionalFormatting>
  <conditionalFormatting sqref="I223">
    <cfRule type="cellIs" dxfId="369" priority="260" operator="equal">
      <formula>"NO CUMPLE"</formula>
    </cfRule>
  </conditionalFormatting>
  <conditionalFormatting sqref="F47">
    <cfRule type="cellIs" dxfId="368" priority="259" operator="equal">
      <formula>"NO CUMPLE"</formula>
    </cfRule>
  </conditionalFormatting>
  <conditionalFormatting sqref="F47">
    <cfRule type="cellIs" dxfId="367" priority="258" operator="equal">
      <formula>"RECHAZADO"</formula>
    </cfRule>
  </conditionalFormatting>
  <conditionalFormatting sqref="I47">
    <cfRule type="cellIs" dxfId="366" priority="257" operator="equal">
      <formula>"NO CUMPLE"</formula>
    </cfRule>
  </conditionalFormatting>
  <conditionalFormatting sqref="I47">
    <cfRule type="cellIs" dxfId="365" priority="256" operator="equal">
      <formula>"RECHAZADO"</formula>
    </cfRule>
  </conditionalFormatting>
  <conditionalFormatting sqref="BV47">
    <cfRule type="cellIs" dxfId="364" priority="255" operator="equal">
      <formula>"NO CUMPLE"</formula>
    </cfRule>
  </conditionalFormatting>
  <conditionalFormatting sqref="BV47">
    <cfRule type="cellIs" dxfId="363" priority="254" operator="equal">
      <formula>"RECHAZADO"</formula>
    </cfRule>
  </conditionalFormatting>
  <conditionalFormatting sqref="BW47">
    <cfRule type="cellIs" dxfId="362" priority="253" operator="equal">
      <formula>"NO CUMPLE"</formula>
    </cfRule>
  </conditionalFormatting>
  <conditionalFormatting sqref="BW47">
    <cfRule type="cellIs" dxfId="361" priority="252" operator="equal">
      <formula>"RECHAZADO"</formula>
    </cfRule>
  </conditionalFormatting>
  <conditionalFormatting sqref="F372">
    <cfRule type="cellIs" dxfId="360" priority="251" operator="equal">
      <formula>"NO CUMPLE"</formula>
    </cfRule>
  </conditionalFormatting>
  <conditionalFormatting sqref="F372">
    <cfRule type="cellIs" dxfId="359" priority="250" operator="equal">
      <formula>"RECHAZADO"</formula>
    </cfRule>
  </conditionalFormatting>
  <conditionalFormatting sqref="F390">
    <cfRule type="cellIs" dxfId="358" priority="249" operator="equal">
      <formula>"NO CUMPLE"</formula>
    </cfRule>
  </conditionalFormatting>
  <conditionalFormatting sqref="F390">
    <cfRule type="cellIs" dxfId="357" priority="248" operator="equal">
      <formula>"RECHAZADO"</formula>
    </cfRule>
  </conditionalFormatting>
  <conditionalFormatting sqref="F385">
    <cfRule type="cellIs" dxfId="356" priority="247" operator="equal">
      <formula>"NO CUMPLE"</formula>
    </cfRule>
  </conditionalFormatting>
  <conditionalFormatting sqref="F385">
    <cfRule type="cellIs" dxfId="355" priority="246" operator="equal">
      <formula>"RECHAZADO"</formula>
    </cfRule>
  </conditionalFormatting>
  <conditionalFormatting sqref="F386">
    <cfRule type="cellIs" dxfId="354" priority="245" operator="equal">
      <formula>"NO CUMPLE"</formula>
    </cfRule>
  </conditionalFormatting>
  <conditionalFormatting sqref="F386">
    <cfRule type="cellIs" dxfId="353" priority="244" operator="equal">
      <formula>"RECHAZADO"</formula>
    </cfRule>
  </conditionalFormatting>
  <conditionalFormatting sqref="F387">
    <cfRule type="cellIs" dxfId="352" priority="243" operator="equal">
      <formula>"NO CUMPLE"</formula>
    </cfRule>
  </conditionalFormatting>
  <conditionalFormatting sqref="F387">
    <cfRule type="cellIs" dxfId="351" priority="242" operator="equal">
      <formula>"RECHAZADO"</formula>
    </cfRule>
  </conditionalFormatting>
  <conditionalFormatting sqref="I385:I386">
    <cfRule type="cellIs" dxfId="350" priority="241" operator="equal">
      <formula>"NO CUMPLE"</formula>
    </cfRule>
  </conditionalFormatting>
  <conditionalFormatting sqref="I385:I386">
    <cfRule type="cellIs" dxfId="349" priority="240" operator="equal">
      <formula>"RECHAZADO"</formula>
    </cfRule>
  </conditionalFormatting>
  <conditionalFormatting sqref="I390">
    <cfRule type="cellIs" dxfId="348" priority="239" operator="equal">
      <formula>"NO CUMPLE"</formula>
    </cfRule>
  </conditionalFormatting>
  <conditionalFormatting sqref="I390">
    <cfRule type="cellIs" dxfId="347" priority="238" operator="equal">
      <formula>"RECHAZADO"</formula>
    </cfRule>
  </conditionalFormatting>
  <conditionalFormatting sqref="I387">
    <cfRule type="cellIs" dxfId="346" priority="237" operator="equal">
      <formula>"NO CUMPLE"</formula>
    </cfRule>
  </conditionalFormatting>
  <conditionalFormatting sqref="I387">
    <cfRule type="cellIs" dxfId="345" priority="236" operator="equal">
      <formula>"RECHAZADO"</formula>
    </cfRule>
  </conditionalFormatting>
  <conditionalFormatting sqref="BQ33">
    <cfRule type="cellIs" dxfId="344" priority="235" operator="equal">
      <formula>"NO CUMPLE"</formula>
    </cfRule>
  </conditionalFormatting>
  <conditionalFormatting sqref="BQ33">
    <cfRule type="cellIs" dxfId="343" priority="234" operator="equal">
      <formula>"RECHAZADO"</formula>
    </cfRule>
  </conditionalFormatting>
  <conditionalFormatting sqref="I388:J389">
    <cfRule type="cellIs" dxfId="342" priority="233" operator="equal">
      <formula>"NO CUMPLE"</formula>
    </cfRule>
  </conditionalFormatting>
  <conditionalFormatting sqref="I388:J389">
    <cfRule type="cellIs" dxfId="341" priority="232" operator="equal">
      <formula>"RECHAZADO"</formula>
    </cfRule>
  </conditionalFormatting>
  <conditionalFormatting sqref="I391:J395">
    <cfRule type="cellIs" dxfId="340" priority="231" operator="equal">
      <formula>"NO CUMPLE"</formula>
    </cfRule>
  </conditionalFormatting>
  <conditionalFormatting sqref="I391:J395">
    <cfRule type="cellIs" dxfId="339" priority="230" operator="equal">
      <formula>"RECHAZADO"</formula>
    </cfRule>
  </conditionalFormatting>
  <conditionalFormatting sqref="F388:F389">
    <cfRule type="cellIs" dxfId="338" priority="229" operator="equal">
      <formula>"NO CUMPLE"</formula>
    </cfRule>
  </conditionalFormatting>
  <conditionalFormatting sqref="F388:F389">
    <cfRule type="cellIs" dxfId="337" priority="228" operator="equal">
      <formula>"RECHAZADO"</formula>
    </cfRule>
  </conditionalFormatting>
  <conditionalFormatting sqref="F391:F395">
    <cfRule type="cellIs" dxfId="336" priority="227" operator="equal">
      <formula>"NO CUMPLE"</formula>
    </cfRule>
  </conditionalFormatting>
  <conditionalFormatting sqref="F391:F395">
    <cfRule type="cellIs" dxfId="335" priority="226" operator="equal">
      <formula>"RECHAZADO"</formula>
    </cfRule>
  </conditionalFormatting>
  <conditionalFormatting sqref="DD722:XFD734 BD722:BD734 BI722:BI734 K722:K734">
    <cfRule type="cellIs" dxfId="334" priority="225" operator="equal">
      <formula>"NO CUMPLE"</formula>
    </cfRule>
  </conditionalFormatting>
  <conditionalFormatting sqref="DD722:XFD734 BD722:BD734 BI722:BI734 K722:K734">
    <cfRule type="cellIs" dxfId="333" priority="224" operator="equal">
      <formula>"RECHAZADO"</formula>
    </cfRule>
  </conditionalFormatting>
  <conditionalFormatting sqref="C722:C733">
    <cfRule type="cellIs" dxfId="332" priority="176" operator="equal">
      <formula>"RECHAZADO"</formula>
    </cfRule>
  </conditionalFormatting>
  <conditionalFormatting sqref="AX722:AX733 BU722:BU733 CB722:CB733 BZ722:BZ733 A722:A734 AR722:AU733 AR734:AY734 AZ722:BB734 CJ722:CU733 BY722:BY732 DC724:DC727 DC730 E722:E734 H722:J734 DC732:DC734 CW722:DB734 BU734:CF734 BE722:BG734 BJ722:BO734 L722:AQ734 CJ734:CO734 CQ734:CU734">
    <cfRule type="cellIs" dxfId="331" priority="223" operator="equal">
      <formula>"NO CUMPLE"</formula>
    </cfRule>
  </conditionalFormatting>
  <conditionalFormatting sqref="F722:F732 F734 G722:G734">
    <cfRule type="cellIs" dxfId="330" priority="222" operator="equal">
      <formula>"NO CUMPLE"</formula>
    </cfRule>
  </conditionalFormatting>
  <conditionalFormatting sqref="AX722:AX733 BU722:BU733 CB722:CB733 BZ722:BZ733 A722:A734 AR722:AU733 AR734:AY734 AZ722:BB734 CJ722:CU733 BY722:BY732 DC724:DC727 DC730 E722:J734 DC732:DC734 CW722:DB734 BU734:CF734 BE722:BG734 BJ722:BO734 L722:AQ734 CJ734:CO734 CQ734:CU734">
    <cfRule type="cellIs" dxfId="329" priority="221" operator="equal">
      <formula>"RECHAZADO"</formula>
    </cfRule>
  </conditionalFormatting>
  <conditionalFormatting sqref="F733">
    <cfRule type="cellIs" dxfId="328" priority="220" operator="equal">
      <formula>"NO CUMPLE"</formula>
    </cfRule>
  </conditionalFormatting>
  <conditionalFormatting sqref="AV722:AV733">
    <cfRule type="cellIs" dxfId="327" priority="219" operator="equal">
      <formula>"NO CUMPLE"</formula>
    </cfRule>
  </conditionalFormatting>
  <conditionalFormatting sqref="AV722:AV733">
    <cfRule type="cellIs" dxfId="326" priority="218" operator="equal">
      <formula>"RECHAZADO"</formula>
    </cfRule>
  </conditionalFormatting>
  <conditionalFormatting sqref="AY722:AY733">
    <cfRule type="cellIs" dxfId="325" priority="217" operator="equal">
      <formula>"NO CUMPLE"</formula>
    </cfRule>
  </conditionalFormatting>
  <conditionalFormatting sqref="AY722:AY733">
    <cfRule type="cellIs" dxfId="324" priority="216" operator="equal">
      <formula>"RECHAZADO"</formula>
    </cfRule>
  </conditionalFormatting>
  <conditionalFormatting sqref="AW722:AW733">
    <cfRule type="cellIs" dxfId="323" priority="215" operator="equal">
      <formula>"NO CUMPLE"</formula>
    </cfRule>
  </conditionalFormatting>
  <conditionalFormatting sqref="AW722:AW733">
    <cfRule type="cellIs" dxfId="322" priority="214" operator="equal">
      <formula>"RECHAZADO"</formula>
    </cfRule>
  </conditionalFormatting>
  <conditionalFormatting sqref="BP722:BP733 BS722:BS733 BP734:BS734">
    <cfRule type="cellIs" dxfId="321" priority="213" operator="equal">
      <formula>"NO CUMPLE"</formula>
    </cfRule>
  </conditionalFormatting>
  <conditionalFormatting sqref="BP722:BP733 BS722:BS733 BP734:BS734">
    <cfRule type="cellIs" dxfId="320" priority="212" operator="equal">
      <formula>"RECHAZADO"</formula>
    </cfRule>
  </conditionalFormatting>
  <conditionalFormatting sqref="BQ722:BQ733">
    <cfRule type="cellIs" dxfId="319" priority="211" operator="equal">
      <formula>"NO CUMPLE"</formula>
    </cfRule>
  </conditionalFormatting>
  <conditionalFormatting sqref="BQ722:BQ733">
    <cfRule type="cellIs" dxfId="318" priority="210" operator="equal">
      <formula>"RECHAZADO"</formula>
    </cfRule>
  </conditionalFormatting>
  <conditionalFormatting sqref="BR722:BR733">
    <cfRule type="cellIs" dxfId="317" priority="209" operator="equal">
      <formula>"NO CUMPLE"</formula>
    </cfRule>
  </conditionalFormatting>
  <conditionalFormatting sqref="BR722:BR733">
    <cfRule type="cellIs" dxfId="316" priority="208" operator="equal">
      <formula>"RECHAZADO"</formula>
    </cfRule>
  </conditionalFormatting>
  <conditionalFormatting sqref="BV722:BW733">
    <cfRule type="cellIs" dxfId="315" priority="207" operator="equal">
      <formula>"NO CUMPLE"</formula>
    </cfRule>
  </conditionalFormatting>
  <conditionalFormatting sqref="BV722:BW733">
    <cfRule type="cellIs" dxfId="314" priority="206" operator="equal">
      <formula>"RECHAZADO"</formula>
    </cfRule>
  </conditionalFormatting>
  <conditionalFormatting sqref="BX722:BX733">
    <cfRule type="cellIs" dxfId="313" priority="205" operator="equal">
      <formula>"NO CUMPLE"</formula>
    </cfRule>
  </conditionalFormatting>
  <conditionalFormatting sqref="BX722:BX733">
    <cfRule type="cellIs" dxfId="312" priority="204" operator="equal">
      <formula>"RECHAZADO"</formula>
    </cfRule>
  </conditionalFormatting>
  <conditionalFormatting sqref="CF723:CF733">
    <cfRule type="cellIs" dxfId="311" priority="203" operator="equal">
      <formula>"NO CUMPLE"</formula>
    </cfRule>
  </conditionalFormatting>
  <conditionalFormatting sqref="CF723:CF733">
    <cfRule type="cellIs" dxfId="310" priority="202" operator="equal">
      <formula>"RECHAZADO"</formula>
    </cfRule>
  </conditionalFormatting>
  <conditionalFormatting sqref="CC722:CD733">
    <cfRule type="cellIs" dxfId="309" priority="201" operator="equal">
      <formula>"NO CUMPLE"</formula>
    </cfRule>
  </conditionalFormatting>
  <conditionalFormatting sqref="CC722:CD733">
    <cfRule type="cellIs" dxfId="308" priority="200" operator="equal">
      <formula>"RECHAZADO"</formula>
    </cfRule>
  </conditionalFormatting>
  <conditionalFormatting sqref="CE722:CE733">
    <cfRule type="cellIs" dxfId="307" priority="199" operator="equal">
      <formula>"NO CUMPLE"</formula>
    </cfRule>
  </conditionalFormatting>
  <conditionalFormatting sqref="CE722:CE733">
    <cfRule type="cellIs" dxfId="306" priority="198" operator="equal">
      <formula>"RECHAZADO"</formula>
    </cfRule>
  </conditionalFormatting>
  <conditionalFormatting sqref="CA722:CA733">
    <cfRule type="cellIs" dxfId="305" priority="197" operator="equal">
      <formula>"NO CUMPLE"</formula>
    </cfRule>
  </conditionalFormatting>
  <conditionalFormatting sqref="CA722:CA733">
    <cfRule type="cellIs" dxfId="304" priority="196" operator="equal">
      <formula>"RECHAZADO"</formula>
    </cfRule>
  </conditionalFormatting>
  <conditionalFormatting sqref="CG734:CI734 CG722:CG733">
    <cfRule type="cellIs" dxfId="303" priority="195" operator="equal">
      <formula>"NO CUMPLE"</formula>
    </cfRule>
  </conditionalFormatting>
  <conditionalFormatting sqref="CG734:CI734 CG722:CG733">
    <cfRule type="cellIs" dxfId="302" priority="194" operator="equal">
      <formula>"RECHAZADO"</formula>
    </cfRule>
  </conditionalFormatting>
  <conditionalFormatting sqref="CH722:CI733">
    <cfRule type="cellIs" dxfId="301" priority="193" operator="equal">
      <formula>"NO CUMPLE"</formula>
    </cfRule>
  </conditionalFormatting>
  <conditionalFormatting sqref="CH722:CI733">
    <cfRule type="cellIs" dxfId="300" priority="192" operator="equal">
      <formula>"RECHAZADO"</formula>
    </cfRule>
  </conditionalFormatting>
  <conditionalFormatting sqref="B722:B734">
    <cfRule type="cellIs" dxfId="299" priority="191" operator="equal">
      <formula>"NO CUMPLE"</formula>
    </cfRule>
  </conditionalFormatting>
  <conditionalFormatting sqref="B722:B734">
    <cfRule type="cellIs" dxfId="298" priority="190" operator="equal">
      <formula>"RECHAZADO"</formula>
    </cfRule>
  </conditionalFormatting>
  <conditionalFormatting sqref="CV722:CV734">
    <cfRule type="cellIs" dxfId="297" priority="189" operator="equal">
      <formula>"NO CUMPLE"</formula>
    </cfRule>
  </conditionalFormatting>
  <conditionalFormatting sqref="CV722:CV734">
    <cfRule type="cellIs" dxfId="296" priority="188" operator="equal">
      <formula>"RECHAZADO"</formula>
    </cfRule>
  </conditionalFormatting>
  <conditionalFormatting sqref="CV722:CV734">
    <cfRule type="cellIs" dxfId="295" priority="186" operator="equal">
      <formula>"OK"</formula>
    </cfRule>
    <cfRule type="cellIs" dxfId="294" priority="187" operator="equal">
      <formula>"REVISAR"</formula>
    </cfRule>
  </conditionalFormatting>
  <conditionalFormatting sqref="BT734">
    <cfRule type="cellIs" dxfId="293" priority="185" operator="equal">
      <formula>"NO CUMPLE"</formula>
    </cfRule>
  </conditionalFormatting>
  <conditionalFormatting sqref="BT734">
    <cfRule type="cellIs" dxfId="292" priority="184" operator="equal">
      <formula>"RECHAZADO"</formula>
    </cfRule>
  </conditionalFormatting>
  <conditionalFormatting sqref="BT722:BT733">
    <cfRule type="cellIs" dxfId="291" priority="183" operator="equal">
      <formula>"NO CUMPLE"</formula>
    </cfRule>
  </conditionalFormatting>
  <conditionalFormatting sqref="BT722:BT733">
    <cfRule type="cellIs" dxfId="290" priority="182" operator="equal">
      <formula>"RECHAZADO"</formula>
    </cfRule>
  </conditionalFormatting>
  <conditionalFormatting sqref="CF722">
    <cfRule type="cellIs" dxfId="289" priority="181" operator="equal">
      <formula>"NO CUMPLE"</formula>
    </cfRule>
  </conditionalFormatting>
  <conditionalFormatting sqref="CF722">
    <cfRule type="cellIs" dxfId="288" priority="180" operator="equal">
      <formula>"RECHAZADO"</formula>
    </cfRule>
  </conditionalFormatting>
  <conditionalFormatting sqref="C734">
    <cfRule type="cellIs" dxfId="287" priority="179" operator="equal">
      <formula>"NO CUMPLE"</formula>
    </cfRule>
  </conditionalFormatting>
  <conditionalFormatting sqref="C734">
    <cfRule type="cellIs" dxfId="286" priority="178" operator="equal">
      <formula>"RECHAZADO"</formula>
    </cfRule>
  </conditionalFormatting>
  <conditionalFormatting sqref="C722">
    <cfRule type="cellIs" dxfId="285" priority="177" operator="equal">
      <formula>"NO CUMPLE"</formula>
    </cfRule>
  </conditionalFormatting>
  <conditionalFormatting sqref="BY733">
    <cfRule type="cellIs" dxfId="284" priority="175" operator="equal">
      <formula>"NO CUMPLE"</formula>
    </cfRule>
  </conditionalFormatting>
  <conditionalFormatting sqref="BY733">
    <cfRule type="cellIs" dxfId="283" priority="174" operator="equal">
      <formula>"RECHAZADO"</formula>
    </cfRule>
  </conditionalFormatting>
  <conditionalFormatting sqref="BC722:BC734">
    <cfRule type="cellIs" dxfId="282" priority="173" operator="equal">
      <formula>"NO CUMPLE"</formula>
    </cfRule>
  </conditionalFormatting>
  <conditionalFormatting sqref="BC722:BC734">
    <cfRule type="cellIs" dxfId="281" priority="172" operator="equal">
      <formula>"RECHAZADO"</formula>
    </cfRule>
  </conditionalFormatting>
  <conditionalFormatting sqref="BH722:BH734">
    <cfRule type="cellIs" dxfId="280" priority="171" operator="equal">
      <formula>"NO CUMPLE"</formula>
    </cfRule>
  </conditionalFormatting>
  <conditionalFormatting sqref="BH722:BH734">
    <cfRule type="cellIs" dxfId="279" priority="170" operator="equal">
      <formula>"RECHAZADO"</formula>
    </cfRule>
  </conditionalFormatting>
  <conditionalFormatting sqref="T412">
    <cfRule type="cellIs" dxfId="278" priority="167" operator="equal">
      <formula>"NO CUMPLE"</formula>
    </cfRule>
  </conditionalFormatting>
  <conditionalFormatting sqref="T412">
    <cfRule type="cellIs" dxfId="277" priority="166" operator="equal">
      <formula>"RECHAZADO"</formula>
    </cfRule>
  </conditionalFormatting>
  <conditionalFormatting sqref="T413">
    <cfRule type="cellIs" dxfId="276" priority="165" operator="equal">
      <formula>"NO CUMPLE"</formula>
    </cfRule>
  </conditionalFormatting>
  <conditionalFormatting sqref="T413">
    <cfRule type="cellIs" dxfId="275" priority="164" operator="equal">
      <formula>"RECHAZADO"</formula>
    </cfRule>
  </conditionalFormatting>
  <conditionalFormatting sqref="T415">
    <cfRule type="cellIs" dxfId="274" priority="163" operator="equal">
      <formula>"NO CUMPLE"</formula>
    </cfRule>
  </conditionalFormatting>
  <conditionalFormatting sqref="T415">
    <cfRule type="cellIs" dxfId="273" priority="162" operator="equal">
      <formula>"RECHAZADO"</formula>
    </cfRule>
  </conditionalFormatting>
  <conditionalFormatting sqref="AV696">
    <cfRule type="cellIs" dxfId="272" priority="161" operator="equal">
      <formula>"NO CUMPLE"</formula>
    </cfRule>
  </conditionalFormatting>
  <conditionalFormatting sqref="AV696">
    <cfRule type="cellIs" dxfId="271" priority="160" operator="equal">
      <formula>"RECHAZADO"</formula>
    </cfRule>
  </conditionalFormatting>
  <conditionalFormatting sqref="T418">
    <cfRule type="cellIs" dxfId="270" priority="159" operator="equal">
      <formula>"NO CUMPLE"</formula>
    </cfRule>
  </conditionalFormatting>
  <conditionalFormatting sqref="T418">
    <cfRule type="cellIs" dxfId="269" priority="158" operator="equal">
      <formula>"RECHAZADO"</formula>
    </cfRule>
  </conditionalFormatting>
  <conditionalFormatting sqref="T419">
    <cfRule type="cellIs" dxfId="268" priority="157" operator="equal">
      <formula>"NO CUMPLE"</formula>
    </cfRule>
  </conditionalFormatting>
  <conditionalFormatting sqref="T419">
    <cfRule type="cellIs" dxfId="267" priority="156" operator="equal">
      <formula>"RECHAZADO"</formula>
    </cfRule>
  </conditionalFormatting>
  <conditionalFormatting sqref="AV703">
    <cfRule type="cellIs" dxfId="266" priority="155" operator="equal">
      <formula>"NO CUMPLE"</formula>
    </cfRule>
  </conditionalFormatting>
  <conditionalFormatting sqref="AV703">
    <cfRule type="cellIs" dxfId="265" priority="154" operator="equal">
      <formula>"RECHAZADO"</formula>
    </cfRule>
  </conditionalFormatting>
  <conditionalFormatting sqref="DB161">
    <cfRule type="cellIs" dxfId="264" priority="135" operator="equal">
      <formula>"NO CUMPLE"</formula>
    </cfRule>
  </conditionalFormatting>
  <conditionalFormatting sqref="DB161">
    <cfRule type="cellIs" dxfId="263" priority="134" operator="equal">
      <formula>"RECHAZADO"</formula>
    </cfRule>
  </conditionalFormatting>
  <conditionalFormatting sqref="DB31">
    <cfRule type="cellIs" dxfId="262" priority="133" operator="equal">
      <formula>"NO CUMPLE"</formula>
    </cfRule>
  </conditionalFormatting>
  <conditionalFormatting sqref="DB31">
    <cfRule type="cellIs" dxfId="261" priority="132" operator="equal">
      <formula>"RECHAZADO"</formula>
    </cfRule>
  </conditionalFormatting>
  <conditionalFormatting sqref="DB57">
    <cfRule type="cellIs" dxfId="260" priority="131" operator="equal">
      <formula>"NO CUMPLE"</formula>
    </cfRule>
  </conditionalFormatting>
  <conditionalFormatting sqref="DB57">
    <cfRule type="cellIs" dxfId="259" priority="130" operator="equal">
      <formula>"RECHAZADO"</formula>
    </cfRule>
  </conditionalFormatting>
  <conditionalFormatting sqref="DB83">
    <cfRule type="cellIs" dxfId="258" priority="129" operator="equal">
      <formula>"NO CUMPLE"</formula>
    </cfRule>
  </conditionalFormatting>
  <conditionalFormatting sqref="DB83">
    <cfRule type="cellIs" dxfId="257" priority="128" operator="equal">
      <formula>"RECHAZADO"</formula>
    </cfRule>
  </conditionalFormatting>
  <conditionalFormatting sqref="DB96">
    <cfRule type="cellIs" dxfId="256" priority="127" operator="equal">
      <formula>"NO CUMPLE"</formula>
    </cfRule>
  </conditionalFormatting>
  <conditionalFormatting sqref="DB96">
    <cfRule type="cellIs" dxfId="255" priority="126" operator="equal">
      <formula>"RECHAZADO"</formula>
    </cfRule>
  </conditionalFormatting>
  <conditionalFormatting sqref="DB109">
    <cfRule type="cellIs" dxfId="254" priority="125" operator="equal">
      <formula>"NO CUMPLE"</formula>
    </cfRule>
  </conditionalFormatting>
  <conditionalFormatting sqref="DB109">
    <cfRule type="cellIs" dxfId="253" priority="124" operator="equal">
      <formula>"RECHAZADO"</formula>
    </cfRule>
  </conditionalFormatting>
  <conditionalFormatting sqref="DB122">
    <cfRule type="cellIs" dxfId="252" priority="123" operator="equal">
      <formula>"NO CUMPLE"</formula>
    </cfRule>
  </conditionalFormatting>
  <conditionalFormatting sqref="DB122">
    <cfRule type="cellIs" dxfId="251" priority="122" operator="equal">
      <formula>"RECHAZADO"</formula>
    </cfRule>
  </conditionalFormatting>
  <conditionalFormatting sqref="DB135">
    <cfRule type="cellIs" dxfId="250" priority="121" operator="equal">
      <formula>"NO CUMPLE"</formula>
    </cfRule>
  </conditionalFormatting>
  <conditionalFormatting sqref="DB135">
    <cfRule type="cellIs" dxfId="249" priority="120" operator="equal">
      <formula>"RECHAZADO"</formula>
    </cfRule>
  </conditionalFormatting>
  <conditionalFormatting sqref="DB148">
    <cfRule type="cellIs" dxfId="248" priority="119" operator="equal">
      <formula>"NO CUMPLE"</formula>
    </cfRule>
  </conditionalFormatting>
  <conditionalFormatting sqref="DB148">
    <cfRule type="cellIs" dxfId="247" priority="118" operator="equal">
      <formula>"RECHAZADO"</formula>
    </cfRule>
  </conditionalFormatting>
  <conditionalFormatting sqref="DB174">
    <cfRule type="cellIs" dxfId="246" priority="117" operator="equal">
      <formula>"NO CUMPLE"</formula>
    </cfRule>
  </conditionalFormatting>
  <conditionalFormatting sqref="DB174">
    <cfRule type="cellIs" dxfId="245" priority="116" operator="equal">
      <formula>"RECHAZADO"</formula>
    </cfRule>
  </conditionalFormatting>
  <conditionalFormatting sqref="DB187">
    <cfRule type="cellIs" dxfId="244" priority="115" operator="equal">
      <formula>"NO CUMPLE"</formula>
    </cfRule>
  </conditionalFormatting>
  <conditionalFormatting sqref="DB187">
    <cfRule type="cellIs" dxfId="243" priority="114" operator="equal">
      <formula>"RECHAZADO"</formula>
    </cfRule>
  </conditionalFormatting>
  <conditionalFormatting sqref="DB200">
    <cfRule type="cellIs" dxfId="242" priority="113" operator="equal">
      <formula>"NO CUMPLE"</formula>
    </cfRule>
  </conditionalFormatting>
  <conditionalFormatting sqref="DB200">
    <cfRule type="cellIs" dxfId="241" priority="112" operator="equal">
      <formula>"RECHAZADO"</formula>
    </cfRule>
  </conditionalFormatting>
  <conditionalFormatting sqref="DB213">
    <cfRule type="cellIs" dxfId="240" priority="111" operator="equal">
      <formula>"NO CUMPLE"</formula>
    </cfRule>
  </conditionalFormatting>
  <conditionalFormatting sqref="DB213">
    <cfRule type="cellIs" dxfId="239" priority="110" operator="equal">
      <formula>"RECHAZADO"</formula>
    </cfRule>
  </conditionalFormatting>
  <conditionalFormatting sqref="DB239">
    <cfRule type="cellIs" dxfId="238" priority="109" operator="equal">
      <formula>"NO CUMPLE"</formula>
    </cfRule>
  </conditionalFormatting>
  <conditionalFormatting sqref="DB239">
    <cfRule type="cellIs" dxfId="237" priority="108" operator="equal">
      <formula>"RECHAZADO"</formula>
    </cfRule>
  </conditionalFormatting>
  <conditionalFormatting sqref="DB226">
    <cfRule type="cellIs" dxfId="236" priority="107" operator="equal">
      <formula>"NO CUMPLE"</formula>
    </cfRule>
  </conditionalFormatting>
  <conditionalFormatting sqref="DB226">
    <cfRule type="cellIs" dxfId="235" priority="106" operator="equal">
      <formula>"RECHAZADO"</formula>
    </cfRule>
  </conditionalFormatting>
  <conditionalFormatting sqref="DB252">
    <cfRule type="cellIs" dxfId="234" priority="105" operator="equal">
      <formula>"NO CUMPLE"</formula>
    </cfRule>
  </conditionalFormatting>
  <conditionalFormatting sqref="DB252">
    <cfRule type="cellIs" dxfId="233" priority="104" operator="equal">
      <formula>"RECHAZADO"</formula>
    </cfRule>
  </conditionalFormatting>
  <conditionalFormatting sqref="DB265">
    <cfRule type="cellIs" dxfId="232" priority="103" operator="equal">
      <formula>"NO CUMPLE"</formula>
    </cfRule>
  </conditionalFormatting>
  <conditionalFormatting sqref="DB265">
    <cfRule type="cellIs" dxfId="231" priority="102" operator="equal">
      <formula>"RECHAZADO"</formula>
    </cfRule>
  </conditionalFormatting>
  <conditionalFormatting sqref="DB278">
    <cfRule type="cellIs" dxfId="230" priority="101" operator="equal">
      <formula>"NO CUMPLE"</formula>
    </cfRule>
  </conditionalFormatting>
  <conditionalFormatting sqref="DB278">
    <cfRule type="cellIs" dxfId="229" priority="100" operator="equal">
      <formula>"RECHAZADO"</formula>
    </cfRule>
  </conditionalFormatting>
  <conditionalFormatting sqref="DB291">
    <cfRule type="cellIs" dxfId="228" priority="99" operator="equal">
      <formula>"NO CUMPLE"</formula>
    </cfRule>
  </conditionalFormatting>
  <conditionalFormatting sqref="DB291">
    <cfRule type="cellIs" dxfId="227" priority="98" operator="equal">
      <formula>"RECHAZADO"</formula>
    </cfRule>
  </conditionalFormatting>
  <conditionalFormatting sqref="DB304">
    <cfRule type="cellIs" dxfId="226" priority="97" operator="equal">
      <formula>"NO CUMPLE"</formula>
    </cfRule>
  </conditionalFormatting>
  <conditionalFormatting sqref="DB304">
    <cfRule type="cellIs" dxfId="225" priority="96" operator="equal">
      <formula>"RECHAZADO"</formula>
    </cfRule>
  </conditionalFormatting>
  <conditionalFormatting sqref="DB317">
    <cfRule type="cellIs" dxfId="224" priority="95" operator="equal">
      <formula>"NO CUMPLE"</formula>
    </cfRule>
  </conditionalFormatting>
  <conditionalFormatting sqref="DB317">
    <cfRule type="cellIs" dxfId="223" priority="94" operator="equal">
      <formula>"RECHAZADO"</formula>
    </cfRule>
  </conditionalFormatting>
  <conditionalFormatting sqref="DB330">
    <cfRule type="cellIs" dxfId="222" priority="93" operator="equal">
      <formula>"NO CUMPLE"</formula>
    </cfRule>
  </conditionalFormatting>
  <conditionalFormatting sqref="DB330">
    <cfRule type="cellIs" dxfId="221" priority="92" operator="equal">
      <formula>"RECHAZADO"</formula>
    </cfRule>
  </conditionalFormatting>
  <conditionalFormatting sqref="DB343">
    <cfRule type="cellIs" dxfId="220" priority="91" operator="equal">
      <formula>"NO CUMPLE"</formula>
    </cfRule>
  </conditionalFormatting>
  <conditionalFormatting sqref="DB343">
    <cfRule type="cellIs" dxfId="219" priority="90" operator="equal">
      <formula>"RECHAZADO"</formula>
    </cfRule>
  </conditionalFormatting>
  <conditionalFormatting sqref="DB356">
    <cfRule type="cellIs" dxfId="218" priority="89" operator="equal">
      <formula>"NO CUMPLE"</formula>
    </cfRule>
  </conditionalFormatting>
  <conditionalFormatting sqref="DB356">
    <cfRule type="cellIs" dxfId="217" priority="88" operator="equal">
      <formula>"RECHAZADO"</formula>
    </cfRule>
  </conditionalFormatting>
  <conditionalFormatting sqref="DB369">
    <cfRule type="cellIs" dxfId="216" priority="87" operator="equal">
      <formula>"NO CUMPLE"</formula>
    </cfRule>
  </conditionalFormatting>
  <conditionalFormatting sqref="DB369">
    <cfRule type="cellIs" dxfId="215" priority="86" operator="equal">
      <formula>"RECHAZADO"</formula>
    </cfRule>
  </conditionalFormatting>
  <conditionalFormatting sqref="DB395">
    <cfRule type="cellIs" dxfId="214" priority="85" operator="equal">
      <formula>"NO CUMPLE"</formula>
    </cfRule>
  </conditionalFormatting>
  <conditionalFormatting sqref="DB395">
    <cfRule type="cellIs" dxfId="213" priority="84" operator="equal">
      <formula>"RECHAZADO"</formula>
    </cfRule>
  </conditionalFormatting>
  <conditionalFormatting sqref="DB408">
    <cfRule type="cellIs" dxfId="212" priority="83" operator="equal">
      <formula>"NO CUMPLE"</formula>
    </cfRule>
  </conditionalFormatting>
  <conditionalFormatting sqref="DB408">
    <cfRule type="cellIs" dxfId="211" priority="82" operator="equal">
      <formula>"RECHAZADO"</formula>
    </cfRule>
  </conditionalFormatting>
  <conditionalFormatting sqref="DB421">
    <cfRule type="cellIs" dxfId="210" priority="81" operator="equal">
      <formula>"NO CUMPLE"</formula>
    </cfRule>
  </conditionalFormatting>
  <conditionalFormatting sqref="DB421">
    <cfRule type="cellIs" dxfId="209" priority="80" operator="equal">
      <formula>"RECHAZADO"</formula>
    </cfRule>
  </conditionalFormatting>
  <conditionalFormatting sqref="DB434">
    <cfRule type="cellIs" dxfId="208" priority="79" operator="equal">
      <formula>"NO CUMPLE"</formula>
    </cfRule>
  </conditionalFormatting>
  <conditionalFormatting sqref="DB434">
    <cfRule type="cellIs" dxfId="207" priority="78" operator="equal">
      <formula>"RECHAZADO"</formula>
    </cfRule>
  </conditionalFormatting>
  <conditionalFormatting sqref="DB447">
    <cfRule type="cellIs" dxfId="206" priority="77" operator="equal">
      <formula>"NO CUMPLE"</formula>
    </cfRule>
  </conditionalFormatting>
  <conditionalFormatting sqref="DB447">
    <cfRule type="cellIs" dxfId="205" priority="76" operator="equal">
      <formula>"RECHAZADO"</formula>
    </cfRule>
  </conditionalFormatting>
  <conditionalFormatting sqref="DB460">
    <cfRule type="cellIs" dxfId="204" priority="75" operator="equal">
      <formula>"NO CUMPLE"</formula>
    </cfRule>
  </conditionalFormatting>
  <conditionalFormatting sqref="DB460">
    <cfRule type="cellIs" dxfId="203" priority="74" operator="equal">
      <formula>"RECHAZADO"</formula>
    </cfRule>
  </conditionalFormatting>
  <conditionalFormatting sqref="DB473">
    <cfRule type="cellIs" dxfId="202" priority="73" operator="equal">
      <formula>"NO CUMPLE"</formula>
    </cfRule>
  </conditionalFormatting>
  <conditionalFormatting sqref="DB473">
    <cfRule type="cellIs" dxfId="201" priority="72" operator="equal">
      <formula>"RECHAZADO"</formula>
    </cfRule>
  </conditionalFormatting>
  <conditionalFormatting sqref="DB486">
    <cfRule type="cellIs" dxfId="200" priority="71" operator="equal">
      <formula>"NO CUMPLE"</formula>
    </cfRule>
  </conditionalFormatting>
  <conditionalFormatting sqref="DB486">
    <cfRule type="cellIs" dxfId="199" priority="70" operator="equal">
      <formula>"RECHAZADO"</formula>
    </cfRule>
  </conditionalFormatting>
  <conditionalFormatting sqref="DB499">
    <cfRule type="cellIs" dxfId="198" priority="69" operator="equal">
      <formula>"NO CUMPLE"</formula>
    </cfRule>
  </conditionalFormatting>
  <conditionalFormatting sqref="DB499">
    <cfRule type="cellIs" dxfId="197" priority="68" operator="equal">
      <formula>"RECHAZADO"</formula>
    </cfRule>
  </conditionalFormatting>
  <conditionalFormatting sqref="DB512">
    <cfRule type="cellIs" dxfId="196" priority="67" operator="equal">
      <formula>"NO CUMPLE"</formula>
    </cfRule>
  </conditionalFormatting>
  <conditionalFormatting sqref="DB512">
    <cfRule type="cellIs" dxfId="195" priority="66" operator="equal">
      <formula>"RECHAZADO"</formula>
    </cfRule>
  </conditionalFormatting>
  <conditionalFormatting sqref="DB525">
    <cfRule type="cellIs" dxfId="194" priority="65" operator="equal">
      <formula>"NO CUMPLE"</formula>
    </cfRule>
  </conditionalFormatting>
  <conditionalFormatting sqref="DB525">
    <cfRule type="cellIs" dxfId="193" priority="64" operator="equal">
      <formula>"RECHAZADO"</formula>
    </cfRule>
  </conditionalFormatting>
  <conditionalFormatting sqref="DB538">
    <cfRule type="cellIs" dxfId="192" priority="63" operator="equal">
      <formula>"NO CUMPLE"</formula>
    </cfRule>
  </conditionalFormatting>
  <conditionalFormatting sqref="DB538">
    <cfRule type="cellIs" dxfId="191" priority="62" operator="equal">
      <formula>"RECHAZADO"</formula>
    </cfRule>
  </conditionalFormatting>
  <conditionalFormatting sqref="DB551">
    <cfRule type="cellIs" dxfId="190" priority="61" operator="equal">
      <formula>"NO CUMPLE"</formula>
    </cfRule>
  </conditionalFormatting>
  <conditionalFormatting sqref="DB551">
    <cfRule type="cellIs" dxfId="189" priority="60" operator="equal">
      <formula>"RECHAZADO"</formula>
    </cfRule>
  </conditionalFormatting>
  <conditionalFormatting sqref="DB564">
    <cfRule type="cellIs" dxfId="188" priority="59" operator="equal">
      <formula>"NO CUMPLE"</formula>
    </cfRule>
  </conditionalFormatting>
  <conditionalFormatting sqref="DB564">
    <cfRule type="cellIs" dxfId="187" priority="58" operator="equal">
      <formula>"RECHAZADO"</formula>
    </cfRule>
  </conditionalFormatting>
  <conditionalFormatting sqref="DB577">
    <cfRule type="cellIs" dxfId="186" priority="57" operator="equal">
      <formula>"NO CUMPLE"</formula>
    </cfRule>
  </conditionalFormatting>
  <conditionalFormatting sqref="DB577">
    <cfRule type="cellIs" dxfId="185" priority="56" operator="equal">
      <formula>"RECHAZADO"</formula>
    </cfRule>
  </conditionalFormatting>
  <conditionalFormatting sqref="DB590">
    <cfRule type="cellIs" dxfId="184" priority="55" operator="equal">
      <formula>"NO CUMPLE"</formula>
    </cfRule>
  </conditionalFormatting>
  <conditionalFormatting sqref="DB590">
    <cfRule type="cellIs" dxfId="183" priority="54" operator="equal">
      <formula>"RECHAZADO"</formula>
    </cfRule>
  </conditionalFormatting>
  <conditionalFormatting sqref="DB603">
    <cfRule type="cellIs" dxfId="182" priority="53" operator="equal">
      <formula>"NO CUMPLE"</formula>
    </cfRule>
  </conditionalFormatting>
  <conditionalFormatting sqref="DB603">
    <cfRule type="cellIs" dxfId="181" priority="52" operator="equal">
      <formula>"RECHAZADO"</formula>
    </cfRule>
  </conditionalFormatting>
  <conditionalFormatting sqref="DB616">
    <cfRule type="cellIs" dxfId="180" priority="51" operator="equal">
      <formula>"NO CUMPLE"</formula>
    </cfRule>
  </conditionalFormatting>
  <conditionalFormatting sqref="DB616">
    <cfRule type="cellIs" dxfId="179" priority="50" operator="equal">
      <formula>"RECHAZADO"</formula>
    </cfRule>
  </conditionalFormatting>
  <conditionalFormatting sqref="DB629">
    <cfRule type="cellIs" dxfId="178" priority="49" operator="equal">
      <formula>"NO CUMPLE"</formula>
    </cfRule>
  </conditionalFormatting>
  <conditionalFormatting sqref="DB629">
    <cfRule type="cellIs" dxfId="177" priority="48" operator="equal">
      <formula>"RECHAZADO"</formula>
    </cfRule>
  </conditionalFormatting>
  <conditionalFormatting sqref="DB642">
    <cfRule type="cellIs" dxfId="176" priority="47" operator="equal">
      <formula>"NO CUMPLE"</formula>
    </cfRule>
  </conditionalFormatting>
  <conditionalFormatting sqref="DB642">
    <cfRule type="cellIs" dxfId="175" priority="46" operator="equal">
      <formula>"RECHAZADO"</formula>
    </cfRule>
  </conditionalFormatting>
  <conditionalFormatting sqref="DB655">
    <cfRule type="cellIs" dxfId="174" priority="45" operator="equal">
      <formula>"NO CUMPLE"</formula>
    </cfRule>
  </conditionalFormatting>
  <conditionalFormatting sqref="DB655">
    <cfRule type="cellIs" dxfId="173" priority="44" operator="equal">
      <formula>"RECHAZADO"</formula>
    </cfRule>
  </conditionalFormatting>
  <conditionalFormatting sqref="DB668">
    <cfRule type="cellIs" dxfId="172" priority="43" operator="equal">
      <formula>"NO CUMPLE"</formula>
    </cfRule>
  </conditionalFormatting>
  <conditionalFormatting sqref="DB668">
    <cfRule type="cellIs" dxfId="171" priority="42" operator="equal">
      <formula>"RECHAZADO"</formula>
    </cfRule>
  </conditionalFormatting>
  <conditionalFormatting sqref="DB681">
    <cfRule type="cellIs" dxfId="170" priority="41" operator="equal">
      <formula>"NO CUMPLE"</formula>
    </cfRule>
  </conditionalFormatting>
  <conditionalFormatting sqref="DB681">
    <cfRule type="cellIs" dxfId="169" priority="40" operator="equal">
      <formula>"RECHAZADO"</formula>
    </cfRule>
  </conditionalFormatting>
  <conditionalFormatting sqref="DB694">
    <cfRule type="cellIs" dxfId="168" priority="39" operator="equal">
      <formula>"NO CUMPLE"</formula>
    </cfRule>
  </conditionalFormatting>
  <conditionalFormatting sqref="DB694">
    <cfRule type="cellIs" dxfId="167" priority="38" operator="equal">
      <formula>"RECHAZADO"</formula>
    </cfRule>
  </conditionalFormatting>
  <conditionalFormatting sqref="DB707">
    <cfRule type="cellIs" dxfId="166" priority="37" operator="equal">
      <formula>"NO CUMPLE"</formula>
    </cfRule>
  </conditionalFormatting>
  <conditionalFormatting sqref="DB707">
    <cfRule type="cellIs" dxfId="165" priority="36" operator="equal">
      <formula>"RECHAZADO"</formula>
    </cfRule>
  </conditionalFormatting>
  <conditionalFormatting sqref="DB720">
    <cfRule type="cellIs" dxfId="164" priority="35" operator="equal">
      <formula>"NO CUMPLE"</formula>
    </cfRule>
  </conditionalFormatting>
  <conditionalFormatting sqref="DB720">
    <cfRule type="cellIs" dxfId="163" priority="34" operator="equal">
      <formula>"RECHAZADO"</formula>
    </cfRule>
  </conditionalFormatting>
  <conditionalFormatting sqref="F39:F41">
    <cfRule type="cellIs" dxfId="162" priority="33" operator="equal">
      <formula>"NO CUMPLE"</formula>
    </cfRule>
  </conditionalFormatting>
  <conditionalFormatting sqref="F39">
    <cfRule type="cellIs" dxfId="161" priority="32" operator="equal">
      <formula>"NO CUMPLE"</formula>
    </cfRule>
  </conditionalFormatting>
  <conditionalFormatting sqref="F40">
    <cfRule type="cellIs" dxfId="160" priority="31" operator="equal">
      <formula>"NO CUMPLE"</formula>
    </cfRule>
  </conditionalFormatting>
  <conditionalFormatting sqref="F41">
    <cfRule type="cellIs" dxfId="159" priority="30" operator="equal">
      <formula>"NO CUMPLE"</formula>
    </cfRule>
  </conditionalFormatting>
  <conditionalFormatting sqref="BV632:BW632">
    <cfRule type="cellIs" dxfId="158" priority="29" operator="equal">
      <formula>"NO CUMPLE"</formula>
    </cfRule>
  </conditionalFormatting>
  <conditionalFormatting sqref="BV632:BW632">
    <cfRule type="cellIs" dxfId="157" priority="28" operator="equal">
      <formula>"RECHAZADO"</formula>
    </cfRule>
  </conditionalFormatting>
  <conditionalFormatting sqref="I439">
    <cfRule type="cellIs" dxfId="156" priority="27" operator="equal">
      <formula>"NO CUMPLE"</formula>
    </cfRule>
  </conditionalFormatting>
  <conditionalFormatting sqref="F440">
    <cfRule type="cellIs" dxfId="155" priority="26" operator="equal">
      <formula>"NO CUMPLE"</formula>
    </cfRule>
  </conditionalFormatting>
  <conditionalFormatting sqref="F440">
    <cfRule type="cellIs" dxfId="154" priority="25" operator="equal">
      <formula>"RECHAZADO"</formula>
    </cfRule>
  </conditionalFormatting>
  <conditionalFormatting sqref="DC602">
    <cfRule type="cellIs" dxfId="153" priority="24" operator="equal">
      <formula>"NO CUMPLE"</formula>
    </cfRule>
  </conditionalFormatting>
  <conditionalFormatting sqref="DC602">
    <cfRule type="cellIs" dxfId="152" priority="23" operator="equal">
      <formula>"RECHAZADO"</formula>
    </cfRule>
  </conditionalFormatting>
  <conditionalFormatting sqref="DC592">
    <cfRule type="cellIs" dxfId="151" priority="22" operator="equal">
      <formula>"NO CUMPLE"</formula>
    </cfRule>
  </conditionalFormatting>
  <conditionalFormatting sqref="DC592">
    <cfRule type="cellIs" dxfId="150" priority="21" operator="equal">
      <formula>"RECHAZADO"</formula>
    </cfRule>
  </conditionalFormatting>
  <conditionalFormatting sqref="DC595">
    <cfRule type="cellIs" dxfId="149" priority="18" operator="equal">
      <formula>"NO CUMPLE"</formula>
    </cfRule>
  </conditionalFormatting>
  <conditionalFormatting sqref="DC595">
    <cfRule type="cellIs" dxfId="148" priority="17" operator="equal">
      <formula>"RECHAZADO"</formula>
    </cfRule>
  </conditionalFormatting>
  <conditionalFormatting sqref="DC593">
    <cfRule type="cellIs" dxfId="147" priority="16" operator="equal">
      <formula>"NO CUMPLE"</formula>
    </cfRule>
  </conditionalFormatting>
  <conditionalFormatting sqref="DC593">
    <cfRule type="cellIs" dxfId="146" priority="15" operator="equal">
      <formula>"RECHAZADO"</formula>
    </cfRule>
  </conditionalFormatting>
  <conditionalFormatting sqref="DC594">
    <cfRule type="cellIs" dxfId="145" priority="14" operator="equal">
      <formula>"NO CUMPLE"</formula>
    </cfRule>
  </conditionalFormatting>
  <conditionalFormatting sqref="DC594">
    <cfRule type="cellIs" dxfId="144" priority="13" operator="equal">
      <formula>"RECHAZADO"</formula>
    </cfRule>
  </conditionalFormatting>
  <conditionalFormatting sqref="DC598">
    <cfRule type="cellIs" dxfId="143" priority="12" operator="equal">
      <formula>"NO CUMPLE"</formula>
    </cfRule>
  </conditionalFormatting>
  <conditionalFormatting sqref="DC598">
    <cfRule type="cellIs" dxfId="142" priority="11" operator="equal">
      <formula>"RECHAZADO"</formula>
    </cfRule>
  </conditionalFormatting>
  <conditionalFormatting sqref="DC599">
    <cfRule type="cellIs" dxfId="141" priority="10" operator="equal">
      <formula>"NO CUMPLE"</formula>
    </cfRule>
  </conditionalFormatting>
  <conditionalFormatting sqref="DC599">
    <cfRule type="cellIs" dxfId="140" priority="9" operator="equal">
      <formula>"RECHAZADO"</formula>
    </cfRule>
  </conditionalFormatting>
  <conditionalFormatting sqref="DC600">
    <cfRule type="cellIs" dxfId="139" priority="8" operator="equal">
      <formula>"NO CUMPLE"</formula>
    </cfRule>
  </conditionalFormatting>
  <conditionalFormatting sqref="DC600">
    <cfRule type="cellIs" dxfId="138" priority="7" operator="equal">
      <formula>"RECHAZADO"</formula>
    </cfRule>
  </conditionalFormatting>
  <conditionalFormatting sqref="DC601">
    <cfRule type="cellIs" dxfId="137" priority="6" operator="equal">
      <formula>"NO CUMPLE"</formula>
    </cfRule>
  </conditionalFormatting>
  <conditionalFormatting sqref="DC601">
    <cfRule type="cellIs" dxfId="136" priority="5" operator="equal">
      <formula>"RECHAZADO"</formula>
    </cfRule>
  </conditionalFormatting>
  <conditionalFormatting sqref="DC616">
    <cfRule type="cellIs" dxfId="135" priority="4" operator="equal">
      <formula>"NO CUMPLE"</formula>
    </cfRule>
  </conditionalFormatting>
  <conditionalFormatting sqref="DC616">
    <cfRule type="cellIs" dxfId="134" priority="3" operator="equal">
      <formula>"RECHAZADO"</formula>
    </cfRule>
  </conditionalFormatting>
  <conditionalFormatting sqref="CP734 CP721 CP708 CP695 CP682 CP669 CP656 CP643 CP630 CP617 CP604">
    <cfRule type="cellIs" dxfId="133" priority="2" operator="equal">
      <formula>"NO CUMPLE"</formula>
    </cfRule>
  </conditionalFormatting>
  <conditionalFormatting sqref="CP734 CP721 CP708 CP695 CP682 CP669 CP656 CP643 CP630 CP617 CP604">
    <cfRule type="cellIs" dxfId="132" priority="1" operator="equal">
      <formula>"RECHAZADO"</formula>
    </cfRule>
  </conditionalFormatting>
  <dataValidations count="1">
    <dataValidation type="list" allowBlank="1" showInputMessage="1" showErrorMessage="1" sqref="H20:H31 H33:H44 H46:H57 H59:H70 H72:H83 H85:H96 H98:H109 H111:H122 H124:H135 H137:H148 H150:H161 H163:H174 H189:H200 H202:H213 H215:H226 H228:H239 H241:H252 H254:H265 H267:H278 H280:H291 H293:H304 H306:H317 H319:H330 H332:H343 H345:H356 H358:H369 H371:H382 H384:H395 H397:H408 H410:H421 H423:H434 H436:H447 H449:H460 H462:H473 H475:H486 H488:H499 H501:H512 H514:H525 H527:H538 H540:H551 H553:H564 H566:H577 H579:H590 H592:H603 H605:H616 H618:H629 H631:H642 H644:H655 H657:H668 H670:H681 H683:H694 H696:H707 H709:H720 I179 H176:H187 H722:H733" xr:uid="{00000000-0002-0000-0A00-000000000000}">
      <formula1>"SI,NO"</formula1>
    </dataValidation>
  </dataValidations>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filterMode="1"/>
  <dimension ref="A1:AE733"/>
  <sheetViews>
    <sheetView zoomScale="80" zoomScaleNormal="80" zoomScaleSheetLayoutView="55" workbookViewId="0">
      <pane xSplit="3" ySplit="17" topLeftCell="H18" activePane="bottomRight" state="frozen"/>
      <selection activeCell="B704" sqref="B704:B715"/>
      <selection pane="topRight" activeCell="B704" sqref="B704:B715"/>
      <selection pane="bottomLeft" activeCell="B704" sqref="B704:B715"/>
      <selection pane="bottomRight" activeCell="B704" sqref="B704"/>
    </sheetView>
  </sheetViews>
  <sheetFormatPr baseColWidth="10" defaultColWidth="11.42578125" defaultRowHeight="16.5" x14ac:dyDescent="0.25"/>
  <cols>
    <col min="1" max="2" width="11.42578125" style="89"/>
    <col min="3" max="3" width="31.42578125" style="111" bestFit="1" customWidth="1"/>
    <col min="4" max="4" width="24.42578125" style="24" hidden="1" customWidth="1"/>
    <col min="5" max="5" width="2.7109375" style="112" customWidth="1"/>
    <col min="6" max="6" width="20.140625" style="24" hidden="1" customWidth="1"/>
    <col min="7" max="7" width="20.85546875" style="89" customWidth="1"/>
    <col min="8" max="8" width="1.5703125" style="89" customWidth="1"/>
    <col min="9" max="9" width="18.140625" style="89" customWidth="1"/>
    <col min="10" max="10" width="1.5703125" style="89" customWidth="1"/>
    <col min="11" max="11" width="17.5703125" style="89" customWidth="1"/>
    <col min="12" max="12" width="2.42578125" style="89" customWidth="1"/>
    <col min="13" max="13" width="19.28515625" style="89" customWidth="1"/>
    <col min="14" max="14" width="1.7109375" style="89" customWidth="1"/>
    <col min="15" max="15" width="18.28515625" style="89" customWidth="1"/>
    <col min="16" max="16" width="2.42578125" style="89" customWidth="1"/>
    <col min="17" max="17" width="21.5703125" style="89" customWidth="1"/>
    <col min="18" max="18" width="1.5703125" style="89" customWidth="1"/>
    <col min="19" max="19" width="17.85546875" style="89" customWidth="1"/>
    <col min="20" max="20" width="2.42578125" style="89" customWidth="1"/>
    <col min="21" max="21" width="24.7109375" style="89" customWidth="1"/>
    <col min="22" max="24" width="46.85546875" style="24" hidden="1" customWidth="1"/>
    <col min="25" max="25" width="16.28515625" style="24" hidden="1" customWidth="1"/>
    <col min="26" max="26" width="39.42578125" style="24" hidden="1" customWidth="1"/>
    <col min="27" max="27" width="32.28515625" style="24" hidden="1" customWidth="1"/>
    <col min="28" max="28" width="2.7109375" style="24" hidden="1" customWidth="1"/>
    <col min="29" max="29" width="17.7109375" style="24" hidden="1" customWidth="1"/>
    <col min="30" max="30" width="35.42578125" style="24" hidden="1" customWidth="1"/>
    <col min="31" max="31" width="27" style="24" hidden="1" customWidth="1"/>
    <col min="32" max="16384" width="11.42578125" style="89"/>
  </cols>
  <sheetData>
    <row r="1" spans="1:31" s="24" customFormat="1" ht="17.25" hidden="1" thickBot="1" x14ac:dyDescent="0.3">
      <c r="A1" s="25"/>
      <c r="B1" s="25"/>
      <c r="C1" s="1099" t="s">
        <v>281</v>
      </c>
      <c r="D1" s="25"/>
      <c r="E1" s="71"/>
      <c r="F1" s="25"/>
      <c r="G1" s="25"/>
      <c r="H1" s="25"/>
      <c r="I1" s="25"/>
      <c r="J1" s="25"/>
      <c r="K1" s="25"/>
      <c r="L1" s="25"/>
      <c r="M1" s="25"/>
      <c r="N1" s="25"/>
      <c r="O1" s="25"/>
      <c r="P1" s="25"/>
      <c r="Q1" s="25"/>
      <c r="R1" s="25"/>
      <c r="S1" s="25"/>
      <c r="T1" s="25"/>
      <c r="U1" s="25"/>
      <c r="V1" s="25"/>
      <c r="W1" s="25"/>
      <c r="X1" s="25"/>
      <c r="Y1" s="25"/>
      <c r="Z1" s="25"/>
      <c r="AA1" s="25"/>
      <c r="AB1" s="25"/>
      <c r="AC1" s="25"/>
      <c r="AD1" s="25"/>
      <c r="AE1" s="25"/>
    </row>
    <row r="2" spans="1:31" s="24" customFormat="1" ht="17.25" hidden="1" thickBot="1" x14ac:dyDescent="0.3">
      <c r="A2" s="25"/>
      <c r="B2" s="25"/>
      <c r="C2" s="1099"/>
      <c r="D2" s="25"/>
      <c r="E2" s="71"/>
      <c r="F2" s="25"/>
      <c r="G2" s="25"/>
      <c r="H2" s="25"/>
      <c r="I2" s="25"/>
      <c r="J2" s="25"/>
      <c r="K2" s="25"/>
      <c r="L2" s="25"/>
      <c r="M2" s="25"/>
      <c r="N2" s="25"/>
      <c r="O2" s="25"/>
      <c r="P2" s="25"/>
      <c r="Q2" s="25"/>
      <c r="R2" s="25"/>
      <c r="S2" s="25"/>
      <c r="T2" s="25"/>
      <c r="U2" s="25"/>
      <c r="V2" s="25"/>
      <c r="W2" s="25"/>
      <c r="X2" s="25"/>
      <c r="Y2" s="25"/>
      <c r="Z2" s="25"/>
      <c r="AA2" s="25"/>
      <c r="AB2" s="25"/>
      <c r="AC2" s="25"/>
      <c r="AD2" s="25"/>
      <c r="AE2" s="25"/>
    </row>
    <row r="3" spans="1:31" s="24" customFormat="1" ht="17.25" hidden="1" thickBot="1" x14ac:dyDescent="0.3">
      <c r="A3" s="25"/>
      <c r="B3" s="25"/>
      <c r="C3" s="1099"/>
      <c r="D3" s="25"/>
      <c r="E3" s="71"/>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s="24" customFormat="1" ht="17.25" hidden="1" thickBot="1" x14ac:dyDescent="0.3">
      <c r="A4" s="25"/>
      <c r="B4" s="25"/>
      <c r="C4" s="1099"/>
      <c r="D4" s="25"/>
      <c r="E4" s="71"/>
      <c r="F4" s="25"/>
      <c r="G4" s="25"/>
      <c r="H4" s="25"/>
      <c r="I4" s="25"/>
      <c r="J4" s="25"/>
      <c r="K4" s="25"/>
      <c r="L4" s="25"/>
      <c r="M4" s="25"/>
      <c r="N4" s="25"/>
      <c r="O4" s="25"/>
      <c r="P4" s="25"/>
      <c r="Q4" s="25"/>
      <c r="R4" s="25"/>
      <c r="S4" s="25"/>
      <c r="T4" s="25"/>
      <c r="U4" s="25"/>
      <c r="V4" s="25"/>
      <c r="W4" s="25"/>
      <c r="X4" s="25"/>
      <c r="Y4" s="25"/>
      <c r="Z4" s="25"/>
      <c r="AA4" s="25"/>
      <c r="AB4" s="25"/>
      <c r="AC4" s="25"/>
      <c r="AD4" s="25"/>
      <c r="AE4" s="25"/>
    </row>
    <row r="5" spans="1:31" s="24" customFormat="1" ht="17.25" hidden="1" thickBot="1" x14ac:dyDescent="0.3">
      <c r="A5" s="25"/>
      <c r="B5" s="25"/>
      <c r="C5" s="1099"/>
      <c r="D5" s="25"/>
      <c r="E5" s="71"/>
      <c r="F5" s="25"/>
      <c r="G5" s="25"/>
      <c r="H5" s="25"/>
      <c r="I5" s="25"/>
      <c r="J5" s="25"/>
      <c r="K5" s="25"/>
      <c r="L5" s="25"/>
      <c r="M5" s="25"/>
      <c r="N5" s="25"/>
      <c r="O5" s="25"/>
      <c r="P5" s="25"/>
      <c r="Q5" s="25"/>
      <c r="R5" s="25"/>
      <c r="S5" s="25"/>
      <c r="T5" s="25"/>
      <c r="U5" s="25"/>
      <c r="V5" s="25"/>
      <c r="W5" s="25"/>
      <c r="X5" s="25"/>
      <c r="Y5" s="25"/>
      <c r="Z5" s="25"/>
      <c r="AA5" s="25"/>
      <c r="AB5" s="25"/>
      <c r="AC5" s="25"/>
      <c r="AD5" s="25"/>
      <c r="AE5" s="25"/>
    </row>
    <row r="6" spans="1:31" s="24" customFormat="1" ht="17.25" hidden="1" thickBot="1" x14ac:dyDescent="0.3">
      <c r="A6" s="25"/>
      <c r="B6" s="25"/>
      <c r="C6" s="1099"/>
      <c r="D6" s="25"/>
      <c r="E6" s="71"/>
      <c r="F6" s="25"/>
      <c r="G6" s="25"/>
      <c r="H6" s="25"/>
      <c r="I6" s="25"/>
      <c r="J6" s="25"/>
      <c r="K6" s="25"/>
      <c r="L6" s="25"/>
      <c r="M6" s="25"/>
      <c r="N6" s="25"/>
      <c r="O6" s="25"/>
      <c r="P6" s="25"/>
      <c r="Q6" s="25"/>
      <c r="R6" s="25"/>
      <c r="S6" s="25"/>
      <c r="T6" s="25"/>
      <c r="U6" s="25"/>
      <c r="V6" s="25"/>
      <c r="W6" s="25"/>
      <c r="X6" s="25"/>
      <c r="Y6" s="25"/>
      <c r="Z6" s="25"/>
      <c r="AA6" s="25"/>
      <c r="AB6" s="25"/>
      <c r="AC6" s="25"/>
      <c r="AD6" s="25"/>
      <c r="AE6" s="25"/>
    </row>
    <row r="7" spans="1:31" s="24" customFormat="1" ht="17.25" hidden="1" thickBot="1" x14ac:dyDescent="0.3">
      <c r="A7" s="25"/>
      <c r="B7" s="25"/>
      <c r="C7" s="1099"/>
      <c r="D7" s="25"/>
      <c r="E7" s="71"/>
      <c r="F7" s="25"/>
      <c r="G7" s="25"/>
      <c r="H7" s="25"/>
      <c r="I7" s="25"/>
      <c r="J7" s="25"/>
      <c r="K7" s="25"/>
      <c r="L7" s="25"/>
      <c r="M7" s="25"/>
      <c r="N7" s="25"/>
      <c r="O7" s="25"/>
      <c r="P7" s="25"/>
      <c r="Q7" s="25"/>
      <c r="R7" s="25"/>
      <c r="S7" s="25"/>
      <c r="T7" s="25"/>
      <c r="U7" s="25"/>
      <c r="V7" s="25"/>
      <c r="W7" s="25"/>
      <c r="X7" s="25"/>
      <c r="Y7" s="25"/>
      <c r="Z7" s="25"/>
      <c r="AA7" s="25"/>
      <c r="AB7" s="25"/>
      <c r="AC7" s="25"/>
      <c r="AD7" s="25"/>
      <c r="AE7" s="25"/>
    </row>
    <row r="8" spans="1:31" s="24" customFormat="1" ht="17.25" hidden="1" thickBot="1" x14ac:dyDescent="0.3">
      <c r="A8" s="25"/>
      <c r="B8" s="25"/>
      <c r="C8" s="1099"/>
      <c r="D8" s="25"/>
      <c r="E8" s="71"/>
      <c r="F8" s="25"/>
      <c r="G8" s="25"/>
      <c r="H8" s="25"/>
      <c r="I8" s="25"/>
      <c r="J8" s="25"/>
      <c r="K8" s="25"/>
      <c r="L8" s="25"/>
      <c r="M8" s="25"/>
      <c r="N8" s="25"/>
      <c r="O8" s="25"/>
      <c r="P8" s="25"/>
      <c r="Q8" s="25"/>
      <c r="R8" s="25"/>
      <c r="S8" s="25"/>
      <c r="T8" s="25"/>
      <c r="U8" s="25"/>
      <c r="V8" s="25"/>
      <c r="W8" s="25"/>
      <c r="X8" s="25"/>
      <c r="Y8" s="25"/>
      <c r="Z8" s="25"/>
      <c r="AA8" s="25"/>
      <c r="AB8" s="25"/>
      <c r="AC8" s="25"/>
      <c r="AD8" s="25"/>
      <c r="AE8" s="25"/>
    </row>
    <row r="9" spans="1:31" s="24" customFormat="1" ht="17.25" hidden="1" thickBot="1" x14ac:dyDescent="0.3">
      <c r="A9" s="25"/>
      <c r="B9" s="25"/>
      <c r="C9" s="1099"/>
      <c r="D9" s="25"/>
      <c r="E9" s="71"/>
      <c r="F9" s="25"/>
      <c r="G9" s="25"/>
      <c r="H9" s="25"/>
      <c r="I9" s="25"/>
      <c r="J9" s="25"/>
      <c r="K9" s="25"/>
      <c r="L9" s="25"/>
      <c r="M9" s="25"/>
      <c r="N9" s="25"/>
      <c r="O9" s="25"/>
      <c r="P9" s="25"/>
      <c r="Q9" s="25"/>
      <c r="R9" s="25"/>
      <c r="S9" s="25"/>
      <c r="T9" s="25"/>
      <c r="U9" s="25"/>
      <c r="V9" s="25"/>
      <c r="W9" s="25"/>
      <c r="X9" s="25"/>
      <c r="Y9" s="25"/>
      <c r="Z9" s="25"/>
      <c r="AA9" s="25"/>
      <c r="AB9" s="25"/>
      <c r="AC9" s="25"/>
      <c r="AD9" s="25"/>
      <c r="AE9" s="25"/>
    </row>
    <row r="10" spans="1:31" s="24" customFormat="1" ht="17.25" hidden="1" thickBot="1" x14ac:dyDescent="0.3">
      <c r="A10" s="25"/>
      <c r="B10" s="25"/>
      <c r="C10" s="1099"/>
      <c r="D10" s="25"/>
      <c r="E10" s="71"/>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row>
    <row r="11" spans="1:31" s="24" customFormat="1" ht="17.25" hidden="1" thickBot="1" x14ac:dyDescent="0.3">
      <c r="A11" s="25"/>
      <c r="B11" s="25"/>
      <c r="C11" s="1099"/>
      <c r="D11" s="25"/>
      <c r="E11" s="71"/>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row>
    <row r="12" spans="1:31" s="24" customFormat="1" ht="17.25" hidden="1" thickBot="1" x14ac:dyDescent="0.3">
      <c r="A12" s="25"/>
      <c r="B12" s="25"/>
      <c r="C12" s="1099"/>
      <c r="D12" s="25"/>
      <c r="E12" s="71"/>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row>
    <row r="13" spans="1:31" s="24" customFormat="1" ht="17.25" hidden="1" thickBot="1" x14ac:dyDescent="0.3">
      <c r="A13" s="25"/>
      <c r="B13" s="25"/>
      <c r="C13" s="1099"/>
      <c r="D13" s="25"/>
      <c r="E13" s="71"/>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row>
    <row r="14" spans="1:31" s="24" customFormat="1" ht="17.25" hidden="1" thickBot="1" x14ac:dyDescent="0.3">
      <c r="A14" s="25"/>
      <c r="B14" s="25"/>
      <c r="C14" s="1099"/>
      <c r="D14" s="25"/>
      <c r="E14" s="71"/>
      <c r="F14" s="72">
        <v>1</v>
      </c>
      <c r="G14" s="25"/>
      <c r="H14" s="25"/>
      <c r="I14" s="72">
        <v>-1</v>
      </c>
      <c r="J14" s="25"/>
      <c r="K14" s="25"/>
      <c r="L14" s="25"/>
      <c r="M14" s="25"/>
      <c r="N14" s="25"/>
      <c r="O14" s="25"/>
      <c r="P14" s="25"/>
      <c r="Q14" s="25"/>
      <c r="R14" s="25"/>
      <c r="S14" s="25"/>
      <c r="T14" s="25"/>
      <c r="U14" s="25"/>
      <c r="V14" s="25"/>
      <c r="W14" s="25"/>
      <c r="X14" s="25"/>
      <c r="Y14" s="25"/>
      <c r="Z14" s="25"/>
      <c r="AA14" s="25"/>
      <c r="AB14" s="25"/>
      <c r="AC14" s="25"/>
      <c r="AD14" s="25"/>
      <c r="AE14" s="25"/>
    </row>
    <row r="15" spans="1:31" s="77" customFormat="1" ht="30" customHeight="1" thickTop="1" thickBot="1" x14ac:dyDescent="0.3">
      <c r="A15" s="1090" t="s">
        <v>1533</v>
      </c>
      <c r="B15" s="1092" t="s">
        <v>1534</v>
      </c>
      <c r="C15" s="1100"/>
      <c r="D15" s="1094" t="s">
        <v>2217</v>
      </c>
      <c r="E15" s="74"/>
      <c r="F15" s="73" t="s">
        <v>2134</v>
      </c>
      <c r="G15" s="1087" t="s">
        <v>2218</v>
      </c>
      <c r="H15" s="74"/>
      <c r="I15" s="1087" t="s">
        <v>2219</v>
      </c>
      <c r="J15" s="74"/>
      <c r="K15" s="1087" t="s">
        <v>2220</v>
      </c>
      <c r="L15" s="74"/>
      <c r="M15" s="1087" t="s">
        <v>2221</v>
      </c>
      <c r="N15" s="74"/>
      <c r="O15" s="1087" t="s">
        <v>2222</v>
      </c>
      <c r="P15" s="74"/>
      <c r="Q15" s="1089" t="s">
        <v>2223</v>
      </c>
      <c r="R15" s="74"/>
      <c r="S15" s="1097" t="s">
        <v>2224</v>
      </c>
      <c r="T15" s="75"/>
      <c r="U15" s="1101" t="s">
        <v>2225</v>
      </c>
      <c r="V15" s="1096" t="s">
        <v>2226</v>
      </c>
      <c r="W15" s="1096"/>
      <c r="X15" s="1096"/>
      <c r="Y15" s="1096" t="s">
        <v>2142</v>
      </c>
      <c r="Z15" s="1096"/>
      <c r="AA15" s="1096"/>
      <c r="AB15" s="76"/>
      <c r="AC15" s="1096" t="s">
        <v>2227</v>
      </c>
      <c r="AD15" s="1096"/>
      <c r="AE15" s="1096"/>
    </row>
    <row r="16" spans="1:31" s="77" customFormat="1" ht="16.5" customHeight="1" thickTop="1" thickBot="1" x14ac:dyDescent="0.3">
      <c r="A16" s="1090"/>
      <c r="B16" s="1092"/>
      <c r="C16" s="1100"/>
      <c r="D16" s="1094"/>
      <c r="E16" s="74"/>
      <c r="F16" s="78"/>
      <c r="G16" s="1088"/>
      <c r="H16" s="74"/>
      <c r="I16" s="1088"/>
      <c r="J16" s="74"/>
      <c r="K16" s="1088"/>
      <c r="L16" s="74"/>
      <c r="M16" s="1088"/>
      <c r="N16" s="74"/>
      <c r="O16" s="1088"/>
      <c r="P16" s="74"/>
      <c r="Q16" s="1089"/>
      <c r="R16" s="74"/>
      <c r="S16" s="1098"/>
      <c r="T16" s="75"/>
      <c r="U16" s="1102"/>
      <c r="V16" s="1096"/>
      <c r="W16" s="1096"/>
      <c r="X16" s="1096"/>
      <c r="Y16" s="1096"/>
      <c r="Z16" s="1096"/>
      <c r="AA16" s="1096"/>
      <c r="AB16" s="76"/>
      <c r="AC16" s="1096"/>
      <c r="AD16" s="1096"/>
      <c r="AE16" s="1096"/>
    </row>
    <row r="17" spans="1:31" s="77" customFormat="1" ht="52.5" customHeight="1" thickTop="1" thickBot="1" x14ac:dyDescent="0.3">
      <c r="A17" s="1091"/>
      <c r="B17" s="1093"/>
      <c r="C17" s="1100"/>
      <c r="D17" s="1095"/>
      <c r="E17" s="79"/>
      <c r="F17" s="80" t="s">
        <v>2228</v>
      </c>
      <c r="G17" s="81" t="s">
        <v>2229</v>
      </c>
      <c r="H17" s="79"/>
      <c r="I17" s="81" t="s">
        <v>2229</v>
      </c>
      <c r="J17" s="79"/>
      <c r="K17" s="81" t="s">
        <v>2229</v>
      </c>
      <c r="L17" s="79"/>
      <c r="M17" s="81" t="s">
        <v>2229</v>
      </c>
      <c r="N17" s="79"/>
      <c r="O17" s="81" t="s">
        <v>2229</v>
      </c>
      <c r="P17" s="79"/>
      <c r="Q17" s="81" t="s">
        <v>2229</v>
      </c>
      <c r="R17" s="79"/>
      <c r="S17" s="81" t="s">
        <v>2229</v>
      </c>
      <c r="T17" s="82"/>
      <c r="U17" s="1102"/>
      <c r="V17" s="75" t="s">
        <v>2210</v>
      </c>
      <c r="W17" s="83" t="s">
        <v>2211</v>
      </c>
      <c r="X17" s="75" t="s">
        <v>2212</v>
      </c>
      <c r="Y17" s="75" t="s">
        <v>2210</v>
      </c>
      <c r="Z17" s="83" t="s">
        <v>2230</v>
      </c>
      <c r="AA17" s="75" t="s">
        <v>2212</v>
      </c>
      <c r="AB17" s="76"/>
      <c r="AC17" s="75" t="s">
        <v>2210</v>
      </c>
      <c r="AD17" s="83" t="s">
        <v>2211</v>
      </c>
      <c r="AE17" s="75" t="s">
        <v>2212</v>
      </c>
    </row>
    <row r="18" spans="1:31" ht="17.25" thickTop="1" x14ac:dyDescent="0.25">
      <c r="A18" s="1018">
        <f>A30</f>
        <v>1</v>
      </c>
      <c r="B18" s="508">
        <v>1</v>
      </c>
      <c r="C18" s="90" t="str">
        <f>IF(Proponentes!H2="X",Proponentes!B2,"")</f>
        <v>UNIÓN TEMPORAL L&amp;W</v>
      </c>
      <c r="D18" s="897"/>
      <c r="E18" s="97"/>
      <c r="F18" s="898"/>
      <c r="G18" s="687" t="str">
        <f>Evaluación_Económica!G20</f>
        <v>CUMPLE</v>
      </c>
      <c r="H18" s="687"/>
      <c r="I18" s="687" t="str">
        <f>Evaluación_Económica!P20</f>
        <v>CUMPLE</v>
      </c>
      <c r="J18" s="687"/>
      <c r="K18" s="687" t="str">
        <f>Evaluación_Económica!AB20</f>
        <v>CUMPLE</v>
      </c>
      <c r="L18" s="687"/>
      <c r="M18" s="687" t="str">
        <f>Evaluación_Económica!AY20</f>
        <v>CUMPLE</v>
      </c>
      <c r="N18" s="687"/>
      <c r="O18" s="687" t="str">
        <f>Evaluación_Económica!BT20</f>
        <v>CUMPLE</v>
      </c>
      <c r="P18" s="687"/>
      <c r="Q18" s="687" t="str">
        <f>Evaluación_Económica!BY20</f>
        <v>CUMPLE</v>
      </c>
      <c r="R18" s="687"/>
      <c r="S18" s="687" t="str">
        <f>Evaluación_Económica!CF20</f>
        <v/>
      </c>
      <c r="T18" s="98"/>
      <c r="U18" s="687" t="str">
        <f t="shared" ref="U18:U28" si="0">IF(C18&lt;&gt;"",IF(G18="CUMPLE",IF(I18="CUMPLE",IF(K18="CUMPLE",IF(M18="CUMPLE",IF(O18="CUMPLE",IF(Q18="CUMPLE","HABILITADO","RECHAZADO"),"RECHAZADO"),"RECHAZADO"),"RECHAZADO"),"RECHAZADO"),"RECHAZADO"),"")</f>
        <v>HABILITADO</v>
      </c>
      <c r="V18" s="85">
        <v>6309258725</v>
      </c>
      <c r="W18" s="86">
        <v>150432114</v>
      </c>
      <c r="X18" s="86">
        <v>6459690839</v>
      </c>
      <c r="Y18" s="87">
        <v>6309258725</v>
      </c>
      <c r="Z18" s="87">
        <v>150432114</v>
      </c>
      <c r="AA18" s="87">
        <v>6459690839</v>
      </c>
      <c r="AB18" s="88"/>
      <c r="AC18" s="86">
        <v>6191617983</v>
      </c>
      <c r="AD18" s="86">
        <v>140247950</v>
      </c>
      <c r="AE18" s="86">
        <v>6331865933</v>
      </c>
    </row>
    <row r="19" spans="1:31" hidden="1" x14ac:dyDescent="0.25">
      <c r="A19" s="1020"/>
      <c r="B19" s="230">
        <v>2</v>
      </c>
      <c r="C19" s="914" t="str">
        <f>IF(Proponentes!H3="X",Proponentes!B2,"")</f>
        <v/>
      </c>
      <c r="D19" s="91"/>
      <c r="E19" s="915"/>
      <c r="F19" s="93"/>
      <c r="G19" s="916" t="str">
        <f>Evaluación_Económica!G21</f>
        <v/>
      </c>
      <c r="H19" s="916"/>
      <c r="I19" s="916" t="str">
        <f>Evaluación_Económica!P21</f>
        <v/>
      </c>
      <c r="J19" s="916"/>
      <c r="K19" s="916" t="str">
        <f>Evaluación_Económica!AB21</f>
        <v/>
      </c>
      <c r="L19" s="916"/>
      <c r="M19" s="916" t="str">
        <f>Evaluación_Económica!AY21</f>
        <v xml:space="preserve"> </v>
      </c>
      <c r="N19" s="916"/>
      <c r="O19" s="916" t="str">
        <f>Evaluación_Económica!BT21</f>
        <v xml:space="preserve"> </v>
      </c>
      <c r="P19" s="916"/>
      <c r="Q19" s="916" t="str">
        <f>Evaluación_Económica!BY21</f>
        <v/>
      </c>
      <c r="R19" s="916"/>
      <c r="S19" s="916" t="str">
        <f>Evaluación_Económica!CF21</f>
        <v/>
      </c>
      <c r="T19" s="917"/>
      <c r="U19" s="918" t="str">
        <f t="shared" si="0"/>
        <v/>
      </c>
      <c r="V19" s="85">
        <v>5749369583</v>
      </c>
      <c r="W19" s="86">
        <v>121834693</v>
      </c>
      <c r="X19" s="86">
        <v>5871204276</v>
      </c>
      <c r="Y19" s="87">
        <v>5749369583</v>
      </c>
      <c r="Z19" s="87">
        <v>121834694</v>
      </c>
      <c r="AA19" s="87">
        <v>5871204277</v>
      </c>
      <c r="AB19" s="88"/>
      <c r="AC19" s="86">
        <v>5642168384</v>
      </c>
      <c r="AD19" s="86">
        <v>114888543</v>
      </c>
      <c r="AE19" s="86">
        <v>5757056927</v>
      </c>
    </row>
    <row r="20" spans="1:31" hidden="1" x14ac:dyDescent="0.25">
      <c r="A20" s="1021"/>
      <c r="B20" s="508">
        <v>3</v>
      </c>
      <c r="C20" s="90" t="str">
        <f>IF(Proponentes!H4="X",Proponentes!B2,"")</f>
        <v/>
      </c>
      <c r="D20" s="91"/>
      <c r="E20" s="92"/>
      <c r="F20" s="93"/>
      <c r="G20" s="94" t="str">
        <f>Evaluación_Económica!G22</f>
        <v/>
      </c>
      <c r="H20" s="94"/>
      <c r="I20" s="94" t="str">
        <f>Evaluación_Económica!P22</f>
        <v/>
      </c>
      <c r="J20" s="94"/>
      <c r="K20" s="94" t="str">
        <f>Evaluación_Económica!AB22</f>
        <v/>
      </c>
      <c r="L20" s="94"/>
      <c r="M20" s="94" t="str">
        <f>Evaluación_Económica!AY22</f>
        <v xml:space="preserve"> </v>
      </c>
      <c r="N20" s="94"/>
      <c r="O20" s="94" t="str">
        <f>Evaluación_Económica!BT22</f>
        <v xml:space="preserve"> </v>
      </c>
      <c r="P20" s="94"/>
      <c r="Q20" s="94" t="str">
        <f>Evaluación_Económica!BY22</f>
        <v/>
      </c>
      <c r="R20" s="94"/>
      <c r="S20" s="94" t="str">
        <f>Evaluación_Económica!CF22</f>
        <v/>
      </c>
      <c r="T20" s="95"/>
      <c r="U20" s="96" t="str">
        <f t="shared" si="0"/>
        <v/>
      </c>
      <c r="V20" s="85">
        <v>7469983014</v>
      </c>
      <c r="W20" s="86">
        <v>152251572</v>
      </c>
      <c r="X20" s="86">
        <v>7622234586</v>
      </c>
      <c r="Y20" s="87">
        <v>7469983014</v>
      </c>
      <c r="Z20" s="87">
        <v>152251572</v>
      </c>
      <c r="AA20" s="87">
        <v>7622234586</v>
      </c>
      <c r="AB20" s="88"/>
      <c r="AC20" s="86">
        <v>7330699719</v>
      </c>
      <c r="AD20" s="86">
        <v>142352875</v>
      </c>
      <c r="AE20" s="86">
        <v>7473052594</v>
      </c>
    </row>
    <row r="21" spans="1:31" hidden="1" x14ac:dyDescent="0.25">
      <c r="A21" s="1021"/>
      <c r="B21" s="508">
        <v>4</v>
      </c>
      <c r="C21" s="90" t="str">
        <f>IF(Proponentes!H5="X",Proponentes!B2,"")</f>
        <v/>
      </c>
      <c r="D21" s="91"/>
      <c r="E21" s="97"/>
      <c r="F21" s="93"/>
      <c r="G21" s="687" t="str">
        <f>Evaluación_Económica!G23</f>
        <v/>
      </c>
      <c r="H21" s="687"/>
      <c r="I21" s="687" t="str">
        <f>Evaluación_Económica!P23</f>
        <v/>
      </c>
      <c r="J21" s="687"/>
      <c r="K21" s="687" t="str">
        <f>Evaluación_Económica!AB23</f>
        <v/>
      </c>
      <c r="L21" s="687"/>
      <c r="M21" s="687" t="str">
        <f>Evaluación_Económica!AY23</f>
        <v/>
      </c>
      <c r="N21" s="687"/>
      <c r="O21" s="687" t="str">
        <f>Evaluación_Económica!BT23</f>
        <v/>
      </c>
      <c r="P21" s="687"/>
      <c r="Q21" s="687" t="str">
        <f>Evaluación_Económica!BY23</f>
        <v/>
      </c>
      <c r="R21" s="687"/>
      <c r="S21" s="687" t="str">
        <f>Evaluación_Económica!CF23</f>
        <v/>
      </c>
      <c r="T21" s="98"/>
      <c r="U21" s="99" t="str">
        <f t="shared" si="0"/>
        <v/>
      </c>
      <c r="V21" s="85">
        <v>10351396935</v>
      </c>
      <c r="W21" s="86">
        <v>145294645</v>
      </c>
      <c r="X21" s="86">
        <v>10496691580</v>
      </c>
      <c r="Y21" s="87">
        <v>10351396935</v>
      </c>
      <c r="Z21" s="87">
        <v>145294645</v>
      </c>
      <c r="AA21" s="87">
        <v>10496691580</v>
      </c>
      <c r="AB21" s="88"/>
      <c r="AC21" s="86">
        <v>10158387571</v>
      </c>
      <c r="AD21" s="86">
        <v>135587575</v>
      </c>
      <c r="AE21" s="86">
        <v>10293975146</v>
      </c>
    </row>
    <row r="22" spans="1:31" hidden="1" x14ac:dyDescent="0.25">
      <c r="A22" s="1021"/>
      <c r="B22" s="508">
        <v>5</v>
      </c>
      <c r="C22" s="90" t="str">
        <f>IF(Proponentes!H6="X",Proponentes!$B$2,"")</f>
        <v/>
      </c>
      <c r="D22" s="91"/>
      <c r="E22" s="508"/>
      <c r="F22" s="93"/>
      <c r="G22" s="687" t="str">
        <f>Evaluación_Económica!G24</f>
        <v/>
      </c>
      <c r="H22" s="687"/>
      <c r="I22" s="687" t="str">
        <f>Evaluación_Económica!P24</f>
        <v/>
      </c>
      <c r="J22" s="687"/>
      <c r="K22" s="687" t="str">
        <f>Evaluación_Económica!AB24</f>
        <v/>
      </c>
      <c r="L22" s="687"/>
      <c r="M22" s="687" t="str">
        <f>Evaluación_Económica!AY24</f>
        <v xml:space="preserve"> </v>
      </c>
      <c r="N22" s="687"/>
      <c r="O22" s="687" t="str">
        <f>Evaluación_Económica!BT24</f>
        <v xml:space="preserve"> </v>
      </c>
      <c r="P22" s="687"/>
      <c r="Q22" s="687" t="str">
        <f>Evaluación_Económica!BY24</f>
        <v/>
      </c>
      <c r="R22" s="687"/>
      <c r="S22" s="687" t="str">
        <f>Evaluación_Económica!CF24</f>
        <v/>
      </c>
      <c r="T22" s="98"/>
      <c r="U22" s="99" t="str">
        <f t="shared" si="0"/>
        <v/>
      </c>
      <c r="V22" s="85">
        <v>10132183707</v>
      </c>
      <c r="W22" s="86">
        <v>184204916</v>
      </c>
      <c r="X22" s="86">
        <v>10316388623</v>
      </c>
      <c r="Y22" s="87">
        <v>10132183707</v>
      </c>
      <c r="Z22" s="87">
        <v>184204915</v>
      </c>
      <c r="AA22" s="87">
        <v>10316388622</v>
      </c>
      <c r="AB22" s="88"/>
      <c r="AC22" s="86">
        <v>9943261734</v>
      </c>
      <c r="AD22" s="86">
        <v>171906793</v>
      </c>
      <c r="AE22" s="86">
        <v>10115168527</v>
      </c>
    </row>
    <row r="23" spans="1:31" hidden="1" x14ac:dyDescent="0.25">
      <c r="A23" s="1021"/>
      <c r="B23" s="508">
        <v>6</v>
      </c>
      <c r="C23" s="90" t="str">
        <f>IF(Proponentes!H7="X",Proponentes!$B$2,"")</f>
        <v/>
      </c>
      <c r="D23" s="91"/>
      <c r="E23" s="92"/>
      <c r="F23" s="93"/>
      <c r="G23" s="94" t="str">
        <f>Evaluación_Económica!G25</f>
        <v/>
      </c>
      <c r="H23" s="94"/>
      <c r="I23" s="94" t="str">
        <f>Evaluación_Económica!P25</f>
        <v/>
      </c>
      <c r="J23" s="94"/>
      <c r="K23" s="94" t="str">
        <f>Evaluación_Económica!AB25</f>
        <v/>
      </c>
      <c r="L23" s="94"/>
      <c r="M23" s="94" t="str">
        <f>Evaluación_Económica!AY25</f>
        <v/>
      </c>
      <c r="N23" s="94"/>
      <c r="O23" s="94" t="str">
        <f>Evaluación_Económica!BT25</f>
        <v/>
      </c>
      <c r="P23" s="94"/>
      <c r="Q23" s="94" t="str">
        <f>Evaluación_Económica!BY25</f>
        <v/>
      </c>
      <c r="R23" s="94"/>
      <c r="S23" s="94" t="str">
        <f>Evaluación_Económica!CF25</f>
        <v/>
      </c>
      <c r="T23" s="95"/>
      <c r="U23" s="96" t="str">
        <f t="shared" si="0"/>
        <v/>
      </c>
      <c r="V23" s="85">
        <v>8654834428</v>
      </c>
      <c r="W23" s="86">
        <v>127817699</v>
      </c>
      <c r="X23" s="86">
        <v>8782652127</v>
      </c>
      <c r="Y23" s="87">
        <v>8654834428</v>
      </c>
      <c r="Z23" s="87">
        <v>127817704</v>
      </c>
      <c r="AA23" s="87">
        <v>8782652132</v>
      </c>
      <c r="AB23" s="88"/>
      <c r="AC23" s="86">
        <v>8493458712</v>
      </c>
      <c r="AD23" s="86">
        <v>120822594</v>
      </c>
      <c r="AE23" s="86">
        <v>8614281306</v>
      </c>
    </row>
    <row r="24" spans="1:31" hidden="1" x14ac:dyDescent="0.25">
      <c r="A24" s="1022"/>
      <c r="B24" s="804">
        <v>7</v>
      </c>
      <c r="C24" s="905" t="str">
        <f>IF(Proponentes!H8="X",Proponentes!$B$2,"")</f>
        <v/>
      </c>
      <c r="D24" s="91"/>
      <c r="E24" s="906"/>
      <c r="F24" s="93"/>
      <c r="G24" s="907" t="str">
        <f>Evaluación_Económica!G26</f>
        <v/>
      </c>
      <c r="H24" s="907"/>
      <c r="I24" s="907" t="str">
        <f>Evaluación_Económica!P26</f>
        <v/>
      </c>
      <c r="J24" s="907"/>
      <c r="K24" s="907" t="str">
        <f>Evaluación_Económica!AB26</f>
        <v/>
      </c>
      <c r="L24" s="907"/>
      <c r="M24" s="907" t="str">
        <f>Evaluación_Económica!AY26</f>
        <v xml:space="preserve"> </v>
      </c>
      <c r="N24" s="907"/>
      <c r="O24" s="907" t="str">
        <f>Evaluación_Económica!BT26</f>
        <v xml:space="preserve"> </v>
      </c>
      <c r="P24" s="907"/>
      <c r="Q24" s="907" t="str">
        <f>Evaluación_Económica!BY26</f>
        <v/>
      </c>
      <c r="R24" s="907"/>
      <c r="S24" s="907" t="str">
        <f>Evaluación_Económica!CF26</f>
        <v/>
      </c>
      <c r="T24" s="908"/>
      <c r="U24" s="909" t="str">
        <f t="shared" si="0"/>
        <v/>
      </c>
      <c r="V24" s="85">
        <v>11189187841</v>
      </c>
      <c r="W24" s="86">
        <v>173723340</v>
      </c>
      <c r="X24" s="86">
        <v>11362911181</v>
      </c>
      <c r="Y24" s="87">
        <v>11189187841</v>
      </c>
      <c r="Z24" s="87">
        <v>173723337</v>
      </c>
      <c r="AA24" s="87">
        <v>11362911178</v>
      </c>
      <c r="AB24" s="88"/>
      <c r="AC24" s="86">
        <v>10980557253</v>
      </c>
      <c r="AD24" s="86">
        <v>161674413</v>
      </c>
      <c r="AE24" s="86">
        <v>11142231666</v>
      </c>
    </row>
    <row r="25" spans="1:31" x14ac:dyDescent="0.25">
      <c r="A25" s="1018"/>
      <c r="B25" s="508">
        <v>8</v>
      </c>
      <c r="C25" s="90" t="str">
        <f>IF(Proponentes!H9="X",Proponentes!$B$2,"")</f>
        <v>UNIÓN TEMPORAL L&amp;W</v>
      </c>
      <c r="D25" s="899"/>
      <c r="E25" s="508"/>
      <c r="F25" s="900"/>
      <c r="G25" s="687" t="str">
        <f>Evaluación_Económica!G27</f>
        <v>CUMPLE</v>
      </c>
      <c r="H25" s="687"/>
      <c r="I25" s="687" t="str">
        <f>Evaluación_Económica!P27</f>
        <v>CUMPLE</v>
      </c>
      <c r="J25" s="687"/>
      <c r="K25" s="687" t="str">
        <f>Evaluación_Económica!AB27</f>
        <v>CUMPLE</v>
      </c>
      <c r="L25" s="687"/>
      <c r="M25" s="687" t="str">
        <f>Evaluación_Económica!AY27</f>
        <v>CUMPLE</v>
      </c>
      <c r="N25" s="687"/>
      <c r="O25" s="687" t="str">
        <f>Evaluación_Económica!BT27</f>
        <v>CUMPLE</v>
      </c>
      <c r="P25" s="687"/>
      <c r="Q25" s="687" t="str">
        <f>Evaluación_Económica!BY27</f>
        <v>CUMPLE</v>
      </c>
      <c r="R25" s="687"/>
      <c r="S25" s="687" t="str">
        <f>Evaluación_Económica!CF27</f>
        <v/>
      </c>
      <c r="T25" s="98"/>
      <c r="U25" s="687" t="str">
        <f t="shared" si="0"/>
        <v>HABILITADO</v>
      </c>
      <c r="V25" s="85">
        <v>6076803755</v>
      </c>
      <c r="W25" s="86">
        <v>140993939</v>
      </c>
      <c r="X25" s="86">
        <v>6217797694</v>
      </c>
      <c r="Y25" s="87">
        <v>6076803755</v>
      </c>
      <c r="Z25" s="87">
        <v>140993939</v>
      </c>
      <c r="AA25" s="87">
        <v>6217797694</v>
      </c>
      <c r="AB25" s="88"/>
      <c r="AC25" s="86">
        <v>5963497306</v>
      </c>
      <c r="AD25" s="86">
        <v>131966436</v>
      </c>
      <c r="AE25" s="86">
        <v>6095463742</v>
      </c>
    </row>
    <row r="26" spans="1:31" hidden="1" x14ac:dyDescent="0.25">
      <c r="A26" s="1020"/>
      <c r="B26" s="230">
        <v>9</v>
      </c>
      <c r="C26" s="914" t="str">
        <f>IF(Proponentes!H10="X",Proponentes!$B$2,"")</f>
        <v/>
      </c>
      <c r="D26" s="91"/>
      <c r="E26" s="919"/>
      <c r="F26" s="93"/>
      <c r="G26" s="916" t="str">
        <f>Evaluación_Económica!G28</f>
        <v/>
      </c>
      <c r="H26" s="916"/>
      <c r="I26" s="916" t="str">
        <f>Evaluación_Económica!P28</f>
        <v/>
      </c>
      <c r="J26" s="916"/>
      <c r="K26" s="916" t="str">
        <f>Evaluación_Económica!AB28</f>
        <v/>
      </c>
      <c r="L26" s="916"/>
      <c r="M26" s="916" t="str">
        <f>Evaluación_Económica!AY28</f>
        <v xml:space="preserve"> </v>
      </c>
      <c r="N26" s="916"/>
      <c r="O26" s="916" t="str">
        <f>Evaluación_Económica!BT28</f>
        <v xml:space="preserve"> </v>
      </c>
      <c r="P26" s="916"/>
      <c r="Q26" s="916" t="str">
        <f>Evaluación_Económica!BY28</f>
        <v/>
      </c>
      <c r="R26" s="916"/>
      <c r="S26" s="916" t="str">
        <f>Evaluación_Económica!CF28</f>
        <v/>
      </c>
      <c r="T26" s="917"/>
      <c r="U26" s="918" t="str">
        <f t="shared" si="0"/>
        <v/>
      </c>
      <c r="V26" s="85">
        <v>7664314343</v>
      </c>
      <c r="W26" s="86">
        <v>161501459</v>
      </c>
      <c r="X26" s="86">
        <v>7825815802</v>
      </c>
      <c r="Y26" s="87">
        <v>7664314343</v>
      </c>
      <c r="Z26" s="87">
        <v>161501459</v>
      </c>
      <c r="AA26" s="87">
        <v>7825815802</v>
      </c>
      <c r="AB26" s="88"/>
      <c r="AC26" s="86">
        <v>7521407599</v>
      </c>
      <c r="AD26" s="86">
        <v>150389925</v>
      </c>
      <c r="AE26" s="86">
        <v>7671797524</v>
      </c>
    </row>
    <row r="27" spans="1:31" hidden="1" x14ac:dyDescent="0.25">
      <c r="A27" s="1021"/>
      <c r="B27" s="508">
        <v>10</v>
      </c>
      <c r="C27" s="90" t="str">
        <f>IF(Proponentes!H11="X",Proponentes!$B$2,"")</f>
        <v/>
      </c>
      <c r="D27" s="91"/>
      <c r="E27" s="100"/>
      <c r="F27" s="93"/>
      <c r="G27" s="94" t="str">
        <f>Evaluación_Económica!G29</f>
        <v/>
      </c>
      <c r="H27" s="94"/>
      <c r="I27" s="94" t="str">
        <f>Evaluación_Económica!P29</f>
        <v/>
      </c>
      <c r="J27" s="94"/>
      <c r="K27" s="94" t="str">
        <f>Evaluación_Económica!AB29</f>
        <v/>
      </c>
      <c r="L27" s="94"/>
      <c r="M27" s="94" t="str">
        <f>Evaluación_Económica!AY29</f>
        <v xml:space="preserve"> </v>
      </c>
      <c r="N27" s="94"/>
      <c r="O27" s="94" t="str">
        <f>Evaluación_Económica!BT29</f>
        <v xml:space="preserve"> </v>
      </c>
      <c r="P27" s="94"/>
      <c r="Q27" s="94" t="str">
        <f>Evaluación_Económica!BY29</f>
        <v/>
      </c>
      <c r="R27" s="94"/>
      <c r="S27" s="94" t="str">
        <f>Evaluación_Económica!CF29</f>
        <v/>
      </c>
      <c r="T27" s="95"/>
      <c r="U27" s="96" t="str">
        <f t="shared" si="0"/>
        <v/>
      </c>
      <c r="V27" s="85">
        <v>7971813946</v>
      </c>
      <c r="W27" s="86">
        <v>148094626</v>
      </c>
      <c r="X27" s="86">
        <v>8119908572</v>
      </c>
      <c r="Y27" s="87">
        <v>7971813946</v>
      </c>
      <c r="Z27" s="87">
        <v>148094625</v>
      </c>
      <c r="AA27" s="87">
        <v>8119908571</v>
      </c>
      <c r="AB27" s="88"/>
      <c r="AC27" s="86">
        <v>7823173647</v>
      </c>
      <c r="AD27" s="86">
        <v>139041300</v>
      </c>
      <c r="AE27" s="86">
        <v>7962214947</v>
      </c>
    </row>
    <row r="28" spans="1:31" hidden="1" x14ac:dyDescent="0.25">
      <c r="A28" s="1022"/>
      <c r="B28" s="804">
        <v>11</v>
      </c>
      <c r="C28" s="905" t="str">
        <f>IF(Proponentes!H12="X",Proponentes!$B$2,"")</f>
        <v/>
      </c>
      <c r="D28" s="91"/>
      <c r="E28" s="804"/>
      <c r="F28" s="93"/>
      <c r="G28" s="907" t="str">
        <f>Evaluación_Económica!G30</f>
        <v/>
      </c>
      <c r="H28" s="907"/>
      <c r="I28" s="907" t="str">
        <f>Evaluación_Económica!P30</f>
        <v/>
      </c>
      <c r="J28" s="907"/>
      <c r="K28" s="907" t="str">
        <f>Evaluación_Económica!AB30</f>
        <v/>
      </c>
      <c r="L28" s="907"/>
      <c r="M28" s="907" t="str">
        <f>Evaluación_Económica!AY30</f>
        <v xml:space="preserve"> </v>
      </c>
      <c r="N28" s="907"/>
      <c r="O28" s="907" t="str">
        <f>Evaluación_Económica!BT30</f>
        <v xml:space="preserve"> </v>
      </c>
      <c r="P28" s="907"/>
      <c r="Q28" s="907" t="str">
        <f>Evaluación_Económica!BY30</f>
        <v/>
      </c>
      <c r="R28" s="907"/>
      <c r="S28" s="907" t="str">
        <f>Evaluación_Económica!CF30</f>
        <v/>
      </c>
      <c r="T28" s="908"/>
      <c r="U28" s="909" t="str">
        <f t="shared" si="0"/>
        <v/>
      </c>
      <c r="V28" s="85">
        <v>10661795228</v>
      </c>
      <c r="W28" s="86">
        <v>175953174</v>
      </c>
      <c r="X28" s="86">
        <v>10837748402</v>
      </c>
      <c r="Y28" s="87">
        <v>10661795228</v>
      </c>
      <c r="Z28" s="87">
        <v>175953175</v>
      </c>
      <c r="AA28" s="87">
        <v>10837748403</v>
      </c>
      <c r="AB28" s="88"/>
      <c r="AC28" s="86">
        <v>10462998261</v>
      </c>
      <c r="AD28" s="86">
        <v>164047189</v>
      </c>
      <c r="AE28" s="86">
        <v>10627045450</v>
      </c>
    </row>
    <row r="29" spans="1:31" ht="17.25" thickBot="1" x14ac:dyDescent="0.3">
      <c r="A29" s="1018"/>
      <c r="B29" s="508">
        <v>12</v>
      </c>
      <c r="C29" s="90" t="str">
        <f>IF(Proponentes!H13="X",Proponentes!$B$2,"")</f>
        <v>UNIÓN TEMPORAL L&amp;W</v>
      </c>
      <c r="D29" s="899"/>
      <c r="E29" s="97"/>
      <c r="F29" s="900"/>
      <c r="G29" s="687" t="str">
        <f>Evaluación_Económica!G31</f>
        <v>CUMPLE</v>
      </c>
      <c r="H29" s="687"/>
      <c r="I29" s="687" t="str">
        <f>Evaluación_Económica!P31</f>
        <v>CUMPLE</v>
      </c>
      <c r="J29" s="687"/>
      <c r="K29" s="687" t="str">
        <f>Evaluación_Económica!AB31</f>
        <v>CUMPLE</v>
      </c>
      <c r="L29" s="687"/>
      <c r="M29" s="687" t="str">
        <f>Evaluación_Económica!AY31</f>
        <v>CUMPLE</v>
      </c>
      <c r="N29" s="687"/>
      <c r="O29" s="687" t="str">
        <f>Evaluación_Económica!BT31</f>
        <v>CUMPLE</v>
      </c>
      <c r="P29" s="687"/>
      <c r="Q29" s="687" t="str">
        <f>Evaluación_Económica!BY31</f>
        <v>CUMPLE</v>
      </c>
      <c r="R29" s="687"/>
      <c r="S29" s="687" t="str">
        <f>Evaluación_Económica!CF31</f>
        <v>RECHAZADO</v>
      </c>
      <c r="T29" s="98"/>
      <c r="U29" s="687" t="str">
        <f>IF(C29&lt;&gt;"",IF(G29="CUMPLE",IF(I29="CUMPLE",IF(K29="CUMPLE",IF(M29="CUMPLE",IF(O29="CUMPLE",IF(Q29="CUMPLE",IF(S29="CUMPLE","HABILITADO","RECHAZADO"),"RECHAZADO"),"RECHAZADO"),"RECHAZADO"),"RECHAZADO"),"RECHAZADO"),"RECHAZADO"),"")</f>
        <v>RECHAZADO</v>
      </c>
      <c r="V29" s="85">
        <v>2507462668</v>
      </c>
      <c r="W29" s="86">
        <v>157409768</v>
      </c>
      <c r="X29" s="86">
        <v>2664872436</v>
      </c>
      <c r="Y29" s="87">
        <v>2507462668</v>
      </c>
      <c r="Z29" s="87">
        <v>157409769</v>
      </c>
      <c r="AA29" s="87">
        <v>2664872437</v>
      </c>
      <c r="AB29" s="88"/>
      <c r="AC29" s="86">
        <v>2460709193</v>
      </c>
      <c r="AD29" s="86">
        <v>150074151</v>
      </c>
      <c r="AE29" s="86">
        <v>2610783344</v>
      </c>
    </row>
    <row r="30" spans="1:31" s="109" customFormat="1" ht="18" thickTop="1" thickBot="1" x14ac:dyDescent="0.35">
      <c r="A30" s="102">
        <v>1</v>
      </c>
      <c r="B30" s="101">
        <v>1</v>
      </c>
      <c r="C30" s="102" t="s">
        <v>1537</v>
      </c>
      <c r="D30" s="901"/>
      <c r="E30" s="104"/>
      <c r="F30" s="902"/>
      <c r="G30" s="101"/>
      <c r="H30" s="101"/>
      <c r="I30" s="101"/>
      <c r="J30" s="101"/>
      <c r="K30" s="101"/>
      <c r="L30" s="101"/>
      <c r="M30" s="101"/>
      <c r="N30" s="101"/>
      <c r="O30" s="101"/>
      <c r="P30" s="101"/>
      <c r="Q30" s="101"/>
      <c r="R30" s="101"/>
      <c r="S30" s="101"/>
      <c r="T30" s="101"/>
      <c r="U30" s="101"/>
      <c r="V30" s="106"/>
      <c r="W30" s="107"/>
      <c r="X30" s="107"/>
      <c r="Y30" s="107"/>
      <c r="Z30" s="107"/>
      <c r="AA30" s="107"/>
      <c r="AB30" s="108"/>
      <c r="AC30" s="107"/>
      <c r="AD30" s="107"/>
      <c r="AE30" s="107"/>
    </row>
    <row r="31" spans="1:31" x14ac:dyDescent="0.25">
      <c r="A31" s="1018">
        <f>A43</f>
        <v>2</v>
      </c>
      <c r="B31" s="508">
        <v>1</v>
      </c>
      <c r="C31" s="90" t="str">
        <f>IF(Proponentes!H15="X",Proponentes!$B$15,"")</f>
        <v>UNION TEMPORAL S4</v>
      </c>
      <c r="D31" s="899"/>
      <c r="E31" s="97"/>
      <c r="F31" s="900"/>
      <c r="G31" s="687" t="str">
        <f>Evaluación_Económica!G33</f>
        <v>CUMPLE</v>
      </c>
      <c r="H31" s="687"/>
      <c r="I31" s="687" t="str">
        <f>Evaluación_Económica!P33</f>
        <v>CUMPLE</v>
      </c>
      <c r="J31" s="687"/>
      <c r="K31" s="687" t="str">
        <f>Evaluación_Económica!AB33</f>
        <v>CUMPLE</v>
      </c>
      <c r="L31" s="687"/>
      <c r="M31" s="687" t="str">
        <f>Evaluación_Económica!AY33</f>
        <v>CUMPLE</v>
      </c>
      <c r="N31" s="687"/>
      <c r="O31" s="687" t="str">
        <f>Evaluación_Económica!BT33</f>
        <v>CUMPLE</v>
      </c>
      <c r="P31" s="687"/>
      <c r="Q31" s="687" t="str">
        <f>Evaluación_Económica!BY33</f>
        <v>CUMPLE</v>
      </c>
      <c r="R31" s="687"/>
      <c r="S31" s="687" t="str">
        <f>Evaluación_Económica!CF33</f>
        <v/>
      </c>
      <c r="T31" s="98"/>
      <c r="U31" s="687" t="str">
        <f t="shared" ref="U31:U41" si="1">IF(C31&lt;&gt;"",IF(G31="CUMPLE",IF(I31="CUMPLE",IF(K31="CUMPLE",IF(M31="CUMPLE",IF(O31="CUMPLE",IF(Q31="CUMPLE","HABILITADO","RECHAZADO"),"RECHAZADO"),"RECHAZADO"),"RECHAZADO"),"RECHAZADO"),"RECHAZADO"),"")</f>
        <v>HABILITADO</v>
      </c>
      <c r="V31" s="85" t="s">
        <v>2231</v>
      </c>
      <c r="W31" s="86">
        <v>0</v>
      </c>
      <c r="X31" s="86" t="s">
        <v>2231</v>
      </c>
      <c r="Y31" s="87">
        <v>0</v>
      </c>
      <c r="Z31" s="87">
        <v>0</v>
      </c>
      <c r="AA31" s="87">
        <v>0</v>
      </c>
      <c r="AB31" s="88"/>
      <c r="AC31" s="86" t="s">
        <v>2231</v>
      </c>
      <c r="AD31" s="86">
        <v>0</v>
      </c>
      <c r="AE31" s="86" t="s">
        <v>2231</v>
      </c>
    </row>
    <row r="32" spans="1:31" hidden="1" x14ac:dyDescent="0.25">
      <c r="A32" s="1019"/>
      <c r="B32" s="920">
        <v>2</v>
      </c>
      <c r="C32" s="921" t="str">
        <f>IF(Proponentes!H16="X",Proponentes!$B$15,"")</f>
        <v/>
      </c>
      <c r="D32" s="91"/>
      <c r="E32" s="922"/>
      <c r="F32" s="93"/>
      <c r="G32" s="923" t="str">
        <f>Evaluación_Económica!G34</f>
        <v/>
      </c>
      <c r="H32" s="923"/>
      <c r="I32" s="923" t="str">
        <f>Evaluación_Económica!P34</f>
        <v/>
      </c>
      <c r="J32" s="923"/>
      <c r="K32" s="923" t="str">
        <f>Evaluación_Económica!AB34</f>
        <v/>
      </c>
      <c r="L32" s="923"/>
      <c r="M32" s="923" t="str">
        <f>Evaluación_Económica!AY34</f>
        <v xml:space="preserve"> </v>
      </c>
      <c r="N32" s="923"/>
      <c r="O32" s="923" t="str">
        <f>Evaluación_Económica!BT34</f>
        <v xml:space="preserve"> </v>
      </c>
      <c r="P32" s="923"/>
      <c r="Q32" s="923" t="str">
        <f>Evaluación_Económica!BY34</f>
        <v/>
      </c>
      <c r="R32" s="923"/>
      <c r="S32" s="923" t="str">
        <f>Evaluación_Económica!CF34</f>
        <v/>
      </c>
      <c r="T32" s="924"/>
      <c r="U32" s="925" t="str">
        <f t="shared" si="1"/>
        <v/>
      </c>
      <c r="V32" s="85" t="s">
        <v>2231</v>
      </c>
      <c r="W32" s="86">
        <v>0</v>
      </c>
      <c r="X32" s="86" t="s">
        <v>2231</v>
      </c>
      <c r="Y32" s="87">
        <v>0</v>
      </c>
      <c r="Z32" s="87">
        <v>0</v>
      </c>
      <c r="AA32" s="87">
        <v>0</v>
      </c>
      <c r="AB32" s="88"/>
      <c r="AC32" s="86" t="s">
        <v>2231</v>
      </c>
      <c r="AD32" s="86">
        <v>0</v>
      </c>
      <c r="AE32" s="86" t="s">
        <v>2231</v>
      </c>
    </row>
    <row r="33" spans="1:31" x14ac:dyDescent="0.25">
      <c r="A33" s="1018"/>
      <c r="B33" s="508">
        <v>3</v>
      </c>
      <c r="C33" s="90" t="str">
        <f>IF(Proponentes!H17="X",Proponentes!$B$15,"")</f>
        <v>UNION TEMPORAL S4</v>
      </c>
      <c r="D33" s="899"/>
      <c r="E33" s="97"/>
      <c r="F33" s="900"/>
      <c r="G33" s="687" t="str">
        <f>Evaluación_Económica!G35</f>
        <v>CUMPLE</v>
      </c>
      <c r="H33" s="687"/>
      <c r="I33" s="687" t="str">
        <f>Evaluación_Económica!P35</f>
        <v>CUMPLE</v>
      </c>
      <c r="J33" s="687"/>
      <c r="K33" s="687" t="str">
        <f>Evaluación_Económica!AB35</f>
        <v>CUMPLE</v>
      </c>
      <c r="L33" s="687"/>
      <c r="M33" s="687" t="str">
        <f>Evaluación_Económica!AY35</f>
        <v>CUMPLE</v>
      </c>
      <c r="N33" s="687"/>
      <c r="O33" s="687" t="str">
        <f>Evaluación_Económica!BT35</f>
        <v>CUMPLE</v>
      </c>
      <c r="P33" s="687"/>
      <c r="Q33" s="687" t="str">
        <f>Evaluación_Económica!BY35</f>
        <v>CUMPLE</v>
      </c>
      <c r="R33" s="687"/>
      <c r="S33" s="687" t="str">
        <f>Evaluación_Económica!CF35</f>
        <v/>
      </c>
      <c r="T33" s="98"/>
      <c r="U33" s="687" t="str">
        <f t="shared" si="1"/>
        <v>HABILITADO</v>
      </c>
      <c r="V33" s="85" t="s">
        <v>2232</v>
      </c>
      <c r="W33" s="86">
        <v>141427670</v>
      </c>
      <c r="X33" s="86" t="s">
        <v>2232</v>
      </c>
      <c r="Y33" s="87">
        <v>7469983014</v>
      </c>
      <c r="Z33" s="87">
        <v>141427672</v>
      </c>
      <c r="AA33" s="87">
        <v>7611410686</v>
      </c>
      <c r="AB33" s="88"/>
      <c r="AC33" s="86" t="s">
        <v>2232</v>
      </c>
      <c r="AD33" s="86">
        <v>132203965</v>
      </c>
      <c r="AE33" s="86" t="s">
        <v>2232</v>
      </c>
    </row>
    <row r="34" spans="1:31" hidden="1" x14ac:dyDescent="0.25">
      <c r="A34" s="1020"/>
      <c r="B34" s="230">
        <v>4</v>
      </c>
      <c r="C34" s="914" t="str">
        <f>IF(Proponentes!H18="X",Proponentes!$B$15,"")</f>
        <v/>
      </c>
      <c r="D34" s="91"/>
      <c r="E34" s="333"/>
      <c r="F34" s="93"/>
      <c r="G34" s="926" t="str">
        <f>Evaluación_Económica!G36</f>
        <v/>
      </c>
      <c r="H34" s="926"/>
      <c r="I34" s="926" t="str">
        <f>Evaluación_Económica!P36</f>
        <v/>
      </c>
      <c r="J34" s="926"/>
      <c r="K34" s="926" t="str">
        <f>Evaluación_Económica!AB36</f>
        <v/>
      </c>
      <c r="L34" s="926"/>
      <c r="M34" s="926" t="str">
        <f>Evaluación_Económica!AY36</f>
        <v/>
      </c>
      <c r="N34" s="926"/>
      <c r="O34" s="926" t="str">
        <f>Evaluación_Económica!BT36</f>
        <v/>
      </c>
      <c r="P34" s="926"/>
      <c r="Q34" s="926" t="str">
        <f>Evaluación_Económica!BY36</f>
        <v/>
      </c>
      <c r="R34" s="926"/>
      <c r="S34" s="926" t="str">
        <f>Evaluación_Económica!CF36</f>
        <v/>
      </c>
      <c r="T34" s="927"/>
      <c r="U34" s="928" t="str">
        <f t="shared" si="1"/>
        <v/>
      </c>
      <c r="V34" s="85" t="s">
        <v>2231</v>
      </c>
      <c r="W34" s="86">
        <v>0</v>
      </c>
      <c r="X34" s="86" t="s">
        <v>2231</v>
      </c>
      <c r="Y34" s="87">
        <v>0</v>
      </c>
      <c r="Z34" s="87">
        <v>0</v>
      </c>
      <c r="AA34" s="87">
        <v>0</v>
      </c>
      <c r="AB34" s="88"/>
      <c r="AC34" s="86" t="s">
        <v>2231</v>
      </c>
      <c r="AD34" s="86">
        <v>0</v>
      </c>
      <c r="AE34" s="86" t="s">
        <v>2231</v>
      </c>
    </row>
    <row r="35" spans="1:31" hidden="1" x14ac:dyDescent="0.25">
      <c r="A35" s="1022"/>
      <c r="B35" s="804">
        <v>5</v>
      </c>
      <c r="C35" s="905" t="str">
        <f>IF(Proponentes!H19="X",Proponentes!$B$15,"")</f>
        <v/>
      </c>
      <c r="D35" s="91"/>
      <c r="E35" s="804"/>
      <c r="F35" s="93"/>
      <c r="G35" s="907" t="str">
        <f>Evaluación_Económica!G37</f>
        <v/>
      </c>
      <c r="H35" s="907"/>
      <c r="I35" s="907" t="str">
        <f>Evaluación_Económica!P37</f>
        <v/>
      </c>
      <c r="J35" s="907"/>
      <c r="K35" s="907" t="str">
        <f>Evaluación_Económica!AB37</f>
        <v/>
      </c>
      <c r="L35" s="907"/>
      <c r="M35" s="907" t="str">
        <f>Evaluación_Económica!AY37</f>
        <v xml:space="preserve"> </v>
      </c>
      <c r="N35" s="907"/>
      <c r="O35" s="907" t="str">
        <f>Evaluación_Económica!BT37</f>
        <v xml:space="preserve"> </v>
      </c>
      <c r="P35" s="907"/>
      <c r="Q35" s="907" t="str">
        <f>Evaluación_Económica!BY37</f>
        <v/>
      </c>
      <c r="R35" s="907"/>
      <c r="S35" s="907" t="str">
        <f>Evaluación_Económica!CF37</f>
        <v/>
      </c>
      <c r="T35" s="908"/>
      <c r="U35" s="909" t="str">
        <f t="shared" si="1"/>
        <v/>
      </c>
      <c r="V35" s="85" t="s">
        <v>2231</v>
      </c>
      <c r="W35" s="86">
        <v>0</v>
      </c>
      <c r="X35" s="86" t="s">
        <v>2231</v>
      </c>
      <c r="Y35" s="87">
        <v>0</v>
      </c>
      <c r="Z35" s="87">
        <v>0</v>
      </c>
      <c r="AA35" s="87">
        <v>0</v>
      </c>
      <c r="AB35" s="88"/>
      <c r="AC35" s="86" t="s">
        <v>2231</v>
      </c>
      <c r="AD35" s="86">
        <v>0</v>
      </c>
      <c r="AE35" s="86" t="s">
        <v>2231</v>
      </c>
    </row>
    <row r="36" spans="1:31" x14ac:dyDescent="0.25">
      <c r="A36" s="1018"/>
      <c r="B36" s="508">
        <v>6</v>
      </c>
      <c r="C36" s="90" t="str">
        <f>IF(Proponentes!H20="X",Proponentes!$B$15,"")</f>
        <v>UNION TEMPORAL S4</v>
      </c>
      <c r="D36" s="899"/>
      <c r="E36" s="97"/>
      <c r="F36" s="900"/>
      <c r="G36" s="687" t="str">
        <f>Evaluación_Económica!G38</f>
        <v>CUMPLE</v>
      </c>
      <c r="H36" s="687"/>
      <c r="I36" s="687" t="str">
        <f>Evaluación_Económica!P38</f>
        <v>CUMPLE</v>
      </c>
      <c r="J36" s="687"/>
      <c r="K36" s="687" t="str">
        <f>Evaluación_Económica!AB38</f>
        <v>CUMPLE</v>
      </c>
      <c r="L36" s="687"/>
      <c r="M36" s="687" t="str">
        <f>Evaluación_Económica!AY38</f>
        <v>CUMPLE</v>
      </c>
      <c r="N36" s="687"/>
      <c r="O36" s="687" t="str">
        <f>Evaluación_Económica!BT38</f>
        <v>CUMPLE</v>
      </c>
      <c r="P36" s="687"/>
      <c r="Q36" s="687" t="str">
        <f>Evaluación_Económica!BY38</f>
        <v>CUMPLE</v>
      </c>
      <c r="R36" s="687"/>
      <c r="S36" s="687" t="str">
        <f>Evaluación_Económica!CF38</f>
        <v/>
      </c>
      <c r="T36" s="98"/>
      <c r="U36" s="687" t="str">
        <f t="shared" si="1"/>
        <v>HABILITADO</v>
      </c>
      <c r="V36" s="85" t="s">
        <v>2231</v>
      </c>
      <c r="W36" s="86">
        <v>0</v>
      </c>
      <c r="X36" s="86" t="s">
        <v>2231</v>
      </c>
      <c r="Y36" s="87">
        <v>0</v>
      </c>
      <c r="Z36" s="87">
        <v>0</v>
      </c>
      <c r="AA36" s="87">
        <v>0</v>
      </c>
      <c r="AB36" s="88"/>
      <c r="AC36" s="86" t="s">
        <v>2231</v>
      </c>
      <c r="AD36" s="86">
        <v>0</v>
      </c>
      <c r="AE36" s="86" t="s">
        <v>2231</v>
      </c>
    </row>
    <row r="37" spans="1:31" x14ac:dyDescent="0.25">
      <c r="A37" s="1018"/>
      <c r="B37" s="508">
        <v>7</v>
      </c>
      <c r="C37" s="90" t="str">
        <f>IF(Proponentes!H21="X",Proponentes!$B$15,"")</f>
        <v>UNION TEMPORAL S4</v>
      </c>
      <c r="D37" s="899"/>
      <c r="E37" s="97"/>
      <c r="F37" s="900"/>
      <c r="G37" s="687" t="str">
        <f>Evaluación_Económica!G39</f>
        <v>CUMPLE</v>
      </c>
      <c r="H37" s="687"/>
      <c r="I37" s="687" t="str">
        <f>Evaluación_Económica!P39</f>
        <v>CUMPLE</v>
      </c>
      <c r="J37" s="687"/>
      <c r="K37" s="687" t="str">
        <f>Evaluación_Económica!AB39</f>
        <v>CUMPLE</v>
      </c>
      <c r="L37" s="687"/>
      <c r="M37" s="687" t="str">
        <f>Evaluación_Económica!AY39</f>
        <v>CUMPLE</v>
      </c>
      <c r="N37" s="687"/>
      <c r="O37" s="687" t="str">
        <f>Evaluación_Económica!BT39</f>
        <v>CUMPLE</v>
      </c>
      <c r="P37" s="687"/>
      <c r="Q37" s="687" t="str">
        <f>Evaluación_Económica!BY39</f>
        <v>CUMPLE</v>
      </c>
      <c r="R37" s="687"/>
      <c r="S37" s="687" t="str">
        <f>Evaluación_Económica!CF39</f>
        <v/>
      </c>
      <c r="T37" s="98"/>
      <c r="U37" s="687" t="str">
        <f t="shared" si="1"/>
        <v>HABILITADO</v>
      </c>
      <c r="V37" s="85" t="s">
        <v>2231</v>
      </c>
      <c r="W37" s="86">
        <v>0</v>
      </c>
      <c r="X37" s="86" t="s">
        <v>2231</v>
      </c>
      <c r="Y37" s="87">
        <v>0</v>
      </c>
      <c r="Z37" s="87">
        <v>0</v>
      </c>
      <c r="AA37" s="87">
        <v>0</v>
      </c>
      <c r="AB37" s="88"/>
      <c r="AC37" s="86" t="s">
        <v>2231</v>
      </c>
      <c r="AD37" s="86">
        <v>0</v>
      </c>
      <c r="AE37" s="86" t="s">
        <v>2231</v>
      </c>
    </row>
    <row r="38" spans="1:31" x14ac:dyDescent="0.25">
      <c r="A38" s="1018"/>
      <c r="B38" s="508">
        <v>8</v>
      </c>
      <c r="C38" s="90" t="str">
        <f>IF(Proponentes!H22="X",Proponentes!$B$15,"")</f>
        <v>UNION TEMPORAL S4</v>
      </c>
      <c r="D38" s="899"/>
      <c r="E38" s="508"/>
      <c r="F38" s="900"/>
      <c r="G38" s="687" t="str">
        <f>Evaluación_Económica!G40</f>
        <v>CUMPLE</v>
      </c>
      <c r="H38" s="687"/>
      <c r="I38" s="687" t="str">
        <f>Evaluación_Económica!P40</f>
        <v>CUMPLE</v>
      </c>
      <c r="J38" s="687"/>
      <c r="K38" s="687" t="str">
        <f>Evaluación_Económica!AB40</f>
        <v>CUMPLE</v>
      </c>
      <c r="L38" s="687"/>
      <c r="M38" s="687" t="str">
        <f>Evaluación_Económica!AY40</f>
        <v>CUMPLE</v>
      </c>
      <c r="N38" s="687"/>
      <c r="O38" s="687" t="str">
        <f>Evaluación_Económica!BT40</f>
        <v>CUMPLE</v>
      </c>
      <c r="P38" s="687"/>
      <c r="Q38" s="687" t="str">
        <f>Evaluación_Económica!BY40</f>
        <v>CUMPLE</v>
      </c>
      <c r="R38" s="687"/>
      <c r="S38" s="687" t="str">
        <f>Evaluación_Económica!CF40</f>
        <v/>
      </c>
      <c r="T38" s="98"/>
      <c r="U38" s="687" t="str">
        <f t="shared" si="1"/>
        <v>HABILITADO</v>
      </c>
      <c r="V38" s="85" t="s">
        <v>2232</v>
      </c>
      <c r="W38" s="86">
        <v>126664497</v>
      </c>
      <c r="X38" s="86" t="s">
        <v>2232</v>
      </c>
      <c r="Y38" s="87">
        <v>6076803755</v>
      </c>
      <c r="Z38" s="87">
        <v>126664479</v>
      </c>
      <c r="AA38" s="87">
        <v>6203468234</v>
      </c>
      <c r="AB38" s="88"/>
      <c r="AC38" s="86" t="s">
        <v>2232</v>
      </c>
      <c r="AD38" s="86">
        <v>118361641</v>
      </c>
      <c r="AE38" s="86" t="s">
        <v>2232</v>
      </c>
    </row>
    <row r="39" spans="1:31" x14ac:dyDescent="0.25">
      <c r="A39" s="1018"/>
      <c r="B39" s="508">
        <v>9</v>
      </c>
      <c r="C39" s="90" t="str">
        <f>IF(Proponentes!H23="X",Proponentes!$B$15,"")</f>
        <v>UNION TEMPORAL S4</v>
      </c>
      <c r="D39" s="899"/>
      <c r="E39" s="508"/>
      <c r="F39" s="900"/>
      <c r="G39" s="687" t="str">
        <f>Evaluación_Económica!G41</f>
        <v>CUMPLE</v>
      </c>
      <c r="H39" s="687"/>
      <c r="I39" s="687" t="str">
        <f>Evaluación_Económica!P41</f>
        <v>CUMPLE</v>
      </c>
      <c r="J39" s="687"/>
      <c r="K39" s="687" t="str">
        <f>Evaluación_Económica!AB41</f>
        <v>CUMPLE</v>
      </c>
      <c r="L39" s="687"/>
      <c r="M39" s="687" t="str">
        <f>Evaluación_Económica!AY41</f>
        <v>CUMPLE</v>
      </c>
      <c r="N39" s="687"/>
      <c r="O39" s="687" t="str">
        <f>Evaluación_Económica!BT41</f>
        <v>CUMPLE</v>
      </c>
      <c r="P39" s="687"/>
      <c r="Q39" s="687" t="str">
        <f>Evaluación_Económica!BY41</f>
        <v>CUMPLE</v>
      </c>
      <c r="R39" s="687"/>
      <c r="S39" s="687" t="str">
        <f>Evaluación_Económica!CF41</f>
        <v/>
      </c>
      <c r="T39" s="98"/>
      <c r="U39" s="687" t="str">
        <f t="shared" si="1"/>
        <v>HABILITADO</v>
      </c>
      <c r="V39" s="85" t="s">
        <v>2232</v>
      </c>
      <c r="W39" s="86">
        <v>146607880</v>
      </c>
      <c r="X39" s="86" t="s">
        <v>2232</v>
      </c>
      <c r="Y39" s="87">
        <v>7664314343</v>
      </c>
      <c r="Z39" s="87">
        <v>146607881</v>
      </c>
      <c r="AA39" s="87">
        <v>7810922224</v>
      </c>
      <c r="AB39" s="88"/>
      <c r="AC39" s="86" t="s">
        <v>2232</v>
      </c>
      <c r="AD39" s="86">
        <v>136470845</v>
      </c>
      <c r="AE39" s="86" t="s">
        <v>2232</v>
      </c>
    </row>
    <row r="40" spans="1:31" ht="17.25" thickBot="1" x14ac:dyDescent="0.3">
      <c r="A40" s="1018"/>
      <c r="B40" s="508">
        <v>10</v>
      </c>
      <c r="C40" s="90" t="str">
        <f>IF(Proponentes!H24="X",Proponentes!$B$15,"")</f>
        <v>UNION TEMPORAL S4</v>
      </c>
      <c r="D40" s="899"/>
      <c r="E40" s="508"/>
      <c r="F40" s="900"/>
      <c r="G40" s="687" t="str">
        <f>Evaluación_Económica!G42</f>
        <v>CUMPLE</v>
      </c>
      <c r="H40" s="687"/>
      <c r="I40" s="687" t="str">
        <f>Evaluación_Económica!P42</f>
        <v>CUMPLE</v>
      </c>
      <c r="J40" s="687"/>
      <c r="K40" s="687" t="str">
        <f>Evaluación_Económica!AB42</f>
        <v>CUMPLE</v>
      </c>
      <c r="L40" s="687"/>
      <c r="M40" s="687" t="str">
        <f>Evaluación_Económica!AY42</f>
        <v>CUMPLE</v>
      </c>
      <c r="N40" s="687"/>
      <c r="O40" s="687" t="str">
        <f>Evaluación_Económica!BT42</f>
        <v>CUMPLE</v>
      </c>
      <c r="P40" s="687"/>
      <c r="Q40" s="687" t="str">
        <f>Evaluación_Económica!BY42</f>
        <v>CUMPLE</v>
      </c>
      <c r="R40" s="687"/>
      <c r="S40" s="687" t="str">
        <f>Evaluación_Económica!CF42</f>
        <v/>
      </c>
      <c r="T40" s="98"/>
      <c r="U40" s="687" t="str">
        <f t="shared" si="1"/>
        <v>HABILITADO</v>
      </c>
      <c r="V40" s="85" t="s">
        <v>2232</v>
      </c>
      <c r="W40" s="86">
        <v>138157009</v>
      </c>
      <c r="X40" s="86" t="s">
        <v>2232</v>
      </c>
      <c r="Y40" s="87">
        <v>7971813946</v>
      </c>
      <c r="Z40" s="87">
        <v>138157006</v>
      </c>
      <c r="AA40" s="87">
        <v>8109970952</v>
      </c>
      <c r="AB40" s="88"/>
      <c r="AC40" s="86" t="s">
        <v>2232</v>
      </c>
      <c r="AD40" s="86">
        <v>129313080</v>
      </c>
      <c r="AE40" s="86" t="s">
        <v>2232</v>
      </c>
    </row>
    <row r="41" spans="1:31" ht="17.25" hidden="1" thickBot="1" x14ac:dyDescent="0.3">
      <c r="A41" s="1020"/>
      <c r="B41" s="230">
        <v>11</v>
      </c>
      <c r="C41" s="914" t="str">
        <f>IF(Proponentes!H25="X",Proponentes!$B$15,"")</f>
        <v/>
      </c>
      <c r="D41" s="91"/>
      <c r="E41" s="230"/>
      <c r="F41" s="93"/>
      <c r="G41" s="926" t="str">
        <f>Evaluación_Económica!G43</f>
        <v/>
      </c>
      <c r="H41" s="926"/>
      <c r="I41" s="926" t="str">
        <f>Evaluación_Económica!P43</f>
        <v/>
      </c>
      <c r="J41" s="926"/>
      <c r="K41" s="926" t="str">
        <f>Evaluación_Económica!AB43</f>
        <v/>
      </c>
      <c r="L41" s="926"/>
      <c r="M41" s="926" t="str">
        <f>Evaluación_Económica!AY43</f>
        <v xml:space="preserve"> </v>
      </c>
      <c r="N41" s="926"/>
      <c r="O41" s="926" t="str">
        <f>Evaluación_Económica!BT43</f>
        <v xml:space="preserve"> </v>
      </c>
      <c r="P41" s="926"/>
      <c r="Q41" s="926" t="str">
        <f>Evaluación_Económica!BY43</f>
        <v/>
      </c>
      <c r="R41" s="926"/>
      <c r="S41" s="926" t="str">
        <f>Evaluación_Económica!CF43</f>
        <v/>
      </c>
      <c r="T41" s="927"/>
      <c r="U41" s="928" t="str">
        <f t="shared" si="1"/>
        <v/>
      </c>
      <c r="V41" s="85" t="s">
        <v>2231</v>
      </c>
      <c r="W41" s="86">
        <v>0</v>
      </c>
      <c r="X41" s="86" t="s">
        <v>2231</v>
      </c>
      <c r="Y41" s="87">
        <v>0</v>
      </c>
      <c r="Z41" s="87">
        <v>0</v>
      </c>
      <c r="AA41" s="87">
        <v>0</v>
      </c>
      <c r="AB41" s="88"/>
      <c r="AC41" s="86" t="s">
        <v>2231</v>
      </c>
      <c r="AD41" s="86">
        <v>0</v>
      </c>
      <c r="AE41" s="86" t="s">
        <v>2231</v>
      </c>
    </row>
    <row r="42" spans="1:31" ht="17.25" hidden="1" thickBot="1" x14ac:dyDescent="0.3">
      <c r="A42" s="1022"/>
      <c r="B42" s="804">
        <v>12</v>
      </c>
      <c r="C42" s="905" t="e">
        <f>IF(Proponentes!#REF!="X",Proponentes!$B$15,"")</f>
        <v>#REF!</v>
      </c>
      <c r="D42" s="91"/>
      <c r="E42" s="906"/>
      <c r="F42" s="93"/>
      <c r="G42" s="907" t="str">
        <f>Evaluación_Económica!G44</f>
        <v/>
      </c>
      <c r="H42" s="907"/>
      <c r="I42" s="907" t="str">
        <f>Evaluación_Económica!P44</f>
        <v/>
      </c>
      <c r="J42" s="907"/>
      <c r="K42" s="907" t="str">
        <f>Evaluación_Económica!AB44</f>
        <v/>
      </c>
      <c r="L42" s="907"/>
      <c r="M42" s="907" t="str">
        <f>Evaluación_Económica!AY44</f>
        <v/>
      </c>
      <c r="N42" s="907"/>
      <c r="O42" s="907" t="str">
        <f>Evaluación_Económica!BT44</f>
        <v/>
      </c>
      <c r="P42" s="907"/>
      <c r="Q42" s="907" t="str">
        <f>Evaluación_Económica!BY44</f>
        <v/>
      </c>
      <c r="R42" s="907"/>
      <c r="S42" s="907" t="str">
        <f>Evaluación_Económica!CF44</f>
        <v/>
      </c>
      <c r="T42" s="908"/>
      <c r="U42" s="909" t="e">
        <f>IF(C42&lt;&gt;"",IF(G42="CUMPLE",IF(I42="CUMPLE",IF(K42="CUMPLE",IF(M42="CUMPLE",IF(O42="CUMPLE",IF(Q42="CUMPLE",IF(S42="CUMPLE","HABILITADO","RECHAZADO"),"RECHAZADO"),"RECHAZADO"),"RECHAZADO"),"RECHAZADO"),"RECHAZADO"),"RECHAZADO"),"")</f>
        <v>#REF!</v>
      </c>
      <c r="V42" s="85" t="s">
        <v>2231</v>
      </c>
      <c r="W42" s="86">
        <v>0</v>
      </c>
      <c r="X42" s="86" t="s">
        <v>2231</v>
      </c>
      <c r="Y42" s="87">
        <v>0</v>
      </c>
      <c r="Z42" s="87">
        <v>0</v>
      </c>
      <c r="AA42" s="87">
        <v>0</v>
      </c>
      <c r="AB42" s="88"/>
      <c r="AC42" s="86" t="s">
        <v>2231</v>
      </c>
      <c r="AD42" s="86">
        <v>0</v>
      </c>
      <c r="AE42" s="86" t="s">
        <v>2231</v>
      </c>
    </row>
    <row r="43" spans="1:31" s="110" customFormat="1" ht="18" thickTop="1" thickBot="1" x14ac:dyDescent="0.3">
      <c r="A43" s="102">
        <v>2</v>
      </c>
      <c r="B43" s="102"/>
      <c r="C43" s="102" t="s">
        <v>1537</v>
      </c>
      <c r="D43" s="901"/>
      <c r="E43" s="104"/>
      <c r="F43" s="902"/>
      <c r="G43" s="101"/>
      <c r="H43" s="101"/>
      <c r="I43" s="101"/>
      <c r="J43" s="101"/>
      <c r="K43" s="101"/>
      <c r="L43" s="101"/>
      <c r="M43" s="101"/>
      <c r="N43" s="101"/>
      <c r="O43" s="101"/>
      <c r="P43" s="101"/>
      <c r="Q43" s="101"/>
      <c r="R43" s="101"/>
      <c r="S43" s="101"/>
      <c r="T43" s="101"/>
      <c r="U43" s="101"/>
      <c r="V43" s="106"/>
      <c r="W43" s="107"/>
      <c r="X43" s="107"/>
      <c r="Y43" s="107"/>
      <c r="Z43" s="107"/>
      <c r="AA43" s="107"/>
      <c r="AB43" s="108"/>
      <c r="AC43" s="107"/>
      <c r="AD43" s="107"/>
      <c r="AE43" s="107"/>
    </row>
    <row r="44" spans="1:31" hidden="1" x14ac:dyDescent="0.25">
      <c r="A44" s="1019">
        <f t="shared" ref="A44" si="2">A56</f>
        <v>3</v>
      </c>
      <c r="B44" s="920">
        <v>1</v>
      </c>
      <c r="C44" s="921" t="str">
        <f>IF(Proponentes!H28="X",Proponentes!$B$28,"")</f>
        <v/>
      </c>
      <c r="D44" s="91"/>
      <c r="E44" s="929"/>
      <c r="F44" s="93"/>
      <c r="G44" s="930" t="str">
        <f>Evaluación_Económica!G46</f>
        <v/>
      </c>
      <c r="H44" s="930"/>
      <c r="I44" s="930" t="str">
        <f>Evaluación_Económica!P46</f>
        <v/>
      </c>
      <c r="J44" s="930"/>
      <c r="K44" s="930" t="str">
        <f>Evaluación_Económica!AB46</f>
        <v/>
      </c>
      <c r="L44" s="930"/>
      <c r="M44" s="930" t="str">
        <f>Evaluación_Económica!AY46</f>
        <v xml:space="preserve"> </v>
      </c>
      <c r="N44" s="930"/>
      <c r="O44" s="930" t="str">
        <f>Evaluación_Económica!BT46</f>
        <v xml:space="preserve"> </v>
      </c>
      <c r="P44" s="930"/>
      <c r="Q44" s="930" t="str">
        <f>Evaluación_Económica!BY46</f>
        <v/>
      </c>
      <c r="R44" s="930"/>
      <c r="S44" s="930" t="str">
        <f>Evaluación_Económica!CF46</f>
        <v/>
      </c>
      <c r="T44" s="931"/>
      <c r="U44" s="932" t="str">
        <f t="shared" ref="U44:U54" si="3">IF(C44&lt;&gt;"",IF(G44="CUMPLE",IF(I44="CUMPLE",IF(K44="CUMPLE",IF(M44="CUMPLE",IF(O44="CUMPLE",IF(Q44="CUMPLE","HABILITADO","RECHAZADO"),"RECHAZADO"),"RECHAZADO"),"RECHAZADO"),"RECHAZADO"),"RECHAZADO"),"")</f>
        <v/>
      </c>
      <c r="V44" s="85">
        <v>6309258725</v>
      </c>
      <c r="W44" s="86">
        <v>180179798</v>
      </c>
      <c r="X44" s="86">
        <v>6489438523</v>
      </c>
      <c r="Y44" s="87">
        <v>6309258725</v>
      </c>
      <c r="Z44" s="87">
        <v>180179798</v>
      </c>
      <c r="AA44" s="87">
        <v>6489438523</v>
      </c>
      <c r="AB44" s="88"/>
      <c r="AC44" s="86">
        <v>6191617983</v>
      </c>
      <c r="AD44" s="86">
        <v>167160536</v>
      </c>
      <c r="AE44" s="86">
        <v>6358778519</v>
      </c>
    </row>
    <row r="45" spans="1:31" ht="33" x14ac:dyDescent="0.25">
      <c r="A45" s="1018"/>
      <c r="B45" s="508">
        <v>2</v>
      </c>
      <c r="C45" s="90" t="str">
        <f>IF(Proponentes!H29="X",Proponentes!$B$28,"")</f>
        <v>SEGURIDAD NUEVA ERA LTDA</v>
      </c>
      <c r="D45" s="899"/>
      <c r="E45" s="92"/>
      <c r="F45" s="900"/>
      <c r="G45" s="94" t="str">
        <f>Evaluación_Económica!G47</f>
        <v>CUMPLE</v>
      </c>
      <c r="H45" s="94"/>
      <c r="I45" s="94" t="str">
        <f>Evaluación_Económica!P47</f>
        <v>CUMPLE</v>
      </c>
      <c r="J45" s="94"/>
      <c r="K45" s="94" t="str">
        <f>Evaluación_Económica!AB47</f>
        <v>CUMPLE</v>
      </c>
      <c r="L45" s="94"/>
      <c r="M45" s="94" t="str">
        <f>Evaluación_Económica!AY47</f>
        <v>CUMPLE</v>
      </c>
      <c r="N45" s="94"/>
      <c r="O45" s="94" t="str">
        <f>Evaluación_Económica!BT47</f>
        <v>CUMPLE</v>
      </c>
      <c r="P45" s="94"/>
      <c r="Q45" s="94" t="str">
        <f>Evaluación_Económica!BY47</f>
        <v>CUMPLE</v>
      </c>
      <c r="R45" s="94"/>
      <c r="S45" s="94" t="str">
        <f>Evaluación_Económica!CF47</f>
        <v/>
      </c>
      <c r="T45" s="95"/>
      <c r="U45" s="94" t="str">
        <f t="shared" si="3"/>
        <v>HABILITADO</v>
      </c>
      <c r="V45" s="85">
        <v>5749369583</v>
      </c>
      <c r="W45" s="86">
        <v>149403131</v>
      </c>
      <c r="X45" s="86">
        <v>5898772714</v>
      </c>
      <c r="Y45" s="87">
        <v>5749369583</v>
      </c>
      <c r="Z45" s="87">
        <v>149403131</v>
      </c>
      <c r="AA45" s="87">
        <v>5898772714</v>
      </c>
      <c r="AB45" s="88"/>
      <c r="AC45" s="86">
        <v>5642168384</v>
      </c>
      <c r="AD45" s="86">
        <v>139715313</v>
      </c>
      <c r="AE45" s="86">
        <v>5781883697</v>
      </c>
    </row>
    <row r="46" spans="1:31" hidden="1" x14ac:dyDescent="0.25">
      <c r="A46" s="1020"/>
      <c r="B46" s="230">
        <v>3</v>
      </c>
      <c r="C46" s="914" t="str">
        <f>IF(Proponentes!H30="X",Proponentes!$B$28,"")</f>
        <v/>
      </c>
      <c r="D46" s="91"/>
      <c r="E46" s="915"/>
      <c r="F46" s="93"/>
      <c r="G46" s="916" t="str">
        <f>Evaluación_Económica!G48</f>
        <v/>
      </c>
      <c r="H46" s="916"/>
      <c r="I46" s="916" t="str">
        <f>Evaluación_Económica!P48</f>
        <v/>
      </c>
      <c r="J46" s="916"/>
      <c r="K46" s="916" t="str">
        <f>Evaluación_Económica!AB48</f>
        <v/>
      </c>
      <c r="L46" s="916"/>
      <c r="M46" s="916" t="str">
        <f>Evaluación_Económica!AY48</f>
        <v xml:space="preserve"> </v>
      </c>
      <c r="N46" s="916"/>
      <c r="O46" s="916" t="str">
        <f>Evaluación_Económica!BT48</f>
        <v xml:space="preserve"> </v>
      </c>
      <c r="P46" s="916"/>
      <c r="Q46" s="916" t="str">
        <f>Evaluación_Económica!BY48</f>
        <v/>
      </c>
      <c r="R46" s="916"/>
      <c r="S46" s="916" t="str">
        <f>Evaluación_Económica!CF48</f>
        <v/>
      </c>
      <c r="T46" s="917"/>
      <c r="U46" s="918" t="str">
        <f t="shared" si="3"/>
        <v/>
      </c>
      <c r="V46" s="85" t="s">
        <v>2231</v>
      </c>
      <c r="W46" s="86">
        <v>0</v>
      </c>
      <c r="X46" s="86" t="s">
        <v>2231</v>
      </c>
      <c r="Y46" s="87">
        <v>0</v>
      </c>
      <c r="Z46" s="87">
        <v>0</v>
      </c>
      <c r="AA46" s="87">
        <v>0</v>
      </c>
      <c r="AB46" s="88"/>
      <c r="AC46" s="86" t="s">
        <v>2231</v>
      </c>
      <c r="AD46" s="86">
        <v>0</v>
      </c>
      <c r="AE46" s="86" t="s">
        <v>2231</v>
      </c>
    </row>
    <row r="47" spans="1:31" hidden="1" x14ac:dyDescent="0.25">
      <c r="A47" s="1021"/>
      <c r="B47" s="508">
        <v>4</v>
      </c>
      <c r="C47" s="90" t="str">
        <f>IF(Proponentes!H31="X",Proponentes!$B$28,"")</f>
        <v/>
      </c>
      <c r="D47" s="91"/>
      <c r="E47" s="92"/>
      <c r="F47" s="93"/>
      <c r="G47" s="94" t="str">
        <f>Evaluación_Económica!G49</f>
        <v/>
      </c>
      <c r="H47" s="94"/>
      <c r="I47" s="94" t="str">
        <f>Evaluación_Económica!P49</f>
        <v/>
      </c>
      <c r="J47" s="94"/>
      <c r="K47" s="94" t="str">
        <f>Evaluación_Económica!AB49</f>
        <v/>
      </c>
      <c r="L47" s="94"/>
      <c r="M47" s="94" t="str">
        <f>Evaluación_Económica!AY49</f>
        <v/>
      </c>
      <c r="N47" s="94"/>
      <c r="O47" s="94" t="str">
        <f>Evaluación_Económica!BT49</f>
        <v/>
      </c>
      <c r="P47" s="94"/>
      <c r="Q47" s="94" t="str">
        <f>Evaluación_Económica!BY49</f>
        <v/>
      </c>
      <c r="R47" s="94"/>
      <c r="S47" s="94" t="str">
        <f>Evaluación_Económica!CF49</f>
        <v/>
      </c>
      <c r="T47" s="95"/>
      <c r="U47" s="96" t="str">
        <f t="shared" si="3"/>
        <v/>
      </c>
      <c r="V47" s="85" t="s">
        <v>2231</v>
      </c>
      <c r="W47" s="86">
        <v>0</v>
      </c>
      <c r="X47" s="86" t="s">
        <v>2231</v>
      </c>
      <c r="Y47" s="87">
        <v>0</v>
      </c>
      <c r="Z47" s="87">
        <v>0</v>
      </c>
      <c r="AA47" s="87">
        <v>0</v>
      </c>
      <c r="AB47" s="88"/>
      <c r="AC47" s="86" t="s">
        <v>2231</v>
      </c>
      <c r="AD47" s="86">
        <v>0</v>
      </c>
      <c r="AE47" s="86" t="s">
        <v>2231</v>
      </c>
    </row>
    <row r="48" spans="1:31" hidden="1" x14ac:dyDescent="0.25">
      <c r="A48" s="1021"/>
      <c r="B48" s="508">
        <v>5</v>
      </c>
      <c r="C48" s="90" t="str">
        <f>IF(Proponentes!H32="X",Proponentes!$B$28,"")</f>
        <v/>
      </c>
      <c r="D48" s="91"/>
      <c r="E48" s="100"/>
      <c r="F48" s="93"/>
      <c r="G48" s="94" t="str">
        <f>Evaluación_Económica!G50</f>
        <v/>
      </c>
      <c r="H48" s="94"/>
      <c r="I48" s="94" t="str">
        <f>Evaluación_Económica!P50</f>
        <v/>
      </c>
      <c r="J48" s="94"/>
      <c r="K48" s="94" t="str">
        <f>Evaluación_Económica!AB50</f>
        <v/>
      </c>
      <c r="L48" s="94"/>
      <c r="M48" s="94" t="str">
        <f>Evaluación_Económica!AY50</f>
        <v xml:space="preserve"> </v>
      </c>
      <c r="N48" s="94"/>
      <c r="O48" s="94" t="str">
        <f>Evaluación_Económica!BT50</f>
        <v xml:space="preserve"> </v>
      </c>
      <c r="P48" s="94"/>
      <c r="Q48" s="94" t="str">
        <f>Evaluación_Económica!BY50</f>
        <v/>
      </c>
      <c r="R48" s="94"/>
      <c r="S48" s="94" t="str">
        <f>Evaluación_Económica!CF50</f>
        <v/>
      </c>
      <c r="T48" s="95"/>
      <c r="U48" s="96" t="str">
        <f t="shared" si="3"/>
        <v/>
      </c>
      <c r="V48" s="85">
        <v>10132183707</v>
      </c>
      <c r="W48" s="86">
        <v>208972851</v>
      </c>
      <c r="X48" s="86">
        <v>10341156558</v>
      </c>
      <c r="Y48" s="87">
        <v>10132183707</v>
      </c>
      <c r="Z48" s="87">
        <v>208972851</v>
      </c>
      <c r="AA48" s="87">
        <v>10341156558</v>
      </c>
      <c r="AB48" s="88"/>
      <c r="AC48" s="86">
        <v>9943261734</v>
      </c>
      <c r="AD48" s="86">
        <v>194506234</v>
      </c>
      <c r="AE48" s="86">
        <v>10137767968</v>
      </c>
    </row>
    <row r="49" spans="1:31" hidden="1" x14ac:dyDescent="0.25">
      <c r="A49" s="1021"/>
      <c r="B49" s="508">
        <v>6</v>
      </c>
      <c r="C49" s="90" t="str">
        <f>IF(Proponentes!H33="X",Proponentes!$B$28,"")</f>
        <v/>
      </c>
      <c r="D49" s="91"/>
      <c r="E49" s="92"/>
      <c r="F49" s="93"/>
      <c r="G49" s="94" t="str">
        <f>Evaluación_Económica!G51</f>
        <v/>
      </c>
      <c r="H49" s="94"/>
      <c r="I49" s="94" t="str">
        <f>Evaluación_Económica!P51</f>
        <v/>
      </c>
      <c r="J49" s="94"/>
      <c r="K49" s="94" t="str">
        <f>Evaluación_Económica!AB51</f>
        <v/>
      </c>
      <c r="L49" s="94"/>
      <c r="M49" s="94" t="str">
        <f>Evaluación_Económica!AY51</f>
        <v/>
      </c>
      <c r="N49" s="94"/>
      <c r="O49" s="94" t="str">
        <f>Evaluación_Económica!BT51</f>
        <v/>
      </c>
      <c r="P49" s="94"/>
      <c r="Q49" s="94" t="str">
        <f>Evaluación_Económica!BY51</f>
        <v/>
      </c>
      <c r="R49" s="94"/>
      <c r="S49" s="94" t="str">
        <f>Evaluación_Económica!CF51</f>
        <v/>
      </c>
      <c r="T49" s="95"/>
      <c r="U49" s="96" t="str">
        <f t="shared" si="3"/>
        <v/>
      </c>
      <c r="V49" s="85" t="s">
        <v>2231</v>
      </c>
      <c r="W49" s="86">
        <v>0</v>
      </c>
      <c r="X49" s="86" t="s">
        <v>2231</v>
      </c>
      <c r="Y49" s="87">
        <v>0</v>
      </c>
      <c r="Z49" s="87">
        <v>0</v>
      </c>
      <c r="AA49" s="87">
        <v>0</v>
      </c>
      <c r="AB49" s="88"/>
      <c r="AC49" s="86" t="s">
        <v>2231</v>
      </c>
      <c r="AD49" s="86">
        <v>0</v>
      </c>
      <c r="AE49" s="86" t="s">
        <v>2231</v>
      </c>
    </row>
    <row r="50" spans="1:31" hidden="1" x14ac:dyDescent="0.25">
      <c r="A50" s="1022"/>
      <c r="B50" s="804">
        <v>7</v>
      </c>
      <c r="C50" s="905" t="str">
        <f>IF(Proponentes!H34="X",Proponentes!$B$28,"")</f>
        <v/>
      </c>
      <c r="D50" s="91"/>
      <c r="E50" s="910"/>
      <c r="F50" s="93"/>
      <c r="G50" s="911" t="str">
        <f>Evaluación_Económica!G52</f>
        <v/>
      </c>
      <c r="H50" s="911"/>
      <c r="I50" s="911" t="str">
        <f>Evaluación_Económica!P52</f>
        <v/>
      </c>
      <c r="J50" s="911"/>
      <c r="K50" s="911" t="str">
        <f>Evaluación_Económica!AB52</f>
        <v/>
      </c>
      <c r="L50" s="911"/>
      <c r="M50" s="911" t="str">
        <f>Evaluación_Económica!AY52</f>
        <v xml:space="preserve"> </v>
      </c>
      <c r="N50" s="911"/>
      <c r="O50" s="911" t="str">
        <f>Evaluación_Económica!BT52</f>
        <v xml:space="preserve"> </v>
      </c>
      <c r="P50" s="911"/>
      <c r="Q50" s="911" t="str">
        <f>Evaluación_Económica!BY52</f>
        <v/>
      </c>
      <c r="R50" s="911"/>
      <c r="S50" s="911" t="str">
        <f>Evaluación_Económica!CF52</f>
        <v/>
      </c>
      <c r="T50" s="912"/>
      <c r="U50" s="913" t="str">
        <f t="shared" si="3"/>
        <v/>
      </c>
      <c r="V50" s="85">
        <v>11189187841</v>
      </c>
      <c r="W50" s="86">
        <v>201550125</v>
      </c>
      <c r="X50" s="86">
        <v>11390737966</v>
      </c>
      <c r="Y50" s="87">
        <v>11189187841</v>
      </c>
      <c r="Z50" s="87">
        <v>201550125</v>
      </c>
      <c r="AA50" s="87">
        <v>11390737966</v>
      </c>
      <c r="AB50" s="88"/>
      <c r="AC50" s="86">
        <v>10980557253</v>
      </c>
      <c r="AD50" s="86">
        <v>186423037</v>
      </c>
      <c r="AE50" s="86">
        <v>11166980290</v>
      </c>
    </row>
    <row r="51" spans="1:31" ht="33" x14ac:dyDescent="0.25">
      <c r="A51" s="1018"/>
      <c r="B51" s="508">
        <v>8</v>
      </c>
      <c r="C51" s="90" t="str">
        <f>IF(Proponentes!H35="X",Proponentes!$B$28,"")</f>
        <v>SEGURIDAD NUEVA ERA LTDA</v>
      </c>
      <c r="D51" s="899"/>
      <c r="E51" s="508"/>
      <c r="F51" s="900"/>
      <c r="G51" s="687" t="str">
        <f>Evaluación_Económica!G53</f>
        <v>CUMPLE</v>
      </c>
      <c r="H51" s="687"/>
      <c r="I51" s="687" t="str">
        <f>Evaluación_Económica!P53</f>
        <v>CUMPLE</v>
      </c>
      <c r="J51" s="687"/>
      <c r="K51" s="687" t="str">
        <f>Evaluación_Económica!AB53</f>
        <v>CUMPLE</v>
      </c>
      <c r="L51" s="687"/>
      <c r="M51" s="687" t="str">
        <f>Evaluación_Económica!AY53</f>
        <v>CUMPLE</v>
      </c>
      <c r="N51" s="687"/>
      <c r="O51" s="687" t="str">
        <f>Evaluación_Económica!BT53</f>
        <v>CUMPLE</v>
      </c>
      <c r="P51" s="687"/>
      <c r="Q51" s="687" t="str">
        <f>Evaluación_Económica!BY53</f>
        <v>CUMPLE</v>
      </c>
      <c r="R51" s="687"/>
      <c r="S51" s="687" t="str">
        <f>Evaluación_Económica!CF53</f>
        <v/>
      </c>
      <c r="T51" s="98"/>
      <c r="U51" s="687" t="str">
        <f t="shared" si="3"/>
        <v>HABILITADO</v>
      </c>
      <c r="V51" s="85">
        <v>6076803755</v>
      </c>
      <c r="W51" s="86">
        <v>160371569</v>
      </c>
      <c r="X51" s="86">
        <v>6237175324</v>
      </c>
      <c r="Y51" s="87">
        <v>6076803755</v>
      </c>
      <c r="Z51" s="87">
        <v>160371569</v>
      </c>
      <c r="AA51" s="87">
        <v>6237175324</v>
      </c>
      <c r="AB51" s="88"/>
      <c r="AC51" s="86">
        <v>5963497306</v>
      </c>
      <c r="AD51" s="86">
        <v>149348056</v>
      </c>
      <c r="AE51" s="86">
        <v>6112845362</v>
      </c>
    </row>
    <row r="52" spans="1:31" ht="33" x14ac:dyDescent="0.25">
      <c r="A52" s="1018"/>
      <c r="B52" s="508">
        <v>9</v>
      </c>
      <c r="C52" s="90" t="str">
        <f>IF(Proponentes!H36="X",Proponentes!$B$28,"")</f>
        <v>SEGURIDAD NUEVA ERA LTDA</v>
      </c>
      <c r="D52" s="899"/>
      <c r="E52" s="100"/>
      <c r="F52" s="900"/>
      <c r="G52" s="94" t="str">
        <f>Evaluación_Económica!G54</f>
        <v>CUMPLE</v>
      </c>
      <c r="H52" s="94"/>
      <c r="I52" s="94" t="str">
        <f>Evaluación_Económica!P54</f>
        <v>CUMPLE</v>
      </c>
      <c r="J52" s="94"/>
      <c r="K52" s="94" t="str">
        <f>Evaluación_Económica!AB54</f>
        <v>CUMPLE</v>
      </c>
      <c r="L52" s="94"/>
      <c r="M52" s="94" t="str">
        <f>Evaluación_Económica!AY54</f>
        <v>CUMPLE</v>
      </c>
      <c r="N52" s="94"/>
      <c r="O52" s="94" t="str">
        <f>Evaluación_Económica!BT54</f>
        <v>CUMPLE</v>
      </c>
      <c r="P52" s="94"/>
      <c r="Q52" s="94" t="str">
        <f>Evaluación_Económica!BY54</f>
        <v>CUMPLE</v>
      </c>
      <c r="R52" s="94"/>
      <c r="S52" s="94" t="str">
        <f>Evaluación_Económica!CF54</f>
        <v/>
      </c>
      <c r="T52" s="95"/>
      <c r="U52" s="94" t="str">
        <f t="shared" si="3"/>
        <v>HABILITADO</v>
      </c>
      <c r="V52" s="85" t="s">
        <v>2231</v>
      </c>
      <c r="W52" s="86">
        <v>0</v>
      </c>
      <c r="X52" s="86" t="s">
        <v>2231</v>
      </c>
      <c r="Y52" s="87">
        <v>0</v>
      </c>
      <c r="Z52" s="87">
        <v>0</v>
      </c>
      <c r="AA52" s="87">
        <v>0</v>
      </c>
      <c r="AB52" s="88"/>
      <c r="AC52" s="86" t="s">
        <v>2231</v>
      </c>
      <c r="AD52" s="86">
        <v>0</v>
      </c>
      <c r="AE52" s="86" t="s">
        <v>2231</v>
      </c>
    </row>
    <row r="53" spans="1:31" hidden="1" x14ac:dyDescent="0.25">
      <c r="A53" s="1020"/>
      <c r="B53" s="230">
        <v>10</v>
      </c>
      <c r="C53" s="914" t="str">
        <f>IF(Proponentes!H37="X",Proponentes!$B$28,"")</f>
        <v/>
      </c>
      <c r="D53" s="91"/>
      <c r="E53" s="919"/>
      <c r="F53" s="93"/>
      <c r="G53" s="916" t="str">
        <f>Evaluación_Económica!G55</f>
        <v/>
      </c>
      <c r="H53" s="916"/>
      <c r="I53" s="916" t="str">
        <f>Evaluación_Económica!P55</f>
        <v/>
      </c>
      <c r="J53" s="916"/>
      <c r="K53" s="916" t="str">
        <f>Evaluación_Económica!AB55</f>
        <v/>
      </c>
      <c r="L53" s="916"/>
      <c r="M53" s="916" t="str">
        <f>Evaluación_Económica!AY55</f>
        <v xml:space="preserve"> </v>
      </c>
      <c r="N53" s="916"/>
      <c r="O53" s="916" t="str">
        <f>Evaluación_Económica!BT55</f>
        <v xml:space="preserve"> </v>
      </c>
      <c r="P53" s="916"/>
      <c r="Q53" s="916" t="str">
        <f>Evaluación_Económica!BY55</f>
        <v/>
      </c>
      <c r="R53" s="916"/>
      <c r="S53" s="916" t="str">
        <f>Evaluación_Económica!CF55</f>
        <v/>
      </c>
      <c r="T53" s="917"/>
      <c r="U53" s="918" t="str">
        <f t="shared" si="3"/>
        <v/>
      </c>
      <c r="V53" s="85">
        <v>7971813946</v>
      </c>
      <c r="W53" s="86">
        <v>176242176</v>
      </c>
      <c r="X53" s="86">
        <v>8148056122</v>
      </c>
      <c r="Y53" s="87">
        <v>7971813946</v>
      </c>
      <c r="Z53" s="87">
        <v>176242176</v>
      </c>
      <c r="AA53" s="87">
        <v>8148056122</v>
      </c>
      <c r="AB53" s="88"/>
      <c r="AC53" s="86">
        <v>7823173647</v>
      </c>
      <c r="AD53" s="86">
        <v>164380659</v>
      </c>
      <c r="AE53" s="86">
        <v>7987554306</v>
      </c>
    </row>
    <row r="54" spans="1:31" hidden="1" x14ac:dyDescent="0.25">
      <c r="A54" s="1022"/>
      <c r="B54" s="804">
        <v>11</v>
      </c>
      <c r="C54" s="905" t="str">
        <f>IF(Proponentes!H38="X",Proponentes!$B$28,"")</f>
        <v/>
      </c>
      <c r="D54" s="91"/>
      <c r="E54" s="811"/>
      <c r="F54" s="93"/>
      <c r="G54" s="911" t="str">
        <f>Evaluación_Económica!G56</f>
        <v/>
      </c>
      <c r="H54" s="911"/>
      <c r="I54" s="911" t="str">
        <f>Evaluación_Económica!P56</f>
        <v/>
      </c>
      <c r="J54" s="911"/>
      <c r="K54" s="911" t="str">
        <f>Evaluación_Económica!AB56</f>
        <v/>
      </c>
      <c r="L54" s="911"/>
      <c r="M54" s="911" t="str">
        <f>Evaluación_Económica!AY56</f>
        <v xml:space="preserve"> </v>
      </c>
      <c r="N54" s="911"/>
      <c r="O54" s="911" t="str">
        <f>Evaluación_Económica!BT56</f>
        <v xml:space="preserve"> </v>
      </c>
      <c r="P54" s="911"/>
      <c r="Q54" s="911" t="str">
        <f>Evaluación_Económica!BY56</f>
        <v/>
      </c>
      <c r="R54" s="911"/>
      <c r="S54" s="911" t="str">
        <f>Evaluación_Económica!CF56</f>
        <v/>
      </c>
      <c r="T54" s="912"/>
      <c r="U54" s="913" t="str">
        <f t="shared" si="3"/>
        <v/>
      </c>
      <c r="V54" s="85">
        <v>10661795228</v>
      </c>
      <c r="W54" s="86">
        <v>222544999</v>
      </c>
      <c r="X54" s="86">
        <v>10884340227</v>
      </c>
      <c r="Y54" s="87">
        <v>10661795228</v>
      </c>
      <c r="Z54" s="87">
        <v>222544999</v>
      </c>
      <c r="AA54" s="87">
        <v>10884340227</v>
      </c>
      <c r="AB54" s="88"/>
      <c r="AC54" s="86">
        <v>10462998261</v>
      </c>
      <c r="AD54" s="86">
        <v>206480027</v>
      </c>
      <c r="AE54" s="86">
        <v>10669478288</v>
      </c>
    </row>
    <row r="55" spans="1:31" ht="33.75" thickBot="1" x14ac:dyDescent="0.3">
      <c r="A55" s="1018"/>
      <c r="B55" s="508">
        <v>12</v>
      </c>
      <c r="C55" s="90" t="str">
        <f>IF(Proponentes!H39="X",Proponentes!$B$28,"")</f>
        <v>SEGURIDAD NUEVA ERA LTDA</v>
      </c>
      <c r="D55" s="899"/>
      <c r="E55" s="97"/>
      <c r="F55" s="900"/>
      <c r="G55" s="687" t="str">
        <f>Evaluación_Económica!G57</f>
        <v>CUMPLE</v>
      </c>
      <c r="H55" s="687"/>
      <c r="I55" s="687" t="str">
        <f>Evaluación_Económica!P57</f>
        <v>CUMPLE</v>
      </c>
      <c r="J55" s="687"/>
      <c r="K55" s="687" t="str">
        <f>Evaluación_Económica!AB57</f>
        <v>CUMPLE</v>
      </c>
      <c r="L55" s="687"/>
      <c r="M55" s="687" t="str">
        <f>Evaluación_Económica!AY57</f>
        <v>CUMPLE</v>
      </c>
      <c r="N55" s="687"/>
      <c r="O55" s="687" t="str">
        <f>Evaluación_Económica!BT57</f>
        <v>CUMPLE</v>
      </c>
      <c r="P55" s="687"/>
      <c r="Q55" s="687" t="str">
        <f>Evaluación_Económica!BY57</f>
        <v>CUMPLE</v>
      </c>
      <c r="R55" s="687"/>
      <c r="S55" s="687" t="str">
        <f>Evaluación_Económica!CF57</f>
        <v>RECHAZADO</v>
      </c>
      <c r="T55" s="98"/>
      <c r="U55" s="687" t="str">
        <f>IF(C55&lt;&gt;"",IF(G55="CUMPLE",IF(I55="CUMPLE",IF(K55="CUMPLE",IF(M55="CUMPLE",IF(O55="CUMPLE",IF(Q55="CUMPLE",IF(S55="CUMPLE","HABILITADO","RECHAZADO"),"RECHAZADO"),"RECHAZADO"),"RECHAZADO"),"RECHAZADO"),"RECHAZADO"),"RECHAZADO"),"")</f>
        <v>RECHAZADO</v>
      </c>
      <c r="V55" s="85" t="s">
        <v>2231</v>
      </c>
      <c r="W55" s="86">
        <v>0</v>
      </c>
      <c r="X55" s="86" t="s">
        <v>2231</v>
      </c>
      <c r="Y55" s="87">
        <v>0</v>
      </c>
      <c r="Z55" s="87">
        <v>0</v>
      </c>
      <c r="AA55" s="87">
        <v>0</v>
      </c>
      <c r="AB55" s="88"/>
      <c r="AC55" s="86" t="s">
        <v>2231</v>
      </c>
      <c r="AD55" s="86">
        <v>0</v>
      </c>
      <c r="AE55" s="86" t="s">
        <v>2231</v>
      </c>
    </row>
    <row r="56" spans="1:31" s="110" customFormat="1" ht="18" thickTop="1" thickBot="1" x14ac:dyDescent="0.3">
      <c r="A56" s="102">
        <v>3</v>
      </c>
      <c r="B56" s="102"/>
      <c r="C56" s="102" t="s">
        <v>1537</v>
      </c>
      <c r="D56" s="901"/>
      <c r="E56" s="104"/>
      <c r="F56" s="902"/>
      <c r="G56" s="101"/>
      <c r="H56" s="101"/>
      <c r="I56" s="101"/>
      <c r="J56" s="101"/>
      <c r="K56" s="101"/>
      <c r="L56" s="101"/>
      <c r="M56" s="101"/>
      <c r="N56" s="101"/>
      <c r="O56" s="101"/>
      <c r="P56" s="101"/>
      <c r="Q56" s="101"/>
      <c r="R56" s="101"/>
      <c r="S56" s="101"/>
      <c r="T56" s="101"/>
      <c r="U56" s="101"/>
      <c r="V56" s="106"/>
      <c r="W56" s="107"/>
      <c r="X56" s="107"/>
      <c r="Y56" s="107"/>
      <c r="Z56" s="107"/>
      <c r="AA56" s="107"/>
      <c r="AB56" s="108"/>
      <c r="AC56" s="107"/>
      <c r="AD56" s="107"/>
      <c r="AE56" s="107"/>
    </row>
    <row r="57" spans="1:31" hidden="1" x14ac:dyDescent="0.25">
      <c r="A57" s="1020">
        <f t="shared" ref="A57" si="4">A69</f>
        <v>4</v>
      </c>
      <c r="B57" s="230">
        <v>1</v>
      </c>
      <c r="C57" s="914" t="str">
        <f>IF(Proponentes!H41="X",Proponentes!$B$41,"")</f>
        <v/>
      </c>
      <c r="D57" s="91"/>
      <c r="E57" s="333"/>
      <c r="F57" s="93"/>
      <c r="G57" s="926" t="str">
        <f>Evaluación_Económica!G59</f>
        <v/>
      </c>
      <c r="H57" s="926"/>
      <c r="I57" s="926" t="str">
        <f>Evaluación_Económica!P59</f>
        <v/>
      </c>
      <c r="J57" s="926"/>
      <c r="K57" s="926" t="str">
        <f>Evaluación_Económica!AB59</f>
        <v/>
      </c>
      <c r="L57" s="926"/>
      <c r="M57" s="926" t="str">
        <f>Evaluación_Económica!AY59</f>
        <v xml:space="preserve"> </v>
      </c>
      <c r="N57" s="926"/>
      <c r="O57" s="926" t="str">
        <f>Evaluación_Económica!BT59</f>
        <v xml:space="preserve"> </v>
      </c>
      <c r="P57" s="926"/>
      <c r="Q57" s="926" t="str">
        <f>Evaluación_Económica!BY59</f>
        <v/>
      </c>
      <c r="R57" s="926"/>
      <c r="S57" s="926" t="str">
        <f>Evaluación_Económica!CF59</f>
        <v/>
      </c>
      <c r="T57" s="927"/>
      <c r="U57" s="928" t="str">
        <f t="shared" ref="U57:U67" si="5">IF(C57&lt;&gt;"",IF(G57="CUMPLE",IF(I57="CUMPLE",IF(K57="CUMPLE",IF(M57="CUMPLE",IF(O57="CUMPLE",IF(Q57="CUMPLE","HABILITADO","RECHAZADO"),"RECHAZADO"),"RECHAZADO"),"RECHAZADO"),"RECHAZADO"),"RECHAZADO"),"")</f>
        <v/>
      </c>
      <c r="V57" s="85">
        <v>6309258725</v>
      </c>
      <c r="W57" s="86">
        <v>137130424</v>
      </c>
      <c r="X57" s="86">
        <v>6446389149</v>
      </c>
      <c r="Y57" s="87">
        <v>6309258725</v>
      </c>
      <c r="Z57" s="87">
        <v>143817912</v>
      </c>
      <c r="AA57" s="87">
        <v>6453076637</v>
      </c>
      <c r="AB57" s="88"/>
      <c r="AC57" s="86">
        <v>6191617983</v>
      </c>
      <c r="AD57" s="86">
        <v>127423094</v>
      </c>
      <c r="AE57" s="86">
        <v>6319041077</v>
      </c>
    </row>
    <row r="58" spans="1:31" hidden="1" x14ac:dyDescent="0.25">
      <c r="A58" s="1021"/>
      <c r="B58" s="508">
        <v>2</v>
      </c>
      <c r="C58" s="90" t="str">
        <f>IF(Proponentes!H42="X",Proponentes!$B$41,"")</f>
        <v/>
      </c>
      <c r="D58" s="91"/>
      <c r="E58" s="97"/>
      <c r="F58" s="93"/>
      <c r="G58" s="687" t="str">
        <f>Evaluación_Económica!G60</f>
        <v/>
      </c>
      <c r="H58" s="687"/>
      <c r="I58" s="687" t="str">
        <f>Evaluación_Económica!P60</f>
        <v/>
      </c>
      <c r="J58" s="687"/>
      <c r="K58" s="687" t="str">
        <f>Evaluación_Económica!AB60</f>
        <v/>
      </c>
      <c r="L58" s="687"/>
      <c r="M58" s="687" t="str">
        <f>Evaluación_Económica!AY60</f>
        <v xml:space="preserve"> </v>
      </c>
      <c r="N58" s="687"/>
      <c r="O58" s="687" t="str">
        <f>Evaluación_Económica!BT60</f>
        <v xml:space="preserve"> </v>
      </c>
      <c r="P58" s="687"/>
      <c r="Q58" s="687" t="str">
        <f>Evaluación_Económica!BY60</f>
        <v/>
      </c>
      <c r="R58" s="687"/>
      <c r="S58" s="687" t="str">
        <f>Evaluación_Económica!CF60</f>
        <v/>
      </c>
      <c r="T58" s="98"/>
      <c r="U58" s="99" t="str">
        <f t="shared" si="5"/>
        <v/>
      </c>
      <c r="V58" s="85" t="s">
        <v>2231</v>
      </c>
      <c r="W58" s="86">
        <v>0</v>
      </c>
      <c r="X58" s="86" t="s">
        <v>2231</v>
      </c>
      <c r="Y58" s="87">
        <v>0</v>
      </c>
      <c r="Z58" s="87">
        <v>0</v>
      </c>
      <c r="AA58" s="87">
        <v>0</v>
      </c>
      <c r="AB58" s="88"/>
      <c r="AC58" s="86" t="s">
        <v>2231</v>
      </c>
      <c r="AD58" s="86">
        <v>0</v>
      </c>
      <c r="AE58" s="86" t="s">
        <v>2231</v>
      </c>
    </row>
    <row r="59" spans="1:31" hidden="1" x14ac:dyDescent="0.25">
      <c r="A59" s="1022"/>
      <c r="B59" s="804">
        <v>3</v>
      </c>
      <c r="C59" s="905" t="str">
        <f>IF(Proponentes!H43="X",Proponentes!$B$41,"")</f>
        <v/>
      </c>
      <c r="D59" s="91"/>
      <c r="E59" s="910"/>
      <c r="F59" s="93"/>
      <c r="G59" s="911" t="str">
        <f>Evaluación_Económica!G61</f>
        <v/>
      </c>
      <c r="H59" s="911"/>
      <c r="I59" s="911" t="str">
        <f>Evaluación_Económica!P61</f>
        <v/>
      </c>
      <c r="J59" s="911"/>
      <c r="K59" s="911" t="str">
        <f>Evaluación_Económica!AB61</f>
        <v/>
      </c>
      <c r="L59" s="911"/>
      <c r="M59" s="911" t="str">
        <f>Evaluación_Económica!AY61</f>
        <v xml:space="preserve"> </v>
      </c>
      <c r="N59" s="911"/>
      <c r="O59" s="911" t="str">
        <f>Evaluación_Económica!BT61</f>
        <v xml:space="preserve"> </v>
      </c>
      <c r="P59" s="911"/>
      <c r="Q59" s="911" t="str">
        <f>Evaluación_Económica!BY61</f>
        <v/>
      </c>
      <c r="R59" s="911"/>
      <c r="S59" s="911" t="str">
        <f>Evaluación_Económica!CF61</f>
        <v/>
      </c>
      <c r="T59" s="912"/>
      <c r="U59" s="913" t="str">
        <f t="shared" si="5"/>
        <v/>
      </c>
      <c r="V59" s="85" t="s">
        <v>2231</v>
      </c>
      <c r="W59" s="86">
        <v>0</v>
      </c>
      <c r="X59" s="86" t="s">
        <v>2231</v>
      </c>
      <c r="Y59" s="87">
        <v>0</v>
      </c>
      <c r="Z59" s="87">
        <v>0</v>
      </c>
      <c r="AA59" s="87">
        <v>0</v>
      </c>
      <c r="AB59" s="88"/>
      <c r="AC59" s="86" t="s">
        <v>2231</v>
      </c>
      <c r="AD59" s="86">
        <v>0</v>
      </c>
      <c r="AE59" s="86" t="s">
        <v>2231</v>
      </c>
    </row>
    <row r="60" spans="1:31" x14ac:dyDescent="0.25">
      <c r="A60" s="1018"/>
      <c r="B60" s="508">
        <v>4</v>
      </c>
      <c r="C60" s="90" t="str">
        <f>IF(Proponentes!H44="X",Proponentes!$B$41,"")</f>
        <v xml:space="preserve">SEGURIDAD NAPOLES </v>
      </c>
      <c r="D60" s="899"/>
      <c r="E60" s="97"/>
      <c r="F60" s="900"/>
      <c r="G60" s="687" t="str">
        <f>Evaluación_Económica!G62</f>
        <v>CUMPLE</v>
      </c>
      <c r="H60" s="687"/>
      <c r="I60" s="687" t="str">
        <f>Evaluación_Económica!P62</f>
        <v>CUMPLE</v>
      </c>
      <c r="J60" s="687"/>
      <c r="K60" s="687" t="str">
        <f>Evaluación_Económica!AB62</f>
        <v>CUMPLE</v>
      </c>
      <c r="L60" s="687"/>
      <c r="M60" s="687" t="str">
        <f>Evaluación_Económica!AY62</f>
        <v>CUMPLE</v>
      </c>
      <c r="N60" s="687"/>
      <c r="O60" s="687" t="str">
        <f>Evaluación_Económica!BT62</f>
        <v>CUMPLE</v>
      </c>
      <c r="P60" s="687"/>
      <c r="Q60" s="687" t="str">
        <f>Evaluación_Económica!BY62</f>
        <v>CUMPLE</v>
      </c>
      <c r="R60" s="687"/>
      <c r="S60" s="687" t="str">
        <f>Evaluación_Económica!CF62</f>
        <v/>
      </c>
      <c r="T60" s="98"/>
      <c r="U60" s="687" t="str">
        <f t="shared" si="5"/>
        <v>HABILITADO</v>
      </c>
      <c r="V60" s="85">
        <v>10351396935</v>
      </c>
      <c r="W60" s="86">
        <v>130618787</v>
      </c>
      <c r="X60" s="86">
        <v>10482015722</v>
      </c>
      <c r="Y60" s="87">
        <v>10351396935</v>
      </c>
      <c r="Z60" s="87">
        <v>130618787</v>
      </c>
      <c r="AA60" s="87">
        <v>10482015722</v>
      </c>
      <c r="AB60" s="88"/>
      <c r="AC60" s="86">
        <v>10158387571</v>
      </c>
      <c r="AD60" s="86">
        <v>121369330</v>
      </c>
      <c r="AE60" s="86">
        <v>10279756901</v>
      </c>
    </row>
    <row r="61" spans="1:31" x14ac:dyDescent="0.25">
      <c r="A61" s="1018"/>
      <c r="B61" s="508">
        <v>5</v>
      </c>
      <c r="C61" s="90" t="str">
        <f>IF(Proponentes!H45="X",Proponentes!$B$41,"")</f>
        <v xml:space="preserve">SEGURIDAD NAPOLES </v>
      </c>
      <c r="D61" s="899"/>
      <c r="E61" s="508"/>
      <c r="F61" s="900"/>
      <c r="G61" s="687" t="str">
        <f>Evaluación_Económica!G63</f>
        <v>CUMPLE</v>
      </c>
      <c r="H61" s="687"/>
      <c r="I61" s="687" t="str">
        <f>Evaluación_Económica!P63</f>
        <v>CUMPLE</v>
      </c>
      <c r="J61" s="687"/>
      <c r="K61" s="687" t="str">
        <f>Evaluación_Económica!AB63</f>
        <v>CUMPLE</v>
      </c>
      <c r="L61" s="687"/>
      <c r="M61" s="687" t="str">
        <f>Evaluación_Económica!AY63</f>
        <v>CUMPLE</v>
      </c>
      <c r="N61" s="687"/>
      <c r="O61" s="687" t="str">
        <f>Evaluación_Económica!BT63</f>
        <v>CUMPLE</v>
      </c>
      <c r="P61" s="687"/>
      <c r="Q61" s="687" t="str">
        <f>Evaluación_Económica!BY63</f>
        <v>CUMPLE</v>
      </c>
      <c r="R61" s="687"/>
      <c r="S61" s="687" t="str">
        <f>Evaluación_Económica!CF63</f>
        <v/>
      </c>
      <c r="T61" s="98"/>
      <c r="U61" s="687" t="str">
        <f t="shared" si="5"/>
        <v>HABILITADO</v>
      </c>
      <c r="V61" s="85">
        <v>10132183707</v>
      </c>
      <c r="W61" s="86">
        <v>168965523</v>
      </c>
      <c r="X61" s="86">
        <v>10301149230</v>
      </c>
      <c r="Y61" s="87">
        <v>10132183707</v>
      </c>
      <c r="Z61" s="87">
        <v>168965523</v>
      </c>
      <c r="AA61" s="87">
        <v>10301149230</v>
      </c>
      <c r="AB61" s="88"/>
      <c r="AC61" s="86">
        <v>9943261734</v>
      </c>
      <c r="AD61" s="86">
        <v>157469002</v>
      </c>
      <c r="AE61" s="86">
        <v>10100730736</v>
      </c>
    </row>
    <row r="62" spans="1:31" x14ac:dyDescent="0.25">
      <c r="A62" s="1018"/>
      <c r="B62" s="508">
        <v>6</v>
      </c>
      <c r="C62" s="90" t="str">
        <f>IF(Proponentes!H46="X",Proponentes!$B$41,"")</f>
        <v xml:space="preserve">SEGURIDAD NAPOLES </v>
      </c>
      <c r="D62" s="899"/>
      <c r="E62" s="97"/>
      <c r="F62" s="900"/>
      <c r="G62" s="687" t="str">
        <f>Evaluación_Económica!G64</f>
        <v>CUMPLE</v>
      </c>
      <c r="H62" s="687"/>
      <c r="I62" s="687" t="str">
        <f>Evaluación_Económica!P64</f>
        <v>CUMPLE</v>
      </c>
      <c r="J62" s="687"/>
      <c r="K62" s="687" t="str">
        <f>Evaluación_Económica!AB64</f>
        <v>CUMPLE</v>
      </c>
      <c r="L62" s="687"/>
      <c r="M62" s="687" t="str">
        <f>Evaluación_Económica!AY64</f>
        <v>CUMPLE</v>
      </c>
      <c r="N62" s="687"/>
      <c r="O62" s="687" t="str">
        <f>Evaluación_Económica!BT64</f>
        <v>CUMPLE</v>
      </c>
      <c r="P62" s="687"/>
      <c r="Q62" s="687" t="str">
        <f>Evaluación_Económica!BY64</f>
        <v>CUMPLE</v>
      </c>
      <c r="R62" s="687"/>
      <c r="S62" s="687" t="str">
        <f>Evaluación_Económica!CF64</f>
        <v/>
      </c>
      <c r="T62" s="98"/>
      <c r="U62" s="687" t="str">
        <f t="shared" si="5"/>
        <v>HABILITADO</v>
      </c>
      <c r="V62" s="85">
        <v>8654834428</v>
      </c>
      <c r="W62" s="86">
        <v>110267804</v>
      </c>
      <c r="X62" s="86">
        <v>8765102232</v>
      </c>
      <c r="Y62" s="87">
        <v>8654834428</v>
      </c>
      <c r="Z62" s="87">
        <v>110267804</v>
      </c>
      <c r="AA62" s="87">
        <v>8765102232</v>
      </c>
      <c r="AB62" s="88"/>
      <c r="AC62" s="86">
        <v>8493458712</v>
      </c>
      <c r="AD62" s="86">
        <v>103802738</v>
      </c>
      <c r="AE62" s="86">
        <v>8597261450</v>
      </c>
    </row>
    <row r="63" spans="1:31" x14ac:dyDescent="0.25">
      <c r="A63" s="1018"/>
      <c r="B63" s="508">
        <v>7</v>
      </c>
      <c r="C63" s="90" t="str">
        <f>IF(Proponentes!H47="X",Proponentes!$B$41,"")</f>
        <v xml:space="preserve">SEGURIDAD NAPOLES </v>
      </c>
      <c r="D63" s="899"/>
      <c r="E63" s="97"/>
      <c r="F63" s="900"/>
      <c r="G63" s="687" t="str">
        <f>Evaluación_Económica!G65</f>
        <v>CUMPLE</v>
      </c>
      <c r="H63" s="687"/>
      <c r="I63" s="687" t="str">
        <f>Evaluación_Económica!P65</f>
        <v>CUMPLE</v>
      </c>
      <c r="J63" s="687"/>
      <c r="K63" s="687" t="str">
        <f>Evaluación_Económica!AB65</f>
        <v>CUMPLE</v>
      </c>
      <c r="L63" s="687"/>
      <c r="M63" s="687" t="str">
        <f>Evaluación_Económica!AY65</f>
        <v>CUMPLE</v>
      </c>
      <c r="N63" s="687"/>
      <c r="O63" s="687" t="str">
        <f>Evaluación_Económica!BT65</f>
        <v>CUMPLE</v>
      </c>
      <c r="P63" s="687"/>
      <c r="Q63" s="687" t="str">
        <f>Evaluación_Económica!BY65</f>
        <v>CUMPLE</v>
      </c>
      <c r="R63" s="687"/>
      <c r="S63" s="687" t="str">
        <f>Evaluación_Económica!CF65</f>
        <v/>
      </c>
      <c r="T63" s="98"/>
      <c r="U63" s="687" t="str">
        <f t="shared" si="5"/>
        <v>HABILITADO</v>
      </c>
      <c r="V63" s="85" t="s">
        <v>2231</v>
      </c>
      <c r="W63" s="86">
        <v>0</v>
      </c>
      <c r="X63" s="86" t="s">
        <v>2231</v>
      </c>
      <c r="Y63" s="87">
        <v>0</v>
      </c>
      <c r="Z63" s="87">
        <v>0</v>
      </c>
      <c r="AA63" s="87">
        <v>0</v>
      </c>
      <c r="AB63" s="88"/>
      <c r="AC63" s="86" t="s">
        <v>2231</v>
      </c>
      <c r="AD63" s="86">
        <v>0</v>
      </c>
      <c r="AE63" s="86" t="s">
        <v>2231</v>
      </c>
    </row>
    <row r="64" spans="1:31" hidden="1" x14ac:dyDescent="0.25">
      <c r="A64" s="1020"/>
      <c r="B64" s="230">
        <v>8</v>
      </c>
      <c r="C64" s="914" t="str">
        <f>IF(Proponentes!H48="X",Proponentes!$B$41,"")</f>
        <v/>
      </c>
      <c r="D64" s="91"/>
      <c r="E64" s="230"/>
      <c r="F64" s="93"/>
      <c r="G64" s="926" t="str">
        <f>Evaluación_Económica!G66</f>
        <v/>
      </c>
      <c r="H64" s="926"/>
      <c r="I64" s="926" t="str">
        <f>Evaluación_Económica!P66</f>
        <v/>
      </c>
      <c r="J64" s="926"/>
      <c r="K64" s="926" t="str">
        <f>Evaluación_Económica!AB66</f>
        <v/>
      </c>
      <c r="L64" s="926"/>
      <c r="M64" s="926" t="str">
        <f>Evaluación_Económica!AY66</f>
        <v xml:space="preserve"> </v>
      </c>
      <c r="N64" s="926"/>
      <c r="O64" s="926" t="str">
        <f>Evaluación_Económica!BT66</f>
        <v xml:space="preserve"> </v>
      </c>
      <c r="P64" s="926"/>
      <c r="Q64" s="926" t="str">
        <f>Evaluación_Económica!BY66</f>
        <v/>
      </c>
      <c r="R64" s="926"/>
      <c r="S64" s="926" t="str">
        <f>Evaluación_Económica!CF66</f>
        <v/>
      </c>
      <c r="T64" s="927"/>
      <c r="U64" s="928" t="str">
        <f t="shared" si="5"/>
        <v/>
      </c>
      <c r="V64" s="85" t="s">
        <v>2231</v>
      </c>
      <c r="W64" s="86">
        <v>0</v>
      </c>
      <c r="X64" s="86" t="s">
        <v>2231</v>
      </c>
      <c r="Y64" s="87">
        <v>0</v>
      </c>
      <c r="Z64" s="87">
        <v>0</v>
      </c>
      <c r="AA64" s="87">
        <v>0</v>
      </c>
      <c r="AB64" s="88"/>
      <c r="AC64" s="86" t="s">
        <v>2231</v>
      </c>
      <c r="AD64" s="86">
        <v>0</v>
      </c>
      <c r="AE64" s="86" t="s">
        <v>2231</v>
      </c>
    </row>
    <row r="65" spans="1:31" hidden="1" x14ac:dyDescent="0.25">
      <c r="A65" s="1022"/>
      <c r="B65" s="804">
        <v>9</v>
      </c>
      <c r="C65" s="905" t="str">
        <f>IF(Proponentes!H49="X",Proponentes!$B$41,"")</f>
        <v/>
      </c>
      <c r="D65" s="91"/>
      <c r="E65" s="804"/>
      <c r="F65" s="93"/>
      <c r="G65" s="907" t="str">
        <f>Evaluación_Económica!G67</f>
        <v/>
      </c>
      <c r="H65" s="907"/>
      <c r="I65" s="907" t="str">
        <f>Evaluación_Económica!P67</f>
        <v/>
      </c>
      <c r="J65" s="907"/>
      <c r="K65" s="907" t="str">
        <f>Evaluación_Económica!AB67</f>
        <v/>
      </c>
      <c r="L65" s="907"/>
      <c r="M65" s="907" t="str">
        <f>Evaluación_Económica!AY67</f>
        <v xml:space="preserve"> </v>
      </c>
      <c r="N65" s="907"/>
      <c r="O65" s="907" t="str">
        <f>Evaluación_Económica!BT67</f>
        <v xml:space="preserve"> </v>
      </c>
      <c r="P65" s="907"/>
      <c r="Q65" s="907" t="str">
        <f>Evaluación_Económica!BY67</f>
        <v/>
      </c>
      <c r="R65" s="907"/>
      <c r="S65" s="907" t="str">
        <f>Evaluación_Económica!CF67</f>
        <v/>
      </c>
      <c r="T65" s="908"/>
      <c r="U65" s="909" t="str">
        <f t="shared" si="5"/>
        <v/>
      </c>
      <c r="V65" s="85">
        <v>7664314343</v>
      </c>
      <c r="W65" s="86">
        <v>140545909</v>
      </c>
      <c r="X65" s="86">
        <v>7804860252</v>
      </c>
      <c r="Y65" s="87">
        <v>7664314343</v>
      </c>
      <c r="Z65" s="87">
        <v>140545909</v>
      </c>
      <c r="AA65" s="87">
        <v>7804860252</v>
      </c>
      <c r="AB65" s="88"/>
      <c r="AC65" s="86">
        <v>7521407599</v>
      </c>
      <c r="AD65" s="86">
        <v>130667062</v>
      </c>
      <c r="AE65" s="86">
        <v>7652074661</v>
      </c>
    </row>
    <row r="66" spans="1:31" x14ac:dyDescent="0.25">
      <c r="A66" s="1018"/>
      <c r="B66" s="508">
        <v>10</v>
      </c>
      <c r="C66" s="90" t="str">
        <f>IF(Proponentes!H50="X",Proponentes!$B$41,"")</f>
        <v xml:space="preserve">SEGURIDAD NAPOLES </v>
      </c>
      <c r="D66" s="899"/>
      <c r="E66" s="508"/>
      <c r="F66" s="900"/>
      <c r="G66" s="687" t="str">
        <f>Evaluación_Económica!G68</f>
        <v>CUMPLE</v>
      </c>
      <c r="H66" s="687"/>
      <c r="I66" s="687" t="str">
        <f>Evaluación_Económica!P68</f>
        <v>CUMPLE</v>
      </c>
      <c r="J66" s="687"/>
      <c r="K66" s="687" t="str">
        <f>Evaluación_Económica!AB68</f>
        <v>CUMPLE</v>
      </c>
      <c r="L66" s="687"/>
      <c r="M66" s="687" t="str">
        <f>Evaluación_Económica!AY68</f>
        <v>CUMPLE</v>
      </c>
      <c r="N66" s="687"/>
      <c r="O66" s="687" t="str">
        <f>Evaluación_Económica!BT68</f>
        <v>CUMPLE</v>
      </c>
      <c r="P66" s="687"/>
      <c r="Q66" s="687" t="str">
        <f>Evaluación_Económica!BY68</f>
        <v>CUMPLE</v>
      </c>
      <c r="R66" s="687"/>
      <c r="S66" s="687" t="str">
        <f>Evaluación_Económica!CF68</f>
        <v/>
      </c>
      <c r="T66" s="98"/>
      <c r="U66" s="687" t="str">
        <f t="shared" si="5"/>
        <v>HABILITADO</v>
      </c>
      <c r="V66" s="85">
        <v>7971813946</v>
      </c>
      <c r="W66" s="86">
        <v>132560574</v>
      </c>
      <c r="X66" s="86">
        <v>8104374520</v>
      </c>
      <c r="Y66" s="87">
        <v>7971813946</v>
      </c>
      <c r="Z66" s="87">
        <v>132560574</v>
      </c>
      <c r="AA66" s="87">
        <v>8104374520</v>
      </c>
      <c r="AB66" s="88"/>
      <c r="AC66" s="86">
        <v>7823173647</v>
      </c>
      <c r="AD66" s="86">
        <v>124062065</v>
      </c>
      <c r="AE66" s="86">
        <v>7947235712</v>
      </c>
    </row>
    <row r="67" spans="1:31" ht="17.25" thickBot="1" x14ac:dyDescent="0.3">
      <c r="A67" s="1018"/>
      <c r="B67" s="508">
        <v>11</v>
      </c>
      <c r="C67" s="90" t="str">
        <f>IF(Proponentes!H51="X",Proponentes!$B$41,"")</f>
        <v xml:space="preserve">SEGURIDAD NAPOLES </v>
      </c>
      <c r="D67" s="899"/>
      <c r="E67" s="508"/>
      <c r="F67" s="900"/>
      <c r="G67" s="687" t="str">
        <f>Evaluación_Económica!G69</f>
        <v>CUMPLE</v>
      </c>
      <c r="H67" s="687"/>
      <c r="I67" s="687" t="str">
        <f>Evaluación_Económica!P69</f>
        <v>CUMPLE</v>
      </c>
      <c r="J67" s="687"/>
      <c r="K67" s="687" t="str">
        <f>Evaluación_Económica!AB69</f>
        <v>CUMPLE</v>
      </c>
      <c r="L67" s="687"/>
      <c r="M67" s="687" t="str">
        <f>Evaluación_Económica!AY69</f>
        <v>CUMPLE</v>
      </c>
      <c r="N67" s="687"/>
      <c r="O67" s="687" t="str">
        <f>Evaluación_Económica!BT69</f>
        <v>CUMPLE</v>
      </c>
      <c r="P67" s="687"/>
      <c r="Q67" s="687" t="str">
        <f>Evaluación_Económica!BY69</f>
        <v>CUMPLE</v>
      </c>
      <c r="R67" s="687"/>
      <c r="S67" s="687" t="str">
        <f>Evaluación_Económica!CF69</f>
        <v/>
      </c>
      <c r="T67" s="98"/>
      <c r="U67" s="687" t="str">
        <f t="shared" si="5"/>
        <v>HABILITADO</v>
      </c>
      <c r="V67" s="85" t="s">
        <v>2231</v>
      </c>
      <c r="W67" s="86">
        <v>0</v>
      </c>
      <c r="X67" s="86" t="s">
        <v>2231</v>
      </c>
      <c r="Y67" s="87">
        <v>0</v>
      </c>
      <c r="Z67" s="87">
        <v>0</v>
      </c>
      <c r="AA67" s="87">
        <v>0</v>
      </c>
      <c r="AB67" s="88"/>
      <c r="AC67" s="86" t="s">
        <v>2231</v>
      </c>
      <c r="AD67" s="86">
        <v>0</v>
      </c>
      <c r="AE67" s="86" t="s">
        <v>2231</v>
      </c>
    </row>
    <row r="68" spans="1:31" ht="17.25" hidden="1" thickBot="1" x14ac:dyDescent="0.3">
      <c r="A68" s="1019"/>
      <c r="B68" s="920">
        <v>12</v>
      </c>
      <c r="C68" s="921" t="str">
        <f>IF(Proponentes!H52="X",Proponentes!$B$41,"")</f>
        <v/>
      </c>
      <c r="D68" s="91"/>
      <c r="E68" s="929"/>
      <c r="F68" s="93"/>
      <c r="G68" s="930" t="str">
        <f>Evaluación_Económica!G70</f>
        <v/>
      </c>
      <c r="H68" s="930"/>
      <c r="I68" s="930" t="str">
        <f>Evaluación_Económica!P70</f>
        <v/>
      </c>
      <c r="J68" s="930"/>
      <c r="K68" s="930" t="str">
        <f>Evaluación_Económica!AB70</f>
        <v/>
      </c>
      <c r="L68" s="930"/>
      <c r="M68" s="930" t="str">
        <f>Evaluación_Económica!AY70</f>
        <v/>
      </c>
      <c r="N68" s="930"/>
      <c r="O68" s="930" t="str">
        <f>Evaluación_Económica!BT70</f>
        <v/>
      </c>
      <c r="P68" s="930"/>
      <c r="Q68" s="930" t="str">
        <f>Evaluación_Económica!BY70</f>
        <v/>
      </c>
      <c r="R68" s="930"/>
      <c r="S68" s="930" t="str">
        <f>Evaluación_Económica!CF70</f>
        <v/>
      </c>
      <c r="T68" s="931"/>
      <c r="U68" s="932" t="str">
        <f>IF(C68&lt;&gt;"",IF(G68="CUMPLE",IF(I68="CUMPLE",IF(K68="CUMPLE",IF(M68="CUMPLE",IF(O68="CUMPLE",IF(Q68="CUMPLE",IF(S68="CUMPLE","HABILITADO","RECHAZADO"),"RECHAZADO"),"RECHAZADO"),"RECHAZADO"),"RECHAZADO"),"RECHAZADO"),"RECHAZADO"),"")</f>
        <v/>
      </c>
      <c r="V68" s="85" t="s">
        <v>2231</v>
      </c>
      <c r="W68" s="86">
        <v>0</v>
      </c>
      <c r="X68" s="86" t="s">
        <v>2231</v>
      </c>
      <c r="Y68" s="87">
        <v>0</v>
      </c>
      <c r="Z68" s="87">
        <v>0</v>
      </c>
      <c r="AA68" s="87">
        <v>0</v>
      </c>
      <c r="AB68" s="88"/>
      <c r="AC68" s="86" t="s">
        <v>2231</v>
      </c>
      <c r="AD68" s="86">
        <v>0</v>
      </c>
      <c r="AE68" s="86" t="s">
        <v>2231</v>
      </c>
    </row>
    <row r="69" spans="1:31" s="110" customFormat="1" ht="18" thickTop="1" thickBot="1" x14ac:dyDescent="0.3">
      <c r="A69" s="102">
        <v>4</v>
      </c>
      <c r="B69" s="102"/>
      <c r="C69" s="102" t="s">
        <v>1537</v>
      </c>
      <c r="D69" s="901"/>
      <c r="E69" s="104"/>
      <c r="F69" s="902"/>
      <c r="G69" s="101"/>
      <c r="H69" s="101"/>
      <c r="I69" s="101"/>
      <c r="J69" s="101"/>
      <c r="K69" s="101"/>
      <c r="L69" s="101"/>
      <c r="M69" s="101"/>
      <c r="N69" s="101"/>
      <c r="O69" s="101"/>
      <c r="P69" s="101"/>
      <c r="Q69" s="101"/>
      <c r="R69" s="101"/>
      <c r="S69" s="101"/>
      <c r="T69" s="101"/>
      <c r="U69" s="101"/>
      <c r="V69" s="106"/>
      <c r="W69" s="107"/>
      <c r="X69" s="107"/>
      <c r="Y69" s="107"/>
      <c r="Z69" s="107"/>
      <c r="AA69" s="107"/>
      <c r="AB69" s="108"/>
      <c r="AC69" s="107"/>
      <c r="AD69" s="107"/>
      <c r="AE69" s="107"/>
    </row>
    <row r="70" spans="1:31" x14ac:dyDescent="0.25">
      <c r="A70" s="1018">
        <f t="shared" ref="A70" si="6">A82</f>
        <v>5</v>
      </c>
      <c r="B70" s="508">
        <v>1</v>
      </c>
      <c r="C70" s="90" t="str">
        <f>IF(Proponentes!H54="X",Proponentes!$B$54,"")</f>
        <v>UNIÓN TEMPORAL COM-SED</v>
      </c>
      <c r="D70" s="899"/>
      <c r="E70" s="97"/>
      <c r="F70" s="900"/>
      <c r="G70" s="687" t="str">
        <f>Evaluación_Económica!G72</f>
        <v>CUMPLE</v>
      </c>
      <c r="H70" s="687"/>
      <c r="I70" s="687" t="str">
        <f>Evaluación_Económica!P72</f>
        <v>CUMPLE</v>
      </c>
      <c r="J70" s="687"/>
      <c r="K70" s="687" t="str">
        <f>Evaluación_Económica!AB72</f>
        <v>CUMPLE</v>
      </c>
      <c r="L70" s="687"/>
      <c r="M70" s="687" t="str">
        <f>Evaluación_Económica!AY72</f>
        <v>CUMPLE</v>
      </c>
      <c r="N70" s="687"/>
      <c r="O70" s="687" t="str">
        <f>Evaluación_Económica!BT72</f>
        <v>CUMPLE</v>
      </c>
      <c r="P70" s="687"/>
      <c r="Q70" s="687" t="str">
        <f>Evaluación_Económica!BY72</f>
        <v>CUMPLE</v>
      </c>
      <c r="R70" s="687"/>
      <c r="S70" s="687" t="str">
        <f>Evaluación_Económica!CF72</f>
        <v/>
      </c>
      <c r="T70" s="98"/>
      <c r="U70" s="687" t="str">
        <f t="shared" ref="U70:U80" si="7">IF(C70&lt;&gt;"",IF(G70="CUMPLE",IF(I70="CUMPLE",IF(K70="CUMPLE",IF(M70="CUMPLE",IF(O70="CUMPLE",IF(Q70="CUMPLE","HABILITADO","RECHAZADO"),"RECHAZADO"),"RECHAZADO"),"RECHAZADO"),"RECHAZADO"),"RECHAZADO"),"")</f>
        <v>HABILITADO</v>
      </c>
      <c r="V70" s="85" t="s">
        <v>2232</v>
      </c>
      <c r="W70" s="86">
        <v>149397112</v>
      </c>
      <c r="X70" s="86" t="s">
        <v>2232</v>
      </c>
      <c r="Y70" s="87">
        <v>6309258725</v>
      </c>
      <c r="Z70" s="87">
        <v>149397118</v>
      </c>
      <c r="AA70" s="87">
        <v>6458655843</v>
      </c>
      <c r="AB70" s="88"/>
      <c r="AC70" s="86" t="s">
        <v>2232</v>
      </c>
      <c r="AD70" s="86">
        <v>139539682</v>
      </c>
      <c r="AE70" s="86" t="s">
        <v>2232</v>
      </c>
    </row>
    <row r="71" spans="1:31" hidden="1" x14ac:dyDescent="0.25">
      <c r="A71" s="1020"/>
      <c r="B71" s="230">
        <v>2</v>
      </c>
      <c r="C71" s="914" t="str">
        <f>IF(Proponentes!H55="X",Proponentes!$B$54,"")</f>
        <v/>
      </c>
      <c r="D71" s="91"/>
      <c r="E71" s="333"/>
      <c r="F71" s="93"/>
      <c r="G71" s="926" t="str">
        <f>Evaluación_Económica!G73</f>
        <v/>
      </c>
      <c r="H71" s="926"/>
      <c r="I71" s="926" t="str">
        <f>Evaluación_Económica!P73</f>
        <v/>
      </c>
      <c r="J71" s="926"/>
      <c r="K71" s="926" t="str">
        <f>Evaluación_Económica!AB73</f>
        <v/>
      </c>
      <c r="L71" s="926"/>
      <c r="M71" s="926" t="str">
        <f>Evaluación_Económica!AY73</f>
        <v xml:space="preserve"> </v>
      </c>
      <c r="N71" s="926"/>
      <c r="O71" s="926" t="str">
        <f>Evaluación_Económica!BT73</f>
        <v xml:space="preserve"> </v>
      </c>
      <c r="P71" s="926"/>
      <c r="Q71" s="926" t="str">
        <f>Evaluación_Económica!BY73</f>
        <v/>
      </c>
      <c r="R71" s="926"/>
      <c r="S71" s="926" t="str">
        <f>Evaluación_Económica!CF73</f>
        <v/>
      </c>
      <c r="T71" s="927"/>
      <c r="U71" s="928" t="str">
        <f t="shared" si="7"/>
        <v/>
      </c>
      <c r="V71" s="85" t="s">
        <v>2232</v>
      </c>
      <c r="W71" s="86">
        <v>119164518</v>
      </c>
      <c r="X71" s="86" t="s">
        <v>2232</v>
      </c>
      <c r="Y71" s="87">
        <v>5749369583</v>
      </c>
      <c r="Z71" s="87">
        <v>119164522</v>
      </c>
      <c r="AA71" s="87">
        <v>5868534105</v>
      </c>
      <c r="AB71" s="88"/>
      <c r="AC71" s="86" t="s">
        <v>2232</v>
      </c>
      <c r="AD71" s="86">
        <v>112409046</v>
      </c>
      <c r="AE71" s="86" t="s">
        <v>2232</v>
      </c>
    </row>
    <row r="72" spans="1:31" hidden="1" x14ac:dyDescent="0.25">
      <c r="A72" s="1021"/>
      <c r="B72" s="508">
        <v>3</v>
      </c>
      <c r="C72" s="90" t="str">
        <f>IF(Proponentes!H56="X",Proponentes!$B$54,"")</f>
        <v/>
      </c>
      <c r="D72" s="91"/>
      <c r="E72" s="92"/>
      <c r="F72" s="93"/>
      <c r="G72" s="94" t="str">
        <f>Evaluación_Económica!G74</f>
        <v/>
      </c>
      <c r="H72" s="94"/>
      <c r="I72" s="94" t="str">
        <f>Evaluación_Económica!P74</f>
        <v/>
      </c>
      <c r="J72" s="94"/>
      <c r="K72" s="94" t="str">
        <f>Evaluación_Económica!AB74</f>
        <v/>
      </c>
      <c r="L72" s="94"/>
      <c r="M72" s="94" t="str">
        <f>Evaluación_Económica!AY74</f>
        <v xml:space="preserve"> </v>
      </c>
      <c r="N72" s="94"/>
      <c r="O72" s="94" t="str">
        <f>Evaluación_Económica!BT74</f>
        <v xml:space="preserve"> </v>
      </c>
      <c r="P72" s="94"/>
      <c r="Q72" s="94" t="str">
        <f>Evaluación_Económica!BY74</f>
        <v/>
      </c>
      <c r="R72" s="94"/>
      <c r="S72" s="94" t="str">
        <f>Evaluación_Económica!CF74</f>
        <v/>
      </c>
      <c r="T72" s="95"/>
      <c r="U72" s="96" t="str">
        <f t="shared" si="7"/>
        <v/>
      </c>
      <c r="V72" s="85" t="s">
        <v>2232</v>
      </c>
      <c r="W72" s="86">
        <v>149341231</v>
      </c>
      <c r="X72" s="86" t="s">
        <v>2232</v>
      </c>
      <c r="Y72" s="87">
        <v>7469983014</v>
      </c>
      <c r="Z72" s="87">
        <v>149341237</v>
      </c>
      <c r="AA72" s="87">
        <v>7619324251</v>
      </c>
      <c r="AB72" s="88"/>
      <c r="AC72" s="86" t="s">
        <v>2232</v>
      </c>
      <c r="AD72" s="86">
        <v>139895570</v>
      </c>
      <c r="AE72" s="86" t="s">
        <v>2232</v>
      </c>
    </row>
    <row r="73" spans="1:31" hidden="1" x14ac:dyDescent="0.25">
      <c r="A73" s="1021"/>
      <c r="B73" s="508">
        <v>4</v>
      </c>
      <c r="C73" s="90" t="str">
        <f>IF(Proponentes!H57="X",Proponentes!$B$54,"")</f>
        <v/>
      </c>
      <c r="D73" s="91"/>
      <c r="E73" s="92"/>
      <c r="F73" s="93"/>
      <c r="G73" s="94" t="str">
        <f>Evaluación_Económica!G75</f>
        <v/>
      </c>
      <c r="H73" s="94"/>
      <c r="I73" s="94" t="str">
        <f>Evaluación_Económica!P75</f>
        <v/>
      </c>
      <c r="J73" s="94"/>
      <c r="K73" s="94" t="str">
        <f>Evaluación_Económica!AB75</f>
        <v/>
      </c>
      <c r="L73" s="94"/>
      <c r="M73" s="94" t="str">
        <f>Evaluación_Económica!AY75</f>
        <v/>
      </c>
      <c r="N73" s="94"/>
      <c r="O73" s="94" t="str">
        <f>Evaluación_Económica!BT75</f>
        <v/>
      </c>
      <c r="P73" s="94"/>
      <c r="Q73" s="94" t="str">
        <f>Evaluación_Económica!BY75</f>
        <v/>
      </c>
      <c r="R73" s="94"/>
      <c r="S73" s="94" t="str">
        <f>Evaluación_Económica!CF75</f>
        <v/>
      </c>
      <c r="T73" s="95"/>
      <c r="U73" s="96" t="str">
        <f t="shared" si="7"/>
        <v/>
      </c>
      <c r="V73" s="85" t="s">
        <v>2232</v>
      </c>
      <c r="W73" s="86">
        <v>148216605</v>
      </c>
      <c r="X73" s="86" t="s">
        <v>2232</v>
      </c>
      <c r="Y73" s="87">
        <v>10351396935</v>
      </c>
      <c r="Z73" s="87">
        <v>148216610</v>
      </c>
      <c r="AA73" s="87">
        <v>10499613545</v>
      </c>
      <c r="AB73" s="88"/>
      <c r="AC73" s="86" t="s">
        <v>2232</v>
      </c>
      <c r="AD73" s="86">
        <v>138692816</v>
      </c>
      <c r="AE73" s="86" t="s">
        <v>2232</v>
      </c>
    </row>
    <row r="74" spans="1:31" hidden="1" x14ac:dyDescent="0.25">
      <c r="A74" s="1021"/>
      <c r="B74" s="508">
        <v>5</v>
      </c>
      <c r="C74" s="90" t="str">
        <f>IF(Proponentes!H58="X",Proponentes!$B$54,"")</f>
        <v/>
      </c>
      <c r="D74" s="91"/>
      <c r="E74" s="100"/>
      <c r="F74" s="93"/>
      <c r="G74" s="94" t="str">
        <f>Evaluación_Económica!G76</f>
        <v/>
      </c>
      <c r="H74" s="94"/>
      <c r="I74" s="94" t="str">
        <f>Evaluación_Económica!P76</f>
        <v/>
      </c>
      <c r="J74" s="94"/>
      <c r="K74" s="94" t="str">
        <f>Evaluación_Económica!AB76</f>
        <v/>
      </c>
      <c r="L74" s="94"/>
      <c r="M74" s="94" t="str">
        <f>Evaluación_Económica!AY76</f>
        <v xml:space="preserve"> </v>
      </c>
      <c r="N74" s="94"/>
      <c r="O74" s="94" t="str">
        <f>Evaluación_Económica!BT76</f>
        <v xml:space="preserve"> </v>
      </c>
      <c r="P74" s="94"/>
      <c r="Q74" s="94" t="str">
        <f>Evaluación_Económica!BY76</f>
        <v/>
      </c>
      <c r="R74" s="94"/>
      <c r="S74" s="94" t="str">
        <f>Evaluación_Económica!CF76</f>
        <v/>
      </c>
      <c r="T74" s="95"/>
      <c r="U74" s="96" t="str">
        <f t="shared" si="7"/>
        <v/>
      </c>
      <c r="V74" s="85" t="s">
        <v>2232</v>
      </c>
      <c r="W74" s="86">
        <v>183465945</v>
      </c>
      <c r="X74" s="86" t="s">
        <v>2232</v>
      </c>
      <c r="Y74" s="87">
        <v>10132183707</v>
      </c>
      <c r="Z74" s="87">
        <v>183465945</v>
      </c>
      <c r="AA74" s="87">
        <v>10315649652</v>
      </c>
      <c r="AB74" s="88"/>
      <c r="AC74" s="86" t="s">
        <v>2232</v>
      </c>
      <c r="AD74" s="86">
        <v>171628338</v>
      </c>
      <c r="AE74" s="86" t="s">
        <v>2232</v>
      </c>
    </row>
    <row r="75" spans="1:31" hidden="1" x14ac:dyDescent="0.25">
      <c r="A75" s="1021"/>
      <c r="B75" s="508">
        <v>6</v>
      </c>
      <c r="C75" s="90" t="str">
        <f>IF(Proponentes!H59="X",Proponentes!$B$54,"")</f>
        <v/>
      </c>
      <c r="D75" s="91"/>
      <c r="E75" s="97"/>
      <c r="F75" s="93"/>
      <c r="G75" s="687" t="str">
        <f>Evaluación_Económica!G77</f>
        <v/>
      </c>
      <c r="H75" s="687"/>
      <c r="I75" s="687" t="str">
        <f>Evaluación_Económica!P77</f>
        <v/>
      </c>
      <c r="J75" s="687"/>
      <c r="K75" s="687" t="str">
        <f>Evaluación_Económica!AB77</f>
        <v/>
      </c>
      <c r="L75" s="687"/>
      <c r="M75" s="687" t="str">
        <f>Evaluación_Económica!AY77</f>
        <v/>
      </c>
      <c r="N75" s="687"/>
      <c r="O75" s="687" t="str">
        <f>Evaluación_Económica!BT77</f>
        <v/>
      </c>
      <c r="P75" s="687"/>
      <c r="Q75" s="687" t="str">
        <f>Evaluación_Económica!BY77</f>
        <v/>
      </c>
      <c r="R75" s="687"/>
      <c r="S75" s="687" t="str">
        <f>Evaluación_Económica!CF77</f>
        <v/>
      </c>
      <c r="T75" s="98"/>
      <c r="U75" s="99" t="str">
        <f t="shared" si="7"/>
        <v/>
      </c>
      <c r="V75" s="85" t="s">
        <v>2232</v>
      </c>
      <c r="W75" s="86">
        <v>130936552</v>
      </c>
      <c r="X75" s="86" t="s">
        <v>2232</v>
      </c>
      <c r="Y75" s="87">
        <v>8654834428</v>
      </c>
      <c r="Z75" s="87">
        <v>130936556</v>
      </c>
      <c r="AA75" s="87">
        <v>8785770984</v>
      </c>
      <c r="AB75" s="88"/>
      <c r="AC75" s="86" t="s">
        <v>2232</v>
      </c>
      <c r="AD75" s="86">
        <v>124120909</v>
      </c>
      <c r="AE75" s="86" t="s">
        <v>2232</v>
      </c>
    </row>
    <row r="76" spans="1:31" hidden="1" x14ac:dyDescent="0.25">
      <c r="A76" s="1022"/>
      <c r="B76" s="804">
        <v>7</v>
      </c>
      <c r="C76" s="905" t="str">
        <f>IF(Proponentes!H60="X",Proponentes!$B$54,"")</f>
        <v/>
      </c>
      <c r="D76" s="91"/>
      <c r="E76" s="910"/>
      <c r="F76" s="93"/>
      <c r="G76" s="911" t="str">
        <f>Evaluación_Económica!G78</f>
        <v/>
      </c>
      <c r="H76" s="911"/>
      <c r="I76" s="911" t="str">
        <f>Evaluación_Económica!P78</f>
        <v/>
      </c>
      <c r="J76" s="911"/>
      <c r="K76" s="911" t="str">
        <f>Evaluación_Económica!AB78</f>
        <v/>
      </c>
      <c r="L76" s="911"/>
      <c r="M76" s="911" t="str">
        <f>Evaluación_Económica!AY78</f>
        <v xml:space="preserve"> </v>
      </c>
      <c r="N76" s="911"/>
      <c r="O76" s="911" t="str">
        <f>Evaluación_Económica!BT78</f>
        <v xml:space="preserve"> </v>
      </c>
      <c r="P76" s="911"/>
      <c r="Q76" s="911" t="str">
        <f>Evaluación_Económica!BY78</f>
        <v/>
      </c>
      <c r="R76" s="911"/>
      <c r="S76" s="911" t="str">
        <f>Evaluación_Económica!CF78</f>
        <v/>
      </c>
      <c r="T76" s="912"/>
      <c r="U76" s="913" t="str">
        <f t="shared" si="7"/>
        <v/>
      </c>
      <c r="V76" s="85" t="s">
        <v>2232</v>
      </c>
      <c r="W76" s="86">
        <v>171283649</v>
      </c>
      <c r="X76" s="86" t="s">
        <v>2232</v>
      </c>
      <c r="Y76" s="87">
        <v>11189187841</v>
      </c>
      <c r="Z76" s="87">
        <v>171283656</v>
      </c>
      <c r="AA76" s="87">
        <v>11360471497</v>
      </c>
      <c r="AB76" s="88"/>
      <c r="AC76" s="86" t="s">
        <v>2232</v>
      </c>
      <c r="AD76" s="86">
        <v>160123289</v>
      </c>
      <c r="AE76" s="86" t="s">
        <v>2232</v>
      </c>
    </row>
    <row r="77" spans="1:31" x14ac:dyDescent="0.25">
      <c r="A77" s="1018"/>
      <c r="B77" s="508">
        <v>8</v>
      </c>
      <c r="C77" s="90" t="str">
        <f>IF(Proponentes!H61="X",Proponentes!$B$54,"")</f>
        <v>UNIÓN TEMPORAL COM-SED</v>
      </c>
      <c r="D77" s="899"/>
      <c r="E77" s="508"/>
      <c r="F77" s="900"/>
      <c r="G77" s="687" t="str">
        <f>Evaluación_Económica!G79</f>
        <v>CUMPLE</v>
      </c>
      <c r="H77" s="687"/>
      <c r="I77" s="687" t="str">
        <f>Evaluación_Económica!P79</f>
        <v>CUMPLE</v>
      </c>
      <c r="J77" s="687"/>
      <c r="K77" s="687" t="str">
        <f>Evaluación_Económica!AB79</f>
        <v>CUMPLE</v>
      </c>
      <c r="L77" s="687"/>
      <c r="M77" s="687" t="str">
        <f>Evaluación_Económica!AY79</f>
        <v>CUMPLE</v>
      </c>
      <c r="N77" s="687"/>
      <c r="O77" s="687" t="str">
        <f>Evaluación_Económica!BT79</f>
        <v>CUMPLE</v>
      </c>
      <c r="P77" s="687"/>
      <c r="Q77" s="687" t="str">
        <f>Evaluación_Económica!BY79</f>
        <v>CUMPLE</v>
      </c>
      <c r="R77" s="687"/>
      <c r="S77" s="687" t="str">
        <f>Evaluación_Económica!CF79</f>
        <v/>
      </c>
      <c r="T77" s="98"/>
      <c r="U77" s="687" t="str">
        <f t="shared" si="7"/>
        <v>HABILITADO</v>
      </c>
      <c r="V77" s="85" t="s">
        <v>2232</v>
      </c>
      <c r="W77" s="86">
        <v>141651178</v>
      </c>
      <c r="X77" s="86" t="s">
        <v>2232</v>
      </c>
      <c r="Y77" s="87">
        <v>6076803755</v>
      </c>
      <c r="Z77" s="87">
        <v>141651178</v>
      </c>
      <c r="AA77" s="87">
        <v>6218454933</v>
      </c>
      <c r="AB77" s="88"/>
      <c r="AC77" s="86" t="s">
        <v>2232</v>
      </c>
      <c r="AD77" s="86">
        <v>133044133</v>
      </c>
      <c r="AE77" s="86" t="s">
        <v>2232</v>
      </c>
    </row>
    <row r="78" spans="1:31" hidden="1" x14ac:dyDescent="0.25">
      <c r="A78" s="1020"/>
      <c r="B78" s="230">
        <v>9</v>
      </c>
      <c r="C78" s="914" t="str">
        <f>IF(Proponentes!H62="X",Proponentes!$B$54,"")</f>
        <v/>
      </c>
      <c r="D78" s="91"/>
      <c r="E78" s="919"/>
      <c r="F78" s="93"/>
      <c r="G78" s="916" t="str">
        <f>Evaluación_Económica!G80</f>
        <v/>
      </c>
      <c r="H78" s="916"/>
      <c r="I78" s="916" t="str">
        <f>Evaluación_Económica!P80</f>
        <v/>
      </c>
      <c r="J78" s="916"/>
      <c r="K78" s="916" t="str">
        <f>Evaluación_Económica!AB80</f>
        <v/>
      </c>
      <c r="L78" s="916"/>
      <c r="M78" s="916" t="str">
        <f>Evaluación_Económica!AY80</f>
        <v xml:space="preserve"> </v>
      </c>
      <c r="N78" s="916"/>
      <c r="O78" s="916" t="str">
        <f>Evaluación_Económica!BT80</f>
        <v xml:space="preserve"> </v>
      </c>
      <c r="P78" s="916"/>
      <c r="Q78" s="916" t="str">
        <f>Evaluación_Económica!BY80</f>
        <v/>
      </c>
      <c r="R78" s="916"/>
      <c r="S78" s="916" t="str">
        <f>Evaluación_Económica!CF80</f>
        <v/>
      </c>
      <c r="T78" s="917"/>
      <c r="U78" s="918" t="str">
        <f t="shared" si="7"/>
        <v/>
      </c>
      <c r="V78" s="85" t="s">
        <v>2232</v>
      </c>
      <c r="W78" s="86">
        <v>159260688</v>
      </c>
      <c r="X78" s="86" t="s">
        <v>2232</v>
      </c>
      <c r="Y78" s="87">
        <v>7664314343</v>
      </c>
      <c r="Z78" s="87">
        <v>159260694</v>
      </c>
      <c r="AA78" s="87">
        <v>7823575037</v>
      </c>
      <c r="AB78" s="88"/>
      <c r="AC78" s="86" t="s">
        <v>2232</v>
      </c>
      <c r="AD78" s="86">
        <v>149138898</v>
      </c>
      <c r="AE78" s="86" t="s">
        <v>2232</v>
      </c>
    </row>
    <row r="79" spans="1:31" hidden="1" x14ac:dyDescent="0.25">
      <c r="A79" s="1021"/>
      <c r="B79" s="508">
        <v>10</v>
      </c>
      <c r="C79" s="90" t="str">
        <f>IF(Proponentes!H63="X",Proponentes!$B$54,"")</f>
        <v/>
      </c>
      <c r="D79" s="91"/>
      <c r="E79" s="100"/>
      <c r="F79" s="93"/>
      <c r="G79" s="94" t="str">
        <f>Evaluación_Económica!G81</f>
        <v/>
      </c>
      <c r="H79" s="94"/>
      <c r="I79" s="94" t="str">
        <f>Evaluación_Económica!P81</f>
        <v/>
      </c>
      <c r="J79" s="94"/>
      <c r="K79" s="94" t="str">
        <f>Evaluación_Económica!AB81</f>
        <v/>
      </c>
      <c r="L79" s="94"/>
      <c r="M79" s="94" t="str">
        <f>Evaluación_Económica!AY81</f>
        <v xml:space="preserve"> </v>
      </c>
      <c r="N79" s="94"/>
      <c r="O79" s="94" t="str">
        <f>Evaluación_Económica!BT81</f>
        <v xml:space="preserve"> </v>
      </c>
      <c r="P79" s="94"/>
      <c r="Q79" s="94" t="str">
        <f>Evaluación_Económica!BY81</f>
        <v/>
      </c>
      <c r="R79" s="94"/>
      <c r="S79" s="94" t="str">
        <f>Evaluación_Económica!CF81</f>
        <v/>
      </c>
      <c r="T79" s="95"/>
      <c r="U79" s="96" t="str">
        <f t="shared" si="7"/>
        <v/>
      </c>
      <c r="V79" s="85" t="s">
        <v>2232</v>
      </c>
      <c r="W79" s="86">
        <v>152909024</v>
      </c>
      <c r="X79" s="86" t="s">
        <v>2232</v>
      </c>
      <c r="Y79" s="87">
        <v>7971813946</v>
      </c>
      <c r="Z79" s="87">
        <v>152782488</v>
      </c>
      <c r="AA79" s="87">
        <v>8124596434</v>
      </c>
      <c r="AB79" s="88"/>
      <c r="AC79" s="86" t="s">
        <v>2232</v>
      </c>
      <c r="AD79" s="86">
        <v>144108208</v>
      </c>
      <c r="AE79" s="86" t="s">
        <v>2232</v>
      </c>
    </row>
    <row r="80" spans="1:31" hidden="1" x14ac:dyDescent="0.25">
      <c r="A80" s="1022"/>
      <c r="B80" s="804">
        <v>11</v>
      </c>
      <c r="C80" s="905" t="str">
        <f>IF(Proponentes!H64="X",Proponentes!$B$54,"")</f>
        <v/>
      </c>
      <c r="D80" s="91"/>
      <c r="E80" s="811"/>
      <c r="F80" s="93"/>
      <c r="G80" s="911" t="str">
        <f>Evaluación_Económica!G82</f>
        <v/>
      </c>
      <c r="H80" s="911"/>
      <c r="I80" s="911" t="str">
        <f>Evaluación_Económica!P82</f>
        <v/>
      </c>
      <c r="J80" s="911"/>
      <c r="K80" s="911" t="str">
        <f>Evaluación_Económica!AB82</f>
        <v/>
      </c>
      <c r="L80" s="911"/>
      <c r="M80" s="911" t="str">
        <f>Evaluación_Económica!AY82</f>
        <v xml:space="preserve"> </v>
      </c>
      <c r="N80" s="911"/>
      <c r="O80" s="911" t="str">
        <f>Evaluación_Económica!BT82</f>
        <v xml:space="preserve"> </v>
      </c>
      <c r="P80" s="911"/>
      <c r="Q80" s="911" t="str">
        <f>Evaluación_Económica!BY82</f>
        <v/>
      </c>
      <c r="R80" s="911"/>
      <c r="S80" s="911" t="str">
        <f>Evaluación_Económica!CF82</f>
        <v/>
      </c>
      <c r="T80" s="912"/>
      <c r="U80" s="913" t="str">
        <f t="shared" si="7"/>
        <v/>
      </c>
      <c r="V80" s="85" t="s">
        <v>2232</v>
      </c>
      <c r="W80" s="86">
        <v>175239863</v>
      </c>
      <c r="X80" s="86" t="s">
        <v>2232</v>
      </c>
      <c r="Y80" s="87">
        <v>10661795228</v>
      </c>
      <c r="Z80" s="87">
        <v>175239869</v>
      </c>
      <c r="AA80" s="87">
        <v>10837035097</v>
      </c>
      <c r="AB80" s="88"/>
      <c r="AC80" s="86" t="s">
        <v>2232</v>
      </c>
      <c r="AD80" s="86">
        <v>164012485</v>
      </c>
      <c r="AE80" s="86" t="s">
        <v>2232</v>
      </c>
    </row>
    <row r="81" spans="1:31" ht="17.25" thickBot="1" x14ac:dyDescent="0.3">
      <c r="A81" s="1018"/>
      <c r="B81" s="508">
        <v>12</v>
      </c>
      <c r="C81" s="90" t="str">
        <f>IF(Proponentes!H65="X",Proponentes!$B$54,"")</f>
        <v>UNIÓN TEMPORAL COM-SED</v>
      </c>
      <c r="D81" s="899"/>
      <c r="E81" s="92"/>
      <c r="F81" s="900"/>
      <c r="G81" s="94" t="str">
        <f>Evaluación_Económica!G83</f>
        <v>CUMPLE</v>
      </c>
      <c r="H81" s="94"/>
      <c r="I81" s="94" t="str">
        <f>Evaluación_Económica!P83</f>
        <v>CUMPLE</v>
      </c>
      <c r="J81" s="94"/>
      <c r="K81" s="94" t="str">
        <f>Evaluación_Económica!AB83</f>
        <v>CUMPLE</v>
      </c>
      <c r="L81" s="94"/>
      <c r="M81" s="94" t="str">
        <f>Evaluación_Económica!AY83</f>
        <v>CUMPLE</v>
      </c>
      <c r="N81" s="94"/>
      <c r="O81" s="94" t="str">
        <f>Evaluación_Económica!BT83</f>
        <v>CUMPLE</v>
      </c>
      <c r="P81" s="94"/>
      <c r="Q81" s="94" t="str">
        <f>Evaluación_Económica!BY83</f>
        <v>RECHAZADO</v>
      </c>
      <c r="R81" s="94"/>
      <c r="S81" s="94" t="str">
        <f>Evaluación_Económica!CF83</f>
        <v>RECHAZADO</v>
      </c>
      <c r="T81" s="95"/>
      <c r="U81" s="94" t="str">
        <f>IF(C81&lt;&gt;"",IF(G81="CUMPLE",IF(I81="CUMPLE",IF(K81="CUMPLE",IF(M81="CUMPLE",IF(O81="CUMPLE",IF(Q81="CUMPLE",IF(S81="CUMPLE","HABILITADO","RECHAZADO"),"RECHAZADO"),"RECHAZADO"),"RECHAZADO"),"RECHAZADO"),"RECHAZADO"),"RECHAZADO"),"")</f>
        <v>RECHAZADO</v>
      </c>
      <c r="V81" s="85" t="s">
        <v>2232</v>
      </c>
      <c r="W81" s="86">
        <v>156277165</v>
      </c>
      <c r="X81" s="86" t="s">
        <v>2232</v>
      </c>
      <c r="Y81" s="87">
        <v>2507462668</v>
      </c>
      <c r="Z81" s="87">
        <v>156277167</v>
      </c>
      <c r="AA81" s="87">
        <v>2663739835</v>
      </c>
      <c r="AB81" s="88"/>
      <c r="AC81" s="86" t="s">
        <v>2232</v>
      </c>
      <c r="AD81" s="86">
        <v>149611153</v>
      </c>
      <c r="AE81" s="86" t="s">
        <v>2232</v>
      </c>
    </row>
    <row r="82" spans="1:31" s="110" customFormat="1" ht="18" thickTop="1" thickBot="1" x14ac:dyDescent="0.3">
      <c r="A82" s="102">
        <v>5</v>
      </c>
      <c r="B82" s="102"/>
      <c r="C82" s="102" t="s">
        <v>1537</v>
      </c>
      <c r="D82" s="901"/>
      <c r="E82" s="104"/>
      <c r="F82" s="902"/>
      <c r="G82" s="101"/>
      <c r="H82" s="101"/>
      <c r="I82" s="101"/>
      <c r="J82" s="101"/>
      <c r="K82" s="101"/>
      <c r="L82" s="101"/>
      <c r="M82" s="101"/>
      <c r="N82" s="101"/>
      <c r="O82" s="101"/>
      <c r="P82" s="101"/>
      <c r="Q82" s="101"/>
      <c r="R82" s="101"/>
      <c r="S82" s="101"/>
      <c r="T82" s="101"/>
      <c r="U82" s="101"/>
      <c r="V82" s="106"/>
      <c r="W82" s="107"/>
      <c r="X82" s="107"/>
      <c r="Y82" s="107"/>
      <c r="Z82" s="107"/>
      <c r="AA82" s="107"/>
      <c r="AB82" s="108"/>
      <c r="AC82" s="107"/>
      <c r="AD82" s="107"/>
      <c r="AE82" s="107"/>
    </row>
    <row r="83" spans="1:31" ht="33" x14ac:dyDescent="0.25">
      <c r="A83" s="1018">
        <f t="shared" ref="A83" si="8">A95</f>
        <v>6</v>
      </c>
      <c r="B83" s="508">
        <v>1</v>
      </c>
      <c r="C83" s="90" t="str">
        <f>IF(Proponentes!H67="X",Proponentes!$B$67,"")</f>
        <v>UNIÓN TEMPORAL INDICOL 2021</v>
      </c>
      <c r="D83" s="899"/>
      <c r="E83" s="97"/>
      <c r="F83" s="900"/>
      <c r="G83" s="687" t="str">
        <f>Evaluación_Económica!G85</f>
        <v>CUMPLE</v>
      </c>
      <c r="H83" s="687"/>
      <c r="I83" s="687" t="str">
        <f>Evaluación_Económica!P85</f>
        <v>CUMPLE</v>
      </c>
      <c r="J83" s="687"/>
      <c r="K83" s="687" t="str">
        <f>Evaluación_Económica!AB85</f>
        <v>CUMPLE</v>
      </c>
      <c r="L83" s="687"/>
      <c r="M83" s="687" t="str">
        <f>Evaluación_Económica!AY85</f>
        <v>CUMPLE</v>
      </c>
      <c r="N83" s="687"/>
      <c r="O83" s="687" t="str">
        <f>Evaluación_Económica!BT85</f>
        <v>CUMPLE</v>
      </c>
      <c r="P83" s="687"/>
      <c r="Q83" s="687" t="str">
        <f>Evaluación_Económica!BY85</f>
        <v>CUMPLE</v>
      </c>
      <c r="R83" s="687"/>
      <c r="S83" s="687" t="str">
        <f>Evaluación_Económica!CF85</f>
        <v/>
      </c>
      <c r="T83" s="98"/>
      <c r="U83" s="687" t="str">
        <f t="shared" ref="U83:U93" si="9">IF(C83&lt;&gt;"",IF(G83="CUMPLE",IF(I83="CUMPLE",IF(K83="CUMPLE",IF(M83="CUMPLE",IF(O83="CUMPLE",IF(Q83="CUMPLE","HABILITADO","RECHAZADO"),"RECHAZADO"),"RECHAZADO"),"RECHAZADO"),"RECHAZADO"),"RECHAZADO"),"")</f>
        <v>HABILITADO</v>
      </c>
      <c r="V83" s="85" t="s">
        <v>2231</v>
      </c>
      <c r="W83" s="86">
        <v>0</v>
      </c>
      <c r="X83" s="86" t="s">
        <v>2231</v>
      </c>
      <c r="Y83" s="87">
        <v>0</v>
      </c>
      <c r="Z83" s="87">
        <v>0</v>
      </c>
      <c r="AA83" s="87">
        <v>0</v>
      </c>
      <c r="AB83" s="88"/>
      <c r="AC83" s="86" t="s">
        <v>2231</v>
      </c>
      <c r="AD83" s="86">
        <v>0</v>
      </c>
      <c r="AE83" s="86" t="s">
        <v>2231</v>
      </c>
    </row>
    <row r="84" spans="1:31" ht="33" x14ac:dyDescent="0.25">
      <c r="A84" s="1018"/>
      <c r="B84" s="508">
        <v>2</v>
      </c>
      <c r="C84" s="90" t="str">
        <f>IF(Proponentes!H68="X",Proponentes!$B$67,"")</f>
        <v>UNIÓN TEMPORAL INDICOL 2021</v>
      </c>
      <c r="D84" s="899"/>
      <c r="E84" s="92"/>
      <c r="F84" s="900"/>
      <c r="G84" s="94" t="str">
        <f>Evaluación_Económica!G86</f>
        <v>CUMPLE</v>
      </c>
      <c r="H84" s="94"/>
      <c r="I84" s="94" t="str">
        <f>Evaluación_Económica!P86</f>
        <v>CUMPLE</v>
      </c>
      <c r="J84" s="94"/>
      <c r="K84" s="94" t="str">
        <f>Evaluación_Económica!AB86</f>
        <v>CUMPLE</v>
      </c>
      <c r="L84" s="94"/>
      <c r="M84" s="94" t="str">
        <f>Evaluación_Económica!AY86</f>
        <v>CUMPLE</v>
      </c>
      <c r="N84" s="94"/>
      <c r="O84" s="94" t="str">
        <f>Evaluación_Económica!BT86</f>
        <v>CUMPLE</v>
      </c>
      <c r="P84" s="94"/>
      <c r="Q84" s="94" t="str">
        <f>Evaluación_Económica!BY86</f>
        <v>CUMPLE</v>
      </c>
      <c r="R84" s="94"/>
      <c r="S84" s="94" t="str">
        <f>Evaluación_Económica!CF86</f>
        <v/>
      </c>
      <c r="T84" s="95"/>
      <c r="U84" s="94" t="str">
        <f t="shared" si="9"/>
        <v>HABILITADO</v>
      </c>
      <c r="V84" s="85" t="s">
        <v>2231</v>
      </c>
      <c r="W84" s="86">
        <v>0</v>
      </c>
      <c r="X84" s="86" t="s">
        <v>2231</v>
      </c>
      <c r="Y84" s="87">
        <v>0</v>
      </c>
      <c r="Z84" s="87">
        <v>0</v>
      </c>
      <c r="AA84" s="87">
        <v>0</v>
      </c>
      <c r="AB84" s="88"/>
      <c r="AC84" s="86" t="s">
        <v>2231</v>
      </c>
      <c r="AD84" s="86">
        <v>0</v>
      </c>
      <c r="AE84" s="86" t="s">
        <v>2231</v>
      </c>
    </row>
    <row r="85" spans="1:31" ht="33" x14ac:dyDescent="0.25">
      <c r="A85" s="1018"/>
      <c r="B85" s="508">
        <v>3</v>
      </c>
      <c r="C85" s="90" t="str">
        <f>IF(Proponentes!H69="X",Proponentes!$B$67,"")</f>
        <v>UNIÓN TEMPORAL INDICOL 2021</v>
      </c>
      <c r="D85" s="899"/>
      <c r="E85" s="92"/>
      <c r="F85" s="900"/>
      <c r="G85" s="94" t="str">
        <f>Evaluación_Económica!G87</f>
        <v>CUMPLE</v>
      </c>
      <c r="H85" s="94"/>
      <c r="I85" s="94" t="str">
        <f>Evaluación_Económica!P87</f>
        <v>CUMPLE</v>
      </c>
      <c r="J85" s="94"/>
      <c r="K85" s="94" t="str">
        <f>Evaluación_Económica!AB87</f>
        <v>CUMPLE</v>
      </c>
      <c r="L85" s="94"/>
      <c r="M85" s="94" t="str">
        <f>Evaluación_Económica!AY87</f>
        <v>CUMPLE</v>
      </c>
      <c r="N85" s="94"/>
      <c r="O85" s="94" t="str">
        <f>Evaluación_Económica!BT87</f>
        <v>CUMPLE</v>
      </c>
      <c r="P85" s="94"/>
      <c r="Q85" s="94" t="str">
        <f>Evaluación_Económica!BY87</f>
        <v>CUMPLE</v>
      </c>
      <c r="R85" s="94"/>
      <c r="S85" s="94" t="str">
        <f>Evaluación_Económica!CF87</f>
        <v/>
      </c>
      <c r="T85" s="95"/>
      <c r="U85" s="94" t="str">
        <f t="shared" si="9"/>
        <v>HABILITADO</v>
      </c>
      <c r="V85" s="85">
        <v>7469983014</v>
      </c>
      <c r="W85" s="86">
        <v>171628933</v>
      </c>
      <c r="X85" s="86">
        <v>7641611947</v>
      </c>
      <c r="Y85" s="87">
        <v>7469983014</v>
      </c>
      <c r="Z85" s="87">
        <v>171628929</v>
      </c>
      <c r="AA85" s="87">
        <v>7641611943</v>
      </c>
      <c r="AB85" s="88"/>
      <c r="AC85" s="86">
        <v>7330699719</v>
      </c>
      <c r="AD85" s="86">
        <v>159898528</v>
      </c>
      <c r="AE85" s="86">
        <v>7490598247</v>
      </c>
    </row>
    <row r="86" spans="1:31" hidden="1" x14ac:dyDescent="0.25">
      <c r="A86" s="1020"/>
      <c r="B86" s="230">
        <v>4</v>
      </c>
      <c r="C86" s="914" t="str">
        <f>IF(Proponentes!H70="X",Proponentes!$B$67,"")</f>
        <v/>
      </c>
      <c r="D86" s="91"/>
      <c r="E86" s="333"/>
      <c r="F86" s="93"/>
      <c r="G86" s="926" t="str">
        <f>Evaluación_Económica!G88</f>
        <v/>
      </c>
      <c r="H86" s="926"/>
      <c r="I86" s="926" t="str">
        <f>Evaluación_Económica!P88</f>
        <v/>
      </c>
      <c r="J86" s="926"/>
      <c r="K86" s="926" t="str">
        <f>Evaluación_Económica!AB88</f>
        <v/>
      </c>
      <c r="L86" s="926"/>
      <c r="M86" s="926" t="str">
        <f>Evaluación_Económica!AY88</f>
        <v/>
      </c>
      <c r="N86" s="926"/>
      <c r="O86" s="926" t="str">
        <f>Evaluación_Económica!BT88</f>
        <v/>
      </c>
      <c r="P86" s="926"/>
      <c r="Q86" s="926" t="str">
        <f>Evaluación_Económica!BY88</f>
        <v/>
      </c>
      <c r="R86" s="926"/>
      <c r="S86" s="926" t="str">
        <f>Evaluación_Económica!CF88</f>
        <v/>
      </c>
      <c r="T86" s="927"/>
      <c r="U86" s="928" t="str">
        <f t="shared" si="9"/>
        <v/>
      </c>
      <c r="V86" s="85" t="s">
        <v>2231</v>
      </c>
      <c r="W86" s="86">
        <v>0</v>
      </c>
      <c r="X86" s="86" t="s">
        <v>2231</v>
      </c>
      <c r="Y86" s="87">
        <v>0</v>
      </c>
      <c r="Z86" s="87">
        <v>0</v>
      </c>
      <c r="AA86" s="87">
        <v>0</v>
      </c>
      <c r="AB86" s="88"/>
      <c r="AC86" s="86" t="s">
        <v>2231</v>
      </c>
      <c r="AD86" s="86">
        <v>0</v>
      </c>
      <c r="AE86" s="86" t="s">
        <v>2231</v>
      </c>
    </row>
    <row r="87" spans="1:31" hidden="1" x14ac:dyDescent="0.25">
      <c r="A87" s="1021"/>
      <c r="B87" s="508">
        <v>5</v>
      </c>
      <c r="C87" s="90" t="str">
        <f>IF(Proponentes!H71="X",Proponentes!$B$67,"")</f>
        <v/>
      </c>
      <c r="D87" s="91"/>
      <c r="E87" s="100"/>
      <c r="F87" s="93"/>
      <c r="G87" s="94" t="str">
        <f>Evaluación_Económica!G89</f>
        <v/>
      </c>
      <c r="H87" s="94"/>
      <c r="I87" s="94" t="str">
        <f>Evaluación_Económica!P89</f>
        <v/>
      </c>
      <c r="J87" s="94"/>
      <c r="K87" s="94" t="str">
        <f>Evaluación_Económica!AB89</f>
        <v/>
      </c>
      <c r="L87" s="94"/>
      <c r="M87" s="94" t="str">
        <f>Evaluación_Económica!AY89</f>
        <v xml:space="preserve"> </v>
      </c>
      <c r="N87" s="94"/>
      <c r="O87" s="94" t="str">
        <f>Evaluación_Económica!BT89</f>
        <v xml:space="preserve"> </v>
      </c>
      <c r="P87" s="94"/>
      <c r="Q87" s="94" t="str">
        <f>Evaluación_Económica!BY89</f>
        <v/>
      </c>
      <c r="R87" s="94"/>
      <c r="S87" s="94" t="str">
        <f>Evaluación_Económica!CF89</f>
        <v/>
      </c>
      <c r="T87" s="95"/>
      <c r="U87" s="96" t="str">
        <f t="shared" si="9"/>
        <v/>
      </c>
      <c r="V87" s="85" t="s">
        <v>2231</v>
      </c>
      <c r="W87" s="86">
        <v>0</v>
      </c>
      <c r="X87" s="86" t="s">
        <v>2231</v>
      </c>
      <c r="Y87" s="87">
        <v>0</v>
      </c>
      <c r="Z87" s="87">
        <v>0</v>
      </c>
      <c r="AA87" s="87">
        <v>0</v>
      </c>
      <c r="AB87" s="88"/>
      <c r="AC87" s="86" t="s">
        <v>2231</v>
      </c>
      <c r="AD87" s="86">
        <v>0</v>
      </c>
      <c r="AE87" s="86" t="s">
        <v>2231</v>
      </c>
    </row>
    <row r="88" spans="1:31" hidden="1" x14ac:dyDescent="0.25">
      <c r="A88" s="1021"/>
      <c r="B88" s="508">
        <v>6</v>
      </c>
      <c r="C88" s="90" t="str">
        <f>IF(Proponentes!H72="X",Proponentes!$B$67,"")</f>
        <v/>
      </c>
      <c r="D88" s="91"/>
      <c r="E88" s="92"/>
      <c r="F88" s="93"/>
      <c r="G88" s="94" t="str">
        <f>Evaluación_Económica!G90</f>
        <v/>
      </c>
      <c r="H88" s="94"/>
      <c r="I88" s="94" t="str">
        <f>Evaluación_Económica!P90</f>
        <v/>
      </c>
      <c r="J88" s="94"/>
      <c r="K88" s="94" t="str">
        <f>Evaluación_Económica!AB90</f>
        <v/>
      </c>
      <c r="L88" s="94"/>
      <c r="M88" s="94" t="str">
        <f>Evaluación_Económica!AY90</f>
        <v/>
      </c>
      <c r="N88" s="94"/>
      <c r="O88" s="94" t="str">
        <f>Evaluación_Económica!BT90</f>
        <v/>
      </c>
      <c r="P88" s="94"/>
      <c r="Q88" s="94" t="str">
        <f>Evaluación_Económica!BY90</f>
        <v/>
      </c>
      <c r="R88" s="94"/>
      <c r="S88" s="94" t="str">
        <f>Evaluación_Económica!CF90</f>
        <v/>
      </c>
      <c r="T88" s="95"/>
      <c r="U88" s="96" t="str">
        <f t="shared" si="9"/>
        <v/>
      </c>
      <c r="V88" s="85" t="s">
        <v>2231</v>
      </c>
      <c r="W88" s="86">
        <v>0</v>
      </c>
      <c r="X88" s="86" t="s">
        <v>2231</v>
      </c>
      <c r="Y88" s="87">
        <v>0</v>
      </c>
      <c r="Z88" s="87">
        <v>0</v>
      </c>
      <c r="AA88" s="87">
        <v>0</v>
      </c>
      <c r="AB88" s="88"/>
      <c r="AC88" s="86" t="s">
        <v>2231</v>
      </c>
      <c r="AD88" s="86">
        <v>0</v>
      </c>
      <c r="AE88" s="86" t="s">
        <v>2231</v>
      </c>
    </row>
    <row r="89" spans="1:31" hidden="1" x14ac:dyDescent="0.25">
      <c r="A89" s="1021"/>
      <c r="B89" s="508">
        <v>7</v>
      </c>
      <c r="C89" s="90" t="str">
        <f>IF(Proponentes!H73="X",Proponentes!$B$67,"")</f>
        <v/>
      </c>
      <c r="D89" s="91"/>
      <c r="E89" s="92"/>
      <c r="F89" s="93"/>
      <c r="G89" s="94" t="str">
        <f>Evaluación_Económica!G91</f>
        <v/>
      </c>
      <c r="H89" s="94"/>
      <c r="I89" s="94" t="str">
        <f>Evaluación_Económica!P91</f>
        <v/>
      </c>
      <c r="J89" s="94"/>
      <c r="K89" s="94" t="str">
        <f>Evaluación_Económica!AB91</f>
        <v/>
      </c>
      <c r="L89" s="94"/>
      <c r="M89" s="94" t="str">
        <f>Evaluación_Económica!AY91</f>
        <v xml:space="preserve"> </v>
      </c>
      <c r="N89" s="94"/>
      <c r="O89" s="94" t="str">
        <f>Evaluación_Económica!BT91</f>
        <v xml:space="preserve"> </v>
      </c>
      <c r="P89" s="94"/>
      <c r="Q89" s="94" t="str">
        <f>Evaluación_Económica!BY91</f>
        <v/>
      </c>
      <c r="R89" s="94"/>
      <c r="S89" s="94" t="str">
        <f>Evaluación_Económica!CF91</f>
        <v/>
      </c>
      <c r="T89" s="95"/>
      <c r="U89" s="96" t="str">
        <f t="shared" si="9"/>
        <v/>
      </c>
      <c r="V89" s="85" t="s">
        <v>2231</v>
      </c>
      <c r="W89" s="86">
        <v>0</v>
      </c>
      <c r="X89" s="86" t="s">
        <v>2231</v>
      </c>
      <c r="Y89" s="87">
        <v>0</v>
      </c>
      <c r="Z89" s="87">
        <v>0</v>
      </c>
      <c r="AA89" s="87">
        <v>0</v>
      </c>
      <c r="AB89" s="88"/>
      <c r="AC89" s="86" t="s">
        <v>2231</v>
      </c>
      <c r="AD89" s="86">
        <v>0</v>
      </c>
      <c r="AE89" s="86" t="s">
        <v>2231</v>
      </c>
    </row>
    <row r="90" spans="1:31" hidden="1" x14ac:dyDescent="0.25">
      <c r="A90" s="1022"/>
      <c r="B90" s="804">
        <v>8</v>
      </c>
      <c r="C90" s="905" t="str">
        <f>IF(Proponentes!H74="X",Proponentes!$B$67,"")</f>
        <v/>
      </c>
      <c r="D90" s="91"/>
      <c r="E90" s="811"/>
      <c r="F90" s="93"/>
      <c r="G90" s="911" t="str">
        <f>Evaluación_Económica!G92</f>
        <v/>
      </c>
      <c r="H90" s="911"/>
      <c r="I90" s="911" t="str">
        <f>Evaluación_Económica!P92</f>
        <v/>
      </c>
      <c r="J90" s="911"/>
      <c r="K90" s="911" t="str">
        <f>Evaluación_Económica!AB92</f>
        <v/>
      </c>
      <c r="L90" s="911"/>
      <c r="M90" s="911" t="str">
        <f>Evaluación_Económica!AY92</f>
        <v xml:space="preserve"> </v>
      </c>
      <c r="N90" s="911"/>
      <c r="O90" s="911" t="str">
        <f>Evaluación_Económica!BT92</f>
        <v xml:space="preserve"> </v>
      </c>
      <c r="P90" s="911"/>
      <c r="Q90" s="911" t="str">
        <f>Evaluación_Económica!BY92</f>
        <v/>
      </c>
      <c r="R90" s="911"/>
      <c r="S90" s="911" t="str">
        <f>Evaluación_Económica!CF92</f>
        <v/>
      </c>
      <c r="T90" s="912"/>
      <c r="U90" s="913" t="str">
        <f t="shared" si="9"/>
        <v/>
      </c>
      <c r="V90" s="85">
        <v>6076803755</v>
      </c>
      <c r="W90" s="86">
        <v>146657935</v>
      </c>
      <c r="X90" s="86">
        <v>6223461690</v>
      </c>
      <c r="Y90" s="87">
        <v>6076803755</v>
      </c>
      <c r="Z90" s="87">
        <v>146657935</v>
      </c>
      <c r="AA90" s="87">
        <v>6223461690</v>
      </c>
      <c r="AB90" s="88"/>
      <c r="AC90" s="86">
        <v>5963497306</v>
      </c>
      <c r="AD90" s="86">
        <v>137075386</v>
      </c>
      <c r="AE90" s="86">
        <v>6100572692</v>
      </c>
    </row>
    <row r="91" spans="1:31" ht="33.75" thickBot="1" x14ac:dyDescent="0.3">
      <c r="A91" s="1018"/>
      <c r="B91" s="508">
        <v>9</v>
      </c>
      <c r="C91" s="90" t="str">
        <f>IF(Proponentes!H75="X",Proponentes!$B$67,"")</f>
        <v>UNIÓN TEMPORAL INDICOL 2021</v>
      </c>
      <c r="D91" s="899"/>
      <c r="E91" s="100"/>
      <c r="F91" s="900"/>
      <c r="G91" s="94" t="str">
        <f>Evaluación_Económica!G93</f>
        <v>CUMPLE</v>
      </c>
      <c r="H91" s="94"/>
      <c r="I91" s="94" t="str">
        <f>Evaluación_Económica!P93</f>
        <v>CUMPLE</v>
      </c>
      <c r="J91" s="94"/>
      <c r="K91" s="94" t="str">
        <f>Evaluación_Económica!AB93</f>
        <v>CUMPLE</v>
      </c>
      <c r="L91" s="94"/>
      <c r="M91" s="94" t="str">
        <f>Evaluación_Económica!AY93</f>
        <v>CUMPLE</v>
      </c>
      <c r="N91" s="94"/>
      <c r="O91" s="94" t="str">
        <f>Evaluación_Económica!BT93</f>
        <v>CUMPLE</v>
      </c>
      <c r="P91" s="94"/>
      <c r="Q91" s="94" t="str">
        <f>Evaluación_Económica!BY93</f>
        <v>CUMPLE</v>
      </c>
      <c r="R91" s="94"/>
      <c r="S91" s="94" t="str">
        <f>Evaluación_Económica!CF93</f>
        <v/>
      </c>
      <c r="T91" s="95"/>
      <c r="U91" s="94" t="str">
        <f t="shared" si="9"/>
        <v>HABILITADO</v>
      </c>
      <c r="V91" s="85" t="s">
        <v>2231</v>
      </c>
      <c r="W91" s="86">
        <v>0</v>
      </c>
      <c r="X91" s="86" t="s">
        <v>2231</v>
      </c>
      <c r="Y91" s="87">
        <v>0</v>
      </c>
      <c r="Z91" s="87">
        <v>0</v>
      </c>
      <c r="AA91" s="87">
        <v>0</v>
      </c>
      <c r="AB91" s="88"/>
      <c r="AC91" s="86" t="s">
        <v>2231</v>
      </c>
      <c r="AD91" s="86">
        <v>0</v>
      </c>
      <c r="AE91" s="86" t="s">
        <v>2231</v>
      </c>
    </row>
    <row r="92" spans="1:31" ht="17.25" hidden="1" thickBot="1" x14ac:dyDescent="0.3">
      <c r="A92" s="1020"/>
      <c r="B92" s="230">
        <v>10</v>
      </c>
      <c r="C92" s="914" t="str">
        <f>IF(Proponentes!H76="X",Proponentes!$B$67,"")</f>
        <v/>
      </c>
      <c r="D92" s="91"/>
      <c r="E92" s="919"/>
      <c r="F92" s="93"/>
      <c r="G92" s="916" t="str">
        <f>Evaluación_Económica!G94</f>
        <v/>
      </c>
      <c r="H92" s="916"/>
      <c r="I92" s="916" t="str">
        <f>Evaluación_Económica!P94</f>
        <v/>
      </c>
      <c r="J92" s="916"/>
      <c r="K92" s="916" t="str">
        <f>Evaluación_Económica!AB94</f>
        <v/>
      </c>
      <c r="L92" s="916"/>
      <c r="M92" s="916" t="str">
        <f>Evaluación_Económica!AY94</f>
        <v xml:space="preserve"> </v>
      </c>
      <c r="N92" s="916"/>
      <c r="O92" s="916" t="str">
        <f>Evaluación_Económica!BT94</f>
        <v xml:space="preserve"> </v>
      </c>
      <c r="P92" s="916"/>
      <c r="Q92" s="916" t="str">
        <f>Evaluación_Económica!BY94</f>
        <v/>
      </c>
      <c r="R92" s="916"/>
      <c r="S92" s="916" t="str">
        <f>Evaluación_Económica!CF94</f>
        <v/>
      </c>
      <c r="T92" s="917"/>
      <c r="U92" s="918" t="str">
        <f t="shared" si="9"/>
        <v/>
      </c>
      <c r="V92" s="85" t="s">
        <v>2231</v>
      </c>
      <c r="W92" s="86">
        <v>0</v>
      </c>
      <c r="X92" s="86" t="s">
        <v>2231</v>
      </c>
      <c r="Y92" s="87">
        <v>0</v>
      </c>
      <c r="Z92" s="87">
        <v>0</v>
      </c>
      <c r="AA92" s="87">
        <v>0</v>
      </c>
      <c r="AB92" s="88"/>
      <c r="AC92" s="86" t="s">
        <v>2231</v>
      </c>
      <c r="AD92" s="86">
        <v>0</v>
      </c>
      <c r="AE92" s="86" t="s">
        <v>2231</v>
      </c>
    </row>
    <row r="93" spans="1:31" ht="17.25" hidden="1" thickBot="1" x14ac:dyDescent="0.3">
      <c r="A93" s="1021"/>
      <c r="B93" s="508">
        <v>11</v>
      </c>
      <c r="C93" s="90" t="str">
        <f>IF(Proponentes!H77="X",Proponentes!$B$67,"")</f>
        <v/>
      </c>
      <c r="D93" s="91"/>
      <c r="E93" s="100"/>
      <c r="F93" s="93"/>
      <c r="G93" s="94" t="str">
        <f>Evaluación_Económica!G95</f>
        <v/>
      </c>
      <c r="H93" s="94"/>
      <c r="I93" s="94" t="str">
        <f>Evaluación_Económica!P95</f>
        <v/>
      </c>
      <c r="J93" s="94"/>
      <c r="K93" s="94" t="str">
        <f>Evaluación_Económica!AB95</f>
        <v/>
      </c>
      <c r="L93" s="94"/>
      <c r="M93" s="94" t="str">
        <f>Evaluación_Económica!AY95</f>
        <v xml:space="preserve"> </v>
      </c>
      <c r="N93" s="94"/>
      <c r="O93" s="94" t="str">
        <f>Evaluación_Económica!BT95</f>
        <v xml:space="preserve"> </v>
      </c>
      <c r="P93" s="94"/>
      <c r="Q93" s="94" t="str">
        <f>Evaluación_Económica!BY95</f>
        <v/>
      </c>
      <c r="R93" s="94"/>
      <c r="S93" s="94" t="str">
        <f>Evaluación_Económica!CF95</f>
        <v/>
      </c>
      <c r="T93" s="95"/>
      <c r="U93" s="96" t="str">
        <f t="shared" si="9"/>
        <v/>
      </c>
      <c r="V93" s="85" t="s">
        <v>2231</v>
      </c>
      <c r="W93" s="86">
        <v>0</v>
      </c>
      <c r="X93" s="86" t="s">
        <v>2231</v>
      </c>
      <c r="Y93" s="87">
        <v>0</v>
      </c>
      <c r="Z93" s="87">
        <v>0</v>
      </c>
      <c r="AA93" s="87">
        <v>0</v>
      </c>
      <c r="AB93" s="88"/>
      <c r="AC93" s="86" t="s">
        <v>2231</v>
      </c>
      <c r="AD93" s="86">
        <v>0</v>
      </c>
      <c r="AE93" s="86" t="s">
        <v>2231</v>
      </c>
    </row>
    <row r="94" spans="1:31" ht="17.25" hidden="1" thickBot="1" x14ac:dyDescent="0.3">
      <c r="A94" s="1022"/>
      <c r="B94" s="804">
        <v>12</v>
      </c>
      <c r="C94" s="905" t="str">
        <f>IF(Proponentes!H78="X",Proponentes!$B$67,"")</f>
        <v/>
      </c>
      <c r="D94" s="91"/>
      <c r="E94" s="910"/>
      <c r="F94" s="93"/>
      <c r="G94" s="911" t="str">
        <f>Evaluación_Económica!G96</f>
        <v/>
      </c>
      <c r="H94" s="911"/>
      <c r="I94" s="911" t="str">
        <f>Evaluación_Económica!P96</f>
        <v/>
      </c>
      <c r="J94" s="911"/>
      <c r="K94" s="911" t="str">
        <f>Evaluación_Económica!AB96</f>
        <v/>
      </c>
      <c r="L94" s="911"/>
      <c r="M94" s="911" t="str">
        <f>Evaluación_Económica!AY96</f>
        <v/>
      </c>
      <c r="N94" s="911"/>
      <c r="O94" s="911" t="str">
        <f>Evaluación_Económica!BT96</f>
        <v/>
      </c>
      <c r="P94" s="911"/>
      <c r="Q94" s="911" t="str">
        <f>Evaluación_Económica!BY96</f>
        <v/>
      </c>
      <c r="R94" s="911"/>
      <c r="S94" s="911" t="str">
        <f>Evaluación_Económica!CF96</f>
        <v/>
      </c>
      <c r="T94" s="912"/>
      <c r="U94" s="913" t="str">
        <f>IF(C94&lt;&gt;"",IF(G94="CUMPLE",IF(I94="CUMPLE",IF(K94="CUMPLE",IF(M94="CUMPLE",IF(O94="CUMPLE",IF(Q94="CUMPLE",IF(S94="CUMPLE","HABILITADO","RECHAZADO"),"RECHAZADO"),"RECHAZADO"),"RECHAZADO"),"RECHAZADO"),"RECHAZADO"),"RECHAZADO"),"")</f>
        <v/>
      </c>
      <c r="V94" s="85">
        <v>2507462668</v>
      </c>
      <c r="W94" s="86">
        <v>167794325</v>
      </c>
      <c r="X94" s="86">
        <v>2675256993</v>
      </c>
      <c r="Y94" s="87">
        <v>2507462668</v>
      </c>
      <c r="Z94" s="87">
        <v>167794323</v>
      </c>
      <c r="AA94" s="87">
        <v>2675256991</v>
      </c>
      <c r="AB94" s="88"/>
      <c r="AC94" s="86">
        <v>2460709193</v>
      </c>
      <c r="AD94" s="86">
        <v>159674126</v>
      </c>
      <c r="AE94" s="86">
        <v>2620383319</v>
      </c>
    </row>
    <row r="95" spans="1:31" s="110" customFormat="1" ht="18" thickTop="1" thickBot="1" x14ac:dyDescent="0.3">
      <c r="A95" s="102">
        <v>6</v>
      </c>
      <c r="B95" s="102"/>
      <c r="C95" s="102" t="s">
        <v>1537</v>
      </c>
      <c r="D95" s="901"/>
      <c r="E95" s="104"/>
      <c r="F95" s="902"/>
      <c r="G95" s="101"/>
      <c r="H95" s="101"/>
      <c r="I95" s="101"/>
      <c r="J95" s="101"/>
      <c r="K95" s="101"/>
      <c r="L95" s="101"/>
      <c r="M95" s="101"/>
      <c r="N95" s="101"/>
      <c r="O95" s="101"/>
      <c r="P95" s="101"/>
      <c r="Q95" s="101"/>
      <c r="R95" s="101"/>
      <c r="S95" s="101"/>
      <c r="T95" s="101"/>
      <c r="U95" s="101"/>
      <c r="V95" s="106"/>
      <c r="W95" s="107"/>
      <c r="X95" s="107"/>
      <c r="Y95" s="107"/>
      <c r="Z95" s="107"/>
      <c r="AA95" s="107"/>
      <c r="AB95" s="108"/>
      <c r="AC95" s="107"/>
      <c r="AD95" s="107"/>
      <c r="AE95" s="107"/>
    </row>
    <row r="96" spans="1:31" ht="33" x14ac:dyDescent="0.25">
      <c r="A96" s="1018">
        <f t="shared" ref="A96" si="10">A108</f>
        <v>7</v>
      </c>
      <c r="B96" s="508">
        <v>1</v>
      </c>
      <c r="C96" s="90" t="str">
        <f>IF(Proponentes!H80="X",Proponentes!$B$80,"")</f>
        <v>SU OPORTUNO SERVICIO LTDA</v>
      </c>
      <c r="D96" s="899"/>
      <c r="E96" s="97"/>
      <c r="F96" s="900"/>
      <c r="G96" s="687" t="str">
        <f>Evaluación_Económica!G98</f>
        <v>CUMPLE</v>
      </c>
      <c r="H96" s="687"/>
      <c r="I96" s="687" t="str">
        <f>Evaluación_Económica!P98</f>
        <v>NO CUMPLE</v>
      </c>
      <c r="J96" s="687"/>
      <c r="K96" s="687" t="str">
        <f>Evaluación_Económica!AB98</f>
        <v>CUMPLE</v>
      </c>
      <c r="L96" s="687"/>
      <c r="M96" s="687" t="str">
        <f>Evaluación_Económica!AY98</f>
        <v>CUMPLE</v>
      </c>
      <c r="N96" s="687"/>
      <c r="O96" s="687" t="str">
        <f>Evaluación_Económica!BT98</f>
        <v>CUMPLE</v>
      </c>
      <c r="P96" s="687"/>
      <c r="Q96" s="687" t="str">
        <f>Evaluación_Económica!BY98</f>
        <v>CUMPLE</v>
      </c>
      <c r="R96" s="687"/>
      <c r="S96" s="687" t="str">
        <f>Evaluación_Económica!CF98</f>
        <v/>
      </c>
      <c r="T96" s="98"/>
      <c r="U96" s="687" t="str">
        <f t="shared" ref="U96:U106" si="11">IF(C96&lt;&gt;"",IF(G96="CUMPLE",IF(I96="CUMPLE",IF(K96="CUMPLE",IF(M96="CUMPLE",IF(O96="CUMPLE",IF(Q96="CUMPLE","HABILITADO","RECHAZADO"),"RECHAZADO"),"RECHAZADO"),"RECHAZADO"),"RECHAZADO"),"RECHAZADO"),"")</f>
        <v>RECHAZADO</v>
      </c>
      <c r="V96" s="85" t="s">
        <v>2231</v>
      </c>
      <c r="W96" s="86">
        <v>0</v>
      </c>
      <c r="X96" s="86" t="s">
        <v>2231</v>
      </c>
      <c r="Y96" s="87">
        <v>0</v>
      </c>
      <c r="Z96" s="87">
        <v>0</v>
      </c>
      <c r="AA96" s="87">
        <v>0</v>
      </c>
      <c r="AB96" s="88"/>
      <c r="AC96" s="86" t="s">
        <v>2231</v>
      </c>
      <c r="AD96" s="86">
        <v>0</v>
      </c>
      <c r="AE96" s="86" t="s">
        <v>2231</v>
      </c>
    </row>
    <row r="97" spans="1:31" ht="33" x14ac:dyDescent="0.25">
      <c r="A97" s="1018"/>
      <c r="B97" s="508">
        <v>2</v>
      </c>
      <c r="C97" s="90" t="str">
        <f>IF(Proponentes!H81="X",Proponentes!$B$80,"")</f>
        <v>SU OPORTUNO SERVICIO LTDA</v>
      </c>
      <c r="D97" s="899"/>
      <c r="E97" s="92"/>
      <c r="F97" s="900"/>
      <c r="G97" s="94" t="str">
        <f>Evaluación_Económica!G99</f>
        <v>CUMPLE</v>
      </c>
      <c r="H97" s="94"/>
      <c r="I97" s="94" t="str">
        <f>Evaluación_Económica!P99</f>
        <v>NO CUMPLE</v>
      </c>
      <c r="J97" s="94"/>
      <c r="K97" s="94" t="str">
        <f>Evaluación_Económica!AB99</f>
        <v>CUMPLE</v>
      </c>
      <c r="L97" s="94"/>
      <c r="M97" s="94" t="str">
        <f>Evaluación_Económica!AY99</f>
        <v>CUMPLE</v>
      </c>
      <c r="N97" s="94"/>
      <c r="O97" s="94" t="str">
        <f>Evaluación_Económica!BT99</f>
        <v>CUMPLE</v>
      </c>
      <c r="P97" s="94"/>
      <c r="Q97" s="94" t="str">
        <f>Evaluación_Económica!BY99</f>
        <v>CUMPLE</v>
      </c>
      <c r="R97" s="94"/>
      <c r="S97" s="94" t="str">
        <f>Evaluación_Económica!CF99</f>
        <v/>
      </c>
      <c r="T97" s="95"/>
      <c r="U97" s="94" t="str">
        <f t="shared" si="11"/>
        <v>RECHAZADO</v>
      </c>
      <c r="V97" s="85" t="s">
        <v>2231</v>
      </c>
      <c r="W97" s="86">
        <v>0</v>
      </c>
      <c r="X97" s="86" t="s">
        <v>2231</v>
      </c>
      <c r="Y97" s="87">
        <v>0</v>
      </c>
      <c r="Z97" s="87">
        <v>0</v>
      </c>
      <c r="AA97" s="87">
        <v>0</v>
      </c>
      <c r="AB97" s="88"/>
      <c r="AC97" s="86" t="s">
        <v>2231</v>
      </c>
      <c r="AD97" s="86">
        <v>0</v>
      </c>
      <c r="AE97" s="86" t="s">
        <v>2231</v>
      </c>
    </row>
    <row r="98" spans="1:31" ht="33" x14ac:dyDescent="0.25">
      <c r="A98" s="1018"/>
      <c r="B98" s="508">
        <v>3</v>
      </c>
      <c r="C98" s="90" t="str">
        <f>IF(Proponentes!H82="X",Proponentes!$B$80,"")</f>
        <v>SU OPORTUNO SERVICIO LTDA</v>
      </c>
      <c r="D98" s="899"/>
      <c r="E98" s="92"/>
      <c r="F98" s="900"/>
      <c r="G98" s="94" t="str">
        <f>Evaluación_Económica!G100</f>
        <v>CUMPLE</v>
      </c>
      <c r="H98" s="94"/>
      <c r="I98" s="94" t="str">
        <f>Evaluación_Económica!P100</f>
        <v>NO CUMPLE</v>
      </c>
      <c r="J98" s="94"/>
      <c r="K98" s="94" t="str">
        <f>Evaluación_Económica!AB100</f>
        <v>CUMPLE</v>
      </c>
      <c r="L98" s="94"/>
      <c r="M98" s="94" t="str">
        <f>Evaluación_Económica!AY100</f>
        <v>CUMPLE</v>
      </c>
      <c r="N98" s="94"/>
      <c r="O98" s="94" t="str">
        <f>Evaluación_Económica!BT100</f>
        <v>CUMPLE</v>
      </c>
      <c r="P98" s="94"/>
      <c r="Q98" s="94" t="str">
        <f>Evaluación_Económica!BY100</f>
        <v>CUMPLE</v>
      </c>
      <c r="R98" s="94"/>
      <c r="S98" s="94" t="str">
        <f>Evaluación_Económica!CF100</f>
        <v/>
      </c>
      <c r="T98" s="95"/>
      <c r="U98" s="94" t="str">
        <f t="shared" si="11"/>
        <v>RECHAZADO</v>
      </c>
      <c r="V98" s="85" t="s">
        <v>2231</v>
      </c>
      <c r="W98" s="86">
        <v>0</v>
      </c>
      <c r="X98" s="86" t="s">
        <v>2231</v>
      </c>
      <c r="Y98" s="87">
        <v>0</v>
      </c>
      <c r="Z98" s="87">
        <v>0</v>
      </c>
      <c r="AA98" s="87">
        <v>0</v>
      </c>
      <c r="AB98" s="88"/>
      <c r="AC98" s="86" t="s">
        <v>2231</v>
      </c>
      <c r="AD98" s="86">
        <v>0</v>
      </c>
      <c r="AE98" s="86" t="s">
        <v>2231</v>
      </c>
    </row>
    <row r="99" spans="1:31" ht="33" x14ac:dyDescent="0.25">
      <c r="A99" s="1018"/>
      <c r="B99" s="508">
        <v>4</v>
      </c>
      <c r="C99" s="90" t="str">
        <f>IF(Proponentes!H83="X",Proponentes!$B$80,"")</f>
        <v>SU OPORTUNO SERVICIO LTDA</v>
      </c>
      <c r="D99" s="899"/>
      <c r="E99" s="92"/>
      <c r="F99" s="900"/>
      <c r="G99" s="94" t="str">
        <f>Evaluación_Económica!G101</f>
        <v>CUMPLE</v>
      </c>
      <c r="H99" s="94"/>
      <c r="I99" s="94" t="str">
        <f>Evaluación_Económica!P101</f>
        <v>NO CUMPLE</v>
      </c>
      <c r="J99" s="94"/>
      <c r="K99" s="94" t="str">
        <f>Evaluación_Económica!AB101</f>
        <v>CUMPLE</v>
      </c>
      <c r="L99" s="94"/>
      <c r="M99" s="94" t="str">
        <f>Evaluación_Económica!AY101</f>
        <v>CUMPLE</v>
      </c>
      <c r="N99" s="94"/>
      <c r="O99" s="94" t="str">
        <f>Evaluación_Económica!BT101</f>
        <v>CUMPLE</v>
      </c>
      <c r="P99" s="94"/>
      <c r="Q99" s="94" t="str">
        <f>Evaluación_Económica!BY101</f>
        <v>CUMPLE</v>
      </c>
      <c r="R99" s="94"/>
      <c r="S99" s="94" t="str">
        <f>Evaluación_Económica!CF101</f>
        <v/>
      </c>
      <c r="T99" s="95"/>
      <c r="U99" s="94" t="str">
        <f t="shared" si="11"/>
        <v>RECHAZADO</v>
      </c>
      <c r="V99" s="85" t="s">
        <v>2231</v>
      </c>
      <c r="W99" s="86">
        <v>0</v>
      </c>
      <c r="X99" s="86" t="s">
        <v>2231</v>
      </c>
      <c r="Y99" s="87">
        <v>0</v>
      </c>
      <c r="Z99" s="87">
        <v>0</v>
      </c>
      <c r="AA99" s="87">
        <v>0</v>
      </c>
      <c r="AB99" s="88"/>
      <c r="AC99" s="86" t="s">
        <v>2231</v>
      </c>
      <c r="AD99" s="86">
        <v>0</v>
      </c>
      <c r="AE99" s="86" t="s">
        <v>2231</v>
      </c>
    </row>
    <row r="100" spans="1:31" ht="33" x14ac:dyDescent="0.25">
      <c r="A100" s="1018"/>
      <c r="B100" s="508">
        <v>5</v>
      </c>
      <c r="C100" s="90" t="str">
        <f>IF(Proponentes!H84="X",Proponentes!$B$80,"")</f>
        <v>SU OPORTUNO SERVICIO LTDA</v>
      </c>
      <c r="D100" s="899"/>
      <c r="E100" s="100"/>
      <c r="F100" s="900"/>
      <c r="G100" s="94" t="str">
        <f>Evaluación_Económica!G102</f>
        <v>CUMPLE</v>
      </c>
      <c r="H100" s="94"/>
      <c r="I100" s="94" t="str">
        <f>Evaluación_Económica!P102</f>
        <v>NO CUMPLE</v>
      </c>
      <c r="J100" s="94"/>
      <c r="K100" s="94" t="str">
        <f>Evaluación_Económica!AB102</f>
        <v>CUMPLE</v>
      </c>
      <c r="L100" s="94"/>
      <c r="M100" s="94" t="str">
        <f>Evaluación_Económica!AY102</f>
        <v>CUMPLE</v>
      </c>
      <c r="N100" s="94"/>
      <c r="O100" s="94" t="str">
        <f>Evaluación_Económica!BT102</f>
        <v>CUMPLE</v>
      </c>
      <c r="P100" s="94"/>
      <c r="Q100" s="94" t="str">
        <f>Evaluación_Económica!BY102</f>
        <v>CUMPLE</v>
      </c>
      <c r="R100" s="94"/>
      <c r="S100" s="94" t="str">
        <f>Evaluación_Económica!CF102</f>
        <v/>
      </c>
      <c r="T100" s="95"/>
      <c r="U100" s="94" t="str">
        <f t="shared" si="11"/>
        <v>RECHAZADO</v>
      </c>
      <c r="V100" s="85" t="s">
        <v>2231</v>
      </c>
      <c r="W100" s="86">
        <v>0</v>
      </c>
      <c r="X100" s="86" t="s">
        <v>2231</v>
      </c>
      <c r="Y100" s="87">
        <v>0</v>
      </c>
      <c r="Z100" s="87">
        <v>0</v>
      </c>
      <c r="AA100" s="87">
        <v>0</v>
      </c>
      <c r="AB100" s="88"/>
      <c r="AC100" s="86" t="s">
        <v>2231</v>
      </c>
      <c r="AD100" s="86">
        <v>0</v>
      </c>
      <c r="AE100" s="86" t="s">
        <v>2231</v>
      </c>
    </row>
    <row r="101" spans="1:31" ht="33" x14ac:dyDescent="0.25">
      <c r="A101" s="1018"/>
      <c r="B101" s="508">
        <v>6</v>
      </c>
      <c r="C101" s="90" t="str">
        <f>IF(Proponentes!H85="X",Proponentes!$B$80,"")</f>
        <v>SU OPORTUNO SERVICIO LTDA</v>
      </c>
      <c r="D101" s="899"/>
      <c r="E101" s="92"/>
      <c r="F101" s="900"/>
      <c r="G101" s="94" t="str">
        <f>Evaluación_Económica!G103</f>
        <v>CUMPLE</v>
      </c>
      <c r="H101" s="94"/>
      <c r="I101" s="94" t="str">
        <f>Evaluación_Económica!P103</f>
        <v>NO CUMPLE</v>
      </c>
      <c r="J101" s="94"/>
      <c r="K101" s="94" t="str">
        <f>Evaluación_Económica!AB103</f>
        <v>CUMPLE</v>
      </c>
      <c r="L101" s="94"/>
      <c r="M101" s="94" t="str">
        <f>Evaluación_Económica!AY103</f>
        <v>CUMPLE</v>
      </c>
      <c r="N101" s="94"/>
      <c r="O101" s="94" t="str">
        <f>Evaluación_Económica!BT103</f>
        <v>CUMPLE</v>
      </c>
      <c r="P101" s="94"/>
      <c r="Q101" s="94" t="str">
        <f>Evaluación_Económica!BY103</f>
        <v>CUMPLE</v>
      </c>
      <c r="R101" s="94"/>
      <c r="S101" s="94" t="str">
        <f>Evaluación_Económica!CF103</f>
        <v/>
      </c>
      <c r="T101" s="95"/>
      <c r="U101" s="94" t="str">
        <f t="shared" si="11"/>
        <v>RECHAZADO</v>
      </c>
      <c r="V101" s="85">
        <v>8654834428</v>
      </c>
      <c r="W101" s="86">
        <v>142391082</v>
      </c>
      <c r="X101" s="86">
        <v>8797225510</v>
      </c>
      <c r="Y101" s="87">
        <v>8654834428</v>
      </c>
      <c r="Z101" s="87">
        <v>142391081</v>
      </c>
      <c r="AA101" s="87">
        <v>8797225509</v>
      </c>
      <c r="AB101" s="88"/>
      <c r="AC101" s="86">
        <v>8493458712</v>
      </c>
      <c r="AD101" s="86">
        <v>134074496</v>
      </c>
      <c r="AE101" s="86">
        <v>8627533208</v>
      </c>
    </row>
    <row r="102" spans="1:31" ht="33" x14ac:dyDescent="0.25">
      <c r="A102" s="1018"/>
      <c r="B102" s="508">
        <v>7</v>
      </c>
      <c r="C102" s="90" t="str">
        <f>IF(Proponentes!H86="X",Proponentes!$B$80,"")</f>
        <v>SU OPORTUNO SERVICIO LTDA</v>
      </c>
      <c r="D102" s="899"/>
      <c r="E102" s="92"/>
      <c r="F102" s="900"/>
      <c r="G102" s="94" t="str">
        <f>Evaluación_Económica!G104</f>
        <v>CUMPLE</v>
      </c>
      <c r="H102" s="94"/>
      <c r="I102" s="94" t="str">
        <f>Evaluación_Económica!P104</f>
        <v>NO CUMPLE</v>
      </c>
      <c r="J102" s="94"/>
      <c r="K102" s="94" t="str">
        <f>Evaluación_Económica!AB104</f>
        <v>CUMPLE</v>
      </c>
      <c r="L102" s="94"/>
      <c r="M102" s="94" t="str">
        <f>Evaluación_Económica!AY104</f>
        <v>CUMPLE</v>
      </c>
      <c r="N102" s="94"/>
      <c r="O102" s="94" t="str">
        <f>Evaluación_Económica!BT104</f>
        <v>CUMPLE</v>
      </c>
      <c r="P102" s="94"/>
      <c r="Q102" s="94" t="str">
        <f>Evaluación_Económica!BY104</f>
        <v>CUMPLE</v>
      </c>
      <c r="R102" s="94"/>
      <c r="S102" s="94" t="str">
        <f>Evaluación_Económica!CF104</f>
        <v/>
      </c>
      <c r="T102" s="95"/>
      <c r="U102" s="94" t="str">
        <f t="shared" si="11"/>
        <v>RECHAZADO</v>
      </c>
      <c r="V102" s="85" t="s">
        <v>2231</v>
      </c>
      <c r="W102" s="86">
        <v>0</v>
      </c>
      <c r="X102" s="86" t="s">
        <v>2231</v>
      </c>
      <c r="Y102" s="87">
        <v>0</v>
      </c>
      <c r="Z102" s="87">
        <v>0</v>
      </c>
      <c r="AA102" s="87">
        <v>0</v>
      </c>
      <c r="AB102" s="88"/>
      <c r="AC102" s="86" t="s">
        <v>2231</v>
      </c>
      <c r="AD102" s="86">
        <v>0</v>
      </c>
      <c r="AE102" s="86" t="s">
        <v>2231</v>
      </c>
    </row>
    <row r="103" spans="1:31" ht="33" x14ac:dyDescent="0.25">
      <c r="A103" s="1018"/>
      <c r="B103" s="508">
        <v>8</v>
      </c>
      <c r="C103" s="90" t="str">
        <f>IF(Proponentes!H87="X",Proponentes!$B$80,"")</f>
        <v>SU OPORTUNO SERVICIO LTDA</v>
      </c>
      <c r="D103" s="899"/>
      <c r="E103" s="508"/>
      <c r="F103" s="900"/>
      <c r="G103" s="687" t="str">
        <f>Evaluación_Económica!G105</f>
        <v>CUMPLE</v>
      </c>
      <c r="H103" s="687"/>
      <c r="I103" s="687" t="str">
        <f>Evaluación_Económica!P105</f>
        <v>NO CUMPLE</v>
      </c>
      <c r="J103" s="687"/>
      <c r="K103" s="687" t="str">
        <f>Evaluación_Económica!AB105</f>
        <v>CUMPLE</v>
      </c>
      <c r="L103" s="687"/>
      <c r="M103" s="687" t="str">
        <f>Evaluación_Económica!AY105</f>
        <v>CUMPLE</v>
      </c>
      <c r="N103" s="687"/>
      <c r="O103" s="687" t="str">
        <f>Evaluación_Económica!BT105</f>
        <v>CUMPLE</v>
      </c>
      <c r="P103" s="687"/>
      <c r="Q103" s="687" t="str">
        <f>Evaluación_Económica!BY105</f>
        <v>CUMPLE</v>
      </c>
      <c r="R103" s="687"/>
      <c r="S103" s="687" t="str">
        <f>Evaluación_Económica!CF105</f>
        <v/>
      </c>
      <c r="T103" s="98"/>
      <c r="U103" s="687" t="str">
        <f t="shared" si="11"/>
        <v>RECHAZADO</v>
      </c>
      <c r="V103" s="85" t="s">
        <v>2231</v>
      </c>
      <c r="W103" s="86">
        <v>0</v>
      </c>
      <c r="X103" s="86" t="s">
        <v>2231</v>
      </c>
      <c r="Y103" s="87">
        <v>0</v>
      </c>
      <c r="Z103" s="87">
        <v>0</v>
      </c>
      <c r="AA103" s="87">
        <v>0</v>
      </c>
      <c r="AB103" s="88"/>
      <c r="AC103" s="86" t="s">
        <v>2231</v>
      </c>
      <c r="AD103" s="86">
        <v>0</v>
      </c>
      <c r="AE103" s="86" t="s">
        <v>2231</v>
      </c>
    </row>
    <row r="104" spans="1:31" ht="33" x14ac:dyDescent="0.25">
      <c r="A104" s="1018"/>
      <c r="B104" s="508">
        <v>9</v>
      </c>
      <c r="C104" s="90" t="str">
        <f>IF(Proponentes!H88="X",Proponentes!$B$80,"")</f>
        <v>SU OPORTUNO SERVICIO LTDA</v>
      </c>
      <c r="D104" s="899"/>
      <c r="E104" s="508"/>
      <c r="F104" s="900"/>
      <c r="G104" s="687" t="str">
        <f>Evaluación_Económica!G106</f>
        <v>CUMPLE</v>
      </c>
      <c r="H104" s="687"/>
      <c r="I104" s="687" t="str">
        <f>Evaluación_Económica!P106</f>
        <v>NO CUMPLE</v>
      </c>
      <c r="J104" s="687"/>
      <c r="K104" s="687" t="str">
        <f>Evaluación_Económica!AB106</f>
        <v>CUMPLE</v>
      </c>
      <c r="L104" s="687"/>
      <c r="M104" s="687" t="str">
        <f>Evaluación_Económica!AY106</f>
        <v>CUMPLE</v>
      </c>
      <c r="N104" s="687"/>
      <c r="O104" s="687" t="str">
        <f>Evaluación_Económica!BT106</f>
        <v>CUMPLE</v>
      </c>
      <c r="P104" s="687"/>
      <c r="Q104" s="687" t="str">
        <f>Evaluación_Económica!BY106</f>
        <v>CUMPLE</v>
      </c>
      <c r="R104" s="687"/>
      <c r="S104" s="687" t="str">
        <f>Evaluación_Económica!CF106</f>
        <v/>
      </c>
      <c r="T104" s="98"/>
      <c r="U104" s="687" t="str">
        <f t="shared" si="11"/>
        <v>RECHAZADO</v>
      </c>
      <c r="V104" s="85">
        <v>7664314343</v>
      </c>
      <c r="W104" s="86">
        <v>177721870</v>
      </c>
      <c r="X104" s="86">
        <v>7842036213</v>
      </c>
      <c r="Y104" s="87">
        <v>7664314343</v>
      </c>
      <c r="Z104" s="87">
        <v>177721870</v>
      </c>
      <c r="AA104" s="87">
        <v>7842036213</v>
      </c>
      <c r="AB104" s="88"/>
      <c r="AC104" s="86">
        <v>7521407599</v>
      </c>
      <c r="AD104" s="86">
        <v>165186646</v>
      </c>
      <c r="AE104" s="86">
        <v>7686594245</v>
      </c>
    </row>
    <row r="105" spans="1:31" ht="33" x14ac:dyDescent="0.25">
      <c r="A105" s="1018"/>
      <c r="B105" s="508">
        <v>10</v>
      </c>
      <c r="C105" s="90" t="str">
        <f>IF(Proponentes!H89="X",Proponentes!$B$80,"")</f>
        <v>SU OPORTUNO SERVICIO LTDA</v>
      </c>
      <c r="D105" s="899"/>
      <c r="E105" s="508"/>
      <c r="F105" s="900"/>
      <c r="G105" s="687" t="str">
        <f>Evaluación_Económica!G107</f>
        <v>CUMPLE</v>
      </c>
      <c r="H105" s="687"/>
      <c r="I105" s="687" t="str">
        <f>Evaluación_Económica!P107</f>
        <v>NO CUMPLE</v>
      </c>
      <c r="J105" s="687"/>
      <c r="K105" s="687" t="str">
        <f>Evaluación_Económica!AB107</f>
        <v>CUMPLE</v>
      </c>
      <c r="L105" s="687"/>
      <c r="M105" s="687" t="str">
        <f>Evaluación_Económica!AY107</f>
        <v>CUMPLE</v>
      </c>
      <c r="N105" s="687"/>
      <c r="O105" s="687" t="str">
        <f>Evaluación_Económica!BT107</f>
        <v>CUMPLE</v>
      </c>
      <c r="P105" s="687"/>
      <c r="Q105" s="687" t="str">
        <f>Evaluación_Económica!BY107</f>
        <v>CUMPLE</v>
      </c>
      <c r="R105" s="687"/>
      <c r="S105" s="687" t="str">
        <f>Evaluación_Económica!CF107</f>
        <v/>
      </c>
      <c r="T105" s="98"/>
      <c r="U105" s="687" t="str">
        <f t="shared" si="11"/>
        <v>RECHAZADO</v>
      </c>
      <c r="V105" s="85" t="s">
        <v>2231</v>
      </c>
      <c r="W105" s="86">
        <v>0</v>
      </c>
      <c r="X105" s="86" t="s">
        <v>2231</v>
      </c>
      <c r="Y105" s="87">
        <v>0</v>
      </c>
      <c r="Z105" s="87">
        <v>0</v>
      </c>
      <c r="AA105" s="87">
        <v>0</v>
      </c>
      <c r="AB105" s="88"/>
      <c r="AC105" s="86" t="s">
        <v>2231</v>
      </c>
      <c r="AD105" s="86">
        <v>0</v>
      </c>
      <c r="AE105" s="86" t="s">
        <v>2231</v>
      </c>
    </row>
    <row r="106" spans="1:31" ht="33" x14ac:dyDescent="0.25">
      <c r="A106" s="1018"/>
      <c r="B106" s="508">
        <v>11</v>
      </c>
      <c r="C106" s="90" t="str">
        <f>IF(Proponentes!H90="X",Proponentes!$B$80,"")</f>
        <v>SU OPORTUNO SERVICIO LTDA</v>
      </c>
      <c r="D106" s="899"/>
      <c r="E106" s="100"/>
      <c r="F106" s="900"/>
      <c r="G106" s="94" t="str">
        <f>Evaluación_Económica!G108</f>
        <v>CUMPLE</v>
      </c>
      <c r="H106" s="94"/>
      <c r="I106" s="94" t="str">
        <f>Evaluación_Económica!P108</f>
        <v>NO CUMPLE</v>
      </c>
      <c r="J106" s="94"/>
      <c r="K106" s="94" t="str">
        <f>Evaluación_Económica!AB108</f>
        <v>CUMPLE</v>
      </c>
      <c r="L106" s="94"/>
      <c r="M106" s="94" t="str">
        <f>Evaluación_Económica!AY108</f>
        <v>CUMPLE</v>
      </c>
      <c r="N106" s="94"/>
      <c r="O106" s="94" t="str">
        <f>Evaluación_Económica!BT108</f>
        <v>CUMPLE</v>
      </c>
      <c r="P106" s="94"/>
      <c r="Q106" s="94" t="str">
        <f>Evaluación_Económica!BY108</f>
        <v>CUMPLE</v>
      </c>
      <c r="R106" s="94"/>
      <c r="S106" s="94" t="str">
        <f>Evaluación_Económica!CF108</f>
        <v/>
      </c>
      <c r="T106" s="95"/>
      <c r="U106" s="94" t="str">
        <f t="shared" si="11"/>
        <v>RECHAZADO</v>
      </c>
      <c r="V106" s="85" t="s">
        <v>2231</v>
      </c>
      <c r="W106" s="86">
        <v>0</v>
      </c>
      <c r="X106" s="86" t="s">
        <v>2231</v>
      </c>
      <c r="Y106" s="87">
        <v>0</v>
      </c>
      <c r="Z106" s="87">
        <v>0</v>
      </c>
      <c r="AA106" s="87">
        <v>0</v>
      </c>
      <c r="AB106" s="88"/>
      <c r="AC106" s="86" t="s">
        <v>2231</v>
      </c>
      <c r="AD106" s="86">
        <v>0</v>
      </c>
      <c r="AE106" s="86" t="s">
        <v>2231</v>
      </c>
    </row>
    <row r="107" spans="1:31" ht="33.75" thickBot="1" x14ac:dyDescent="0.3">
      <c r="A107" s="1018"/>
      <c r="B107" s="508">
        <v>12</v>
      </c>
      <c r="C107" s="90" t="str">
        <f>IF(Proponentes!H91="X",Proponentes!$B$80,"")</f>
        <v>SU OPORTUNO SERVICIO LTDA</v>
      </c>
      <c r="D107" s="899"/>
      <c r="E107" s="92"/>
      <c r="F107" s="900"/>
      <c r="G107" s="94" t="str">
        <f>Evaluación_Económica!G109</f>
        <v>CUMPLE</v>
      </c>
      <c r="H107" s="94"/>
      <c r="I107" s="94" t="str">
        <f>Evaluación_Económica!P109</f>
        <v>NO CUMPLE</v>
      </c>
      <c r="J107" s="94"/>
      <c r="K107" s="94" t="str">
        <f>Evaluación_Económica!AB109</f>
        <v>CUMPLE</v>
      </c>
      <c r="L107" s="94"/>
      <c r="M107" s="94" t="str">
        <f>Evaluación_Económica!AY109</f>
        <v>CUMPLE</v>
      </c>
      <c r="N107" s="94"/>
      <c r="O107" s="94" t="str">
        <f>Evaluación_Económica!BT109</f>
        <v>CUMPLE</v>
      </c>
      <c r="P107" s="94"/>
      <c r="Q107" s="94" t="str">
        <f>Evaluación_Económica!BY109</f>
        <v>CUMPLE</v>
      </c>
      <c r="R107" s="94"/>
      <c r="S107" s="94" t="str">
        <f>Evaluación_Económica!CF109</f>
        <v>CUMPLE</v>
      </c>
      <c r="T107" s="95"/>
      <c r="U107" s="94" t="str">
        <f>IF(C107&lt;&gt;"",IF(G107="CUMPLE",IF(I107="CUMPLE",IF(K107="CUMPLE",IF(M107="CUMPLE",IF(O107="CUMPLE",IF(Q107="CUMPLE",IF(S107="CUMPLE","HABILITADO","RECHAZADO"),"RECHAZADO"),"RECHAZADO"),"RECHAZADO"),"RECHAZADO"),"RECHAZADO"),"RECHAZADO"),"")</f>
        <v>RECHAZADO</v>
      </c>
      <c r="V107" s="85">
        <v>2507462668</v>
      </c>
      <c r="W107" s="86">
        <v>171945040</v>
      </c>
      <c r="X107" s="86">
        <v>2679407708</v>
      </c>
      <c r="Y107" s="87">
        <v>2507462668</v>
      </c>
      <c r="Z107" s="87">
        <v>171945040</v>
      </c>
      <c r="AA107" s="87">
        <v>2679407708</v>
      </c>
      <c r="AB107" s="88"/>
      <c r="AC107" s="86">
        <v>2460709193</v>
      </c>
      <c r="AD107" s="86">
        <v>163652727</v>
      </c>
      <c r="AE107" s="86">
        <v>2624361920</v>
      </c>
    </row>
    <row r="108" spans="1:31" s="110" customFormat="1" ht="18" thickTop="1" thickBot="1" x14ac:dyDescent="0.3">
      <c r="A108" s="102">
        <v>7</v>
      </c>
      <c r="B108" s="102"/>
      <c r="C108" s="102" t="s">
        <v>1537</v>
      </c>
      <c r="D108" s="901"/>
      <c r="E108" s="104"/>
      <c r="F108" s="902"/>
      <c r="G108" s="101"/>
      <c r="H108" s="101"/>
      <c r="I108" s="101"/>
      <c r="J108" s="101"/>
      <c r="K108" s="101"/>
      <c r="L108" s="101"/>
      <c r="M108" s="101"/>
      <c r="N108" s="101"/>
      <c r="O108" s="101"/>
      <c r="P108" s="101"/>
      <c r="Q108" s="101"/>
      <c r="R108" s="101"/>
      <c r="S108" s="101"/>
      <c r="T108" s="101"/>
      <c r="U108" s="101"/>
      <c r="V108" s="106"/>
      <c r="W108" s="107"/>
      <c r="X108" s="107"/>
      <c r="Y108" s="107"/>
      <c r="Z108" s="107"/>
      <c r="AA108" s="107"/>
      <c r="AB108" s="108"/>
      <c r="AC108" s="107"/>
      <c r="AD108" s="107"/>
      <c r="AE108" s="107"/>
    </row>
    <row r="109" spans="1:31" ht="33" x14ac:dyDescent="0.25">
      <c r="A109" s="1018">
        <f t="shared" ref="A109" si="12">A121</f>
        <v>8</v>
      </c>
      <c r="B109" s="508">
        <v>1</v>
      </c>
      <c r="C109" s="90" t="str">
        <f>IF(Proponentes!H93="X",Proponentes!$B$93,"")</f>
        <v>VIGILANCIA SANTAFEREÑA Y CIA LTDA</v>
      </c>
      <c r="D109" s="899"/>
      <c r="E109" s="92"/>
      <c r="F109" s="900"/>
      <c r="G109" s="94" t="str">
        <f>Evaluación_Económica!G111</f>
        <v>CUMPLE</v>
      </c>
      <c r="H109" s="94"/>
      <c r="I109" s="94" t="str">
        <f>Evaluación_Económica!P111</f>
        <v>CUMPLE</v>
      </c>
      <c r="J109" s="94"/>
      <c r="K109" s="94" t="str">
        <f>Evaluación_Económica!AB111</f>
        <v>CUMPLE</v>
      </c>
      <c r="L109" s="94"/>
      <c r="M109" s="94" t="str">
        <f>Evaluación_Económica!AY111</f>
        <v>CUMPLE</v>
      </c>
      <c r="N109" s="94"/>
      <c r="O109" s="94" t="str">
        <f>Evaluación_Económica!BT111</f>
        <v>CUMPLE</v>
      </c>
      <c r="P109" s="94"/>
      <c r="Q109" s="94" t="str">
        <f>Evaluación_Económica!BY111</f>
        <v>CUMPLE</v>
      </c>
      <c r="R109" s="94"/>
      <c r="S109" s="94" t="str">
        <f>Evaluación_Económica!CF111</f>
        <v/>
      </c>
      <c r="T109" s="95"/>
      <c r="U109" s="94" t="str">
        <f t="shared" ref="U109:U119" si="13">IF(C109&lt;&gt;"",IF(G109="CUMPLE",IF(I109="CUMPLE",IF(K109="CUMPLE",IF(M109="CUMPLE",IF(O109="CUMPLE",IF(Q109="CUMPLE","HABILITADO","RECHAZADO"),"RECHAZADO"),"RECHAZADO"),"RECHAZADO"),"RECHAZADO"),"RECHAZADO"),"")</f>
        <v>HABILITADO</v>
      </c>
      <c r="V109" s="85" t="s">
        <v>2231</v>
      </c>
      <c r="W109" s="86">
        <v>0</v>
      </c>
      <c r="X109" s="86" t="s">
        <v>2231</v>
      </c>
      <c r="Y109" s="87">
        <v>0</v>
      </c>
      <c r="Z109" s="87">
        <v>0</v>
      </c>
      <c r="AA109" s="87">
        <v>0</v>
      </c>
      <c r="AB109" s="88"/>
      <c r="AC109" s="86" t="s">
        <v>2231</v>
      </c>
      <c r="AD109" s="86">
        <v>0</v>
      </c>
      <c r="AE109" s="86" t="s">
        <v>2231</v>
      </c>
    </row>
    <row r="110" spans="1:31" hidden="1" x14ac:dyDescent="0.25">
      <c r="A110" s="1020"/>
      <c r="B110" s="230">
        <v>2</v>
      </c>
      <c r="C110" s="914" t="str">
        <f>IF(Proponentes!H94="X",Proponentes!$B$93,"")</f>
        <v/>
      </c>
      <c r="D110" s="91"/>
      <c r="E110" s="915"/>
      <c r="F110" s="93"/>
      <c r="G110" s="916" t="str">
        <f>Evaluación_Económica!G112</f>
        <v/>
      </c>
      <c r="H110" s="916"/>
      <c r="I110" s="916" t="str">
        <f>Evaluación_Económica!P112</f>
        <v/>
      </c>
      <c r="J110" s="916"/>
      <c r="K110" s="916" t="str">
        <f>Evaluación_Económica!AB112</f>
        <v/>
      </c>
      <c r="L110" s="916"/>
      <c r="M110" s="916" t="str">
        <f>Evaluación_Económica!AY112</f>
        <v xml:space="preserve"> </v>
      </c>
      <c r="N110" s="916"/>
      <c r="O110" s="916" t="str">
        <f>Evaluación_Económica!BT112</f>
        <v xml:space="preserve"> </v>
      </c>
      <c r="P110" s="916"/>
      <c r="Q110" s="916" t="str">
        <f>Evaluación_Económica!BY112</f>
        <v/>
      </c>
      <c r="R110" s="916"/>
      <c r="S110" s="916" t="str">
        <f>Evaluación_Económica!CF112</f>
        <v/>
      </c>
      <c r="T110" s="917"/>
      <c r="U110" s="918" t="str">
        <f t="shared" si="13"/>
        <v/>
      </c>
      <c r="V110" s="85" t="s">
        <v>2231</v>
      </c>
      <c r="W110" s="86">
        <v>0</v>
      </c>
      <c r="X110" s="86" t="s">
        <v>2231</v>
      </c>
      <c r="Y110" s="87">
        <v>0</v>
      </c>
      <c r="Z110" s="87">
        <v>0</v>
      </c>
      <c r="AA110" s="87">
        <v>0</v>
      </c>
      <c r="AB110" s="88"/>
      <c r="AC110" s="86" t="s">
        <v>2231</v>
      </c>
      <c r="AD110" s="86">
        <v>0</v>
      </c>
      <c r="AE110" s="86" t="s">
        <v>2231</v>
      </c>
    </row>
    <row r="111" spans="1:31" hidden="1" x14ac:dyDescent="0.25">
      <c r="A111" s="1021"/>
      <c r="B111" s="508">
        <v>3</v>
      </c>
      <c r="C111" s="90" t="str">
        <f>IF(Proponentes!H95="X",Proponentes!$B$93,"")</f>
        <v/>
      </c>
      <c r="D111" s="91"/>
      <c r="E111" s="92"/>
      <c r="F111" s="93"/>
      <c r="G111" s="94" t="str">
        <f>Evaluación_Económica!G113</f>
        <v/>
      </c>
      <c r="H111" s="94"/>
      <c r="I111" s="94" t="str">
        <f>Evaluación_Económica!P113</f>
        <v/>
      </c>
      <c r="J111" s="94"/>
      <c r="K111" s="94" t="str">
        <f>Evaluación_Económica!AB113</f>
        <v/>
      </c>
      <c r="L111" s="94"/>
      <c r="M111" s="94" t="str">
        <f>Evaluación_Económica!AY113</f>
        <v xml:space="preserve"> </v>
      </c>
      <c r="N111" s="94"/>
      <c r="O111" s="94" t="str">
        <f>Evaluación_Económica!BT113</f>
        <v xml:space="preserve"> </v>
      </c>
      <c r="P111" s="94"/>
      <c r="Q111" s="94" t="str">
        <f>Evaluación_Económica!BY113</f>
        <v/>
      </c>
      <c r="R111" s="94"/>
      <c r="S111" s="94" t="str">
        <f>Evaluación_Económica!CF113</f>
        <v/>
      </c>
      <c r="T111" s="95"/>
      <c r="U111" s="96" t="str">
        <f t="shared" si="13"/>
        <v/>
      </c>
      <c r="V111" s="85" t="s">
        <v>2232</v>
      </c>
      <c r="W111" s="86">
        <v>196526553</v>
      </c>
      <c r="X111" s="86" t="s">
        <v>2232</v>
      </c>
      <c r="Y111" s="87">
        <v>7469983014</v>
      </c>
      <c r="Z111" s="87">
        <v>196526552</v>
      </c>
      <c r="AA111" s="87">
        <v>7666509566</v>
      </c>
      <c r="AB111" s="88"/>
      <c r="AC111" s="86" t="s">
        <v>2232</v>
      </c>
      <c r="AD111" s="86">
        <v>183286920</v>
      </c>
      <c r="AE111" s="86" t="s">
        <v>2232</v>
      </c>
    </row>
    <row r="112" spans="1:31" hidden="1" x14ac:dyDescent="0.25">
      <c r="A112" s="1021"/>
      <c r="B112" s="508">
        <v>4</v>
      </c>
      <c r="C112" s="90" t="str">
        <f>IF(Proponentes!H96="X",Proponentes!$B$93,"")</f>
        <v/>
      </c>
      <c r="D112" s="91"/>
      <c r="E112" s="92"/>
      <c r="F112" s="93"/>
      <c r="G112" s="94" t="str">
        <f>Evaluación_Económica!G114</f>
        <v/>
      </c>
      <c r="H112" s="94"/>
      <c r="I112" s="94" t="str">
        <f>Evaluación_Económica!P114</f>
        <v/>
      </c>
      <c r="J112" s="94"/>
      <c r="K112" s="94" t="str">
        <f>Evaluación_Económica!AB114</f>
        <v/>
      </c>
      <c r="L112" s="94"/>
      <c r="M112" s="94" t="str">
        <f>Evaluación_Económica!AY114</f>
        <v/>
      </c>
      <c r="N112" s="94"/>
      <c r="O112" s="94" t="str">
        <f>Evaluación_Económica!BT114</f>
        <v/>
      </c>
      <c r="P112" s="94"/>
      <c r="Q112" s="94" t="str">
        <f>Evaluación_Económica!BY114</f>
        <v/>
      </c>
      <c r="R112" s="94"/>
      <c r="S112" s="94" t="str">
        <f>Evaluación_Económica!CF114</f>
        <v/>
      </c>
      <c r="T112" s="95"/>
      <c r="U112" s="96" t="str">
        <f t="shared" si="13"/>
        <v/>
      </c>
      <c r="V112" s="85" t="s">
        <v>2231</v>
      </c>
      <c r="W112" s="86">
        <v>0</v>
      </c>
      <c r="X112" s="86" t="s">
        <v>2231</v>
      </c>
      <c r="Y112" s="87">
        <v>0</v>
      </c>
      <c r="Z112" s="87">
        <v>0</v>
      </c>
      <c r="AA112" s="87">
        <v>0</v>
      </c>
      <c r="AB112" s="88"/>
      <c r="AC112" s="86" t="s">
        <v>2231</v>
      </c>
      <c r="AD112" s="86">
        <v>0</v>
      </c>
      <c r="AE112" s="86" t="s">
        <v>2231</v>
      </c>
    </row>
    <row r="113" spans="1:31" hidden="1" x14ac:dyDescent="0.25">
      <c r="A113" s="1022"/>
      <c r="B113" s="804">
        <v>5</v>
      </c>
      <c r="C113" s="905" t="str">
        <f>IF(Proponentes!H97="X",Proponentes!$B$93,"")</f>
        <v/>
      </c>
      <c r="D113" s="91"/>
      <c r="E113" s="811"/>
      <c r="F113" s="93"/>
      <c r="G113" s="911" t="str">
        <f>Evaluación_Económica!G115</f>
        <v/>
      </c>
      <c r="H113" s="911"/>
      <c r="I113" s="911" t="str">
        <f>Evaluación_Económica!P115</f>
        <v/>
      </c>
      <c r="J113" s="911"/>
      <c r="K113" s="911" t="str">
        <f>Evaluación_Económica!AB115</f>
        <v/>
      </c>
      <c r="L113" s="911"/>
      <c r="M113" s="911" t="str">
        <f>Evaluación_Económica!AY115</f>
        <v xml:space="preserve"> </v>
      </c>
      <c r="N113" s="911"/>
      <c r="O113" s="911" t="str">
        <f>Evaluación_Económica!BT115</f>
        <v xml:space="preserve"> </v>
      </c>
      <c r="P113" s="911"/>
      <c r="Q113" s="911" t="str">
        <f>Evaluación_Económica!BY115</f>
        <v/>
      </c>
      <c r="R113" s="911"/>
      <c r="S113" s="911" t="str">
        <f>Evaluación_Económica!CF115</f>
        <v/>
      </c>
      <c r="T113" s="912"/>
      <c r="U113" s="913" t="str">
        <f t="shared" si="13"/>
        <v/>
      </c>
      <c r="V113" s="85" t="s">
        <v>2231</v>
      </c>
      <c r="W113" s="86">
        <v>0</v>
      </c>
      <c r="X113" s="86" t="s">
        <v>2231</v>
      </c>
      <c r="Y113" s="87">
        <v>0</v>
      </c>
      <c r="Z113" s="87">
        <v>0</v>
      </c>
      <c r="AA113" s="87">
        <v>0</v>
      </c>
      <c r="AB113" s="88"/>
      <c r="AC113" s="86" t="s">
        <v>2231</v>
      </c>
      <c r="AD113" s="86">
        <v>0</v>
      </c>
      <c r="AE113" s="86" t="s">
        <v>2231</v>
      </c>
    </row>
    <row r="114" spans="1:31" ht="33" x14ac:dyDescent="0.25">
      <c r="A114" s="1018"/>
      <c r="B114" s="508">
        <v>6</v>
      </c>
      <c r="C114" s="90" t="str">
        <f>IF(Proponentes!H98="X",Proponentes!$B$93,"")</f>
        <v>VIGILANCIA SANTAFEREÑA Y CIA LTDA</v>
      </c>
      <c r="D114" s="899"/>
      <c r="E114" s="97"/>
      <c r="F114" s="900"/>
      <c r="G114" s="687" t="str">
        <f>Evaluación_Económica!G116</f>
        <v>CUMPLE</v>
      </c>
      <c r="H114" s="687"/>
      <c r="I114" s="687" t="str">
        <f>Evaluación_Económica!P116</f>
        <v>CUMPLE</v>
      </c>
      <c r="J114" s="687"/>
      <c r="K114" s="687" t="str">
        <f>Evaluación_Económica!AB116</f>
        <v>CUMPLE</v>
      </c>
      <c r="L114" s="687"/>
      <c r="M114" s="687" t="str">
        <f>Evaluación_Económica!AY116</f>
        <v>CUMPLE</v>
      </c>
      <c r="N114" s="687"/>
      <c r="O114" s="687" t="str">
        <f>Evaluación_Económica!BT116</f>
        <v>CUMPLE</v>
      </c>
      <c r="P114" s="687"/>
      <c r="Q114" s="687" t="str">
        <f>Evaluación_Económica!BY116</f>
        <v>CUMPLE</v>
      </c>
      <c r="R114" s="687"/>
      <c r="S114" s="687" t="str">
        <f>Evaluación_Económica!CF116</f>
        <v/>
      </c>
      <c r="T114" s="98"/>
      <c r="U114" s="687" t="str">
        <f t="shared" si="13"/>
        <v>HABILITADO</v>
      </c>
      <c r="V114" s="85" t="s">
        <v>2231</v>
      </c>
      <c r="W114" s="86">
        <v>0</v>
      </c>
      <c r="X114" s="86" t="s">
        <v>2231</v>
      </c>
      <c r="Y114" s="87">
        <v>0</v>
      </c>
      <c r="Z114" s="87">
        <v>0</v>
      </c>
      <c r="AA114" s="87">
        <v>0</v>
      </c>
      <c r="AB114" s="88"/>
      <c r="AC114" s="86" t="s">
        <v>2231</v>
      </c>
      <c r="AD114" s="86">
        <v>0</v>
      </c>
      <c r="AE114" s="86" t="s">
        <v>2231</v>
      </c>
    </row>
    <row r="115" spans="1:31" ht="33" x14ac:dyDescent="0.25">
      <c r="A115" s="1018"/>
      <c r="B115" s="508">
        <v>7</v>
      </c>
      <c r="C115" s="90" t="str">
        <f>IF(Proponentes!H99="X",Proponentes!$B$93,"")</f>
        <v>VIGILANCIA SANTAFEREÑA Y CIA LTDA</v>
      </c>
      <c r="D115" s="899"/>
      <c r="E115" s="92"/>
      <c r="F115" s="900"/>
      <c r="G115" s="94" t="str">
        <f>Evaluación_Económica!G117</f>
        <v>CUMPLE</v>
      </c>
      <c r="H115" s="94"/>
      <c r="I115" s="94" t="str">
        <f>Evaluación_Económica!P117</f>
        <v>CUMPLE</v>
      </c>
      <c r="J115" s="94"/>
      <c r="K115" s="94" t="str">
        <f>Evaluación_Económica!AB117</f>
        <v>CUMPLE</v>
      </c>
      <c r="L115" s="94"/>
      <c r="M115" s="94" t="str">
        <f>Evaluación_Económica!AY117</f>
        <v>CUMPLE</v>
      </c>
      <c r="N115" s="94"/>
      <c r="O115" s="94" t="str">
        <f>Evaluación_Económica!BT117</f>
        <v>CUMPLE</v>
      </c>
      <c r="P115" s="94"/>
      <c r="Q115" s="94" t="str">
        <f>Evaluación_Económica!BY117</f>
        <v>CUMPLE</v>
      </c>
      <c r="R115" s="94"/>
      <c r="S115" s="94" t="str">
        <f>Evaluación_Económica!CF117</f>
        <v/>
      </c>
      <c r="T115" s="95"/>
      <c r="U115" s="94" t="str">
        <f t="shared" si="13"/>
        <v>HABILITADO</v>
      </c>
      <c r="V115" s="85" t="s">
        <v>2231</v>
      </c>
      <c r="W115" s="86">
        <v>0</v>
      </c>
      <c r="X115" s="86" t="s">
        <v>2231</v>
      </c>
      <c r="Y115" s="87">
        <v>0</v>
      </c>
      <c r="Z115" s="87">
        <v>0</v>
      </c>
      <c r="AA115" s="87">
        <v>0</v>
      </c>
      <c r="AB115" s="88"/>
      <c r="AC115" s="86" t="s">
        <v>2231</v>
      </c>
      <c r="AD115" s="86">
        <v>0</v>
      </c>
      <c r="AE115" s="86" t="s">
        <v>2231</v>
      </c>
    </row>
    <row r="116" spans="1:31" hidden="1" x14ac:dyDescent="0.25">
      <c r="A116" s="1020"/>
      <c r="B116" s="230">
        <v>8</v>
      </c>
      <c r="C116" s="914" t="str">
        <f>IF(Proponentes!H100="X",Proponentes!$B$93,"")</f>
        <v/>
      </c>
      <c r="D116" s="91"/>
      <c r="E116" s="230"/>
      <c r="F116" s="93"/>
      <c r="G116" s="926" t="str">
        <f>Evaluación_Económica!G118</f>
        <v/>
      </c>
      <c r="H116" s="926"/>
      <c r="I116" s="926" t="str">
        <f>Evaluación_Económica!P118</f>
        <v/>
      </c>
      <c r="J116" s="926"/>
      <c r="K116" s="926" t="str">
        <f>Evaluación_Económica!AB118</f>
        <v/>
      </c>
      <c r="L116" s="926"/>
      <c r="M116" s="926" t="str">
        <f>Evaluación_Económica!AY118</f>
        <v xml:space="preserve"> </v>
      </c>
      <c r="N116" s="926"/>
      <c r="O116" s="926" t="str">
        <f>Evaluación_Económica!BT118</f>
        <v xml:space="preserve"> </v>
      </c>
      <c r="P116" s="926"/>
      <c r="Q116" s="926" t="str">
        <f>Evaluación_Económica!BY118</f>
        <v/>
      </c>
      <c r="R116" s="926"/>
      <c r="S116" s="926" t="str">
        <f>Evaluación_Económica!CF118</f>
        <v/>
      </c>
      <c r="T116" s="927"/>
      <c r="U116" s="928" t="str">
        <f t="shared" si="13"/>
        <v/>
      </c>
      <c r="V116" s="85" t="s">
        <v>2231</v>
      </c>
      <c r="W116" s="86">
        <v>0</v>
      </c>
      <c r="X116" s="86" t="s">
        <v>2231</v>
      </c>
      <c r="Y116" s="87">
        <v>0</v>
      </c>
      <c r="Z116" s="87">
        <v>0</v>
      </c>
      <c r="AA116" s="87">
        <v>0</v>
      </c>
      <c r="AB116" s="88"/>
      <c r="AC116" s="86" t="s">
        <v>2231</v>
      </c>
      <c r="AD116" s="86">
        <v>0</v>
      </c>
      <c r="AE116" s="86" t="s">
        <v>2231</v>
      </c>
    </row>
    <row r="117" spans="1:31" hidden="1" x14ac:dyDescent="0.25">
      <c r="A117" s="1022"/>
      <c r="B117" s="804">
        <v>9</v>
      </c>
      <c r="C117" s="905" t="str">
        <f>IF(Proponentes!H101="X",Proponentes!$B$93,"")</f>
        <v/>
      </c>
      <c r="D117" s="91"/>
      <c r="E117" s="804"/>
      <c r="F117" s="93"/>
      <c r="G117" s="907" t="str">
        <f>Evaluación_Económica!G119</f>
        <v/>
      </c>
      <c r="H117" s="907"/>
      <c r="I117" s="907" t="str">
        <f>Evaluación_Económica!P119</f>
        <v/>
      </c>
      <c r="J117" s="907"/>
      <c r="K117" s="907" t="str">
        <f>Evaluación_Económica!AB119</f>
        <v/>
      </c>
      <c r="L117" s="907"/>
      <c r="M117" s="907" t="str">
        <f>Evaluación_Económica!AY119</f>
        <v xml:space="preserve"> </v>
      </c>
      <c r="N117" s="907"/>
      <c r="O117" s="907" t="str">
        <f>Evaluación_Económica!BT119</f>
        <v xml:space="preserve"> </v>
      </c>
      <c r="P117" s="907"/>
      <c r="Q117" s="907" t="str">
        <f>Evaluación_Económica!BY119</f>
        <v/>
      </c>
      <c r="R117" s="907"/>
      <c r="S117" s="907" t="str">
        <f>Evaluación_Económica!CF119</f>
        <v/>
      </c>
      <c r="T117" s="908"/>
      <c r="U117" s="909" t="str">
        <f t="shared" si="13"/>
        <v/>
      </c>
      <c r="V117" s="85" t="s">
        <v>2232</v>
      </c>
      <c r="W117" s="86">
        <v>195768288</v>
      </c>
      <c r="X117" s="86" t="s">
        <v>2232</v>
      </c>
      <c r="Y117" s="87">
        <v>7664314343</v>
      </c>
      <c r="Z117" s="87">
        <v>195768287</v>
      </c>
      <c r="AA117" s="87">
        <v>7860082630</v>
      </c>
      <c r="AB117" s="88"/>
      <c r="AC117" s="86" t="s">
        <v>2232</v>
      </c>
      <c r="AD117" s="86">
        <v>182073849</v>
      </c>
      <c r="AE117" s="86" t="s">
        <v>2232</v>
      </c>
    </row>
    <row r="118" spans="1:31" ht="33" x14ac:dyDescent="0.25">
      <c r="A118" s="1018"/>
      <c r="B118" s="508">
        <v>10</v>
      </c>
      <c r="C118" s="90" t="str">
        <f>IF(Proponentes!H102="X",Proponentes!$B$93,"")</f>
        <v>VIGILANCIA SANTAFEREÑA Y CIA LTDA</v>
      </c>
      <c r="D118" s="899"/>
      <c r="E118" s="100"/>
      <c r="F118" s="900"/>
      <c r="G118" s="94" t="str">
        <f>Evaluación_Económica!G120</f>
        <v>CUMPLE</v>
      </c>
      <c r="H118" s="94"/>
      <c r="I118" s="94" t="str">
        <f>Evaluación_Económica!P120</f>
        <v>CUMPLE</v>
      </c>
      <c r="J118" s="94"/>
      <c r="K118" s="94" t="str">
        <f>Evaluación_Económica!AB120</f>
        <v>CUMPLE</v>
      </c>
      <c r="L118" s="94"/>
      <c r="M118" s="94" t="str">
        <f>Evaluación_Económica!AY120</f>
        <v>CUMPLE</v>
      </c>
      <c r="N118" s="94"/>
      <c r="O118" s="94" t="str">
        <f>Evaluación_Económica!BT120</f>
        <v>CUMPLE</v>
      </c>
      <c r="P118" s="94"/>
      <c r="Q118" s="94" t="str">
        <f>Evaluación_Económica!BY120</f>
        <v>CUMPLE</v>
      </c>
      <c r="R118" s="94"/>
      <c r="S118" s="94" t="str">
        <f>Evaluación_Económica!CF120</f>
        <v/>
      </c>
      <c r="T118" s="95"/>
      <c r="U118" s="94" t="str">
        <f t="shared" si="13"/>
        <v>HABILITADO</v>
      </c>
      <c r="V118" s="85" t="s">
        <v>2231</v>
      </c>
      <c r="W118" s="86">
        <v>0</v>
      </c>
      <c r="X118" s="86" t="s">
        <v>2231</v>
      </c>
      <c r="Y118" s="87">
        <v>0</v>
      </c>
      <c r="Z118" s="87">
        <v>0</v>
      </c>
      <c r="AA118" s="87">
        <v>0</v>
      </c>
      <c r="AB118" s="88"/>
      <c r="AC118" s="86" t="s">
        <v>2231</v>
      </c>
      <c r="AD118" s="86">
        <v>0</v>
      </c>
      <c r="AE118" s="86" t="s">
        <v>2231</v>
      </c>
    </row>
    <row r="119" spans="1:31" ht="33.75" thickBot="1" x14ac:dyDescent="0.3">
      <c r="A119" s="1018"/>
      <c r="B119" s="508">
        <v>11</v>
      </c>
      <c r="C119" s="90" t="str">
        <f>IF(Proponentes!H103="X",Proponentes!$B$93,"")</f>
        <v>VIGILANCIA SANTAFEREÑA Y CIA LTDA</v>
      </c>
      <c r="D119" s="899"/>
      <c r="E119" s="100"/>
      <c r="F119" s="900"/>
      <c r="G119" s="94" t="str">
        <f>Evaluación_Económica!G121</f>
        <v>CUMPLE</v>
      </c>
      <c r="H119" s="94"/>
      <c r="I119" s="94" t="str">
        <f>Evaluación_Económica!P121</f>
        <v>CUMPLE</v>
      </c>
      <c r="J119" s="94"/>
      <c r="K119" s="94" t="str">
        <f>Evaluación_Económica!AB121</f>
        <v>CUMPLE</v>
      </c>
      <c r="L119" s="94"/>
      <c r="M119" s="94" t="str">
        <f>Evaluación_Económica!AY121</f>
        <v>CUMPLE</v>
      </c>
      <c r="N119" s="94"/>
      <c r="O119" s="94" t="str">
        <f>Evaluación_Económica!BT121</f>
        <v>CUMPLE</v>
      </c>
      <c r="P119" s="94"/>
      <c r="Q119" s="94" t="str">
        <f>Evaluación_Económica!BY121</f>
        <v>CUMPLE</v>
      </c>
      <c r="R119" s="94"/>
      <c r="S119" s="94" t="str">
        <f>Evaluación_Económica!CF121</f>
        <v/>
      </c>
      <c r="T119" s="95"/>
      <c r="U119" s="94" t="str">
        <f t="shared" si="13"/>
        <v>HABILITADO</v>
      </c>
      <c r="V119" s="85" t="s">
        <v>2231</v>
      </c>
      <c r="W119" s="86">
        <v>0</v>
      </c>
      <c r="X119" s="86" t="s">
        <v>2231</v>
      </c>
      <c r="Y119" s="87">
        <v>0</v>
      </c>
      <c r="Z119" s="87">
        <v>0</v>
      </c>
      <c r="AA119" s="87">
        <v>0</v>
      </c>
      <c r="AB119" s="88"/>
      <c r="AC119" s="86" t="s">
        <v>2231</v>
      </c>
      <c r="AD119" s="86">
        <v>0</v>
      </c>
      <c r="AE119" s="86" t="s">
        <v>2231</v>
      </c>
    </row>
    <row r="120" spans="1:31" ht="17.25" hidden="1" thickBot="1" x14ac:dyDescent="0.3">
      <c r="A120" s="1019"/>
      <c r="B120" s="920">
        <v>12</v>
      </c>
      <c r="C120" s="921" t="str">
        <f>IF(Proponentes!H104="X",Proponentes!$B$93,"")</f>
        <v/>
      </c>
      <c r="D120" s="91"/>
      <c r="E120" s="922"/>
      <c r="F120" s="93"/>
      <c r="G120" s="923" t="str">
        <f>Evaluación_Económica!G122</f>
        <v/>
      </c>
      <c r="H120" s="923"/>
      <c r="I120" s="923" t="str">
        <f>Evaluación_Económica!P122</f>
        <v/>
      </c>
      <c r="J120" s="923"/>
      <c r="K120" s="923" t="str">
        <f>Evaluación_Económica!AB122</f>
        <v/>
      </c>
      <c r="L120" s="923"/>
      <c r="M120" s="923" t="str">
        <f>Evaluación_Económica!AY122</f>
        <v/>
      </c>
      <c r="N120" s="923"/>
      <c r="O120" s="923" t="str">
        <f>Evaluación_Económica!BT122</f>
        <v/>
      </c>
      <c r="P120" s="923"/>
      <c r="Q120" s="923" t="str">
        <f>Evaluación_Económica!BY122</f>
        <v/>
      </c>
      <c r="R120" s="923"/>
      <c r="S120" s="923" t="str">
        <f>Evaluación_Económica!CF122</f>
        <v/>
      </c>
      <c r="T120" s="924"/>
      <c r="U120" s="925" t="str">
        <f>IF(C120&lt;&gt;"",IF(G120="CUMPLE",IF(I120="CUMPLE",IF(K120="CUMPLE",IF(M120="CUMPLE",IF(O120="CUMPLE",IF(Q120="CUMPLE",IF(S120="CUMPLE","HABILITADO","RECHAZADO"),"RECHAZADO"),"RECHAZADO"),"RECHAZADO"),"RECHAZADO"),"RECHAZADO"),"RECHAZADO"),"")</f>
        <v/>
      </c>
      <c r="V120" s="85" t="s">
        <v>2232</v>
      </c>
      <c r="W120" s="86">
        <v>191663321</v>
      </c>
      <c r="X120" s="86" t="s">
        <v>2232</v>
      </c>
      <c r="Y120" s="87">
        <v>2507462668</v>
      </c>
      <c r="Z120" s="87">
        <v>191663321</v>
      </c>
      <c r="AA120" s="87">
        <v>2699125989</v>
      </c>
      <c r="AB120" s="88"/>
      <c r="AC120" s="86" t="s">
        <v>2232</v>
      </c>
      <c r="AD120" s="86">
        <v>182140795</v>
      </c>
      <c r="AE120" s="86" t="s">
        <v>2232</v>
      </c>
    </row>
    <row r="121" spans="1:31" s="110" customFormat="1" ht="18" thickTop="1" thickBot="1" x14ac:dyDescent="0.3">
      <c r="A121" s="102">
        <v>8</v>
      </c>
      <c r="B121" s="102"/>
      <c r="C121" s="102" t="s">
        <v>1537</v>
      </c>
      <c r="D121" s="901"/>
      <c r="E121" s="104"/>
      <c r="F121" s="902"/>
      <c r="G121" s="101"/>
      <c r="H121" s="101"/>
      <c r="I121" s="101"/>
      <c r="J121" s="101"/>
      <c r="K121" s="101"/>
      <c r="L121" s="101"/>
      <c r="M121" s="101"/>
      <c r="N121" s="101"/>
      <c r="O121" s="101"/>
      <c r="P121" s="101"/>
      <c r="Q121" s="101"/>
      <c r="R121" s="101"/>
      <c r="S121" s="101"/>
      <c r="T121" s="101"/>
      <c r="U121" s="101"/>
      <c r="V121" s="106"/>
      <c r="W121" s="107"/>
      <c r="X121" s="107"/>
      <c r="Y121" s="107"/>
      <c r="Z121" s="107"/>
      <c r="AA121" s="107"/>
      <c r="AB121" s="108"/>
      <c r="AC121" s="107"/>
      <c r="AD121" s="107"/>
      <c r="AE121" s="107"/>
    </row>
    <row r="122" spans="1:31" ht="33" x14ac:dyDescent="0.25">
      <c r="A122" s="1018">
        <f t="shared" ref="A122" si="14">A134</f>
        <v>9</v>
      </c>
      <c r="B122" s="508">
        <v>1</v>
      </c>
      <c r="C122" s="90" t="str">
        <f>IF(Proponentes!H106="X",Proponentes!$B$106,"")</f>
        <v>UNION TEMPORAL M&amp;A SEGURIDAD</v>
      </c>
      <c r="D122" s="899"/>
      <c r="E122" s="92"/>
      <c r="F122" s="900"/>
      <c r="G122" s="94" t="str">
        <f>Evaluación_Económica!G124</f>
        <v>CUMPLE</v>
      </c>
      <c r="H122" s="94"/>
      <c r="I122" s="94" t="str">
        <f>Evaluación_Económica!P124</f>
        <v>CUMPLE</v>
      </c>
      <c r="J122" s="94"/>
      <c r="K122" s="94" t="str">
        <f>Evaluación_Económica!AB124</f>
        <v>CUMPLE</v>
      </c>
      <c r="L122" s="94"/>
      <c r="M122" s="94" t="str">
        <f>Evaluación_Económica!AY124</f>
        <v>CUMPLE</v>
      </c>
      <c r="N122" s="94"/>
      <c r="O122" s="94" t="str">
        <f>Evaluación_Económica!BT124</f>
        <v>CUMPLE</v>
      </c>
      <c r="P122" s="94"/>
      <c r="Q122" s="94" t="str">
        <f>Evaluación_Económica!BY124</f>
        <v>CUMPLE</v>
      </c>
      <c r="R122" s="94"/>
      <c r="S122" s="94" t="str">
        <f>Evaluación_Económica!CF124</f>
        <v/>
      </c>
      <c r="T122" s="95"/>
      <c r="U122" s="94" t="str">
        <f t="shared" ref="U122:U132" si="15">IF(C122&lt;&gt;"",IF(G122="CUMPLE",IF(I122="CUMPLE",IF(K122="CUMPLE",IF(M122="CUMPLE",IF(O122="CUMPLE",IF(Q122="CUMPLE","HABILITADO","RECHAZADO"),"RECHAZADO"),"RECHAZADO"),"RECHAZADO"),"RECHAZADO"),"RECHAZADO"),"")</f>
        <v>HABILITADO</v>
      </c>
      <c r="V122" s="85" t="s">
        <v>2231</v>
      </c>
      <c r="W122" s="86">
        <v>0</v>
      </c>
      <c r="X122" s="86" t="s">
        <v>2231</v>
      </c>
      <c r="Y122" s="87">
        <v>0</v>
      </c>
      <c r="Z122" s="87">
        <v>0</v>
      </c>
      <c r="AA122" s="87">
        <v>0</v>
      </c>
      <c r="AB122" s="88"/>
      <c r="AC122" s="86" t="s">
        <v>2231</v>
      </c>
      <c r="AD122" s="86">
        <v>0</v>
      </c>
      <c r="AE122" s="86" t="s">
        <v>2231</v>
      </c>
    </row>
    <row r="123" spans="1:31" hidden="1" x14ac:dyDescent="0.25">
      <c r="A123" s="1019"/>
      <c r="B123" s="920">
        <v>2</v>
      </c>
      <c r="C123" s="921" t="str">
        <f>IF(Proponentes!H107="X",Proponentes!$B$106,"")</f>
        <v/>
      </c>
      <c r="D123" s="91"/>
      <c r="E123" s="929"/>
      <c r="F123" s="93"/>
      <c r="G123" s="930" t="str">
        <f>Evaluación_Económica!G125</f>
        <v/>
      </c>
      <c r="H123" s="930"/>
      <c r="I123" s="930" t="str">
        <f>Evaluación_Económica!P125</f>
        <v/>
      </c>
      <c r="J123" s="930"/>
      <c r="K123" s="930" t="str">
        <f>Evaluación_Económica!AB125</f>
        <v/>
      </c>
      <c r="L123" s="930"/>
      <c r="M123" s="930" t="str">
        <f>Evaluación_Económica!AY125</f>
        <v xml:space="preserve"> </v>
      </c>
      <c r="N123" s="930"/>
      <c r="O123" s="930" t="str">
        <f>Evaluación_Económica!BT125</f>
        <v xml:space="preserve"> </v>
      </c>
      <c r="P123" s="930"/>
      <c r="Q123" s="930" t="str">
        <f>Evaluación_Económica!BY125</f>
        <v/>
      </c>
      <c r="R123" s="930"/>
      <c r="S123" s="930" t="str">
        <f>Evaluación_Económica!CF125</f>
        <v/>
      </c>
      <c r="T123" s="931"/>
      <c r="U123" s="932" t="str">
        <f t="shared" si="15"/>
        <v/>
      </c>
      <c r="V123" s="85" t="s">
        <v>2231</v>
      </c>
      <c r="W123" s="86">
        <v>0</v>
      </c>
      <c r="X123" s="86" t="s">
        <v>2231</v>
      </c>
      <c r="Y123" s="87">
        <v>0</v>
      </c>
      <c r="Z123" s="87">
        <v>0</v>
      </c>
      <c r="AA123" s="87">
        <v>0</v>
      </c>
      <c r="AB123" s="88"/>
      <c r="AC123" s="86" t="s">
        <v>2231</v>
      </c>
      <c r="AD123" s="86">
        <v>0</v>
      </c>
      <c r="AE123" s="86" t="s">
        <v>2231</v>
      </c>
    </row>
    <row r="124" spans="1:31" ht="33" x14ac:dyDescent="0.25">
      <c r="A124" s="1018"/>
      <c r="B124" s="508">
        <v>3</v>
      </c>
      <c r="C124" s="90" t="str">
        <f>IF(Proponentes!H108="X",Proponentes!$B$106,"")</f>
        <v>UNION TEMPORAL M&amp;A SEGURIDAD</v>
      </c>
      <c r="D124" s="899"/>
      <c r="E124" s="92"/>
      <c r="F124" s="900"/>
      <c r="G124" s="94" t="str">
        <f>Evaluación_Económica!G126</f>
        <v>CUMPLE</v>
      </c>
      <c r="H124" s="94"/>
      <c r="I124" s="94" t="str">
        <f>Evaluación_Económica!P126</f>
        <v>CUMPLE</v>
      </c>
      <c r="J124" s="94"/>
      <c r="K124" s="94" t="str">
        <f>Evaluación_Económica!AB126</f>
        <v>CUMPLE</v>
      </c>
      <c r="L124" s="94"/>
      <c r="M124" s="94" t="str">
        <f>Evaluación_Económica!AY126</f>
        <v>CUMPLE</v>
      </c>
      <c r="N124" s="94"/>
      <c r="O124" s="94" t="str">
        <f>Evaluación_Económica!BT126</f>
        <v>CUMPLE</v>
      </c>
      <c r="P124" s="94"/>
      <c r="Q124" s="94" t="str">
        <f>Evaluación_Económica!BY126</f>
        <v>CUMPLE</v>
      </c>
      <c r="R124" s="94"/>
      <c r="S124" s="94" t="str">
        <f>Evaluación_Económica!CF126</f>
        <v/>
      </c>
      <c r="T124" s="95"/>
      <c r="U124" s="94" t="str">
        <f t="shared" si="15"/>
        <v>HABILITADO</v>
      </c>
      <c r="V124" s="85" t="s">
        <v>2231</v>
      </c>
      <c r="W124" s="86">
        <v>0</v>
      </c>
      <c r="X124" s="86" t="s">
        <v>2231</v>
      </c>
      <c r="Y124" s="87">
        <v>0</v>
      </c>
      <c r="Z124" s="87">
        <v>0</v>
      </c>
      <c r="AA124" s="87">
        <v>0</v>
      </c>
      <c r="AB124" s="88"/>
      <c r="AC124" s="86" t="s">
        <v>2231</v>
      </c>
      <c r="AD124" s="86">
        <v>0</v>
      </c>
      <c r="AE124" s="86" t="s">
        <v>2231</v>
      </c>
    </row>
    <row r="125" spans="1:31" ht="33" x14ac:dyDescent="0.25">
      <c r="A125" s="1018"/>
      <c r="B125" s="508">
        <v>4</v>
      </c>
      <c r="C125" s="90" t="str">
        <f>IF(Proponentes!H109="X",Proponentes!$B$106,"")</f>
        <v>UNION TEMPORAL M&amp;A SEGURIDAD</v>
      </c>
      <c r="D125" s="899"/>
      <c r="E125" s="92"/>
      <c r="F125" s="900"/>
      <c r="G125" s="94" t="str">
        <f>Evaluación_Económica!G127</f>
        <v>CUMPLE</v>
      </c>
      <c r="H125" s="94"/>
      <c r="I125" s="94" t="str">
        <f>Evaluación_Económica!P127</f>
        <v>CUMPLE</v>
      </c>
      <c r="J125" s="94"/>
      <c r="K125" s="94" t="str">
        <f>Evaluación_Económica!AB127</f>
        <v>CUMPLE</v>
      </c>
      <c r="L125" s="94"/>
      <c r="M125" s="94" t="str">
        <f>Evaluación_Económica!AY127</f>
        <v>CUMPLE</v>
      </c>
      <c r="N125" s="94"/>
      <c r="O125" s="94" t="str">
        <f>Evaluación_Económica!BT127</f>
        <v>CUMPLE</v>
      </c>
      <c r="P125" s="94"/>
      <c r="Q125" s="94" t="str">
        <f>Evaluación_Económica!BY127</f>
        <v>CUMPLE</v>
      </c>
      <c r="R125" s="94"/>
      <c r="S125" s="94" t="str">
        <f>Evaluación_Económica!CF127</f>
        <v/>
      </c>
      <c r="T125" s="95"/>
      <c r="U125" s="94" t="str">
        <f t="shared" si="15"/>
        <v>HABILITADO</v>
      </c>
      <c r="V125" s="85" t="s">
        <v>2231</v>
      </c>
      <c r="W125" s="86">
        <v>0</v>
      </c>
      <c r="X125" s="86" t="s">
        <v>2231</v>
      </c>
      <c r="Y125" s="87">
        <v>0</v>
      </c>
      <c r="Z125" s="87">
        <v>0</v>
      </c>
      <c r="AA125" s="87">
        <v>0</v>
      </c>
      <c r="AB125" s="88"/>
      <c r="AC125" s="86" t="s">
        <v>2231</v>
      </c>
      <c r="AD125" s="86">
        <v>0</v>
      </c>
      <c r="AE125" s="86" t="s">
        <v>2231</v>
      </c>
    </row>
    <row r="126" spans="1:31" ht="33" x14ac:dyDescent="0.25">
      <c r="A126" s="1018"/>
      <c r="B126" s="508">
        <v>5</v>
      </c>
      <c r="C126" s="90" t="str">
        <f>IF(Proponentes!H110="X",Proponentes!$B$106,"")</f>
        <v>UNION TEMPORAL M&amp;A SEGURIDAD</v>
      </c>
      <c r="D126" s="899"/>
      <c r="E126" s="100"/>
      <c r="F126" s="900"/>
      <c r="G126" s="94" t="str">
        <f>Evaluación_Económica!G128</f>
        <v>CUMPLE</v>
      </c>
      <c r="H126" s="94"/>
      <c r="I126" s="94" t="str">
        <f>Evaluación_Económica!P128</f>
        <v>CUMPLE</v>
      </c>
      <c r="J126" s="94"/>
      <c r="K126" s="94" t="str">
        <f>Evaluación_Económica!AB128</f>
        <v>CUMPLE</v>
      </c>
      <c r="L126" s="94"/>
      <c r="M126" s="94" t="str">
        <f>Evaluación_Económica!AY128</f>
        <v>CUMPLE</v>
      </c>
      <c r="N126" s="94"/>
      <c r="O126" s="94" t="str">
        <f>Evaluación_Económica!BT128</f>
        <v>CUMPLE</v>
      </c>
      <c r="P126" s="94"/>
      <c r="Q126" s="94" t="str">
        <f>Evaluación_Económica!BY128</f>
        <v>CUMPLE</v>
      </c>
      <c r="R126" s="94"/>
      <c r="S126" s="94" t="str">
        <f>Evaluación_Económica!CF128</f>
        <v/>
      </c>
      <c r="T126" s="95"/>
      <c r="U126" s="94" t="str">
        <f t="shared" si="15"/>
        <v>HABILITADO</v>
      </c>
      <c r="V126" s="85" t="s">
        <v>2231</v>
      </c>
      <c r="W126" s="86">
        <v>0</v>
      </c>
      <c r="X126" s="86" t="s">
        <v>2231</v>
      </c>
      <c r="Y126" s="87">
        <v>0</v>
      </c>
      <c r="Z126" s="87">
        <v>0</v>
      </c>
      <c r="AA126" s="87">
        <v>0</v>
      </c>
      <c r="AB126" s="88"/>
      <c r="AC126" s="86" t="s">
        <v>2231</v>
      </c>
      <c r="AD126" s="86">
        <v>0</v>
      </c>
      <c r="AE126" s="86" t="s">
        <v>2231</v>
      </c>
    </row>
    <row r="127" spans="1:31" hidden="1" x14ac:dyDescent="0.25">
      <c r="A127" s="1020"/>
      <c r="B127" s="230">
        <v>6</v>
      </c>
      <c r="C127" s="914" t="str">
        <f>IF(Proponentes!H111="X",Proponentes!$B$106,"")</f>
        <v/>
      </c>
      <c r="D127" s="91"/>
      <c r="E127" s="915"/>
      <c r="F127" s="93"/>
      <c r="G127" s="916" t="str">
        <f>Evaluación_Económica!G129</f>
        <v/>
      </c>
      <c r="H127" s="916"/>
      <c r="I127" s="916" t="str">
        <f>Evaluación_Económica!P129</f>
        <v/>
      </c>
      <c r="J127" s="916"/>
      <c r="K127" s="916" t="str">
        <f>Evaluación_Económica!AB129</f>
        <v/>
      </c>
      <c r="L127" s="916"/>
      <c r="M127" s="916" t="str">
        <f>Evaluación_Económica!AY129</f>
        <v/>
      </c>
      <c r="N127" s="916"/>
      <c r="O127" s="916" t="str">
        <f>Evaluación_Económica!BT129</f>
        <v/>
      </c>
      <c r="P127" s="916"/>
      <c r="Q127" s="916" t="str">
        <f>Evaluación_Económica!BY129</f>
        <v/>
      </c>
      <c r="R127" s="916"/>
      <c r="S127" s="916" t="str">
        <f>Evaluación_Económica!CF129</f>
        <v/>
      </c>
      <c r="T127" s="917"/>
      <c r="U127" s="918" t="str">
        <f t="shared" si="15"/>
        <v/>
      </c>
      <c r="V127" s="85" t="s">
        <v>2231</v>
      </c>
      <c r="W127" s="86">
        <v>0</v>
      </c>
      <c r="X127" s="86" t="s">
        <v>2231</v>
      </c>
      <c r="Y127" s="87">
        <v>0</v>
      </c>
      <c r="Z127" s="87">
        <v>0</v>
      </c>
      <c r="AA127" s="87">
        <v>0</v>
      </c>
      <c r="AB127" s="88"/>
      <c r="AC127" s="86" t="s">
        <v>2231</v>
      </c>
      <c r="AD127" s="86">
        <v>0</v>
      </c>
      <c r="AE127" s="86" t="s">
        <v>2231</v>
      </c>
    </row>
    <row r="128" spans="1:31" hidden="1" x14ac:dyDescent="0.25">
      <c r="A128" s="1021"/>
      <c r="B128" s="508">
        <v>7</v>
      </c>
      <c r="C128" s="90" t="str">
        <f>IF(Proponentes!H112="X",Proponentes!$B$106,"")</f>
        <v/>
      </c>
      <c r="D128" s="91"/>
      <c r="E128" s="97"/>
      <c r="F128" s="93"/>
      <c r="G128" s="687" t="str">
        <f>Evaluación_Económica!G130</f>
        <v/>
      </c>
      <c r="H128" s="687"/>
      <c r="I128" s="687" t="str">
        <f>Evaluación_Económica!P130</f>
        <v/>
      </c>
      <c r="J128" s="687"/>
      <c r="K128" s="687" t="str">
        <f>Evaluación_Económica!AB130</f>
        <v/>
      </c>
      <c r="L128" s="687"/>
      <c r="M128" s="687" t="str">
        <f>Evaluación_Económica!AY130</f>
        <v xml:space="preserve"> </v>
      </c>
      <c r="N128" s="687"/>
      <c r="O128" s="687" t="str">
        <f>Evaluación_Económica!BT130</f>
        <v xml:space="preserve"> </v>
      </c>
      <c r="P128" s="687"/>
      <c r="Q128" s="687" t="str">
        <f>Evaluación_Económica!BY130</f>
        <v/>
      </c>
      <c r="R128" s="687"/>
      <c r="S128" s="687" t="str">
        <f>Evaluación_Económica!CF130</f>
        <v/>
      </c>
      <c r="T128" s="98"/>
      <c r="U128" s="99" t="str">
        <f t="shared" si="15"/>
        <v/>
      </c>
      <c r="V128" s="85" t="s">
        <v>2231</v>
      </c>
      <c r="W128" s="86">
        <v>0</v>
      </c>
      <c r="X128" s="86" t="s">
        <v>2231</v>
      </c>
      <c r="Y128" s="87">
        <v>0</v>
      </c>
      <c r="Z128" s="87">
        <v>0</v>
      </c>
      <c r="AA128" s="87">
        <v>0</v>
      </c>
      <c r="AB128" s="88"/>
      <c r="AC128" s="86" t="s">
        <v>2231</v>
      </c>
      <c r="AD128" s="86">
        <v>0</v>
      </c>
      <c r="AE128" s="86" t="s">
        <v>2231</v>
      </c>
    </row>
    <row r="129" spans="1:31" hidden="1" x14ac:dyDescent="0.25">
      <c r="A129" s="1021"/>
      <c r="B129" s="508">
        <v>8</v>
      </c>
      <c r="C129" s="90" t="str">
        <f>IF(Proponentes!H113="X",Proponentes!$B$106,"")</f>
        <v/>
      </c>
      <c r="D129" s="91"/>
      <c r="E129" s="100"/>
      <c r="F129" s="93"/>
      <c r="G129" s="94" t="str">
        <f>Evaluación_Económica!G131</f>
        <v/>
      </c>
      <c r="H129" s="94"/>
      <c r="I129" s="94" t="str">
        <f>Evaluación_Económica!P131</f>
        <v/>
      </c>
      <c r="J129" s="94"/>
      <c r="K129" s="94" t="str">
        <f>Evaluación_Económica!AB131</f>
        <v/>
      </c>
      <c r="L129" s="94"/>
      <c r="M129" s="94" t="str">
        <f>Evaluación_Económica!AY131</f>
        <v xml:space="preserve"> </v>
      </c>
      <c r="N129" s="94"/>
      <c r="O129" s="94" t="str">
        <f>Evaluación_Económica!BT131</f>
        <v xml:space="preserve"> </v>
      </c>
      <c r="P129" s="94"/>
      <c r="Q129" s="94" t="str">
        <f>Evaluación_Económica!BY131</f>
        <v/>
      </c>
      <c r="R129" s="94"/>
      <c r="S129" s="94" t="str">
        <f>Evaluación_Económica!CF131</f>
        <v/>
      </c>
      <c r="T129" s="95"/>
      <c r="U129" s="96" t="str">
        <f t="shared" si="15"/>
        <v/>
      </c>
      <c r="V129" s="85" t="s">
        <v>2231</v>
      </c>
      <c r="W129" s="86">
        <v>0</v>
      </c>
      <c r="X129" s="86" t="s">
        <v>2231</v>
      </c>
      <c r="Y129" s="87">
        <v>0</v>
      </c>
      <c r="Z129" s="87">
        <v>0</v>
      </c>
      <c r="AA129" s="87">
        <v>0</v>
      </c>
      <c r="AB129" s="88"/>
      <c r="AC129" s="86" t="s">
        <v>2231</v>
      </c>
      <c r="AD129" s="86">
        <v>0</v>
      </c>
      <c r="AE129" s="86" t="s">
        <v>2231</v>
      </c>
    </row>
    <row r="130" spans="1:31" hidden="1" x14ac:dyDescent="0.25">
      <c r="A130" s="1022"/>
      <c r="B130" s="804">
        <v>9</v>
      </c>
      <c r="C130" s="905" t="str">
        <f>IF(Proponentes!H114="X",Proponentes!$B$106,"")</f>
        <v/>
      </c>
      <c r="D130" s="91"/>
      <c r="E130" s="811"/>
      <c r="F130" s="93"/>
      <c r="G130" s="911" t="str">
        <f>Evaluación_Económica!G132</f>
        <v/>
      </c>
      <c r="H130" s="911"/>
      <c r="I130" s="911" t="str">
        <f>Evaluación_Económica!P132</f>
        <v/>
      </c>
      <c r="J130" s="911"/>
      <c r="K130" s="911" t="str">
        <f>Evaluación_Económica!AB132</f>
        <v/>
      </c>
      <c r="L130" s="911"/>
      <c r="M130" s="911" t="str">
        <f>Evaluación_Económica!AY132</f>
        <v xml:space="preserve"> </v>
      </c>
      <c r="N130" s="911"/>
      <c r="O130" s="911" t="str">
        <f>Evaluación_Económica!BT132</f>
        <v xml:space="preserve"> </v>
      </c>
      <c r="P130" s="911"/>
      <c r="Q130" s="911" t="str">
        <f>Evaluación_Económica!BY132</f>
        <v/>
      </c>
      <c r="R130" s="911"/>
      <c r="S130" s="911" t="str">
        <f>Evaluación_Económica!CF132</f>
        <v/>
      </c>
      <c r="T130" s="912"/>
      <c r="U130" s="913" t="str">
        <f t="shared" si="15"/>
        <v/>
      </c>
      <c r="V130" s="85">
        <v>7664314343</v>
      </c>
      <c r="W130" s="86">
        <v>166922383</v>
      </c>
      <c r="X130" s="86">
        <v>7831236726</v>
      </c>
      <c r="Y130" s="87">
        <v>7664314343</v>
      </c>
      <c r="Z130" s="87">
        <v>166922385</v>
      </c>
      <c r="AA130" s="87">
        <v>7831236728</v>
      </c>
      <c r="AB130" s="88"/>
      <c r="AC130" s="86">
        <v>7521407599</v>
      </c>
      <c r="AD130" s="86">
        <v>155622679</v>
      </c>
      <c r="AE130" s="86">
        <v>7677030278</v>
      </c>
    </row>
    <row r="131" spans="1:31" ht="33.75" thickBot="1" x14ac:dyDescent="0.3">
      <c r="A131" s="1018"/>
      <c r="B131" s="508">
        <v>10</v>
      </c>
      <c r="C131" s="90" t="str">
        <f>IF(Proponentes!H115="X",Proponentes!$B$106,"")</f>
        <v>UNION TEMPORAL M&amp;A SEGURIDAD</v>
      </c>
      <c r="D131" s="899"/>
      <c r="E131" s="100"/>
      <c r="F131" s="900"/>
      <c r="G131" s="94" t="str">
        <f>Evaluación_Económica!G133</f>
        <v>CUMPLE</v>
      </c>
      <c r="H131" s="94"/>
      <c r="I131" s="94" t="str">
        <f>Evaluación_Económica!P133</f>
        <v>CUMPLE</v>
      </c>
      <c r="J131" s="94"/>
      <c r="K131" s="94" t="str">
        <f>Evaluación_Económica!AB133</f>
        <v>CUMPLE</v>
      </c>
      <c r="L131" s="94"/>
      <c r="M131" s="94" t="str">
        <f>Evaluación_Económica!AY133</f>
        <v>CUMPLE</v>
      </c>
      <c r="N131" s="94"/>
      <c r="O131" s="94" t="str">
        <f>Evaluación_Económica!BT133</f>
        <v>CUMPLE</v>
      </c>
      <c r="P131" s="94"/>
      <c r="Q131" s="94" t="str">
        <f>Evaluación_Económica!BY133</f>
        <v>CUMPLE</v>
      </c>
      <c r="R131" s="94"/>
      <c r="S131" s="94" t="str">
        <f>Evaluación_Económica!CF133</f>
        <v/>
      </c>
      <c r="T131" s="95"/>
      <c r="U131" s="94" t="str">
        <f t="shared" si="15"/>
        <v>HABILITADO</v>
      </c>
      <c r="V131" s="85" t="s">
        <v>2231</v>
      </c>
      <c r="W131" s="86">
        <v>0</v>
      </c>
      <c r="X131" s="86" t="s">
        <v>2231</v>
      </c>
      <c r="Y131" s="87">
        <v>0</v>
      </c>
      <c r="Z131" s="87">
        <v>0</v>
      </c>
      <c r="AA131" s="87">
        <v>0</v>
      </c>
      <c r="AB131" s="88"/>
      <c r="AC131" s="86" t="s">
        <v>2231</v>
      </c>
      <c r="AD131" s="86">
        <v>0</v>
      </c>
      <c r="AE131" s="86" t="s">
        <v>2231</v>
      </c>
    </row>
    <row r="132" spans="1:31" ht="17.25" hidden="1" thickBot="1" x14ac:dyDescent="0.3">
      <c r="A132" s="1020"/>
      <c r="B132" s="230">
        <v>11</v>
      </c>
      <c r="C132" s="914" t="str">
        <f>IF(Proponentes!H116="X",Proponentes!$B$106,"")</f>
        <v/>
      </c>
      <c r="D132" s="91"/>
      <c r="E132" s="919"/>
      <c r="F132" s="93"/>
      <c r="G132" s="916" t="str">
        <f>Evaluación_Económica!G134</f>
        <v/>
      </c>
      <c r="H132" s="916"/>
      <c r="I132" s="916" t="str">
        <f>Evaluación_Económica!P134</f>
        <v/>
      </c>
      <c r="J132" s="916"/>
      <c r="K132" s="916" t="str">
        <f>Evaluación_Económica!AB134</f>
        <v/>
      </c>
      <c r="L132" s="916"/>
      <c r="M132" s="916" t="str">
        <f>Evaluación_Económica!AY134</f>
        <v xml:space="preserve"> </v>
      </c>
      <c r="N132" s="916"/>
      <c r="O132" s="916" t="str">
        <f>Evaluación_Económica!BT134</f>
        <v xml:space="preserve"> </v>
      </c>
      <c r="P132" s="916"/>
      <c r="Q132" s="916" t="str">
        <f>Evaluación_Económica!BY134</f>
        <v/>
      </c>
      <c r="R132" s="916"/>
      <c r="S132" s="916" t="str">
        <f>Evaluación_Económica!CF134</f>
        <v/>
      </c>
      <c r="T132" s="917"/>
      <c r="U132" s="918" t="str">
        <f t="shared" si="15"/>
        <v/>
      </c>
      <c r="V132" s="85" t="s">
        <v>2231</v>
      </c>
      <c r="W132" s="86">
        <v>0</v>
      </c>
      <c r="X132" s="86" t="s">
        <v>2231</v>
      </c>
      <c r="Y132" s="87">
        <v>0</v>
      </c>
      <c r="Z132" s="87">
        <v>0</v>
      </c>
      <c r="AA132" s="87">
        <v>0</v>
      </c>
      <c r="AB132" s="88"/>
      <c r="AC132" s="86" t="s">
        <v>2231</v>
      </c>
      <c r="AD132" s="86">
        <v>0</v>
      </c>
      <c r="AE132" s="86" t="s">
        <v>2231</v>
      </c>
    </row>
    <row r="133" spans="1:31" ht="17.25" hidden="1" thickBot="1" x14ac:dyDescent="0.3">
      <c r="A133" s="1022"/>
      <c r="B133" s="804">
        <v>12</v>
      </c>
      <c r="C133" s="905" t="str">
        <f>IF(Proponentes!H117="X",Proponentes!$B$106,"")</f>
        <v/>
      </c>
      <c r="D133" s="91"/>
      <c r="E133" s="906"/>
      <c r="F133" s="93"/>
      <c r="G133" s="907" t="str">
        <f>Evaluación_Económica!G135</f>
        <v/>
      </c>
      <c r="H133" s="907"/>
      <c r="I133" s="907" t="str">
        <f>Evaluación_Económica!P135</f>
        <v/>
      </c>
      <c r="J133" s="907"/>
      <c r="K133" s="907" t="str">
        <f>Evaluación_Económica!AB135</f>
        <v/>
      </c>
      <c r="L133" s="907"/>
      <c r="M133" s="907" t="str">
        <f>Evaluación_Económica!AY135</f>
        <v/>
      </c>
      <c r="N133" s="907"/>
      <c r="O133" s="907" t="str">
        <f>Evaluación_Económica!BT135</f>
        <v/>
      </c>
      <c r="P133" s="907"/>
      <c r="Q133" s="907" t="str">
        <f>Evaluación_Económica!BY135</f>
        <v/>
      </c>
      <c r="R133" s="907"/>
      <c r="S133" s="907" t="str">
        <f>Evaluación_Económica!CF135</f>
        <v/>
      </c>
      <c r="T133" s="908"/>
      <c r="U133" s="909" t="str">
        <f>IF(C133&lt;&gt;"",IF(G133="CUMPLE",IF(I133="CUMPLE",IF(K133="CUMPLE",IF(M133="CUMPLE",IF(O133="CUMPLE",IF(Q133="CUMPLE",IF(S133="CUMPLE","HABILITADO","RECHAZADO"),"RECHAZADO"),"RECHAZADO"),"RECHAZADO"),"RECHAZADO"),"RECHAZADO"),"RECHAZADO"),"")</f>
        <v/>
      </c>
      <c r="V133" s="85">
        <v>2507462668</v>
      </c>
      <c r="W133" s="86">
        <v>173284566</v>
      </c>
      <c r="X133" s="86">
        <v>2680747234</v>
      </c>
      <c r="Y133" s="87">
        <v>2507462668</v>
      </c>
      <c r="Z133" s="87">
        <v>173284563</v>
      </c>
      <c r="AA133" s="87">
        <v>2680747231</v>
      </c>
      <c r="AB133" s="88"/>
      <c r="AC133" s="86">
        <v>2460709193</v>
      </c>
      <c r="AD133" s="86">
        <v>165390882</v>
      </c>
      <c r="AE133" s="86">
        <v>2626100075</v>
      </c>
    </row>
    <row r="134" spans="1:31" s="110" customFormat="1" ht="18" thickTop="1" thickBot="1" x14ac:dyDescent="0.3">
      <c r="A134" s="102">
        <v>9</v>
      </c>
      <c r="B134" s="102"/>
      <c r="C134" s="102" t="s">
        <v>1537</v>
      </c>
      <c r="D134" s="901"/>
      <c r="E134" s="104"/>
      <c r="F134" s="902"/>
      <c r="G134" s="101"/>
      <c r="H134" s="101"/>
      <c r="I134" s="101"/>
      <c r="J134" s="101"/>
      <c r="K134" s="101"/>
      <c r="L134" s="101"/>
      <c r="M134" s="101"/>
      <c r="N134" s="101"/>
      <c r="O134" s="101"/>
      <c r="P134" s="101"/>
      <c r="Q134" s="101"/>
      <c r="R134" s="101"/>
      <c r="S134" s="101"/>
      <c r="T134" s="101"/>
      <c r="U134" s="101"/>
      <c r="V134" s="106"/>
      <c r="W134" s="107"/>
      <c r="X134" s="107"/>
      <c r="Y134" s="107"/>
      <c r="Z134" s="107"/>
      <c r="AA134" s="107"/>
      <c r="AB134" s="108"/>
      <c r="AC134" s="107"/>
      <c r="AD134" s="107"/>
      <c r="AE134" s="107"/>
    </row>
    <row r="135" spans="1:31" hidden="1" x14ac:dyDescent="0.25">
      <c r="A135" s="1019">
        <f t="shared" ref="A135" si="16">A147</f>
        <v>10</v>
      </c>
      <c r="B135" s="920">
        <v>1</v>
      </c>
      <c r="C135" s="921" t="str">
        <f>IF(Proponentes!H119="X",Proponentes!$B$119,"")</f>
        <v/>
      </c>
      <c r="D135" s="91"/>
      <c r="E135" s="929"/>
      <c r="F135" s="93"/>
      <c r="G135" s="930" t="str">
        <f>Evaluación_Económica!G137</f>
        <v/>
      </c>
      <c r="H135" s="930"/>
      <c r="I135" s="930" t="str">
        <f>Evaluación_Económica!P137</f>
        <v/>
      </c>
      <c r="J135" s="930"/>
      <c r="K135" s="930" t="str">
        <f>Evaluación_Económica!AB137</f>
        <v/>
      </c>
      <c r="L135" s="930"/>
      <c r="M135" s="930" t="str">
        <f>Evaluación_Económica!AY137</f>
        <v xml:space="preserve"> </v>
      </c>
      <c r="N135" s="930"/>
      <c r="O135" s="930" t="str">
        <f>Evaluación_Económica!BT137</f>
        <v xml:space="preserve"> </v>
      </c>
      <c r="P135" s="930"/>
      <c r="Q135" s="930" t="str">
        <f>Evaluación_Económica!BY137</f>
        <v/>
      </c>
      <c r="R135" s="930"/>
      <c r="S135" s="930" t="str">
        <f>Evaluación_Económica!CF137</f>
        <v/>
      </c>
      <c r="T135" s="931"/>
      <c r="U135" s="932" t="str">
        <f t="shared" ref="U135:U145" si="17">IF(C135&lt;&gt;"",IF(G135="CUMPLE",IF(I135="CUMPLE",IF(K135="CUMPLE",IF(M135="CUMPLE",IF(O135="CUMPLE",IF(Q135="CUMPLE","HABILITADO","RECHAZADO"),"RECHAZADO"),"RECHAZADO"),"RECHAZADO"),"RECHAZADO"),"RECHAZADO"),"")</f>
        <v/>
      </c>
      <c r="V135" s="85">
        <v>6309258725</v>
      </c>
      <c r="W135" s="86">
        <v>160712916</v>
      </c>
      <c r="X135" s="86">
        <v>6469971641</v>
      </c>
      <c r="Y135" s="87">
        <v>6309258725</v>
      </c>
      <c r="Z135" s="87">
        <v>160713132</v>
      </c>
      <c r="AA135" s="87">
        <v>6469971857</v>
      </c>
      <c r="AB135" s="88"/>
      <c r="AC135" s="86">
        <v>6191617983</v>
      </c>
      <c r="AD135" s="86">
        <v>149965235</v>
      </c>
      <c r="AE135" s="86">
        <v>6341583218</v>
      </c>
    </row>
    <row r="136" spans="1:31" ht="33" x14ac:dyDescent="0.25">
      <c r="A136" s="1018"/>
      <c r="B136" s="508">
        <v>2</v>
      </c>
      <c r="C136" s="90" t="str">
        <f>IF(Proponentes!H120="X",Proponentes!$B$119,"")</f>
        <v>UNION TEMPORAL NC SED 2021</v>
      </c>
      <c r="D136" s="899"/>
      <c r="E136" s="92"/>
      <c r="F136" s="900"/>
      <c r="G136" s="94" t="str">
        <f>Evaluación_Económica!G138</f>
        <v>CUMPLE</v>
      </c>
      <c r="H136" s="94"/>
      <c r="I136" s="94" t="str">
        <f>Evaluación_Económica!P138</f>
        <v>CUMPLE</v>
      </c>
      <c r="J136" s="94"/>
      <c r="K136" s="94" t="str">
        <f>Evaluación_Económica!AB138</f>
        <v>CUMPLE</v>
      </c>
      <c r="L136" s="94"/>
      <c r="M136" s="94" t="str">
        <f>Evaluación_Económica!AY138</f>
        <v>CUMPLE</v>
      </c>
      <c r="N136" s="94"/>
      <c r="O136" s="94" t="str">
        <f>Evaluación_Económica!BT138</f>
        <v>CUMPLE</v>
      </c>
      <c r="P136" s="94"/>
      <c r="Q136" s="94" t="str">
        <f>Evaluación_Económica!BY138</f>
        <v>CUMPLE</v>
      </c>
      <c r="R136" s="94"/>
      <c r="S136" s="94" t="str">
        <f>Evaluación_Económica!CF138</f>
        <v/>
      </c>
      <c r="T136" s="95"/>
      <c r="U136" s="94" t="str">
        <f t="shared" si="17"/>
        <v>HABILITADO</v>
      </c>
      <c r="V136" s="85">
        <v>5749369583</v>
      </c>
      <c r="W136" s="86">
        <v>129121411</v>
      </c>
      <c r="X136" s="86">
        <v>5878490994</v>
      </c>
      <c r="Y136" s="87">
        <v>5749369583</v>
      </c>
      <c r="Z136" s="87">
        <v>129121415</v>
      </c>
      <c r="AA136" s="87">
        <v>5878490998</v>
      </c>
      <c r="AB136" s="88"/>
      <c r="AC136" s="86">
        <v>5642168384</v>
      </c>
      <c r="AD136" s="86">
        <v>121674495</v>
      </c>
      <c r="AE136" s="86">
        <v>5763842879</v>
      </c>
    </row>
    <row r="137" spans="1:31" hidden="1" x14ac:dyDescent="0.25">
      <c r="A137" s="1020"/>
      <c r="B137" s="230">
        <v>3</v>
      </c>
      <c r="C137" s="914" t="str">
        <f>IF(Proponentes!H121="X",Proponentes!$B$119,"")</f>
        <v/>
      </c>
      <c r="D137" s="91"/>
      <c r="E137" s="333"/>
      <c r="F137" s="93"/>
      <c r="G137" s="926" t="str">
        <f>Evaluación_Económica!G139</f>
        <v/>
      </c>
      <c r="H137" s="926"/>
      <c r="I137" s="926" t="str">
        <f>Evaluación_Económica!P139</f>
        <v/>
      </c>
      <c r="J137" s="926"/>
      <c r="K137" s="926" t="str">
        <f>Evaluación_Económica!AB139</f>
        <v/>
      </c>
      <c r="L137" s="926"/>
      <c r="M137" s="926" t="str">
        <f>Evaluación_Económica!AY139</f>
        <v xml:space="preserve"> </v>
      </c>
      <c r="N137" s="926"/>
      <c r="O137" s="926" t="str">
        <f>Evaluación_Económica!BT139</f>
        <v xml:space="preserve"> </v>
      </c>
      <c r="P137" s="926"/>
      <c r="Q137" s="926" t="str">
        <f>Evaluación_Económica!BY139</f>
        <v/>
      </c>
      <c r="R137" s="926"/>
      <c r="S137" s="926" t="str">
        <f>Evaluación_Económica!CF139</f>
        <v/>
      </c>
      <c r="T137" s="927"/>
      <c r="U137" s="928" t="str">
        <f t="shared" si="17"/>
        <v/>
      </c>
      <c r="V137" s="85">
        <v>7469983014</v>
      </c>
      <c r="W137" s="86">
        <v>158792443</v>
      </c>
      <c r="X137" s="86">
        <v>7628775457</v>
      </c>
      <c r="Y137" s="87">
        <v>7469983014</v>
      </c>
      <c r="Z137" s="87">
        <v>158792441</v>
      </c>
      <c r="AA137" s="87">
        <v>7628775455</v>
      </c>
      <c r="AB137" s="88"/>
      <c r="AC137" s="86">
        <v>7330699719</v>
      </c>
      <c r="AD137" s="86">
        <v>148640056</v>
      </c>
      <c r="AE137" s="86">
        <v>7479339775</v>
      </c>
    </row>
    <row r="138" spans="1:31" hidden="1" x14ac:dyDescent="0.25">
      <c r="A138" s="1021"/>
      <c r="B138" s="508">
        <v>4</v>
      </c>
      <c r="C138" s="90" t="str">
        <f>IF(Proponentes!H122="X",Proponentes!$B$119,"")</f>
        <v/>
      </c>
      <c r="D138" s="91"/>
      <c r="E138" s="92"/>
      <c r="F138" s="93"/>
      <c r="G138" s="94" t="str">
        <f>Evaluación_Económica!G140</f>
        <v/>
      </c>
      <c r="H138" s="94"/>
      <c r="I138" s="94" t="str">
        <f>Evaluación_Económica!P140</f>
        <v/>
      </c>
      <c r="J138" s="94"/>
      <c r="K138" s="94" t="str">
        <f>Evaluación_Económica!AB140</f>
        <v/>
      </c>
      <c r="L138" s="94"/>
      <c r="M138" s="94" t="str">
        <f>Evaluación_Económica!AY140</f>
        <v/>
      </c>
      <c r="N138" s="94"/>
      <c r="O138" s="94" t="str">
        <f>Evaluación_Económica!BT140</f>
        <v/>
      </c>
      <c r="P138" s="94"/>
      <c r="Q138" s="94" t="str">
        <f>Evaluación_Económica!BY140</f>
        <v/>
      </c>
      <c r="R138" s="94"/>
      <c r="S138" s="94" t="str">
        <f>Evaluación_Económica!CF140</f>
        <v/>
      </c>
      <c r="T138" s="95"/>
      <c r="U138" s="96" t="str">
        <f t="shared" si="17"/>
        <v/>
      </c>
      <c r="V138" s="85" t="s">
        <v>2231</v>
      </c>
      <c r="W138" s="86">
        <v>0</v>
      </c>
      <c r="X138" s="86" t="s">
        <v>2231</v>
      </c>
      <c r="Y138" s="87">
        <v>0</v>
      </c>
      <c r="Z138" s="87">
        <v>0</v>
      </c>
      <c r="AA138" s="87">
        <v>0</v>
      </c>
      <c r="AB138" s="88"/>
      <c r="AC138" s="86" t="s">
        <v>2231</v>
      </c>
      <c r="AD138" s="86">
        <v>0</v>
      </c>
      <c r="AE138" s="86" t="s">
        <v>2231</v>
      </c>
    </row>
    <row r="139" spans="1:31" hidden="1" x14ac:dyDescent="0.25">
      <c r="A139" s="1021"/>
      <c r="B139" s="508">
        <v>5</v>
      </c>
      <c r="C139" s="90" t="str">
        <f>IF(Proponentes!H123="X",Proponentes!$B$119,"")</f>
        <v/>
      </c>
      <c r="D139" s="91"/>
      <c r="E139" s="100"/>
      <c r="F139" s="93"/>
      <c r="G139" s="94" t="str">
        <f>Evaluación_Económica!G141</f>
        <v/>
      </c>
      <c r="H139" s="94"/>
      <c r="I139" s="94" t="str">
        <f>Evaluación_Económica!P141</f>
        <v/>
      </c>
      <c r="J139" s="94"/>
      <c r="K139" s="94" t="str">
        <f>Evaluación_Económica!AB141</f>
        <v/>
      </c>
      <c r="L139" s="94"/>
      <c r="M139" s="94" t="str">
        <f>Evaluación_Económica!AY141</f>
        <v xml:space="preserve"> </v>
      </c>
      <c r="N139" s="94"/>
      <c r="O139" s="94" t="str">
        <f>Evaluación_Económica!BT141</f>
        <v xml:space="preserve"> </v>
      </c>
      <c r="P139" s="94"/>
      <c r="Q139" s="94" t="str">
        <f>Evaluación_Económica!BY141</f>
        <v/>
      </c>
      <c r="R139" s="94"/>
      <c r="S139" s="94" t="str">
        <f>Evaluación_Económica!CF141</f>
        <v/>
      </c>
      <c r="T139" s="95"/>
      <c r="U139" s="96" t="str">
        <f t="shared" si="17"/>
        <v/>
      </c>
      <c r="V139" s="85" t="s">
        <v>2231</v>
      </c>
      <c r="W139" s="86">
        <v>0</v>
      </c>
      <c r="X139" s="86" t="s">
        <v>2231</v>
      </c>
      <c r="Y139" s="87">
        <v>0</v>
      </c>
      <c r="Z139" s="87">
        <v>0</v>
      </c>
      <c r="AA139" s="87">
        <v>0</v>
      </c>
      <c r="AB139" s="88"/>
      <c r="AC139" s="86" t="s">
        <v>2231</v>
      </c>
      <c r="AD139" s="86">
        <v>0</v>
      </c>
      <c r="AE139" s="86" t="s">
        <v>2231</v>
      </c>
    </row>
    <row r="140" spans="1:31" hidden="1" x14ac:dyDescent="0.25">
      <c r="A140" s="1021"/>
      <c r="B140" s="508">
        <v>6</v>
      </c>
      <c r="C140" s="90" t="str">
        <f>IF(Proponentes!H124="X",Proponentes!$B$119,"")</f>
        <v/>
      </c>
      <c r="D140" s="91"/>
      <c r="E140" s="92"/>
      <c r="F140" s="93"/>
      <c r="G140" s="94" t="str">
        <f>Evaluación_Económica!G142</f>
        <v/>
      </c>
      <c r="H140" s="94"/>
      <c r="I140" s="94" t="str">
        <f>Evaluación_Económica!P142</f>
        <v/>
      </c>
      <c r="J140" s="94"/>
      <c r="K140" s="94" t="str">
        <f>Evaluación_Económica!AB142</f>
        <v/>
      </c>
      <c r="L140" s="94"/>
      <c r="M140" s="94" t="str">
        <f>Evaluación_Económica!AY142</f>
        <v/>
      </c>
      <c r="N140" s="94"/>
      <c r="O140" s="94" t="str">
        <f>Evaluación_Económica!BT142</f>
        <v/>
      </c>
      <c r="P140" s="94"/>
      <c r="Q140" s="94" t="str">
        <f>Evaluación_Económica!BY142</f>
        <v/>
      </c>
      <c r="R140" s="94"/>
      <c r="S140" s="94" t="str">
        <f>Evaluación_Económica!CF142</f>
        <v/>
      </c>
      <c r="T140" s="95"/>
      <c r="U140" s="96" t="str">
        <f t="shared" si="17"/>
        <v/>
      </c>
      <c r="V140" s="85" t="s">
        <v>2231</v>
      </c>
      <c r="W140" s="86">
        <v>0</v>
      </c>
      <c r="X140" s="86" t="s">
        <v>2231</v>
      </c>
      <c r="Y140" s="87">
        <v>0</v>
      </c>
      <c r="Z140" s="87">
        <v>0</v>
      </c>
      <c r="AA140" s="87">
        <v>0</v>
      </c>
      <c r="AB140" s="88"/>
      <c r="AC140" s="86" t="s">
        <v>2231</v>
      </c>
      <c r="AD140" s="86">
        <v>0</v>
      </c>
      <c r="AE140" s="86" t="s">
        <v>2231</v>
      </c>
    </row>
    <row r="141" spans="1:31" hidden="1" x14ac:dyDescent="0.25">
      <c r="A141" s="1021"/>
      <c r="B141" s="508">
        <v>7</v>
      </c>
      <c r="C141" s="90" t="str">
        <f>IF(Proponentes!H125="X",Proponentes!$B$119,"")</f>
        <v/>
      </c>
      <c r="D141" s="91"/>
      <c r="E141" s="92"/>
      <c r="F141" s="93"/>
      <c r="G141" s="94" t="str">
        <f>Evaluación_Económica!G143</f>
        <v/>
      </c>
      <c r="H141" s="94"/>
      <c r="I141" s="94" t="str">
        <f>Evaluación_Económica!P143</f>
        <v/>
      </c>
      <c r="J141" s="94"/>
      <c r="K141" s="94" t="str">
        <f>Evaluación_Económica!AB143</f>
        <v/>
      </c>
      <c r="L141" s="94"/>
      <c r="M141" s="94" t="str">
        <f>Evaluación_Económica!AY143</f>
        <v xml:space="preserve"> </v>
      </c>
      <c r="N141" s="94"/>
      <c r="O141" s="94" t="str">
        <f>Evaluación_Económica!BT143</f>
        <v xml:space="preserve"> </v>
      </c>
      <c r="P141" s="94"/>
      <c r="Q141" s="94" t="str">
        <f>Evaluación_Económica!BY143</f>
        <v/>
      </c>
      <c r="R141" s="94"/>
      <c r="S141" s="94" t="str">
        <f>Evaluación_Económica!CF143</f>
        <v/>
      </c>
      <c r="T141" s="95"/>
      <c r="U141" s="96" t="str">
        <f t="shared" si="17"/>
        <v/>
      </c>
      <c r="V141" s="85" t="s">
        <v>2231</v>
      </c>
      <c r="W141" s="86">
        <v>0</v>
      </c>
      <c r="X141" s="86" t="s">
        <v>2231</v>
      </c>
      <c r="Y141" s="87">
        <v>0</v>
      </c>
      <c r="Z141" s="87">
        <v>0</v>
      </c>
      <c r="AA141" s="87">
        <v>0</v>
      </c>
      <c r="AB141" s="88"/>
      <c r="AC141" s="86" t="s">
        <v>2231</v>
      </c>
      <c r="AD141" s="86">
        <v>0</v>
      </c>
      <c r="AE141" s="86" t="s">
        <v>2231</v>
      </c>
    </row>
    <row r="142" spans="1:31" hidden="1" x14ac:dyDescent="0.25">
      <c r="A142" s="1021"/>
      <c r="B142" s="508">
        <v>8</v>
      </c>
      <c r="C142" s="90" t="str">
        <f>IF(Proponentes!H126="X",Proponentes!$B$119,"")</f>
        <v/>
      </c>
      <c r="D142" s="91"/>
      <c r="E142" s="508"/>
      <c r="F142" s="93"/>
      <c r="G142" s="687" t="str">
        <f>Evaluación_Económica!G144</f>
        <v/>
      </c>
      <c r="H142" s="687"/>
      <c r="I142" s="687" t="str">
        <f>Evaluación_Económica!P144</f>
        <v/>
      </c>
      <c r="J142" s="687"/>
      <c r="K142" s="687" t="str">
        <f>Evaluación_Económica!AB144</f>
        <v/>
      </c>
      <c r="L142" s="687"/>
      <c r="M142" s="687" t="str">
        <f>Evaluación_Económica!AY144</f>
        <v xml:space="preserve"> </v>
      </c>
      <c r="N142" s="687"/>
      <c r="O142" s="687" t="str">
        <f>Evaluación_Económica!BT144</f>
        <v xml:space="preserve"> </v>
      </c>
      <c r="P142" s="687"/>
      <c r="Q142" s="687" t="str">
        <f>Evaluación_Económica!BY144</f>
        <v/>
      </c>
      <c r="R142" s="687"/>
      <c r="S142" s="687" t="str">
        <f>Evaluación_Económica!CF144</f>
        <v/>
      </c>
      <c r="T142" s="98"/>
      <c r="U142" s="99" t="str">
        <f t="shared" si="17"/>
        <v/>
      </c>
      <c r="V142" s="85">
        <v>6076803755</v>
      </c>
      <c r="W142" s="86">
        <v>140662986</v>
      </c>
      <c r="X142" s="86">
        <v>6217466741</v>
      </c>
      <c r="Y142" s="87">
        <v>6076803755</v>
      </c>
      <c r="Z142" s="87">
        <v>140724901</v>
      </c>
      <c r="AA142" s="87">
        <v>6217528656</v>
      </c>
      <c r="AB142" s="88"/>
      <c r="AC142" s="86">
        <v>5963497306</v>
      </c>
      <c r="AD142" s="86">
        <v>131587002</v>
      </c>
      <c r="AE142" s="86">
        <v>6095084308</v>
      </c>
    </row>
    <row r="143" spans="1:31" hidden="1" x14ac:dyDescent="0.25">
      <c r="A143" s="1021"/>
      <c r="B143" s="508">
        <v>9</v>
      </c>
      <c r="C143" s="90" t="str">
        <f>IF(Proponentes!H127="X",Proponentes!$B$119,"")</f>
        <v/>
      </c>
      <c r="D143" s="91"/>
      <c r="E143" s="508"/>
      <c r="F143" s="93"/>
      <c r="G143" s="687" t="str">
        <f>Evaluación_Económica!G145</f>
        <v/>
      </c>
      <c r="H143" s="687"/>
      <c r="I143" s="687" t="str">
        <f>Evaluación_Económica!P145</f>
        <v/>
      </c>
      <c r="J143" s="687"/>
      <c r="K143" s="687" t="str">
        <f>Evaluación_Económica!AB145</f>
        <v/>
      </c>
      <c r="L143" s="687"/>
      <c r="M143" s="687" t="str">
        <f>Evaluación_Económica!AY145</f>
        <v xml:space="preserve"> </v>
      </c>
      <c r="N143" s="687"/>
      <c r="O143" s="687" t="str">
        <f>Evaluación_Económica!BT145</f>
        <v xml:space="preserve"> </v>
      </c>
      <c r="P143" s="687"/>
      <c r="Q143" s="687" t="str">
        <f>Evaluación_Económica!BY145</f>
        <v/>
      </c>
      <c r="R143" s="687"/>
      <c r="S143" s="687" t="str">
        <f>Evaluación_Económica!CF145</f>
        <v/>
      </c>
      <c r="T143" s="98"/>
      <c r="U143" s="99" t="str">
        <f t="shared" si="17"/>
        <v/>
      </c>
      <c r="V143" s="85">
        <v>7664314343</v>
      </c>
      <c r="W143" s="86">
        <v>162744704</v>
      </c>
      <c r="X143" s="86">
        <v>7827059047</v>
      </c>
      <c r="Y143" s="87">
        <v>7664314343</v>
      </c>
      <c r="Z143" s="87">
        <v>162744707</v>
      </c>
      <c r="AA143" s="87">
        <v>7827059050</v>
      </c>
      <c r="AB143" s="88"/>
      <c r="AC143" s="86">
        <v>7521407599</v>
      </c>
      <c r="AD143" s="86">
        <v>151910488</v>
      </c>
      <c r="AE143" s="86">
        <v>7673318087</v>
      </c>
    </row>
    <row r="144" spans="1:31" hidden="1" x14ac:dyDescent="0.25">
      <c r="A144" s="1021"/>
      <c r="B144" s="508">
        <v>10</v>
      </c>
      <c r="C144" s="90" t="str">
        <f>IF(Proponentes!H128="X",Proponentes!$B$119,"")</f>
        <v/>
      </c>
      <c r="D144" s="91"/>
      <c r="E144" s="508"/>
      <c r="F144" s="93"/>
      <c r="G144" s="687" t="str">
        <f>Evaluación_Económica!G146</f>
        <v/>
      </c>
      <c r="H144" s="687"/>
      <c r="I144" s="687" t="str">
        <f>Evaluación_Económica!P146</f>
        <v/>
      </c>
      <c r="J144" s="687"/>
      <c r="K144" s="687" t="str">
        <f>Evaluación_Económica!AB146</f>
        <v/>
      </c>
      <c r="L144" s="687"/>
      <c r="M144" s="687" t="str">
        <f>Evaluación_Económica!AY146</f>
        <v xml:space="preserve"> </v>
      </c>
      <c r="N144" s="687"/>
      <c r="O144" s="687" t="str">
        <f>Evaluación_Económica!BT146</f>
        <v xml:space="preserve"> </v>
      </c>
      <c r="P144" s="687"/>
      <c r="Q144" s="687" t="str">
        <f>Evaluación_Económica!BY146</f>
        <v/>
      </c>
      <c r="R144" s="687"/>
      <c r="S144" s="687" t="str">
        <f>Evaluación_Económica!CF146</f>
        <v/>
      </c>
      <c r="T144" s="98"/>
      <c r="U144" s="99" t="str">
        <f t="shared" si="17"/>
        <v/>
      </c>
      <c r="V144" s="85">
        <v>7971813946</v>
      </c>
      <c r="W144" s="86">
        <v>151901860</v>
      </c>
      <c r="X144" s="86">
        <v>8123715806</v>
      </c>
      <c r="Y144" s="87">
        <v>7971813946</v>
      </c>
      <c r="Z144" s="87">
        <v>151901858</v>
      </c>
      <c r="AA144" s="87">
        <v>8123715804</v>
      </c>
      <c r="AB144" s="88"/>
      <c r="AC144" s="86">
        <v>7823173647</v>
      </c>
      <c r="AD144" s="86">
        <v>142606380</v>
      </c>
      <c r="AE144" s="86">
        <v>7965780027</v>
      </c>
    </row>
    <row r="145" spans="1:31" hidden="1" x14ac:dyDescent="0.25">
      <c r="A145" s="1022"/>
      <c r="B145" s="804">
        <v>11</v>
      </c>
      <c r="C145" s="905" t="str">
        <f>IF(Proponentes!H129="X",Proponentes!$B$119,"")</f>
        <v/>
      </c>
      <c r="D145" s="91"/>
      <c r="E145" s="811"/>
      <c r="F145" s="93"/>
      <c r="G145" s="911" t="str">
        <f>Evaluación_Económica!G147</f>
        <v/>
      </c>
      <c r="H145" s="911"/>
      <c r="I145" s="911" t="str">
        <f>Evaluación_Económica!P147</f>
        <v/>
      </c>
      <c r="J145" s="911"/>
      <c r="K145" s="911" t="str">
        <f>Evaluación_Económica!AB147</f>
        <v/>
      </c>
      <c r="L145" s="911"/>
      <c r="M145" s="911" t="str">
        <f>Evaluación_Económica!AY147</f>
        <v xml:space="preserve"> </v>
      </c>
      <c r="N145" s="911"/>
      <c r="O145" s="911" t="str">
        <f>Evaluación_Económica!BT147</f>
        <v xml:space="preserve"> </v>
      </c>
      <c r="P145" s="911"/>
      <c r="Q145" s="911" t="str">
        <f>Evaluación_Económica!BY147</f>
        <v/>
      </c>
      <c r="R145" s="911"/>
      <c r="S145" s="911" t="str">
        <f>Evaluación_Económica!CF147</f>
        <v/>
      </c>
      <c r="T145" s="912"/>
      <c r="U145" s="913" t="str">
        <f t="shared" si="17"/>
        <v/>
      </c>
      <c r="V145" s="85" t="s">
        <v>2231</v>
      </c>
      <c r="W145" s="86">
        <v>0</v>
      </c>
      <c r="X145" s="86" t="s">
        <v>2231</v>
      </c>
      <c r="Y145" s="87">
        <v>0</v>
      </c>
      <c r="Z145" s="87">
        <v>0</v>
      </c>
      <c r="AA145" s="87">
        <v>0</v>
      </c>
      <c r="AB145" s="88"/>
      <c r="AC145" s="86" t="s">
        <v>2231</v>
      </c>
      <c r="AD145" s="86">
        <v>0</v>
      </c>
      <c r="AE145" s="86" t="s">
        <v>2231</v>
      </c>
    </row>
    <row r="146" spans="1:31" ht="33.75" thickBot="1" x14ac:dyDescent="0.3">
      <c r="A146" s="1018"/>
      <c r="B146" s="508">
        <v>12</v>
      </c>
      <c r="C146" s="90" t="str">
        <f>IF(Proponentes!H130="X",Proponentes!$B$119,"")</f>
        <v>UNION TEMPORAL NC SED 2021</v>
      </c>
      <c r="D146" s="899"/>
      <c r="E146" s="97"/>
      <c r="F146" s="900"/>
      <c r="G146" s="687" t="str">
        <f>Evaluación_Económica!G148</f>
        <v>CUMPLE</v>
      </c>
      <c r="H146" s="687"/>
      <c r="I146" s="687" t="str">
        <f>Evaluación_Económica!P148</f>
        <v>CUMPLE</v>
      </c>
      <c r="J146" s="687"/>
      <c r="K146" s="687" t="str">
        <f>Evaluación_Económica!AB148</f>
        <v>CUMPLE</v>
      </c>
      <c r="L146" s="687"/>
      <c r="M146" s="687" t="str">
        <f>Evaluación_Económica!AY148</f>
        <v>CUMPLE</v>
      </c>
      <c r="N146" s="687"/>
      <c r="O146" s="687" t="str">
        <f>Evaluación_Económica!BT148</f>
        <v>CUMPLE</v>
      </c>
      <c r="P146" s="687"/>
      <c r="Q146" s="687" t="str">
        <f>Evaluación_Económica!BY148</f>
        <v>CUMPLE</v>
      </c>
      <c r="R146" s="687"/>
      <c r="S146" s="687" t="str">
        <f>Evaluación_Económica!CF148</f>
        <v>CUMPLE</v>
      </c>
      <c r="T146" s="98"/>
      <c r="U146" s="687" t="str">
        <f>IF(C146&lt;&gt;"",IF(G146="CUMPLE",IF(I146="CUMPLE",IF(K146="CUMPLE",IF(M146="CUMPLE",IF(O146="CUMPLE",IF(Q146="CUMPLE",IF(S146="CUMPLE","HABILITADO","RECHAZADO"),"RECHAZADO"),"RECHAZADO"),"RECHAZADO"),"RECHAZADO"),"RECHAZADO"),"RECHAZADO"),"")</f>
        <v>HABILITADO</v>
      </c>
      <c r="V146" s="85" t="s">
        <v>2231</v>
      </c>
      <c r="W146" s="86">
        <v>0</v>
      </c>
      <c r="X146" s="86" t="s">
        <v>2231</v>
      </c>
      <c r="Y146" s="87">
        <v>0</v>
      </c>
      <c r="Z146" s="87">
        <v>0</v>
      </c>
      <c r="AA146" s="87">
        <v>0</v>
      </c>
      <c r="AB146" s="88"/>
      <c r="AC146" s="86" t="s">
        <v>2231</v>
      </c>
      <c r="AD146" s="86">
        <v>0</v>
      </c>
      <c r="AE146" s="86" t="s">
        <v>2231</v>
      </c>
    </row>
    <row r="147" spans="1:31" s="110" customFormat="1" ht="18" thickTop="1" thickBot="1" x14ac:dyDescent="0.3">
      <c r="A147" s="102">
        <v>10</v>
      </c>
      <c r="B147" s="102"/>
      <c r="C147" s="102" t="s">
        <v>1537</v>
      </c>
      <c r="D147" s="901"/>
      <c r="E147" s="104"/>
      <c r="F147" s="902"/>
      <c r="G147" s="101"/>
      <c r="H147" s="101"/>
      <c r="I147" s="101"/>
      <c r="J147" s="101"/>
      <c r="K147" s="101"/>
      <c r="L147" s="101"/>
      <c r="M147" s="101"/>
      <c r="N147" s="101"/>
      <c r="O147" s="101"/>
      <c r="P147" s="101"/>
      <c r="Q147" s="101"/>
      <c r="R147" s="101"/>
      <c r="S147" s="101"/>
      <c r="T147" s="101"/>
      <c r="U147" s="101"/>
      <c r="V147" s="106"/>
      <c r="W147" s="107"/>
      <c r="X147" s="107"/>
      <c r="Y147" s="107"/>
      <c r="Z147" s="107"/>
      <c r="AA147" s="107"/>
      <c r="AB147" s="108"/>
      <c r="AC147" s="107"/>
      <c r="AD147" s="107"/>
      <c r="AE147" s="107"/>
    </row>
    <row r="148" spans="1:31" hidden="1" x14ac:dyDescent="0.25">
      <c r="A148" s="1020">
        <f t="shared" ref="A148" si="18">A160</f>
        <v>11</v>
      </c>
      <c r="B148" s="230">
        <v>1</v>
      </c>
      <c r="C148" s="914" t="str">
        <f>IF(Proponentes!H132="X",Proponentes!$B$132,"")</f>
        <v/>
      </c>
      <c r="D148" s="91"/>
      <c r="E148" s="333"/>
      <c r="F148" s="93"/>
      <c r="G148" s="926" t="str">
        <f>Evaluación_Económica!G150</f>
        <v/>
      </c>
      <c r="H148" s="926"/>
      <c r="I148" s="926" t="str">
        <f>Evaluación_Económica!P150</f>
        <v/>
      </c>
      <c r="J148" s="926"/>
      <c r="K148" s="926" t="str">
        <f>Evaluación_Económica!AB150</f>
        <v/>
      </c>
      <c r="L148" s="926"/>
      <c r="M148" s="926" t="str">
        <f>Evaluación_Económica!AY150</f>
        <v xml:space="preserve"> </v>
      </c>
      <c r="N148" s="926"/>
      <c r="O148" s="926" t="str">
        <f>Evaluación_Económica!BT150</f>
        <v xml:space="preserve"> </v>
      </c>
      <c r="P148" s="926"/>
      <c r="Q148" s="926" t="str">
        <f>Evaluación_Económica!BY150</f>
        <v/>
      </c>
      <c r="R148" s="926"/>
      <c r="S148" s="926" t="str">
        <f>Evaluación_Económica!CF150</f>
        <v/>
      </c>
      <c r="T148" s="927"/>
      <c r="U148" s="928" t="str">
        <f t="shared" ref="U148:U158" si="19">IF(C148&lt;&gt;"",IF(G148="CUMPLE",IF(I148="CUMPLE",IF(K148="CUMPLE",IF(M148="CUMPLE",IF(O148="CUMPLE",IF(Q148="CUMPLE","HABILITADO","RECHAZADO"),"RECHAZADO"),"RECHAZADO"),"RECHAZADO"),"RECHAZADO"),"RECHAZADO"),"")</f>
        <v/>
      </c>
      <c r="V148" s="85" t="s">
        <v>2231</v>
      </c>
      <c r="W148" s="86">
        <v>0</v>
      </c>
      <c r="X148" s="86" t="s">
        <v>2231</v>
      </c>
      <c r="Y148" s="87">
        <v>0</v>
      </c>
      <c r="Z148" s="87">
        <v>0</v>
      </c>
      <c r="AA148" s="87">
        <v>0</v>
      </c>
      <c r="AB148" s="88"/>
      <c r="AC148" s="86" t="s">
        <v>2231</v>
      </c>
      <c r="AD148" s="86">
        <v>0</v>
      </c>
      <c r="AE148" s="86" t="s">
        <v>2231</v>
      </c>
    </row>
    <row r="149" spans="1:31" hidden="1" x14ac:dyDescent="0.25">
      <c r="A149" s="1021"/>
      <c r="B149" s="508">
        <v>2</v>
      </c>
      <c r="C149" s="90" t="str">
        <f>IF(Proponentes!H133="X",Proponentes!$B$132,"")</f>
        <v/>
      </c>
      <c r="D149" s="91"/>
      <c r="E149" s="97"/>
      <c r="F149" s="93"/>
      <c r="G149" s="687" t="str">
        <f>Evaluación_Económica!G151</f>
        <v/>
      </c>
      <c r="H149" s="687"/>
      <c r="I149" s="687" t="str">
        <f>Evaluación_Económica!P151</f>
        <v/>
      </c>
      <c r="J149" s="687"/>
      <c r="K149" s="687" t="str">
        <f>Evaluación_Económica!AB151</f>
        <v/>
      </c>
      <c r="L149" s="687"/>
      <c r="M149" s="687" t="str">
        <f>Evaluación_Económica!AY151</f>
        <v xml:space="preserve"> </v>
      </c>
      <c r="N149" s="687"/>
      <c r="O149" s="687" t="str">
        <f>Evaluación_Económica!BT151</f>
        <v xml:space="preserve"> </v>
      </c>
      <c r="P149" s="687"/>
      <c r="Q149" s="687" t="str">
        <f>Evaluación_Económica!BY151</f>
        <v/>
      </c>
      <c r="R149" s="687"/>
      <c r="S149" s="687" t="str">
        <f>Evaluación_Económica!CF151</f>
        <v/>
      </c>
      <c r="T149" s="98"/>
      <c r="U149" s="99" t="str">
        <f t="shared" si="19"/>
        <v/>
      </c>
      <c r="V149" s="85" t="s">
        <v>2231</v>
      </c>
      <c r="W149" s="86">
        <v>0</v>
      </c>
      <c r="X149" s="86" t="s">
        <v>2231</v>
      </c>
      <c r="Y149" s="87">
        <v>0</v>
      </c>
      <c r="Z149" s="87">
        <v>0</v>
      </c>
      <c r="AA149" s="87">
        <v>0</v>
      </c>
      <c r="AB149" s="88"/>
      <c r="AC149" s="86" t="s">
        <v>2231</v>
      </c>
      <c r="AD149" s="86">
        <v>0</v>
      </c>
      <c r="AE149" s="86" t="s">
        <v>2231</v>
      </c>
    </row>
    <row r="150" spans="1:31" hidden="1" x14ac:dyDescent="0.25">
      <c r="A150" s="1021"/>
      <c r="B150" s="508">
        <v>3</v>
      </c>
      <c r="C150" s="90" t="str">
        <f>IF(Proponentes!H134="X",Proponentes!$B$132,"")</f>
        <v/>
      </c>
      <c r="D150" s="91"/>
      <c r="E150" s="97"/>
      <c r="F150" s="93"/>
      <c r="G150" s="687" t="str">
        <f>Evaluación_Económica!G152</f>
        <v/>
      </c>
      <c r="H150" s="687"/>
      <c r="I150" s="687" t="str">
        <f>Evaluación_Económica!P152</f>
        <v/>
      </c>
      <c r="J150" s="687"/>
      <c r="K150" s="687" t="str">
        <f>Evaluación_Económica!AB152</f>
        <v/>
      </c>
      <c r="L150" s="687"/>
      <c r="M150" s="687" t="str">
        <f>Evaluación_Económica!AY152</f>
        <v xml:space="preserve"> </v>
      </c>
      <c r="N150" s="687"/>
      <c r="O150" s="687" t="str">
        <f>Evaluación_Económica!BT152</f>
        <v xml:space="preserve"> </v>
      </c>
      <c r="P150" s="687"/>
      <c r="Q150" s="687" t="str">
        <f>Evaluación_Económica!BY152</f>
        <v/>
      </c>
      <c r="R150" s="687"/>
      <c r="S150" s="687" t="str">
        <f>Evaluación_Económica!CF152</f>
        <v/>
      </c>
      <c r="T150" s="98"/>
      <c r="U150" s="99" t="str">
        <f t="shared" si="19"/>
        <v/>
      </c>
      <c r="V150" s="85" t="s">
        <v>2231</v>
      </c>
      <c r="W150" s="86">
        <v>0</v>
      </c>
      <c r="X150" s="86" t="s">
        <v>2231</v>
      </c>
      <c r="Y150" s="87">
        <v>0</v>
      </c>
      <c r="Z150" s="87">
        <v>0</v>
      </c>
      <c r="AA150" s="87">
        <v>0</v>
      </c>
      <c r="AB150" s="88"/>
      <c r="AC150" s="86" t="s">
        <v>2231</v>
      </c>
      <c r="AD150" s="86">
        <v>0</v>
      </c>
      <c r="AE150" s="86" t="s">
        <v>2231</v>
      </c>
    </row>
    <row r="151" spans="1:31" hidden="1" x14ac:dyDescent="0.25">
      <c r="A151" s="1021"/>
      <c r="B151" s="508">
        <v>4</v>
      </c>
      <c r="C151" s="90" t="str">
        <f>IF(Proponentes!H135="X",Proponentes!$B$132,"")</f>
        <v/>
      </c>
      <c r="D151" s="91"/>
      <c r="E151" s="97"/>
      <c r="F151" s="93"/>
      <c r="G151" s="687" t="str">
        <f>Evaluación_Económica!G153</f>
        <v/>
      </c>
      <c r="H151" s="687"/>
      <c r="I151" s="687" t="str">
        <f>Evaluación_Económica!P153</f>
        <v/>
      </c>
      <c r="J151" s="687"/>
      <c r="K151" s="687" t="str">
        <f>Evaluación_Económica!AB153</f>
        <v/>
      </c>
      <c r="L151" s="687"/>
      <c r="M151" s="687" t="str">
        <f>Evaluación_Económica!AY153</f>
        <v/>
      </c>
      <c r="N151" s="687"/>
      <c r="O151" s="687" t="str">
        <f>Evaluación_Económica!BT153</f>
        <v/>
      </c>
      <c r="P151" s="687"/>
      <c r="Q151" s="687" t="str">
        <f>Evaluación_Económica!BY153</f>
        <v/>
      </c>
      <c r="R151" s="687"/>
      <c r="S151" s="687" t="str">
        <f>Evaluación_Económica!CF153</f>
        <v/>
      </c>
      <c r="T151" s="98"/>
      <c r="U151" s="99" t="str">
        <f t="shared" si="19"/>
        <v/>
      </c>
      <c r="V151" s="85" t="s">
        <v>2231</v>
      </c>
      <c r="W151" s="86">
        <v>0</v>
      </c>
      <c r="X151" s="86" t="s">
        <v>2231</v>
      </c>
      <c r="Y151" s="87">
        <v>0</v>
      </c>
      <c r="Z151" s="87">
        <v>0</v>
      </c>
      <c r="AA151" s="87">
        <v>0</v>
      </c>
      <c r="AB151" s="88"/>
      <c r="AC151" s="86" t="s">
        <v>2231</v>
      </c>
      <c r="AD151" s="86">
        <v>0</v>
      </c>
      <c r="AE151" s="86" t="s">
        <v>2231</v>
      </c>
    </row>
    <row r="152" spans="1:31" hidden="1" x14ac:dyDescent="0.25">
      <c r="A152" s="1021"/>
      <c r="B152" s="508">
        <v>5</v>
      </c>
      <c r="C152" s="90" t="str">
        <f>IF(Proponentes!H136="X",Proponentes!$B$132,"")</f>
        <v/>
      </c>
      <c r="D152" s="91"/>
      <c r="E152" s="508"/>
      <c r="F152" s="93"/>
      <c r="G152" s="687" t="str">
        <f>Evaluación_Económica!G154</f>
        <v/>
      </c>
      <c r="H152" s="687"/>
      <c r="I152" s="687" t="str">
        <f>Evaluación_Económica!P154</f>
        <v/>
      </c>
      <c r="J152" s="687"/>
      <c r="K152" s="687" t="str">
        <f>Evaluación_Económica!AB154</f>
        <v/>
      </c>
      <c r="L152" s="687"/>
      <c r="M152" s="687" t="str">
        <f>Evaluación_Económica!AY154</f>
        <v xml:space="preserve"> </v>
      </c>
      <c r="N152" s="687"/>
      <c r="O152" s="687" t="str">
        <f>Evaluación_Económica!BT154</f>
        <v xml:space="preserve"> </v>
      </c>
      <c r="P152" s="687"/>
      <c r="Q152" s="687" t="str">
        <f>Evaluación_Económica!BY154</f>
        <v/>
      </c>
      <c r="R152" s="687"/>
      <c r="S152" s="687" t="str">
        <f>Evaluación_Económica!CF154</f>
        <v/>
      </c>
      <c r="T152" s="98"/>
      <c r="U152" s="99" t="str">
        <f t="shared" si="19"/>
        <v/>
      </c>
      <c r="V152" s="85" t="s">
        <v>2231</v>
      </c>
      <c r="W152" s="86">
        <v>0</v>
      </c>
      <c r="X152" s="86" t="s">
        <v>2231</v>
      </c>
      <c r="Y152" s="87">
        <v>0</v>
      </c>
      <c r="Z152" s="87">
        <v>0</v>
      </c>
      <c r="AA152" s="87">
        <v>0</v>
      </c>
      <c r="AB152" s="88"/>
      <c r="AC152" s="86" t="s">
        <v>2231</v>
      </c>
      <c r="AD152" s="86">
        <v>0</v>
      </c>
      <c r="AE152" s="86" t="s">
        <v>2231</v>
      </c>
    </row>
    <row r="153" spans="1:31" hidden="1" x14ac:dyDescent="0.25">
      <c r="A153" s="1021"/>
      <c r="B153" s="508">
        <v>6</v>
      </c>
      <c r="C153" s="90" t="str">
        <f>IF(Proponentes!H137="X",Proponentes!$B$132,"")</f>
        <v/>
      </c>
      <c r="D153" s="91"/>
      <c r="E153" s="97"/>
      <c r="F153" s="93"/>
      <c r="G153" s="687" t="str">
        <f>Evaluación_Económica!G155</f>
        <v/>
      </c>
      <c r="H153" s="687"/>
      <c r="I153" s="687" t="str">
        <f>Evaluación_Económica!P155</f>
        <v/>
      </c>
      <c r="J153" s="687"/>
      <c r="K153" s="687" t="str">
        <f>Evaluación_Económica!AB155</f>
        <v/>
      </c>
      <c r="L153" s="687"/>
      <c r="M153" s="687" t="str">
        <f>Evaluación_Económica!AY155</f>
        <v/>
      </c>
      <c r="N153" s="687"/>
      <c r="O153" s="687" t="str">
        <f>Evaluación_Económica!BT155</f>
        <v/>
      </c>
      <c r="P153" s="687"/>
      <c r="Q153" s="687" t="str">
        <f>Evaluación_Económica!BY155</f>
        <v/>
      </c>
      <c r="R153" s="687"/>
      <c r="S153" s="687" t="str">
        <f>Evaluación_Económica!CF155</f>
        <v/>
      </c>
      <c r="T153" s="98"/>
      <c r="U153" s="99" t="str">
        <f t="shared" si="19"/>
        <v/>
      </c>
      <c r="V153" s="85">
        <v>8585595796</v>
      </c>
      <c r="W153" s="86">
        <v>111287618</v>
      </c>
      <c r="X153" s="86">
        <v>8696883414</v>
      </c>
      <c r="Y153" s="87">
        <v>8585595796</v>
      </c>
      <c r="Z153" s="87">
        <v>111287618</v>
      </c>
      <c r="AA153" s="87">
        <v>8696883414</v>
      </c>
      <c r="AB153" s="88"/>
      <c r="AC153" s="86">
        <v>8425511085</v>
      </c>
      <c r="AD153" s="86">
        <v>104803544</v>
      </c>
      <c r="AE153" s="86">
        <v>8530314629</v>
      </c>
    </row>
    <row r="154" spans="1:31" hidden="1" x14ac:dyDescent="0.25">
      <c r="A154" s="1022"/>
      <c r="B154" s="804">
        <v>7</v>
      </c>
      <c r="C154" s="905" t="str">
        <f>IF(Proponentes!H138="X",Proponentes!$B$132,"")</f>
        <v/>
      </c>
      <c r="D154" s="91"/>
      <c r="E154" s="906"/>
      <c r="F154" s="93"/>
      <c r="G154" s="907" t="str">
        <f>Evaluación_Económica!G156</f>
        <v/>
      </c>
      <c r="H154" s="907"/>
      <c r="I154" s="907" t="str">
        <f>Evaluación_Económica!P156</f>
        <v/>
      </c>
      <c r="J154" s="907"/>
      <c r="K154" s="907" t="str">
        <f>Evaluación_Económica!AB156</f>
        <v/>
      </c>
      <c r="L154" s="907"/>
      <c r="M154" s="907" t="str">
        <f>Evaluación_Económica!AY156</f>
        <v xml:space="preserve"> </v>
      </c>
      <c r="N154" s="907"/>
      <c r="O154" s="907" t="str">
        <f>Evaluación_Económica!BT156</f>
        <v xml:space="preserve"> </v>
      </c>
      <c r="P154" s="907"/>
      <c r="Q154" s="907" t="str">
        <f>Evaluación_Económica!BY156</f>
        <v/>
      </c>
      <c r="R154" s="907"/>
      <c r="S154" s="907" t="str">
        <f>Evaluación_Económica!CF156</f>
        <v/>
      </c>
      <c r="T154" s="908"/>
      <c r="U154" s="909" t="str">
        <f t="shared" si="19"/>
        <v/>
      </c>
      <c r="V154" s="85" t="s">
        <v>2231</v>
      </c>
      <c r="W154" s="86">
        <v>0</v>
      </c>
      <c r="X154" s="86" t="s">
        <v>2231</v>
      </c>
      <c r="Y154" s="87">
        <v>0</v>
      </c>
      <c r="Z154" s="87">
        <v>0</v>
      </c>
      <c r="AA154" s="87">
        <v>0</v>
      </c>
      <c r="AB154" s="88"/>
      <c r="AC154" s="86" t="s">
        <v>2231</v>
      </c>
      <c r="AD154" s="86">
        <v>0</v>
      </c>
      <c r="AE154" s="86" t="s">
        <v>2231</v>
      </c>
    </row>
    <row r="155" spans="1:31" x14ac:dyDescent="0.25">
      <c r="A155" s="1018"/>
      <c r="B155" s="508">
        <v>8</v>
      </c>
      <c r="C155" s="90" t="str">
        <f>IF(Proponentes!H139="X",Proponentes!$B$132,"")</f>
        <v>UNION TEMPORAL PL 2021</v>
      </c>
      <c r="D155" s="899"/>
      <c r="E155" s="508"/>
      <c r="F155" s="900"/>
      <c r="G155" s="687" t="str">
        <f>Evaluación_Económica!G157</f>
        <v>CUMPLE</v>
      </c>
      <c r="H155" s="687"/>
      <c r="I155" s="687" t="str">
        <f>Evaluación_Económica!P157</f>
        <v>CUMPLE</v>
      </c>
      <c r="J155" s="687"/>
      <c r="K155" s="687" t="str">
        <f>Evaluación_Económica!AB157</f>
        <v>CUMPLE</v>
      </c>
      <c r="L155" s="687"/>
      <c r="M155" s="687" t="str">
        <f>Evaluación_Económica!AY157</f>
        <v>CUMPLE</v>
      </c>
      <c r="N155" s="687"/>
      <c r="O155" s="687" t="str">
        <f>Evaluación_Económica!BT157</f>
        <v>CUMPLE</v>
      </c>
      <c r="P155" s="687"/>
      <c r="Q155" s="687" t="str">
        <f>Evaluación_Económica!BY157</f>
        <v>CUMPLE</v>
      </c>
      <c r="R155" s="687"/>
      <c r="S155" s="687" t="str">
        <f>Evaluación_Económica!CF157</f>
        <v/>
      </c>
      <c r="T155" s="98"/>
      <c r="U155" s="687" t="str">
        <f t="shared" si="19"/>
        <v>HABILITADO</v>
      </c>
      <c r="V155" s="85" t="s">
        <v>2231</v>
      </c>
      <c r="W155" s="86">
        <v>0</v>
      </c>
      <c r="X155" s="86" t="s">
        <v>2231</v>
      </c>
      <c r="Y155" s="87">
        <v>0</v>
      </c>
      <c r="Z155" s="87">
        <v>0</v>
      </c>
      <c r="AA155" s="87">
        <v>0</v>
      </c>
      <c r="AB155" s="88"/>
      <c r="AC155" s="86" t="s">
        <v>2231</v>
      </c>
      <c r="AD155" s="86">
        <v>0</v>
      </c>
      <c r="AE155" s="86" t="s">
        <v>2231</v>
      </c>
    </row>
    <row r="156" spans="1:31" hidden="1" x14ac:dyDescent="0.25">
      <c r="A156" s="1020"/>
      <c r="B156" s="230">
        <v>9</v>
      </c>
      <c r="C156" s="914" t="str">
        <f>IF(Proponentes!H140="X",Proponentes!$B$132,"")</f>
        <v/>
      </c>
      <c r="D156" s="91"/>
      <c r="E156" s="230"/>
      <c r="F156" s="93"/>
      <c r="G156" s="926" t="str">
        <f>Evaluación_Económica!G158</f>
        <v/>
      </c>
      <c r="H156" s="926"/>
      <c r="I156" s="926" t="str">
        <f>Evaluación_Económica!P158</f>
        <v/>
      </c>
      <c r="J156" s="926"/>
      <c r="K156" s="926" t="str">
        <f>Evaluación_Económica!AB158</f>
        <v/>
      </c>
      <c r="L156" s="926"/>
      <c r="M156" s="926" t="str">
        <f>Evaluación_Económica!AY158</f>
        <v xml:space="preserve"> </v>
      </c>
      <c r="N156" s="926"/>
      <c r="O156" s="926" t="str">
        <f>Evaluación_Económica!BT158</f>
        <v xml:space="preserve"> </v>
      </c>
      <c r="P156" s="926"/>
      <c r="Q156" s="926" t="str">
        <f>Evaluación_Económica!BY158</f>
        <v/>
      </c>
      <c r="R156" s="926"/>
      <c r="S156" s="926" t="str">
        <f>Evaluación_Económica!CF158</f>
        <v/>
      </c>
      <c r="T156" s="927"/>
      <c r="U156" s="928" t="str">
        <f t="shared" si="19"/>
        <v/>
      </c>
      <c r="V156" s="85" t="s">
        <v>2231</v>
      </c>
      <c r="W156" s="86">
        <v>0</v>
      </c>
      <c r="X156" s="86" t="s">
        <v>2231</v>
      </c>
      <c r="Y156" s="87">
        <v>0</v>
      </c>
      <c r="Z156" s="87">
        <v>0</v>
      </c>
      <c r="AA156" s="87">
        <v>0</v>
      </c>
      <c r="AB156" s="88"/>
      <c r="AC156" s="86" t="s">
        <v>2231</v>
      </c>
      <c r="AD156" s="86">
        <v>0</v>
      </c>
      <c r="AE156" s="86" t="s">
        <v>2231</v>
      </c>
    </row>
    <row r="157" spans="1:31" hidden="1" x14ac:dyDescent="0.25">
      <c r="A157" s="1021"/>
      <c r="B157" s="508">
        <v>10</v>
      </c>
      <c r="C157" s="90" t="str">
        <f>IF(Proponentes!H141="X",Proponentes!$B$132,"")</f>
        <v/>
      </c>
      <c r="D157" s="91"/>
      <c r="E157" s="508"/>
      <c r="F157" s="93"/>
      <c r="G157" s="687" t="str">
        <f>Evaluación_Económica!G159</f>
        <v/>
      </c>
      <c r="H157" s="687"/>
      <c r="I157" s="687" t="str">
        <f>Evaluación_Económica!P159</f>
        <v/>
      </c>
      <c r="J157" s="687"/>
      <c r="K157" s="687" t="str">
        <f>Evaluación_Económica!AB159</f>
        <v/>
      </c>
      <c r="L157" s="687"/>
      <c r="M157" s="687" t="str">
        <f>Evaluación_Económica!AY159</f>
        <v xml:space="preserve"> </v>
      </c>
      <c r="N157" s="687"/>
      <c r="O157" s="687" t="str">
        <f>Evaluación_Económica!BT159</f>
        <v xml:space="preserve"> </v>
      </c>
      <c r="P157" s="687"/>
      <c r="Q157" s="687" t="str">
        <f>Evaluación_Económica!BY159</f>
        <v/>
      </c>
      <c r="R157" s="687"/>
      <c r="S157" s="687" t="str">
        <f>Evaluación_Económica!CF159</f>
        <v/>
      </c>
      <c r="T157" s="98"/>
      <c r="U157" s="99" t="str">
        <f t="shared" si="19"/>
        <v/>
      </c>
      <c r="V157" s="85">
        <v>7182604370</v>
      </c>
      <c r="W157" s="86">
        <v>113093039</v>
      </c>
      <c r="X157" s="86">
        <v>7295697409</v>
      </c>
      <c r="Y157" s="87">
        <v>7182604370</v>
      </c>
      <c r="Z157" s="87">
        <v>113093039</v>
      </c>
      <c r="AA157" s="87">
        <v>7295697409</v>
      </c>
      <c r="AB157" s="88"/>
      <c r="AC157" s="86">
        <v>7048679460</v>
      </c>
      <c r="AD157" s="86">
        <v>106162889</v>
      </c>
      <c r="AE157" s="86">
        <v>7154842349</v>
      </c>
    </row>
    <row r="158" spans="1:31" hidden="1" x14ac:dyDescent="0.25">
      <c r="A158" s="1022"/>
      <c r="B158" s="804">
        <v>11</v>
      </c>
      <c r="C158" s="905" t="str">
        <f>IF(Proponentes!H142="X",Proponentes!$B$132,"")</f>
        <v/>
      </c>
      <c r="D158" s="91"/>
      <c r="E158" s="804"/>
      <c r="F158" s="93"/>
      <c r="G158" s="907" t="str">
        <f>Evaluación_Económica!G160</f>
        <v/>
      </c>
      <c r="H158" s="907"/>
      <c r="I158" s="907" t="str">
        <f>Evaluación_Económica!P160</f>
        <v/>
      </c>
      <c r="J158" s="907"/>
      <c r="K158" s="907" t="str">
        <f>Evaluación_Económica!AB160</f>
        <v/>
      </c>
      <c r="L158" s="907"/>
      <c r="M158" s="907" t="str">
        <f>Evaluación_Económica!AY160</f>
        <v xml:space="preserve"> </v>
      </c>
      <c r="N158" s="907"/>
      <c r="O158" s="907" t="str">
        <f>Evaluación_Económica!BT160</f>
        <v xml:space="preserve"> </v>
      </c>
      <c r="P158" s="907"/>
      <c r="Q158" s="907" t="str">
        <f>Evaluación_Económica!BY160</f>
        <v/>
      </c>
      <c r="R158" s="907"/>
      <c r="S158" s="907" t="str">
        <f>Evaluación_Económica!CF160</f>
        <v/>
      </c>
      <c r="T158" s="908"/>
      <c r="U158" s="909" t="str">
        <f t="shared" si="19"/>
        <v/>
      </c>
      <c r="V158" s="85" t="s">
        <v>2231</v>
      </c>
      <c r="W158" s="86">
        <v>0</v>
      </c>
      <c r="X158" s="86" t="s">
        <v>2231</v>
      </c>
      <c r="Y158" s="87">
        <v>0</v>
      </c>
      <c r="Z158" s="87">
        <v>0</v>
      </c>
      <c r="AA158" s="87">
        <v>0</v>
      </c>
      <c r="AB158" s="88"/>
      <c r="AC158" s="86" t="s">
        <v>2231</v>
      </c>
      <c r="AD158" s="86">
        <v>0</v>
      </c>
      <c r="AE158" s="86" t="s">
        <v>2231</v>
      </c>
    </row>
    <row r="159" spans="1:31" ht="17.25" thickBot="1" x14ac:dyDescent="0.3">
      <c r="A159" s="1018"/>
      <c r="B159" s="508">
        <v>12</v>
      </c>
      <c r="C159" s="90" t="str">
        <f>IF(Proponentes!H143="X",Proponentes!$B$132,"")</f>
        <v>UNION TEMPORAL PL 2021</v>
      </c>
      <c r="D159" s="899"/>
      <c r="E159" s="97"/>
      <c r="F159" s="900"/>
      <c r="G159" s="687" t="str">
        <f>Evaluación_Económica!G161</f>
        <v>CUMPLE</v>
      </c>
      <c r="H159" s="687"/>
      <c r="I159" s="687" t="str">
        <f>Evaluación_Económica!P161</f>
        <v>CUMPLE</v>
      </c>
      <c r="J159" s="687"/>
      <c r="K159" s="687" t="str">
        <f>Evaluación_Económica!AB161</f>
        <v>CUMPLE</v>
      </c>
      <c r="L159" s="687"/>
      <c r="M159" s="687" t="str">
        <f>Evaluación_Económica!AY161</f>
        <v>CUMPLE</v>
      </c>
      <c r="N159" s="687"/>
      <c r="O159" s="687" t="str">
        <f>Evaluación_Económica!BT161</f>
        <v>CUMPLE</v>
      </c>
      <c r="P159" s="687"/>
      <c r="Q159" s="687" t="str">
        <f>Evaluación_Económica!BY161</f>
        <v>CUMPLE</v>
      </c>
      <c r="R159" s="687"/>
      <c r="S159" s="687" t="str">
        <f>Evaluación_Económica!CF161</f>
        <v>CUMPLE</v>
      </c>
      <c r="T159" s="98"/>
      <c r="U159" s="687" t="str">
        <f>IF(C159&lt;&gt;"",IF(G159="CUMPLE",IF(I159="CUMPLE",IF(K159="CUMPLE",IF(M159="CUMPLE",IF(O159="CUMPLE",IF(Q159="CUMPLE",IF(S159="CUMPLE","HABILITADO","RECHAZADO"),"RECHAZADO"),"RECHAZADO"),"RECHAZADO"),"RECHAZADO"),"RECHAZADO"),"RECHAZADO"),"")</f>
        <v>HABILITADO</v>
      </c>
      <c r="V159" s="85">
        <v>2507462668</v>
      </c>
      <c r="W159" s="86">
        <v>168989008</v>
      </c>
      <c r="X159" s="86">
        <v>2676451676</v>
      </c>
      <c r="Y159" s="87">
        <v>2507462668</v>
      </c>
      <c r="Z159" s="87">
        <v>168989008</v>
      </c>
      <c r="AA159" s="87">
        <v>2676451676</v>
      </c>
      <c r="AB159" s="88"/>
      <c r="AC159" s="86">
        <v>2460709193</v>
      </c>
      <c r="AD159" s="86">
        <v>160877801</v>
      </c>
      <c r="AE159" s="86">
        <v>2621586994</v>
      </c>
    </row>
    <row r="160" spans="1:31" s="110" customFormat="1" ht="18" thickTop="1" thickBot="1" x14ac:dyDescent="0.3">
      <c r="A160" s="102">
        <v>11</v>
      </c>
      <c r="B160" s="102"/>
      <c r="C160" s="102" t="s">
        <v>1537</v>
      </c>
      <c r="D160" s="901"/>
      <c r="E160" s="104"/>
      <c r="F160" s="902"/>
      <c r="G160" s="101"/>
      <c r="H160" s="101"/>
      <c r="I160" s="101"/>
      <c r="J160" s="101"/>
      <c r="K160" s="101"/>
      <c r="L160" s="101"/>
      <c r="M160" s="101"/>
      <c r="N160" s="101"/>
      <c r="O160" s="101"/>
      <c r="P160" s="101"/>
      <c r="Q160" s="101"/>
      <c r="R160" s="101"/>
      <c r="S160" s="101"/>
      <c r="T160" s="101"/>
      <c r="U160" s="101"/>
      <c r="V160" s="106"/>
      <c r="W160" s="107"/>
      <c r="X160" s="107"/>
      <c r="Y160" s="107"/>
      <c r="Z160" s="107"/>
      <c r="AA160" s="107"/>
      <c r="AB160" s="108"/>
      <c r="AC160" s="107"/>
      <c r="AD160" s="107"/>
      <c r="AE160" s="107"/>
    </row>
    <row r="161" spans="1:31" hidden="1" x14ac:dyDescent="0.25">
      <c r="A161" s="1019">
        <f t="shared" ref="A161" si="20">A173</f>
        <v>12</v>
      </c>
      <c r="B161" s="920">
        <v>1</v>
      </c>
      <c r="C161" s="921" t="str">
        <f>IF(Proponentes!H145="X",Proponentes!$B$145,"")</f>
        <v/>
      </c>
      <c r="D161" s="91"/>
      <c r="E161" s="922"/>
      <c r="F161" s="93"/>
      <c r="G161" s="923" t="str">
        <f>Evaluación_Económica!G163</f>
        <v/>
      </c>
      <c r="H161" s="923"/>
      <c r="I161" s="923" t="str">
        <f>Evaluación_Económica!P163</f>
        <v/>
      </c>
      <c r="J161" s="923"/>
      <c r="K161" s="923" t="str">
        <f>Evaluación_Económica!AB163</f>
        <v/>
      </c>
      <c r="L161" s="923"/>
      <c r="M161" s="923" t="str">
        <f>Evaluación_Económica!AY163</f>
        <v xml:space="preserve"> </v>
      </c>
      <c r="N161" s="923"/>
      <c r="O161" s="923" t="str">
        <f>Evaluación_Económica!BT163</f>
        <v xml:space="preserve"> </v>
      </c>
      <c r="P161" s="923"/>
      <c r="Q161" s="923" t="str">
        <f>Evaluación_Económica!BY163</f>
        <v/>
      </c>
      <c r="R161" s="923"/>
      <c r="S161" s="923" t="str">
        <f>Evaluación_Económica!CF163</f>
        <v/>
      </c>
      <c r="T161" s="924"/>
      <c r="U161" s="925" t="str">
        <f t="shared" ref="U161:U171" si="21">IF(C161&lt;&gt;"",IF(G161="CUMPLE",IF(I161="CUMPLE",IF(K161="CUMPLE",IF(M161="CUMPLE",IF(O161="CUMPLE",IF(Q161="CUMPLE","HABILITADO","RECHAZADO"),"RECHAZADO"),"RECHAZADO"),"RECHAZADO"),"RECHAZADO"),"RECHAZADO"),"")</f>
        <v/>
      </c>
      <c r="V161" s="85">
        <v>6309258725</v>
      </c>
      <c r="W161" s="86">
        <v>161636606</v>
      </c>
      <c r="X161" s="86">
        <v>6470895331</v>
      </c>
      <c r="Y161" s="87">
        <v>6309258725</v>
      </c>
      <c r="Z161" s="87">
        <v>161636600</v>
      </c>
      <c r="AA161" s="87">
        <v>6470895325</v>
      </c>
      <c r="AB161" s="88"/>
      <c r="AC161" s="86">
        <v>6191617983</v>
      </c>
      <c r="AD161" s="86">
        <v>150328266</v>
      </c>
      <c r="AE161" s="86">
        <v>6341946249</v>
      </c>
    </row>
    <row r="162" spans="1:31" ht="33.75" thickBot="1" x14ac:dyDescent="0.3">
      <c r="A162" s="1018"/>
      <c r="B162" s="508">
        <v>2</v>
      </c>
      <c r="C162" s="90" t="str">
        <f>IF(Proponentes!H146="X",Proponentes!$B$145,"")</f>
        <v>UNION TEMPORAL
SED SEGURIDAD 2021</v>
      </c>
      <c r="D162" s="899"/>
      <c r="E162" s="97"/>
      <c r="F162" s="900"/>
      <c r="G162" s="687" t="str">
        <f>Evaluación_Económica!G164</f>
        <v>CUMPLE</v>
      </c>
      <c r="H162" s="687"/>
      <c r="I162" s="687" t="str">
        <f>Evaluación_Económica!P164</f>
        <v>CUMPLE</v>
      </c>
      <c r="J162" s="687"/>
      <c r="K162" s="687" t="str">
        <f>Evaluación_Económica!AB164</f>
        <v>CUMPLE</v>
      </c>
      <c r="L162" s="687"/>
      <c r="M162" s="687" t="str">
        <f>Evaluación_Económica!AY164</f>
        <v>CUMPLE</v>
      </c>
      <c r="N162" s="687"/>
      <c r="O162" s="687" t="str">
        <f>Evaluación_Económica!BT164</f>
        <v>CUMPLE</v>
      </c>
      <c r="P162" s="687"/>
      <c r="Q162" s="687" t="str">
        <f>Evaluación_Económica!BY164</f>
        <v>CUMPLE</v>
      </c>
      <c r="R162" s="687"/>
      <c r="S162" s="687" t="str">
        <f>Evaluación_Económica!CF164</f>
        <v/>
      </c>
      <c r="T162" s="98"/>
      <c r="U162" s="687" t="str">
        <f t="shared" si="21"/>
        <v>HABILITADO</v>
      </c>
      <c r="V162" s="85">
        <v>5749369583</v>
      </c>
      <c r="W162" s="86">
        <v>120281350</v>
      </c>
      <c r="X162" s="86">
        <v>5869650933</v>
      </c>
      <c r="Y162" s="87">
        <v>5749369583</v>
      </c>
      <c r="Z162" s="87">
        <v>120281353</v>
      </c>
      <c r="AA162" s="87">
        <v>5869650936</v>
      </c>
      <c r="AB162" s="88"/>
      <c r="AC162" s="86">
        <v>5642168384</v>
      </c>
      <c r="AD162" s="86">
        <v>112952150</v>
      </c>
      <c r="AE162" s="86">
        <v>5755120534</v>
      </c>
    </row>
    <row r="163" spans="1:31" ht="17.25" hidden="1" thickBot="1" x14ac:dyDescent="0.3">
      <c r="A163" s="1020"/>
      <c r="B163" s="230">
        <v>3</v>
      </c>
      <c r="C163" s="914" t="str">
        <f>IF(Proponentes!H147="X",Proponentes!$B$145,"")</f>
        <v/>
      </c>
      <c r="D163" s="91"/>
      <c r="E163" s="333"/>
      <c r="F163" s="93"/>
      <c r="G163" s="926" t="str">
        <f>Evaluación_Económica!G165</f>
        <v/>
      </c>
      <c r="H163" s="926"/>
      <c r="I163" s="926" t="str">
        <f>Evaluación_Económica!P165</f>
        <v/>
      </c>
      <c r="J163" s="926"/>
      <c r="K163" s="926" t="str">
        <f>Evaluación_Económica!AB165</f>
        <v/>
      </c>
      <c r="L163" s="926"/>
      <c r="M163" s="926" t="str">
        <f>Evaluación_Económica!AY165</f>
        <v xml:space="preserve"> </v>
      </c>
      <c r="N163" s="926"/>
      <c r="O163" s="926" t="str">
        <f>Evaluación_Económica!BT165</f>
        <v xml:space="preserve"> </v>
      </c>
      <c r="P163" s="926"/>
      <c r="Q163" s="926" t="str">
        <f>Evaluación_Económica!BY165</f>
        <v/>
      </c>
      <c r="R163" s="926"/>
      <c r="S163" s="926" t="str">
        <f>Evaluación_Económica!CF165</f>
        <v/>
      </c>
      <c r="T163" s="927"/>
      <c r="U163" s="928" t="str">
        <f t="shared" si="21"/>
        <v/>
      </c>
      <c r="V163" s="85">
        <v>7469983014</v>
      </c>
      <c r="W163" s="86">
        <v>164088403</v>
      </c>
      <c r="X163" s="86">
        <v>7634071417</v>
      </c>
      <c r="Y163" s="87">
        <v>7469983014</v>
      </c>
      <c r="Z163" s="87">
        <v>164088401</v>
      </c>
      <c r="AA163" s="87">
        <v>7634071415</v>
      </c>
      <c r="AB163" s="88"/>
      <c r="AC163" s="86">
        <v>7330699719</v>
      </c>
      <c r="AD163" s="86">
        <v>153334530</v>
      </c>
      <c r="AE163" s="86">
        <v>7484034249</v>
      </c>
    </row>
    <row r="164" spans="1:31" ht="17.25" hidden="1" thickBot="1" x14ac:dyDescent="0.3">
      <c r="A164" s="1021"/>
      <c r="B164" s="508">
        <v>4</v>
      </c>
      <c r="C164" s="90" t="str">
        <f>IF(Proponentes!H148="X",Proponentes!$B$145,"")</f>
        <v/>
      </c>
      <c r="D164" s="91"/>
      <c r="E164" s="97"/>
      <c r="F164" s="93"/>
      <c r="G164" s="687" t="str">
        <f>Evaluación_Económica!G166</f>
        <v/>
      </c>
      <c r="H164" s="687"/>
      <c r="I164" s="687" t="str">
        <f>Evaluación_Económica!P166</f>
        <v/>
      </c>
      <c r="J164" s="687"/>
      <c r="K164" s="687" t="str">
        <f>Evaluación_Económica!AB166</f>
        <v/>
      </c>
      <c r="L164" s="687"/>
      <c r="M164" s="687" t="str">
        <f>Evaluación_Económica!AY166</f>
        <v/>
      </c>
      <c r="N164" s="687"/>
      <c r="O164" s="687" t="str">
        <f>Evaluación_Económica!BT166</f>
        <v/>
      </c>
      <c r="P164" s="687"/>
      <c r="Q164" s="687" t="str">
        <f>Evaluación_Económica!BY166</f>
        <v/>
      </c>
      <c r="R164" s="687"/>
      <c r="S164" s="687" t="str">
        <f>Evaluación_Económica!CF166</f>
        <v/>
      </c>
      <c r="T164" s="98"/>
      <c r="U164" s="99" t="str">
        <f t="shared" si="21"/>
        <v/>
      </c>
      <c r="V164" s="85">
        <v>10351396935</v>
      </c>
      <c r="W164" s="86">
        <v>118066522</v>
      </c>
      <c r="X164" s="86">
        <v>10469463457</v>
      </c>
      <c r="Y164" s="87">
        <v>10351396935</v>
      </c>
      <c r="Z164" s="87">
        <v>118066520</v>
      </c>
      <c r="AA164" s="87">
        <v>10469463455</v>
      </c>
      <c r="AB164" s="88"/>
      <c r="AC164" s="86">
        <v>10158387571</v>
      </c>
      <c r="AD164" s="86">
        <v>109868791</v>
      </c>
      <c r="AE164" s="86">
        <v>10268256362</v>
      </c>
    </row>
    <row r="165" spans="1:31" ht="17.25" hidden="1" thickBot="1" x14ac:dyDescent="0.3">
      <c r="A165" s="1021"/>
      <c r="B165" s="508">
        <v>5</v>
      </c>
      <c r="C165" s="90" t="str">
        <f>IF(Proponentes!H149="X",Proponentes!$B$145,"")</f>
        <v/>
      </c>
      <c r="D165" s="91"/>
      <c r="E165" s="508"/>
      <c r="F165" s="93"/>
      <c r="G165" s="687" t="str">
        <f>Evaluación_Económica!G167</f>
        <v/>
      </c>
      <c r="H165" s="687"/>
      <c r="I165" s="687" t="str">
        <f>Evaluación_Económica!P167</f>
        <v/>
      </c>
      <c r="J165" s="687"/>
      <c r="K165" s="687" t="str">
        <f>Evaluación_Económica!AB167</f>
        <v/>
      </c>
      <c r="L165" s="687"/>
      <c r="M165" s="687" t="str">
        <f>Evaluación_Económica!AY167</f>
        <v xml:space="preserve"> </v>
      </c>
      <c r="N165" s="687"/>
      <c r="O165" s="687" t="str">
        <f>Evaluación_Económica!BT167</f>
        <v xml:space="preserve"> </v>
      </c>
      <c r="P165" s="687"/>
      <c r="Q165" s="687" t="str">
        <f>Evaluación_Económica!BY167</f>
        <v/>
      </c>
      <c r="R165" s="687"/>
      <c r="S165" s="687" t="str">
        <f>Evaluación_Económica!CF167</f>
        <v/>
      </c>
      <c r="T165" s="98"/>
      <c r="U165" s="99" t="str">
        <f t="shared" si="21"/>
        <v/>
      </c>
      <c r="V165" s="85">
        <v>10132183707</v>
      </c>
      <c r="W165" s="86">
        <v>183630029</v>
      </c>
      <c r="X165" s="86">
        <v>10315813736</v>
      </c>
      <c r="Y165" s="87">
        <v>10132183707</v>
      </c>
      <c r="Z165" s="87">
        <v>183630021</v>
      </c>
      <c r="AA165" s="87">
        <v>10315813728</v>
      </c>
      <c r="AB165" s="88"/>
      <c r="AC165" s="86">
        <v>9943261734</v>
      </c>
      <c r="AD165" s="86">
        <v>171025475</v>
      </c>
      <c r="AE165" s="86">
        <v>10114287209</v>
      </c>
    </row>
    <row r="166" spans="1:31" ht="17.25" hidden="1" thickBot="1" x14ac:dyDescent="0.3">
      <c r="A166" s="1021"/>
      <c r="B166" s="508">
        <v>6</v>
      </c>
      <c r="C166" s="90" t="str">
        <f>IF(Proponentes!H150="X",Proponentes!$B$145,"")</f>
        <v/>
      </c>
      <c r="D166" s="91"/>
      <c r="E166" s="97"/>
      <c r="F166" s="93"/>
      <c r="G166" s="687" t="str">
        <f>Evaluación_Económica!G168</f>
        <v/>
      </c>
      <c r="H166" s="687"/>
      <c r="I166" s="687" t="str">
        <f>Evaluación_Económica!P168</f>
        <v/>
      </c>
      <c r="J166" s="687"/>
      <c r="K166" s="687" t="str">
        <f>Evaluación_Económica!AB168</f>
        <v/>
      </c>
      <c r="L166" s="687"/>
      <c r="M166" s="687" t="str">
        <f>Evaluación_Económica!AY168</f>
        <v/>
      </c>
      <c r="N166" s="687"/>
      <c r="O166" s="687" t="str">
        <f>Evaluación_Económica!BT168</f>
        <v/>
      </c>
      <c r="P166" s="687"/>
      <c r="Q166" s="687" t="str">
        <f>Evaluación_Económica!BY168</f>
        <v/>
      </c>
      <c r="R166" s="687"/>
      <c r="S166" s="687" t="str">
        <f>Evaluación_Económica!CF168</f>
        <v/>
      </c>
      <c r="T166" s="98"/>
      <c r="U166" s="99" t="str">
        <f t="shared" si="21"/>
        <v/>
      </c>
      <c r="V166" s="85">
        <v>8654834428</v>
      </c>
      <c r="W166" s="86">
        <v>115781387</v>
      </c>
      <c r="X166" s="86">
        <v>8770615815</v>
      </c>
      <c r="Y166" s="87">
        <v>8654834428</v>
      </c>
      <c r="Z166" s="87">
        <v>115781390</v>
      </c>
      <c r="AA166" s="87">
        <v>8770615818</v>
      </c>
      <c r="AB166" s="88"/>
      <c r="AC166" s="86">
        <v>8493458712</v>
      </c>
      <c r="AD166" s="86">
        <v>108948980</v>
      </c>
      <c r="AE166" s="86">
        <v>8602407692</v>
      </c>
    </row>
    <row r="167" spans="1:31" ht="17.25" hidden="1" thickBot="1" x14ac:dyDescent="0.3">
      <c r="A167" s="1021"/>
      <c r="B167" s="508">
        <v>7</v>
      </c>
      <c r="C167" s="90" t="str">
        <f>IF(Proponentes!H151="X",Proponentes!$B$145,"")</f>
        <v/>
      </c>
      <c r="D167" s="91"/>
      <c r="E167" s="97"/>
      <c r="F167" s="93"/>
      <c r="G167" s="687" t="str">
        <f>Evaluación_Económica!G169</f>
        <v/>
      </c>
      <c r="H167" s="687"/>
      <c r="I167" s="687" t="str">
        <f>Evaluación_Económica!P169</f>
        <v/>
      </c>
      <c r="J167" s="687"/>
      <c r="K167" s="687" t="str">
        <f>Evaluación_Económica!AB169</f>
        <v/>
      </c>
      <c r="L167" s="687"/>
      <c r="M167" s="687" t="str">
        <f>Evaluación_Económica!AY169</f>
        <v xml:space="preserve"> </v>
      </c>
      <c r="N167" s="687"/>
      <c r="O167" s="687" t="str">
        <f>Evaluación_Económica!BT169</f>
        <v xml:space="preserve"> </v>
      </c>
      <c r="P167" s="687"/>
      <c r="Q167" s="687" t="str">
        <f>Evaluación_Económica!BY169</f>
        <v/>
      </c>
      <c r="R167" s="687"/>
      <c r="S167" s="687" t="str">
        <f>Evaluación_Económica!CF169</f>
        <v/>
      </c>
      <c r="T167" s="98"/>
      <c r="U167" s="99" t="str">
        <f t="shared" si="21"/>
        <v/>
      </c>
      <c r="V167" s="85">
        <v>11189187841</v>
      </c>
      <c r="W167" s="86">
        <v>188490622</v>
      </c>
      <c r="X167" s="86">
        <v>11377678463</v>
      </c>
      <c r="Y167" s="87">
        <v>11189187841</v>
      </c>
      <c r="Z167" s="87">
        <v>188490620</v>
      </c>
      <c r="AA167" s="87">
        <v>11377678461</v>
      </c>
      <c r="AB167" s="88"/>
      <c r="AC167" s="86">
        <v>10980557253</v>
      </c>
      <c r="AD167" s="86">
        <v>175305488</v>
      </c>
      <c r="AE167" s="86">
        <v>11155862741</v>
      </c>
    </row>
    <row r="168" spans="1:31" ht="17.25" hidden="1" thickBot="1" x14ac:dyDescent="0.3">
      <c r="A168" s="1021"/>
      <c r="B168" s="508">
        <v>8</v>
      </c>
      <c r="C168" s="90" t="str">
        <f>IF(Proponentes!H152="X",Proponentes!$B$145,"")</f>
        <v/>
      </c>
      <c r="D168" s="91"/>
      <c r="E168" s="508"/>
      <c r="F168" s="93"/>
      <c r="G168" s="687" t="str">
        <f>Evaluación_Económica!G170</f>
        <v/>
      </c>
      <c r="H168" s="687"/>
      <c r="I168" s="687" t="str">
        <f>Evaluación_Económica!P170</f>
        <v/>
      </c>
      <c r="J168" s="687"/>
      <c r="K168" s="687" t="str">
        <f>Evaluación_Económica!AB170</f>
        <v/>
      </c>
      <c r="L168" s="687"/>
      <c r="M168" s="687" t="str">
        <f>Evaluación_Económica!AY170</f>
        <v xml:space="preserve"> </v>
      </c>
      <c r="N168" s="687"/>
      <c r="O168" s="687" t="str">
        <f>Evaluación_Económica!BT170</f>
        <v xml:space="preserve"> </v>
      </c>
      <c r="P168" s="687"/>
      <c r="Q168" s="687" t="str">
        <f>Evaluación_Económica!BY170</f>
        <v/>
      </c>
      <c r="R168" s="687"/>
      <c r="S168" s="687" t="str">
        <f>Evaluación_Económica!CF170</f>
        <v/>
      </c>
      <c r="T168" s="98"/>
      <c r="U168" s="99" t="str">
        <f t="shared" si="21"/>
        <v/>
      </c>
      <c r="V168" s="85" t="s">
        <v>2231</v>
      </c>
      <c r="W168" s="86">
        <v>0</v>
      </c>
      <c r="X168" s="86" t="s">
        <v>2231</v>
      </c>
      <c r="Y168" s="87">
        <v>0</v>
      </c>
      <c r="Z168" s="87">
        <v>0</v>
      </c>
      <c r="AA168" s="87">
        <v>0</v>
      </c>
      <c r="AB168" s="88"/>
      <c r="AC168" s="86" t="s">
        <v>2231</v>
      </c>
      <c r="AD168" s="86">
        <v>0</v>
      </c>
      <c r="AE168" s="86" t="s">
        <v>2231</v>
      </c>
    </row>
    <row r="169" spans="1:31" ht="17.25" hidden="1" thickBot="1" x14ac:dyDescent="0.3">
      <c r="A169" s="1021"/>
      <c r="B169" s="508">
        <v>9</v>
      </c>
      <c r="C169" s="90" t="str">
        <f>IF(Proponentes!H153="X",Proponentes!$B$145,"")</f>
        <v/>
      </c>
      <c r="D169" s="91"/>
      <c r="E169" s="508"/>
      <c r="F169" s="93"/>
      <c r="G169" s="687" t="str">
        <f>Evaluación_Económica!G171</f>
        <v/>
      </c>
      <c r="H169" s="687"/>
      <c r="I169" s="687" t="str">
        <f>Evaluación_Económica!P171</f>
        <v/>
      </c>
      <c r="J169" s="687"/>
      <c r="K169" s="687" t="str">
        <f>Evaluación_Económica!AB171</f>
        <v/>
      </c>
      <c r="L169" s="687"/>
      <c r="M169" s="687" t="str">
        <f>Evaluación_Económica!AY171</f>
        <v xml:space="preserve"> </v>
      </c>
      <c r="N169" s="687"/>
      <c r="O169" s="687" t="str">
        <f>Evaluación_Económica!BT171</f>
        <v xml:space="preserve"> </v>
      </c>
      <c r="P169" s="687"/>
      <c r="Q169" s="687" t="str">
        <f>Evaluación_Económica!BY171</f>
        <v/>
      </c>
      <c r="R169" s="687"/>
      <c r="S169" s="687" t="str">
        <f>Evaluación_Económica!CF171</f>
        <v/>
      </c>
      <c r="T169" s="98"/>
      <c r="U169" s="99" t="str">
        <f t="shared" si="21"/>
        <v/>
      </c>
      <c r="V169" s="85">
        <v>7664314343</v>
      </c>
      <c r="W169" s="86">
        <v>168625871</v>
      </c>
      <c r="X169" s="86">
        <v>7832940214</v>
      </c>
      <c r="Y169" s="87">
        <v>7664314343</v>
      </c>
      <c r="Z169" s="87">
        <v>168625873</v>
      </c>
      <c r="AA169" s="87">
        <v>7832940216</v>
      </c>
      <c r="AB169" s="88"/>
      <c r="AC169" s="86">
        <v>7521407599</v>
      </c>
      <c r="AD169" s="86">
        <v>156803746</v>
      </c>
      <c r="AE169" s="86">
        <v>7678211345</v>
      </c>
    </row>
    <row r="170" spans="1:31" ht="17.25" hidden="1" thickBot="1" x14ac:dyDescent="0.3">
      <c r="A170" s="1021"/>
      <c r="B170" s="508">
        <v>10</v>
      </c>
      <c r="C170" s="90" t="str">
        <f>IF(Proponentes!H154="X",Proponentes!$B$145,"")</f>
        <v/>
      </c>
      <c r="D170" s="91"/>
      <c r="E170" s="508"/>
      <c r="F170" s="93"/>
      <c r="G170" s="687" t="str">
        <f>Evaluación_Económica!G172</f>
        <v/>
      </c>
      <c r="H170" s="687"/>
      <c r="I170" s="687" t="str">
        <f>Evaluación_Económica!P172</f>
        <v/>
      </c>
      <c r="J170" s="687"/>
      <c r="K170" s="687" t="str">
        <f>Evaluación_Económica!AB172</f>
        <v/>
      </c>
      <c r="L170" s="687"/>
      <c r="M170" s="687" t="str">
        <f>Evaluación_Económica!AY172</f>
        <v xml:space="preserve"> </v>
      </c>
      <c r="N170" s="687"/>
      <c r="O170" s="687" t="str">
        <f>Evaluación_Económica!BT172</f>
        <v xml:space="preserve"> </v>
      </c>
      <c r="P170" s="687"/>
      <c r="Q170" s="687" t="str">
        <f>Evaluación_Económica!BY172</f>
        <v/>
      </c>
      <c r="R170" s="687"/>
      <c r="S170" s="687" t="str">
        <f>Evaluación_Económica!CF172</f>
        <v/>
      </c>
      <c r="T170" s="98"/>
      <c r="U170" s="99" t="str">
        <f t="shared" si="21"/>
        <v/>
      </c>
      <c r="V170" s="85">
        <v>7971813946</v>
      </c>
      <c r="W170" s="86">
        <v>136103587</v>
      </c>
      <c r="X170" s="86">
        <v>8107917533</v>
      </c>
      <c r="Y170" s="87">
        <v>7971813946</v>
      </c>
      <c r="Z170" s="87">
        <v>136103584</v>
      </c>
      <c r="AA170" s="87">
        <v>8107917530</v>
      </c>
      <c r="AB170" s="88"/>
      <c r="AC170" s="86">
        <v>7823173647</v>
      </c>
      <c r="AD170" s="86">
        <v>127297946</v>
      </c>
      <c r="AE170" s="86">
        <v>7950471593</v>
      </c>
    </row>
    <row r="171" spans="1:31" ht="17.25" hidden="1" thickBot="1" x14ac:dyDescent="0.3">
      <c r="A171" s="1021"/>
      <c r="B171" s="508">
        <v>11</v>
      </c>
      <c r="C171" s="90" t="str">
        <f>IF(Proponentes!H155="X",Proponentes!$B$145,"")</f>
        <v/>
      </c>
      <c r="D171" s="91"/>
      <c r="E171" s="508"/>
      <c r="F171" s="93"/>
      <c r="G171" s="687" t="str">
        <f>Evaluación_Económica!G173</f>
        <v/>
      </c>
      <c r="H171" s="687"/>
      <c r="I171" s="687" t="str">
        <f>Evaluación_Económica!P173</f>
        <v/>
      </c>
      <c r="J171" s="687"/>
      <c r="K171" s="687" t="str">
        <f>Evaluación_Económica!AB173</f>
        <v/>
      </c>
      <c r="L171" s="687"/>
      <c r="M171" s="687" t="str">
        <f>Evaluación_Económica!AY173</f>
        <v xml:space="preserve"> </v>
      </c>
      <c r="N171" s="687"/>
      <c r="O171" s="687" t="str">
        <f>Evaluación_Económica!BT173</f>
        <v xml:space="preserve"> </v>
      </c>
      <c r="P171" s="687"/>
      <c r="Q171" s="687" t="str">
        <f>Evaluación_Económica!BY173</f>
        <v/>
      </c>
      <c r="R171" s="687"/>
      <c r="S171" s="687" t="str">
        <f>Evaluación_Económica!CF173</f>
        <v/>
      </c>
      <c r="T171" s="98"/>
      <c r="U171" s="99" t="str">
        <f t="shared" si="21"/>
        <v/>
      </c>
      <c r="V171" s="85">
        <v>10661795228</v>
      </c>
      <c r="W171" s="86">
        <v>171899888</v>
      </c>
      <c r="X171" s="86">
        <v>10833695116</v>
      </c>
      <c r="Y171" s="87">
        <v>10661795228</v>
      </c>
      <c r="Z171" s="87">
        <v>171899887</v>
      </c>
      <c r="AA171" s="87">
        <v>10833695115</v>
      </c>
      <c r="AB171" s="88"/>
      <c r="AC171" s="86">
        <v>10462998261</v>
      </c>
      <c r="AD171" s="86">
        <v>160161029</v>
      </c>
      <c r="AE171" s="86">
        <v>10623159290</v>
      </c>
    </row>
    <row r="172" spans="1:31" ht="17.25" hidden="1" thickBot="1" x14ac:dyDescent="0.3">
      <c r="A172" s="1022"/>
      <c r="B172" s="804">
        <v>12</v>
      </c>
      <c r="C172" s="905" t="str">
        <f>IF(Proponentes!H156="X",Proponentes!$B$145,"")</f>
        <v/>
      </c>
      <c r="D172" s="91"/>
      <c r="E172" s="906"/>
      <c r="F172" s="93"/>
      <c r="G172" s="907" t="str">
        <f>Evaluación_Económica!G174</f>
        <v/>
      </c>
      <c r="H172" s="907"/>
      <c r="I172" s="907" t="str">
        <f>Evaluación_Económica!P174</f>
        <v/>
      </c>
      <c r="J172" s="907"/>
      <c r="K172" s="907" t="str">
        <f>Evaluación_Económica!AB174</f>
        <v/>
      </c>
      <c r="L172" s="907"/>
      <c r="M172" s="907" t="str">
        <f>Evaluación_Económica!AY174</f>
        <v/>
      </c>
      <c r="N172" s="907"/>
      <c r="O172" s="907" t="str">
        <f>Evaluación_Económica!BT174</f>
        <v/>
      </c>
      <c r="P172" s="907"/>
      <c r="Q172" s="907" t="str">
        <f>Evaluación_Económica!BY174</f>
        <v/>
      </c>
      <c r="R172" s="907"/>
      <c r="S172" s="907" t="str">
        <f>Evaluación_Económica!CF174</f>
        <v/>
      </c>
      <c r="T172" s="908"/>
      <c r="U172" s="909" t="str">
        <f>IF(C172&lt;&gt;"",IF(G172="CUMPLE",IF(I172="CUMPLE",IF(K172="CUMPLE",IF(M172="CUMPLE",IF(O172="CUMPLE",IF(Q172="CUMPLE",IF(S172="CUMPLE","HABILITADO","RECHAZADO"),"RECHAZADO"),"RECHAZADO"),"RECHAZADO"),"RECHAZADO"),"RECHAZADO"),"RECHAZADO"),"")</f>
        <v/>
      </c>
      <c r="V172" s="85">
        <v>2507462668</v>
      </c>
      <c r="W172" s="86">
        <v>141506598</v>
      </c>
      <c r="X172" s="86">
        <v>2648969266</v>
      </c>
      <c r="Y172" s="87">
        <v>2507462668</v>
      </c>
      <c r="Z172" s="87">
        <v>141506599</v>
      </c>
      <c r="AA172" s="87">
        <v>2648969267</v>
      </c>
      <c r="AB172" s="88"/>
      <c r="AC172" s="86">
        <v>2460709193</v>
      </c>
      <c r="AD172" s="86">
        <v>135726593</v>
      </c>
      <c r="AE172" s="86">
        <v>2596435786</v>
      </c>
    </row>
    <row r="173" spans="1:31" s="110" customFormat="1" ht="18" thickTop="1" thickBot="1" x14ac:dyDescent="0.3">
      <c r="A173" s="102">
        <v>12</v>
      </c>
      <c r="B173" s="102"/>
      <c r="C173" s="102" t="s">
        <v>1537</v>
      </c>
      <c r="D173" s="901"/>
      <c r="E173" s="104"/>
      <c r="F173" s="902"/>
      <c r="G173" s="101"/>
      <c r="H173" s="101"/>
      <c r="I173" s="101"/>
      <c r="J173" s="101"/>
      <c r="K173" s="101"/>
      <c r="L173" s="101"/>
      <c r="M173" s="101"/>
      <c r="N173" s="101"/>
      <c r="O173" s="101"/>
      <c r="P173" s="101"/>
      <c r="Q173" s="101"/>
      <c r="R173" s="101"/>
      <c r="S173" s="101"/>
      <c r="T173" s="101"/>
      <c r="U173" s="101"/>
      <c r="V173" s="106"/>
      <c r="W173" s="107"/>
      <c r="X173" s="107"/>
      <c r="Y173" s="107"/>
      <c r="Z173" s="107"/>
      <c r="AA173" s="107"/>
      <c r="AB173" s="108"/>
      <c r="AC173" s="107"/>
      <c r="AD173" s="107"/>
      <c r="AE173" s="107"/>
    </row>
    <row r="174" spans="1:31" hidden="1" x14ac:dyDescent="0.25">
      <c r="A174" s="1020">
        <f t="shared" ref="A174" si="22">A186</f>
        <v>13</v>
      </c>
      <c r="B174" s="230">
        <v>1</v>
      </c>
      <c r="C174" s="914" t="str">
        <f>IF(Proponentes!H158="X",Proponentes!$B$158,"")</f>
        <v/>
      </c>
      <c r="D174" s="91"/>
      <c r="E174" s="333"/>
      <c r="F174" s="93"/>
      <c r="G174" s="926" t="str">
        <f>Evaluación_Económica!G176</f>
        <v/>
      </c>
      <c r="H174" s="926"/>
      <c r="I174" s="926" t="str">
        <f>Evaluación_Económica!P176</f>
        <v/>
      </c>
      <c r="J174" s="926"/>
      <c r="K174" s="926" t="str">
        <f>Evaluación_Económica!AB176</f>
        <v/>
      </c>
      <c r="L174" s="926"/>
      <c r="M174" s="926" t="str">
        <f>Evaluación_Económica!AY176</f>
        <v xml:space="preserve"> </v>
      </c>
      <c r="N174" s="926"/>
      <c r="O174" s="926" t="str">
        <f>Evaluación_Económica!BT176</f>
        <v xml:space="preserve"> </v>
      </c>
      <c r="P174" s="926"/>
      <c r="Q174" s="926" t="str">
        <f>Evaluación_Económica!BY176</f>
        <v/>
      </c>
      <c r="R174" s="926"/>
      <c r="S174" s="926" t="str">
        <f>Evaluación_Económica!CF176</f>
        <v/>
      </c>
      <c r="T174" s="927"/>
      <c r="U174" s="928" t="str">
        <f t="shared" ref="U174:U184" si="23">IF(C174&lt;&gt;"",IF(G174="CUMPLE",IF(I174="CUMPLE",IF(K174="CUMPLE",IF(M174="CUMPLE",IF(O174="CUMPLE",IF(Q174="CUMPLE","HABILITADO","RECHAZADO"),"RECHAZADO"),"RECHAZADO"),"RECHAZADO"),"RECHAZADO"),"RECHAZADO"),"")</f>
        <v/>
      </c>
      <c r="V174" s="85" t="s">
        <v>2231</v>
      </c>
      <c r="W174" s="86">
        <v>0</v>
      </c>
      <c r="X174" s="86" t="s">
        <v>2231</v>
      </c>
      <c r="Y174" s="87">
        <v>0</v>
      </c>
      <c r="Z174" s="87">
        <v>0</v>
      </c>
      <c r="AA174" s="87">
        <v>0</v>
      </c>
      <c r="AB174" s="88"/>
      <c r="AC174" s="86" t="s">
        <v>2231</v>
      </c>
      <c r="AD174" s="86">
        <v>0</v>
      </c>
      <c r="AE174" s="86" t="s">
        <v>2231</v>
      </c>
    </row>
    <row r="175" spans="1:31" hidden="1" x14ac:dyDescent="0.25">
      <c r="A175" s="1022"/>
      <c r="B175" s="804">
        <v>2</v>
      </c>
      <c r="C175" s="905" t="str">
        <f>IF(Proponentes!H159="X",Proponentes!$B$158,"")</f>
        <v/>
      </c>
      <c r="D175" s="91"/>
      <c r="E175" s="906"/>
      <c r="F175" s="93"/>
      <c r="G175" s="907" t="str">
        <f>Evaluación_Económica!G177</f>
        <v/>
      </c>
      <c r="H175" s="907"/>
      <c r="I175" s="907" t="str">
        <f>Evaluación_Económica!P177</f>
        <v/>
      </c>
      <c r="J175" s="907"/>
      <c r="K175" s="907" t="str">
        <f>Evaluación_Económica!AB177</f>
        <v/>
      </c>
      <c r="L175" s="907"/>
      <c r="M175" s="907" t="str">
        <f>Evaluación_Económica!AY177</f>
        <v xml:space="preserve"> </v>
      </c>
      <c r="N175" s="907"/>
      <c r="O175" s="907" t="str">
        <f>Evaluación_Económica!BT177</f>
        <v xml:space="preserve"> </v>
      </c>
      <c r="P175" s="907"/>
      <c r="Q175" s="907" t="str">
        <f>Evaluación_Económica!BY177</f>
        <v/>
      </c>
      <c r="R175" s="907"/>
      <c r="S175" s="907" t="str">
        <f>Evaluación_Económica!CF177</f>
        <v/>
      </c>
      <c r="T175" s="908"/>
      <c r="U175" s="909" t="str">
        <f t="shared" si="23"/>
        <v/>
      </c>
      <c r="V175" s="85" t="s">
        <v>2231</v>
      </c>
      <c r="W175" s="86">
        <v>0</v>
      </c>
      <c r="X175" s="86" t="s">
        <v>2231</v>
      </c>
      <c r="Y175" s="87">
        <v>0</v>
      </c>
      <c r="Z175" s="87">
        <v>0</v>
      </c>
      <c r="AA175" s="87">
        <v>0</v>
      </c>
      <c r="AB175" s="88"/>
      <c r="AC175" s="86" t="s">
        <v>2231</v>
      </c>
      <c r="AD175" s="86">
        <v>0</v>
      </c>
      <c r="AE175" s="86" t="s">
        <v>2231</v>
      </c>
    </row>
    <row r="176" spans="1:31" ht="33.75" thickBot="1" x14ac:dyDescent="0.3">
      <c r="A176" s="1018"/>
      <c r="B176" s="508">
        <v>3</v>
      </c>
      <c r="C176" s="90" t="str">
        <f>IF(Proponentes!H160="X",Proponentes!$B$158,"")</f>
        <v>COVISUR DE COLOMBIA LTDA</v>
      </c>
      <c r="D176" s="899"/>
      <c r="E176" s="92"/>
      <c r="F176" s="900"/>
      <c r="G176" s="94" t="str">
        <f>Evaluación_Económica!G178</f>
        <v>CUMPLE</v>
      </c>
      <c r="H176" s="94"/>
      <c r="I176" s="94" t="str">
        <f>Evaluación_Económica!P178</f>
        <v>CUMPLE</v>
      </c>
      <c r="J176" s="94"/>
      <c r="K176" s="94" t="str">
        <f>Evaluación_Económica!AB178</f>
        <v>CUMPLE</v>
      </c>
      <c r="L176" s="94"/>
      <c r="M176" s="94" t="str">
        <f>Evaluación_Económica!AY178</f>
        <v>CUMPLE</v>
      </c>
      <c r="N176" s="94"/>
      <c r="O176" s="94" t="str">
        <f>Evaluación_Económica!BT178</f>
        <v>CUMPLE</v>
      </c>
      <c r="P176" s="94"/>
      <c r="Q176" s="94" t="str">
        <f>Evaluación_Económica!BY178</f>
        <v>CUMPLE</v>
      </c>
      <c r="R176" s="94"/>
      <c r="S176" s="94" t="str">
        <f>Evaluación_Económica!CF178</f>
        <v/>
      </c>
      <c r="T176" s="95"/>
      <c r="U176" s="94" t="str">
        <f t="shared" si="23"/>
        <v>HABILITADO</v>
      </c>
      <c r="V176" s="85">
        <v>7469983014</v>
      </c>
      <c r="W176" s="86">
        <v>147922955</v>
      </c>
      <c r="X176" s="86">
        <v>7617905969</v>
      </c>
      <c r="Y176" s="87">
        <v>7469983014</v>
      </c>
      <c r="Z176" s="87">
        <v>147922955</v>
      </c>
      <c r="AA176" s="87">
        <v>7617905969</v>
      </c>
      <c r="AB176" s="88"/>
      <c r="AC176" s="86">
        <v>7330699719</v>
      </c>
      <c r="AD176" s="86">
        <v>138143684</v>
      </c>
      <c r="AE176" s="86">
        <v>7468843403</v>
      </c>
    </row>
    <row r="177" spans="1:31" ht="17.25" hidden="1" thickBot="1" x14ac:dyDescent="0.3">
      <c r="A177" s="1020"/>
      <c r="B177" s="230">
        <v>4</v>
      </c>
      <c r="C177" s="914" t="str">
        <f>IF(Proponentes!H161="X",Proponentes!$B$158,"")</f>
        <v/>
      </c>
      <c r="D177" s="91"/>
      <c r="E177" s="333"/>
      <c r="F177" s="93"/>
      <c r="G177" s="926" t="str">
        <f>Evaluación_Económica!G179</f>
        <v/>
      </c>
      <c r="H177" s="926"/>
      <c r="I177" s="926" t="str">
        <f>Evaluación_Económica!P179</f>
        <v/>
      </c>
      <c r="J177" s="926"/>
      <c r="K177" s="926" t="str">
        <f>Evaluación_Económica!AB179</f>
        <v/>
      </c>
      <c r="L177" s="926"/>
      <c r="M177" s="926" t="str">
        <f>Evaluación_Económica!AY179</f>
        <v/>
      </c>
      <c r="N177" s="926"/>
      <c r="O177" s="926" t="str">
        <f>Evaluación_Económica!BT179</f>
        <v/>
      </c>
      <c r="P177" s="926"/>
      <c r="Q177" s="926" t="str">
        <f>Evaluación_Económica!BY179</f>
        <v/>
      </c>
      <c r="R177" s="926"/>
      <c r="S177" s="926" t="str">
        <f>Evaluación_Económica!CF179</f>
        <v/>
      </c>
      <c r="T177" s="927"/>
      <c r="U177" s="928" t="str">
        <f t="shared" si="23"/>
        <v/>
      </c>
      <c r="V177" s="85">
        <v>10351396935</v>
      </c>
      <c r="W177" s="86">
        <v>139364534</v>
      </c>
      <c r="X177" s="86">
        <v>10490761469</v>
      </c>
      <c r="Y177" s="87">
        <v>10351396935</v>
      </c>
      <c r="Z177" s="87">
        <v>139364534</v>
      </c>
      <c r="AA177" s="87">
        <v>10490761469</v>
      </c>
      <c r="AB177" s="88"/>
      <c r="AC177" s="86">
        <v>10158387571</v>
      </c>
      <c r="AD177" s="86">
        <v>129935255</v>
      </c>
      <c r="AE177" s="86">
        <v>10288322826</v>
      </c>
    </row>
    <row r="178" spans="1:31" ht="17.25" hidden="1" thickBot="1" x14ac:dyDescent="0.3">
      <c r="A178" s="1021"/>
      <c r="B178" s="508">
        <v>5</v>
      </c>
      <c r="C178" s="90" t="str">
        <f>IF(Proponentes!H162="X",Proponentes!$B$158,"")</f>
        <v/>
      </c>
      <c r="D178" s="91"/>
      <c r="E178" s="508"/>
      <c r="F178" s="93"/>
      <c r="G178" s="687" t="str">
        <f>Evaluación_Económica!G180</f>
        <v/>
      </c>
      <c r="H178" s="687"/>
      <c r="I178" s="687" t="str">
        <f>Evaluación_Económica!P180</f>
        <v/>
      </c>
      <c r="J178" s="687"/>
      <c r="K178" s="687" t="str">
        <f>Evaluación_Económica!AB180</f>
        <v/>
      </c>
      <c r="L178" s="687"/>
      <c r="M178" s="687" t="str">
        <f>Evaluación_Económica!AY180</f>
        <v xml:space="preserve"> </v>
      </c>
      <c r="N178" s="687"/>
      <c r="O178" s="687" t="str">
        <f>Evaluación_Económica!BT180</f>
        <v xml:space="preserve"> </v>
      </c>
      <c r="P178" s="687"/>
      <c r="Q178" s="687" t="str">
        <f>Evaluación_Económica!BY180</f>
        <v/>
      </c>
      <c r="R178" s="687"/>
      <c r="S178" s="687" t="str">
        <f>Evaluación_Económica!CF180</f>
        <v/>
      </c>
      <c r="T178" s="98"/>
      <c r="U178" s="99" t="str">
        <f t="shared" si="23"/>
        <v/>
      </c>
      <c r="V178" s="85" t="s">
        <v>2231</v>
      </c>
      <c r="W178" s="86">
        <v>0</v>
      </c>
      <c r="X178" s="86" t="s">
        <v>2231</v>
      </c>
      <c r="Y178" s="87">
        <v>0</v>
      </c>
      <c r="Z178" s="87">
        <v>0</v>
      </c>
      <c r="AA178" s="87">
        <v>0</v>
      </c>
      <c r="AB178" s="88"/>
      <c r="AC178" s="86" t="s">
        <v>2231</v>
      </c>
      <c r="AD178" s="86">
        <v>0</v>
      </c>
      <c r="AE178" s="86" t="s">
        <v>2231</v>
      </c>
    </row>
    <row r="179" spans="1:31" ht="17.25" hidden="1" thickBot="1" x14ac:dyDescent="0.3">
      <c r="A179" s="1021"/>
      <c r="B179" s="508">
        <v>6</v>
      </c>
      <c r="C179" s="90" t="str">
        <f>IF(Proponentes!H163="X",Proponentes!$B$158,"")</f>
        <v/>
      </c>
      <c r="D179" s="91"/>
      <c r="E179" s="92"/>
      <c r="F179" s="93"/>
      <c r="G179" s="94" t="str">
        <f>Evaluación_Económica!G181</f>
        <v/>
      </c>
      <c r="H179" s="94"/>
      <c r="I179" s="94" t="str">
        <f>Evaluación_Económica!P181</f>
        <v/>
      </c>
      <c r="J179" s="94"/>
      <c r="K179" s="94" t="str">
        <f>Evaluación_Económica!AB181</f>
        <v/>
      </c>
      <c r="L179" s="94"/>
      <c r="M179" s="94" t="str">
        <f>Evaluación_Económica!AY181</f>
        <v/>
      </c>
      <c r="N179" s="94"/>
      <c r="O179" s="94" t="str">
        <f>Evaluación_Económica!BT181</f>
        <v/>
      </c>
      <c r="P179" s="94"/>
      <c r="Q179" s="94" t="str">
        <f>Evaluación_Económica!BY181</f>
        <v/>
      </c>
      <c r="R179" s="94"/>
      <c r="S179" s="94" t="str">
        <f>Evaluación_Económica!CF181</f>
        <v/>
      </c>
      <c r="T179" s="95"/>
      <c r="U179" s="96" t="str">
        <f t="shared" si="23"/>
        <v/>
      </c>
      <c r="V179" s="85">
        <v>8654834428</v>
      </c>
      <c r="W179" s="86">
        <v>129061577</v>
      </c>
      <c r="X179" s="86">
        <v>8783896005</v>
      </c>
      <c r="Y179" s="87">
        <v>8654834428</v>
      </c>
      <c r="Z179" s="87">
        <v>129061577</v>
      </c>
      <c r="AA179" s="87">
        <v>8783896005</v>
      </c>
      <c r="AB179" s="88"/>
      <c r="AC179" s="86">
        <v>8493458712</v>
      </c>
      <c r="AD179" s="86">
        <v>121900249</v>
      </c>
      <c r="AE179" s="86">
        <v>8615358961</v>
      </c>
    </row>
    <row r="180" spans="1:31" ht="17.25" hidden="1" thickBot="1" x14ac:dyDescent="0.3">
      <c r="A180" s="1021"/>
      <c r="B180" s="508">
        <v>7</v>
      </c>
      <c r="C180" s="90" t="str">
        <f>IF(Proponentes!H164="X",Proponentes!$B$158,"")</f>
        <v/>
      </c>
      <c r="D180" s="91"/>
      <c r="E180" s="92"/>
      <c r="F180" s="93"/>
      <c r="G180" s="94" t="str">
        <f>Evaluación_Económica!G182</f>
        <v/>
      </c>
      <c r="H180" s="94"/>
      <c r="I180" s="94" t="str">
        <f>Evaluación_Económica!P182</f>
        <v/>
      </c>
      <c r="J180" s="94"/>
      <c r="K180" s="94" t="str">
        <f>Evaluación_Económica!AB182</f>
        <v/>
      </c>
      <c r="L180" s="94"/>
      <c r="M180" s="94" t="str">
        <f>Evaluación_Económica!AY182</f>
        <v xml:space="preserve"> </v>
      </c>
      <c r="N180" s="94"/>
      <c r="O180" s="94" t="str">
        <f>Evaluación_Económica!BT182</f>
        <v xml:space="preserve"> </v>
      </c>
      <c r="P180" s="94"/>
      <c r="Q180" s="94" t="str">
        <f>Evaluación_Económica!BY182</f>
        <v/>
      </c>
      <c r="R180" s="94"/>
      <c r="S180" s="94" t="str">
        <f>Evaluación_Económica!CF182</f>
        <v/>
      </c>
      <c r="T180" s="95"/>
      <c r="U180" s="96" t="str">
        <f t="shared" si="23"/>
        <v/>
      </c>
      <c r="V180" s="85" t="s">
        <v>2231</v>
      </c>
      <c r="W180" s="86">
        <v>0</v>
      </c>
      <c r="X180" s="86" t="s">
        <v>2231</v>
      </c>
      <c r="Y180" s="87">
        <v>0</v>
      </c>
      <c r="Z180" s="87">
        <v>0</v>
      </c>
      <c r="AA180" s="87">
        <v>0</v>
      </c>
      <c r="AB180" s="88"/>
      <c r="AC180" s="86" t="s">
        <v>2231</v>
      </c>
      <c r="AD180" s="86">
        <v>0</v>
      </c>
      <c r="AE180" s="86" t="s">
        <v>2231</v>
      </c>
    </row>
    <row r="181" spans="1:31" ht="17.25" hidden="1" thickBot="1" x14ac:dyDescent="0.3">
      <c r="A181" s="1021"/>
      <c r="B181" s="508">
        <v>8</v>
      </c>
      <c r="C181" s="90" t="str">
        <f>IF(Proponentes!H165="X",Proponentes!$B$158,"")</f>
        <v/>
      </c>
      <c r="D181" s="91"/>
      <c r="E181" s="508"/>
      <c r="F181" s="93"/>
      <c r="G181" s="687" t="str">
        <f>Evaluación_Económica!G183</f>
        <v/>
      </c>
      <c r="H181" s="687"/>
      <c r="I181" s="687" t="str">
        <f>Evaluación_Económica!P183</f>
        <v/>
      </c>
      <c r="J181" s="687"/>
      <c r="K181" s="687" t="str">
        <f>Evaluación_Económica!AB183</f>
        <v/>
      </c>
      <c r="L181" s="687"/>
      <c r="M181" s="687" t="str">
        <f>Evaluación_Económica!AY183</f>
        <v xml:space="preserve"> </v>
      </c>
      <c r="N181" s="687"/>
      <c r="O181" s="687" t="str">
        <f>Evaluación_Económica!BT183</f>
        <v xml:space="preserve"> </v>
      </c>
      <c r="P181" s="687"/>
      <c r="Q181" s="687" t="str">
        <f>Evaluación_Económica!BY183</f>
        <v/>
      </c>
      <c r="R181" s="687"/>
      <c r="S181" s="687" t="str">
        <f>Evaluación_Económica!CF183</f>
        <v/>
      </c>
      <c r="T181" s="98"/>
      <c r="U181" s="99" t="str">
        <f t="shared" si="23"/>
        <v/>
      </c>
      <c r="V181" s="85">
        <v>6076803755</v>
      </c>
      <c r="W181" s="86">
        <v>124038930</v>
      </c>
      <c r="X181" s="86">
        <v>6200842685</v>
      </c>
      <c r="Y181" s="87">
        <v>6076803755</v>
      </c>
      <c r="Z181" s="87">
        <v>124038930</v>
      </c>
      <c r="AA181" s="87">
        <v>6200842685</v>
      </c>
      <c r="AB181" s="88"/>
      <c r="AC181" s="86">
        <v>5963497306</v>
      </c>
      <c r="AD181" s="86">
        <v>115901128</v>
      </c>
      <c r="AE181" s="86">
        <v>6079398434</v>
      </c>
    </row>
    <row r="182" spans="1:31" ht="17.25" hidden="1" thickBot="1" x14ac:dyDescent="0.3">
      <c r="A182" s="1021"/>
      <c r="B182" s="508">
        <v>9</v>
      </c>
      <c r="C182" s="90" t="str">
        <f>IF(Proponentes!H166="X",Proponentes!$B$158,"")</f>
        <v/>
      </c>
      <c r="D182" s="91"/>
      <c r="E182" s="508"/>
      <c r="F182" s="93"/>
      <c r="G182" s="687" t="str">
        <f>Evaluación_Económica!G184</f>
        <v/>
      </c>
      <c r="H182" s="687"/>
      <c r="I182" s="687" t="str">
        <f>Evaluación_Económica!P184</f>
        <v/>
      </c>
      <c r="J182" s="687"/>
      <c r="K182" s="687" t="str">
        <f>Evaluación_Económica!AB184</f>
        <v/>
      </c>
      <c r="L182" s="687"/>
      <c r="M182" s="687" t="str">
        <f>Evaluación_Económica!AY184</f>
        <v xml:space="preserve"> </v>
      </c>
      <c r="N182" s="687"/>
      <c r="O182" s="687" t="str">
        <f>Evaluación_Económica!BT184</f>
        <v xml:space="preserve"> </v>
      </c>
      <c r="P182" s="687"/>
      <c r="Q182" s="687" t="str">
        <f>Evaluación_Económica!BY184</f>
        <v/>
      </c>
      <c r="R182" s="687"/>
      <c r="S182" s="687" t="str">
        <f>Evaluación_Económica!CF184</f>
        <v/>
      </c>
      <c r="T182" s="98"/>
      <c r="U182" s="99" t="str">
        <f t="shared" si="23"/>
        <v/>
      </c>
      <c r="V182" s="85">
        <v>7664314343</v>
      </c>
      <c r="W182" s="86">
        <v>152390635</v>
      </c>
      <c r="X182" s="86">
        <v>7816704978</v>
      </c>
      <c r="Y182" s="87">
        <v>7664314343</v>
      </c>
      <c r="Z182" s="87">
        <v>152390635</v>
      </c>
      <c r="AA182" s="87">
        <v>7816704978</v>
      </c>
      <c r="AB182" s="88"/>
      <c r="AC182" s="86">
        <v>7521407599</v>
      </c>
      <c r="AD182" s="86">
        <v>141490646</v>
      </c>
      <c r="AE182" s="86">
        <v>7662898245</v>
      </c>
    </row>
    <row r="183" spans="1:31" ht="17.25" hidden="1" thickBot="1" x14ac:dyDescent="0.3">
      <c r="A183" s="1021"/>
      <c r="B183" s="508">
        <v>10</v>
      </c>
      <c r="C183" s="90" t="str">
        <f>IF(Proponentes!H167="X",Proponentes!$B$158,"")</f>
        <v/>
      </c>
      <c r="D183" s="91"/>
      <c r="E183" s="508"/>
      <c r="F183" s="93"/>
      <c r="G183" s="687" t="str">
        <f>Evaluación_Económica!G185</f>
        <v/>
      </c>
      <c r="H183" s="687"/>
      <c r="I183" s="687" t="str">
        <f>Evaluación_Económica!P185</f>
        <v/>
      </c>
      <c r="J183" s="687"/>
      <c r="K183" s="687" t="str">
        <f>Evaluación_Económica!AB185</f>
        <v/>
      </c>
      <c r="L183" s="687"/>
      <c r="M183" s="687" t="str">
        <f>Evaluación_Económica!AY185</f>
        <v xml:space="preserve"> </v>
      </c>
      <c r="N183" s="687"/>
      <c r="O183" s="687" t="str">
        <f>Evaluación_Económica!BT185</f>
        <v xml:space="preserve"> </v>
      </c>
      <c r="P183" s="687"/>
      <c r="Q183" s="687" t="str">
        <f>Evaluación_Económica!BY185</f>
        <v/>
      </c>
      <c r="R183" s="687"/>
      <c r="S183" s="687" t="str">
        <f>Evaluación_Económica!CF185</f>
        <v/>
      </c>
      <c r="T183" s="98"/>
      <c r="U183" s="99" t="str">
        <f t="shared" si="23"/>
        <v/>
      </c>
      <c r="V183" s="85" t="s">
        <v>2231</v>
      </c>
      <c r="W183" s="86">
        <v>0</v>
      </c>
      <c r="X183" s="86" t="s">
        <v>2231</v>
      </c>
      <c r="Y183" s="87">
        <v>0</v>
      </c>
      <c r="Z183" s="87">
        <v>0</v>
      </c>
      <c r="AA183" s="87">
        <v>0</v>
      </c>
      <c r="AB183" s="88"/>
      <c r="AC183" s="86" t="s">
        <v>2231</v>
      </c>
      <c r="AD183" s="86">
        <v>0</v>
      </c>
      <c r="AE183" s="86" t="s">
        <v>2231</v>
      </c>
    </row>
    <row r="184" spans="1:31" ht="17.25" hidden="1" thickBot="1" x14ac:dyDescent="0.3">
      <c r="A184" s="1021"/>
      <c r="B184" s="508">
        <v>11</v>
      </c>
      <c r="C184" s="90" t="str">
        <f>IF(Proponentes!H168="X",Proponentes!$B$158,"")</f>
        <v/>
      </c>
      <c r="D184" s="91"/>
      <c r="E184" s="508"/>
      <c r="F184" s="93"/>
      <c r="G184" s="687" t="str">
        <f>Evaluación_Económica!G186</f>
        <v/>
      </c>
      <c r="H184" s="687"/>
      <c r="I184" s="687" t="str">
        <f>Evaluación_Económica!P186</f>
        <v/>
      </c>
      <c r="J184" s="687"/>
      <c r="K184" s="687" t="str">
        <f>Evaluación_Económica!AB186</f>
        <v/>
      </c>
      <c r="L184" s="687"/>
      <c r="M184" s="687" t="str">
        <f>Evaluación_Económica!AY186</f>
        <v xml:space="preserve"> </v>
      </c>
      <c r="N184" s="687"/>
      <c r="O184" s="687" t="str">
        <f>Evaluación_Económica!BT186</f>
        <v xml:space="preserve"> </v>
      </c>
      <c r="P184" s="687"/>
      <c r="Q184" s="687" t="str">
        <f>Evaluación_Económica!BY186</f>
        <v/>
      </c>
      <c r="R184" s="687"/>
      <c r="S184" s="687" t="str">
        <f>Evaluación_Económica!CF186</f>
        <v/>
      </c>
      <c r="T184" s="98"/>
      <c r="U184" s="99" t="str">
        <f t="shared" si="23"/>
        <v/>
      </c>
      <c r="V184" s="85" t="s">
        <v>2231</v>
      </c>
      <c r="W184" s="86">
        <v>0</v>
      </c>
      <c r="X184" s="86" t="s">
        <v>2231</v>
      </c>
      <c r="Y184" s="87">
        <v>0</v>
      </c>
      <c r="Z184" s="87">
        <v>0</v>
      </c>
      <c r="AA184" s="87">
        <v>0</v>
      </c>
      <c r="AB184" s="88"/>
      <c r="AC184" s="86" t="s">
        <v>2231</v>
      </c>
      <c r="AD184" s="86">
        <v>0</v>
      </c>
      <c r="AE184" s="86" t="s">
        <v>2231</v>
      </c>
    </row>
    <row r="185" spans="1:31" ht="17.25" hidden="1" thickBot="1" x14ac:dyDescent="0.3">
      <c r="A185" s="1022"/>
      <c r="B185" s="804">
        <v>12</v>
      </c>
      <c r="C185" s="905" t="str">
        <f>IF(Proponentes!H169="X",Proponentes!$B$158,"")</f>
        <v/>
      </c>
      <c r="D185" s="91"/>
      <c r="E185" s="910"/>
      <c r="F185" s="93"/>
      <c r="G185" s="911" t="str">
        <f>Evaluación_Económica!G187</f>
        <v/>
      </c>
      <c r="H185" s="911"/>
      <c r="I185" s="911" t="str">
        <f>Evaluación_Económica!P187</f>
        <v/>
      </c>
      <c r="J185" s="911"/>
      <c r="K185" s="911" t="str">
        <f>Evaluación_Económica!AB187</f>
        <v/>
      </c>
      <c r="L185" s="911"/>
      <c r="M185" s="911" t="str">
        <f>Evaluación_Económica!AY187</f>
        <v/>
      </c>
      <c r="N185" s="911"/>
      <c r="O185" s="911" t="str">
        <f>Evaluación_Económica!BT187</f>
        <v/>
      </c>
      <c r="P185" s="911"/>
      <c r="Q185" s="911" t="str">
        <f>Evaluación_Económica!BY187</f>
        <v/>
      </c>
      <c r="R185" s="911"/>
      <c r="S185" s="911" t="str">
        <f>Evaluación_Económica!CF187</f>
        <v/>
      </c>
      <c r="T185" s="912"/>
      <c r="U185" s="913" t="str">
        <f>IF(C185&lt;&gt;"",IF(G185="CUMPLE",IF(I185="CUMPLE",IF(K185="CUMPLE",IF(M185="CUMPLE",IF(O185="CUMPLE",IF(Q185="CUMPLE",IF(S185="CUMPLE","HABILITADO","RECHAZADO"),"RECHAZADO"),"RECHAZADO"),"RECHAZADO"),"RECHAZADO"),"RECHAZADO"),"RECHAZADO"),"")</f>
        <v/>
      </c>
      <c r="V185" s="85">
        <v>2507462668</v>
      </c>
      <c r="W185" s="86">
        <v>161103436</v>
      </c>
      <c r="X185" s="86">
        <v>2668566104</v>
      </c>
      <c r="Y185" s="87">
        <v>2507462668</v>
      </c>
      <c r="Z185" s="87">
        <v>161103436</v>
      </c>
      <c r="AA185" s="87">
        <v>2668566104</v>
      </c>
      <c r="AB185" s="88"/>
      <c r="AC185" s="86">
        <v>2460709193</v>
      </c>
      <c r="AD185" s="86">
        <v>153469948</v>
      </c>
      <c r="AE185" s="86">
        <v>2614179141</v>
      </c>
    </row>
    <row r="186" spans="1:31" s="110" customFormat="1" ht="18" thickTop="1" thickBot="1" x14ac:dyDescent="0.3">
      <c r="A186" s="102">
        <v>13</v>
      </c>
      <c r="B186" s="102"/>
      <c r="C186" s="102" t="s">
        <v>1537</v>
      </c>
      <c r="D186" s="901"/>
      <c r="E186" s="104"/>
      <c r="F186" s="902"/>
      <c r="G186" s="101"/>
      <c r="H186" s="101"/>
      <c r="I186" s="101"/>
      <c r="J186" s="101"/>
      <c r="K186" s="101"/>
      <c r="L186" s="101"/>
      <c r="M186" s="101"/>
      <c r="N186" s="101"/>
      <c r="O186" s="101"/>
      <c r="P186" s="101"/>
      <c r="Q186" s="101"/>
      <c r="R186" s="101"/>
      <c r="S186" s="101"/>
      <c r="T186" s="101"/>
      <c r="U186" s="101"/>
      <c r="V186" s="106"/>
      <c r="W186" s="107"/>
      <c r="X186" s="107"/>
      <c r="Y186" s="107"/>
      <c r="Z186" s="107"/>
      <c r="AA186" s="107"/>
      <c r="AB186" s="108"/>
      <c r="AC186" s="107"/>
      <c r="AD186" s="107"/>
      <c r="AE186" s="107"/>
    </row>
    <row r="187" spans="1:31" ht="49.5" x14ac:dyDescent="0.25">
      <c r="A187" s="1018">
        <f t="shared" ref="A187" si="24">A199</f>
        <v>14</v>
      </c>
      <c r="B187" s="508">
        <v>1</v>
      </c>
      <c r="C187" s="90" t="str">
        <f>IF(Proponentes!H171="X",Proponentes!$B$171,"")</f>
        <v>COOPERATIVA AUTONOMA DE SEGURIDAD C.T.A. COAUTONOMA C.T.A</v>
      </c>
      <c r="D187" s="899"/>
      <c r="E187" s="97"/>
      <c r="F187" s="900"/>
      <c r="G187" s="687" t="str">
        <f>Evaluación_Económica!G189</f>
        <v>CUMPLE</v>
      </c>
      <c r="H187" s="687"/>
      <c r="I187" s="687" t="str">
        <f>Evaluación_Económica!P189</f>
        <v>CUMPLE</v>
      </c>
      <c r="J187" s="687"/>
      <c r="K187" s="687" t="str">
        <f>Evaluación_Económica!AB189</f>
        <v>CUMPLE</v>
      </c>
      <c r="L187" s="687"/>
      <c r="M187" s="687" t="str">
        <f>Evaluación_Económica!AY189</f>
        <v>CUMPLE</v>
      </c>
      <c r="N187" s="687"/>
      <c r="O187" s="687" t="str">
        <f>Evaluación_Económica!BT189</f>
        <v>CUMPLE</v>
      </c>
      <c r="P187" s="687"/>
      <c r="Q187" s="687" t="str">
        <f>Evaluación_Económica!BY189</f>
        <v>CUMPLE</v>
      </c>
      <c r="R187" s="687"/>
      <c r="S187" s="687" t="str">
        <f>Evaluación_Económica!CF189</f>
        <v/>
      </c>
      <c r="T187" s="98"/>
      <c r="U187" s="687" t="str">
        <f t="shared" ref="U187:U197" si="25">IF(C187&lt;&gt;"",IF(G187="CUMPLE",IF(I187="CUMPLE",IF(K187="CUMPLE",IF(M187="CUMPLE",IF(O187="CUMPLE",IF(Q187="CUMPLE","HABILITADO","RECHAZADO"),"RECHAZADO"),"RECHAZADO"),"RECHAZADO"),"RECHAZADO"),"RECHAZADO"),"")</f>
        <v>HABILITADO</v>
      </c>
      <c r="V187" s="85" t="s">
        <v>2231</v>
      </c>
      <c r="W187" s="86">
        <v>0</v>
      </c>
      <c r="X187" s="86" t="s">
        <v>2231</v>
      </c>
      <c r="Y187" s="87">
        <v>0</v>
      </c>
      <c r="Z187" s="87">
        <v>0</v>
      </c>
      <c r="AA187" s="87">
        <v>0</v>
      </c>
      <c r="AB187" s="88"/>
      <c r="AC187" s="86" t="s">
        <v>2231</v>
      </c>
      <c r="AD187" s="86">
        <v>0</v>
      </c>
      <c r="AE187" s="86" t="s">
        <v>2231</v>
      </c>
    </row>
    <row r="188" spans="1:31" hidden="1" x14ac:dyDescent="0.25">
      <c r="A188" s="1020"/>
      <c r="B188" s="230">
        <v>2</v>
      </c>
      <c r="C188" s="914" t="str">
        <f>IF(Proponentes!H172="X",Proponentes!$B$171,"")</f>
        <v/>
      </c>
      <c r="D188" s="91"/>
      <c r="E188" s="333"/>
      <c r="F188" s="93"/>
      <c r="G188" s="926" t="str">
        <f>Evaluación_Económica!G190</f>
        <v/>
      </c>
      <c r="H188" s="926"/>
      <c r="I188" s="926" t="str">
        <f>Evaluación_Económica!P190</f>
        <v/>
      </c>
      <c r="J188" s="926"/>
      <c r="K188" s="926" t="str">
        <f>Evaluación_Económica!AB190</f>
        <v/>
      </c>
      <c r="L188" s="926"/>
      <c r="M188" s="926" t="str">
        <f>Evaluación_Económica!AY190</f>
        <v xml:space="preserve"> </v>
      </c>
      <c r="N188" s="926"/>
      <c r="O188" s="926" t="str">
        <f>Evaluación_Económica!BT190</f>
        <v xml:space="preserve"> </v>
      </c>
      <c r="P188" s="926"/>
      <c r="Q188" s="926" t="str">
        <f>Evaluación_Económica!BY190</f>
        <v/>
      </c>
      <c r="R188" s="926"/>
      <c r="S188" s="926" t="str">
        <f>Evaluación_Económica!CF190</f>
        <v/>
      </c>
      <c r="T188" s="927"/>
      <c r="U188" s="928" t="str">
        <f t="shared" si="25"/>
        <v/>
      </c>
      <c r="V188" s="85" t="s">
        <v>2231</v>
      </c>
      <c r="W188" s="86">
        <v>0</v>
      </c>
      <c r="X188" s="86" t="s">
        <v>2231</v>
      </c>
      <c r="Y188" s="87">
        <v>0</v>
      </c>
      <c r="Z188" s="87">
        <v>0</v>
      </c>
      <c r="AA188" s="87">
        <v>0</v>
      </c>
      <c r="AB188" s="88"/>
      <c r="AC188" s="86" t="s">
        <v>2231</v>
      </c>
      <c r="AD188" s="86">
        <v>0</v>
      </c>
      <c r="AE188" s="86" t="s">
        <v>2231</v>
      </c>
    </row>
    <row r="189" spans="1:31" hidden="1" x14ac:dyDescent="0.25">
      <c r="A189" s="1021"/>
      <c r="B189" s="508">
        <v>3</v>
      </c>
      <c r="C189" s="90" t="str">
        <f>IF(Proponentes!H173="X",Proponentes!$B$171,"")</f>
        <v/>
      </c>
      <c r="D189" s="91"/>
      <c r="E189" s="97"/>
      <c r="F189" s="93"/>
      <c r="G189" s="687" t="str">
        <f>Evaluación_Económica!G191</f>
        <v/>
      </c>
      <c r="H189" s="687"/>
      <c r="I189" s="687" t="str">
        <f>Evaluación_Económica!P191</f>
        <v/>
      </c>
      <c r="J189" s="687"/>
      <c r="K189" s="687" t="str">
        <f>Evaluación_Económica!AB191</f>
        <v/>
      </c>
      <c r="L189" s="687"/>
      <c r="M189" s="687" t="str">
        <f>Evaluación_Económica!AY191</f>
        <v xml:space="preserve"> </v>
      </c>
      <c r="N189" s="687"/>
      <c r="O189" s="687" t="str">
        <f>Evaluación_Económica!BT191</f>
        <v xml:space="preserve"> </v>
      </c>
      <c r="P189" s="687"/>
      <c r="Q189" s="687" t="str">
        <f>Evaluación_Económica!BY191</f>
        <v/>
      </c>
      <c r="R189" s="687"/>
      <c r="S189" s="687" t="str">
        <f>Evaluación_Económica!CF191</f>
        <v/>
      </c>
      <c r="T189" s="98"/>
      <c r="U189" s="99" t="str">
        <f t="shared" si="25"/>
        <v/>
      </c>
      <c r="V189" s="85" t="s">
        <v>2231</v>
      </c>
      <c r="W189" s="86">
        <v>0</v>
      </c>
      <c r="X189" s="86" t="s">
        <v>2231</v>
      </c>
      <c r="Y189" s="87">
        <v>0</v>
      </c>
      <c r="Z189" s="87">
        <v>0</v>
      </c>
      <c r="AA189" s="87">
        <v>0</v>
      </c>
      <c r="AB189" s="88"/>
      <c r="AC189" s="86" t="s">
        <v>2231</v>
      </c>
      <c r="AD189" s="86">
        <v>0</v>
      </c>
      <c r="AE189" s="86" t="s">
        <v>2231</v>
      </c>
    </row>
    <row r="190" spans="1:31" hidden="1" x14ac:dyDescent="0.25">
      <c r="A190" s="1021"/>
      <c r="B190" s="508">
        <v>4</v>
      </c>
      <c r="C190" s="90" t="str">
        <f>IF(Proponentes!H174="X",Proponentes!$B$171,"")</f>
        <v/>
      </c>
      <c r="D190" s="91"/>
      <c r="E190" s="97"/>
      <c r="F190" s="93"/>
      <c r="G190" s="687" t="str">
        <f>Evaluación_Económica!G192</f>
        <v/>
      </c>
      <c r="H190" s="687"/>
      <c r="I190" s="687" t="str">
        <f>Evaluación_Económica!P192</f>
        <v/>
      </c>
      <c r="J190" s="687"/>
      <c r="K190" s="687" t="str">
        <f>Evaluación_Económica!AB192</f>
        <v/>
      </c>
      <c r="L190" s="687"/>
      <c r="M190" s="687" t="str">
        <f>Evaluación_Económica!AY192</f>
        <v/>
      </c>
      <c r="N190" s="687"/>
      <c r="O190" s="687" t="str">
        <f>Evaluación_Económica!BT192</f>
        <v/>
      </c>
      <c r="P190" s="687"/>
      <c r="Q190" s="687" t="str">
        <f>Evaluación_Económica!BY192</f>
        <v/>
      </c>
      <c r="R190" s="687"/>
      <c r="S190" s="687" t="str">
        <f>Evaluación_Económica!CF192</f>
        <v/>
      </c>
      <c r="T190" s="98"/>
      <c r="U190" s="99" t="str">
        <f t="shared" si="25"/>
        <v/>
      </c>
      <c r="V190" s="85">
        <v>10351396935</v>
      </c>
      <c r="W190" s="86">
        <v>166342884</v>
      </c>
      <c r="X190" s="86">
        <v>10517739819</v>
      </c>
      <c r="Y190" s="87">
        <v>10351396935</v>
      </c>
      <c r="Z190" s="87">
        <v>166342884</v>
      </c>
      <c r="AA190" s="87">
        <v>10517739819</v>
      </c>
      <c r="AB190" s="88"/>
      <c r="AC190" s="86">
        <v>10158387571</v>
      </c>
      <c r="AD190" s="86">
        <v>154828538</v>
      </c>
      <c r="AE190" s="86">
        <v>10313216109</v>
      </c>
    </row>
    <row r="191" spans="1:31" hidden="1" x14ac:dyDescent="0.25">
      <c r="A191" s="1021"/>
      <c r="B191" s="508">
        <v>5</v>
      </c>
      <c r="C191" s="90" t="str">
        <f>IF(Proponentes!H175="X",Proponentes!$B$171,"")</f>
        <v/>
      </c>
      <c r="D191" s="91"/>
      <c r="E191" s="100"/>
      <c r="F191" s="93"/>
      <c r="G191" s="94" t="str">
        <f>Evaluación_Económica!G193</f>
        <v/>
      </c>
      <c r="H191" s="94"/>
      <c r="I191" s="94" t="str">
        <f>Evaluación_Económica!P193</f>
        <v/>
      </c>
      <c r="J191" s="94"/>
      <c r="K191" s="94" t="str">
        <f>Evaluación_Económica!AB193</f>
        <v/>
      </c>
      <c r="L191" s="94"/>
      <c r="M191" s="94" t="str">
        <f>Evaluación_Económica!AY193</f>
        <v xml:space="preserve"> </v>
      </c>
      <c r="N191" s="94"/>
      <c r="O191" s="94" t="str">
        <f>Evaluación_Económica!BT193</f>
        <v xml:space="preserve"> </v>
      </c>
      <c r="P191" s="94"/>
      <c r="Q191" s="94" t="str">
        <f>Evaluación_Económica!BY193</f>
        <v/>
      </c>
      <c r="R191" s="94"/>
      <c r="S191" s="94" t="str">
        <f>Evaluación_Económica!CF193</f>
        <v/>
      </c>
      <c r="T191" s="95"/>
      <c r="U191" s="96" t="str">
        <f t="shared" si="25"/>
        <v/>
      </c>
      <c r="V191" s="85">
        <v>10132183707</v>
      </c>
      <c r="W191" s="86">
        <v>208293149</v>
      </c>
      <c r="X191" s="86">
        <v>10340476856</v>
      </c>
      <c r="Y191" s="87">
        <v>10132183707</v>
      </c>
      <c r="Z191" s="87">
        <v>208293157</v>
      </c>
      <c r="AA191" s="87">
        <v>10340476864</v>
      </c>
      <c r="AB191" s="88"/>
      <c r="AC191" s="86">
        <v>9943261734</v>
      </c>
      <c r="AD191" s="86">
        <v>194315524</v>
      </c>
      <c r="AE191" s="86">
        <v>10137577258</v>
      </c>
    </row>
    <row r="192" spans="1:31" hidden="1" x14ac:dyDescent="0.25">
      <c r="A192" s="1021"/>
      <c r="B192" s="508">
        <v>6</v>
      </c>
      <c r="C192" s="90" t="str">
        <f>IF(Proponentes!H176="X",Proponentes!$B$171,"")</f>
        <v/>
      </c>
      <c r="D192" s="91"/>
      <c r="E192" s="97"/>
      <c r="F192" s="93"/>
      <c r="G192" s="687" t="str">
        <f>Evaluación_Económica!G194</f>
        <v/>
      </c>
      <c r="H192" s="687"/>
      <c r="I192" s="687" t="str">
        <f>Evaluación_Económica!P194</f>
        <v/>
      </c>
      <c r="J192" s="687"/>
      <c r="K192" s="687" t="str">
        <f>Evaluación_Económica!AB194</f>
        <v/>
      </c>
      <c r="L192" s="687"/>
      <c r="M192" s="687" t="str">
        <f>Evaluación_Económica!AY194</f>
        <v/>
      </c>
      <c r="N192" s="687"/>
      <c r="O192" s="687" t="str">
        <f>Evaluación_Económica!BT194</f>
        <v/>
      </c>
      <c r="P192" s="687"/>
      <c r="Q192" s="687" t="str">
        <f>Evaluación_Económica!BY194</f>
        <v/>
      </c>
      <c r="R192" s="687"/>
      <c r="S192" s="687" t="str">
        <f>Evaluación_Económica!CF194</f>
        <v/>
      </c>
      <c r="T192" s="98"/>
      <c r="U192" s="99" t="str">
        <f t="shared" si="25"/>
        <v/>
      </c>
      <c r="V192" s="85">
        <v>8654834428</v>
      </c>
      <c r="W192" s="86">
        <v>133873711</v>
      </c>
      <c r="X192" s="86">
        <v>8788708139</v>
      </c>
      <c r="Y192" s="87">
        <v>8654834428</v>
      </c>
      <c r="Z192" s="87">
        <v>133873711</v>
      </c>
      <c r="AA192" s="87">
        <v>8788708139</v>
      </c>
      <c r="AB192" s="88"/>
      <c r="AC192" s="86">
        <v>8493458712</v>
      </c>
      <c r="AD192" s="86">
        <v>126443293</v>
      </c>
      <c r="AE192" s="86">
        <v>8619902005</v>
      </c>
    </row>
    <row r="193" spans="1:31" hidden="1" x14ac:dyDescent="0.25">
      <c r="A193" s="1021"/>
      <c r="B193" s="508">
        <v>7</v>
      </c>
      <c r="C193" s="90" t="str">
        <f>IF(Proponentes!H177="X",Proponentes!$B$171,"")</f>
        <v/>
      </c>
      <c r="D193" s="91"/>
      <c r="E193" s="97"/>
      <c r="F193" s="93"/>
      <c r="G193" s="687" t="str">
        <f>Evaluación_Económica!G195</f>
        <v/>
      </c>
      <c r="H193" s="687"/>
      <c r="I193" s="687" t="str">
        <f>Evaluación_Económica!P195</f>
        <v/>
      </c>
      <c r="J193" s="687"/>
      <c r="K193" s="687" t="str">
        <f>Evaluación_Económica!AB195</f>
        <v/>
      </c>
      <c r="L193" s="687"/>
      <c r="M193" s="687" t="str">
        <f>Evaluación_Económica!AY195</f>
        <v xml:space="preserve"> </v>
      </c>
      <c r="N193" s="687"/>
      <c r="O193" s="687" t="str">
        <f>Evaluación_Económica!BT195</f>
        <v xml:space="preserve"> </v>
      </c>
      <c r="P193" s="687"/>
      <c r="Q193" s="687" t="str">
        <f>Evaluación_Económica!BY195</f>
        <v/>
      </c>
      <c r="R193" s="687"/>
      <c r="S193" s="687" t="str">
        <f>Evaluación_Económica!CF195</f>
        <v/>
      </c>
      <c r="T193" s="98"/>
      <c r="U193" s="99" t="str">
        <f t="shared" si="25"/>
        <v/>
      </c>
      <c r="V193" s="85">
        <v>11189187841</v>
      </c>
      <c r="W193" s="86">
        <v>186928086</v>
      </c>
      <c r="X193" s="86">
        <v>11376115927</v>
      </c>
      <c r="Y193" s="87">
        <v>11189187841</v>
      </c>
      <c r="Z193" s="87">
        <v>186928087</v>
      </c>
      <c r="AA193" s="87">
        <v>11376115928</v>
      </c>
      <c r="AB193" s="88"/>
      <c r="AC193" s="86">
        <v>10980557253</v>
      </c>
      <c r="AD193" s="86">
        <v>174072829</v>
      </c>
      <c r="AE193" s="86">
        <v>11154630082</v>
      </c>
    </row>
    <row r="194" spans="1:31" hidden="1" x14ac:dyDescent="0.25">
      <c r="A194" s="1021"/>
      <c r="B194" s="508">
        <v>8</v>
      </c>
      <c r="C194" s="90" t="str">
        <f>IF(Proponentes!H178="X",Proponentes!$B$171,"")</f>
        <v/>
      </c>
      <c r="D194" s="91"/>
      <c r="E194" s="508"/>
      <c r="F194" s="93"/>
      <c r="G194" s="687" t="str">
        <f>Evaluación_Económica!G196</f>
        <v/>
      </c>
      <c r="H194" s="687"/>
      <c r="I194" s="687" t="str">
        <f>Evaluación_Económica!P196</f>
        <v/>
      </c>
      <c r="J194" s="687"/>
      <c r="K194" s="687" t="str">
        <f>Evaluación_Económica!AB196</f>
        <v/>
      </c>
      <c r="L194" s="687"/>
      <c r="M194" s="687" t="str">
        <f>Evaluación_Económica!AY196</f>
        <v xml:space="preserve"> </v>
      </c>
      <c r="N194" s="687"/>
      <c r="O194" s="687" t="str">
        <f>Evaluación_Económica!BT196</f>
        <v xml:space="preserve"> </v>
      </c>
      <c r="P194" s="687"/>
      <c r="Q194" s="687" t="str">
        <f>Evaluación_Económica!BY196</f>
        <v/>
      </c>
      <c r="R194" s="687"/>
      <c r="S194" s="687" t="str">
        <f>Evaluación_Económica!CF196</f>
        <v/>
      </c>
      <c r="T194" s="98"/>
      <c r="U194" s="99" t="str">
        <f t="shared" si="25"/>
        <v/>
      </c>
      <c r="V194" s="85">
        <v>6076803755</v>
      </c>
      <c r="W194" s="86">
        <v>142030800</v>
      </c>
      <c r="X194" s="86">
        <v>6218834555</v>
      </c>
      <c r="Y194" s="87">
        <v>6076803755</v>
      </c>
      <c r="Z194" s="87">
        <v>142030799</v>
      </c>
      <c r="AA194" s="87">
        <v>6218834554</v>
      </c>
      <c r="AB194" s="88"/>
      <c r="AC194" s="86">
        <v>5963497306</v>
      </c>
      <c r="AD194" s="86">
        <v>133047659</v>
      </c>
      <c r="AE194" s="86">
        <v>6096544965</v>
      </c>
    </row>
    <row r="195" spans="1:31" hidden="1" x14ac:dyDescent="0.25">
      <c r="A195" s="1021"/>
      <c r="B195" s="508">
        <v>9</v>
      </c>
      <c r="C195" s="90" t="str">
        <f>IF(Proponentes!H179="X",Proponentes!$B$171,"")</f>
        <v/>
      </c>
      <c r="D195" s="91"/>
      <c r="E195" s="508"/>
      <c r="F195" s="93"/>
      <c r="G195" s="687" t="str">
        <f>Evaluación_Económica!G197</f>
        <v/>
      </c>
      <c r="H195" s="687"/>
      <c r="I195" s="687" t="str">
        <f>Evaluación_Económica!P197</f>
        <v/>
      </c>
      <c r="J195" s="687"/>
      <c r="K195" s="687" t="str">
        <f>Evaluación_Económica!AB197</f>
        <v/>
      </c>
      <c r="L195" s="687"/>
      <c r="M195" s="687" t="str">
        <f>Evaluación_Económica!AY197</f>
        <v xml:space="preserve"> </v>
      </c>
      <c r="N195" s="687"/>
      <c r="O195" s="687" t="str">
        <f>Evaluación_Económica!BT197</f>
        <v xml:space="preserve"> </v>
      </c>
      <c r="P195" s="687"/>
      <c r="Q195" s="687" t="str">
        <f>Evaluación_Económica!BY197</f>
        <v/>
      </c>
      <c r="R195" s="687"/>
      <c r="S195" s="687" t="str">
        <f>Evaluación_Económica!CF197</f>
        <v/>
      </c>
      <c r="T195" s="98"/>
      <c r="U195" s="99" t="str">
        <f t="shared" si="25"/>
        <v/>
      </c>
      <c r="V195" s="85">
        <v>7664314343</v>
      </c>
      <c r="W195" s="86">
        <v>172564256</v>
      </c>
      <c r="X195" s="86">
        <v>7836878599</v>
      </c>
      <c r="Y195" s="87">
        <v>7664314343</v>
      </c>
      <c r="Z195" s="87">
        <v>172564256</v>
      </c>
      <c r="AA195" s="87">
        <v>7836878599</v>
      </c>
      <c r="AB195" s="88"/>
      <c r="AC195" s="86">
        <v>7521407599</v>
      </c>
      <c r="AD195" s="86">
        <v>160733873</v>
      </c>
      <c r="AE195" s="86">
        <v>7682141472</v>
      </c>
    </row>
    <row r="196" spans="1:31" hidden="1" x14ac:dyDescent="0.25">
      <c r="A196" s="1021"/>
      <c r="B196" s="508">
        <v>10</v>
      </c>
      <c r="C196" s="90" t="str">
        <f>IF(Proponentes!H180="X",Proponentes!$B$171,"")</f>
        <v/>
      </c>
      <c r="D196" s="91"/>
      <c r="E196" s="508"/>
      <c r="F196" s="93"/>
      <c r="G196" s="687" t="str">
        <f>Evaluación_Económica!G198</f>
        <v/>
      </c>
      <c r="H196" s="687"/>
      <c r="I196" s="687" t="str">
        <f>Evaluación_Económica!P198</f>
        <v/>
      </c>
      <c r="J196" s="687"/>
      <c r="K196" s="687" t="str">
        <f>Evaluación_Económica!AB198</f>
        <v/>
      </c>
      <c r="L196" s="687"/>
      <c r="M196" s="687" t="str">
        <f>Evaluación_Económica!AY198</f>
        <v xml:space="preserve"> </v>
      </c>
      <c r="N196" s="687"/>
      <c r="O196" s="687" t="str">
        <f>Evaluación_Económica!BT198</f>
        <v xml:space="preserve"> </v>
      </c>
      <c r="P196" s="687"/>
      <c r="Q196" s="687" t="str">
        <f>Evaluación_Económica!BY198</f>
        <v/>
      </c>
      <c r="R196" s="687"/>
      <c r="S196" s="687" t="str">
        <f>Evaluación_Económica!CF198</f>
        <v/>
      </c>
      <c r="T196" s="98"/>
      <c r="U196" s="99" t="str">
        <f t="shared" si="25"/>
        <v/>
      </c>
      <c r="V196" s="85" t="s">
        <v>2231</v>
      </c>
      <c r="W196" s="86">
        <v>0</v>
      </c>
      <c r="X196" s="86" t="s">
        <v>2231</v>
      </c>
      <c r="Y196" s="87">
        <v>0</v>
      </c>
      <c r="Z196" s="87">
        <v>0</v>
      </c>
      <c r="AA196" s="87">
        <v>0</v>
      </c>
      <c r="AB196" s="88"/>
      <c r="AC196" s="86" t="s">
        <v>2231</v>
      </c>
      <c r="AD196" s="86">
        <v>0</v>
      </c>
      <c r="AE196" s="86" t="s">
        <v>2231</v>
      </c>
    </row>
    <row r="197" spans="1:31" hidden="1" x14ac:dyDescent="0.25">
      <c r="A197" s="1022"/>
      <c r="B197" s="804">
        <v>11</v>
      </c>
      <c r="C197" s="905" t="str">
        <f>IF(Proponentes!H181="X",Proponentes!$B$171,"")</f>
        <v/>
      </c>
      <c r="D197" s="91"/>
      <c r="E197" s="811"/>
      <c r="F197" s="93"/>
      <c r="G197" s="911" t="str">
        <f>Evaluación_Económica!G199</f>
        <v/>
      </c>
      <c r="H197" s="911"/>
      <c r="I197" s="911" t="str">
        <f>Evaluación_Económica!P199</f>
        <v/>
      </c>
      <c r="J197" s="911"/>
      <c r="K197" s="911" t="str">
        <f>Evaluación_Económica!AB199</f>
        <v/>
      </c>
      <c r="L197" s="911"/>
      <c r="M197" s="911" t="str">
        <f>Evaluación_Económica!AY199</f>
        <v xml:space="preserve"> </v>
      </c>
      <c r="N197" s="911"/>
      <c r="O197" s="911" t="str">
        <f>Evaluación_Económica!BT199</f>
        <v xml:space="preserve"> </v>
      </c>
      <c r="P197" s="911"/>
      <c r="Q197" s="911" t="str">
        <f>Evaluación_Económica!BY199</f>
        <v/>
      </c>
      <c r="R197" s="911"/>
      <c r="S197" s="911" t="str">
        <f>Evaluación_Económica!CF199</f>
        <v/>
      </c>
      <c r="T197" s="912"/>
      <c r="U197" s="913" t="str">
        <f t="shared" si="25"/>
        <v/>
      </c>
      <c r="V197" s="85" t="s">
        <v>2231</v>
      </c>
      <c r="W197" s="86">
        <v>0</v>
      </c>
      <c r="X197" s="86" t="s">
        <v>2231</v>
      </c>
      <c r="Y197" s="87">
        <v>0</v>
      </c>
      <c r="Z197" s="87">
        <v>0</v>
      </c>
      <c r="AA197" s="87">
        <v>0</v>
      </c>
      <c r="AB197" s="88"/>
      <c r="AC197" s="86" t="s">
        <v>2231</v>
      </c>
      <c r="AD197" s="86">
        <v>0</v>
      </c>
      <c r="AE197" s="86" t="s">
        <v>2231</v>
      </c>
    </row>
    <row r="198" spans="1:31" ht="50.25" thickBot="1" x14ac:dyDescent="0.3">
      <c r="A198" s="1018"/>
      <c r="B198" s="508">
        <v>12</v>
      </c>
      <c r="C198" s="90" t="str">
        <f>IF(Proponentes!H182="X",Proponentes!$B$171,"")</f>
        <v>COOPERATIVA AUTONOMA DE SEGURIDAD C.T.A. COAUTONOMA C.T.A</v>
      </c>
      <c r="D198" s="899"/>
      <c r="E198" s="97"/>
      <c r="F198" s="900"/>
      <c r="G198" s="687" t="str">
        <f>Evaluación_Económica!G200</f>
        <v>CUMPLE</v>
      </c>
      <c r="H198" s="687"/>
      <c r="I198" s="687" t="str">
        <f>Evaluación_Económica!P200</f>
        <v>CUMPLE</v>
      </c>
      <c r="J198" s="687"/>
      <c r="K198" s="687" t="str">
        <f>Evaluación_Económica!AB200</f>
        <v>CUMPLE</v>
      </c>
      <c r="L198" s="687"/>
      <c r="M198" s="687" t="str">
        <f>Evaluación_Económica!AY200</f>
        <v>CUMPLE</v>
      </c>
      <c r="N198" s="687"/>
      <c r="O198" s="687" t="str">
        <f>Evaluación_Económica!BT200</f>
        <v>CUMPLE</v>
      </c>
      <c r="P198" s="687"/>
      <c r="Q198" s="687" t="str">
        <f>Evaluación_Económica!BY200</f>
        <v>CUMPLE</v>
      </c>
      <c r="R198" s="687"/>
      <c r="S198" s="687" t="str">
        <f>Evaluación_Económica!CF200</f>
        <v>CUMPLE</v>
      </c>
      <c r="T198" s="98"/>
      <c r="U198" s="687" t="str">
        <f>IF(C198&lt;&gt;"",IF(G198="CUMPLE",IF(I198="CUMPLE",IF(K198="CUMPLE",IF(M198="CUMPLE",IF(O198="CUMPLE",IF(Q198="CUMPLE",IF(S198="CUMPLE","HABILITADO","RECHAZADO"),"RECHAZADO"),"RECHAZADO"),"RECHAZADO"),"RECHAZADO"),"RECHAZADO"),"RECHAZADO"),"")</f>
        <v>HABILITADO</v>
      </c>
      <c r="V198" s="85">
        <v>2507462668</v>
      </c>
      <c r="W198" s="86">
        <v>179332299</v>
      </c>
      <c r="X198" s="86">
        <v>2686794967</v>
      </c>
      <c r="Y198" s="87">
        <v>2507462668</v>
      </c>
      <c r="Z198" s="87">
        <v>179332299</v>
      </c>
      <c r="AA198" s="87">
        <v>2686794967</v>
      </c>
      <c r="AB198" s="88"/>
      <c r="AC198" s="86">
        <v>2460709193</v>
      </c>
      <c r="AD198" s="86">
        <v>171038734</v>
      </c>
      <c r="AE198" s="86">
        <v>2631747927</v>
      </c>
    </row>
    <row r="199" spans="1:31" s="110" customFormat="1" ht="18" thickTop="1" thickBot="1" x14ac:dyDescent="0.3">
      <c r="A199" s="102">
        <v>14</v>
      </c>
      <c r="B199" s="102"/>
      <c r="C199" s="102" t="s">
        <v>1537</v>
      </c>
      <c r="D199" s="901"/>
      <c r="E199" s="104"/>
      <c r="F199" s="902"/>
      <c r="G199" s="101"/>
      <c r="H199" s="101"/>
      <c r="I199" s="101"/>
      <c r="J199" s="101"/>
      <c r="K199" s="101"/>
      <c r="L199" s="101"/>
      <c r="M199" s="101"/>
      <c r="N199" s="101"/>
      <c r="O199" s="101"/>
      <c r="P199" s="101"/>
      <c r="Q199" s="101"/>
      <c r="R199" s="101"/>
      <c r="S199" s="101"/>
      <c r="T199" s="101"/>
      <c r="U199" s="101"/>
      <c r="V199" s="106"/>
      <c r="W199" s="107"/>
      <c r="X199" s="107"/>
      <c r="Y199" s="107"/>
      <c r="Z199" s="107"/>
      <c r="AA199" s="107"/>
      <c r="AB199" s="108"/>
      <c r="AC199" s="107"/>
      <c r="AD199" s="107"/>
      <c r="AE199" s="107"/>
    </row>
    <row r="200" spans="1:31" hidden="1" x14ac:dyDescent="0.25">
      <c r="A200" s="1020">
        <f t="shared" ref="A200" si="26">A212</f>
        <v>15</v>
      </c>
      <c r="B200" s="230">
        <v>1</v>
      </c>
      <c r="C200" s="914" t="str">
        <f>IF(Proponentes!H184="X",Proponentes!$B$184,"")</f>
        <v/>
      </c>
      <c r="D200" s="91"/>
      <c r="E200" s="333"/>
      <c r="F200" s="93"/>
      <c r="G200" s="926" t="str">
        <f>Evaluación_Económica!G202</f>
        <v/>
      </c>
      <c r="H200" s="926"/>
      <c r="I200" s="926" t="str">
        <f>Evaluación_Económica!P202</f>
        <v/>
      </c>
      <c r="J200" s="926"/>
      <c r="K200" s="926" t="str">
        <f>Evaluación_Económica!AB202</f>
        <v/>
      </c>
      <c r="L200" s="926"/>
      <c r="M200" s="926" t="str">
        <f>Evaluación_Económica!AY202</f>
        <v xml:space="preserve"> </v>
      </c>
      <c r="N200" s="926"/>
      <c r="O200" s="926" t="str">
        <f>Evaluación_Económica!BT202</f>
        <v xml:space="preserve"> </v>
      </c>
      <c r="P200" s="926"/>
      <c r="Q200" s="926" t="str">
        <f>Evaluación_Económica!BY202</f>
        <v/>
      </c>
      <c r="R200" s="926"/>
      <c r="S200" s="926" t="str">
        <f>Evaluación_Económica!CF202</f>
        <v/>
      </c>
      <c r="T200" s="927"/>
      <c r="U200" s="928" t="str">
        <f t="shared" ref="U200:U210" si="27">IF(C200&lt;&gt;"",IF(G200="CUMPLE",IF(I200="CUMPLE",IF(K200="CUMPLE",IF(M200="CUMPLE",IF(O200="CUMPLE",IF(Q200="CUMPLE","HABILITADO","RECHAZADO"),"RECHAZADO"),"RECHAZADO"),"RECHAZADO"),"RECHAZADO"),"RECHAZADO"),"")</f>
        <v/>
      </c>
      <c r="V200" s="85">
        <v>6309258725</v>
      </c>
      <c r="W200" s="86">
        <v>168847013</v>
      </c>
      <c r="X200" s="86">
        <v>6478105738</v>
      </c>
      <c r="Y200" s="87">
        <v>6309258725</v>
      </c>
      <c r="Z200" s="87">
        <v>168847019</v>
      </c>
      <c r="AA200" s="87">
        <v>6478105744</v>
      </c>
      <c r="AB200" s="88"/>
      <c r="AC200" s="86">
        <v>6191617983</v>
      </c>
      <c r="AD200" s="86">
        <v>156383156</v>
      </c>
      <c r="AE200" s="86">
        <v>6348001139</v>
      </c>
    </row>
    <row r="201" spans="1:31" hidden="1" x14ac:dyDescent="0.25">
      <c r="A201" s="1021"/>
      <c r="B201" s="508">
        <v>2</v>
      </c>
      <c r="C201" s="90" t="str">
        <f>IF(Proponentes!H185="X",Proponentes!$B$184,"")</f>
        <v/>
      </c>
      <c r="D201" s="91"/>
      <c r="E201" s="97"/>
      <c r="F201" s="93"/>
      <c r="G201" s="687" t="str">
        <f>Evaluación_Económica!G203</f>
        <v/>
      </c>
      <c r="H201" s="687"/>
      <c r="I201" s="687" t="str">
        <f>Evaluación_Económica!P203</f>
        <v/>
      </c>
      <c r="J201" s="687"/>
      <c r="K201" s="687" t="str">
        <f>Evaluación_Económica!AB203</f>
        <v/>
      </c>
      <c r="L201" s="687"/>
      <c r="M201" s="687" t="str">
        <f>Evaluación_Económica!AY203</f>
        <v xml:space="preserve"> </v>
      </c>
      <c r="N201" s="687"/>
      <c r="O201" s="687" t="str">
        <f>Evaluación_Económica!BT203</f>
        <v xml:space="preserve"> </v>
      </c>
      <c r="P201" s="687"/>
      <c r="Q201" s="687" t="str">
        <f>Evaluación_Económica!BY203</f>
        <v/>
      </c>
      <c r="R201" s="687"/>
      <c r="S201" s="687" t="str">
        <f>Evaluación_Económica!CF203</f>
        <v/>
      </c>
      <c r="T201" s="98"/>
      <c r="U201" s="99" t="str">
        <f t="shared" si="27"/>
        <v/>
      </c>
      <c r="V201" s="85">
        <v>5749369583</v>
      </c>
      <c r="W201" s="86">
        <v>127492057</v>
      </c>
      <c r="X201" s="86">
        <v>5876861640</v>
      </c>
      <c r="Y201" s="87">
        <v>5749369583</v>
      </c>
      <c r="Z201" s="87">
        <v>127492053</v>
      </c>
      <c r="AA201" s="87">
        <v>5876861636</v>
      </c>
      <c r="AB201" s="88"/>
      <c r="AC201" s="86">
        <v>5642168384</v>
      </c>
      <c r="AD201" s="86">
        <v>119217299</v>
      </c>
      <c r="AE201" s="86">
        <v>5761385683</v>
      </c>
    </row>
    <row r="202" spans="1:31" hidden="1" x14ac:dyDescent="0.25">
      <c r="A202" s="1021"/>
      <c r="B202" s="508">
        <v>3</v>
      </c>
      <c r="C202" s="90" t="str">
        <f>IF(Proponentes!H186="X",Proponentes!$B$184,"")</f>
        <v/>
      </c>
      <c r="D202" s="91"/>
      <c r="E202" s="92"/>
      <c r="F202" s="93"/>
      <c r="G202" s="94" t="str">
        <f>Evaluación_Económica!G204</f>
        <v/>
      </c>
      <c r="H202" s="94"/>
      <c r="I202" s="94" t="str">
        <f>Evaluación_Económica!P204</f>
        <v/>
      </c>
      <c r="J202" s="94"/>
      <c r="K202" s="94" t="str">
        <f>Evaluación_Económica!AB204</f>
        <v/>
      </c>
      <c r="L202" s="94"/>
      <c r="M202" s="94" t="str">
        <f>Evaluación_Económica!AY204</f>
        <v xml:space="preserve"> </v>
      </c>
      <c r="N202" s="94"/>
      <c r="O202" s="94" t="str">
        <f>Evaluación_Económica!BT204</f>
        <v xml:space="preserve"> </v>
      </c>
      <c r="P202" s="94"/>
      <c r="Q202" s="94" t="str">
        <f>Evaluación_Económica!BY204</f>
        <v/>
      </c>
      <c r="R202" s="94"/>
      <c r="S202" s="94" t="str">
        <f>Evaluación_Económica!CF204</f>
        <v/>
      </c>
      <c r="T202" s="95"/>
      <c r="U202" s="96" t="str">
        <f t="shared" si="27"/>
        <v/>
      </c>
      <c r="V202" s="85" t="s">
        <v>2231</v>
      </c>
      <c r="W202" s="86">
        <v>0</v>
      </c>
      <c r="X202" s="86" t="s">
        <v>2231</v>
      </c>
      <c r="Y202" s="87">
        <v>0</v>
      </c>
      <c r="Z202" s="87">
        <v>0</v>
      </c>
      <c r="AA202" s="87">
        <v>0</v>
      </c>
      <c r="AB202" s="88"/>
      <c r="AC202" s="86" t="s">
        <v>2231</v>
      </c>
      <c r="AD202" s="86">
        <v>0</v>
      </c>
      <c r="AE202" s="86" t="s">
        <v>2231</v>
      </c>
    </row>
    <row r="203" spans="1:31" hidden="1" x14ac:dyDescent="0.25">
      <c r="A203" s="1021"/>
      <c r="B203" s="508">
        <v>4</v>
      </c>
      <c r="C203" s="90" t="str">
        <f>IF(Proponentes!H187="X",Proponentes!$B$184,"")</f>
        <v/>
      </c>
      <c r="D203" s="91"/>
      <c r="E203" s="92"/>
      <c r="F203" s="93"/>
      <c r="G203" s="94" t="str">
        <f>Evaluación_Económica!G205</f>
        <v/>
      </c>
      <c r="H203" s="94"/>
      <c r="I203" s="94" t="str">
        <f>Evaluación_Económica!P205</f>
        <v/>
      </c>
      <c r="J203" s="94"/>
      <c r="K203" s="94" t="str">
        <f>Evaluación_Económica!AB205</f>
        <v/>
      </c>
      <c r="L203" s="94"/>
      <c r="M203" s="94" t="str">
        <f>Evaluación_Económica!AY205</f>
        <v/>
      </c>
      <c r="N203" s="94"/>
      <c r="O203" s="94" t="str">
        <f>Evaluación_Económica!BT205</f>
        <v/>
      </c>
      <c r="P203" s="94"/>
      <c r="Q203" s="94" t="str">
        <f>Evaluación_Económica!BY205</f>
        <v/>
      </c>
      <c r="R203" s="94"/>
      <c r="S203" s="94" t="str">
        <f>Evaluación_Económica!CF205</f>
        <v/>
      </c>
      <c r="T203" s="95"/>
      <c r="U203" s="96" t="str">
        <f t="shared" si="27"/>
        <v/>
      </c>
      <c r="V203" s="85">
        <v>10351396935</v>
      </c>
      <c r="W203" s="86">
        <v>156223681</v>
      </c>
      <c r="X203" s="86">
        <v>10507620616</v>
      </c>
      <c r="Y203" s="87">
        <v>10351396935</v>
      </c>
      <c r="Z203" s="87">
        <v>156223681</v>
      </c>
      <c r="AA203" s="87">
        <v>10507620616</v>
      </c>
      <c r="AB203" s="88"/>
      <c r="AC203" s="86">
        <v>10158387571</v>
      </c>
      <c r="AD203" s="86">
        <v>144496227</v>
      </c>
      <c r="AE203" s="86">
        <v>10302883798</v>
      </c>
    </row>
    <row r="204" spans="1:31" hidden="1" x14ac:dyDescent="0.25">
      <c r="A204" s="1021"/>
      <c r="B204" s="508">
        <v>5</v>
      </c>
      <c r="C204" s="90" t="str">
        <f>IF(Proponentes!H188="X",Proponentes!$B$184,"")</f>
        <v/>
      </c>
      <c r="D204" s="91"/>
      <c r="E204" s="100"/>
      <c r="F204" s="93"/>
      <c r="G204" s="94" t="str">
        <f>Evaluación_Económica!G206</f>
        <v/>
      </c>
      <c r="H204" s="94"/>
      <c r="I204" s="94" t="str">
        <f>Evaluación_Económica!P206</f>
        <v/>
      </c>
      <c r="J204" s="94"/>
      <c r="K204" s="94" t="str">
        <f>Evaluación_Económica!AB206</f>
        <v/>
      </c>
      <c r="L204" s="94"/>
      <c r="M204" s="94" t="str">
        <f>Evaluación_Económica!AY206</f>
        <v xml:space="preserve"> </v>
      </c>
      <c r="N204" s="94"/>
      <c r="O204" s="94" t="str">
        <f>Evaluación_Económica!BT206</f>
        <v xml:space="preserve"> </v>
      </c>
      <c r="P204" s="94"/>
      <c r="Q204" s="94" t="str">
        <f>Evaluación_Económica!BY206</f>
        <v/>
      </c>
      <c r="R204" s="94"/>
      <c r="S204" s="94" t="str">
        <f>Evaluación_Económica!CF206</f>
        <v/>
      </c>
      <c r="T204" s="95"/>
      <c r="U204" s="96" t="str">
        <f t="shared" si="27"/>
        <v/>
      </c>
      <c r="V204" s="85">
        <v>10132183707</v>
      </c>
      <c r="W204" s="86">
        <v>214360512</v>
      </c>
      <c r="X204" s="86">
        <v>10346544219</v>
      </c>
      <c r="Y204" s="87">
        <v>10132183707</v>
      </c>
      <c r="Z204" s="87">
        <v>214360510</v>
      </c>
      <c r="AA204" s="87">
        <v>10346544217</v>
      </c>
      <c r="AB204" s="88"/>
      <c r="AC204" s="86">
        <v>9943261734</v>
      </c>
      <c r="AD204" s="86">
        <v>199089787</v>
      </c>
      <c r="AE204" s="86">
        <v>10142351521</v>
      </c>
    </row>
    <row r="205" spans="1:31" hidden="1" x14ac:dyDescent="0.25">
      <c r="A205" s="1021"/>
      <c r="B205" s="508">
        <v>6</v>
      </c>
      <c r="C205" s="90" t="str">
        <f>IF(Proponentes!H189="X",Proponentes!$B$184,"")</f>
        <v/>
      </c>
      <c r="D205" s="91"/>
      <c r="E205" s="97"/>
      <c r="F205" s="93"/>
      <c r="G205" s="687" t="str">
        <f>Evaluación_Económica!G207</f>
        <v/>
      </c>
      <c r="H205" s="687"/>
      <c r="I205" s="687" t="str">
        <f>Evaluación_Económica!P207</f>
        <v/>
      </c>
      <c r="J205" s="687"/>
      <c r="K205" s="687" t="str">
        <f>Evaluación_Económica!AB207</f>
        <v/>
      </c>
      <c r="L205" s="687"/>
      <c r="M205" s="687" t="str">
        <f>Evaluación_Económica!AY207</f>
        <v/>
      </c>
      <c r="N205" s="687"/>
      <c r="O205" s="687" t="str">
        <f>Evaluación_Económica!BT207</f>
        <v/>
      </c>
      <c r="P205" s="687"/>
      <c r="Q205" s="687" t="str">
        <f>Evaluación_Económica!BY207</f>
        <v/>
      </c>
      <c r="R205" s="687"/>
      <c r="S205" s="687" t="str">
        <f>Evaluación_Económica!CF207</f>
        <v/>
      </c>
      <c r="T205" s="98"/>
      <c r="U205" s="99" t="str">
        <f t="shared" si="27"/>
        <v/>
      </c>
      <c r="V205" s="85">
        <v>8654834428</v>
      </c>
      <c r="W205" s="86">
        <v>142693644</v>
      </c>
      <c r="X205" s="86">
        <v>8797528072</v>
      </c>
      <c r="Y205" s="87">
        <v>8654834428</v>
      </c>
      <c r="Z205" s="87">
        <v>142693641</v>
      </c>
      <c r="AA205" s="87">
        <v>8797528069</v>
      </c>
      <c r="AB205" s="88"/>
      <c r="AC205" s="86">
        <v>8493458712</v>
      </c>
      <c r="AD205" s="86">
        <v>133949423</v>
      </c>
      <c r="AE205" s="86">
        <v>8627408135</v>
      </c>
    </row>
    <row r="206" spans="1:31" hidden="1" x14ac:dyDescent="0.25">
      <c r="A206" s="1021"/>
      <c r="B206" s="508">
        <v>7</v>
      </c>
      <c r="C206" s="90" t="str">
        <f>IF(Proponentes!H190="X",Proponentes!$B$184,"")</f>
        <v/>
      </c>
      <c r="D206" s="91"/>
      <c r="E206" s="92"/>
      <c r="F206" s="93"/>
      <c r="G206" s="94" t="str">
        <f>Evaluación_Económica!G208</f>
        <v/>
      </c>
      <c r="H206" s="94"/>
      <c r="I206" s="94" t="str">
        <f>Evaluación_Económica!P208</f>
        <v/>
      </c>
      <c r="J206" s="94"/>
      <c r="K206" s="94" t="str">
        <f>Evaluación_Económica!AB208</f>
        <v/>
      </c>
      <c r="L206" s="94"/>
      <c r="M206" s="94" t="str">
        <f>Evaluación_Económica!AY208</f>
        <v xml:space="preserve"> </v>
      </c>
      <c r="N206" s="94"/>
      <c r="O206" s="94" t="str">
        <f>Evaluación_Económica!BT208</f>
        <v xml:space="preserve"> </v>
      </c>
      <c r="P206" s="94"/>
      <c r="Q206" s="94" t="str">
        <f>Evaluación_Económica!BY208</f>
        <v/>
      </c>
      <c r="R206" s="94"/>
      <c r="S206" s="94" t="str">
        <f>Evaluación_Económica!CF208</f>
        <v/>
      </c>
      <c r="T206" s="95"/>
      <c r="U206" s="96" t="str">
        <f t="shared" si="27"/>
        <v/>
      </c>
      <c r="V206" s="85">
        <v>11189187841</v>
      </c>
      <c r="W206" s="86">
        <v>195451091</v>
      </c>
      <c r="X206" s="86">
        <v>11384638932</v>
      </c>
      <c r="Y206" s="87">
        <v>11189187841</v>
      </c>
      <c r="Z206" s="87">
        <v>195451085</v>
      </c>
      <c r="AA206" s="87">
        <v>11384638926</v>
      </c>
      <c r="AB206" s="88"/>
      <c r="AC206" s="86">
        <v>10980557253</v>
      </c>
      <c r="AD206" s="86">
        <v>180739489</v>
      </c>
      <c r="AE206" s="86">
        <v>11161296742</v>
      </c>
    </row>
    <row r="207" spans="1:31" hidden="1" x14ac:dyDescent="0.25">
      <c r="A207" s="1021"/>
      <c r="B207" s="508">
        <v>8</v>
      </c>
      <c r="C207" s="90" t="str">
        <f>IF(Proponentes!H191="X",Proponentes!$B$184,"")</f>
        <v/>
      </c>
      <c r="D207" s="91"/>
      <c r="E207" s="508"/>
      <c r="F207" s="93"/>
      <c r="G207" s="687" t="str">
        <f>Evaluación_Económica!G209</f>
        <v/>
      </c>
      <c r="H207" s="687"/>
      <c r="I207" s="687" t="str">
        <f>Evaluación_Económica!P209</f>
        <v/>
      </c>
      <c r="J207" s="687"/>
      <c r="K207" s="687" t="str">
        <f>Evaluación_Económica!AB209</f>
        <v/>
      </c>
      <c r="L207" s="687"/>
      <c r="M207" s="687" t="str">
        <f>Evaluación_Económica!AY209</f>
        <v xml:space="preserve"> </v>
      </c>
      <c r="N207" s="687"/>
      <c r="O207" s="687" t="str">
        <f>Evaluación_Económica!BT209</f>
        <v xml:space="preserve"> </v>
      </c>
      <c r="P207" s="687"/>
      <c r="Q207" s="687" t="str">
        <f>Evaluación_Económica!BY209</f>
        <v/>
      </c>
      <c r="R207" s="687"/>
      <c r="S207" s="687" t="str">
        <f>Evaluación_Económica!CF209</f>
        <v/>
      </c>
      <c r="T207" s="98"/>
      <c r="U207" s="99" t="str">
        <f t="shared" si="27"/>
        <v/>
      </c>
      <c r="V207" s="85" t="s">
        <v>2231</v>
      </c>
      <c r="W207" s="86">
        <v>0</v>
      </c>
      <c r="X207" s="86" t="s">
        <v>2231</v>
      </c>
      <c r="Y207" s="87">
        <v>0</v>
      </c>
      <c r="Z207" s="87">
        <v>0</v>
      </c>
      <c r="AA207" s="87">
        <v>0</v>
      </c>
      <c r="AB207" s="88"/>
      <c r="AC207" s="86" t="s">
        <v>2231</v>
      </c>
      <c r="AD207" s="86">
        <v>0</v>
      </c>
      <c r="AE207" s="86" t="s">
        <v>2231</v>
      </c>
    </row>
    <row r="208" spans="1:31" hidden="1" x14ac:dyDescent="0.25">
      <c r="A208" s="1021"/>
      <c r="B208" s="508">
        <v>9</v>
      </c>
      <c r="C208" s="90" t="str">
        <f>IF(Proponentes!H192="X",Proponentes!$B$184,"")</f>
        <v/>
      </c>
      <c r="D208" s="91"/>
      <c r="E208" s="508"/>
      <c r="F208" s="93"/>
      <c r="G208" s="687" t="str">
        <f>Evaluación_Económica!G210</f>
        <v/>
      </c>
      <c r="H208" s="687"/>
      <c r="I208" s="687" t="str">
        <f>Evaluación_Económica!P210</f>
        <v/>
      </c>
      <c r="J208" s="687"/>
      <c r="K208" s="687" t="str">
        <f>Evaluación_Económica!AB210</f>
        <v/>
      </c>
      <c r="L208" s="687"/>
      <c r="M208" s="687" t="str">
        <f>Evaluación_Económica!AY210</f>
        <v xml:space="preserve"> </v>
      </c>
      <c r="N208" s="687"/>
      <c r="O208" s="687" t="str">
        <f>Evaluación_Económica!BT210</f>
        <v xml:space="preserve"> </v>
      </c>
      <c r="P208" s="687"/>
      <c r="Q208" s="687" t="str">
        <f>Evaluación_Económica!BY210</f>
        <v/>
      </c>
      <c r="R208" s="687"/>
      <c r="S208" s="687" t="str">
        <f>Evaluación_Económica!CF210</f>
        <v/>
      </c>
      <c r="T208" s="98"/>
      <c r="U208" s="99" t="str">
        <f t="shared" si="27"/>
        <v/>
      </c>
      <c r="V208" s="85" t="s">
        <v>2231</v>
      </c>
      <c r="W208" s="86">
        <v>0</v>
      </c>
      <c r="X208" s="86" t="s">
        <v>2231</v>
      </c>
      <c r="Y208" s="87">
        <v>0</v>
      </c>
      <c r="Z208" s="87">
        <v>0</v>
      </c>
      <c r="AA208" s="87">
        <v>0</v>
      </c>
      <c r="AB208" s="88"/>
      <c r="AC208" s="86" t="s">
        <v>2231</v>
      </c>
      <c r="AD208" s="86">
        <v>0</v>
      </c>
      <c r="AE208" s="86" t="s">
        <v>2231</v>
      </c>
    </row>
    <row r="209" spans="1:31" hidden="1" x14ac:dyDescent="0.25">
      <c r="A209" s="1021"/>
      <c r="B209" s="508">
        <v>10</v>
      </c>
      <c r="C209" s="90" t="str">
        <f>IF(Proponentes!H193="X",Proponentes!$B$184,"")</f>
        <v/>
      </c>
      <c r="D209" s="91"/>
      <c r="E209" s="508"/>
      <c r="F209" s="93"/>
      <c r="G209" s="687" t="str">
        <f>Evaluación_Económica!G211</f>
        <v/>
      </c>
      <c r="H209" s="687"/>
      <c r="I209" s="687" t="str">
        <f>Evaluación_Económica!P211</f>
        <v/>
      </c>
      <c r="J209" s="687"/>
      <c r="K209" s="687" t="str">
        <f>Evaluación_Económica!AB211</f>
        <v/>
      </c>
      <c r="L209" s="687"/>
      <c r="M209" s="687" t="str">
        <f>Evaluación_Económica!AY211</f>
        <v xml:space="preserve"> </v>
      </c>
      <c r="N209" s="687"/>
      <c r="O209" s="687" t="str">
        <f>Evaluación_Económica!BT211</f>
        <v xml:space="preserve"> </v>
      </c>
      <c r="P209" s="687"/>
      <c r="Q209" s="687" t="str">
        <f>Evaluación_Económica!BY211</f>
        <v/>
      </c>
      <c r="R209" s="687"/>
      <c r="S209" s="687" t="str">
        <f>Evaluación_Económica!CF211</f>
        <v/>
      </c>
      <c r="T209" s="98"/>
      <c r="U209" s="99" t="str">
        <f t="shared" si="27"/>
        <v/>
      </c>
      <c r="V209" s="85" t="s">
        <v>2231</v>
      </c>
      <c r="W209" s="86">
        <v>0</v>
      </c>
      <c r="X209" s="86" t="s">
        <v>2231</v>
      </c>
      <c r="Y209" s="87">
        <v>0</v>
      </c>
      <c r="Z209" s="87">
        <v>0</v>
      </c>
      <c r="AA209" s="87">
        <v>0</v>
      </c>
      <c r="AB209" s="88"/>
      <c r="AC209" s="86" t="s">
        <v>2231</v>
      </c>
      <c r="AD209" s="86">
        <v>0</v>
      </c>
      <c r="AE209" s="86" t="s">
        <v>2231</v>
      </c>
    </row>
    <row r="210" spans="1:31" hidden="1" x14ac:dyDescent="0.25">
      <c r="A210" s="1022"/>
      <c r="B210" s="804">
        <v>11</v>
      </c>
      <c r="C210" s="905" t="str">
        <f>IF(Proponentes!H194="X",Proponentes!$B$184,"")</f>
        <v/>
      </c>
      <c r="D210" s="91"/>
      <c r="E210" s="811"/>
      <c r="F210" s="93"/>
      <c r="G210" s="911" t="str">
        <f>Evaluación_Económica!G212</f>
        <v/>
      </c>
      <c r="H210" s="911"/>
      <c r="I210" s="911" t="str">
        <f>Evaluación_Económica!P212</f>
        <v/>
      </c>
      <c r="J210" s="911"/>
      <c r="K210" s="911" t="str">
        <f>Evaluación_Económica!AB212</f>
        <v/>
      </c>
      <c r="L210" s="911"/>
      <c r="M210" s="911" t="str">
        <f>Evaluación_Económica!AY212</f>
        <v xml:space="preserve"> </v>
      </c>
      <c r="N210" s="911"/>
      <c r="O210" s="911" t="str">
        <f>Evaluación_Económica!BT212</f>
        <v xml:space="preserve"> </v>
      </c>
      <c r="P210" s="911"/>
      <c r="Q210" s="911" t="str">
        <f>Evaluación_Económica!BY212</f>
        <v/>
      </c>
      <c r="R210" s="911"/>
      <c r="S210" s="911" t="str">
        <f>Evaluación_Económica!CF212</f>
        <v/>
      </c>
      <c r="T210" s="912"/>
      <c r="U210" s="913" t="str">
        <f t="shared" si="27"/>
        <v/>
      </c>
      <c r="V210" s="85">
        <v>10661795228</v>
      </c>
      <c r="W210" s="86">
        <v>202971442</v>
      </c>
      <c r="X210" s="86">
        <v>10864766670</v>
      </c>
      <c r="Y210" s="87">
        <v>10661795228</v>
      </c>
      <c r="Z210" s="87">
        <v>202971444</v>
      </c>
      <c r="AA210" s="87">
        <v>10864766672</v>
      </c>
      <c r="AB210" s="88"/>
      <c r="AC210" s="86">
        <v>10462998261</v>
      </c>
      <c r="AD210" s="86">
        <v>188292144</v>
      </c>
      <c r="AE210" s="86">
        <v>10651290405</v>
      </c>
    </row>
    <row r="211" spans="1:31" ht="17.25" thickBot="1" x14ac:dyDescent="0.3">
      <c r="A211" s="1018"/>
      <c r="B211" s="508">
        <v>12</v>
      </c>
      <c r="C211" s="90" t="str">
        <f>IF(Proponentes!H195="X",Proponentes!$B$184,"")</f>
        <v xml:space="preserve"> UNIÓN TEMPORAL ZM 2021E</v>
      </c>
      <c r="D211" s="899"/>
      <c r="E211" s="97"/>
      <c r="F211" s="900"/>
      <c r="G211" s="687" t="str">
        <f>Evaluación_Económica!G213</f>
        <v>CUMPLE</v>
      </c>
      <c r="H211" s="687"/>
      <c r="I211" s="687" t="str">
        <f>Evaluación_Económica!P213</f>
        <v>CUMPLE</v>
      </c>
      <c r="J211" s="687"/>
      <c r="K211" s="687" t="str">
        <f>Evaluación_Económica!AB213</f>
        <v>CUMPLE</v>
      </c>
      <c r="L211" s="687"/>
      <c r="M211" s="687" t="str">
        <f>Evaluación_Económica!AY213</f>
        <v>CUMPLE</v>
      </c>
      <c r="N211" s="687"/>
      <c r="O211" s="687" t="str">
        <f>Evaluación_Económica!BT213</f>
        <v>CUMPLE</v>
      </c>
      <c r="P211" s="687"/>
      <c r="Q211" s="687" t="str">
        <f>Evaluación_Económica!BY213</f>
        <v>CUMPLE</v>
      </c>
      <c r="R211" s="687"/>
      <c r="S211" s="687" t="str">
        <f>Evaluación_Económica!CF213</f>
        <v>CUMPLE</v>
      </c>
      <c r="T211" s="98"/>
      <c r="U211" s="687" t="str">
        <f>IF(C211&lt;&gt;"",IF(G211="CUMPLE",IF(I211="CUMPLE",IF(K211="CUMPLE",IF(M211="CUMPLE",IF(O211="CUMPLE",IF(Q211="CUMPLE",IF(S211="CUMPLE","HABILITADO","RECHAZADO"),"RECHAZADO"),"RECHAZADO"),"RECHAZADO"),"RECHAZADO"),"RECHAZADO"),"RECHAZADO"),"")</f>
        <v>HABILITADO</v>
      </c>
      <c r="V211" s="85">
        <v>2507462668</v>
      </c>
      <c r="W211" s="86">
        <v>192752277</v>
      </c>
      <c r="X211" s="86">
        <v>2700214945</v>
      </c>
      <c r="Y211" s="87">
        <v>2507462668</v>
      </c>
      <c r="Z211" s="87">
        <v>192752276</v>
      </c>
      <c r="AA211" s="87">
        <v>2700214944</v>
      </c>
      <c r="AB211" s="88"/>
      <c r="AC211" s="86">
        <v>2460709193</v>
      </c>
      <c r="AD211" s="86">
        <v>182540425</v>
      </c>
      <c r="AE211" s="86">
        <v>2643249618</v>
      </c>
    </row>
    <row r="212" spans="1:31" s="110" customFormat="1" ht="18" thickTop="1" thickBot="1" x14ac:dyDescent="0.3">
      <c r="A212" s="102">
        <v>15</v>
      </c>
      <c r="B212" s="102"/>
      <c r="C212" s="102" t="s">
        <v>1537</v>
      </c>
      <c r="D212" s="901"/>
      <c r="E212" s="104"/>
      <c r="F212" s="902"/>
      <c r="G212" s="101"/>
      <c r="H212" s="101"/>
      <c r="I212" s="101"/>
      <c r="J212" s="101"/>
      <c r="K212" s="101"/>
      <c r="L212" s="101"/>
      <c r="M212" s="101"/>
      <c r="N212" s="101"/>
      <c r="O212" s="101"/>
      <c r="P212" s="101"/>
      <c r="Q212" s="101"/>
      <c r="R212" s="101"/>
      <c r="S212" s="101"/>
      <c r="T212" s="101"/>
      <c r="U212" s="101"/>
      <c r="V212" s="106"/>
      <c r="W212" s="107"/>
      <c r="X212" s="107"/>
      <c r="Y212" s="107"/>
      <c r="Z212" s="107"/>
      <c r="AA212" s="107"/>
      <c r="AB212" s="108"/>
      <c r="AC212" s="107"/>
      <c r="AD212" s="107"/>
      <c r="AE212" s="107"/>
    </row>
    <row r="213" spans="1:31" hidden="1" x14ac:dyDescent="0.25">
      <c r="A213" s="1020">
        <f t="shared" ref="A213" si="28">A225</f>
        <v>16</v>
      </c>
      <c r="B213" s="230">
        <v>1</v>
      </c>
      <c r="C213" s="914" t="str">
        <f>IF(Proponentes!H197="X",Proponentes!$B$197,"")</f>
        <v/>
      </c>
      <c r="D213" s="91"/>
      <c r="E213" s="333"/>
      <c r="F213" s="93"/>
      <c r="G213" s="926" t="str">
        <f>Evaluación_Económica!G215</f>
        <v/>
      </c>
      <c r="H213" s="926"/>
      <c r="I213" s="926" t="str">
        <f>Evaluación_Económica!P215</f>
        <v/>
      </c>
      <c r="J213" s="926"/>
      <c r="K213" s="926" t="str">
        <f>Evaluación_Económica!AB215</f>
        <v/>
      </c>
      <c r="L213" s="926"/>
      <c r="M213" s="926" t="str">
        <f>Evaluación_Económica!AY215</f>
        <v xml:space="preserve"> </v>
      </c>
      <c r="N213" s="926"/>
      <c r="O213" s="926" t="str">
        <f>Evaluación_Económica!BT215</f>
        <v xml:space="preserve"> </v>
      </c>
      <c r="P213" s="926"/>
      <c r="Q213" s="926" t="str">
        <f>Evaluación_Económica!BY215</f>
        <v/>
      </c>
      <c r="R213" s="926"/>
      <c r="S213" s="926" t="str">
        <f>Evaluación_Económica!CF215</f>
        <v/>
      </c>
      <c r="T213" s="927"/>
      <c r="U213" s="928" t="str">
        <f t="shared" ref="U213:U223" si="29">IF(C213&lt;&gt;"",IF(G213="CUMPLE",IF(I213="CUMPLE",IF(K213="CUMPLE",IF(M213="CUMPLE",IF(O213="CUMPLE",IF(Q213="CUMPLE","HABILITADO","RECHAZADO"),"RECHAZADO"),"RECHAZADO"),"RECHAZADO"),"RECHAZADO"),"RECHAZADO"),"")</f>
        <v/>
      </c>
      <c r="V213" s="85" t="s">
        <v>2231</v>
      </c>
      <c r="W213" s="86">
        <v>0</v>
      </c>
      <c r="X213" s="86" t="s">
        <v>2231</v>
      </c>
      <c r="Y213" s="87">
        <v>0</v>
      </c>
      <c r="Z213" s="87">
        <v>0</v>
      </c>
      <c r="AA213" s="87">
        <v>0</v>
      </c>
      <c r="AB213" s="88"/>
      <c r="AC213" s="86" t="s">
        <v>2231</v>
      </c>
      <c r="AD213" s="86">
        <v>0</v>
      </c>
      <c r="AE213" s="86" t="s">
        <v>2231</v>
      </c>
    </row>
    <row r="214" spans="1:31" hidden="1" x14ac:dyDescent="0.25">
      <c r="A214" s="1021"/>
      <c r="B214" s="508">
        <v>2</v>
      </c>
      <c r="C214" s="90" t="str">
        <f>IF(Proponentes!H198="X",Proponentes!$B$197,"")</f>
        <v/>
      </c>
      <c r="D214" s="91"/>
      <c r="E214" s="92"/>
      <c r="F214" s="93"/>
      <c r="G214" s="94" t="str">
        <f>Evaluación_Económica!G216</f>
        <v/>
      </c>
      <c r="H214" s="94"/>
      <c r="I214" s="94" t="str">
        <f>Evaluación_Económica!P216</f>
        <v/>
      </c>
      <c r="J214" s="94"/>
      <c r="K214" s="94" t="str">
        <f>Evaluación_Económica!AB216</f>
        <v/>
      </c>
      <c r="L214" s="94"/>
      <c r="M214" s="94" t="str">
        <f>Evaluación_Económica!AY216</f>
        <v xml:space="preserve"> </v>
      </c>
      <c r="N214" s="94"/>
      <c r="O214" s="94" t="str">
        <f>Evaluación_Económica!BT216</f>
        <v xml:space="preserve"> </v>
      </c>
      <c r="P214" s="94"/>
      <c r="Q214" s="94" t="str">
        <f>Evaluación_Económica!BY216</f>
        <v/>
      </c>
      <c r="R214" s="94"/>
      <c r="S214" s="94" t="str">
        <f>Evaluación_Económica!CF216</f>
        <v/>
      </c>
      <c r="T214" s="95"/>
      <c r="U214" s="96" t="str">
        <f t="shared" si="29"/>
        <v/>
      </c>
      <c r="V214" s="85">
        <v>5749369583</v>
      </c>
      <c r="W214" s="86">
        <v>136980707</v>
      </c>
      <c r="X214" s="86">
        <v>5886350290</v>
      </c>
      <c r="Y214" s="87">
        <v>5749369583</v>
      </c>
      <c r="Z214" s="87">
        <v>136980707</v>
      </c>
      <c r="AA214" s="87">
        <v>5886350290</v>
      </c>
      <c r="AB214" s="88"/>
      <c r="AC214" s="86">
        <v>5642168384</v>
      </c>
      <c r="AD214" s="86">
        <v>128633417</v>
      </c>
      <c r="AE214" s="86">
        <v>5770801801</v>
      </c>
    </row>
    <row r="215" spans="1:31" hidden="1" x14ac:dyDescent="0.25">
      <c r="A215" s="1022"/>
      <c r="B215" s="804">
        <v>3</v>
      </c>
      <c r="C215" s="905" t="str">
        <f>IF(Proponentes!H199="X",Proponentes!$B$197,"")</f>
        <v/>
      </c>
      <c r="D215" s="91"/>
      <c r="E215" s="906"/>
      <c r="F215" s="93"/>
      <c r="G215" s="907" t="str">
        <f>Evaluación_Económica!G217</f>
        <v/>
      </c>
      <c r="H215" s="907"/>
      <c r="I215" s="907" t="str">
        <f>Evaluación_Económica!P217</f>
        <v/>
      </c>
      <c r="J215" s="907"/>
      <c r="K215" s="907" t="str">
        <f>Evaluación_Económica!AB217</f>
        <v/>
      </c>
      <c r="L215" s="907"/>
      <c r="M215" s="907" t="str">
        <f>Evaluación_Económica!AY217</f>
        <v xml:space="preserve"> </v>
      </c>
      <c r="N215" s="907"/>
      <c r="O215" s="907" t="str">
        <f>Evaluación_Económica!BT217</f>
        <v xml:space="preserve"> </v>
      </c>
      <c r="P215" s="907"/>
      <c r="Q215" s="907" t="str">
        <f>Evaluación_Económica!BY217</f>
        <v/>
      </c>
      <c r="R215" s="907"/>
      <c r="S215" s="907" t="str">
        <f>Evaluación_Económica!CF217</f>
        <v/>
      </c>
      <c r="T215" s="908"/>
      <c r="U215" s="909" t="str">
        <f t="shared" si="29"/>
        <v/>
      </c>
      <c r="V215" s="85" t="s">
        <v>2231</v>
      </c>
      <c r="W215" s="86">
        <v>0</v>
      </c>
      <c r="X215" s="86" t="s">
        <v>2231</v>
      </c>
      <c r="Y215" s="87">
        <v>0</v>
      </c>
      <c r="Z215" s="87">
        <v>0</v>
      </c>
      <c r="AA215" s="87">
        <v>0</v>
      </c>
      <c r="AB215" s="88"/>
      <c r="AC215" s="86" t="s">
        <v>2231</v>
      </c>
      <c r="AD215" s="86">
        <v>0</v>
      </c>
      <c r="AE215" s="86" t="s">
        <v>2231</v>
      </c>
    </row>
    <row r="216" spans="1:31" ht="33" x14ac:dyDescent="0.25">
      <c r="A216" s="1018"/>
      <c r="B216" s="508">
        <v>4</v>
      </c>
      <c r="C216" s="90" t="str">
        <f>IF(Proponentes!H200="X",Proponentes!$B$197,"")</f>
        <v>UNIÓN TEMPORAL SEANSED 2021</v>
      </c>
      <c r="D216" s="899"/>
      <c r="E216" s="97"/>
      <c r="F216" s="900"/>
      <c r="G216" s="687" t="str">
        <f>Evaluación_Económica!G218</f>
        <v>CUMPLE</v>
      </c>
      <c r="H216" s="687"/>
      <c r="I216" s="687" t="str">
        <f>Evaluación_Económica!P218</f>
        <v>CUMPLE</v>
      </c>
      <c r="J216" s="687"/>
      <c r="K216" s="687" t="str">
        <f>Evaluación_Económica!AB218</f>
        <v>CUMPLE</v>
      </c>
      <c r="L216" s="687"/>
      <c r="M216" s="687" t="str">
        <f>Evaluación_Económica!AY218</f>
        <v>CUMPLE</v>
      </c>
      <c r="N216" s="687"/>
      <c r="O216" s="687" t="str">
        <f>Evaluación_Económica!BT218</f>
        <v>CUMPLE</v>
      </c>
      <c r="P216" s="687"/>
      <c r="Q216" s="687" t="str">
        <f>Evaluación_Económica!BY218</f>
        <v>CUMPLE</v>
      </c>
      <c r="R216" s="687"/>
      <c r="S216" s="687" t="str">
        <f>Evaluación_Económica!CF218</f>
        <v/>
      </c>
      <c r="T216" s="98"/>
      <c r="U216" s="687" t="str">
        <f t="shared" si="29"/>
        <v>HABILITADO</v>
      </c>
      <c r="V216" s="85" t="s">
        <v>2231</v>
      </c>
      <c r="W216" s="86">
        <v>0</v>
      </c>
      <c r="X216" s="86" t="s">
        <v>2231</v>
      </c>
      <c r="Y216" s="87">
        <v>0</v>
      </c>
      <c r="Z216" s="87">
        <v>0</v>
      </c>
      <c r="AA216" s="87">
        <v>0</v>
      </c>
      <c r="AB216" s="88"/>
      <c r="AC216" s="86" t="s">
        <v>2231</v>
      </c>
      <c r="AD216" s="86">
        <v>0</v>
      </c>
      <c r="AE216" s="86" t="s">
        <v>2231</v>
      </c>
    </row>
    <row r="217" spans="1:31" ht="33" x14ac:dyDescent="0.25">
      <c r="A217" s="1018"/>
      <c r="B217" s="508">
        <v>5</v>
      </c>
      <c r="C217" s="90" t="str">
        <f>IF(Proponentes!H201="X",Proponentes!$B$197,"")</f>
        <v>UNIÓN TEMPORAL SEANSED 2021</v>
      </c>
      <c r="D217" s="899"/>
      <c r="E217" s="508"/>
      <c r="F217" s="900"/>
      <c r="G217" s="687" t="str">
        <f>Evaluación_Económica!G219</f>
        <v>CUMPLE</v>
      </c>
      <c r="H217" s="687"/>
      <c r="I217" s="687" t="str">
        <f>Evaluación_Económica!P219</f>
        <v>CUMPLE</v>
      </c>
      <c r="J217" s="687"/>
      <c r="K217" s="687" t="str">
        <f>Evaluación_Económica!AB219</f>
        <v>CUMPLE</v>
      </c>
      <c r="L217" s="687"/>
      <c r="M217" s="687" t="str">
        <f>Evaluación_Económica!AY219</f>
        <v>CUMPLE</v>
      </c>
      <c r="N217" s="687"/>
      <c r="O217" s="687" t="str">
        <f>Evaluación_Económica!BT219</f>
        <v>CUMPLE</v>
      </c>
      <c r="P217" s="687"/>
      <c r="Q217" s="687" t="str">
        <f>Evaluación_Económica!BY219</f>
        <v>CUMPLE</v>
      </c>
      <c r="R217" s="687"/>
      <c r="S217" s="687" t="str">
        <f>Evaluación_Económica!CF219</f>
        <v/>
      </c>
      <c r="T217" s="98"/>
      <c r="U217" s="687" t="str">
        <f t="shared" si="29"/>
        <v>HABILITADO</v>
      </c>
      <c r="V217" s="85">
        <v>10132183707</v>
      </c>
      <c r="W217" s="86">
        <v>209236769</v>
      </c>
      <c r="X217" s="86">
        <v>10341420476</v>
      </c>
      <c r="Y217" s="87">
        <v>10132183707</v>
      </c>
      <c r="Z217" s="87">
        <v>209236769</v>
      </c>
      <c r="AA217" s="87">
        <v>10341420476</v>
      </c>
      <c r="AB217" s="88"/>
      <c r="AC217" s="86">
        <v>9943261734</v>
      </c>
      <c r="AD217" s="86">
        <v>195066686</v>
      </c>
      <c r="AE217" s="86">
        <v>10138328420</v>
      </c>
    </row>
    <row r="218" spans="1:31" hidden="1" x14ac:dyDescent="0.25">
      <c r="A218" s="1019"/>
      <c r="B218" s="920">
        <v>6</v>
      </c>
      <c r="C218" s="921" t="str">
        <f>IF(Proponentes!H202="X",Proponentes!$B$197,"")</f>
        <v/>
      </c>
      <c r="D218" s="91"/>
      <c r="E218" s="922"/>
      <c r="F218" s="93"/>
      <c r="G218" s="923" t="str">
        <f>Evaluación_Económica!G220</f>
        <v/>
      </c>
      <c r="H218" s="923"/>
      <c r="I218" s="923" t="str">
        <f>Evaluación_Económica!P220</f>
        <v/>
      </c>
      <c r="J218" s="923"/>
      <c r="K218" s="923" t="str">
        <f>Evaluación_Económica!AB220</f>
        <v/>
      </c>
      <c r="L218" s="923"/>
      <c r="M218" s="923" t="str">
        <f>Evaluación_Económica!AY220</f>
        <v/>
      </c>
      <c r="N218" s="923"/>
      <c r="O218" s="923" t="str">
        <f>Evaluación_Económica!BT220</f>
        <v/>
      </c>
      <c r="P218" s="923"/>
      <c r="Q218" s="923" t="str">
        <f>Evaluación_Económica!BY220</f>
        <v/>
      </c>
      <c r="R218" s="923"/>
      <c r="S218" s="923" t="str">
        <f>Evaluación_Económica!CF220</f>
        <v/>
      </c>
      <c r="T218" s="924"/>
      <c r="U218" s="925" t="str">
        <f t="shared" si="29"/>
        <v/>
      </c>
      <c r="V218" s="85" t="s">
        <v>2231</v>
      </c>
      <c r="W218" s="86">
        <v>0</v>
      </c>
      <c r="X218" s="86" t="s">
        <v>2231</v>
      </c>
      <c r="Y218" s="87">
        <v>0</v>
      </c>
      <c r="Z218" s="87">
        <v>0</v>
      </c>
      <c r="AA218" s="87">
        <v>0</v>
      </c>
      <c r="AB218" s="88"/>
      <c r="AC218" s="86" t="s">
        <v>2231</v>
      </c>
      <c r="AD218" s="86">
        <v>0</v>
      </c>
      <c r="AE218" s="86" t="s">
        <v>2231</v>
      </c>
    </row>
    <row r="219" spans="1:31" ht="33" x14ac:dyDescent="0.25">
      <c r="A219" s="1018"/>
      <c r="B219" s="508">
        <v>7</v>
      </c>
      <c r="C219" s="90" t="str">
        <f>IF(Proponentes!H203="X",Proponentes!$B$197,"")</f>
        <v>UNIÓN TEMPORAL SEANSED 2021</v>
      </c>
      <c r="D219" s="899"/>
      <c r="E219" s="97"/>
      <c r="F219" s="900"/>
      <c r="G219" s="687" t="str">
        <f>Evaluación_Económica!G221</f>
        <v>CUMPLE</v>
      </c>
      <c r="H219" s="687"/>
      <c r="I219" s="687" t="str">
        <f>Evaluación_Económica!P221</f>
        <v>CUMPLE</v>
      </c>
      <c r="J219" s="687"/>
      <c r="K219" s="687" t="str">
        <f>Evaluación_Económica!AB221</f>
        <v>CUMPLE</v>
      </c>
      <c r="L219" s="687"/>
      <c r="M219" s="687" t="str">
        <f>Evaluación_Económica!AY221</f>
        <v>CUMPLE</v>
      </c>
      <c r="N219" s="687"/>
      <c r="O219" s="687" t="str">
        <f>Evaluación_Económica!BT221</f>
        <v>CUMPLE</v>
      </c>
      <c r="P219" s="687"/>
      <c r="Q219" s="687" t="str">
        <f>Evaluación_Económica!BY221</f>
        <v>CUMPLE</v>
      </c>
      <c r="R219" s="687"/>
      <c r="S219" s="687" t="str">
        <f>Evaluación_Económica!CF221</f>
        <v/>
      </c>
      <c r="T219" s="98"/>
      <c r="U219" s="687" t="str">
        <f t="shared" si="29"/>
        <v>HABILITADO</v>
      </c>
      <c r="V219" s="85">
        <v>11189187841</v>
      </c>
      <c r="W219" s="86">
        <v>192446234</v>
      </c>
      <c r="X219" s="86">
        <v>11381634075</v>
      </c>
      <c r="Y219" s="87">
        <v>11189187841</v>
      </c>
      <c r="Z219" s="87">
        <v>192446234</v>
      </c>
      <c r="AA219" s="87">
        <v>11381634075</v>
      </c>
      <c r="AB219" s="88"/>
      <c r="AC219" s="86">
        <v>10980557253</v>
      </c>
      <c r="AD219" s="86">
        <v>179018427</v>
      </c>
      <c r="AE219" s="86">
        <v>11159575680</v>
      </c>
    </row>
    <row r="220" spans="1:31" ht="33" x14ac:dyDescent="0.25">
      <c r="A220" s="1018"/>
      <c r="B220" s="508">
        <v>8</v>
      </c>
      <c r="C220" s="90" t="str">
        <f>IF(Proponentes!H204="X",Proponentes!$B$197,"")</f>
        <v>UNIÓN TEMPORAL SEANSED 2021</v>
      </c>
      <c r="D220" s="899"/>
      <c r="E220" s="100"/>
      <c r="F220" s="900"/>
      <c r="G220" s="94" t="str">
        <f>Evaluación_Económica!G222</f>
        <v>CUMPLE</v>
      </c>
      <c r="H220" s="94"/>
      <c r="I220" s="94" t="str">
        <f>Evaluación_Económica!P222</f>
        <v>CUMPLE</v>
      </c>
      <c r="J220" s="94"/>
      <c r="K220" s="94" t="str">
        <f>Evaluación_Económica!AB222</f>
        <v>CUMPLE</v>
      </c>
      <c r="L220" s="94"/>
      <c r="M220" s="94" t="str">
        <f>Evaluación_Económica!AY222</f>
        <v>CUMPLE</v>
      </c>
      <c r="N220" s="94"/>
      <c r="O220" s="94" t="str">
        <f>Evaluación_Económica!BT222</f>
        <v>CUMPLE</v>
      </c>
      <c r="P220" s="94"/>
      <c r="Q220" s="94" t="str">
        <f>Evaluación_Económica!BY222</f>
        <v>CUMPLE</v>
      </c>
      <c r="R220" s="94"/>
      <c r="S220" s="94" t="str">
        <f>Evaluación_Económica!CF222</f>
        <v/>
      </c>
      <c r="T220" s="95"/>
      <c r="U220" s="94" t="str">
        <f t="shared" si="29"/>
        <v>HABILITADO</v>
      </c>
      <c r="V220" s="85" t="s">
        <v>2231</v>
      </c>
      <c r="W220" s="86">
        <v>0</v>
      </c>
      <c r="X220" s="86" t="s">
        <v>2231</v>
      </c>
      <c r="Y220" s="87">
        <v>0</v>
      </c>
      <c r="Z220" s="87">
        <v>0</v>
      </c>
      <c r="AA220" s="87">
        <v>0</v>
      </c>
      <c r="AB220" s="88"/>
      <c r="AC220" s="86" t="s">
        <v>2231</v>
      </c>
      <c r="AD220" s="86">
        <v>0</v>
      </c>
      <c r="AE220" s="86" t="s">
        <v>2231</v>
      </c>
    </row>
    <row r="221" spans="1:31" ht="33" x14ac:dyDescent="0.25">
      <c r="A221" s="1018"/>
      <c r="B221" s="508">
        <v>9</v>
      </c>
      <c r="C221" s="90" t="str">
        <f>IF(Proponentes!H205="X",Proponentes!$B$197,"")</f>
        <v>UNIÓN TEMPORAL SEANSED 2021</v>
      </c>
      <c r="D221" s="899"/>
      <c r="E221" s="508"/>
      <c r="F221" s="900"/>
      <c r="G221" s="687" t="str">
        <f>Evaluación_Económica!G223</f>
        <v>CUMPLE</v>
      </c>
      <c r="H221" s="687"/>
      <c r="I221" s="687" t="str">
        <f>Evaluación_Económica!P223</f>
        <v>CUMPLE</v>
      </c>
      <c r="J221" s="687"/>
      <c r="K221" s="687" t="str">
        <f>Evaluación_Económica!AB223</f>
        <v>CUMPLE</v>
      </c>
      <c r="L221" s="687"/>
      <c r="M221" s="687" t="str">
        <f>Evaluación_Económica!AY223</f>
        <v>CUMPLE</v>
      </c>
      <c r="N221" s="687"/>
      <c r="O221" s="687" t="str">
        <f>Evaluación_Económica!BT223</f>
        <v>CUMPLE</v>
      </c>
      <c r="P221" s="687"/>
      <c r="Q221" s="687" t="str">
        <f>Evaluación_Económica!BY223</f>
        <v>CUMPLE</v>
      </c>
      <c r="R221" s="687"/>
      <c r="S221" s="687" t="str">
        <f>Evaluación_Económica!CF223</f>
        <v/>
      </c>
      <c r="T221" s="98"/>
      <c r="U221" s="687" t="str">
        <f t="shared" si="29"/>
        <v>HABILITADO</v>
      </c>
      <c r="V221" s="85" t="s">
        <v>2231</v>
      </c>
      <c r="W221" s="86">
        <v>0</v>
      </c>
      <c r="X221" s="86" t="s">
        <v>2231</v>
      </c>
      <c r="Y221" s="87">
        <v>0</v>
      </c>
      <c r="Z221" s="87">
        <v>0</v>
      </c>
      <c r="AA221" s="87">
        <v>0</v>
      </c>
      <c r="AB221" s="88"/>
      <c r="AC221" s="86" t="s">
        <v>2231</v>
      </c>
      <c r="AD221" s="86">
        <v>0</v>
      </c>
      <c r="AE221" s="86" t="s">
        <v>2231</v>
      </c>
    </row>
    <row r="222" spans="1:31" ht="33.75" thickBot="1" x14ac:dyDescent="0.3">
      <c r="A222" s="1018"/>
      <c r="B222" s="508">
        <v>10</v>
      </c>
      <c r="C222" s="90" t="str">
        <f>IF(Proponentes!H206="X",Proponentes!$B$197,"")</f>
        <v>UNIÓN TEMPORAL SEANSED 2021</v>
      </c>
      <c r="D222" s="899"/>
      <c r="E222" s="508"/>
      <c r="F222" s="900"/>
      <c r="G222" s="687" t="str">
        <f>Evaluación_Económica!G224</f>
        <v>CUMPLE</v>
      </c>
      <c r="H222" s="687"/>
      <c r="I222" s="687" t="str">
        <f>Evaluación_Económica!P224</f>
        <v>CUMPLE</v>
      </c>
      <c r="J222" s="687"/>
      <c r="K222" s="687" t="str">
        <f>Evaluación_Económica!AB224</f>
        <v>CUMPLE</v>
      </c>
      <c r="L222" s="687"/>
      <c r="M222" s="687" t="str">
        <f>Evaluación_Económica!AY224</f>
        <v>CUMPLE</v>
      </c>
      <c r="N222" s="687"/>
      <c r="O222" s="687" t="str">
        <f>Evaluación_Económica!BT224</f>
        <v>CUMPLE</v>
      </c>
      <c r="P222" s="687"/>
      <c r="Q222" s="687" t="str">
        <f>Evaluación_Económica!BY224</f>
        <v>CUMPLE</v>
      </c>
      <c r="R222" s="687"/>
      <c r="S222" s="687" t="str">
        <f>Evaluación_Económica!CF224</f>
        <v/>
      </c>
      <c r="T222" s="98"/>
      <c r="U222" s="687" t="str">
        <f t="shared" si="29"/>
        <v>HABILITADO</v>
      </c>
      <c r="V222" s="85" t="s">
        <v>2231</v>
      </c>
      <c r="W222" s="86">
        <v>0</v>
      </c>
      <c r="X222" s="86" t="s">
        <v>2231</v>
      </c>
      <c r="Y222" s="87">
        <v>0</v>
      </c>
      <c r="Z222" s="87">
        <v>0</v>
      </c>
      <c r="AA222" s="87">
        <v>0</v>
      </c>
      <c r="AB222" s="88"/>
      <c r="AC222" s="86" t="s">
        <v>2231</v>
      </c>
      <c r="AD222" s="86">
        <v>0</v>
      </c>
      <c r="AE222" s="86" t="s">
        <v>2231</v>
      </c>
    </row>
    <row r="223" spans="1:31" ht="17.25" hidden="1" thickBot="1" x14ac:dyDescent="0.3">
      <c r="A223" s="1020"/>
      <c r="B223" s="230">
        <v>11</v>
      </c>
      <c r="C223" s="914" t="str">
        <f>IF(Proponentes!H207="X",Proponentes!$B$197,"")</f>
        <v/>
      </c>
      <c r="D223" s="91"/>
      <c r="E223" s="919"/>
      <c r="F223" s="93"/>
      <c r="G223" s="916" t="str">
        <f>Evaluación_Económica!G225</f>
        <v/>
      </c>
      <c r="H223" s="916"/>
      <c r="I223" s="916" t="str">
        <f>Evaluación_Económica!P225</f>
        <v/>
      </c>
      <c r="J223" s="916"/>
      <c r="K223" s="916" t="str">
        <f>Evaluación_Económica!AB225</f>
        <v/>
      </c>
      <c r="L223" s="916"/>
      <c r="M223" s="916" t="str">
        <f>Evaluación_Económica!AY225</f>
        <v xml:space="preserve"> </v>
      </c>
      <c r="N223" s="916"/>
      <c r="O223" s="916" t="str">
        <f>Evaluación_Económica!BT225</f>
        <v xml:space="preserve"> </v>
      </c>
      <c r="P223" s="916"/>
      <c r="Q223" s="916" t="str">
        <f>Evaluación_Económica!BY225</f>
        <v/>
      </c>
      <c r="R223" s="916"/>
      <c r="S223" s="916" t="str">
        <f>Evaluación_Económica!CF225</f>
        <v/>
      </c>
      <c r="T223" s="917"/>
      <c r="U223" s="918" t="str">
        <f t="shared" si="29"/>
        <v/>
      </c>
      <c r="V223" s="85" t="s">
        <v>2231</v>
      </c>
      <c r="W223" s="86">
        <v>0</v>
      </c>
      <c r="X223" s="86" t="s">
        <v>2231</v>
      </c>
      <c r="Y223" s="87">
        <v>0</v>
      </c>
      <c r="Z223" s="87">
        <v>0</v>
      </c>
      <c r="AA223" s="87">
        <v>0</v>
      </c>
      <c r="AB223" s="88"/>
      <c r="AC223" s="86" t="s">
        <v>2231</v>
      </c>
      <c r="AD223" s="86">
        <v>0</v>
      </c>
      <c r="AE223" s="86" t="s">
        <v>2231</v>
      </c>
    </row>
    <row r="224" spans="1:31" ht="17.25" hidden="1" thickBot="1" x14ac:dyDescent="0.3">
      <c r="A224" s="1022"/>
      <c r="B224" s="804">
        <v>12</v>
      </c>
      <c r="C224" s="905" t="str">
        <f>IF(Proponentes!H208="X",Proponentes!$B$197,"")</f>
        <v/>
      </c>
      <c r="D224" s="91"/>
      <c r="E224" s="906"/>
      <c r="F224" s="93"/>
      <c r="G224" s="907" t="str">
        <f>Evaluación_Económica!G226</f>
        <v/>
      </c>
      <c r="H224" s="907"/>
      <c r="I224" s="907" t="str">
        <f>Evaluación_Económica!P226</f>
        <v/>
      </c>
      <c r="J224" s="907"/>
      <c r="K224" s="907" t="str">
        <f>Evaluación_Económica!AB226</f>
        <v/>
      </c>
      <c r="L224" s="907"/>
      <c r="M224" s="907" t="str">
        <f>Evaluación_Económica!AY226</f>
        <v/>
      </c>
      <c r="N224" s="907"/>
      <c r="O224" s="907" t="str">
        <f>Evaluación_Económica!BT226</f>
        <v/>
      </c>
      <c r="P224" s="907"/>
      <c r="Q224" s="907" t="str">
        <f>Evaluación_Económica!BY226</f>
        <v/>
      </c>
      <c r="R224" s="907"/>
      <c r="S224" s="907" t="str">
        <f>Evaluación_Económica!CF226</f>
        <v/>
      </c>
      <c r="T224" s="908"/>
      <c r="U224" s="909" t="str">
        <f>IF(C224&lt;&gt;"",IF(G224="CUMPLE",IF(I224="CUMPLE",IF(K224="CUMPLE",IF(M224="CUMPLE",IF(O224="CUMPLE",IF(Q224="CUMPLE",IF(S224="CUMPLE","HABILITADO","RECHAZADO"),"RECHAZADO"),"RECHAZADO"),"RECHAZADO"),"RECHAZADO"),"RECHAZADO"),"RECHAZADO"),"")</f>
        <v/>
      </c>
      <c r="V224" s="85" t="s">
        <v>2231</v>
      </c>
      <c r="W224" s="86">
        <v>0</v>
      </c>
      <c r="X224" s="86" t="s">
        <v>2231</v>
      </c>
      <c r="Y224" s="87">
        <v>0</v>
      </c>
      <c r="Z224" s="87">
        <v>0</v>
      </c>
      <c r="AA224" s="87">
        <v>0</v>
      </c>
      <c r="AB224" s="88"/>
      <c r="AC224" s="86" t="s">
        <v>2231</v>
      </c>
      <c r="AD224" s="86">
        <v>0</v>
      </c>
      <c r="AE224" s="86" t="s">
        <v>2231</v>
      </c>
    </row>
    <row r="225" spans="1:31" s="110" customFormat="1" ht="18" thickTop="1" thickBot="1" x14ac:dyDescent="0.3">
      <c r="A225" s="102">
        <v>16</v>
      </c>
      <c r="B225" s="102"/>
      <c r="C225" s="102" t="s">
        <v>1537</v>
      </c>
      <c r="D225" s="901"/>
      <c r="E225" s="104"/>
      <c r="F225" s="902"/>
      <c r="G225" s="101"/>
      <c r="H225" s="101"/>
      <c r="I225" s="101"/>
      <c r="J225" s="101"/>
      <c r="K225" s="101"/>
      <c r="L225" s="101"/>
      <c r="M225" s="101"/>
      <c r="N225" s="101"/>
      <c r="O225" s="101"/>
      <c r="P225" s="101"/>
      <c r="Q225" s="101"/>
      <c r="R225" s="101"/>
      <c r="S225" s="101"/>
      <c r="T225" s="101"/>
      <c r="U225" s="101"/>
      <c r="V225" s="106"/>
      <c r="W225" s="107"/>
      <c r="X225" s="107"/>
      <c r="Y225" s="107"/>
      <c r="Z225" s="107"/>
      <c r="AA225" s="107"/>
      <c r="AB225" s="108"/>
      <c r="AC225" s="107"/>
      <c r="AD225" s="107"/>
      <c r="AE225" s="107"/>
    </row>
    <row r="226" spans="1:31" ht="33" x14ac:dyDescent="0.25">
      <c r="A226" s="1018">
        <f t="shared" ref="A226" si="30">A238</f>
        <v>17</v>
      </c>
      <c r="B226" s="508">
        <v>1</v>
      </c>
      <c r="C226" s="90" t="str">
        <f>IF(Proponentes!H210="X",Proponentes!$B$210,"")</f>
        <v>UNIÓN TEMPORAL VISE LTDA –VIGILANCIA ACOSTA LTDA</v>
      </c>
      <c r="D226" s="899"/>
      <c r="E226" s="92"/>
      <c r="F226" s="900"/>
      <c r="G226" s="94" t="str">
        <f>Evaluación_Económica!G228</f>
        <v>CUMPLE</v>
      </c>
      <c r="H226" s="94"/>
      <c r="I226" s="94" t="str">
        <f>Evaluación_Económica!P228</f>
        <v>CUMPLE</v>
      </c>
      <c r="J226" s="94"/>
      <c r="K226" s="94" t="str">
        <f>Evaluación_Económica!AB228</f>
        <v>CUMPLE</v>
      </c>
      <c r="L226" s="94"/>
      <c r="M226" s="94" t="str">
        <f>Evaluación_Económica!AY228</f>
        <v>CUMPLE</v>
      </c>
      <c r="N226" s="94"/>
      <c r="O226" s="94" t="str">
        <f>Evaluación_Económica!BT228</f>
        <v>CUMPLE</v>
      </c>
      <c r="P226" s="94"/>
      <c r="Q226" s="94" t="str">
        <f>Evaluación_Económica!BY228</f>
        <v>CUMPLE</v>
      </c>
      <c r="R226" s="94"/>
      <c r="S226" s="94" t="str">
        <f>Evaluación_Económica!CF228</f>
        <v/>
      </c>
      <c r="T226" s="95"/>
      <c r="U226" s="94" t="str">
        <f t="shared" ref="U226:U236" si="31">IF(C226&lt;&gt;"",IF(G226="CUMPLE",IF(I226="CUMPLE",IF(K226="CUMPLE",IF(M226="CUMPLE",IF(O226="CUMPLE",IF(Q226="CUMPLE","HABILITADO","RECHAZADO"),"RECHAZADO"),"RECHAZADO"),"RECHAZADO"),"RECHAZADO"),"RECHAZADO"),"")</f>
        <v>HABILITADO</v>
      </c>
      <c r="V226" s="85" t="s">
        <v>2231</v>
      </c>
      <c r="W226" s="86">
        <v>0</v>
      </c>
      <c r="X226" s="86" t="s">
        <v>2231</v>
      </c>
      <c r="Y226" s="87">
        <v>0</v>
      </c>
      <c r="Z226" s="87">
        <v>0</v>
      </c>
      <c r="AA226" s="87">
        <v>0</v>
      </c>
      <c r="AB226" s="88"/>
      <c r="AC226" s="86" t="s">
        <v>2231</v>
      </c>
      <c r="AD226" s="86">
        <v>0</v>
      </c>
      <c r="AE226" s="86" t="s">
        <v>2231</v>
      </c>
    </row>
    <row r="227" spans="1:31" ht="33" x14ac:dyDescent="0.25">
      <c r="A227" s="1018"/>
      <c r="B227" s="508">
        <v>2</v>
      </c>
      <c r="C227" s="90" t="str">
        <f>IF(Proponentes!H211="X",Proponentes!$B$210,"")</f>
        <v>UNIÓN TEMPORAL VISE LTDA –VIGILANCIA ACOSTA LTDA</v>
      </c>
      <c r="D227" s="899"/>
      <c r="E227" s="92"/>
      <c r="F227" s="900"/>
      <c r="G227" s="94" t="str">
        <f>Evaluación_Económica!G229</f>
        <v>CUMPLE</v>
      </c>
      <c r="H227" s="94"/>
      <c r="I227" s="94" t="str">
        <f>Evaluación_Económica!P229</f>
        <v>CUMPLE</v>
      </c>
      <c r="J227" s="94"/>
      <c r="K227" s="94" t="str">
        <f>Evaluación_Económica!AB229</f>
        <v>CUMPLE</v>
      </c>
      <c r="L227" s="94"/>
      <c r="M227" s="94" t="str">
        <f>Evaluación_Económica!AY229</f>
        <v>CUMPLE</v>
      </c>
      <c r="N227" s="94"/>
      <c r="O227" s="94" t="str">
        <f>Evaluación_Económica!BT229</f>
        <v>CUMPLE</v>
      </c>
      <c r="P227" s="94"/>
      <c r="Q227" s="94" t="str">
        <f>Evaluación_Económica!BY229</f>
        <v>CUMPLE</v>
      </c>
      <c r="R227" s="94"/>
      <c r="S227" s="94" t="str">
        <f>Evaluación_Económica!CF229</f>
        <v/>
      </c>
      <c r="T227" s="95"/>
      <c r="U227" s="94" t="str">
        <f t="shared" si="31"/>
        <v>HABILITADO</v>
      </c>
      <c r="V227" s="85">
        <v>5749369583</v>
      </c>
      <c r="W227" s="86">
        <v>119705090</v>
      </c>
      <c r="X227" s="86">
        <v>5869074673</v>
      </c>
      <c r="Y227" s="87">
        <v>5749369583</v>
      </c>
      <c r="Z227" s="87">
        <v>119705108</v>
      </c>
      <c r="AA227" s="87">
        <v>5869074691</v>
      </c>
      <c r="AB227" s="88"/>
      <c r="AC227" s="86">
        <v>5642168384</v>
      </c>
      <c r="AD227" s="86">
        <v>112443513</v>
      </c>
      <c r="AE227" s="86">
        <v>5754611897</v>
      </c>
    </row>
    <row r="228" spans="1:31" ht="33" x14ac:dyDescent="0.25">
      <c r="A228" s="1018"/>
      <c r="B228" s="508">
        <v>3</v>
      </c>
      <c r="C228" s="90" t="str">
        <f>IF(Proponentes!H212="X",Proponentes!$B$210,"")</f>
        <v>UNIÓN TEMPORAL VISE LTDA –VIGILANCIA ACOSTA LTDA</v>
      </c>
      <c r="D228" s="899"/>
      <c r="E228" s="97"/>
      <c r="F228" s="900"/>
      <c r="G228" s="687" t="str">
        <f>Evaluación_Económica!G230</f>
        <v>CUMPLE</v>
      </c>
      <c r="H228" s="687"/>
      <c r="I228" s="687" t="str">
        <f>Evaluación_Económica!P230</f>
        <v>CUMPLE</v>
      </c>
      <c r="J228" s="687"/>
      <c r="K228" s="687" t="str">
        <f>Evaluación_Económica!AB230</f>
        <v>CUMPLE</v>
      </c>
      <c r="L228" s="687"/>
      <c r="M228" s="687" t="str">
        <f>Evaluación_Económica!AY230</f>
        <v>CUMPLE</v>
      </c>
      <c r="N228" s="687"/>
      <c r="O228" s="687" t="str">
        <f>Evaluación_Económica!BT230</f>
        <v>CUMPLE</v>
      </c>
      <c r="P228" s="687"/>
      <c r="Q228" s="687" t="str">
        <f>Evaluación_Económica!BY230</f>
        <v>CUMPLE</v>
      </c>
      <c r="R228" s="687"/>
      <c r="S228" s="687" t="str">
        <f>Evaluación_Económica!CF230</f>
        <v/>
      </c>
      <c r="T228" s="98"/>
      <c r="U228" s="687" t="str">
        <f t="shared" si="31"/>
        <v>HABILITADO</v>
      </c>
      <c r="V228" s="85">
        <v>7469983014</v>
      </c>
      <c r="W228" s="86">
        <v>160132350</v>
      </c>
      <c r="X228" s="86">
        <v>7630115364</v>
      </c>
      <c r="Y228" s="87">
        <v>7469983014</v>
      </c>
      <c r="Z228" s="87">
        <v>160132350</v>
      </c>
      <c r="AA228" s="87">
        <v>7630115364</v>
      </c>
      <c r="AB228" s="88"/>
      <c r="AC228" s="86">
        <v>7330699719</v>
      </c>
      <c r="AD228" s="86">
        <v>149363520</v>
      </c>
      <c r="AE228" s="86">
        <v>7480063239</v>
      </c>
    </row>
    <row r="229" spans="1:31" ht="33" x14ac:dyDescent="0.25">
      <c r="A229" s="1018"/>
      <c r="B229" s="508">
        <v>4</v>
      </c>
      <c r="C229" s="90" t="str">
        <f>IF(Proponentes!H213="X",Proponentes!$B$210,"")</f>
        <v>UNIÓN TEMPORAL VISE LTDA –VIGILANCIA ACOSTA LTDA</v>
      </c>
      <c r="D229" s="899"/>
      <c r="E229" s="92"/>
      <c r="F229" s="900"/>
      <c r="G229" s="94" t="str">
        <f>Evaluación_Económica!G231</f>
        <v>CUMPLE</v>
      </c>
      <c r="H229" s="94"/>
      <c r="I229" s="94" t="str">
        <f>Evaluación_Económica!P231</f>
        <v>CUMPLE</v>
      </c>
      <c r="J229" s="94"/>
      <c r="K229" s="94" t="str">
        <f>Evaluación_Económica!AB231</f>
        <v>CUMPLE</v>
      </c>
      <c r="L229" s="94"/>
      <c r="M229" s="94" t="str">
        <f>Evaluación_Económica!AY231</f>
        <v>CUMPLE</v>
      </c>
      <c r="N229" s="94"/>
      <c r="O229" s="94" t="str">
        <f>Evaluación_Económica!BT231</f>
        <v>CUMPLE</v>
      </c>
      <c r="P229" s="94"/>
      <c r="Q229" s="94" t="str">
        <f>Evaluación_Económica!BY231</f>
        <v>CUMPLE</v>
      </c>
      <c r="R229" s="94"/>
      <c r="S229" s="94" t="str">
        <f>Evaluación_Económica!CF231</f>
        <v/>
      </c>
      <c r="T229" s="95"/>
      <c r="U229" s="94" t="str">
        <f t="shared" si="31"/>
        <v>HABILITADO</v>
      </c>
      <c r="V229" s="85" t="s">
        <v>2231</v>
      </c>
      <c r="W229" s="86">
        <v>0</v>
      </c>
      <c r="X229" s="86" t="s">
        <v>2231</v>
      </c>
      <c r="Y229" s="87">
        <v>0</v>
      </c>
      <c r="Z229" s="87">
        <v>0</v>
      </c>
      <c r="AA229" s="87">
        <v>0</v>
      </c>
      <c r="AB229" s="88"/>
      <c r="AC229" s="86" t="s">
        <v>2231</v>
      </c>
      <c r="AD229" s="86">
        <v>0</v>
      </c>
      <c r="AE229" s="86" t="s">
        <v>2231</v>
      </c>
    </row>
    <row r="230" spans="1:31" ht="33" x14ac:dyDescent="0.25">
      <c r="A230" s="1018"/>
      <c r="B230" s="508">
        <v>5</v>
      </c>
      <c r="C230" s="90" t="str">
        <f>IF(Proponentes!H214="X",Proponentes!$B$210,"")</f>
        <v>UNIÓN TEMPORAL VISE LTDA –VIGILANCIA ACOSTA LTDA</v>
      </c>
      <c r="D230" s="899"/>
      <c r="E230" s="100"/>
      <c r="F230" s="900"/>
      <c r="G230" s="94" t="str">
        <f>Evaluación_Económica!G232</f>
        <v>CUMPLE</v>
      </c>
      <c r="H230" s="94"/>
      <c r="I230" s="94" t="str">
        <f>Evaluación_Económica!P232</f>
        <v>CUMPLE</v>
      </c>
      <c r="J230" s="94"/>
      <c r="K230" s="94" t="str">
        <f>Evaluación_Económica!AB232</f>
        <v>CUMPLE</v>
      </c>
      <c r="L230" s="94"/>
      <c r="M230" s="94" t="str">
        <f>Evaluación_Económica!AY232</f>
        <v>CUMPLE</v>
      </c>
      <c r="N230" s="94"/>
      <c r="O230" s="94" t="str">
        <f>Evaluación_Económica!BT232</f>
        <v>CUMPLE</v>
      </c>
      <c r="P230" s="94"/>
      <c r="Q230" s="94" t="str">
        <f>Evaluación_Económica!BY232</f>
        <v>CUMPLE</v>
      </c>
      <c r="R230" s="94"/>
      <c r="S230" s="94" t="str">
        <f>Evaluación_Económica!CF232</f>
        <v/>
      </c>
      <c r="T230" s="95"/>
      <c r="U230" s="94" t="str">
        <f t="shared" si="31"/>
        <v>HABILITADO</v>
      </c>
      <c r="V230" s="85" t="s">
        <v>2231</v>
      </c>
      <c r="W230" s="86">
        <v>0</v>
      </c>
      <c r="X230" s="86" t="s">
        <v>2231</v>
      </c>
      <c r="Y230" s="87">
        <v>0</v>
      </c>
      <c r="Z230" s="87">
        <v>0</v>
      </c>
      <c r="AA230" s="87">
        <v>0</v>
      </c>
      <c r="AB230" s="88"/>
      <c r="AC230" s="86" t="s">
        <v>2231</v>
      </c>
      <c r="AD230" s="86">
        <v>0</v>
      </c>
      <c r="AE230" s="86" t="s">
        <v>2231</v>
      </c>
    </row>
    <row r="231" spans="1:31" ht="33" x14ac:dyDescent="0.25">
      <c r="A231" s="1018"/>
      <c r="B231" s="508">
        <v>6</v>
      </c>
      <c r="C231" s="90" t="str">
        <f>IF(Proponentes!H215="X",Proponentes!$B$210,"")</f>
        <v>UNIÓN TEMPORAL VISE LTDA –VIGILANCIA ACOSTA LTDA</v>
      </c>
      <c r="D231" s="899"/>
      <c r="E231" s="97"/>
      <c r="F231" s="900"/>
      <c r="G231" s="687" t="str">
        <f>Evaluación_Económica!G233</f>
        <v>CUMPLE</v>
      </c>
      <c r="H231" s="687"/>
      <c r="I231" s="687" t="str">
        <f>Evaluación_Económica!P233</f>
        <v>CUMPLE</v>
      </c>
      <c r="J231" s="687"/>
      <c r="K231" s="687" t="str">
        <f>Evaluación_Económica!AB233</f>
        <v>CUMPLE</v>
      </c>
      <c r="L231" s="687"/>
      <c r="M231" s="687" t="str">
        <f>Evaluación_Económica!AY233</f>
        <v>CUMPLE</v>
      </c>
      <c r="N231" s="687"/>
      <c r="O231" s="687" t="str">
        <f>Evaluación_Económica!BT233</f>
        <v>CUMPLE</v>
      </c>
      <c r="P231" s="687"/>
      <c r="Q231" s="687" t="str">
        <f>Evaluación_Económica!BY233</f>
        <v>CUMPLE</v>
      </c>
      <c r="R231" s="687"/>
      <c r="S231" s="687" t="str">
        <f>Evaluación_Económica!CF233</f>
        <v/>
      </c>
      <c r="T231" s="98"/>
      <c r="U231" s="687" t="str">
        <f t="shared" si="31"/>
        <v>HABILITADO</v>
      </c>
      <c r="V231" s="85">
        <v>8654834428</v>
      </c>
      <c r="W231" s="86">
        <v>98635065</v>
      </c>
      <c r="X231" s="86">
        <v>8753469493</v>
      </c>
      <c r="Y231" s="87">
        <v>8654834428</v>
      </c>
      <c r="Z231" s="87">
        <v>98635065</v>
      </c>
      <c r="AA231" s="87">
        <v>8753469493</v>
      </c>
      <c r="AB231" s="88"/>
      <c r="AC231" s="86">
        <v>8493458712</v>
      </c>
      <c r="AD231" s="86">
        <v>93136444</v>
      </c>
      <c r="AE231" s="86">
        <v>8586595156</v>
      </c>
    </row>
    <row r="232" spans="1:31" ht="33" x14ac:dyDescent="0.25">
      <c r="A232" s="1018"/>
      <c r="B232" s="508">
        <v>7</v>
      </c>
      <c r="C232" s="90" t="str">
        <f>IF(Proponentes!H216="X",Proponentes!$B$210,"")</f>
        <v>UNIÓN TEMPORAL VISE LTDA –VIGILANCIA ACOSTA LTDA</v>
      </c>
      <c r="D232" s="899"/>
      <c r="E232" s="92"/>
      <c r="F232" s="900"/>
      <c r="G232" s="94" t="str">
        <f>Evaluación_Económica!G234</f>
        <v>CUMPLE</v>
      </c>
      <c r="H232" s="94"/>
      <c r="I232" s="94" t="str">
        <f>Evaluación_Económica!P234</f>
        <v>CUMPLE</v>
      </c>
      <c r="J232" s="94"/>
      <c r="K232" s="94" t="str">
        <f>Evaluación_Económica!AB234</f>
        <v>CUMPLE</v>
      </c>
      <c r="L232" s="94"/>
      <c r="M232" s="94" t="str">
        <f>Evaluación_Económica!AY234</f>
        <v>CUMPLE</v>
      </c>
      <c r="N232" s="94"/>
      <c r="O232" s="94" t="str">
        <f>Evaluación_Económica!BT234</f>
        <v>CUMPLE</v>
      </c>
      <c r="P232" s="94"/>
      <c r="Q232" s="94" t="str">
        <f>Evaluación_Económica!BY234</f>
        <v>CUMPLE</v>
      </c>
      <c r="R232" s="94"/>
      <c r="S232" s="94" t="str">
        <f>Evaluación_Económica!CF234</f>
        <v/>
      </c>
      <c r="T232" s="95"/>
      <c r="U232" s="94" t="str">
        <f t="shared" si="31"/>
        <v>HABILITADO</v>
      </c>
      <c r="V232" s="85" t="s">
        <v>2231</v>
      </c>
      <c r="W232" s="86">
        <v>0</v>
      </c>
      <c r="X232" s="86" t="s">
        <v>2231</v>
      </c>
      <c r="Y232" s="87">
        <v>0</v>
      </c>
      <c r="Z232" s="87">
        <v>0</v>
      </c>
      <c r="AA232" s="87">
        <v>0</v>
      </c>
      <c r="AB232" s="88"/>
      <c r="AC232" s="86" t="s">
        <v>2231</v>
      </c>
      <c r="AD232" s="86">
        <v>0</v>
      </c>
      <c r="AE232" s="86" t="s">
        <v>2231</v>
      </c>
    </row>
    <row r="233" spans="1:31" ht="33" x14ac:dyDescent="0.25">
      <c r="A233" s="1018"/>
      <c r="B233" s="508">
        <v>8</v>
      </c>
      <c r="C233" s="90" t="str">
        <f>IF(Proponentes!H217="X",Proponentes!$B$210,"")</f>
        <v>UNIÓN TEMPORAL VISE LTDA –VIGILANCIA ACOSTA LTDA</v>
      </c>
      <c r="D233" s="899"/>
      <c r="E233" s="100"/>
      <c r="F233" s="900"/>
      <c r="G233" s="94" t="str">
        <f>Evaluación_Económica!G235</f>
        <v>CUMPLE</v>
      </c>
      <c r="H233" s="94"/>
      <c r="I233" s="94" t="str">
        <f>Evaluación_Económica!P235</f>
        <v>CUMPLE</v>
      </c>
      <c r="J233" s="94"/>
      <c r="K233" s="94" t="str">
        <f>Evaluación_Económica!AB235</f>
        <v>CUMPLE</v>
      </c>
      <c r="L233" s="94"/>
      <c r="M233" s="94" t="str">
        <f>Evaluación_Económica!AY235</f>
        <v>CUMPLE</v>
      </c>
      <c r="N233" s="94"/>
      <c r="O233" s="94" t="str">
        <f>Evaluación_Económica!BT235</f>
        <v>CUMPLE</v>
      </c>
      <c r="P233" s="94"/>
      <c r="Q233" s="94" t="str">
        <f>Evaluación_Económica!BY235</f>
        <v>CUMPLE</v>
      </c>
      <c r="R233" s="94"/>
      <c r="S233" s="94" t="str">
        <f>Evaluación_Económica!CF235</f>
        <v/>
      </c>
      <c r="T233" s="95"/>
      <c r="U233" s="94" t="str">
        <f t="shared" si="31"/>
        <v>HABILITADO</v>
      </c>
      <c r="V233" s="85" t="s">
        <v>2231</v>
      </c>
      <c r="W233" s="86">
        <v>0</v>
      </c>
      <c r="X233" s="86" t="s">
        <v>2231</v>
      </c>
      <c r="Y233" s="87">
        <v>0</v>
      </c>
      <c r="Z233" s="87">
        <v>0</v>
      </c>
      <c r="AA233" s="87">
        <v>0</v>
      </c>
      <c r="AB233" s="88"/>
      <c r="AC233" s="86" t="s">
        <v>2231</v>
      </c>
      <c r="AD233" s="86">
        <v>0</v>
      </c>
      <c r="AE233" s="86" t="s">
        <v>2231</v>
      </c>
    </row>
    <row r="234" spans="1:31" ht="33" x14ac:dyDescent="0.25">
      <c r="A234" s="1018"/>
      <c r="B234" s="508">
        <v>9</v>
      </c>
      <c r="C234" s="90" t="str">
        <f>IF(Proponentes!H218="X",Proponentes!$B$210,"")</f>
        <v>UNIÓN TEMPORAL VISE LTDA –VIGILANCIA ACOSTA LTDA</v>
      </c>
      <c r="D234" s="899"/>
      <c r="E234" s="100"/>
      <c r="F234" s="900"/>
      <c r="G234" s="94" t="str">
        <f>Evaluación_Económica!G236</f>
        <v>CUMPLE</v>
      </c>
      <c r="H234" s="94"/>
      <c r="I234" s="94" t="str">
        <f>Evaluación_Económica!P236</f>
        <v>CUMPLE</v>
      </c>
      <c r="J234" s="94"/>
      <c r="K234" s="94" t="str">
        <f>Evaluación_Económica!AB236</f>
        <v>CUMPLE</v>
      </c>
      <c r="L234" s="94"/>
      <c r="M234" s="94" t="str">
        <f>Evaluación_Económica!AY236</f>
        <v>CUMPLE</v>
      </c>
      <c r="N234" s="94"/>
      <c r="O234" s="94" t="str">
        <f>Evaluación_Económica!BT236</f>
        <v>CUMPLE</v>
      </c>
      <c r="P234" s="94"/>
      <c r="Q234" s="94" t="str">
        <f>Evaluación_Económica!BY236</f>
        <v>CUMPLE</v>
      </c>
      <c r="R234" s="94"/>
      <c r="S234" s="94" t="str">
        <f>Evaluación_Económica!CF236</f>
        <v/>
      </c>
      <c r="T234" s="95"/>
      <c r="U234" s="94" t="str">
        <f t="shared" si="31"/>
        <v>HABILITADO</v>
      </c>
      <c r="V234" s="85" t="s">
        <v>2231</v>
      </c>
      <c r="W234" s="86">
        <v>0</v>
      </c>
      <c r="X234" s="86" t="s">
        <v>2231</v>
      </c>
      <c r="Y234" s="87">
        <v>0</v>
      </c>
      <c r="Z234" s="87">
        <v>0</v>
      </c>
      <c r="AA234" s="87">
        <v>0</v>
      </c>
      <c r="AB234" s="88"/>
      <c r="AC234" s="86" t="s">
        <v>2231</v>
      </c>
      <c r="AD234" s="86">
        <v>0</v>
      </c>
      <c r="AE234" s="86" t="s">
        <v>2231</v>
      </c>
    </row>
    <row r="235" spans="1:31" ht="33" x14ac:dyDescent="0.25">
      <c r="A235" s="1018"/>
      <c r="B235" s="508">
        <v>10</v>
      </c>
      <c r="C235" s="90" t="str">
        <f>IF(Proponentes!H219="X",Proponentes!$B$210,"")</f>
        <v>UNIÓN TEMPORAL VISE LTDA –VIGILANCIA ACOSTA LTDA</v>
      </c>
      <c r="D235" s="899"/>
      <c r="E235" s="100"/>
      <c r="F235" s="900"/>
      <c r="G235" s="94" t="str">
        <f>Evaluación_Económica!G237</f>
        <v>CUMPLE</v>
      </c>
      <c r="H235" s="94"/>
      <c r="I235" s="94" t="str">
        <f>Evaluación_Económica!P237</f>
        <v>CUMPLE</v>
      </c>
      <c r="J235" s="94"/>
      <c r="K235" s="94" t="str">
        <f>Evaluación_Económica!AB237</f>
        <v>CUMPLE</v>
      </c>
      <c r="L235" s="94"/>
      <c r="M235" s="94" t="str">
        <f>Evaluación_Económica!AY237</f>
        <v>CUMPLE</v>
      </c>
      <c r="N235" s="94"/>
      <c r="O235" s="94" t="str">
        <f>Evaluación_Económica!BT237</f>
        <v>CUMPLE</v>
      </c>
      <c r="P235" s="94"/>
      <c r="Q235" s="94" t="str">
        <f>Evaluación_Económica!BY237</f>
        <v>CUMPLE</v>
      </c>
      <c r="R235" s="94"/>
      <c r="S235" s="94" t="str">
        <f>Evaluación_Económica!CF237</f>
        <v/>
      </c>
      <c r="T235" s="95"/>
      <c r="U235" s="94" t="str">
        <f t="shared" si="31"/>
        <v>HABILITADO</v>
      </c>
      <c r="V235" s="85" t="s">
        <v>2231</v>
      </c>
      <c r="W235" s="86">
        <v>0</v>
      </c>
      <c r="X235" s="86" t="s">
        <v>2231</v>
      </c>
      <c r="Y235" s="87">
        <v>0</v>
      </c>
      <c r="Z235" s="87">
        <v>0</v>
      </c>
      <c r="AA235" s="87">
        <v>0</v>
      </c>
      <c r="AB235" s="88"/>
      <c r="AC235" s="86" t="s">
        <v>2231</v>
      </c>
      <c r="AD235" s="86">
        <v>0</v>
      </c>
      <c r="AE235" s="86" t="s">
        <v>2231</v>
      </c>
    </row>
    <row r="236" spans="1:31" ht="33" x14ac:dyDescent="0.25">
      <c r="A236" s="1018"/>
      <c r="B236" s="508">
        <v>11</v>
      </c>
      <c r="C236" s="90" t="str">
        <f>IF(Proponentes!H220="X",Proponentes!$B$210,"")</f>
        <v>UNIÓN TEMPORAL VISE LTDA –VIGILANCIA ACOSTA LTDA</v>
      </c>
      <c r="D236" s="899"/>
      <c r="E236" s="100"/>
      <c r="F236" s="900"/>
      <c r="G236" s="94" t="str">
        <f>Evaluación_Económica!G238</f>
        <v>CUMPLE</v>
      </c>
      <c r="H236" s="94"/>
      <c r="I236" s="94" t="str">
        <f>Evaluación_Económica!P238</f>
        <v>CUMPLE</v>
      </c>
      <c r="J236" s="94"/>
      <c r="K236" s="94" t="str">
        <f>Evaluación_Económica!AB238</f>
        <v>CUMPLE</v>
      </c>
      <c r="L236" s="94"/>
      <c r="M236" s="94" t="str">
        <f>Evaluación_Económica!AY238</f>
        <v>CUMPLE</v>
      </c>
      <c r="N236" s="94"/>
      <c r="O236" s="94" t="str">
        <f>Evaluación_Económica!BT238</f>
        <v>CUMPLE</v>
      </c>
      <c r="P236" s="94"/>
      <c r="Q236" s="94" t="str">
        <f>Evaluación_Económica!BY238</f>
        <v>CUMPLE</v>
      </c>
      <c r="R236" s="94"/>
      <c r="S236" s="94" t="str">
        <f>Evaluación_Económica!CF238</f>
        <v/>
      </c>
      <c r="T236" s="95"/>
      <c r="U236" s="94" t="str">
        <f t="shared" si="31"/>
        <v>HABILITADO</v>
      </c>
      <c r="V236" s="85" t="s">
        <v>2231</v>
      </c>
      <c r="W236" s="86">
        <v>0</v>
      </c>
      <c r="X236" s="86" t="s">
        <v>2231</v>
      </c>
      <c r="Y236" s="87">
        <v>0</v>
      </c>
      <c r="Z236" s="87">
        <v>0</v>
      </c>
      <c r="AA236" s="87">
        <v>0</v>
      </c>
      <c r="AB236" s="88"/>
      <c r="AC236" s="86" t="s">
        <v>2231</v>
      </c>
      <c r="AD236" s="86">
        <v>0</v>
      </c>
      <c r="AE236" s="86" t="s">
        <v>2231</v>
      </c>
    </row>
    <row r="237" spans="1:31" ht="33.75" thickBot="1" x14ac:dyDescent="0.3">
      <c r="A237" s="1018"/>
      <c r="B237" s="508">
        <v>12</v>
      </c>
      <c r="C237" s="90" t="str">
        <f>IF(Proponentes!H221="X",Proponentes!$B$210,"")</f>
        <v>UNIÓN TEMPORAL VISE LTDA –VIGILANCIA ACOSTA LTDA</v>
      </c>
      <c r="D237" s="899"/>
      <c r="E237" s="92"/>
      <c r="F237" s="900"/>
      <c r="G237" s="94" t="str">
        <f>Evaluación_Económica!G239</f>
        <v>CUMPLE</v>
      </c>
      <c r="H237" s="94"/>
      <c r="I237" s="94" t="str">
        <f>Evaluación_Económica!P239</f>
        <v>CUMPLE</v>
      </c>
      <c r="J237" s="94"/>
      <c r="K237" s="94" t="str">
        <f>Evaluación_Económica!AB239</f>
        <v>CUMPLE</v>
      </c>
      <c r="L237" s="94"/>
      <c r="M237" s="94" t="str">
        <f>Evaluación_Económica!AY239</f>
        <v>CUMPLE</v>
      </c>
      <c r="N237" s="94"/>
      <c r="O237" s="94" t="str">
        <f>Evaluación_Económica!BT239</f>
        <v>CUMPLE</v>
      </c>
      <c r="P237" s="94"/>
      <c r="Q237" s="94" t="str">
        <f>Evaluación_Económica!BY239</f>
        <v>CUMPLE</v>
      </c>
      <c r="R237" s="94"/>
      <c r="S237" s="94" t="str">
        <f>Evaluación_Económica!CF239</f>
        <v>RECHAZADO</v>
      </c>
      <c r="T237" s="95"/>
      <c r="U237" s="94" t="str">
        <f>IF(C237&lt;&gt;"",IF(G237="CUMPLE",IF(I237="CUMPLE",IF(K237="CUMPLE",IF(M237="CUMPLE",IF(O237="CUMPLE",IF(Q237="CUMPLE",IF(S237="CUMPLE","HABILITADO","RECHAZADO"),"RECHAZADO"),"RECHAZADO"),"RECHAZADO"),"RECHAZADO"),"RECHAZADO"),"RECHAZADO"),"")</f>
        <v>RECHAZADO</v>
      </c>
      <c r="V237" s="85" t="s">
        <v>2231</v>
      </c>
      <c r="W237" s="86">
        <v>0</v>
      </c>
      <c r="X237" s="86" t="s">
        <v>2231</v>
      </c>
      <c r="Y237" s="87">
        <v>0</v>
      </c>
      <c r="Z237" s="87">
        <v>0</v>
      </c>
      <c r="AA237" s="87">
        <v>0</v>
      </c>
      <c r="AB237" s="88"/>
      <c r="AC237" s="86" t="s">
        <v>2231</v>
      </c>
      <c r="AD237" s="86">
        <v>0</v>
      </c>
      <c r="AE237" s="86" t="s">
        <v>2231</v>
      </c>
    </row>
    <row r="238" spans="1:31" s="110" customFormat="1" ht="18" thickTop="1" thickBot="1" x14ac:dyDescent="0.3">
      <c r="A238" s="102">
        <v>17</v>
      </c>
      <c r="B238" s="102"/>
      <c r="C238" s="102" t="s">
        <v>1537</v>
      </c>
      <c r="D238" s="901"/>
      <c r="E238" s="104"/>
      <c r="F238" s="902"/>
      <c r="G238" s="101"/>
      <c r="H238" s="101"/>
      <c r="I238" s="101"/>
      <c r="J238" s="101"/>
      <c r="K238" s="101"/>
      <c r="L238" s="101"/>
      <c r="M238" s="101"/>
      <c r="N238" s="101"/>
      <c r="O238" s="101"/>
      <c r="P238" s="101"/>
      <c r="Q238" s="101"/>
      <c r="R238" s="101"/>
      <c r="S238" s="101"/>
      <c r="T238" s="101"/>
      <c r="U238" s="101"/>
      <c r="V238" s="106"/>
      <c r="W238" s="107"/>
      <c r="X238" s="107"/>
      <c r="Y238" s="107"/>
      <c r="Z238" s="107"/>
      <c r="AA238" s="107"/>
      <c r="AB238" s="108"/>
      <c r="AC238" s="107"/>
      <c r="AD238" s="107"/>
      <c r="AE238" s="107"/>
    </row>
    <row r="239" spans="1:31" ht="33" x14ac:dyDescent="0.25">
      <c r="A239" s="1018">
        <f t="shared" ref="A239" si="32">A251</f>
        <v>18</v>
      </c>
      <c r="B239" s="508">
        <v>1</v>
      </c>
      <c r="C239" s="90" t="str">
        <f>IF(Proponentes!H223="X",Proponentes!$B$223,"")</f>
        <v xml:space="preserve">UNION TEMPORAL PROVIG 2021  </v>
      </c>
      <c r="D239" s="899"/>
      <c r="E239" s="92"/>
      <c r="F239" s="900"/>
      <c r="G239" s="94" t="str">
        <f>Evaluación_Económica!G241</f>
        <v>CUMPLE</v>
      </c>
      <c r="H239" s="94"/>
      <c r="I239" s="94" t="str">
        <f>Evaluación_Económica!P241</f>
        <v>CUMPLE</v>
      </c>
      <c r="J239" s="94"/>
      <c r="K239" s="94" t="str">
        <f>Evaluación_Económica!AB241</f>
        <v>CUMPLE</v>
      </c>
      <c r="L239" s="94"/>
      <c r="M239" s="94" t="str">
        <f>Evaluación_Económica!AY241</f>
        <v>CUMPLE</v>
      </c>
      <c r="N239" s="94"/>
      <c r="O239" s="94" t="str">
        <f>Evaluación_Económica!BT241</f>
        <v>CUMPLE</v>
      </c>
      <c r="P239" s="94"/>
      <c r="Q239" s="94" t="str">
        <f>Evaluación_Económica!BY241</f>
        <v>CUMPLE</v>
      </c>
      <c r="R239" s="94"/>
      <c r="S239" s="94" t="str">
        <f>Evaluación_Económica!CF241</f>
        <v/>
      </c>
      <c r="T239" s="95"/>
      <c r="U239" s="94" t="str">
        <f t="shared" ref="U239:U249" si="33">IF(C239&lt;&gt;"",IF(G239="CUMPLE",IF(I239="CUMPLE",IF(K239="CUMPLE",IF(M239="CUMPLE",IF(O239="CUMPLE",IF(Q239="CUMPLE","HABILITADO","RECHAZADO"),"RECHAZADO"),"RECHAZADO"),"RECHAZADO"),"RECHAZADO"),"RECHAZADO"),"")</f>
        <v>HABILITADO</v>
      </c>
      <c r="V239" s="85" t="s">
        <v>2231</v>
      </c>
      <c r="W239" s="86">
        <v>0</v>
      </c>
      <c r="X239" s="86" t="s">
        <v>2231</v>
      </c>
      <c r="Y239" s="87">
        <v>0</v>
      </c>
      <c r="Z239" s="87">
        <v>0</v>
      </c>
      <c r="AA239" s="87">
        <v>0</v>
      </c>
      <c r="AB239" s="88"/>
      <c r="AC239" s="86" t="s">
        <v>2231</v>
      </c>
      <c r="AD239" s="86">
        <v>0</v>
      </c>
      <c r="AE239" s="86" t="s">
        <v>2231</v>
      </c>
    </row>
    <row r="240" spans="1:31" ht="33" x14ac:dyDescent="0.25">
      <c r="A240" s="1018"/>
      <c r="B240" s="508">
        <v>2</v>
      </c>
      <c r="C240" s="90" t="str">
        <f>IF(Proponentes!H224="X",Proponentes!$B$223,"")</f>
        <v xml:space="preserve">UNION TEMPORAL PROVIG 2021  </v>
      </c>
      <c r="D240" s="899"/>
      <c r="E240" s="92"/>
      <c r="F240" s="900"/>
      <c r="G240" s="94" t="str">
        <f>Evaluación_Económica!G242</f>
        <v>CUMPLE</v>
      </c>
      <c r="H240" s="94"/>
      <c r="I240" s="94" t="str">
        <f>Evaluación_Económica!P242</f>
        <v>CUMPLE</v>
      </c>
      <c r="J240" s="94"/>
      <c r="K240" s="94" t="str">
        <f>Evaluación_Económica!AB242</f>
        <v>CUMPLE</v>
      </c>
      <c r="L240" s="94"/>
      <c r="M240" s="94" t="str">
        <f>Evaluación_Económica!AY242</f>
        <v>CUMPLE</v>
      </c>
      <c r="N240" s="94"/>
      <c r="O240" s="94" t="str">
        <f>Evaluación_Económica!BT242</f>
        <v>CUMPLE</v>
      </c>
      <c r="P240" s="94"/>
      <c r="Q240" s="94" t="str">
        <f>Evaluación_Económica!BY242</f>
        <v>CUMPLE</v>
      </c>
      <c r="R240" s="94"/>
      <c r="S240" s="94" t="str">
        <f>Evaluación_Económica!CF242</f>
        <v/>
      </c>
      <c r="T240" s="95"/>
      <c r="U240" s="94" t="str">
        <f t="shared" si="33"/>
        <v>HABILITADO</v>
      </c>
      <c r="V240" s="85" t="s">
        <v>2231</v>
      </c>
      <c r="W240" s="86">
        <v>0</v>
      </c>
      <c r="X240" s="86" t="s">
        <v>2231</v>
      </c>
      <c r="Y240" s="87">
        <v>0</v>
      </c>
      <c r="Z240" s="87">
        <v>0</v>
      </c>
      <c r="AA240" s="87">
        <v>0</v>
      </c>
      <c r="AB240" s="88"/>
      <c r="AC240" s="86" t="s">
        <v>2231</v>
      </c>
      <c r="AD240" s="86">
        <v>0</v>
      </c>
      <c r="AE240" s="86" t="s">
        <v>2231</v>
      </c>
    </row>
    <row r="241" spans="1:31" hidden="1" x14ac:dyDescent="0.25">
      <c r="A241" s="1020"/>
      <c r="B241" s="230">
        <v>3</v>
      </c>
      <c r="C241" s="914" t="str">
        <f>IF(Proponentes!H225="X",Proponentes!$B$223,"")</f>
        <v/>
      </c>
      <c r="D241" s="91"/>
      <c r="E241" s="333"/>
      <c r="F241" s="93"/>
      <c r="G241" s="926" t="str">
        <f>Evaluación_Económica!G243</f>
        <v/>
      </c>
      <c r="H241" s="926"/>
      <c r="I241" s="926" t="str">
        <f>Evaluación_Económica!P243</f>
        <v/>
      </c>
      <c r="J241" s="926"/>
      <c r="K241" s="926" t="str">
        <f>Evaluación_Económica!AB243</f>
        <v/>
      </c>
      <c r="L241" s="926"/>
      <c r="M241" s="926" t="str">
        <f>Evaluación_Económica!AY243</f>
        <v xml:space="preserve"> </v>
      </c>
      <c r="N241" s="926"/>
      <c r="O241" s="926" t="str">
        <f>Evaluación_Económica!BT243</f>
        <v xml:space="preserve"> </v>
      </c>
      <c r="P241" s="926"/>
      <c r="Q241" s="926" t="str">
        <f>Evaluación_Económica!BY243</f>
        <v/>
      </c>
      <c r="R241" s="926"/>
      <c r="S241" s="926" t="str">
        <f>Evaluación_Económica!CF243</f>
        <v/>
      </c>
      <c r="T241" s="927"/>
      <c r="U241" s="928" t="str">
        <f t="shared" si="33"/>
        <v/>
      </c>
      <c r="V241" s="85" t="s">
        <v>2231</v>
      </c>
      <c r="W241" s="86">
        <v>0</v>
      </c>
      <c r="X241" s="86" t="s">
        <v>2231</v>
      </c>
      <c r="Y241" s="87">
        <v>0</v>
      </c>
      <c r="Z241" s="87">
        <v>0</v>
      </c>
      <c r="AA241" s="87">
        <v>0</v>
      </c>
      <c r="AB241" s="88"/>
      <c r="AC241" s="86" t="s">
        <v>2231</v>
      </c>
      <c r="AD241" s="86">
        <v>0</v>
      </c>
      <c r="AE241" s="86" t="s">
        <v>2231</v>
      </c>
    </row>
    <row r="242" spans="1:31" hidden="1" x14ac:dyDescent="0.25">
      <c r="A242" s="1022"/>
      <c r="B242" s="804">
        <v>4</v>
      </c>
      <c r="C242" s="905" t="str">
        <f>IF(Proponentes!H226="X",Proponentes!$B$223,"")</f>
        <v/>
      </c>
      <c r="D242" s="91"/>
      <c r="E242" s="906"/>
      <c r="F242" s="93"/>
      <c r="G242" s="907" t="str">
        <f>Evaluación_Económica!G244</f>
        <v/>
      </c>
      <c r="H242" s="907"/>
      <c r="I242" s="907" t="str">
        <f>Evaluación_Económica!P244</f>
        <v/>
      </c>
      <c r="J242" s="907"/>
      <c r="K242" s="907" t="str">
        <f>Evaluación_Económica!AB244</f>
        <v/>
      </c>
      <c r="L242" s="907"/>
      <c r="M242" s="907" t="str">
        <f>Evaluación_Económica!AY244</f>
        <v/>
      </c>
      <c r="N242" s="907"/>
      <c r="O242" s="907" t="str">
        <f>Evaluación_Económica!BT244</f>
        <v/>
      </c>
      <c r="P242" s="907"/>
      <c r="Q242" s="907" t="str">
        <f>Evaluación_Económica!BY244</f>
        <v/>
      </c>
      <c r="R242" s="907"/>
      <c r="S242" s="907" t="str">
        <f>Evaluación_Económica!CF244</f>
        <v/>
      </c>
      <c r="T242" s="908"/>
      <c r="U242" s="909" t="str">
        <f t="shared" si="33"/>
        <v/>
      </c>
      <c r="V242" s="85" t="s">
        <v>2231</v>
      </c>
      <c r="W242" s="86">
        <v>0</v>
      </c>
      <c r="X242" s="86" t="s">
        <v>2231</v>
      </c>
      <c r="Y242" s="87">
        <v>0</v>
      </c>
      <c r="Z242" s="87">
        <v>0</v>
      </c>
      <c r="AA242" s="87">
        <v>0</v>
      </c>
      <c r="AB242" s="88"/>
      <c r="AC242" s="86" t="s">
        <v>2231</v>
      </c>
      <c r="AD242" s="86">
        <v>0</v>
      </c>
      <c r="AE242" s="86" t="s">
        <v>2231</v>
      </c>
    </row>
    <row r="243" spans="1:31" ht="33" x14ac:dyDescent="0.25">
      <c r="A243" s="1018"/>
      <c r="B243" s="508">
        <v>5</v>
      </c>
      <c r="C243" s="90" t="str">
        <f>IF(Proponentes!H227="X",Proponentes!$B$223,"")</f>
        <v xml:space="preserve">UNION TEMPORAL PROVIG 2021  </v>
      </c>
      <c r="D243" s="899"/>
      <c r="E243" s="508"/>
      <c r="F243" s="900"/>
      <c r="G243" s="687" t="str">
        <f>Evaluación_Económica!G245</f>
        <v>CUMPLE</v>
      </c>
      <c r="H243" s="687"/>
      <c r="I243" s="687" t="str">
        <f>Evaluación_Económica!P245</f>
        <v>CUMPLE</v>
      </c>
      <c r="J243" s="687"/>
      <c r="K243" s="687" t="str">
        <f>Evaluación_Económica!AB245</f>
        <v>CUMPLE</v>
      </c>
      <c r="L243" s="687"/>
      <c r="M243" s="687" t="str">
        <f>Evaluación_Económica!AY245</f>
        <v>CUMPLE</v>
      </c>
      <c r="N243" s="687"/>
      <c r="O243" s="687" t="str">
        <f>Evaluación_Económica!BT245</f>
        <v>CUMPLE</v>
      </c>
      <c r="P243" s="687"/>
      <c r="Q243" s="687" t="str">
        <f>Evaluación_Económica!BY245</f>
        <v>CUMPLE</v>
      </c>
      <c r="R243" s="687"/>
      <c r="S243" s="687" t="str">
        <f>Evaluación_Económica!CF245</f>
        <v/>
      </c>
      <c r="T243" s="98"/>
      <c r="U243" s="687" t="str">
        <f t="shared" si="33"/>
        <v>HABILITADO</v>
      </c>
      <c r="V243" s="85" t="s">
        <v>2231</v>
      </c>
      <c r="W243" s="86">
        <v>0</v>
      </c>
      <c r="X243" s="86" t="s">
        <v>2231</v>
      </c>
      <c r="Y243" s="87">
        <v>0</v>
      </c>
      <c r="Z243" s="87">
        <v>0</v>
      </c>
      <c r="AA243" s="87">
        <v>0</v>
      </c>
      <c r="AB243" s="88"/>
      <c r="AC243" s="86" t="s">
        <v>2231</v>
      </c>
      <c r="AD243" s="86">
        <v>0</v>
      </c>
      <c r="AE243" s="86" t="s">
        <v>2231</v>
      </c>
    </row>
    <row r="244" spans="1:31" hidden="1" x14ac:dyDescent="0.25">
      <c r="A244" s="1019"/>
      <c r="B244" s="920">
        <v>6</v>
      </c>
      <c r="C244" s="921" t="str">
        <f>IF(Proponentes!H228="X",Proponentes!$B$223,"")</f>
        <v/>
      </c>
      <c r="D244" s="91"/>
      <c r="E244" s="929"/>
      <c r="F244" s="93"/>
      <c r="G244" s="930" t="str">
        <f>Evaluación_Económica!G246</f>
        <v/>
      </c>
      <c r="H244" s="930"/>
      <c r="I244" s="930" t="str">
        <f>Evaluación_Económica!P246</f>
        <v/>
      </c>
      <c r="J244" s="930"/>
      <c r="K244" s="930" t="str">
        <f>Evaluación_Económica!AB246</f>
        <v/>
      </c>
      <c r="L244" s="930"/>
      <c r="M244" s="930" t="str">
        <f>Evaluación_Económica!AY246</f>
        <v/>
      </c>
      <c r="N244" s="930"/>
      <c r="O244" s="930" t="str">
        <f>Evaluación_Económica!BT246</f>
        <v/>
      </c>
      <c r="P244" s="930"/>
      <c r="Q244" s="930" t="str">
        <f>Evaluación_Económica!BY246</f>
        <v/>
      </c>
      <c r="R244" s="930"/>
      <c r="S244" s="930" t="str">
        <f>Evaluación_Económica!CF246</f>
        <v/>
      </c>
      <c r="T244" s="931"/>
      <c r="U244" s="932" t="str">
        <f t="shared" si="33"/>
        <v/>
      </c>
      <c r="V244" s="85" t="s">
        <v>2231</v>
      </c>
      <c r="W244" s="86">
        <v>0</v>
      </c>
      <c r="X244" s="86" t="s">
        <v>2231</v>
      </c>
      <c r="Y244" s="87">
        <v>0</v>
      </c>
      <c r="Z244" s="87">
        <v>0</v>
      </c>
      <c r="AA244" s="87">
        <v>0</v>
      </c>
      <c r="AB244" s="88"/>
      <c r="AC244" s="86" t="s">
        <v>2231</v>
      </c>
      <c r="AD244" s="86">
        <v>0</v>
      </c>
      <c r="AE244" s="86" t="s">
        <v>2231</v>
      </c>
    </row>
    <row r="245" spans="1:31" ht="33" x14ac:dyDescent="0.25">
      <c r="A245" s="1018"/>
      <c r="B245" s="508">
        <v>7</v>
      </c>
      <c r="C245" s="90" t="str">
        <f>IF(Proponentes!H229="X",Proponentes!$B$223,"")</f>
        <v xml:space="preserve">UNION TEMPORAL PROVIG 2021  </v>
      </c>
      <c r="D245" s="899"/>
      <c r="E245" s="97"/>
      <c r="F245" s="900"/>
      <c r="G245" s="687" t="str">
        <f>Evaluación_Económica!G247</f>
        <v>CUMPLE</v>
      </c>
      <c r="H245" s="687"/>
      <c r="I245" s="687" t="str">
        <f>Evaluación_Económica!P247</f>
        <v>CUMPLE</v>
      </c>
      <c r="J245" s="687"/>
      <c r="K245" s="687" t="str">
        <f>Evaluación_Económica!AB247</f>
        <v>CUMPLE</v>
      </c>
      <c r="L245" s="687"/>
      <c r="M245" s="687" t="str">
        <f>Evaluación_Económica!AY247</f>
        <v>CUMPLE</v>
      </c>
      <c r="N245" s="687"/>
      <c r="O245" s="687" t="str">
        <f>Evaluación_Económica!BT247</f>
        <v>CUMPLE</v>
      </c>
      <c r="P245" s="687"/>
      <c r="Q245" s="687" t="str">
        <f>Evaluación_Económica!BY247</f>
        <v>CUMPLE</v>
      </c>
      <c r="R245" s="687"/>
      <c r="S245" s="687" t="str">
        <f>Evaluación_Económica!CF247</f>
        <v/>
      </c>
      <c r="T245" s="98"/>
      <c r="U245" s="687" t="str">
        <f t="shared" si="33"/>
        <v>HABILITADO</v>
      </c>
      <c r="V245" s="85" t="s">
        <v>2231</v>
      </c>
      <c r="W245" s="86">
        <v>0</v>
      </c>
      <c r="X245" s="86" t="s">
        <v>2231</v>
      </c>
      <c r="Y245" s="87">
        <v>0</v>
      </c>
      <c r="Z245" s="87">
        <v>0</v>
      </c>
      <c r="AA245" s="87">
        <v>0</v>
      </c>
      <c r="AB245" s="88"/>
      <c r="AC245" s="86" t="s">
        <v>2231</v>
      </c>
      <c r="AD245" s="86">
        <v>0</v>
      </c>
      <c r="AE245" s="86" t="s">
        <v>2231</v>
      </c>
    </row>
    <row r="246" spans="1:31" ht="33" x14ac:dyDescent="0.25">
      <c r="A246" s="1018"/>
      <c r="B246" s="508">
        <v>8</v>
      </c>
      <c r="C246" s="90" t="str">
        <f>IF(Proponentes!H230="X",Proponentes!$B$223,"")</f>
        <v xml:space="preserve">UNION TEMPORAL PROVIG 2021  </v>
      </c>
      <c r="D246" s="899"/>
      <c r="E246" s="508"/>
      <c r="F246" s="900"/>
      <c r="G246" s="687" t="str">
        <f>Evaluación_Económica!G248</f>
        <v>CUMPLE</v>
      </c>
      <c r="H246" s="687"/>
      <c r="I246" s="687" t="str">
        <f>Evaluación_Económica!P248</f>
        <v>CUMPLE</v>
      </c>
      <c r="J246" s="687"/>
      <c r="K246" s="687" t="str">
        <f>Evaluación_Económica!AB248</f>
        <v>CUMPLE</v>
      </c>
      <c r="L246" s="687"/>
      <c r="M246" s="687" t="str">
        <f>Evaluación_Económica!AY248</f>
        <v>CUMPLE</v>
      </c>
      <c r="N246" s="687"/>
      <c r="O246" s="687" t="str">
        <f>Evaluación_Económica!BT248</f>
        <v>CUMPLE</v>
      </c>
      <c r="P246" s="687"/>
      <c r="Q246" s="687" t="str">
        <f>Evaluación_Económica!BY248</f>
        <v>CUMPLE</v>
      </c>
      <c r="R246" s="687"/>
      <c r="S246" s="687" t="str">
        <f>Evaluación_Económica!CF248</f>
        <v/>
      </c>
      <c r="T246" s="98"/>
      <c r="U246" s="687" t="str">
        <f t="shared" si="33"/>
        <v>HABILITADO</v>
      </c>
      <c r="V246" s="85" t="s">
        <v>2231</v>
      </c>
      <c r="W246" s="86">
        <v>0</v>
      </c>
      <c r="X246" s="86" t="s">
        <v>2231</v>
      </c>
      <c r="Y246" s="87">
        <v>0</v>
      </c>
      <c r="Z246" s="87">
        <v>0</v>
      </c>
      <c r="AA246" s="87">
        <v>0</v>
      </c>
      <c r="AB246" s="88"/>
      <c r="AC246" s="86" t="s">
        <v>2231</v>
      </c>
      <c r="AD246" s="86">
        <v>0</v>
      </c>
      <c r="AE246" s="86" t="s">
        <v>2231</v>
      </c>
    </row>
    <row r="247" spans="1:31" hidden="1" x14ac:dyDescent="0.25">
      <c r="A247" s="1020"/>
      <c r="B247" s="230">
        <v>9</v>
      </c>
      <c r="C247" s="914" t="str">
        <f>IF(Proponentes!H231="X",Proponentes!$B$223,"")</f>
        <v/>
      </c>
      <c r="D247" s="91"/>
      <c r="E247" s="230"/>
      <c r="F247" s="93"/>
      <c r="G247" s="926" t="str">
        <f>Evaluación_Económica!G249</f>
        <v/>
      </c>
      <c r="H247" s="926"/>
      <c r="I247" s="926" t="str">
        <f>Evaluación_Económica!P249</f>
        <v/>
      </c>
      <c r="J247" s="926"/>
      <c r="K247" s="926" t="str">
        <f>Evaluación_Económica!AB249</f>
        <v/>
      </c>
      <c r="L247" s="926"/>
      <c r="M247" s="926" t="str">
        <f>Evaluación_Económica!AY249</f>
        <v xml:space="preserve"> </v>
      </c>
      <c r="N247" s="926"/>
      <c r="O247" s="926" t="str">
        <f>Evaluación_Económica!BT249</f>
        <v xml:space="preserve"> </v>
      </c>
      <c r="P247" s="926"/>
      <c r="Q247" s="926" t="str">
        <f>Evaluación_Económica!BY249</f>
        <v/>
      </c>
      <c r="R247" s="926"/>
      <c r="S247" s="926" t="str">
        <f>Evaluación_Económica!CF249</f>
        <v/>
      </c>
      <c r="T247" s="927"/>
      <c r="U247" s="928" t="str">
        <f t="shared" si="33"/>
        <v/>
      </c>
      <c r="V247" s="85" t="s">
        <v>2231</v>
      </c>
      <c r="W247" s="86">
        <v>0</v>
      </c>
      <c r="X247" s="86" t="s">
        <v>2231</v>
      </c>
      <c r="Y247" s="87">
        <v>0</v>
      </c>
      <c r="Z247" s="87">
        <v>0</v>
      </c>
      <c r="AA247" s="87">
        <v>0</v>
      </c>
      <c r="AB247" s="88"/>
      <c r="AC247" s="86" t="s">
        <v>2231</v>
      </c>
      <c r="AD247" s="86">
        <v>0</v>
      </c>
      <c r="AE247" s="86" t="s">
        <v>2231</v>
      </c>
    </row>
    <row r="248" spans="1:31" hidden="1" x14ac:dyDescent="0.25">
      <c r="A248" s="1022"/>
      <c r="B248" s="804">
        <v>10</v>
      </c>
      <c r="C248" s="905" t="str">
        <f>IF(Proponentes!H232="X",Proponentes!$B$223,"")</f>
        <v/>
      </c>
      <c r="D248" s="91"/>
      <c r="E248" s="811"/>
      <c r="F248" s="93"/>
      <c r="G248" s="911" t="str">
        <f>Evaluación_Económica!G250</f>
        <v/>
      </c>
      <c r="H248" s="911"/>
      <c r="I248" s="911" t="str">
        <f>Evaluación_Económica!P250</f>
        <v/>
      </c>
      <c r="J248" s="911"/>
      <c r="K248" s="911" t="str">
        <f>Evaluación_Económica!AB250</f>
        <v/>
      </c>
      <c r="L248" s="911"/>
      <c r="M248" s="911" t="str">
        <f>Evaluación_Económica!AY250</f>
        <v xml:space="preserve"> </v>
      </c>
      <c r="N248" s="911"/>
      <c r="O248" s="911" t="str">
        <f>Evaluación_Económica!BT250</f>
        <v xml:space="preserve"> </v>
      </c>
      <c r="P248" s="911"/>
      <c r="Q248" s="911" t="str">
        <f>Evaluación_Económica!BY250</f>
        <v/>
      </c>
      <c r="R248" s="911"/>
      <c r="S248" s="911" t="str">
        <f>Evaluación_Económica!CF250</f>
        <v/>
      </c>
      <c r="T248" s="912"/>
      <c r="U248" s="913" t="str">
        <f t="shared" si="33"/>
        <v/>
      </c>
      <c r="V248" s="85">
        <v>7971813946</v>
      </c>
      <c r="W248" s="86">
        <v>94659053</v>
      </c>
      <c r="X248" s="86">
        <v>8066472999</v>
      </c>
      <c r="Y248" s="87">
        <v>7971813946</v>
      </c>
      <c r="Z248" s="87">
        <v>94659053</v>
      </c>
      <c r="AA248" s="87">
        <v>8066472999</v>
      </c>
      <c r="AB248" s="88"/>
      <c r="AC248" s="86">
        <v>7823173647</v>
      </c>
      <c r="AD248" s="86">
        <v>89277980</v>
      </c>
      <c r="AE248" s="86">
        <v>7912451627</v>
      </c>
    </row>
    <row r="249" spans="1:31" ht="33.75" thickBot="1" x14ac:dyDescent="0.3">
      <c r="A249" s="1018"/>
      <c r="B249" s="508">
        <v>11</v>
      </c>
      <c r="C249" s="90" t="str">
        <f>IF(Proponentes!H233="X",Proponentes!$B$223,"")</f>
        <v xml:space="preserve">UNION TEMPORAL PROVIG 2021  </v>
      </c>
      <c r="D249" s="899"/>
      <c r="E249" s="508"/>
      <c r="F249" s="900"/>
      <c r="G249" s="687" t="str">
        <f>Evaluación_Económica!G251</f>
        <v>CUMPLE</v>
      </c>
      <c r="H249" s="687"/>
      <c r="I249" s="687" t="str">
        <f>Evaluación_Económica!P251</f>
        <v>CUMPLE</v>
      </c>
      <c r="J249" s="687"/>
      <c r="K249" s="687" t="str">
        <f>Evaluación_Económica!AB251</f>
        <v>CUMPLE</v>
      </c>
      <c r="L249" s="687"/>
      <c r="M249" s="687" t="str">
        <f>Evaluación_Económica!AY251</f>
        <v>CUMPLE</v>
      </c>
      <c r="N249" s="687"/>
      <c r="O249" s="687" t="str">
        <f>Evaluación_Económica!BT251</f>
        <v>CUMPLE</v>
      </c>
      <c r="P249" s="687"/>
      <c r="Q249" s="687" t="str">
        <f>Evaluación_Económica!BY251</f>
        <v>CUMPLE</v>
      </c>
      <c r="R249" s="687"/>
      <c r="S249" s="687" t="str">
        <f>Evaluación_Económica!CF251</f>
        <v/>
      </c>
      <c r="T249" s="98"/>
      <c r="U249" s="687" t="str">
        <f t="shared" si="33"/>
        <v>HABILITADO</v>
      </c>
      <c r="V249" s="85" t="s">
        <v>2231</v>
      </c>
      <c r="W249" s="86">
        <v>0</v>
      </c>
      <c r="X249" s="86" t="s">
        <v>2231</v>
      </c>
      <c r="Y249" s="87">
        <v>0</v>
      </c>
      <c r="Z249" s="87">
        <v>0</v>
      </c>
      <c r="AA249" s="87">
        <v>0</v>
      </c>
      <c r="AB249" s="88"/>
      <c r="AC249" s="86" t="s">
        <v>2231</v>
      </c>
      <c r="AD249" s="86">
        <v>0</v>
      </c>
      <c r="AE249" s="86" t="s">
        <v>2231</v>
      </c>
    </row>
    <row r="250" spans="1:31" ht="17.25" hidden="1" thickBot="1" x14ac:dyDescent="0.3">
      <c r="A250" s="1019"/>
      <c r="B250" s="920">
        <v>12</v>
      </c>
      <c r="C250" s="921" t="str">
        <f>IF(Proponentes!H234="X",Proponentes!$B$223,"")</f>
        <v/>
      </c>
      <c r="D250" s="91"/>
      <c r="E250" s="929"/>
      <c r="F250" s="93"/>
      <c r="G250" s="930" t="str">
        <f>Evaluación_Económica!G252</f>
        <v/>
      </c>
      <c r="H250" s="930"/>
      <c r="I250" s="930" t="str">
        <f>Evaluación_Económica!P252</f>
        <v/>
      </c>
      <c r="J250" s="930"/>
      <c r="K250" s="930" t="str">
        <f>Evaluación_Económica!AB252</f>
        <v/>
      </c>
      <c r="L250" s="930"/>
      <c r="M250" s="930" t="str">
        <f>Evaluación_Económica!AY252</f>
        <v/>
      </c>
      <c r="N250" s="930"/>
      <c r="O250" s="930" t="str">
        <f>Evaluación_Económica!BT252</f>
        <v/>
      </c>
      <c r="P250" s="930"/>
      <c r="Q250" s="930" t="str">
        <f>Evaluación_Económica!BY252</f>
        <v/>
      </c>
      <c r="R250" s="930"/>
      <c r="S250" s="930" t="str">
        <f>Evaluación_Económica!CF252</f>
        <v/>
      </c>
      <c r="T250" s="931"/>
      <c r="U250" s="932" t="str">
        <f>IF(C250&lt;&gt;"",IF(G250="CUMPLE",IF(I250="CUMPLE",IF(K250="CUMPLE",IF(M250="CUMPLE",IF(O250="CUMPLE",IF(Q250="CUMPLE",IF(S250="CUMPLE","HABILITADO","RECHAZADO"),"RECHAZADO"),"RECHAZADO"),"RECHAZADO"),"RECHAZADO"),"RECHAZADO"),"RECHAZADO"),"")</f>
        <v/>
      </c>
      <c r="V250" s="85" t="s">
        <v>2231</v>
      </c>
      <c r="W250" s="86">
        <v>0</v>
      </c>
      <c r="X250" s="86" t="s">
        <v>2231</v>
      </c>
      <c r="Y250" s="87">
        <v>0</v>
      </c>
      <c r="Z250" s="87">
        <v>0</v>
      </c>
      <c r="AA250" s="87">
        <v>0</v>
      </c>
      <c r="AB250" s="88"/>
      <c r="AC250" s="86" t="s">
        <v>2231</v>
      </c>
      <c r="AD250" s="86">
        <v>0</v>
      </c>
      <c r="AE250" s="86" t="s">
        <v>2231</v>
      </c>
    </row>
    <row r="251" spans="1:31" s="110" customFormat="1" ht="18" thickTop="1" thickBot="1" x14ac:dyDescent="0.3">
      <c r="A251" s="102">
        <v>18</v>
      </c>
      <c r="B251" s="102"/>
      <c r="C251" s="102" t="s">
        <v>1537</v>
      </c>
      <c r="D251" s="901"/>
      <c r="E251" s="104"/>
      <c r="F251" s="902"/>
      <c r="G251" s="101"/>
      <c r="H251" s="101"/>
      <c r="I251" s="101"/>
      <c r="J251" s="101"/>
      <c r="K251" s="101"/>
      <c r="L251" s="101"/>
      <c r="M251" s="101"/>
      <c r="N251" s="101"/>
      <c r="O251" s="101"/>
      <c r="P251" s="101"/>
      <c r="Q251" s="101"/>
      <c r="R251" s="101"/>
      <c r="S251" s="101"/>
      <c r="T251" s="101"/>
      <c r="U251" s="101"/>
      <c r="V251" s="106"/>
      <c r="W251" s="107"/>
      <c r="X251" s="107"/>
      <c r="Y251" s="107"/>
      <c r="Z251" s="107"/>
      <c r="AA251" s="107"/>
      <c r="AB251" s="108"/>
      <c r="AC251" s="107"/>
      <c r="AD251" s="107"/>
      <c r="AE251" s="107"/>
    </row>
    <row r="252" spans="1:31" ht="33.75" thickBot="1" x14ac:dyDescent="0.3">
      <c r="A252" s="1018">
        <f t="shared" ref="A252" si="34">A264</f>
        <v>19</v>
      </c>
      <c r="B252" s="508">
        <v>1</v>
      </c>
      <c r="C252" s="90" t="str">
        <f>IF(Proponentes!H236="X",Proponentes!$B$236,"")</f>
        <v>UNION TEMPORAL EDUCACION PSC 2021</v>
      </c>
      <c r="D252" s="899"/>
      <c r="E252" s="92"/>
      <c r="F252" s="900"/>
      <c r="G252" s="94" t="str">
        <f>Evaluación_Económica!G254</f>
        <v>CUMPLE</v>
      </c>
      <c r="H252" s="94"/>
      <c r="I252" s="94" t="str">
        <f>Evaluación_Económica!P254</f>
        <v>CUMPLE</v>
      </c>
      <c r="J252" s="94"/>
      <c r="K252" s="94" t="str">
        <f>Evaluación_Económica!AB254</f>
        <v>CUMPLE</v>
      </c>
      <c r="L252" s="94"/>
      <c r="M252" s="94" t="str">
        <f>Evaluación_Económica!AY254</f>
        <v>CUMPLE</v>
      </c>
      <c r="N252" s="94"/>
      <c r="O252" s="94" t="str">
        <f>Evaluación_Económica!BT254</f>
        <v>CUMPLE</v>
      </c>
      <c r="P252" s="94"/>
      <c r="Q252" s="94" t="str">
        <f>Evaluación_Económica!BY254</f>
        <v>CUMPLE</v>
      </c>
      <c r="R252" s="94"/>
      <c r="S252" s="94" t="str">
        <f>Evaluación_Económica!CF254</f>
        <v/>
      </c>
      <c r="T252" s="95"/>
      <c r="U252" s="94" t="str">
        <f t="shared" ref="U252:U262" si="35">IF(C252&lt;&gt;"",IF(G252="CUMPLE",IF(I252="CUMPLE",IF(K252="CUMPLE",IF(M252="CUMPLE",IF(O252="CUMPLE",IF(Q252="CUMPLE","HABILITADO","RECHAZADO"),"RECHAZADO"),"RECHAZADO"),"RECHAZADO"),"RECHAZADO"),"RECHAZADO"),"")</f>
        <v>HABILITADO</v>
      </c>
      <c r="V252" s="85" t="s">
        <v>2231</v>
      </c>
      <c r="W252" s="86">
        <v>0</v>
      </c>
      <c r="X252" s="86" t="s">
        <v>2231</v>
      </c>
      <c r="Y252" s="87">
        <v>0</v>
      </c>
      <c r="Z252" s="87">
        <v>0</v>
      </c>
      <c r="AA252" s="87">
        <v>0</v>
      </c>
      <c r="AB252" s="88"/>
      <c r="AC252" s="86" t="s">
        <v>2231</v>
      </c>
      <c r="AD252" s="86">
        <v>0</v>
      </c>
      <c r="AE252" s="86" t="s">
        <v>2231</v>
      </c>
    </row>
    <row r="253" spans="1:31" ht="17.25" hidden="1" thickBot="1" x14ac:dyDescent="0.3">
      <c r="A253" s="1020"/>
      <c r="B253" s="230">
        <v>2</v>
      </c>
      <c r="C253" s="914" t="str">
        <f>IF(Proponentes!H237="X",Proponentes!$B$236,"")</f>
        <v/>
      </c>
      <c r="D253" s="91"/>
      <c r="E253" s="915"/>
      <c r="F253" s="93"/>
      <c r="G253" s="916" t="str">
        <f>Evaluación_Económica!G255</f>
        <v/>
      </c>
      <c r="H253" s="916"/>
      <c r="I253" s="916" t="str">
        <f>Evaluación_Económica!P255</f>
        <v/>
      </c>
      <c r="J253" s="916"/>
      <c r="K253" s="916" t="str">
        <f>Evaluación_Económica!AB255</f>
        <v/>
      </c>
      <c r="L253" s="916"/>
      <c r="M253" s="916" t="str">
        <f>Evaluación_Económica!AY255</f>
        <v xml:space="preserve"> </v>
      </c>
      <c r="N253" s="916"/>
      <c r="O253" s="916" t="str">
        <f>Evaluación_Económica!BT255</f>
        <v xml:space="preserve"> </v>
      </c>
      <c r="P253" s="916"/>
      <c r="Q253" s="916" t="str">
        <f>Evaluación_Económica!BY255</f>
        <v/>
      </c>
      <c r="R253" s="916"/>
      <c r="S253" s="916" t="str">
        <f>Evaluación_Económica!CF255</f>
        <v/>
      </c>
      <c r="T253" s="917"/>
      <c r="U253" s="918" t="str">
        <f t="shared" si="35"/>
        <v/>
      </c>
      <c r="V253" s="85" t="s">
        <v>2231</v>
      </c>
      <c r="W253" s="86">
        <v>0</v>
      </c>
      <c r="X253" s="86" t="s">
        <v>2231</v>
      </c>
      <c r="Y253" s="87">
        <v>0</v>
      </c>
      <c r="Z253" s="87">
        <v>0</v>
      </c>
      <c r="AA253" s="87">
        <v>0</v>
      </c>
      <c r="AB253" s="88"/>
      <c r="AC253" s="86" t="s">
        <v>2231</v>
      </c>
      <c r="AD253" s="86">
        <v>0</v>
      </c>
      <c r="AE253" s="86" t="s">
        <v>2231</v>
      </c>
    </row>
    <row r="254" spans="1:31" ht="17.25" hidden="1" thickBot="1" x14ac:dyDescent="0.3">
      <c r="A254" s="1021"/>
      <c r="B254" s="508">
        <v>3</v>
      </c>
      <c r="C254" s="90" t="str">
        <f>IF(Proponentes!H238="X",Proponentes!$B$236,"")</f>
        <v/>
      </c>
      <c r="D254" s="91"/>
      <c r="E254" s="97"/>
      <c r="F254" s="93"/>
      <c r="G254" s="687" t="str">
        <f>Evaluación_Económica!G256</f>
        <v/>
      </c>
      <c r="H254" s="687"/>
      <c r="I254" s="687" t="str">
        <f>Evaluación_Económica!P256</f>
        <v/>
      </c>
      <c r="J254" s="687"/>
      <c r="K254" s="687" t="str">
        <f>Evaluación_Económica!AB256</f>
        <v/>
      </c>
      <c r="L254" s="687"/>
      <c r="M254" s="687" t="str">
        <f>Evaluación_Económica!AY256</f>
        <v xml:space="preserve"> </v>
      </c>
      <c r="N254" s="687"/>
      <c r="O254" s="687" t="str">
        <f>Evaluación_Económica!BT256</f>
        <v xml:space="preserve"> </v>
      </c>
      <c r="P254" s="687"/>
      <c r="Q254" s="687" t="str">
        <f>Evaluación_Económica!BY256</f>
        <v/>
      </c>
      <c r="R254" s="687"/>
      <c r="S254" s="687" t="str">
        <f>Evaluación_Económica!CF256</f>
        <v/>
      </c>
      <c r="T254" s="98"/>
      <c r="U254" s="99" t="str">
        <f t="shared" si="35"/>
        <v/>
      </c>
      <c r="V254" s="85" t="s">
        <v>2231</v>
      </c>
      <c r="W254" s="86">
        <v>0</v>
      </c>
      <c r="X254" s="86" t="s">
        <v>2231</v>
      </c>
      <c r="Y254" s="87">
        <v>0</v>
      </c>
      <c r="Z254" s="87">
        <v>0</v>
      </c>
      <c r="AA254" s="87">
        <v>0</v>
      </c>
      <c r="AB254" s="88"/>
      <c r="AC254" s="86" t="s">
        <v>2231</v>
      </c>
      <c r="AD254" s="86">
        <v>0</v>
      </c>
      <c r="AE254" s="86" t="s">
        <v>2231</v>
      </c>
    </row>
    <row r="255" spans="1:31" ht="17.25" hidden="1" thickBot="1" x14ac:dyDescent="0.3">
      <c r="A255" s="1021"/>
      <c r="B255" s="508">
        <v>4</v>
      </c>
      <c r="C255" s="90" t="str">
        <f>IF(Proponentes!H239="X",Proponentes!$B$236,"")</f>
        <v/>
      </c>
      <c r="D255" s="91"/>
      <c r="E255" s="97"/>
      <c r="F255" s="93"/>
      <c r="G255" s="687" t="str">
        <f>Evaluación_Económica!G257</f>
        <v/>
      </c>
      <c r="H255" s="687"/>
      <c r="I255" s="687" t="str">
        <f>Evaluación_Económica!P257</f>
        <v/>
      </c>
      <c r="J255" s="687"/>
      <c r="K255" s="687" t="str">
        <f>Evaluación_Económica!AB257</f>
        <v/>
      </c>
      <c r="L255" s="687"/>
      <c r="M255" s="687" t="str">
        <f>Evaluación_Económica!AY257</f>
        <v/>
      </c>
      <c r="N255" s="687"/>
      <c r="O255" s="687" t="str">
        <f>Evaluación_Económica!BT257</f>
        <v/>
      </c>
      <c r="P255" s="687"/>
      <c r="Q255" s="687" t="str">
        <f>Evaluación_Económica!BY257</f>
        <v/>
      </c>
      <c r="R255" s="687"/>
      <c r="S255" s="687" t="str">
        <f>Evaluación_Económica!CF257</f>
        <v/>
      </c>
      <c r="T255" s="98"/>
      <c r="U255" s="99" t="str">
        <f t="shared" si="35"/>
        <v/>
      </c>
      <c r="V255" s="85" t="s">
        <v>2231</v>
      </c>
      <c r="W255" s="86">
        <v>0</v>
      </c>
      <c r="X255" s="86" t="s">
        <v>2231</v>
      </c>
      <c r="Y255" s="87">
        <v>0</v>
      </c>
      <c r="Z255" s="87">
        <v>0</v>
      </c>
      <c r="AA255" s="87">
        <v>0</v>
      </c>
      <c r="AB255" s="88"/>
      <c r="AC255" s="86" t="s">
        <v>2231</v>
      </c>
      <c r="AD255" s="86">
        <v>0</v>
      </c>
      <c r="AE255" s="86" t="s">
        <v>2231</v>
      </c>
    </row>
    <row r="256" spans="1:31" ht="17.25" hidden="1" thickBot="1" x14ac:dyDescent="0.3">
      <c r="A256" s="1021"/>
      <c r="B256" s="508">
        <v>5</v>
      </c>
      <c r="C256" s="90" t="str">
        <f>IF(Proponentes!H240="X",Proponentes!$B$236,"")</f>
        <v/>
      </c>
      <c r="D256" s="91"/>
      <c r="E256" s="100"/>
      <c r="F256" s="93"/>
      <c r="G256" s="94" t="str">
        <f>Evaluación_Económica!G258</f>
        <v/>
      </c>
      <c r="H256" s="94"/>
      <c r="I256" s="94" t="str">
        <f>Evaluación_Económica!P258</f>
        <v/>
      </c>
      <c r="J256" s="94"/>
      <c r="K256" s="94" t="str">
        <f>Evaluación_Económica!AB258</f>
        <v/>
      </c>
      <c r="L256" s="94"/>
      <c r="M256" s="94" t="str">
        <f>Evaluación_Económica!AY258</f>
        <v xml:space="preserve"> </v>
      </c>
      <c r="N256" s="94"/>
      <c r="O256" s="94" t="str">
        <f>Evaluación_Económica!BT258</f>
        <v xml:space="preserve"> </v>
      </c>
      <c r="P256" s="94"/>
      <c r="Q256" s="94" t="str">
        <f>Evaluación_Económica!BY258</f>
        <v/>
      </c>
      <c r="R256" s="94"/>
      <c r="S256" s="94" t="str">
        <f>Evaluación_Económica!CF258</f>
        <v/>
      </c>
      <c r="T256" s="95"/>
      <c r="U256" s="96" t="str">
        <f t="shared" si="35"/>
        <v/>
      </c>
      <c r="V256" s="85" t="s">
        <v>2231</v>
      </c>
      <c r="W256" s="86">
        <v>0</v>
      </c>
      <c r="X256" s="86" t="s">
        <v>2231</v>
      </c>
      <c r="Y256" s="87">
        <v>0</v>
      </c>
      <c r="Z256" s="87">
        <v>0</v>
      </c>
      <c r="AA256" s="87">
        <v>0</v>
      </c>
      <c r="AB256" s="88"/>
      <c r="AC256" s="86" t="s">
        <v>2231</v>
      </c>
      <c r="AD256" s="86">
        <v>0</v>
      </c>
      <c r="AE256" s="86" t="s">
        <v>2231</v>
      </c>
    </row>
    <row r="257" spans="1:31" ht="17.25" hidden="1" thickBot="1" x14ac:dyDescent="0.3">
      <c r="A257" s="1021"/>
      <c r="B257" s="508">
        <v>6</v>
      </c>
      <c r="C257" s="90" t="str">
        <f>IF(Proponentes!H241="X",Proponentes!$B$236,"")</f>
        <v/>
      </c>
      <c r="D257" s="91"/>
      <c r="E257" s="92"/>
      <c r="F257" s="93"/>
      <c r="G257" s="94" t="str">
        <f>Evaluación_Económica!G259</f>
        <v/>
      </c>
      <c r="H257" s="94"/>
      <c r="I257" s="94" t="str">
        <f>Evaluación_Económica!P259</f>
        <v/>
      </c>
      <c r="J257" s="94"/>
      <c r="K257" s="94" t="str">
        <f>Evaluación_Económica!AB259</f>
        <v/>
      </c>
      <c r="L257" s="94"/>
      <c r="M257" s="94" t="str">
        <f>Evaluación_Económica!AY259</f>
        <v/>
      </c>
      <c r="N257" s="94"/>
      <c r="O257" s="94" t="str">
        <f>Evaluación_Económica!BT259</f>
        <v/>
      </c>
      <c r="P257" s="94"/>
      <c r="Q257" s="94" t="str">
        <f>Evaluación_Económica!BY259</f>
        <v/>
      </c>
      <c r="R257" s="94"/>
      <c r="S257" s="94" t="str">
        <f>Evaluación_Económica!CF259</f>
        <v/>
      </c>
      <c r="T257" s="95"/>
      <c r="U257" s="96" t="str">
        <f t="shared" si="35"/>
        <v/>
      </c>
      <c r="V257" s="85">
        <v>7798005820</v>
      </c>
      <c r="W257" s="86">
        <v>111357574</v>
      </c>
      <c r="X257" s="86">
        <v>7909363394</v>
      </c>
      <c r="Y257" s="87">
        <v>7798005820</v>
      </c>
      <c r="Z257" s="87">
        <v>111357574</v>
      </c>
      <c r="AA257" s="87">
        <v>7909363394</v>
      </c>
      <c r="AB257" s="88"/>
      <c r="AC257" s="86">
        <v>7652606300</v>
      </c>
      <c r="AD257" s="86">
        <v>104863373</v>
      </c>
      <c r="AE257" s="86">
        <v>7757469673</v>
      </c>
    </row>
    <row r="258" spans="1:31" ht="17.25" hidden="1" thickBot="1" x14ac:dyDescent="0.3">
      <c r="A258" s="1021"/>
      <c r="B258" s="508">
        <v>7</v>
      </c>
      <c r="C258" s="90" t="str">
        <f>IF(Proponentes!H242="X",Proponentes!$B$236,"")</f>
        <v/>
      </c>
      <c r="D258" s="91"/>
      <c r="E258" s="92"/>
      <c r="F258" s="93"/>
      <c r="G258" s="94" t="str">
        <f>Evaluación_Económica!G260</f>
        <v/>
      </c>
      <c r="H258" s="94"/>
      <c r="I258" s="94" t="str">
        <f>Evaluación_Económica!P260</f>
        <v/>
      </c>
      <c r="J258" s="94"/>
      <c r="K258" s="94" t="str">
        <f>Evaluación_Económica!AB260</f>
        <v/>
      </c>
      <c r="L258" s="94"/>
      <c r="M258" s="94" t="str">
        <f>Evaluación_Económica!AY260</f>
        <v xml:space="preserve"> </v>
      </c>
      <c r="N258" s="94"/>
      <c r="O258" s="94" t="str">
        <f>Evaluación_Económica!BT260</f>
        <v xml:space="preserve"> </v>
      </c>
      <c r="P258" s="94"/>
      <c r="Q258" s="94" t="str">
        <f>Evaluación_Económica!BY260</f>
        <v/>
      </c>
      <c r="R258" s="94"/>
      <c r="S258" s="94" t="str">
        <f>Evaluación_Económica!CF260</f>
        <v/>
      </c>
      <c r="T258" s="95"/>
      <c r="U258" s="96" t="str">
        <f t="shared" si="35"/>
        <v/>
      </c>
      <c r="V258" s="85" t="s">
        <v>2231</v>
      </c>
      <c r="W258" s="86">
        <v>0</v>
      </c>
      <c r="X258" s="86" t="s">
        <v>2231</v>
      </c>
      <c r="Y258" s="87">
        <v>0</v>
      </c>
      <c r="Z258" s="87">
        <v>0</v>
      </c>
      <c r="AA258" s="87">
        <v>0</v>
      </c>
      <c r="AB258" s="88"/>
      <c r="AC258" s="86" t="s">
        <v>2231</v>
      </c>
      <c r="AD258" s="86">
        <v>0</v>
      </c>
      <c r="AE258" s="86" t="s">
        <v>2231</v>
      </c>
    </row>
    <row r="259" spans="1:31" ht="17.25" hidden="1" thickBot="1" x14ac:dyDescent="0.3">
      <c r="A259" s="1021"/>
      <c r="B259" s="508">
        <v>8</v>
      </c>
      <c r="C259" s="90" t="str">
        <f>IF(Proponentes!H243="X",Proponentes!$B$236,"")</f>
        <v/>
      </c>
      <c r="D259" s="91"/>
      <c r="E259" s="508"/>
      <c r="F259" s="93"/>
      <c r="G259" s="687" t="str">
        <f>Evaluación_Económica!G261</f>
        <v/>
      </c>
      <c r="H259" s="687"/>
      <c r="I259" s="687" t="str">
        <f>Evaluación_Económica!P261</f>
        <v/>
      </c>
      <c r="J259" s="687"/>
      <c r="K259" s="687" t="str">
        <f>Evaluación_Económica!AB261</f>
        <v/>
      </c>
      <c r="L259" s="687"/>
      <c r="M259" s="687" t="str">
        <f>Evaluación_Económica!AY261</f>
        <v xml:space="preserve"> </v>
      </c>
      <c r="N259" s="687"/>
      <c r="O259" s="687" t="str">
        <f>Evaluación_Económica!BT261</f>
        <v xml:space="preserve"> </v>
      </c>
      <c r="P259" s="687"/>
      <c r="Q259" s="687" t="str">
        <f>Evaluación_Económica!BY261</f>
        <v/>
      </c>
      <c r="R259" s="687"/>
      <c r="S259" s="687" t="str">
        <f>Evaluación_Económica!CF261</f>
        <v/>
      </c>
      <c r="T259" s="98"/>
      <c r="U259" s="99" t="str">
        <f t="shared" si="35"/>
        <v/>
      </c>
      <c r="V259" s="85" t="s">
        <v>2231</v>
      </c>
      <c r="W259" s="86">
        <v>0</v>
      </c>
      <c r="X259" s="86" t="s">
        <v>2231</v>
      </c>
      <c r="Y259" s="87">
        <v>0</v>
      </c>
      <c r="Z259" s="87">
        <v>0</v>
      </c>
      <c r="AA259" s="87">
        <v>0</v>
      </c>
      <c r="AB259" s="88"/>
      <c r="AC259" s="86" t="s">
        <v>2231</v>
      </c>
      <c r="AD259" s="86">
        <v>0</v>
      </c>
      <c r="AE259" s="86" t="s">
        <v>2231</v>
      </c>
    </row>
    <row r="260" spans="1:31" ht="17.25" hidden="1" thickBot="1" x14ac:dyDescent="0.3">
      <c r="A260" s="1021"/>
      <c r="B260" s="508">
        <v>9</v>
      </c>
      <c r="C260" s="90" t="str">
        <f>IF(Proponentes!H244="X",Proponentes!$B$236,"")</f>
        <v/>
      </c>
      <c r="D260" s="91"/>
      <c r="E260" s="508"/>
      <c r="F260" s="93"/>
      <c r="G260" s="687" t="str">
        <f>Evaluación_Económica!G262</f>
        <v/>
      </c>
      <c r="H260" s="687"/>
      <c r="I260" s="687" t="str">
        <f>Evaluación_Económica!P262</f>
        <v/>
      </c>
      <c r="J260" s="687"/>
      <c r="K260" s="687" t="str">
        <f>Evaluación_Económica!AB262</f>
        <v/>
      </c>
      <c r="L260" s="687"/>
      <c r="M260" s="687" t="str">
        <f>Evaluación_Económica!AY262</f>
        <v xml:space="preserve"> </v>
      </c>
      <c r="N260" s="687"/>
      <c r="O260" s="687" t="str">
        <f>Evaluación_Económica!BT262</f>
        <v xml:space="preserve"> </v>
      </c>
      <c r="P260" s="687"/>
      <c r="Q260" s="687" t="str">
        <f>Evaluación_Económica!BY262</f>
        <v/>
      </c>
      <c r="R260" s="687"/>
      <c r="S260" s="687" t="str">
        <f>Evaluación_Económica!CF262</f>
        <v/>
      </c>
      <c r="T260" s="98"/>
      <c r="U260" s="99" t="str">
        <f t="shared" si="35"/>
        <v/>
      </c>
      <c r="V260" s="85" t="s">
        <v>2231</v>
      </c>
      <c r="W260" s="86">
        <v>0</v>
      </c>
      <c r="X260" s="86" t="s">
        <v>2231</v>
      </c>
      <c r="Y260" s="87">
        <v>0</v>
      </c>
      <c r="Z260" s="87">
        <v>0</v>
      </c>
      <c r="AA260" s="87">
        <v>0</v>
      </c>
      <c r="AB260" s="88"/>
      <c r="AC260" s="86" t="s">
        <v>2231</v>
      </c>
      <c r="AD260" s="86">
        <v>0</v>
      </c>
      <c r="AE260" s="86" t="s">
        <v>2231</v>
      </c>
    </row>
    <row r="261" spans="1:31" ht="17.25" hidden="1" thickBot="1" x14ac:dyDescent="0.3">
      <c r="A261" s="1021"/>
      <c r="B261" s="508">
        <v>10</v>
      </c>
      <c r="C261" s="90" t="str">
        <f>IF(Proponentes!H245="X",Proponentes!$B$236,"")</f>
        <v/>
      </c>
      <c r="D261" s="91"/>
      <c r="E261" s="508"/>
      <c r="F261" s="93"/>
      <c r="G261" s="687" t="str">
        <f>Evaluación_Económica!G263</f>
        <v/>
      </c>
      <c r="H261" s="687"/>
      <c r="I261" s="687" t="str">
        <f>Evaluación_Económica!P263</f>
        <v/>
      </c>
      <c r="J261" s="687"/>
      <c r="K261" s="687" t="str">
        <f>Evaluación_Económica!AB263</f>
        <v/>
      </c>
      <c r="L261" s="687"/>
      <c r="M261" s="687" t="str">
        <f>Evaluación_Económica!AY263</f>
        <v xml:space="preserve"> </v>
      </c>
      <c r="N261" s="687"/>
      <c r="O261" s="687" t="str">
        <f>Evaluación_Económica!BT263</f>
        <v xml:space="preserve"> </v>
      </c>
      <c r="P261" s="687"/>
      <c r="Q261" s="687" t="str">
        <f>Evaluación_Económica!BY263</f>
        <v/>
      </c>
      <c r="R261" s="687"/>
      <c r="S261" s="687" t="str">
        <f>Evaluación_Económica!CF263</f>
        <v/>
      </c>
      <c r="T261" s="98"/>
      <c r="U261" s="99" t="str">
        <f t="shared" si="35"/>
        <v/>
      </c>
      <c r="V261" s="85" t="s">
        <v>2231</v>
      </c>
      <c r="W261" s="86">
        <v>0</v>
      </c>
      <c r="X261" s="86" t="s">
        <v>2231</v>
      </c>
      <c r="Y261" s="87">
        <v>0</v>
      </c>
      <c r="Z261" s="87">
        <v>0</v>
      </c>
      <c r="AA261" s="87">
        <v>0</v>
      </c>
      <c r="AB261" s="88"/>
      <c r="AC261" s="86" t="s">
        <v>2231</v>
      </c>
      <c r="AD261" s="86">
        <v>0</v>
      </c>
      <c r="AE261" s="86" t="s">
        <v>2231</v>
      </c>
    </row>
    <row r="262" spans="1:31" ht="17.25" hidden="1" thickBot="1" x14ac:dyDescent="0.3">
      <c r="A262" s="1021"/>
      <c r="B262" s="508">
        <v>11</v>
      </c>
      <c r="C262" s="90" t="str">
        <f>IF(Proponentes!H246="X",Proponentes!$B$236,"")</f>
        <v/>
      </c>
      <c r="D262" s="91"/>
      <c r="E262" s="100"/>
      <c r="F262" s="93"/>
      <c r="G262" s="94" t="str">
        <f>Evaluación_Económica!G264</f>
        <v/>
      </c>
      <c r="H262" s="94"/>
      <c r="I262" s="94" t="str">
        <f>Evaluación_Económica!P264</f>
        <v/>
      </c>
      <c r="J262" s="94"/>
      <c r="K262" s="94" t="str">
        <f>Evaluación_Económica!AB264</f>
        <v/>
      </c>
      <c r="L262" s="94"/>
      <c r="M262" s="94" t="str">
        <f>Evaluación_Económica!AY264</f>
        <v xml:space="preserve"> </v>
      </c>
      <c r="N262" s="94"/>
      <c r="O262" s="94" t="str">
        <f>Evaluación_Económica!BT264</f>
        <v xml:space="preserve"> </v>
      </c>
      <c r="P262" s="94"/>
      <c r="Q262" s="94" t="str">
        <f>Evaluación_Económica!BY264</f>
        <v/>
      </c>
      <c r="R262" s="94"/>
      <c r="S262" s="94" t="str">
        <f>Evaluación_Económica!CF264</f>
        <v/>
      </c>
      <c r="T262" s="95"/>
      <c r="U262" s="96" t="str">
        <f t="shared" si="35"/>
        <v/>
      </c>
      <c r="V262" s="85" t="s">
        <v>2231</v>
      </c>
      <c r="W262" s="86">
        <v>0</v>
      </c>
      <c r="X262" s="86" t="s">
        <v>2231</v>
      </c>
      <c r="Y262" s="87">
        <v>0</v>
      </c>
      <c r="Z262" s="87">
        <v>0</v>
      </c>
      <c r="AA262" s="87">
        <v>0</v>
      </c>
      <c r="AB262" s="88"/>
      <c r="AC262" s="86" t="s">
        <v>2231</v>
      </c>
      <c r="AD262" s="86">
        <v>0</v>
      </c>
      <c r="AE262" s="86" t="s">
        <v>2231</v>
      </c>
    </row>
    <row r="263" spans="1:31" ht="17.25" hidden="1" thickBot="1" x14ac:dyDescent="0.3">
      <c r="A263" s="1022"/>
      <c r="B263" s="804">
        <v>12</v>
      </c>
      <c r="C263" s="905" t="str">
        <f>IF(Proponentes!H247="X",Proponentes!$B$236,"")</f>
        <v/>
      </c>
      <c r="D263" s="91"/>
      <c r="E263" s="906"/>
      <c r="F263" s="93"/>
      <c r="G263" s="907" t="str">
        <f>Evaluación_Económica!G265</f>
        <v/>
      </c>
      <c r="H263" s="907"/>
      <c r="I263" s="907" t="str">
        <f>Evaluación_Económica!P265</f>
        <v/>
      </c>
      <c r="J263" s="907"/>
      <c r="K263" s="907" t="str">
        <f>Evaluación_Económica!AB265</f>
        <v/>
      </c>
      <c r="L263" s="907"/>
      <c r="M263" s="907" t="str">
        <f>Evaluación_Económica!AY265</f>
        <v/>
      </c>
      <c r="N263" s="907"/>
      <c r="O263" s="907" t="str">
        <f>Evaluación_Económica!BT265</f>
        <v/>
      </c>
      <c r="P263" s="907"/>
      <c r="Q263" s="907" t="str">
        <f>Evaluación_Económica!BY265</f>
        <v/>
      </c>
      <c r="R263" s="907"/>
      <c r="S263" s="907" t="str">
        <f>Evaluación_Económica!CF265</f>
        <v/>
      </c>
      <c r="T263" s="908"/>
      <c r="U263" s="909" t="str">
        <f>IF(C263&lt;&gt;"",IF(G263="CUMPLE",IF(I263="CUMPLE",IF(K263="CUMPLE",IF(M263="CUMPLE",IF(O263="CUMPLE",IF(Q263="CUMPLE",IF(S263="CUMPLE","HABILITADO","RECHAZADO"),"RECHAZADO"),"RECHAZADO"),"RECHAZADO"),"RECHAZADO"),"RECHAZADO"),"RECHAZADO"),"")</f>
        <v/>
      </c>
      <c r="V263" s="85">
        <v>2507462668</v>
      </c>
      <c r="W263" s="86">
        <v>174025326</v>
      </c>
      <c r="X263" s="86">
        <v>2681487994</v>
      </c>
      <c r="Y263" s="87">
        <v>2507462668</v>
      </c>
      <c r="Z263" s="87">
        <v>174025326</v>
      </c>
      <c r="AA263" s="87">
        <v>2681487994</v>
      </c>
      <c r="AB263" s="88"/>
      <c r="AC263" s="86">
        <v>2460709193</v>
      </c>
      <c r="AD263" s="86">
        <v>165406855</v>
      </c>
      <c r="AE263" s="86">
        <v>2626116048</v>
      </c>
    </row>
    <row r="264" spans="1:31" s="110" customFormat="1" ht="18" thickTop="1" thickBot="1" x14ac:dyDescent="0.3">
      <c r="A264" s="102">
        <v>19</v>
      </c>
      <c r="B264" s="102"/>
      <c r="C264" s="102" t="s">
        <v>1537</v>
      </c>
      <c r="D264" s="901"/>
      <c r="E264" s="104"/>
      <c r="F264" s="902"/>
      <c r="G264" s="101"/>
      <c r="H264" s="101"/>
      <c r="I264" s="101"/>
      <c r="J264" s="101"/>
      <c r="K264" s="101"/>
      <c r="L264" s="101"/>
      <c r="M264" s="101"/>
      <c r="N264" s="101"/>
      <c r="O264" s="101"/>
      <c r="P264" s="101"/>
      <c r="Q264" s="101"/>
      <c r="R264" s="101"/>
      <c r="S264" s="101"/>
      <c r="T264" s="101"/>
      <c r="U264" s="101"/>
      <c r="V264" s="106"/>
      <c r="W264" s="107"/>
      <c r="X264" s="107"/>
      <c r="Y264" s="107"/>
      <c r="Z264" s="107"/>
      <c r="AA264" s="107"/>
      <c r="AB264" s="108"/>
      <c r="AC264" s="107"/>
      <c r="AD264" s="107"/>
      <c r="AE264" s="107"/>
    </row>
    <row r="265" spans="1:31" hidden="1" x14ac:dyDescent="0.25">
      <c r="A265" s="1019">
        <f t="shared" ref="A265" si="36">A277</f>
        <v>20</v>
      </c>
      <c r="B265" s="920">
        <v>1</v>
      </c>
      <c r="C265" s="921" t="str">
        <f>IF(Proponentes!H249="X",Proponentes!$B$249,"")</f>
        <v/>
      </c>
      <c r="D265" s="91"/>
      <c r="E265" s="922"/>
      <c r="F265" s="93"/>
      <c r="G265" s="923" t="str">
        <f>Evaluación_Económica!G267</f>
        <v/>
      </c>
      <c r="H265" s="923"/>
      <c r="I265" s="923" t="str">
        <f>Evaluación_Económica!P267</f>
        <v/>
      </c>
      <c r="J265" s="923"/>
      <c r="K265" s="923" t="str">
        <f>Evaluación_Económica!AB267</f>
        <v/>
      </c>
      <c r="L265" s="923"/>
      <c r="M265" s="923" t="str">
        <f>Evaluación_Económica!AY267</f>
        <v xml:space="preserve"> </v>
      </c>
      <c r="N265" s="923"/>
      <c r="O265" s="923" t="str">
        <f>Evaluación_Económica!BT267</f>
        <v xml:space="preserve"> </v>
      </c>
      <c r="P265" s="923"/>
      <c r="Q265" s="923" t="str">
        <f>Evaluación_Económica!BY267</f>
        <v/>
      </c>
      <c r="R265" s="923"/>
      <c r="S265" s="923" t="str">
        <f>Evaluación_Económica!CF267</f>
        <v/>
      </c>
      <c r="T265" s="924"/>
      <c r="U265" s="925" t="str">
        <f t="shared" ref="U265:U275" si="37">IF(C265&lt;&gt;"",IF(G265="CUMPLE",IF(I265="CUMPLE",IF(K265="CUMPLE",IF(M265="CUMPLE",IF(O265="CUMPLE",IF(Q265="CUMPLE","HABILITADO","RECHAZADO"),"RECHAZADO"),"RECHAZADO"),"RECHAZADO"),"RECHAZADO"),"RECHAZADO"),"")</f>
        <v/>
      </c>
      <c r="V265" s="85" t="s">
        <v>2231</v>
      </c>
      <c r="W265" s="86">
        <v>0</v>
      </c>
      <c r="X265" s="86" t="s">
        <v>2231</v>
      </c>
      <c r="Y265" s="87">
        <v>0</v>
      </c>
      <c r="Z265" s="87">
        <v>0</v>
      </c>
      <c r="AA265" s="87">
        <v>0</v>
      </c>
      <c r="AB265" s="88"/>
      <c r="AC265" s="86" t="s">
        <v>2231</v>
      </c>
      <c r="AD265" s="86">
        <v>0</v>
      </c>
      <c r="AE265" s="86" t="s">
        <v>2231</v>
      </c>
    </row>
    <row r="266" spans="1:31" ht="33" x14ac:dyDescent="0.25">
      <c r="A266" s="1018"/>
      <c r="B266" s="508">
        <v>2</v>
      </c>
      <c r="C266" s="90" t="str">
        <f>IF(Proponentes!H250="X",Proponentes!$B$249,"")</f>
        <v>UNION TEMPORAL SED DE SEGURIDAD</v>
      </c>
      <c r="D266" s="899"/>
      <c r="E266" s="92"/>
      <c r="F266" s="900"/>
      <c r="G266" s="94" t="str">
        <f>Evaluación_Económica!G268</f>
        <v>CUMPLE</v>
      </c>
      <c r="H266" s="94"/>
      <c r="I266" s="94" t="str">
        <f>Evaluación_Económica!P268</f>
        <v>CUMPLE</v>
      </c>
      <c r="J266" s="94"/>
      <c r="K266" s="94" t="str">
        <f>Evaluación_Económica!AB268</f>
        <v>CUMPLE</v>
      </c>
      <c r="L266" s="94"/>
      <c r="M266" s="94" t="str">
        <f>Evaluación_Económica!AY268</f>
        <v>CUMPLE</v>
      </c>
      <c r="N266" s="94"/>
      <c r="O266" s="94" t="str">
        <f>Evaluación_Económica!BT268</f>
        <v>CUMPLE</v>
      </c>
      <c r="P266" s="94"/>
      <c r="Q266" s="94" t="str">
        <f>Evaluación_Económica!BY268</f>
        <v>CUMPLE</v>
      </c>
      <c r="R266" s="94"/>
      <c r="S266" s="94" t="str">
        <f>Evaluación_Económica!CF268</f>
        <v/>
      </c>
      <c r="T266" s="95"/>
      <c r="U266" s="94" t="str">
        <f t="shared" si="37"/>
        <v>HABILITADO</v>
      </c>
      <c r="V266" s="85" t="s">
        <v>2231</v>
      </c>
      <c r="W266" s="86">
        <v>0</v>
      </c>
      <c r="X266" s="86" t="s">
        <v>2231</v>
      </c>
      <c r="Y266" s="87">
        <v>0</v>
      </c>
      <c r="Z266" s="87">
        <v>0</v>
      </c>
      <c r="AA266" s="87">
        <v>0</v>
      </c>
      <c r="AB266" s="88"/>
      <c r="AC266" s="86" t="s">
        <v>2231</v>
      </c>
      <c r="AD266" s="86">
        <v>0</v>
      </c>
      <c r="AE266" s="86" t="s">
        <v>2231</v>
      </c>
    </row>
    <row r="267" spans="1:31" ht="33" x14ac:dyDescent="0.25">
      <c r="A267" s="1018"/>
      <c r="B267" s="508">
        <v>3</v>
      </c>
      <c r="C267" s="90" t="str">
        <f>IF(Proponentes!H251="X",Proponentes!$B$249,"")</f>
        <v>UNION TEMPORAL SED DE SEGURIDAD</v>
      </c>
      <c r="D267" s="899"/>
      <c r="E267" s="97"/>
      <c r="F267" s="900"/>
      <c r="G267" s="687" t="str">
        <f>Evaluación_Económica!G269</f>
        <v>CUMPLE</v>
      </c>
      <c r="H267" s="687"/>
      <c r="I267" s="687" t="str">
        <f>Evaluación_Económica!P269</f>
        <v>CUMPLE</v>
      </c>
      <c r="J267" s="687"/>
      <c r="K267" s="687" t="str">
        <f>Evaluación_Económica!AB269</f>
        <v>CUMPLE</v>
      </c>
      <c r="L267" s="687"/>
      <c r="M267" s="687" t="str">
        <f>Evaluación_Económica!AY269</f>
        <v>CUMPLE</v>
      </c>
      <c r="N267" s="687"/>
      <c r="O267" s="687" t="str">
        <f>Evaluación_Económica!BT269</f>
        <v>CUMPLE</v>
      </c>
      <c r="P267" s="687"/>
      <c r="Q267" s="687" t="str">
        <f>Evaluación_Económica!BY269</f>
        <v>CUMPLE</v>
      </c>
      <c r="R267" s="687"/>
      <c r="S267" s="687" t="str">
        <f>Evaluación_Económica!CF269</f>
        <v/>
      </c>
      <c r="T267" s="98"/>
      <c r="U267" s="687" t="str">
        <f t="shared" si="37"/>
        <v>HABILITADO</v>
      </c>
      <c r="V267" s="85" t="s">
        <v>2231</v>
      </c>
      <c r="W267" s="86">
        <v>0</v>
      </c>
      <c r="X267" s="86" t="s">
        <v>2231</v>
      </c>
      <c r="Y267" s="87">
        <v>0</v>
      </c>
      <c r="Z267" s="87">
        <v>0</v>
      </c>
      <c r="AA267" s="87">
        <v>0</v>
      </c>
      <c r="AB267" s="88"/>
      <c r="AC267" s="86" t="s">
        <v>2231</v>
      </c>
      <c r="AD267" s="86">
        <v>0</v>
      </c>
      <c r="AE267" s="86" t="s">
        <v>2231</v>
      </c>
    </row>
    <row r="268" spans="1:31" ht="33" x14ac:dyDescent="0.25">
      <c r="A268" s="1018"/>
      <c r="B268" s="508">
        <v>4</v>
      </c>
      <c r="C268" s="90" t="str">
        <f>IF(Proponentes!H252="X",Proponentes!$B$249,"")</f>
        <v>UNION TEMPORAL SED DE SEGURIDAD</v>
      </c>
      <c r="D268" s="899"/>
      <c r="E268" s="92"/>
      <c r="F268" s="900"/>
      <c r="G268" s="94" t="str">
        <f>Evaluación_Económica!G270</f>
        <v>CUMPLE</v>
      </c>
      <c r="H268" s="94"/>
      <c r="I268" s="94" t="str">
        <f>Evaluación_Económica!P270</f>
        <v>CUMPLE</v>
      </c>
      <c r="J268" s="94"/>
      <c r="K268" s="94" t="str">
        <f>Evaluación_Económica!AB270</f>
        <v>CUMPLE</v>
      </c>
      <c r="L268" s="94"/>
      <c r="M268" s="94" t="str">
        <f>Evaluación_Económica!AY270</f>
        <v>CUMPLE</v>
      </c>
      <c r="N268" s="94"/>
      <c r="O268" s="94" t="str">
        <f>Evaluación_Económica!BT270</f>
        <v>CUMPLE</v>
      </c>
      <c r="P268" s="94"/>
      <c r="Q268" s="94" t="str">
        <f>Evaluación_Económica!BY270</f>
        <v>CUMPLE</v>
      </c>
      <c r="R268" s="94"/>
      <c r="S268" s="94" t="str">
        <f>Evaluación_Económica!CF270</f>
        <v/>
      </c>
      <c r="T268" s="95"/>
      <c r="U268" s="94" t="str">
        <f t="shared" si="37"/>
        <v>HABILITADO</v>
      </c>
      <c r="V268" s="85" t="s">
        <v>2231</v>
      </c>
      <c r="W268" s="86">
        <v>0</v>
      </c>
      <c r="X268" s="86" t="s">
        <v>2231</v>
      </c>
      <c r="Y268" s="87">
        <v>0</v>
      </c>
      <c r="Z268" s="87">
        <v>0</v>
      </c>
      <c r="AA268" s="87">
        <v>0</v>
      </c>
      <c r="AB268" s="88"/>
      <c r="AC268" s="86" t="s">
        <v>2231</v>
      </c>
      <c r="AD268" s="86">
        <v>0</v>
      </c>
      <c r="AE268" s="86" t="s">
        <v>2231</v>
      </c>
    </row>
    <row r="269" spans="1:31" ht="33" x14ac:dyDescent="0.25">
      <c r="A269" s="1018"/>
      <c r="B269" s="508">
        <v>5</v>
      </c>
      <c r="C269" s="90" t="str">
        <f>IF(Proponentes!H253="X",Proponentes!$B$249,"")</f>
        <v>UNION TEMPORAL SED DE SEGURIDAD</v>
      </c>
      <c r="D269" s="899"/>
      <c r="E269" s="508"/>
      <c r="F269" s="900"/>
      <c r="G269" s="687" t="str">
        <f>Evaluación_Económica!G271</f>
        <v>CUMPLE</v>
      </c>
      <c r="H269" s="687"/>
      <c r="I269" s="687" t="str">
        <f>Evaluación_Económica!P271</f>
        <v>CUMPLE</v>
      </c>
      <c r="J269" s="687"/>
      <c r="K269" s="687" t="str">
        <f>Evaluación_Económica!AB271</f>
        <v>CUMPLE</v>
      </c>
      <c r="L269" s="687"/>
      <c r="M269" s="687" t="str">
        <f>Evaluación_Económica!AY271</f>
        <v>CUMPLE</v>
      </c>
      <c r="N269" s="687"/>
      <c r="O269" s="687" t="str">
        <f>Evaluación_Económica!BT271</f>
        <v>CUMPLE</v>
      </c>
      <c r="P269" s="687"/>
      <c r="Q269" s="687" t="str">
        <f>Evaluación_Económica!BY271</f>
        <v>CUMPLE</v>
      </c>
      <c r="R269" s="687"/>
      <c r="S269" s="687" t="str">
        <f>Evaluación_Económica!CF271</f>
        <v/>
      </c>
      <c r="T269" s="98"/>
      <c r="U269" s="687" t="str">
        <f t="shared" si="37"/>
        <v>HABILITADO</v>
      </c>
      <c r="V269" s="85" t="s">
        <v>2231</v>
      </c>
      <c r="W269" s="86">
        <v>0</v>
      </c>
      <c r="X269" s="86" t="s">
        <v>2231</v>
      </c>
      <c r="Y269" s="87">
        <v>0</v>
      </c>
      <c r="Z269" s="87">
        <v>0</v>
      </c>
      <c r="AA269" s="87">
        <v>0</v>
      </c>
      <c r="AB269" s="88"/>
      <c r="AC269" s="86" t="s">
        <v>2231</v>
      </c>
      <c r="AD269" s="86">
        <v>0</v>
      </c>
      <c r="AE269" s="86" t="s">
        <v>2231</v>
      </c>
    </row>
    <row r="270" spans="1:31" ht="33" x14ac:dyDescent="0.25">
      <c r="A270" s="1018"/>
      <c r="B270" s="508">
        <v>6</v>
      </c>
      <c r="C270" s="90" t="str">
        <f>IF(Proponentes!H254="X",Proponentes!$B$249,"")</f>
        <v>UNION TEMPORAL SED DE SEGURIDAD</v>
      </c>
      <c r="D270" s="899"/>
      <c r="E270" s="97"/>
      <c r="F270" s="900"/>
      <c r="G270" s="687" t="str">
        <f>Evaluación_Económica!G272</f>
        <v>CUMPLE</v>
      </c>
      <c r="H270" s="687"/>
      <c r="I270" s="687" t="str">
        <f>Evaluación_Económica!P272</f>
        <v>CUMPLE</v>
      </c>
      <c r="J270" s="687"/>
      <c r="K270" s="687" t="str">
        <f>Evaluación_Económica!AB272</f>
        <v>CUMPLE</v>
      </c>
      <c r="L270" s="687"/>
      <c r="M270" s="687" t="str">
        <f>Evaluación_Económica!AY272</f>
        <v>CUMPLE</v>
      </c>
      <c r="N270" s="687"/>
      <c r="O270" s="687" t="str">
        <f>Evaluación_Económica!BT272</f>
        <v>CUMPLE</v>
      </c>
      <c r="P270" s="687"/>
      <c r="Q270" s="687" t="str">
        <f>Evaluación_Económica!BY272</f>
        <v>CUMPLE</v>
      </c>
      <c r="R270" s="687"/>
      <c r="S270" s="687" t="str">
        <f>Evaluación_Económica!CF272</f>
        <v/>
      </c>
      <c r="T270" s="98"/>
      <c r="U270" s="687" t="str">
        <f t="shared" si="37"/>
        <v>HABILITADO</v>
      </c>
      <c r="V270" s="85" t="s">
        <v>2231</v>
      </c>
      <c r="W270" s="86">
        <v>0</v>
      </c>
      <c r="X270" s="86" t="s">
        <v>2231</v>
      </c>
      <c r="Y270" s="87">
        <v>0</v>
      </c>
      <c r="Z270" s="87">
        <v>0</v>
      </c>
      <c r="AA270" s="87">
        <v>0</v>
      </c>
      <c r="AB270" s="88"/>
      <c r="AC270" s="86" t="s">
        <v>2231</v>
      </c>
      <c r="AD270" s="86">
        <v>0</v>
      </c>
      <c r="AE270" s="86" t="s">
        <v>2231</v>
      </c>
    </row>
    <row r="271" spans="1:31" ht="33" x14ac:dyDescent="0.25">
      <c r="A271" s="1018"/>
      <c r="B271" s="508">
        <v>7</v>
      </c>
      <c r="C271" s="90" t="str">
        <f>IF(Proponentes!H255="X",Proponentes!$B$249,"")</f>
        <v>UNION TEMPORAL SED DE SEGURIDAD</v>
      </c>
      <c r="D271" s="899"/>
      <c r="E271" s="97"/>
      <c r="F271" s="900"/>
      <c r="G271" s="687" t="str">
        <f>Evaluación_Económica!G273</f>
        <v>CUMPLE</v>
      </c>
      <c r="H271" s="687"/>
      <c r="I271" s="687" t="str">
        <f>Evaluación_Económica!P273</f>
        <v>CUMPLE</v>
      </c>
      <c r="J271" s="687"/>
      <c r="K271" s="687" t="str">
        <f>Evaluación_Económica!AB273</f>
        <v>CUMPLE</v>
      </c>
      <c r="L271" s="687"/>
      <c r="M271" s="687" t="str">
        <f>Evaluación_Económica!AY273</f>
        <v>CUMPLE</v>
      </c>
      <c r="N271" s="687"/>
      <c r="O271" s="687" t="str">
        <f>Evaluación_Económica!BT273</f>
        <v>CUMPLE</v>
      </c>
      <c r="P271" s="687"/>
      <c r="Q271" s="687" t="str">
        <f>Evaluación_Económica!BY273</f>
        <v>CUMPLE</v>
      </c>
      <c r="R271" s="687"/>
      <c r="S271" s="687" t="str">
        <f>Evaluación_Económica!CF273</f>
        <v/>
      </c>
      <c r="T271" s="98"/>
      <c r="U271" s="687" t="str">
        <f t="shared" si="37"/>
        <v>HABILITADO</v>
      </c>
      <c r="V271" s="85" t="s">
        <v>2231</v>
      </c>
      <c r="W271" s="86">
        <v>0</v>
      </c>
      <c r="X271" s="86" t="s">
        <v>2231</v>
      </c>
      <c r="Y271" s="87">
        <v>0</v>
      </c>
      <c r="Z271" s="87">
        <v>0</v>
      </c>
      <c r="AA271" s="87">
        <v>0</v>
      </c>
      <c r="AB271" s="88"/>
      <c r="AC271" s="86" t="s">
        <v>2231</v>
      </c>
      <c r="AD271" s="86">
        <v>0</v>
      </c>
      <c r="AE271" s="86" t="s">
        <v>2231</v>
      </c>
    </row>
    <row r="272" spans="1:31" ht="33" x14ac:dyDescent="0.25">
      <c r="A272" s="1018"/>
      <c r="B272" s="508">
        <v>8</v>
      </c>
      <c r="C272" s="90" t="str">
        <f>IF(Proponentes!H256="X",Proponentes!$B$249,"")</f>
        <v>UNION TEMPORAL SED DE SEGURIDAD</v>
      </c>
      <c r="D272" s="899"/>
      <c r="E272" s="508"/>
      <c r="F272" s="900"/>
      <c r="G272" s="687" t="str">
        <f>Evaluación_Económica!G274</f>
        <v>CUMPLE</v>
      </c>
      <c r="H272" s="687"/>
      <c r="I272" s="687" t="str">
        <f>Evaluación_Económica!P274</f>
        <v>CUMPLE</v>
      </c>
      <c r="J272" s="687"/>
      <c r="K272" s="687" t="str">
        <f>Evaluación_Económica!AB274</f>
        <v>CUMPLE</v>
      </c>
      <c r="L272" s="687"/>
      <c r="M272" s="687" t="str">
        <f>Evaluación_Económica!AY274</f>
        <v>CUMPLE</v>
      </c>
      <c r="N272" s="687"/>
      <c r="O272" s="687" t="str">
        <f>Evaluación_Económica!BT274</f>
        <v>CUMPLE</v>
      </c>
      <c r="P272" s="687"/>
      <c r="Q272" s="687" t="str">
        <f>Evaluación_Económica!BY274</f>
        <v>CUMPLE</v>
      </c>
      <c r="R272" s="687"/>
      <c r="S272" s="687" t="str">
        <f>Evaluación_Económica!CF274</f>
        <v/>
      </c>
      <c r="T272" s="98"/>
      <c r="U272" s="687" t="str">
        <f t="shared" si="37"/>
        <v>HABILITADO</v>
      </c>
      <c r="V272" s="85">
        <v>6076803755</v>
      </c>
      <c r="W272" s="86">
        <v>145263402</v>
      </c>
      <c r="X272" s="86">
        <v>6222067157</v>
      </c>
      <c r="Y272" s="87">
        <v>6076803755</v>
      </c>
      <c r="Z272" s="87">
        <v>145263406</v>
      </c>
      <c r="AA272" s="87">
        <v>6222067161</v>
      </c>
      <c r="AB272" s="88"/>
      <c r="AC272" s="86">
        <v>5963497306</v>
      </c>
      <c r="AD272" s="86">
        <v>135069078</v>
      </c>
      <c r="AE272" s="86">
        <v>6098566384</v>
      </c>
    </row>
    <row r="273" spans="1:31" hidden="1" x14ac:dyDescent="0.25">
      <c r="A273" s="1019"/>
      <c r="B273" s="920">
        <v>9</v>
      </c>
      <c r="C273" s="921" t="str">
        <f>IF(Proponentes!H257="X",Proponentes!$B$249,"")</f>
        <v/>
      </c>
      <c r="D273" s="91"/>
      <c r="E273" s="920"/>
      <c r="F273" s="93"/>
      <c r="G273" s="923" t="str">
        <f>Evaluación_Económica!G275</f>
        <v/>
      </c>
      <c r="H273" s="923"/>
      <c r="I273" s="923" t="str">
        <f>Evaluación_Económica!P275</f>
        <v/>
      </c>
      <c r="J273" s="923"/>
      <c r="K273" s="923" t="str">
        <f>Evaluación_Económica!AB275</f>
        <v/>
      </c>
      <c r="L273" s="923"/>
      <c r="M273" s="923" t="str">
        <f>Evaluación_Económica!AY275</f>
        <v xml:space="preserve"> </v>
      </c>
      <c r="N273" s="923"/>
      <c r="O273" s="923" t="str">
        <f>Evaluación_Económica!BT275</f>
        <v xml:space="preserve"> </v>
      </c>
      <c r="P273" s="923"/>
      <c r="Q273" s="923" t="str">
        <f>Evaluación_Económica!BY275</f>
        <v/>
      </c>
      <c r="R273" s="923"/>
      <c r="S273" s="923" t="str">
        <f>Evaluación_Económica!CF275</f>
        <v/>
      </c>
      <c r="T273" s="924"/>
      <c r="U273" s="925" t="str">
        <f t="shared" si="37"/>
        <v/>
      </c>
      <c r="V273" s="85" t="s">
        <v>2231</v>
      </c>
      <c r="W273" s="86">
        <v>0</v>
      </c>
      <c r="X273" s="86" t="s">
        <v>2231</v>
      </c>
      <c r="Y273" s="87">
        <v>0</v>
      </c>
      <c r="Z273" s="87">
        <v>0</v>
      </c>
      <c r="AA273" s="87">
        <v>0</v>
      </c>
      <c r="AB273" s="88"/>
      <c r="AC273" s="86" t="s">
        <v>2231</v>
      </c>
      <c r="AD273" s="86">
        <v>0</v>
      </c>
      <c r="AE273" s="86" t="s">
        <v>2231</v>
      </c>
    </row>
    <row r="274" spans="1:31" ht="33" x14ac:dyDescent="0.25">
      <c r="A274" s="1018"/>
      <c r="B274" s="508">
        <v>10</v>
      </c>
      <c r="C274" s="90" t="str">
        <f>IF(Proponentes!H258="X",Proponentes!$B$249,"")</f>
        <v>UNION TEMPORAL SED DE SEGURIDAD</v>
      </c>
      <c r="D274" s="899"/>
      <c r="E274" s="100"/>
      <c r="F274" s="900"/>
      <c r="G274" s="94" t="str">
        <f>Evaluación_Económica!G276</f>
        <v>CUMPLE</v>
      </c>
      <c r="H274" s="94"/>
      <c r="I274" s="94" t="str">
        <f>Evaluación_Económica!P276</f>
        <v>CUMPLE</v>
      </c>
      <c r="J274" s="94"/>
      <c r="K274" s="94" t="str">
        <f>Evaluación_Económica!AB276</f>
        <v>CUMPLE</v>
      </c>
      <c r="L274" s="94"/>
      <c r="M274" s="94" t="str">
        <f>Evaluación_Económica!AY276</f>
        <v>CUMPLE</v>
      </c>
      <c r="N274" s="94"/>
      <c r="O274" s="94" t="str">
        <f>Evaluación_Económica!BT276</f>
        <v>CUMPLE</v>
      </c>
      <c r="P274" s="94"/>
      <c r="Q274" s="94" t="str">
        <f>Evaluación_Económica!BY276</f>
        <v>CUMPLE</v>
      </c>
      <c r="R274" s="94"/>
      <c r="S274" s="94" t="str">
        <f>Evaluación_Económica!CF276</f>
        <v/>
      </c>
      <c r="T274" s="95"/>
      <c r="U274" s="94" t="str">
        <f t="shared" si="37"/>
        <v>HABILITADO</v>
      </c>
      <c r="V274" s="85" t="s">
        <v>2231</v>
      </c>
      <c r="W274" s="86">
        <v>0</v>
      </c>
      <c r="X274" s="86" t="s">
        <v>2231</v>
      </c>
      <c r="Y274" s="87">
        <v>0</v>
      </c>
      <c r="Z274" s="87">
        <v>0</v>
      </c>
      <c r="AA274" s="87">
        <v>0</v>
      </c>
      <c r="AB274" s="88"/>
      <c r="AC274" s="86" t="s">
        <v>2231</v>
      </c>
      <c r="AD274" s="86">
        <v>0</v>
      </c>
      <c r="AE274" s="86" t="s">
        <v>2231</v>
      </c>
    </row>
    <row r="275" spans="1:31" ht="33" x14ac:dyDescent="0.25">
      <c r="A275" s="1018"/>
      <c r="B275" s="508">
        <v>11</v>
      </c>
      <c r="C275" s="90" t="str">
        <f>IF(Proponentes!H259="X",Proponentes!$B$249,"")</f>
        <v>UNION TEMPORAL SED DE SEGURIDAD</v>
      </c>
      <c r="D275" s="899"/>
      <c r="E275" s="508"/>
      <c r="F275" s="900"/>
      <c r="G275" s="687" t="str">
        <f>Evaluación_Económica!G277</f>
        <v>CUMPLE</v>
      </c>
      <c r="H275" s="687"/>
      <c r="I275" s="687" t="str">
        <f>Evaluación_Económica!P277</f>
        <v>CUMPLE</v>
      </c>
      <c r="J275" s="687"/>
      <c r="K275" s="687" t="str">
        <f>Evaluación_Económica!AB277</f>
        <v>CUMPLE</v>
      </c>
      <c r="L275" s="687"/>
      <c r="M275" s="687" t="str">
        <f>Evaluación_Económica!AY277</f>
        <v>CUMPLE</v>
      </c>
      <c r="N275" s="687"/>
      <c r="O275" s="687" t="str">
        <f>Evaluación_Económica!BT277</f>
        <v>CUMPLE</v>
      </c>
      <c r="P275" s="687"/>
      <c r="Q275" s="687" t="str">
        <f>Evaluación_Económica!BY277</f>
        <v>CUMPLE</v>
      </c>
      <c r="R275" s="687"/>
      <c r="S275" s="687" t="str">
        <f>Evaluación_Económica!CF277</f>
        <v/>
      </c>
      <c r="T275" s="98"/>
      <c r="U275" s="687" t="str">
        <f t="shared" si="37"/>
        <v>HABILITADO</v>
      </c>
      <c r="V275" s="85" t="s">
        <v>2231</v>
      </c>
      <c r="W275" s="86">
        <v>0</v>
      </c>
      <c r="X275" s="86" t="s">
        <v>2231</v>
      </c>
      <c r="Y275" s="87">
        <v>0</v>
      </c>
      <c r="Z275" s="87">
        <v>0</v>
      </c>
      <c r="AA275" s="87">
        <v>0</v>
      </c>
      <c r="AB275" s="88"/>
      <c r="AC275" s="86" t="s">
        <v>2231</v>
      </c>
      <c r="AD275" s="86">
        <v>0</v>
      </c>
      <c r="AE275" s="86" t="s">
        <v>2231</v>
      </c>
    </row>
    <row r="276" spans="1:31" ht="33.75" thickBot="1" x14ac:dyDescent="0.3">
      <c r="A276" s="1018"/>
      <c r="B276" s="508">
        <v>12</v>
      </c>
      <c r="C276" s="90" t="str">
        <f>IF(Proponentes!H260="X",Proponentes!$B$249,"")</f>
        <v>UNION TEMPORAL SED DE SEGURIDAD</v>
      </c>
      <c r="D276" s="899"/>
      <c r="E276" s="92"/>
      <c r="F276" s="900"/>
      <c r="G276" s="94" t="str">
        <f>Evaluación_Económica!G278</f>
        <v>CUMPLE</v>
      </c>
      <c r="H276" s="94"/>
      <c r="I276" s="94" t="str">
        <f>Evaluación_Económica!P278</f>
        <v>CUMPLE</v>
      </c>
      <c r="J276" s="94"/>
      <c r="K276" s="94" t="str">
        <f>Evaluación_Económica!AB278</f>
        <v>CUMPLE</v>
      </c>
      <c r="L276" s="94"/>
      <c r="M276" s="94" t="str">
        <f>Evaluación_Económica!AY278</f>
        <v>CUMPLE</v>
      </c>
      <c r="N276" s="94"/>
      <c r="O276" s="94" t="str">
        <f>Evaluación_Económica!BT278</f>
        <v>CUMPLE</v>
      </c>
      <c r="P276" s="94"/>
      <c r="Q276" s="94" t="str">
        <f>Evaluación_Económica!BY278</f>
        <v>CUMPLE</v>
      </c>
      <c r="R276" s="94"/>
      <c r="S276" s="94" t="str">
        <f>Evaluación_Económica!CF278</f>
        <v>CUMPLE</v>
      </c>
      <c r="T276" s="95"/>
      <c r="U276" s="94" t="str">
        <f>IF(C276&lt;&gt;"",IF(G276="CUMPLE",IF(I276="CUMPLE",IF(K276="CUMPLE",IF(M276="CUMPLE",IF(O276="CUMPLE",IF(Q276="CUMPLE",IF(S276="CUMPLE","HABILITADO","RECHAZADO"),"RECHAZADO"),"RECHAZADO"),"RECHAZADO"),"RECHAZADO"),"RECHAZADO"),"RECHAZADO"),"")</f>
        <v>HABILITADO</v>
      </c>
      <c r="V276" s="85" t="s">
        <v>2231</v>
      </c>
      <c r="W276" s="86">
        <v>0</v>
      </c>
      <c r="X276" s="86" t="s">
        <v>2231</v>
      </c>
      <c r="Y276" s="87">
        <v>0</v>
      </c>
      <c r="Z276" s="87">
        <v>0</v>
      </c>
      <c r="AA276" s="87">
        <v>0</v>
      </c>
      <c r="AB276" s="88"/>
      <c r="AC276" s="86" t="s">
        <v>2231</v>
      </c>
      <c r="AD276" s="86">
        <v>0</v>
      </c>
      <c r="AE276" s="86" t="s">
        <v>2231</v>
      </c>
    </row>
    <row r="277" spans="1:31" s="110" customFormat="1" ht="18" thickTop="1" thickBot="1" x14ac:dyDescent="0.3">
      <c r="A277" s="102">
        <v>20</v>
      </c>
      <c r="B277" s="102"/>
      <c r="C277" s="102" t="s">
        <v>1537</v>
      </c>
      <c r="D277" s="901"/>
      <c r="E277" s="104"/>
      <c r="F277" s="902"/>
      <c r="G277" s="101"/>
      <c r="H277" s="101"/>
      <c r="I277" s="101"/>
      <c r="J277" s="101"/>
      <c r="K277" s="101"/>
      <c r="L277" s="101"/>
      <c r="M277" s="101"/>
      <c r="N277" s="101"/>
      <c r="O277" s="101"/>
      <c r="P277" s="101"/>
      <c r="Q277" s="101"/>
      <c r="R277" s="101"/>
      <c r="S277" s="101"/>
      <c r="T277" s="101"/>
      <c r="U277" s="101"/>
      <c r="V277" s="106"/>
      <c r="W277" s="107"/>
      <c r="X277" s="107"/>
      <c r="Y277" s="107"/>
      <c r="Z277" s="107"/>
      <c r="AA277" s="107"/>
      <c r="AB277" s="108"/>
      <c r="AC277" s="107"/>
      <c r="AD277" s="107"/>
      <c r="AE277" s="107"/>
    </row>
    <row r="278" spans="1:31" ht="33" x14ac:dyDescent="0.25">
      <c r="A278" s="1018">
        <f t="shared" ref="A278" si="38">A290</f>
        <v>21</v>
      </c>
      <c r="B278" s="508">
        <v>1</v>
      </c>
      <c r="C278" s="90" t="str">
        <f>IF(Proponentes!H262="X",Proponentes!$B$262,"")</f>
        <v>UNION TEMPORAL TECNISERACIS</v>
      </c>
      <c r="D278" s="899"/>
      <c r="E278" s="97"/>
      <c r="F278" s="900"/>
      <c r="G278" s="687" t="str">
        <f>Evaluación_Económica!G280</f>
        <v>CUMPLE</v>
      </c>
      <c r="H278" s="687"/>
      <c r="I278" s="687" t="str">
        <f>Evaluación_Económica!P280</f>
        <v>CUMPLE</v>
      </c>
      <c r="J278" s="687"/>
      <c r="K278" s="687" t="str">
        <f>Evaluación_Económica!AB280</f>
        <v>CUMPLE</v>
      </c>
      <c r="L278" s="687"/>
      <c r="M278" s="687" t="str">
        <f>Evaluación_Económica!AY280</f>
        <v>CUMPLE</v>
      </c>
      <c r="N278" s="687"/>
      <c r="O278" s="687" t="str">
        <f>Evaluación_Económica!BT280</f>
        <v>CUMPLE</v>
      </c>
      <c r="P278" s="687"/>
      <c r="Q278" s="687" t="str">
        <f>Evaluación_Económica!BY280</f>
        <v>CUMPLE</v>
      </c>
      <c r="R278" s="687"/>
      <c r="S278" s="687" t="str">
        <f>Evaluación_Económica!CF280</f>
        <v/>
      </c>
      <c r="T278" s="98"/>
      <c r="U278" s="687" t="str">
        <f t="shared" ref="U278:U288" si="39">IF(C278&lt;&gt;"",IF(G278="CUMPLE",IF(I278="CUMPLE",IF(K278="CUMPLE",IF(M278="CUMPLE",IF(O278="CUMPLE",IF(Q278="CUMPLE","HABILITADO","RECHAZADO"),"RECHAZADO"),"RECHAZADO"),"RECHAZADO"),"RECHAZADO"),"RECHAZADO"),"")</f>
        <v>HABILITADO</v>
      </c>
      <c r="V278" s="85" t="s">
        <v>2231</v>
      </c>
      <c r="W278" s="86">
        <v>0</v>
      </c>
      <c r="X278" s="86" t="s">
        <v>2231</v>
      </c>
      <c r="Y278" s="87">
        <v>0</v>
      </c>
      <c r="Z278" s="87">
        <v>0</v>
      </c>
      <c r="AA278" s="87">
        <v>0</v>
      </c>
      <c r="AB278" s="88"/>
      <c r="AC278" s="86" t="s">
        <v>2231</v>
      </c>
      <c r="AD278" s="86">
        <v>0</v>
      </c>
      <c r="AE278" s="86" t="s">
        <v>2231</v>
      </c>
    </row>
    <row r="279" spans="1:31" hidden="1" x14ac:dyDescent="0.25">
      <c r="A279" s="1019"/>
      <c r="B279" s="920">
        <v>2</v>
      </c>
      <c r="C279" s="921" t="str">
        <f>IF(Proponentes!H263="X",Proponentes!$B$262,"")</f>
        <v/>
      </c>
      <c r="D279" s="91"/>
      <c r="E279" s="922"/>
      <c r="F279" s="93"/>
      <c r="G279" s="923" t="str">
        <f>Evaluación_Económica!G281</f>
        <v/>
      </c>
      <c r="H279" s="923"/>
      <c r="I279" s="923" t="str">
        <f>Evaluación_Económica!P281</f>
        <v/>
      </c>
      <c r="J279" s="923"/>
      <c r="K279" s="923" t="str">
        <f>Evaluación_Económica!AB281</f>
        <v/>
      </c>
      <c r="L279" s="923"/>
      <c r="M279" s="923" t="str">
        <f>Evaluación_Económica!AY281</f>
        <v xml:space="preserve"> </v>
      </c>
      <c r="N279" s="923"/>
      <c r="O279" s="923" t="str">
        <f>Evaluación_Económica!BT281</f>
        <v xml:space="preserve"> </v>
      </c>
      <c r="P279" s="923"/>
      <c r="Q279" s="923" t="str">
        <f>Evaluación_Económica!BY281</f>
        <v/>
      </c>
      <c r="R279" s="923"/>
      <c r="S279" s="923" t="str">
        <f>Evaluación_Económica!CF281</f>
        <v/>
      </c>
      <c r="T279" s="924"/>
      <c r="U279" s="925" t="str">
        <f t="shared" si="39"/>
        <v/>
      </c>
      <c r="V279" s="85" t="s">
        <v>2231</v>
      </c>
      <c r="W279" s="86">
        <v>0</v>
      </c>
      <c r="X279" s="86" t="s">
        <v>2231</v>
      </c>
      <c r="Y279" s="87">
        <v>0</v>
      </c>
      <c r="Z279" s="87">
        <v>0</v>
      </c>
      <c r="AA279" s="87">
        <v>0</v>
      </c>
      <c r="AB279" s="88"/>
      <c r="AC279" s="86" t="s">
        <v>2231</v>
      </c>
      <c r="AD279" s="86">
        <v>0</v>
      </c>
      <c r="AE279" s="86" t="s">
        <v>2231</v>
      </c>
    </row>
    <row r="280" spans="1:31" ht="33" x14ac:dyDescent="0.25">
      <c r="A280" s="1018"/>
      <c r="B280" s="508">
        <v>3</v>
      </c>
      <c r="C280" s="90" t="str">
        <f>IF(Proponentes!H264="X",Proponentes!$B$262,"")</f>
        <v>UNION TEMPORAL TECNISERACIS</v>
      </c>
      <c r="D280" s="899"/>
      <c r="E280" s="97"/>
      <c r="F280" s="900"/>
      <c r="G280" s="687" t="str">
        <f>Evaluación_Económica!G282</f>
        <v>CUMPLE</v>
      </c>
      <c r="H280" s="687"/>
      <c r="I280" s="687" t="str">
        <f>Evaluación_Económica!P282</f>
        <v>CUMPLE</v>
      </c>
      <c r="J280" s="687"/>
      <c r="K280" s="687" t="str">
        <f>Evaluación_Económica!AB282</f>
        <v>CUMPLE</v>
      </c>
      <c r="L280" s="687"/>
      <c r="M280" s="687" t="str">
        <f>Evaluación_Económica!AY282</f>
        <v>CUMPLE</v>
      </c>
      <c r="N280" s="687"/>
      <c r="O280" s="687" t="str">
        <f>Evaluación_Económica!BT282</f>
        <v>CUMPLE</v>
      </c>
      <c r="P280" s="687"/>
      <c r="Q280" s="687" t="str">
        <f>Evaluación_Económica!BY282</f>
        <v>CUMPLE</v>
      </c>
      <c r="R280" s="687"/>
      <c r="S280" s="687" t="str">
        <f>Evaluación_Económica!CF282</f>
        <v/>
      </c>
      <c r="T280" s="98"/>
      <c r="U280" s="687" t="str">
        <f t="shared" si="39"/>
        <v>HABILITADO</v>
      </c>
      <c r="V280" s="85">
        <v>7469983014</v>
      </c>
      <c r="W280" s="86">
        <v>160123922</v>
      </c>
      <c r="X280" s="86">
        <v>7630106936</v>
      </c>
      <c r="Y280" s="87">
        <v>7469983014</v>
      </c>
      <c r="Z280" s="87">
        <v>160123926</v>
      </c>
      <c r="AA280" s="87">
        <v>7630106940</v>
      </c>
      <c r="AB280" s="88"/>
      <c r="AC280" s="86">
        <v>7330699719</v>
      </c>
      <c r="AD280" s="86">
        <v>149899667</v>
      </c>
      <c r="AE280" s="86">
        <v>7480599386</v>
      </c>
    </row>
    <row r="281" spans="1:31" hidden="1" x14ac:dyDescent="0.25">
      <c r="A281" s="1020"/>
      <c r="B281" s="230">
        <v>4</v>
      </c>
      <c r="C281" s="914" t="str">
        <f>IF(Proponentes!H265="X",Proponentes!$B$262,"")</f>
        <v/>
      </c>
      <c r="D281" s="91"/>
      <c r="E281" s="915"/>
      <c r="F281" s="93"/>
      <c r="G281" s="916" t="str">
        <f>Evaluación_Económica!G283</f>
        <v/>
      </c>
      <c r="H281" s="916"/>
      <c r="I281" s="916" t="str">
        <f>Evaluación_Económica!P283</f>
        <v/>
      </c>
      <c r="J281" s="916"/>
      <c r="K281" s="916" t="str">
        <f>Evaluación_Económica!AB283</f>
        <v/>
      </c>
      <c r="L281" s="916"/>
      <c r="M281" s="916" t="str">
        <f>Evaluación_Económica!AY283</f>
        <v/>
      </c>
      <c r="N281" s="916"/>
      <c r="O281" s="916" t="str">
        <f>Evaluación_Económica!BT283</f>
        <v/>
      </c>
      <c r="P281" s="916"/>
      <c r="Q281" s="916" t="str">
        <f>Evaluación_Económica!BY283</f>
        <v/>
      </c>
      <c r="R281" s="916"/>
      <c r="S281" s="916" t="str">
        <f>Evaluación_Económica!CF283</f>
        <v/>
      </c>
      <c r="T281" s="917"/>
      <c r="U281" s="918" t="str">
        <f t="shared" si="39"/>
        <v/>
      </c>
      <c r="V281" s="85" t="s">
        <v>2231</v>
      </c>
      <c r="W281" s="86">
        <v>0</v>
      </c>
      <c r="X281" s="86" t="s">
        <v>2231</v>
      </c>
      <c r="Y281" s="87">
        <v>0</v>
      </c>
      <c r="Z281" s="87">
        <v>0</v>
      </c>
      <c r="AA281" s="87">
        <v>0</v>
      </c>
      <c r="AB281" s="88"/>
      <c r="AC281" s="86" t="s">
        <v>2231</v>
      </c>
      <c r="AD281" s="86">
        <v>0</v>
      </c>
      <c r="AE281" s="86" t="s">
        <v>2231</v>
      </c>
    </row>
    <row r="282" spans="1:31" hidden="1" x14ac:dyDescent="0.25">
      <c r="A282" s="1022"/>
      <c r="B282" s="804">
        <v>5</v>
      </c>
      <c r="C282" s="905" t="str">
        <f>IF(Proponentes!H266="X",Proponentes!$B$262,"")</f>
        <v/>
      </c>
      <c r="D282" s="91"/>
      <c r="E282" s="804"/>
      <c r="F282" s="93"/>
      <c r="G282" s="907" t="str">
        <f>Evaluación_Económica!G284</f>
        <v/>
      </c>
      <c r="H282" s="907"/>
      <c r="I282" s="907" t="str">
        <f>Evaluación_Económica!P284</f>
        <v/>
      </c>
      <c r="J282" s="907"/>
      <c r="K282" s="907" t="str">
        <f>Evaluación_Económica!AB284</f>
        <v/>
      </c>
      <c r="L282" s="907"/>
      <c r="M282" s="907" t="str">
        <f>Evaluación_Económica!AY284</f>
        <v xml:space="preserve"> </v>
      </c>
      <c r="N282" s="907"/>
      <c r="O282" s="907" t="str">
        <f>Evaluación_Económica!BT284</f>
        <v xml:space="preserve"> </v>
      </c>
      <c r="P282" s="907"/>
      <c r="Q282" s="907" t="str">
        <f>Evaluación_Económica!BY284</f>
        <v/>
      </c>
      <c r="R282" s="907"/>
      <c r="S282" s="907" t="str">
        <f>Evaluación_Económica!CF284</f>
        <v/>
      </c>
      <c r="T282" s="908"/>
      <c r="U282" s="909" t="str">
        <f t="shared" si="39"/>
        <v/>
      </c>
      <c r="V282" s="85" t="s">
        <v>2231</v>
      </c>
      <c r="W282" s="86">
        <v>0</v>
      </c>
      <c r="X282" s="86" t="s">
        <v>2231</v>
      </c>
      <c r="Y282" s="87">
        <v>0</v>
      </c>
      <c r="Z282" s="87">
        <v>0</v>
      </c>
      <c r="AA282" s="87">
        <v>0</v>
      </c>
      <c r="AB282" s="88"/>
      <c r="AC282" s="86" t="s">
        <v>2231</v>
      </c>
      <c r="AD282" s="86">
        <v>0</v>
      </c>
      <c r="AE282" s="86" t="s">
        <v>2231</v>
      </c>
    </row>
    <row r="283" spans="1:31" ht="33" x14ac:dyDescent="0.25">
      <c r="A283" s="1018"/>
      <c r="B283" s="508">
        <v>6</v>
      </c>
      <c r="C283" s="90" t="str">
        <f>IF(Proponentes!H267="X",Proponentes!$B$262,"")</f>
        <v>UNION TEMPORAL TECNISERACIS</v>
      </c>
      <c r="D283" s="899"/>
      <c r="E283" s="92"/>
      <c r="F283" s="900"/>
      <c r="G283" s="94" t="str">
        <f>Evaluación_Económica!G285</f>
        <v>CUMPLE</v>
      </c>
      <c r="H283" s="94"/>
      <c r="I283" s="94" t="str">
        <f>Evaluación_Económica!P285</f>
        <v>CUMPLE</v>
      </c>
      <c r="J283" s="94"/>
      <c r="K283" s="94" t="str">
        <f>Evaluación_Económica!AB285</f>
        <v>CUMPLE</v>
      </c>
      <c r="L283" s="94"/>
      <c r="M283" s="94" t="str">
        <f>Evaluación_Económica!AY285</f>
        <v>CUMPLE</v>
      </c>
      <c r="N283" s="94"/>
      <c r="O283" s="94" t="str">
        <f>Evaluación_Económica!BT285</f>
        <v>CUMPLE</v>
      </c>
      <c r="P283" s="94"/>
      <c r="Q283" s="94" t="str">
        <f>Evaluación_Económica!BY285</f>
        <v>CUMPLE</v>
      </c>
      <c r="R283" s="94"/>
      <c r="S283" s="94" t="str">
        <f>Evaluación_Económica!CF285</f>
        <v/>
      </c>
      <c r="T283" s="95"/>
      <c r="U283" s="94" t="str">
        <f t="shared" si="39"/>
        <v>HABILITADO</v>
      </c>
      <c r="V283" s="85" t="s">
        <v>2231</v>
      </c>
      <c r="W283" s="86">
        <v>0</v>
      </c>
      <c r="X283" s="86" t="s">
        <v>2231</v>
      </c>
      <c r="Y283" s="87">
        <v>0</v>
      </c>
      <c r="Z283" s="87">
        <v>0</v>
      </c>
      <c r="AA283" s="87">
        <v>0</v>
      </c>
      <c r="AB283" s="88"/>
      <c r="AC283" s="86" t="s">
        <v>2231</v>
      </c>
      <c r="AD283" s="86">
        <v>0</v>
      </c>
      <c r="AE283" s="86" t="s">
        <v>2231</v>
      </c>
    </row>
    <row r="284" spans="1:31" hidden="1" x14ac:dyDescent="0.25">
      <c r="A284" s="1019"/>
      <c r="B284" s="920">
        <v>7</v>
      </c>
      <c r="C284" s="921" t="str">
        <f>IF(Proponentes!H268="X",Proponentes!$B$262,"")</f>
        <v/>
      </c>
      <c r="D284" s="91"/>
      <c r="E284" s="922"/>
      <c r="F284" s="93"/>
      <c r="G284" s="923" t="str">
        <f>Evaluación_Económica!G286</f>
        <v/>
      </c>
      <c r="H284" s="923"/>
      <c r="I284" s="923" t="str">
        <f>Evaluación_Económica!P286</f>
        <v/>
      </c>
      <c r="J284" s="923"/>
      <c r="K284" s="923" t="str">
        <f>Evaluación_Económica!AB286</f>
        <v/>
      </c>
      <c r="L284" s="923"/>
      <c r="M284" s="923" t="str">
        <f>Evaluación_Económica!AY286</f>
        <v xml:space="preserve"> </v>
      </c>
      <c r="N284" s="923"/>
      <c r="O284" s="923" t="str">
        <f>Evaluación_Económica!BT286</f>
        <v xml:space="preserve"> </v>
      </c>
      <c r="P284" s="923"/>
      <c r="Q284" s="923" t="str">
        <f>Evaluación_Económica!BY286</f>
        <v/>
      </c>
      <c r="R284" s="923"/>
      <c r="S284" s="923" t="str">
        <f>Evaluación_Económica!CF286</f>
        <v/>
      </c>
      <c r="T284" s="924"/>
      <c r="U284" s="925" t="str">
        <f t="shared" si="39"/>
        <v/>
      </c>
      <c r="V284" s="85" t="s">
        <v>2231</v>
      </c>
      <c r="W284" s="86">
        <v>0</v>
      </c>
      <c r="X284" s="86" t="s">
        <v>2231</v>
      </c>
      <c r="Y284" s="87">
        <v>0</v>
      </c>
      <c r="Z284" s="87">
        <v>0</v>
      </c>
      <c r="AA284" s="87">
        <v>0</v>
      </c>
      <c r="AB284" s="88"/>
      <c r="AC284" s="86" t="s">
        <v>2231</v>
      </c>
      <c r="AD284" s="86">
        <v>0</v>
      </c>
      <c r="AE284" s="86" t="s">
        <v>2231</v>
      </c>
    </row>
    <row r="285" spans="1:31" ht="33" x14ac:dyDescent="0.25">
      <c r="A285" s="1018"/>
      <c r="B285" s="508">
        <v>8</v>
      </c>
      <c r="C285" s="90" t="str">
        <f>IF(Proponentes!H269="X",Proponentes!$B$262,"")</f>
        <v>UNION TEMPORAL TECNISERACIS</v>
      </c>
      <c r="D285" s="899"/>
      <c r="E285" s="508"/>
      <c r="F285" s="900"/>
      <c r="G285" s="687" t="str">
        <f>Evaluación_Económica!G287</f>
        <v>CUMPLE</v>
      </c>
      <c r="H285" s="687"/>
      <c r="I285" s="687" t="str">
        <f>Evaluación_Económica!P287</f>
        <v>CUMPLE</v>
      </c>
      <c r="J285" s="687"/>
      <c r="K285" s="687" t="str">
        <f>Evaluación_Económica!AB287</f>
        <v>CUMPLE</v>
      </c>
      <c r="L285" s="687"/>
      <c r="M285" s="687" t="str">
        <f>Evaluación_Económica!AY287</f>
        <v>CUMPLE</v>
      </c>
      <c r="N285" s="687"/>
      <c r="O285" s="687" t="str">
        <f>Evaluación_Económica!BT287</f>
        <v>CUMPLE</v>
      </c>
      <c r="P285" s="687"/>
      <c r="Q285" s="687" t="str">
        <f>Evaluación_Económica!BY287</f>
        <v>CUMPLE</v>
      </c>
      <c r="R285" s="687"/>
      <c r="S285" s="687" t="str">
        <f>Evaluación_Económica!CF287</f>
        <v/>
      </c>
      <c r="T285" s="98"/>
      <c r="U285" s="687" t="str">
        <f t="shared" si="39"/>
        <v>HABILITADO</v>
      </c>
      <c r="V285" s="85" t="s">
        <v>2231</v>
      </c>
      <c r="W285" s="86">
        <v>0</v>
      </c>
      <c r="X285" s="86" t="s">
        <v>2231</v>
      </c>
      <c r="Y285" s="87">
        <v>0</v>
      </c>
      <c r="Z285" s="87">
        <v>0</v>
      </c>
      <c r="AA285" s="87">
        <v>0</v>
      </c>
      <c r="AB285" s="88"/>
      <c r="AC285" s="86" t="s">
        <v>2231</v>
      </c>
      <c r="AD285" s="86">
        <v>0</v>
      </c>
      <c r="AE285" s="86" t="s">
        <v>2231</v>
      </c>
    </row>
    <row r="286" spans="1:31" ht="33" x14ac:dyDescent="0.25">
      <c r="A286" s="1018"/>
      <c r="B286" s="508">
        <v>9</v>
      </c>
      <c r="C286" s="90" t="str">
        <f>IF(Proponentes!H270="X",Proponentes!$B$262,"")</f>
        <v>UNION TEMPORAL TECNISERACIS</v>
      </c>
      <c r="D286" s="899"/>
      <c r="E286" s="508"/>
      <c r="F286" s="900"/>
      <c r="G286" s="687" t="str">
        <f>Evaluación_Económica!G288</f>
        <v>CUMPLE</v>
      </c>
      <c r="H286" s="687"/>
      <c r="I286" s="687" t="str">
        <f>Evaluación_Económica!P288</f>
        <v>CUMPLE</v>
      </c>
      <c r="J286" s="687"/>
      <c r="K286" s="687" t="str">
        <f>Evaluación_Económica!AB288</f>
        <v>CUMPLE</v>
      </c>
      <c r="L286" s="687"/>
      <c r="M286" s="687" t="str">
        <f>Evaluación_Económica!AY288</f>
        <v>CUMPLE</v>
      </c>
      <c r="N286" s="687"/>
      <c r="O286" s="687" t="str">
        <f>Evaluación_Económica!BT288</f>
        <v>CUMPLE</v>
      </c>
      <c r="P286" s="687"/>
      <c r="Q286" s="687" t="str">
        <f>Evaluación_Económica!BY288</f>
        <v>CUMPLE</v>
      </c>
      <c r="R286" s="687"/>
      <c r="S286" s="687" t="str">
        <f>Evaluación_Económica!CF288</f>
        <v/>
      </c>
      <c r="T286" s="98"/>
      <c r="U286" s="687" t="str">
        <f t="shared" si="39"/>
        <v>HABILITADO</v>
      </c>
      <c r="V286" s="85" t="s">
        <v>2231</v>
      </c>
      <c r="W286" s="86">
        <v>0</v>
      </c>
      <c r="X286" s="86" t="s">
        <v>2231</v>
      </c>
      <c r="Y286" s="87">
        <v>0</v>
      </c>
      <c r="Z286" s="87">
        <v>0</v>
      </c>
      <c r="AA286" s="87">
        <v>0</v>
      </c>
      <c r="AB286" s="88"/>
      <c r="AC286" s="86" t="s">
        <v>2231</v>
      </c>
      <c r="AD286" s="86">
        <v>0</v>
      </c>
      <c r="AE286" s="86" t="s">
        <v>2231</v>
      </c>
    </row>
    <row r="287" spans="1:31" ht="33" x14ac:dyDescent="0.25">
      <c r="A287" s="1018"/>
      <c r="B287" s="508">
        <v>10</v>
      </c>
      <c r="C287" s="90" t="str">
        <f>IF(Proponentes!H271="X",Proponentes!$B$262,"")</f>
        <v>UNION TEMPORAL TECNISERACIS</v>
      </c>
      <c r="D287" s="899"/>
      <c r="E287" s="508"/>
      <c r="F287" s="900"/>
      <c r="G287" s="687" t="str">
        <f>Evaluación_Económica!G289</f>
        <v>CUMPLE</v>
      </c>
      <c r="H287" s="687"/>
      <c r="I287" s="687" t="str">
        <f>Evaluación_Económica!P289</f>
        <v>CUMPLE</v>
      </c>
      <c r="J287" s="687"/>
      <c r="K287" s="687" t="str">
        <f>Evaluación_Económica!AB289</f>
        <v>CUMPLE</v>
      </c>
      <c r="L287" s="687"/>
      <c r="M287" s="687" t="str">
        <f>Evaluación_Económica!AY289</f>
        <v>CUMPLE</v>
      </c>
      <c r="N287" s="687"/>
      <c r="O287" s="687" t="str">
        <f>Evaluación_Económica!BT289</f>
        <v>CUMPLE</v>
      </c>
      <c r="P287" s="687"/>
      <c r="Q287" s="687" t="str">
        <f>Evaluación_Económica!BY289</f>
        <v>CUMPLE</v>
      </c>
      <c r="R287" s="687"/>
      <c r="S287" s="687" t="str">
        <f>Evaluación_Económica!CF289</f>
        <v/>
      </c>
      <c r="T287" s="98"/>
      <c r="U287" s="687" t="str">
        <f t="shared" si="39"/>
        <v>HABILITADO</v>
      </c>
      <c r="V287" s="85" t="s">
        <v>2231</v>
      </c>
      <c r="W287" s="86">
        <v>0</v>
      </c>
      <c r="X287" s="86" t="s">
        <v>2231</v>
      </c>
      <c r="Y287" s="87">
        <v>0</v>
      </c>
      <c r="Z287" s="87">
        <v>0</v>
      </c>
      <c r="AA287" s="87">
        <v>0</v>
      </c>
      <c r="AB287" s="88"/>
      <c r="AC287" s="86" t="s">
        <v>2231</v>
      </c>
      <c r="AD287" s="86">
        <v>0</v>
      </c>
      <c r="AE287" s="86" t="s">
        <v>2231</v>
      </c>
    </row>
    <row r="288" spans="1:31" hidden="1" x14ac:dyDescent="0.25">
      <c r="A288" s="1019"/>
      <c r="B288" s="920">
        <v>11</v>
      </c>
      <c r="C288" s="921" t="str">
        <f>IF(Proponentes!H272="X",Proponentes!$B$262,"")</f>
        <v/>
      </c>
      <c r="D288" s="91"/>
      <c r="E288" s="933"/>
      <c r="F288" s="93"/>
      <c r="G288" s="930" t="str">
        <f>Evaluación_Económica!G290</f>
        <v/>
      </c>
      <c r="H288" s="930"/>
      <c r="I288" s="930" t="str">
        <f>Evaluación_Económica!P290</f>
        <v/>
      </c>
      <c r="J288" s="930"/>
      <c r="K288" s="930" t="str">
        <f>Evaluación_Económica!AB290</f>
        <v/>
      </c>
      <c r="L288" s="930"/>
      <c r="M288" s="930" t="str">
        <f>Evaluación_Económica!AY290</f>
        <v xml:space="preserve"> </v>
      </c>
      <c r="N288" s="930"/>
      <c r="O288" s="930" t="str">
        <f>Evaluación_Económica!BT290</f>
        <v xml:space="preserve"> </v>
      </c>
      <c r="P288" s="930"/>
      <c r="Q288" s="930" t="str">
        <f>Evaluación_Económica!BY290</f>
        <v/>
      </c>
      <c r="R288" s="930"/>
      <c r="S288" s="930" t="str">
        <f>Evaluación_Económica!CF290</f>
        <v/>
      </c>
      <c r="T288" s="931"/>
      <c r="U288" s="932" t="str">
        <f t="shared" si="39"/>
        <v/>
      </c>
      <c r="V288" s="85" t="s">
        <v>2231</v>
      </c>
      <c r="W288" s="86">
        <v>0</v>
      </c>
      <c r="X288" s="86" t="s">
        <v>2231</v>
      </c>
      <c r="Y288" s="87">
        <v>0</v>
      </c>
      <c r="Z288" s="87">
        <v>0</v>
      </c>
      <c r="AA288" s="87">
        <v>0</v>
      </c>
      <c r="AB288" s="88"/>
      <c r="AC288" s="86" t="s">
        <v>2231</v>
      </c>
      <c r="AD288" s="86">
        <v>0</v>
      </c>
      <c r="AE288" s="86" t="s">
        <v>2231</v>
      </c>
    </row>
    <row r="289" spans="1:31" ht="33.75" thickBot="1" x14ac:dyDescent="0.3">
      <c r="A289" s="1018"/>
      <c r="B289" s="508">
        <v>12</v>
      </c>
      <c r="C289" s="90" t="str">
        <f>IF(Proponentes!H273="X",Proponentes!$B$262,"")</f>
        <v>UNION TEMPORAL TECNISERACIS</v>
      </c>
      <c r="D289" s="899"/>
      <c r="E289" s="92"/>
      <c r="F289" s="900"/>
      <c r="G289" s="94" t="str">
        <f>Evaluación_Económica!G291</f>
        <v>CUMPLE</v>
      </c>
      <c r="H289" s="94"/>
      <c r="I289" s="94" t="str">
        <f>Evaluación_Económica!P291</f>
        <v>CUMPLE</v>
      </c>
      <c r="J289" s="94"/>
      <c r="K289" s="94" t="str">
        <f>Evaluación_Económica!AB291</f>
        <v>CUMPLE</v>
      </c>
      <c r="L289" s="94"/>
      <c r="M289" s="94" t="str">
        <f>Evaluación_Económica!AY291</f>
        <v>CUMPLE</v>
      </c>
      <c r="N289" s="94"/>
      <c r="O289" s="94" t="str">
        <f>Evaluación_Económica!BT291</f>
        <v>CUMPLE</v>
      </c>
      <c r="P289" s="94"/>
      <c r="Q289" s="94" t="str">
        <f>Evaluación_Económica!BY291</f>
        <v>CUMPLE</v>
      </c>
      <c r="R289" s="94"/>
      <c r="S289" s="94" t="str">
        <f>Evaluación_Económica!CF291</f>
        <v>RECHAZADO</v>
      </c>
      <c r="T289" s="95"/>
      <c r="U289" s="94" t="str">
        <f>IF(C289&lt;&gt;"",IF(G289="CUMPLE",IF(I289="CUMPLE",IF(K289="CUMPLE",IF(M289="CUMPLE",IF(O289="CUMPLE",IF(Q289="CUMPLE",IF(S289="CUMPLE","HABILITADO","RECHAZADO"),"RECHAZADO"),"RECHAZADO"),"RECHAZADO"),"RECHAZADO"),"RECHAZADO"),"RECHAZADO"),"")</f>
        <v>RECHAZADO</v>
      </c>
      <c r="V289" s="85">
        <v>2507462668</v>
      </c>
      <c r="W289" s="86">
        <v>172586719</v>
      </c>
      <c r="X289" s="86">
        <v>2680049387</v>
      </c>
      <c r="Y289" s="87">
        <v>2507462668</v>
      </c>
      <c r="Z289" s="87">
        <v>172586717</v>
      </c>
      <c r="AA289" s="87">
        <v>2680049385</v>
      </c>
      <c r="AB289" s="88"/>
      <c r="AC289" s="86">
        <v>2460709193</v>
      </c>
      <c r="AD289" s="86">
        <v>164806079</v>
      </c>
      <c r="AE289" s="86">
        <v>2625515272</v>
      </c>
    </row>
    <row r="290" spans="1:31" s="110" customFormat="1" ht="18" thickTop="1" thickBot="1" x14ac:dyDescent="0.3">
      <c r="A290" s="102">
        <v>21</v>
      </c>
      <c r="B290" s="102"/>
      <c r="C290" s="102" t="s">
        <v>1537</v>
      </c>
      <c r="D290" s="901"/>
      <c r="E290" s="104"/>
      <c r="F290" s="902"/>
      <c r="G290" s="101"/>
      <c r="H290" s="101"/>
      <c r="I290" s="101"/>
      <c r="J290" s="101"/>
      <c r="K290" s="101"/>
      <c r="L290" s="101"/>
      <c r="M290" s="101"/>
      <c r="N290" s="101"/>
      <c r="O290" s="101"/>
      <c r="P290" s="101"/>
      <c r="Q290" s="101"/>
      <c r="R290" s="101"/>
      <c r="S290" s="101"/>
      <c r="T290" s="101"/>
      <c r="U290" s="101"/>
      <c r="V290" s="106"/>
      <c r="W290" s="107"/>
      <c r="X290" s="107"/>
      <c r="Y290" s="107"/>
      <c r="Z290" s="107"/>
      <c r="AA290" s="107"/>
      <c r="AB290" s="108"/>
      <c r="AC290" s="107"/>
      <c r="AD290" s="107"/>
      <c r="AE290" s="107"/>
    </row>
    <row r="291" spans="1:31" hidden="1" x14ac:dyDescent="0.25">
      <c r="A291" s="1020">
        <f t="shared" ref="A291" si="40">A303</f>
        <v>22</v>
      </c>
      <c r="B291" s="230">
        <v>1</v>
      </c>
      <c r="C291" s="914" t="str">
        <f>IF(Proponentes!H275="X",Proponentes!$B$275,"")</f>
        <v/>
      </c>
      <c r="D291" s="91"/>
      <c r="E291" s="915"/>
      <c r="F291" s="93"/>
      <c r="G291" s="916" t="str">
        <f>Evaluación_Económica!G293</f>
        <v/>
      </c>
      <c r="H291" s="916"/>
      <c r="I291" s="916" t="str">
        <f>Evaluación_Económica!P293</f>
        <v/>
      </c>
      <c r="J291" s="916"/>
      <c r="K291" s="916" t="str">
        <f>Evaluación_Económica!AB293</f>
        <v/>
      </c>
      <c r="L291" s="916"/>
      <c r="M291" s="916" t="str">
        <f>Evaluación_Económica!AY293</f>
        <v xml:space="preserve"> </v>
      </c>
      <c r="N291" s="916"/>
      <c r="O291" s="916" t="str">
        <f>Evaluación_Económica!BT293</f>
        <v xml:space="preserve"> </v>
      </c>
      <c r="P291" s="916"/>
      <c r="Q291" s="916" t="str">
        <f>Evaluación_Económica!BY293</f>
        <v/>
      </c>
      <c r="R291" s="916"/>
      <c r="S291" s="916" t="str">
        <f>Evaluación_Económica!CF293</f>
        <v/>
      </c>
      <c r="T291" s="917"/>
      <c r="U291" s="918" t="str">
        <f t="shared" ref="U291:U301" si="41">IF(C291&lt;&gt;"",IF(G291="CUMPLE",IF(I291="CUMPLE",IF(K291="CUMPLE",IF(M291="CUMPLE",IF(O291="CUMPLE",IF(Q291="CUMPLE","HABILITADO","RECHAZADO"),"RECHAZADO"),"RECHAZADO"),"RECHAZADO"),"RECHAZADO"),"RECHAZADO"),"")</f>
        <v/>
      </c>
      <c r="V291" s="85">
        <v>6309258725</v>
      </c>
      <c r="W291" s="86">
        <v>154026892</v>
      </c>
      <c r="X291" s="86">
        <v>6463285617</v>
      </c>
      <c r="Y291" s="87">
        <v>6309258725</v>
      </c>
      <c r="Z291" s="87">
        <v>154026892</v>
      </c>
      <c r="AA291" s="87">
        <v>6463285617</v>
      </c>
      <c r="AB291" s="88"/>
      <c r="AC291" s="86">
        <v>6191617983</v>
      </c>
      <c r="AD291" s="86">
        <v>143505147</v>
      </c>
      <c r="AE291" s="86">
        <v>6335123130</v>
      </c>
    </row>
    <row r="292" spans="1:31" hidden="1" x14ac:dyDescent="0.25">
      <c r="A292" s="1021"/>
      <c r="B292" s="508">
        <v>2</v>
      </c>
      <c r="C292" s="90" t="str">
        <f>IF(Proponentes!H276="X",Proponentes!$B$275,"")</f>
        <v/>
      </c>
      <c r="D292" s="91"/>
      <c r="E292" s="92"/>
      <c r="F292" s="93"/>
      <c r="G292" s="94" t="str">
        <f>Evaluación_Económica!G294</f>
        <v/>
      </c>
      <c r="H292" s="94"/>
      <c r="I292" s="94" t="str">
        <f>Evaluación_Económica!P294</f>
        <v/>
      </c>
      <c r="J292" s="94"/>
      <c r="K292" s="94" t="str">
        <f>Evaluación_Económica!AB294</f>
        <v/>
      </c>
      <c r="L292" s="94"/>
      <c r="M292" s="94" t="str">
        <f>Evaluación_Económica!AY294</f>
        <v xml:space="preserve"> </v>
      </c>
      <c r="N292" s="94"/>
      <c r="O292" s="94" t="str">
        <f>Evaluación_Económica!BT294</f>
        <v xml:space="preserve"> </v>
      </c>
      <c r="P292" s="94"/>
      <c r="Q292" s="94" t="str">
        <f>Evaluación_Económica!BY294</f>
        <v/>
      </c>
      <c r="R292" s="94"/>
      <c r="S292" s="94" t="str">
        <f>Evaluación_Económica!CF294</f>
        <v/>
      </c>
      <c r="T292" s="95"/>
      <c r="U292" s="96" t="str">
        <f t="shared" si="41"/>
        <v/>
      </c>
      <c r="V292" s="85">
        <v>5749369583</v>
      </c>
      <c r="W292" s="86">
        <v>113490185</v>
      </c>
      <c r="X292" s="86">
        <v>5862859768</v>
      </c>
      <c r="Y292" s="87">
        <v>5749369583</v>
      </c>
      <c r="Z292" s="87">
        <v>113490185</v>
      </c>
      <c r="AA292" s="87">
        <v>5862859768</v>
      </c>
      <c r="AB292" s="88"/>
      <c r="AC292" s="86">
        <v>5642168384</v>
      </c>
      <c r="AD292" s="86">
        <v>106638946</v>
      </c>
      <c r="AE292" s="86">
        <v>5748807330</v>
      </c>
    </row>
    <row r="293" spans="1:31" hidden="1" x14ac:dyDescent="0.25">
      <c r="A293" s="1021"/>
      <c r="B293" s="508">
        <v>3</v>
      </c>
      <c r="C293" s="90" t="str">
        <f>IF(Proponentes!H277="X",Proponentes!$B$275,"")</f>
        <v/>
      </c>
      <c r="D293" s="91"/>
      <c r="E293" s="92"/>
      <c r="F293" s="93"/>
      <c r="G293" s="94" t="str">
        <f>Evaluación_Económica!G295</f>
        <v/>
      </c>
      <c r="H293" s="94"/>
      <c r="I293" s="94" t="str">
        <f>Evaluación_Económica!P295</f>
        <v/>
      </c>
      <c r="J293" s="94"/>
      <c r="K293" s="94" t="str">
        <f>Evaluación_Económica!AB295</f>
        <v/>
      </c>
      <c r="L293" s="94"/>
      <c r="M293" s="94" t="str">
        <f>Evaluación_Económica!AY295</f>
        <v xml:space="preserve"> </v>
      </c>
      <c r="N293" s="94"/>
      <c r="O293" s="94" t="str">
        <f>Evaluación_Económica!BT295</f>
        <v xml:space="preserve"> </v>
      </c>
      <c r="P293" s="94"/>
      <c r="Q293" s="94" t="str">
        <f>Evaluación_Económica!BY295</f>
        <v/>
      </c>
      <c r="R293" s="94"/>
      <c r="S293" s="94" t="str">
        <f>Evaluación_Económica!CF295</f>
        <v/>
      </c>
      <c r="T293" s="95"/>
      <c r="U293" s="96" t="str">
        <f t="shared" si="41"/>
        <v/>
      </c>
      <c r="V293" s="85">
        <v>7469983014</v>
      </c>
      <c r="W293" s="86">
        <v>161739728</v>
      </c>
      <c r="X293" s="86">
        <v>7631722742</v>
      </c>
      <c r="Y293" s="87">
        <v>7469983014</v>
      </c>
      <c r="Z293" s="87">
        <v>161739729</v>
      </c>
      <c r="AA293" s="87">
        <v>7631722743</v>
      </c>
      <c r="AB293" s="88"/>
      <c r="AC293" s="86">
        <v>7330699719</v>
      </c>
      <c r="AD293" s="86">
        <v>150876465</v>
      </c>
      <c r="AE293" s="86">
        <v>7481576184</v>
      </c>
    </row>
    <row r="294" spans="1:31" hidden="1" x14ac:dyDescent="0.25">
      <c r="A294" s="1021"/>
      <c r="B294" s="508">
        <v>4</v>
      </c>
      <c r="C294" s="90" t="str">
        <f>IF(Proponentes!H278="X",Proponentes!$B$275,"")</f>
        <v/>
      </c>
      <c r="D294" s="91"/>
      <c r="E294" s="92"/>
      <c r="F294" s="93"/>
      <c r="G294" s="94" t="str">
        <f>Evaluación_Económica!G296</f>
        <v/>
      </c>
      <c r="H294" s="94"/>
      <c r="I294" s="94" t="str">
        <f>Evaluación_Económica!P296</f>
        <v/>
      </c>
      <c r="J294" s="94"/>
      <c r="K294" s="94" t="str">
        <f>Evaluación_Económica!AB296</f>
        <v/>
      </c>
      <c r="L294" s="94"/>
      <c r="M294" s="94" t="str">
        <f>Evaluación_Económica!AY296</f>
        <v/>
      </c>
      <c r="N294" s="94"/>
      <c r="O294" s="94" t="str">
        <f>Evaluación_Económica!BT296</f>
        <v/>
      </c>
      <c r="P294" s="94"/>
      <c r="Q294" s="94" t="str">
        <f>Evaluación_Económica!BY296</f>
        <v/>
      </c>
      <c r="R294" s="94"/>
      <c r="S294" s="94" t="str">
        <f>Evaluación_Económica!CF296</f>
        <v/>
      </c>
      <c r="T294" s="95"/>
      <c r="U294" s="96" t="str">
        <f t="shared" si="41"/>
        <v/>
      </c>
      <c r="V294" s="85">
        <v>10351396935</v>
      </c>
      <c r="W294" s="86">
        <v>165556613</v>
      </c>
      <c r="X294" s="86">
        <v>10516953548</v>
      </c>
      <c r="Y294" s="87">
        <v>10351396935</v>
      </c>
      <c r="Z294" s="87">
        <v>165556613</v>
      </c>
      <c r="AA294" s="87">
        <v>10516953548</v>
      </c>
      <c r="AB294" s="88"/>
      <c r="AC294" s="86">
        <v>10158387571</v>
      </c>
      <c r="AD294" s="86">
        <v>153895664</v>
      </c>
      <c r="AE294" s="86">
        <v>10312283235</v>
      </c>
    </row>
    <row r="295" spans="1:31" hidden="1" x14ac:dyDescent="0.25">
      <c r="A295" s="1022"/>
      <c r="B295" s="804">
        <v>5</v>
      </c>
      <c r="C295" s="905" t="str">
        <f>IF(Proponentes!H279="X",Proponentes!$B$275,"")</f>
        <v/>
      </c>
      <c r="D295" s="91"/>
      <c r="E295" s="811"/>
      <c r="F295" s="93"/>
      <c r="G295" s="911" t="str">
        <f>Evaluación_Económica!G297</f>
        <v/>
      </c>
      <c r="H295" s="911"/>
      <c r="I295" s="911" t="str">
        <f>Evaluación_Económica!P297</f>
        <v/>
      </c>
      <c r="J295" s="911"/>
      <c r="K295" s="911" t="str">
        <f>Evaluación_Económica!AB297</f>
        <v/>
      </c>
      <c r="L295" s="911"/>
      <c r="M295" s="911" t="str">
        <f>Evaluación_Económica!AY297</f>
        <v xml:space="preserve"> </v>
      </c>
      <c r="N295" s="911"/>
      <c r="O295" s="911" t="str">
        <f>Evaluación_Económica!BT297</f>
        <v xml:space="preserve"> </v>
      </c>
      <c r="P295" s="911"/>
      <c r="Q295" s="911" t="str">
        <f>Evaluación_Económica!BY297</f>
        <v/>
      </c>
      <c r="R295" s="911"/>
      <c r="S295" s="911" t="str">
        <f>Evaluación_Económica!CF297</f>
        <v/>
      </c>
      <c r="T295" s="912"/>
      <c r="U295" s="913" t="str">
        <f t="shared" si="41"/>
        <v/>
      </c>
      <c r="V295" s="85" t="s">
        <v>2231</v>
      </c>
      <c r="W295" s="86">
        <v>0</v>
      </c>
      <c r="X295" s="86" t="s">
        <v>2231</v>
      </c>
      <c r="Y295" s="87">
        <v>0</v>
      </c>
      <c r="Z295" s="87">
        <v>0</v>
      </c>
      <c r="AA295" s="87">
        <v>0</v>
      </c>
      <c r="AB295" s="88"/>
      <c r="AC295" s="86" t="s">
        <v>2231</v>
      </c>
      <c r="AD295" s="86">
        <v>0</v>
      </c>
      <c r="AE295" s="86" t="s">
        <v>2231</v>
      </c>
    </row>
    <row r="296" spans="1:31" ht="66" x14ac:dyDescent="0.25">
      <c r="A296" s="1018"/>
      <c r="B296" s="508">
        <v>6</v>
      </c>
      <c r="C296" s="90" t="str">
        <f>IF(Proponentes!H280="X",Proponentes!$B$275,"")</f>
        <v>COOPERATIVA DE VIGILANCIA Y SERVICIOS DE BUCARAMANGA CTA – COOVIAM CTA</v>
      </c>
      <c r="D296" s="899"/>
      <c r="E296" s="92"/>
      <c r="F296" s="900"/>
      <c r="G296" s="94" t="str">
        <f>Evaluación_Económica!G298</f>
        <v>CUMPLE</v>
      </c>
      <c r="H296" s="94"/>
      <c r="I296" s="94" t="str">
        <f>Evaluación_Económica!P298</f>
        <v>CUMPLE</v>
      </c>
      <c r="J296" s="94"/>
      <c r="K296" s="94" t="str">
        <f>Evaluación_Económica!AB298</f>
        <v>CUMPLE</v>
      </c>
      <c r="L296" s="94"/>
      <c r="M296" s="94" t="str">
        <f>Evaluación_Económica!AY298</f>
        <v>CUMPLE</v>
      </c>
      <c r="N296" s="94"/>
      <c r="O296" s="94" t="str">
        <f>Evaluación_Económica!BT298</f>
        <v>CUMPLE</v>
      </c>
      <c r="P296" s="94"/>
      <c r="Q296" s="94" t="str">
        <f>Evaluación_Económica!BY298</f>
        <v>CUMPLE</v>
      </c>
      <c r="R296" s="94"/>
      <c r="S296" s="94" t="str">
        <f>Evaluación_Económica!CF298</f>
        <v/>
      </c>
      <c r="T296" s="95"/>
      <c r="U296" s="94" t="str">
        <f t="shared" si="41"/>
        <v>HABILITADO</v>
      </c>
      <c r="V296" s="85" t="s">
        <v>2231</v>
      </c>
      <c r="W296" s="86">
        <v>0</v>
      </c>
      <c r="X296" s="86" t="s">
        <v>2231</v>
      </c>
      <c r="Y296" s="87">
        <v>0</v>
      </c>
      <c r="Z296" s="87">
        <v>0</v>
      </c>
      <c r="AA296" s="87">
        <v>0</v>
      </c>
      <c r="AB296" s="88"/>
      <c r="AC296" s="86" t="s">
        <v>2231</v>
      </c>
      <c r="AD296" s="86">
        <v>0</v>
      </c>
      <c r="AE296" s="86" t="s">
        <v>2231</v>
      </c>
    </row>
    <row r="297" spans="1:31" ht="66" x14ac:dyDescent="0.25">
      <c r="A297" s="1018"/>
      <c r="B297" s="508">
        <v>7</v>
      </c>
      <c r="C297" s="90" t="str">
        <f>IF(Proponentes!H281="X",Proponentes!$B$275,"")</f>
        <v>COOPERATIVA DE VIGILANCIA Y SERVICIOS DE BUCARAMANGA CTA – COOVIAM CTA</v>
      </c>
      <c r="D297" s="899"/>
      <c r="E297" s="92"/>
      <c r="F297" s="900"/>
      <c r="G297" s="94" t="str">
        <f>Evaluación_Económica!G299</f>
        <v>CUMPLE</v>
      </c>
      <c r="H297" s="94"/>
      <c r="I297" s="94" t="str">
        <f>Evaluación_Económica!P299</f>
        <v>CUMPLE</v>
      </c>
      <c r="J297" s="94"/>
      <c r="K297" s="94" t="str">
        <f>Evaluación_Económica!AB299</f>
        <v>CUMPLE</v>
      </c>
      <c r="L297" s="94"/>
      <c r="M297" s="94" t="str">
        <f>Evaluación_Económica!AY299</f>
        <v>CUMPLE</v>
      </c>
      <c r="N297" s="94"/>
      <c r="O297" s="94" t="str">
        <f>Evaluación_Económica!BT299</f>
        <v>CUMPLE</v>
      </c>
      <c r="P297" s="94"/>
      <c r="Q297" s="94" t="str">
        <f>Evaluación_Económica!BY299</f>
        <v>CUMPLE</v>
      </c>
      <c r="R297" s="94"/>
      <c r="S297" s="94" t="str">
        <f>Evaluación_Económica!CF299</f>
        <v/>
      </c>
      <c r="T297" s="95"/>
      <c r="U297" s="94" t="str">
        <f t="shared" si="41"/>
        <v>HABILITADO</v>
      </c>
      <c r="V297" s="85">
        <v>11189187841</v>
      </c>
      <c r="W297" s="86">
        <v>197967673</v>
      </c>
      <c r="X297" s="86">
        <v>11387155514</v>
      </c>
      <c r="Y297" s="87">
        <v>11189187841</v>
      </c>
      <c r="Z297" s="87">
        <v>197967673</v>
      </c>
      <c r="AA297" s="87">
        <v>11387155514</v>
      </c>
      <c r="AB297" s="88"/>
      <c r="AC297" s="86">
        <v>10980557253</v>
      </c>
      <c r="AD297" s="86">
        <v>184086690</v>
      </c>
      <c r="AE297" s="86">
        <v>11164643943</v>
      </c>
    </row>
    <row r="298" spans="1:31" ht="66.75" thickBot="1" x14ac:dyDescent="0.3">
      <c r="A298" s="1018"/>
      <c r="B298" s="508">
        <v>8</v>
      </c>
      <c r="C298" s="90" t="str">
        <f>IF(Proponentes!H282="X",Proponentes!$B$275,"")</f>
        <v>COOPERATIVA DE VIGILANCIA Y SERVICIOS DE BUCARAMANGA CTA – COOVIAM CTA</v>
      </c>
      <c r="D298" s="899"/>
      <c r="E298" s="508"/>
      <c r="F298" s="900"/>
      <c r="G298" s="687" t="str">
        <f>Evaluación_Económica!G300</f>
        <v>CUMPLE</v>
      </c>
      <c r="H298" s="687"/>
      <c r="I298" s="687" t="str">
        <f>Evaluación_Económica!P300</f>
        <v>CUMPLE</v>
      </c>
      <c r="J298" s="687"/>
      <c r="K298" s="687" t="str">
        <f>Evaluación_Económica!AB300</f>
        <v>CUMPLE</v>
      </c>
      <c r="L298" s="687"/>
      <c r="M298" s="687" t="str">
        <f>Evaluación_Económica!AY300</f>
        <v>CUMPLE</v>
      </c>
      <c r="N298" s="687"/>
      <c r="O298" s="687" t="str">
        <f>Evaluación_Económica!BT300</f>
        <v>CUMPLE</v>
      </c>
      <c r="P298" s="687"/>
      <c r="Q298" s="687" t="str">
        <f>Evaluación_Económica!BY300</f>
        <v>CUMPLE</v>
      </c>
      <c r="R298" s="687"/>
      <c r="S298" s="687" t="str">
        <f>Evaluación_Económica!CF300</f>
        <v/>
      </c>
      <c r="T298" s="98"/>
      <c r="U298" s="687" t="str">
        <f t="shared" si="41"/>
        <v>HABILITADO</v>
      </c>
      <c r="V298" s="85">
        <v>6076803755</v>
      </c>
      <c r="W298" s="86">
        <v>173333426</v>
      </c>
      <c r="X298" s="86">
        <v>6250137181</v>
      </c>
      <c r="Y298" s="87">
        <v>6076803755</v>
      </c>
      <c r="Z298" s="87">
        <v>173333426</v>
      </c>
      <c r="AA298" s="87">
        <v>6250137181</v>
      </c>
      <c r="AB298" s="88"/>
      <c r="AC298" s="86">
        <v>5963497306</v>
      </c>
      <c r="AD298" s="86">
        <v>161631162</v>
      </c>
      <c r="AE298" s="86">
        <v>6125128468</v>
      </c>
    </row>
    <row r="299" spans="1:31" ht="17.25" hidden="1" thickBot="1" x14ac:dyDescent="0.3">
      <c r="A299" s="1020"/>
      <c r="B299" s="230">
        <v>9</v>
      </c>
      <c r="C299" s="914" t="str">
        <f>IF(Proponentes!H283="X",Proponentes!$B$275,"")</f>
        <v/>
      </c>
      <c r="D299" s="91"/>
      <c r="E299" s="230"/>
      <c r="F299" s="93"/>
      <c r="G299" s="926" t="str">
        <f>Evaluación_Económica!G301</f>
        <v/>
      </c>
      <c r="H299" s="926"/>
      <c r="I299" s="926" t="str">
        <f>Evaluación_Económica!P301</f>
        <v/>
      </c>
      <c r="J299" s="926"/>
      <c r="K299" s="926" t="str">
        <f>Evaluación_Económica!AB301</f>
        <v/>
      </c>
      <c r="L299" s="926"/>
      <c r="M299" s="926" t="str">
        <f>Evaluación_Económica!AY301</f>
        <v xml:space="preserve"> </v>
      </c>
      <c r="N299" s="926"/>
      <c r="O299" s="926" t="str">
        <f>Evaluación_Económica!BT301</f>
        <v xml:space="preserve"> </v>
      </c>
      <c r="P299" s="926"/>
      <c r="Q299" s="926" t="str">
        <f>Evaluación_Económica!BY301</f>
        <v/>
      </c>
      <c r="R299" s="926"/>
      <c r="S299" s="926" t="str">
        <f>Evaluación_Económica!CF301</f>
        <v/>
      </c>
      <c r="T299" s="927"/>
      <c r="U299" s="928" t="str">
        <f t="shared" si="41"/>
        <v/>
      </c>
      <c r="V299" s="85">
        <v>7664314343</v>
      </c>
      <c r="W299" s="86">
        <v>156414737</v>
      </c>
      <c r="X299" s="86">
        <v>7820729080</v>
      </c>
      <c r="Y299" s="87">
        <v>7664314343</v>
      </c>
      <c r="Z299" s="87">
        <v>156414737</v>
      </c>
      <c r="AA299" s="87">
        <v>7820729080</v>
      </c>
      <c r="AB299" s="88"/>
      <c r="AC299" s="86">
        <v>7521407599</v>
      </c>
      <c r="AD299" s="86">
        <v>145492228</v>
      </c>
      <c r="AE299" s="86">
        <v>7666899827</v>
      </c>
    </row>
    <row r="300" spans="1:31" ht="17.25" hidden="1" thickBot="1" x14ac:dyDescent="0.3">
      <c r="A300" s="1021"/>
      <c r="B300" s="508">
        <v>10</v>
      </c>
      <c r="C300" s="90" t="str">
        <f>IF(Proponentes!H284="X",Proponentes!$B$275,"")</f>
        <v/>
      </c>
      <c r="D300" s="91"/>
      <c r="E300" s="100"/>
      <c r="F300" s="93"/>
      <c r="G300" s="94" t="str">
        <f>Evaluación_Económica!G302</f>
        <v/>
      </c>
      <c r="H300" s="94"/>
      <c r="I300" s="94" t="str">
        <f>Evaluación_Económica!P302</f>
        <v/>
      </c>
      <c r="J300" s="94"/>
      <c r="K300" s="94" t="str">
        <f>Evaluación_Económica!AB302</f>
        <v/>
      </c>
      <c r="L300" s="94"/>
      <c r="M300" s="94" t="str">
        <f>Evaluación_Económica!AY302</f>
        <v xml:space="preserve"> </v>
      </c>
      <c r="N300" s="94"/>
      <c r="O300" s="94" t="str">
        <f>Evaluación_Económica!BT302</f>
        <v xml:space="preserve"> </v>
      </c>
      <c r="P300" s="94"/>
      <c r="Q300" s="94" t="str">
        <f>Evaluación_Económica!BY302</f>
        <v/>
      </c>
      <c r="R300" s="94"/>
      <c r="S300" s="94" t="str">
        <f>Evaluación_Económica!CF302</f>
        <v/>
      </c>
      <c r="T300" s="95"/>
      <c r="U300" s="96" t="str">
        <f t="shared" si="41"/>
        <v/>
      </c>
      <c r="V300" s="85">
        <v>7971813946</v>
      </c>
      <c r="W300" s="86">
        <v>168469224</v>
      </c>
      <c r="X300" s="86">
        <v>8140283170</v>
      </c>
      <c r="Y300" s="87">
        <v>7971813946</v>
      </c>
      <c r="Z300" s="87">
        <v>168469224</v>
      </c>
      <c r="AA300" s="87">
        <v>8140283170</v>
      </c>
      <c r="AB300" s="88"/>
      <c r="AC300" s="86">
        <v>7823173647</v>
      </c>
      <c r="AD300" s="86">
        <v>157582200</v>
      </c>
      <c r="AE300" s="86">
        <v>7980755847</v>
      </c>
    </row>
    <row r="301" spans="1:31" ht="17.25" hidden="1" thickBot="1" x14ac:dyDescent="0.3">
      <c r="A301" s="1021"/>
      <c r="B301" s="508">
        <v>11</v>
      </c>
      <c r="C301" s="90" t="str">
        <f>IF(Proponentes!H285="X",Proponentes!$B$275,"")</f>
        <v/>
      </c>
      <c r="D301" s="91"/>
      <c r="E301" s="100"/>
      <c r="F301" s="93"/>
      <c r="G301" s="94" t="str">
        <f>Evaluación_Económica!G303</f>
        <v/>
      </c>
      <c r="H301" s="94"/>
      <c r="I301" s="94" t="str">
        <f>Evaluación_Económica!P303</f>
        <v/>
      </c>
      <c r="J301" s="94"/>
      <c r="K301" s="94" t="str">
        <f>Evaluación_Económica!AB303</f>
        <v/>
      </c>
      <c r="L301" s="94"/>
      <c r="M301" s="94" t="str">
        <f>Evaluación_Económica!AY303</f>
        <v xml:space="preserve"> </v>
      </c>
      <c r="N301" s="94"/>
      <c r="O301" s="94" t="str">
        <f>Evaluación_Económica!BT303</f>
        <v xml:space="preserve"> </v>
      </c>
      <c r="P301" s="94"/>
      <c r="Q301" s="94" t="str">
        <f>Evaluación_Económica!BY303</f>
        <v/>
      </c>
      <c r="R301" s="94"/>
      <c r="S301" s="94" t="str">
        <f>Evaluación_Económica!CF303</f>
        <v/>
      </c>
      <c r="T301" s="95"/>
      <c r="U301" s="96" t="str">
        <f t="shared" si="41"/>
        <v/>
      </c>
      <c r="V301" s="85" t="s">
        <v>2231</v>
      </c>
      <c r="W301" s="86">
        <v>0</v>
      </c>
      <c r="X301" s="86" t="s">
        <v>2231</v>
      </c>
      <c r="Y301" s="87">
        <v>0</v>
      </c>
      <c r="Z301" s="87">
        <v>0</v>
      </c>
      <c r="AA301" s="87">
        <v>0</v>
      </c>
      <c r="AB301" s="88"/>
      <c r="AC301" s="86" t="s">
        <v>2231</v>
      </c>
      <c r="AD301" s="86">
        <v>0</v>
      </c>
      <c r="AE301" s="86" t="s">
        <v>2231</v>
      </c>
    </row>
    <row r="302" spans="1:31" ht="17.25" hidden="1" thickBot="1" x14ac:dyDescent="0.3">
      <c r="A302" s="1022"/>
      <c r="B302" s="804">
        <v>12</v>
      </c>
      <c r="C302" s="905" t="str">
        <f>IF(Proponentes!H286="X",Proponentes!$B$275,"")</f>
        <v/>
      </c>
      <c r="D302" s="91"/>
      <c r="E302" s="906"/>
      <c r="F302" s="93"/>
      <c r="G302" s="907" t="str">
        <f>Evaluación_Económica!G304</f>
        <v/>
      </c>
      <c r="H302" s="907"/>
      <c r="I302" s="907" t="str">
        <f>Evaluación_Económica!P304</f>
        <v/>
      </c>
      <c r="J302" s="907"/>
      <c r="K302" s="907" t="str">
        <f>Evaluación_Económica!AB304</f>
        <v/>
      </c>
      <c r="L302" s="907"/>
      <c r="M302" s="907" t="str">
        <f>Evaluación_Económica!AY304</f>
        <v/>
      </c>
      <c r="N302" s="907"/>
      <c r="O302" s="907" t="str">
        <f>Evaluación_Económica!BT304</f>
        <v/>
      </c>
      <c r="P302" s="907"/>
      <c r="Q302" s="907" t="str">
        <f>Evaluación_Económica!BY304</f>
        <v/>
      </c>
      <c r="R302" s="907"/>
      <c r="S302" s="907" t="str">
        <f>Evaluación_Económica!CF304</f>
        <v/>
      </c>
      <c r="T302" s="908"/>
      <c r="U302" s="909" t="str">
        <f>IF(C302&lt;&gt;"",IF(G302="CUMPLE",IF(I302="CUMPLE",IF(K302="CUMPLE",IF(M302="CUMPLE",IF(O302="CUMPLE",IF(Q302="CUMPLE",IF(S302="CUMPLE","HABILITADO","RECHAZADO"),"RECHAZADO"),"RECHAZADO"),"RECHAZADO"),"RECHAZADO"),"RECHAZADO"),"RECHAZADO"),"")</f>
        <v/>
      </c>
      <c r="V302" s="85" t="s">
        <v>2231</v>
      </c>
      <c r="W302" s="86">
        <v>0</v>
      </c>
      <c r="X302" s="86" t="s">
        <v>2231</v>
      </c>
      <c r="Y302" s="87">
        <v>0</v>
      </c>
      <c r="Z302" s="87">
        <v>0</v>
      </c>
      <c r="AA302" s="87">
        <v>0</v>
      </c>
      <c r="AB302" s="88"/>
      <c r="AC302" s="86" t="s">
        <v>2231</v>
      </c>
      <c r="AD302" s="86">
        <v>0</v>
      </c>
      <c r="AE302" s="86" t="s">
        <v>2231</v>
      </c>
    </row>
    <row r="303" spans="1:31" s="110" customFormat="1" ht="18" thickTop="1" thickBot="1" x14ac:dyDescent="0.3">
      <c r="A303" s="102">
        <v>22</v>
      </c>
      <c r="B303" s="102"/>
      <c r="C303" s="102" t="s">
        <v>1537</v>
      </c>
      <c r="D303" s="901"/>
      <c r="E303" s="104"/>
      <c r="F303" s="902"/>
      <c r="G303" s="101"/>
      <c r="H303" s="101"/>
      <c r="I303" s="101"/>
      <c r="J303" s="101"/>
      <c r="K303" s="101"/>
      <c r="L303" s="101"/>
      <c r="M303" s="101"/>
      <c r="N303" s="101"/>
      <c r="O303" s="101"/>
      <c r="P303" s="101"/>
      <c r="Q303" s="101"/>
      <c r="R303" s="101"/>
      <c r="S303" s="101"/>
      <c r="T303" s="101"/>
      <c r="U303" s="101"/>
      <c r="V303" s="106"/>
      <c r="W303" s="107"/>
      <c r="X303" s="107"/>
      <c r="Y303" s="107"/>
      <c r="Z303" s="107"/>
      <c r="AA303" s="107"/>
      <c r="AB303" s="108"/>
      <c r="AC303" s="107"/>
      <c r="AD303" s="107"/>
      <c r="AE303" s="107"/>
    </row>
    <row r="304" spans="1:31" hidden="1" x14ac:dyDescent="0.25">
      <c r="A304" s="1019">
        <f t="shared" ref="A304" si="42">A316</f>
        <v>23</v>
      </c>
      <c r="B304" s="920">
        <v>1</v>
      </c>
      <c r="C304" s="921" t="str">
        <f>IF(Proponentes!H288="X",Proponentes!$B$288,"")</f>
        <v/>
      </c>
      <c r="D304" s="91"/>
      <c r="E304" s="929"/>
      <c r="F304" s="93"/>
      <c r="G304" s="930" t="str">
        <f>Evaluación_Económica!G306</f>
        <v/>
      </c>
      <c r="H304" s="930"/>
      <c r="I304" s="930" t="str">
        <f>Evaluación_Económica!P306</f>
        <v/>
      </c>
      <c r="J304" s="930"/>
      <c r="K304" s="930" t="str">
        <f>Evaluación_Económica!AB306</f>
        <v/>
      </c>
      <c r="L304" s="930"/>
      <c r="M304" s="930" t="str">
        <f>Evaluación_Económica!AY306</f>
        <v xml:space="preserve"> </v>
      </c>
      <c r="N304" s="930"/>
      <c r="O304" s="930" t="str">
        <f>Evaluación_Económica!BT306</f>
        <v xml:space="preserve"> </v>
      </c>
      <c r="P304" s="930"/>
      <c r="Q304" s="930" t="str">
        <f>Evaluación_Económica!BY306</f>
        <v/>
      </c>
      <c r="R304" s="930"/>
      <c r="S304" s="930" t="str">
        <f>Evaluación_Económica!CF306</f>
        <v/>
      </c>
      <c r="T304" s="931"/>
      <c r="U304" s="932" t="str">
        <f t="shared" ref="U304:U314" si="43">IF(C304&lt;&gt;"",IF(G304="CUMPLE",IF(I304="CUMPLE",IF(K304="CUMPLE",IF(M304="CUMPLE",IF(O304="CUMPLE",IF(Q304="CUMPLE","HABILITADO","RECHAZADO"),"RECHAZADO"),"RECHAZADO"),"RECHAZADO"),"RECHAZADO"),"RECHAZADO"),"")</f>
        <v/>
      </c>
      <c r="V304" s="85" t="s">
        <v>2231</v>
      </c>
      <c r="W304" s="86">
        <v>0</v>
      </c>
      <c r="X304" s="86" t="s">
        <v>2231</v>
      </c>
      <c r="Y304" s="87">
        <v>0</v>
      </c>
      <c r="Z304" s="87">
        <v>0</v>
      </c>
      <c r="AA304" s="87">
        <v>0</v>
      </c>
      <c r="AB304" s="88"/>
      <c r="AC304" s="86" t="s">
        <v>2231</v>
      </c>
      <c r="AD304" s="86">
        <v>0</v>
      </c>
      <c r="AE304" s="86" t="s">
        <v>2231</v>
      </c>
    </row>
    <row r="305" spans="1:31" ht="33.75" thickBot="1" x14ac:dyDescent="0.3">
      <c r="A305" s="1018"/>
      <c r="B305" s="508">
        <v>2</v>
      </c>
      <c r="C305" s="90" t="str">
        <f>IF(Proponentes!H289="X",Proponentes!$B$288,"")</f>
        <v xml:space="preserve">UNION  TEMPORAL SERVIGLOBAL SED 2021 </v>
      </c>
      <c r="D305" s="899"/>
      <c r="E305" s="92"/>
      <c r="F305" s="900"/>
      <c r="G305" s="94" t="str">
        <f>Evaluación_Económica!G307</f>
        <v>CUMPLE</v>
      </c>
      <c r="H305" s="94"/>
      <c r="I305" s="94" t="str">
        <f>Evaluación_Económica!P307</f>
        <v>CUMPLE</v>
      </c>
      <c r="J305" s="94"/>
      <c r="K305" s="94" t="str">
        <f>Evaluación_Económica!AB307</f>
        <v>CUMPLE</v>
      </c>
      <c r="L305" s="94"/>
      <c r="M305" s="94" t="str">
        <f>Evaluación_Económica!AY307</f>
        <v>CUMPLE</v>
      </c>
      <c r="N305" s="94"/>
      <c r="O305" s="94" t="str">
        <f>Evaluación_Económica!BT307</f>
        <v>CUMPLE</v>
      </c>
      <c r="P305" s="94"/>
      <c r="Q305" s="94" t="str">
        <f>Evaluación_Económica!BY307</f>
        <v>CUMPLE</v>
      </c>
      <c r="R305" s="94"/>
      <c r="S305" s="94" t="str">
        <f>Evaluación_Económica!CF307</f>
        <v/>
      </c>
      <c r="T305" s="95"/>
      <c r="U305" s="94" t="str">
        <f t="shared" si="43"/>
        <v>HABILITADO</v>
      </c>
      <c r="V305" s="85" t="s">
        <v>2231</v>
      </c>
      <c r="W305" s="86">
        <v>0</v>
      </c>
      <c r="X305" s="86" t="s">
        <v>2231</v>
      </c>
      <c r="Y305" s="87">
        <v>0</v>
      </c>
      <c r="Z305" s="87">
        <v>0</v>
      </c>
      <c r="AA305" s="87">
        <v>0</v>
      </c>
      <c r="AB305" s="88"/>
      <c r="AC305" s="86" t="s">
        <v>2231</v>
      </c>
      <c r="AD305" s="86">
        <v>0</v>
      </c>
      <c r="AE305" s="86" t="s">
        <v>2231</v>
      </c>
    </row>
    <row r="306" spans="1:31" ht="17.25" hidden="1" thickBot="1" x14ac:dyDescent="0.3">
      <c r="A306" s="1020"/>
      <c r="B306" s="230">
        <v>3</v>
      </c>
      <c r="C306" s="914" t="str">
        <f>IF(Proponentes!H290="X",Proponentes!$B$288,"")</f>
        <v/>
      </c>
      <c r="D306" s="91"/>
      <c r="E306" s="915"/>
      <c r="F306" s="93"/>
      <c r="G306" s="916" t="str">
        <f>Evaluación_Económica!G308</f>
        <v/>
      </c>
      <c r="H306" s="916"/>
      <c r="I306" s="916" t="str">
        <f>Evaluación_Económica!P308</f>
        <v/>
      </c>
      <c r="J306" s="916"/>
      <c r="K306" s="916" t="str">
        <f>Evaluación_Económica!AB308</f>
        <v/>
      </c>
      <c r="L306" s="916"/>
      <c r="M306" s="916" t="str">
        <f>Evaluación_Económica!AY308</f>
        <v xml:space="preserve"> </v>
      </c>
      <c r="N306" s="916"/>
      <c r="O306" s="916" t="str">
        <f>Evaluación_Económica!BT308</f>
        <v xml:space="preserve"> </v>
      </c>
      <c r="P306" s="916"/>
      <c r="Q306" s="916" t="str">
        <f>Evaluación_Económica!BY308</f>
        <v/>
      </c>
      <c r="R306" s="916"/>
      <c r="S306" s="916" t="str">
        <f>Evaluación_Económica!CF308</f>
        <v/>
      </c>
      <c r="T306" s="917"/>
      <c r="U306" s="918" t="str">
        <f t="shared" si="43"/>
        <v/>
      </c>
      <c r="V306" s="85" t="s">
        <v>2231</v>
      </c>
      <c r="W306" s="86">
        <v>0</v>
      </c>
      <c r="X306" s="86" t="s">
        <v>2231</v>
      </c>
      <c r="Y306" s="87">
        <v>0</v>
      </c>
      <c r="Z306" s="87">
        <v>0</v>
      </c>
      <c r="AA306" s="87">
        <v>0</v>
      </c>
      <c r="AB306" s="88"/>
      <c r="AC306" s="86" t="s">
        <v>2231</v>
      </c>
      <c r="AD306" s="86">
        <v>0</v>
      </c>
      <c r="AE306" s="86" t="s">
        <v>2231</v>
      </c>
    </row>
    <row r="307" spans="1:31" ht="17.25" hidden="1" thickBot="1" x14ac:dyDescent="0.3">
      <c r="A307" s="1021"/>
      <c r="B307" s="508">
        <v>4</v>
      </c>
      <c r="C307" s="90" t="str">
        <f>IF(Proponentes!H291="X",Proponentes!$B$288,"")</f>
        <v/>
      </c>
      <c r="D307" s="91"/>
      <c r="E307" s="92"/>
      <c r="F307" s="93"/>
      <c r="G307" s="94" t="str">
        <f>Evaluación_Económica!G309</f>
        <v/>
      </c>
      <c r="H307" s="94"/>
      <c r="I307" s="94" t="str">
        <f>Evaluación_Económica!P309</f>
        <v/>
      </c>
      <c r="J307" s="94"/>
      <c r="K307" s="94" t="str">
        <f>Evaluación_Económica!AB309</f>
        <v/>
      </c>
      <c r="L307" s="94"/>
      <c r="M307" s="94" t="str">
        <f>Evaluación_Económica!AY309</f>
        <v/>
      </c>
      <c r="N307" s="94"/>
      <c r="O307" s="94" t="str">
        <f>Evaluación_Económica!BT309</f>
        <v/>
      </c>
      <c r="P307" s="94"/>
      <c r="Q307" s="94" t="str">
        <f>Evaluación_Económica!BY309</f>
        <v/>
      </c>
      <c r="R307" s="94"/>
      <c r="S307" s="94" t="str">
        <f>Evaluación_Económica!CF309</f>
        <v/>
      </c>
      <c r="T307" s="95"/>
      <c r="U307" s="96" t="str">
        <f t="shared" si="43"/>
        <v/>
      </c>
      <c r="V307" s="85" t="s">
        <v>2231</v>
      </c>
      <c r="W307" s="86">
        <v>0</v>
      </c>
      <c r="X307" s="86" t="s">
        <v>2231</v>
      </c>
      <c r="Y307" s="87">
        <v>0</v>
      </c>
      <c r="Z307" s="87">
        <v>0</v>
      </c>
      <c r="AA307" s="87">
        <v>0</v>
      </c>
      <c r="AB307" s="88"/>
      <c r="AC307" s="86" t="s">
        <v>2231</v>
      </c>
      <c r="AD307" s="86">
        <v>0</v>
      </c>
      <c r="AE307" s="86" t="s">
        <v>2231</v>
      </c>
    </row>
    <row r="308" spans="1:31" ht="17.25" hidden="1" thickBot="1" x14ac:dyDescent="0.3">
      <c r="A308" s="1021"/>
      <c r="B308" s="508">
        <v>5</v>
      </c>
      <c r="C308" s="90" t="str">
        <f>IF(Proponentes!H292="X",Proponentes!$B$288,"")</f>
        <v/>
      </c>
      <c r="D308" s="91"/>
      <c r="E308" s="100"/>
      <c r="F308" s="93"/>
      <c r="G308" s="94" t="str">
        <f>Evaluación_Económica!G310</f>
        <v/>
      </c>
      <c r="H308" s="94"/>
      <c r="I308" s="94" t="str">
        <f>Evaluación_Económica!P310</f>
        <v/>
      </c>
      <c r="J308" s="94"/>
      <c r="K308" s="94" t="str">
        <f>Evaluación_Económica!AB310</f>
        <v/>
      </c>
      <c r="L308" s="94"/>
      <c r="M308" s="94" t="str">
        <f>Evaluación_Económica!AY310</f>
        <v xml:space="preserve"> </v>
      </c>
      <c r="N308" s="94"/>
      <c r="O308" s="94" t="str">
        <f>Evaluación_Económica!BT310</f>
        <v xml:space="preserve"> </v>
      </c>
      <c r="P308" s="94"/>
      <c r="Q308" s="94" t="str">
        <f>Evaluación_Económica!BY310</f>
        <v/>
      </c>
      <c r="R308" s="94"/>
      <c r="S308" s="94" t="str">
        <f>Evaluación_Económica!CF310</f>
        <v/>
      </c>
      <c r="T308" s="95"/>
      <c r="U308" s="96" t="str">
        <f t="shared" si="43"/>
        <v/>
      </c>
      <c r="V308" s="85" t="s">
        <v>2231</v>
      </c>
      <c r="W308" s="86">
        <v>0</v>
      </c>
      <c r="X308" s="86" t="s">
        <v>2231</v>
      </c>
      <c r="Y308" s="87">
        <v>0</v>
      </c>
      <c r="Z308" s="87">
        <v>0</v>
      </c>
      <c r="AA308" s="87">
        <v>0</v>
      </c>
      <c r="AB308" s="88"/>
      <c r="AC308" s="86" t="s">
        <v>2231</v>
      </c>
      <c r="AD308" s="86">
        <v>0</v>
      </c>
      <c r="AE308" s="86" t="s">
        <v>2231</v>
      </c>
    </row>
    <row r="309" spans="1:31" ht="17.25" hidden="1" thickBot="1" x14ac:dyDescent="0.3">
      <c r="A309" s="1021"/>
      <c r="B309" s="508">
        <v>6</v>
      </c>
      <c r="C309" s="90" t="str">
        <f>IF(Proponentes!H293="X",Proponentes!$B$288,"")</f>
        <v/>
      </c>
      <c r="D309" s="91"/>
      <c r="E309" s="92"/>
      <c r="F309" s="93"/>
      <c r="G309" s="94" t="str">
        <f>Evaluación_Económica!G311</f>
        <v/>
      </c>
      <c r="H309" s="94"/>
      <c r="I309" s="94" t="str">
        <f>Evaluación_Económica!P311</f>
        <v/>
      </c>
      <c r="J309" s="94"/>
      <c r="K309" s="94" t="str">
        <f>Evaluación_Económica!AB311</f>
        <v/>
      </c>
      <c r="L309" s="94"/>
      <c r="M309" s="94" t="str">
        <f>Evaluación_Económica!AY311</f>
        <v/>
      </c>
      <c r="N309" s="94"/>
      <c r="O309" s="94" t="str">
        <f>Evaluación_Económica!BT311</f>
        <v/>
      </c>
      <c r="P309" s="94"/>
      <c r="Q309" s="94" t="str">
        <f>Evaluación_Económica!BY311</f>
        <v/>
      </c>
      <c r="R309" s="94"/>
      <c r="S309" s="94" t="str">
        <f>Evaluación_Económica!CF311</f>
        <v/>
      </c>
      <c r="T309" s="95"/>
      <c r="U309" s="96" t="str">
        <f t="shared" si="43"/>
        <v/>
      </c>
      <c r="V309" s="85" t="s">
        <v>2231</v>
      </c>
      <c r="W309" s="86">
        <v>0</v>
      </c>
      <c r="X309" s="86" t="s">
        <v>2231</v>
      </c>
      <c r="Y309" s="87">
        <v>0</v>
      </c>
      <c r="Z309" s="87">
        <v>0</v>
      </c>
      <c r="AA309" s="87">
        <v>0</v>
      </c>
      <c r="AB309" s="88"/>
      <c r="AC309" s="86" t="s">
        <v>2231</v>
      </c>
      <c r="AD309" s="86">
        <v>0</v>
      </c>
      <c r="AE309" s="86" t="s">
        <v>2231</v>
      </c>
    </row>
    <row r="310" spans="1:31" ht="17.25" hidden="1" thickBot="1" x14ac:dyDescent="0.3">
      <c r="A310" s="1021"/>
      <c r="B310" s="508">
        <v>7</v>
      </c>
      <c r="C310" s="90" t="str">
        <f>IF(Proponentes!H294="X",Proponentes!$B$288,"")</f>
        <v/>
      </c>
      <c r="D310" s="91"/>
      <c r="E310" s="92"/>
      <c r="F310" s="93"/>
      <c r="G310" s="94" t="str">
        <f>Evaluación_Económica!G312</f>
        <v/>
      </c>
      <c r="H310" s="94"/>
      <c r="I310" s="94" t="str">
        <f>Evaluación_Económica!P312</f>
        <v/>
      </c>
      <c r="J310" s="94"/>
      <c r="K310" s="94" t="str">
        <f>Evaluación_Económica!AB312</f>
        <v/>
      </c>
      <c r="L310" s="94"/>
      <c r="M310" s="94" t="str">
        <f>Evaluación_Económica!AY312</f>
        <v xml:space="preserve"> </v>
      </c>
      <c r="N310" s="94"/>
      <c r="O310" s="94" t="str">
        <f>Evaluación_Económica!BT312</f>
        <v xml:space="preserve"> </v>
      </c>
      <c r="P310" s="94"/>
      <c r="Q310" s="94" t="str">
        <f>Evaluación_Económica!BY312</f>
        <v/>
      </c>
      <c r="R310" s="94"/>
      <c r="S310" s="94" t="str">
        <f>Evaluación_Económica!CF312</f>
        <v/>
      </c>
      <c r="T310" s="95"/>
      <c r="U310" s="96" t="str">
        <f t="shared" si="43"/>
        <v/>
      </c>
      <c r="V310" s="85" t="s">
        <v>2231</v>
      </c>
      <c r="W310" s="86">
        <v>0</v>
      </c>
      <c r="X310" s="86" t="s">
        <v>2231</v>
      </c>
      <c r="Y310" s="87">
        <v>0</v>
      </c>
      <c r="Z310" s="87">
        <v>0</v>
      </c>
      <c r="AA310" s="87">
        <v>0</v>
      </c>
      <c r="AB310" s="88"/>
      <c r="AC310" s="86" t="s">
        <v>2231</v>
      </c>
      <c r="AD310" s="86">
        <v>0</v>
      </c>
      <c r="AE310" s="86" t="s">
        <v>2231</v>
      </c>
    </row>
    <row r="311" spans="1:31" ht="17.25" hidden="1" thickBot="1" x14ac:dyDescent="0.3">
      <c r="A311" s="1021"/>
      <c r="B311" s="508">
        <v>8</v>
      </c>
      <c r="C311" s="90" t="str">
        <f>IF(Proponentes!H295="X",Proponentes!$B$288,"")</f>
        <v/>
      </c>
      <c r="D311" s="91"/>
      <c r="E311" s="508"/>
      <c r="F311" s="93"/>
      <c r="G311" s="687" t="str">
        <f>Evaluación_Económica!G313</f>
        <v/>
      </c>
      <c r="H311" s="687"/>
      <c r="I311" s="687" t="str">
        <f>Evaluación_Económica!P313</f>
        <v/>
      </c>
      <c r="J311" s="687"/>
      <c r="K311" s="687" t="str">
        <f>Evaluación_Económica!AB313</f>
        <v/>
      </c>
      <c r="L311" s="687"/>
      <c r="M311" s="687" t="str">
        <f>Evaluación_Económica!AY313</f>
        <v xml:space="preserve"> </v>
      </c>
      <c r="N311" s="687"/>
      <c r="O311" s="687" t="str">
        <f>Evaluación_Económica!BT313</f>
        <v xml:space="preserve"> </v>
      </c>
      <c r="P311" s="687"/>
      <c r="Q311" s="687" t="str">
        <f>Evaluación_Económica!BY313</f>
        <v/>
      </c>
      <c r="R311" s="687"/>
      <c r="S311" s="687" t="str">
        <f>Evaluación_Económica!CF313</f>
        <v/>
      </c>
      <c r="T311" s="98"/>
      <c r="U311" s="99" t="str">
        <f t="shared" si="43"/>
        <v/>
      </c>
      <c r="V311" s="85">
        <v>6076803755</v>
      </c>
      <c r="W311" s="86">
        <v>143057136</v>
      </c>
      <c r="X311" s="86">
        <v>6219860891</v>
      </c>
      <c r="Y311" s="87">
        <v>6076803755</v>
      </c>
      <c r="Z311" s="87">
        <v>143057137</v>
      </c>
      <c r="AA311" s="87">
        <v>6219860892</v>
      </c>
      <c r="AB311" s="88"/>
      <c r="AC311" s="86">
        <v>5963497306</v>
      </c>
      <c r="AD311" s="86">
        <v>134000674</v>
      </c>
      <c r="AE311" s="86">
        <v>6097497980</v>
      </c>
    </row>
    <row r="312" spans="1:31" ht="17.25" hidden="1" thickBot="1" x14ac:dyDescent="0.3">
      <c r="A312" s="1021"/>
      <c r="B312" s="508">
        <v>9</v>
      </c>
      <c r="C312" s="90" t="str">
        <f>IF(Proponentes!H296="X",Proponentes!$B$288,"")</f>
        <v/>
      </c>
      <c r="D312" s="91"/>
      <c r="E312" s="100"/>
      <c r="F312" s="93"/>
      <c r="G312" s="94" t="str">
        <f>Evaluación_Económica!G314</f>
        <v/>
      </c>
      <c r="H312" s="94"/>
      <c r="I312" s="94" t="str">
        <f>Evaluación_Económica!P314</f>
        <v/>
      </c>
      <c r="J312" s="94"/>
      <c r="K312" s="94" t="str">
        <f>Evaluación_Económica!AB314</f>
        <v/>
      </c>
      <c r="L312" s="94"/>
      <c r="M312" s="94" t="str">
        <f>Evaluación_Económica!AY314</f>
        <v xml:space="preserve"> </v>
      </c>
      <c r="N312" s="94"/>
      <c r="O312" s="94" t="str">
        <f>Evaluación_Económica!BT314</f>
        <v xml:space="preserve"> </v>
      </c>
      <c r="P312" s="94"/>
      <c r="Q312" s="94" t="str">
        <f>Evaluación_Económica!BY314</f>
        <v/>
      </c>
      <c r="R312" s="94"/>
      <c r="S312" s="94" t="str">
        <f>Evaluación_Económica!CF314</f>
        <v/>
      </c>
      <c r="T312" s="95"/>
      <c r="U312" s="96" t="str">
        <f t="shared" si="43"/>
        <v/>
      </c>
      <c r="V312" s="85">
        <v>7664314343</v>
      </c>
      <c r="W312" s="86">
        <v>160799516</v>
      </c>
      <c r="X312" s="86">
        <v>7825113859</v>
      </c>
      <c r="Y312" s="87">
        <v>7664314343</v>
      </c>
      <c r="Z312" s="87">
        <v>160799513</v>
      </c>
      <c r="AA312" s="87">
        <v>7825113856</v>
      </c>
      <c r="AB312" s="88"/>
      <c r="AC312" s="86">
        <v>7521407599</v>
      </c>
      <c r="AD312" s="86">
        <v>150075597</v>
      </c>
      <c r="AE312" s="86">
        <v>7671483196</v>
      </c>
    </row>
    <row r="313" spans="1:31" ht="17.25" hidden="1" thickBot="1" x14ac:dyDescent="0.3">
      <c r="A313" s="1021"/>
      <c r="B313" s="508">
        <v>10</v>
      </c>
      <c r="C313" s="90" t="str">
        <f>IF(Proponentes!H297="X",Proponentes!$B$288,"")</f>
        <v/>
      </c>
      <c r="D313" s="91"/>
      <c r="E313" s="100"/>
      <c r="F313" s="93"/>
      <c r="G313" s="94" t="str">
        <f>Evaluación_Económica!G315</f>
        <v/>
      </c>
      <c r="H313" s="94"/>
      <c r="I313" s="94" t="str">
        <f>Evaluación_Económica!P315</f>
        <v/>
      </c>
      <c r="J313" s="94"/>
      <c r="K313" s="94" t="str">
        <f>Evaluación_Económica!AB315</f>
        <v/>
      </c>
      <c r="L313" s="94"/>
      <c r="M313" s="94" t="str">
        <f>Evaluación_Económica!AY315</f>
        <v xml:space="preserve"> </v>
      </c>
      <c r="N313" s="94"/>
      <c r="O313" s="94" t="str">
        <f>Evaluación_Económica!BT315</f>
        <v xml:space="preserve"> </v>
      </c>
      <c r="P313" s="94"/>
      <c r="Q313" s="94" t="str">
        <f>Evaluación_Económica!BY315</f>
        <v/>
      </c>
      <c r="R313" s="94"/>
      <c r="S313" s="94" t="str">
        <f>Evaluación_Económica!CF315</f>
        <v/>
      </c>
      <c r="T313" s="95"/>
      <c r="U313" s="96" t="str">
        <f t="shared" si="43"/>
        <v/>
      </c>
      <c r="V313" s="85" t="s">
        <v>2231</v>
      </c>
      <c r="W313" s="86">
        <v>0</v>
      </c>
      <c r="X313" s="86" t="s">
        <v>2231</v>
      </c>
      <c r="Y313" s="87">
        <v>0</v>
      </c>
      <c r="Z313" s="87">
        <v>0</v>
      </c>
      <c r="AA313" s="87">
        <v>0</v>
      </c>
      <c r="AB313" s="88"/>
      <c r="AC313" s="86" t="s">
        <v>2231</v>
      </c>
      <c r="AD313" s="86">
        <v>0</v>
      </c>
      <c r="AE313" s="86" t="s">
        <v>2231</v>
      </c>
    </row>
    <row r="314" spans="1:31" ht="17.25" hidden="1" thickBot="1" x14ac:dyDescent="0.3">
      <c r="A314" s="1021"/>
      <c r="B314" s="508">
        <v>11</v>
      </c>
      <c r="C314" s="90" t="str">
        <f>IF(Proponentes!H298="X",Proponentes!$B$288,"")</f>
        <v/>
      </c>
      <c r="D314" s="91"/>
      <c r="E314" s="100"/>
      <c r="F314" s="93"/>
      <c r="G314" s="94" t="str">
        <f>Evaluación_Económica!G316</f>
        <v/>
      </c>
      <c r="H314" s="94"/>
      <c r="I314" s="94" t="str">
        <f>Evaluación_Económica!P316</f>
        <v/>
      </c>
      <c r="J314" s="94"/>
      <c r="K314" s="94" t="str">
        <f>Evaluación_Económica!AB316</f>
        <v/>
      </c>
      <c r="L314" s="94"/>
      <c r="M314" s="94" t="str">
        <f>Evaluación_Económica!AY316</f>
        <v xml:space="preserve"> </v>
      </c>
      <c r="N314" s="94"/>
      <c r="O314" s="94" t="str">
        <f>Evaluación_Económica!BT316</f>
        <v xml:space="preserve"> </v>
      </c>
      <c r="P314" s="94"/>
      <c r="Q314" s="94" t="str">
        <f>Evaluación_Económica!BY316</f>
        <v/>
      </c>
      <c r="R314" s="94"/>
      <c r="S314" s="94" t="str">
        <f>Evaluación_Económica!CF316</f>
        <v/>
      </c>
      <c r="T314" s="95"/>
      <c r="U314" s="96" t="str">
        <f t="shared" si="43"/>
        <v/>
      </c>
      <c r="V314" s="85" t="s">
        <v>2231</v>
      </c>
      <c r="W314" s="86">
        <v>0</v>
      </c>
      <c r="X314" s="86" t="s">
        <v>2231</v>
      </c>
      <c r="Y314" s="87">
        <v>0</v>
      </c>
      <c r="Z314" s="87">
        <v>0</v>
      </c>
      <c r="AA314" s="87">
        <v>0</v>
      </c>
      <c r="AB314" s="88"/>
      <c r="AC314" s="86" t="s">
        <v>2231</v>
      </c>
      <c r="AD314" s="86">
        <v>0</v>
      </c>
      <c r="AE314" s="86" t="s">
        <v>2231</v>
      </c>
    </row>
    <row r="315" spans="1:31" ht="17.25" hidden="1" thickBot="1" x14ac:dyDescent="0.3">
      <c r="A315" s="1022"/>
      <c r="B315" s="804">
        <v>12</v>
      </c>
      <c r="C315" s="905" t="str">
        <f>IF(Proponentes!H299="X",Proponentes!$B$288,"")</f>
        <v/>
      </c>
      <c r="D315" s="91"/>
      <c r="E315" s="910"/>
      <c r="F315" s="93"/>
      <c r="G315" s="911" t="str">
        <f>Evaluación_Económica!G317</f>
        <v/>
      </c>
      <c r="H315" s="911"/>
      <c r="I315" s="911" t="str">
        <f>Evaluación_Económica!P317</f>
        <v/>
      </c>
      <c r="J315" s="911"/>
      <c r="K315" s="911" t="str">
        <f>Evaluación_Económica!AB317</f>
        <v/>
      </c>
      <c r="L315" s="911"/>
      <c r="M315" s="911" t="str">
        <f>Evaluación_Económica!AY317</f>
        <v/>
      </c>
      <c r="N315" s="911"/>
      <c r="O315" s="911" t="str">
        <f>Evaluación_Económica!BT317</f>
        <v/>
      </c>
      <c r="P315" s="911"/>
      <c r="Q315" s="911" t="str">
        <f>Evaluación_Económica!BY317</f>
        <v/>
      </c>
      <c r="R315" s="911"/>
      <c r="S315" s="911" t="str">
        <f>Evaluación_Económica!CF317</f>
        <v/>
      </c>
      <c r="T315" s="912"/>
      <c r="U315" s="913" t="str">
        <f>IF(C315&lt;&gt;"",IF(G315="CUMPLE",IF(I315="CUMPLE",IF(K315="CUMPLE",IF(M315="CUMPLE",IF(O315="CUMPLE",IF(Q315="CUMPLE",IF(S315="CUMPLE","HABILITADO","RECHAZADO"),"RECHAZADO"),"RECHAZADO"),"RECHAZADO"),"RECHAZADO"),"RECHAZADO"),"RECHAZADO"),"")</f>
        <v/>
      </c>
      <c r="V315" s="85">
        <v>2507462668</v>
      </c>
      <c r="W315" s="86">
        <v>171836045</v>
      </c>
      <c r="X315" s="86">
        <v>2679298713</v>
      </c>
      <c r="Y315" s="87">
        <v>2507462668</v>
      </c>
      <c r="Z315" s="87">
        <v>171836046</v>
      </c>
      <c r="AA315" s="87">
        <v>2679298714</v>
      </c>
      <c r="AB315" s="88"/>
      <c r="AC315" s="86">
        <v>2460709193</v>
      </c>
      <c r="AD315" s="86">
        <v>164262854</v>
      </c>
      <c r="AE315" s="86">
        <v>2624972047</v>
      </c>
    </row>
    <row r="316" spans="1:31" s="110" customFormat="1" ht="18" thickTop="1" thickBot="1" x14ac:dyDescent="0.3">
      <c r="A316" s="102">
        <v>23</v>
      </c>
      <c r="B316" s="102"/>
      <c r="C316" s="102" t="s">
        <v>1537</v>
      </c>
      <c r="D316" s="901"/>
      <c r="E316" s="104"/>
      <c r="F316" s="902"/>
      <c r="G316" s="101"/>
      <c r="H316" s="101"/>
      <c r="I316" s="101"/>
      <c r="J316" s="101"/>
      <c r="K316" s="101"/>
      <c r="L316" s="101"/>
      <c r="M316" s="101"/>
      <c r="N316" s="101"/>
      <c r="O316" s="101"/>
      <c r="P316" s="101"/>
      <c r="Q316" s="101"/>
      <c r="R316" s="101"/>
      <c r="S316" s="101"/>
      <c r="T316" s="101"/>
      <c r="U316" s="101"/>
      <c r="V316" s="106"/>
      <c r="W316" s="107"/>
      <c r="X316" s="107"/>
      <c r="Y316" s="107"/>
      <c r="Z316" s="107"/>
      <c r="AA316" s="107"/>
      <c r="AB316" s="108"/>
      <c r="AC316" s="107"/>
      <c r="AD316" s="107"/>
      <c r="AE316" s="107"/>
    </row>
    <row r="317" spans="1:31" ht="33" x14ac:dyDescent="0.25">
      <c r="A317" s="1018">
        <f t="shared" ref="A317" si="44">A329</f>
        <v>24</v>
      </c>
      <c r="B317" s="508">
        <v>1</v>
      </c>
      <c r="C317" s="90" t="str">
        <f>IF(Proponentes!H301="X",Proponentes!$B$301,"")</f>
        <v>UNION TEMPORAL PROGRESEMOS</v>
      </c>
      <c r="D317" s="899"/>
      <c r="E317" s="97"/>
      <c r="F317" s="900"/>
      <c r="G317" s="687" t="str">
        <f>Evaluación_Económica!G319</f>
        <v>CUMPLE</v>
      </c>
      <c r="H317" s="687"/>
      <c r="I317" s="687" t="str">
        <f>Evaluación_Económica!P319</f>
        <v>CUMPLE</v>
      </c>
      <c r="J317" s="687"/>
      <c r="K317" s="687" t="str">
        <f>Evaluación_Económica!AB319</f>
        <v>CUMPLE</v>
      </c>
      <c r="L317" s="687"/>
      <c r="M317" s="687" t="str">
        <f>Evaluación_Económica!AY319</f>
        <v>CUMPLE</v>
      </c>
      <c r="N317" s="687"/>
      <c r="O317" s="687" t="str">
        <f>Evaluación_Económica!BT319</f>
        <v>CUMPLE</v>
      </c>
      <c r="P317" s="687"/>
      <c r="Q317" s="687" t="str">
        <f>Evaluación_Económica!BY319</f>
        <v>CUMPLE</v>
      </c>
      <c r="R317" s="687"/>
      <c r="S317" s="687" t="str">
        <f>Evaluación_Económica!CF319</f>
        <v/>
      </c>
      <c r="T317" s="98"/>
      <c r="U317" s="687" t="str">
        <f t="shared" ref="U317:U327" si="45">IF(C317&lt;&gt;"",IF(G317="CUMPLE",IF(I317="CUMPLE",IF(K317="CUMPLE",IF(M317="CUMPLE",IF(O317="CUMPLE",IF(Q317="CUMPLE","HABILITADO","RECHAZADO"),"RECHAZADO"),"RECHAZADO"),"RECHAZADO"),"RECHAZADO"),"RECHAZADO"),"")</f>
        <v>HABILITADO</v>
      </c>
      <c r="V317" s="85" t="s">
        <v>2231</v>
      </c>
      <c r="W317" s="86">
        <v>0</v>
      </c>
      <c r="X317" s="86" t="s">
        <v>2231</v>
      </c>
      <c r="Y317" s="87">
        <v>0</v>
      </c>
      <c r="Z317" s="87">
        <v>0</v>
      </c>
      <c r="AA317" s="87">
        <v>0</v>
      </c>
      <c r="AB317" s="88"/>
      <c r="AC317" s="86" t="s">
        <v>2231</v>
      </c>
      <c r="AD317" s="86">
        <v>0</v>
      </c>
      <c r="AE317" s="86" t="s">
        <v>2231</v>
      </c>
    </row>
    <row r="318" spans="1:31" ht="33" x14ac:dyDescent="0.25">
      <c r="A318" s="1018"/>
      <c r="B318" s="508">
        <v>2</v>
      </c>
      <c r="C318" s="90" t="str">
        <f>IF(Proponentes!H302="X",Proponentes!$B$301,"")</f>
        <v>UNION TEMPORAL PROGRESEMOS</v>
      </c>
      <c r="D318" s="899"/>
      <c r="E318" s="97"/>
      <c r="F318" s="900"/>
      <c r="G318" s="687" t="str">
        <f>Evaluación_Económica!G320</f>
        <v>CUMPLE</v>
      </c>
      <c r="H318" s="687"/>
      <c r="I318" s="687" t="str">
        <f>Evaluación_Económica!P320</f>
        <v>CUMPLE</v>
      </c>
      <c r="J318" s="687"/>
      <c r="K318" s="687" t="str">
        <f>Evaluación_Económica!AB320</f>
        <v>CUMPLE</v>
      </c>
      <c r="L318" s="687"/>
      <c r="M318" s="687" t="str">
        <f>Evaluación_Económica!AY320</f>
        <v>CUMPLE</v>
      </c>
      <c r="N318" s="687"/>
      <c r="O318" s="687" t="str">
        <f>Evaluación_Económica!BT320</f>
        <v>CUMPLE</v>
      </c>
      <c r="P318" s="687"/>
      <c r="Q318" s="687" t="str">
        <f>Evaluación_Económica!BY320</f>
        <v>CUMPLE</v>
      </c>
      <c r="R318" s="687"/>
      <c r="S318" s="687" t="str">
        <f>Evaluación_Económica!CF320</f>
        <v/>
      </c>
      <c r="T318" s="98"/>
      <c r="U318" s="687" t="str">
        <f t="shared" si="45"/>
        <v>HABILITADO</v>
      </c>
      <c r="V318" s="85">
        <v>5749369583</v>
      </c>
      <c r="W318" s="86">
        <v>130708209</v>
      </c>
      <c r="X318" s="86">
        <v>5880077792</v>
      </c>
      <c r="Y318" s="87">
        <v>5749369583</v>
      </c>
      <c r="Z318" s="87">
        <v>130708209</v>
      </c>
      <c r="AA318" s="87">
        <v>5880077792</v>
      </c>
      <c r="AB318" s="88"/>
      <c r="AC318" s="86">
        <v>5642168384</v>
      </c>
      <c r="AD318" s="86">
        <v>122635843</v>
      </c>
      <c r="AE318" s="86">
        <v>5764804227</v>
      </c>
    </row>
    <row r="319" spans="1:31" hidden="1" x14ac:dyDescent="0.25">
      <c r="A319" s="1019"/>
      <c r="B319" s="920">
        <v>3</v>
      </c>
      <c r="C319" s="921" t="str">
        <f>IF(Proponentes!H303="X",Proponentes!$B$301,"")</f>
        <v/>
      </c>
      <c r="D319" s="91"/>
      <c r="E319" s="922"/>
      <c r="F319" s="93"/>
      <c r="G319" s="923" t="str">
        <f>Evaluación_Económica!G321</f>
        <v/>
      </c>
      <c r="H319" s="923"/>
      <c r="I319" s="923" t="str">
        <f>Evaluación_Económica!P321</f>
        <v/>
      </c>
      <c r="J319" s="923"/>
      <c r="K319" s="923" t="str">
        <f>Evaluación_Económica!AB321</f>
        <v/>
      </c>
      <c r="L319" s="923"/>
      <c r="M319" s="923" t="str">
        <f>Evaluación_Económica!AY321</f>
        <v xml:space="preserve"> </v>
      </c>
      <c r="N319" s="923"/>
      <c r="O319" s="923" t="str">
        <f>Evaluación_Económica!BT321</f>
        <v xml:space="preserve"> </v>
      </c>
      <c r="P319" s="923"/>
      <c r="Q319" s="923" t="str">
        <f>Evaluación_Económica!BY321</f>
        <v/>
      </c>
      <c r="R319" s="923"/>
      <c r="S319" s="923" t="str">
        <f>Evaluación_Económica!CF321</f>
        <v/>
      </c>
      <c r="T319" s="924"/>
      <c r="U319" s="925" t="str">
        <f t="shared" si="45"/>
        <v/>
      </c>
      <c r="V319" s="85" t="s">
        <v>2231</v>
      </c>
      <c r="W319" s="86">
        <v>0</v>
      </c>
      <c r="X319" s="86" t="s">
        <v>2231</v>
      </c>
      <c r="Y319" s="87">
        <v>0</v>
      </c>
      <c r="Z319" s="87">
        <v>0</v>
      </c>
      <c r="AA319" s="87">
        <v>0</v>
      </c>
      <c r="AB319" s="88"/>
      <c r="AC319" s="86" t="s">
        <v>2231</v>
      </c>
      <c r="AD319" s="86">
        <v>0</v>
      </c>
      <c r="AE319" s="86" t="s">
        <v>2231</v>
      </c>
    </row>
    <row r="320" spans="1:31" ht="33" x14ac:dyDescent="0.25">
      <c r="A320" s="1018"/>
      <c r="B320" s="508">
        <v>4</v>
      </c>
      <c r="C320" s="90" t="str">
        <f>IF(Proponentes!H304="X",Proponentes!$B$301,"")</f>
        <v>UNION TEMPORAL PROGRESEMOS</v>
      </c>
      <c r="D320" s="899"/>
      <c r="E320" s="97"/>
      <c r="F320" s="900"/>
      <c r="G320" s="687" t="str">
        <f>Evaluación_Económica!G322</f>
        <v>CUMPLE</v>
      </c>
      <c r="H320" s="687"/>
      <c r="I320" s="687" t="str">
        <f>Evaluación_Económica!P322</f>
        <v>CUMPLE</v>
      </c>
      <c r="J320" s="687"/>
      <c r="K320" s="687" t="str">
        <f>Evaluación_Económica!AB322</f>
        <v>CUMPLE</v>
      </c>
      <c r="L320" s="687"/>
      <c r="M320" s="687" t="str">
        <f>Evaluación_Económica!AY322</f>
        <v>CUMPLE</v>
      </c>
      <c r="N320" s="687"/>
      <c r="O320" s="687" t="str">
        <f>Evaluación_Económica!BT322</f>
        <v>CUMPLE</v>
      </c>
      <c r="P320" s="687"/>
      <c r="Q320" s="687" t="str">
        <f>Evaluación_Económica!BY322</f>
        <v>CUMPLE</v>
      </c>
      <c r="R320" s="687"/>
      <c r="S320" s="687" t="str">
        <f>Evaluación_Económica!CF322</f>
        <v/>
      </c>
      <c r="T320" s="98"/>
      <c r="U320" s="687" t="str">
        <f t="shared" si="45"/>
        <v>HABILITADO</v>
      </c>
      <c r="V320" s="85" t="s">
        <v>2231</v>
      </c>
      <c r="W320" s="86">
        <v>0</v>
      </c>
      <c r="X320" s="86" t="s">
        <v>2231</v>
      </c>
      <c r="Y320" s="87">
        <v>0</v>
      </c>
      <c r="Z320" s="87">
        <v>0</v>
      </c>
      <c r="AA320" s="87">
        <v>0</v>
      </c>
      <c r="AB320" s="88"/>
      <c r="AC320" s="86" t="s">
        <v>2231</v>
      </c>
      <c r="AD320" s="86">
        <v>0</v>
      </c>
      <c r="AE320" s="86" t="s">
        <v>2231</v>
      </c>
    </row>
    <row r="321" spans="1:31" ht="33" x14ac:dyDescent="0.25">
      <c r="A321" s="1018"/>
      <c r="B321" s="508">
        <v>5</v>
      </c>
      <c r="C321" s="90" t="str">
        <f>IF(Proponentes!H305="X",Proponentes!$B$301,"")</f>
        <v>UNION TEMPORAL PROGRESEMOS</v>
      </c>
      <c r="D321" s="899"/>
      <c r="E321" s="508"/>
      <c r="F321" s="900"/>
      <c r="G321" s="687" t="str">
        <f>Evaluación_Económica!G323</f>
        <v>CUMPLE</v>
      </c>
      <c r="H321" s="687"/>
      <c r="I321" s="687" t="str">
        <f>Evaluación_Económica!P323</f>
        <v>CUMPLE</v>
      </c>
      <c r="J321" s="687"/>
      <c r="K321" s="687" t="str">
        <f>Evaluación_Económica!AB323</f>
        <v>CUMPLE</v>
      </c>
      <c r="L321" s="687"/>
      <c r="M321" s="687" t="str">
        <f>Evaluación_Económica!AY323</f>
        <v>CUMPLE</v>
      </c>
      <c r="N321" s="687"/>
      <c r="O321" s="687" t="str">
        <f>Evaluación_Económica!BT323</f>
        <v>CUMPLE</v>
      </c>
      <c r="P321" s="687"/>
      <c r="Q321" s="687" t="str">
        <f>Evaluación_Económica!BY323</f>
        <v>CUMPLE</v>
      </c>
      <c r="R321" s="687"/>
      <c r="S321" s="687" t="str">
        <f>Evaluación_Económica!CF323</f>
        <v/>
      </c>
      <c r="T321" s="98"/>
      <c r="U321" s="687" t="str">
        <f t="shared" si="45"/>
        <v>HABILITADO</v>
      </c>
      <c r="V321" s="85" t="s">
        <v>2231</v>
      </c>
      <c r="W321" s="86">
        <v>0</v>
      </c>
      <c r="X321" s="86" t="s">
        <v>2231</v>
      </c>
      <c r="Y321" s="87">
        <v>0</v>
      </c>
      <c r="Z321" s="87">
        <v>0</v>
      </c>
      <c r="AA321" s="87">
        <v>0</v>
      </c>
      <c r="AB321" s="88"/>
      <c r="AC321" s="86" t="s">
        <v>2231</v>
      </c>
      <c r="AD321" s="86">
        <v>0</v>
      </c>
      <c r="AE321" s="86" t="s">
        <v>2231</v>
      </c>
    </row>
    <row r="322" spans="1:31" ht="33" x14ac:dyDescent="0.25">
      <c r="A322" s="1018"/>
      <c r="B322" s="508">
        <v>6</v>
      </c>
      <c r="C322" s="90" t="str">
        <f>IF(Proponentes!H306="X",Proponentes!$B$301,"")</f>
        <v>UNION TEMPORAL PROGRESEMOS</v>
      </c>
      <c r="D322" s="899"/>
      <c r="E322" s="97"/>
      <c r="F322" s="900"/>
      <c r="G322" s="687" t="str">
        <f>Evaluación_Económica!G324</f>
        <v>CUMPLE</v>
      </c>
      <c r="H322" s="687"/>
      <c r="I322" s="687" t="str">
        <f>Evaluación_Económica!P324</f>
        <v>CUMPLE</v>
      </c>
      <c r="J322" s="687"/>
      <c r="K322" s="687" t="str">
        <f>Evaluación_Económica!AB324</f>
        <v>CUMPLE</v>
      </c>
      <c r="L322" s="687"/>
      <c r="M322" s="687" t="str">
        <f>Evaluación_Económica!AY324</f>
        <v>CUMPLE</v>
      </c>
      <c r="N322" s="687"/>
      <c r="O322" s="687" t="str">
        <f>Evaluación_Económica!BT324</f>
        <v>CUMPLE</v>
      </c>
      <c r="P322" s="687"/>
      <c r="Q322" s="687" t="str">
        <f>Evaluación_Económica!BY324</f>
        <v>CUMPLE</v>
      </c>
      <c r="R322" s="687"/>
      <c r="S322" s="687" t="str">
        <f>Evaluación_Económica!CF324</f>
        <v/>
      </c>
      <c r="T322" s="98"/>
      <c r="U322" s="687" t="str">
        <f t="shared" si="45"/>
        <v>HABILITADO</v>
      </c>
      <c r="V322" s="85" t="s">
        <v>2231</v>
      </c>
      <c r="W322" s="86">
        <v>0</v>
      </c>
      <c r="X322" s="86" t="s">
        <v>2231</v>
      </c>
      <c r="Y322" s="87">
        <v>0</v>
      </c>
      <c r="Z322" s="87">
        <v>0</v>
      </c>
      <c r="AA322" s="87">
        <v>0</v>
      </c>
      <c r="AB322" s="88"/>
      <c r="AC322" s="86" t="s">
        <v>2231</v>
      </c>
      <c r="AD322" s="86">
        <v>0</v>
      </c>
      <c r="AE322" s="86" t="s">
        <v>2231</v>
      </c>
    </row>
    <row r="323" spans="1:31" ht="33" x14ac:dyDescent="0.25">
      <c r="A323" s="1018"/>
      <c r="B323" s="508">
        <v>7</v>
      </c>
      <c r="C323" s="90" t="str">
        <f>IF(Proponentes!H307="X",Proponentes!$B$301,"")</f>
        <v>UNION TEMPORAL PROGRESEMOS</v>
      </c>
      <c r="D323" s="899"/>
      <c r="E323" s="97"/>
      <c r="F323" s="900"/>
      <c r="G323" s="687" t="str">
        <f>Evaluación_Económica!G325</f>
        <v>CUMPLE</v>
      </c>
      <c r="H323" s="687"/>
      <c r="I323" s="687" t="str">
        <f>Evaluación_Económica!P325</f>
        <v>CUMPLE</v>
      </c>
      <c r="J323" s="687"/>
      <c r="K323" s="687" t="str">
        <f>Evaluación_Económica!AB325</f>
        <v>CUMPLE</v>
      </c>
      <c r="L323" s="687"/>
      <c r="M323" s="687" t="str">
        <f>Evaluación_Económica!AY325</f>
        <v>CUMPLE</v>
      </c>
      <c r="N323" s="687"/>
      <c r="O323" s="687" t="str">
        <f>Evaluación_Económica!BT325</f>
        <v>CUMPLE</v>
      </c>
      <c r="P323" s="687"/>
      <c r="Q323" s="687" t="str">
        <f>Evaluación_Económica!BY325</f>
        <v>CUMPLE</v>
      </c>
      <c r="R323" s="687"/>
      <c r="S323" s="687" t="str">
        <f>Evaluación_Económica!CF325</f>
        <v/>
      </c>
      <c r="T323" s="98"/>
      <c r="U323" s="687" t="str">
        <f t="shared" si="45"/>
        <v>HABILITADO</v>
      </c>
      <c r="V323" s="85" t="s">
        <v>2231</v>
      </c>
      <c r="W323" s="86">
        <v>0</v>
      </c>
      <c r="X323" s="86" t="s">
        <v>2231</v>
      </c>
      <c r="Y323" s="87">
        <v>0</v>
      </c>
      <c r="Z323" s="87">
        <v>0</v>
      </c>
      <c r="AA323" s="87">
        <v>0</v>
      </c>
      <c r="AB323" s="88"/>
      <c r="AC323" s="86" t="s">
        <v>2231</v>
      </c>
      <c r="AD323" s="86">
        <v>0</v>
      </c>
      <c r="AE323" s="86" t="s">
        <v>2231</v>
      </c>
    </row>
    <row r="324" spans="1:31" ht="33" x14ac:dyDescent="0.25">
      <c r="A324" s="1018"/>
      <c r="B324" s="508">
        <v>8</v>
      </c>
      <c r="C324" s="90" t="str">
        <f>IF(Proponentes!H308="X",Proponentes!$B$301,"")</f>
        <v>UNION TEMPORAL PROGRESEMOS</v>
      </c>
      <c r="D324" s="899"/>
      <c r="E324" s="508"/>
      <c r="F324" s="900"/>
      <c r="G324" s="687" t="str">
        <f>Evaluación_Económica!G326</f>
        <v>CUMPLE</v>
      </c>
      <c r="H324" s="687"/>
      <c r="I324" s="687" t="str">
        <f>Evaluación_Económica!P326</f>
        <v>CUMPLE</v>
      </c>
      <c r="J324" s="687"/>
      <c r="K324" s="687" t="str">
        <f>Evaluación_Económica!AB326</f>
        <v>CUMPLE</v>
      </c>
      <c r="L324" s="687"/>
      <c r="M324" s="687" t="str">
        <f>Evaluación_Económica!AY326</f>
        <v>CUMPLE</v>
      </c>
      <c r="N324" s="687"/>
      <c r="O324" s="687" t="str">
        <f>Evaluación_Económica!BT326</f>
        <v>CUMPLE</v>
      </c>
      <c r="P324" s="687"/>
      <c r="Q324" s="687" t="str">
        <f>Evaluación_Económica!BY326</f>
        <v>CUMPLE</v>
      </c>
      <c r="R324" s="687"/>
      <c r="S324" s="687" t="str">
        <f>Evaluación_Económica!CF326</f>
        <v/>
      </c>
      <c r="T324" s="98"/>
      <c r="U324" s="687" t="str">
        <f t="shared" si="45"/>
        <v>HABILITADO</v>
      </c>
      <c r="V324" s="85">
        <v>6076803755</v>
      </c>
      <c r="W324" s="86">
        <v>148930940</v>
      </c>
      <c r="X324" s="86">
        <v>6225734695</v>
      </c>
      <c r="Y324" s="87">
        <v>6076803755</v>
      </c>
      <c r="Z324" s="87">
        <v>148930942</v>
      </c>
      <c r="AA324" s="87">
        <v>6225734697</v>
      </c>
      <c r="AB324" s="88"/>
      <c r="AC324" s="86">
        <v>5963497306</v>
      </c>
      <c r="AD324" s="86">
        <v>138905877</v>
      </c>
      <c r="AE324" s="86">
        <v>6102403183</v>
      </c>
    </row>
    <row r="325" spans="1:31" hidden="1" x14ac:dyDescent="0.25">
      <c r="A325" s="1019"/>
      <c r="B325" s="920">
        <v>9</v>
      </c>
      <c r="C325" s="921" t="str">
        <f>IF(Proponentes!H309="X",Proponentes!$B$301,"")</f>
        <v/>
      </c>
      <c r="D325" s="91"/>
      <c r="E325" s="920"/>
      <c r="F325" s="93"/>
      <c r="G325" s="923" t="str">
        <f>Evaluación_Económica!G327</f>
        <v/>
      </c>
      <c r="H325" s="923"/>
      <c r="I325" s="923" t="str">
        <f>Evaluación_Económica!P327</f>
        <v/>
      </c>
      <c r="J325" s="923"/>
      <c r="K325" s="923" t="str">
        <f>Evaluación_Económica!AB327</f>
        <v/>
      </c>
      <c r="L325" s="923"/>
      <c r="M325" s="923" t="str">
        <f>Evaluación_Económica!AY327</f>
        <v xml:space="preserve"> </v>
      </c>
      <c r="N325" s="923"/>
      <c r="O325" s="923" t="str">
        <f>Evaluación_Económica!BT327</f>
        <v xml:space="preserve"> </v>
      </c>
      <c r="P325" s="923"/>
      <c r="Q325" s="923" t="str">
        <f>Evaluación_Económica!BY327</f>
        <v/>
      </c>
      <c r="R325" s="923"/>
      <c r="S325" s="923" t="str">
        <f>Evaluación_Económica!CF327</f>
        <v/>
      </c>
      <c r="T325" s="924"/>
      <c r="U325" s="925" t="str">
        <f t="shared" si="45"/>
        <v/>
      </c>
      <c r="V325" s="85" t="s">
        <v>2231</v>
      </c>
      <c r="W325" s="86">
        <v>0</v>
      </c>
      <c r="X325" s="86" t="s">
        <v>2231</v>
      </c>
      <c r="Y325" s="87">
        <v>0</v>
      </c>
      <c r="Z325" s="87">
        <v>0</v>
      </c>
      <c r="AA325" s="87">
        <v>0</v>
      </c>
      <c r="AB325" s="88"/>
      <c r="AC325" s="86" t="s">
        <v>2231</v>
      </c>
      <c r="AD325" s="86">
        <v>0</v>
      </c>
      <c r="AE325" s="86" t="s">
        <v>2231</v>
      </c>
    </row>
    <row r="326" spans="1:31" ht="33" x14ac:dyDescent="0.25">
      <c r="A326" s="1018"/>
      <c r="B326" s="508">
        <v>10</v>
      </c>
      <c r="C326" s="90" t="str">
        <f>IF(Proponentes!H310="X",Proponentes!$B$301,"")</f>
        <v>UNION TEMPORAL PROGRESEMOS</v>
      </c>
      <c r="D326" s="899"/>
      <c r="E326" s="508"/>
      <c r="F326" s="900"/>
      <c r="G326" s="687" t="str">
        <f>Evaluación_Económica!G328</f>
        <v>CUMPLE</v>
      </c>
      <c r="H326" s="687"/>
      <c r="I326" s="687" t="str">
        <f>Evaluación_Económica!P328</f>
        <v>CUMPLE</v>
      </c>
      <c r="J326" s="687"/>
      <c r="K326" s="687" t="str">
        <f>Evaluación_Económica!AB328</f>
        <v>CUMPLE</v>
      </c>
      <c r="L326" s="687"/>
      <c r="M326" s="687" t="str">
        <f>Evaluación_Económica!AY328</f>
        <v>CUMPLE</v>
      </c>
      <c r="N326" s="687"/>
      <c r="O326" s="687" t="str">
        <f>Evaluación_Económica!BT328</f>
        <v>CUMPLE</v>
      </c>
      <c r="P326" s="687"/>
      <c r="Q326" s="687" t="str">
        <f>Evaluación_Económica!BY328</f>
        <v>CUMPLE</v>
      </c>
      <c r="R326" s="687"/>
      <c r="S326" s="687" t="str">
        <f>Evaluación_Económica!CF328</f>
        <v/>
      </c>
      <c r="T326" s="98"/>
      <c r="U326" s="687" t="str">
        <f t="shared" si="45"/>
        <v>HABILITADO</v>
      </c>
      <c r="V326" s="85" t="s">
        <v>2231</v>
      </c>
      <c r="W326" s="86">
        <v>0</v>
      </c>
      <c r="X326" s="86" t="s">
        <v>2231</v>
      </c>
      <c r="Y326" s="87">
        <v>0</v>
      </c>
      <c r="Z326" s="87">
        <v>0</v>
      </c>
      <c r="AA326" s="87">
        <v>0</v>
      </c>
      <c r="AB326" s="88"/>
      <c r="AC326" s="86" t="s">
        <v>2231</v>
      </c>
      <c r="AD326" s="86">
        <v>0</v>
      </c>
      <c r="AE326" s="86" t="s">
        <v>2231</v>
      </c>
    </row>
    <row r="327" spans="1:31" ht="33" x14ac:dyDescent="0.25">
      <c r="A327" s="1018"/>
      <c r="B327" s="508">
        <v>11</v>
      </c>
      <c r="C327" s="90" t="str">
        <f>IF(Proponentes!H311="X",Proponentes!$B$301,"")</f>
        <v>UNION TEMPORAL PROGRESEMOS</v>
      </c>
      <c r="D327" s="899"/>
      <c r="E327" s="508"/>
      <c r="F327" s="900"/>
      <c r="G327" s="687" t="str">
        <f>Evaluación_Económica!G329</f>
        <v>CUMPLE</v>
      </c>
      <c r="H327" s="687"/>
      <c r="I327" s="687" t="str">
        <f>Evaluación_Económica!P329</f>
        <v>CUMPLE</v>
      </c>
      <c r="J327" s="687"/>
      <c r="K327" s="687" t="str">
        <f>Evaluación_Económica!AB329</f>
        <v>CUMPLE</v>
      </c>
      <c r="L327" s="687"/>
      <c r="M327" s="687" t="str">
        <f>Evaluación_Económica!AY329</f>
        <v>CUMPLE</v>
      </c>
      <c r="N327" s="687"/>
      <c r="O327" s="687" t="str">
        <f>Evaluación_Económica!BT329</f>
        <v>CUMPLE</v>
      </c>
      <c r="P327" s="687"/>
      <c r="Q327" s="687" t="str">
        <f>Evaluación_Económica!BY329</f>
        <v>CUMPLE</v>
      </c>
      <c r="R327" s="687"/>
      <c r="S327" s="687" t="str">
        <f>Evaluación_Económica!CF329</f>
        <v/>
      </c>
      <c r="T327" s="98"/>
      <c r="U327" s="687" t="str">
        <f t="shared" si="45"/>
        <v>HABILITADO</v>
      </c>
      <c r="V327" s="85" t="s">
        <v>2231</v>
      </c>
      <c r="W327" s="86">
        <v>0</v>
      </c>
      <c r="X327" s="86" t="s">
        <v>2231</v>
      </c>
      <c r="Y327" s="87">
        <v>0</v>
      </c>
      <c r="Z327" s="87">
        <v>0</v>
      </c>
      <c r="AA327" s="87">
        <v>0</v>
      </c>
      <c r="AB327" s="88"/>
      <c r="AC327" s="86" t="s">
        <v>2231</v>
      </c>
      <c r="AD327" s="86">
        <v>0</v>
      </c>
      <c r="AE327" s="86" t="s">
        <v>2231</v>
      </c>
    </row>
    <row r="328" spans="1:31" ht="33.75" thickBot="1" x14ac:dyDescent="0.3">
      <c r="A328" s="1018"/>
      <c r="B328" s="508">
        <v>12</v>
      </c>
      <c r="C328" s="90" t="str">
        <f>IF(Proponentes!H312="X",Proponentes!$B$301,"")</f>
        <v>UNION TEMPORAL PROGRESEMOS</v>
      </c>
      <c r="D328" s="899"/>
      <c r="E328" s="97"/>
      <c r="F328" s="900"/>
      <c r="G328" s="687" t="str">
        <f>Evaluación_Económica!G330</f>
        <v>CUMPLE</v>
      </c>
      <c r="H328" s="687"/>
      <c r="I328" s="687" t="str">
        <f>Evaluación_Económica!P330</f>
        <v>CUMPLE</v>
      </c>
      <c r="J328" s="687"/>
      <c r="K328" s="687" t="str">
        <f>Evaluación_Económica!AB330</f>
        <v>CUMPLE</v>
      </c>
      <c r="L328" s="687"/>
      <c r="M328" s="687" t="str">
        <f>Evaluación_Económica!AY330</f>
        <v>CUMPLE</v>
      </c>
      <c r="N328" s="687"/>
      <c r="O328" s="687" t="str">
        <f>Evaluación_Económica!BT330</f>
        <v>CUMPLE</v>
      </c>
      <c r="P328" s="687"/>
      <c r="Q328" s="687" t="str">
        <f>Evaluación_Económica!BY330</f>
        <v>CUMPLE</v>
      </c>
      <c r="R328" s="687"/>
      <c r="S328" s="687" t="str">
        <f>Evaluación_Económica!CF330</f>
        <v>RECHAZADO</v>
      </c>
      <c r="T328" s="98"/>
      <c r="U328" s="687" t="str">
        <f>IF(C328&lt;&gt;"",IF(G328="CUMPLE",IF(I328="CUMPLE",IF(K328="CUMPLE",IF(M328="CUMPLE",IF(O328="CUMPLE",IF(Q328="CUMPLE",IF(S328="CUMPLE","HABILITADO","RECHAZADO"),"RECHAZADO"),"RECHAZADO"),"RECHAZADO"),"RECHAZADO"),"RECHAZADO"),"RECHAZADO"),"")</f>
        <v>RECHAZADO</v>
      </c>
      <c r="V328" s="85" t="s">
        <v>2231</v>
      </c>
      <c r="W328" s="86">
        <v>0</v>
      </c>
      <c r="X328" s="86" t="s">
        <v>2231</v>
      </c>
      <c r="Y328" s="87">
        <v>0</v>
      </c>
      <c r="Z328" s="87">
        <v>0</v>
      </c>
      <c r="AA328" s="87">
        <v>0</v>
      </c>
      <c r="AB328" s="88"/>
      <c r="AC328" s="86" t="s">
        <v>2231</v>
      </c>
      <c r="AD328" s="86">
        <v>0</v>
      </c>
      <c r="AE328" s="86" t="s">
        <v>2231</v>
      </c>
    </row>
    <row r="329" spans="1:31" s="110" customFormat="1" ht="18" thickTop="1" thickBot="1" x14ac:dyDescent="0.3">
      <c r="A329" s="102">
        <v>24</v>
      </c>
      <c r="B329" s="102"/>
      <c r="C329" s="102" t="s">
        <v>1537</v>
      </c>
      <c r="D329" s="901"/>
      <c r="E329" s="104"/>
      <c r="F329" s="902"/>
      <c r="G329" s="101"/>
      <c r="H329" s="101"/>
      <c r="I329" s="101"/>
      <c r="J329" s="101"/>
      <c r="K329" s="101"/>
      <c r="L329" s="101"/>
      <c r="M329" s="101"/>
      <c r="N329" s="101"/>
      <c r="O329" s="101"/>
      <c r="P329" s="101"/>
      <c r="Q329" s="101"/>
      <c r="R329" s="101"/>
      <c r="S329" s="101"/>
      <c r="T329" s="101"/>
      <c r="U329" s="101"/>
      <c r="V329" s="106"/>
      <c r="W329" s="107"/>
      <c r="X329" s="107"/>
      <c r="Y329" s="107"/>
      <c r="Z329" s="107"/>
      <c r="AA329" s="107"/>
      <c r="AB329" s="108"/>
      <c r="AC329" s="107"/>
      <c r="AD329" s="107"/>
      <c r="AE329" s="107"/>
    </row>
    <row r="330" spans="1:31" hidden="1" x14ac:dyDescent="0.25">
      <c r="A330" s="1020">
        <f t="shared" ref="A330" si="46">A342</f>
        <v>25</v>
      </c>
      <c r="B330" s="230">
        <v>1</v>
      </c>
      <c r="C330" s="914" t="str">
        <f>IF(Proponentes!H314="X",Proponentes!$B$314,"")</f>
        <v/>
      </c>
      <c r="D330" s="91"/>
      <c r="E330" s="915"/>
      <c r="F330" s="93"/>
      <c r="G330" s="916" t="str">
        <f>Evaluación_Económica!G332</f>
        <v/>
      </c>
      <c r="H330" s="916"/>
      <c r="I330" s="916" t="str">
        <f>Evaluación_Económica!P332</f>
        <v/>
      </c>
      <c r="J330" s="916"/>
      <c r="K330" s="916" t="str">
        <f>Evaluación_Económica!AB332</f>
        <v/>
      </c>
      <c r="L330" s="916"/>
      <c r="M330" s="916" t="str">
        <f>Evaluación_Económica!AY332</f>
        <v xml:space="preserve"> </v>
      </c>
      <c r="N330" s="916"/>
      <c r="O330" s="916" t="str">
        <f>Evaluación_Económica!BT332</f>
        <v xml:space="preserve"> </v>
      </c>
      <c r="P330" s="916"/>
      <c r="Q330" s="916" t="str">
        <f>Evaluación_Económica!BY332</f>
        <v/>
      </c>
      <c r="R330" s="916"/>
      <c r="S330" s="916" t="str">
        <f>Evaluación_Económica!CF332</f>
        <v/>
      </c>
      <c r="T330" s="917"/>
      <c r="U330" s="918" t="str">
        <f t="shared" ref="U330:U340" si="47">IF(C330&lt;&gt;"",IF(G330="CUMPLE",IF(I330="CUMPLE",IF(K330="CUMPLE",IF(M330="CUMPLE",IF(O330="CUMPLE",IF(Q330="CUMPLE","HABILITADO","RECHAZADO"),"RECHAZADO"),"RECHAZADO"),"RECHAZADO"),"RECHAZADO"),"RECHAZADO"),"")</f>
        <v/>
      </c>
      <c r="V330" s="85">
        <v>6309258725</v>
      </c>
      <c r="W330" s="86">
        <v>124273868</v>
      </c>
      <c r="X330" s="86">
        <v>6433532593</v>
      </c>
      <c r="Y330" s="87">
        <v>6309258725</v>
      </c>
      <c r="Z330" s="87">
        <v>124273863</v>
      </c>
      <c r="AA330" s="87">
        <v>6433532588</v>
      </c>
      <c r="AB330" s="88"/>
      <c r="AC330" s="86">
        <v>6191617983</v>
      </c>
      <c r="AD330" s="86">
        <v>116742591</v>
      </c>
      <c r="AE330" s="86">
        <v>6308360574</v>
      </c>
    </row>
    <row r="331" spans="1:31" hidden="1" x14ac:dyDescent="0.25">
      <c r="A331" s="1021"/>
      <c r="B331" s="508">
        <v>2</v>
      </c>
      <c r="C331" s="90" t="str">
        <f>IF(Proponentes!H315="X",Proponentes!$B$314,"")</f>
        <v/>
      </c>
      <c r="D331" s="91"/>
      <c r="E331" s="92"/>
      <c r="F331" s="93"/>
      <c r="G331" s="94" t="str">
        <f>Evaluación_Económica!G333</f>
        <v/>
      </c>
      <c r="H331" s="94"/>
      <c r="I331" s="94" t="str">
        <f>Evaluación_Económica!P333</f>
        <v/>
      </c>
      <c r="J331" s="94"/>
      <c r="K331" s="94" t="str">
        <f>Evaluación_Económica!AB333</f>
        <v/>
      </c>
      <c r="L331" s="94"/>
      <c r="M331" s="94" t="str">
        <f>Evaluación_Económica!AY333</f>
        <v xml:space="preserve"> </v>
      </c>
      <c r="N331" s="94"/>
      <c r="O331" s="94" t="str">
        <f>Evaluación_Económica!BT333</f>
        <v xml:space="preserve"> </v>
      </c>
      <c r="P331" s="94"/>
      <c r="Q331" s="94" t="str">
        <f>Evaluación_Económica!BY333</f>
        <v/>
      </c>
      <c r="R331" s="94"/>
      <c r="S331" s="94" t="str">
        <f>Evaluación_Económica!CF333</f>
        <v/>
      </c>
      <c r="T331" s="95"/>
      <c r="U331" s="96" t="str">
        <f t="shared" si="47"/>
        <v/>
      </c>
      <c r="V331" s="85">
        <v>5749369583</v>
      </c>
      <c r="W331" s="86">
        <v>106454314</v>
      </c>
      <c r="X331" s="86">
        <v>5855823897</v>
      </c>
      <c r="Y331" s="87">
        <v>5749369583</v>
      </c>
      <c r="Z331" s="87">
        <v>106454314</v>
      </c>
      <c r="AA331" s="87">
        <v>5855823897</v>
      </c>
      <c r="AB331" s="88"/>
      <c r="AC331" s="86">
        <v>5642168384</v>
      </c>
      <c r="AD331" s="86">
        <v>100828680</v>
      </c>
      <c r="AE331" s="86">
        <v>5742997064</v>
      </c>
    </row>
    <row r="332" spans="1:31" hidden="1" x14ac:dyDescent="0.25">
      <c r="A332" s="1021"/>
      <c r="B332" s="508">
        <v>3</v>
      </c>
      <c r="C332" s="90" t="str">
        <f>IF(Proponentes!H316="X",Proponentes!$B$314,"")</f>
        <v/>
      </c>
      <c r="D332" s="91"/>
      <c r="E332" s="97"/>
      <c r="F332" s="93"/>
      <c r="G332" s="687" t="str">
        <f>Evaluación_Económica!G334</f>
        <v/>
      </c>
      <c r="H332" s="687"/>
      <c r="I332" s="687" t="str">
        <f>Evaluación_Económica!P334</f>
        <v/>
      </c>
      <c r="J332" s="687"/>
      <c r="K332" s="687" t="str">
        <f>Evaluación_Económica!AB334</f>
        <v/>
      </c>
      <c r="L332" s="687"/>
      <c r="M332" s="687" t="str">
        <f>Evaluación_Económica!AY334</f>
        <v xml:space="preserve"> </v>
      </c>
      <c r="N332" s="687"/>
      <c r="O332" s="687" t="str">
        <f>Evaluación_Económica!BT334</f>
        <v xml:space="preserve"> </v>
      </c>
      <c r="P332" s="687"/>
      <c r="Q332" s="687" t="str">
        <f>Evaluación_Económica!BY334</f>
        <v/>
      </c>
      <c r="R332" s="687"/>
      <c r="S332" s="687" t="str">
        <f>Evaluación_Económica!CF334</f>
        <v/>
      </c>
      <c r="T332" s="98"/>
      <c r="U332" s="99" t="str">
        <f t="shared" si="47"/>
        <v/>
      </c>
      <c r="V332" s="85">
        <v>7469983014</v>
      </c>
      <c r="W332" s="86">
        <v>137475189</v>
      </c>
      <c r="X332" s="86">
        <v>7607458203</v>
      </c>
      <c r="Y332" s="87">
        <v>7469983014</v>
      </c>
      <c r="Z332" s="87">
        <v>137475189</v>
      </c>
      <c r="AA332" s="87">
        <v>7607458203</v>
      </c>
      <c r="AB332" s="88"/>
      <c r="AC332" s="86">
        <v>7330699719</v>
      </c>
      <c r="AD332" s="86">
        <v>129084664</v>
      </c>
      <c r="AE332" s="86">
        <v>7459784383</v>
      </c>
    </row>
    <row r="333" spans="1:31" hidden="1" x14ac:dyDescent="0.25">
      <c r="A333" s="1021"/>
      <c r="B333" s="508">
        <v>4</v>
      </c>
      <c r="C333" s="90" t="str">
        <f>IF(Proponentes!H317="X",Proponentes!$B$314,"")</f>
        <v/>
      </c>
      <c r="D333" s="91"/>
      <c r="E333" s="92"/>
      <c r="F333" s="93"/>
      <c r="G333" s="94" t="str">
        <f>Evaluación_Económica!G335</f>
        <v/>
      </c>
      <c r="H333" s="94"/>
      <c r="I333" s="94" t="str">
        <f>Evaluación_Económica!P335</f>
        <v/>
      </c>
      <c r="J333" s="94"/>
      <c r="K333" s="94" t="str">
        <f>Evaluación_Económica!AB335</f>
        <v/>
      </c>
      <c r="L333" s="94"/>
      <c r="M333" s="94" t="str">
        <f>Evaluación_Económica!AY335</f>
        <v/>
      </c>
      <c r="N333" s="94"/>
      <c r="O333" s="94" t="str">
        <f>Evaluación_Económica!BT335</f>
        <v/>
      </c>
      <c r="P333" s="94"/>
      <c r="Q333" s="94" t="str">
        <f>Evaluación_Económica!BY335</f>
        <v/>
      </c>
      <c r="R333" s="94"/>
      <c r="S333" s="94" t="str">
        <f>Evaluación_Económica!CF335</f>
        <v/>
      </c>
      <c r="T333" s="95"/>
      <c r="U333" s="96" t="str">
        <f t="shared" si="47"/>
        <v/>
      </c>
      <c r="V333" s="85">
        <v>10351396935</v>
      </c>
      <c r="W333" s="86">
        <v>136176168</v>
      </c>
      <c r="X333" s="86">
        <v>10487573103</v>
      </c>
      <c r="Y333" s="87">
        <v>10351396935</v>
      </c>
      <c r="Z333" s="87">
        <v>136158198</v>
      </c>
      <c r="AA333" s="87">
        <v>10487555133</v>
      </c>
      <c r="AB333" s="88"/>
      <c r="AC333" s="86">
        <v>10158387571</v>
      </c>
      <c r="AD333" s="86">
        <v>127295982</v>
      </c>
      <c r="AE333" s="86">
        <v>10285683553</v>
      </c>
    </row>
    <row r="334" spans="1:31" hidden="1" x14ac:dyDescent="0.25">
      <c r="A334" s="1021"/>
      <c r="B334" s="508">
        <v>5</v>
      </c>
      <c r="C334" s="90" t="str">
        <f>IF(Proponentes!H318="X",Proponentes!$B$314,"")</f>
        <v/>
      </c>
      <c r="D334" s="91"/>
      <c r="E334" s="100"/>
      <c r="F334" s="93"/>
      <c r="G334" s="94" t="str">
        <f>Evaluación_Económica!G336</f>
        <v/>
      </c>
      <c r="H334" s="94"/>
      <c r="I334" s="94" t="str">
        <f>Evaluación_Económica!P336</f>
        <v/>
      </c>
      <c r="J334" s="94"/>
      <c r="K334" s="94" t="str">
        <f>Evaluación_Económica!AB336</f>
        <v/>
      </c>
      <c r="L334" s="94"/>
      <c r="M334" s="94" t="str">
        <f>Evaluación_Económica!AY336</f>
        <v xml:space="preserve"> </v>
      </c>
      <c r="N334" s="94"/>
      <c r="O334" s="94" t="str">
        <f>Evaluación_Económica!BT336</f>
        <v xml:space="preserve"> </v>
      </c>
      <c r="P334" s="94"/>
      <c r="Q334" s="94" t="str">
        <f>Evaluación_Económica!BY336</f>
        <v/>
      </c>
      <c r="R334" s="94"/>
      <c r="S334" s="94" t="str">
        <f>Evaluación_Económica!CF336</f>
        <v/>
      </c>
      <c r="T334" s="95"/>
      <c r="U334" s="96" t="str">
        <f t="shared" si="47"/>
        <v/>
      </c>
      <c r="V334" s="85">
        <v>10132183707</v>
      </c>
      <c r="W334" s="86">
        <v>143302092</v>
      </c>
      <c r="X334" s="86">
        <v>10275485799</v>
      </c>
      <c r="Y334" s="87">
        <v>10132183707</v>
      </c>
      <c r="Z334" s="87">
        <v>143302452</v>
      </c>
      <c r="AA334" s="87">
        <v>10275486159</v>
      </c>
      <c r="AB334" s="88"/>
      <c r="AC334" s="86">
        <v>9943261734</v>
      </c>
      <c r="AD334" s="86">
        <v>134693073</v>
      </c>
      <c r="AE334" s="86">
        <v>10077954807</v>
      </c>
    </row>
    <row r="335" spans="1:31" hidden="1" x14ac:dyDescent="0.25">
      <c r="A335" s="1021"/>
      <c r="B335" s="508">
        <v>6</v>
      </c>
      <c r="C335" s="90" t="str">
        <f>IF(Proponentes!H319="X",Proponentes!$B$314,"")</f>
        <v/>
      </c>
      <c r="D335" s="91"/>
      <c r="E335" s="97"/>
      <c r="F335" s="93"/>
      <c r="G335" s="687" t="str">
        <f>Evaluación_Económica!G337</f>
        <v/>
      </c>
      <c r="H335" s="687"/>
      <c r="I335" s="687" t="str">
        <f>Evaluación_Económica!P337</f>
        <v/>
      </c>
      <c r="J335" s="687"/>
      <c r="K335" s="687" t="str">
        <f>Evaluación_Económica!AB337</f>
        <v/>
      </c>
      <c r="L335" s="687"/>
      <c r="M335" s="687" t="str">
        <f>Evaluación_Económica!AY337</f>
        <v/>
      </c>
      <c r="N335" s="687"/>
      <c r="O335" s="687" t="str">
        <f>Evaluación_Económica!BT337</f>
        <v/>
      </c>
      <c r="P335" s="687"/>
      <c r="Q335" s="687" t="str">
        <f>Evaluación_Económica!BY337</f>
        <v/>
      </c>
      <c r="R335" s="687"/>
      <c r="S335" s="687" t="str">
        <f>Evaluación_Económica!CF337</f>
        <v/>
      </c>
      <c r="T335" s="98"/>
      <c r="U335" s="99" t="str">
        <f t="shared" si="47"/>
        <v/>
      </c>
      <c r="V335" s="85">
        <v>8654834428</v>
      </c>
      <c r="W335" s="86">
        <v>115661122</v>
      </c>
      <c r="X335" s="86">
        <v>8770495550</v>
      </c>
      <c r="Y335" s="87">
        <v>8654834428</v>
      </c>
      <c r="Z335" s="87">
        <v>115661125</v>
      </c>
      <c r="AA335" s="87">
        <v>8770495553</v>
      </c>
      <c r="AB335" s="88"/>
      <c r="AC335" s="86">
        <v>8493458712</v>
      </c>
      <c r="AD335" s="86">
        <v>109623702</v>
      </c>
      <c r="AE335" s="86">
        <v>8603082414</v>
      </c>
    </row>
    <row r="336" spans="1:31" hidden="1" x14ac:dyDescent="0.25">
      <c r="A336" s="1021"/>
      <c r="B336" s="508">
        <v>7</v>
      </c>
      <c r="C336" s="90" t="str">
        <f>IF(Proponentes!H320="X",Proponentes!$B$314,"")</f>
        <v/>
      </c>
      <c r="D336" s="91"/>
      <c r="E336" s="97"/>
      <c r="F336" s="93"/>
      <c r="G336" s="687" t="str">
        <f>Evaluación_Económica!G338</f>
        <v/>
      </c>
      <c r="H336" s="687"/>
      <c r="I336" s="687" t="str">
        <f>Evaluación_Económica!P338</f>
        <v/>
      </c>
      <c r="J336" s="687"/>
      <c r="K336" s="687" t="str">
        <f>Evaluación_Económica!AB338</f>
        <v/>
      </c>
      <c r="L336" s="687"/>
      <c r="M336" s="687" t="str">
        <f>Evaluación_Económica!AY338</f>
        <v xml:space="preserve"> </v>
      </c>
      <c r="N336" s="687"/>
      <c r="O336" s="687" t="str">
        <f>Evaluación_Económica!BT338</f>
        <v xml:space="preserve"> </v>
      </c>
      <c r="P336" s="687"/>
      <c r="Q336" s="687" t="str">
        <f>Evaluación_Económica!BY338</f>
        <v/>
      </c>
      <c r="R336" s="687"/>
      <c r="S336" s="687" t="str">
        <f>Evaluación_Económica!CF338</f>
        <v/>
      </c>
      <c r="T336" s="98"/>
      <c r="U336" s="99" t="str">
        <f t="shared" si="47"/>
        <v/>
      </c>
      <c r="V336" s="85">
        <v>11189187841</v>
      </c>
      <c r="W336" s="86">
        <v>159633885</v>
      </c>
      <c r="X336" s="86">
        <v>11348821726</v>
      </c>
      <c r="Y336" s="87">
        <v>11189187841</v>
      </c>
      <c r="Z336" s="87">
        <v>159633891</v>
      </c>
      <c r="AA336" s="87">
        <v>11348821732</v>
      </c>
      <c r="AB336" s="88"/>
      <c r="AC336" s="86">
        <v>10980557253</v>
      </c>
      <c r="AD336" s="86">
        <v>149065748</v>
      </c>
      <c r="AE336" s="86">
        <v>11129623001</v>
      </c>
    </row>
    <row r="337" spans="1:31" hidden="1" x14ac:dyDescent="0.25">
      <c r="A337" s="1021"/>
      <c r="B337" s="508">
        <v>8</v>
      </c>
      <c r="C337" s="90" t="str">
        <f>IF(Proponentes!H321="X",Proponentes!$B$314,"")</f>
        <v/>
      </c>
      <c r="D337" s="91"/>
      <c r="E337" s="508"/>
      <c r="F337" s="93"/>
      <c r="G337" s="687" t="str">
        <f>Evaluación_Económica!G339</f>
        <v/>
      </c>
      <c r="H337" s="687"/>
      <c r="I337" s="687" t="str">
        <f>Evaluación_Económica!P339</f>
        <v/>
      </c>
      <c r="J337" s="687"/>
      <c r="K337" s="687" t="str">
        <f>Evaluación_Económica!AB339</f>
        <v/>
      </c>
      <c r="L337" s="687"/>
      <c r="M337" s="687" t="str">
        <f>Evaluación_Económica!AY339</f>
        <v xml:space="preserve"> </v>
      </c>
      <c r="N337" s="687"/>
      <c r="O337" s="687" t="str">
        <f>Evaluación_Económica!BT339</f>
        <v xml:space="preserve"> </v>
      </c>
      <c r="P337" s="687"/>
      <c r="Q337" s="687" t="str">
        <f>Evaluación_Económica!BY339</f>
        <v/>
      </c>
      <c r="R337" s="687"/>
      <c r="S337" s="687" t="str">
        <f>Evaluación_Económica!CF339</f>
        <v/>
      </c>
      <c r="T337" s="98"/>
      <c r="U337" s="99" t="str">
        <f t="shared" si="47"/>
        <v/>
      </c>
      <c r="V337" s="85">
        <v>6076803755</v>
      </c>
      <c r="W337" s="86">
        <v>113698683</v>
      </c>
      <c r="X337" s="86">
        <v>6190502438</v>
      </c>
      <c r="Y337" s="87">
        <v>6076803755</v>
      </c>
      <c r="Z337" s="87">
        <v>113698684</v>
      </c>
      <c r="AA337" s="87">
        <v>6190502439</v>
      </c>
      <c r="AB337" s="88"/>
      <c r="AC337" s="86">
        <v>5963497306</v>
      </c>
      <c r="AD337" s="86">
        <v>107170391</v>
      </c>
      <c r="AE337" s="86">
        <v>6070667697</v>
      </c>
    </row>
    <row r="338" spans="1:31" hidden="1" x14ac:dyDescent="0.25">
      <c r="A338" s="1021"/>
      <c r="B338" s="508">
        <v>9</v>
      </c>
      <c r="C338" s="90" t="str">
        <f>IF(Proponentes!H322="X",Proponentes!$B$314,"")</f>
        <v/>
      </c>
      <c r="D338" s="91"/>
      <c r="E338" s="508"/>
      <c r="F338" s="93"/>
      <c r="G338" s="687" t="str">
        <f>Evaluación_Económica!G340</f>
        <v/>
      </c>
      <c r="H338" s="687"/>
      <c r="I338" s="687" t="str">
        <f>Evaluación_Económica!P340</f>
        <v/>
      </c>
      <c r="J338" s="687"/>
      <c r="K338" s="687" t="str">
        <f>Evaluación_Económica!AB340</f>
        <v/>
      </c>
      <c r="L338" s="687"/>
      <c r="M338" s="687" t="str">
        <f>Evaluación_Económica!AY340</f>
        <v xml:space="preserve"> </v>
      </c>
      <c r="N338" s="687"/>
      <c r="O338" s="687" t="str">
        <f>Evaluación_Económica!BT340</f>
        <v xml:space="preserve"> </v>
      </c>
      <c r="P338" s="687"/>
      <c r="Q338" s="687" t="str">
        <f>Evaluación_Económica!BY340</f>
        <v/>
      </c>
      <c r="R338" s="687"/>
      <c r="S338" s="687" t="str">
        <f>Evaluación_Económica!CF340</f>
        <v/>
      </c>
      <c r="T338" s="98"/>
      <c r="U338" s="99" t="str">
        <f t="shared" si="47"/>
        <v/>
      </c>
      <c r="V338" s="85">
        <v>7664314343</v>
      </c>
      <c r="W338" s="86">
        <v>137202496</v>
      </c>
      <c r="X338" s="86">
        <v>7801516839</v>
      </c>
      <c r="Y338" s="87">
        <v>7664314343</v>
      </c>
      <c r="Z338" s="87">
        <v>137202503</v>
      </c>
      <c r="AA338" s="87">
        <v>7801516846</v>
      </c>
      <c r="AB338" s="88"/>
      <c r="AC338" s="86">
        <v>7521407599</v>
      </c>
      <c r="AD338" s="86">
        <v>128544420</v>
      </c>
      <c r="AE338" s="86">
        <v>7649952019</v>
      </c>
    </row>
    <row r="339" spans="1:31" hidden="1" x14ac:dyDescent="0.25">
      <c r="A339" s="1021"/>
      <c r="B339" s="508">
        <v>10</v>
      </c>
      <c r="C339" s="90" t="str">
        <f>IF(Proponentes!H323="X",Proponentes!$B$314,"")</f>
        <v/>
      </c>
      <c r="D339" s="91"/>
      <c r="E339" s="100"/>
      <c r="F339" s="93"/>
      <c r="G339" s="94" t="str">
        <f>Evaluación_Económica!G341</f>
        <v/>
      </c>
      <c r="H339" s="94"/>
      <c r="I339" s="94" t="str">
        <f>Evaluación_Económica!P341</f>
        <v/>
      </c>
      <c r="J339" s="94"/>
      <c r="K339" s="94" t="str">
        <f>Evaluación_Económica!AB341</f>
        <v/>
      </c>
      <c r="L339" s="94"/>
      <c r="M339" s="94" t="str">
        <f>Evaluación_Económica!AY341</f>
        <v xml:space="preserve"> </v>
      </c>
      <c r="N339" s="94"/>
      <c r="O339" s="94" t="str">
        <f>Evaluación_Económica!BT341</f>
        <v xml:space="preserve"> </v>
      </c>
      <c r="P339" s="94"/>
      <c r="Q339" s="94" t="str">
        <f>Evaluación_Económica!BY341</f>
        <v/>
      </c>
      <c r="R339" s="94"/>
      <c r="S339" s="94" t="str">
        <f>Evaluación_Económica!CF341</f>
        <v/>
      </c>
      <c r="T339" s="95"/>
      <c r="U339" s="96" t="str">
        <f t="shared" si="47"/>
        <v/>
      </c>
      <c r="V339" s="85">
        <v>7971813946</v>
      </c>
      <c r="W339" s="86">
        <v>127122495</v>
      </c>
      <c r="X339" s="86">
        <v>8098936441</v>
      </c>
      <c r="Y339" s="87">
        <v>7971813946</v>
      </c>
      <c r="Z339" s="87">
        <v>127122699</v>
      </c>
      <c r="AA339" s="87">
        <v>8098936645</v>
      </c>
      <c r="AB339" s="88"/>
      <c r="AC339" s="86">
        <v>7823173647</v>
      </c>
      <c r="AD339" s="86">
        <v>119837941</v>
      </c>
      <c r="AE339" s="86">
        <v>7943011588</v>
      </c>
    </row>
    <row r="340" spans="1:31" hidden="1" x14ac:dyDescent="0.25">
      <c r="A340" s="1022"/>
      <c r="B340" s="804">
        <v>11</v>
      </c>
      <c r="C340" s="905" t="str">
        <f>IF(Proponentes!H324="X",Proponentes!$B$314,"")</f>
        <v/>
      </c>
      <c r="D340" s="91"/>
      <c r="E340" s="811"/>
      <c r="F340" s="93"/>
      <c r="G340" s="911" t="str">
        <f>Evaluación_Económica!G342</f>
        <v/>
      </c>
      <c r="H340" s="911"/>
      <c r="I340" s="911" t="str">
        <f>Evaluación_Económica!P342</f>
        <v/>
      </c>
      <c r="J340" s="911"/>
      <c r="K340" s="911" t="str">
        <f>Evaluación_Económica!AB342</f>
        <v/>
      </c>
      <c r="L340" s="911"/>
      <c r="M340" s="911" t="str">
        <f>Evaluación_Económica!AY342</f>
        <v xml:space="preserve"> </v>
      </c>
      <c r="N340" s="911"/>
      <c r="O340" s="911" t="str">
        <f>Evaluación_Económica!BT342</f>
        <v xml:space="preserve"> </v>
      </c>
      <c r="P340" s="911"/>
      <c r="Q340" s="911" t="str">
        <f>Evaluación_Económica!BY342</f>
        <v/>
      </c>
      <c r="R340" s="911"/>
      <c r="S340" s="911" t="str">
        <f>Evaluación_Económica!CF342</f>
        <v/>
      </c>
      <c r="T340" s="912"/>
      <c r="U340" s="913" t="str">
        <f t="shared" si="47"/>
        <v/>
      </c>
      <c r="V340" s="85">
        <v>10661795228</v>
      </c>
      <c r="W340" s="86">
        <v>172090609</v>
      </c>
      <c r="X340" s="86">
        <v>10833885837</v>
      </c>
      <c r="Y340" s="87">
        <v>10661795228</v>
      </c>
      <c r="Z340" s="87">
        <v>172090613</v>
      </c>
      <c r="AA340" s="87">
        <v>10833885841</v>
      </c>
      <c r="AB340" s="88"/>
      <c r="AC340" s="86">
        <v>10462998261</v>
      </c>
      <c r="AD340" s="86">
        <v>160716015</v>
      </c>
      <c r="AE340" s="86">
        <v>10623714276</v>
      </c>
    </row>
    <row r="341" spans="1:31" ht="50.25" thickBot="1" x14ac:dyDescent="0.3">
      <c r="A341" s="1018"/>
      <c r="B341" s="508">
        <v>12</v>
      </c>
      <c r="C341" s="90" t="str">
        <f>IF(Proponentes!H325="X",Proponentes!$B$314,"")</f>
        <v>SERVICIOS TECNICOS DE VIGILANCIA LTDA - SERVIGTEC</v>
      </c>
      <c r="D341" s="899"/>
      <c r="E341" s="97"/>
      <c r="F341" s="900"/>
      <c r="G341" s="687" t="str">
        <f>Evaluación_Económica!G343</f>
        <v>CUMPLE</v>
      </c>
      <c r="H341" s="687"/>
      <c r="I341" s="687" t="str">
        <f>Evaluación_Económica!P343</f>
        <v>CUMPLE</v>
      </c>
      <c r="J341" s="687"/>
      <c r="K341" s="687" t="str">
        <f>Evaluación_Económica!AB343</f>
        <v>CUMPLE</v>
      </c>
      <c r="L341" s="687"/>
      <c r="M341" s="687" t="str">
        <f>Evaluación_Económica!AY343</f>
        <v>CUMPLE</v>
      </c>
      <c r="N341" s="687"/>
      <c r="O341" s="687" t="str">
        <f>Evaluación_Económica!BT343</f>
        <v>CUMPLE</v>
      </c>
      <c r="P341" s="687"/>
      <c r="Q341" s="687" t="str">
        <f>Evaluación_Económica!BY343</f>
        <v>CUMPLE</v>
      </c>
      <c r="R341" s="687"/>
      <c r="S341" s="687" t="str">
        <f>Evaluación_Económica!CF343</f>
        <v>CUMPLE</v>
      </c>
      <c r="T341" s="98"/>
      <c r="U341" s="687" t="str">
        <f>IF(C341&lt;&gt;"",IF(G341="CUMPLE",IF(I341="CUMPLE",IF(K341="CUMPLE",IF(M341="CUMPLE",IF(O341="CUMPLE",IF(Q341="CUMPLE",IF(S341="CUMPLE","HABILITADO","RECHAZADO"),"RECHAZADO"),"RECHAZADO"),"RECHAZADO"),"RECHAZADO"),"RECHAZADO"),"RECHAZADO"),"")</f>
        <v>HABILITADO</v>
      </c>
      <c r="V341" s="85">
        <v>2507462668</v>
      </c>
      <c r="W341" s="86">
        <v>166405172</v>
      </c>
      <c r="X341" s="86">
        <v>2673867840</v>
      </c>
      <c r="Y341" s="87">
        <v>2507462668</v>
      </c>
      <c r="Z341" s="87">
        <v>166405172</v>
      </c>
      <c r="AA341" s="87">
        <v>2673867840</v>
      </c>
      <c r="AB341" s="88"/>
      <c r="AC341" s="86">
        <v>2460709193</v>
      </c>
      <c r="AD341" s="86">
        <v>159124214</v>
      </c>
      <c r="AE341" s="86">
        <v>2619833407</v>
      </c>
    </row>
    <row r="342" spans="1:31" s="110" customFormat="1" ht="18" thickTop="1" thickBot="1" x14ac:dyDescent="0.3">
      <c r="A342" s="102">
        <v>25</v>
      </c>
      <c r="B342" s="102"/>
      <c r="C342" s="102" t="s">
        <v>1537</v>
      </c>
      <c r="D342" s="901"/>
      <c r="E342" s="104"/>
      <c r="F342" s="902"/>
      <c r="G342" s="101"/>
      <c r="H342" s="101"/>
      <c r="I342" s="101"/>
      <c r="J342" s="101"/>
      <c r="K342" s="101"/>
      <c r="L342" s="101"/>
      <c r="M342" s="101"/>
      <c r="N342" s="101"/>
      <c r="O342" s="101"/>
      <c r="P342" s="101"/>
      <c r="Q342" s="101"/>
      <c r="R342" s="101"/>
      <c r="S342" s="101"/>
      <c r="T342" s="101"/>
      <c r="U342" s="101"/>
      <c r="V342" s="106"/>
      <c r="W342" s="107"/>
      <c r="X342" s="107"/>
      <c r="Y342" s="107"/>
      <c r="Z342" s="107"/>
      <c r="AA342" s="107"/>
      <c r="AB342" s="108"/>
      <c r="AC342" s="107"/>
      <c r="AD342" s="107"/>
      <c r="AE342" s="107"/>
    </row>
    <row r="343" spans="1:31" x14ac:dyDescent="0.25">
      <c r="A343" s="1018">
        <f t="shared" ref="A343" si="48">A355</f>
        <v>26</v>
      </c>
      <c r="B343" s="508">
        <v>1</v>
      </c>
      <c r="C343" s="90" t="str">
        <f>IF(Proponentes!H327="X",Proponentes!$B$327,"")</f>
        <v>UNION TEMPORAL SAC</v>
      </c>
      <c r="D343" s="899"/>
      <c r="E343" s="97"/>
      <c r="F343" s="900"/>
      <c r="G343" s="687" t="str">
        <f>Evaluación_Económica!G345</f>
        <v>CUMPLE</v>
      </c>
      <c r="H343" s="687"/>
      <c r="I343" s="687" t="str">
        <f>Evaluación_Económica!P345</f>
        <v>CUMPLE</v>
      </c>
      <c r="J343" s="687"/>
      <c r="K343" s="687" t="str">
        <f>Evaluación_Económica!AB345</f>
        <v>CUMPLE</v>
      </c>
      <c r="L343" s="687"/>
      <c r="M343" s="687" t="str">
        <f>Evaluación_Económica!AY345</f>
        <v>CUMPLE</v>
      </c>
      <c r="N343" s="687"/>
      <c r="O343" s="687" t="str">
        <f>Evaluación_Económica!BT345</f>
        <v>CUMPLE</v>
      </c>
      <c r="P343" s="687"/>
      <c r="Q343" s="687" t="str">
        <f>Evaluación_Económica!BY345</f>
        <v>CUMPLE</v>
      </c>
      <c r="R343" s="687"/>
      <c r="S343" s="687" t="str">
        <f>Evaluación_Económica!CF345</f>
        <v/>
      </c>
      <c r="T343" s="98"/>
      <c r="U343" s="687" t="str">
        <f t="shared" ref="U343:U353" si="49">IF(C343&lt;&gt;"",IF(G343="CUMPLE",IF(I343="CUMPLE",IF(K343="CUMPLE",IF(M343="CUMPLE",IF(O343="CUMPLE",IF(Q343="CUMPLE","HABILITADO","RECHAZADO"),"RECHAZADO"),"RECHAZADO"),"RECHAZADO"),"RECHAZADO"),"RECHAZADO"),"")</f>
        <v>HABILITADO</v>
      </c>
      <c r="V343" s="85">
        <v>6309258725</v>
      </c>
      <c r="W343" s="86">
        <v>176804589</v>
      </c>
      <c r="X343" s="86">
        <v>6486063314</v>
      </c>
      <c r="Y343" s="87">
        <v>6309258725</v>
      </c>
      <c r="Z343" s="87">
        <v>176767012</v>
      </c>
      <c r="AA343" s="87">
        <v>6486025737</v>
      </c>
      <c r="AB343" s="88"/>
      <c r="AC343" s="86">
        <v>6191617983</v>
      </c>
      <c r="AD343" s="86">
        <v>163753320</v>
      </c>
      <c r="AE343" s="86">
        <v>6355371303</v>
      </c>
    </row>
    <row r="344" spans="1:31" x14ac:dyDescent="0.25">
      <c r="A344" s="1018"/>
      <c r="B344" s="508">
        <v>2</v>
      </c>
      <c r="C344" s="90" t="str">
        <f>IF(Proponentes!H328="X",Proponentes!$B$327,"")</f>
        <v>UNION TEMPORAL SAC</v>
      </c>
      <c r="D344" s="899"/>
      <c r="E344" s="97"/>
      <c r="F344" s="900"/>
      <c r="G344" s="687" t="str">
        <f>Evaluación_Económica!G346</f>
        <v>CUMPLE</v>
      </c>
      <c r="H344" s="687"/>
      <c r="I344" s="687" t="str">
        <f>Evaluación_Económica!P346</f>
        <v>CUMPLE</v>
      </c>
      <c r="J344" s="687"/>
      <c r="K344" s="687" t="str">
        <f>Evaluación_Económica!AB346</f>
        <v>CUMPLE</v>
      </c>
      <c r="L344" s="687"/>
      <c r="M344" s="687" t="str">
        <f>Evaluación_Económica!AY346</f>
        <v>CUMPLE</v>
      </c>
      <c r="N344" s="687"/>
      <c r="O344" s="687" t="str">
        <f>Evaluación_Económica!BT346</f>
        <v>CUMPLE</v>
      </c>
      <c r="P344" s="687"/>
      <c r="Q344" s="687" t="str">
        <f>Evaluación_Económica!BY346</f>
        <v>CUMPLE</v>
      </c>
      <c r="R344" s="687"/>
      <c r="S344" s="687" t="str">
        <f>Evaluación_Económica!CF346</f>
        <v/>
      </c>
      <c r="T344" s="98"/>
      <c r="U344" s="687" t="str">
        <f t="shared" si="49"/>
        <v>HABILITADO</v>
      </c>
      <c r="V344" s="85" t="s">
        <v>2231</v>
      </c>
      <c r="W344" s="86">
        <v>0</v>
      </c>
      <c r="X344" s="86" t="s">
        <v>2231</v>
      </c>
      <c r="Y344" s="87">
        <v>0</v>
      </c>
      <c r="Z344" s="87">
        <v>0</v>
      </c>
      <c r="AA344" s="87">
        <v>0</v>
      </c>
      <c r="AB344" s="88"/>
      <c r="AC344" s="86" t="s">
        <v>2231</v>
      </c>
      <c r="AD344" s="86">
        <v>0</v>
      </c>
      <c r="AE344" s="86" t="s">
        <v>2231</v>
      </c>
    </row>
    <row r="345" spans="1:31" x14ac:dyDescent="0.25">
      <c r="A345" s="1018"/>
      <c r="B345" s="508">
        <v>3</v>
      </c>
      <c r="C345" s="90" t="str">
        <f>IF(Proponentes!H329="X",Proponentes!$B$327,"")</f>
        <v>UNION TEMPORAL SAC</v>
      </c>
      <c r="D345" s="899"/>
      <c r="E345" s="97"/>
      <c r="F345" s="900"/>
      <c r="G345" s="687" t="str">
        <f>Evaluación_Económica!G347</f>
        <v>CUMPLE</v>
      </c>
      <c r="H345" s="687"/>
      <c r="I345" s="687" t="str">
        <f>Evaluación_Económica!P347</f>
        <v>CUMPLE</v>
      </c>
      <c r="J345" s="687"/>
      <c r="K345" s="687" t="str">
        <f>Evaluación_Económica!AB347</f>
        <v>CUMPLE</v>
      </c>
      <c r="L345" s="687"/>
      <c r="M345" s="687" t="str">
        <f>Evaluación_Económica!AY347</f>
        <v>CUMPLE</v>
      </c>
      <c r="N345" s="687"/>
      <c r="O345" s="687" t="str">
        <f>Evaluación_Económica!BT347</f>
        <v>CUMPLE</v>
      </c>
      <c r="P345" s="687"/>
      <c r="Q345" s="687" t="str">
        <f>Evaluación_Económica!BY347</f>
        <v>CUMPLE</v>
      </c>
      <c r="R345" s="687"/>
      <c r="S345" s="687" t="str">
        <f>Evaluación_Económica!CF347</f>
        <v/>
      </c>
      <c r="T345" s="98"/>
      <c r="U345" s="687" t="str">
        <f t="shared" si="49"/>
        <v>HABILITADO</v>
      </c>
      <c r="V345" s="85">
        <v>7469983014</v>
      </c>
      <c r="W345" s="86">
        <v>179221257</v>
      </c>
      <c r="X345" s="86">
        <v>7649204271</v>
      </c>
      <c r="Y345" s="87">
        <v>7469983014</v>
      </c>
      <c r="Z345" s="87">
        <v>179221261</v>
      </c>
      <c r="AA345" s="87">
        <v>7649204275</v>
      </c>
      <c r="AB345" s="88"/>
      <c r="AC345" s="86">
        <v>7330699719</v>
      </c>
      <c r="AD345" s="86">
        <v>166589635</v>
      </c>
      <c r="AE345" s="86">
        <v>7497289354</v>
      </c>
    </row>
    <row r="346" spans="1:31" hidden="1" x14ac:dyDescent="0.25">
      <c r="A346" s="1020"/>
      <c r="B346" s="230">
        <v>4</v>
      </c>
      <c r="C346" s="914" t="str">
        <f>IF(Proponentes!H330="X",Proponentes!$B$327,"")</f>
        <v/>
      </c>
      <c r="D346" s="91"/>
      <c r="E346" s="915"/>
      <c r="F346" s="93"/>
      <c r="G346" s="916" t="str">
        <f>Evaluación_Económica!G348</f>
        <v/>
      </c>
      <c r="H346" s="916"/>
      <c r="I346" s="916" t="str">
        <f>Evaluación_Económica!P348</f>
        <v/>
      </c>
      <c r="J346" s="916"/>
      <c r="K346" s="916" t="str">
        <f>Evaluación_Económica!AB348</f>
        <v/>
      </c>
      <c r="L346" s="916"/>
      <c r="M346" s="916" t="str">
        <f>Evaluación_Económica!AY348</f>
        <v/>
      </c>
      <c r="N346" s="916"/>
      <c r="O346" s="916" t="str">
        <f>Evaluación_Económica!BT348</f>
        <v/>
      </c>
      <c r="P346" s="916"/>
      <c r="Q346" s="916" t="str">
        <f>Evaluación_Económica!BY348</f>
        <v/>
      </c>
      <c r="R346" s="916"/>
      <c r="S346" s="916" t="str">
        <f>Evaluación_Económica!CF348</f>
        <v/>
      </c>
      <c r="T346" s="917"/>
      <c r="U346" s="918" t="str">
        <f t="shared" si="49"/>
        <v/>
      </c>
      <c r="V346" s="85" t="s">
        <v>2231</v>
      </c>
      <c r="W346" s="86">
        <v>0</v>
      </c>
      <c r="X346" s="86" t="s">
        <v>2231</v>
      </c>
      <c r="Y346" s="87">
        <v>0</v>
      </c>
      <c r="Z346" s="87">
        <v>0</v>
      </c>
      <c r="AA346" s="87">
        <v>0</v>
      </c>
      <c r="AB346" s="88"/>
      <c r="AC346" s="86" t="s">
        <v>2231</v>
      </c>
      <c r="AD346" s="86">
        <v>0</v>
      </c>
      <c r="AE346" s="86" t="s">
        <v>2231</v>
      </c>
    </row>
    <row r="347" spans="1:31" hidden="1" x14ac:dyDescent="0.25">
      <c r="A347" s="1022"/>
      <c r="B347" s="804">
        <v>5</v>
      </c>
      <c r="C347" s="905" t="str">
        <f>IF(Proponentes!H331="X",Proponentes!$B$327,"")</f>
        <v/>
      </c>
      <c r="D347" s="91"/>
      <c r="E347" s="811"/>
      <c r="F347" s="93"/>
      <c r="G347" s="911" t="str">
        <f>Evaluación_Económica!G349</f>
        <v/>
      </c>
      <c r="H347" s="911"/>
      <c r="I347" s="911" t="str">
        <f>Evaluación_Económica!P349</f>
        <v/>
      </c>
      <c r="J347" s="911"/>
      <c r="K347" s="911" t="str">
        <f>Evaluación_Económica!AB349</f>
        <v/>
      </c>
      <c r="L347" s="911"/>
      <c r="M347" s="911" t="str">
        <f>Evaluación_Económica!AY349</f>
        <v xml:space="preserve"> </v>
      </c>
      <c r="N347" s="911"/>
      <c r="O347" s="911" t="str">
        <f>Evaluación_Económica!BT349</f>
        <v xml:space="preserve"> </v>
      </c>
      <c r="P347" s="911"/>
      <c r="Q347" s="911" t="str">
        <f>Evaluación_Económica!BY349</f>
        <v/>
      </c>
      <c r="R347" s="911"/>
      <c r="S347" s="911" t="str">
        <f>Evaluación_Económica!CF349</f>
        <v/>
      </c>
      <c r="T347" s="912"/>
      <c r="U347" s="913" t="str">
        <f t="shared" si="49"/>
        <v/>
      </c>
      <c r="V347" s="85" t="s">
        <v>2231</v>
      </c>
      <c r="W347" s="86">
        <v>0</v>
      </c>
      <c r="X347" s="86" t="s">
        <v>2231</v>
      </c>
      <c r="Y347" s="87">
        <v>0</v>
      </c>
      <c r="Z347" s="87">
        <v>0</v>
      </c>
      <c r="AA347" s="87">
        <v>0</v>
      </c>
      <c r="AB347" s="88"/>
      <c r="AC347" s="86" t="s">
        <v>2231</v>
      </c>
      <c r="AD347" s="86">
        <v>0</v>
      </c>
      <c r="AE347" s="86" t="s">
        <v>2231</v>
      </c>
    </row>
    <row r="348" spans="1:31" x14ac:dyDescent="0.25">
      <c r="A348" s="1018"/>
      <c r="B348" s="508">
        <v>6</v>
      </c>
      <c r="C348" s="90" t="str">
        <f>IF(Proponentes!H332="X",Proponentes!$B$327,"")</f>
        <v>UNION TEMPORAL SAC</v>
      </c>
      <c r="D348" s="899"/>
      <c r="E348" s="92"/>
      <c r="F348" s="900"/>
      <c r="G348" s="94" t="str">
        <f>Evaluación_Económica!G350</f>
        <v>CUMPLE</v>
      </c>
      <c r="H348" s="94"/>
      <c r="I348" s="94" t="str">
        <f>Evaluación_Económica!P350</f>
        <v>CUMPLE</v>
      </c>
      <c r="J348" s="94"/>
      <c r="K348" s="94" t="str">
        <f>Evaluación_Económica!AB350</f>
        <v>CUMPLE</v>
      </c>
      <c r="L348" s="94"/>
      <c r="M348" s="94" t="str">
        <f>Evaluación_Económica!AY350</f>
        <v>CUMPLE</v>
      </c>
      <c r="N348" s="94"/>
      <c r="O348" s="94" t="str">
        <f>Evaluación_Económica!BT350</f>
        <v>CUMPLE</v>
      </c>
      <c r="P348" s="94"/>
      <c r="Q348" s="94" t="str">
        <f>Evaluación_Económica!BY350</f>
        <v>CUMPLE</v>
      </c>
      <c r="R348" s="94"/>
      <c r="S348" s="94" t="str">
        <f>Evaluación_Económica!CF350</f>
        <v/>
      </c>
      <c r="T348" s="95"/>
      <c r="U348" s="94" t="str">
        <f t="shared" si="49"/>
        <v>HABILITADO</v>
      </c>
      <c r="V348" s="85" t="s">
        <v>2231</v>
      </c>
      <c r="W348" s="86">
        <v>0</v>
      </c>
      <c r="X348" s="86" t="s">
        <v>2231</v>
      </c>
      <c r="Y348" s="87">
        <v>0</v>
      </c>
      <c r="Z348" s="87">
        <v>0</v>
      </c>
      <c r="AA348" s="87">
        <v>0</v>
      </c>
      <c r="AB348" s="88"/>
      <c r="AC348" s="86" t="s">
        <v>2231</v>
      </c>
      <c r="AD348" s="86">
        <v>0</v>
      </c>
      <c r="AE348" s="86" t="s">
        <v>2231</v>
      </c>
    </row>
    <row r="349" spans="1:31" x14ac:dyDescent="0.25">
      <c r="A349" s="1018"/>
      <c r="B349" s="508">
        <v>7</v>
      </c>
      <c r="C349" s="90" t="str">
        <f>IF(Proponentes!H333="X",Proponentes!$B$327,"")</f>
        <v>UNION TEMPORAL SAC</v>
      </c>
      <c r="D349" s="899"/>
      <c r="E349" s="92"/>
      <c r="F349" s="900"/>
      <c r="G349" s="94" t="str">
        <f>Evaluación_Económica!G351</f>
        <v>CUMPLE</v>
      </c>
      <c r="H349" s="94"/>
      <c r="I349" s="94" t="str">
        <f>Evaluación_Económica!P351</f>
        <v>CUMPLE</v>
      </c>
      <c r="J349" s="94"/>
      <c r="K349" s="94" t="str">
        <f>Evaluación_Económica!AB351</f>
        <v>CUMPLE</v>
      </c>
      <c r="L349" s="94"/>
      <c r="M349" s="94" t="str">
        <f>Evaluación_Económica!AY351</f>
        <v>CUMPLE</v>
      </c>
      <c r="N349" s="94"/>
      <c r="O349" s="94" t="str">
        <f>Evaluación_Económica!BT351</f>
        <v>CUMPLE</v>
      </c>
      <c r="P349" s="94"/>
      <c r="Q349" s="94" t="str">
        <f>Evaluación_Económica!BY351</f>
        <v>CUMPLE</v>
      </c>
      <c r="R349" s="94"/>
      <c r="S349" s="94" t="str">
        <f>Evaluación_Económica!CF351</f>
        <v/>
      </c>
      <c r="T349" s="95"/>
      <c r="U349" s="94" t="str">
        <f t="shared" si="49"/>
        <v>HABILITADO</v>
      </c>
      <c r="V349" s="85" t="s">
        <v>2231</v>
      </c>
      <c r="W349" s="86">
        <v>0</v>
      </c>
      <c r="X349" s="86" t="s">
        <v>2231</v>
      </c>
      <c r="Y349" s="87">
        <v>0</v>
      </c>
      <c r="Z349" s="87">
        <v>0</v>
      </c>
      <c r="AA349" s="87">
        <v>0</v>
      </c>
      <c r="AB349" s="88"/>
      <c r="AC349" s="86" t="s">
        <v>2231</v>
      </c>
      <c r="AD349" s="86">
        <v>0</v>
      </c>
      <c r="AE349" s="86" t="s">
        <v>2231</v>
      </c>
    </row>
    <row r="350" spans="1:31" x14ac:dyDescent="0.25">
      <c r="A350" s="1018"/>
      <c r="B350" s="508">
        <v>8</v>
      </c>
      <c r="C350" s="90" t="str">
        <f>IF(Proponentes!H334="X",Proponentes!$B$327,"")</f>
        <v>UNION TEMPORAL SAC</v>
      </c>
      <c r="D350" s="899"/>
      <c r="E350" s="508"/>
      <c r="F350" s="900"/>
      <c r="G350" s="687" t="str">
        <f>Evaluación_Económica!G352</f>
        <v>CUMPLE</v>
      </c>
      <c r="H350" s="687"/>
      <c r="I350" s="687" t="str">
        <f>Evaluación_Económica!P352</f>
        <v>CUMPLE</v>
      </c>
      <c r="J350" s="687"/>
      <c r="K350" s="687" t="str">
        <f>Evaluación_Económica!AB352</f>
        <v>CUMPLE</v>
      </c>
      <c r="L350" s="687"/>
      <c r="M350" s="687" t="str">
        <f>Evaluación_Económica!AY352</f>
        <v>CUMPLE</v>
      </c>
      <c r="N350" s="687"/>
      <c r="O350" s="687" t="str">
        <f>Evaluación_Económica!BT352</f>
        <v>CUMPLE</v>
      </c>
      <c r="P350" s="687"/>
      <c r="Q350" s="687" t="str">
        <f>Evaluación_Económica!BY352</f>
        <v>CUMPLE</v>
      </c>
      <c r="R350" s="687"/>
      <c r="S350" s="687" t="str">
        <f>Evaluación_Económica!CF352</f>
        <v/>
      </c>
      <c r="T350" s="98"/>
      <c r="U350" s="687" t="str">
        <f t="shared" si="49"/>
        <v>HABILITADO</v>
      </c>
      <c r="V350" s="85">
        <v>6076803755</v>
      </c>
      <c r="W350" s="86">
        <v>159758689</v>
      </c>
      <c r="X350" s="86">
        <v>6236562444</v>
      </c>
      <c r="Y350" s="87">
        <v>6076803755</v>
      </c>
      <c r="Z350" s="87">
        <v>159758685</v>
      </c>
      <c r="AA350" s="87">
        <v>6236562440</v>
      </c>
      <c r="AB350" s="88"/>
      <c r="AC350" s="86">
        <v>5963497306</v>
      </c>
      <c r="AD350" s="86">
        <v>148429059</v>
      </c>
      <c r="AE350" s="86">
        <v>6111926365</v>
      </c>
    </row>
    <row r="351" spans="1:31" x14ac:dyDescent="0.25">
      <c r="A351" s="1018"/>
      <c r="B351" s="508">
        <v>9</v>
      </c>
      <c r="C351" s="90" t="str">
        <f>IF(Proponentes!H335="X",Proponentes!$B$327,"")</f>
        <v>UNION TEMPORAL SAC</v>
      </c>
      <c r="D351" s="899"/>
      <c r="E351" s="508"/>
      <c r="F351" s="900"/>
      <c r="G351" s="687" t="str">
        <f>Evaluación_Económica!G353</f>
        <v>CUMPLE</v>
      </c>
      <c r="H351" s="687"/>
      <c r="I351" s="687" t="str">
        <f>Evaluación_Económica!P353</f>
        <v>CUMPLE</v>
      </c>
      <c r="J351" s="687"/>
      <c r="K351" s="687" t="str">
        <f>Evaluación_Económica!AB353</f>
        <v>CUMPLE</v>
      </c>
      <c r="L351" s="687"/>
      <c r="M351" s="687" t="str">
        <f>Evaluación_Económica!AY353</f>
        <v>CUMPLE</v>
      </c>
      <c r="N351" s="687"/>
      <c r="O351" s="687" t="str">
        <f>Evaluación_Económica!BT353</f>
        <v>CUMPLE</v>
      </c>
      <c r="P351" s="687"/>
      <c r="Q351" s="687" t="str">
        <f>Evaluación_Económica!BY353</f>
        <v>CUMPLE</v>
      </c>
      <c r="R351" s="687"/>
      <c r="S351" s="687" t="str">
        <f>Evaluación_Económica!CF353</f>
        <v/>
      </c>
      <c r="T351" s="98"/>
      <c r="U351" s="687" t="str">
        <f t="shared" si="49"/>
        <v>HABILITADO</v>
      </c>
      <c r="V351" s="85">
        <v>7664314343</v>
      </c>
      <c r="W351" s="86">
        <v>190283804</v>
      </c>
      <c r="X351" s="86">
        <v>7854598147</v>
      </c>
      <c r="Y351" s="87">
        <v>7664314343</v>
      </c>
      <c r="Z351" s="87">
        <v>190244184</v>
      </c>
      <c r="AA351" s="87">
        <v>7854558527</v>
      </c>
      <c r="AB351" s="88"/>
      <c r="AC351" s="86">
        <v>7521407599</v>
      </c>
      <c r="AD351" s="86">
        <v>176298443</v>
      </c>
      <c r="AE351" s="86">
        <v>7697706042</v>
      </c>
    </row>
    <row r="352" spans="1:31" x14ac:dyDescent="0.25">
      <c r="A352" s="1018"/>
      <c r="B352" s="508">
        <v>10</v>
      </c>
      <c r="C352" s="90" t="str">
        <f>IF(Proponentes!H336="X",Proponentes!$B$327,"")</f>
        <v>UNION TEMPORAL SAC</v>
      </c>
      <c r="D352" s="899"/>
      <c r="E352" s="508"/>
      <c r="F352" s="900"/>
      <c r="G352" s="687" t="str">
        <f>Evaluación_Económica!G354</f>
        <v>CUMPLE</v>
      </c>
      <c r="H352" s="687"/>
      <c r="I352" s="687" t="str">
        <f>Evaluación_Económica!P354</f>
        <v>CUMPLE</v>
      </c>
      <c r="J352" s="687"/>
      <c r="K352" s="687" t="str">
        <f>Evaluación_Económica!AB354</f>
        <v>CUMPLE</v>
      </c>
      <c r="L352" s="687"/>
      <c r="M352" s="687" t="str">
        <f>Evaluación_Económica!AY354</f>
        <v>CUMPLE</v>
      </c>
      <c r="N352" s="687"/>
      <c r="O352" s="687" t="str">
        <f>Evaluación_Económica!BT354</f>
        <v>CUMPLE</v>
      </c>
      <c r="P352" s="687"/>
      <c r="Q352" s="687" t="str">
        <f>Evaluación_Económica!BY354</f>
        <v>CUMPLE</v>
      </c>
      <c r="R352" s="687"/>
      <c r="S352" s="687" t="str">
        <f>Evaluación_Económica!CF354</f>
        <v/>
      </c>
      <c r="T352" s="98"/>
      <c r="U352" s="687" t="str">
        <f t="shared" si="49"/>
        <v>HABILITADO</v>
      </c>
      <c r="V352" s="85" t="s">
        <v>2231</v>
      </c>
      <c r="W352" s="86">
        <v>0</v>
      </c>
      <c r="X352" s="86" t="s">
        <v>2231</v>
      </c>
      <c r="Y352" s="87">
        <v>0</v>
      </c>
      <c r="Z352" s="87">
        <v>0</v>
      </c>
      <c r="AA352" s="87">
        <v>0</v>
      </c>
      <c r="AB352" s="88"/>
      <c r="AC352" s="86" t="s">
        <v>2231</v>
      </c>
      <c r="AD352" s="86">
        <v>0</v>
      </c>
      <c r="AE352" s="86" t="s">
        <v>2231</v>
      </c>
    </row>
    <row r="353" spans="1:31" hidden="1" x14ac:dyDescent="0.25">
      <c r="A353" s="1019"/>
      <c r="B353" s="920">
        <v>11</v>
      </c>
      <c r="C353" s="921" t="str">
        <f>IF(Proponentes!H337="X",Proponentes!$B$327,"")</f>
        <v/>
      </c>
      <c r="D353" s="91"/>
      <c r="E353" s="933"/>
      <c r="F353" s="93"/>
      <c r="G353" s="930" t="str">
        <f>Evaluación_Económica!G355</f>
        <v/>
      </c>
      <c r="H353" s="930"/>
      <c r="I353" s="930" t="str">
        <f>Evaluación_Económica!P355</f>
        <v/>
      </c>
      <c r="J353" s="930"/>
      <c r="K353" s="930" t="str">
        <f>Evaluación_Económica!AB355</f>
        <v/>
      </c>
      <c r="L353" s="930"/>
      <c r="M353" s="930" t="str">
        <f>Evaluación_Económica!AY355</f>
        <v xml:space="preserve"> </v>
      </c>
      <c r="N353" s="930"/>
      <c r="O353" s="930" t="str">
        <f>Evaluación_Económica!BT355</f>
        <v xml:space="preserve"> </v>
      </c>
      <c r="P353" s="930"/>
      <c r="Q353" s="930" t="str">
        <f>Evaluación_Económica!BY355</f>
        <v/>
      </c>
      <c r="R353" s="930"/>
      <c r="S353" s="930" t="str">
        <f>Evaluación_Económica!CF355</f>
        <v/>
      </c>
      <c r="T353" s="931"/>
      <c r="U353" s="932" t="str">
        <f t="shared" si="49"/>
        <v/>
      </c>
      <c r="V353" s="85" t="s">
        <v>2231</v>
      </c>
      <c r="W353" s="86">
        <v>0</v>
      </c>
      <c r="X353" s="86" t="s">
        <v>2231</v>
      </c>
      <c r="Y353" s="87">
        <v>0</v>
      </c>
      <c r="Z353" s="87">
        <v>0</v>
      </c>
      <c r="AA353" s="87">
        <v>0</v>
      </c>
      <c r="AB353" s="88"/>
      <c r="AC353" s="86" t="s">
        <v>2231</v>
      </c>
      <c r="AD353" s="86">
        <v>0</v>
      </c>
      <c r="AE353" s="86" t="s">
        <v>2231</v>
      </c>
    </row>
    <row r="354" spans="1:31" ht="17.25" thickBot="1" x14ac:dyDescent="0.3">
      <c r="A354" s="1018"/>
      <c r="B354" s="508">
        <v>12</v>
      </c>
      <c r="C354" s="90" t="str">
        <f>IF(Proponentes!H338="X",Proponentes!$B$327,"")</f>
        <v>UNION TEMPORAL SAC</v>
      </c>
      <c r="D354" s="899"/>
      <c r="E354" s="92"/>
      <c r="F354" s="900"/>
      <c r="G354" s="94" t="str">
        <f>Evaluación_Económica!G356</f>
        <v>CUMPLE</v>
      </c>
      <c r="H354" s="94"/>
      <c r="I354" s="94" t="str">
        <f>Evaluación_Económica!P356</f>
        <v>CUMPLE</v>
      </c>
      <c r="J354" s="94"/>
      <c r="K354" s="94" t="str">
        <f>Evaluación_Económica!AB356</f>
        <v>CUMPLE</v>
      </c>
      <c r="L354" s="94"/>
      <c r="M354" s="94" t="str">
        <f>Evaluación_Económica!AY356</f>
        <v>CUMPLE</v>
      </c>
      <c r="N354" s="94"/>
      <c r="O354" s="94" t="str">
        <f>Evaluación_Económica!BT356</f>
        <v>CUMPLE</v>
      </c>
      <c r="P354" s="94"/>
      <c r="Q354" s="94" t="str">
        <f>Evaluación_Económica!BY356</f>
        <v>CUMPLE</v>
      </c>
      <c r="R354" s="94"/>
      <c r="S354" s="94" t="str">
        <f>Evaluación_Económica!CF356</f>
        <v>CUMPLE</v>
      </c>
      <c r="T354" s="95"/>
      <c r="U354" s="94" t="str">
        <f>IF(C354&lt;&gt;"",IF(G354="CUMPLE",IF(I354="CUMPLE",IF(K354="CUMPLE",IF(M354="CUMPLE",IF(O354="CUMPLE",IF(Q354="CUMPLE",IF(S354="CUMPLE","HABILITADO","RECHAZADO"),"RECHAZADO"),"RECHAZADO"),"RECHAZADO"),"RECHAZADO"),"RECHAZADO"),"RECHAZADO"),"")</f>
        <v>HABILITADO</v>
      </c>
      <c r="V354" s="85">
        <v>2507462668</v>
      </c>
      <c r="W354" s="86">
        <v>175208739</v>
      </c>
      <c r="X354" s="86">
        <v>2682671407</v>
      </c>
      <c r="Y354" s="87">
        <v>2507462668</v>
      </c>
      <c r="Z354" s="87">
        <v>175208739</v>
      </c>
      <c r="AA354" s="87">
        <v>2682671407</v>
      </c>
      <c r="AB354" s="88"/>
      <c r="AC354" s="86">
        <v>2460709193</v>
      </c>
      <c r="AD354" s="86">
        <v>165476940</v>
      </c>
      <c r="AE354" s="86">
        <v>2626186133</v>
      </c>
    </row>
    <row r="355" spans="1:31" s="110" customFormat="1" ht="18" thickTop="1" thickBot="1" x14ac:dyDescent="0.3">
      <c r="A355" s="102">
        <v>26</v>
      </c>
      <c r="B355" s="102"/>
      <c r="C355" s="102" t="s">
        <v>1537</v>
      </c>
      <c r="D355" s="901"/>
      <c r="E355" s="104"/>
      <c r="F355" s="902"/>
      <c r="G355" s="101"/>
      <c r="H355" s="101"/>
      <c r="I355" s="101"/>
      <c r="J355" s="101"/>
      <c r="K355" s="101"/>
      <c r="L355" s="101"/>
      <c r="M355" s="101"/>
      <c r="N355" s="101"/>
      <c r="O355" s="101"/>
      <c r="P355" s="101"/>
      <c r="Q355" s="101"/>
      <c r="R355" s="101"/>
      <c r="S355" s="101"/>
      <c r="T355" s="101"/>
      <c r="U355" s="101"/>
      <c r="V355" s="106"/>
      <c r="W355" s="107"/>
      <c r="X355" s="107"/>
      <c r="Y355" s="107"/>
      <c r="Z355" s="107"/>
      <c r="AA355" s="107"/>
      <c r="AB355" s="108"/>
      <c r="AC355" s="107"/>
      <c r="AD355" s="107"/>
      <c r="AE355" s="107"/>
    </row>
    <row r="356" spans="1:31" x14ac:dyDescent="0.25">
      <c r="A356" s="1018">
        <f t="shared" ref="A356" si="50">A368</f>
        <v>27</v>
      </c>
      <c r="B356" s="508">
        <v>1</v>
      </c>
      <c r="C356" s="90" t="str">
        <f>IF(Proponentes!H340="X",Proponentes!$B$340,"")</f>
        <v xml:space="preserve"> UNION TEMPORAL AG 2021</v>
      </c>
      <c r="D356" s="899"/>
      <c r="E356" s="92"/>
      <c r="F356" s="900"/>
      <c r="G356" s="94" t="str">
        <f>Evaluación_Económica!G358</f>
        <v>CUMPLE</v>
      </c>
      <c r="H356" s="94"/>
      <c r="I356" s="94" t="str">
        <f>Evaluación_Económica!P358</f>
        <v>CUMPLE</v>
      </c>
      <c r="J356" s="94"/>
      <c r="K356" s="94" t="str">
        <f>Evaluación_Económica!AB358</f>
        <v>CUMPLE</v>
      </c>
      <c r="L356" s="94"/>
      <c r="M356" s="94" t="str">
        <f>Evaluación_Económica!AY358</f>
        <v>CUMPLE</v>
      </c>
      <c r="N356" s="94"/>
      <c r="O356" s="94" t="str">
        <f>Evaluación_Económica!BT358</f>
        <v>CUMPLE</v>
      </c>
      <c r="P356" s="94"/>
      <c r="Q356" s="94" t="str">
        <f>Evaluación_Económica!BY358</f>
        <v>CUMPLE</v>
      </c>
      <c r="R356" s="94"/>
      <c r="S356" s="94" t="str">
        <f>Evaluación_Económica!CF358</f>
        <v/>
      </c>
      <c r="T356" s="95"/>
      <c r="U356" s="94" t="str">
        <f t="shared" ref="U356:U366" si="51">IF(C356&lt;&gt;"",IF(G356="CUMPLE",IF(I356="CUMPLE",IF(K356="CUMPLE",IF(M356="CUMPLE",IF(O356="CUMPLE",IF(Q356="CUMPLE","HABILITADO","RECHAZADO"),"RECHAZADO"),"RECHAZADO"),"RECHAZADO"),"RECHAZADO"),"RECHAZADO"),"")</f>
        <v>HABILITADO</v>
      </c>
      <c r="V356" s="85" t="s">
        <v>2231</v>
      </c>
      <c r="W356" s="86">
        <v>0</v>
      </c>
      <c r="X356" s="86" t="s">
        <v>2231</v>
      </c>
      <c r="Y356" s="87">
        <v>0</v>
      </c>
      <c r="Z356" s="87">
        <v>0</v>
      </c>
      <c r="AA356" s="87">
        <v>0</v>
      </c>
      <c r="AB356" s="88"/>
      <c r="AC356" s="86" t="s">
        <v>2231</v>
      </c>
      <c r="AD356" s="86">
        <v>0</v>
      </c>
      <c r="AE356" s="86" t="s">
        <v>2231</v>
      </c>
    </row>
    <row r="357" spans="1:31" x14ac:dyDescent="0.25">
      <c r="A357" s="1018"/>
      <c r="B357" s="508">
        <v>2</v>
      </c>
      <c r="C357" s="90" t="str">
        <f>IF(Proponentes!H341="X",Proponentes!$B$340,"")</f>
        <v xml:space="preserve"> UNION TEMPORAL AG 2021</v>
      </c>
      <c r="D357" s="899"/>
      <c r="E357" s="97"/>
      <c r="F357" s="900"/>
      <c r="G357" s="687" t="str">
        <f>Evaluación_Económica!G359</f>
        <v>CUMPLE</v>
      </c>
      <c r="H357" s="687"/>
      <c r="I357" s="687" t="str">
        <f>Evaluación_Económica!P359</f>
        <v>CUMPLE</v>
      </c>
      <c r="J357" s="687"/>
      <c r="K357" s="687" t="str">
        <f>Evaluación_Económica!AB359</f>
        <v>CUMPLE</v>
      </c>
      <c r="L357" s="687"/>
      <c r="M357" s="687" t="str">
        <f>Evaluación_Económica!AY359</f>
        <v>CUMPLE</v>
      </c>
      <c r="N357" s="687"/>
      <c r="O357" s="687" t="str">
        <f>Evaluación_Económica!BT359</f>
        <v>CUMPLE</v>
      </c>
      <c r="P357" s="687"/>
      <c r="Q357" s="687" t="str">
        <f>Evaluación_Económica!BY359</f>
        <v>CUMPLE</v>
      </c>
      <c r="R357" s="687"/>
      <c r="S357" s="687" t="str">
        <f>Evaluación_Económica!CF359</f>
        <v/>
      </c>
      <c r="T357" s="98"/>
      <c r="U357" s="687" t="str">
        <f t="shared" si="51"/>
        <v>HABILITADO</v>
      </c>
      <c r="V357" s="85" t="s">
        <v>2231</v>
      </c>
      <c r="W357" s="86">
        <v>0</v>
      </c>
      <c r="X357" s="86" t="s">
        <v>2231</v>
      </c>
      <c r="Y357" s="87">
        <v>0</v>
      </c>
      <c r="Z357" s="87">
        <v>0</v>
      </c>
      <c r="AA357" s="87">
        <v>0</v>
      </c>
      <c r="AB357" s="88"/>
      <c r="AC357" s="86" t="s">
        <v>2231</v>
      </c>
      <c r="AD357" s="86">
        <v>0</v>
      </c>
      <c r="AE357" s="86" t="s">
        <v>2231</v>
      </c>
    </row>
    <row r="358" spans="1:31" hidden="1" x14ac:dyDescent="0.25">
      <c r="A358" s="1020"/>
      <c r="B358" s="230">
        <v>3</v>
      </c>
      <c r="C358" s="914" t="str">
        <f>IF(Proponentes!H342="X",Proponentes!$B$340,"")</f>
        <v/>
      </c>
      <c r="D358" s="91"/>
      <c r="E358" s="333"/>
      <c r="F358" s="93"/>
      <c r="G358" s="926" t="str">
        <f>Evaluación_Económica!G360</f>
        <v/>
      </c>
      <c r="H358" s="926"/>
      <c r="I358" s="926" t="str">
        <f>Evaluación_Económica!P360</f>
        <v/>
      </c>
      <c r="J358" s="926"/>
      <c r="K358" s="926" t="str">
        <f>Evaluación_Económica!AB360</f>
        <v/>
      </c>
      <c r="L358" s="926"/>
      <c r="M358" s="926" t="str">
        <f>Evaluación_Económica!AY360</f>
        <v xml:space="preserve"> </v>
      </c>
      <c r="N358" s="926"/>
      <c r="O358" s="926" t="str">
        <f>Evaluación_Económica!BT360</f>
        <v xml:space="preserve"> </v>
      </c>
      <c r="P358" s="926"/>
      <c r="Q358" s="926" t="str">
        <f>Evaluación_Económica!BY360</f>
        <v/>
      </c>
      <c r="R358" s="926"/>
      <c r="S358" s="926" t="str">
        <f>Evaluación_Económica!CF360</f>
        <v/>
      </c>
      <c r="T358" s="927"/>
      <c r="U358" s="928" t="str">
        <f t="shared" si="51"/>
        <v/>
      </c>
      <c r="V358" s="85" t="s">
        <v>2231</v>
      </c>
      <c r="W358" s="86">
        <v>0</v>
      </c>
      <c r="X358" s="86" t="s">
        <v>2231</v>
      </c>
      <c r="Y358" s="87">
        <v>0</v>
      </c>
      <c r="Z358" s="87">
        <v>0</v>
      </c>
      <c r="AA358" s="87">
        <v>0</v>
      </c>
      <c r="AB358" s="88"/>
      <c r="AC358" s="86" t="s">
        <v>2231</v>
      </c>
      <c r="AD358" s="86">
        <v>0</v>
      </c>
      <c r="AE358" s="86" t="s">
        <v>2231</v>
      </c>
    </row>
    <row r="359" spans="1:31" hidden="1" x14ac:dyDescent="0.25">
      <c r="A359" s="1021"/>
      <c r="B359" s="508">
        <v>4</v>
      </c>
      <c r="C359" s="90" t="str">
        <f>IF(Proponentes!H343="X",Proponentes!$B$340,"")</f>
        <v/>
      </c>
      <c r="D359" s="91"/>
      <c r="E359" s="92"/>
      <c r="F359" s="93"/>
      <c r="G359" s="94" t="str">
        <f>Evaluación_Económica!G361</f>
        <v/>
      </c>
      <c r="H359" s="94"/>
      <c r="I359" s="94" t="str">
        <f>Evaluación_Económica!P361</f>
        <v/>
      </c>
      <c r="J359" s="94"/>
      <c r="K359" s="94" t="str">
        <f>Evaluación_Económica!AB361</f>
        <v/>
      </c>
      <c r="L359" s="94"/>
      <c r="M359" s="94" t="str">
        <f>Evaluación_Económica!AY361</f>
        <v/>
      </c>
      <c r="N359" s="94"/>
      <c r="O359" s="94" t="str">
        <f>Evaluación_Económica!BT361</f>
        <v/>
      </c>
      <c r="P359" s="94"/>
      <c r="Q359" s="94" t="str">
        <f>Evaluación_Económica!BY361</f>
        <v/>
      </c>
      <c r="R359" s="94"/>
      <c r="S359" s="94" t="str">
        <f>Evaluación_Económica!CF361</f>
        <v/>
      </c>
      <c r="T359" s="95"/>
      <c r="U359" s="96" t="str">
        <f t="shared" si="51"/>
        <v/>
      </c>
      <c r="V359" s="85" t="s">
        <v>2231</v>
      </c>
      <c r="W359" s="86">
        <v>0</v>
      </c>
      <c r="X359" s="86" t="s">
        <v>2231</v>
      </c>
      <c r="Y359" s="87">
        <v>0</v>
      </c>
      <c r="Z359" s="87">
        <v>0</v>
      </c>
      <c r="AA359" s="87">
        <v>0</v>
      </c>
      <c r="AB359" s="88"/>
      <c r="AC359" s="86" t="s">
        <v>2231</v>
      </c>
      <c r="AD359" s="86">
        <v>0</v>
      </c>
      <c r="AE359" s="86" t="s">
        <v>2231</v>
      </c>
    </row>
    <row r="360" spans="1:31" hidden="1" x14ac:dyDescent="0.25">
      <c r="A360" s="1021"/>
      <c r="B360" s="508">
        <v>5</v>
      </c>
      <c r="C360" s="90" t="str">
        <f>IF(Proponentes!H344="X",Proponentes!$B$340,"")</f>
        <v/>
      </c>
      <c r="D360" s="91"/>
      <c r="E360" s="508"/>
      <c r="F360" s="93"/>
      <c r="G360" s="687" t="str">
        <f>Evaluación_Económica!G362</f>
        <v/>
      </c>
      <c r="H360" s="687"/>
      <c r="I360" s="687" t="str">
        <f>Evaluación_Económica!P362</f>
        <v/>
      </c>
      <c r="J360" s="687"/>
      <c r="K360" s="687" t="str">
        <f>Evaluación_Económica!AB362</f>
        <v/>
      </c>
      <c r="L360" s="687"/>
      <c r="M360" s="687" t="str">
        <f>Evaluación_Económica!AY362</f>
        <v xml:space="preserve"> </v>
      </c>
      <c r="N360" s="687"/>
      <c r="O360" s="687" t="str">
        <f>Evaluación_Económica!BT362</f>
        <v xml:space="preserve"> </v>
      </c>
      <c r="P360" s="687"/>
      <c r="Q360" s="687" t="str">
        <f>Evaluación_Económica!BY362</f>
        <v/>
      </c>
      <c r="R360" s="687"/>
      <c r="S360" s="687" t="str">
        <f>Evaluación_Económica!CF362</f>
        <v/>
      </c>
      <c r="T360" s="98"/>
      <c r="U360" s="99" t="str">
        <f t="shared" si="51"/>
        <v/>
      </c>
      <c r="V360" s="85" t="s">
        <v>2231</v>
      </c>
      <c r="W360" s="86">
        <v>0</v>
      </c>
      <c r="X360" s="86" t="s">
        <v>2231</v>
      </c>
      <c r="Y360" s="87">
        <v>0</v>
      </c>
      <c r="Z360" s="87">
        <v>0</v>
      </c>
      <c r="AA360" s="87">
        <v>0</v>
      </c>
      <c r="AB360" s="88"/>
      <c r="AC360" s="86" t="s">
        <v>2231</v>
      </c>
      <c r="AD360" s="86">
        <v>0</v>
      </c>
      <c r="AE360" s="86" t="s">
        <v>2231</v>
      </c>
    </row>
    <row r="361" spans="1:31" hidden="1" x14ac:dyDescent="0.25">
      <c r="A361" s="1021"/>
      <c r="B361" s="508">
        <v>6</v>
      </c>
      <c r="C361" s="90" t="str">
        <f>IF(Proponentes!H345="X",Proponentes!$B$340,"")</f>
        <v/>
      </c>
      <c r="D361" s="91"/>
      <c r="E361" s="97"/>
      <c r="F361" s="93"/>
      <c r="G361" s="687" t="str">
        <f>Evaluación_Económica!G363</f>
        <v/>
      </c>
      <c r="H361" s="687"/>
      <c r="I361" s="687" t="str">
        <f>Evaluación_Económica!P363</f>
        <v/>
      </c>
      <c r="J361" s="687"/>
      <c r="K361" s="687" t="str">
        <f>Evaluación_Económica!AB363</f>
        <v/>
      </c>
      <c r="L361" s="687"/>
      <c r="M361" s="687" t="str">
        <f>Evaluación_Económica!AY363</f>
        <v/>
      </c>
      <c r="N361" s="687"/>
      <c r="O361" s="687" t="str">
        <f>Evaluación_Económica!BT363</f>
        <v/>
      </c>
      <c r="P361" s="687"/>
      <c r="Q361" s="687" t="str">
        <f>Evaluación_Económica!BY363</f>
        <v/>
      </c>
      <c r="R361" s="687"/>
      <c r="S361" s="687" t="str">
        <f>Evaluación_Económica!CF363</f>
        <v/>
      </c>
      <c r="T361" s="98"/>
      <c r="U361" s="99" t="str">
        <f t="shared" si="51"/>
        <v/>
      </c>
      <c r="V361" s="85">
        <v>8654834428</v>
      </c>
      <c r="W361" s="86">
        <v>159798061</v>
      </c>
      <c r="X361" s="86">
        <v>8814632489</v>
      </c>
      <c r="Y361" s="87">
        <v>8654834428</v>
      </c>
      <c r="Z361" s="87">
        <v>159798061</v>
      </c>
      <c r="AA361" s="87">
        <v>8814632489</v>
      </c>
      <c r="AB361" s="88"/>
      <c r="AC361" s="86">
        <v>8493458712</v>
      </c>
      <c r="AD361" s="86">
        <v>150511094</v>
      </c>
      <c r="AE361" s="86">
        <v>8643969806</v>
      </c>
    </row>
    <row r="362" spans="1:31" hidden="1" x14ac:dyDescent="0.25">
      <c r="A362" s="1022"/>
      <c r="B362" s="804">
        <v>7</v>
      </c>
      <c r="C362" s="905" t="str">
        <f>IF(Proponentes!H346="X",Proponentes!$B$340,"")</f>
        <v/>
      </c>
      <c r="D362" s="91"/>
      <c r="E362" s="906"/>
      <c r="F362" s="93"/>
      <c r="G362" s="907" t="str">
        <f>Evaluación_Económica!G364</f>
        <v/>
      </c>
      <c r="H362" s="907"/>
      <c r="I362" s="907" t="str">
        <f>Evaluación_Económica!P364</f>
        <v/>
      </c>
      <c r="J362" s="907"/>
      <c r="K362" s="907" t="str">
        <f>Evaluación_Económica!AB364</f>
        <v/>
      </c>
      <c r="L362" s="907"/>
      <c r="M362" s="907" t="str">
        <f>Evaluación_Económica!AY364</f>
        <v xml:space="preserve"> </v>
      </c>
      <c r="N362" s="907"/>
      <c r="O362" s="907" t="str">
        <f>Evaluación_Económica!BT364</f>
        <v xml:space="preserve"> </v>
      </c>
      <c r="P362" s="907"/>
      <c r="Q362" s="907" t="str">
        <f>Evaluación_Económica!BY364</f>
        <v/>
      </c>
      <c r="R362" s="907"/>
      <c r="S362" s="907" t="str">
        <f>Evaluación_Económica!CF364</f>
        <v/>
      </c>
      <c r="T362" s="908"/>
      <c r="U362" s="909" t="str">
        <f t="shared" si="51"/>
        <v/>
      </c>
      <c r="V362" s="85" t="s">
        <v>2231</v>
      </c>
      <c r="W362" s="86">
        <v>0</v>
      </c>
      <c r="X362" s="86" t="s">
        <v>2231</v>
      </c>
      <c r="Y362" s="87">
        <v>0</v>
      </c>
      <c r="Z362" s="87">
        <v>0</v>
      </c>
      <c r="AA362" s="87">
        <v>0</v>
      </c>
      <c r="AB362" s="88"/>
      <c r="AC362" s="86" t="s">
        <v>2231</v>
      </c>
      <c r="AD362" s="86">
        <v>0</v>
      </c>
      <c r="AE362" s="86" t="s">
        <v>2231</v>
      </c>
    </row>
    <row r="363" spans="1:31" x14ac:dyDescent="0.25">
      <c r="A363" s="1018"/>
      <c r="B363" s="508">
        <v>8</v>
      </c>
      <c r="C363" s="90" t="str">
        <f>IF(Proponentes!H347="X",Proponentes!$B$340,"")</f>
        <v xml:space="preserve"> UNION TEMPORAL AG 2021</v>
      </c>
      <c r="D363" s="899"/>
      <c r="E363" s="100"/>
      <c r="F363" s="900"/>
      <c r="G363" s="94" t="str">
        <f>Evaluación_Económica!G365</f>
        <v>CUMPLE</v>
      </c>
      <c r="H363" s="94"/>
      <c r="I363" s="94" t="str">
        <f>Evaluación_Económica!P365</f>
        <v>CUMPLE</v>
      </c>
      <c r="J363" s="94"/>
      <c r="K363" s="94" t="str">
        <f>Evaluación_Económica!AB365</f>
        <v>CUMPLE</v>
      </c>
      <c r="L363" s="94"/>
      <c r="M363" s="94" t="str">
        <f>Evaluación_Económica!AY365</f>
        <v>CUMPLE</v>
      </c>
      <c r="N363" s="94"/>
      <c r="O363" s="94" t="str">
        <f>Evaluación_Económica!BT365</f>
        <v>CUMPLE</v>
      </c>
      <c r="P363" s="94"/>
      <c r="Q363" s="94" t="str">
        <f>Evaluación_Económica!BY365</f>
        <v>CUMPLE</v>
      </c>
      <c r="R363" s="94"/>
      <c r="S363" s="94" t="str">
        <f>Evaluación_Económica!CF365</f>
        <v/>
      </c>
      <c r="T363" s="95"/>
      <c r="U363" s="94" t="str">
        <f t="shared" si="51"/>
        <v>HABILITADO</v>
      </c>
      <c r="V363" s="85" t="s">
        <v>2231</v>
      </c>
      <c r="W363" s="86">
        <v>0</v>
      </c>
      <c r="X363" s="86" t="s">
        <v>2231</v>
      </c>
      <c r="Y363" s="87">
        <v>0</v>
      </c>
      <c r="Z363" s="87">
        <v>0</v>
      </c>
      <c r="AA363" s="87">
        <v>0</v>
      </c>
      <c r="AB363" s="88"/>
      <c r="AC363" s="86" t="s">
        <v>2231</v>
      </c>
      <c r="AD363" s="86">
        <v>0</v>
      </c>
      <c r="AE363" s="86" t="s">
        <v>2231</v>
      </c>
    </row>
    <row r="364" spans="1:31" x14ac:dyDescent="0.25">
      <c r="A364" s="1018"/>
      <c r="B364" s="508">
        <v>9</v>
      </c>
      <c r="C364" s="90" t="str">
        <f>IF(Proponentes!H348="X",Proponentes!$B$340,"")</f>
        <v xml:space="preserve"> UNION TEMPORAL AG 2021</v>
      </c>
      <c r="D364" s="899"/>
      <c r="E364" s="100"/>
      <c r="F364" s="900"/>
      <c r="G364" s="94" t="str">
        <f>Evaluación_Económica!G366</f>
        <v>CUMPLE</v>
      </c>
      <c r="H364" s="94"/>
      <c r="I364" s="94" t="str">
        <f>Evaluación_Económica!P366</f>
        <v>CUMPLE</v>
      </c>
      <c r="J364" s="94"/>
      <c r="K364" s="94" t="str">
        <f>Evaluación_Económica!AB366</f>
        <v>CUMPLE</v>
      </c>
      <c r="L364" s="94"/>
      <c r="M364" s="94" t="str">
        <f>Evaluación_Económica!AY366</f>
        <v>CUMPLE</v>
      </c>
      <c r="N364" s="94"/>
      <c r="O364" s="94" t="str">
        <f>Evaluación_Económica!BT366</f>
        <v>CUMPLE</v>
      </c>
      <c r="P364" s="94"/>
      <c r="Q364" s="94" t="str">
        <f>Evaluación_Económica!BY366</f>
        <v>CUMPLE</v>
      </c>
      <c r="R364" s="94"/>
      <c r="S364" s="94" t="str">
        <f>Evaluación_Económica!CF366</f>
        <v/>
      </c>
      <c r="T364" s="95"/>
      <c r="U364" s="94" t="str">
        <f t="shared" si="51"/>
        <v>HABILITADO</v>
      </c>
      <c r="V364" s="85">
        <v>7664314343</v>
      </c>
      <c r="W364" s="86">
        <v>194613779</v>
      </c>
      <c r="X364" s="86">
        <v>7858928122</v>
      </c>
      <c r="Y364" s="87">
        <v>7664314343</v>
      </c>
      <c r="Z364" s="87">
        <v>194613779</v>
      </c>
      <c r="AA364" s="87">
        <v>7858928122</v>
      </c>
      <c r="AB364" s="88"/>
      <c r="AC364" s="86">
        <v>7521407599</v>
      </c>
      <c r="AD364" s="86">
        <v>182924403</v>
      </c>
      <c r="AE364" s="86">
        <v>7704332002</v>
      </c>
    </row>
    <row r="365" spans="1:31" x14ac:dyDescent="0.25">
      <c r="A365" s="1018"/>
      <c r="B365" s="508">
        <v>10</v>
      </c>
      <c r="C365" s="90" t="str">
        <f>IF(Proponentes!H349="X",Proponentes!$B$340,"")</f>
        <v xml:space="preserve"> UNION TEMPORAL AG 2021</v>
      </c>
      <c r="D365" s="899"/>
      <c r="E365" s="508"/>
      <c r="F365" s="900"/>
      <c r="G365" s="687" t="str">
        <f>Evaluación_Económica!G367</f>
        <v>CUMPLE</v>
      </c>
      <c r="H365" s="687"/>
      <c r="I365" s="687" t="str">
        <f>Evaluación_Económica!P367</f>
        <v>CUMPLE</v>
      </c>
      <c r="J365" s="687"/>
      <c r="K365" s="687" t="str">
        <f>Evaluación_Económica!AB367</f>
        <v>CUMPLE</v>
      </c>
      <c r="L365" s="687"/>
      <c r="M365" s="687" t="str">
        <f>Evaluación_Económica!AY367</f>
        <v>CUMPLE</v>
      </c>
      <c r="N365" s="687"/>
      <c r="O365" s="687" t="str">
        <f>Evaluación_Económica!BT367</f>
        <v>CUMPLE</v>
      </c>
      <c r="P365" s="687"/>
      <c r="Q365" s="687" t="str">
        <f>Evaluación_Económica!BY367</f>
        <v>CUMPLE</v>
      </c>
      <c r="R365" s="687"/>
      <c r="S365" s="687" t="str">
        <f>Evaluación_Económica!CF367</f>
        <v/>
      </c>
      <c r="T365" s="98"/>
      <c r="U365" s="687" t="str">
        <f t="shared" si="51"/>
        <v>HABILITADO</v>
      </c>
      <c r="V365" s="85" t="s">
        <v>2231</v>
      </c>
      <c r="W365" s="86">
        <v>0</v>
      </c>
      <c r="X365" s="86" t="s">
        <v>2231</v>
      </c>
      <c r="Y365" s="87">
        <v>0</v>
      </c>
      <c r="Z365" s="87">
        <v>0</v>
      </c>
      <c r="AA365" s="87">
        <v>0</v>
      </c>
      <c r="AB365" s="88"/>
      <c r="AC365" s="86" t="s">
        <v>2231</v>
      </c>
      <c r="AD365" s="86">
        <v>0</v>
      </c>
      <c r="AE365" s="86" t="s">
        <v>2231</v>
      </c>
    </row>
    <row r="366" spans="1:31" hidden="1" x14ac:dyDescent="0.25">
      <c r="A366" s="1019"/>
      <c r="B366" s="920">
        <v>11</v>
      </c>
      <c r="C366" s="921" t="str">
        <f>IF(Proponentes!H350="X",Proponentes!$B$340,"")</f>
        <v/>
      </c>
      <c r="D366" s="91"/>
      <c r="E366" s="920"/>
      <c r="F366" s="93"/>
      <c r="G366" s="923" t="str">
        <f>Evaluación_Económica!G368</f>
        <v/>
      </c>
      <c r="H366" s="923"/>
      <c r="I366" s="923" t="str">
        <f>Evaluación_Económica!P368</f>
        <v/>
      </c>
      <c r="J366" s="923"/>
      <c r="K366" s="923" t="str">
        <f>Evaluación_Económica!AB368</f>
        <v/>
      </c>
      <c r="L366" s="923"/>
      <c r="M366" s="923" t="str">
        <f>Evaluación_Económica!AY368</f>
        <v xml:space="preserve"> </v>
      </c>
      <c r="N366" s="923"/>
      <c r="O366" s="923" t="str">
        <f>Evaluación_Económica!BT368</f>
        <v xml:space="preserve"> </v>
      </c>
      <c r="P366" s="923"/>
      <c r="Q366" s="923" t="str">
        <f>Evaluación_Económica!BY368</f>
        <v/>
      </c>
      <c r="R366" s="923"/>
      <c r="S366" s="923" t="str">
        <f>Evaluación_Económica!CF368</f>
        <v/>
      </c>
      <c r="T366" s="924"/>
      <c r="U366" s="925" t="str">
        <f t="shared" si="51"/>
        <v/>
      </c>
      <c r="V366" s="85" t="s">
        <v>2231</v>
      </c>
      <c r="W366" s="86">
        <v>0</v>
      </c>
      <c r="X366" s="86" t="s">
        <v>2231</v>
      </c>
      <c r="Y366" s="87">
        <v>0</v>
      </c>
      <c r="Z366" s="87">
        <v>0</v>
      </c>
      <c r="AA366" s="87">
        <v>0</v>
      </c>
      <c r="AB366" s="88"/>
      <c r="AC366" s="86" t="s">
        <v>2231</v>
      </c>
      <c r="AD366" s="86">
        <v>0</v>
      </c>
      <c r="AE366" s="86" t="s">
        <v>2231</v>
      </c>
    </row>
    <row r="367" spans="1:31" ht="17.25" thickBot="1" x14ac:dyDescent="0.3">
      <c r="A367" s="1018"/>
      <c r="B367" s="508">
        <v>12</v>
      </c>
      <c r="C367" s="90" t="str">
        <f>IF(Proponentes!H351="X",Proponentes!$B$340,"")</f>
        <v xml:space="preserve"> UNION TEMPORAL AG 2021</v>
      </c>
      <c r="D367" s="899"/>
      <c r="E367" s="92"/>
      <c r="F367" s="900"/>
      <c r="G367" s="94" t="str">
        <f>Evaluación_Económica!G369</f>
        <v>CUMPLE</v>
      </c>
      <c r="H367" s="94"/>
      <c r="I367" s="94" t="str">
        <f>Evaluación_Económica!P369</f>
        <v>CUMPLE</v>
      </c>
      <c r="J367" s="94"/>
      <c r="K367" s="94" t="str">
        <f>Evaluación_Económica!AB369</f>
        <v>CUMPLE</v>
      </c>
      <c r="L367" s="94"/>
      <c r="M367" s="94" t="str">
        <f>Evaluación_Económica!AY369</f>
        <v>CUMPLE</v>
      </c>
      <c r="N367" s="94"/>
      <c r="O367" s="94" t="str">
        <f>Evaluación_Económica!BT369</f>
        <v>CUMPLE</v>
      </c>
      <c r="P367" s="94"/>
      <c r="Q367" s="94" t="str">
        <f>Evaluación_Económica!BY369</f>
        <v>CUMPLE</v>
      </c>
      <c r="R367" s="94"/>
      <c r="S367" s="94" t="str">
        <f>Evaluación_Económica!CF369</f>
        <v>CUMPLE</v>
      </c>
      <c r="T367" s="95"/>
      <c r="U367" s="94" t="str">
        <f>IF(C367&lt;&gt;"",IF(G367="CUMPLE",IF(I367="CUMPLE",IF(K367="CUMPLE",IF(M367="CUMPLE",IF(O367="CUMPLE",IF(Q367="CUMPLE",IF(S367="CUMPLE","HABILITADO","RECHAZADO"),"RECHAZADO"),"RECHAZADO"),"RECHAZADO"),"RECHAZADO"),"RECHAZADO"),"RECHAZADO"),"")</f>
        <v>HABILITADO</v>
      </c>
      <c r="V367" s="85">
        <v>2507462668</v>
      </c>
      <c r="W367" s="86">
        <v>191265538</v>
      </c>
      <c r="X367" s="86">
        <v>2698728206</v>
      </c>
      <c r="Y367" s="87">
        <v>2507462668</v>
      </c>
      <c r="Z367" s="87">
        <v>191265538</v>
      </c>
      <c r="AA367" s="87">
        <v>2698728206</v>
      </c>
      <c r="AB367" s="88"/>
      <c r="AC367" s="86">
        <v>2460709193</v>
      </c>
      <c r="AD367" s="86">
        <v>181976056</v>
      </c>
      <c r="AE367" s="86">
        <v>2642685249</v>
      </c>
    </row>
    <row r="368" spans="1:31" s="110" customFormat="1" ht="18" thickTop="1" thickBot="1" x14ac:dyDescent="0.3">
      <c r="A368" s="102">
        <v>27</v>
      </c>
      <c r="B368" s="102"/>
      <c r="C368" s="102" t="s">
        <v>1537</v>
      </c>
      <c r="D368" s="901"/>
      <c r="E368" s="104"/>
      <c r="F368" s="902"/>
      <c r="G368" s="101"/>
      <c r="H368" s="101"/>
      <c r="I368" s="101"/>
      <c r="J368" s="101"/>
      <c r="K368" s="101"/>
      <c r="L368" s="101"/>
      <c r="M368" s="101"/>
      <c r="N368" s="101"/>
      <c r="O368" s="101"/>
      <c r="P368" s="101"/>
      <c r="Q368" s="101"/>
      <c r="R368" s="101"/>
      <c r="S368" s="101"/>
      <c r="T368" s="101"/>
      <c r="U368" s="101"/>
      <c r="V368" s="106"/>
      <c r="W368" s="107"/>
      <c r="X368" s="107"/>
      <c r="Y368" s="107"/>
      <c r="Z368" s="107"/>
      <c r="AA368" s="107"/>
      <c r="AB368" s="108"/>
      <c r="AC368" s="107"/>
      <c r="AD368" s="107"/>
      <c r="AE368" s="107"/>
    </row>
    <row r="369" spans="1:31" ht="33" x14ac:dyDescent="0.25">
      <c r="A369" s="1018">
        <f t="shared" ref="A369" si="52">A381</f>
        <v>28</v>
      </c>
      <c r="B369" s="508">
        <v>1</v>
      </c>
      <c r="C369" s="90" t="str">
        <f>IF(Proponentes!H353="X",Proponentes!$B$353,"")</f>
        <v>UNIÓN TEMPORAL PROTECCION ANP 2021</v>
      </c>
      <c r="D369" s="899"/>
      <c r="E369" s="92"/>
      <c r="F369" s="900"/>
      <c r="G369" s="94" t="str">
        <f>Evaluación_Económica!G371</f>
        <v>CUMPLE</v>
      </c>
      <c r="H369" s="94"/>
      <c r="I369" s="94" t="str">
        <f>Evaluación_Económica!P371</f>
        <v>CUMPLE</v>
      </c>
      <c r="J369" s="94"/>
      <c r="K369" s="94" t="str">
        <f>Evaluación_Económica!AB371</f>
        <v>CUMPLE</v>
      </c>
      <c r="L369" s="94"/>
      <c r="M369" s="94" t="str">
        <f>Evaluación_Económica!AY371</f>
        <v>CUMPLE</v>
      </c>
      <c r="N369" s="94"/>
      <c r="O369" s="94" t="str">
        <f>Evaluación_Económica!BT371</f>
        <v>CUMPLE</v>
      </c>
      <c r="P369" s="94"/>
      <c r="Q369" s="94" t="str">
        <f>Evaluación_Económica!BY371</f>
        <v>CUMPLE</v>
      </c>
      <c r="R369" s="94"/>
      <c r="S369" s="94" t="str">
        <f>Evaluación_Económica!CF371</f>
        <v/>
      </c>
      <c r="T369" s="95"/>
      <c r="U369" s="94" t="str">
        <f t="shared" ref="U369:U379" si="53">IF(C369&lt;&gt;"",IF(G369="CUMPLE",IF(I369="CUMPLE",IF(K369="CUMPLE",IF(M369="CUMPLE",IF(O369="CUMPLE",IF(Q369="CUMPLE","HABILITADO","RECHAZADO"),"RECHAZADO"),"RECHAZADO"),"RECHAZADO"),"RECHAZADO"),"RECHAZADO"),"")</f>
        <v>HABILITADO</v>
      </c>
      <c r="V369" s="85" t="s">
        <v>2232</v>
      </c>
      <c r="W369" s="86">
        <v>67406969</v>
      </c>
      <c r="X369" s="86" t="s">
        <v>2232</v>
      </c>
      <c r="Y369" s="87">
        <v>6309258725</v>
      </c>
      <c r="Z369" s="87">
        <v>67596640</v>
      </c>
      <c r="AA369" s="87">
        <v>6376855365</v>
      </c>
      <c r="AB369" s="88"/>
      <c r="AC369" s="86" t="s">
        <v>2232</v>
      </c>
      <c r="AD369" s="86">
        <v>65577248</v>
      </c>
      <c r="AE369" s="86" t="s">
        <v>2232</v>
      </c>
    </row>
    <row r="370" spans="1:31" ht="33" x14ac:dyDescent="0.25">
      <c r="A370" s="1018"/>
      <c r="B370" s="508">
        <v>2</v>
      </c>
      <c r="C370" s="90" t="str">
        <f>IF(Proponentes!H354="X",Proponentes!$B$353,"")</f>
        <v>UNIÓN TEMPORAL PROTECCION ANP 2021</v>
      </c>
      <c r="D370" s="899"/>
      <c r="E370" s="92"/>
      <c r="F370" s="900"/>
      <c r="G370" s="94" t="str">
        <f>Evaluación_Económica!G372</f>
        <v>CUMPLE</v>
      </c>
      <c r="H370" s="94"/>
      <c r="I370" s="94" t="str">
        <f>Evaluación_Económica!P372</f>
        <v>CUMPLE</v>
      </c>
      <c r="J370" s="94"/>
      <c r="K370" s="94" t="str">
        <f>Evaluación_Económica!AB372</f>
        <v>CUMPLE</v>
      </c>
      <c r="L370" s="94"/>
      <c r="M370" s="94" t="str">
        <f>Evaluación_Económica!AY372</f>
        <v>CUMPLE</v>
      </c>
      <c r="N370" s="94"/>
      <c r="O370" s="94" t="str">
        <f>Evaluación_Económica!BT372</f>
        <v>CUMPLE</v>
      </c>
      <c r="P370" s="94"/>
      <c r="Q370" s="94" t="str">
        <f>Evaluación_Económica!BY372</f>
        <v>CUMPLE</v>
      </c>
      <c r="R370" s="94"/>
      <c r="S370" s="94" t="str">
        <f>Evaluación_Económica!CF372</f>
        <v/>
      </c>
      <c r="T370" s="95"/>
      <c r="U370" s="94" t="str">
        <f t="shared" si="53"/>
        <v>HABILITADO</v>
      </c>
      <c r="V370" s="85" t="s">
        <v>2232</v>
      </c>
      <c r="W370" s="86">
        <v>65925513</v>
      </c>
      <c r="X370" s="86" t="s">
        <v>2232</v>
      </c>
      <c r="Y370" s="87">
        <v>5749369583</v>
      </c>
      <c r="Z370" s="87">
        <v>66111016</v>
      </c>
      <c r="AA370" s="87">
        <v>5815480599</v>
      </c>
      <c r="AB370" s="88"/>
      <c r="AC370" s="86" t="s">
        <v>2232</v>
      </c>
      <c r="AD370" s="86">
        <v>64136005</v>
      </c>
      <c r="AE370" s="86" t="s">
        <v>2232</v>
      </c>
    </row>
    <row r="371" spans="1:31" hidden="1" x14ac:dyDescent="0.25">
      <c r="A371" s="1020"/>
      <c r="B371" s="230">
        <v>3</v>
      </c>
      <c r="C371" s="914" t="str">
        <f>IF(Proponentes!H355="X",Proponentes!$B$353,"")</f>
        <v/>
      </c>
      <c r="D371" s="91"/>
      <c r="E371" s="915"/>
      <c r="F371" s="93"/>
      <c r="G371" s="916" t="str">
        <f>Evaluación_Económica!G373</f>
        <v/>
      </c>
      <c r="H371" s="916"/>
      <c r="I371" s="916" t="str">
        <f>Evaluación_Económica!P373</f>
        <v/>
      </c>
      <c r="J371" s="916"/>
      <c r="K371" s="916" t="str">
        <f>Evaluación_Económica!AB373</f>
        <v/>
      </c>
      <c r="L371" s="916"/>
      <c r="M371" s="916" t="str">
        <f>Evaluación_Económica!AY373</f>
        <v xml:space="preserve"> </v>
      </c>
      <c r="N371" s="916"/>
      <c r="O371" s="916" t="str">
        <f>Evaluación_Económica!BT373</f>
        <v xml:space="preserve"> </v>
      </c>
      <c r="P371" s="916"/>
      <c r="Q371" s="916" t="str">
        <f>Evaluación_Económica!BY373</f>
        <v/>
      </c>
      <c r="R371" s="916"/>
      <c r="S371" s="916" t="str">
        <f>Evaluación_Económica!CF373</f>
        <v/>
      </c>
      <c r="T371" s="917"/>
      <c r="U371" s="918" t="str">
        <f t="shared" si="53"/>
        <v/>
      </c>
      <c r="V371" s="85" t="s">
        <v>2232</v>
      </c>
      <c r="W371" s="86">
        <v>66666247</v>
      </c>
      <c r="X371" s="86" t="s">
        <v>2232</v>
      </c>
      <c r="Y371" s="87">
        <v>7469983014</v>
      </c>
      <c r="Z371" s="87">
        <v>66853839</v>
      </c>
      <c r="AA371" s="87">
        <v>7536836853</v>
      </c>
      <c r="AB371" s="88"/>
      <c r="AC371" s="86" t="s">
        <v>2232</v>
      </c>
      <c r="AD371" s="86">
        <v>64856637</v>
      </c>
      <c r="AE371" s="86" t="s">
        <v>2232</v>
      </c>
    </row>
    <row r="372" spans="1:31" hidden="1" x14ac:dyDescent="0.25">
      <c r="A372" s="1021"/>
      <c r="B372" s="508">
        <v>4</v>
      </c>
      <c r="C372" s="90" t="str">
        <f>IF(Proponentes!H356="X",Proponentes!$B$353,"")</f>
        <v/>
      </c>
      <c r="D372" s="91"/>
      <c r="E372" s="92"/>
      <c r="F372" s="93"/>
      <c r="G372" s="94" t="str">
        <f>Evaluación_Económica!G374</f>
        <v/>
      </c>
      <c r="H372" s="94"/>
      <c r="I372" s="94" t="str">
        <f>Evaluación_Económica!P374</f>
        <v/>
      </c>
      <c r="J372" s="94"/>
      <c r="K372" s="94" t="str">
        <f>Evaluación_Económica!AB374</f>
        <v/>
      </c>
      <c r="L372" s="94"/>
      <c r="M372" s="94" t="str">
        <f>Evaluación_Económica!AY374</f>
        <v/>
      </c>
      <c r="N372" s="94"/>
      <c r="O372" s="94" t="str">
        <f>Evaluación_Económica!BT374</f>
        <v/>
      </c>
      <c r="P372" s="94"/>
      <c r="Q372" s="94" t="str">
        <f>Evaluación_Económica!BY374</f>
        <v/>
      </c>
      <c r="R372" s="94"/>
      <c r="S372" s="94" t="str">
        <f>Evaluación_Económica!CF374</f>
        <v/>
      </c>
      <c r="T372" s="95"/>
      <c r="U372" s="96" t="str">
        <f t="shared" si="53"/>
        <v/>
      </c>
      <c r="V372" s="85" t="s">
        <v>2232</v>
      </c>
      <c r="W372" s="86">
        <v>65423009</v>
      </c>
      <c r="X372" s="86" t="s">
        <v>2232</v>
      </c>
      <c r="Y372" s="87">
        <v>10351396935</v>
      </c>
      <c r="Z372" s="87">
        <v>65614998</v>
      </c>
      <c r="AA372" s="87">
        <v>10417011933</v>
      </c>
      <c r="AB372" s="88"/>
      <c r="AC372" s="86" t="s">
        <v>2232</v>
      </c>
      <c r="AD372" s="86">
        <v>64018779</v>
      </c>
      <c r="AE372" s="86" t="s">
        <v>2232</v>
      </c>
    </row>
    <row r="373" spans="1:31" hidden="1" x14ac:dyDescent="0.25">
      <c r="A373" s="1021"/>
      <c r="B373" s="508">
        <v>5</v>
      </c>
      <c r="C373" s="90" t="str">
        <f>IF(Proponentes!H357="X",Proponentes!$B$353,"")</f>
        <v/>
      </c>
      <c r="D373" s="91"/>
      <c r="E373" s="100"/>
      <c r="F373" s="93"/>
      <c r="G373" s="94" t="str">
        <f>Evaluación_Económica!G375</f>
        <v/>
      </c>
      <c r="H373" s="94"/>
      <c r="I373" s="94" t="str">
        <f>Evaluación_Económica!P375</f>
        <v/>
      </c>
      <c r="J373" s="94"/>
      <c r="K373" s="94" t="str">
        <f>Evaluación_Económica!AB375</f>
        <v/>
      </c>
      <c r="L373" s="94"/>
      <c r="M373" s="94" t="str">
        <f>Evaluación_Económica!AY375</f>
        <v xml:space="preserve"> </v>
      </c>
      <c r="N373" s="94"/>
      <c r="O373" s="94" t="str">
        <f>Evaluación_Económica!BT375</f>
        <v xml:space="preserve"> </v>
      </c>
      <c r="P373" s="94"/>
      <c r="Q373" s="94" t="str">
        <f>Evaluación_Económica!BY375</f>
        <v/>
      </c>
      <c r="R373" s="94"/>
      <c r="S373" s="94" t="str">
        <f>Evaluación_Económica!CF375</f>
        <v/>
      </c>
      <c r="T373" s="95"/>
      <c r="U373" s="96" t="str">
        <f t="shared" si="53"/>
        <v/>
      </c>
      <c r="V373" s="85" t="s">
        <v>2232</v>
      </c>
      <c r="W373" s="86">
        <v>67244470</v>
      </c>
      <c r="X373" s="86" t="s">
        <v>2232</v>
      </c>
      <c r="Y373" s="87">
        <v>10132183707</v>
      </c>
      <c r="Z373" s="87">
        <v>67430642</v>
      </c>
      <c r="AA373" s="87">
        <v>10199614349</v>
      </c>
      <c r="AB373" s="88"/>
      <c r="AC373" s="86" t="s">
        <v>2232</v>
      </c>
      <c r="AD373" s="86">
        <v>65419049</v>
      </c>
      <c r="AE373" s="86" t="s">
        <v>2232</v>
      </c>
    </row>
    <row r="374" spans="1:31" hidden="1" x14ac:dyDescent="0.25">
      <c r="A374" s="1021"/>
      <c r="B374" s="508">
        <v>6</v>
      </c>
      <c r="C374" s="90" t="str">
        <f>IF(Proponentes!H358="X",Proponentes!$B$353,"")</f>
        <v/>
      </c>
      <c r="D374" s="91"/>
      <c r="E374" s="92"/>
      <c r="F374" s="93"/>
      <c r="G374" s="94" t="str">
        <f>Evaluación_Económica!G376</f>
        <v/>
      </c>
      <c r="H374" s="94"/>
      <c r="I374" s="94" t="str">
        <f>Evaluación_Económica!P376</f>
        <v/>
      </c>
      <c r="J374" s="94"/>
      <c r="K374" s="94" t="str">
        <f>Evaluación_Económica!AB376</f>
        <v/>
      </c>
      <c r="L374" s="94"/>
      <c r="M374" s="94" t="str">
        <f>Evaluación_Económica!AY376</f>
        <v/>
      </c>
      <c r="N374" s="94"/>
      <c r="O374" s="94" t="str">
        <f>Evaluación_Económica!BT376</f>
        <v/>
      </c>
      <c r="P374" s="94"/>
      <c r="Q374" s="94" t="str">
        <f>Evaluación_Económica!BY376</f>
        <v/>
      </c>
      <c r="R374" s="94"/>
      <c r="S374" s="94" t="str">
        <f>Evaluación_Económica!CF376</f>
        <v/>
      </c>
      <c r="T374" s="95"/>
      <c r="U374" s="96" t="str">
        <f t="shared" si="53"/>
        <v/>
      </c>
      <c r="V374" s="85" t="s">
        <v>2232</v>
      </c>
      <c r="W374" s="86">
        <v>63288465</v>
      </c>
      <c r="X374" s="86" t="s">
        <v>2232</v>
      </c>
      <c r="Y374" s="87">
        <v>8654834428</v>
      </c>
      <c r="Z374" s="87">
        <v>63474186</v>
      </c>
      <c r="AA374" s="87">
        <v>8718308614</v>
      </c>
      <c r="AB374" s="88"/>
      <c r="AC374" s="86" t="s">
        <v>2232</v>
      </c>
      <c r="AD374" s="86">
        <v>61930221</v>
      </c>
      <c r="AE374" s="86" t="s">
        <v>2232</v>
      </c>
    </row>
    <row r="375" spans="1:31" hidden="1" x14ac:dyDescent="0.25">
      <c r="A375" s="1021"/>
      <c r="B375" s="508">
        <v>7</v>
      </c>
      <c r="C375" s="90" t="str">
        <f>IF(Proponentes!H359="X",Proponentes!$B$353,"")</f>
        <v/>
      </c>
      <c r="D375" s="91"/>
      <c r="E375" s="92"/>
      <c r="F375" s="93"/>
      <c r="G375" s="94" t="str">
        <f>Evaluación_Económica!G377</f>
        <v/>
      </c>
      <c r="H375" s="94"/>
      <c r="I375" s="94" t="str">
        <f>Evaluación_Económica!P377</f>
        <v/>
      </c>
      <c r="J375" s="94"/>
      <c r="K375" s="94" t="str">
        <f>Evaluación_Económica!AB377</f>
        <v/>
      </c>
      <c r="L375" s="94"/>
      <c r="M375" s="94" t="str">
        <f>Evaluación_Económica!AY377</f>
        <v xml:space="preserve"> </v>
      </c>
      <c r="N375" s="94"/>
      <c r="O375" s="94" t="str">
        <f>Evaluación_Económica!BT377</f>
        <v xml:space="preserve"> </v>
      </c>
      <c r="P375" s="94"/>
      <c r="Q375" s="94" t="str">
        <f>Evaluación_Económica!BY377</f>
        <v/>
      </c>
      <c r="R375" s="94"/>
      <c r="S375" s="94" t="str">
        <f>Evaluación_Económica!CF377</f>
        <v/>
      </c>
      <c r="T375" s="95"/>
      <c r="U375" s="96" t="str">
        <f t="shared" si="53"/>
        <v/>
      </c>
      <c r="V375" s="85" t="s">
        <v>2232</v>
      </c>
      <c r="W375" s="86">
        <v>67485489</v>
      </c>
      <c r="X375" s="86" t="s">
        <v>2232</v>
      </c>
      <c r="Y375" s="87">
        <v>11189187841</v>
      </c>
      <c r="Z375" s="87">
        <v>67675383</v>
      </c>
      <c r="AA375" s="87">
        <v>11256863224</v>
      </c>
      <c r="AB375" s="88"/>
      <c r="AC375" s="86" t="s">
        <v>2232</v>
      </c>
      <c r="AD375" s="86">
        <v>65653679</v>
      </c>
      <c r="AE375" s="86" t="s">
        <v>2232</v>
      </c>
    </row>
    <row r="376" spans="1:31" hidden="1" x14ac:dyDescent="0.25">
      <c r="A376" s="1021"/>
      <c r="B376" s="508">
        <v>8</v>
      </c>
      <c r="C376" s="90" t="str">
        <f>IF(Proponentes!H360="X",Proponentes!$B$353,"")</f>
        <v/>
      </c>
      <c r="D376" s="91"/>
      <c r="E376" s="100"/>
      <c r="F376" s="93"/>
      <c r="G376" s="94" t="str">
        <f>Evaluación_Económica!G378</f>
        <v/>
      </c>
      <c r="H376" s="94"/>
      <c r="I376" s="94" t="str">
        <f>Evaluación_Económica!P378</f>
        <v/>
      </c>
      <c r="J376" s="94"/>
      <c r="K376" s="94" t="str">
        <f>Evaluación_Económica!AB378</f>
        <v/>
      </c>
      <c r="L376" s="94"/>
      <c r="M376" s="94" t="str">
        <f>Evaluación_Económica!AY378</f>
        <v xml:space="preserve"> </v>
      </c>
      <c r="N376" s="94"/>
      <c r="O376" s="94" t="str">
        <f>Evaluación_Económica!BT378</f>
        <v xml:space="preserve"> </v>
      </c>
      <c r="P376" s="94"/>
      <c r="Q376" s="94" t="str">
        <f>Evaluación_Económica!BY378</f>
        <v/>
      </c>
      <c r="R376" s="94"/>
      <c r="S376" s="94" t="str">
        <f>Evaluación_Económica!CF378</f>
        <v/>
      </c>
      <c r="T376" s="95"/>
      <c r="U376" s="96" t="str">
        <f t="shared" si="53"/>
        <v/>
      </c>
      <c r="V376" s="85" t="s">
        <v>2232</v>
      </c>
      <c r="W376" s="86">
        <v>66002272</v>
      </c>
      <c r="X376" s="86" t="s">
        <v>2232</v>
      </c>
      <c r="Y376" s="87">
        <v>6076803755</v>
      </c>
      <c r="Z376" s="87">
        <v>66187995</v>
      </c>
      <c r="AA376" s="87">
        <v>6142991750</v>
      </c>
      <c r="AB376" s="88"/>
      <c r="AC376" s="86" t="s">
        <v>2232</v>
      </c>
      <c r="AD376" s="86">
        <v>64210725</v>
      </c>
      <c r="AE376" s="86" t="s">
        <v>2232</v>
      </c>
    </row>
    <row r="377" spans="1:31" hidden="1" x14ac:dyDescent="0.25">
      <c r="A377" s="1021"/>
      <c r="B377" s="508">
        <v>9</v>
      </c>
      <c r="C377" s="90" t="str">
        <f>IF(Proponentes!H361="X",Proponentes!$B$353,"")</f>
        <v/>
      </c>
      <c r="D377" s="91"/>
      <c r="E377" s="100"/>
      <c r="F377" s="93"/>
      <c r="G377" s="94" t="str">
        <f>Evaluación_Económica!G379</f>
        <v/>
      </c>
      <c r="H377" s="94"/>
      <c r="I377" s="94" t="str">
        <f>Evaluación_Económica!P379</f>
        <v/>
      </c>
      <c r="J377" s="94"/>
      <c r="K377" s="94" t="str">
        <f>Evaluación_Económica!AB379</f>
        <v/>
      </c>
      <c r="L377" s="94"/>
      <c r="M377" s="94" t="str">
        <f>Evaluación_Económica!AY379</f>
        <v xml:space="preserve"> </v>
      </c>
      <c r="N377" s="94"/>
      <c r="O377" s="94" t="str">
        <f>Evaluación_Económica!BT379</f>
        <v xml:space="preserve"> </v>
      </c>
      <c r="P377" s="94"/>
      <c r="Q377" s="94" t="str">
        <f>Evaluación_Económica!BY379</f>
        <v/>
      </c>
      <c r="R377" s="94"/>
      <c r="S377" s="94" t="str">
        <f>Evaluación_Económica!CF379</f>
        <v/>
      </c>
      <c r="T377" s="95"/>
      <c r="U377" s="96" t="str">
        <f t="shared" si="53"/>
        <v/>
      </c>
      <c r="V377" s="85" t="s">
        <v>2232</v>
      </c>
      <c r="W377" s="86">
        <v>67114713</v>
      </c>
      <c r="X377" s="86" t="s">
        <v>2232</v>
      </c>
      <c r="Y377" s="87">
        <v>7664314343</v>
      </c>
      <c r="Z377" s="87">
        <v>67303561</v>
      </c>
      <c r="AA377" s="87">
        <v>7731617904</v>
      </c>
      <c r="AB377" s="88"/>
      <c r="AC377" s="86" t="s">
        <v>2232</v>
      </c>
      <c r="AD377" s="86">
        <v>65292966</v>
      </c>
      <c r="AE377" s="86" t="s">
        <v>2232</v>
      </c>
    </row>
    <row r="378" spans="1:31" hidden="1" x14ac:dyDescent="0.25">
      <c r="A378" s="1022"/>
      <c r="B378" s="804">
        <v>10</v>
      </c>
      <c r="C378" s="905" t="str">
        <f>IF(Proponentes!H362="X",Proponentes!$B$353,"")</f>
        <v/>
      </c>
      <c r="D378" s="91"/>
      <c r="E378" s="804"/>
      <c r="F378" s="93"/>
      <c r="G378" s="907" t="str">
        <f>Evaluación_Económica!G380</f>
        <v/>
      </c>
      <c r="H378" s="907"/>
      <c r="I378" s="907" t="str">
        <f>Evaluación_Económica!P380</f>
        <v/>
      </c>
      <c r="J378" s="907"/>
      <c r="K378" s="907" t="str">
        <f>Evaluación_Económica!AB380</f>
        <v/>
      </c>
      <c r="L378" s="907"/>
      <c r="M378" s="907" t="str">
        <f>Evaluación_Económica!AY380</f>
        <v xml:space="preserve"> </v>
      </c>
      <c r="N378" s="907"/>
      <c r="O378" s="907" t="str">
        <f>Evaluación_Económica!BT380</f>
        <v xml:space="preserve"> </v>
      </c>
      <c r="P378" s="907"/>
      <c r="Q378" s="907" t="str">
        <f>Evaluación_Económica!BY380</f>
        <v/>
      </c>
      <c r="R378" s="907"/>
      <c r="S378" s="907" t="str">
        <f>Evaluación_Económica!CF380</f>
        <v/>
      </c>
      <c r="T378" s="908"/>
      <c r="U378" s="909" t="str">
        <f t="shared" si="53"/>
        <v/>
      </c>
      <c r="V378" s="85" t="s">
        <v>2232</v>
      </c>
      <c r="W378" s="86">
        <v>66373262</v>
      </c>
      <c r="X378" s="86" t="s">
        <v>2232</v>
      </c>
      <c r="Y378" s="87">
        <v>7971813946</v>
      </c>
      <c r="Z378" s="87">
        <v>66560011</v>
      </c>
      <c r="AA378" s="87">
        <v>8038373957</v>
      </c>
      <c r="AB378" s="88"/>
      <c r="AC378" s="86" t="s">
        <v>2232</v>
      </c>
      <c r="AD378" s="86">
        <v>64571631</v>
      </c>
      <c r="AE378" s="86" t="s">
        <v>2232</v>
      </c>
    </row>
    <row r="379" spans="1:31" ht="33.75" thickBot="1" x14ac:dyDescent="0.3">
      <c r="A379" s="1018"/>
      <c r="B379" s="508">
        <v>11</v>
      </c>
      <c r="C379" s="90" t="str">
        <f>IF(Proponentes!H363="X",Proponentes!$B$353,"")</f>
        <v>UNIÓN TEMPORAL PROTECCION ANP 2021</v>
      </c>
      <c r="D379" s="899"/>
      <c r="E379" s="100"/>
      <c r="F379" s="900"/>
      <c r="G379" s="94" t="str">
        <f>Evaluación_Económica!G381</f>
        <v>CUMPLE</v>
      </c>
      <c r="H379" s="94"/>
      <c r="I379" s="94" t="str">
        <f>Evaluación_Económica!P381</f>
        <v>CUMPLE</v>
      </c>
      <c r="J379" s="94"/>
      <c r="K379" s="94" t="str">
        <f>Evaluación_Económica!AB381</f>
        <v>CUMPLE</v>
      </c>
      <c r="L379" s="94"/>
      <c r="M379" s="94" t="str">
        <f>Evaluación_Económica!AY381</f>
        <v>CUMPLE</v>
      </c>
      <c r="N379" s="94"/>
      <c r="O379" s="94" t="str">
        <f>Evaluación_Económica!BT381</f>
        <v>CUMPLE</v>
      </c>
      <c r="P379" s="94"/>
      <c r="Q379" s="94" t="str">
        <f>Evaluación_Económica!BY381</f>
        <v>CUMPLE</v>
      </c>
      <c r="R379" s="94"/>
      <c r="S379" s="94" t="str">
        <f>Evaluación_Económica!CF381</f>
        <v/>
      </c>
      <c r="T379" s="95"/>
      <c r="U379" s="94" t="str">
        <f t="shared" si="53"/>
        <v>HABILITADO</v>
      </c>
      <c r="V379" s="85" t="s">
        <v>2232</v>
      </c>
      <c r="W379" s="86">
        <v>67114723</v>
      </c>
      <c r="X379" s="86" t="s">
        <v>2232</v>
      </c>
      <c r="Y379" s="87">
        <v>10661795228</v>
      </c>
      <c r="Z379" s="87">
        <v>67303575</v>
      </c>
      <c r="AA379" s="87">
        <v>10729098803</v>
      </c>
      <c r="AB379" s="88"/>
      <c r="AC379" s="86" t="s">
        <v>2232</v>
      </c>
      <c r="AD379" s="86">
        <v>65292978</v>
      </c>
      <c r="AE379" s="86" t="s">
        <v>2232</v>
      </c>
    </row>
    <row r="380" spans="1:31" ht="17.25" hidden="1" thickBot="1" x14ac:dyDescent="0.3">
      <c r="A380" s="1019"/>
      <c r="B380" s="920">
        <v>12</v>
      </c>
      <c r="C380" s="921" t="str">
        <f>IF(Proponentes!H364="X",Proponentes!$B$353,"")</f>
        <v/>
      </c>
      <c r="D380" s="91"/>
      <c r="E380" s="929"/>
      <c r="F380" s="93"/>
      <c r="G380" s="930" t="str">
        <f>Evaluación_Económica!G382</f>
        <v/>
      </c>
      <c r="H380" s="930"/>
      <c r="I380" s="930" t="str">
        <f>Evaluación_Económica!P382</f>
        <v/>
      </c>
      <c r="J380" s="930"/>
      <c r="K380" s="930" t="str">
        <f>Evaluación_Económica!AB382</f>
        <v/>
      </c>
      <c r="L380" s="930"/>
      <c r="M380" s="930" t="str">
        <f>Evaluación_Económica!AY382</f>
        <v/>
      </c>
      <c r="N380" s="930"/>
      <c r="O380" s="930" t="str">
        <f>Evaluación_Económica!BT382</f>
        <v/>
      </c>
      <c r="P380" s="930"/>
      <c r="Q380" s="930" t="str">
        <f>Evaluación_Económica!BY382</f>
        <v/>
      </c>
      <c r="R380" s="930"/>
      <c r="S380" s="930" t="str">
        <f>Evaluación_Económica!CF382</f>
        <v/>
      </c>
      <c r="T380" s="931"/>
      <c r="U380" s="932" t="str">
        <f>IF(C380&lt;&gt;"",IF(G380="CUMPLE",IF(I380="CUMPLE",IF(K380="CUMPLE",IF(M380="CUMPLE",IF(O380="CUMPLE",IF(Q380="CUMPLE",IF(S380="CUMPLE","HABILITADO","RECHAZADO"),"RECHAZADO"),"RECHAZADO"),"RECHAZADO"),"RECHAZADO"),"RECHAZADO"),"RECHAZADO"),"")</f>
        <v/>
      </c>
      <c r="V380" s="85" t="s">
        <v>2232</v>
      </c>
      <c r="W380" s="86">
        <v>130391140</v>
      </c>
      <c r="X380" s="86" t="s">
        <v>2232</v>
      </c>
      <c r="Y380" s="87">
        <v>2507462668</v>
      </c>
      <c r="Z380" s="87">
        <v>130575816</v>
      </c>
      <c r="AA380" s="87">
        <v>2638038484</v>
      </c>
      <c r="AB380" s="88"/>
      <c r="AC380" s="86" t="s">
        <v>2232</v>
      </c>
      <c r="AD380" s="86">
        <v>126882610</v>
      </c>
      <c r="AE380" s="86" t="s">
        <v>2232</v>
      </c>
    </row>
    <row r="381" spans="1:31" s="110" customFormat="1" ht="18" thickTop="1" thickBot="1" x14ac:dyDescent="0.3">
      <c r="A381" s="102">
        <v>28</v>
      </c>
      <c r="B381" s="102"/>
      <c r="C381" s="102" t="s">
        <v>1537</v>
      </c>
      <c r="D381" s="901"/>
      <c r="E381" s="104"/>
      <c r="F381" s="902"/>
      <c r="G381" s="101"/>
      <c r="H381" s="101"/>
      <c r="I381" s="101"/>
      <c r="J381" s="101"/>
      <c r="K381" s="101"/>
      <c r="L381" s="101"/>
      <c r="M381" s="101"/>
      <c r="N381" s="101"/>
      <c r="O381" s="101"/>
      <c r="P381" s="101"/>
      <c r="Q381" s="101"/>
      <c r="R381" s="101"/>
      <c r="S381" s="101"/>
      <c r="T381" s="101"/>
      <c r="U381" s="101"/>
      <c r="V381" s="106"/>
      <c r="W381" s="107"/>
      <c r="X381" s="107"/>
      <c r="Y381" s="107"/>
      <c r="Z381" s="107"/>
      <c r="AA381" s="107"/>
      <c r="AB381" s="108"/>
      <c r="AC381" s="107"/>
      <c r="AD381" s="107"/>
      <c r="AE381" s="107"/>
    </row>
    <row r="382" spans="1:31" x14ac:dyDescent="0.25">
      <c r="A382" s="1018">
        <f t="shared" ref="A382" si="54">A394</f>
        <v>29</v>
      </c>
      <c r="B382" s="508">
        <v>1</v>
      </c>
      <c r="C382" s="90" t="str">
        <f>IF(Proponentes!H366="X",Proponentes!$B$366,"")</f>
        <v>UNION TEMPORAL SED21 P&amp;S</v>
      </c>
      <c r="D382" s="899"/>
      <c r="E382" s="97"/>
      <c r="F382" s="900"/>
      <c r="G382" s="687" t="str">
        <f>Evaluación_Económica!G384</f>
        <v>CUMPLE</v>
      </c>
      <c r="H382" s="687"/>
      <c r="I382" s="687" t="str">
        <f>Evaluación_Económica!P384</f>
        <v>CUMPLE</v>
      </c>
      <c r="J382" s="687"/>
      <c r="K382" s="687" t="str">
        <f>Evaluación_Económica!AB384</f>
        <v>CUMPLE</v>
      </c>
      <c r="L382" s="687"/>
      <c r="M382" s="687" t="str">
        <f>Evaluación_Económica!AY384</f>
        <v>CUMPLE</v>
      </c>
      <c r="N382" s="687"/>
      <c r="O382" s="687" t="str">
        <f>Evaluación_Económica!BT384</f>
        <v>CUMPLE</v>
      </c>
      <c r="P382" s="687"/>
      <c r="Q382" s="687" t="str">
        <f>Evaluación_Económica!BY384</f>
        <v>RECHAZADO</v>
      </c>
      <c r="R382" s="687"/>
      <c r="S382" s="687" t="str">
        <f>Evaluación_Económica!CF384</f>
        <v/>
      </c>
      <c r="T382" s="98"/>
      <c r="U382" s="687" t="str">
        <f t="shared" ref="U382:U392" si="55">IF(C382&lt;&gt;"",IF(G382="CUMPLE",IF(I382="CUMPLE",IF(K382="CUMPLE",IF(M382="CUMPLE",IF(O382="CUMPLE",IF(Q382="CUMPLE","HABILITADO","RECHAZADO"),"RECHAZADO"),"RECHAZADO"),"RECHAZADO"),"RECHAZADO"),"RECHAZADO"),"")</f>
        <v>RECHAZADO</v>
      </c>
      <c r="V382" s="85">
        <v>6309258725</v>
      </c>
      <c r="W382" s="86">
        <v>156647171</v>
      </c>
      <c r="X382" s="86">
        <v>6465905896</v>
      </c>
      <c r="Y382" s="87">
        <v>6309258725</v>
      </c>
      <c r="Z382" s="87">
        <v>156647168</v>
      </c>
      <c r="AA382" s="87">
        <v>6465905893</v>
      </c>
      <c r="AB382" s="88"/>
      <c r="AC382" s="86">
        <v>6191617983</v>
      </c>
      <c r="AD382" s="86">
        <v>145860889</v>
      </c>
      <c r="AE382" s="86">
        <v>6337478872</v>
      </c>
    </row>
    <row r="383" spans="1:31" hidden="1" x14ac:dyDescent="0.25">
      <c r="A383" s="1020"/>
      <c r="B383" s="230">
        <v>2</v>
      </c>
      <c r="C383" s="914" t="str">
        <f>IF(Proponentes!H367="X",Proponentes!$B$366,"")</f>
        <v/>
      </c>
      <c r="D383" s="91"/>
      <c r="E383" s="915"/>
      <c r="F383" s="93"/>
      <c r="G383" s="916" t="str">
        <f>Evaluación_Económica!G385</f>
        <v/>
      </c>
      <c r="H383" s="916"/>
      <c r="I383" s="916" t="str">
        <f>Evaluación_Económica!P385</f>
        <v/>
      </c>
      <c r="J383" s="916"/>
      <c r="K383" s="916" t="str">
        <f>Evaluación_Económica!AB385</f>
        <v/>
      </c>
      <c r="L383" s="916"/>
      <c r="M383" s="916" t="str">
        <f>Evaluación_Económica!AY385</f>
        <v xml:space="preserve"> </v>
      </c>
      <c r="N383" s="916"/>
      <c r="O383" s="916" t="str">
        <f>Evaluación_Económica!BT385</f>
        <v xml:space="preserve"> </v>
      </c>
      <c r="P383" s="916"/>
      <c r="Q383" s="916" t="str">
        <f>Evaluación_Económica!BY385</f>
        <v/>
      </c>
      <c r="R383" s="916"/>
      <c r="S383" s="916" t="str">
        <f>Evaluación_Económica!CF385</f>
        <v/>
      </c>
      <c r="T383" s="917"/>
      <c r="U383" s="918" t="str">
        <f t="shared" si="55"/>
        <v/>
      </c>
      <c r="V383" s="85">
        <v>5749369583</v>
      </c>
      <c r="W383" s="86">
        <v>120528505</v>
      </c>
      <c r="X383" s="86">
        <v>5869898088</v>
      </c>
      <c r="Y383" s="87">
        <v>5749369583</v>
      </c>
      <c r="Z383" s="87">
        <v>120528506</v>
      </c>
      <c r="AA383" s="87">
        <v>5869898089</v>
      </c>
      <c r="AB383" s="88"/>
      <c r="AC383" s="86">
        <v>5642168384</v>
      </c>
      <c r="AD383" s="86">
        <v>113477377</v>
      </c>
      <c r="AE383" s="86">
        <v>5755645761</v>
      </c>
    </row>
    <row r="384" spans="1:31" hidden="1" x14ac:dyDescent="0.25">
      <c r="A384" s="1021"/>
      <c r="B384" s="508">
        <v>3</v>
      </c>
      <c r="C384" s="90" t="str">
        <f>IF(Proponentes!H368="X",Proponentes!$B$366,"")</f>
        <v/>
      </c>
      <c r="D384" s="91"/>
      <c r="E384" s="92"/>
      <c r="F384" s="93"/>
      <c r="G384" s="94" t="str">
        <f>Evaluación_Económica!G386</f>
        <v/>
      </c>
      <c r="H384" s="94"/>
      <c r="I384" s="94" t="str">
        <f>Evaluación_Económica!P386</f>
        <v/>
      </c>
      <c r="J384" s="94"/>
      <c r="K384" s="94" t="str">
        <f>Evaluación_Económica!AB386</f>
        <v/>
      </c>
      <c r="L384" s="94"/>
      <c r="M384" s="94" t="str">
        <f>Evaluación_Económica!AY386</f>
        <v xml:space="preserve"> </v>
      </c>
      <c r="N384" s="94"/>
      <c r="O384" s="94" t="str">
        <f>Evaluación_Económica!BT386</f>
        <v xml:space="preserve"> </v>
      </c>
      <c r="P384" s="94"/>
      <c r="Q384" s="94" t="str">
        <f>Evaluación_Económica!BY386</f>
        <v/>
      </c>
      <c r="R384" s="94"/>
      <c r="S384" s="94" t="str">
        <f>Evaluación_Económica!CF386</f>
        <v/>
      </c>
      <c r="T384" s="95"/>
      <c r="U384" s="96" t="str">
        <f t="shared" si="55"/>
        <v/>
      </c>
      <c r="V384" s="85">
        <v>7469983014</v>
      </c>
      <c r="W384" s="86">
        <v>155898125</v>
      </c>
      <c r="X384" s="86">
        <v>7625881139</v>
      </c>
      <c r="Y384" s="87">
        <v>7469983014</v>
      </c>
      <c r="Z384" s="87">
        <v>155898124</v>
      </c>
      <c r="AA384" s="87">
        <v>7625881138</v>
      </c>
      <c r="AB384" s="88"/>
      <c r="AC384" s="86">
        <v>7330699719</v>
      </c>
      <c r="AD384" s="86">
        <v>145732494</v>
      </c>
      <c r="AE384" s="86">
        <v>7476432213</v>
      </c>
    </row>
    <row r="385" spans="1:31" hidden="1" x14ac:dyDescent="0.25">
      <c r="A385" s="1022"/>
      <c r="B385" s="804">
        <v>4</v>
      </c>
      <c r="C385" s="905" t="str">
        <f>IF(Proponentes!H369="X",Proponentes!$B$366,"")</f>
        <v/>
      </c>
      <c r="D385" s="91"/>
      <c r="E385" s="910"/>
      <c r="F385" s="93"/>
      <c r="G385" s="911" t="str">
        <f>Evaluación_Económica!G387</f>
        <v/>
      </c>
      <c r="H385" s="911"/>
      <c r="I385" s="911" t="str">
        <f>Evaluación_Económica!P387</f>
        <v/>
      </c>
      <c r="J385" s="911"/>
      <c r="K385" s="911" t="str">
        <f>Evaluación_Económica!AB387</f>
        <v/>
      </c>
      <c r="L385" s="911"/>
      <c r="M385" s="911" t="str">
        <f>Evaluación_Económica!AY387</f>
        <v/>
      </c>
      <c r="N385" s="911"/>
      <c r="O385" s="911" t="str">
        <f>Evaluación_Económica!BT387</f>
        <v/>
      </c>
      <c r="P385" s="911"/>
      <c r="Q385" s="911" t="str">
        <f>Evaluación_Económica!BY387</f>
        <v/>
      </c>
      <c r="R385" s="911"/>
      <c r="S385" s="911" t="str">
        <f>Evaluación_Económica!CF387</f>
        <v/>
      </c>
      <c r="T385" s="912"/>
      <c r="U385" s="913" t="str">
        <f t="shared" si="55"/>
        <v/>
      </c>
      <c r="V385" s="85" t="s">
        <v>2231</v>
      </c>
      <c r="W385" s="86">
        <v>0</v>
      </c>
      <c r="X385" s="86" t="s">
        <v>2231</v>
      </c>
      <c r="Y385" s="87">
        <v>0</v>
      </c>
      <c r="Z385" s="87">
        <v>0</v>
      </c>
      <c r="AA385" s="87">
        <v>0</v>
      </c>
      <c r="AB385" s="88"/>
      <c r="AC385" s="86" t="s">
        <v>2231</v>
      </c>
      <c r="AD385" s="86">
        <v>0</v>
      </c>
      <c r="AE385" s="86" t="s">
        <v>2231</v>
      </c>
    </row>
    <row r="386" spans="1:31" x14ac:dyDescent="0.25">
      <c r="A386" s="1018"/>
      <c r="B386" s="508">
        <v>5</v>
      </c>
      <c r="C386" s="90" t="str">
        <f>IF(Proponentes!H370="X",Proponentes!$B$366,"")</f>
        <v>UNION TEMPORAL SED21 P&amp;S</v>
      </c>
      <c r="D386" s="899"/>
      <c r="E386" s="100"/>
      <c r="F386" s="900"/>
      <c r="G386" s="94" t="str">
        <f>Evaluación_Económica!G388</f>
        <v>CUMPLE</v>
      </c>
      <c r="H386" s="94"/>
      <c r="I386" s="94" t="str">
        <f>Evaluación_Económica!P388</f>
        <v>CUMPLE</v>
      </c>
      <c r="J386" s="94"/>
      <c r="K386" s="94" t="str">
        <f>Evaluación_Económica!AB388</f>
        <v>CUMPLE</v>
      </c>
      <c r="L386" s="94"/>
      <c r="M386" s="94" t="str">
        <f>Evaluación_Económica!AY388</f>
        <v>CUMPLE</v>
      </c>
      <c r="N386" s="94"/>
      <c r="O386" s="94" t="str">
        <f>Evaluación_Económica!BT388</f>
        <v>CUMPLE</v>
      </c>
      <c r="P386" s="94"/>
      <c r="Q386" s="94" t="str">
        <f>Evaluación_Económica!BY388</f>
        <v>RECHAZADO</v>
      </c>
      <c r="R386" s="94"/>
      <c r="S386" s="94" t="str">
        <f>Evaluación_Económica!CF388</f>
        <v/>
      </c>
      <c r="T386" s="95"/>
      <c r="U386" s="94" t="str">
        <f t="shared" si="55"/>
        <v>RECHAZADO</v>
      </c>
      <c r="V386" s="85" t="s">
        <v>2231</v>
      </c>
      <c r="W386" s="86">
        <v>0</v>
      </c>
      <c r="X386" s="86" t="s">
        <v>2231</v>
      </c>
      <c r="Y386" s="87">
        <v>0</v>
      </c>
      <c r="Z386" s="87">
        <v>0</v>
      </c>
      <c r="AA386" s="87">
        <v>0</v>
      </c>
      <c r="AB386" s="88"/>
      <c r="AC386" s="86" t="s">
        <v>2231</v>
      </c>
      <c r="AD386" s="86">
        <v>0</v>
      </c>
      <c r="AE386" s="86" t="s">
        <v>2231</v>
      </c>
    </row>
    <row r="387" spans="1:31" x14ac:dyDescent="0.25">
      <c r="A387" s="1018"/>
      <c r="B387" s="508">
        <v>6</v>
      </c>
      <c r="C387" s="90" t="str">
        <f>IF(Proponentes!H371="X",Proponentes!$B$366,"")</f>
        <v>UNION TEMPORAL SED21 P&amp;S</v>
      </c>
      <c r="D387" s="899"/>
      <c r="E387" s="92"/>
      <c r="F387" s="900"/>
      <c r="G387" s="94" t="str">
        <f>Evaluación_Económica!G389</f>
        <v>CUMPLE</v>
      </c>
      <c r="H387" s="94"/>
      <c r="I387" s="94" t="str">
        <f>Evaluación_Económica!P389</f>
        <v>CUMPLE</v>
      </c>
      <c r="J387" s="94"/>
      <c r="K387" s="94" t="str">
        <f>Evaluación_Económica!AB389</f>
        <v>CUMPLE</v>
      </c>
      <c r="L387" s="94"/>
      <c r="M387" s="94" t="str">
        <f>Evaluación_Económica!AY389</f>
        <v>CUMPLE</v>
      </c>
      <c r="N387" s="94"/>
      <c r="O387" s="94" t="str">
        <f>Evaluación_Económica!BT389</f>
        <v>CUMPLE</v>
      </c>
      <c r="P387" s="94"/>
      <c r="Q387" s="94" t="str">
        <f>Evaluación_Económica!BY389</f>
        <v>RECHAZADO</v>
      </c>
      <c r="R387" s="94"/>
      <c r="S387" s="94" t="str">
        <f>Evaluación_Económica!CF389</f>
        <v/>
      </c>
      <c r="T387" s="95"/>
      <c r="U387" s="94" t="str">
        <f t="shared" si="55"/>
        <v>RECHAZADO</v>
      </c>
      <c r="V387" s="85" t="s">
        <v>2231</v>
      </c>
      <c r="W387" s="86">
        <v>0</v>
      </c>
      <c r="X387" s="86" t="s">
        <v>2231</v>
      </c>
      <c r="Y387" s="87">
        <v>0</v>
      </c>
      <c r="Z387" s="87">
        <v>0</v>
      </c>
      <c r="AA387" s="87">
        <v>0</v>
      </c>
      <c r="AB387" s="88"/>
      <c r="AC387" s="86" t="s">
        <v>2231</v>
      </c>
      <c r="AD387" s="86">
        <v>0</v>
      </c>
      <c r="AE387" s="86" t="s">
        <v>2231</v>
      </c>
    </row>
    <row r="388" spans="1:31" hidden="1" x14ac:dyDescent="0.25">
      <c r="A388" s="1019"/>
      <c r="B388" s="920">
        <v>7</v>
      </c>
      <c r="C388" s="921" t="str">
        <f>IF(Proponentes!H372="X",Proponentes!$B$366,"")</f>
        <v/>
      </c>
      <c r="D388" s="91"/>
      <c r="E388" s="929"/>
      <c r="F388" s="93"/>
      <c r="G388" s="930" t="str">
        <f>Evaluación_Económica!G390</f>
        <v/>
      </c>
      <c r="H388" s="930"/>
      <c r="I388" s="930" t="str">
        <f>Evaluación_Económica!P390</f>
        <v/>
      </c>
      <c r="J388" s="930"/>
      <c r="K388" s="930" t="str">
        <f>Evaluación_Económica!AB390</f>
        <v/>
      </c>
      <c r="L388" s="930"/>
      <c r="M388" s="930" t="str">
        <f>Evaluación_Económica!AY390</f>
        <v xml:space="preserve"> </v>
      </c>
      <c r="N388" s="930"/>
      <c r="O388" s="930" t="str">
        <f>Evaluación_Económica!BT390</f>
        <v xml:space="preserve"> </v>
      </c>
      <c r="P388" s="930"/>
      <c r="Q388" s="930" t="str">
        <f>Evaluación_Económica!BY390</f>
        <v/>
      </c>
      <c r="R388" s="930"/>
      <c r="S388" s="930" t="str">
        <f>Evaluación_Económica!CF390</f>
        <v/>
      </c>
      <c r="T388" s="931"/>
      <c r="U388" s="932" t="str">
        <f t="shared" si="55"/>
        <v/>
      </c>
      <c r="V388" s="85" t="s">
        <v>2232</v>
      </c>
      <c r="W388" s="86">
        <v>175954358</v>
      </c>
      <c r="X388" s="86" t="s">
        <v>2232</v>
      </c>
      <c r="Y388" s="87">
        <v>11189187841</v>
      </c>
      <c r="Z388" s="87">
        <v>175954359</v>
      </c>
      <c r="AA388" s="87">
        <v>11365142200</v>
      </c>
      <c r="AB388" s="88"/>
      <c r="AC388" s="86" t="s">
        <v>2232</v>
      </c>
      <c r="AD388" s="86">
        <v>163662700</v>
      </c>
      <c r="AE388" s="86" t="s">
        <v>2232</v>
      </c>
    </row>
    <row r="389" spans="1:31" x14ac:dyDescent="0.25">
      <c r="A389" s="1018"/>
      <c r="B389" s="508">
        <v>8</v>
      </c>
      <c r="C389" s="90" t="str">
        <f>IF(Proponentes!H373="X",Proponentes!$B$366,"")</f>
        <v>UNION TEMPORAL SED21 P&amp;S</v>
      </c>
      <c r="D389" s="899"/>
      <c r="E389" s="508"/>
      <c r="F389" s="900"/>
      <c r="G389" s="687" t="str">
        <f>Evaluación_Económica!G391</f>
        <v>CUMPLE</v>
      </c>
      <c r="H389" s="687"/>
      <c r="I389" s="687" t="str">
        <f>Evaluación_Económica!P391</f>
        <v>CUMPLE</v>
      </c>
      <c r="J389" s="687"/>
      <c r="K389" s="687" t="str">
        <f>Evaluación_Económica!AB391</f>
        <v>CUMPLE</v>
      </c>
      <c r="L389" s="687"/>
      <c r="M389" s="687" t="str">
        <f>Evaluación_Económica!AY391</f>
        <v>CUMPLE</v>
      </c>
      <c r="N389" s="687"/>
      <c r="O389" s="687" t="str">
        <f>Evaluación_Económica!BT391</f>
        <v>CUMPLE</v>
      </c>
      <c r="P389" s="687"/>
      <c r="Q389" s="687" t="str">
        <f>Evaluación_Económica!BY391</f>
        <v>RECHAZADO</v>
      </c>
      <c r="R389" s="687"/>
      <c r="S389" s="687" t="str">
        <f>Evaluación_Económica!CF391</f>
        <v/>
      </c>
      <c r="T389" s="98"/>
      <c r="U389" s="687" t="str">
        <f t="shared" si="55"/>
        <v>RECHAZADO</v>
      </c>
      <c r="V389" s="85">
        <v>6076803755</v>
      </c>
      <c r="W389" s="86">
        <v>144164619</v>
      </c>
      <c r="X389" s="86">
        <v>6220968374</v>
      </c>
      <c r="Y389" s="87">
        <v>6076803755</v>
      </c>
      <c r="Z389" s="87">
        <v>144164623</v>
      </c>
      <c r="AA389" s="87">
        <v>6220968378</v>
      </c>
      <c r="AB389" s="88"/>
      <c r="AC389" s="86">
        <v>5963497306</v>
      </c>
      <c r="AD389" s="86">
        <v>134584894</v>
      </c>
      <c r="AE389" s="86">
        <v>6098082200</v>
      </c>
    </row>
    <row r="390" spans="1:31" x14ac:dyDescent="0.25">
      <c r="A390" s="1018"/>
      <c r="B390" s="508">
        <v>9</v>
      </c>
      <c r="C390" s="90" t="str">
        <f>IF(Proponentes!H374="X",Proponentes!$B$366,"")</f>
        <v>UNION TEMPORAL SED21 P&amp;S</v>
      </c>
      <c r="D390" s="899"/>
      <c r="E390" s="508"/>
      <c r="F390" s="900"/>
      <c r="G390" s="687" t="str">
        <f>Evaluación_Económica!G392</f>
        <v>CUMPLE</v>
      </c>
      <c r="H390" s="687"/>
      <c r="I390" s="687" t="str">
        <f>Evaluación_Económica!P392</f>
        <v>CUMPLE</v>
      </c>
      <c r="J390" s="687"/>
      <c r="K390" s="687" t="str">
        <f>Evaluación_Económica!AB392</f>
        <v>CUMPLE</v>
      </c>
      <c r="L390" s="687"/>
      <c r="M390" s="687" t="str">
        <f>Evaluación_Económica!AY392</f>
        <v>CUMPLE</v>
      </c>
      <c r="N390" s="687"/>
      <c r="O390" s="687" t="str">
        <f>Evaluación_Económica!BT392</f>
        <v>CUMPLE</v>
      </c>
      <c r="P390" s="687"/>
      <c r="Q390" s="687" t="str">
        <f>Evaluación_Económica!BY392</f>
        <v>RECHAZADO</v>
      </c>
      <c r="R390" s="687"/>
      <c r="S390" s="687" t="str">
        <f>Evaluación_Económica!CF392</f>
        <v/>
      </c>
      <c r="T390" s="98"/>
      <c r="U390" s="687" t="str">
        <f t="shared" si="55"/>
        <v>RECHAZADO</v>
      </c>
      <c r="V390" s="85" t="s">
        <v>2231</v>
      </c>
      <c r="W390" s="86">
        <v>0</v>
      </c>
      <c r="X390" s="86" t="s">
        <v>2231</v>
      </c>
      <c r="Y390" s="87">
        <v>0</v>
      </c>
      <c r="Z390" s="87">
        <v>0</v>
      </c>
      <c r="AA390" s="87">
        <v>0</v>
      </c>
      <c r="AB390" s="88"/>
      <c r="AC390" s="86" t="s">
        <v>2231</v>
      </c>
      <c r="AD390" s="86">
        <v>0</v>
      </c>
      <c r="AE390" s="86" t="s">
        <v>2231</v>
      </c>
    </row>
    <row r="391" spans="1:31" x14ac:dyDescent="0.25">
      <c r="A391" s="1018"/>
      <c r="B391" s="508">
        <v>10</v>
      </c>
      <c r="C391" s="90" t="str">
        <f>IF(Proponentes!H375="X",Proponentes!$B$366,"")</f>
        <v>UNION TEMPORAL SED21 P&amp;S</v>
      </c>
      <c r="D391" s="899"/>
      <c r="E391" s="100"/>
      <c r="F391" s="900"/>
      <c r="G391" s="94" t="str">
        <f>Evaluación_Económica!G393</f>
        <v>CUMPLE</v>
      </c>
      <c r="H391" s="94"/>
      <c r="I391" s="94" t="str">
        <f>Evaluación_Económica!P393</f>
        <v>CUMPLE</v>
      </c>
      <c r="J391" s="94"/>
      <c r="K391" s="94" t="str">
        <f>Evaluación_Económica!AB393</f>
        <v>CUMPLE</v>
      </c>
      <c r="L391" s="94"/>
      <c r="M391" s="94" t="str">
        <f>Evaluación_Económica!AY393</f>
        <v>CUMPLE</v>
      </c>
      <c r="N391" s="94"/>
      <c r="O391" s="94" t="str">
        <f>Evaluación_Económica!BT393</f>
        <v>CUMPLE</v>
      </c>
      <c r="P391" s="94"/>
      <c r="Q391" s="94" t="str">
        <f>Evaluación_Económica!BY393</f>
        <v>RECHAZADO</v>
      </c>
      <c r="R391" s="94"/>
      <c r="S391" s="94" t="str">
        <f>Evaluación_Económica!CF393</f>
        <v/>
      </c>
      <c r="T391" s="95"/>
      <c r="U391" s="94" t="str">
        <f t="shared" si="55"/>
        <v>RECHAZADO</v>
      </c>
      <c r="V391" s="85" t="s">
        <v>2231</v>
      </c>
      <c r="W391" s="86">
        <v>0</v>
      </c>
      <c r="X391" s="86" t="s">
        <v>2231</v>
      </c>
      <c r="Y391" s="87">
        <v>0</v>
      </c>
      <c r="Z391" s="87">
        <v>0</v>
      </c>
      <c r="AA391" s="87">
        <v>0</v>
      </c>
      <c r="AB391" s="88"/>
      <c r="AC391" s="86" t="s">
        <v>2231</v>
      </c>
      <c r="AD391" s="86">
        <v>0</v>
      </c>
      <c r="AE391" s="86" t="s">
        <v>2231</v>
      </c>
    </row>
    <row r="392" spans="1:31" x14ac:dyDescent="0.25">
      <c r="A392" s="1018"/>
      <c r="B392" s="508">
        <v>11</v>
      </c>
      <c r="C392" s="90" t="str">
        <f>IF(Proponentes!H376="X",Proponentes!$B$366,"")</f>
        <v>UNION TEMPORAL SED21 P&amp;S</v>
      </c>
      <c r="D392" s="899"/>
      <c r="E392" s="100"/>
      <c r="F392" s="900"/>
      <c r="G392" s="94" t="str">
        <f>Evaluación_Económica!G394</f>
        <v>CUMPLE</v>
      </c>
      <c r="H392" s="94"/>
      <c r="I392" s="94" t="str">
        <f>Evaluación_Económica!P394</f>
        <v>CUMPLE</v>
      </c>
      <c r="J392" s="94"/>
      <c r="K392" s="94" t="str">
        <f>Evaluación_Económica!AB394</f>
        <v>CUMPLE</v>
      </c>
      <c r="L392" s="94"/>
      <c r="M392" s="94" t="str">
        <f>Evaluación_Económica!AY394</f>
        <v>CUMPLE</v>
      </c>
      <c r="N392" s="94"/>
      <c r="O392" s="94" t="str">
        <f>Evaluación_Económica!BT394</f>
        <v>CUMPLE</v>
      </c>
      <c r="P392" s="94"/>
      <c r="Q392" s="94" t="str">
        <f>Evaluación_Económica!BY394</f>
        <v>RECHAZADO</v>
      </c>
      <c r="R392" s="94"/>
      <c r="S392" s="94" t="str">
        <f>Evaluación_Económica!CF394</f>
        <v/>
      </c>
      <c r="T392" s="95"/>
      <c r="U392" s="94" t="str">
        <f t="shared" si="55"/>
        <v>RECHAZADO</v>
      </c>
      <c r="V392" s="85">
        <v>10661795228</v>
      </c>
      <c r="W392" s="86">
        <v>184116859</v>
      </c>
      <c r="X392" s="86">
        <v>10845912087</v>
      </c>
      <c r="Y392" s="87">
        <v>10661795228</v>
      </c>
      <c r="Z392" s="87">
        <v>184116854</v>
      </c>
      <c r="AA392" s="87">
        <v>10845912082</v>
      </c>
      <c r="AB392" s="88"/>
      <c r="AC392" s="86">
        <v>10462998261</v>
      </c>
      <c r="AD392" s="86">
        <v>171528610</v>
      </c>
      <c r="AE392" s="86">
        <v>10634526871</v>
      </c>
    </row>
    <row r="393" spans="1:31" ht="17.25" thickBot="1" x14ac:dyDescent="0.3">
      <c r="A393" s="1018"/>
      <c r="B393" s="508">
        <v>12</v>
      </c>
      <c r="C393" s="90" t="str">
        <f>IF(Proponentes!H377="X",Proponentes!$B$366,"")</f>
        <v>UNION TEMPORAL SED21 P&amp;S</v>
      </c>
      <c r="D393" s="899"/>
      <c r="E393" s="92"/>
      <c r="F393" s="900"/>
      <c r="G393" s="94" t="str">
        <f>Evaluación_Económica!G395</f>
        <v>CUMPLE</v>
      </c>
      <c r="H393" s="94"/>
      <c r="I393" s="94" t="str">
        <f>Evaluación_Económica!P395</f>
        <v>CUMPLE</v>
      </c>
      <c r="J393" s="94"/>
      <c r="K393" s="94" t="str">
        <f>Evaluación_Económica!AB395</f>
        <v>CUMPLE</v>
      </c>
      <c r="L393" s="94"/>
      <c r="M393" s="94" t="str">
        <f>Evaluación_Económica!AY395</f>
        <v>CUMPLE</v>
      </c>
      <c r="N393" s="94"/>
      <c r="O393" s="94" t="str">
        <f>Evaluación_Económica!BT395</f>
        <v>CUMPLE</v>
      </c>
      <c r="P393" s="94"/>
      <c r="Q393" s="94" t="str">
        <f>Evaluación_Económica!BY395</f>
        <v>RECHAZADO</v>
      </c>
      <c r="R393" s="94"/>
      <c r="S393" s="94" t="str">
        <f>Evaluación_Económica!CF395</f>
        <v>RECHAZADO</v>
      </c>
      <c r="T393" s="95"/>
      <c r="U393" s="94" t="str">
        <f>IF(C393&lt;&gt;"",IF(G393="CUMPLE",IF(I393="CUMPLE",IF(K393="CUMPLE",IF(M393="CUMPLE",IF(O393="CUMPLE",IF(Q393="CUMPLE",IF(S393="CUMPLE","HABILITADO","RECHAZADO"),"RECHAZADO"),"RECHAZADO"),"RECHAZADO"),"RECHAZADO"),"RECHAZADO"),"RECHAZADO"),"")</f>
        <v>RECHAZADO</v>
      </c>
      <c r="V393" s="85" t="s">
        <v>2231</v>
      </c>
      <c r="W393" s="86">
        <v>0</v>
      </c>
      <c r="X393" s="86" t="s">
        <v>2231</v>
      </c>
      <c r="Y393" s="87">
        <v>0</v>
      </c>
      <c r="Z393" s="87">
        <v>0</v>
      </c>
      <c r="AA393" s="87">
        <v>0</v>
      </c>
      <c r="AB393" s="88"/>
      <c r="AC393" s="86" t="s">
        <v>2231</v>
      </c>
      <c r="AD393" s="86">
        <v>0</v>
      </c>
      <c r="AE393" s="86" t="s">
        <v>2231</v>
      </c>
    </row>
    <row r="394" spans="1:31" s="110" customFormat="1" ht="18" thickTop="1" thickBot="1" x14ac:dyDescent="0.3">
      <c r="A394" s="102">
        <v>29</v>
      </c>
      <c r="B394" s="102"/>
      <c r="C394" s="102" t="s">
        <v>1537</v>
      </c>
      <c r="D394" s="901"/>
      <c r="E394" s="104"/>
      <c r="F394" s="902"/>
      <c r="G394" s="101"/>
      <c r="H394" s="101"/>
      <c r="I394" s="101"/>
      <c r="J394" s="101"/>
      <c r="K394" s="101"/>
      <c r="L394" s="101"/>
      <c r="M394" s="101"/>
      <c r="N394" s="101"/>
      <c r="O394" s="101"/>
      <c r="P394" s="101"/>
      <c r="Q394" s="101"/>
      <c r="R394" s="101"/>
      <c r="S394" s="101"/>
      <c r="T394" s="101"/>
      <c r="U394" s="101"/>
      <c r="V394" s="106"/>
      <c r="W394" s="107"/>
      <c r="X394" s="107"/>
      <c r="Y394" s="107"/>
      <c r="Z394" s="107"/>
      <c r="AA394" s="107"/>
      <c r="AB394" s="108"/>
      <c r="AC394" s="107"/>
      <c r="AD394" s="107"/>
      <c r="AE394" s="107"/>
    </row>
    <row r="395" spans="1:31" ht="33" x14ac:dyDescent="0.25">
      <c r="A395" s="1018">
        <f>A407</f>
        <v>30</v>
      </c>
      <c r="B395" s="508">
        <v>1</v>
      </c>
      <c r="C395" s="90" t="str">
        <f>IF(Proponentes!H379="X",Proponentes!$B$379,"")</f>
        <v>UNION TEMPORAL MSC EDUCACION 2021</v>
      </c>
      <c r="D395" s="899"/>
      <c r="E395" s="92"/>
      <c r="F395" s="900"/>
      <c r="G395" s="94" t="str">
        <f>Evaluación_Económica!G397</f>
        <v>CUMPLE</v>
      </c>
      <c r="H395" s="94"/>
      <c r="I395" s="94" t="str">
        <f>Evaluación_Económica!P397</f>
        <v>CUMPLE</v>
      </c>
      <c r="J395" s="94"/>
      <c r="K395" s="94" t="str">
        <f>Evaluación_Económica!AB397</f>
        <v>CUMPLE</v>
      </c>
      <c r="L395" s="94"/>
      <c r="M395" s="94" t="str">
        <f>Evaluación_Económica!AY397</f>
        <v>CUMPLE</v>
      </c>
      <c r="N395" s="94"/>
      <c r="O395" s="94" t="str">
        <f>Evaluación_Económica!BT397</f>
        <v>CUMPLE</v>
      </c>
      <c r="P395" s="94"/>
      <c r="Q395" s="94" t="str">
        <f>Evaluación_Económica!BY397</f>
        <v>CUMPLE</v>
      </c>
      <c r="R395" s="94"/>
      <c r="S395" s="94" t="str">
        <f>Evaluación_Económica!CF397</f>
        <v/>
      </c>
      <c r="T395" s="95"/>
      <c r="U395" s="94" t="str">
        <f t="shared" ref="U395:U405" si="56">IF(C395&lt;&gt;"",IF(G395="CUMPLE",IF(I395="CUMPLE",IF(K395="CUMPLE",IF(M395="CUMPLE",IF(O395="CUMPLE",IF(Q395="CUMPLE","HABILITADO","RECHAZADO"),"RECHAZADO"),"RECHAZADO"),"RECHAZADO"),"RECHAZADO"),"RECHAZADO"),"")</f>
        <v>HABILITADO</v>
      </c>
      <c r="V395" s="85" t="s">
        <v>2232</v>
      </c>
      <c r="W395" s="86">
        <v>166669690.82999998</v>
      </c>
      <c r="X395" s="86" t="s">
        <v>2232</v>
      </c>
      <c r="Y395" s="87">
        <v>6309258724.6800003</v>
      </c>
      <c r="Z395" s="87">
        <v>166634262.16000003</v>
      </c>
      <c r="AA395" s="87">
        <v>6475892986.8400002</v>
      </c>
      <c r="AB395" s="88"/>
      <c r="AC395" s="86" t="s">
        <v>2232</v>
      </c>
      <c r="AD395" s="86">
        <v>154366553.82999998</v>
      </c>
      <c r="AE395" s="86" t="s">
        <v>2232</v>
      </c>
    </row>
    <row r="396" spans="1:31" hidden="1" x14ac:dyDescent="0.25">
      <c r="A396" s="1020"/>
      <c r="B396" s="230">
        <v>2</v>
      </c>
      <c r="C396" s="914" t="str">
        <f>IF(Proponentes!H380="X",Proponentes!$B$379,"")</f>
        <v/>
      </c>
      <c r="D396" s="91"/>
      <c r="E396" s="915"/>
      <c r="F396" s="93"/>
      <c r="G396" s="916" t="str">
        <f>Evaluación_Económica!G398</f>
        <v/>
      </c>
      <c r="H396" s="916"/>
      <c r="I396" s="916" t="str">
        <f>Evaluación_Económica!P398</f>
        <v/>
      </c>
      <c r="J396" s="916"/>
      <c r="K396" s="916" t="str">
        <f>Evaluación_Económica!AB398</f>
        <v/>
      </c>
      <c r="L396" s="916"/>
      <c r="M396" s="916" t="str">
        <f>Evaluación_Económica!AY398</f>
        <v xml:space="preserve"> </v>
      </c>
      <c r="N396" s="916"/>
      <c r="O396" s="916" t="str">
        <f>Evaluación_Económica!BT398</f>
        <v xml:space="preserve"> </v>
      </c>
      <c r="P396" s="916"/>
      <c r="Q396" s="916" t="str">
        <f>Evaluación_Económica!BY398</f>
        <v/>
      </c>
      <c r="R396" s="916"/>
      <c r="S396" s="916" t="str">
        <f>Evaluación_Económica!CF398</f>
        <v/>
      </c>
      <c r="T396" s="917"/>
      <c r="U396" s="918" t="str">
        <f t="shared" si="56"/>
        <v/>
      </c>
      <c r="V396" s="85">
        <v>5749369583</v>
      </c>
      <c r="W396" s="86">
        <v>131725766</v>
      </c>
      <c r="X396" s="86">
        <v>5881095349</v>
      </c>
      <c r="Y396" s="87">
        <v>5749369583</v>
      </c>
      <c r="Z396" s="87">
        <v>131725767</v>
      </c>
      <c r="AA396" s="87">
        <v>5881095350</v>
      </c>
      <c r="AB396" s="88"/>
      <c r="AC396" s="86">
        <v>5642168384</v>
      </c>
      <c r="AD396" s="86">
        <v>123176225</v>
      </c>
      <c r="AE396" s="86">
        <v>5765344609</v>
      </c>
    </row>
    <row r="397" spans="1:31" hidden="1" x14ac:dyDescent="0.25">
      <c r="A397" s="1021"/>
      <c r="B397" s="508">
        <v>3</v>
      </c>
      <c r="C397" s="90" t="str">
        <f>IF(Proponentes!H381="X",Proponentes!$B$379,"")</f>
        <v/>
      </c>
      <c r="D397" s="91"/>
      <c r="E397" s="92"/>
      <c r="F397" s="93"/>
      <c r="G397" s="94" t="str">
        <f>Evaluación_Económica!G399</f>
        <v/>
      </c>
      <c r="H397" s="94"/>
      <c r="I397" s="94" t="str">
        <f>Evaluación_Económica!P399</f>
        <v/>
      </c>
      <c r="J397" s="94"/>
      <c r="K397" s="94" t="str">
        <f>Evaluación_Económica!AB399</f>
        <v/>
      </c>
      <c r="L397" s="94"/>
      <c r="M397" s="94" t="str">
        <f>Evaluación_Económica!AY399</f>
        <v xml:space="preserve"> </v>
      </c>
      <c r="N397" s="94"/>
      <c r="O397" s="94" t="str">
        <f>Evaluación_Económica!BT399</f>
        <v xml:space="preserve"> </v>
      </c>
      <c r="P397" s="94"/>
      <c r="Q397" s="94" t="str">
        <f>Evaluación_Económica!BY399</f>
        <v/>
      </c>
      <c r="R397" s="94"/>
      <c r="S397" s="94" t="str">
        <f>Evaluación_Económica!CF399</f>
        <v/>
      </c>
      <c r="T397" s="95"/>
      <c r="U397" s="96" t="str">
        <f t="shared" si="56"/>
        <v/>
      </c>
      <c r="V397" s="85">
        <v>7469983014</v>
      </c>
      <c r="W397" s="86">
        <v>171674882</v>
      </c>
      <c r="X397" s="86">
        <v>7641657896</v>
      </c>
      <c r="Y397" s="87">
        <v>7469983014</v>
      </c>
      <c r="Z397" s="87">
        <v>171674885</v>
      </c>
      <c r="AA397" s="87">
        <v>7641657899</v>
      </c>
      <c r="AB397" s="88"/>
      <c r="AC397" s="86">
        <v>7330699719</v>
      </c>
      <c r="AD397" s="86">
        <v>159575135</v>
      </c>
      <c r="AE397" s="86">
        <v>7490274854</v>
      </c>
    </row>
    <row r="398" spans="1:31" hidden="1" x14ac:dyDescent="0.25">
      <c r="A398" s="1021"/>
      <c r="B398" s="508">
        <v>4</v>
      </c>
      <c r="C398" s="90" t="str">
        <f>IF(Proponentes!H382="X",Proponentes!$B$379,"")</f>
        <v/>
      </c>
      <c r="D398" s="91"/>
      <c r="E398" s="92"/>
      <c r="F398" s="93"/>
      <c r="G398" s="94" t="str">
        <f>Evaluación_Económica!G400</f>
        <v/>
      </c>
      <c r="H398" s="94"/>
      <c r="I398" s="94" t="str">
        <f>Evaluación_Económica!P400</f>
        <v/>
      </c>
      <c r="J398" s="94"/>
      <c r="K398" s="94" t="str">
        <f>Evaluación_Económica!AB400</f>
        <v/>
      </c>
      <c r="L398" s="94"/>
      <c r="M398" s="94" t="str">
        <f>Evaluación_Económica!AY400</f>
        <v/>
      </c>
      <c r="N398" s="94"/>
      <c r="O398" s="94" t="str">
        <f>Evaluación_Económica!BT400</f>
        <v/>
      </c>
      <c r="P398" s="94"/>
      <c r="Q398" s="94" t="str">
        <f>Evaluación_Económica!BY400</f>
        <v/>
      </c>
      <c r="R398" s="94"/>
      <c r="S398" s="94" t="str">
        <f>Evaluación_Económica!CF400</f>
        <v/>
      </c>
      <c r="T398" s="95"/>
      <c r="U398" s="96" t="str">
        <f t="shared" si="56"/>
        <v/>
      </c>
      <c r="V398" s="85">
        <v>10351396935</v>
      </c>
      <c r="W398" s="86">
        <v>166017534</v>
      </c>
      <c r="X398" s="86">
        <v>10517414469</v>
      </c>
      <c r="Y398" s="87">
        <v>10351396935</v>
      </c>
      <c r="Z398" s="87">
        <v>166017533</v>
      </c>
      <c r="AA398" s="87">
        <v>10517414468</v>
      </c>
      <c r="AB398" s="88"/>
      <c r="AC398" s="86">
        <v>10158387571</v>
      </c>
      <c r="AD398" s="86">
        <v>153627763</v>
      </c>
      <c r="AE398" s="86">
        <v>10312015334</v>
      </c>
    </row>
    <row r="399" spans="1:31" hidden="1" x14ac:dyDescent="0.25">
      <c r="A399" s="1021"/>
      <c r="B399" s="508">
        <v>5</v>
      </c>
      <c r="C399" s="90" t="str">
        <f>IF(Proponentes!H383="X",Proponentes!$B$379,"")</f>
        <v/>
      </c>
      <c r="D399" s="91"/>
      <c r="E399" s="100"/>
      <c r="F399" s="93"/>
      <c r="G399" s="94" t="str">
        <f>Evaluación_Económica!G401</f>
        <v/>
      </c>
      <c r="H399" s="94"/>
      <c r="I399" s="94" t="str">
        <f>Evaluación_Económica!P401</f>
        <v/>
      </c>
      <c r="J399" s="94"/>
      <c r="K399" s="94" t="str">
        <f>Evaluación_Económica!AB401</f>
        <v/>
      </c>
      <c r="L399" s="94"/>
      <c r="M399" s="94" t="str">
        <f>Evaluación_Económica!AY401</f>
        <v xml:space="preserve"> </v>
      </c>
      <c r="N399" s="94"/>
      <c r="O399" s="94" t="str">
        <f>Evaluación_Económica!BT401</f>
        <v xml:space="preserve"> </v>
      </c>
      <c r="P399" s="94"/>
      <c r="Q399" s="94" t="str">
        <f>Evaluación_Económica!BY401</f>
        <v/>
      </c>
      <c r="R399" s="94"/>
      <c r="S399" s="94" t="str">
        <f>Evaluación_Económica!CF401</f>
        <v/>
      </c>
      <c r="T399" s="95"/>
      <c r="U399" s="96" t="str">
        <f t="shared" si="56"/>
        <v/>
      </c>
      <c r="V399" s="85">
        <v>10132183707</v>
      </c>
      <c r="W399" s="86">
        <v>223437684</v>
      </c>
      <c r="X399" s="86">
        <v>10355621391</v>
      </c>
      <c r="Y399" s="87">
        <v>10132183707</v>
      </c>
      <c r="Z399" s="87">
        <v>223418285</v>
      </c>
      <c r="AA399" s="87">
        <v>10355601992</v>
      </c>
      <c r="AB399" s="88"/>
      <c r="AC399" s="86">
        <v>9943261734</v>
      </c>
      <c r="AD399" s="86">
        <v>207520313</v>
      </c>
      <c r="AE399" s="86">
        <v>10150782047</v>
      </c>
    </row>
    <row r="400" spans="1:31" hidden="1" x14ac:dyDescent="0.25">
      <c r="A400" s="1021"/>
      <c r="B400" s="508">
        <v>6</v>
      </c>
      <c r="C400" s="90" t="str">
        <f>IF(Proponentes!H384="X",Proponentes!$B$379,"")</f>
        <v/>
      </c>
      <c r="D400" s="91"/>
      <c r="E400" s="97"/>
      <c r="F400" s="93"/>
      <c r="G400" s="687" t="str">
        <f>Evaluación_Económica!G402</f>
        <v/>
      </c>
      <c r="H400" s="687"/>
      <c r="I400" s="687" t="str">
        <f>Evaluación_Económica!P402</f>
        <v/>
      </c>
      <c r="J400" s="687"/>
      <c r="K400" s="687" t="str">
        <f>Evaluación_Económica!AB402</f>
        <v/>
      </c>
      <c r="L400" s="687"/>
      <c r="M400" s="687" t="str">
        <f>Evaluación_Económica!AY402</f>
        <v/>
      </c>
      <c r="N400" s="687"/>
      <c r="O400" s="687" t="str">
        <f>Evaluación_Económica!BT402</f>
        <v/>
      </c>
      <c r="P400" s="687"/>
      <c r="Q400" s="687" t="str">
        <f>Evaluación_Económica!BY402</f>
        <v/>
      </c>
      <c r="R400" s="687"/>
      <c r="S400" s="687" t="str">
        <f>Evaluación_Económica!CF402</f>
        <v/>
      </c>
      <c r="T400" s="98"/>
      <c r="U400" s="99" t="str">
        <f t="shared" si="56"/>
        <v/>
      </c>
      <c r="V400" s="85">
        <v>8654834428</v>
      </c>
      <c r="W400" s="86">
        <v>135682037</v>
      </c>
      <c r="X400" s="86">
        <v>8790516465</v>
      </c>
      <c r="Y400" s="87">
        <v>8654834428</v>
      </c>
      <c r="Z400" s="87">
        <v>135682038</v>
      </c>
      <c r="AA400" s="87">
        <v>8790516466</v>
      </c>
      <c r="AB400" s="88"/>
      <c r="AC400" s="86">
        <v>8493458712</v>
      </c>
      <c r="AD400" s="86">
        <v>127367489</v>
      </c>
      <c r="AE400" s="86">
        <v>8620826201</v>
      </c>
    </row>
    <row r="401" spans="1:31" hidden="1" x14ac:dyDescent="0.25">
      <c r="A401" s="1022"/>
      <c r="B401" s="804">
        <v>7</v>
      </c>
      <c r="C401" s="905" t="str">
        <f>IF(Proponentes!H385="X",Proponentes!$B$379,"")</f>
        <v/>
      </c>
      <c r="D401" s="91"/>
      <c r="E401" s="910"/>
      <c r="F401" s="93"/>
      <c r="G401" s="911" t="str">
        <f>Evaluación_Económica!G403</f>
        <v/>
      </c>
      <c r="H401" s="911"/>
      <c r="I401" s="911" t="str">
        <f>Evaluación_Económica!P403</f>
        <v/>
      </c>
      <c r="J401" s="911"/>
      <c r="K401" s="911" t="str">
        <f>Evaluación_Económica!AB403</f>
        <v/>
      </c>
      <c r="L401" s="911"/>
      <c r="M401" s="911" t="str">
        <f>Evaluación_Económica!AY403</f>
        <v xml:space="preserve"> </v>
      </c>
      <c r="N401" s="911"/>
      <c r="O401" s="911" t="str">
        <f>Evaluación_Económica!BT403</f>
        <v xml:space="preserve"> </v>
      </c>
      <c r="P401" s="911"/>
      <c r="Q401" s="911" t="str">
        <f>Evaluación_Económica!BY403</f>
        <v/>
      </c>
      <c r="R401" s="911"/>
      <c r="S401" s="911" t="str">
        <f>Evaluación_Económica!CF403</f>
        <v/>
      </c>
      <c r="T401" s="912"/>
      <c r="U401" s="913" t="str">
        <f t="shared" si="56"/>
        <v/>
      </c>
      <c r="V401" s="85">
        <v>11189187841</v>
      </c>
      <c r="W401" s="86">
        <v>207295154</v>
      </c>
      <c r="X401" s="86">
        <v>11396482995</v>
      </c>
      <c r="Y401" s="87">
        <v>11189187841</v>
      </c>
      <c r="Z401" s="87">
        <v>207295152</v>
      </c>
      <c r="AA401" s="87">
        <v>11396482993</v>
      </c>
      <c r="AB401" s="88"/>
      <c r="AC401" s="86">
        <v>10980557253</v>
      </c>
      <c r="AD401" s="86">
        <v>191957226</v>
      </c>
      <c r="AE401" s="86">
        <v>11172514479</v>
      </c>
    </row>
    <row r="402" spans="1:31" ht="33" x14ac:dyDescent="0.25">
      <c r="A402" s="1018"/>
      <c r="B402" s="508">
        <v>8</v>
      </c>
      <c r="C402" s="90" t="str">
        <f>IF(Proponentes!H386="X",Proponentes!$B$379,"")</f>
        <v>UNION TEMPORAL MSC EDUCACION 2021</v>
      </c>
      <c r="D402" s="899"/>
      <c r="E402" s="100"/>
      <c r="F402" s="900"/>
      <c r="G402" s="94" t="str">
        <f>Evaluación_Económica!G404</f>
        <v>CUMPLE</v>
      </c>
      <c r="H402" s="94"/>
      <c r="I402" s="94" t="str">
        <f>Evaluación_Económica!P404</f>
        <v>CUMPLE</v>
      </c>
      <c r="J402" s="94"/>
      <c r="K402" s="94" t="str">
        <f>Evaluación_Económica!AB404</f>
        <v>CUMPLE</v>
      </c>
      <c r="L402" s="94"/>
      <c r="M402" s="94" t="str">
        <f>Evaluación_Económica!AY404</f>
        <v>CUMPLE</v>
      </c>
      <c r="N402" s="94"/>
      <c r="O402" s="94" t="str">
        <f>Evaluación_Económica!BT404</f>
        <v>CUMPLE</v>
      </c>
      <c r="P402" s="94"/>
      <c r="Q402" s="94" t="str">
        <f>Evaluación_Económica!BY404</f>
        <v>CUMPLE</v>
      </c>
      <c r="R402" s="94"/>
      <c r="S402" s="94" t="str">
        <f>Evaluación_Económica!CF404</f>
        <v/>
      </c>
      <c r="T402" s="95"/>
      <c r="U402" s="94" t="str">
        <f t="shared" si="56"/>
        <v>HABILITADO</v>
      </c>
      <c r="V402" s="85">
        <v>6076803755</v>
      </c>
      <c r="W402" s="86">
        <v>169578827</v>
      </c>
      <c r="X402" s="86">
        <v>6246382582</v>
      </c>
      <c r="Y402" s="87">
        <v>6076803755</v>
      </c>
      <c r="Z402" s="87">
        <v>169578823</v>
      </c>
      <c r="AA402" s="87">
        <v>6246382578</v>
      </c>
      <c r="AB402" s="88"/>
      <c r="AC402" s="86">
        <v>5963497306</v>
      </c>
      <c r="AD402" s="86">
        <v>157552782</v>
      </c>
      <c r="AE402" s="86">
        <v>6121050088</v>
      </c>
    </row>
    <row r="403" spans="1:31" hidden="1" x14ac:dyDescent="0.25">
      <c r="A403" s="1020"/>
      <c r="B403" s="230">
        <v>9</v>
      </c>
      <c r="C403" s="914" t="str">
        <f>IF(Proponentes!H387="X",Proponentes!$B$379,"")</f>
        <v/>
      </c>
      <c r="D403" s="91"/>
      <c r="E403" s="919"/>
      <c r="F403" s="93"/>
      <c r="G403" s="916" t="str">
        <f>Evaluación_Económica!G405</f>
        <v/>
      </c>
      <c r="H403" s="916"/>
      <c r="I403" s="916" t="str">
        <f>Evaluación_Económica!P405</f>
        <v/>
      </c>
      <c r="J403" s="916"/>
      <c r="K403" s="916" t="str">
        <f>Evaluación_Económica!AB405</f>
        <v/>
      </c>
      <c r="L403" s="916"/>
      <c r="M403" s="916" t="str">
        <f>Evaluación_Económica!AY405</f>
        <v xml:space="preserve"> </v>
      </c>
      <c r="N403" s="916"/>
      <c r="O403" s="916" t="str">
        <f>Evaluación_Económica!BT405</f>
        <v xml:space="preserve"> </v>
      </c>
      <c r="P403" s="916"/>
      <c r="Q403" s="916" t="str">
        <f>Evaluación_Económica!BY405</f>
        <v/>
      </c>
      <c r="R403" s="916"/>
      <c r="S403" s="916" t="str">
        <f>Evaluación_Económica!CF405</f>
        <v/>
      </c>
      <c r="T403" s="917"/>
      <c r="U403" s="918" t="str">
        <f t="shared" si="56"/>
        <v/>
      </c>
      <c r="V403" s="85">
        <v>7664314343</v>
      </c>
      <c r="W403" s="86">
        <v>183585456</v>
      </c>
      <c r="X403" s="86">
        <v>7847899799</v>
      </c>
      <c r="Y403" s="87">
        <v>7664314343</v>
      </c>
      <c r="Z403" s="87">
        <v>183558502</v>
      </c>
      <c r="AA403" s="87">
        <v>7847872845</v>
      </c>
      <c r="AB403" s="88"/>
      <c r="AC403" s="86">
        <v>7521407599</v>
      </c>
      <c r="AD403" s="86">
        <v>170058870</v>
      </c>
      <c r="AE403" s="86">
        <v>7691466469</v>
      </c>
    </row>
    <row r="404" spans="1:31" hidden="1" x14ac:dyDescent="0.25">
      <c r="A404" s="1021"/>
      <c r="B404" s="508">
        <v>10</v>
      </c>
      <c r="C404" s="90" t="str">
        <f>IF(Proponentes!H388="X",Proponentes!$B$379,"")</f>
        <v/>
      </c>
      <c r="D404" s="91"/>
      <c r="E404" s="100"/>
      <c r="F404" s="93"/>
      <c r="G404" s="94" t="str">
        <f>Evaluación_Económica!G406</f>
        <v/>
      </c>
      <c r="H404" s="94"/>
      <c r="I404" s="94" t="str">
        <f>Evaluación_Económica!P406</f>
        <v/>
      </c>
      <c r="J404" s="94"/>
      <c r="K404" s="94" t="str">
        <f>Evaluación_Económica!AB406</f>
        <v/>
      </c>
      <c r="L404" s="94"/>
      <c r="M404" s="94" t="str">
        <f>Evaluación_Económica!AY406</f>
        <v xml:space="preserve"> </v>
      </c>
      <c r="N404" s="94"/>
      <c r="O404" s="94" t="str">
        <f>Evaluación_Económica!BT406</f>
        <v xml:space="preserve"> </v>
      </c>
      <c r="P404" s="94"/>
      <c r="Q404" s="94" t="str">
        <f>Evaluación_Económica!BY406</f>
        <v/>
      </c>
      <c r="R404" s="94"/>
      <c r="S404" s="94" t="str">
        <f>Evaluación_Económica!CF406</f>
        <v/>
      </c>
      <c r="T404" s="95"/>
      <c r="U404" s="96" t="str">
        <f t="shared" si="56"/>
        <v/>
      </c>
      <c r="V404" s="85">
        <v>7971813946</v>
      </c>
      <c r="W404" s="86">
        <v>139060994</v>
      </c>
      <c r="X404" s="86">
        <v>8110874940</v>
      </c>
      <c r="Y404" s="87">
        <v>7971813946</v>
      </c>
      <c r="Z404" s="87">
        <v>140377011</v>
      </c>
      <c r="AA404" s="87">
        <v>8112190957</v>
      </c>
      <c r="AB404" s="88"/>
      <c r="AC404" s="86">
        <v>7823173647</v>
      </c>
      <c r="AD404" s="86">
        <v>126193587</v>
      </c>
      <c r="AE404" s="86">
        <v>7949367234</v>
      </c>
    </row>
    <row r="405" spans="1:31" hidden="1" x14ac:dyDescent="0.25">
      <c r="A405" s="1022"/>
      <c r="B405" s="804">
        <v>11</v>
      </c>
      <c r="C405" s="905" t="str">
        <f>IF(Proponentes!H389="X",Proponentes!$B$379,"")</f>
        <v/>
      </c>
      <c r="D405" s="91"/>
      <c r="E405" s="811"/>
      <c r="F405" s="93"/>
      <c r="G405" s="911" t="str">
        <f>Evaluación_Económica!G407</f>
        <v/>
      </c>
      <c r="H405" s="911"/>
      <c r="I405" s="911" t="str">
        <f>Evaluación_Económica!P407</f>
        <v/>
      </c>
      <c r="J405" s="911"/>
      <c r="K405" s="911" t="str">
        <f>Evaluación_Económica!AB407</f>
        <v/>
      </c>
      <c r="L405" s="911"/>
      <c r="M405" s="911" t="str">
        <f>Evaluación_Económica!AY407</f>
        <v xml:space="preserve"> </v>
      </c>
      <c r="N405" s="911"/>
      <c r="O405" s="911" t="str">
        <f>Evaluación_Económica!BT407</f>
        <v xml:space="preserve"> </v>
      </c>
      <c r="P405" s="911"/>
      <c r="Q405" s="911" t="str">
        <f>Evaluación_Económica!BY407</f>
        <v/>
      </c>
      <c r="R405" s="911"/>
      <c r="S405" s="911" t="str">
        <f>Evaluación_Económica!CF407</f>
        <v/>
      </c>
      <c r="T405" s="912"/>
      <c r="U405" s="913" t="str">
        <f t="shared" si="56"/>
        <v/>
      </c>
      <c r="V405" s="85">
        <v>10661795228</v>
      </c>
      <c r="W405" s="86">
        <v>260753778</v>
      </c>
      <c r="X405" s="86">
        <v>10922549006</v>
      </c>
      <c r="Y405" s="87">
        <v>10661795228</v>
      </c>
      <c r="Z405" s="87">
        <v>259753779</v>
      </c>
      <c r="AA405" s="87">
        <v>10921549007</v>
      </c>
      <c r="AB405" s="88"/>
      <c r="AC405" s="86">
        <v>10462998261</v>
      </c>
      <c r="AD405" s="86">
        <v>241895542</v>
      </c>
      <c r="AE405" s="86">
        <v>10704893803</v>
      </c>
    </row>
    <row r="406" spans="1:31" ht="33.75" thickBot="1" x14ac:dyDescent="0.3">
      <c r="A406" s="1018"/>
      <c r="B406" s="508">
        <v>12</v>
      </c>
      <c r="C406" s="90" t="str">
        <f>IF(Proponentes!H390="X",Proponentes!$B$379,"")</f>
        <v>UNION TEMPORAL MSC EDUCACION 2021</v>
      </c>
      <c r="D406" s="899"/>
      <c r="E406" s="92"/>
      <c r="F406" s="900"/>
      <c r="G406" s="94" t="str">
        <f>Evaluación_Económica!G408</f>
        <v>CUMPLE</v>
      </c>
      <c r="H406" s="94"/>
      <c r="I406" s="94" t="str">
        <f>Evaluación_Económica!P408</f>
        <v>CUMPLE</v>
      </c>
      <c r="J406" s="94"/>
      <c r="K406" s="94" t="str">
        <f>Evaluación_Económica!AB408</f>
        <v>CUMPLE</v>
      </c>
      <c r="L406" s="94"/>
      <c r="M406" s="94" t="str">
        <f>Evaluación_Económica!AY408</f>
        <v>CUMPLE</v>
      </c>
      <c r="N406" s="94"/>
      <c r="O406" s="94" t="str">
        <f>Evaluación_Económica!BT408</f>
        <v>CUMPLE</v>
      </c>
      <c r="P406" s="94"/>
      <c r="Q406" s="94" t="str">
        <f>Evaluación_Económica!BY408</f>
        <v>CUMPLE</v>
      </c>
      <c r="R406" s="94"/>
      <c r="S406" s="94" t="str">
        <f>Evaluación_Económica!CF408</f>
        <v>CUMPLE</v>
      </c>
      <c r="T406" s="95"/>
      <c r="U406" s="94" t="str">
        <f>IF(C406&lt;&gt;"",IF(G406="CUMPLE",IF(I406="CUMPLE",IF(K406="CUMPLE",IF(M406="CUMPLE",IF(O406="CUMPLE",IF(Q406="CUMPLE",IF(S406="CUMPLE","HABILITADO","RECHAZADO"),"RECHAZADO"),"RECHAZADO"),"RECHAZADO"),"RECHAZADO"),"RECHAZADO"),"RECHAZADO"),"")</f>
        <v>HABILITADO</v>
      </c>
      <c r="V406" s="85">
        <v>2507462668</v>
      </c>
      <c r="W406" s="86">
        <v>192396587</v>
      </c>
      <c r="X406" s="86">
        <v>2699859255</v>
      </c>
      <c r="Y406" s="87">
        <v>2507462668</v>
      </c>
      <c r="Z406" s="87">
        <v>192396587</v>
      </c>
      <c r="AA406" s="87">
        <v>2699859255</v>
      </c>
      <c r="AB406" s="88"/>
      <c r="AC406" s="86">
        <v>2460709193</v>
      </c>
      <c r="AD406" s="86">
        <v>181980555</v>
      </c>
      <c r="AE406" s="86">
        <v>2642689748</v>
      </c>
    </row>
    <row r="407" spans="1:31" s="110" customFormat="1" ht="18" thickTop="1" thickBot="1" x14ac:dyDescent="0.3">
      <c r="A407" s="102">
        <v>30</v>
      </c>
      <c r="B407" s="102"/>
      <c r="C407" s="102" t="s">
        <v>1537</v>
      </c>
      <c r="D407" s="901"/>
      <c r="E407" s="104"/>
      <c r="F407" s="902"/>
      <c r="G407" s="101"/>
      <c r="H407" s="101"/>
      <c r="I407" s="101"/>
      <c r="J407" s="101"/>
      <c r="K407" s="101"/>
      <c r="L407" s="101"/>
      <c r="M407" s="101"/>
      <c r="N407" s="101"/>
      <c r="O407" s="101"/>
      <c r="P407" s="101"/>
      <c r="Q407" s="101"/>
      <c r="R407" s="101"/>
      <c r="S407" s="101"/>
      <c r="T407" s="101"/>
      <c r="U407" s="101"/>
      <c r="V407" s="106"/>
      <c r="W407" s="107"/>
      <c r="X407" s="107"/>
      <c r="Y407" s="107"/>
      <c r="Z407" s="107"/>
      <c r="AA407" s="107"/>
      <c r="AB407" s="108"/>
      <c r="AC407" s="107"/>
      <c r="AD407" s="107"/>
      <c r="AE407" s="107"/>
    </row>
    <row r="408" spans="1:31" x14ac:dyDescent="0.25">
      <c r="A408" s="1018">
        <f t="shared" ref="A408" si="57">A420</f>
        <v>31</v>
      </c>
      <c r="B408" s="508">
        <v>1</v>
      </c>
      <c r="C408" s="90" t="str">
        <f>IF(Proponentes!H392="X",Proponentes!$B$392,"")</f>
        <v>UNIÓN TEMPORAL  AHS  2021</v>
      </c>
      <c r="D408" s="899"/>
      <c r="E408" s="92"/>
      <c r="F408" s="900"/>
      <c r="G408" s="94" t="str">
        <f>Evaluación_Económica!G410</f>
        <v>CUMPLE</v>
      </c>
      <c r="H408" s="94"/>
      <c r="I408" s="94" t="str">
        <f>Evaluación_Económica!P410</f>
        <v>CUMPLE</v>
      </c>
      <c r="J408" s="94"/>
      <c r="K408" s="94" t="str">
        <f>Evaluación_Económica!AB410</f>
        <v>CUMPLE</v>
      </c>
      <c r="L408" s="94"/>
      <c r="M408" s="94" t="str">
        <f>Evaluación_Económica!AY410</f>
        <v>CUMPLE</v>
      </c>
      <c r="N408" s="94"/>
      <c r="O408" s="94" t="str">
        <f>Evaluación_Económica!BT410</f>
        <v>CUMPLE</v>
      </c>
      <c r="P408" s="94"/>
      <c r="Q408" s="94" t="str">
        <f>Evaluación_Económica!BY410</f>
        <v>CUMPLE</v>
      </c>
      <c r="R408" s="94"/>
      <c r="S408" s="94" t="str">
        <f>Evaluación_Económica!CF410</f>
        <v/>
      </c>
      <c r="T408" s="95"/>
      <c r="U408" s="94" t="str">
        <f t="shared" ref="U408:U418" si="58">IF(C408&lt;&gt;"",IF(G408="CUMPLE",IF(I408="CUMPLE",IF(K408="CUMPLE",IF(M408="CUMPLE",IF(O408="CUMPLE",IF(Q408="CUMPLE","HABILITADO","RECHAZADO"),"RECHAZADO"),"RECHAZADO"),"RECHAZADO"),"RECHAZADO"),"RECHAZADO"),"")</f>
        <v>HABILITADO</v>
      </c>
      <c r="V408" s="85">
        <v>6309258725</v>
      </c>
      <c r="W408" s="86">
        <v>171504496</v>
      </c>
      <c r="X408" s="86">
        <v>6480763221</v>
      </c>
      <c r="Y408" s="87">
        <v>6309258725</v>
      </c>
      <c r="Z408" s="87">
        <v>171504496</v>
      </c>
      <c r="AA408" s="87">
        <v>6480763221</v>
      </c>
      <c r="AB408" s="88"/>
      <c r="AC408" s="86">
        <v>6191617983</v>
      </c>
      <c r="AD408" s="86">
        <v>159297081</v>
      </c>
      <c r="AE408" s="86">
        <v>6350915064</v>
      </c>
    </row>
    <row r="409" spans="1:31" x14ac:dyDescent="0.25">
      <c r="A409" s="1018"/>
      <c r="B409" s="508">
        <v>2</v>
      </c>
      <c r="C409" s="90" t="str">
        <f>IF(Proponentes!H393="X",Proponentes!$B$392,"")</f>
        <v>UNIÓN TEMPORAL  AHS  2021</v>
      </c>
      <c r="D409" s="899"/>
      <c r="E409" s="92"/>
      <c r="F409" s="900"/>
      <c r="G409" s="94" t="str">
        <f>Evaluación_Económica!G411</f>
        <v>CUMPLE</v>
      </c>
      <c r="H409" s="94"/>
      <c r="I409" s="94" t="str">
        <f>Evaluación_Económica!P411</f>
        <v>CUMPLE</v>
      </c>
      <c r="J409" s="94"/>
      <c r="K409" s="94" t="str">
        <f>Evaluación_Económica!AB411</f>
        <v>CUMPLE</v>
      </c>
      <c r="L409" s="94"/>
      <c r="M409" s="94" t="str">
        <f>Evaluación_Económica!AY411</f>
        <v>CUMPLE</v>
      </c>
      <c r="N409" s="94"/>
      <c r="O409" s="94" t="str">
        <f>Evaluación_Económica!BT411</f>
        <v>CUMPLE</v>
      </c>
      <c r="P409" s="94"/>
      <c r="Q409" s="94" t="str">
        <f>Evaluación_Económica!BY411</f>
        <v>CUMPLE</v>
      </c>
      <c r="R409" s="94"/>
      <c r="S409" s="94" t="str">
        <f>Evaluación_Económica!CF411</f>
        <v/>
      </c>
      <c r="T409" s="95"/>
      <c r="U409" s="94" t="str">
        <f t="shared" si="58"/>
        <v>HABILITADO</v>
      </c>
      <c r="V409" s="85" t="s">
        <v>2231</v>
      </c>
      <c r="W409" s="86">
        <v>0</v>
      </c>
      <c r="X409" s="86" t="s">
        <v>2231</v>
      </c>
      <c r="Y409" s="87">
        <v>0</v>
      </c>
      <c r="Z409" s="87">
        <v>0</v>
      </c>
      <c r="AA409" s="87">
        <v>0</v>
      </c>
      <c r="AB409" s="88"/>
      <c r="AC409" s="86" t="s">
        <v>2231</v>
      </c>
      <c r="AD409" s="86">
        <v>0</v>
      </c>
      <c r="AE409" s="86" t="s">
        <v>2231</v>
      </c>
    </row>
    <row r="410" spans="1:31" x14ac:dyDescent="0.25">
      <c r="A410" s="1018"/>
      <c r="B410" s="508">
        <v>3</v>
      </c>
      <c r="C410" s="90" t="str">
        <f>IF(Proponentes!H394="X",Proponentes!$B$392,"")</f>
        <v>UNIÓN TEMPORAL  AHS  2021</v>
      </c>
      <c r="D410" s="899"/>
      <c r="E410" s="97"/>
      <c r="F410" s="900"/>
      <c r="G410" s="687" t="str">
        <f>Evaluación_Económica!G412</f>
        <v>CUMPLE</v>
      </c>
      <c r="H410" s="687"/>
      <c r="I410" s="687" t="str">
        <f>Evaluación_Económica!P412</f>
        <v>CUMPLE</v>
      </c>
      <c r="J410" s="687"/>
      <c r="K410" s="687" t="str">
        <f>Evaluación_Económica!AB412</f>
        <v>CUMPLE</v>
      </c>
      <c r="L410" s="687"/>
      <c r="M410" s="687" t="str">
        <f>Evaluación_Económica!AY412</f>
        <v>CUMPLE</v>
      </c>
      <c r="N410" s="687"/>
      <c r="O410" s="687" t="str">
        <f>Evaluación_Económica!BT412</f>
        <v>CUMPLE</v>
      </c>
      <c r="P410" s="687"/>
      <c r="Q410" s="687" t="str">
        <f>Evaluación_Económica!BY412</f>
        <v>CUMPLE</v>
      </c>
      <c r="R410" s="687"/>
      <c r="S410" s="687" t="str">
        <f>Evaluación_Económica!CF412</f>
        <v/>
      </c>
      <c r="T410" s="98"/>
      <c r="U410" s="687" t="str">
        <f t="shared" si="58"/>
        <v>HABILITADO</v>
      </c>
      <c r="V410" s="85" t="s">
        <v>2231</v>
      </c>
      <c r="W410" s="86">
        <v>0</v>
      </c>
      <c r="X410" s="86" t="s">
        <v>2231</v>
      </c>
      <c r="Y410" s="87">
        <v>0</v>
      </c>
      <c r="Z410" s="87">
        <v>0</v>
      </c>
      <c r="AA410" s="87">
        <v>0</v>
      </c>
      <c r="AB410" s="88"/>
      <c r="AC410" s="86" t="s">
        <v>2231</v>
      </c>
      <c r="AD410" s="86">
        <v>0</v>
      </c>
      <c r="AE410" s="86" t="s">
        <v>2231</v>
      </c>
    </row>
    <row r="411" spans="1:31" x14ac:dyDescent="0.25">
      <c r="A411" s="1018"/>
      <c r="B411" s="508">
        <v>4</v>
      </c>
      <c r="C411" s="90" t="str">
        <f>IF(Proponentes!H395="X",Proponentes!$B$392,"")</f>
        <v>UNIÓN TEMPORAL  AHS  2021</v>
      </c>
      <c r="D411" s="899"/>
      <c r="E411" s="92"/>
      <c r="F411" s="900"/>
      <c r="G411" s="94" t="str">
        <f>Evaluación_Económica!G413</f>
        <v>CUMPLE</v>
      </c>
      <c r="H411" s="94"/>
      <c r="I411" s="94" t="str">
        <f>Evaluación_Económica!P413</f>
        <v>CUMPLE</v>
      </c>
      <c r="J411" s="94"/>
      <c r="K411" s="94" t="str">
        <f>Evaluación_Económica!AB413</f>
        <v>CUMPLE</v>
      </c>
      <c r="L411" s="94"/>
      <c r="M411" s="94" t="str">
        <f>Evaluación_Económica!AY413</f>
        <v>CUMPLE</v>
      </c>
      <c r="N411" s="94"/>
      <c r="O411" s="94" t="str">
        <f>Evaluación_Económica!BT413</f>
        <v>CUMPLE</v>
      </c>
      <c r="P411" s="94"/>
      <c r="Q411" s="94" t="str">
        <f>Evaluación_Económica!BY413</f>
        <v>CUMPLE</v>
      </c>
      <c r="R411" s="94"/>
      <c r="S411" s="94" t="str">
        <f>Evaluación_Económica!CF413</f>
        <v/>
      </c>
      <c r="T411" s="95"/>
      <c r="U411" s="94" t="str">
        <f t="shared" si="58"/>
        <v>HABILITADO</v>
      </c>
      <c r="V411" s="85" t="s">
        <v>2231</v>
      </c>
      <c r="W411" s="86">
        <v>0</v>
      </c>
      <c r="X411" s="86" t="s">
        <v>2231</v>
      </c>
      <c r="Y411" s="87">
        <v>0</v>
      </c>
      <c r="Z411" s="87">
        <v>0</v>
      </c>
      <c r="AA411" s="87">
        <v>0</v>
      </c>
      <c r="AB411" s="88"/>
      <c r="AC411" s="86" t="s">
        <v>2231</v>
      </c>
      <c r="AD411" s="86">
        <v>0</v>
      </c>
      <c r="AE411" s="86" t="s">
        <v>2231</v>
      </c>
    </row>
    <row r="412" spans="1:31" hidden="1" x14ac:dyDescent="0.25">
      <c r="A412" s="1019"/>
      <c r="B412" s="920">
        <v>5</v>
      </c>
      <c r="C412" s="921" t="str">
        <f>IF(Proponentes!H396="X",Proponentes!$B$392,"")</f>
        <v/>
      </c>
      <c r="D412" s="91"/>
      <c r="E412" s="933"/>
      <c r="F412" s="93"/>
      <c r="G412" s="930" t="str">
        <f>Evaluación_Económica!G414</f>
        <v/>
      </c>
      <c r="H412" s="930"/>
      <c r="I412" s="930" t="str">
        <f>Evaluación_Económica!P414</f>
        <v/>
      </c>
      <c r="J412" s="930"/>
      <c r="K412" s="930" t="str">
        <f>Evaluación_Económica!AB414</f>
        <v/>
      </c>
      <c r="L412" s="930"/>
      <c r="M412" s="930" t="str">
        <f>Evaluación_Económica!AY414</f>
        <v xml:space="preserve"> </v>
      </c>
      <c r="N412" s="930"/>
      <c r="O412" s="930" t="str">
        <f>Evaluación_Económica!BT414</f>
        <v xml:space="preserve"> </v>
      </c>
      <c r="P412" s="930"/>
      <c r="Q412" s="930" t="str">
        <f>Evaluación_Económica!BY414</f>
        <v/>
      </c>
      <c r="R412" s="930"/>
      <c r="S412" s="930" t="str">
        <f>Evaluación_Económica!CF414</f>
        <v/>
      </c>
      <c r="T412" s="931"/>
      <c r="U412" s="932" t="str">
        <f t="shared" si="58"/>
        <v/>
      </c>
      <c r="V412" s="85" t="s">
        <v>2231</v>
      </c>
      <c r="W412" s="86">
        <v>0</v>
      </c>
      <c r="X412" s="86" t="s">
        <v>2231</v>
      </c>
      <c r="Y412" s="87">
        <v>0</v>
      </c>
      <c r="Z412" s="87">
        <v>0</v>
      </c>
      <c r="AA412" s="87">
        <v>0</v>
      </c>
      <c r="AB412" s="88"/>
      <c r="AC412" s="86" t="s">
        <v>2231</v>
      </c>
      <c r="AD412" s="86">
        <v>0</v>
      </c>
      <c r="AE412" s="86" t="s">
        <v>2231</v>
      </c>
    </row>
    <row r="413" spans="1:31" x14ac:dyDescent="0.25">
      <c r="A413" s="1018"/>
      <c r="B413" s="508">
        <v>6</v>
      </c>
      <c r="C413" s="90" t="str">
        <f>IF(Proponentes!H397="X",Proponentes!$B$392,"")</f>
        <v>UNIÓN TEMPORAL  AHS  2021</v>
      </c>
      <c r="D413" s="899"/>
      <c r="E413" s="92"/>
      <c r="F413" s="900"/>
      <c r="G413" s="94" t="str">
        <f>Evaluación_Económica!G415</f>
        <v>CUMPLE</v>
      </c>
      <c r="H413" s="94"/>
      <c r="I413" s="94" t="str">
        <f>Evaluación_Económica!P415</f>
        <v>CUMPLE</v>
      </c>
      <c r="J413" s="94"/>
      <c r="K413" s="94" t="str">
        <f>Evaluación_Económica!AB415</f>
        <v>CUMPLE</v>
      </c>
      <c r="L413" s="94"/>
      <c r="M413" s="94" t="str">
        <f>Evaluación_Económica!AY415</f>
        <v>CUMPLE</v>
      </c>
      <c r="N413" s="94"/>
      <c r="O413" s="94" t="str">
        <f>Evaluación_Económica!BT415</f>
        <v>CUMPLE</v>
      </c>
      <c r="P413" s="94"/>
      <c r="Q413" s="94" t="str">
        <f>Evaluación_Económica!BY415</f>
        <v>CUMPLE</v>
      </c>
      <c r="R413" s="94"/>
      <c r="S413" s="94" t="str">
        <f>Evaluación_Económica!CF415</f>
        <v/>
      </c>
      <c r="T413" s="95"/>
      <c r="U413" s="94" t="str">
        <f t="shared" si="58"/>
        <v>HABILITADO</v>
      </c>
      <c r="V413" s="85" t="s">
        <v>2231</v>
      </c>
      <c r="W413" s="86">
        <v>0</v>
      </c>
      <c r="X413" s="86" t="s">
        <v>2231</v>
      </c>
      <c r="Y413" s="87">
        <v>0</v>
      </c>
      <c r="Z413" s="87">
        <v>0</v>
      </c>
      <c r="AA413" s="87">
        <v>0</v>
      </c>
      <c r="AB413" s="88"/>
      <c r="AC413" s="86" t="s">
        <v>2231</v>
      </c>
      <c r="AD413" s="86">
        <v>0</v>
      </c>
      <c r="AE413" s="86" t="s">
        <v>2231</v>
      </c>
    </row>
    <row r="414" spans="1:31" hidden="1" x14ac:dyDescent="0.25">
      <c r="A414" s="1020"/>
      <c r="B414" s="230">
        <v>7</v>
      </c>
      <c r="C414" s="914" t="str">
        <f>IF(Proponentes!H398="X",Proponentes!$B$392,"")</f>
        <v/>
      </c>
      <c r="D414" s="91"/>
      <c r="E414" s="333"/>
      <c r="F414" s="93"/>
      <c r="G414" s="926" t="str">
        <f>Evaluación_Económica!G416</f>
        <v/>
      </c>
      <c r="H414" s="926"/>
      <c r="I414" s="926" t="str">
        <f>Evaluación_Económica!P416</f>
        <v/>
      </c>
      <c r="J414" s="926"/>
      <c r="K414" s="926" t="str">
        <f>Evaluación_Económica!AB416</f>
        <v/>
      </c>
      <c r="L414" s="926"/>
      <c r="M414" s="926" t="str">
        <f>Evaluación_Económica!AY416</f>
        <v xml:space="preserve"> </v>
      </c>
      <c r="N414" s="926"/>
      <c r="O414" s="926" t="str">
        <f>Evaluación_Económica!BT416</f>
        <v xml:space="preserve"> </v>
      </c>
      <c r="P414" s="926"/>
      <c r="Q414" s="926" t="str">
        <f>Evaluación_Económica!BY416</f>
        <v/>
      </c>
      <c r="R414" s="926"/>
      <c r="S414" s="926" t="str">
        <f>Evaluación_Económica!CF416</f>
        <v/>
      </c>
      <c r="T414" s="927"/>
      <c r="U414" s="928" t="str">
        <f t="shared" si="58"/>
        <v/>
      </c>
      <c r="V414" s="85" t="s">
        <v>2231</v>
      </c>
      <c r="W414" s="86">
        <v>0</v>
      </c>
      <c r="X414" s="86" t="s">
        <v>2231</v>
      </c>
      <c r="Y414" s="87">
        <v>0</v>
      </c>
      <c r="Z414" s="87">
        <v>0</v>
      </c>
      <c r="AA414" s="87">
        <v>0</v>
      </c>
      <c r="AB414" s="88"/>
      <c r="AC414" s="86" t="s">
        <v>2231</v>
      </c>
      <c r="AD414" s="86">
        <v>0</v>
      </c>
      <c r="AE414" s="86" t="s">
        <v>2231</v>
      </c>
    </row>
    <row r="415" spans="1:31" hidden="1" x14ac:dyDescent="0.25">
      <c r="A415" s="1022"/>
      <c r="B415" s="804">
        <v>8</v>
      </c>
      <c r="C415" s="905" t="str">
        <f>IF(Proponentes!H399="X",Proponentes!$B$392,"")</f>
        <v/>
      </c>
      <c r="D415" s="91"/>
      <c r="E415" s="811"/>
      <c r="F415" s="93"/>
      <c r="G415" s="911" t="str">
        <f>Evaluación_Económica!G417</f>
        <v/>
      </c>
      <c r="H415" s="911"/>
      <c r="I415" s="911" t="str">
        <f>Evaluación_Económica!P417</f>
        <v/>
      </c>
      <c r="J415" s="911"/>
      <c r="K415" s="911" t="str">
        <f>Evaluación_Económica!AB417</f>
        <v/>
      </c>
      <c r="L415" s="911"/>
      <c r="M415" s="911" t="str">
        <f>Evaluación_Económica!AY417</f>
        <v xml:space="preserve"> </v>
      </c>
      <c r="N415" s="911"/>
      <c r="O415" s="911" t="str">
        <f>Evaluación_Económica!BT417</f>
        <v xml:space="preserve"> </v>
      </c>
      <c r="P415" s="911"/>
      <c r="Q415" s="911" t="str">
        <f>Evaluación_Económica!BY417</f>
        <v/>
      </c>
      <c r="R415" s="911"/>
      <c r="S415" s="911" t="str">
        <f>Evaluación_Económica!CF417</f>
        <v/>
      </c>
      <c r="T415" s="912"/>
      <c r="U415" s="913" t="str">
        <f t="shared" si="58"/>
        <v/>
      </c>
      <c r="V415" s="85" t="s">
        <v>2231</v>
      </c>
      <c r="W415" s="86">
        <v>0</v>
      </c>
      <c r="X415" s="86" t="s">
        <v>2231</v>
      </c>
      <c r="Y415" s="87">
        <v>0</v>
      </c>
      <c r="Z415" s="87">
        <v>0</v>
      </c>
      <c r="AA415" s="87">
        <v>0</v>
      </c>
      <c r="AB415" s="88"/>
      <c r="AC415" s="86" t="s">
        <v>2231</v>
      </c>
      <c r="AD415" s="86">
        <v>0</v>
      </c>
      <c r="AE415" s="86" t="s">
        <v>2231</v>
      </c>
    </row>
    <row r="416" spans="1:31" x14ac:dyDescent="0.25">
      <c r="A416" s="1018"/>
      <c r="B416" s="508">
        <v>9</v>
      </c>
      <c r="C416" s="90" t="str">
        <f>IF(Proponentes!H400="X",Proponentes!$B$392,"")</f>
        <v>UNIÓN TEMPORAL  AHS  2021</v>
      </c>
      <c r="D416" s="899"/>
      <c r="E416" s="100"/>
      <c r="F416" s="900"/>
      <c r="G416" s="94" t="str">
        <f>Evaluación_Económica!G418</f>
        <v>CUMPLE</v>
      </c>
      <c r="H416" s="94"/>
      <c r="I416" s="94" t="str">
        <f>Evaluación_Económica!P418</f>
        <v>CUMPLE</v>
      </c>
      <c r="J416" s="94"/>
      <c r="K416" s="94" t="str">
        <f>Evaluación_Económica!AB418</f>
        <v>CUMPLE</v>
      </c>
      <c r="L416" s="94"/>
      <c r="M416" s="94" t="str">
        <f>Evaluación_Económica!AY418</f>
        <v>CUMPLE</v>
      </c>
      <c r="N416" s="94"/>
      <c r="O416" s="94" t="str">
        <f>Evaluación_Económica!BT418</f>
        <v>CUMPLE</v>
      </c>
      <c r="P416" s="94"/>
      <c r="Q416" s="94" t="str">
        <f>Evaluación_Económica!BY418</f>
        <v>CUMPLE</v>
      </c>
      <c r="R416" s="94"/>
      <c r="S416" s="94" t="str">
        <f>Evaluación_Económica!CF418</f>
        <v/>
      </c>
      <c r="T416" s="95"/>
      <c r="U416" s="94" t="str">
        <f t="shared" si="58"/>
        <v>HABILITADO</v>
      </c>
      <c r="V416" s="85" t="s">
        <v>2231</v>
      </c>
      <c r="W416" s="86">
        <v>0</v>
      </c>
      <c r="X416" s="86" t="s">
        <v>2231</v>
      </c>
      <c r="Y416" s="87">
        <v>0</v>
      </c>
      <c r="Z416" s="87">
        <v>0</v>
      </c>
      <c r="AA416" s="87">
        <v>0</v>
      </c>
      <c r="AB416" s="88"/>
      <c r="AC416" s="86" t="s">
        <v>2231</v>
      </c>
      <c r="AD416" s="86">
        <v>0</v>
      </c>
      <c r="AE416" s="86" t="s">
        <v>2231</v>
      </c>
    </row>
    <row r="417" spans="1:31" ht="17.25" thickBot="1" x14ac:dyDescent="0.3">
      <c r="A417" s="1018"/>
      <c r="B417" s="508">
        <v>10</v>
      </c>
      <c r="C417" s="90" t="str">
        <f>IF(Proponentes!H401="X",Proponentes!$B$392,"")</f>
        <v>UNIÓN TEMPORAL  AHS  2021</v>
      </c>
      <c r="D417" s="899"/>
      <c r="E417" s="100"/>
      <c r="F417" s="900"/>
      <c r="G417" s="94" t="str">
        <f>Evaluación_Económica!G419</f>
        <v>CUMPLE</v>
      </c>
      <c r="H417" s="94"/>
      <c r="I417" s="94" t="str">
        <f>Evaluación_Económica!P419</f>
        <v>CUMPLE</v>
      </c>
      <c r="J417" s="94"/>
      <c r="K417" s="94" t="str">
        <f>Evaluación_Económica!AB419</f>
        <v>CUMPLE</v>
      </c>
      <c r="L417" s="94"/>
      <c r="M417" s="94" t="str">
        <f>Evaluación_Económica!AY419</f>
        <v>CUMPLE</v>
      </c>
      <c r="N417" s="94"/>
      <c r="O417" s="94" t="str">
        <f>Evaluación_Económica!BT419</f>
        <v>CUMPLE</v>
      </c>
      <c r="P417" s="94"/>
      <c r="Q417" s="94" t="str">
        <f>Evaluación_Económica!BY419</f>
        <v>CUMPLE</v>
      </c>
      <c r="R417" s="94"/>
      <c r="S417" s="94" t="str">
        <f>Evaluación_Económica!CF419</f>
        <v/>
      </c>
      <c r="T417" s="95"/>
      <c r="U417" s="94" t="str">
        <f t="shared" si="58"/>
        <v>HABILITADO</v>
      </c>
      <c r="V417" s="85" t="s">
        <v>2231</v>
      </c>
      <c r="W417" s="86">
        <v>0</v>
      </c>
      <c r="X417" s="86" t="s">
        <v>2231</v>
      </c>
      <c r="Y417" s="87">
        <v>0</v>
      </c>
      <c r="Z417" s="87">
        <v>0</v>
      </c>
      <c r="AA417" s="87">
        <v>0</v>
      </c>
      <c r="AB417" s="88"/>
      <c r="AC417" s="86" t="s">
        <v>2231</v>
      </c>
      <c r="AD417" s="86">
        <v>0</v>
      </c>
      <c r="AE417" s="86" t="s">
        <v>2231</v>
      </c>
    </row>
    <row r="418" spans="1:31" ht="17.25" hidden="1" thickBot="1" x14ac:dyDescent="0.3">
      <c r="A418" s="1020"/>
      <c r="B418" s="230">
        <v>11</v>
      </c>
      <c r="C418" s="914" t="str">
        <f>IF(Proponentes!H402="X",Proponentes!$B$392,"")</f>
        <v/>
      </c>
      <c r="D418" s="91"/>
      <c r="E418" s="230"/>
      <c r="F418" s="93"/>
      <c r="G418" s="926" t="str">
        <f>Evaluación_Económica!G420</f>
        <v/>
      </c>
      <c r="H418" s="926"/>
      <c r="I418" s="926" t="str">
        <f>Evaluación_Económica!P420</f>
        <v/>
      </c>
      <c r="J418" s="926"/>
      <c r="K418" s="926" t="str">
        <f>Evaluación_Económica!AB420</f>
        <v/>
      </c>
      <c r="L418" s="926"/>
      <c r="M418" s="926" t="str">
        <f>Evaluación_Económica!AY420</f>
        <v xml:space="preserve"> </v>
      </c>
      <c r="N418" s="926"/>
      <c r="O418" s="926" t="str">
        <f>Evaluación_Económica!BT420</f>
        <v xml:space="preserve"> </v>
      </c>
      <c r="P418" s="926"/>
      <c r="Q418" s="926" t="str">
        <f>Evaluación_Económica!BY420</f>
        <v/>
      </c>
      <c r="R418" s="926"/>
      <c r="S418" s="926" t="str">
        <f>Evaluación_Económica!CF420</f>
        <v/>
      </c>
      <c r="T418" s="927"/>
      <c r="U418" s="928" t="str">
        <f t="shared" si="58"/>
        <v/>
      </c>
      <c r="V418" s="85" t="s">
        <v>2231</v>
      </c>
      <c r="W418" s="86">
        <v>0</v>
      </c>
      <c r="X418" s="86" t="s">
        <v>2231</v>
      </c>
      <c r="Y418" s="87">
        <v>0</v>
      </c>
      <c r="Z418" s="87">
        <v>0</v>
      </c>
      <c r="AA418" s="87">
        <v>0</v>
      </c>
      <c r="AB418" s="88"/>
      <c r="AC418" s="86" t="s">
        <v>2231</v>
      </c>
      <c r="AD418" s="86">
        <v>0</v>
      </c>
      <c r="AE418" s="86" t="s">
        <v>2231</v>
      </c>
    </row>
    <row r="419" spans="1:31" ht="17.25" hidden="1" thickBot="1" x14ac:dyDescent="0.3">
      <c r="A419" s="1022"/>
      <c r="B419" s="804">
        <v>12</v>
      </c>
      <c r="C419" s="905" t="str">
        <f>IF(Proponentes!H403="X",Proponentes!$B$392,"")</f>
        <v/>
      </c>
      <c r="D419" s="91"/>
      <c r="E419" s="906"/>
      <c r="F419" s="93"/>
      <c r="G419" s="907" t="str">
        <f>Evaluación_Económica!G421</f>
        <v/>
      </c>
      <c r="H419" s="907"/>
      <c r="I419" s="907" t="str">
        <f>Evaluación_Económica!P421</f>
        <v/>
      </c>
      <c r="J419" s="907"/>
      <c r="K419" s="907" t="str">
        <f>Evaluación_Económica!AB421</f>
        <v/>
      </c>
      <c r="L419" s="907"/>
      <c r="M419" s="907" t="str">
        <f>Evaluación_Económica!AY421</f>
        <v/>
      </c>
      <c r="N419" s="907"/>
      <c r="O419" s="907" t="str">
        <f>Evaluación_Económica!BT421</f>
        <v/>
      </c>
      <c r="P419" s="907"/>
      <c r="Q419" s="907" t="str">
        <f>Evaluación_Económica!BY421</f>
        <v/>
      </c>
      <c r="R419" s="907"/>
      <c r="S419" s="907" t="str">
        <f>Evaluación_Económica!CF421</f>
        <v/>
      </c>
      <c r="T419" s="908"/>
      <c r="U419" s="909" t="str">
        <f>IF(C419&lt;&gt;"",IF(G419="CUMPLE",IF(I419="CUMPLE",IF(K419="CUMPLE",IF(M419="CUMPLE",IF(O419="CUMPLE",IF(Q419="CUMPLE",IF(S419="CUMPLE","HABILITADO","RECHAZADO"),"RECHAZADO"),"RECHAZADO"),"RECHAZADO"),"RECHAZADO"),"RECHAZADO"),"RECHAZADO"),"")</f>
        <v/>
      </c>
      <c r="V419" s="85">
        <v>2507462668</v>
      </c>
      <c r="W419" s="86">
        <v>172837830</v>
      </c>
      <c r="X419" s="86">
        <v>2680300498</v>
      </c>
      <c r="Y419" s="87">
        <v>2507462668</v>
      </c>
      <c r="Z419" s="87">
        <v>172837830</v>
      </c>
      <c r="AA419" s="87">
        <v>2680300498</v>
      </c>
      <c r="AB419" s="88"/>
      <c r="AC419" s="86">
        <v>2460709193</v>
      </c>
      <c r="AD419" s="86">
        <v>164489514</v>
      </c>
      <c r="AE419" s="86">
        <v>2625198707</v>
      </c>
    </row>
    <row r="420" spans="1:31" s="110" customFormat="1" ht="18" thickTop="1" thickBot="1" x14ac:dyDescent="0.3">
      <c r="A420" s="102">
        <v>31</v>
      </c>
      <c r="B420" s="102"/>
      <c r="C420" s="102" t="s">
        <v>1537</v>
      </c>
      <c r="D420" s="901"/>
      <c r="E420" s="104"/>
      <c r="F420" s="902"/>
      <c r="G420" s="101"/>
      <c r="H420" s="101"/>
      <c r="I420" s="101"/>
      <c r="J420" s="101"/>
      <c r="K420" s="101"/>
      <c r="L420" s="101"/>
      <c r="M420" s="101"/>
      <c r="N420" s="101"/>
      <c r="O420" s="101"/>
      <c r="P420" s="101"/>
      <c r="Q420" s="101"/>
      <c r="R420" s="101"/>
      <c r="S420" s="101"/>
      <c r="T420" s="101"/>
      <c r="U420" s="101"/>
      <c r="V420" s="106"/>
      <c r="W420" s="107"/>
      <c r="X420" s="107"/>
      <c r="Y420" s="107"/>
      <c r="Z420" s="107"/>
      <c r="AA420" s="107"/>
      <c r="AB420" s="108"/>
      <c r="AC420" s="107"/>
      <c r="AD420" s="107"/>
      <c r="AE420" s="107"/>
    </row>
    <row r="421" spans="1:31" hidden="1" x14ac:dyDescent="0.25">
      <c r="A421" s="1020">
        <f t="shared" ref="A421" si="59">A433</f>
        <v>32</v>
      </c>
      <c r="B421" s="230">
        <v>1</v>
      </c>
      <c r="C421" s="914" t="str">
        <f>IF(Proponentes!H405="X",Proponentes!$B$405,"")</f>
        <v/>
      </c>
      <c r="D421" s="91"/>
      <c r="E421" s="915"/>
      <c r="F421" s="93"/>
      <c r="G421" s="916" t="str">
        <f>Evaluación_Económica!G423</f>
        <v/>
      </c>
      <c r="H421" s="916"/>
      <c r="I421" s="916" t="str">
        <f>Evaluación_Económica!P423</f>
        <v/>
      </c>
      <c r="J421" s="916"/>
      <c r="K421" s="916" t="str">
        <f>Evaluación_Económica!AB423</f>
        <v/>
      </c>
      <c r="L421" s="916"/>
      <c r="M421" s="916" t="str">
        <f>Evaluación_Económica!AY423</f>
        <v xml:space="preserve"> </v>
      </c>
      <c r="N421" s="916"/>
      <c r="O421" s="916" t="str">
        <f>Evaluación_Económica!BT423</f>
        <v xml:space="preserve"> </v>
      </c>
      <c r="P421" s="916"/>
      <c r="Q421" s="916" t="str">
        <f>Evaluación_Económica!BY423</f>
        <v/>
      </c>
      <c r="R421" s="916"/>
      <c r="S421" s="916" t="str">
        <f>Evaluación_Económica!CF423</f>
        <v/>
      </c>
      <c r="T421" s="917"/>
      <c r="U421" s="918" t="str">
        <f t="shared" ref="U421:U431" si="60">IF(C421&lt;&gt;"",IF(G421="CUMPLE",IF(I421="CUMPLE",IF(K421="CUMPLE",IF(M421="CUMPLE",IF(O421="CUMPLE",IF(Q421="CUMPLE","HABILITADO","RECHAZADO"),"RECHAZADO"),"RECHAZADO"),"RECHAZADO"),"RECHAZADO"),"RECHAZADO"),"")</f>
        <v/>
      </c>
      <c r="V421" s="85" t="s">
        <v>2231</v>
      </c>
      <c r="W421" s="86">
        <v>0</v>
      </c>
      <c r="X421" s="86" t="s">
        <v>2231</v>
      </c>
      <c r="Y421" s="87">
        <v>0</v>
      </c>
      <c r="Z421" s="87">
        <v>0</v>
      </c>
      <c r="AA421" s="87">
        <v>0</v>
      </c>
      <c r="AB421" s="88"/>
      <c r="AC421" s="86" t="s">
        <v>2231</v>
      </c>
      <c r="AD421" s="86">
        <v>0</v>
      </c>
      <c r="AE421" s="86" t="s">
        <v>2231</v>
      </c>
    </row>
    <row r="422" spans="1:31" hidden="1" x14ac:dyDescent="0.25">
      <c r="A422" s="1022"/>
      <c r="B422" s="804">
        <v>2</v>
      </c>
      <c r="C422" s="905" t="str">
        <f>IF(Proponentes!H406="X",Proponentes!$B$405,"")</f>
        <v/>
      </c>
      <c r="D422" s="91"/>
      <c r="E422" s="910"/>
      <c r="F422" s="93"/>
      <c r="G422" s="911" t="str">
        <f>Evaluación_Económica!G424</f>
        <v/>
      </c>
      <c r="H422" s="911"/>
      <c r="I422" s="911" t="str">
        <f>Evaluación_Económica!P424</f>
        <v/>
      </c>
      <c r="J422" s="911"/>
      <c r="K422" s="911" t="str">
        <f>Evaluación_Económica!AB424</f>
        <v/>
      </c>
      <c r="L422" s="911"/>
      <c r="M422" s="911" t="str">
        <f>Evaluación_Económica!AY424</f>
        <v xml:space="preserve"> </v>
      </c>
      <c r="N422" s="911"/>
      <c r="O422" s="911" t="str">
        <f>Evaluación_Económica!BT424</f>
        <v xml:space="preserve"> </v>
      </c>
      <c r="P422" s="911"/>
      <c r="Q422" s="911" t="str">
        <f>Evaluación_Económica!BY424</f>
        <v/>
      </c>
      <c r="R422" s="911"/>
      <c r="S422" s="911" t="str">
        <f>Evaluación_Económica!CF424</f>
        <v/>
      </c>
      <c r="T422" s="912"/>
      <c r="U422" s="913" t="str">
        <f t="shared" si="60"/>
        <v/>
      </c>
      <c r="V422" s="85" t="s">
        <v>2231</v>
      </c>
      <c r="W422" s="86">
        <v>0</v>
      </c>
      <c r="X422" s="86" t="s">
        <v>2231</v>
      </c>
      <c r="Y422" s="87">
        <v>0</v>
      </c>
      <c r="Z422" s="87">
        <v>0</v>
      </c>
      <c r="AA422" s="87">
        <v>0</v>
      </c>
      <c r="AB422" s="88"/>
      <c r="AC422" s="86" t="s">
        <v>2231</v>
      </c>
      <c r="AD422" s="86">
        <v>0</v>
      </c>
      <c r="AE422" s="86" t="s">
        <v>2231</v>
      </c>
    </row>
    <row r="423" spans="1:31" ht="33" x14ac:dyDescent="0.25">
      <c r="A423" s="1018"/>
      <c r="B423" s="508">
        <v>3</v>
      </c>
      <c r="C423" s="90" t="str">
        <f>IF(Proponentes!H407="X",Proponentes!$B$405,"")</f>
        <v>UNIÓN TEMPORAL SEGURIDAD DOBLE A</v>
      </c>
      <c r="D423" s="899"/>
      <c r="E423" s="92"/>
      <c r="F423" s="900"/>
      <c r="G423" s="94" t="str">
        <f>Evaluación_Económica!G425</f>
        <v>CUMPLE</v>
      </c>
      <c r="H423" s="94"/>
      <c r="I423" s="94" t="str">
        <f>Evaluación_Económica!P425</f>
        <v>CUMPLE</v>
      </c>
      <c r="J423" s="94"/>
      <c r="K423" s="94" t="str">
        <f>Evaluación_Económica!AB425</f>
        <v>CUMPLE</v>
      </c>
      <c r="L423" s="94"/>
      <c r="M423" s="94" t="str">
        <f>Evaluación_Económica!AY425</f>
        <v>CUMPLE</v>
      </c>
      <c r="N423" s="94"/>
      <c r="O423" s="94" t="str">
        <f>Evaluación_Económica!BT425</f>
        <v>CUMPLE</v>
      </c>
      <c r="P423" s="94"/>
      <c r="Q423" s="94" t="str">
        <f>Evaluación_Económica!BY425</f>
        <v>RECHAZADO</v>
      </c>
      <c r="R423" s="94"/>
      <c r="S423" s="94" t="str">
        <f>Evaluación_Económica!CF425</f>
        <v/>
      </c>
      <c r="T423" s="95"/>
      <c r="U423" s="94" t="str">
        <f t="shared" si="60"/>
        <v>RECHAZADO</v>
      </c>
      <c r="V423" s="85">
        <v>7469983014</v>
      </c>
      <c r="W423" s="86">
        <v>161299049</v>
      </c>
      <c r="X423" s="86">
        <v>7631282063</v>
      </c>
      <c r="Y423" s="87">
        <v>7469983014</v>
      </c>
      <c r="Z423" s="87">
        <v>161299050</v>
      </c>
      <c r="AA423" s="87">
        <v>7631282064</v>
      </c>
      <c r="AB423" s="88"/>
      <c r="AC423" s="86">
        <v>7330699719</v>
      </c>
      <c r="AD423" s="86">
        <v>150993749</v>
      </c>
      <c r="AE423" s="86">
        <v>7481693468</v>
      </c>
    </row>
    <row r="424" spans="1:31" hidden="1" x14ac:dyDescent="0.25">
      <c r="A424" s="1020"/>
      <c r="B424" s="230">
        <v>4</v>
      </c>
      <c r="C424" s="914" t="str">
        <f>IF(Proponentes!H408="X",Proponentes!$B$405,"")</f>
        <v/>
      </c>
      <c r="D424" s="91"/>
      <c r="E424" s="915"/>
      <c r="F424" s="93"/>
      <c r="G424" s="916" t="str">
        <f>Evaluación_Económica!G426</f>
        <v/>
      </c>
      <c r="H424" s="916"/>
      <c r="I424" s="916" t="str">
        <f>Evaluación_Económica!P426</f>
        <v/>
      </c>
      <c r="J424" s="916"/>
      <c r="K424" s="916" t="str">
        <f>Evaluación_Económica!AB426</f>
        <v/>
      </c>
      <c r="L424" s="916"/>
      <c r="M424" s="916" t="str">
        <f>Evaluación_Económica!AY426</f>
        <v/>
      </c>
      <c r="N424" s="916"/>
      <c r="O424" s="916" t="str">
        <f>Evaluación_Económica!BT426</f>
        <v/>
      </c>
      <c r="P424" s="916"/>
      <c r="Q424" s="916" t="str">
        <f>Evaluación_Económica!BY426</f>
        <v/>
      </c>
      <c r="R424" s="916"/>
      <c r="S424" s="916" t="str">
        <f>Evaluación_Económica!CF426</f>
        <v/>
      </c>
      <c r="T424" s="917"/>
      <c r="U424" s="918" t="str">
        <f t="shared" si="60"/>
        <v/>
      </c>
      <c r="V424" s="85" t="s">
        <v>2231</v>
      </c>
      <c r="W424" s="86">
        <v>0</v>
      </c>
      <c r="X424" s="86" t="s">
        <v>2231</v>
      </c>
      <c r="Y424" s="87">
        <v>0</v>
      </c>
      <c r="Z424" s="87">
        <v>0</v>
      </c>
      <c r="AA424" s="87">
        <v>0</v>
      </c>
      <c r="AB424" s="88"/>
      <c r="AC424" s="86" t="s">
        <v>2231</v>
      </c>
      <c r="AD424" s="86">
        <v>0</v>
      </c>
      <c r="AE424" s="86" t="s">
        <v>2231</v>
      </c>
    </row>
    <row r="425" spans="1:31" hidden="1" x14ac:dyDescent="0.25">
      <c r="A425" s="1021"/>
      <c r="B425" s="508">
        <v>5</v>
      </c>
      <c r="C425" s="90" t="str">
        <f>IF(Proponentes!H409="X",Proponentes!$B$405,"")</f>
        <v/>
      </c>
      <c r="D425" s="91"/>
      <c r="E425" s="100"/>
      <c r="F425" s="93"/>
      <c r="G425" s="94" t="str">
        <f>Evaluación_Económica!G427</f>
        <v/>
      </c>
      <c r="H425" s="94"/>
      <c r="I425" s="94" t="str">
        <f>Evaluación_Económica!P427</f>
        <v/>
      </c>
      <c r="J425" s="94"/>
      <c r="K425" s="94" t="str">
        <f>Evaluación_Económica!AB427</f>
        <v/>
      </c>
      <c r="L425" s="94"/>
      <c r="M425" s="94" t="str">
        <f>Evaluación_Económica!AY427</f>
        <v xml:space="preserve"> </v>
      </c>
      <c r="N425" s="94"/>
      <c r="O425" s="94" t="str">
        <f>Evaluación_Económica!BT427</f>
        <v xml:space="preserve"> </v>
      </c>
      <c r="P425" s="94"/>
      <c r="Q425" s="94" t="str">
        <f>Evaluación_Económica!BY427</f>
        <v/>
      </c>
      <c r="R425" s="94"/>
      <c r="S425" s="94" t="str">
        <f>Evaluación_Económica!CF427</f>
        <v/>
      </c>
      <c r="T425" s="95"/>
      <c r="U425" s="96" t="str">
        <f t="shared" si="60"/>
        <v/>
      </c>
      <c r="V425" s="85" t="s">
        <v>2231</v>
      </c>
      <c r="W425" s="86">
        <v>0</v>
      </c>
      <c r="X425" s="86" t="s">
        <v>2231</v>
      </c>
      <c r="Y425" s="87">
        <v>0</v>
      </c>
      <c r="Z425" s="87">
        <v>0</v>
      </c>
      <c r="AA425" s="87">
        <v>0</v>
      </c>
      <c r="AB425" s="88"/>
      <c r="AC425" s="86" t="s">
        <v>2231</v>
      </c>
      <c r="AD425" s="86">
        <v>0</v>
      </c>
      <c r="AE425" s="86" t="s">
        <v>2231</v>
      </c>
    </row>
    <row r="426" spans="1:31" hidden="1" x14ac:dyDescent="0.25">
      <c r="A426" s="1021"/>
      <c r="B426" s="508">
        <v>6</v>
      </c>
      <c r="C426" s="90" t="str">
        <f>IF(Proponentes!H410="X",Proponentes!$B$405,"")</f>
        <v/>
      </c>
      <c r="D426" s="91"/>
      <c r="E426" s="97"/>
      <c r="F426" s="93"/>
      <c r="G426" s="687" t="str">
        <f>Evaluación_Económica!G428</f>
        <v/>
      </c>
      <c r="H426" s="687"/>
      <c r="I426" s="687" t="str">
        <f>Evaluación_Económica!P428</f>
        <v/>
      </c>
      <c r="J426" s="687"/>
      <c r="K426" s="687" t="str">
        <f>Evaluación_Económica!AB428</f>
        <v/>
      </c>
      <c r="L426" s="687"/>
      <c r="M426" s="687" t="str">
        <f>Evaluación_Económica!AY428</f>
        <v/>
      </c>
      <c r="N426" s="687"/>
      <c r="O426" s="687" t="str">
        <f>Evaluación_Económica!BT428</f>
        <v/>
      </c>
      <c r="P426" s="687"/>
      <c r="Q426" s="687" t="str">
        <f>Evaluación_Económica!BY428</f>
        <v/>
      </c>
      <c r="R426" s="687"/>
      <c r="S426" s="687" t="str">
        <f>Evaluación_Económica!CF428</f>
        <v/>
      </c>
      <c r="T426" s="98"/>
      <c r="U426" s="99" t="str">
        <f t="shared" si="60"/>
        <v/>
      </c>
      <c r="V426" s="85" t="s">
        <v>2231</v>
      </c>
      <c r="W426" s="86">
        <v>0</v>
      </c>
      <c r="X426" s="86" t="s">
        <v>2231</v>
      </c>
      <c r="Y426" s="87">
        <v>0</v>
      </c>
      <c r="Z426" s="87">
        <v>0</v>
      </c>
      <c r="AA426" s="87">
        <v>0</v>
      </c>
      <c r="AB426" s="88"/>
      <c r="AC426" s="86" t="s">
        <v>2231</v>
      </c>
      <c r="AD426" s="86">
        <v>0</v>
      </c>
      <c r="AE426" s="86" t="s">
        <v>2231</v>
      </c>
    </row>
    <row r="427" spans="1:31" hidden="1" x14ac:dyDescent="0.25">
      <c r="A427" s="1021"/>
      <c r="B427" s="508">
        <v>7</v>
      </c>
      <c r="C427" s="90" t="str">
        <f>IF(Proponentes!H411="X",Proponentes!$B$405,"")</f>
        <v/>
      </c>
      <c r="D427" s="91"/>
      <c r="E427" s="92"/>
      <c r="F427" s="93"/>
      <c r="G427" s="94" t="str">
        <f>Evaluación_Económica!G429</f>
        <v/>
      </c>
      <c r="H427" s="94"/>
      <c r="I427" s="94" t="str">
        <f>Evaluación_Económica!P429</f>
        <v/>
      </c>
      <c r="J427" s="94"/>
      <c r="K427" s="94" t="str">
        <f>Evaluación_Económica!AB429</f>
        <v/>
      </c>
      <c r="L427" s="94"/>
      <c r="M427" s="94" t="str">
        <f>Evaluación_Económica!AY429</f>
        <v xml:space="preserve"> </v>
      </c>
      <c r="N427" s="94"/>
      <c r="O427" s="94" t="str">
        <f>Evaluación_Económica!BT429</f>
        <v xml:space="preserve"> </v>
      </c>
      <c r="P427" s="94"/>
      <c r="Q427" s="94" t="str">
        <f>Evaluación_Económica!BY429</f>
        <v/>
      </c>
      <c r="R427" s="94"/>
      <c r="S427" s="94" t="str">
        <f>Evaluación_Económica!CF429</f>
        <v/>
      </c>
      <c r="T427" s="95"/>
      <c r="U427" s="96" t="str">
        <f t="shared" si="60"/>
        <v/>
      </c>
      <c r="V427" s="85">
        <v>11189187841</v>
      </c>
      <c r="W427" s="86">
        <v>183695426</v>
      </c>
      <c r="X427" s="86">
        <v>11372883267</v>
      </c>
      <c r="Y427" s="87">
        <v>11189187841</v>
      </c>
      <c r="Z427" s="87">
        <v>183695426</v>
      </c>
      <c r="AA427" s="87">
        <v>11372883267</v>
      </c>
      <c r="AB427" s="88"/>
      <c r="AC427" s="86">
        <v>10980557253</v>
      </c>
      <c r="AD427" s="86">
        <v>171240123</v>
      </c>
      <c r="AE427" s="86">
        <v>11151797376</v>
      </c>
    </row>
    <row r="428" spans="1:31" hidden="1" x14ac:dyDescent="0.25">
      <c r="A428" s="1021"/>
      <c r="B428" s="508">
        <v>8</v>
      </c>
      <c r="C428" s="90" t="str">
        <f>IF(Proponentes!H412="X",Proponentes!$B$405,"")</f>
        <v/>
      </c>
      <c r="D428" s="91"/>
      <c r="E428" s="100"/>
      <c r="F428" s="93"/>
      <c r="G428" s="94" t="str">
        <f>Evaluación_Económica!G430</f>
        <v/>
      </c>
      <c r="H428" s="94"/>
      <c r="I428" s="94" t="str">
        <f>Evaluación_Económica!P430</f>
        <v/>
      </c>
      <c r="J428" s="94"/>
      <c r="K428" s="94" t="str">
        <f>Evaluación_Económica!AB430</f>
        <v/>
      </c>
      <c r="L428" s="94"/>
      <c r="M428" s="94" t="str">
        <f>Evaluación_Económica!AY430</f>
        <v xml:space="preserve"> </v>
      </c>
      <c r="N428" s="94"/>
      <c r="O428" s="94" t="str">
        <f>Evaluación_Económica!BT430</f>
        <v xml:space="preserve"> </v>
      </c>
      <c r="P428" s="94"/>
      <c r="Q428" s="94" t="str">
        <f>Evaluación_Económica!BY430</f>
        <v/>
      </c>
      <c r="R428" s="94"/>
      <c r="S428" s="94" t="str">
        <f>Evaluación_Económica!CF430</f>
        <v/>
      </c>
      <c r="T428" s="95"/>
      <c r="U428" s="96" t="str">
        <f t="shared" si="60"/>
        <v/>
      </c>
      <c r="V428" s="85">
        <v>6076803755</v>
      </c>
      <c r="W428" s="86">
        <v>140353214</v>
      </c>
      <c r="X428" s="86">
        <v>6217156969</v>
      </c>
      <c r="Y428" s="87">
        <v>6076803755</v>
      </c>
      <c r="Z428" s="87">
        <v>140353214</v>
      </c>
      <c r="AA428" s="87">
        <v>6217156969</v>
      </c>
      <c r="AB428" s="88"/>
      <c r="AC428" s="86">
        <v>5963497306</v>
      </c>
      <c r="AD428" s="86">
        <v>131473119</v>
      </c>
      <c r="AE428" s="86">
        <v>6094970425</v>
      </c>
    </row>
    <row r="429" spans="1:31" hidden="1" x14ac:dyDescent="0.25">
      <c r="A429" s="1021"/>
      <c r="B429" s="508">
        <v>9</v>
      </c>
      <c r="C429" s="90" t="str">
        <f>IF(Proponentes!H413="X",Proponentes!$B$405,"")</f>
        <v/>
      </c>
      <c r="D429" s="91"/>
      <c r="E429" s="100"/>
      <c r="F429" s="93"/>
      <c r="G429" s="94" t="str">
        <f>Evaluación_Económica!G431</f>
        <v/>
      </c>
      <c r="H429" s="94"/>
      <c r="I429" s="94" t="str">
        <f>Evaluación_Económica!P431</f>
        <v/>
      </c>
      <c r="J429" s="94"/>
      <c r="K429" s="94" t="str">
        <f>Evaluación_Económica!AB431</f>
        <v/>
      </c>
      <c r="L429" s="94"/>
      <c r="M429" s="94" t="str">
        <f>Evaluación_Económica!AY431</f>
        <v xml:space="preserve"> </v>
      </c>
      <c r="N429" s="94"/>
      <c r="O429" s="94" t="str">
        <f>Evaluación_Económica!BT431</f>
        <v xml:space="preserve"> </v>
      </c>
      <c r="P429" s="94"/>
      <c r="Q429" s="94" t="str">
        <f>Evaluación_Económica!BY431</f>
        <v/>
      </c>
      <c r="R429" s="94"/>
      <c r="S429" s="94" t="str">
        <f>Evaluación_Económica!CF431</f>
        <v/>
      </c>
      <c r="T429" s="95"/>
      <c r="U429" s="96" t="str">
        <f t="shared" si="60"/>
        <v/>
      </c>
      <c r="V429" s="85">
        <v>7664314343</v>
      </c>
      <c r="W429" s="86">
        <v>174587361</v>
      </c>
      <c r="X429" s="86">
        <v>7838901704</v>
      </c>
      <c r="Y429" s="87">
        <v>7664314343</v>
      </c>
      <c r="Z429" s="87">
        <v>174587361</v>
      </c>
      <c r="AA429" s="87">
        <v>7838901704</v>
      </c>
      <c r="AB429" s="88"/>
      <c r="AC429" s="86">
        <v>7521407599</v>
      </c>
      <c r="AD429" s="86">
        <v>162881991</v>
      </c>
      <c r="AE429" s="86">
        <v>7684289590</v>
      </c>
    </row>
    <row r="430" spans="1:31" hidden="1" x14ac:dyDescent="0.25">
      <c r="A430" s="1021"/>
      <c r="B430" s="508">
        <v>10</v>
      </c>
      <c r="C430" s="90" t="str">
        <f>IF(Proponentes!H414="X",Proponentes!$B$405,"")</f>
        <v/>
      </c>
      <c r="D430" s="91"/>
      <c r="E430" s="508"/>
      <c r="F430" s="93"/>
      <c r="G430" s="687" t="str">
        <f>Evaluación_Económica!G432</f>
        <v/>
      </c>
      <c r="H430" s="687"/>
      <c r="I430" s="687" t="str">
        <f>Evaluación_Económica!P432</f>
        <v/>
      </c>
      <c r="J430" s="687"/>
      <c r="K430" s="687" t="str">
        <f>Evaluación_Económica!AB432</f>
        <v/>
      </c>
      <c r="L430" s="687"/>
      <c r="M430" s="687" t="str">
        <f>Evaluación_Económica!AY432</f>
        <v xml:space="preserve"> </v>
      </c>
      <c r="N430" s="687"/>
      <c r="O430" s="687" t="str">
        <f>Evaluación_Económica!BT432</f>
        <v xml:space="preserve"> </v>
      </c>
      <c r="P430" s="687"/>
      <c r="Q430" s="687" t="str">
        <f>Evaluación_Económica!BY432</f>
        <v/>
      </c>
      <c r="R430" s="687"/>
      <c r="S430" s="687" t="str">
        <f>Evaluación_Económica!CF432</f>
        <v/>
      </c>
      <c r="T430" s="98"/>
      <c r="U430" s="99" t="str">
        <f t="shared" si="60"/>
        <v/>
      </c>
      <c r="V430" s="85">
        <v>7971813946</v>
      </c>
      <c r="W430" s="86">
        <v>151818111</v>
      </c>
      <c r="X430" s="86">
        <v>8123632057</v>
      </c>
      <c r="Y430" s="87">
        <v>7971813946</v>
      </c>
      <c r="Z430" s="87">
        <v>151818110</v>
      </c>
      <c r="AA430" s="87">
        <v>8123632056</v>
      </c>
      <c r="AB430" s="88"/>
      <c r="AC430" s="86">
        <v>7823173647</v>
      </c>
      <c r="AD430" s="86">
        <v>142553129</v>
      </c>
      <c r="AE430" s="86">
        <v>7965726776</v>
      </c>
    </row>
    <row r="431" spans="1:31" hidden="1" x14ac:dyDescent="0.25">
      <c r="A431" s="1022"/>
      <c r="B431" s="804">
        <v>11</v>
      </c>
      <c r="C431" s="905" t="str">
        <f>IF(Proponentes!H415="X",Proponentes!$B$405,"")</f>
        <v/>
      </c>
      <c r="D431" s="91"/>
      <c r="E431" s="811"/>
      <c r="F431" s="93"/>
      <c r="G431" s="911" t="str">
        <f>Evaluación_Económica!G433</f>
        <v/>
      </c>
      <c r="H431" s="911"/>
      <c r="I431" s="911" t="str">
        <f>Evaluación_Económica!P433</f>
        <v/>
      </c>
      <c r="J431" s="911"/>
      <c r="K431" s="911" t="str">
        <f>Evaluación_Económica!AB433</f>
        <v/>
      </c>
      <c r="L431" s="911"/>
      <c r="M431" s="911" t="str">
        <f>Evaluación_Económica!AY433</f>
        <v xml:space="preserve"> </v>
      </c>
      <c r="N431" s="911"/>
      <c r="O431" s="911" t="str">
        <f>Evaluación_Económica!BT433</f>
        <v xml:space="preserve"> </v>
      </c>
      <c r="P431" s="911"/>
      <c r="Q431" s="911" t="str">
        <f>Evaluación_Económica!BY433</f>
        <v/>
      </c>
      <c r="R431" s="911"/>
      <c r="S431" s="911" t="str">
        <f>Evaluación_Económica!CF433</f>
        <v/>
      </c>
      <c r="T431" s="912"/>
      <c r="U431" s="913" t="str">
        <f t="shared" si="60"/>
        <v/>
      </c>
      <c r="V431" s="85" t="s">
        <v>2231</v>
      </c>
      <c r="W431" s="86">
        <v>0</v>
      </c>
      <c r="X431" s="86" t="s">
        <v>2231</v>
      </c>
      <c r="Y431" s="87">
        <v>0</v>
      </c>
      <c r="Z431" s="87">
        <v>0</v>
      </c>
      <c r="AA431" s="87">
        <v>0</v>
      </c>
      <c r="AB431" s="88"/>
      <c r="AC431" s="86" t="s">
        <v>2231</v>
      </c>
      <c r="AD431" s="86">
        <v>0</v>
      </c>
      <c r="AE431" s="86" t="s">
        <v>2231</v>
      </c>
    </row>
    <row r="432" spans="1:31" ht="33.75" thickBot="1" x14ac:dyDescent="0.3">
      <c r="A432" s="1018"/>
      <c r="B432" s="508">
        <v>12</v>
      </c>
      <c r="C432" s="90" t="str">
        <f>IF(Proponentes!H416="X",Proponentes!$B$405,"")</f>
        <v>UNIÓN TEMPORAL SEGURIDAD DOBLE A</v>
      </c>
      <c r="D432" s="899"/>
      <c r="E432" s="97"/>
      <c r="F432" s="900"/>
      <c r="G432" s="687" t="str">
        <f>Evaluación_Económica!G434</f>
        <v>CUMPLE</v>
      </c>
      <c r="H432" s="687"/>
      <c r="I432" s="687" t="str">
        <f>Evaluación_Económica!P434</f>
        <v>CUMPLE</v>
      </c>
      <c r="J432" s="687"/>
      <c r="K432" s="687" t="str">
        <f>Evaluación_Económica!AB434</f>
        <v>CUMPLE</v>
      </c>
      <c r="L432" s="687"/>
      <c r="M432" s="687" t="str">
        <f>Evaluación_Económica!AY434</f>
        <v>CUMPLE</v>
      </c>
      <c r="N432" s="687"/>
      <c r="O432" s="687" t="str">
        <f>Evaluación_Económica!BT434</f>
        <v>CUMPLE</v>
      </c>
      <c r="P432" s="687"/>
      <c r="Q432" s="687" t="str">
        <f>Evaluación_Económica!BY434</f>
        <v>RECHAZADO</v>
      </c>
      <c r="R432" s="687"/>
      <c r="S432" s="687" t="str">
        <f>Evaluación_Económica!CF434</f>
        <v>RECHAZADO</v>
      </c>
      <c r="T432" s="98"/>
      <c r="U432" s="687" t="str">
        <f>IF(C432&lt;&gt;"",IF(G432="CUMPLE",IF(I432="CUMPLE",IF(K432="CUMPLE",IF(M432="CUMPLE",IF(O432="CUMPLE",IF(Q432="CUMPLE",IF(S432="CUMPLE","HABILITADO","RECHAZADO"),"RECHAZADO"),"RECHAZADO"),"RECHAZADO"),"RECHAZADO"),"RECHAZADO"),"RECHAZADO"),"")</f>
        <v>RECHAZADO</v>
      </c>
      <c r="V432" s="85">
        <v>2507462668</v>
      </c>
      <c r="W432" s="86">
        <v>178341049</v>
      </c>
      <c r="X432" s="86">
        <v>2685803717</v>
      </c>
      <c r="Y432" s="87">
        <v>2507462668</v>
      </c>
      <c r="Z432" s="87">
        <v>178341050</v>
      </c>
      <c r="AA432" s="87">
        <v>2685803718</v>
      </c>
      <c r="AB432" s="88"/>
      <c r="AC432" s="86">
        <v>2460709193</v>
      </c>
      <c r="AD432" s="86">
        <v>170267106</v>
      </c>
      <c r="AE432" s="86">
        <v>2630976299</v>
      </c>
    </row>
    <row r="433" spans="1:31" s="110" customFormat="1" ht="18" thickTop="1" thickBot="1" x14ac:dyDescent="0.3">
      <c r="A433" s="102">
        <v>32</v>
      </c>
      <c r="B433" s="102"/>
      <c r="C433" s="102" t="s">
        <v>1537</v>
      </c>
      <c r="D433" s="901"/>
      <c r="E433" s="104"/>
      <c r="F433" s="902"/>
      <c r="G433" s="101"/>
      <c r="H433" s="101"/>
      <c r="I433" s="101"/>
      <c r="J433" s="101"/>
      <c r="K433" s="101"/>
      <c r="L433" s="101"/>
      <c r="M433" s="101"/>
      <c r="N433" s="101"/>
      <c r="O433" s="101"/>
      <c r="P433" s="101"/>
      <c r="Q433" s="101"/>
      <c r="R433" s="101"/>
      <c r="S433" s="101"/>
      <c r="T433" s="101"/>
      <c r="U433" s="101"/>
      <c r="V433" s="106"/>
      <c r="W433" s="107"/>
      <c r="X433" s="107"/>
      <c r="Y433" s="107"/>
      <c r="Z433" s="107"/>
      <c r="AA433" s="107"/>
      <c r="AB433" s="108"/>
      <c r="AC433" s="107"/>
      <c r="AD433" s="107"/>
      <c r="AE433" s="107"/>
    </row>
    <row r="434" spans="1:31" ht="49.5" x14ac:dyDescent="0.25">
      <c r="A434" s="1018">
        <f t="shared" ref="A434" si="61">A446</f>
        <v>33</v>
      </c>
      <c r="B434" s="508">
        <v>1</v>
      </c>
      <c r="C434" s="90" t="str">
        <f>IF(Proponentes!H418="X",Proponentes!$B$418,"")</f>
        <v>SEGURIDAD Y VIGILANCIA COLOMBIANA SEVICOL LTDA</v>
      </c>
      <c r="D434" s="899"/>
      <c r="E434" s="92"/>
      <c r="F434" s="900"/>
      <c r="G434" s="94" t="str">
        <f>Evaluación_Económica!G436</f>
        <v>CUMPLE</v>
      </c>
      <c r="H434" s="94"/>
      <c r="I434" s="94" t="str">
        <f>Evaluación_Económica!P436</f>
        <v>CUMPLE</v>
      </c>
      <c r="J434" s="94"/>
      <c r="K434" s="94" t="str">
        <f>Evaluación_Económica!AB436</f>
        <v>CUMPLE</v>
      </c>
      <c r="L434" s="94"/>
      <c r="M434" s="94" t="str">
        <f>Evaluación_Económica!AY436</f>
        <v>CUMPLE</v>
      </c>
      <c r="N434" s="94"/>
      <c r="O434" s="94" t="str">
        <f>Evaluación_Económica!BT436</f>
        <v>CUMPLE</v>
      </c>
      <c r="P434" s="94"/>
      <c r="Q434" s="94" t="str">
        <f>Evaluación_Económica!BY436</f>
        <v>CUMPLE</v>
      </c>
      <c r="R434" s="94"/>
      <c r="S434" s="94" t="str">
        <f>Evaluación_Económica!CF436</f>
        <v/>
      </c>
      <c r="T434" s="95"/>
      <c r="U434" s="94" t="str">
        <f t="shared" ref="U434:U444" si="62">IF(C434&lt;&gt;"",IF(G434="CUMPLE",IF(I434="CUMPLE",IF(K434="CUMPLE",IF(M434="CUMPLE",IF(O434="CUMPLE",IF(Q434="CUMPLE","HABILITADO","RECHAZADO"),"RECHAZADO"),"RECHAZADO"),"RECHAZADO"),"RECHAZADO"),"RECHAZADO"),"")</f>
        <v>HABILITADO</v>
      </c>
      <c r="V434" s="85" t="s">
        <v>2231</v>
      </c>
      <c r="W434" s="86">
        <v>0</v>
      </c>
      <c r="X434" s="86" t="s">
        <v>2231</v>
      </c>
      <c r="Y434" s="87">
        <v>0</v>
      </c>
      <c r="Z434" s="87">
        <v>0</v>
      </c>
      <c r="AA434" s="87">
        <v>0</v>
      </c>
      <c r="AB434" s="88"/>
      <c r="AC434" s="86" t="s">
        <v>2231</v>
      </c>
      <c r="AD434" s="86">
        <v>0</v>
      </c>
      <c r="AE434" s="86" t="s">
        <v>2231</v>
      </c>
    </row>
    <row r="435" spans="1:31" ht="49.5" x14ac:dyDescent="0.25">
      <c r="A435" s="1018"/>
      <c r="B435" s="508">
        <v>2</v>
      </c>
      <c r="C435" s="90" t="str">
        <f>IF(Proponentes!H419="X",Proponentes!$B$418,"")</f>
        <v>SEGURIDAD Y VIGILANCIA COLOMBIANA SEVICOL LTDA</v>
      </c>
      <c r="D435" s="899"/>
      <c r="E435" s="92"/>
      <c r="F435" s="900"/>
      <c r="G435" s="94" t="str">
        <f>Evaluación_Económica!G437</f>
        <v>CUMPLE</v>
      </c>
      <c r="H435" s="94"/>
      <c r="I435" s="94" t="str">
        <f>Evaluación_Económica!P437</f>
        <v>CUMPLE</v>
      </c>
      <c r="J435" s="94"/>
      <c r="K435" s="94" t="str">
        <f>Evaluación_Económica!AB437</f>
        <v>CUMPLE</v>
      </c>
      <c r="L435" s="94"/>
      <c r="M435" s="94" t="str">
        <f>Evaluación_Económica!AY437</f>
        <v>CUMPLE</v>
      </c>
      <c r="N435" s="94"/>
      <c r="O435" s="94" t="str">
        <f>Evaluación_Económica!BT437</f>
        <v>CUMPLE</v>
      </c>
      <c r="P435" s="94"/>
      <c r="Q435" s="94" t="str">
        <f>Evaluación_Económica!BY437</f>
        <v>CUMPLE</v>
      </c>
      <c r="R435" s="94"/>
      <c r="S435" s="94" t="str">
        <f>Evaluación_Económica!CF437</f>
        <v/>
      </c>
      <c r="T435" s="95"/>
      <c r="U435" s="94" t="str">
        <f t="shared" si="62"/>
        <v>HABILITADO</v>
      </c>
      <c r="V435" s="85" t="s">
        <v>2231</v>
      </c>
      <c r="W435" s="86">
        <v>0</v>
      </c>
      <c r="X435" s="86" t="s">
        <v>2231</v>
      </c>
      <c r="Y435" s="87">
        <v>0</v>
      </c>
      <c r="Z435" s="87">
        <v>0</v>
      </c>
      <c r="AA435" s="87">
        <v>0</v>
      </c>
      <c r="AB435" s="88"/>
      <c r="AC435" s="86" t="s">
        <v>2231</v>
      </c>
      <c r="AD435" s="86">
        <v>0</v>
      </c>
      <c r="AE435" s="86" t="s">
        <v>2231</v>
      </c>
    </row>
    <row r="436" spans="1:31" ht="49.5" x14ac:dyDescent="0.25">
      <c r="A436" s="1018"/>
      <c r="B436" s="508">
        <v>3</v>
      </c>
      <c r="C436" s="90" t="str">
        <f>IF(Proponentes!H420="X",Proponentes!$B$418,"")</f>
        <v>SEGURIDAD Y VIGILANCIA COLOMBIANA SEVICOL LTDA</v>
      </c>
      <c r="D436" s="899"/>
      <c r="E436" s="97"/>
      <c r="F436" s="900"/>
      <c r="G436" s="687" t="str">
        <f>Evaluación_Económica!G438</f>
        <v>CUMPLE</v>
      </c>
      <c r="H436" s="687"/>
      <c r="I436" s="687" t="str">
        <f>Evaluación_Económica!P438</f>
        <v>CUMPLE</v>
      </c>
      <c r="J436" s="687"/>
      <c r="K436" s="687" t="str">
        <f>Evaluación_Económica!AB438</f>
        <v>CUMPLE</v>
      </c>
      <c r="L436" s="687"/>
      <c r="M436" s="687" t="str">
        <f>Evaluación_Económica!AY438</f>
        <v>CUMPLE</v>
      </c>
      <c r="N436" s="687"/>
      <c r="O436" s="687" t="str">
        <f>Evaluación_Económica!BT438</f>
        <v>CUMPLE</v>
      </c>
      <c r="P436" s="687"/>
      <c r="Q436" s="687" t="str">
        <f>Evaluación_Económica!BY438</f>
        <v>CUMPLE</v>
      </c>
      <c r="R436" s="687"/>
      <c r="S436" s="687" t="str">
        <f>Evaluación_Económica!CF438</f>
        <v/>
      </c>
      <c r="T436" s="98"/>
      <c r="U436" s="687" t="str">
        <f t="shared" si="62"/>
        <v>HABILITADO</v>
      </c>
      <c r="V436" s="85" t="s">
        <v>2231</v>
      </c>
      <c r="W436" s="86">
        <v>0</v>
      </c>
      <c r="X436" s="86" t="s">
        <v>2231</v>
      </c>
      <c r="Y436" s="87">
        <v>0</v>
      </c>
      <c r="Z436" s="87">
        <v>0</v>
      </c>
      <c r="AA436" s="87">
        <v>0</v>
      </c>
      <c r="AB436" s="88"/>
      <c r="AC436" s="86" t="s">
        <v>2231</v>
      </c>
      <c r="AD436" s="86">
        <v>0</v>
      </c>
      <c r="AE436" s="86" t="s">
        <v>2231</v>
      </c>
    </row>
    <row r="437" spans="1:31" ht="49.5" x14ac:dyDescent="0.25">
      <c r="A437" s="1018"/>
      <c r="B437" s="508">
        <v>4</v>
      </c>
      <c r="C437" s="90" t="str">
        <f>IF(Proponentes!H421="X",Proponentes!$B$418,"")</f>
        <v>SEGURIDAD Y VIGILANCIA COLOMBIANA SEVICOL LTDA</v>
      </c>
      <c r="D437" s="899"/>
      <c r="E437" s="92"/>
      <c r="F437" s="900"/>
      <c r="G437" s="94" t="str">
        <f>Evaluación_Económica!G439</f>
        <v>CUMPLE</v>
      </c>
      <c r="H437" s="94"/>
      <c r="I437" s="94" t="str">
        <f>Evaluación_Económica!P439</f>
        <v>CUMPLE</v>
      </c>
      <c r="J437" s="94"/>
      <c r="K437" s="94" t="str">
        <f>Evaluación_Económica!AB439</f>
        <v>CUMPLE</v>
      </c>
      <c r="L437" s="94"/>
      <c r="M437" s="94" t="str">
        <f>Evaluación_Económica!AY439</f>
        <v>CUMPLE</v>
      </c>
      <c r="N437" s="94"/>
      <c r="O437" s="94" t="str">
        <f>Evaluación_Económica!BT439</f>
        <v>CUMPLE</v>
      </c>
      <c r="P437" s="94"/>
      <c r="Q437" s="94" t="str">
        <f>Evaluación_Económica!BY439</f>
        <v>CUMPLE</v>
      </c>
      <c r="R437" s="94"/>
      <c r="S437" s="94" t="str">
        <f>Evaluación_Económica!CF439</f>
        <v/>
      </c>
      <c r="T437" s="95"/>
      <c r="U437" s="94" t="str">
        <f t="shared" si="62"/>
        <v>HABILITADO</v>
      </c>
      <c r="V437" s="85" t="s">
        <v>2231</v>
      </c>
      <c r="W437" s="86">
        <v>0</v>
      </c>
      <c r="X437" s="86" t="s">
        <v>2231</v>
      </c>
      <c r="Y437" s="87">
        <v>0</v>
      </c>
      <c r="Z437" s="87">
        <v>0</v>
      </c>
      <c r="AA437" s="87">
        <v>0</v>
      </c>
      <c r="AB437" s="88"/>
      <c r="AC437" s="86" t="s">
        <v>2231</v>
      </c>
      <c r="AD437" s="86">
        <v>0</v>
      </c>
      <c r="AE437" s="86" t="s">
        <v>2231</v>
      </c>
    </row>
    <row r="438" spans="1:31" ht="49.5" x14ac:dyDescent="0.25">
      <c r="A438" s="1018"/>
      <c r="B438" s="508">
        <v>5</v>
      </c>
      <c r="C438" s="90" t="str">
        <f>IF(Proponentes!H422="X",Proponentes!$B$418,"")</f>
        <v>SEGURIDAD Y VIGILANCIA COLOMBIANA SEVICOL LTDA</v>
      </c>
      <c r="D438" s="899"/>
      <c r="E438" s="100"/>
      <c r="F438" s="900"/>
      <c r="G438" s="94" t="str">
        <f>Evaluación_Económica!G440</f>
        <v>CUMPLE</v>
      </c>
      <c r="H438" s="94"/>
      <c r="I438" s="94" t="str">
        <f>Evaluación_Económica!P440</f>
        <v>CUMPLE</v>
      </c>
      <c r="J438" s="94"/>
      <c r="K438" s="94" t="str">
        <f>Evaluación_Económica!AB440</f>
        <v>CUMPLE</v>
      </c>
      <c r="L438" s="94"/>
      <c r="M438" s="94" t="str">
        <f>Evaluación_Económica!AY440</f>
        <v>CUMPLE</v>
      </c>
      <c r="N438" s="94"/>
      <c r="O438" s="94" t="str">
        <f>Evaluación_Económica!BT440</f>
        <v>CUMPLE</v>
      </c>
      <c r="P438" s="94"/>
      <c r="Q438" s="94" t="str">
        <f>Evaluación_Económica!BY440</f>
        <v>CUMPLE</v>
      </c>
      <c r="R438" s="94"/>
      <c r="S438" s="94" t="str">
        <f>Evaluación_Económica!CF440</f>
        <v/>
      </c>
      <c r="T438" s="95"/>
      <c r="U438" s="94" t="str">
        <f t="shared" si="62"/>
        <v>HABILITADO</v>
      </c>
      <c r="V438" s="85" t="s">
        <v>2231</v>
      </c>
      <c r="W438" s="86">
        <v>0</v>
      </c>
      <c r="X438" s="86" t="s">
        <v>2231</v>
      </c>
      <c r="Y438" s="87">
        <v>0</v>
      </c>
      <c r="Z438" s="87">
        <v>0</v>
      </c>
      <c r="AA438" s="87">
        <v>0</v>
      </c>
      <c r="AB438" s="88"/>
      <c r="AC438" s="86" t="s">
        <v>2231</v>
      </c>
      <c r="AD438" s="86">
        <v>0</v>
      </c>
      <c r="AE438" s="86" t="s">
        <v>2231</v>
      </c>
    </row>
    <row r="439" spans="1:31" ht="49.5" x14ac:dyDescent="0.25">
      <c r="A439" s="1018"/>
      <c r="B439" s="508">
        <v>6</v>
      </c>
      <c r="C439" s="90" t="str">
        <f>IF(Proponentes!H423="X",Proponentes!$B$418,"")</f>
        <v>SEGURIDAD Y VIGILANCIA COLOMBIANA SEVICOL LTDA</v>
      </c>
      <c r="D439" s="899"/>
      <c r="E439" s="92"/>
      <c r="F439" s="900"/>
      <c r="G439" s="94" t="str">
        <f>Evaluación_Económica!G441</f>
        <v>CUMPLE</v>
      </c>
      <c r="H439" s="94"/>
      <c r="I439" s="94" t="str">
        <f>Evaluación_Económica!P441</f>
        <v>CUMPLE</v>
      </c>
      <c r="J439" s="94"/>
      <c r="K439" s="94" t="str">
        <f>Evaluación_Económica!AB441</f>
        <v>CUMPLE</v>
      </c>
      <c r="L439" s="94"/>
      <c r="M439" s="94" t="str">
        <f>Evaluación_Económica!AY441</f>
        <v>CUMPLE</v>
      </c>
      <c r="N439" s="94"/>
      <c r="O439" s="94" t="str">
        <f>Evaluación_Económica!BT441</f>
        <v>CUMPLE</v>
      </c>
      <c r="P439" s="94"/>
      <c r="Q439" s="94" t="str">
        <f>Evaluación_Económica!BY441</f>
        <v>CUMPLE</v>
      </c>
      <c r="R439" s="94"/>
      <c r="S439" s="94" t="str">
        <f>Evaluación_Económica!CF441</f>
        <v/>
      </c>
      <c r="T439" s="95"/>
      <c r="U439" s="94" t="str">
        <f t="shared" si="62"/>
        <v>HABILITADO</v>
      </c>
      <c r="V439" s="85" t="s">
        <v>2231</v>
      </c>
      <c r="W439" s="86">
        <v>0</v>
      </c>
      <c r="X439" s="86" t="s">
        <v>2231</v>
      </c>
      <c r="Y439" s="87">
        <v>0</v>
      </c>
      <c r="Z439" s="87">
        <v>0</v>
      </c>
      <c r="AA439" s="87">
        <v>0</v>
      </c>
      <c r="AB439" s="88"/>
      <c r="AC439" s="86" t="s">
        <v>2231</v>
      </c>
      <c r="AD439" s="86">
        <v>0</v>
      </c>
      <c r="AE439" s="86" t="s">
        <v>2231</v>
      </c>
    </row>
    <row r="440" spans="1:31" ht="49.5" x14ac:dyDescent="0.25">
      <c r="A440" s="1018"/>
      <c r="B440" s="508">
        <v>7</v>
      </c>
      <c r="C440" s="90" t="str">
        <f>IF(Proponentes!H424="X",Proponentes!$B$418,"")</f>
        <v>SEGURIDAD Y VIGILANCIA COLOMBIANA SEVICOL LTDA</v>
      </c>
      <c r="D440" s="899"/>
      <c r="E440" s="92"/>
      <c r="F440" s="900"/>
      <c r="G440" s="94" t="str">
        <f>Evaluación_Económica!G442</f>
        <v>CUMPLE</v>
      </c>
      <c r="H440" s="94"/>
      <c r="I440" s="94" t="str">
        <f>Evaluación_Económica!P442</f>
        <v>CUMPLE</v>
      </c>
      <c r="J440" s="94"/>
      <c r="K440" s="94" t="str">
        <f>Evaluación_Económica!AB442</f>
        <v>CUMPLE</v>
      </c>
      <c r="L440" s="94"/>
      <c r="M440" s="94" t="str">
        <f>Evaluación_Económica!AY442</f>
        <v>CUMPLE</v>
      </c>
      <c r="N440" s="94"/>
      <c r="O440" s="94" t="str">
        <f>Evaluación_Económica!BT442</f>
        <v>CUMPLE</v>
      </c>
      <c r="P440" s="94"/>
      <c r="Q440" s="94" t="str">
        <f>Evaluación_Económica!BY442</f>
        <v>CUMPLE</v>
      </c>
      <c r="R440" s="94"/>
      <c r="S440" s="94" t="str">
        <f>Evaluación_Económica!CF442</f>
        <v/>
      </c>
      <c r="T440" s="95"/>
      <c r="U440" s="94" t="str">
        <f t="shared" si="62"/>
        <v>HABILITADO</v>
      </c>
      <c r="V440" s="85" t="s">
        <v>2231</v>
      </c>
      <c r="W440" s="86">
        <v>0</v>
      </c>
      <c r="X440" s="86" t="s">
        <v>2231</v>
      </c>
      <c r="Y440" s="87">
        <v>0</v>
      </c>
      <c r="Z440" s="87">
        <v>0</v>
      </c>
      <c r="AA440" s="87">
        <v>0</v>
      </c>
      <c r="AB440" s="88"/>
      <c r="AC440" s="86" t="s">
        <v>2231</v>
      </c>
      <c r="AD440" s="86">
        <v>0</v>
      </c>
      <c r="AE440" s="86" t="s">
        <v>2231</v>
      </c>
    </row>
    <row r="441" spans="1:31" ht="49.5" x14ac:dyDescent="0.25">
      <c r="A441" s="1018"/>
      <c r="B441" s="508">
        <v>8</v>
      </c>
      <c r="C441" s="90" t="str">
        <f>IF(Proponentes!H425="X",Proponentes!$B$418,"")</f>
        <v>SEGURIDAD Y VIGILANCIA COLOMBIANA SEVICOL LTDA</v>
      </c>
      <c r="D441" s="899"/>
      <c r="E441" s="100"/>
      <c r="F441" s="900"/>
      <c r="G441" s="94" t="str">
        <f>Evaluación_Económica!G443</f>
        <v>CUMPLE</v>
      </c>
      <c r="H441" s="94"/>
      <c r="I441" s="94" t="str">
        <f>Evaluación_Económica!P443</f>
        <v>CUMPLE</v>
      </c>
      <c r="J441" s="94"/>
      <c r="K441" s="94" t="str">
        <f>Evaluación_Económica!AB443</f>
        <v>CUMPLE</v>
      </c>
      <c r="L441" s="94"/>
      <c r="M441" s="94" t="str">
        <f>Evaluación_Económica!AY443</f>
        <v>CUMPLE</v>
      </c>
      <c r="N441" s="94"/>
      <c r="O441" s="94" t="str">
        <f>Evaluación_Económica!BT443</f>
        <v>CUMPLE</v>
      </c>
      <c r="P441" s="94"/>
      <c r="Q441" s="94" t="str">
        <f>Evaluación_Económica!BY443</f>
        <v>CUMPLE</v>
      </c>
      <c r="R441" s="94"/>
      <c r="S441" s="94" t="str">
        <f>Evaluación_Económica!CF443</f>
        <v/>
      </c>
      <c r="T441" s="95"/>
      <c r="U441" s="94" t="str">
        <f t="shared" si="62"/>
        <v>HABILITADO</v>
      </c>
      <c r="V441" s="85">
        <v>6076803755</v>
      </c>
      <c r="W441" s="86">
        <v>147265240</v>
      </c>
      <c r="X441" s="86">
        <v>6224068995</v>
      </c>
      <c r="Y441" s="87">
        <v>6076803755</v>
      </c>
      <c r="Z441" s="87">
        <v>147265220</v>
      </c>
      <c r="AA441" s="87">
        <v>6224068975</v>
      </c>
      <c r="AB441" s="88"/>
      <c r="AC441" s="86">
        <v>5963497306</v>
      </c>
      <c r="AD441" s="86">
        <v>137894931</v>
      </c>
      <c r="AE441" s="86">
        <v>6101392237</v>
      </c>
    </row>
    <row r="442" spans="1:31" ht="49.5" x14ac:dyDescent="0.25">
      <c r="A442" s="1018"/>
      <c r="B442" s="508">
        <v>9</v>
      </c>
      <c r="C442" s="90" t="str">
        <f>IF(Proponentes!H426="X",Proponentes!$B$418,"")</f>
        <v>SEGURIDAD Y VIGILANCIA COLOMBIANA SEVICOL LTDA</v>
      </c>
      <c r="D442" s="899"/>
      <c r="E442" s="100"/>
      <c r="F442" s="900"/>
      <c r="G442" s="94" t="str">
        <f>Evaluación_Económica!G444</f>
        <v>CUMPLE</v>
      </c>
      <c r="H442" s="94"/>
      <c r="I442" s="94" t="str">
        <f>Evaluación_Económica!P444</f>
        <v>CUMPLE</v>
      </c>
      <c r="J442" s="94"/>
      <c r="K442" s="94" t="str">
        <f>Evaluación_Económica!AB444</f>
        <v>CUMPLE</v>
      </c>
      <c r="L442" s="94"/>
      <c r="M442" s="94" t="str">
        <f>Evaluación_Económica!AY444</f>
        <v>CUMPLE</v>
      </c>
      <c r="N442" s="94"/>
      <c r="O442" s="94" t="str">
        <f>Evaluación_Económica!BT444</f>
        <v>CUMPLE</v>
      </c>
      <c r="P442" s="94"/>
      <c r="Q442" s="94" t="str">
        <f>Evaluación_Económica!BY444</f>
        <v>CUMPLE</v>
      </c>
      <c r="R442" s="94"/>
      <c r="S442" s="94" t="str">
        <f>Evaluación_Económica!CF444</f>
        <v/>
      </c>
      <c r="T442" s="95"/>
      <c r="U442" s="94" t="str">
        <f t="shared" si="62"/>
        <v>HABILITADO</v>
      </c>
      <c r="V442" s="85" t="s">
        <v>2231</v>
      </c>
      <c r="W442" s="86">
        <v>0</v>
      </c>
      <c r="X442" s="86" t="s">
        <v>2231</v>
      </c>
      <c r="Y442" s="87">
        <v>0</v>
      </c>
      <c r="Z442" s="87">
        <v>0</v>
      </c>
      <c r="AA442" s="87">
        <v>0</v>
      </c>
      <c r="AB442" s="88"/>
      <c r="AC442" s="86" t="s">
        <v>2231</v>
      </c>
      <c r="AD442" s="86">
        <v>0</v>
      </c>
      <c r="AE442" s="86" t="s">
        <v>2231</v>
      </c>
    </row>
    <row r="443" spans="1:31" ht="49.5" x14ac:dyDescent="0.25">
      <c r="A443" s="1018"/>
      <c r="B443" s="508">
        <v>10</v>
      </c>
      <c r="C443" s="90" t="str">
        <f>IF(Proponentes!H427="X",Proponentes!$B$418,"")</f>
        <v>SEGURIDAD Y VIGILANCIA COLOMBIANA SEVICOL LTDA</v>
      </c>
      <c r="D443" s="899"/>
      <c r="E443" s="100"/>
      <c r="F443" s="900"/>
      <c r="G443" s="94" t="str">
        <f>Evaluación_Económica!G445</f>
        <v>CUMPLE</v>
      </c>
      <c r="H443" s="94"/>
      <c r="I443" s="94" t="str">
        <f>Evaluación_Económica!P445</f>
        <v>CUMPLE</v>
      </c>
      <c r="J443" s="94"/>
      <c r="K443" s="94" t="str">
        <f>Evaluación_Económica!AB445</f>
        <v>CUMPLE</v>
      </c>
      <c r="L443" s="94"/>
      <c r="M443" s="94" t="str">
        <f>Evaluación_Económica!AY445</f>
        <v>CUMPLE</v>
      </c>
      <c r="N443" s="94"/>
      <c r="O443" s="94" t="str">
        <f>Evaluación_Económica!BT445</f>
        <v>CUMPLE</v>
      </c>
      <c r="P443" s="94"/>
      <c r="Q443" s="94" t="str">
        <f>Evaluación_Económica!BY445</f>
        <v>CUMPLE</v>
      </c>
      <c r="R443" s="94"/>
      <c r="S443" s="94" t="str">
        <f>Evaluación_Económica!CF445</f>
        <v/>
      </c>
      <c r="T443" s="95"/>
      <c r="U443" s="94" t="str">
        <f t="shared" si="62"/>
        <v>HABILITADO</v>
      </c>
      <c r="V443" s="85" t="s">
        <v>2231</v>
      </c>
      <c r="W443" s="86">
        <v>0</v>
      </c>
      <c r="X443" s="86" t="s">
        <v>2231</v>
      </c>
      <c r="Y443" s="87">
        <v>0</v>
      </c>
      <c r="Z443" s="87">
        <v>0</v>
      </c>
      <c r="AA443" s="87">
        <v>0</v>
      </c>
      <c r="AB443" s="88"/>
      <c r="AC443" s="86" t="s">
        <v>2231</v>
      </c>
      <c r="AD443" s="86">
        <v>0</v>
      </c>
      <c r="AE443" s="86" t="s">
        <v>2231</v>
      </c>
    </row>
    <row r="444" spans="1:31" ht="49.5" x14ac:dyDescent="0.25">
      <c r="A444" s="1018"/>
      <c r="B444" s="508">
        <v>11</v>
      </c>
      <c r="C444" s="90" t="str">
        <f>IF(Proponentes!H428="X",Proponentes!$B$418,"")</f>
        <v>SEGURIDAD Y VIGILANCIA COLOMBIANA SEVICOL LTDA</v>
      </c>
      <c r="D444" s="899"/>
      <c r="E444" s="100"/>
      <c r="F444" s="900"/>
      <c r="G444" s="94" t="str">
        <f>Evaluación_Económica!G446</f>
        <v>CUMPLE</v>
      </c>
      <c r="H444" s="94"/>
      <c r="I444" s="94" t="str">
        <f>Evaluación_Económica!P446</f>
        <v>CUMPLE</v>
      </c>
      <c r="J444" s="94"/>
      <c r="K444" s="94" t="str">
        <f>Evaluación_Económica!AB446</f>
        <v>CUMPLE</v>
      </c>
      <c r="L444" s="94"/>
      <c r="M444" s="94" t="str">
        <f>Evaluación_Económica!AY446</f>
        <v>CUMPLE</v>
      </c>
      <c r="N444" s="94"/>
      <c r="O444" s="94" t="str">
        <f>Evaluación_Económica!BT446</f>
        <v>CUMPLE</v>
      </c>
      <c r="P444" s="94"/>
      <c r="Q444" s="94" t="str">
        <f>Evaluación_Económica!BY446</f>
        <v>CUMPLE</v>
      </c>
      <c r="R444" s="94"/>
      <c r="S444" s="94" t="str">
        <f>Evaluación_Económica!CF446</f>
        <v/>
      </c>
      <c r="T444" s="95"/>
      <c r="U444" s="94" t="str">
        <f t="shared" si="62"/>
        <v>HABILITADO</v>
      </c>
      <c r="V444" s="85" t="s">
        <v>2231</v>
      </c>
      <c r="W444" s="86">
        <v>0</v>
      </c>
      <c r="X444" s="86" t="s">
        <v>2231</v>
      </c>
      <c r="Y444" s="87">
        <v>0</v>
      </c>
      <c r="Z444" s="87">
        <v>0</v>
      </c>
      <c r="AA444" s="87">
        <v>0</v>
      </c>
      <c r="AB444" s="88"/>
      <c r="AC444" s="86" t="s">
        <v>2231</v>
      </c>
      <c r="AD444" s="86">
        <v>0</v>
      </c>
      <c r="AE444" s="86" t="s">
        <v>2231</v>
      </c>
    </row>
    <row r="445" spans="1:31" ht="50.25" thickBot="1" x14ac:dyDescent="0.3">
      <c r="A445" s="1018"/>
      <c r="B445" s="508">
        <v>12</v>
      </c>
      <c r="C445" s="90" t="str">
        <f>IF(Proponentes!H429="X",Proponentes!$B$418,"")</f>
        <v>SEGURIDAD Y VIGILANCIA COLOMBIANA SEVICOL LTDA</v>
      </c>
      <c r="D445" s="899"/>
      <c r="E445" s="92"/>
      <c r="F445" s="900"/>
      <c r="G445" s="94" t="str">
        <f>Evaluación_Económica!G447</f>
        <v>CUMPLE</v>
      </c>
      <c r="H445" s="94"/>
      <c r="I445" s="94" t="str">
        <f>Evaluación_Económica!P447</f>
        <v>CUMPLE</v>
      </c>
      <c r="J445" s="94"/>
      <c r="K445" s="94" t="str">
        <f>Evaluación_Económica!AB447</f>
        <v>CUMPLE</v>
      </c>
      <c r="L445" s="94"/>
      <c r="M445" s="94" t="str">
        <f>Evaluación_Económica!AY447</f>
        <v>CUMPLE</v>
      </c>
      <c r="N445" s="94"/>
      <c r="O445" s="94" t="str">
        <f>Evaluación_Económica!BT447</f>
        <v>CUMPLE</v>
      </c>
      <c r="P445" s="94"/>
      <c r="Q445" s="94" t="str">
        <f>Evaluación_Económica!BY447</f>
        <v>CUMPLE</v>
      </c>
      <c r="R445" s="94"/>
      <c r="S445" s="94" t="str">
        <f>Evaluación_Económica!CF447</f>
        <v>CUMPLE</v>
      </c>
      <c r="T445" s="95"/>
      <c r="U445" s="94" t="str">
        <f>IF(C445&lt;&gt;"",IF(G445="CUMPLE",IF(I445="CUMPLE",IF(K445="CUMPLE",IF(M445="CUMPLE",IF(O445="CUMPLE",IF(Q445="CUMPLE",IF(S445="CUMPLE","HABILITADO","RECHAZADO"),"RECHAZADO"),"RECHAZADO"),"RECHAZADO"),"RECHAZADO"),"RECHAZADO"),"RECHAZADO"),"")</f>
        <v>HABILITADO</v>
      </c>
      <c r="V445" s="85">
        <v>2507462668</v>
      </c>
      <c r="W445" s="86">
        <v>179329534</v>
      </c>
      <c r="X445" s="86">
        <v>2686792202</v>
      </c>
      <c r="Y445" s="87">
        <v>2507462668</v>
      </c>
      <c r="Z445" s="87">
        <v>179329534</v>
      </c>
      <c r="AA445" s="87">
        <v>2686792202</v>
      </c>
      <c r="AB445" s="88"/>
      <c r="AC445" s="86">
        <v>2460709193</v>
      </c>
      <c r="AD445" s="86">
        <v>171128776</v>
      </c>
      <c r="AE445" s="86">
        <v>2631837969</v>
      </c>
    </row>
    <row r="446" spans="1:31" s="110" customFormat="1" ht="18" thickTop="1" thickBot="1" x14ac:dyDescent="0.3">
      <c r="A446" s="102">
        <v>33</v>
      </c>
      <c r="B446" s="102"/>
      <c r="C446" s="102" t="s">
        <v>1537</v>
      </c>
      <c r="D446" s="901"/>
      <c r="E446" s="104"/>
      <c r="F446" s="902"/>
      <c r="G446" s="101"/>
      <c r="H446" s="101"/>
      <c r="I446" s="101"/>
      <c r="J446" s="101"/>
      <c r="K446" s="101"/>
      <c r="L446" s="101"/>
      <c r="M446" s="101"/>
      <c r="N446" s="101"/>
      <c r="O446" s="101"/>
      <c r="P446" s="101"/>
      <c r="Q446" s="101"/>
      <c r="R446" s="101"/>
      <c r="S446" s="101"/>
      <c r="T446" s="101"/>
      <c r="U446" s="101"/>
      <c r="V446" s="106"/>
      <c r="W446" s="107"/>
      <c r="X446" s="107"/>
      <c r="Y446" s="107"/>
      <c r="Z446" s="107"/>
      <c r="AA446" s="107"/>
      <c r="AB446" s="108"/>
      <c r="AC446" s="107"/>
      <c r="AD446" s="107"/>
      <c r="AE446" s="107"/>
    </row>
    <row r="447" spans="1:31" hidden="1" x14ac:dyDescent="0.25">
      <c r="A447" s="1019">
        <f t="shared" ref="A447" si="63">A459</f>
        <v>34</v>
      </c>
      <c r="B447" s="920">
        <v>1</v>
      </c>
      <c r="C447" s="921" t="str">
        <f>IF(Proponentes!H431="X",Proponentes!$B$431,"")</f>
        <v/>
      </c>
      <c r="D447" s="91"/>
      <c r="E447" s="922"/>
      <c r="F447" s="93"/>
      <c r="G447" s="923" t="str">
        <f>Evaluación_Económica!G449</f>
        <v/>
      </c>
      <c r="H447" s="923"/>
      <c r="I447" s="923" t="str">
        <f>Evaluación_Económica!P449</f>
        <v/>
      </c>
      <c r="J447" s="923"/>
      <c r="K447" s="923" t="str">
        <f>Evaluación_Económica!AB449</f>
        <v/>
      </c>
      <c r="L447" s="923"/>
      <c r="M447" s="923" t="str">
        <f>Evaluación_Económica!AY449</f>
        <v xml:space="preserve"> </v>
      </c>
      <c r="N447" s="923"/>
      <c r="O447" s="923" t="str">
        <f>Evaluación_Económica!BT449</f>
        <v xml:space="preserve"> </v>
      </c>
      <c r="P447" s="923"/>
      <c r="Q447" s="923" t="str">
        <f>Evaluación_Económica!BY449</f>
        <v/>
      </c>
      <c r="R447" s="923"/>
      <c r="S447" s="923" t="str">
        <f>Evaluación_Económica!CF449</f>
        <v/>
      </c>
      <c r="T447" s="924"/>
      <c r="U447" s="925" t="str">
        <f t="shared" ref="U447:U457" si="64">IF(C447&lt;&gt;"",IF(G447="CUMPLE",IF(I447="CUMPLE",IF(K447="CUMPLE",IF(M447="CUMPLE",IF(O447="CUMPLE",IF(Q447="CUMPLE","HABILITADO","RECHAZADO"),"RECHAZADO"),"RECHAZADO"),"RECHAZADO"),"RECHAZADO"),"RECHAZADO"),"")</f>
        <v/>
      </c>
      <c r="V447" s="85" t="s">
        <v>2231</v>
      </c>
      <c r="W447" s="86">
        <v>0</v>
      </c>
      <c r="X447" s="86" t="s">
        <v>2231</v>
      </c>
      <c r="Y447" s="87">
        <v>0</v>
      </c>
      <c r="Z447" s="87">
        <v>0</v>
      </c>
      <c r="AA447" s="87">
        <v>0</v>
      </c>
      <c r="AB447" s="88"/>
      <c r="AC447" s="86" t="s">
        <v>2231</v>
      </c>
      <c r="AD447" s="86">
        <v>0</v>
      </c>
      <c r="AE447" s="86" t="s">
        <v>2231</v>
      </c>
    </row>
    <row r="448" spans="1:31" ht="33" x14ac:dyDescent="0.25">
      <c r="A448" s="1018"/>
      <c r="B448" s="508">
        <v>2</v>
      </c>
      <c r="C448" s="90" t="str">
        <f>IF(Proponentes!H432="X",Proponentes!$B$431,"")</f>
        <v xml:space="preserve">UNIÓN TEMPORAL TAC CENTRAL </v>
      </c>
      <c r="D448" s="899"/>
      <c r="E448" s="97"/>
      <c r="F448" s="900"/>
      <c r="G448" s="687" t="str">
        <f>Evaluación_Económica!G450</f>
        <v>CUMPLE</v>
      </c>
      <c r="H448" s="687"/>
      <c r="I448" s="687" t="str">
        <f>Evaluación_Económica!P450</f>
        <v>CUMPLE</v>
      </c>
      <c r="J448" s="687"/>
      <c r="K448" s="687" t="str">
        <f>Evaluación_Económica!AB450</f>
        <v>CUMPLE</v>
      </c>
      <c r="L448" s="687"/>
      <c r="M448" s="687" t="str">
        <f>Evaluación_Económica!AY450</f>
        <v>CUMPLE</v>
      </c>
      <c r="N448" s="687"/>
      <c r="O448" s="687" t="str">
        <f>Evaluación_Económica!BT450</f>
        <v>CUMPLE</v>
      </c>
      <c r="P448" s="687"/>
      <c r="Q448" s="687" t="str">
        <f>Evaluación_Económica!BY450</f>
        <v>CUMPLE</v>
      </c>
      <c r="R448" s="687"/>
      <c r="S448" s="687" t="str">
        <f>Evaluación_Económica!CF450</f>
        <v/>
      </c>
      <c r="T448" s="98"/>
      <c r="U448" s="687" t="str">
        <f t="shared" si="64"/>
        <v>HABILITADO</v>
      </c>
      <c r="V448" s="85" t="s">
        <v>2231</v>
      </c>
      <c r="W448" s="86">
        <v>0</v>
      </c>
      <c r="X448" s="86" t="s">
        <v>2231</v>
      </c>
      <c r="Y448" s="87">
        <v>0</v>
      </c>
      <c r="Z448" s="87">
        <v>0</v>
      </c>
      <c r="AA448" s="87">
        <v>0</v>
      </c>
      <c r="AB448" s="88"/>
      <c r="AC448" s="86" t="s">
        <v>2231</v>
      </c>
      <c r="AD448" s="86">
        <v>0</v>
      </c>
      <c r="AE448" s="86" t="s">
        <v>2231</v>
      </c>
    </row>
    <row r="449" spans="1:31" hidden="1" x14ac:dyDescent="0.25">
      <c r="A449" s="1020"/>
      <c r="B449" s="230">
        <v>3</v>
      </c>
      <c r="C449" s="914" t="str">
        <f>IF(Proponentes!H433="X",Proponentes!$B$431,"")</f>
        <v/>
      </c>
      <c r="D449" s="91"/>
      <c r="E449" s="333"/>
      <c r="F449" s="93"/>
      <c r="G449" s="926" t="str">
        <f>Evaluación_Económica!G451</f>
        <v/>
      </c>
      <c r="H449" s="926"/>
      <c r="I449" s="926" t="str">
        <f>Evaluación_Económica!P451</f>
        <v/>
      </c>
      <c r="J449" s="926"/>
      <c r="K449" s="926" t="str">
        <f>Evaluación_Económica!AB451</f>
        <v/>
      </c>
      <c r="L449" s="926"/>
      <c r="M449" s="926" t="str">
        <f>Evaluación_Económica!AY451</f>
        <v xml:space="preserve"> </v>
      </c>
      <c r="N449" s="926"/>
      <c r="O449" s="926" t="str">
        <f>Evaluación_Económica!BT451</f>
        <v xml:space="preserve"> </v>
      </c>
      <c r="P449" s="926"/>
      <c r="Q449" s="926" t="str">
        <f>Evaluación_Económica!BY451</f>
        <v/>
      </c>
      <c r="R449" s="926"/>
      <c r="S449" s="926" t="str">
        <f>Evaluación_Económica!CF451</f>
        <v/>
      </c>
      <c r="T449" s="927"/>
      <c r="U449" s="928" t="str">
        <f t="shared" si="64"/>
        <v/>
      </c>
      <c r="V449" s="85" t="s">
        <v>2231</v>
      </c>
      <c r="W449" s="86">
        <v>0</v>
      </c>
      <c r="X449" s="86" t="s">
        <v>2231</v>
      </c>
      <c r="Y449" s="87">
        <v>0</v>
      </c>
      <c r="Z449" s="87">
        <v>0</v>
      </c>
      <c r="AA449" s="87">
        <v>0</v>
      </c>
      <c r="AB449" s="88"/>
      <c r="AC449" s="86" t="s">
        <v>2231</v>
      </c>
      <c r="AD449" s="86">
        <v>0</v>
      </c>
      <c r="AE449" s="86" t="s">
        <v>2231</v>
      </c>
    </row>
    <row r="450" spans="1:31" hidden="1" x14ac:dyDescent="0.25">
      <c r="A450" s="1022"/>
      <c r="B450" s="804">
        <v>4</v>
      </c>
      <c r="C450" s="905" t="str">
        <f>IF(Proponentes!H434="X",Proponentes!$B$431,"")</f>
        <v/>
      </c>
      <c r="D450" s="91"/>
      <c r="E450" s="906"/>
      <c r="F450" s="93"/>
      <c r="G450" s="907" t="str">
        <f>Evaluación_Económica!G452</f>
        <v/>
      </c>
      <c r="H450" s="907"/>
      <c r="I450" s="907" t="str">
        <f>Evaluación_Económica!P452</f>
        <v/>
      </c>
      <c r="J450" s="907"/>
      <c r="K450" s="907" t="str">
        <f>Evaluación_Económica!AB452</f>
        <v/>
      </c>
      <c r="L450" s="907"/>
      <c r="M450" s="907" t="str">
        <f>Evaluación_Económica!AY452</f>
        <v/>
      </c>
      <c r="N450" s="907"/>
      <c r="O450" s="907" t="str">
        <f>Evaluación_Económica!BT452</f>
        <v/>
      </c>
      <c r="P450" s="907"/>
      <c r="Q450" s="907" t="str">
        <f>Evaluación_Económica!BY452</f>
        <v/>
      </c>
      <c r="R450" s="907"/>
      <c r="S450" s="907" t="str">
        <f>Evaluación_Económica!CF452</f>
        <v/>
      </c>
      <c r="T450" s="908"/>
      <c r="U450" s="909" t="str">
        <f t="shared" si="64"/>
        <v/>
      </c>
      <c r="V450" s="85">
        <v>10351396935</v>
      </c>
      <c r="W450" s="86">
        <v>164006854</v>
      </c>
      <c r="X450" s="86">
        <v>10515403789</v>
      </c>
      <c r="Y450" s="87">
        <v>10351396935</v>
      </c>
      <c r="Z450" s="87">
        <v>164006854</v>
      </c>
      <c r="AA450" s="87">
        <v>10515403789</v>
      </c>
      <c r="AB450" s="88"/>
      <c r="AC450" s="86">
        <v>10158387571</v>
      </c>
      <c r="AD450" s="86">
        <v>152226971</v>
      </c>
      <c r="AE450" s="86">
        <v>10310614542</v>
      </c>
    </row>
    <row r="451" spans="1:31" ht="33" x14ac:dyDescent="0.25">
      <c r="A451" s="1018"/>
      <c r="B451" s="508">
        <v>5</v>
      </c>
      <c r="C451" s="90" t="str">
        <f>IF(Proponentes!H435="X",Proponentes!$B$431,"")</f>
        <v xml:space="preserve">UNIÓN TEMPORAL TAC CENTRAL </v>
      </c>
      <c r="D451" s="899"/>
      <c r="E451" s="508"/>
      <c r="F451" s="900"/>
      <c r="G451" s="687" t="str">
        <f>Evaluación_Económica!G453</f>
        <v>CUMPLE</v>
      </c>
      <c r="H451" s="687"/>
      <c r="I451" s="687" t="str">
        <f>Evaluación_Económica!P453</f>
        <v>CUMPLE</v>
      </c>
      <c r="J451" s="687"/>
      <c r="K451" s="687" t="str">
        <f>Evaluación_Económica!AB453</f>
        <v>CUMPLE</v>
      </c>
      <c r="L451" s="687"/>
      <c r="M451" s="687" t="str">
        <f>Evaluación_Económica!AY453</f>
        <v>CUMPLE</v>
      </c>
      <c r="N451" s="687"/>
      <c r="O451" s="687" t="str">
        <f>Evaluación_Económica!BT453</f>
        <v>CUMPLE</v>
      </c>
      <c r="P451" s="687"/>
      <c r="Q451" s="687" t="str">
        <f>Evaluación_Económica!BY453</f>
        <v>CUMPLE</v>
      </c>
      <c r="R451" s="687"/>
      <c r="S451" s="687" t="str">
        <f>Evaluación_Económica!CF453</f>
        <v/>
      </c>
      <c r="T451" s="98"/>
      <c r="U451" s="687" t="str">
        <f t="shared" si="64"/>
        <v>HABILITADO</v>
      </c>
      <c r="V451" s="85" t="s">
        <v>2231</v>
      </c>
      <c r="W451" s="86">
        <v>0</v>
      </c>
      <c r="X451" s="86" t="s">
        <v>2231</v>
      </c>
      <c r="Y451" s="87">
        <v>0</v>
      </c>
      <c r="Z451" s="87">
        <v>0</v>
      </c>
      <c r="AA451" s="87">
        <v>0</v>
      </c>
      <c r="AB451" s="88"/>
      <c r="AC451" s="86" t="s">
        <v>2231</v>
      </c>
      <c r="AD451" s="86">
        <v>0</v>
      </c>
      <c r="AE451" s="86" t="s">
        <v>2231</v>
      </c>
    </row>
    <row r="452" spans="1:31" hidden="1" x14ac:dyDescent="0.25">
      <c r="A452" s="1020"/>
      <c r="B452" s="230">
        <v>6</v>
      </c>
      <c r="C452" s="914" t="str">
        <f>IF(Proponentes!H436="X",Proponentes!$B$431,"")</f>
        <v/>
      </c>
      <c r="D452" s="91"/>
      <c r="E452" s="333"/>
      <c r="F452" s="93"/>
      <c r="G452" s="926" t="str">
        <f>Evaluación_Económica!G454</f>
        <v/>
      </c>
      <c r="H452" s="926"/>
      <c r="I452" s="926" t="str">
        <f>Evaluación_Económica!P454</f>
        <v/>
      </c>
      <c r="J452" s="926"/>
      <c r="K452" s="926" t="str">
        <f>Evaluación_Económica!AB454</f>
        <v/>
      </c>
      <c r="L452" s="926"/>
      <c r="M452" s="926" t="str">
        <f>Evaluación_Económica!AY454</f>
        <v/>
      </c>
      <c r="N452" s="926"/>
      <c r="O452" s="926" t="str">
        <f>Evaluación_Económica!BT454</f>
        <v/>
      </c>
      <c r="P452" s="926"/>
      <c r="Q452" s="926" t="str">
        <f>Evaluación_Económica!BY454</f>
        <v/>
      </c>
      <c r="R452" s="926"/>
      <c r="S452" s="926" t="str">
        <f>Evaluación_Económica!CF454</f>
        <v/>
      </c>
      <c r="T452" s="927"/>
      <c r="U452" s="928" t="str">
        <f t="shared" si="64"/>
        <v/>
      </c>
      <c r="V452" s="85" t="s">
        <v>2231</v>
      </c>
      <c r="W452" s="86">
        <v>0</v>
      </c>
      <c r="X452" s="86" t="s">
        <v>2231</v>
      </c>
      <c r="Y452" s="87">
        <v>0</v>
      </c>
      <c r="Z452" s="87">
        <v>0</v>
      </c>
      <c r="AA452" s="87">
        <v>0</v>
      </c>
      <c r="AB452" s="88"/>
      <c r="AC452" s="86" t="s">
        <v>2231</v>
      </c>
      <c r="AD452" s="86">
        <v>0</v>
      </c>
      <c r="AE452" s="86" t="s">
        <v>2231</v>
      </c>
    </row>
    <row r="453" spans="1:31" hidden="1" x14ac:dyDescent="0.25">
      <c r="A453" s="1022"/>
      <c r="B453" s="804">
        <v>7</v>
      </c>
      <c r="C453" s="905" t="str">
        <f>IF(Proponentes!H437="X",Proponentes!$B$431,"")</f>
        <v/>
      </c>
      <c r="D453" s="91"/>
      <c r="E453" s="906"/>
      <c r="F453" s="93"/>
      <c r="G453" s="907" t="str">
        <f>Evaluación_Económica!G455</f>
        <v/>
      </c>
      <c r="H453" s="907"/>
      <c r="I453" s="907" t="str">
        <f>Evaluación_Económica!P455</f>
        <v/>
      </c>
      <c r="J453" s="907"/>
      <c r="K453" s="907" t="str">
        <f>Evaluación_Económica!AB455</f>
        <v/>
      </c>
      <c r="L453" s="907"/>
      <c r="M453" s="907" t="str">
        <f>Evaluación_Económica!AY455</f>
        <v xml:space="preserve"> </v>
      </c>
      <c r="N453" s="907"/>
      <c r="O453" s="907" t="str">
        <f>Evaluación_Económica!BT455</f>
        <v xml:space="preserve"> </v>
      </c>
      <c r="P453" s="907"/>
      <c r="Q453" s="907" t="str">
        <f>Evaluación_Económica!BY455</f>
        <v/>
      </c>
      <c r="R453" s="907"/>
      <c r="S453" s="907" t="str">
        <f>Evaluación_Económica!CF455</f>
        <v/>
      </c>
      <c r="T453" s="908"/>
      <c r="U453" s="909" t="str">
        <f t="shared" si="64"/>
        <v/>
      </c>
      <c r="V453" s="85">
        <v>11189187841</v>
      </c>
      <c r="W453" s="86">
        <v>184709304</v>
      </c>
      <c r="X453" s="86">
        <v>11373897145</v>
      </c>
      <c r="Y453" s="87">
        <v>11189187841</v>
      </c>
      <c r="Z453" s="87">
        <v>184709304</v>
      </c>
      <c r="AA453" s="87">
        <v>11373897145</v>
      </c>
      <c r="AB453" s="88"/>
      <c r="AC453" s="86">
        <v>10980557253</v>
      </c>
      <c r="AD453" s="86">
        <v>171610724</v>
      </c>
      <c r="AE453" s="86">
        <v>11152167977</v>
      </c>
    </row>
    <row r="454" spans="1:31" ht="33" x14ac:dyDescent="0.25">
      <c r="A454" s="1018"/>
      <c r="B454" s="508">
        <v>8</v>
      </c>
      <c r="C454" s="90" t="str">
        <f>IF(Proponentes!H438="X",Proponentes!$B$431,"")</f>
        <v xml:space="preserve">UNIÓN TEMPORAL TAC CENTRAL </v>
      </c>
      <c r="D454" s="899"/>
      <c r="E454" s="508"/>
      <c r="F454" s="900"/>
      <c r="G454" s="687" t="str">
        <f>Evaluación_Económica!G456</f>
        <v>CUMPLE</v>
      </c>
      <c r="H454" s="687"/>
      <c r="I454" s="687" t="str">
        <f>Evaluación_Económica!P456</f>
        <v>CUMPLE</v>
      </c>
      <c r="J454" s="687"/>
      <c r="K454" s="687" t="str">
        <f>Evaluación_Económica!AB456</f>
        <v>CUMPLE</v>
      </c>
      <c r="L454" s="687"/>
      <c r="M454" s="687" t="str">
        <f>Evaluación_Económica!AY456</f>
        <v>CUMPLE</v>
      </c>
      <c r="N454" s="687"/>
      <c r="O454" s="687" t="str">
        <f>Evaluación_Económica!BT456</f>
        <v>CUMPLE</v>
      </c>
      <c r="P454" s="687"/>
      <c r="Q454" s="687" t="str">
        <f>Evaluación_Económica!BY456</f>
        <v>CUMPLE</v>
      </c>
      <c r="R454" s="687"/>
      <c r="S454" s="687" t="str">
        <f>Evaluación_Económica!CF456</f>
        <v/>
      </c>
      <c r="T454" s="98"/>
      <c r="U454" s="687" t="str">
        <f t="shared" si="64"/>
        <v>HABILITADO</v>
      </c>
      <c r="V454" s="85" t="s">
        <v>2231</v>
      </c>
      <c r="W454" s="86">
        <v>0</v>
      </c>
      <c r="X454" s="86" t="s">
        <v>2231</v>
      </c>
      <c r="Y454" s="87">
        <v>0</v>
      </c>
      <c r="Z454" s="87">
        <v>0</v>
      </c>
      <c r="AA454" s="87">
        <v>0</v>
      </c>
      <c r="AB454" s="88"/>
      <c r="AC454" s="86" t="s">
        <v>2231</v>
      </c>
      <c r="AD454" s="86">
        <v>0</v>
      </c>
      <c r="AE454" s="86" t="s">
        <v>2231</v>
      </c>
    </row>
    <row r="455" spans="1:31" hidden="1" x14ac:dyDescent="0.25">
      <c r="A455" s="1020"/>
      <c r="B455" s="230">
        <v>9</v>
      </c>
      <c r="C455" s="914" t="str">
        <f>IF(Proponentes!H439="X",Proponentes!$B$431,"")</f>
        <v/>
      </c>
      <c r="D455" s="91"/>
      <c r="E455" s="230"/>
      <c r="F455" s="93"/>
      <c r="G455" s="926" t="str">
        <f>Evaluación_Económica!G457</f>
        <v/>
      </c>
      <c r="H455" s="926"/>
      <c r="I455" s="926" t="str">
        <f>Evaluación_Económica!P457</f>
        <v/>
      </c>
      <c r="J455" s="926"/>
      <c r="K455" s="926" t="str">
        <f>Evaluación_Económica!AB457</f>
        <v/>
      </c>
      <c r="L455" s="926"/>
      <c r="M455" s="926" t="str">
        <f>Evaluación_Económica!AY457</f>
        <v xml:space="preserve"> </v>
      </c>
      <c r="N455" s="926"/>
      <c r="O455" s="926" t="str">
        <f>Evaluación_Económica!BT457</f>
        <v xml:space="preserve"> </v>
      </c>
      <c r="P455" s="926"/>
      <c r="Q455" s="926" t="str">
        <f>Evaluación_Económica!BY457</f>
        <v/>
      </c>
      <c r="R455" s="926"/>
      <c r="S455" s="926" t="str">
        <f>Evaluación_Económica!CF457</f>
        <v/>
      </c>
      <c r="T455" s="927"/>
      <c r="U455" s="928" t="str">
        <f t="shared" si="64"/>
        <v/>
      </c>
      <c r="V455" s="85" t="s">
        <v>2231</v>
      </c>
      <c r="W455" s="86">
        <v>0</v>
      </c>
      <c r="X455" s="86" t="s">
        <v>2231</v>
      </c>
      <c r="Y455" s="87">
        <v>0</v>
      </c>
      <c r="Z455" s="87">
        <v>0</v>
      </c>
      <c r="AA455" s="87">
        <v>0</v>
      </c>
      <c r="AB455" s="88"/>
      <c r="AC455" s="86" t="s">
        <v>2231</v>
      </c>
      <c r="AD455" s="86">
        <v>0</v>
      </c>
      <c r="AE455" s="86" t="s">
        <v>2231</v>
      </c>
    </row>
    <row r="456" spans="1:31" hidden="1" x14ac:dyDescent="0.25">
      <c r="A456" s="1021"/>
      <c r="B456" s="508">
        <v>10</v>
      </c>
      <c r="C456" s="90" t="str">
        <f>IF(Proponentes!H440="X",Proponentes!$B$431,"")</f>
        <v/>
      </c>
      <c r="D456" s="91"/>
      <c r="E456" s="508"/>
      <c r="F456" s="93"/>
      <c r="G456" s="687" t="str">
        <f>Evaluación_Económica!G458</f>
        <v/>
      </c>
      <c r="H456" s="687"/>
      <c r="I456" s="687" t="str">
        <f>Evaluación_Económica!P458</f>
        <v/>
      </c>
      <c r="J456" s="687"/>
      <c r="K456" s="687" t="str">
        <f>Evaluación_Económica!AB458</f>
        <v/>
      </c>
      <c r="L456" s="687"/>
      <c r="M456" s="687" t="str">
        <f>Evaluación_Económica!AY458</f>
        <v xml:space="preserve"> </v>
      </c>
      <c r="N456" s="687"/>
      <c r="O456" s="687" t="str">
        <f>Evaluación_Económica!BT458</f>
        <v xml:space="preserve"> </v>
      </c>
      <c r="P456" s="687"/>
      <c r="Q456" s="687" t="str">
        <f>Evaluación_Económica!BY458</f>
        <v/>
      </c>
      <c r="R456" s="687"/>
      <c r="S456" s="687" t="str">
        <f>Evaluación_Económica!CF458</f>
        <v/>
      </c>
      <c r="T456" s="98"/>
      <c r="U456" s="99" t="str">
        <f t="shared" si="64"/>
        <v/>
      </c>
      <c r="V456" s="85" t="s">
        <v>2231</v>
      </c>
      <c r="W456" s="86">
        <v>0</v>
      </c>
      <c r="X456" s="86" t="s">
        <v>2231</v>
      </c>
      <c r="Y456" s="87">
        <v>0</v>
      </c>
      <c r="Z456" s="87">
        <v>0</v>
      </c>
      <c r="AA456" s="87">
        <v>0</v>
      </c>
      <c r="AB456" s="88"/>
      <c r="AC456" s="86" t="s">
        <v>2231</v>
      </c>
      <c r="AD456" s="86">
        <v>0</v>
      </c>
      <c r="AE456" s="86" t="s">
        <v>2231</v>
      </c>
    </row>
    <row r="457" spans="1:31" hidden="1" x14ac:dyDescent="0.25">
      <c r="A457" s="1022"/>
      <c r="B457" s="804">
        <v>11</v>
      </c>
      <c r="C457" s="905" t="str">
        <f>IF(Proponentes!H441="X",Proponentes!$B$431,"")</f>
        <v/>
      </c>
      <c r="D457" s="91"/>
      <c r="E457" s="804"/>
      <c r="F457" s="93"/>
      <c r="G457" s="907" t="str">
        <f>Evaluación_Económica!G459</f>
        <v/>
      </c>
      <c r="H457" s="907"/>
      <c r="I457" s="907" t="str">
        <f>Evaluación_Económica!P459</f>
        <v/>
      </c>
      <c r="J457" s="907"/>
      <c r="K457" s="907" t="str">
        <f>Evaluación_Económica!AB459</f>
        <v/>
      </c>
      <c r="L457" s="907"/>
      <c r="M457" s="907" t="str">
        <f>Evaluación_Económica!AY459</f>
        <v xml:space="preserve"> </v>
      </c>
      <c r="N457" s="907"/>
      <c r="O457" s="907" t="str">
        <f>Evaluación_Económica!BT459</f>
        <v xml:space="preserve"> </v>
      </c>
      <c r="P457" s="907"/>
      <c r="Q457" s="907" t="str">
        <f>Evaluación_Económica!BY459</f>
        <v/>
      </c>
      <c r="R457" s="907"/>
      <c r="S457" s="907" t="str">
        <f>Evaluación_Económica!CF459</f>
        <v/>
      </c>
      <c r="T457" s="908"/>
      <c r="U457" s="909" t="str">
        <f t="shared" si="64"/>
        <v/>
      </c>
      <c r="V457" s="85">
        <v>10661795228</v>
      </c>
      <c r="W457" s="86">
        <v>191177653</v>
      </c>
      <c r="X457" s="86">
        <v>10852972881</v>
      </c>
      <c r="Y457" s="87">
        <v>10661795228</v>
      </c>
      <c r="Z457" s="87">
        <v>191177653</v>
      </c>
      <c r="AA457" s="87">
        <v>10852972881</v>
      </c>
      <c r="AB457" s="88"/>
      <c r="AC457" s="86">
        <v>10462998261</v>
      </c>
      <c r="AD457" s="86">
        <v>177975853</v>
      </c>
      <c r="AE457" s="86">
        <v>10640974114</v>
      </c>
    </row>
    <row r="458" spans="1:31" ht="33.75" thickBot="1" x14ac:dyDescent="0.3">
      <c r="A458" s="1018"/>
      <c r="B458" s="508">
        <v>12</v>
      </c>
      <c r="C458" s="90" t="str">
        <f>IF(Proponentes!H442="X",Proponentes!$B$431,"")</f>
        <v xml:space="preserve">UNIÓN TEMPORAL TAC CENTRAL </v>
      </c>
      <c r="D458" s="899"/>
      <c r="E458" s="97"/>
      <c r="F458" s="900"/>
      <c r="G458" s="687" t="str">
        <f>Evaluación_Económica!G460</f>
        <v>CUMPLE</v>
      </c>
      <c r="H458" s="687"/>
      <c r="I458" s="687" t="str">
        <f>Evaluación_Económica!P460</f>
        <v>CUMPLE</v>
      </c>
      <c r="J458" s="687"/>
      <c r="K458" s="687" t="str">
        <f>Evaluación_Económica!AB460</f>
        <v>CUMPLE</v>
      </c>
      <c r="L458" s="687"/>
      <c r="M458" s="687" t="str">
        <f>Evaluación_Económica!AY460</f>
        <v>CUMPLE</v>
      </c>
      <c r="N458" s="687"/>
      <c r="O458" s="687" t="str">
        <f>Evaluación_Económica!BT460</f>
        <v>CUMPLE</v>
      </c>
      <c r="P458" s="687"/>
      <c r="Q458" s="687" t="str">
        <f>Evaluación_Económica!BY460</f>
        <v>CUMPLE</v>
      </c>
      <c r="R458" s="687"/>
      <c r="S458" s="687" t="str">
        <f>Evaluación_Económica!CF460</f>
        <v>RECHAZADO</v>
      </c>
      <c r="T458" s="98"/>
      <c r="U458" s="687" t="str">
        <f>IF(C458&lt;&gt;"",IF(G458="CUMPLE",IF(I458="CUMPLE",IF(K458="CUMPLE",IF(M458="CUMPLE",IF(O458="CUMPLE",IF(Q458="CUMPLE",IF(S458="CUMPLE","HABILITADO","RECHAZADO"),"RECHAZADO"),"RECHAZADO"),"RECHAZADO"),"RECHAZADO"),"RECHAZADO"),"RECHAZADO"),"")</f>
        <v>RECHAZADO</v>
      </c>
      <c r="V458" s="85">
        <v>2507462668</v>
      </c>
      <c r="W458" s="86">
        <v>174797132</v>
      </c>
      <c r="X458" s="86">
        <v>2682259800</v>
      </c>
      <c r="Y458" s="87">
        <v>2507462668</v>
      </c>
      <c r="Z458" s="87">
        <v>174797132</v>
      </c>
      <c r="AA458" s="87">
        <v>2682259800</v>
      </c>
      <c r="AB458" s="88"/>
      <c r="AC458" s="86">
        <v>2460709193</v>
      </c>
      <c r="AD458" s="86">
        <v>166494972</v>
      </c>
      <c r="AE458" s="86">
        <v>2627204165</v>
      </c>
    </row>
    <row r="459" spans="1:31" s="110" customFormat="1" ht="18" thickTop="1" thickBot="1" x14ac:dyDescent="0.3">
      <c r="A459" s="102">
        <v>34</v>
      </c>
      <c r="B459" s="102"/>
      <c r="C459" s="102" t="s">
        <v>1537</v>
      </c>
      <c r="D459" s="901"/>
      <c r="E459" s="104"/>
      <c r="F459" s="902"/>
      <c r="G459" s="101"/>
      <c r="H459" s="101"/>
      <c r="I459" s="101"/>
      <c r="J459" s="101"/>
      <c r="K459" s="101"/>
      <c r="L459" s="101"/>
      <c r="M459" s="101"/>
      <c r="N459" s="101"/>
      <c r="O459" s="101"/>
      <c r="P459" s="101"/>
      <c r="Q459" s="101"/>
      <c r="R459" s="101"/>
      <c r="S459" s="101"/>
      <c r="T459" s="101"/>
      <c r="U459" s="101"/>
      <c r="V459" s="106"/>
      <c r="W459" s="107"/>
      <c r="X459" s="107"/>
      <c r="Y459" s="107"/>
      <c r="Z459" s="107"/>
      <c r="AA459" s="107"/>
      <c r="AB459" s="108"/>
      <c r="AC459" s="107"/>
      <c r="AD459" s="107"/>
      <c r="AE459" s="107"/>
    </row>
    <row r="460" spans="1:31" x14ac:dyDescent="0.25">
      <c r="A460" s="1018">
        <f t="shared" ref="A460" si="65">A472</f>
        <v>35</v>
      </c>
      <c r="B460" s="508">
        <v>1</v>
      </c>
      <c r="C460" s="90" t="str">
        <f>IF(Proponentes!H444="X",Proponentes!$B$444,"")</f>
        <v xml:space="preserve">UNION TEMPORAL SAS </v>
      </c>
      <c r="D460" s="899"/>
      <c r="E460" s="92"/>
      <c r="F460" s="900"/>
      <c r="G460" s="94" t="str">
        <f>Evaluación_Económica!G462</f>
        <v>CUMPLE</v>
      </c>
      <c r="H460" s="94"/>
      <c r="I460" s="94" t="str">
        <f>Evaluación_Económica!P462</f>
        <v>CUMPLE</v>
      </c>
      <c r="J460" s="94"/>
      <c r="K460" s="94" t="str">
        <f>Evaluación_Económica!AB462</f>
        <v>CUMPLE</v>
      </c>
      <c r="L460" s="94"/>
      <c r="M460" s="94" t="str">
        <f>Evaluación_Económica!AY462</f>
        <v>CUMPLE</v>
      </c>
      <c r="N460" s="94"/>
      <c r="O460" s="94" t="str">
        <f>Evaluación_Económica!BT462</f>
        <v>CUMPLE</v>
      </c>
      <c r="P460" s="94"/>
      <c r="Q460" s="94" t="str">
        <f>Evaluación_Económica!BY462</f>
        <v>CUMPLE</v>
      </c>
      <c r="R460" s="94"/>
      <c r="S460" s="94" t="str">
        <f>Evaluación_Económica!CF462</f>
        <v/>
      </c>
      <c r="T460" s="95"/>
      <c r="U460" s="94" t="str">
        <f t="shared" ref="U460:U470" si="66">IF(C460&lt;&gt;"",IF(G460="CUMPLE",IF(I460="CUMPLE",IF(K460="CUMPLE",IF(M460="CUMPLE",IF(O460="CUMPLE",IF(Q460="CUMPLE","HABILITADO","RECHAZADO"),"RECHAZADO"),"RECHAZADO"),"RECHAZADO"),"RECHAZADO"),"RECHAZADO"),"")</f>
        <v>HABILITADO</v>
      </c>
      <c r="V460" s="85">
        <v>6309258725</v>
      </c>
      <c r="W460" s="86">
        <v>157677126</v>
      </c>
      <c r="X460" s="86">
        <v>6466935851</v>
      </c>
      <c r="Y460" s="87">
        <v>6309258725</v>
      </c>
      <c r="Z460" s="87">
        <v>157677129</v>
      </c>
      <c r="AA460" s="87">
        <v>6466935854</v>
      </c>
      <c r="AB460" s="88"/>
      <c r="AC460" s="86">
        <v>6191617983</v>
      </c>
      <c r="AD460" s="86">
        <v>147089867</v>
      </c>
      <c r="AE460" s="86">
        <v>6338707850</v>
      </c>
    </row>
    <row r="461" spans="1:31" x14ac:dyDescent="0.25">
      <c r="A461" s="1018"/>
      <c r="B461" s="508">
        <v>2</v>
      </c>
      <c r="C461" s="90" t="str">
        <f>IF(Proponentes!H445="X",Proponentes!$B$444,"")</f>
        <v xml:space="preserve">UNION TEMPORAL SAS </v>
      </c>
      <c r="D461" s="899"/>
      <c r="E461" s="92"/>
      <c r="F461" s="900"/>
      <c r="G461" s="94" t="str">
        <f>Evaluación_Económica!G463</f>
        <v>CUMPLE</v>
      </c>
      <c r="H461" s="94"/>
      <c r="I461" s="94" t="str">
        <f>Evaluación_Económica!P463</f>
        <v>CUMPLE</v>
      </c>
      <c r="J461" s="94"/>
      <c r="K461" s="94" t="str">
        <f>Evaluación_Económica!AB463</f>
        <v>CUMPLE</v>
      </c>
      <c r="L461" s="94"/>
      <c r="M461" s="94" t="str">
        <f>Evaluación_Económica!AY463</f>
        <v>CUMPLE</v>
      </c>
      <c r="N461" s="94"/>
      <c r="O461" s="94" t="str">
        <f>Evaluación_Económica!BT463</f>
        <v>CUMPLE</v>
      </c>
      <c r="P461" s="94"/>
      <c r="Q461" s="94" t="str">
        <f>Evaluación_Económica!BY463</f>
        <v>CUMPLE</v>
      </c>
      <c r="R461" s="94"/>
      <c r="S461" s="94" t="str">
        <f>Evaluación_Económica!CF463</f>
        <v/>
      </c>
      <c r="T461" s="95"/>
      <c r="U461" s="94" t="str">
        <f t="shared" si="66"/>
        <v>HABILITADO</v>
      </c>
      <c r="V461" s="85">
        <v>5749369583</v>
      </c>
      <c r="W461" s="86">
        <v>120955746</v>
      </c>
      <c r="X461" s="86">
        <v>5870325329</v>
      </c>
      <c r="Y461" s="87">
        <v>5749369583</v>
      </c>
      <c r="Z461" s="87">
        <v>120955745</v>
      </c>
      <c r="AA461" s="87">
        <v>5870325328</v>
      </c>
      <c r="AB461" s="88"/>
      <c r="AC461" s="86">
        <v>5642168384</v>
      </c>
      <c r="AD461" s="86">
        <v>113868938</v>
      </c>
      <c r="AE461" s="86">
        <v>5756037322</v>
      </c>
    </row>
    <row r="462" spans="1:31" x14ac:dyDescent="0.25">
      <c r="A462" s="1018"/>
      <c r="B462" s="508">
        <v>3</v>
      </c>
      <c r="C462" s="90" t="str">
        <f>IF(Proponentes!H446="X",Proponentes!$B$444,"")</f>
        <v xml:space="preserve">UNION TEMPORAL SAS </v>
      </c>
      <c r="D462" s="899"/>
      <c r="E462" s="97"/>
      <c r="F462" s="900"/>
      <c r="G462" s="687" t="str">
        <f>Evaluación_Económica!G464</f>
        <v>CUMPLE</v>
      </c>
      <c r="H462" s="687"/>
      <c r="I462" s="687" t="str">
        <f>Evaluación_Económica!P464</f>
        <v>CUMPLE</v>
      </c>
      <c r="J462" s="687"/>
      <c r="K462" s="687" t="str">
        <f>Evaluación_Económica!AB464</f>
        <v>CUMPLE</v>
      </c>
      <c r="L462" s="687"/>
      <c r="M462" s="687" t="str">
        <f>Evaluación_Económica!AY464</f>
        <v>CUMPLE</v>
      </c>
      <c r="N462" s="687"/>
      <c r="O462" s="687" t="str">
        <f>Evaluación_Económica!BT464</f>
        <v>CUMPLE</v>
      </c>
      <c r="P462" s="687"/>
      <c r="Q462" s="687" t="str">
        <f>Evaluación_Económica!BY464</f>
        <v>CUMPLE</v>
      </c>
      <c r="R462" s="687"/>
      <c r="S462" s="687" t="str">
        <f>Evaluación_Económica!CF464</f>
        <v/>
      </c>
      <c r="T462" s="98"/>
      <c r="U462" s="687" t="str">
        <f t="shared" si="66"/>
        <v>HABILITADO</v>
      </c>
      <c r="V462" s="85" t="s">
        <v>2231</v>
      </c>
      <c r="W462" s="86">
        <v>0</v>
      </c>
      <c r="X462" s="86" t="s">
        <v>2231</v>
      </c>
      <c r="Y462" s="87">
        <v>0</v>
      </c>
      <c r="Z462" s="87">
        <v>0</v>
      </c>
      <c r="AA462" s="87">
        <v>0</v>
      </c>
      <c r="AB462" s="88"/>
      <c r="AC462" s="86" t="s">
        <v>2231</v>
      </c>
      <c r="AD462" s="86">
        <v>0</v>
      </c>
      <c r="AE462" s="86" t="s">
        <v>2231</v>
      </c>
    </row>
    <row r="463" spans="1:31" x14ac:dyDescent="0.25">
      <c r="A463" s="1018"/>
      <c r="B463" s="508">
        <v>4</v>
      </c>
      <c r="C463" s="90" t="str">
        <f>IF(Proponentes!H447="X",Proponentes!$B$444,"")</f>
        <v xml:space="preserve">UNION TEMPORAL SAS </v>
      </c>
      <c r="D463" s="899"/>
      <c r="E463" s="97"/>
      <c r="F463" s="900"/>
      <c r="G463" s="687" t="str">
        <f>Evaluación_Económica!G465</f>
        <v>CUMPLE</v>
      </c>
      <c r="H463" s="687"/>
      <c r="I463" s="687" t="str">
        <f>Evaluación_Económica!P465</f>
        <v>CUMPLE</v>
      </c>
      <c r="J463" s="687"/>
      <c r="K463" s="687" t="str">
        <f>Evaluación_Económica!AB465</f>
        <v>CUMPLE</v>
      </c>
      <c r="L463" s="687"/>
      <c r="M463" s="687" t="str">
        <f>Evaluación_Económica!AY465</f>
        <v>CUMPLE</v>
      </c>
      <c r="N463" s="687"/>
      <c r="O463" s="687" t="str">
        <f>Evaluación_Económica!BT465</f>
        <v>CUMPLE</v>
      </c>
      <c r="P463" s="687"/>
      <c r="Q463" s="687" t="str">
        <f>Evaluación_Económica!BY465</f>
        <v>CUMPLE</v>
      </c>
      <c r="R463" s="687"/>
      <c r="S463" s="687" t="str">
        <f>Evaluación_Económica!CF465</f>
        <v/>
      </c>
      <c r="T463" s="98"/>
      <c r="U463" s="687" t="str">
        <f t="shared" si="66"/>
        <v>HABILITADO</v>
      </c>
      <c r="V463" s="85">
        <v>10351396935</v>
      </c>
      <c r="W463" s="86">
        <v>166486985</v>
      </c>
      <c r="X463" s="86">
        <v>10517883920</v>
      </c>
      <c r="Y463" s="87">
        <v>10351396935</v>
      </c>
      <c r="Z463" s="87">
        <v>166486985</v>
      </c>
      <c r="AA463" s="87">
        <v>10517883920</v>
      </c>
      <c r="AB463" s="88"/>
      <c r="AC463" s="86">
        <v>10158387571</v>
      </c>
      <c r="AD463" s="86">
        <v>154919766</v>
      </c>
      <c r="AE463" s="86">
        <v>10313307337</v>
      </c>
    </row>
    <row r="464" spans="1:31" x14ac:dyDescent="0.25">
      <c r="A464" s="1018"/>
      <c r="B464" s="508">
        <v>5</v>
      </c>
      <c r="C464" s="90" t="str">
        <f>IF(Proponentes!H448="X",Proponentes!$B$444,"")</f>
        <v xml:space="preserve">UNION TEMPORAL SAS </v>
      </c>
      <c r="D464" s="899"/>
      <c r="E464" s="508"/>
      <c r="F464" s="900"/>
      <c r="G464" s="687" t="str">
        <f>Evaluación_Económica!G466</f>
        <v>CUMPLE</v>
      </c>
      <c r="H464" s="687"/>
      <c r="I464" s="687" t="str">
        <f>Evaluación_Económica!P466</f>
        <v>CUMPLE</v>
      </c>
      <c r="J464" s="687"/>
      <c r="K464" s="687" t="str">
        <f>Evaluación_Económica!AB466</f>
        <v>CUMPLE</v>
      </c>
      <c r="L464" s="687"/>
      <c r="M464" s="687" t="str">
        <f>Evaluación_Económica!AY466</f>
        <v>CUMPLE</v>
      </c>
      <c r="N464" s="687"/>
      <c r="O464" s="687" t="str">
        <f>Evaluación_Económica!BT466</f>
        <v>CUMPLE</v>
      </c>
      <c r="P464" s="687"/>
      <c r="Q464" s="687" t="str">
        <f>Evaluación_Económica!BY466</f>
        <v>CUMPLE</v>
      </c>
      <c r="R464" s="687"/>
      <c r="S464" s="687" t="str">
        <f>Evaluación_Económica!CF466</f>
        <v/>
      </c>
      <c r="T464" s="98"/>
      <c r="U464" s="687" t="str">
        <f t="shared" si="66"/>
        <v>HABILITADO</v>
      </c>
      <c r="V464" s="85" t="s">
        <v>2232</v>
      </c>
      <c r="W464" s="86">
        <v>0</v>
      </c>
      <c r="X464" s="86" t="s">
        <v>2232</v>
      </c>
      <c r="Y464" s="87">
        <v>0</v>
      </c>
      <c r="Z464" s="87">
        <v>0</v>
      </c>
      <c r="AA464" s="87">
        <v>0</v>
      </c>
      <c r="AB464" s="88"/>
      <c r="AC464" s="86" t="s">
        <v>2232</v>
      </c>
      <c r="AD464" s="86">
        <v>0</v>
      </c>
      <c r="AE464" s="86" t="s">
        <v>2232</v>
      </c>
    </row>
    <row r="465" spans="1:31" x14ac:dyDescent="0.25">
      <c r="A465" s="1018"/>
      <c r="B465" s="508">
        <v>6</v>
      </c>
      <c r="C465" s="90" t="str">
        <f>IF(Proponentes!H449="X",Proponentes!$B$444,"")</f>
        <v xml:space="preserve">UNION TEMPORAL SAS </v>
      </c>
      <c r="D465" s="899"/>
      <c r="E465" s="92"/>
      <c r="F465" s="900"/>
      <c r="G465" s="94" t="str">
        <f>Evaluación_Económica!G467</f>
        <v>CUMPLE</v>
      </c>
      <c r="H465" s="94"/>
      <c r="I465" s="94" t="str">
        <f>Evaluación_Económica!P467</f>
        <v>CUMPLE</v>
      </c>
      <c r="J465" s="94"/>
      <c r="K465" s="94" t="str">
        <f>Evaluación_Económica!AB467</f>
        <v>CUMPLE</v>
      </c>
      <c r="L465" s="94"/>
      <c r="M465" s="94" t="str">
        <f>Evaluación_Económica!AY467</f>
        <v>CUMPLE</v>
      </c>
      <c r="N465" s="94"/>
      <c r="O465" s="94" t="str">
        <f>Evaluación_Económica!BT467</f>
        <v>CUMPLE</v>
      </c>
      <c r="P465" s="94"/>
      <c r="Q465" s="94" t="str">
        <f>Evaluación_Económica!BY467</f>
        <v>CUMPLE</v>
      </c>
      <c r="R465" s="94"/>
      <c r="S465" s="94" t="str">
        <f>Evaluación_Económica!CF467</f>
        <v/>
      </c>
      <c r="T465" s="95"/>
      <c r="U465" s="94" t="str">
        <f t="shared" si="66"/>
        <v>HABILITADO</v>
      </c>
      <c r="V465" s="85">
        <v>8654834428</v>
      </c>
      <c r="W465" s="86">
        <v>138835993</v>
      </c>
      <c r="X465" s="86">
        <v>8793670421</v>
      </c>
      <c r="Y465" s="87">
        <v>8654834428</v>
      </c>
      <c r="Z465" s="87">
        <v>138835993</v>
      </c>
      <c r="AA465" s="87">
        <v>8793670421</v>
      </c>
      <c r="AB465" s="88"/>
      <c r="AC465" s="86">
        <v>8493458712</v>
      </c>
      <c r="AD465" s="86">
        <v>131046394</v>
      </c>
      <c r="AE465" s="86">
        <v>8624505106</v>
      </c>
    </row>
    <row r="466" spans="1:31" x14ac:dyDescent="0.25">
      <c r="A466" s="1018"/>
      <c r="B466" s="508">
        <v>7</v>
      </c>
      <c r="C466" s="90" t="str">
        <f>IF(Proponentes!H450="X",Proponentes!$B$444,"")</f>
        <v xml:space="preserve">UNION TEMPORAL SAS </v>
      </c>
      <c r="D466" s="899"/>
      <c r="E466" s="97"/>
      <c r="F466" s="900"/>
      <c r="G466" s="687" t="str">
        <f>Evaluación_Económica!G468</f>
        <v>CUMPLE</v>
      </c>
      <c r="H466" s="687"/>
      <c r="I466" s="687" t="str">
        <f>Evaluación_Económica!P468</f>
        <v>CUMPLE</v>
      </c>
      <c r="J466" s="687"/>
      <c r="K466" s="687" t="str">
        <f>Evaluación_Económica!AB468</f>
        <v>CUMPLE</v>
      </c>
      <c r="L466" s="687"/>
      <c r="M466" s="687" t="str">
        <f>Evaluación_Económica!AY468</f>
        <v>CUMPLE</v>
      </c>
      <c r="N466" s="687"/>
      <c r="O466" s="687" t="str">
        <f>Evaluación_Económica!BT468</f>
        <v>CUMPLE</v>
      </c>
      <c r="P466" s="687"/>
      <c r="Q466" s="687" t="str">
        <f>Evaluación_Económica!BY468</f>
        <v>CUMPLE</v>
      </c>
      <c r="R466" s="687"/>
      <c r="S466" s="687" t="str">
        <f>Evaluación_Económica!CF468</f>
        <v/>
      </c>
      <c r="T466" s="98"/>
      <c r="U466" s="687" t="str">
        <f t="shared" si="66"/>
        <v>HABILITADO</v>
      </c>
      <c r="V466" s="85">
        <v>11189187841</v>
      </c>
      <c r="W466" s="86">
        <v>177513596</v>
      </c>
      <c r="X466" s="86">
        <v>11366701437</v>
      </c>
      <c r="Y466" s="87">
        <v>11189187841</v>
      </c>
      <c r="Z466" s="87">
        <v>177513596</v>
      </c>
      <c r="AA466" s="87">
        <v>11366701437</v>
      </c>
      <c r="AB466" s="88"/>
      <c r="AC466" s="86">
        <v>10980557253</v>
      </c>
      <c r="AD466" s="86">
        <v>165739729</v>
      </c>
      <c r="AE466" s="86">
        <v>11146296982</v>
      </c>
    </row>
    <row r="467" spans="1:31" x14ac:dyDescent="0.25">
      <c r="A467" s="1018"/>
      <c r="B467" s="508">
        <v>8</v>
      </c>
      <c r="C467" s="90" t="str">
        <f>IF(Proponentes!H451="X",Proponentes!$B$444,"")</f>
        <v xml:space="preserve">UNION TEMPORAL SAS </v>
      </c>
      <c r="D467" s="899"/>
      <c r="E467" s="100"/>
      <c r="F467" s="900"/>
      <c r="G467" s="94" t="str">
        <f>Evaluación_Económica!G469</f>
        <v>CUMPLE</v>
      </c>
      <c r="H467" s="94"/>
      <c r="I467" s="94" t="str">
        <f>Evaluación_Económica!P469</f>
        <v>CUMPLE</v>
      </c>
      <c r="J467" s="94"/>
      <c r="K467" s="94" t="str">
        <f>Evaluación_Económica!AB469</f>
        <v>CUMPLE</v>
      </c>
      <c r="L467" s="94"/>
      <c r="M467" s="94" t="str">
        <f>Evaluación_Económica!AY469</f>
        <v>CUMPLE</v>
      </c>
      <c r="N467" s="94"/>
      <c r="O467" s="94" t="str">
        <f>Evaluación_Económica!BT469</f>
        <v>CUMPLE</v>
      </c>
      <c r="P467" s="94"/>
      <c r="Q467" s="94" t="str">
        <f>Evaluación_Económica!BY469</f>
        <v>CUMPLE</v>
      </c>
      <c r="R467" s="94"/>
      <c r="S467" s="94" t="str">
        <f>Evaluación_Económica!CF469</f>
        <v/>
      </c>
      <c r="T467" s="95"/>
      <c r="U467" s="94" t="str">
        <f t="shared" si="66"/>
        <v>HABILITADO</v>
      </c>
      <c r="V467" s="85" t="s">
        <v>2231</v>
      </c>
      <c r="W467" s="86">
        <v>0</v>
      </c>
      <c r="X467" s="86" t="s">
        <v>2231</v>
      </c>
      <c r="Y467" s="87">
        <v>0</v>
      </c>
      <c r="Z467" s="87">
        <v>0</v>
      </c>
      <c r="AA467" s="87">
        <v>0</v>
      </c>
      <c r="AB467" s="88"/>
      <c r="AC467" s="86" t="s">
        <v>2231</v>
      </c>
      <c r="AD467" s="86">
        <v>0</v>
      </c>
      <c r="AE467" s="86" t="s">
        <v>2231</v>
      </c>
    </row>
    <row r="468" spans="1:31" x14ac:dyDescent="0.25">
      <c r="A468" s="1018"/>
      <c r="B468" s="508">
        <v>9</v>
      </c>
      <c r="C468" s="90" t="str">
        <f>IF(Proponentes!H452="X",Proponentes!$B$444,"")</f>
        <v xml:space="preserve">UNION TEMPORAL SAS </v>
      </c>
      <c r="D468" s="899"/>
      <c r="E468" s="508"/>
      <c r="F468" s="900"/>
      <c r="G468" s="687" t="str">
        <f>Evaluación_Económica!G470</f>
        <v>CUMPLE</v>
      </c>
      <c r="H468" s="687"/>
      <c r="I468" s="687" t="str">
        <f>Evaluación_Económica!P470</f>
        <v>CUMPLE</v>
      </c>
      <c r="J468" s="687"/>
      <c r="K468" s="687" t="str">
        <f>Evaluación_Económica!AB470</f>
        <v>CUMPLE</v>
      </c>
      <c r="L468" s="687"/>
      <c r="M468" s="687" t="str">
        <f>Evaluación_Económica!AY470</f>
        <v>CUMPLE</v>
      </c>
      <c r="N468" s="687"/>
      <c r="O468" s="687" t="str">
        <f>Evaluación_Económica!BT470</f>
        <v>CUMPLE</v>
      </c>
      <c r="P468" s="687"/>
      <c r="Q468" s="687" t="str">
        <f>Evaluación_Económica!BY470</f>
        <v>CUMPLE</v>
      </c>
      <c r="R468" s="687"/>
      <c r="S468" s="687" t="str">
        <f>Evaluación_Económica!CF470</f>
        <v/>
      </c>
      <c r="T468" s="98"/>
      <c r="U468" s="687" t="str">
        <f t="shared" si="66"/>
        <v>HABILITADO</v>
      </c>
      <c r="V468" s="85">
        <v>7664314343</v>
      </c>
      <c r="W468" s="86">
        <v>160030587</v>
      </c>
      <c r="X468" s="86">
        <v>7824344930</v>
      </c>
      <c r="Y468" s="87">
        <v>7664314343</v>
      </c>
      <c r="Z468" s="87">
        <v>159344844</v>
      </c>
      <c r="AA468" s="87">
        <v>7823659187</v>
      </c>
      <c r="AB468" s="88"/>
      <c r="AC468" s="86">
        <v>7521407599</v>
      </c>
      <c r="AD468" s="86">
        <v>149478116</v>
      </c>
      <c r="AE468" s="86">
        <v>7670885715</v>
      </c>
    </row>
    <row r="469" spans="1:31" x14ac:dyDescent="0.25">
      <c r="A469" s="1018"/>
      <c r="B469" s="508">
        <v>10</v>
      </c>
      <c r="C469" s="90" t="str">
        <f>IF(Proponentes!H453="X",Proponentes!$B$444,"")</f>
        <v xml:space="preserve">UNION TEMPORAL SAS </v>
      </c>
      <c r="D469" s="899"/>
      <c r="E469" s="100"/>
      <c r="F469" s="900"/>
      <c r="G469" s="94" t="str">
        <f>Evaluación_Económica!G471</f>
        <v>CUMPLE</v>
      </c>
      <c r="H469" s="94"/>
      <c r="I469" s="94" t="str">
        <f>Evaluación_Económica!P471</f>
        <v>CUMPLE</v>
      </c>
      <c r="J469" s="94"/>
      <c r="K469" s="94" t="str">
        <f>Evaluación_Económica!AB471</f>
        <v>CUMPLE</v>
      </c>
      <c r="L469" s="94"/>
      <c r="M469" s="94" t="str">
        <f>Evaluación_Económica!AY471</f>
        <v>CUMPLE</v>
      </c>
      <c r="N469" s="94"/>
      <c r="O469" s="94" t="str">
        <f>Evaluación_Económica!BT471</f>
        <v>CUMPLE</v>
      </c>
      <c r="P469" s="94"/>
      <c r="Q469" s="94" t="str">
        <f>Evaluación_Económica!BY471</f>
        <v>CUMPLE</v>
      </c>
      <c r="R469" s="94"/>
      <c r="S469" s="94" t="str">
        <f>Evaluación_Económica!CF471</f>
        <v/>
      </c>
      <c r="T469" s="95"/>
      <c r="U469" s="94" t="str">
        <f t="shared" si="66"/>
        <v>HABILITADO</v>
      </c>
      <c r="V469" s="85">
        <v>7971813946</v>
      </c>
      <c r="W469" s="86">
        <v>152597884</v>
      </c>
      <c r="X469" s="86">
        <v>8124411830</v>
      </c>
      <c r="Y469" s="87">
        <v>7971813946</v>
      </c>
      <c r="Z469" s="87">
        <v>152597884</v>
      </c>
      <c r="AA469" s="87">
        <v>8124411830</v>
      </c>
      <c r="AB469" s="88"/>
      <c r="AC469" s="86">
        <v>7823173647</v>
      </c>
      <c r="AD469" s="86">
        <v>143208976</v>
      </c>
      <c r="AE469" s="86">
        <v>7966382623</v>
      </c>
    </row>
    <row r="470" spans="1:31" x14ac:dyDescent="0.25">
      <c r="A470" s="1018"/>
      <c r="B470" s="508">
        <v>11</v>
      </c>
      <c r="C470" s="90" t="str">
        <f>IF(Proponentes!H454="X",Proponentes!$B$444,"")</f>
        <v xml:space="preserve">UNION TEMPORAL SAS </v>
      </c>
      <c r="D470" s="899"/>
      <c r="E470" s="508"/>
      <c r="F470" s="900"/>
      <c r="G470" s="687" t="str">
        <f>Evaluación_Económica!G472</f>
        <v>CUMPLE</v>
      </c>
      <c r="H470" s="687"/>
      <c r="I470" s="687" t="str">
        <f>Evaluación_Económica!P472</f>
        <v>CUMPLE</v>
      </c>
      <c r="J470" s="687"/>
      <c r="K470" s="687" t="str">
        <f>Evaluación_Económica!AB472</f>
        <v>CUMPLE</v>
      </c>
      <c r="L470" s="687"/>
      <c r="M470" s="687" t="str">
        <f>Evaluación_Económica!AY472</f>
        <v>CUMPLE</v>
      </c>
      <c r="N470" s="687"/>
      <c r="O470" s="687" t="str">
        <f>Evaluación_Económica!BT472</f>
        <v>CUMPLE</v>
      </c>
      <c r="P470" s="687"/>
      <c r="Q470" s="687" t="str">
        <f>Evaluación_Económica!BY472</f>
        <v>CUMPLE</v>
      </c>
      <c r="R470" s="687"/>
      <c r="S470" s="687" t="str">
        <f>Evaluación_Económica!CF472</f>
        <v/>
      </c>
      <c r="T470" s="98"/>
      <c r="U470" s="687" t="str">
        <f t="shared" si="66"/>
        <v>HABILITADO</v>
      </c>
      <c r="V470" s="85">
        <v>10661795228</v>
      </c>
      <c r="W470" s="86">
        <v>183898265</v>
      </c>
      <c r="X470" s="86">
        <v>10845693493</v>
      </c>
      <c r="Y470" s="87">
        <v>10661795228</v>
      </c>
      <c r="Z470" s="87">
        <v>183898265</v>
      </c>
      <c r="AA470" s="87">
        <v>10845693493</v>
      </c>
      <c r="AB470" s="88"/>
      <c r="AC470" s="86">
        <v>10462998261</v>
      </c>
      <c r="AD470" s="86">
        <v>172080974</v>
      </c>
      <c r="AE470" s="86">
        <v>10635079235</v>
      </c>
    </row>
    <row r="471" spans="1:31" ht="17.25" thickBot="1" x14ac:dyDescent="0.3">
      <c r="A471" s="1018"/>
      <c r="B471" s="508">
        <v>12</v>
      </c>
      <c r="C471" s="90" t="str">
        <f>IF(Proponentes!H455="X",Proponentes!$B$444,"")</f>
        <v xml:space="preserve">UNION TEMPORAL SAS </v>
      </c>
      <c r="D471" s="899"/>
      <c r="E471" s="97"/>
      <c r="F471" s="900"/>
      <c r="G471" s="687" t="str">
        <f>Evaluación_Económica!G473</f>
        <v>CUMPLE</v>
      </c>
      <c r="H471" s="687"/>
      <c r="I471" s="687" t="str">
        <f>Evaluación_Económica!P473</f>
        <v>CUMPLE</v>
      </c>
      <c r="J471" s="687"/>
      <c r="K471" s="687" t="str">
        <f>Evaluación_Económica!AB473</f>
        <v>CUMPLE</v>
      </c>
      <c r="L471" s="687"/>
      <c r="M471" s="687" t="str">
        <f>Evaluación_Económica!AY473</f>
        <v>CUMPLE</v>
      </c>
      <c r="N471" s="687"/>
      <c r="O471" s="687" t="str">
        <f>Evaluación_Económica!BT473</f>
        <v>CUMPLE</v>
      </c>
      <c r="P471" s="687"/>
      <c r="Q471" s="687" t="str">
        <f>Evaluación_Económica!BY473</f>
        <v>CUMPLE</v>
      </c>
      <c r="R471" s="687"/>
      <c r="S471" s="687" t="str">
        <f>Evaluación_Económica!CF473</f>
        <v>CUMPLE</v>
      </c>
      <c r="T471" s="98"/>
      <c r="U471" s="687" t="str">
        <f>IF(C471&lt;&gt;"",IF(G471="CUMPLE",IF(I471="CUMPLE",IF(K471="CUMPLE",IF(M471="CUMPLE",IF(O471="CUMPLE",IF(Q471="CUMPLE",IF(S471="CUMPLE","HABILITADO","RECHAZADO"),"RECHAZADO"),"RECHAZADO"),"RECHAZADO"),"RECHAZADO"),"RECHAZADO"),"RECHAZADO"),"")</f>
        <v>HABILITADO</v>
      </c>
      <c r="V471" s="85" t="s">
        <v>2231</v>
      </c>
      <c r="W471" s="86">
        <v>0</v>
      </c>
      <c r="X471" s="86" t="s">
        <v>2231</v>
      </c>
      <c r="Y471" s="87">
        <v>0</v>
      </c>
      <c r="Z471" s="87">
        <v>0</v>
      </c>
      <c r="AA471" s="87">
        <v>0</v>
      </c>
      <c r="AB471" s="88"/>
      <c r="AC471" s="86" t="s">
        <v>2231</v>
      </c>
      <c r="AD471" s="86">
        <v>0</v>
      </c>
      <c r="AE471" s="86" t="s">
        <v>2231</v>
      </c>
    </row>
    <row r="472" spans="1:31" s="110" customFormat="1" ht="18" thickTop="1" thickBot="1" x14ac:dyDescent="0.3">
      <c r="A472" s="102">
        <v>35</v>
      </c>
      <c r="B472" s="102"/>
      <c r="C472" s="102" t="s">
        <v>1537</v>
      </c>
      <c r="D472" s="901"/>
      <c r="E472" s="104"/>
      <c r="F472" s="902"/>
      <c r="G472" s="101"/>
      <c r="H472" s="101"/>
      <c r="I472" s="101"/>
      <c r="J472" s="101"/>
      <c r="K472" s="101"/>
      <c r="L472" s="101"/>
      <c r="M472" s="101"/>
      <c r="N472" s="101"/>
      <c r="O472" s="101"/>
      <c r="P472" s="101"/>
      <c r="Q472" s="101"/>
      <c r="R472" s="101"/>
      <c r="S472" s="101"/>
      <c r="T472" s="101"/>
      <c r="U472" s="101"/>
      <c r="V472" s="106"/>
      <c r="W472" s="107"/>
      <c r="X472" s="107"/>
      <c r="Y472" s="107"/>
      <c r="Z472" s="107"/>
      <c r="AA472" s="107"/>
      <c r="AB472" s="108"/>
      <c r="AC472" s="107"/>
      <c r="AD472" s="107"/>
      <c r="AE472" s="107"/>
    </row>
    <row r="473" spans="1:31" x14ac:dyDescent="0.25">
      <c r="A473" s="1018">
        <f t="shared" ref="A473" si="67">A485</f>
        <v>36</v>
      </c>
      <c r="B473" s="508">
        <v>1</v>
      </c>
      <c r="C473" s="90" t="str">
        <f>IF(Proponentes!H457="X",Proponentes!$B$457,"")</f>
        <v>SEGURIDAD SUPERIOR LTDA</v>
      </c>
      <c r="D473" s="899"/>
      <c r="E473" s="92"/>
      <c r="F473" s="900"/>
      <c r="G473" s="94" t="str">
        <f>Evaluación_Económica!G475</f>
        <v>CUMPLE</v>
      </c>
      <c r="H473" s="94"/>
      <c r="I473" s="94" t="str">
        <f>Evaluación_Económica!P475</f>
        <v>CUMPLE</v>
      </c>
      <c r="J473" s="94"/>
      <c r="K473" s="94" t="str">
        <f>Evaluación_Económica!AB475</f>
        <v>CUMPLE</v>
      </c>
      <c r="L473" s="94"/>
      <c r="M473" s="94" t="str">
        <f>Evaluación_Económica!AY475</f>
        <v>CUMPLE</v>
      </c>
      <c r="N473" s="94"/>
      <c r="O473" s="94" t="str">
        <f>Evaluación_Económica!BT475</f>
        <v>CUMPLE</v>
      </c>
      <c r="P473" s="94"/>
      <c r="Q473" s="94" t="str">
        <f>Evaluación_Económica!BY475</f>
        <v>CUMPLE</v>
      </c>
      <c r="R473" s="94"/>
      <c r="S473" s="94" t="str">
        <f>Evaluación_Económica!CF475</f>
        <v/>
      </c>
      <c r="T473" s="95"/>
      <c r="U473" s="94" t="str">
        <f t="shared" ref="U473:U483" si="68">IF(C473&lt;&gt;"",IF(G473="CUMPLE",IF(I473="CUMPLE",IF(K473="CUMPLE",IF(M473="CUMPLE",IF(O473="CUMPLE",IF(Q473="CUMPLE","HABILITADO","RECHAZADO"),"RECHAZADO"),"RECHAZADO"),"RECHAZADO"),"RECHAZADO"),"RECHAZADO"),"")</f>
        <v>HABILITADO</v>
      </c>
      <c r="V473" s="85" t="s">
        <v>2231</v>
      </c>
      <c r="W473" s="86">
        <v>0</v>
      </c>
      <c r="X473" s="86" t="s">
        <v>2231</v>
      </c>
      <c r="Y473" s="87">
        <v>0</v>
      </c>
      <c r="Z473" s="87">
        <v>0</v>
      </c>
      <c r="AA473" s="87">
        <v>0</v>
      </c>
      <c r="AB473" s="88"/>
      <c r="AC473" s="86" t="s">
        <v>2231</v>
      </c>
      <c r="AD473" s="86">
        <v>0</v>
      </c>
      <c r="AE473" s="86" t="s">
        <v>2231</v>
      </c>
    </row>
    <row r="474" spans="1:31" x14ac:dyDescent="0.25">
      <c r="A474" s="1018"/>
      <c r="B474" s="508">
        <v>2</v>
      </c>
      <c r="C474" s="90" t="str">
        <f>IF(Proponentes!H458="X",Proponentes!$B$457,"")</f>
        <v>SEGURIDAD SUPERIOR LTDA</v>
      </c>
      <c r="D474" s="899"/>
      <c r="E474" s="92"/>
      <c r="F474" s="900"/>
      <c r="G474" s="94" t="str">
        <f>Evaluación_Económica!G476</f>
        <v>CUMPLE</v>
      </c>
      <c r="H474" s="94"/>
      <c r="I474" s="94" t="str">
        <f>Evaluación_Económica!P476</f>
        <v>CUMPLE</v>
      </c>
      <c r="J474" s="94"/>
      <c r="K474" s="94" t="str">
        <f>Evaluación_Económica!AB476</f>
        <v>CUMPLE</v>
      </c>
      <c r="L474" s="94"/>
      <c r="M474" s="94" t="str">
        <f>Evaluación_Económica!AY476</f>
        <v>CUMPLE</v>
      </c>
      <c r="N474" s="94"/>
      <c r="O474" s="94" t="str">
        <f>Evaluación_Económica!BT476</f>
        <v>CUMPLE</v>
      </c>
      <c r="P474" s="94"/>
      <c r="Q474" s="94" t="str">
        <f>Evaluación_Económica!BY476</f>
        <v>CUMPLE</v>
      </c>
      <c r="R474" s="94"/>
      <c r="S474" s="94" t="str">
        <f>Evaluación_Económica!CF476</f>
        <v/>
      </c>
      <c r="T474" s="95"/>
      <c r="U474" s="94" t="str">
        <f t="shared" si="68"/>
        <v>HABILITADO</v>
      </c>
      <c r="V474" s="85" t="s">
        <v>2231</v>
      </c>
      <c r="W474" s="86">
        <v>0</v>
      </c>
      <c r="X474" s="86" t="s">
        <v>2231</v>
      </c>
      <c r="Y474" s="87">
        <v>0</v>
      </c>
      <c r="Z474" s="87">
        <v>0</v>
      </c>
      <c r="AA474" s="87">
        <v>0</v>
      </c>
      <c r="AB474" s="88"/>
      <c r="AC474" s="86" t="s">
        <v>2231</v>
      </c>
      <c r="AD474" s="86">
        <v>0</v>
      </c>
      <c r="AE474" s="86" t="s">
        <v>2231</v>
      </c>
    </row>
    <row r="475" spans="1:31" x14ac:dyDescent="0.25">
      <c r="A475" s="1018"/>
      <c r="B475" s="508">
        <v>3</v>
      </c>
      <c r="C475" s="90" t="str">
        <f>IF(Proponentes!H459="X",Proponentes!$B$457,"")</f>
        <v>SEGURIDAD SUPERIOR LTDA</v>
      </c>
      <c r="D475" s="899"/>
      <c r="E475" s="92"/>
      <c r="F475" s="900"/>
      <c r="G475" s="94" t="str">
        <f>Evaluación_Económica!G477</f>
        <v>CUMPLE</v>
      </c>
      <c r="H475" s="94"/>
      <c r="I475" s="94" t="str">
        <f>Evaluación_Económica!P477</f>
        <v>CUMPLE</v>
      </c>
      <c r="J475" s="94"/>
      <c r="K475" s="94" t="str">
        <f>Evaluación_Económica!AB477</f>
        <v>CUMPLE</v>
      </c>
      <c r="L475" s="94"/>
      <c r="M475" s="94" t="str">
        <f>Evaluación_Económica!AY477</f>
        <v>CUMPLE</v>
      </c>
      <c r="N475" s="94"/>
      <c r="O475" s="94" t="str">
        <f>Evaluación_Económica!BT477</f>
        <v>CUMPLE</v>
      </c>
      <c r="P475" s="94"/>
      <c r="Q475" s="94" t="str">
        <f>Evaluación_Económica!BY477</f>
        <v>CUMPLE</v>
      </c>
      <c r="R475" s="94"/>
      <c r="S475" s="94" t="str">
        <f>Evaluación_Económica!CF477</f>
        <v/>
      </c>
      <c r="T475" s="95"/>
      <c r="U475" s="94" t="str">
        <f t="shared" si="68"/>
        <v>HABILITADO</v>
      </c>
      <c r="V475" s="85" t="s">
        <v>2231</v>
      </c>
      <c r="W475" s="86">
        <v>0</v>
      </c>
      <c r="X475" s="86" t="s">
        <v>2231</v>
      </c>
      <c r="Y475" s="87">
        <v>0</v>
      </c>
      <c r="Z475" s="87">
        <v>0</v>
      </c>
      <c r="AA475" s="87">
        <v>0</v>
      </c>
      <c r="AB475" s="88"/>
      <c r="AC475" s="86" t="s">
        <v>2231</v>
      </c>
      <c r="AD475" s="86">
        <v>0</v>
      </c>
      <c r="AE475" s="86" t="s">
        <v>2231</v>
      </c>
    </row>
    <row r="476" spans="1:31" x14ac:dyDescent="0.25">
      <c r="A476" s="1018"/>
      <c r="B476" s="508">
        <v>4</v>
      </c>
      <c r="C476" s="90" t="str">
        <f>IF(Proponentes!H460="X",Proponentes!$B$457,"")</f>
        <v>SEGURIDAD SUPERIOR LTDA</v>
      </c>
      <c r="D476" s="899"/>
      <c r="E476" s="92"/>
      <c r="F476" s="900"/>
      <c r="G476" s="94" t="str">
        <f>Evaluación_Económica!G478</f>
        <v>CUMPLE</v>
      </c>
      <c r="H476" s="94"/>
      <c r="I476" s="94" t="str">
        <f>Evaluación_Económica!P478</f>
        <v>CUMPLE</v>
      </c>
      <c r="J476" s="94"/>
      <c r="K476" s="94" t="str">
        <f>Evaluación_Económica!AB478</f>
        <v>CUMPLE</v>
      </c>
      <c r="L476" s="94"/>
      <c r="M476" s="94" t="str">
        <f>Evaluación_Económica!AY478</f>
        <v>CUMPLE</v>
      </c>
      <c r="N476" s="94"/>
      <c r="O476" s="94" t="str">
        <f>Evaluación_Económica!BT478</f>
        <v>CUMPLE</v>
      </c>
      <c r="P476" s="94"/>
      <c r="Q476" s="94" t="str">
        <f>Evaluación_Económica!BY478</f>
        <v>CUMPLE</v>
      </c>
      <c r="R476" s="94"/>
      <c r="S476" s="94" t="str">
        <f>Evaluación_Económica!CF478</f>
        <v/>
      </c>
      <c r="T476" s="95"/>
      <c r="U476" s="94" t="str">
        <f t="shared" si="68"/>
        <v>HABILITADO</v>
      </c>
      <c r="V476" s="85" t="s">
        <v>2231</v>
      </c>
      <c r="W476" s="86">
        <v>0</v>
      </c>
      <c r="X476" s="86" t="s">
        <v>2231</v>
      </c>
      <c r="Y476" s="87">
        <v>0</v>
      </c>
      <c r="Z476" s="87">
        <v>0</v>
      </c>
      <c r="AA476" s="87">
        <v>0</v>
      </c>
      <c r="AB476" s="88"/>
      <c r="AC476" s="86" t="s">
        <v>2231</v>
      </c>
      <c r="AD476" s="86">
        <v>0</v>
      </c>
      <c r="AE476" s="86" t="s">
        <v>2231</v>
      </c>
    </row>
    <row r="477" spans="1:31" x14ac:dyDescent="0.25">
      <c r="A477" s="1018"/>
      <c r="B477" s="508">
        <v>5</v>
      </c>
      <c r="C477" s="90" t="str">
        <f>IF(Proponentes!H461="X",Proponentes!$B$457,"")</f>
        <v>SEGURIDAD SUPERIOR LTDA</v>
      </c>
      <c r="D477" s="899"/>
      <c r="E477" s="100"/>
      <c r="F477" s="900"/>
      <c r="G477" s="94" t="str">
        <f>Evaluación_Económica!G479</f>
        <v>CUMPLE</v>
      </c>
      <c r="H477" s="94"/>
      <c r="I477" s="94" t="str">
        <f>Evaluación_Económica!P479</f>
        <v>CUMPLE</v>
      </c>
      <c r="J477" s="94"/>
      <c r="K477" s="94" t="str">
        <f>Evaluación_Económica!AB479</f>
        <v>CUMPLE</v>
      </c>
      <c r="L477" s="94"/>
      <c r="M477" s="94" t="str">
        <f>Evaluación_Económica!AY479</f>
        <v>CUMPLE</v>
      </c>
      <c r="N477" s="94"/>
      <c r="O477" s="94" t="str">
        <f>Evaluación_Económica!BT479</f>
        <v>CUMPLE</v>
      </c>
      <c r="P477" s="94"/>
      <c r="Q477" s="94" t="str">
        <f>Evaluación_Económica!BY479</f>
        <v>CUMPLE</v>
      </c>
      <c r="R477" s="94"/>
      <c r="S477" s="94" t="str">
        <f>Evaluación_Económica!CF479</f>
        <v/>
      </c>
      <c r="T477" s="95"/>
      <c r="U477" s="94" t="str">
        <f t="shared" si="68"/>
        <v>HABILITADO</v>
      </c>
      <c r="V477" s="85" t="s">
        <v>2231</v>
      </c>
      <c r="W477" s="86">
        <v>0</v>
      </c>
      <c r="X477" s="86" t="s">
        <v>2231</v>
      </c>
      <c r="Y477" s="87">
        <v>0</v>
      </c>
      <c r="Z477" s="87">
        <v>0</v>
      </c>
      <c r="AA477" s="87">
        <v>0</v>
      </c>
      <c r="AB477" s="88"/>
      <c r="AC477" s="86" t="s">
        <v>2231</v>
      </c>
      <c r="AD477" s="86">
        <v>0</v>
      </c>
      <c r="AE477" s="86" t="s">
        <v>2231</v>
      </c>
    </row>
    <row r="478" spans="1:31" x14ac:dyDescent="0.25">
      <c r="A478" s="1018"/>
      <c r="B478" s="508">
        <v>6</v>
      </c>
      <c r="C478" s="90" t="str">
        <f>IF(Proponentes!H462="X",Proponentes!$B$457,"")</f>
        <v>SEGURIDAD SUPERIOR LTDA</v>
      </c>
      <c r="D478" s="899"/>
      <c r="E478" s="92"/>
      <c r="F478" s="900"/>
      <c r="G478" s="94" t="str">
        <f>Evaluación_Económica!G480</f>
        <v>CUMPLE</v>
      </c>
      <c r="H478" s="94"/>
      <c r="I478" s="94" t="str">
        <f>Evaluación_Económica!P480</f>
        <v>CUMPLE</v>
      </c>
      <c r="J478" s="94"/>
      <c r="K478" s="94" t="str">
        <f>Evaluación_Económica!AB480</f>
        <v>CUMPLE</v>
      </c>
      <c r="L478" s="94"/>
      <c r="M478" s="94" t="str">
        <f>Evaluación_Económica!AY480</f>
        <v>CUMPLE</v>
      </c>
      <c r="N478" s="94"/>
      <c r="O478" s="94" t="str">
        <f>Evaluación_Económica!BT480</f>
        <v>CUMPLE</v>
      </c>
      <c r="P478" s="94"/>
      <c r="Q478" s="94" t="str">
        <f>Evaluación_Económica!BY480</f>
        <v>CUMPLE</v>
      </c>
      <c r="R478" s="94"/>
      <c r="S478" s="94" t="str">
        <f>Evaluación_Económica!CF480</f>
        <v/>
      </c>
      <c r="T478" s="95"/>
      <c r="U478" s="94" t="str">
        <f t="shared" si="68"/>
        <v>HABILITADO</v>
      </c>
      <c r="V478" s="85">
        <v>8654834428</v>
      </c>
      <c r="W478" s="86">
        <v>128544767</v>
      </c>
      <c r="X478" s="86">
        <v>8783379195</v>
      </c>
      <c r="Y478" s="87">
        <v>8654834428</v>
      </c>
      <c r="Z478" s="87">
        <v>128544767</v>
      </c>
      <c r="AA478" s="87">
        <v>8783379195</v>
      </c>
      <c r="AB478" s="88"/>
      <c r="AC478" s="86">
        <v>8493458712</v>
      </c>
      <c r="AD478" s="86">
        <v>121446157</v>
      </c>
      <c r="AE478" s="86">
        <v>8614904869</v>
      </c>
    </row>
    <row r="479" spans="1:31" x14ac:dyDescent="0.25">
      <c r="A479" s="1018"/>
      <c r="B479" s="508">
        <v>7</v>
      </c>
      <c r="C479" s="90" t="str">
        <f>IF(Proponentes!H463="X",Proponentes!$B$457,"")</f>
        <v>SEGURIDAD SUPERIOR LTDA</v>
      </c>
      <c r="D479" s="899"/>
      <c r="E479" s="92"/>
      <c r="F479" s="900"/>
      <c r="G479" s="94" t="str">
        <f>Evaluación_Económica!G481</f>
        <v>CUMPLE</v>
      </c>
      <c r="H479" s="94"/>
      <c r="I479" s="94" t="str">
        <f>Evaluación_Económica!P481</f>
        <v>CUMPLE</v>
      </c>
      <c r="J479" s="94"/>
      <c r="K479" s="94" t="str">
        <f>Evaluación_Económica!AB481</f>
        <v>CUMPLE</v>
      </c>
      <c r="L479" s="94"/>
      <c r="M479" s="94" t="str">
        <f>Evaluación_Económica!AY481</f>
        <v>CUMPLE</v>
      </c>
      <c r="N479" s="94"/>
      <c r="O479" s="94" t="str">
        <f>Evaluación_Económica!BT481</f>
        <v>CUMPLE</v>
      </c>
      <c r="P479" s="94"/>
      <c r="Q479" s="94" t="str">
        <f>Evaluación_Económica!BY481</f>
        <v>CUMPLE</v>
      </c>
      <c r="R479" s="94"/>
      <c r="S479" s="94" t="str">
        <f>Evaluación_Económica!CF481</f>
        <v/>
      </c>
      <c r="T479" s="95"/>
      <c r="U479" s="94" t="str">
        <f t="shared" si="68"/>
        <v>HABILITADO</v>
      </c>
      <c r="V479" s="85" t="s">
        <v>2231</v>
      </c>
      <c r="W479" s="86">
        <v>0</v>
      </c>
      <c r="X479" s="86" t="s">
        <v>2231</v>
      </c>
      <c r="Y479" s="87">
        <v>0</v>
      </c>
      <c r="Z479" s="87">
        <v>0</v>
      </c>
      <c r="AA479" s="87">
        <v>0</v>
      </c>
      <c r="AB479" s="88"/>
      <c r="AC479" s="86" t="s">
        <v>2231</v>
      </c>
      <c r="AD479" s="86">
        <v>0</v>
      </c>
      <c r="AE479" s="86" t="s">
        <v>2231</v>
      </c>
    </row>
    <row r="480" spans="1:31" x14ac:dyDescent="0.25">
      <c r="A480" s="1018"/>
      <c r="B480" s="508">
        <v>8</v>
      </c>
      <c r="C480" s="90" t="str">
        <f>IF(Proponentes!H464="X",Proponentes!$B$457,"")</f>
        <v>SEGURIDAD SUPERIOR LTDA</v>
      </c>
      <c r="D480" s="899"/>
      <c r="E480" s="508"/>
      <c r="F480" s="900"/>
      <c r="G480" s="687" t="str">
        <f>Evaluación_Económica!G482</f>
        <v>CUMPLE</v>
      </c>
      <c r="H480" s="687"/>
      <c r="I480" s="687" t="str">
        <f>Evaluación_Económica!P482</f>
        <v>CUMPLE</v>
      </c>
      <c r="J480" s="687"/>
      <c r="K480" s="687" t="str">
        <f>Evaluación_Económica!AB482</f>
        <v>CUMPLE</v>
      </c>
      <c r="L480" s="687"/>
      <c r="M480" s="687" t="str">
        <f>Evaluación_Económica!AY482</f>
        <v>CUMPLE</v>
      </c>
      <c r="N480" s="687"/>
      <c r="O480" s="687" t="str">
        <f>Evaluación_Económica!BT482</f>
        <v>CUMPLE</v>
      </c>
      <c r="P480" s="687"/>
      <c r="Q480" s="687" t="str">
        <f>Evaluación_Económica!BY482</f>
        <v>CUMPLE</v>
      </c>
      <c r="R480" s="687"/>
      <c r="S480" s="687" t="str">
        <f>Evaluación_Económica!CF482</f>
        <v/>
      </c>
      <c r="T480" s="98"/>
      <c r="U480" s="687" t="str">
        <f t="shared" si="68"/>
        <v>HABILITADO</v>
      </c>
      <c r="V480" s="85" t="s">
        <v>2231</v>
      </c>
      <c r="W480" s="86">
        <v>0</v>
      </c>
      <c r="X480" s="86" t="s">
        <v>2231</v>
      </c>
      <c r="Y480" s="87">
        <v>0</v>
      </c>
      <c r="Z480" s="87">
        <v>0</v>
      </c>
      <c r="AA480" s="87">
        <v>0</v>
      </c>
      <c r="AB480" s="88"/>
      <c r="AC480" s="86" t="s">
        <v>2231</v>
      </c>
      <c r="AD480" s="86">
        <v>0</v>
      </c>
      <c r="AE480" s="86" t="s">
        <v>2231</v>
      </c>
    </row>
    <row r="481" spans="1:31" x14ac:dyDescent="0.25">
      <c r="A481" s="1018"/>
      <c r="B481" s="508">
        <v>9</v>
      </c>
      <c r="C481" s="90" t="str">
        <f>IF(Proponentes!H465="X",Proponentes!$B$457,"")</f>
        <v>SEGURIDAD SUPERIOR LTDA</v>
      </c>
      <c r="D481" s="899"/>
      <c r="E481" s="100"/>
      <c r="F481" s="900"/>
      <c r="G481" s="94" t="str">
        <f>Evaluación_Económica!G483</f>
        <v>CUMPLE</v>
      </c>
      <c r="H481" s="94"/>
      <c r="I481" s="94" t="str">
        <f>Evaluación_Económica!P483</f>
        <v>CUMPLE</v>
      </c>
      <c r="J481" s="94"/>
      <c r="K481" s="94" t="str">
        <f>Evaluación_Económica!AB483</f>
        <v>CUMPLE</v>
      </c>
      <c r="L481" s="94"/>
      <c r="M481" s="94" t="str">
        <f>Evaluación_Económica!AY483</f>
        <v>CUMPLE</v>
      </c>
      <c r="N481" s="94"/>
      <c r="O481" s="94" t="str">
        <f>Evaluación_Económica!BT483</f>
        <v>CUMPLE</v>
      </c>
      <c r="P481" s="94"/>
      <c r="Q481" s="94" t="str">
        <f>Evaluación_Económica!BY483</f>
        <v>CUMPLE</v>
      </c>
      <c r="R481" s="94"/>
      <c r="S481" s="94" t="str">
        <f>Evaluación_Económica!CF483</f>
        <v/>
      </c>
      <c r="T481" s="95"/>
      <c r="U481" s="94" t="str">
        <f t="shared" si="68"/>
        <v>HABILITADO</v>
      </c>
      <c r="V481" s="85" t="s">
        <v>2231</v>
      </c>
      <c r="W481" s="86">
        <v>0</v>
      </c>
      <c r="X481" s="86" t="s">
        <v>2231</v>
      </c>
      <c r="Y481" s="87">
        <v>0</v>
      </c>
      <c r="Z481" s="87">
        <v>0</v>
      </c>
      <c r="AA481" s="87">
        <v>0</v>
      </c>
      <c r="AB481" s="88"/>
      <c r="AC481" s="86" t="s">
        <v>2231</v>
      </c>
      <c r="AD481" s="86">
        <v>0</v>
      </c>
      <c r="AE481" s="86" t="s">
        <v>2231</v>
      </c>
    </row>
    <row r="482" spans="1:31" x14ac:dyDescent="0.25">
      <c r="A482" s="1018"/>
      <c r="B482" s="508">
        <v>10</v>
      </c>
      <c r="C482" s="90" t="str">
        <f>IF(Proponentes!H466="X",Proponentes!$B$457,"")</f>
        <v>SEGURIDAD SUPERIOR LTDA</v>
      </c>
      <c r="D482" s="899"/>
      <c r="E482" s="100"/>
      <c r="F482" s="900"/>
      <c r="G482" s="94" t="str">
        <f>Evaluación_Económica!G484</f>
        <v>CUMPLE</v>
      </c>
      <c r="H482" s="94"/>
      <c r="I482" s="94" t="str">
        <f>Evaluación_Económica!P484</f>
        <v>CUMPLE</v>
      </c>
      <c r="J482" s="94"/>
      <c r="K482" s="94" t="str">
        <f>Evaluación_Económica!AB484</f>
        <v>CUMPLE</v>
      </c>
      <c r="L482" s="94"/>
      <c r="M482" s="94" t="str">
        <f>Evaluación_Económica!AY484</f>
        <v>CUMPLE</v>
      </c>
      <c r="N482" s="94"/>
      <c r="O482" s="94" t="str">
        <f>Evaluación_Económica!BT484</f>
        <v>CUMPLE</v>
      </c>
      <c r="P482" s="94"/>
      <c r="Q482" s="94" t="str">
        <f>Evaluación_Económica!BY484</f>
        <v>CUMPLE</v>
      </c>
      <c r="R482" s="94"/>
      <c r="S482" s="94" t="str">
        <f>Evaluación_Económica!CF484</f>
        <v/>
      </c>
      <c r="T482" s="95"/>
      <c r="U482" s="94" t="str">
        <f t="shared" si="68"/>
        <v>HABILITADO</v>
      </c>
      <c r="V482" s="85" t="s">
        <v>2231</v>
      </c>
      <c r="W482" s="86">
        <v>0</v>
      </c>
      <c r="X482" s="86" t="s">
        <v>2231</v>
      </c>
      <c r="Y482" s="87">
        <v>0</v>
      </c>
      <c r="Z482" s="87">
        <v>0</v>
      </c>
      <c r="AA482" s="87">
        <v>0</v>
      </c>
      <c r="AB482" s="88"/>
      <c r="AC482" s="86" t="s">
        <v>2231</v>
      </c>
      <c r="AD482" s="86">
        <v>0</v>
      </c>
      <c r="AE482" s="86" t="s">
        <v>2231</v>
      </c>
    </row>
    <row r="483" spans="1:31" x14ac:dyDescent="0.25">
      <c r="A483" s="1018"/>
      <c r="B483" s="508">
        <v>11</v>
      </c>
      <c r="C483" s="90" t="str">
        <f>IF(Proponentes!H467="X",Proponentes!$B$457,"")</f>
        <v>SEGURIDAD SUPERIOR LTDA</v>
      </c>
      <c r="D483" s="899"/>
      <c r="E483" s="100"/>
      <c r="F483" s="900"/>
      <c r="G483" s="94" t="str">
        <f>Evaluación_Económica!G485</f>
        <v>CUMPLE</v>
      </c>
      <c r="H483" s="94"/>
      <c r="I483" s="94" t="str">
        <f>Evaluación_Económica!P485</f>
        <v>CUMPLE</v>
      </c>
      <c r="J483" s="94"/>
      <c r="K483" s="94" t="str">
        <f>Evaluación_Económica!AB485</f>
        <v>CUMPLE</v>
      </c>
      <c r="L483" s="94"/>
      <c r="M483" s="94" t="str">
        <f>Evaluación_Económica!AY485</f>
        <v>CUMPLE</v>
      </c>
      <c r="N483" s="94"/>
      <c r="O483" s="94" t="str">
        <f>Evaluación_Económica!BT485</f>
        <v>CUMPLE</v>
      </c>
      <c r="P483" s="94"/>
      <c r="Q483" s="94" t="str">
        <f>Evaluación_Económica!BY485</f>
        <v>CUMPLE</v>
      </c>
      <c r="R483" s="94"/>
      <c r="S483" s="94" t="str">
        <f>Evaluación_Económica!CF485</f>
        <v/>
      </c>
      <c r="T483" s="95"/>
      <c r="U483" s="94" t="str">
        <f t="shared" si="68"/>
        <v>HABILITADO</v>
      </c>
      <c r="V483" s="85" t="s">
        <v>2231</v>
      </c>
      <c r="W483" s="86">
        <v>0</v>
      </c>
      <c r="X483" s="86" t="s">
        <v>2231</v>
      </c>
      <c r="Y483" s="87">
        <v>0</v>
      </c>
      <c r="Z483" s="87">
        <v>0</v>
      </c>
      <c r="AA483" s="87">
        <v>0</v>
      </c>
      <c r="AB483" s="88"/>
      <c r="AC483" s="86" t="s">
        <v>2231</v>
      </c>
      <c r="AD483" s="86">
        <v>0</v>
      </c>
      <c r="AE483" s="86" t="s">
        <v>2231</v>
      </c>
    </row>
    <row r="484" spans="1:31" ht="17.25" thickBot="1" x14ac:dyDescent="0.3">
      <c r="A484" s="1018"/>
      <c r="B484" s="508">
        <v>12</v>
      </c>
      <c r="C484" s="90" t="str">
        <f>IF(Proponentes!H468="X",Proponentes!$B$457,"")</f>
        <v>SEGURIDAD SUPERIOR LTDA</v>
      </c>
      <c r="D484" s="899"/>
      <c r="E484" s="97"/>
      <c r="F484" s="900"/>
      <c r="G484" s="687" t="str">
        <f>Evaluación_Económica!G486</f>
        <v>CUMPLE</v>
      </c>
      <c r="H484" s="687"/>
      <c r="I484" s="687" t="str">
        <f>Evaluación_Económica!P486</f>
        <v>CUMPLE</v>
      </c>
      <c r="J484" s="687"/>
      <c r="K484" s="687" t="str">
        <f>Evaluación_Económica!AB486</f>
        <v>CUMPLE</v>
      </c>
      <c r="L484" s="687"/>
      <c r="M484" s="687" t="str">
        <f>Evaluación_Económica!AY486</f>
        <v>CUMPLE</v>
      </c>
      <c r="N484" s="687"/>
      <c r="O484" s="687" t="str">
        <f>Evaluación_Económica!BT486</f>
        <v>CUMPLE</v>
      </c>
      <c r="P484" s="687"/>
      <c r="Q484" s="687" t="str">
        <f>Evaluación_Económica!BY486</f>
        <v>CUMPLE</v>
      </c>
      <c r="R484" s="687"/>
      <c r="S484" s="687" t="str">
        <f>Evaluación_Económica!CF486</f>
        <v>RECHAZADO</v>
      </c>
      <c r="T484" s="98"/>
      <c r="U484" s="687" t="str">
        <f>IF(C484&lt;&gt;"",IF(G484="CUMPLE",IF(I484="CUMPLE",IF(K484="CUMPLE",IF(M484="CUMPLE",IF(O484="CUMPLE",IF(Q484="CUMPLE",IF(S484="CUMPLE","HABILITADO","RECHAZADO"),"RECHAZADO"),"RECHAZADO"),"RECHAZADO"),"RECHAZADO"),"RECHAZADO"),"RECHAZADO"),"")</f>
        <v>RECHAZADO</v>
      </c>
      <c r="V484" s="85">
        <v>2507462668</v>
      </c>
      <c r="W484" s="86">
        <v>172989753</v>
      </c>
      <c r="X484" s="86">
        <v>2680452421</v>
      </c>
      <c r="Y484" s="87">
        <v>2507462668</v>
      </c>
      <c r="Z484" s="87">
        <v>172989754</v>
      </c>
      <c r="AA484" s="87">
        <v>2680452422</v>
      </c>
      <c r="AB484" s="88"/>
      <c r="AC484" s="86">
        <v>2460709193</v>
      </c>
      <c r="AD484" s="86">
        <v>165196640</v>
      </c>
      <c r="AE484" s="86">
        <v>2625905833</v>
      </c>
    </row>
    <row r="485" spans="1:31" s="110" customFormat="1" ht="18" thickTop="1" thickBot="1" x14ac:dyDescent="0.3">
      <c r="A485" s="102">
        <v>36</v>
      </c>
      <c r="B485" s="102"/>
      <c r="C485" s="102" t="s">
        <v>1537</v>
      </c>
      <c r="D485" s="901"/>
      <c r="E485" s="104"/>
      <c r="F485" s="902"/>
      <c r="G485" s="101"/>
      <c r="H485" s="101"/>
      <c r="I485" s="101"/>
      <c r="J485" s="101"/>
      <c r="K485" s="101"/>
      <c r="L485" s="101"/>
      <c r="M485" s="101"/>
      <c r="N485" s="101"/>
      <c r="O485" s="101"/>
      <c r="P485" s="101"/>
      <c r="Q485" s="101"/>
      <c r="R485" s="101"/>
      <c r="S485" s="101"/>
      <c r="T485" s="101"/>
      <c r="U485" s="101"/>
      <c r="V485" s="106"/>
      <c r="W485" s="107"/>
      <c r="X485" s="107"/>
      <c r="Y485" s="107"/>
      <c r="Z485" s="107"/>
      <c r="AA485" s="107"/>
      <c r="AB485" s="108"/>
      <c r="AC485" s="107"/>
      <c r="AD485" s="107"/>
      <c r="AE485" s="107"/>
    </row>
    <row r="486" spans="1:31" hidden="1" x14ac:dyDescent="0.25">
      <c r="A486" s="1020">
        <f t="shared" ref="A486" si="69">A498</f>
        <v>37</v>
      </c>
      <c r="B486" s="230">
        <v>1</v>
      </c>
      <c r="C486" s="914" t="str">
        <f>IF(Proponentes!H470="X",Proponentes!$B$470,"")</f>
        <v/>
      </c>
      <c r="D486" s="91"/>
      <c r="E486" s="915"/>
      <c r="F486" s="93"/>
      <c r="G486" s="916" t="str">
        <f>Evaluación_Económica!G488</f>
        <v/>
      </c>
      <c r="H486" s="916"/>
      <c r="I486" s="916" t="str">
        <f>Evaluación_Económica!P488</f>
        <v/>
      </c>
      <c r="J486" s="916"/>
      <c r="K486" s="916" t="str">
        <f>Evaluación_Económica!AB488</f>
        <v/>
      </c>
      <c r="L486" s="916"/>
      <c r="M486" s="916" t="str">
        <f>Evaluación_Económica!AY488</f>
        <v xml:space="preserve"> </v>
      </c>
      <c r="N486" s="916"/>
      <c r="O486" s="916" t="str">
        <f>Evaluación_Económica!BT488</f>
        <v xml:space="preserve"> </v>
      </c>
      <c r="P486" s="916"/>
      <c r="Q486" s="916" t="str">
        <f>Evaluación_Económica!BY488</f>
        <v/>
      </c>
      <c r="R486" s="916"/>
      <c r="S486" s="916" t="str">
        <f>Evaluación_Económica!CF488</f>
        <v/>
      </c>
      <c r="T486" s="917"/>
      <c r="U486" s="918" t="str">
        <f t="shared" ref="U486:U496" si="70">IF(C486&lt;&gt;"",IF(G486="CUMPLE",IF(I486="CUMPLE",IF(K486="CUMPLE",IF(M486="CUMPLE",IF(O486="CUMPLE",IF(Q486="CUMPLE","HABILITADO","RECHAZADO"),"RECHAZADO"),"RECHAZADO"),"RECHAZADO"),"RECHAZADO"),"RECHAZADO"),"")</f>
        <v/>
      </c>
      <c r="V486" s="85">
        <v>6309258725</v>
      </c>
      <c r="W486" s="86">
        <v>156597245</v>
      </c>
      <c r="X486" s="86">
        <v>6465855970</v>
      </c>
      <c r="Y486" s="87">
        <v>6309258725</v>
      </c>
      <c r="Z486" s="87">
        <v>156597245</v>
      </c>
      <c r="AA486" s="87">
        <v>6465855970</v>
      </c>
      <c r="AB486" s="88"/>
      <c r="AC486" s="86">
        <v>6191617983</v>
      </c>
      <c r="AD486" s="86">
        <v>145528765</v>
      </c>
      <c r="AE486" s="86">
        <v>6337146748</v>
      </c>
    </row>
    <row r="487" spans="1:31" hidden="1" x14ac:dyDescent="0.25">
      <c r="A487" s="1022"/>
      <c r="B487" s="804">
        <v>2</v>
      </c>
      <c r="C487" s="905" t="str">
        <f>IF(Proponentes!H471="X",Proponentes!$B$470,"")</f>
        <v/>
      </c>
      <c r="D487" s="91"/>
      <c r="E487" s="910"/>
      <c r="F487" s="93"/>
      <c r="G487" s="911" t="str">
        <f>Evaluación_Económica!G489</f>
        <v/>
      </c>
      <c r="H487" s="911"/>
      <c r="I487" s="911" t="str">
        <f>Evaluación_Económica!P489</f>
        <v/>
      </c>
      <c r="J487" s="911"/>
      <c r="K487" s="911" t="str">
        <f>Evaluación_Económica!AB489</f>
        <v/>
      </c>
      <c r="L487" s="911"/>
      <c r="M487" s="911" t="str">
        <f>Evaluación_Económica!AY489</f>
        <v xml:space="preserve"> </v>
      </c>
      <c r="N487" s="911"/>
      <c r="O487" s="911" t="str">
        <f>Evaluación_Económica!BT489</f>
        <v xml:space="preserve"> </v>
      </c>
      <c r="P487" s="911"/>
      <c r="Q487" s="911" t="str">
        <f>Evaluación_Económica!BY489</f>
        <v/>
      </c>
      <c r="R487" s="911"/>
      <c r="S487" s="911" t="str">
        <f>Evaluación_Económica!CF489</f>
        <v/>
      </c>
      <c r="T487" s="912"/>
      <c r="U487" s="913" t="str">
        <f t="shared" si="70"/>
        <v/>
      </c>
      <c r="V487" s="85" t="s">
        <v>2231</v>
      </c>
      <c r="W487" s="86">
        <v>0</v>
      </c>
      <c r="X487" s="86" t="s">
        <v>2231</v>
      </c>
      <c r="Y487" s="87">
        <v>0</v>
      </c>
      <c r="Z487" s="87">
        <v>0</v>
      </c>
      <c r="AA487" s="87">
        <v>0</v>
      </c>
      <c r="AB487" s="88"/>
      <c r="AC487" s="86" t="s">
        <v>2231</v>
      </c>
      <c r="AD487" s="86">
        <v>0</v>
      </c>
      <c r="AE487" s="86" t="s">
        <v>2231</v>
      </c>
    </row>
    <row r="488" spans="1:31" ht="33" x14ac:dyDescent="0.25">
      <c r="A488" s="1018"/>
      <c r="B488" s="508">
        <v>3</v>
      </c>
      <c r="C488" s="90" t="str">
        <f>IF(Proponentes!H472="X",Proponentes!$B$470,"")</f>
        <v>UNION TEMPORAL COL-CX-2021</v>
      </c>
      <c r="D488" s="899"/>
      <c r="E488" s="97"/>
      <c r="F488" s="900"/>
      <c r="G488" s="687" t="str">
        <f>Evaluación_Económica!G490</f>
        <v>CUMPLE</v>
      </c>
      <c r="H488" s="687"/>
      <c r="I488" s="687" t="str">
        <f>Evaluación_Económica!P490</f>
        <v>CUMPLE</v>
      </c>
      <c r="J488" s="687"/>
      <c r="K488" s="687" t="str">
        <f>Evaluación_Económica!AB490</f>
        <v>CUMPLE</v>
      </c>
      <c r="L488" s="687"/>
      <c r="M488" s="687" t="str">
        <f>Evaluación_Económica!AY490</f>
        <v>CUMPLE</v>
      </c>
      <c r="N488" s="687"/>
      <c r="O488" s="687" t="str">
        <f>Evaluación_Económica!BT490</f>
        <v>CUMPLE</v>
      </c>
      <c r="P488" s="687"/>
      <c r="Q488" s="687" t="str">
        <f>Evaluación_Económica!BY490</f>
        <v>CUMPLE</v>
      </c>
      <c r="R488" s="687"/>
      <c r="S488" s="687" t="str">
        <f>Evaluación_Económica!CF490</f>
        <v/>
      </c>
      <c r="T488" s="98"/>
      <c r="U488" s="687" t="str">
        <f t="shared" si="70"/>
        <v>HABILITADO</v>
      </c>
      <c r="V488" s="85" t="s">
        <v>2231</v>
      </c>
      <c r="W488" s="86">
        <v>0</v>
      </c>
      <c r="X488" s="86" t="s">
        <v>2231</v>
      </c>
      <c r="Y488" s="87">
        <v>0</v>
      </c>
      <c r="Z488" s="87">
        <v>0</v>
      </c>
      <c r="AA488" s="87">
        <v>0</v>
      </c>
      <c r="AB488" s="88"/>
      <c r="AC488" s="86" t="s">
        <v>2231</v>
      </c>
      <c r="AD488" s="86">
        <v>0</v>
      </c>
      <c r="AE488" s="86" t="s">
        <v>2231</v>
      </c>
    </row>
    <row r="489" spans="1:31" hidden="1" x14ac:dyDescent="0.25">
      <c r="A489" s="1020"/>
      <c r="B489" s="230">
        <v>4</v>
      </c>
      <c r="C489" s="914" t="str">
        <f>IF(Proponentes!H473="X",Proponentes!$B$470,"")</f>
        <v/>
      </c>
      <c r="D489" s="91"/>
      <c r="E489" s="333"/>
      <c r="F489" s="93"/>
      <c r="G489" s="926" t="str">
        <f>Evaluación_Económica!G491</f>
        <v/>
      </c>
      <c r="H489" s="926"/>
      <c r="I489" s="926" t="str">
        <f>Evaluación_Económica!P491</f>
        <v/>
      </c>
      <c r="J489" s="926"/>
      <c r="K489" s="926" t="str">
        <f>Evaluación_Económica!AB491</f>
        <v/>
      </c>
      <c r="L489" s="926"/>
      <c r="M489" s="926" t="str">
        <f>Evaluación_Económica!AY491</f>
        <v/>
      </c>
      <c r="N489" s="926"/>
      <c r="O489" s="926" t="str">
        <f>Evaluación_Económica!BT491</f>
        <v/>
      </c>
      <c r="P489" s="926"/>
      <c r="Q489" s="926" t="str">
        <f>Evaluación_Económica!BY491</f>
        <v/>
      </c>
      <c r="R489" s="926"/>
      <c r="S489" s="926" t="str">
        <f>Evaluación_Económica!CF491</f>
        <v/>
      </c>
      <c r="T489" s="927"/>
      <c r="U489" s="928" t="str">
        <f t="shared" si="70"/>
        <v/>
      </c>
      <c r="V489" s="85" t="s">
        <v>2231</v>
      </c>
      <c r="W489" s="86">
        <v>0</v>
      </c>
      <c r="X489" s="86" t="s">
        <v>2231</v>
      </c>
      <c r="Y489" s="87">
        <v>0</v>
      </c>
      <c r="Z489" s="87">
        <v>0</v>
      </c>
      <c r="AA489" s="87">
        <v>0</v>
      </c>
      <c r="AB489" s="88"/>
      <c r="AC489" s="86" t="s">
        <v>2231</v>
      </c>
      <c r="AD489" s="86">
        <v>0</v>
      </c>
      <c r="AE489" s="86" t="s">
        <v>2231</v>
      </c>
    </row>
    <row r="490" spans="1:31" hidden="1" x14ac:dyDescent="0.25">
      <c r="A490" s="1022"/>
      <c r="B490" s="804">
        <v>5</v>
      </c>
      <c r="C490" s="905" t="str">
        <f>IF(Proponentes!H474="X",Proponentes!$B$470,"")</f>
        <v/>
      </c>
      <c r="D490" s="91"/>
      <c r="E490" s="804"/>
      <c r="F490" s="93"/>
      <c r="G490" s="907" t="str">
        <f>Evaluación_Económica!G492</f>
        <v/>
      </c>
      <c r="H490" s="907"/>
      <c r="I490" s="907" t="str">
        <f>Evaluación_Económica!P492</f>
        <v/>
      </c>
      <c r="J490" s="907"/>
      <c r="K490" s="907" t="str">
        <f>Evaluación_Económica!AB492</f>
        <v/>
      </c>
      <c r="L490" s="907"/>
      <c r="M490" s="907" t="str">
        <f>Evaluación_Económica!AY492</f>
        <v xml:space="preserve"> </v>
      </c>
      <c r="N490" s="907"/>
      <c r="O490" s="907" t="str">
        <f>Evaluación_Económica!BT492</f>
        <v xml:space="preserve"> </v>
      </c>
      <c r="P490" s="907"/>
      <c r="Q490" s="907" t="str">
        <f>Evaluación_Económica!BY492</f>
        <v/>
      </c>
      <c r="R490" s="907"/>
      <c r="S490" s="907" t="str">
        <f>Evaluación_Económica!CF492</f>
        <v/>
      </c>
      <c r="T490" s="908"/>
      <c r="U490" s="909" t="str">
        <f t="shared" si="70"/>
        <v/>
      </c>
      <c r="V490" s="85" t="s">
        <v>2231</v>
      </c>
      <c r="W490" s="86">
        <v>0</v>
      </c>
      <c r="X490" s="86" t="s">
        <v>2231</v>
      </c>
      <c r="Y490" s="87">
        <v>0</v>
      </c>
      <c r="Z490" s="87">
        <v>0</v>
      </c>
      <c r="AA490" s="87">
        <v>0</v>
      </c>
      <c r="AB490" s="88"/>
      <c r="AC490" s="86" t="s">
        <v>2231</v>
      </c>
      <c r="AD490" s="86">
        <v>0</v>
      </c>
      <c r="AE490" s="86" t="s">
        <v>2231</v>
      </c>
    </row>
    <row r="491" spans="1:31" ht="33" x14ac:dyDescent="0.25">
      <c r="A491" s="1018"/>
      <c r="B491" s="508">
        <v>6</v>
      </c>
      <c r="C491" s="90" t="str">
        <f>IF(Proponentes!H475="X",Proponentes!$B$470,"")</f>
        <v>UNION TEMPORAL COL-CX-2021</v>
      </c>
      <c r="D491" s="899"/>
      <c r="E491" s="92"/>
      <c r="F491" s="900"/>
      <c r="G491" s="94" t="str">
        <f>Evaluación_Económica!G493</f>
        <v>CUMPLE</v>
      </c>
      <c r="H491" s="94"/>
      <c r="I491" s="94" t="str">
        <f>Evaluación_Económica!P493</f>
        <v>CUMPLE</v>
      </c>
      <c r="J491" s="94"/>
      <c r="K491" s="94" t="str">
        <f>Evaluación_Económica!AB493</f>
        <v>CUMPLE</v>
      </c>
      <c r="L491" s="94"/>
      <c r="M491" s="94" t="str">
        <f>Evaluación_Económica!AY493</f>
        <v>CUMPLE</v>
      </c>
      <c r="N491" s="94"/>
      <c r="O491" s="94" t="str">
        <f>Evaluación_Económica!BT493</f>
        <v>CUMPLE</v>
      </c>
      <c r="P491" s="94"/>
      <c r="Q491" s="94" t="str">
        <f>Evaluación_Económica!BY493</f>
        <v>CUMPLE</v>
      </c>
      <c r="R491" s="94"/>
      <c r="S491" s="94" t="str">
        <f>Evaluación_Económica!CF493</f>
        <v/>
      </c>
      <c r="T491" s="95"/>
      <c r="U491" s="94" t="str">
        <f t="shared" si="70"/>
        <v>HABILITADO</v>
      </c>
      <c r="V491" s="85">
        <v>8654834428</v>
      </c>
      <c r="W491" s="86">
        <v>129148564</v>
      </c>
      <c r="X491" s="86">
        <v>8783982992</v>
      </c>
      <c r="Y491" s="87">
        <v>8654834428</v>
      </c>
      <c r="Z491" s="87">
        <v>129148564</v>
      </c>
      <c r="AA491" s="87">
        <v>8783982992</v>
      </c>
      <c r="AB491" s="88"/>
      <c r="AC491" s="86">
        <v>8493458712</v>
      </c>
      <c r="AD491" s="86">
        <v>121776892</v>
      </c>
      <c r="AE491" s="86">
        <v>8615235604</v>
      </c>
    </row>
    <row r="492" spans="1:31" hidden="1" x14ac:dyDescent="0.25">
      <c r="A492" s="1020"/>
      <c r="B492" s="230">
        <v>7</v>
      </c>
      <c r="C492" s="914" t="str">
        <f>IF(Proponentes!H476="X",Proponentes!$B$470,"")</f>
        <v/>
      </c>
      <c r="D492" s="91"/>
      <c r="E492" s="915"/>
      <c r="F492" s="93"/>
      <c r="G492" s="916" t="str">
        <f>Evaluación_Económica!G494</f>
        <v/>
      </c>
      <c r="H492" s="916"/>
      <c r="I492" s="916" t="str">
        <f>Evaluación_Económica!P494</f>
        <v/>
      </c>
      <c r="J492" s="916"/>
      <c r="K492" s="916" t="str">
        <f>Evaluación_Económica!AB494</f>
        <v/>
      </c>
      <c r="L492" s="916"/>
      <c r="M492" s="916" t="str">
        <f>Evaluación_Económica!AY494</f>
        <v xml:space="preserve"> </v>
      </c>
      <c r="N492" s="916"/>
      <c r="O492" s="916" t="str">
        <f>Evaluación_Económica!BT494</f>
        <v xml:space="preserve"> </v>
      </c>
      <c r="P492" s="916"/>
      <c r="Q492" s="916" t="str">
        <f>Evaluación_Económica!BY494</f>
        <v/>
      </c>
      <c r="R492" s="916"/>
      <c r="S492" s="916" t="str">
        <f>Evaluación_Económica!CF494</f>
        <v/>
      </c>
      <c r="T492" s="917"/>
      <c r="U492" s="918" t="str">
        <f t="shared" si="70"/>
        <v/>
      </c>
      <c r="V492" s="85">
        <v>11189187841</v>
      </c>
      <c r="W492" s="86">
        <v>182261651</v>
      </c>
      <c r="X492" s="86">
        <v>11371449492</v>
      </c>
      <c r="Y492" s="87">
        <v>11189187841</v>
      </c>
      <c r="Z492" s="87">
        <v>182261651</v>
      </c>
      <c r="AA492" s="87">
        <v>11371449492</v>
      </c>
      <c r="AB492" s="88"/>
      <c r="AC492" s="86">
        <v>10980557253</v>
      </c>
      <c r="AD492" s="86">
        <v>169479041</v>
      </c>
      <c r="AE492" s="86">
        <v>11150036294</v>
      </c>
    </row>
    <row r="493" spans="1:31" hidden="1" x14ac:dyDescent="0.25">
      <c r="A493" s="1021"/>
      <c r="B493" s="508">
        <v>8</v>
      </c>
      <c r="C493" s="90" t="str">
        <f>IF(Proponentes!H477="X",Proponentes!$B$470,"")</f>
        <v/>
      </c>
      <c r="D493" s="91"/>
      <c r="E493" s="100"/>
      <c r="F493" s="93"/>
      <c r="G493" s="94" t="str">
        <f>Evaluación_Económica!G495</f>
        <v/>
      </c>
      <c r="H493" s="94"/>
      <c r="I493" s="94" t="str">
        <f>Evaluación_Económica!P495</f>
        <v/>
      </c>
      <c r="J493" s="94"/>
      <c r="K493" s="94" t="str">
        <f>Evaluación_Económica!AB495</f>
        <v/>
      </c>
      <c r="L493" s="94"/>
      <c r="M493" s="94" t="str">
        <f>Evaluación_Económica!AY495</f>
        <v xml:space="preserve"> </v>
      </c>
      <c r="N493" s="94"/>
      <c r="O493" s="94" t="str">
        <f>Evaluación_Económica!BT495</f>
        <v xml:space="preserve"> </v>
      </c>
      <c r="P493" s="94"/>
      <c r="Q493" s="94" t="str">
        <f>Evaluación_Económica!BY495</f>
        <v/>
      </c>
      <c r="R493" s="94"/>
      <c r="S493" s="94" t="str">
        <f>Evaluación_Económica!CF495</f>
        <v/>
      </c>
      <c r="T493" s="95"/>
      <c r="U493" s="96" t="str">
        <f t="shared" si="70"/>
        <v/>
      </c>
      <c r="V493" s="85">
        <v>6076803755</v>
      </c>
      <c r="W493" s="86">
        <v>140631502</v>
      </c>
      <c r="X493" s="86">
        <v>6217435257</v>
      </c>
      <c r="Y493" s="87">
        <v>6076803755</v>
      </c>
      <c r="Z493" s="87">
        <v>140631502</v>
      </c>
      <c r="AA493" s="87">
        <v>6217435257</v>
      </c>
      <c r="AB493" s="88"/>
      <c r="AC493" s="86">
        <v>5963497306</v>
      </c>
      <c r="AD493" s="86">
        <v>131488397</v>
      </c>
      <c r="AE493" s="86">
        <v>6094985703</v>
      </c>
    </row>
    <row r="494" spans="1:31" hidden="1" x14ac:dyDescent="0.25">
      <c r="A494" s="1021"/>
      <c r="B494" s="508">
        <v>9</v>
      </c>
      <c r="C494" s="90" t="str">
        <f>IF(Proponentes!H478="X",Proponentes!$B$470,"")</f>
        <v/>
      </c>
      <c r="D494" s="91"/>
      <c r="E494" s="100"/>
      <c r="F494" s="93"/>
      <c r="G494" s="94" t="str">
        <f>Evaluación_Económica!G496</f>
        <v/>
      </c>
      <c r="H494" s="94"/>
      <c r="I494" s="94" t="str">
        <f>Evaluación_Económica!P496</f>
        <v/>
      </c>
      <c r="J494" s="94"/>
      <c r="K494" s="94" t="str">
        <f>Evaluación_Económica!AB496</f>
        <v/>
      </c>
      <c r="L494" s="94"/>
      <c r="M494" s="94" t="str">
        <f>Evaluación_Económica!AY496</f>
        <v xml:space="preserve"> </v>
      </c>
      <c r="N494" s="94"/>
      <c r="O494" s="94" t="str">
        <f>Evaluación_Económica!BT496</f>
        <v xml:space="preserve"> </v>
      </c>
      <c r="P494" s="94"/>
      <c r="Q494" s="94" t="str">
        <f>Evaluación_Económica!BY496</f>
        <v/>
      </c>
      <c r="R494" s="94"/>
      <c r="S494" s="94" t="str">
        <f>Evaluación_Económica!CF496</f>
        <v/>
      </c>
      <c r="T494" s="95"/>
      <c r="U494" s="96" t="str">
        <f t="shared" si="70"/>
        <v/>
      </c>
      <c r="V494" s="85">
        <v>7664314343</v>
      </c>
      <c r="W494" s="86">
        <v>172053380</v>
      </c>
      <c r="X494" s="86">
        <v>7836367723</v>
      </c>
      <c r="Y494" s="87">
        <v>7664314343</v>
      </c>
      <c r="Z494" s="87">
        <v>172053380</v>
      </c>
      <c r="AA494" s="87">
        <v>7836367723</v>
      </c>
      <c r="AB494" s="88"/>
      <c r="AC494" s="86">
        <v>7521407599</v>
      </c>
      <c r="AD494" s="86">
        <v>159958304</v>
      </c>
      <c r="AE494" s="86">
        <v>7681365903</v>
      </c>
    </row>
    <row r="495" spans="1:31" hidden="1" x14ac:dyDescent="0.25">
      <c r="A495" s="1021"/>
      <c r="B495" s="508">
        <v>10</v>
      </c>
      <c r="C495" s="90" t="str">
        <f>IF(Proponentes!H479="X",Proponentes!$B$470,"")</f>
        <v/>
      </c>
      <c r="D495" s="91"/>
      <c r="E495" s="100"/>
      <c r="F495" s="93"/>
      <c r="G495" s="94" t="str">
        <f>Evaluación_Económica!G497</f>
        <v/>
      </c>
      <c r="H495" s="94"/>
      <c r="I495" s="94" t="str">
        <f>Evaluación_Económica!P497</f>
        <v/>
      </c>
      <c r="J495" s="94"/>
      <c r="K495" s="94" t="str">
        <f>Evaluación_Económica!AB497</f>
        <v/>
      </c>
      <c r="L495" s="94"/>
      <c r="M495" s="94" t="str">
        <f>Evaluación_Económica!AY497</f>
        <v xml:space="preserve"> </v>
      </c>
      <c r="N495" s="94"/>
      <c r="O495" s="94" t="str">
        <f>Evaluación_Económica!BT497</f>
        <v xml:space="preserve"> </v>
      </c>
      <c r="P495" s="94"/>
      <c r="Q495" s="94" t="str">
        <f>Evaluación_Económica!BY497</f>
        <v/>
      </c>
      <c r="R495" s="94"/>
      <c r="S495" s="94" t="str">
        <f>Evaluación_Económica!CF497</f>
        <v/>
      </c>
      <c r="T495" s="95"/>
      <c r="U495" s="96" t="str">
        <f t="shared" si="70"/>
        <v/>
      </c>
      <c r="V495" s="85">
        <v>7971813946</v>
      </c>
      <c r="W495" s="86">
        <v>156186264</v>
      </c>
      <c r="X495" s="86">
        <v>8128000210</v>
      </c>
      <c r="Y495" s="87">
        <v>7971813946</v>
      </c>
      <c r="Z495" s="87">
        <v>156186264</v>
      </c>
      <c r="AA495" s="87">
        <v>8128000210</v>
      </c>
      <c r="AB495" s="88"/>
      <c r="AC495" s="86">
        <v>7823173647</v>
      </c>
      <c r="AD495" s="86">
        <v>146107217</v>
      </c>
      <c r="AE495" s="86">
        <v>7969280864</v>
      </c>
    </row>
    <row r="496" spans="1:31" hidden="1" x14ac:dyDescent="0.25">
      <c r="A496" s="1022"/>
      <c r="B496" s="804">
        <v>11</v>
      </c>
      <c r="C496" s="905" t="str">
        <f>IF(Proponentes!H480="X",Proponentes!$B$470,"")</f>
        <v/>
      </c>
      <c r="D496" s="91"/>
      <c r="E496" s="811"/>
      <c r="F496" s="93"/>
      <c r="G496" s="911" t="str">
        <f>Evaluación_Económica!G498</f>
        <v/>
      </c>
      <c r="H496" s="911"/>
      <c r="I496" s="911" t="str">
        <f>Evaluación_Económica!P498</f>
        <v/>
      </c>
      <c r="J496" s="911"/>
      <c r="K496" s="911" t="str">
        <f>Evaluación_Económica!AB498</f>
        <v/>
      </c>
      <c r="L496" s="911"/>
      <c r="M496" s="911" t="str">
        <f>Evaluación_Económica!AY498</f>
        <v xml:space="preserve"> </v>
      </c>
      <c r="N496" s="911"/>
      <c r="O496" s="911" t="str">
        <f>Evaluación_Económica!BT498</f>
        <v xml:space="preserve"> </v>
      </c>
      <c r="P496" s="911"/>
      <c r="Q496" s="911" t="str">
        <f>Evaluación_Económica!BY498</f>
        <v/>
      </c>
      <c r="R496" s="911"/>
      <c r="S496" s="911" t="str">
        <f>Evaluación_Económica!CF498</f>
        <v/>
      </c>
      <c r="T496" s="912"/>
      <c r="U496" s="913" t="str">
        <f t="shared" si="70"/>
        <v/>
      </c>
      <c r="V496" s="85" t="s">
        <v>2231</v>
      </c>
      <c r="W496" s="86">
        <v>0</v>
      </c>
      <c r="X496" s="86" t="s">
        <v>2231</v>
      </c>
      <c r="Y496" s="87">
        <v>0</v>
      </c>
      <c r="Z496" s="87">
        <v>0</v>
      </c>
      <c r="AA496" s="87">
        <v>0</v>
      </c>
      <c r="AB496" s="88"/>
      <c r="AC496" s="86" t="s">
        <v>2231</v>
      </c>
      <c r="AD496" s="86">
        <v>0</v>
      </c>
      <c r="AE496" s="86" t="s">
        <v>2231</v>
      </c>
    </row>
    <row r="497" spans="1:31" ht="33.75" thickBot="1" x14ac:dyDescent="0.3">
      <c r="A497" s="1018"/>
      <c r="B497" s="508">
        <v>12</v>
      </c>
      <c r="C497" s="90" t="str">
        <f>IF(Proponentes!H481="X",Proponentes!$B$470,"")</f>
        <v>UNION TEMPORAL COL-CX-2021</v>
      </c>
      <c r="D497" s="899"/>
      <c r="E497" s="92"/>
      <c r="F497" s="900"/>
      <c r="G497" s="94" t="str">
        <f>Evaluación_Económica!G499</f>
        <v>CUMPLE</v>
      </c>
      <c r="H497" s="94"/>
      <c r="I497" s="94" t="str">
        <f>Evaluación_Económica!P499</f>
        <v>CUMPLE</v>
      </c>
      <c r="J497" s="94"/>
      <c r="K497" s="94" t="str">
        <f>Evaluación_Económica!AB499</f>
        <v>CUMPLE</v>
      </c>
      <c r="L497" s="94"/>
      <c r="M497" s="94" t="str">
        <f>Evaluación_Económica!AY499</f>
        <v>CUMPLE</v>
      </c>
      <c r="N497" s="94"/>
      <c r="O497" s="94" t="str">
        <f>Evaluación_Económica!BT499</f>
        <v>CUMPLE</v>
      </c>
      <c r="P497" s="94"/>
      <c r="Q497" s="94" t="str">
        <f>Evaluación_Económica!BY499</f>
        <v>CUMPLE</v>
      </c>
      <c r="R497" s="94"/>
      <c r="S497" s="94" t="str">
        <f>Evaluación_Económica!CF499</f>
        <v>CUMPLE</v>
      </c>
      <c r="T497" s="95"/>
      <c r="U497" s="94" t="str">
        <f>IF(C497&lt;&gt;"",IF(G497="CUMPLE",IF(I497="CUMPLE",IF(K497="CUMPLE",IF(M497="CUMPLE",IF(O497="CUMPLE",IF(Q497="CUMPLE",IF(S497="CUMPLE","HABILITADO","RECHAZADO"),"RECHAZADO"),"RECHAZADO"),"RECHAZADO"),"RECHAZADO"),"RECHAZADO"),"RECHAZADO"),"")</f>
        <v>HABILITADO</v>
      </c>
      <c r="V497" s="85">
        <v>2507462668</v>
      </c>
      <c r="W497" s="86">
        <v>167948761</v>
      </c>
      <c r="X497" s="86">
        <v>2675411429</v>
      </c>
      <c r="Y497" s="87">
        <v>2507462668</v>
      </c>
      <c r="Z497" s="87">
        <v>167948761</v>
      </c>
      <c r="AA497" s="87">
        <v>2675411429</v>
      </c>
      <c r="AB497" s="88"/>
      <c r="AC497" s="86">
        <v>2460709193</v>
      </c>
      <c r="AD497" s="86">
        <v>160528250</v>
      </c>
      <c r="AE497" s="86">
        <v>2621237443</v>
      </c>
    </row>
    <row r="498" spans="1:31" s="110" customFormat="1" ht="18" thickTop="1" thickBot="1" x14ac:dyDescent="0.3">
      <c r="A498" s="102">
        <v>37</v>
      </c>
      <c r="B498" s="102"/>
      <c r="C498" s="102" t="s">
        <v>1537</v>
      </c>
      <c r="D498" s="901"/>
      <c r="E498" s="104"/>
      <c r="F498" s="902"/>
      <c r="G498" s="101"/>
      <c r="H498" s="101"/>
      <c r="I498" s="101"/>
      <c r="J498" s="101"/>
      <c r="K498" s="101"/>
      <c r="L498" s="101"/>
      <c r="M498" s="101"/>
      <c r="N498" s="101"/>
      <c r="O498" s="101"/>
      <c r="P498" s="101"/>
      <c r="Q498" s="101"/>
      <c r="R498" s="101"/>
      <c r="S498" s="101"/>
      <c r="T498" s="101"/>
      <c r="U498" s="101"/>
      <c r="V498" s="106"/>
      <c r="W498" s="107"/>
      <c r="X498" s="107"/>
      <c r="Y498" s="107"/>
      <c r="Z498" s="107"/>
      <c r="AA498" s="107"/>
      <c r="AB498" s="108"/>
      <c r="AC498" s="107"/>
      <c r="AD498" s="107"/>
      <c r="AE498" s="107"/>
    </row>
    <row r="499" spans="1:31" x14ac:dyDescent="0.25">
      <c r="A499" s="1018">
        <f t="shared" ref="A499" si="71">A511</f>
        <v>38</v>
      </c>
      <c r="B499" s="508">
        <v>1</v>
      </c>
      <c r="C499" s="90" t="str">
        <f>IF(Proponentes!H483="X",Proponentes!$B$483,"")</f>
        <v>UNIÓN TEMPORAL FISE 2021</v>
      </c>
      <c r="D499" s="899"/>
      <c r="E499" s="97"/>
      <c r="F499" s="900"/>
      <c r="G499" s="687" t="str">
        <f>Evaluación_Económica!G501</f>
        <v>CUMPLE</v>
      </c>
      <c r="H499" s="687"/>
      <c r="I499" s="687" t="str">
        <f>Evaluación_Económica!P501</f>
        <v>CUMPLE</v>
      </c>
      <c r="J499" s="687"/>
      <c r="K499" s="687" t="str">
        <f>Evaluación_Económica!AB501</f>
        <v>CUMPLE</v>
      </c>
      <c r="L499" s="687"/>
      <c r="M499" s="687" t="str">
        <f>Evaluación_Económica!AY501</f>
        <v>CUMPLE</v>
      </c>
      <c r="N499" s="687"/>
      <c r="O499" s="687" t="str">
        <f>Evaluación_Económica!BT501</f>
        <v>CUMPLE</v>
      </c>
      <c r="P499" s="687"/>
      <c r="Q499" s="687" t="str">
        <f>Evaluación_Económica!BY501</f>
        <v>CUMPLE</v>
      </c>
      <c r="R499" s="687"/>
      <c r="S499" s="687" t="str">
        <f>Evaluación_Económica!CF501</f>
        <v/>
      </c>
      <c r="T499" s="98"/>
      <c r="U499" s="687" t="str">
        <f t="shared" ref="U499:U509" si="72">IF(C499&lt;&gt;"",IF(G499="CUMPLE",IF(I499="CUMPLE",IF(K499="CUMPLE",IF(M499="CUMPLE",IF(O499="CUMPLE",IF(Q499="CUMPLE","HABILITADO","RECHAZADO"),"RECHAZADO"),"RECHAZADO"),"RECHAZADO"),"RECHAZADO"),"RECHAZADO"),"")</f>
        <v>HABILITADO</v>
      </c>
      <c r="V499" s="85" t="s">
        <v>2231</v>
      </c>
      <c r="W499" s="86">
        <v>0</v>
      </c>
      <c r="X499" s="86" t="s">
        <v>2231</v>
      </c>
      <c r="Y499" s="87">
        <v>0</v>
      </c>
      <c r="Z499" s="87">
        <v>0</v>
      </c>
      <c r="AA499" s="87">
        <v>0</v>
      </c>
      <c r="AB499" s="88"/>
      <c r="AC499" s="86" t="s">
        <v>2231</v>
      </c>
      <c r="AD499" s="86">
        <v>0</v>
      </c>
      <c r="AE499" s="86" t="s">
        <v>2231</v>
      </c>
    </row>
    <row r="500" spans="1:31" hidden="1" x14ac:dyDescent="0.25">
      <c r="A500" s="1019"/>
      <c r="B500" s="920">
        <v>2</v>
      </c>
      <c r="C500" s="921" t="str">
        <f>IF(Proponentes!H484="X",Proponentes!$B$483,"")</f>
        <v/>
      </c>
      <c r="D500" s="91"/>
      <c r="E500" s="922"/>
      <c r="F500" s="93"/>
      <c r="G500" s="923" t="str">
        <f>Evaluación_Económica!G502</f>
        <v/>
      </c>
      <c r="H500" s="923"/>
      <c r="I500" s="923" t="str">
        <f>Evaluación_Económica!P502</f>
        <v/>
      </c>
      <c r="J500" s="923"/>
      <c r="K500" s="923" t="str">
        <f>Evaluación_Económica!AB502</f>
        <v/>
      </c>
      <c r="L500" s="923"/>
      <c r="M500" s="923" t="str">
        <f>Evaluación_Económica!AY502</f>
        <v xml:space="preserve"> </v>
      </c>
      <c r="N500" s="923"/>
      <c r="O500" s="923" t="str">
        <f>Evaluación_Económica!BT502</f>
        <v xml:space="preserve"> </v>
      </c>
      <c r="P500" s="923"/>
      <c r="Q500" s="923" t="str">
        <f>Evaluación_Económica!BY502</f>
        <v/>
      </c>
      <c r="R500" s="923"/>
      <c r="S500" s="923" t="str">
        <f>Evaluación_Económica!CF502</f>
        <v/>
      </c>
      <c r="T500" s="924"/>
      <c r="U500" s="925" t="str">
        <f t="shared" si="72"/>
        <v/>
      </c>
      <c r="V500" s="85" t="s">
        <v>2231</v>
      </c>
      <c r="W500" s="86">
        <v>0</v>
      </c>
      <c r="X500" s="86" t="s">
        <v>2231</v>
      </c>
      <c r="Y500" s="87">
        <v>0</v>
      </c>
      <c r="Z500" s="87">
        <v>0</v>
      </c>
      <c r="AA500" s="87">
        <v>0</v>
      </c>
      <c r="AB500" s="88"/>
      <c r="AC500" s="86" t="s">
        <v>2231</v>
      </c>
      <c r="AD500" s="86">
        <v>0</v>
      </c>
      <c r="AE500" s="86" t="s">
        <v>2231</v>
      </c>
    </row>
    <row r="501" spans="1:31" x14ac:dyDescent="0.25">
      <c r="A501" s="1018"/>
      <c r="B501" s="508">
        <v>3</v>
      </c>
      <c r="C501" s="90" t="str">
        <f>IF(Proponentes!H485="X",Proponentes!$B$483,"")</f>
        <v>UNIÓN TEMPORAL FISE 2021</v>
      </c>
      <c r="D501" s="899"/>
      <c r="E501" s="97"/>
      <c r="F501" s="900"/>
      <c r="G501" s="687" t="str">
        <f>Evaluación_Económica!G503</f>
        <v>CUMPLE</v>
      </c>
      <c r="H501" s="687"/>
      <c r="I501" s="687" t="str">
        <f>Evaluación_Económica!P503</f>
        <v>CUMPLE</v>
      </c>
      <c r="J501" s="687"/>
      <c r="K501" s="687" t="str">
        <f>Evaluación_Económica!AB503</f>
        <v>CUMPLE</v>
      </c>
      <c r="L501" s="687"/>
      <c r="M501" s="687" t="str">
        <f>Evaluación_Económica!AY503</f>
        <v>CUMPLE</v>
      </c>
      <c r="N501" s="687"/>
      <c r="O501" s="687" t="str">
        <f>Evaluación_Económica!BT503</f>
        <v>CUMPLE</v>
      </c>
      <c r="P501" s="687"/>
      <c r="Q501" s="687" t="str">
        <f>Evaluación_Económica!BY503</f>
        <v>CUMPLE</v>
      </c>
      <c r="R501" s="687"/>
      <c r="S501" s="687" t="str">
        <f>Evaluación_Económica!CF503</f>
        <v/>
      </c>
      <c r="T501" s="98"/>
      <c r="U501" s="687" t="str">
        <f t="shared" si="72"/>
        <v>HABILITADO</v>
      </c>
      <c r="V501" s="85">
        <v>7469983014</v>
      </c>
      <c r="W501" s="86">
        <v>174553428</v>
      </c>
      <c r="X501" s="86">
        <v>7644536442</v>
      </c>
      <c r="Y501" s="87">
        <v>7469983014</v>
      </c>
      <c r="Z501" s="87">
        <v>174553433</v>
      </c>
      <c r="AA501" s="87">
        <v>7644536447</v>
      </c>
      <c r="AB501" s="88"/>
      <c r="AC501" s="86">
        <v>7330699719</v>
      </c>
      <c r="AD501" s="86">
        <v>162250803</v>
      </c>
      <c r="AE501" s="86">
        <v>7492950522</v>
      </c>
    </row>
    <row r="502" spans="1:31" hidden="1" x14ac:dyDescent="0.25">
      <c r="A502" s="1020"/>
      <c r="B502" s="230">
        <v>4</v>
      </c>
      <c r="C502" s="914" t="str">
        <f>IF(Proponentes!H486="X",Proponentes!$B$483,"")</f>
        <v/>
      </c>
      <c r="D502" s="91"/>
      <c r="E502" s="333"/>
      <c r="F502" s="93"/>
      <c r="G502" s="926" t="str">
        <f>Evaluación_Económica!G504</f>
        <v/>
      </c>
      <c r="H502" s="926"/>
      <c r="I502" s="926" t="str">
        <f>Evaluación_Económica!P504</f>
        <v/>
      </c>
      <c r="J502" s="926"/>
      <c r="K502" s="926" t="str">
        <f>Evaluación_Económica!AB504</f>
        <v/>
      </c>
      <c r="L502" s="926"/>
      <c r="M502" s="926" t="str">
        <f>Evaluación_Económica!AY504</f>
        <v/>
      </c>
      <c r="N502" s="926"/>
      <c r="O502" s="926" t="str">
        <f>Evaluación_Económica!BT504</f>
        <v/>
      </c>
      <c r="P502" s="926"/>
      <c r="Q502" s="926" t="str">
        <f>Evaluación_Económica!BY504</f>
        <v/>
      </c>
      <c r="R502" s="926"/>
      <c r="S502" s="926" t="str">
        <f>Evaluación_Económica!CF504</f>
        <v/>
      </c>
      <c r="T502" s="927"/>
      <c r="U502" s="928" t="str">
        <f t="shared" si="72"/>
        <v/>
      </c>
      <c r="V502" s="85" t="s">
        <v>2231</v>
      </c>
      <c r="W502" s="86">
        <v>0</v>
      </c>
      <c r="X502" s="86" t="s">
        <v>2231</v>
      </c>
      <c r="Y502" s="87">
        <v>0</v>
      </c>
      <c r="Z502" s="87">
        <v>0</v>
      </c>
      <c r="AA502" s="87">
        <v>0</v>
      </c>
      <c r="AB502" s="88"/>
      <c r="AC502" s="86" t="s">
        <v>2231</v>
      </c>
      <c r="AD502" s="86">
        <v>0</v>
      </c>
      <c r="AE502" s="86" t="s">
        <v>2231</v>
      </c>
    </row>
    <row r="503" spans="1:31" hidden="1" x14ac:dyDescent="0.25">
      <c r="A503" s="1022"/>
      <c r="B503" s="804">
        <v>5</v>
      </c>
      <c r="C503" s="905" t="str">
        <f>IF(Proponentes!H487="X",Proponentes!$B$483,"")</f>
        <v/>
      </c>
      <c r="D503" s="91"/>
      <c r="E503" s="804"/>
      <c r="F503" s="93"/>
      <c r="G503" s="907" t="str">
        <f>Evaluación_Económica!G505</f>
        <v/>
      </c>
      <c r="H503" s="907"/>
      <c r="I503" s="907" t="str">
        <f>Evaluación_Económica!P505</f>
        <v/>
      </c>
      <c r="J503" s="907"/>
      <c r="K503" s="907" t="str">
        <f>Evaluación_Económica!AB505</f>
        <v/>
      </c>
      <c r="L503" s="907"/>
      <c r="M503" s="907" t="str">
        <f>Evaluación_Económica!AY505</f>
        <v xml:space="preserve"> </v>
      </c>
      <c r="N503" s="907"/>
      <c r="O503" s="907" t="str">
        <f>Evaluación_Económica!BT505</f>
        <v xml:space="preserve"> </v>
      </c>
      <c r="P503" s="907"/>
      <c r="Q503" s="907" t="str">
        <f>Evaluación_Económica!BY505</f>
        <v/>
      </c>
      <c r="R503" s="907"/>
      <c r="S503" s="907" t="str">
        <f>Evaluación_Económica!CF505</f>
        <v/>
      </c>
      <c r="T503" s="908"/>
      <c r="U503" s="909" t="str">
        <f t="shared" si="72"/>
        <v/>
      </c>
      <c r="V503" s="85" t="s">
        <v>2231</v>
      </c>
      <c r="W503" s="86">
        <v>0</v>
      </c>
      <c r="X503" s="86" t="s">
        <v>2231</v>
      </c>
      <c r="Y503" s="87">
        <v>0</v>
      </c>
      <c r="Z503" s="87">
        <v>0</v>
      </c>
      <c r="AA503" s="87">
        <v>0</v>
      </c>
      <c r="AB503" s="88"/>
      <c r="AC503" s="86" t="s">
        <v>2231</v>
      </c>
      <c r="AD503" s="86">
        <v>0</v>
      </c>
      <c r="AE503" s="86" t="s">
        <v>2231</v>
      </c>
    </row>
    <row r="504" spans="1:31" ht="17.25" thickBot="1" x14ac:dyDescent="0.3">
      <c r="A504" s="1018"/>
      <c r="B504" s="508">
        <v>6</v>
      </c>
      <c r="C504" s="90" t="str">
        <f>IF(Proponentes!H488="X",Proponentes!$B$483,"")</f>
        <v>UNIÓN TEMPORAL FISE 2021</v>
      </c>
      <c r="D504" s="899"/>
      <c r="E504" s="97"/>
      <c r="F504" s="900"/>
      <c r="G504" s="687" t="str">
        <f>Evaluación_Económica!G506</f>
        <v>CUMPLE</v>
      </c>
      <c r="H504" s="687"/>
      <c r="I504" s="687" t="str">
        <f>Evaluación_Económica!P506</f>
        <v>CUMPLE</v>
      </c>
      <c r="J504" s="687"/>
      <c r="K504" s="687" t="str">
        <f>Evaluación_Económica!AB506</f>
        <v>CUMPLE</v>
      </c>
      <c r="L504" s="687"/>
      <c r="M504" s="687" t="str">
        <f>Evaluación_Económica!AY506</f>
        <v>CUMPLE</v>
      </c>
      <c r="N504" s="687"/>
      <c r="O504" s="687" t="str">
        <f>Evaluación_Económica!BT506</f>
        <v>CUMPLE</v>
      </c>
      <c r="P504" s="687"/>
      <c r="Q504" s="687" t="str">
        <f>Evaluación_Económica!BY506</f>
        <v>CUMPLE</v>
      </c>
      <c r="R504" s="687"/>
      <c r="S504" s="687" t="str">
        <f>Evaluación_Económica!CF506</f>
        <v/>
      </c>
      <c r="T504" s="98"/>
      <c r="U504" s="687" t="str">
        <f t="shared" si="72"/>
        <v>HABILITADO</v>
      </c>
      <c r="V504" s="85" t="s">
        <v>2231</v>
      </c>
      <c r="W504" s="86">
        <v>0</v>
      </c>
      <c r="X504" s="86" t="s">
        <v>2231</v>
      </c>
      <c r="Y504" s="87">
        <v>0</v>
      </c>
      <c r="Z504" s="87">
        <v>0</v>
      </c>
      <c r="AA504" s="87">
        <v>0</v>
      </c>
      <c r="AB504" s="88"/>
      <c r="AC504" s="86" t="s">
        <v>2231</v>
      </c>
      <c r="AD504" s="86">
        <v>0</v>
      </c>
      <c r="AE504" s="86" t="s">
        <v>2231</v>
      </c>
    </row>
    <row r="505" spans="1:31" ht="17.25" hidden="1" thickBot="1" x14ac:dyDescent="0.3">
      <c r="A505" s="1020"/>
      <c r="B505" s="230">
        <v>7</v>
      </c>
      <c r="C505" s="914" t="str">
        <f>IF(Proponentes!H489="X",Proponentes!$B$483,"")</f>
        <v/>
      </c>
      <c r="D505" s="91"/>
      <c r="E505" s="333"/>
      <c r="F505" s="93"/>
      <c r="G505" s="926" t="str">
        <f>Evaluación_Económica!G507</f>
        <v/>
      </c>
      <c r="H505" s="926"/>
      <c r="I505" s="926" t="str">
        <f>Evaluación_Económica!P507</f>
        <v/>
      </c>
      <c r="J505" s="926"/>
      <c r="K505" s="926" t="str">
        <f>Evaluación_Económica!AB507</f>
        <v/>
      </c>
      <c r="L505" s="926"/>
      <c r="M505" s="926" t="str">
        <f>Evaluación_Económica!AY507</f>
        <v xml:space="preserve"> </v>
      </c>
      <c r="N505" s="926"/>
      <c r="O505" s="926" t="str">
        <f>Evaluación_Económica!BT507</f>
        <v xml:space="preserve"> </v>
      </c>
      <c r="P505" s="926"/>
      <c r="Q505" s="926" t="str">
        <f>Evaluación_Económica!BY507</f>
        <v/>
      </c>
      <c r="R505" s="926"/>
      <c r="S505" s="926" t="str">
        <f>Evaluación_Económica!CF507</f>
        <v/>
      </c>
      <c r="T505" s="927"/>
      <c r="U505" s="928" t="str">
        <f t="shared" si="72"/>
        <v/>
      </c>
      <c r="V505" s="85" t="s">
        <v>2231</v>
      </c>
      <c r="W505" s="86">
        <v>0</v>
      </c>
      <c r="X505" s="86" t="s">
        <v>2231</v>
      </c>
      <c r="Y505" s="87">
        <v>0</v>
      </c>
      <c r="Z505" s="87">
        <v>0</v>
      </c>
      <c r="AA505" s="87">
        <v>0</v>
      </c>
      <c r="AB505" s="88"/>
      <c r="AC505" s="86" t="s">
        <v>2231</v>
      </c>
      <c r="AD505" s="86">
        <v>0</v>
      </c>
      <c r="AE505" s="86" t="s">
        <v>2231</v>
      </c>
    </row>
    <row r="506" spans="1:31" ht="17.25" hidden="1" thickBot="1" x14ac:dyDescent="0.3">
      <c r="A506" s="1021"/>
      <c r="B506" s="508">
        <v>8</v>
      </c>
      <c r="C506" s="90" t="str">
        <f>IF(Proponentes!H490="X",Proponentes!$B$483,"")</f>
        <v/>
      </c>
      <c r="D506" s="91"/>
      <c r="E506" s="508"/>
      <c r="F506" s="93"/>
      <c r="G506" s="687" t="str">
        <f>Evaluación_Económica!G508</f>
        <v/>
      </c>
      <c r="H506" s="687"/>
      <c r="I506" s="687" t="str">
        <f>Evaluación_Económica!P508</f>
        <v/>
      </c>
      <c r="J506" s="687"/>
      <c r="K506" s="687" t="str">
        <f>Evaluación_Económica!AB508</f>
        <v/>
      </c>
      <c r="L506" s="687"/>
      <c r="M506" s="687" t="str">
        <f>Evaluación_Económica!AY508</f>
        <v xml:space="preserve"> </v>
      </c>
      <c r="N506" s="687"/>
      <c r="O506" s="687" t="str">
        <f>Evaluación_Económica!BT508</f>
        <v xml:space="preserve"> </v>
      </c>
      <c r="P506" s="687"/>
      <c r="Q506" s="687" t="str">
        <f>Evaluación_Económica!BY508</f>
        <v/>
      </c>
      <c r="R506" s="687"/>
      <c r="S506" s="687" t="str">
        <f>Evaluación_Económica!CF508</f>
        <v/>
      </c>
      <c r="T506" s="98"/>
      <c r="U506" s="99" t="str">
        <f t="shared" si="72"/>
        <v/>
      </c>
      <c r="V506" s="85" t="s">
        <v>2231</v>
      </c>
      <c r="W506" s="86">
        <v>0</v>
      </c>
      <c r="X506" s="86" t="s">
        <v>2231</v>
      </c>
      <c r="Y506" s="87">
        <v>0</v>
      </c>
      <c r="Z506" s="87">
        <v>0</v>
      </c>
      <c r="AA506" s="87">
        <v>0</v>
      </c>
      <c r="AB506" s="88"/>
      <c r="AC506" s="86" t="s">
        <v>2231</v>
      </c>
      <c r="AD506" s="86">
        <v>0</v>
      </c>
      <c r="AE506" s="86" t="s">
        <v>2231</v>
      </c>
    </row>
    <row r="507" spans="1:31" ht="17.25" hidden="1" thickBot="1" x14ac:dyDescent="0.3">
      <c r="A507" s="1021"/>
      <c r="B507" s="508">
        <v>9</v>
      </c>
      <c r="C507" s="90" t="str">
        <f>IF(Proponentes!H491="X",Proponentes!$B$483,"")</f>
        <v/>
      </c>
      <c r="D507" s="91"/>
      <c r="E507" s="508"/>
      <c r="F507" s="93"/>
      <c r="G507" s="687" t="str">
        <f>Evaluación_Económica!G509</f>
        <v/>
      </c>
      <c r="H507" s="687"/>
      <c r="I507" s="687" t="str">
        <f>Evaluación_Económica!P509</f>
        <v/>
      </c>
      <c r="J507" s="687"/>
      <c r="K507" s="687" t="str">
        <f>Evaluación_Económica!AB509</f>
        <v/>
      </c>
      <c r="L507" s="687"/>
      <c r="M507" s="687" t="str">
        <f>Evaluación_Económica!AY509</f>
        <v xml:space="preserve"> </v>
      </c>
      <c r="N507" s="687"/>
      <c r="O507" s="687" t="str">
        <f>Evaluación_Económica!BT509</f>
        <v xml:space="preserve"> </v>
      </c>
      <c r="P507" s="687"/>
      <c r="Q507" s="687" t="str">
        <f>Evaluación_Económica!BY509</f>
        <v/>
      </c>
      <c r="R507" s="687"/>
      <c r="S507" s="687" t="str">
        <f>Evaluación_Económica!CF509</f>
        <v/>
      </c>
      <c r="T507" s="98"/>
      <c r="U507" s="99" t="str">
        <f t="shared" si="72"/>
        <v/>
      </c>
      <c r="V507" s="85">
        <v>7664314343.3800001</v>
      </c>
      <c r="W507" s="86">
        <v>185520098.37</v>
      </c>
      <c r="X507" s="86">
        <v>7849834441.75</v>
      </c>
      <c r="Y507" s="87">
        <v>7664314343.3800001</v>
      </c>
      <c r="Z507" s="87">
        <v>185481474.23999998</v>
      </c>
      <c r="AA507" s="87">
        <v>7849795817.6199999</v>
      </c>
      <c r="AB507" s="88"/>
      <c r="AC507" s="86">
        <v>7521407599</v>
      </c>
      <c r="AD507" s="86">
        <v>171884861.37</v>
      </c>
      <c r="AE507" s="86">
        <v>7693292460.3699999</v>
      </c>
    </row>
    <row r="508" spans="1:31" ht="17.25" hidden="1" thickBot="1" x14ac:dyDescent="0.3">
      <c r="A508" s="1021"/>
      <c r="B508" s="508">
        <v>10</v>
      </c>
      <c r="C508" s="90" t="str">
        <f>IF(Proponentes!H492="X",Proponentes!$B$483,"")</f>
        <v/>
      </c>
      <c r="D508" s="91"/>
      <c r="E508" s="508"/>
      <c r="F508" s="93"/>
      <c r="G508" s="687" t="str">
        <f>Evaluación_Económica!G510</f>
        <v/>
      </c>
      <c r="H508" s="687"/>
      <c r="I508" s="687" t="str">
        <f>Evaluación_Económica!P510</f>
        <v/>
      </c>
      <c r="J508" s="687"/>
      <c r="K508" s="687" t="str">
        <f>Evaluación_Económica!AB510</f>
        <v/>
      </c>
      <c r="L508" s="687"/>
      <c r="M508" s="687" t="str">
        <f>Evaluación_Económica!AY510</f>
        <v xml:space="preserve"> </v>
      </c>
      <c r="N508" s="687"/>
      <c r="O508" s="687" t="str">
        <f>Evaluación_Económica!BT510</f>
        <v xml:space="preserve"> </v>
      </c>
      <c r="P508" s="687"/>
      <c r="Q508" s="687" t="str">
        <f>Evaluación_Económica!BY510</f>
        <v/>
      </c>
      <c r="R508" s="687"/>
      <c r="S508" s="687" t="str">
        <f>Evaluación_Económica!CF510</f>
        <v/>
      </c>
      <c r="T508" s="98"/>
      <c r="U508" s="99" t="str">
        <f t="shared" si="72"/>
        <v/>
      </c>
      <c r="V508" s="85">
        <v>7971813946</v>
      </c>
      <c r="W508" s="86">
        <v>181751232</v>
      </c>
      <c r="X508" s="86">
        <v>8153565178</v>
      </c>
      <c r="Y508" s="87">
        <v>7971813946</v>
      </c>
      <c r="Z508" s="87">
        <v>181751229</v>
      </c>
      <c r="AA508" s="87">
        <v>8153565175</v>
      </c>
      <c r="AB508" s="88"/>
      <c r="AC508" s="86">
        <v>7823173647</v>
      </c>
      <c r="AD508" s="86">
        <v>169454714</v>
      </c>
      <c r="AE508" s="86">
        <v>7992628361</v>
      </c>
    </row>
    <row r="509" spans="1:31" ht="17.25" hidden="1" thickBot="1" x14ac:dyDescent="0.3">
      <c r="A509" s="1021"/>
      <c r="B509" s="508">
        <v>11</v>
      </c>
      <c r="C509" s="90" t="str">
        <f>IF(Proponentes!H493="X",Proponentes!$B$483,"")</f>
        <v/>
      </c>
      <c r="D509" s="91"/>
      <c r="E509" s="508"/>
      <c r="F509" s="93"/>
      <c r="G509" s="687" t="str">
        <f>Evaluación_Económica!G511</f>
        <v/>
      </c>
      <c r="H509" s="687"/>
      <c r="I509" s="687" t="str">
        <f>Evaluación_Económica!P511</f>
        <v/>
      </c>
      <c r="J509" s="687"/>
      <c r="K509" s="687" t="str">
        <f>Evaluación_Económica!AB511</f>
        <v/>
      </c>
      <c r="L509" s="687"/>
      <c r="M509" s="687" t="str">
        <f>Evaluación_Económica!AY511</f>
        <v xml:space="preserve"> </v>
      </c>
      <c r="N509" s="687"/>
      <c r="O509" s="687" t="str">
        <f>Evaluación_Económica!BT511</f>
        <v xml:space="preserve"> </v>
      </c>
      <c r="P509" s="687"/>
      <c r="Q509" s="687" t="str">
        <f>Evaluación_Económica!BY511</f>
        <v/>
      </c>
      <c r="R509" s="687"/>
      <c r="S509" s="687" t="str">
        <f>Evaluación_Económica!CF511</f>
        <v/>
      </c>
      <c r="T509" s="98"/>
      <c r="U509" s="99" t="str">
        <f t="shared" si="72"/>
        <v/>
      </c>
      <c r="V509" s="85" t="s">
        <v>2231</v>
      </c>
      <c r="W509" s="86">
        <v>0</v>
      </c>
      <c r="X509" s="86" t="s">
        <v>2231</v>
      </c>
      <c r="Y509" s="87">
        <v>0</v>
      </c>
      <c r="Z509" s="87">
        <v>0</v>
      </c>
      <c r="AA509" s="87">
        <v>0</v>
      </c>
      <c r="AB509" s="88"/>
      <c r="AC509" s="86" t="s">
        <v>2231</v>
      </c>
      <c r="AD509" s="86">
        <v>0</v>
      </c>
      <c r="AE509" s="86" t="s">
        <v>2231</v>
      </c>
    </row>
    <row r="510" spans="1:31" ht="17.25" hidden="1" thickBot="1" x14ac:dyDescent="0.3">
      <c r="A510" s="1022"/>
      <c r="B510" s="804">
        <v>12</v>
      </c>
      <c r="C510" s="905" t="str">
        <f>IF(Proponentes!H494="X",Proponentes!$B$483,"")</f>
        <v/>
      </c>
      <c r="D510" s="91"/>
      <c r="E510" s="906"/>
      <c r="F510" s="93"/>
      <c r="G510" s="907" t="str">
        <f>Evaluación_Económica!G512</f>
        <v/>
      </c>
      <c r="H510" s="907"/>
      <c r="I510" s="907" t="str">
        <f>Evaluación_Económica!P512</f>
        <v/>
      </c>
      <c r="J510" s="907"/>
      <c r="K510" s="907" t="str">
        <f>Evaluación_Económica!AB512</f>
        <v/>
      </c>
      <c r="L510" s="907"/>
      <c r="M510" s="907" t="str">
        <f>Evaluación_Económica!AY512</f>
        <v/>
      </c>
      <c r="N510" s="907"/>
      <c r="O510" s="907" t="str">
        <f>Evaluación_Económica!BT512</f>
        <v/>
      </c>
      <c r="P510" s="907"/>
      <c r="Q510" s="907" t="str">
        <f>Evaluación_Económica!BY512</f>
        <v/>
      </c>
      <c r="R510" s="907"/>
      <c r="S510" s="907" t="str">
        <f>Evaluación_Económica!CF512</f>
        <v/>
      </c>
      <c r="T510" s="908"/>
      <c r="U510" s="909" t="str">
        <f>IF(C510&lt;&gt;"",IF(G510="CUMPLE",IF(I510="CUMPLE",IF(K510="CUMPLE",IF(M510="CUMPLE",IF(O510="CUMPLE",IF(Q510="CUMPLE",IF(S510="CUMPLE","HABILITADO","RECHAZADO"),"RECHAZADO"),"RECHAZADO"),"RECHAZADO"),"RECHAZADO"),"RECHAZADO"),"RECHAZADO"),"")</f>
        <v/>
      </c>
      <c r="V510" s="85">
        <v>2507462668</v>
      </c>
      <c r="W510" s="86">
        <v>182468042</v>
      </c>
      <c r="X510" s="86">
        <v>2689930710</v>
      </c>
      <c r="Y510" s="87">
        <v>2507462668</v>
      </c>
      <c r="Z510" s="87">
        <v>182468041</v>
      </c>
      <c r="AA510" s="87">
        <v>2689930709</v>
      </c>
      <c r="AB510" s="88"/>
      <c r="AC510" s="86">
        <v>2460709193</v>
      </c>
      <c r="AD510" s="86">
        <v>172333033</v>
      </c>
      <c r="AE510" s="86">
        <v>2633042226</v>
      </c>
    </row>
    <row r="511" spans="1:31" s="110" customFormat="1" ht="18" thickTop="1" thickBot="1" x14ac:dyDescent="0.3">
      <c r="A511" s="102">
        <v>38</v>
      </c>
      <c r="B511" s="102"/>
      <c r="C511" s="102" t="s">
        <v>1537</v>
      </c>
      <c r="D511" s="901"/>
      <c r="E511" s="104"/>
      <c r="F511" s="902"/>
      <c r="G511" s="101"/>
      <c r="H511" s="101"/>
      <c r="I511" s="101"/>
      <c r="J511" s="101"/>
      <c r="K511" s="101"/>
      <c r="L511" s="101"/>
      <c r="M511" s="101"/>
      <c r="N511" s="101"/>
      <c r="O511" s="101"/>
      <c r="P511" s="101"/>
      <c r="Q511" s="101"/>
      <c r="R511" s="101"/>
      <c r="S511" s="101"/>
      <c r="T511" s="101"/>
      <c r="U511" s="101"/>
      <c r="V511" s="106"/>
      <c r="W511" s="107"/>
      <c r="X511" s="107"/>
      <c r="Y511" s="107"/>
      <c r="Z511" s="107"/>
      <c r="AA511" s="107"/>
      <c r="AB511" s="108"/>
      <c r="AC511" s="107"/>
      <c r="AD511" s="107"/>
      <c r="AE511" s="107"/>
    </row>
    <row r="512" spans="1:31" x14ac:dyDescent="0.25">
      <c r="A512" s="1018">
        <f t="shared" ref="A512" si="73">A524</f>
        <v>39</v>
      </c>
      <c r="B512" s="508">
        <v>1</v>
      </c>
      <c r="C512" s="90" t="str">
        <f>IF(Proponentes!H496="X",Proponentes!$B$496,"")</f>
        <v>UNIÓN TEMPORAL SB-SS 2021</v>
      </c>
      <c r="D512" s="899"/>
      <c r="E512" s="97"/>
      <c r="F512" s="900"/>
      <c r="G512" s="687" t="str">
        <f>Evaluación_Económica!G514</f>
        <v>CUMPLE</v>
      </c>
      <c r="H512" s="687"/>
      <c r="I512" s="687" t="str">
        <f>Evaluación_Económica!P514</f>
        <v>CUMPLE</v>
      </c>
      <c r="J512" s="687"/>
      <c r="K512" s="687" t="str">
        <f>Evaluación_Económica!AB514</f>
        <v>CUMPLE</v>
      </c>
      <c r="L512" s="687"/>
      <c r="M512" s="687" t="str">
        <f>Evaluación_Económica!AY514</f>
        <v>CUMPLE</v>
      </c>
      <c r="N512" s="687"/>
      <c r="O512" s="687" t="str">
        <f>Evaluación_Económica!BT514</f>
        <v>CUMPLE</v>
      </c>
      <c r="P512" s="687"/>
      <c r="Q512" s="687" t="str">
        <f>Evaluación_Económica!BY514</f>
        <v>CUMPLE</v>
      </c>
      <c r="R512" s="687"/>
      <c r="S512" s="687" t="str">
        <f>Evaluación_Económica!CF514</f>
        <v/>
      </c>
      <c r="T512" s="98"/>
      <c r="U512" s="687" t="str">
        <f t="shared" ref="U512:U522" si="74">IF(C512&lt;&gt;"",IF(G512="CUMPLE",IF(I512="CUMPLE",IF(K512="CUMPLE",IF(M512="CUMPLE",IF(O512="CUMPLE",IF(Q512="CUMPLE","HABILITADO","RECHAZADO"),"RECHAZADO"),"RECHAZADO"),"RECHAZADO"),"RECHAZADO"),"RECHAZADO"),"")</f>
        <v>HABILITADO</v>
      </c>
      <c r="V512" s="85">
        <v>6309258725</v>
      </c>
      <c r="W512" s="86">
        <v>174107958</v>
      </c>
      <c r="X512" s="86">
        <v>6483366683</v>
      </c>
      <c r="Y512" s="87">
        <v>6309258725</v>
      </c>
      <c r="Z512" s="87">
        <v>174107963</v>
      </c>
      <c r="AA512" s="87">
        <v>6483366688</v>
      </c>
      <c r="AB512" s="88"/>
      <c r="AC512" s="86">
        <v>6191617983</v>
      </c>
      <c r="AD512" s="86">
        <v>161995053</v>
      </c>
      <c r="AE512" s="86">
        <v>6353613036</v>
      </c>
    </row>
    <row r="513" spans="1:31" hidden="1" x14ac:dyDescent="0.25">
      <c r="A513" s="1020"/>
      <c r="B513" s="230">
        <v>2</v>
      </c>
      <c r="C513" s="914" t="str">
        <f>IF(Proponentes!H497="X",Proponentes!$B$496,"")</f>
        <v/>
      </c>
      <c r="D513" s="91"/>
      <c r="E513" s="333"/>
      <c r="F513" s="93"/>
      <c r="G513" s="926" t="str">
        <f>Evaluación_Económica!G515</f>
        <v/>
      </c>
      <c r="H513" s="926"/>
      <c r="I513" s="926" t="str">
        <f>Evaluación_Económica!P515</f>
        <v/>
      </c>
      <c r="J513" s="926"/>
      <c r="K513" s="926" t="str">
        <f>Evaluación_Económica!AB515</f>
        <v/>
      </c>
      <c r="L513" s="926"/>
      <c r="M513" s="926" t="str">
        <f>Evaluación_Económica!AY515</f>
        <v xml:space="preserve"> </v>
      </c>
      <c r="N513" s="926"/>
      <c r="O513" s="926" t="str">
        <f>Evaluación_Económica!BT515</f>
        <v xml:space="preserve"> </v>
      </c>
      <c r="P513" s="926"/>
      <c r="Q513" s="926" t="str">
        <f>Evaluación_Económica!BY515</f>
        <v/>
      </c>
      <c r="R513" s="926"/>
      <c r="S513" s="926" t="str">
        <f>Evaluación_Económica!CF515</f>
        <v/>
      </c>
      <c r="T513" s="927"/>
      <c r="U513" s="928" t="str">
        <f t="shared" si="74"/>
        <v/>
      </c>
      <c r="V513" s="85">
        <v>5749369583</v>
      </c>
      <c r="W513" s="86">
        <v>125880087</v>
      </c>
      <c r="X513" s="86">
        <v>5875249670</v>
      </c>
      <c r="Y513" s="87">
        <v>5749369583</v>
      </c>
      <c r="Z513" s="87">
        <v>125880091</v>
      </c>
      <c r="AA513" s="87">
        <v>5875249674</v>
      </c>
      <c r="AB513" s="88"/>
      <c r="AC513" s="86">
        <v>5642168384</v>
      </c>
      <c r="AD513" s="86">
        <v>118410464</v>
      </c>
      <c r="AE513" s="86">
        <v>5760578848</v>
      </c>
    </row>
    <row r="514" spans="1:31" hidden="1" x14ac:dyDescent="0.25">
      <c r="A514" s="1021"/>
      <c r="B514" s="508">
        <v>3</v>
      </c>
      <c r="C514" s="90" t="str">
        <f>IF(Proponentes!H498="X",Proponentes!$B$496,"")</f>
        <v/>
      </c>
      <c r="D514" s="91"/>
      <c r="E514" s="97"/>
      <c r="F514" s="93"/>
      <c r="G514" s="687" t="str">
        <f>Evaluación_Económica!G516</f>
        <v/>
      </c>
      <c r="H514" s="687"/>
      <c r="I514" s="687" t="str">
        <f>Evaluación_Económica!P516</f>
        <v/>
      </c>
      <c r="J514" s="687"/>
      <c r="K514" s="687" t="str">
        <f>Evaluación_Económica!AB516</f>
        <v/>
      </c>
      <c r="L514" s="687"/>
      <c r="M514" s="687" t="str">
        <f>Evaluación_Económica!AY516</f>
        <v xml:space="preserve"> </v>
      </c>
      <c r="N514" s="687"/>
      <c r="O514" s="687" t="str">
        <f>Evaluación_Económica!BT516</f>
        <v xml:space="preserve"> </v>
      </c>
      <c r="P514" s="687"/>
      <c r="Q514" s="687" t="str">
        <f>Evaluación_Económica!BY516</f>
        <v/>
      </c>
      <c r="R514" s="687"/>
      <c r="S514" s="687" t="str">
        <f>Evaluación_Económica!CF516</f>
        <v/>
      </c>
      <c r="T514" s="98"/>
      <c r="U514" s="99" t="str">
        <f t="shared" si="74"/>
        <v/>
      </c>
      <c r="V514" s="85">
        <v>7469983014</v>
      </c>
      <c r="W514" s="86">
        <v>150414507</v>
      </c>
      <c r="X514" s="86">
        <v>7620397521</v>
      </c>
      <c r="Y514" s="87">
        <v>7469983014</v>
      </c>
      <c r="Z514" s="87">
        <v>150414513</v>
      </c>
      <c r="AA514" s="87">
        <v>7620397527</v>
      </c>
      <c r="AB514" s="88"/>
      <c r="AC514" s="86">
        <v>7330699719</v>
      </c>
      <c r="AD514" s="86">
        <v>140649544</v>
      </c>
      <c r="AE514" s="86">
        <v>7471349263</v>
      </c>
    </row>
    <row r="515" spans="1:31" hidden="1" x14ac:dyDescent="0.25">
      <c r="A515" s="1021"/>
      <c r="B515" s="508">
        <v>4</v>
      </c>
      <c r="C515" s="90" t="str">
        <f>IF(Proponentes!H499="X",Proponentes!$B$496,"")</f>
        <v/>
      </c>
      <c r="D515" s="91"/>
      <c r="E515" s="97"/>
      <c r="F515" s="93"/>
      <c r="G515" s="687" t="str">
        <f>Evaluación_Económica!G517</f>
        <v/>
      </c>
      <c r="H515" s="687"/>
      <c r="I515" s="687" t="str">
        <f>Evaluación_Económica!P517</f>
        <v/>
      </c>
      <c r="J515" s="687"/>
      <c r="K515" s="687" t="str">
        <f>Evaluación_Económica!AB517</f>
        <v/>
      </c>
      <c r="L515" s="687"/>
      <c r="M515" s="687" t="str">
        <f>Evaluación_Económica!AY517</f>
        <v/>
      </c>
      <c r="N515" s="687"/>
      <c r="O515" s="687" t="str">
        <f>Evaluación_Económica!BT517</f>
        <v/>
      </c>
      <c r="P515" s="687"/>
      <c r="Q515" s="687" t="str">
        <f>Evaluación_Económica!BY517</f>
        <v/>
      </c>
      <c r="R515" s="687"/>
      <c r="S515" s="687" t="str">
        <f>Evaluación_Económica!CF517</f>
        <v/>
      </c>
      <c r="T515" s="98"/>
      <c r="U515" s="99" t="str">
        <f t="shared" si="74"/>
        <v/>
      </c>
      <c r="V515" s="85">
        <v>10351396935</v>
      </c>
      <c r="W515" s="86">
        <v>161825051</v>
      </c>
      <c r="X515" s="86">
        <v>10513221986</v>
      </c>
      <c r="Y515" s="87">
        <v>10351396935</v>
      </c>
      <c r="Z515" s="87">
        <v>161825055</v>
      </c>
      <c r="AA515" s="87">
        <v>10513221990</v>
      </c>
      <c r="AB515" s="88"/>
      <c r="AC515" s="86">
        <v>10158387571</v>
      </c>
      <c r="AD515" s="86">
        <v>150660928</v>
      </c>
      <c r="AE515" s="86">
        <v>10309048499</v>
      </c>
    </row>
    <row r="516" spans="1:31" hidden="1" x14ac:dyDescent="0.25">
      <c r="A516" s="1021"/>
      <c r="B516" s="508">
        <v>5</v>
      </c>
      <c r="C516" s="90" t="str">
        <f>IF(Proponentes!H500="X",Proponentes!$B$496,"")</f>
        <v/>
      </c>
      <c r="D516" s="91"/>
      <c r="E516" s="508"/>
      <c r="F516" s="93"/>
      <c r="G516" s="687" t="str">
        <f>Evaluación_Económica!G518</f>
        <v/>
      </c>
      <c r="H516" s="687"/>
      <c r="I516" s="687" t="str">
        <f>Evaluación_Económica!P518</f>
        <v/>
      </c>
      <c r="J516" s="687"/>
      <c r="K516" s="687" t="str">
        <f>Evaluación_Económica!AB518</f>
        <v/>
      </c>
      <c r="L516" s="687"/>
      <c r="M516" s="687" t="str">
        <f>Evaluación_Económica!AY518</f>
        <v xml:space="preserve"> </v>
      </c>
      <c r="N516" s="687"/>
      <c r="O516" s="687" t="str">
        <f>Evaluación_Económica!BT518</f>
        <v xml:space="preserve"> </v>
      </c>
      <c r="P516" s="687"/>
      <c r="Q516" s="687" t="str">
        <f>Evaluación_Económica!BY518</f>
        <v/>
      </c>
      <c r="R516" s="687"/>
      <c r="S516" s="687" t="str">
        <f>Evaluación_Económica!CF518</f>
        <v/>
      </c>
      <c r="T516" s="98"/>
      <c r="U516" s="99" t="str">
        <f t="shared" si="74"/>
        <v/>
      </c>
      <c r="V516" s="85" t="s">
        <v>2231</v>
      </c>
      <c r="W516" s="86">
        <v>0</v>
      </c>
      <c r="X516" s="86" t="s">
        <v>2231</v>
      </c>
      <c r="Y516" s="87">
        <v>0</v>
      </c>
      <c r="Z516" s="87">
        <v>0</v>
      </c>
      <c r="AA516" s="87">
        <v>0</v>
      </c>
      <c r="AB516" s="88"/>
      <c r="AC516" s="86" t="s">
        <v>2231</v>
      </c>
      <c r="AD516" s="86">
        <v>0</v>
      </c>
      <c r="AE516" s="86" t="s">
        <v>2231</v>
      </c>
    </row>
    <row r="517" spans="1:31" hidden="1" x14ac:dyDescent="0.25">
      <c r="A517" s="1021"/>
      <c r="B517" s="508">
        <v>6</v>
      </c>
      <c r="C517" s="90" t="str">
        <f>IF(Proponentes!H501="X",Proponentes!$B$496,"")</f>
        <v/>
      </c>
      <c r="D517" s="91"/>
      <c r="E517" s="97"/>
      <c r="F517" s="93"/>
      <c r="G517" s="687" t="str">
        <f>Evaluación_Económica!G519</f>
        <v/>
      </c>
      <c r="H517" s="687"/>
      <c r="I517" s="687" t="str">
        <f>Evaluación_Económica!P519</f>
        <v/>
      </c>
      <c r="J517" s="687"/>
      <c r="K517" s="687" t="str">
        <f>Evaluación_Económica!AB519</f>
        <v/>
      </c>
      <c r="L517" s="687"/>
      <c r="M517" s="687" t="str">
        <f>Evaluación_Económica!AY519</f>
        <v/>
      </c>
      <c r="N517" s="687"/>
      <c r="O517" s="687" t="str">
        <f>Evaluación_Económica!BT519</f>
        <v/>
      </c>
      <c r="P517" s="687"/>
      <c r="Q517" s="687" t="str">
        <f>Evaluación_Económica!BY519</f>
        <v/>
      </c>
      <c r="R517" s="687"/>
      <c r="S517" s="687" t="str">
        <f>Evaluación_Económica!CF519</f>
        <v/>
      </c>
      <c r="T517" s="98"/>
      <c r="U517" s="99" t="str">
        <f t="shared" si="74"/>
        <v/>
      </c>
      <c r="V517" s="85">
        <v>8654834428</v>
      </c>
      <c r="W517" s="86">
        <v>134732531</v>
      </c>
      <c r="X517" s="86">
        <v>8789566959</v>
      </c>
      <c r="Y517" s="87">
        <v>8654834428</v>
      </c>
      <c r="Z517" s="87">
        <v>134732529</v>
      </c>
      <c r="AA517" s="87">
        <v>8789566957</v>
      </c>
      <c r="AB517" s="88"/>
      <c r="AC517" s="86">
        <v>8493458712</v>
      </c>
      <c r="AD517" s="86">
        <v>127194040</v>
      </c>
      <c r="AE517" s="86">
        <v>8620652752</v>
      </c>
    </row>
    <row r="518" spans="1:31" hidden="1" x14ac:dyDescent="0.25">
      <c r="A518" s="1022"/>
      <c r="B518" s="804">
        <v>7</v>
      </c>
      <c r="C518" s="905" t="str">
        <f>IF(Proponentes!H502="X",Proponentes!$B$496,"")</f>
        <v/>
      </c>
      <c r="D518" s="91"/>
      <c r="E518" s="906"/>
      <c r="F518" s="93"/>
      <c r="G518" s="907" t="str">
        <f>Evaluación_Económica!G520</f>
        <v/>
      </c>
      <c r="H518" s="907"/>
      <c r="I518" s="907" t="str">
        <f>Evaluación_Económica!P520</f>
        <v/>
      </c>
      <c r="J518" s="907"/>
      <c r="K518" s="907" t="str">
        <f>Evaluación_Económica!AB520</f>
        <v/>
      </c>
      <c r="L518" s="907"/>
      <c r="M518" s="907" t="str">
        <f>Evaluación_Económica!AY520</f>
        <v xml:space="preserve"> </v>
      </c>
      <c r="N518" s="907"/>
      <c r="O518" s="907" t="str">
        <f>Evaluación_Económica!BT520</f>
        <v xml:space="preserve"> </v>
      </c>
      <c r="P518" s="907"/>
      <c r="Q518" s="907" t="str">
        <f>Evaluación_Económica!BY520</f>
        <v/>
      </c>
      <c r="R518" s="907"/>
      <c r="S518" s="907" t="str">
        <f>Evaluación_Económica!CF520</f>
        <v/>
      </c>
      <c r="T518" s="908"/>
      <c r="U518" s="909" t="str">
        <f t="shared" si="74"/>
        <v/>
      </c>
      <c r="V518" s="85">
        <v>11189187841</v>
      </c>
      <c r="W518" s="86">
        <v>203294879</v>
      </c>
      <c r="X518" s="86">
        <v>11392482720</v>
      </c>
      <c r="Y518" s="87">
        <v>11189187841</v>
      </c>
      <c r="Z518" s="87">
        <v>203294882</v>
      </c>
      <c r="AA518" s="87">
        <v>11392482723</v>
      </c>
      <c r="AB518" s="88"/>
      <c r="AC518" s="86">
        <v>10980557253</v>
      </c>
      <c r="AD518" s="86">
        <v>188884355</v>
      </c>
      <c r="AE518" s="86">
        <v>11169441608</v>
      </c>
    </row>
    <row r="519" spans="1:31" ht="17.25" thickBot="1" x14ac:dyDescent="0.3">
      <c r="A519" s="1018"/>
      <c r="B519" s="508">
        <v>8</v>
      </c>
      <c r="C519" s="90" t="str">
        <f>IF(Proponentes!H503="X",Proponentes!$B$496,"")</f>
        <v>UNIÓN TEMPORAL SB-SS 2021</v>
      </c>
      <c r="D519" s="899"/>
      <c r="E519" s="508"/>
      <c r="F519" s="900"/>
      <c r="G519" s="687" t="str">
        <f>Evaluación_Económica!G521</f>
        <v>CUMPLE</v>
      </c>
      <c r="H519" s="687"/>
      <c r="I519" s="687" t="str">
        <f>Evaluación_Económica!P521</f>
        <v>CUMPLE</v>
      </c>
      <c r="J519" s="687"/>
      <c r="K519" s="687" t="str">
        <f>Evaluación_Económica!AB521</f>
        <v>CUMPLE</v>
      </c>
      <c r="L519" s="687"/>
      <c r="M519" s="687" t="str">
        <f>Evaluación_Económica!AY521</f>
        <v>CUMPLE</v>
      </c>
      <c r="N519" s="687"/>
      <c r="O519" s="687" t="str">
        <f>Evaluación_Económica!BT521</f>
        <v>CUMPLE</v>
      </c>
      <c r="P519" s="687"/>
      <c r="Q519" s="687" t="str">
        <f>Evaluación_Económica!BY521</f>
        <v>CUMPLE</v>
      </c>
      <c r="R519" s="687"/>
      <c r="S519" s="687" t="str">
        <f>Evaluación_Económica!CF521</f>
        <v/>
      </c>
      <c r="T519" s="98"/>
      <c r="U519" s="687" t="str">
        <f t="shared" si="74"/>
        <v>HABILITADO</v>
      </c>
      <c r="V519" s="85">
        <v>6076803755</v>
      </c>
      <c r="W519" s="86">
        <v>161780032</v>
      </c>
      <c r="X519" s="86">
        <v>6238583787</v>
      </c>
      <c r="Y519" s="87">
        <v>6076803755</v>
      </c>
      <c r="Z519" s="87">
        <v>161780032</v>
      </c>
      <c r="AA519" s="87">
        <v>6238583787</v>
      </c>
      <c r="AB519" s="88"/>
      <c r="AC519" s="86">
        <v>5963497306</v>
      </c>
      <c r="AD519" s="86">
        <v>150643230</v>
      </c>
      <c r="AE519" s="86">
        <v>6114140536</v>
      </c>
    </row>
    <row r="520" spans="1:31" ht="17.25" hidden="1" thickBot="1" x14ac:dyDescent="0.3">
      <c r="A520" s="1020"/>
      <c r="B520" s="230">
        <v>9</v>
      </c>
      <c r="C520" s="914" t="str">
        <f>IF(Proponentes!H504="X",Proponentes!$B$496,"")</f>
        <v/>
      </c>
      <c r="D520" s="91"/>
      <c r="E520" s="230"/>
      <c r="F520" s="93"/>
      <c r="G520" s="926" t="str">
        <f>Evaluación_Económica!G522</f>
        <v/>
      </c>
      <c r="H520" s="926"/>
      <c r="I520" s="926" t="str">
        <f>Evaluación_Económica!P522</f>
        <v/>
      </c>
      <c r="J520" s="926"/>
      <c r="K520" s="926" t="str">
        <f>Evaluación_Económica!AB522</f>
        <v/>
      </c>
      <c r="L520" s="926"/>
      <c r="M520" s="926" t="str">
        <f>Evaluación_Económica!AY522</f>
        <v xml:space="preserve"> </v>
      </c>
      <c r="N520" s="926"/>
      <c r="O520" s="926" t="str">
        <f>Evaluación_Económica!BT522</f>
        <v xml:space="preserve"> </v>
      </c>
      <c r="P520" s="926"/>
      <c r="Q520" s="926" t="str">
        <f>Evaluación_Económica!BY522</f>
        <v/>
      </c>
      <c r="R520" s="926"/>
      <c r="S520" s="926" t="str">
        <f>Evaluación_Económica!CF522</f>
        <v/>
      </c>
      <c r="T520" s="927"/>
      <c r="U520" s="928" t="str">
        <f t="shared" si="74"/>
        <v/>
      </c>
      <c r="V520" s="85">
        <v>7664314343</v>
      </c>
      <c r="W520" s="86">
        <v>154197176</v>
      </c>
      <c r="X520" s="86">
        <v>7818511519</v>
      </c>
      <c r="Y520" s="87">
        <v>7664314343</v>
      </c>
      <c r="Z520" s="87">
        <v>154197181</v>
      </c>
      <c r="AA520" s="87">
        <v>7818511524</v>
      </c>
      <c r="AB520" s="88"/>
      <c r="AC520" s="86">
        <v>7521407599</v>
      </c>
      <c r="AD520" s="86">
        <v>143805408</v>
      </c>
      <c r="AE520" s="86">
        <v>7665213007</v>
      </c>
    </row>
    <row r="521" spans="1:31" ht="17.25" hidden="1" thickBot="1" x14ac:dyDescent="0.3">
      <c r="A521" s="1021"/>
      <c r="B521" s="508">
        <v>10</v>
      </c>
      <c r="C521" s="90" t="str">
        <f>IF(Proponentes!H505="X",Proponentes!$B$496,"")</f>
        <v/>
      </c>
      <c r="D521" s="91"/>
      <c r="E521" s="508"/>
      <c r="F521" s="93"/>
      <c r="G521" s="687" t="str">
        <f>Evaluación_Económica!G523</f>
        <v/>
      </c>
      <c r="H521" s="687"/>
      <c r="I521" s="687" t="str">
        <f>Evaluación_Económica!P523</f>
        <v/>
      </c>
      <c r="J521" s="687"/>
      <c r="K521" s="687" t="str">
        <f>Evaluación_Económica!AB523</f>
        <v/>
      </c>
      <c r="L521" s="687"/>
      <c r="M521" s="687" t="str">
        <f>Evaluación_Económica!AY523</f>
        <v xml:space="preserve"> </v>
      </c>
      <c r="N521" s="687"/>
      <c r="O521" s="687" t="str">
        <f>Evaluación_Económica!BT523</f>
        <v xml:space="preserve"> </v>
      </c>
      <c r="P521" s="687"/>
      <c r="Q521" s="687" t="str">
        <f>Evaluación_Económica!BY523</f>
        <v/>
      </c>
      <c r="R521" s="687"/>
      <c r="S521" s="687" t="str">
        <f>Evaluación_Económica!CF523</f>
        <v/>
      </c>
      <c r="T521" s="98"/>
      <c r="U521" s="99" t="str">
        <f t="shared" si="74"/>
        <v/>
      </c>
      <c r="V521" s="85">
        <v>7971813946</v>
      </c>
      <c r="W521" s="86">
        <v>155118726</v>
      </c>
      <c r="X521" s="86">
        <v>8126932672</v>
      </c>
      <c r="Y521" s="87">
        <v>7971813946</v>
      </c>
      <c r="Z521" s="87">
        <v>155118726</v>
      </c>
      <c r="AA521" s="87">
        <v>8126932672</v>
      </c>
      <c r="AB521" s="88"/>
      <c r="AC521" s="86">
        <v>7823173647</v>
      </c>
      <c r="AD521" s="86">
        <v>145301614</v>
      </c>
      <c r="AE521" s="86">
        <v>7968475261</v>
      </c>
    </row>
    <row r="522" spans="1:31" ht="17.25" hidden="1" thickBot="1" x14ac:dyDescent="0.3">
      <c r="A522" s="1021"/>
      <c r="B522" s="508">
        <v>11</v>
      </c>
      <c r="C522" s="90" t="str">
        <f>IF(Proponentes!H506="X",Proponentes!$B$496,"")</f>
        <v/>
      </c>
      <c r="D522" s="91"/>
      <c r="E522" s="508"/>
      <c r="F522" s="93"/>
      <c r="G522" s="687" t="str">
        <f>Evaluación_Económica!G524</f>
        <v/>
      </c>
      <c r="H522" s="687"/>
      <c r="I522" s="687" t="str">
        <f>Evaluación_Económica!P524</f>
        <v/>
      </c>
      <c r="J522" s="687"/>
      <c r="K522" s="687" t="str">
        <f>Evaluación_Económica!AB524</f>
        <v/>
      </c>
      <c r="L522" s="687"/>
      <c r="M522" s="687" t="str">
        <f>Evaluación_Económica!AY524</f>
        <v xml:space="preserve"> </v>
      </c>
      <c r="N522" s="687"/>
      <c r="O522" s="687" t="str">
        <f>Evaluación_Económica!BT524</f>
        <v xml:space="preserve"> </v>
      </c>
      <c r="P522" s="687"/>
      <c r="Q522" s="687" t="str">
        <f>Evaluación_Económica!BY524</f>
        <v/>
      </c>
      <c r="R522" s="687"/>
      <c r="S522" s="687" t="str">
        <f>Evaluación_Económica!CF524</f>
        <v/>
      </c>
      <c r="T522" s="98"/>
      <c r="U522" s="99" t="str">
        <f t="shared" si="74"/>
        <v/>
      </c>
      <c r="V522" s="85">
        <v>10661795228</v>
      </c>
      <c r="W522" s="86">
        <v>210089722</v>
      </c>
      <c r="X522" s="86">
        <v>10871884950</v>
      </c>
      <c r="Y522" s="87">
        <v>10661795228</v>
      </c>
      <c r="Z522" s="87">
        <v>210089726</v>
      </c>
      <c r="AA522" s="87">
        <v>10871884954</v>
      </c>
      <c r="AB522" s="88"/>
      <c r="AC522" s="86">
        <v>10462998261</v>
      </c>
      <c r="AD522" s="86">
        <v>195571631</v>
      </c>
      <c r="AE522" s="86">
        <v>10658569892</v>
      </c>
    </row>
    <row r="523" spans="1:31" ht="17.25" hidden="1" thickBot="1" x14ac:dyDescent="0.3">
      <c r="A523" s="1022"/>
      <c r="B523" s="804">
        <v>12</v>
      </c>
      <c r="C523" s="905" t="str">
        <f>IF(Proponentes!H507="X",Proponentes!$B$496,"")</f>
        <v/>
      </c>
      <c r="D523" s="91"/>
      <c r="E523" s="906"/>
      <c r="F523" s="93"/>
      <c r="G523" s="907" t="str">
        <f>Evaluación_Económica!G525</f>
        <v/>
      </c>
      <c r="H523" s="907"/>
      <c r="I523" s="907" t="str">
        <f>Evaluación_Económica!P525</f>
        <v/>
      </c>
      <c r="J523" s="907"/>
      <c r="K523" s="907" t="str">
        <f>Evaluación_Económica!AB525</f>
        <v/>
      </c>
      <c r="L523" s="907"/>
      <c r="M523" s="907" t="str">
        <f>Evaluación_Económica!AY525</f>
        <v/>
      </c>
      <c r="N523" s="907"/>
      <c r="O523" s="907" t="str">
        <f>Evaluación_Económica!BT525</f>
        <v/>
      </c>
      <c r="P523" s="907"/>
      <c r="Q523" s="907" t="str">
        <f>Evaluación_Económica!BY525</f>
        <v/>
      </c>
      <c r="R523" s="907"/>
      <c r="S523" s="907" t="str">
        <f>Evaluación_Económica!CF525</f>
        <v/>
      </c>
      <c r="T523" s="908"/>
      <c r="U523" s="909" t="str">
        <f>IF(C523&lt;&gt;"",IF(G523="CUMPLE",IF(I523="CUMPLE",IF(K523="CUMPLE",IF(M523="CUMPLE",IF(O523="CUMPLE",IF(Q523="CUMPLE",IF(S523="CUMPLE","HABILITADO","RECHAZADO"),"RECHAZADO"),"RECHAZADO"),"RECHAZADO"),"RECHAZADO"),"RECHAZADO"),"RECHAZADO"),"")</f>
        <v/>
      </c>
      <c r="V523" s="85">
        <v>2507462668</v>
      </c>
      <c r="W523" s="86">
        <v>175558897</v>
      </c>
      <c r="X523" s="86">
        <v>2683021565</v>
      </c>
      <c r="Y523" s="87">
        <v>2507462668</v>
      </c>
      <c r="Z523" s="87">
        <v>175558899</v>
      </c>
      <c r="AA523" s="87">
        <v>2683021567</v>
      </c>
      <c r="AB523" s="88"/>
      <c r="AC523" s="86">
        <v>2460709193</v>
      </c>
      <c r="AD523" s="86">
        <v>167368179</v>
      </c>
      <c r="AE523" s="86">
        <v>2628077372</v>
      </c>
    </row>
    <row r="524" spans="1:31" s="110" customFormat="1" ht="18" thickTop="1" thickBot="1" x14ac:dyDescent="0.3">
      <c r="A524" s="102">
        <v>39</v>
      </c>
      <c r="B524" s="102"/>
      <c r="C524" s="102" t="s">
        <v>1537</v>
      </c>
      <c r="D524" s="901"/>
      <c r="E524" s="104"/>
      <c r="F524" s="902"/>
      <c r="G524" s="101"/>
      <c r="H524" s="101"/>
      <c r="I524" s="101"/>
      <c r="J524" s="101"/>
      <c r="K524" s="101"/>
      <c r="L524" s="101"/>
      <c r="M524" s="101"/>
      <c r="N524" s="101"/>
      <c r="O524" s="101"/>
      <c r="P524" s="101"/>
      <c r="Q524" s="101"/>
      <c r="R524" s="101"/>
      <c r="S524" s="101"/>
      <c r="T524" s="101"/>
      <c r="U524" s="101"/>
      <c r="V524" s="106"/>
      <c r="W524" s="107"/>
      <c r="X524" s="107"/>
      <c r="Y524" s="107"/>
      <c r="Z524" s="107"/>
      <c r="AA524" s="107"/>
      <c r="AB524" s="108"/>
      <c r="AC524" s="107"/>
      <c r="AD524" s="107"/>
      <c r="AE524" s="107"/>
    </row>
    <row r="525" spans="1:31" x14ac:dyDescent="0.25">
      <c r="A525" s="1018">
        <f t="shared" ref="A525" si="75">A537</f>
        <v>40</v>
      </c>
      <c r="B525" s="508">
        <v>1</v>
      </c>
      <c r="C525" s="90" t="str">
        <f>IF(Proponentes!H509="X",Proponentes!$B$509,"")</f>
        <v>SECURITAS COLOMBIA S.A.</v>
      </c>
      <c r="D525" s="899"/>
      <c r="E525" s="97"/>
      <c r="F525" s="900"/>
      <c r="G525" s="687" t="str">
        <f>Evaluación_Económica!G527</f>
        <v>CUMPLE</v>
      </c>
      <c r="H525" s="687"/>
      <c r="I525" s="687" t="str">
        <f>Evaluación_Económica!P527</f>
        <v>CUMPLE</v>
      </c>
      <c r="J525" s="687"/>
      <c r="K525" s="687" t="str">
        <f>Evaluación_Económica!AB527</f>
        <v>CUMPLE</v>
      </c>
      <c r="L525" s="687"/>
      <c r="M525" s="687" t="str">
        <f>Evaluación_Económica!AY527</f>
        <v>CUMPLE</v>
      </c>
      <c r="N525" s="687"/>
      <c r="O525" s="687" t="str">
        <f>Evaluación_Económica!BT527</f>
        <v>CUMPLE</v>
      </c>
      <c r="P525" s="687"/>
      <c r="Q525" s="687" t="str">
        <f>Evaluación_Económica!BY527</f>
        <v>RECHAZADO</v>
      </c>
      <c r="R525" s="687"/>
      <c r="S525" s="687" t="str">
        <f>Evaluación_Económica!CF527</f>
        <v/>
      </c>
      <c r="T525" s="98"/>
      <c r="U525" s="687" t="str">
        <f t="shared" ref="U525:U535" si="76">IF(C525&lt;&gt;"",IF(G525="CUMPLE",IF(I525="CUMPLE",IF(K525="CUMPLE",IF(M525="CUMPLE",IF(O525="CUMPLE",IF(Q525="CUMPLE","HABILITADO","RECHAZADO"),"RECHAZADO"),"RECHAZADO"),"RECHAZADO"),"RECHAZADO"),"RECHAZADO"),"")</f>
        <v>RECHAZADO</v>
      </c>
      <c r="V525" s="85" t="s">
        <v>2231</v>
      </c>
      <c r="W525" s="86">
        <v>0</v>
      </c>
      <c r="X525" s="86" t="s">
        <v>2231</v>
      </c>
      <c r="Y525" s="87">
        <v>0</v>
      </c>
      <c r="Z525" s="87">
        <v>0</v>
      </c>
      <c r="AA525" s="87">
        <v>0</v>
      </c>
      <c r="AB525" s="88"/>
      <c r="AC525" s="86" t="s">
        <v>2231</v>
      </c>
      <c r="AD525" s="86">
        <v>0</v>
      </c>
      <c r="AE525" s="86" t="s">
        <v>2231</v>
      </c>
    </row>
    <row r="526" spans="1:31" x14ac:dyDescent="0.25">
      <c r="A526" s="1018"/>
      <c r="B526" s="508">
        <v>2</v>
      </c>
      <c r="C526" s="90" t="str">
        <f>IF(Proponentes!H510="X",Proponentes!$B$509,"")</f>
        <v>SECURITAS COLOMBIA S.A.</v>
      </c>
      <c r="D526" s="899"/>
      <c r="E526" s="92"/>
      <c r="F526" s="900"/>
      <c r="G526" s="94" t="str">
        <f>Evaluación_Económica!G528</f>
        <v>CUMPLE</v>
      </c>
      <c r="H526" s="94"/>
      <c r="I526" s="94" t="str">
        <f>Evaluación_Económica!P528</f>
        <v>CUMPLE</v>
      </c>
      <c r="J526" s="94"/>
      <c r="K526" s="94" t="str">
        <f>Evaluación_Económica!AB528</f>
        <v>CUMPLE</v>
      </c>
      <c r="L526" s="94"/>
      <c r="M526" s="94" t="str">
        <f>Evaluación_Económica!AY528</f>
        <v>CUMPLE</v>
      </c>
      <c r="N526" s="94"/>
      <c r="O526" s="94" t="str">
        <f>Evaluación_Económica!BT528</f>
        <v>CUMPLE</v>
      </c>
      <c r="P526" s="94"/>
      <c r="Q526" s="94" t="str">
        <f>Evaluación_Económica!BY528</f>
        <v>RECHAZADO</v>
      </c>
      <c r="R526" s="94"/>
      <c r="S526" s="94" t="str">
        <f>Evaluación_Económica!CF528</f>
        <v/>
      </c>
      <c r="T526" s="95"/>
      <c r="U526" s="94" t="str">
        <f t="shared" si="76"/>
        <v>RECHAZADO</v>
      </c>
      <c r="V526" s="85" t="s">
        <v>2231</v>
      </c>
      <c r="W526" s="86">
        <v>0</v>
      </c>
      <c r="X526" s="86" t="s">
        <v>2231</v>
      </c>
      <c r="Y526" s="87">
        <v>0</v>
      </c>
      <c r="Z526" s="87">
        <v>0</v>
      </c>
      <c r="AA526" s="87">
        <v>0</v>
      </c>
      <c r="AB526" s="88"/>
      <c r="AC526" s="86" t="s">
        <v>2231</v>
      </c>
      <c r="AD526" s="86">
        <v>0</v>
      </c>
      <c r="AE526" s="86" t="s">
        <v>2231</v>
      </c>
    </row>
    <row r="527" spans="1:31" hidden="1" x14ac:dyDescent="0.25">
      <c r="A527" s="1020"/>
      <c r="B527" s="230">
        <v>3</v>
      </c>
      <c r="C527" s="914" t="str">
        <f>IF(Proponentes!H511="X",Proponentes!$B$509,"")</f>
        <v/>
      </c>
      <c r="D527" s="91"/>
      <c r="E527" s="333"/>
      <c r="F527" s="93"/>
      <c r="G527" s="926" t="str">
        <f>Evaluación_Económica!G529</f>
        <v/>
      </c>
      <c r="H527" s="926"/>
      <c r="I527" s="926" t="str">
        <f>Evaluación_Económica!P529</f>
        <v/>
      </c>
      <c r="J527" s="926"/>
      <c r="K527" s="926" t="str">
        <f>Evaluación_Económica!AB529</f>
        <v/>
      </c>
      <c r="L527" s="926"/>
      <c r="M527" s="926" t="str">
        <f>Evaluación_Económica!AY529</f>
        <v xml:space="preserve"> </v>
      </c>
      <c r="N527" s="926"/>
      <c r="O527" s="926" t="str">
        <f>Evaluación_Económica!BT529</f>
        <v xml:space="preserve"> </v>
      </c>
      <c r="P527" s="926"/>
      <c r="Q527" s="926" t="str">
        <f>Evaluación_Económica!BY529</f>
        <v/>
      </c>
      <c r="R527" s="926"/>
      <c r="S527" s="926" t="str">
        <f>Evaluación_Económica!CF529</f>
        <v/>
      </c>
      <c r="T527" s="927"/>
      <c r="U527" s="928" t="str">
        <f t="shared" si="76"/>
        <v/>
      </c>
      <c r="V527" s="85">
        <v>7469983014</v>
      </c>
      <c r="W527" s="86">
        <v>174173333</v>
      </c>
      <c r="X527" s="86">
        <v>7644156347</v>
      </c>
      <c r="Y527" s="87">
        <v>7469983014</v>
      </c>
      <c r="Z527" s="87">
        <v>174173333</v>
      </c>
      <c r="AA527" s="87">
        <v>7644156347</v>
      </c>
      <c r="AB527" s="88"/>
      <c r="AC527" s="86">
        <v>7330699719</v>
      </c>
      <c r="AD527" s="86">
        <v>162322752</v>
      </c>
      <c r="AE527" s="86">
        <v>7493022471</v>
      </c>
    </row>
    <row r="528" spans="1:31" hidden="1" x14ac:dyDescent="0.25">
      <c r="A528" s="1021"/>
      <c r="B528" s="508">
        <v>4</v>
      </c>
      <c r="C528" s="90" t="str">
        <f>IF(Proponentes!H512="X",Proponentes!$B$509,"")</f>
        <v/>
      </c>
      <c r="D528" s="91"/>
      <c r="E528" s="97"/>
      <c r="F528" s="93"/>
      <c r="G528" s="687" t="str">
        <f>Evaluación_Económica!G530</f>
        <v/>
      </c>
      <c r="H528" s="687"/>
      <c r="I528" s="687" t="str">
        <f>Evaluación_Económica!P530</f>
        <v/>
      </c>
      <c r="J528" s="687"/>
      <c r="K528" s="687" t="str">
        <f>Evaluación_Económica!AB530</f>
        <v/>
      </c>
      <c r="L528" s="687"/>
      <c r="M528" s="687" t="str">
        <f>Evaluación_Económica!AY530</f>
        <v/>
      </c>
      <c r="N528" s="687"/>
      <c r="O528" s="687" t="str">
        <f>Evaluación_Económica!BT530</f>
        <v/>
      </c>
      <c r="P528" s="687"/>
      <c r="Q528" s="687" t="str">
        <f>Evaluación_Económica!BY530</f>
        <v/>
      </c>
      <c r="R528" s="687"/>
      <c r="S528" s="687" t="str">
        <f>Evaluación_Económica!CF530</f>
        <v/>
      </c>
      <c r="T528" s="98"/>
      <c r="U528" s="99" t="str">
        <f t="shared" si="76"/>
        <v/>
      </c>
      <c r="V528" s="85" t="s">
        <v>2231</v>
      </c>
      <c r="W528" s="86">
        <v>0</v>
      </c>
      <c r="X528" s="86" t="s">
        <v>2231</v>
      </c>
      <c r="Y528" s="87">
        <v>0</v>
      </c>
      <c r="Z528" s="87">
        <v>0</v>
      </c>
      <c r="AA528" s="87">
        <v>0</v>
      </c>
      <c r="AB528" s="88"/>
      <c r="AC528" s="86" t="s">
        <v>2231</v>
      </c>
      <c r="AD528" s="86">
        <v>0</v>
      </c>
      <c r="AE528" s="86" t="s">
        <v>2231</v>
      </c>
    </row>
    <row r="529" spans="1:31" hidden="1" x14ac:dyDescent="0.25">
      <c r="A529" s="1021"/>
      <c r="B529" s="508">
        <v>5</v>
      </c>
      <c r="C529" s="90" t="str">
        <f>IF(Proponentes!H513="X",Proponentes!$B$509,"")</f>
        <v/>
      </c>
      <c r="D529" s="91"/>
      <c r="E529" s="508"/>
      <c r="F529" s="93"/>
      <c r="G529" s="687" t="str">
        <f>Evaluación_Económica!G531</f>
        <v/>
      </c>
      <c r="H529" s="687"/>
      <c r="I529" s="687" t="str">
        <f>Evaluación_Económica!P531</f>
        <v/>
      </c>
      <c r="J529" s="687"/>
      <c r="K529" s="687" t="str">
        <f>Evaluación_Económica!AB531</f>
        <v/>
      </c>
      <c r="L529" s="687"/>
      <c r="M529" s="687" t="str">
        <f>Evaluación_Económica!AY531</f>
        <v xml:space="preserve"> </v>
      </c>
      <c r="N529" s="687"/>
      <c r="O529" s="687" t="str">
        <f>Evaluación_Económica!BT531</f>
        <v xml:space="preserve"> </v>
      </c>
      <c r="P529" s="687"/>
      <c r="Q529" s="687" t="str">
        <f>Evaluación_Económica!BY531</f>
        <v/>
      </c>
      <c r="R529" s="687"/>
      <c r="S529" s="687" t="str">
        <f>Evaluación_Económica!CF531</f>
        <v/>
      </c>
      <c r="T529" s="98"/>
      <c r="U529" s="99" t="str">
        <f t="shared" si="76"/>
        <v/>
      </c>
      <c r="V529" s="85" t="s">
        <v>2231</v>
      </c>
      <c r="W529" s="86">
        <v>0</v>
      </c>
      <c r="X529" s="86" t="s">
        <v>2231</v>
      </c>
      <c r="Y529" s="87">
        <v>0</v>
      </c>
      <c r="Z529" s="87">
        <v>0</v>
      </c>
      <c r="AA529" s="87">
        <v>0</v>
      </c>
      <c r="AB529" s="88"/>
      <c r="AC529" s="86" t="s">
        <v>2231</v>
      </c>
      <c r="AD529" s="86">
        <v>0</v>
      </c>
      <c r="AE529" s="86" t="s">
        <v>2231</v>
      </c>
    </row>
    <row r="530" spans="1:31" hidden="1" x14ac:dyDescent="0.25">
      <c r="A530" s="1021"/>
      <c r="B530" s="508">
        <v>6</v>
      </c>
      <c r="C530" s="90" t="str">
        <f>IF(Proponentes!H514="X",Proponentes!$B$509,"")</f>
        <v/>
      </c>
      <c r="D530" s="91"/>
      <c r="E530" s="97"/>
      <c r="F530" s="93"/>
      <c r="G530" s="687" t="str">
        <f>Evaluación_Económica!G532</f>
        <v/>
      </c>
      <c r="H530" s="687"/>
      <c r="I530" s="687" t="str">
        <f>Evaluación_Económica!P532</f>
        <v/>
      </c>
      <c r="J530" s="687"/>
      <c r="K530" s="687" t="str">
        <f>Evaluación_Económica!AB532</f>
        <v/>
      </c>
      <c r="L530" s="687"/>
      <c r="M530" s="687" t="str">
        <f>Evaluación_Económica!AY532</f>
        <v/>
      </c>
      <c r="N530" s="687"/>
      <c r="O530" s="687" t="str">
        <f>Evaluación_Económica!BT532</f>
        <v/>
      </c>
      <c r="P530" s="687"/>
      <c r="Q530" s="687" t="str">
        <f>Evaluación_Económica!BY532</f>
        <v/>
      </c>
      <c r="R530" s="687"/>
      <c r="S530" s="687" t="str">
        <f>Evaluación_Económica!CF532</f>
        <v/>
      </c>
      <c r="T530" s="98"/>
      <c r="U530" s="99" t="str">
        <f t="shared" si="76"/>
        <v/>
      </c>
      <c r="V530" s="85" t="s">
        <v>2231</v>
      </c>
      <c r="W530" s="86">
        <v>0</v>
      </c>
      <c r="X530" s="86" t="s">
        <v>2231</v>
      </c>
      <c r="Y530" s="87">
        <v>0</v>
      </c>
      <c r="Z530" s="87">
        <v>0</v>
      </c>
      <c r="AA530" s="87">
        <v>0</v>
      </c>
      <c r="AB530" s="88"/>
      <c r="AC530" s="86" t="s">
        <v>2231</v>
      </c>
      <c r="AD530" s="86">
        <v>0</v>
      </c>
      <c r="AE530" s="86" t="s">
        <v>2231</v>
      </c>
    </row>
    <row r="531" spans="1:31" hidden="1" x14ac:dyDescent="0.25">
      <c r="A531" s="1022"/>
      <c r="B531" s="804">
        <v>7</v>
      </c>
      <c r="C531" s="905" t="str">
        <f>IF(Proponentes!H515="X",Proponentes!$B$509,"")</f>
        <v/>
      </c>
      <c r="D531" s="91"/>
      <c r="E531" s="906"/>
      <c r="F531" s="93"/>
      <c r="G531" s="907" t="str">
        <f>Evaluación_Económica!G533</f>
        <v/>
      </c>
      <c r="H531" s="907"/>
      <c r="I531" s="907" t="str">
        <f>Evaluación_Económica!P533</f>
        <v/>
      </c>
      <c r="J531" s="907"/>
      <c r="K531" s="907" t="str">
        <f>Evaluación_Económica!AB533</f>
        <v/>
      </c>
      <c r="L531" s="907"/>
      <c r="M531" s="907" t="str">
        <f>Evaluación_Económica!AY533</f>
        <v xml:space="preserve"> </v>
      </c>
      <c r="N531" s="907"/>
      <c r="O531" s="907" t="str">
        <f>Evaluación_Económica!BT533</f>
        <v xml:space="preserve"> </v>
      </c>
      <c r="P531" s="907"/>
      <c r="Q531" s="907" t="str">
        <f>Evaluación_Económica!BY533</f>
        <v/>
      </c>
      <c r="R531" s="907"/>
      <c r="S531" s="907" t="str">
        <f>Evaluación_Económica!CF533</f>
        <v/>
      </c>
      <c r="T531" s="908"/>
      <c r="U531" s="909" t="str">
        <f t="shared" si="76"/>
        <v/>
      </c>
      <c r="V531" s="85" t="s">
        <v>2231</v>
      </c>
      <c r="W531" s="86">
        <v>0</v>
      </c>
      <c r="X531" s="86" t="s">
        <v>2231</v>
      </c>
      <c r="Y531" s="87">
        <v>0</v>
      </c>
      <c r="Z531" s="87">
        <v>0</v>
      </c>
      <c r="AA531" s="87">
        <v>0</v>
      </c>
      <c r="AB531" s="88"/>
      <c r="AC531" s="86" t="s">
        <v>2231</v>
      </c>
      <c r="AD531" s="86">
        <v>0</v>
      </c>
      <c r="AE531" s="86" t="s">
        <v>2231</v>
      </c>
    </row>
    <row r="532" spans="1:31" x14ac:dyDescent="0.25">
      <c r="A532" s="1018"/>
      <c r="B532" s="508">
        <v>8</v>
      </c>
      <c r="C532" s="90" t="str">
        <f>IF(Proponentes!H516="X",Proponentes!$B$509,"")</f>
        <v>SECURITAS COLOMBIA S.A.</v>
      </c>
      <c r="D532" s="899"/>
      <c r="E532" s="100"/>
      <c r="F532" s="900"/>
      <c r="G532" s="94" t="str">
        <f>Evaluación_Económica!G534</f>
        <v>CUMPLE</v>
      </c>
      <c r="H532" s="94"/>
      <c r="I532" s="94" t="str">
        <f>Evaluación_Económica!P534</f>
        <v>CUMPLE</v>
      </c>
      <c r="J532" s="94"/>
      <c r="K532" s="94" t="str">
        <f>Evaluación_Económica!AB534</f>
        <v>CUMPLE</v>
      </c>
      <c r="L532" s="94"/>
      <c r="M532" s="94" t="str">
        <f>Evaluación_Económica!AY534</f>
        <v>CUMPLE</v>
      </c>
      <c r="N532" s="94"/>
      <c r="O532" s="94" t="str">
        <f>Evaluación_Económica!BT534</f>
        <v>CUMPLE</v>
      </c>
      <c r="P532" s="94"/>
      <c r="Q532" s="94" t="str">
        <f>Evaluación_Económica!BY534</f>
        <v>RECHAZADO</v>
      </c>
      <c r="R532" s="94"/>
      <c r="S532" s="94" t="str">
        <f>Evaluación_Económica!CF534</f>
        <v/>
      </c>
      <c r="T532" s="95"/>
      <c r="U532" s="94" t="str">
        <f t="shared" si="76"/>
        <v>RECHAZADO</v>
      </c>
      <c r="V532" s="85" t="s">
        <v>2231</v>
      </c>
      <c r="W532" s="86">
        <v>0</v>
      </c>
      <c r="X532" s="86" t="s">
        <v>2231</v>
      </c>
      <c r="Y532" s="87">
        <v>0</v>
      </c>
      <c r="Z532" s="87">
        <v>0</v>
      </c>
      <c r="AA532" s="87">
        <v>0</v>
      </c>
      <c r="AB532" s="88"/>
      <c r="AC532" s="86" t="s">
        <v>2231</v>
      </c>
      <c r="AD532" s="86">
        <v>0</v>
      </c>
      <c r="AE532" s="86" t="s">
        <v>2231</v>
      </c>
    </row>
    <row r="533" spans="1:31" hidden="1" x14ac:dyDescent="0.25">
      <c r="A533" s="1020"/>
      <c r="B533" s="230">
        <v>9</v>
      </c>
      <c r="C533" s="914" t="str">
        <f>IF(Proponentes!H517="X",Proponentes!$B$509,"")</f>
        <v/>
      </c>
      <c r="D533" s="91"/>
      <c r="E533" s="230"/>
      <c r="F533" s="93"/>
      <c r="G533" s="926" t="str">
        <f>Evaluación_Económica!G535</f>
        <v/>
      </c>
      <c r="H533" s="926"/>
      <c r="I533" s="926" t="str">
        <f>Evaluación_Económica!P535</f>
        <v/>
      </c>
      <c r="J533" s="926"/>
      <c r="K533" s="926" t="str">
        <f>Evaluación_Económica!AB535</f>
        <v/>
      </c>
      <c r="L533" s="926"/>
      <c r="M533" s="926" t="str">
        <f>Evaluación_Económica!AY535</f>
        <v xml:space="preserve"> </v>
      </c>
      <c r="N533" s="926"/>
      <c r="O533" s="926" t="str">
        <f>Evaluación_Económica!BT535</f>
        <v xml:space="preserve"> </v>
      </c>
      <c r="P533" s="926"/>
      <c r="Q533" s="926" t="str">
        <f>Evaluación_Económica!BY535</f>
        <v/>
      </c>
      <c r="R533" s="926"/>
      <c r="S533" s="926" t="str">
        <f>Evaluación_Económica!CF535</f>
        <v/>
      </c>
      <c r="T533" s="927"/>
      <c r="U533" s="928" t="str">
        <f t="shared" si="76"/>
        <v/>
      </c>
      <c r="V533" s="85">
        <v>7664314343</v>
      </c>
      <c r="W533" s="86">
        <v>172296982</v>
      </c>
      <c r="X533" s="86">
        <v>7836611325</v>
      </c>
      <c r="Y533" s="87">
        <v>7664314343</v>
      </c>
      <c r="Z533" s="87">
        <v>172296982</v>
      </c>
      <c r="AA533" s="87">
        <v>7836611325</v>
      </c>
      <c r="AB533" s="88"/>
      <c r="AC533" s="86">
        <v>7521407599</v>
      </c>
      <c r="AD533" s="86">
        <v>160084136</v>
      </c>
      <c r="AE533" s="86">
        <v>7681491735</v>
      </c>
    </row>
    <row r="534" spans="1:31" hidden="1" x14ac:dyDescent="0.25">
      <c r="A534" s="1021"/>
      <c r="B534" s="508">
        <v>10</v>
      </c>
      <c r="C534" s="90" t="str">
        <f>IF(Proponentes!H518="X",Proponentes!$B$509,"")</f>
        <v/>
      </c>
      <c r="D534" s="91"/>
      <c r="E534" s="508"/>
      <c r="F534" s="93"/>
      <c r="G534" s="687" t="str">
        <f>Evaluación_Económica!G536</f>
        <v/>
      </c>
      <c r="H534" s="687"/>
      <c r="I534" s="687" t="str">
        <f>Evaluación_Económica!P536</f>
        <v/>
      </c>
      <c r="J534" s="687"/>
      <c r="K534" s="687" t="str">
        <f>Evaluación_Económica!AB536</f>
        <v/>
      </c>
      <c r="L534" s="687"/>
      <c r="M534" s="687" t="str">
        <f>Evaluación_Económica!AY536</f>
        <v xml:space="preserve"> </v>
      </c>
      <c r="N534" s="687"/>
      <c r="O534" s="687" t="str">
        <f>Evaluación_Económica!BT536</f>
        <v xml:space="preserve"> </v>
      </c>
      <c r="P534" s="687"/>
      <c r="Q534" s="687" t="str">
        <f>Evaluación_Económica!BY536</f>
        <v/>
      </c>
      <c r="R534" s="687"/>
      <c r="S534" s="687" t="str">
        <f>Evaluación_Económica!CF536</f>
        <v/>
      </c>
      <c r="T534" s="98"/>
      <c r="U534" s="99" t="str">
        <f t="shared" si="76"/>
        <v/>
      </c>
      <c r="V534" s="85" t="s">
        <v>2231</v>
      </c>
      <c r="W534" s="86">
        <v>0</v>
      </c>
      <c r="X534" s="86" t="s">
        <v>2231</v>
      </c>
      <c r="Y534" s="87">
        <v>0</v>
      </c>
      <c r="Z534" s="87">
        <v>0</v>
      </c>
      <c r="AA534" s="87">
        <v>0</v>
      </c>
      <c r="AB534" s="88"/>
      <c r="AC534" s="86" t="s">
        <v>2231</v>
      </c>
      <c r="AD534" s="86">
        <v>0</v>
      </c>
      <c r="AE534" s="86" t="s">
        <v>2231</v>
      </c>
    </row>
    <row r="535" spans="1:31" hidden="1" x14ac:dyDescent="0.25">
      <c r="A535" s="1022"/>
      <c r="B535" s="804">
        <v>11</v>
      </c>
      <c r="C535" s="905" t="str">
        <f>IF(Proponentes!H519="X",Proponentes!$B$509,"")</f>
        <v/>
      </c>
      <c r="D535" s="91"/>
      <c r="E535" s="804"/>
      <c r="F535" s="93"/>
      <c r="G535" s="907" t="str">
        <f>Evaluación_Económica!G537</f>
        <v/>
      </c>
      <c r="H535" s="907"/>
      <c r="I535" s="907" t="str">
        <f>Evaluación_Económica!P537</f>
        <v/>
      </c>
      <c r="J535" s="907"/>
      <c r="K535" s="907" t="str">
        <f>Evaluación_Económica!AB537</f>
        <v/>
      </c>
      <c r="L535" s="907"/>
      <c r="M535" s="907" t="str">
        <f>Evaluación_Económica!AY537</f>
        <v xml:space="preserve"> </v>
      </c>
      <c r="N535" s="907"/>
      <c r="O535" s="907" t="str">
        <f>Evaluación_Económica!BT537</f>
        <v xml:space="preserve"> </v>
      </c>
      <c r="P535" s="907"/>
      <c r="Q535" s="907" t="str">
        <f>Evaluación_Económica!BY537</f>
        <v/>
      </c>
      <c r="R535" s="907"/>
      <c r="S535" s="907" t="str">
        <f>Evaluación_Económica!CF537</f>
        <v/>
      </c>
      <c r="T535" s="908"/>
      <c r="U535" s="909" t="str">
        <f t="shared" si="76"/>
        <v/>
      </c>
      <c r="V535" s="85" t="s">
        <v>2231</v>
      </c>
      <c r="W535" s="86">
        <v>0</v>
      </c>
      <c r="X535" s="86" t="s">
        <v>2231</v>
      </c>
      <c r="Y535" s="87">
        <v>0</v>
      </c>
      <c r="Z535" s="87">
        <v>0</v>
      </c>
      <c r="AA535" s="87">
        <v>0</v>
      </c>
      <c r="AB535" s="88"/>
      <c r="AC535" s="86" t="s">
        <v>2231</v>
      </c>
      <c r="AD535" s="86">
        <v>0</v>
      </c>
      <c r="AE535" s="86" t="s">
        <v>2231</v>
      </c>
    </row>
    <row r="536" spans="1:31" ht="17.25" thickBot="1" x14ac:dyDescent="0.3">
      <c r="A536" s="1018"/>
      <c r="B536" s="508">
        <v>12</v>
      </c>
      <c r="C536" s="90" t="str">
        <f>IF(Proponentes!H520="X",Proponentes!$B$509,"")</f>
        <v>SECURITAS COLOMBIA S.A.</v>
      </c>
      <c r="D536" s="899"/>
      <c r="E536" s="92"/>
      <c r="F536" s="900"/>
      <c r="G536" s="94" t="str">
        <f>Evaluación_Económica!G538</f>
        <v>CUMPLE</v>
      </c>
      <c r="H536" s="94"/>
      <c r="I536" s="94" t="str">
        <f>Evaluación_Económica!P538</f>
        <v>CUMPLE</v>
      </c>
      <c r="J536" s="94"/>
      <c r="K536" s="94" t="str">
        <f>Evaluación_Económica!AB538</f>
        <v>CUMPLE</v>
      </c>
      <c r="L536" s="94"/>
      <c r="M536" s="94" t="str">
        <f>Evaluación_Económica!AY538</f>
        <v>CUMPLE</v>
      </c>
      <c r="N536" s="94"/>
      <c r="O536" s="94" t="str">
        <f>Evaluación_Económica!BT538</f>
        <v>CUMPLE</v>
      </c>
      <c r="P536" s="94"/>
      <c r="Q536" s="94" t="str">
        <f>Evaluación_Económica!BY538</f>
        <v>RECHAZADO</v>
      </c>
      <c r="R536" s="94"/>
      <c r="S536" s="94" t="str">
        <f>Evaluación_Económica!CF538</f>
        <v>RECHAZADO</v>
      </c>
      <c r="T536" s="95"/>
      <c r="U536" s="94" t="str">
        <f>IF(C536&lt;&gt;"",IF(G536="CUMPLE",IF(I536="CUMPLE",IF(K536="CUMPLE",IF(M536="CUMPLE",IF(O536="CUMPLE",IF(Q536="CUMPLE",IF(S536="CUMPLE","HABILITADO","RECHAZADO"),"RECHAZADO"),"RECHAZADO"),"RECHAZADO"),"RECHAZADO"),"RECHAZADO"),"RECHAZADO"),"")</f>
        <v>RECHAZADO</v>
      </c>
      <c r="V536" s="85">
        <v>2507462668</v>
      </c>
      <c r="W536" s="86">
        <v>176851492</v>
      </c>
      <c r="X536" s="86">
        <v>2684314160</v>
      </c>
      <c r="Y536" s="87">
        <v>2507462668</v>
      </c>
      <c r="Z536" s="87">
        <v>176851492</v>
      </c>
      <c r="AA536" s="87">
        <v>2684314160</v>
      </c>
      <c r="AB536" s="88"/>
      <c r="AC536" s="86">
        <v>2460709193</v>
      </c>
      <c r="AD536" s="86">
        <v>168180324</v>
      </c>
      <c r="AE536" s="86">
        <v>2628889517</v>
      </c>
    </row>
    <row r="537" spans="1:31" s="110" customFormat="1" ht="18" thickTop="1" thickBot="1" x14ac:dyDescent="0.3">
      <c r="A537" s="102">
        <v>40</v>
      </c>
      <c r="B537" s="102"/>
      <c r="C537" s="102" t="s">
        <v>1537</v>
      </c>
      <c r="D537" s="901"/>
      <c r="E537" s="104"/>
      <c r="F537" s="902"/>
      <c r="G537" s="101"/>
      <c r="H537" s="101"/>
      <c r="I537" s="101"/>
      <c r="J537" s="101"/>
      <c r="K537" s="101"/>
      <c r="L537" s="101"/>
      <c r="M537" s="101"/>
      <c r="N537" s="101"/>
      <c r="O537" s="101"/>
      <c r="P537" s="101"/>
      <c r="Q537" s="101"/>
      <c r="R537" s="101"/>
      <c r="S537" s="101"/>
      <c r="T537" s="101"/>
      <c r="U537" s="101"/>
      <c r="V537" s="106"/>
      <c r="W537" s="107"/>
      <c r="X537" s="107"/>
      <c r="Y537" s="107"/>
      <c r="Z537" s="107"/>
      <c r="AA537" s="107"/>
      <c r="AB537" s="108"/>
      <c r="AC537" s="107"/>
      <c r="AD537" s="107"/>
      <c r="AE537" s="107"/>
    </row>
    <row r="538" spans="1:31" ht="33" x14ac:dyDescent="0.25">
      <c r="A538" s="1018">
        <f t="shared" ref="A538" si="77">A550</f>
        <v>41</v>
      </c>
      <c r="B538" s="508">
        <v>1</v>
      </c>
      <c r="C538" s="90" t="str">
        <f>IF(Proponentes!H522="X",Proponentes!$B$522,"")</f>
        <v>UNION TEMPORAL CD SEGURIDAD</v>
      </c>
      <c r="D538" s="899"/>
      <c r="E538" s="92"/>
      <c r="F538" s="900"/>
      <c r="G538" s="94" t="str">
        <f>Evaluación_Económica!G540</f>
        <v>CUMPLE</v>
      </c>
      <c r="H538" s="94"/>
      <c r="I538" s="94" t="str">
        <f>Evaluación_Económica!P540</f>
        <v>CUMPLE</v>
      </c>
      <c r="J538" s="94"/>
      <c r="K538" s="94" t="str">
        <f>Evaluación_Económica!AB540</f>
        <v>CUMPLE</v>
      </c>
      <c r="L538" s="94"/>
      <c r="M538" s="94" t="str">
        <f>Evaluación_Económica!AY540</f>
        <v>CUMPLE</v>
      </c>
      <c r="N538" s="94"/>
      <c r="O538" s="94" t="str">
        <f>Evaluación_Económica!BT540</f>
        <v>CUMPLE</v>
      </c>
      <c r="P538" s="94"/>
      <c r="Q538" s="94" t="str">
        <f>Evaluación_Económica!BY540</f>
        <v>CUMPLE</v>
      </c>
      <c r="R538" s="94"/>
      <c r="S538" s="94" t="str">
        <f>Evaluación_Económica!CF540</f>
        <v/>
      </c>
      <c r="T538" s="95"/>
      <c r="U538" s="94" t="str">
        <f t="shared" ref="U538:U548" si="78">IF(C538&lt;&gt;"",IF(G538="CUMPLE",IF(I538="CUMPLE",IF(K538="CUMPLE",IF(M538="CUMPLE",IF(O538="CUMPLE",IF(Q538="CUMPLE","HABILITADO","RECHAZADO"),"RECHAZADO"),"RECHAZADO"),"RECHAZADO"),"RECHAZADO"),"RECHAZADO"),"")</f>
        <v>HABILITADO</v>
      </c>
      <c r="V538" s="85" t="s">
        <v>2231</v>
      </c>
      <c r="W538" s="86">
        <v>0</v>
      </c>
      <c r="X538" s="86" t="s">
        <v>2231</v>
      </c>
      <c r="Y538" s="87">
        <v>0</v>
      </c>
      <c r="Z538" s="87">
        <v>0</v>
      </c>
      <c r="AA538" s="87">
        <v>0</v>
      </c>
      <c r="AB538" s="88"/>
      <c r="AC538" s="86" t="s">
        <v>2231</v>
      </c>
      <c r="AD538" s="86">
        <v>0</v>
      </c>
      <c r="AE538" s="86" t="s">
        <v>2231</v>
      </c>
    </row>
    <row r="539" spans="1:31" ht="33" x14ac:dyDescent="0.25">
      <c r="A539" s="1018"/>
      <c r="B539" s="508">
        <v>2</v>
      </c>
      <c r="C539" s="90" t="str">
        <f>IF(Proponentes!H523="X",Proponentes!$B$522,"")</f>
        <v>UNION TEMPORAL CD SEGURIDAD</v>
      </c>
      <c r="D539" s="899"/>
      <c r="E539" s="97"/>
      <c r="F539" s="900"/>
      <c r="G539" s="687" t="str">
        <f>Evaluación_Económica!G541</f>
        <v>CUMPLE</v>
      </c>
      <c r="H539" s="687"/>
      <c r="I539" s="687" t="str">
        <f>Evaluación_Económica!P541</f>
        <v>CUMPLE</v>
      </c>
      <c r="J539" s="687"/>
      <c r="K539" s="687" t="str">
        <f>Evaluación_Económica!AB541</f>
        <v>CUMPLE</v>
      </c>
      <c r="L539" s="687"/>
      <c r="M539" s="687" t="str">
        <f>Evaluación_Económica!AY541</f>
        <v>CUMPLE</v>
      </c>
      <c r="N539" s="687"/>
      <c r="O539" s="687" t="str">
        <f>Evaluación_Económica!BT541</f>
        <v>CUMPLE</v>
      </c>
      <c r="P539" s="687"/>
      <c r="Q539" s="687" t="str">
        <f>Evaluación_Económica!BY541</f>
        <v>CUMPLE</v>
      </c>
      <c r="R539" s="687"/>
      <c r="S539" s="687" t="str">
        <f>Evaluación_Económica!CF541</f>
        <v/>
      </c>
      <c r="T539" s="98"/>
      <c r="U539" s="687" t="str">
        <f t="shared" si="78"/>
        <v>HABILITADO</v>
      </c>
      <c r="V539" s="85" t="s">
        <v>2231</v>
      </c>
      <c r="W539" s="86">
        <v>0</v>
      </c>
      <c r="X539" s="86" t="s">
        <v>2231</v>
      </c>
      <c r="Y539" s="87">
        <v>0</v>
      </c>
      <c r="Z539" s="87">
        <v>0</v>
      </c>
      <c r="AA539" s="87">
        <v>0</v>
      </c>
      <c r="AB539" s="88"/>
      <c r="AC539" s="86" t="s">
        <v>2231</v>
      </c>
      <c r="AD539" s="86">
        <v>0</v>
      </c>
      <c r="AE539" s="86" t="s">
        <v>2231</v>
      </c>
    </row>
    <row r="540" spans="1:31" ht="33" x14ac:dyDescent="0.25">
      <c r="A540" s="1018"/>
      <c r="B540" s="508">
        <v>3</v>
      </c>
      <c r="C540" s="90" t="str">
        <f>IF(Proponentes!H524="X",Proponentes!$B$522,"")</f>
        <v>UNION TEMPORAL CD SEGURIDAD</v>
      </c>
      <c r="D540" s="899"/>
      <c r="E540" s="92"/>
      <c r="F540" s="900"/>
      <c r="G540" s="94" t="str">
        <f>Evaluación_Económica!G542</f>
        <v>CUMPLE</v>
      </c>
      <c r="H540" s="94"/>
      <c r="I540" s="94" t="str">
        <f>Evaluación_Económica!P542</f>
        <v>CUMPLE</v>
      </c>
      <c r="J540" s="94"/>
      <c r="K540" s="94" t="str">
        <f>Evaluación_Económica!AB542</f>
        <v>CUMPLE</v>
      </c>
      <c r="L540" s="94"/>
      <c r="M540" s="94" t="str">
        <f>Evaluación_Económica!AY542</f>
        <v>CUMPLE</v>
      </c>
      <c r="N540" s="94"/>
      <c r="O540" s="94" t="str">
        <f>Evaluación_Económica!BT542</f>
        <v>CUMPLE</v>
      </c>
      <c r="P540" s="94"/>
      <c r="Q540" s="94" t="str">
        <f>Evaluación_Económica!BY542</f>
        <v>CUMPLE</v>
      </c>
      <c r="R540" s="94"/>
      <c r="S540" s="94" t="str">
        <f>Evaluación_Económica!CF542</f>
        <v/>
      </c>
      <c r="T540" s="95"/>
      <c r="U540" s="94" t="str">
        <f t="shared" si="78"/>
        <v>HABILITADO</v>
      </c>
      <c r="V540" s="85">
        <v>7469983014</v>
      </c>
      <c r="W540" s="86">
        <v>151888716</v>
      </c>
      <c r="X540" s="86">
        <v>7621871730</v>
      </c>
      <c r="Y540" s="87">
        <v>7469983014</v>
      </c>
      <c r="Z540" s="87">
        <v>151888715</v>
      </c>
      <c r="AA540" s="87">
        <v>7621871729</v>
      </c>
      <c r="AB540" s="88"/>
      <c r="AC540" s="86">
        <v>7330699719</v>
      </c>
      <c r="AD540" s="86">
        <v>142022328</v>
      </c>
      <c r="AE540" s="86">
        <v>7472722047</v>
      </c>
    </row>
    <row r="541" spans="1:31" ht="33" x14ac:dyDescent="0.25">
      <c r="A541" s="1018"/>
      <c r="B541" s="508">
        <v>4</v>
      </c>
      <c r="C541" s="90" t="str">
        <f>IF(Proponentes!H525="X",Proponentes!$B$522,"")</f>
        <v>UNION TEMPORAL CD SEGURIDAD</v>
      </c>
      <c r="D541" s="899"/>
      <c r="E541" s="92"/>
      <c r="F541" s="900"/>
      <c r="G541" s="94" t="str">
        <f>Evaluación_Económica!G543</f>
        <v>CUMPLE</v>
      </c>
      <c r="H541" s="94"/>
      <c r="I541" s="94" t="str">
        <f>Evaluación_Económica!P543</f>
        <v>CUMPLE</v>
      </c>
      <c r="J541" s="94"/>
      <c r="K541" s="94" t="str">
        <f>Evaluación_Económica!AB543</f>
        <v>CUMPLE</v>
      </c>
      <c r="L541" s="94"/>
      <c r="M541" s="94" t="str">
        <f>Evaluación_Económica!AY543</f>
        <v>CUMPLE</v>
      </c>
      <c r="N541" s="94"/>
      <c r="O541" s="94" t="str">
        <f>Evaluación_Económica!BT543</f>
        <v>CUMPLE</v>
      </c>
      <c r="P541" s="94"/>
      <c r="Q541" s="94" t="str">
        <f>Evaluación_Económica!BY543</f>
        <v>CUMPLE</v>
      </c>
      <c r="R541" s="94"/>
      <c r="S541" s="94" t="str">
        <f>Evaluación_Económica!CF543</f>
        <v/>
      </c>
      <c r="T541" s="95"/>
      <c r="U541" s="94" t="str">
        <f t="shared" si="78"/>
        <v>HABILITADO</v>
      </c>
      <c r="V541" s="85" t="s">
        <v>2231</v>
      </c>
      <c r="W541" s="86">
        <v>0</v>
      </c>
      <c r="X541" s="86" t="s">
        <v>2231</v>
      </c>
      <c r="Y541" s="87">
        <v>0</v>
      </c>
      <c r="Z541" s="87">
        <v>0</v>
      </c>
      <c r="AA541" s="87">
        <v>0</v>
      </c>
      <c r="AB541" s="88"/>
      <c r="AC541" s="86" t="s">
        <v>2231</v>
      </c>
      <c r="AD541" s="86">
        <v>0</v>
      </c>
      <c r="AE541" s="86" t="s">
        <v>2231</v>
      </c>
    </row>
    <row r="542" spans="1:31" ht="33" x14ac:dyDescent="0.25">
      <c r="A542" s="1018"/>
      <c r="B542" s="508">
        <v>5</v>
      </c>
      <c r="C542" s="90" t="str">
        <f>IF(Proponentes!H526="X",Proponentes!$B$522,"")</f>
        <v>UNION TEMPORAL CD SEGURIDAD</v>
      </c>
      <c r="D542" s="899"/>
      <c r="E542" s="100"/>
      <c r="F542" s="900"/>
      <c r="G542" s="94" t="str">
        <f>Evaluación_Económica!G544</f>
        <v>CUMPLE</v>
      </c>
      <c r="H542" s="94"/>
      <c r="I542" s="94" t="str">
        <f>Evaluación_Económica!P544</f>
        <v>CUMPLE</v>
      </c>
      <c r="J542" s="94"/>
      <c r="K542" s="94" t="str">
        <f>Evaluación_Económica!AB544</f>
        <v>CUMPLE</v>
      </c>
      <c r="L542" s="94"/>
      <c r="M542" s="94" t="str">
        <f>Evaluación_Económica!AY544</f>
        <v>CUMPLE</v>
      </c>
      <c r="N542" s="94"/>
      <c r="O542" s="94" t="str">
        <f>Evaluación_Económica!BT544</f>
        <v>CUMPLE</v>
      </c>
      <c r="P542" s="94"/>
      <c r="Q542" s="94" t="str">
        <f>Evaluación_Económica!BY544</f>
        <v>CUMPLE</v>
      </c>
      <c r="R542" s="94"/>
      <c r="S542" s="94" t="str">
        <f>Evaluación_Económica!CF544</f>
        <v/>
      </c>
      <c r="T542" s="95"/>
      <c r="U542" s="94" t="str">
        <f t="shared" si="78"/>
        <v>HABILITADO</v>
      </c>
      <c r="V542" s="85" t="s">
        <v>2231</v>
      </c>
      <c r="W542" s="86">
        <v>0</v>
      </c>
      <c r="X542" s="86" t="s">
        <v>2231</v>
      </c>
      <c r="Y542" s="87">
        <v>0</v>
      </c>
      <c r="Z542" s="87">
        <v>0</v>
      </c>
      <c r="AA542" s="87">
        <v>0</v>
      </c>
      <c r="AB542" s="88"/>
      <c r="AC542" s="86" t="s">
        <v>2231</v>
      </c>
      <c r="AD542" s="86">
        <v>0</v>
      </c>
      <c r="AE542" s="86" t="s">
        <v>2231</v>
      </c>
    </row>
    <row r="543" spans="1:31" ht="33" x14ac:dyDescent="0.25">
      <c r="A543" s="1018"/>
      <c r="B543" s="508">
        <v>6</v>
      </c>
      <c r="C543" s="90" t="str">
        <f>IF(Proponentes!H527="X",Proponentes!$B$522,"")</f>
        <v>UNION TEMPORAL CD SEGURIDAD</v>
      </c>
      <c r="D543" s="899"/>
      <c r="E543" s="92"/>
      <c r="F543" s="900"/>
      <c r="G543" s="94" t="str">
        <f>Evaluación_Económica!G545</f>
        <v>CUMPLE</v>
      </c>
      <c r="H543" s="94"/>
      <c r="I543" s="94" t="str">
        <f>Evaluación_Económica!P545</f>
        <v>CUMPLE</v>
      </c>
      <c r="J543" s="94"/>
      <c r="K543" s="94" t="str">
        <f>Evaluación_Económica!AB545</f>
        <v>CUMPLE</v>
      </c>
      <c r="L543" s="94"/>
      <c r="M543" s="94" t="str">
        <f>Evaluación_Económica!AY545</f>
        <v>CUMPLE</v>
      </c>
      <c r="N543" s="94"/>
      <c r="O543" s="94" t="str">
        <f>Evaluación_Económica!BT545</f>
        <v>CUMPLE</v>
      </c>
      <c r="P543" s="94"/>
      <c r="Q543" s="94" t="str">
        <f>Evaluación_Económica!BY545</f>
        <v>CUMPLE</v>
      </c>
      <c r="R543" s="94"/>
      <c r="S543" s="94" t="str">
        <f>Evaluación_Económica!CF545</f>
        <v/>
      </c>
      <c r="T543" s="95"/>
      <c r="U543" s="94" t="str">
        <f t="shared" si="78"/>
        <v>HABILITADO</v>
      </c>
      <c r="V543" s="85">
        <v>8654834428</v>
      </c>
      <c r="W543" s="86">
        <v>129814852</v>
      </c>
      <c r="X543" s="86">
        <v>8784649280</v>
      </c>
      <c r="Y543" s="87">
        <v>8654834428</v>
      </c>
      <c r="Z543" s="87">
        <v>129814854</v>
      </c>
      <c r="AA543" s="87">
        <v>8784649282</v>
      </c>
      <c r="AB543" s="88"/>
      <c r="AC543" s="86">
        <v>8493458712</v>
      </c>
      <c r="AD543" s="86">
        <v>122427138</v>
      </c>
      <c r="AE543" s="86">
        <v>8615885850</v>
      </c>
    </row>
    <row r="544" spans="1:31" ht="33" x14ac:dyDescent="0.25">
      <c r="A544" s="1018"/>
      <c r="B544" s="508">
        <v>7</v>
      </c>
      <c r="C544" s="90" t="str">
        <f>IF(Proponentes!H528="X",Proponentes!$B$522,"")</f>
        <v>UNION TEMPORAL CD SEGURIDAD</v>
      </c>
      <c r="D544" s="899"/>
      <c r="E544" s="92"/>
      <c r="F544" s="900"/>
      <c r="G544" s="94" t="str">
        <f>Evaluación_Económica!G546</f>
        <v>CUMPLE</v>
      </c>
      <c r="H544" s="94"/>
      <c r="I544" s="94" t="str">
        <f>Evaluación_Económica!P546</f>
        <v>CUMPLE</v>
      </c>
      <c r="J544" s="94"/>
      <c r="K544" s="94" t="str">
        <f>Evaluación_Económica!AB546</f>
        <v>CUMPLE</v>
      </c>
      <c r="L544" s="94"/>
      <c r="M544" s="94" t="str">
        <f>Evaluación_Económica!AY546</f>
        <v>CUMPLE</v>
      </c>
      <c r="N544" s="94"/>
      <c r="O544" s="94" t="str">
        <f>Evaluación_Económica!BT546</f>
        <v>CUMPLE</v>
      </c>
      <c r="P544" s="94"/>
      <c r="Q544" s="94" t="str">
        <f>Evaluación_Económica!BY546</f>
        <v>CUMPLE</v>
      </c>
      <c r="R544" s="94"/>
      <c r="S544" s="94" t="str">
        <f>Evaluación_Económica!CF546</f>
        <v/>
      </c>
      <c r="T544" s="95"/>
      <c r="U544" s="94" t="str">
        <f t="shared" si="78"/>
        <v>HABILITADO</v>
      </c>
      <c r="V544" s="85">
        <v>11189187841</v>
      </c>
      <c r="W544" s="86">
        <v>190677382</v>
      </c>
      <c r="X544" s="86">
        <v>11379865223</v>
      </c>
      <c r="Y544" s="87">
        <v>11189187841</v>
      </c>
      <c r="Z544" s="87">
        <v>190677386</v>
      </c>
      <c r="AA544" s="87">
        <v>11379865227</v>
      </c>
      <c r="AB544" s="88"/>
      <c r="AC544" s="86">
        <v>10980557253</v>
      </c>
      <c r="AD544" s="86">
        <v>176947837</v>
      </c>
      <c r="AE544" s="86">
        <v>11157505090</v>
      </c>
    </row>
    <row r="545" spans="1:31" ht="33" x14ac:dyDescent="0.25">
      <c r="A545" s="1018"/>
      <c r="B545" s="508">
        <v>8</v>
      </c>
      <c r="C545" s="90" t="str">
        <f>IF(Proponentes!H529="X",Proponentes!$B$522,"")</f>
        <v>UNION TEMPORAL CD SEGURIDAD</v>
      </c>
      <c r="D545" s="899"/>
      <c r="E545" s="100"/>
      <c r="F545" s="900"/>
      <c r="G545" s="94" t="str">
        <f>Evaluación_Económica!G547</f>
        <v>CUMPLE</v>
      </c>
      <c r="H545" s="94"/>
      <c r="I545" s="94" t="str">
        <f>Evaluación_Económica!P547</f>
        <v>CUMPLE</v>
      </c>
      <c r="J545" s="94"/>
      <c r="K545" s="94" t="str">
        <f>Evaluación_Económica!AB547</f>
        <v>CUMPLE</v>
      </c>
      <c r="L545" s="94"/>
      <c r="M545" s="94" t="str">
        <f>Evaluación_Económica!AY547</f>
        <v>CUMPLE</v>
      </c>
      <c r="N545" s="94"/>
      <c r="O545" s="94" t="str">
        <f>Evaluación_Económica!BT547</f>
        <v>CUMPLE</v>
      </c>
      <c r="P545" s="94"/>
      <c r="Q545" s="94" t="str">
        <f>Evaluación_Económica!BY547</f>
        <v>CUMPLE</v>
      </c>
      <c r="R545" s="94"/>
      <c r="S545" s="94" t="str">
        <f>Evaluación_Económica!CF547</f>
        <v/>
      </c>
      <c r="T545" s="95"/>
      <c r="U545" s="94" t="str">
        <f t="shared" si="78"/>
        <v>HABILITADO</v>
      </c>
      <c r="V545" s="85">
        <v>6076803755</v>
      </c>
      <c r="W545" s="86">
        <v>164917086</v>
      </c>
      <c r="X545" s="86">
        <v>6241720841</v>
      </c>
      <c r="Y545" s="87">
        <v>6076803755</v>
      </c>
      <c r="Z545" s="87">
        <v>164917084</v>
      </c>
      <c r="AA545" s="87">
        <v>6241720839</v>
      </c>
      <c r="AB545" s="88"/>
      <c r="AC545" s="86">
        <v>5963497306</v>
      </c>
      <c r="AD545" s="86">
        <v>153551875</v>
      </c>
      <c r="AE545" s="86">
        <v>6117049181</v>
      </c>
    </row>
    <row r="546" spans="1:31" ht="33" x14ac:dyDescent="0.25">
      <c r="A546" s="1018"/>
      <c r="B546" s="508">
        <v>9</v>
      </c>
      <c r="C546" s="90" t="str">
        <f>IF(Proponentes!H530="X",Proponentes!$B$522,"")</f>
        <v>UNION TEMPORAL CD SEGURIDAD</v>
      </c>
      <c r="D546" s="899"/>
      <c r="E546" s="100"/>
      <c r="F546" s="900"/>
      <c r="G546" s="94" t="str">
        <f>Evaluación_Económica!G548</f>
        <v>CUMPLE</v>
      </c>
      <c r="H546" s="94"/>
      <c r="I546" s="94" t="str">
        <f>Evaluación_Económica!P548</f>
        <v>CUMPLE</v>
      </c>
      <c r="J546" s="94"/>
      <c r="K546" s="94" t="str">
        <f>Evaluación_Económica!AB548</f>
        <v>CUMPLE</v>
      </c>
      <c r="L546" s="94"/>
      <c r="M546" s="94" t="str">
        <f>Evaluación_Económica!AY548</f>
        <v>CUMPLE</v>
      </c>
      <c r="N546" s="94"/>
      <c r="O546" s="94" t="str">
        <f>Evaluación_Económica!BT548</f>
        <v>CUMPLE</v>
      </c>
      <c r="P546" s="94"/>
      <c r="Q546" s="94" t="str">
        <f>Evaluación_Económica!BY548</f>
        <v>CUMPLE</v>
      </c>
      <c r="R546" s="94"/>
      <c r="S546" s="94" t="str">
        <f>Evaluación_Económica!CF548</f>
        <v/>
      </c>
      <c r="T546" s="95"/>
      <c r="U546" s="94" t="str">
        <f t="shared" si="78"/>
        <v>HABILITADO</v>
      </c>
      <c r="V546" s="85">
        <v>7664314343</v>
      </c>
      <c r="W546" s="86">
        <v>166644159</v>
      </c>
      <c r="X546" s="86">
        <v>7830958502</v>
      </c>
      <c r="Y546" s="87">
        <v>7664314343</v>
      </c>
      <c r="Z546" s="87">
        <v>166644161</v>
      </c>
      <c r="AA546" s="87">
        <v>7830958504</v>
      </c>
      <c r="AB546" s="88"/>
      <c r="AC546" s="86">
        <v>7521407599</v>
      </c>
      <c r="AD546" s="86">
        <v>155005600</v>
      </c>
      <c r="AE546" s="86">
        <v>7676413199</v>
      </c>
    </row>
    <row r="547" spans="1:31" ht="33" x14ac:dyDescent="0.25">
      <c r="A547" s="1018"/>
      <c r="B547" s="508">
        <v>10</v>
      </c>
      <c r="C547" s="90" t="str">
        <f>IF(Proponentes!H531="X",Proponentes!$B$522,"")</f>
        <v>UNION TEMPORAL CD SEGURIDAD</v>
      </c>
      <c r="D547" s="899"/>
      <c r="E547" s="508"/>
      <c r="F547" s="900"/>
      <c r="G547" s="687" t="str">
        <f>Evaluación_Económica!G549</f>
        <v>CUMPLE</v>
      </c>
      <c r="H547" s="687"/>
      <c r="I547" s="687" t="str">
        <f>Evaluación_Económica!P549</f>
        <v>CUMPLE</v>
      </c>
      <c r="J547" s="687"/>
      <c r="K547" s="687" t="str">
        <f>Evaluación_Económica!AB549</f>
        <v>CUMPLE</v>
      </c>
      <c r="L547" s="687"/>
      <c r="M547" s="687" t="str">
        <f>Evaluación_Económica!AY549</f>
        <v>CUMPLE</v>
      </c>
      <c r="N547" s="687"/>
      <c r="O547" s="687" t="str">
        <f>Evaluación_Económica!BT549</f>
        <v>CUMPLE</v>
      </c>
      <c r="P547" s="687"/>
      <c r="Q547" s="687" t="str">
        <f>Evaluación_Económica!BY549</f>
        <v>CUMPLE</v>
      </c>
      <c r="R547" s="687"/>
      <c r="S547" s="687" t="str">
        <f>Evaluación_Económica!CF549</f>
        <v/>
      </c>
      <c r="T547" s="98"/>
      <c r="U547" s="687" t="str">
        <f t="shared" si="78"/>
        <v>HABILITADO</v>
      </c>
      <c r="V547" s="85" t="s">
        <v>2231</v>
      </c>
      <c r="W547" s="86">
        <v>0</v>
      </c>
      <c r="X547" s="86" t="s">
        <v>2231</v>
      </c>
      <c r="Y547" s="87">
        <v>0</v>
      </c>
      <c r="Z547" s="87">
        <v>0</v>
      </c>
      <c r="AA547" s="87">
        <v>0</v>
      </c>
      <c r="AB547" s="88"/>
      <c r="AC547" s="86" t="s">
        <v>2231</v>
      </c>
      <c r="AD547" s="86">
        <v>0</v>
      </c>
      <c r="AE547" s="86" t="s">
        <v>2231</v>
      </c>
    </row>
    <row r="548" spans="1:31" ht="33" x14ac:dyDescent="0.25">
      <c r="A548" s="1018"/>
      <c r="B548" s="508">
        <v>11</v>
      </c>
      <c r="C548" s="90" t="str">
        <f>IF(Proponentes!H532="X",Proponentes!$B$522,"")</f>
        <v>UNION TEMPORAL CD SEGURIDAD</v>
      </c>
      <c r="D548" s="899"/>
      <c r="E548" s="100"/>
      <c r="F548" s="900"/>
      <c r="G548" s="94" t="str">
        <f>Evaluación_Económica!G550</f>
        <v>CUMPLE</v>
      </c>
      <c r="H548" s="94"/>
      <c r="I548" s="94" t="str">
        <f>Evaluación_Económica!P550</f>
        <v>CUMPLE</v>
      </c>
      <c r="J548" s="94"/>
      <c r="K548" s="94" t="str">
        <f>Evaluación_Económica!AB550</f>
        <v>CUMPLE</v>
      </c>
      <c r="L548" s="94"/>
      <c r="M548" s="94" t="str">
        <f>Evaluación_Económica!AY550</f>
        <v>CUMPLE</v>
      </c>
      <c r="N548" s="94"/>
      <c r="O548" s="94" t="str">
        <f>Evaluación_Económica!BT550</f>
        <v>CUMPLE</v>
      </c>
      <c r="P548" s="94"/>
      <c r="Q548" s="94" t="str">
        <f>Evaluación_Económica!BY550</f>
        <v>CUMPLE</v>
      </c>
      <c r="R548" s="94"/>
      <c r="S548" s="94" t="str">
        <f>Evaluación_Económica!CF550</f>
        <v/>
      </c>
      <c r="T548" s="95"/>
      <c r="U548" s="94" t="str">
        <f t="shared" si="78"/>
        <v>HABILITADO</v>
      </c>
      <c r="V548" s="85" t="s">
        <v>2231</v>
      </c>
      <c r="W548" s="86">
        <v>0</v>
      </c>
      <c r="X548" s="86" t="s">
        <v>2231</v>
      </c>
      <c r="Y548" s="87">
        <v>0</v>
      </c>
      <c r="Z548" s="87">
        <v>0</v>
      </c>
      <c r="AA548" s="87">
        <v>0</v>
      </c>
      <c r="AB548" s="88"/>
      <c r="AC548" s="86" t="s">
        <v>2231</v>
      </c>
      <c r="AD548" s="86">
        <v>0</v>
      </c>
      <c r="AE548" s="86" t="s">
        <v>2231</v>
      </c>
    </row>
    <row r="549" spans="1:31" ht="33.75" thickBot="1" x14ac:dyDescent="0.3">
      <c r="A549" s="1018"/>
      <c r="B549" s="508">
        <v>12</v>
      </c>
      <c r="C549" s="90" t="str">
        <f>IF(Proponentes!H533="X",Proponentes!$B$522,"")</f>
        <v>UNION TEMPORAL CD SEGURIDAD</v>
      </c>
      <c r="D549" s="899"/>
      <c r="E549" s="97"/>
      <c r="F549" s="900"/>
      <c r="G549" s="687" t="str">
        <f>Evaluación_Económica!G551</f>
        <v>CUMPLE</v>
      </c>
      <c r="H549" s="687"/>
      <c r="I549" s="687" t="str">
        <f>Evaluación_Económica!P551</f>
        <v>CUMPLE</v>
      </c>
      <c r="J549" s="687"/>
      <c r="K549" s="687" t="str">
        <f>Evaluación_Económica!AB551</f>
        <v>CUMPLE</v>
      </c>
      <c r="L549" s="687"/>
      <c r="M549" s="687" t="str">
        <f>Evaluación_Económica!AY551</f>
        <v>CUMPLE</v>
      </c>
      <c r="N549" s="687"/>
      <c r="O549" s="687" t="str">
        <f>Evaluación_Económica!BT551</f>
        <v>CUMPLE</v>
      </c>
      <c r="P549" s="687"/>
      <c r="Q549" s="687" t="str">
        <f>Evaluación_Económica!BY551</f>
        <v>CUMPLE</v>
      </c>
      <c r="R549" s="687"/>
      <c r="S549" s="687" t="str">
        <f>Evaluación_Económica!CF551</f>
        <v>CUMPLE</v>
      </c>
      <c r="T549" s="98"/>
      <c r="U549" s="687" t="str">
        <f>IF(C549&lt;&gt;"",IF(G549="CUMPLE",IF(I549="CUMPLE",IF(K549="CUMPLE",IF(M549="CUMPLE",IF(O549="CUMPLE",IF(Q549="CUMPLE",IF(S549="CUMPLE","HABILITADO","RECHAZADO"),"RECHAZADO"),"RECHAZADO"),"RECHAZADO"),"RECHAZADO"),"RECHAZADO"),"RECHAZADO"),"")</f>
        <v>HABILITADO</v>
      </c>
      <c r="V549" s="85">
        <v>2507462668</v>
      </c>
      <c r="W549" s="86">
        <v>159677997</v>
      </c>
      <c r="X549" s="86">
        <v>2667140665</v>
      </c>
      <c r="Y549" s="87">
        <v>2507462668</v>
      </c>
      <c r="Z549" s="87">
        <v>159677996</v>
      </c>
      <c r="AA549" s="87">
        <v>2667140664</v>
      </c>
      <c r="AB549" s="88"/>
      <c r="AC549" s="86">
        <v>2460709193</v>
      </c>
      <c r="AD549" s="86">
        <v>152339768</v>
      </c>
      <c r="AE549" s="86">
        <v>2613048961</v>
      </c>
    </row>
    <row r="550" spans="1:31" s="110" customFormat="1" ht="18" thickTop="1" thickBot="1" x14ac:dyDescent="0.3">
      <c r="A550" s="102">
        <v>41</v>
      </c>
      <c r="B550" s="102"/>
      <c r="C550" s="102" t="s">
        <v>1537</v>
      </c>
      <c r="D550" s="901"/>
      <c r="E550" s="104"/>
      <c r="F550" s="902"/>
      <c r="G550" s="101"/>
      <c r="H550" s="101"/>
      <c r="I550" s="101"/>
      <c r="J550" s="101"/>
      <c r="K550" s="101"/>
      <c r="L550" s="101"/>
      <c r="M550" s="101"/>
      <c r="N550" s="101"/>
      <c r="O550" s="101"/>
      <c r="P550" s="101"/>
      <c r="Q550" s="101"/>
      <c r="R550" s="101"/>
      <c r="S550" s="101"/>
      <c r="T550" s="101"/>
      <c r="U550" s="101"/>
      <c r="V550" s="106"/>
      <c r="W550" s="107"/>
      <c r="X550" s="107"/>
      <c r="Y550" s="107"/>
      <c r="Z550" s="107"/>
      <c r="AA550" s="107"/>
      <c r="AB550" s="108"/>
      <c r="AC550" s="107"/>
      <c r="AD550" s="107"/>
      <c r="AE550" s="107"/>
    </row>
    <row r="551" spans="1:31" hidden="1" x14ac:dyDescent="0.25">
      <c r="A551" s="1020">
        <f>A563</f>
        <v>42</v>
      </c>
      <c r="B551" s="230">
        <v>1</v>
      </c>
      <c r="C551" s="914" t="str">
        <f>IF(Proponentes!H535="X",Proponentes!$B$535,"")</f>
        <v/>
      </c>
      <c r="D551" s="91"/>
      <c r="E551" s="915"/>
      <c r="F551" s="93"/>
      <c r="G551" s="916" t="str">
        <f>Evaluación_Económica!G553</f>
        <v/>
      </c>
      <c r="H551" s="916"/>
      <c r="I551" s="916" t="str">
        <f>Evaluación_Económica!P553</f>
        <v/>
      </c>
      <c r="J551" s="916"/>
      <c r="K551" s="916" t="str">
        <f>Evaluación_Económica!AB553</f>
        <v/>
      </c>
      <c r="L551" s="916"/>
      <c r="M551" s="916" t="str">
        <f>Evaluación_Económica!AY553</f>
        <v xml:space="preserve"> </v>
      </c>
      <c r="N551" s="916"/>
      <c r="O551" s="916" t="str">
        <f>Evaluación_Económica!BT553</f>
        <v xml:space="preserve"> </v>
      </c>
      <c r="P551" s="916"/>
      <c r="Q551" s="916" t="str">
        <f>Evaluación_Económica!BY553</f>
        <v/>
      </c>
      <c r="R551" s="916"/>
      <c r="S551" s="916" t="str">
        <f>Evaluación_Económica!CF553</f>
        <v/>
      </c>
      <c r="T551" s="917"/>
      <c r="U551" s="918" t="str">
        <f t="shared" ref="U551:U561" si="79">IF(C551&lt;&gt;"",IF(G551="CUMPLE",IF(I551="CUMPLE",IF(K551="CUMPLE",IF(M551="CUMPLE",IF(O551="CUMPLE",IF(Q551="CUMPLE","HABILITADO","RECHAZADO"),"RECHAZADO"),"RECHAZADO"),"RECHAZADO"),"RECHAZADO"),"RECHAZADO"),"")</f>
        <v/>
      </c>
      <c r="V551" s="85" t="s">
        <v>2231</v>
      </c>
      <c r="W551" s="86">
        <v>0</v>
      </c>
      <c r="X551" s="86" t="s">
        <v>2231</v>
      </c>
      <c r="Y551" s="87">
        <v>0</v>
      </c>
      <c r="Z551" s="87">
        <v>0</v>
      </c>
      <c r="AA551" s="87">
        <v>0</v>
      </c>
      <c r="AB551" s="88"/>
      <c r="AC551" s="86" t="s">
        <v>2231</v>
      </c>
      <c r="AD551" s="86">
        <v>0</v>
      </c>
      <c r="AE551" s="86" t="s">
        <v>2231</v>
      </c>
    </row>
    <row r="552" spans="1:31" hidden="1" x14ac:dyDescent="0.25">
      <c r="A552" s="1021"/>
      <c r="B552" s="508">
        <v>2</v>
      </c>
      <c r="C552" s="90" t="str">
        <f>IF(Proponentes!H536="X",Proponentes!$B$535,"")</f>
        <v/>
      </c>
      <c r="D552" s="91"/>
      <c r="E552" s="92"/>
      <c r="F552" s="93"/>
      <c r="G552" s="94" t="str">
        <f>Evaluación_Económica!G554</f>
        <v/>
      </c>
      <c r="H552" s="94"/>
      <c r="I552" s="94" t="str">
        <f>Evaluación_Económica!P554</f>
        <v/>
      </c>
      <c r="J552" s="94"/>
      <c r="K552" s="94" t="str">
        <f>Evaluación_Económica!AB554</f>
        <v/>
      </c>
      <c r="L552" s="94"/>
      <c r="M552" s="94" t="str">
        <f>Evaluación_Económica!AY554</f>
        <v xml:space="preserve"> </v>
      </c>
      <c r="N552" s="94"/>
      <c r="O552" s="94" t="str">
        <f>Evaluación_Económica!BT554</f>
        <v xml:space="preserve"> </v>
      </c>
      <c r="P552" s="94"/>
      <c r="Q552" s="94" t="str">
        <f>Evaluación_Económica!BY554</f>
        <v/>
      </c>
      <c r="R552" s="94"/>
      <c r="S552" s="94" t="str">
        <f>Evaluación_Económica!CF554</f>
        <v/>
      </c>
      <c r="T552" s="95"/>
      <c r="U552" s="96" t="str">
        <f t="shared" si="79"/>
        <v/>
      </c>
      <c r="V552" s="85" t="s">
        <v>2231</v>
      </c>
      <c r="W552" s="86">
        <v>0</v>
      </c>
      <c r="X552" s="86" t="s">
        <v>2231</v>
      </c>
      <c r="Y552" s="87">
        <v>0</v>
      </c>
      <c r="Z552" s="87">
        <v>0</v>
      </c>
      <c r="AA552" s="87">
        <v>0</v>
      </c>
      <c r="AB552" s="88"/>
      <c r="AC552" s="86" t="s">
        <v>2231</v>
      </c>
      <c r="AD552" s="86">
        <v>0</v>
      </c>
      <c r="AE552" s="86" t="s">
        <v>2231</v>
      </c>
    </row>
    <row r="553" spans="1:31" hidden="1" x14ac:dyDescent="0.25">
      <c r="A553" s="1021"/>
      <c r="B553" s="508">
        <v>3</v>
      </c>
      <c r="C553" s="90" t="str">
        <f>IF(Proponentes!H537="X",Proponentes!$B$535,"")</f>
        <v/>
      </c>
      <c r="D553" s="91"/>
      <c r="E553" s="97"/>
      <c r="F553" s="93"/>
      <c r="G553" s="687" t="str">
        <f>Evaluación_Económica!G555</f>
        <v/>
      </c>
      <c r="H553" s="687"/>
      <c r="I553" s="687" t="str">
        <f>Evaluación_Económica!P555</f>
        <v/>
      </c>
      <c r="J553" s="687"/>
      <c r="K553" s="687" t="str">
        <f>Evaluación_Económica!AB555</f>
        <v/>
      </c>
      <c r="L553" s="687"/>
      <c r="M553" s="687" t="str">
        <f>Evaluación_Económica!AY555</f>
        <v xml:space="preserve"> </v>
      </c>
      <c r="N553" s="687"/>
      <c r="O553" s="687" t="str">
        <f>Evaluación_Económica!BT555</f>
        <v xml:space="preserve"> </v>
      </c>
      <c r="P553" s="687"/>
      <c r="Q553" s="687" t="str">
        <f>Evaluación_Económica!BY555</f>
        <v/>
      </c>
      <c r="R553" s="687"/>
      <c r="S553" s="687" t="str">
        <f>Evaluación_Económica!CF555</f>
        <v/>
      </c>
      <c r="T553" s="98"/>
      <c r="U553" s="99" t="str">
        <f t="shared" si="79"/>
        <v/>
      </c>
      <c r="V553" s="85" t="s">
        <v>2231</v>
      </c>
      <c r="W553" s="86">
        <v>0</v>
      </c>
      <c r="X553" s="86" t="s">
        <v>2231</v>
      </c>
      <c r="Y553" s="87">
        <v>0</v>
      </c>
      <c r="Z553" s="87">
        <v>0</v>
      </c>
      <c r="AA553" s="87">
        <v>0</v>
      </c>
      <c r="AB553" s="88"/>
      <c r="AC553" s="86" t="s">
        <v>2231</v>
      </c>
      <c r="AD553" s="86">
        <v>0</v>
      </c>
      <c r="AE553" s="86" t="s">
        <v>2231</v>
      </c>
    </row>
    <row r="554" spans="1:31" hidden="1" x14ac:dyDescent="0.25">
      <c r="A554" s="1021"/>
      <c r="B554" s="508">
        <v>4</v>
      </c>
      <c r="C554" s="90" t="str">
        <f>IF(Proponentes!H538="X",Proponentes!$B$535,"")</f>
        <v/>
      </c>
      <c r="D554" s="91"/>
      <c r="E554" s="92"/>
      <c r="F554" s="93"/>
      <c r="G554" s="94" t="str">
        <f>Evaluación_Económica!G556</f>
        <v/>
      </c>
      <c r="H554" s="94"/>
      <c r="I554" s="94" t="str">
        <f>Evaluación_Económica!P556</f>
        <v/>
      </c>
      <c r="J554" s="94"/>
      <c r="K554" s="94" t="str">
        <f>Evaluación_Económica!AB556</f>
        <v/>
      </c>
      <c r="L554" s="94"/>
      <c r="M554" s="94" t="str">
        <f>Evaluación_Económica!AY556</f>
        <v/>
      </c>
      <c r="N554" s="94"/>
      <c r="O554" s="94" t="str">
        <f>Evaluación_Económica!BT556</f>
        <v/>
      </c>
      <c r="P554" s="94"/>
      <c r="Q554" s="94" t="str">
        <f>Evaluación_Económica!BY556</f>
        <v/>
      </c>
      <c r="R554" s="94"/>
      <c r="S554" s="94" t="str">
        <f>Evaluación_Económica!CF556</f>
        <v/>
      </c>
      <c r="T554" s="95"/>
      <c r="U554" s="96" t="str">
        <f t="shared" si="79"/>
        <v/>
      </c>
      <c r="V554" s="85" t="s">
        <v>2231</v>
      </c>
      <c r="W554" s="86">
        <v>0</v>
      </c>
      <c r="X554" s="86" t="s">
        <v>2231</v>
      </c>
      <c r="Y554" s="87">
        <v>0</v>
      </c>
      <c r="Z554" s="87">
        <v>0</v>
      </c>
      <c r="AA554" s="87">
        <v>0</v>
      </c>
      <c r="AB554" s="88"/>
      <c r="AC554" s="86" t="s">
        <v>2231</v>
      </c>
      <c r="AD554" s="86">
        <v>0</v>
      </c>
      <c r="AE554" s="86" t="s">
        <v>2231</v>
      </c>
    </row>
    <row r="555" spans="1:31" hidden="1" x14ac:dyDescent="0.25">
      <c r="A555" s="1021"/>
      <c r="B555" s="508">
        <v>5</v>
      </c>
      <c r="C555" s="90" t="str">
        <f>IF(Proponentes!H539="X",Proponentes!$B$535,"")</f>
        <v/>
      </c>
      <c r="D555" s="91"/>
      <c r="E555" s="100"/>
      <c r="F555" s="93"/>
      <c r="G555" s="94" t="str">
        <f>Evaluación_Económica!G557</f>
        <v/>
      </c>
      <c r="H555" s="94"/>
      <c r="I555" s="94" t="str">
        <f>Evaluación_Económica!P557</f>
        <v/>
      </c>
      <c r="J555" s="94"/>
      <c r="K555" s="94" t="str">
        <f>Evaluación_Económica!AB557</f>
        <v/>
      </c>
      <c r="L555" s="94"/>
      <c r="M555" s="94" t="str">
        <f>Evaluación_Económica!AY557</f>
        <v xml:space="preserve"> </v>
      </c>
      <c r="N555" s="94"/>
      <c r="O555" s="94" t="str">
        <f>Evaluación_Económica!BT557</f>
        <v xml:space="preserve"> </v>
      </c>
      <c r="P555" s="94"/>
      <c r="Q555" s="94" t="str">
        <f>Evaluación_Económica!BY557</f>
        <v/>
      </c>
      <c r="R555" s="94"/>
      <c r="S555" s="94" t="str">
        <f>Evaluación_Económica!CF557</f>
        <v/>
      </c>
      <c r="T555" s="95"/>
      <c r="U555" s="96" t="str">
        <f t="shared" si="79"/>
        <v/>
      </c>
      <c r="V555" s="85" t="s">
        <v>2231</v>
      </c>
      <c r="W555" s="86">
        <v>0</v>
      </c>
      <c r="X555" s="86" t="s">
        <v>2231</v>
      </c>
      <c r="Y555" s="87">
        <v>0</v>
      </c>
      <c r="Z555" s="87">
        <v>0</v>
      </c>
      <c r="AA555" s="87">
        <v>0</v>
      </c>
      <c r="AB555" s="88"/>
      <c r="AC555" s="86" t="s">
        <v>2231</v>
      </c>
      <c r="AD555" s="86">
        <v>0</v>
      </c>
      <c r="AE555" s="86" t="s">
        <v>2231</v>
      </c>
    </row>
    <row r="556" spans="1:31" hidden="1" x14ac:dyDescent="0.25">
      <c r="A556" s="1021"/>
      <c r="B556" s="508">
        <v>6</v>
      </c>
      <c r="C556" s="90" t="str">
        <f>IF(Proponentes!H540="X",Proponentes!$B$535,"")</f>
        <v/>
      </c>
      <c r="D556" s="91"/>
      <c r="E556" s="92"/>
      <c r="F556" s="93"/>
      <c r="G556" s="94" t="str">
        <f>Evaluación_Económica!G558</f>
        <v/>
      </c>
      <c r="H556" s="94"/>
      <c r="I556" s="94" t="str">
        <f>Evaluación_Económica!P558</f>
        <v/>
      </c>
      <c r="J556" s="94"/>
      <c r="K556" s="94" t="str">
        <f>Evaluación_Económica!AB558</f>
        <v/>
      </c>
      <c r="L556" s="94"/>
      <c r="M556" s="94" t="str">
        <f>Evaluación_Económica!AY558</f>
        <v/>
      </c>
      <c r="N556" s="94"/>
      <c r="O556" s="94" t="str">
        <f>Evaluación_Económica!BT558</f>
        <v/>
      </c>
      <c r="P556" s="94"/>
      <c r="Q556" s="94" t="str">
        <f>Evaluación_Económica!BY558</f>
        <v/>
      </c>
      <c r="R556" s="94"/>
      <c r="S556" s="94" t="str">
        <f>Evaluación_Económica!CF558</f>
        <v/>
      </c>
      <c r="T556" s="95"/>
      <c r="U556" s="96" t="str">
        <f t="shared" si="79"/>
        <v/>
      </c>
      <c r="V556" s="85" t="s">
        <v>2231</v>
      </c>
      <c r="W556" s="86">
        <v>0</v>
      </c>
      <c r="X556" s="86" t="s">
        <v>2231</v>
      </c>
      <c r="Y556" s="87">
        <v>0</v>
      </c>
      <c r="Z556" s="87">
        <v>0</v>
      </c>
      <c r="AA556" s="87">
        <v>0</v>
      </c>
      <c r="AB556" s="88"/>
      <c r="AC556" s="86" t="s">
        <v>2231</v>
      </c>
      <c r="AD556" s="86">
        <v>0</v>
      </c>
      <c r="AE556" s="86" t="s">
        <v>2231</v>
      </c>
    </row>
    <row r="557" spans="1:31" hidden="1" x14ac:dyDescent="0.25">
      <c r="A557" s="1022"/>
      <c r="B557" s="804">
        <v>7</v>
      </c>
      <c r="C557" s="905" t="str">
        <f>IF(Proponentes!H541="X",Proponentes!$B$535,"")</f>
        <v/>
      </c>
      <c r="D557" s="91"/>
      <c r="E557" s="910"/>
      <c r="F557" s="93"/>
      <c r="G557" s="911" t="str">
        <f>Evaluación_Económica!G559</f>
        <v/>
      </c>
      <c r="H557" s="911"/>
      <c r="I557" s="911" t="str">
        <f>Evaluación_Económica!P559</f>
        <v/>
      </c>
      <c r="J557" s="911"/>
      <c r="K557" s="911" t="str">
        <f>Evaluación_Económica!AB559</f>
        <v/>
      </c>
      <c r="L557" s="911"/>
      <c r="M557" s="911" t="str">
        <f>Evaluación_Económica!AY559</f>
        <v xml:space="preserve"> </v>
      </c>
      <c r="N557" s="911"/>
      <c r="O557" s="911" t="str">
        <f>Evaluación_Económica!BT559</f>
        <v xml:space="preserve"> </v>
      </c>
      <c r="P557" s="911"/>
      <c r="Q557" s="911" t="str">
        <f>Evaluación_Económica!BY559</f>
        <v/>
      </c>
      <c r="R557" s="911"/>
      <c r="S557" s="911" t="str">
        <f>Evaluación_Económica!CF559</f>
        <v/>
      </c>
      <c r="T557" s="912"/>
      <c r="U557" s="913" t="str">
        <f t="shared" si="79"/>
        <v/>
      </c>
      <c r="V557" s="85" t="s">
        <v>2231</v>
      </c>
      <c r="W557" s="86">
        <v>0</v>
      </c>
      <c r="X557" s="86" t="s">
        <v>2231</v>
      </c>
      <c r="Y557" s="87">
        <v>0</v>
      </c>
      <c r="Z557" s="87">
        <v>0</v>
      </c>
      <c r="AA557" s="87">
        <v>0</v>
      </c>
      <c r="AB557" s="88"/>
      <c r="AC557" s="86" t="s">
        <v>2231</v>
      </c>
      <c r="AD557" s="86">
        <v>0</v>
      </c>
      <c r="AE557" s="86" t="s">
        <v>2231</v>
      </c>
    </row>
    <row r="558" spans="1:31" x14ac:dyDescent="0.25">
      <c r="A558" s="1018"/>
      <c r="B558" s="508">
        <v>8</v>
      </c>
      <c r="C558" s="90" t="str">
        <f>IF(Proponentes!H542="X",Proponentes!$B$535,"")</f>
        <v>SEGURIDAD ORIENTAL LTDA</v>
      </c>
      <c r="D558" s="899"/>
      <c r="E558" s="508"/>
      <c r="F558" s="900"/>
      <c r="G558" s="687" t="str">
        <f>Evaluación_Económica!G560</f>
        <v>CUMPLE</v>
      </c>
      <c r="H558" s="687"/>
      <c r="I558" s="687" t="str">
        <f>Evaluación_Económica!P560</f>
        <v>CUMPLE</v>
      </c>
      <c r="J558" s="687"/>
      <c r="K558" s="687" t="str">
        <f>Evaluación_Económica!AB560</f>
        <v>CUMPLE</v>
      </c>
      <c r="L558" s="687"/>
      <c r="M558" s="687" t="str">
        <f>Evaluación_Económica!AY560</f>
        <v>CUMPLE</v>
      </c>
      <c r="N558" s="687"/>
      <c r="O558" s="687" t="str">
        <f>Evaluación_Económica!BT560</f>
        <v>CUMPLE</v>
      </c>
      <c r="P558" s="687"/>
      <c r="Q558" s="687" t="str">
        <f>Evaluación_Económica!BY560</f>
        <v>CUMPLE</v>
      </c>
      <c r="R558" s="687"/>
      <c r="S558" s="687" t="str">
        <f>Evaluación_Económica!CF560</f>
        <v/>
      </c>
      <c r="T558" s="98"/>
      <c r="U558" s="687" t="str">
        <f t="shared" si="79"/>
        <v>HABILITADO</v>
      </c>
      <c r="V558" s="85">
        <v>6076803755</v>
      </c>
      <c r="W558" s="86">
        <v>131965760</v>
      </c>
      <c r="X558" s="86">
        <v>6208769515</v>
      </c>
      <c r="Y558" s="87">
        <v>6076803755</v>
      </c>
      <c r="Z558" s="87">
        <v>131965760</v>
      </c>
      <c r="AA558" s="87">
        <v>6208769515</v>
      </c>
      <c r="AB558" s="88"/>
      <c r="AC558" s="86">
        <v>5963497306</v>
      </c>
      <c r="AD558" s="86">
        <v>123010353</v>
      </c>
      <c r="AE558" s="86">
        <v>6086507659</v>
      </c>
    </row>
    <row r="559" spans="1:31" hidden="1" x14ac:dyDescent="0.25">
      <c r="A559" s="1020"/>
      <c r="B559" s="230">
        <v>9</v>
      </c>
      <c r="C559" s="914" t="str">
        <f>IF(Proponentes!H543="X",Proponentes!$B$535,"")</f>
        <v/>
      </c>
      <c r="D559" s="91"/>
      <c r="E559" s="230"/>
      <c r="F559" s="93"/>
      <c r="G559" s="926" t="str">
        <f>Evaluación_Económica!G561</f>
        <v/>
      </c>
      <c r="H559" s="926"/>
      <c r="I559" s="926" t="str">
        <f>Evaluación_Económica!P561</f>
        <v/>
      </c>
      <c r="J559" s="926"/>
      <c r="K559" s="926" t="str">
        <f>Evaluación_Económica!AB561</f>
        <v/>
      </c>
      <c r="L559" s="926"/>
      <c r="M559" s="926" t="str">
        <f>Evaluación_Económica!AY561</f>
        <v xml:space="preserve"> </v>
      </c>
      <c r="N559" s="926"/>
      <c r="O559" s="926" t="str">
        <f>Evaluación_Económica!BT561</f>
        <v xml:space="preserve"> </v>
      </c>
      <c r="P559" s="926"/>
      <c r="Q559" s="926" t="str">
        <f>Evaluación_Económica!BY561</f>
        <v/>
      </c>
      <c r="R559" s="926"/>
      <c r="S559" s="926" t="str">
        <f>Evaluación_Económica!CF561</f>
        <v/>
      </c>
      <c r="T559" s="927"/>
      <c r="U559" s="928" t="str">
        <f t="shared" si="79"/>
        <v/>
      </c>
      <c r="V559" s="85">
        <v>7664314343</v>
      </c>
      <c r="W559" s="86">
        <v>148376317</v>
      </c>
      <c r="X559" s="86">
        <v>7812690660</v>
      </c>
      <c r="Y559" s="87">
        <v>7664314343</v>
      </c>
      <c r="Z559" s="87">
        <v>148376313</v>
      </c>
      <c r="AA559" s="87">
        <v>7812690656</v>
      </c>
      <c r="AB559" s="88"/>
      <c r="AC559" s="86">
        <v>7521407599</v>
      </c>
      <c r="AD559" s="86">
        <v>137884037</v>
      </c>
      <c r="AE559" s="86">
        <v>7659291636</v>
      </c>
    </row>
    <row r="560" spans="1:31" hidden="1" x14ac:dyDescent="0.25">
      <c r="A560" s="1021"/>
      <c r="B560" s="508">
        <v>10</v>
      </c>
      <c r="C560" s="90" t="str">
        <f>IF(Proponentes!H544="X",Proponentes!$B$535,"")</f>
        <v/>
      </c>
      <c r="D560" s="91"/>
      <c r="E560" s="508"/>
      <c r="F560" s="93"/>
      <c r="G560" s="687" t="str">
        <f>Evaluación_Económica!G562</f>
        <v/>
      </c>
      <c r="H560" s="687"/>
      <c r="I560" s="687" t="str">
        <f>Evaluación_Económica!P562</f>
        <v/>
      </c>
      <c r="J560" s="687"/>
      <c r="K560" s="687" t="str">
        <f>Evaluación_Económica!AB562</f>
        <v/>
      </c>
      <c r="L560" s="687"/>
      <c r="M560" s="687" t="str">
        <f>Evaluación_Económica!AY562</f>
        <v xml:space="preserve"> </v>
      </c>
      <c r="N560" s="687"/>
      <c r="O560" s="687" t="str">
        <f>Evaluación_Económica!BT562</f>
        <v xml:space="preserve"> </v>
      </c>
      <c r="P560" s="687"/>
      <c r="Q560" s="687" t="str">
        <f>Evaluación_Económica!BY562</f>
        <v/>
      </c>
      <c r="R560" s="687"/>
      <c r="S560" s="687" t="str">
        <f>Evaluación_Económica!CF562</f>
        <v/>
      </c>
      <c r="T560" s="98"/>
      <c r="U560" s="99" t="str">
        <f t="shared" si="79"/>
        <v/>
      </c>
      <c r="V560" s="85" t="s">
        <v>2231</v>
      </c>
      <c r="W560" s="86">
        <v>0</v>
      </c>
      <c r="X560" s="86" t="s">
        <v>2231</v>
      </c>
      <c r="Y560" s="87">
        <v>0</v>
      </c>
      <c r="Z560" s="87">
        <v>0</v>
      </c>
      <c r="AA560" s="87">
        <v>0</v>
      </c>
      <c r="AB560" s="88"/>
      <c r="AC560" s="86" t="s">
        <v>2231</v>
      </c>
      <c r="AD560" s="86">
        <v>0</v>
      </c>
      <c r="AE560" s="86" t="s">
        <v>2231</v>
      </c>
    </row>
    <row r="561" spans="1:31" hidden="1" x14ac:dyDescent="0.25">
      <c r="A561" s="1022"/>
      <c r="B561" s="804">
        <v>11</v>
      </c>
      <c r="C561" s="905" t="str">
        <f>IF(Proponentes!H545="X",Proponentes!$B$535,"")</f>
        <v/>
      </c>
      <c r="D561" s="91"/>
      <c r="E561" s="811"/>
      <c r="F561" s="93"/>
      <c r="G561" s="911" t="str">
        <f>Evaluación_Económica!G563</f>
        <v/>
      </c>
      <c r="H561" s="911"/>
      <c r="I561" s="911" t="str">
        <f>Evaluación_Económica!P563</f>
        <v/>
      </c>
      <c r="J561" s="911"/>
      <c r="K561" s="911" t="str">
        <f>Evaluación_Económica!AB563</f>
        <v/>
      </c>
      <c r="L561" s="911"/>
      <c r="M561" s="911" t="str">
        <f>Evaluación_Económica!AY563</f>
        <v xml:space="preserve"> </v>
      </c>
      <c r="N561" s="911"/>
      <c r="O561" s="911" t="str">
        <f>Evaluación_Económica!BT563</f>
        <v xml:space="preserve"> </v>
      </c>
      <c r="P561" s="911"/>
      <c r="Q561" s="911" t="str">
        <f>Evaluación_Económica!BY563</f>
        <v/>
      </c>
      <c r="R561" s="911"/>
      <c r="S561" s="911" t="str">
        <f>Evaluación_Económica!CF563</f>
        <v/>
      </c>
      <c r="T561" s="912"/>
      <c r="U561" s="913" t="str">
        <f t="shared" si="79"/>
        <v/>
      </c>
      <c r="V561" s="85" t="s">
        <v>2231</v>
      </c>
      <c r="W561" s="86">
        <v>0</v>
      </c>
      <c r="X561" s="86" t="s">
        <v>2231</v>
      </c>
      <c r="Y561" s="87">
        <v>0</v>
      </c>
      <c r="Z561" s="87">
        <v>0</v>
      </c>
      <c r="AA561" s="87">
        <v>0</v>
      </c>
      <c r="AB561" s="88"/>
      <c r="AC561" s="86" t="s">
        <v>2231</v>
      </c>
      <c r="AD561" s="86">
        <v>0</v>
      </c>
      <c r="AE561" s="86" t="s">
        <v>2231</v>
      </c>
    </row>
    <row r="562" spans="1:31" ht="17.25" thickBot="1" x14ac:dyDescent="0.3">
      <c r="A562" s="1018"/>
      <c r="B562" s="508">
        <v>12</v>
      </c>
      <c r="C562" s="90" t="str">
        <f>IF(Proponentes!H546="X",Proponentes!$B$535,"")</f>
        <v>SEGURIDAD ORIENTAL LTDA</v>
      </c>
      <c r="D562" s="899"/>
      <c r="E562" s="92"/>
      <c r="F562" s="900"/>
      <c r="G562" s="94" t="str">
        <f>Evaluación_Económica!G564</f>
        <v>CUMPLE</v>
      </c>
      <c r="H562" s="94"/>
      <c r="I562" s="94" t="str">
        <f>Evaluación_Económica!P564</f>
        <v>CUMPLE</v>
      </c>
      <c r="J562" s="94"/>
      <c r="K562" s="94" t="str">
        <f>Evaluación_Económica!AB564</f>
        <v>CUMPLE</v>
      </c>
      <c r="L562" s="94"/>
      <c r="M562" s="94" t="str">
        <f>Evaluación_Económica!AY564</f>
        <v>CUMPLE</v>
      </c>
      <c r="N562" s="94"/>
      <c r="O562" s="94" t="str">
        <f>Evaluación_Económica!BT564</f>
        <v>CUMPLE</v>
      </c>
      <c r="P562" s="94"/>
      <c r="Q562" s="94" t="str">
        <f>Evaluación_Económica!BY564</f>
        <v>CUMPLE</v>
      </c>
      <c r="R562" s="94"/>
      <c r="S562" s="94" t="str">
        <f>Evaluación_Económica!CF564</f>
        <v>CUMPLE</v>
      </c>
      <c r="T562" s="95"/>
      <c r="U562" s="94" t="str">
        <f>IF(C562&lt;&gt;"",IF(G562="CUMPLE",IF(I562="CUMPLE",IF(K562="CUMPLE",IF(M562="CUMPLE",IF(O562="CUMPLE",IF(Q562="CUMPLE",IF(S562="CUMPLE","HABILITADO","RECHAZADO"),"RECHAZADO"),"RECHAZADO"),"RECHAZADO"),"RECHAZADO"),"RECHAZADO"),"RECHAZADO"),"")</f>
        <v>HABILITADO</v>
      </c>
      <c r="V562" s="85">
        <v>2507462668</v>
      </c>
      <c r="W562" s="86">
        <v>159938507</v>
      </c>
      <c r="X562" s="86">
        <v>2667401175</v>
      </c>
      <c r="Y562" s="87">
        <v>2507462668</v>
      </c>
      <c r="Z562" s="87">
        <v>159938506</v>
      </c>
      <c r="AA562" s="87">
        <v>2667401174</v>
      </c>
      <c r="AB562" s="88"/>
      <c r="AC562" s="86">
        <v>2460709193</v>
      </c>
      <c r="AD562" s="86">
        <v>152437518</v>
      </c>
      <c r="AE562" s="86">
        <v>2613146711</v>
      </c>
    </row>
    <row r="563" spans="1:31" s="110" customFormat="1" ht="18" thickTop="1" thickBot="1" x14ac:dyDescent="0.3">
      <c r="A563" s="102">
        <v>42</v>
      </c>
      <c r="B563" s="102"/>
      <c r="C563" s="102" t="s">
        <v>1537</v>
      </c>
      <c r="D563" s="901"/>
      <c r="E563" s="104"/>
      <c r="F563" s="902"/>
      <c r="G563" s="101"/>
      <c r="H563" s="101"/>
      <c r="I563" s="101"/>
      <c r="J563" s="101"/>
      <c r="K563" s="101"/>
      <c r="L563" s="101"/>
      <c r="M563" s="101"/>
      <c r="N563" s="101"/>
      <c r="O563" s="101"/>
      <c r="P563" s="101"/>
      <c r="Q563" s="101"/>
      <c r="R563" s="101"/>
      <c r="S563" s="101"/>
      <c r="T563" s="101"/>
      <c r="U563" s="101"/>
      <c r="V563" s="106"/>
      <c r="W563" s="107"/>
      <c r="X563" s="107"/>
      <c r="Y563" s="107"/>
      <c r="Z563" s="107"/>
      <c r="AA563" s="107"/>
      <c r="AB563" s="108"/>
      <c r="AC563" s="107"/>
      <c r="AD563" s="107"/>
      <c r="AE563" s="107"/>
    </row>
    <row r="564" spans="1:31" x14ac:dyDescent="0.25">
      <c r="A564" s="1018">
        <f t="shared" ref="A564" si="80">A576</f>
        <v>43</v>
      </c>
      <c r="B564" s="508">
        <v>1</v>
      </c>
      <c r="C564" s="90" t="str">
        <f>IF(Proponentes!H548="X",Proponentes!$B$548,"")</f>
        <v>SERVICONFOR LTDA</v>
      </c>
      <c r="D564" s="899"/>
      <c r="E564" s="97"/>
      <c r="F564" s="900"/>
      <c r="G564" s="687" t="str">
        <f>Evaluación_Económica!G566</f>
        <v>CUMPLE</v>
      </c>
      <c r="H564" s="687"/>
      <c r="I564" s="687" t="str">
        <f>Evaluación_Económica!P566</f>
        <v>CUMPLE</v>
      </c>
      <c r="J564" s="687"/>
      <c r="K564" s="687" t="str">
        <f>Evaluación_Económica!AB566</f>
        <v>CUMPLE</v>
      </c>
      <c r="L564" s="687"/>
      <c r="M564" s="687" t="str">
        <f>Evaluación_Económica!AY566</f>
        <v>CUMPLE</v>
      </c>
      <c r="N564" s="687"/>
      <c r="O564" s="687" t="str">
        <f>Evaluación_Económica!BT566</f>
        <v>CUMPLE</v>
      </c>
      <c r="P564" s="687"/>
      <c r="Q564" s="687" t="str">
        <f>Evaluación_Económica!BY566</f>
        <v>CUMPLE</v>
      </c>
      <c r="R564" s="687"/>
      <c r="S564" s="687" t="str">
        <f>Evaluación_Económica!CF566</f>
        <v/>
      </c>
      <c r="T564" s="98"/>
      <c r="U564" s="687" t="str">
        <f t="shared" ref="U564:U574" si="81">IF(C564&lt;&gt;"",IF(G564="CUMPLE",IF(I564="CUMPLE",IF(K564="CUMPLE",IF(M564="CUMPLE",IF(O564="CUMPLE",IF(Q564="CUMPLE","HABILITADO","RECHAZADO"),"RECHAZADO"),"RECHAZADO"),"RECHAZADO"),"RECHAZADO"),"RECHAZADO"),"")</f>
        <v>HABILITADO</v>
      </c>
      <c r="V564" s="85" t="s">
        <v>2231</v>
      </c>
      <c r="W564" s="86">
        <v>0</v>
      </c>
      <c r="X564" s="86" t="s">
        <v>2231</v>
      </c>
      <c r="Y564" s="87">
        <v>0</v>
      </c>
      <c r="Z564" s="87">
        <v>0</v>
      </c>
      <c r="AA564" s="87">
        <v>0</v>
      </c>
      <c r="AB564" s="88"/>
      <c r="AC564" s="86" t="s">
        <v>2231</v>
      </c>
      <c r="AD564" s="86">
        <v>0</v>
      </c>
      <c r="AE564" s="86" t="s">
        <v>2231</v>
      </c>
    </row>
    <row r="565" spans="1:31" hidden="1" x14ac:dyDescent="0.25">
      <c r="A565" s="1020"/>
      <c r="B565" s="230">
        <v>2</v>
      </c>
      <c r="C565" s="914" t="str">
        <f>IF(Proponentes!H549="X",Proponentes!$B$548,"")</f>
        <v/>
      </c>
      <c r="D565" s="91"/>
      <c r="E565" s="915"/>
      <c r="F565" s="93"/>
      <c r="G565" s="916" t="str">
        <f>Evaluación_Económica!G567</f>
        <v/>
      </c>
      <c r="H565" s="916"/>
      <c r="I565" s="916" t="str">
        <f>Evaluación_Económica!P567</f>
        <v/>
      </c>
      <c r="J565" s="916"/>
      <c r="K565" s="916" t="str">
        <f>Evaluación_Económica!AB567</f>
        <v/>
      </c>
      <c r="L565" s="916"/>
      <c r="M565" s="916" t="str">
        <f>Evaluación_Económica!AY567</f>
        <v xml:space="preserve"> </v>
      </c>
      <c r="N565" s="916"/>
      <c r="O565" s="916" t="str">
        <f>Evaluación_Económica!BT567</f>
        <v xml:space="preserve"> </v>
      </c>
      <c r="P565" s="916"/>
      <c r="Q565" s="916" t="str">
        <f>Evaluación_Económica!BY567</f>
        <v/>
      </c>
      <c r="R565" s="916"/>
      <c r="S565" s="916" t="str">
        <f>Evaluación_Económica!CF567</f>
        <v/>
      </c>
      <c r="T565" s="917"/>
      <c r="U565" s="918" t="str">
        <f t="shared" si="81"/>
        <v/>
      </c>
      <c r="V565" s="85" t="s">
        <v>2232</v>
      </c>
      <c r="W565" s="86">
        <v>121778771</v>
      </c>
      <c r="X565" s="86" t="s">
        <v>2232</v>
      </c>
      <c r="Y565" s="87">
        <v>5749369583</v>
      </c>
      <c r="Z565" s="87">
        <v>121778775</v>
      </c>
      <c r="AA565" s="87">
        <v>5871148358</v>
      </c>
      <c r="AB565" s="88"/>
      <c r="AC565" s="86" t="s">
        <v>2232</v>
      </c>
      <c r="AD565" s="86">
        <v>114258138</v>
      </c>
      <c r="AE565" s="86" t="s">
        <v>2232</v>
      </c>
    </row>
    <row r="566" spans="1:31" hidden="1" x14ac:dyDescent="0.25">
      <c r="A566" s="1021"/>
      <c r="B566" s="508">
        <v>3</v>
      </c>
      <c r="C566" s="90" t="str">
        <f>IF(Proponentes!H550="X",Proponentes!$B$548,"")</f>
        <v/>
      </c>
      <c r="D566" s="91"/>
      <c r="E566" s="92"/>
      <c r="F566" s="93"/>
      <c r="G566" s="94" t="str">
        <f>Evaluación_Económica!G568</f>
        <v/>
      </c>
      <c r="H566" s="94"/>
      <c r="I566" s="94" t="str">
        <f>Evaluación_Económica!P568</f>
        <v/>
      </c>
      <c r="J566" s="94"/>
      <c r="K566" s="94" t="str">
        <f>Evaluación_Económica!AB568</f>
        <v/>
      </c>
      <c r="L566" s="94"/>
      <c r="M566" s="94" t="str">
        <f>Evaluación_Económica!AY568</f>
        <v xml:space="preserve"> </v>
      </c>
      <c r="N566" s="94"/>
      <c r="O566" s="94" t="str">
        <f>Evaluación_Económica!BT568</f>
        <v xml:space="preserve"> </v>
      </c>
      <c r="P566" s="94"/>
      <c r="Q566" s="94" t="str">
        <f>Evaluación_Económica!BY568</f>
        <v/>
      </c>
      <c r="R566" s="94"/>
      <c r="S566" s="94" t="str">
        <f>Evaluación_Económica!CF568</f>
        <v/>
      </c>
      <c r="T566" s="95"/>
      <c r="U566" s="96" t="str">
        <f t="shared" si="81"/>
        <v/>
      </c>
      <c r="V566" s="85" t="s">
        <v>2231</v>
      </c>
      <c r="W566" s="86">
        <v>0</v>
      </c>
      <c r="X566" s="86" t="s">
        <v>2231</v>
      </c>
      <c r="Y566" s="87">
        <v>0</v>
      </c>
      <c r="Z566" s="87">
        <v>0</v>
      </c>
      <c r="AA566" s="87">
        <v>0</v>
      </c>
      <c r="AB566" s="88"/>
      <c r="AC566" s="86" t="s">
        <v>2231</v>
      </c>
      <c r="AD566" s="86">
        <v>0</v>
      </c>
      <c r="AE566" s="86" t="s">
        <v>2231</v>
      </c>
    </row>
    <row r="567" spans="1:31" hidden="1" x14ac:dyDescent="0.25">
      <c r="A567" s="1021"/>
      <c r="B567" s="508">
        <v>4</v>
      </c>
      <c r="C567" s="90" t="str">
        <f>IF(Proponentes!H551="X",Proponentes!$B$548,"")</f>
        <v/>
      </c>
      <c r="D567" s="91"/>
      <c r="E567" s="92"/>
      <c r="F567" s="93"/>
      <c r="G567" s="94" t="str">
        <f>Evaluación_Económica!G569</f>
        <v/>
      </c>
      <c r="H567" s="94"/>
      <c r="I567" s="94" t="str">
        <f>Evaluación_Económica!P569</f>
        <v/>
      </c>
      <c r="J567" s="94"/>
      <c r="K567" s="94" t="str">
        <f>Evaluación_Económica!AB569</f>
        <v/>
      </c>
      <c r="L567" s="94"/>
      <c r="M567" s="94" t="str">
        <f>Evaluación_Económica!AY569</f>
        <v/>
      </c>
      <c r="N567" s="94"/>
      <c r="O567" s="94" t="str">
        <f>Evaluación_Económica!BT569</f>
        <v/>
      </c>
      <c r="P567" s="94"/>
      <c r="Q567" s="94" t="str">
        <f>Evaluación_Económica!BY569</f>
        <v/>
      </c>
      <c r="R567" s="94"/>
      <c r="S567" s="94" t="str">
        <f>Evaluación_Económica!CF569</f>
        <v/>
      </c>
      <c r="T567" s="95"/>
      <c r="U567" s="96" t="str">
        <f t="shared" si="81"/>
        <v/>
      </c>
      <c r="V567" s="85" t="s">
        <v>2231</v>
      </c>
      <c r="W567" s="86">
        <v>0</v>
      </c>
      <c r="X567" s="86" t="s">
        <v>2231</v>
      </c>
      <c r="Y567" s="87">
        <v>0</v>
      </c>
      <c r="Z567" s="87">
        <v>0</v>
      </c>
      <c r="AA567" s="87">
        <v>0</v>
      </c>
      <c r="AB567" s="88"/>
      <c r="AC567" s="86" t="s">
        <v>2231</v>
      </c>
      <c r="AD567" s="86">
        <v>0</v>
      </c>
      <c r="AE567" s="86" t="s">
        <v>2231</v>
      </c>
    </row>
    <row r="568" spans="1:31" hidden="1" x14ac:dyDescent="0.25">
      <c r="A568" s="1021"/>
      <c r="B568" s="508">
        <v>5</v>
      </c>
      <c r="C568" s="90" t="str">
        <f>IF(Proponentes!H552="X",Proponentes!$B$548,"")</f>
        <v/>
      </c>
      <c r="D568" s="91"/>
      <c r="E568" s="100"/>
      <c r="F568" s="93"/>
      <c r="G568" s="94" t="str">
        <f>Evaluación_Económica!G570</f>
        <v/>
      </c>
      <c r="H568" s="94"/>
      <c r="I568" s="94" t="str">
        <f>Evaluación_Económica!P570</f>
        <v/>
      </c>
      <c r="J568" s="94"/>
      <c r="K568" s="94" t="str">
        <f>Evaluación_Económica!AB570</f>
        <v/>
      </c>
      <c r="L568" s="94"/>
      <c r="M568" s="94" t="str">
        <f>Evaluación_Económica!AY570</f>
        <v xml:space="preserve"> </v>
      </c>
      <c r="N568" s="94"/>
      <c r="O568" s="94" t="str">
        <f>Evaluación_Económica!BT570</f>
        <v xml:space="preserve"> </v>
      </c>
      <c r="P568" s="94"/>
      <c r="Q568" s="94" t="str">
        <f>Evaluación_Económica!BY570</f>
        <v/>
      </c>
      <c r="R568" s="94"/>
      <c r="S568" s="94" t="str">
        <f>Evaluación_Económica!CF570</f>
        <v/>
      </c>
      <c r="T568" s="95"/>
      <c r="U568" s="96" t="str">
        <f t="shared" si="81"/>
        <v/>
      </c>
      <c r="V568" s="85" t="s">
        <v>2231</v>
      </c>
      <c r="W568" s="86">
        <v>0</v>
      </c>
      <c r="X568" s="86" t="s">
        <v>2231</v>
      </c>
      <c r="Y568" s="87">
        <v>0</v>
      </c>
      <c r="Z568" s="87">
        <v>0</v>
      </c>
      <c r="AA568" s="87">
        <v>0</v>
      </c>
      <c r="AB568" s="88"/>
      <c r="AC568" s="86" t="s">
        <v>2231</v>
      </c>
      <c r="AD568" s="86">
        <v>0</v>
      </c>
      <c r="AE568" s="86" t="s">
        <v>2231</v>
      </c>
    </row>
    <row r="569" spans="1:31" hidden="1" x14ac:dyDescent="0.25">
      <c r="A569" s="1021"/>
      <c r="B569" s="508">
        <v>6</v>
      </c>
      <c r="C569" s="90" t="str">
        <f>IF(Proponentes!H553="X",Proponentes!$B$548,"")</f>
        <v/>
      </c>
      <c r="D569" s="91"/>
      <c r="E569" s="92"/>
      <c r="F569" s="93"/>
      <c r="G569" s="94" t="str">
        <f>Evaluación_Económica!G571</f>
        <v/>
      </c>
      <c r="H569" s="94"/>
      <c r="I569" s="94" t="str">
        <f>Evaluación_Económica!P571</f>
        <v/>
      </c>
      <c r="J569" s="94"/>
      <c r="K569" s="94" t="str">
        <f>Evaluación_Económica!AB571</f>
        <v/>
      </c>
      <c r="L569" s="94"/>
      <c r="M569" s="94" t="str">
        <f>Evaluación_Económica!AY571</f>
        <v/>
      </c>
      <c r="N569" s="94"/>
      <c r="O569" s="94" t="str">
        <f>Evaluación_Económica!BT571</f>
        <v/>
      </c>
      <c r="P569" s="94"/>
      <c r="Q569" s="94" t="str">
        <f>Evaluación_Económica!BY571</f>
        <v/>
      </c>
      <c r="R569" s="94"/>
      <c r="S569" s="94" t="str">
        <f>Evaluación_Económica!CF571</f>
        <v/>
      </c>
      <c r="T569" s="95"/>
      <c r="U569" s="96" t="str">
        <f t="shared" si="81"/>
        <v/>
      </c>
      <c r="V569" s="85" t="s">
        <v>2232</v>
      </c>
      <c r="W569" s="86">
        <v>125092590</v>
      </c>
      <c r="X569" s="86" t="s">
        <v>2232</v>
      </c>
      <c r="Y569" s="87">
        <v>8654834428</v>
      </c>
      <c r="Z569" s="87">
        <v>125092591</v>
      </c>
      <c r="AA569" s="87">
        <v>8779927019</v>
      </c>
      <c r="AB569" s="88"/>
      <c r="AC569" s="86" t="s">
        <v>2232</v>
      </c>
      <c r="AD569" s="86">
        <v>117748831</v>
      </c>
      <c r="AE569" s="86" t="s">
        <v>2232</v>
      </c>
    </row>
    <row r="570" spans="1:31" hidden="1" x14ac:dyDescent="0.25">
      <c r="A570" s="1022"/>
      <c r="B570" s="804">
        <v>7</v>
      </c>
      <c r="C570" s="905" t="str">
        <f>IF(Proponentes!H554="X",Proponentes!$B$548,"")</f>
        <v/>
      </c>
      <c r="D570" s="91"/>
      <c r="E570" s="910"/>
      <c r="F570" s="93"/>
      <c r="G570" s="911" t="str">
        <f>Evaluación_Económica!G572</f>
        <v/>
      </c>
      <c r="H570" s="911"/>
      <c r="I570" s="911" t="str">
        <f>Evaluación_Económica!P572</f>
        <v/>
      </c>
      <c r="J570" s="911"/>
      <c r="K570" s="911" t="str">
        <f>Evaluación_Económica!AB572</f>
        <v/>
      </c>
      <c r="L570" s="911"/>
      <c r="M570" s="911" t="str">
        <f>Evaluación_Económica!AY572</f>
        <v xml:space="preserve"> </v>
      </c>
      <c r="N570" s="911"/>
      <c r="O570" s="911" t="str">
        <f>Evaluación_Económica!BT572</f>
        <v xml:space="preserve"> </v>
      </c>
      <c r="P570" s="911"/>
      <c r="Q570" s="911" t="str">
        <f>Evaluación_Económica!BY572</f>
        <v/>
      </c>
      <c r="R570" s="911"/>
      <c r="S570" s="911" t="str">
        <f>Evaluación_Económica!CF572</f>
        <v/>
      </c>
      <c r="T570" s="912"/>
      <c r="U570" s="913" t="str">
        <f t="shared" si="81"/>
        <v/>
      </c>
      <c r="V570" s="85" t="s">
        <v>2231</v>
      </c>
      <c r="W570" s="86">
        <v>0</v>
      </c>
      <c r="X570" s="86" t="s">
        <v>2231</v>
      </c>
      <c r="Y570" s="87">
        <v>0</v>
      </c>
      <c r="Z570" s="87">
        <v>0</v>
      </c>
      <c r="AA570" s="87">
        <v>0</v>
      </c>
      <c r="AB570" s="88"/>
      <c r="AC570" s="86" t="s">
        <v>2231</v>
      </c>
      <c r="AD570" s="86">
        <v>0</v>
      </c>
      <c r="AE570" s="86" t="s">
        <v>2231</v>
      </c>
    </row>
    <row r="571" spans="1:31" x14ac:dyDescent="0.25">
      <c r="A571" s="1018"/>
      <c r="B571" s="508">
        <v>8</v>
      </c>
      <c r="C571" s="90" t="str">
        <f>IF(Proponentes!H555="X",Proponentes!$B$548,"")</f>
        <v>SERVICONFOR LTDA</v>
      </c>
      <c r="D571" s="899"/>
      <c r="E571" s="508"/>
      <c r="F571" s="900"/>
      <c r="G571" s="687" t="str">
        <f>Evaluación_Económica!G573</f>
        <v>CUMPLE</v>
      </c>
      <c r="H571" s="687"/>
      <c r="I571" s="687" t="str">
        <f>Evaluación_Económica!P573</f>
        <v>CUMPLE</v>
      </c>
      <c r="J571" s="687"/>
      <c r="K571" s="687" t="str">
        <f>Evaluación_Económica!AB573</f>
        <v>CUMPLE</v>
      </c>
      <c r="L571" s="687"/>
      <c r="M571" s="687" t="str">
        <f>Evaluación_Económica!AY573</f>
        <v>CUMPLE</v>
      </c>
      <c r="N571" s="687"/>
      <c r="O571" s="687" t="str">
        <f>Evaluación_Económica!BT573</f>
        <v>CUMPLE</v>
      </c>
      <c r="P571" s="687"/>
      <c r="Q571" s="687" t="str">
        <f>Evaluación_Económica!BY573</f>
        <v>CUMPLE</v>
      </c>
      <c r="R571" s="687"/>
      <c r="S571" s="687" t="str">
        <f>Evaluación_Económica!CF573</f>
        <v/>
      </c>
      <c r="T571" s="98"/>
      <c r="U571" s="687" t="str">
        <f t="shared" si="81"/>
        <v>HABILITADO</v>
      </c>
      <c r="V571" s="85" t="s">
        <v>2231</v>
      </c>
      <c r="W571" s="86">
        <v>0</v>
      </c>
      <c r="X571" s="86" t="s">
        <v>2231</v>
      </c>
      <c r="Y571" s="87">
        <v>0</v>
      </c>
      <c r="Z571" s="87">
        <v>0</v>
      </c>
      <c r="AA571" s="87">
        <v>0</v>
      </c>
      <c r="AB571" s="88"/>
      <c r="AC571" s="86" t="s">
        <v>2231</v>
      </c>
      <c r="AD571" s="86">
        <v>0</v>
      </c>
      <c r="AE571" s="86" t="s">
        <v>2231</v>
      </c>
    </row>
    <row r="572" spans="1:31" x14ac:dyDescent="0.25">
      <c r="A572" s="1018"/>
      <c r="B572" s="508">
        <v>9</v>
      </c>
      <c r="C572" s="90" t="str">
        <f>IF(Proponentes!H556="X",Proponentes!$B$548,"")</f>
        <v>SERVICONFOR LTDA</v>
      </c>
      <c r="D572" s="899"/>
      <c r="E572" s="508"/>
      <c r="F572" s="900"/>
      <c r="G572" s="687" t="str">
        <f>Evaluación_Económica!G574</f>
        <v>CUMPLE</v>
      </c>
      <c r="H572" s="687"/>
      <c r="I572" s="687" t="str">
        <f>Evaluación_Económica!P574</f>
        <v>CUMPLE</v>
      </c>
      <c r="J572" s="687"/>
      <c r="K572" s="687" t="str">
        <f>Evaluación_Económica!AB574</f>
        <v>CUMPLE</v>
      </c>
      <c r="L572" s="687"/>
      <c r="M572" s="687" t="str">
        <f>Evaluación_Económica!AY574</f>
        <v>CUMPLE</v>
      </c>
      <c r="N572" s="687"/>
      <c r="O572" s="687" t="str">
        <f>Evaluación_Económica!BT574</f>
        <v>CUMPLE</v>
      </c>
      <c r="P572" s="687"/>
      <c r="Q572" s="687" t="str">
        <f>Evaluación_Económica!BY574</f>
        <v>CUMPLE</v>
      </c>
      <c r="R572" s="687"/>
      <c r="S572" s="687" t="str">
        <f>Evaluación_Económica!CF574</f>
        <v/>
      </c>
      <c r="T572" s="98"/>
      <c r="U572" s="687" t="str">
        <f t="shared" si="81"/>
        <v>HABILITADO</v>
      </c>
      <c r="V572" s="85" t="s">
        <v>2231</v>
      </c>
      <c r="W572" s="86">
        <v>0</v>
      </c>
      <c r="X572" s="86" t="s">
        <v>2231</v>
      </c>
      <c r="Y572" s="87">
        <v>0</v>
      </c>
      <c r="Z572" s="87">
        <v>0</v>
      </c>
      <c r="AA572" s="87">
        <v>0</v>
      </c>
      <c r="AB572" s="88"/>
      <c r="AC572" s="86" t="s">
        <v>2231</v>
      </c>
      <c r="AD572" s="86">
        <v>0</v>
      </c>
      <c r="AE572" s="86" t="s">
        <v>2231</v>
      </c>
    </row>
    <row r="573" spans="1:31" x14ac:dyDescent="0.25">
      <c r="A573" s="1018"/>
      <c r="B573" s="508">
        <v>10</v>
      </c>
      <c r="C573" s="90" t="str">
        <f>IF(Proponentes!H557="X",Proponentes!$B$548,"")</f>
        <v>SERVICONFOR LTDA</v>
      </c>
      <c r="D573" s="899"/>
      <c r="E573" s="100"/>
      <c r="F573" s="900"/>
      <c r="G573" s="94" t="str">
        <f>Evaluación_Económica!G575</f>
        <v>CUMPLE</v>
      </c>
      <c r="H573" s="94"/>
      <c r="I573" s="94" t="str">
        <f>Evaluación_Económica!P575</f>
        <v>CUMPLE</v>
      </c>
      <c r="J573" s="94"/>
      <c r="K573" s="94" t="str">
        <f>Evaluación_Económica!AB575</f>
        <v>CUMPLE</v>
      </c>
      <c r="L573" s="94"/>
      <c r="M573" s="94" t="str">
        <f>Evaluación_Económica!AY575</f>
        <v>CUMPLE</v>
      </c>
      <c r="N573" s="94"/>
      <c r="O573" s="94" t="str">
        <f>Evaluación_Económica!BT575</f>
        <v>CUMPLE</v>
      </c>
      <c r="P573" s="94"/>
      <c r="Q573" s="94" t="str">
        <f>Evaluación_Económica!BY575</f>
        <v>CUMPLE</v>
      </c>
      <c r="R573" s="94"/>
      <c r="S573" s="94" t="str">
        <f>Evaluación_Económica!CF575</f>
        <v/>
      </c>
      <c r="T573" s="95"/>
      <c r="U573" s="94" t="str">
        <f t="shared" si="81"/>
        <v>HABILITADO</v>
      </c>
      <c r="V573" s="85" t="s">
        <v>2231</v>
      </c>
      <c r="W573" s="86">
        <v>0</v>
      </c>
      <c r="X573" s="86" t="s">
        <v>2231</v>
      </c>
      <c r="Y573" s="87">
        <v>0</v>
      </c>
      <c r="Z573" s="87">
        <v>0</v>
      </c>
      <c r="AA573" s="87">
        <v>0</v>
      </c>
      <c r="AB573" s="88"/>
      <c r="AC573" s="86" t="s">
        <v>2231</v>
      </c>
      <c r="AD573" s="86">
        <v>0</v>
      </c>
      <c r="AE573" s="86" t="s">
        <v>2231</v>
      </c>
    </row>
    <row r="574" spans="1:31" hidden="1" x14ac:dyDescent="0.25">
      <c r="A574" s="1019"/>
      <c r="B574" s="920">
        <v>11</v>
      </c>
      <c r="C574" s="921" t="str">
        <f>IF(Proponentes!H558="X",Proponentes!$B$548,"")</f>
        <v/>
      </c>
      <c r="D574" s="91"/>
      <c r="E574" s="933"/>
      <c r="F574" s="93"/>
      <c r="G574" s="930" t="str">
        <f>Evaluación_Económica!G576</f>
        <v/>
      </c>
      <c r="H574" s="930"/>
      <c r="I574" s="930" t="str">
        <f>Evaluación_Económica!P576</f>
        <v/>
      </c>
      <c r="J574" s="930"/>
      <c r="K574" s="930" t="str">
        <f>Evaluación_Económica!AB576</f>
        <v/>
      </c>
      <c r="L574" s="930"/>
      <c r="M574" s="930" t="str">
        <f>Evaluación_Económica!AY576</f>
        <v xml:space="preserve"> </v>
      </c>
      <c r="N574" s="930"/>
      <c r="O574" s="930" t="str">
        <f>Evaluación_Económica!BT576</f>
        <v xml:space="preserve"> </v>
      </c>
      <c r="P574" s="930"/>
      <c r="Q574" s="930" t="str">
        <f>Evaluación_Económica!BY576</f>
        <v/>
      </c>
      <c r="R574" s="930"/>
      <c r="S574" s="930" t="str">
        <f>Evaluación_Económica!CF576</f>
        <v/>
      </c>
      <c r="T574" s="931"/>
      <c r="U574" s="932" t="str">
        <f t="shared" si="81"/>
        <v/>
      </c>
      <c r="V574" s="85" t="s">
        <v>2231</v>
      </c>
      <c r="W574" s="86">
        <v>0</v>
      </c>
      <c r="X574" s="86" t="s">
        <v>2231</v>
      </c>
      <c r="Y574" s="87">
        <v>0</v>
      </c>
      <c r="Z574" s="87">
        <v>0</v>
      </c>
      <c r="AA574" s="87">
        <v>0</v>
      </c>
      <c r="AB574" s="88"/>
      <c r="AC574" s="86" t="s">
        <v>2231</v>
      </c>
      <c r="AD574" s="86">
        <v>0</v>
      </c>
      <c r="AE574" s="86" t="s">
        <v>2231</v>
      </c>
    </row>
    <row r="575" spans="1:31" ht="17.25" thickBot="1" x14ac:dyDescent="0.3">
      <c r="A575" s="1018"/>
      <c r="B575" s="508">
        <v>12</v>
      </c>
      <c r="C575" s="90" t="str">
        <f>IF(Proponentes!H559="X",Proponentes!$B$548,"")</f>
        <v>SERVICONFOR LTDA</v>
      </c>
      <c r="D575" s="899"/>
      <c r="E575" s="92"/>
      <c r="F575" s="900"/>
      <c r="G575" s="94" t="str">
        <f>Evaluación_Económica!G577</f>
        <v>CUMPLE</v>
      </c>
      <c r="H575" s="94"/>
      <c r="I575" s="94" t="str">
        <f>Evaluación_Económica!P577</f>
        <v>CUMPLE</v>
      </c>
      <c r="J575" s="94"/>
      <c r="K575" s="94" t="str">
        <f>Evaluación_Económica!AB577</f>
        <v>CUMPLE</v>
      </c>
      <c r="L575" s="94"/>
      <c r="M575" s="94" t="str">
        <f>Evaluación_Económica!AY577</f>
        <v>CUMPLE</v>
      </c>
      <c r="N575" s="94"/>
      <c r="O575" s="94" t="str">
        <f>Evaluación_Económica!BT577</f>
        <v>CUMPLE</v>
      </c>
      <c r="P575" s="94"/>
      <c r="Q575" s="94" t="str">
        <f>Evaluación_Económica!BY577</f>
        <v>CUMPLE</v>
      </c>
      <c r="R575" s="94"/>
      <c r="S575" s="94" t="str">
        <f>Evaluación_Económica!CF577</f>
        <v>CUMPLE</v>
      </c>
      <c r="T575" s="95"/>
      <c r="U575" s="94" t="str">
        <f>IF(C575&lt;&gt;"",IF(G575="CUMPLE",IF(I575="CUMPLE",IF(K575="CUMPLE",IF(M575="CUMPLE",IF(O575="CUMPLE",IF(Q575="CUMPLE",IF(S575="CUMPLE","HABILITADO","RECHAZADO"),"RECHAZADO"),"RECHAZADO"),"RECHAZADO"),"RECHAZADO"),"RECHAZADO"),"RECHAZADO"),"")</f>
        <v>HABILITADO</v>
      </c>
      <c r="V575" s="85" t="s">
        <v>2232</v>
      </c>
      <c r="W575" s="86">
        <v>163334577</v>
      </c>
      <c r="X575" s="86" t="s">
        <v>2232</v>
      </c>
      <c r="Y575" s="87">
        <v>2507462668</v>
      </c>
      <c r="Z575" s="87">
        <v>163335075</v>
      </c>
      <c r="AA575" s="87">
        <v>2670797743</v>
      </c>
      <c r="AB575" s="88"/>
      <c r="AC575" s="86" t="s">
        <v>2232</v>
      </c>
      <c r="AD575" s="86">
        <v>155590869</v>
      </c>
      <c r="AE575" s="86" t="s">
        <v>2232</v>
      </c>
    </row>
    <row r="576" spans="1:31" s="110" customFormat="1" ht="18" thickTop="1" thickBot="1" x14ac:dyDescent="0.3">
      <c r="A576" s="102">
        <v>43</v>
      </c>
      <c r="B576" s="102"/>
      <c r="C576" s="102" t="s">
        <v>1537</v>
      </c>
      <c r="D576" s="901"/>
      <c r="E576" s="104"/>
      <c r="F576" s="902"/>
      <c r="G576" s="101"/>
      <c r="H576" s="101"/>
      <c r="I576" s="101"/>
      <c r="J576" s="101"/>
      <c r="K576" s="101"/>
      <c r="L576" s="101"/>
      <c r="M576" s="101"/>
      <c r="N576" s="101"/>
      <c r="O576" s="101"/>
      <c r="P576" s="101"/>
      <c r="Q576" s="101"/>
      <c r="R576" s="101"/>
      <c r="S576" s="101"/>
      <c r="T576" s="101"/>
      <c r="U576" s="101"/>
      <c r="V576" s="106"/>
      <c r="W576" s="107"/>
      <c r="X576" s="107"/>
      <c r="Y576" s="107"/>
      <c r="Z576" s="107"/>
      <c r="AA576" s="107"/>
      <c r="AB576" s="108"/>
      <c r="AC576" s="107"/>
      <c r="AD576" s="107"/>
      <c r="AE576" s="107"/>
    </row>
    <row r="577" spans="1:31" hidden="1" x14ac:dyDescent="0.25">
      <c r="A577" s="1020">
        <f>A589</f>
        <v>44</v>
      </c>
      <c r="B577" s="230">
        <v>1</v>
      </c>
      <c r="C577" s="914" t="str">
        <f>IF(Proponentes!H561="X",Proponentes!$B$561,"")</f>
        <v/>
      </c>
      <c r="D577" s="91"/>
      <c r="E577" s="915"/>
      <c r="F577" s="93"/>
      <c r="G577" s="916" t="str">
        <f>Evaluación_Económica!G579</f>
        <v/>
      </c>
      <c r="H577" s="916"/>
      <c r="I577" s="916" t="str">
        <f>Evaluación_Económica!P579</f>
        <v/>
      </c>
      <c r="J577" s="916"/>
      <c r="K577" s="916" t="str">
        <f>Evaluación_Económica!AB579</f>
        <v/>
      </c>
      <c r="L577" s="916"/>
      <c r="M577" s="916" t="str">
        <f>Evaluación_Económica!AY579</f>
        <v xml:space="preserve"> </v>
      </c>
      <c r="N577" s="916"/>
      <c r="O577" s="916" t="str">
        <f>Evaluación_Económica!BT579</f>
        <v xml:space="preserve"> </v>
      </c>
      <c r="P577" s="916"/>
      <c r="Q577" s="916" t="str">
        <f>Evaluación_Económica!BY579</f>
        <v/>
      </c>
      <c r="R577" s="916"/>
      <c r="S577" s="916" t="str">
        <f>Evaluación_Económica!CF579</f>
        <v/>
      </c>
      <c r="T577" s="917"/>
      <c r="U577" s="918" t="str">
        <f t="shared" ref="U577:U587" si="82">IF(C577&lt;&gt;"",IF(G577="CUMPLE",IF(I577="CUMPLE",IF(K577="CUMPLE",IF(M577="CUMPLE",IF(O577="CUMPLE",IF(Q577="CUMPLE","HABILITADO","RECHAZADO"),"RECHAZADO"),"RECHAZADO"),"RECHAZADO"),"RECHAZADO"),"RECHAZADO"),"")</f>
        <v/>
      </c>
      <c r="V577" s="85" t="s">
        <v>2232</v>
      </c>
      <c r="W577" s="86">
        <v>157660117</v>
      </c>
      <c r="X577" s="86" t="s">
        <v>2232</v>
      </c>
      <c r="Y577" s="87">
        <v>6309258725</v>
      </c>
      <c r="Z577" s="87">
        <v>157660117</v>
      </c>
      <c r="AA577" s="87">
        <v>6466918842</v>
      </c>
      <c r="AB577" s="88"/>
      <c r="AC577" s="86" t="s">
        <v>2232</v>
      </c>
      <c r="AD577" s="86">
        <v>146383019</v>
      </c>
      <c r="AE577" s="86" t="s">
        <v>2232</v>
      </c>
    </row>
    <row r="578" spans="1:31" hidden="1" x14ac:dyDescent="0.25">
      <c r="A578" s="1021"/>
      <c r="B578" s="508">
        <v>2</v>
      </c>
      <c r="C578" s="90" t="str">
        <f>IF(Proponentes!H562="X",Proponentes!$B$561,"")</f>
        <v/>
      </c>
      <c r="D578" s="91"/>
      <c r="E578" s="92"/>
      <c r="F578" s="93"/>
      <c r="G578" s="94" t="str">
        <f>Evaluación_Económica!G580</f>
        <v/>
      </c>
      <c r="H578" s="94"/>
      <c r="I578" s="94" t="str">
        <f>Evaluación_Económica!P580</f>
        <v/>
      </c>
      <c r="J578" s="94"/>
      <c r="K578" s="94" t="str">
        <f>Evaluación_Económica!AB580</f>
        <v/>
      </c>
      <c r="L578" s="94"/>
      <c r="M578" s="94" t="str">
        <f>Evaluación_Económica!AY580</f>
        <v xml:space="preserve"> </v>
      </c>
      <c r="N578" s="94"/>
      <c r="O578" s="94" t="str">
        <f>Evaluación_Económica!BT580</f>
        <v xml:space="preserve"> </v>
      </c>
      <c r="P578" s="94"/>
      <c r="Q578" s="94" t="str">
        <f>Evaluación_Económica!BY580</f>
        <v/>
      </c>
      <c r="R578" s="94"/>
      <c r="S578" s="94" t="str">
        <f>Evaluación_Económica!CF580</f>
        <v/>
      </c>
      <c r="T578" s="95"/>
      <c r="U578" s="96" t="str">
        <f t="shared" si="82"/>
        <v/>
      </c>
      <c r="V578" s="85" t="s">
        <v>2232</v>
      </c>
      <c r="W578" s="86">
        <v>114217820</v>
      </c>
      <c r="X578" s="86" t="s">
        <v>2232</v>
      </c>
      <c r="Y578" s="87">
        <v>5749369583</v>
      </c>
      <c r="Z578" s="87">
        <v>114217823</v>
      </c>
      <c r="AA578" s="87">
        <v>5863587406</v>
      </c>
      <c r="AB578" s="88"/>
      <c r="AC578" s="86" t="s">
        <v>2232</v>
      </c>
      <c r="AD578" s="86">
        <v>107470972</v>
      </c>
      <c r="AE578" s="86" t="s">
        <v>2232</v>
      </c>
    </row>
    <row r="579" spans="1:31" hidden="1" x14ac:dyDescent="0.25">
      <c r="A579" s="1021"/>
      <c r="B579" s="508">
        <v>3</v>
      </c>
      <c r="C579" s="90" t="str">
        <f>IF(Proponentes!H563="X",Proponentes!$B$561,"")</f>
        <v/>
      </c>
      <c r="D579" s="91"/>
      <c r="E579" s="92"/>
      <c r="F579" s="93"/>
      <c r="G579" s="94" t="str">
        <f>Evaluación_Económica!G581</f>
        <v/>
      </c>
      <c r="H579" s="94"/>
      <c r="I579" s="94" t="str">
        <f>Evaluación_Económica!P581</f>
        <v/>
      </c>
      <c r="J579" s="94"/>
      <c r="K579" s="94" t="str">
        <f>Evaluación_Económica!AB581</f>
        <v/>
      </c>
      <c r="L579" s="94"/>
      <c r="M579" s="94" t="str">
        <f>Evaluación_Económica!AY581</f>
        <v xml:space="preserve"> </v>
      </c>
      <c r="N579" s="94"/>
      <c r="O579" s="94" t="str">
        <f>Evaluación_Económica!BT581</f>
        <v xml:space="preserve"> </v>
      </c>
      <c r="P579" s="94"/>
      <c r="Q579" s="94" t="str">
        <f>Evaluación_Económica!BY581</f>
        <v/>
      </c>
      <c r="R579" s="94"/>
      <c r="S579" s="94" t="str">
        <f>Evaluación_Económica!CF581</f>
        <v/>
      </c>
      <c r="T579" s="95"/>
      <c r="U579" s="96" t="str">
        <f t="shared" si="82"/>
        <v/>
      </c>
      <c r="V579" s="85" t="s">
        <v>2231</v>
      </c>
      <c r="W579" s="86">
        <v>0</v>
      </c>
      <c r="X579" s="86" t="s">
        <v>2231</v>
      </c>
      <c r="Y579" s="87">
        <v>0</v>
      </c>
      <c r="Z579" s="87">
        <v>0</v>
      </c>
      <c r="AA579" s="87">
        <v>0</v>
      </c>
      <c r="AB579" s="88"/>
      <c r="AC579" s="86" t="s">
        <v>2231</v>
      </c>
      <c r="AD579" s="86">
        <v>0</v>
      </c>
      <c r="AE579" s="86" t="s">
        <v>2231</v>
      </c>
    </row>
    <row r="580" spans="1:31" hidden="1" x14ac:dyDescent="0.25">
      <c r="A580" s="1021"/>
      <c r="B580" s="508">
        <v>4</v>
      </c>
      <c r="C580" s="90" t="str">
        <f>IF(Proponentes!H564="X",Proponentes!$B$561,"")</f>
        <v/>
      </c>
      <c r="D580" s="91"/>
      <c r="E580" s="92"/>
      <c r="F580" s="93"/>
      <c r="G580" s="94" t="str">
        <f>Evaluación_Económica!G582</f>
        <v/>
      </c>
      <c r="H580" s="94"/>
      <c r="I580" s="94" t="str">
        <f>Evaluación_Económica!P582</f>
        <v/>
      </c>
      <c r="J580" s="94"/>
      <c r="K580" s="94" t="str">
        <f>Evaluación_Económica!AB582</f>
        <v/>
      </c>
      <c r="L580" s="94"/>
      <c r="M580" s="94" t="str">
        <f>Evaluación_Económica!AY582</f>
        <v/>
      </c>
      <c r="N580" s="94"/>
      <c r="O580" s="94" t="str">
        <f>Evaluación_Económica!BT582</f>
        <v/>
      </c>
      <c r="P580" s="94"/>
      <c r="Q580" s="94" t="str">
        <f>Evaluación_Económica!BY582</f>
        <v/>
      </c>
      <c r="R580" s="94"/>
      <c r="S580" s="94" t="str">
        <f>Evaluación_Económica!CF582</f>
        <v/>
      </c>
      <c r="T580" s="95"/>
      <c r="U580" s="96" t="str">
        <f t="shared" si="82"/>
        <v/>
      </c>
      <c r="V580" s="85" t="s">
        <v>2231</v>
      </c>
      <c r="W580" s="86">
        <v>0</v>
      </c>
      <c r="X580" s="86" t="s">
        <v>2231</v>
      </c>
      <c r="Y580" s="87">
        <v>0</v>
      </c>
      <c r="Z580" s="87">
        <v>0</v>
      </c>
      <c r="AA580" s="87">
        <v>0</v>
      </c>
      <c r="AB580" s="88"/>
      <c r="AC580" s="86" t="s">
        <v>2231</v>
      </c>
      <c r="AD580" s="86">
        <v>0</v>
      </c>
      <c r="AE580" s="86" t="s">
        <v>2231</v>
      </c>
    </row>
    <row r="581" spans="1:31" hidden="1" x14ac:dyDescent="0.25">
      <c r="A581" s="1022"/>
      <c r="B581" s="804">
        <v>5</v>
      </c>
      <c r="C581" s="905" t="str">
        <f>IF(Proponentes!H565="X",Proponentes!$B$561,"")</f>
        <v/>
      </c>
      <c r="D581" s="91"/>
      <c r="E581" s="811"/>
      <c r="F581" s="93"/>
      <c r="G581" s="911" t="str">
        <f>Evaluación_Económica!G583</f>
        <v/>
      </c>
      <c r="H581" s="911"/>
      <c r="I581" s="911" t="str">
        <f>Evaluación_Económica!P583</f>
        <v/>
      </c>
      <c r="J581" s="911"/>
      <c r="K581" s="911" t="str">
        <f>Evaluación_Económica!AB583</f>
        <v/>
      </c>
      <c r="L581" s="911"/>
      <c r="M581" s="911" t="str">
        <f>Evaluación_Económica!AY583</f>
        <v xml:space="preserve"> </v>
      </c>
      <c r="N581" s="911"/>
      <c r="O581" s="911" t="str">
        <f>Evaluación_Económica!BT583</f>
        <v xml:space="preserve"> </v>
      </c>
      <c r="P581" s="911"/>
      <c r="Q581" s="911" t="str">
        <f>Evaluación_Económica!BY583</f>
        <v/>
      </c>
      <c r="R581" s="911"/>
      <c r="S581" s="911" t="str">
        <f>Evaluación_Económica!CF583</f>
        <v/>
      </c>
      <c r="T581" s="912"/>
      <c r="U581" s="913" t="str">
        <f t="shared" si="82"/>
        <v/>
      </c>
      <c r="V581" s="85" t="s">
        <v>2231</v>
      </c>
      <c r="W581" s="86">
        <v>0</v>
      </c>
      <c r="X581" s="86" t="s">
        <v>2231</v>
      </c>
      <c r="Y581" s="87">
        <v>0</v>
      </c>
      <c r="Z581" s="87">
        <v>0</v>
      </c>
      <c r="AA581" s="87">
        <v>0</v>
      </c>
      <c r="AB581" s="88"/>
      <c r="AC581" s="86" t="s">
        <v>2231</v>
      </c>
      <c r="AD581" s="86">
        <v>0</v>
      </c>
      <c r="AE581" s="86" t="s">
        <v>2231</v>
      </c>
    </row>
    <row r="582" spans="1:31" ht="33" x14ac:dyDescent="0.25">
      <c r="A582" s="1018"/>
      <c r="B582" s="508">
        <v>6</v>
      </c>
      <c r="C582" s="90" t="str">
        <f>IF(Proponentes!H566="X",Proponentes!$B$561,"")</f>
        <v>UNIÓN TEMPORAL
SEGURIDAD JVS 2021</v>
      </c>
      <c r="D582" s="899"/>
      <c r="E582" s="92"/>
      <c r="F582" s="900"/>
      <c r="G582" s="94" t="str">
        <f>Evaluación_Económica!G584</f>
        <v>CUMPLE</v>
      </c>
      <c r="H582" s="94"/>
      <c r="I582" s="94" t="str">
        <f>Evaluación_Económica!P584</f>
        <v>CUMPLE</v>
      </c>
      <c r="J582" s="94"/>
      <c r="K582" s="94" t="str">
        <f>Evaluación_Económica!AB584</f>
        <v>CUMPLE</v>
      </c>
      <c r="L582" s="94"/>
      <c r="M582" s="94" t="str">
        <f>Evaluación_Económica!AY584</f>
        <v>CUMPLE</v>
      </c>
      <c r="N582" s="94"/>
      <c r="O582" s="94" t="str">
        <f>Evaluación_Económica!BT584</f>
        <v>CUMPLE</v>
      </c>
      <c r="P582" s="94"/>
      <c r="Q582" s="94" t="str">
        <f>Evaluación_Económica!BY584</f>
        <v>CUMPLE</v>
      </c>
      <c r="R582" s="94"/>
      <c r="S582" s="94" t="str">
        <f>Evaluación_Económica!CF584</f>
        <v/>
      </c>
      <c r="T582" s="95"/>
      <c r="U582" s="94" t="str">
        <f t="shared" si="82"/>
        <v>HABILITADO</v>
      </c>
      <c r="V582" s="85" t="s">
        <v>2231</v>
      </c>
      <c r="W582" s="86">
        <v>0</v>
      </c>
      <c r="X582" s="86" t="s">
        <v>2231</v>
      </c>
      <c r="Y582" s="87">
        <v>0</v>
      </c>
      <c r="Z582" s="87">
        <v>0</v>
      </c>
      <c r="AA582" s="87">
        <v>0</v>
      </c>
      <c r="AB582" s="88"/>
      <c r="AC582" s="86" t="s">
        <v>2231</v>
      </c>
      <c r="AD582" s="86">
        <v>0</v>
      </c>
      <c r="AE582" s="86" t="s">
        <v>2231</v>
      </c>
    </row>
    <row r="583" spans="1:31" hidden="1" x14ac:dyDescent="0.25">
      <c r="A583" s="1020"/>
      <c r="B583" s="230">
        <v>7</v>
      </c>
      <c r="C583" s="914" t="str">
        <f>IF(Proponentes!H567="X",Proponentes!$B$561,"")</f>
        <v/>
      </c>
      <c r="D583" s="91"/>
      <c r="E583" s="915"/>
      <c r="F583" s="93"/>
      <c r="G583" s="916" t="str">
        <f>Evaluación_Económica!G585</f>
        <v/>
      </c>
      <c r="H583" s="916"/>
      <c r="I583" s="916" t="str">
        <f>Evaluación_Económica!P585</f>
        <v/>
      </c>
      <c r="J583" s="916"/>
      <c r="K583" s="916" t="str">
        <f>Evaluación_Económica!AB585</f>
        <v/>
      </c>
      <c r="L583" s="916"/>
      <c r="M583" s="916" t="str">
        <f>Evaluación_Económica!AY585</f>
        <v xml:space="preserve"> </v>
      </c>
      <c r="N583" s="916"/>
      <c r="O583" s="916" t="str">
        <f>Evaluación_Económica!BT585</f>
        <v xml:space="preserve"> </v>
      </c>
      <c r="P583" s="916"/>
      <c r="Q583" s="916" t="str">
        <f>Evaluación_Económica!BY585</f>
        <v/>
      </c>
      <c r="R583" s="916"/>
      <c r="S583" s="916" t="str">
        <f>Evaluación_Económica!CF585</f>
        <v/>
      </c>
      <c r="T583" s="917"/>
      <c r="U583" s="918" t="str">
        <f t="shared" si="82"/>
        <v/>
      </c>
      <c r="V583" s="85" t="s">
        <v>2232</v>
      </c>
      <c r="W583" s="86">
        <v>181669847</v>
      </c>
      <c r="X583" s="86" t="s">
        <v>2232</v>
      </c>
      <c r="Y583" s="87">
        <v>11189187841</v>
      </c>
      <c r="Z583" s="87">
        <v>181669866</v>
      </c>
      <c r="AA583" s="87">
        <v>11370857707</v>
      </c>
      <c r="AB583" s="88"/>
      <c r="AC583" s="86" t="s">
        <v>2232</v>
      </c>
      <c r="AD583" s="86">
        <v>168716486</v>
      </c>
      <c r="AE583" s="86" t="s">
        <v>2232</v>
      </c>
    </row>
    <row r="584" spans="1:31" hidden="1" x14ac:dyDescent="0.25">
      <c r="A584" s="1021"/>
      <c r="B584" s="508">
        <v>8</v>
      </c>
      <c r="C584" s="90" t="str">
        <f>IF(Proponentes!H568="X",Proponentes!$B$561,"")</f>
        <v/>
      </c>
      <c r="D584" s="91"/>
      <c r="E584" s="100"/>
      <c r="F584" s="93"/>
      <c r="G584" s="94" t="str">
        <f>Evaluación_Económica!G586</f>
        <v/>
      </c>
      <c r="H584" s="94"/>
      <c r="I584" s="94" t="str">
        <f>Evaluación_Económica!P586</f>
        <v/>
      </c>
      <c r="J584" s="94"/>
      <c r="K584" s="94" t="str">
        <f>Evaluación_Económica!AB586</f>
        <v/>
      </c>
      <c r="L584" s="94"/>
      <c r="M584" s="94" t="str">
        <f>Evaluación_Económica!AY586</f>
        <v xml:space="preserve"> </v>
      </c>
      <c r="N584" s="94"/>
      <c r="O584" s="94" t="str">
        <f>Evaluación_Económica!BT586</f>
        <v xml:space="preserve"> </v>
      </c>
      <c r="P584" s="94"/>
      <c r="Q584" s="94" t="str">
        <f>Evaluación_Económica!BY586</f>
        <v/>
      </c>
      <c r="R584" s="94"/>
      <c r="S584" s="94" t="str">
        <f>Evaluación_Económica!CF586</f>
        <v/>
      </c>
      <c r="T584" s="95"/>
      <c r="U584" s="96" t="str">
        <f t="shared" si="82"/>
        <v/>
      </c>
      <c r="V584" s="85" t="s">
        <v>2232</v>
      </c>
      <c r="W584" s="86">
        <v>140772071</v>
      </c>
      <c r="X584" s="86" t="s">
        <v>2232</v>
      </c>
      <c r="Y584" s="87">
        <v>6076803755</v>
      </c>
      <c r="Z584" s="87">
        <v>140772076</v>
      </c>
      <c r="AA584" s="87">
        <v>6217575831</v>
      </c>
      <c r="AB584" s="88"/>
      <c r="AC584" s="86" t="s">
        <v>2232</v>
      </c>
      <c r="AD584" s="86">
        <v>131257980</v>
      </c>
      <c r="AE584" s="86" t="s">
        <v>2232</v>
      </c>
    </row>
    <row r="585" spans="1:31" hidden="1" x14ac:dyDescent="0.25">
      <c r="A585" s="1021"/>
      <c r="B585" s="508">
        <v>9</v>
      </c>
      <c r="C585" s="90" t="str">
        <f>IF(Proponentes!H569="X",Proponentes!$B$561,"")</f>
        <v/>
      </c>
      <c r="D585" s="91"/>
      <c r="E585" s="100"/>
      <c r="F585" s="93"/>
      <c r="G585" s="94" t="str">
        <f>Evaluación_Económica!G587</f>
        <v/>
      </c>
      <c r="H585" s="94"/>
      <c r="I585" s="94" t="str">
        <f>Evaluación_Económica!P587</f>
        <v/>
      </c>
      <c r="J585" s="94"/>
      <c r="K585" s="94" t="str">
        <f>Evaluación_Económica!AB587</f>
        <v/>
      </c>
      <c r="L585" s="94"/>
      <c r="M585" s="94" t="str">
        <f>Evaluación_Económica!AY587</f>
        <v xml:space="preserve"> </v>
      </c>
      <c r="N585" s="94"/>
      <c r="O585" s="94" t="str">
        <f>Evaluación_Económica!BT587</f>
        <v xml:space="preserve"> </v>
      </c>
      <c r="P585" s="94"/>
      <c r="Q585" s="94" t="str">
        <f>Evaluación_Económica!BY587</f>
        <v/>
      </c>
      <c r="R585" s="94"/>
      <c r="S585" s="94" t="str">
        <f>Evaluación_Económica!CF587</f>
        <v/>
      </c>
      <c r="T585" s="95"/>
      <c r="U585" s="96" t="str">
        <f t="shared" si="82"/>
        <v/>
      </c>
      <c r="V585" s="85" t="s">
        <v>2231</v>
      </c>
      <c r="W585" s="86">
        <v>0</v>
      </c>
      <c r="X585" s="86" t="s">
        <v>2231</v>
      </c>
      <c r="Y585" s="87">
        <v>0</v>
      </c>
      <c r="Z585" s="87">
        <v>0</v>
      </c>
      <c r="AA585" s="87">
        <v>0</v>
      </c>
      <c r="AB585" s="88"/>
      <c r="AC585" s="86" t="s">
        <v>2231</v>
      </c>
      <c r="AD585" s="86">
        <v>0</v>
      </c>
      <c r="AE585" s="86" t="s">
        <v>2231</v>
      </c>
    </row>
    <row r="586" spans="1:31" hidden="1" x14ac:dyDescent="0.25">
      <c r="A586" s="1021"/>
      <c r="B586" s="508">
        <v>10</v>
      </c>
      <c r="C586" s="90" t="str">
        <f>IF(Proponentes!H570="X",Proponentes!$B$561,"")</f>
        <v/>
      </c>
      <c r="D586" s="91"/>
      <c r="E586" s="100"/>
      <c r="F586" s="93"/>
      <c r="G586" s="94" t="str">
        <f>Evaluación_Económica!G588</f>
        <v/>
      </c>
      <c r="H586" s="94"/>
      <c r="I586" s="94" t="str">
        <f>Evaluación_Económica!P588</f>
        <v/>
      </c>
      <c r="J586" s="94"/>
      <c r="K586" s="94" t="str">
        <f>Evaluación_Económica!AB588</f>
        <v/>
      </c>
      <c r="L586" s="94"/>
      <c r="M586" s="94" t="str">
        <f>Evaluación_Económica!AY588</f>
        <v xml:space="preserve"> </v>
      </c>
      <c r="N586" s="94"/>
      <c r="O586" s="94" t="str">
        <f>Evaluación_Económica!BT588</f>
        <v xml:space="preserve"> </v>
      </c>
      <c r="P586" s="94"/>
      <c r="Q586" s="94" t="str">
        <f>Evaluación_Económica!BY588</f>
        <v/>
      </c>
      <c r="R586" s="94"/>
      <c r="S586" s="94" t="str">
        <f>Evaluación_Económica!CF588</f>
        <v/>
      </c>
      <c r="T586" s="95"/>
      <c r="U586" s="96" t="str">
        <f t="shared" si="82"/>
        <v/>
      </c>
      <c r="V586" s="85" t="s">
        <v>2232</v>
      </c>
      <c r="W586" s="86">
        <v>148306300</v>
      </c>
      <c r="X586" s="86" t="s">
        <v>2232</v>
      </c>
      <c r="Y586" s="87">
        <v>7971813946</v>
      </c>
      <c r="Z586" s="87">
        <v>148306304</v>
      </c>
      <c r="AA586" s="87">
        <v>8120120250</v>
      </c>
      <c r="AB586" s="88"/>
      <c r="AC586" s="86" t="s">
        <v>2232</v>
      </c>
      <c r="AD586" s="86">
        <v>138991083</v>
      </c>
      <c r="AE586" s="86" t="s">
        <v>2232</v>
      </c>
    </row>
    <row r="587" spans="1:31" hidden="1" x14ac:dyDescent="0.25">
      <c r="A587" s="1022"/>
      <c r="B587" s="804">
        <v>11</v>
      </c>
      <c r="C587" s="905" t="str">
        <f>IF(Proponentes!H571="X",Proponentes!$B$561,"")</f>
        <v/>
      </c>
      <c r="D587" s="91"/>
      <c r="E587" s="811"/>
      <c r="F587" s="93"/>
      <c r="G587" s="911" t="str">
        <f>Evaluación_Económica!G589</f>
        <v/>
      </c>
      <c r="H587" s="911"/>
      <c r="I587" s="911" t="str">
        <f>Evaluación_Económica!P589</f>
        <v/>
      </c>
      <c r="J587" s="911"/>
      <c r="K587" s="911" t="str">
        <f>Evaluación_Económica!AB589</f>
        <v/>
      </c>
      <c r="L587" s="911"/>
      <c r="M587" s="911" t="str">
        <f>Evaluación_Económica!AY589</f>
        <v xml:space="preserve"> </v>
      </c>
      <c r="N587" s="911"/>
      <c r="O587" s="911" t="str">
        <f>Evaluación_Económica!BT589</f>
        <v xml:space="preserve"> </v>
      </c>
      <c r="P587" s="911"/>
      <c r="Q587" s="911" t="str">
        <f>Evaluación_Económica!BY589</f>
        <v/>
      </c>
      <c r="R587" s="911"/>
      <c r="S587" s="911" t="str">
        <f>Evaluación_Económica!CF589</f>
        <v/>
      </c>
      <c r="T587" s="912"/>
      <c r="U587" s="913" t="str">
        <f t="shared" si="82"/>
        <v/>
      </c>
      <c r="V587" s="85" t="s">
        <v>2231</v>
      </c>
      <c r="W587" s="86">
        <v>0</v>
      </c>
      <c r="X587" s="86" t="s">
        <v>2231</v>
      </c>
      <c r="Y587" s="87">
        <v>0</v>
      </c>
      <c r="Z587" s="87">
        <v>0</v>
      </c>
      <c r="AA587" s="87">
        <v>0</v>
      </c>
      <c r="AB587" s="88"/>
      <c r="AC587" s="86" t="s">
        <v>2231</v>
      </c>
      <c r="AD587" s="86">
        <v>0</v>
      </c>
      <c r="AE587" s="86" t="s">
        <v>2231</v>
      </c>
    </row>
    <row r="588" spans="1:31" ht="33.75" thickBot="1" x14ac:dyDescent="0.3">
      <c r="A588" s="1018"/>
      <c r="B588" s="508">
        <v>12</v>
      </c>
      <c r="C588" s="90" t="str">
        <f>IF(Proponentes!H572="X",Proponentes!$B$561,"")</f>
        <v>UNIÓN TEMPORAL
SEGURIDAD JVS 2021</v>
      </c>
      <c r="D588" s="899"/>
      <c r="E588" s="97"/>
      <c r="F588" s="900"/>
      <c r="G588" s="687" t="str">
        <f>Evaluación_Económica!G590</f>
        <v>CUMPLE</v>
      </c>
      <c r="H588" s="687"/>
      <c r="I588" s="687" t="str">
        <f>Evaluación_Económica!P590</f>
        <v>CUMPLE</v>
      </c>
      <c r="J588" s="687"/>
      <c r="K588" s="687" t="str">
        <f>Evaluación_Económica!AB590</f>
        <v>CUMPLE</v>
      </c>
      <c r="L588" s="687"/>
      <c r="M588" s="687" t="str">
        <f>Evaluación_Económica!AY590</f>
        <v>CUMPLE</v>
      </c>
      <c r="N588" s="687"/>
      <c r="O588" s="687" t="str">
        <f>Evaluación_Económica!BT590</f>
        <v>CUMPLE</v>
      </c>
      <c r="P588" s="687"/>
      <c r="Q588" s="687" t="str">
        <f>Evaluación_Económica!BY590</f>
        <v>CUMPLE</v>
      </c>
      <c r="R588" s="687"/>
      <c r="S588" s="687" t="str">
        <f>Evaluación_Económica!CF590</f>
        <v>CUMPLE</v>
      </c>
      <c r="T588" s="98"/>
      <c r="U588" s="687" t="str">
        <f>IF(C588&lt;&gt;"",IF(G588="CUMPLE",IF(I588="CUMPLE",IF(K588="CUMPLE",IF(M588="CUMPLE",IF(O588="CUMPLE",IF(Q588="CUMPLE",IF(S588="CUMPLE","HABILITADO","RECHAZADO"),"RECHAZADO"),"RECHAZADO"),"RECHAZADO"),"RECHAZADO"),"RECHAZADO"),"RECHAZADO"),"")</f>
        <v>HABILITADO</v>
      </c>
      <c r="V588" s="85" t="s">
        <v>2231</v>
      </c>
      <c r="W588" s="86">
        <v>0</v>
      </c>
      <c r="X588" s="86" t="s">
        <v>2231</v>
      </c>
      <c r="Y588" s="87">
        <v>0</v>
      </c>
      <c r="Z588" s="87">
        <v>0</v>
      </c>
      <c r="AA588" s="87">
        <v>0</v>
      </c>
      <c r="AB588" s="88"/>
      <c r="AC588" s="86" t="s">
        <v>2231</v>
      </c>
      <c r="AD588" s="86">
        <v>0</v>
      </c>
      <c r="AE588" s="86" t="s">
        <v>2231</v>
      </c>
    </row>
    <row r="589" spans="1:31" s="110" customFormat="1" ht="18" thickTop="1" thickBot="1" x14ac:dyDescent="0.3">
      <c r="A589" s="102">
        <v>44</v>
      </c>
      <c r="B589" s="102"/>
      <c r="C589" s="102" t="s">
        <v>1537</v>
      </c>
      <c r="D589" s="901"/>
      <c r="E589" s="104"/>
      <c r="F589" s="902"/>
      <c r="G589" s="101"/>
      <c r="H589" s="101"/>
      <c r="I589" s="101"/>
      <c r="J589" s="101"/>
      <c r="K589" s="101"/>
      <c r="L589" s="101"/>
      <c r="M589" s="101"/>
      <c r="N589" s="101"/>
      <c r="O589" s="101"/>
      <c r="P589" s="101"/>
      <c r="Q589" s="101"/>
      <c r="R589" s="101"/>
      <c r="S589" s="101"/>
      <c r="T589" s="101"/>
      <c r="U589" s="101"/>
      <c r="V589" s="106"/>
      <c r="W589" s="107"/>
      <c r="X589" s="107"/>
      <c r="Y589" s="107"/>
      <c r="Z589" s="107"/>
      <c r="AA589" s="107"/>
      <c r="AB589" s="108"/>
      <c r="AC589" s="107"/>
      <c r="AD589" s="107"/>
      <c r="AE589" s="107"/>
    </row>
    <row r="590" spans="1:31" ht="33" x14ac:dyDescent="0.25">
      <c r="A590" s="1018">
        <f>A602</f>
        <v>45</v>
      </c>
      <c r="B590" s="508">
        <v>1</v>
      </c>
      <c r="C590" s="90" t="str">
        <f>IF(Proponentes!H574="X",Proponentes!$B$574,"")</f>
        <v xml:space="preserve">UNIÓN TEMPORAL 
SE TO SE EDUCACIÓN 1600 </v>
      </c>
      <c r="D590" s="899"/>
      <c r="E590" s="92"/>
      <c r="F590" s="900"/>
      <c r="G590" s="94" t="str">
        <f>Evaluación_Económica!G592</f>
        <v>CUMPLE</v>
      </c>
      <c r="H590" s="94"/>
      <c r="I590" s="94" t="str">
        <f>Evaluación_Económica!P592</f>
        <v>CUMPLE</v>
      </c>
      <c r="J590" s="94"/>
      <c r="K590" s="94" t="str">
        <f>Evaluación_Económica!AB592</f>
        <v>CUMPLE</v>
      </c>
      <c r="L590" s="94"/>
      <c r="M590" s="94" t="str">
        <f>Evaluación_Económica!AY592</f>
        <v>CUMPLE</v>
      </c>
      <c r="N590" s="94"/>
      <c r="O590" s="94" t="str">
        <f>Evaluación_Económica!BT592</f>
        <v>CUMPLE</v>
      </c>
      <c r="P590" s="94"/>
      <c r="Q590" s="94" t="str">
        <f>Evaluación_Económica!BY592</f>
        <v>RECHAZADO</v>
      </c>
      <c r="R590" s="94"/>
      <c r="S590" s="94" t="str">
        <f>Evaluación_Económica!CF592</f>
        <v/>
      </c>
      <c r="T590" s="95"/>
      <c r="U590" s="94" t="str">
        <f t="shared" ref="U590:U600" si="83">IF(C590&lt;&gt;"",IF(G590="CUMPLE",IF(I590="CUMPLE",IF(K590="CUMPLE",IF(M590="CUMPLE",IF(O590="CUMPLE",IF(Q590="CUMPLE","HABILITADO","RECHAZADO"),"RECHAZADO"),"RECHAZADO"),"RECHAZADO"),"RECHAZADO"),"RECHAZADO"),"")</f>
        <v>RECHAZADO</v>
      </c>
      <c r="V590" s="25"/>
      <c r="W590" s="25"/>
      <c r="X590" s="25"/>
      <c r="Y590" s="25"/>
      <c r="Z590" s="25"/>
      <c r="AA590" s="25"/>
      <c r="AB590" s="25"/>
      <c r="AC590" s="25"/>
      <c r="AD590" s="25"/>
      <c r="AE590" s="25"/>
    </row>
    <row r="591" spans="1:31" ht="33" x14ac:dyDescent="0.25">
      <c r="A591" s="1018"/>
      <c r="B591" s="508">
        <v>2</v>
      </c>
      <c r="C591" s="90" t="str">
        <f>IF(Proponentes!H575="X",Proponentes!$B$574,"")</f>
        <v xml:space="preserve">UNIÓN TEMPORAL 
SE TO SE EDUCACIÓN 1600 </v>
      </c>
      <c r="D591" s="899"/>
      <c r="E591" s="92"/>
      <c r="F591" s="900"/>
      <c r="G591" s="94" t="str">
        <f>Evaluación_Económica!G593</f>
        <v>CUMPLE</v>
      </c>
      <c r="H591" s="94"/>
      <c r="I591" s="94" t="str">
        <f>Evaluación_Económica!P593</f>
        <v>CUMPLE</v>
      </c>
      <c r="J591" s="94"/>
      <c r="K591" s="94" t="str">
        <f>Evaluación_Económica!AB593</f>
        <v>CUMPLE</v>
      </c>
      <c r="L591" s="94"/>
      <c r="M591" s="94" t="str">
        <f>Evaluación_Económica!AY593</f>
        <v>CUMPLE</v>
      </c>
      <c r="N591" s="94"/>
      <c r="O591" s="94" t="str">
        <f>Evaluación_Económica!BT593</f>
        <v>CUMPLE</v>
      </c>
      <c r="P591" s="94"/>
      <c r="Q591" s="94" t="str">
        <f>Evaluación_Económica!BY593</f>
        <v>RECHAZADO</v>
      </c>
      <c r="R591" s="94"/>
      <c r="S591" s="94" t="str">
        <f>Evaluación_Económica!CF593</f>
        <v/>
      </c>
      <c r="T591" s="95"/>
      <c r="U591" s="94" t="str">
        <f t="shared" si="83"/>
        <v>RECHAZADO</v>
      </c>
      <c r="V591" s="25"/>
      <c r="W591" s="25"/>
      <c r="X591" s="25"/>
      <c r="Y591" s="25"/>
      <c r="Z591" s="25"/>
      <c r="AA591" s="25"/>
      <c r="AB591" s="25"/>
      <c r="AC591" s="25"/>
      <c r="AD591" s="25"/>
      <c r="AE591" s="25"/>
    </row>
    <row r="592" spans="1:31" ht="33" x14ac:dyDescent="0.25">
      <c r="A592" s="1018"/>
      <c r="B592" s="508">
        <v>3</v>
      </c>
      <c r="C592" s="90" t="str">
        <f>IF(Proponentes!H576="X",Proponentes!$B$574,"")</f>
        <v xml:space="preserve">UNIÓN TEMPORAL 
SE TO SE EDUCACIÓN 1600 </v>
      </c>
      <c r="D592" s="899"/>
      <c r="E592" s="92"/>
      <c r="F592" s="900"/>
      <c r="G592" s="94" t="str">
        <f>Evaluación_Económica!G594</f>
        <v>CUMPLE</v>
      </c>
      <c r="H592" s="94"/>
      <c r="I592" s="94" t="str">
        <f>Evaluación_Económica!P594</f>
        <v>CUMPLE</v>
      </c>
      <c r="J592" s="94"/>
      <c r="K592" s="94" t="str">
        <f>Evaluación_Económica!AB594</f>
        <v>CUMPLE</v>
      </c>
      <c r="L592" s="94"/>
      <c r="M592" s="94" t="str">
        <f>Evaluación_Económica!AY594</f>
        <v>CUMPLE</v>
      </c>
      <c r="N592" s="94"/>
      <c r="O592" s="94" t="str">
        <f>Evaluación_Económica!BT594</f>
        <v>CUMPLE</v>
      </c>
      <c r="P592" s="94"/>
      <c r="Q592" s="94" t="str">
        <f>Evaluación_Económica!BY594</f>
        <v>RECHAZADO</v>
      </c>
      <c r="R592" s="94"/>
      <c r="S592" s="94" t="str">
        <f>Evaluación_Económica!CF594</f>
        <v/>
      </c>
      <c r="T592" s="95"/>
      <c r="U592" s="94" t="str">
        <f t="shared" si="83"/>
        <v>RECHAZADO</v>
      </c>
      <c r="V592" s="25"/>
      <c r="W592" s="25"/>
      <c r="X592" s="25"/>
      <c r="Y592" s="25"/>
      <c r="Z592" s="25"/>
      <c r="AA592" s="25"/>
      <c r="AB592" s="25"/>
      <c r="AC592" s="25"/>
      <c r="AD592" s="25"/>
      <c r="AE592" s="25"/>
    </row>
    <row r="593" spans="1:31" ht="33" x14ac:dyDescent="0.25">
      <c r="A593" s="1018"/>
      <c r="B593" s="508">
        <v>4</v>
      </c>
      <c r="C593" s="90" t="str">
        <f>IF(Proponentes!H577="X",Proponentes!$B$574,"")</f>
        <v xml:space="preserve">UNIÓN TEMPORAL 
SE TO SE EDUCACIÓN 1600 </v>
      </c>
      <c r="D593" s="899"/>
      <c r="E593" s="92"/>
      <c r="F593" s="900"/>
      <c r="G593" s="94" t="str">
        <f>Evaluación_Económica!G595</f>
        <v>CUMPLE</v>
      </c>
      <c r="H593" s="94"/>
      <c r="I593" s="94" t="str">
        <f>Evaluación_Económica!P595</f>
        <v>CUMPLE</v>
      </c>
      <c r="J593" s="94"/>
      <c r="K593" s="94" t="str">
        <f>Evaluación_Económica!AB595</f>
        <v>CUMPLE</v>
      </c>
      <c r="L593" s="94"/>
      <c r="M593" s="94" t="str">
        <f>Evaluación_Económica!AY595</f>
        <v>CUMPLE</v>
      </c>
      <c r="N593" s="94"/>
      <c r="O593" s="94" t="str">
        <f>Evaluación_Económica!BT595</f>
        <v>CUMPLE</v>
      </c>
      <c r="P593" s="94"/>
      <c r="Q593" s="94" t="str">
        <f>Evaluación_Económica!BY595</f>
        <v>RECHAZADO</v>
      </c>
      <c r="R593" s="94"/>
      <c r="S593" s="94" t="str">
        <f>Evaluación_Económica!CF595</f>
        <v/>
      </c>
      <c r="T593" s="95"/>
      <c r="U593" s="94" t="str">
        <f t="shared" si="83"/>
        <v>RECHAZADO</v>
      </c>
      <c r="V593" s="25"/>
      <c r="W593" s="25"/>
      <c r="X593" s="25"/>
      <c r="Y593" s="25"/>
      <c r="Z593" s="25"/>
      <c r="AA593" s="25"/>
      <c r="AB593" s="25"/>
      <c r="AC593" s="25"/>
      <c r="AD593" s="25"/>
      <c r="AE593" s="25"/>
    </row>
    <row r="594" spans="1:31" hidden="1" x14ac:dyDescent="0.25">
      <c r="A594" s="1020"/>
      <c r="B594" s="230">
        <v>5</v>
      </c>
      <c r="C594" s="914" t="str">
        <f>IF(Proponentes!H578="X",Proponentes!$B$574,"")</f>
        <v/>
      </c>
      <c r="D594" s="91"/>
      <c r="E594" s="919"/>
      <c r="F594" s="93"/>
      <c r="G594" s="916" t="str">
        <f>Evaluación_Económica!G596</f>
        <v/>
      </c>
      <c r="H594" s="916"/>
      <c r="I594" s="916" t="str">
        <f>Evaluación_Económica!P596</f>
        <v/>
      </c>
      <c r="J594" s="916"/>
      <c r="K594" s="916" t="str">
        <f>Evaluación_Económica!AB596</f>
        <v/>
      </c>
      <c r="L594" s="916"/>
      <c r="M594" s="916" t="str">
        <f>Evaluación_Económica!AY596</f>
        <v xml:space="preserve"> </v>
      </c>
      <c r="N594" s="916"/>
      <c r="O594" s="916" t="str">
        <f>Evaluación_Económica!BT596</f>
        <v xml:space="preserve"> </v>
      </c>
      <c r="P594" s="916"/>
      <c r="Q594" s="916" t="str">
        <f>Evaluación_Económica!BY596</f>
        <v/>
      </c>
      <c r="R594" s="916"/>
      <c r="S594" s="916" t="str">
        <f>Evaluación_Económica!CF596</f>
        <v/>
      </c>
      <c r="T594" s="917"/>
      <c r="U594" s="918" t="str">
        <f t="shared" si="83"/>
        <v/>
      </c>
      <c r="V594" s="25"/>
      <c r="W594" s="25"/>
      <c r="X594" s="25"/>
      <c r="Y594" s="25"/>
      <c r="Z594" s="25"/>
      <c r="AA594" s="25"/>
      <c r="AB594" s="25"/>
      <c r="AC594" s="25"/>
      <c r="AD594" s="25"/>
      <c r="AE594" s="25"/>
    </row>
    <row r="595" spans="1:31" hidden="1" x14ac:dyDescent="0.25">
      <c r="A595" s="1022"/>
      <c r="B595" s="804">
        <v>6</v>
      </c>
      <c r="C595" s="905" t="str">
        <f>IF(Proponentes!H579="X",Proponentes!$B$574,"")</f>
        <v/>
      </c>
      <c r="D595" s="91"/>
      <c r="E595" s="910"/>
      <c r="F595" s="93"/>
      <c r="G595" s="911" t="str">
        <f>Evaluación_Económica!G597</f>
        <v/>
      </c>
      <c r="H595" s="911"/>
      <c r="I595" s="911" t="str">
        <f>Evaluación_Económica!P597</f>
        <v/>
      </c>
      <c r="J595" s="911"/>
      <c r="K595" s="911" t="str">
        <f>Evaluación_Económica!AB597</f>
        <v/>
      </c>
      <c r="L595" s="911"/>
      <c r="M595" s="911" t="str">
        <f>Evaluación_Económica!AY597</f>
        <v/>
      </c>
      <c r="N595" s="911"/>
      <c r="O595" s="911" t="str">
        <f>Evaluación_Económica!BT597</f>
        <v/>
      </c>
      <c r="P595" s="911"/>
      <c r="Q595" s="911" t="str">
        <f>Evaluación_Económica!BY597</f>
        <v/>
      </c>
      <c r="R595" s="911"/>
      <c r="S595" s="911" t="str">
        <f>Evaluación_Económica!CF597</f>
        <v/>
      </c>
      <c r="T595" s="912"/>
      <c r="U595" s="913" t="str">
        <f t="shared" si="83"/>
        <v/>
      </c>
      <c r="V595" s="25"/>
      <c r="W595" s="25"/>
      <c r="X595" s="25"/>
      <c r="Y595" s="25"/>
      <c r="Z595" s="25"/>
      <c r="AA595" s="25"/>
      <c r="AB595" s="25"/>
      <c r="AC595" s="25"/>
      <c r="AD595" s="25"/>
      <c r="AE595" s="25"/>
    </row>
    <row r="596" spans="1:31" ht="33" x14ac:dyDescent="0.25">
      <c r="A596" s="1018"/>
      <c r="B596" s="508">
        <v>7</v>
      </c>
      <c r="C596" s="90" t="str">
        <f>IF(Proponentes!H580="X",Proponentes!$B$574,"")</f>
        <v xml:space="preserve">UNIÓN TEMPORAL 
SE TO SE EDUCACIÓN 1600 </v>
      </c>
      <c r="D596" s="899"/>
      <c r="E596" s="92"/>
      <c r="F596" s="900"/>
      <c r="G596" s="94" t="str">
        <f>Evaluación_Económica!G598</f>
        <v>CUMPLE</v>
      </c>
      <c r="H596" s="94"/>
      <c r="I596" s="94" t="str">
        <f>Evaluación_Económica!P598</f>
        <v>CUMPLE</v>
      </c>
      <c r="J596" s="94"/>
      <c r="K596" s="94" t="str">
        <f>Evaluación_Económica!AB598</f>
        <v>CUMPLE</v>
      </c>
      <c r="L596" s="94"/>
      <c r="M596" s="94" t="str">
        <f>Evaluación_Económica!AY598</f>
        <v>CUMPLE</v>
      </c>
      <c r="N596" s="94"/>
      <c r="O596" s="94" t="str">
        <f>Evaluación_Económica!BT598</f>
        <v>CUMPLE</v>
      </c>
      <c r="P596" s="94"/>
      <c r="Q596" s="94" t="str">
        <f>Evaluación_Económica!BY598</f>
        <v>RECHAZADO</v>
      </c>
      <c r="R596" s="94"/>
      <c r="S596" s="94" t="str">
        <f>Evaluación_Económica!CF598</f>
        <v/>
      </c>
      <c r="T596" s="95"/>
      <c r="U596" s="94" t="str">
        <f t="shared" si="83"/>
        <v>RECHAZADO</v>
      </c>
      <c r="V596" s="25"/>
      <c r="W596" s="25"/>
      <c r="X596" s="25"/>
      <c r="Y596" s="25"/>
      <c r="Z596" s="25"/>
      <c r="AA596" s="25"/>
      <c r="AB596" s="25"/>
      <c r="AC596" s="25"/>
      <c r="AD596" s="25"/>
      <c r="AE596" s="25"/>
    </row>
    <row r="597" spans="1:31" ht="33" x14ac:dyDescent="0.25">
      <c r="A597" s="1018"/>
      <c r="B597" s="508">
        <v>8</v>
      </c>
      <c r="C597" s="90" t="str">
        <f>IF(Proponentes!H581="X",Proponentes!$B$574,"")</f>
        <v xml:space="preserve">UNIÓN TEMPORAL 
SE TO SE EDUCACIÓN 1600 </v>
      </c>
      <c r="D597" s="899"/>
      <c r="E597" s="100"/>
      <c r="F597" s="900"/>
      <c r="G597" s="94" t="str">
        <f>Evaluación_Económica!G599</f>
        <v>CUMPLE</v>
      </c>
      <c r="H597" s="94"/>
      <c r="I597" s="94" t="str">
        <f>Evaluación_Económica!P599</f>
        <v>CUMPLE</v>
      </c>
      <c r="J597" s="94"/>
      <c r="K597" s="94" t="str">
        <f>Evaluación_Económica!AB599</f>
        <v>CUMPLE</v>
      </c>
      <c r="L597" s="94"/>
      <c r="M597" s="94" t="str">
        <f>Evaluación_Económica!AY599</f>
        <v>CUMPLE</v>
      </c>
      <c r="N597" s="94"/>
      <c r="O597" s="94" t="str">
        <f>Evaluación_Económica!BT599</f>
        <v>CUMPLE</v>
      </c>
      <c r="P597" s="94"/>
      <c r="Q597" s="94" t="str">
        <f>Evaluación_Económica!BY599</f>
        <v>RECHAZADO</v>
      </c>
      <c r="R597" s="94"/>
      <c r="S597" s="94" t="str">
        <f>Evaluación_Económica!CF599</f>
        <v/>
      </c>
      <c r="T597" s="95"/>
      <c r="U597" s="94" t="str">
        <f t="shared" si="83"/>
        <v>RECHAZADO</v>
      </c>
      <c r="V597" s="25"/>
      <c r="W597" s="25"/>
      <c r="X597" s="25"/>
      <c r="Y597" s="25"/>
      <c r="Z597" s="25"/>
      <c r="AA597" s="25"/>
      <c r="AB597" s="25"/>
      <c r="AC597" s="25"/>
      <c r="AD597" s="25"/>
      <c r="AE597" s="25"/>
    </row>
    <row r="598" spans="1:31" ht="33" x14ac:dyDescent="0.25">
      <c r="A598" s="1018"/>
      <c r="B598" s="508">
        <v>9</v>
      </c>
      <c r="C598" s="90" t="str">
        <f>IF(Proponentes!H582="X",Proponentes!$B$574,"")</f>
        <v xml:space="preserve">UNIÓN TEMPORAL 
SE TO SE EDUCACIÓN 1600 </v>
      </c>
      <c r="D598" s="899"/>
      <c r="E598" s="100"/>
      <c r="F598" s="900"/>
      <c r="G598" s="94" t="str">
        <f>Evaluación_Económica!G600</f>
        <v>CUMPLE</v>
      </c>
      <c r="H598" s="94"/>
      <c r="I598" s="94" t="str">
        <f>Evaluación_Económica!P600</f>
        <v>CUMPLE</v>
      </c>
      <c r="J598" s="94"/>
      <c r="K598" s="94" t="str">
        <f>Evaluación_Económica!AB600</f>
        <v>CUMPLE</v>
      </c>
      <c r="L598" s="94"/>
      <c r="M598" s="94" t="str">
        <f>Evaluación_Económica!AY600</f>
        <v>CUMPLE</v>
      </c>
      <c r="N598" s="94"/>
      <c r="O598" s="94" t="str">
        <f>Evaluación_Económica!BT600</f>
        <v>CUMPLE</v>
      </c>
      <c r="P598" s="94"/>
      <c r="Q598" s="94" t="str">
        <f>Evaluación_Económica!BY600</f>
        <v>RECHAZADO</v>
      </c>
      <c r="R598" s="94"/>
      <c r="S598" s="94" t="str">
        <f>Evaluación_Económica!CF600</f>
        <v/>
      </c>
      <c r="T598" s="95"/>
      <c r="U598" s="94" t="str">
        <f t="shared" si="83"/>
        <v>RECHAZADO</v>
      </c>
      <c r="V598" s="25"/>
      <c r="W598" s="25"/>
      <c r="X598" s="25"/>
      <c r="Y598" s="25"/>
      <c r="Z598" s="25"/>
      <c r="AA598" s="25"/>
      <c r="AB598" s="25"/>
      <c r="AC598" s="25"/>
      <c r="AD598" s="25"/>
      <c r="AE598" s="25"/>
    </row>
    <row r="599" spans="1:31" ht="33" x14ac:dyDescent="0.25">
      <c r="A599" s="1018"/>
      <c r="B599" s="508">
        <v>10</v>
      </c>
      <c r="C599" s="90" t="str">
        <f>IF(Proponentes!H583="X",Proponentes!$B$574,"")</f>
        <v xml:space="preserve">UNIÓN TEMPORAL 
SE TO SE EDUCACIÓN 1600 </v>
      </c>
      <c r="D599" s="899"/>
      <c r="E599" s="100"/>
      <c r="F599" s="900"/>
      <c r="G599" s="94" t="str">
        <f>Evaluación_Económica!G601</f>
        <v>CUMPLE</v>
      </c>
      <c r="H599" s="94"/>
      <c r="I599" s="94" t="str">
        <f>Evaluación_Económica!P601</f>
        <v>CUMPLE</v>
      </c>
      <c r="J599" s="94"/>
      <c r="K599" s="94" t="str">
        <f>Evaluación_Económica!AB601</f>
        <v>CUMPLE</v>
      </c>
      <c r="L599" s="94"/>
      <c r="M599" s="94" t="str">
        <f>Evaluación_Económica!AY601</f>
        <v>CUMPLE</v>
      </c>
      <c r="N599" s="94"/>
      <c r="O599" s="94" t="str">
        <f>Evaluación_Económica!BT601</f>
        <v>CUMPLE</v>
      </c>
      <c r="P599" s="94"/>
      <c r="Q599" s="94" t="str">
        <f>Evaluación_Económica!BY601</f>
        <v>RECHAZADO</v>
      </c>
      <c r="R599" s="94"/>
      <c r="S599" s="94" t="str">
        <f>Evaluación_Económica!CF601</f>
        <v/>
      </c>
      <c r="T599" s="95"/>
      <c r="U599" s="94" t="str">
        <f t="shared" si="83"/>
        <v>RECHAZADO</v>
      </c>
      <c r="V599" s="25"/>
      <c r="W599" s="25"/>
      <c r="X599" s="25"/>
      <c r="Y599" s="25"/>
      <c r="Z599" s="25"/>
      <c r="AA599" s="25"/>
      <c r="AB599" s="25"/>
      <c r="AC599" s="25"/>
      <c r="AD599" s="25"/>
      <c r="AE599" s="25"/>
    </row>
    <row r="600" spans="1:31" ht="33" x14ac:dyDescent="0.25">
      <c r="A600" s="1018"/>
      <c r="B600" s="508">
        <v>11</v>
      </c>
      <c r="C600" s="90" t="str">
        <f>IF(Proponentes!H584="X",Proponentes!$B$574,"")</f>
        <v xml:space="preserve">UNIÓN TEMPORAL 
SE TO SE EDUCACIÓN 1600 </v>
      </c>
      <c r="D600" s="899"/>
      <c r="E600" s="100"/>
      <c r="F600" s="900"/>
      <c r="G600" s="94" t="str">
        <f>Evaluación_Económica!G602</f>
        <v>CUMPLE</v>
      </c>
      <c r="H600" s="94"/>
      <c r="I600" s="94" t="str">
        <f>Evaluación_Económica!P602</f>
        <v>CUMPLE</v>
      </c>
      <c r="J600" s="94"/>
      <c r="K600" s="94" t="str">
        <f>Evaluación_Económica!AB602</f>
        <v>CUMPLE</v>
      </c>
      <c r="L600" s="94"/>
      <c r="M600" s="94" t="str">
        <f>Evaluación_Económica!AY602</f>
        <v>CUMPLE</v>
      </c>
      <c r="N600" s="94"/>
      <c r="O600" s="94" t="str">
        <f>Evaluación_Económica!BT602</f>
        <v>CUMPLE</v>
      </c>
      <c r="P600" s="94"/>
      <c r="Q600" s="94" t="str">
        <f>Evaluación_Económica!BY602</f>
        <v>RECHAZADO</v>
      </c>
      <c r="R600" s="94"/>
      <c r="S600" s="94" t="str">
        <f>Evaluación_Económica!CF602</f>
        <v/>
      </c>
      <c r="T600" s="95"/>
      <c r="U600" s="94" t="str">
        <f t="shared" si="83"/>
        <v>RECHAZADO</v>
      </c>
      <c r="V600" s="25"/>
      <c r="W600" s="25"/>
      <c r="X600" s="25"/>
      <c r="Y600" s="25"/>
      <c r="Z600" s="25"/>
      <c r="AA600" s="25"/>
      <c r="AB600" s="25"/>
      <c r="AC600" s="25"/>
      <c r="AD600" s="25"/>
      <c r="AE600" s="25"/>
    </row>
    <row r="601" spans="1:31" hidden="1" x14ac:dyDescent="0.25">
      <c r="A601" s="1019"/>
      <c r="B601" s="920">
        <v>12</v>
      </c>
      <c r="C601" s="921" t="str">
        <f>IF(Proponentes!H585="X",Proponentes!$B$574,"")</f>
        <v/>
      </c>
      <c r="D601" s="91"/>
      <c r="E601" s="922"/>
      <c r="F601" s="93"/>
      <c r="G601" s="923" t="str">
        <f>Evaluación_Económica!G603</f>
        <v/>
      </c>
      <c r="H601" s="923"/>
      <c r="I601" s="923" t="str">
        <f>Evaluación_Económica!P603</f>
        <v/>
      </c>
      <c r="J601" s="923"/>
      <c r="K601" s="923" t="str">
        <f>Evaluación_Económica!AB603</f>
        <v/>
      </c>
      <c r="L601" s="923"/>
      <c r="M601" s="923" t="str">
        <f>Evaluación_Económica!AY603</f>
        <v/>
      </c>
      <c r="N601" s="923"/>
      <c r="O601" s="923" t="str">
        <f>Evaluación_Económica!BT603</f>
        <v/>
      </c>
      <c r="P601" s="923"/>
      <c r="Q601" s="923" t="str">
        <f>Evaluación_Económica!BY603</f>
        <v/>
      </c>
      <c r="R601" s="923"/>
      <c r="S601" s="923" t="str">
        <f>Evaluación_Económica!CF603</f>
        <v/>
      </c>
      <c r="T601" s="924"/>
      <c r="U601" s="925" t="str">
        <f>IF(C601&lt;&gt;"",IF(G601="CUMPLE",IF(I601="CUMPLE",IF(K601="CUMPLE",IF(M601="CUMPLE",IF(O601="CUMPLE",IF(Q601="CUMPLE",IF(S601="CUMPLE","HABILITADO","RECHAZADO"),"RECHAZADO"),"RECHAZADO"),"RECHAZADO"),"RECHAZADO"),"RECHAZADO"),"RECHAZADO"),"")</f>
        <v/>
      </c>
      <c r="V601" s="25"/>
      <c r="W601" s="25"/>
      <c r="X601" s="25"/>
      <c r="Y601" s="25"/>
      <c r="Z601" s="25"/>
      <c r="AA601" s="25"/>
      <c r="AB601" s="25"/>
      <c r="AC601" s="25"/>
      <c r="AD601" s="25"/>
      <c r="AE601" s="25"/>
    </row>
    <row r="602" spans="1:31" s="110" customFormat="1" x14ac:dyDescent="0.25">
      <c r="A602" s="102">
        <v>45</v>
      </c>
      <c r="B602" s="102"/>
      <c r="C602" s="102" t="s">
        <v>1537</v>
      </c>
      <c r="D602" s="901"/>
      <c r="E602" s="104"/>
      <c r="F602" s="902"/>
      <c r="G602" s="101"/>
      <c r="H602" s="101"/>
      <c r="I602" s="101"/>
      <c r="J602" s="101"/>
      <c r="K602" s="101"/>
      <c r="L602" s="101"/>
      <c r="M602" s="101"/>
      <c r="N602" s="101"/>
      <c r="O602" s="101"/>
      <c r="P602" s="101"/>
      <c r="Q602" s="101"/>
      <c r="R602" s="101"/>
      <c r="S602" s="101"/>
      <c r="T602" s="101"/>
      <c r="U602" s="101"/>
      <c r="V602" s="25"/>
      <c r="W602" s="25"/>
      <c r="X602" s="25"/>
      <c r="Y602" s="25"/>
      <c r="Z602" s="25"/>
      <c r="AA602" s="25"/>
      <c r="AB602" s="25"/>
      <c r="AC602" s="25"/>
      <c r="AD602" s="25"/>
      <c r="AE602" s="25"/>
    </row>
    <row r="603" spans="1:31" hidden="1" x14ac:dyDescent="0.25">
      <c r="A603" s="1020">
        <f>A615</f>
        <v>46</v>
      </c>
      <c r="B603" s="230">
        <v>1</v>
      </c>
      <c r="C603" s="914" t="str">
        <f>IF(Proponentes!H587="X",Proponentes!$B$587,"")</f>
        <v/>
      </c>
      <c r="D603" s="91"/>
      <c r="E603" s="915"/>
      <c r="F603" s="93"/>
      <c r="G603" s="916" t="str">
        <f>Evaluación_Económica!G605</f>
        <v/>
      </c>
      <c r="H603" s="916"/>
      <c r="I603" s="916" t="str">
        <f>Evaluación_Económica!P605</f>
        <v/>
      </c>
      <c r="J603" s="916"/>
      <c r="K603" s="916" t="str">
        <f>Evaluación_Económica!AB605</f>
        <v/>
      </c>
      <c r="L603" s="916"/>
      <c r="M603" s="916" t="str">
        <f>Evaluación_Económica!AY605</f>
        <v xml:space="preserve"> </v>
      </c>
      <c r="N603" s="916"/>
      <c r="O603" s="916" t="str">
        <f>Evaluación_Económica!BT605</f>
        <v xml:space="preserve"> </v>
      </c>
      <c r="P603" s="916"/>
      <c r="Q603" s="916" t="str">
        <f>Evaluación_Económica!BY605</f>
        <v/>
      </c>
      <c r="R603" s="916"/>
      <c r="S603" s="916" t="str">
        <f>Evaluación_Económica!CF605</f>
        <v/>
      </c>
      <c r="T603" s="917"/>
      <c r="U603" s="918" t="str">
        <f t="shared" ref="U603:U613" si="84">IF(C603&lt;&gt;"",IF(G603="CUMPLE",IF(I603="CUMPLE",IF(K603="CUMPLE",IF(M603="CUMPLE",IF(O603="CUMPLE",IF(Q603="CUMPLE","HABILITADO","RECHAZADO"),"RECHAZADO"),"RECHAZADO"),"RECHAZADO"),"RECHAZADO"),"RECHAZADO"),"")</f>
        <v/>
      </c>
      <c r="V603" s="25"/>
      <c r="W603" s="25"/>
      <c r="X603" s="25"/>
      <c r="Y603" s="25"/>
      <c r="Z603" s="25"/>
      <c r="AA603" s="25"/>
      <c r="AB603" s="25"/>
      <c r="AC603" s="25"/>
      <c r="AD603" s="25"/>
      <c r="AE603" s="25"/>
    </row>
    <row r="604" spans="1:31" hidden="1" x14ac:dyDescent="0.25">
      <c r="A604" s="1021"/>
      <c r="B604" s="508">
        <v>2</v>
      </c>
      <c r="C604" s="90" t="str">
        <f>IF(Proponentes!H588="X",Proponentes!$B$587,"")</f>
        <v/>
      </c>
      <c r="D604" s="91"/>
      <c r="E604" s="92"/>
      <c r="F604" s="93"/>
      <c r="G604" s="94" t="str">
        <f>Evaluación_Económica!G606</f>
        <v/>
      </c>
      <c r="H604" s="94"/>
      <c r="I604" s="94" t="str">
        <f>Evaluación_Económica!P606</f>
        <v/>
      </c>
      <c r="J604" s="94"/>
      <c r="K604" s="94" t="str">
        <f>Evaluación_Económica!AB606</f>
        <v/>
      </c>
      <c r="L604" s="94"/>
      <c r="M604" s="94" t="str">
        <f>Evaluación_Económica!AY606</f>
        <v xml:space="preserve"> </v>
      </c>
      <c r="N604" s="94"/>
      <c r="O604" s="94" t="str">
        <f>Evaluación_Económica!BT606</f>
        <v xml:space="preserve"> </v>
      </c>
      <c r="P604" s="94"/>
      <c r="Q604" s="94" t="str">
        <f>Evaluación_Económica!BY606</f>
        <v/>
      </c>
      <c r="R604" s="94"/>
      <c r="S604" s="94" t="str">
        <f>Evaluación_Económica!CF606</f>
        <v/>
      </c>
      <c r="T604" s="95"/>
      <c r="U604" s="96" t="str">
        <f t="shared" si="84"/>
        <v/>
      </c>
      <c r="V604" s="25"/>
      <c r="W604" s="25"/>
      <c r="X604" s="25"/>
      <c r="Y604" s="25"/>
      <c r="Z604" s="25"/>
      <c r="AA604" s="25"/>
      <c r="AB604" s="25"/>
      <c r="AC604" s="25"/>
      <c r="AD604" s="25"/>
      <c r="AE604" s="25"/>
    </row>
    <row r="605" spans="1:31" hidden="1" x14ac:dyDescent="0.25">
      <c r="A605" s="1021"/>
      <c r="B605" s="508">
        <v>3</v>
      </c>
      <c r="C605" s="90" t="str">
        <f>IF(Proponentes!H589="X",Proponentes!$B$587,"")</f>
        <v/>
      </c>
      <c r="D605" s="91"/>
      <c r="E605" s="92"/>
      <c r="F605" s="93"/>
      <c r="G605" s="94" t="str">
        <f>Evaluación_Económica!G607</f>
        <v/>
      </c>
      <c r="H605" s="94"/>
      <c r="I605" s="94" t="str">
        <f>Evaluación_Económica!P607</f>
        <v/>
      </c>
      <c r="J605" s="94"/>
      <c r="K605" s="94" t="str">
        <f>Evaluación_Económica!AB607</f>
        <v/>
      </c>
      <c r="L605" s="94"/>
      <c r="M605" s="94" t="str">
        <f>Evaluación_Económica!AY607</f>
        <v xml:space="preserve"> </v>
      </c>
      <c r="N605" s="94"/>
      <c r="O605" s="94" t="str">
        <f>Evaluación_Económica!BT607</f>
        <v xml:space="preserve"> </v>
      </c>
      <c r="P605" s="94"/>
      <c r="Q605" s="94" t="str">
        <f>Evaluación_Económica!BY607</f>
        <v/>
      </c>
      <c r="R605" s="94"/>
      <c r="S605" s="94" t="str">
        <f>Evaluación_Económica!CF607</f>
        <v/>
      </c>
      <c r="T605" s="95"/>
      <c r="U605" s="96" t="str">
        <f t="shared" si="84"/>
        <v/>
      </c>
      <c r="V605" s="25"/>
      <c r="W605" s="25"/>
      <c r="X605" s="25"/>
      <c r="Y605" s="25"/>
      <c r="Z605" s="25"/>
      <c r="AA605" s="25"/>
      <c r="AB605" s="25"/>
      <c r="AC605" s="25"/>
      <c r="AD605" s="25"/>
      <c r="AE605" s="25"/>
    </row>
    <row r="606" spans="1:31" hidden="1" x14ac:dyDescent="0.25">
      <c r="A606" s="1021"/>
      <c r="B606" s="508">
        <v>4</v>
      </c>
      <c r="C606" s="90" t="str">
        <f>IF(Proponentes!H590="X",Proponentes!$B$587,"")</f>
        <v/>
      </c>
      <c r="D606" s="91"/>
      <c r="E606" s="92"/>
      <c r="F606" s="93"/>
      <c r="G606" s="94" t="str">
        <f>Evaluación_Económica!G608</f>
        <v/>
      </c>
      <c r="H606" s="94"/>
      <c r="I606" s="94" t="str">
        <f>Evaluación_Económica!P608</f>
        <v/>
      </c>
      <c r="J606" s="94"/>
      <c r="K606" s="94" t="str">
        <f>Evaluación_Económica!AB608</f>
        <v/>
      </c>
      <c r="L606" s="94"/>
      <c r="M606" s="94" t="str">
        <f>Evaluación_Económica!AY608</f>
        <v/>
      </c>
      <c r="N606" s="94"/>
      <c r="O606" s="94" t="str">
        <f>Evaluación_Económica!BT608</f>
        <v/>
      </c>
      <c r="P606" s="94"/>
      <c r="Q606" s="94" t="str">
        <f>Evaluación_Económica!BY608</f>
        <v/>
      </c>
      <c r="R606" s="94"/>
      <c r="S606" s="94" t="str">
        <f>Evaluación_Económica!CF608</f>
        <v/>
      </c>
      <c r="T606" s="95"/>
      <c r="U606" s="96" t="str">
        <f t="shared" si="84"/>
        <v/>
      </c>
      <c r="V606" s="25"/>
      <c r="W606" s="25"/>
      <c r="X606" s="25"/>
      <c r="Y606" s="25"/>
      <c r="Z606" s="25"/>
      <c r="AA606" s="25"/>
      <c r="AB606" s="25"/>
      <c r="AC606" s="25"/>
      <c r="AD606" s="25"/>
      <c r="AE606" s="25"/>
    </row>
    <row r="607" spans="1:31" hidden="1" x14ac:dyDescent="0.25">
      <c r="A607" s="1021"/>
      <c r="B607" s="508">
        <v>5</v>
      </c>
      <c r="C607" s="90" t="str">
        <f>IF(Proponentes!H591="X",Proponentes!$B$587,"")</f>
        <v/>
      </c>
      <c r="D607" s="91"/>
      <c r="E607" s="100"/>
      <c r="F607" s="93"/>
      <c r="G607" s="94" t="str">
        <f>Evaluación_Económica!G609</f>
        <v/>
      </c>
      <c r="H607" s="94"/>
      <c r="I607" s="94" t="str">
        <f>Evaluación_Económica!P609</f>
        <v/>
      </c>
      <c r="J607" s="94"/>
      <c r="K607" s="94" t="str">
        <f>Evaluación_Económica!AB609</f>
        <v/>
      </c>
      <c r="L607" s="94"/>
      <c r="M607" s="94" t="str">
        <f>Evaluación_Económica!AY609</f>
        <v xml:space="preserve"> </v>
      </c>
      <c r="N607" s="94"/>
      <c r="O607" s="94" t="str">
        <f>Evaluación_Económica!BT609</f>
        <v xml:space="preserve"> </v>
      </c>
      <c r="P607" s="94"/>
      <c r="Q607" s="94" t="str">
        <f>Evaluación_Económica!BY609</f>
        <v/>
      </c>
      <c r="R607" s="94"/>
      <c r="S607" s="94" t="str">
        <f>Evaluación_Económica!CF609</f>
        <v/>
      </c>
      <c r="T607" s="95"/>
      <c r="U607" s="96" t="str">
        <f t="shared" si="84"/>
        <v/>
      </c>
      <c r="V607" s="25"/>
      <c r="W607" s="25"/>
      <c r="X607" s="25"/>
      <c r="Y607" s="25"/>
      <c r="Z607" s="25"/>
      <c r="AA607" s="25"/>
      <c r="AB607" s="25"/>
      <c r="AC607" s="25"/>
      <c r="AD607" s="25"/>
      <c r="AE607" s="25"/>
    </row>
    <row r="608" spans="1:31" hidden="1" x14ac:dyDescent="0.25">
      <c r="A608" s="1021"/>
      <c r="B608" s="508">
        <v>6</v>
      </c>
      <c r="C608" s="90" t="str">
        <f>IF(Proponentes!H592="X",Proponentes!$B$587,"")</f>
        <v/>
      </c>
      <c r="D608" s="91"/>
      <c r="E608" s="92"/>
      <c r="F608" s="93"/>
      <c r="G608" s="94" t="str">
        <f>Evaluación_Económica!G610</f>
        <v/>
      </c>
      <c r="H608" s="94"/>
      <c r="I608" s="94" t="str">
        <f>Evaluación_Económica!P610</f>
        <v/>
      </c>
      <c r="J608" s="94"/>
      <c r="K608" s="94" t="str">
        <f>Evaluación_Económica!AB610</f>
        <v/>
      </c>
      <c r="L608" s="94"/>
      <c r="M608" s="94" t="str">
        <f>Evaluación_Económica!AY610</f>
        <v/>
      </c>
      <c r="N608" s="94"/>
      <c r="O608" s="94" t="str">
        <f>Evaluación_Económica!BT610</f>
        <v/>
      </c>
      <c r="P608" s="94"/>
      <c r="Q608" s="94" t="str">
        <f>Evaluación_Económica!BY610</f>
        <v/>
      </c>
      <c r="R608" s="94"/>
      <c r="S608" s="94" t="str">
        <f>Evaluación_Económica!CF610</f>
        <v/>
      </c>
      <c r="T608" s="95"/>
      <c r="U608" s="96" t="str">
        <f t="shared" si="84"/>
        <v/>
      </c>
      <c r="V608" s="25"/>
      <c r="W608" s="25"/>
      <c r="X608" s="25"/>
      <c r="Y608" s="25"/>
      <c r="Z608" s="25"/>
      <c r="AA608" s="25"/>
      <c r="AB608" s="25"/>
      <c r="AC608" s="25"/>
      <c r="AD608" s="25"/>
      <c r="AE608" s="25"/>
    </row>
    <row r="609" spans="1:31" hidden="1" x14ac:dyDescent="0.25">
      <c r="A609" s="1021"/>
      <c r="B609" s="508">
        <v>7</v>
      </c>
      <c r="C609" s="90" t="str">
        <f>IF(Proponentes!H593="X",Proponentes!$B$587,"")</f>
        <v/>
      </c>
      <c r="D609" s="91"/>
      <c r="E609" s="92"/>
      <c r="F609" s="93"/>
      <c r="G609" s="94" t="str">
        <f>Evaluación_Económica!G611</f>
        <v/>
      </c>
      <c r="H609" s="94"/>
      <c r="I609" s="94" t="str">
        <f>Evaluación_Económica!P611</f>
        <v/>
      </c>
      <c r="J609" s="94"/>
      <c r="K609" s="94" t="str">
        <f>Evaluación_Económica!AB611</f>
        <v/>
      </c>
      <c r="L609" s="94"/>
      <c r="M609" s="94" t="str">
        <f>Evaluación_Económica!AY611</f>
        <v xml:space="preserve"> </v>
      </c>
      <c r="N609" s="94"/>
      <c r="O609" s="94" t="str">
        <f>Evaluación_Económica!BT611</f>
        <v xml:space="preserve"> </v>
      </c>
      <c r="P609" s="94"/>
      <c r="Q609" s="94" t="str">
        <f>Evaluación_Económica!BY611</f>
        <v/>
      </c>
      <c r="R609" s="94"/>
      <c r="S609" s="94" t="str">
        <f>Evaluación_Económica!CF611</f>
        <v/>
      </c>
      <c r="T609" s="95"/>
      <c r="U609" s="96" t="str">
        <f t="shared" si="84"/>
        <v/>
      </c>
      <c r="V609" s="25"/>
      <c r="W609" s="25"/>
      <c r="X609" s="25"/>
      <c r="Y609" s="25"/>
      <c r="Z609" s="25"/>
      <c r="AA609" s="25"/>
      <c r="AB609" s="25"/>
      <c r="AC609" s="25"/>
      <c r="AD609" s="25"/>
      <c r="AE609" s="25"/>
    </row>
    <row r="610" spans="1:31" hidden="1" x14ac:dyDescent="0.25">
      <c r="A610" s="1021"/>
      <c r="B610" s="508">
        <v>8</v>
      </c>
      <c r="C610" s="90" t="str">
        <f>IF(Proponentes!H594="X",Proponentes!$B$587,"")</f>
        <v/>
      </c>
      <c r="D610" s="91"/>
      <c r="E610" s="100"/>
      <c r="F610" s="93"/>
      <c r="G610" s="94" t="str">
        <f>Evaluación_Económica!G612</f>
        <v/>
      </c>
      <c r="H610" s="94"/>
      <c r="I610" s="94" t="str">
        <f>Evaluación_Económica!P612</f>
        <v/>
      </c>
      <c r="J610" s="94"/>
      <c r="K610" s="94" t="str">
        <f>Evaluación_Económica!AB612</f>
        <v/>
      </c>
      <c r="L610" s="94"/>
      <c r="M610" s="94" t="str">
        <f>Evaluación_Económica!AY612</f>
        <v xml:space="preserve"> </v>
      </c>
      <c r="N610" s="94"/>
      <c r="O610" s="94" t="str">
        <f>Evaluación_Económica!BT612</f>
        <v xml:space="preserve"> </v>
      </c>
      <c r="P610" s="94"/>
      <c r="Q610" s="94" t="str">
        <f>Evaluación_Económica!BY612</f>
        <v/>
      </c>
      <c r="R610" s="94"/>
      <c r="S610" s="94" t="str">
        <f>Evaluación_Económica!CF612</f>
        <v/>
      </c>
      <c r="T610" s="95"/>
      <c r="U610" s="96" t="str">
        <f t="shared" si="84"/>
        <v/>
      </c>
      <c r="V610" s="25"/>
      <c r="W610" s="25"/>
      <c r="X610" s="25"/>
      <c r="Y610" s="25"/>
      <c r="Z610" s="25"/>
      <c r="AA610" s="25"/>
      <c r="AB610" s="25"/>
      <c r="AC610" s="25"/>
      <c r="AD610" s="25"/>
      <c r="AE610" s="25"/>
    </row>
    <row r="611" spans="1:31" hidden="1" x14ac:dyDescent="0.25">
      <c r="A611" s="1021"/>
      <c r="B611" s="508">
        <v>9</v>
      </c>
      <c r="C611" s="90" t="str">
        <f>IF(Proponentes!H595="X",Proponentes!$B$587,"")</f>
        <v/>
      </c>
      <c r="D611" s="91"/>
      <c r="E611" s="100"/>
      <c r="F611" s="93"/>
      <c r="G611" s="94" t="str">
        <f>Evaluación_Económica!G613</f>
        <v/>
      </c>
      <c r="H611" s="94"/>
      <c r="I611" s="94" t="str">
        <f>Evaluación_Económica!P613</f>
        <v/>
      </c>
      <c r="J611" s="94"/>
      <c r="K611" s="94" t="str">
        <f>Evaluación_Económica!AB613</f>
        <v/>
      </c>
      <c r="L611" s="94"/>
      <c r="M611" s="94" t="str">
        <f>Evaluación_Económica!AY613</f>
        <v xml:space="preserve"> </v>
      </c>
      <c r="N611" s="94"/>
      <c r="O611" s="94" t="str">
        <f>Evaluación_Económica!BT613</f>
        <v xml:space="preserve"> </v>
      </c>
      <c r="P611" s="94"/>
      <c r="Q611" s="94" t="str">
        <f>Evaluación_Económica!BY613</f>
        <v/>
      </c>
      <c r="R611" s="94"/>
      <c r="S611" s="94" t="str">
        <f>Evaluación_Económica!CF613</f>
        <v/>
      </c>
      <c r="T611" s="95"/>
      <c r="U611" s="96" t="str">
        <f t="shared" si="84"/>
        <v/>
      </c>
      <c r="V611" s="25"/>
      <c r="W611" s="25"/>
      <c r="X611" s="25"/>
      <c r="Y611" s="25"/>
      <c r="Z611" s="25"/>
      <c r="AA611" s="25"/>
      <c r="AB611" s="25"/>
      <c r="AC611" s="25"/>
      <c r="AD611" s="25"/>
      <c r="AE611" s="25"/>
    </row>
    <row r="612" spans="1:31" hidden="1" x14ac:dyDescent="0.25">
      <c r="A612" s="1021"/>
      <c r="B612" s="508">
        <v>10</v>
      </c>
      <c r="C612" s="90" t="str">
        <f>IF(Proponentes!H596="X",Proponentes!$B$587,"")</f>
        <v/>
      </c>
      <c r="D612" s="91"/>
      <c r="E612" s="100"/>
      <c r="F612" s="93"/>
      <c r="G612" s="94" t="str">
        <f>Evaluación_Económica!G614</f>
        <v/>
      </c>
      <c r="H612" s="94"/>
      <c r="I612" s="94" t="str">
        <f>Evaluación_Económica!P614</f>
        <v/>
      </c>
      <c r="J612" s="94"/>
      <c r="K612" s="94" t="str">
        <f>Evaluación_Económica!AB614</f>
        <v/>
      </c>
      <c r="L612" s="94"/>
      <c r="M612" s="94" t="str">
        <f>Evaluación_Económica!AY614</f>
        <v xml:space="preserve"> </v>
      </c>
      <c r="N612" s="94"/>
      <c r="O612" s="94" t="str">
        <f>Evaluación_Económica!BT614</f>
        <v xml:space="preserve"> </v>
      </c>
      <c r="P612" s="94"/>
      <c r="Q612" s="94" t="str">
        <f>Evaluación_Económica!BY614</f>
        <v/>
      </c>
      <c r="R612" s="94"/>
      <c r="S612" s="94" t="str">
        <f>Evaluación_Económica!CF614</f>
        <v/>
      </c>
      <c r="T612" s="95"/>
      <c r="U612" s="96" t="str">
        <f t="shared" si="84"/>
        <v/>
      </c>
      <c r="V612" s="25"/>
      <c r="W612" s="25"/>
      <c r="X612" s="25"/>
      <c r="Y612" s="25"/>
      <c r="Z612" s="25"/>
      <c r="AA612" s="25"/>
      <c r="AB612" s="25"/>
      <c r="AC612" s="25"/>
      <c r="AD612" s="25"/>
      <c r="AE612" s="25"/>
    </row>
    <row r="613" spans="1:31" hidden="1" x14ac:dyDescent="0.25">
      <c r="A613" s="1022"/>
      <c r="B613" s="804">
        <v>11</v>
      </c>
      <c r="C613" s="905" t="str">
        <f>IF(Proponentes!H597="X",Proponentes!$B$587,"")</f>
        <v/>
      </c>
      <c r="D613" s="91"/>
      <c r="E613" s="811"/>
      <c r="F613" s="93"/>
      <c r="G613" s="911" t="str">
        <f>Evaluación_Económica!G615</f>
        <v/>
      </c>
      <c r="H613" s="911"/>
      <c r="I613" s="911" t="str">
        <f>Evaluación_Económica!P615</f>
        <v/>
      </c>
      <c r="J613" s="911"/>
      <c r="K613" s="911" t="str">
        <f>Evaluación_Económica!AB615</f>
        <v/>
      </c>
      <c r="L613" s="911"/>
      <c r="M613" s="911" t="str">
        <f>Evaluación_Económica!AY615</f>
        <v xml:space="preserve"> </v>
      </c>
      <c r="N613" s="911"/>
      <c r="O613" s="911" t="str">
        <f>Evaluación_Económica!BT615</f>
        <v xml:space="preserve"> </v>
      </c>
      <c r="P613" s="911"/>
      <c r="Q613" s="911" t="str">
        <f>Evaluación_Económica!BY615</f>
        <v/>
      </c>
      <c r="R613" s="911"/>
      <c r="S613" s="911" t="str">
        <f>Evaluación_Económica!CF615</f>
        <v/>
      </c>
      <c r="T613" s="912"/>
      <c r="U613" s="913" t="str">
        <f t="shared" si="84"/>
        <v/>
      </c>
      <c r="V613" s="25"/>
      <c r="W613" s="25"/>
      <c r="X613" s="25"/>
      <c r="Y613" s="25"/>
      <c r="Z613" s="25"/>
      <c r="AA613" s="25"/>
      <c r="AB613" s="25"/>
      <c r="AC613" s="25"/>
      <c r="AD613" s="25"/>
      <c r="AE613" s="25"/>
    </row>
    <row r="614" spans="1:31" x14ac:dyDescent="0.25">
      <c r="A614" s="1018"/>
      <c r="B614" s="508">
        <v>12</v>
      </c>
      <c r="C614" s="90" t="str">
        <f>IF(Proponentes!H598="X",Proponentes!$B$587,"")</f>
        <v>YALE ADMEJORES</v>
      </c>
      <c r="D614" s="899"/>
      <c r="E614" s="97"/>
      <c r="F614" s="900"/>
      <c r="G614" s="687" t="str">
        <f>Evaluación_Económica!G616</f>
        <v>CUMPLE</v>
      </c>
      <c r="H614" s="687"/>
      <c r="I614" s="687" t="str">
        <f>Evaluación_Económica!P616</f>
        <v>CUMPLE</v>
      </c>
      <c r="J614" s="687"/>
      <c r="K614" s="687" t="str">
        <f>Evaluación_Económica!AB616</f>
        <v>CUMPLE</v>
      </c>
      <c r="L614" s="687"/>
      <c r="M614" s="687" t="str">
        <f>Evaluación_Económica!AY616</f>
        <v>CUMPLE</v>
      </c>
      <c r="N614" s="687"/>
      <c r="O614" s="687" t="str">
        <f>Evaluación_Económica!BT616</f>
        <v>CUMPLE</v>
      </c>
      <c r="P614" s="687"/>
      <c r="Q614" s="687" t="str">
        <f>Evaluación_Económica!BY616</f>
        <v>CUMPLE</v>
      </c>
      <c r="R614" s="687"/>
      <c r="S614" s="687" t="str">
        <f>Evaluación_Económica!CF616</f>
        <v>RECHAZADO</v>
      </c>
      <c r="T614" s="98"/>
      <c r="U614" s="687" t="str">
        <f>IF(C614&lt;&gt;"",IF(G614="CUMPLE",IF(I614="CUMPLE",IF(K614="CUMPLE",IF(M614="CUMPLE",IF(O614="CUMPLE",IF(Q614="CUMPLE",IF(S614="CUMPLE","HABILITADO","RECHAZADO"),"RECHAZADO"),"RECHAZADO"),"RECHAZADO"),"RECHAZADO"),"RECHAZADO"),"RECHAZADO"),"")</f>
        <v>RECHAZADO</v>
      </c>
      <c r="V614" s="25"/>
      <c r="W614" s="25"/>
      <c r="X614" s="25"/>
      <c r="Y614" s="25"/>
      <c r="Z614" s="25"/>
      <c r="AA614" s="25"/>
      <c r="AB614" s="25"/>
      <c r="AC614" s="25"/>
      <c r="AD614" s="25"/>
      <c r="AE614" s="25"/>
    </row>
    <row r="615" spans="1:31" s="110" customFormat="1" x14ac:dyDescent="0.25">
      <c r="A615" s="102">
        <v>46</v>
      </c>
      <c r="B615" s="102"/>
      <c r="C615" s="102" t="s">
        <v>1537</v>
      </c>
      <c r="D615" s="901"/>
      <c r="E615" s="104"/>
      <c r="F615" s="902"/>
      <c r="G615" s="101"/>
      <c r="H615" s="101"/>
      <c r="I615" s="101"/>
      <c r="J615" s="101"/>
      <c r="K615" s="101"/>
      <c r="L615" s="101"/>
      <c r="M615" s="101"/>
      <c r="N615" s="101"/>
      <c r="O615" s="101"/>
      <c r="P615" s="101"/>
      <c r="Q615" s="101"/>
      <c r="R615" s="101"/>
      <c r="S615" s="101"/>
      <c r="T615" s="101"/>
      <c r="U615" s="101"/>
      <c r="V615" s="25"/>
      <c r="W615" s="25"/>
      <c r="X615" s="25"/>
      <c r="Y615" s="25"/>
      <c r="Z615" s="25"/>
      <c r="AA615" s="25"/>
      <c r="AB615" s="25"/>
      <c r="AC615" s="25"/>
      <c r="AD615" s="25"/>
      <c r="AE615" s="25"/>
    </row>
    <row r="616" spans="1:31" x14ac:dyDescent="0.25">
      <c r="A616" s="1018">
        <f>A628</f>
        <v>47</v>
      </c>
      <c r="B616" s="508">
        <v>1</v>
      </c>
      <c r="C616" s="90" t="str">
        <f>IF(Proponentes!H600="X",Proponentes!$B$600,"")</f>
        <v>VIPERS LTDA.</v>
      </c>
      <c r="D616" s="899"/>
      <c r="E616" s="92"/>
      <c r="F616" s="900"/>
      <c r="G616" s="94" t="str">
        <f>Evaluación_Económica!G618</f>
        <v>CUMPLE</v>
      </c>
      <c r="H616" s="94"/>
      <c r="I616" s="94" t="str">
        <f>Evaluación_Económica!P618</f>
        <v>CUMPLE</v>
      </c>
      <c r="J616" s="94"/>
      <c r="K616" s="94" t="str">
        <f>Evaluación_Económica!AB618</f>
        <v>CUMPLE</v>
      </c>
      <c r="L616" s="94"/>
      <c r="M616" s="94" t="str">
        <f>Evaluación_Económica!AY618</f>
        <v>CUMPLE</v>
      </c>
      <c r="N616" s="94"/>
      <c r="O616" s="94" t="str">
        <f>Evaluación_Económica!BT618</f>
        <v>CUMPLE</v>
      </c>
      <c r="P616" s="94"/>
      <c r="Q616" s="94" t="str">
        <f>Evaluación_Económica!BY618</f>
        <v>CUMPLE</v>
      </c>
      <c r="R616" s="94"/>
      <c r="S616" s="94" t="str">
        <f>Evaluación_Económica!CF618</f>
        <v/>
      </c>
      <c r="T616" s="95"/>
      <c r="U616" s="94" t="str">
        <f t="shared" ref="U616:U626" si="85">IF(C616&lt;&gt;"",IF(G616="CUMPLE",IF(I616="CUMPLE",IF(K616="CUMPLE",IF(M616="CUMPLE",IF(O616="CUMPLE",IF(Q616="CUMPLE","HABILITADO","RECHAZADO"),"RECHAZADO"),"RECHAZADO"),"RECHAZADO"),"RECHAZADO"),"RECHAZADO"),"")</f>
        <v>HABILITADO</v>
      </c>
      <c r="V616" s="25"/>
      <c r="W616" s="25"/>
      <c r="X616" s="25"/>
      <c r="Y616" s="25"/>
      <c r="Z616" s="25"/>
      <c r="AA616" s="25"/>
      <c r="AB616" s="25"/>
      <c r="AC616" s="25"/>
      <c r="AD616" s="25"/>
      <c r="AE616" s="25"/>
    </row>
    <row r="617" spans="1:31" hidden="1" x14ac:dyDescent="0.25">
      <c r="A617" s="1020"/>
      <c r="B617" s="230">
        <v>2</v>
      </c>
      <c r="C617" s="914" t="str">
        <f>IF(Proponentes!H601="X",Proponentes!$B$600,"")</f>
        <v/>
      </c>
      <c r="D617" s="91"/>
      <c r="E617" s="915"/>
      <c r="F617" s="93"/>
      <c r="G617" s="916" t="str">
        <f>Evaluación_Económica!G619</f>
        <v/>
      </c>
      <c r="H617" s="916"/>
      <c r="I617" s="916" t="str">
        <f>Evaluación_Económica!P619</f>
        <v/>
      </c>
      <c r="J617" s="916"/>
      <c r="K617" s="916" t="str">
        <f>Evaluación_Económica!AB619</f>
        <v/>
      </c>
      <c r="L617" s="916"/>
      <c r="M617" s="916" t="str">
        <f>Evaluación_Económica!AY619</f>
        <v xml:space="preserve"> </v>
      </c>
      <c r="N617" s="916"/>
      <c r="O617" s="916" t="str">
        <f>Evaluación_Económica!BT619</f>
        <v xml:space="preserve"> </v>
      </c>
      <c r="P617" s="916"/>
      <c r="Q617" s="916" t="str">
        <f>Evaluación_Económica!BY619</f>
        <v/>
      </c>
      <c r="R617" s="916"/>
      <c r="S617" s="916" t="str">
        <f>Evaluación_Económica!CF619</f>
        <v/>
      </c>
      <c r="T617" s="917"/>
      <c r="U617" s="918" t="str">
        <f t="shared" si="85"/>
        <v/>
      </c>
      <c r="V617" s="25"/>
      <c r="W617" s="25"/>
      <c r="X617" s="25"/>
      <c r="Y617" s="25"/>
      <c r="Z617" s="25"/>
      <c r="AA617" s="25"/>
      <c r="AB617" s="25"/>
      <c r="AC617" s="25"/>
      <c r="AD617" s="25"/>
      <c r="AE617" s="25"/>
    </row>
    <row r="618" spans="1:31" hidden="1" x14ac:dyDescent="0.25">
      <c r="A618" s="1021"/>
      <c r="B618" s="508">
        <v>3</v>
      </c>
      <c r="C618" s="90" t="str">
        <f>IF(Proponentes!H602="X",Proponentes!$B$600,"")</f>
        <v/>
      </c>
      <c r="D618" s="91"/>
      <c r="E618" s="92"/>
      <c r="F618" s="93"/>
      <c r="G618" s="94" t="str">
        <f>Evaluación_Económica!G620</f>
        <v/>
      </c>
      <c r="H618" s="94"/>
      <c r="I618" s="94" t="str">
        <f>Evaluación_Económica!P620</f>
        <v/>
      </c>
      <c r="J618" s="94"/>
      <c r="K618" s="94" t="str">
        <f>Evaluación_Económica!AB620</f>
        <v/>
      </c>
      <c r="L618" s="94"/>
      <c r="M618" s="94" t="str">
        <f>Evaluación_Económica!AY620</f>
        <v xml:space="preserve"> </v>
      </c>
      <c r="N618" s="94"/>
      <c r="O618" s="94" t="str">
        <f>Evaluación_Económica!BT620</f>
        <v xml:space="preserve"> </v>
      </c>
      <c r="P618" s="94"/>
      <c r="Q618" s="94" t="str">
        <f>Evaluación_Económica!BY620</f>
        <v/>
      </c>
      <c r="R618" s="94"/>
      <c r="S618" s="94" t="str">
        <f>Evaluación_Económica!CF620</f>
        <v/>
      </c>
      <c r="T618" s="95"/>
      <c r="U618" s="96" t="str">
        <f t="shared" si="85"/>
        <v/>
      </c>
      <c r="V618" s="25"/>
      <c r="W618" s="25"/>
      <c r="X618" s="25"/>
      <c r="Y618" s="25"/>
      <c r="Z618" s="25"/>
      <c r="AA618" s="25"/>
      <c r="AB618" s="25"/>
      <c r="AC618" s="25"/>
      <c r="AD618" s="25"/>
      <c r="AE618" s="25"/>
    </row>
    <row r="619" spans="1:31" hidden="1" x14ac:dyDescent="0.25">
      <c r="A619" s="1021"/>
      <c r="B619" s="508">
        <v>4</v>
      </c>
      <c r="C619" s="90" t="str">
        <f>IF(Proponentes!H603="X",Proponentes!$B$600,"")</f>
        <v/>
      </c>
      <c r="D619" s="91"/>
      <c r="E619" s="92"/>
      <c r="F619" s="93"/>
      <c r="G619" s="94" t="str">
        <f>Evaluación_Económica!G621</f>
        <v/>
      </c>
      <c r="H619" s="94"/>
      <c r="I619" s="94" t="str">
        <f>Evaluación_Económica!P621</f>
        <v/>
      </c>
      <c r="J619" s="94"/>
      <c r="K619" s="94" t="str">
        <f>Evaluación_Económica!AB621</f>
        <v/>
      </c>
      <c r="L619" s="94"/>
      <c r="M619" s="94" t="str">
        <f>Evaluación_Económica!AY621</f>
        <v/>
      </c>
      <c r="N619" s="94"/>
      <c r="O619" s="94" t="str">
        <f>Evaluación_Económica!BT621</f>
        <v/>
      </c>
      <c r="P619" s="94"/>
      <c r="Q619" s="94" t="str">
        <f>Evaluación_Económica!BY621</f>
        <v/>
      </c>
      <c r="R619" s="94"/>
      <c r="S619" s="94" t="str">
        <f>Evaluación_Económica!CF621</f>
        <v/>
      </c>
      <c r="T619" s="95"/>
      <c r="U619" s="96" t="str">
        <f t="shared" si="85"/>
        <v/>
      </c>
      <c r="V619" s="25"/>
      <c r="W619" s="25"/>
      <c r="X619" s="25"/>
      <c r="Y619" s="25"/>
      <c r="Z619" s="25"/>
      <c r="AA619" s="25"/>
      <c r="AB619" s="25"/>
      <c r="AC619" s="25"/>
      <c r="AD619" s="25"/>
      <c r="AE619" s="25"/>
    </row>
    <row r="620" spans="1:31" hidden="1" x14ac:dyDescent="0.25">
      <c r="A620" s="1021"/>
      <c r="B620" s="508">
        <v>5</v>
      </c>
      <c r="C620" s="90" t="str">
        <f>IF(Proponentes!H604="X",Proponentes!$B$600,"")</f>
        <v/>
      </c>
      <c r="D620" s="91"/>
      <c r="E620" s="100"/>
      <c r="F620" s="93"/>
      <c r="G620" s="94" t="str">
        <f>Evaluación_Económica!G622</f>
        <v/>
      </c>
      <c r="H620" s="94"/>
      <c r="I620" s="94" t="str">
        <f>Evaluación_Económica!P622</f>
        <v/>
      </c>
      <c r="J620" s="94"/>
      <c r="K620" s="94" t="str">
        <f>Evaluación_Económica!AB622</f>
        <v/>
      </c>
      <c r="L620" s="94"/>
      <c r="M620" s="94" t="str">
        <f>Evaluación_Económica!AY622</f>
        <v xml:space="preserve"> </v>
      </c>
      <c r="N620" s="94"/>
      <c r="O620" s="94" t="str">
        <f>Evaluación_Económica!BT622</f>
        <v xml:space="preserve"> </v>
      </c>
      <c r="P620" s="94"/>
      <c r="Q620" s="94" t="str">
        <f>Evaluación_Económica!BY622</f>
        <v/>
      </c>
      <c r="R620" s="94"/>
      <c r="S620" s="94" t="str">
        <f>Evaluación_Económica!CF622</f>
        <v/>
      </c>
      <c r="T620" s="95"/>
      <c r="U620" s="96" t="str">
        <f t="shared" si="85"/>
        <v/>
      </c>
      <c r="V620" s="25"/>
      <c r="W620" s="25"/>
      <c r="X620" s="25"/>
      <c r="Y620" s="25"/>
      <c r="Z620" s="25"/>
      <c r="AA620" s="25"/>
      <c r="AB620" s="25"/>
      <c r="AC620" s="25"/>
      <c r="AD620" s="25"/>
      <c r="AE620" s="25"/>
    </row>
    <row r="621" spans="1:31" hidden="1" x14ac:dyDescent="0.25">
      <c r="A621" s="1022"/>
      <c r="B621" s="804">
        <v>6</v>
      </c>
      <c r="C621" s="905" t="str">
        <f>IF(Proponentes!H605="X",Proponentes!$B$600,"")</f>
        <v/>
      </c>
      <c r="D621" s="91"/>
      <c r="E621" s="910"/>
      <c r="F621" s="93"/>
      <c r="G621" s="911" t="str">
        <f>Evaluación_Económica!G623</f>
        <v/>
      </c>
      <c r="H621" s="911"/>
      <c r="I621" s="911" t="str">
        <f>Evaluación_Económica!P623</f>
        <v/>
      </c>
      <c r="J621" s="911"/>
      <c r="K621" s="911" t="str">
        <f>Evaluación_Económica!AB623</f>
        <v/>
      </c>
      <c r="L621" s="911"/>
      <c r="M621" s="911" t="str">
        <f>Evaluación_Económica!AY623</f>
        <v/>
      </c>
      <c r="N621" s="911"/>
      <c r="O621" s="911" t="str">
        <f>Evaluación_Económica!BT623</f>
        <v/>
      </c>
      <c r="P621" s="911"/>
      <c r="Q621" s="911" t="str">
        <f>Evaluación_Económica!BY623</f>
        <v/>
      </c>
      <c r="R621" s="911"/>
      <c r="S621" s="911" t="str">
        <f>Evaluación_Económica!CF623</f>
        <v/>
      </c>
      <c r="T621" s="912"/>
      <c r="U621" s="913" t="str">
        <f t="shared" si="85"/>
        <v/>
      </c>
      <c r="V621" s="25"/>
      <c r="W621" s="25"/>
      <c r="X621" s="25"/>
      <c r="Y621" s="25"/>
      <c r="Z621" s="25"/>
      <c r="AA621" s="25"/>
      <c r="AB621" s="25"/>
      <c r="AC621" s="25"/>
      <c r="AD621" s="25"/>
      <c r="AE621" s="25"/>
    </row>
    <row r="622" spans="1:31" x14ac:dyDescent="0.25">
      <c r="A622" s="1018"/>
      <c r="B622" s="508">
        <v>7</v>
      </c>
      <c r="C622" s="90" t="str">
        <f>IF(Proponentes!H606="X",Proponentes!$B$600,"")</f>
        <v>VIPERS LTDA.</v>
      </c>
      <c r="D622" s="899"/>
      <c r="E622" s="92"/>
      <c r="F622" s="900"/>
      <c r="G622" s="94" t="str">
        <f>Evaluación_Económica!G624</f>
        <v>CUMPLE</v>
      </c>
      <c r="H622" s="94"/>
      <c r="I622" s="94" t="str">
        <f>Evaluación_Económica!P624</f>
        <v>CUMPLE</v>
      </c>
      <c r="J622" s="94"/>
      <c r="K622" s="94" t="str">
        <f>Evaluación_Económica!AB624</f>
        <v>CUMPLE</v>
      </c>
      <c r="L622" s="94"/>
      <c r="M622" s="94" t="str">
        <f>Evaluación_Económica!AY624</f>
        <v>CUMPLE</v>
      </c>
      <c r="N622" s="94"/>
      <c r="O622" s="94" t="str">
        <f>Evaluación_Económica!BT624</f>
        <v>CUMPLE</v>
      </c>
      <c r="P622" s="94"/>
      <c r="Q622" s="94" t="str">
        <f>Evaluación_Económica!BY624</f>
        <v>CUMPLE</v>
      </c>
      <c r="R622" s="94"/>
      <c r="S622" s="94" t="str">
        <f>Evaluación_Económica!CF624</f>
        <v/>
      </c>
      <c r="T622" s="95"/>
      <c r="U622" s="94" t="str">
        <f t="shared" si="85"/>
        <v>HABILITADO</v>
      </c>
      <c r="V622" s="25"/>
      <c r="W622" s="25"/>
      <c r="X622" s="25"/>
      <c r="Y622" s="25"/>
      <c r="Z622" s="25"/>
      <c r="AA622" s="25"/>
      <c r="AB622" s="25"/>
      <c r="AC622" s="25"/>
      <c r="AD622" s="25"/>
      <c r="AE622" s="25"/>
    </row>
    <row r="623" spans="1:31" x14ac:dyDescent="0.25">
      <c r="A623" s="1018"/>
      <c r="B623" s="508">
        <v>8</v>
      </c>
      <c r="C623" s="90" t="str">
        <f>IF(Proponentes!H607="X",Proponentes!$B$600,"")</f>
        <v>VIPERS LTDA.</v>
      </c>
      <c r="D623" s="899"/>
      <c r="E623" s="100"/>
      <c r="F623" s="900"/>
      <c r="G623" s="94" t="str">
        <f>Evaluación_Económica!G625</f>
        <v>CUMPLE</v>
      </c>
      <c r="H623" s="94"/>
      <c r="I623" s="94" t="str">
        <f>Evaluación_Económica!P625</f>
        <v>CUMPLE</v>
      </c>
      <c r="J623" s="94"/>
      <c r="K623" s="94" t="str">
        <f>Evaluación_Económica!AB625</f>
        <v>CUMPLE</v>
      </c>
      <c r="L623" s="94"/>
      <c r="M623" s="94" t="str">
        <f>Evaluación_Económica!AY625</f>
        <v>CUMPLE</v>
      </c>
      <c r="N623" s="94"/>
      <c r="O623" s="94" t="str">
        <f>Evaluación_Económica!BT625</f>
        <v>CUMPLE</v>
      </c>
      <c r="P623" s="94"/>
      <c r="Q623" s="94" t="str">
        <f>Evaluación_Económica!BY625</f>
        <v>CUMPLE</v>
      </c>
      <c r="R623" s="94"/>
      <c r="S623" s="94" t="str">
        <f>Evaluación_Económica!CF625</f>
        <v/>
      </c>
      <c r="T623" s="95"/>
      <c r="U623" s="94" t="str">
        <f t="shared" si="85"/>
        <v>HABILITADO</v>
      </c>
      <c r="V623" s="25"/>
      <c r="W623" s="25"/>
      <c r="X623" s="25"/>
      <c r="Y623" s="25"/>
      <c r="Z623" s="25"/>
      <c r="AA623" s="25"/>
      <c r="AB623" s="25"/>
      <c r="AC623" s="25"/>
      <c r="AD623" s="25"/>
      <c r="AE623" s="25"/>
    </row>
    <row r="624" spans="1:31" hidden="1" x14ac:dyDescent="0.25">
      <c r="A624" s="1020"/>
      <c r="B624" s="230">
        <v>9</v>
      </c>
      <c r="C624" s="914" t="str">
        <f>IF(Proponentes!H608="X",Proponentes!$B$600,"")</f>
        <v/>
      </c>
      <c r="D624" s="91"/>
      <c r="E624" s="919"/>
      <c r="F624" s="93"/>
      <c r="G624" s="916" t="str">
        <f>Evaluación_Económica!G626</f>
        <v/>
      </c>
      <c r="H624" s="916"/>
      <c r="I624" s="916" t="str">
        <f>Evaluación_Económica!P626</f>
        <v/>
      </c>
      <c r="J624" s="916"/>
      <c r="K624" s="916" t="str">
        <f>Evaluación_Económica!AB626</f>
        <v/>
      </c>
      <c r="L624" s="916"/>
      <c r="M624" s="916" t="str">
        <f>Evaluación_Económica!AY626</f>
        <v xml:space="preserve"> </v>
      </c>
      <c r="N624" s="916"/>
      <c r="O624" s="916" t="str">
        <f>Evaluación_Económica!BT626</f>
        <v xml:space="preserve"> </v>
      </c>
      <c r="P624" s="916"/>
      <c r="Q624" s="916" t="str">
        <f>Evaluación_Económica!BY626</f>
        <v/>
      </c>
      <c r="R624" s="916"/>
      <c r="S624" s="916" t="str">
        <f>Evaluación_Económica!CF626</f>
        <v/>
      </c>
      <c r="T624" s="917"/>
      <c r="U624" s="918" t="str">
        <f t="shared" si="85"/>
        <v/>
      </c>
      <c r="V624" s="25"/>
      <c r="W624" s="25"/>
      <c r="X624" s="25"/>
      <c r="Y624" s="25"/>
      <c r="Z624" s="25"/>
      <c r="AA624" s="25"/>
      <c r="AB624" s="25"/>
      <c r="AC624" s="25"/>
      <c r="AD624" s="25"/>
      <c r="AE624" s="25"/>
    </row>
    <row r="625" spans="1:31" hidden="1" x14ac:dyDescent="0.25">
      <c r="A625" s="1021"/>
      <c r="B625" s="508">
        <v>10</v>
      </c>
      <c r="C625" s="90" t="str">
        <f>IF(Proponentes!H609="X",Proponentes!$B$600,"")</f>
        <v/>
      </c>
      <c r="D625" s="91"/>
      <c r="E625" s="100"/>
      <c r="F625" s="93"/>
      <c r="G625" s="94" t="str">
        <f>Evaluación_Económica!G627</f>
        <v/>
      </c>
      <c r="H625" s="94"/>
      <c r="I625" s="94" t="str">
        <f>Evaluación_Económica!P627</f>
        <v/>
      </c>
      <c r="J625" s="94"/>
      <c r="K625" s="94" t="str">
        <f>Evaluación_Económica!AB627</f>
        <v/>
      </c>
      <c r="L625" s="94"/>
      <c r="M625" s="94" t="str">
        <f>Evaluación_Económica!AY627</f>
        <v xml:space="preserve"> </v>
      </c>
      <c r="N625" s="94"/>
      <c r="O625" s="94" t="str">
        <f>Evaluación_Económica!BT627</f>
        <v xml:space="preserve"> </v>
      </c>
      <c r="P625" s="94"/>
      <c r="Q625" s="94" t="str">
        <f>Evaluación_Económica!BY627</f>
        <v/>
      </c>
      <c r="R625" s="94"/>
      <c r="S625" s="94" t="str">
        <f>Evaluación_Económica!CF627</f>
        <v/>
      </c>
      <c r="T625" s="95"/>
      <c r="U625" s="96" t="str">
        <f t="shared" si="85"/>
        <v/>
      </c>
      <c r="V625" s="25"/>
      <c r="W625" s="25"/>
      <c r="X625" s="25"/>
      <c r="Y625" s="25"/>
      <c r="Z625" s="25"/>
      <c r="AA625" s="25"/>
      <c r="AB625" s="25"/>
      <c r="AC625" s="25"/>
      <c r="AD625" s="25"/>
      <c r="AE625" s="25"/>
    </row>
    <row r="626" spans="1:31" hidden="1" x14ac:dyDescent="0.25">
      <c r="A626" s="1021"/>
      <c r="B626" s="508">
        <v>11</v>
      </c>
      <c r="C626" s="90" t="str">
        <f>IF(Proponentes!H610="X",Proponentes!$B$600,"")</f>
        <v/>
      </c>
      <c r="D626" s="91"/>
      <c r="E626" s="100"/>
      <c r="F626" s="93"/>
      <c r="G626" s="94" t="str">
        <f>Evaluación_Económica!G628</f>
        <v/>
      </c>
      <c r="H626" s="94"/>
      <c r="I626" s="94" t="str">
        <f>Evaluación_Económica!P628</f>
        <v/>
      </c>
      <c r="J626" s="94"/>
      <c r="K626" s="94" t="str">
        <f>Evaluación_Económica!AB628</f>
        <v/>
      </c>
      <c r="L626" s="94"/>
      <c r="M626" s="94" t="str">
        <f>Evaluación_Económica!AY628</f>
        <v xml:space="preserve"> </v>
      </c>
      <c r="N626" s="94"/>
      <c r="O626" s="94" t="str">
        <f>Evaluación_Económica!BT628</f>
        <v xml:space="preserve"> </v>
      </c>
      <c r="P626" s="94"/>
      <c r="Q626" s="94" t="str">
        <f>Evaluación_Económica!BY628</f>
        <v/>
      </c>
      <c r="R626" s="94"/>
      <c r="S626" s="94" t="str">
        <f>Evaluación_Económica!CF628</f>
        <v/>
      </c>
      <c r="T626" s="95"/>
      <c r="U626" s="96" t="str">
        <f t="shared" si="85"/>
        <v/>
      </c>
      <c r="V626" s="25"/>
      <c r="W626" s="25"/>
      <c r="X626" s="25"/>
      <c r="Y626" s="25"/>
      <c r="Z626" s="25"/>
      <c r="AA626" s="25"/>
      <c r="AB626" s="25"/>
      <c r="AC626" s="25"/>
      <c r="AD626" s="25"/>
      <c r="AE626" s="25"/>
    </row>
    <row r="627" spans="1:31" hidden="1" x14ac:dyDescent="0.25">
      <c r="A627" s="1022"/>
      <c r="B627" s="804">
        <v>12</v>
      </c>
      <c r="C627" s="905" t="str">
        <f>IF(Proponentes!H611="X",Proponentes!$B$600,"")</f>
        <v/>
      </c>
      <c r="D627" s="91"/>
      <c r="E627" s="906"/>
      <c r="F627" s="93"/>
      <c r="G627" s="907" t="str">
        <f>Evaluación_Económica!G629</f>
        <v/>
      </c>
      <c r="H627" s="907"/>
      <c r="I627" s="907" t="str">
        <f>Evaluación_Económica!P629</f>
        <v/>
      </c>
      <c r="J627" s="907"/>
      <c r="K627" s="907" t="str">
        <f>Evaluación_Económica!AB629</f>
        <v/>
      </c>
      <c r="L627" s="907"/>
      <c r="M627" s="907" t="str">
        <f>Evaluación_Económica!AY629</f>
        <v/>
      </c>
      <c r="N627" s="907"/>
      <c r="O627" s="907" t="str">
        <f>Evaluación_Económica!BT629</f>
        <v/>
      </c>
      <c r="P627" s="907"/>
      <c r="Q627" s="907" t="str">
        <f>Evaluación_Económica!BY629</f>
        <v/>
      </c>
      <c r="R627" s="907"/>
      <c r="S627" s="907" t="str">
        <f>Evaluación_Económica!CF629</f>
        <v/>
      </c>
      <c r="T627" s="908"/>
      <c r="U627" s="909" t="str">
        <f>IF(C627&lt;&gt;"",IF(G627="CUMPLE",IF(I627="CUMPLE",IF(K627="CUMPLE",IF(M627="CUMPLE",IF(O627="CUMPLE",IF(Q627="CUMPLE",IF(S627="CUMPLE","HABILITADO","RECHAZADO"),"RECHAZADO"),"RECHAZADO"),"RECHAZADO"),"RECHAZADO"),"RECHAZADO"),"RECHAZADO"),"")</f>
        <v/>
      </c>
      <c r="V627" s="25"/>
      <c r="W627" s="25"/>
      <c r="X627" s="25"/>
      <c r="Y627" s="25"/>
      <c r="Z627" s="25"/>
      <c r="AA627" s="25"/>
      <c r="AB627" s="25"/>
      <c r="AC627" s="25"/>
      <c r="AD627" s="25"/>
      <c r="AE627" s="25"/>
    </row>
    <row r="628" spans="1:31" s="110" customFormat="1" x14ac:dyDescent="0.25">
      <c r="A628" s="102">
        <v>47</v>
      </c>
      <c r="B628" s="102"/>
      <c r="C628" s="102" t="s">
        <v>1537</v>
      </c>
      <c r="D628" s="901"/>
      <c r="E628" s="104"/>
      <c r="F628" s="902"/>
      <c r="G628" s="101"/>
      <c r="H628" s="101"/>
      <c r="I628" s="101"/>
      <c r="J628" s="101"/>
      <c r="K628" s="101"/>
      <c r="L628" s="101"/>
      <c r="M628" s="101"/>
      <c r="N628" s="101"/>
      <c r="O628" s="101"/>
      <c r="P628" s="101"/>
      <c r="Q628" s="101"/>
      <c r="R628" s="101"/>
      <c r="S628" s="101"/>
      <c r="T628" s="101"/>
      <c r="U628" s="101"/>
      <c r="V628" s="25"/>
      <c r="W628" s="25"/>
      <c r="X628" s="25"/>
      <c r="Y628" s="25"/>
      <c r="Z628" s="25"/>
      <c r="AA628" s="25"/>
      <c r="AB628" s="25"/>
      <c r="AC628" s="25"/>
      <c r="AD628" s="25"/>
      <c r="AE628" s="25"/>
    </row>
    <row r="629" spans="1:31" hidden="1" x14ac:dyDescent="0.25">
      <c r="A629" s="1019">
        <f>A641</f>
        <v>48</v>
      </c>
      <c r="B629" s="920">
        <v>1</v>
      </c>
      <c r="C629" s="921" t="str">
        <f>IF(Proponentes!H613="X",Proponentes!$B$613,"")</f>
        <v/>
      </c>
      <c r="D629" s="91"/>
      <c r="E629" s="929"/>
      <c r="F629" s="93"/>
      <c r="G629" s="930" t="str">
        <f>Evaluación_Económica!G631</f>
        <v/>
      </c>
      <c r="H629" s="930"/>
      <c r="I629" s="930" t="str">
        <f>Evaluación_Económica!P631</f>
        <v/>
      </c>
      <c r="J629" s="930"/>
      <c r="K629" s="930" t="str">
        <f>Evaluación_Económica!AB631</f>
        <v/>
      </c>
      <c r="L629" s="930"/>
      <c r="M629" s="930" t="str">
        <f>Evaluación_Económica!AY631</f>
        <v xml:space="preserve"> </v>
      </c>
      <c r="N629" s="930"/>
      <c r="O629" s="930" t="str">
        <f>Evaluación_Económica!BT631</f>
        <v xml:space="preserve"> </v>
      </c>
      <c r="P629" s="930"/>
      <c r="Q629" s="930" t="str">
        <f>Evaluación_Económica!BY631</f>
        <v/>
      </c>
      <c r="R629" s="930"/>
      <c r="S629" s="930" t="str">
        <f>Evaluación_Económica!CF631</f>
        <v/>
      </c>
      <c r="T629" s="931"/>
      <c r="U629" s="932" t="str">
        <f t="shared" ref="U629:U639" si="86">IF(C629&lt;&gt;"",IF(G629="CUMPLE",IF(I629="CUMPLE",IF(K629="CUMPLE",IF(M629="CUMPLE",IF(O629="CUMPLE",IF(Q629="CUMPLE","HABILITADO","RECHAZADO"),"RECHAZADO"),"RECHAZADO"),"RECHAZADO"),"RECHAZADO"),"RECHAZADO"),"")</f>
        <v/>
      </c>
      <c r="V629" s="25"/>
      <c r="W629" s="25"/>
      <c r="X629" s="25"/>
      <c r="Y629" s="25"/>
      <c r="Z629" s="25"/>
      <c r="AA629" s="25"/>
      <c r="AB629" s="25"/>
      <c r="AC629" s="25"/>
      <c r="AD629" s="25"/>
      <c r="AE629" s="25"/>
    </row>
    <row r="630" spans="1:31" x14ac:dyDescent="0.25">
      <c r="A630" s="1018"/>
      <c r="B630" s="508">
        <v>2</v>
      </c>
      <c r="C630" s="90" t="str">
        <f>IF(Proponentes!H614="X",Proponentes!$B$613,"")</f>
        <v>UNION TEMPORAL A-O SED</v>
      </c>
      <c r="D630" s="899"/>
      <c r="E630" s="92"/>
      <c r="F630" s="900"/>
      <c r="G630" s="94" t="str">
        <f>Evaluación_Económica!G632</f>
        <v>CUMPLE</v>
      </c>
      <c r="H630" s="94"/>
      <c r="I630" s="94" t="str">
        <f>Evaluación_Económica!P632</f>
        <v>CUMPLE</v>
      </c>
      <c r="J630" s="94"/>
      <c r="K630" s="94" t="str">
        <f>Evaluación_Económica!AB632</f>
        <v>CUMPLE</v>
      </c>
      <c r="L630" s="94"/>
      <c r="M630" s="94" t="str">
        <f>Evaluación_Económica!AY632</f>
        <v>CUMPLE</v>
      </c>
      <c r="N630" s="94"/>
      <c r="O630" s="94" t="str">
        <f>Evaluación_Económica!BT632</f>
        <v>CUMPLE</v>
      </c>
      <c r="P630" s="94"/>
      <c r="Q630" s="94" t="str">
        <f>Evaluación_Económica!BY632</f>
        <v>CUMPLE</v>
      </c>
      <c r="R630" s="94"/>
      <c r="S630" s="94" t="str">
        <f>Evaluación_Económica!CF632</f>
        <v/>
      </c>
      <c r="T630" s="95"/>
      <c r="U630" s="94" t="str">
        <f t="shared" si="86"/>
        <v>HABILITADO</v>
      </c>
      <c r="V630" s="25"/>
      <c r="W630" s="25"/>
      <c r="X630" s="25"/>
      <c r="Y630" s="25"/>
      <c r="Z630" s="25"/>
      <c r="AA630" s="25"/>
      <c r="AB630" s="25"/>
      <c r="AC630" s="25"/>
      <c r="AD630" s="25"/>
      <c r="AE630" s="25"/>
    </row>
    <row r="631" spans="1:31" x14ac:dyDescent="0.25">
      <c r="A631" s="1018"/>
      <c r="B631" s="508">
        <v>3</v>
      </c>
      <c r="C631" s="90" t="str">
        <f>IF(Proponentes!H615="X",Proponentes!$B$613,"")</f>
        <v>UNION TEMPORAL A-O SED</v>
      </c>
      <c r="D631" s="899"/>
      <c r="E631" s="92"/>
      <c r="F631" s="900"/>
      <c r="G631" s="94" t="str">
        <f>Evaluación_Económica!G633</f>
        <v>CUMPLE</v>
      </c>
      <c r="H631" s="94"/>
      <c r="I631" s="94" t="str">
        <f>Evaluación_Económica!P633</f>
        <v>CUMPLE</v>
      </c>
      <c r="J631" s="94"/>
      <c r="K631" s="94" t="str">
        <f>Evaluación_Económica!AB633</f>
        <v>CUMPLE</v>
      </c>
      <c r="L631" s="94"/>
      <c r="M631" s="94" t="str">
        <f>Evaluación_Económica!AY633</f>
        <v>CUMPLE</v>
      </c>
      <c r="N631" s="94"/>
      <c r="O631" s="94" t="str">
        <f>Evaluación_Económica!BT633</f>
        <v>CUMPLE</v>
      </c>
      <c r="P631" s="94"/>
      <c r="Q631" s="94" t="str">
        <f>Evaluación_Económica!BY633</f>
        <v>CUMPLE</v>
      </c>
      <c r="R631" s="94"/>
      <c r="S631" s="94" t="str">
        <f>Evaluación_Económica!CF633</f>
        <v/>
      </c>
      <c r="T631" s="95"/>
      <c r="U631" s="94" t="str">
        <f t="shared" si="86"/>
        <v>HABILITADO</v>
      </c>
      <c r="V631" s="25"/>
      <c r="W631" s="25"/>
      <c r="X631" s="25"/>
      <c r="Y631" s="25"/>
      <c r="Z631" s="25"/>
      <c r="AA631" s="25"/>
      <c r="AB631" s="25"/>
      <c r="AC631" s="25"/>
      <c r="AD631" s="25"/>
      <c r="AE631" s="25"/>
    </row>
    <row r="632" spans="1:31" x14ac:dyDescent="0.25">
      <c r="A632" s="1018"/>
      <c r="B632" s="508">
        <v>4</v>
      </c>
      <c r="C632" s="90" t="str">
        <f>IF(Proponentes!H616="X",Proponentes!$B$613,"")</f>
        <v>UNION TEMPORAL A-O SED</v>
      </c>
      <c r="D632" s="899"/>
      <c r="E632" s="92"/>
      <c r="F632" s="900"/>
      <c r="G632" s="94" t="str">
        <f>Evaluación_Económica!G634</f>
        <v>CUMPLE</v>
      </c>
      <c r="H632" s="94"/>
      <c r="I632" s="94" t="str">
        <f>Evaluación_Económica!P634</f>
        <v>CUMPLE</v>
      </c>
      <c r="J632" s="94"/>
      <c r="K632" s="94" t="str">
        <f>Evaluación_Económica!AB634</f>
        <v>CUMPLE</v>
      </c>
      <c r="L632" s="94"/>
      <c r="M632" s="94" t="str">
        <f>Evaluación_Económica!AY634</f>
        <v>CUMPLE</v>
      </c>
      <c r="N632" s="94"/>
      <c r="O632" s="94" t="str">
        <f>Evaluación_Económica!BT634</f>
        <v>CUMPLE</v>
      </c>
      <c r="P632" s="94"/>
      <c r="Q632" s="94" t="str">
        <f>Evaluación_Económica!BY634</f>
        <v>CUMPLE</v>
      </c>
      <c r="R632" s="94"/>
      <c r="S632" s="94" t="str">
        <f>Evaluación_Económica!CF634</f>
        <v/>
      </c>
      <c r="T632" s="95"/>
      <c r="U632" s="94" t="str">
        <f t="shared" si="86"/>
        <v>HABILITADO</v>
      </c>
      <c r="V632" s="25"/>
      <c r="W632" s="25"/>
      <c r="X632" s="25"/>
      <c r="Y632" s="25"/>
      <c r="Z632" s="25"/>
      <c r="AA632" s="25"/>
      <c r="AB632" s="25"/>
      <c r="AC632" s="25"/>
      <c r="AD632" s="25"/>
      <c r="AE632" s="25"/>
    </row>
    <row r="633" spans="1:31" x14ac:dyDescent="0.25">
      <c r="A633" s="1018"/>
      <c r="B633" s="508">
        <v>5</v>
      </c>
      <c r="C633" s="90" t="str">
        <f>IF(Proponentes!H617="X",Proponentes!$B$613,"")</f>
        <v>UNION TEMPORAL A-O SED</v>
      </c>
      <c r="D633" s="899"/>
      <c r="E633" s="100"/>
      <c r="F633" s="900"/>
      <c r="G633" s="94" t="str">
        <f>Evaluación_Económica!G635</f>
        <v>CUMPLE</v>
      </c>
      <c r="H633" s="94"/>
      <c r="I633" s="94" t="str">
        <f>Evaluación_Económica!P635</f>
        <v>CUMPLE</v>
      </c>
      <c r="J633" s="94"/>
      <c r="K633" s="94" t="str">
        <f>Evaluación_Económica!AB635</f>
        <v>CUMPLE</v>
      </c>
      <c r="L633" s="94"/>
      <c r="M633" s="94" t="str">
        <f>Evaluación_Económica!AY635</f>
        <v>CUMPLE</v>
      </c>
      <c r="N633" s="94"/>
      <c r="O633" s="94" t="str">
        <f>Evaluación_Económica!BT635</f>
        <v>CUMPLE</v>
      </c>
      <c r="P633" s="94"/>
      <c r="Q633" s="94" t="str">
        <f>Evaluación_Económica!BY635</f>
        <v>CUMPLE</v>
      </c>
      <c r="R633" s="94"/>
      <c r="S633" s="94" t="str">
        <f>Evaluación_Económica!CF635</f>
        <v/>
      </c>
      <c r="T633" s="95"/>
      <c r="U633" s="94" t="str">
        <f t="shared" si="86"/>
        <v>HABILITADO</v>
      </c>
      <c r="V633" s="25"/>
      <c r="W633" s="25"/>
      <c r="X633" s="25"/>
      <c r="Y633" s="25"/>
      <c r="Z633" s="25"/>
      <c r="AA633" s="25"/>
      <c r="AB633" s="25"/>
      <c r="AC633" s="25"/>
      <c r="AD633" s="25"/>
      <c r="AE633" s="25"/>
    </row>
    <row r="634" spans="1:31" x14ac:dyDescent="0.25">
      <c r="A634" s="1018"/>
      <c r="B634" s="508">
        <v>6</v>
      </c>
      <c r="C634" s="90" t="str">
        <f>IF(Proponentes!H618="X",Proponentes!$B$613,"")</f>
        <v>UNION TEMPORAL A-O SED</v>
      </c>
      <c r="D634" s="899"/>
      <c r="E634" s="92"/>
      <c r="F634" s="900"/>
      <c r="G634" s="94" t="str">
        <f>Evaluación_Económica!G636</f>
        <v>CUMPLE</v>
      </c>
      <c r="H634" s="94"/>
      <c r="I634" s="94" t="str">
        <f>Evaluación_Económica!P636</f>
        <v>CUMPLE</v>
      </c>
      <c r="J634" s="94"/>
      <c r="K634" s="94" t="str">
        <f>Evaluación_Económica!AB636</f>
        <v>CUMPLE</v>
      </c>
      <c r="L634" s="94"/>
      <c r="M634" s="94" t="str">
        <f>Evaluación_Económica!AY636</f>
        <v>CUMPLE</v>
      </c>
      <c r="N634" s="94"/>
      <c r="O634" s="94" t="str">
        <f>Evaluación_Económica!BT636</f>
        <v>CUMPLE</v>
      </c>
      <c r="P634" s="94"/>
      <c r="Q634" s="94" t="str">
        <f>Evaluación_Económica!BY636</f>
        <v>CUMPLE</v>
      </c>
      <c r="R634" s="94"/>
      <c r="S634" s="94" t="str">
        <f>Evaluación_Económica!CF636</f>
        <v/>
      </c>
      <c r="T634" s="95"/>
      <c r="U634" s="94" t="str">
        <f t="shared" si="86"/>
        <v>HABILITADO</v>
      </c>
      <c r="V634" s="25"/>
      <c r="W634" s="25"/>
      <c r="X634" s="25"/>
      <c r="Y634" s="25"/>
      <c r="Z634" s="25"/>
      <c r="AA634" s="25"/>
      <c r="AB634" s="25"/>
      <c r="AC634" s="25"/>
      <c r="AD634" s="25"/>
      <c r="AE634" s="25"/>
    </row>
    <row r="635" spans="1:31" x14ac:dyDescent="0.25">
      <c r="A635" s="1018"/>
      <c r="B635" s="508">
        <v>7</v>
      </c>
      <c r="C635" s="90" t="str">
        <f>IF(Proponentes!H619="X",Proponentes!$B$613,"")</f>
        <v>UNION TEMPORAL A-O SED</v>
      </c>
      <c r="D635" s="899"/>
      <c r="E635" s="92"/>
      <c r="F635" s="900"/>
      <c r="G635" s="94" t="str">
        <f>Evaluación_Económica!G637</f>
        <v>CUMPLE</v>
      </c>
      <c r="H635" s="94"/>
      <c r="I635" s="94" t="str">
        <f>Evaluación_Económica!P637</f>
        <v>CUMPLE</v>
      </c>
      <c r="J635" s="94"/>
      <c r="K635" s="94" t="str">
        <f>Evaluación_Económica!AB637</f>
        <v>CUMPLE</v>
      </c>
      <c r="L635" s="94"/>
      <c r="M635" s="94" t="str">
        <f>Evaluación_Económica!AY637</f>
        <v>CUMPLE</v>
      </c>
      <c r="N635" s="94"/>
      <c r="O635" s="94" t="str">
        <f>Evaluación_Económica!BT637</f>
        <v>CUMPLE</v>
      </c>
      <c r="P635" s="94"/>
      <c r="Q635" s="94" t="str">
        <f>Evaluación_Económica!BY637</f>
        <v>CUMPLE</v>
      </c>
      <c r="R635" s="94"/>
      <c r="S635" s="94" t="str">
        <f>Evaluación_Económica!CF637</f>
        <v/>
      </c>
      <c r="T635" s="95"/>
      <c r="U635" s="94" t="str">
        <f t="shared" si="86"/>
        <v>HABILITADO</v>
      </c>
      <c r="V635" s="25"/>
      <c r="W635" s="25"/>
      <c r="X635" s="25"/>
      <c r="Y635" s="25"/>
      <c r="Z635" s="25"/>
      <c r="AA635" s="25"/>
      <c r="AB635" s="25"/>
      <c r="AC635" s="25"/>
      <c r="AD635" s="25"/>
      <c r="AE635" s="25"/>
    </row>
    <row r="636" spans="1:31" hidden="1" x14ac:dyDescent="0.25">
      <c r="A636" s="1019"/>
      <c r="B636" s="920">
        <v>8</v>
      </c>
      <c r="C636" s="921" t="str">
        <f>IF(Proponentes!H620="X",Proponentes!$B$613,"")</f>
        <v/>
      </c>
      <c r="D636" s="91"/>
      <c r="E636" s="933"/>
      <c r="F636" s="93"/>
      <c r="G636" s="930" t="str">
        <f>Evaluación_Económica!G638</f>
        <v/>
      </c>
      <c r="H636" s="930"/>
      <c r="I636" s="930" t="str">
        <f>Evaluación_Económica!P638</f>
        <v/>
      </c>
      <c r="J636" s="930"/>
      <c r="K636" s="930" t="str">
        <f>Evaluación_Económica!AB638</f>
        <v/>
      </c>
      <c r="L636" s="930"/>
      <c r="M636" s="930" t="str">
        <f>Evaluación_Económica!AY638</f>
        <v xml:space="preserve"> </v>
      </c>
      <c r="N636" s="930"/>
      <c r="O636" s="930" t="str">
        <f>Evaluación_Económica!BT638</f>
        <v xml:space="preserve"> </v>
      </c>
      <c r="P636" s="930"/>
      <c r="Q636" s="930" t="str">
        <f>Evaluación_Económica!BY638</f>
        <v/>
      </c>
      <c r="R636" s="930"/>
      <c r="S636" s="930" t="str">
        <f>Evaluación_Económica!CF638</f>
        <v/>
      </c>
      <c r="T636" s="931"/>
      <c r="U636" s="932" t="str">
        <f t="shared" si="86"/>
        <v/>
      </c>
      <c r="V636" s="25"/>
      <c r="W636" s="25"/>
      <c r="X636" s="25"/>
      <c r="Y636" s="25"/>
      <c r="Z636" s="25"/>
      <c r="AA636" s="25"/>
      <c r="AB636" s="25"/>
      <c r="AC636" s="25"/>
      <c r="AD636" s="25"/>
      <c r="AE636" s="25"/>
    </row>
    <row r="637" spans="1:31" x14ac:dyDescent="0.25">
      <c r="A637" s="1018"/>
      <c r="B637" s="508">
        <v>9</v>
      </c>
      <c r="C637" s="90" t="str">
        <f>IF(Proponentes!H621="X",Proponentes!$B$613,"")</f>
        <v>UNION TEMPORAL A-O SED</v>
      </c>
      <c r="D637" s="899"/>
      <c r="E637" s="100"/>
      <c r="F637" s="900"/>
      <c r="G637" s="94" t="str">
        <f>Evaluación_Económica!G639</f>
        <v>CUMPLE</v>
      </c>
      <c r="H637" s="94"/>
      <c r="I637" s="94" t="str">
        <f>Evaluación_Económica!P639</f>
        <v>CUMPLE</v>
      </c>
      <c r="J637" s="94"/>
      <c r="K637" s="94" t="str">
        <f>Evaluación_Económica!AB639</f>
        <v>CUMPLE</v>
      </c>
      <c r="L637" s="94"/>
      <c r="M637" s="94" t="str">
        <f>Evaluación_Económica!AY639</f>
        <v>CUMPLE</v>
      </c>
      <c r="N637" s="94"/>
      <c r="O637" s="94" t="str">
        <f>Evaluación_Económica!BT639</f>
        <v>CUMPLE</v>
      </c>
      <c r="P637" s="94"/>
      <c r="Q637" s="94" t="str">
        <f>Evaluación_Económica!BY639</f>
        <v>CUMPLE</v>
      </c>
      <c r="R637" s="94"/>
      <c r="S637" s="94" t="str">
        <f>Evaluación_Económica!CF639</f>
        <v/>
      </c>
      <c r="T637" s="95"/>
      <c r="U637" s="94" t="str">
        <f t="shared" si="86"/>
        <v>HABILITADO</v>
      </c>
      <c r="V637" s="25"/>
      <c r="W637" s="25"/>
      <c r="X637" s="25"/>
      <c r="Y637" s="25"/>
      <c r="Z637" s="25"/>
      <c r="AA637" s="25"/>
      <c r="AB637" s="25"/>
      <c r="AC637" s="25"/>
      <c r="AD637" s="25"/>
      <c r="AE637" s="25"/>
    </row>
    <row r="638" spans="1:31" x14ac:dyDescent="0.25">
      <c r="A638" s="1018"/>
      <c r="B638" s="508">
        <v>10</v>
      </c>
      <c r="C638" s="90" t="str">
        <f>IF(Proponentes!H622="X",Proponentes!$B$613,"")</f>
        <v>UNION TEMPORAL A-O SED</v>
      </c>
      <c r="D638" s="899"/>
      <c r="E638" s="100"/>
      <c r="F638" s="900"/>
      <c r="G638" s="94" t="str">
        <f>Evaluación_Económica!G640</f>
        <v>CUMPLE</v>
      </c>
      <c r="H638" s="94"/>
      <c r="I638" s="94" t="str">
        <f>Evaluación_Económica!P640</f>
        <v>CUMPLE</v>
      </c>
      <c r="J638" s="94"/>
      <c r="K638" s="94" t="str">
        <f>Evaluación_Económica!AB640</f>
        <v>CUMPLE</v>
      </c>
      <c r="L638" s="94"/>
      <c r="M638" s="94" t="str">
        <f>Evaluación_Económica!AY640</f>
        <v>CUMPLE</v>
      </c>
      <c r="N638" s="94"/>
      <c r="O638" s="94" t="str">
        <f>Evaluación_Económica!BT640</f>
        <v>CUMPLE</v>
      </c>
      <c r="P638" s="94"/>
      <c r="Q638" s="94" t="str">
        <f>Evaluación_Económica!BY640</f>
        <v>CUMPLE</v>
      </c>
      <c r="R638" s="94"/>
      <c r="S638" s="94" t="str">
        <f>Evaluación_Económica!CF640</f>
        <v/>
      </c>
      <c r="T638" s="95"/>
      <c r="U638" s="94" t="str">
        <f t="shared" si="86"/>
        <v>HABILITADO</v>
      </c>
      <c r="V638" s="25"/>
      <c r="W638" s="25"/>
      <c r="X638" s="25"/>
      <c r="Y638" s="25"/>
      <c r="Z638" s="25"/>
      <c r="AA638" s="25"/>
      <c r="AB638" s="25"/>
      <c r="AC638" s="25"/>
      <c r="AD638" s="25"/>
      <c r="AE638" s="25"/>
    </row>
    <row r="639" spans="1:31" x14ac:dyDescent="0.25">
      <c r="A639" s="1018"/>
      <c r="B639" s="508">
        <v>11</v>
      </c>
      <c r="C639" s="90" t="str">
        <f>IF(Proponentes!H623="X",Proponentes!$B$613,"")</f>
        <v>UNION TEMPORAL A-O SED</v>
      </c>
      <c r="D639" s="899"/>
      <c r="E639" s="100"/>
      <c r="F639" s="900"/>
      <c r="G639" s="94" t="str">
        <f>Evaluación_Económica!G641</f>
        <v>CUMPLE</v>
      </c>
      <c r="H639" s="94"/>
      <c r="I639" s="94" t="str">
        <f>Evaluación_Económica!P641</f>
        <v>CUMPLE</v>
      </c>
      <c r="J639" s="94"/>
      <c r="K639" s="94" t="str">
        <f>Evaluación_Económica!AB641</f>
        <v>CUMPLE</v>
      </c>
      <c r="L639" s="94"/>
      <c r="M639" s="94" t="str">
        <f>Evaluación_Económica!AY641</f>
        <v>CUMPLE</v>
      </c>
      <c r="N639" s="94"/>
      <c r="O639" s="94" t="str">
        <f>Evaluación_Económica!BT641</f>
        <v>CUMPLE</v>
      </c>
      <c r="P639" s="94"/>
      <c r="Q639" s="94" t="str">
        <f>Evaluación_Económica!BY641</f>
        <v>CUMPLE</v>
      </c>
      <c r="R639" s="94"/>
      <c r="S639" s="94" t="str">
        <f>Evaluación_Económica!CF641</f>
        <v/>
      </c>
      <c r="T639" s="95"/>
      <c r="U639" s="94" t="str">
        <f t="shared" si="86"/>
        <v>HABILITADO</v>
      </c>
      <c r="V639" s="25"/>
      <c r="W639" s="25"/>
      <c r="X639" s="25"/>
      <c r="Y639" s="25"/>
      <c r="Z639" s="25"/>
      <c r="AA639" s="25"/>
      <c r="AB639" s="25"/>
      <c r="AC639" s="25"/>
      <c r="AD639" s="25"/>
      <c r="AE639" s="25"/>
    </row>
    <row r="640" spans="1:31" hidden="1" x14ac:dyDescent="0.25">
      <c r="A640" s="1019"/>
      <c r="B640" s="920">
        <v>12</v>
      </c>
      <c r="C640" s="921" t="str">
        <f>IF(Proponentes!H624="X",Proponentes!$B$613,"")</f>
        <v/>
      </c>
      <c r="D640" s="91"/>
      <c r="E640" s="922"/>
      <c r="F640" s="93"/>
      <c r="G640" s="923" t="str">
        <f>Evaluación_Económica!G642</f>
        <v/>
      </c>
      <c r="H640" s="923"/>
      <c r="I640" s="923" t="str">
        <f>Evaluación_Económica!P642</f>
        <v/>
      </c>
      <c r="J640" s="923"/>
      <c r="K640" s="923" t="str">
        <f>Evaluación_Económica!AB642</f>
        <v/>
      </c>
      <c r="L640" s="923"/>
      <c r="M640" s="923" t="str">
        <f>Evaluación_Económica!AY642</f>
        <v/>
      </c>
      <c r="N640" s="923"/>
      <c r="O640" s="923" t="str">
        <f>Evaluación_Económica!BT642</f>
        <v/>
      </c>
      <c r="P640" s="923"/>
      <c r="Q640" s="923" t="str">
        <f>Evaluación_Económica!BY642</f>
        <v/>
      </c>
      <c r="R640" s="923"/>
      <c r="S640" s="923" t="str">
        <f>Evaluación_Económica!CF642</f>
        <v/>
      </c>
      <c r="T640" s="924"/>
      <c r="U640" s="925" t="str">
        <f>IF(C640&lt;&gt;"",IF(G640="CUMPLE",IF(I640="CUMPLE",IF(K640="CUMPLE",IF(M640="CUMPLE",IF(O640="CUMPLE",IF(Q640="CUMPLE",IF(S640="CUMPLE","HABILITADO","RECHAZADO"),"RECHAZADO"),"RECHAZADO"),"RECHAZADO"),"RECHAZADO"),"RECHAZADO"),"RECHAZADO"),"")</f>
        <v/>
      </c>
      <c r="V640" s="25"/>
      <c r="W640" s="25"/>
      <c r="X640" s="25"/>
      <c r="Y640" s="25"/>
      <c r="Z640" s="25"/>
      <c r="AA640" s="25"/>
      <c r="AB640" s="25"/>
      <c r="AC640" s="25"/>
      <c r="AD640" s="25"/>
      <c r="AE640" s="25"/>
    </row>
    <row r="641" spans="1:31" s="110" customFormat="1" x14ac:dyDescent="0.25">
      <c r="A641" s="102">
        <v>48</v>
      </c>
      <c r="B641" s="102"/>
      <c r="C641" s="102" t="s">
        <v>1537</v>
      </c>
      <c r="D641" s="901"/>
      <c r="E641" s="104"/>
      <c r="F641" s="902"/>
      <c r="G641" s="101"/>
      <c r="H641" s="101"/>
      <c r="I641" s="101"/>
      <c r="J641" s="101"/>
      <c r="K641" s="101"/>
      <c r="L641" s="101"/>
      <c r="M641" s="101"/>
      <c r="N641" s="101"/>
      <c r="O641" s="101"/>
      <c r="P641" s="101"/>
      <c r="Q641" s="101"/>
      <c r="R641" s="101"/>
      <c r="S641" s="101"/>
      <c r="T641" s="101"/>
      <c r="U641" s="101"/>
      <c r="V641" s="25"/>
      <c r="W641" s="25"/>
      <c r="X641" s="25"/>
      <c r="Y641" s="25"/>
      <c r="Z641" s="25"/>
      <c r="AA641" s="25"/>
      <c r="AB641" s="25"/>
      <c r="AC641" s="25"/>
      <c r="AD641" s="25"/>
      <c r="AE641" s="25"/>
    </row>
    <row r="642" spans="1:31" hidden="1" x14ac:dyDescent="0.25">
      <c r="A642" s="1020">
        <f>A654</f>
        <v>49</v>
      </c>
      <c r="B642" s="230">
        <v>1</v>
      </c>
      <c r="C642" s="914" t="str">
        <f>IF(Proponentes!H626="X",Proponentes!$B$626,"")</f>
        <v/>
      </c>
      <c r="D642" s="91"/>
      <c r="E642" s="915"/>
      <c r="F642" s="93"/>
      <c r="G642" s="916" t="str">
        <f>Evaluación_Económica!G644</f>
        <v/>
      </c>
      <c r="H642" s="916"/>
      <c r="I642" s="916" t="str">
        <f>Evaluación_Económica!P644</f>
        <v/>
      </c>
      <c r="J642" s="916"/>
      <c r="K642" s="916" t="str">
        <f>Evaluación_Económica!AB644</f>
        <v/>
      </c>
      <c r="L642" s="916"/>
      <c r="M642" s="916" t="str">
        <f>Evaluación_Económica!AY644</f>
        <v xml:space="preserve"> </v>
      </c>
      <c r="N642" s="916"/>
      <c r="O642" s="916" t="str">
        <f>Evaluación_Económica!BT644</f>
        <v xml:space="preserve"> </v>
      </c>
      <c r="P642" s="916"/>
      <c r="Q642" s="916" t="str">
        <f>Evaluación_Económica!BY644</f>
        <v/>
      </c>
      <c r="R642" s="916"/>
      <c r="S642" s="916" t="str">
        <f>Evaluación_Económica!CF644</f>
        <v/>
      </c>
      <c r="T642" s="917"/>
      <c r="U642" s="918" t="str">
        <f t="shared" ref="U642:U652" si="87">IF(C642&lt;&gt;"",IF(G642="CUMPLE",IF(I642="CUMPLE",IF(K642="CUMPLE",IF(M642="CUMPLE",IF(O642="CUMPLE",IF(Q642="CUMPLE","HABILITADO","RECHAZADO"),"RECHAZADO"),"RECHAZADO"),"RECHAZADO"),"RECHAZADO"),"RECHAZADO"),"")</f>
        <v/>
      </c>
      <c r="V642" s="25"/>
      <c r="W642" s="25"/>
      <c r="X642" s="25"/>
      <c r="Y642" s="25"/>
      <c r="Z642" s="25"/>
      <c r="AA642" s="25"/>
      <c r="AB642" s="25"/>
      <c r="AC642" s="25"/>
      <c r="AD642" s="25"/>
      <c r="AE642" s="25"/>
    </row>
    <row r="643" spans="1:31" hidden="1" x14ac:dyDescent="0.25">
      <c r="A643" s="1021"/>
      <c r="B643" s="508">
        <v>2</v>
      </c>
      <c r="C643" s="90" t="str">
        <f>IF(Proponentes!H627="X",Proponentes!$B$626,"")</f>
        <v/>
      </c>
      <c r="D643" s="91"/>
      <c r="E643" s="92"/>
      <c r="F643" s="93"/>
      <c r="G643" s="94" t="str">
        <f>Evaluación_Económica!G645</f>
        <v/>
      </c>
      <c r="H643" s="94"/>
      <c r="I643" s="94" t="str">
        <f>Evaluación_Económica!P645</f>
        <v/>
      </c>
      <c r="J643" s="94"/>
      <c r="K643" s="94" t="str">
        <f>Evaluación_Económica!AB645</f>
        <v/>
      </c>
      <c r="L643" s="94"/>
      <c r="M643" s="94" t="str">
        <f>Evaluación_Económica!AY645</f>
        <v xml:space="preserve"> </v>
      </c>
      <c r="N643" s="94"/>
      <c r="O643" s="94" t="str">
        <f>Evaluación_Económica!BT645</f>
        <v xml:space="preserve"> </v>
      </c>
      <c r="P643" s="94"/>
      <c r="Q643" s="94" t="str">
        <f>Evaluación_Económica!BY645</f>
        <v/>
      </c>
      <c r="R643" s="94"/>
      <c r="S643" s="94" t="str">
        <f>Evaluación_Económica!CF645</f>
        <v/>
      </c>
      <c r="T643" s="95"/>
      <c r="U643" s="96" t="str">
        <f t="shared" si="87"/>
        <v/>
      </c>
      <c r="V643" s="25"/>
      <c r="W643" s="25"/>
      <c r="X643" s="25"/>
      <c r="Y643" s="25"/>
      <c r="Z643" s="25"/>
      <c r="AA643" s="25"/>
      <c r="AB643" s="25"/>
      <c r="AC643" s="25"/>
      <c r="AD643" s="25"/>
      <c r="AE643" s="25"/>
    </row>
    <row r="644" spans="1:31" hidden="1" x14ac:dyDescent="0.25">
      <c r="A644" s="1021"/>
      <c r="B644" s="508">
        <v>3</v>
      </c>
      <c r="C644" s="90" t="str">
        <f>IF(Proponentes!H628="X",Proponentes!$B$626,"")</f>
        <v/>
      </c>
      <c r="D644" s="91"/>
      <c r="E644" s="92"/>
      <c r="F644" s="93"/>
      <c r="G644" s="94" t="str">
        <f>Evaluación_Económica!G646</f>
        <v/>
      </c>
      <c r="H644" s="94"/>
      <c r="I644" s="94" t="str">
        <f>Evaluación_Económica!P646</f>
        <v/>
      </c>
      <c r="J644" s="94"/>
      <c r="K644" s="94" t="str">
        <f>Evaluación_Económica!AB646</f>
        <v/>
      </c>
      <c r="L644" s="94"/>
      <c r="M644" s="94" t="str">
        <f>Evaluación_Económica!AY646</f>
        <v xml:space="preserve"> </v>
      </c>
      <c r="N644" s="94"/>
      <c r="O644" s="94" t="str">
        <f>Evaluación_Económica!BT646</f>
        <v xml:space="preserve"> </v>
      </c>
      <c r="P644" s="94"/>
      <c r="Q644" s="94" t="str">
        <f>Evaluación_Económica!BY646</f>
        <v/>
      </c>
      <c r="R644" s="94"/>
      <c r="S644" s="94" t="str">
        <f>Evaluación_Económica!CF646</f>
        <v/>
      </c>
      <c r="T644" s="95"/>
      <c r="U644" s="96" t="str">
        <f t="shared" si="87"/>
        <v/>
      </c>
      <c r="V644" s="25"/>
      <c r="W644" s="25"/>
      <c r="X644" s="25"/>
      <c r="Y644" s="25"/>
      <c r="Z644" s="25"/>
      <c r="AA644" s="25"/>
      <c r="AB644" s="25"/>
      <c r="AC644" s="25"/>
      <c r="AD644" s="25"/>
      <c r="AE644" s="25"/>
    </row>
    <row r="645" spans="1:31" hidden="1" x14ac:dyDescent="0.25">
      <c r="A645" s="1021"/>
      <c r="B645" s="508">
        <v>4</v>
      </c>
      <c r="C645" s="90" t="str">
        <f>IF(Proponentes!H629="X",Proponentes!$B$626,"")</f>
        <v/>
      </c>
      <c r="D645" s="91"/>
      <c r="E645" s="92"/>
      <c r="F645" s="93"/>
      <c r="G645" s="94" t="str">
        <f>Evaluación_Económica!G647</f>
        <v/>
      </c>
      <c r="H645" s="94"/>
      <c r="I645" s="94" t="str">
        <f>Evaluación_Económica!P647</f>
        <v/>
      </c>
      <c r="J645" s="94"/>
      <c r="K645" s="94" t="str">
        <f>Evaluación_Económica!AB647</f>
        <v/>
      </c>
      <c r="L645" s="94"/>
      <c r="M645" s="94" t="str">
        <f>Evaluación_Económica!AY647</f>
        <v/>
      </c>
      <c r="N645" s="94"/>
      <c r="O645" s="94" t="str">
        <f>Evaluación_Económica!BT647</f>
        <v/>
      </c>
      <c r="P645" s="94"/>
      <c r="Q645" s="94" t="str">
        <f>Evaluación_Económica!BY647</f>
        <v/>
      </c>
      <c r="R645" s="94"/>
      <c r="S645" s="94" t="str">
        <f>Evaluación_Económica!CF647</f>
        <v/>
      </c>
      <c r="T645" s="95"/>
      <c r="U645" s="96" t="str">
        <f t="shared" si="87"/>
        <v/>
      </c>
      <c r="V645" s="25"/>
      <c r="W645" s="25"/>
      <c r="X645" s="25"/>
      <c r="Y645" s="25"/>
      <c r="Z645" s="25"/>
      <c r="AA645" s="25"/>
      <c r="AB645" s="25"/>
      <c r="AC645" s="25"/>
      <c r="AD645" s="25"/>
      <c r="AE645" s="25"/>
    </row>
    <row r="646" spans="1:31" hidden="1" x14ac:dyDescent="0.25">
      <c r="A646" s="1021"/>
      <c r="B646" s="508">
        <v>5</v>
      </c>
      <c r="C646" s="90" t="str">
        <f>IF(Proponentes!H630="X",Proponentes!$B$626,"")</f>
        <v/>
      </c>
      <c r="D646" s="91"/>
      <c r="E646" s="100"/>
      <c r="F646" s="93"/>
      <c r="G646" s="94" t="str">
        <f>Evaluación_Económica!G648</f>
        <v/>
      </c>
      <c r="H646" s="94"/>
      <c r="I646" s="94" t="str">
        <f>Evaluación_Económica!P648</f>
        <v/>
      </c>
      <c r="J646" s="94"/>
      <c r="K646" s="94" t="str">
        <f>Evaluación_Económica!AB648</f>
        <v/>
      </c>
      <c r="L646" s="94"/>
      <c r="M646" s="94" t="str">
        <f>Evaluación_Económica!AY648</f>
        <v xml:space="preserve"> </v>
      </c>
      <c r="N646" s="94"/>
      <c r="O646" s="94" t="str">
        <f>Evaluación_Económica!BT648</f>
        <v xml:space="preserve"> </v>
      </c>
      <c r="P646" s="94"/>
      <c r="Q646" s="94" t="str">
        <f>Evaluación_Económica!BY648</f>
        <v/>
      </c>
      <c r="R646" s="94"/>
      <c r="S646" s="94" t="str">
        <f>Evaluación_Económica!CF648</f>
        <v/>
      </c>
      <c r="T646" s="95"/>
      <c r="U646" s="96" t="str">
        <f t="shared" si="87"/>
        <v/>
      </c>
      <c r="V646" s="25"/>
      <c r="W646" s="25"/>
      <c r="X646" s="25"/>
      <c r="Y646" s="25"/>
      <c r="Z646" s="25"/>
      <c r="AA646" s="25"/>
      <c r="AB646" s="25"/>
      <c r="AC646" s="25"/>
      <c r="AD646" s="25"/>
      <c r="AE646" s="25"/>
    </row>
    <row r="647" spans="1:31" hidden="1" x14ac:dyDescent="0.25">
      <c r="A647" s="1021"/>
      <c r="B647" s="508">
        <v>6</v>
      </c>
      <c r="C647" s="90" t="str">
        <f>IF(Proponentes!H631="X",Proponentes!$B$626,"")</f>
        <v/>
      </c>
      <c r="D647" s="91"/>
      <c r="E647" s="92"/>
      <c r="F647" s="93"/>
      <c r="G647" s="94" t="str">
        <f>Evaluación_Económica!G649</f>
        <v/>
      </c>
      <c r="H647" s="94"/>
      <c r="I647" s="94" t="str">
        <f>Evaluación_Económica!P649</f>
        <v/>
      </c>
      <c r="J647" s="94"/>
      <c r="K647" s="94" t="str">
        <f>Evaluación_Económica!AB649</f>
        <v/>
      </c>
      <c r="L647" s="94"/>
      <c r="M647" s="94" t="str">
        <f>Evaluación_Económica!AY649</f>
        <v/>
      </c>
      <c r="N647" s="94"/>
      <c r="O647" s="94" t="str">
        <f>Evaluación_Económica!BT649</f>
        <v/>
      </c>
      <c r="P647" s="94"/>
      <c r="Q647" s="94" t="str">
        <f>Evaluación_Económica!BY649</f>
        <v/>
      </c>
      <c r="R647" s="94"/>
      <c r="S647" s="94" t="str">
        <f>Evaluación_Económica!CF649</f>
        <v/>
      </c>
      <c r="T647" s="95"/>
      <c r="U647" s="96" t="str">
        <f t="shared" si="87"/>
        <v/>
      </c>
      <c r="V647" s="25"/>
      <c r="W647" s="25"/>
      <c r="X647" s="25"/>
      <c r="Y647" s="25"/>
      <c r="Z647" s="25"/>
      <c r="AA647" s="25"/>
      <c r="AB647" s="25"/>
      <c r="AC647" s="25"/>
      <c r="AD647" s="25"/>
      <c r="AE647" s="25"/>
    </row>
    <row r="648" spans="1:31" hidden="1" x14ac:dyDescent="0.25">
      <c r="A648" s="1022"/>
      <c r="B648" s="804">
        <v>7</v>
      </c>
      <c r="C648" s="905" t="str">
        <f>IF(Proponentes!H632="X",Proponentes!$B$626,"")</f>
        <v/>
      </c>
      <c r="D648" s="91"/>
      <c r="E648" s="910"/>
      <c r="F648" s="93"/>
      <c r="G648" s="911" t="str">
        <f>Evaluación_Económica!G650</f>
        <v/>
      </c>
      <c r="H648" s="911"/>
      <c r="I648" s="911" t="str">
        <f>Evaluación_Económica!P650</f>
        <v/>
      </c>
      <c r="J648" s="911"/>
      <c r="K648" s="911" t="str">
        <f>Evaluación_Económica!AB650</f>
        <v/>
      </c>
      <c r="L648" s="911"/>
      <c r="M648" s="911" t="str">
        <f>Evaluación_Económica!AY650</f>
        <v xml:space="preserve"> </v>
      </c>
      <c r="N648" s="911"/>
      <c r="O648" s="911" t="str">
        <f>Evaluación_Económica!BT650</f>
        <v xml:space="preserve"> </v>
      </c>
      <c r="P648" s="911"/>
      <c r="Q648" s="911" t="str">
        <f>Evaluación_Económica!BY650</f>
        <v/>
      </c>
      <c r="R648" s="911"/>
      <c r="S648" s="911" t="str">
        <f>Evaluación_Económica!CF650</f>
        <v/>
      </c>
      <c r="T648" s="912"/>
      <c r="U648" s="913" t="str">
        <f t="shared" si="87"/>
        <v/>
      </c>
      <c r="V648" s="25"/>
      <c r="W648" s="25"/>
      <c r="X648" s="25"/>
      <c r="Y648" s="25"/>
      <c r="Z648" s="25"/>
      <c r="AA648" s="25"/>
      <c r="AB648" s="25"/>
      <c r="AC648" s="25"/>
      <c r="AD648" s="25"/>
      <c r="AE648" s="25"/>
    </row>
    <row r="649" spans="1:31" x14ac:dyDescent="0.25">
      <c r="A649" s="1018"/>
      <c r="B649" s="508">
        <v>8</v>
      </c>
      <c r="C649" s="90" t="str">
        <f>IF(Proponentes!H633="X",Proponentes!$B$626,"")</f>
        <v>BUHO SEGURIDAD LIMITADA</v>
      </c>
      <c r="D649" s="899"/>
      <c r="E649" s="100"/>
      <c r="F649" s="900"/>
      <c r="G649" s="94" t="str">
        <f>Evaluación_Económica!G651</f>
        <v>CUMPLE</v>
      </c>
      <c r="H649" s="94"/>
      <c r="I649" s="94" t="str">
        <f>Evaluación_Económica!P651</f>
        <v>CUMPLE</v>
      </c>
      <c r="J649" s="94"/>
      <c r="K649" s="94" t="str">
        <f>Evaluación_Económica!AB651</f>
        <v>CUMPLE</v>
      </c>
      <c r="L649" s="94"/>
      <c r="M649" s="94" t="str">
        <f>Evaluación_Económica!AY651</f>
        <v>CUMPLE</v>
      </c>
      <c r="N649" s="94"/>
      <c r="O649" s="94" t="str">
        <f>Evaluación_Económica!BT651</f>
        <v>CUMPLE</v>
      </c>
      <c r="P649" s="94"/>
      <c r="Q649" s="94" t="str">
        <f>Evaluación_Económica!BY651</f>
        <v>CUMPLE</v>
      </c>
      <c r="R649" s="94"/>
      <c r="S649" s="94" t="str">
        <f>Evaluación_Económica!CF651</f>
        <v/>
      </c>
      <c r="T649" s="95"/>
      <c r="U649" s="94" t="str">
        <f t="shared" si="87"/>
        <v>HABILITADO</v>
      </c>
      <c r="V649" s="25"/>
      <c r="W649" s="25"/>
      <c r="X649" s="25"/>
      <c r="Y649" s="25"/>
      <c r="Z649" s="25"/>
      <c r="AA649" s="25"/>
      <c r="AB649" s="25"/>
      <c r="AC649" s="25"/>
      <c r="AD649" s="25"/>
      <c r="AE649" s="25"/>
    </row>
    <row r="650" spans="1:31" hidden="1" x14ac:dyDescent="0.25">
      <c r="A650" s="1020"/>
      <c r="B650" s="230">
        <v>9</v>
      </c>
      <c r="C650" s="914" t="str">
        <f>IF(Proponentes!H634="X",Proponentes!$B$626,"")</f>
        <v/>
      </c>
      <c r="D650" s="91"/>
      <c r="E650" s="919"/>
      <c r="F650" s="93"/>
      <c r="G650" s="916" t="str">
        <f>Evaluación_Económica!G652</f>
        <v/>
      </c>
      <c r="H650" s="916"/>
      <c r="I650" s="916" t="str">
        <f>Evaluación_Económica!P652</f>
        <v/>
      </c>
      <c r="J650" s="916"/>
      <c r="K650" s="916" t="str">
        <f>Evaluación_Económica!AB652</f>
        <v/>
      </c>
      <c r="L650" s="916"/>
      <c r="M650" s="916" t="str">
        <f>Evaluación_Económica!AY652</f>
        <v xml:space="preserve"> </v>
      </c>
      <c r="N650" s="916"/>
      <c r="O650" s="916" t="str">
        <f>Evaluación_Económica!BT652</f>
        <v xml:space="preserve"> </v>
      </c>
      <c r="P650" s="916"/>
      <c r="Q650" s="916" t="str">
        <f>Evaluación_Económica!BY652</f>
        <v/>
      </c>
      <c r="R650" s="916"/>
      <c r="S650" s="916" t="str">
        <f>Evaluación_Económica!CF652</f>
        <v/>
      </c>
      <c r="T650" s="917"/>
      <c r="U650" s="918" t="str">
        <f t="shared" si="87"/>
        <v/>
      </c>
      <c r="V650" s="25"/>
      <c r="W650" s="25"/>
      <c r="X650" s="25"/>
      <c r="Y650" s="25"/>
      <c r="Z650" s="25"/>
      <c r="AA650" s="25"/>
      <c r="AB650" s="25"/>
      <c r="AC650" s="25"/>
      <c r="AD650" s="25"/>
      <c r="AE650" s="25"/>
    </row>
    <row r="651" spans="1:31" hidden="1" x14ac:dyDescent="0.25">
      <c r="A651" s="1021"/>
      <c r="B651" s="508">
        <v>10</v>
      </c>
      <c r="C651" s="90" t="str">
        <f>IF(Proponentes!H635="X",Proponentes!$B$626,"")</f>
        <v/>
      </c>
      <c r="D651" s="91"/>
      <c r="E651" s="100"/>
      <c r="F651" s="93"/>
      <c r="G651" s="94" t="str">
        <f>Evaluación_Económica!G653</f>
        <v/>
      </c>
      <c r="H651" s="94"/>
      <c r="I651" s="94" t="str">
        <f>Evaluación_Económica!P653</f>
        <v/>
      </c>
      <c r="J651" s="94"/>
      <c r="K651" s="94" t="str">
        <f>Evaluación_Económica!AB653</f>
        <v/>
      </c>
      <c r="L651" s="94"/>
      <c r="M651" s="94" t="str">
        <f>Evaluación_Económica!AY653</f>
        <v xml:space="preserve"> </v>
      </c>
      <c r="N651" s="94"/>
      <c r="O651" s="94" t="str">
        <f>Evaluación_Económica!BT653</f>
        <v xml:space="preserve"> </v>
      </c>
      <c r="P651" s="94"/>
      <c r="Q651" s="94" t="str">
        <f>Evaluación_Económica!BY653</f>
        <v/>
      </c>
      <c r="R651" s="94"/>
      <c r="S651" s="94" t="str">
        <f>Evaluación_Económica!CF653</f>
        <v/>
      </c>
      <c r="T651" s="95"/>
      <c r="U651" s="96" t="str">
        <f t="shared" si="87"/>
        <v/>
      </c>
      <c r="V651" s="25"/>
      <c r="W651" s="25"/>
      <c r="X651" s="25"/>
      <c r="Y651" s="25"/>
      <c r="Z651" s="25"/>
      <c r="AA651" s="25"/>
      <c r="AB651" s="25"/>
      <c r="AC651" s="25"/>
      <c r="AD651" s="25"/>
      <c r="AE651" s="25"/>
    </row>
    <row r="652" spans="1:31" hidden="1" x14ac:dyDescent="0.25">
      <c r="A652" s="1022"/>
      <c r="B652" s="804">
        <v>11</v>
      </c>
      <c r="C652" s="905" t="str">
        <f>IF(Proponentes!H636="X",Proponentes!$B$626,"")</f>
        <v/>
      </c>
      <c r="D652" s="91"/>
      <c r="E652" s="811"/>
      <c r="F652" s="93"/>
      <c r="G652" s="911" t="str">
        <f>Evaluación_Económica!G654</f>
        <v/>
      </c>
      <c r="H652" s="911"/>
      <c r="I652" s="911" t="str">
        <f>Evaluación_Económica!P654</f>
        <v/>
      </c>
      <c r="J652" s="911"/>
      <c r="K652" s="911" t="str">
        <f>Evaluación_Económica!AB654</f>
        <v/>
      </c>
      <c r="L652" s="911"/>
      <c r="M652" s="911" t="str">
        <f>Evaluación_Económica!AY654</f>
        <v xml:space="preserve"> </v>
      </c>
      <c r="N652" s="911"/>
      <c r="O652" s="911" t="str">
        <f>Evaluación_Económica!BT654</f>
        <v xml:space="preserve"> </v>
      </c>
      <c r="P652" s="911"/>
      <c r="Q652" s="911" t="str">
        <f>Evaluación_Económica!BY654</f>
        <v/>
      </c>
      <c r="R652" s="911"/>
      <c r="S652" s="911" t="str">
        <f>Evaluación_Económica!CF654</f>
        <v/>
      </c>
      <c r="T652" s="912"/>
      <c r="U652" s="913" t="str">
        <f t="shared" si="87"/>
        <v/>
      </c>
      <c r="V652" s="25"/>
      <c r="W652" s="25"/>
      <c r="X652" s="25"/>
      <c r="Y652" s="25"/>
      <c r="Z652" s="25"/>
      <c r="AA652" s="25"/>
      <c r="AB652" s="25"/>
      <c r="AC652" s="25"/>
      <c r="AD652" s="25"/>
      <c r="AE652" s="25"/>
    </row>
    <row r="653" spans="1:31" x14ac:dyDescent="0.25">
      <c r="A653" s="1018"/>
      <c r="B653" s="508">
        <v>12</v>
      </c>
      <c r="C653" s="90" t="str">
        <f>IF(Proponentes!H637="X",Proponentes!$B$626,"")</f>
        <v>BUHO SEGURIDAD LIMITADA</v>
      </c>
      <c r="D653" s="899"/>
      <c r="E653" s="97"/>
      <c r="F653" s="900"/>
      <c r="G653" s="687" t="str">
        <f>Evaluación_Económica!G655</f>
        <v>CUMPLE</v>
      </c>
      <c r="H653" s="687"/>
      <c r="I653" s="687" t="str">
        <f>Evaluación_Económica!P655</f>
        <v>CUMPLE</v>
      </c>
      <c r="J653" s="687"/>
      <c r="K653" s="687" t="str">
        <f>Evaluación_Económica!AB655</f>
        <v>CUMPLE</v>
      </c>
      <c r="L653" s="687"/>
      <c r="M653" s="687" t="str">
        <f>Evaluación_Económica!AY655</f>
        <v>CUMPLE</v>
      </c>
      <c r="N653" s="687"/>
      <c r="O653" s="687" t="str">
        <f>Evaluación_Económica!BT655</f>
        <v>CUMPLE</v>
      </c>
      <c r="P653" s="687"/>
      <c r="Q653" s="687" t="str">
        <f>Evaluación_Económica!BY655</f>
        <v>CUMPLE</v>
      </c>
      <c r="R653" s="687"/>
      <c r="S653" s="687" t="str">
        <f>Evaluación_Económica!CF655</f>
        <v>CUMPLE</v>
      </c>
      <c r="T653" s="98"/>
      <c r="U653" s="687" t="str">
        <f>IF(C653&lt;&gt;"",IF(G653="CUMPLE",IF(I653="CUMPLE",IF(K653="CUMPLE",IF(M653="CUMPLE",IF(O653="CUMPLE",IF(Q653="CUMPLE",IF(S653="CUMPLE","HABILITADO","RECHAZADO"),"RECHAZADO"),"RECHAZADO"),"RECHAZADO"),"RECHAZADO"),"RECHAZADO"),"RECHAZADO"),"")</f>
        <v>HABILITADO</v>
      </c>
      <c r="V653" s="25"/>
      <c r="W653" s="25"/>
      <c r="X653" s="25"/>
      <c r="Y653" s="25"/>
      <c r="Z653" s="25"/>
      <c r="AA653" s="25"/>
      <c r="AB653" s="25"/>
      <c r="AC653" s="25"/>
      <c r="AD653" s="25"/>
      <c r="AE653" s="25"/>
    </row>
    <row r="654" spans="1:31" s="110" customFormat="1" x14ac:dyDescent="0.25">
      <c r="A654" s="102">
        <v>49</v>
      </c>
      <c r="B654" s="102"/>
      <c r="C654" s="102" t="s">
        <v>1537</v>
      </c>
      <c r="D654" s="901"/>
      <c r="E654" s="104"/>
      <c r="F654" s="902"/>
      <c r="G654" s="101"/>
      <c r="H654" s="101"/>
      <c r="I654" s="101"/>
      <c r="J654" s="101"/>
      <c r="K654" s="101"/>
      <c r="L654" s="101"/>
      <c r="M654" s="101"/>
      <c r="N654" s="101"/>
      <c r="O654" s="101"/>
      <c r="P654" s="101"/>
      <c r="Q654" s="101"/>
      <c r="R654" s="101"/>
      <c r="S654" s="101"/>
      <c r="T654" s="101"/>
      <c r="U654" s="101"/>
      <c r="V654" s="25"/>
      <c r="W654" s="25"/>
      <c r="X654" s="25"/>
      <c r="Y654" s="25"/>
      <c r="Z654" s="25"/>
      <c r="AA654" s="25"/>
      <c r="AB654" s="25"/>
      <c r="AC654" s="25"/>
      <c r="AD654" s="25"/>
      <c r="AE654" s="25"/>
    </row>
    <row r="655" spans="1:31" hidden="1" x14ac:dyDescent="0.25">
      <c r="A655" s="1020">
        <f>A667</f>
        <v>50</v>
      </c>
      <c r="B655" s="230">
        <v>1</v>
      </c>
      <c r="C655" s="914" t="str">
        <f>IF(Proponentes!H639="X",Proponentes!$B$639,"")</f>
        <v/>
      </c>
      <c r="D655" s="91"/>
      <c r="E655" s="915"/>
      <c r="F655" s="93"/>
      <c r="G655" s="916" t="str">
        <f>Evaluación_Económica!G657</f>
        <v/>
      </c>
      <c r="H655" s="916"/>
      <c r="I655" s="916" t="str">
        <f>Evaluación_Económica!P657</f>
        <v/>
      </c>
      <c r="J655" s="916"/>
      <c r="K655" s="916" t="str">
        <f>Evaluación_Económica!AB657</f>
        <v/>
      </c>
      <c r="L655" s="916"/>
      <c r="M655" s="916" t="str">
        <f>Evaluación_Económica!AY657</f>
        <v xml:space="preserve"> </v>
      </c>
      <c r="N655" s="916"/>
      <c r="O655" s="916" t="str">
        <f>Evaluación_Económica!BT657</f>
        <v xml:space="preserve"> </v>
      </c>
      <c r="P655" s="916"/>
      <c r="Q655" s="916" t="str">
        <f>Evaluación_Económica!BY657</f>
        <v/>
      </c>
      <c r="R655" s="916"/>
      <c r="S655" s="916" t="str">
        <f>Evaluación_Económica!CF657</f>
        <v/>
      </c>
      <c r="T655" s="917"/>
      <c r="U655" s="918" t="str">
        <f t="shared" ref="U655:U665" si="88">IF(C655&lt;&gt;"",IF(G655="CUMPLE",IF(I655="CUMPLE",IF(K655="CUMPLE",IF(M655="CUMPLE",IF(O655="CUMPLE",IF(Q655="CUMPLE","HABILITADO","RECHAZADO"),"RECHAZADO"),"RECHAZADO"),"RECHAZADO"),"RECHAZADO"),"RECHAZADO"),"")</f>
        <v/>
      </c>
      <c r="V655" s="25"/>
      <c r="W655" s="25"/>
      <c r="X655" s="25"/>
      <c r="Y655" s="25"/>
      <c r="Z655" s="25"/>
      <c r="AA655" s="25"/>
      <c r="AB655" s="25"/>
      <c r="AC655" s="25"/>
      <c r="AD655" s="25"/>
      <c r="AE655" s="25"/>
    </row>
    <row r="656" spans="1:31" hidden="1" x14ac:dyDescent="0.25">
      <c r="A656" s="1022"/>
      <c r="B656" s="804">
        <v>2</v>
      </c>
      <c r="C656" s="905" t="str">
        <f>IF(Proponentes!H640="X",Proponentes!$B$639,"")</f>
        <v/>
      </c>
      <c r="D656" s="91"/>
      <c r="E656" s="910"/>
      <c r="F656" s="93"/>
      <c r="G656" s="911" t="str">
        <f>Evaluación_Económica!G658</f>
        <v/>
      </c>
      <c r="H656" s="911"/>
      <c r="I656" s="911" t="str">
        <f>Evaluación_Económica!P658</f>
        <v/>
      </c>
      <c r="J656" s="911"/>
      <c r="K656" s="911" t="str">
        <f>Evaluación_Económica!AB658</f>
        <v/>
      </c>
      <c r="L656" s="911"/>
      <c r="M656" s="911" t="str">
        <f>Evaluación_Económica!AY658</f>
        <v xml:space="preserve"> </v>
      </c>
      <c r="N656" s="911"/>
      <c r="O656" s="911" t="str">
        <f>Evaluación_Económica!BT658</f>
        <v xml:space="preserve"> </v>
      </c>
      <c r="P656" s="911"/>
      <c r="Q656" s="911" t="str">
        <f>Evaluación_Económica!BY658</f>
        <v/>
      </c>
      <c r="R656" s="911"/>
      <c r="S656" s="911" t="str">
        <f>Evaluación_Económica!CF658</f>
        <v/>
      </c>
      <c r="T656" s="912"/>
      <c r="U656" s="913" t="str">
        <f t="shared" si="88"/>
        <v/>
      </c>
      <c r="V656" s="25"/>
      <c r="W656" s="25"/>
      <c r="X656" s="25"/>
      <c r="Y656" s="25"/>
      <c r="Z656" s="25"/>
      <c r="AA656" s="25"/>
      <c r="AB656" s="25"/>
      <c r="AC656" s="25"/>
      <c r="AD656" s="25"/>
      <c r="AE656" s="25"/>
    </row>
    <row r="657" spans="1:31" ht="33" x14ac:dyDescent="0.25">
      <c r="A657" s="1018"/>
      <c r="B657" s="508">
        <v>3</v>
      </c>
      <c r="C657" s="90" t="str">
        <f>IF(Proponentes!H641="X",Proponentes!$B$639,"")</f>
        <v>UNION TEMPORAL INTERDINATEC  2021</v>
      </c>
      <c r="D657" s="899"/>
      <c r="E657" s="92"/>
      <c r="F657" s="900"/>
      <c r="G657" s="94" t="str">
        <f>Evaluación_Económica!G659</f>
        <v>CUMPLE</v>
      </c>
      <c r="H657" s="94"/>
      <c r="I657" s="94" t="str">
        <f>Evaluación_Económica!P659</f>
        <v>CUMPLE</v>
      </c>
      <c r="J657" s="94"/>
      <c r="K657" s="94" t="str">
        <f>Evaluación_Económica!AB659</f>
        <v>CUMPLE</v>
      </c>
      <c r="L657" s="94"/>
      <c r="M657" s="94" t="str">
        <f>Evaluación_Económica!AY659</f>
        <v>CUMPLE</v>
      </c>
      <c r="N657" s="94"/>
      <c r="O657" s="94" t="str">
        <f>Evaluación_Económica!BT659</f>
        <v>CUMPLE</v>
      </c>
      <c r="P657" s="94"/>
      <c r="Q657" s="94" t="str">
        <f>Evaluación_Económica!BY659</f>
        <v>CUMPLE</v>
      </c>
      <c r="R657" s="94"/>
      <c r="S657" s="94" t="str">
        <f>Evaluación_Económica!CF659</f>
        <v/>
      </c>
      <c r="T657" s="95"/>
      <c r="U657" s="94" t="str">
        <f t="shared" si="88"/>
        <v>HABILITADO</v>
      </c>
      <c r="V657" s="25"/>
      <c r="W657" s="25"/>
      <c r="X657" s="25"/>
      <c r="Y657" s="25"/>
      <c r="Z657" s="25"/>
      <c r="AA657" s="25"/>
      <c r="AB657" s="25"/>
      <c r="AC657" s="25"/>
      <c r="AD657" s="25"/>
      <c r="AE657" s="25"/>
    </row>
    <row r="658" spans="1:31" hidden="1" x14ac:dyDescent="0.25">
      <c r="A658" s="1020"/>
      <c r="B658" s="230">
        <v>4</v>
      </c>
      <c r="C658" s="914" t="str">
        <f>IF(Proponentes!H642="X",Proponentes!$B$639,"")</f>
        <v/>
      </c>
      <c r="D658" s="91"/>
      <c r="E658" s="915"/>
      <c r="F658" s="93"/>
      <c r="G658" s="916" t="str">
        <f>Evaluación_Económica!G660</f>
        <v/>
      </c>
      <c r="H658" s="916"/>
      <c r="I658" s="916" t="str">
        <f>Evaluación_Económica!P660</f>
        <v/>
      </c>
      <c r="J658" s="916"/>
      <c r="K658" s="916" t="str">
        <f>Evaluación_Económica!AB660</f>
        <v/>
      </c>
      <c r="L658" s="916"/>
      <c r="M658" s="916" t="str">
        <f>Evaluación_Económica!AY660</f>
        <v/>
      </c>
      <c r="N658" s="916"/>
      <c r="O658" s="916" t="str">
        <f>Evaluación_Económica!BT660</f>
        <v/>
      </c>
      <c r="P658" s="916"/>
      <c r="Q658" s="916" t="str">
        <f>Evaluación_Económica!BY660</f>
        <v/>
      </c>
      <c r="R658" s="916"/>
      <c r="S658" s="916" t="str">
        <f>Evaluación_Económica!CF660</f>
        <v/>
      </c>
      <c r="T658" s="917"/>
      <c r="U658" s="918" t="str">
        <f t="shared" si="88"/>
        <v/>
      </c>
      <c r="V658" s="25"/>
      <c r="W658" s="25"/>
      <c r="X658" s="25"/>
      <c r="Y658" s="25"/>
      <c r="Z658" s="25"/>
      <c r="AA658" s="25"/>
      <c r="AB658" s="25"/>
      <c r="AC658" s="25"/>
      <c r="AD658" s="25"/>
      <c r="AE658" s="25"/>
    </row>
    <row r="659" spans="1:31" hidden="1" x14ac:dyDescent="0.25">
      <c r="A659" s="1021"/>
      <c r="B659" s="508">
        <v>5</v>
      </c>
      <c r="C659" s="90" t="str">
        <f>IF(Proponentes!H643="X",Proponentes!$B$639,"")</f>
        <v/>
      </c>
      <c r="D659" s="91"/>
      <c r="E659" s="100"/>
      <c r="F659" s="93"/>
      <c r="G659" s="94" t="str">
        <f>Evaluación_Económica!G661</f>
        <v/>
      </c>
      <c r="H659" s="94"/>
      <c r="I659" s="94" t="str">
        <f>Evaluación_Económica!P661</f>
        <v/>
      </c>
      <c r="J659" s="94"/>
      <c r="K659" s="94" t="str">
        <f>Evaluación_Económica!AB661</f>
        <v/>
      </c>
      <c r="L659" s="94"/>
      <c r="M659" s="94" t="str">
        <f>Evaluación_Económica!AY661</f>
        <v xml:space="preserve"> </v>
      </c>
      <c r="N659" s="94"/>
      <c r="O659" s="94" t="str">
        <f>Evaluación_Económica!BT661</f>
        <v xml:space="preserve"> </v>
      </c>
      <c r="P659" s="94"/>
      <c r="Q659" s="94" t="str">
        <f>Evaluación_Económica!BY661</f>
        <v/>
      </c>
      <c r="R659" s="94"/>
      <c r="S659" s="94" t="str">
        <f>Evaluación_Económica!CF661</f>
        <v/>
      </c>
      <c r="T659" s="95"/>
      <c r="U659" s="96" t="str">
        <f t="shared" si="88"/>
        <v/>
      </c>
      <c r="V659" s="25"/>
      <c r="W659" s="25"/>
      <c r="X659" s="25"/>
      <c r="Y659" s="25"/>
      <c r="Z659" s="25"/>
      <c r="AA659" s="25"/>
      <c r="AB659" s="25"/>
      <c r="AC659" s="25"/>
      <c r="AD659" s="25"/>
      <c r="AE659" s="25"/>
    </row>
    <row r="660" spans="1:31" hidden="1" x14ac:dyDescent="0.25">
      <c r="A660" s="1021"/>
      <c r="B660" s="508">
        <v>6</v>
      </c>
      <c r="C660" s="90" t="str">
        <f>IF(Proponentes!H644="X",Proponentes!$B$639,"")</f>
        <v/>
      </c>
      <c r="D660" s="91"/>
      <c r="E660" s="92"/>
      <c r="F660" s="93"/>
      <c r="G660" s="94" t="str">
        <f>Evaluación_Económica!G662</f>
        <v/>
      </c>
      <c r="H660" s="94"/>
      <c r="I660" s="94" t="str">
        <f>Evaluación_Económica!P662</f>
        <v/>
      </c>
      <c r="J660" s="94"/>
      <c r="K660" s="94" t="str">
        <f>Evaluación_Económica!AB662</f>
        <v/>
      </c>
      <c r="L660" s="94"/>
      <c r="M660" s="94" t="str">
        <f>Evaluación_Económica!AY662</f>
        <v/>
      </c>
      <c r="N660" s="94"/>
      <c r="O660" s="94" t="str">
        <f>Evaluación_Económica!BT662</f>
        <v/>
      </c>
      <c r="P660" s="94"/>
      <c r="Q660" s="94" t="str">
        <f>Evaluación_Económica!BY662</f>
        <v/>
      </c>
      <c r="R660" s="94"/>
      <c r="S660" s="94" t="str">
        <f>Evaluación_Económica!CF662</f>
        <v/>
      </c>
      <c r="T660" s="95"/>
      <c r="U660" s="96" t="str">
        <f t="shared" si="88"/>
        <v/>
      </c>
      <c r="V660" s="25"/>
      <c r="W660" s="25"/>
      <c r="X660" s="25"/>
      <c r="Y660" s="25"/>
      <c r="Z660" s="25"/>
      <c r="AA660" s="25"/>
      <c r="AB660" s="25"/>
      <c r="AC660" s="25"/>
      <c r="AD660" s="25"/>
      <c r="AE660" s="25"/>
    </row>
    <row r="661" spans="1:31" hidden="1" x14ac:dyDescent="0.25">
      <c r="A661" s="1021"/>
      <c r="B661" s="508">
        <v>7</v>
      </c>
      <c r="C661" s="90" t="str">
        <f>IF(Proponentes!H645="X",Proponentes!$B$639,"")</f>
        <v/>
      </c>
      <c r="D661" s="91"/>
      <c r="E661" s="92"/>
      <c r="F661" s="93"/>
      <c r="G661" s="94" t="str">
        <f>Evaluación_Económica!G663</f>
        <v/>
      </c>
      <c r="H661" s="94"/>
      <c r="I661" s="94" t="str">
        <f>Evaluación_Económica!P663</f>
        <v/>
      </c>
      <c r="J661" s="94"/>
      <c r="K661" s="94" t="str">
        <f>Evaluación_Económica!AB663</f>
        <v/>
      </c>
      <c r="L661" s="94"/>
      <c r="M661" s="94" t="str">
        <f>Evaluación_Económica!AY663</f>
        <v xml:space="preserve"> </v>
      </c>
      <c r="N661" s="94"/>
      <c r="O661" s="94" t="str">
        <f>Evaluación_Económica!BT663</f>
        <v xml:space="preserve"> </v>
      </c>
      <c r="P661" s="94"/>
      <c r="Q661" s="94" t="str">
        <f>Evaluación_Económica!BY663</f>
        <v/>
      </c>
      <c r="R661" s="94"/>
      <c r="S661" s="94" t="str">
        <f>Evaluación_Económica!CF663</f>
        <v/>
      </c>
      <c r="T661" s="95"/>
      <c r="U661" s="96" t="str">
        <f t="shared" si="88"/>
        <v/>
      </c>
      <c r="V661" s="25"/>
      <c r="W661" s="25"/>
      <c r="X661" s="25"/>
      <c r="Y661" s="25"/>
      <c r="Z661" s="25"/>
      <c r="AA661" s="25"/>
      <c r="AB661" s="25"/>
      <c r="AC661" s="25"/>
      <c r="AD661" s="25"/>
      <c r="AE661" s="25"/>
    </row>
    <row r="662" spans="1:31" hidden="1" x14ac:dyDescent="0.25">
      <c r="A662" s="1021"/>
      <c r="B662" s="508">
        <v>8</v>
      </c>
      <c r="C662" s="90" t="str">
        <f>IF(Proponentes!H646="X",Proponentes!$B$639,"")</f>
        <v/>
      </c>
      <c r="D662" s="91"/>
      <c r="E662" s="100"/>
      <c r="F662" s="93"/>
      <c r="G662" s="94" t="str">
        <f>Evaluación_Económica!G664</f>
        <v/>
      </c>
      <c r="H662" s="94"/>
      <c r="I662" s="94" t="str">
        <f>Evaluación_Económica!P664</f>
        <v/>
      </c>
      <c r="J662" s="94"/>
      <c r="K662" s="94" t="str">
        <f>Evaluación_Económica!AB664</f>
        <v/>
      </c>
      <c r="L662" s="94"/>
      <c r="M662" s="94" t="str">
        <f>Evaluación_Económica!AY664</f>
        <v xml:space="preserve"> </v>
      </c>
      <c r="N662" s="94"/>
      <c r="O662" s="94" t="str">
        <f>Evaluación_Económica!BT664</f>
        <v xml:space="preserve"> </v>
      </c>
      <c r="P662" s="94"/>
      <c r="Q662" s="94" t="str">
        <f>Evaluación_Económica!BY664</f>
        <v/>
      </c>
      <c r="R662" s="94"/>
      <c r="S662" s="94" t="str">
        <f>Evaluación_Económica!CF664</f>
        <v/>
      </c>
      <c r="T662" s="95"/>
      <c r="U662" s="96" t="str">
        <f t="shared" si="88"/>
        <v/>
      </c>
      <c r="V662" s="25"/>
      <c r="W662" s="25"/>
      <c r="X662" s="25"/>
      <c r="Y662" s="25"/>
      <c r="Z662" s="25"/>
      <c r="AA662" s="25"/>
      <c r="AB662" s="25"/>
      <c r="AC662" s="25"/>
      <c r="AD662" s="25"/>
      <c r="AE662" s="25"/>
    </row>
    <row r="663" spans="1:31" hidden="1" x14ac:dyDescent="0.25">
      <c r="A663" s="1021"/>
      <c r="B663" s="508">
        <v>9</v>
      </c>
      <c r="C663" s="90" t="str">
        <f>IF(Proponentes!H647="X",Proponentes!$B$639,"")</f>
        <v/>
      </c>
      <c r="D663" s="91"/>
      <c r="E663" s="100"/>
      <c r="F663" s="93"/>
      <c r="G663" s="94" t="str">
        <f>Evaluación_Económica!G665</f>
        <v/>
      </c>
      <c r="H663" s="94"/>
      <c r="I663" s="94" t="str">
        <f>Evaluación_Económica!P665</f>
        <v/>
      </c>
      <c r="J663" s="94"/>
      <c r="K663" s="94" t="str">
        <f>Evaluación_Económica!AB665</f>
        <v/>
      </c>
      <c r="L663" s="94"/>
      <c r="M663" s="94" t="str">
        <f>Evaluación_Económica!AY665</f>
        <v xml:space="preserve"> </v>
      </c>
      <c r="N663" s="94"/>
      <c r="O663" s="94" t="str">
        <f>Evaluación_Económica!BT665</f>
        <v xml:space="preserve"> </v>
      </c>
      <c r="P663" s="94"/>
      <c r="Q663" s="94" t="str">
        <f>Evaluación_Económica!BY665</f>
        <v/>
      </c>
      <c r="R663" s="94"/>
      <c r="S663" s="94" t="str">
        <f>Evaluación_Económica!CF665</f>
        <v/>
      </c>
      <c r="T663" s="95"/>
      <c r="U663" s="96" t="str">
        <f t="shared" si="88"/>
        <v/>
      </c>
      <c r="V663" s="25"/>
      <c r="W663" s="25"/>
      <c r="X663" s="25"/>
      <c r="Y663" s="25"/>
      <c r="Z663" s="25"/>
      <c r="AA663" s="25"/>
      <c r="AB663" s="25"/>
      <c r="AC663" s="25"/>
      <c r="AD663" s="25"/>
      <c r="AE663" s="25"/>
    </row>
    <row r="664" spans="1:31" hidden="1" x14ac:dyDescent="0.25">
      <c r="A664" s="1021"/>
      <c r="B664" s="508">
        <v>10</v>
      </c>
      <c r="C664" s="90" t="str">
        <f>IF(Proponentes!H648="X",Proponentes!$B$639,"")</f>
        <v/>
      </c>
      <c r="D664" s="91"/>
      <c r="E664" s="100"/>
      <c r="F664" s="93"/>
      <c r="G664" s="94" t="str">
        <f>Evaluación_Económica!G666</f>
        <v/>
      </c>
      <c r="H664" s="94"/>
      <c r="I664" s="94" t="str">
        <f>Evaluación_Económica!P666</f>
        <v/>
      </c>
      <c r="J664" s="94"/>
      <c r="K664" s="94" t="str">
        <f>Evaluación_Económica!AB666</f>
        <v/>
      </c>
      <c r="L664" s="94"/>
      <c r="M664" s="94" t="str">
        <f>Evaluación_Económica!AY666</f>
        <v xml:space="preserve"> </v>
      </c>
      <c r="N664" s="94"/>
      <c r="O664" s="94" t="str">
        <f>Evaluación_Económica!BT666</f>
        <v xml:space="preserve"> </v>
      </c>
      <c r="P664" s="94"/>
      <c r="Q664" s="94" t="str">
        <f>Evaluación_Económica!BY666</f>
        <v/>
      </c>
      <c r="R664" s="94"/>
      <c r="S664" s="94" t="str">
        <f>Evaluación_Económica!CF666</f>
        <v/>
      </c>
      <c r="T664" s="95"/>
      <c r="U664" s="96" t="str">
        <f t="shared" si="88"/>
        <v/>
      </c>
      <c r="V664" s="25"/>
      <c r="W664" s="25"/>
      <c r="X664" s="25"/>
      <c r="Y664" s="25"/>
      <c r="Z664" s="25"/>
      <c r="AA664" s="25"/>
      <c r="AB664" s="25"/>
      <c r="AC664" s="25"/>
      <c r="AD664" s="25"/>
      <c r="AE664" s="25"/>
    </row>
    <row r="665" spans="1:31" hidden="1" x14ac:dyDescent="0.25">
      <c r="A665" s="1021"/>
      <c r="B665" s="508">
        <v>11</v>
      </c>
      <c r="C665" s="90" t="str">
        <f>IF(Proponentes!H649="X",Proponentes!$B$639,"")</f>
        <v/>
      </c>
      <c r="D665" s="91"/>
      <c r="E665" s="100"/>
      <c r="F665" s="93"/>
      <c r="G665" s="94" t="str">
        <f>Evaluación_Económica!G667</f>
        <v/>
      </c>
      <c r="H665" s="94"/>
      <c r="I665" s="94" t="str">
        <f>Evaluación_Económica!P667</f>
        <v/>
      </c>
      <c r="J665" s="94"/>
      <c r="K665" s="94" t="str">
        <f>Evaluación_Económica!AB667</f>
        <v/>
      </c>
      <c r="L665" s="94"/>
      <c r="M665" s="94" t="str">
        <f>Evaluación_Económica!AY667</f>
        <v xml:space="preserve"> </v>
      </c>
      <c r="N665" s="94"/>
      <c r="O665" s="94" t="str">
        <f>Evaluación_Económica!BT667</f>
        <v xml:space="preserve"> </v>
      </c>
      <c r="P665" s="94"/>
      <c r="Q665" s="94" t="str">
        <f>Evaluación_Económica!BY667</f>
        <v/>
      </c>
      <c r="R665" s="94"/>
      <c r="S665" s="94" t="str">
        <f>Evaluación_Económica!CF667</f>
        <v/>
      </c>
      <c r="T665" s="95"/>
      <c r="U665" s="96" t="str">
        <f t="shared" si="88"/>
        <v/>
      </c>
      <c r="V665" s="25"/>
      <c r="W665" s="25"/>
      <c r="X665" s="25"/>
      <c r="Y665" s="25"/>
      <c r="Z665" s="25"/>
      <c r="AA665" s="25"/>
      <c r="AB665" s="25"/>
      <c r="AC665" s="25"/>
      <c r="AD665" s="25"/>
      <c r="AE665" s="25"/>
    </row>
    <row r="666" spans="1:31" hidden="1" x14ac:dyDescent="0.25">
      <c r="A666" s="1022"/>
      <c r="B666" s="804">
        <v>12</v>
      </c>
      <c r="C666" s="905" t="str">
        <f>IF(Proponentes!H650="X",Proponentes!$B$639,"")</f>
        <v/>
      </c>
      <c r="D666" s="91"/>
      <c r="E666" s="906"/>
      <c r="F666" s="93"/>
      <c r="G666" s="907" t="str">
        <f>Evaluación_Económica!G668</f>
        <v/>
      </c>
      <c r="H666" s="907"/>
      <c r="I666" s="907" t="str">
        <f>Evaluación_Económica!P668</f>
        <v/>
      </c>
      <c r="J666" s="907"/>
      <c r="K666" s="907" t="str">
        <f>Evaluación_Económica!AB668</f>
        <v/>
      </c>
      <c r="L666" s="907"/>
      <c r="M666" s="907" t="str">
        <f>Evaluación_Económica!AY668</f>
        <v/>
      </c>
      <c r="N666" s="907"/>
      <c r="O666" s="907" t="str">
        <f>Evaluación_Económica!BT668</f>
        <v/>
      </c>
      <c r="P666" s="907"/>
      <c r="Q666" s="907" t="str">
        <f>Evaluación_Económica!BY668</f>
        <v/>
      </c>
      <c r="R666" s="907"/>
      <c r="S666" s="907" t="str">
        <f>Evaluación_Económica!CF668</f>
        <v/>
      </c>
      <c r="T666" s="908"/>
      <c r="U666" s="909" t="str">
        <f>IF(C666&lt;&gt;"",IF(G666="CUMPLE",IF(I666="CUMPLE",IF(K666="CUMPLE",IF(M666="CUMPLE",IF(O666="CUMPLE",IF(Q666="CUMPLE",IF(S666="CUMPLE","HABILITADO","RECHAZADO"),"RECHAZADO"),"RECHAZADO"),"RECHAZADO"),"RECHAZADO"),"RECHAZADO"),"RECHAZADO"),"")</f>
        <v/>
      </c>
      <c r="V666" s="25"/>
      <c r="W666" s="25"/>
      <c r="X666" s="25"/>
      <c r="Y666" s="25"/>
      <c r="Z666" s="25"/>
      <c r="AA666" s="25"/>
      <c r="AB666" s="25"/>
      <c r="AC666" s="25"/>
      <c r="AD666" s="25"/>
      <c r="AE666" s="25"/>
    </row>
    <row r="667" spans="1:31" s="110" customFormat="1" x14ac:dyDescent="0.25">
      <c r="A667" s="102">
        <v>50</v>
      </c>
      <c r="B667" s="102"/>
      <c r="C667" s="102" t="s">
        <v>1537</v>
      </c>
      <c r="D667" s="901"/>
      <c r="E667" s="104"/>
      <c r="F667" s="902"/>
      <c r="G667" s="101"/>
      <c r="H667" s="101"/>
      <c r="I667" s="101"/>
      <c r="J667" s="101"/>
      <c r="K667" s="101"/>
      <c r="L667" s="101"/>
      <c r="M667" s="101"/>
      <c r="N667" s="101"/>
      <c r="O667" s="101"/>
      <c r="P667" s="101"/>
      <c r="Q667" s="101"/>
      <c r="R667" s="101"/>
      <c r="S667" s="101"/>
      <c r="T667" s="101"/>
      <c r="U667" s="101"/>
      <c r="V667" s="25"/>
      <c r="W667" s="25"/>
      <c r="X667" s="25"/>
      <c r="Y667" s="25"/>
      <c r="Z667" s="25"/>
      <c r="AA667" s="25"/>
      <c r="AB667" s="25"/>
      <c r="AC667" s="25"/>
      <c r="AD667" s="25"/>
      <c r="AE667" s="25"/>
    </row>
    <row r="668" spans="1:31" hidden="1" x14ac:dyDescent="0.25">
      <c r="A668" s="1020">
        <f>A680</f>
        <v>51</v>
      </c>
      <c r="B668" s="230">
        <v>1</v>
      </c>
      <c r="C668" s="914" t="str">
        <f>IF(Proponentes!H652="X",Proponentes!$B$652,"")</f>
        <v/>
      </c>
      <c r="D668" s="91"/>
      <c r="E668" s="915"/>
      <c r="F668" s="93"/>
      <c r="G668" s="916" t="str">
        <f>Evaluación_Económica!G670</f>
        <v/>
      </c>
      <c r="H668" s="916"/>
      <c r="I668" s="916" t="str">
        <f>Evaluación_Económica!P670</f>
        <v/>
      </c>
      <c r="J668" s="916"/>
      <c r="K668" s="916" t="str">
        <f>Evaluación_Económica!AB670</f>
        <v/>
      </c>
      <c r="L668" s="916"/>
      <c r="M668" s="916" t="str">
        <f>Evaluación_Económica!AY670</f>
        <v xml:space="preserve"> </v>
      </c>
      <c r="N668" s="916"/>
      <c r="O668" s="916" t="str">
        <f>Evaluación_Económica!BT670</f>
        <v xml:space="preserve"> </v>
      </c>
      <c r="P668" s="916"/>
      <c r="Q668" s="916" t="str">
        <f>Evaluación_Económica!BY670</f>
        <v/>
      </c>
      <c r="R668" s="916"/>
      <c r="S668" s="916" t="str">
        <f>Evaluación_Económica!CF670</f>
        <v/>
      </c>
      <c r="T668" s="917"/>
      <c r="U668" s="918" t="str">
        <f t="shared" ref="U668:U678" si="89">IF(C668&lt;&gt;"",IF(G668="CUMPLE",IF(I668="CUMPLE",IF(K668="CUMPLE",IF(M668="CUMPLE",IF(O668="CUMPLE",IF(Q668="CUMPLE","HABILITADO","RECHAZADO"),"RECHAZADO"),"RECHAZADO"),"RECHAZADO"),"RECHAZADO"),"RECHAZADO"),"")</f>
        <v/>
      </c>
      <c r="V668" s="25"/>
      <c r="W668" s="25"/>
      <c r="X668" s="25"/>
      <c r="Y668" s="25"/>
      <c r="Z668" s="25"/>
      <c r="AA668" s="25"/>
      <c r="AB668" s="25"/>
      <c r="AC668" s="25"/>
      <c r="AD668" s="25"/>
      <c r="AE668" s="25"/>
    </row>
    <row r="669" spans="1:31" hidden="1" x14ac:dyDescent="0.25">
      <c r="A669" s="1021"/>
      <c r="B669" s="508">
        <v>2</v>
      </c>
      <c r="C669" s="90" t="str">
        <f>IF(Proponentes!H653="X",Proponentes!$B$652,"")</f>
        <v/>
      </c>
      <c r="D669" s="91"/>
      <c r="E669" s="92"/>
      <c r="F669" s="93"/>
      <c r="G669" s="94" t="str">
        <f>Evaluación_Económica!G671</f>
        <v/>
      </c>
      <c r="H669" s="94"/>
      <c r="I669" s="94" t="str">
        <f>Evaluación_Económica!P671</f>
        <v/>
      </c>
      <c r="J669" s="94"/>
      <c r="K669" s="94" t="str">
        <f>Evaluación_Económica!AB671</f>
        <v/>
      </c>
      <c r="L669" s="94"/>
      <c r="M669" s="94" t="str">
        <f>Evaluación_Económica!AY671</f>
        <v xml:space="preserve"> </v>
      </c>
      <c r="N669" s="94"/>
      <c r="O669" s="94" t="str">
        <f>Evaluación_Económica!BT671</f>
        <v xml:space="preserve"> </v>
      </c>
      <c r="P669" s="94"/>
      <c r="Q669" s="94" t="str">
        <f>Evaluación_Económica!BY671</f>
        <v/>
      </c>
      <c r="R669" s="94"/>
      <c r="S669" s="94" t="str">
        <f>Evaluación_Económica!CF671</f>
        <v/>
      </c>
      <c r="T669" s="95"/>
      <c r="U669" s="96" t="str">
        <f t="shared" si="89"/>
        <v/>
      </c>
      <c r="V669" s="25"/>
      <c r="W669" s="25"/>
      <c r="X669" s="25"/>
      <c r="Y669" s="25"/>
      <c r="Z669" s="25"/>
      <c r="AA669" s="25"/>
      <c r="AB669" s="25"/>
      <c r="AC669" s="25"/>
      <c r="AD669" s="25"/>
      <c r="AE669" s="25"/>
    </row>
    <row r="670" spans="1:31" hidden="1" x14ac:dyDescent="0.25">
      <c r="A670" s="1021"/>
      <c r="B670" s="508">
        <v>3</v>
      </c>
      <c r="C670" s="90" t="str">
        <f>IF(Proponentes!H654="X",Proponentes!$B$652,"")</f>
        <v/>
      </c>
      <c r="D670" s="91"/>
      <c r="E670" s="92"/>
      <c r="F670" s="93"/>
      <c r="G670" s="94" t="str">
        <f>Evaluación_Económica!G672</f>
        <v/>
      </c>
      <c r="H670" s="94"/>
      <c r="I670" s="94" t="str">
        <f>Evaluación_Económica!P672</f>
        <v/>
      </c>
      <c r="J670" s="94"/>
      <c r="K670" s="94" t="str">
        <f>Evaluación_Económica!AB672</f>
        <v/>
      </c>
      <c r="L670" s="94"/>
      <c r="M670" s="94" t="str">
        <f>Evaluación_Económica!AY672</f>
        <v xml:space="preserve"> </v>
      </c>
      <c r="N670" s="94"/>
      <c r="O670" s="94" t="str">
        <f>Evaluación_Económica!BT672</f>
        <v xml:space="preserve"> </v>
      </c>
      <c r="P670" s="94"/>
      <c r="Q670" s="94" t="str">
        <f>Evaluación_Económica!BY672</f>
        <v/>
      </c>
      <c r="R670" s="94"/>
      <c r="S670" s="94" t="str">
        <f>Evaluación_Económica!CF672</f>
        <v/>
      </c>
      <c r="T670" s="95"/>
      <c r="U670" s="96" t="str">
        <f t="shared" si="89"/>
        <v/>
      </c>
      <c r="V670" s="25"/>
      <c r="W670" s="25"/>
      <c r="X670" s="25"/>
      <c r="Y670" s="25"/>
      <c r="Z670" s="25"/>
      <c r="AA670" s="25"/>
      <c r="AB670" s="25"/>
      <c r="AC670" s="25"/>
      <c r="AD670" s="25"/>
      <c r="AE670" s="25"/>
    </row>
    <row r="671" spans="1:31" hidden="1" x14ac:dyDescent="0.25">
      <c r="A671" s="1021"/>
      <c r="B671" s="508">
        <v>4</v>
      </c>
      <c r="C671" s="90" t="str">
        <f>IF(Proponentes!H655="X",Proponentes!$B$652,"")</f>
        <v/>
      </c>
      <c r="D671" s="91"/>
      <c r="E671" s="92"/>
      <c r="F671" s="93"/>
      <c r="G671" s="94" t="str">
        <f>Evaluación_Económica!G673</f>
        <v/>
      </c>
      <c r="H671" s="94"/>
      <c r="I671" s="94" t="str">
        <f>Evaluación_Económica!P673</f>
        <v/>
      </c>
      <c r="J671" s="94"/>
      <c r="K671" s="94" t="str">
        <f>Evaluación_Económica!AB673</f>
        <v/>
      </c>
      <c r="L671" s="94"/>
      <c r="M671" s="94" t="str">
        <f>Evaluación_Económica!AY673</f>
        <v/>
      </c>
      <c r="N671" s="94"/>
      <c r="O671" s="94" t="str">
        <f>Evaluación_Económica!BT673</f>
        <v/>
      </c>
      <c r="P671" s="94"/>
      <c r="Q671" s="94" t="str">
        <f>Evaluación_Económica!BY673</f>
        <v/>
      </c>
      <c r="R671" s="94"/>
      <c r="S671" s="94" t="str">
        <f>Evaluación_Económica!CF673</f>
        <v/>
      </c>
      <c r="T671" s="95"/>
      <c r="U671" s="96" t="str">
        <f t="shared" si="89"/>
        <v/>
      </c>
      <c r="V671" s="25"/>
      <c r="W671" s="25"/>
      <c r="X671" s="25"/>
      <c r="Y671" s="25"/>
      <c r="Z671" s="25"/>
      <c r="AA671" s="25"/>
      <c r="AB671" s="25"/>
      <c r="AC671" s="25"/>
      <c r="AD671" s="25"/>
      <c r="AE671" s="25"/>
    </row>
    <row r="672" spans="1:31" hidden="1" x14ac:dyDescent="0.25">
      <c r="A672" s="1022"/>
      <c r="B672" s="804">
        <v>5</v>
      </c>
      <c r="C672" s="905" t="str">
        <f>IF(Proponentes!H656="X",Proponentes!$B$652,"")</f>
        <v/>
      </c>
      <c r="D672" s="91"/>
      <c r="E672" s="811"/>
      <c r="F672" s="93"/>
      <c r="G672" s="911" t="str">
        <f>Evaluación_Económica!G674</f>
        <v/>
      </c>
      <c r="H672" s="911"/>
      <c r="I672" s="911" t="str">
        <f>Evaluación_Económica!P674</f>
        <v/>
      </c>
      <c r="J672" s="911"/>
      <c r="K672" s="911" t="str">
        <f>Evaluación_Económica!AB674</f>
        <v/>
      </c>
      <c r="L672" s="911"/>
      <c r="M672" s="911" t="str">
        <f>Evaluación_Económica!AY674</f>
        <v xml:space="preserve"> </v>
      </c>
      <c r="N672" s="911"/>
      <c r="O672" s="911" t="str">
        <f>Evaluación_Económica!BT674</f>
        <v xml:space="preserve"> </v>
      </c>
      <c r="P672" s="911"/>
      <c r="Q672" s="911" t="str">
        <f>Evaluación_Económica!BY674</f>
        <v/>
      </c>
      <c r="R672" s="911"/>
      <c r="S672" s="911" t="str">
        <f>Evaluación_Económica!CF674</f>
        <v/>
      </c>
      <c r="T672" s="912"/>
      <c r="U672" s="913" t="str">
        <f t="shared" si="89"/>
        <v/>
      </c>
      <c r="V672" s="25"/>
      <c r="W672" s="25"/>
      <c r="X672" s="25"/>
      <c r="Y672" s="25"/>
      <c r="Z672" s="25"/>
      <c r="AA672" s="25"/>
      <c r="AB672" s="25"/>
      <c r="AC672" s="25"/>
      <c r="AD672" s="25"/>
      <c r="AE672" s="25"/>
    </row>
    <row r="673" spans="1:31" ht="33" x14ac:dyDescent="0.25">
      <c r="A673" s="1018"/>
      <c r="B673" s="508">
        <v>6</v>
      </c>
      <c r="C673" s="90" t="str">
        <f>IF(Proponentes!H657="X",Proponentes!$B$652,"")</f>
        <v xml:space="preserve">UNIÓN TEMPORAL ANDIGLOBALTEC SED 2021. </v>
      </c>
      <c r="D673" s="899"/>
      <c r="E673" s="92"/>
      <c r="F673" s="900"/>
      <c r="G673" s="94" t="str">
        <f>Evaluación_Económica!G675</f>
        <v>CUMPLE</v>
      </c>
      <c r="H673" s="94"/>
      <c r="I673" s="94" t="str">
        <f>Evaluación_Económica!P675</f>
        <v>CUMPLE</v>
      </c>
      <c r="J673" s="94"/>
      <c r="K673" s="94" t="str">
        <f>Evaluación_Económica!AB675</f>
        <v>CUMPLE</v>
      </c>
      <c r="L673" s="94"/>
      <c r="M673" s="94" t="str">
        <f>Evaluación_Económica!AY675</f>
        <v>CUMPLE</v>
      </c>
      <c r="N673" s="94"/>
      <c r="O673" s="94" t="str">
        <f>Evaluación_Económica!BT675</f>
        <v>CUMPLE</v>
      </c>
      <c r="P673" s="94"/>
      <c r="Q673" s="94" t="str">
        <f>Evaluación_Económica!BY675</f>
        <v>CUMPLE</v>
      </c>
      <c r="R673" s="94"/>
      <c r="S673" s="94" t="str">
        <f>Evaluación_Económica!CF675</f>
        <v/>
      </c>
      <c r="T673" s="95"/>
      <c r="U673" s="94" t="str">
        <f t="shared" si="89"/>
        <v>HABILITADO</v>
      </c>
      <c r="V673" s="25"/>
      <c r="W673" s="25"/>
      <c r="X673" s="25"/>
      <c r="Y673" s="25"/>
      <c r="Z673" s="25"/>
      <c r="AA673" s="25"/>
      <c r="AB673" s="25"/>
      <c r="AC673" s="25"/>
      <c r="AD673" s="25"/>
      <c r="AE673" s="25"/>
    </row>
    <row r="674" spans="1:31" hidden="1" x14ac:dyDescent="0.25">
      <c r="A674" s="1020"/>
      <c r="B674" s="230">
        <v>7</v>
      </c>
      <c r="C674" s="914" t="str">
        <f>IF(Proponentes!H658="X",Proponentes!$B$652,"")</f>
        <v/>
      </c>
      <c r="D674" s="91"/>
      <c r="E674" s="915"/>
      <c r="F674" s="93"/>
      <c r="G674" s="916" t="str">
        <f>Evaluación_Económica!G676</f>
        <v/>
      </c>
      <c r="H674" s="916"/>
      <c r="I674" s="916" t="str">
        <f>Evaluación_Económica!P676</f>
        <v/>
      </c>
      <c r="J674" s="916"/>
      <c r="K674" s="916" t="str">
        <f>Evaluación_Económica!AB676</f>
        <v/>
      </c>
      <c r="L674" s="916"/>
      <c r="M674" s="916" t="str">
        <f>Evaluación_Económica!AY676</f>
        <v xml:space="preserve"> </v>
      </c>
      <c r="N674" s="916"/>
      <c r="O674" s="916" t="str">
        <f>Evaluación_Económica!BT676</f>
        <v xml:space="preserve"> </v>
      </c>
      <c r="P674" s="916"/>
      <c r="Q674" s="916" t="str">
        <f>Evaluación_Económica!BY676</f>
        <v/>
      </c>
      <c r="R674" s="916"/>
      <c r="S674" s="916" t="str">
        <f>Evaluación_Económica!CF676</f>
        <v/>
      </c>
      <c r="T674" s="917"/>
      <c r="U674" s="918" t="str">
        <f t="shared" si="89"/>
        <v/>
      </c>
      <c r="V674" s="25"/>
      <c r="W674" s="25"/>
      <c r="X674" s="25"/>
      <c r="Y674" s="25"/>
      <c r="Z674" s="25"/>
      <c r="AA674" s="25"/>
      <c r="AB674" s="25"/>
      <c r="AC674" s="25"/>
      <c r="AD674" s="25"/>
      <c r="AE674" s="25"/>
    </row>
    <row r="675" spans="1:31" hidden="1" x14ac:dyDescent="0.25">
      <c r="A675" s="1021"/>
      <c r="B675" s="508">
        <v>8</v>
      </c>
      <c r="C675" s="90" t="str">
        <f>IF(Proponentes!H659="X",Proponentes!$B$652,"")</f>
        <v/>
      </c>
      <c r="D675" s="91"/>
      <c r="E675" s="100"/>
      <c r="F675" s="93"/>
      <c r="G675" s="94" t="str">
        <f>Evaluación_Económica!G677</f>
        <v/>
      </c>
      <c r="H675" s="94"/>
      <c r="I675" s="94" t="str">
        <f>Evaluación_Económica!P677</f>
        <v/>
      </c>
      <c r="J675" s="94"/>
      <c r="K675" s="94" t="str">
        <f>Evaluación_Económica!AB677</f>
        <v/>
      </c>
      <c r="L675" s="94"/>
      <c r="M675" s="94" t="str">
        <f>Evaluación_Económica!AY677</f>
        <v xml:space="preserve"> </v>
      </c>
      <c r="N675" s="94"/>
      <c r="O675" s="94" t="str">
        <f>Evaluación_Económica!BT677</f>
        <v xml:space="preserve"> </v>
      </c>
      <c r="P675" s="94"/>
      <c r="Q675" s="94" t="str">
        <f>Evaluación_Económica!BY677</f>
        <v/>
      </c>
      <c r="R675" s="94"/>
      <c r="S675" s="94" t="str">
        <f>Evaluación_Económica!CF677</f>
        <v/>
      </c>
      <c r="T675" s="95"/>
      <c r="U675" s="96" t="str">
        <f t="shared" si="89"/>
        <v/>
      </c>
      <c r="V675" s="25"/>
      <c r="W675" s="25"/>
      <c r="X675" s="25"/>
      <c r="Y675" s="25"/>
      <c r="Z675" s="25"/>
      <c r="AA675" s="25"/>
      <c r="AB675" s="25"/>
      <c r="AC675" s="25"/>
      <c r="AD675" s="25"/>
      <c r="AE675" s="25"/>
    </row>
    <row r="676" spans="1:31" hidden="1" x14ac:dyDescent="0.25">
      <c r="A676" s="1021"/>
      <c r="B676" s="508">
        <v>9</v>
      </c>
      <c r="C676" s="90" t="str">
        <f>IF(Proponentes!H660="X",Proponentes!$B$652,"")</f>
        <v/>
      </c>
      <c r="D676" s="91"/>
      <c r="E676" s="100"/>
      <c r="F676" s="93"/>
      <c r="G676" s="94" t="str">
        <f>Evaluación_Económica!G678</f>
        <v/>
      </c>
      <c r="H676" s="94"/>
      <c r="I676" s="94" t="str">
        <f>Evaluación_Económica!P678</f>
        <v/>
      </c>
      <c r="J676" s="94"/>
      <c r="K676" s="94" t="str">
        <f>Evaluación_Económica!AB678</f>
        <v/>
      </c>
      <c r="L676" s="94"/>
      <c r="M676" s="94" t="str">
        <f>Evaluación_Económica!AY678</f>
        <v xml:space="preserve"> </v>
      </c>
      <c r="N676" s="94"/>
      <c r="O676" s="94" t="str">
        <f>Evaluación_Económica!BT678</f>
        <v xml:space="preserve"> </v>
      </c>
      <c r="P676" s="94"/>
      <c r="Q676" s="94" t="str">
        <f>Evaluación_Económica!BY678</f>
        <v/>
      </c>
      <c r="R676" s="94"/>
      <c r="S676" s="94" t="str">
        <f>Evaluación_Económica!CF678</f>
        <v/>
      </c>
      <c r="T676" s="95"/>
      <c r="U676" s="96" t="str">
        <f t="shared" si="89"/>
        <v/>
      </c>
      <c r="V676" s="25"/>
      <c r="W676" s="25"/>
      <c r="X676" s="25"/>
      <c r="Y676" s="25"/>
      <c r="Z676" s="25"/>
      <c r="AA676" s="25"/>
      <c r="AB676" s="25"/>
      <c r="AC676" s="25"/>
      <c r="AD676" s="25"/>
      <c r="AE676" s="25"/>
    </row>
    <row r="677" spans="1:31" hidden="1" x14ac:dyDescent="0.25">
      <c r="A677" s="1021"/>
      <c r="B677" s="508">
        <v>10</v>
      </c>
      <c r="C677" s="90" t="str">
        <f>IF(Proponentes!H661="X",Proponentes!$B$652,"")</f>
        <v/>
      </c>
      <c r="D677" s="91"/>
      <c r="E677" s="100"/>
      <c r="F677" s="93"/>
      <c r="G677" s="94" t="str">
        <f>Evaluación_Económica!G679</f>
        <v/>
      </c>
      <c r="H677" s="94"/>
      <c r="I677" s="94" t="str">
        <f>Evaluación_Económica!P679</f>
        <v/>
      </c>
      <c r="J677" s="94"/>
      <c r="K677" s="94" t="str">
        <f>Evaluación_Económica!AB679</f>
        <v/>
      </c>
      <c r="L677" s="94"/>
      <c r="M677" s="94" t="str">
        <f>Evaluación_Económica!AY679</f>
        <v xml:space="preserve"> </v>
      </c>
      <c r="N677" s="94"/>
      <c r="O677" s="94" t="str">
        <f>Evaluación_Económica!BT679</f>
        <v xml:space="preserve"> </v>
      </c>
      <c r="P677" s="94"/>
      <c r="Q677" s="94" t="str">
        <f>Evaluación_Económica!BY679</f>
        <v/>
      </c>
      <c r="R677" s="94"/>
      <c r="S677" s="94" t="str">
        <f>Evaluación_Económica!CF679</f>
        <v/>
      </c>
      <c r="T677" s="95"/>
      <c r="U677" s="96" t="str">
        <f t="shared" si="89"/>
        <v/>
      </c>
      <c r="V677" s="25"/>
      <c r="W677" s="25"/>
      <c r="X677" s="25"/>
      <c r="Y677" s="25"/>
      <c r="Z677" s="25"/>
      <c r="AA677" s="25"/>
      <c r="AB677" s="25"/>
      <c r="AC677" s="25"/>
      <c r="AD677" s="25"/>
      <c r="AE677" s="25"/>
    </row>
    <row r="678" spans="1:31" hidden="1" x14ac:dyDescent="0.25">
      <c r="A678" s="1021"/>
      <c r="B678" s="508">
        <v>11</v>
      </c>
      <c r="C678" s="90" t="str">
        <f>IF(Proponentes!H662="X",Proponentes!$B$652,"")</f>
        <v/>
      </c>
      <c r="D678" s="91"/>
      <c r="E678" s="100"/>
      <c r="F678" s="93"/>
      <c r="G678" s="94" t="str">
        <f>Evaluación_Económica!G680</f>
        <v/>
      </c>
      <c r="H678" s="94"/>
      <c r="I678" s="94" t="str">
        <f>Evaluación_Económica!P680</f>
        <v/>
      </c>
      <c r="J678" s="94"/>
      <c r="K678" s="94" t="str">
        <f>Evaluación_Económica!AB680</f>
        <v/>
      </c>
      <c r="L678" s="94"/>
      <c r="M678" s="94" t="str">
        <f>Evaluación_Económica!AY680</f>
        <v xml:space="preserve"> </v>
      </c>
      <c r="N678" s="94"/>
      <c r="O678" s="94" t="str">
        <f>Evaluación_Económica!BT680</f>
        <v xml:space="preserve"> </v>
      </c>
      <c r="P678" s="94"/>
      <c r="Q678" s="94" t="str">
        <f>Evaluación_Económica!BY680</f>
        <v/>
      </c>
      <c r="R678" s="94"/>
      <c r="S678" s="94" t="str">
        <f>Evaluación_Económica!CF680</f>
        <v/>
      </c>
      <c r="T678" s="95"/>
      <c r="U678" s="96" t="str">
        <f t="shared" si="89"/>
        <v/>
      </c>
      <c r="V678" s="25"/>
      <c r="W678" s="25"/>
      <c r="X678" s="25"/>
      <c r="Y678" s="25"/>
      <c r="Z678" s="25"/>
      <c r="AA678" s="25"/>
      <c r="AB678" s="25"/>
      <c r="AC678" s="25"/>
      <c r="AD678" s="25"/>
      <c r="AE678" s="25"/>
    </row>
    <row r="679" spans="1:31" hidden="1" x14ac:dyDescent="0.25">
      <c r="A679" s="1022"/>
      <c r="B679" s="804">
        <v>12</v>
      </c>
      <c r="C679" s="905" t="str">
        <f>IF(Proponentes!H663="X",Proponentes!$B$652,"")</f>
        <v/>
      </c>
      <c r="D679" s="91"/>
      <c r="E679" s="906"/>
      <c r="F679" s="93"/>
      <c r="G679" s="907" t="str">
        <f>Evaluación_Económica!G681</f>
        <v/>
      </c>
      <c r="H679" s="907"/>
      <c r="I679" s="907" t="str">
        <f>Evaluación_Económica!P681</f>
        <v/>
      </c>
      <c r="J679" s="907"/>
      <c r="K679" s="907" t="str">
        <f>Evaluación_Económica!AB681</f>
        <v/>
      </c>
      <c r="L679" s="907"/>
      <c r="M679" s="907" t="str">
        <f>Evaluación_Económica!AY681</f>
        <v/>
      </c>
      <c r="N679" s="907"/>
      <c r="O679" s="907" t="str">
        <f>Evaluación_Económica!BT681</f>
        <v/>
      </c>
      <c r="P679" s="907"/>
      <c r="Q679" s="907" t="str">
        <f>Evaluación_Económica!BY681</f>
        <v/>
      </c>
      <c r="R679" s="907"/>
      <c r="S679" s="907" t="str">
        <f>Evaluación_Económica!CF681</f>
        <v/>
      </c>
      <c r="T679" s="908"/>
      <c r="U679" s="909" t="str">
        <f>IF(C679&lt;&gt;"",IF(G679="CUMPLE",IF(I679="CUMPLE",IF(K679="CUMPLE",IF(M679="CUMPLE",IF(O679="CUMPLE",IF(Q679="CUMPLE",IF(S679="CUMPLE","HABILITADO","RECHAZADO"),"RECHAZADO"),"RECHAZADO"),"RECHAZADO"),"RECHAZADO"),"RECHAZADO"),"RECHAZADO"),"")</f>
        <v/>
      </c>
      <c r="V679" s="25"/>
      <c r="W679" s="25"/>
      <c r="X679" s="25"/>
      <c r="Y679" s="25"/>
      <c r="Z679" s="25"/>
      <c r="AA679" s="25"/>
      <c r="AB679" s="25"/>
      <c r="AC679" s="25"/>
      <c r="AD679" s="25"/>
      <c r="AE679" s="25"/>
    </row>
    <row r="680" spans="1:31" s="110" customFormat="1" x14ac:dyDescent="0.25">
      <c r="A680" s="102">
        <v>51</v>
      </c>
      <c r="B680" s="102"/>
      <c r="C680" s="102" t="s">
        <v>1537</v>
      </c>
      <c r="D680" s="901"/>
      <c r="E680" s="104"/>
      <c r="F680" s="902"/>
      <c r="G680" s="101"/>
      <c r="H680" s="101"/>
      <c r="I680" s="101"/>
      <c r="J680" s="101"/>
      <c r="K680" s="101"/>
      <c r="L680" s="101"/>
      <c r="M680" s="101"/>
      <c r="N680" s="101"/>
      <c r="O680" s="101"/>
      <c r="P680" s="101"/>
      <c r="Q680" s="101"/>
      <c r="R680" s="101"/>
      <c r="S680" s="101"/>
      <c r="T680" s="101"/>
      <c r="U680" s="101"/>
      <c r="V680" s="25"/>
      <c r="W680" s="25"/>
      <c r="X680" s="25"/>
      <c r="Y680" s="25"/>
      <c r="Z680" s="25"/>
      <c r="AA680" s="25"/>
      <c r="AB680" s="25"/>
      <c r="AC680" s="25"/>
      <c r="AD680" s="25"/>
      <c r="AE680" s="25"/>
    </row>
    <row r="681" spans="1:31" ht="33" x14ac:dyDescent="0.25">
      <c r="A681" s="1018">
        <f>A693</f>
        <v>52</v>
      </c>
      <c r="B681" s="508">
        <v>1</v>
      </c>
      <c r="C681" s="90" t="str">
        <f>IF(Proponentes!H665="X",Proponentes!$B$665,"")</f>
        <v>UNIÓN TEMPORAL SERVIG SED</v>
      </c>
      <c r="D681" s="899"/>
      <c r="E681" s="92"/>
      <c r="F681" s="900"/>
      <c r="G681" s="94" t="str">
        <f>Evaluación_Económica!G683</f>
        <v>CUMPLE</v>
      </c>
      <c r="H681" s="94"/>
      <c r="I681" s="94" t="str">
        <f>Evaluación_Económica!P683</f>
        <v>CUMPLE</v>
      </c>
      <c r="J681" s="94"/>
      <c r="K681" s="94" t="str">
        <f>Evaluación_Económica!AB683</f>
        <v>CUMPLE</v>
      </c>
      <c r="L681" s="94"/>
      <c r="M681" s="94" t="str">
        <f>Evaluación_Económica!AY683</f>
        <v>CUMPLE</v>
      </c>
      <c r="N681" s="94"/>
      <c r="O681" s="94" t="str">
        <f>Evaluación_Económica!BT683</f>
        <v>CUMPLE</v>
      </c>
      <c r="P681" s="94"/>
      <c r="Q681" s="94" t="str">
        <f>Evaluación_Económica!BY683</f>
        <v>CUMPLE</v>
      </c>
      <c r="R681" s="94"/>
      <c r="S681" s="94" t="str">
        <f>Evaluación_Económica!CF683</f>
        <v/>
      </c>
      <c r="T681" s="95"/>
      <c r="U681" s="94" t="str">
        <f t="shared" ref="U681:U691" si="90">IF(C681&lt;&gt;"",IF(G681="CUMPLE",IF(I681="CUMPLE",IF(K681="CUMPLE",IF(M681="CUMPLE",IF(O681="CUMPLE",IF(Q681="CUMPLE","HABILITADO","RECHAZADO"),"RECHAZADO"),"RECHAZADO"),"RECHAZADO"),"RECHAZADO"),"RECHAZADO"),"")</f>
        <v>HABILITADO</v>
      </c>
      <c r="V681" s="25"/>
      <c r="W681" s="25"/>
      <c r="X681" s="25"/>
      <c r="Y681" s="25"/>
      <c r="Z681" s="25"/>
      <c r="AA681" s="25"/>
      <c r="AB681" s="25"/>
      <c r="AC681" s="25"/>
      <c r="AD681" s="25"/>
      <c r="AE681" s="25"/>
    </row>
    <row r="682" spans="1:31" ht="33" x14ac:dyDescent="0.25">
      <c r="A682" s="1018"/>
      <c r="B682" s="508">
        <v>2</v>
      </c>
      <c r="C682" s="90" t="str">
        <f>IF(Proponentes!H666="X",Proponentes!$B$665,"")</f>
        <v>UNIÓN TEMPORAL SERVIG SED</v>
      </c>
      <c r="D682" s="899"/>
      <c r="E682" s="92"/>
      <c r="F682" s="900"/>
      <c r="G682" s="94" t="str">
        <f>Evaluación_Económica!G684</f>
        <v>CUMPLE</v>
      </c>
      <c r="H682" s="94"/>
      <c r="I682" s="94" t="str">
        <f>Evaluación_Económica!P684</f>
        <v>CUMPLE</v>
      </c>
      <c r="J682" s="94"/>
      <c r="K682" s="94" t="str">
        <f>Evaluación_Económica!AB684</f>
        <v>CUMPLE</v>
      </c>
      <c r="L682" s="94"/>
      <c r="M682" s="94" t="str">
        <f>Evaluación_Económica!AY684</f>
        <v>CUMPLE</v>
      </c>
      <c r="N682" s="94"/>
      <c r="O682" s="94" t="str">
        <f>Evaluación_Económica!BT684</f>
        <v>CUMPLE</v>
      </c>
      <c r="P682" s="94"/>
      <c r="Q682" s="94" t="str">
        <f>Evaluación_Económica!BY684</f>
        <v>CUMPLE</v>
      </c>
      <c r="R682" s="94"/>
      <c r="S682" s="94" t="str">
        <f>Evaluación_Económica!CF684</f>
        <v/>
      </c>
      <c r="T682" s="95"/>
      <c r="U682" s="94" t="str">
        <f t="shared" si="90"/>
        <v>HABILITADO</v>
      </c>
      <c r="V682" s="25"/>
      <c r="W682" s="25"/>
      <c r="X682" s="25"/>
      <c r="Y682" s="25"/>
      <c r="Z682" s="25"/>
      <c r="AA682" s="25"/>
      <c r="AB682" s="25"/>
      <c r="AC682" s="25"/>
      <c r="AD682" s="25"/>
      <c r="AE682" s="25"/>
    </row>
    <row r="683" spans="1:31" hidden="1" x14ac:dyDescent="0.25">
      <c r="A683" s="1020"/>
      <c r="B683" s="230">
        <v>3</v>
      </c>
      <c r="C683" s="914" t="str">
        <f>IF(Proponentes!H667="X",Proponentes!$B$665,"")</f>
        <v/>
      </c>
      <c r="D683" s="91"/>
      <c r="E683" s="915"/>
      <c r="F683" s="93"/>
      <c r="G683" s="916" t="str">
        <f>Evaluación_Económica!G685</f>
        <v/>
      </c>
      <c r="H683" s="916"/>
      <c r="I683" s="916" t="str">
        <f>Evaluación_Económica!P685</f>
        <v/>
      </c>
      <c r="J683" s="916"/>
      <c r="K683" s="916" t="str">
        <f>Evaluación_Económica!AB685</f>
        <v/>
      </c>
      <c r="L683" s="916"/>
      <c r="M683" s="916" t="str">
        <f>Evaluación_Económica!AY685</f>
        <v xml:space="preserve"> </v>
      </c>
      <c r="N683" s="916"/>
      <c r="O683" s="916" t="str">
        <f>Evaluación_Económica!BT685</f>
        <v xml:space="preserve"> </v>
      </c>
      <c r="P683" s="916"/>
      <c r="Q683" s="916" t="str">
        <f>Evaluación_Económica!BY685</f>
        <v/>
      </c>
      <c r="R683" s="916"/>
      <c r="S683" s="916" t="str">
        <f>Evaluación_Económica!CF685</f>
        <v/>
      </c>
      <c r="T683" s="917"/>
      <c r="U683" s="918" t="str">
        <f t="shared" si="90"/>
        <v/>
      </c>
      <c r="V683" s="25"/>
      <c r="W683" s="25"/>
      <c r="X683" s="25"/>
      <c r="Y683" s="25"/>
      <c r="Z683" s="25"/>
      <c r="AA683" s="25"/>
      <c r="AB683" s="25"/>
      <c r="AC683" s="25"/>
      <c r="AD683" s="25"/>
      <c r="AE683" s="25"/>
    </row>
    <row r="684" spans="1:31" hidden="1" x14ac:dyDescent="0.25">
      <c r="A684" s="1021"/>
      <c r="B684" s="508">
        <v>4</v>
      </c>
      <c r="C684" s="90" t="str">
        <f>IF(Proponentes!H668="X",Proponentes!$B$665,"")</f>
        <v/>
      </c>
      <c r="D684" s="91"/>
      <c r="E684" s="92"/>
      <c r="F684" s="93"/>
      <c r="G684" s="94" t="str">
        <f>Evaluación_Económica!G686</f>
        <v/>
      </c>
      <c r="H684" s="94"/>
      <c r="I684" s="94" t="str">
        <f>Evaluación_Económica!P686</f>
        <v/>
      </c>
      <c r="J684" s="94"/>
      <c r="K684" s="94" t="str">
        <f>Evaluación_Económica!AB686</f>
        <v/>
      </c>
      <c r="L684" s="94"/>
      <c r="M684" s="94" t="str">
        <f>Evaluación_Económica!AY686</f>
        <v/>
      </c>
      <c r="N684" s="94"/>
      <c r="O684" s="94" t="str">
        <f>Evaluación_Económica!BT686</f>
        <v/>
      </c>
      <c r="P684" s="94"/>
      <c r="Q684" s="94" t="str">
        <f>Evaluación_Económica!BY686</f>
        <v/>
      </c>
      <c r="R684" s="94"/>
      <c r="S684" s="94" t="str">
        <f>Evaluación_Económica!CF686</f>
        <v/>
      </c>
      <c r="T684" s="95"/>
      <c r="U684" s="96" t="str">
        <f t="shared" si="90"/>
        <v/>
      </c>
      <c r="V684" s="25"/>
      <c r="W684" s="25"/>
      <c r="X684" s="25"/>
      <c r="Y684" s="25"/>
      <c r="Z684" s="25"/>
      <c r="AA684" s="25"/>
      <c r="AB684" s="25"/>
      <c r="AC684" s="25"/>
      <c r="AD684" s="25"/>
      <c r="AE684" s="25"/>
    </row>
    <row r="685" spans="1:31" hidden="1" x14ac:dyDescent="0.25">
      <c r="A685" s="1021"/>
      <c r="B685" s="508">
        <v>5</v>
      </c>
      <c r="C685" s="90" t="str">
        <f>IF(Proponentes!H669="X",Proponentes!$B$665,"")</f>
        <v/>
      </c>
      <c r="D685" s="91"/>
      <c r="E685" s="100"/>
      <c r="F685" s="93"/>
      <c r="G685" s="94" t="str">
        <f>Evaluación_Económica!G687</f>
        <v/>
      </c>
      <c r="H685" s="94"/>
      <c r="I685" s="94" t="str">
        <f>Evaluación_Económica!P687</f>
        <v/>
      </c>
      <c r="J685" s="94"/>
      <c r="K685" s="94" t="str">
        <f>Evaluación_Económica!AB687</f>
        <v/>
      </c>
      <c r="L685" s="94"/>
      <c r="M685" s="94" t="str">
        <f>Evaluación_Económica!AY687</f>
        <v xml:space="preserve"> </v>
      </c>
      <c r="N685" s="94"/>
      <c r="O685" s="94" t="str">
        <f>Evaluación_Económica!BT687</f>
        <v xml:space="preserve"> </v>
      </c>
      <c r="P685" s="94"/>
      <c r="Q685" s="94" t="str">
        <f>Evaluación_Económica!BY687</f>
        <v/>
      </c>
      <c r="R685" s="94"/>
      <c r="S685" s="94" t="str">
        <f>Evaluación_Económica!CF687</f>
        <v/>
      </c>
      <c r="T685" s="95"/>
      <c r="U685" s="96" t="str">
        <f t="shared" si="90"/>
        <v/>
      </c>
      <c r="V685" s="25"/>
      <c r="W685" s="25"/>
      <c r="X685" s="25"/>
      <c r="Y685" s="25"/>
      <c r="Z685" s="25"/>
      <c r="AA685" s="25"/>
      <c r="AB685" s="25"/>
      <c r="AC685" s="25"/>
      <c r="AD685" s="25"/>
      <c r="AE685" s="25"/>
    </row>
    <row r="686" spans="1:31" hidden="1" x14ac:dyDescent="0.25">
      <c r="A686" s="1021"/>
      <c r="B686" s="508">
        <v>6</v>
      </c>
      <c r="C686" s="90" t="str">
        <f>IF(Proponentes!H670="X",Proponentes!$B$665,"")</f>
        <v/>
      </c>
      <c r="D686" s="91"/>
      <c r="E686" s="92"/>
      <c r="F686" s="93"/>
      <c r="G686" s="94" t="str">
        <f>Evaluación_Económica!G688</f>
        <v/>
      </c>
      <c r="H686" s="94"/>
      <c r="I686" s="94" t="str">
        <f>Evaluación_Económica!P688</f>
        <v/>
      </c>
      <c r="J686" s="94"/>
      <c r="K686" s="94" t="str">
        <f>Evaluación_Económica!AB688</f>
        <v/>
      </c>
      <c r="L686" s="94"/>
      <c r="M686" s="94" t="str">
        <f>Evaluación_Económica!AY688</f>
        <v/>
      </c>
      <c r="N686" s="94"/>
      <c r="O686" s="94" t="str">
        <f>Evaluación_Económica!BT688</f>
        <v/>
      </c>
      <c r="P686" s="94"/>
      <c r="Q686" s="94" t="str">
        <f>Evaluación_Económica!BY688</f>
        <v/>
      </c>
      <c r="R686" s="94"/>
      <c r="S686" s="94" t="str">
        <f>Evaluación_Económica!CF688</f>
        <v/>
      </c>
      <c r="T686" s="95"/>
      <c r="U686" s="96" t="str">
        <f t="shared" si="90"/>
        <v/>
      </c>
      <c r="V686" s="25"/>
      <c r="W686" s="25"/>
      <c r="X686" s="25"/>
      <c r="Y686" s="25"/>
      <c r="Z686" s="25"/>
      <c r="AA686" s="25"/>
      <c r="AB686" s="25"/>
      <c r="AC686" s="25"/>
      <c r="AD686" s="25"/>
      <c r="AE686" s="25"/>
    </row>
    <row r="687" spans="1:31" hidden="1" x14ac:dyDescent="0.25">
      <c r="A687" s="1022"/>
      <c r="B687" s="804">
        <v>7</v>
      </c>
      <c r="C687" s="905" t="str">
        <f>IF(Proponentes!H671="X",Proponentes!$B$665,"")</f>
        <v/>
      </c>
      <c r="D687" s="91"/>
      <c r="E687" s="910"/>
      <c r="F687" s="93"/>
      <c r="G687" s="911" t="str">
        <f>Evaluación_Económica!G689</f>
        <v/>
      </c>
      <c r="H687" s="911"/>
      <c r="I687" s="911" t="str">
        <f>Evaluación_Económica!P689</f>
        <v/>
      </c>
      <c r="J687" s="911"/>
      <c r="K687" s="911" t="str">
        <f>Evaluación_Económica!AB689</f>
        <v/>
      </c>
      <c r="L687" s="911"/>
      <c r="M687" s="911" t="str">
        <f>Evaluación_Económica!AY689</f>
        <v xml:space="preserve"> </v>
      </c>
      <c r="N687" s="911"/>
      <c r="O687" s="911" t="str">
        <f>Evaluación_Económica!BT689</f>
        <v xml:space="preserve"> </v>
      </c>
      <c r="P687" s="911"/>
      <c r="Q687" s="911" t="str">
        <f>Evaluación_Económica!BY689</f>
        <v/>
      </c>
      <c r="R687" s="911"/>
      <c r="S687" s="911" t="str">
        <f>Evaluación_Económica!CF689</f>
        <v/>
      </c>
      <c r="T687" s="912"/>
      <c r="U687" s="913" t="str">
        <f t="shared" si="90"/>
        <v/>
      </c>
      <c r="V687" s="25"/>
      <c r="W687" s="25"/>
      <c r="X687" s="25"/>
      <c r="Y687" s="25"/>
      <c r="Z687" s="25"/>
      <c r="AA687" s="25"/>
      <c r="AB687" s="25"/>
      <c r="AC687" s="25"/>
      <c r="AD687" s="25"/>
      <c r="AE687" s="25"/>
    </row>
    <row r="688" spans="1:31" ht="33" x14ac:dyDescent="0.25">
      <c r="A688" s="1018"/>
      <c r="B688" s="508">
        <v>8</v>
      </c>
      <c r="C688" s="90" t="str">
        <f>IF(Proponentes!H672="X",Proponentes!$B$665,"")</f>
        <v>UNIÓN TEMPORAL SERVIG SED</v>
      </c>
      <c r="D688" s="899"/>
      <c r="E688" s="100"/>
      <c r="F688" s="900"/>
      <c r="G688" s="94" t="str">
        <f>Evaluación_Económica!G690</f>
        <v>CUMPLE</v>
      </c>
      <c r="H688" s="94"/>
      <c r="I688" s="94" t="str">
        <f>Evaluación_Económica!P690</f>
        <v>CUMPLE</v>
      </c>
      <c r="J688" s="94"/>
      <c r="K688" s="94" t="str">
        <f>Evaluación_Económica!AB690</f>
        <v>CUMPLE</v>
      </c>
      <c r="L688" s="94"/>
      <c r="M688" s="94" t="str">
        <f>Evaluación_Económica!AY690</f>
        <v>CUMPLE</v>
      </c>
      <c r="N688" s="94"/>
      <c r="O688" s="94" t="str">
        <f>Evaluación_Económica!BT690</f>
        <v>CUMPLE</v>
      </c>
      <c r="P688" s="94"/>
      <c r="Q688" s="94" t="str">
        <f>Evaluación_Económica!BY690</f>
        <v>CUMPLE</v>
      </c>
      <c r="R688" s="94"/>
      <c r="S688" s="94" t="str">
        <f>Evaluación_Económica!CF690</f>
        <v/>
      </c>
      <c r="T688" s="95"/>
      <c r="U688" s="94" t="str">
        <f t="shared" si="90"/>
        <v>HABILITADO</v>
      </c>
      <c r="V688" s="25"/>
      <c r="W688" s="25"/>
      <c r="X688" s="25"/>
      <c r="Y688" s="25"/>
      <c r="Z688" s="25"/>
      <c r="AA688" s="25"/>
      <c r="AB688" s="25"/>
      <c r="AC688" s="25"/>
      <c r="AD688" s="25"/>
      <c r="AE688" s="25"/>
    </row>
    <row r="689" spans="1:31" hidden="1" x14ac:dyDescent="0.25">
      <c r="A689" s="1020"/>
      <c r="B689" s="230">
        <v>9</v>
      </c>
      <c r="C689" s="914" t="str">
        <f>IF(Proponentes!H673="X",Proponentes!$B$665,"")</f>
        <v/>
      </c>
      <c r="D689" s="91"/>
      <c r="E689" s="919"/>
      <c r="F689" s="93"/>
      <c r="G689" s="916" t="str">
        <f>Evaluación_Económica!G691</f>
        <v/>
      </c>
      <c r="H689" s="916"/>
      <c r="I689" s="916" t="str">
        <f>Evaluación_Económica!P691</f>
        <v/>
      </c>
      <c r="J689" s="916"/>
      <c r="K689" s="916" t="str">
        <f>Evaluación_Económica!AB691</f>
        <v/>
      </c>
      <c r="L689" s="916"/>
      <c r="M689" s="916" t="str">
        <f>Evaluación_Económica!AY691</f>
        <v xml:space="preserve"> </v>
      </c>
      <c r="N689" s="916"/>
      <c r="O689" s="916" t="str">
        <f>Evaluación_Económica!BT691</f>
        <v xml:space="preserve"> </v>
      </c>
      <c r="P689" s="916"/>
      <c r="Q689" s="916" t="str">
        <f>Evaluación_Económica!BY691</f>
        <v/>
      </c>
      <c r="R689" s="916"/>
      <c r="S689" s="916" t="str">
        <f>Evaluación_Económica!CF691</f>
        <v/>
      </c>
      <c r="T689" s="917"/>
      <c r="U689" s="918" t="str">
        <f t="shared" si="90"/>
        <v/>
      </c>
      <c r="V689" s="25"/>
      <c r="W689" s="25"/>
      <c r="X689" s="25"/>
      <c r="Y689" s="25"/>
      <c r="Z689" s="25"/>
      <c r="AA689" s="25"/>
      <c r="AB689" s="25"/>
      <c r="AC689" s="25"/>
      <c r="AD689" s="25"/>
      <c r="AE689" s="25"/>
    </row>
    <row r="690" spans="1:31" hidden="1" x14ac:dyDescent="0.25">
      <c r="A690" s="1021"/>
      <c r="B690" s="508">
        <v>10</v>
      </c>
      <c r="C690" s="90" t="str">
        <f>IF(Proponentes!H674="X",Proponentes!$B$665,"")</f>
        <v/>
      </c>
      <c r="D690" s="91"/>
      <c r="E690" s="100"/>
      <c r="F690" s="93"/>
      <c r="G690" s="94" t="str">
        <f>Evaluación_Económica!G692</f>
        <v/>
      </c>
      <c r="H690" s="94"/>
      <c r="I690" s="94" t="str">
        <f>Evaluación_Económica!P692</f>
        <v/>
      </c>
      <c r="J690" s="94"/>
      <c r="K690" s="94" t="str">
        <f>Evaluación_Económica!AB692</f>
        <v/>
      </c>
      <c r="L690" s="94"/>
      <c r="M690" s="94" t="str">
        <f>Evaluación_Económica!AY692</f>
        <v xml:space="preserve"> </v>
      </c>
      <c r="N690" s="94"/>
      <c r="O690" s="94" t="str">
        <f>Evaluación_Económica!BT692</f>
        <v xml:space="preserve"> </v>
      </c>
      <c r="P690" s="94"/>
      <c r="Q690" s="94" t="str">
        <f>Evaluación_Económica!BY692</f>
        <v/>
      </c>
      <c r="R690" s="94"/>
      <c r="S690" s="94" t="str">
        <f>Evaluación_Económica!CF692</f>
        <v/>
      </c>
      <c r="T690" s="95"/>
      <c r="U690" s="96" t="str">
        <f t="shared" si="90"/>
        <v/>
      </c>
      <c r="V690" s="25"/>
      <c r="W690" s="25"/>
      <c r="X690" s="25"/>
      <c r="Y690" s="25"/>
      <c r="Z690" s="25"/>
      <c r="AA690" s="25"/>
      <c r="AB690" s="25"/>
      <c r="AC690" s="25"/>
      <c r="AD690" s="25"/>
      <c r="AE690" s="25"/>
    </row>
    <row r="691" spans="1:31" hidden="1" x14ac:dyDescent="0.25">
      <c r="A691" s="1022"/>
      <c r="B691" s="804">
        <v>11</v>
      </c>
      <c r="C691" s="905" t="str">
        <f>IF(Proponentes!H675="X",Proponentes!$B$665,"")</f>
        <v/>
      </c>
      <c r="D691" s="91"/>
      <c r="E691" s="811"/>
      <c r="F691" s="93"/>
      <c r="G691" s="911" t="str">
        <f>Evaluación_Económica!G693</f>
        <v/>
      </c>
      <c r="H691" s="911"/>
      <c r="I691" s="911" t="str">
        <f>Evaluación_Económica!P693</f>
        <v/>
      </c>
      <c r="J691" s="911"/>
      <c r="K691" s="911" t="str">
        <f>Evaluación_Económica!AB693</f>
        <v/>
      </c>
      <c r="L691" s="911"/>
      <c r="M691" s="911" t="str">
        <f>Evaluación_Económica!AY693</f>
        <v xml:space="preserve"> </v>
      </c>
      <c r="N691" s="911"/>
      <c r="O691" s="911" t="str">
        <f>Evaluación_Económica!BT693</f>
        <v xml:space="preserve"> </v>
      </c>
      <c r="P691" s="911"/>
      <c r="Q691" s="911" t="str">
        <f>Evaluación_Económica!BY693</f>
        <v/>
      </c>
      <c r="R691" s="911"/>
      <c r="S691" s="911" t="str">
        <f>Evaluación_Económica!CF693</f>
        <v/>
      </c>
      <c r="T691" s="912"/>
      <c r="U691" s="913" t="str">
        <f t="shared" si="90"/>
        <v/>
      </c>
      <c r="V691" s="25"/>
      <c r="W691" s="25"/>
      <c r="X691" s="25"/>
      <c r="Y691" s="25"/>
      <c r="Z691" s="25"/>
      <c r="AA691" s="25"/>
      <c r="AB691" s="25"/>
      <c r="AC691" s="25"/>
      <c r="AD691" s="25"/>
      <c r="AE691" s="25"/>
    </row>
    <row r="692" spans="1:31" ht="33" x14ac:dyDescent="0.25">
      <c r="A692" s="1018"/>
      <c r="B692" s="508">
        <v>12</v>
      </c>
      <c r="C692" s="90" t="str">
        <f>IF(Proponentes!H676="X",Proponentes!$B$665,"")</f>
        <v>UNIÓN TEMPORAL SERVIG SED</v>
      </c>
      <c r="D692" s="899"/>
      <c r="E692" s="97"/>
      <c r="F692" s="900"/>
      <c r="G692" s="687" t="str">
        <f>Evaluación_Económica!G694</f>
        <v>CUMPLE</v>
      </c>
      <c r="H692" s="687"/>
      <c r="I692" s="687" t="str">
        <f>Evaluación_Económica!P694</f>
        <v>CUMPLE</v>
      </c>
      <c r="J692" s="687"/>
      <c r="K692" s="687" t="str">
        <f>Evaluación_Económica!AB694</f>
        <v>CUMPLE</v>
      </c>
      <c r="L692" s="687"/>
      <c r="M692" s="687" t="str">
        <f>Evaluación_Económica!AY694</f>
        <v>CUMPLE</v>
      </c>
      <c r="N692" s="687"/>
      <c r="O692" s="687" t="str">
        <f>Evaluación_Económica!BT694</f>
        <v>CUMPLE</v>
      </c>
      <c r="P692" s="687"/>
      <c r="Q692" s="687" t="str">
        <f>Evaluación_Económica!BY694</f>
        <v>CUMPLE</v>
      </c>
      <c r="R692" s="687"/>
      <c r="S692" s="687" t="str">
        <f>Evaluación_Económica!CF694</f>
        <v>CUMPLE</v>
      </c>
      <c r="T692" s="98"/>
      <c r="U692" s="687" t="str">
        <f>IF(C692&lt;&gt;"",IF(G692="CUMPLE",IF(I692="CUMPLE",IF(K692="CUMPLE",IF(M692="CUMPLE",IF(O692="CUMPLE",IF(Q692="CUMPLE",IF(S692="CUMPLE","HABILITADO","RECHAZADO"),"RECHAZADO"),"RECHAZADO"),"RECHAZADO"),"RECHAZADO"),"RECHAZADO"),"RECHAZADO"),"")</f>
        <v>HABILITADO</v>
      </c>
      <c r="V692" s="25"/>
      <c r="W692" s="25"/>
      <c r="X692" s="25"/>
      <c r="Y692" s="25"/>
      <c r="Z692" s="25"/>
      <c r="AA692" s="25"/>
      <c r="AB692" s="25"/>
      <c r="AC692" s="25"/>
      <c r="AD692" s="25"/>
      <c r="AE692" s="25"/>
    </row>
    <row r="693" spans="1:31" s="110" customFormat="1" x14ac:dyDescent="0.25">
      <c r="A693" s="102">
        <v>52</v>
      </c>
      <c r="B693" s="102"/>
      <c r="C693" s="102" t="s">
        <v>1537</v>
      </c>
      <c r="D693" s="901"/>
      <c r="E693" s="104"/>
      <c r="F693" s="902"/>
      <c r="G693" s="101"/>
      <c r="H693" s="101"/>
      <c r="I693" s="101"/>
      <c r="J693" s="101"/>
      <c r="K693" s="101"/>
      <c r="L693" s="101"/>
      <c r="M693" s="101"/>
      <c r="N693" s="101"/>
      <c r="O693" s="101"/>
      <c r="P693" s="101"/>
      <c r="Q693" s="101"/>
      <c r="R693" s="101"/>
      <c r="S693" s="101"/>
      <c r="T693" s="101"/>
      <c r="U693" s="101"/>
      <c r="V693" s="25"/>
      <c r="W693" s="25"/>
      <c r="X693" s="25"/>
      <c r="Y693" s="25"/>
      <c r="Z693" s="25"/>
      <c r="AA693" s="25"/>
      <c r="AB693" s="25"/>
      <c r="AC693" s="25"/>
      <c r="AD693" s="25"/>
      <c r="AE693" s="25"/>
    </row>
    <row r="694" spans="1:31" ht="33" x14ac:dyDescent="0.25">
      <c r="A694" s="1018">
        <f>A706</f>
        <v>53</v>
      </c>
      <c r="B694" s="508">
        <v>1</v>
      </c>
      <c r="C694" s="90" t="str">
        <f>IF(Proponentes!H678="X",Proponentes!$B$678,"")</f>
        <v>UNIÓN TEMPORAL EDUCACIÓN GCE 2021</v>
      </c>
      <c r="D694" s="899"/>
      <c r="E694" s="92"/>
      <c r="F694" s="900"/>
      <c r="G694" s="94" t="str">
        <f>Evaluación_Económica!G696</f>
        <v>CUMPLE</v>
      </c>
      <c r="H694" s="94"/>
      <c r="I694" s="94" t="str">
        <f>Evaluación_Económica!P696</f>
        <v>CUMPLE</v>
      </c>
      <c r="J694" s="94"/>
      <c r="K694" s="94" t="str">
        <f>Evaluación_Económica!AB696</f>
        <v>CUMPLE</v>
      </c>
      <c r="L694" s="94"/>
      <c r="M694" s="94" t="str">
        <f>Evaluación_Económica!AY696</f>
        <v>CUMPLE</v>
      </c>
      <c r="N694" s="94"/>
      <c r="O694" s="94" t="str">
        <f>Evaluación_Económica!BT696</f>
        <v>CUMPLE</v>
      </c>
      <c r="P694" s="94"/>
      <c r="Q694" s="94" t="str">
        <f>Evaluación_Económica!BY696</f>
        <v>CUMPLE</v>
      </c>
      <c r="R694" s="94"/>
      <c r="S694" s="94" t="str">
        <f>Evaluación_Económica!CF696</f>
        <v/>
      </c>
      <c r="T694" s="95"/>
      <c r="U694" s="94" t="str">
        <f t="shared" ref="U694:U704" si="91">IF(C694&lt;&gt;"",IF(G694="CUMPLE",IF(I694="CUMPLE",IF(K694="CUMPLE",IF(M694="CUMPLE",IF(O694="CUMPLE",IF(Q694="CUMPLE","HABILITADO","RECHAZADO"),"RECHAZADO"),"RECHAZADO"),"RECHAZADO"),"RECHAZADO"),"RECHAZADO"),"")</f>
        <v>HABILITADO</v>
      </c>
      <c r="V694" s="25"/>
      <c r="W694" s="25"/>
      <c r="X694" s="25"/>
      <c r="Y694" s="25"/>
      <c r="Z694" s="25"/>
      <c r="AA694" s="25"/>
      <c r="AB694" s="25"/>
      <c r="AC694" s="25"/>
      <c r="AD694" s="25"/>
      <c r="AE694" s="25"/>
    </row>
    <row r="695" spans="1:31" hidden="1" x14ac:dyDescent="0.25">
      <c r="A695" s="1019"/>
      <c r="B695" s="920">
        <v>2</v>
      </c>
      <c r="C695" s="921" t="str">
        <f>IF(Proponentes!H679="X",Proponentes!$B$678,"")</f>
        <v/>
      </c>
      <c r="D695" s="91"/>
      <c r="E695" s="929"/>
      <c r="F695" s="93"/>
      <c r="G695" s="930" t="str">
        <f>Evaluación_Económica!G697</f>
        <v/>
      </c>
      <c r="H695" s="930"/>
      <c r="I695" s="930" t="str">
        <f>Evaluación_Económica!P697</f>
        <v/>
      </c>
      <c r="J695" s="930"/>
      <c r="K695" s="930" t="str">
        <f>Evaluación_Económica!AB697</f>
        <v/>
      </c>
      <c r="L695" s="930"/>
      <c r="M695" s="930" t="str">
        <f>Evaluación_Económica!AY697</f>
        <v xml:space="preserve"> </v>
      </c>
      <c r="N695" s="930"/>
      <c r="O695" s="930" t="str">
        <f>Evaluación_Económica!BT697</f>
        <v xml:space="preserve"> </v>
      </c>
      <c r="P695" s="930"/>
      <c r="Q695" s="930" t="str">
        <f>Evaluación_Económica!BY697</f>
        <v/>
      </c>
      <c r="R695" s="930"/>
      <c r="S695" s="930" t="str">
        <f>Evaluación_Económica!CF697</f>
        <v/>
      </c>
      <c r="T695" s="931"/>
      <c r="U695" s="932" t="str">
        <f t="shared" si="91"/>
        <v/>
      </c>
      <c r="V695" s="25"/>
      <c r="W695" s="25"/>
      <c r="X695" s="25"/>
      <c r="Y695" s="25"/>
      <c r="Z695" s="25"/>
      <c r="AA695" s="25"/>
      <c r="AB695" s="25"/>
      <c r="AC695" s="25"/>
      <c r="AD695" s="25"/>
      <c r="AE695" s="25"/>
    </row>
    <row r="696" spans="1:31" ht="33" x14ac:dyDescent="0.25">
      <c r="A696" s="1018"/>
      <c r="B696" s="508">
        <v>3</v>
      </c>
      <c r="C696" s="90" t="str">
        <f>IF(Proponentes!H680="X",Proponentes!$B$678,"")</f>
        <v>UNIÓN TEMPORAL EDUCACIÓN GCE 2021</v>
      </c>
      <c r="D696" s="899"/>
      <c r="E696" s="92"/>
      <c r="F696" s="900"/>
      <c r="G696" s="94" t="str">
        <f>Evaluación_Económica!G698</f>
        <v>CUMPLE</v>
      </c>
      <c r="H696" s="94"/>
      <c r="I696" s="94" t="str">
        <f>Evaluación_Económica!P698</f>
        <v>CUMPLE</v>
      </c>
      <c r="J696" s="94"/>
      <c r="K696" s="94" t="str">
        <f>Evaluación_Económica!AB698</f>
        <v>CUMPLE</v>
      </c>
      <c r="L696" s="94"/>
      <c r="M696" s="94" t="str">
        <f>Evaluación_Económica!AY698</f>
        <v>CUMPLE</v>
      </c>
      <c r="N696" s="94"/>
      <c r="O696" s="94" t="str">
        <f>Evaluación_Económica!BT698</f>
        <v>CUMPLE</v>
      </c>
      <c r="P696" s="94"/>
      <c r="Q696" s="94" t="str">
        <f>Evaluación_Económica!BY698</f>
        <v>CUMPLE</v>
      </c>
      <c r="R696" s="94"/>
      <c r="S696" s="94" t="str">
        <f>Evaluación_Económica!CF698</f>
        <v/>
      </c>
      <c r="T696" s="95"/>
      <c r="U696" s="94" t="str">
        <f t="shared" si="91"/>
        <v>HABILITADO</v>
      </c>
      <c r="V696" s="25"/>
      <c r="W696" s="25"/>
      <c r="X696" s="25"/>
      <c r="Y696" s="25"/>
      <c r="Z696" s="25"/>
      <c r="AA696" s="25"/>
      <c r="AB696" s="25"/>
      <c r="AC696" s="25"/>
      <c r="AD696" s="25"/>
      <c r="AE696" s="25"/>
    </row>
    <row r="697" spans="1:31" hidden="1" x14ac:dyDescent="0.25">
      <c r="A697" s="1020"/>
      <c r="B697" s="230">
        <v>4</v>
      </c>
      <c r="C697" s="914" t="str">
        <f>IF(Proponentes!H681="X",Proponentes!$B$678,"")</f>
        <v/>
      </c>
      <c r="D697" s="91"/>
      <c r="E697" s="915"/>
      <c r="F697" s="93"/>
      <c r="G697" s="916" t="str">
        <f>Evaluación_Económica!G699</f>
        <v/>
      </c>
      <c r="H697" s="916"/>
      <c r="I697" s="916" t="str">
        <f>Evaluación_Económica!P699</f>
        <v/>
      </c>
      <c r="J697" s="916"/>
      <c r="K697" s="916" t="str">
        <f>Evaluación_Económica!AB699</f>
        <v/>
      </c>
      <c r="L697" s="916"/>
      <c r="M697" s="916" t="str">
        <f>Evaluación_Económica!AY699</f>
        <v/>
      </c>
      <c r="N697" s="916"/>
      <c r="O697" s="916" t="str">
        <f>Evaluación_Económica!BT699</f>
        <v/>
      </c>
      <c r="P697" s="916"/>
      <c r="Q697" s="916" t="str">
        <f>Evaluación_Económica!BY699</f>
        <v/>
      </c>
      <c r="R697" s="916"/>
      <c r="S697" s="916" t="str">
        <f>Evaluación_Económica!CF699</f>
        <v/>
      </c>
      <c r="T697" s="917"/>
      <c r="U697" s="918" t="str">
        <f t="shared" si="91"/>
        <v/>
      </c>
      <c r="V697" s="25"/>
      <c r="W697" s="25"/>
      <c r="X697" s="25"/>
      <c r="Y697" s="25"/>
      <c r="Z697" s="25"/>
      <c r="AA697" s="25"/>
      <c r="AB697" s="25"/>
      <c r="AC697" s="25"/>
      <c r="AD697" s="25"/>
      <c r="AE697" s="25"/>
    </row>
    <row r="698" spans="1:31" hidden="1" x14ac:dyDescent="0.25">
      <c r="A698" s="1022"/>
      <c r="B698" s="804">
        <v>5</v>
      </c>
      <c r="C698" s="905" t="str">
        <f>IF(Proponentes!H682="X",Proponentes!$B$678,"")</f>
        <v/>
      </c>
      <c r="D698" s="91"/>
      <c r="E698" s="811"/>
      <c r="F698" s="93"/>
      <c r="G698" s="911" t="str">
        <f>Evaluación_Económica!G700</f>
        <v/>
      </c>
      <c r="H698" s="911"/>
      <c r="I698" s="911" t="str">
        <f>Evaluación_Económica!P700</f>
        <v/>
      </c>
      <c r="J698" s="911"/>
      <c r="K698" s="911" t="str">
        <f>Evaluación_Económica!AB700</f>
        <v/>
      </c>
      <c r="L698" s="911"/>
      <c r="M698" s="911" t="str">
        <f>Evaluación_Económica!AY700</f>
        <v xml:space="preserve"> </v>
      </c>
      <c r="N698" s="911"/>
      <c r="O698" s="911" t="str">
        <f>Evaluación_Económica!BT700</f>
        <v xml:space="preserve"> </v>
      </c>
      <c r="P698" s="911"/>
      <c r="Q698" s="911" t="str">
        <f>Evaluación_Económica!BY700</f>
        <v/>
      </c>
      <c r="R698" s="911"/>
      <c r="S698" s="911" t="str">
        <f>Evaluación_Económica!CF700</f>
        <v/>
      </c>
      <c r="T698" s="912"/>
      <c r="U698" s="913" t="str">
        <f t="shared" si="91"/>
        <v/>
      </c>
      <c r="V698" s="25"/>
      <c r="W698" s="25"/>
      <c r="X698" s="25"/>
      <c r="Y698" s="25"/>
      <c r="Z698" s="25"/>
      <c r="AA698" s="25"/>
      <c r="AB698" s="25"/>
      <c r="AC698" s="25"/>
      <c r="AD698" s="25"/>
      <c r="AE698" s="25"/>
    </row>
    <row r="699" spans="1:31" ht="33" x14ac:dyDescent="0.25">
      <c r="A699" s="1018"/>
      <c r="B699" s="508">
        <v>6</v>
      </c>
      <c r="C699" s="90" t="str">
        <f>IF(Proponentes!H683="X",Proponentes!$B$678,"")</f>
        <v>UNIÓN TEMPORAL EDUCACIÓN GCE 2021</v>
      </c>
      <c r="D699" s="899"/>
      <c r="E699" s="92"/>
      <c r="F699" s="900"/>
      <c r="G699" s="94" t="str">
        <f>Evaluación_Económica!G701</f>
        <v>CUMPLE</v>
      </c>
      <c r="H699" s="94"/>
      <c r="I699" s="94" t="str">
        <f>Evaluación_Económica!P701</f>
        <v>CUMPLE</v>
      </c>
      <c r="J699" s="94"/>
      <c r="K699" s="94" t="str">
        <f>Evaluación_Económica!AB701</f>
        <v>CUMPLE</v>
      </c>
      <c r="L699" s="94"/>
      <c r="M699" s="94" t="str">
        <f>Evaluación_Económica!AY701</f>
        <v>CUMPLE</v>
      </c>
      <c r="N699" s="94"/>
      <c r="O699" s="94" t="str">
        <f>Evaluación_Económica!BT701</f>
        <v>CUMPLE</v>
      </c>
      <c r="P699" s="94"/>
      <c r="Q699" s="94" t="str">
        <f>Evaluación_Económica!BY701</f>
        <v>CUMPLE</v>
      </c>
      <c r="R699" s="94"/>
      <c r="S699" s="94" t="str">
        <f>Evaluación_Económica!CF701</f>
        <v/>
      </c>
      <c r="T699" s="95"/>
      <c r="U699" s="94" t="str">
        <f t="shared" si="91"/>
        <v>HABILITADO</v>
      </c>
      <c r="V699" s="25"/>
      <c r="W699" s="25"/>
      <c r="X699" s="25"/>
      <c r="Y699" s="25"/>
      <c r="Z699" s="25"/>
      <c r="AA699" s="25"/>
      <c r="AB699" s="25"/>
      <c r="AC699" s="25"/>
      <c r="AD699" s="25"/>
      <c r="AE699" s="25"/>
    </row>
    <row r="700" spans="1:31" ht="33" x14ac:dyDescent="0.25">
      <c r="A700" s="1018"/>
      <c r="B700" s="508">
        <v>7</v>
      </c>
      <c r="C700" s="90" t="str">
        <f>IF(Proponentes!H684="X",Proponentes!$B$678,"")</f>
        <v>UNIÓN TEMPORAL EDUCACIÓN GCE 2021</v>
      </c>
      <c r="D700" s="899"/>
      <c r="E700" s="92"/>
      <c r="F700" s="900"/>
      <c r="G700" s="94" t="str">
        <f>Evaluación_Económica!G702</f>
        <v>CUMPLE</v>
      </c>
      <c r="H700" s="94"/>
      <c r="I700" s="94" t="str">
        <f>Evaluación_Económica!P702</f>
        <v>CUMPLE</v>
      </c>
      <c r="J700" s="94"/>
      <c r="K700" s="94" t="str">
        <f>Evaluación_Económica!AB702</f>
        <v>CUMPLE</v>
      </c>
      <c r="L700" s="94"/>
      <c r="M700" s="94" t="str">
        <f>Evaluación_Económica!AY702</f>
        <v>CUMPLE</v>
      </c>
      <c r="N700" s="94"/>
      <c r="O700" s="94" t="str">
        <f>Evaluación_Económica!BT702</f>
        <v>CUMPLE</v>
      </c>
      <c r="P700" s="94"/>
      <c r="Q700" s="94" t="str">
        <f>Evaluación_Económica!BY702</f>
        <v>CUMPLE</v>
      </c>
      <c r="R700" s="94"/>
      <c r="S700" s="94" t="str">
        <f>Evaluación_Económica!CF702</f>
        <v/>
      </c>
      <c r="T700" s="95"/>
      <c r="U700" s="94" t="str">
        <f t="shared" si="91"/>
        <v>HABILITADO</v>
      </c>
      <c r="V700" s="25"/>
      <c r="W700" s="25"/>
      <c r="X700" s="25"/>
      <c r="Y700" s="25"/>
      <c r="Z700" s="25"/>
      <c r="AA700" s="25"/>
      <c r="AB700" s="25"/>
      <c r="AC700" s="25"/>
      <c r="AD700" s="25"/>
      <c r="AE700" s="25"/>
    </row>
    <row r="701" spans="1:31" ht="33" x14ac:dyDescent="0.25">
      <c r="A701" s="1018"/>
      <c r="B701" s="508">
        <v>8</v>
      </c>
      <c r="C701" s="90" t="str">
        <f>IF(Proponentes!H685="X",Proponentes!$B$678,"")</f>
        <v>UNIÓN TEMPORAL EDUCACIÓN GCE 2021</v>
      </c>
      <c r="D701" s="899"/>
      <c r="E701" s="100"/>
      <c r="F701" s="900"/>
      <c r="G701" s="94" t="str">
        <f>Evaluación_Económica!G703</f>
        <v>CUMPLE</v>
      </c>
      <c r="H701" s="94"/>
      <c r="I701" s="94" t="str">
        <f>Evaluación_Económica!P703</f>
        <v>CUMPLE</v>
      </c>
      <c r="J701" s="94"/>
      <c r="K701" s="94" t="str">
        <f>Evaluación_Económica!AB703</f>
        <v>CUMPLE</v>
      </c>
      <c r="L701" s="94"/>
      <c r="M701" s="94" t="str">
        <f>Evaluación_Económica!AY703</f>
        <v>CUMPLE</v>
      </c>
      <c r="N701" s="94"/>
      <c r="O701" s="94" t="str">
        <f>Evaluación_Económica!BT703</f>
        <v>CUMPLE</v>
      </c>
      <c r="P701" s="94"/>
      <c r="Q701" s="94" t="str">
        <f>Evaluación_Económica!BY703</f>
        <v>CUMPLE</v>
      </c>
      <c r="R701" s="94"/>
      <c r="S701" s="94" t="str">
        <f>Evaluación_Económica!CF703</f>
        <v/>
      </c>
      <c r="T701" s="95"/>
      <c r="U701" s="94" t="str">
        <f t="shared" si="91"/>
        <v>HABILITADO</v>
      </c>
      <c r="V701" s="25"/>
      <c r="W701" s="25"/>
      <c r="X701" s="25"/>
      <c r="Y701" s="25"/>
      <c r="Z701" s="25"/>
      <c r="AA701" s="25"/>
      <c r="AB701" s="25"/>
      <c r="AC701" s="25"/>
      <c r="AD701" s="25"/>
      <c r="AE701" s="25"/>
    </row>
    <row r="702" spans="1:31" ht="33" x14ac:dyDescent="0.25">
      <c r="A702" s="1018"/>
      <c r="B702" s="508">
        <v>9</v>
      </c>
      <c r="C702" s="90" t="str">
        <f>IF(Proponentes!H686="X",Proponentes!$B$678,"")</f>
        <v>UNIÓN TEMPORAL EDUCACIÓN GCE 2021</v>
      </c>
      <c r="D702" s="899"/>
      <c r="E702" s="100"/>
      <c r="F702" s="900"/>
      <c r="G702" s="94" t="str">
        <f>Evaluación_Económica!G704</f>
        <v>CUMPLE</v>
      </c>
      <c r="H702" s="94"/>
      <c r="I702" s="94" t="str">
        <f>Evaluación_Económica!P704</f>
        <v>CUMPLE</v>
      </c>
      <c r="J702" s="94"/>
      <c r="K702" s="94" t="str">
        <f>Evaluación_Económica!AB704</f>
        <v>CUMPLE</v>
      </c>
      <c r="L702" s="94"/>
      <c r="M702" s="94" t="str">
        <f>Evaluación_Económica!AY704</f>
        <v>CUMPLE</v>
      </c>
      <c r="N702" s="94"/>
      <c r="O702" s="94" t="str">
        <f>Evaluación_Económica!BT704</f>
        <v>CUMPLE</v>
      </c>
      <c r="P702" s="94"/>
      <c r="Q702" s="94" t="str">
        <f>Evaluación_Económica!BY704</f>
        <v>CUMPLE</v>
      </c>
      <c r="R702" s="94"/>
      <c r="S702" s="94" t="str">
        <f>Evaluación_Económica!CF704</f>
        <v/>
      </c>
      <c r="T702" s="95"/>
      <c r="U702" s="94" t="str">
        <f t="shared" si="91"/>
        <v>HABILITADO</v>
      </c>
      <c r="V702" s="25"/>
      <c r="W702" s="25"/>
      <c r="X702" s="25"/>
      <c r="Y702" s="25"/>
      <c r="Z702" s="25"/>
      <c r="AA702" s="25"/>
      <c r="AB702" s="25"/>
      <c r="AC702" s="25"/>
      <c r="AD702" s="25"/>
      <c r="AE702" s="25"/>
    </row>
    <row r="703" spans="1:31" ht="33" x14ac:dyDescent="0.25">
      <c r="A703" s="1018"/>
      <c r="B703" s="508">
        <v>10</v>
      </c>
      <c r="C703" s="90" t="str">
        <f>IF(Proponentes!H687="X",Proponentes!$B$678,"")</f>
        <v>UNIÓN TEMPORAL EDUCACIÓN GCE 2021</v>
      </c>
      <c r="D703" s="899"/>
      <c r="E703" s="100"/>
      <c r="F703" s="900"/>
      <c r="G703" s="94" t="str">
        <f>Evaluación_Económica!G705</f>
        <v>CUMPLE</v>
      </c>
      <c r="H703" s="94"/>
      <c r="I703" s="94" t="str">
        <f>Evaluación_Económica!P705</f>
        <v>CUMPLE</v>
      </c>
      <c r="J703" s="94"/>
      <c r="K703" s="94" t="str">
        <f>Evaluación_Económica!AB705</f>
        <v>CUMPLE</v>
      </c>
      <c r="L703" s="94"/>
      <c r="M703" s="94" t="str">
        <f>Evaluación_Económica!AY705</f>
        <v>CUMPLE</v>
      </c>
      <c r="N703" s="94"/>
      <c r="O703" s="94" t="str">
        <f>Evaluación_Económica!BT705</f>
        <v>CUMPLE</v>
      </c>
      <c r="P703" s="94"/>
      <c r="Q703" s="94" t="str">
        <f>Evaluación_Económica!BY705</f>
        <v>CUMPLE</v>
      </c>
      <c r="R703" s="94"/>
      <c r="S703" s="94" t="str">
        <f>Evaluación_Económica!CF705</f>
        <v/>
      </c>
      <c r="T703" s="95"/>
      <c r="U703" s="94" t="str">
        <f t="shared" si="91"/>
        <v>HABILITADO</v>
      </c>
      <c r="V703" s="25"/>
      <c r="W703" s="25"/>
      <c r="X703" s="25"/>
      <c r="Y703" s="25"/>
      <c r="Z703" s="25"/>
      <c r="AA703" s="25"/>
      <c r="AB703" s="25"/>
      <c r="AC703" s="25"/>
      <c r="AD703" s="25"/>
      <c r="AE703" s="25"/>
    </row>
    <row r="704" spans="1:31" ht="16.5" hidden="1" customHeight="1" x14ac:dyDescent="0.25">
      <c r="A704" s="1020"/>
      <c r="B704" s="230" t="s">
        <v>2258</v>
      </c>
      <c r="C704" s="914" t="str">
        <f>IF(Proponentes!H688="X",Proponentes!$B$678,"")</f>
        <v/>
      </c>
      <c r="D704" s="91"/>
      <c r="E704" s="919"/>
      <c r="F704" s="93"/>
      <c r="G704" s="916" t="str">
        <f>Evaluación_Económica!G706</f>
        <v/>
      </c>
      <c r="H704" s="916"/>
      <c r="I704" s="916" t="str">
        <f>Evaluación_Económica!P706</f>
        <v/>
      </c>
      <c r="J704" s="916"/>
      <c r="K704" s="916" t="str">
        <f>Evaluación_Económica!AB706</f>
        <v/>
      </c>
      <c r="L704" s="916"/>
      <c r="M704" s="916" t="str">
        <f>Evaluación_Económica!AY706</f>
        <v xml:space="preserve"> </v>
      </c>
      <c r="N704" s="916"/>
      <c r="O704" s="916" t="str">
        <f>Evaluación_Económica!BT706</f>
        <v xml:space="preserve"> </v>
      </c>
      <c r="P704" s="916"/>
      <c r="Q704" s="916" t="str">
        <f>Evaluación_Económica!BY706</f>
        <v/>
      </c>
      <c r="R704" s="916"/>
      <c r="S704" s="916" t="str">
        <f>Evaluación_Económica!CF706</f>
        <v/>
      </c>
      <c r="T704" s="917"/>
      <c r="U704" s="918" t="str">
        <f t="shared" si="91"/>
        <v/>
      </c>
      <c r="V704" s="25"/>
      <c r="W704" s="25"/>
      <c r="X704" s="25"/>
      <c r="Y704" s="25"/>
      <c r="Z704" s="25"/>
      <c r="AA704" s="25"/>
      <c r="AB704" s="25"/>
      <c r="AC704" s="25"/>
      <c r="AD704" s="25"/>
      <c r="AE704" s="25"/>
    </row>
    <row r="705" spans="1:31" hidden="1" x14ac:dyDescent="0.25">
      <c r="A705" s="1022"/>
      <c r="B705" s="804">
        <v>12</v>
      </c>
      <c r="C705" s="905" t="str">
        <f>IF(Proponentes!H689="X",Proponentes!$B$678,"")</f>
        <v/>
      </c>
      <c r="D705" s="91"/>
      <c r="E705" s="906"/>
      <c r="F705" s="93"/>
      <c r="G705" s="907" t="str">
        <f>Evaluación_Económica!G707</f>
        <v/>
      </c>
      <c r="H705" s="907"/>
      <c r="I705" s="907" t="str">
        <f>Evaluación_Económica!P707</f>
        <v/>
      </c>
      <c r="J705" s="907"/>
      <c r="K705" s="907" t="str">
        <f>Evaluación_Económica!AB707</f>
        <v/>
      </c>
      <c r="L705" s="907"/>
      <c r="M705" s="907" t="str">
        <f>Evaluación_Económica!AY707</f>
        <v/>
      </c>
      <c r="N705" s="907"/>
      <c r="O705" s="907" t="str">
        <f>Evaluación_Económica!BT707</f>
        <v/>
      </c>
      <c r="P705" s="907"/>
      <c r="Q705" s="907" t="str">
        <f>Evaluación_Económica!BY707</f>
        <v/>
      </c>
      <c r="R705" s="907"/>
      <c r="S705" s="907" t="str">
        <f>Evaluación_Económica!CF707</f>
        <v/>
      </c>
      <c r="T705" s="908"/>
      <c r="U705" s="909" t="str">
        <f>IF(C705&lt;&gt;"",IF(G705="CUMPLE",IF(I705="CUMPLE",IF(K705="CUMPLE",IF(M705="CUMPLE",IF(O705="CUMPLE",IF(Q705="CUMPLE",IF(S705="CUMPLE","HABILITADO","RECHAZADO"),"RECHAZADO"),"RECHAZADO"),"RECHAZADO"),"RECHAZADO"),"RECHAZADO"),"RECHAZADO"),"")</f>
        <v/>
      </c>
      <c r="V705" s="25"/>
      <c r="W705" s="25"/>
      <c r="X705" s="25"/>
      <c r="Y705" s="25"/>
      <c r="Z705" s="25"/>
      <c r="AA705" s="25"/>
      <c r="AB705" s="25"/>
      <c r="AC705" s="25"/>
      <c r="AD705" s="25"/>
      <c r="AE705" s="25"/>
    </row>
    <row r="706" spans="1:31" s="110" customFormat="1" x14ac:dyDescent="0.25">
      <c r="A706" s="102">
        <v>53</v>
      </c>
      <c r="B706" s="102"/>
      <c r="C706" s="102" t="s">
        <v>1537</v>
      </c>
      <c r="D706" s="901"/>
      <c r="E706" s="104"/>
      <c r="F706" s="902"/>
      <c r="G706" s="101"/>
      <c r="H706" s="101"/>
      <c r="I706" s="101"/>
      <c r="J706" s="101"/>
      <c r="K706" s="101"/>
      <c r="L706" s="101"/>
      <c r="M706" s="101"/>
      <c r="N706" s="101"/>
      <c r="O706" s="101"/>
      <c r="P706" s="101"/>
      <c r="Q706" s="101"/>
      <c r="R706" s="101"/>
      <c r="S706" s="101"/>
      <c r="T706" s="101"/>
      <c r="U706" s="101"/>
      <c r="V706" s="25"/>
      <c r="W706" s="25"/>
      <c r="X706" s="25"/>
      <c r="Y706" s="25"/>
      <c r="Z706" s="25"/>
      <c r="AA706" s="25"/>
      <c r="AB706" s="25"/>
      <c r="AC706" s="25"/>
      <c r="AD706" s="25"/>
      <c r="AE706" s="25"/>
    </row>
    <row r="707" spans="1:31" ht="33" x14ac:dyDescent="0.25">
      <c r="A707" s="997">
        <f>A719</f>
        <v>54</v>
      </c>
      <c r="B707" s="508">
        <v>1</v>
      </c>
      <c r="C707" s="90" t="str">
        <f>IF(Proponentes!H691="X",Proponentes!$B$691,"")</f>
        <v>UNION TEMPORAL SERVIDINAGLOBAL 2021</v>
      </c>
      <c r="D707" s="899"/>
      <c r="E707" s="92"/>
      <c r="F707" s="900"/>
      <c r="G707" s="94" t="str">
        <f>Evaluación_Económica!G709</f>
        <v>CUMPLE</v>
      </c>
      <c r="H707" s="94"/>
      <c r="I707" s="94" t="str">
        <f>Evaluación_Económica!P709</f>
        <v>CUMPLE</v>
      </c>
      <c r="J707" s="94"/>
      <c r="K707" s="94" t="str">
        <f>Evaluación_Económica!AB709</f>
        <v>CUMPLE</v>
      </c>
      <c r="L707" s="94"/>
      <c r="M707" s="94" t="str">
        <f>Evaluación_Económica!AY709</f>
        <v>CUMPLE</v>
      </c>
      <c r="N707" s="94"/>
      <c r="O707" s="94" t="str">
        <f>Evaluación_Económica!BT709</f>
        <v>CUMPLE</v>
      </c>
      <c r="P707" s="94"/>
      <c r="Q707" s="94" t="str">
        <f>Evaluación_Económica!BY709</f>
        <v>CUMPLE</v>
      </c>
      <c r="R707" s="94"/>
      <c r="S707" s="94" t="str">
        <f>Evaluación_Económica!CF709</f>
        <v/>
      </c>
      <c r="T707" s="95"/>
      <c r="U707" s="94" t="str">
        <f t="shared" ref="U707:U717" si="92">IF(C707&lt;&gt;"",IF(G707="CUMPLE",IF(I707="CUMPLE",IF(K707="CUMPLE",IF(M707="CUMPLE",IF(O707="CUMPLE",IF(Q707="CUMPLE","HABILITADO","RECHAZADO"),"RECHAZADO"),"RECHAZADO"),"RECHAZADO"),"RECHAZADO"),"RECHAZADO"),"")</f>
        <v>HABILITADO</v>
      </c>
      <c r="V707" s="25"/>
      <c r="W707" s="25"/>
      <c r="X707" s="25"/>
      <c r="Y707" s="25"/>
      <c r="Z707" s="25"/>
      <c r="AA707" s="25"/>
      <c r="AB707" s="25"/>
      <c r="AC707" s="25"/>
      <c r="AD707" s="25"/>
      <c r="AE707" s="25"/>
    </row>
    <row r="708" spans="1:31" hidden="1" x14ac:dyDescent="0.25">
      <c r="A708" s="1084"/>
      <c r="B708" s="230">
        <v>2</v>
      </c>
      <c r="C708" s="914" t="str">
        <f>IF(Proponentes!H692="X",Proponentes!$B$691,"")</f>
        <v/>
      </c>
      <c r="D708" s="91"/>
      <c r="E708" s="915"/>
      <c r="F708" s="93"/>
      <c r="G708" s="916" t="str">
        <f>Evaluación_Económica!G710</f>
        <v/>
      </c>
      <c r="H708" s="916"/>
      <c r="I708" s="916" t="str">
        <f>Evaluación_Económica!P710</f>
        <v/>
      </c>
      <c r="J708" s="916"/>
      <c r="K708" s="916" t="str">
        <f>Evaluación_Económica!AB710</f>
        <v/>
      </c>
      <c r="L708" s="916"/>
      <c r="M708" s="916" t="str">
        <f>Evaluación_Económica!AY710</f>
        <v xml:space="preserve"> </v>
      </c>
      <c r="N708" s="916"/>
      <c r="O708" s="916" t="str">
        <f>Evaluación_Económica!BT710</f>
        <v xml:space="preserve"> </v>
      </c>
      <c r="P708" s="916"/>
      <c r="Q708" s="916" t="str">
        <f>Evaluación_Económica!BY710</f>
        <v/>
      </c>
      <c r="R708" s="916"/>
      <c r="S708" s="916" t="str">
        <f>Evaluación_Económica!CF710</f>
        <v/>
      </c>
      <c r="T708" s="917"/>
      <c r="U708" s="918" t="str">
        <f t="shared" si="92"/>
        <v/>
      </c>
      <c r="V708" s="25"/>
      <c r="W708" s="25"/>
      <c r="X708" s="25"/>
      <c r="Y708" s="25"/>
      <c r="Z708" s="25"/>
      <c r="AA708" s="25"/>
      <c r="AB708" s="25"/>
      <c r="AC708" s="25"/>
      <c r="AD708" s="25"/>
      <c r="AE708" s="25"/>
    </row>
    <row r="709" spans="1:31" hidden="1" x14ac:dyDescent="0.25">
      <c r="A709" s="1085"/>
      <c r="B709" s="508">
        <v>3</v>
      </c>
      <c r="C709" s="90" t="str">
        <f>IF(Proponentes!H693="X",Proponentes!$B$691,"")</f>
        <v/>
      </c>
      <c r="D709" s="91"/>
      <c r="E709" s="92"/>
      <c r="F709" s="93"/>
      <c r="G709" s="94" t="str">
        <f>Evaluación_Económica!G711</f>
        <v/>
      </c>
      <c r="H709" s="94"/>
      <c r="I709" s="94" t="str">
        <f>Evaluación_Económica!P711</f>
        <v/>
      </c>
      <c r="J709" s="94"/>
      <c r="K709" s="94" t="str">
        <f>Evaluación_Económica!AB711</f>
        <v/>
      </c>
      <c r="L709" s="94"/>
      <c r="M709" s="94" t="str">
        <f>Evaluación_Económica!AY711</f>
        <v xml:space="preserve"> </v>
      </c>
      <c r="N709" s="94"/>
      <c r="O709" s="94" t="str">
        <f>Evaluación_Económica!BT711</f>
        <v xml:space="preserve"> </v>
      </c>
      <c r="P709" s="94"/>
      <c r="Q709" s="94" t="str">
        <f>Evaluación_Económica!BY711</f>
        <v/>
      </c>
      <c r="R709" s="94"/>
      <c r="S709" s="94" t="str">
        <f>Evaluación_Económica!CF711</f>
        <v/>
      </c>
      <c r="T709" s="95"/>
      <c r="U709" s="96" t="str">
        <f t="shared" si="92"/>
        <v/>
      </c>
      <c r="V709" s="25"/>
      <c r="W709" s="25"/>
      <c r="X709" s="25"/>
      <c r="Y709" s="25"/>
      <c r="Z709" s="25"/>
      <c r="AA709" s="25"/>
      <c r="AB709" s="25"/>
      <c r="AC709" s="25"/>
      <c r="AD709" s="25"/>
      <c r="AE709" s="25"/>
    </row>
    <row r="710" spans="1:31" hidden="1" x14ac:dyDescent="0.25">
      <c r="A710" s="1085"/>
      <c r="B710" s="508">
        <v>4</v>
      </c>
      <c r="C710" s="90" t="str">
        <f>IF(Proponentes!H694="X",Proponentes!$B$691,"")</f>
        <v/>
      </c>
      <c r="D710" s="91"/>
      <c r="E710" s="92"/>
      <c r="F710" s="93"/>
      <c r="G710" s="94" t="str">
        <f>Evaluación_Económica!G712</f>
        <v/>
      </c>
      <c r="H710" s="94"/>
      <c r="I710" s="94" t="str">
        <f>Evaluación_Económica!P712</f>
        <v/>
      </c>
      <c r="J710" s="94"/>
      <c r="K710" s="94" t="str">
        <f>Evaluación_Económica!AB712</f>
        <v/>
      </c>
      <c r="L710" s="94"/>
      <c r="M710" s="94" t="str">
        <f>Evaluación_Económica!AY712</f>
        <v/>
      </c>
      <c r="N710" s="94"/>
      <c r="O710" s="94" t="str">
        <f>Evaluación_Económica!BT712</f>
        <v/>
      </c>
      <c r="P710" s="94"/>
      <c r="Q710" s="94" t="str">
        <f>Evaluación_Económica!BY712</f>
        <v/>
      </c>
      <c r="R710" s="94"/>
      <c r="S710" s="94" t="str">
        <f>Evaluación_Económica!CF712</f>
        <v/>
      </c>
      <c r="T710" s="95"/>
      <c r="U710" s="96" t="str">
        <f t="shared" si="92"/>
        <v/>
      </c>
      <c r="V710" s="25"/>
      <c r="W710" s="25"/>
      <c r="X710" s="25"/>
      <c r="Y710" s="25"/>
      <c r="Z710" s="25"/>
      <c r="AA710" s="25"/>
      <c r="AB710" s="25"/>
      <c r="AC710" s="25"/>
      <c r="AD710" s="25"/>
      <c r="AE710" s="25"/>
    </row>
    <row r="711" spans="1:31" hidden="1" x14ac:dyDescent="0.25">
      <c r="A711" s="1085"/>
      <c r="B711" s="508">
        <v>5</v>
      </c>
      <c r="C711" s="90" t="str">
        <f>IF(Proponentes!H695="X",Proponentes!$B$691,"")</f>
        <v/>
      </c>
      <c r="D711" s="91"/>
      <c r="E711" s="100"/>
      <c r="F711" s="93"/>
      <c r="G711" s="94" t="str">
        <f>Evaluación_Económica!G713</f>
        <v/>
      </c>
      <c r="H711" s="94"/>
      <c r="I711" s="94" t="str">
        <f>Evaluación_Económica!P713</f>
        <v/>
      </c>
      <c r="J711" s="94"/>
      <c r="K711" s="94" t="str">
        <f>Evaluación_Económica!AB713</f>
        <v/>
      </c>
      <c r="L711" s="94"/>
      <c r="M711" s="94" t="str">
        <f>Evaluación_Económica!AY713</f>
        <v xml:space="preserve"> </v>
      </c>
      <c r="N711" s="94"/>
      <c r="O711" s="94" t="str">
        <f>Evaluación_Económica!BT713</f>
        <v xml:space="preserve"> </v>
      </c>
      <c r="P711" s="94"/>
      <c r="Q711" s="94" t="str">
        <f>Evaluación_Económica!BY713</f>
        <v/>
      </c>
      <c r="R711" s="94"/>
      <c r="S711" s="94" t="str">
        <f>Evaluación_Económica!CF713</f>
        <v/>
      </c>
      <c r="T711" s="95"/>
      <c r="U711" s="96" t="str">
        <f t="shared" si="92"/>
        <v/>
      </c>
      <c r="V711" s="25"/>
      <c r="W711" s="25"/>
      <c r="X711" s="25"/>
      <c r="Y711" s="25"/>
      <c r="Z711" s="25"/>
      <c r="AA711" s="25"/>
      <c r="AB711" s="25"/>
      <c r="AC711" s="25"/>
      <c r="AD711" s="25"/>
      <c r="AE711" s="25"/>
    </row>
    <row r="712" spans="1:31" hidden="1" x14ac:dyDescent="0.25">
      <c r="A712" s="1085"/>
      <c r="B712" s="508">
        <v>6</v>
      </c>
      <c r="C712" s="90" t="str">
        <f>IF(Proponentes!H696="X",Proponentes!$B$691,"")</f>
        <v/>
      </c>
      <c r="D712" s="91"/>
      <c r="E712" s="92"/>
      <c r="F712" s="93"/>
      <c r="G712" s="94" t="str">
        <f>Evaluación_Económica!G714</f>
        <v/>
      </c>
      <c r="H712" s="94"/>
      <c r="I712" s="94" t="str">
        <f>Evaluación_Económica!P714</f>
        <v/>
      </c>
      <c r="J712" s="94"/>
      <c r="K712" s="94" t="str">
        <f>Evaluación_Económica!AB714</f>
        <v/>
      </c>
      <c r="L712" s="94"/>
      <c r="M712" s="94" t="str">
        <f>Evaluación_Económica!AY714</f>
        <v/>
      </c>
      <c r="N712" s="94"/>
      <c r="O712" s="94" t="str">
        <f>Evaluación_Económica!BT714</f>
        <v/>
      </c>
      <c r="P712" s="94"/>
      <c r="Q712" s="94" t="str">
        <f>Evaluación_Económica!BY714</f>
        <v/>
      </c>
      <c r="R712" s="94"/>
      <c r="S712" s="94" t="str">
        <f>Evaluación_Económica!CF714</f>
        <v/>
      </c>
      <c r="T712" s="95"/>
      <c r="U712" s="96" t="str">
        <f t="shared" si="92"/>
        <v/>
      </c>
      <c r="V712" s="25"/>
      <c r="W712" s="25"/>
      <c r="X712" s="25"/>
      <c r="Y712" s="25"/>
      <c r="Z712" s="25"/>
      <c r="AA712" s="25"/>
      <c r="AB712" s="25"/>
      <c r="AC712" s="25"/>
      <c r="AD712" s="25"/>
      <c r="AE712" s="25"/>
    </row>
    <row r="713" spans="1:31" hidden="1" x14ac:dyDescent="0.25">
      <c r="A713" s="1085"/>
      <c r="B713" s="508">
        <v>7</v>
      </c>
      <c r="C713" s="90" t="str">
        <f>IF(Proponentes!H697="X",Proponentes!$B$691,"")</f>
        <v/>
      </c>
      <c r="D713" s="91"/>
      <c r="E713" s="92"/>
      <c r="F713" s="93"/>
      <c r="G713" s="94" t="str">
        <f>Evaluación_Económica!G715</f>
        <v/>
      </c>
      <c r="H713" s="94"/>
      <c r="I713" s="94" t="str">
        <f>Evaluación_Económica!P715</f>
        <v/>
      </c>
      <c r="J713" s="94"/>
      <c r="K713" s="94" t="str">
        <f>Evaluación_Económica!AB715</f>
        <v/>
      </c>
      <c r="L713" s="94"/>
      <c r="M713" s="94" t="str">
        <f>Evaluación_Económica!AY715</f>
        <v xml:space="preserve"> </v>
      </c>
      <c r="N713" s="94"/>
      <c r="O713" s="94" t="str">
        <f>Evaluación_Económica!BT715</f>
        <v xml:space="preserve"> </v>
      </c>
      <c r="P713" s="94"/>
      <c r="Q713" s="94" t="str">
        <f>Evaluación_Económica!BY715</f>
        <v/>
      </c>
      <c r="R713" s="94"/>
      <c r="S713" s="94" t="str">
        <f>Evaluación_Económica!CF715</f>
        <v/>
      </c>
      <c r="T713" s="95"/>
      <c r="U713" s="96" t="str">
        <f t="shared" si="92"/>
        <v/>
      </c>
      <c r="V713" s="25"/>
      <c r="W713" s="25"/>
      <c r="X713" s="25"/>
      <c r="Y713" s="25"/>
      <c r="Z713" s="25"/>
      <c r="AA713" s="25"/>
      <c r="AB713" s="25"/>
      <c r="AC713" s="25"/>
      <c r="AD713" s="25"/>
      <c r="AE713" s="25"/>
    </row>
    <row r="714" spans="1:31" hidden="1" x14ac:dyDescent="0.25">
      <c r="A714" s="1085"/>
      <c r="B714" s="508">
        <v>8</v>
      </c>
      <c r="C714" s="90" t="str">
        <f>IF(Proponentes!H698="X",Proponentes!$B$691,"")</f>
        <v/>
      </c>
      <c r="D714" s="91"/>
      <c r="E714" s="100"/>
      <c r="F714" s="93"/>
      <c r="G714" s="94" t="str">
        <f>Evaluación_Económica!G716</f>
        <v/>
      </c>
      <c r="H714" s="94"/>
      <c r="I714" s="94" t="str">
        <f>Evaluación_Económica!P716</f>
        <v/>
      </c>
      <c r="J714" s="94"/>
      <c r="K714" s="94" t="str">
        <f>Evaluación_Económica!AB716</f>
        <v/>
      </c>
      <c r="L714" s="94"/>
      <c r="M714" s="94" t="str">
        <f>Evaluación_Económica!AY716</f>
        <v xml:space="preserve"> </v>
      </c>
      <c r="N714" s="94"/>
      <c r="O714" s="94" t="str">
        <f>Evaluación_Económica!BT716</f>
        <v xml:space="preserve"> </v>
      </c>
      <c r="P714" s="94"/>
      <c r="Q714" s="94" t="str">
        <f>Evaluación_Económica!BY716</f>
        <v/>
      </c>
      <c r="R714" s="94"/>
      <c r="S714" s="94" t="str">
        <f>Evaluación_Económica!CF716</f>
        <v/>
      </c>
      <c r="T714" s="95"/>
      <c r="U714" s="96" t="str">
        <f t="shared" si="92"/>
        <v/>
      </c>
      <c r="V714" s="25"/>
      <c r="W714" s="25"/>
      <c r="X714" s="25"/>
      <c r="Y714" s="25"/>
      <c r="Z714" s="25"/>
      <c r="AA714" s="25"/>
      <c r="AB714" s="25"/>
      <c r="AC714" s="25"/>
      <c r="AD714" s="25"/>
      <c r="AE714" s="25"/>
    </row>
    <row r="715" spans="1:31" hidden="1" x14ac:dyDescent="0.25">
      <c r="A715" s="1085"/>
      <c r="B715" s="508">
        <v>9</v>
      </c>
      <c r="C715" s="90" t="str">
        <f>IF(Proponentes!H699="X",Proponentes!$B$691,"")</f>
        <v/>
      </c>
      <c r="D715" s="91"/>
      <c r="E715" s="100"/>
      <c r="F715" s="93"/>
      <c r="G715" s="94" t="str">
        <f>Evaluación_Económica!G717</f>
        <v/>
      </c>
      <c r="H715" s="94"/>
      <c r="I715" s="94" t="str">
        <f>Evaluación_Económica!P717</f>
        <v/>
      </c>
      <c r="J715" s="94"/>
      <c r="K715" s="94" t="str">
        <f>Evaluación_Económica!AB717</f>
        <v/>
      </c>
      <c r="L715" s="94"/>
      <c r="M715" s="94" t="str">
        <f>Evaluación_Económica!AY717</f>
        <v xml:space="preserve"> </v>
      </c>
      <c r="N715" s="94"/>
      <c r="O715" s="94" t="str">
        <f>Evaluación_Económica!BT717</f>
        <v xml:space="preserve"> </v>
      </c>
      <c r="P715" s="94"/>
      <c r="Q715" s="94" t="str">
        <f>Evaluación_Económica!BY717</f>
        <v/>
      </c>
      <c r="R715" s="94"/>
      <c r="S715" s="94" t="str">
        <f>Evaluación_Económica!CF717</f>
        <v/>
      </c>
      <c r="T715" s="95"/>
      <c r="U715" s="96" t="str">
        <f t="shared" si="92"/>
        <v/>
      </c>
      <c r="V715" s="25"/>
      <c r="W715" s="25"/>
      <c r="X715" s="25"/>
      <c r="Y715" s="25"/>
      <c r="Z715" s="25"/>
      <c r="AA715" s="25"/>
      <c r="AB715" s="25"/>
      <c r="AC715" s="25"/>
      <c r="AD715" s="25"/>
      <c r="AE715" s="25"/>
    </row>
    <row r="716" spans="1:31" hidden="1" x14ac:dyDescent="0.25">
      <c r="A716" s="1085"/>
      <c r="B716" s="508">
        <v>10</v>
      </c>
      <c r="C716" s="90" t="str">
        <f>IF(Proponentes!H700="X",Proponentes!$B$691,"")</f>
        <v/>
      </c>
      <c r="D716" s="91"/>
      <c r="E716" s="100"/>
      <c r="F716" s="93"/>
      <c r="G716" s="94" t="str">
        <f>Evaluación_Económica!G718</f>
        <v/>
      </c>
      <c r="H716" s="94"/>
      <c r="I716" s="94" t="str">
        <f>Evaluación_Económica!P718</f>
        <v/>
      </c>
      <c r="J716" s="94"/>
      <c r="K716" s="94" t="str">
        <f>Evaluación_Económica!AB718</f>
        <v/>
      </c>
      <c r="L716" s="94"/>
      <c r="M716" s="94" t="str">
        <f>Evaluación_Económica!AY718</f>
        <v xml:space="preserve"> </v>
      </c>
      <c r="N716" s="94"/>
      <c r="O716" s="94" t="str">
        <f>Evaluación_Económica!BT718</f>
        <v xml:space="preserve"> </v>
      </c>
      <c r="P716" s="94"/>
      <c r="Q716" s="94" t="str">
        <f>Evaluación_Económica!BY718</f>
        <v/>
      </c>
      <c r="R716" s="94"/>
      <c r="S716" s="94" t="str">
        <f>Evaluación_Económica!CF718</f>
        <v/>
      </c>
      <c r="T716" s="95"/>
      <c r="U716" s="96" t="str">
        <f t="shared" si="92"/>
        <v/>
      </c>
      <c r="V716" s="25"/>
      <c r="W716" s="25"/>
      <c r="X716" s="25"/>
      <c r="Y716" s="25"/>
      <c r="Z716" s="25"/>
      <c r="AA716" s="25"/>
      <c r="AB716" s="25"/>
      <c r="AC716" s="25"/>
      <c r="AD716" s="25"/>
      <c r="AE716" s="25"/>
    </row>
    <row r="717" spans="1:31" hidden="1" x14ac:dyDescent="0.25">
      <c r="A717" s="1085"/>
      <c r="B717" s="508">
        <v>11</v>
      </c>
      <c r="C717" s="90" t="str">
        <f>IF(Proponentes!H701="X",Proponentes!$B$691,"")</f>
        <v/>
      </c>
      <c r="D717" s="91"/>
      <c r="E717" s="100"/>
      <c r="F717" s="93"/>
      <c r="G717" s="94" t="str">
        <f>Evaluación_Económica!G719</f>
        <v/>
      </c>
      <c r="H717" s="94"/>
      <c r="I717" s="94" t="str">
        <f>Evaluación_Económica!P719</f>
        <v/>
      </c>
      <c r="J717" s="94"/>
      <c r="K717" s="94" t="str">
        <f>Evaluación_Económica!AB719</f>
        <v/>
      </c>
      <c r="L717" s="94"/>
      <c r="M717" s="94" t="str">
        <f>Evaluación_Económica!AY719</f>
        <v xml:space="preserve"> </v>
      </c>
      <c r="N717" s="94"/>
      <c r="O717" s="94" t="str">
        <f>Evaluación_Económica!BT719</f>
        <v xml:space="preserve"> </v>
      </c>
      <c r="P717" s="94"/>
      <c r="Q717" s="94" t="str">
        <f>Evaluación_Económica!BY719</f>
        <v/>
      </c>
      <c r="R717" s="94"/>
      <c r="S717" s="94" t="str">
        <f>Evaluación_Económica!CF719</f>
        <v/>
      </c>
      <c r="T717" s="95"/>
      <c r="U717" s="96" t="str">
        <f t="shared" si="92"/>
        <v/>
      </c>
      <c r="V717" s="25"/>
      <c r="W717" s="25"/>
      <c r="X717" s="25"/>
      <c r="Y717" s="25"/>
      <c r="Z717" s="25"/>
      <c r="AA717" s="25"/>
      <c r="AB717" s="25"/>
      <c r="AC717" s="25"/>
      <c r="AD717" s="25"/>
      <c r="AE717" s="25"/>
    </row>
    <row r="718" spans="1:31" hidden="1" x14ac:dyDescent="0.25">
      <c r="A718" s="1086"/>
      <c r="B718" s="804">
        <v>12</v>
      </c>
      <c r="C718" s="905" t="str">
        <f>IF(Proponentes!H702="X",Proponentes!$B$691,"")</f>
        <v/>
      </c>
      <c r="D718" s="91"/>
      <c r="E718" s="906"/>
      <c r="F718" s="93"/>
      <c r="G718" s="907" t="str">
        <f>Evaluación_Económica!G720</f>
        <v/>
      </c>
      <c r="H718" s="907"/>
      <c r="I718" s="907" t="str">
        <f>Evaluación_Económica!P720</f>
        <v/>
      </c>
      <c r="J718" s="907"/>
      <c r="K718" s="907" t="str">
        <f>Evaluación_Económica!AB720</f>
        <v/>
      </c>
      <c r="L718" s="907"/>
      <c r="M718" s="907" t="str">
        <f>Evaluación_Económica!AY720</f>
        <v/>
      </c>
      <c r="N718" s="907"/>
      <c r="O718" s="907" t="str">
        <f>Evaluación_Económica!BT720</f>
        <v/>
      </c>
      <c r="P718" s="907"/>
      <c r="Q718" s="907" t="str">
        <f>Evaluación_Económica!BY720</f>
        <v/>
      </c>
      <c r="R718" s="907"/>
      <c r="S718" s="907" t="str">
        <f>Evaluación_Económica!CF720</f>
        <v/>
      </c>
      <c r="T718" s="908"/>
      <c r="U718" s="909" t="str">
        <f>IF(C718&lt;&gt;"",IF(G718="CUMPLE",IF(I718="CUMPLE",IF(K718="CUMPLE",IF(M718="CUMPLE",IF(O718="CUMPLE",IF(Q718="CUMPLE",IF(S718="CUMPLE","HABILITADO","RECHAZADO"),"RECHAZADO"),"RECHAZADO"),"RECHAZADO"),"RECHAZADO"),"RECHAZADO"),"RECHAZADO"),"")</f>
        <v/>
      </c>
      <c r="V718" s="25"/>
      <c r="W718" s="25"/>
      <c r="X718" s="25"/>
      <c r="Y718" s="25"/>
      <c r="Z718" s="25"/>
      <c r="AA718" s="25"/>
      <c r="AB718" s="25"/>
      <c r="AC718" s="25"/>
      <c r="AD718" s="25"/>
      <c r="AE718" s="25"/>
    </row>
    <row r="719" spans="1:31" s="110" customFormat="1" x14ac:dyDescent="0.25">
      <c r="A719" s="102">
        <v>54</v>
      </c>
      <c r="B719" s="102"/>
      <c r="C719" s="102" t="s">
        <v>1537</v>
      </c>
      <c r="D719" s="901"/>
      <c r="E719" s="104"/>
      <c r="F719" s="902"/>
      <c r="G719" s="101"/>
      <c r="H719" s="101"/>
      <c r="I719" s="101"/>
      <c r="J719" s="101"/>
      <c r="K719" s="101"/>
      <c r="L719" s="101"/>
      <c r="M719" s="101"/>
      <c r="N719" s="101"/>
      <c r="O719" s="101"/>
      <c r="P719" s="101"/>
      <c r="Q719" s="101"/>
      <c r="R719" s="101"/>
      <c r="S719" s="101"/>
      <c r="T719" s="101"/>
      <c r="U719" s="101"/>
      <c r="V719" s="25"/>
      <c r="W719" s="25"/>
      <c r="X719" s="25"/>
      <c r="Y719" s="25"/>
      <c r="Z719" s="25"/>
      <c r="AA719" s="25"/>
      <c r="AB719" s="25"/>
      <c r="AC719" s="25"/>
      <c r="AD719" s="25"/>
      <c r="AE719" s="25"/>
    </row>
    <row r="720" spans="1:31" ht="33" x14ac:dyDescent="0.25">
      <c r="A720" s="997">
        <f>A732</f>
        <v>55</v>
      </c>
      <c r="B720" s="508">
        <v>1</v>
      </c>
      <c r="C720" s="90" t="str">
        <f>IF(Proponentes!H704="X",Proponentes!$B$704,"")</f>
        <v>UNIÓN TEMPORAL UT-EAAJ-2021</v>
      </c>
      <c r="D720" s="899"/>
      <c r="E720" s="92"/>
      <c r="F720" s="900"/>
      <c r="G720" s="94" t="str">
        <f>Evaluación_Económica!G722</f>
        <v>CUMPLE</v>
      </c>
      <c r="H720" s="94"/>
      <c r="I720" s="94" t="str">
        <f>Evaluación_Económica!P722</f>
        <v>CUMPLE</v>
      </c>
      <c r="J720" s="94"/>
      <c r="K720" s="94" t="str">
        <f>Evaluación_Económica!AB722</f>
        <v>CUMPLE</v>
      </c>
      <c r="L720" s="94"/>
      <c r="M720" s="94" t="str">
        <f>Evaluación_Económica!AY722</f>
        <v>CUMPLE</v>
      </c>
      <c r="N720" s="94"/>
      <c r="O720" s="94" t="str">
        <f>Evaluación_Económica!BT722</f>
        <v>CUMPLE</v>
      </c>
      <c r="P720" s="94"/>
      <c r="Q720" s="94" t="str">
        <f>Evaluación_Económica!BY722</f>
        <v>CUMPLE</v>
      </c>
      <c r="R720" s="94"/>
      <c r="S720" s="94" t="str">
        <f>Evaluación_Económica!CF722</f>
        <v/>
      </c>
      <c r="T720" s="95"/>
      <c r="U720" s="94" t="str">
        <f t="shared" ref="U720:U730" si="93">IF(C720&lt;&gt;"",IF(G720="CUMPLE",IF(I720="CUMPLE",IF(K720="CUMPLE",IF(M720="CUMPLE",IF(O720="CUMPLE",IF(Q720="CUMPLE","HABILITADO","RECHAZADO"),"RECHAZADO"),"RECHAZADO"),"RECHAZADO"),"RECHAZADO"),"RECHAZADO"),"")</f>
        <v>HABILITADO</v>
      </c>
      <c r="V720" s="25"/>
      <c r="W720" s="25"/>
      <c r="X720" s="25"/>
      <c r="Y720" s="25"/>
      <c r="Z720" s="25"/>
      <c r="AA720" s="25"/>
      <c r="AB720" s="25"/>
      <c r="AC720" s="25"/>
      <c r="AD720" s="25"/>
      <c r="AE720" s="25"/>
    </row>
    <row r="721" spans="1:31" hidden="1" x14ac:dyDescent="0.25">
      <c r="A721" s="1084"/>
      <c r="B721" s="230">
        <v>2</v>
      </c>
      <c r="C721" s="914" t="str">
        <f>IF(Proponentes!H705="X",Proponentes!$B$691,"")</f>
        <v/>
      </c>
      <c r="D721" s="91"/>
      <c r="E721" s="915"/>
      <c r="F721" s="93"/>
      <c r="G721" s="916" t="str">
        <f>Evaluación_Económica!G723</f>
        <v/>
      </c>
      <c r="H721" s="916"/>
      <c r="I721" s="916" t="str">
        <f>Evaluación_Económica!P723</f>
        <v/>
      </c>
      <c r="J721" s="916"/>
      <c r="K721" s="916" t="str">
        <f>Evaluación_Económica!AB723</f>
        <v/>
      </c>
      <c r="L721" s="916"/>
      <c r="M721" s="916" t="str">
        <f>Evaluación_Económica!AY723</f>
        <v xml:space="preserve"> </v>
      </c>
      <c r="N721" s="916"/>
      <c r="O721" s="916" t="str">
        <f>Evaluación_Económica!BT723</f>
        <v xml:space="preserve"> </v>
      </c>
      <c r="P721" s="916"/>
      <c r="Q721" s="916" t="str">
        <f>Evaluación_Económica!BY723</f>
        <v/>
      </c>
      <c r="R721" s="916"/>
      <c r="S721" s="916" t="str">
        <f>Evaluación_Económica!CF723</f>
        <v/>
      </c>
      <c r="T721" s="917"/>
      <c r="U721" s="918" t="str">
        <f t="shared" si="93"/>
        <v/>
      </c>
      <c r="V721" s="25"/>
      <c r="W721" s="25"/>
      <c r="X721" s="25"/>
      <c r="Y721" s="25"/>
      <c r="Z721" s="25"/>
      <c r="AA721" s="25"/>
      <c r="AB721" s="25"/>
      <c r="AC721" s="25"/>
      <c r="AD721" s="25"/>
      <c r="AE721" s="25"/>
    </row>
    <row r="722" spans="1:31" hidden="1" x14ac:dyDescent="0.25">
      <c r="A722" s="1085"/>
      <c r="B722" s="508">
        <v>3</v>
      </c>
      <c r="C722" s="90" t="str">
        <f>IF(Proponentes!H706="X",Proponentes!$B$691,"")</f>
        <v/>
      </c>
      <c r="D722" s="91"/>
      <c r="E722" s="92"/>
      <c r="F722" s="93"/>
      <c r="G722" s="94" t="str">
        <f>Evaluación_Económica!G724</f>
        <v/>
      </c>
      <c r="H722" s="94"/>
      <c r="I722" s="94" t="str">
        <f>Evaluación_Económica!P724</f>
        <v/>
      </c>
      <c r="J722" s="94"/>
      <c r="K722" s="94" t="str">
        <f>Evaluación_Económica!AB724</f>
        <v/>
      </c>
      <c r="L722" s="94"/>
      <c r="M722" s="94" t="str">
        <f>Evaluación_Económica!AY724</f>
        <v xml:space="preserve"> </v>
      </c>
      <c r="N722" s="94"/>
      <c r="O722" s="94" t="str">
        <f>Evaluación_Económica!BT724</f>
        <v xml:space="preserve"> </v>
      </c>
      <c r="P722" s="94"/>
      <c r="Q722" s="94" t="str">
        <f>Evaluación_Económica!BY724</f>
        <v/>
      </c>
      <c r="R722" s="94"/>
      <c r="S722" s="94" t="str">
        <f>Evaluación_Económica!CF724</f>
        <v/>
      </c>
      <c r="T722" s="95"/>
      <c r="U722" s="96" t="str">
        <f t="shared" si="93"/>
        <v/>
      </c>
      <c r="V722" s="25"/>
      <c r="W722" s="25"/>
      <c r="X722" s="25"/>
      <c r="Y722" s="25"/>
      <c r="Z722" s="25"/>
      <c r="AA722" s="25"/>
      <c r="AB722" s="25"/>
      <c r="AC722" s="25"/>
      <c r="AD722" s="25"/>
      <c r="AE722" s="25"/>
    </row>
    <row r="723" spans="1:31" hidden="1" x14ac:dyDescent="0.25">
      <c r="A723" s="1086"/>
      <c r="B723" s="804">
        <v>4</v>
      </c>
      <c r="C723" s="905" t="str">
        <f>IF(Proponentes!H707="X",Proponentes!$B$691,"")</f>
        <v/>
      </c>
      <c r="D723" s="91"/>
      <c r="E723" s="910"/>
      <c r="F723" s="93"/>
      <c r="G723" s="911" t="str">
        <f>Evaluación_Económica!G725</f>
        <v/>
      </c>
      <c r="H723" s="911"/>
      <c r="I723" s="911" t="str">
        <f>Evaluación_Económica!P725</f>
        <v/>
      </c>
      <c r="J723" s="911"/>
      <c r="K723" s="911" t="str">
        <f>Evaluación_Económica!AB725</f>
        <v/>
      </c>
      <c r="L723" s="911"/>
      <c r="M723" s="911" t="str">
        <f>Evaluación_Económica!AY725</f>
        <v/>
      </c>
      <c r="N723" s="911"/>
      <c r="O723" s="911" t="str">
        <f>Evaluación_Económica!BT725</f>
        <v/>
      </c>
      <c r="P723" s="911"/>
      <c r="Q723" s="911" t="str">
        <f>Evaluación_Económica!BY725</f>
        <v/>
      </c>
      <c r="R723" s="911"/>
      <c r="S723" s="911" t="str">
        <f>Evaluación_Económica!CF725</f>
        <v/>
      </c>
      <c r="T723" s="912"/>
      <c r="U723" s="913" t="str">
        <f t="shared" si="93"/>
        <v/>
      </c>
      <c r="V723" s="25"/>
      <c r="W723" s="25"/>
      <c r="X723" s="25"/>
      <c r="Y723" s="25"/>
      <c r="Z723" s="25"/>
      <c r="AA723" s="25"/>
      <c r="AB723" s="25"/>
      <c r="AC723" s="25"/>
      <c r="AD723" s="25"/>
      <c r="AE723" s="25"/>
    </row>
    <row r="724" spans="1:31" ht="33" x14ac:dyDescent="0.25">
      <c r="A724" s="997"/>
      <c r="B724" s="508">
        <v>5</v>
      </c>
      <c r="C724" s="90" t="str">
        <f>IF(Proponentes!H708="X",Proponentes!$B$704,"")</f>
        <v>UNIÓN TEMPORAL UT-EAAJ-2021</v>
      </c>
      <c r="D724" s="899"/>
      <c r="E724" s="100"/>
      <c r="F724" s="900"/>
      <c r="G724" s="94" t="str">
        <f>Evaluación_Económica!G726</f>
        <v>CUMPLE</v>
      </c>
      <c r="H724" s="94"/>
      <c r="I724" s="94" t="str">
        <f>Evaluación_Económica!P726</f>
        <v>CUMPLE</v>
      </c>
      <c r="J724" s="94"/>
      <c r="K724" s="94" t="str">
        <f>Evaluación_Económica!AB726</f>
        <v>CUMPLE</v>
      </c>
      <c r="L724" s="94"/>
      <c r="M724" s="94" t="str">
        <f>Evaluación_Económica!AY726</f>
        <v>CUMPLE</v>
      </c>
      <c r="N724" s="94"/>
      <c r="O724" s="94" t="str">
        <f>Evaluación_Económica!BT726</f>
        <v>CUMPLE</v>
      </c>
      <c r="P724" s="94"/>
      <c r="Q724" s="94" t="str">
        <f>Evaluación_Económica!BY726</f>
        <v>CUMPLE</v>
      </c>
      <c r="R724" s="94"/>
      <c r="S724" s="94" t="str">
        <f>Evaluación_Económica!CF726</f>
        <v/>
      </c>
      <c r="T724" s="95"/>
      <c r="U724" s="94" t="str">
        <f t="shared" si="93"/>
        <v>HABILITADO</v>
      </c>
      <c r="V724" s="25"/>
      <c r="W724" s="25"/>
      <c r="X724" s="25"/>
      <c r="Y724" s="25"/>
      <c r="Z724" s="25"/>
      <c r="AA724" s="25"/>
      <c r="AB724" s="25"/>
      <c r="AC724" s="25"/>
      <c r="AD724" s="25"/>
      <c r="AE724" s="25"/>
    </row>
    <row r="725" spans="1:31" ht="33" x14ac:dyDescent="0.25">
      <c r="A725" s="997"/>
      <c r="B725" s="508">
        <v>6</v>
      </c>
      <c r="C725" s="90" t="str">
        <f>IF(Proponentes!H709="X",Proponentes!$B$704,"")</f>
        <v>UNIÓN TEMPORAL UT-EAAJ-2021</v>
      </c>
      <c r="D725" s="899"/>
      <c r="E725" s="92"/>
      <c r="F725" s="900"/>
      <c r="G725" s="94" t="str">
        <f>Evaluación_Económica!G727</f>
        <v>CUMPLE</v>
      </c>
      <c r="H725" s="94"/>
      <c r="I725" s="94" t="str">
        <f>Evaluación_Económica!P727</f>
        <v>CUMPLE</v>
      </c>
      <c r="J725" s="94"/>
      <c r="K725" s="94" t="str">
        <f>Evaluación_Económica!AB727</f>
        <v>CUMPLE</v>
      </c>
      <c r="L725" s="94"/>
      <c r="M725" s="94" t="str">
        <f>Evaluación_Económica!AY727</f>
        <v>CUMPLE</v>
      </c>
      <c r="N725" s="94"/>
      <c r="O725" s="94" t="str">
        <f>Evaluación_Económica!BT727</f>
        <v>CUMPLE</v>
      </c>
      <c r="P725" s="94"/>
      <c r="Q725" s="94" t="str">
        <f>Evaluación_Económica!BY727</f>
        <v>CUMPLE</v>
      </c>
      <c r="R725" s="94"/>
      <c r="S725" s="94" t="str">
        <f>Evaluación_Económica!CF727</f>
        <v/>
      </c>
      <c r="T725" s="95"/>
      <c r="U725" s="94" t="str">
        <f t="shared" si="93"/>
        <v>HABILITADO</v>
      </c>
      <c r="V725" s="25"/>
      <c r="W725" s="25"/>
      <c r="X725" s="25"/>
      <c r="Y725" s="25"/>
      <c r="Z725" s="25"/>
      <c r="AA725" s="25"/>
      <c r="AB725" s="25"/>
      <c r="AC725" s="25"/>
      <c r="AD725" s="25"/>
      <c r="AE725" s="25"/>
    </row>
    <row r="726" spans="1:31" ht="33" x14ac:dyDescent="0.25">
      <c r="A726" s="997"/>
      <c r="B726" s="508">
        <v>7</v>
      </c>
      <c r="C726" s="90" t="str">
        <f>IF(Proponentes!H710="X",Proponentes!$B$704,"")</f>
        <v>UNIÓN TEMPORAL UT-EAAJ-2021</v>
      </c>
      <c r="D726" s="899"/>
      <c r="E726" s="92"/>
      <c r="F726" s="900"/>
      <c r="G726" s="94" t="str">
        <f>Evaluación_Económica!G728</f>
        <v>CUMPLE</v>
      </c>
      <c r="H726" s="94"/>
      <c r="I726" s="94" t="str">
        <f>Evaluación_Económica!P728</f>
        <v>CUMPLE</v>
      </c>
      <c r="J726" s="94"/>
      <c r="K726" s="94" t="str">
        <f>Evaluación_Económica!AB728</f>
        <v>CUMPLE</v>
      </c>
      <c r="L726" s="94"/>
      <c r="M726" s="94" t="str">
        <f>Evaluación_Económica!AY728</f>
        <v>CUMPLE</v>
      </c>
      <c r="N726" s="94"/>
      <c r="O726" s="94" t="str">
        <f>Evaluación_Económica!BT728</f>
        <v>CUMPLE</v>
      </c>
      <c r="P726" s="94"/>
      <c r="Q726" s="94" t="str">
        <f>Evaluación_Económica!BY728</f>
        <v>CUMPLE</v>
      </c>
      <c r="R726" s="94"/>
      <c r="S726" s="94" t="str">
        <f>Evaluación_Económica!CF728</f>
        <v/>
      </c>
      <c r="T726" s="95"/>
      <c r="U726" s="94" t="str">
        <f t="shared" si="93"/>
        <v>HABILITADO</v>
      </c>
      <c r="V726" s="25"/>
      <c r="W726" s="25"/>
      <c r="X726" s="25"/>
      <c r="Y726" s="25"/>
      <c r="Z726" s="25"/>
      <c r="AA726" s="25"/>
      <c r="AB726" s="25"/>
      <c r="AC726" s="25"/>
      <c r="AD726" s="25"/>
      <c r="AE726" s="25"/>
    </row>
    <row r="727" spans="1:31" ht="33" x14ac:dyDescent="0.25">
      <c r="A727" s="997"/>
      <c r="B727" s="508">
        <v>8</v>
      </c>
      <c r="C727" s="90" t="str">
        <f>IF(Proponentes!H711="X",Proponentes!$B$704,"")</f>
        <v>UNIÓN TEMPORAL UT-EAAJ-2021</v>
      </c>
      <c r="D727" s="899"/>
      <c r="E727" s="100"/>
      <c r="F727" s="900"/>
      <c r="G727" s="94" t="str">
        <f>Evaluación_Económica!G729</f>
        <v>CUMPLE</v>
      </c>
      <c r="H727" s="94"/>
      <c r="I727" s="94" t="str">
        <f>Evaluación_Económica!P729</f>
        <v>CUMPLE</v>
      </c>
      <c r="J727" s="94"/>
      <c r="K727" s="94" t="str">
        <f>Evaluación_Económica!AB729</f>
        <v>CUMPLE</v>
      </c>
      <c r="L727" s="94"/>
      <c r="M727" s="94" t="str">
        <f>Evaluación_Económica!AY729</f>
        <v>CUMPLE</v>
      </c>
      <c r="N727" s="94"/>
      <c r="O727" s="94" t="str">
        <f>Evaluación_Económica!BT729</f>
        <v>CUMPLE</v>
      </c>
      <c r="P727" s="94"/>
      <c r="Q727" s="94" t="str">
        <f>Evaluación_Económica!BY729</f>
        <v>CUMPLE</v>
      </c>
      <c r="R727" s="94"/>
      <c r="S727" s="94" t="str">
        <f>Evaluación_Económica!CF729</f>
        <v/>
      </c>
      <c r="T727" s="95"/>
      <c r="U727" s="94" t="str">
        <f t="shared" si="93"/>
        <v>HABILITADO</v>
      </c>
      <c r="V727" s="25"/>
      <c r="W727" s="25"/>
      <c r="X727" s="25"/>
      <c r="Y727" s="25"/>
      <c r="Z727" s="25"/>
      <c r="AA727" s="25"/>
      <c r="AB727" s="25"/>
      <c r="AC727" s="25"/>
      <c r="AD727" s="25"/>
      <c r="AE727" s="25"/>
    </row>
    <row r="728" spans="1:31" ht="33" x14ac:dyDescent="0.25">
      <c r="A728" s="997"/>
      <c r="B728" s="508">
        <v>9</v>
      </c>
      <c r="C728" s="90" t="str">
        <f>IF(Proponentes!H712="X",Proponentes!$B$704,"")</f>
        <v>UNIÓN TEMPORAL UT-EAAJ-2021</v>
      </c>
      <c r="D728" s="899"/>
      <c r="E728" s="100"/>
      <c r="F728" s="900"/>
      <c r="G728" s="94" t="str">
        <f>Evaluación_Económica!G730</f>
        <v>CUMPLE</v>
      </c>
      <c r="H728" s="94"/>
      <c r="I728" s="94" t="str">
        <f>Evaluación_Económica!P730</f>
        <v>CUMPLE</v>
      </c>
      <c r="J728" s="94"/>
      <c r="K728" s="94" t="str">
        <f>Evaluación_Económica!AB730</f>
        <v>CUMPLE</v>
      </c>
      <c r="L728" s="94"/>
      <c r="M728" s="94" t="str">
        <f>Evaluación_Económica!AY730</f>
        <v>CUMPLE</v>
      </c>
      <c r="N728" s="94"/>
      <c r="O728" s="94" t="str">
        <f>Evaluación_Económica!BT730</f>
        <v>CUMPLE</v>
      </c>
      <c r="P728" s="94"/>
      <c r="Q728" s="94" t="str">
        <f>Evaluación_Económica!BY730</f>
        <v>CUMPLE</v>
      </c>
      <c r="R728" s="94"/>
      <c r="S728" s="94" t="str">
        <f>Evaluación_Económica!CF730</f>
        <v/>
      </c>
      <c r="T728" s="95"/>
      <c r="U728" s="94" t="str">
        <f t="shared" si="93"/>
        <v>HABILITADO</v>
      </c>
      <c r="V728" s="25"/>
      <c r="W728" s="25"/>
      <c r="X728" s="25"/>
      <c r="Y728" s="25"/>
      <c r="Z728" s="25"/>
      <c r="AA728" s="25"/>
      <c r="AB728" s="25"/>
      <c r="AC728" s="25"/>
      <c r="AD728" s="25"/>
      <c r="AE728" s="25"/>
    </row>
    <row r="729" spans="1:31" ht="33" x14ac:dyDescent="0.25">
      <c r="A729" s="997"/>
      <c r="B729" s="508">
        <v>10</v>
      </c>
      <c r="C729" s="90" t="str">
        <f>IF(Proponentes!H713="X",Proponentes!$B$704,"")</f>
        <v>UNIÓN TEMPORAL UT-EAAJ-2021</v>
      </c>
      <c r="D729" s="899"/>
      <c r="E729" s="100"/>
      <c r="F729" s="900"/>
      <c r="G729" s="94" t="str">
        <f>Evaluación_Económica!G731</f>
        <v>CUMPLE</v>
      </c>
      <c r="H729" s="94"/>
      <c r="I729" s="94" t="str">
        <f>Evaluación_Económica!P731</f>
        <v>CUMPLE</v>
      </c>
      <c r="J729" s="94"/>
      <c r="K729" s="94" t="str">
        <f>Evaluación_Económica!AB731</f>
        <v>CUMPLE</v>
      </c>
      <c r="L729" s="94"/>
      <c r="M729" s="94" t="str">
        <f>Evaluación_Económica!AY731</f>
        <v>CUMPLE</v>
      </c>
      <c r="N729" s="94"/>
      <c r="O729" s="94" t="str">
        <f>Evaluación_Económica!BT731</f>
        <v>CUMPLE</v>
      </c>
      <c r="P729" s="94"/>
      <c r="Q729" s="94" t="str">
        <f>Evaluación_Económica!BY731</f>
        <v>CUMPLE</v>
      </c>
      <c r="R729" s="94"/>
      <c r="S729" s="94" t="str">
        <f>Evaluación_Económica!CF731</f>
        <v/>
      </c>
      <c r="T729" s="95"/>
      <c r="U729" s="94" t="str">
        <f t="shared" si="93"/>
        <v>HABILITADO</v>
      </c>
      <c r="V729" s="25"/>
      <c r="W729" s="25"/>
      <c r="X729" s="25"/>
      <c r="Y729" s="25"/>
      <c r="Z729" s="25"/>
      <c r="AA729" s="25"/>
      <c r="AB729" s="25"/>
      <c r="AC729" s="25"/>
      <c r="AD729" s="25"/>
      <c r="AE729" s="25"/>
    </row>
    <row r="730" spans="1:31" ht="33" x14ac:dyDescent="0.25">
      <c r="A730" s="997"/>
      <c r="B730" s="508">
        <v>11</v>
      </c>
      <c r="C730" s="90" t="str">
        <f>IF(Proponentes!H714="X",Proponentes!$B$704,"")</f>
        <v>UNIÓN TEMPORAL UT-EAAJ-2021</v>
      </c>
      <c r="D730" s="899"/>
      <c r="E730" s="100"/>
      <c r="F730" s="900"/>
      <c r="G730" s="94" t="str">
        <f>Evaluación_Económica!G732</f>
        <v>CUMPLE</v>
      </c>
      <c r="H730" s="94"/>
      <c r="I730" s="94" t="str">
        <f>Evaluación_Económica!P732</f>
        <v>CUMPLE</v>
      </c>
      <c r="J730" s="94"/>
      <c r="K730" s="94" t="str">
        <f>Evaluación_Económica!AB732</f>
        <v>CUMPLE</v>
      </c>
      <c r="L730" s="94"/>
      <c r="M730" s="94" t="str">
        <f>Evaluación_Económica!AY732</f>
        <v>CUMPLE</v>
      </c>
      <c r="N730" s="94"/>
      <c r="O730" s="94" t="str">
        <f>Evaluación_Económica!BT732</f>
        <v>CUMPLE</v>
      </c>
      <c r="P730" s="94"/>
      <c r="Q730" s="94" t="str">
        <f>Evaluación_Económica!BY732</f>
        <v>CUMPLE</v>
      </c>
      <c r="R730" s="94"/>
      <c r="S730" s="94" t="str">
        <f>Evaluación_Económica!CF732</f>
        <v/>
      </c>
      <c r="T730" s="95"/>
      <c r="U730" s="94" t="str">
        <f t="shared" si="93"/>
        <v>HABILITADO</v>
      </c>
      <c r="V730" s="25"/>
      <c r="W730" s="25"/>
      <c r="X730" s="25"/>
      <c r="Y730" s="25"/>
      <c r="Z730" s="25"/>
      <c r="AA730" s="25"/>
      <c r="AB730" s="25"/>
      <c r="AC730" s="25"/>
      <c r="AD730" s="25"/>
      <c r="AE730" s="25"/>
    </row>
    <row r="731" spans="1:31" ht="33" x14ac:dyDescent="0.25">
      <c r="A731" s="997"/>
      <c r="B731" s="508">
        <v>12</v>
      </c>
      <c r="C731" s="90" t="str">
        <f>IF(Proponentes!H715="X",Proponentes!$B$704,"")</f>
        <v>UNIÓN TEMPORAL UT-EAAJ-2021</v>
      </c>
      <c r="D731" s="899"/>
      <c r="E731" s="97"/>
      <c r="F731" s="900"/>
      <c r="G731" s="687" t="str">
        <f>Evaluación_Económica!G733</f>
        <v>CUMPLE</v>
      </c>
      <c r="H731" s="687"/>
      <c r="I731" s="687" t="str">
        <f>Evaluación_Económica!P733</f>
        <v>CUMPLE</v>
      </c>
      <c r="J731" s="687"/>
      <c r="K731" s="687" t="str">
        <f>Evaluación_Económica!AB733</f>
        <v>CUMPLE</v>
      </c>
      <c r="L731" s="687"/>
      <c r="M731" s="687" t="str">
        <f>Evaluación_Económica!AY733</f>
        <v>CUMPLE</v>
      </c>
      <c r="N731" s="687"/>
      <c r="O731" s="687" t="str">
        <f>Evaluación_Económica!BT733</f>
        <v>CUMPLE</v>
      </c>
      <c r="P731" s="687"/>
      <c r="Q731" s="687" t="str">
        <f>Evaluación_Económica!BY733</f>
        <v>CUMPLE</v>
      </c>
      <c r="R731" s="687"/>
      <c r="S731" s="687" t="str">
        <f>Evaluación_Económica!CF733</f>
        <v>RECHAZADO</v>
      </c>
      <c r="T731" s="98"/>
      <c r="U731" s="687" t="str">
        <f>IF(C731&lt;&gt;"",IF(G731="CUMPLE",IF(I731="CUMPLE",IF(K731="CUMPLE",IF(M731="CUMPLE",IF(O731="CUMPLE",IF(Q731="CUMPLE",IF(S731="CUMPLE","HABILITADO","RECHAZADO"),"RECHAZADO"),"RECHAZADO"),"RECHAZADO"),"RECHAZADO"),"RECHAZADO"),"RECHAZADO"),"")</f>
        <v>RECHAZADO</v>
      </c>
      <c r="V731" s="25"/>
      <c r="W731" s="25"/>
      <c r="X731" s="25"/>
      <c r="Y731" s="25"/>
      <c r="Z731" s="25"/>
      <c r="AA731" s="25"/>
      <c r="AB731" s="25"/>
      <c r="AC731" s="25"/>
      <c r="AD731" s="25"/>
      <c r="AE731" s="25"/>
    </row>
    <row r="732" spans="1:31" s="110" customFormat="1" ht="17.25" thickBot="1" x14ac:dyDescent="0.3">
      <c r="A732" s="102">
        <v>55</v>
      </c>
      <c r="B732" s="102"/>
      <c r="C732" s="102" t="str">
        <f>IF(Proponentes!H716="X",Proponentes!$B$704,"")</f>
        <v/>
      </c>
      <c r="D732" s="903"/>
      <c r="E732" s="104"/>
      <c r="F732" s="904"/>
      <c r="G732" s="101"/>
      <c r="H732" s="101"/>
      <c r="I732" s="101"/>
      <c r="J732" s="101"/>
      <c r="K732" s="101"/>
      <c r="L732" s="101"/>
      <c r="M732" s="101"/>
      <c r="N732" s="101"/>
      <c r="O732" s="101"/>
      <c r="P732" s="101"/>
      <c r="Q732" s="101"/>
      <c r="R732" s="101"/>
      <c r="S732" s="101"/>
      <c r="T732" s="101"/>
      <c r="U732" s="101"/>
      <c r="V732" s="25"/>
      <c r="W732" s="25"/>
      <c r="X732" s="25"/>
      <c r="Y732" s="25"/>
      <c r="Z732" s="25"/>
      <c r="AA732" s="25"/>
      <c r="AB732" s="25"/>
      <c r="AC732" s="25"/>
      <c r="AD732" s="25"/>
      <c r="AE732" s="25"/>
    </row>
    <row r="733" spans="1:31" x14ac:dyDescent="0.25">
      <c r="A733" s="94"/>
      <c r="B733" s="94"/>
      <c r="C733" s="94"/>
      <c r="D733" s="89"/>
      <c r="E733" s="934"/>
      <c r="F733" s="25"/>
      <c r="G733" s="94"/>
      <c r="H733" s="94"/>
      <c r="I733" s="94"/>
      <c r="J733" s="94"/>
      <c r="K733" s="94"/>
      <c r="L733" s="94"/>
      <c r="M733" s="94"/>
      <c r="N733" s="934"/>
      <c r="O733" s="94"/>
      <c r="P733" s="94"/>
      <c r="Q733" s="94"/>
      <c r="R733" s="94"/>
      <c r="S733" s="94"/>
      <c r="T733" s="94"/>
      <c r="U733" s="94"/>
      <c r="V733" s="25"/>
      <c r="W733" s="25"/>
      <c r="X733" s="25"/>
      <c r="Y733" s="25"/>
      <c r="Z733" s="25"/>
      <c r="AA733" s="25"/>
      <c r="AB733" s="25"/>
      <c r="AC733" s="25"/>
      <c r="AD733" s="25"/>
      <c r="AE733" s="25"/>
    </row>
  </sheetData>
  <sheetProtection selectLockedCells="1"/>
  <autoFilter ref="A17:AE732" xr:uid="{C001B7C9-079B-4596-A9DB-E867C6476561}">
    <filterColumn colId="2">
      <customFilters>
        <customFilter operator="notEqual" val=" "/>
      </customFilters>
    </filterColumn>
  </autoFilter>
  <mergeCells count="70">
    <mergeCell ref="A525:A536"/>
    <mergeCell ref="A538:A549"/>
    <mergeCell ref="A551:A562"/>
    <mergeCell ref="A564:A575"/>
    <mergeCell ref="A577:A588"/>
    <mergeCell ref="A512:A523"/>
    <mergeCell ref="A369:A380"/>
    <mergeCell ref="A382:A393"/>
    <mergeCell ref="A395:A406"/>
    <mergeCell ref="A408:A419"/>
    <mergeCell ref="A421:A432"/>
    <mergeCell ref="A434:A445"/>
    <mergeCell ref="A447:A458"/>
    <mergeCell ref="A460:A471"/>
    <mergeCell ref="A473:A484"/>
    <mergeCell ref="A486:A497"/>
    <mergeCell ref="A499:A510"/>
    <mergeCell ref="A356:A367"/>
    <mergeCell ref="A213:A224"/>
    <mergeCell ref="A226:A237"/>
    <mergeCell ref="A239:A250"/>
    <mergeCell ref="A252:A263"/>
    <mergeCell ref="A265:A276"/>
    <mergeCell ref="A278:A289"/>
    <mergeCell ref="A291:A302"/>
    <mergeCell ref="A304:A315"/>
    <mergeCell ref="A317:A328"/>
    <mergeCell ref="A330:A341"/>
    <mergeCell ref="A343:A354"/>
    <mergeCell ref="A200:A211"/>
    <mergeCell ref="A57:A68"/>
    <mergeCell ref="A70:A81"/>
    <mergeCell ref="A83:A94"/>
    <mergeCell ref="A96:A107"/>
    <mergeCell ref="A109:A120"/>
    <mergeCell ref="A122:A133"/>
    <mergeCell ref="A135:A146"/>
    <mergeCell ref="A148:A159"/>
    <mergeCell ref="A161:A172"/>
    <mergeCell ref="A174:A185"/>
    <mergeCell ref="A187:A198"/>
    <mergeCell ref="AC15:AE16"/>
    <mergeCell ref="V15:X16"/>
    <mergeCell ref="A18:A29"/>
    <mergeCell ref="A31:A42"/>
    <mergeCell ref="S15:S16"/>
    <mergeCell ref="Y15:AA16"/>
    <mergeCell ref="C1:C17"/>
    <mergeCell ref="U15:U17"/>
    <mergeCell ref="A44:A55"/>
    <mergeCell ref="K15:K16"/>
    <mergeCell ref="M15:M16"/>
    <mergeCell ref="O15:O16"/>
    <mergeCell ref="Q15:Q16"/>
    <mergeCell ref="A15:A17"/>
    <mergeCell ref="B15:B17"/>
    <mergeCell ref="D15:D17"/>
    <mergeCell ref="G15:G16"/>
    <mergeCell ref="I15:I16"/>
    <mergeCell ref="A590:A601"/>
    <mergeCell ref="A603:A614"/>
    <mergeCell ref="A616:A627"/>
    <mergeCell ref="A629:A640"/>
    <mergeCell ref="A642:A653"/>
    <mergeCell ref="A720:A731"/>
    <mergeCell ref="A655:A666"/>
    <mergeCell ref="A668:A679"/>
    <mergeCell ref="A681:A692"/>
    <mergeCell ref="A694:A705"/>
    <mergeCell ref="A707:A718"/>
  </mergeCells>
  <conditionalFormatting sqref="K18:K29 K31:K42 K44:K55 K57:K68 K70:K81 K83:K94 K96:K107 K109:K120 K122:K133 K135:K146 K148:K159 K161:K172 K174:K185 K187:K198 K200:K211 K213:K224 K226:K237 K239:K250 K252:K263 K265:K276 K278:K289 K291:K302 K304:K315 K317:K328 K330:K341 K343:K354 K356:K367 K369:K380 K382:K393 K395:K406 K408:K419 K421:K432 K434:K445 K447:K458 K460:K471 K473:K484 K486:K497 K499:K510 K512:K523 K525:K536 K538:K549 K551:K562 K564:K575 K577:K588">
    <cfRule type="cellIs" dxfId="131" priority="115" operator="equal">
      <formula>"NO CUMPLE"</formula>
    </cfRule>
  </conditionalFormatting>
  <conditionalFormatting sqref="Q18:Q29 Q31:Q42 Q44:Q55 Q57:Q68 Q70:Q81 Q83:Q94 Q96:Q107 Q109:Q120 Q122:Q133 Q135:Q146 Q148:Q159 Q161:Q172 Q174:Q185 Q187:Q198 Q200:Q211 Q213:Q224 Q226:Q237 Q239:Q250 Q252:Q263 Q265:Q276 Q278:Q289 Q291:Q302 Q304:Q315 Q317:Q328 Q330:Q341 Q343:Q354 Q356:Q367 Q369:Q380 Q382:Q393 Q395:Q406 Q408:Q419 Q421:Q432 Q434:Q445 Q447:Q458 Q460:Q471 Q473:Q484 Q486:Q497 Q499:Q510 Q512:Q523 Q525:Q536 Q538:Q549 Q551:Q562 Q564:Q575 Q577:Q602">
    <cfRule type="cellIs" dxfId="130" priority="117" operator="equal">
      <formula>"NO CUMPLE"</formula>
    </cfRule>
  </conditionalFormatting>
  <conditionalFormatting sqref="M18:M29 M31:M42 M44:M55 M57:M68 M70:M81 M83:M94 M96:M107 M109:M120 M122:M133 M135:M146 M148:M159 M161:M172 M174:M185 M187:M198 M200:M211 M213:M224 M226:M237 M239:M250 M252:M263 M265:M276 M278:M289 M291:M302 M304:M315 M317:M328 M330:M341 M343:M354 M356:M367 M369:M380 M382:M393 M395:M406 M408:M419 M421:M432 M434:M445 M447:M458 M460:M471 M473:M484 M486:M497 M499:M510 M512:M523 M525:M536 M538:M549 M551:M562 M564:M575 M577:M602">
    <cfRule type="cellIs" dxfId="129" priority="116" operator="equal">
      <formula>"NO CUMPLE"</formula>
    </cfRule>
  </conditionalFormatting>
  <conditionalFormatting sqref="F18:F29 F31:F42 F44:F55 F57:F68 F70:F81 F83:F94 F96:F107 F109:F120 F122:F133 F135:F146 F148:F159 F161:F172 F174:F185 F187:F198 F200:F211 F213:F224 F226:F237 F239:F250 F252:F263 F265:F276 F278:F289 F291:F302 F304:F315 F317:F328 F330:F341 F343:F354 F356:F367 F369:F380 F382:F393 F395:F406 F408:F419 F421:F432 F434:F445 F447:F458 F460:F471 F473:F484 F486:F497 F499:F510 F512:F523 F525:F536 F538:F549 F551:F562 F564:F575 F577:F588">
    <cfRule type="cellIs" dxfId="128" priority="114" operator="notBetween">
      <formula>$F$14</formula>
      <formula>$I$14+$F$14</formula>
    </cfRule>
  </conditionalFormatting>
  <conditionalFormatting sqref="O18:O29 O31:O42 O44:O55 O57:O68 O70:O81 O83:O94 O96:O107 O109:O120 O122:O133 O135:O146 O148:O159 O161:O172 O174:O185 O187:O198 O200:O211 O213:O224 O226:O237 O239:O250 O252:O263 O265:O276 O278:O289 O291:O302 O304:O315 O317:O328 O330:O341 O343:O354 O356:O367 O369:O380 O382:O393 O395:O406 O408:O419 O421:O432 O434:O445 O447:O458 O460:O471 O473:O484 O486:O497 O499:O510 O512:O523 O525:O536 O538:O549 O551:O562 O564:O575 O577:O641">
    <cfRule type="cellIs" dxfId="127" priority="113" operator="equal">
      <formula>"NO CUMPLE"</formula>
    </cfRule>
  </conditionalFormatting>
  <conditionalFormatting sqref="U1:U15 U18:U718 U733:U1048576">
    <cfRule type="cellIs" dxfId="126" priority="111" operator="equal">
      <formula>"NO HABILITADO"</formula>
    </cfRule>
    <cfRule type="cellIs" dxfId="125" priority="112" operator="equal">
      <formula>"RECHAZADO"</formula>
    </cfRule>
  </conditionalFormatting>
  <conditionalFormatting sqref="S18:S29 S31:S42 S44:S55 S57:S68 S70:S81 S83:S94 S96:S107 S109:S120 S122:S133 S135:S146 S148:S159 S161:S172 S174:S185 S187:S198 S200:S211 S213:S224 S226:S237 S239:S250 S252:S263 S265:S276 S278:S289 S291:S302 S304:S315 S317:S328 S330:S341 S343:S354 S356:S367 S369:S380 S382:S393 S395:S406 S408:S419 S421:S432 S434:S445 S447:S458 S460:S471 S473:S484 S486:S497 S499:S510 S512:S523 S525:S536 S538:S549 S551:S562 S564:S575 S577:S588">
    <cfRule type="cellIs" dxfId="124" priority="110" operator="equal">
      <formula>"NO CUMPLE"</formula>
    </cfRule>
  </conditionalFormatting>
  <conditionalFormatting sqref="G18:G29 G31:G42 G44:G55 G57:G68 G70:G81 G83:G94 G96:G107 G109:G120 G122:G133 G135:G146 G148:G159 G161:G172 G174:G185 G187:G198 G200:G211 G213:G224 G226:G237 G239:G250 G252:G263 G265:G276 G278:G289 G291:G302 G304:G315 G317:G328 G330:G341 G343:G354 G356:G367 G369:G380 G382:G393 G395:G406 G408:G419 G421:G432 G434:G445 G447:G458 G460:G471 G473:G484 G486:G497 G499:G510 G512:G523 G525:G536 G538:G549 G551:G562 G564:G575 G577:G588">
    <cfRule type="cellIs" dxfId="123" priority="109" operator="equal">
      <formula>"NO CUMPLE"</formula>
    </cfRule>
  </conditionalFormatting>
  <conditionalFormatting sqref="V16:X17 U1:X15 D1:T590 A1:B17 B18:B706 Y1:XFD718 U18:X718 D590:U718 A707:B718 D734:T1048576 F733:T733 A733:B1048576 U733:XFD1048576">
    <cfRule type="cellIs" dxfId="122" priority="108" operator="equal">
      <formula>"RECHAZADO"</formula>
    </cfRule>
  </conditionalFormatting>
  <conditionalFormatting sqref="A1:XFD15 B18:XFD706 A707:XFD718 A734:XFD1048576 A733:B733 O733:XFD733 F733:M733 A16:T17 V16:XFD17">
    <cfRule type="cellIs" dxfId="121" priority="106" operator="equal">
      <formula>"RECHAZADO"</formula>
    </cfRule>
    <cfRule type="cellIs" dxfId="120" priority="107" operator="equal">
      <formula>"NO CUMPLE"</formula>
    </cfRule>
  </conditionalFormatting>
  <conditionalFormatting sqref="K590:K601">
    <cfRule type="cellIs" dxfId="119" priority="105" operator="equal">
      <formula>"NO CUMPLE"</formula>
    </cfRule>
  </conditionalFormatting>
  <conditionalFormatting sqref="F590:F601">
    <cfRule type="cellIs" dxfId="118" priority="104" operator="notBetween">
      <formula>$F$14</formula>
      <formula>$I$14+$F$14</formula>
    </cfRule>
  </conditionalFormatting>
  <conditionalFormatting sqref="S590:S601">
    <cfRule type="cellIs" dxfId="117" priority="103" operator="equal">
      <formula>"NO CUMPLE"</formula>
    </cfRule>
  </conditionalFormatting>
  <conditionalFormatting sqref="G590:G601">
    <cfRule type="cellIs" dxfId="116" priority="102" operator="equal">
      <formula>"NO CUMPLE"</formula>
    </cfRule>
  </conditionalFormatting>
  <conditionalFormatting sqref="K603:K614">
    <cfRule type="cellIs" dxfId="115" priority="99" operator="equal">
      <formula>"NO CUMPLE"</formula>
    </cfRule>
  </conditionalFormatting>
  <conditionalFormatting sqref="Q603:Q615">
    <cfRule type="cellIs" dxfId="114" priority="101" operator="equal">
      <formula>"NO CUMPLE"</formula>
    </cfRule>
  </conditionalFormatting>
  <conditionalFormatting sqref="M603:M615">
    <cfRule type="cellIs" dxfId="113" priority="100" operator="equal">
      <formula>"NO CUMPLE"</formula>
    </cfRule>
  </conditionalFormatting>
  <conditionalFormatting sqref="F603:F614">
    <cfRule type="cellIs" dxfId="112" priority="98" operator="notBetween">
      <formula>$F$14</formula>
      <formula>$I$14+$F$14</formula>
    </cfRule>
  </conditionalFormatting>
  <conditionalFormatting sqref="S603:S614">
    <cfRule type="cellIs" dxfId="111" priority="97" operator="equal">
      <formula>"NO CUMPLE"</formula>
    </cfRule>
  </conditionalFormatting>
  <conditionalFormatting sqref="G603:G614">
    <cfRule type="cellIs" dxfId="110" priority="96" operator="equal">
      <formula>"NO CUMPLE"</formula>
    </cfRule>
  </conditionalFormatting>
  <conditionalFormatting sqref="K616:K627">
    <cfRule type="cellIs" dxfId="109" priority="93" operator="equal">
      <formula>"NO CUMPLE"</formula>
    </cfRule>
  </conditionalFormatting>
  <conditionalFormatting sqref="Q616:Q628">
    <cfRule type="cellIs" dxfId="108" priority="95" operator="equal">
      <formula>"NO CUMPLE"</formula>
    </cfRule>
  </conditionalFormatting>
  <conditionalFormatting sqref="M616:M628">
    <cfRule type="cellIs" dxfId="107" priority="94" operator="equal">
      <formula>"NO CUMPLE"</formula>
    </cfRule>
  </conditionalFormatting>
  <conditionalFormatting sqref="F616:F627">
    <cfRule type="cellIs" dxfId="106" priority="92" operator="notBetween">
      <formula>$F$14</formula>
      <formula>$I$14+$F$14</formula>
    </cfRule>
  </conditionalFormatting>
  <conditionalFormatting sqref="S616:S627">
    <cfRule type="cellIs" dxfId="105" priority="91" operator="equal">
      <formula>"NO CUMPLE"</formula>
    </cfRule>
  </conditionalFormatting>
  <conditionalFormatting sqref="G616:G627">
    <cfRule type="cellIs" dxfId="104" priority="90" operator="equal">
      <formula>"NO CUMPLE"</formula>
    </cfRule>
  </conditionalFormatting>
  <conditionalFormatting sqref="K629:K640">
    <cfRule type="cellIs" dxfId="103" priority="87" operator="equal">
      <formula>"NO CUMPLE"</formula>
    </cfRule>
  </conditionalFormatting>
  <conditionalFormatting sqref="Q629:Q641">
    <cfRule type="cellIs" dxfId="102" priority="89" operator="equal">
      <formula>"NO CUMPLE"</formula>
    </cfRule>
  </conditionalFormatting>
  <conditionalFormatting sqref="M629:M641">
    <cfRule type="cellIs" dxfId="101" priority="88" operator="equal">
      <formula>"NO CUMPLE"</formula>
    </cfRule>
  </conditionalFormatting>
  <conditionalFormatting sqref="F629:F640">
    <cfRule type="cellIs" dxfId="100" priority="86" operator="notBetween">
      <formula>$F$14</formula>
      <formula>$I$14+$F$14</formula>
    </cfRule>
  </conditionalFormatting>
  <conditionalFormatting sqref="S629:S640">
    <cfRule type="cellIs" dxfId="99" priority="85" operator="equal">
      <formula>"NO CUMPLE"</formula>
    </cfRule>
  </conditionalFormatting>
  <conditionalFormatting sqref="G629:G640">
    <cfRule type="cellIs" dxfId="98" priority="84" operator="equal">
      <formula>"NO CUMPLE"</formula>
    </cfRule>
  </conditionalFormatting>
  <conditionalFormatting sqref="K642:K653">
    <cfRule type="cellIs" dxfId="97" priority="81" operator="equal">
      <formula>"NO CUMPLE"</formula>
    </cfRule>
  </conditionalFormatting>
  <conditionalFormatting sqref="Q642:Q654">
    <cfRule type="cellIs" dxfId="96" priority="83" operator="equal">
      <formula>"NO CUMPLE"</formula>
    </cfRule>
  </conditionalFormatting>
  <conditionalFormatting sqref="M642:M654">
    <cfRule type="cellIs" dxfId="95" priority="82" operator="equal">
      <formula>"NO CUMPLE"</formula>
    </cfRule>
  </conditionalFormatting>
  <conditionalFormatting sqref="F642:F653">
    <cfRule type="cellIs" dxfId="94" priority="80" operator="notBetween">
      <formula>$F$14</formula>
      <formula>$I$14+$F$14</formula>
    </cfRule>
  </conditionalFormatting>
  <conditionalFormatting sqref="O642:O654">
    <cfRule type="cellIs" dxfId="93" priority="79" operator="equal">
      <formula>"NO CUMPLE"</formula>
    </cfRule>
  </conditionalFormatting>
  <conditionalFormatting sqref="S642:S653">
    <cfRule type="cellIs" dxfId="92" priority="78" operator="equal">
      <formula>"NO CUMPLE"</formula>
    </cfRule>
  </conditionalFormatting>
  <conditionalFormatting sqref="G642:G653">
    <cfRule type="cellIs" dxfId="91" priority="77" operator="equal">
      <formula>"NO CUMPLE"</formula>
    </cfRule>
  </conditionalFormatting>
  <conditionalFormatting sqref="K655:K666">
    <cfRule type="cellIs" dxfId="90" priority="74" operator="equal">
      <formula>"NO CUMPLE"</formula>
    </cfRule>
  </conditionalFormatting>
  <conditionalFormatting sqref="Q655:Q667">
    <cfRule type="cellIs" dxfId="89" priority="76" operator="equal">
      <formula>"NO CUMPLE"</formula>
    </cfRule>
  </conditionalFormatting>
  <conditionalFormatting sqref="M655:M667">
    <cfRule type="cellIs" dxfId="88" priority="75" operator="equal">
      <formula>"NO CUMPLE"</formula>
    </cfRule>
  </conditionalFormatting>
  <conditionalFormatting sqref="F655:F666">
    <cfRule type="cellIs" dxfId="87" priority="73" operator="notBetween">
      <formula>$F$14</formula>
      <formula>$I$14+$F$14</formula>
    </cfRule>
  </conditionalFormatting>
  <conditionalFormatting sqref="O655:O667">
    <cfRule type="cellIs" dxfId="86" priority="72" operator="equal">
      <formula>"NO CUMPLE"</formula>
    </cfRule>
  </conditionalFormatting>
  <conditionalFormatting sqref="S655:S666">
    <cfRule type="cellIs" dxfId="85" priority="71" operator="equal">
      <formula>"NO CUMPLE"</formula>
    </cfRule>
  </conditionalFormatting>
  <conditionalFormatting sqref="G655:G666">
    <cfRule type="cellIs" dxfId="84" priority="70" operator="equal">
      <formula>"NO CUMPLE"</formula>
    </cfRule>
  </conditionalFormatting>
  <conditionalFormatting sqref="K668:K679">
    <cfRule type="cellIs" dxfId="83" priority="67" operator="equal">
      <formula>"NO CUMPLE"</formula>
    </cfRule>
  </conditionalFormatting>
  <conditionalFormatting sqref="Q668:Q680">
    <cfRule type="cellIs" dxfId="82" priority="69" operator="equal">
      <formula>"NO CUMPLE"</formula>
    </cfRule>
  </conditionalFormatting>
  <conditionalFormatting sqref="M668:M680">
    <cfRule type="cellIs" dxfId="81" priority="68" operator="equal">
      <formula>"NO CUMPLE"</formula>
    </cfRule>
  </conditionalFormatting>
  <conditionalFormatting sqref="F668:F679">
    <cfRule type="cellIs" dxfId="80" priority="66" operator="notBetween">
      <formula>$F$14</formula>
      <formula>$I$14+$F$14</formula>
    </cfRule>
  </conditionalFormatting>
  <conditionalFormatting sqref="O668:O680">
    <cfRule type="cellIs" dxfId="79" priority="65" operator="equal">
      <formula>"NO CUMPLE"</formula>
    </cfRule>
  </conditionalFormatting>
  <conditionalFormatting sqref="S668:S679">
    <cfRule type="cellIs" dxfId="78" priority="64" operator="equal">
      <formula>"NO CUMPLE"</formula>
    </cfRule>
  </conditionalFormatting>
  <conditionalFormatting sqref="G668:G679">
    <cfRule type="cellIs" dxfId="77" priority="63" operator="equal">
      <formula>"NO CUMPLE"</formula>
    </cfRule>
  </conditionalFormatting>
  <conditionalFormatting sqref="K681:K692">
    <cfRule type="cellIs" dxfId="76" priority="60" operator="equal">
      <formula>"NO CUMPLE"</formula>
    </cfRule>
  </conditionalFormatting>
  <conditionalFormatting sqref="Q681:Q693">
    <cfRule type="cellIs" dxfId="75" priority="62" operator="equal">
      <formula>"NO CUMPLE"</formula>
    </cfRule>
  </conditionalFormatting>
  <conditionalFormatting sqref="M681:M693">
    <cfRule type="cellIs" dxfId="74" priority="61" operator="equal">
      <formula>"NO CUMPLE"</formula>
    </cfRule>
  </conditionalFormatting>
  <conditionalFormatting sqref="F681:F692">
    <cfRule type="cellIs" dxfId="73" priority="59" operator="notBetween">
      <formula>$F$14</formula>
      <formula>$I$14+$F$14</formula>
    </cfRule>
  </conditionalFormatting>
  <conditionalFormatting sqref="O681:O693">
    <cfRule type="cellIs" dxfId="72" priority="58" operator="equal">
      <formula>"NO CUMPLE"</formula>
    </cfRule>
  </conditionalFormatting>
  <conditionalFormatting sqref="S681:S692">
    <cfRule type="cellIs" dxfId="71" priority="57" operator="equal">
      <formula>"NO CUMPLE"</formula>
    </cfRule>
  </conditionalFormatting>
  <conditionalFormatting sqref="G681:G692">
    <cfRule type="cellIs" dxfId="70" priority="56" operator="equal">
      <formula>"NO CUMPLE"</formula>
    </cfRule>
  </conditionalFormatting>
  <conditionalFormatting sqref="K694:K705">
    <cfRule type="cellIs" dxfId="69" priority="53" operator="equal">
      <formula>"NO CUMPLE"</formula>
    </cfRule>
  </conditionalFormatting>
  <conditionalFormatting sqref="Q694:Q706">
    <cfRule type="cellIs" dxfId="68" priority="55" operator="equal">
      <formula>"NO CUMPLE"</formula>
    </cfRule>
  </conditionalFormatting>
  <conditionalFormatting sqref="M694:M706">
    <cfRule type="cellIs" dxfId="67" priority="54" operator="equal">
      <formula>"NO CUMPLE"</formula>
    </cfRule>
  </conditionalFormatting>
  <conditionalFormatting sqref="F694:F705">
    <cfRule type="cellIs" dxfId="66" priority="52" operator="notBetween">
      <formula>$F$14</formula>
      <formula>$I$14+$F$14</formula>
    </cfRule>
  </conditionalFormatting>
  <conditionalFormatting sqref="O694:O706">
    <cfRule type="cellIs" dxfId="65" priority="51" operator="equal">
      <formula>"NO CUMPLE"</formula>
    </cfRule>
  </conditionalFormatting>
  <conditionalFormatting sqref="S694:S705">
    <cfRule type="cellIs" dxfId="64" priority="50" operator="equal">
      <formula>"NO CUMPLE"</formula>
    </cfRule>
  </conditionalFormatting>
  <conditionalFormatting sqref="G694:G705">
    <cfRule type="cellIs" dxfId="63" priority="49" operator="equal">
      <formula>"NO CUMPLE"</formula>
    </cfRule>
  </conditionalFormatting>
  <conditionalFormatting sqref="K707:K718">
    <cfRule type="cellIs" dxfId="62" priority="46" operator="equal">
      <formula>"NO CUMPLE"</formula>
    </cfRule>
  </conditionalFormatting>
  <conditionalFormatting sqref="Q707:Q718">
    <cfRule type="cellIs" dxfId="61" priority="48" operator="equal">
      <formula>"NO CUMPLE"</formula>
    </cfRule>
  </conditionalFormatting>
  <conditionalFormatting sqref="M707:M718">
    <cfRule type="cellIs" dxfId="60" priority="47" operator="equal">
      <formula>"NO CUMPLE"</formula>
    </cfRule>
  </conditionalFormatting>
  <conditionalFormatting sqref="F707:F718">
    <cfRule type="cellIs" dxfId="59" priority="45" operator="notBetween">
      <formula>$F$14</formula>
      <formula>$I$14+$F$14</formula>
    </cfRule>
  </conditionalFormatting>
  <conditionalFormatting sqref="O707:O718">
    <cfRule type="cellIs" dxfId="58" priority="44" operator="equal">
      <formula>"NO CUMPLE"</formula>
    </cfRule>
  </conditionalFormatting>
  <conditionalFormatting sqref="S707:S718">
    <cfRule type="cellIs" dxfId="57" priority="43" operator="equal">
      <formula>"NO CUMPLE"</formula>
    </cfRule>
  </conditionalFormatting>
  <conditionalFormatting sqref="G707:G718">
    <cfRule type="cellIs" dxfId="56" priority="42" operator="equal">
      <formula>"NO CUMPLE"</formula>
    </cfRule>
  </conditionalFormatting>
  <conditionalFormatting sqref="A18:A706">
    <cfRule type="cellIs" dxfId="55" priority="41" operator="equal">
      <formula>"RECHAZADO"</formula>
    </cfRule>
  </conditionalFormatting>
  <conditionalFormatting sqref="C733:E733">
    <cfRule type="cellIs" dxfId="54" priority="37" operator="equal">
      <formula>"RECHAZADO"</formula>
    </cfRule>
  </conditionalFormatting>
  <conditionalFormatting sqref="C733:D733">
    <cfRule type="cellIs" dxfId="53" priority="35" operator="equal">
      <formula>"RECHAZADO"</formula>
    </cfRule>
    <cfRule type="cellIs" dxfId="52" priority="36" operator="equal">
      <formula>"NO CUMPLE"</formula>
    </cfRule>
  </conditionalFormatting>
  <conditionalFormatting sqref="U719">
    <cfRule type="cellIs" dxfId="51" priority="32" operator="equal">
      <formula>"NO HABILITADO"</formula>
    </cfRule>
    <cfRule type="cellIs" dxfId="50" priority="33" operator="equal">
      <formula>"RECHAZADO"</formula>
    </cfRule>
  </conditionalFormatting>
  <conditionalFormatting sqref="B719 D719:XFD719">
    <cfRule type="cellIs" dxfId="49" priority="31" operator="equal">
      <formula>"RECHAZADO"</formula>
    </cfRule>
  </conditionalFormatting>
  <conditionalFormatting sqref="B719:XFD719">
    <cfRule type="cellIs" dxfId="48" priority="29" operator="equal">
      <formula>"RECHAZADO"</formula>
    </cfRule>
    <cfRule type="cellIs" dxfId="47" priority="30" operator="equal">
      <formula>"NO CUMPLE"</formula>
    </cfRule>
  </conditionalFormatting>
  <conditionalFormatting sqref="Q719">
    <cfRule type="cellIs" dxfId="46" priority="28" operator="equal">
      <formula>"NO CUMPLE"</formula>
    </cfRule>
  </conditionalFormatting>
  <conditionalFormatting sqref="M719">
    <cfRule type="cellIs" dxfId="45" priority="27" operator="equal">
      <formula>"NO CUMPLE"</formula>
    </cfRule>
  </conditionalFormatting>
  <conditionalFormatting sqref="O719">
    <cfRule type="cellIs" dxfId="44" priority="26" operator="equal">
      <formula>"NO CUMPLE"</formula>
    </cfRule>
  </conditionalFormatting>
  <conditionalFormatting sqref="A719">
    <cfRule type="cellIs" dxfId="43" priority="25" operator="equal">
      <formula>"RECHAZADO"</formula>
    </cfRule>
  </conditionalFormatting>
  <conditionalFormatting sqref="U720:U731">
    <cfRule type="cellIs" dxfId="42" priority="23" operator="equal">
      <formula>"NO HABILITADO"</formula>
    </cfRule>
    <cfRule type="cellIs" dxfId="41" priority="24" operator="equal">
      <formula>"RECHAZADO"</formula>
    </cfRule>
  </conditionalFormatting>
  <conditionalFormatting sqref="D720:XFD731 A720:B731">
    <cfRule type="cellIs" dxfId="40" priority="22" operator="equal">
      <formula>"RECHAZADO"</formula>
    </cfRule>
  </conditionalFormatting>
  <conditionalFormatting sqref="A720:XFD731">
    <cfRule type="cellIs" dxfId="39" priority="20" operator="equal">
      <formula>"RECHAZADO"</formula>
    </cfRule>
    <cfRule type="cellIs" dxfId="38" priority="21" operator="equal">
      <formula>"NO CUMPLE"</formula>
    </cfRule>
  </conditionalFormatting>
  <conditionalFormatting sqref="K720:K731">
    <cfRule type="cellIs" dxfId="37" priority="17" operator="equal">
      <formula>"NO CUMPLE"</formula>
    </cfRule>
  </conditionalFormatting>
  <conditionalFormatting sqref="Q720:Q731">
    <cfRule type="cellIs" dxfId="36" priority="19" operator="equal">
      <formula>"NO CUMPLE"</formula>
    </cfRule>
  </conditionalFormatting>
  <conditionalFormatting sqref="M720:M731">
    <cfRule type="cellIs" dxfId="35" priority="18" operator="equal">
      <formula>"NO CUMPLE"</formula>
    </cfRule>
  </conditionalFormatting>
  <conditionalFormatting sqref="F720:F731">
    <cfRule type="cellIs" dxfId="34" priority="16" operator="notBetween">
      <formula>$F$14</formula>
      <formula>$I$14+$F$14</formula>
    </cfRule>
  </conditionalFormatting>
  <conditionalFormatting sqref="O720:O731">
    <cfRule type="cellIs" dxfId="33" priority="15" operator="equal">
      <formula>"NO CUMPLE"</formula>
    </cfRule>
  </conditionalFormatting>
  <conditionalFormatting sqref="S720:S731">
    <cfRule type="cellIs" dxfId="32" priority="14" operator="equal">
      <formula>"NO CUMPLE"</formula>
    </cfRule>
  </conditionalFormatting>
  <conditionalFormatting sqref="G720:G731">
    <cfRule type="cellIs" dxfId="31" priority="13" operator="equal">
      <formula>"NO CUMPLE"</formula>
    </cfRule>
  </conditionalFormatting>
  <conditionalFormatting sqref="U732">
    <cfRule type="cellIs" dxfId="30" priority="11" operator="equal">
      <formula>"NO HABILITADO"</formula>
    </cfRule>
    <cfRule type="cellIs" dxfId="29" priority="12" operator="equal">
      <formula>"RECHAZADO"</formula>
    </cfRule>
  </conditionalFormatting>
  <conditionalFormatting sqref="B732 D732:XFD732">
    <cfRule type="cellIs" dxfId="28" priority="10" operator="equal">
      <formula>"RECHAZADO"</formula>
    </cfRule>
  </conditionalFormatting>
  <conditionalFormatting sqref="B732 D732:XFD732">
    <cfRule type="cellIs" dxfId="27" priority="8" operator="equal">
      <formula>"RECHAZADO"</formula>
    </cfRule>
    <cfRule type="cellIs" dxfId="26" priority="9" operator="equal">
      <formula>"NO CUMPLE"</formula>
    </cfRule>
  </conditionalFormatting>
  <conditionalFormatting sqref="Q732">
    <cfRule type="cellIs" dxfId="25" priority="7" operator="equal">
      <formula>"NO CUMPLE"</formula>
    </cfRule>
  </conditionalFormatting>
  <conditionalFormatting sqref="M732">
    <cfRule type="cellIs" dxfId="24" priority="6" operator="equal">
      <formula>"NO CUMPLE"</formula>
    </cfRule>
  </conditionalFormatting>
  <conditionalFormatting sqref="O732">
    <cfRule type="cellIs" dxfId="23" priority="5" operator="equal">
      <formula>"NO CUMPLE"</formula>
    </cfRule>
  </conditionalFormatting>
  <conditionalFormatting sqref="A732">
    <cfRule type="cellIs" dxfId="22" priority="4" operator="equal">
      <formula>"RECHAZADO"</formula>
    </cfRule>
  </conditionalFormatting>
  <conditionalFormatting sqref="C732">
    <cfRule type="cellIs" dxfId="21" priority="3" operator="equal">
      <formula>"RECHAZADO"</formula>
    </cfRule>
  </conditionalFormatting>
  <conditionalFormatting sqref="C732">
    <cfRule type="cellIs" dxfId="20" priority="1" operator="equal">
      <formula>"RECHAZADO"</formula>
    </cfRule>
    <cfRule type="cellIs" dxfId="19" priority="2" operator="equal">
      <formula>"NO CUMPLE"</formula>
    </cfRule>
  </conditionalFormatting>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rowBreaks count="11" manualBreakCount="11">
    <brk id="69" max="20" man="1"/>
    <brk id="149" max="20" man="1"/>
    <brk id="199" max="20" man="1"/>
    <brk id="264" max="20" man="1"/>
    <brk id="342" max="20" man="1"/>
    <brk id="394" max="20" man="1"/>
    <brk id="446" max="20" man="1"/>
    <brk id="498" max="20" man="1"/>
    <brk id="563" max="20" man="1"/>
    <brk id="628" max="20" man="1"/>
    <brk id="693" max="20" man="1"/>
  </rowBreaks>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filterMode="1"/>
  <dimension ref="A1:K725"/>
  <sheetViews>
    <sheetView tabSelected="1" topLeftCell="A10" zoomScale="80" zoomScaleNormal="80" zoomScaleSheetLayoutView="70" workbookViewId="0">
      <pane xSplit="4" ySplit="1" topLeftCell="E124" activePane="bottomRight" state="frozen"/>
      <selection activeCell="B704" sqref="B704:B715"/>
      <selection pane="topRight" activeCell="B704" sqref="B704:B715"/>
      <selection pane="bottomLeft" activeCell="B704" sqref="B704:B715"/>
      <selection pane="bottomRight" activeCell="F191" sqref="F191"/>
    </sheetView>
  </sheetViews>
  <sheetFormatPr baseColWidth="10" defaultColWidth="11.42578125" defaultRowHeight="16.5" x14ac:dyDescent="0.25"/>
  <cols>
    <col min="1" max="1" width="16.140625" style="34" customWidth="1"/>
    <col min="2" max="2" width="16.28515625" style="34" customWidth="1"/>
    <col min="3" max="3" width="54.42578125" style="34" customWidth="1"/>
    <col min="4" max="4" width="71.5703125" style="34" hidden="1" customWidth="1"/>
    <col min="5" max="5" width="27.42578125" style="34" customWidth="1"/>
    <col min="6" max="6" width="19.42578125" style="34" customWidth="1"/>
    <col min="7" max="7" width="18.7109375" style="34" customWidth="1"/>
    <col min="8" max="8" width="1.85546875" style="34" customWidth="1"/>
    <col min="9" max="9" width="18.28515625" style="34" customWidth="1"/>
    <col min="10" max="10" width="1.85546875" style="34" customWidth="1"/>
    <col min="11" max="11" width="27.5703125" style="34" customWidth="1"/>
    <col min="12" max="12" width="11.42578125" style="34"/>
    <col min="13" max="13" width="18.85546875" style="34" customWidth="1"/>
    <col min="14" max="16384" width="11.42578125" style="34"/>
  </cols>
  <sheetData>
    <row r="1" spans="1:11" hidden="1" x14ac:dyDescent="0.25"/>
    <row r="2" spans="1:11" hidden="1" x14ac:dyDescent="0.25"/>
    <row r="3" spans="1:11" hidden="1" x14ac:dyDescent="0.25"/>
    <row r="4" spans="1:11" hidden="1" x14ac:dyDescent="0.25"/>
    <row r="5" spans="1:11" hidden="1" x14ac:dyDescent="0.25">
      <c r="H5" s="25"/>
    </row>
    <row r="6" spans="1:11" hidden="1" x14ac:dyDescent="0.25"/>
    <row r="7" spans="1:11" hidden="1" x14ac:dyDescent="0.25"/>
    <row r="8" spans="1:11" hidden="1" x14ac:dyDescent="0.25"/>
    <row r="9" spans="1:11" hidden="1" x14ac:dyDescent="0.25"/>
    <row r="10" spans="1:11" ht="35.25" customHeight="1" thickTop="1" thickBot="1" x14ac:dyDescent="0.3">
      <c r="A10" s="704" t="s">
        <v>1533</v>
      </c>
      <c r="B10" s="705" t="s">
        <v>1534</v>
      </c>
      <c r="C10" s="705" t="s">
        <v>1535</v>
      </c>
      <c r="D10" s="67" t="s">
        <v>1536</v>
      </c>
      <c r="E10" s="705" t="s">
        <v>2233</v>
      </c>
      <c r="F10" s="705" t="s">
        <v>2234</v>
      </c>
      <c r="G10" s="705" t="s">
        <v>2235</v>
      </c>
      <c r="H10" s="68"/>
      <c r="I10" s="705" t="s">
        <v>2236</v>
      </c>
      <c r="J10" s="68"/>
      <c r="K10" s="705" t="s">
        <v>2237</v>
      </c>
    </row>
    <row r="11" spans="1:11" ht="17.25" thickTop="1" x14ac:dyDescent="0.25">
      <c r="A11" s="1103">
        <f>A23</f>
        <v>1</v>
      </c>
      <c r="B11" s="717">
        <v>1</v>
      </c>
      <c r="C11" s="717" t="str">
        <f>IF(Experiencia_Proponente!C20=0,"",Experiencia_Proponente!C20)</f>
        <v>UNIÓN TEMPORAL L&amp;W</v>
      </c>
      <c r="D11" s="935" t="str">
        <f>IF(Experiencia_Proponente!D20=0,"",Experiencia_Proponente!D20)</f>
        <v>UNIÓN TEMPORAL L&amp;W</v>
      </c>
      <c r="E11" s="717" t="str">
        <f>Consolidado_Experiencia!E11</f>
        <v>HABILITADO</v>
      </c>
      <c r="F11" s="717" t="str">
        <f>Consolidado_Doc_Técnicos!O11</f>
        <v>HABILITADO</v>
      </c>
      <c r="G11" s="717" t="str">
        <f>Consolidado_Económico!U18</f>
        <v>HABILITADO</v>
      </c>
      <c r="H11" s="1107"/>
      <c r="I11" s="698">
        <f>Consolidado_Ponderables!I11</f>
        <v>60</v>
      </c>
      <c r="J11" s="1107"/>
      <c r="K11" s="717" t="str">
        <f>IF(C11&lt;&gt;"",IF((AND(E11="HABILITADO",F11="HABILITADO",G11="HABILITADO"))=TRUE,"HABILITADO",IF(OR(E11="RECHAZADO",F11="RECHAZADO",G11="RECHAZADO")=TRUE,"RECHAZADO",IF(OR(E11="RECHAZADO",F11="RECHAZADO",G11="RECHAZADO")=TRUE,"RECHAZADO","RECHAZADO"))),"")</f>
        <v>HABILITADO</v>
      </c>
    </row>
    <row r="12" spans="1:11" hidden="1" x14ac:dyDescent="0.25">
      <c r="A12" s="1104"/>
      <c r="B12" s="35">
        <v>2</v>
      </c>
      <c r="C12" s="35" t="str">
        <f>IF(Experiencia_Proponente!C21=0,"",Experiencia_Proponente!C21)</f>
        <v/>
      </c>
      <c r="D12" s="35" t="str">
        <f>IF(Experiencia_Proponente!D21=0,"",Experiencia_Proponente!D21)</f>
        <v/>
      </c>
      <c r="E12" s="35" t="str">
        <f>Consolidado_Experiencia!E12</f>
        <v/>
      </c>
      <c r="F12" s="35" t="str">
        <f>Consolidado_Doc_Técnicos!O12</f>
        <v/>
      </c>
      <c r="G12" s="35" t="str">
        <f>Consolidado_Económico!U19</f>
        <v/>
      </c>
      <c r="H12" s="1108"/>
      <c r="I12" s="43">
        <f>Consolidado_Ponderables!I12</f>
        <v>0</v>
      </c>
      <c r="J12" s="1108"/>
      <c r="K12" s="35" t="str">
        <f t="shared" ref="K12:K21" si="0">IF(C12&lt;&gt;"",IF((AND(E12="HABILITADO",F12="HABILITADO",G12="HABILITADO"))=TRUE,"HABILITADO",IF(OR(E12="RECHAZADO",F12="RECHAZADO",G12="RECHAZADO")=TRUE,"RECHAZADO",IF(OR(E12="RECHAZADO",F12="RECHAZADO",G12="RECHAZADO")=TRUE,"RECHAZADO","NO HABILITADO"))),"")</f>
        <v/>
      </c>
    </row>
    <row r="13" spans="1:11" hidden="1" x14ac:dyDescent="0.25">
      <c r="A13" s="1105"/>
      <c r="B13" s="717">
        <v>3</v>
      </c>
      <c r="C13" s="35" t="str">
        <f>IF(Experiencia_Proponente!C22=0,"",Experiencia_Proponente!C22)</f>
        <v/>
      </c>
      <c r="D13" s="35" t="str">
        <f>IF(Experiencia_Proponente!D22=0,"",Experiencia_Proponente!D22)</f>
        <v/>
      </c>
      <c r="E13" s="35" t="str">
        <f>Consolidado_Experiencia!E13</f>
        <v/>
      </c>
      <c r="F13" s="35" t="str">
        <f>Consolidado_Doc_Técnicos!O13</f>
        <v/>
      </c>
      <c r="G13" s="35" t="str">
        <f>Consolidado_Económico!U20</f>
        <v/>
      </c>
      <c r="H13" s="1108"/>
      <c r="I13" s="43">
        <f>Consolidado_Ponderables!I13</f>
        <v>0</v>
      </c>
      <c r="J13" s="1108"/>
      <c r="K13" s="35" t="str">
        <f t="shared" si="0"/>
        <v/>
      </c>
    </row>
    <row r="14" spans="1:11" hidden="1" x14ac:dyDescent="0.25">
      <c r="A14" s="1105"/>
      <c r="B14" s="717">
        <v>4</v>
      </c>
      <c r="C14" s="35" t="str">
        <f>IF(Experiencia_Proponente!C23=0,"",Experiencia_Proponente!C23)</f>
        <v/>
      </c>
      <c r="D14" s="35" t="str">
        <f>IF(Experiencia_Proponente!D23=0,"",Experiencia_Proponente!D23)</f>
        <v/>
      </c>
      <c r="E14" s="35" t="str">
        <f>Consolidado_Experiencia!E14</f>
        <v/>
      </c>
      <c r="F14" s="35" t="str">
        <f>Consolidado_Doc_Técnicos!O14</f>
        <v/>
      </c>
      <c r="G14" s="35" t="str">
        <f>Consolidado_Económico!U21</f>
        <v/>
      </c>
      <c r="H14" s="1108"/>
      <c r="I14" s="43">
        <f>Consolidado_Ponderables!I14</f>
        <v>0</v>
      </c>
      <c r="J14" s="1108"/>
      <c r="K14" s="35" t="str">
        <f t="shared" si="0"/>
        <v/>
      </c>
    </row>
    <row r="15" spans="1:11" hidden="1" x14ac:dyDescent="0.25">
      <c r="A15" s="1105"/>
      <c r="B15" s="717">
        <v>5</v>
      </c>
      <c r="C15" s="35" t="str">
        <f>IF(Experiencia_Proponente!C24=0,"",Experiencia_Proponente!C24)</f>
        <v/>
      </c>
      <c r="D15" s="35" t="str">
        <f>IF(Experiencia_Proponente!D24=0,"",Experiencia_Proponente!D24)</f>
        <v/>
      </c>
      <c r="E15" s="35" t="str">
        <f>Consolidado_Experiencia!E15</f>
        <v/>
      </c>
      <c r="F15" s="35" t="str">
        <f>Consolidado_Doc_Técnicos!O15</f>
        <v/>
      </c>
      <c r="G15" s="35" t="str">
        <f>Consolidado_Económico!U22</f>
        <v/>
      </c>
      <c r="H15" s="1108"/>
      <c r="I15" s="43">
        <f>Consolidado_Ponderables!I15</f>
        <v>0</v>
      </c>
      <c r="J15" s="1108"/>
      <c r="K15" s="35" t="str">
        <f t="shared" si="0"/>
        <v/>
      </c>
    </row>
    <row r="16" spans="1:11" hidden="1" x14ac:dyDescent="0.25">
      <c r="A16" s="1105"/>
      <c r="B16" s="717">
        <v>6</v>
      </c>
      <c r="C16" s="35" t="str">
        <f>IF(Experiencia_Proponente!C25=0,"",Experiencia_Proponente!C25)</f>
        <v/>
      </c>
      <c r="D16" s="35" t="str">
        <f>IF(Experiencia_Proponente!D25=0,"",Experiencia_Proponente!D25)</f>
        <v/>
      </c>
      <c r="E16" s="35" t="str">
        <f>Consolidado_Experiencia!E16</f>
        <v/>
      </c>
      <c r="F16" s="35" t="str">
        <f>Consolidado_Doc_Técnicos!O16</f>
        <v/>
      </c>
      <c r="G16" s="35" t="str">
        <f>Consolidado_Económico!U23</f>
        <v/>
      </c>
      <c r="H16" s="1108"/>
      <c r="I16" s="43">
        <f>Consolidado_Ponderables!I16</f>
        <v>0</v>
      </c>
      <c r="J16" s="1108"/>
      <c r="K16" s="35" t="str">
        <f t="shared" si="0"/>
        <v/>
      </c>
    </row>
    <row r="17" spans="1:11" hidden="1" x14ac:dyDescent="0.25">
      <c r="A17" s="1106"/>
      <c r="B17" s="15">
        <v>7</v>
      </c>
      <c r="C17" s="707" t="str">
        <f>IF(Experiencia_Proponente!C26=0,"",Experiencia_Proponente!C26)</f>
        <v/>
      </c>
      <c r="D17" s="35" t="str">
        <f>IF(Experiencia_Proponente!D26=0,"",Experiencia_Proponente!D26)</f>
        <v/>
      </c>
      <c r="E17" s="707" t="str">
        <f>Consolidado_Experiencia!E17</f>
        <v/>
      </c>
      <c r="F17" s="707" t="str">
        <f>Consolidado_Doc_Técnicos!O17</f>
        <v/>
      </c>
      <c r="G17" s="707" t="str">
        <f>Consolidado_Económico!U24</f>
        <v/>
      </c>
      <c r="H17" s="1108"/>
      <c r="I17" s="713">
        <f>Consolidado_Ponderables!I17</f>
        <v>0</v>
      </c>
      <c r="J17" s="1108"/>
      <c r="K17" s="707" t="str">
        <f t="shared" si="0"/>
        <v/>
      </c>
    </row>
    <row r="18" spans="1:11" x14ac:dyDescent="0.25">
      <c r="A18" s="1103"/>
      <c r="B18" s="717">
        <v>8</v>
      </c>
      <c r="C18" s="717" t="str">
        <f>IF(Experiencia_Proponente!C27=0,"",Experiencia_Proponente!C27)</f>
        <v>UNIÓN TEMPORAL L&amp;W</v>
      </c>
      <c r="D18" s="935" t="str">
        <f>IF(Experiencia_Proponente!D27=0,"",Experiencia_Proponente!D27)</f>
        <v>UNIÓN TEMPORAL L&amp;W</v>
      </c>
      <c r="E18" s="717" t="str">
        <f>Consolidado_Experiencia!E18</f>
        <v>HABILITADO</v>
      </c>
      <c r="F18" s="717" t="str">
        <f>Consolidado_Doc_Técnicos!O18</f>
        <v>HABILITADO</v>
      </c>
      <c r="G18" s="717" t="str">
        <f>Consolidado_Económico!U25</f>
        <v>HABILITADO</v>
      </c>
      <c r="H18" s="1107"/>
      <c r="I18" s="942">
        <f>Consolidado_Ponderables!I18</f>
        <v>60</v>
      </c>
      <c r="J18" s="1107"/>
      <c r="K18" s="717" t="str">
        <f>IF(C18&lt;&gt;"",IF((AND(E18="HABILITADO",F18="HABILITADO",G18="HABILITADO"))=TRUE,"HABILITADO",IF(OR(E18="RECHAZADO",F18="RECHAZADO",G18="RECHAZADO")=TRUE,"RECHAZADO",IF(OR(E18="RECHAZADO",F18="RECHAZADO",G18="RECHAZADO")=TRUE,"RECHAZADO","RECHAZADO"))),"")</f>
        <v>HABILITADO</v>
      </c>
    </row>
    <row r="19" spans="1:11" hidden="1" x14ac:dyDescent="0.25">
      <c r="A19" s="1104"/>
      <c r="B19" s="35">
        <v>9</v>
      </c>
      <c r="C19" s="35" t="str">
        <f>IF(Experiencia_Proponente!C28=0,"",Experiencia_Proponente!C28)</f>
        <v/>
      </c>
      <c r="D19" s="35" t="str">
        <f>IF(Experiencia_Proponente!D28=0,"",Experiencia_Proponente!D28)</f>
        <v/>
      </c>
      <c r="E19" s="35" t="str">
        <f>Consolidado_Experiencia!E19</f>
        <v/>
      </c>
      <c r="F19" s="35" t="str">
        <f>Consolidado_Doc_Técnicos!O19</f>
        <v/>
      </c>
      <c r="G19" s="35" t="str">
        <f>Consolidado_Económico!U26</f>
        <v/>
      </c>
      <c r="H19" s="1108"/>
      <c r="I19" s="43">
        <f>Consolidado_Ponderables!I19</f>
        <v>0</v>
      </c>
      <c r="J19" s="1108"/>
      <c r="K19" s="35" t="str">
        <f t="shared" si="0"/>
        <v/>
      </c>
    </row>
    <row r="20" spans="1:11" hidden="1" x14ac:dyDescent="0.25">
      <c r="A20" s="1105"/>
      <c r="B20" s="717">
        <v>10</v>
      </c>
      <c r="C20" s="35" t="str">
        <f>IF(Experiencia_Proponente!C29=0,"",Experiencia_Proponente!C29)</f>
        <v/>
      </c>
      <c r="D20" s="35" t="str">
        <f>IF(Experiencia_Proponente!D29=0,"",Experiencia_Proponente!D29)</f>
        <v/>
      </c>
      <c r="E20" s="35" t="str">
        <f>Consolidado_Experiencia!E20</f>
        <v/>
      </c>
      <c r="F20" s="35" t="str">
        <f>Consolidado_Doc_Técnicos!O20</f>
        <v/>
      </c>
      <c r="G20" s="35" t="str">
        <f>Consolidado_Económico!U27</f>
        <v/>
      </c>
      <c r="H20" s="1108"/>
      <c r="I20" s="43">
        <f>Consolidado_Ponderables!I20</f>
        <v>0</v>
      </c>
      <c r="J20" s="1108"/>
      <c r="K20" s="35" t="str">
        <f t="shared" si="0"/>
        <v/>
      </c>
    </row>
    <row r="21" spans="1:11" hidden="1" x14ac:dyDescent="0.25">
      <c r="A21" s="1106"/>
      <c r="B21" s="15">
        <v>11</v>
      </c>
      <c r="C21" s="707" t="str">
        <f>IF(Experiencia_Proponente!C30=0,"",Experiencia_Proponente!C30)</f>
        <v/>
      </c>
      <c r="D21" s="35" t="str">
        <f>IF(Experiencia_Proponente!D30=0,"",Experiencia_Proponente!D30)</f>
        <v/>
      </c>
      <c r="E21" s="707" t="str">
        <f>Consolidado_Experiencia!E21</f>
        <v/>
      </c>
      <c r="F21" s="707" t="str">
        <f>Consolidado_Doc_Técnicos!O21</f>
        <v/>
      </c>
      <c r="G21" s="707" t="str">
        <f>Consolidado_Económico!U28</f>
        <v/>
      </c>
      <c r="H21" s="1108"/>
      <c r="I21" s="712">
        <f>Consolidado_Ponderables!I21</f>
        <v>0</v>
      </c>
      <c r="J21" s="1108"/>
      <c r="K21" s="707" t="str">
        <f t="shared" si="0"/>
        <v/>
      </c>
    </row>
    <row r="22" spans="1:11" ht="17.25" thickBot="1" x14ac:dyDescent="0.3">
      <c r="A22" s="1103"/>
      <c r="B22" s="717">
        <v>12</v>
      </c>
      <c r="C22" s="717" t="str">
        <f>IF(Experiencia_Proponente!C31=0,"",Experiencia_Proponente!C31)</f>
        <v>UNIÓN TEMPORAL L&amp;W</v>
      </c>
      <c r="D22" s="935" t="str">
        <f>IF(Experiencia_Proponente!D31=0,"",Experiencia_Proponente!D31)</f>
        <v>UNIÓN TEMPORAL L&amp;W</v>
      </c>
      <c r="E22" s="717" t="str">
        <f>Consolidado_Experiencia!E22</f>
        <v>HABILITADO</v>
      </c>
      <c r="F22" s="717" t="str">
        <f>Consolidado_Doc_Técnicos!O22</f>
        <v>HABILITADO</v>
      </c>
      <c r="G22" s="717" t="str">
        <f>Consolidado_Económico!U29</f>
        <v>RECHAZADO</v>
      </c>
      <c r="H22" s="1107"/>
      <c r="I22" s="697">
        <f>Consolidado_Ponderables!I22</f>
        <v>60</v>
      </c>
      <c r="J22" s="1107"/>
      <c r="K22" s="717" t="str">
        <f>IF(C22&lt;&gt;"",IF((AND(E22="HABILITADO",F22="HABILITADO",G22="HABILITADO"))=TRUE,"HABILITADO",IF(OR(E22="RECHAZADO",F22="RECHAZADO",G22="RECHAZADO")=TRUE,"RECHAZADO",IF(OR(E22="RECHAZADO",F22="RECHAZADO",G22="RECHAZADO")=TRUE,"RECHAZADO","RECHAZADO"))),"")</f>
        <v>RECHAZADO</v>
      </c>
    </row>
    <row r="23" spans="1:11" ht="17.25" thickBot="1" x14ac:dyDescent="0.3">
      <c r="A23" s="102">
        <v>1</v>
      </c>
      <c r="B23" s="564"/>
      <c r="C23" s="103" t="s">
        <v>1537</v>
      </c>
      <c r="D23" s="70" t="s">
        <v>1537</v>
      </c>
      <c r="E23" s="103" t="s">
        <v>1537</v>
      </c>
      <c r="F23" s="103" t="s">
        <v>1537</v>
      </c>
      <c r="G23" s="103" t="s">
        <v>1537</v>
      </c>
      <c r="H23" s="103"/>
      <c r="I23" s="103" t="s">
        <v>1537</v>
      </c>
      <c r="J23" s="937"/>
      <c r="K23" s="937"/>
    </row>
    <row r="24" spans="1:11" x14ac:dyDescent="0.25">
      <c r="A24" s="1103">
        <f>A36</f>
        <v>2</v>
      </c>
      <c r="B24" s="717">
        <v>1</v>
      </c>
      <c r="C24" s="717" t="str">
        <f>IF(Experiencia_Proponente!C33=0,"",Experiencia_Proponente!C33)</f>
        <v>UNION TEMPORAL S4</v>
      </c>
      <c r="D24" s="935" t="str">
        <f>IF(Experiencia_Proponente!D33=0,"",Experiencia_Proponente!D33)</f>
        <v>UNION TEMPORAL S4</v>
      </c>
      <c r="E24" s="717" t="str">
        <f>Consolidado_Experiencia!E24</f>
        <v>HABILITADO</v>
      </c>
      <c r="F24" s="717" t="str">
        <f>Consolidado_Doc_Técnicos!O24</f>
        <v>HABILITADO</v>
      </c>
      <c r="G24" s="717" t="str">
        <f>Consolidado_Económico!U31</f>
        <v>HABILITADO</v>
      </c>
      <c r="H24" s="1107"/>
      <c r="I24" s="698">
        <f>Consolidado_Ponderables!I24</f>
        <v>60</v>
      </c>
      <c r="J24" s="1107"/>
      <c r="K24" s="717" t="str">
        <f>IF(C24&lt;&gt;"",IF((AND(E24="HABILITADO",F24="HABILITADO",G24="HABILITADO"))=TRUE,"HABILITADO",IF(OR(E24="RECHAZADO",F24="RECHAZADO",G24="RECHAZADO")=TRUE,"RECHAZADO",IF(OR(E24="RECHAZADO",F24="RECHAZADO",G24="RECHAZADO")=TRUE,"RECHAZADO","RECHAZADO"))),"")</f>
        <v>HABILITADO</v>
      </c>
    </row>
    <row r="25" spans="1:11" hidden="1" x14ac:dyDescent="0.25">
      <c r="A25" s="1109"/>
      <c r="B25" s="707">
        <v>2</v>
      </c>
      <c r="C25" s="707" t="str">
        <f>IF(Experiencia_Proponente!C34=0,"",Experiencia_Proponente!C34)</f>
        <v/>
      </c>
      <c r="D25" s="35" t="str">
        <f>IF(Experiencia_Proponente!D34=0,"",Experiencia_Proponente!D34)</f>
        <v/>
      </c>
      <c r="E25" s="707" t="str">
        <f>Consolidado_Experiencia!E25</f>
        <v/>
      </c>
      <c r="F25" s="707" t="str">
        <f>Consolidado_Doc_Técnicos!O25</f>
        <v/>
      </c>
      <c r="G25" s="707" t="str">
        <f>Consolidado_Económico!U32</f>
        <v/>
      </c>
      <c r="H25" s="1108"/>
      <c r="I25" s="712">
        <f>Consolidado_Ponderables!I25</f>
        <v>0</v>
      </c>
      <c r="J25" s="1108"/>
      <c r="K25" s="707" t="str">
        <f t="shared" ref="K25:K35" si="1">IF(C25&lt;&gt;"",IF((AND(E25="HABILITADO",F25="HABILITADO",G25="HABILITADO"))=TRUE,"HABILITADO",IF(OR(E25="RECHAZADO",F25="RECHAZADO",G25="RECHAZADO")=TRUE,"RECHAZADO",IF(OR(E25="RECHAZADO",F25="RECHAZADO",G25="RECHAZADO")=TRUE,"RECHAZADO","NO HABILITADO"))),"")</f>
        <v/>
      </c>
    </row>
    <row r="26" spans="1:11" ht="16.5" customHeight="1" x14ac:dyDescent="0.25">
      <c r="A26" s="1103"/>
      <c r="B26" s="717">
        <v>3</v>
      </c>
      <c r="C26" s="717" t="str">
        <f>IF(Experiencia_Proponente!C35=0,"",Experiencia_Proponente!C35)</f>
        <v>UNION TEMPORAL S4</v>
      </c>
      <c r="D26" s="935" t="str">
        <f>IF(Experiencia_Proponente!D35=0,"",Experiencia_Proponente!D35)</f>
        <v>UNION TEMPORAL S4</v>
      </c>
      <c r="E26" s="717" t="str">
        <f>Consolidado_Experiencia!E26</f>
        <v>HABILITADO</v>
      </c>
      <c r="F26" s="717" t="str">
        <f>Consolidado_Doc_Técnicos!O26</f>
        <v>HABILITADO</v>
      </c>
      <c r="G26" s="717" t="str">
        <f>Consolidado_Económico!U33</f>
        <v>HABILITADO</v>
      </c>
      <c r="H26" s="1107"/>
      <c r="I26" s="698">
        <f>Consolidado_Ponderables!I26</f>
        <v>60</v>
      </c>
      <c r="J26" s="1107"/>
      <c r="K26" s="717" t="str">
        <f>IF(C26&lt;&gt;"",IF((AND(E26="HABILITADO",F26="HABILITADO",G26="HABILITADO"))=TRUE,"HABILITADO",IF(OR(E26="RECHAZADO",F26="RECHAZADO",G26="RECHAZADO")=TRUE,"RECHAZADO",IF(OR(E26="RECHAZADO",F26="RECHAZADO",G26="RECHAZADO")=TRUE,"RECHAZADO","RECHAZADO"))),"")</f>
        <v>HABILITADO</v>
      </c>
    </row>
    <row r="27" spans="1:11" hidden="1" x14ac:dyDescent="0.25">
      <c r="A27" s="1104"/>
      <c r="B27" s="35">
        <v>4</v>
      </c>
      <c r="C27" s="35" t="str">
        <f>IF(Experiencia_Proponente!C36=0,"",Experiencia_Proponente!C36)</f>
        <v/>
      </c>
      <c r="D27" s="35" t="str">
        <f>IF(Experiencia_Proponente!D36=0,"",Experiencia_Proponente!D36)</f>
        <v/>
      </c>
      <c r="E27" s="35" t="str">
        <f>Consolidado_Experiencia!E27</f>
        <v/>
      </c>
      <c r="F27" s="35" t="str">
        <f>Consolidado_Doc_Técnicos!O27</f>
        <v/>
      </c>
      <c r="G27" s="35" t="str">
        <f>Consolidado_Económico!U34</f>
        <v/>
      </c>
      <c r="H27" s="1108"/>
      <c r="I27" s="43">
        <f>Consolidado_Ponderables!I27</f>
        <v>0</v>
      </c>
      <c r="J27" s="1108"/>
      <c r="K27" s="35" t="str">
        <f t="shared" si="1"/>
        <v/>
      </c>
    </row>
    <row r="28" spans="1:11" hidden="1" x14ac:dyDescent="0.25">
      <c r="A28" s="1106"/>
      <c r="B28" s="15">
        <v>5</v>
      </c>
      <c r="C28" s="707" t="str">
        <f>IF(Experiencia_Proponente!C37=0,"",Experiencia_Proponente!C37)</f>
        <v/>
      </c>
      <c r="D28" s="35" t="str">
        <f>IF(Experiencia_Proponente!D37=0,"",Experiencia_Proponente!D37)</f>
        <v/>
      </c>
      <c r="E28" s="707" t="str">
        <f>Consolidado_Experiencia!E28</f>
        <v/>
      </c>
      <c r="F28" s="707" t="str">
        <f>Consolidado_Doc_Técnicos!O28</f>
        <v/>
      </c>
      <c r="G28" s="707" t="str">
        <f>Consolidado_Económico!U35</f>
        <v/>
      </c>
      <c r="H28" s="1108"/>
      <c r="I28" s="712">
        <f>Consolidado_Ponderables!I28</f>
        <v>0</v>
      </c>
      <c r="J28" s="1108"/>
      <c r="K28" s="707" t="str">
        <f t="shared" si="1"/>
        <v/>
      </c>
    </row>
    <row r="29" spans="1:11" ht="16.5" customHeight="1" x14ac:dyDescent="0.25">
      <c r="A29" s="1103"/>
      <c r="B29" s="717">
        <v>6</v>
      </c>
      <c r="C29" s="717" t="str">
        <f>IF(Experiencia_Proponente!C38=0,"",Experiencia_Proponente!C38)</f>
        <v>UNION TEMPORAL S4</v>
      </c>
      <c r="D29" s="935" t="str">
        <f>IF(Experiencia_Proponente!D38=0,"",Experiencia_Proponente!D38)</f>
        <v>UNION TEMPORAL S4</v>
      </c>
      <c r="E29" s="717" t="str">
        <f>Consolidado_Experiencia!E29</f>
        <v>HABILITADO</v>
      </c>
      <c r="F29" s="717" t="str">
        <f>Consolidado_Doc_Técnicos!O29</f>
        <v>HABILITADO</v>
      </c>
      <c r="G29" s="717" t="str">
        <f>Consolidado_Económico!U36</f>
        <v>HABILITADO</v>
      </c>
      <c r="H29" s="1107"/>
      <c r="I29" s="698">
        <f>Consolidado_Ponderables!I29</f>
        <v>60</v>
      </c>
      <c r="J29" s="1107"/>
      <c r="K29" s="717" t="str">
        <f>IF(C29&lt;&gt;"",IF((AND(E29="HABILITADO",F29="HABILITADO",G29="HABILITADO"))=TRUE,"HABILITADO",IF(OR(E29="RECHAZADO",F29="RECHAZADO",G29="RECHAZADO")=TRUE,"RECHAZADO",IF(OR(E29="RECHAZADO",F29="RECHAZADO",G29="RECHAZADO")=TRUE,"RECHAZADO","RECHAZADO"))),"")</f>
        <v>HABILITADO</v>
      </c>
    </row>
    <row r="30" spans="1:11" x14ac:dyDescent="0.25">
      <c r="A30" s="1103"/>
      <c r="B30" s="717">
        <v>7</v>
      </c>
      <c r="C30" s="717" t="str">
        <f>IF(Experiencia_Proponente!C39=0,"",Experiencia_Proponente!C39)</f>
        <v>UNION TEMPORAL S4</v>
      </c>
      <c r="D30" s="935" t="str">
        <f>IF(Experiencia_Proponente!D39=0,"",Experiencia_Proponente!D39)</f>
        <v>UNION TEMPORAL S4</v>
      </c>
      <c r="E30" s="717" t="str">
        <f>Consolidado_Experiencia!E30</f>
        <v>HABILITADO</v>
      </c>
      <c r="F30" s="717" t="str">
        <f>Consolidado_Doc_Técnicos!O30</f>
        <v>HABILITADO</v>
      </c>
      <c r="G30" s="717" t="str">
        <f>Consolidado_Económico!U37</f>
        <v>HABILITADO</v>
      </c>
      <c r="H30" s="1107"/>
      <c r="I30" s="698">
        <f>Consolidado_Ponderables!I30</f>
        <v>60</v>
      </c>
      <c r="J30" s="1107"/>
      <c r="K30" s="717" t="str">
        <f>IF(C30&lt;&gt;"",IF((AND(E30="HABILITADO",F30="HABILITADO",G30="HABILITADO"))=TRUE,"HABILITADO",IF(OR(E30="RECHAZADO",F30="RECHAZADO",G30="RECHAZADO")=TRUE,"RECHAZADO",IF(OR(E30="RECHAZADO",F30="RECHAZADO",G30="RECHAZADO")=TRUE,"RECHAZADO","RECHAZADO"))),"")</f>
        <v>HABILITADO</v>
      </c>
    </row>
    <row r="31" spans="1:11" x14ac:dyDescent="0.25">
      <c r="A31" s="1103"/>
      <c r="B31" s="717">
        <v>8</v>
      </c>
      <c r="C31" s="717" t="str">
        <f>IF(Experiencia_Proponente!C40=0,"",Experiencia_Proponente!C40)</f>
        <v>UNION TEMPORAL S4</v>
      </c>
      <c r="D31" s="935" t="str">
        <f>IF(Experiencia_Proponente!D40=0,"",Experiencia_Proponente!D40)</f>
        <v/>
      </c>
      <c r="E31" s="717" t="str">
        <f>Consolidado_Experiencia!E31</f>
        <v>RECHAZADO</v>
      </c>
      <c r="F31" s="717" t="str">
        <f>Consolidado_Doc_Técnicos!O31</f>
        <v>HABILITADO</v>
      </c>
      <c r="G31" s="717" t="str">
        <f>Consolidado_Económico!U38</f>
        <v>HABILITADO</v>
      </c>
      <c r="H31" s="1107"/>
      <c r="I31" s="697">
        <f>Consolidado_Ponderables!I31</f>
        <v>60</v>
      </c>
      <c r="J31" s="1107"/>
      <c r="K31" s="717" t="str">
        <f>IF(C31&lt;&gt;"",IF((AND(E31="HABILITADO",F31="HABILITADO",G31="HABILITADO"))=TRUE,"HABILITADO",IF(OR(E31="RECHAZADO",F31="RECHAZADO",G31="RECHAZADO")=TRUE,"RECHAZADO",IF(OR(E31="RECHAZADO",F31="RECHAZADO",G31="RECHAZADO")=TRUE,"RECHAZADO","RECHAZADO"))),"")</f>
        <v>RECHAZADO</v>
      </c>
    </row>
    <row r="32" spans="1:11" x14ac:dyDescent="0.25">
      <c r="A32" s="1103"/>
      <c r="B32" s="717">
        <v>9</v>
      </c>
      <c r="C32" s="717" t="str">
        <f>IF(Experiencia_Proponente!C41=0,"",Experiencia_Proponente!C41)</f>
        <v>UNION TEMPORAL S4</v>
      </c>
      <c r="D32" s="935" t="str">
        <f>IF(Experiencia_Proponente!D41=0,"",Experiencia_Proponente!D41)</f>
        <v>UNION TEMPORAL S4</v>
      </c>
      <c r="E32" s="717" t="str">
        <f>Consolidado_Experiencia!E32</f>
        <v>HABILITADO</v>
      </c>
      <c r="F32" s="717" t="str">
        <f>Consolidado_Doc_Técnicos!O32</f>
        <v>HABILITADO</v>
      </c>
      <c r="G32" s="717" t="str">
        <f>Consolidado_Económico!U39</f>
        <v>HABILITADO</v>
      </c>
      <c r="H32" s="1107"/>
      <c r="I32" s="698">
        <f>Consolidado_Ponderables!I32</f>
        <v>60</v>
      </c>
      <c r="J32" s="1107"/>
      <c r="K32" s="717" t="str">
        <f>IF(C32&lt;&gt;"",IF((AND(E32="HABILITADO",F32="HABILITADO",G32="HABILITADO"))=TRUE,"HABILITADO",IF(OR(E32="RECHAZADO",F32="RECHAZADO",G32="RECHAZADO")=TRUE,"RECHAZADO",IF(OR(E32="RECHAZADO",F32="RECHAZADO",G32="RECHAZADO")=TRUE,"RECHAZADO","RECHAZADO"))),"")</f>
        <v>HABILITADO</v>
      </c>
    </row>
    <row r="33" spans="1:11" ht="17.25" thickBot="1" x14ac:dyDescent="0.3">
      <c r="A33" s="1103"/>
      <c r="B33" s="717">
        <v>10</v>
      </c>
      <c r="C33" s="717" t="str">
        <f>IF(Experiencia_Proponente!C42=0,"",Experiencia_Proponente!C42)</f>
        <v>UNION TEMPORAL S4</v>
      </c>
      <c r="D33" s="935" t="str">
        <f>IF(Experiencia_Proponente!D42=0,"",Experiencia_Proponente!D42)</f>
        <v>UNION TEMPORAL S4</v>
      </c>
      <c r="E33" s="717" t="str">
        <f>Consolidado_Experiencia!E33</f>
        <v>HABILITADO</v>
      </c>
      <c r="F33" s="717" t="str">
        <f>Consolidado_Doc_Técnicos!O33</f>
        <v>HABILITADO</v>
      </c>
      <c r="G33" s="717" t="str">
        <f>Consolidado_Económico!U40</f>
        <v>HABILITADO</v>
      </c>
      <c r="H33" s="1107"/>
      <c r="I33" s="698">
        <f>Consolidado_Ponderables!I33</f>
        <v>60</v>
      </c>
      <c r="J33" s="1107"/>
      <c r="K33" s="717" t="str">
        <f>IF(C33&lt;&gt;"",IF((AND(E33="HABILITADO",F33="HABILITADO",G33="HABILITADO"))=TRUE,"HABILITADO",IF(OR(E33="RECHAZADO",F33="RECHAZADO",G33="RECHAZADO")=TRUE,"RECHAZADO",IF(OR(E33="RECHAZADO",F33="RECHAZADO",G33="RECHAZADO")=TRUE,"RECHAZADO","RECHAZADO"))),"")</f>
        <v>HABILITADO</v>
      </c>
    </row>
    <row r="34" spans="1:11" ht="17.25" hidden="1" thickBot="1" x14ac:dyDescent="0.3">
      <c r="A34" s="1104"/>
      <c r="B34" s="35">
        <v>11</v>
      </c>
      <c r="C34" s="35" t="str">
        <f>IF(Experiencia_Proponente!C43=0,"",Experiencia_Proponente!C43)</f>
        <v/>
      </c>
      <c r="D34" s="35" t="str">
        <f>IF(Experiencia_Proponente!D43=0,"",Experiencia_Proponente!D43)</f>
        <v/>
      </c>
      <c r="E34" s="35" t="str">
        <f>Consolidado_Experiencia!E34</f>
        <v/>
      </c>
      <c r="F34" s="35" t="str">
        <f>Consolidado_Doc_Técnicos!O34</f>
        <v/>
      </c>
      <c r="G34" s="35" t="str">
        <f>Consolidado_Económico!U41</f>
        <v/>
      </c>
      <c r="H34" s="1108"/>
      <c r="I34" s="43">
        <f>Consolidado_Ponderables!I34</f>
        <v>0</v>
      </c>
      <c r="J34" s="1108"/>
      <c r="K34" s="35" t="str">
        <f t="shared" si="1"/>
        <v/>
      </c>
    </row>
    <row r="35" spans="1:11" ht="16.5" hidden="1" customHeight="1" thickBot="1" x14ac:dyDescent="0.3">
      <c r="A35" s="1106"/>
      <c r="B35" s="15">
        <v>12</v>
      </c>
      <c r="C35" s="707" t="str">
        <f>IF(Experiencia_Proponente!C44=0,"",Experiencia_Proponente!C44)</f>
        <v/>
      </c>
      <c r="D35" s="35" t="str">
        <f>IF(Experiencia_Proponente!D49=0,"",Experiencia_Proponente!D49)</f>
        <v/>
      </c>
      <c r="E35" s="707" t="str">
        <f>Consolidado_Experiencia!E35</f>
        <v/>
      </c>
      <c r="F35" s="707" t="str">
        <f>Consolidado_Doc_Técnicos!O35</f>
        <v/>
      </c>
      <c r="G35" s="707" t="e">
        <f>Consolidado_Económico!U42</f>
        <v>#REF!</v>
      </c>
      <c r="H35" s="1108"/>
      <c r="I35" s="712">
        <f>Consolidado_Ponderables!I35</f>
        <v>0</v>
      </c>
      <c r="J35" s="1108"/>
      <c r="K35" s="707" t="str">
        <f t="shared" si="1"/>
        <v/>
      </c>
    </row>
    <row r="36" spans="1:11" ht="16.5" customHeight="1" thickBot="1" x14ac:dyDescent="0.3">
      <c r="A36" s="102">
        <v>2</v>
      </c>
      <c r="B36" s="564"/>
      <c r="C36" s="103" t="s">
        <v>1537</v>
      </c>
      <c r="D36" s="70" t="s">
        <v>1537</v>
      </c>
      <c r="E36" s="103" t="s">
        <v>1537</v>
      </c>
      <c r="F36" s="103" t="s">
        <v>1537</v>
      </c>
      <c r="G36" s="103" t="s">
        <v>1537</v>
      </c>
      <c r="H36" s="103"/>
      <c r="I36" s="103" t="s">
        <v>1537</v>
      </c>
      <c r="J36" s="937"/>
      <c r="K36" s="937"/>
    </row>
    <row r="37" spans="1:11" hidden="1" x14ac:dyDescent="0.25">
      <c r="A37" s="1109">
        <f t="shared" ref="A37" si="2">A49</f>
        <v>3</v>
      </c>
      <c r="B37" s="707">
        <v>1</v>
      </c>
      <c r="C37" s="707" t="str">
        <f>IF(Experiencia_Proponente!C51=0,"",Experiencia_Proponente!C51)</f>
        <v/>
      </c>
      <c r="D37" s="35" t="str">
        <f>IF(Experiencia_Proponente!D51=0,"",Experiencia_Proponente!D51)</f>
        <v/>
      </c>
      <c r="E37" s="707" t="str">
        <f>Consolidado_Experiencia!E37</f>
        <v/>
      </c>
      <c r="F37" s="707" t="str">
        <f>Consolidado_Doc_Técnicos!O37</f>
        <v/>
      </c>
      <c r="G37" s="707" t="str">
        <f>Consolidado_Económico!U44</f>
        <v/>
      </c>
      <c r="H37" s="1108"/>
      <c r="I37" s="712">
        <f>Consolidado_Ponderables!I37</f>
        <v>0</v>
      </c>
      <c r="J37" s="1108"/>
      <c r="K37" s="707" t="str">
        <f t="shared" ref="K37:K47" si="3">IF(C37&lt;&gt;"",IF((AND(E37="HABILITADO",F37="HABILITADO",G37="HABILITADO"))=TRUE,"HABILITADO",IF(OR(E37="RECHAZADO",F37="RECHAZADO",G37="RECHAZADO")=TRUE,"RECHAZADO",IF(OR(E37="RECHAZADO",F37="RECHAZADO",G37="RECHAZADO")=TRUE,"RECHAZADO","NO HABILITADO"))),"")</f>
        <v/>
      </c>
    </row>
    <row r="38" spans="1:11" x14ac:dyDescent="0.25">
      <c r="A38" s="1103"/>
      <c r="B38" s="717">
        <v>2</v>
      </c>
      <c r="C38" s="717" t="str">
        <f>IF(Experiencia_Proponente!C52=0,"",Experiencia_Proponente!C52)</f>
        <v>SEGURIDAD NUEVA ERA LTDA</v>
      </c>
      <c r="D38" s="935" t="str">
        <f>IF(Experiencia_Proponente!D52=0,"",Experiencia_Proponente!D52)</f>
        <v>SEGURIDAD NUEVA ERA LTDA</v>
      </c>
      <c r="E38" s="717" t="str">
        <f>Consolidado_Experiencia!E38</f>
        <v>HABILITADO</v>
      </c>
      <c r="F38" s="717" t="str">
        <f>Consolidado_Doc_Técnicos!O38</f>
        <v>HABILITADO</v>
      </c>
      <c r="G38" s="717" t="str">
        <f>Consolidado_Económico!U45</f>
        <v>HABILITADO</v>
      </c>
      <c r="H38" s="1107"/>
      <c r="I38" s="698">
        <f>Consolidado_Ponderables!I38</f>
        <v>60</v>
      </c>
      <c r="J38" s="1107"/>
      <c r="K38" s="717" t="str">
        <f>IF(C38&lt;&gt;"",IF((AND(E38="HABILITADO",F38="HABILITADO",G38="HABILITADO"))=TRUE,"HABILITADO",IF(OR(E38="RECHAZADO",F38="RECHAZADO",G38="RECHAZADO")=TRUE,"RECHAZADO",IF(OR(E38="RECHAZADO",F38="RECHAZADO",G38="RECHAZADO")=TRUE,"RECHAZADO","RECHAZADO"))),"")</f>
        <v>HABILITADO</v>
      </c>
    </row>
    <row r="39" spans="1:11" hidden="1" x14ac:dyDescent="0.25">
      <c r="A39" s="1104"/>
      <c r="B39" s="35">
        <v>3</v>
      </c>
      <c r="C39" s="35" t="str">
        <f>IF(Experiencia_Proponente!C53=0,"",Experiencia_Proponente!C53)</f>
        <v/>
      </c>
      <c r="D39" s="35" t="str">
        <f>IF(Experiencia_Proponente!D53=0,"",Experiencia_Proponente!D53)</f>
        <v/>
      </c>
      <c r="E39" s="35" t="str">
        <f>Consolidado_Experiencia!E39</f>
        <v/>
      </c>
      <c r="F39" s="35" t="str">
        <f>Consolidado_Doc_Técnicos!O39</f>
        <v/>
      </c>
      <c r="G39" s="35" t="str">
        <f>Consolidado_Económico!U46</f>
        <v/>
      </c>
      <c r="H39" s="1108"/>
      <c r="I39" s="43">
        <f>Consolidado_Ponderables!I39</f>
        <v>0</v>
      </c>
      <c r="J39" s="1108"/>
      <c r="K39" s="35" t="str">
        <f t="shared" si="3"/>
        <v/>
      </c>
    </row>
    <row r="40" spans="1:11" hidden="1" x14ac:dyDescent="0.25">
      <c r="A40" s="1105"/>
      <c r="B40" s="717">
        <v>4</v>
      </c>
      <c r="C40" s="35" t="str">
        <f>IF(Experiencia_Proponente!C54=0,"",Experiencia_Proponente!C54)</f>
        <v/>
      </c>
      <c r="D40" s="35" t="str">
        <f>IF(Experiencia_Proponente!D54=0,"",Experiencia_Proponente!D54)</f>
        <v/>
      </c>
      <c r="E40" s="35" t="str">
        <f>Consolidado_Experiencia!E40</f>
        <v/>
      </c>
      <c r="F40" s="35" t="str">
        <f>Consolidado_Doc_Técnicos!O40</f>
        <v/>
      </c>
      <c r="G40" s="35" t="str">
        <f>Consolidado_Económico!U47</f>
        <v/>
      </c>
      <c r="H40" s="1108"/>
      <c r="I40" s="43">
        <f>Consolidado_Ponderables!I40</f>
        <v>0</v>
      </c>
      <c r="J40" s="1108"/>
      <c r="K40" s="35" t="str">
        <f t="shared" si="3"/>
        <v/>
      </c>
    </row>
    <row r="41" spans="1:11" hidden="1" x14ac:dyDescent="0.25">
      <c r="A41" s="1105"/>
      <c r="B41" s="717">
        <v>5</v>
      </c>
      <c r="C41" s="35" t="str">
        <f>IF(Experiencia_Proponente!C55=0,"",Experiencia_Proponente!C55)</f>
        <v/>
      </c>
      <c r="D41" s="35" t="str">
        <f>IF(Experiencia_Proponente!D55=0,"",Experiencia_Proponente!D55)</f>
        <v/>
      </c>
      <c r="E41" s="35" t="str">
        <f>Consolidado_Experiencia!E41</f>
        <v/>
      </c>
      <c r="F41" s="35" t="str">
        <f>Consolidado_Doc_Técnicos!O41</f>
        <v/>
      </c>
      <c r="G41" s="35" t="str">
        <f>Consolidado_Económico!U48</f>
        <v/>
      </c>
      <c r="H41" s="1108"/>
      <c r="I41" s="43">
        <f>Consolidado_Ponderables!I41</f>
        <v>0</v>
      </c>
      <c r="J41" s="1108"/>
      <c r="K41" s="35" t="str">
        <f t="shared" si="3"/>
        <v/>
      </c>
    </row>
    <row r="42" spans="1:11" hidden="1" x14ac:dyDescent="0.25">
      <c r="A42" s="1105"/>
      <c r="B42" s="717">
        <v>6</v>
      </c>
      <c r="C42" s="35" t="str">
        <f>IF(Experiencia_Proponente!C56=0,"",Experiencia_Proponente!C56)</f>
        <v/>
      </c>
      <c r="D42" s="35" t="str">
        <f>IF(Experiencia_Proponente!D56=0,"",Experiencia_Proponente!D56)</f>
        <v/>
      </c>
      <c r="E42" s="35" t="str">
        <f>Consolidado_Experiencia!E42</f>
        <v/>
      </c>
      <c r="F42" s="35" t="str">
        <f>Consolidado_Doc_Técnicos!O42</f>
        <v/>
      </c>
      <c r="G42" s="35" t="str">
        <f>Consolidado_Económico!U49</f>
        <v/>
      </c>
      <c r="H42" s="1108"/>
      <c r="I42" s="43">
        <f>Consolidado_Ponderables!I42</f>
        <v>0</v>
      </c>
      <c r="J42" s="1108"/>
      <c r="K42" s="35" t="str">
        <f t="shared" si="3"/>
        <v/>
      </c>
    </row>
    <row r="43" spans="1:11" hidden="1" x14ac:dyDescent="0.25">
      <c r="A43" s="1106"/>
      <c r="B43" s="15">
        <v>7</v>
      </c>
      <c r="C43" s="707" t="str">
        <f>IF(Experiencia_Proponente!C57=0,"",Experiencia_Proponente!C57)</f>
        <v/>
      </c>
      <c r="D43" s="35" t="str">
        <f>IF(Experiencia_Proponente!D57=0,"",Experiencia_Proponente!D57)</f>
        <v/>
      </c>
      <c r="E43" s="707" t="str">
        <f>Consolidado_Experiencia!E43</f>
        <v/>
      </c>
      <c r="F43" s="707" t="str">
        <f>Consolidado_Doc_Técnicos!O43</f>
        <v/>
      </c>
      <c r="G43" s="707" t="str">
        <f>Consolidado_Económico!U50</f>
        <v/>
      </c>
      <c r="H43" s="1108"/>
      <c r="I43" s="712">
        <f>Consolidado_Ponderables!I43</f>
        <v>0</v>
      </c>
      <c r="J43" s="1108"/>
      <c r="K43" s="707" t="str">
        <f t="shared" si="3"/>
        <v/>
      </c>
    </row>
    <row r="44" spans="1:11" x14ac:dyDescent="0.25">
      <c r="A44" s="1103"/>
      <c r="B44" s="717">
        <v>8</v>
      </c>
      <c r="C44" s="717" t="str">
        <f>IF(Experiencia_Proponente!C58=0,"",Experiencia_Proponente!C58)</f>
        <v>SEGURIDAD NUEVA ERA LTDA</v>
      </c>
      <c r="D44" s="935" t="str">
        <f>IF(Experiencia_Proponente!D58=0,"",Experiencia_Proponente!D58)</f>
        <v>SEGURIDAD NUEVA ERA LTDA</v>
      </c>
      <c r="E44" s="717" t="str">
        <f>Consolidado_Experiencia!E44</f>
        <v>HABILITADO</v>
      </c>
      <c r="F44" s="717" t="str">
        <f>Consolidado_Doc_Técnicos!O44</f>
        <v>HABILITADO</v>
      </c>
      <c r="G44" s="717" t="str">
        <f>Consolidado_Económico!U51</f>
        <v>HABILITADO</v>
      </c>
      <c r="H44" s="1107"/>
      <c r="I44" s="698">
        <f>Consolidado_Ponderables!I44</f>
        <v>60</v>
      </c>
      <c r="J44" s="1107"/>
      <c r="K44" s="717" t="str">
        <f>IF(C44&lt;&gt;"",IF((AND(E44="HABILITADO",F44="HABILITADO",G44="HABILITADO"))=TRUE,"HABILITADO",IF(OR(E44="RECHAZADO",F44="RECHAZADO",G44="RECHAZADO")=TRUE,"RECHAZADO",IF(OR(E44="RECHAZADO",F44="RECHAZADO",G44="RECHAZADO")=TRUE,"RECHAZADO","RECHAZADO"))),"")</f>
        <v>HABILITADO</v>
      </c>
    </row>
    <row r="45" spans="1:11" x14ac:dyDescent="0.25">
      <c r="A45" s="1103"/>
      <c r="B45" s="717">
        <v>9</v>
      </c>
      <c r="C45" s="717" t="str">
        <f>IF(Experiencia_Proponente!C59=0,"",Experiencia_Proponente!C59)</f>
        <v>SEGURIDAD NUEVA ERA LTDA</v>
      </c>
      <c r="D45" s="935" t="str">
        <f>IF(Experiencia_Proponente!D59=0,"",Experiencia_Proponente!D59)</f>
        <v>SEGURIDAD NUEVA ERA LTDA</v>
      </c>
      <c r="E45" s="717" t="str">
        <f>Consolidado_Experiencia!E45</f>
        <v>HABILITADO</v>
      </c>
      <c r="F45" s="717" t="str">
        <f>Consolidado_Doc_Técnicos!O45</f>
        <v>HABILITADO</v>
      </c>
      <c r="G45" s="717" t="str">
        <f>Consolidado_Económico!U52</f>
        <v>HABILITADO</v>
      </c>
      <c r="H45" s="1107"/>
      <c r="I45" s="698">
        <f>Consolidado_Ponderables!I45</f>
        <v>60</v>
      </c>
      <c r="J45" s="1107"/>
      <c r="K45" s="717" t="str">
        <f>IF(C45&lt;&gt;"",IF((AND(E45="HABILITADO",F45="HABILITADO",G45="HABILITADO"))=TRUE,"HABILITADO",IF(OR(E45="RECHAZADO",F45="RECHAZADO",G45="RECHAZADO")=TRUE,"RECHAZADO",IF(OR(E45="RECHAZADO",F45="RECHAZADO",G45="RECHAZADO")=TRUE,"RECHAZADO","RECHAZADO"))),"")</f>
        <v>HABILITADO</v>
      </c>
    </row>
    <row r="46" spans="1:11" hidden="1" x14ac:dyDescent="0.25">
      <c r="A46" s="1104"/>
      <c r="B46" s="35">
        <v>10</v>
      </c>
      <c r="C46" s="35" t="str">
        <f>IF(Experiencia_Proponente!C60=0,"",Experiencia_Proponente!C60)</f>
        <v/>
      </c>
      <c r="D46" s="35" t="str">
        <f>IF(Experiencia_Proponente!D60=0,"",Experiencia_Proponente!D60)</f>
        <v/>
      </c>
      <c r="E46" s="35" t="str">
        <f>Consolidado_Experiencia!E46</f>
        <v/>
      </c>
      <c r="F46" s="35" t="str">
        <f>Consolidado_Doc_Técnicos!O46</f>
        <v/>
      </c>
      <c r="G46" s="35" t="str">
        <f>Consolidado_Económico!U53</f>
        <v/>
      </c>
      <c r="H46" s="1108"/>
      <c r="I46" s="43">
        <f>Consolidado_Ponderables!I46</f>
        <v>0</v>
      </c>
      <c r="J46" s="1108"/>
      <c r="K46" s="35" t="str">
        <f t="shared" si="3"/>
        <v/>
      </c>
    </row>
    <row r="47" spans="1:11" hidden="1" x14ac:dyDescent="0.25">
      <c r="A47" s="1106"/>
      <c r="B47" s="15">
        <v>11</v>
      </c>
      <c r="C47" s="707" t="str">
        <f>IF(Experiencia_Proponente!C61=0,"",Experiencia_Proponente!C61)</f>
        <v/>
      </c>
      <c r="D47" s="35" t="str">
        <f>IF(Experiencia_Proponente!D61=0,"",Experiencia_Proponente!D61)</f>
        <v/>
      </c>
      <c r="E47" s="707" t="str">
        <f>Consolidado_Experiencia!E47</f>
        <v/>
      </c>
      <c r="F47" s="707" t="str">
        <f>Consolidado_Doc_Técnicos!O47</f>
        <v/>
      </c>
      <c r="G47" s="707" t="str">
        <f>Consolidado_Económico!U54</f>
        <v/>
      </c>
      <c r="H47" s="1108"/>
      <c r="I47" s="712">
        <f>Consolidado_Ponderables!I47</f>
        <v>0</v>
      </c>
      <c r="J47" s="1108"/>
      <c r="K47" s="707" t="str">
        <f t="shared" si="3"/>
        <v/>
      </c>
    </row>
    <row r="48" spans="1:11" ht="17.25" thickBot="1" x14ac:dyDescent="0.3">
      <c r="A48" s="1103"/>
      <c r="B48" s="717">
        <v>12</v>
      </c>
      <c r="C48" s="717" t="str">
        <f>IF(Experiencia_Proponente!C62=0,"",Experiencia_Proponente!C62)</f>
        <v>SEGURIDAD NUEVA ERA LTDA</v>
      </c>
      <c r="D48" s="935" t="str">
        <f>IF(Experiencia_Proponente!D68=0,"",Experiencia_Proponente!D68)</f>
        <v/>
      </c>
      <c r="E48" s="717" t="str">
        <f>Consolidado_Experiencia!E48</f>
        <v>RECHAZADO</v>
      </c>
      <c r="F48" s="717" t="str">
        <f>Consolidado_Doc_Técnicos!O48</f>
        <v>HABILITADO</v>
      </c>
      <c r="G48" s="717" t="str">
        <f>Consolidado_Económico!U55</f>
        <v>RECHAZADO</v>
      </c>
      <c r="H48" s="1107"/>
      <c r="I48" s="697">
        <f>Consolidado_Ponderables!I48</f>
        <v>60</v>
      </c>
      <c r="J48" s="1107"/>
      <c r="K48" s="717" t="str">
        <f>IF(C48&lt;&gt;"",IF((AND(E48="HABILITADO",F48="HABILITADO",G48="HABILITADO"))=TRUE,"HABILITADO",IF(OR(E48="RECHAZADO",F48="RECHAZADO",G48="RECHAZADO")=TRUE,"RECHAZADO",IF(OR(E48="RECHAZADO",F48="RECHAZADO",G48="RECHAZADO")=TRUE,"RECHAZADO","RECHAZADO"))),"")</f>
        <v>RECHAZADO</v>
      </c>
    </row>
    <row r="49" spans="1:11" ht="17.25" thickBot="1" x14ac:dyDescent="0.3">
      <c r="A49" s="102">
        <v>3</v>
      </c>
      <c r="B49" s="564"/>
      <c r="C49" s="103" t="s">
        <v>1537</v>
      </c>
      <c r="D49" s="70" t="s">
        <v>1537</v>
      </c>
      <c r="E49" s="103" t="s">
        <v>1537</v>
      </c>
      <c r="F49" s="103" t="s">
        <v>1537</v>
      </c>
      <c r="G49" s="103" t="s">
        <v>1537</v>
      </c>
      <c r="H49" s="103"/>
      <c r="I49" s="103" t="s">
        <v>1537</v>
      </c>
      <c r="J49" s="937"/>
      <c r="K49" s="937"/>
    </row>
    <row r="50" spans="1:11" hidden="1" x14ac:dyDescent="0.25">
      <c r="A50" s="1104">
        <f t="shared" ref="A50" si="4">A62</f>
        <v>4</v>
      </c>
      <c r="B50" s="35">
        <v>1</v>
      </c>
      <c r="C50" s="35" t="str">
        <f>IF(Experiencia_Proponente!C70=0,"",Experiencia_Proponente!C70)</f>
        <v/>
      </c>
      <c r="D50" s="35" t="str">
        <f>IF(Experiencia_Proponente!D70=0,"",Experiencia_Proponente!D70)</f>
        <v/>
      </c>
      <c r="E50" s="35"/>
      <c r="F50" s="35" t="str">
        <f>Consolidado_Doc_Técnicos!O50</f>
        <v/>
      </c>
      <c r="G50" s="35" t="str">
        <f>Consolidado_Económico!U57</f>
        <v/>
      </c>
      <c r="H50" s="1108"/>
      <c r="I50" s="43">
        <f>Consolidado_Ponderables!I50</f>
        <v>0</v>
      </c>
      <c r="J50" s="1108"/>
      <c r="K50" s="35" t="str">
        <f t="shared" ref="K50:K61" si="5">IF(C50&lt;&gt;"",IF((AND(E50="HABILITADO",F50="HABILITADO",G50="HABILITADO"))=TRUE,"HABILITADO",IF(OR(E50="RECHAZADO",F50="RECHAZADO",G50="RECHAZADO")=TRUE,"RECHAZADO",IF(OR(E50="RECHAZADO",F50="RECHAZADO",G50="RECHAZADO")=TRUE,"RECHAZADO","NO HABILITADO"))),"")</f>
        <v/>
      </c>
    </row>
    <row r="51" spans="1:11" hidden="1" x14ac:dyDescent="0.25">
      <c r="A51" s="1105"/>
      <c r="B51" s="717">
        <v>2</v>
      </c>
      <c r="C51" s="35" t="str">
        <f>IF(Experiencia_Proponente!C71=0,"",Experiencia_Proponente!C71)</f>
        <v/>
      </c>
      <c r="D51" s="35" t="str">
        <f>IF(Experiencia_Proponente!D71=0,"",Experiencia_Proponente!D71)</f>
        <v/>
      </c>
      <c r="E51" s="35" t="str">
        <f>Consolidado_Experiencia!E51</f>
        <v/>
      </c>
      <c r="F51" s="35" t="str">
        <f>Consolidado_Doc_Técnicos!O51</f>
        <v/>
      </c>
      <c r="G51" s="35" t="str">
        <f>Consolidado_Económico!U58</f>
        <v/>
      </c>
      <c r="H51" s="1108"/>
      <c r="I51" s="43">
        <f>Consolidado_Ponderables!I51</f>
        <v>0</v>
      </c>
      <c r="J51" s="1108"/>
      <c r="K51" s="35" t="str">
        <f t="shared" si="5"/>
        <v/>
      </c>
    </row>
    <row r="52" spans="1:11" hidden="1" x14ac:dyDescent="0.25">
      <c r="A52" s="1106"/>
      <c r="B52" s="15">
        <v>3</v>
      </c>
      <c r="C52" s="707" t="str">
        <f>IF(Experiencia_Proponente!C72=0,"",Experiencia_Proponente!C72)</f>
        <v/>
      </c>
      <c r="D52" s="35" t="str">
        <f>IF(Experiencia_Proponente!D72=0,"",Experiencia_Proponente!D72)</f>
        <v/>
      </c>
      <c r="E52" s="707" t="str">
        <f>Consolidado_Experiencia!E52</f>
        <v/>
      </c>
      <c r="F52" s="707" t="str">
        <f>Consolidado_Doc_Técnicos!O52</f>
        <v/>
      </c>
      <c r="G52" s="707" t="str">
        <f>Consolidado_Económico!U59</f>
        <v/>
      </c>
      <c r="H52" s="1108"/>
      <c r="I52" s="712">
        <f>Consolidado_Ponderables!I52</f>
        <v>0</v>
      </c>
      <c r="J52" s="1108"/>
      <c r="K52" s="707" t="str">
        <f t="shared" si="5"/>
        <v/>
      </c>
    </row>
    <row r="53" spans="1:11" x14ac:dyDescent="0.25">
      <c r="A53" s="1103"/>
      <c r="B53" s="717">
        <v>4</v>
      </c>
      <c r="C53" s="717" t="str">
        <f>IF(Experiencia_Proponente!C73=0,"",Experiencia_Proponente!C73)</f>
        <v xml:space="preserve">SEGURIDAD NAPOLES </v>
      </c>
      <c r="D53" s="935" t="str">
        <f>IF(Experiencia_Proponente!D73=0,"",Experiencia_Proponente!D73)</f>
        <v xml:space="preserve">SEGURIDAD NAPOLES </v>
      </c>
      <c r="E53" s="717" t="str">
        <f>Consolidado_Experiencia!E53</f>
        <v>HABILITADO</v>
      </c>
      <c r="F53" s="717" t="str">
        <f>Consolidado_Doc_Técnicos!O53</f>
        <v>HABILITADO</v>
      </c>
      <c r="G53" s="717" t="str">
        <f>Consolidado_Económico!U60</f>
        <v>HABILITADO</v>
      </c>
      <c r="H53" s="1107"/>
      <c r="I53" s="722">
        <f>Consolidado_Ponderables!I53</f>
        <v>60</v>
      </c>
      <c r="J53" s="1107"/>
      <c r="K53" s="717" t="str">
        <f>IF(C53&lt;&gt;"",IF((AND(E53="HABILITADO",F53="HABILITADO",G53="HABILITADO"))=TRUE,"HABILITADO",IF(OR(E53="RECHAZADO",F53="RECHAZADO",G53="RECHAZADO")=TRUE,"RECHAZADO",IF(OR(E53="RECHAZADO",F53="RECHAZADO",G53="RECHAZADO")=TRUE,"RECHAZADO","RECHAZADO"))),"")</f>
        <v>HABILITADO</v>
      </c>
    </row>
    <row r="54" spans="1:11" x14ac:dyDescent="0.25">
      <c r="A54" s="1103"/>
      <c r="B54" s="717">
        <v>5</v>
      </c>
      <c r="C54" s="717" t="str">
        <f>IF(Experiencia_Proponente!C74=0,"",Experiencia_Proponente!C74)</f>
        <v xml:space="preserve">SEGURIDAD NAPOLES </v>
      </c>
      <c r="D54" s="935" t="str">
        <f>IF(Experiencia_Proponente!D74=0,"",Experiencia_Proponente!D74)</f>
        <v xml:space="preserve">SEGURIDAD NAPOLES </v>
      </c>
      <c r="E54" s="717" t="str">
        <f>Consolidado_Experiencia!E54</f>
        <v>HABILITADO</v>
      </c>
      <c r="F54" s="717" t="str">
        <f>Consolidado_Doc_Técnicos!O54</f>
        <v>HABILITADO</v>
      </c>
      <c r="G54" s="717" t="str">
        <f>Consolidado_Económico!U61</f>
        <v>HABILITADO</v>
      </c>
      <c r="H54" s="1107"/>
      <c r="I54" s="722">
        <f>Consolidado_Ponderables!I54</f>
        <v>60</v>
      </c>
      <c r="J54" s="1107"/>
      <c r="K54" s="717" t="str">
        <f>IF(C54&lt;&gt;"",IF((AND(E54="HABILITADO",F54="HABILITADO",G54="HABILITADO"))=TRUE,"HABILITADO",IF(OR(E54="RECHAZADO",F54="RECHAZADO",G54="RECHAZADO")=TRUE,"RECHAZADO",IF(OR(E54="RECHAZADO",F54="RECHAZADO",G54="RECHAZADO")=TRUE,"RECHAZADO","RECHAZADO"))),"")</f>
        <v>HABILITADO</v>
      </c>
    </row>
    <row r="55" spans="1:11" x14ac:dyDescent="0.25">
      <c r="A55" s="1103"/>
      <c r="B55" s="717">
        <v>6</v>
      </c>
      <c r="C55" s="717" t="str">
        <f>IF(Experiencia_Proponente!C75=0,"",Experiencia_Proponente!C75)</f>
        <v xml:space="preserve">SEGURIDAD NAPOLES </v>
      </c>
      <c r="D55" s="935" t="str">
        <f>IF(Experiencia_Proponente!D75=0,"",Experiencia_Proponente!D75)</f>
        <v xml:space="preserve">SEGURIDAD NAPOLES </v>
      </c>
      <c r="E55" s="717" t="str">
        <f>Consolidado_Experiencia!E55</f>
        <v>HABILITADO</v>
      </c>
      <c r="F55" s="717" t="str">
        <f>Consolidado_Doc_Técnicos!O55</f>
        <v>HABILITADO</v>
      </c>
      <c r="G55" s="717" t="str">
        <f>Consolidado_Económico!U62</f>
        <v>HABILITADO</v>
      </c>
      <c r="H55" s="1107"/>
      <c r="I55" s="722">
        <f>Consolidado_Ponderables!I55</f>
        <v>60</v>
      </c>
      <c r="J55" s="1107"/>
      <c r="K55" s="717" t="str">
        <f>IF(C55&lt;&gt;"",IF((AND(E55="HABILITADO",F55="HABILITADO",G55="HABILITADO"))=TRUE,"HABILITADO",IF(OR(E55="RECHAZADO",F55="RECHAZADO",G55="RECHAZADO")=TRUE,"RECHAZADO",IF(OR(E55="RECHAZADO",F55="RECHAZADO",G55="RECHAZADO")=TRUE,"RECHAZADO","RECHAZADO"))),"")</f>
        <v>HABILITADO</v>
      </c>
    </row>
    <row r="56" spans="1:11" x14ac:dyDescent="0.25">
      <c r="A56" s="1103"/>
      <c r="B56" s="717">
        <v>7</v>
      </c>
      <c r="C56" s="717" t="str">
        <f>IF(Experiencia_Proponente!C76=0,"",Experiencia_Proponente!C76)</f>
        <v xml:space="preserve">SEGURIDAD NAPOLES </v>
      </c>
      <c r="D56" s="935" t="str">
        <f>IF(Experiencia_Proponente!D76=0,"",Experiencia_Proponente!D76)</f>
        <v xml:space="preserve">SEGURIDAD NAPOLES </v>
      </c>
      <c r="E56" s="717" t="str">
        <f>Consolidado_Experiencia!E56</f>
        <v>HABILITADO</v>
      </c>
      <c r="F56" s="717" t="str">
        <f>Consolidado_Doc_Técnicos!O56</f>
        <v>HABILITADO</v>
      </c>
      <c r="G56" s="717" t="str">
        <f>Consolidado_Económico!U63</f>
        <v>HABILITADO</v>
      </c>
      <c r="H56" s="1107"/>
      <c r="I56" s="722">
        <f>Consolidado_Ponderables!I56</f>
        <v>60</v>
      </c>
      <c r="J56" s="1107"/>
      <c r="K56" s="717" t="str">
        <f>IF(C56&lt;&gt;"",IF((AND(E56="HABILITADO",F56="HABILITADO",G56="HABILITADO"))=TRUE,"HABILITADO",IF(OR(E56="RECHAZADO",F56="RECHAZADO",G56="RECHAZADO")=TRUE,"RECHAZADO",IF(OR(E56="RECHAZADO",F56="RECHAZADO",G56="RECHAZADO")=TRUE,"RECHAZADO","RECHAZADO"))),"")</f>
        <v>HABILITADO</v>
      </c>
    </row>
    <row r="57" spans="1:11" hidden="1" x14ac:dyDescent="0.25">
      <c r="A57" s="1104"/>
      <c r="B57" s="35">
        <v>8</v>
      </c>
      <c r="C57" s="35" t="str">
        <f>IF(Experiencia_Proponente!C77=0,"",Experiencia_Proponente!C77)</f>
        <v/>
      </c>
      <c r="D57" s="35" t="str">
        <f>IF(Experiencia_Proponente!D77=0,"",Experiencia_Proponente!D77)</f>
        <v/>
      </c>
      <c r="E57" s="35" t="str">
        <f>Consolidado_Experiencia!E57</f>
        <v/>
      </c>
      <c r="F57" s="35" t="str">
        <f>Consolidado_Doc_Técnicos!O57</f>
        <v/>
      </c>
      <c r="G57" s="35" t="str">
        <f>Consolidado_Económico!U64</f>
        <v/>
      </c>
      <c r="H57" s="1108"/>
      <c r="I57" s="43">
        <f>Consolidado_Ponderables!I57</f>
        <v>0</v>
      </c>
      <c r="J57" s="1108"/>
      <c r="K57" s="35" t="str">
        <f t="shared" si="5"/>
        <v/>
      </c>
    </row>
    <row r="58" spans="1:11" hidden="1" x14ac:dyDescent="0.25">
      <c r="A58" s="1106"/>
      <c r="B58" s="15">
        <v>9</v>
      </c>
      <c r="C58" s="707" t="str">
        <f>IF(Experiencia_Proponente!C78=0,"",Experiencia_Proponente!C78)</f>
        <v/>
      </c>
      <c r="D58" s="35" t="str">
        <f>IF(Experiencia_Proponente!D78=0,"",Experiencia_Proponente!D78)</f>
        <v/>
      </c>
      <c r="E58" s="707"/>
      <c r="F58" s="707" t="str">
        <f>Consolidado_Doc_Técnicos!O58</f>
        <v/>
      </c>
      <c r="G58" s="707" t="str">
        <f>Consolidado_Económico!U65</f>
        <v/>
      </c>
      <c r="H58" s="1108"/>
      <c r="I58" s="712">
        <f>Consolidado_Ponderables!I58</f>
        <v>0</v>
      </c>
      <c r="J58" s="1108"/>
      <c r="K58" s="707" t="str">
        <f t="shared" si="5"/>
        <v/>
      </c>
    </row>
    <row r="59" spans="1:11" x14ac:dyDescent="0.25">
      <c r="A59" s="1103"/>
      <c r="B59" s="717">
        <v>10</v>
      </c>
      <c r="C59" s="717" t="str">
        <f>IF(Experiencia_Proponente!C79=0,"",Experiencia_Proponente!C79)</f>
        <v xml:space="preserve">SEGURIDAD NAPOLES </v>
      </c>
      <c r="D59" s="935" t="str">
        <f>IF(Experiencia_Proponente!D79=0,"",Experiencia_Proponente!D79)</f>
        <v xml:space="preserve">SEGURIDAD NAPOLES </v>
      </c>
      <c r="E59" s="717" t="str">
        <f>Consolidado_Experiencia!E59</f>
        <v>HABILITADO</v>
      </c>
      <c r="F59" s="717" t="str">
        <f>Consolidado_Doc_Técnicos!O59</f>
        <v>HABILITADO</v>
      </c>
      <c r="G59" s="717" t="str">
        <f>Consolidado_Económico!U66</f>
        <v>HABILITADO</v>
      </c>
      <c r="H59" s="1107"/>
      <c r="I59" s="722">
        <f>Consolidado_Ponderables!I59</f>
        <v>60</v>
      </c>
      <c r="J59" s="1107"/>
      <c r="K59" s="717" t="str">
        <f>IF(C59&lt;&gt;"",IF((AND(E59="HABILITADO",F59="HABILITADO",G59="HABILITADO"))=TRUE,"HABILITADO",IF(OR(E59="RECHAZADO",F59="RECHAZADO",G59="RECHAZADO")=TRUE,"RECHAZADO",IF(OR(E59="RECHAZADO",F59="RECHAZADO",G59="RECHAZADO")=TRUE,"RECHAZADO","RECHAZADO"))),"")</f>
        <v>HABILITADO</v>
      </c>
    </row>
    <row r="60" spans="1:11" ht="17.25" thickBot="1" x14ac:dyDescent="0.3">
      <c r="A60" s="1103"/>
      <c r="B60" s="717">
        <v>11</v>
      </c>
      <c r="C60" s="717" t="str">
        <f>IF(Experiencia_Proponente!C80=0,"",Experiencia_Proponente!C80)</f>
        <v xml:space="preserve">SEGURIDAD NAPOLES </v>
      </c>
      <c r="D60" s="935" t="str">
        <f>IF(Experiencia_Proponente!D80=0,"",Experiencia_Proponente!D80)</f>
        <v xml:space="preserve">SEGURIDAD NAPOLES </v>
      </c>
      <c r="E60" s="717" t="str">
        <f>Consolidado_Experiencia!E60</f>
        <v>HABILITADO</v>
      </c>
      <c r="F60" s="717" t="str">
        <f>Consolidado_Doc_Técnicos!O60</f>
        <v>HABILITADO</v>
      </c>
      <c r="G60" s="717" t="str">
        <f>Consolidado_Económico!U67</f>
        <v>HABILITADO</v>
      </c>
      <c r="H60" s="1107"/>
      <c r="I60" s="722">
        <f>Consolidado_Ponderables!I60</f>
        <v>60</v>
      </c>
      <c r="J60" s="1107"/>
      <c r="K60" s="717" t="str">
        <f>IF(C60&lt;&gt;"",IF((AND(E60="HABILITADO",F60="HABILITADO",G60="HABILITADO"))=TRUE,"HABILITADO",IF(OR(E60="RECHAZADO",F60="RECHAZADO",G60="RECHAZADO")=TRUE,"RECHAZADO",IF(OR(E60="RECHAZADO",F60="RECHAZADO",G60="RECHAZADO")=TRUE,"RECHAZADO","RECHAZADO"))),"")</f>
        <v>HABILITADO</v>
      </c>
    </row>
    <row r="61" spans="1:11" ht="17.25" hidden="1" thickBot="1" x14ac:dyDescent="0.3">
      <c r="A61" s="1109"/>
      <c r="B61" s="707">
        <v>12</v>
      </c>
      <c r="C61" s="707" t="str">
        <f>IF(Experiencia_Proponente!C81=0,"",Experiencia_Proponente!C81)</f>
        <v/>
      </c>
      <c r="D61" s="35" t="str">
        <f>IF(Experiencia_Proponente!D81=0,"",Experiencia_Proponente!D81)</f>
        <v/>
      </c>
      <c r="E61" s="707" t="str">
        <f>Consolidado_Experiencia!E61</f>
        <v/>
      </c>
      <c r="F61" s="707" t="str">
        <f>Consolidado_Doc_Técnicos!O61</f>
        <v/>
      </c>
      <c r="G61" s="707" t="str">
        <f>Consolidado_Económico!U68</f>
        <v/>
      </c>
      <c r="H61" s="1108"/>
      <c r="I61" s="712">
        <f>Consolidado_Ponderables!I61</f>
        <v>0</v>
      </c>
      <c r="J61" s="1108"/>
      <c r="K61" s="707" t="str">
        <f t="shared" si="5"/>
        <v/>
      </c>
    </row>
    <row r="62" spans="1:11" ht="17.25" thickBot="1" x14ac:dyDescent="0.3">
      <c r="A62" s="102">
        <v>4</v>
      </c>
      <c r="B62" s="564"/>
      <c r="C62" s="103" t="s">
        <v>1537</v>
      </c>
      <c r="D62" s="70" t="s">
        <v>1537</v>
      </c>
      <c r="E62" s="103" t="s">
        <v>1537</v>
      </c>
      <c r="F62" s="103" t="s">
        <v>1537</v>
      </c>
      <c r="G62" s="103" t="s">
        <v>1537</v>
      </c>
      <c r="H62" s="103"/>
      <c r="I62" s="103" t="s">
        <v>1537</v>
      </c>
      <c r="J62" s="937"/>
      <c r="K62" s="937"/>
    </row>
    <row r="63" spans="1:11" x14ac:dyDescent="0.25">
      <c r="A63" s="1103">
        <f t="shared" ref="A63" si="6">A75</f>
        <v>5</v>
      </c>
      <c r="B63" s="717">
        <v>1</v>
      </c>
      <c r="C63" s="717" t="str">
        <f>IF(Experiencia_Proponente!C93=0,"",Experiencia_Proponente!C93)</f>
        <v>UNIÓN TEMPORAL COM-SED</v>
      </c>
      <c r="D63" s="935" t="str">
        <f>IF(Experiencia_Proponente!D93=0,"",Experiencia_Proponente!D93)</f>
        <v>UNIÓN TEMPORAL COM-SED</v>
      </c>
      <c r="E63" s="717" t="str">
        <f>Consolidado_Experiencia!E63</f>
        <v>HABILITADO</v>
      </c>
      <c r="F63" s="717" t="str">
        <f>Consolidado_Doc_Técnicos!O63</f>
        <v>HABILITADO</v>
      </c>
      <c r="G63" s="717" t="str">
        <f>Consolidado_Económico!U70</f>
        <v>HABILITADO</v>
      </c>
      <c r="H63" s="1107"/>
      <c r="I63" s="698">
        <f>Consolidado_Ponderables!I63</f>
        <v>60</v>
      </c>
      <c r="J63" s="1107"/>
      <c r="K63" s="717" t="str">
        <f>IF(C63&lt;&gt;"",IF((AND(E63="HABILITADO",F63="HABILITADO",G63="HABILITADO"))=TRUE,"HABILITADO",IF(OR(E63="RECHAZADO",F63="RECHAZADO",G63="RECHAZADO")=TRUE,"RECHAZADO",IF(OR(E63="RECHAZADO",F63="RECHAZADO",G63="RECHAZADO")=TRUE,"RECHAZADO","RECHAZADO"))),"")</f>
        <v>HABILITADO</v>
      </c>
    </row>
    <row r="64" spans="1:11" hidden="1" x14ac:dyDescent="0.25">
      <c r="A64" s="1104"/>
      <c r="B64" s="35">
        <v>2</v>
      </c>
      <c r="C64" s="35" t="str">
        <f>IF(Experiencia_Proponente!C94=0,"",Experiencia_Proponente!C94)</f>
        <v/>
      </c>
      <c r="D64" s="35" t="str">
        <f>IF(Experiencia_Proponente!D94=0,"",Experiencia_Proponente!D94)</f>
        <v/>
      </c>
      <c r="E64" s="35" t="str">
        <f>Consolidado_Experiencia!E64</f>
        <v/>
      </c>
      <c r="F64" s="35" t="str">
        <f>Consolidado_Doc_Técnicos!O64</f>
        <v/>
      </c>
      <c r="G64" s="35" t="str">
        <f>Consolidado_Económico!U71</f>
        <v/>
      </c>
      <c r="H64" s="1108"/>
      <c r="I64" s="43">
        <f>Consolidado_Ponderables!I64</f>
        <v>0</v>
      </c>
      <c r="J64" s="1108"/>
      <c r="K64" s="35" t="str">
        <f t="shared" ref="K64:K73" si="7">IF(C64&lt;&gt;"",IF((AND(E64="HABILITADO",F64="HABILITADO",G64="HABILITADO"))=TRUE,"HABILITADO",IF(OR(E64="RECHAZADO",F64="RECHAZADO",G64="RECHAZADO")=TRUE,"RECHAZADO",IF(OR(E64="RECHAZADO",F64="RECHAZADO",G64="RECHAZADO")=TRUE,"RECHAZADO","NO HABILITADO"))),"")</f>
        <v/>
      </c>
    </row>
    <row r="65" spans="1:11" hidden="1" x14ac:dyDescent="0.25">
      <c r="A65" s="1105"/>
      <c r="B65" s="717">
        <v>3</v>
      </c>
      <c r="C65" s="35" t="str">
        <f>IF(Experiencia_Proponente!C95=0,"",Experiencia_Proponente!C95)</f>
        <v/>
      </c>
      <c r="D65" s="35" t="str">
        <f>IF(Experiencia_Proponente!D95=0,"",Experiencia_Proponente!D95)</f>
        <v/>
      </c>
      <c r="E65" s="35" t="str">
        <f>Consolidado_Experiencia!E65</f>
        <v/>
      </c>
      <c r="F65" s="35" t="str">
        <f>Consolidado_Doc_Técnicos!O65</f>
        <v/>
      </c>
      <c r="G65" s="35" t="str">
        <f>Consolidado_Económico!U72</f>
        <v/>
      </c>
      <c r="H65" s="1108"/>
      <c r="I65" s="43">
        <f>Consolidado_Ponderables!I65</f>
        <v>0</v>
      </c>
      <c r="J65" s="1108"/>
      <c r="K65" s="35" t="str">
        <f t="shared" si="7"/>
        <v/>
      </c>
    </row>
    <row r="66" spans="1:11" hidden="1" x14ac:dyDescent="0.25">
      <c r="A66" s="1105"/>
      <c r="B66" s="717">
        <v>4</v>
      </c>
      <c r="C66" s="35" t="str">
        <f>IF(Experiencia_Proponente!C96=0,"",Experiencia_Proponente!C96)</f>
        <v/>
      </c>
      <c r="D66" s="35" t="str">
        <f>IF(Experiencia_Proponente!D96=0,"",Experiencia_Proponente!D96)</f>
        <v/>
      </c>
      <c r="E66" s="35" t="str">
        <f>Consolidado_Experiencia!E66</f>
        <v/>
      </c>
      <c r="F66" s="35" t="str">
        <f>Consolidado_Doc_Técnicos!O66</f>
        <v/>
      </c>
      <c r="G66" s="35" t="str">
        <f>Consolidado_Económico!U73</f>
        <v/>
      </c>
      <c r="H66" s="1108"/>
      <c r="I66" s="43">
        <f>Consolidado_Ponderables!I66</f>
        <v>0</v>
      </c>
      <c r="J66" s="1108"/>
      <c r="K66" s="35" t="str">
        <f t="shared" si="7"/>
        <v/>
      </c>
    </row>
    <row r="67" spans="1:11" hidden="1" x14ac:dyDescent="0.25">
      <c r="A67" s="1105"/>
      <c r="B67" s="717">
        <v>5</v>
      </c>
      <c r="C67" s="35" t="str">
        <f>IF(Experiencia_Proponente!C97=0,"",Experiencia_Proponente!C97)</f>
        <v/>
      </c>
      <c r="D67" s="35" t="str">
        <f>IF(Experiencia_Proponente!D97=0,"",Experiencia_Proponente!D97)</f>
        <v/>
      </c>
      <c r="E67" s="35" t="str">
        <f>Consolidado_Experiencia!E67</f>
        <v/>
      </c>
      <c r="F67" s="35" t="str">
        <f>Consolidado_Doc_Técnicos!O67</f>
        <v/>
      </c>
      <c r="G67" s="35" t="str">
        <f>Consolidado_Económico!U74</f>
        <v/>
      </c>
      <c r="H67" s="1108"/>
      <c r="I67" s="43">
        <f>Consolidado_Ponderables!I67</f>
        <v>0</v>
      </c>
      <c r="J67" s="1108"/>
      <c r="K67" s="35" t="str">
        <f t="shared" si="7"/>
        <v/>
      </c>
    </row>
    <row r="68" spans="1:11" hidden="1" x14ac:dyDescent="0.25">
      <c r="A68" s="1105"/>
      <c r="B68" s="717">
        <v>6</v>
      </c>
      <c r="C68" s="35" t="str">
        <f>IF(Experiencia_Proponente!C98=0,"",Experiencia_Proponente!C98)</f>
        <v/>
      </c>
      <c r="D68" s="35" t="str">
        <f>IF(Experiencia_Proponente!D98=0,"",Experiencia_Proponente!D98)</f>
        <v/>
      </c>
      <c r="E68" s="35" t="str">
        <f>Consolidado_Experiencia!E68</f>
        <v/>
      </c>
      <c r="F68" s="35" t="str">
        <f>Consolidado_Doc_Técnicos!O68</f>
        <v/>
      </c>
      <c r="G68" s="35" t="str">
        <f>Consolidado_Económico!U75</f>
        <v/>
      </c>
      <c r="H68" s="1108"/>
      <c r="I68" s="43">
        <f>Consolidado_Ponderables!I68</f>
        <v>0</v>
      </c>
      <c r="J68" s="1108"/>
      <c r="K68" s="35" t="str">
        <f t="shared" si="7"/>
        <v/>
      </c>
    </row>
    <row r="69" spans="1:11" hidden="1" x14ac:dyDescent="0.25">
      <c r="A69" s="1106"/>
      <c r="B69" s="15">
        <v>7</v>
      </c>
      <c r="C69" s="707" t="str">
        <f>IF(Experiencia_Proponente!C99=0,"",Experiencia_Proponente!C99)</f>
        <v/>
      </c>
      <c r="D69" s="35" t="str">
        <f>IF(Experiencia_Proponente!D99=0,"",Experiencia_Proponente!D99)</f>
        <v/>
      </c>
      <c r="E69" s="707" t="str">
        <f>Consolidado_Experiencia!E69</f>
        <v/>
      </c>
      <c r="F69" s="707" t="str">
        <f>Consolidado_Doc_Técnicos!O69</f>
        <v/>
      </c>
      <c r="G69" s="707" t="str">
        <f>Consolidado_Económico!U76</f>
        <v/>
      </c>
      <c r="H69" s="1108"/>
      <c r="I69" s="712">
        <f>Consolidado_Ponderables!I69</f>
        <v>0</v>
      </c>
      <c r="J69" s="1108"/>
      <c r="K69" s="707" t="str">
        <f t="shared" si="7"/>
        <v/>
      </c>
    </row>
    <row r="70" spans="1:11" x14ac:dyDescent="0.25">
      <c r="A70" s="1103"/>
      <c r="B70" s="717">
        <v>8</v>
      </c>
      <c r="C70" s="717" t="str">
        <f>IF(Experiencia_Proponente!C100=0,"",Experiencia_Proponente!C100)</f>
        <v>UNIÓN TEMPORAL COM-SED</v>
      </c>
      <c r="D70" s="935" t="str">
        <f>IF(Experiencia_Proponente!D100=0,"",Experiencia_Proponente!D100)</f>
        <v>UNIÓN TEMPORAL COM-SED</v>
      </c>
      <c r="E70" s="717" t="str">
        <f>Consolidado_Experiencia!E70</f>
        <v>HABILITADO</v>
      </c>
      <c r="F70" s="717" t="str">
        <f>Consolidado_Doc_Técnicos!O70</f>
        <v>HABILITADO</v>
      </c>
      <c r="G70" s="717" t="str">
        <f>Consolidado_Económico!U77</f>
        <v>HABILITADO</v>
      </c>
      <c r="H70" s="1107"/>
      <c r="I70" s="698">
        <f>Consolidado_Ponderables!I70</f>
        <v>60</v>
      </c>
      <c r="J70" s="1107"/>
      <c r="K70" s="717" t="str">
        <f>IF(C70&lt;&gt;"",IF((AND(E70="HABILITADO",F70="HABILITADO",G70="HABILITADO"))=TRUE,"HABILITADO",IF(OR(E70="RECHAZADO",F70="RECHAZADO",G70="RECHAZADO")=TRUE,"RECHAZADO",IF(OR(E70="RECHAZADO",F70="RECHAZADO",G70="RECHAZADO")=TRUE,"RECHAZADO","RECHAZADO"))),"")</f>
        <v>HABILITADO</v>
      </c>
    </row>
    <row r="71" spans="1:11" hidden="1" x14ac:dyDescent="0.25">
      <c r="A71" s="1104"/>
      <c r="B71" s="35">
        <v>9</v>
      </c>
      <c r="C71" s="35" t="str">
        <f>IF(Experiencia_Proponente!C101=0,"",Experiencia_Proponente!C101)</f>
        <v/>
      </c>
      <c r="D71" s="35" t="str">
        <f>IF(Experiencia_Proponente!D101=0,"",Experiencia_Proponente!D101)</f>
        <v/>
      </c>
      <c r="E71" s="35" t="str">
        <f>Consolidado_Experiencia!E71</f>
        <v/>
      </c>
      <c r="F71" s="35" t="str">
        <f>Consolidado_Doc_Técnicos!O71</f>
        <v/>
      </c>
      <c r="G71" s="35" t="str">
        <f>Consolidado_Económico!U78</f>
        <v/>
      </c>
      <c r="H71" s="1108"/>
      <c r="I71" s="43">
        <f>Consolidado_Ponderables!I71</f>
        <v>0</v>
      </c>
      <c r="J71" s="1108"/>
      <c r="K71" s="35" t="str">
        <f t="shared" si="7"/>
        <v/>
      </c>
    </row>
    <row r="72" spans="1:11" hidden="1" x14ac:dyDescent="0.25">
      <c r="A72" s="1105"/>
      <c r="B72" s="717">
        <v>10</v>
      </c>
      <c r="C72" s="35" t="str">
        <f>IF(Experiencia_Proponente!C102=0,"",Experiencia_Proponente!C102)</f>
        <v/>
      </c>
      <c r="D72" s="35" t="str">
        <f>IF(Experiencia_Proponente!D102=0,"",Experiencia_Proponente!D102)</f>
        <v/>
      </c>
      <c r="E72" s="35" t="str">
        <f>Consolidado_Experiencia!E72</f>
        <v/>
      </c>
      <c r="F72" s="35" t="str">
        <f>Consolidado_Doc_Técnicos!O72</f>
        <v/>
      </c>
      <c r="G72" s="35" t="str">
        <f>Consolidado_Económico!U79</f>
        <v/>
      </c>
      <c r="H72" s="1108"/>
      <c r="I72" s="43">
        <f>Consolidado_Ponderables!I72</f>
        <v>0</v>
      </c>
      <c r="J72" s="1108"/>
      <c r="K72" s="35" t="str">
        <f t="shared" si="7"/>
        <v/>
      </c>
    </row>
    <row r="73" spans="1:11" hidden="1" x14ac:dyDescent="0.25">
      <c r="A73" s="1106"/>
      <c r="B73" s="15">
        <v>11</v>
      </c>
      <c r="C73" s="707" t="str">
        <f>IF(Experiencia_Proponente!C103=0,"",Experiencia_Proponente!C103)</f>
        <v/>
      </c>
      <c r="D73" s="35" t="str">
        <f>IF(Experiencia_Proponente!D103=0,"",Experiencia_Proponente!D103)</f>
        <v/>
      </c>
      <c r="E73" s="707" t="str">
        <f>Consolidado_Experiencia!E73</f>
        <v/>
      </c>
      <c r="F73" s="707" t="str">
        <f>Consolidado_Doc_Técnicos!O73</f>
        <v/>
      </c>
      <c r="G73" s="707" t="str">
        <f>Consolidado_Económico!U80</f>
        <v/>
      </c>
      <c r="H73" s="1108"/>
      <c r="I73" s="712">
        <f>Consolidado_Ponderables!I73</f>
        <v>0</v>
      </c>
      <c r="J73" s="1108"/>
      <c r="K73" s="707" t="str">
        <f t="shared" si="7"/>
        <v/>
      </c>
    </row>
    <row r="74" spans="1:11" ht="17.25" thickBot="1" x14ac:dyDescent="0.3">
      <c r="A74" s="1103"/>
      <c r="B74" s="717">
        <v>12</v>
      </c>
      <c r="C74" s="717" t="str">
        <f>IF(Experiencia_Proponente!C104=0,"",Experiencia_Proponente!C104)</f>
        <v>UNIÓN TEMPORAL COM-SED</v>
      </c>
      <c r="D74" s="935" t="str">
        <f>IF(Experiencia_Proponente!D104=0,"",Experiencia_Proponente!D104)</f>
        <v>UNIÓN TEMPORAL COM-SED</v>
      </c>
      <c r="E74" s="717" t="str">
        <f>Consolidado_Experiencia!E74</f>
        <v>HABILITADO</v>
      </c>
      <c r="F74" s="717" t="str">
        <f>Consolidado_Doc_Técnicos!O74</f>
        <v>HABILITADO</v>
      </c>
      <c r="G74" s="717" t="str">
        <f>Consolidado_Económico!U81</f>
        <v>RECHAZADO</v>
      </c>
      <c r="H74" s="1107"/>
      <c r="I74" s="697">
        <f>Consolidado_Ponderables!I74</f>
        <v>60</v>
      </c>
      <c r="J74" s="1107"/>
      <c r="K74" s="717" t="str">
        <f>IF(C74&lt;&gt;"",IF((AND(E74="HABILITADO",F74="HABILITADO",G74="HABILITADO"))=TRUE,"HABILITADO",IF(OR(E74="RECHAZADO",F74="RECHAZADO",G74="RECHAZADO")=TRUE,"RECHAZADO",IF(OR(E74="RECHAZADO",F74="RECHAZADO",G74="RECHAZADO")=TRUE,"RECHAZADO","RECHAZADO"))),"")</f>
        <v>RECHAZADO</v>
      </c>
    </row>
    <row r="75" spans="1:11" ht="17.25" thickBot="1" x14ac:dyDescent="0.3">
      <c r="A75" s="102">
        <v>5</v>
      </c>
      <c r="B75" s="564"/>
      <c r="C75" s="103" t="s">
        <v>1537</v>
      </c>
      <c r="D75" s="70" t="s">
        <v>1537</v>
      </c>
      <c r="E75" s="103" t="s">
        <v>1537</v>
      </c>
      <c r="F75" s="103" t="s">
        <v>1537</v>
      </c>
      <c r="G75" s="103" t="s">
        <v>1537</v>
      </c>
      <c r="H75" s="103"/>
      <c r="I75" s="103" t="s">
        <v>1537</v>
      </c>
      <c r="J75" s="937"/>
      <c r="K75" s="937"/>
    </row>
    <row r="76" spans="1:11" x14ac:dyDescent="0.25">
      <c r="A76" s="1103">
        <f t="shared" ref="A76" si="8">A88</f>
        <v>6</v>
      </c>
      <c r="B76" s="717">
        <v>1</v>
      </c>
      <c r="C76" s="717" t="str">
        <f>IF(Experiencia_Proponente!C115=0,"",Experiencia_Proponente!C115)</f>
        <v>UNIÓN TEMPORAL INDICOL 2021</v>
      </c>
      <c r="D76" s="935" t="str">
        <f>IF(Experiencia_Proponente!D115=0,"",Experiencia_Proponente!D115)</f>
        <v>UNIÓN TEMPORAL INDICOL 2021</v>
      </c>
      <c r="E76" s="717" t="str">
        <f>Consolidado_Experiencia!E76</f>
        <v>HABILITADO</v>
      </c>
      <c r="F76" s="717" t="str">
        <f>Consolidado_Doc_Técnicos!O76</f>
        <v>HABILITADO</v>
      </c>
      <c r="G76" s="717" t="str">
        <f>Consolidado_Económico!U83</f>
        <v>HABILITADO</v>
      </c>
      <c r="H76" s="1107"/>
      <c r="I76" s="722">
        <f>Consolidado_Ponderables!I76</f>
        <v>60</v>
      </c>
      <c r="J76" s="1107"/>
      <c r="K76" s="717" t="str">
        <f>IF(C76&lt;&gt;"",IF((AND(E76="HABILITADO",F76="HABILITADO",G76="HABILITADO"))=TRUE,"HABILITADO",IF(OR(E76="RECHAZADO",F76="RECHAZADO",G76="RECHAZADO")=TRUE,"RECHAZADO",IF(OR(E76="RECHAZADO",F76="RECHAZADO",G76="RECHAZADO")=TRUE,"RECHAZADO","RECHAZADO"))),"")</f>
        <v>HABILITADO</v>
      </c>
    </row>
    <row r="77" spans="1:11" x14ac:dyDescent="0.25">
      <c r="A77" s="1103"/>
      <c r="B77" s="717">
        <v>2</v>
      </c>
      <c r="C77" s="717" t="str">
        <f>IF(Experiencia_Proponente!C116=0,"",Experiencia_Proponente!C116)</f>
        <v>UNIÓN TEMPORAL INDICOL 2021</v>
      </c>
      <c r="D77" s="935" t="str">
        <f>IF(Experiencia_Proponente!D116=0,"",Experiencia_Proponente!D116)</f>
        <v>UNIÓN TEMPORAL INDICOL 2021</v>
      </c>
      <c r="E77" s="717" t="str">
        <f>Consolidado_Experiencia!E77</f>
        <v>HABILITADO</v>
      </c>
      <c r="F77" s="717" t="str">
        <f>Consolidado_Doc_Técnicos!O77</f>
        <v>HABILITADO</v>
      </c>
      <c r="G77" s="717" t="str">
        <f>Consolidado_Económico!U84</f>
        <v>HABILITADO</v>
      </c>
      <c r="H77" s="1107"/>
      <c r="I77" s="698">
        <f>Consolidado_Ponderables!I77</f>
        <v>60</v>
      </c>
      <c r="J77" s="1107"/>
      <c r="K77" s="717" t="str">
        <f>IF(C77&lt;&gt;"",IF((AND(E77="HABILITADO",F77="HABILITADO",G77="HABILITADO"))=TRUE,"HABILITADO",IF(OR(E77="RECHAZADO",F77="RECHAZADO",G77="RECHAZADO")=TRUE,"RECHAZADO",IF(OR(E77="RECHAZADO",F77="RECHAZADO",G77="RECHAZADO")=TRUE,"RECHAZADO","RECHAZADO"))),"")</f>
        <v>HABILITADO</v>
      </c>
    </row>
    <row r="78" spans="1:11" x14ac:dyDescent="0.25">
      <c r="A78" s="1103"/>
      <c r="B78" s="717">
        <v>3</v>
      </c>
      <c r="C78" s="717" t="str">
        <f>IF(Experiencia_Proponente!C117=0,"",Experiencia_Proponente!C117)</f>
        <v>UNIÓN TEMPORAL INDICOL 2021</v>
      </c>
      <c r="D78" s="935" t="str">
        <f>IF(Experiencia_Proponente!D117=0,"",Experiencia_Proponente!D117)</f>
        <v>UNIÓN TEMPORAL INDICOL 2021</v>
      </c>
      <c r="E78" s="717" t="str">
        <f>Consolidado_Experiencia!E78</f>
        <v>HABILITADO</v>
      </c>
      <c r="F78" s="717" t="str">
        <f>Consolidado_Doc_Técnicos!O78</f>
        <v>HABILITADO</v>
      </c>
      <c r="G78" s="717" t="str">
        <f>Consolidado_Económico!U85</f>
        <v>HABILITADO</v>
      </c>
      <c r="H78" s="1107"/>
      <c r="I78" s="722">
        <f>Consolidado_Ponderables!I78</f>
        <v>60</v>
      </c>
      <c r="J78" s="1107"/>
      <c r="K78" s="717" t="str">
        <f>IF(C78&lt;&gt;"",IF((AND(E78="HABILITADO",F78="HABILITADO",G78="HABILITADO"))=TRUE,"HABILITADO",IF(OR(E78="RECHAZADO",F78="RECHAZADO",G78="RECHAZADO")=TRUE,"RECHAZADO",IF(OR(E78="RECHAZADO",F78="RECHAZADO",G78="RECHAZADO")=TRUE,"RECHAZADO","RECHAZADO"))),"")</f>
        <v>HABILITADO</v>
      </c>
    </row>
    <row r="79" spans="1:11" hidden="1" x14ac:dyDescent="0.25">
      <c r="A79" s="1104"/>
      <c r="B79" s="35">
        <v>4</v>
      </c>
      <c r="C79" s="35" t="str">
        <f>IF(Experiencia_Proponente!C118=0,"",Experiencia_Proponente!C118)</f>
        <v/>
      </c>
      <c r="D79" s="35" t="str">
        <f>IF(Experiencia_Proponente!D118=0,"",Experiencia_Proponente!D118)</f>
        <v/>
      </c>
      <c r="E79" s="35" t="str">
        <f>Consolidado_Experiencia!E79</f>
        <v/>
      </c>
      <c r="F79" s="35" t="str">
        <f>Consolidado_Doc_Técnicos!O79</f>
        <v/>
      </c>
      <c r="G79" s="35" t="str">
        <f>Consolidado_Económico!U86</f>
        <v/>
      </c>
      <c r="H79" s="1108"/>
      <c r="I79" s="43">
        <f>Consolidado_Ponderables!I79</f>
        <v>0</v>
      </c>
      <c r="J79" s="1108"/>
      <c r="K79" s="35" t="str">
        <f t="shared" ref="K79:K87" si="9">IF(C79&lt;&gt;"",IF((AND(E79="HABILITADO",F79="HABILITADO",G79="HABILITADO"))=TRUE,"HABILITADO",IF(OR(E79="RECHAZADO",F79="RECHAZADO",G79="RECHAZADO")=TRUE,"RECHAZADO",IF(OR(E79="RECHAZADO",F79="RECHAZADO",G79="RECHAZADO")=TRUE,"RECHAZADO","NO HABILITADO"))),"")</f>
        <v/>
      </c>
    </row>
    <row r="80" spans="1:11" hidden="1" x14ac:dyDescent="0.25">
      <c r="A80" s="1105"/>
      <c r="B80" s="717">
        <v>5</v>
      </c>
      <c r="C80" s="35" t="str">
        <f>IF(Experiencia_Proponente!C119=0,"",Experiencia_Proponente!C119)</f>
        <v/>
      </c>
      <c r="D80" s="35" t="str">
        <f>IF(Experiencia_Proponente!D119=0,"",Experiencia_Proponente!D119)</f>
        <v/>
      </c>
      <c r="E80" s="35" t="str">
        <f>Consolidado_Experiencia!E80</f>
        <v/>
      </c>
      <c r="F80" s="35" t="str">
        <f>Consolidado_Doc_Técnicos!O80</f>
        <v/>
      </c>
      <c r="G80" s="35" t="str">
        <f>Consolidado_Económico!U87</f>
        <v/>
      </c>
      <c r="H80" s="1108"/>
      <c r="I80" s="43">
        <f>Consolidado_Ponderables!I80</f>
        <v>0</v>
      </c>
      <c r="J80" s="1108"/>
      <c r="K80" s="35" t="str">
        <f t="shared" si="9"/>
        <v/>
      </c>
    </row>
    <row r="81" spans="1:11" hidden="1" x14ac:dyDescent="0.25">
      <c r="A81" s="1105"/>
      <c r="B81" s="717">
        <v>6</v>
      </c>
      <c r="C81" s="35" t="str">
        <f>IF(Experiencia_Proponente!C120=0,"",Experiencia_Proponente!C120)</f>
        <v/>
      </c>
      <c r="D81" s="35" t="str">
        <f>IF(Experiencia_Proponente!D120=0,"",Experiencia_Proponente!D120)</f>
        <v/>
      </c>
      <c r="E81" s="35" t="str">
        <f>Consolidado_Experiencia!E81</f>
        <v/>
      </c>
      <c r="F81" s="35" t="str">
        <f>Consolidado_Doc_Técnicos!O81</f>
        <v/>
      </c>
      <c r="G81" s="35" t="str">
        <f>Consolidado_Económico!U88</f>
        <v/>
      </c>
      <c r="H81" s="1108"/>
      <c r="I81" s="43">
        <f>Consolidado_Ponderables!I81</f>
        <v>0</v>
      </c>
      <c r="J81" s="1108"/>
      <c r="K81" s="35" t="str">
        <f t="shared" si="9"/>
        <v/>
      </c>
    </row>
    <row r="82" spans="1:11" hidden="1" x14ac:dyDescent="0.25">
      <c r="A82" s="1105"/>
      <c r="B82" s="717">
        <v>7</v>
      </c>
      <c r="C82" s="35" t="str">
        <f>IF(Experiencia_Proponente!C121=0,"",Experiencia_Proponente!C121)</f>
        <v/>
      </c>
      <c r="D82" s="35" t="str">
        <f>IF(Experiencia_Proponente!D121=0,"",Experiencia_Proponente!D121)</f>
        <v/>
      </c>
      <c r="E82" s="35" t="str">
        <f>Consolidado_Experiencia!E82</f>
        <v/>
      </c>
      <c r="F82" s="35" t="str">
        <f>Consolidado_Doc_Técnicos!O82</f>
        <v/>
      </c>
      <c r="G82" s="35" t="str">
        <f>Consolidado_Económico!U89</f>
        <v/>
      </c>
      <c r="H82" s="1108"/>
      <c r="I82" s="43">
        <f>Consolidado_Ponderables!I82</f>
        <v>0</v>
      </c>
      <c r="J82" s="1108"/>
      <c r="K82" s="35" t="str">
        <f t="shared" si="9"/>
        <v/>
      </c>
    </row>
    <row r="83" spans="1:11" hidden="1" x14ac:dyDescent="0.25">
      <c r="A83" s="1106"/>
      <c r="B83" s="15">
        <v>8</v>
      </c>
      <c r="C83" s="707" t="str">
        <f>IF(Experiencia_Proponente!C122=0,"",Experiencia_Proponente!C122)</f>
        <v/>
      </c>
      <c r="D83" s="35" t="str">
        <f>IF(Experiencia_Proponente!D122=0,"",Experiencia_Proponente!D122)</f>
        <v/>
      </c>
      <c r="E83" s="707" t="str">
        <f>Consolidado_Experiencia!E83</f>
        <v/>
      </c>
      <c r="F83" s="707" t="str">
        <f>Consolidado_Doc_Técnicos!O83</f>
        <v/>
      </c>
      <c r="G83" s="707" t="str">
        <f>Consolidado_Económico!U90</f>
        <v/>
      </c>
      <c r="H83" s="1108"/>
      <c r="I83" s="712">
        <f>Consolidado_Ponderables!I83</f>
        <v>0</v>
      </c>
      <c r="J83" s="1108"/>
      <c r="K83" s="707" t="str">
        <f t="shared" si="9"/>
        <v/>
      </c>
    </row>
    <row r="84" spans="1:11" ht="17.25" thickBot="1" x14ac:dyDescent="0.3">
      <c r="A84" s="1103"/>
      <c r="B84" s="717">
        <v>9</v>
      </c>
      <c r="C84" s="717" t="str">
        <f>IF(Experiencia_Proponente!C123=0,"",Experiencia_Proponente!C123)</f>
        <v>UNIÓN TEMPORAL INDICOL 2021</v>
      </c>
      <c r="D84" s="935" t="str">
        <f>IF(Experiencia_Proponente!D123=0,"",Experiencia_Proponente!D123)</f>
        <v>UNIÓN TEMPORAL INDICOL 2021</v>
      </c>
      <c r="E84" s="717" t="str">
        <f>Consolidado_Experiencia!E84</f>
        <v>HABILITADO</v>
      </c>
      <c r="F84" s="717" t="str">
        <f>Consolidado_Doc_Técnicos!O84</f>
        <v>HABILITADO</v>
      </c>
      <c r="G84" s="717" t="str">
        <f>Consolidado_Económico!U91</f>
        <v>HABILITADO</v>
      </c>
      <c r="H84" s="1107"/>
      <c r="I84" s="722">
        <f>Consolidado_Ponderables!I84</f>
        <v>60</v>
      </c>
      <c r="J84" s="1107"/>
      <c r="K84" s="717" t="str">
        <f>IF(C84&lt;&gt;"",IF((AND(E84="HABILITADO",F84="HABILITADO",G84="HABILITADO"))=TRUE,"HABILITADO",IF(OR(E84="RECHAZADO",F84="RECHAZADO",G84="RECHAZADO")=TRUE,"RECHAZADO",IF(OR(E84="RECHAZADO",F84="RECHAZADO",G84="RECHAZADO")=TRUE,"RECHAZADO","RECHAZADO"))),"")</f>
        <v>HABILITADO</v>
      </c>
    </row>
    <row r="85" spans="1:11" ht="17.25" hidden="1" thickBot="1" x14ac:dyDescent="0.3">
      <c r="A85" s="1104"/>
      <c r="B85" s="35">
        <v>10</v>
      </c>
      <c r="C85" s="35" t="str">
        <f>IF(Experiencia_Proponente!C124=0,"",Experiencia_Proponente!C124)</f>
        <v/>
      </c>
      <c r="D85" s="35" t="str">
        <f>IF(Experiencia_Proponente!D124=0,"",Experiencia_Proponente!D124)</f>
        <v/>
      </c>
      <c r="E85" s="35" t="str">
        <f>Consolidado_Experiencia!E85</f>
        <v/>
      </c>
      <c r="F85" s="35" t="str">
        <f>Consolidado_Doc_Técnicos!O85</f>
        <v/>
      </c>
      <c r="G85" s="35" t="str">
        <f>Consolidado_Económico!U92</f>
        <v/>
      </c>
      <c r="H85" s="1108"/>
      <c r="I85" s="43">
        <f>Consolidado_Ponderables!I85</f>
        <v>0</v>
      </c>
      <c r="J85" s="1108"/>
      <c r="K85" s="35" t="str">
        <f t="shared" si="9"/>
        <v/>
      </c>
    </row>
    <row r="86" spans="1:11" ht="17.25" hidden="1" thickBot="1" x14ac:dyDescent="0.3">
      <c r="A86" s="1105"/>
      <c r="B86" s="717">
        <v>11</v>
      </c>
      <c r="C86" s="35" t="str">
        <f>IF(Experiencia_Proponente!C125=0,"",Experiencia_Proponente!C125)</f>
        <v/>
      </c>
      <c r="D86" s="35" t="str">
        <f>IF(Experiencia_Proponente!D125=0,"",Experiencia_Proponente!D125)</f>
        <v/>
      </c>
      <c r="E86" s="35" t="str">
        <f>Consolidado_Experiencia!E86</f>
        <v/>
      </c>
      <c r="F86" s="35" t="str">
        <f>Consolidado_Doc_Técnicos!O86</f>
        <v/>
      </c>
      <c r="G86" s="35" t="str">
        <f>Consolidado_Económico!U93</f>
        <v/>
      </c>
      <c r="H86" s="1108"/>
      <c r="I86" s="43">
        <f>Consolidado_Ponderables!I86</f>
        <v>0</v>
      </c>
      <c r="J86" s="1108"/>
      <c r="K86" s="35" t="str">
        <f t="shared" si="9"/>
        <v/>
      </c>
    </row>
    <row r="87" spans="1:11" ht="17.25" hidden="1" thickBot="1" x14ac:dyDescent="0.3">
      <c r="A87" s="1106"/>
      <c r="B87" s="15">
        <v>12</v>
      </c>
      <c r="C87" s="707" t="str">
        <f>IF(Experiencia_Proponente!C126=0,"",Experiencia_Proponente!C126)</f>
        <v/>
      </c>
      <c r="D87" s="35" t="str">
        <f>IF(Experiencia_Proponente!D126=0,"",Experiencia_Proponente!D126)</f>
        <v/>
      </c>
      <c r="E87" s="707" t="str">
        <f>Consolidado_Experiencia!E87</f>
        <v/>
      </c>
      <c r="F87" s="707" t="str">
        <f>Consolidado_Doc_Técnicos!O87</f>
        <v/>
      </c>
      <c r="G87" s="707" t="str">
        <f>Consolidado_Económico!U94</f>
        <v/>
      </c>
      <c r="H87" s="1108"/>
      <c r="I87" s="712">
        <f>Consolidado_Ponderables!I87</f>
        <v>0</v>
      </c>
      <c r="J87" s="1108"/>
      <c r="K87" s="707" t="str">
        <f t="shared" si="9"/>
        <v/>
      </c>
    </row>
    <row r="88" spans="1:11" ht="17.25" thickBot="1" x14ac:dyDescent="0.3">
      <c r="A88" s="102">
        <v>6</v>
      </c>
      <c r="B88" s="564"/>
      <c r="C88" s="103" t="s">
        <v>1537</v>
      </c>
      <c r="D88" s="70" t="s">
        <v>1537</v>
      </c>
      <c r="E88" s="103" t="s">
        <v>1537</v>
      </c>
      <c r="F88" s="103" t="s">
        <v>1537</v>
      </c>
      <c r="G88" s="103" t="s">
        <v>1537</v>
      </c>
      <c r="H88" s="103"/>
      <c r="I88" s="103" t="s">
        <v>1537</v>
      </c>
      <c r="J88" s="937"/>
      <c r="K88" s="937"/>
    </row>
    <row r="89" spans="1:11" x14ac:dyDescent="0.25">
      <c r="A89" s="1103">
        <f t="shared" ref="A89" si="10">A101</f>
        <v>7</v>
      </c>
      <c r="B89" s="717">
        <v>1</v>
      </c>
      <c r="C89" s="717" t="str">
        <f>IF(Experiencia_Proponente!C132=0,"",Experiencia_Proponente!C132)</f>
        <v>SU OPORTUNO SERVICIO LTDA</v>
      </c>
      <c r="D89" s="935" t="str">
        <f>IF(Experiencia_Proponente!D132=0,"",Experiencia_Proponente!D132)</f>
        <v/>
      </c>
      <c r="E89" s="717" t="str">
        <f>Consolidado_Experiencia!E89</f>
        <v>RECHAZADO</v>
      </c>
      <c r="F89" s="717" t="str">
        <f>Consolidado_Doc_Técnicos!O89</f>
        <v>RECHAZADO</v>
      </c>
      <c r="G89" s="717" t="str">
        <f>Consolidado_Económico!U96</f>
        <v>RECHAZADO</v>
      </c>
      <c r="H89" s="1107"/>
      <c r="I89" s="697">
        <f>Consolidado_Ponderables!I89</f>
        <v>60</v>
      </c>
      <c r="J89" s="1107"/>
      <c r="K89" s="717" t="str">
        <f t="shared" ref="K89:K100" si="11">IF(C89&lt;&gt;"",IF((AND(E89="HABILITADO",F89="HABILITADO",G89="HABILITADO"))=TRUE,"HABILITADO",IF(OR(E89="RECHAZADO",F89="RECHAZADO",G89="RECHAZADO")=TRUE,"RECHAZADO",IF(OR(E89="RECHAZADO",F89="RECHAZADO",G89="RECHAZADO")=TRUE,"RECHAZADO","RECHAZADO"))),"")</f>
        <v>RECHAZADO</v>
      </c>
    </row>
    <row r="90" spans="1:11" x14ac:dyDescent="0.25">
      <c r="A90" s="1103"/>
      <c r="B90" s="717">
        <v>2</v>
      </c>
      <c r="C90" s="717" t="str">
        <f>IF(Experiencia_Proponente!C133=0,"",Experiencia_Proponente!C133)</f>
        <v>SU OPORTUNO SERVICIO LTDA</v>
      </c>
      <c r="D90" s="935" t="str">
        <f>IF(Experiencia_Proponente!D133=0,"",Experiencia_Proponente!D133)</f>
        <v/>
      </c>
      <c r="E90" s="717" t="str">
        <f>Consolidado_Experiencia!E90</f>
        <v>RECHAZADO</v>
      </c>
      <c r="F90" s="717" t="str">
        <f>Consolidado_Doc_Técnicos!O90</f>
        <v>RECHAZADO</v>
      </c>
      <c r="G90" s="717" t="str">
        <f>Consolidado_Económico!U97</f>
        <v>RECHAZADO</v>
      </c>
      <c r="H90" s="1107"/>
      <c r="I90" s="697">
        <f>Consolidado_Ponderables!I90</f>
        <v>60</v>
      </c>
      <c r="J90" s="1107"/>
      <c r="K90" s="717" t="str">
        <f t="shared" si="11"/>
        <v>RECHAZADO</v>
      </c>
    </row>
    <row r="91" spans="1:11" x14ac:dyDescent="0.25">
      <c r="A91" s="1103"/>
      <c r="B91" s="717">
        <v>3</v>
      </c>
      <c r="C91" s="717" t="str">
        <f>IF(Experiencia_Proponente!C134=0,"",Experiencia_Proponente!C134)</f>
        <v>SU OPORTUNO SERVICIO LTDA</v>
      </c>
      <c r="D91" s="935" t="str">
        <f>IF(Experiencia_Proponente!D134=0,"",Experiencia_Proponente!D134)</f>
        <v/>
      </c>
      <c r="E91" s="717" t="str">
        <f>Consolidado_Experiencia!E91</f>
        <v>RECHAZADO</v>
      </c>
      <c r="F91" s="717" t="str">
        <f>Consolidado_Doc_Técnicos!O91</f>
        <v>RECHAZADO</v>
      </c>
      <c r="G91" s="717" t="str">
        <f>Consolidado_Económico!U98</f>
        <v>RECHAZADO</v>
      </c>
      <c r="H91" s="1107"/>
      <c r="I91" s="697">
        <f>Consolidado_Ponderables!I91</f>
        <v>60</v>
      </c>
      <c r="J91" s="1107"/>
      <c r="K91" s="717" t="str">
        <f t="shared" si="11"/>
        <v>RECHAZADO</v>
      </c>
    </row>
    <row r="92" spans="1:11" x14ac:dyDescent="0.25">
      <c r="A92" s="1103"/>
      <c r="B92" s="717">
        <v>4</v>
      </c>
      <c r="C92" s="717" t="str">
        <f>IF(Experiencia_Proponente!C135=0,"",Experiencia_Proponente!C135)</f>
        <v>SU OPORTUNO SERVICIO LTDA</v>
      </c>
      <c r="D92" s="935" t="str">
        <f>IF(Experiencia_Proponente!D135=0,"",Experiencia_Proponente!D135)</f>
        <v>SU OPORTUNO SERVICIO LTDA</v>
      </c>
      <c r="E92" s="717" t="str">
        <f>Consolidado_Experiencia!E92</f>
        <v>HABILITADO</v>
      </c>
      <c r="F92" s="717" t="str">
        <f>Consolidado_Doc_Técnicos!O92</f>
        <v>RECHAZADO</v>
      </c>
      <c r="G92" s="717" t="str">
        <f>Consolidado_Económico!U99</f>
        <v>RECHAZADO</v>
      </c>
      <c r="H92" s="1107"/>
      <c r="I92" s="697">
        <f>Consolidado_Ponderables!I92</f>
        <v>60</v>
      </c>
      <c r="J92" s="1107"/>
      <c r="K92" s="717" t="str">
        <f t="shared" si="11"/>
        <v>RECHAZADO</v>
      </c>
    </row>
    <row r="93" spans="1:11" x14ac:dyDescent="0.25">
      <c r="A93" s="1103"/>
      <c r="B93" s="717">
        <v>5</v>
      </c>
      <c r="C93" s="717" t="str">
        <f>IF(Experiencia_Proponente!C136=0,"",Experiencia_Proponente!C136)</f>
        <v>SU OPORTUNO SERVICIO LTDA</v>
      </c>
      <c r="D93" s="935" t="str">
        <f>IF(Experiencia_Proponente!D136=0,"",Experiencia_Proponente!D136)</f>
        <v>SU OPORTUNO SERVICIO LTDA</v>
      </c>
      <c r="E93" s="717" t="str">
        <f>Consolidado_Experiencia!E93</f>
        <v>HABILITADO</v>
      </c>
      <c r="F93" s="717" t="str">
        <f>Consolidado_Doc_Técnicos!O93</f>
        <v>RECHAZADO</v>
      </c>
      <c r="G93" s="717" t="str">
        <f>Consolidado_Económico!U100</f>
        <v>RECHAZADO</v>
      </c>
      <c r="H93" s="1107"/>
      <c r="I93" s="697">
        <f>Consolidado_Ponderables!I93</f>
        <v>60</v>
      </c>
      <c r="J93" s="1107"/>
      <c r="K93" s="717" t="str">
        <f t="shared" si="11"/>
        <v>RECHAZADO</v>
      </c>
    </row>
    <row r="94" spans="1:11" x14ac:dyDescent="0.25">
      <c r="A94" s="1103"/>
      <c r="B94" s="717">
        <v>6</v>
      </c>
      <c r="C94" s="717" t="str">
        <f>IF(Experiencia_Proponente!C137=0,"",Experiencia_Proponente!C137)</f>
        <v>SU OPORTUNO SERVICIO LTDA</v>
      </c>
      <c r="D94" s="935" t="str">
        <f>IF(Experiencia_Proponente!D137=0,"",Experiencia_Proponente!D137)</f>
        <v>SU OPORTUNO SERVICIO LTDA</v>
      </c>
      <c r="E94" s="717" t="str">
        <f>Consolidado_Experiencia!E94</f>
        <v>HABILITADO</v>
      </c>
      <c r="F94" s="717" t="str">
        <f>Consolidado_Doc_Técnicos!O94</f>
        <v>RECHAZADO</v>
      </c>
      <c r="G94" s="717" t="str">
        <f>Consolidado_Económico!U101</f>
        <v>RECHAZADO</v>
      </c>
      <c r="H94" s="1107"/>
      <c r="I94" s="697">
        <f>Consolidado_Ponderables!I94</f>
        <v>60</v>
      </c>
      <c r="J94" s="1107"/>
      <c r="K94" s="717" t="str">
        <f t="shared" si="11"/>
        <v>RECHAZADO</v>
      </c>
    </row>
    <row r="95" spans="1:11" x14ac:dyDescent="0.25">
      <c r="A95" s="1103"/>
      <c r="B95" s="717">
        <v>7</v>
      </c>
      <c r="C95" s="717" t="str">
        <f>IF(Experiencia_Proponente!C138=0,"",Experiencia_Proponente!C138)</f>
        <v>SU OPORTUNO SERVICIO LTDA</v>
      </c>
      <c r="D95" s="935" t="str">
        <f>IF(Experiencia_Proponente!D138=0,"",Experiencia_Proponente!D138)</f>
        <v>SU OPORTUNO SERVICIO LTDA</v>
      </c>
      <c r="E95" s="717" t="str">
        <f>Consolidado_Experiencia!E95</f>
        <v>HABILITADO</v>
      </c>
      <c r="F95" s="717" t="str">
        <f>Consolidado_Doc_Técnicos!O95</f>
        <v>RECHAZADO</v>
      </c>
      <c r="G95" s="717" t="str">
        <f>Consolidado_Económico!U102</f>
        <v>RECHAZADO</v>
      </c>
      <c r="H95" s="1107"/>
      <c r="I95" s="697">
        <f>Consolidado_Ponderables!I95</f>
        <v>60</v>
      </c>
      <c r="J95" s="1107"/>
      <c r="K95" s="717" t="str">
        <f t="shared" si="11"/>
        <v>RECHAZADO</v>
      </c>
    </row>
    <row r="96" spans="1:11" x14ac:dyDescent="0.25">
      <c r="A96" s="1103"/>
      <c r="B96" s="717">
        <v>8</v>
      </c>
      <c r="C96" s="717" t="str">
        <f>IF(Experiencia_Proponente!C139=0,"",Experiencia_Proponente!C139)</f>
        <v>SU OPORTUNO SERVICIO LTDA</v>
      </c>
      <c r="D96" s="935" t="str">
        <f>IF(Experiencia_Proponente!D139=0,"",Experiencia_Proponente!D139)</f>
        <v/>
      </c>
      <c r="E96" s="717" t="str">
        <f>Consolidado_Experiencia!E96</f>
        <v>RECHAZADO</v>
      </c>
      <c r="F96" s="717" t="str">
        <f>Consolidado_Doc_Técnicos!O96</f>
        <v>RECHAZADO</v>
      </c>
      <c r="G96" s="717" t="str">
        <f>Consolidado_Económico!U103</f>
        <v>RECHAZADO</v>
      </c>
      <c r="H96" s="1107"/>
      <c r="I96" s="697">
        <f>Consolidado_Ponderables!I96</f>
        <v>60</v>
      </c>
      <c r="J96" s="1107"/>
      <c r="K96" s="717" t="str">
        <f t="shared" si="11"/>
        <v>RECHAZADO</v>
      </c>
    </row>
    <row r="97" spans="1:11" x14ac:dyDescent="0.25">
      <c r="A97" s="1103"/>
      <c r="B97" s="717">
        <v>9</v>
      </c>
      <c r="C97" s="717" t="str">
        <f>IF(Experiencia_Proponente!C140=0,"",Experiencia_Proponente!C140)</f>
        <v>SU OPORTUNO SERVICIO LTDA</v>
      </c>
      <c r="D97" s="935" t="str">
        <f>IF(Experiencia_Proponente!D140=0,"",Experiencia_Proponente!D140)</f>
        <v>SU OPORTUNO SERVICIO LTDA</v>
      </c>
      <c r="E97" s="717" t="str">
        <f>Consolidado_Experiencia!E97</f>
        <v>HABILITADO</v>
      </c>
      <c r="F97" s="717" t="str">
        <f>Consolidado_Doc_Técnicos!O97</f>
        <v>RECHAZADO</v>
      </c>
      <c r="G97" s="717" t="str">
        <f>Consolidado_Económico!U104</f>
        <v>RECHAZADO</v>
      </c>
      <c r="H97" s="1107"/>
      <c r="I97" s="697">
        <f>Consolidado_Ponderables!I97</f>
        <v>60</v>
      </c>
      <c r="J97" s="1107"/>
      <c r="K97" s="717" t="str">
        <f t="shared" si="11"/>
        <v>RECHAZADO</v>
      </c>
    </row>
    <row r="98" spans="1:11" x14ac:dyDescent="0.25">
      <c r="A98" s="1103"/>
      <c r="B98" s="717">
        <v>10</v>
      </c>
      <c r="C98" s="717" t="str">
        <f>IF(Experiencia_Proponente!C141=0,"",Experiencia_Proponente!C141)</f>
        <v>SU OPORTUNO SERVICIO LTDA</v>
      </c>
      <c r="D98" s="935" t="str">
        <f>IF(Experiencia_Proponente!D144=0,"",Experiencia_Proponente!D144)</f>
        <v/>
      </c>
      <c r="E98" s="717" t="str">
        <f>Consolidado_Experiencia!E98</f>
        <v>HABILITADO</v>
      </c>
      <c r="F98" s="717" t="str">
        <f>Consolidado_Doc_Técnicos!O98</f>
        <v>RECHAZADO</v>
      </c>
      <c r="G98" s="717" t="str">
        <f>Consolidado_Económico!U105</f>
        <v>RECHAZADO</v>
      </c>
      <c r="H98" s="1107"/>
      <c r="I98" s="697">
        <f>Consolidado_Ponderables!I98</f>
        <v>60</v>
      </c>
      <c r="J98" s="1107"/>
      <c r="K98" s="717" t="str">
        <f t="shared" si="11"/>
        <v>RECHAZADO</v>
      </c>
    </row>
    <row r="99" spans="1:11" x14ac:dyDescent="0.25">
      <c r="A99" s="1103"/>
      <c r="B99" s="717">
        <v>11</v>
      </c>
      <c r="C99" s="717" t="str">
        <f>IF(Experiencia_Proponente!C142=0,"",Experiencia_Proponente!C142)</f>
        <v>SU OPORTUNO SERVICIO LTDA</v>
      </c>
      <c r="D99" s="935" t="str">
        <f>IF(Experiencia_Proponente!D145=0,"",Experiencia_Proponente!D145)</f>
        <v/>
      </c>
      <c r="E99" s="717" t="str">
        <f>Consolidado_Experiencia!E99</f>
        <v>HABILITADO</v>
      </c>
      <c r="F99" s="717" t="str">
        <f>Consolidado_Doc_Técnicos!O99</f>
        <v>RECHAZADO</v>
      </c>
      <c r="G99" s="717" t="str">
        <f>Consolidado_Económico!U106</f>
        <v>RECHAZADO</v>
      </c>
      <c r="H99" s="1107"/>
      <c r="I99" s="697">
        <f>Consolidado_Ponderables!I99</f>
        <v>60</v>
      </c>
      <c r="J99" s="1107"/>
      <c r="K99" s="717" t="str">
        <f t="shared" si="11"/>
        <v>RECHAZADO</v>
      </c>
    </row>
    <row r="100" spans="1:11" ht="17.25" thickBot="1" x14ac:dyDescent="0.3">
      <c r="A100" s="1103"/>
      <c r="B100" s="717">
        <v>12</v>
      </c>
      <c r="C100" s="717" t="str">
        <f>IF(Experiencia_Proponente!C143=0,"",Experiencia_Proponente!C143)</f>
        <v>SU OPORTUNO SERVICIO LTDA</v>
      </c>
      <c r="D100" s="935" t="str">
        <f>IF(Experiencia_Proponente!D146=0,"",Experiencia_Proponente!D146)</f>
        <v/>
      </c>
      <c r="E100" s="717" t="str">
        <f>Consolidado_Experiencia!E100</f>
        <v>RECHAZADO</v>
      </c>
      <c r="F100" s="717" t="str">
        <f>Consolidado_Doc_Técnicos!O100</f>
        <v>RECHAZADO</v>
      </c>
      <c r="G100" s="717" t="str">
        <f>Consolidado_Económico!U107</f>
        <v>RECHAZADO</v>
      </c>
      <c r="H100" s="1107"/>
      <c r="I100" s="697">
        <f>Consolidado_Ponderables!I100</f>
        <v>60</v>
      </c>
      <c r="J100" s="1107"/>
      <c r="K100" s="717" t="str">
        <f t="shared" si="11"/>
        <v>RECHAZADO</v>
      </c>
    </row>
    <row r="101" spans="1:11" ht="17.25" thickBot="1" x14ac:dyDescent="0.3">
      <c r="A101" s="102">
        <v>7</v>
      </c>
      <c r="B101" s="564"/>
      <c r="C101" s="103" t="s">
        <v>1537</v>
      </c>
      <c r="D101" s="70" t="s">
        <v>1537</v>
      </c>
      <c r="E101" s="103" t="s">
        <v>1537</v>
      </c>
      <c r="F101" s="103" t="s">
        <v>1537</v>
      </c>
      <c r="G101" s="103" t="s">
        <v>1537</v>
      </c>
      <c r="H101" s="103"/>
      <c r="I101" s="103" t="s">
        <v>1537</v>
      </c>
      <c r="J101" s="937"/>
      <c r="K101" s="937"/>
    </row>
    <row r="102" spans="1:11" x14ac:dyDescent="0.25">
      <c r="A102" s="1103">
        <f t="shared" ref="A102" si="12">A114</f>
        <v>8</v>
      </c>
      <c r="B102" s="717">
        <v>1</v>
      </c>
      <c r="C102" s="717" t="str">
        <f>IF(Experiencia_Proponente!C148=0,"",Experiencia_Proponente!C148)</f>
        <v>VIGILANCIA SANTAFEREÑA Y CIA LTDA</v>
      </c>
      <c r="D102" s="935" t="str">
        <f>IF(Experiencia_Proponente!D148=0,"",Experiencia_Proponente!D148)</f>
        <v>VIGILANCIA SANTAFEREÑA Y CIA LTDA</v>
      </c>
      <c r="E102" s="717" t="str">
        <f>Consolidado_Experiencia!E102</f>
        <v>HABILITADO</v>
      </c>
      <c r="F102" s="717" t="str">
        <f>Consolidado_Doc_Técnicos!O102</f>
        <v>HABILITADO</v>
      </c>
      <c r="G102" s="717" t="str">
        <f>Consolidado_Económico!U109</f>
        <v>HABILITADO</v>
      </c>
      <c r="H102" s="1107"/>
      <c r="I102" s="722">
        <f>Consolidado_Ponderables!I102</f>
        <v>60</v>
      </c>
      <c r="J102" s="1107"/>
      <c r="K102" s="717" t="str">
        <f>IF(C102&lt;&gt;"",IF((AND(E102="HABILITADO",F102="HABILITADO",G102="HABILITADO"))=TRUE,"HABILITADO",IF(OR(E102="RECHAZADO",F102="RECHAZADO",G102="RECHAZADO")=TRUE,"RECHAZADO",IF(OR(E102="RECHAZADO",F102="RECHAZADO",G102="RECHAZADO")=TRUE,"RECHAZADO","RECHAZADO"))),"")</f>
        <v>HABILITADO</v>
      </c>
    </row>
    <row r="103" spans="1:11" hidden="1" x14ac:dyDescent="0.25">
      <c r="A103" s="1104"/>
      <c r="B103" s="35">
        <v>2</v>
      </c>
      <c r="C103" s="35" t="str">
        <f>IF(Experiencia_Proponente!C149=0,"",Experiencia_Proponente!C149)</f>
        <v/>
      </c>
      <c r="D103" s="35" t="str">
        <f>IF(Experiencia_Proponente!D149=0,"",Experiencia_Proponente!D149)</f>
        <v/>
      </c>
      <c r="E103" s="35" t="str">
        <f>Consolidado_Experiencia!E103</f>
        <v/>
      </c>
      <c r="F103" s="35" t="str">
        <f>Consolidado_Doc_Técnicos!O103</f>
        <v/>
      </c>
      <c r="G103" s="35" t="str">
        <f>Consolidado_Económico!U110</f>
        <v/>
      </c>
      <c r="H103" s="1108"/>
      <c r="I103" s="43">
        <f>Consolidado_Ponderables!I103</f>
        <v>0</v>
      </c>
      <c r="J103" s="1108"/>
      <c r="K103" s="35" t="str">
        <f t="shared" ref="K103:K113" si="13">IF(C103&lt;&gt;"",IF((AND(E103="HABILITADO",F103="HABILITADO",G103="HABILITADO"))=TRUE,"HABILITADO",IF(OR(E103="RECHAZADO",F103="RECHAZADO",G103="RECHAZADO")=TRUE,"RECHAZADO",IF(OR(E103="RECHAZADO",F103="RECHAZADO",G103="RECHAZADO")=TRUE,"RECHAZADO","NO HABILITADO"))),"")</f>
        <v/>
      </c>
    </row>
    <row r="104" spans="1:11" hidden="1" x14ac:dyDescent="0.25">
      <c r="A104" s="1105"/>
      <c r="B104" s="717">
        <v>3</v>
      </c>
      <c r="C104" s="35" t="str">
        <f>IF(Experiencia_Proponente!C150=0,"",Experiencia_Proponente!C150)</f>
        <v/>
      </c>
      <c r="D104" s="35" t="str">
        <f>IF(Experiencia_Proponente!D150=0,"",Experiencia_Proponente!D150)</f>
        <v/>
      </c>
      <c r="E104" s="35" t="str">
        <f>Consolidado_Experiencia!E104</f>
        <v/>
      </c>
      <c r="F104" s="35" t="str">
        <f>Consolidado_Doc_Técnicos!O104</f>
        <v/>
      </c>
      <c r="G104" s="35" t="str">
        <f>Consolidado_Económico!U111</f>
        <v/>
      </c>
      <c r="H104" s="1108"/>
      <c r="I104" s="43">
        <f>Consolidado_Ponderables!I104</f>
        <v>0</v>
      </c>
      <c r="J104" s="1108"/>
      <c r="K104" s="35" t="str">
        <f t="shared" si="13"/>
        <v/>
      </c>
    </row>
    <row r="105" spans="1:11" hidden="1" x14ac:dyDescent="0.25">
      <c r="A105" s="1105"/>
      <c r="B105" s="717">
        <v>4</v>
      </c>
      <c r="C105" s="35" t="str">
        <f>IF(Experiencia_Proponente!C151=0,"",Experiencia_Proponente!C151)</f>
        <v/>
      </c>
      <c r="D105" s="35" t="str">
        <f>IF(Experiencia_Proponente!D151=0,"",Experiencia_Proponente!D151)</f>
        <v/>
      </c>
      <c r="E105" s="35" t="str">
        <f>Consolidado_Experiencia!E105</f>
        <v/>
      </c>
      <c r="F105" s="35" t="str">
        <f>Consolidado_Doc_Técnicos!O105</f>
        <v/>
      </c>
      <c r="G105" s="35" t="str">
        <f>Consolidado_Económico!U112</f>
        <v/>
      </c>
      <c r="H105" s="1108"/>
      <c r="I105" s="43">
        <f>Consolidado_Ponderables!I105</f>
        <v>0</v>
      </c>
      <c r="J105" s="1108"/>
      <c r="K105" s="35" t="str">
        <f t="shared" si="13"/>
        <v/>
      </c>
    </row>
    <row r="106" spans="1:11" hidden="1" x14ac:dyDescent="0.25">
      <c r="A106" s="1106"/>
      <c r="B106" s="15">
        <v>5</v>
      </c>
      <c r="C106" s="707" t="str">
        <f>IF(Experiencia_Proponente!C152=0,"",Experiencia_Proponente!C152)</f>
        <v/>
      </c>
      <c r="D106" s="35" t="str">
        <f>IF(Experiencia_Proponente!D152=0,"",Experiencia_Proponente!D152)</f>
        <v/>
      </c>
      <c r="E106" s="707" t="str">
        <f>Consolidado_Experiencia!E106</f>
        <v/>
      </c>
      <c r="F106" s="707" t="str">
        <f>Consolidado_Doc_Técnicos!O106</f>
        <v/>
      </c>
      <c r="G106" s="707" t="str">
        <f>Consolidado_Económico!U113</f>
        <v/>
      </c>
      <c r="H106" s="1108"/>
      <c r="I106" s="712">
        <f>Consolidado_Ponderables!I106</f>
        <v>0</v>
      </c>
      <c r="J106" s="1108"/>
      <c r="K106" s="707" t="str">
        <f t="shared" si="13"/>
        <v/>
      </c>
    </row>
    <row r="107" spans="1:11" x14ac:dyDescent="0.25">
      <c r="A107" s="1103"/>
      <c r="B107" s="717">
        <v>6</v>
      </c>
      <c r="C107" s="717" t="str">
        <f>IF(Experiencia_Proponente!C153=0,"",Experiencia_Proponente!C153)</f>
        <v>VIGILANCIA SANTAFEREÑA Y CIA LTDA</v>
      </c>
      <c r="D107" s="935" t="str">
        <f>IF(Experiencia_Proponente!D153=0,"",Experiencia_Proponente!D153)</f>
        <v>VIGILANCIA SANTAFEREÑA Y CIA LTDA</v>
      </c>
      <c r="E107" s="717" t="str">
        <f>Consolidado_Experiencia!E107</f>
        <v>HABILITADO</v>
      </c>
      <c r="F107" s="717" t="str">
        <f>Consolidado_Doc_Técnicos!O107</f>
        <v>HABILITADO</v>
      </c>
      <c r="G107" s="717" t="str">
        <f>Consolidado_Económico!U114</f>
        <v>HABILITADO</v>
      </c>
      <c r="H107" s="1107"/>
      <c r="I107" s="722">
        <f>Consolidado_Ponderables!I107</f>
        <v>60</v>
      </c>
      <c r="J107" s="1107"/>
      <c r="K107" s="717" t="str">
        <f>IF(C107&lt;&gt;"",IF((AND(E107="HABILITADO",F107="HABILITADO",G107="HABILITADO"))=TRUE,"HABILITADO",IF(OR(E107="RECHAZADO",F107="RECHAZADO",G107="RECHAZADO")=TRUE,"RECHAZADO",IF(OR(E107="RECHAZADO",F107="RECHAZADO",G107="RECHAZADO")=TRUE,"RECHAZADO","RECHAZADO"))),"")</f>
        <v>HABILITADO</v>
      </c>
    </row>
    <row r="108" spans="1:11" x14ac:dyDescent="0.25">
      <c r="A108" s="1103"/>
      <c r="B108" s="717">
        <v>7</v>
      </c>
      <c r="C108" s="717" t="str">
        <f>IF(Experiencia_Proponente!C154=0,"",Experiencia_Proponente!C154)</f>
        <v>VIGILANCIA SANTAFEREÑA Y CIA LTDA</v>
      </c>
      <c r="D108" s="935" t="str">
        <f>IF(Experiencia_Proponente!D154=0,"",Experiencia_Proponente!D154)</f>
        <v>VIGILANCIA SANTAFEREÑA Y CIA LTDA</v>
      </c>
      <c r="E108" s="717" t="str">
        <f>Consolidado_Experiencia!E108</f>
        <v>HABILITADO</v>
      </c>
      <c r="F108" s="717" t="str">
        <f>Consolidado_Doc_Técnicos!O108</f>
        <v>HABILITADO</v>
      </c>
      <c r="G108" s="717" t="str">
        <f>Consolidado_Económico!U115</f>
        <v>HABILITADO</v>
      </c>
      <c r="H108" s="1107"/>
      <c r="I108" s="722">
        <f>Consolidado_Ponderables!I108</f>
        <v>60</v>
      </c>
      <c r="J108" s="1107"/>
      <c r="K108" s="717" t="str">
        <f>IF(C108&lt;&gt;"",IF((AND(E108="HABILITADO",F108="HABILITADO",G108="HABILITADO"))=TRUE,"HABILITADO",IF(OR(E108="RECHAZADO",F108="RECHAZADO",G108="RECHAZADO")=TRUE,"RECHAZADO",IF(OR(E108="RECHAZADO",F108="RECHAZADO",G108="RECHAZADO")=TRUE,"RECHAZADO","RECHAZADO"))),"")</f>
        <v>HABILITADO</v>
      </c>
    </row>
    <row r="109" spans="1:11" hidden="1" x14ac:dyDescent="0.25">
      <c r="A109" s="1104"/>
      <c r="B109" s="35">
        <v>8</v>
      </c>
      <c r="C109" s="35" t="str">
        <f>IF(Experiencia_Proponente!C155=0,"",Experiencia_Proponente!C155)</f>
        <v/>
      </c>
      <c r="D109" s="35" t="str">
        <f>IF(Experiencia_Proponente!D155=0,"",Experiencia_Proponente!D155)</f>
        <v/>
      </c>
      <c r="E109" s="35" t="str">
        <f>Consolidado_Experiencia!E109</f>
        <v/>
      </c>
      <c r="F109" s="35" t="str">
        <f>Consolidado_Doc_Técnicos!O109</f>
        <v/>
      </c>
      <c r="G109" s="35" t="str">
        <f>Consolidado_Económico!U116</f>
        <v/>
      </c>
      <c r="H109" s="1108"/>
      <c r="I109" s="43">
        <f>Consolidado_Ponderables!I109</f>
        <v>0</v>
      </c>
      <c r="J109" s="1108"/>
      <c r="K109" s="35" t="str">
        <f t="shared" si="13"/>
        <v/>
      </c>
    </row>
    <row r="110" spans="1:11" hidden="1" x14ac:dyDescent="0.25">
      <c r="A110" s="1106"/>
      <c r="B110" s="15">
        <v>9</v>
      </c>
      <c r="C110" s="707" t="str">
        <f>IF(Experiencia_Proponente!C156=0,"",Experiencia_Proponente!C156)</f>
        <v/>
      </c>
      <c r="D110" s="35" t="str">
        <f>IF(Experiencia_Proponente!D156=0,"",Experiencia_Proponente!D156)</f>
        <v/>
      </c>
      <c r="E110" s="707" t="str">
        <f>Consolidado_Experiencia!E110</f>
        <v/>
      </c>
      <c r="F110" s="707" t="str">
        <f>Consolidado_Doc_Técnicos!O110</f>
        <v/>
      </c>
      <c r="G110" s="707" t="str">
        <f>Consolidado_Económico!U117</f>
        <v/>
      </c>
      <c r="H110" s="1108"/>
      <c r="I110" s="712">
        <f>Consolidado_Ponderables!I110</f>
        <v>0</v>
      </c>
      <c r="J110" s="1108"/>
      <c r="K110" s="707" t="str">
        <f t="shared" si="13"/>
        <v/>
      </c>
    </row>
    <row r="111" spans="1:11" x14ac:dyDescent="0.25">
      <c r="A111" s="1103"/>
      <c r="B111" s="717">
        <v>10</v>
      </c>
      <c r="C111" s="717" t="str">
        <f>IF(Experiencia_Proponente!C157=0,"",Experiencia_Proponente!C157)</f>
        <v>VIGILANCIA SANTAFEREÑA Y CIA LTDA</v>
      </c>
      <c r="D111" s="935" t="e">
        <f>IF(Experiencia_Proponente!#REF!=0,"",Experiencia_Proponente!#REF!)</f>
        <v>#REF!</v>
      </c>
      <c r="E111" s="717" t="str">
        <f>Consolidado_Experiencia!E111</f>
        <v>HABILITADO</v>
      </c>
      <c r="F111" s="717" t="str">
        <f>Consolidado_Doc_Técnicos!O111</f>
        <v>HABILITADO</v>
      </c>
      <c r="G111" s="717" t="str">
        <f>Consolidado_Económico!U118</f>
        <v>HABILITADO</v>
      </c>
      <c r="H111" s="1107"/>
      <c r="I111" s="722">
        <f>Consolidado_Ponderables!I111</f>
        <v>60</v>
      </c>
      <c r="J111" s="1107"/>
      <c r="K111" s="717" t="str">
        <f>IF(C111&lt;&gt;"",IF((AND(E111="HABILITADO",F111="HABILITADO",G111="HABILITADO"))=TRUE,"HABILITADO",IF(OR(E111="RECHAZADO",F111="RECHAZADO",G111="RECHAZADO")=TRUE,"RECHAZADO",IF(OR(E111="RECHAZADO",F111="RECHAZADO",G111="RECHAZADO")=TRUE,"RECHAZADO","RECHAZADO"))),"")</f>
        <v>HABILITADO</v>
      </c>
    </row>
    <row r="112" spans="1:11" ht="17.25" thickBot="1" x14ac:dyDescent="0.3">
      <c r="A112" s="1103"/>
      <c r="B112" s="717">
        <v>11</v>
      </c>
      <c r="C112" s="717" t="str">
        <f>IF(Experiencia_Proponente!C158=0,"",Experiencia_Proponente!C158)</f>
        <v>VIGILANCIA SANTAFEREÑA Y CIA LTDA</v>
      </c>
      <c r="D112" s="935" t="e">
        <f>IF(Experiencia_Proponente!#REF!=0,"",Experiencia_Proponente!#REF!)</f>
        <v>#REF!</v>
      </c>
      <c r="E112" s="717" t="str">
        <f>Consolidado_Experiencia!E112</f>
        <v>HABILITADO</v>
      </c>
      <c r="F112" s="717" t="str">
        <f>Consolidado_Doc_Técnicos!O112</f>
        <v>HABILITADO</v>
      </c>
      <c r="G112" s="717" t="str">
        <f>Consolidado_Económico!U119</f>
        <v>HABILITADO</v>
      </c>
      <c r="H112" s="1107"/>
      <c r="I112" s="722">
        <f>Consolidado_Ponderables!I112</f>
        <v>60</v>
      </c>
      <c r="J112" s="1107"/>
      <c r="K112" s="717" t="str">
        <f>IF(C112&lt;&gt;"",IF((AND(E112="HABILITADO",F112="HABILITADO",G112="HABILITADO"))=TRUE,"HABILITADO",IF(OR(E112="RECHAZADO",F112="RECHAZADO",G112="RECHAZADO")=TRUE,"RECHAZADO",IF(OR(E112="RECHAZADO",F112="RECHAZADO",G112="RECHAZADO")=TRUE,"RECHAZADO","RECHAZADO"))),"")</f>
        <v>HABILITADO</v>
      </c>
    </row>
    <row r="113" spans="1:11" ht="17.25" hidden="1" thickBot="1" x14ac:dyDescent="0.3">
      <c r="A113" s="1109"/>
      <c r="B113" s="707">
        <v>12</v>
      </c>
      <c r="C113" s="707" t="str">
        <f>IF(Experiencia_Proponente!C159=0,"",Experiencia_Proponente!C159)</f>
        <v/>
      </c>
      <c r="D113" s="35" t="e">
        <f>IF(Experiencia_Proponente!#REF!=0,"",Experiencia_Proponente!#REF!)</f>
        <v>#REF!</v>
      </c>
      <c r="E113" s="707" t="str">
        <f>Consolidado_Experiencia!E113</f>
        <v/>
      </c>
      <c r="F113" s="707" t="str">
        <f>Consolidado_Doc_Técnicos!O113</f>
        <v/>
      </c>
      <c r="G113" s="707" t="str">
        <f>Consolidado_Económico!U120</f>
        <v/>
      </c>
      <c r="H113" s="1108"/>
      <c r="I113" s="712">
        <f>Consolidado_Ponderables!I113</f>
        <v>0</v>
      </c>
      <c r="J113" s="1108"/>
      <c r="K113" s="707" t="str">
        <f t="shared" si="13"/>
        <v/>
      </c>
    </row>
    <row r="114" spans="1:11" ht="17.25" thickBot="1" x14ac:dyDescent="0.3">
      <c r="A114" s="102">
        <v>8</v>
      </c>
      <c r="B114" s="564"/>
      <c r="C114" s="103" t="s">
        <v>1537</v>
      </c>
      <c r="D114" s="70" t="s">
        <v>1537</v>
      </c>
      <c r="E114" s="103" t="s">
        <v>1537</v>
      </c>
      <c r="F114" s="103" t="s">
        <v>1537</v>
      </c>
      <c r="G114" s="103" t="s">
        <v>1537</v>
      </c>
      <c r="H114" s="103"/>
      <c r="I114" s="103" t="s">
        <v>1537</v>
      </c>
      <c r="J114" s="937"/>
      <c r="K114" s="937"/>
    </row>
    <row r="115" spans="1:11" x14ac:dyDescent="0.25">
      <c r="A115" s="1103">
        <f t="shared" ref="A115" si="14">A127</f>
        <v>9</v>
      </c>
      <c r="B115" s="717">
        <v>1</v>
      </c>
      <c r="C115" s="717" t="str">
        <f>IF(Experiencia_Proponente!C161=0,"",Experiencia_Proponente!C161)</f>
        <v>UNION TEMPORAL M&amp;A SEGURIDAD</v>
      </c>
      <c r="D115" s="935" t="str">
        <f>IF(Experiencia_Proponente!D161=0,"",Experiencia_Proponente!D161)</f>
        <v>UNION TEMPORAL M&amp;A SEGURIDAD</v>
      </c>
      <c r="E115" s="717" t="str">
        <f>Consolidado_Experiencia!E115</f>
        <v>HABILITADO</v>
      </c>
      <c r="F115" s="717" t="str">
        <f>Consolidado_Doc_Técnicos!O115</f>
        <v>HABILITADO</v>
      </c>
      <c r="G115" s="717" t="str">
        <f>Consolidado_Económico!U122</f>
        <v>HABILITADO</v>
      </c>
      <c r="H115" s="1107"/>
      <c r="I115" s="698">
        <f>Consolidado_Ponderables!I115</f>
        <v>60</v>
      </c>
      <c r="J115" s="1107"/>
      <c r="K115" s="717" t="str">
        <f>IF(C115&lt;&gt;"",IF((AND(E115="HABILITADO",F115="HABILITADO",G115="HABILITADO"))=TRUE,"HABILITADO",IF(OR(E115="RECHAZADO",F115="RECHAZADO",G115="RECHAZADO")=TRUE,"RECHAZADO",IF(OR(E115="RECHAZADO",F115="RECHAZADO",G115="RECHAZADO")=TRUE,"RECHAZADO","RECHAZADO"))),"")</f>
        <v>HABILITADO</v>
      </c>
    </row>
    <row r="116" spans="1:11" hidden="1" x14ac:dyDescent="0.25">
      <c r="A116" s="1109"/>
      <c r="B116" s="707">
        <v>2</v>
      </c>
      <c r="C116" s="707" t="str">
        <f>IF(Experiencia_Proponente!C162=0,"",Experiencia_Proponente!C162)</f>
        <v/>
      </c>
      <c r="D116" s="35" t="str">
        <f>IF(Experiencia_Proponente!D162=0,"",Experiencia_Proponente!D162)</f>
        <v/>
      </c>
      <c r="E116" s="707" t="str">
        <f>Consolidado_Experiencia!E116</f>
        <v/>
      </c>
      <c r="F116" s="707" t="str">
        <f>Consolidado_Doc_Técnicos!O116</f>
        <v/>
      </c>
      <c r="G116" s="707" t="str">
        <f>Consolidado_Económico!U123</f>
        <v/>
      </c>
      <c r="H116" s="1108"/>
      <c r="I116" s="712">
        <f>Consolidado_Ponderables!I116</f>
        <v>0</v>
      </c>
      <c r="J116" s="1108"/>
      <c r="K116" s="707" t="str">
        <f t="shared" ref="K116:K126" si="15">IF(C116&lt;&gt;"",IF((AND(E116="HABILITADO",F116="HABILITADO",G116="HABILITADO"))=TRUE,"HABILITADO",IF(OR(E116="RECHAZADO",F116="RECHAZADO",G116="RECHAZADO")=TRUE,"RECHAZADO",IF(OR(E116="RECHAZADO",F116="RECHAZADO",G116="RECHAZADO")=TRUE,"RECHAZADO","NO HABILITADO"))),"")</f>
        <v/>
      </c>
    </row>
    <row r="117" spans="1:11" x14ac:dyDescent="0.25">
      <c r="A117" s="1103"/>
      <c r="B117" s="717">
        <v>3</v>
      </c>
      <c r="C117" s="717" t="str">
        <f>IF(Experiencia_Proponente!C163=0,"",Experiencia_Proponente!C163)</f>
        <v>UNION TEMPORAL M&amp;A SEGURIDAD</v>
      </c>
      <c r="D117" s="935" t="str">
        <f>IF(Experiencia_Proponente!D163=0,"",Experiencia_Proponente!D163)</f>
        <v>UNION TEMPORAL M&amp;A SEGURIDAD</v>
      </c>
      <c r="E117" s="717" t="str">
        <f>Consolidado_Experiencia!E117</f>
        <v>HABILITADO</v>
      </c>
      <c r="F117" s="717" t="str">
        <f>Consolidado_Doc_Técnicos!O117</f>
        <v>HABILITADO</v>
      </c>
      <c r="G117" s="717" t="str">
        <f>Consolidado_Económico!U124</f>
        <v>HABILITADO</v>
      </c>
      <c r="H117" s="1107"/>
      <c r="I117" s="698">
        <f>Consolidado_Ponderables!I117</f>
        <v>60</v>
      </c>
      <c r="J117" s="1107"/>
      <c r="K117" s="717" t="str">
        <f>IF(C117&lt;&gt;"",IF((AND(E117="HABILITADO",F117="HABILITADO",G117="HABILITADO"))=TRUE,"HABILITADO",IF(OR(E117="RECHAZADO",F117="RECHAZADO",G117="RECHAZADO")=TRUE,"RECHAZADO",IF(OR(E117="RECHAZADO",F117="RECHAZADO",G117="RECHAZADO")=TRUE,"RECHAZADO","RECHAZADO"))),"")</f>
        <v>HABILITADO</v>
      </c>
    </row>
    <row r="118" spans="1:11" x14ac:dyDescent="0.25">
      <c r="A118" s="1103"/>
      <c r="B118" s="717">
        <v>4</v>
      </c>
      <c r="C118" s="717" t="str">
        <f>IF(Experiencia_Proponente!C164=0,"",Experiencia_Proponente!C164)</f>
        <v>UNION TEMPORAL M&amp;A SEGURIDAD</v>
      </c>
      <c r="D118" s="935" t="str">
        <f>IF(Experiencia_Proponente!D164=0,"",Experiencia_Proponente!D164)</f>
        <v>UNION TEMPORAL M&amp;A SEGURIDAD</v>
      </c>
      <c r="E118" s="717" t="str">
        <f>Consolidado_Experiencia!E118</f>
        <v>HABILITADO</v>
      </c>
      <c r="F118" s="717" t="str">
        <f>Consolidado_Doc_Técnicos!O118</f>
        <v>HABILITADO</v>
      </c>
      <c r="G118" s="717" t="str">
        <f>Consolidado_Económico!U125</f>
        <v>HABILITADO</v>
      </c>
      <c r="H118" s="1107"/>
      <c r="I118" s="722">
        <f>Consolidado_Ponderables!I118</f>
        <v>60</v>
      </c>
      <c r="J118" s="1107"/>
      <c r="K118" s="717" t="str">
        <f>IF(C118&lt;&gt;"",IF((AND(E118="HABILITADO",F118="HABILITADO",G118="HABILITADO"))=TRUE,"HABILITADO",IF(OR(E118="RECHAZADO",F118="RECHAZADO",G118="RECHAZADO")=TRUE,"RECHAZADO",IF(OR(E118="RECHAZADO",F118="RECHAZADO",G118="RECHAZADO")=TRUE,"RECHAZADO","RECHAZADO"))),"")</f>
        <v>HABILITADO</v>
      </c>
    </row>
    <row r="119" spans="1:11" x14ac:dyDescent="0.25">
      <c r="A119" s="1103"/>
      <c r="B119" s="717">
        <v>5</v>
      </c>
      <c r="C119" s="717" t="str">
        <f>IF(Experiencia_Proponente!C165=0,"",Experiencia_Proponente!C165)</f>
        <v>UNION TEMPORAL M&amp;A SEGURIDAD</v>
      </c>
      <c r="D119" s="935" t="str">
        <f>IF(Experiencia_Proponente!D165=0,"",Experiencia_Proponente!D165)</f>
        <v>UNION TEMPORAL M&amp;A SEGURIDAD</v>
      </c>
      <c r="E119" s="717" t="str">
        <f>Consolidado_Experiencia!E119</f>
        <v>HABILITADO</v>
      </c>
      <c r="F119" s="717" t="str">
        <f>Consolidado_Doc_Técnicos!O119</f>
        <v>HABILITADO</v>
      </c>
      <c r="G119" s="717" t="str">
        <f>Consolidado_Económico!U126</f>
        <v>HABILITADO</v>
      </c>
      <c r="H119" s="1107"/>
      <c r="I119" s="722">
        <f>Consolidado_Ponderables!I119</f>
        <v>60</v>
      </c>
      <c r="J119" s="1107"/>
      <c r="K119" s="717" t="str">
        <f>IF(C119&lt;&gt;"",IF((AND(E119="HABILITADO",F119="HABILITADO",G119="HABILITADO"))=TRUE,"HABILITADO",IF(OR(E119="RECHAZADO",F119="RECHAZADO",G119="RECHAZADO")=TRUE,"RECHAZADO",IF(OR(E119="RECHAZADO",F119="RECHAZADO",G119="RECHAZADO")=TRUE,"RECHAZADO","RECHAZADO"))),"")</f>
        <v>HABILITADO</v>
      </c>
    </row>
    <row r="120" spans="1:11" hidden="1" x14ac:dyDescent="0.25">
      <c r="A120" s="1104"/>
      <c r="B120" s="35">
        <v>6</v>
      </c>
      <c r="C120" s="35" t="str">
        <f>IF(Experiencia_Proponente!C166=0,"",Experiencia_Proponente!C166)</f>
        <v/>
      </c>
      <c r="D120" s="35" t="str">
        <f>IF(Experiencia_Proponente!D166=0,"",Experiencia_Proponente!D166)</f>
        <v/>
      </c>
      <c r="E120" s="35" t="str">
        <f>Consolidado_Experiencia!E120</f>
        <v/>
      </c>
      <c r="F120" s="35" t="str">
        <f>Consolidado_Doc_Técnicos!O120</f>
        <v/>
      </c>
      <c r="G120" s="35" t="str">
        <f>Consolidado_Económico!U127</f>
        <v/>
      </c>
      <c r="H120" s="1108"/>
      <c r="I120" s="43">
        <f>Consolidado_Ponderables!I120</f>
        <v>0</v>
      </c>
      <c r="J120" s="1108"/>
      <c r="K120" s="35" t="str">
        <f t="shared" si="15"/>
        <v/>
      </c>
    </row>
    <row r="121" spans="1:11" hidden="1" x14ac:dyDescent="0.25">
      <c r="A121" s="1105"/>
      <c r="B121" s="717">
        <v>7</v>
      </c>
      <c r="C121" s="35" t="str">
        <f>IF(Experiencia_Proponente!C167=0,"",Experiencia_Proponente!C167)</f>
        <v/>
      </c>
      <c r="D121" s="35" t="str">
        <f>IF(Experiencia_Proponente!D167=0,"",Experiencia_Proponente!D167)</f>
        <v/>
      </c>
      <c r="E121" s="35" t="str">
        <f>Consolidado_Experiencia!E121</f>
        <v/>
      </c>
      <c r="F121" s="35" t="str">
        <f>Consolidado_Doc_Técnicos!O121</f>
        <v/>
      </c>
      <c r="G121" s="35" t="str">
        <f>Consolidado_Económico!U128</f>
        <v/>
      </c>
      <c r="H121" s="1108"/>
      <c r="I121" s="43">
        <f>Consolidado_Ponderables!I121</f>
        <v>0</v>
      </c>
      <c r="J121" s="1108"/>
      <c r="K121" s="35" t="str">
        <f t="shared" si="15"/>
        <v/>
      </c>
    </row>
    <row r="122" spans="1:11" hidden="1" x14ac:dyDescent="0.25">
      <c r="A122" s="1105"/>
      <c r="B122" s="717">
        <v>8</v>
      </c>
      <c r="C122" s="35" t="str">
        <f>IF(Experiencia_Proponente!C168=0,"",Experiencia_Proponente!C168)</f>
        <v/>
      </c>
      <c r="D122" s="35" t="str">
        <f>IF(Experiencia_Proponente!D168=0,"",Experiencia_Proponente!D168)</f>
        <v/>
      </c>
      <c r="E122" s="35" t="str">
        <f>Consolidado_Experiencia!E122</f>
        <v/>
      </c>
      <c r="F122" s="35" t="str">
        <f>Consolidado_Doc_Técnicos!O122</f>
        <v/>
      </c>
      <c r="G122" s="35" t="str">
        <f>Consolidado_Económico!U129</f>
        <v/>
      </c>
      <c r="H122" s="1108"/>
      <c r="I122" s="43">
        <f>Consolidado_Ponderables!I122</f>
        <v>0</v>
      </c>
      <c r="J122" s="1108"/>
      <c r="K122" s="35" t="str">
        <f t="shared" si="15"/>
        <v/>
      </c>
    </row>
    <row r="123" spans="1:11" hidden="1" x14ac:dyDescent="0.25">
      <c r="A123" s="1106"/>
      <c r="B123" s="15">
        <v>9</v>
      </c>
      <c r="C123" s="707" t="str">
        <f>IF(Experiencia_Proponente!C169=0,"",Experiencia_Proponente!C169)</f>
        <v/>
      </c>
      <c r="D123" s="35" t="str">
        <f>IF(Experiencia_Proponente!D169=0,"",Experiencia_Proponente!D169)</f>
        <v/>
      </c>
      <c r="E123" s="707" t="str">
        <f>Consolidado_Experiencia!E123</f>
        <v/>
      </c>
      <c r="F123" s="707" t="str">
        <f>Consolidado_Doc_Técnicos!O123</f>
        <v/>
      </c>
      <c r="G123" s="707" t="str">
        <f>Consolidado_Económico!U130</f>
        <v/>
      </c>
      <c r="H123" s="1108"/>
      <c r="I123" s="712">
        <f>Consolidado_Ponderables!I123</f>
        <v>0</v>
      </c>
      <c r="J123" s="1108"/>
      <c r="K123" s="707" t="str">
        <f t="shared" si="15"/>
        <v/>
      </c>
    </row>
    <row r="124" spans="1:11" ht="17.25" thickBot="1" x14ac:dyDescent="0.3">
      <c r="A124" s="1103"/>
      <c r="B124" s="717">
        <v>10</v>
      </c>
      <c r="C124" s="717" t="str">
        <f>IF(Experiencia_Proponente!C170=0,"",Experiencia_Proponente!C170)</f>
        <v>UNION TEMPORAL M&amp;A SEGURIDAD</v>
      </c>
      <c r="D124" s="935" t="str">
        <f>IF(Experiencia_Proponente!D170=0,"",Experiencia_Proponente!D170)</f>
        <v>UNION TEMPORAL M&amp;A SEGURIDAD</v>
      </c>
      <c r="E124" s="717" t="str">
        <f>Consolidado_Experiencia!E124</f>
        <v>HABILITADO</v>
      </c>
      <c r="F124" s="717" t="str">
        <f>Consolidado_Doc_Técnicos!O124</f>
        <v>HABILITADO</v>
      </c>
      <c r="G124" s="717" t="str">
        <f>Consolidado_Económico!U131</f>
        <v>HABILITADO</v>
      </c>
      <c r="H124" s="1107"/>
      <c r="I124" s="722">
        <f>Consolidado_Ponderables!I124</f>
        <v>60</v>
      </c>
      <c r="J124" s="1107"/>
      <c r="K124" s="717" t="str">
        <f>IF(C124&lt;&gt;"",IF((AND(E124="HABILITADO",F124="HABILITADO",G124="HABILITADO"))=TRUE,"HABILITADO",IF(OR(E124="RECHAZADO",F124="RECHAZADO",G124="RECHAZADO")=TRUE,"RECHAZADO",IF(OR(E124="RECHAZADO",F124="RECHAZADO",G124="RECHAZADO")=TRUE,"RECHAZADO","RECHAZADO"))),"")</f>
        <v>HABILITADO</v>
      </c>
    </row>
    <row r="125" spans="1:11" ht="17.25" hidden="1" thickBot="1" x14ac:dyDescent="0.3">
      <c r="A125" s="1104"/>
      <c r="B125" s="35">
        <v>11</v>
      </c>
      <c r="C125" s="35" t="str">
        <f>IF(Experiencia_Proponente!C171=0,"",Experiencia_Proponente!C171)</f>
        <v/>
      </c>
      <c r="D125" s="35" t="str">
        <f>IF(Experiencia_Proponente!D171=0,"",Experiencia_Proponente!D171)</f>
        <v/>
      </c>
      <c r="E125" s="35" t="str">
        <f>Consolidado_Experiencia!E125</f>
        <v/>
      </c>
      <c r="F125" s="35" t="str">
        <f>Consolidado_Doc_Técnicos!O125</f>
        <v/>
      </c>
      <c r="G125" s="35" t="str">
        <f>Consolidado_Económico!U132</f>
        <v/>
      </c>
      <c r="H125" s="1108"/>
      <c r="I125" s="43">
        <f>Consolidado_Ponderables!I125</f>
        <v>0</v>
      </c>
      <c r="J125" s="1108"/>
      <c r="K125" s="35" t="str">
        <f t="shared" si="15"/>
        <v/>
      </c>
    </row>
    <row r="126" spans="1:11" ht="17.25" hidden="1" thickBot="1" x14ac:dyDescent="0.3">
      <c r="A126" s="1106"/>
      <c r="B126" s="15">
        <v>12</v>
      </c>
      <c r="C126" s="707" t="str">
        <f>IF(Experiencia_Proponente!C172=0,"",Experiencia_Proponente!C172)</f>
        <v/>
      </c>
      <c r="D126" s="35" t="str">
        <f>IF(Experiencia_Proponente!D172=0,"",Experiencia_Proponente!D172)</f>
        <v/>
      </c>
      <c r="E126" s="707" t="str">
        <f>Consolidado_Experiencia!E126</f>
        <v/>
      </c>
      <c r="F126" s="707" t="str">
        <f>Consolidado_Doc_Técnicos!O126</f>
        <v/>
      </c>
      <c r="G126" s="707" t="str">
        <f>Consolidado_Económico!U133</f>
        <v/>
      </c>
      <c r="H126" s="1108"/>
      <c r="I126" s="712">
        <f>Consolidado_Ponderables!I126</f>
        <v>0</v>
      </c>
      <c r="J126" s="1108"/>
      <c r="K126" s="707" t="str">
        <f t="shared" si="15"/>
        <v/>
      </c>
    </row>
    <row r="127" spans="1:11" ht="17.25" thickBot="1" x14ac:dyDescent="0.3">
      <c r="A127" s="102">
        <v>9</v>
      </c>
      <c r="B127" s="564"/>
      <c r="C127" s="103" t="s">
        <v>1537</v>
      </c>
      <c r="D127" s="70" t="s">
        <v>1537</v>
      </c>
      <c r="E127" s="103" t="s">
        <v>1537</v>
      </c>
      <c r="F127" s="103" t="s">
        <v>1537</v>
      </c>
      <c r="G127" s="103" t="s">
        <v>1537</v>
      </c>
      <c r="H127" s="103"/>
      <c r="I127" s="103" t="s">
        <v>1537</v>
      </c>
      <c r="J127" s="937"/>
      <c r="K127" s="937"/>
    </row>
    <row r="128" spans="1:11" hidden="1" x14ac:dyDescent="0.25">
      <c r="A128" s="1109">
        <f t="shared" ref="A128" si="16">A140</f>
        <v>10</v>
      </c>
      <c r="B128" s="707">
        <v>1</v>
      </c>
      <c r="C128" s="707" t="str">
        <f>IF(Experiencia_Proponente!C183=0,"",Experiencia_Proponente!C183)</f>
        <v/>
      </c>
      <c r="D128" s="35" t="str">
        <f>IF(Experiencia_Proponente!D183=0,"",Experiencia_Proponente!D183)</f>
        <v/>
      </c>
      <c r="E128" s="707" t="str">
        <f>Consolidado_Experiencia!E128</f>
        <v/>
      </c>
      <c r="F128" s="707" t="str">
        <f>Consolidado_Doc_Técnicos!O128</f>
        <v/>
      </c>
      <c r="G128" s="707" t="str">
        <f>Consolidado_Económico!U135</f>
        <v/>
      </c>
      <c r="H128" s="1108"/>
      <c r="I128" s="712">
        <f>Consolidado_Ponderables!I128</f>
        <v>0</v>
      </c>
      <c r="J128" s="1108"/>
      <c r="K128" s="707" t="str">
        <f t="shared" ref="K128:K138" si="17">IF(C128&lt;&gt;"",IF((AND(E128="HABILITADO",F128="HABILITADO",G128="HABILITADO"))=TRUE,"HABILITADO",IF(OR(E128="RECHAZADO",F128="RECHAZADO",G128="RECHAZADO")=TRUE,"RECHAZADO",IF(OR(E128="RECHAZADO",F128="RECHAZADO",G128="RECHAZADO")=TRUE,"RECHAZADO","NO HABILITADO"))),"")</f>
        <v/>
      </c>
    </row>
    <row r="129" spans="1:11" x14ac:dyDescent="0.25">
      <c r="A129" s="1103"/>
      <c r="B129" s="717">
        <v>2</v>
      </c>
      <c r="C129" s="717" t="str">
        <f>IF(Experiencia_Proponente!C184=0,"",Experiencia_Proponente!C184)</f>
        <v>UNION TEMPORAL NC SED 2021</v>
      </c>
      <c r="D129" s="935" t="str">
        <f>IF(Experiencia_Proponente!D184=0,"",Experiencia_Proponente!D184)</f>
        <v>UNION TEMPORAL NC SED 2021</v>
      </c>
      <c r="E129" s="717" t="str">
        <f>Consolidado_Experiencia!E129</f>
        <v>HABILITADO</v>
      </c>
      <c r="F129" s="717" t="str">
        <f>Consolidado_Doc_Técnicos!O129</f>
        <v>HABILITADO</v>
      </c>
      <c r="G129" s="717" t="str">
        <f>Consolidado_Económico!U136</f>
        <v>HABILITADO</v>
      </c>
      <c r="H129" s="1107"/>
      <c r="I129" s="722">
        <f>Consolidado_Ponderables!I129</f>
        <v>60</v>
      </c>
      <c r="J129" s="1107"/>
      <c r="K129" s="717" t="str">
        <f>IF(C129&lt;&gt;"",IF((AND(E129="HABILITADO",F129="HABILITADO",G129="HABILITADO"))=TRUE,"HABILITADO",IF(OR(E129="RECHAZADO",F129="RECHAZADO",G129="RECHAZADO")=TRUE,"RECHAZADO",IF(OR(E129="RECHAZADO",F129="RECHAZADO",G129="RECHAZADO")=TRUE,"RECHAZADO","RECHAZADO"))),"")</f>
        <v>HABILITADO</v>
      </c>
    </row>
    <row r="130" spans="1:11" hidden="1" x14ac:dyDescent="0.25">
      <c r="A130" s="1104"/>
      <c r="B130" s="35">
        <v>3</v>
      </c>
      <c r="C130" s="35" t="str">
        <f>IF(Experiencia_Proponente!C185=0,"",Experiencia_Proponente!C185)</f>
        <v/>
      </c>
      <c r="D130" s="35" t="str">
        <f>IF(Experiencia_Proponente!D185=0,"",Experiencia_Proponente!D185)</f>
        <v/>
      </c>
      <c r="E130" s="35" t="str">
        <f>Consolidado_Experiencia!E130</f>
        <v/>
      </c>
      <c r="F130" s="35" t="str">
        <f>Consolidado_Doc_Técnicos!O130</f>
        <v/>
      </c>
      <c r="G130" s="35" t="str">
        <f>Consolidado_Económico!U137</f>
        <v/>
      </c>
      <c r="H130" s="1108"/>
      <c r="I130" s="43">
        <f>Consolidado_Ponderables!I130</f>
        <v>0</v>
      </c>
      <c r="J130" s="1108"/>
      <c r="K130" s="35" t="str">
        <f t="shared" si="17"/>
        <v/>
      </c>
    </row>
    <row r="131" spans="1:11" hidden="1" x14ac:dyDescent="0.25">
      <c r="A131" s="1105"/>
      <c r="B131" s="717">
        <v>4</v>
      </c>
      <c r="C131" s="35" t="str">
        <f>IF(Experiencia_Proponente!C186=0,"",Experiencia_Proponente!C186)</f>
        <v/>
      </c>
      <c r="D131" s="35" t="str">
        <f>IF(Experiencia_Proponente!D186=0,"",Experiencia_Proponente!D186)</f>
        <v/>
      </c>
      <c r="E131" s="35" t="str">
        <f>Consolidado_Experiencia!E131</f>
        <v/>
      </c>
      <c r="F131" s="35" t="str">
        <f>Consolidado_Doc_Técnicos!O131</f>
        <v/>
      </c>
      <c r="G131" s="35" t="str">
        <f>Consolidado_Económico!U138</f>
        <v/>
      </c>
      <c r="H131" s="1108"/>
      <c r="I131" s="43">
        <f>Consolidado_Ponderables!I131</f>
        <v>0</v>
      </c>
      <c r="J131" s="1108"/>
      <c r="K131" s="35" t="str">
        <f t="shared" si="17"/>
        <v/>
      </c>
    </row>
    <row r="132" spans="1:11" hidden="1" x14ac:dyDescent="0.25">
      <c r="A132" s="1105"/>
      <c r="B132" s="717">
        <v>5</v>
      </c>
      <c r="C132" s="35" t="str">
        <f>IF(Experiencia_Proponente!C187=0,"",Experiencia_Proponente!C187)</f>
        <v/>
      </c>
      <c r="D132" s="35" t="str">
        <f>IF(Experiencia_Proponente!D187=0,"",Experiencia_Proponente!D187)</f>
        <v/>
      </c>
      <c r="E132" s="35" t="str">
        <f>Consolidado_Experiencia!E132</f>
        <v/>
      </c>
      <c r="F132" s="35" t="str">
        <f>Consolidado_Doc_Técnicos!O132</f>
        <v/>
      </c>
      <c r="G132" s="35" t="str">
        <f>Consolidado_Económico!U139</f>
        <v/>
      </c>
      <c r="H132" s="1108"/>
      <c r="I132" s="43">
        <f>Consolidado_Ponderables!I132</f>
        <v>0</v>
      </c>
      <c r="J132" s="1108"/>
      <c r="K132" s="35" t="str">
        <f t="shared" si="17"/>
        <v/>
      </c>
    </row>
    <row r="133" spans="1:11" hidden="1" x14ac:dyDescent="0.25">
      <c r="A133" s="1105"/>
      <c r="B133" s="717">
        <v>6</v>
      </c>
      <c r="C133" s="35" t="str">
        <f>IF(Experiencia_Proponente!C188=0,"",Experiencia_Proponente!C188)</f>
        <v/>
      </c>
      <c r="D133" s="35" t="str">
        <f>IF(Experiencia_Proponente!D188=0,"",Experiencia_Proponente!D188)</f>
        <v/>
      </c>
      <c r="E133" s="35" t="str">
        <f>Consolidado_Experiencia!E133</f>
        <v/>
      </c>
      <c r="F133" s="35" t="str">
        <f>Consolidado_Doc_Técnicos!O133</f>
        <v/>
      </c>
      <c r="G133" s="35" t="str">
        <f>Consolidado_Económico!U140</f>
        <v/>
      </c>
      <c r="H133" s="1108"/>
      <c r="I133" s="43">
        <f>Consolidado_Ponderables!I133</f>
        <v>0</v>
      </c>
      <c r="J133" s="1108"/>
      <c r="K133" s="35" t="str">
        <f t="shared" si="17"/>
        <v/>
      </c>
    </row>
    <row r="134" spans="1:11" hidden="1" x14ac:dyDescent="0.25">
      <c r="A134" s="1105"/>
      <c r="B134" s="717">
        <v>7</v>
      </c>
      <c r="C134" s="35" t="str">
        <f>IF(Experiencia_Proponente!C189=0,"",Experiencia_Proponente!C189)</f>
        <v/>
      </c>
      <c r="D134" s="35" t="str">
        <f>IF(Experiencia_Proponente!D189=0,"",Experiencia_Proponente!D189)</f>
        <v/>
      </c>
      <c r="E134" s="35" t="str">
        <f>Consolidado_Experiencia!E134</f>
        <v/>
      </c>
      <c r="F134" s="35" t="str">
        <f>Consolidado_Doc_Técnicos!O134</f>
        <v/>
      </c>
      <c r="G134" s="35" t="str">
        <f>Consolidado_Económico!U141</f>
        <v/>
      </c>
      <c r="H134" s="1108"/>
      <c r="I134" s="43">
        <f>Consolidado_Ponderables!I134</f>
        <v>0</v>
      </c>
      <c r="J134" s="1108"/>
      <c r="K134" s="35" t="str">
        <f t="shared" si="17"/>
        <v/>
      </c>
    </row>
    <row r="135" spans="1:11" hidden="1" x14ac:dyDescent="0.25">
      <c r="A135" s="1105"/>
      <c r="B135" s="717">
        <v>8</v>
      </c>
      <c r="C135" s="35" t="str">
        <f>IF(Experiencia_Proponente!C190=0,"",Experiencia_Proponente!C190)</f>
        <v/>
      </c>
      <c r="D135" s="35" t="str">
        <f>IF(Experiencia_Proponente!D190=0,"",Experiencia_Proponente!D190)</f>
        <v/>
      </c>
      <c r="E135" s="35" t="str">
        <f>Consolidado_Experiencia!E135</f>
        <v/>
      </c>
      <c r="F135" s="35" t="str">
        <f>Consolidado_Doc_Técnicos!O135</f>
        <v/>
      </c>
      <c r="G135" s="35" t="str">
        <f>Consolidado_Económico!U142</f>
        <v/>
      </c>
      <c r="H135" s="1108"/>
      <c r="I135" s="43">
        <f>Consolidado_Ponderables!I135</f>
        <v>0</v>
      </c>
      <c r="J135" s="1108"/>
      <c r="K135" s="35" t="str">
        <f t="shared" si="17"/>
        <v/>
      </c>
    </row>
    <row r="136" spans="1:11" hidden="1" x14ac:dyDescent="0.25">
      <c r="A136" s="1105"/>
      <c r="B136" s="717">
        <v>9</v>
      </c>
      <c r="C136" s="35" t="str">
        <f>IF(Experiencia_Proponente!C191=0,"",Experiencia_Proponente!C191)</f>
        <v/>
      </c>
      <c r="D136" s="35" t="str">
        <f>IF(Experiencia_Proponente!D191=0,"",Experiencia_Proponente!D191)</f>
        <v/>
      </c>
      <c r="E136" s="35" t="str">
        <f>Consolidado_Experiencia!E136</f>
        <v/>
      </c>
      <c r="F136" s="35" t="str">
        <f>Consolidado_Doc_Técnicos!O136</f>
        <v/>
      </c>
      <c r="G136" s="35" t="str">
        <f>Consolidado_Económico!U143</f>
        <v/>
      </c>
      <c r="H136" s="1108"/>
      <c r="I136" s="43">
        <f>Consolidado_Ponderables!I136</f>
        <v>0</v>
      </c>
      <c r="J136" s="1108"/>
      <c r="K136" s="35" t="str">
        <f t="shared" si="17"/>
        <v/>
      </c>
    </row>
    <row r="137" spans="1:11" hidden="1" x14ac:dyDescent="0.25">
      <c r="A137" s="1105"/>
      <c r="B137" s="717">
        <v>10</v>
      </c>
      <c r="C137" s="35" t="str">
        <f>IF(Experiencia_Proponente!C192=0,"",Experiencia_Proponente!C192)</f>
        <v/>
      </c>
      <c r="D137" s="35" t="str">
        <f>IF(Experiencia_Proponente!D192=0,"",Experiencia_Proponente!D192)</f>
        <v/>
      </c>
      <c r="E137" s="35" t="str">
        <f>Consolidado_Experiencia!E137</f>
        <v/>
      </c>
      <c r="F137" s="35" t="str">
        <f>Consolidado_Doc_Técnicos!O137</f>
        <v/>
      </c>
      <c r="G137" s="35" t="str">
        <f>Consolidado_Económico!U144</f>
        <v/>
      </c>
      <c r="H137" s="1108"/>
      <c r="I137" s="43">
        <f>Consolidado_Ponderables!I137</f>
        <v>0</v>
      </c>
      <c r="J137" s="1108"/>
      <c r="K137" s="35" t="str">
        <f t="shared" si="17"/>
        <v/>
      </c>
    </row>
    <row r="138" spans="1:11" hidden="1" x14ac:dyDescent="0.25">
      <c r="A138" s="1106"/>
      <c r="B138" s="15">
        <v>11</v>
      </c>
      <c r="C138" s="707" t="str">
        <f>IF(Experiencia_Proponente!C193=0,"",Experiencia_Proponente!C193)</f>
        <v/>
      </c>
      <c r="D138" s="35" t="str">
        <f>IF(Experiencia_Proponente!D193=0,"",Experiencia_Proponente!D193)</f>
        <v/>
      </c>
      <c r="E138" s="707" t="str">
        <f>Consolidado_Experiencia!E138</f>
        <v/>
      </c>
      <c r="F138" s="707" t="str">
        <f>Consolidado_Doc_Técnicos!O138</f>
        <v/>
      </c>
      <c r="G138" s="707" t="str">
        <f>Consolidado_Económico!U145</f>
        <v/>
      </c>
      <c r="H138" s="1108"/>
      <c r="I138" s="712">
        <f>Consolidado_Ponderables!I138</f>
        <v>0</v>
      </c>
      <c r="J138" s="1108"/>
      <c r="K138" s="707" t="str">
        <f t="shared" si="17"/>
        <v/>
      </c>
    </row>
    <row r="139" spans="1:11" ht="17.25" thickBot="1" x14ac:dyDescent="0.3">
      <c r="A139" s="1103"/>
      <c r="B139" s="717">
        <v>12</v>
      </c>
      <c r="C139" s="717" t="str">
        <f>IF(Experiencia_Proponente!C194=0,"",Experiencia_Proponente!C194)</f>
        <v>UNION TEMPORAL NC SED 2021</v>
      </c>
      <c r="D139" s="935" t="str">
        <f>IF(Experiencia_Proponente!D194=0,"",Experiencia_Proponente!D194)</f>
        <v>UNION TEMPORAL NC SED 2021</v>
      </c>
      <c r="E139" s="717" t="str">
        <f>Consolidado_Experiencia!E139</f>
        <v>HABILITADO</v>
      </c>
      <c r="F139" s="717" t="str">
        <f>Consolidado_Doc_Técnicos!O139</f>
        <v>HABILITADO</v>
      </c>
      <c r="G139" s="717" t="str">
        <f>Consolidado_Económico!U146</f>
        <v>HABILITADO</v>
      </c>
      <c r="H139" s="1107"/>
      <c r="I139" s="722">
        <f>Consolidado_Ponderables!I139</f>
        <v>60</v>
      </c>
      <c r="J139" s="1107"/>
      <c r="K139" s="717" t="str">
        <f>IF(C139&lt;&gt;"",IF((AND(E139="HABILITADO",F139="HABILITADO",G139="HABILITADO"))=TRUE,"HABILITADO",IF(OR(E139="RECHAZADO",F139="RECHAZADO",G139="RECHAZADO")=TRUE,"RECHAZADO",IF(OR(E139="RECHAZADO",F139="RECHAZADO",G139="RECHAZADO")=TRUE,"RECHAZADO","RECHAZADO"))),"")</f>
        <v>HABILITADO</v>
      </c>
    </row>
    <row r="140" spans="1:11" ht="17.25" thickBot="1" x14ac:dyDescent="0.3">
      <c r="A140" s="102">
        <v>10</v>
      </c>
      <c r="B140" s="564"/>
      <c r="C140" s="103" t="s">
        <v>1537</v>
      </c>
      <c r="D140" s="70" t="s">
        <v>1537</v>
      </c>
      <c r="E140" s="103" t="s">
        <v>1537</v>
      </c>
      <c r="F140" s="103" t="s">
        <v>1537</v>
      </c>
      <c r="G140" s="103" t="s">
        <v>1537</v>
      </c>
      <c r="H140" s="103"/>
      <c r="I140" s="103" t="s">
        <v>1537</v>
      </c>
      <c r="J140" s="937"/>
      <c r="K140" s="937"/>
    </row>
    <row r="141" spans="1:11" hidden="1" x14ac:dyDescent="0.25">
      <c r="A141" s="1104">
        <f t="shared" ref="A141" si="18">A153</f>
        <v>11</v>
      </c>
      <c r="B141" s="35">
        <v>1</v>
      </c>
      <c r="C141" s="35" t="str">
        <f>IF(Experiencia_Proponente!C196=0,"",Experiencia_Proponente!C196)</f>
        <v/>
      </c>
      <c r="D141" s="35" t="str">
        <f>IF(Experiencia_Proponente!D196=0,"",Experiencia_Proponente!D196)</f>
        <v/>
      </c>
      <c r="E141" s="35" t="str">
        <f>Consolidado_Experiencia!E141</f>
        <v/>
      </c>
      <c r="F141" s="35" t="str">
        <f>Consolidado_Doc_Técnicos!O141</f>
        <v/>
      </c>
      <c r="G141" s="35" t="str">
        <f>Consolidado_Económico!U148</f>
        <v/>
      </c>
      <c r="H141" s="1108"/>
      <c r="I141" s="43">
        <f>Consolidado_Ponderables!I141</f>
        <v>0</v>
      </c>
      <c r="J141" s="1108"/>
      <c r="K141" s="35" t="str">
        <f t="shared" ref="K141:K151" si="19">IF(C141&lt;&gt;"",IF((AND(E141="HABILITADO",F141="HABILITADO",G141="HABILITADO"))=TRUE,"HABILITADO",IF(OR(E141="RECHAZADO",F141="RECHAZADO",G141="RECHAZADO")=TRUE,"RECHAZADO",IF(OR(E141="RECHAZADO",F141="RECHAZADO",G141="RECHAZADO")=TRUE,"RECHAZADO","NO HABILITADO"))),"")</f>
        <v/>
      </c>
    </row>
    <row r="142" spans="1:11" hidden="1" x14ac:dyDescent="0.25">
      <c r="A142" s="1105"/>
      <c r="B142" s="717">
        <v>2</v>
      </c>
      <c r="C142" s="35" t="str">
        <f>IF(Experiencia_Proponente!C197=0,"",Experiencia_Proponente!C197)</f>
        <v/>
      </c>
      <c r="D142" s="35" t="str">
        <f>IF(Experiencia_Proponente!D197=0,"",Experiencia_Proponente!D197)</f>
        <v/>
      </c>
      <c r="E142" s="35" t="str">
        <f>Consolidado_Experiencia!E142</f>
        <v/>
      </c>
      <c r="F142" s="35" t="str">
        <f>Consolidado_Doc_Técnicos!O142</f>
        <v/>
      </c>
      <c r="G142" s="35" t="str">
        <f>Consolidado_Económico!U149</f>
        <v/>
      </c>
      <c r="H142" s="1108"/>
      <c r="I142" s="43">
        <f>Consolidado_Ponderables!I142</f>
        <v>0</v>
      </c>
      <c r="J142" s="1108"/>
      <c r="K142" s="35" t="str">
        <f t="shared" si="19"/>
        <v/>
      </c>
    </row>
    <row r="143" spans="1:11" hidden="1" x14ac:dyDescent="0.25">
      <c r="A143" s="1105"/>
      <c r="B143" s="717">
        <v>3</v>
      </c>
      <c r="C143" s="35" t="str">
        <f>IF(Experiencia_Proponente!C198=0,"",Experiencia_Proponente!C198)</f>
        <v/>
      </c>
      <c r="D143" s="35" t="str">
        <f>IF(Experiencia_Proponente!D198=0,"",Experiencia_Proponente!D198)</f>
        <v/>
      </c>
      <c r="E143" s="35" t="str">
        <f>Consolidado_Experiencia!E143</f>
        <v/>
      </c>
      <c r="F143" s="35" t="str">
        <f>Consolidado_Doc_Técnicos!O143</f>
        <v/>
      </c>
      <c r="G143" s="35" t="str">
        <f>Consolidado_Económico!U150</f>
        <v/>
      </c>
      <c r="H143" s="1108"/>
      <c r="I143" s="43">
        <f>Consolidado_Ponderables!I143</f>
        <v>0</v>
      </c>
      <c r="J143" s="1108"/>
      <c r="K143" s="35" t="str">
        <f t="shared" si="19"/>
        <v/>
      </c>
    </row>
    <row r="144" spans="1:11" hidden="1" x14ac:dyDescent="0.25">
      <c r="A144" s="1105"/>
      <c r="B144" s="717">
        <v>4</v>
      </c>
      <c r="C144" s="35" t="str">
        <f>IF(Experiencia_Proponente!C199=0,"",Experiencia_Proponente!C199)</f>
        <v/>
      </c>
      <c r="D144" s="35" t="str">
        <f>IF(Experiencia_Proponente!D199=0,"",Experiencia_Proponente!D199)</f>
        <v/>
      </c>
      <c r="E144" s="35" t="str">
        <f>Consolidado_Experiencia!E144</f>
        <v/>
      </c>
      <c r="F144" s="35" t="str">
        <f>Consolidado_Doc_Técnicos!O144</f>
        <v/>
      </c>
      <c r="G144" s="35" t="str">
        <f>Consolidado_Económico!U151</f>
        <v/>
      </c>
      <c r="H144" s="1108"/>
      <c r="I144" s="43">
        <f>Consolidado_Ponderables!I144</f>
        <v>0</v>
      </c>
      <c r="J144" s="1108"/>
      <c r="K144" s="35" t="str">
        <f t="shared" si="19"/>
        <v/>
      </c>
    </row>
    <row r="145" spans="1:11" hidden="1" x14ac:dyDescent="0.25">
      <c r="A145" s="1105"/>
      <c r="B145" s="717">
        <v>5</v>
      </c>
      <c r="C145" s="35" t="str">
        <f>IF(Experiencia_Proponente!C200=0,"",Experiencia_Proponente!C200)</f>
        <v/>
      </c>
      <c r="D145" s="35" t="str">
        <f>IF(Experiencia_Proponente!D200=0,"",Experiencia_Proponente!D200)</f>
        <v/>
      </c>
      <c r="E145" s="35" t="str">
        <f>Consolidado_Experiencia!E145</f>
        <v/>
      </c>
      <c r="F145" s="35" t="str">
        <f>Consolidado_Doc_Técnicos!O145</f>
        <v/>
      </c>
      <c r="G145" s="35" t="str">
        <f>Consolidado_Económico!U152</f>
        <v/>
      </c>
      <c r="H145" s="1108"/>
      <c r="I145" s="43">
        <f>Consolidado_Ponderables!I145</f>
        <v>0</v>
      </c>
      <c r="J145" s="1108"/>
      <c r="K145" s="35" t="str">
        <f t="shared" si="19"/>
        <v/>
      </c>
    </row>
    <row r="146" spans="1:11" hidden="1" x14ac:dyDescent="0.25">
      <c r="A146" s="1105"/>
      <c r="B146" s="717">
        <v>6</v>
      </c>
      <c r="C146" s="35" t="str">
        <f>IF(Experiencia_Proponente!C201=0,"",Experiencia_Proponente!C201)</f>
        <v/>
      </c>
      <c r="D146" s="35" t="str">
        <f>IF(Experiencia_Proponente!D201=0,"",Experiencia_Proponente!D201)</f>
        <v/>
      </c>
      <c r="E146" s="35" t="str">
        <f>Consolidado_Experiencia!E146</f>
        <v/>
      </c>
      <c r="F146" s="35" t="str">
        <f>Consolidado_Doc_Técnicos!O146</f>
        <v/>
      </c>
      <c r="G146" s="35" t="str">
        <f>Consolidado_Económico!U153</f>
        <v/>
      </c>
      <c r="H146" s="1108"/>
      <c r="I146" s="43">
        <f>Consolidado_Ponderables!I146</f>
        <v>0</v>
      </c>
      <c r="J146" s="1108"/>
      <c r="K146" s="35" t="str">
        <f t="shared" si="19"/>
        <v/>
      </c>
    </row>
    <row r="147" spans="1:11" hidden="1" x14ac:dyDescent="0.25">
      <c r="A147" s="1106"/>
      <c r="B147" s="15">
        <v>7</v>
      </c>
      <c r="C147" s="707" t="str">
        <f>IF(Experiencia_Proponente!C202=0,"",Experiencia_Proponente!C202)</f>
        <v/>
      </c>
      <c r="D147" s="35" t="str">
        <f>IF(Experiencia_Proponente!D202=0,"",Experiencia_Proponente!D202)</f>
        <v/>
      </c>
      <c r="E147" s="707" t="str">
        <f>Consolidado_Experiencia!E147</f>
        <v/>
      </c>
      <c r="F147" s="707" t="str">
        <f>Consolidado_Doc_Técnicos!O147</f>
        <v/>
      </c>
      <c r="G147" s="707" t="str">
        <f>Consolidado_Económico!U154</f>
        <v/>
      </c>
      <c r="H147" s="1108"/>
      <c r="I147" s="712">
        <f>Consolidado_Ponderables!I147</f>
        <v>0</v>
      </c>
      <c r="J147" s="1108"/>
      <c r="K147" s="707" t="str">
        <f t="shared" si="19"/>
        <v/>
      </c>
    </row>
    <row r="148" spans="1:11" x14ac:dyDescent="0.25">
      <c r="A148" s="1103"/>
      <c r="B148" s="717">
        <v>8</v>
      </c>
      <c r="C148" s="717" t="str">
        <f>IF(Experiencia_Proponente!C203=0,"",Experiencia_Proponente!C203)</f>
        <v>UNION TEMPORAL PL 2021</v>
      </c>
      <c r="D148" s="935" t="str">
        <f>IF(Experiencia_Proponente!D203=0,"",Experiencia_Proponente!D203)</f>
        <v>UNION TEMPORAL PL 2021</v>
      </c>
      <c r="E148" s="717" t="str">
        <f>Consolidado_Experiencia!E148</f>
        <v>HABILITADO</v>
      </c>
      <c r="F148" s="717" t="str">
        <f>Consolidado_Doc_Técnicos!O148</f>
        <v>HABILITADO</v>
      </c>
      <c r="G148" s="717" t="str">
        <f>Consolidado_Económico!U155</f>
        <v>HABILITADO</v>
      </c>
      <c r="H148" s="1107"/>
      <c r="I148" s="698">
        <f>Consolidado_Ponderables!I148</f>
        <v>60</v>
      </c>
      <c r="J148" s="1107"/>
      <c r="K148" s="717" t="str">
        <f>IF(C148&lt;&gt;"",IF((AND(E148="HABILITADO",F148="HABILITADO",G148="HABILITADO"))=TRUE,"HABILITADO",IF(OR(E148="RECHAZADO",F148="RECHAZADO",G148="RECHAZADO")=TRUE,"RECHAZADO",IF(OR(E148="RECHAZADO",F148="RECHAZADO",G148="RECHAZADO")=TRUE,"RECHAZADO","RECHAZADO"))),"")</f>
        <v>HABILITADO</v>
      </c>
    </row>
    <row r="149" spans="1:11" hidden="1" x14ac:dyDescent="0.25">
      <c r="A149" s="1104"/>
      <c r="B149" s="35">
        <v>9</v>
      </c>
      <c r="C149" s="35" t="str">
        <f>IF(Experiencia_Proponente!C204=0,"",Experiencia_Proponente!C204)</f>
        <v/>
      </c>
      <c r="D149" s="35" t="str">
        <f>IF(Experiencia_Proponente!D204=0,"",Experiencia_Proponente!D204)</f>
        <v/>
      </c>
      <c r="E149" s="35" t="str">
        <f>Consolidado_Experiencia!E149</f>
        <v/>
      </c>
      <c r="F149" s="35" t="str">
        <f>Consolidado_Doc_Técnicos!O149</f>
        <v/>
      </c>
      <c r="G149" s="35" t="str">
        <f>Consolidado_Económico!U156</f>
        <v/>
      </c>
      <c r="H149" s="1108"/>
      <c r="I149" s="43">
        <f>Consolidado_Ponderables!I149</f>
        <v>0</v>
      </c>
      <c r="J149" s="1108"/>
      <c r="K149" s="35" t="str">
        <f t="shared" si="19"/>
        <v/>
      </c>
    </row>
    <row r="150" spans="1:11" hidden="1" x14ac:dyDescent="0.25">
      <c r="A150" s="1105"/>
      <c r="B150" s="717">
        <v>10</v>
      </c>
      <c r="C150" s="35" t="str">
        <f>IF(Experiencia_Proponente!C205=0,"",Experiencia_Proponente!C205)</f>
        <v/>
      </c>
      <c r="D150" s="35" t="str">
        <f>IF(Experiencia_Proponente!D205=0,"",Experiencia_Proponente!D205)</f>
        <v/>
      </c>
      <c r="E150" s="35" t="str">
        <f>Consolidado_Experiencia!E150</f>
        <v/>
      </c>
      <c r="F150" s="35" t="str">
        <f>Consolidado_Doc_Técnicos!O150</f>
        <v/>
      </c>
      <c r="G150" s="35" t="str">
        <f>Consolidado_Económico!U157</f>
        <v/>
      </c>
      <c r="H150" s="1108"/>
      <c r="I150" s="43">
        <f>Consolidado_Ponderables!I150</f>
        <v>0</v>
      </c>
      <c r="J150" s="1108"/>
      <c r="K150" s="35" t="str">
        <f t="shared" si="19"/>
        <v/>
      </c>
    </row>
    <row r="151" spans="1:11" hidden="1" x14ac:dyDescent="0.25">
      <c r="A151" s="1106"/>
      <c r="B151" s="15">
        <v>11</v>
      </c>
      <c r="C151" s="707" t="str">
        <f>IF(Experiencia_Proponente!C206=0,"",Experiencia_Proponente!C206)</f>
        <v/>
      </c>
      <c r="D151" s="35" t="str">
        <f>IF(Experiencia_Proponente!D206=0,"",Experiencia_Proponente!D206)</f>
        <v/>
      </c>
      <c r="E151" s="707" t="str">
        <f>Consolidado_Experiencia!E151</f>
        <v/>
      </c>
      <c r="F151" s="707" t="str">
        <f>Consolidado_Doc_Técnicos!O151</f>
        <v/>
      </c>
      <c r="G151" s="707" t="str">
        <f>Consolidado_Económico!U158</f>
        <v/>
      </c>
      <c r="H151" s="1108"/>
      <c r="I151" s="712">
        <f>Consolidado_Ponderables!I151</f>
        <v>0</v>
      </c>
      <c r="J151" s="1108"/>
      <c r="K151" s="707" t="str">
        <f t="shared" si="19"/>
        <v/>
      </c>
    </row>
    <row r="152" spans="1:11" ht="17.25" thickBot="1" x14ac:dyDescent="0.3">
      <c r="A152" s="1103"/>
      <c r="B152" s="717">
        <v>12</v>
      </c>
      <c r="C152" s="717" t="str">
        <f>IF(Experiencia_Proponente!C207=0,"",Experiencia_Proponente!C207)</f>
        <v>UNION TEMPORAL PL 2021</v>
      </c>
      <c r="D152" s="935" t="str">
        <f>IF(Experiencia_Proponente!D207=0,"",Experiencia_Proponente!D207)</f>
        <v>UNION TEMPORAL PL 2021</v>
      </c>
      <c r="E152" s="717" t="str">
        <f>Consolidado_Experiencia!E152</f>
        <v>HABILITADO</v>
      </c>
      <c r="F152" s="717" t="str">
        <f>Consolidado_Doc_Técnicos!O152</f>
        <v>HABILITADO</v>
      </c>
      <c r="G152" s="717" t="str">
        <f>Consolidado_Económico!U159</f>
        <v>HABILITADO</v>
      </c>
      <c r="H152" s="1107"/>
      <c r="I152" s="698">
        <f>Consolidado_Ponderables!I152</f>
        <v>60</v>
      </c>
      <c r="J152" s="1107"/>
      <c r="K152" s="717" t="str">
        <f>IF(C152&lt;&gt;"",IF((AND(E152="HABILITADO",F152="HABILITADO",G152="HABILITADO"))=TRUE,"HABILITADO",IF(OR(E152="RECHAZADO",F152="RECHAZADO",G152="RECHAZADO")=TRUE,"RECHAZADO",IF(OR(E152="RECHAZADO",F152="RECHAZADO",G152="RECHAZADO")=TRUE,"RECHAZADO","RECHAZADO"))),"")</f>
        <v>HABILITADO</v>
      </c>
    </row>
    <row r="153" spans="1:11" ht="17.25" thickBot="1" x14ac:dyDescent="0.3">
      <c r="A153" s="102">
        <v>11</v>
      </c>
      <c r="B153" s="564"/>
      <c r="C153" s="103" t="s">
        <v>1537</v>
      </c>
      <c r="D153" s="70" t="s">
        <v>1537</v>
      </c>
      <c r="E153" s="103" t="s">
        <v>1537</v>
      </c>
      <c r="F153" s="103" t="s">
        <v>1537</v>
      </c>
      <c r="G153" s="103" t="s">
        <v>1537</v>
      </c>
      <c r="H153" s="103"/>
      <c r="I153" s="103" t="s">
        <v>1537</v>
      </c>
      <c r="J153" s="937"/>
      <c r="K153" s="937"/>
    </row>
    <row r="154" spans="1:11" hidden="1" x14ac:dyDescent="0.25">
      <c r="A154" s="1109">
        <f t="shared" ref="A154" si="20">A166</f>
        <v>12</v>
      </c>
      <c r="B154" s="707">
        <v>1</v>
      </c>
      <c r="C154" s="707" t="str">
        <f>IF(Experiencia_Proponente!C209=0,"",Experiencia_Proponente!C209)</f>
        <v/>
      </c>
      <c r="D154" s="35" t="str">
        <f>IF(Experiencia_Proponente!D209=0,"",Experiencia_Proponente!D209)</f>
        <v/>
      </c>
      <c r="E154" s="707" t="str">
        <f>Consolidado_Experiencia!E154</f>
        <v/>
      </c>
      <c r="F154" s="707" t="str">
        <f>Consolidado_Doc_Técnicos!O154</f>
        <v/>
      </c>
      <c r="G154" s="707" t="str">
        <f>Consolidado_Económico!U161</f>
        <v/>
      </c>
      <c r="H154" s="1108"/>
      <c r="I154" s="712">
        <f>Consolidado_Ponderables!I154</f>
        <v>0</v>
      </c>
      <c r="J154" s="1108"/>
      <c r="K154" s="707" t="str">
        <f t="shared" ref="K154:K165" si="21">IF(C154&lt;&gt;"",IF((AND(E154="HABILITADO",F154="HABILITADO",G154="HABILITADO"))=TRUE,"HABILITADO",IF(OR(E154="RECHAZADO",F154="RECHAZADO",G154="RECHAZADO")=TRUE,"RECHAZADO",IF(OR(E154="RECHAZADO",F154="RECHAZADO",G154="RECHAZADO")=TRUE,"RECHAZADO","NO HABILITADO"))),"")</f>
        <v/>
      </c>
    </row>
    <row r="155" spans="1:11" ht="33.75" thickBot="1" x14ac:dyDescent="0.3">
      <c r="A155" s="1103"/>
      <c r="B155" s="717">
        <v>2</v>
      </c>
      <c r="C155" s="717" t="str">
        <f>IF(Experiencia_Proponente!C210=0,"",Experiencia_Proponente!C210)</f>
        <v>UNION TEMPORAL
SED SEGURIDAD 2021</v>
      </c>
      <c r="D155" s="935" t="str">
        <f>IF(Experiencia_Proponente!D210=0,"",Experiencia_Proponente!D210)</f>
        <v>UNION TEMPORAL
SED SEGURIDAD 2021</v>
      </c>
      <c r="E155" s="717" t="str">
        <f>Consolidado_Experiencia!E155</f>
        <v>RECHAZADO</v>
      </c>
      <c r="F155" s="717" t="str">
        <f>Consolidado_Doc_Técnicos!O155</f>
        <v>HABILITADO</v>
      </c>
      <c r="G155" s="717" t="str">
        <f>Consolidado_Económico!U162</f>
        <v>HABILITADO</v>
      </c>
      <c r="H155" s="1107"/>
      <c r="I155" s="697">
        <f>Consolidado_Ponderables!I155</f>
        <v>60</v>
      </c>
      <c r="J155" s="1107"/>
      <c r="K155" s="717" t="str">
        <f>IF(C155&lt;&gt;"",IF((AND(E155="HABILITADO",F155="HABILITADO",G155="HABILITADO"))=TRUE,"HABILITADO",IF(OR(E155="RECHAZADO",F155="RECHAZADO",G155="RECHAZADO")=TRUE,"RECHAZADO",IF(OR(E155="RECHAZADO",F155="RECHAZADO",G155="RECHAZADO")=TRUE,"RECHAZADO","RECHAZADO"))),"")</f>
        <v>RECHAZADO</v>
      </c>
    </row>
    <row r="156" spans="1:11" ht="17.25" hidden="1" thickBot="1" x14ac:dyDescent="0.3">
      <c r="A156" s="1104"/>
      <c r="B156" s="35">
        <v>3</v>
      </c>
      <c r="C156" s="35" t="str">
        <f>IF(Experiencia_Proponente!C211=0,"",Experiencia_Proponente!C211)</f>
        <v/>
      </c>
      <c r="D156" s="35" t="str">
        <f>IF(Experiencia_Proponente!D211=0,"",Experiencia_Proponente!D211)</f>
        <v/>
      </c>
      <c r="E156" s="35" t="str">
        <f>Consolidado_Experiencia!E156</f>
        <v/>
      </c>
      <c r="F156" s="35" t="str">
        <f>Consolidado_Doc_Técnicos!O156</f>
        <v/>
      </c>
      <c r="G156" s="35" t="str">
        <f>Consolidado_Económico!U163</f>
        <v/>
      </c>
      <c r="H156" s="1108"/>
      <c r="I156" s="43">
        <f>Consolidado_Ponderables!I156</f>
        <v>0</v>
      </c>
      <c r="J156" s="1108"/>
      <c r="K156" s="35" t="str">
        <f t="shared" si="21"/>
        <v/>
      </c>
    </row>
    <row r="157" spans="1:11" ht="17.25" hidden="1" thickBot="1" x14ac:dyDescent="0.3">
      <c r="A157" s="1105"/>
      <c r="B157" s="717">
        <v>4</v>
      </c>
      <c r="C157" s="35" t="str">
        <f>IF(Experiencia_Proponente!C212=0,"",Experiencia_Proponente!C212)</f>
        <v/>
      </c>
      <c r="D157" s="35" t="str">
        <f>IF(Experiencia_Proponente!D212=0,"",Experiencia_Proponente!D212)</f>
        <v/>
      </c>
      <c r="E157" s="35" t="str">
        <f>Consolidado_Experiencia!E157</f>
        <v/>
      </c>
      <c r="F157" s="35" t="str">
        <f>Consolidado_Doc_Técnicos!O157</f>
        <v/>
      </c>
      <c r="G157" s="35" t="str">
        <f>Consolidado_Económico!U164</f>
        <v/>
      </c>
      <c r="H157" s="1108"/>
      <c r="I157" s="43">
        <f>Consolidado_Ponderables!I157</f>
        <v>0</v>
      </c>
      <c r="J157" s="1108"/>
      <c r="K157" s="35" t="str">
        <f t="shared" si="21"/>
        <v/>
      </c>
    </row>
    <row r="158" spans="1:11" ht="17.25" hidden="1" thickBot="1" x14ac:dyDescent="0.3">
      <c r="A158" s="1105"/>
      <c r="B158" s="717">
        <v>5</v>
      </c>
      <c r="C158" s="35" t="str">
        <f>IF(Experiencia_Proponente!C213=0,"",Experiencia_Proponente!C213)</f>
        <v/>
      </c>
      <c r="D158" s="35" t="str">
        <f>IF(Experiencia_Proponente!D213=0,"",Experiencia_Proponente!D213)</f>
        <v/>
      </c>
      <c r="E158" s="35" t="str">
        <f>Consolidado_Experiencia!E158</f>
        <v/>
      </c>
      <c r="F158" s="35" t="str">
        <f>Consolidado_Doc_Técnicos!O158</f>
        <v/>
      </c>
      <c r="G158" s="35" t="str">
        <f>Consolidado_Económico!U165</f>
        <v/>
      </c>
      <c r="H158" s="1108"/>
      <c r="I158" s="43">
        <f>Consolidado_Ponderables!I158</f>
        <v>0</v>
      </c>
      <c r="J158" s="1108"/>
      <c r="K158" s="35" t="str">
        <f t="shared" si="21"/>
        <v/>
      </c>
    </row>
    <row r="159" spans="1:11" ht="17.25" hidden="1" thickBot="1" x14ac:dyDescent="0.3">
      <c r="A159" s="1105"/>
      <c r="B159" s="717">
        <v>6</v>
      </c>
      <c r="C159" s="35" t="str">
        <f>IF(Experiencia_Proponente!C214=0,"",Experiencia_Proponente!C214)</f>
        <v/>
      </c>
      <c r="D159" s="35" t="str">
        <f>IF(Experiencia_Proponente!D214=0,"",Experiencia_Proponente!D214)</f>
        <v/>
      </c>
      <c r="E159" s="35" t="str">
        <f>Consolidado_Experiencia!E159</f>
        <v/>
      </c>
      <c r="F159" s="35" t="str">
        <f>Consolidado_Doc_Técnicos!O159</f>
        <v/>
      </c>
      <c r="G159" s="35" t="str">
        <f>Consolidado_Económico!U166</f>
        <v/>
      </c>
      <c r="H159" s="1108"/>
      <c r="I159" s="43">
        <f>Consolidado_Ponderables!I159</f>
        <v>0</v>
      </c>
      <c r="J159" s="1108"/>
      <c r="K159" s="35" t="str">
        <f t="shared" si="21"/>
        <v/>
      </c>
    </row>
    <row r="160" spans="1:11" ht="17.25" hidden="1" thickBot="1" x14ac:dyDescent="0.3">
      <c r="A160" s="1105"/>
      <c r="B160" s="717">
        <v>7</v>
      </c>
      <c r="C160" s="35" t="str">
        <f>IF(Experiencia_Proponente!C215=0,"",Experiencia_Proponente!C215)</f>
        <v/>
      </c>
      <c r="D160" s="35" t="str">
        <f>IF(Experiencia_Proponente!D215=0,"",Experiencia_Proponente!D215)</f>
        <v/>
      </c>
      <c r="E160" s="35" t="str">
        <f>Consolidado_Experiencia!E160</f>
        <v/>
      </c>
      <c r="F160" s="35" t="str">
        <f>Consolidado_Doc_Técnicos!O160</f>
        <v/>
      </c>
      <c r="G160" s="35" t="str">
        <f>Consolidado_Económico!U167</f>
        <v/>
      </c>
      <c r="H160" s="1108"/>
      <c r="I160" s="43">
        <f>Consolidado_Ponderables!I160</f>
        <v>0</v>
      </c>
      <c r="J160" s="1108"/>
      <c r="K160" s="35" t="str">
        <f t="shared" si="21"/>
        <v/>
      </c>
    </row>
    <row r="161" spans="1:11" ht="17.25" hidden="1" thickBot="1" x14ac:dyDescent="0.3">
      <c r="A161" s="1105"/>
      <c r="B161" s="717">
        <v>8</v>
      </c>
      <c r="C161" s="35" t="str">
        <f>IF(Experiencia_Proponente!C216=0,"",Experiencia_Proponente!C216)</f>
        <v/>
      </c>
      <c r="D161" s="35" t="str">
        <f>IF(Experiencia_Proponente!D216=0,"",Experiencia_Proponente!D216)</f>
        <v/>
      </c>
      <c r="E161" s="35" t="str">
        <f>Consolidado_Experiencia!E161</f>
        <v/>
      </c>
      <c r="F161" s="35" t="str">
        <f>Consolidado_Doc_Técnicos!O161</f>
        <v/>
      </c>
      <c r="G161" s="35" t="str">
        <f>Consolidado_Económico!U168</f>
        <v/>
      </c>
      <c r="H161" s="1108"/>
      <c r="I161" s="43">
        <f>Consolidado_Ponderables!I161</f>
        <v>0</v>
      </c>
      <c r="J161" s="1108"/>
      <c r="K161" s="35" t="str">
        <f t="shared" si="21"/>
        <v/>
      </c>
    </row>
    <row r="162" spans="1:11" ht="17.25" hidden="1" thickBot="1" x14ac:dyDescent="0.3">
      <c r="A162" s="1105"/>
      <c r="B162" s="717">
        <v>9</v>
      </c>
      <c r="C162" s="35" t="str">
        <f>IF(Experiencia_Proponente!C217=0,"",Experiencia_Proponente!C217)</f>
        <v/>
      </c>
      <c r="D162" s="35" t="str">
        <f>IF(Experiencia_Proponente!D217=0,"",Experiencia_Proponente!D217)</f>
        <v/>
      </c>
      <c r="E162" s="35" t="str">
        <f>Consolidado_Experiencia!E162</f>
        <v/>
      </c>
      <c r="F162" s="35" t="str">
        <f>Consolidado_Doc_Técnicos!O162</f>
        <v/>
      </c>
      <c r="G162" s="35" t="str">
        <f>Consolidado_Económico!U169</f>
        <v/>
      </c>
      <c r="H162" s="1108"/>
      <c r="I162" s="43">
        <f>Consolidado_Ponderables!I162</f>
        <v>0</v>
      </c>
      <c r="J162" s="1108"/>
      <c r="K162" s="35" t="str">
        <f t="shared" si="21"/>
        <v/>
      </c>
    </row>
    <row r="163" spans="1:11" ht="17.25" hidden="1" thickBot="1" x14ac:dyDescent="0.3">
      <c r="A163" s="1105"/>
      <c r="B163" s="717">
        <v>10</v>
      </c>
      <c r="C163" s="35" t="str">
        <f>IF(Experiencia_Proponente!C218=0,"",Experiencia_Proponente!C218)</f>
        <v/>
      </c>
      <c r="D163" s="35" t="str">
        <f>IF(Experiencia_Proponente!D218=0,"",Experiencia_Proponente!D218)</f>
        <v/>
      </c>
      <c r="E163" s="35" t="str">
        <f>Consolidado_Experiencia!E163</f>
        <v/>
      </c>
      <c r="F163" s="35" t="str">
        <f>Consolidado_Doc_Técnicos!O163</f>
        <v/>
      </c>
      <c r="G163" s="35" t="str">
        <f>Consolidado_Económico!U170</f>
        <v/>
      </c>
      <c r="H163" s="1108"/>
      <c r="I163" s="43">
        <f>Consolidado_Ponderables!I163</f>
        <v>0</v>
      </c>
      <c r="J163" s="1108"/>
      <c r="K163" s="35" t="str">
        <f t="shared" si="21"/>
        <v/>
      </c>
    </row>
    <row r="164" spans="1:11" ht="17.25" hidden="1" thickBot="1" x14ac:dyDescent="0.3">
      <c r="A164" s="1105"/>
      <c r="B164" s="717">
        <v>11</v>
      </c>
      <c r="C164" s="35" t="str">
        <f>IF(Experiencia_Proponente!C219=0,"",Experiencia_Proponente!C219)</f>
        <v/>
      </c>
      <c r="D164" s="35" t="str">
        <f>IF(Experiencia_Proponente!D219=0,"",Experiencia_Proponente!D219)</f>
        <v/>
      </c>
      <c r="E164" s="35" t="str">
        <f>Consolidado_Experiencia!E164</f>
        <v/>
      </c>
      <c r="F164" s="35" t="str">
        <f>Consolidado_Doc_Técnicos!O164</f>
        <v/>
      </c>
      <c r="G164" s="35" t="str">
        <f>Consolidado_Económico!U171</f>
        <v/>
      </c>
      <c r="H164" s="1108"/>
      <c r="I164" s="43">
        <f>Consolidado_Ponderables!I164</f>
        <v>0</v>
      </c>
      <c r="J164" s="1108"/>
      <c r="K164" s="35" t="str">
        <f t="shared" si="21"/>
        <v/>
      </c>
    </row>
    <row r="165" spans="1:11" ht="17.25" hidden="1" thickBot="1" x14ac:dyDescent="0.3">
      <c r="A165" s="1106"/>
      <c r="B165" s="15">
        <v>12</v>
      </c>
      <c r="C165" s="707" t="str">
        <f>IF(Experiencia_Proponente!C220=0,"",Experiencia_Proponente!C220)</f>
        <v/>
      </c>
      <c r="D165" s="35" t="str">
        <f>IF(Experiencia_Proponente!D220=0,"",Experiencia_Proponente!D220)</f>
        <v/>
      </c>
      <c r="E165" s="707" t="str">
        <f>Consolidado_Experiencia!E165</f>
        <v/>
      </c>
      <c r="F165" s="707" t="str">
        <f>Consolidado_Doc_Técnicos!O165</f>
        <v/>
      </c>
      <c r="G165" s="707" t="str">
        <f>Consolidado_Económico!U172</f>
        <v/>
      </c>
      <c r="H165" s="1108"/>
      <c r="I165" s="712">
        <f>Consolidado_Ponderables!I165</f>
        <v>0</v>
      </c>
      <c r="J165" s="1108"/>
      <c r="K165" s="707" t="str">
        <f t="shared" si="21"/>
        <v/>
      </c>
    </row>
    <row r="166" spans="1:11" ht="17.25" thickBot="1" x14ac:dyDescent="0.3">
      <c r="A166" s="102">
        <v>12</v>
      </c>
      <c r="B166" s="564"/>
      <c r="C166" s="103" t="s">
        <v>1537</v>
      </c>
      <c r="D166" s="70" t="s">
        <v>1537</v>
      </c>
      <c r="E166" s="103" t="s">
        <v>1537</v>
      </c>
      <c r="F166" s="103" t="s">
        <v>1537</v>
      </c>
      <c r="G166" s="103" t="s">
        <v>1537</v>
      </c>
      <c r="H166" s="103"/>
      <c r="I166" s="103" t="s">
        <v>1537</v>
      </c>
      <c r="J166" s="937"/>
      <c r="K166" s="937"/>
    </row>
    <row r="167" spans="1:11" hidden="1" x14ac:dyDescent="0.25">
      <c r="A167" s="1104">
        <f t="shared" ref="A167" si="22">A179</f>
        <v>13</v>
      </c>
      <c r="B167" s="35">
        <v>1</v>
      </c>
      <c r="C167" s="35" t="str">
        <f>IF(Experiencia_Proponente!C222=0,"",Experiencia_Proponente!C222)</f>
        <v/>
      </c>
      <c r="D167" s="35" t="str">
        <f>IF(Experiencia_Proponente!D222=0,"",Experiencia_Proponente!D222)</f>
        <v/>
      </c>
      <c r="E167" s="35" t="str">
        <f>Consolidado_Experiencia!E167</f>
        <v/>
      </c>
      <c r="F167" s="35" t="str">
        <f>Consolidado_Doc_Técnicos!O167</f>
        <v/>
      </c>
      <c r="G167" s="35" t="str">
        <f>Consolidado_Económico!U174</f>
        <v/>
      </c>
      <c r="H167" s="1108"/>
      <c r="I167" s="43">
        <f>Consolidado_Ponderables!I167</f>
        <v>0</v>
      </c>
      <c r="J167" s="1108"/>
      <c r="K167" s="35" t="str">
        <f t="shared" ref="K167:K178" si="23">IF(C167&lt;&gt;"",IF((AND(E167="HABILITADO",F167="HABILITADO",G167="HABILITADO"))=TRUE,"HABILITADO",IF(OR(E167="RECHAZADO",F167="RECHAZADO",G167="RECHAZADO")=TRUE,"RECHAZADO",IF(OR(E167="RECHAZADO",F167="RECHAZADO",G167="RECHAZADO")=TRUE,"RECHAZADO","NO HABILITADO"))),"")</f>
        <v/>
      </c>
    </row>
    <row r="168" spans="1:11" hidden="1" x14ac:dyDescent="0.25">
      <c r="A168" s="1106"/>
      <c r="B168" s="15">
        <v>2</v>
      </c>
      <c r="C168" s="707" t="str">
        <f>IF(Experiencia_Proponente!C223=0,"",Experiencia_Proponente!C223)</f>
        <v/>
      </c>
      <c r="D168" s="35" t="str">
        <f>IF(Experiencia_Proponente!D223=0,"",Experiencia_Proponente!D223)</f>
        <v/>
      </c>
      <c r="E168" s="707" t="str">
        <f>Consolidado_Experiencia!E168</f>
        <v/>
      </c>
      <c r="F168" s="707" t="str">
        <f>Consolidado_Doc_Técnicos!O168</f>
        <v/>
      </c>
      <c r="G168" s="707" t="str">
        <f>Consolidado_Económico!U175</f>
        <v/>
      </c>
      <c r="H168" s="1108"/>
      <c r="I168" s="712">
        <f>Consolidado_Ponderables!I168</f>
        <v>0</v>
      </c>
      <c r="J168" s="1108"/>
      <c r="K168" s="707" t="str">
        <f t="shared" si="23"/>
        <v/>
      </c>
    </row>
    <row r="169" spans="1:11" ht="17.25" thickBot="1" x14ac:dyDescent="0.3">
      <c r="A169" s="1103"/>
      <c r="B169" s="717">
        <v>3</v>
      </c>
      <c r="C169" s="717" t="str">
        <f>IF(Experiencia_Proponente!C224=0,"",Experiencia_Proponente!C224)</f>
        <v>COVISUR DE COLOMBIA LTDA</v>
      </c>
      <c r="D169" s="935" t="str">
        <f>IF(Experiencia_Proponente!D224=0,"",Experiencia_Proponente!D224)</f>
        <v>COVISUR DE COLOMBIA LTDA</v>
      </c>
      <c r="E169" s="1110" t="str">
        <f>Consolidado_Experiencia!E169</f>
        <v>HABILITADO</v>
      </c>
      <c r="F169" s="1110" t="str">
        <f>Consolidado_Doc_Técnicos!O169</f>
        <v>HABILITADO</v>
      </c>
      <c r="G169" s="1110" t="str">
        <f>Consolidado_Económico!U176</f>
        <v>HABILITADO</v>
      </c>
      <c r="H169" s="1111"/>
      <c r="I169" s="1112">
        <f>Consolidado_Ponderables!I169</f>
        <v>60</v>
      </c>
      <c r="J169" s="1107"/>
      <c r="K169" s="717" t="str">
        <f>IF(C169&lt;&gt;"",IF((AND(E169="HABILITADO",F169="HABILITADO",G169="HABILITADO"))=TRUE,"HABILITADO",IF(OR(E169="RECHAZADO",F169="RECHAZADO",G169="RECHAZADO")=TRUE,"RECHAZADO",IF(OR(E169="RECHAZADO",F169="RECHAZADO",G169="RECHAZADO")=TRUE,"RECHAZADO","RECHAZADO"))),"")</f>
        <v>HABILITADO</v>
      </c>
    </row>
    <row r="170" spans="1:11" ht="17.25" hidden="1" thickBot="1" x14ac:dyDescent="0.3">
      <c r="A170" s="1104"/>
      <c r="B170" s="35">
        <v>4</v>
      </c>
      <c r="C170" s="35" t="str">
        <f>IF(Experiencia_Proponente!C225=0,"",Experiencia_Proponente!C225)</f>
        <v/>
      </c>
      <c r="D170" s="35" t="str">
        <f>IF(Experiencia_Proponente!D225=0,"",Experiencia_Proponente!D225)</f>
        <v/>
      </c>
      <c r="E170" s="35" t="str">
        <f>Consolidado_Experiencia!E170</f>
        <v/>
      </c>
      <c r="F170" s="35" t="str">
        <f>Consolidado_Doc_Técnicos!O170</f>
        <v/>
      </c>
      <c r="G170" s="35" t="str">
        <f>Consolidado_Económico!U177</f>
        <v/>
      </c>
      <c r="H170" s="1108"/>
      <c r="I170" s="43">
        <f>Consolidado_Ponderables!I170</f>
        <v>0</v>
      </c>
      <c r="J170" s="1108"/>
      <c r="K170" s="35" t="str">
        <f t="shared" si="23"/>
        <v/>
      </c>
    </row>
    <row r="171" spans="1:11" ht="17.25" hidden="1" thickBot="1" x14ac:dyDescent="0.3">
      <c r="A171" s="1105"/>
      <c r="B171" s="717">
        <v>5</v>
      </c>
      <c r="C171" s="35" t="str">
        <f>IF(Experiencia_Proponente!C226=0,"",Experiencia_Proponente!C226)</f>
        <v/>
      </c>
      <c r="D171" s="35" t="str">
        <f>IF(Experiencia_Proponente!D226=0,"",Experiencia_Proponente!D226)</f>
        <v/>
      </c>
      <c r="E171" s="35" t="str">
        <f>Consolidado_Experiencia!E171</f>
        <v/>
      </c>
      <c r="F171" s="35" t="str">
        <f>Consolidado_Doc_Técnicos!O171</f>
        <v/>
      </c>
      <c r="G171" s="35" t="str">
        <f>Consolidado_Económico!U178</f>
        <v/>
      </c>
      <c r="H171" s="1108"/>
      <c r="I171" s="43">
        <f>Consolidado_Ponderables!I171</f>
        <v>0</v>
      </c>
      <c r="J171" s="1108"/>
      <c r="K171" s="35" t="str">
        <f t="shared" si="23"/>
        <v/>
      </c>
    </row>
    <row r="172" spans="1:11" ht="17.25" hidden="1" thickBot="1" x14ac:dyDescent="0.3">
      <c r="A172" s="1105"/>
      <c r="B172" s="717">
        <v>6</v>
      </c>
      <c r="C172" s="35" t="str">
        <f>IF(Experiencia_Proponente!C227=0,"",Experiencia_Proponente!C227)</f>
        <v/>
      </c>
      <c r="D172" s="35" t="str">
        <f>IF(Experiencia_Proponente!D227=0,"",Experiencia_Proponente!D227)</f>
        <v/>
      </c>
      <c r="E172" s="35" t="str">
        <f>Consolidado_Experiencia!E172</f>
        <v/>
      </c>
      <c r="F172" s="35" t="str">
        <f>Consolidado_Doc_Técnicos!O172</f>
        <v/>
      </c>
      <c r="G172" s="35" t="str">
        <f>Consolidado_Económico!U179</f>
        <v/>
      </c>
      <c r="H172" s="1108"/>
      <c r="I172" s="43">
        <f>Consolidado_Ponderables!I172</f>
        <v>0</v>
      </c>
      <c r="J172" s="1108"/>
      <c r="K172" s="35" t="str">
        <f t="shared" si="23"/>
        <v/>
      </c>
    </row>
    <row r="173" spans="1:11" ht="17.25" hidden="1" thickBot="1" x14ac:dyDescent="0.3">
      <c r="A173" s="1105"/>
      <c r="B173" s="717">
        <v>7</v>
      </c>
      <c r="C173" s="35" t="str">
        <f>IF(Experiencia_Proponente!C228=0,"",Experiencia_Proponente!C228)</f>
        <v/>
      </c>
      <c r="D173" s="35" t="str">
        <f>IF(Experiencia_Proponente!D228=0,"",Experiencia_Proponente!D228)</f>
        <v/>
      </c>
      <c r="E173" s="35" t="str">
        <f>Consolidado_Experiencia!E173</f>
        <v/>
      </c>
      <c r="F173" s="35" t="str">
        <f>Consolidado_Doc_Técnicos!O173</f>
        <v/>
      </c>
      <c r="G173" s="35" t="str">
        <f>Consolidado_Económico!U180</f>
        <v/>
      </c>
      <c r="H173" s="1108"/>
      <c r="I173" s="43">
        <f>Consolidado_Ponderables!I173</f>
        <v>0</v>
      </c>
      <c r="J173" s="1108"/>
      <c r="K173" s="35" t="str">
        <f t="shared" si="23"/>
        <v/>
      </c>
    </row>
    <row r="174" spans="1:11" ht="17.25" hidden="1" thickBot="1" x14ac:dyDescent="0.3">
      <c r="A174" s="1105"/>
      <c r="B174" s="717">
        <v>8</v>
      </c>
      <c r="C174" s="35" t="str">
        <f>IF(Experiencia_Proponente!C229=0,"",Experiencia_Proponente!C229)</f>
        <v/>
      </c>
      <c r="D174" s="35" t="str">
        <f>IF(Experiencia_Proponente!D229=0,"",Experiencia_Proponente!D229)</f>
        <v/>
      </c>
      <c r="E174" s="35" t="str">
        <f>Consolidado_Experiencia!E174</f>
        <v/>
      </c>
      <c r="F174" s="35" t="str">
        <f>Consolidado_Doc_Técnicos!O174</f>
        <v/>
      </c>
      <c r="G174" s="35" t="str">
        <f>Consolidado_Económico!U181</f>
        <v/>
      </c>
      <c r="H174" s="1108"/>
      <c r="I174" s="43">
        <f>Consolidado_Ponderables!I174</f>
        <v>0</v>
      </c>
      <c r="J174" s="1108"/>
      <c r="K174" s="35" t="str">
        <f t="shared" si="23"/>
        <v/>
      </c>
    </row>
    <row r="175" spans="1:11" ht="17.25" hidden="1" thickBot="1" x14ac:dyDescent="0.3">
      <c r="A175" s="1105"/>
      <c r="B175" s="717">
        <v>9</v>
      </c>
      <c r="C175" s="35" t="str">
        <f>IF(Experiencia_Proponente!C230=0,"",Experiencia_Proponente!C230)</f>
        <v/>
      </c>
      <c r="D175" s="35" t="str">
        <f>IF(Experiencia_Proponente!D230=0,"",Experiencia_Proponente!D230)</f>
        <v/>
      </c>
      <c r="E175" s="35" t="str">
        <f>Consolidado_Experiencia!E175</f>
        <v/>
      </c>
      <c r="F175" s="35" t="str">
        <f>Consolidado_Doc_Técnicos!O175</f>
        <v/>
      </c>
      <c r="G175" s="35" t="str">
        <f>Consolidado_Económico!U182</f>
        <v/>
      </c>
      <c r="H175" s="1108"/>
      <c r="I175" s="43">
        <f>Consolidado_Ponderables!I175</f>
        <v>0</v>
      </c>
      <c r="J175" s="1108"/>
      <c r="K175" s="35" t="str">
        <f t="shared" si="23"/>
        <v/>
      </c>
    </row>
    <row r="176" spans="1:11" ht="17.25" hidden="1" thickBot="1" x14ac:dyDescent="0.3">
      <c r="A176" s="1105"/>
      <c r="B176" s="717">
        <v>10</v>
      </c>
      <c r="C176" s="35" t="str">
        <f>IF(Experiencia_Proponente!C231=0,"",Experiencia_Proponente!C231)</f>
        <v/>
      </c>
      <c r="D176" s="35" t="str">
        <f>IF(Experiencia_Proponente!D231=0,"",Experiencia_Proponente!D231)</f>
        <v/>
      </c>
      <c r="E176" s="35" t="str">
        <f>Consolidado_Experiencia!E176</f>
        <v/>
      </c>
      <c r="F176" s="35" t="str">
        <f>Consolidado_Doc_Técnicos!O176</f>
        <v/>
      </c>
      <c r="G176" s="35" t="str">
        <f>Consolidado_Económico!U183</f>
        <v/>
      </c>
      <c r="H176" s="1108"/>
      <c r="I176" s="43">
        <f>Consolidado_Ponderables!I176</f>
        <v>0</v>
      </c>
      <c r="J176" s="1108"/>
      <c r="K176" s="35" t="str">
        <f t="shared" si="23"/>
        <v/>
      </c>
    </row>
    <row r="177" spans="1:11" ht="17.25" hidden="1" thickBot="1" x14ac:dyDescent="0.3">
      <c r="A177" s="1105"/>
      <c r="B177" s="717">
        <v>11</v>
      </c>
      <c r="C177" s="35" t="str">
        <f>IF(Experiencia_Proponente!C232=0,"",Experiencia_Proponente!C232)</f>
        <v/>
      </c>
      <c r="D177" s="35" t="str">
        <f>IF(Experiencia_Proponente!D232=0,"",Experiencia_Proponente!D232)</f>
        <v/>
      </c>
      <c r="E177" s="35" t="str">
        <f>Consolidado_Experiencia!E177</f>
        <v/>
      </c>
      <c r="F177" s="35" t="str">
        <f>Consolidado_Doc_Técnicos!O177</f>
        <v/>
      </c>
      <c r="G177" s="35" t="str">
        <f>Consolidado_Económico!U184</f>
        <v/>
      </c>
      <c r="H177" s="1108"/>
      <c r="I177" s="43">
        <f>Consolidado_Ponderables!I177</f>
        <v>0</v>
      </c>
      <c r="J177" s="1108"/>
      <c r="K177" s="35" t="str">
        <f t="shared" si="23"/>
        <v/>
      </c>
    </row>
    <row r="178" spans="1:11" ht="17.25" hidden="1" thickBot="1" x14ac:dyDescent="0.3">
      <c r="A178" s="1106"/>
      <c r="B178" s="15">
        <v>12</v>
      </c>
      <c r="C178" s="707" t="str">
        <f>IF(Experiencia_Proponente!C233=0,"",Experiencia_Proponente!C233)</f>
        <v/>
      </c>
      <c r="D178" s="35" t="str">
        <f>IF(Experiencia_Proponente!D233=0,"",Experiencia_Proponente!D233)</f>
        <v/>
      </c>
      <c r="E178" s="707" t="str">
        <f>Consolidado_Experiencia!E178</f>
        <v/>
      </c>
      <c r="F178" s="707" t="str">
        <f>Consolidado_Doc_Técnicos!O178</f>
        <v/>
      </c>
      <c r="G178" s="707" t="str">
        <f>Consolidado_Económico!U185</f>
        <v/>
      </c>
      <c r="H178" s="1108"/>
      <c r="I178" s="712">
        <f>Consolidado_Ponderables!I178</f>
        <v>0</v>
      </c>
      <c r="J178" s="1108"/>
      <c r="K178" s="707" t="str">
        <f t="shared" si="23"/>
        <v/>
      </c>
    </row>
    <row r="179" spans="1:11" ht="17.25" thickBot="1" x14ac:dyDescent="0.3">
      <c r="A179" s="102">
        <v>13</v>
      </c>
      <c r="B179" s="564"/>
      <c r="C179" s="103" t="s">
        <v>1537</v>
      </c>
      <c r="D179" s="70" t="s">
        <v>1537</v>
      </c>
      <c r="E179" s="103" t="s">
        <v>1537</v>
      </c>
      <c r="F179" s="103" t="s">
        <v>1537</v>
      </c>
      <c r="G179" s="103" t="s">
        <v>1537</v>
      </c>
      <c r="H179" s="103"/>
      <c r="I179" s="103" t="s">
        <v>1537</v>
      </c>
      <c r="J179" s="937"/>
      <c r="K179" s="937"/>
    </row>
    <row r="180" spans="1:11" ht="33" x14ac:dyDescent="0.25">
      <c r="A180" s="1103">
        <f t="shared" ref="A180" si="24">A192</f>
        <v>14</v>
      </c>
      <c r="B180" s="717">
        <v>1</v>
      </c>
      <c r="C180" s="717" t="str">
        <f>IF(Experiencia_Proponente!C235=0,"",Experiencia_Proponente!C235)</f>
        <v>COOPERATIVA AUTONOMA DE SEGURIDAD C.T.A. COAUTONOMA C.T.A</v>
      </c>
      <c r="D180" s="935" t="str">
        <f>IF(Experiencia_Proponente!D235=0,"",Experiencia_Proponente!D235)</f>
        <v>COOPERATIVA AUTONOMA DE SEGURIDAD C.T.A. COAUTONOMA C.T.A</v>
      </c>
      <c r="E180" s="717" t="str">
        <f>Consolidado_Experiencia!E180</f>
        <v>HABILITADO</v>
      </c>
      <c r="F180" s="717" t="str">
        <f>Consolidado_Doc_Técnicos!O180</f>
        <v>HABILITADO</v>
      </c>
      <c r="G180" s="717" t="str">
        <f>Consolidado_Económico!U187</f>
        <v>HABILITADO</v>
      </c>
      <c r="H180" s="1107"/>
      <c r="I180" s="722">
        <f>Consolidado_Ponderables!I180</f>
        <v>60</v>
      </c>
      <c r="J180" s="1107"/>
      <c r="K180" s="717" t="str">
        <f>IF(C180&lt;&gt;"",IF((AND(E180="HABILITADO",F180="HABILITADO",G180="HABILITADO"))=TRUE,"HABILITADO",IF(OR(E180="RECHAZADO",F180="RECHAZADO",G180="RECHAZADO")=TRUE,"RECHAZADO",IF(OR(E180="RECHAZADO",F180="RECHAZADO",G180="RECHAZADO")=TRUE,"RECHAZADO","RECHAZADO"))),"")</f>
        <v>HABILITADO</v>
      </c>
    </row>
    <row r="181" spans="1:11" hidden="1" x14ac:dyDescent="0.25">
      <c r="A181" s="1104"/>
      <c r="B181" s="35">
        <v>2</v>
      </c>
      <c r="C181" s="35" t="str">
        <f>IF(Experiencia_Proponente!C236=0,"",Experiencia_Proponente!C236)</f>
        <v/>
      </c>
      <c r="D181" s="35" t="str">
        <f>IF(Experiencia_Proponente!D236=0,"",Experiencia_Proponente!D236)</f>
        <v/>
      </c>
      <c r="E181" s="35" t="str">
        <f>Consolidado_Experiencia!E181</f>
        <v/>
      </c>
      <c r="F181" s="35" t="str">
        <f>Consolidado_Doc_Técnicos!O181</f>
        <v/>
      </c>
      <c r="G181" s="35" t="str">
        <f>Consolidado_Económico!U188</f>
        <v/>
      </c>
      <c r="H181" s="1108"/>
      <c r="I181" s="43">
        <f>Consolidado_Ponderables!I181</f>
        <v>0</v>
      </c>
      <c r="J181" s="1108"/>
      <c r="K181" s="35" t="str">
        <f t="shared" ref="K181:K190" si="25">IF(C181&lt;&gt;"",IF((AND(E181="HABILITADO",F181="HABILITADO",G181="HABILITADO"))=TRUE,"HABILITADO",IF(OR(E181="RECHAZADO",F181="RECHAZADO",G181="RECHAZADO")=TRUE,"RECHAZADO",IF(OR(E181="RECHAZADO",F181="RECHAZADO",G181="RECHAZADO")=TRUE,"RECHAZADO","NO HABILITADO"))),"")</f>
        <v/>
      </c>
    </row>
    <row r="182" spans="1:11" hidden="1" x14ac:dyDescent="0.25">
      <c r="A182" s="1105"/>
      <c r="B182" s="717">
        <v>3</v>
      </c>
      <c r="C182" s="35" t="str">
        <f>IF(Experiencia_Proponente!C237=0,"",Experiencia_Proponente!C237)</f>
        <v/>
      </c>
      <c r="D182" s="35" t="str">
        <f>IF(Experiencia_Proponente!D237=0,"",Experiencia_Proponente!D237)</f>
        <v/>
      </c>
      <c r="E182" s="35" t="str">
        <f>Consolidado_Experiencia!E182</f>
        <v/>
      </c>
      <c r="F182" s="35" t="str">
        <f>Consolidado_Doc_Técnicos!O182</f>
        <v/>
      </c>
      <c r="G182" s="35" t="str">
        <f>Consolidado_Económico!U189</f>
        <v/>
      </c>
      <c r="H182" s="1108"/>
      <c r="I182" s="43">
        <f>Consolidado_Ponderables!I182</f>
        <v>0</v>
      </c>
      <c r="J182" s="1108"/>
      <c r="K182" s="35" t="str">
        <f t="shared" si="25"/>
        <v/>
      </c>
    </row>
    <row r="183" spans="1:11" hidden="1" x14ac:dyDescent="0.25">
      <c r="A183" s="1105"/>
      <c r="B183" s="717">
        <v>4</v>
      </c>
      <c r="C183" s="35" t="str">
        <f>IF(Experiencia_Proponente!C238=0,"",Experiencia_Proponente!C238)</f>
        <v/>
      </c>
      <c r="D183" s="35" t="str">
        <f>IF(Experiencia_Proponente!D238=0,"",Experiencia_Proponente!D238)</f>
        <v/>
      </c>
      <c r="E183" s="35" t="str">
        <f>Consolidado_Experiencia!E183</f>
        <v/>
      </c>
      <c r="F183" s="35" t="str">
        <f>Consolidado_Doc_Técnicos!O183</f>
        <v/>
      </c>
      <c r="G183" s="35" t="str">
        <f>Consolidado_Económico!U190</f>
        <v/>
      </c>
      <c r="H183" s="1108"/>
      <c r="I183" s="43">
        <f>Consolidado_Ponderables!I183</f>
        <v>0</v>
      </c>
      <c r="J183" s="1108"/>
      <c r="K183" s="35" t="str">
        <f t="shared" si="25"/>
        <v/>
      </c>
    </row>
    <row r="184" spans="1:11" hidden="1" x14ac:dyDescent="0.25">
      <c r="A184" s="1105"/>
      <c r="B184" s="717">
        <v>5</v>
      </c>
      <c r="C184" s="35" t="str">
        <f>IF(Experiencia_Proponente!C239=0,"",Experiencia_Proponente!C239)</f>
        <v/>
      </c>
      <c r="D184" s="35" t="str">
        <f>IF(Experiencia_Proponente!D239=0,"",Experiencia_Proponente!D239)</f>
        <v/>
      </c>
      <c r="E184" s="35" t="str">
        <f>Consolidado_Experiencia!E184</f>
        <v/>
      </c>
      <c r="F184" s="35" t="str">
        <f>Consolidado_Doc_Técnicos!O184</f>
        <v/>
      </c>
      <c r="G184" s="35" t="str">
        <f>Consolidado_Económico!U191</f>
        <v/>
      </c>
      <c r="H184" s="1108"/>
      <c r="I184" s="43">
        <f>Consolidado_Ponderables!I184</f>
        <v>0</v>
      </c>
      <c r="J184" s="1108"/>
      <c r="K184" s="35" t="str">
        <f t="shared" si="25"/>
        <v/>
      </c>
    </row>
    <row r="185" spans="1:11" hidden="1" x14ac:dyDescent="0.25">
      <c r="A185" s="1105"/>
      <c r="B185" s="717">
        <v>6</v>
      </c>
      <c r="C185" s="35" t="str">
        <f>IF(Experiencia_Proponente!C240=0,"",Experiencia_Proponente!C240)</f>
        <v/>
      </c>
      <c r="D185" s="35" t="str">
        <f>IF(Experiencia_Proponente!D240=0,"",Experiencia_Proponente!D240)</f>
        <v/>
      </c>
      <c r="E185" s="35" t="str">
        <f>Consolidado_Experiencia!E185</f>
        <v/>
      </c>
      <c r="F185" s="35" t="str">
        <f>Consolidado_Doc_Técnicos!O185</f>
        <v/>
      </c>
      <c r="G185" s="35" t="str">
        <f>Consolidado_Económico!U192</f>
        <v/>
      </c>
      <c r="H185" s="1108"/>
      <c r="I185" s="43">
        <f>Consolidado_Ponderables!I185</f>
        <v>0</v>
      </c>
      <c r="J185" s="1108"/>
      <c r="K185" s="35" t="str">
        <f t="shared" si="25"/>
        <v/>
      </c>
    </row>
    <row r="186" spans="1:11" hidden="1" x14ac:dyDescent="0.25">
      <c r="A186" s="1105"/>
      <c r="B186" s="717">
        <v>7</v>
      </c>
      <c r="C186" s="35" t="str">
        <f>IF(Experiencia_Proponente!C241=0,"",Experiencia_Proponente!C241)</f>
        <v/>
      </c>
      <c r="D186" s="35" t="str">
        <f>IF(Experiencia_Proponente!D241=0,"",Experiencia_Proponente!D241)</f>
        <v/>
      </c>
      <c r="E186" s="35" t="str">
        <f>Consolidado_Experiencia!E186</f>
        <v/>
      </c>
      <c r="F186" s="35" t="str">
        <f>Consolidado_Doc_Técnicos!O186</f>
        <v/>
      </c>
      <c r="G186" s="35" t="str">
        <f>Consolidado_Económico!U193</f>
        <v/>
      </c>
      <c r="H186" s="1108"/>
      <c r="I186" s="43">
        <f>Consolidado_Ponderables!I186</f>
        <v>0</v>
      </c>
      <c r="J186" s="1108"/>
      <c r="K186" s="35" t="str">
        <f t="shared" si="25"/>
        <v/>
      </c>
    </row>
    <row r="187" spans="1:11" hidden="1" x14ac:dyDescent="0.25">
      <c r="A187" s="1105"/>
      <c r="B187" s="717">
        <v>8</v>
      </c>
      <c r="C187" s="35" t="str">
        <f>IF(Experiencia_Proponente!C242=0,"",Experiencia_Proponente!C242)</f>
        <v/>
      </c>
      <c r="D187" s="35" t="str">
        <f>IF(Experiencia_Proponente!D242=0,"",Experiencia_Proponente!D242)</f>
        <v/>
      </c>
      <c r="E187" s="35" t="str">
        <f>Consolidado_Experiencia!E187</f>
        <v/>
      </c>
      <c r="F187" s="35" t="str">
        <f>Consolidado_Doc_Técnicos!O187</f>
        <v/>
      </c>
      <c r="G187" s="35" t="str">
        <f>Consolidado_Económico!U194</f>
        <v/>
      </c>
      <c r="H187" s="1108"/>
      <c r="I187" s="43">
        <f>Consolidado_Ponderables!I187</f>
        <v>0</v>
      </c>
      <c r="J187" s="1108"/>
      <c r="K187" s="35" t="str">
        <f t="shared" si="25"/>
        <v/>
      </c>
    </row>
    <row r="188" spans="1:11" hidden="1" x14ac:dyDescent="0.25">
      <c r="A188" s="1105"/>
      <c r="B188" s="717">
        <v>9</v>
      </c>
      <c r="C188" s="35" t="str">
        <f>IF(Experiencia_Proponente!C243=0,"",Experiencia_Proponente!C243)</f>
        <v/>
      </c>
      <c r="D188" s="35" t="str">
        <f>IF(Experiencia_Proponente!D243=0,"",Experiencia_Proponente!D243)</f>
        <v/>
      </c>
      <c r="E188" s="35" t="str">
        <f>Consolidado_Experiencia!E188</f>
        <v/>
      </c>
      <c r="F188" s="35" t="str">
        <f>Consolidado_Doc_Técnicos!O188</f>
        <v/>
      </c>
      <c r="G188" s="35" t="str">
        <f>Consolidado_Económico!U195</f>
        <v/>
      </c>
      <c r="H188" s="1108"/>
      <c r="I188" s="43">
        <f>Consolidado_Ponderables!I188</f>
        <v>0</v>
      </c>
      <c r="J188" s="1108"/>
      <c r="K188" s="35" t="str">
        <f t="shared" si="25"/>
        <v/>
      </c>
    </row>
    <row r="189" spans="1:11" hidden="1" x14ac:dyDescent="0.25">
      <c r="A189" s="1105"/>
      <c r="B189" s="717">
        <v>10</v>
      </c>
      <c r="C189" s="35" t="str">
        <f>IF(Experiencia_Proponente!C244=0,"",Experiencia_Proponente!C244)</f>
        <v/>
      </c>
      <c r="D189" s="35" t="str">
        <f>IF(Experiencia_Proponente!D244=0,"",Experiencia_Proponente!D244)</f>
        <v/>
      </c>
      <c r="E189" s="35" t="str">
        <f>Consolidado_Experiencia!E189</f>
        <v/>
      </c>
      <c r="F189" s="35" t="str">
        <f>Consolidado_Doc_Técnicos!O189</f>
        <v/>
      </c>
      <c r="G189" s="35" t="str">
        <f>Consolidado_Económico!U196</f>
        <v/>
      </c>
      <c r="H189" s="1108"/>
      <c r="I189" s="43">
        <f>Consolidado_Ponderables!I189</f>
        <v>0</v>
      </c>
      <c r="J189" s="1108"/>
      <c r="K189" s="35" t="str">
        <f t="shared" si="25"/>
        <v/>
      </c>
    </row>
    <row r="190" spans="1:11" hidden="1" x14ac:dyDescent="0.25">
      <c r="A190" s="1106"/>
      <c r="B190" s="15">
        <v>11</v>
      </c>
      <c r="C190" s="707" t="str">
        <f>IF(Experiencia_Proponente!C245=0,"",Experiencia_Proponente!C245)</f>
        <v/>
      </c>
      <c r="D190" s="35" t="str">
        <f>IF(Experiencia_Proponente!D245=0,"",Experiencia_Proponente!D245)</f>
        <v/>
      </c>
      <c r="E190" s="707" t="str">
        <f>Consolidado_Experiencia!E190</f>
        <v/>
      </c>
      <c r="F190" s="707" t="str">
        <f>Consolidado_Doc_Técnicos!O190</f>
        <v/>
      </c>
      <c r="G190" s="707" t="str">
        <f>Consolidado_Económico!U197</f>
        <v/>
      </c>
      <c r="H190" s="1108"/>
      <c r="I190" s="712">
        <f>Consolidado_Ponderables!I190</f>
        <v>0</v>
      </c>
      <c r="J190" s="1108"/>
      <c r="K190" s="707" t="str">
        <f t="shared" si="25"/>
        <v/>
      </c>
    </row>
    <row r="191" spans="1:11" ht="33.75" thickBot="1" x14ac:dyDescent="0.3">
      <c r="A191" s="1103"/>
      <c r="B191" s="717">
        <v>12</v>
      </c>
      <c r="C191" s="717" t="str">
        <f>IF(Experiencia_Proponente!C246=0,"",Experiencia_Proponente!C246)</f>
        <v>COOPERATIVA AUTONOMA DE SEGURIDAD C.T.A. COAUTONOMA C.T.A</v>
      </c>
      <c r="D191" s="935" t="str">
        <f>IF(Experiencia_Proponente!D246=0,"",Experiencia_Proponente!D246)</f>
        <v>COOPERATIVA AUTONOMA DE SEGURIDAD C.T.A. COAUTONOMA C.T.A</v>
      </c>
      <c r="E191" s="717" t="str">
        <f>Consolidado_Experiencia!E191</f>
        <v>HABILITADO</v>
      </c>
      <c r="F191" s="717" t="str">
        <f>Consolidado_Doc_Técnicos!O191</f>
        <v>HABILITADO</v>
      </c>
      <c r="G191" s="717" t="str">
        <f>Consolidado_Económico!U198</f>
        <v>HABILITADO</v>
      </c>
      <c r="H191" s="1107"/>
      <c r="I191" s="698">
        <f>Consolidado_Ponderables!I191</f>
        <v>60</v>
      </c>
      <c r="J191" s="1107"/>
      <c r="K191" s="717" t="str">
        <f>IF(C191&lt;&gt;"",IF((AND(E191="HABILITADO",F191="HABILITADO",G191="HABILITADO"))=TRUE,"HABILITADO",IF(OR(E191="RECHAZADO",F191="RECHAZADO",G191="RECHAZADO")=TRUE,"RECHAZADO",IF(OR(E191="RECHAZADO",F191="RECHAZADO",G191="RECHAZADO")=TRUE,"RECHAZADO","RECHAZADO"))),"")</f>
        <v>HABILITADO</v>
      </c>
    </row>
    <row r="192" spans="1:11" ht="17.25" thickBot="1" x14ac:dyDescent="0.3">
      <c r="A192" s="102">
        <v>14</v>
      </c>
      <c r="B192" s="564"/>
      <c r="C192" s="103" t="s">
        <v>1537</v>
      </c>
      <c r="D192" s="70" t="s">
        <v>1537</v>
      </c>
      <c r="E192" s="103" t="s">
        <v>1537</v>
      </c>
      <c r="F192" s="103" t="s">
        <v>1537</v>
      </c>
      <c r="G192" s="103" t="s">
        <v>1537</v>
      </c>
      <c r="H192" s="103"/>
      <c r="I192" s="103" t="s">
        <v>1537</v>
      </c>
      <c r="J192" s="937"/>
      <c r="K192" s="937"/>
    </row>
    <row r="193" spans="1:11" hidden="1" x14ac:dyDescent="0.25">
      <c r="A193" s="1104">
        <f t="shared" ref="A193" si="26">A205</f>
        <v>15</v>
      </c>
      <c r="B193" s="35">
        <v>1</v>
      </c>
      <c r="C193" s="35" t="str">
        <f>IF(Experiencia_Proponente!C248=0,"",Experiencia_Proponente!C248)</f>
        <v/>
      </c>
      <c r="D193" s="35" t="str">
        <f>IF(Experiencia_Proponente!D248=0,"",Experiencia_Proponente!D248)</f>
        <v/>
      </c>
      <c r="E193" s="35" t="str">
        <f>Consolidado_Experiencia!E193</f>
        <v/>
      </c>
      <c r="F193" s="35" t="str">
        <f>Consolidado_Doc_Técnicos!O193</f>
        <v/>
      </c>
      <c r="G193" s="35" t="str">
        <f>Consolidado_Económico!U200</f>
        <v/>
      </c>
      <c r="H193" s="1108"/>
      <c r="I193" s="43">
        <f>Consolidado_Ponderables!I193</f>
        <v>0</v>
      </c>
      <c r="J193" s="1108"/>
      <c r="K193" s="35" t="str">
        <f t="shared" ref="K193:K203" si="27">IF(C193&lt;&gt;"",IF((AND(E193="HABILITADO",F193="HABILITADO",G193="HABILITADO"))=TRUE,"HABILITADO",IF(OR(E193="RECHAZADO",F193="RECHAZADO",G193="RECHAZADO")=TRUE,"RECHAZADO",IF(OR(E193="RECHAZADO",F193="RECHAZADO",G193="RECHAZADO")=TRUE,"RECHAZADO","NO HABILITADO"))),"")</f>
        <v/>
      </c>
    </row>
    <row r="194" spans="1:11" hidden="1" x14ac:dyDescent="0.25">
      <c r="A194" s="1105"/>
      <c r="B194" s="717">
        <v>2</v>
      </c>
      <c r="C194" s="35" t="str">
        <f>IF(Experiencia_Proponente!C249=0,"",Experiencia_Proponente!C249)</f>
        <v/>
      </c>
      <c r="D194" s="35" t="str">
        <f>IF(Experiencia_Proponente!D249=0,"",Experiencia_Proponente!D249)</f>
        <v/>
      </c>
      <c r="E194" s="35" t="str">
        <f>Consolidado_Experiencia!E194</f>
        <v/>
      </c>
      <c r="F194" s="35" t="str">
        <f>Consolidado_Doc_Técnicos!O194</f>
        <v/>
      </c>
      <c r="G194" s="35" t="str">
        <f>Consolidado_Económico!U201</f>
        <v/>
      </c>
      <c r="H194" s="1108"/>
      <c r="I194" s="43">
        <f>Consolidado_Ponderables!I194</f>
        <v>0</v>
      </c>
      <c r="J194" s="1108"/>
      <c r="K194" s="35" t="str">
        <f t="shared" si="27"/>
        <v/>
      </c>
    </row>
    <row r="195" spans="1:11" hidden="1" x14ac:dyDescent="0.25">
      <c r="A195" s="1105"/>
      <c r="B195" s="717">
        <v>3</v>
      </c>
      <c r="C195" s="35" t="str">
        <f>IF(Experiencia_Proponente!C250=0,"",Experiencia_Proponente!C250)</f>
        <v/>
      </c>
      <c r="D195" s="35" t="str">
        <f>IF(Experiencia_Proponente!D250=0,"",Experiencia_Proponente!D250)</f>
        <v/>
      </c>
      <c r="E195" s="35" t="str">
        <f>Consolidado_Experiencia!E195</f>
        <v/>
      </c>
      <c r="F195" s="35" t="str">
        <f>Consolidado_Doc_Técnicos!O195</f>
        <v/>
      </c>
      <c r="G195" s="35" t="str">
        <f>Consolidado_Económico!U202</f>
        <v/>
      </c>
      <c r="H195" s="1108"/>
      <c r="I195" s="43">
        <f>Consolidado_Ponderables!I195</f>
        <v>0</v>
      </c>
      <c r="J195" s="1108"/>
      <c r="K195" s="35" t="str">
        <f t="shared" si="27"/>
        <v/>
      </c>
    </row>
    <row r="196" spans="1:11" hidden="1" x14ac:dyDescent="0.25">
      <c r="A196" s="1105"/>
      <c r="B196" s="717">
        <v>4</v>
      </c>
      <c r="C196" s="35" t="str">
        <f>IF(Experiencia_Proponente!C251=0,"",Experiencia_Proponente!C251)</f>
        <v/>
      </c>
      <c r="D196" s="35" t="str">
        <f>IF(Experiencia_Proponente!D251=0,"",Experiencia_Proponente!D251)</f>
        <v/>
      </c>
      <c r="E196" s="35" t="str">
        <f>Consolidado_Experiencia!E196</f>
        <v/>
      </c>
      <c r="F196" s="35" t="str">
        <f>Consolidado_Doc_Técnicos!O196</f>
        <v/>
      </c>
      <c r="G196" s="35" t="str">
        <f>Consolidado_Económico!U203</f>
        <v/>
      </c>
      <c r="H196" s="1108"/>
      <c r="I196" s="43">
        <f>Consolidado_Ponderables!I196</f>
        <v>0</v>
      </c>
      <c r="J196" s="1108"/>
      <c r="K196" s="35" t="str">
        <f t="shared" si="27"/>
        <v/>
      </c>
    </row>
    <row r="197" spans="1:11" hidden="1" x14ac:dyDescent="0.25">
      <c r="A197" s="1105"/>
      <c r="B197" s="717">
        <v>5</v>
      </c>
      <c r="C197" s="35" t="str">
        <f>IF(Experiencia_Proponente!C252=0,"",Experiencia_Proponente!C252)</f>
        <v/>
      </c>
      <c r="D197" s="35" t="str">
        <f>IF(Experiencia_Proponente!D252=0,"",Experiencia_Proponente!D252)</f>
        <v/>
      </c>
      <c r="E197" s="35" t="str">
        <f>Consolidado_Experiencia!E197</f>
        <v/>
      </c>
      <c r="F197" s="35" t="str">
        <f>Consolidado_Doc_Técnicos!O197</f>
        <v/>
      </c>
      <c r="G197" s="35" t="str">
        <f>Consolidado_Económico!U204</f>
        <v/>
      </c>
      <c r="H197" s="1108"/>
      <c r="I197" s="43">
        <f>Consolidado_Ponderables!I197</f>
        <v>0</v>
      </c>
      <c r="J197" s="1108"/>
      <c r="K197" s="35" t="str">
        <f t="shared" si="27"/>
        <v/>
      </c>
    </row>
    <row r="198" spans="1:11" hidden="1" x14ac:dyDescent="0.25">
      <c r="A198" s="1105"/>
      <c r="B198" s="717">
        <v>6</v>
      </c>
      <c r="C198" s="35" t="str">
        <f>IF(Experiencia_Proponente!C253=0,"",Experiencia_Proponente!C253)</f>
        <v/>
      </c>
      <c r="D198" s="35" t="str">
        <f>IF(Experiencia_Proponente!D253=0,"",Experiencia_Proponente!D253)</f>
        <v/>
      </c>
      <c r="E198" s="35" t="str">
        <f>Consolidado_Experiencia!E198</f>
        <v/>
      </c>
      <c r="F198" s="35" t="str">
        <f>Consolidado_Doc_Técnicos!O198</f>
        <v/>
      </c>
      <c r="G198" s="35" t="str">
        <f>Consolidado_Económico!U205</f>
        <v/>
      </c>
      <c r="H198" s="1108"/>
      <c r="I198" s="43">
        <f>Consolidado_Ponderables!I198</f>
        <v>0</v>
      </c>
      <c r="J198" s="1108"/>
      <c r="K198" s="35" t="str">
        <f t="shared" si="27"/>
        <v/>
      </c>
    </row>
    <row r="199" spans="1:11" hidden="1" x14ac:dyDescent="0.25">
      <c r="A199" s="1105"/>
      <c r="B199" s="717">
        <v>7</v>
      </c>
      <c r="C199" s="35" t="str">
        <f>IF(Experiencia_Proponente!C254=0,"",Experiencia_Proponente!C254)</f>
        <v/>
      </c>
      <c r="D199" s="35" t="str">
        <f>IF(Experiencia_Proponente!D254=0,"",Experiencia_Proponente!D254)</f>
        <v/>
      </c>
      <c r="E199" s="35" t="str">
        <f>Consolidado_Experiencia!E199</f>
        <v/>
      </c>
      <c r="F199" s="35" t="str">
        <f>Consolidado_Doc_Técnicos!O199</f>
        <v/>
      </c>
      <c r="G199" s="35" t="str">
        <f>Consolidado_Económico!U206</f>
        <v/>
      </c>
      <c r="H199" s="1108"/>
      <c r="I199" s="43">
        <f>Consolidado_Ponderables!I199</f>
        <v>0</v>
      </c>
      <c r="J199" s="1108"/>
      <c r="K199" s="35" t="str">
        <f t="shared" si="27"/>
        <v/>
      </c>
    </row>
    <row r="200" spans="1:11" hidden="1" x14ac:dyDescent="0.25">
      <c r="A200" s="1105"/>
      <c r="B200" s="717">
        <v>8</v>
      </c>
      <c r="C200" s="35" t="str">
        <f>IF(Experiencia_Proponente!C255=0,"",Experiencia_Proponente!C255)</f>
        <v/>
      </c>
      <c r="D200" s="35" t="str">
        <f>IF(Experiencia_Proponente!D255=0,"",Experiencia_Proponente!D255)</f>
        <v/>
      </c>
      <c r="E200" s="35" t="str">
        <f>Consolidado_Experiencia!E200</f>
        <v/>
      </c>
      <c r="F200" s="35" t="str">
        <f>Consolidado_Doc_Técnicos!O200</f>
        <v/>
      </c>
      <c r="G200" s="35" t="str">
        <f>Consolidado_Económico!U207</f>
        <v/>
      </c>
      <c r="H200" s="1108"/>
      <c r="I200" s="43">
        <f>Consolidado_Ponderables!I200</f>
        <v>0</v>
      </c>
      <c r="J200" s="1108"/>
      <c r="K200" s="35" t="str">
        <f t="shared" si="27"/>
        <v/>
      </c>
    </row>
    <row r="201" spans="1:11" hidden="1" x14ac:dyDescent="0.25">
      <c r="A201" s="1105"/>
      <c r="B201" s="717">
        <v>9</v>
      </c>
      <c r="C201" s="35" t="str">
        <f>IF(Experiencia_Proponente!C256=0,"",Experiencia_Proponente!C256)</f>
        <v/>
      </c>
      <c r="D201" s="35" t="str">
        <f>IF(Experiencia_Proponente!D256=0,"",Experiencia_Proponente!D256)</f>
        <v/>
      </c>
      <c r="E201" s="35" t="str">
        <f>Consolidado_Experiencia!E201</f>
        <v/>
      </c>
      <c r="F201" s="35" t="str">
        <f>Consolidado_Doc_Técnicos!O201</f>
        <v/>
      </c>
      <c r="G201" s="35" t="str">
        <f>Consolidado_Económico!U208</f>
        <v/>
      </c>
      <c r="H201" s="1108"/>
      <c r="I201" s="43">
        <f>Consolidado_Ponderables!I201</f>
        <v>0</v>
      </c>
      <c r="J201" s="1108"/>
      <c r="K201" s="35" t="str">
        <f t="shared" si="27"/>
        <v/>
      </c>
    </row>
    <row r="202" spans="1:11" hidden="1" x14ac:dyDescent="0.25">
      <c r="A202" s="1105"/>
      <c r="B202" s="717">
        <v>10</v>
      </c>
      <c r="C202" s="35" t="str">
        <f>IF(Experiencia_Proponente!C257=0,"",Experiencia_Proponente!C257)</f>
        <v/>
      </c>
      <c r="D202" s="35" t="str">
        <f>IF(Experiencia_Proponente!D257=0,"",Experiencia_Proponente!D257)</f>
        <v/>
      </c>
      <c r="E202" s="35" t="str">
        <f>Consolidado_Experiencia!E202</f>
        <v/>
      </c>
      <c r="F202" s="35" t="str">
        <f>Consolidado_Doc_Técnicos!O202</f>
        <v/>
      </c>
      <c r="G202" s="35" t="str">
        <f>Consolidado_Económico!U209</f>
        <v/>
      </c>
      <c r="H202" s="1108"/>
      <c r="I202" s="43">
        <f>Consolidado_Ponderables!I202</f>
        <v>0</v>
      </c>
      <c r="J202" s="1108"/>
      <c r="K202" s="35" t="str">
        <f t="shared" si="27"/>
        <v/>
      </c>
    </row>
    <row r="203" spans="1:11" hidden="1" x14ac:dyDescent="0.25">
      <c r="A203" s="1106"/>
      <c r="B203" s="15">
        <v>11</v>
      </c>
      <c r="C203" s="707" t="str">
        <f>IF(Experiencia_Proponente!C258=0,"",Experiencia_Proponente!C258)</f>
        <v/>
      </c>
      <c r="D203" s="35" t="str">
        <f>IF(Experiencia_Proponente!D258=0,"",Experiencia_Proponente!D258)</f>
        <v/>
      </c>
      <c r="E203" s="707" t="str">
        <f>Consolidado_Experiencia!E203</f>
        <v/>
      </c>
      <c r="F203" s="707" t="str">
        <f>Consolidado_Doc_Técnicos!O203</f>
        <v/>
      </c>
      <c r="G203" s="707" t="str">
        <f>Consolidado_Económico!U210</f>
        <v/>
      </c>
      <c r="H203" s="1108"/>
      <c r="I203" s="712">
        <f>Consolidado_Ponderables!I203</f>
        <v>0</v>
      </c>
      <c r="J203" s="1108"/>
      <c r="K203" s="707" t="str">
        <f t="shared" si="27"/>
        <v/>
      </c>
    </row>
    <row r="204" spans="1:11" ht="17.25" thickBot="1" x14ac:dyDescent="0.3">
      <c r="A204" s="1103"/>
      <c r="B204" s="717">
        <v>12</v>
      </c>
      <c r="C204" s="717" t="str">
        <f>IF(Experiencia_Proponente!C259=0,"",Experiencia_Proponente!C259)</f>
        <v xml:space="preserve"> UNIÓN TEMPORAL ZM 2021E</v>
      </c>
      <c r="D204" s="935" t="str">
        <f>IF(Experiencia_Proponente!D259=0,"",Experiencia_Proponente!D259)</f>
        <v xml:space="preserve"> UNIÓN TEMPORAL ZM 2021E</v>
      </c>
      <c r="E204" s="717" t="str">
        <f>Consolidado_Experiencia!E204</f>
        <v>HABILITADO</v>
      </c>
      <c r="F204" s="717" t="str">
        <f>Consolidado_Doc_Técnicos!O204</f>
        <v>HABILITADO</v>
      </c>
      <c r="G204" s="717" t="str">
        <f>Consolidado_Económico!U211</f>
        <v>HABILITADO</v>
      </c>
      <c r="H204" s="1107"/>
      <c r="I204" s="722">
        <f>Consolidado_Ponderables!I204</f>
        <v>59</v>
      </c>
      <c r="J204" s="1107"/>
      <c r="K204" s="717" t="str">
        <f>IF(C204&lt;&gt;"",IF((AND(E204="HABILITADO",F204="HABILITADO",G204="HABILITADO"))=TRUE,"HABILITADO",IF(OR(E204="RECHAZADO",F204="RECHAZADO",G204="RECHAZADO")=TRUE,"RECHAZADO",IF(OR(E204="RECHAZADO",F204="RECHAZADO",G204="RECHAZADO")=TRUE,"RECHAZADO","RECHAZADO"))),"")</f>
        <v>HABILITADO</v>
      </c>
    </row>
    <row r="205" spans="1:11" ht="17.25" thickBot="1" x14ac:dyDescent="0.3">
      <c r="A205" s="102">
        <v>15</v>
      </c>
      <c r="B205" s="564"/>
      <c r="C205" s="103" t="s">
        <v>1537</v>
      </c>
      <c r="D205" s="70" t="s">
        <v>1537</v>
      </c>
      <c r="E205" s="103" t="s">
        <v>1537</v>
      </c>
      <c r="F205" s="103" t="s">
        <v>1537</v>
      </c>
      <c r="G205" s="103" t="s">
        <v>1537</v>
      </c>
      <c r="H205" s="103"/>
      <c r="I205" s="103" t="s">
        <v>1537</v>
      </c>
      <c r="J205" s="937"/>
      <c r="K205" s="937"/>
    </row>
    <row r="206" spans="1:11" hidden="1" x14ac:dyDescent="0.25">
      <c r="A206" s="1104">
        <f t="shared" ref="A206" si="28">A218</f>
        <v>16</v>
      </c>
      <c r="B206" s="35">
        <v>1</v>
      </c>
      <c r="C206" s="35" t="str">
        <f>IF(Experiencia_Proponente!C261=0,"",Experiencia_Proponente!C261)</f>
        <v/>
      </c>
      <c r="D206" s="35" t="str">
        <f>IF(Experiencia_Proponente!D261=0,"",Experiencia_Proponente!D261)</f>
        <v/>
      </c>
      <c r="E206" s="35" t="str">
        <f>Consolidado_Experiencia!E206</f>
        <v/>
      </c>
      <c r="F206" s="35" t="str">
        <f>Consolidado_Doc_Técnicos!O206</f>
        <v/>
      </c>
      <c r="G206" s="35" t="str">
        <f>Consolidado_Económico!U213</f>
        <v/>
      </c>
      <c r="H206" s="1108"/>
      <c r="I206" s="43">
        <f>Consolidado_Ponderables!I206</f>
        <v>0</v>
      </c>
      <c r="J206" s="1108"/>
      <c r="K206" s="35" t="str">
        <f t="shared" ref="K206:K217" si="29">IF(C206&lt;&gt;"",IF((AND(E206="HABILITADO",F206="HABILITADO",G206="HABILITADO"))=TRUE,"HABILITADO",IF(OR(E206="RECHAZADO",F206="RECHAZADO",G206="RECHAZADO")=TRUE,"RECHAZADO",IF(OR(E206="RECHAZADO",F206="RECHAZADO",G206="RECHAZADO")=TRUE,"RECHAZADO","NO HABILITADO"))),"")</f>
        <v/>
      </c>
    </row>
    <row r="207" spans="1:11" hidden="1" x14ac:dyDescent="0.25">
      <c r="A207" s="1105"/>
      <c r="B207" s="717">
        <v>2</v>
      </c>
      <c r="C207" s="35" t="str">
        <f>IF(Experiencia_Proponente!C262=0,"",Experiencia_Proponente!C262)</f>
        <v/>
      </c>
      <c r="D207" s="35" t="str">
        <f>IF(Experiencia_Proponente!D262=0,"",Experiencia_Proponente!D262)</f>
        <v/>
      </c>
      <c r="E207" s="35" t="str">
        <f>Consolidado_Experiencia!E207</f>
        <v/>
      </c>
      <c r="F207" s="35" t="str">
        <f>Consolidado_Doc_Técnicos!O207</f>
        <v/>
      </c>
      <c r="G207" s="35" t="str">
        <f>Consolidado_Económico!U214</f>
        <v/>
      </c>
      <c r="H207" s="1108"/>
      <c r="I207" s="43">
        <f>Consolidado_Ponderables!I207</f>
        <v>0</v>
      </c>
      <c r="J207" s="1108"/>
      <c r="K207" s="35" t="str">
        <f t="shared" si="29"/>
        <v/>
      </c>
    </row>
    <row r="208" spans="1:11" hidden="1" x14ac:dyDescent="0.25">
      <c r="A208" s="1106"/>
      <c r="B208" s="15">
        <v>3</v>
      </c>
      <c r="C208" s="707" t="str">
        <f>IF(Experiencia_Proponente!C263=0,"",Experiencia_Proponente!C263)</f>
        <v/>
      </c>
      <c r="D208" s="35" t="str">
        <f>IF(Experiencia_Proponente!D263=0,"",Experiencia_Proponente!D263)</f>
        <v/>
      </c>
      <c r="E208" s="707" t="str">
        <f>Consolidado_Experiencia!E208</f>
        <v/>
      </c>
      <c r="F208" s="707" t="str">
        <f>Consolidado_Doc_Técnicos!O208</f>
        <v/>
      </c>
      <c r="G208" s="707" t="str">
        <f>Consolidado_Económico!U215</f>
        <v/>
      </c>
      <c r="H208" s="1108"/>
      <c r="I208" s="712">
        <f>Consolidado_Ponderables!I208</f>
        <v>0</v>
      </c>
      <c r="J208" s="1108"/>
      <c r="K208" s="707" t="str">
        <f t="shared" si="29"/>
        <v/>
      </c>
    </row>
    <row r="209" spans="1:11" x14ac:dyDescent="0.25">
      <c r="A209" s="1103"/>
      <c r="B209" s="717">
        <v>4</v>
      </c>
      <c r="C209" s="717" t="str">
        <f>IF(Experiencia_Proponente!C264=0,"",Experiencia_Proponente!C264)</f>
        <v>UNIÓN TEMPORAL SEANSED 2021</v>
      </c>
      <c r="D209" s="935" t="str">
        <f>IF(Experiencia_Proponente!D264=0,"",Experiencia_Proponente!D264)</f>
        <v>UNIÓN TEMPORAL SEANSED 2021</v>
      </c>
      <c r="E209" s="717" t="str">
        <f>Consolidado_Experiencia!E209</f>
        <v>HABILITADO</v>
      </c>
      <c r="F209" s="717" t="str">
        <f>Consolidado_Doc_Técnicos!O209</f>
        <v>HABILITADO</v>
      </c>
      <c r="G209" s="717" t="str">
        <f>Consolidado_Económico!U216</f>
        <v>HABILITADO</v>
      </c>
      <c r="H209" s="1107"/>
      <c r="I209" s="698">
        <f>Consolidado_Ponderables!I209</f>
        <v>60</v>
      </c>
      <c r="J209" s="1107"/>
      <c r="K209" s="717" t="str">
        <f>IF(C209&lt;&gt;"",IF((AND(E209="HABILITADO",F209="HABILITADO",G209="HABILITADO"))=TRUE,"HABILITADO",IF(OR(E209="RECHAZADO",F209="RECHAZADO",G209="RECHAZADO")=TRUE,"RECHAZADO",IF(OR(E209="RECHAZADO",F209="RECHAZADO",G209="RECHAZADO")=TRUE,"RECHAZADO","RECHAZADO"))),"")</f>
        <v>HABILITADO</v>
      </c>
    </row>
    <row r="210" spans="1:11" x14ac:dyDescent="0.25">
      <c r="A210" s="1103"/>
      <c r="B210" s="717">
        <v>5</v>
      </c>
      <c r="C210" s="717" t="str">
        <f>IF(Experiencia_Proponente!C265=0,"",Experiencia_Proponente!C265)</f>
        <v>UNIÓN TEMPORAL SEANSED 2021</v>
      </c>
      <c r="D210" s="935" t="str">
        <f>IF(Experiencia_Proponente!D265=0,"",Experiencia_Proponente!D265)</f>
        <v>UNIÓN TEMPORAL SEANSED 2021</v>
      </c>
      <c r="E210" s="717" t="str">
        <f>Consolidado_Experiencia!E210</f>
        <v>HABILITADO</v>
      </c>
      <c r="F210" s="717" t="str">
        <f>Consolidado_Doc_Técnicos!O210</f>
        <v>HABILITADO</v>
      </c>
      <c r="G210" s="717" t="str">
        <f>Consolidado_Económico!U217</f>
        <v>HABILITADO</v>
      </c>
      <c r="H210" s="1107"/>
      <c r="I210" s="698">
        <f>Consolidado_Ponderables!I210</f>
        <v>60</v>
      </c>
      <c r="J210" s="1107"/>
      <c r="K210" s="717" t="str">
        <f>IF(C210&lt;&gt;"",IF((AND(E210="HABILITADO",F210="HABILITADO",G210="HABILITADO"))=TRUE,"HABILITADO",IF(OR(E210="RECHAZADO",F210="RECHAZADO",G210="RECHAZADO")=TRUE,"RECHAZADO",IF(OR(E210="RECHAZADO",F210="RECHAZADO",G210="RECHAZADO")=TRUE,"RECHAZADO","RECHAZADO"))),"")</f>
        <v>HABILITADO</v>
      </c>
    </row>
    <row r="211" spans="1:11" hidden="1" x14ac:dyDescent="0.25">
      <c r="A211" s="1109"/>
      <c r="B211" s="707">
        <v>6</v>
      </c>
      <c r="C211" s="707" t="str">
        <f>IF(Experiencia_Proponente!C266=0,"",Experiencia_Proponente!C266)</f>
        <v/>
      </c>
      <c r="D211" s="35" t="str">
        <f>IF(Experiencia_Proponente!D266=0,"",Experiencia_Proponente!D266)</f>
        <v/>
      </c>
      <c r="E211" s="707" t="str">
        <f>Consolidado_Experiencia!E211</f>
        <v/>
      </c>
      <c r="F211" s="707" t="str">
        <f>Consolidado_Doc_Técnicos!O211</f>
        <v/>
      </c>
      <c r="G211" s="707" t="str">
        <f>Consolidado_Económico!U218</f>
        <v/>
      </c>
      <c r="H211" s="1108"/>
      <c r="I211" s="712">
        <f>Consolidado_Ponderables!I211</f>
        <v>0</v>
      </c>
      <c r="J211" s="1108"/>
      <c r="K211" s="707" t="str">
        <f t="shared" si="29"/>
        <v/>
      </c>
    </row>
    <row r="212" spans="1:11" x14ac:dyDescent="0.25">
      <c r="A212" s="1103"/>
      <c r="B212" s="717">
        <v>7</v>
      </c>
      <c r="C212" s="717" t="str">
        <f>IF(Experiencia_Proponente!C267=0,"",Experiencia_Proponente!C267)</f>
        <v>UNIÓN TEMPORAL SEANSED 2021</v>
      </c>
      <c r="D212" s="935" t="str">
        <f>IF(Experiencia_Proponente!D267=0,"",Experiencia_Proponente!D267)</f>
        <v>UNIÓN TEMPORAL SEANSED 2021</v>
      </c>
      <c r="E212" s="717" t="str">
        <f>Consolidado_Experiencia!E212</f>
        <v>HABILITADO</v>
      </c>
      <c r="F212" s="717" t="str">
        <f>Consolidado_Doc_Técnicos!O212</f>
        <v>HABILITADO</v>
      </c>
      <c r="G212" s="717" t="str">
        <f>Consolidado_Económico!U219</f>
        <v>HABILITADO</v>
      </c>
      <c r="H212" s="1107"/>
      <c r="I212" s="698">
        <f>Consolidado_Ponderables!I212</f>
        <v>60</v>
      </c>
      <c r="J212" s="1107"/>
      <c r="K212" s="717" t="str">
        <f>IF(C212&lt;&gt;"",IF((AND(E212="HABILITADO",F212="HABILITADO",G212="HABILITADO"))=TRUE,"HABILITADO",IF(OR(E212="RECHAZADO",F212="RECHAZADO",G212="RECHAZADO")=TRUE,"RECHAZADO",IF(OR(E212="RECHAZADO",F212="RECHAZADO",G212="RECHAZADO")=TRUE,"RECHAZADO","RECHAZADO"))),"")</f>
        <v>HABILITADO</v>
      </c>
    </row>
    <row r="213" spans="1:11" x14ac:dyDescent="0.25">
      <c r="A213" s="1103"/>
      <c r="B213" s="717">
        <v>8</v>
      </c>
      <c r="C213" s="717" t="str">
        <f>IF(Experiencia_Proponente!C268=0,"",Experiencia_Proponente!C268)</f>
        <v>UNIÓN TEMPORAL SEANSED 2021</v>
      </c>
      <c r="D213" s="935" t="str">
        <f>IF(Experiencia_Proponente!D268=0,"",Experiencia_Proponente!D268)</f>
        <v>UNIÓN TEMPORAL SEANSED 2021</v>
      </c>
      <c r="E213" s="717" t="str">
        <f>Consolidado_Experiencia!E213</f>
        <v>HABILITADO</v>
      </c>
      <c r="F213" s="717" t="str">
        <f>Consolidado_Doc_Técnicos!O213</f>
        <v>HABILITADO</v>
      </c>
      <c r="G213" s="717" t="str">
        <f>Consolidado_Económico!U220</f>
        <v>HABILITADO</v>
      </c>
      <c r="H213" s="1107"/>
      <c r="I213" s="698">
        <f>Consolidado_Ponderables!I213</f>
        <v>60</v>
      </c>
      <c r="J213" s="1107"/>
      <c r="K213" s="717" t="str">
        <f>IF(C213&lt;&gt;"",IF((AND(E213="HABILITADO",F213="HABILITADO",G213="HABILITADO"))=TRUE,"HABILITADO",IF(OR(E213="RECHAZADO",F213="RECHAZADO",G213="RECHAZADO")=TRUE,"RECHAZADO",IF(OR(E213="RECHAZADO",F213="RECHAZADO",G213="RECHAZADO")=TRUE,"RECHAZADO","RECHAZADO"))),"")</f>
        <v>HABILITADO</v>
      </c>
    </row>
    <row r="214" spans="1:11" x14ac:dyDescent="0.25">
      <c r="A214" s="1103"/>
      <c r="B214" s="717">
        <v>9</v>
      </c>
      <c r="C214" s="717" t="str">
        <f>IF(Experiencia_Proponente!C269=0,"",Experiencia_Proponente!C269)</f>
        <v>UNIÓN TEMPORAL SEANSED 2021</v>
      </c>
      <c r="D214" s="935" t="str">
        <f>IF(Experiencia_Proponente!D269=0,"",Experiencia_Proponente!D269)</f>
        <v>UNIÓN TEMPORAL SEANSED 2021</v>
      </c>
      <c r="E214" s="717" t="str">
        <f>Consolidado_Experiencia!E214</f>
        <v>HABILITADO</v>
      </c>
      <c r="F214" s="717" t="str">
        <f>Consolidado_Doc_Técnicos!O214</f>
        <v>HABILITADO</v>
      </c>
      <c r="G214" s="717" t="str">
        <f>Consolidado_Económico!U221</f>
        <v>HABILITADO</v>
      </c>
      <c r="H214" s="1107"/>
      <c r="I214" s="698">
        <f>Consolidado_Ponderables!I214</f>
        <v>60</v>
      </c>
      <c r="J214" s="1107"/>
      <c r="K214" s="717" t="str">
        <f>IF(C214&lt;&gt;"",IF((AND(E214="HABILITADO",F214="HABILITADO",G214="HABILITADO"))=TRUE,"HABILITADO",IF(OR(E214="RECHAZADO",F214="RECHAZADO",G214="RECHAZADO")=TRUE,"RECHAZADO",IF(OR(E214="RECHAZADO",F214="RECHAZADO",G214="RECHAZADO")=TRUE,"RECHAZADO","RECHAZADO"))),"")</f>
        <v>HABILITADO</v>
      </c>
    </row>
    <row r="215" spans="1:11" ht="17.25" thickBot="1" x14ac:dyDescent="0.3">
      <c r="A215" s="1103"/>
      <c r="B215" s="717">
        <v>10</v>
      </c>
      <c r="C215" s="717" t="str">
        <f>IF(Experiencia_Proponente!C270=0,"",Experiencia_Proponente!C270)</f>
        <v>UNIÓN TEMPORAL SEANSED 2021</v>
      </c>
      <c r="D215" s="935" t="str">
        <f>IF(Experiencia_Proponente!D270=0,"",Experiencia_Proponente!D270)</f>
        <v>UNIÓN TEMPORAL SEANSED 2021</v>
      </c>
      <c r="E215" s="717" t="str">
        <f>Consolidado_Experiencia!E215</f>
        <v>HABILITADO</v>
      </c>
      <c r="F215" s="717" t="str">
        <f>Consolidado_Doc_Técnicos!O215</f>
        <v>HABILITADO</v>
      </c>
      <c r="G215" s="717" t="str">
        <f>Consolidado_Económico!U222</f>
        <v>HABILITADO</v>
      </c>
      <c r="H215" s="1107"/>
      <c r="I215" s="698">
        <f>Consolidado_Ponderables!I215</f>
        <v>60</v>
      </c>
      <c r="J215" s="1107"/>
      <c r="K215" s="717" t="str">
        <f>IF(C215&lt;&gt;"",IF((AND(E215="HABILITADO",F215="HABILITADO",G215="HABILITADO"))=TRUE,"HABILITADO",IF(OR(E215="RECHAZADO",F215="RECHAZADO",G215="RECHAZADO")=TRUE,"RECHAZADO",IF(OR(E215="RECHAZADO",F215="RECHAZADO",G215="RECHAZADO")=TRUE,"RECHAZADO","RECHAZADO"))),"")</f>
        <v>HABILITADO</v>
      </c>
    </row>
    <row r="216" spans="1:11" ht="17.25" hidden="1" thickBot="1" x14ac:dyDescent="0.3">
      <c r="A216" s="1104"/>
      <c r="B216" s="35">
        <v>11</v>
      </c>
      <c r="C216" s="35" t="str">
        <f>IF(Experiencia_Proponente!C271=0,"",Experiencia_Proponente!C271)</f>
        <v/>
      </c>
      <c r="D216" s="35" t="str">
        <f>IF(Experiencia_Proponente!D276=0,"",Experiencia_Proponente!D276)</f>
        <v/>
      </c>
      <c r="E216" s="35" t="str">
        <f>Consolidado_Experiencia!E216</f>
        <v/>
      </c>
      <c r="F216" s="35" t="str">
        <f>Consolidado_Doc_Técnicos!O216</f>
        <v/>
      </c>
      <c r="G216" s="35" t="str">
        <f>Consolidado_Económico!U223</f>
        <v/>
      </c>
      <c r="H216" s="1108"/>
      <c r="I216" s="43">
        <f>Consolidado_Ponderables!I216</f>
        <v>0</v>
      </c>
      <c r="J216" s="1108"/>
      <c r="K216" s="35" t="str">
        <f t="shared" si="29"/>
        <v/>
      </c>
    </row>
    <row r="217" spans="1:11" ht="17.25" hidden="1" thickBot="1" x14ac:dyDescent="0.3">
      <c r="A217" s="1106"/>
      <c r="B217" s="15">
        <v>12</v>
      </c>
      <c r="C217" s="707" t="str">
        <f>IF(Experiencia_Proponente!C272=0,"",Experiencia_Proponente!C272)</f>
        <v/>
      </c>
      <c r="D217" s="35" t="str">
        <f>IF(Experiencia_Proponente!D277=0,"",Experiencia_Proponente!D277)</f>
        <v/>
      </c>
      <c r="E217" s="707" t="str">
        <f>Consolidado_Experiencia!E217</f>
        <v/>
      </c>
      <c r="F217" s="707" t="str">
        <f>Consolidado_Doc_Técnicos!O217</f>
        <v/>
      </c>
      <c r="G217" s="707" t="str">
        <f>Consolidado_Económico!U224</f>
        <v/>
      </c>
      <c r="H217" s="1108"/>
      <c r="I217" s="712">
        <f>Consolidado_Ponderables!I217</f>
        <v>0</v>
      </c>
      <c r="J217" s="1108"/>
      <c r="K217" s="707" t="str">
        <f t="shared" si="29"/>
        <v/>
      </c>
    </row>
    <row r="218" spans="1:11" ht="17.25" thickBot="1" x14ac:dyDescent="0.3">
      <c r="A218" s="102">
        <v>16</v>
      </c>
      <c r="B218" s="564"/>
      <c r="C218" s="103" t="s">
        <v>1537</v>
      </c>
      <c r="D218" s="70" t="s">
        <v>1537</v>
      </c>
      <c r="E218" s="103" t="s">
        <v>1537</v>
      </c>
      <c r="F218" s="103" t="s">
        <v>1537</v>
      </c>
      <c r="G218" s="103" t="s">
        <v>1537</v>
      </c>
      <c r="H218" s="103"/>
      <c r="I218" s="103" t="s">
        <v>1537</v>
      </c>
      <c r="J218" s="937"/>
      <c r="K218" s="937"/>
    </row>
    <row r="219" spans="1:11" ht="33" x14ac:dyDescent="0.25">
      <c r="A219" s="1103">
        <f t="shared" ref="A219" si="30">A231</f>
        <v>17</v>
      </c>
      <c r="B219" s="717">
        <v>1</v>
      </c>
      <c r="C219" s="717" t="str">
        <f>IF(Experiencia_Proponente!C279=0,"",Experiencia_Proponente!C279)</f>
        <v>UNIÓN TEMPORAL VISE LTDA –VIGILANCIA ACOSTA LTDA</v>
      </c>
      <c r="D219" s="935" t="str">
        <f>IF(Experiencia_Proponente!D279=0,"",Experiencia_Proponente!D279)</f>
        <v>UNIÓN TEMPORAL VISE LTDA –VIGILANCIA ACOSTA LTDA</v>
      </c>
      <c r="E219" s="717" t="str">
        <f>Consolidado_Experiencia!E219</f>
        <v>HABILITADO</v>
      </c>
      <c r="F219" s="717" t="str">
        <f>Consolidado_Doc_Técnicos!O219</f>
        <v>HABILITADO</v>
      </c>
      <c r="G219" s="717" t="str">
        <f>Consolidado_Económico!U226</f>
        <v>HABILITADO</v>
      </c>
      <c r="H219" s="1107"/>
      <c r="I219" s="698">
        <f>Consolidado_Ponderables!I219</f>
        <v>60</v>
      </c>
      <c r="J219" s="1107"/>
      <c r="K219" s="717" t="str">
        <f t="shared" ref="K219:K230" si="31">IF(C219&lt;&gt;"",IF((AND(E219="HABILITADO",F219="HABILITADO",G219="HABILITADO"))=TRUE,"HABILITADO",IF(OR(E219="RECHAZADO",F219="RECHAZADO",G219="RECHAZADO")=TRUE,"RECHAZADO",IF(OR(E219="RECHAZADO",F219="RECHAZADO",G219="RECHAZADO")=TRUE,"RECHAZADO","RECHAZADO"))),"")</f>
        <v>HABILITADO</v>
      </c>
    </row>
    <row r="220" spans="1:11" ht="33" x14ac:dyDescent="0.25">
      <c r="A220" s="1103"/>
      <c r="B220" s="717">
        <v>2</v>
      </c>
      <c r="C220" s="717" t="str">
        <f>IF(Experiencia_Proponente!C280=0,"",Experiencia_Proponente!C280)</f>
        <v>UNIÓN TEMPORAL VISE LTDA –VIGILANCIA ACOSTA LTDA</v>
      </c>
      <c r="D220" s="935" t="str">
        <f>IF(Experiencia_Proponente!D280=0,"",Experiencia_Proponente!D280)</f>
        <v>UNIÓN TEMPORAL VISE LTDA –VIGILANCIA ACOSTA LTDA</v>
      </c>
      <c r="E220" s="717" t="str">
        <f>Consolidado_Experiencia!E220</f>
        <v>HABILITADO</v>
      </c>
      <c r="F220" s="717" t="str">
        <f>Consolidado_Doc_Técnicos!O220</f>
        <v>HABILITADO</v>
      </c>
      <c r="G220" s="717" t="str">
        <f>Consolidado_Económico!U227</f>
        <v>HABILITADO</v>
      </c>
      <c r="H220" s="1107"/>
      <c r="I220" s="698">
        <f>Consolidado_Ponderables!I220</f>
        <v>60</v>
      </c>
      <c r="J220" s="1107"/>
      <c r="K220" s="717" t="str">
        <f t="shared" si="31"/>
        <v>HABILITADO</v>
      </c>
    </row>
    <row r="221" spans="1:11" ht="33" x14ac:dyDescent="0.25">
      <c r="A221" s="1103"/>
      <c r="B221" s="717">
        <v>3</v>
      </c>
      <c r="C221" s="717" t="str">
        <f>IF(Experiencia_Proponente!C281=0,"",Experiencia_Proponente!C281)</f>
        <v>UNIÓN TEMPORAL VISE LTDA –VIGILANCIA ACOSTA LTDA</v>
      </c>
      <c r="D221" s="935" t="str">
        <f>IF(Experiencia_Proponente!D281=0,"",Experiencia_Proponente!D281)</f>
        <v>UNIÓN TEMPORAL VISE LTDA –VIGILANCIA ACOSTA LTDA</v>
      </c>
      <c r="E221" s="717" t="str">
        <f>Consolidado_Experiencia!E221</f>
        <v>HABILITADO</v>
      </c>
      <c r="F221" s="717" t="str">
        <f>Consolidado_Doc_Técnicos!O221</f>
        <v>HABILITADO</v>
      </c>
      <c r="G221" s="717" t="str">
        <f>Consolidado_Económico!U228</f>
        <v>HABILITADO</v>
      </c>
      <c r="H221" s="1107"/>
      <c r="I221" s="698">
        <f>Consolidado_Ponderables!I221</f>
        <v>60</v>
      </c>
      <c r="J221" s="1107"/>
      <c r="K221" s="717" t="str">
        <f t="shared" si="31"/>
        <v>HABILITADO</v>
      </c>
    </row>
    <row r="222" spans="1:11" ht="33" x14ac:dyDescent="0.25">
      <c r="A222" s="1103"/>
      <c r="B222" s="717">
        <v>4</v>
      </c>
      <c r="C222" s="717" t="str">
        <f>IF(Experiencia_Proponente!C282=0,"",Experiencia_Proponente!C282)</f>
        <v>UNIÓN TEMPORAL VISE LTDA –VIGILANCIA ACOSTA LTDA</v>
      </c>
      <c r="D222" s="935" t="str">
        <f>IF(Experiencia_Proponente!D282=0,"",Experiencia_Proponente!D282)</f>
        <v>UNIÓN TEMPORAL VISE LTDA –VIGILANCIA ACOSTA LTDA</v>
      </c>
      <c r="E222" s="717" t="str">
        <f>Consolidado_Experiencia!E222</f>
        <v>HABILITADO</v>
      </c>
      <c r="F222" s="717" t="str">
        <f>Consolidado_Doc_Técnicos!O222</f>
        <v>HABILITADO</v>
      </c>
      <c r="G222" s="717" t="str">
        <f>Consolidado_Económico!U229</f>
        <v>HABILITADO</v>
      </c>
      <c r="H222" s="1107"/>
      <c r="I222" s="698">
        <f>Consolidado_Ponderables!I222</f>
        <v>60</v>
      </c>
      <c r="J222" s="1107"/>
      <c r="K222" s="717" t="str">
        <f t="shared" si="31"/>
        <v>HABILITADO</v>
      </c>
    </row>
    <row r="223" spans="1:11" ht="33" x14ac:dyDescent="0.25">
      <c r="A223" s="1103"/>
      <c r="B223" s="717">
        <v>5</v>
      </c>
      <c r="C223" s="717" t="str">
        <f>IF(Experiencia_Proponente!C283=0,"",Experiencia_Proponente!C283)</f>
        <v>UNIÓN TEMPORAL VISE LTDA –VIGILANCIA ACOSTA LTDA</v>
      </c>
      <c r="D223" s="935" t="str">
        <f>IF(Experiencia_Proponente!D283=0,"",Experiencia_Proponente!D283)</f>
        <v>UNIÓN TEMPORAL VISE LTDA –VIGILANCIA ACOSTA LTDA</v>
      </c>
      <c r="E223" s="717" t="str">
        <f>Consolidado_Experiencia!E223</f>
        <v>HABILITADO</v>
      </c>
      <c r="F223" s="717" t="str">
        <f>Consolidado_Doc_Técnicos!O223</f>
        <v>HABILITADO</v>
      </c>
      <c r="G223" s="717" t="str">
        <f>Consolidado_Económico!U230</f>
        <v>HABILITADO</v>
      </c>
      <c r="H223" s="1107"/>
      <c r="I223" s="698">
        <f>Consolidado_Ponderables!I223</f>
        <v>60</v>
      </c>
      <c r="J223" s="1107"/>
      <c r="K223" s="717" t="str">
        <f t="shared" si="31"/>
        <v>HABILITADO</v>
      </c>
    </row>
    <row r="224" spans="1:11" ht="33" x14ac:dyDescent="0.25">
      <c r="A224" s="1103"/>
      <c r="B224" s="717">
        <v>6</v>
      </c>
      <c r="C224" s="717" t="str">
        <f>IF(Experiencia_Proponente!C284=0,"",Experiencia_Proponente!C284)</f>
        <v>UNIÓN TEMPORAL VISE LTDA –VIGILANCIA ACOSTA LTDA</v>
      </c>
      <c r="D224" s="935" t="str">
        <f>IF(Experiencia_Proponente!D284=0,"",Experiencia_Proponente!D284)</f>
        <v>UNIÓN TEMPORAL VISE LTDA –VIGILANCIA ACOSTA LTDA</v>
      </c>
      <c r="E224" s="717" t="str">
        <f>Consolidado_Experiencia!E224</f>
        <v>HABILITADO</v>
      </c>
      <c r="F224" s="717" t="str">
        <f>Consolidado_Doc_Técnicos!O224</f>
        <v>HABILITADO</v>
      </c>
      <c r="G224" s="717" t="str">
        <f>Consolidado_Económico!U231</f>
        <v>HABILITADO</v>
      </c>
      <c r="H224" s="1107"/>
      <c r="I224" s="698">
        <f>Consolidado_Ponderables!I224</f>
        <v>60</v>
      </c>
      <c r="J224" s="1107"/>
      <c r="K224" s="717" t="str">
        <f t="shared" si="31"/>
        <v>HABILITADO</v>
      </c>
    </row>
    <row r="225" spans="1:11" ht="33" x14ac:dyDescent="0.25">
      <c r="A225" s="1103"/>
      <c r="B225" s="717">
        <v>7</v>
      </c>
      <c r="C225" s="717" t="str">
        <f>IF(Experiencia_Proponente!C285=0,"",Experiencia_Proponente!C285)</f>
        <v>UNIÓN TEMPORAL VISE LTDA –VIGILANCIA ACOSTA LTDA</v>
      </c>
      <c r="D225" s="935" t="str">
        <f>IF(Experiencia_Proponente!D285=0,"",Experiencia_Proponente!D285)</f>
        <v>UNIÓN TEMPORAL VISE LTDA –VIGILANCIA ACOSTA LTDA</v>
      </c>
      <c r="E225" s="717" t="str">
        <f>Consolidado_Experiencia!E225</f>
        <v>HABILITADO</v>
      </c>
      <c r="F225" s="717" t="str">
        <f>Consolidado_Doc_Técnicos!O225</f>
        <v>HABILITADO</v>
      </c>
      <c r="G225" s="717" t="str">
        <f>Consolidado_Económico!U232</f>
        <v>HABILITADO</v>
      </c>
      <c r="H225" s="1107"/>
      <c r="I225" s="698">
        <f>Consolidado_Ponderables!I225</f>
        <v>60</v>
      </c>
      <c r="J225" s="1107"/>
      <c r="K225" s="717" t="str">
        <f t="shared" si="31"/>
        <v>HABILITADO</v>
      </c>
    </row>
    <row r="226" spans="1:11" ht="33" x14ac:dyDescent="0.25">
      <c r="A226" s="1103"/>
      <c r="B226" s="717">
        <v>8</v>
      </c>
      <c r="C226" s="717" t="str">
        <f>IF(Experiencia_Proponente!C286=0,"",Experiencia_Proponente!C286)</f>
        <v>UNIÓN TEMPORAL VISE LTDA –VIGILANCIA ACOSTA LTDA</v>
      </c>
      <c r="D226" s="935" t="str">
        <f>IF(Experiencia_Proponente!D286=0,"",Experiencia_Proponente!D286)</f>
        <v>UNIÓN TEMPORAL VISE LTDA –VIGILANCIA ACOSTA LTDA</v>
      </c>
      <c r="E226" s="717" t="str">
        <f>Consolidado_Experiencia!E226</f>
        <v>HABILITADO</v>
      </c>
      <c r="F226" s="717" t="str">
        <f>Consolidado_Doc_Técnicos!O226</f>
        <v>HABILITADO</v>
      </c>
      <c r="G226" s="717" t="str">
        <f>Consolidado_Económico!U233</f>
        <v>HABILITADO</v>
      </c>
      <c r="H226" s="1107"/>
      <c r="I226" s="698">
        <f>Consolidado_Ponderables!I226</f>
        <v>60</v>
      </c>
      <c r="J226" s="1107"/>
      <c r="K226" s="717" t="str">
        <f t="shared" si="31"/>
        <v>HABILITADO</v>
      </c>
    </row>
    <row r="227" spans="1:11" ht="33" x14ac:dyDescent="0.25">
      <c r="A227" s="1103"/>
      <c r="B227" s="717">
        <v>9</v>
      </c>
      <c r="C227" s="717" t="str">
        <f>IF(Experiencia_Proponente!C287=0,"",Experiencia_Proponente!C287)</f>
        <v>UNIÓN TEMPORAL VISE LTDA –VIGILANCIA ACOSTA LTDA</v>
      </c>
      <c r="D227" s="935" t="str">
        <f>IF(Experiencia_Proponente!D287=0,"",Experiencia_Proponente!D287)</f>
        <v>UNIÓN TEMPORAL VISE LTDA –VIGILANCIA ACOSTA LTDA</v>
      </c>
      <c r="E227" s="717" t="str">
        <f>Consolidado_Experiencia!E227</f>
        <v>HABILITADO</v>
      </c>
      <c r="F227" s="717" t="str">
        <f>Consolidado_Doc_Técnicos!O227</f>
        <v>HABILITADO</v>
      </c>
      <c r="G227" s="717" t="str">
        <f>Consolidado_Económico!U234</f>
        <v>HABILITADO</v>
      </c>
      <c r="H227" s="1107"/>
      <c r="I227" s="698">
        <f>Consolidado_Ponderables!I227</f>
        <v>60</v>
      </c>
      <c r="J227" s="1107"/>
      <c r="K227" s="717" t="str">
        <f t="shared" si="31"/>
        <v>HABILITADO</v>
      </c>
    </row>
    <row r="228" spans="1:11" ht="33" x14ac:dyDescent="0.25">
      <c r="A228" s="1103"/>
      <c r="B228" s="717">
        <v>10</v>
      </c>
      <c r="C228" s="717" t="str">
        <f>IF(Experiencia_Proponente!C288=0,"",Experiencia_Proponente!C288)</f>
        <v>UNIÓN TEMPORAL VISE LTDA –VIGILANCIA ACOSTA LTDA</v>
      </c>
      <c r="D228" s="935" t="str">
        <f>IF(Experiencia_Proponente!D288=0,"",Experiencia_Proponente!D288)</f>
        <v>UNIÓN TEMPORAL VISE LTDA –VIGILANCIA ACOSTA LTDA</v>
      </c>
      <c r="E228" s="717" t="str">
        <f>Consolidado_Experiencia!E228</f>
        <v>HABILITADO</v>
      </c>
      <c r="F228" s="717" t="str">
        <f>Consolidado_Doc_Técnicos!O228</f>
        <v>HABILITADO</v>
      </c>
      <c r="G228" s="717" t="str">
        <f>Consolidado_Económico!U235</f>
        <v>HABILITADO</v>
      </c>
      <c r="H228" s="1107"/>
      <c r="I228" s="698">
        <f>Consolidado_Ponderables!I228</f>
        <v>60</v>
      </c>
      <c r="J228" s="1107"/>
      <c r="K228" s="717" t="str">
        <f t="shared" si="31"/>
        <v>HABILITADO</v>
      </c>
    </row>
    <row r="229" spans="1:11" ht="33" x14ac:dyDescent="0.25">
      <c r="A229" s="1103"/>
      <c r="B229" s="717">
        <v>11</v>
      </c>
      <c r="C229" s="717" t="str">
        <f>IF(Experiencia_Proponente!C289=0,"",Experiencia_Proponente!C289)</f>
        <v>UNIÓN TEMPORAL VISE LTDA –VIGILANCIA ACOSTA LTDA</v>
      </c>
      <c r="D229" s="935" t="str">
        <f>IF(Experiencia_Proponente!D289=0,"",Experiencia_Proponente!D289)</f>
        <v>UNIÓN TEMPORAL VISE LTDA –VIGILANCIA ACOSTA LTDA</v>
      </c>
      <c r="E229" s="717" t="str">
        <f>Consolidado_Experiencia!E229</f>
        <v>HABILITADO</v>
      </c>
      <c r="F229" s="717" t="str">
        <f>Consolidado_Doc_Técnicos!O229</f>
        <v>HABILITADO</v>
      </c>
      <c r="G229" s="717" t="str">
        <f>Consolidado_Económico!U236</f>
        <v>HABILITADO</v>
      </c>
      <c r="H229" s="1107"/>
      <c r="I229" s="698">
        <f>Consolidado_Ponderables!I229</f>
        <v>60</v>
      </c>
      <c r="J229" s="1107"/>
      <c r="K229" s="717" t="str">
        <f t="shared" si="31"/>
        <v>HABILITADO</v>
      </c>
    </row>
    <row r="230" spans="1:11" ht="33.75" thickBot="1" x14ac:dyDescent="0.3">
      <c r="A230" s="1103"/>
      <c r="B230" s="717">
        <v>12</v>
      </c>
      <c r="C230" s="717" t="str">
        <f>IF(Experiencia_Proponente!C290=0,"",Experiencia_Proponente!C290)</f>
        <v>UNIÓN TEMPORAL VISE LTDA –VIGILANCIA ACOSTA LTDA</v>
      </c>
      <c r="D230" s="935" t="str">
        <f>IF(Experiencia_Proponente!D290=0,"",Experiencia_Proponente!D290)</f>
        <v>UNIÓN TEMPORAL VISE LTDA –VIGILANCIA ACOSTA LTDA</v>
      </c>
      <c r="E230" s="717" t="str">
        <f>Consolidado_Experiencia!E230</f>
        <v>HABILITADO</v>
      </c>
      <c r="F230" s="717" t="str">
        <f>Consolidado_Doc_Técnicos!O230</f>
        <v>HABILITADO</v>
      </c>
      <c r="G230" s="717" t="str">
        <f>Consolidado_Económico!U237</f>
        <v>RECHAZADO</v>
      </c>
      <c r="H230" s="1107"/>
      <c r="I230" s="697">
        <f>Consolidado_Ponderables!I230</f>
        <v>60</v>
      </c>
      <c r="J230" s="1107"/>
      <c r="K230" s="717" t="str">
        <f t="shared" si="31"/>
        <v>RECHAZADO</v>
      </c>
    </row>
    <row r="231" spans="1:11" ht="17.25" thickBot="1" x14ac:dyDescent="0.3">
      <c r="A231" s="102">
        <v>17</v>
      </c>
      <c r="B231" s="564"/>
      <c r="C231" s="103" t="s">
        <v>1537</v>
      </c>
      <c r="D231" s="70" t="s">
        <v>1537</v>
      </c>
      <c r="E231" s="103" t="s">
        <v>1537</v>
      </c>
      <c r="F231" s="103" t="s">
        <v>1537</v>
      </c>
      <c r="G231" s="103" t="s">
        <v>1537</v>
      </c>
      <c r="H231" s="103"/>
      <c r="I231" s="103" t="s">
        <v>1537</v>
      </c>
      <c r="J231" s="937"/>
      <c r="K231" s="937"/>
    </row>
    <row r="232" spans="1:11" x14ac:dyDescent="0.25">
      <c r="A232" s="1103">
        <f t="shared" ref="A232" si="32">A244</f>
        <v>18</v>
      </c>
      <c r="B232" s="717">
        <v>1</v>
      </c>
      <c r="C232" s="717" t="str">
        <f>IF(Experiencia_Proponente!C333=0,"",Experiencia_Proponente!C333)</f>
        <v xml:space="preserve">UNION TEMPORAL PROVIG 2021  </v>
      </c>
      <c r="D232" s="935" t="str">
        <f>IF(Experiencia_Proponente!D333=0,"",Experiencia_Proponente!D333)</f>
        <v xml:space="preserve">UNION TEMPORAL PROVIG 2021  </v>
      </c>
      <c r="E232" s="717" t="str">
        <f>Consolidado_Experiencia!E232</f>
        <v>HABILITADO</v>
      </c>
      <c r="F232" s="717" t="str">
        <f>Consolidado_Doc_Técnicos!O232</f>
        <v>HABILITADO</v>
      </c>
      <c r="G232" s="717" t="str">
        <f>Consolidado_Económico!U239</f>
        <v>HABILITADO</v>
      </c>
      <c r="H232" s="1107"/>
      <c r="I232" s="722">
        <f>Consolidado_Ponderables!I232</f>
        <v>60</v>
      </c>
      <c r="J232" s="1107"/>
      <c r="K232" s="717" t="str">
        <f>IF(C232&lt;&gt;"",IF((AND(E232="HABILITADO",F232="HABILITADO",G232="HABILITADO"))=TRUE,"HABILITADO",IF(OR(E232="RECHAZADO",F232="RECHAZADO",G232="RECHAZADO")=TRUE,"RECHAZADO",IF(OR(E232="RECHAZADO",F232="RECHAZADO",G232="RECHAZADO")=TRUE,"RECHAZADO","RECHAZADO"))),"")</f>
        <v>HABILITADO</v>
      </c>
    </row>
    <row r="233" spans="1:11" x14ac:dyDescent="0.25">
      <c r="A233" s="1103"/>
      <c r="B233" s="717">
        <v>2</v>
      </c>
      <c r="C233" s="717" t="str">
        <f>IF(Experiencia_Proponente!C334=0,"",Experiencia_Proponente!C334)</f>
        <v xml:space="preserve">UNION TEMPORAL PROVIG 2021  </v>
      </c>
      <c r="D233" s="935" t="str">
        <f>IF(Experiencia_Proponente!D334=0,"",Experiencia_Proponente!D334)</f>
        <v xml:space="preserve">UNION TEMPORAL PROVIG 2021  </v>
      </c>
      <c r="E233" s="717" t="str">
        <f>Consolidado_Experiencia!E233</f>
        <v>HABILITADO</v>
      </c>
      <c r="F233" s="717" t="str">
        <f>Consolidado_Doc_Técnicos!O233</f>
        <v>HABILITADO</v>
      </c>
      <c r="G233" s="717" t="str">
        <f>Consolidado_Económico!U240</f>
        <v>HABILITADO</v>
      </c>
      <c r="H233" s="1107"/>
      <c r="I233" s="722">
        <f>Consolidado_Ponderables!I233</f>
        <v>60</v>
      </c>
      <c r="J233" s="1107"/>
      <c r="K233" s="717" t="str">
        <f>IF(C233&lt;&gt;"",IF((AND(E233="HABILITADO",F233="HABILITADO",G233="HABILITADO"))=TRUE,"HABILITADO",IF(OR(E233="RECHAZADO",F233="RECHAZADO",G233="RECHAZADO")=TRUE,"RECHAZADO",IF(OR(E233="RECHAZADO",F233="RECHAZADO",G233="RECHAZADO")=TRUE,"RECHAZADO","RECHAZADO"))),"")</f>
        <v>HABILITADO</v>
      </c>
    </row>
    <row r="234" spans="1:11" hidden="1" x14ac:dyDescent="0.25">
      <c r="A234" s="1104"/>
      <c r="B234" s="35">
        <v>3</v>
      </c>
      <c r="C234" s="35" t="str">
        <f>IF(Experiencia_Proponente!C335=0,"",Experiencia_Proponente!C335)</f>
        <v/>
      </c>
      <c r="D234" s="35" t="str">
        <f>IF(Experiencia_Proponente!D335=0,"",Experiencia_Proponente!D335)</f>
        <v/>
      </c>
      <c r="E234" s="35" t="str">
        <f>Consolidado_Experiencia!E234</f>
        <v/>
      </c>
      <c r="F234" s="35" t="str">
        <f>Consolidado_Doc_Técnicos!O234</f>
        <v/>
      </c>
      <c r="G234" s="35" t="str">
        <f>Consolidado_Económico!U241</f>
        <v/>
      </c>
      <c r="H234" s="1108"/>
      <c r="I234" s="43">
        <f>Consolidado_Ponderables!I234</f>
        <v>0</v>
      </c>
      <c r="J234" s="1108"/>
      <c r="K234" s="35" t="str">
        <f t="shared" ref="K234:K243" si="33">IF(C234&lt;&gt;"",IF((AND(E234="HABILITADO",F234="HABILITADO",G234="HABILITADO"))=TRUE,"HABILITADO",IF(OR(E234="RECHAZADO",F234="RECHAZADO",G234="RECHAZADO")=TRUE,"RECHAZADO",IF(OR(E234="RECHAZADO",F234="RECHAZADO",G234="RECHAZADO")=TRUE,"RECHAZADO","NO HABILITADO"))),"")</f>
        <v/>
      </c>
    </row>
    <row r="235" spans="1:11" hidden="1" x14ac:dyDescent="0.25">
      <c r="A235" s="1106"/>
      <c r="B235" s="15">
        <v>4</v>
      </c>
      <c r="C235" s="707" t="str">
        <f>IF(Experiencia_Proponente!C336=0,"",Experiencia_Proponente!C336)</f>
        <v/>
      </c>
      <c r="D235" s="35" t="str">
        <f>IF(Experiencia_Proponente!D336=0,"",Experiencia_Proponente!D336)</f>
        <v/>
      </c>
      <c r="E235" s="707" t="str">
        <f>Consolidado_Experiencia!E235</f>
        <v/>
      </c>
      <c r="F235" s="707" t="str">
        <f>Consolidado_Doc_Técnicos!O235</f>
        <v/>
      </c>
      <c r="G235" s="707" t="str">
        <f>Consolidado_Económico!U242</f>
        <v/>
      </c>
      <c r="H235" s="1108"/>
      <c r="I235" s="712">
        <f>Consolidado_Ponderables!I235</f>
        <v>0</v>
      </c>
      <c r="J235" s="1108"/>
      <c r="K235" s="707" t="str">
        <f t="shared" si="33"/>
        <v/>
      </c>
    </row>
    <row r="236" spans="1:11" x14ac:dyDescent="0.25">
      <c r="A236" s="1103"/>
      <c r="B236" s="717">
        <v>5</v>
      </c>
      <c r="C236" s="717" t="str">
        <f>IF(Experiencia_Proponente!C337=0,"",Experiencia_Proponente!C337)</f>
        <v xml:space="preserve">UNION TEMPORAL PROVIG 2021  </v>
      </c>
      <c r="D236" s="935" t="str">
        <f>IF(Experiencia_Proponente!D337=0,"",Experiencia_Proponente!D337)</f>
        <v xml:space="preserve">UNION TEMPORAL PROVIG 2021  </v>
      </c>
      <c r="E236" s="717" t="str">
        <f>Consolidado_Experiencia!E236</f>
        <v>HABILITADO</v>
      </c>
      <c r="F236" s="717" t="str">
        <f>Consolidado_Doc_Técnicos!O236</f>
        <v>HABILITADO</v>
      </c>
      <c r="G236" s="717" t="str">
        <f>Consolidado_Económico!U243</f>
        <v>HABILITADO</v>
      </c>
      <c r="H236" s="1107"/>
      <c r="I236" s="722">
        <f>Consolidado_Ponderables!I236</f>
        <v>60</v>
      </c>
      <c r="J236" s="1107"/>
      <c r="K236" s="717" t="str">
        <f>IF(C236&lt;&gt;"",IF((AND(E236="HABILITADO",F236="HABILITADO",G236="HABILITADO"))=TRUE,"HABILITADO",IF(OR(E236="RECHAZADO",F236="RECHAZADO",G236="RECHAZADO")=TRUE,"RECHAZADO",IF(OR(E236="RECHAZADO",F236="RECHAZADO",G236="RECHAZADO")=TRUE,"RECHAZADO","RECHAZADO"))),"")</f>
        <v>HABILITADO</v>
      </c>
    </row>
    <row r="237" spans="1:11" hidden="1" x14ac:dyDescent="0.25">
      <c r="A237" s="1109"/>
      <c r="B237" s="707">
        <v>6</v>
      </c>
      <c r="C237" s="707" t="str">
        <f>IF(Experiencia_Proponente!C338=0,"",Experiencia_Proponente!C338)</f>
        <v/>
      </c>
      <c r="D237" s="35" t="str">
        <f>IF(Experiencia_Proponente!D338=0,"",Experiencia_Proponente!D338)</f>
        <v/>
      </c>
      <c r="E237" s="707" t="str">
        <f>Consolidado_Experiencia!E237</f>
        <v/>
      </c>
      <c r="F237" s="707" t="str">
        <f>Consolidado_Doc_Técnicos!O237</f>
        <v/>
      </c>
      <c r="G237" s="707" t="str">
        <f>Consolidado_Económico!U244</f>
        <v/>
      </c>
      <c r="H237" s="1108"/>
      <c r="I237" s="712">
        <f>Consolidado_Ponderables!I237</f>
        <v>0</v>
      </c>
      <c r="J237" s="1108"/>
      <c r="K237" s="707" t="str">
        <f t="shared" si="33"/>
        <v/>
      </c>
    </row>
    <row r="238" spans="1:11" x14ac:dyDescent="0.25">
      <c r="A238" s="1103"/>
      <c r="B238" s="717">
        <v>7</v>
      </c>
      <c r="C238" s="717" t="str">
        <f>IF(Experiencia_Proponente!C339=0,"",Experiencia_Proponente!C339)</f>
        <v xml:space="preserve">UNION TEMPORAL PROVIG 2021  </v>
      </c>
      <c r="D238" s="935" t="str">
        <f>IF(Experiencia_Proponente!D339=0,"",Experiencia_Proponente!D339)</f>
        <v xml:space="preserve">UNION TEMPORAL PROVIG 2021  </v>
      </c>
      <c r="E238" s="717" t="str">
        <f>Consolidado_Experiencia!E238</f>
        <v>HABILITADO</v>
      </c>
      <c r="F238" s="717" t="str">
        <f>Consolidado_Doc_Técnicos!O238</f>
        <v>HABILITADO</v>
      </c>
      <c r="G238" s="717" t="str">
        <f>Consolidado_Económico!U245</f>
        <v>HABILITADO</v>
      </c>
      <c r="H238" s="1107"/>
      <c r="I238" s="722">
        <f>Consolidado_Ponderables!I238</f>
        <v>60</v>
      </c>
      <c r="J238" s="1107"/>
      <c r="K238" s="717" t="str">
        <f>IF(C238&lt;&gt;"",IF((AND(E238="HABILITADO",F238="HABILITADO",G238="HABILITADO"))=TRUE,"HABILITADO",IF(OR(E238="RECHAZADO",F238="RECHAZADO",G238="RECHAZADO")=TRUE,"RECHAZADO",IF(OR(E238="RECHAZADO",F238="RECHAZADO",G238="RECHAZADO")=TRUE,"RECHAZADO","RECHAZADO"))),"")</f>
        <v>HABILITADO</v>
      </c>
    </row>
    <row r="239" spans="1:11" x14ac:dyDescent="0.25">
      <c r="A239" s="1103"/>
      <c r="B239" s="717">
        <v>8</v>
      </c>
      <c r="C239" s="717" t="str">
        <f>IF(Experiencia_Proponente!C340=0,"",Experiencia_Proponente!C340)</f>
        <v xml:space="preserve">UNION TEMPORAL PROVIG 2021  </v>
      </c>
      <c r="D239" s="935" t="str">
        <f>IF(Experiencia_Proponente!D340=0,"",Experiencia_Proponente!D340)</f>
        <v xml:space="preserve">UNION TEMPORAL PROVIG 2021  </v>
      </c>
      <c r="E239" s="717" t="str">
        <f>Consolidado_Experiencia!E239</f>
        <v>HABILITADO</v>
      </c>
      <c r="F239" s="717" t="str">
        <f>Consolidado_Doc_Técnicos!O239</f>
        <v>HABILITADO</v>
      </c>
      <c r="G239" s="717" t="str">
        <f>Consolidado_Económico!U246</f>
        <v>HABILITADO</v>
      </c>
      <c r="H239" s="1107"/>
      <c r="I239" s="722">
        <f>Consolidado_Ponderables!I239</f>
        <v>60</v>
      </c>
      <c r="J239" s="1107"/>
      <c r="K239" s="717" t="str">
        <f>IF(C239&lt;&gt;"",IF((AND(E239="HABILITADO",F239="HABILITADO",G239="HABILITADO"))=TRUE,"HABILITADO",IF(OR(E239="RECHAZADO",F239="RECHAZADO",G239="RECHAZADO")=TRUE,"RECHAZADO",IF(OR(E239="RECHAZADO",F239="RECHAZADO",G239="RECHAZADO")=TRUE,"RECHAZADO","RECHAZADO"))),"")</f>
        <v>HABILITADO</v>
      </c>
    </row>
    <row r="240" spans="1:11" hidden="1" x14ac:dyDescent="0.25">
      <c r="A240" s="1104"/>
      <c r="B240" s="35">
        <v>9</v>
      </c>
      <c r="C240" s="35" t="str">
        <f>IF(Experiencia_Proponente!C341=0,"",Experiencia_Proponente!C341)</f>
        <v/>
      </c>
      <c r="D240" s="35" t="str">
        <f>IF(Experiencia_Proponente!D341=0,"",Experiencia_Proponente!D341)</f>
        <v/>
      </c>
      <c r="E240" s="35" t="str">
        <f>Consolidado_Experiencia!E240</f>
        <v/>
      </c>
      <c r="F240" s="35" t="str">
        <f>Consolidado_Doc_Técnicos!O240</f>
        <v/>
      </c>
      <c r="G240" s="35" t="str">
        <f>Consolidado_Económico!U247</f>
        <v/>
      </c>
      <c r="H240" s="1108"/>
      <c r="I240" s="43">
        <f>Consolidado_Ponderables!I240</f>
        <v>0</v>
      </c>
      <c r="J240" s="1108"/>
      <c r="K240" s="35" t="str">
        <f t="shared" si="33"/>
        <v/>
      </c>
    </row>
    <row r="241" spans="1:11" hidden="1" x14ac:dyDescent="0.25">
      <c r="A241" s="1106"/>
      <c r="B241" s="15">
        <v>10</v>
      </c>
      <c r="C241" s="707" t="str">
        <f>IF(Experiencia_Proponente!C342=0,"",Experiencia_Proponente!C342)</f>
        <v/>
      </c>
      <c r="D241" s="35" t="str">
        <f>IF(Experiencia_Proponente!D342=0,"",Experiencia_Proponente!D342)</f>
        <v/>
      </c>
      <c r="E241" s="707" t="str">
        <f>Consolidado_Experiencia!E241</f>
        <v/>
      </c>
      <c r="F241" s="707" t="str">
        <f>Consolidado_Doc_Técnicos!O241</f>
        <v/>
      </c>
      <c r="G241" s="707" t="str">
        <f>Consolidado_Económico!U248</f>
        <v/>
      </c>
      <c r="H241" s="1108"/>
      <c r="I241" s="712">
        <f>Consolidado_Ponderables!I241</f>
        <v>0</v>
      </c>
      <c r="J241" s="1108"/>
      <c r="K241" s="707" t="str">
        <f t="shared" si="33"/>
        <v/>
      </c>
    </row>
    <row r="242" spans="1:11" ht="17.25" thickBot="1" x14ac:dyDescent="0.3">
      <c r="A242" s="1103"/>
      <c r="B242" s="717">
        <v>11</v>
      </c>
      <c r="C242" s="717" t="str">
        <f>IF(Experiencia_Proponente!C343=0,"",Experiencia_Proponente!C343)</f>
        <v xml:space="preserve">UNION TEMPORAL PROVIG 2021  </v>
      </c>
      <c r="D242" s="935" t="str">
        <f>IF(Experiencia_Proponente!D343=0,"",Experiencia_Proponente!D343)</f>
        <v xml:space="preserve">UNION TEMPORAL PROVIG 2021  </v>
      </c>
      <c r="E242" s="717" t="str">
        <f>Consolidado_Experiencia!E242</f>
        <v>HABILITADO</v>
      </c>
      <c r="F242" s="717" t="str">
        <f>Consolidado_Doc_Técnicos!O242</f>
        <v>HABILITADO</v>
      </c>
      <c r="G242" s="717" t="str">
        <f>Consolidado_Económico!U249</f>
        <v>HABILITADO</v>
      </c>
      <c r="H242" s="1107"/>
      <c r="I242" s="722">
        <f>Consolidado_Ponderables!I242</f>
        <v>60</v>
      </c>
      <c r="J242" s="1107"/>
      <c r="K242" s="717" t="str">
        <f>IF(C242&lt;&gt;"",IF((AND(E242="HABILITADO",F242="HABILITADO",G242="HABILITADO"))=TRUE,"HABILITADO",IF(OR(E242="RECHAZADO",F242="RECHAZADO",G242="RECHAZADO")=TRUE,"RECHAZADO",IF(OR(E242="RECHAZADO",F242="RECHAZADO",G242="RECHAZADO")=TRUE,"RECHAZADO","RECHAZADO"))),"")</f>
        <v>HABILITADO</v>
      </c>
    </row>
    <row r="243" spans="1:11" ht="17.25" hidden="1" thickBot="1" x14ac:dyDescent="0.3">
      <c r="A243" s="1109"/>
      <c r="B243" s="707">
        <v>12</v>
      </c>
      <c r="C243" s="707" t="str">
        <f>IF(Experiencia_Proponente!C344=0,"",Experiencia_Proponente!C344)</f>
        <v/>
      </c>
      <c r="D243" s="35" t="str">
        <f>IF(Experiencia_Proponente!D344=0,"",Experiencia_Proponente!D344)</f>
        <v/>
      </c>
      <c r="E243" s="707" t="str">
        <f>Consolidado_Experiencia!E243</f>
        <v/>
      </c>
      <c r="F243" s="707" t="str">
        <f>Consolidado_Doc_Técnicos!O243</f>
        <v/>
      </c>
      <c r="G243" s="707" t="str">
        <f>Consolidado_Económico!U250</f>
        <v/>
      </c>
      <c r="H243" s="1108"/>
      <c r="I243" s="712">
        <f>Consolidado_Ponderables!I243</f>
        <v>0</v>
      </c>
      <c r="J243" s="1108"/>
      <c r="K243" s="707" t="str">
        <f t="shared" si="33"/>
        <v/>
      </c>
    </row>
    <row r="244" spans="1:11" ht="17.25" thickBot="1" x14ac:dyDescent="0.3">
      <c r="A244" s="102">
        <v>18</v>
      </c>
      <c r="B244" s="564"/>
      <c r="C244" s="103" t="s">
        <v>1537</v>
      </c>
      <c r="D244" s="70" t="s">
        <v>1537</v>
      </c>
      <c r="E244" s="103" t="s">
        <v>1537</v>
      </c>
      <c r="F244" s="103" t="s">
        <v>1537</v>
      </c>
      <c r="G244" s="103" t="s">
        <v>1537</v>
      </c>
      <c r="H244" s="103"/>
      <c r="I244" s="103" t="s">
        <v>1537</v>
      </c>
      <c r="J244" s="937"/>
      <c r="K244" s="937"/>
    </row>
    <row r="245" spans="1:11" ht="17.25" thickBot="1" x14ac:dyDescent="0.3">
      <c r="A245" s="1103">
        <f t="shared" ref="A245" si="34">A257</f>
        <v>19</v>
      </c>
      <c r="B245" s="717">
        <v>1</v>
      </c>
      <c r="C245" s="717" t="str">
        <f>IF(Experiencia_Proponente!C346=0,"",Experiencia_Proponente!C346)</f>
        <v>UNION TEMPORAL EDUCACION PSC 2021</v>
      </c>
      <c r="D245" s="935" t="str">
        <f>IF(Experiencia_Proponente!D346=0,"",Experiencia_Proponente!D346)</f>
        <v>UNION TEMPORAL EDUCACION PSC 2021</v>
      </c>
      <c r="E245" s="717" t="str">
        <f>Consolidado_Experiencia!E245</f>
        <v>HABILITADO</v>
      </c>
      <c r="F245" s="717" t="str">
        <f>Consolidado_Doc_Técnicos!O245</f>
        <v>HABILITADO</v>
      </c>
      <c r="G245" s="717" t="str">
        <f>Consolidado_Económico!U252</f>
        <v>HABILITADO</v>
      </c>
      <c r="H245" s="1107"/>
      <c r="I245" s="698">
        <f>Consolidado_Ponderables!I245</f>
        <v>11</v>
      </c>
      <c r="J245" s="1107"/>
      <c r="K245" s="717" t="str">
        <f>IF(C245&lt;&gt;"",IF((AND(E245="HABILITADO",F245="HABILITADO",G245="HABILITADO"))=TRUE,"HABILITADO",IF(OR(E245="RECHAZADO",F245="RECHAZADO",G245="RECHAZADO")=TRUE,"RECHAZADO",IF(OR(E245="RECHAZADO",F245="RECHAZADO",G245="RECHAZADO")=TRUE,"RECHAZADO","RECHAZADO"))),"")</f>
        <v>HABILITADO</v>
      </c>
    </row>
    <row r="246" spans="1:11" ht="17.25" hidden="1" thickBot="1" x14ac:dyDescent="0.3">
      <c r="A246" s="1104"/>
      <c r="B246" s="35">
        <v>2</v>
      </c>
      <c r="C246" s="35" t="str">
        <f>IF(Experiencia_Proponente!C347=0,"",Experiencia_Proponente!C347)</f>
        <v/>
      </c>
      <c r="D246" s="35" t="str">
        <f>IF(Experiencia_Proponente!D347=0,"",Experiencia_Proponente!D347)</f>
        <v/>
      </c>
      <c r="E246" s="35" t="str">
        <f>Consolidado_Experiencia!E246</f>
        <v/>
      </c>
      <c r="F246" s="35" t="str">
        <f>Consolidado_Doc_Técnicos!O246</f>
        <v/>
      </c>
      <c r="G246" s="35" t="str">
        <f>Consolidado_Económico!U253</f>
        <v/>
      </c>
      <c r="H246" s="1108"/>
      <c r="I246" s="43">
        <f>Consolidado_Ponderables!I246</f>
        <v>0</v>
      </c>
      <c r="J246" s="1108"/>
      <c r="K246" s="35" t="str">
        <f t="shared" ref="K246:K256" si="35">IF(C246&lt;&gt;"",IF((AND(E246="HABILITADO",F246="HABILITADO",G246="HABILITADO"))=TRUE,"HABILITADO",IF(OR(E246="RECHAZADO",F246="RECHAZADO",G246="RECHAZADO")=TRUE,"RECHAZADO",IF(OR(E246="RECHAZADO",F246="RECHAZADO",G246="RECHAZADO")=TRUE,"RECHAZADO","NO HABILITADO"))),"")</f>
        <v/>
      </c>
    </row>
    <row r="247" spans="1:11" ht="17.25" hidden="1" thickBot="1" x14ac:dyDescent="0.3">
      <c r="A247" s="1105"/>
      <c r="B247" s="717">
        <v>3</v>
      </c>
      <c r="C247" s="35" t="str">
        <f>IF(Experiencia_Proponente!C348=0,"",Experiencia_Proponente!C348)</f>
        <v/>
      </c>
      <c r="D247" s="35" t="str">
        <f>IF(Experiencia_Proponente!D348=0,"",Experiencia_Proponente!D348)</f>
        <v/>
      </c>
      <c r="E247" s="35" t="str">
        <f>Consolidado_Experiencia!E247</f>
        <v/>
      </c>
      <c r="F247" s="35" t="str">
        <f>Consolidado_Doc_Técnicos!O247</f>
        <v/>
      </c>
      <c r="G247" s="35" t="str">
        <f>Consolidado_Económico!U254</f>
        <v/>
      </c>
      <c r="H247" s="1108"/>
      <c r="I247" s="43">
        <f>Consolidado_Ponderables!I247</f>
        <v>0</v>
      </c>
      <c r="J247" s="1108"/>
      <c r="K247" s="35" t="str">
        <f t="shared" si="35"/>
        <v/>
      </c>
    </row>
    <row r="248" spans="1:11" ht="17.25" hidden="1" thickBot="1" x14ac:dyDescent="0.3">
      <c r="A248" s="1105"/>
      <c r="B248" s="717">
        <v>4</v>
      </c>
      <c r="C248" s="35" t="str">
        <f>IF(Experiencia_Proponente!C349=0,"",Experiencia_Proponente!C349)</f>
        <v/>
      </c>
      <c r="D248" s="35" t="str">
        <f>IF(Experiencia_Proponente!D349=0,"",Experiencia_Proponente!D349)</f>
        <v/>
      </c>
      <c r="E248" s="35" t="str">
        <f>Consolidado_Experiencia!E248</f>
        <v/>
      </c>
      <c r="F248" s="35" t="str">
        <f>Consolidado_Doc_Técnicos!O248</f>
        <v/>
      </c>
      <c r="G248" s="35" t="str">
        <f>Consolidado_Económico!U255</f>
        <v/>
      </c>
      <c r="H248" s="1108"/>
      <c r="I248" s="43">
        <f>Consolidado_Ponderables!I248</f>
        <v>0</v>
      </c>
      <c r="J248" s="1108"/>
      <c r="K248" s="35" t="str">
        <f t="shared" si="35"/>
        <v/>
      </c>
    </row>
    <row r="249" spans="1:11" ht="17.25" hidden="1" thickBot="1" x14ac:dyDescent="0.3">
      <c r="A249" s="1105"/>
      <c r="B249" s="717">
        <v>5</v>
      </c>
      <c r="C249" s="35" t="str">
        <f>IF(Experiencia_Proponente!C350=0,"",Experiencia_Proponente!C350)</f>
        <v/>
      </c>
      <c r="D249" s="35" t="str">
        <f>IF(Experiencia_Proponente!D350=0,"",Experiencia_Proponente!D350)</f>
        <v/>
      </c>
      <c r="E249" s="35" t="str">
        <f>Consolidado_Experiencia!E249</f>
        <v/>
      </c>
      <c r="F249" s="35" t="str">
        <f>Consolidado_Doc_Técnicos!O249</f>
        <v/>
      </c>
      <c r="G249" s="35" t="str">
        <f>Consolidado_Económico!U256</f>
        <v/>
      </c>
      <c r="H249" s="1108"/>
      <c r="I249" s="43">
        <f>Consolidado_Ponderables!I249</f>
        <v>0</v>
      </c>
      <c r="J249" s="1108"/>
      <c r="K249" s="35" t="str">
        <f t="shared" si="35"/>
        <v/>
      </c>
    </row>
    <row r="250" spans="1:11" ht="17.25" hidden="1" thickBot="1" x14ac:dyDescent="0.3">
      <c r="A250" s="1105"/>
      <c r="B250" s="717">
        <v>6</v>
      </c>
      <c r="C250" s="35" t="str">
        <f>IF(Experiencia_Proponente!C351=0,"",Experiencia_Proponente!C351)</f>
        <v/>
      </c>
      <c r="D250" s="35" t="str">
        <f>IF(Experiencia_Proponente!D351=0,"",Experiencia_Proponente!D351)</f>
        <v/>
      </c>
      <c r="E250" s="35" t="str">
        <f>Consolidado_Experiencia!E250</f>
        <v/>
      </c>
      <c r="F250" s="35" t="str">
        <f>Consolidado_Doc_Técnicos!O250</f>
        <v/>
      </c>
      <c r="G250" s="35" t="str">
        <f>Consolidado_Económico!U257</f>
        <v/>
      </c>
      <c r="H250" s="1108"/>
      <c r="I250" s="43">
        <f>Consolidado_Ponderables!I250</f>
        <v>0</v>
      </c>
      <c r="J250" s="1108"/>
      <c r="K250" s="35" t="str">
        <f t="shared" si="35"/>
        <v/>
      </c>
    </row>
    <row r="251" spans="1:11" ht="17.25" hidden="1" thickBot="1" x14ac:dyDescent="0.3">
      <c r="A251" s="1105"/>
      <c r="B251" s="717">
        <v>7</v>
      </c>
      <c r="C251" s="35" t="str">
        <f>IF(Experiencia_Proponente!C352=0,"",Experiencia_Proponente!C352)</f>
        <v/>
      </c>
      <c r="D251" s="35" t="str">
        <f>IF(Experiencia_Proponente!D352=0,"",Experiencia_Proponente!D352)</f>
        <v/>
      </c>
      <c r="E251" s="35" t="str">
        <f>Consolidado_Experiencia!E251</f>
        <v/>
      </c>
      <c r="F251" s="35" t="str">
        <f>Consolidado_Doc_Técnicos!O251</f>
        <v/>
      </c>
      <c r="G251" s="35" t="str">
        <f>Consolidado_Económico!U258</f>
        <v/>
      </c>
      <c r="H251" s="1108"/>
      <c r="I251" s="43">
        <f>Consolidado_Ponderables!I251</f>
        <v>0</v>
      </c>
      <c r="J251" s="1108"/>
      <c r="K251" s="35" t="str">
        <f t="shared" si="35"/>
        <v/>
      </c>
    </row>
    <row r="252" spans="1:11" ht="17.25" hidden="1" thickBot="1" x14ac:dyDescent="0.3">
      <c r="A252" s="1105"/>
      <c r="B252" s="717">
        <v>8</v>
      </c>
      <c r="C252" s="35" t="str">
        <f>IF(Experiencia_Proponente!C353=0,"",Experiencia_Proponente!C353)</f>
        <v/>
      </c>
      <c r="D252" s="35" t="str">
        <f>IF(Experiencia_Proponente!D353=0,"",Experiencia_Proponente!D353)</f>
        <v/>
      </c>
      <c r="E252" s="35" t="str">
        <f>Consolidado_Experiencia!E252</f>
        <v/>
      </c>
      <c r="F252" s="35" t="str">
        <f>Consolidado_Doc_Técnicos!O252</f>
        <v/>
      </c>
      <c r="G252" s="35" t="str">
        <f>Consolidado_Económico!U259</f>
        <v/>
      </c>
      <c r="H252" s="1108"/>
      <c r="I252" s="43">
        <f>Consolidado_Ponderables!I252</f>
        <v>0</v>
      </c>
      <c r="J252" s="1108"/>
      <c r="K252" s="35" t="str">
        <f t="shared" si="35"/>
        <v/>
      </c>
    </row>
    <row r="253" spans="1:11" ht="17.25" hidden="1" thickBot="1" x14ac:dyDescent="0.3">
      <c r="A253" s="1105"/>
      <c r="B253" s="717">
        <v>9</v>
      </c>
      <c r="C253" s="35" t="str">
        <f>IF(Experiencia_Proponente!C354=0,"",Experiencia_Proponente!C354)</f>
        <v/>
      </c>
      <c r="D253" s="35" t="str">
        <f>IF(Experiencia_Proponente!D354=0,"",Experiencia_Proponente!D354)</f>
        <v/>
      </c>
      <c r="E253" s="35" t="str">
        <f>Consolidado_Experiencia!E253</f>
        <v/>
      </c>
      <c r="F253" s="35" t="str">
        <f>Consolidado_Doc_Técnicos!O253</f>
        <v/>
      </c>
      <c r="G253" s="35" t="str">
        <f>Consolidado_Económico!U260</f>
        <v/>
      </c>
      <c r="H253" s="1108"/>
      <c r="I253" s="43">
        <f>Consolidado_Ponderables!I253</f>
        <v>0</v>
      </c>
      <c r="J253" s="1108"/>
      <c r="K253" s="35" t="str">
        <f t="shared" si="35"/>
        <v/>
      </c>
    </row>
    <row r="254" spans="1:11" ht="17.25" hidden="1" thickBot="1" x14ac:dyDescent="0.3">
      <c r="A254" s="1105"/>
      <c r="B254" s="717">
        <v>10</v>
      </c>
      <c r="C254" s="35" t="str">
        <f>IF(Experiencia_Proponente!C355=0,"",Experiencia_Proponente!C355)</f>
        <v/>
      </c>
      <c r="D254" s="35" t="str">
        <f>IF(Experiencia_Proponente!D355=0,"",Experiencia_Proponente!D355)</f>
        <v/>
      </c>
      <c r="E254" s="35" t="str">
        <f>Consolidado_Experiencia!E254</f>
        <v/>
      </c>
      <c r="F254" s="35" t="str">
        <f>Consolidado_Doc_Técnicos!O254</f>
        <v/>
      </c>
      <c r="G254" s="35" t="str">
        <f>Consolidado_Económico!U261</f>
        <v/>
      </c>
      <c r="H254" s="1108"/>
      <c r="I254" s="43">
        <f>Consolidado_Ponderables!I254</f>
        <v>0</v>
      </c>
      <c r="J254" s="1108"/>
      <c r="K254" s="35" t="str">
        <f t="shared" si="35"/>
        <v/>
      </c>
    </row>
    <row r="255" spans="1:11" ht="17.25" hidden="1" thickBot="1" x14ac:dyDescent="0.3">
      <c r="A255" s="1105"/>
      <c r="B255" s="717">
        <v>11</v>
      </c>
      <c r="C255" s="35" t="str">
        <f>IF(Experiencia_Proponente!C356=0,"",Experiencia_Proponente!C356)</f>
        <v/>
      </c>
      <c r="D255" s="35" t="str">
        <f>IF(Experiencia_Proponente!D356=0,"",Experiencia_Proponente!D356)</f>
        <v/>
      </c>
      <c r="E255" s="35" t="str">
        <f>Consolidado_Experiencia!E255</f>
        <v/>
      </c>
      <c r="F255" s="35" t="str">
        <f>Consolidado_Doc_Técnicos!O255</f>
        <v/>
      </c>
      <c r="G255" s="35" t="str">
        <f>Consolidado_Económico!U262</f>
        <v/>
      </c>
      <c r="H255" s="1108"/>
      <c r="I255" s="43">
        <f>Consolidado_Ponderables!I255</f>
        <v>0</v>
      </c>
      <c r="J255" s="1108"/>
      <c r="K255" s="35" t="str">
        <f t="shared" si="35"/>
        <v/>
      </c>
    </row>
    <row r="256" spans="1:11" ht="17.25" hidden="1" thickBot="1" x14ac:dyDescent="0.3">
      <c r="A256" s="1106"/>
      <c r="B256" s="15">
        <v>12</v>
      </c>
      <c r="C256" s="707" t="str">
        <f>IF(Experiencia_Proponente!C357=0,"",Experiencia_Proponente!C357)</f>
        <v/>
      </c>
      <c r="D256" s="35" t="str">
        <f>IF(Experiencia_Proponente!D357=0,"",Experiencia_Proponente!D357)</f>
        <v/>
      </c>
      <c r="E256" s="707" t="str">
        <f>Consolidado_Experiencia!E256</f>
        <v/>
      </c>
      <c r="F256" s="707" t="str">
        <f>Consolidado_Doc_Técnicos!O256</f>
        <v/>
      </c>
      <c r="G256" s="707" t="str">
        <f>Consolidado_Económico!U263</f>
        <v/>
      </c>
      <c r="H256" s="1108"/>
      <c r="I256" s="712">
        <f>Consolidado_Ponderables!I256</f>
        <v>0</v>
      </c>
      <c r="J256" s="1108"/>
      <c r="K256" s="707" t="str">
        <f t="shared" si="35"/>
        <v/>
      </c>
    </row>
    <row r="257" spans="1:11" ht="17.25" thickBot="1" x14ac:dyDescent="0.3">
      <c r="A257" s="102">
        <v>19</v>
      </c>
      <c r="B257" s="564"/>
      <c r="C257" s="103" t="s">
        <v>1537</v>
      </c>
      <c r="D257" s="70" t="s">
        <v>1537</v>
      </c>
      <c r="E257" s="103" t="s">
        <v>1537</v>
      </c>
      <c r="F257" s="103" t="s">
        <v>1537</v>
      </c>
      <c r="G257" s="103" t="s">
        <v>1537</v>
      </c>
      <c r="H257" s="103"/>
      <c r="I257" s="103" t="s">
        <v>1537</v>
      </c>
      <c r="J257" s="937"/>
      <c r="K257" s="937"/>
    </row>
    <row r="258" spans="1:11" hidden="1" x14ac:dyDescent="0.25">
      <c r="A258" s="1109">
        <f t="shared" ref="A258" si="36">A270</f>
        <v>20</v>
      </c>
      <c r="B258" s="707">
        <v>1</v>
      </c>
      <c r="C258" s="707" t="str">
        <f>IF(Experiencia_Proponente!C359=0,"",Experiencia_Proponente!C359)</f>
        <v/>
      </c>
      <c r="D258" s="35" t="str">
        <f>IF(Experiencia_Proponente!D359=0,"",Experiencia_Proponente!D359)</f>
        <v/>
      </c>
      <c r="E258" s="707" t="str">
        <f>Consolidado_Experiencia!E258</f>
        <v/>
      </c>
      <c r="F258" s="707" t="str">
        <f>Consolidado_Doc_Técnicos!O258</f>
        <v/>
      </c>
      <c r="G258" s="707" t="str">
        <f>Consolidado_Económico!U265</f>
        <v/>
      </c>
      <c r="H258" s="1108"/>
      <c r="I258" s="712">
        <f>Consolidado_Ponderables!I258</f>
        <v>0</v>
      </c>
      <c r="J258" s="1108"/>
      <c r="K258" s="707" t="str">
        <f t="shared" ref="K258:K266" si="37">IF(C258&lt;&gt;"",IF((AND(E258="HABILITADO",F258="HABILITADO",G258="HABILITADO"))=TRUE,"HABILITADO",IF(OR(E258="RECHAZADO",F258="RECHAZADO",G258="RECHAZADO")=TRUE,"RECHAZADO",IF(OR(E258="RECHAZADO",F258="RECHAZADO",G258="RECHAZADO")=TRUE,"RECHAZADO","NO HABILITADO"))),"")</f>
        <v/>
      </c>
    </row>
    <row r="259" spans="1:11" x14ac:dyDescent="0.25">
      <c r="A259" s="1103"/>
      <c r="B259" s="717">
        <v>2</v>
      </c>
      <c r="C259" s="717" t="str">
        <f>IF(Experiencia_Proponente!C360=0,"",Experiencia_Proponente!C360)</f>
        <v>UNION TEMPORAL SED DE SEGURIDAD</v>
      </c>
      <c r="D259" s="935" t="str">
        <f>IF(Experiencia_Proponente!D360=0,"",Experiencia_Proponente!D360)</f>
        <v>UNION TEMPORAL SED DE SEGURIDAD</v>
      </c>
      <c r="E259" s="717" t="str">
        <f>Consolidado_Experiencia!E259</f>
        <v>HABILITADO</v>
      </c>
      <c r="F259" s="717" t="str">
        <f>Consolidado_Doc_Técnicos!O259</f>
        <v>HABILITADO</v>
      </c>
      <c r="G259" s="717" t="str">
        <f>Consolidado_Económico!U266</f>
        <v>HABILITADO</v>
      </c>
      <c r="H259" s="1107"/>
      <c r="I259" s="722">
        <f>Consolidado_Ponderables!I259</f>
        <v>60</v>
      </c>
      <c r="J259" s="1107"/>
      <c r="K259" s="717" t="str">
        <f t="shared" ref="K259:K265" si="38">IF(C259&lt;&gt;"",IF((AND(E259="HABILITADO",F259="HABILITADO",G259="HABILITADO"))=TRUE,"HABILITADO",IF(OR(E259="RECHAZADO",F259="RECHAZADO",G259="RECHAZADO")=TRUE,"RECHAZADO",IF(OR(E259="RECHAZADO",F259="RECHAZADO",G259="RECHAZADO")=TRUE,"RECHAZADO","RECHAZADO"))),"")</f>
        <v>HABILITADO</v>
      </c>
    </row>
    <row r="260" spans="1:11" x14ac:dyDescent="0.25">
      <c r="A260" s="1103"/>
      <c r="B260" s="717">
        <v>3</v>
      </c>
      <c r="C260" s="717" t="str">
        <f>IF(Experiencia_Proponente!C361=0,"",Experiencia_Proponente!C361)</f>
        <v>UNION TEMPORAL SED DE SEGURIDAD</v>
      </c>
      <c r="D260" s="935" t="str">
        <f>IF(Experiencia_Proponente!D361=0,"",Experiencia_Proponente!D361)</f>
        <v>UNION TEMPORAL SED DE SEGURIDAD</v>
      </c>
      <c r="E260" s="717" t="str">
        <f>Consolidado_Experiencia!E260</f>
        <v>HABILITADO</v>
      </c>
      <c r="F260" s="717" t="str">
        <f>Consolidado_Doc_Técnicos!O260</f>
        <v>HABILITADO</v>
      </c>
      <c r="G260" s="717" t="str">
        <f>Consolidado_Económico!U267</f>
        <v>HABILITADO</v>
      </c>
      <c r="H260" s="1107"/>
      <c r="I260" s="722">
        <f>Consolidado_Ponderables!I260</f>
        <v>60</v>
      </c>
      <c r="J260" s="1107"/>
      <c r="K260" s="717" t="str">
        <f t="shared" si="38"/>
        <v>HABILITADO</v>
      </c>
    </row>
    <row r="261" spans="1:11" x14ac:dyDescent="0.25">
      <c r="A261" s="1103"/>
      <c r="B261" s="717">
        <v>4</v>
      </c>
      <c r="C261" s="717" t="str">
        <f>IF(Experiencia_Proponente!C362=0,"",Experiencia_Proponente!C362)</f>
        <v>UNION TEMPORAL SED DE SEGURIDAD</v>
      </c>
      <c r="D261" s="935" t="str">
        <f>IF(Experiencia_Proponente!D362=0,"",Experiencia_Proponente!D362)</f>
        <v>UNION TEMPORAL SED DE SEGURIDAD</v>
      </c>
      <c r="E261" s="717" t="str">
        <f>Consolidado_Experiencia!E261</f>
        <v>HABILITADO</v>
      </c>
      <c r="F261" s="717" t="str">
        <f>Consolidado_Doc_Técnicos!O261</f>
        <v>HABILITADO</v>
      </c>
      <c r="G261" s="717" t="str">
        <f>Consolidado_Económico!U268</f>
        <v>HABILITADO</v>
      </c>
      <c r="H261" s="1107"/>
      <c r="I261" s="722">
        <f>Consolidado_Ponderables!I261</f>
        <v>60</v>
      </c>
      <c r="J261" s="1107"/>
      <c r="K261" s="717" t="str">
        <f t="shared" si="38"/>
        <v>HABILITADO</v>
      </c>
    </row>
    <row r="262" spans="1:11" x14ac:dyDescent="0.25">
      <c r="A262" s="1103"/>
      <c r="B262" s="717">
        <v>5</v>
      </c>
      <c r="C262" s="717" t="str">
        <f>IF(Experiencia_Proponente!C363=0,"",Experiencia_Proponente!C363)</f>
        <v>UNION TEMPORAL SED DE SEGURIDAD</v>
      </c>
      <c r="D262" s="935" t="str">
        <f>IF(Experiencia_Proponente!D363=0,"",Experiencia_Proponente!D363)</f>
        <v>UNION TEMPORAL SED DE SEGURIDAD</v>
      </c>
      <c r="E262" s="717" t="str">
        <f>Consolidado_Experiencia!E262</f>
        <v>HABILITADO</v>
      </c>
      <c r="F262" s="717" t="str">
        <f>Consolidado_Doc_Técnicos!O262</f>
        <v>HABILITADO</v>
      </c>
      <c r="G262" s="717" t="str">
        <f>Consolidado_Económico!U269</f>
        <v>HABILITADO</v>
      </c>
      <c r="H262" s="1107"/>
      <c r="I262" s="722">
        <f>Consolidado_Ponderables!I262</f>
        <v>60</v>
      </c>
      <c r="J262" s="1107"/>
      <c r="K262" s="717" t="str">
        <f t="shared" si="38"/>
        <v>HABILITADO</v>
      </c>
    </row>
    <row r="263" spans="1:11" x14ac:dyDescent="0.25">
      <c r="A263" s="1103"/>
      <c r="B263" s="717">
        <v>6</v>
      </c>
      <c r="C263" s="717" t="str">
        <f>IF(Experiencia_Proponente!C364=0,"",Experiencia_Proponente!C364)</f>
        <v>UNION TEMPORAL SED DE SEGURIDAD</v>
      </c>
      <c r="D263" s="935" t="str">
        <f>IF(Experiencia_Proponente!D364=0,"",Experiencia_Proponente!D364)</f>
        <v>UNION TEMPORAL SED DE SEGURIDAD</v>
      </c>
      <c r="E263" s="717" t="str">
        <f>Consolidado_Experiencia!E263</f>
        <v>HABILITADO</v>
      </c>
      <c r="F263" s="717" t="str">
        <f>Consolidado_Doc_Técnicos!O263</f>
        <v>HABILITADO</v>
      </c>
      <c r="G263" s="717" t="str">
        <f>Consolidado_Económico!U270</f>
        <v>HABILITADO</v>
      </c>
      <c r="H263" s="1107"/>
      <c r="I263" s="722">
        <f>Consolidado_Ponderables!I263</f>
        <v>60</v>
      </c>
      <c r="J263" s="1107"/>
      <c r="K263" s="717" t="str">
        <f t="shared" si="38"/>
        <v>HABILITADO</v>
      </c>
    </row>
    <row r="264" spans="1:11" x14ac:dyDescent="0.25">
      <c r="A264" s="1103"/>
      <c r="B264" s="717">
        <v>7</v>
      </c>
      <c r="C264" s="717" t="str">
        <f>IF(Experiencia_Proponente!C365=0,"",Experiencia_Proponente!C365)</f>
        <v>UNION TEMPORAL SED DE SEGURIDAD</v>
      </c>
      <c r="D264" s="935" t="str">
        <f>IF(Experiencia_Proponente!D365=0,"",Experiencia_Proponente!D365)</f>
        <v>UNION TEMPORAL SED DE SEGURIDAD</v>
      </c>
      <c r="E264" s="717" t="str">
        <f>Consolidado_Experiencia!E264</f>
        <v>HABILITADO</v>
      </c>
      <c r="F264" s="717" t="str">
        <f>Consolidado_Doc_Técnicos!O264</f>
        <v>HABILITADO</v>
      </c>
      <c r="G264" s="717" t="str">
        <f>Consolidado_Económico!U271</f>
        <v>HABILITADO</v>
      </c>
      <c r="H264" s="1107"/>
      <c r="I264" s="722">
        <f>Consolidado_Ponderables!I264</f>
        <v>60</v>
      </c>
      <c r="J264" s="1107"/>
      <c r="K264" s="717" t="str">
        <f t="shared" si="38"/>
        <v>HABILITADO</v>
      </c>
    </row>
    <row r="265" spans="1:11" x14ac:dyDescent="0.25">
      <c r="A265" s="1103"/>
      <c r="B265" s="717">
        <v>8</v>
      </c>
      <c r="C265" s="717" t="str">
        <f>IF(Experiencia_Proponente!C366=0,"",Experiencia_Proponente!C366)</f>
        <v>UNION TEMPORAL SED DE SEGURIDAD</v>
      </c>
      <c r="D265" s="935" t="str">
        <f>IF(Experiencia_Proponente!D366=0,"",Experiencia_Proponente!D366)</f>
        <v>UNION TEMPORAL SED DE SEGURIDAD</v>
      </c>
      <c r="E265" s="717" t="str">
        <f>Consolidado_Experiencia!E265</f>
        <v>HABILITADO</v>
      </c>
      <c r="F265" s="717" t="str">
        <f>Consolidado_Doc_Técnicos!O265</f>
        <v>HABILITADO</v>
      </c>
      <c r="G265" s="717" t="str">
        <f>Consolidado_Económico!U272</f>
        <v>HABILITADO</v>
      </c>
      <c r="H265" s="1107"/>
      <c r="I265" s="722">
        <f>Consolidado_Ponderables!I265</f>
        <v>60</v>
      </c>
      <c r="J265" s="1107"/>
      <c r="K265" s="717" t="str">
        <f t="shared" si="38"/>
        <v>HABILITADO</v>
      </c>
    </row>
    <row r="266" spans="1:11" hidden="1" x14ac:dyDescent="0.25">
      <c r="A266" s="1109"/>
      <c r="B266" s="707">
        <v>9</v>
      </c>
      <c r="C266" s="707" t="str">
        <f>IF(Experiencia_Proponente!C367=0,"",Experiencia_Proponente!C367)</f>
        <v/>
      </c>
      <c r="D266" s="35" t="str">
        <f>IF(Experiencia_Proponente!D367=0,"",Experiencia_Proponente!D367)</f>
        <v/>
      </c>
      <c r="E266" s="707" t="str">
        <f>Consolidado_Experiencia!E266</f>
        <v/>
      </c>
      <c r="F266" s="707" t="str">
        <f>Consolidado_Doc_Técnicos!O266</f>
        <v/>
      </c>
      <c r="G266" s="707" t="str">
        <f>Consolidado_Económico!U273</f>
        <v/>
      </c>
      <c r="H266" s="1108"/>
      <c r="I266" s="712">
        <f>Consolidado_Ponderables!I266</f>
        <v>0</v>
      </c>
      <c r="J266" s="1108"/>
      <c r="K266" s="707" t="str">
        <f t="shared" si="37"/>
        <v/>
      </c>
    </row>
    <row r="267" spans="1:11" x14ac:dyDescent="0.25">
      <c r="A267" s="1103"/>
      <c r="B267" s="717">
        <v>10</v>
      </c>
      <c r="C267" s="717" t="str">
        <f>IF(Experiencia_Proponente!C368=0,"",Experiencia_Proponente!C368)</f>
        <v>UNION TEMPORAL SED DE SEGURIDAD</v>
      </c>
      <c r="D267" s="935" t="str">
        <f>IF(Experiencia_Proponente!D368=0,"",Experiencia_Proponente!D368)</f>
        <v>UNION TEMPORAL SED DE SEGURIDAD</v>
      </c>
      <c r="E267" s="717" t="str">
        <f>Consolidado_Experiencia!E267</f>
        <v>HABILITADO</v>
      </c>
      <c r="F267" s="717" t="str">
        <f>Consolidado_Doc_Técnicos!O267</f>
        <v>HABILITADO</v>
      </c>
      <c r="G267" s="717" t="str">
        <f>Consolidado_Económico!U274</f>
        <v>HABILITADO</v>
      </c>
      <c r="H267" s="1107"/>
      <c r="I267" s="722">
        <f>Consolidado_Ponderables!I267</f>
        <v>60</v>
      </c>
      <c r="J267" s="1107"/>
      <c r="K267" s="717" t="str">
        <f>IF(C267&lt;&gt;"",IF((AND(E267="HABILITADO",F267="HABILITADO",G267="HABILITADO"))=TRUE,"HABILITADO",IF(OR(E267="RECHAZADO",F267="RECHAZADO",G267="RECHAZADO")=TRUE,"RECHAZADO",IF(OR(E267="RECHAZADO",F267="RECHAZADO",G267="RECHAZADO")=TRUE,"RECHAZADO","RECHAZADO"))),"")</f>
        <v>HABILITADO</v>
      </c>
    </row>
    <row r="268" spans="1:11" x14ac:dyDescent="0.25">
      <c r="A268" s="1103"/>
      <c r="B268" s="717">
        <v>11</v>
      </c>
      <c r="C268" s="717" t="str">
        <f>IF(Experiencia_Proponente!C369=0,"",Experiencia_Proponente!C369)</f>
        <v>UNION TEMPORAL SED DE SEGURIDAD</v>
      </c>
      <c r="D268" s="935" t="str">
        <f>IF(Experiencia_Proponente!D369=0,"",Experiencia_Proponente!D369)</f>
        <v>UNION TEMPORAL SED DE SEGURIDAD</v>
      </c>
      <c r="E268" s="717" t="str">
        <f>Consolidado_Experiencia!E268</f>
        <v>HABILITADO</v>
      </c>
      <c r="F268" s="717" t="str">
        <f>Consolidado_Doc_Técnicos!O268</f>
        <v>HABILITADO</v>
      </c>
      <c r="G268" s="717" t="str">
        <f>Consolidado_Económico!U275</f>
        <v>HABILITADO</v>
      </c>
      <c r="H268" s="1107"/>
      <c r="I268" s="722">
        <f>Consolidado_Ponderables!I268</f>
        <v>60</v>
      </c>
      <c r="J268" s="1107"/>
      <c r="K268" s="717" t="str">
        <f>IF(C268&lt;&gt;"",IF((AND(E268="HABILITADO",F268="HABILITADO",G268="HABILITADO"))=TRUE,"HABILITADO",IF(OR(E268="RECHAZADO",F268="RECHAZADO",G268="RECHAZADO")=TRUE,"RECHAZADO",IF(OR(E268="RECHAZADO",F268="RECHAZADO",G268="RECHAZADO")=TRUE,"RECHAZADO","RECHAZADO"))),"")</f>
        <v>HABILITADO</v>
      </c>
    </row>
    <row r="269" spans="1:11" ht="17.25" thickBot="1" x14ac:dyDescent="0.3">
      <c r="A269" s="1103"/>
      <c r="B269" s="717">
        <v>12</v>
      </c>
      <c r="C269" s="717" t="str">
        <f>IF(Experiencia_Proponente!C370=0,"",Experiencia_Proponente!C370)</f>
        <v>UNION TEMPORAL SED DE SEGURIDAD</v>
      </c>
      <c r="D269" s="935" t="str">
        <f>IF(Experiencia_Proponente!D396=0,"",Experiencia_Proponente!D396)</f>
        <v/>
      </c>
      <c r="E269" s="717" t="str">
        <f>Consolidado_Experiencia!E269</f>
        <v>HABILITADO</v>
      </c>
      <c r="F269" s="717" t="str">
        <f>Consolidado_Doc_Técnicos!O269</f>
        <v>HABILITADO</v>
      </c>
      <c r="G269" s="717" t="str">
        <f>Consolidado_Económico!U276</f>
        <v>HABILITADO</v>
      </c>
      <c r="H269" s="1107"/>
      <c r="I269" s="722">
        <f>Consolidado_Ponderables!I269</f>
        <v>60</v>
      </c>
      <c r="J269" s="1107"/>
      <c r="K269" s="717" t="str">
        <f>IF(C269&lt;&gt;"",IF((AND(E269="HABILITADO",F269="HABILITADO",G269="HABILITADO"))=TRUE,"HABILITADO",IF(OR(E269="RECHAZADO",F269="RECHAZADO",G269="RECHAZADO")=TRUE,"RECHAZADO",IF(OR(E269="RECHAZADO",F269="RECHAZADO",G269="RECHAZADO")=TRUE,"RECHAZADO","RECHAZADO"))),"")</f>
        <v>HABILITADO</v>
      </c>
    </row>
    <row r="270" spans="1:11" ht="17.25" thickBot="1" x14ac:dyDescent="0.3">
      <c r="A270" s="102">
        <v>20</v>
      </c>
      <c r="B270" s="564"/>
      <c r="C270" s="103" t="s">
        <v>1537</v>
      </c>
      <c r="D270" s="70" t="s">
        <v>1537</v>
      </c>
      <c r="E270" s="103" t="s">
        <v>1537</v>
      </c>
      <c r="F270" s="103" t="s">
        <v>1537</v>
      </c>
      <c r="G270" s="103" t="s">
        <v>1537</v>
      </c>
      <c r="H270" s="103"/>
      <c r="I270" s="103" t="s">
        <v>1537</v>
      </c>
      <c r="J270" s="937"/>
      <c r="K270" s="937"/>
    </row>
    <row r="271" spans="1:11" x14ac:dyDescent="0.25">
      <c r="A271" s="1103">
        <f t="shared" ref="A271" si="39">A283</f>
        <v>21</v>
      </c>
      <c r="B271" s="717">
        <v>1</v>
      </c>
      <c r="C271" s="717" t="str">
        <f>IF(Experiencia_Proponente!C398=0,"",Experiencia_Proponente!C398)</f>
        <v>UNION TEMPORAL TECNISERACIS</v>
      </c>
      <c r="D271" s="935" t="str">
        <f>IF(Experiencia_Proponente!D398=0,"",Experiencia_Proponente!D398)</f>
        <v>UNION TEMPORAL TECNISERACIS</v>
      </c>
      <c r="E271" s="717" t="str">
        <f>Consolidado_Experiencia!E271</f>
        <v>HABILITADO</v>
      </c>
      <c r="F271" s="717" t="str">
        <f>Consolidado_Doc_Técnicos!O271</f>
        <v>HABILITADO</v>
      </c>
      <c r="G271" s="717" t="str">
        <f>Consolidado_Económico!U278</f>
        <v>HABILITADO</v>
      </c>
      <c r="H271" s="1107"/>
      <c r="I271" s="722">
        <f>Consolidado_Ponderables!I271</f>
        <v>60</v>
      </c>
      <c r="J271" s="1107"/>
      <c r="K271" s="717" t="str">
        <f>IF(C271&lt;&gt;"",IF((AND(E271="HABILITADO",F271="HABILITADO",G271="HABILITADO"))=TRUE,"HABILITADO",IF(OR(E271="RECHAZADO",F271="RECHAZADO",G271="RECHAZADO")=TRUE,"RECHAZADO",IF(OR(E271="RECHAZADO",F271="RECHAZADO",G271="RECHAZADO")=TRUE,"RECHAZADO","RECHAZADO"))),"")</f>
        <v>HABILITADO</v>
      </c>
    </row>
    <row r="272" spans="1:11" hidden="1" x14ac:dyDescent="0.25">
      <c r="A272" s="1109"/>
      <c r="B272" s="707">
        <v>2</v>
      </c>
      <c r="C272" s="707" t="str">
        <f>IF(Experiencia_Proponente!C399=0,"",Experiencia_Proponente!C399)</f>
        <v/>
      </c>
      <c r="D272" s="35" t="str">
        <f>IF(Experiencia_Proponente!D399=0,"",Experiencia_Proponente!D399)</f>
        <v/>
      </c>
      <c r="E272" s="707" t="str">
        <f>Consolidado_Experiencia!E272</f>
        <v/>
      </c>
      <c r="F272" s="707" t="str">
        <f>Consolidado_Doc_Técnicos!O272</f>
        <v/>
      </c>
      <c r="G272" s="707" t="str">
        <f>Consolidado_Económico!U279</f>
        <v/>
      </c>
      <c r="H272" s="1108"/>
      <c r="I272" s="712">
        <f>Consolidado_Ponderables!I272</f>
        <v>0</v>
      </c>
      <c r="J272" s="1108"/>
      <c r="K272" s="707" t="str">
        <f t="shared" ref="K272:K281" si="40">IF(C272&lt;&gt;"",IF((AND(E272="HABILITADO",F272="HABILITADO",G272="HABILITADO"))=TRUE,"HABILITADO",IF(OR(E272="RECHAZADO",F272="RECHAZADO",G272="RECHAZADO")=TRUE,"RECHAZADO",IF(OR(E272="RECHAZADO",F272="RECHAZADO",G272="RECHAZADO")=TRUE,"RECHAZADO","NO HABILITADO"))),"")</f>
        <v/>
      </c>
    </row>
    <row r="273" spans="1:11" x14ac:dyDescent="0.25">
      <c r="A273" s="1103"/>
      <c r="B273" s="717">
        <v>3</v>
      </c>
      <c r="C273" s="717" t="str">
        <f>IF(Experiencia_Proponente!C400=0,"",Experiencia_Proponente!C400)</f>
        <v>UNION TEMPORAL TECNISERACIS</v>
      </c>
      <c r="D273" s="935" t="str">
        <f>IF(Experiencia_Proponente!D400=0,"",Experiencia_Proponente!D400)</f>
        <v>UNION TEMPORAL TECNISERACIS</v>
      </c>
      <c r="E273" s="717" t="str">
        <f>Consolidado_Experiencia!E273</f>
        <v>HABILITADO</v>
      </c>
      <c r="F273" s="717" t="str">
        <f>Consolidado_Doc_Técnicos!O273</f>
        <v>HABILITADO</v>
      </c>
      <c r="G273" s="717" t="str">
        <f>Consolidado_Económico!U280</f>
        <v>HABILITADO</v>
      </c>
      <c r="H273" s="1107"/>
      <c r="I273" s="722">
        <f>Consolidado_Ponderables!I273</f>
        <v>60</v>
      </c>
      <c r="J273" s="1107"/>
      <c r="K273" s="717" t="str">
        <f>IF(C273&lt;&gt;"",IF((AND(E273="HABILITADO",F273="HABILITADO",G273="HABILITADO"))=TRUE,"HABILITADO",IF(OR(E273="RECHAZADO",F273="RECHAZADO",G273="RECHAZADO")=TRUE,"RECHAZADO",IF(OR(E273="RECHAZADO",F273="RECHAZADO",G273="RECHAZADO")=TRUE,"RECHAZADO","RECHAZADO"))),"")</f>
        <v>HABILITADO</v>
      </c>
    </row>
    <row r="274" spans="1:11" hidden="1" x14ac:dyDescent="0.25">
      <c r="A274" s="1104"/>
      <c r="B274" s="35">
        <v>4</v>
      </c>
      <c r="C274" s="35" t="str">
        <f>IF(Experiencia_Proponente!C401=0,"",Experiencia_Proponente!C401)</f>
        <v/>
      </c>
      <c r="D274" s="35" t="str">
        <f>IF(Experiencia_Proponente!D401=0,"",Experiencia_Proponente!D401)</f>
        <v/>
      </c>
      <c r="E274" s="35" t="str">
        <f>Consolidado_Experiencia!E274</f>
        <v/>
      </c>
      <c r="F274" s="35" t="str">
        <f>Consolidado_Doc_Técnicos!O274</f>
        <v/>
      </c>
      <c r="G274" s="35" t="str">
        <f>Consolidado_Económico!U281</f>
        <v/>
      </c>
      <c r="H274" s="1108"/>
      <c r="I274" s="43">
        <f>Consolidado_Ponderables!I274</f>
        <v>0</v>
      </c>
      <c r="J274" s="1108"/>
      <c r="K274" s="35" t="str">
        <f t="shared" si="40"/>
        <v/>
      </c>
    </row>
    <row r="275" spans="1:11" hidden="1" x14ac:dyDescent="0.25">
      <c r="A275" s="1106"/>
      <c r="B275" s="15">
        <v>5</v>
      </c>
      <c r="C275" s="707" t="str">
        <f>IF(Experiencia_Proponente!C402=0,"",Experiencia_Proponente!C402)</f>
        <v/>
      </c>
      <c r="D275" s="35" t="str">
        <f>IF(Experiencia_Proponente!D402=0,"",Experiencia_Proponente!D402)</f>
        <v/>
      </c>
      <c r="E275" s="707" t="str">
        <f>Consolidado_Experiencia!E275</f>
        <v/>
      </c>
      <c r="F275" s="707" t="str">
        <f>Consolidado_Doc_Técnicos!O275</f>
        <v/>
      </c>
      <c r="G275" s="707" t="str">
        <f>Consolidado_Económico!U282</f>
        <v/>
      </c>
      <c r="H275" s="1108"/>
      <c r="I275" s="712">
        <f>Consolidado_Ponderables!I275</f>
        <v>0</v>
      </c>
      <c r="J275" s="1108"/>
      <c r="K275" s="707" t="str">
        <f t="shared" si="40"/>
        <v/>
      </c>
    </row>
    <row r="276" spans="1:11" x14ac:dyDescent="0.25">
      <c r="A276" s="1103"/>
      <c r="B276" s="717">
        <v>6</v>
      </c>
      <c r="C276" s="717" t="str">
        <f>IF(Experiencia_Proponente!C403=0,"",Experiencia_Proponente!C403)</f>
        <v>UNION TEMPORAL TECNISERACIS</v>
      </c>
      <c r="D276" s="935" t="str">
        <f>IF(Experiencia_Proponente!D403=0,"",Experiencia_Proponente!D403)</f>
        <v>UNION TEMPORAL TECNISERACIS</v>
      </c>
      <c r="E276" s="717" t="str">
        <f>Consolidado_Experiencia!E276</f>
        <v>HABILITADO</v>
      </c>
      <c r="F276" s="717" t="str">
        <f>Consolidado_Doc_Técnicos!O276</f>
        <v>HABILITADO</v>
      </c>
      <c r="G276" s="717" t="str">
        <f>Consolidado_Económico!U283</f>
        <v>HABILITADO</v>
      </c>
      <c r="H276" s="1107"/>
      <c r="I276" s="722">
        <f>Consolidado_Ponderables!I276</f>
        <v>60</v>
      </c>
      <c r="J276" s="1107"/>
      <c r="K276" s="717" t="str">
        <f>IF(C276&lt;&gt;"",IF((AND(E276="HABILITADO",F276="HABILITADO",G276="HABILITADO"))=TRUE,"HABILITADO",IF(OR(E276="RECHAZADO",F276="RECHAZADO",G276="RECHAZADO")=TRUE,"RECHAZADO",IF(OR(E276="RECHAZADO",F276="RECHAZADO",G276="RECHAZADO")=TRUE,"RECHAZADO","RECHAZADO"))),"")</f>
        <v>HABILITADO</v>
      </c>
    </row>
    <row r="277" spans="1:11" hidden="1" x14ac:dyDescent="0.25">
      <c r="A277" s="1109"/>
      <c r="B277" s="707">
        <v>7</v>
      </c>
      <c r="C277" s="707" t="str">
        <f>IF(Experiencia_Proponente!C404=0,"",Experiencia_Proponente!C404)</f>
        <v/>
      </c>
      <c r="D277" s="35" t="str">
        <f>IF(Experiencia_Proponente!D404=0,"",Experiencia_Proponente!D404)</f>
        <v/>
      </c>
      <c r="E277" s="707" t="str">
        <f>Consolidado_Experiencia!E277</f>
        <v/>
      </c>
      <c r="F277" s="707" t="str">
        <f>Consolidado_Doc_Técnicos!O277</f>
        <v/>
      </c>
      <c r="G277" s="707" t="str">
        <f>Consolidado_Económico!U284</f>
        <v/>
      </c>
      <c r="H277" s="1108"/>
      <c r="I277" s="712">
        <f>Consolidado_Ponderables!I277</f>
        <v>0</v>
      </c>
      <c r="J277" s="1108"/>
      <c r="K277" s="707" t="str">
        <f t="shared" si="40"/>
        <v/>
      </c>
    </row>
    <row r="278" spans="1:11" x14ac:dyDescent="0.25">
      <c r="A278" s="1103"/>
      <c r="B278" s="717">
        <v>8</v>
      </c>
      <c r="C278" s="717" t="str">
        <f>IF(Experiencia_Proponente!C405=0,"",Experiencia_Proponente!C405)</f>
        <v>UNION TEMPORAL TECNISERACIS</v>
      </c>
      <c r="D278" s="935" t="str">
        <f>IF(Experiencia_Proponente!D405=0,"",Experiencia_Proponente!D405)</f>
        <v>UNION TEMPORAL TECNISERACIS</v>
      </c>
      <c r="E278" s="717" t="str">
        <f>Consolidado_Experiencia!E278</f>
        <v>HABILITADO</v>
      </c>
      <c r="F278" s="717" t="str">
        <f>Consolidado_Doc_Técnicos!O278</f>
        <v>HABILITADO</v>
      </c>
      <c r="G278" s="717" t="str">
        <f>Consolidado_Económico!U285</f>
        <v>HABILITADO</v>
      </c>
      <c r="H278" s="1107"/>
      <c r="I278" s="722">
        <f>Consolidado_Ponderables!I278</f>
        <v>60</v>
      </c>
      <c r="J278" s="1107"/>
      <c r="K278" s="717" t="str">
        <f>IF(C278&lt;&gt;"",IF((AND(E278="HABILITADO",F278="HABILITADO",G278="HABILITADO"))=TRUE,"HABILITADO",IF(OR(E278="RECHAZADO",F278="RECHAZADO",G278="RECHAZADO")=TRUE,"RECHAZADO",IF(OR(E278="RECHAZADO",F278="RECHAZADO",G278="RECHAZADO")=TRUE,"RECHAZADO","RECHAZADO"))),"")</f>
        <v>HABILITADO</v>
      </c>
    </row>
    <row r="279" spans="1:11" x14ac:dyDescent="0.25">
      <c r="A279" s="1103"/>
      <c r="B279" s="717">
        <v>9</v>
      </c>
      <c r="C279" s="717" t="str">
        <f>IF(Experiencia_Proponente!C406=0,"",Experiencia_Proponente!C406)</f>
        <v>UNION TEMPORAL TECNISERACIS</v>
      </c>
      <c r="D279" s="935" t="str">
        <f>IF(Experiencia_Proponente!D406=0,"",Experiencia_Proponente!D406)</f>
        <v>UNION TEMPORAL TECNISERACIS</v>
      </c>
      <c r="E279" s="717" t="str">
        <f>Consolidado_Experiencia!E279</f>
        <v>HABILITADO</v>
      </c>
      <c r="F279" s="717" t="str">
        <f>Consolidado_Doc_Técnicos!O279</f>
        <v>HABILITADO</v>
      </c>
      <c r="G279" s="717" t="str">
        <f>Consolidado_Económico!U286</f>
        <v>HABILITADO</v>
      </c>
      <c r="H279" s="1107"/>
      <c r="I279" s="722">
        <f>Consolidado_Ponderables!I279</f>
        <v>60</v>
      </c>
      <c r="J279" s="1107"/>
      <c r="K279" s="717" t="str">
        <f>IF(C279&lt;&gt;"",IF((AND(E279="HABILITADO",F279="HABILITADO",G279="HABILITADO"))=TRUE,"HABILITADO",IF(OR(E279="RECHAZADO",F279="RECHAZADO",G279="RECHAZADO")=TRUE,"RECHAZADO",IF(OR(E279="RECHAZADO",F279="RECHAZADO",G279="RECHAZADO")=TRUE,"RECHAZADO","RECHAZADO"))),"")</f>
        <v>HABILITADO</v>
      </c>
    </row>
    <row r="280" spans="1:11" x14ac:dyDescent="0.25">
      <c r="A280" s="1103"/>
      <c r="B280" s="717">
        <v>10</v>
      </c>
      <c r="C280" s="717" t="str">
        <f>IF(Experiencia_Proponente!C407=0,"",Experiencia_Proponente!C407)</f>
        <v>UNION TEMPORAL TECNISERACIS</v>
      </c>
      <c r="D280" s="935" t="str">
        <f>IF(Experiencia_Proponente!D407=0,"",Experiencia_Proponente!D407)</f>
        <v>UNION TEMPORAL TECNISERACIS</v>
      </c>
      <c r="E280" s="717" t="str">
        <f>Consolidado_Experiencia!E280</f>
        <v>HABILITADO</v>
      </c>
      <c r="F280" s="717" t="str">
        <f>Consolidado_Doc_Técnicos!O280</f>
        <v>HABILITADO</v>
      </c>
      <c r="G280" s="717" t="str">
        <f>Consolidado_Económico!U287</f>
        <v>HABILITADO</v>
      </c>
      <c r="H280" s="1107"/>
      <c r="I280" s="722">
        <f>Consolidado_Ponderables!I280</f>
        <v>60</v>
      </c>
      <c r="J280" s="1107"/>
      <c r="K280" s="717" t="str">
        <f>IF(C280&lt;&gt;"",IF((AND(E280="HABILITADO",F280="HABILITADO",G280="HABILITADO"))=TRUE,"HABILITADO",IF(OR(E280="RECHAZADO",F280="RECHAZADO",G280="RECHAZADO")=TRUE,"RECHAZADO",IF(OR(E280="RECHAZADO",F280="RECHAZADO",G280="RECHAZADO")=TRUE,"RECHAZADO","RECHAZADO"))),"")</f>
        <v>HABILITADO</v>
      </c>
    </row>
    <row r="281" spans="1:11" hidden="1" x14ac:dyDescent="0.25">
      <c r="A281" s="1109"/>
      <c r="B281" s="707">
        <v>11</v>
      </c>
      <c r="C281" s="707" t="str">
        <f>IF(Experiencia_Proponente!C408=0,"",Experiencia_Proponente!C408)</f>
        <v/>
      </c>
      <c r="D281" s="35" t="str">
        <f>IF(Experiencia_Proponente!D408=0,"",Experiencia_Proponente!D408)</f>
        <v/>
      </c>
      <c r="E281" s="707" t="str">
        <f>Consolidado_Experiencia!E281</f>
        <v/>
      </c>
      <c r="F281" s="707" t="str">
        <f>Consolidado_Doc_Técnicos!O281</f>
        <v/>
      </c>
      <c r="G281" s="707" t="str">
        <f>Consolidado_Económico!U288</f>
        <v/>
      </c>
      <c r="H281" s="1108"/>
      <c r="I281" s="712">
        <f>Consolidado_Ponderables!I281</f>
        <v>0</v>
      </c>
      <c r="J281" s="1108"/>
      <c r="K281" s="707" t="str">
        <f t="shared" si="40"/>
        <v/>
      </c>
    </row>
    <row r="282" spans="1:11" ht="17.25" thickBot="1" x14ac:dyDescent="0.3">
      <c r="A282" s="1103"/>
      <c r="B282" s="717">
        <v>12</v>
      </c>
      <c r="C282" s="717" t="str">
        <f>IF(Experiencia_Proponente!C409=0,"",Experiencia_Proponente!C409)</f>
        <v>UNION TEMPORAL TECNISERACIS</v>
      </c>
      <c r="D282" s="935" t="str">
        <f>IF(Experiencia_Proponente!D418=0,"",Experiencia_Proponente!D418)</f>
        <v/>
      </c>
      <c r="E282" s="717" t="str">
        <f>Consolidado_Experiencia!E282</f>
        <v>HABILITADO</v>
      </c>
      <c r="F282" s="717" t="str">
        <f>Consolidado_Doc_Técnicos!O282</f>
        <v>HABILITADO</v>
      </c>
      <c r="G282" s="717" t="str">
        <f>Consolidado_Económico!U289</f>
        <v>RECHAZADO</v>
      </c>
      <c r="H282" s="1107"/>
      <c r="I282" s="697">
        <f>Consolidado_Ponderables!I282</f>
        <v>60</v>
      </c>
      <c r="J282" s="1107"/>
      <c r="K282" s="717" t="str">
        <f>IF(C282&lt;&gt;"",IF((AND(E282="HABILITADO",F282="HABILITADO",G282="HABILITADO"))=TRUE,"HABILITADO",IF(OR(E282="RECHAZADO",F282="RECHAZADO",G282="RECHAZADO")=TRUE,"RECHAZADO",IF(OR(E282="RECHAZADO",F282="RECHAZADO",G282="RECHAZADO")=TRUE,"RECHAZADO","RECHAZADO"))),"")</f>
        <v>RECHAZADO</v>
      </c>
    </row>
    <row r="283" spans="1:11" ht="17.25" thickBot="1" x14ac:dyDescent="0.3">
      <c r="A283" s="102">
        <v>21</v>
      </c>
      <c r="B283" s="564"/>
      <c r="C283" s="103" t="s">
        <v>1537</v>
      </c>
      <c r="D283" s="70" t="s">
        <v>1537</v>
      </c>
      <c r="E283" s="103" t="s">
        <v>1537</v>
      </c>
      <c r="F283" s="103" t="s">
        <v>1537</v>
      </c>
      <c r="G283" s="103" t="s">
        <v>1537</v>
      </c>
      <c r="H283" s="103"/>
      <c r="I283" s="103" t="s">
        <v>1537</v>
      </c>
      <c r="J283" s="937"/>
      <c r="K283" s="937"/>
    </row>
    <row r="284" spans="1:11" hidden="1" x14ac:dyDescent="0.25">
      <c r="A284" s="1104">
        <f t="shared" ref="A284" si="41">A296</f>
        <v>22</v>
      </c>
      <c r="B284" s="35">
        <v>1</v>
      </c>
      <c r="C284" s="35" t="str">
        <f>IF(Experiencia_Proponente!C420=0,"",Experiencia_Proponente!C420)</f>
        <v/>
      </c>
      <c r="D284" s="35" t="str">
        <f>IF(Experiencia_Proponente!D420=0,"",Experiencia_Proponente!D420)</f>
        <v/>
      </c>
      <c r="E284" s="35" t="str">
        <f>Consolidado_Experiencia!E284</f>
        <v/>
      </c>
      <c r="F284" s="35" t="str">
        <f>Consolidado_Doc_Técnicos!O284</f>
        <v/>
      </c>
      <c r="G284" s="35" t="str">
        <f>Consolidado_Económico!U291</f>
        <v/>
      </c>
      <c r="H284" s="1108"/>
      <c r="I284" s="43">
        <f>Consolidado_Ponderables!I284</f>
        <v>0</v>
      </c>
      <c r="J284" s="1108"/>
      <c r="K284" s="35" t="str">
        <f t="shared" ref="K284:K295" si="42">IF(C284&lt;&gt;"",IF((AND(E284="HABILITADO",F284="HABILITADO",G284="HABILITADO"))=TRUE,"HABILITADO",IF(OR(E284="RECHAZADO",F284="RECHAZADO",G284="RECHAZADO")=TRUE,"RECHAZADO",IF(OR(E284="RECHAZADO",F284="RECHAZADO",G284="RECHAZADO")=TRUE,"RECHAZADO","NO HABILITADO"))),"")</f>
        <v/>
      </c>
    </row>
    <row r="285" spans="1:11" hidden="1" x14ac:dyDescent="0.25">
      <c r="A285" s="1105"/>
      <c r="B285" s="717">
        <v>2</v>
      </c>
      <c r="C285" s="35" t="str">
        <f>IF(Experiencia_Proponente!C421=0,"",Experiencia_Proponente!C421)</f>
        <v/>
      </c>
      <c r="D285" s="35" t="str">
        <f>IF(Experiencia_Proponente!D421=0,"",Experiencia_Proponente!D421)</f>
        <v/>
      </c>
      <c r="E285" s="35" t="str">
        <f>Consolidado_Experiencia!E285</f>
        <v/>
      </c>
      <c r="F285" s="35" t="str">
        <f>Consolidado_Doc_Técnicos!O285</f>
        <v/>
      </c>
      <c r="G285" s="35" t="str">
        <f>Consolidado_Económico!U292</f>
        <v/>
      </c>
      <c r="H285" s="1108"/>
      <c r="I285" s="43">
        <f>Consolidado_Ponderables!I285</f>
        <v>0</v>
      </c>
      <c r="J285" s="1108"/>
      <c r="K285" s="35" t="str">
        <f t="shared" si="42"/>
        <v/>
      </c>
    </row>
    <row r="286" spans="1:11" hidden="1" x14ac:dyDescent="0.25">
      <c r="A286" s="1105"/>
      <c r="B286" s="717">
        <v>3</v>
      </c>
      <c r="C286" s="35" t="str">
        <f>IF(Experiencia_Proponente!C422=0,"",Experiencia_Proponente!C422)</f>
        <v/>
      </c>
      <c r="D286" s="35" t="str">
        <f>IF(Experiencia_Proponente!D422=0,"",Experiencia_Proponente!D422)</f>
        <v/>
      </c>
      <c r="E286" s="35" t="str">
        <f>Consolidado_Experiencia!E286</f>
        <v/>
      </c>
      <c r="F286" s="35" t="str">
        <f>Consolidado_Doc_Técnicos!O286</f>
        <v/>
      </c>
      <c r="G286" s="35" t="str">
        <f>Consolidado_Económico!U293</f>
        <v/>
      </c>
      <c r="H286" s="1108"/>
      <c r="I286" s="43">
        <f>Consolidado_Ponderables!I286</f>
        <v>0</v>
      </c>
      <c r="J286" s="1108"/>
      <c r="K286" s="35" t="str">
        <f t="shared" si="42"/>
        <v/>
      </c>
    </row>
    <row r="287" spans="1:11" hidden="1" x14ac:dyDescent="0.25">
      <c r="A287" s="1105"/>
      <c r="B287" s="717">
        <v>4</v>
      </c>
      <c r="C287" s="35" t="str">
        <f>IF(Experiencia_Proponente!C423=0,"",Experiencia_Proponente!C423)</f>
        <v/>
      </c>
      <c r="D287" s="35" t="str">
        <f>IF(Experiencia_Proponente!D423=0,"",Experiencia_Proponente!D423)</f>
        <v/>
      </c>
      <c r="E287" s="35" t="str">
        <f>Consolidado_Experiencia!E287</f>
        <v/>
      </c>
      <c r="F287" s="35" t="str">
        <f>Consolidado_Doc_Técnicos!O287</f>
        <v/>
      </c>
      <c r="G287" s="35" t="str">
        <f>Consolidado_Económico!U294</f>
        <v/>
      </c>
      <c r="H287" s="1108"/>
      <c r="I287" s="43">
        <f>Consolidado_Ponderables!I287</f>
        <v>0</v>
      </c>
      <c r="J287" s="1108"/>
      <c r="K287" s="35" t="str">
        <f t="shared" si="42"/>
        <v/>
      </c>
    </row>
    <row r="288" spans="1:11" hidden="1" x14ac:dyDescent="0.25">
      <c r="A288" s="1106"/>
      <c r="B288" s="15">
        <v>5</v>
      </c>
      <c r="C288" s="707" t="str">
        <f>IF(Experiencia_Proponente!C424=0,"",Experiencia_Proponente!C424)</f>
        <v/>
      </c>
      <c r="D288" s="35" t="str">
        <f>IF(Experiencia_Proponente!D424=0,"",Experiencia_Proponente!D424)</f>
        <v/>
      </c>
      <c r="E288" s="707" t="str">
        <f>Consolidado_Experiencia!E288</f>
        <v/>
      </c>
      <c r="F288" s="707" t="str">
        <f>Consolidado_Doc_Técnicos!O288</f>
        <v/>
      </c>
      <c r="G288" s="707" t="str">
        <f>Consolidado_Económico!U295</f>
        <v/>
      </c>
      <c r="H288" s="1108"/>
      <c r="I288" s="712">
        <f>Consolidado_Ponderables!I288</f>
        <v>0</v>
      </c>
      <c r="J288" s="1108"/>
      <c r="K288" s="707" t="str">
        <f t="shared" si="42"/>
        <v/>
      </c>
    </row>
    <row r="289" spans="1:11" ht="33" x14ac:dyDescent="0.25">
      <c r="A289" s="1103"/>
      <c r="B289" s="717">
        <v>6</v>
      </c>
      <c r="C289" s="717" t="str">
        <f>IF(Experiencia_Proponente!C425=0,"",Experiencia_Proponente!C425)</f>
        <v>COOPERATIVA DE VIGILANCIA Y SERVICIOS DE BUCARAMANGA CTA – COOVIAM CTA</v>
      </c>
      <c r="D289" s="935" t="str">
        <f>IF(Experiencia_Proponente!D425=0,"",Experiencia_Proponente!D425)</f>
        <v>COOPERATIVA DE VIGILANCIA Y SERVICIOS DE BUCARAMANGA CTA – COOVIAM CTA</v>
      </c>
      <c r="E289" s="717" t="str">
        <f>Consolidado_Experiencia!E289</f>
        <v>HABILITADO</v>
      </c>
      <c r="F289" s="717" t="str">
        <f>Consolidado_Doc_Técnicos!O289</f>
        <v>HABILITADO</v>
      </c>
      <c r="G289" s="717" t="str">
        <f>Consolidado_Económico!U296</f>
        <v>HABILITADO</v>
      </c>
      <c r="H289" s="1107"/>
      <c r="I289" s="722">
        <f>Consolidado_Ponderables!I289</f>
        <v>60</v>
      </c>
      <c r="J289" s="1107"/>
      <c r="K289" s="717" t="str">
        <f>IF(C289&lt;&gt;"",IF((AND(E289="HABILITADO",F289="HABILITADO",G289="HABILITADO"))=TRUE,"HABILITADO",IF(OR(E289="RECHAZADO",F289="RECHAZADO",G289="RECHAZADO")=TRUE,"RECHAZADO",IF(OR(E289="RECHAZADO",F289="RECHAZADO",G289="RECHAZADO")=TRUE,"RECHAZADO","RECHAZADO"))),"")</f>
        <v>HABILITADO</v>
      </c>
    </row>
    <row r="290" spans="1:11" ht="33" x14ac:dyDescent="0.25">
      <c r="A290" s="1103"/>
      <c r="B290" s="717">
        <v>7</v>
      </c>
      <c r="C290" s="717" t="str">
        <f>IF(Experiencia_Proponente!C426=0,"",Experiencia_Proponente!C426)</f>
        <v>COOPERATIVA DE VIGILANCIA Y SERVICIOS DE BUCARAMANGA CTA – COOVIAM CTA</v>
      </c>
      <c r="D290" s="935" t="str">
        <f>IF(Experiencia_Proponente!D426=0,"",Experiencia_Proponente!D426)</f>
        <v>COOPERATIVA DE VIGILANCIA Y SERVICIOS DE BUCARAMANGA CTA – COOVIAM CTA</v>
      </c>
      <c r="E290" s="717" t="str">
        <f>Consolidado_Experiencia!E290</f>
        <v>HABILITADO</v>
      </c>
      <c r="F290" s="717" t="str">
        <f>Consolidado_Doc_Técnicos!O290</f>
        <v>HABILITADO</v>
      </c>
      <c r="G290" s="717" t="str">
        <f>Consolidado_Económico!U297</f>
        <v>HABILITADO</v>
      </c>
      <c r="H290" s="1107"/>
      <c r="I290" s="722">
        <f>Consolidado_Ponderables!I290</f>
        <v>60</v>
      </c>
      <c r="J290" s="1107"/>
      <c r="K290" s="717" t="str">
        <f>IF(C290&lt;&gt;"",IF((AND(E290="HABILITADO",F290="HABILITADO",G290="HABILITADO"))=TRUE,"HABILITADO",IF(OR(E290="RECHAZADO",F290="RECHAZADO",G290="RECHAZADO")=TRUE,"RECHAZADO",IF(OR(E290="RECHAZADO",F290="RECHAZADO",G290="RECHAZADO")=TRUE,"RECHAZADO","RECHAZADO"))),"")</f>
        <v>HABILITADO</v>
      </c>
    </row>
    <row r="291" spans="1:11" ht="33.75" thickBot="1" x14ac:dyDescent="0.3">
      <c r="A291" s="1103"/>
      <c r="B291" s="717">
        <v>8</v>
      </c>
      <c r="C291" s="717" t="str">
        <f>IF(Experiencia_Proponente!C427=0,"",Experiencia_Proponente!C427)</f>
        <v>COOPERATIVA DE VIGILANCIA Y SERVICIOS DE BUCARAMANGA CTA – COOVIAM CTA</v>
      </c>
      <c r="D291" s="935" t="str">
        <f>IF(Experiencia_Proponente!D427=0,"",Experiencia_Proponente!D427)</f>
        <v>COOPERATIVA DE VIGILANCIA Y SERVICIOS DE BUCARAMANGA CTA – COOVIAM CTA</v>
      </c>
      <c r="E291" s="717" t="str">
        <f>Consolidado_Experiencia!E291</f>
        <v>HABILITADO</v>
      </c>
      <c r="F291" s="717" t="str">
        <f>Consolidado_Doc_Técnicos!O291</f>
        <v>HABILITADO</v>
      </c>
      <c r="G291" s="717" t="str">
        <f>Consolidado_Económico!U298</f>
        <v>HABILITADO</v>
      </c>
      <c r="H291" s="1107"/>
      <c r="I291" s="722">
        <f>Consolidado_Ponderables!I291</f>
        <v>60</v>
      </c>
      <c r="J291" s="1107"/>
      <c r="K291" s="717" t="str">
        <f>IF(C291&lt;&gt;"",IF((AND(E291="HABILITADO",F291="HABILITADO",G291="HABILITADO"))=TRUE,"HABILITADO",IF(OR(E291="RECHAZADO",F291="RECHAZADO",G291="RECHAZADO")=TRUE,"RECHAZADO",IF(OR(E291="RECHAZADO",F291="RECHAZADO",G291="RECHAZADO")=TRUE,"RECHAZADO","RECHAZADO"))),"")</f>
        <v>HABILITADO</v>
      </c>
    </row>
    <row r="292" spans="1:11" ht="17.25" hidden="1" thickBot="1" x14ac:dyDescent="0.3">
      <c r="A292" s="1104"/>
      <c r="B292" s="35">
        <v>9</v>
      </c>
      <c r="C292" s="35" t="str">
        <f>IF(Experiencia_Proponente!C428=0,"",Experiencia_Proponente!C428)</f>
        <v/>
      </c>
      <c r="D292" s="35" t="str">
        <f>IF(Experiencia_Proponente!D428=0,"",Experiencia_Proponente!D428)</f>
        <v/>
      </c>
      <c r="E292" s="35" t="str">
        <f>Consolidado_Experiencia!E292</f>
        <v/>
      </c>
      <c r="F292" s="35" t="str">
        <f>Consolidado_Doc_Técnicos!O292</f>
        <v/>
      </c>
      <c r="G292" s="35" t="str">
        <f>Consolidado_Económico!U299</f>
        <v/>
      </c>
      <c r="H292" s="1108"/>
      <c r="I292" s="43">
        <f>Consolidado_Ponderables!I292</f>
        <v>0</v>
      </c>
      <c r="J292" s="1108"/>
      <c r="K292" s="35" t="str">
        <f t="shared" si="42"/>
        <v/>
      </c>
    </row>
    <row r="293" spans="1:11" ht="17.25" hidden="1" thickBot="1" x14ac:dyDescent="0.3">
      <c r="A293" s="1105"/>
      <c r="B293" s="717">
        <v>10</v>
      </c>
      <c r="C293" s="35" t="str">
        <f>IF(Experiencia_Proponente!C429=0,"",Experiencia_Proponente!C429)</f>
        <v/>
      </c>
      <c r="D293" s="35" t="str">
        <f>IF(Experiencia_Proponente!D429=0,"",Experiencia_Proponente!D429)</f>
        <v/>
      </c>
      <c r="E293" s="35" t="str">
        <f>Consolidado_Experiencia!E293</f>
        <v/>
      </c>
      <c r="F293" s="35" t="str">
        <f>Consolidado_Doc_Técnicos!O293</f>
        <v/>
      </c>
      <c r="G293" s="35" t="str">
        <f>Consolidado_Económico!U300</f>
        <v/>
      </c>
      <c r="H293" s="1108"/>
      <c r="I293" s="43">
        <f>Consolidado_Ponderables!I293</f>
        <v>0</v>
      </c>
      <c r="J293" s="1108"/>
      <c r="K293" s="35" t="str">
        <f t="shared" si="42"/>
        <v/>
      </c>
    </row>
    <row r="294" spans="1:11" ht="17.25" hidden="1" thickBot="1" x14ac:dyDescent="0.3">
      <c r="A294" s="1105"/>
      <c r="B294" s="717">
        <v>11</v>
      </c>
      <c r="C294" s="35" t="str">
        <f>IF(Experiencia_Proponente!C430=0,"",Experiencia_Proponente!C430)</f>
        <v/>
      </c>
      <c r="D294" s="35" t="str">
        <f>IF(Experiencia_Proponente!D430=0,"",Experiencia_Proponente!D430)</f>
        <v/>
      </c>
      <c r="E294" s="35" t="str">
        <f>Consolidado_Experiencia!E294</f>
        <v/>
      </c>
      <c r="F294" s="35" t="str">
        <f>Consolidado_Doc_Técnicos!O294</f>
        <v/>
      </c>
      <c r="G294" s="35" t="str">
        <f>Consolidado_Económico!U301</f>
        <v/>
      </c>
      <c r="H294" s="1108"/>
      <c r="I294" s="43">
        <f>Consolidado_Ponderables!I294</f>
        <v>0</v>
      </c>
      <c r="J294" s="1108"/>
      <c r="K294" s="35" t="str">
        <f t="shared" si="42"/>
        <v/>
      </c>
    </row>
    <row r="295" spans="1:11" ht="17.25" hidden="1" thickBot="1" x14ac:dyDescent="0.3">
      <c r="A295" s="1106"/>
      <c r="B295" s="15">
        <v>12</v>
      </c>
      <c r="C295" s="707" t="str">
        <f>IF(Experiencia_Proponente!C431=0,"",Experiencia_Proponente!C431)</f>
        <v/>
      </c>
      <c r="D295" s="35" t="str">
        <f>IF(Experiencia_Proponente!D434=0,"",Experiencia_Proponente!D434)</f>
        <v/>
      </c>
      <c r="E295" s="707" t="str">
        <f>Consolidado_Experiencia!E295</f>
        <v/>
      </c>
      <c r="F295" s="707" t="str">
        <f>Consolidado_Doc_Técnicos!O295</f>
        <v/>
      </c>
      <c r="G295" s="707" t="str">
        <f>Consolidado_Económico!U302</f>
        <v/>
      </c>
      <c r="H295" s="1108"/>
      <c r="I295" s="712">
        <f>Consolidado_Ponderables!I295</f>
        <v>0</v>
      </c>
      <c r="J295" s="1108"/>
      <c r="K295" s="707" t="str">
        <f t="shared" si="42"/>
        <v/>
      </c>
    </row>
    <row r="296" spans="1:11" ht="17.25" thickBot="1" x14ac:dyDescent="0.3">
      <c r="A296" s="102">
        <v>22</v>
      </c>
      <c r="B296" s="564"/>
      <c r="C296" s="103" t="s">
        <v>1537</v>
      </c>
      <c r="D296" s="70" t="s">
        <v>1537</v>
      </c>
      <c r="E296" s="103" t="s">
        <v>1537</v>
      </c>
      <c r="F296" s="103" t="s">
        <v>1537</v>
      </c>
      <c r="G296" s="103" t="s">
        <v>1537</v>
      </c>
      <c r="H296" s="103"/>
      <c r="I296" s="103" t="s">
        <v>1537</v>
      </c>
      <c r="J296" s="937"/>
      <c r="K296" s="937"/>
    </row>
    <row r="297" spans="1:11" hidden="1" x14ac:dyDescent="0.25">
      <c r="A297" s="1109">
        <f t="shared" ref="A297" si="43">A309</f>
        <v>23</v>
      </c>
      <c r="B297" s="707">
        <v>1</v>
      </c>
      <c r="C297" s="707" t="str">
        <f>IF(Experiencia_Proponente!C436=0,"",Experiencia_Proponente!C436)</f>
        <v/>
      </c>
      <c r="D297" s="35" t="str">
        <f>IF(Experiencia_Proponente!D436=0,"",Experiencia_Proponente!D436)</f>
        <v/>
      </c>
      <c r="E297" s="707" t="str">
        <f>Consolidado_Experiencia!E297</f>
        <v/>
      </c>
      <c r="F297" s="707" t="str">
        <f>Consolidado_Doc_Técnicos!O297</f>
        <v/>
      </c>
      <c r="G297" s="707" t="str">
        <f>Consolidado_Económico!U304</f>
        <v/>
      </c>
      <c r="H297" s="1108"/>
      <c r="I297" s="712">
        <f>Consolidado_Ponderables!I297</f>
        <v>0</v>
      </c>
      <c r="J297" s="1108"/>
      <c r="K297" s="707" t="str">
        <f t="shared" ref="K297:K308" si="44">IF(C297&lt;&gt;"",IF((AND(E297="HABILITADO",F297="HABILITADO",G297="HABILITADO"))=TRUE,"HABILITADO",IF(OR(E297="RECHAZADO",F297="RECHAZADO",G297="RECHAZADO")=TRUE,"RECHAZADO",IF(OR(E297="RECHAZADO",F297="RECHAZADO",G297="RECHAZADO")=TRUE,"RECHAZADO","NO HABILITADO"))),"")</f>
        <v/>
      </c>
    </row>
    <row r="298" spans="1:11" ht="17.25" thickBot="1" x14ac:dyDescent="0.3">
      <c r="A298" s="1103"/>
      <c r="B298" s="717">
        <v>2</v>
      </c>
      <c r="C298" s="717" t="str">
        <f>IF(Experiencia_Proponente!C437=0,"",Experiencia_Proponente!C437)</f>
        <v xml:space="preserve">UNION  TEMPORAL SERVIGLOBAL SED 2021 </v>
      </c>
      <c r="D298" s="935" t="str">
        <f>IF(Experiencia_Proponente!D437=0,"",Experiencia_Proponente!D437)</f>
        <v xml:space="preserve">UNION  TEMPORAL SERVIGLOBAL SED 2021 </v>
      </c>
      <c r="E298" s="717" t="str">
        <f>Consolidado_Experiencia!E298</f>
        <v>HABILITADO</v>
      </c>
      <c r="F298" s="717" t="str">
        <f>Consolidado_Doc_Técnicos!O298</f>
        <v>HABILITADO</v>
      </c>
      <c r="G298" s="717" t="str">
        <f>Consolidado_Económico!U305</f>
        <v>HABILITADO</v>
      </c>
      <c r="H298" s="1107"/>
      <c r="I298" s="722">
        <f>Consolidado_Ponderables!I298</f>
        <v>60</v>
      </c>
      <c r="J298" s="1107"/>
      <c r="K298" s="717" t="str">
        <f>IF(C298&lt;&gt;"",IF((AND(E298="HABILITADO",F298="HABILITADO",G298="HABILITADO"))=TRUE,"HABILITADO",IF(OR(E298="RECHAZADO",F298="RECHAZADO",G298="RECHAZADO")=TRUE,"RECHAZADO",IF(OR(E298="RECHAZADO",F298="RECHAZADO",G298="RECHAZADO")=TRUE,"RECHAZADO","RECHAZADO"))),"")</f>
        <v>HABILITADO</v>
      </c>
    </row>
    <row r="299" spans="1:11" ht="17.25" hidden="1" thickBot="1" x14ac:dyDescent="0.3">
      <c r="A299" s="1104"/>
      <c r="B299" s="35">
        <v>3</v>
      </c>
      <c r="C299" s="35" t="str">
        <f>IF(Experiencia_Proponente!C438=0,"",Experiencia_Proponente!C438)</f>
        <v/>
      </c>
      <c r="D299" s="35" t="str">
        <f>IF(Experiencia_Proponente!D438=0,"",Experiencia_Proponente!D438)</f>
        <v/>
      </c>
      <c r="E299" s="35" t="str">
        <f>Consolidado_Experiencia!E299</f>
        <v/>
      </c>
      <c r="F299" s="35" t="str">
        <f>Consolidado_Doc_Técnicos!O299</f>
        <v/>
      </c>
      <c r="G299" s="35" t="str">
        <f>Consolidado_Económico!U306</f>
        <v/>
      </c>
      <c r="H299" s="1108"/>
      <c r="I299" s="43">
        <f>Consolidado_Ponderables!I299</f>
        <v>0</v>
      </c>
      <c r="J299" s="1108"/>
      <c r="K299" s="35" t="str">
        <f t="shared" si="44"/>
        <v/>
      </c>
    </row>
    <row r="300" spans="1:11" ht="17.25" hidden="1" thickBot="1" x14ac:dyDescent="0.3">
      <c r="A300" s="1105"/>
      <c r="B300" s="717">
        <v>4</v>
      </c>
      <c r="C300" s="35"/>
      <c r="D300" s="35" t="str">
        <f>IF(Experiencia_Proponente!D439=0,"",Experiencia_Proponente!D439)</f>
        <v/>
      </c>
      <c r="E300" s="35" t="str">
        <f>Consolidado_Experiencia!E300</f>
        <v/>
      </c>
      <c r="F300" s="35" t="str">
        <f>Consolidado_Doc_Técnicos!O300</f>
        <v/>
      </c>
      <c r="G300" s="35" t="str">
        <f>Consolidado_Económico!U307</f>
        <v/>
      </c>
      <c r="H300" s="1108"/>
      <c r="I300" s="43">
        <f>Consolidado_Ponderables!I300</f>
        <v>0</v>
      </c>
      <c r="J300" s="1108"/>
      <c r="K300" s="35" t="str">
        <f t="shared" si="44"/>
        <v/>
      </c>
    </row>
    <row r="301" spans="1:11" ht="17.25" hidden="1" thickBot="1" x14ac:dyDescent="0.3">
      <c r="A301" s="1105"/>
      <c r="B301" s="717">
        <v>5</v>
      </c>
      <c r="C301" s="35" t="str">
        <f>IF(Experiencia_Proponente!C440=0,"",Experiencia_Proponente!C440)</f>
        <v/>
      </c>
      <c r="D301" s="35" t="str">
        <f>IF(Experiencia_Proponente!D440=0,"",Experiencia_Proponente!D440)</f>
        <v/>
      </c>
      <c r="E301" s="35" t="str">
        <f>Consolidado_Experiencia!E301</f>
        <v/>
      </c>
      <c r="F301" s="35" t="str">
        <f>Consolidado_Doc_Técnicos!O301</f>
        <v/>
      </c>
      <c r="G301" s="35" t="str">
        <f>Consolidado_Económico!U308</f>
        <v/>
      </c>
      <c r="H301" s="1108"/>
      <c r="I301" s="43">
        <f>Consolidado_Ponderables!I301</f>
        <v>0</v>
      </c>
      <c r="J301" s="1108"/>
      <c r="K301" s="35" t="str">
        <f t="shared" si="44"/>
        <v/>
      </c>
    </row>
    <row r="302" spans="1:11" ht="17.25" hidden="1" thickBot="1" x14ac:dyDescent="0.3">
      <c r="A302" s="1105"/>
      <c r="B302" s="717">
        <v>6</v>
      </c>
      <c r="C302" s="35" t="str">
        <f>IF(Experiencia_Proponente!C441=0,"",Experiencia_Proponente!C441)</f>
        <v/>
      </c>
      <c r="D302" s="35" t="str">
        <f>IF(Experiencia_Proponente!D441=0,"",Experiencia_Proponente!D441)</f>
        <v/>
      </c>
      <c r="E302" s="35" t="str">
        <f>Consolidado_Experiencia!E302</f>
        <v/>
      </c>
      <c r="F302" s="35" t="str">
        <f>Consolidado_Doc_Técnicos!O302</f>
        <v/>
      </c>
      <c r="G302" s="35" t="str">
        <f>Consolidado_Económico!U309</f>
        <v/>
      </c>
      <c r="H302" s="1108"/>
      <c r="I302" s="43">
        <f>Consolidado_Ponderables!I302</f>
        <v>0</v>
      </c>
      <c r="J302" s="1108"/>
      <c r="K302" s="35" t="str">
        <f t="shared" si="44"/>
        <v/>
      </c>
    </row>
    <row r="303" spans="1:11" ht="17.25" hidden="1" thickBot="1" x14ac:dyDescent="0.3">
      <c r="A303" s="1105"/>
      <c r="B303" s="717">
        <v>7</v>
      </c>
      <c r="C303" s="35" t="str">
        <f>IF(Experiencia_Proponente!C442=0,"",Experiencia_Proponente!C442)</f>
        <v/>
      </c>
      <c r="D303" s="35" t="str">
        <f>IF(Experiencia_Proponente!D442=0,"",Experiencia_Proponente!D442)</f>
        <v/>
      </c>
      <c r="E303" s="35" t="str">
        <f>Consolidado_Experiencia!E303</f>
        <v/>
      </c>
      <c r="F303" s="35" t="str">
        <f>Consolidado_Doc_Técnicos!O303</f>
        <v/>
      </c>
      <c r="G303" s="35" t="str">
        <f>Consolidado_Económico!U310</f>
        <v/>
      </c>
      <c r="H303" s="1108"/>
      <c r="I303" s="43">
        <f>Consolidado_Ponderables!I303</f>
        <v>0</v>
      </c>
      <c r="J303" s="1108"/>
      <c r="K303" s="35" t="str">
        <f t="shared" si="44"/>
        <v/>
      </c>
    </row>
    <row r="304" spans="1:11" ht="17.25" hidden="1" thickBot="1" x14ac:dyDescent="0.3">
      <c r="A304" s="1105"/>
      <c r="B304" s="717">
        <v>8</v>
      </c>
      <c r="C304" s="35" t="str">
        <f>IF(Experiencia_Proponente!C443=0,"",Experiencia_Proponente!C443)</f>
        <v/>
      </c>
      <c r="D304" s="35" t="str">
        <f>IF(Experiencia_Proponente!D443=0,"",Experiencia_Proponente!D443)</f>
        <v/>
      </c>
      <c r="E304" s="35" t="str">
        <f>Consolidado_Experiencia!E304</f>
        <v/>
      </c>
      <c r="F304" s="35" t="str">
        <f>Consolidado_Doc_Técnicos!O304</f>
        <v/>
      </c>
      <c r="G304" s="35" t="str">
        <f>Consolidado_Económico!U311</f>
        <v/>
      </c>
      <c r="H304" s="1108"/>
      <c r="I304" s="43">
        <f>Consolidado_Ponderables!I304</f>
        <v>0</v>
      </c>
      <c r="J304" s="1108"/>
      <c r="K304" s="35" t="str">
        <f t="shared" si="44"/>
        <v/>
      </c>
    </row>
    <row r="305" spans="1:11" ht="17.25" hidden="1" thickBot="1" x14ac:dyDescent="0.3">
      <c r="A305" s="1105"/>
      <c r="B305" s="717">
        <v>9</v>
      </c>
      <c r="C305" s="35" t="str">
        <f>IF(Experiencia_Proponente!C444=0,"",Experiencia_Proponente!C444)</f>
        <v/>
      </c>
      <c r="D305" s="35" t="str">
        <f>IF(Experiencia_Proponente!D444=0,"",Experiencia_Proponente!D444)</f>
        <v/>
      </c>
      <c r="E305" s="35" t="str">
        <f>Consolidado_Experiencia!E305</f>
        <v/>
      </c>
      <c r="F305" s="35" t="str">
        <f>Consolidado_Doc_Técnicos!O305</f>
        <v/>
      </c>
      <c r="G305" s="35" t="str">
        <f>Consolidado_Económico!U312</f>
        <v/>
      </c>
      <c r="H305" s="1108"/>
      <c r="I305" s="43">
        <f>Consolidado_Ponderables!I305</f>
        <v>0</v>
      </c>
      <c r="J305" s="1108"/>
      <c r="K305" s="35" t="str">
        <f t="shared" si="44"/>
        <v/>
      </c>
    </row>
    <row r="306" spans="1:11" ht="17.25" hidden="1" thickBot="1" x14ac:dyDescent="0.3">
      <c r="A306" s="1105"/>
      <c r="B306" s="717">
        <v>10</v>
      </c>
      <c r="C306" s="35" t="str">
        <f>IF(Experiencia_Proponente!C445=0,"",Experiencia_Proponente!C445)</f>
        <v/>
      </c>
      <c r="D306" s="35" t="str">
        <f>IF(Experiencia_Proponente!D445=0,"",Experiencia_Proponente!D445)</f>
        <v/>
      </c>
      <c r="E306" s="35" t="str">
        <f>Consolidado_Experiencia!E306</f>
        <v/>
      </c>
      <c r="F306" s="35" t="str">
        <f>Consolidado_Doc_Técnicos!O306</f>
        <v/>
      </c>
      <c r="G306" s="35" t="str">
        <f>Consolidado_Económico!U313</f>
        <v/>
      </c>
      <c r="H306" s="1108"/>
      <c r="I306" s="43">
        <f>Consolidado_Ponderables!I306</f>
        <v>0</v>
      </c>
      <c r="J306" s="1108"/>
      <c r="K306" s="35" t="str">
        <f t="shared" si="44"/>
        <v/>
      </c>
    </row>
    <row r="307" spans="1:11" ht="17.25" hidden="1" thickBot="1" x14ac:dyDescent="0.3">
      <c r="A307" s="1105"/>
      <c r="B307" s="717">
        <v>11</v>
      </c>
      <c r="C307" s="35" t="str">
        <f>IF(Experiencia_Proponente!C446=0,"",Experiencia_Proponente!C446)</f>
        <v/>
      </c>
      <c r="D307" s="35" t="str">
        <f>IF(Experiencia_Proponente!D446=0,"",Experiencia_Proponente!D446)</f>
        <v/>
      </c>
      <c r="E307" s="35" t="str">
        <f>Consolidado_Experiencia!E307</f>
        <v/>
      </c>
      <c r="F307" s="35" t="str">
        <f>Consolidado_Doc_Técnicos!O307</f>
        <v/>
      </c>
      <c r="G307" s="35" t="str">
        <f>Consolidado_Económico!U314</f>
        <v/>
      </c>
      <c r="H307" s="1108"/>
      <c r="I307" s="43">
        <f>Consolidado_Ponderables!I307</f>
        <v>0</v>
      </c>
      <c r="J307" s="1108"/>
      <c r="K307" s="35" t="str">
        <f t="shared" si="44"/>
        <v/>
      </c>
    </row>
    <row r="308" spans="1:11" ht="17.25" hidden="1" thickBot="1" x14ac:dyDescent="0.3">
      <c r="A308" s="1106"/>
      <c r="B308" s="15">
        <v>12</v>
      </c>
      <c r="C308" s="707" t="str">
        <f>IF(Experiencia_Proponente!C447=0,"",Experiencia_Proponente!C447)</f>
        <v/>
      </c>
      <c r="D308" s="35" t="str">
        <f>IF(Experiencia_Proponente!D447=0,"",Experiencia_Proponente!D447)</f>
        <v/>
      </c>
      <c r="E308" s="707" t="str">
        <f>Consolidado_Experiencia!E308</f>
        <v/>
      </c>
      <c r="F308" s="707" t="str">
        <f>Consolidado_Doc_Técnicos!O308</f>
        <v/>
      </c>
      <c r="G308" s="707" t="str">
        <f>Consolidado_Económico!U315</f>
        <v/>
      </c>
      <c r="H308" s="1108"/>
      <c r="I308" s="712">
        <f>Consolidado_Ponderables!I308</f>
        <v>0</v>
      </c>
      <c r="J308" s="1108"/>
      <c r="K308" s="707" t="str">
        <f t="shared" si="44"/>
        <v/>
      </c>
    </row>
    <row r="309" spans="1:11" ht="17.25" thickBot="1" x14ac:dyDescent="0.3">
      <c r="A309" s="102">
        <v>23</v>
      </c>
      <c r="B309" s="564"/>
      <c r="C309" s="103" t="s">
        <v>1537</v>
      </c>
      <c r="D309" s="70" t="s">
        <v>1537</v>
      </c>
      <c r="E309" s="103" t="s">
        <v>1537</v>
      </c>
      <c r="F309" s="103" t="s">
        <v>1537</v>
      </c>
      <c r="G309" s="103" t="s">
        <v>1537</v>
      </c>
      <c r="H309" s="103"/>
      <c r="I309" s="103" t="s">
        <v>1537</v>
      </c>
      <c r="J309" s="937"/>
      <c r="K309" s="937"/>
    </row>
    <row r="310" spans="1:11" x14ac:dyDescent="0.25">
      <c r="A310" s="1103">
        <f>A322</f>
        <v>24</v>
      </c>
      <c r="B310" s="717">
        <v>1</v>
      </c>
      <c r="C310" s="717" t="str">
        <f>IF(Experiencia_Proponente!C449=0,"",Experiencia_Proponente!C449)</f>
        <v>UNION TEMPORAL PROGRESEMOS</v>
      </c>
      <c r="D310" s="935" t="str">
        <f>IF(Experiencia_Proponente!D449=0,"",Experiencia_Proponente!D449)</f>
        <v>UNION TEMPORAL PROGRESEMOS</v>
      </c>
      <c r="E310" s="717" t="str">
        <f>Consolidado_Experiencia!E310</f>
        <v>HABILITADO</v>
      </c>
      <c r="F310" s="717" t="str">
        <f>Consolidado_Doc_Técnicos!O310</f>
        <v>HABILITADO</v>
      </c>
      <c r="G310" s="717" t="str">
        <f>Consolidado_Económico!U317</f>
        <v>HABILITADO</v>
      </c>
      <c r="H310" s="1107"/>
      <c r="I310" s="722">
        <f>Consolidado_Ponderables!I310</f>
        <v>60</v>
      </c>
      <c r="J310" s="1107"/>
      <c r="K310" s="717" t="str">
        <f>IF(C310&lt;&gt;"",IF((AND(E310="HABILITADO",F310="HABILITADO",G310="HABILITADO"))=TRUE,"HABILITADO",IF(OR(E310="RECHAZADO",F310="RECHAZADO",G310="RECHAZADO")=TRUE,"RECHAZADO",IF(OR(E310="RECHAZADO",F310="RECHAZADO",G310="RECHAZADO")=TRUE,"RECHAZADO","RECHAZADO"))),"")</f>
        <v>HABILITADO</v>
      </c>
    </row>
    <row r="311" spans="1:11" x14ac:dyDescent="0.25">
      <c r="A311" s="1103"/>
      <c r="B311" s="717">
        <v>2</v>
      </c>
      <c r="C311" s="717" t="str">
        <f>IF(Experiencia_Proponente!C450=0,"",Experiencia_Proponente!C450)</f>
        <v>UNION TEMPORAL PROGRESEMOS</v>
      </c>
      <c r="D311" s="935" t="str">
        <f>IF(Experiencia_Proponente!D450=0,"",Experiencia_Proponente!D450)</f>
        <v>UNION TEMPORAL PROGRESEMOS</v>
      </c>
      <c r="E311" s="717" t="str">
        <f>Consolidado_Experiencia!E311</f>
        <v>HABILITADO</v>
      </c>
      <c r="F311" s="717" t="str">
        <f>Consolidado_Doc_Técnicos!O311</f>
        <v>HABILITADO</v>
      </c>
      <c r="G311" s="717" t="str">
        <f>Consolidado_Económico!U318</f>
        <v>HABILITADO</v>
      </c>
      <c r="H311" s="1107"/>
      <c r="I311" s="722">
        <f>Consolidado_Ponderables!I311</f>
        <v>60</v>
      </c>
      <c r="J311" s="1107"/>
      <c r="K311" s="717" t="str">
        <f>IF(C311&lt;&gt;"",IF((AND(E311="HABILITADO",F311="HABILITADO",G311="HABILITADO"))=TRUE,"HABILITADO",IF(OR(E311="RECHAZADO",F311="RECHAZADO",G311="RECHAZADO")=TRUE,"RECHAZADO",IF(OR(E311="RECHAZADO",F311="RECHAZADO",G311="RECHAZADO")=TRUE,"RECHAZADO","RECHAZADO"))),"")</f>
        <v>HABILITADO</v>
      </c>
    </row>
    <row r="312" spans="1:11" hidden="1" x14ac:dyDescent="0.25">
      <c r="A312" s="1109"/>
      <c r="B312" s="707">
        <v>3</v>
      </c>
      <c r="C312" s="707" t="str">
        <f>IF(Experiencia_Proponente!C451=0,"",Experiencia_Proponente!C451)</f>
        <v/>
      </c>
      <c r="D312" s="35" t="str">
        <f>IF(Experiencia_Proponente!D451=0,"",Experiencia_Proponente!D451)</f>
        <v/>
      </c>
      <c r="E312" s="707" t="str">
        <f>Consolidado_Experiencia!E312</f>
        <v/>
      </c>
      <c r="F312" s="707" t="str">
        <f>Consolidado_Doc_Técnicos!O312</f>
        <v/>
      </c>
      <c r="G312" s="707" t="str">
        <f>Consolidado_Económico!U319</f>
        <v/>
      </c>
      <c r="H312" s="1108"/>
      <c r="I312" s="712">
        <f>Consolidado_Ponderables!I312</f>
        <v>0</v>
      </c>
      <c r="J312" s="1108"/>
      <c r="K312" s="707" t="str">
        <f t="shared" ref="K312:K318" si="45">IF(C312&lt;&gt;"",IF((AND(E312="HABILITADO",F312="HABILITADO",G312="HABILITADO"))=TRUE,"HABILITADO",IF(OR(E312="RECHAZADO",F312="RECHAZADO",G312="RECHAZADO")=TRUE,"RECHAZADO",IF(OR(E312="RECHAZADO",F312="RECHAZADO",G312="RECHAZADO")=TRUE,"RECHAZADO","NO HABILITADO"))),"")</f>
        <v/>
      </c>
    </row>
    <row r="313" spans="1:11" x14ac:dyDescent="0.25">
      <c r="A313" s="1103"/>
      <c r="B313" s="717">
        <v>4</v>
      </c>
      <c r="C313" s="717" t="str">
        <f>IF(Experiencia_Proponente!C452=0,"",Experiencia_Proponente!C452)</f>
        <v>UNION TEMPORAL PROGRESEMOS</v>
      </c>
      <c r="D313" s="935" t="str">
        <f>IF(Experiencia_Proponente!D452=0,"",Experiencia_Proponente!D452)</f>
        <v>UNION TEMPORAL PROGRESEMOS</v>
      </c>
      <c r="E313" s="717" t="str">
        <f>Consolidado_Experiencia!E313</f>
        <v>HABILITADO</v>
      </c>
      <c r="F313" s="717" t="str">
        <f>Consolidado_Doc_Técnicos!O313</f>
        <v>HABILITADO</v>
      </c>
      <c r="G313" s="717" t="str">
        <f>Consolidado_Económico!U320</f>
        <v>HABILITADO</v>
      </c>
      <c r="H313" s="1107"/>
      <c r="I313" s="722">
        <f>Consolidado_Ponderables!I313</f>
        <v>60</v>
      </c>
      <c r="J313" s="1107"/>
      <c r="K313" s="717" t="str">
        <f>IF(C313&lt;&gt;"",IF((AND(E313="HABILITADO",F313="HABILITADO",G313="HABILITADO"))=TRUE,"HABILITADO",IF(OR(E313="RECHAZADO",F313="RECHAZADO",G313="RECHAZADO")=TRUE,"RECHAZADO",IF(OR(E313="RECHAZADO",F313="RECHAZADO",G313="RECHAZADO")=TRUE,"RECHAZADO","RECHAZADO"))),"")</f>
        <v>HABILITADO</v>
      </c>
    </row>
    <row r="314" spans="1:11" x14ac:dyDescent="0.25">
      <c r="A314" s="1103"/>
      <c r="B314" s="717">
        <v>5</v>
      </c>
      <c r="C314" s="717" t="str">
        <f>IF(Experiencia_Proponente!C453=0,"",Experiencia_Proponente!C453)</f>
        <v>UNION TEMPORAL PROGRESEMOS</v>
      </c>
      <c r="D314" s="935" t="str">
        <f>IF(Experiencia_Proponente!D453=0,"",Experiencia_Proponente!D453)</f>
        <v>UNION TEMPORAL PROGRESEMOS</v>
      </c>
      <c r="E314" s="717" t="str">
        <f>Consolidado_Experiencia!E314</f>
        <v>HABILITADO</v>
      </c>
      <c r="F314" s="717" t="str">
        <f>Consolidado_Doc_Técnicos!O314</f>
        <v>HABILITADO</v>
      </c>
      <c r="G314" s="717" t="str">
        <f>Consolidado_Económico!U321</f>
        <v>HABILITADO</v>
      </c>
      <c r="H314" s="1107"/>
      <c r="I314" s="722">
        <f>Consolidado_Ponderables!I314</f>
        <v>60</v>
      </c>
      <c r="J314" s="1107"/>
      <c r="K314" s="717" t="str">
        <f>IF(C314&lt;&gt;"",IF((AND(E314="HABILITADO",F314="HABILITADO",G314="HABILITADO"))=TRUE,"HABILITADO",IF(OR(E314="RECHAZADO",F314="RECHAZADO",G314="RECHAZADO")=TRUE,"RECHAZADO",IF(OR(E314="RECHAZADO",F314="RECHAZADO",G314="RECHAZADO")=TRUE,"RECHAZADO","RECHAZADO"))),"")</f>
        <v>HABILITADO</v>
      </c>
    </row>
    <row r="315" spans="1:11" x14ac:dyDescent="0.25">
      <c r="A315" s="1103"/>
      <c r="B315" s="717">
        <v>6</v>
      </c>
      <c r="C315" s="717" t="str">
        <f>IF(Experiencia_Proponente!C454=0,"",Experiencia_Proponente!C454)</f>
        <v>UNION TEMPORAL PROGRESEMOS</v>
      </c>
      <c r="D315" s="935" t="str">
        <f>IF(Experiencia_Proponente!D454=0,"",Experiencia_Proponente!D454)</f>
        <v>UNION TEMPORAL PROGRESEMOS</v>
      </c>
      <c r="E315" s="717" t="str">
        <f>Consolidado_Experiencia!E315</f>
        <v>HABILITADO</v>
      </c>
      <c r="F315" s="717" t="str">
        <f>Consolidado_Doc_Técnicos!O315</f>
        <v>HABILITADO</v>
      </c>
      <c r="G315" s="717" t="str">
        <f>Consolidado_Económico!U322</f>
        <v>HABILITADO</v>
      </c>
      <c r="H315" s="1107"/>
      <c r="I315" s="722">
        <f>Consolidado_Ponderables!I315</f>
        <v>60</v>
      </c>
      <c r="J315" s="1107"/>
      <c r="K315" s="717" t="str">
        <f>IF(C315&lt;&gt;"",IF((AND(E315="HABILITADO",F315="HABILITADO",G315="HABILITADO"))=TRUE,"HABILITADO",IF(OR(E315="RECHAZADO",F315="RECHAZADO",G315="RECHAZADO")=TRUE,"RECHAZADO",IF(OR(E315="RECHAZADO",F315="RECHAZADO",G315="RECHAZADO")=TRUE,"RECHAZADO","RECHAZADO"))),"")</f>
        <v>HABILITADO</v>
      </c>
    </row>
    <row r="316" spans="1:11" x14ac:dyDescent="0.25">
      <c r="A316" s="1103"/>
      <c r="B316" s="717">
        <v>7</v>
      </c>
      <c r="C316" s="717" t="str">
        <f>IF(Experiencia_Proponente!C455=0,"",Experiencia_Proponente!C455)</f>
        <v>UNION TEMPORAL PROGRESEMOS</v>
      </c>
      <c r="D316" s="935" t="str">
        <f>IF(Experiencia_Proponente!D455=0,"",Experiencia_Proponente!D455)</f>
        <v>UNION TEMPORAL PROGRESEMOS</v>
      </c>
      <c r="E316" s="717" t="str">
        <f>Consolidado_Experiencia!E316</f>
        <v>HABILITADO</v>
      </c>
      <c r="F316" s="717" t="str">
        <f>Consolidado_Doc_Técnicos!O316</f>
        <v>HABILITADO</v>
      </c>
      <c r="G316" s="717" t="str">
        <f>Consolidado_Económico!U323</f>
        <v>HABILITADO</v>
      </c>
      <c r="H316" s="1107"/>
      <c r="I316" s="722">
        <f>Consolidado_Ponderables!I316</f>
        <v>60</v>
      </c>
      <c r="J316" s="1107"/>
      <c r="K316" s="717" t="str">
        <f>IF(C316&lt;&gt;"",IF((AND(E316="HABILITADO",F316="HABILITADO",G316="HABILITADO"))=TRUE,"HABILITADO",IF(OR(E316="RECHAZADO",F316="RECHAZADO",G316="RECHAZADO")=TRUE,"RECHAZADO",IF(OR(E316="RECHAZADO",F316="RECHAZADO",G316="RECHAZADO")=TRUE,"RECHAZADO","RECHAZADO"))),"")</f>
        <v>HABILITADO</v>
      </c>
    </row>
    <row r="317" spans="1:11" x14ac:dyDescent="0.25">
      <c r="A317" s="1103"/>
      <c r="B317" s="717">
        <v>8</v>
      </c>
      <c r="C317" s="717" t="str">
        <f>IF(Experiencia_Proponente!C456=0,"",Experiencia_Proponente!C456)</f>
        <v>UNION TEMPORAL PROGRESEMOS</v>
      </c>
      <c r="D317" s="935" t="str">
        <f>IF(Experiencia_Proponente!D456=0,"",Experiencia_Proponente!D456)</f>
        <v>UNION TEMPORAL PROGRESEMOS</v>
      </c>
      <c r="E317" s="717" t="str">
        <f>Consolidado_Experiencia!E317</f>
        <v>HABILITADO</v>
      </c>
      <c r="F317" s="717" t="str">
        <f>Consolidado_Doc_Técnicos!O317</f>
        <v>HABILITADO</v>
      </c>
      <c r="G317" s="717" t="str">
        <f>Consolidado_Económico!U324</f>
        <v>HABILITADO</v>
      </c>
      <c r="H317" s="1107"/>
      <c r="I317" s="722">
        <f>Consolidado_Ponderables!I317</f>
        <v>60</v>
      </c>
      <c r="J317" s="1107"/>
      <c r="K317" s="717" t="str">
        <f>IF(C317&lt;&gt;"",IF((AND(E317="HABILITADO",F317="HABILITADO",G317="HABILITADO"))=TRUE,"HABILITADO",IF(OR(E317="RECHAZADO",F317="RECHAZADO",G317="RECHAZADO")=TRUE,"RECHAZADO",IF(OR(E317="RECHAZADO",F317="RECHAZADO",G317="RECHAZADO")=TRUE,"RECHAZADO","RECHAZADO"))),"")</f>
        <v>HABILITADO</v>
      </c>
    </row>
    <row r="318" spans="1:11" hidden="1" x14ac:dyDescent="0.25">
      <c r="A318" s="1109"/>
      <c r="B318" s="707">
        <v>9</v>
      </c>
      <c r="C318" s="707" t="str">
        <f>IF(Experiencia_Proponente!C457=0,"",Experiencia_Proponente!C457)</f>
        <v/>
      </c>
      <c r="D318" s="35" t="str">
        <f>IF(Experiencia_Proponente!D457=0,"",Experiencia_Proponente!D457)</f>
        <v/>
      </c>
      <c r="E318" s="707" t="str">
        <f>Consolidado_Experiencia!E318</f>
        <v/>
      </c>
      <c r="F318" s="707" t="str">
        <f>Consolidado_Doc_Técnicos!O318</f>
        <v/>
      </c>
      <c r="G318" s="707" t="str">
        <f>Consolidado_Económico!U325</f>
        <v/>
      </c>
      <c r="H318" s="1108"/>
      <c r="I318" s="712">
        <f>Consolidado_Ponderables!I318</f>
        <v>0</v>
      </c>
      <c r="J318" s="1108"/>
      <c r="K318" s="707" t="str">
        <f t="shared" si="45"/>
        <v/>
      </c>
    </row>
    <row r="319" spans="1:11" x14ac:dyDescent="0.25">
      <c r="A319" s="1103"/>
      <c r="B319" s="717">
        <v>10</v>
      </c>
      <c r="C319" s="717" t="str">
        <f>IF(Experiencia_Proponente!C458=0,"",Experiencia_Proponente!C458)</f>
        <v>UNION TEMPORAL PROGRESEMOS</v>
      </c>
      <c r="D319" s="935" t="str">
        <f>IF(Experiencia_Proponente!D458=0,"",Experiencia_Proponente!D458)</f>
        <v>UNION TEMPORAL PROGRESEMOS</v>
      </c>
      <c r="E319" s="717" t="str">
        <f>Consolidado_Experiencia!E319</f>
        <v>HABILITADO</v>
      </c>
      <c r="F319" s="717" t="str">
        <f>Consolidado_Doc_Técnicos!O319</f>
        <v>HABILITADO</v>
      </c>
      <c r="G319" s="717" t="str">
        <f>Consolidado_Económico!U326</f>
        <v>HABILITADO</v>
      </c>
      <c r="H319" s="1107"/>
      <c r="I319" s="722">
        <f>Consolidado_Ponderables!I319</f>
        <v>60</v>
      </c>
      <c r="J319" s="1107"/>
      <c r="K319" s="717" t="str">
        <f>IF(C319&lt;&gt;"",IF((AND(E319="HABILITADO",F319="HABILITADO",G319="HABILITADO"))=TRUE,"HABILITADO",IF(OR(E319="RECHAZADO",F319="RECHAZADO",G319="RECHAZADO")=TRUE,"RECHAZADO",IF(OR(E319="RECHAZADO",F319="RECHAZADO",G319="RECHAZADO")=TRUE,"RECHAZADO","RECHAZADO"))),"")</f>
        <v>HABILITADO</v>
      </c>
    </row>
    <row r="320" spans="1:11" x14ac:dyDescent="0.25">
      <c r="A320" s="1103"/>
      <c r="B320" s="717">
        <v>11</v>
      </c>
      <c r="C320" s="717" t="str">
        <f>IF(Experiencia_Proponente!C459=0,"",Experiencia_Proponente!C459)</f>
        <v>UNION TEMPORAL PROGRESEMOS</v>
      </c>
      <c r="D320" s="935" t="str">
        <f>IF(Experiencia_Proponente!D459=0,"",Experiencia_Proponente!D459)</f>
        <v>UNION TEMPORAL PROGRESEMOS</v>
      </c>
      <c r="E320" s="717" t="str">
        <f>Consolidado_Experiencia!E320</f>
        <v>HABILITADO</v>
      </c>
      <c r="F320" s="717" t="str">
        <f>Consolidado_Doc_Técnicos!O320</f>
        <v>HABILITADO</v>
      </c>
      <c r="G320" s="717" t="str">
        <f>Consolidado_Económico!U327</f>
        <v>HABILITADO</v>
      </c>
      <c r="H320" s="1107"/>
      <c r="I320" s="722">
        <f>Consolidado_Ponderables!I320</f>
        <v>60</v>
      </c>
      <c r="J320" s="1107"/>
      <c r="K320" s="717" t="str">
        <f>IF(C320&lt;&gt;"",IF((AND(E320="HABILITADO",F320="HABILITADO",G320="HABILITADO"))=TRUE,"HABILITADO",IF(OR(E320="RECHAZADO",F320="RECHAZADO",G320="RECHAZADO")=TRUE,"RECHAZADO",IF(OR(E320="RECHAZADO",F320="RECHAZADO",G320="RECHAZADO")=TRUE,"RECHAZADO","RECHAZADO"))),"")</f>
        <v>HABILITADO</v>
      </c>
    </row>
    <row r="321" spans="1:11" ht="17.25" thickBot="1" x14ac:dyDescent="0.3">
      <c r="A321" s="1103"/>
      <c r="B321" s="717">
        <v>12</v>
      </c>
      <c r="C321" s="717" t="str">
        <f>IF(Experiencia_Proponente!C460=0,"",Experiencia_Proponente!C460)</f>
        <v>UNION TEMPORAL PROGRESEMOS</v>
      </c>
      <c r="D321" s="935" t="str">
        <f>IF(Experiencia_Proponente!D473=0,"",Experiencia_Proponente!D473)</f>
        <v/>
      </c>
      <c r="E321" s="717" t="str">
        <f>Consolidado_Experiencia!E321</f>
        <v>HABILITADO</v>
      </c>
      <c r="F321" s="717" t="str">
        <f>Consolidado_Doc_Técnicos!O321</f>
        <v>HABILITADO</v>
      </c>
      <c r="G321" s="717" t="str">
        <f>Consolidado_Económico!U328</f>
        <v>RECHAZADO</v>
      </c>
      <c r="H321" s="1107"/>
      <c r="I321" s="697">
        <f>Consolidado_Ponderables!I321</f>
        <v>60</v>
      </c>
      <c r="J321" s="1107"/>
      <c r="K321" s="717" t="str">
        <f>IF(C321&lt;&gt;"",IF((AND(E321="HABILITADO",F321="HABILITADO",G321="HABILITADO"))=TRUE,"HABILITADO",IF(OR(E321="RECHAZADO",F321="RECHAZADO",G321="RECHAZADO")=TRUE,"RECHAZADO",IF(OR(E321="RECHAZADO",F321="RECHAZADO",G321="RECHAZADO")=TRUE,"RECHAZADO","RECHAZADO"))),"")</f>
        <v>RECHAZADO</v>
      </c>
    </row>
    <row r="322" spans="1:11" ht="17.25" thickBot="1" x14ac:dyDescent="0.3">
      <c r="A322" s="102">
        <v>24</v>
      </c>
      <c r="B322" s="564"/>
      <c r="C322" s="103" t="s">
        <v>1537</v>
      </c>
      <c r="D322" s="70" t="s">
        <v>1537</v>
      </c>
      <c r="E322" s="103" t="s">
        <v>1537</v>
      </c>
      <c r="F322" s="103" t="s">
        <v>1537</v>
      </c>
      <c r="G322" s="103" t="s">
        <v>1537</v>
      </c>
      <c r="H322" s="103"/>
      <c r="I322" s="103" t="s">
        <v>1537</v>
      </c>
      <c r="J322" s="937"/>
      <c r="K322" s="937"/>
    </row>
    <row r="323" spans="1:11" hidden="1" x14ac:dyDescent="0.25">
      <c r="A323" s="1104">
        <f t="shared" ref="A323" si="46">A335</f>
        <v>25</v>
      </c>
      <c r="B323" s="35">
        <v>1</v>
      </c>
      <c r="C323" s="35" t="str">
        <f>IF(Experiencia_Proponente!C475=0,"",Experiencia_Proponente!C475)</f>
        <v/>
      </c>
      <c r="D323" s="35" t="str">
        <f>IF(Experiencia_Proponente!D475=0,"",Experiencia_Proponente!D475)</f>
        <v/>
      </c>
      <c r="E323" s="35" t="str">
        <f>Consolidado_Experiencia!E323</f>
        <v/>
      </c>
      <c r="F323" s="35" t="str">
        <f>Consolidado_Doc_Técnicos!O323</f>
        <v/>
      </c>
      <c r="G323" s="35" t="str">
        <f>Consolidado_Económico!U330</f>
        <v/>
      </c>
      <c r="H323" s="1108"/>
      <c r="I323" s="43">
        <f>Consolidado_Ponderables!I323</f>
        <v>0</v>
      </c>
      <c r="J323" s="1108"/>
      <c r="K323" s="35" t="str">
        <f t="shared" ref="K323:K333" si="47">IF(C323&lt;&gt;"",IF((AND(E323="HABILITADO",F323="HABILITADO",G323="HABILITADO"))=TRUE,"HABILITADO",IF(OR(E323="RECHAZADO",F323="RECHAZADO",G323="RECHAZADO")=TRUE,"RECHAZADO",IF(OR(E323="RECHAZADO",F323="RECHAZADO",G323="RECHAZADO")=TRUE,"RECHAZADO","NO HABILITADO"))),"")</f>
        <v/>
      </c>
    </row>
    <row r="324" spans="1:11" hidden="1" x14ac:dyDescent="0.25">
      <c r="A324" s="1105"/>
      <c r="B324" s="717">
        <v>2</v>
      </c>
      <c r="C324" s="35" t="str">
        <f>IF(Experiencia_Proponente!C476=0,"",Experiencia_Proponente!C476)</f>
        <v/>
      </c>
      <c r="D324" s="35" t="str">
        <f>IF(Experiencia_Proponente!D476=0,"",Experiencia_Proponente!D476)</f>
        <v/>
      </c>
      <c r="E324" s="35" t="str">
        <f>Consolidado_Experiencia!E324</f>
        <v/>
      </c>
      <c r="F324" s="35" t="str">
        <f>Consolidado_Doc_Técnicos!O324</f>
        <v/>
      </c>
      <c r="G324" s="35" t="str">
        <f>Consolidado_Económico!U331</f>
        <v/>
      </c>
      <c r="H324" s="1108"/>
      <c r="I324" s="43">
        <f>Consolidado_Ponderables!I324</f>
        <v>0</v>
      </c>
      <c r="J324" s="1108"/>
      <c r="K324" s="35" t="str">
        <f t="shared" si="47"/>
        <v/>
      </c>
    </row>
    <row r="325" spans="1:11" hidden="1" x14ac:dyDescent="0.25">
      <c r="A325" s="1105"/>
      <c r="B325" s="717">
        <v>3</v>
      </c>
      <c r="C325" s="35" t="str">
        <f>IF(Experiencia_Proponente!C477=0,"",Experiencia_Proponente!C477)</f>
        <v/>
      </c>
      <c r="D325" s="35" t="str">
        <f>IF(Experiencia_Proponente!D477=0,"",Experiencia_Proponente!D477)</f>
        <v/>
      </c>
      <c r="E325" s="35" t="str">
        <f>Consolidado_Experiencia!E325</f>
        <v/>
      </c>
      <c r="F325" s="35" t="str">
        <f>Consolidado_Doc_Técnicos!O325</f>
        <v/>
      </c>
      <c r="G325" s="35" t="str">
        <f>Consolidado_Económico!U332</f>
        <v/>
      </c>
      <c r="H325" s="1108"/>
      <c r="I325" s="43">
        <f>Consolidado_Ponderables!I325</f>
        <v>0</v>
      </c>
      <c r="J325" s="1108"/>
      <c r="K325" s="35" t="str">
        <f t="shared" si="47"/>
        <v/>
      </c>
    </row>
    <row r="326" spans="1:11" hidden="1" x14ac:dyDescent="0.25">
      <c r="A326" s="1105"/>
      <c r="B326" s="717">
        <v>4</v>
      </c>
      <c r="C326" s="35" t="str">
        <f>IF(Experiencia_Proponente!C478=0,"",Experiencia_Proponente!C478)</f>
        <v/>
      </c>
      <c r="D326" s="35" t="str">
        <f>IF(Experiencia_Proponente!D478=0,"",Experiencia_Proponente!D478)</f>
        <v/>
      </c>
      <c r="E326" s="35" t="str">
        <f>Consolidado_Experiencia!E326</f>
        <v/>
      </c>
      <c r="F326" s="35" t="str">
        <f>Consolidado_Doc_Técnicos!O326</f>
        <v/>
      </c>
      <c r="G326" s="35" t="str">
        <f>Consolidado_Económico!U333</f>
        <v/>
      </c>
      <c r="H326" s="1108"/>
      <c r="I326" s="43">
        <f>Consolidado_Ponderables!I326</f>
        <v>0</v>
      </c>
      <c r="J326" s="1108"/>
      <c r="K326" s="35" t="str">
        <f t="shared" si="47"/>
        <v/>
      </c>
    </row>
    <row r="327" spans="1:11" hidden="1" x14ac:dyDescent="0.25">
      <c r="A327" s="1105"/>
      <c r="B327" s="717">
        <v>5</v>
      </c>
      <c r="C327" s="35" t="str">
        <f>IF(Experiencia_Proponente!C479=0,"",Experiencia_Proponente!C479)</f>
        <v/>
      </c>
      <c r="D327" s="35" t="str">
        <f>IF(Experiencia_Proponente!D479=0,"",Experiencia_Proponente!D479)</f>
        <v/>
      </c>
      <c r="E327" s="35" t="str">
        <f>Consolidado_Experiencia!E327</f>
        <v/>
      </c>
      <c r="F327" s="35" t="str">
        <f>Consolidado_Doc_Técnicos!O327</f>
        <v/>
      </c>
      <c r="G327" s="35" t="str">
        <f>Consolidado_Económico!U334</f>
        <v/>
      </c>
      <c r="H327" s="1108"/>
      <c r="I327" s="43">
        <f>Consolidado_Ponderables!I327</f>
        <v>0</v>
      </c>
      <c r="J327" s="1108"/>
      <c r="K327" s="35" t="str">
        <f t="shared" si="47"/>
        <v/>
      </c>
    </row>
    <row r="328" spans="1:11" hidden="1" x14ac:dyDescent="0.25">
      <c r="A328" s="1105"/>
      <c r="B328" s="717">
        <v>6</v>
      </c>
      <c r="C328" s="35" t="str">
        <f>IF(Experiencia_Proponente!C480=0,"",Experiencia_Proponente!C480)</f>
        <v/>
      </c>
      <c r="D328" s="35" t="str">
        <f>IF(Experiencia_Proponente!D480=0,"",Experiencia_Proponente!D480)</f>
        <v/>
      </c>
      <c r="E328" s="35" t="str">
        <f>Consolidado_Experiencia!E328</f>
        <v/>
      </c>
      <c r="F328" s="35" t="str">
        <f>Consolidado_Doc_Técnicos!O328</f>
        <v/>
      </c>
      <c r="G328" s="35" t="str">
        <f>Consolidado_Económico!U335</f>
        <v/>
      </c>
      <c r="H328" s="1108"/>
      <c r="I328" s="43">
        <f>Consolidado_Ponderables!I328</f>
        <v>0</v>
      </c>
      <c r="J328" s="1108"/>
      <c r="K328" s="35" t="str">
        <f t="shared" si="47"/>
        <v/>
      </c>
    </row>
    <row r="329" spans="1:11" hidden="1" x14ac:dyDescent="0.25">
      <c r="A329" s="1105"/>
      <c r="B329" s="717">
        <v>7</v>
      </c>
      <c r="C329" s="35" t="str">
        <f>IF(Experiencia_Proponente!C481=0,"",Experiencia_Proponente!C481)</f>
        <v/>
      </c>
      <c r="D329" s="35" t="str">
        <f>IF(Experiencia_Proponente!D481=0,"",Experiencia_Proponente!D481)</f>
        <v/>
      </c>
      <c r="E329" s="35" t="str">
        <f>Consolidado_Experiencia!E329</f>
        <v/>
      </c>
      <c r="F329" s="35" t="str">
        <f>Consolidado_Doc_Técnicos!O329</f>
        <v/>
      </c>
      <c r="G329" s="35" t="str">
        <f>Consolidado_Económico!U336</f>
        <v/>
      </c>
      <c r="H329" s="1108"/>
      <c r="I329" s="43">
        <f>Consolidado_Ponderables!I329</f>
        <v>0</v>
      </c>
      <c r="J329" s="1108"/>
      <c r="K329" s="35" t="str">
        <f t="shared" si="47"/>
        <v/>
      </c>
    </row>
    <row r="330" spans="1:11" hidden="1" x14ac:dyDescent="0.25">
      <c r="A330" s="1105"/>
      <c r="B330" s="717">
        <v>8</v>
      </c>
      <c r="C330" s="35" t="str">
        <f>IF(Experiencia_Proponente!C482=0,"",Experiencia_Proponente!C482)</f>
        <v/>
      </c>
      <c r="D330" s="35" t="str">
        <f>IF(Experiencia_Proponente!D482=0,"",Experiencia_Proponente!D482)</f>
        <v/>
      </c>
      <c r="E330" s="35" t="str">
        <f>Consolidado_Experiencia!E330</f>
        <v/>
      </c>
      <c r="F330" s="35" t="str">
        <f>Consolidado_Doc_Técnicos!O330</f>
        <v/>
      </c>
      <c r="G330" s="35" t="str">
        <f>Consolidado_Económico!U337</f>
        <v/>
      </c>
      <c r="H330" s="1108"/>
      <c r="I330" s="43">
        <f>Consolidado_Ponderables!I330</f>
        <v>0</v>
      </c>
      <c r="J330" s="1108"/>
      <c r="K330" s="35" t="str">
        <f t="shared" si="47"/>
        <v/>
      </c>
    </row>
    <row r="331" spans="1:11" hidden="1" x14ac:dyDescent="0.25">
      <c r="A331" s="1105"/>
      <c r="B331" s="717">
        <v>9</v>
      </c>
      <c r="C331" s="35" t="str">
        <f>IF(Experiencia_Proponente!C483=0,"",Experiencia_Proponente!C483)</f>
        <v/>
      </c>
      <c r="D331" s="35" t="str">
        <f>IF(Experiencia_Proponente!D483=0,"",Experiencia_Proponente!D483)</f>
        <v/>
      </c>
      <c r="E331" s="35" t="str">
        <f>Consolidado_Experiencia!E331</f>
        <v/>
      </c>
      <c r="F331" s="35" t="str">
        <f>Consolidado_Doc_Técnicos!O331</f>
        <v/>
      </c>
      <c r="G331" s="35" t="str">
        <f>Consolidado_Económico!U338</f>
        <v/>
      </c>
      <c r="H331" s="1108"/>
      <c r="I331" s="43">
        <f>Consolidado_Ponderables!I331</f>
        <v>0</v>
      </c>
      <c r="J331" s="1108"/>
      <c r="K331" s="35" t="str">
        <f t="shared" si="47"/>
        <v/>
      </c>
    </row>
    <row r="332" spans="1:11" hidden="1" x14ac:dyDescent="0.25">
      <c r="A332" s="1105"/>
      <c r="B332" s="717">
        <v>10</v>
      </c>
      <c r="C332" s="35" t="str">
        <f>IF(Experiencia_Proponente!C484=0,"",Experiencia_Proponente!C484)</f>
        <v/>
      </c>
      <c r="D332" s="35" t="str">
        <f>IF(Experiencia_Proponente!D484=0,"",Experiencia_Proponente!D484)</f>
        <v/>
      </c>
      <c r="E332" s="35" t="str">
        <f>Consolidado_Experiencia!E332</f>
        <v/>
      </c>
      <c r="F332" s="35" t="str">
        <f>Consolidado_Doc_Técnicos!O332</f>
        <v/>
      </c>
      <c r="G332" s="35" t="str">
        <f>Consolidado_Económico!U339</f>
        <v/>
      </c>
      <c r="H332" s="1108"/>
      <c r="I332" s="43">
        <f>Consolidado_Ponderables!I332</f>
        <v>0</v>
      </c>
      <c r="J332" s="1108"/>
      <c r="K332" s="35" t="str">
        <f t="shared" si="47"/>
        <v/>
      </c>
    </row>
    <row r="333" spans="1:11" hidden="1" x14ac:dyDescent="0.25">
      <c r="A333" s="1106"/>
      <c r="B333" s="15">
        <v>11</v>
      </c>
      <c r="C333" s="707" t="str">
        <f>IF(Experiencia_Proponente!C485=0,"",Experiencia_Proponente!C485)</f>
        <v/>
      </c>
      <c r="D333" s="35" t="str">
        <f>IF(Experiencia_Proponente!D485=0,"",Experiencia_Proponente!D485)</f>
        <v/>
      </c>
      <c r="E333" s="707" t="str">
        <f>Consolidado_Experiencia!E333</f>
        <v/>
      </c>
      <c r="F333" s="707" t="str">
        <f>Consolidado_Doc_Técnicos!O333</f>
        <v/>
      </c>
      <c r="G333" s="707" t="str">
        <f>Consolidado_Económico!U340</f>
        <v/>
      </c>
      <c r="H333" s="1108"/>
      <c r="I333" s="712">
        <f>Consolidado_Ponderables!I333</f>
        <v>0</v>
      </c>
      <c r="J333" s="1108"/>
      <c r="K333" s="707" t="str">
        <f t="shared" si="47"/>
        <v/>
      </c>
    </row>
    <row r="334" spans="1:11" ht="33.75" thickBot="1" x14ac:dyDescent="0.3">
      <c r="A334" s="1103"/>
      <c r="B334" s="717">
        <v>12</v>
      </c>
      <c r="C334" s="717" t="str">
        <f>IF(Experiencia_Proponente!C486=0,"",Experiencia_Proponente!C486)</f>
        <v>SERVICIOS TECNICOS DE VIGILANCIA LTDA - SERVIGTEC</v>
      </c>
      <c r="D334" s="935" t="str">
        <f>IF(Experiencia_Proponente!D486=0,"",Experiencia_Proponente!D486)</f>
        <v>SERVICIOS TECNICOS DE VIGILANCIA LTDA - SERVIGTEC</v>
      </c>
      <c r="E334" s="717" t="str">
        <f>Consolidado_Experiencia!E334</f>
        <v>HABILITADO</v>
      </c>
      <c r="F334" s="717" t="str">
        <f>Consolidado_Doc_Técnicos!O334</f>
        <v>HABILITADO</v>
      </c>
      <c r="G334" s="717" t="str">
        <f>Consolidado_Económico!U341</f>
        <v>HABILITADO</v>
      </c>
      <c r="H334" s="1107"/>
      <c r="I334" s="722">
        <f>Consolidado_Ponderables!I334</f>
        <v>60</v>
      </c>
      <c r="J334" s="1107"/>
      <c r="K334" s="717" t="str">
        <f>IF(C334&lt;&gt;"",IF((AND(E334="HABILITADO",F334="HABILITADO",G334="HABILITADO"))=TRUE,"HABILITADO",IF(OR(E334="RECHAZADO",F334="RECHAZADO",G334="RECHAZADO")=TRUE,"RECHAZADO",IF(OR(E334="RECHAZADO",F334="RECHAZADO",G334="RECHAZADO")=TRUE,"RECHAZADO","RECHAZADO"))),"")</f>
        <v>HABILITADO</v>
      </c>
    </row>
    <row r="335" spans="1:11" ht="17.25" thickBot="1" x14ac:dyDescent="0.3">
      <c r="A335" s="102">
        <v>25</v>
      </c>
      <c r="B335" s="564"/>
      <c r="C335" s="103" t="s">
        <v>1537</v>
      </c>
      <c r="D335" s="70" t="s">
        <v>1537</v>
      </c>
      <c r="E335" s="103" t="s">
        <v>1537</v>
      </c>
      <c r="F335" s="103" t="s">
        <v>1537</v>
      </c>
      <c r="G335" s="103" t="s">
        <v>1537</v>
      </c>
      <c r="H335" s="103"/>
      <c r="I335" s="103" t="s">
        <v>1537</v>
      </c>
      <c r="J335" s="937"/>
      <c r="K335" s="937"/>
    </row>
    <row r="336" spans="1:11" x14ac:dyDescent="0.25">
      <c r="A336" s="1103">
        <f t="shared" ref="A336" si="48">A348</f>
        <v>26</v>
      </c>
      <c r="B336" s="717">
        <v>1</v>
      </c>
      <c r="C336" s="717" t="str">
        <f>IF(Experiencia_Proponente!C488=0,"",Experiencia_Proponente!C488)</f>
        <v>UNION TEMPORAL SAC</v>
      </c>
      <c r="D336" s="935" t="str">
        <f>IF(Experiencia_Proponente!D488=0,"",Experiencia_Proponente!D488)</f>
        <v>UNION TEMPORAL SAC</v>
      </c>
      <c r="E336" s="717" t="str">
        <f>Consolidado_Experiencia!E336</f>
        <v>HABILITADO</v>
      </c>
      <c r="F336" s="717" t="str">
        <f>Consolidado_Doc_Técnicos!O336</f>
        <v>HABILITADO</v>
      </c>
      <c r="G336" s="717" t="str">
        <f>Consolidado_Económico!U343</f>
        <v>HABILITADO</v>
      </c>
      <c r="H336" s="1107"/>
      <c r="I336" s="722">
        <f>Consolidado_Ponderables!I336</f>
        <v>60</v>
      </c>
      <c r="J336" s="1107"/>
      <c r="K336" s="717" t="str">
        <f>IF(C336&lt;&gt;"",IF((AND(E336="HABILITADO",F336="HABILITADO",G336="HABILITADO"))=TRUE,"HABILITADO",IF(OR(E336="RECHAZADO",F336="RECHAZADO",G336="RECHAZADO")=TRUE,"RECHAZADO",IF(OR(E336="RECHAZADO",F336="RECHAZADO",G336="RECHAZADO")=TRUE,"RECHAZADO","RECHAZADO"))),"")</f>
        <v>HABILITADO</v>
      </c>
    </row>
    <row r="337" spans="1:11" x14ac:dyDescent="0.25">
      <c r="A337" s="1103"/>
      <c r="B337" s="717">
        <v>2</v>
      </c>
      <c r="C337" s="717" t="str">
        <f>IF(Experiencia_Proponente!C489=0,"",Experiencia_Proponente!C489)</f>
        <v>UNION TEMPORAL SAC</v>
      </c>
      <c r="D337" s="935" t="str">
        <f>IF(Experiencia_Proponente!D489=0,"",Experiencia_Proponente!D489)</f>
        <v>UNION TEMPORAL SAC</v>
      </c>
      <c r="E337" s="717" t="str">
        <f>Consolidado_Experiencia!E337</f>
        <v>HABILITADO</v>
      </c>
      <c r="F337" s="717" t="str">
        <f>Consolidado_Doc_Técnicos!O337</f>
        <v>HABILITADO</v>
      </c>
      <c r="G337" s="717" t="str">
        <f>Consolidado_Económico!U344</f>
        <v>HABILITADO</v>
      </c>
      <c r="H337" s="1107"/>
      <c r="I337" s="722">
        <f>Consolidado_Ponderables!I337</f>
        <v>60</v>
      </c>
      <c r="J337" s="1107"/>
      <c r="K337" s="717" t="str">
        <f>IF(C337&lt;&gt;"",IF((AND(E337="HABILITADO",F337="HABILITADO",G337="HABILITADO"))=TRUE,"HABILITADO",IF(OR(E337="RECHAZADO",F337="RECHAZADO",G337="RECHAZADO")=TRUE,"RECHAZADO",IF(OR(E337="RECHAZADO",F337="RECHAZADO",G337="RECHAZADO")=TRUE,"RECHAZADO","RECHAZADO"))),"")</f>
        <v>HABILITADO</v>
      </c>
    </row>
    <row r="338" spans="1:11" x14ac:dyDescent="0.25">
      <c r="A338" s="1103"/>
      <c r="B338" s="717">
        <v>3</v>
      </c>
      <c r="C338" s="717" t="str">
        <f>IF(Experiencia_Proponente!C490=0,"",Experiencia_Proponente!C490)</f>
        <v>UNION TEMPORAL SAC</v>
      </c>
      <c r="D338" s="935" t="str">
        <f>IF(Experiencia_Proponente!D490=0,"",Experiencia_Proponente!D490)</f>
        <v>UNION TEMPORAL SAC</v>
      </c>
      <c r="E338" s="717" t="str">
        <f>Consolidado_Experiencia!E338</f>
        <v>HABILITADO</v>
      </c>
      <c r="F338" s="717" t="str">
        <f>Consolidado_Doc_Técnicos!O338</f>
        <v>HABILITADO</v>
      </c>
      <c r="G338" s="717" t="str">
        <f>Consolidado_Económico!U345</f>
        <v>HABILITADO</v>
      </c>
      <c r="H338" s="1107"/>
      <c r="I338" s="722">
        <f>Consolidado_Ponderables!I338</f>
        <v>60</v>
      </c>
      <c r="J338" s="1107"/>
      <c r="K338" s="717" t="str">
        <f>IF(C338&lt;&gt;"",IF((AND(E338="HABILITADO",F338="HABILITADO",G338="HABILITADO"))=TRUE,"HABILITADO",IF(OR(E338="RECHAZADO",F338="RECHAZADO",G338="RECHAZADO")=TRUE,"RECHAZADO",IF(OR(E338="RECHAZADO",F338="RECHAZADO",G338="RECHAZADO")=TRUE,"RECHAZADO","RECHAZADO"))),"")</f>
        <v>HABILITADO</v>
      </c>
    </row>
    <row r="339" spans="1:11" hidden="1" x14ac:dyDescent="0.25">
      <c r="A339" s="1104"/>
      <c r="B339" s="35">
        <v>4</v>
      </c>
      <c r="C339" s="35" t="str">
        <f>IF(Experiencia_Proponente!C491=0,"",Experiencia_Proponente!C491)</f>
        <v/>
      </c>
      <c r="D339" s="35" t="str">
        <f>IF(Experiencia_Proponente!D491=0,"",Experiencia_Proponente!D491)</f>
        <v/>
      </c>
      <c r="E339" s="35" t="str">
        <f>Consolidado_Experiencia!E339</f>
        <v/>
      </c>
      <c r="F339" s="35" t="str">
        <f>Consolidado_Doc_Técnicos!O339</f>
        <v/>
      </c>
      <c r="G339" s="35" t="str">
        <f>Consolidado_Económico!U346</f>
        <v/>
      </c>
      <c r="H339" s="1108"/>
      <c r="I339" s="43">
        <f>Consolidado_Ponderables!I339</f>
        <v>0</v>
      </c>
      <c r="J339" s="1108"/>
      <c r="K339" s="35" t="str">
        <f t="shared" ref="K339:K346" si="49">IF(C339&lt;&gt;"",IF((AND(E339="HABILITADO",F339="HABILITADO",G339="HABILITADO"))=TRUE,"HABILITADO",IF(OR(E339="RECHAZADO",F339="RECHAZADO",G339="RECHAZADO")=TRUE,"RECHAZADO",IF(OR(E339="RECHAZADO",F339="RECHAZADO",G339="RECHAZADO")=TRUE,"RECHAZADO","NO HABILITADO"))),"")</f>
        <v/>
      </c>
    </row>
    <row r="340" spans="1:11" hidden="1" x14ac:dyDescent="0.25">
      <c r="A340" s="1106"/>
      <c r="B340" s="15">
        <v>5</v>
      </c>
      <c r="C340" s="707" t="str">
        <f>IF(Experiencia_Proponente!C492=0,"",Experiencia_Proponente!C492)</f>
        <v/>
      </c>
      <c r="D340" s="35" t="str">
        <f>IF(Experiencia_Proponente!D492=0,"",Experiencia_Proponente!D492)</f>
        <v/>
      </c>
      <c r="E340" s="707" t="str">
        <f>Consolidado_Experiencia!E340</f>
        <v/>
      </c>
      <c r="F340" s="707" t="str">
        <f>Consolidado_Doc_Técnicos!O340</f>
        <v/>
      </c>
      <c r="G340" s="707" t="str">
        <f>Consolidado_Económico!U347</f>
        <v/>
      </c>
      <c r="H340" s="1108"/>
      <c r="I340" s="712">
        <f>Consolidado_Ponderables!I340</f>
        <v>0</v>
      </c>
      <c r="J340" s="1108"/>
      <c r="K340" s="707" t="str">
        <f t="shared" si="49"/>
        <v/>
      </c>
    </row>
    <row r="341" spans="1:11" x14ac:dyDescent="0.25">
      <c r="A341" s="1103"/>
      <c r="B341" s="717">
        <v>6</v>
      </c>
      <c r="C341" s="717" t="str">
        <f>IF(Experiencia_Proponente!C493=0,"",Experiencia_Proponente!C493)</f>
        <v>UNION TEMPORAL SAC</v>
      </c>
      <c r="D341" s="935" t="str">
        <f>IF(Experiencia_Proponente!D493=0,"",Experiencia_Proponente!D493)</f>
        <v>UNION TEMPORAL SAC</v>
      </c>
      <c r="E341" s="717" t="str">
        <f>Consolidado_Experiencia!E341</f>
        <v>HABILITADO</v>
      </c>
      <c r="F341" s="717" t="str">
        <f>Consolidado_Doc_Técnicos!O341</f>
        <v>HABILITADO</v>
      </c>
      <c r="G341" s="717" t="str">
        <f>Consolidado_Económico!U348</f>
        <v>HABILITADO</v>
      </c>
      <c r="H341" s="1107"/>
      <c r="I341" s="722">
        <f>Consolidado_Ponderables!I341</f>
        <v>60</v>
      </c>
      <c r="J341" s="1107"/>
      <c r="K341" s="717" t="str">
        <f>IF(C341&lt;&gt;"",IF((AND(E341="HABILITADO",F341="HABILITADO",G341="HABILITADO"))=TRUE,"HABILITADO",IF(OR(E341="RECHAZADO",F341="RECHAZADO",G341="RECHAZADO")=TRUE,"RECHAZADO",IF(OR(E341="RECHAZADO",F341="RECHAZADO",G341="RECHAZADO")=TRUE,"RECHAZADO","RECHAZADO"))),"")</f>
        <v>HABILITADO</v>
      </c>
    </row>
    <row r="342" spans="1:11" x14ac:dyDescent="0.25">
      <c r="A342" s="1103"/>
      <c r="B342" s="717">
        <v>7</v>
      </c>
      <c r="C342" s="717" t="str">
        <f>IF(Experiencia_Proponente!C494=0,"",Experiencia_Proponente!C494)</f>
        <v>UNION TEMPORAL SAC</v>
      </c>
      <c r="D342" s="935" t="str">
        <f>IF(Experiencia_Proponente!D494=0,"",Experiencia_Proponente!D494)</f>
        <v>UNION TEMPORAL SAC</v>
      </c>
      <c r="E342" s="717" t="str">
        <f>Consolidado_Experiencia!E342</f>
        <v>HABILITADO</v>
      </c>
      <c r="F342" s="717" t="str">
        <f>Consolidado_Doc_Técnicos!O342</f>
        <v>HABILITADO</v>
      </c>
      <c r="G342" s="717" t="str">
        <f>Consolidado_Económico!U349</f>
        <v>HABILITADO</v>
      </c>
      <c r="H342" s="1107"/>
      <c r="I342" s="722">
        <f>Consolidado_Ponderables!I342</f>
        <v>60</v>
      </c>
      <c r="J342" s="1107"/>
      <c r="K342" s="717" t="str">
        <f>IF(C342&lt;&gt;"",IF((AND(E342="HABILITADO",F342="HABILITADO",G342="HABILITADO"))=TRUE,"HABILITADO",IF(OR(E342="RECHAZADO",F342="RECHAZADO",G342="RECHAZADO")=TRUE,"RECHAZADO",IF(OR(E342="RECHAZADO",F342="RECHAZADO",G342="RECHAZADO")=TRUE,"RECHAZADO","RECHAZADO"))),"")</f>
        <v>HABILITADO</v>
      </c>
    </row>
    <row r="343" spans="1:11" x14ac:dyDescent="0.25">
      <c r="A343" s="1103"/>
      <c r="B343" s="717">
        <v>8</v>
      </c>
      <c r="C343" s="717" t="str">
        <f>IF(Experiencia_Proponente!C495=0,"",Experiencia_Proponente!C495)</f>
        <v>UNION TEMPORAL SAC</v>
      </c>
      <c r="D343" s="935" t="str">
        <f>IF(Experiencia_Proponente!D495=0,"",Experiencia_Proponente!D495)</f>
        <v>UNION TEMPORAL SAC</v>
      </c>
      <c r="E343" s="717" t="str">
        <f>Consolidado_Experiencia!E343</f>
        <v>HABILITADO</v>
      </c>
      <c r="F343" s="717" t="str">
        <f>Consolidado_Doc_Técnicos!O343</f>
        <v>HABILITADO</v>
      </c>
      <c r="G343" s="717" t="str">
        <f>Consolidado_Económico!U350</f>
        <v>HABILITADO</v>
      </c>
      <c r="H343" s="1107"/>
      <c r="I343" s="722">
        <f>Consolidado_Ponderables!I343</f>
        <v>60</v>
      </c>
      <c r="J343" s="1107"/>
      <c r="K343" s="717" t="str">
        <f>IF(C343&lt;&gt;"",IF((AND(E343="HABILITADO",F343="HABILITADO",G343="HABILITADO"))=TRUE,"HABILITADO",IF(OR(E343="RECHAZADO",F343="RECHAZADO",G343="RECHAZADO")=TRUE,"RECHAZADO",IF(OR(E343="RECHAZADO",F343="RECHAZADO",G343="RECHAZADO")=TRUE,"RECHAZADO","RECHAZADO"))),"")</f>
        <v>HABILITADO</v>
      </c>
    </row>
    <row r="344" spans="1:11" x14ac:dyDescent="0.25">
      <c r="A344" s="1103"/>
      <c r="B344" s="717">
        <v>9</v>
      </c>
      <c r="C344" s="717" t="str">
        <f>IF(Experiencia_Proponente!C496=0,"",Experiencia_Proponente!C496)</f>
        <v>UNION TEMPORAL SAC</v>
      </c>
      <c r="D344" s="935" t="str">
        <f>IF(Experiencia_Proponente!D496=0,"",Experiencia_Proponente!D496)</f>
        <v>UNION TEMPORAL SAC</v>
      </c>
      <c r="E344" s="717" t="str">
        <f>Consolidado_Experiencia!E344</f>
        <v>HABILITADO</v>
      </c>
      <c r="F344" s="717" t="str">
        <f>Consolidado_Doc_Técnicos!O344</f>
        <v>HABILITADO</v>
      </c>
      <c r="G344" s="717" t="str">
        <f>Consolidado_Económico!U351</f>
        <v>HABILITADO</v>
      </c>
      <c r="H344" s="1107"/>
      <c r="I344" s="722">
        <f>Consolidado_Ponderables!I344</f>
        <v>60</v>
      </c>
      <c r="J344" s="1107"/>
      <c r="K344" s="717" t="str">
        <f>IF(C344&lt;&gt;"",IF((AND(E344="HABILITADO",F344="HABILITADO",G344="HABILITADO"))=TRUE,"HABILITADO",IF(OR(E344="RECHAZADO",F344="RECHAZADO",G344="RECHAZADO")=TRUE,"RECHAZADO",IF(OR(E344="RECHAZADO",F344="RECHAZADO",G344="RECHAZADO")=TRUE,"RECHAZADO","RECHAZADO"))),"")</f>
        <v>HABILITADO</v>
      </c>
    </row>
    <row r="345" spans="1:11" x14ac:dyDescent="0.25">
      <c r="A345" s="1103"/>
      <c r="B345" s="717">
        <v>10</v>
      </c>
      <c r="C345" s="717" t="str">
        <f>IF(Experiencia_Proponente!C497=0,"",Experiencia_Proponente!C497)</f>
        <v>UNION TEMPORAL SAC</v>
      </c>
      <c r="D345" s="935" t="str">
        <f>IF(Experiencia_Proponente!D497=0,"",Experiencia_Proponente!D497)</f>
        <v>UNION TEMPORAL SAC</v>
      </c>
      <c r="E345" s="717" t="str">
        <f>Consolidado_Experiencia!E345</f>
        <v>HABILITADO</v>
      </c>
      <c r="F345" s="717" t="str">
        <f>Consolidado_Doc_Técnicos!O345</f>
        <v>HABILITADO</v>
      </c>
      <c r="G345" s="717" t="str">
        <f>Consolidado_Económico!U352</f>
        <v>HABILITADO</v>
      </c>
      <c r="H345" s="1107"/>
      <c r="I345" s="722">
        <f>Consolidado_Ponderables!I345</f>
        <v>60</v>
      </c>
      <c r="J345" s="1107"/>
      <c r="K345" s="717" t="str">
        <f>IF(C345&lt;&gt;"",IF((AND(E345="HABILITADO",F345="HABILITADO",G345="HABILITADO"))=TRUE,"HABILITADO",IF(OR(E345="RECHAZADO",F345="RECHAZADO",G345="RECHAZADO")=TRUE,"RECHAZADO",IF(OR(E345="RECHAZADO",F345="RECHAZADO",G345="RECHAZADO")=TRUE,"RECHAZADO","RECHAZADO"))),"")</f>
        <v>HABILITADO</v>
      </c>
    </row>
    <row r="346" spans="1:11" hidden="1" x14ac:dyDescent="0.25">
      <c r="A346" s="1109"/>
      <c r="B346" s="707">
        <v>11</v>
      </c>
      <c r="C346" s="707" t="str">
        <f>IF(Experiencia_Proponente!C498=0,"",Experiencia_Proponente!C498)</f>
        <v/>
      </c>
      <c r="D346" s="35" t="str">
        <f>IF(Experiencia_Proponente!D498=0,"",Experiencia_Proponente!D498)</f>
        <v/>
      </c>
      <c r="E346" s="707" t="str">
        <f>Consolidado_Experiencia!E346</f>
        <v/>
      </c>
      <c r="F346" s="707" t="str">
        <f>Consolidado_Doc_Técnicos!O346</f>
        <v/>
      </c>
      <c r="G346" s="707" t="str">
        <f>Consolidado_Económico!U353</f>
        <v/>
      </c>
      <c r="H346" s="1108"/>
      <c r="I346" s="712">
        <f>Consolidado_Ponderables!I346</f>
        <v>0</v>
      </c>
      <c r="J346" s="1108"/>
      <c r="K346" s="707" t="str">
        <f t="shared" si="49"/>
        <v/>
      </c>
    </row>
    <row r="347" spans="1:11" ht="17.25" thickBot="1" x14ac:dyDescent="0.3">
      <c r="A347" s="1103"/>
      <c r="B347" s="717">
        <v>12</v>
      </c>
      <c r="C347" s="717" t="str">
        <f>IF(Experiencia_Proponente!C499=0,"",Experiencia_Proponente!C499)</f>
        <v>UNION TEMPORAL SAC</v>
      </c>
      <c r="D347" s="935" t="str">
        <f>IF(Experiencia_Proponente!D531=0,"",Experiencia_Proponente!D531)</f>
        <v/>
      </c>
      <c r="E347" s="717" t="str">
        <f>Consolidado_Experiencia!E347</f>
        <v>HABILITADO</v>
      </c>
      <c r="F347" s="717" t="str">
        <f>Consolidado_Doc_Técnicos!O347</f>
        <v>HABILITADO</v>
      </c>
      <c r="G347" s="717" t="str">
        <f>Consolidado_Económico!U354</f>
        <v>HABILITADO</v>
      </c>
      <c r="H347" s="1107"/>
      <c r="I347" s="722">
        <f>Consolidado_Ponderables!I347</f>
        <v>60</v>
      </c>
      <c r="J347" s="1107"/>
      <c r="K347" s="717" t="str">
        <f>IF(C347&lt;&gt;"",IF((AND(E347="HABILITADO",F347="HABILITADO",G347="HABILITADO"))=TRUE,"HABILITADO",IF(OR(E347="RECHAZADO",F347="RECHAZADO",G347="RECHAZADO")=TRUE,"RECHAZADO",IF(OR(E347="RECHAZADO",F347="RECHAZADO",G347="RECHAZADO")=TRUE,"RECHAZADO","RECHAZADO"))),"")</f>
        <v>HABILITADO</v>
      </c>
    </row>
    <row r="348" spans="1:11" ht="17.25" thickBot="1" x14ac:dyDescent="0.3">
      <c r="A348" s="102">
        <v>26</v>
      </c>
      <c r="B348" s="564"/>
      <c r="C348" s="103" t="s">
        <v>1537</v>
      </c>
      <c r="D348" s="70" t="s">
        <v>1537</v>
      </c>
      <c r="E348" s="103" t="s">
        <v>1537</v>
      </c>
      <c r="F348" s="103" t="s">
        <v>1537</v>
      </c>
      <c r="G348" s="103" t="s">
        <v>1537</v>
      </c>
      <c r="H348" s="103"/>
      <c r="I348" s="103" t="s">
        <v>1537</v>
      </c>
      <c r="J348" s="937"/>
      <c r="K348" s="937"/>
    </row>
    <row r="349" spans="1:11" x14ac:dyDescent="0.25">
      <c r="A349" s="1103">
        <f t="shared" ref="A349" si="50">A361</f>
        <v>27</v>
      </c>
      <c r="B349" s="717">
        <v>1</v>
      </c>
      <c r="C349" s="717" t="str">
        <f>IF(Experiencia_Proponente!C533=0,"",Experiencia_Proponente!C533)</f>
        <v xml:space="preserve"> UNION TEMPORAL AG 2021</v>
      </c>
      <c r="D349" s="935" t="str">
        <f>IF(Experiencia_Proponente!D533=0,"",Experiencia_Proponente!D533)</f>
        <v xml:space="preserve"> UNION TEMPORAL AG 2021</v>
      </c>
      <c r="E349" s="717" t="str">
        <f>Consolidado_Experiencia!E349</f>
        <v>HABILITADO</v>
      </c>
      <c r="F349" s="717" t="str">
        <f>Consolidado_Doc_Técnicos!O349</f>
        <v>HABILITADO</v>
      </c>
      <c r="G349" s="717" t="str">
        <f>Consolidado_Económico!U356</f>
        <v>HABILITADO</v>
      </c>
      <c r="H349" s="1107"/>
      <c r="I349" s="698">
        <f>Consolidado_Ponderables!I349</f>
        <v>60</v>
      </c>
      <c r="J349" s="1107"/>
      <c r="K349" s="717" t="str">
        <f>IF(C349&lt;&gt;"",IF((AND(E349="HABILITADO",F349="HABILITADO",G349="HABILITADO"))=TRUE,"HABILITADO",IF(OR(E349="RECHAZADO",F349="RECHAZADO",G349="RECHAZADO")=TRUE,"RECHAZADO",IF(OR(E349="RECHAZADO",F349="RECHAZADO",G349="RECHAZADO")=TRUE,"RECHAZADO","RECHAZADO"))),"")</f>
        <v>HABILITADO</v>
      </c>
    </row>
    <row r="350" spans="1:11" x14ac:dyDescent="0.25">
      <c r="A350" s="1103"/>
      <c r="B350" s="717">
        <v>2</v>
      </c>
      <c r="C350" s="717" t="str">
        <f>IF(Experiencia_Proponente!C534=0,"",Experiencia_Proponente!C534)</f>
        <v xml:space="preserve"> UNION TEMPORAL AG 2021</v>
      </c>
      <c r="D350" s="935" t="str">
        <f>IF(Experiencia_Proponente!D534=0,"",Experiencia_Proponente!D534)</f>
        <v xml:space="preserve"> UNION TEMPORAL AG 2021</v>
      </c>
      <c r="E350" s="717" t="str">
        <f>Consolidado_Experiencia!E350</f>
        <v>HABILITADO</v>
      </c>
      <c r="F350" s="717" t="str">
        <f>Consolidado_Doc_Técnicos!O350</f>
        <v>HABILITADO</v>
      </c>
      <c r="G350" s="717" t="str">
        <f>Consolidado_Económico!U357</f>
        <v>HABILITADO</v>
      </c>
      <c r="H350" s="1107"/>
      <c r="I350" s="698">
        <f>Consolidado_Ponderables!I350</f>
        <v>60</v>
      </c>
      <c r="J350" s="1107"/>
      <c r="K350" s="717" t="str">
        <f>IF(C350&lt;&gt;"",IF((AND(E350="HABILITADO",F350="HABILITADO",G350="HABILITADO"))=TRUE,"HABILITADO",IF(OR(E350="RECHAZADO",F350="RECHAZADO",G350="RECHAZADO")=TRUE,"RECHAZADO",IF(OR(E350="RECHAZADO",F350="RECHAZADO",G350="RECHAZADO")=TRUE,"RECHAZADO","RECHAZADO"))),"")</f>
        <v>HABILITADO</v>
      </c>
    </row>
    <row r="351" spans="1:11" hidden="1" x14ac:dyDescent="0.25">
      <c r="A351" s="1104"/>
      <c r="B351" s="35">
        <v>3</v>
      </c>
      <c r="C351" s="35" t="str">
        <f>IF(Experiencia_Proponente!C535=0,"",Experiencia_Proponente!C535)</f>
        <v/>
      </c>
      <c r="D351" s="35" t="str">
        <f>IF(Experiencia_Proponente!D535=0,"",Experiencia_Proponente!D535)</f>
        <v/>
      </c>
      <c r="E351" s="35" t="str">
        <f>Consolidado_Experiencia!E351</f>
        <v/>
      </c>
      <c r="F351" s="35" t="str">
        <f>Consolidado_Doc_Técnicos!O351</f>
        <v/>
      </c>
      <c r="G351" s="35" t="str">
        <f>Consolidado_Económico!U358</f>
        <v/>
      </c>
      <c r="H351" s="1108"/>
      <c r="I351" s="43">
        <f>Consolidado_Ponderables!I351</f>
        <v>0</v>
      </c>
      <c r="J351" s="1108"/>
      <c r="K351" s="35" t="str">
        <f t="shared" ref="K351:K359" si="51">IF(C351&lt;&gt;"",IF((AND(E351="HABILITADO",F351="HABILITADO",G351="HABILITADO"))=TRUE,"HABILITADO",IF(OR(E351="RECHAZADO",F351="RECHAZADO",G351="RECHAZADO")=TRUE,"RECHAZADO",IF(OR(E351="RECHAZADO",F351="RECHAZADO",G351="RECHAZADO")=TRUE,"RECHAZADO","NO HABILITADO"))),"")</f>
        <v/>
      </c>
    </row>
    <row r="352" spans="1:11" hidden="1" x14ac:dyDescent="0.25">
      <c r="A352" s="1105"/>
      <c r="B352" s="717">
        <v>4</v>
      </c>
      <c r="C352" s="35" t="str">
        <f>IF(Experiencia_Proponente!C536=0,"",Experiencia_Proponente!C536)</f>
        <v/>
      </c>
      <c r="D352" s="35" t="str">
        <f>IF(Experiencia_Proponente!D536=0,"",Experiencia_Proponente!D536)</f>
        <v/>
      </c>
      <c r="E352" s="35" t="str">
        <f>Consolidado_Experiencia!E352</f>
        <v/>
      </c>
      <c r="F352" s="35" t="str">
        <f>Consolidado_Doc_Técnicos!O352</f>
        <v/>
      </c>
      <c r="G352" s="35" t="str">
        <f>Consolidado_Económico!U359</f>
        <v/>
      </c>
      <c r="H352" s="1108"/>
      <c r="I352" s="43">
        <f>Consolidado_Ponderables!I352</f>
        <v>0</v>
      </c>
      <c r="J352" s="1108"/>
      <c r="K352" s="35" t="str">
        <f t="shared" si="51"/>
        <v/>
      </c>
    </row>
    <row r="353" spans="1:11" hidden="1" x14ac:dyDescent="0.25">
      <c r="A353" s="1105"/>
      <c r="B353" s="717">
        <v>5</v>
      </c>
      <c r="C353" s="35" t="str">
        <f>IF(Experiencia_Proponente!C537=0,"",Experiencia_Proponente!C537)</f>
        <v/>
      </c>
      <c r="D353" s="35" t="str">
        <f>IF(Experiencia_Proponente!D537=0,"",Experiencia_Proponente!D537)</f>
        <v/>
      </c>
      <c r="E353" s="35" t="str">
        <f>Consolidado_Experiencia!E353</f>
        <v/>
      </c>
      <c r="F353" s="35" t="str">
        <f>Consolidado_Doc_Técnicos!O353</f>
        <v/>
      </c>
      <c r="G353" s="35" t="str">
        <f>Consolidado_Económico!U360</f>
        <v/>
      </c>
      <c r="H353" s="1108"/>
      <c r="I353" s="43">
        <f>Consolidado_Ponderables!I353</f>
        <v>0</v>
      </c>
      <c r="J353" s="1108"/>
      <c r="K353" s="35" t="str">
        <f t="shared" si="51"/>
        <v/>
      </c>
    </row>
    <row r="354" spans="1:11" hidden="1" x14ac:dyDescent="0.25">
      <c r="A354" s="1105"/>
      <c r="B354" s="717">
        <v>6</v>
      </c>
      <c r="C354" s="35" t="str">
        <f>IF(Experiencia_Proponente!C538=0,"",Experiencia_Proponente!C538)</f>
        <v/>
      </c>
      <c r="D354" s="35" t="str">
        <f>IF(Experiencia_Proponente!D538=0,"",Experiencia_Proponente!D538)</f>
        <v/>
      </c>
      <c r="E354" s="35" t="str">
        <f>Consolidado_Experiencia!E354</f>
        <v/>
      </c>
      <c r="F354" s="35" t="str">
        <f>Consolidado_Doc_Técnicos!O354</f>
        <v/>
      </c>
      <c r="G354" s="35" t="str">
        <f>Consolidado_Económico!U361</f>
        <v/>
      </c>
      <c r="H354" s="1108"/>
      <c r="I354" s="43">
        <f>Consolidado_Ponderables!I354</f>
        <v>0</v>
      </c>
      <c r="J354" s="1108"/>
      <c r="K354" s="35" t="str">
        <f t="shared" si="51"/>
        <v/>
      </c>
    </row>
    <row r="355" spans="1:11" hidden="1" x14ac:dyDescent="0.25">
      <c r="A355" s="1106"/>
      <c r="B355" s="15">
        <v>7</v>
      </c>
      <c r="C355" s="707" t="str">
        <f>IF(Experiencia_Proponente!C539=0,"",Experiencia_Proponente!C539)</f>
        <v/>
      </c>
      <c r="D355" s="35" t="str">
        <f>IF(Experiencia_Proponente!D539=0,"",Experiencia_Proponente!D539)</f>
        <v/>
      </c>
      <c r="E355" s="707" t="str">
        <f>Consolidado_Experiencia!E355</f>
        <v/>
      </c>
      <c r="F355" s="707" t="str">
        <f>Consolidado_Doc_Técnicos!O355</f>
        <v/>
      </c>
      <c r="G355" s="707" t="str">
        <f>Consolidado_Económico!U362</f>
        <v/>
      </c>
      <c r="H355" s="1108"/>
      <c r="I355" s="712">
        <f>Consolidado_Ponderables!I355</f>
        <v>0</v>
      </c>
      <c r="J355" s="1108"/>
      <c r="K355" s="707" t="str">
        <f t="shared" si="51"/>
        <v/>
      </c>
    </row>
    <row r="356" spans="1:11" x14ac:dyDescent="0.25">
      <c r="A356" s="1103"/>
      <c r="B356" s="717">
        <v>8</v>
      </c>
      <c r="C356" s="717" t="str">
        <f>IF(Experiencia_Proponente!C540=0,"",Experiencia_Proponente!C540)</f>
        <v xml:space="preserve"> UNION TEMPORAL AG 2021</v>
      </c>
      <c r="D356" s="935" t="str">
        <f>IF(Experiencia_Proponente!D540=0,"",Experiencia_Proponente!D540)</f>
        <v xml:space="preserve"> UNION TEMPORAL AG 2021</v>
      </c>
      <c r="E356" s="717" t="str">
        <f>Consolidado_Experiencia!E356</f>
        <v>HABILITADO</v>
      </c>
      <c r="F356" s="717" t="str">
        <f>Consolidado_Doc_Técnicos!O356</f>
        <v>HABILITADO</v>
      </c>
      <c r="G356" s="717" t="str">
        <f>Consolidado_Económico!U363</f>
        <v>HABILITADO</v>
      </c>
      <c r="H356" s="1107"/>
      <c r="I356" s="698">
        <f>Consolidado_Ponderables!I356</f>
        <v>60</v>
      </c>
      <c r="J356" s="1107"/>
      <c r="K356" s="717" t="str">
        <f>IF(C356&lt;&gt;"",IF((AND(E356="HABILITADO",F356="HABILITADO",G356="HABILITADO"))=TRUE,"HABILITADO",IF(OR(E356="RECHAZADO",F356="RECHAZADO",G356="RECHAZADO")=TRUE,"RECHAZADO",IF(OR(E356="RECHAZADO",F356="RECHAZADO",G356="RECHAZADO")=TRUE,"RECHAZADO","RECHAZADO"))),"")</f>
        <v>HABILITADO</v>
      </c>
    </row>
    <row r="357" spans="1:11" x14ac:dyDescent="0.25">
      <c r="A357" s="1103"/>
      <c r="B357" s="717">
        <v>9</v>
      </c>
      <c r="C357" s="717" t="str">
        <f>IF(Experiencia_Proponente!C541=0,"",Experiencia_Proponente!C541)</f>
        <v xml:space="preserve"> UNION TEMPORAL AG 2021</v>
      </c>
      <c r="D357" s="935" t="str">
        <f>IF(Experiencia_Proponente!D541=0,"",Experiencia_Proponente!D541)</f>
        <v xml:space="preserve"> UNION TEMPORAL AG 2021</v>
      </c>
      <c r="E357" s="717" t="str">
        <f>Consolidado_Experiencia!E357</f>
        <v>HABILITADO</v>
      </c>
      <c r="F357" s="717" t="str">
        <f>Consolidado_Doc_Técnicos!O357</f>
        <v>HABILITADO</v>
      </c>
      <c r="G357" s="717" t="str">
        <f>Consolidado_Económico!U364</f>
        <v>HABILITADO</v>
      </c>
      <c r="H357" s="1107"/>
      <c r="I357" s="698">
        <f>Consolidado_Ponderables!I357</f>
        <v>60</v>
      </c>
      <c r="J357" s="1107"/>
      <c r="K357" s="717" t="str">
        <f>IF(C357&lt;&gt;"",IF((AND(E357="HABILITADO",F357="HABILITADO",G357="HABILITADO"))=TRUE,"HABILITADO",IF(OR(E357="RECHAZADO",F357="RECHAZADO",G357="RECHAZADO")=TRUE,"RECHAZADO",IF(OR(E357="RECHAZADO",F357="RECHAZADO",G357="RECHAZADO")=TRUE,"RECHAZADO","RECHAZADO"))),"")</f>
        <v>HABILITADO</v>
      </c>
    </row>
    <row r="358" spans="1:11" x14ac:dyDescent="0.25">
      <c r="A358" s="1103"/>
      <c r="B358" s="717">
        <v>10</v>
      </c>
      <c r="C358" s="717" t="str">
        <f>IF(Experiencia_Proponente!C542=0,"",Experiencia_Proponente!C542)</f>
        <v xml:space="preserve"> UNION TEMPORAL AG 2021</v>
      </c>
      <c r="D358" s="935" t="str">
        <f>IF(Experiencia_Proponente!D542=0,"",Experiencia_Proponente!D542)</f>
        <v xml:space="preserve"> UNION TEMPORAL AG 2021</v>
      </c>
      <c r="E358" s="717" t="str">
        <f>Consolidado_Experiencia!E358</f>
        <v>HABILITADO</v>
      </c>
      <c r="F358" s="717" t="str">
        <f>Consolidado_Doc_Técnicos!O358</f>
        <v>HABILITADO</v>
      </c>
      <c r="G358" s="717" t="str">
        <f>Consolidado_Económico!U365</f>
        <v>HABILITADO</v>
      </c>
      <c r="H358" s="1107"/>
      <c r="I358" s="698">
        <f>Consolidado_Ponderables!I358</f>
        <v>60</v>
      </c>
      <c r="J358" s="1107"/>
      <c r="K358" s="717" t="str">
        <f>IF(C358&lt;&gt;"",IF((AND(E358="HABILITADO",F358="HABILITADO",G358="HABILITADO"))=TRUE,"HABILITADO",IF(OR(E358="RECHAZADO",F358="RECHAZADO",G358="RECHAZADO")=TRUE,"RECHAZADO",IF(OR(E358="RECHAZADO",F358="RECHAZADO",G358="RECHAZADO")=TRUE,"RECHAZADO","RECHAZADO"))),"")</f>
        <v>HABILITADO</v>
      </c>
    </row>
    <row r="359" spans="1:11" hidden="1" x14ac:dyDescent="0.25">
      <c r="A359" s="1109"/>
      <c r="B359" s="707">
        <v>11</v>
      </c>
      <c r="C359" s="707" t="str">
        <f>IF(Experiencia_Proponente!C543=0,"",Experiencia_Proponente!C543)</f>
        <v/>
      </c>
      <c r="D359" s="35" t="str">
        <f>IF(Experiencia_Proponente!D543=0,"",Experiencia_Proponente!D543)</f>
        <v/>
      </c>
      <c r="E359" s="707" t="str">
        <f>Consolidado_Experiencia!E359</f>
        <v/>
      </c>
      <c r="F359" s="707" t="str">
        <f>Consolidado_Doc_Técnicos!O359</f>
        <v/>
      </c>
      <c r="G359" s="707" t="str">
        <f>Consolidado_Económico!U366</f>
        <v/>
      </c>
      <c r="H359" s="1108"/>
      <c r="I359" s="712">
        <f>Consolidado_Ponderables!I359</f>
        <v>0</v>
      </c>
      <c r="J359" s="1108"/>
      <c r="K359" s="707" t="str">
        <f t="shared" si="51"/>
        <v/>
      </c>
    </row>
    <row r="360" spans="1:11" ht="17.25" thickBot="1" x14ac:dyDescent="0.3">
      <c r="A360" s="1103"/>
      <c r="B360" s="717">
        <v>12</v>
      </c>
      <c r="C360" s="717" t="str">
        <f>IF(Experiencia_Proponente!C544=0,"",Experiencia_Proponente!C544)</f>
        <v xml:space="preserve"> UNION TEMPORAL AG 2021</v>
      </c>
      <c r="D360" s="935" t="str">
        <f>IF(Experiencia_Proponente!D544=0,"",Experiencia_Proponente!D544)</f>
        <v xml:space="preserve"> UNION TEMPORAL AG 2021</v>
      </c>
      <c r="E360" s="717" t="str">
        <f>Consolidado_Experiencia!E360</f>
        <v>HABILITADO</v>
      </c>
      <c r="F360" s="717" t="str">
        <f>Consolidado_Doc_Técnicos!O360</f>
        <v>HABILITADO</v>
      </c>
      <c r="G360" s="717" t="str">
        <f>Consolidado_Económico!U367</f>
        <v>HABILITADO</v>
      </c>
      <c r="H360" s="1107"/>
      <c r="I360" s="698">
        <f>Consolidado_Ponderables!I360</f>
        <v>60</v>
      </c>
      <c r="J360" s="1107"/>
      <c r="K360" s="717" t="str">
        <f>IF(C360&lt;&gt;"",IF((AND(E360="HABILITADO",F360="HABILITADO",G360="HABILITADO"))=TRUE,"HABILITADO",IF(OR(E360="RECHAZADO",F360="RECHAZADO",G360="RECHAZADO")=TRUE,"RECHAZADO",IF(OR(E360="RECHAZADO",F360="RECHAZADO",G360="RECHAZADO")=TRUE,"RECHAZADO","RECHAZADO"))),"")</f>
        <v>HABILITADO</v>
      </c>
    </row>
    <row r="361" spans="1:11" ht="17.25" thickBot="1" x14ac:dyDescent="0.3">
      <c r="A361" s="102">
        <v>27</v>
      </c>
      <c r="B361" s="564"/>
      <c r="C361" s="103" t="s">
        <v>1537</v>
      </c>
      <c r="D361" s="70" t="s">
        <v>1537</v>
      </c>
      <c r="E361" s="103" t="s">
        <v>1537</v>
      </c>
      <c r="F361" s="103" t="s">
        <v>1537</v>
      </c>
      <c r="G361" s="103" t="s">
        <v>1537</v>
      </c>
      <c r="H361" s="103"/>
      <c r="I361" s="103" t="s">
        <v>1537</v>
      </c>
      <c r="J361" s="937"/>
      <c r="K361" s="937"/>
    </row>
    <row r="362" spans="1:11" x14ac:dyDescent="0.25">
      <c r="A362" s="1103">
        <f t="shared" ref="A362" si="52">A374</f>
        <v>28</v>
      </c>
      <c r="B362" s="717">
        <v>1</v>
      </c>
      <c r="C362" s="717" t="str">
        <f>IF(Experiencia_Proponente!C559=0,"",Experiencia_Proponente!C559)</f>
        <v>UNIÓN TEMPORAL PROTECCION ANP 2021</v>
      </c>
      <c r="D362" s="935" t="str">
        <f>IF(Experiencia_Proponente!D559=0,"",Experiencia_Proponente!D559)</f>
        <v>UNIÓN TEMPORAL PROTECCION ANP 2021</v>
      </c>
      <c r="E362" s="717" t="str">
        <f>Consolidado_Experiencia!E362</f>
        <v>HABILITADO</v>
      </c>
      <c r="F362" s="717" t="str">
        <f>Consolidado_Doc_Técnicos!O362</f>
        <v>HABILITADO</v>
      </c>
      <c r="G362" s="717" t="str">
        <f>Consolidado_Económico!U369</f>
        <v>HABILITADO</v>
      </c>
      <c r="H362" s="1107"/>
      <c r="I362" s="698">
        <f>Consolidado_Ponderables!I362</f>
        <v>60</v>
      </c>
      <c r="J362" s="1107"/>
      <c r="K362" s="717" t="str">
        <f>IF(C362&lt;&gt;"",IF((AND(E362="HABILITADO",F362="HABILITADO",G362="HABILITADO"))=TRUE,"HABILITADO",IF(OR(E362="RECHAZADO",F362="RECHAZADO",G362="RECHAZADO")=TRUE,"RECHAZADO",IF(OR(E362="RECHAZADO",F362="RECHAZADO",G362="RECHAZADO")=TRUE,"RECHAZADO","RECHAZADO"))),"")</f>
        <v>HABILITADO</v>
      </c>
    </row>
    <row r="363" spans="1:11" x14ac:dyDescent="0.25">
      <c r="A363" s="1103"/>
      <c r="B363" s="717">
        <v>2</v>
      </c>
      <c r="C363" s="717" t="str">
        <f>IF(Experiencia_Proponente!C560=0,"",Experiencia_Proponente!C560)</f>
        <v>UNIÓN TEMPORAL PROTECCION ANP 2021</v>
      </c>
      <c r="D363" s="935" t="str">
        <f>IF(Experiencia_Proponente!D560=0,"",Experiencia_Proponente!D560)</f>
        <v>UNIÓN TEMPORAL PROTECCION ANP 2021</v>
      </c>
      <c r="E363" s="717" t="str">
        <f>Consolidado_Experiencia!E363</f>
        <v>HABILITADO</v>
      </c>
      <c r="F363" s="717" t="str">
        <f>Consolidado_Doc_Técnicos!O363</f>
        <v>HABILITADO</v>
      </c>
      <c r="G363" s="717" t="str">
        <f>Consolidado_Económico!U370</f>
        <v>HABILITADO</v>
      </c>
      <c r="H363" s="1107"/>
      <c r="I363" s="698">
        <f>Consolidado_Ponderables!I363</f>
        <v>60</v>
      </c>
      <c r="J363" s="1107"/>
      <c r="K363" s="717" t="str">
        <f>IF(C363&lt;&gt;"",IF((AND(E363="HABILITADO",F363="HABILITADO",G363="HABILITADO"))=TRUE,"HABILITADO",IF(OR(E363="RECHAZADO",F363="RECHAZADO",G363="RECHAZADO")=TRUE,"RECHAZADO",IF(OR(E363="RECHAZADO",F363="RECHAZADO",G363="RECHAZADO")=TRUE,"RECHAZADO","RECHAZADO"))),"")</f>
        <v>HABILITADO</v>
      </c>
    </row>
    <row r="364" spans="1:11" hidden="1" x14ac:dyDescent="0.25">
      <c r="A364" s="1104"/>
      <c r="B364" s="35">
        <v>3</v>
      </c>
      <c r="C364" s="35" t="str">
        <f>IF(Experiencia_Proponente!C561=0,"",Experiencia_Proponente!C561)</f>
        <v/>
      </c>
      <c r="D364" s="35" t="str">
        <f>IF(Experiencia_Proponente!D561=0,"",Experiencia_Proponente!D561)</f>
        <v/>
      </c>
      <c r="E364" s="35" t="str">
        <f>Consolidado_Experiencia!E364</f>
        <v/>
      </c>
      <c r="F364" s="35" t="str">
        <f>Consolidado_Doc_Técnicos!O364</f>
        <v/>
      </c>
      <c r="G364" s="35" t="str">
        <f>Consolidado_Económico!U371</f>
        <v/>
      </c>
      <c r="H364" s="1108"/>
      <c r="I364" s="43">
        <f>Consolidado_Ponderables!I364</f>
        <v>0</v>
      </c>
      <c r="J364" s="1108"/>
      <c r="K364" s="35" t="str">
        <f t="shared" ref="K364:K373" si="53">IF(C364&lt;&gt;"",IF((AND(E364="HABILITADO",F364="HABILITADO",G364="HABILITADO"))=TRUE,"HABILITADO",IF(OR(E364="RECHAZADO",F364="RECHAZADO",G364="RECHAZADO")=TRUE,"RECHAZADO",IF(OR(E364="RECHAZADO",F364="RECHAZADO",G364="RECHAZADO")=TRUE,"RECHAZADO","NO HABILITADO"))),"")</f>
        <v/>
      </c>
    </row>
    <row r="365" spans="1:11" hidden="1" x14ac:dyDescent="0.25">
      <c r="A365" s="1105"/>
      <c r="B365" s="717">
        <v>4</v>
      </c>
      <c r="C365" s="35" t="str">
        <f>IF(Experiencia_Proponente!C562=0,"",Experiencia_Proponente!C562)</f>
        <v/>
      </c>
      <c r="D365" s="35" t="str">
        <f>IF(Experiencia_Proponente!D562=0,"",Experiencia_Proponente!D562)</f>
        <v/>
      </c>
      <c r="E365" s="35" t="str">
        <f>Consolidado_Experiencia!E365</f>
        <v/>
      </c>
      <c r="F365" s="35" t="str">
        <f>Consolidado_Doc_Técnicos!O365</f>
        <v/>
      </c>
      <c r="G365" s="35" t="str">
        <f>Consolidado_Económico!U372</f>
        <v/>
      </c>
      <c r="H365" s="1108"/>
      <c r="I365" s="43">
        <f>Consolidado_Ponderables!I365</f>
        <v>0</v>
      </c>
      <c r="J365" s="1108"/>
      <c r="K365" s="35" t="str">
        <f t="shared" si="53"/>
        <v/>
      </c>
    </row>
    <row r="366" spans="1:11" hidden="1" x14ac:dyDescent="0.25">
      <c r="A366" s="1105"/>
      <c r="B366" s="717">
        <v>5</v>
      </c>
      <c r="C366" s="35" t="str">
        <f>IF(Experiencia_Proponente!C563=0,"",Experiencia_Proponente!C563)</f>
        <v/>
      </c>
      <c r="D366" s="35" t="str">
        <f>IF(Experiencia_Proponente!D563=0,"",Experiencia_Proponente!D563)</f>
        <v/>
      </c>
      <c r="E366" s="35" t="str">
        <f>Consolidado_Experiencia!E366</f>
        <v/>
      </c>
      <c r="F366" s="35" t="str">
        <f>Consolidado_Doc_Técnicos!O366</f>
        <v/>
      </c>
      <c r="G366" s="35" t="str">
        <f>Consolidado_Económico!U373</f>
        <v/>
      </c>
      <c r="H366" s="1108"/>
      <c r="I366" s="43">
        <f>Consolidado_Ponderables!I366</f>
        <v>0</v>
      </c>
      <c r="J366" s="1108"/>
      <c r="K366" s="35" t="str">
        <f t="shared" si="53"/>
        <v/>
      </c>
    </row>
    <row r="367" spans="1:11" hidden="1" x14ac:dyDescent="0.25">
      <c r="A367" s="1105"/>
      <c r="B367" s="717">
        <v>6</v>
      </c>
      <c r="C367" s="35" t="str">
        <f>IF(Experiencia_Proponente!C564=0,"",Experiencia_Proponente!C564)</f>
        <v/>
      </c>
      <c r="D367" s="35" t="str">
        <f>IF(Experiencia_Proponente!D564=0,"",Experiencia_Proponente!D564)</f>
        <v/>
      </c>
      <c r="E367" s="35" t="str">
        <f>Consolidado_Experiencia!E367</f>
        <v/>
      </c>
      <c r="F367" s="35" t="str">
        <f>Consolidado_Doc_Técnicos!O367</f>
        <v/>
      </c>
      <c r="G367" s="35" t="str">
        <f>Consolidado_Económico!U374</f>
        <v/>
      </c>
      <c r="H367" s="1108"/>
      <c r="I367" s="43">
        <f>Consolidado_Ponderables!I367</f>
        <v>0</v>
      </c>
      <c r="J367" s="1108"/>
      <c r="K367" s="35" t="str">
        <f t="shared" si="53"/>
        <v/>
      </c>
    </row>
    <row r="368" spans="1:11" hidden="1" x14ac:dyDescent="0.25">
      <c r="A368" s="1105"/>
      <c r="B368" s="717">
        <v>7</v>
      </c>
      <c r="C368" s="35" t="str">
        <f>IF(Experiencia_Proponente!C565=0,"",Experiencia_Proponente!C565)</f>
        <v/>
      </c>
      <c r="D368" s="35" t="str">
        <f>IF(Experiencia_Proponente!D565=0,"",Experiencia_Proponente!D565)</f>
        <v/>
      </c>
      <c r="E368" s="35" t="str">
        <f>Consolidado_Experiencia!E368</f>
        <v/>
      </c>
      <c r="F368" s="35" t="str">
        <f>Consolidado_Doc_Técnicos!O368</f>
        <v/>
      </c>
      <c r="G368" s="35" t="str">
        <f>Consolidado_Económico!U375</f>
        <v/>
      </c>
      <c r="H368" s="1108"/>
      <c r="I368" s="43">
        <f>Consolidado_Ponderables!I368</f>
        <v>0</v>
      </c>
      <c r="J368" s="1108"/>
      <c r="K368" s="35" t="str">
        <f t="shared" si="53"/>
        <v/>
      </c>
    </row>
    <row r="369" spans="1:11" hidden="1" x14ac:dyDescent="0.25">
      <c r="A369" s="1105"/>
      <c r="B369" s="717">
        <v>8</v>
      </c>
      <c r="C369" s="35" t="str">
        <f>IF(Experiencia_Proponente!C566=0,"",Experiencia_Proponente!C566)</f>
        <v/>
      </c>
      <c r="D369" s="35" t="str">
        <f>IF(Experiencia_Proponente!D566=0,"",Experiencia_Proponente!D566)</f>
        <v/>
      </c>
      <c r="E369" s="35" t="str">
        <f>Consolidado_Experiencia!E369</f>
        <v/>
      </c>
      <c r="F369" s="35" t="str">
        <f>Consolidado_Doc_Técnicos!O369</f>
        <v/>
      </c>
      <c r="G369" s="35" t="str">
        <f>Consolidado_Económico!U376</f>
        <v/>
      </c>
      <c r="H369" s="1108"/>
      <c r="I369" s="43">
        <f>Consolidado_Ponderables!I369</f>
        <v>0</v>
      </c>
      <c r="J369" s="1108"/>
      <c r="K369" s="35" t="str">
        <f t="shared" si="53"/>
        <v/>
      </c>
    </row>
    <row r="370" spans="1:11" hidden="1" x14ac:dyDescent="0.25">
      <c r="A370" s="1105"/>
      <c r="B370" s="717">
        <v>9</v>
      </c>
      <c r="C370" s="35" t="str">
        <f>IF(Experiencia_Proponente!C567=0,"",Experiencia_Proponente!C567)</f>
        <v/>
      </c>
      <c r="D370" s="35" t="str">
        <f>IF(Experiencia_Proponente!D567=0,"",Experiencia_Proponente!D567)</f>
        <v/>
      </c>
      <c r="E370" s="35" t="str">
        <f>Consolidado_Experiencia!E370</f>
        <v/>
      </c>
      <c r="F370" s="35" t="str">
        <f>Consolidado_Doc_Técnicos!O370</f>
        <v/>
      </c>
      <c r="G370" s="35" t="str">
        <f>Consolidado_Económico!U377</f>
        <v/>
      </c>
      <c r="H370" s="1108"/>
      <c r="I370" s="43">
        <f>Consolidado_Ponderables!I370</f>
        <v>0</v>
      </c>
      <c r="J370" s="1108"/>
      <c r="K370" s="35" t="str">
        <f t="shared" si="53"/>
        <v/>
      </c>
    </row>
    <row r="371" spans="1:11" hidden="1" x14ac:dyDescent="0.25">
      <c r="A371" s="1106"/>
      <c r="B371" s="15">
        <v>10</v>
      </c>
      <c r="C371" s="707" t="str">
        <f>IF(Experiencia_Proponente!C568=0,"",Experiencia_Proponente!C568)</f>
        <v/>
      </c>
      <c r="D371" s="35" t="str">
        <f>IF(Experiencia_Proponente!D568=0,"",Experiencia_Proponente!D568)</f>
        <v/>
      </c>
      <c r="E371" s="707" t="str">
        <f>Consolidado_Experiencia!E371</f>
        <v/>
      </c>
      <c r="F371" s="707" t="str">
        <f>Consolidado_Doc_Técnicos!O371</f>
        <v/>
      </c>
      <c r="G371" s="707" t="str">
        <f>Consolidado_Económico!U378</f>
        <v/>
      </c>
      <c r="H371" s="1108"/>
      <c r="I371" s="712">
        <f>Consolidado_Ponderables!I371</f>
        <v>0</v>
      </c>
      <c r="J371" s="1108"/>
      <c r="K371" s="707" t="str">
        <f t="shared" si="53"/>
        <v/>
      </c>
    </row>
    <row r="372" spans="1:11" ht="17.25" thickBot="1" x14ac:dyDescent="0.3">
      <c r="A372" s="1103"/>
      <c r="B372" s="717">
        <v>11</v>
      </c>
      <c r="C372" s="717" t="str">
        <f>IF(Experiencia_Proponente!C569=0,"",Experiencia_Proponente!C569)</f>
        <v>UNIÓN TEMPORAL PROTECCION ANP 2021</v>
      </c>
      <c r="D372" s="935" t="str">
        <f>IF(Experiencia_Proponente!D569=0,"",Experiencia_Proponente!D569)</f>
        <v>UNIÓN TEMPORAL PROTECCION ANP 2021</v>
      </c>
      <c r="E372" s="717" t="str">
        <f>Consolidado_Experiencia!E372</f>
        <v>HABILITADO</v>
      </c>
      <c r="F372" s="717" t="str">
        <f>Consolidado_Doc_Técnicos!O372</f>
        <v>HABILITADO</v>
      </c>
      <c r="G372" s="717" t="str">
        <f>Consolidado_Económico!U379</f>
        <v>HABILITADO</v>
      </c>
      <c r="H372" s="1107"/>
      <c r="I372" s="698">
        <f>Consolidado_Ponderables!I372</f>
        <v>60</v>
      </c>
      <c r="J372" s="1107"/>
      <c r="K372" s="717" t="str">
        <f>IF(C372&lt;&gt;"",IF((AND(E372="HABILITADO",F372="HABILITADO",G372="HABILITADO"))=TRUE,"HABILITADO",IF(OR(E372="RECHAZADO",F372="RECHAZADO",G372="RECHAZADO")=TRUE,"RECHAZADO",IF(OR(E372="RECHAZADO",F372="RECHAZADO",G372="RECHAZADO")=TRUE,"RECHAZADO","RECHAZADO"))),"")</f>
        <v>HABILITADO</v>
      </c>
    </row>
    <row r="373" spans="1:11" ht="17.25" hidden="1" thickBot="1" x14ac:dyDescent="0.3">
      <c r="A373" s="1109"/>
      <c r="B373" s="707">
        <v>12</v>
      </c>
      <c r="C373" s="707" t="str">
        <f>IF(Experiencia_Proponente!C570=0,"",Experiencia_Proponente!C570)</f>
        <v/>
      </c>
      <c r="D373" s="35" t="str">
        <f>IF(Experiencia_Proponente!D570=0,"",Experiencia_Proponente!D570)</f>
        <v/>
      </c>
      <c r="E373" s="707" t="str">
        <f>Consolidado_Experiencia!E373</f>
        <v/>
      </c>
      <c r="F373" s="707" t="str">
        <f>Consolidado_Doc_Técnicos!O373</f>
        <v/>
      </c>
      <c r="G373" s="707" t="str">
        <f>Consolidado_Económico!U380</f>
        <v/>
      </c>
      <c r="H373" s="1108"/>
      <c r="I373" s="712">
        <f>Consolidado_Ponderables!I373</f>
        <v>0</v>
      </c>
      <c r="J373" s="1108"/>
      <c r="K373" s="707" t="str">
        <f t="shared" si="53"/>
        <v/>
      </c>
    </row>
    <row r="374" spans="1:11" ht="17.25" thickBot="1" x14ac:dyDescent="0.3">
      <c r="A374" s="102">
        <v>28</v>
      </c>
      <c r="B374" s="564"/>
      <c r="C374" s="103" t="s">
        <v>1537</v>
      </c>
      <c r="D374" s="70" t="s">
        <v>1537</v>
      </c>
      <c r="E374" s="103" t="s">
        <v>1537</v>
      </c>
      <c r="F374" s="103" t="s">
        <v>1537</v>
      </c>
      <c r="G374" s="103" t="s">
        <v>1537</v>
      </c>
      <c r="H374" s="103"/>
      <c r="I374" s="103" t="s">
        <v>1537</v>
      </c>
      <c r="J374" s="937"/>
      <c r="K374" s="937"/>
    </row>
    <row r="375" spans="1:11" x14ac:dyDescent="0.25">
      <c r="A375" s="1103">
        <f t="shared" ref="A375" si="54">A387</f>
        <v>29</v>
      </c>
      <c r="B375" s="717">
        <v>1</v>
      </c>
      <c r="C375" s="717" t="str">
        <f>IF(Experiencia_Proponente!C584=0,"",Experiencia_Proponente!C584)</f>
        <v>UNION TEMPORAL SED21 P&amp;S</v>
      </c>
      <c r="D375" s="935" t="str">
        <f>IF(Experiencia_Proponente!D584=0,"",Experiencia_Proponente!D584)</f>
        <v>UNION TEMPORAL SED21 P&amp;S</v>
      </c>
      <c r="E375" s="717" t="str">
        <f>Consolidado_Experiencia!E375</f>
        <v>HABILITADO</v>
      </c>
      <c r="F375" s="717" t="str">
        <f>Consolidado_Doc_Técnicos!O375</f>
        <v>HABILITADO</v>
      </c>
      <c r="G375" s="717" t="str">
        <f>Consolidado_Económico!U382</f>
        <v>RECHAZADO</v>
      </c>
      <c r="H375" s="1107"/>
      <c r="I375" s="697">
        <f>Consolidado_Ponderables!I375</f>
        <v>60</v>
      </c>
      <c r="J375" s="1107"/>
      <c r="K375" s="717" t="str">
        <f>IF(C375&lt;&gt;"",IF((AND(E375="HABILITADO",F375="HABILITADO",G375="HABILITADO"))=TRUE,"HABILITADO",IF(OR(E375="RECHAZADO",F375="RECHAZADO",G375="RECHAZADO")=TRUE,"RECHAZADO",IF(OR(E375="RECHAZADO",F375="RECHAZADO",G375="RECHAZADO")=TRUE,"RECHAZADO","RECHAZADO"))),"")</f>
        <v>RECHAZADO</v>
      </c>
    </row>
    <row r="376" spans="1:11" hidden="1" x14ac:dyDescent="0.25">
      <c r="A376" s="1104"/>
      <c r="B376" s="35">
        <v>2</v>
      </c>
      <c r="C376" s="35" t="str">
        <f>IF(Experiencia_Proponente!C585=0,"",Experiencia_Proponente!C585)</f>
        <v/>
      </c>
      <c r="D376" s="35" t="str">
        <f>IF(Experiencia_Proponente!D585=0,"",Experiencia_Proponente!D585)</f>
        <v/>
      </c>
      <c r="E376" s="35" t="str">
        <f>Consolidado_Experiencia!E376</f>
        <v/>
      </c>
      <c r="F376" s="35" t="str">
        <f>Consolidado_Doc_Técnicos!O376</f>
        <v/>
      </c>
      <c r="G376" s="35" t="str">
        <f>Consolidado_Económico!U383</f>
        <v/>
      </c>
      <c r="H376" s="1108"/>
      <c r="I376" s="43">
        <f>Consolidado_Ponderables!I376</f>
        <v>0</v>
      </c>
      <c r="J376" s="1108"/>
      <c r="K376" s="35" t="str">
        <f t="shared" ref="K376:K381" si="55">IF(C376&lt;&gt;"",IF((AND(E376="HABILITADO",F376="HABILITADO",G376="HABILITADO"))=TRUE,"HABILITADO",IF(OR(E376="RECHAZADO",F376="RECHAZADO",G376="RECHAZADO")=TRUE,"RECHAZADO",IF(OR(E376="RECHAZADO",F376="RECHAZADO",G376="RECHAZADO")=TRUE,"RECHAZADO","NO HABILITADO"))),"")</f>
        <v/>
      </c>
    </row>
    <row r="377" spans="1:11" hidden="1" x14ac:dyDescent="0.25">
      <c r="A377" s="1105"/>
      <c r="B377" s="717">
        <v>3</v>
      </c>
      <c r="C377" s="35" t="str">
        <f>IF(Experiencia_Proponente!C586=0,"",Experiencia_Proponente!C586)</f>
        <v/>
      </c>
      <c r="D377" s="35" t="str">
        <f>IF(Experiencia_Proponente!D586=0,"",Experiencia_Proponente!D586)</f>
        <v/>
      </c>
      <c r="E377" s="35" t="str">
        <f>Consolidado_Experiencia!E377</f>
        <v/>
      </c>
      <c r="F377" s="35" t="str">
        <f>Consolidado_Doc_Técnicos!O377</f>
        <v/>
      </c>
      <c r="G377" s="35" t="str">
        <f>Consolidado_Económico!U384</f>
        <v/>
      </c>
      <c r="H377" s="1108"/>
      <c r="I377" s="43">
        <f>Consolidado_Ponderables!I377</f>
        <v>0</v>
      </c>
      <c r="J377" s="1108"/>
      <c r="K377" s="35" t="str">
        <f t="shared" si="55"/>
        <v/>
      </c>
    </row>
    <row r="378" spans="1:11" hidden="1" x14ac:dyDescent="0.25">
      <c r="A378" s="1106"/>
      <c r="B378" s="15">
        <v>4</v>
      </c>
      <c r="C378" s="707" t="str">
        <f>IF(Experiencia_Proponente!C587=0,"",Experiencia_Proponente!C587)</f>
        <v/>
      </c>
      <c r="D378" s="35" t="str">
        <f>IF(Experiencia_Proponente!D587=0,"",Experiencia_Proponente!D587)</f>
        <v/>
      </c>
      <c r="E378" s="707" t="str">
        <f>Consolidado_Experiencia!E378</f>
        <v/>
      </c>
      <c r="F378" s="707" t="str">
        <f>Consolidado_Doc_Técnicos!O378</f>
        <v/>
      </c>
      <c r="G378" s="707" t="str">
        <f>Consolidado_Económico!U385</f>
        <v/>
      </c>
      <c r="H378" s="1108"/>
      <c r="I378" s="712">
        <f>Consolidado_Ponderables!I378</f>
        <v>0</v>
      </c>
      <c r="J378" s="1108"/>
      <c r="K378" s="707" t="str">
        <f t="shared" si="55"/>
        <v/>
      </c>
    </row>
    <row r="379" spans="1:11" x14ac:dyDescent="0.25">
      <c r="A379" s="1103"/>
      <c r="B379" s="717">
        <v>5</v>
      </c>
      <c r="C379" s="717" t="str">
        <f>IF(Experiencia_Proponente!C588=0,"",Experiencia_Proponente!C588)</f>
        <v>UNION TEMPORAL SED21 P&amp;S</v>
      </c>
      <c r="D379" s="935" t="str">
        <f>IF(Experiencia_Proponente!D588=0,"",Experiencia_Proponente!D588)</f>
        <v>UNION TEMPORAL SED21 P&amp;S</v>
      </c>
      <c r="E379" s="717" t="str">
        <f>Consolidado_Experiencia!E379</f>
        <v>HABILITADO</v>
      </c>
      <c r="F379" s="717" t="str">
        <f>Consolidado_Doc_Técnicos!O379</f>
        <v>HABILITADO</v>
      </c>
      <c r="G379" s="717" t="str">
        <f>Consolidado_Económico!U386</f>
        <v>RECHAZADO</v>
      </c>
      <c r="H379" s="1107"/>
      <c r="I379" s="697">
        <f>Consolidado_Ponderables!I379</f>
        <v>60</v>
      </c>
      <c r="J379" s="1107"/>
      <c r="K379" s="717" t="str">
        <f>IF(C379&lt;&gt;"",IF((AND(E379="HABILITADO",F379="HABILITADO",G379="HABILITADO"))=TRUE,"HABILITADO",IF(OR(E379="RECHAZADO",F379="RECHAZADO",G379="RECHAZADO")=TRUE,"RECHAZADO",IF(OR(E379="RECHAZADO",F379="RECHAZADO",G379="RECHAZADO")=TRUE,"RECHAZADO","RECHAZADO"))),"")</f>
        <v>RECHAZADO</v>
      </c>
    </row>
    <row r="380" spans="1:11" x14ac:dyDescent="0.25">
      <c r="A380" s="1103"/>
      <c r="B380" s="717">
        <v>6</v>
      </c>
      <c r="C380" s="717" t="str">
        <f>IF(Experiencia_Proponente!C589=0,"",Experiencia_Proponente!C589)</f>
        <v>UNION TEMPORAL SED21 P&amp;S</v>
      </c>
      <c r="D380" s="935" t="str">
        <f>IF(Experiencia_Proponente!D589=0,"",Experiencia_Proponente!D589)</f>
        <v>UNION TEMPORAL SED21 P&amp;S</v>
      </c>
      <c r="E380" s="717" t="str">
        <f>Consolidado_Experiencia!E380</f>
        <v>HABILITADO</v>
      </c>
      <c r="F380" s="717" t="str">
        <f>Consolidado_Doc_Técnicos!O380</f>
        <v>HABILITADO</v>
      </c>
      <c r="G380" s="717" t="str">
        <f>Consolidado_Económico!U387</f>
        <v>RECHAZADO</v>
      </c>
      <c r="H380" s="1107"/>
      <c r="I380" s="697">
        <f>Consolidado_Ponderables!I380</f>
        <v>60</v>
      </c>
      <c r="J380" s="1107"/>
      <c r="K380" s="717" t="str">
        <f>IF(C380&lt;&gt;"",IF((AND(E380="HABILITADO",F380="HABILITADO",G380="HABILITADO"))=TRUE,"HABILITADO",IF(OR(E380="RECHAZADO",F380="RECHAZADO",G380="RECHAZADO")=TRUE,"RECHAZADO",IF(OR(E380="RECHAZADO",F380="RECHAZADO",G380="RECHAZADO")=TRUE,"RECHAZADO","RECHAZADO"))),"")</f>
        <v>RECHAZADO</v>
      </c>
    </row>
    <row r="381" spans="1:11" hidden="1" x14ac:dyDescent="0.25">
      <c r="A381" s="1109"/>
      <c r="B381" s="707">
        <v>7</v>
      </c>
      <c r="C381" s="707" t="str">
        <f>IF(Experiencia_Proponente!C590=0,"",Experiencia_Proponente!C590)</f>
        <v/>
      </c>
      <c r="D381" s="35" t="str">
        <f>IF(Experiencia_Proponente!D590=0,"",Experiencia_Proponente!D590)</f>
        <v/>
      </c>
      <c r="E381" s="707" t="str">
        <f>Consolidado_Experiencia!E381</f>
        <v/>
      </c>
      <c r="F381" s="707" t="str">
        <f>Consolidado_Doc_Técnicos!O381</f>
        <v/>
      </c>
      <c r="G381" s="707" t="str">
        <f>Consolidado_Económico!U388</f>
        <v/>
      </c>
      <c r="H381" s="1108"/>
      <c r="I381" s="712">
        <f>Consolidado_Ponderables!I381</f>
        <v>0</v>
      </c>
      <c r="J381" s="1108"/>
      <c r="K381" s="707" t="str">
        <f t="shared" si="55"/>
        <v/>
      </c>
    </row>
    <row r="382" spans="1:11" x14ac:dyDescent="0.25">
      <c r="A382" s="1103"/>
      <c r="B382" s="717">
        <v>8</v>
      </c>
      <c r="C382" s="717" t="str">
        <f>IF(Experiencia_Proponente!C591=0,"",Experiencia_Proponente!C591)</f>
        <v>UNION TEMPORAL SED21 P&amp;S</v>
      </c>
      <c r="D382" s="935" t="str">
        <f>IF(Experiencia_Proponente!D591=0,"",Experiencia_Proponente!D591)</f>
        <v>UNION TEMPORAL SED21 P&amp;S</v>
      </c>
      <c r="E382" s="717" t="str">
        <f>Consolidado_Experiencia!E382</f>
        <v>HABILITADO</v>
      </c>
      <c r="F382" s="717" t="str">
        <f>Consolidado_Doc_Técnicos!O382</f>
        <v>HABILITADO</v>
      </c>
      <c r="G382" s="717" t="str">
        <f>Consolidado_Económico!U389</f>
        <v>RECHAZADO</v>
      </c>
      <c r="H382" s="1107"/>
      <c r="I382" s="697">
        <f>Consolidado_Ponderables!I382</f>
        <v>60</v>
      </c>
      <c r="J382" s="1107"/>
      <c r="K382" s="717" t="str">
        <f>IF(C382&lt;&gt;"",IF((AND(E382="HABILITADO",F382="HABILITADO",G382="HABILITADO"))=TRUE,"HABILITADO",IF(OR(E382="RECHAZADO",F382="RECHAZADO",G382="RECHAZADO")=TRUE,"RECHAZADO",IF(OR(E382="RECHAZADO",F382="RECHAZADO",G382="RECHAZADO")=TRUE,"RECHAZADO","RECHAZADO"))),"")</f>
        <v>RECHAZADO</v>
      </c>
    </row>
    <row r="383" spans="1:11" x14ac:dyDescent="0.25">
      <c r="A383" s="1103"/>
      <c r="B383" s="717">
        <v>9</v>
      </c>
      <c r="C383" s="717" t="str">
        <f>IF(Experiencia_Proponente!C592=0,"",Experiencia_Proponente!C592)</f>
        <v>UNION TEMPORAL SED21 P&amp;S</v>
      </c>
      <c r="D383" s="935" t="str">
        <f>IF(Experiencia_Proponente!D592=0,"",Experiencia_Proponente!D592)</f>
        <v>UNION TEMPORAL SED21 P&amp;S</v>
      </c>
      <c r="E383" s="717" t="str">
        <f>Consolidado_Experiencia!E383</f>
        <v>HABILITADO</v>
      </c>
      <c r="F383" s="717" t="str">
        <f>Consolidado_Doc_Técnicos!O383</f>
        <v>HABILITADO</v>
      </c>
      <c r="G383" s="717" t="str">
        <f>Consolidado_Económico!U390</f>
        <v>RECHAZADO</v>
      </c>
      <c r="H383" s="1107"/>
      <c r="I383" s="697">
        <f>Consolidado_Ponderables!I383</f>
        <v>60</v>
      </c>
      <c r="J383" s="1107"/>
      <c r="K383" s="717" t="str">
        <f>IF(C383&lt;&gt;"",IF((AND(E383="HABILITADO",F383="HABILITADO",G383="HABILITADO"))=TRUE,"HABILITADO",IF(OR(E383="RECHAZADO",F383="RECHAZADO",G383="RECHAZADO")=TRUE,"RECHAZADO",IF(OR(E383="RECHAZADO",F383="RECHAZADO",G383="RECHAZADO")=TRUE,"RECHAZADO","RECHAZADO"))),"")</f>
        <v>RECHAZADO</v>
      </c>
    </row>
    <row r="384" spans="1:11" x14ac:dyDescent="0.25">
      <c r="A384" s="1103"/>
      <c r="B384" s="717">
        <v>10</v>
      </c>
      <c r="C384" s="717" t="str">
        <f>IF(Experiencia_Proponente!C593=0,"",Experiencia_Proponente!C593)</f>
        <v>UNION TEMPORAL SED21 P&amp;S</v>
      </c>
      <c r="D384" s="935" t="str">
        <f>IF(Experiencia_Proponente!D593=0,"",Experiencia_Proponente!D593)</f>
        <v>UNION TEMPORAL SED21 P&amp;S</v>
      </c>
      <c r="E384" s="717" t="str">
        <f>Consolidado_Experiencia!E384</f>
        <v>HABILITADO</v>
      </c>
      <c r="F384" s="717" t="str">
        <f>Consolidado_Doc_Técnicos!O384</f>
        <v>HABILITADO</v>
      </c>
      <c r="G384" s="717" t="str">
        <f>Consolidado_Económico!U391</f>
        <v>RECHAZADO</v>
      </c>
      <c r="H384" s="1107"/>
      <c r="I384" s="697">
        <f>Consolidado_Ponderables!I384</f>
        <v>60</v>
      </c>
      <c r="J384" s="1107"/>
      <c r="K384" s="717" t="str">
        <f>IF(C384&lt;&gt;"",IF((AND(E384="HABILITADO",F384="HABILITADO",G384="HABILITADO"))=TRUE,"HABILITADO",IF(OR(E384="RECHAZADO",F384="RECHAZADO",G384="RECHAZADO")=TRUE,"RECHAZADO",IF(OR(E384="RECHAZADO",F384="RECHAZADO",G384="RECHAZADO")=TRUE,"RECHAZADO","RECHAZADO"))),"")</f>
        <v>RECHAZADO</v>
      </c>
    </row>
    <row r="385" spans="1:11" x14ac:dyDescent="0.25">
      <c r="A385" s="1103"/>
      <c r="B385" s="717">
        <v>11</v>
      </c>
      <c r="C385" s="717" t="str">
        <f>IF(Experiencia_Proponente!C594=0,"",Experiencia_Proponente!C594)</f>
        <v>UNION TEMPORAL SED21 P&amp;S</v>
      </c>
      <c r="D385" s="935" t="str">
        <f>IF(Experiencia_Proponente!D594=0,"",Experiencia_Proponente!D594)</f>
        <v>UNION TEMPORAL SED21 P&amp;S</v>
      </c>
      <c r="E385" s="717" t="str">
        <f>Consolidado_Experiencia!E385</f>
        <v>HABILITADO</v>
      </c>
      <c r="F385" s="717" t="str">
        <f>Consolidado_Doc_Técnicos!O385</f>
        <v>HABILITADO</v>
      </c>
      <c r="G385" s="717" t="str">
        <f>Consolidado_Económico!U392</f>
        <v>RECHAZADO</v>
      </c>
      <c r="H385" s="1107"/>
      <c r="I385" s="697">
        <f>Consolidado_Ponderables!I385</f>
        <v>60</v>
      </c>
      <c r="J385" s="1107"/>
      <c r="K385" s="717" t="str">
        <f>IF(C385&lt;&gt;"",IF((AND(E385="HABILITADO",F385="HABILITADO",G385="HABILITADO"))=TRUE,"HABILITADO",IF(OR(E385="RECHAZADO",F385="RECHAZADO",G385="RECHAZADO")=TRUE,"RECHAZADO",IF(OR(E385="RECHAZADO",F385="RECHAZADO",G385="RECHAZADO")=TRUE,"RECHAZADO","RECHAZADO"))),"")</f>
        <v>RECHAZADO</v>
      </c>
    </row>
    <row r="386" spans="1:11" ht="17.25" thickBot="1" x14ac:dyDescent="0.3">
      <c r="A386" s="1103"/>
      <c r="B386" s="717">
        <v>12</v>
      </c>
      <c r="C386" s="717" t="str">
        <f>IF(Experiencia_Proponente!C595=0,"",Experiencia_Proponente!C595)</f>
        <v>UNION TEMPORAL SED21 P&amp;S</v>
      </c>
      <c r="D386" s="935" t="str">
        <f>IF(Experiencia_Proponente!D595=0,"",Experiencia_Proponente!D595)</f>
        <v>UNION TEMPORAL SED21 P&amp;S</v>
      </c>
      <c r="E386" s="717" t="str">
        <f>Consolidado_Experiencia!E386</f>
        <v>HABILITADO</v>
      </c>
      <c r="F386" s="717" t="str">
        <f>Consolidado_Doc_Técnicos!O386</f>
        <v>HABILITADO</v>
      </c>
      <c r="G386" s="717" t="str">
        <f>Consolidado_Económico!U393</f>
        <v>RECHAZADO</v>
      </c>
      <c r="H386" s="1107"/>
      <c r="I386" s="697">
        <f>Consolidado_Ponderables!I386</f>
        <v>60</v>
      </c>
      <c r="J386" s="1107"/>
      <c r="K386" s="717" t="str">
        <f>IF(C386&lt;&gt;"",IF((AND(E386="HABILITADO",F386="HABILITADO",G386="HABILITADO"))=TRUE,"HABILITADO",IF(OR(E386="RECHAZADO",F386="RECHAZADO",G386="RECHAZADO")=TRUE,"RECHAZADO",IF(OR(E386="RECHAZADO",F386="RECHAZADO",G386="RECHAZADO")=TRUE,"RECHAZADO","RECHAZADO"))),"")</f>
        <v>RECHAZADO</v>
      </c>
    </row>
    <row r="387" spans="1:11" ht="17.25" thickBot="1" x14ac:dyDescent="0.3">
      <c r="A387" s="102">
        <v>29</v>
      </c>
      <c r="B387" s="564"/>
      <c r="C387" s="103" t="s">
        <v>1537</v>
      </c>
      <c r="D387" s="70" t="s">
        <v>1537</v>
      </c>
      <c r="E387" s="103" t="s">
        <v>1537</v>
      </c>
      <c r="F387" s="103" t="s">
        <v>1537</v>
      </c>
      <c r="G387" s="103" t="s">
        <v>1537</v>
      </c>
      <c r="H387" s="103"/>
      <c r="I387" s="103" t="s">
        <v>1537</v>
      </c>
      <c r="J387" s="937"/>
      <c r="K387" s="937"/>
    </row>
    <row r="388" spans="1:11" x14ac:dyDescent="0.25">
      <c r="A388" s="1103">
        <f t="shared" ref="A388" si="56">A400</f>
        <v>30</v>
      </c>
      <c r="B388" s="717">
        <v>1</v>
      </c>
      <c r="C388" s="717" t="str">
        <f>IF(Experiencia_Proponente!C613=0,"",Experiencia_Proponente!C613)</f>
        <v>UNION TEMPORAL MSC EDUCACION 2021</v>
      </c>
      <c r="D388" s="935" t="str">
        <f>IF(Experiencia_Proponente!D613=0,"",Experiencia_Proponente!D613)</f>
        <v>UNION TEMPORAL MSC EDUCACION 2021</v>
      </c>
      <c r="E388" s="717" t="str">
        <f>Consolidado_Experiencia!E388</f>
        <v>HABILITADO</v>
      </c>
      <c r="F388" s="717" t="str">
        <f>Consolidado_Doc_Técnicos!O388</f>
        <v>HABILITADO</v>
      </c>
      <c r="G388" s="717" t="str">
        <f>Consolidado_Económico!U395</f>
        <v>HABILITADO</v>
      </c>
      <c r="H388" s="1107"/>
      <c r="I388" s="698">
        <f>Consolidado_Ponderables!I388</f>
        <v>60</v>
      </c>
      <c r="J388" s="1107"/>
      <c r="K388" s="717" t="str">
        <f>IF(C388&lt;&gt;"",IF((AND(E388="HABILITADO",F388="HABILITADO",G388="HABILITADO"))=TRUE,"HABILITADO",IF(OR(E388="RECHAZADO",F388="RECHAZADO",G388="RECHAZADO")=TRUE,"RECHAZADO",IF(OR(E388="RECHAZADO",F388="RECHAZADO",G388="RECHAZADO")=TRUE,"RECHAZADO","RECHAZADO"))),"")</f>
        <v>HABILITADO</v>
      </c>
    </row>
    <row r="389" spans="1:11" hidden="1" x14ac:dyDescent="0.25">
      <c r="A389" s="1104"/>
      <c r="B389" s="35">
        <v>2</v>
      </c>
      <c r="C389" s="35" t="str">
        <f>IF(Experiencia_Proponente!C614=0,"",Experiencia_Proponente!C614)</f>
        <v/>
      </c>
      <c r="D389" s="35" t="str">
        <f>IF(Experiencia_Proponente!D614=0,"",Experiencia_Proponente!D614)</f>
        <v/>
      </c>
      <c r="E389" s="35" t="str">
        <f>Consolidado_Experiencia!E389</f>
        <v/>
      </c>
      <c r="F389" s="35" t="str">
        <f>Consolidado_Doc_Técnicos!O389</f>
        <v/>
      </c>
      <c r="G389" s="35" t="str">
        <f>Consolidado_Económico!U396</f>
        <v/>
      </c>
      <c r="H389" s="1108"/>
      <c r="I389" s="43">
        <f>Consolidado_Ponderables!I389</f>
        <v>0</v>
      </c>
      <c r="J389" s="1108"/>
      <c r="K389" s="35" t="str">
        <f t="shared" ref="K389:K398" si="57">IF(C389&lt;&gt;"",IF((AND(E389="HABILITADO",F389="HABILITADO",G389="HABILITADO"))=TRUE,"HABILITADO",IF(OR(E389="RECHAZADO",F389="RECHAZADO",G389="RECHAZADO")=TRUE,"RECHAZADO",IF(OR(E389="RECHAZADO",F389="RECHAZADO",G389="RECHAZADO")=TRUE,"RECHAZADO","NO HABILITADO"))),"")</f>
        <v/>
      </c>
    </row>
    <row r="390" spans="1:11" hidden="1" x14ac:dyDescent="0.25">
      <c r="A390" s="1105"/>
      <c r="B390" s="717">
        <v>3</v>
      </c>
      <c r="C390" s="35" t="str">
        <f>IF(Experiencia_Proponente!C615=0,"",Experiencia_Proponente!C615)</f>
        <v/>
      </c>
      <c r="D390" s="35" t="str">
        <f>IF(Experiencia_Proponente!D615=0,"",Experiencia_Proponente!D615)</f>
        <v/>
      </c>
      <c r="E390" s="35" t="str">
        <f>Consolidado_Experiencia!E390</f>
        <v/>
      </c>
      <c r="F390" s="35" t="str">
        <f>Consolidado_Doc_Técnicos!O390</f>
        <v/>
      </c>
      <c r="G390" s="35" t="str">
        <f>Consolidado_Económico!U397</f>
        <v/>
      </c>
      <c r="H390" s="1108"/>
      <c r="I390" s="43">
        <f>Consolidado_Ponderables!I390</f>
        <v>0</v>
      </c>
      <c r="J390" s="1108"/>
      <c r="K390" s="35" t="str">
        <f t="shared" si="57"/>
        <v/>
      </c>
    </row>
    <row r="391" spans="1:11" hidden="1" x14ac:dyDescent="0.25">
      <c r="A391" s="1105"/>
      <c r="B391" s="717">
        <v>4</v>
      </c>
      <c r="C391" s="35" t="str">
        <f>IF(Experiencia_Proponente!C616=0,"",Experiencia_Proponente!C616)</f>
        <v/>
      </c>
      <c r="D391" s="35" t="str">
        <f>IF(Experiencia_Proponente!D616=0,"",Experiencia_Proponente!D616)</f>
        <v/>
      </c>
      <c r="E391" s="35" t="str">
        <f>Consolidado_Experiencia!E391</f>
        <v/>
      </c>
      <c r="F391" s="35" t="str">
        <f>Consolidado_Doc_Técnicos!O391</f>
        <v/>
      </c>
      <c r="G391" s="35" t="str">
        <f>Consolidado_Económico!U398</f>
        <v/>
      </c>
      <c r="H391" s="1108"/>
      <c r="I391" s="43">
        <f>Consolidado_Ponderables!I391</f>
        <v>0</v>
      </c>
      <c r="J391" s="1108"/>
      <c r="K391" s="35" t="str">
        <f t="shared" si="57"/>
        <v/>
      </c>
    </row>
    <row r="392" spans="1:11" hidden="1" x14ac:dyDescent="0.25">
      <c r="A392" s="1105"/>
      <c r="B392" s="717">
        <v>5</v>
      </c>
      <c r="C392" s="35" t="str">
        <f>IF(Experiencia_Proponente!C617=0,"",Experiencia_Proponente!C617)</f>
        <v/>
      </c>
      <c r="D392" s="35" t="str">
        <f>IF(Experiencia_Proponente!D617=0,"",Experiencia_Proponente!D617)</f>
        <v/>
      </c>
      <c r="E392" s="35" t="str">
        <f>Consolidado_Experiencia!E392</f>
        <v/>
      </c>
      <c r="F392" s="35" t="str">
        <f>Consolidado_Doc_Técnicos!O392</f>
        <v/>
      </c>
      <c r="G392" s="35" t="str">
        <f>Consolidado_Económico!U399</f>
        <v/>
      </c>
      <c r="H392" s="1108"/>
      <c r="I392" s="43">
        <f>Consolidado_Ponderables!I392</f>
        <v>0</v>
      </c>
      <c r="J392" s="1108"/>
      <c r="K392" s="35" t="str">
        <f t="shared" si="57"/>
        <v/>
      </c>
    </row>
    <row r="393" spans="1:11" hidden="1" x14ac:dyDescent="0.25">
      <c r="A393" s="1105"/>
      <c r="B393" s="717">
        <v>6</v>
      </c>
      <c r="C393" s="35" t="str">
        <f>IF(Experiencia_Proponente!C618=0,"",Experiencia_Proponente!C618)</f>
        <v/>
      </c>
      <c r="D393" s="35" t="str">
        <f>IF(Experiencia_Proponente!D618=0,"",Experiencia_Proponente!D618)</f>
        <v/>
      </c>
      <c r="E393" s="35" t="str">
        <f>Consolidado_Experiencia!E393</f>
        <v/>
      </c>
      <c r="F393" s="35" t="str">
        <f>Consolidado_Doc_Técnicos!O393</f>
        <v/>
      </c>
      <c r="G393" s="35" t="str">
        <f>Consolidado_Económico!U400</f>
        <v/>
      </c>
      <c r="H393" s="1108"/>
      <c r="I393" s="43">
        <f>Consolidado_Ponderables!I393</f>
        <v>0</v>
      </c>
      <c r="J393" s="1108"/>
      <c r="K393" s="35" t="str">
        <f t="shared" si="57"/>
        <v/>
      </c>
    </row>
    <row r="394" spans="1:11" hidden="1" x14ac:dyDescent="0.25">
      <c r="A394" s="1106"/>
      <c r="B394" s="15">
        <v>7</v>
      </c>
      <c r="C394" s="707" t="str">
        <f>IF(Experiencia_Proponente!C619=0,"",Experiencia_Proponente!C619)</f>
        <v/>
      </c>
      <c r="D394" s="35" t="str">
        <f>IF(Experiencia_Proponente!D619=0,"",Experiencia_Proponente!D619)</f>
        <v/>
      </c>
      <c r="E394" s="707" t="str">
        <f>Consolidado_Experiencia!E394</f>
        <v/>
      </c>
      <c r="F394" s="707" t="str">
        <f>Consolidado_Doc_Técnicos!O394</f>
        <v/>
      </c>
      <c r="G394" s="707" t="str">
        <f>Consolidado_Económico!U401</f>
        <v/>
      </c>
      <c r="H394" s="1108"/>
      <c r="I394" s="712">
        <f>Consolidado_Ponderables!I394</f>
        <v>0</v>
      </c>
      <c r="J394" s="1108"/>
      <c r="K394" s="707" t="str">
        <f t="shared" si="57"/>
        <v/>
      </c>
    </row>
    <row r="395" spans="1:11" x14ac:dyDescent="0.25">
      <c r="A395" s="1103"/>
      <c r="B395" s="717">
        <v>8</v>
      </c>
      <c r="C395" s="717" t="str">
        <f>IF(Experiencia_Proponente!C620=0,"",Experiencia_Proponente!C620)</f>
        <v>UNION TEMPORAL MSC EDUCACION 2021</v>
      </c>
      <c r="D395" s="935" t="str">
        <f>IF(Experiencia_Proponente!D620=0,"",Experiencia_Proponente!D620)</f>
        <v>UNION TEMPORAL MSC EDUCACION 2021</v>
      </c>
      <c r="E395" s="717" t="str">
        <f>Consolidado_Experiencia!E395</f>
        <v>HABILITADO</v>
      </c>
      <c r="F395" s="717" t="str">
        <f>Consolidado_Doc_Técnicos!O395</f>
        <v>HABILITADO</v>
      </c>
      <c r="G395" s="717" t="str">
        <f>Consolidado_Económico!U402</f>
        <v>HABILITADO</v>
      </c>
      <c r="H395" s="1107"/>
      <c r="I395" s="698">
        <f>Consolidado_Ponderables!I395</f>
        <v>60</v>
      </c>
      <c r="J395" s="1107"/>
      <c r="K395" s="717" t="str">
        <f>IF(C395&lt;&gt;"",IF((AND(E395="HABILITADO",F395="HABILITADO",G395="HABILITADO"))=TRUE,"HABILITADO",IF(OR(E395="RECHAZADO",F395="RECHAZADO",G395="RECHAZADO")=TRUE,"RECHAZADO",IF(OR(E395="RECHAZADO",F395="RECHAZADO",G395="RECHAZADO")=TRUE,"RECHAZADO","RECHAZADO"))),"")</f>
        <v>HABILITADO</v>
      </c>
    </row>
    <row r="396" spans="1:11" hidden="1" x14ac:dyDescent="0.25">
      <c r="A396" s="1104"/>
      <c r="B396" s="35">
        <v>9</v>
      </c>
      <c r="C396" s="35" t="str">
        <f>IF(Experiencia_Proponente!C621=0,"",Experiencia_Proponente!C621)</f>
        <v/>
      </c>
      <c r="D396" s="35" t="str">
        <f>IF(Experiencia_Proponente!D621=0,"",Experiencia_Proponente!D621)</f>
        <v/>
      </c>
      <c r="E396" s="35" t="str">
        <f>Consolidado_Experiencia!E396</f>
        <v/>
      </c>
      <c r="F396" s="35" t="str">
        <f>Consolidado_Doc_Técnicos!O396</f>
        <v/>
      </c>
      <c r="G396" s="35" t="str">
        <f>Consolidado_Económico!U403</f>
        <v/>
      </c>
      <c r="H396" s="1108"/>
      <c r="I396" s="43">
        <f>Consolidado_Ponderables!I396</f>
        <v>0</v>
      </c>
      <c r="J396" s="1108"/>
      <c r="K396" s="35" t="str">
        <f t="shared" si="57"/>
        <v/>
      </c>
    </row>
    <row r="397" spans="1:11" hidden="1" x14ac:dyDescent="0.25">
      <c r="A397" s="1105"/>
      <c r="B397" s="717">
        <v>10</v>
      </c>
      <c r="C397" s="35" t="str">
        <f>IF(Experiencia_Proponente!C622=0,"",Experiencia_Proponente!C622)</f>
        <v/>
      </c>
      <c r="D397" s="35" t="str">
        <f>IF(Experiencia_Proponente!D622=0,"",Experiencia_Proponente!D622)</f>
        <v/>
      </c>
      <c r="E397" s="35" t="str">
        <f>Consolidado_Experiencia!E397</f>
        <v/>
      </c>
      <c r="F397" s="35" t="str">
        <f>Consolidado_Doc_Técnicos!O397</f>
        <v/>
      </c>
      <c r="G397" s="35" t="str">
        <f>Consolidado_Económico!U404</f>
        <v/>
      </c>
      <c r="H397" s="1108"/>
      <c r="I397" s="43">
        <f>Consolidado_Ponderables!I397</f>
        <v>0</v>
      </c>
      <c r="J397" s="1108"/>
      <c r="K397" s="35" t="str">
        <f t="shared" si="57"/>
        <v/>
      </c>
    </row>
    <row r="398" spans="1:11" hidden="1" x14ac:dyDescent="0.25">
      <c r="A398" s="1106"/>
      <c r="B398" s="15">
        <v>11</v>
      </c>
      <c r="C398" s="707" t="str">
        <f>IF(Experiencia_Proponente!C623=0,"",Experiencia_Proponente!C623)</f>
        <v/>
      </c>
      <c r="D398" s="35" t="str">
        <f>IF(Experiencia_Proponente!D623=0,"",Experiencia_Proponente!D623)</f>
        <v/>
      </c>
      <c r="E398" s="707" t="str">
        <f>Consolidado_Experiencia!E398</f>
        <v/>
      </c>
      <c r="F398" s="707" t="str">
        <f>Consolidado_Doc_Técnicos!O398</f>
        <v/>
      </c>
      <c r="G398" s="707" t="str">
        <f>Consolidado_Económico!U405</f>
        <v/>
      </c>
      <c r="H398" s="1108"/>
      <c r="I398" s="712">
        <f>Consolidado_Ponderables!I398</f>
        <v>0</v>
      </c>
      <c r="J398" s="1108"/>
      <c r="K398" s="707" t="str">
        <f t="shared" si="57"/>
        <v/>
      </c>
    </row>
    <row r="399" spans="1:11" ht="17.25" thickBot="1" x14ac:dyDescent="0.3">
      <c r="A399" s="1103"/>
      <c r="B399" s="717">
        <v>12</v>
      </c>
      <c r="C399" s="717" t="str">
        <f>IF(Experiencia_Proponente!C624=0,"",Experiencia_Proponente!C624)</f>
        <v>UNION TEMPORAL MSC EDUCACION 2021</v>
      </c>
      <c r="D399" s="935" t="str">
        <f>IF(Experiencia_Proponente!D624=0,"",Experiencia_Proponente!D624)</f>
        <v>UNION TEMPORAL MSC EDUCACION 2021</v>
      </c>
      <c r="E399" s="717" t="str">
        <f>Consolidado_Experiencia!E399</f>
        <v>HABILITADO</v>
      </c>
      <c r="F399" s="717" t="str">
        <f>Consolidado_Doc_Técnicos!O399</f>
        <v>HABILITADO</v>
      </c>
      <c r="G399" s="717" t="str">
        <f>Consolidado_Económico!U406</f>
        <v>HABILITADO</v>
      </c>
      <c r="H399" s="1107"/>
      <c r="I399" s="698">
        <f>Consolidado_Ponderables!I399</f>
        <v>60</v>
      </c>
      <c r="J399" s="1107"/>
      <c r="K399" s="717" t="str">
        <f>IF(C399&lt;&gt;"",IF((AND(E399="HABILITADO",F399="HABILITADO",G399="HABILITADO"))=TRUE,"HABILITADO",IF(OR(E399="RECHAZADO",F399="RECHAZADO",G399="RECHAZADO")=TRUE,"RECHAZADO",IF(OR(E399="RECHAZADO",F399="RECHAZADO",G399="RECHAZADO")=TRUE,"RECHAZADO","RECHAZADO"))),"")</f>
        <v>HABILITADO</v>
      </c>
    </row>
    <row r="400" spans="1:11" ht="17.25" thickBot="1" x14ac:dyDescent="0.3">
      <c r="A400" s="102">
        <v>30</v>
      </c>
      <c r="B400" s="564"/>
      <c r="C400" s="103" t="s">
        <v>1537</v>
      </c>
      <c r="D400" s="70" t="s">
        <v>1537</v>
      </c>
      <c r="E400" s="103" t="s">
        <v>1537</v>
      </c>
      <c r="F400" s="103" t="s">
        <v>1537</v>
      </c>
      <c r="G400" s="103" t="s">
        <v>1537</v>
      </c>
      <c r="H400" s="103"/>
      <c r="I400" s="103" t="s">
        <v>1537</v>
      </c>
      <c r="J400" s="937"/>
      <c r="K400" s="937"/>
    </row>
    <row r="401" spans="1:11" x14ac:dyDescent="0.25">
      <c r="A401" s="1103">
        <f t="shared" ref="A401" si="58">A413</f>
        <v>31</v>
      </c>
      <c r="B401" s="717">
        <v>1</v>
      </c>
      <c r="C401" s="717" t="str">
        <f>IF(Experiencia_Proponente!C627=0,"",Experiencia_Proponente!C627)</f>
        <v>UNIÓN TEMPORAL  AHS  2021</v>
      </c>
      <c r="D401" s="935" t="str">
        <f>IF(Experiencia_Proponente!D627=0,"",Experiencia_Proponente!D627)</f>
        <v>UNIÓN TEMPORAL  AHS  2021</v>
      </c>
      <c r="E401" s="717" t="str">
        <f>Consolidado_Experiencia!E401</f>
        <v>HABILITADO</v>
      </c>
      <c r="F401" s="717" t="str">
        <f>Consolidado_Doc_Técnicos!O401</f>
        <v>HABILITADO</v>
      </c>
      <c r="G401" s="717" t="str">
        <f>Consolidado_Económico!U408</f>
        <v>HABILITADO</v>
      </c>
      <c r="H401" s="1107"/>
      <c r="I401" s="722">
        <f>Consolidado_Ponderables!I401</f>
        <v>60</v>
      </c>
      <c r="J401" s="1107"/>
      <c r="K401" s="717" t="str">
        <f>IF(C401&lt;&gt;"",IF((AND(E401="HABILITADO",F401="HABILITADO",G401="HABILITADO"))=TRUE,"HABILITADO",IF(OR(E401="RECHAZADO",F401="RECHAZADO",G401="RECHAZADO")=TRUE,"RECHAZADO",IF(OR(E401="RECHAZADO",F401="RECHAZADO",G401="RECHAZADO")=TRUE,"RECHAZADO","RECHAZADO"))),"")</f>
        <v>HABILITADO</v>
      </c>
    </row>
    <row r="402" spans="1:11" x14ac:dyDescent="0.25">
      <c r="A402" s="1103"/>
      <c r="B402" s="717">
        <v>2</v>
      </c>
      <c r="C402" s="717" t="str">
        <f>IF(Experiencia_Proponente!C628=0,"",Experiencia_Proponente!C628)</f>
        <v>UNIÓN TEMPORAL  AHS  2021</v>
      </c>
      <c r="D402" s="935" t="str">
        <f>IF(Experiencia_Proponente!D628=0,"",Experiencia_Proponente!D628)</f>
        <v/>
      </c>
      <c r="E402" s="717" t="str">
        <f>Consolidado_Experiencia!E402</f>
        <v>RECHAZADO</v>
      </c>
      <c r="F402" s="717" t="str">
        <f>Consolidado_Doc_Técnicos!O402</f>
        <v>HABILITADO</v>
      </c>
      <c r="G402" s="717" t="str">
        <f>Consolidado_Económico!U409</f>
        <v>HABILITADO</v>
      </c>
      <c r="H402" s="1107"/>
      <c r="I402" s="697">
        <f>Consolidado_Ponderables!I402</f>
        <v>60</v>
      </c>
      <c r="J402" s="1107"/>
      <c r="K402" s="717" t="str">
        <f>IF(C402&lt;&gt;"",IF((AND(E402="HABILITADO",F402="HABILITADO",G402="HABILITADO"))=TRUE,"HABILITADO",IF(OR(E402="RECHAZADO",F402="RECHAZADO",G402="RECHAZADO")=TRUE,"RECHAZADO",IF(OR(E402="RECHAZADO",F402="RECHAZADO",G402="RECHAZADO")=TRUE,"RECHAZADO","RECHAZADO"))),"")</f>
        <v>RECHAZADO</v>
      </c>
    </row>
    <row r="403" spans="1:11" x14ac:dyDescent="0.25">
      <c r="A403" s="1103"/>
      <c r="B403" s="717">
        <v>3</v>
      </c>
      <c r="C403" s="717" t="str">
        <f>IF(Experiencia_Proponente!C629=0,"",Experiencia_Proponente!C629)</f>
        <v>UNIÓN TEMPORAL  AHS  2021</v>
      </c>
      <c r="D403" s="935" t="str">
        <f>IF(Experiencia_Proponente!D629=0,"",Experiencia_Proponente!D629)</f>
        <v>UNIÓN TEMPORAL  AHS  2021</v>
      </c>
      <c r="E403" s="717" t="str">
        <f>Consolidado_Experiencia!E403</f>
        <v>HABILITADO</v>
      </c>
      <c r="F403" s="717" t="str">
        <f>Consolidado_Doc_Técnicos!O403</f>
        <v>HABILITADO</v>
      </c>
      <c r="G403" s="717" t="str">
        <f>Consolidado_Económico!U410</f>
        <v>HABILITADO</v>
      </c>
      <c r="H403" s="1107"/>
      <c r="I403" s="722">
        <f>Consolidado_Ponderables!I403</f>
        <v>60</v>
      </c>
      <c r="J403" s="1107"/>
      <c r="K403" s="717" t="str">
        <f>IF(C403&lt;&gt;"",IF((AND(E403="HABILITADO",F403="HABILITADO",G403="HABILITADO"))=TRUE,"HABILITADO",IF(OR(E403="RECHAZADO",F403="RECHAZADO",G403="RECHAZADO")=TRUE,"RECHAZADO",IF(OR(E403="RECHAZADO",F403="RECHAZADO",G403="RECHAZADO")=TRUE,"RECHAZADO","RECHAZADO"))),"")</f>
        <v>HABILITADO</v>
      </c>
    </row>
    <row r="404" spans="1:11" x14ac:dyDescent="0.25">
      <c r="A404" s="1103"/>
      <c r="B404" s="717">
        <v>4</v>
      </c>
      <c r="C404" s="717" t="str">
        <f>IF(Experiencia_Proponente!C630=0,"",Experiencia_Proponente!C630)</f>
        <v>UNIÓN TEMPORAL  AHS  2021</v>
      </c>
      <c r="D404" s="935" t="str">
        <f>IF(Experiencia_Proponente!D630=0,"",Experiencia_Proponente!D630)</f>
        <v>UNIÓN TEMPORAL  AHS  2021</v>
      </c>
      <c r="E404" s="717" t="str">
        <f>Consolidado_Experiencia!E404</f>
        <v>HABILITADO</v>
      </c>
      <c r="F404" s="717" t="str">
        <f>Consolidado_Doc_Técnicos!O404</f>
        <v>HABILITADO</v>
      </c>
      <c r="G404" s="717" t="str">
        <f>Consolidado_Económico!U411</f>
        <v>HABILITADO</v>
      </c>
      <c r="H404" s="1107"/>
      <c r="I404" s="722">
        <f>Consolidado_Ponderables!I404</f>
        <v>60</v>
      </c>
      <c r="J404" s="1107"/>
      <c r="K404" s="717" t="str">
        <f>IF(C404&lt;&gt;"",IF((AND(E404="HABILITADO",F404="HABILITADO",G404="HABILITADO"))=TRUE,"HABILITADO",IF(OR(E404="RECHAZADO",F404="RECHAZADO",G404="RECHAZADO")=TRUE,"RECHAZADO",IF(OR(E404="RECHAZADO",F404="RECHAZADO",G404="RECHAZADO")=TRUE,"RECHAZADO","RECHAZADO"))),"")</f>
        <v>HABILITADO</v>
      </c>
    </row>
    <row r="405" spans="1:11" hidden="1" x14ac:dyDescent="0.25">
      <c r="A405" s="1109"/>
      <c r="B405" s="707">
        <v>5</v>
      </c>
      <c r="C405" s="707" t="str">
        <f>IF(Experiencia_Proponente!C631=0,"",Experiencia_Proponente!C631)</f>
        <v/>
      </c>
      <c r="D405" s="35" t="str">
        <f>IF(Experiencia_Proponente!D631=0,"",Experiencia_Proponente!D631)</f>
        <v/>
      </c>
      <c r="E405" s="707" t="str">
        <f>Consolidado_Experiencia!E405</f>
        <v/>
      </c>
      <c r="F405" s="707" t="str">
        <f>Consolidado_Doc_Técnicos!O405</f>
        <v/>
      </c>
      <c r="G405" s="707" t="str">
        <f>Consolidado_Económico!U412</f>
        <v/>
      </c>
      <c r="H405" s="1108"/>
      <c r="I405" s="712">
        <f>Consolidado_Ponderables!I405</f>
        <v>0</v>
      </c>
      <c r="J405" s="1108"/>
      <c r="K405" s="707" t="str">
        <f t="shared" ref="K405:K412" si="59">IF(C405&lt;&gt;"",IF((AND(E405="HABILITADO",F405="HABILITADO",G405="HABILITADO"))=TRUE,"HABILITADO",IF(OR(E405="RECHAZADO",F405="RECHAZADO",G405="RECHAZADO")=TRUE,"RECHAZADO",IF(OR(E405="RECHAZADO",F405="RECHAZADO",G405="RECHAZADO")=TRUE,"RECHAZADO","NO HABILITADO"))),"")</f>
        <v/>
      </c>
    </row>
    <row r="406" spans="1:11" x14ac:dyDescent="0.25">
      <c r="A406" s="1103"/>
      <c r="B406" s="717">
        <v>6</v>
      </c>
      <c r="C406" s="717" t="str">
        <f>IF(Experiencia_Proponente!C632=0,"",Experiencia_Proponente!C632)</f>
        <v>UNIÓN TEMPORAL  AHS  2021</v>
      </c>
      <c r="D406" s="935" t="str">
        <f>IF(Experiencia_Proponente!D632=0,"",Experiencia_Proponente!D632)</f>
        <v>UNIÓN TEMPORAL  AHS  2021</v>
      </c>
      <c r="E406" s="717" t="str">
        <f>Consolidado_Experiencia!E406</f>
        <v>HABILITADO</v>
      </c>
      <c r="F406" s="717" t="str">
        <f>Consolidado_Doc_Técnicos!O406</f>
        <v>HABILITADO</v>
      </c>
      <c r="G406" s="717" t="str">
        <f>Consolidado_Económico!U413</f>
        <v>HABILITADO</v>
      </c>
      <c r="H406" s="1107"/>
      <c r="I406" s="722">
        <f>Consolidado_Ponderables!I406</f>
        <v>60</v>
      </c>
      <c r="J406" s="1107"/>
      <c r="K406" s="717" t="str">
        <f>IF(C406&lt;&gt;"",IF((AND(E406="HABILITADO",F406="HABILITADO",G406="HABILITADO"))=TRUE,"HABILITADO",IF(OR(E406="RECHAZADO",F406="RECHAZADO",G406="RECHAZADO")=TRUE,"RECHAZADO",IF(OR(E406="RECHAZADO",F406="RECHAZADO",G406="RECHAZADO")=TRUE,"RECHAZADO","RECHAZADO"))),"")</f>
        <v>HABILITADO</v>
      </c>
    </row>
    <row r="407" spans="1:11" hidden="1" x14ac:dyDescent="0.25">
      <c r="A407" s="1104"/>
      <c r="B407" s="35">
        <v>7</v>
      </c>
      <c r="C407" s="35" t="str">
        <f>IF(Experiencia_Proponente!C633=0,"",Experiencia_Proponente!C633)</f>
        <v/>
      </c>
      <c r="D407" s="35" t="str">
        <f>IF(Experiencia_Proponente!D633=0,"",Experiencia_Proponente!D633)</f>
        <v/>
      </c>
      <c r="E407" s="35" t="str">
        <f>Consolidado_Experiencia!E407</f>
        <v/>
      </c>
      <c r="F407" s="35" t="str">
        <f>Consolidado_Doc_Técnicos!O407</f>
        <v/>
      </c>
      <c r="G407" s="35" t="str">
        <f>Consolidado_Económico!U414</f>
        <v/>
      </c>
      <c r="H407" s="1108"/>
      <c r="I407" s="43">
        <f>Consolidado_Ponderables!I407</f>
        <v>0</v>
      </c>
      <c r="J407" s="1108"/>
      <c r="K407" s="35" t="str">
        <f t="shared" si="59"/>
        <v/>
      </c>
    </row>
    <row r="408" spans="1:11" hidden="1" x14ac:dyDescent="0.25">
      <c r="A408" s="1106"/>
      <c r="B408" s="15">
        <v>8</v>
      </c>
      <c r="C408" s="707" t="str">
        <f>IF(Experiencia_Proponente!C634=0,"",Experiencia_Proponente!C634)</f>
        <v/>
      </c>
      <c r="D408" s="35" t="str">
        <f>IF(Experiencia_Proponente!D634=0,"",Experiencia_Proponente!D634)</f>
        <v/>
      </c>
      <c r="E408" s="707" t="str">
        <f>Consolidado_Experiencia!E408</f>
        <v/>
      </c>
      <c r="F408" s="707" t="str">
        <f>Consolidado_Doc_Técnicos!O408</f>
        <v/>
      </c>
      <c r="G408" s="707" t="str">
        <f>Consolidado_Económico!U415</f>
        <v/>
      </c>
      <c r="H408" s="1108"/>
      <c r="I408" s="712">
        <f>Consolidado_Ponderables!I408</f>
        <v>0</v>
      </c>
      <c r="J408" s="1108"/>
      <c r="K408" s="707" t="str">
        <f t="shared" si="59"/>
        <v/>
      </c>
    </row>
    <row r="409" spans="1:11" x14ac:dyDescent="0.25">
      <c r="A409" s="1103"/>
      <c r="B409" s="717">
        <v>9</v>
      </c>
      <c r="C409" s="717" t="str">
        <f>IF(Experiencia_Proponente!C635=0,"",Experiencia_Proponente!C635)</f>
        <v>UNIÓN TEMPORAL  AHS  2021</v>
      </c>
      <c r="D409" s="935" t="str">
        <f>IF(Experiencia_Proponente!D635=0,"",Experiencia_Proponente!D635)</f>
        <v>UNIÓN TEMPORAL  AHS  2021</v>
      </c>
      <c r="E409" s="717" t="str">
        <f>Consolidado_Experiencia!E409</f>
        <v>HABILITADO</v>
      </c>
      <c r="F409" s="717" t="str">
        <f>Consolidado_Doc_Técnicos!O409</f>
        <v>HABILITADO</v>
      </c>
      <c r="G409" s="717" t="str">
        <f>Consolidado_Económico!U416</f>
        <v>HABILITADO</v>
      </c>
      <c r="H409" s="1107"/>
      <c r="I409" s="722">
        <f>Consolidado_Ponderables!I409</f>
        <v>60</v>
      </c>
      <c r="J409" s="1107"/>
      <c r="K409" s="717" t="str">
        <f>IF(C409&lt;&gt;"",IF((AND(E409="HABILITADO",F409="HABILITADO",G409="HABILITADO"))=TRUE,"HABILITADO",IF(OR(E409="RECHAZADO",F409="RECHAZADO",G409="RECHAZADO")=TRUE,"RECHAZADO",IF(OR(E409="RECHAZADO",F409="RECHAZADO",G409="RECHAZADO")=TRUE,"RECHAZADO","RECHAZADO"))),"")</f>
        <v>HABILITADO</v>
      </c>
    </row>
    <row r="410" spans="1:11" ht="17.25" thickBot="1" x14ac:dyDescent="0.3">
      <c r="A410" s="1103"/>
      <c r="B410" s="717">
        <v>10</v>
      </c>
      <c r="C410" s="717" t="str">
        <f>IF(Experiencia_Proponente!C636=0,"",Experiencia_Proponente!C636)</f>
        <v>UNIÓN TEMPORAL  AHS  2021</v>
      </c>
      <c r="D410" s="935" t="str">
        <f>IF(Experiencia_Proponente!D636=0,"",Experiencia_Proponente!D636)</f>
        <v>UNIÓN TEMPORAL  AHS  2021</v>
      </c>
      <c r="E410" s="717" t="str">
        <f>Consolidado_Experiencia!E410</f>
        <v>HABILITADO</v>
      </c>
      <c r="F410" s="717" t="str">
        <f>Consolidado_Doc_Técnicos!O410</f>
        <v>HABILITADO</v>
      </c>
      <c r="G410" s="717" t="str">
        <f>Consolidado_Económico!U417</f>
        <v>HABILITADO</v>
      </c>
      <c r="H410" s="1107"/>
      <c r="I410" s="722">
        <f>Consolidado_Ponderables!I410</f>
        <v>60</v>
      </c>
      <c r="J410" s="1107"/>
      <c r="K410" s="717" t="str">
        <f>IF(C410&lt;&gt;"",IF((AND(E410="HABILITADO",F410="HABILITADO",G410="HABILITADO"))=TRUE,"HABILITADO",IF(OR(E410="RECHAZADO",F410="RECHAZADO",G410="RECHAZADO")=TRUE,"RECHAZADO",IF(OR(E410="RECHAZADO",F410="RECHAZADO",G410="RECHAZADO")=TRUE,"RECHAZADO","RECHAZADO"))),"")</f>
        <v>HABILITADO</v>
      </c>
    </row>
    <row r="411" spans="1:11" ht="17.25" hidden="1" thickBot="1" x14ac:dyDescent="0.3">
      <c r="A411" s="1104"/>
      <c r="B411" s="35">
        <v>11</v>
      </c>
      <c r="C411" s="35" t="str">
        <f>IF(Experiencia_Proponente!C637=0,"",Experiencia_Proponente!C637)</f>
        <v/>
      </c>
      <c r="D411" s="35" t="str">
        <f>IF(Experiencia_Proponente!D637=0,"",Experiencia_Proponente!D637)</f>
        <v/>
      </c>
      <c r="E411" s="35" t="str">
        <f>Consolidado_Experiencia!E411</f>
        <v/>
      </c>
      <c r="F411" s="35" t="str">
        <f>Consolidado_Doc_Técnicos!O411</f>
        <v/>
      </c>
      <c r="G411" s="35" t="str">
        <f>Consolidado_Económico!U418</f>
        <v/>
      </c>
      <c r="H411" s="1108"/>
      <c r="I411" s="43">
        <f>Consolidado_Ponderables!I411</f>
        <v>0</v>
      </c>
      <c r="J411" s="1108"/>
      <c r="K411" s="35" t="str">
        <f t="shared" si="59"/>
        <v/>
      </c>
    </row>
    <row r="412" spans="1:11" ht="17.25" hidden="1" thickBot="1" x14ac:dyDescent="0.3">
      <c r="A412" s="1106"/>
      <c r="B412" s="15">
        <v>12</v>
      </c>
      <c r="C412" s="707" t="str">
        <f>IF(Experiencia_Proponente!C638=0,"",Experiencia_Proponente!C638)</f>
        <v/>
      </c>
      <c r="D412" s="35" t="str">
        <f>IF(Experiencia_Proponente!D638=0,"",Experiencia_Proponente!D638)</f>
        <v/>
      </c>
      <c r="E412" s="707" t="str">
        <f>Consolidado_Experiencia!E412</f>
        <v/>
      </c>
      <c r="F412" s="707" t="str">
        <f>Consolidado_Doc_Técnicos!O412</f>
        <v/>
      </c>
      <c r="G412" s="707" t="str">
        <f>Consolidado_Económico!U419</f>
        <v/>
      </c>
      <c r="H412" s="1108"/>
      <c r="I412" s="712">
        <f>Consolidado_Ponderables!I412</f>
        <v>0</v>
      </c>
      <c r="J412" s="1108"/>
      <c r="K412" s="707" t="str">
        <f t="shared" si="59"/>
        <v/>
      </c>
    </row>
    <row r="413" spans="1:11" ht="17.25" thickBot="1" x14ac:dyDescent="0.3">
      <c r="A413" s="102">
        <v>31</v>
      </c>
      <c r="B413" s="564"/>
      <c r="C413" s="103" t="s">
        <v>1537</v>
      </c>
      <c r="D413" s="70" t="s">
        <v>1537</v>
      </c>
      <c r="E413" s="103" t="s">
        <v>1537</v>
      </c>
      <c r="F413" s="103" t="s">
        <v>1537</v>
      </c>
      <c r="G413" s="103" t="s">
        <v>1537</v>
      </c>
      <c r="H413" s="103"/>
      <c r="I413" s="103" t="s">
        <v>1537</v>
      </c>
      <c r="J413" s="937"/>
      <c r="K413" s="937"/>
    </row>
    <row r="414" spans="1:11" hidden="1" x14ac:dyDescent="0.25">
      <c r="A414" s="1104">
        <f t="shared" ref="A414" si="60">A426</f>
        <v>32</v>
      </c>
      <c r="B414" s="35">
        <v>1</v>
      </c>
      <c r="C414" s="35" t="str">
        <f>IF(Experiencia_Proponente!C651=0,"",Experiencia_Proponente!C651)</f>
        <v/>
      </c>
      <c r="D414" s="35" t="str">
        <f>IF(Experiencia_Proponente!D651=0,"",Experiencia_Proponente!D651)</f>
        <v/>
      </c>
      <c r="E414" s="35" t="str">
        <f>Consolidado_Experiencia!E414</f>
        <v/>
      </c>
      <c r="F414" s="35" t="str">
        <f>Consolidado_Doc_Técnicos!O414</f>
        <v/>
      </c>
      <c r="G414" s="35" t="str">
        <f>Consolidado_Económico!U421</f>
        <v/>
      </c>
      <c r="H414" s="1108"/>
      <c r="I414" s="43">
        <f>Consolidado_Ponderables!I414</f>
        <v>0</v>
      </c>
      <c r="J414" s="1108"/>
      <c r="K414" s="35" t="str">
        <f t="shared" ref="K414:K424" si="61">IF(C414&lt;&gt;"",IF((AND(E414="HABILITADO",F414="HABILITADO",G414="HABILITADO"))=TRUE,"HABILITADO",IF(OR(E414="RECHAZADO",F414="RECHAZADO",G414="RECHAZADO")=TRUE,"RECHAZADO",IF(OR(E414="RECHAZADO",F414="RECHAZADO",G414="RECHAZADO")=TRUE,"RECHAZADO","NO HABILITADO"))),"")</f>
        <v/>
      </c>
    </row>
    <row r="415" spans="1:11" hidden="1" x14ac:dyDescent="0.25">
      <c r="A415" s="1106"/>
      <c r="B415" s="15">
        <v>2</v>
      </c>
      <c r="C415" s="707" t="str">
        <f>IF(Experiencia_Proponente!C652=0,"",Experiencia_Proponente!C652)</f>
        <v/>
      </c>
      <c r="D415" s="35" t="str">
        <f>IF(Experiencia_Proponente!D652=0,"",Experiencia_Proponente!D652)</f>
        <v/>
      </c>
      <c r="E415" s="707" t="str">
        <f>Consolidado_Experiencia!E415</f>
        <v/>
      </c>
      <c r="F415" s="707" t="str">
        <f>Consolidado_Doc_Técnicos!O415</f>
        <v/>
      </c>
      <c r="G415" s="707" t="str">
        <f>Consolidado_Económico!U422</f>
        <v/>
      </c>
      <c r="H415" s="1108"/>
      <c r="I415" s="712">
        <f>Consolidado_Ponderables!I415</f>
        <v>0</v>
      </c>
      <c r="J415" s="1108"/>
      <c r="K415" s="707" t="str">
        <f t="shared" si="61"/>
        <v/>
      </c>
    </row>
    <row r="416" spans="1:11" x14ac:dyDescent="0.25">
      <c r="A416" s="1103"/>
      <c r="B416" s="717">
        <v>3</v>
      </c>
      <c r="C416" s="717" t="str">
        <f>IF(Experiencia_Proponente!C653=0,"",Experiencia_Proponente!C653)</f>
        <v>UNIÓN TEMPORAL SEGURIDAD DOBLE A</v>
      </c>
      <c r="D416" s="935" t="str">
        <f>IF(Experiencia_Proponente!D653=0,"",Experiencia_Proponente!D653)</f>
        <v>UNIÓN TEMPORAL SEGURIDAD DOBLE A</v>
      </c>
      <c r="E416" s="717" t="str">
        <f>Consolidado_Experiencia!E416</f>
        <v>HABILITADO</v>
      </c>
      <c r="F416" s="717" t="str">
        <f>Consolidado_Doc_Técnicos!O416</f>
        <v>HABILITADO</v>
      </c>
      <c r="G416" s="717" t="str">
        <f>Consolidado_Económico!U423</f>
        <v>RECHAZADO</v>
      </c>
      <c r="H416" s="1107"/>
      <c r="I416" s="697">
        <f>Consolidado_Ponderables!I416</f>
        <v>60</v>
      </c>
      <c r="J416" s="1107"/>
      <c r="K416" s="717" t="str">
        <f>IF(C416&lt;&gt;"",IF((AND(E416="HABILITADO",F416="HABILITADO",G416="HABILITADO"))=TRUE,"HABILITADO",IF(OR(E416="RECHAZADO",F416="RECHAZADO",G416="RECHAZADO")=TRUE,"RECHAZADO",IF(OR(E416="RECHAZADO",F416="RECHAZADO",G416="RECHAZADO")=TRUE,"RECHAZADO","RECHAZADO"))),"")</f>
        <v>RECHAZADO</v>
      </c>
    </row>
    <row r="417" spans="1:11" hidden="1" x14ac:dyDescent="0.25">
      <c r="A417" s="1104"/>
      <c r="B417" s="35">
        <v>4</v>
      </c>
      <c r="C417" s="35" t="str">
        <f>IF(Experiencia_Proponente!C654=0,"",Experiencia_Proponente!C654)</f>
        <v/>
      </c>
      <c r="D417" s="35" t="str">
        <f>IF(Experiencia_Proponente!D654=0,"",Experiencia_Proponente!D654)</f>
        <v/>
      </c>
      <c r="E417" s="35" t="str">
        <f>Consolidado_Experiencia!E417</f>
        <v/>
      </c>
      <c r="F417" s="35" t="str">
        <f>Consolidado_Doc_Técnicos!O417</f>
        <v/>
      </c>
      <c r="G417" s="35" t="str">
        <f>Consolidado_Económico!U424</f>
        <v/>
      </c>
      <c r="H417" s="1108"/>
      <c r="I417" s="43">
        <f>Consolidado_Ponderables!I417</f>
        <v>0</v>
      </c>
      <c r="J417" s="1108"/>
      <c r="K417" s="35" t="str">
        <f t="shared" si="61"/>
        <v/>
      </c>
    </row>
    <row r="418" spans="1:11" hidden="1" x14ac:dyDescent="0.25">
      <c r="A418" s="1105"/>
      <c r="B418" s="717">
        <v>5</v>
      </c>
      <c r="C418" s="35" t="str">
        <f>IF(Experiencia_Proponente!C655=0,"",Experiencia_Proponente!C655)</f>
        <v/>
      </c>
      <c r="D418" s="35" t="str">
        <f>IF(Experiencia_Proponente!D655=0,"",Experiencia_Proponente!D655)</f>
        <v/>
      </c>
      <c r="E418" s="35" t="str">
        <f>Consolidado_Experiencia!E418</f>
        <v/>
      </c>
      <c r="F418" s="35" t="str">
        <f>Consolidado_Doc_Técnicos!O418</f>
        <v/>
      </c>
      <c r="G418" s="35" t="str">
        <f>Consolidado_Económico!U425</f>
        <v/>
      </c>
      <c r="H418" s="1108"/>
      <c r="I418" s="43">
        <f>Consolidado_Ponderables!I418</f>
        <v>0</v>
      </c>
      <c r="J418" s="1108"/>
      <c r="K418" s="35" t="str">
        <f t="shared" si="61"/>
        <v/>
      </c>
    </row>
    <row r="419" spans="1:11" hidden="1" x14ac:dyDescent="0.25">
      <c r="A419" s="1105"/>
      <c r="B419" s="717">
        <v>6</v>
      </c>
      <c r="C419" s="35" t="str">
        <f>IF(Experiencia_Proponente!C656=0,"",Experiencia_Proponente!C656)</f>
        <v/>
      </c>
      <c r="D419" s="35" t="str">
        <f>IF(Experiencia_Proponente!D656=0,"",Experiencia_Proponente!D656)</f>
        <v/>
      </c>
      <c r="E419" s="35" t="str">
        <f>Consolidado_Experiencia!E419</f>
        <v/>
      </c>
      <c r="F419" s="35" t="str">
        <f>Consolidado_Doc_Técnicos!O419</f>
        <v/>
      </c>
      <c r="G419" s="35" t="str">
        <f>Consolidado_Económico!U426</f>
        <v/>
      </c>
      <c r="H419" s="1108"/>
      <c r="I419" s="43">
        <f>Consolidado_Ponderables!I419</f>
        <v>0</v>
      </c>
      <c r="J419" s="1108"/>
      <c r="K419" s="35" t="str">
        <f t="shared" si="61"/>
        <v/>
      </c>
    </row>
    <row r="420" spans="1:11" hidden="1" x14ac:dyDescent="0.25">
      <c r="A420" s="1105"/>
      <c r="B420" s="717">
        <v>7</v>
      </c>
      <c r="C420" s="35" t="str">
        <f>IF(Experiencia_Proponente!C657=0,"",Experiencia_Proponente!C657)</f>
        <v/>
      </c>
      <c r="D420" s="35" t="str">
        <f>IF(Experiencia_Proponente!D657=0,"",Experiencia_Proponente!D657)</f>
        <v/>
      </c>
      <c r="E420" s="35" t="str">
        <f>Consolidado_Experiencia!E420</f>
        <v/>
      </c>
      <c r="F420" s="35" t="str">
        <f>Consolidado_Doc_Técnicos!O420</f>
        <v/>
      </c>
      <c r="G420" s="35" t="str">
        <f>Consolidado_Económico!U427</f>
        <v/>
      </c>
      <c r="H420" s="1108"/>
      <c r="I420" s="43">
        <f>Consolidado_Ponderables!I420</f>
        <v>0</v>
      </c>
      <c r="J420" s="1108"/>
      <c r="K420" s="35" t="str">
        <f t="shared" si="61"/>
        <v/>
      </c>
    </row>
    <row r="421" spans="1:11" hidden="1" x14ac:dyDescent="0.25">
      <c r="A421" s="1105"/>
      <c r="B421" s="717">
        <v>8</v>
      </c>
      <c r="C421" s="35" t="str">
        <f>IF(Experiencia_Proponente!C658=0,"",Experiencia_Proponente!C658)</f>
        <v/>
      </c>
      <c r="D421" s="35" t="str">
        <f>IF(Experiencia_Proponente!D658=0,"",Experiencia_Proponente!D658)</f>
        <v/>
      </c>
      <c r="E421" s="35" t="str">
        <f>Consolidado_Experiencia!E421</f>
        <v/>
      </c>
      <c r="F421" s="35" t="str">
        <f>Consolidado_Doc_Técnicos!O421</f>
        <v/>
      </c>
      <c r="G421" s="35" t="str">
        <f>Consolidado_Económico!U428</f>
        <v/>
      </c>
      <c r="H421" s="1108"/>
      <c r="I421" s="43">
        <f>Consolidado_Ponderables!I421</f>
        <v>0</v>
      </c>
      <c r="J421" s="1108"/>
      <c r="K421" s="35" t="str">
        <f t="shared" si="61"/>
        <v/>
      </c>
    </row>
    <row r="422" spans="1:11" hidden="1" x14ac:dyDescent="0.25">
      <c r="A422" s="1105"/>
      <c r="B422" s="717">
        <v>9</v>
      </c>
      <c r="C422" s="35" t="str">
        <f>IF(Experiencia_Proponente!C659=0,"",Experiencia_Proponente!C659)</f>
        <v/>
      </c>
      <c r="D422" s="35" t="str">
        <f>IF(Experiencia_Proponente!D659=0,"",Experiencia_Proponente!D659)</f>
        <v/>
      </c>
      <c r="E422" s="35" t="str">
        <f>Consolidado_Experiencia!E422</f>
        <v/>
      </c>
      <c r="F422" s="35" t="str">
        <f>Consolidado_Doc_Técnicos!O422</f>
        <v/>
      </c>
      <c r="G422" s="35" t="str">
        <f>Consolidado_Económico!U429</f>
        <v/>
      </c>
      <c r="H422" s="1108"/>
      <c r="I422" s="43">
        <f>Consolidado_Ponderables!I422</f>
        <v>0</v>
      </c>
      <c r="J422" s="1108"/>
      <c r="K422" s="35" t="str">
        <f t="shared" si="61"/>
        <v/>
      </c>
    </row>
    <row r="423" spans="1:11" hidden="1" x14ac:dyDescent="0.25">
      <c r="A423" s="1105"/>
      <c r="B423" s="717">
        <v>10</v>
      </c>
      <c r="C423" s="35" t="str">
        <f>IF(Experiencia_Proponente!C660=0,"",Experiencia_Proponente!C660)</f>
        <v/>
      </c>
      <c r="D423" s="35" t="str">
        <f>IF(Experiencia_Proponente!D660=0,"",Experiencia_Proponente!D660)</f>
        <v/>
      </c>
      <c r="E423" s="35" t="str">
        <f>Consolidado_Experiencia!E423</f>
        <v/>
      </c>
      <c r="F423" s="35" t="str">
        <f>Consolidado_Doc_Técnicos!O423</f>
        <v/>
      </c>
      <c r="G423" s="35" t="str">
        <f>Consolidado_Económico!U430</f>
        <v/>
      </c>
      <c r="H423" s="1108"/>
      <c r="I423" s="43">
        <f>Consolidado_Ponderables!I423</f>
        <v>0</v>
      </c>
      <c r="J423" s="1108"/>
      <c r="K423" s="35" t="str">
        <f t="shared" si="61"/>
        <v/>
      </c>
    </row>
    <row r="424" spans="1:11" hidden="1" x14ac:dyDescent="0.25">
      <c r="A424" s="1106"/>
      <c r="B424" s="15">
        <v>11</v>
      </c>
      <c r="C424" s="707" t="str">
        <f>IF(Experiencia_Proponente!C661=0,"",Experiencia_Proponente!C661)</f>
        <v/>
      </c>
      <c r="D424" s="35" t="str">
        <f>IF(Experiencia_Proponente!D661=0,"",Experiencia_Proponente!D661)</f>
        <v/>
      </c>
      <c r="E424" s="707" t="str">
        <f>Consolidado_Experiencia!E424</f>
        <v/>
      </c>
      <c r="F424" s="707" t="str">
        <f>Consolidado_Doc_Técnicos!O424</f>
        <v/>
      </c>
      <c r="G424" s="707" t="str">
        <f>Consolidado_Económico!U431</f>
        <v/>
      </c>
      <c r="H424" s="1108"/>
      <c r="I424" s="712">
        <f>Consolidado_Ponderables!I424</f>
        <v>0</v>
      </c>
      <c r="J424" s="1108"/>
      <c r="K424" s="707" t="str">
        <f t="shared" si="61"/>
        <v/>
      </c>
    </row>
    <row r="425" spans="1:11" ht="17.25" thickBot="1" x14ac:dyDescent="0.3">
      <c r="A425" s="1103"/>
      <c r="B425" s="717">
        <v>12</v>
      </c>
      <c r="C425" s="717" t="str">
        <f>IF(Experiencia_Proponente!C662=0,"",Experiencia_Proponente!C662)</f>
        <v>UNIÓN TEMPORAL SEGURIDAD DOBLE A</v>
      </c>
      <c r="D425" s="935" t="str">
        <f>IF(Experiencia_Proponente!D662=0,"",Experiencia_Proponente!D662)</f>
        <v>UNIÓN TEMPORAL SEGURIDAD DOBLE A</v>
      </c>
      <c r="E425" s="717" t="str">
        <f>Consolidado_Experiencia!E425</f>
        <v>HABILITADO</v>
      </c>
      <c r="F425" s="717" t="str">
        <f>Consolidado_Doc_Técnicos!O425</f>
        <v>HABILITADO</v>
      </c>
      <c r="G425" s="717" t="str">
        <f>Consolidado_Económico!U432</f>
        <v>RECHAZADO</v>
      </c>
      <c r="H425" s="1107"/>
      <c r="I425" s="697">
        <f>Consolidado_Ponderables!I425</f>
        <v>60</v>
      </c>
      <c r="J425" s="1107"/>
      <c r="K425" s="717" t="str">
        <f>IF(C425&lt;&gt;"",IF((AND(E425="HABILITADO",F425="HABILITADO",G425="HABILITADO"))=TRUE,"HABILITADO",IF(OR(E425="RECHAZADO",F425="RECHAZADO",G425="RECHAZADO")=TRUE,"RECHAZADO",IF(OR(E425="RECHAZADO",F425="RECHAZADO",G425="RECHAZADO")=TRUE,"RECHAZADO","RECHAZADO"))),"")</f>
        <v>RECHAZADO</v>
      </c>
    </row>
    <row r="426" spans="1:11" ht="17.25" thickBot="1" x14ac:dyDescent="0.3">
      <c r="A426" s="102">
        <v>32</v>
      </c>
      <c r="B426" s="564"/>
      <c r="C426" s="103" t="s">
        <v>1537</v>
      </c>
      <c r="D426" s="70" t="s">
        <v>1537</v>
      </c>
      <c r="E426" s="103" t="s">
        <v>1537</v>
      </c>
      <c r="F426" s="103" t="s">
        <v>1537</v>
      </c>
      <c r="G426" s="103" t="s">
        <v>1537</v>
      </c>
      <c r="H426" s="103"/>
      <c r="I426" s="103" t="s">
        <v>1537</v>
      </c>
      <c r="J426" s="937"/>
      <c r="K426" s="937"/>
    </row>
    <row r="427" spans="1:11" ht="33" x14ac:dyDescent="0.25">
      <c r="A427" s="1103">
        <f t="shared" ref="A427" si="62">A439</f>
        <v>33</v>
      </c>
      <c r="B427" s="717">
        <v>1</v>
      </c>
      <c r="C427" s="717" t="str">
        <f>IF(Experiencia_Proponente!C664=0,"",Experiencia_Proponente!C664)</f>
        <v>SEGURIDAD Y VIGILANCIA COLOMBIANA SEVICOL LTDA</v>
      </c>
      <c r="D427" s="935" t="str">
        <f>IF(Experiencia_Proponente!D664=0,"",Experiencia_Proponente!D664)</f>
        <v>SEGURIDAD Y VIGILANCIA COLOMBIANA SEVICOL LTDA</v>
      </c>
      <c r="E427" s="717" t="str">
        <f>Consolidado_Experiencia!E427</f>
        <v>HABILITADO</v>
      </c>
      <c r="F427" s="717" t="str">
        <f>Consolidado_Doc_Técnicos!O427</f>
        <v>HABILITADO</v>
      </c>
      <c r="G427" s="717" t="str">
        <f>Consolidado_Económico!U434</f>
        <v>HABILITADO</v>
      </c>
      <c r="H427" s="1107"/>
      <c r="I427" s="698">
        <f>Consolidado_Ponderables!I427</f>
        <v>60</v>
      </c>
      <c r="J427" s="1107"/>
      <c r="K427" s="717" t="str">
        <f t="shared" ref="K427:K438" si="63">IF(C427&lt;&gt;"",IF((AND(E427="HABILITADO",F427="HABILITADO",G427="HABILITADO"))=TRUE,"HABILITADO",IF(OR(E427="RECHAZADO",F427="RECHAZADO",G427="RECHAZADO")=TRUE,"RECHAZADO",IF(OR(E427="RECHAZADO",F427="RECHAZADO",G427="RECHAZADO")=TRUE,"RECHAZADO","RECHAZADO"))),"")</f>
        <v>HABILITADO</v>
      </c>
    </row>
    <row r="428" spans="1:11" ht="33" x14ac:dyDescent="0.25">
      <c r="A428" s="1103"/>
      <c r="B428" s="717">
        <v>2</v>
      </c>
      <c r="C428" s="717" t="str">
        <f>IF(Experiencia_Proponente!C665=0,"",Experiencia_Proponente!C665)</f>
        <v>SEGURIDAD Y VIGILANCIA COLOMBIANA SEVICOL LTDA</v>
      </c>
      <c r="D428" s="935" t="str">
        <f>IF(Experiencia_Proponente!D665=0,"",Experiencia_Proponente!D665)</f>
        <v>SEGURIDAD Y VIGILANCIA COLOMBIANA SEVICOL LTDA</v>
      </c>
      <c r="E428" s="717" t="str">
        <f>Consolidado_Experiencia!E428</f>
        <v>HABILITADO</v>
      </c>
      <c r="F428" s="717" t="str">
        <f>Consolidado_Doc_Técnicos!O428</f>
        <v>HABILITADO</v>
      </c>
      <c r="G428" s="717" t="str">
        <f>Consolidado_Económico!U435</f>
        <v>HABILITADO</v>
      </c>
      <c r="H428" s="1107"/>
      <c r="I428" s="698">
        <f>Consolidado_Ponderables!I428</f>
        <v>60</v>
      </c>
      <c r="J428" s="1107"/>
      <c r="K428" s="717" t="str">
        <f t="shared" si="63"/>
        <v>HABILITADO</v>
      </c>
    </row>
    <row r="429" spans="1:11" ht="33" x14ac:dyDescent="0.25">
      <c r="A429" s="1103"/>
      <c r="B429" s="717">
        <v>3</v>
      </c>
      <c r="C429" s="717" t="str">
        <f>IF(Experiencia_Proponente!C666=0,"",Experiencia_Proponente!C666)</f>
        <v>SEGURIDAD Y VIGILANCIA COLOMBIANA SEVICOL LTDA</v>
      </c>
      <c r="D429" s="935" t="str">
        <f>IF(Experiencia_Proponente!D666=0,"",Experiencia_Proponente!D666)</f>
        <v>SEGURIDAD Y VIGILANCIA COLOMBIANA SEVICOL LTDA</v>
      </c>
      <c r="E429" s="717" t="str">
        <f>Consolidado_Experiencia!E429</f>
        <v>HABILITADO</v>
      </c>
      <c r="F429" s="717" t="str">
        <f>Consolidado_Doc_Técnicos!O429</f>
        <v>HABILITADO</v>
      </c>
      <c r="G429" s="717" t="str">
        <f>Consolidado_Económico!U436</f>
        <v>HABILITADO</v>
      </c>
      <c r="H429" s="1107"/>
      <c r="I429" s="698">
        <f>Consolidado_Ponderables!I429</f>
        <v>60</v>
      </c>
      <c r="J429" s="1107"/>
      <c r="K429" s="717" t="str">
        <f t="shared" si="63"/>
        <v>HABILITADO</v>
      </c>
    </row>
    <row r="430" spans="1:11" ht="33" x14ac:dyDescent="0.25">
      <c r="A430" s="1103"/>
      <c r="B430" s="717">
        <v>4</v>
      </c>
      <c r="C430" s="717" t="str">
        <f>IF(Experiencia_Proponente!C667=0,"",Experiencia_Proponente!C667)</f>
        <v>SEGURIDAD Y VIGILANCIA COLOMBIANA SEVICOL LTDA</v>
      </c>
      <c r="D430" s="935" t="str">
        <f>IF(Experiencia_Proponente!D667=0,"",Experiencia_Proponente!D667)</f>
        <v>SEGURIDAD Y VIGILANCIA COLOMBIANA SEVICOL LTDA</v>
      </c>
      <c r="E430" s="717" t="str">
        <f>Consolidado_Experiencia!E430</f>
        <v>HABILITADO</v>
      </c>
      <c r="F430" s="717" t="str">
        <f>Consolidado_Doc_Técnicos!O430</f>
        <v>HABILITADO</v>
      </c>
      <c r="G430" s="717" t="str">
        <f>Consolidado_Económico!U437</f>
        <v>HABILITADO</v>
      </c>
      <c r="H430" s="1107"/>
      <c r="I430" s="698">
        <f>Consolidado_Ponderables!I430</f>
        <v>60</v>
      </c>
      <c r="J430" s="1107"/>
      <c r="K430" s="717" t="str">
        <f t="shared" si="63"/>
        <v>HABILITADO</v>
      </c>
    </row>
    <row r="431" spans="1:11" ht="33" x14ac:dyDescent="0.25">
      <c r="A431" s="1103"/>
      <c r="B431" s="717">
        <v>5</v>
      </c>
      <c r="C431" s="717" t="str">
        <f>IF(Experiencia_Proponente!C668=0,"",Experiencia_Proponente!C668)</f>
        <v>SEGURIDAD Y VIGILANCIA COLOMBIANA SEVICOL LTDA</v>
      </c>
      <c r="D431" s="935" t="str">
        <f>IF(Experiencia_Proponente!D668=0,"",Experiencia_Proponente!D668)</f>
        <v>SEGURIDAD Y VIGILANCIA COLOMBIANA SEVICOL LTDA</v>
      </c>
      <c r="E431" s="717" t="str">
        <f>Consolidado_Experiencia!E431</f>
        <v>HABILITADO</v>
      </c>
      <c r="F431" s="717" t="str">
        <f>Consolidado_Doc_Técnicos!O431</f>
        <v>HABILITADO</v>
      </c>
      <c r="G431" s="717" t="str">
        <f>Consolidado_Económico!U438</f>
        <v>HABILITADO</v>
      </c>
      <c r="H431" s="1107"/>
      <c r="I431" s="698">
        <f>Consolidado_Ponderables!I431</f>
        <v>60</v>
      </c>
      <c r="J431" s="1107"/>
      <c r="K431" s="717" t="str">
        <f t="shared" si="63"/>
        <v>HABILITADO</v>
      </c>
    </row>
    <row r="432" spans="1:11" ht="33" x14ac:dyDescent="0.25">
      <c r="A432" s="1103"/>
      <c r="B432" s="717">
        <v>6</v>
      </c>
      <c r="C432" s="717" t="str">
        <f>IF(Experiencia_Proponente!C669=0,"",Experiencia_Proponente!C669)</f>
        <v>SEGURIDAD Y VIGILANCIA COLOMBIANA SEVICOL LTDA</v>
      </c>
      <c r="D432" s="935" t="str">
        <f>IF(Experiencia_Proponente!D669=0,"",Experiencia_Proponente!D669)</f>
        <v>SEGURIDAD Y VIGILANCIA COLOMBIANA SEVICOL LTDA</v>
      </c>
      <c r="E432" s="717" t="str">
        <f>Consolidado_Experiencia!E432</f>
        <v>HABILITADO</v>
      </c>
      <c r="F432" s="717" t="str">
        <f>Consolidado_Doc_Técnicos!O432</f>
        <v>HABILITADO</v>
      </c>
      <c r="G432" s="717" t="str">
        <f>Consolidado_Económico!U439</f>
        <v>HABILITADO</v>
      </c>
      <c r="H432" s="1107"/>
      <c r="I432" s="698">
        <f>Consolidado_Ponderables!I432</f>
        <v>60</v>
      </c>
      <c r="J432" s="1107"/>
      <c r="K432" s="717" t="str">
        <f t="shared" si="63"/>
        <v>HABILITADO</v>
      </c>
    </row>
    <row r="433" spans="1:11" ht="33" x14ac:dyDescent="0.25">
      <c r="A433" s="1103"/>
      <c r="B433" s="717">
        <v>7</v>
      </c>
      <c r="C433" s="717" t="str">
        <f>IF(Experiencia_Proponente!C670=0,"",Experiencia_Proponente!C670)</f>
        <v>SEGURIDAD Y VIGILANCIA COLOMBIANA SEVICOL LTDA</v>
      </c>
      <c r="D433" s="935" t="str">
        <f>IF(Experiencia_Proponente!D670=0,"",Experiencia_Proponente!D670)</f>
        <v>SEGURIDAD Y VIGILANCIA COLOMBIANA SEVICOL LTDA</v>
      </c>
      <c r="E433" s="717" t="str">
        <f>Consolidado_Experiencia!E433</f>
        <v>HABILITADO</v>
      </c>
      <c r="F433" s="717" t="str">
        <f>Consolidado_Doc_Técnicos!O433</f>
        <v>HABILITADO</v>
      </c>
      <c r="G433" s="717" t="str">
        <f>Consolidado_Económico!U440</f>
        <v>HABILITADO</v>
      </c>
      <c r="H433" s="1107"/>
      <c r="I433" s="698">
        <f>Consolidado_Ponderables!I433</f>
        <v>60</v>
      </c>
      <c r="J433" s="1107"/>
      <c r="K433" s="717" t="str">
        <f t="shared" si="63"/>
        <v>HABILITADO</v>
      </c>
    </row>
    <row r="434" spans="1:11" ht="33" x14ac:dyDescent="0.25">
      <c r="A434" s="1103"/>
      <c r="B434" s="717">
        <v>8</v>
      </c>
      <c r="C434" s="717" t="str">
        <f>IF(Experiencia_Proponente!C671=0,"",Experiencia_Proponente!C671)</f>
        <v>SEGURIDAD Y VIGILANCIA COLOMBIANA SEVICOL LTDA</v>
      </c>
      <c r="D434" s="935" t="str">
        <f>IF(Experiencia_Proponente!D671=0,"",Experiencia_Proponente!D671)</f>
        <v>SEGURIDAD Y VIGILANCIA COLOMBIANA SEVICOL LTDA</v>
      </c>
      <c r="E434" s="717" t="str">
        <f>Consolidado_Experiencia!E434</f>
        <v>HABILITADO</v>
      </c>
      <c r="F434" s="717" t="str">
        <f>Consolidado_Doc_Técnicos!O434</f>
        <v>HABILITADO</v>
      </c>
      <c r="G434" s="717" t="str">
        <f>Consolidado_Económico!U441</f>
        <v>HABILITADO</v>
      </c>
      <c r="H434" s="1107"/>
      <c r="I434" s="698">
        <f>Consolidado_Ponderables!I434</f>
        <v>60</v>
      </c>
      <c r="J434" s="1107"/>
      <c r="K434" s="717" t="str">
        <f t="shared" si="63"/>
        <v>HABILITADO</v>
      </c>
    </row>
    <row r="435" spans="1:11" ht="33" x14ac:dyDescent="0.25">
      <c r="A435" s="1103"/>
      <c r="B435" s="717">
        <v>9</v>
      </c>
      <c r="C435" s="717" t="str">
        <f>IF(Experiencia_Proponente!C672=0,"",Experiencia_Proponente!C672)</f>
        <v>SEGURIDAD Y VIGILANCIA COLOMBIANA SEVICOL LTDA</v>
      </c>
      <c r="D435" s="935" t="str">
        <f>IF(Experiencia_Proponente!D672=0,"",Experiencia_Proponente!D672)</f>
        <v>SEGURIDAD Y VIGILANCIA COLOMBIANA SEVICOL LTDA</v>
      </c>
      <c r="E435" s="717" t="str">
        <f>Consolidado_Experiencia!E435</f>
        <v>HABILITADO</v>
      </c>
      <c r="F435" s="717" t="str">
        <f>Consolidado_Doc_Técnicos!O435</f>
        <v>HABILITADO</v>
      </c>
      <c r="G435" s="717" t="str">
        <f>Consolidado_Económico!U442</f>
        <v>HABILITADO</v>
      </c>
      <c r="H435" s="1107"/>
      <c r="I435" s="698">
        <f>Consolidado_Ponderables!I435</f>
        <v>60</v>
      </c>
      <c r="J435" s="1107"/>
      <c r="K435" s="717" t="str">
        <f t="shared" si="63"/>
        <v>HABILITADO</v>
      </c>
    </row>
    <row r="436" spans="1:11" ht="33" x14ac:dyDescent="0.25">
      <c r="A436" s="1103"/>
      <c r="B436" s="717">
        <v>10</v>
      </c>
      <c r="C436" s="717" t="str">
        <f>IF(Experiencia_Proponente!C673=0,"",Experiencia_Proponente!C673)</f>
        <v>SEGURIDAD Y VIGILANCIA COLOMBIANA SEVICOL LTDA</v>
      </c>
      <c r="D436" s="935" t="str">
        <f>IF(Experiencia_Proponente!D673=0,"",Experiencia_Proponente!D673)</f>
        <v>SEGURIDAD Y VIGILANCIA COLOMBIANA SEVICOL LTDA</v>
      </c>
      <c r="E436" s="717" t="str">
        <f>Consolidado_Experiencia!E436</f>
        <v>HABILITADO</v>
      </c>
      <c r="F436" s="717" t="str">
        <f>Consolidado_Doc_Técnicos!O436</f>
        <v>HABILITADO</v>
      </c>
      <c r="G436" s="717" t="str">
        <f>Consolidado_Económico!U443</f>
        <v>HABILITADO</v>
      </c>
      <c r="H436" s="1107"/>
      <c r="I436" s="698">
        <f>Consolidado_Ponderables!I436</f>
        <v>60</v>
      </c>
      <c r="J436" s="1107"/>
      <c r="K436" s="717" t="str">
        <f t="shared" si="63"/>
        <v>HABILITADO</v>
      </c>
    </row>
    <row r="437" spans="1:11" ht="33" x14ac:dyDescent="0.25">
      <c r="A437" s="1103"/>
      <c r="B437" s="717">
        <v>11</v>
      </c>
      <c r="C437" s="717" t="str">
        <f>IF(Experiencia_Proponente!C674=0,"",Experiencia_Proponente!C674)</f>
        <v>SEGURIDAD Y VIGILANCIA COLOMBIANA SEVICOL LTDA</v>
      </c>
      <c r="D437" s="935" t="str">
        <f>IF(Experiencia_Proponente!D674=0,"",Experiencia_Proponente!D674)</f>
        <v>SEGURIDAD Y VIGILANCIA COLOMBIANA SEVICOL LTDA</v>
      </c>
      <c r="E437" s="717" t="str">
        <f>Consolidado_Experiencia!E437</f>
        <v>HABILITADO</v>
      </c>
      <c r="F437" s="717" t="str">
        <f>Consolidado_Doc_Técnicos!O437</f>
        <v>HABILITADO</v>
      </c>
      <c r="G437" s="717" t="str">
        <f>Consolidado_Económico!U444</f>
        <v>HABILITADO</v>
      </c>
      <c r="H437" s="1107"/>
      <c r="I437" s="698">
        <f>Consolidado_Ponderables!I437</f>
        <v>60</v>
      </c>
      <c r="J437" s="1107"/>
      <c r="K437" s="717" t="str">
        <f t="shared" si="63"/>
        <v>HABILITADO</v>
      </c>
    </row>
    <row r="438" spans="1:11" ht="33.75" thickBot="1" x14ac:dyDescent="0.3">
      <c r="A438" s="1103"/>
      <c r="B438" s="717">
        <v>12</v>
      </c>
      <c r="C438" s="717" t="str">
        <f>IF(Experiencia_Proponente!C675=0,"",Experiencia_Proponente!C675)</f>
        <v>SEGURIDAD Y VIGILANCIA COLOMBIANA SEVICOL LTDA</v>
      </c>
      <c r="D438" s="935" t="str">
        <f>IF(Experiencia_Proponente!D675=0,"",Experiencia_Proponente!D675)</f>
        <v>SEGURIDAD Y VIGILANCIA COLOMBIANA SEVICOL LTDA</v>
      </c>
      <c r="E438" s="717" t="str">
        <f>Consolidado_Experiencia!E438</f>
        <v>HABILITADO</v>
      </c>
      <c r="F438" s="717" t="str">
        <f>Consolidado_Doc_Técnicos!O438</f>
        <v>HABILITADO</v>
      </c>
      <c r="G438" s="717" t="str">
        <f>Consolidado_Económico!U445</f>
        <v>HABILITADO</v>
      </c>
      <c r="H438" s="1107"/>
      <c r="I438" s="698">
        <f>Consolidado_Ponderables!I438</f>
        <v>60</v>
      </c>
      <c r="J438" s="1107"/>
      <c r="K438" s="717" t="str">
        <f t="shared" si="63"/>
        <v>HABILITADO</v>
      </c>
    </row>
    <row r="439" spans="1:11" ht="17.25" thickBot="1" x14ac:dyDescent="0.3">
      <c r="A439" s="102">
        <v>33</v>
      </c>
      <c r="B439" s="564"/>
      <c r="C439" s="103" t="s">
        <v>1537</v>
      </c>
      <c r="D439" s="70" t="s">
        <v>1537</v>
      </c>
      <c r="E439" s="103" t="s">
        <v>1537</v>
      </c>
      <c r="F439" s="103" t="s">
        <v>1537</v>
      </c>
      <c r="G439" s="103" t="s">
        <v>1537</v>
      </c>
      <c r="H439" s="103"/>
      <c r="I439" s="103" t="s">
        <v>1537</v>
      </c>
      <c r="J439" s="937"/>
      <c r="K439" s="937"/>
    </row>
    <row r="440" spans="1:11" hidden="1" x14ac:dyDescent="0.25">
      <c r="A440" s="1109">
        <f t="shared" ref="A440" si="64">A452</f>
        <v>34</v>
      </c>
      <c r="B440" s="707">
        <v>1</v>
      </c>
      <c r="C440" s="707" t="str">
        <f>IF(Experiencia_Proponente!C683=0,"",Experiencia_Proponente!C683)</f>
        <v/>
      </c>
      <c r="D440" s="35" t="str">
        <f>IF(Experiencia_Proponente!D683=0,"",Experiencia_Proponente!D683)</f>
        <v/>
      </c>
      <c r="E440" s="707" t="str">
        <f>Consolidado_Experiencia!E440</f>
        <v/>
      </c>
      <c r="F440" s="707" t="str">
        <f>Consolidado_Doc_Técnicos!O440</f>
        <v/>
      </c>
      <c r="G440" s="707" t="str">
        <f>Consolidado_Económico!U447</f>
        <v/>
      </c>
      <c r="H440" s="1108"/>
      <c r="I440" s="712">
        <f>Consolidado_Ponderables!I440</f>
        <v>0</v>
      </c>
      <c r="J440" s="1108"/>
      <c r="K440" s="707" t="str">
        <f t="shared" ref="K440:K450" si="65">IF(C440&lt;&gt;"",IF((AND(E440="HABILITADO",F440="HABILITADO",G440="HABILITADO"))=TRUE,"HABILITADO",IF(OR(E440="RECHAZADO",F440="RECHAZADO",G440="RECHAZADO")=TRUE,"RECHAZADO",IF(OR(E440="RECHAZADO",F440="RECHAZADO",G440="RECHAZADO")=TRUE,"RECHAZADO","NO HABILITADO"))),"")</f>
        <v/>
      </c>
    </row>
    <row r="441" spans="1:11" x14ac:dyDescent="0.25">
      <c r="A441" s="1103"/>
      <c r="B441" s="717">
        <v>2</v>
      </c>
      <c r="C441" s="717" t="str">
        <f>IF(Experiencia_Proponente!C684=0,"",Experiencia_Proponente!C684)</f>
        <v xml:space="preserve">UNIÓN TEMPORAL TAC CENTRAL </v>
      </c>
      <c r="D441" s="935" t="str">
        <f>IF(Experiencia_Proponente!D684=0,"",Experiencia_Proponente!D684)</f>
        <v xml:space="preserve">UNIÓN TEMPORAL TAC CENTRAL </v>
      </c>
      <c r="E441" s="717" t="str">
        <f>Consolidado_Experiencia!E441</f>
        <v>HABILITADO</v>
      </c>
      <c r="F441" s="717" t="str">
        <f>Consolidado_Doc_Técnicos!O441</f>
        <v>HABILITADO</v>
      </c>
      <c r="G441" s="717" t="str">
        <f>Consolidado_Económico!U448</f>
        <v>HABILITADO</v>
      </c>
      <c r="H441" s="1107"/>
      <c r="I441" s="698">
        <f>Consolidado_Ponderables!I441</f>
        <v>60</v>
      </c>
      <c r="J441" s="1107"/>
      <c r="K441" s="717" t="str">
        <f>IF(C441&lt;&gt;"",IF((AND(E441="HABILITADO",F441="HABILITADO",G441="HABILITADO"))=TRUE,"HABILITADO",IF(OR(E441="RECHAZADO",F441="RECHAZADO",G441="RECHAZADO")=TRUE,"RECHAZADO",IF(OR(E441="RECHAZADO",F441="RECHAZADO",G441="RECHAZADO")=TRUE,"RECHAZADO","RECHAZADO"))),"")</f>
        <v>HABILITADO</v>
      </c>
    </row>
    <row r="442" spans="1:11" hidden="1" x14ac:dyDescent="0.25">
      <c r="A442" s="1104"/>
      <c r="B442" s="35">
        <v>3</v>
      </c>
      <c r="C442" s="35" t="str">
        <f>IF(Experiencia_Proponente!C685=0,"",Experiencia_Proponente!C685)</f>
        <v/>
      </c>
      <c r="D442" s="35" t="str">
        <f>IF(Experiencia_Proponente!D685=0,"",Experiencia_Proponente!D685)</f>
        <v/>
      </c>
      <c r="E442" s="35" t="str">
        <f>Consolidado_Experiencia!E442</f>
        <v/>
      </c>
      <c r="F442" s="35" t="str">
        <f>Consolidado_Doc_Técnicos!O442</f>
        <v/>
      </c>
      <c r="G442" s="35" t="str">
        <f>Consolidado_Económico!U449</f>
        <v/>
      </c>
      <c r="H442" s="1108"/>
      <c r="I442" s="43">
        <f>Consolidado_Ponderables!I442</f>
        <v>0</v>
      </c>
      <c r="J442" s="1108"/>
      <c r="K442" s="35" t="str">
        <f t="shared" si="65"/>
        <v/>
      </c>
    </row>
    <row r="443" spans="1:11" hidden="1" x14ac:dyDescent="0.25">
      <c r="A443" s="1106"/>
      <c r="B443" s="15">
        <v>4</v>
      </c>
      <c r="C443" s="707" t="str">
        <f>IF(Experiencia_Proponente!C686=0,"",Experiencia_Proponente!C686)</f>
        <v/>
      </c>
      <c r="D443" s="35" t="str">
        <f>IF(Experiencia_Proponente!D686=0,"",Experiencia_Proponente!D686)</f>
        <v/>
      </c>
      <c r="E443" s="707" t="str">
        <f>Consolidado_Experiencia!E443</f>
        <v/>
      </c>
      <c r="F443" s="707" t="str">
        <f>Consolidado_Doc_Técnicos!O443</f>
        <v/>
      </c>
      <c r="G443" s="707" t="str">
        <f>Consolidado_Económico!U450</f>
        <v/>
      </c>
      <c r="H443" s="1108"/>
      <c r="I443" s="712">
        <f>Consolidado_Ponderables!I443</f>
        <v>0</v>
      </c>
      <c r="J443" s="1108"/>
      <c r="K443" s="707" t="str">
        <f t="shared" si="65"/>
        <v/>
      </c>
    </row>
    <row r="444" spans="1:11" x14ac:dyDescent="0.25">
      <c r="A444" s="1103"/>
      <c r="B444" s="717">
        <v>5</v>
      </c>
      <c r="C444" s="717" t="str">
        <f>IF(Experiencia_Proponente!C687=0,"",Experiencia_Proponente!C687)</f>
        <v xml:space="preserve">UNIÓN TEMPORAL TAC CENTRAL </v>
      </c>
      <c r="D444" s="935" t="str">
        <f>IF(Experiencia_Proponente!D687=0,"",Experiencia_Proponente!D687)</f>
        <v xml:space="preserve">UNIÓN TEMPORAL TAC CENTRAL </v>
      </c>
      <c r="E444" s="717" t="str">
        <f>Consolidado_Experiencia!E444</f>
        <v>HABILITADO</v>
      </c>
      <c r="F444" s="717" t="str">
        <f>Consolidado_Doc_Técnicos!O444</f>
        <v>HABILITADO</v>
      </c>
      <c r="G444" s="717" t="str">
        <f>Consolidado_Económico!U451</f>
        <v>HABILITADO</v>
      </c>
      <c r="H444" s="1107"/>
      <c r="I444" s="698">
        <f>Consolidado_Ponderables!I444</f>
        <v>60</v>
      </c>
      <c r="J444" s="1107"/>
      <c r="K444" s="717" t="str">
        <f>IF(C444&lt;&gt;"",IF((AND(E444="HABILITADO",F444="HABILITADO",G444="HABILITADO"))=TRUE,"HABILITADO",IF(OR(E444="RECHAZADO",F444="RECHAZADO",G444="RECHAZADO")=TRUE,"RECHAZADO",IF(OR(E444="RECHAZADO",F444="RECHAZADO",G444="RECHAZADO")=TRUE,"RECHAZADO","RECHAZADO"))),"")</f>
        <v>HABILITADO</v>
      </c>
    </row>
    <row r="445" spans="1:11" hidden="1" x14ac:dyDescent="0.25">
      <c r="A445" s="1104"/>
      <c r="B445" s="35">
        <v>6</v>
      </c>
      <c r="C445" s="35" t="str">
        <f>IF(Experiencia_Proponente!C688=0,"",Experiencia_Proponente!C688)</f>
        <v/>
      </c>
      <c r="D445" s="35" t="str">
        <f>IF(Experiencia_Proponente!D688=0,"",Experiencia_Proponente!D688)</f>
        <v/>
      </c>
      <c r="E445" s="35" t="str">
        <f>Consolidado_Experiencia!E445</f>
        <v/>
      </c>
      <c r="F445" s="35" t="str">
        <f>Consolidado_Doc_Técnicos!O445</f>
        <v/>
      </c>
      <c r="G445" s="35" t="str">
        <f>Consolidado_Económico!U452</f>
        <v/>
      </c>
      <c r="H445" s="1108"/>
      <c r="I445" s="43">
        <f>Consolidado_Ponderables!I445</f>
        <v>0</v>
      </c>
      <c r="J445" s="1108"/>
      <c r="K445" s="35" t="str">
        <f t="shared" si="65"/>
        <v/>
      </c>
    </row>
    <row r="446" spans="1:11" hidden="1" x14ac:dyDescent="0.25">
      <c r="A446" s="1106"/>
      <c r="B446" s="15">
        <v>7</v>
      </c>
      <c r="C446" s="707" t="str">
        <f>IF(Experiencia_Proponente!C689=0,"",Experiencia_Proponente!C689)</f>
        <v/>
      </c>
      <c r="D446" s="35" t="str">
        <f>IF(Experiencia_Proponente!D689=0,"",Experiencia_Proponente!D689)</f>
        <v/>
      </c>
      <c r="E446" s="707" t="str">
        <f>Consolidado_Experiencia!E446</f>
        <v/>
      </c>
      <c r="F446" s="707" t="str">
        <f>Consolidado_Doc_Técnicos!O446</f>
        <v/>
      </c>
      <c r="G446" s="707" t="str">
        <f>Consolidado_Económico!U453</f>
        <v/>
      </c>
      <c r="H446" s="1108"/>
      <c r="I446" s="712">
        <f>Consolidado_Ponderables!I446</f>
        <v>0</v>
      </c>
      <c r="J446" s="1108"/>
      <c r="K446" s="707" t="str">
        <f t="shared" si="65"/>
        <v/>
      </c>
    </row>
    <row r="447" spans="1:11" x14ac:dyDescent="0.25">
      <c r="A447" s="1103"/>
      <c r="B447" s="717">
        <v>8</v>
      </c>
      <c r="C447" s="717" t="str">
        <f>IF(Experiencia_Proponente!C690=0,"",Experiencia_Proponente!C690)</f>
        <v xml:space="preserve">UNIÓN TEMPORAL TAC CENTRAL </v>
      </c>
      <c r="D447" s="935" t="str">
        <f>IF(Experiencia_Proponente!D690=0,"",Experiencia_Proponente!D690)</f>
        <v xml:space="preserve">UNIÓN TEMPORAL TAC CENTRAL </v>
      </c>
      <c r="E447" s="717" t="str">
        <f>Consolidado_Experiencia!E447</f>
        <v>HABILITADO</v>
      </c>
      <c r="F447" s="717" t="str">
        <f>Consolidado_Doc_Técnicos!O447</f>
        <v>HABILITADO</v>
      </c>
      <c r="G447" s="717" t="str">
        <f>Consolidado_Económico!U454</f>
        <v>HABILITADO</v>
      </c>
      <c r="H447" s="1107"/>
      <c r="I447" s="698">
        <f>Consolidado_Ponderables!I447</f>
        <v>60</v>
      </c>
      <c r="J447" s="1107"/>
      <c r="K447" s="717" t="str">
        <f>IF(C447&lt;&gt;"",IF((AND(E447="HABILITADO",F447="HABILITADO",G447="HABILITADO"))=TRUE,"HABILITADO",IF(OR(E447="RECHAZADO",F447="RECHAZADO",G447="RECHAZADO")=TRUE,"RECHAZADO",IF(OR(E447="RECHAZADO",F447="RECHAZADO",G447="RECHAZADO")=TRUE,"RECHAZADO","RECHAZADO"))),"")</f>
        <v>HABILITADO</v>
      </c>
    </row>
    <row r="448" spans="1:11" hidden="1" x14ac:dyDescent="0.25">
      <c r="A448" s="1104"/>
      <c r="B448" s="35">
        <v>9</v>
      </c>
      <c r="C448" s="35" t="str">
        <f>IF(Experiencia_Proponente!C691=0,"",Experiencia_Proponente!C691)</f>
        <v/>
      </c>
      <c r="D448" s="35" t="str">
        <f>IF(Experiencia_Proponente!D691=0,"",Experiencia_Proponente!D691)</f>
        <v/>
      </c>
      <c r="E448" s="35" t="str">
        <f>Consolidado_Experiencia!E448</f>
        <v/>
      </c>
      <c r="F448" s="35" t="str">
        <f>Consolidado_Doc_Técnicos!O448</f>
        <v/>
      </c>
      <c r="G448" s="35" t="str">
        <f>Consolidado_Económico!U455</f>
        <v/>
      </c>
      <c r="H448" s="1108"/>
      <c r="I448" s="43">
        <f>Consolidado_Ponderables!I448</f>
        <v>0</v>
      </c>
      <c r="J448" s="1108"/>
      <c r="K448" s="35" t="str">
        <f t="shared" si="65"/>
        <v/>
      </c>
    </row>
    <row r="449" spans="1:11" hidden="1" x14ac:dyDescent="0.25">
      <c r="A449" s="1105"/>
      <c r="B449" s="717">
        <v>10</v>
      </c>
      <c r="C449" s="35" t="str">
        <f>IF(Experiencia_Proponente!C692=0,"",Experiencia_Proponente!C692)</f>
        <v/>
      </c>
      <c r="D449" s="35" t="str">
        <f>IF(Experiencia_Proponente!D692=0,"",Experiencia_Proponente!D692)</f>
        <v/>
      </c>
      <c r="E449" s="35" t="str">
        <f>Consolidado_Experiencia!E449</f>
        <v/>
      </c>
      <c r="F449" s="35" t="str">
        <f>Consolidado_Doc_Técnicos!O449</f>
        <v/>
      </c>
      <c r="G449" s="35" t="str">
        <f>Consolidado_Económico!U456</f>
        <v/>
      </c>
      <c r="H449" s="1108"/>
      <c r="I449" s="43">
        <f>Consolidado_Ponderables!I449</f>
        <v>0</v>
      </c>
      <c r="J449" s="1108"/>
      <c r="K449" s="35" t="str">
        <f t="shared" si="65"/>
        <v/>
      </c>
    </row>
    <row r="450" spans="1:11" hidden="1" x14ac:dyDescent="0.25">
      <c r="A450" s="1106"/>
      <c r="B450" s="15">
        <v>11</v>
      </c>
      <c r="C450" s="707" t="str">
        <f>IF(Experiencia_Proponente!C693=0,"",Experiencia_Proponente!C693)</f>
        <v/>
      </c>
      <c r="D450" s="35" t="str">
        <f>IF(Experiencia_Proponente!D693=0,"",Experiencia_Proponente!D693)</f>
        <v/>
      </c>
      <c r="E450" s="707" t="str">
        <f>Consolidado_Experiencia!E450</f>
        <v/>
      </c>
      <c r="F450" s="707" t="str">
        <f>Consolidado_Doc_Técnicos!O450</f>
        <v/>
      </c>
      <c r="G450" s="707" t="str">
        <f>Consolidado_Económico!U457</f>
        <v/>
      </c>
      <c r="H450" s="1108"/>
      <c r="I450" s="712">
        <f>Consolidado_Ponderables!I450</f>
        <v>0</v>
      </c>
      <c r="J450" s="1108"/>
      <c r="K450" s="707" t="str">
        <f t="shared" si="65"/>
        <v/>
      </c>
    </row>
    <row r="451" spans="1:11" ht="17.25" thickBot="1" x14ac:dyDescent="0.3">
      <c r="A451" s="1103"/>
      <c r="B451" s="717">
        <v>12</v>
      </c>
      <c r="C451" s="717" t="str">
        <f>IF(Experiencia_Proponente!C694=0,"",Experiencia_Proponente!C694)</f>
        <v xml:space="preserve">UNIÓN TEMPORAL TAC CENTRAL </v>
      </c>
      <c r="D451" s="935" t="str">
        <f>IF(Experiencia_Proponente!D694=0,"",Experiencia_Proponente!D694)</f>
        <v xml:space="preserve">UNIÓN TEMPORAL TAC CENTRAL </v>
      </c>
      <c r="E451" s="717" t="str">
        <f>Consolidado_Experiencia!E451</f>
        <v>HABILITADO</v>
      </c>
      <c r="F451" s="717" t="str">
        <f>Consolidado_Doc_Técnicos!O451</f>
        <v>HABILITADO</v>
      </c>
      <c r="G451" s="717" t="str">
        <f>Consolidado_Económico!U458</f>
        <v>RECHAZADO</v>
      </c>
      <c r="H451" s="1107"/>
      <c r="I451" s="697">
        <f>Consolidado_Ponderables!I451</f>
        <v>60</v>
      </c>
      <c r="J451" s="1107"/>
      <c r="K451" s="717" t="str">
        <f>IF(C451&lt;&gt;"",IF((AND(E451="HABILITADO",F451="HABILITADO",G451="HABILITADO"))=TRUE,"HABILITADO",IF(OR(E451="RECHAZADO",F451="RECHAZADO",G451="RECHAZADO")=TRUE,"RECHAZADO",IF(OR(E451="RECHAZADO",F451="RECHAZADO",G451="RECHAZADO")=TRUE,"RECHAZADO","RECHAZADO"))),"")</f>
        <v>RECHAZADO</v>
      </c>
    </row>
    <row r="452" spans="1:11" ht="17.25" thickBot="1" x14ac:dyDescent="0.3">
      <c r="A452" s="102">
        <v>34</v>
      </c>
      <c r="B452" s="564"/>
      <c r="C452" s="103" t="s">
        <v>1537</v>
      </c>
      <c r="D452" s="70" t="s">
        <v>1537</v>
      </c>
      <c r="E452" s="103" t="s">
        <v>1537</v>
      </c>
      <c r="F452" s="103" t="s">
        <v>1537</v>
      </c>
      <c r="G452" s="103" t="s">
        <v>1537</v>
      </c>
      <c r="H452" s="103"/>
      <c r="I452" s="103" t="s">
        <v>1537</v>
      </c>
      <c r="J452" s="937"/>
      <c r="K452" s="937"/>
    </row>
    <row r="453" spans="1:11" x14ac:dyDescent="0.25">
      <c r="A453" s="1103">
        <f t="shared" ref="A453" si="66">A465</f>
        <v>35</v>
      </c>
      <c r="B453" s="717">
        <v>1</v>
      </c>
      <c r="C453" s="717" t="str">
        <f>IF(Experiencia_Proponente!C696=0,"",Experiencia_Proponente!C696)</f>
        <v xml:space="preserve">UNION TEMPORAL SAS </v>
      </c>
      <c r="D453" s="935" t="str">
        <f>IF(Experiencia_Proponente!D696=0,"",Experiencia_Proponente!D696)</f>
        <v xml:space="preserve">UNION TEMPORAL SAS </v>
      </c>
      <c r="E453" s="717" t="str">
        <f>Consolidado_Experiencia!E453</f>
        <v>HABILITADO</v>
      </c>
      <c r="F453" s="717" t="str">
        <f>Consolidado_Doc_Técnicos!O453</f>
        <v>HABILITADO</v>
      </c>
      <c r="G453" s="717" t="str">
        <f>Consolidado_Económico!U460</f>
        <v>HABILITADO</v>
      </c>
      <c r="H453" s="1107"/>
      <c r="I453" s="698">
        <f>Consolidado_Ponderables!I453</f>
        <v>60</v>
      </c>
      <c r="J453" s="1107"/>
      <c r="K453" s="717" t="str">
        <f t="shared" ref="K453:K464" si="67">IF(C453&lt;&gt;"",IF((AND(E453="HABILITADO",F453="HABILITADO",G453="HABILITADO"))=TRUE,"HABILITADO",IF(OR(E453="RECHAZADO",F453="RECHAZADO",G453="RECHAZADO")=TRUE,"RECHAZADO",IF(OR(E453="RECHAZADO",F453="RECHAZADO",G453="RECHAZADO")=TRUE,"RECHAZADO","RECHAZADO"))),"")</f>
        <v>HABILITADO</v>
      </c>
    </row>
    <row r="454" spans="1:11" x14ac:dyDescent="0.25">
      <c r="A454" s="1103"/>
      <c r="B454" s="717">
        <v>2</v>
      </c>
      <c r="C454" s="717" t="str">
        <f>IF(Experiencia_Proponente!C697=0,"",Experiencia_Proponente!C697)</f>
        <v xml:space="preserve">UNION TEMPORAL SAS </v>
      </c>
      <c r="D454" s="935" t="str">
        <f>IF(Experiencia_Proponente!D697=0,"",Experiencia_Proponente!D697)</f>
        <v xml:space="preserve">UNION TEMPORAL SAS </v>
      </c>
      <c r="E454" s="717" t="str">
        <f>Consolidado_Experiencia!E454</f>
        <v>HABILITADO</v>
      </c>
      <c r="F454" s="717" t="str">
        <f>Consolidado_Doc_Técnicos!O454</f>
        <v>HABILITADO</v>
      </c>
      <c r="G454" s="717" t="str">
        <f>Consolidado_Económico!U461</f>
        <v>HABILITADO</v>
      </c>
      <c r="H454" s="1107"/>
      <c r="I454" s="698">
        <f>Consolidado_Ponderables!I454</f>
        <v>60</v>
      </c>
      <c r="J454" s="1107"/>
      <c r="K454" s="717" t="str">
        <f t="shared" si="67"/>
        <v>HABILITADO</v>
      </c>
    </row>
    <row r="455" spans="1:11" x14ac:dyDescent="0.25">
      <c r="A455" s="1103"/>
      <c r="B455" s="717">
        <v>3</v>
      </c>
      <c r="C455" s="717" t="str">
        <f>IF(Experiencia_Proponente!C698=0,"",Experiencia_Proponente!C698)</f>
        <v xml:space="preserve">UNION TEMPORAL SAS </v>
      </c>
      <c r="D455" s="935" t="str">
        <f>IF(Experiencia_Proponente!D698=0,"",Experiencia_Proponente!D698)</f>
        <v xml:space="preserve">UNION TEMPORAL SAS </v>
      </c>
      <c r="E455" s="717" t="str">
        <f>Consolidado_Experiencia!E455</f>
        <v>HABILITADO</v>
      </c>
      <c r="F455" s="717" t="str">
        <f>Consolidado_Doc_Técnicos!O455</f>
        <v>HABILITADO</v>
      </c>
      <c r="G455" s="717" t="str">
        <f>Consolidado_Económico!U462</f>
        <v>HABILITADO</v>
      </c>
      <c r="H455" s="1107"/>
      <c r="I455" s="698">
        <f>Consolidado_Ponderables!I455</f>
        <v>60</v>
      </c>
      <c r="J455" s="1107"/>
      <c r="K455" s="717" t="str">
        <f t="shared" si="67"/>
        <v>HABILITADO</v>
      </c>
    </row>
    <row r="456" spans="1:11" x14ac:dyDescent="0.25">
      <c r="A456" s="1103"/>
      <c r="B456" s="717">
        <v>4</v>
      </c>
      <c r="C456" s="717" t="str">
        <f>IF(Experiencia_Proponente!C699=0,"",Experiencia_Proponente!C699)</f>
        <v xml:space="preserve">UNION TEMPORAL SAS </v>
      </c>
      <c r="D456" s="935" t="str">
        <f>IF(Experiencia_Proponente!D699=0,"",Experiencia_Proponente!D699)</f>
        <v xml:space="preserve">UNION TEMPORAL SAS </v>
      </c>
      <c r="E456" s="717" t="str">
        <f>Consolidado_Experiencia!E456</f>
        <v>HABILITADO</v>
      </c>
      <c r="F456" s="717" t="str">
        <f>Consolidado_Doc_Técnicos!O456</f>
        <v>HABILITADO</v>
      </c>
      <c r="G456" s="717" t="str">
        <f>Consolidado_Económico!U463</f>
        <v>HABILITADO</v>
      </c>
      <c r="H456" s="1107"/>
      <c r="I456" s="698">
        <f>Consolidado_Ponderables!I456</f>
        <v>60</v>
      </c>
      <c r="J456" s="1107"/>
      <c r="K456" s="717" t="str">
        <f t="shared" si="67"/>
        <v>HABILITADO</v>
      </c>
    </row>
    <row r="457" spans="1:11" x14ac:dyDescent="0.25">
      <c r="A457" s="1103"/>
      <c r="B457" s="717">
        <v>5</v>
      </c>
      <c r="C457" s="717" t="str">
        <f>IF(Experiencia_Proponente!C700=0,"",Experiencia_Proponente!C700)</f>
        <v xml:space="preserve">UNION TEMPORAL SAS </v>
      </c>
      <c r="D457" s="935" t="str">
        <f>IF(Experiencia_Proponente!D700=0,"",Experiencia_Proponente!D700)</f>
        <v xml:space="preserve">UNION TEMPORAL SAS </v>
      </c>
      <c r="E457" s="717" t="str">
        <f>Consolidado_Experiencia!E457</f>
        <v>HABILITADO</v>
      </c>
      <c r="F457" s="717" t="str">
        <f>Consolidado_Doc_Técnicos!O457</f>
        <v>HABILITADO</v>
      </c>
      <c r="G457" s="717" t="str">
        <f>Consolidado_Económico!U464</f>
        <v>HABILITADO</v>
      </c>
      <c r="H457" s="1107"/>
      <c r="I457" s="698">
        <f>Consolidado_Ponderables!I457</f>
        <v>60</v>
      </c>
      <c r="J457" s="1107"/>
      <c r="K457" s="717" t="str">
        <f t="shared" si="67"/>
        <v>HABILITADO</v>
      </c>
    </row>
    <row r="458" spans="1:11" x14ac:dyDescent="0.25">
      <c r="A458" s="1103"/>
      <c r="B458" s="717">
        <v>6</v>
      </c>
      <c r="C458" s="717" t="str">
        <f>IF(Experiencia_Proponente!C701=0,"",Experiencia_Proponente!C701)</f>
        <v xml:space="preserve">UNION TEMPORAL SAS </v>
      </c>
      <c r="D458" s="935" t="str">
        <f>IF(Experiencia_Proponente!D701=0,"",Experiencia_Proponente!D701)</f>
        <v xml:space="preserve">UNION TEMPORAL SAS </v>
      </c>
      <c r="E458" s="717" t="str">
        <f>Consolidado_Experiencia!E458</f>
        <v>HABILITADO</v>
      </c>
      <c r="F458" s="717" t="str">
        <f>Consolidado_Doc_Técnicos!O458</f>
        <v>HABILITADO</v>
      </c>
      <c r="G458" s="717" t="str">
        <f>Consolidado_Económico!U465</f>
        <v>HABILITADO</v>
      </c>
      <c r="H458" s="1107"/>
      <c r="I458" s="698">
        <f>Consolidado_Ponderables!I458</f>
        <v>60</v>
      </c>
      <c r="J458" s="1107"/>
      <c r="K458" s="717" t="str">
        <f t="shared" si="67"/>
        <v>HABILITADO</v>
      </c>
    </row>
    <row r="459" spans="1:11" x14ac:dyDescent="0.25">
      <c r="A459" s="1103"/>
      <c r="B459" s="717">
        <v>7</v>
      </c>
      <c r="C459" s="717" t="str">
        <f>IF(Experiencia_Proponente!C702=0,"",Experiencia_Proponente!C702)</f>
        <v xml:space="preserve">UNION TEMPORAL SAS </v>
      </c>
      <c r="D459" s="935" t="str">
        <f>IF(Experiencia_Proponente!D702=0,"",Experiencia_Proponente!D702)</f>
        <v xml:space="preserve">UNION TEMPORAL SAS </v>
      </c>
      <c r="E459" s="717" t="str">
        <f>Consolidado_Experiencia!E459</f>
        <v>HABILITADO</v>
      </c>
      <c r="F459" s="717" t="str">
        <f>Consolidado_Doc_Técnicos!O459</f>
        <v>HABILITADO</v>
      </c>
      <c r="G459" s="717" t="str">
        <f>Consolidado_Económico!U466</f>
        <v>HABILITADO</v>
      </c>
      <c r="H459" s="1107"/>
      <c r="I459" s="698">
        <f>Consolidado_Ponderables!I459</f>
        <v>60</v>
      </c>
      <c r="J459" s="1107"/>
      <c r="K459" s="717" t="str">
        <f t="shared" si="67"/>
        <v>HABILITADO</v>
      </c>
    </row>
    <row r="460" spans="1:11" x14ac:dyDescent="0.25">
      <c r="A460" s="1103"/>
      <c r="B460" s="717">
        <v>8</v>
      </c>
      <c r="C460" s="717" t="str">
        <f>IF(Experiencia_Proponente!C703=0,"",Experiencia_Proponente!C703)</f>
        <v xml:space="preserve">UNION TEMPORAL SAS </v>
      </c>
      <c r="D460" s="935" t="str">
        <f>IF(Experiencia_Proponente!D703=0,"",Experiencia_Proponente!D703)</f>
        <v xml:space="preserve">UNION TEMPORAL SAS </v>
      </c>
      <c r="E460" s="717" t="str">
        <f>Consolidado_Experiencia!E460</f>
        <v>HABILITADO</v>
      </c>
      <c r="F460" s="717" t="str">
        <f>Consolidado_Doc_Técnicos!O460</f>
        <v>HABILITADO</v>
      </c>
      <c r="G460" s="717" t="str">
        <f>Consolidado_Económico!U467</f>
        <v>HABILITADO</v>
      </c>
      <c r="H460" s="1107"/>
      <c r="I460" s="698">
        <f>Consolidado_Ponderables!I460</f>
        <v>60</v>
      </c>
      <c r="J460" s="1107"/>
      <c r="K460" s="717" t="str">
        <f t="shared" si="67"/>
        <v>HABILITADO</v>
      </c>
    </row>
    <row r="461" spans="1:11" x14ac:dyDescent="0.25">
      <c r="A461" s="1103"/>
      <c r="B461" s="717">
        <v>9</v>
      </c>
      <c r="C461" s="717" t="str">
        <f>IF(Experiencia_Proponente!C704=0,"",Experiencia_Proponente!C704)</f>
        <v xml:space="preserve">UNION TEMPORAL SAS </v>
      </c>
      <c r="D461" s="935" t="str">
        <f>IF(Experiencia_Proponente!D704=0,"",Experiencia_Proponente!D704)</f>
        <v xml:space="preserve">UNION TEMPORAL SAS </v>
      </c>
      <c r="E461" s="717" t="str">
        <f>Consolidado_Experiencia!E461</f>
        <v>HABILITADO</v>
      </c>
      <c r="F461" s="717" t="str">
        <f>Consolidado_Doc_Técnicos!O461</f>
        <v>HABILITADO</v>
      </c>
      <c r="G461" s="717" t="str">
        <f>Consolidado_Económico!U468</f>
        <v>HABILITADO</v>
      </c>
      <c r="H461" s="1107"/>
      <c r="I461" s="698">
        <f>Consolidado_Ponderables!I461</f>
        <v>60</v>
      </c>
      <c r="J461" s="1107"/>
      <c r="K461" s="717" t="str">
        <f t="shared" si="67"/>
        <v>HABILITADO</v>
      </c>
    </row>
    <row r="462" spans="1:11" x14ac:dyDescent="0.25">
      <c r="A462" s="1103"/>
      <c r="B462" s="717">
        <v>10</v>
      </c>
      <c r="C462" s="717" t="str">
        <f>IF(Experiencia_Proponente!C705=0,"",Experiencia_Proponente!C705)</f>
        <v xml:space="preserve">UNION TEMPORAL SAS </v>
      </c>
      <c r="D462" s="935" t="str">
        <f>IF(Experiencia_Proponente!D705=0,"",Experiencia_Proponente!D705)</f>
        <v xml:space="preserve">UNION TEMPORAL SAS </v>
      </c>
      <c r="E462" s="717" t="str">
        <f>Consolidado_Experiencia!E462</f>
        <v>HABILITADO</v>
      </c>
      <c r="F462" s="717" t="str">
        <f>Consolidado_Doc_Técnicos!O462</f>
        <v>HABILITADO</v>
      </c>
      <c r="G462" s="717" t="str">
        <f>Consolidado_Económico!U469</f>
        <v>HABILITADO</v>
      </c>
      <c r="H462" s="1107"/>
      <c r="I462" s="698">
        <f>Consolidado_Ponderables!I462</f>
        <v>60</v>
      </c>
      <c r="J462" s="1107"/>
      <c r="K462" s="717" t="str">
        <f t="shared" si="67"/>
        <v>HABILITADO</v>
      </c>
    </row>
    <row r="463" spans="1:11" x14ac:dyDescent="0.25">
      <c r="A463" s="1103"/>
      <c r="B463" s="717">
        <v>11</v>
      </c>
      <c r="C463" s="717" t="str">
        <f>IF(Experiencia_Proponente!C706=0,"",Experiencia_Proponente!C706)</f>
        <v xml:space="preserve">UNION TEMPORAL SAS </v>
      </c>
      <c r="D463" s="935" t="str">
        <f>IF(Experiencia_Proponente!D706=0,"",Experiencia_Proponente!D706)</f>
        <v xml:space="preserve">UNION TEMPORAL SAS </v>
      </c>
      <c r="E463" s="717" t="str">
        <f>Consolidado_Experiencia!E463</f>
        <v>HABILITADO</v>
      </c>
      <c r="F463" s="717" t="str">
        <f>Consolidado_Doc_Técnicos!O463</f>
        <v>HABILITADO</v>
      </c>
      <c r="G463" s="717" t="str">
        <f>Consolidado_Económico!U470</f>
        <v>HABILITADO</v>
      </c>
      <c r="H463" s="1107"/>
      <c r="I463" s="698">
        <f>Consolidado_Ponderables!I463</f>
        <v>60</v>
      </c>
      <c r="J463" s="1107"/>
      <c r="K463" s="717" t="str">
        <f t="shared" si="67"/>
        <v>HABILITADO</v>
      </c>
    </row>
    <row r="464" spans="1:11" ht="17.25" thickBot="1" x14ac:dyDescent="0.3">
      <c r="A464" s="1103"/>
      <c r="B464" s="717">
        <v>12</v>
      </c>
      <c r="C464" s="717" t="str">
        <f>IF(Experiencia_Proponente!C707=0,"",Experiencia_Proponente!C707)</f>
        <v xml:space="preserve">UNION TEMPORAL SAS </v>
      </c>
      <c r="D464" s="935" t="str">
        <f>IF(Experiencia_Proponente!D707=0,"",Experiencia_Proponente!D707)</f>
        <v xml:space="preserve">UNION TEMPORAL SAS </v>
      </c>
      <c r="E464" s="717" t="str">
        <f>Consolidado_Experiencia!E464</f>
        <v>HABILITADO</v>
      </c>
      <c r="F464" s="717" t="str">
        <f>Consolidado_Doc_Técnicos!O464</f>
        <v>HABILITADO</v>
      </c>
      <c r="G464" s="717" t="str">
        <f>Consolidado_Económico!U471</f>
        <v>HABILITADO</v>
      </c>
      <c r="H464" s="1107"/>
      <c r="I464" s="698">
        <f>Consolidado_Ponderables!I464</f>
        <v>60</v>
      </c>
      <c r="J464" s="1107"/>
      <c r="K464" s="717" t="str">
        <f t="shared" si="67"/>
        <v>HABILITADO</v>
      </c>
    </row>
    <row r="465" spans="1:11" ht="17.25" thickBot="1" x14ac:dyDescent="0.3">
      <c r="A465" s="102">
        <v>35</v>
      </c>
      <c r="B465" s="564"/>
      <c r="C465" s="103" t="s">
        <v>1537</v>
      </c>
      <c r="D465" s="70" t="s">
        <v>1537</v>
      </c>
      <c r="E465" s="103" t="s">
        <v>1537</v>
      </c>
      <c r="F465" s="103" t="s">
        <v>1537</v>
      </c>
      <c r="G465" s="103" t="s">
        <v>1537</v>
      </c>
      <c r="H465" s="103"/>
      <c r="I465" s="103" t="s">
        <v>1537</v>
      </c>
      <c r="J465" s="937"/>
      <c r="K465" s="937"/>
    </row>
    <row r="466" spans="1:11" x14ac:dyDescent="0.25">
      <c r="A466" s="1103">
        <f t="shared" ref="A466" si="68">A478</f>
        <v>36</v>
      </c>
      <c r="B466" s="717">
        <v>1</v>
      </c>
      <c r="C466" s="717" t="str">
        <f>IF(Experiencia_Proponente!C747=0,"",Experiencia_Proponente!C747)</f>
        <v>SEGURIDAD SUPERIOR LTDA</v>
      </c>
      <c r="D466" s="935" t="str">
        <f>IF(Experiencia_Proponente!D747=0,"",Experiencia_Proponente!D747)</f>
        <v>SEGURIDAD SUPERIOR LTDA</v>
      </c>
      <c r="E466" s="717" t="str">
        <f>Consolidado_Experiencia!E466</f>
        <v>HABILITADO</v>
      </c>
      <c r="F466" s="717" t="str">
        <f>Consolidado_Doc_Técnicos!O466</f>
        <v>HABILITADO</v>
      </c>
      <c r="G466" s="717" t="str">
        <f>Consolidado_Económico!U473</f>
        <v>HABILITADO</v>
      </c>
      <c r="H466" s="1107"/>
      <c r="I466" s="698">
        <f>Consolidado_Ponderables!I466</f>
        <v>60</v>
      </c>
      <c r="J466" s="1107"/>
      <c r="K466" s="717" t="str">
        <f t="shared" ref="K466:K477" si="69">IF(C466&lt;&gt;"",IF((AND(E466="HABILITADO",F466="HABILITADO",G466="HABILITADO"))=TRUE,"HABILITADO",IF(OR(E466="RECHAZADO",F466="RECHAZADO",G466="RECHAZADO")=TRUE,"RECHAZADO",IF(OR(E466="RECHAZADO",F466="RECHAZADO",G466="RECHAZADO")=TRUE,"RECHAZADO","RECHAZADO"))),"")</f>
        <v>HABILITADO</v>
      </c>
    </row>
    <row r="467" spans="1:11" x14ac:dyDescent="0.25">
      <c r="A467" s="1103"/>
      <c r="B467" s="717">
        <v>2</v>
      </c>
      <c r="C467" s="717" t="str">
        <f>IF(Experiencia_Proponente!C748=0,"",Experiencia_Proponente!C748)</f>
        <v>SEGURIDAD SUPERIOR LTDA</v>
      </c>
      <c r="D467" s="935" t="str">
        <f>IF(Experiencia_Proponente!D748=0,"",Experiencia_Proponente!D748)</f>
        <v/>
      </c>
      <c r="E467" s="717" t="str">
        <f>Consolidado_Experiencia!E467</f>
        <v>RECHAZADO</v>
      </c>
      <c r="F467" s="717" t="str">
        <f>Consolidado_Doc_Técnicos!O467</f>
        <v>HABILITADO</v>
      </c>
      <c r="G467" s="717" t="str">
        <f>Consolidado_Económico!U474</f>
        <v>HABILITADO</v>
      </c>
      <c r="H467" s="1107"/>
      <c r="I467" s="697">
        <f>Consolidado_Ponderables!I467</f>
        <v>60</v>
      </c>
      <c r="J467" s="1107"/>
      <c r="K467" s="717" t="str">
        <f t="shared" si="69"/>
        <v>RECHAZADO</v>
      </c>
    </row>
    <row r="468" spans="1:11" x14ac:dyDescent="0.25">
      <c r="A468" s="1103"/>
      <c r="B468" s="717">
        <v>3</v>
      </c>
      <c r="C468" s="717" t="str">
        <f>IF(Experiencia_Proponente!C749=0,"",Experiencia_Proponente!C749)</f>
        <v>SEGURIDAD SUPERIOR LTDA</v>
      </c>
      <c r="D468" s="935" t="str">
        <f>IF(Experiencia_Proponente!D749=0,"",Experiencia_Proponente!D749)</f>
        <v>SEGURIDAD SUPERIOR LTDA</v>
      </c>
      <c r="E468" s="717" t="str">
        <f>Consolidado_Experiencia!E468</f>
        <v>HABILITADO</v>
      </c>
      <c r="F468" s="717" t="str">
        <f>Consolidado_Doc_Técnicos!O468</f>
        <v>HABILITADO</v>
      </c>
      <c r="G468" s="717" t="str">
        <f>Consolidado_Económico!U475</f>
        <v>HABILITADO</v>
      </c>
      <c r="H468" s="1107"/>
      <c r="I468" s="698">
        <f>Consolidado_Ponderables!I468</f>
        <v>60</v>
      </c>
      <c r="J468" s="1107"/>
      <c r="K468" s="717" t="str">
        <f t="shared" si="69"/>
        <v>HABILITADO</v>
      </c>
    </row>
    <row r="469" spans="1:11" x14ac:dyDescent="0.25">
      <c r="A469" s="1103"/>
      <c r="B469" s="717">
        <v>4</v>
      </c>
      <c r="C469" s="717" t="str">
        <f>IF(Experiencia_Proponente!C750=0,"",Experiencia_Proponente!C750)</f>
        <v>SEGURIDAD SUPERIOR LTDA</v>
      </c>
      <c r="D469" s="935" t="str">
        <f>IF(Experiencia_Proponente!D750=0,"",Experiencia_Proponente!D750)</f>
        <v>SEGURIDAD SUPERIOR LTDA</v>
      </c>
      <c r="E469" s="717" t="str">
        <f>Consolidado_Experiencia!E469</f>
        <v>HABILITADO</v>
      </c>
      <c r="F469" s="717" t="str">
        <f>Consolidado_Doc_Técnicos!O469</f>
        <v>HABILITADO</v>
      </c>
      <c r="G469" s="717" t="str">
        <f>Consolidado_Económico!U476</f>
        <v>HABILITADO</v>
      </c>
      <c r="H469" s="1107"/>
      <c r="I469" s="698">
        <f>Consolidado_Ponderables!I469</f>
        <v>60</v>
      </c>
      <c r="J469" s="1107"/>
      <c r="K469" s="717" t="str">
        <f t="shared" si="69"/>
        <v>HABILITADO</v>
      </c>
    </row>
    <row r="470" spans="1:11" x14ac:dyDescent="0.25">
      <c r="A470" s="1103"/>
      <c r="B470" s="717">
        <v>5</v>
      </c>
      <c r="C470" s="717" t="str">
        <f>IF(Experiencia_Proponente!C751=0,"",Experiencia_Proponente!C751)</f>
        <v>SEGURIDAD SUPERIOR LTDA</v>
      </c>
      <c r="D470" s="935" t="str">
        <f>IF(Experiencia_Proponente!D751=0,"",Experiencia_Proponente!D751)</f>
        <v>SEGURIDAD SUPERIOR LTDA</v>
      </c>
      <c r="E470" s="717" t="str">
        <f>Consolidado_Experiencia!E470</f>
        <v>HABILITADO</v>
      </c>
      <c r="F470" s="717" t="str">
        <f>Consolidado_Doc_Técnicos!O470</f>
        <v>HABILITADO</v>
      </c>
      <c r="G470" s="717" t="str">
        <f>Consolidado_Económico!U477</f>
        <v>HABILITADO</v>
      </c>
      <c r="H470" s="1107"/>
      <c r="I470" s="698">
        <f>Consolidado_Ponderables!I470</f>
        <v>60</v>
      </c>
      <c r="J470" s="1107"/>
      <c r="K470" s="717" t="str">
        <f t="shared" si="69"/>
        <v>HABILITADO</v>
      </c>
    </row>
    <row r="471" spans="1:11" x14ac:dyDescent="0.25">
      <c r="A471" s="1103"/>
      <c r="B471" s="717">
        <v>6</v>
      </c>
      <c r="C471" s="717" t="str">
        <f>IF(Experiencia_Proponente!C752=0,"",Experiencia_Proponente!C752)</f>
        <v>SEGURIDAD SUPERIOR LTDA</v>
      </c>
      <c r="D471" s="935" t="str">
        <f>IF(Experiencia_Proponente!D752=0,"",Experiencia_Proponente!D752)</f>
        <v>SEGURIDAD SUPERIOR LTDA</v>
      </c>
      <c r="E471" s="717" t="str">
        <f>Consolidado_Experiencia!E471</f>
        <v>HABILITADO</v>
      </c>
      <c r="F471" s="717" t="str">
        <f>Consolidado_Doc_Técnicos!O471</f>
        <v>HABILITADO</v>
      </c>
      <c r="G471" s="717" t="str">
        <f>Consolidado_Económico!U478</f>
        <v>HABILITADO</v>
      </c>
      <c r="H471" s="1107"/>
      <c r="I471" s="698">
        <f>Consolidado_Ponderables!I471</f>
        <v>60</v>
      </c>
      <c r="J471" s="1107"/>
      <c r="K471" s="717" t="str">
        <f t="shared" si="69"/>
        <v>HABILITADO</v>
      </c>
    </row>
    <row r="472" spans="1:11" x14ac:dyDescent="0.25">
      <c r="A472" s="1103"/>
      <c r="B472" s="717">
        <v>7</v>
      </c>
      <c r="C472" s="717" t="str">
        <f>IF(Experiencia_Proponente!C753=0,"",Experiencia_Proponente!C753)</f>
        <v>SEGURIDAD SUPERIOR LTDA</v>
      </c>
      <c r="D472" s="935" t="str">
        <f>IF(Experiencia_Proponente!D753=0,"",Experiencia_Proponente!D753)</f>
        <v>SEGURIDAD SUPERIOR LTDA</v>
      </c>
      <c r="E472" s="717" t="str">
        <f>Consolidado_Experiencia!E472</f>
        <v>HABILITADO</v>
      </c>
      <c r="F472" s="717" t="str">
        <f>Consolidado_Doc_Técnicos!O472</f>
        <v>HABILITADO</v>
      </c>
      <c r="G472" s="717" t="str">
        <f>Consolidado_Económico!U479</f>
        <v>HABILITADO</v>
      </c>
      <c r="H472" s="1107"/>
      <c r="I472" s="698">
        <f>Consolidado_Ponderables!I472</f>
        <v>60</v>
      </c>
      <c r="J472" s="1107"/>
      <c r="K472" s="717" t="str">
        <f t="shared" si="69"/>
        <v>HABILITADO</v>
      </c>
    </row>
    <row r="473" spans="1:11" x14ac:dyDescent="0.25">
      <c r="A473" s="1103"/>
      <c r="B473" s="717">
        <v>8</v>
      </c>
      <c r="C473" s="717" t="str">
        <f>IF(Experiencia_Proponente!C754=0,"",Experiencia_Proponente!C754)</f>
        <v>SEGURIDAD SUPERIOR LTDA</v>
      </c>
      <c r="D473" s="935" t="str">
        <f>IF(Experiencia_Proponente!D754=0,"",Experiencia_Proponente!D754)</f>
        <v/>
      </c>
      <c r="E473" s="717" t="str">
        <f>Consolidado_Experiencia!E473</f>
        <v>RECHAZADO</v>
      </c>
      <c r="F473" s="717" t="str">
        <f>Consolidado_Doc_Técnicos!O473</f>
        <v>HABILITADO</v>
      </c>
      <c r="G473" s="717" t="str">
        <f>Consolidado_Económico!U480</f>
        <v>HABILITADO</v>
      </c>
      <c r="H473" s="1107"/>
      <c r="I473" s="697">
        <f>Consolidado_Ponderables!I473</f>
        <v>60</v>
      </c>
      <c r="J473" s="1107"/>
      <c r="K473" s="717" t="str">
        <f t="shared" si="69"/>
        <v>RECHAZADO</v>
      </c>
    </row>
    <row r="474" spans="1:11" x14ac:dyDescent="0.25">
      <c r="A474" s="1103"/>
      <c r="B474" s="717">
        <v>9</v>
      </c>
      <c r="C474" s="717" t="str">
        <f>IF(Experiencia_Proponente!C755=0,"",Experiencia_Proponente!C755)</f>
        <v>SEGURIDAD SUPERIOR LTDA</v>
      </c>
      <c r="D474" s="935" t="str">
        <f>IF(Experiencia_Proponente!D755=0,"",Experiencia_Proponente!D755)</f>
        <v>SEGURIDAD SUPERIOR LTDA</v>
      </c>
      <c r="E474" s="717" t="str">
        <f>Consolidado_Experiencia!E474</f>
        <v>HABILITADO</v>
      </c>
      <c r="F474" s="717" t="str">
        <f>Consolidado_Doc_Técnicos!O474</f>
        <v>HABILITADO</v>
      </c>
      <c r="G474" s="717" t="str">
        <f>Consolidado_Económico!U481</f>
        <v>HABILITADO</v>
      </c>
      <c r="H474" s="1107"/>
      <c r="I474" s="698">
        <f>Consolidado_Ponderables!I474</f>
        <v>60</v>
      </c>
      <c r="J474" s="1107"/>
      <c r="K474" s="717" t="str">
        <f t="shared" si="69"/>
        <v>HABILITADO</v>
      </c>
    </row>
    <row r="475" spans="1:11" x14ac:dyDescent="0.25">
      <c r="A475" s="1103"/>
      <c r="B475" s="717">
        <v>10</v>
      </c>
      <c r="C475" s="717" t="str">
        <f>IF(Experiencia_Proponente!C756=0,"",Experiencia_Proponente!C756)</f>
        <v>SEGURIDAD SUPERIOR LTDA</v>
      </c>
      <c r="D475" s="935" t="str">
        <f>IF(Experiencia_Proponente!D756=0,"",Experiencia_Proponente!D756)</f>
        <v>SEGURIDAD SUPERIOR LTDA</v>
      </c>
      <c r="E475" s="717" t="str">
        <f>Consolidado_Experiencia!E475</f>
        <v>HABILITADO</v>
      </c>
      <c r="F475" s="717" t="str">
        <f>Consolidado_Doc_Técnicos!O475</f>
        <v>HABILITADO</v>
      </c>
      <c r="G475" s="717" t="str">
        <f>Consolidado_Económico!U482</f>
        <v>HABILITADO</v>
      </c>
      <c r="H475" s="1107"/>
      <c r="I475" s="698">
        <f>Consolidado_Ponderables!I475</f>
        <v>60</v>
      </c>
      <c r="J475" s="1107"/>
      <c r="K475" s="717" t="str">
        <f t="shared" si="69"/>
        <v>HABILITADO</v>
      </c>
    </row>
    <row r="476" spans="1:11" x14ac:dyDescent="0.25">
      <c r="A476" s="1103"/>
      <c r="B476" s="717">
        <v>11</v>
      </c>
      <c r="C476" s="717" t="str">
        <f>IF(Experiencia_Proponente!C757=0,"",Experiencia_Proponente!C757)</f>
        <v>SEGURIDAD SUPERIOR LTDA</v>
      </c>
      <c r="D476" s="935" t="str">
        <f>IF(Experiencia_Proponente!D757=0,"",Experiencia_Proponente!D757)</f>
        <v>SEGURIDAD SUPERIOR LTDA</v>
      </c>
      <c r="E476" s="717" t="str">
        <f>Consolidado_Experiencia!E476</f>
        <v>HABILITADO</v>
      </c>
      <c r="F476" s="717" t="str">
        <f>Consolidado_Doc_Técnicos!O476</f>
        <v>HABILITADO</v>
      </c>
      <c r="G476" s="717" t="str">
        <f>Consolidado_Económico!U483</f>
        <v>HABILITADO</v>
      </c>
      <c r="H476" s="1107"/>
      <c r="I476" s="698">
        <f>Consolidado_Ponderables!I476</f>
        <v>60</v>
      </c>
      <c r="J476" s="1107"/>
      <c r="K476" s="717" t="str">
        <f t="shared" si="69"/>
        <v>HABILITADO</v>
      </c>
    </row>
    <row r="477" spans="1:11" ht="17.25" thickBot="1" x14ac:dyDescent="0.3">
      <c r="A477" s="1103"/>
      <c r="B477" s="717">
        <v>12</v>
      </c>
      <c r="C477" s="717" t="str">
        <f>IF(Experiencia_Proponente!C758=0,"",Experiencia_Proponente!C758)</f>
        <v>SEGURIDAD SUPERIOR LTDA</v>
      </c>
      <c r="D477" s="935" t="str">
        <f>IF(Experiencia_Proponente!D758=0,"",Experiencia_Proponente!D758)</f>
        <v/>
      </c>
      <c r="E477" s="717" t="str">
        <f>Consolidado_Experiencia!E477</f>
        <v>RECHAZADO</v>
      </c>
      <c r="F477" s="717" t="str">
        <f>Consolidado_Doc_Técnicos!O477</f>
        <v>HABILITADO</v>
      </c>
      <c r="G477" s="717" t="str">
        <f>Consolidado_Económico!U484</f>
        <v>RECHAZADO</v>
      </c>
      <c r="H477" s="1107"/>
      <c r="I477" s="697">
        <f>Consolidado_Ponderables!I477</f>
        <v>60</v>
      </c>
      <c r="J477" s="1107"/>
      <c r="K477" s="717" t="str">
        <f t="shared" si="69"/>
        <v>RECHAZADO</v>
      </c>
    </row>
    <row r="478" spans="1:11" ht="17.25" thickBot="1" x14ac:dyDescent="0.3">
      <c r="A478" s="102">
        <v>36</v>
      </c>
      <c r="B478" s="564"/>
      <c r="C478" s="103" t="s">
        <v>1537</v>
      </c>
      <c r="D478" s="70" t="s">
        <v>1537</v>
      </c>
      <c r="E478" s="103" t="s">
        <v>1537</v>
      </c>
      <c r="F478" s="103" t="s">
        <v>1537</v>
      </c>
      <c r="G478" s="103" t="s">
        <v>1537</v>
      </c>
      <c r="H478" s="103"/>
      <c r="I478" s="103" t="s">
        <v>1537</v>
      </c>
      <c r="J478" s="937"/>
      <c r="K478" s="937"/>
    </row>
    <row r="479" spans="1:11" hidden="1" x14ac:dyDescent="0.25">
      <c r="A479" s="1104">
        <f t="shared" ref="A479" si="70">A491</f>
        <v>37</v>
      </c>
      <c r="B479" s="35">
        <v>1</v>
      </c>
      <c r="C479" s="35" t="str">
        <f>IF(Experiencia_Proponente!C779=0,"",Experiencia_Proponente!C779)</f>
        <v/>
      </c>
      <c r="D479" s="35" t="str">
        <f>IF(Experiencia_Proponente!D779=0,"",Experiencia_Proponente!D779)</f>
        <v/>
      </c>
      <c r="E479" s="35" t="str">
        <f>Consolidado_Experiencia!E479</f>
        <v/>
      </c>
      <c r="F479" s="35" t="str">
        <f>Consolidado_Doc_Técnicos!O479</f>
        <v/>
      </c>
      <c r="G479" s="35" t="str">
        <f>Consolidado_Económico!U486</f>
        <v/>
      </c>
      <c r="H479" s="1108"/>
      <c r="I479" s="43">
        <f>Consolidado_Ponderables!I479</f>
        <v>0</v>
      </c>
      <c r="J479" s="1108"/>
      <c r="K479" s="35" t="str">
        <f t="shared" ref="K479:K489" si="71">IF(C479&lt;&gt;"",IF((AND(E479="HABILITADO",F479="HABILITADO",G479="HABILITADO"))=TRUE,"HABILITADO",IF(OR(E479="RECHAZADO",F479="RECHAZADO",G479="RECHAZADO")=TRUE,"RECHAZADO",IF(OR(E479="RECHAZADO",F479="RECHAZADO",G479="RECHAZADO")=TRUE,"RECHAZADO","NO HABILITADO"))),"")</f>
        <v/>
      </c>
    </row>
    <row r="480" spans="1:11" hidden="1" x14ac:dyDescent="0.25">
      <c r="A480" s="1106"/>
      <c r="B480" s="15">
        <v>2</v>
      </c>
      <c r="C480" s="707" t="str">
        <f>IF(Experiencia_Proponente!C780=0,"",Experiencia_Proponente!C780)</f>
        <v/>
      </c>
      <c r="D480" s="35" t="str">
        <f>IF(Experiencia_Proponente!D780=0,"",Experiencia_Proponente!D780)</f>
        <v/>
      </c>
      <c r="E480" s="707" t="str">
        <f>Consolidado_Experiencia!E480</f>
        <v/>
      </c>
      <c r="F480" s="707" t="str">
        <f>Consolidado_Doc_Técnicos!O480</f>
        <v/>
      </c>
      <c r="G480" s="707" t="str">
        <f>Consolidado_Económico!U487</f>
        <v/>
      </c>
      <c r="H480" s="1108"/>
      <c r="I480" s="712">
        <f>Consolidado_Ponderables!I480</f>
        <v>0</v>
      </c>
      <c r="J480" s="1108"/>
      <c r="K480" s="707" t="str">
        <f t="shared" si="71"/>
        <v/>
      </c>
    </row>
    <row r="481" spans="1:11" x14ac:dyDescent="0.25">
      <c r="A481" s="1103"/>
      <c r="B481" s="717">
        <v>3</v>
      </c>
      <c r="C481" s="717" t="str">
        <f>IF(Experiencia_Proponente!C781=0,"",Experiencia_Proponente!C781)</f>
        <v>UNION TEMPORAL COL-CX-2021</v>
      </c>
      <c r="D481" s="935" t="str">
        <f>IF(Experiencia_Proponente!D781=0,"",Experiencia_Proponente!D781)</f>
        <v>UNION TEMPORAL COL-CX-2021</v>
      </c>
      <c r="E481" s="717" t="str">
        <f>Consolidado_Experiencia!E481</f>
        <v>HABILITADO</v>
      </c>
      <c r="F481" s="717" t="str">
        <f>Consolidado_Doc_Técnicos!O481</f>
        <v>HABILITADO</v>
      </c>
      <c r="G481" s="717" t="str">
        <f>Consolidado_Económico!U488</f>
        <v>HABILITADO</v>
      </c>
      <c r="H481" s="1107"/>
      <c r="I481" s="698">
        <f>Consolidado_Ponderables!I481</f>
        <v>60</v>
      </c>
      <c r="J481" s="1107"/>
      <c r="K481" s="717" t="str">
        <f>IF(C481&lt;&gt;"",IF((AND(E481="HABILITADO",F481="HABILITADO",G481="HABILITADO"))=TRUE,"HABILITADO",IF(OR(E481="RECHAZADO",F481="RECHAZADO",G481="RECHAZADO")=TRUE,"RECHAZADO",IF(OR(E481="RECHAZADO",F481="RECHAZADO",G481="RECHAZADO")=TRUE,"RECHAZADO","RECHAZADO"))),"")</f>
        <v>HABILITADO</v>
      </c>
    </row>
    <row r="482" spans="1:11" hidden="1" x14ac:dyDescent="0.25">
      <c r="A482" s="1104"/>
      <c r="B482" s="35">
        <v>4</v>
      </c>
      <c r="C482" s="35" t="str">
        <f>IF(Experiencia_Proponente!C782=0,"",Experiencia_Proponente!C782)</f>
        <v/>
      </c>
      <c r="D482" s="35" t="str">
        <f>IF(Experiencia_Proponente!D782=0,"",Experiencia_Proponente!D782)</f>
        <v/>
      </c>
      <c r="E482" s="35" t="str">
        <f>Consolidado_Experiencia!E482</f>
        <v/>
      </c>
      <c r="F482" s="35" t="str">
        <f>Consolidado_Doc_Técnicos!O482</f>
        <v/>
      </c>
      <c r="G482" s="35" t="str">
        <f>Consolidado_Económico!U489</f>
        <v/>
      </c>
      <c r="H482" s="1108"/>
      <c r="I482" s="43">
        <f>Consolidado_Ponderables!I482</f>
        <v>0</v>
      </c>
      <c r="J482" s="1108"/>
      <c r="K482" s="35" t="str">
        <f t="shared" si="71"/>
        <v/>
      </c>
    </row>
    <row r="483" spans="1:11" hidden="1" x14ac:dyDescent="0.25">
      <c r="A483" s="1106"/>
      <c r="B483" s="15">
        <v>5</v>
      </c>
      <c r="C483" s="707" t="str">
        <f>IF(Experiencia_Proponente!C783=0,"",Experiencia_Proponente!C783)</f>
        <v/>
      </c>
      <c r="D483" s="35" t="str">
        <f>IF(Experiencia_Proponente!D783=0,"",Experiencia_Proponente!D783)</f>
        <v/>
      </c>
      <c r="E483" s="707" t="str">
        <f>Consolidado_Experiencia!E483</f>
        <v/>
      </c>
      <c r="F483" s="707" t="str">
        <f>Consolidado_Doc_Técnicos!O483</f>
        <v/>
      </c>
      <c r="G483" s="707" t="str">
        <f>Consolidado_Económico!U490</f>
        <v/>
      </c>
      <c r="H483" s="1108"/>
      <c r="I483" s="712">
        <f>Consolidado_Ponderables!I483</f>
        <v>0</v>
      </c>
      <c r="J483" s="1108"/>
      <c r="K483" s="707" t="str">
        <f t="shared" si="71"/>
        <v/>
      </c>
    </row>
    <row r="484" spans="1:11" x14ac:dyDescent="0.25">
      <c r="A484" s="1103"/>
      <c r="B484" s="717">
        <v>6</v>
      </c>
      <c r="C484" s="717" t="str">
        <f>IF(Experiencia_Proponente!C784=0,"",Experiencia_Proponente!C784)</f>
        <v>UNION TEMPORAL COL-CX-2021</v>
      </c>
      <c r="D484" s="935" t="str">
        <f>IF(Experiencia_Proponente!D784=0,"",Experiencia_Proponente!D784)</f>
        <v>UNION TEMPORAL COL-CX-2021</v>
      </c>
      <c r="E484" s="717" t="str">
        <f>Consolidado_Experiencia!E484</f>
        <v>HABILITADO</v>
      </c>
      <c r="F484" s="717" t="str">
        <f>Consolidado_Doc_Técnicos!O484</f>
        <v>HABILITADO</v>
      </c>
      <c r="G484" s="717" t="str">
        <f>Consolidado_Económico!U491</f>
        <v>HABILITADO</v>
      </c>
      <c r="H484" s="1107"/>
      <c r="I484" s="698">
        <f>Consolidado_Ponderables!I484</f>
        <v>60</v>
      </c>
      <c r="J484" s="1107"/>
      <c r="K484" s="717" t="str">
        <f>IF(C484&lt;&gt;"",IF((AND(E484="HABILITADO",F484="HABILITADO",G484="HABILITADO"))=TRUE,"HABILITADO",IF(OR(E484="RECHAZADO",F484="RECHAZADO",G484="RECHAZADO")=TRUE,"RECHAZADO",IF(OR(E484="RECHAZADO",F484="RECHAZADO",G484="RECHAZADO")=TRUE,"RECHAZADO","RECHAZADO"))),"")</f>
        <v>HABILITADO</v>
      </c>
    </row>
    <row r="485" spans="1:11" hidden="1" x14ac:dyDescent="0.25">
      <c r="A485" s="1104"/>
      <c r="B485" s="35">
        <v>7</v>
      </c>
      <c r="C485" s="35" t="str">
        <f>IF(Experiencia_Proponente!C785=0,"",Experiencia_Proponente!C785)</f>
        <v/>
      </c>
      <c r="D485" s="35" t="str">
        <f>IF(Experiencia_Proponente!D785=0,"",Experiencia_Proponente!D785)</f>
        <v/>
      </c>
      <c r="E485" s="35" t="str">
        <f>Consolidado_Experiencia!E485</f>
        <v/>
      </c>
      <c r="F485" s="35" t="str">
        <f>Consolidado_Doc_Técnicos!O485</f>
        <v/>
      </c>
      <c r="G485" s="35" t="str">
        <f>Consolidado_Económico!U492</f>
        <v/>
      </c>
      <c r="H485" s="1108"/>
      <c r="I485" s="43">
        <f>Consolidado_Ponderables!I485</f>
        <v>0</v>
      </c>
      <c r="J485" s="1108"/>
      <c r="K485" s="35" t="str">
        <f t="shared" si="71"/>
        <v/>
      </c>
    </row>
    <row r="486" spans="1:11" hidden="1" x14ac:dyDescent="0.25">
      <c r="A486" s="1105"/>
      <c r="B486" s="717">
        <v>8</v>
      </c>
      <c r="C486" s="35" t="str">
        <f>IF(Experiencia_Proponente!C786=0,"",Experiencia_Proponente!C786)</f>
        <v/>
      </c>
      <c r="D486" s="35" t="str">
        <f>IF(Experiencia_Proponente!D786=0,"",Experiencia_Proponente!D786)</f>
        <v/>
      </c>
      <c r="E486" s="35" t="str">
        <f>Consolidado_Experiencia!E486</f>
        <v/>
      </c>
      <c r="F486" s="35" t="str">
        <f>Consolidado_Doc_Técnicos!O486</f>
        <v/>
      </c>
      <c r="G486" s="35" t="str">
        <f>Consolidado_Económico!U493</f>
        <v/>
      </c>
      <c r="H486" s="1108"/>
      <c r="I486" s="43">
        <f>Consolidado_Ponderables!I486</f>
        <v>0</v>
      </c>
      <c r="J486" s="1108"/>
      <c r="K486" s="35" t="str">
        <f t="shared" si="71"/>
        <v/>
      </c>
    </row>
    <row r="487" spans="1:11" hidden="1" x14ac:dyDescent="0.25">
      <c r="A487" s="1105"/>
      <c r="B487" s="717">
        <v>9</v>
      </c>
      <c r="C487" s="35" t="str">
        <f>IF(Experiencia_Proponente!C787=0,"",Experiencia_Proponente!C787)</f>
        <v/>
      </c>
      <c r="D487" s="35" t="str">
        <f>IF(Experiencia_Proponente!D787=0,"",Experiencia_Proponente!D787)</f>
        <v/>
      </c>
      <c r="E487" s="35" t="str">
        <f>Consolidado_Experiencia!E487</f>
        <v/>
      </c>
      <c r="F487" s="35" t="str">
        <f>Consolidado_Doc_Técnicos!O487</f>
        <v/>
      </c>
      <c r="G487" s="35" t="str">
        <f>Consolidado_Económico!U494</f>
        <v/>
      </c>
      <c r="H487" s="1108"/>
      <c r="I487" s="43">
        <f>Consolidado_Ponderables!I487</f>
        <v>0</v>
      </c>
      <c r="J487" s="1108"/>
      <c r="K487" s="35" t="str">
        <f t="shared" si="71"/>
        <v/>
      </c>
    </row>
    <row r="488" spans="1:11" hidden="1" x14ac:dyDescent="0.25">
      <c r="A488" s="1105"/>
      <c r="B488" s="717">
        <v>10</v>
      </c>
      <c r="C488" s="35" t="str">
        <f>IF(Experiencia_Proponente!C788=0,"",Experiencia_Proponente!C788)</f>
        <v/>
      </c>
      <c r="D488" s="35" t="str">
        <f>IF(Experiencia_Proponente!D788=0,"",Experiencia_Proponente!D788)</f>
        <v/>
      </c>
      <c r="E488" s="35" t="str">
        <f>Consolidado_Experiencia!E488</f>
        <v/>
      </c>
      <c r="F488" s="35" t="str">
        <f>Consolidado_Doc_Técnicos!O488</f>
        <v/>
      </c>
      <c r="G488" s="35" t="str">
        <f>Consolidado_Económico!U495</f>
        <v/>
      </c>
      <c r="H488" s="1108"/>
      <c r="I488" s="43">
        <f>Consolidado_Ponderables!I488</f>
        <v>0</v>
      </c>
      <c r="J488" s="1108"/>
      <c r="K488" s="35" t="str">
        <f t="shared" si="71"/>
        <v/>
      </c>
    </row>
    <row r="489" spans="1:11" hidden="1" x14ac:dyDescent="0.25">
      <c r="A489" s="1106"/>
      <c r="B489" s="15">
        <v>11</v>
      </c>
      <c r="C489" s="707" t="str">
        <f>IF(Experiencia_Proponente!C789=0,"",Experiencia_Proponente!C789)</f>
        <v/>
      </c>
      <c r="D489" s="35" t="str">
        <f>IF(Experiencia_Proponente!D789=0,"",Experiencia_Proponente!D789)</f>
        <v/>
      </c>
      <c r="E489" s="707" t="str">
        <f>Consolidado_Experiencia!E489</f>
        <v/>
      </c>
      <c r="F489" s="707" t="str">
        <f>Consolidado_Doc_Técnicos!O489</f>
        <v/>
      </c>
      <c r="G489" s="707" t="str">
        <f>Consolidado_Económico!U496</f>
        <v/>
      </c>
      <c r="H489" s="1108"/>
      <c r="I489" s="712">
        <f>Consolidado_Ponderables!I489</f>
        <v>0</v>
      </c>
      <c r="J489" s="1108"/>
      <c r="K489" s="707" t="str">
        <f t="shared" si="71"/>
        <v/>
      </c>
    </row>
    <row r="490" spans="1:11" ht="17.25" thickBot="1" x14ac:dyDescent="0.3">
      <c r="A490" s="1103"/>
      <c r="B490" s="717">
        <v>12</v>
      </c>
      <c r="C490" s="717" t="str">
        <f>IF(Experiencia_Proponente!C790=0,"",Experiencia_Proponente!C790)</f>
        <v>UNION TEMPORAL COL-CX-2021</v>
      </c>
      <c r="D490" s="935" t="str">
        <f>IF(Experiencia_Proponente!D792=0,"",Experiencia_Proponente!D792)</f>
        <v/>
      </c>
      <c r="E490" s="717" t="str">
        <f>Consolidado_Experiencia!E490</f>
        <v>HABILITADO</v>
      </c>
      <c r="F490" s="717" t="str">
        <f>Consolidado_Doc_Técnicos!O490</f>
        <v>HABILITADO</v>
      </c>
      <c r="G490" s="717" t="str">
        <f>Consolidado_Económico!U497</f>
        <v>HABILITADO</v>
      </c>
      <c r="H490" s="1107"/>
      <c r="I490" s="698">
        <f>Consolidado_Ponderables!I490</f>
        <v>60</v>
      </c>
      <c r="J490" s="1107"/>
      <c r="K490" s="717" t="str">
        <f>IF(C490&lt;&gt;"",IF((AND(E490="HABILITADO",F490="HABILITADO",G490="HABILITADO"))=TRUE,"HABILITADO",IF(OR(E490="RECHAZADO",F490="RECHAZADO",G490="RECHAZADO")=TRUE,"RECHAZADO",IF(OR(E490="RECHAZADO",F490="RECHAZADO",G490="RECHAZADO")=TRUE,"RECHAZADO","RECHAZADO"))),"")</f>
        <v>HABILITADO</v>
      </c>
    </row>
    <row r="491" spans="1:11" ht="17.25" thickBot="1" x14ac:dyDescent="0.3">
      <c r="A491" s="102">
        <v>37</v>
      </c>
      <c r="B491" s="564"/>
      <c r="C491" s="103" t="s">
        <v>1537</v>
      </c>
      <c r="D491" s="70" t="s">
        <v>1537</v>
      </c>
      <c r="E491" s="103" t="s">
        <v>1537</v>
      </c>
      <c r="F491" s="103" t="s">
        <v>1537</v>
      </c>
      <c r="G491" s="103" t="s">
        <v>1537</v>
      </c>
      <c r="H491" s="103"/>
      <c r="I491" s="103" t="s">
        <v>1537</v>
      </c>
      <c r="J491" s="937"/>
      <c r="K491" s="937"/>
    </row>
    <row r="492" spans="1:11" x14ac:dyDescent="0.25">
      <c r="A492" s="1103">
        <f t="shared" ref="A492" si="72">A504</f>
        <v>38</v>
      </c>
      <c r="B492" s="717">
        <v>1</v>
      </c>
      <c r="C492" s="717" t="str">
        <f>IF(Experiencia_Proponente!C794=0,"",Experiencia_Proponente!C794)</f>
        <v>UNIÓN TEMPORAL FISE 2021</v>
      </c>
      <c r="D492" s="935" t="str">
        <f>IF(Experiencia_Proponente!D794=0,"",Experiencia_Proponente!D794)</f>
        <v>UNIÓN TEMPORAL FISE 2021</v>
      </c>
      <c r="E492" s="717" t="str">
        <f>Consolidado_Experiencia!E492</f>
        <v>HABILITADO</v>
      </c>
      <c r="F492" s="717" t="str">
        <f>Consolidado_Doc_Técnicos!O492</f>
        <v>HABILITADO</v>
      </c>
      <c r="G492" s="717" t="str">
        <f>Consolidado_Económico!U499</f>
        <v>HABILITADO</v>
      </c>
      <c r="H492" s="1107"/>
      <c r="I492" s="698">
        <f>Consolidado_Ponderables!I492</f>
        <v>60</v>
      </c>
      <c r="J492" s="1107"/>
      <c r="K492" s="717" t="str">
        <f>IF(C492&lt;&gt;"",IF((AND(E492="HABILITADO",F492="HABILITADO",G492="HABILITADO"))=TRUE,"HABILITADO",IF(OR(E492="RECHAZADO",F492="RECHAZADO",G492="RECHAZADO")=TRUE,"RECHAZADO",IF(OR(E492="RECHAZADO",F492="RECHAZADO",G492="RECHAZADO")=TRUE,"RECHAZADO","RECHAZADO"))),"")</f>
        <v>HABILITADO</v>
      </c>
    </row>
    <row r="493" spans="1:11" hidden="1" x14ac:dyDescent="0.25">
      <c r="A493" s="1109"/>
      <c r="B493" s="707">
        <v>2</v>
      </c>
      <c r="C493" s="707" t="str">
        <f>IF(Experiencia_Proponente!C795=0,"",Experiencia_Proponente!C795)</f>
        <v/>
      </c>
      <c r="D493" s="35" t="str">
        <f>IF(Experiencia_Proponente!D795=0,"",Experiencia_Proponente!D795)</f>
        <v/>
      </c>
      <c r="E493" s="707" t="str">
        <f>Consolidado_Experiencia!E493</f>
        <v/>
      </c>
      <c r="F493" s="707" t="str">
        <f>Consolidado_Doc_Técnicos!O493</f>
        <v/>
      </c>
      <c r="G493" s="707" t="str">
        <f>Consolidado_Económico!U500</f>
        <v/>
      </c>
      <c r="H493" s="1108"/>
      <c r="I493" s="712">
        <f>Consolidado_Ponderables!I493</f>
        <v>0</v>
      </c>
      <c r="J493" s="1108"/>
      <c r="K493" s="707" t="str">
        <f t="shared" ref="K493:K503" si="73">IF(C493&lt;&gt;"",IF((AND(E493="HABILITADO",F493="HABILITADO",G493="HABILITADO"))=TRUE,"HABILITADO",IF(OR(E493="RECHAZADO",F493="RECHAZADO",G493="RECHAZADO")=TRUE,"RECHAZADO",IF(OR(E493="RECHAZADO",F493="RECHAZADO",G493="RECHAZADO")=TRUE,"RECHAZADO","NO HABILITADO"))),"")</f>
        <v/>
      </c>
    </row>
    <row r="494" spans="1:11" x14ac:dyDescent="0.25">
      <c r="A494" s="1103"/>
      <c r="B494" s="717">
        <v>3</v>
      </c>
      <c r="C494" s="717" t="str">
        <f>IF(Experiencia_Proponente!C796=0,"",Experiencia_Proponente!C796)</f>
        <v>UNIÓN TEMPORAL FISE 2021</v>
      </c>
      <c r="D494" s="935" t="str">
        <f>IF(Experiencia_Proponente!D796=0,"",Experiencia_Proponente!D796)</f>
        <v>UNIÓN TEMPORAL FISE 2021</v>
      </c>
      <c r="E494" s="717" t="str">
        <f>Consolidado_Experiencia!E494</f>
        <v>HABILITADO</v>
      </c>
      <c r="F494" s="717" t="str">
        <f>Consolidado_Doc_Técnicos!O494</f>
        <v>HABILITADO</v>
      </c>
      <c r="G494" s="717" t="str">
        <f>Consolidado_Económico!U501</f>
        <v>HABILITADO</v>
      </c>
      <c r="H494" s="1107"/>
      <c r="I494" s="698">
        <f>Consolidado_Ponderables!I494</f>
        <v>60</v>
      </c>
      <c r="J494" s="1107"/>
      <c r="K494" s="717" t="str">
        <f>IF(C494&lt;&gt;"",IF((AND(E494="HABILITADO",F494="HABILITADO",G494="HABILITADO"))=TRUE,"HABILITADO",IF(OR(E494="RECHAZADO",F494="RECHAZADO",G494="RECHAZADO")=TRUE,"RECHAZADO",IF(OR(E494="RECHAZADO",F494="RECHAZADO",G494="RECHAZADO")=TRUE,"RECHAZADO","RECHAZADO"))),"")</f>
        <v>HABILITADO</v>
      </c>
    </row>
    <row r="495" spans="1:11" hidden="1" x14ac:dyDescent="0.25">
      <c r="A495" s="1104"/>
      <c r="B495" s="35">
        <v>4</v>
      </c>
      <c r="C495" s="35" t="str">
        <f>IF(Experiencia_Proponente!C797=0,"",Experiencia_Proponente!C797)</f>
        <v/>
      </c>
      <c r="D495" s="35" t="str">
        <f>IF(Experiencia_Proponente!D797=0,"",Experiencia_Proponente!D797)</f>
        <v/>
      </c>
      <c r="E495" s="35" t="str">
        <f>Consolidado_Experiencia!E495</f>
        <v/>
      </c>
      <c r="F495" s="35" t="str">
        <f>Consolidado_Doc_Técnicos!O495</f>
        <v/>
      </c>
      <c r="G495" s="35" t="str">
        <f>Consolidado_Económico!U502</f>
        <v/>
      </c>
      <c r="H495" s="1108"/>
      <c r="I495" s="43">
        <f>Consolidado_Ponderables!I495</f>
        <v>0</v>
      </c>
      <c r="J495" s="1108"/>
      <c r="K495" s="35" t="str">
        <f t="shared" si="73"/>
        <v/>
      </c>
    </row>
    <row r="496" spans="1:11" hidden="1" x14ac:dyDescent="0.25">
      <c r="A496" s="1106"/>
      <c r="B496" s="15">
        <v>5</v>
      </c>
      <c r="C496" s="707" t="str">
        <f>IF(Experiencia_Proponente!C798=0,"",Experiencia_Proponente!C798)</f>
        <v/>
      </c>
      <c r="D496" s="35" t="str">
        <f>IF(Experiencia_Proponente!D798=0,"",Experiencia_Proponente!D798)</f>
        <v/>
      </c>
      <c r="E496" s="707" t="str">
        <f>Consolidado_Experiencia!E496</f>
        <v/>
      </c>
      <c r="F496" s="707" t="str">
        <f>Consolidado_Doc_Técnicos!O496</f>
        <v/>
      </c>
      <c r="G496" s="707" t="str">
        <f>Consolidado_Económico!U503</f>
        <v/>
      </c>
      <c r="H496" s="1108"/>
      <c r="I496" s="712">
        <f>Consolidado_Ponderables!I496</f>
        <v>0</v>
      </c>
      <c r="J496" s="1108"/>
      <c r="K496" s="707" t="str">
        <f t="shared" si="73"/>
        <v/>
      </c>
    </row>
    <row r="497" spans="1:11" ht="17.25" thickBot="1" x14ac:dyDescent="0.3">
      <c r="A497" s="1103"/>
      <c r="B497" s="717">
        <v>6</v>
      </c>
      <c r="C497" s="717" t="str">
        <f>IF(Experiencia_Proponente!C799=0,"",Experiencia_Proponente!C799)</f>
        <v>UNIÓN TEMPORAL FISE 2021</v>
      </c>
      <c r="D497" s="935" t="str">
        <f>IF(Experiencia_Proponente!D799=0,"",Experiencia_Proponente!D799)</f>
        <v>UNIÓN TEMPORAL FISE 2021</v>
      </c>
      <c r="E497" s="717" t="str">
        <f>Consolidado_Experiencia!E497</f>
        <v>HABILITADO</v>
      </c>
      <c r="F497" s="717" t="str">
        <f>Consolidado_Doc_Técnicos!O497</f>
        <v>HABILITADO</v>
      </c>
      <c r="G497" s="717" t="str">
        <f>Consolidado_Económico!U504</f>
        <v>HABILITADO</v>
      </c>
      <c r="H497" s="1107"/>
      <c r="I497" s="698">
        <f>Consolidado_Ponderables!I497</f>
        <v>60</v>
      </c>
      <c r="J497" s="1107"/>
      <c r="K497" s="717" t="str">
        <f>IF(C497&lt;&gt;"",IF((AND(E497="HABILITADO",F497="HABILITADO",G497="HABILITADO"))=TRUE,"HABILITADO",IF(OR(E497="RECHAZADO",F497="RECHAZADO",G497="RECHAZADO")=TRUE,"RECHAZADO",IF(OR(E497="RECHAZADO",F497="RECHAZADO",G497="RECHAZADO")=TRUE,"RECHAZADO","RECHAZADO"))),"")</f>
        <v>HABILITADO</v>
      </c>
    </row>
    <row r="498" spans="1:11" ht="17.25" hidden="1" thickBot="1" x14ac:dyDescent="0.3">
      <c r="A498" s="1104"/>
      <c r="B498" s="35">
        <v>7</v>
      </c>
      <c r="C498" s="35" t="str">
        <f>IF(Experiencia_Proponente!C800=0,"",Experiencia_Proponente!C800)</f>
        <v/>
      </c>
      <c r="D498" s="35" t="str">
        <f>IF(Experiencia_Proponente!D800=0,"",Experiencia_Proponente!D800)</f>
        <v/>
      </c>
      <c r="E498" s="35" t="str">
        <f>Consolidado_Experiencia!E498</f>
        <v/>
      </c>
      <c r="F498" s="35" t="str">
        <f>Consolidado_Doc_Técnicos!O498</f>
        <v/>
      </c>
      <c r="G498" s="35" t="str">
        <f>Consolidado_Económico!U505</f>
        <v/>
      </c>
      <c r="H498" s="1108"/>
      <c r="I498" s="43">
        <f>Consolidado_Ponderables!I498</f>
        <v>0</v>
      </c>
      <c r="J498" s="1108"/>
      <c r="K498" s="35" t="str">
        <f t="shared" si="73"/>
        <v/>
      </c>
    </row>
    <row r="499" spans="1:11" ht="17.25" hidden="1" thickBot="1" x14ac:dyDescent="0.3">
      <c r="A499" s="1105"/>
      <c r="B499" s="717">
        <v>8</v>
      </c>
      <c r="C499" s="35" t="str">
        <f>IF(Experiencia_Proponente!C801=0,"",Experiencia_Proponente!C801)</f>
        <v/>
      </c>
      <c r="D499" s="35" t="str">
        <f>IF(Experiencia_Proponente!D801=0,"",Experiencia_Proponente!D801)</f>
        <v/>
      </c>
      <c r="E499" s="35" t="str">
        <f>Consolidado_Experiencia!E499</f>
        <v/>
      </c>
      <c r="F499" s="35" t="str">
        <f>Consolidado_Doc_Técnicos!O499</f>
        <v/>
      </c>
      <c r="G499" s="35" t="str">
        <f>Consolidado_Económico!U506</f>
        <v/>
      </c>
      <c r="H499" s="1108"/>
      <c r="I499" s="43">
        <f>Consolidado_Ponderables!I499</f>
        <v>0</v>
      </c>
      <c r="J499" s="1108"/>
      <c r="K499" s="35" t="str">
        <f t="shared" si="73"/>
        <v/>
      </c>
    </row>
    <row r="500" spans="1:11" ht="17.25" hidden="1" thickBot="1" x14ac:dyDescent="0.3">
      <c r="A500" s="1105"/>
      <c r="B500" s="717">
        <v>9</v>
      </c>
      <c r="C500" s="35" t="str">
        <f>IF(Experiencia_Proponente!C802=0,"",Experiencia_Proponente!C802)</f>
        <v/>
      </c>
      <c r="D500" s="35" t="str">
        <f>IF(Experiencia_Proponente!D802=0,"",Experiencia_Proponente!D802)</f>
        <v/>
      </c>
      <c r="E500" s="35" t="str">
        <f>Consolidado_Experiencia!E500</f>
        <v/>
      </c>
      <c r="F500" s="35" t="str">
        <f>Consolidado_Doc_Técnicos!O500</f>
        <v/>
      </c>
      <c r="G500" s="35" t="str">
        <f>Consolidado_Económico!U507</f>
        <v/>
      </c>
      <c r="H500" s="1108"/>
      <c r="I500" s="43">
        <f>Consolidado_Ponderables!I500</f>
        <v>0</v>
      </c>
      <c r="J500" s="1108"/>
      <c r="K500" s="35" t="str">
        <f t="shared" si="73"/>
        <v/>
      </c>
    </row>
    <row r="501" spans="1:11" ht="17.25" hidden="1" thickBot="1" x14ac:dyDescent="0.3">
      <c r="A501" s="1105"/>
      <c r="B501" s="717">
        <v>10</v>
      </c>
      <c r="C501" s="35" t="str">
        <f>IF(Experiencia_Proponente!C803=0,"",Experiencia_Proponente!C803)</f>
        <v/>
      </c>
      <c r="D501" s="35" t="str">
        <f>IF(Experiencia_Proponente!D803=0,"",Experiencia_Proponente!D803)</f>
        <v/>
      </c>
      <c r="E501" s="35" t="str">
        <f>Consolidado_Experiencia!E501</f>
        <v/>
      </c>
      <c r="F501" s="35" t="str">
        <f>Consolidado_Doc_Técnicos!O501</f>
        <v/>
      </c>
      <c r="G501" s="35" t="str">
        <f>Consolidado_Económico!U508</f>
        <v/>
      </c>
      <c r="H501" s="1108"/>
      <c r="I501" s="43">
        <f>Consolidado_Ponderables!I501</f>
        <v>0</v>
      </c>
      <c r="J501" s="1108"/>
      <c r="K501" s="35" t="str">
        <f t="shared" si="73"/>
        <v/>
      </c>
    </row>
    <row r="502" spans="1:11" ht="17.25" hidden="1" thickBot="1" x14ac:dyDescent="0.3">
      <c r="A502" s="1105"/>
      <c r="B502" s="717">
        <v>11</v>
      </c>
      <c r="C502" s="35" t="str">
        <f>IF(Experiencia_Proponente!C804=0,"",Experiencia_Proponente!C804)</f>
        <v/>
      </c>
      <c r="D502" s="35" t="str">
        <f>IF(Experiencia_Proponente!D804=0,"",Experiencia_Proponente!D804)</f>
        <v/>
      </c>
      <c r="E502" s="35" t="str">
        <f>Consolidado_Experiencia!E502</f>
        <v/>
      </c>
      <c r="F502" s="35" t="str">
        <f>Consolidado_Doc_Técnicos!O502</f>
        <v/>
      </c>
      <c r="G502" s="35" t="str">
        <f>Consolidado_Económico!U509</f>
        <v/>
      </c>
      <c r="H502" s="1108"/>
      <c r="I502" s="43">
        <f>Consolidado_Ponderables!I502</f>
        <v>0</v>
      </c>
      <c r="J502" s="1108"/>
      <c r="K502" s="35" t="str">
        <f t="shared" si="73"/>
        <v/>
      </c>
    </row>
    <row r="503" spans="1:11" ht="17.25" hidden="1" thickBot="1" x14ac:dyDescent="0.3">
      <c r="A503" s="1106"/>
      <c r="B503" s="15">
        <v>12</v>
      </c>
      <c r="C503" s="707" t="str">
        <f>IF(Experiencia_Proponente!C805=0,"",Experiencia_Proponente!C805)</f>
        <v/>
      </c>
      <c r="D503" s="35" t="str">
        <f>IF(Experiencia_Proponente!D805=0,"",Experiencia_Proponente!D805)</f>
        <v/>
      </c>
      <c r="E503" s="707" t="str">
        <f>Consolidado_Experiencia!E503</f>
        <v/>
      </c>
      <c r="F503" s="707" t="str">
        <f>Consolidado_Doc_Técnicos!O503</f>
        <v/>
      </c>
      <c r="G503" s="707" t="str">
        <f>Consolidado_Económico!U510</f>
        <v/>
      </c>
      <c r="H503" s="1108"/>
      <c r="I503" s="712">
        <f>Consolidado_Ponderables!I503</f>
        <v>0</v>
      </c>
      <c r="J503" s="1108"/>
      <c r="K503" s="707" t="str">
        <f t="shared" si="73"/>
        <v/>
      </c>
    </row>
    <row r="504" spans="1:11" ht="17.25" thickBot="1" x14ac:dyDescent="0.3">
      <c r="A504" s="102">
        <v>38</v>
      </c>
      <c r="B504" s="564"/>
      <c r="C504" s="103" t="s">
        <v>1537</v>
      </c>
      <c r="D504" s="70" t="s">
        <v>1537</v>
      </c>
      <c r="E504" s="103" t="s">
        <v>1537</v>
      </c>
      <c r="F504" s="103" t="s">
        <v>1537</v>
      </c>
      <c r="G504" s="103" t="s">
        <v>1537</v>
      </c>
      <c r="H504" s="103"/>
      <c r="I504" s="103" t="s">
        <v>1537</v>
      </c>
      <c r="J504" s="937"/>
      <c r="K504" s="937"/>
    </row>
    <row r="505" spans="1:11" x14ac:dyDescent="0.25">
      <c r="A505" s="1103">
        <f t="shared" ref="A505" si="74">A517</f>
        <v>39</v>
      </c>
      <c r="B505" s="717">
        <v>1</v>
      </c>
      <c r="C505" s="717" t="str">
        <f>IF(Experiencia_Proponente!C807=0,"",Experiencia_Proponente!C807)</f>
        <v>UNIÓN TEMPORAL SB-SS 2021</v>
      </c>
      <c r="D505" s="935" t="str">
        <f>IF(Experiencia_Proponente!D807=0,"",Experiencia_Proponente!D807)</f>
        <v>UNIÓN TEMPORAL SB-SS 2021</v>
      </c>
      <c r="E505" s="717" t="str">
        <f>Consolidado_Experiencia!E505</f>
        <v>HABILITADO</v>
      </c>
      <c r="F505" s="717" t="str">
        <f>Consolidado_Doc_Técnicos!O505</f>
        <v>HABILITADO</v>
      </c>
      <c r="G505" s="717" t="str">
        <f>Consolidado_Económico!U512</f>
        <v>HABILITADO</v>
      </c>
      <c r="H505" s="1107"/>
      <c r="I505" s="698">
        <f>Consolidado_Ponderables!I505</f>
        <v>60</v>
      </c>
      <c r="J505" s="1107"/>
      <c r="K505" s="717" t="str">
        <f>IF(C505&lt;&gt;"",IF((AND(E505="HABILITADO",F505="HABILITADO",G505="HABILITADO"))=TRUE,"HABILITADO",IF(OR(E505="RECHAZADO",F505="RECHAZADO",G505="RECHAZADO")=TRUE,"RECHAZADO",IF(OR(E505="RECHAZADO",F505="RECHAZADO",G505="RECHAZADO")=TRUE,"RECHAZADO","RECHAZADO"))),"")</f>
        <v>HABILITADO</v>
      </c>
    </row>
    <row r="506" spans="1:11" hidden="1" x14ac:dyDescent="0.25">
      <c r="A506" s="1104"/>
      <c r="B506" s="35">
        <v>2</v>
      </c>
      <c r="C506" s="35" t="str">
        <f>IF(Experiencia_Proponente!C808=0,"",Experiencia_Proponente!C808)</f>
        <v/>
      </c>
      <c r="D506" s="35" t="str">
        <f>IF(Experiencia_Proponente!D808=0,"",Experiencia_Proponente!D808)</f>
        <v/>
      </c>
      <c r="E506" s="35" t="str">
        <f>Consolidado_Experiencia!E506</f>
        <v/>
      </c>
      <c r="F506" s="35" t="str">
        <f>Consolidado_Doc_Técnicos!O506</f>
        <v/>
      </c>
      <c r="G506" s="35" t="str">
        <f>Consolidado_Económico!U513</f>
        <v/>
      </c>
      <c r="H506" s="1108"/>
      <c r="I506" s="43">
        <f>Consolidado_Ponderables!I506</f>
        <v>0</v>
      </c>
      <c r="J506" s="1108"/>
      <c r="K506" s="35" t="str">
        <f t="shared" ref="K506:K516" si="75">IF(C506&lt;&gt;"",IF((AND(E506="HABILITADO",F506="HABILITADO",G506="HABILITADO"))=TRUE,"HABILITADO",IF(OR(E506="RECHAZADO",F506="RECHAZADO",G506="RECHAZADO")=TRUE,"RECHAZADO",IF(OR(E506="RECHAZADO",F506="RECHAZADO",G506="RECHAZADO")=TRUE,"RECHAZADO","NO HABILITADO"))),"")</f>
        <v/>
      </c>
    </row>
    <row r="507" spans="1:11" hidden="1" x14ac:dyDescent="0.25">
      <c r="A507" s="1105"/>
      <c r="B507" s="717">
        <v>3</v>
      </c>
      <c r="C507" s="35" t="str">
        <f>IF(Experiencia_Proponente!C809=0,"",Experiencia_Proponente!C809)</f>
        <v/>
      </c>
      <c r="D507" s="35" t="str">
        <f>IF(Experiencia_Proponente!D809=0,"",Experiencia_Proponente!D809)</f>
        <v/>
      </c>
      <c r="E507" s="35" t="str">
        <f>Consolidado_Experiencia!E507</f>
        <v/>
      </c>
      <c r="F507" s="35" t="str">
        <f>Consolidado_Doc_Técnicos!O507</f>
        <v/>
      </c>
      <c r="G507" s="35" t="str">
        <f>Consolidado_Económico!U514</f>
        <v/>
      </c>
      <c r="H507" s="1108"/>
      <c r="I507" s="43">
        <f>Consolidado_Ponderables!I507</f>
        <v>0</v>
      </c>
      <c r="J507" s="1108"/>
      <c r="K507" s="35" t="str">
        <f t="shared" si="75"/>
        <v/>
      </c>
    </row>
    <row r="508" spans="1:11" hidden="1" x14ac:dyDescent="0.25">
      <c r="A508" s="1105"/>
      <c r="B508" s="717">
        <v>4</v>
      </c>
      <c r="C508" s="35" t="str">
        <f>IF(Experiencia_Proponente!C810=0,"",Experiencia_Proponente!C810)</f>
        <v/>
      </c>
      <c r="D508" s="35" t="str">
        <f>IF(Experiencia_Proponente!D810=0,"",Experiencia_Proponente!D810)</f>
        <v/>
      </c>
      <c r="E508" s="35" t="str">
        <f>Consolidado_Experiencia!E508</f>
        <v/>
      </c>
      <c r="F508" s="35" t="str">
        <f>Consolidado_Doc_Técnicos!O508</f>
        <v/>
      </c>
      <c r="G508" s="35" t="str">
        <f>Consolidado_Económico!U515</f>
        <v/>
      </c>
      <c r="H508" s="1108"/>
      <c r="I508" s="43">
        <f>Consolidado_Ponderables!I508</f>
        <v>0</v>
      </c>
      <c r="J508" s="1108"/>
      <c r="K508" s="35" t="str">
        <f t="shared" si="75"/>
        <v/>
      </c>
    </row>
    <row r="509" spans="1:11" hidden="1" x14ac:dyDescent="0.25">
      <c r="A509" s="1105"/>
      <c r="B509" s="717">
        <v>5</v>
      </c>
      <c r="C509" s="35" t="str">
        <f>IF(Experiencia_Proponente!C811=0,"",Experiencia_Proponente!C811)</f>
        <v/>
      </c>
      <c r="D509" s="35" t="str">
        <f>IF(Experiencia_Proponente!D811=0,"",Experiencia_Proponente!D811)</f>
        <v/>
      </c>
      <c r="E509" s="35" t="str">
        <f>Consolidado_Experiencia!E509</f>
        <v/>
      </c>
      <c r="F509" s="35" t="str">
        <f>Consolidado_Doc_Técnicos!O509</f>
        <v/>
      </c>
      <c r="G509" s="35" t="str">
        <f>Consolidado_Económico!U516</f>
        <v/>
      </c>
      <c r="H509" s="1108"/>
      <c r="I509" s="43">
        <f>Consolidado_Ponderables!I509</f>
        <v>0</v>
      </c>
      <c r="J509" s="1108"/>
      <c r="K509" s="35" t="str">
        <f t="shared" si="75"/>
        <v/>
      </c>
    </row>
    <row r="510" spans="1:11" hidden="1" x14ac:dyDescent="0.25">
      <c r="A510" s="1105"/>
      <c r="B510" s="717">
        <v>6</v>
      </c>
      <c r="C510" s="35" t="str">
        <f>IF(Experiencia_Proponente!C812=0,"",Experiencia_Proponente!C812)</f>
        <v/>
      </c>
      <c r="D510" s="35" t="str">
        <f>IF(Experiencia_Proponente!D812=0,"",Experiencia_Proponente!D812)</f>
        <v/>
      </c>
      <c r="E510" s="35" t="str">
        <f>Consolidado_Experiencia!E510</f>
        <v/>
      </c>
      <c r="F510" s="35" t="str">
        <f>Consolidado_Doc_Técnicos!O510</f>
        <v/>
      </c>
      <c r="G510" s="35" t="str">
        <f>Consolidado_Económico!U517</f>
        <v/>
      </c>
      <c r="H510" s="1108"/>
      <c r="I510" s="43">
        <f>Consolidado_Ponderables!I510</f>
        <v>0</v>
      </c>
      <c r="J510" s="1108"/>
      <c r="K510" s="35" t="str">
        <f t="shared" si="75"/>
        <v/>
      </c>
    </row>
    <row r="511" spans="1:11" hidden="1" x14ac:dyDescent="0.25">
      <c r="A511" s="1106"/>
      <c r="B511" s="15">
        <v>7</v>
      </c>
      <c r="C511" s="707" t="str">
        <f>IF(Experiencia_Proponente!C813=0,"",Experiencia_Proponente!C813)</f>
        <v/>
      </c>
      <c r="D511" s="35" t="str">
        <f>IF(Experiencia_Proponente!D813=0,"",Experiencia_Proponente!D813)</f>
        <v/>
      </c>
      <c r="E511" s="707" t="str">
        <f>Consolidado_Experiencia!E511</f>
        <v/>
      </c>
      <c r="F511" s="707" t="str">
        <f>Consolidado_Doc_Técnicos!O511</f>
        <v/>
      </c>
      <c r="G511" s="707" t="str">
        <f>Consolidado_Económico!U518</f>
        <v/>
      </c>
      <c r="H511" s="1108"/>
      <c r="I511" s="712">
        <f>Consolidado_Ponderables!I511</f>
        <v>0</v>
      </c>
      <c r="J511" s="1108"/>
      <c r="K511" s="707" t="str">
        <f t="shared" si="75"/>
        <v/>
      </c>
    </row>
    <row r="512" spans="1:11" ht="17.25" thickBot="1" x14ac:dyDescent="0.3">
      <c r="A512" s="1103"/>
      <c r="B512" s="717">
        <v>8</v>
      </c>
      <c r="C512" s="717" t="str">
        <f>IF(Experiencia_Proponente!C814=0,"",Experiencia_Proponente!C814)</f>
        <v>UNIÓN TEMPORAL SB-SS 2021</v>
      </c>
      <c r="D512" s="935" t="str">
        <f>IF(Experiencia_Proponente!D814=0,"",Experiencia_Proponente!D814)</f>
        <v/>
      </c>
      <c r="E512" s="717" t="str">
        <f>Consolidado_Experiencia!E512</f>
        <v>RECHAZADO</v>
      </c>
      <c r="F512" s="717" t="str">
        <f>Consolidado_Doc_Técnicos!O512</f>
        <v>HABILITADO</v>
      </c>
      <c r="G512" s="717" t="str">
        <f>Consolidado_Económico!U519</f>
        <v>HABILITADO</v>
      </c>
      <c r="H512" s="1107"/>
      <c r="I512" s="697">
        <f>Consolidado_Ponderables!I512</f>
        <v>60</v>
      </c>
      <c r="J512" s="1107"/>
      <c r="K512" s="717" t="str">
        <f>IF(C512&lt;&gt;"",IF((AND(E512="HABILITADO",F512="HABILITADO",G512="HABILITADO"))=TRUE,"HABILITADO",IF(OR(E512="RECHAZADO",F512="RECHAZADO",G512="RECHAZADO")=TRUE,"RECHAZADO",IF(OR(E512="RECHAZADO",F512="RECHAZADO",G512="RECHAZADO")=TRUE,"RECHAZADO","RECHAZADO"))),"")</f>
        <v>RECHAZADO</v>
      </c>
    </row>
    <row r="513" spans="1:11" ht="17.25" hidden="1" thickBot="1" x14ac:dyDescent="0.3">
      <c r="A513" s="1104"/>
      <c r="B513" s="35">
        <v>9</v>
      </c>
      <c r="C513" s="35" t="str">
        <f>IF(Experiencia_Proponente!C815=0,"",Experiencia_Proponente!C815)</f>
        <v/>
      </c>
      <c r="D513" s="35" t="str">
        <f>IF(Experiencia_Proponente!D815=0,"",Experiencia_Proponente!D815)</f>
        <v/>
      </c>
      <c r="E513" s="35" t="str">
        <f>Consolidado_Experiencia!E513</f>
        <v/>
      </c>
      <c r="F513" s="35" t="str">
        <f>Consolidado_Doc_Técnicos!O513</f>
        <v/>
      </c>
      <c r="G513" s="35" t="str">
        <f>Consolidado_Económico!U520</f>
        <v/>
      </c>
      <c r="H513" s="1108"/>
      <c r="I513" s="43">
        <f>Consolidado_Ponderables!I513</f>
        <v>0</v>
      </c>
      <c r="J513" s="1108"/>
      <c r="K513" s="35" t="str">
        <f t="shared" si="75"/>
        <v/>
      </c>
    </row>
    <row r="514" spans="1:11" ht="17.25" hidden="1" thickBot="1" x14ac:dyDescent="0.3">
      <c r="A514" s="1105"/>
      <c r="B514" s="717">
        <v>10</v>
      </c>
      <c r="C514" s="35" t="str">
        <f>IF(Experiencia_Proponente!C816=0,"",Experiencia_Proponente!C816)</f>
        <v/>
      </c>
      <c r="D514" s="35" t="str">
        <f>IF(Experiencia_Proponente!D816=0,"",Experiencia_Proponente!D816)</f>
        <v/>
      </c>
      <c r="E514" s="35" t="str">
        <f>Consolidado_Experiencia!E514</f>
        <v/>
      </c>
      <c r="F514" s="35" t="str">
        <f>Consolidado_Doc_Técnicos!O514</f>
        <v/>
      </c>
      <c r="G514" s="35" t="str">
        <f>Consolidado_Económico!U521</f>
        <v/>
      </c>
      <c r="H514" s="1108"/>
      <c r="I514" s="43">
        <f>Consolidado_Ponderables!I514</f>
        <v>0</v>
      </c>
      <c r="J514" s="1108"/>
      <c r="K514" s="35" t="str">
        <f t="shared" si="75"/>
        <v/>
      </c>
    </row>
    <row r="515" spans="1:11" ht="17.25" hidden="1" thickBot="1" x14ac:dyDescent="0.3">
      <c r="A515" s="1105"/>
      <c r="B515" s="717">
        <v>11</v>
      </c>
      <c r="C515" s="35" t="str">
        <f>IF(Experiencia_Proponente!C817=0,"",Experiencia_Proponente!C817)</f>
        <v/>
      </c>
      <c r="D515" s="35" t="str">
        <f>IF(Experiencia_Proponente!D817=0,"",Experiencia_Proponente!D817)</f>
        <v/>
      </c>
      <c r="E515" s="35" t="str">
        <f>Consolidado_Experiencia!E515</f>
        <v/>
      </c>
      <c r="F515" s="35" t="str">
        <f>Consolidado_Doc_Técnicos!O515</f>
        <v/>
      </c>
      <c r="G515" s="35" t="str">
        <f>Consolidado_Económico!U522</f>
        <v/>
      </c>
      <c r="H515" s="1108"/>
      <c r="I515" s="43">
        <f>Consolidado_Ponderables!I515</f>
        <v>0</v>
      </c>
      <c r="J515" s="1108"/>
      <c r="K515" s="35" t="str">
        <f t="shared" si="75"/>
        <v/>
      </c>
    </row>
    <row r="516" spans="1:11" ht="17.25" hidden="1" thickBot="1" x14ac:dyDescent="0.3">
      <c r="A516" s="1106"/>
      <c r="B516" s="15">
        <v>12</v>
      </c>
      <c r="C516" s="707" t="str">
        <f>IF(Experiencia_Proponente!C818=0,"",Experiencia_Proponente!C818)</f>
        <v/>
      </c>
      <c r="D516" s="35" t="str">
        <f>IF(Experiencia_Proponente!D818=0,"",Experiencia_Proponente!D818)</f>
        <v/>
      </c>
      <c r="E516" s="707" t="str">
        <f>Consolidado_Experiencia!E516</f>
        <v/>
      </c>
      <c r="F516" s="707" t="str">
        <f>Consolidado_Doc_Técnicos!O516</f>
        <v/>
      </c>
      <c r="G516" s="707" t="str">
        <f>Consolidado_Económico!U523</f>
        <v/>
      </c>
      <c r="H516" s="1108"/>
      <c r="I516" s="713">
        <f>Consolidado_Ponderables!I516</f>
        <v>0</v>
      </c>
      <c r="J516" s="1108"/>
      <c r="K516" s="707" t="str">
        <f t="shared" si="75"/>
        <v/>
      </c>
    </row>
    <row r="517" spans="1:11" ht="17.25" thickBot="1" x14ac:dyDescent="0.3">
      <c r="A517" s="102">
        <v>39</v>
      </c>
      <c r="B517" s="564"/>
      <c r="C517" s="103" t="s">
        <v>1537</v>
      </c>
      <c r="D517" s="70" t="s">
        <v>1537</v>
      </c>
      <c r="E517" s="103" t="s">
        <v>1537</v>
      </c>
      <c r="F517" s="103" t="s">
        <v>1537</v>
      </c>
      <c r="G517" s="103" t="s">
        <v>1537</v>
      </c>
      <c r="H517" s="103"/>
      <c r="I517" s="103" t="s">
        <v>1537</v>
      </c>
      <c r="J517" s="937"/>
      <c r="K517" s="937"/>
    </row>
    <row r="518" spans="1:11" x14ac:dyDescent="0.25">
      <c r="A518" s="1103">
        <f t="shared" ref="A518" si="76">A530</f>
        <v>40</v>
      </c>
      <c r="B518" s="717">
        <v>1</v>
      </c>
      <c r="C518" s="717" t="str">
        <f>IF(Experiencia_Proponente!C820=0,"",Experiencia_Proponente!C820)</f>
        <v>SECURITAS COLOMBIA S.A.</v>
      </c>
      <c r="D518" s="935" t="str">
        <f>IF(Experiencia_Proponente!D820=0,"",Experiencia_Proponente!D820)</f>
        <v>SECURITAS COLOMBIA S.A.</v>
      </c>
      <c r="E518" s="717" t="str">
        <f>Consolidado_Experiencia!E518</f>
        <v>HABILITADO</v>
      </c>
      <c r="F518" s="717" t="str">
        <f>Consolidado_Doc_Técnicos!O518</f>
        <v>HABILITADO</v>
      </c>
      <c r="G518" s="717" t="str">
        <f>Consolidado_Económico!U525</f>
        <v>RECHAZADO</v>
      </c>
      <c r="H518" s="1107"/>
      <c r="I518" s="697">
        <f>Consolidado_Ponderables!I518</f>
        <v>10</v>
      </c>
      <c r="J518" s="1107"/>
      <c r="K518" s="717" t="str">
        <f>IF(C518&lt;&gt;"",IF((AND(E518="HABILITADO",F518="HABILITADO",G518="HABILITADO"))=TRUE,"HABILITADO",IF(OR(E518="RECHAZADO",F518="RECHAZADO",G518="RECHAZADO")=TRUE,"RECHAZADO",IF(OR(E518="RECHAZADO",F518="RECHAZADO",G518="RECHAZADO")=TRUE,"RECHAZADO","RECHAZADO"))),"")</f>
        <v>RECHAZADO</v>
      </c>
    </row>
    <row r="519" spans="1:11" x14ac:dyDescent="0.25">
      <c r="A519" s="1103"/>
      <c r="B519" s="717">
        <v>2</v>
      </c>
      <c r="C519" s="717" t="str">
        <f>IF(Experiencia_Proponente!C821=0,"",Experiencia_Proponente!C821)</f>
        <v>SECURITAS COLOMBIA S.A.</v>
      </c>
      <c r="D519" s="935" t="str">
        <f>IF(Experiencia_Proponente!D821=0,"",Experiencia_Proponente!D821)</f>
        <v>SECURITAS COLOMBIA S.A.</v>
      </c>
      <c r="E519" s="717" t="str">
        <f>Consolidado_Experiencia!E519</f>
        <v>HABILITADO</v>
      </c>
      <c r="F519" s="717" t="str">
        <f>Consolidado_Doc_Técnicos!O519</f>
        <v>RECHAZADO</v>
      </c>
      <c r="G519" s="717" t="str">
        <f>Consolidado_Económico!U526</f>
        <v>RECHAZADO</v>
      </c>
      <c r="H519" s="1107"/>
      <c r="I519" s="697">
        <f>Consolidado_Ponderables!I519</f>
        <v>10</v>
      </c>
      <c r="J519" s="1107"/>
      <c r="K519" s="717" t="str">
        <f>IF(C519&lt;&gt;"",IF((AND(E519="HABILITADO",F519="HABILITADO",G519="HABILITADO"))=TRUE,"HABILITADO",IF(OR(E519="RECHAZADO",F519="RECHAZADO",G519="RECHAZADO")=TRUE,"RECHAZADO",IF(OR(E519="RECHAZADO",F519="RECHAZADO",G519="RECHAZADO")=TRUE,"RECHAZADO","RECHAZADO"))),"")</f>
        <v>RECHAZADO</v>
      </c>
    </row>
    <row r="520" spans="1:11" hidden="1" x14ac:dyDescent="0.25">
      <c r="A520" s="1104"/>
      <c r="B520" s="35">
        <v>3</v>
      </c>
      <c r="C520" s="35" t="str">
        <f>IF(Experiencia_Proponente!C822=0,"",Experiencia_Proponente!C822)</f>
        <v/>
      </c>
      <c r="D520" s="35" t="str">
        <f>IF(Experiencia_Proponente!D822=0,"",Experiencia_Proponente!D822)</f>
        <v/>
      </c>
      <c r="E520" s="35" t="str">
        <f>Consolidado_Experiencia!E520</f>
        <v/>
      </c>
      <c r="F520" s="35" t="str">
        <f>Consolidado_Doc_Técnicos!O520</f>
        <v/>
      </c>
      <c r="G520" s="35" t="str">
        <f>Consolidado_Económico!U527</f>
        <v/>
      </c>
      <c r="H520" s="1108"/>
      <c r="I520" s="43">
        <f>Consolidado_Ponderables!I520</f>
        <v>0</v>
      </c>
      <c r="J520" s="1108"/>
      <c r="K520" s="35" t="str">
        <f t="shared" ref="K520:K528" si="77">IF(C520&lt;&gt;"",IF((AND(E520="HABILITADO",F520="HABILITADO",G520="HABILITADO"))=TRUE,"HABILITADO",IF(OR(E520="RECHAZADO",F520="RECHAZADO",G520="RECHAZADO")=TRUE,"RECHAZADO",IF(OR(E520="RECHAZADO",F520="RECHAZADO",G520="RECHAZADO")=TRUE,"RECHAZADO","NO HABILITADO"))),"")</f>
        <v/>
      </c>
    </row>
    <row r="521" spans="1:11" hidden="1" x14ac:dyDescent="0.25">
      <c r="A521" s="1105"/>
      <c r="B521" s="717">
        <v>4</v>
      </c>
      <c r="C521" s="35" t="str">
        <f>IF(Experiencia_Proponente!C823=0,"",Experiencia_Proponente!C823)</f>
        <v/>
      </c>
      <c r="D521" s="35" t="str">
        <f>IF(Experiencia_Proponente!D823=0,"",Experiencia_Proponente!D823)</f>
        <v/>
      </c>
      <c r="E521" s="35" t="str">
        <f>Consolidado_Experiencia!E521</f>
        <v/>
      </c>
      <c r="F521" s="35" t="str">
        <f>Consolidado_Doc_Técnicos!O521</f>
        <v/>
      </c>
      <c r="G521" s="35" t="str">
        <f>Consolidado_Económico!U528</f>
        <v/>
      </c>
      <c r="H521" s="1108"/>
      <c r="I521" s="43">
        <f>Consolidado_Ponderables!I521</f>
        <v>0</v>
      </c>
      <c r="J521" s="1108"/>
      <c r="K521" s="35" t="str">
        <f t="shared" si="77"/>
        <v/>
      </c>
    </row>
    <row r="522" spans="1:11" hidden="1" x14ac:dyDescent="0.25">
      <c r="A522" s="1105"/>
      <c r="B522" s="717">
        <v>5</v>
      </c>
      <c r="C522" s="35" t="str">
        <f>IF(Experiencia_Proponente!C824=0,"",Experiencia_Proponente!C824)</f>
        <v/>
      </c>
      <c r="D522" s="35" t="str">
        <f>IF(Experiencia_Proponente!D824=0,"",Experiencia_Proponente!D824)</f>
        <v/>
      </c>
      <c r="E522" s="35" t="str">
        <f>Consolidado_Experiencia!E522</f>
        <v/>
      </c>
      <c r="F522" s="35" t="str">
        <f>Consolidado_Doc_Técnicos!O522</f>
        <v/>
      </c>
      <c r="G522" s="35" t="str">
        <f>Consolidado_Económico!U529</f>
        <v/>
      </c>
      <c r="H522" s="1108"/>
      <c r="I522" s="43">
        <f>Consolidado_Ponderables!I522</f>
        <v>0</v>
      </c>
      <c r="J522" s="1108"/>
      <c r="K522" s="35" t="str">
        <f t="shared" si="77"/>
        <v/>
      </c>
    </row>
    <row r="523" spans="1:11" hidden="1" x14ac:dyDescent="0.25">
      <c r="A523" s="1105"/>
      <c r="B523" s="717">
        <v>6</v>
      </c>
      <c r="C523" s="35" t="str">
        <f>IF(Experiencia_Proponente!C825=0,"",Experiencia_Proponente!C825)</f>
        <v/>
      </c>
      <c r="D523" s="35" t="str">
        <f>IF(Experiencia_Proponente!D825=0,"",Experiencia_Proponente!D825)</f>
        <v/>
      </c>
      <c r="E523" s="35" t="str">
        <f>Consolidado_Experiencia!E523</f>
        <v/>
      </c>
      <c r="F523" s="35" t="str">
        <f>Consolidado_Doc_Técnicos!O523</f>
        <v/>
      </c>
      <c r="G523" s="35" t="str">
        <f>Consolidado_Económico!U530</f>
        <v/>
      </c>
      <c r="H523" s="1108"/>
      <c r="I523" s="43">
        <f>Consolidado_Ponderables!I523</f>
        <v>0</v>
      </c>
      <c r="J523" s="1108"/>
      <c r="K523" s="35" t="str">
        <f t="shared" si="77"/>
        <v/>
      </c>
    </row>
    <row r="524" spans="1:11" hidden="1" x14ac:dyDescent="0.25">
      <c r="A524" s="1106"/>
      <c r="B524" s="15">
        <v>7</v>
      </c>
      <c r="C524" s="707" t="str">
        <f>IF(Experiencia_Proponente!C826=0,"",Experiencia_Proponente!C826)</f>
        <v/>
      </c>
      <c r="D524" s="35" t="str">
        <f>IF(Experiencia_Proponente!D826=0,"",Experiencia_Proponente!D826)</f>
        <v/>
      </c>
      <c r="E524" s="707" t="str">
        <f>Consolidado_Experiencia!E524</f>
        <v/>
      </c>
      <c r="F524" s="707" t="str">
        <f>Consolidado_Doc_Técnicos!O524</f>
        <v/>
      </c>
      <c r="G524" s="707" t="str">
        <f>Consolidado_Económico!U531</f>
        <v/>
      </c>
      <c r="H524" s="1108"/>
      <c r="I524" s="712">
        <f>Consolidado_Ponderables!I524</f>
        <v>0</v>
      </c>
      <c r="J524" s="1108"/>
      <c r="K524" s="707" t="str">
        <f t="shared" si="77"/>
        <v/>
      </c>
    </row>
    <row r="525" spans="1:11" x14ac:dyDescent="0.25">
      <c r="A525" s="1103"/>
      <c r="B525" s="717">
        <v>8</v>
      </c>
      <c r="C525" s="717" t="str">
        <f>IF(Experiencia_Proponente!C827=0,"",Experiencia_Proponente!C827)</f>
        <v>SECURITAS COLOMBIA S.A.</v>
      </c>
      <c r="D525" s="935" t="str">
        <f>IF(Experiencia_Proponente!D827=0,"",Experiencia_Proponente!D827)</f>
        <v>SECURITAS COLOMBIA S.A.</v>
      </c>
      <c r="E525" s="717" t="str">
        <f>Consolidado_Experiencia!E525</f>
        <v>HABILITADO</v>
      </c>
      <c r="F525" s="717" t="str">
        <f>Consolidado_Doc_Técnicos!O525</f>
        <v>HABILITADO</v>
      </c>
      <c r="G525" s="717" t="str">
        <f>Consolidado_Económico!U532</f>
        <v>RECHAZADO</v>
      </c>
      <c r="H525" s="1107"/>
      <c r="I525" s="697">
        <f>Consolidado_Ponderables!I525</f>
        <v>10</v>
      </c>
      <c r="J525" s="1107"/>
      <c r="K525" s="717" t="str">
        <f>IF(C525&lt;&gt;"",IF((AND(E525="HABILITADO",F525="HABILITADO",G525="HABILITADO"))=TRUE,"HABILITADO",IF(OR(E525="RECHAZADO",F525="RECHAZADO",G525="RECHAZADO")=TRUE,"RECHAZADO",IF(OR(E525="RECHAZADO",F525="RECHAZADO",G525="RECHAZADO")=TRUE,"RECHAZADO","RECHAZADO"))),"")</f>
        <v>RECHAZADO</v>
      </c>
    </row>
    <row r="526" spans="1:11" hidden="1" x14ac:dyDescent="0.25">
      <c r="A526" s="1104"/>
      <c r="B526" s="35">
        <v>9</v>
      </c>
      <c r="C526" s="35" t="str">
        <f>IF(Experiencia_Proponente!C828=0,"",Experiencia_Proponente!C828)</f>
        <v/>
      </c>
      <c r="D526" s="35" t="str">
        <f>IF(Experiencia_Proponente!D828=0,"",Experiencia_Proponente!D828)</f>
        <v/>
      </c>
      <c r="E526" s="35" t="str">
        <f>Consolidado_Experiencia!E526</f>
        <v/>
      </c>
      <c r="F526" s="35" t="str">
        <f>Consolidado_Doc_Técnicos!O526</f>
        <v/>
      </c>
      <c r="G526" s="35" t="str">
        <f>Consolidado_Económico!U533</f>
        <v/>
      </c>
      <c r="H526" s="1108"/>
      <c r="I526" s="43">
        <f>Consolidado_Ponderables!I526</f>
        <v>0</v>
      </c>
      <c r="J526" s="1108"/>
      <c r="K526" s="35" t="str">
        <f t="shared" si="77"/>
        <v/>
      </c>
    </row>
    <row r="527" spans="1:11" hidden="1" x14ac:dyDescent="0.25">
      <c r="A527" s="1105"/>
      <c r="B527" s="717">
        <v>10</v>
      </c>
      <c r="C527" s="35" t="str">
        <f>IF(Experiencia_Proponente!C829=0,"",Experiencia_Proponente!C829)</f>
        <v/>
      </c>
      <c r="D527" s="35" t="str">
        <f>IF(Experiencia_Proponente!D829=0,"",Experiencia_Proponente!D829)</f>
        <v/>
      </c>
      <c r="E527" s="35" t="str">
        <f>Consolidado_Experiencia!E527</f>
        <v/>
      </c>
      <c r="F527" s="35" t="str">
        <f>Consolidado_Doc_Técnicos!O527</f>
        <v/>
      </c>
      <c r="G527" s="35" t="str">
        <f>Consolidado_Económico!U534</f>
        <v/>
      </c>
      <c r="H527" s="1108"/>
      <c r="I527" s="43">
        <f>Consolidado_Ponderables!I527</f>
        <v>0</v>
      </c>
      <c r="J527" s="1108"/>
      <c r="K527" s="35" t="str">
        <f t="shared" si="77"/>
        <v/>
      </c>
    </row>
    <row r="528" spans="1:11" hidden="1" x14ac:dyDescent="0.25">
      <c r="A528" s="1106"/>
      <c r="B528" s="15">
        <v>11</v>
      </c>
      <c r="C528" s="707" t="str">
        <f>IF(Experiencia_Proponente!C830=0,"",Experiencia_Proponente!C830)</f>
        <v/>
      </c>
      <c r="D528" s="35" t="str">
        <f>IF(Experiencia_Proponente!D830=0,"",Experiencia_Proponente!D830)</f>
        <v/>
      </c>
      <c r="E528" s="707" t="str">
        <f>Consolidado_Experiencia!E528</f>
        <v/>
      </c>
      <c r="F528" s="707" t="str">
        <f>Consolidado_Doc_Técnicos!O528</f>
        <v/>
      </c>
      <c r="G528" s="707" t="str">
        <f>Consolidado_Económico!U535</f>
        <v/>
      </c>
      <c r="H528" s="1108"/>
      <c r="I528" s="712">
        <f>Consolidado_Ponderables!I528</f>
        <v>0</v>
      </c>
      <c r="J528" s="1108"/>
      <c r="K528" s="707" t="str">
        <f t="shared" si="77"/>
        <v/>
      </c>
    </row>
    <row r="529" spans="1:11" ht="17.25" thickBot="1" x14ac:dyDescent="0.3">
      <c r="A529" s="1103"/>
      <c r="B529" s="717">
        <v>12</v>
      </c>
      <c r="C529" s="717" t="str">
        <f>IF(Experiencia_Proponente!C831=0,"",Experiencia_Proponente!C831)</f>
        <v>SECURITAS COLOMBIA S.A.</v>
      </c>
      <c r="D529" s="935" t="str">
        <f>IF(Experiencia_Proponente!D831=0,"",Experiencia_Proponente!D831)</f>
        <v/>
      </c>
      <c r="E529" s="717" t="str">
        <f>Consolidado_Experiencia!E529</f>
        <v>RECHAZADO</v>
      </c>
      <c r="F529" s="717" t="str">
        <f>Consolidado_Doc_Técnicos!O529</f>
        <v>HABILITADO</v>
      </c>
      <c r="G529" s="717" t="str">
        <f>Consolidado_Económico!U536</f>
        <v>RECHAZADO</v>
      </c>
      <c r="H529" s="1107"/>
      <c r="I529" s="697">
        <f>Consolidado_Ponderables!I529</f>
        <v>10</v>
      </c>
      <c r="J529" s="1107"/>
      <c r="K529" s="717" t="str">
        <f>IF(C529&lt;&gt;"",IF((AND(E529="HABILITADO",F529="HABILITADO",G529="HABILITADO"))=TRUE,"HABILITADO",IF(OR(E529="RECHAZADO",F529="RECHAZADO",G529="RECHAZADO")=TRUE,"RECHAZADO",IF(OR(E529="RECHAZADO",F529="RECHAZADO",G529="RECHAZADO")=TRUE,"RECHAZADO","RECHAZADO"))),"")</f>
        <v>RECHAZADO</v>
      </c>
    </row>
    <row r="530" spans="1:11" ht="17.25" thickBot="1" x14ac:dyDescent="0.3">
      <c r="A530" s="102">
        <v>40</v>
      </c>
      <c r="B530" s="564"/>
      <c r="C530" s="103" t="s">
        <v>1537</v>
      </c>
      <c r="D530" s="70" t="s">
        <v>1537</v>
      </c>
      <c r="E530" s="103" t="s">
        <v>1537</v>
      </c>
      <c r="F530" s="103" t="s">
        <v>1537</v>
      </c>
      <c r="G530" s="103" t="s">
        <v>1537</v>
      </c>
      <c r="H530" s="103"/>
      <c r="I530" s="103" t="s">
        <v>1537</v>
      </c>
      <c r="J530" s="937"/>
      <c r="K530" s="937"/>
    </row>
    <row r="531" spans="1:11" x14ac:dyDescent="0.25">
      <c r="A531" s="1103">
        <f t="shared" ref="A531" si="78">A543</f>
        <v>41</v>
      </c>
      <c r="B531" s="717">
        <v>1</v>
      </c>
      <c r="C531" s="717" t="str">
        <f>IF(Experiencia_Proponente!C833=0,"",Experiencia_Proponente!C833)</f>
        <v>UNION TEMPORAL CD SEGURIDAD</v>
      </c>
      <c r="D531" s="935" t="str">
        <f>IF(Experiencia_Proponente!D833=0,"",Experiencia_Proponente!D833)</f>
        <v>UNION TEMPORAL CD SEGURIDAD</v>
      </c>
      <c r="E531" s="717" t="str">
        <f>Consolidado_Experiencia!E531</f>
        <v>HABILITADO</v>
      </c>
      <c r="F531" s="717" t="str">
        <f>Consolidado_Doc_Técnicos!O531</f>
        <v>HABILITADO</v>
      </c>
      <c r="G531" s="717" t="str">
        <f>Consolidado_Económico!U538</f>
        <v>HABILITADO</v>
      </c>
      <c r="H531" s="1107"/>
      <c r="I531" s="722">
        <f>Consolidado_Ponderables!I531</f>
        <v>60</v>
      </c>
      <c r="J531" s="1107"/>
      <c r="K531" s="717" t="str">
        <f t="shared" ref="K531:K542" si="79">IF(C531&lt;&gt;"",IF((AND(E531="HABILITADO",F531="HABILITADO",G531="HABILITADO"))=TRUE,"HABILITADO",IF(OR(E531="RECHAZADO",F531="RECHAZADO",G531="RECHAZADO")=TRUE,"RECHAZADO",IF(OR(E531="RECHAZADO",F531="RECHAZADO",G531="RECHAZADO")=TRUE,"RECHAZADO","RECHAZADO"))),"")</f>
        <v>HABILITADO</v>
      </c>
    </row>
    <row r="532" spans="1:11" x14ac:dyDescent="0.25">
      <c r="A532" s="1103"/>
      <c r="B532" s="717">
        <v>2</v>
      </c>
      <c r="C532" s="717" t="str">
        <f>IF(Experiencia_Proponente!C834=0,"",Experiencia_Proponente!C834)</f>
        <v>UNION TEMPORAL CD SEGURIDAD</v>
      </c>
      <c r="D532" s="935" t="str">
        <f>IF(Experiencia_Proponente!D834=0,"",Experiencia_Proponente!D834)</f>
        <v>UNION TEMPORAL CD SEGURIDAD</v>
      </c>
      <c r="E532" s="717" t="str">
        <f>Consolidado_Experiencia!E532</f>
        <v>HABILITADO</v>
      </c>
      <c r="F532" s="717" t="str">
        <f>Consolidado_Doc_Técnicos!O532</f>
        <v>HABILITADO</v>
      </c>
      <c r="G532" s="717" t="str">
        <f>Consolidado_Económico!U539</f>
        <v>HABILITADO</v>
      </c>
      <c r="H532" s="1107"/>
      <c r="I532" s="722">
        <f>Consolidado_Ponderables!I532</f>
        <v>60</v>
      </c>
      <c r="J532" s="1107"/>
      <c r="K532" s="717" t="str">
        <f t="shared" si="79"/>
        <v>HABILITADO</v>
      </c>
    </row>
    <row r="533" spans="1:11" x14ac:dyDescent="0.25">
      <c r="A533" s="1103"/>
      <c r="B533" s="717">
        <v>3</v>
      </c>
      <c r="C533" s="717" t="str">
        <f>IF(Experiencia_Proponente!C835=0,"",Experiencia_Proponente!C835)</f>
        <v>UNION TEMPORAL CD SEGURIDAD</v>
      </c>
      <c r="D533" s="935" t="str">
        <f>IF(Experiencia_Proponente!D835=0,"",Experiencia_Proponente!D835)</f>
        <v>UNION TEMPORAL CD SEGURIDAD</v>
      </c>
      <c r="E533" s="717" t="str">
        <f>Consolidado_Experiencia!E533</f>
        <v>HABILITADO</v>
      </c>
      <c r="F533" s="717" t="str">
        <f>Consolidado_Doc_Técnicos!O533</f>
        <v>HABILITADO</v>
      </c>
      <c r="G533" s="717" t="str">
        <f>Consolidado_Económico!U540</f>
        <v>HABILITADO</v>
      </c>
      <c r="H533" s="1107"/>
      <c r="I533" s="722">
        <f>Consolidado_Ponderables!I533</f>
        <v>60</v>
      </c>
      <c r="J533" s="1107"/>
      <c r="K533" s="717" t="str">
        <f t="shared" si="79"/>
        <v>HABILITADO</v>
      </c>
    </row>
    <row r="534" spans="1:11" x14ac:dyDescent="0.25">
      <c r="A534" s="1103"/>
      <c r="B534" s="717">
        <v>4</v>
      </c>
      <c r="C534" s="717" t="str">
        <f>IF(Experiencia_Proponente!C836=0,"",Experiencia_Proponente!C836)</f>
        <v>UNION TEMPORAL CD SEGURIDAD</v>
      </c>
      <c r="D534" s="935" t="str">
        <f>IF(Experiencia_Proponente!D836=0,"",Experiencia_Proponente!D836)</f>
        <v>UNION TEMPORAL CD SEGURIDAD</v>
      </c>
      <c r="E534" s="717" t="str">
        <f>Consolidado_Experiencia!E534</f>
        <v>HABILITADO</v>
      </c>
      <c r="F534" s="717" t="str">
        <f>Consolidado_Doc_Técnicos!O534</f>
        <v>HABILITADO</v>
      </c>
      <c r="G534" s="717" t="str">
        <f>Consolidado_Económico!U541</f>
        <v>HABILITADO</v>
      </c>
      <c r="H534" s="1107"/>
      <c r="I534" s="722">
        <f>Consolidado_Ponderables!I534</f>
        <v>60</v>
      </c>
      <c r="J534" s="1107"/>
      <c r="K534" s="717" t="str">
        <f t="shared" si="79"/>
        <v>HABILITADO</v>
      </c>
    </row>
    <row r="535" spans="1:11" x14ac:dyDescent="0.25">
      <c r="A535" s="1103"/>
      <c r="B535" s="717">
        <v>5</v>
      </c>
      <c r="C535" s="717" t="str">
        <f>IF(Experiencia_Proponente!C837=0,"",Experiencia_Proponente!C837)</f>
        <v>UNION TEMPORAL CD SEGURIDAD</v>
      </c>
      <c r="D535" s="935" t="str">
        <f>IF(Experiencia_Proponente!D837=0,"",Experiencia_Proponente!D837)</f>
        <v>UNION TEMPORAL CD SEGURIDAD</v>
      </c>
      <c r="E535" s="717" t="str">
        <f>Consolidado_Experiencia!E535</f>
        <v>HABILITADO</v>
      </c>
      <c r="F535" s="717" t="str">
        <f>Consolidado_Doc_Técnicos!O535</f>
        <v>HABILITADO</v>
      </c>
      <c r="G535" s="717" t="str">
        <f>Consolidado_Económico!U542</f>
        <v>HABILITADO</v>
      </c>
      <c r="H535" s="1107"/>
      <c r="I535" s="722">
        <f>Consolidado_Ponderables!I535</f>
        <v>60</v>
      </c>
      <c r="J535" s="1107"/>
      <c r="K535" s="717" t="str">
        <f t="shared" si="79"/>
        <v>HABILITADO</v>
      </c>
    </row>
    <row r="536" spans="1:11" x14ac:dyDescent="0.25">
      <c r="A536" s="1103"/>
      <c r="B536" s="717">
        <v>6</v>
      </c>
      <c r="C536" s="717" t="str">
        <f>IF(Experiencia_Proponente!C838=0,"",Experiencia_Proponente!C838)</f>
        <v>UNION TEMPORAL CD SEGURIDAD</v>
      </c>
      <c r="D536" s="935" t="str">
        <f>IF(Experiencia_Proponente!D838=0,"",Experiencia_Proponente!D838)</f>
        <v>UNION TEMPORAL CD SEGURIDAD</v>
      </c>
      <c r="E536" s="717" t="str">
        <f>Consolidado_Experiencia!E536</f>
        <v>HABILITADO</v>
      </c>
      <c r="F536" s="717" t="str">
        <f>Consolidado_Doc_Técnicos!O536</f>
        <v>HABILITADO</v>
      </c>
      <c r="G536" s="717" t="str">
        <f>Consolidado_Económico!U543</f>
        <v>HABILITADO</v>
      </c>
      <c r="H536" s="1107"/>
      <c r="I536" s="722">
        <f>Consolidado_Ponderables!I536</f>
        <v>60</v>
      </c>
      <c r="J536" s="1107"/>
      <c r="K536" s="717" t="str">
        <f t="shared" si="79"/>
        <v>HABILITADO</v>
      </c>
    </row>
    <row r="537" spans="1:11" x14ac:dyDescent="0.25">
      <c r="A537" s="1103"/>
      <c r="B537" s="717">
        <v>7</v>
      </c>
      <c r="C537" s="717" t="str">
        <f>IF(Experiencia_Proponente!C839=0,"",Experiencia_Proponente!C839)</f>
        <v>UNION TEMPORAL CD SEGURIDAD</v>
      </c>
      <c r="D537" s="935" t="str">
        <f>IF(Experiencia_Proponente!D839=0,"",Experiencia_Proponente!D839)</f>
        <v>UNION TEMPORAL CD SEGURIDAD</v>
      </c>
      <c r="E537" s="717" t="str">
        <f>Consolidado_Experiencia!E537</f>
        <v>HABILITADO</v>
      </c>
      <c r="F537" s="717" t="str">
        <f>Consolidado_Doc_Técnicos!O537</f>
        <v>HABILITADO</v>
      </c>
      <c r="G537" s="717" t="str">
        <f>Consolidado_Económico!U544</f>
        <v>HABILITADO</v>
      </c>
      <c r="H537" s="1107"/>
      <c r="I537" s="722">
        <f>Consolidado_Ponderables!I537</f>
        <v>60</v>
      </c>
      <c r="J537" s="1107"/>
      <c r="K537" s="717" t="str">
        <f t="shared" si="79"/>
        <v>HABILITADO</v>
      </c>
    </row>
    <row r="538" spans="1:11" x14ac:dyDescent="0.25">
      <c r="A538" s="1103"/>
      <c r="B538" s="717">
        <v>8</v>
      </c>
      <c r="C538" s="717" t="str">
        <f>IF(Experiencia_Proponente!C840=0,"",Experiencia_Proponente!C840)</f>
        <v>UNION TEMPORAL CD SEGURIDAD</v>
      </c>
      <c r="D538" s="935" t="str">
        <f>IF(Experiencia_Proponente!D840=0,"",Experiencia_Proponente!D840)</f>
        <v>UNION TEMPORAL CD SEGURIDAD</v>
      </c>
      <c r="E538" s="717" t="str">
        <f>Consolidado_Experiencia!E538</f>
        <v>HABILITADO</v>
      </c>
      <c r="F538" s="717" t="str">
        <f>Consolidado_Doc_Técnicos!O538</f>
        <v>HABILITADO</v>
      </c>
      <c r="G538" s="717" t="str">
        <f>Consolidado_Económico!U545</f>
        <v>HABILITADO</v>
      </c>
      <c r="H538" s="1107"/>
      <c r="I538" s="722">
        <f>Consolidado_Ponderables!I538</f>
        <v>60</v>
      </c>
      <c r="J538" s="1107"/>
      <c r="K538" s="717" t="str">
        <f t="shared" si="79"/>
        <v>HABILITADO</v>
      </c>
    </row>
    <row r="539" spans="1:11" x14ac:dyDescent="0.25">
      <c r="A539" s="1103"/>
      <c r="B539" s="717">
        <v>9</v>
      </c>
      <c r="C539" s="717" t="str">
        <f>IF(Experiencia_Proponente!C841=0,"",Experiencia_Proponente!C841)</f>
        <v>UNION TEMPORAL CD SEGURIDAD</v>
      </c>
      <c r="D539" s="935" t="str">
        <f>IF(Experiencia_Proponente!D841=0,"",Experiencia_Proponente!D841)</f>
        <v>UNION TEMPORAL CD SEGURIDAD</v>
      </c>
      <c r="E539" s="717" t="str">
        <f>Consolidado_Experiencia!E539</f>
        <v>HABILITADO</v>
      </c>
      <c r="F539" s="717" t="str">
        <f>Consolidado_Doc_Técnicos!O539</f>
        <v>HABILITADO</v>
      </c>
      <c r="G539" s="717" t="str">
        <f>Consolidado_Económico!U546</f>
        <v>HABILITADO</v>
      </c>
      <c r="H539" s="1107"/>
      <c r="I539" s="722">
        <f>Consolidado_Ponderables!I539</f>
        <v>60</v>
      </c>
      <c r="J539" s="1107"/>
      <c r="K539" s="717" t="str">
        <f t="shared" si="79"/>
        <v>HABILITADO</v>
      </c>
    </row>
    <row r="540" spans="1:11" x14ac:dyDescent="0.25">
      <c r="A540" s="1103"/>
      <c r="B540" s="717">
        <v>10</v>
      </c>
      <c r="C540" s="717" t="str">
        <f>IF(Experiencia_Proponente!C842=0,"",Experiencia_Proponente!C842)</f>
        <v>UNION TEMPORAL CD SEGURIDAD</v>
      </c>
      <c r="D540" s="935" t="str">
        <f>IF(Experiencia_Proponente!D842=0,"",Experiencia_Proponente!D842)</f>
        <v>UNION TEMPORAL CD SEGURIDAD</v>
      </c>
      <c r="E540" s="717" t="str">
        <f>Consolidado_Experiencia!E540</f>
        <v>HABILITADO</v>
      </c>
      <c r="F540" s="717" t="str">
        <f>Consolidado_Doc_Técnicos!O540</f>
        <v>HABILITADO</v>
      </c>
      <c r="G540" s="717" t="str">
        <f>Consolidado_Económico!U547</f>
        <v>HABILITADO</v>
      </c>
      <c r="H540" s="1107"/>
      <c r="I540" s="722">
        <f>Consolidado_Ponderables!I540</f>
        <v>60</v>
      </c>
      <c r="J540" s="1107"/>
      <c r="K540" s="717" t="str">
        <f t="shared" si="79"/>
        <v>HABILITADO</v>
      </c>
    </row>
    <row r="541" spans="1:11" x14ac:dyDescent="0.25">
      <c r="A541" s="1103"/>
      <c r="B541" s="717">
        <v>11</v>
      </c>
      <c r="C541" s="717" t="str">
        <f>IF(Experiencia_Proponente!C843=0,"",Experiencia_Proponente!C843)</f>
        <v>UNION TEMPORAL CD SEGURIDAD</v>
      </c>
      <c r="D541" s="935" t="str">
        <f>IF(Experiencia_Proponente!D843=0,"",Experiencia_Proponente!D843)</f>
        <v>UNION TEMPORAL CD SEGURIDAD</v>
      </c>
      <c r="E541" s="717" t="str">
        <f>Consolidado_Experiencia!E541</f>
        <v>HABILITADO</v>
      </c>
      <c r="F541" s="717" t="str">
        <f>Consolidado_Doc_Técnicos!O541</f>
        <v>HABILITADO</v>
      </c>
      <c r="G541" s="717" t="str">
        <f>Consolidado_Económico!U548</f>
        <v>HABILITADO</v>
      </c>
      <c r="H541" s="1107"/>
      <c r="I541" s="722">
        <f>Consolidado_Ponderables!I541</f>
        <v>60</v>
      </c>
      <c r="J541" s="1107"/>
      <c r="K541" s="717" t="str">
        <f t="shared" si="79"/>
        <v>HABILITADO</v>
      </c>
    </row>
    <row r="542" spans="1:11" ht="17.25" thickBot="1" x14ac:dyDescent="0.3">
      <c r="A542" s="1103"/>
      <c r="B542" s="717">
        <v>12</v>
      </c>
      <c r="C542" s="717" t="str">
        <f>IF(Experiencia_Proponente!C844=0,"",Experiencia_Proponente!C844)</f>
        <v>UNION TEMPORAL CD SEGURIDAD</v>
      </c>
      <c r="D542" s="935" t="str">
        <f>IF(Experiencia_Proponente!D844=0,"",Experiencia_Proponente!D844)</f>
        <v>UNION TEMPORAL CD SEGURIDAD</v>
      </c>
      <c r="E542" s="717" t="str">
        <f>Consolidado_Experiencia!E542</f>
        <v>HABILITADO</v>
      </c>
      <c r="F542" s="717" t="str">
        <f>Consolidado_Doc_Técnicos!O542</f>
        <v>HABILITADO</v>
      </c>
      <c r="G542" s="717" t="str">
        <f>Consolidado_Económico!U549</f>
        <v>HABILITADO</v>
      </c>
      <c r="H542" s="1107"/>
      <c r="I542" s="722">
        <f>Consolidado_Ponderables!I542</f>
        <v>60</v>
      </c>
      <c r="J542" s="1107"/>
      <c r="K542" s="717" t="str">
        <f t="shared" si="79"/>
        <v>HABILITADO</v>
      </c>
    </row>
    <row r="543" spans="1:11" ht="17.25" thickBot="1" x14ac:dyDescent="0.3">
      <c r="A543" s="102">
        <v>41</v>
      </c>
      <c r="B543" s="564"/>
      <c r="C543" s="103" t="s">
        <v>1537</v>
      </c>
      <c r="D543" s="70" t="s">
        <v>1537</v>
      </c>
      <c r="E543" s="103" t="s">
        <v>1537</v>
      </c>
      <c r="F543" s="103" t="s">
        <v>1537</v>
      </c>
      <c r="G543" s="103" t="s">
        <v>1537</v>
      </c>
      <c r="H543" s="103"/>
      <c r="I543" s="103" t="s">
        <v>1537</v>
      </c>
      <c r="J543" s="937"/>
      <c r="K543" s="937"/>
    </row>
    <row r="544" spans="1:11" hidden="1" x14ac:dyDescent="0.25">
      <c r="A544" s="1104">
        <f>A556</f>
        <v>42</v>
      </c>
      <c r="B544" s="35">
        <v>1</v>
      </c>
      <c r="C544" s="35" t="str">
        <f>IF(Experiencia_Proponente!C867=0,"",Experiencia_Proponente!C867)</f>
        <v/>
      </c>
      <c r="D544" s="35" t="str">
        <f>IF(Experiencia_Proponente!D867=0,"",Experiencia_Proponente!D867)</f>
        <v/>
      </c>
      <c r="E544" s="35" t="str">
        <f>Consolidado_Experiencia!E544</f>
        <v/>
      </c>
      <c r="F544" s="35" t="str">
        <f>Consolidado_Doc_Técnicos!O544</f>
        <v/>
      </c>
      <c r="G544" s="35" t="str">
        <f>Consolidado_Económico!U551</f>
        <v/>
      </c>
      <c r="H544" s="1108"/>
      <c r="I544" s="43">
        <f>Consolidado_Ponderables!I544</f>
        <v>0</v>
      </c>
      <c r="J544" s="1108"/>
      <c r="K544" s="35" t="str">
        <f t="shared" ref="K544:K554" si="80">IF(C544&lt;&gt;"",IF((AND(E544="HABILITADO",F544="HABILITADO",G544="HABILITADO"))=TRUE,"HABILITADO",IF(OR(E544="RECHAZADO",F544="RECHAZADO",G544="RECHAZADO")=TRUE,"RECHAZADO",IF(OR(E544="RECHAZADO",F544="RECHAZADO",G544="RECHAZADO")=TRUE,"RECHAZADO","NO HABILITADO"))),"")</f>
        <v/>
      </c>
    </row>
    <row r="545" spans="1:11" hidden="1" x14ac:dyDescent="0.25">
      <c r="A545" s="1105"/>
      <c r="B545" s="717">
        <v>2</v>
      </c>
      <c r="C545" s="35" t="str">
        <f>IF(Experiencia_Proponente!C868=0,"",Experiencia_Proponente!C868)</f>
        <v/>
      </c>
      <c r="D545" s="35" t="str">
        <f>IF(Experiencia_Proponente!D868=0,"",Experiencia_Proponente!D868)</f>
        <v/>
      </c>
      <c r="E545" s="35" t="str">
        <f>Consolidado_Experiencia!E545</f>
        <v/>
      </c>
      <c r="F545" s="35" t="str">
        <f>Consolidado_Doc_Técnicos!O545</f>
        <v/>
      </c>
      <c r="G545" s="35" t="str">
        <f>Consolidado_Económico!U552</f>
        <v/>
      </c>
      <c r="H545" s="1108"/>
      <c r="I545" s="43">
        <f>Consolidado_Ponderables!I545</f>
        <v>0</v>
      </c>
      <c r="J545" s="1108"/>
      <c r="K545" s="35" t="str">
        <f t="shared" si="80"/>
        <v/>
      </c>
    </row>
    <row r="546" spans="1:11" hidden="1" x14ac:dyDescent="0.25">
      <c r="A546" s="1105"/>
      <c r="B546" s="717">
        <v>3</v>
      </c>
      <c r="C546" s="35" t="str">
        <f>IF(Experiencia_Proponente!C869=0,"",Experiencia_Proponente!C869)</f>
        <v/>
      </c>
      <c r="D546" s="35" t="str">
        <f>IF(Experiencia_Proponente!D869=0,"",Experiencia_Proponente!D869)</f>
        <v/>
      </c>
      <c r="E546" s="35" t="str">
        <f>Consolidado_Experiencia!E546</f>
        <v/>
      </c>
      <c r="F546" s="35" t="str">
        <f>Consolidado_Doc_Técnicos!O546</f>
        <v/>
      </c>
      <c r="G546" s="35" t="str">
        <f>Consolidado_Económico!U553</f>
        <v/>
      </c>
      <c r="H546" s="1108"/>
      <c r="I546" s="43">
        <f>Consolidado_Ponderables!I546</f>
        <v>0</v>
      </c>
      <c r="J546" s="1108"/>
      <c r="K546" s="35" t="str">
        <f t="shared" si="80"/>
        <v/>
      </c>
    </row>
    <row r="547" spans="1:11" hidden="1" x14ac:dyDescent="0.25">
      <c r="A547" s="1105"/>
      <c r="B547" s="717">
        <v>4</v>
      </c>
      <c r="C547" s="35" t="str">
        <f>IF(Experiencia_Proponente!C870=0,"",Experiencia_Proponente!C870)</f>
        <v/>
      </c>
      <c r="D547" s="35" t="str">
        <f>IF(Experiencia_Proponente!D870=0,"",Experiencia_Proponente!D870)</f>
        <v/>
      </c>
      <c r="E547" s="35" t="str">
        <f>Consolidado_Experiencia!E547</f>
        <v/>
      </c>
      <c r="F547" s="35" t="str">
        <f>Consolidado_Doc_Técnicos!O547</f>
        <v/>
      </c>
      <c r="G547" s="35" t="str">
        <f>Consolidado_Económico!U554</f>
        <v/>
      </c>
      <c r="H547" s="1108"/>
      <c r="I547" s="43">
        <f>Consolidado_Ponderables!I547</f>
        <v>0</v>
      </c>
      <c r="J547" s="1108"/>
      <c r="K547" s="35" t="str">
        <f t="shared" si="80"/>
        <v/>
      </c>
    </row>
    <row r="548" spans="1:11" hidden="1" x14ac:dyDescent="0.25">
      <c r="A548" s="1105"/>
      <c r="B548" s="717">
        <v>5</v>
      </c>
      <c r="C548" s="35" t="str">
        <f>IF(Experiencia_Proponente!C871=0,"",Experiencia_Proponente!C871)</f>
        <v/>
      </c>
      <c r="D548" s="35" t="str">
        <f>IF(Experiencia_Proponente!D871=0,"",Experiencia_Proponente!D871)</f>
        <v/>
      </c>
      <c r="E548" s="35" t="str">
        <f>Consolidado_Experiencia!E548</f>
        <v/>
      </c>
      <c r="F548" s="35" t="str">
        <f>Consolidado_Doc_Técnicos!O548</f>
        <v/>
      </c>
      <c r="G548" s="35" t="str">
        <f>Consolidado_Económico!U555</f>
        <v/>
      </c>
      <c r="H548" s="1108"/>
      <c r="I548" s="43">
        <f>Consolidado_Ponderables!I548</f>
        <v>0</v>
      </c>
      <c r="J548" s="1108"/>
      <c r="K548" s="35" t="str">
        <f t="shared" si="80"/>
        <v/>
      </c>
    </row>
    <row r="549" spans="1:11" hidden="1" x14ac:dyDescent="0.25">
      <c r="A549" s="1105"/>
      <c r="B549" s="717">
        <v>6</v>
      </c>
      <c r="C549" s="35" t="str">
        <f>IF(Experiencia_Proponente!C872=0,"",Experiencia_Proponente!C872)</f>
        <v/>
      </c>
      <c r="D549" s="35" t="str">
        <f>IF(Experiencia_Proponente!D872=0,"",Experiencia_Proponente!D872)</f>
        <v/>
      </c>
      <c r="E549" s="35" t="str">
        <f>Consolidado_Experiencia!E549</f>
        <v/>
      </c>
      <c r="F549" s="35" t="str">
        <f>Consolidado_Doc_Técnicos!O549</f>
        <v/>
      </c>
      <c r="G549" s="35" t="str">
        <f>Consolidado_Económico!U556</f>
        <v/>
      </c>
      <c r="H549" s="1108"/>
      <c r="I549" s="43">
        <f>Consolidado_Ponderables!I549</f>
        <v>0</v>
      </c>
      <c r="J549" s="1108"/>
      <c r="K549" s="35" t="str">
        <f t="shared" si="80"/>
        <v/>
      </c>
    </row>
    <row r="550" spans="1:11" hidden="1" x14ac:dyDescent="0.25">
      <c r="A550" s="1106"/>
      <c r="B550" s="15">
        <v>7</v>
      </c>
      <c r="C550" s="707" t="str">
        <f>IF(Experiencia_Proponente!C873=0,"",Experiencia_Proponente!C873)</f>
        <v/>
      </c>
      <c r="D550" s="35" t="str">
        <f>IF(Experiencia_Proponente!D873=0,"",Experiencia_Proponente!D873)</f>
        <v/>
      </c>
      <c r="E550" s="707" t="str">
        <f>Consolidado_Experiencia!E550</f>
        <v/>
      </c>
      <c r="F550" s="707" t="str">
        <f>Consolidado_Doc_Técnicos!O550</f>
        <v/>
      </c>
      <c r="G550" s="707" t="str">
        <f>Consolidado_Económico!U557</f>
        <v/>
      </c>
      <c r="H550" s="1108"/>
      <c r="I550" s="712">
        <f>Consolidado_Ponderables!I550</f>
        <v>0</v>
      </c>
      <c r="J550" s="1108"/>
      <c r="K550" s="707" t="str">
        <f t="shared" si="80"/>
        <v/>
      </c>
    </row>
    <row r="551" spans="1:11" x14ac:dyDescent="0.25">
      <c r="A551" s="1103"/>
      <c r="B551" s="717">
        <v>8</v>
      </c>
      <c r="C551" s="717" t="str">
        <f>IF(Experiencia_Proponente!C874=0,"",Experiencia_Proponente!C874)</f>
        <v>SEGURIDAD ORIENTAL LTDA</v>
      </c>
      <c r="D551" s="935" t="str">
        <f>IF(Experiencia_Proponente!D874=0,"",Experiencia_Proponente!D874)</f>
        <v>SEGURIDAD ORIENTAL LTDA</v>
      </c>
      <c r="E551" s="717" t="str">
        <f>Consolidado_Experiencia!E551</f>
        <v>HABILITADO</v>
      </c>
      <c r="F551" s="717" t="str">
        <f>Consolidado_Doc_Técnicos!O551</f>
        <v>HABILITADO</v>
      </c>
      <c r="G551" s="717" t="str">
        <f>Consolidado_Económico!U558</f>
        <v>HABILITADO</v>
      </c>
      <c r="H551" s="1107"/>
      <c r="I551" s="698">
        <f>Consolidado_Ponderables!I551</f>
        <v>60</v>
      </c>
      <c r="J551" s="1107"/>
      <c r="K551" s="717" t="str">
        <f>IF(C551&lt;&gt;"",IF((AND(E551="HABILITADO",F551="HABILITADO",G551="HABILITADO"))=TRUE,"HABILITADO",IF(OR(E551="RECHAZADO",F551="RECHAZADO",G551="RECHAZADO")=TRUE,"RECHAZADO",IF(OR(E551="RECHAZADO",F551="RECHAZADO",G551="RECHAZADO")=TRUE,"RECHAZADO","RECHAZADO"))),"")</f>
        <v>HABILITADO</v>
      </c>
    </row>
    <row r="552" spans="1:11" hidden="1" x14ac:dyDescent="0.25">
      <c r="A552" s="1104"/>
      <c r="B552" s="35">
        <v>9</v>
      </c>
      <c r="C552" s="35" t="str">
        <f>IF(Experiencia_Proponente!C875=0,"",Experiencia_Proponente!C875)</f>
        <v/>
      </c>
      <c r="D552" s="35" t="str">
        <f>IF(Experiencia_Proponente!D875=0,"",Experiencia_Proponente!D875)</f>
        <v/>
      </c>
      <c r="E552" s="35" t="str">
        <f>Consolidado_Experiencia!E552</f>
        <v/>
      </c>
      <c r="F552" s="35" t="str">
        <f>Consolidado_Doc_Técnicos!O552</f>
        <v/>
      </c>
      <c r="G552" s="35" t="str">
        <f>Consolidado_Económico!U559</f>
        <v/>
      </c>
      <c r="H552" s="1108"/>
      <c r="I552" s="43">
        <f>Consolidado_Ponderables!I552</f>
        <v>0</v>
      </c>
      <c r="J552" s="1108"/>
      <c r="K552" s="35" t="str">
        <f t="shared" si="80"/>
        <v/>
      </c>
    </row>
    <row r="553" spans="1:11" hidden="1" x14ac:dyDescent="0.25">
      <c r="A553" s="1105"/>
      <c r="B553" s="717">
        <v>10</v>
      </c>
      <c r="C553" s="35" t="str">
        <f>IF(Experiencia_Proponente!C876=0,"",Experiencia_Proponente!C876)</f>
        <v/>
      </c>
      <c r="D553" s="35" t="str">
        <f>IF(Experiencia_Proponente!D876=0,"",Experiencia_Proponente!D876)</f>
        <v/>
      </c>
      <c r="E553" s="35" t="str">
        <f>Consolidado_Experiencia!E553</f>
        <v/>
      </c>
      <c r="F553" s="35" t="str">
        <f>Consolidado_Doc_Técnicos!O553</f>
        <v/>
      </c>
      <c r="G553" s="35" t="str">
        <f>Consolidado_Económico!U560</f>
        <v/>
      </c>
      <c r="H553" s="1108"/>
      <c r="I553" s="43">
        <f>Consolidado_Ponderables!I553</f>
        <v>0</v>
      </c>
      <c r="J553" s="1108"/>
      <c r="K553" s="35" t="str">
        <f t="shared" si="80"/>
        <v/>
      </c>
    </row>
    <row r="554" spans="1:11" hidden="1" x14ac:dyDescent="0.25">
      <c r="A554" s="1106"/>
      <c r="B554" s="15">
        <v>11</v>
      </c>
      <c r="C554" s="707" t="str">
        <f>IF(Experiencia_Proponente!C877=0,"",Experiencia_Proponente!C877)</f>
        <v/>
      </c>
      <c r="D554" s="35" t="str">
        <f>IF(Experiencia_Proponente!D877=0,"",Experiencia_Proponente!D877)</f>
        <v/>
      </c>
      <c r="E554" s="707" t="str">
        <f>Consolidado_Experiencia!E554</f>
        <v/>
      </c>
      <c r="F554" s="707" t="str">
        <f>Consolidado_Doc_Técnicos!O554</f>
        <v/>
      </c>
      <c r="G554" s="707" t="str">
        <f>Consolidado_Económico!U561</f>
        <v/>
      </c>
      <c r="H554" s="1108"/>
      <c r="I554" s="712">
        <f>Consolidado_Ponderables!I554</f>
        <v>0</v>
      </c>
      <c r="J554" s="1108"/>
      <c r="K554" s="707" t="str">
        <f t="shared" si="80"/>
        <v/>
      </c>
    </row>
    <row r="555" spans="1:11" ht="17.25" thickBot="1" x14ac:dyDescent="0.3">
      <c r="A555" s="1103"/>
      <c r="B555" s="717">
        <v>12</v>
      </c>
      <c r="C555" s="717" t="str">
        <f>IF(Experiencia_Proponente!C878=0,"",Experiencia_Proponente!C878)</f>
        <v>SEGURIDAD ORIENTAL LTDA</v>
      </c>
      <c r="D555" s="935" t="str">
        <f>IF(Experiencia_Proponente!D878=0,"",Experiencia_Proponente!D878)</f>
        <v>SEGURIDAD ORIENTAL LTDA</v>
      </c>
      <c r="E555" s="717" t="str">
        <f>Consolidado_Experiencia!E555</f>
        <v>HABILITADO</v>
      </c>
      <c r="F555" s="717" t="str">
        <f>Consolidado_Doc_Técnicos!O555</f>
        <v>HABILITADO</v>
      </c>
      <c r="G555" s="717" t="str">
        <f>Consolidado_Económico!U562</f>
        <v>HABILITADO</v>
      </c>
      <c r="H555" s="1107"/>
      <c r="I555" s="698">
        <f>Consolidado_Ponderables!I555</f>
        <v>60</v>
      </c>
      <c r="J555" s="1107"/>
      <c r="K555" s="717" t="str">
        <f>IF(C555&lt;&gt;"",IF((AND(E555="HABILITADO",F555="HABILITADO",G555="HABILITADO"))=TRUE,"HABILITADO",IF(OR(E555="RECHAZADO",F555="RECHAZADO",G555="RECHAZADO")=TRUE,"RECHAZADO",IF(OR(E555="RECHAZADO",F555="RECHAZADO",G555="RECHAZADO")=TRUE,"RECHAZADO","RECHAZADO"))),"")</f>
        <v>HABILITADO</v>
      </c>
    </row>
    <row r="556" spans="1:11" ht="17.25" thickBot="1" x14ac:dyDescent="0.3">
      <c r="A556" s="102">
        <v>42</v>
      </c>
      <c r="B556" s="564"/>
      <c r="C556" s="103" t="s">
        <v>1537</v>
      </c>
      <c r="D556" s="70" t="s">
        <v>1537</v>
      </c>
      <c r="E556" s="103" t="s">
        <v>1537</v>
      </c>
      <c r="F556" s="103" t="s">
        <v>1537</v>
      </c>
      <c r="G556" s="103" t="s">
        <v>1537</v>
      </c>
      <c r="H556" s="103"/>
      <c r="I556" s="103" t="s">
        <v>1537</v>
      </c>
      <c r="J556" s="937"/>
      <c r="K556" s="937"/>
    </row>
    <row r="557" spans="1:11" x14ac:dyDescent="0.25">
      <c r="A557" s="1103">
        <f t="shared" ref="A557" si="81">A569</f>
        <v>43</v>
      </c>
      <c r="B557" s="717">
        <v>1</v>
      </c>
      <c r="C557" s="717" t="str">
        <f>IF(Experiencia_Proponente!C880=0,"",Experiencia_Proponente!C880)</f>
        <v>SERVICONFOR LTDA</v>
      </c>
      <c r="D557" s="935" t="str">
        <f>IF(Experiencia_Proponente!D880=0,"",Experiencia_Proponente!D880)</f>
        <v>SERVICONFOR LTDA</v>
      </c>
      <c r="E557" s="717" t="str">
        <f>Consolidado_Experiencia!E557</f>
        <v>HABILITADO</v>
      </c>
      <c r="F557" s="717" t="str">
        <f>Consolidado_Doc_Técnicos!O557</f>
        <v>HABILITADO</v>
      </c>
      <c r="G557" s="717" t="str">
        <f>Consolidado_Económico!U564</f>
        <v>HABILITADO</v>
      </c>
      <c r="H557" s="1107"/>
      <c r="I557" s="698">
        <f>Consolidado_Ponderables!I557</f>
        <v>60</v>
      </c>
      <c r="J557" s="1107"/>
      <c r="K557" s="717" t="str">
        <f>IF(C557&lt;&gt;"",IF((AND(E557="HABILITADO",F557="HABILITADO",G557="HABILITADO"))=TRUE,"HABILITADO",IF(OR(E557="RECHAZADO",F557="RECHAZADO",G557="RECHAZADO")=TRUE,"RECHAZADO",IF(OR(E557="RECHAZADO",F557="RECHAZADO",G557="RECHAZADO")=TRUE,"RECHAZADO","RECHAZADO"))),"")</f>
        <v>HABILITADO</v>
      </c>
    </row>
    <row r="558" spans="1:11" hidden="1" x14ac:dyDescent="0.25">
      <c r="A558" s="1104"/>
      <c r="B558" s="35">
        <v>2</v>
      </c>
      <c r="C558" s="35" t="str">
        <f>IF(Experiencia_Proponente!C881=0,"",Experiencia_Proponente!C881)</f>
        <v/>
      </c>
      <c r="D558" s="35" t="str">
        <f>IF(Experiencia_Proponente!D881=0,"",Experiencia_Proponente!D881)</f>
        <v/>
      </c>
      <c r="E558" s="35" t="str">
        <f>Consolidado_Experiencia!E558</f>
        <v/>
      </c>
      <c r="F558" s="35" t="str">
        <f>Consolidado_Doc_Técnicos!O558</f>
        <v/>
      </c>
      <c r="G558" s="35" t="str">
        <f>Consolidado_Económico!U565</f>
        <v/>
      </c>
      <c r="H558" s="1108"/>
      <c r="I558" s="43">
        <f>Consolidado_Ponderables!I558</f>
        <v>0</v>
      </c>
      <c r="J558" s="1108"/>
      <c r="K558" s="35" t="str">
        <f t="shared" ref="K558:K567" si="82">IF(C558&lt;&gt;"",IF((AND(E558="HABILITADO",F558="HABILITADO",G558="HABILITADO"))=TRUE,"HABILITADO",IF(OR(E558="RECHAZADO",F558="RECHAZADO",G558="RECHAZADO")=TRUE,"RECHAZADO",IF(OR(E558="RECHAZADO",F558="RECHAZADO",G558="RECHAZADO")=TRUE,"RECHAZADO","NO HABILITADO"))),"")</f>
        <v/>
      </c>
    </row>
    <row r="559" spans="1:11" hidden="1" x14ac:dyDescent="0.25">
      <c r="A559" s="1105"/>
      <c r="B559" s="717">
        <v>3</v>
      </c>
      <c r="C559" s="35" t="str">
        <f>IF(Experiencia_Proponente!C882=0,"",Experiencia_Proponente!C882)</f>
        <v/>
      </c>
      <c r="D559" s="35" t="str">
        <f>IF(Experiencia_Proponente!D882=0,"",Experiencia_Proponente!D882)</f>
        <v/>
      </c>
      <c r="E559" s="35" t="str">
        <f>Consolidado_Experiencia!E559</f>
        <v/>
      </c>
      <c r="F559" s="35" t="str">
        <f>Consolidado_Doc_Técnicos!O559</f>
        <v/>
      </c>
      <c r="G559" s="35" t="str">
        <f>Consolidado_Económico!U566</f>
        <v/>
      </c>
      <c r="H559" s="1108"/>
      <c r="I559" s="43">
        <f>Consolidado_Ponderables!I559</f>
        <v>0</v>
      </c>
      <c r="J559" s="1108"/>
      <c r="K559" s="35" t="str">
        <f t="shared" si="82"/>
        <v/>
      </c>
    </row>
    <row r="560" spans="1:11" hidden="1" x14ac:dyDescent="0.25">
      <c r="A560" s="1105"/>
      <c r="B560" s="717">
        <v>4</v>
      </c>
      <c r="C560" s="35" t="str">
        <f>IF(Experiencia_Proponente!C883=0,"",Experiencia_Proponente!C883)</f>
        <v/>
      </c>
      <c r="D560" s="35" t="str">
        <f>IF(Experiencia_Proponente!D883=0,"",Experiencia_Proponente!D883)</f>
        <v/>
      </c>
      <c r="E560" s="35" t="str">
        <f>Consolidado_Experiencia!E560</f>
        <v/>
      </c>
      <c r="F560" s="35" t="str">
        <f>Consolidado_Doc_Técnicos!O560</f>
        <v/>
      </c>
      <c r="G560" s="35" t="str">
        <f>Consolidado_Económico!U567</f>
        <v/>
      </c>
      <c r="H560" s="1108"/>
      <c r="I560" s="43">
        <f>Consolidado_Ponderables!I560</f>
        <v>0</v>
      </c>
      <c r="J560" s="1108"/>
      <c r="K560" s="35" t="str">
        <f t="shared" si="82"/>
        <v/>
      </c>
    </row>
    <row r="561" spans="1:11" hidden="1" x14ac:dyDescent="0.25">
      <c r="A561" s="1105"/>
      <c r="B561" s="717">
        <v>5</v>
      </c>
      <c r="C561" s="35" t="str">
        <f>IF(Experiencia_Proponente!C884=0,"",Experiencia_Proponente!C884)</f>
        <v/>
      </c>
      <c r="D561" s="35" t="str">
        <f>IF(Experiencia_Proponente!D884=0,"",Experiencia_Proponente!D884)</f>
        <v/>
      </c>
      <c r="E561" s="35" t="str">
        <f>Consolidado_Experiencia!E561</f>
        <v/>
      </c>
      <c r="F561" s="35" t="str">
        <f>Consolidado_Doc_Técnicos!O561</f>
        <v/>
      </c>
      <c r="G561" s="35" t="str">
        <f>Consolidado_Económico!U568</f>
        <v/>
      </c>
      <c r="H561" s="1108"/>
      <c r="I561" s="43">
        <f>Consolidado_Ponderables!I561</f>
        <v>0</v>
      </c>
      <c r="J561" s="1108"/>
      <c r="K561" s="35" t="str">
        <f t="shared" si="82"/>
        <v/>
      </c>
    </row>
    <row r="562" spans="1:11" hidden="1" x14ac:dyDescent="0.25">
      <c r="A562" s="1105"/>
      <c r="B562" s="717">
        <v>6</v>
      </c>
      <c r="C562" s="35" t="str">
        <f>IF(Experiencia_Proponente!C885=0,"",Experiencia_Proponente!C885)</f>
        <v/>
      </c>
      <c r="D562" s="35" t="str">
        <f>IF(Experiencia_Proponente!D885=0,"",Experiencia_Proponente!D885)</f>
        <v/>
      </c>
      <c r="E562" s="35" t="str">
        <f>Consolidado_Experiencia!E562</f>
        <v/>
      </c>
      <c r="F562" s="35" t="str">
        <f>Consolidado_Doc_Técnicos!O562</f>
        <v/>
      </c>
      <c r="G562" s="35" t="str">
        <f>Consolidado_Económico!U569</f>
        <v/>
      </c>
      <c r="H562" s="1108"/>
      <c r="I562" s="43">
        <f>Consolidado_Ponderables!I562</f>
        <v>0</v>
      </c>
      <c r="J562" s="1108"/>
      <c r="K562" s="35" t="str">
        <f t="shared" si="82"/>
        <v/>
      </c>
    </row>
    <row r="563" spans="1:11" hidden="1" x14ac:dyDescent="0.25">
      <c r="A563" s="1106"/>
      <c r="B563" s="15">
        <v>7</v>
      </c>
      <c r="C563" s="707" t="str">
        <f>IF(Experiencia_Proponente!C886=0,"",Experiencia_Proponente!C886)</f>
        <v/>
      </c>
      <c r="D563" s="35" t="str">
        <f>IF(Experiencia_Proponente!D886=0,"",Experiencia_Proponente!D886)</f>
        <v/>
      </c>
      <c r="E563" s="707" t="str">
        <f>Consolidado_Experiencia!E563</f>
        <v/>
      </c>
      <c r="F563" s="707" t="str">
        <f>Consolidado_Doc_Técnicos!O563</f>
        <v/>
      </c>
      <c r="G563" s="707" t="str">
        <f>Consolidado_Económico!U570</f>
        <v/>
      </c>
      <c r="H563" s="1108"/>
      <c r="I563" s="712">
        <f>Consolidado_Ponderables!I563</f>
        <v>0</v>
      </c>
      <c r="J563" s="1108"/>
      <c r="K563" s="707" t="str">
        <f t="shared" si="82"/>
        <v/>
      </c>
    </row>
    <row r="564" spans="1:11" x14ac:dyDescent="0.25">
      <c r="A564" s="1103"/>
      <c r="B564" s="717">
        <v>8</v>
      </c>
      <c r="C564" s="717" t="str">
        <f>IF(Experiencia_Proponente!C887=0,"",Experiencia_Proponente!C887)</f>
        <v>SERVICONFOR LTDA</v>
      </c>
      <c r="D564" s="935" t="str">
        <f>IF(Experiencia_Proponente!D887=0,"",Experiencia_Proponente!D887)</f>
        <v>SERVICONFOR LTDA</v>
      </c>
      <c r="E564" s="717" t="str">
        <f>Consolidado_Experiencia!E564</f>
        <v>HABILITADO</v>
      </c>
      <c r="F564" s="717" t="str">
        <f>Consolidado_Doc_Técnicos!O564</f>
        <v>HABILITADO</v>
      </c>
      <c r="G564" s="717" t="str">
        <f>Consolidado_Económico!U571</f>
        <v>HABILITADO</v>
      </c>
      <c r="H564" s="1107"/>
      <c r="I564" s="698">
        <f>Consolidado_Ponderables!I564</f>
        <v>60</v>
      </c>
      <c r="J564" s="1107"/>
      <c r="K564" s="717" t="str">
        <f>IF(C564&lt;&gt;"",IF((AND(E564="HABILITADO",F564="HABILITADO",G564="HABILITADO"))=TRUE,"HABILITADO",IF(OR(E564="RECHAZADO",F564="RECHAZADO",G564="RECHAZADO")=TRUE,"RECHAZADO",IF(OR(E564="RECHAZADO",F564="RECHAZADO",G564="RECHAZADO")=TRUE,"RECHAZADO","RECHAZADO"))),"")</f>
        <v>HABILITADO</v>
      </c>
    </row>
    <row r="565" spans="1:11" x14ac:dyDescent="0.25">
      <c r="A565" s="1103"/>
      <c r="B565" s="717">
        <v>9</v>
      </c>
      <c r="C565" s="717" t="str">
        <f>IF(Experiencia_Proponente!C888=0,"",Experiencia_Proponente!C888)</f>
        <v>SERVICONFOR LTDA</v>
      </c>
      <c r="D565" s="935" t="str">
        <f>IF(Experiencia_Proponente!D888=0,"",Experiencia_Proponente!D888)</f>
        <v>SERVICONFOR LTDA</v>
      </c>
      <c r="E565" s="717" t="str">
        <f>Consolidado_Experiencia!E565</f>
        <v>HABILITADO</v>
      </c>
      <c r="F565" s="717" t="str">
        <f>Consolidado_Doc_Técnicos!O565</f>
        <v>HABILITADO</v>
      </c>
      <c r="G565" s="717" t="str">
        <f>Consolidado_Económico!U572</f>
        <v>HABILITADO</v>
      </c>
      <c r="H565" s="1107"/>
      <c r="I565" s="698">
        <f>Consolidado_Ponderables!I565</f>
        <v>60</v>
      </c>
      <c r="J565" s="1107"/>
      <c r="K565" s="717" t="str">
        <f>IF(C565&lt;&gt;"",IF((AND(E565="HABILITADO",F565="HABILITADO",G565="HABILITADO"))=TRUE,"HABILITADO",IF(OR(E565="RECHAZADO",F565="RECHAZADO",G565="RECHAZADO")=TRUE,"RECHAZADO",IF(OR(E565="RECHAZADO",F565="RECHAZADO",G565="RECHAZADO")=TRUE,"RECHAZADO","RECHAZADO"))),"")</f>
        <v>HABILITADO</v>
      </c>
    </row>
    <row r="566" spans="1:11" x14ac:dyDescent="0.25">
      <c r="A566" s="1103"/>
      <c r="B566" s="717">
        <v>10</v>
      </c>
      <c r="C566" s="717" t="str">
        <f>IF(Experiencia_Proponente!C889=0,"",Experiencia_Proponente!C889)</f>
        <v>SERVICONFOR LTDA</v>
      </c>
      <c r="D566" s="935" t="str">
        <f>IF(Experiencia_Proponente!D889=0,"",Experiencia_Proponente!D889)</f>
        <v>SERVICONFOR LTDA</v>
      </c>
      <c r="E566" s="717" t="str">
        <f>Consolidado_Experiencia!E566</f>
        <v>HABILITADO</v>
      </c>
      <c r="F566" s="717" t="str">
        <f>Consolidado_Doc_Técnicos!O566</f>
        <v>HABILITADO</v>
      </c>
      <c r="G566" s="717" t="str">
        <f>Consolidado_Económico!U573</f>
        <v>HABILITADO</v>
      </c>
      <c r="H566" s="1107"/>
      <c r="I566" s="698">
        <f>Consolidado_Ponderables!I566</f>
        <v>60</v>
      </c>
      <c r="J566" s="1107"/>
      <c r="K566" s="717" t="str">
        <f>IF(C566&lt;&gt;"",IF((AND(E566="HABILITADO",F566="HABILITADO",G566="HABILITADO"))=TRUE,"HABILITADO",IF(OR(E566="RECHAZADO",F566="RECHAZADO",G566="RECHAZADO")=TRUE,"RECHAZADO",IF(OR(E566="RECHAZADO",F566="RECHAZADO",G566="RECHAZADO")=TRUE,"RECHAZADO","RECHAZADO"))),"")</f>
        <v>HABILITADO</v>
      </c>
    </row>
    <row r="567" spans="1:11" hidden="1" x14ac:dyDescent="0.25">
      <c r="A567" s="1109"/>
      <c r="B567" s="707">
        <v>11</v>
      </c>
      <c r="C567" s="707" t="str">
        <f>IF(Experiencia_Proponente!C890=0,"",Experiencia_Proponente!C890)</f>
        <v/>
      </c>
      <c r="D567" s="35" t="str">
        <f>IF(Experiencia_Proponente!D890=0,"",Experiencia_Proponente!D890)</f>
        <v/>
      </c>
      <c r="E567" s="707" t="str">
        <f>Consolidado_Experiencia!E567</f>
        <v/>
      </c>
      <c r="F567" s="707" t="str">
        <f>Consolidado_Doc_Técnicos!O567</f>
        <v/>
      </c>
      <c r="G567" s="707" t="str">
        <f>Consolidado_Económico!U574</f>
        <v/>
      </c>
      <c r="H567" s="1108"/>
      <c r="I567" s="712">
        <f>Consolidado_Ponderables!I567</f>
        <v>0</v>
      </c>
      <c r="J567" s="1108"/>
      <c r="K567" s="707" t="str">
        <f t="shared" si="82"/>
        <v/>
      </c>
    </row>
    <row r="568" spans="1:11" ht="17.25" thickBot="1" x14ac:dyDescent="0.3">
      <c r="A568" s="1103"/>
      <c r="B568" s="717">
        <v>12</v>
      </c>
      <c r="C568" s="717" t="str">
        <f>IF(Experiencia_Proponente!C891=0,"",Experiencia_Proponente!C891)</f>
        <v>SERVICONFOR LTDA</v>
      </c>
      <c r="D568" s="935" t="str">
        <f>IF(Experiencia_Proponente!D891=0,"",Experiencia_Proponente!D891)</f>
        <v>SERVICONFOR LTDA</v>
      </c>
      <c r="E568" s="717" t="str">
        <f>Consolidado_Experiencia!E568</f>
        <v>HABILITADO</v>
      </c>
      <c r="F568" s="717" t="str">
        <f>Consolidado_Doc_Técnicos!O568</f>
        <v>HABILITADO</v>
      </c>
      <c r="G568" s="717" t="str">
        <f>Consolidado_Económico!U575</f>
        <v>HABILITADO</v>
      </c>
      <c r="H568" s="1107"/>
      <c r="I568" s="698">
        <f>Consolidado_Ponderables!I568</f>
        <v>60</v>
      </c>
      <c r="J568" s="1107"/>
      <c r="K568" s="717" t="str">
        <f>IF(C568&lt;&gt;"",IF((AND(E568="HABILITADO",F568="HABILITADO",G568="HABILITADO"))=TRUE,"HABILITADO",IF(OR(E568="RECHAZADO",F568="RECHAZADO",G568="RECHAZADO")=TRUE,"RECHAZADO",IF(OR(E568="RECHAZADO",F568="RECHAZADO",G568="RECHAZADO")=TRUE,"RECHAZADO","RECHAZADO"))),"")</f>
        <v>HABILITADO</v>
      </c>
    </row>
    <row r="569" spans="1:11" ht="17.25" thickBot="1" x14ac:dyDescent="0.3">
      <c r="A569" s="102">
        <v>43</v>
      </c>
      <c r="B569" s="564"/>
      <c r="C569" s="103" t="s">
        <v>1537</v>
      </c>
      <c r="D569" s="70" t="s">
        <v>1537</v>
      </c>
      <c r="E569" s="103" t="s">
        <v>1537</v>
      </c>
      <c r="F569" s="103" t="s">
        <v>1537</v>
      </c>
      <c r="G569" s="103" t="s">
        <v>1537</v>
      </c>
      <c r="H569" s="103"/>
      <c r="I569" s="103" t="s">
        <v>1537</v>
      </c>
      <c r="J569" s="937"/>
      <c r="K569" s="937"/>
    </row>
    <row r="570" spans="1:11" hidden="1" x14ac:dyDescent="0.25">
      <c r="A570" s="1104">
        <f>A582</f>
        <v>44</v>
      </c>
      <c r="B570" s="35">
        <v>1</v>
      </c>
      <c r="C570" s="35" t="str">
        <f>IF(Experiencia_Proponente!C893=0,"",Experiencia_Proponente!C893)</f>
        <v/>
      </c>
      <c r="D570" s="35" t="str">
        <f>IF(Experiencia_Proponente!D893=0,"",Experiencia_Proponente!D893)</f>
        <v/>
      </c>
      <c r="E570" s="35" t="str">
        <f>Consolidado_Experiencia!E570</f>
        <v/>
      </c>
      <c r="F570" s="35" t="str">
        <f>Consolidado_Doc_Técnicos!O570</f>
        <v/>
      </c>
      <c r="G570" s="35" t="str">
        <f>Consolidado_Económico!U577</f>
        <v/>
      </c>
      <c r="H570" s="1108"/>
      <c r="I570" s="43">
        <f>Consolidado_Ponderables!I570</f>
        <v>0</v>
      </c>
      <c r="J570" s="1108"/>
      <c r="K570" s="35" t="str">
        <f t="shared" ref="K570:K580" si="83">IF(C570&lt;&gt;"",IF((AND(E570="HABILITADO",F570="HABILITADO",G570="HABILITADO"))=TRUE,"HABILITADO",IF(OR(E570="RECHAZADO",F570="RECHAZADO",G570="RECHAZADO")=TRUE,"RECHAZADO",IF(OR(E570="RECHAZADO",F570="RECHAZADO",G570="RECHAZADO")=TRUE,"RECHAZADO","NO HABILITADO"))),"")</f>
        <v/>
      </c>
    </row>
    <row r="571" spans="1:11" hidden="1" x14ac:dyDescent="0.25">
      <c r="A571" s="1105"/>
      <c r="B571" s="717">
        <v>2</v>
      </c>
      <c r="C571" s="35" t="str">
        <f>IF(Experiencia_Proponente!C894=0,"",Experiencia_Proponente!C894)</f>
        <v/>
      </c>
      <c r="D571" s="35" t="str">
        <f>IF(Experiencia_Proponente!D894=0,"",Experiencia_Proponente!D894)</f>
        <v/>
      </c>
      <c r="E571" s="35" t="str">
        <f>Consolidado_Experiencia!E571</f>
        <v/>
      </c>
      <c r="F571" s="35" t="str">
        <f>Consolidado_Doc_Técnicos!O571</f>
        <v/>
      </c>
      <c r="G571" s="35" t="str">
        <f>Consolidado_Económico!U578</f>
        <v/>
      </c>
      <c r="H571" s="1108"/>
      <c r="I571" s="43">
        <f>Consolidado_Ponderables!I571</f>
        <v>0</v>
      </c>
      <c r="J571" s="1108"/>
      <c r="K571" s="35" t="str">
        <f t="shared" si="83"/>
        <v/>
      </c>
    </row>
    <row r="572" spans="1:11" hidden="1" x14ac:dyDescent="0.25">
      <c r="A572" s="1105"/>
      <c r="B572" s="717">
        <v>3</v>
      </c>
      <c r="C572" s="35" t="str">
        <f>IF(Experiencia_Proponente!C895=0,"",Experiencia_Proponente!C895)</f>
        <v/>
      </c>
      <c r="D572" s="35" t="str">
        <f>IF(Experiencia_Proponente!D895=0,"",Experiencia_Proponente!D895)</f>
        <v/>
      </c>
      <c r="E572" s="35" t="str">
        <f>Consolidado_Experiencia!E572</f>
        <v/>
      </c>
      <c r="F572" s="35" t="str">
        <f>Consolidado_Doc_Técnicos!O572</f>
        <v/>
      </c>
      <c r="G572" s="35" t="str">
        <f>Consolidado_Económico!U579</f>
        <v/>
      </c>
      <c r="H572" s="1108"/>
      <c r="I572" s="43">
        <f>Consolidado_Ponderables!I572</f>
        <v>0</v>
      </c>
      <c r="J572" s="1108"/>
      <c r="K572" s="35" t="str">
        <f t="shared" si="83"/>
        <v/>
      </c>
    </row>
    <row r="573" spans="1:11" hidden="1" x14ac:dyDescent="0.25">
      <c r="A573" s="1105"/>
      <c r="B573" s="717">
        <v>4</v>
      </c>
      <c r="C573" s="35" t="str">
        <f>IF(Experiencia_Proponente!C896=0,"",Experiencia_Proponente!C896)</f>
        <v/>
      </c>
      <c r="D573" s="35" t="str">
        <f>IF(Experiencia_Proponente!D896=0,"",Experiencia_Proponente!D896)</f>
        <v/>
      </c>
      <c r="E573" s="35" t="str">
        <f>Consolidado_Experiencia!E573</f>
        <v/>
      </c>
      <c r="F573" s="35" t="str">
        <f>Consolidado_Doc_Técnicos!O573</f>
        <v/>
      </c>
      <c r="G573" s="35" t="str">
        <f>Consolidado_Económico!U580</f>
        <v/>
      </c>
      <c r="H573" s="1108"/>
      <c r="I573" s="43">
        <f>Consolidado_Ponderables!I573</f>
        <v>0</v>
      </c>
      <c r="J573" s="1108"/>
      <c r="K573" s="35" t="str">
        <f t="shared" si="83"/>
        <v/>
      </c>
    </row>
    <row r="574" spans="1:11" hidden="1" x14ac:dyDescent="0.25">
      <c r="A574" s="1106"/>
      <c r="B574" s="15">
        <v>5</v>
      </c>
      <c r="C574" s="707" t="str">
        <f>IF(Experiencia_Proponente!C897=0,"",Experiencia_Proponente!C897)</f>
        <v/>
      </c>
      <c r="D574" s="35" t="str">
        <f>IF(Experiencia_Proponente!D897=0,"",Experiencia_Proponente!D897)</f>
        <v/>
      </c>
      <c r="E574" s="707" t="str">
        <f>Consolidado_Experiencia!E574</f>
        <v/>
      </c>
      <c r="F574" s="707" t="str">
        <f>Consolidado_Doc_Técnicos!O574</f>
        <v/>
      </c>
      <c r="G574" s="707" t="str">
        <f>Consolidado_Económico!U581</f>
        <v/>
      </c>
      <c r="H574" s="1108"/>
      <c r="I574" s="712">
        <f>Consolidado_Ponderables!I574</f>
        <v>0</v>
      </c>
      <c r="J574" s="1108"/>
      <c r="K574" s="707" t="str">
        <f t="shared" si="83"/>
        <v/>
      </c>
    </row>
    <row r="575" spans="1:11" ht="33" x14ac:dyDescent="0.25">
      <c r="A575" s="1103"/>
      <c r="B575" s="717">
        <v>6</v>
      </c>
      <c r="C575" s="717" t="str">
        <f>IF(Experiencia_Proponente!C898=0,"",Experiencia_Proponente!C898)</f>
        <v>UNIÓN TEMPORAL
SEGURIDAD JVS 2021</v>
      </c>
      <c r="D575" s="935" t="str">
        <f>IF(Experiencia_Proponente!D898=0,"",Experiencia_Proponente!D898)</f>
        <v>UNIÓN TEMPORAL
SEGURIDAD JVS 2021</v>
      </c>
      <c r="E575" s="717" t="str">
        <f>Consolidado_Experiencia!E575</f>
        <v>HABILITADO</v>
      </c>
      <c r="F575" s="717" t="str">
        <f>Consolidado_Doc_Técnicos!O575</f>
        <v>HABILITADO</v>
      </c>
      <c r="G575" s="717" t="str">
        <f>Consolidado_Económico!U582</f>
        <v>HABILITADO</v>
      </c>
      <c r="H575" s="1107"/>
      <c r="I575" s="698">
        <f>Consolidado_Ponderables!I575</f>
        <v>60</v>
      </c>
      <c r="J575" s="1107"/>
      <c r="K575" s="717" t="str">
        <f>IF(C575&lt;&gt;"",IF((AND(E575="HABILITADO",F575="HABILITADO",G575="HABILITADO"))=TRUE,"HABILITADO",IF(OR(E575="RECHAZADO",F575="RECHAZADO",G575="RECHAZADO")=TRUE,"RECHAZADO",IF(OR(E575="RECHAZADO",F575="RECHAZADO",G575="RECHAZADO")=TRUE,"RECHAZADO","RECHAZADO"))),"")</f>
        <v>HABILITADO</v>
      </c>
    </row>
    <row r="576" spans="1:11" hidden="1" x14ac:dyDescent="0.25">
      <c r="A576" s="1104"/>
      <c r="B576" s="35">
        <v>7</v>
      </c>
      <c r="C576" s="35" t="str">
        <f>IF(Experiencia_Proponente!C899=0,"",Experiencia_Proponente!C899)</f>
        <v/>
      </c>
      <c r="D576" s="35" t="str">
        <f>IF(Experiencia_Proponente!D899=0,"",Experiencia_Proponente!D899)</f>
        <v/>
      </c>
      <c r="E576" s="35" t="str">
        <f>Consolidado_Experiencia!E576</f>
        <v/>
      </c>
      <c r="F576" s="35" t="str">
        <f>Consolidado_Doc_Técnicos!O576</f>
        <v/>
      </c>
      <c r="G576" s="35" t="str">
        <f>Consolidado_Económico!U583</f>
        <v/>
      </c>
      <c r="H576" s="1108"/>
      <c r="I576" s="43">
        <f>Consolidado_Ponderables!I576</f>
        <v>0</v>
      </c>
      <c r="J576" s="1108"/>
      <c r="K576" s="35" t="str">
        <f t="shared" si="83"/>
        <v/>
      </c>
    </row>
    <row r="577" spans="1:11" hidden="1" x14ac:dyDescent="0.25">
      <c r="A577" s="1105"/>
      <c r="B577" s="717">
        <v>8</v>
      </c>
      <c r="C577" s="35" t="str">
        <f>IF(Experiencia_Proponente!C900=0,"",Experiencia_Proponente!C900)</f>
        <v/>
      </c>
      <c r="D577" s="35" t="str">
        <f>IF(Experiencia_Proponente!D900=0,"",Experiencia_Proponente!D900)</f>
        <v/>
      </c>
      <c r="E577" s="35" t="str">
        <f>Consolidado_Experiencia!E577</f>
        <v/>
      </c>
      <c r="F577" s="35" t="str">
        <f>Consolidado_Doc_Técnicos!O577</f>
        <v/>
      </c>
      <c r="G577" s="35" t="str">
        <f>Consolidado_Económico!U584</f>
        <v/>
      </c>
      <c r="H577" s="1108"/>
      <c r="I577" s="43">
        <f>Consolidado_Ponderables!I577</f>
        <v>0</v>
      </c>
      <c r="J577" s="1108"/>
      <c r="K577" s="35" t="str">
        <f t="shared" si="83"/>
        <v/>
      </c>
    </row>
    <row r="578" spans="1:11" hidden="1" x14ac:dyDescent="0.25">
      <c r="A578" s="1105"/>
      <c r="B578" s="717">
        <v>9</v>
      </c>
      <c r="C578" s="35" t="str">
        <f>IF(Experiencia_Proponente!C901=0,"",Experiencia_Proponente!C901)</f>
        <v/>
      </c>
      <c r="D578" s="35" t="str">
        <f>IF(Experiencia_Proponente!D901=0,"",Experiencia_Proponente!D901)</f>
        <v/>
      </c>
      <c r="E578" s="35" t="str">
        <f>Consolidado_Experiencia!E578</f>
        <v/>
      </c>
      <c r="F578" s="35" t="str">
        <f>Consolidado_Doc_Técnicos!O578</f>
        <v/>
      </c>
      <c r="G578" s="35" t="str">
        <f>Consolidado_Económico!U585</f>
        <v/>
      </c>
      <c r="H578" s="1108"/>
      <c r="I578" s="43">
        <f>Consolidado_Ponderables!I578</f>
        <v>0</v>
      </c>
      <c r="J578" s="1108"/>
      <c r="K578" s="35" t="str">
        <f t="shared" si="83"/>
        <v/>
      </c>
    </row>
    <row r="579" spans="1:11" hidden="1" x14ac:dyDescent="0.25">
      <c r="A579" s="1105"/>
      <c r="B579" s="717">
        <v>10</v>
      </c>
      <c r="C579" s="35" t="str">
        <f>IF(Experiencia_Proponente!C902=0,"",Experiencia_Proponente!C902)</f>
        <v/>
      </c>
      <c r="D579" s="35" t="str">
        <f>IF(Experiencia_Proponente!D902=0,"",Experiencia_Proponente!D902)</f>
        <v/>
      </c>
      <c r="E579" s="35" t="str">
        <f>Consolidado_Experiencia!E579</f>
        <v/>
      </c>
      <c r="F579" s="35" t="str">
        <f>Consolidado_Doc_Técnicos!O579</f>
        <v/>
      </c>
      <c r="G579" s="35" t="str">
        <f>Consolidado_Económico!U586</f>
        <v/>
      </c>
      <c r="H579" s="1108"/>
      <c r="I579" s="43">
        <f>Consolidado_Ponderables!I579</f>
        <v>0</v>
      </c>
      <c r="J579" s="1108"/>
      <c r="K579" s="35" t="str">
        <f t="shared" si="83"/>
        <v/>
      </c>
    </row>
    <row r="580" spans="1:11" hidden="1" x14ac:dyDescent="0.25">
      <c r="A580" s="1106"/>
      <c r="B580" s="15">
        <v>11</v>
      </c>
      <c r="C580" s="707" t="str">
        <f>IF(Experiencia_Proponente!C903=0,"",Experiencia_Proponente!C903)</f>
        <v/>
      </c>
      <c r="D580" s="35" t="str">
        <f>IF(Experiencia_Proponente!D903=0,"",Experiencia_Proponente!D903)</f>
        <v/>
      </c>
      <c r="E580" s="707" t="str">
        <f>Consolidado_Experiencia!E580</f>
        <v/>
      </c>
      <c r="F580" s="707" t="str">
        <f>Consolidado_Doc_Técnicos!O580</f>
        <v/>
      </c>
      <c r="G580" s="707" t="str">
        <f>Consolidado_Económico!U587</f>
        <v/>
      </c>
      <c r="H580" s="1108"/>
      <c r="I580" s="712">
        <f>Consolidado_Ponderables!I580</f>
        <v>0</v>
      </c>
      <c r="J580" s="1108"/>
      <c r="K580" s="707" t="str">
        <f t="shared" si="83"/>
        <v/>
      </c>
    </row>
    <row r="581" spans="1:11" ht="33.75" thickBot="1" x14ac:dyDescent="0.3">
      <c r="A581" s="1103"/>
      <c r="B581" s="717">
        <v>12</v>
      </c>
      <c r="C581" s="717" t="str">
        <f>IF(Experiencia_Proponente!C904=0,"",Experiencia_Proponente!C904)</f>
        <v>UNIÓN TEMPORAL
SEGURIDAD JVS 2021</v>
      </c>
      <c r="D581" s="935" t="str">
        <f>IF(Experiencia_Proponente!D904=0,"",Experiencia_Proponente!D904)</f>
        <v>UNIÓN TEMPORAL
SEGURIDAD JVS 2021</v>
      </c>
      <c r="E581" s="717" t="str">
        <f>Consolidado_Experiencia!E581</f>
        <v>HABILITADO</v>
      </c>
      <c r="F581" s="717" t="str">
        <f>Consolidado_Doc_Técnicos!O581</f>
        <v>HABILITADO</v>
      </c>
      <c r="G581" s="717" t="str">
        <f>Consolidado_Económico!U588</f>
        <v>HABILITADO</v>
      </c>
      <c r="H581" s="1107"/>
      <c r="I581" s="698">
        <f>Consolidado_Ponderables!I581</f>
        <v>60</v>
      </c>
      <c r="J581" s="1107"/>
      <c r="K581" s="717" t="str">
        <f>IF(C581&lt;&gt;"",IF((AND(E581="HABILITADO",F581="HABILITADO",G581="HABILITADO"))=TRUE,"HABILITADO",IF(OR(E581="RECHAZADO",F581="RECHAZADO",G581="RECHAZADO")=TRUE,"RECHAZADO",IF(OR(E581="RECHAZADO",F581="RECHAZADO",G581="RECHAZADO")=TRUE,"RECHAZADO","RECHAZADO"))),"")</f>
        <v>HABILITADO</v>
      </c>
    </row>
    <row r="582" spans="1:11" ht="17.25" thickBot="1" x14ac:dyDescent="0.3">
      <c r="A582" s="102">
        <v>44</v>
      </c>
      <c r="B582" s="564"/>
      <c r="C582" s="103" t="s">
        <v>1537</v>
      </c>
      <c r="D582" s="70" t="s">
        <v>1537</v>
      </c>
      <c r="E582" s="103" t="s">
        <v>1537</v>
      </c>
      <c r="F582" s="103" t="s">
        <v>1537</v>
      </c>
      <c r="G582" s="103" t="s">
        <v>1537</v>
      </c>
      <c r="H582" s="103"/>
      <c r="I582" s="103" t="s">
        <v>1537</v>
      </c>
      <c r="J582" s="937"/>
      <c r="K582" s="937"/>
    </row>
    <row r="583" spans="1:11" ht="33" x14ac:dyDescent="0.25">
      <c r="A583" s="1103">
        <f>A595</f>
        <v>45</v>
      </c>
      <c r="B583" s="717">
        <v>1</v>
      </c>
      <c r="C583" s="717" t="str">
        <f>IF(Experiencia_Proponente!C906=0,"",Experiencia_Proponente!C906)</f>
        <v xml:space="preserve">UNIÓN TEMPORAL 
SE TO SE EDUCACIÓN 1600 </v>
      </c>
      <c r="D583" s="935" t="str">
        <f>IF(Experiencia_Proponente!D906=0,"",Experiencia_Proponente!D906)</f>
        <v xml:space="preserve">UNIÓN TEMPORAL 
SE TO SE EDUCACIÓN 1600 </v>
      </c>
      <c r="E583" s="717" t="str">
        <f>Consolidado_Experiencia!E583</f>
        <v>HABILITADO</v>
      </c>
      <c r="F583" s="717" t="str">
        <f>Consolidado_Doc_Técnicos!O583</f>
        <v>RECHAZADO</v>
      </c>
      <c r="G583" s="717" t="str">
        <f>Consolidado_Económico!U590</f>
        <v>RECHAZADO</v>
      </c>
      <c r="H583" s="1107"/>
      <c r="I583" s="697">
        <f>Consolidado_Ponderables!I583</f>
        <v>60</v>
      </c>
      <c r="J583" s="1107"/>
      <c r="K583" s="717" t="str">
        <f>IF(C583&lt;&gt;"",IF((AND(E583="HABILITADO",F583="HABILITADO",G583="HABILITADO"))=TRUE,"HABILITADO",IF(OR(E583="RECHAZADO",F583="RECHAZADO",G583="RECHAZADO")=TRUE,"RECHAZADO",IF(OR(E583="RECHAZADO",F583="RECHAZADO",G583="RECHAZADO")=TRUE,"RECHAZADO","RECHAZADO"))),"")</f>
        <v>RECHAZADO</v>
      </c>
    </row>
    <row r="584" spans="1:11" ht="33" x14ac:dyDescent="0.25">
      <c r="A584" s="1103"/>
      <c r="B584" s="717">
        <v>2</v>
      </c>
      <c r="C584" s="717" t="str">
        <f>IF(Experiencia_Proponente!C907=0,"",Experiencia_Proponente!C907)</f>
        <v xml:space="preserve">UNIÓN TEMPORAL 
SE TO SE EDUCACIÓN 1600 </v>
      </c>
      <c r="D584" s="935" t="str">
        <f>IF(Experiencia_Proponente!D907=0,"",Experiencia_Proponente!D907)</f>
        <v xml:space="preserve">UNIÓN TEMPORAL 
SE TO SE EDUCACIÓN 1600 </v>
      </c>
      <c r="E584" s="717" t="str">
        <f>Consolidado_Experiencia!E584</f>
        <v>HABILITADO</v>
      </c>
      <c r="F584" s="717" t="str">
        <f>Consolidado_Doc_Técnicos!O584</f>
        <v>RECHAZADO</v>
      </c>
      <c r="G584" s="717" t="str">
        <f>Consolidado_Económico!U591</f>
        <v>RECHAZADO</v>
      </c>
      <c r="H584" s="1107"/>
      <c r="I584" s="697">
        <f>Consolidado_Ponderables!I584</f>
        <v>60</v>
      </c>
      <c r="J584" s="1107"/>
      <c r="K584" s="717" t="str">
        <f>IF(C584&lt;&gt;"",IF((AND(E584="HABILITADO",F584="HABILITADO",G584="HABILITADO"))=TRUE,"HABILITADO",IF(OR(E584="RECHAZADO",F584="RECHAZADO",G584="RECHAZADO")=TRUE,"RECHAZADO",IF(OR(E584="RECHAZADO",F584="RECHAZADO",G584="RECHAZADO")=TRUE,"RECHAZADO","RECHAZADO"))),"")</f>
        <v>RECHAZADO</v>
      </c>
    </row>
    <row r="585" spans="1:11" ht="33" x14ac:dyDescent="0.25">
      <c r="A585" s="1103"/>
      <c r="B585" s="717">
        <v>3</v>
      </c>
      <c r="C585" s="717" t="str">
        <f>IF(Experiencia_Proponente!C908=0,"",Experiencia_Proponente!C908)</f>
        <v xml:space="preserve">UNIÓN TEMPORAL 
SE TO SE EDUCACIÓN 1600 </v>
      </c>
      <c r="D585" s="935" t="str">
        <f>IF(Experiencia_Proponente!D908=0,"",Experiencia_Proponente!D908)</f>
        <v xml:space="preserve">UNIÓN TEMPORAL 
SE TO SE EDUCACIÓN 1600 </v>
      </c>
      <c r="E585" s="717" t="str">
        <f>Consolidado_Experiencia!E585</f>
        <v>HABILITADO</v>
      </c>
      <c r="F585" s="717" t="str">
        <f>Consolidado_Doc_Técnicos!O585</f>
        <v>RECHAZADO</v>
      </c>
      <c r="G585" s="717" t="str">
        <f>Consolidado_Económico!U592</f>
        <v>RECHAZADO</v>
      </c>
      <c r="H585" s="1107"/>
      <c r="I585" s="697">
        <f>Consolidado_Ponderables!I585</f>
        <v>60</v>
      </c>
      <c r="J585" s="1107"/>
      <c r="K585" s="717" t="str">
        <f>IF(C585&lt;&gt;"",IF((AND(E585="HABILITADO",F585="HABILITADO",G585="HABILITADO"))=TRUE,"HABILITADO",IF(OR(E585="RECHAZADO",F585="RECHAZADO",G585="RECHAZADO")=TRUE,"RECHAZADO",IF(OR(E585="RECHAZADO",F585="RECHAZADO",G585="RECHAZADO")=TRUE,"RECHAZADO","RECHAZADO"))),"")</f>
        <v>RECHAZADO</v>
      </c>
    </row>
    <row r="586" spans="1:11" ht="33" x14ac:dyDescent="0.25">
      <c r="A586" s="1103"/>
      <c r="B586" s="717">
        <v>4</v>
      </c>
      <c r="C586" s="717" t="str">
        <f>IF(Experiencia_Proponente!C909=0,"",Experiencia_Proponente!C909)</f>
        <v xml:space="preserve">UNIÓN TEMPORAL 
SE TO SE EDUCACIÓN 1600 </v>
      </c>
      <c r="D586" s="935" t="str">
        <f>IF(Experiencia_Proponente!D909=0,"",Experiencia_Proponente!D909)</f>
        <v xml:space="preserve">UNIÓN TEMPORAL 
SE TO SE EDUCACIÓN 1600 </v>
      </c>
      <c r="E586" s="717" t="str">
        <f>Consolidado_Experiencia!E586</f>
        <v>HABILITADO</v>
      </c>
      <c r="F586" s="717" t="str">
        <f>Consolidado_Doc_Técnicos!O586</f>
        <v>RECHAZADO</v>
      </c>
      <c r="G586" s="717" t="str">
        <f>Consolidado_Económico!U593</f>
        <v>RECHAZADO</v>
      </c>
      <c r="H586" s="1107"/>
      <c r="I586" s="697">
        <f>Consolidado_Ponderables!I586</f>
        <v>60</v>
      </c>
      <c r="J586" s="1107"/>
      <c r="K586" s="717" t="str">
        <f>IF(C586&lt;&gt;"",IF((AND(E586="HABILITADO",F586="HABILITADO",G586="HABILITADO"))=TRUE,"HABILITADO",IF(OR(E586="RECHAZADO",F586="RECHAZADO",G586="RECHAZADO")=TRUE,"RECHAZADO",IF(OR(E586="RECHAZADO",F586="RECHAZADO",G586="RECHAZADO")=TRUE,"RECHAZADO","RECHAZADO"))),"")</f>
        <v>RECHAZADO</v>
      </c>
    </row>
    <row r="587" spans="1:11" hidden="1" x14ac:dyDescent="0.25">
      <c r="A587" s="1104"/>
      <c r="B587" s="35">
        <v>5</v>
      </c>
      <c r="C587" s="35" t="str">
        <f>IF(Experiencia_Proponente!C910=0,"",Experiencia_Proponente!C910)</f>
        <v/>
      </c>
      <c r="D587" s="35" t="str">
        <f>IF(Experiencia_Proponente!D910=0,"",Experiencia_Proponente!D910)</f>
        <v/>
      </c>
      <c r="E587" s="35" t="str">
        <f>Consolidado_Experiencia!E587</f>
        <v/>
      </c>
      <c r="F587" s="35" t="str">
        <f>Consolidado_Doc_Técnicos!O587</f>
        <v/>
      </c>
      <c r="G587" s="35" t="str">
        <f>Consolidado_Económico!U594</f>
        <v/>
      </c>
      <c r="H587" s="1108"/>
      <c r="I587" s="43">
        <f>Consolidado_Ponderables!I587</f>
        <v>0</v>
      </c>
      <c r="J587" s="1108"/>
      <c r="K587" s="35" t="str">
        <f t="shared" ref="K587:K594" si="84">IF(C587&lt;&gt;"",IF((AND(E587="HABILITADO",F587="HABILITADO",G587="HABILITADO"))=TRUE,"HABILITADO",IF(OR(E587="RECHAZADO",F587="RECHAZADO",G587="RECHAZADO")=TRUE,"RECHAZADO",IF(OR(E587="RECHAZADO",F587="RECHAZADO",G587="RECHAZADO")=TRUE,"RECHAZADO","NO HABILITADO"))),"")</f>
        <v/>
      </c>
    </row>
    <row r="588" spans="1:11" hidden="1" x14ac:dyDescent="0.25">
      <c r="A588" s="1106"/>
      <c r="B588" s="15">
        <v>6</v>
      </c>
      <c r="C588" s="707" t="str">
        <f>IF(Experiencia_Proponente!C911=0,"",Experiencia_Proponente!C911)</f>
        <v/>
      </c>
      <c r="D588" s="35" t="str">
        <f>IF(Experiencia_Proponente!D911=0,"",Experiencia_Proponente!D911)</f>
        <v/>
      </c>
      <c r="E588" s="707" t="str">
        <f>Consolidado_Experiencia!E588</f>
        <v/>
      </c>
      <c r="F588" s="707" t="str">
        <f>Consolidado_Doc_Técnicos!O588</f>
        <v/>
      </c>
      <c r="G588" s="707" t="str">
        <f>Consolidado_Económico!U595</f>
        <v/>
      </c>
      <c r="H588" s="1108"/>
      <c r="I588" s="712">
        <f>Consolidado_Ponderables!I588</f>
        <v>0</v>
      </c>
      <c r="J588" s="1108"/>
      <c r="K588" s="707" t="str">
        <f t="shared" si="84"/>
        <v/>
      </c>
    </row>
    <row r="589" spans="1:11" ht="33" x14ac:dyDescent="0.25">
      <c r="A589" s="1103"/>
      <c r="B589" s="717">
        <v>7</v>
      </c>
      <c r="C589" s="717" t="str">
        <f>IF(Experiencia_Proponente!C912=0,"",Experiencia_Proponente!C912)</f>
        <v xml:space="preserve">UNIÓN TEMPORAL 
SE TO SE EDUCACIÓN 1600 </v>
      </c>
      <c r="D589" s="935" t="str">
        <f>IF(Experiencia_Proponente!D912=0,"",Experiencia_Proponente!D912)</f>
        <v xml:space="preserve">UNIÓN TEMPORAL 
SE TO SE EDUCACIÓN 1600 </v>
      </c>
      <c r="E589" s="717" t="str">
        <f>Consolidado_Experiencia!E589</f>
        <v>HABILITADO</v>
      </c>
      <c r="F589" s="717" t="str">
        <f>Consolidado_Doc_Técnicos!O589</f>
        <v>RECHAZADO</v>
      </c>
      <c r="G589" s="717" t="str">
        <f>Consolidado_Económico!U596</f>
        <v>RECHAZADO</v>
      </c>
      <c r="H589" s="1107"/>
      <c r="I589" s="697">
        <f>Consolidado_Ponderables!I589</f>
        <v>60</v>
      </c>
      <c r="J589" s="1107"/>
      <c r="K589" s="717" t="str">
        <f>IF(C589&lt;&gt;"",IF((AND(E589="HABILITADO",F589="HABILITADO",G589="HABILITADO"))=TRUE,"HABILITADO",IF(OR(E589="RECHAZADO",F589="RECHAZADO",G589="RECHAZADO")=TRUE,"RECHAZADO",IF(OR(E589="RECHAZADO",F589="RECHAZADO",G589="RECHAZADO")=TRUE,"RECHAZADO","RECHAZADO"))),"")</f>
        <v>RECHAZADO</v>
      </c>
    </row>
    <row r="590" spans="1:11" ht="33" x14ac:dyDescent="0.25">
      <c r="A590" s="1103"/>
      <c r="B590" s="717">
        <v>8</v>
      </c>
      <c r="C590" s="717" t="str">
        <f>IF(Experiencia_Proponente!C913=0,"",Experiencia_Proponente!C913)</f>
        <v xml:space="preserve">UNIÓN TEMPORAL 
SE TO SE EDUCACIÓN 1600 </v>
      </c>
      <c r="D590" s="935" t="str">
        <f>IF(Experiencia_Proponente!D913=0,"",Experiencia_Proponente!D913)</f>
        <v xml:space="preserve">UNIÓN TEMPORAL 
SE TO SE EDUCACIÓN 1600 </v>
      </c>
      <c r="E590" s="717" t="str">
        <f>Consolidado_Experiencia!E590</f>
        <v>HABILITADO</v>
      </c>
      <c r="F590" s="717" t="str">
        <f>Consolidado_Doc_Técnicos!O590</f>
        <v>RECHAZADO</v>
      </c>
      <c r="G590" s="717" t="str">
        <f>Consolidado_Económico!U597</f>
        <v>RECHAZADO</v>
      </c>
      <c r="H590" s="1107"/>
      <c r="I590" s="697">
        <f>Consolidado_Ponderables!I590</f>
        <v>60</v>
      </c>
      <c r="J590" s="1107"/>
      <c r="K590" s="717" t="str">
        <f>IF(C590&lt;&gt;"",IF((AND(E590="HABILITADO",F590="HABILITADO",G590="HABILITADO"))=TRUE,"HABILITADO",IF(OR(E590="RECHAZADO",F590="RECHAZADO",G590="RECHAZADO")=TRUE,"RECHAZADO",IF(OR(E590="RECHAZADO",F590="RECHAZADO",G590="RECHAZADO")=TRUE,"RECHAZADO","RECHAZADO"))),"")</f>
        <v>RECHAZADO</v>
      </c>
    </row>
    <row r="591" spans="1:11" ht="33" x14ac:dyDescent="0.25">
      <c r="A591" s="1103"/>
      <c r="B591" s="717">
        <v>9</v>
      </c>
      <c r="C591" s="717" t="str">
        <f>IF(Experiencia_Proponente!C914=0,"",Experiencia_Proponente!C914)</f>
        <v xml:space="preserve">UNIÓN TEMPORAL 
SE TO SE EDUCACIÓN 1600 </v>
      </c>
      <c r="D591" s="935" t="str">
        <f>IF(Experiencia_Proponente!D914=0,"",Experiencia_Proponente!D914)</f>
        <v xml:space="preserve">UNIÓN TEMPORAL 
SE TO SE EDUCACIÓN 1600 </v>
      </c>
      <c r="E591" s="717" t="str">
        <f>Consolidado_Experiencia!E591</f>
        <v>HABILITADO</v>
      </c>
      <c r="F591" s="717" t="str">
        <f>Consolidado_Doc_Técnicos!O591</f>
        <v>RECHAZADO</v>
      </c>
      <c r="G591" s="717" t="str">
        <f>Consolidado_Económico!U598</f>
        <v>RECHAZADO</v>
      </c>
      <c r="H591" s="1107"/>
      <c r="I591" s="697">
        <f>Consolidado_Ponderables!I591</f>
        <v>60</v>
      </c>
      <c r="J591" s="1107"/>
      <c r="K591" s="717" t="str">
        <f>IF(C591&lt;&gt;"",IF((AND(E591="HABILITADO",F591="HABILITADO",G591="HABILITADO"))=TRUE,"HABILITADO",IF(OR(E591="RECHAZADO",F591="RECHAZADO",G591="RECHAZADO")=TRUE,"RECHAZADO",IF(OR(E591="RECHAZADO",F591="RECHAZADO",G591="RECHAZADO")=TRUE,"RECHAZADO","RECHAZADO"))),"")</f>
        <v>RECHAZADO</v>
      </c>
    </row>
    <row r="592" spans="1:11" ht="33" x14ac:dyDescent="0.25">
      <c r="A592" s="1103"/>
      <c r="B592" s="717">
        <v>10</v>
      </c>
      <c r="C592" s="717" t="str">
        <f>IF(Experiencia_Proponente!C915=0,"",Experiencia_Proponente!C915)</f>
        <v xml:space="preserve">UNIÓN TEMPORAL 
SE TO SE EDUCACIÓN 1600 </v>
      </c>
      <c r="D592" s="935" t="str">
        <f>IF(Experiencia_Proponente!D915=0,"",Experiencia_Proponente!D915)</f>
        <v xml:space="preserve">UNIÓN TEMPORAL 
SE TO SE EDUCACIÓN 1600 </v>
      </c>
      <c r="E592" s="717" t="str">
        <f>Consolidado_Experiencia!E592</f>
        <v>HABILITADO</v>
      </c>
      <c r="F592" s="717" t="str">
        <f>Consolidado_Doc_Técnicos!O592</f>
        <v>RECHAZADO</v>
      </c>
      <c r="G592" s="717" t="str">
        <f>Consolidado_Económico!U599</f>
        <v>RECHAZADO</v>
      </c>
      <c r="H592" s="1107"/>
      <c r="I592" s="697">
        <f>Consolidado_Ponderables!I592</f>
        <v>60</v>
      </c>
      <c r="J592" s="1107"/>
      <c r="K592" s="717" t="str">
        <f>IF(C592&lt;&gt;"",IF((AND(E592="HABILITADO",F592="HABILITADO",G592="HABILITADO"))=TRUE,"HABILITADO",IF(OR(E592="RECHAZADO",F592="RECHAZADO",G592="RECHAZADO")=TRUE,"RECHAZADO",IF(OR(E592="RECHAZADO",F592="RECHAZADO",G592="RECHAZADO")=TRUE,"RECHAZADO","RECHAZADO"))),"")</f>
        <v>RECHAZADO</v>
      </c>
    </row>
    <row r="593" spans="1:11" ht="33.75" thickBot="1" x14ac:dyDescent="0.3">
      <c r="A593" s="1103"/>
      <c r="B593" s="717">
        <v>11</v>
      </c>
      <c r="C593" s="717" t="str">
        <f>IF(Experiencia_Proponente!C916=0,"",Experiencia_Proponente!C916)</f>
        <v xml:space="preserve">UNIÓN TEMPORAL 
SE TO SE EDUCACIÓN 1600 </v>
      </c>
      <c r="D593" s="935" t="str">
        <f>IF(Experiencia_Proponente!D916=0,"",Experiencia_Proponente!D916)</f>
        <v xml:space="preserve">UNIÓN TEMPORAL 
SE TO SE EDUCACIÓN 1600 </v>
      </c>
      <c r="E593" s="717" t="str">
        <f>Consolidado_Experiencia!E593</f>
        <v>HABILITADO</v>
      </c>
      <c r="F593" s="717" t="str">
        <f>Consolidado_Doc_Técnicos!O593</f>
        <v>RECHAZADO</v>
      </c>
      <c r="G593" s="717" t="str">
        <f>Consolidado_Económico!U600</f>
        <v>RECHAZADO</v>
      </c>
      <c r="H593" s="1107"/>
      <c r="I593" s="697">
        <f>Consolidado_Ponderables!I593</f>
        <v>60</v>
      </c>
      <c r="J593" s="1107"/>
      <c r="K593" s="717" t="str">
        <f>IF(C593&lt;&gt;"",IF((AND(E593="HABILITADO",F593="HABILITADO",G593="HABILITADO"))=TRUE,"HABILITADO",IF(OR(E593="RECHAZADO",F593="RECHAZADO",G593="RECHAZADO")=TRUE,"RECHAZADO",IF(OR(E593="RECHAZADO",F593="RECHAZADO",G593="RECHAZADO")=TRUE,"RECHAZADO","RECHAZADO"))),"")</f>
        <v>RECHAZADO</v>
      </c>
    </row>
    <row r="594" spans="1:11" ht="17.25" hidden="1" thickBot="1" x14ac:dyDescent="0.3">
      <c r="A594" s="1109"/>
      <c r="B594" s="707">
        <v>12</v>
      </c>
      <c r="C594" s="707" t="str">
        <f>IF(Experiencia_Proponente!C917=0,"",Experiencia_Proponente!C917)</f>
        <v/>
      </c>
      <c r="D594" s="35" t="str">
        <f>IF(Experiencia_Proponente!D921=0,"",Experiencia_Proponente!D921)</f>
        <v/>
      </c>
      <c r="E594" s="707" t="str">
        <f>Consolidado_Experiencia!E594</f>
        <v/>
      </c>
      <c r="F594" s="707" t="str">
        <f>Consolidado_Doc_Técnicos!O594</f>
        <v/>
      </c>
      <c r="G594" s="707" t="str">
        <f>Consolidado_Económico!U601</f>
        <v/>
      </c>
      <c r="H594" s="1108"/>
      <c r="I594" s="712">
        <f>Consolidado_Ponderables!I594</f>
        <v>0</v>
      </c>
      <c r="J594" s="1108"/>
      <c r="K594" s="707" t="str">
        <f t="shared" si="84"/>
        <v/>
      </c>
    </row>
    <row r="595" spans="1:11" ht="17.25" thickBot="1" x14ac:dyDescent="0.3">
      <c r="A595" s="102">
        <v>45</v>
      </c>
      <c r="B595" s="564"/>
      <c r="C595" s="103" t="s">
        <v>1537</v>
      </c>
      <c r="D595" s="70" t="s">
        <v>1537</v>
      </c>
      <c r="E595" s="103" t="s">
        <v>1537</v>
      </c>
      <c r="F595" s="103" t="s">
        <v>1537</v>
      </c>
      <c r="G595" s="103" t="s">
        <v>1537</v>
      </c>
      <c r="H595" s="103"/>
      <c r="I595" s="103" t="s">
        <v>1537</v>
      </c>
      <c r="J595" s="937"/>
      <c r="K595" s="937"/>
    </row>
    <row r="596" spans="1:11" hidden="1" x14ac:dyDescent="0.25">
      <c r="A596" s="1104">
        <f>A608</f>
        <v>46</v>
      </c>
      <c r="B596" s="35">
        <v>1</v>
      </c>
      <c r="C596" s="35" t="str">
        <f>IF(Experiencia_Proponente!C923=0,"",Experiencia_Proponente!C923)</f>
        <v/>
      </c>
      <c r="D596" s="35" t="str">
        <f>IF(Experiencia_Proponente!D923=0,"",Experiencia_Proponente!D923)</f>
        <v/>
      </c>
      <c r="E596" s="35" t="str">
        <f>Consolidado_Experiencia!E596</f>
        <v/>
      </c>
      <c r="F596" s="35" t="str">
        <f>Consolidado_Doc_Técnicos!O596</f>
        <v/>
      </c>
      <c r="G596" s="35" t="str">
        <f>Consolidado_Económico!U603</f>
        <v/>
      </c>
      <c r="H596" s="1108"/>
      <c r="I596" s="43">
        <f>Consolidado_Ponderables!I596</f>
        <v>0</v>
      </c>
      <c r="J596" s="1108"/>
      <c r="K596" s="35" t="str">
        <f t="shared" ref="K596:K606" si="85">IF(C596&lt;&gt;"",IF((AND(E596="HABILITADO",F596="HABILITADO",G596="HABILITADO"))=TRUE,"HABILITADO",IF(OR(E596="RECHAZADO",F596="RECHAZADO",G596="RECHAZADO")=TRUE,"RECHAZADO",IF(OR(E596="RECHAZADO",F596="RECHAZADO",G596="RECHAZADO")=TRUE,"RECHAZADO","NO HABILITADO"))),"")</f>
        <v/>
      </c>
    </row>
    <row r="597" spans="1:11" hidden="1" x14ac:dyDescent="0.25">
      <c r="A597" s="1105"/>
      <c r="B597" s="717">
        <v>2</v>
      </c>
      <c r="C597" s="35" t="str">
        <f>IF(Experiencia_Proponente!C924=0,"",Experiencia_Proponente!C924)</f>
        <v/>
      </c>
      <c r="D597" s="35" t="str">
        <f>IF(Experiencia_Proponente!D924=0,"",Experiencia_Proponente!D924)</f>
        <v/>
      </c>
      <c r="E597" s="35" t="str">
        <f>Consolidado_Experiencia!E597</f>
        <v/>
      </c>
      <c r="F597" s="35" t="str">
        <f>Consolidado_Doc_Técnicos!O597</f>
        <v/>
      </c>
      <c r="G597" s="35" t="str">
        <f>Consolidado_Económico!U604</f>
        <v/>
      </c>
      <c r="H597" s="1108"/>
      <c r="I597" s="43">
        <f>Consolidado_Ponderables!I597</f>
        <v>0</v>
      </c>
      <c r="J597" s="1108"/>
      <c r="K597" s="35" t="str">
        <f t="shared" si="85"/>
        <v/>
      </c>
    </row>
    <row r="598" spans="1:11" hidden="1" x14ac:dyDescent="0.25">
      <c r="A598" s="1105"/>
      <c r="B598" s="717">
        <v>3</v>
      </c>
      <c r="C598" s="35" t="str">
        <f>IF(Experiencia_Proponente!C925=0,"",Experiencia_Proponente!C925)</f>
        <v/>
      </c>
      <c r="D598" s="35" t="str">
        <f>IF(Experiencia_Proponente!D925=0,"",Experiencia_Proponente!D925)</f>
        <v/>
      </c>
      <c r="E598" s="35" t="str">
        <f>Consolidado_Experiencia!E598</f>
        <v/>
      </c>
      <c r="F598" s="35" t="str">
        <f>Consolidado_Doc_Técnicos!O598</f>
        <v/>
      </c>
      <c r="G598" s="35" t="str">
        <f>Consolidado_Económico!U605</f>
        <v/>
      </c>
      <c r="H598" s="1108"/>
      <c r="I598" s="43">
        <f>Consolidado_Ponderables!I598</f>
        <v>0</v>
      </c>
      <c r="J598" s="1108"/>
      <c r="K598" s="35" t="str">
        <f t="shared" si="85"/>
        <v/>
      </c>
    </row>
    <row r="599" spans="1:11" hidden="1" x14ac:dyDescent="0.25">
      <c r="A599" s="1105"/>
      <c r="B599" s="717">
        <v>4</v>
      </c>
      <c r="C599" s="35" t="str">
        <f>IF(Experiencia_Proponente!C926=0,"",Experiencia_Proponente!C926)</f>
        <v/>
      </c>
      <c r="D599" s="35" t="str">
        <f>IF(Experiencia_Proponente!D926=0,"",Experiencia_Proponente!D926)</f>
        <v/>
      </c>
      <c r="E599" s="35" t="str">
        <f>Consolidado_Experiencia!E599</f>
        <v/>
      </c>
      <c r="F599" s="35" t="str">
        <f>Consolidado_Doc_Técnicos!O599</f>
        <v/>
      </c>
      <c r="G599" s="35" t="str">
        <f>Consolidado_Económico!U606</f>
        <v/>
      </c>
      <c r="H599" s="1108"/>
      <c r="I599" s="43">
        <f>Consolidado_Ponderables!I599</f>
        <v>0</v>
      </c>
      <c r="J599" s="1108"/>
      <c r="K599" s="35" t="str">
        <f t="shared" si="85"/>
        <v/>
      </c>
    </row>
    <row r="600" spans="1:11" hidden="1" x14ac:dyDescent="0.25">
      <c r="A600" s="1105"/>
      <c r="B600" s="717">
        <v>5</v>
      </c>
      <c r="C600" s="35" t="str">
        <f>IF(Experiencia_Proponente!C927=0,"",Experiencia_Proponente!C927)</f>
        <v/>
      </c>
      <c r="D600" s="35" t="str">
        <f>IF(Experiencia_Proponente!D927=0,"",Experiencia_Proponente!D927)</f>
        <v/>
      </c>
      <c r="E600" s="35" t="str">
        <f>Consolidado_Experiencia!E600</f>
        <v/>
      </c>
      <c r="F600" s="35" t="str">
        <f>Consolidado_Doc_Técnicos!O600</f>
        <v/>
      </c>
      <c r="G600" s="35" t="str">
        <f>Consolidado_Económico!U607</f>
        <v/>
      </c>
      <c r="H600" s="1108"/>
      <c r="I600" s="43">
        <f>Consolidado_Ponderables!I600</f>
        <v>0</v>
      </c>
      <c r="J600" s="1108"/>
      <c r="K600" s="35" t="str">
        <f t="shared" si="85"/>
        <v/>
      </c>
    </row>
    <row r="601" spans="1:11" hidden="1" x14ac:dyDescent="0.25">
      <c r="A601" s="1105"/>
      <c r="B601" s="717">
        <v>6</v>
      </c>
      <c r="C601" s="35" t="str">
        <f>IF(Experiencia_Proponente!C928=0,"",Experiencia_Proponente!C928)</f>
        <v/>
      </c>
      <c r="D601" s="35" t="str">
        <f>IF(Experiencia_Proponente!D928=0,"",Experiencia_Proponente!D928)</f>
        <v/>
      </c>
      <c r="E601" s="35" t="str">
        <f>Consolidado_Experiencia!E601</f>
        <v/>
      </c>
      <c r="F601" s="35" t="str">
        <f>Consolidado_Doc_Técnicos!O601</f>
        <v/>
      </c>
      <c r="G601" s="35" t="str">
        <f>Consolidado_Económico!U608</f>
        <v/>
      </c>
      <c r="H601" s="1108"/>
      <c r="I601" s="43">
        <f>Consolidado_Ponderables!I601</f>
        <v>0</v>
      </c>
      <c r="J601" s="1108"/>
      <c r="K601" s="35" t="str">
        <f t="shared" si="85"/>
        <v/>
      </c>
    </row>
    <row r="602" spans="1:11" hidden="1" x14ac:dyDescent="0.25">
      <c r="A602" s="1105"/>
      <c r="B602" s="717">
        <v>7</v>
      </c>
      <c r="C602" s="35" t="str">
        <f>IF(Experiencia_Proponente!C929=0,"",Experiencia_Proponente!C929)</f>
        <v/>
      </c>
      <c r="D602" s="35" t="str">
        <f>IF(Experiencia_Proponente!D929=0,"",Experiencia_Proponente!D929)</f>
        <v/>
      </c>
      <c r="E602" s="35" t="str">
        <f>Consolidado_Experiencia!E602</f>
        <v/>
      </c>
      <c r="F602" s="35" t="str">
        <f>Consolidado_Doc_Técnicos!O602</f>
        <v/>
      </c>
      <c r="G602" s="35" t="str">
        <f>Consolidado_Económico!U609</f>
        <v/>
      </c>
      <c r="H602" s="1108"/>
      <c r="I602" s="43">
        <f>Consolidado_Ponderables!I602</f>
        <v>0</v>
      </c>
      <c r="J602" s="1108"/>
      <c r="K602" s="35" t="str">
        <f t="shared" si="85"/>
        <v/>
      </c>
    </row>
    <row r="603" spans="1:11" hidden="1" x14ac:dyDescent="0.25">
      <c r="A603" s="1105"/>
      <c r="B603" s="717">
        <v>8</v>
      </c>
      <c r="C603" s="35" t="str">
        <f>IF(Experiencia_Proponente!C930=0,"",Experiencia_Proponente!C930)</f>
        <v/>
      </c>
      <c r="D603" s="35" t="str">
        <f>IF(Experiencia_Proponente!D930=0,"",Experiencia_Proponente!D930)</f>
        <v/>
      </c>
      <c r="E603" s="35" t="str">
        <f>Consolidado_Experiencia!E603</f>
        <v/>
      </c>
      <c r="F603" s="35" t="str">
        <f>Consolidado_Doc_Técnicos!O603</f>
        <v/>
      </c>
      <c r="G603" s="35" t="str">
        <f>Consolidado_Económico!U610</f>
        <v/>
      </c>
      <c r="H603" s="1108"/>
      <c r="I603" s="43">
        <f>Consolidado_Ponderables!I603</f>
        <v>0</v>
      </c>
      <c r="J603" s="1108"/>
      <c r="K603" s="35" t="str">
        <f t="shared" si="85"/>
        <v/>
      </c>
    </row>
    <row r="604" spans="1:11" hidden="1" x14ac:dyDescent="0.25">
      <c r="A604" s="1105"/>
      <c r="B604" s="717">
        <v>9</v>
      </c>
      <c r="C604" s="35" t="str">
        <f>IF(Experiencia_Proponente!C931=0,"",Experiencia_Proponente!C931)</f>
        <v/>
      </c>
      <c r="D604" s="35" t="str">
        <f>IF(Experiencia_Proponente!D931=0,"",Experiencia_Proponente!D931)</f>
        <v/>
      </c>
      <c r="E604" s="35" t="str">
        <f>Consolidado_Experiencia!E604</f>
        <v/>
      </c>
      <c r="F604" s="35" t="str">
        <f>Consolidado_Doc_Técnicos!O604</f>
        <v/>
      </c>
      <c r="G604" s="35" t="str">
        <f>Consolidado_Económico!U611</f>
        <v/>
      </c>
      <c r="H604" s="1108"/>
      <c r="I604" s="43">
        <f>Consolidado_Ponderables!I604</f>
        <v>0</v>
      </c>
      <c r="J604" s="1108"/>
      <c r="K604" s="35" t="str">
        <f t="shared" si="85"/>
        <v/>
      </c>
    </row>
    <row r="605" spans="1:11" hidden="1" x14ac:dyDescent="0.25">
      <c r="A605" s="1105"/>
      <c r="B605" s="717">
        <v>10</v>
      </c>
      <c r="C605" s="35" t="str">
        <f>IF(Experiencia_Proponente!C932=0,"",Experiencia_Proponente!C932)</f>
        <v/>
      </c>
      <c r="D605" s="35" t="str">
        <f>IF(Experiencia_Proponente!D932=0,"",Experiencia_Proponente!D932)</f>
        <v/>
      </c>
      <c r="E605" s="35" t="str">
        <f>Consolidado_Experiencia!E605</f>
        <v/>
      </c>
      <c r="F605" s="35" t="str">
        <f>Consolidado_Doc_Técnicos!O605</f>
        <v/>
      </c>
      <c r="G605" s="35" t="str">
        <f>Consolidado_Económico!U612</f>
        <v/>
      </c>
      <c r="H605" s="1108"/>
      <c r="I605" s="43">
        <f>Consolidado_Ponderables!I605</f>
        <v>0</v>
      </c>
      <c r="J605" s="1108"/>
      <c r="K605" s="35" t="str">
        <f t="shared" si="85"/>
        <v/>
      </c>
    </row>
    <row r="606" spans="1:11" hidden="1" x14ac:dyDescent="0.25">
      <c r="A606" s="1106"/>
      <c r="B606" s="15">
        <v>11</v>
      </c>
      <c r="C606" s="707" t="str">
        <f>IF(Experiencia_Proponente!C933=0,"",Experiencia_Proponente!C933)</f>
        <v/>
      </c>
      <c r="D606" s="35" t="str">
        <f>IF(Experiencia_Proponente!D933=0,"",Experiencia_Proponente!D933)</f>
        <v/>
      </c>
      <c r="E606" s="707" t="str">
        <f>Consolidado_Experiencia!E606</f>
        <v/>
      </c>
      <c r="F606" s="707" t="str">
        <f>Consolidado_Doc_Técnicos!O606</f>
        <v/>
      </c>
      <c r="G606" s="707" t="str">
        <f>Consolidado_Económico!U613</f>
        <v/>
      </c>
      <c r="H606" s="1108"/>
      <c r="I606" s="712">
        <f>Consolidado_Ponderables!I606</f>
        <v>0</v>
      </c>
      <c r="J606" s="1108"/>
      <c r="K606" s="707" t="str">
        <f t="shared" si="85"/>
        <v/>
      </c>
    </row>
    <row r="607" spans="1:11" ht="17.25" thickBot="1" x14ac:dyDescent="0.3">
      <c r="A607" s="1103"/>
      <c r="B607" s="717">
        <v>12</v>
      </c>
      <c r="C607" s="717" t="str">
        <f>IF(Experiencia_Proponente!C934=0,"",Experiencia_Proponente!C934)</f>
        <v>YALE ADMEJORES</v>
      </c>
      <c r="D607" s="935" t="str">
        <f>IF(Experiencia_Proponente!D934=0,"",Experiencia_Proponente!D934)</f>
        <v>YALE ADMEJORES</v>
      </c>
      <c r="E607" s="717" t="str">
        <f>Consolidado_Experiencia!E607</f>
        <v>HABILITADO</v>
      </c>
      <c r="F607" s="717" t="str">
        <f>Consolidado_Doc_Técnicos!O607</f>
        <v>HABILITADO</v>
      </c>
      <c r="G607" s="717" t="str">
        <f>Consolidado_Económico!U614</f>
        <v>RECHAZADO</v>
      </c>
      <c r="H607" s="1107"/>
      <c r="I607" s="697">
        <f>Consolidado_Ponderables!I607</f>
        <v>60</v>
      </c>
      <c r="J607" s="1107"/>
      <c r="K607" s="717" t="str">
        <f>IF(C607&lt;&gt;"",IF((AND(E607="HABILITADO",F607="HABILITADO",G607="HABILITADO"))=TRUE,"HABILITADO",IF(OR(E607="RECHAZADO",F607="RECHAZADO",G607="RECHAZADO")=TRUE,"RECHAZADO",IF(OR(E607="RECHAZADO",F607="RECHAZADO",G607="RECHAZADO")=TRUE,"RECHAZADO","RECHAZADO"))),"")</f>
        <v>RECHAZADO</v>
      </c>
    </row>
    <row r="608" spans="1:11" ht="17.25" thickBot="1" x14ac:dyDescent="0.3">
      <c r="A608" s="102">
        <v>46</v>
      </c>
      <c r="B608" s="564"/>
      <c r="C608" s="103" t="s">
        <v>1537</v>
      </c>
      <c r="D608" s="70" t="s">
        <v>1537</v>
      </c>
      <c r="E608" s="103" t="s">
        <v>1537</v>
      </c>
      <c r="F608" s="103" t="s">
        <v>1537</v>
      </c>
      <c r="G608" s="103" t="s">
        <v>1537</v>
      </c>
      <c r="H608" s="103"/>
      <c r="I608" s="103" t="s">
        <v>1537</v>
      </c>
      <c r="J608" s="937"/>
      <c r="K608" s="937"/>
    </row>
    <row r="609" spans="1:11" x14ac:dyDescent="0.25">
      <c r="A609" s="1103">
        <f>A621</f>
        <v>47</v>
      </c>
      <c r="B609" s="717">
        <v>1</v>
      </c>
      <c r="C609" s="717" t="str">
        <f>IF(Experiencia_Proponente!C936=0,"",Experiencia_Proponente!C936)</f>
        <v>VIPERS LTDA.</v>
      </c>
      <c r="D609" s="935" t="str">
        <f>IF(Experiencia_Proponente!D936=0,"",Experiencia_Proponente!D936)</f>
        <v>VIPERS LTDA.</v>
      </c>
      <c r="E609" s="717" t="str">
        <f>Consolidado_Experiencia!E609</f>
        <v>HABILITADO</v>
      </c>
      <c r="F609" s="717" t="str">
        <f>Consolidado_Doc_Técnicos!O609</f>
        <v>HABILITADO</v>
      </c>
      <c r="G609" s="717" t="str">
        <f>Consolidado_Económico!U616</f>
        <v>HABILITADO</v>
      </c>
      <c r="H609" s="1107"/>
      <c r="I609" s="698">
        <f>Consolidado_Ponderables!I609</f>
        <v>60</v>
      </c>
      <c r="J609" s="1107"/>
      <c r="K609" s="717" t="str">
        <f>IF(C609&lt;&gt;"",IF((AND(E609="HABILITADO",F609="HABILITADO",G609="HABILITADO"))=TRUE,"HABILITADO",IF(OR(E609="RECHAZADO",F609="RECHAZADO",G609="RECHAZADO")=TRUE,"RECHAZADO",IF(OR(E609="RECHAZADO",F609="RECHAZADO",G609="RECHAZADO")=TRUE,"RECHAZADO","RECHAZADO"))),"")</f>
        <v>HABILITADO</v>
      </c>
    </row>
    <row r="610" spans="1:11" hidden="1" x14ac:dyDescent="0.25">
      <c r="A610" s="1104"/>
      <c r="B610" s="35">
        <v>2</v>
      </c>
      <c r="C610" s="35" t="str">
        <f>IF(Experiencia_Proponente!C937=0,"",Experiencia_Proponente!C937)</f>
        <v/>
      </c>
      <c r="D610" s="35" t="str">
        <f>IF(Experiencia_Proponente!D937=0,"",Experiencia_Proponente!D937)</f>
        <v/>
      </c>
      <c r="E610" s="35" t="str">
        <f>Consolidado_Experiencia!E610</f>
        <v/>
      </c>
      <c r="F610" s="35" t="str">
        <f>Consolidado_Doc_Técnicos!O610</f>
        <v/>
      </c>
      <c r="G610" s="35" t="str">
        <f>Consolidado_Económico!U617</f>
        <v/>
      </c>
      <c r="H610" s="1108"/>
      <c r="I610" s="43">
        <f>Consolidado_Ponderables!I610</f>
        <v>0</v>
      </c>
      <c r="J610" s="1108"/>
      <c r="K610" s="35" t="str">
        <f t="shared" ref="K610:K620" si="86">IF(C610&lt;&gt;"",IF((AND(E610="HABILITADO",F610="HABILITADO",G610="HABILITADO"))=TRUE,"HABILITADO",IF(OR(E610="RECHAZADO",F610="RECHAZADO",G610="RECHAZADO")=TRUE,"RECHAZADO",IF(OR(E610="RECHAZADO",F610="RECHAZADO",G610="RECHAZADO")=TRUE,"RECHAZADO","NO HABILITADO"))),"")</f>
        <v/>
      </c>
    </row>
    <row r="611" spans="1:11" hidden="1" x14ac:dyDescent="0.25">
      <c r="A611" s="1105"/>
      <c r="B611" s="717">
        <v>3</v>
      </c>
      <c r="C611" s="35" t="str">
        <f>IF(Experiencia_Proponente!C938=0,"",Experiencia_Proponente!C938)</f>
        <v/>
      </c>
      <c r="D611" s="35" t="str">
        <f>IF(Experiencia_Proponente!D938=0,"",Experiencia_Proponente!D938)</f>
        <v/>
      </c>
      <c r="E611" s="35" t="str">
        <f>Consolidado_Experiencia!E611</f>
        <v/>
      </c>
      <c r="F611" s="35" t="str">
        <f>Consolidado_Doc_Técnicos!O611</f>
        <v/>
      </c>
      <c r="G611" s="35" t="str">
        <f>Consolidado_Económico!U618</f>
        <v/>
      </c>
      <c r="H611" s="1108"/>
      <c r="I611" s="43">
        <f>Consolidado_Ponderables!I611</f>
        <v>0</v>
      </c>
      <c r="J611" s="1108"/>
      <c r="K611" s="35" t="str">
        <f t="shared" si="86"/>
        <v/>
      </c>
    </row>
    <row r="612" spans="1:11" hidden="1" x14ac:dyDescent="0.25">
      <c r="A612" s="1105"/>
      <c r="B612" s="717">
        <v>4</v>
      </c>
      <c r="C612" s="35" t="str">
        <f>IF(Experiencia_Proponente!C939=0,"",Experiencia_Proponente!C939)</f>
        <v/>
      </c>
      <c r="D612" s="35" t="str">
        <f>IF(Experiencia_Proponente!D939=0,"",Experiencia_Proponente!D939)</f>
        <v/>
      </c>
      <c r="E612" s="35" t="str">
        <f>Consolidado_Experiencia!E612</f>
        <v/>
      </c>
      <c r="F612" s="35" t="str">
        <f>Consolidado_Doc_Técnicos!O612</f>
        <v/>
      </c>
      <c r="G612" s="35" t="str">
        <f>Consolidado_Económico!U619</f>
        <v/>
      </c>
      <c r="H612" s="1108"/>
      <c r="I612" s="43">
        <f>Consolidado_Ponderables!I612</f>
        <v>0</v>
      </c>
      <c r="J612" s="1108"/>
      <c r="K612" s="35" t="str">
        <f t="shared" si="86"/>
        <v/>
      </c>
    </row>
    <row r="613" spans="1:11" hidden="1" x14ac:dyDescent="0.25">
      <c r="A613" s="1105"/>
      <c r="B613" s="717">
        <v>5</v>
      </c>
      <c r="C613" s="35" t="str">
        <f>IF(Experiencia_Proponente!C940=0,"",Experiencia_Proponente!C940)</f>
        <v/>
      </c>
      <c r="D613" s="35" t="str">
        <f>IF(Experiencia_Proponente!D940=0,"",Experiencia_Proponente!D940)</f>
        <v/>
      </c>
      <c r="E613" s="35" t="str">
        <f>Consolidado_Experiencia!E613</f>
        <v/>
      </c>
      <c r="F613" s="35" t="str">
        <f>Consolidado_Doc_Técnicos!O613</f>
        <v/>
      </c>
      <c r="G613" s="35" t="str">
        <f>Consolidado_Económico!U620</f>
        <v/>
      </c>
      <c r="H613" s="1108"/>
      <c r="I613" s="43">
        <f>Consolidado_Ponderables!I613</f>
        <v>0</v>
      </c>
      <c r="J613" s="1108"/>
      <c r="K613" s="35" t="str">
        <f t="shared" si="86"/>
        <v/>
      </c>
    </row>
    <row r="614" spans="1:11" hidden="1" x14ac:dyDescent="0.25">
      <c r="A614" s="1106"/>
      <c r="B614" s="15">
        <v>6</v>
      </c>
      <c r="C614" s="707" t="str">
        <f>IF(Experiencia_Proponente!C941=0,"",Experiencia_Proponente!C941)</f>
        <v/>
      </c>
      <c r="D614" s="35" t="str">
        <f>IF(Experiencia_Proponente!D941=0,"",Experiencia_Proponente!D941)</f>
        <v/>
      </c>
      <c r="E614" s="707" t="str">
        <f>Consolidado_Experiencia!E614</f>
        <v/>
      </c>
      <c r="F614" s="707" t="str">
        <f>Consolidado_Doc_Técnicos!O614</f>
        <v/>
      </c>
      <c r="G614" s="707" t="str">
        <f>Consolidado_Económico!U621</f>
        <v/>
      </c>
      <c r="H614" s="1108"/>
      <c r="I614" s="712">
        <f>Consolidado_Ponderables!I614</f>
        <v>0</v>
      </c>
      <c r="J614" s="1108"/>
      <c r="K614" s="707" t="str">
        <f t="shared" si="86"/>
        <v/>
      </c>
    </row>
    <row r="615" spans="1:11" x14ac:dyDescent="0.25">
      <c r="A615" s="1103"/>
      <c r="B615" s="717">
        <v>7</v>
      </c>
      <c r="C615" s="717" t="str">
        <f>IF(Experiencia_Proponente!C942=0,"",Experiencia_Proponente!C942)</f>
        <v>VIPERS LTDA.</v>
      </c>
      <c r="D615" s="935" t="str">
        <f>IF(Experiencia_Proponente!D942=0,"",Experiencia_Proponente!D942)</f>
        <v>VIPERS LTDA.</v>
      </c>
      <c r="E615" s="717" t="str">
        <f>Consolidado_Experiencia!E615</f>
        <v>HABILITADO</v>
      </c>
      <c r="F615" s="717" t="str">
        <f>Consolidado_Doc_Técnicos!O615</f>
        <v>HABILITADO</v>
      </c>
      <c r="G615" s="717" t="str">
        <f>Consolidado_Económico!U622</f>
        <v>HABILITADO</v>
      </c>
      <c r="H615" s="1107"/>
      <c r="I615" s="698">
        <f>Consolidado_Ponderables!I615</f>
        <v>60</v>
      </c>
      <c r="J615" s="1107"/>
      <c r="K615" s="717" t="str">
        <f>IF(C615&lt;&gt;"",IF((AND(E615="HABILITADO",F615="HABILITADO",G615="HABILITADO"))=TRUE,"HABILITADO",IF(OR(E615="RECHAZADO",F615="RECHAZADO",G615="RECHAZADO")=TRUE,"RECHAZADO",IF(OR(E615="RECHAZADO",F615="RECHAZADO",G615="RECHAZADO")=TRUE,"RECHAZADO","RECHAZADO"))),"")</f>
        <v>HABILITADO</v>
      </c>
    </row>
    <row r="616" spans="1:11" ht="17.25" thickBot="1" x14ac:dyDescent="0.3">
      <c r="A616" s="1103"/>
      <c r="B616" s="717">
        <v>8</v>
      </c>
      <c r="C616" s="717" t="str">
        <f>IF(Experiencia_Proponente!C943=0,"",Experiencia_Proponente!C943)</f>
        <v>VIPERS LTDA.</v>
      </c>
      <c r="D616" s="935" t="str">
        <f>IF(Experiencia_Proponente!D943=0,"",Experiencia_Proponente!D943)</f>
        <v/>
      </c>
      <c r="E616" s="717" t="str">
        <f>Consolidado_Experiencia!E616</f>
        <v>RECHAZADO</v>
      </c>
      <c r="F616" s="717" t="str">
        <f>Consolidado_Doc_Técnicos!O616</f>
        <v>HABILITADO</v>
      </c>
      <c r="G616" s="717" t="str">
        <f>Consolidado_Económico!U623</f>
        <v>HABILITADO</v>
      </c>
      <c r="H616" s="1107"/>
      <c r="I616" s="697">
        <f>Consolidado_Ponderables!I616</f>
        <v>60</v>
      </c>
      <c r="J616" s="1107"/>
      <c r="K616" s="717" t="str">
        <f>IF(C616&lt;&gt;"",IF((AND(E616="HABILITADO",F616="HABILITADO",G616="HABILITADO"))=TRUE,"HABILITADO",IF(OR(E616="RECHAZADO",F616="RECHAZADO",G616="RECHAZADO")=TRUE,"RECHAZADO",IF(OR(E616="RECHAZADO",F616="RECHAZADO",G616="RECHAZADO")=TRUE,"RECHAZADO","RECHAZADO"))),"")</f>
        <v>RECHAZADO</v>
      </c>
    </row>
    <row r="617" spans="1:11" ht="17.25" hidden="1" thickBot="1" x14ac:dyDescent="0.3">
      <c r="A617" s="1104"/>
      <c r="B617" s="35">
        <v>9</v>
      </c>
      <c r="C617" s="35" t="str">
        <f>IF(Experiencia_Proponente!C944=0,"",Experiencia_Proponente!C944)</f>
        <v/>
      </c>
      <c r="D617" s="35" t="str">
        <f>IF(Experiencia_Proponente!D944=0,"",Experiencia_Proponente!D944)</f>
        <v/>
      </c>
      <c r="E617" s="35" t="str">
        <f>Consolidado_Experiencia!E617</f>
        <v/>
      </c>
      <c r="F617" s="35" t="str">
        <f>Consolidado_Doc_Técnicos!O617</f>
        <v/>
      </c>
      <c r="G617" s="35" t="str">
        <f>Consolidado_Económico!U624</f>
        <v/>
      </c>
      <c r="H617" s="1108"/>
      <c r="I617" s="43">
        <f>Consolidado_Ponderables!I617</f>
        <v>0</v>
      </c>
      <c r="J617" s="1108"/>
      <c r="K617" s="35" t="str">
        <f t="shared" si="86"/>
        <v/>
      </c>
    </row>
    <row r="618" spans="1:11" ht="17.25" hidden="1" thickBot="1" x14ac:dyDescent="0.3">
      <c r="A618" s="1105"/>
      <c r="B618" s="717">
        <v>10</v>
      </c>
      <c r="C618" s="35" t="str">
        <f>IF(Experiencia_Proponente!C945=0,"",Experiencia_Proponente!C945)</f>
        <v/>
      </c>
      <c r="D618" s="35" t="str">
        <f>IF(Experiencia_Proponente!D945=0,"",Experiencia_Proponente!D945)</f>
        <v/>
      </c>
      <c r="E618" s="35" t="str">
        <f>Consolidado_Experiencia!E618</f>
        <v/>
      </c>
      <c r="F618" s="35" t="str">
        <f>Consolidado_Doc_Técnicos!O618</f>
        <v/>
      </c>
      <c r="G618" s="35" t="str">
        <f>Consolidado_Económico!U625</f>
        <v/>
      </c>
      <c r="H618" s="1108"/>
      <c r="I618" s="43">
        <f>Consolidado_Ponderables!I618</f>
        <v>0</v>
      </c>
      <c r="J618" s="1108"/>
      <c r="K618" s="35" t="str">
        <f t="shared" si="86"/>
        <v/>
      </c>
    </row>
    <row r="619" spans="1:11" ht="17.25" hidden="1" thickBot="1" x14ac:dyDescent="0.3">
      <c r="A619" s="1105"/>
      <c r="B619" s="717">
        <v>11</v>
      </c>
      <c r="C619" s="35" t="str">
        <f>IF(Experiencia_Proponente!C946=0,"",Experiencia_Proponente!C946)</f>
        <v/>
      </c>
      <c r="D619" s="35" t="str">
        <f>IF(Experiencia_Proponente!D946=0,"",Experiencia_Proponente!D946)</f>
        <v/>
      </c>
      <c r="E619" s="35" t="str">
        <f>Consolidado_Experiencia!E619</f>
        <v/>
      </c>
      <c r="F619" s="35" t="str">
        <f>Consolidado_Doc_Técnicos!O619</f>
        <v/>
      </c>
      <c r="G619" s="35" t="str">
        <f>Consolidado_Económico!U626</f>
        <v/>
      </c>
      <c r="H619" s="1108"/>
      <c r="I619" s="43">
        <f>Consolidado_Ponderables!I619</f>
        <v>0</v>
      </c>
      <c r="J619" s="1108"/>
      <c r="K619" s="35" t="str">
        <f t="shared" si="86"/>
        <v/>
      </c>
    </row>
    <row r="620" spans="1:11" ht="17.25" hidden="1" thickBot="1" x14ac:dyDescent="0.3">
      <c r="A620" s="1106"/>
      <c r="B620" s="15">
        <v>12</v>
      </c>
      <c r="C620" s="707" t="str">
        <f>IF(Experiencia_Proponente!C947=0,"",Experiencia_Proponente!C947)</f>
        <v/>
      </c>
      <c r="D620" s="35" t="str">
        <f>IF(Experiencia_Proponente!D947=0,"",Experiencia_Proponente!D947)</f>
        <v/>
      </c>
      <c r="E620" s="707" t="str">
        <f>Consolidado_Experiencia!E620</f>
        <v/>
      </c>
      <c r="F620" s="707" t="str">
        <f>Consolidado_Doc_Técnicos!O620</f>
        <v/>
      </c>
      <c r="G620" s="707" t="str">
        <f>Consolidado_Económico!U627</f>
        <v/>
      </c>
      <c r="H620" s="1108"/>
      <c r="I620" s="712">
        <f>Consolidado_Ponderables!I620</f>
        <v>0</v>
      </c>
      <c r="J620" s="1108"/>
      <c r="K620" s="707" t="str">
        <f t="shared" si="86"/>
        <v/>
      </c>
    </row>
    <row r="621" spans="1:11" ht="17.25" thickBot="1" x14ac:dyDescent="0.3">
      <c r="A621" s="102">
        <v>47</v>
      </c>
      <c r="B621" s="564"/>
      <c r="C621" s="103" t="s">
        <v>1537</v>
      </c>
      <c r="D621" s="70" t="s">
        <v>1537</v>
      </c>
      <c r="E621" s="103" t="s">
        <v>1537</v>
      </c>
      <c r="F621" s="103" t="s">
        <v>1537</v>
      </c>
      <c r="G621" s="103" t="s">
        <v>1537</v>
      </c>
      <c r="H621" s="103"/>
      <c r="I621" s="103" t="s">
        <v>1537</v>
      </c>
      <c r="J621" s="937"/>
      <c r="K621" s="937"/>
    </row>
    <row r="622" spans="1:11" hidden="1" x14ac:dyDescent="0.25">
      <c r="A622" s="1109">
        <f>A634</f>
        <v>48</v>
      </c>
      <c r="B622" s="707">
        <v>1</v>
      </c>
      <c r="C622" s="707" t="str">
        <f>IF(Experiencia_Proponente!C958=0,"",Experiencia_Proponente!C958)</f>
        <v/>
      </c>
      <c r="D622" s="35" t="str">
        <f>IF(Experiencia_Proponente!D958=0,"",Experiencia_Proponente!D958)</f>
        <v/>
      </c>
      <c r="E622" s="707" t="str">
        <f>Consolidado_Experiencia!E622</f>
        <v/>
      </c>
      <c r="F622" s="707" t="str">
        <f>Consolidado_Doc_Técnicos!O622</f>
        <v/>
      </c>
      <c r="G622" s="707" t="str">
        <f>Consolidado_Económico!U629</f>
        <v/>
      </c>
      <c r="H622" s="1108"/>
      <c r="I622" s="712">
        <f>Consolidado_Ponderables!I622</f>
        <v>0</v>
      </c>
      <c r="J622" s="1108"/>
      <c r="K622" s="707" t="str">
        <f t="shared" ref="K622:K633" si="87">IF(C622&lt;&gt;"",IF((AND(E622="HABILITADO",F622="HABILITADO",G622="HABILITADO"))=TRUE,"HABILITADO",IF(OR(E622="RECHAZADO",F622="RECHAZADO",G622="RECHAZADO")=TRUE,"RECHAZADO",IF(OR(E622="RECHAZADO",F622="RECHAZADO",G622="RECHAZADO")=TRUE,"RECHAZADO","NO HABILITADO"))),"")</f>
        <v/>
      </c>
    </row>
    <row r="623" spans="1:11" x14ac:dyDescent="0.25">
      <c r="A623" s="1103"/>
      <c r="B623" s="717">
        <v>2</v>
      </c>
      <c r="C623" s="717" t="str">
        <f>IF(Experiencia_Proponente!C959=0,"",Experiencia_Proponente!C959)</f>
        <v>UNION TEMPORAL A-O SED</v>
      </c>
      <c r="D623" s="935" t="str">
        <f>IF(Experiencia_Proponente!D959=0,"",Experiencia_Proponente!D959)</f>
        <v>UNION TEMPORAL A-O SED</v>
      </c>
      <c r="E623" s="717" t="str">
        <f>Consolidado_Experiencia!E623</f>
        <v>HABILITADO</v>
      </c>
      <c r="F623" s="717" t="str">
        <f>Consolidado_Doc_Técnicos!O623</f>
        <v>HABILITADO</v>
      </c>
      <c r="G623" s="717" t="str">
        <f>Consolidado_Económico!U630</f>
        <v>HABILITADO</v>
      </c>
      <c r="H623" s="1107"/>
      <c r="I623" s="698">
        <f>Consolidado_Ponderables!I623</f>
        <v>60</v>
      </c>
      <c r="J623" s="1107"/>
      <c r="K623" s="717" t="str">
        <f t="shared" ref="K623:K628" si="88">IF(C623&lt;&gt;"",IF((AND(E623="HABILITADO",F623="HABILITADO",G623="HABILITADO"))=TRUE,"HABILITADO",IF(OR(E623="RECHAZADO",F623="RECHAZADO",G623="RECHAZADO")=TRUE,"RECHAZADO",IF(OR(E623="RECHAZADO",F623="RECHAZADO",G623="RECHAZADO")=TRUE,"RECHAZADO","RECHAZADO"))),"")</f>
        <v>HABILITADO</v>
      </c>
    </row>
    <row r="624" spans="1:11" x14ac:dyDescent="0.25">
      <c r="A624" s="1103"/>
      <c r="B624" s="717">
        <v>3</v>
      </c>
      <c r="C624" s="717" t="str">
        <f>IF(Experiencia_Proponente!C960=0,"",Experiencia_Proponente!C960)</f>
        <v>UNION TEMPORAL A-O SED</v>
      </c>
      <c r="D624" s="935" t="str">
        <f>IF(Experiencia_Proponente!D960=0,"",Experiencia_Proponente!D960)</f>
        <v>UNION TEMPORAL A-O SED</v>
      </c>
      <c r="E624" s="717" t="str">
        <f>Consolidado_Experiencia!E624</f>
        <v>HABILITADO</v>
      </c>
      <c r="F624" s="717" t="str">
        <f>Consolidado_Doc_Técnicos!O624</f>
        <v>HABILITADO</v>
      </c>
      <c r="G624" s="717" t="str">
        <f>Consolidado_Económico!U631</f>
        <v>HABILITADO</v>
      </c>
      <c r="H624" s="1107"/>
      <c r="I624" s="698">
        <f>Consolidado_Ponderables!I624</f>
        <v>60</v>
      </c>
      <c r="J624" s="1107"/>
      <c r="K624" s="717" t="str">
        <f t="shared" si="88"/>
        <v>HABILITADO</v>
      </c>
    </row>
    <row r="625" spans="1:11" x14ac:dyDescent="0.25">
      <c r="A625" s="1103"/>
      <c r="B625" s="717">
        <v>4</v>
      </c>
      <c r="C625" s="717" t="str">
        <f>IF(Experiencia_Proponente!C961=0,"",Experiencia_Proponente!C961)</f>
        <v>UNION TEMPORAL A-O SED</v>
      </c>
      <c r="D625" s="935" t="str">
        <f>IF(Experiencia_Proponente!D961=0,"",Experiencia_Proponente!D961)</f>
        <v>UNION TEMPORAL A-O SED</v>
      </c>
      <c r="E625" s="717" t="str">
        <f>Consolidado_Experiencia!E625</f>
        <v>HABILITADO</v>
      </c>
      <c r="F625" s="717" t="str">
        <f>Consolidado_Doc_Técnicos!O625</f>
        <v>HABILITADO</v>
      </c>
      <c r="G625" s="717" t="str">
        <f>Consolidado_Económico!U632</f>
        <v>HABILITADO</v>
      </c>
      <c r="H625" s="1107"/>
      <c r="I625" s="698">
        <f>Consolidado_Ponderables!I625</f>
        <v>60</v>
      </c>
      <c r="J625" s="1107"/>
      <c r="K625" s="717" t="str">
        <f t="shared" si="88"/>
        <v>HABILITADO</v>
      </c>
    </row>
    <row r="626" spans="1:11" x14ac:dyDescent="0.25">
      <c r="A626" s="1103"/>
      <c r="B626" s="717">
        <v>5</v>
      </c>
      <c r="C626" s="717" t="str">
        <f>IF(Experiencia_Proponente!C962=0,"",Experiencia_Proponente!C962)</f>
        <v>UNION TEMPORAL A-O SED</v>
      </c>
      <c r="D626" s="935" t="str">
        <f>IF(Experiencia_Proponente!D962=0,"",Experiencia_Proponente!D962)</f>
        <v>UNION TEMPORAL A-O SED</v>
      </c>
      <c r="E626" s="717" t="str">
        <f>Consolidado_Experiencia!E626</f>
        <v>HABILITADO</v>
      </c>
      <c r="F626" s="717" t="str">
        <f>Consolidado_Doc_Técnicos!O626</f>
        <v>HABILITADO</v>
      </c>
      <c r="G626" s="717" t="str">
        <f>Consolidado_Económico!U633</f>
        <v>HABILITADO</v>
      </c>
      <c r="H626" s="1107"/>
      <c r="I626" s="698">
        <f>Consolidado_Ponderables!I626</f>
        <v>60</v>
      </c>
      <c r="J626" s="1107"/>
      <c r="K626" s="717" t="str">
        <f t="shared" si="88"/>
        <v>HABILITADO</v>
      </c>
    </row>
    <row r="627" spans="1:11" x14ac:dyDescent="0.25">
      <c r="A627" s="1103"/>
      <c r="B627" s="717">
        <v>6</v>
      </c>
      <c r="C627" s="717" t="str">
        <f>IF(Experiencia_Proponente!C963=0,"",Experiencia_Proponente!C963)</f>
        <v>UNION TEMPORAL A-O SED</v>
      </c>
      <c r="D627" s="935" t="str">
        <f>IF(Experiencia_Proponente!D963=0,"",Experiencia_Proponente!D963)</f>
        <v>UNION TEMPORAL A-O SED</v>
      </c>
      <c r="E627" s="717" t="str">
        <f>Consolidado_Experiencia!E627</f>
        <v>HABILITADO</v>
      </c>
      <c r="F627" s="717" t="str">
        <f>Consolidado_Doc_Técnicos!O627</f>
        <v>HABILITADO</v>
      </c>
      <c r="G627" s="717" t="str">
        <f>Consolidado_Económico!U634</f>
        <v>HABILITADO</v>
      </c>
      <c r="H627" s="1107"/>
      <c r="I627" s="698">
        <f>Consolidado_Ponderables!I627</f>
        <v>60</v>
      </c>
      <c r="J627" s="1107"/>
      <c r="K627" s="717" t="str">
        <f t="shared" si="88"/>
        <v>HABILITADO</v>
      </c>
    </row>
    <row r="628" spans="1:11" x14ac:dyDescent="0.25">
      <c r="A628" s="1103"/>
      <c r="B628" s="717">
        <v>7</v>
      </c>
      <c r="C628" s="717" t="str">
        <f>IF(Experiencia_Proponente!C964=0,"",Experiencia_Proponente!C964)</f>
        <v>UNION TEMPORAL A-O SED</v>
      </c>
      <c r="D628" s="935" t="str">
        <f>IF(Experiencia_Proponente!D964=0,"",Experiencia_Proponente!D964)</f>
        <v>UNION TEMPORAL A-O SED</v>
      </c>
      <c r="E628" s="717" t="str">
        <f>Consolidado_Experiencia!E628</f>
        <v>HABILITADO</v>
      </c>
      <c r="F628" s="717" t="str">
        <f>Consolidado_Doc_Técnicos!O628</f>
        <v>HABILITADO</v>
      </c>
      <c r="G628" s="717" t="str">
        <f>Consolidado_Económico!U635</f>
        <v>HABILITADO</v>
      </c>
      <c r="H628" s="1107"/>
      <c r="I628" s="698">
        <f>Consolidado_Ponderables!I628</f>
        <v>60</v>
      </c>
      <c r="J628" s="1107"/>
      <c r="K628" s="717" t="str">
        <f t="shared" si="88"/>
        <v>HABILITADO</v>
      </c>
    </row>
    <row r="629" spans="1:11" hidden="1" x14ac:dyDescent="0.25">
      <c r="A629" s="1109"/>
      <c r="B629" s="707">
        <v>8</v>
      </c>
      <c r="C629" s="707" t="str">
        <f>IF(Experiencia_Proponente!C965=0,"",Experiencia_Proponente!C965)</f>
        <v/>
      </c>
      <c r="D629" s="35" t="str">
        <f>IF(Experiencia_Proponente!D965=0,"",Experiencia_Proponente!D965)</f>
        <v/>
      </c>
      <c r="E629" s="707" t="str">
        <f>Consolidado_Experiencia!E629</f>
        <v/>
      </c>
      <c r="F629" s="707" t="str">
        <f>Consolidado_Doc_Técnicos!O629</f>
        <v/>
      </c>
      <c r="G629" s="707" t="str">
        <f>Consolidado_Económico!U636</f>
        <v/>
      </c>
      <c r="H629" s="1108"/>
      <c r="I629" s="712">
        <f>Consolidado_Ponderables!I629</f>
        <v>0</v>
      </c>
      <c r="J629" s="1108"/>
      <c r="K629" s="707" t="str">
        <f t="shared" si="87"/>
        <v/>
      </c>
    </row>
    <row r="630" spans="1:11" x14ac:dyDescent="0.25">
      <c r="A630" s="1103"/>
      <c r="B630" s="717">
        <v>9</v>
      </c>
      <c r="C630" s="717" t="str">
        <f>IF(Experiencia_Proponente!C966=0,"",Experiencia_Proponente!C966)</f>
        <v>UNION TEMPORAL A-O SED</v>
      </c>
      <c r="D630" s="935" t="str">
        <f>IF(Experiencia_Proponente!D966=0,"",Experiencia_Proponente!D966)</f>
        <v>UNION TEMPORAL A-O SED</v>
      </c>
      <c r="E630" s="717" t="str">
        <f>Consolidado_Experiencia!E630</f>
        <v>HABILITADO</v>
      </c>
      <c r="F630" s="717" t="str">
        <f>Consolidado_Doc_Técnicos!O630</f>
        <v>HABILITADO</v>
      </c>
      <c r="G630" s="717" t="str">
        <f>Consolidado_Económico!U637</f>
        <v>HABILITADO</v>
      </c>
      <c r="H630" s="1107"/>
      <c r="I630" s="698">
        <f>Consolidado_Ponderables!I630</f>
        <v>60</v>
      </c>
      <c r="J630" s="1107"/>
      <c r="K630" s="717" t="str">
        <f>IF(C630&lt;&gt;"",IF((AND(E630="HABILITADO",F630="HABILITADO",G630="HABILITADO"))=TRUE,"HABILITADO",IF(OR(E630="RECHAZADO",F630="RECHAZADO",G630="RECHAZADO")=TRUE,"RECHAZADO",IF(OR(E630="RECHAZADO",F630="RECHAZADO",G630="RECHAZADO")=TRUE,"RECHAZADO","RECHAZADO"))),"")</f>
        <v>HABILITADO</v>
      </c>
    </row>
    <row r="631" spans="1:11" x14ac:dyDescent="0.25">
      <c r="A631" s="1103"/>
      <c r="B631" s="717">
        <v>10</v>
      </c>
      <c r="C631" s="717" t="str">
        <f>IF(Experiencia_Proponente!C967=0,"",Experiencia_Proponente!C967)</f>
        <v>UNION TEMPORAL A-O SED</v>
      </c>
      <c r="D631" s="935" t="str">
        <f>IF(Experiencia_Proponente!D967=0,"",Experiencia_Proponente!D967)</f>
        <v>UNION TEMPORAL A-O SED</v>
      </c>
      <c r="E631" s="717" t="str">
        <f>Consolidado_Experiencia!E631</f>
        <v>HABILITADO</v>
      </c>
      <c r="F631" s="717" t="str">
        <f>Consolidado_Doc_Técnicos!O631</f>
        <v>HABILITADO</v>
      </c>
      <c r="G631" s="717" t="str">
        <f>Consolidado_Económico!U638</f>
        <v>HABILITADO</v>
      </c>
      <c r="H631" s="1107"/>
      <c r="I631" s="698">
        <f>Consolidado_Ponderables!I631</f>
        <v>60</v>
      </c>
      <c r="J631" s="1107"/>
      <c r="K631" s="717" t="str">
        <f>IF(C631&lt;&gt;"",IF((AND(E631="HABILITADO",F631="HABILITADO",G631="HABILITADO"))=TRUE,"HABILITADO",IF(OR(E631="RECHAZADO",F631="RECHAZADO",G631="RECHAZADO")=TRUE,"RECHAZADO",IF(OR(E631="RECHAZADO",F631="RECHAZADO",G631="RECHAZADO")=TRUE,"RECHAZADO","RECHAZADO"))),"")</f>
        <v>HABILITADO</v>
      </c>
    </row>
    <row r="632" spans="1:11" ht="17.25" thickBot="1" x14ac:dyDescent="0.3">
      <c r="A632" s="1103"/>
      <c r="B632" s="717">
        <v>11</v>
      </c>
      <c r="C632" s="717" t="str">
        <f>IF(Experiencia_Proponente!C968=0,"",Experiencia_Proponente!C968)</f>
        <v>UNION TEMPORAL A-O SED</v>
      </c>
      <c r="D632" s="935" t="str">
        <f>IF(Experiencia_Proponente!D968=0,"",Experiencia_Proponente!D968)</f>
        <v>UNION TEMPORAL A-O SED</v>
      </c>
      <c r="E632" s="717" t="str">
        <f>Consolidado_Experiencia!E632</f>
        <v>HABILITADO</v>
      </c>
      <c r="F632" s="717" t="str">
        <f>Consolidado_Doc_Técnicos!O632</f>
        <v>HABILITADO</v>
      </c>
      <c r="G632" s="717" t="str">
        <f>Consolidado_Económico!U639</f>
        <v>HABILITADO</v>
      </c>
      <c r="H632" s="1107"/>
      <c r="I632" s="698">
        <f>Consolidado_Ponderables!I632</f>
        <v>60</v>
      </c>
      <c r="J632" s="1107"/>
      <c r="K632" s="717" t="str">
        <f>IF(C632&lt;&gt;"",IF((AND(E632="HABILITADO",F632="HABILITADO",G632="HABILITADO"))=TRUE,"HABILITADO",IF(OR(E632="RECHAZADO",F632="RECHAZADO",G632="RECHAZADO")=TRUE,"RECHAZADO",IF(OR(E632="RECHAZADO",F632="RECHAZADO",G632="RECHAZADO")=TRUE,"RECHAZADO","RECHAZADO"))),"")</f>
        <v>HABILITADO</v>
      </c>
    </row>
    <row r="633" spans="1:11" ht="17.25" hidden="1" thickBot="1" x14ac:dyDescent="0.3">
      <c r="A633" s="1109"/>
      <c r="B633" s="707">
        <v>12</v>
      </c>
      <c r="C633" s="707" t="str">
        <f>IF(Experiencia_Proponente!C969=0,"",Experiencia_Proponente!C969)</f>
        <v/>
      </c>
      <c r="D633" s="35" t="str">
        <f>IF(Experiencia_Proponente!D981=0,"",Experiencia_Proponente!D981)</f>
        <v/>
      </c>
      <c r="E633" s="707" t="str">
        <f>Consolidado_Experiencia!E633</f>
        <v/>
      </c>
      <c r="F633" s="707" t="str">
        <f>Consolidado_Doc_Técnicos!O633</f>
        <v/>
      </c>
      <c r="G633" s="707" t="str">
        <f>Consolidado_Económico!U640</f>
        <v/>
      </c>
      <c r="H633" s="1108"/>
      <c r="I633" s="712">
        <f>Consolidado_Ponderables!I633</f>
        <v>0</v>
      </c>
      <c r="J633" s="1108"/>
      <c r="K633" s="707" t="str">
        <f t="shared" si="87"/>
        <v/>
      </c>
    </row>
    <row r="634" spans="1:11" ht="17.25" thickBot="1" x14ac:dyDescent="0.3">
      <c r="A634" s="102">
        <v>48</v>
      </c>
      <c r="B634" s="564"/>
      <c r="C634" s="103" t="s">
        <v>1537</v>
      </c>
      <c r="D634" s="70" t="s">
        <v>1537</v>
      </c>
      <c r="E634" s="103" t="s">
        <v>1537</v>
      </c>
      <c r="F634" s="103" t="s">
        <v>1537</v>
      </c>
      <c r="G634" s="103" t="s">
        <v>1537</v>
      </c>
      <c r="H634" s="103"/>
      <c r="I634" s="103" t="s">
        <v>1537</v>
      </c>
      <c r="J634" s="937"/>
      <c r="K634" s="937"/>
    </row>
    <row r="635" spans="1:11" hidden="1" x14ac:dyDescent="0.25">
      <c r="A635" s="1104">
        <f>A647</f>
        <v>49</v>
      </c>
      <c r="B635" s="35">
        <v>1</v>
      </c>
      <c r="C635" s="35" t="str">
        <f>IF(Experiencia_Proponente!C983=0,"",Experiencia_Proponente!C983)</f>
        <v/>
      </c>
      <c r="D635" s="35" t="str">
        <f>IF(Experiencia_Proponente!D983=0,"",Experiencia_Proponente!D983)</f>
        <v/>
      </c>
      <c r="E635" s="35" t="str">
        <f>Consolidado_Experiencia!E635</f>
        <v/>
      </c>
      <c r="F635" s="35" t="str">
        <f>Consolidado_Doc_Técnicos!O635</f>
        <v/>
      </c>
      <c r="G635" s="35" t="str">
        <f>Consolidado_Económico!U642</f>
        <v/>
      </c>
      <c r="H635" s="1108"/>
      <c r="I635" s="43">
        <f>Consolidado_Ponderables!I635</f>
        <v>0</v>
      </c>
      <c r="J635" s="1108"/>
      <c r="K635" s="35" t="str">
        <f t="shared" ref="K635:K645" si="89">IF(C635&lt;&gt;"",IF((AND(E635="HABILITADO",F635="HABILITADO",G635="HABILITADO"))=TRUE,"HABILITADO",IF(OR(E635="RECHAZADO",F635="RECHAZADO",G635="RECHAZADO")=TRUE,"RECHAZADO",IF(OR(E635="RECHAZADO",F635="RECHAZADO",G635="RECHAZADO")=TRUE,"RECHAZADO","NO HABILITADO"))),"")</f>
        <v/>
      </c>
    </row>
    <row r="636" spans="1:11" hidden="1" x14ac:dyDescent="0.25">
      <c r="A636" s="1105"/>
      <c r="B636" s="717">
        <v>2</v>
      </c>
      <c r="C636" s="35" t="str">
        <f>IF(Experiencia_Proponente!C984=0,"",Experiencia_Proponente!C984)</f>
        <v/>
      </c>
      <c r="D636" s="35" t="str">
        <f>IF(Experiencia_Proponente!D984=0,"",Experiencia_Proponente!D984)</f>
        <v/>
      </c>
      <c r="E636" s="35" t="str">
        <f>Consolidado_Experiencia!E636</f>
        <v/>
      </c>
      <c r="F636" s="35" t="str">
        <f>Consolidado_Doc_Técnicos!O636</f>
        <v/>
      </c>
      <c r="G636" s="35" t="str">
        <f>Consolidado_Económico!U643</f>
        <v/>
      </c>
      <c r="H636" s="1108"/>
      <c r="I636" s="43">
        <f>Consolidado_Ponderables!I636</f>
        <v>0</v>
      </c>
      <c r="J636" s="1108"/>
      <c r="K636" s="35" t="str">
        <f t="shared" si="89"/>
        <v/>
      </c>
    </row>
    <row r="637" spans="1:11" hidden="1" x14ac:dyDescent="0.25">
      <c r="A637" s="1105"/>
      <c r="B637" s="717">
        <v>3</v>
      </c>
      <c r="C637" s="35" t="str">
        <f>IF(Experiencia_Proponente!C985=0,"",Experiencia_Proponente!C985)</f>
        <v/>
      </c>
      <c r="D637" s="35" t="str">
        <f>IF(Experiencia_Proponente!D985=0,"",Experiencia_Proponente!D985)</f>
        <v/>
      </c>
      <c r="E637" s="35" t="str">
        <f>Consolidado_Experiencia!E637</f>
        <v/>
      </c>
      <c r="F637" s="35" t="str">
        <f>Consolidado_Doc_Técnicos!O637</f>
        <v/>
      </c>
      <c r="G637" s="35" t="str">
        <f>Consolidado_Económico!U644</f>
        <v/>
      </c>
      <c r="H637" s="1108"/>
      <c r="I637" s="43">
        <f>Consolidado_Ponderables!I637</f>
        <v>0</v>
      </c>
      <c r="J637" s="1108"/>
      <c r="K637" s="35" t="str">
        <f t="shared" si="89"/>
        <v/>
      </c>
    </row>
    <row r="638" spans="1:11" hidden="1" x14ac:dyDescent="0.25">
      <c r="A638" s="1105"/>
      <c r="B638" s="717">
        <v>4</v>
      </c>
      <c r="C638" s="35" t="str">
        <f>IF(Experiencia_Proponente!C986=0,"",Experiencia_Proponente!C986)</f>
        <v/>
      </c>
      <c r="D638" s="35" t="str">
        <f>IF(Experiencia_Proponente!D986=0,"",Experiencia_Proponente!D986)</f>
        <v/>
      </c>
      <c r="E638" s="35" t="str">
        <f>Consolidado_Experiencia!E638</f>
        <v/>
      </c>
      <c r="F638" s="35" t="str">
        <f>Consolidado_Doc_Técnicos!O638</f>
        <v/>
      </c>
      <c r="G638" s="35" t="str">
        <f>Consolidado_Económico!U645</f>
        <v/>
      </c>
      <c r="H638" s="1108"/>
      <c r="I638" s="43">
        <f>Consolidado_Ponderables!I638</f>
        <v>0</v>
      </c>
      <c r="J638" s="1108"/>
      <c r="K638" s="35" t="str">
        <f t="shared" si="89"/>
        <v/>
      </c>
    </row>
    <row r="639" spans="1:11" hidden="1" x14ac:dyDescent="0.25">
      <c r="A639" s="1105"/>
      <c r="B639" s="717">
        <v>5</v>
      </c>
      <c r="C639" s="35" t="str">
        <f>IF(Experiencia_Proponente!C987=0,"",Experiencia_Proponente!C987)</f>
        <v/>
      </c>
      <c r="D639" s="35" t="str">
        <f>IF(Experiencia_Proponente!D987=0,"",Experiencia_Proponente!D987)</f>
        <v/>
      </c>
      <c r="E639" s="35" t="str">
        <f>Consolidado_Experiencia!E639</f>
        <v/>
      </c>
      <c r="F639" s="35" t="str">
        <f>Consolidado_Doc_Técnicos!O639</f>
        <v/>
      </c>
      <c r="G639" s="35" t="str">
        <f>Consolidado_Económico!U646</f>
        <v/>
      </c>
      <c r="H639" s="1108"/>
      <c r="I639" s="43">
        <f>Consolidado_Ponderables!I639</f>
        <v>0</v>
      </c>
      <c r="J639" s="1108"/>
      <c r="K639" s="35" t="str">
        <f t="shared" si="89"/>
        <v/>
      </c>
    </row>
    <row r="640" spans="1:11" hidden="1" x14ac:dyDescent="0.25">
      <c r="A640" s="1105"/>
      <c r="B640" s="717">
        <v>6</v>
      </c>
      <c r="C640" s="35" t="str">
        <f>IF(Experiencia_Proponente!C988=0,"",Experiencia_Proponente!C988)</f>
        <v/>
      </c>
      <c r="D640" s="35" t="str">
        <f>IF(Experiencia_Proponente!D988=0,"",Experiencia_Proponente!D988)</f>
        <v/>
      </c>
      <c r="E640" s="35" t="str">
        <f>Consolidado_Experiencia!E640</f>
        <v/>
      </c>
      <c r="F640" s="35" t="str">
        <f>Consolidado_Doc_Técnicos!O640</f>
        <v/>
      </c>
      <c r="G640" s="35" t="str">
        <f>Consolidado_Económico!U647</f>
        <v/>
      </c>
      <c r="H640" s="1108"/>
      <c r="I640" s="43">
        <f>Consolidado_Ponderables!I640</f>
        <v>0</v>
      </c>
      <c r="J640" s="1108"/>
      <c r="K640" s="35" t="str">
        <f t="shared" si="89"/>
        <v/>
      </c>
    </row>
    <row r="641" spans="1:11" hidden="1" x14ac:dyDescent="0.25">
      <c r="A641" s="1106"/>
      <c r="B641" s="15">
        <v>7</v>
      </c>
      <c r="C641" s="707" t="str">
        <f>IF(Experiencia_Proponente!C989=0,"",Experiencia_Proponente!C989)</f>
        <v/>
      </c>
      <c r="D641" s="35" t="str">
        <f>IF(Experiencia_Proponente!D989=0,"",Experiencia_Proponente!D989)</f>
        <v/>
      </c>
      <c r="E641" s="707" t="str">
        <f>Consolidado_Experiencia!E641</f>
        <v/>
      </c>
      <c r="F641" s="707" t="str">
        <f>Consolidado_Doc_Técnicos!O641</f>
        <v/>
      </c>
      <c r="G641" s="707" t="str">
        <f>Consolidado_Económico!U648</f>
        <v/>
      </c>
      <c r="H641" s="1108"/>
      <c r="I641" s="712">
        <f>Consolidado_Ponderables!I641</f>
        <v>0</v>
      </c>
      <c r="J641" s="1108"/>
      <c r="K641" s="707" t="str">
        <f t="shared" si="89"/>
        <v/>
      </c>
    </row>
    <row r="642" spans="1:11" x14ac:dyDescent="0.25">
      <c r="A642" s="1103"/>
      <c r="B642" s="717">
        <v>8</v>
      </c>
      <c r="C642" s="717" t="str">
        <f>IF(Experiencia_Proponente!C990=0,"",Experiencia_Proponente!C990)</f>
        <v>BUHO SEGURIDAD LIMITADA</v>
      </c>
      <c r="D642" s="935" t="str">
        <f>IF(Experiencia_Proponente!D990=0,"",Experiencia_Proponente!D990)</f>
        <v>BUHO SEGURIDAD LIMITADA</v>
      </c>
      <c r="E642" s="717" t="str">
        <f>Consolidado_Experiencia!E642</f>
        <v>HABILITADO</v>
      </c>
      <c r="F642" s="717" t="str">
        <f>Consolidado_Doc_Técnicos!O642</f>
        <v>HABILITADO</v>
      </c>
      <c r="G642" s="717" t="str">
        <f>Consolidado_Económico!U649</f>
        <v>HABILITADO</v>
      </c>
      <c r="H642" s="1107"/>
      <c r="I642" s="722">
        <f>Consolidado_Ponderables!I642</f>
        <v>60</v>
      </c>
      <c r="J642" s="1107"/>
      <c r="K642" s="717" t="str">
        <f>IF(C642&lt;&gt;"",IF((AND(E642="HABILITADO",F642="HABILITADO",G642="HABILITADO"))=TRUE,"HABILITADO",IF(OR(E642="RECHAZADO",F642="RECHAZADO",G642="RECHAZADO")=TRUE,"RECHAZADO",IF(OR(E642="RECHAZADO",F642="RECHAZADO",G642="RECHAZADO")=TRUE,"RECHAZADO","RECHAZADO"))),"")</f>
        <v>HABILITADO</v>
      </c>
    </row>
    <row r="643" spans="1:11" hidden="1" x14ac:dyDescent="0.25">
      <c r="A643" s="1104"/>
      <c r="B643" s="35">
        <v>9</v>
      </c>
      <c r="C643" s="35" t="str">
        <f>IF(Experiencia_Proponente!C991=0,"",Experiencia_Proponente!C991)</f>
        <v/>
      </c>
      <c r="D643" s="35" t="str">
        <f>IF(Experiencia_Proponente!D991=0,"",Experiencia_Proponente!D991)</f>
        <v/>
      </c>
      <c r="E643" s="35" t="str">
        <f>Consolidado_Experiencia!E643</f>
        <v/>
      </c>
      <c r="F643" s="35" t="str">
        <f>Consolidado_Doc_Técnicos!O643</f>
        <v/>
      </c>
      <c r="G643" s="35" t="str">
        <f>Consolidado_Económico!U650</f>
        <v/>
      </c>
      <c r="H643" s="1108"/>
      <c r="I643" s="43">
        <f>Consolidado_Ponderables!I643</f>
        <v>0</v>
      </c>
      <c r="J643" s="1108"/>
      <c r="K643" s="35" t="str">
        <f t="shared" si="89"/>
        <v/>
      </c>
    </row>
    <row r="644" spans="1:11" hidden="1" x14ac:dyDescent="0.25">
      <c r="A644" s="1105"/>
      <c r="B644" s="717">
        <v>10</v>
      </c>
      <c r="C644" s="35" t="str">
        <f>IF(Experiencia_Proponente!C992=0,"",Experiencia_Proponente!C992)</f>
        <v/>
      </c>
      <c r="D644" s="35" t="str">
        <f>IF(Experiencia_Proponente!D992=0,"",Experiencia_Proponente!D992)</f>
        <v/>
      </c>
      <c r="E644" s="35" t="str">
        <f>Consolidado_Experiencia!E644</f>
        <v/>
      </c>
      <c r="F644" s="35" t="str">
        <f>Consolidado_Doc_Técnicos!O644</f>
        <v/>
      </c>
      <c r="G644" s="35" t="str">
        <f>Consolidado_Económico!U651</f>
        <v/>
      </c>
      <c r="H644" s="1108"/>
      <c r="I644" s="43">
        <f>Consolidado_Ponderables!I644</f>
        <v>0</v>
      </c>
      <c r="J644" s="1108"/>
      <c r="K644" s="35" t="str">
        <f t="shared" si="89"/>
        <v/>
      </c>
    </row>
    <row r="645" spans="1:11" hidden="1" x14ac:dyDescent="0.25">
      <c r="A645" s="1106"/>
      <c r="B645" s="15">
        <v>11</v>
      </c>
      <c r="C645" s="707" t="str">
        <f>IF(Experiencia_Proponente!C993=0,"",Experiencia_Proponente!C993)</f>
        <v/>
      </c>
      <c r="D645" s="35" t="str">
        <f>IF(Experiencia_Proponente!D993=0,"",Experiencia_Proponente!D993)</f>
        <v/>
      </c>
      <c r="E645" s="707" t="str">
        <f>Consolidado_Experiencia!E645</f>
        <v/>
      </c>
      <c r="F645" s="707" t="str">
        <f>Consolidado_Doc_Técnicos!O645</f>
        <v/>
      </c>
      <c r="G645" s="707" t="str">
        <f>Consolidado_Económico!U652</f>
        <v/>
      </c>
      <c r="H645" s="1108"/>
      <c r="I645" s="712">
        <f>Consolidado_Ponderables!I645</f>
        <v>0</v>
      </c>
      <c r="J645" s="1108"/>
      <c r="K645" s="707" t="str">
        <f t="shared" si="89"/>
        <v/>
      </c>
    </row>
    <row r="646" spans="1:11" ht="17.25" thickBot="1" x14ac:dyDescent="0.3">
      <c r="A646" s="1103"/>
      <c r="B646" s="717">
        <v>12</v>
      </c>
      <c r="C646" s="717" t="str">
        <f>IF(Experiencia_Proponente!C994=0,"",Experiencia_Proponente!C994)</f>
        <v>BUHO SEGURIDAD LIMITADA</v>
      </c>
      <c r="D646" s="935" t="str">
        <f>IF(Experiencia_Proponente!D994=0,"",Experiencia_Proponente!D994)</f>
        <v>BUHO SEGURIDAD LIMITADA</v>
      </c>
      <c r="E646" s="717" t="str">
        <f>Consolidado_Experiencia!E646</f>
        <v>HABILITADO</v>
      </c>
      <c r="F646" s="717" t="str">
        <f>Consolidado_Doc_Técnicos!O646</f>
        <v>HABILITADO</v>
      </c>
      <c r="G646" s="717" t="str">
        <f>Consolidado_Económico!U653</f>
        <v>HABILITADO</v>
      </c>
      <c r="H646" s="1107"/>
      <c r="I646" s="722">
        <f>Consolidado_Ponderables!I646</f>
        <v>60</v>
      </c>
      <c r="J646" s="1107"/>
      <c r="K646" s="717" t="str">
        <f>IF(C646&lt;&gt;"",IF((AND(E646="HABILITADO",F646="HABILITADO",G646="HABILITADO"))=TRUE,"HABILITADO",IF(OR(E646="RECHAZADO",F646="RECHAZADO",G646="RECHAZADO")=TRUE,"RECHAZADO",IF(OR(E646="RECHAZADO",F646="RECHAZADO",G646="RECHAZADO")=TRUE,"RECHAZADO","RECHAZADO"))),"")</f>
        <v>HABILITADO</v>
      </c>
    </row>
    <row r="647" spans="1:11" ht="17.25" thickBot="1" x14ac:dyDescent="0.3">
      <c r="A647" s="102">
        <v>49</v>
      </c>
      <c r="B647" s="564"/>
      <c r="C647" s="103" t="s">
        <v>1537</v>
      </c>
      <c r="D647" s="70" t="s">
        <v>1537</v>
      </c>
      <c r="E647" s="103" t="s">
        <v>1537</v>
      </c>
      <c r="F647" s="103" t="s">
        <v>1537</v>
      </c>
      <c r="G647" s="103" t="s">
        <v>1537</v>
      </c>
      <c r="H647" s="103"/>
      <c r="I647" s="103" t="s">
        <v>1537</v>
      </c>
      <c r="J647" s="937"/>
      <c r="K647" s="937"/>
    </row>
    <row r="648" spans="1:11" hidden="1" x14ac:dyDescent="0.25">
      <c r="A648" s="1104">
        <f>A660</f>
        <v>50</v>
      </c>
      <c r="B648" s="35">
        <v>1</v>
      </c>
      <c r="C648" s="35" t="str">
        <f>IF(Experiencia_Proponente!C996=0,"",Experiencia_Proponente!C996)</f>
        <v/>
      </c>
      <c r="D648" s="35" t="str">
        <f>IF(Experiencia_Proponente!D996=0,"",Experiencia_Proponente!D996)</f>
        <v/>
      </c>
      <c r="E648" s="35" t="str">
        <f>Consolidado_Experiencia!E648</f>
        <v/>
      </c>
      <c r="F648" s="35" t="str">
        <f>Consolidado_Doc_Técnicos!O648</f>
        <v/>
      </c>
      <c r="G648" s="35" t="str">
        <f>Consolidado_Económico!U655</f>
        <v/>
      </c>
      <c r="H648" s="1108"/>
      <c r="I648" s="43">
        <f>Consolidado_Ponderables!I648</f>
        <v>0</v>
      </c>
      <c r="J648" s="1108"/>
      <c r="K648" s="35" t="str">
        <f t="shared" ref="K648:K659" si="90">IF(C648&lt;&gt;"",IF((AND(E648="HABILITADO",F648="HABILITADO",G648="HABILITADO"))=TRUE,"HABILITADO",IF(OR(E648="RECHAZADO",F648="RECHAZADO",G648="RECHAZADO")=TRUE,"RECHAZADO",IF(OR(E648="RECHAZADO",F648="RECHAZADO",G648="RECHAZADO")=TRUE,"RECHAZADO","NO HABILITADO"))),"")</f>
        <v/>
      </c>
    </row>
    <row r="649" spans="1:11" hidden="1" x14ac:dyDescent="0.25">
      <c r="A649" s="1106"/>
      <c r="B649" s="15">
        <v>2</v>
      </c>
      <c r="C649" s="707" t="str">
        <f>IF(Experiencia_Proponente!C997=0,"",Experiencia_Proponente!C997)</f>
        <v/>
      </c>
      <c r="D649" s="35" t="str">
        <f>IF(Experiencia_Proponente!D997=0,"",Experiencia_Proponente!D997)</f>
        <v/>
      </c>
      <c r="E649" s="707" t="str">
        <f>Consolidado_Experiencia!E649</f>
        <v/>
      </c>
      <c r="F649" s="707" t="str">
        <f>Consolidado_Doc_Técnicos!O649</f>
        <v/>
      </c>
      <c r="G649" s="707" t="str">
        <f>Consolidado_Económico!U656</f>
        <v/>
      </c>
      <c r="H649" s="1108"/>
      <c r="I649" s="712">
        <f>Consolidado_Ponderables!I649</f>
        <v>0</v>
      </c>
      <c r="J649" s="1108"/>
      <c r="K649" s="707" t="str">
        <f t="shared" si="90"/>
        <v/>
      </c>
    </row>
    <row r="650" spans="1:11" ht="17.25" thickBot="1" x14ac:dyDescent="0.3">
      <c r="A650" s="1103"/>
      <c r="B650" s="717">
        <v>3</v>
      </c>
      <c r="C650" s="717" t="str">
        <f>IF(Experiencia_Proponente!C998=0,"",Experiencia_Proponente!C998)</f>
        <v>UNION TEMPORAL INTERDINATEC  2021</v>
      </c>
      <c r="D650" s="935" t="str">
        <f>IF(Experiencia_Proponente!D998=0,"",Experiencia_Proponente!D998)</f>
        <v>UNION TEMPORAL INTERDINATEC  2021</v>
      </c>
      <c r="E650" s="717" t="str">
        <f>Consolidado_Experiencia!E650</f>
        <v>HABILITADO</v>
      </c>
      <c r="F650" s="717" t="str">
        <f>Consolidado_Doc_Técnicos!O650</f>
        <v>HABILITADO</v>
      </c>
      <c r="G650" s="717" t="str">
        <f>Consolidado_Económico!U657</f>
        <v>HABILITADO</v>
      </c>
      <c r="H650" s="1107"/>
      <c r="I650" s="698">
        <f>Consolidado_Ponderables!I650</f>
        <v>60</v>
      </c>
      <c r="J650" s="1107"/>
      <c r="K650" s="717" t="str">
        <f>IF(C650&lt;&gt;"",IF((AND(E650="HABILITADO",F650="HABILITADO",G650="HABILITADO"))=TRUE,"HABILITADO",IF(OR(E650="RECHAZADO",F650="RECHAZADO",G650="RECHAZADO")=TRUE,"RECHAZADO",IF(OR(E650="RECHAZADO",F650="RECHAZADO",G650="RECHAZADO")=TRUE,"RECHAZADO","RECHAZADO"))),"")</f>
        <v>HABILITADO</v>
      </c>
    </row>
    <row r="651" spans="1:11" ht="17.25" hidden="1" thickBot="1" x14ac:dyDescent="0.3">
      <c r="A651" s="1104"/>
      <c r="B651" s="35">
        <v>4</v>
      </c>
      <c r="C651" s="35" t="str">
        <f>IF(Experiencia_Proponente!C999=0,"",Experiencia_Proponente!C999)</f>
        <v/>
      </c>
      <c r="D651" s="35" t="str">
        <f>IF(Experiencia_Proponente!D999=0,"",Experiencia_Proponente!D999)</f>
        <v/>
      </c>
      <c r="E651" s="35" t="str">
        <f>Consolidado_Experiencia!E651</f>
        <v/>
      </c>
      <c r="F651" s="35" t="str">
        <f>Consolidado_Doc_Técnicos!O651</f>
        <v/>
      </c>
      <c r="G651" s="35" t="str">
        <f>Consolidado_Económico!U658</f>
        <v/>
      </c>
      <c r="H651" s="1108"/>
      <c r="I651" s="43">
        <f>Consolidado_Ponderables!I651</f>
        <v>0</v>
      </c>
      <c r="J651" s="1108"/>
      <c r="K651" s="35" t="str">
        <f t="shared" si="90"/>
        <v/>
      </c>
    </row>
    <row r="652" spans="1:11" ht="17.25" hidden="1" thickBot="1" x14ac:dyDescent="0.3">
      <c r="A652" s="1105"/>
      <c r="B652" s="717">
        <v>5</v>
      </c>
      <c r="C652" s="35" t="str">
        <f>IF(Experiencia_Proponente!C1000=0,"",Experiencia_Proponente!C1000)</f>
        <v/>
      </c>
      <c r="D652" s="35" t="str">
        <f>IF(Experiencia_Proponente!D1000=0,"",Experiencia_Proponente!D1000)</f>
        <v/>
      </c>
      <c r="E652" s="35" t="str">
        <f>Consolidado_Experiencia!E652</f>
        <v/>
      </c>
      <c r="F652" s="35" t="str">
        <f>Consolidado_Doc_Técnicos!O652</f>
        <v/>
      </c>
      <c r="G652" s="35" t="str">
        <f>Consolidado_Económico!U659</f>
        <v/>
      </c>
      <c r="H652" s="1108"/>
      <c r="I652" s="43">
        <f>Consolidado_Ponderables!I652</f>
        <v>0</v>
      </c>
      <c r="J652" s="1108"/>
      <c r="K652" s="35" t="str">
        <f t="shared" si="90"/>
        <v/>
      </c>
    </row>
    <row r="653" spans="1:11" ht="17.25" hidden="1" thickBot="1" x14ac:dyDescent="0.3">
      <c r="A653" s="1105"/>
      <c r="B653" s="717">
        <v>6</v>
      </c>
      <c r="C653" s="35" t="str">
        <f>IF(Experiencia_Proponente!C1001=0,"",Experiencia_Proponente!C1001)</f>
        <v/>
      </c>
      <c r="D653" s="35" t="str">
        <f>IF(Experiencia_Proponente!D1001=0,"",Experiencia_Proponente!D1001)</f>
        <v/>
      </c>
      <c r="E653" s="35" t="str">
        <f>Consolidado_Experiencia!E653</f>
        <v/>
      </c>
      <c r="F653" s="35" t="str">
        <f>Consolidado_Doc_Técnicos!O653</f>
        <v/>
      </c>
      <c r="G653" s="35" t="str">
        <f>Consolidado_Económico!U660</f>
        <v/>
      </c>
      <c r="H653" s="1108"/>
      <c r="I653" s="43">
        <f>Consolidado_Ponderables!I653</f>
        <v>0</v>
      </c>
      <c r="J653" s="1108"/>
      <c r="K653" s="35" t="str">
        <f t="shared" si="90"/>
        <v/>
      </c>
    </row>
    <row r="654" spans="1:11" ht="17.25" hidden="1" thickBot="1" x14ac:dyDescent="0.3">
      <c r="A654" s="1105"/>
      <c r="B654" s="717">
        <v>7</v>
      </c>
      <c r="C654" s="35" t="str">
        <f>IF(Experiencia_Proponente!C1002=0,"",Experiencia_Proponente!C1002)</f>
        <v/>
      </c>
      <c r="D654" s="35" t="str">
        <f>IF(Experiencia_Proponente!D1002=0,"",Experiencia_Proponente!D1002)</f>
        <v/>
      </c>
      <c r="E654" s="35" t="str">
        <f>Consolidado_Experiencia!E654</f>
        <v/>
      </c>
      <c r="F654" s="35" t="str">
        <f>Consolidado_Doc_Técnicos!O654</f>
        <v/>
      </c>
      <c r="G654" s="35" t="str">
        <f>Consolidado_Económico!U661</f>
        <v/>
      </c>
      <c r="H654" s="1108"/>
      <c r="I654" s="43">
        <f>Consolidado_Ponderables!I654</f>
        <v>0</v>
      </c>
      <c r="J654" s="1108"/>
      <c r="K654" s="35" t="str">
        <f t="shared" si="90"/>
        <v/>
      </c>
    </row>
    <row r="655" spans="1:11" ht="17.25" hidden="1" thickBot="1" x14ac:dyDescent="0.3">
      <c r="A655" s="1105"/>
      <c r="B655" s="717">
        <v>8</v>
      </c>
      <c r="C655" s="35" t="str">
        <f>IF(Experiencia_Proponente!C1003=0,"",Experiencia_Proponente!C1003)</f>
        <v/>
      </c>
      <c r="D655" s="35" t="str">
        <f>IF(Experiencia_Proponente!D1003=0,"",Experiencia_Proponente!D1003)</f>
        <v/>
      </c>
      <c r="E655" s="35" t="str">
        <f>Consolidado_Experiencia!E655</f>
        <v/>
      </c>
      <c r="F655" s="35" t="str">
        <f>Consolidado_Doc_Técnicos!O655</f>
        <v/>
      </c>
      <c r="G655" s="35" t="str">
        <f>Consolidado_Económico!U662</f>
        <v/>
      </c>
      <c r="H655" s="1108"/>
      <c r="I655" s="43">
        <f>Consolidado_Ponderables!I655</f>
        <v>0</v>
      </c>
      <c r="J655" s="1108"/>
      <c r="K655" s="35" t="str">
        <f t="shared" si="90"/>
        <v/>
      </c>
    </row>
    <row r="656" spans="1:11" ht="17.25" hidden="1" thickBot="1" x14ac:dyDescent="0.3">
      <c r="A656" s="1105"/>
      <c r="B656" s="717">
        <v>9</v>
      </c>
      <c r="C656" s="35" t="str">
        <f>IF(Experiencia_Proponente!C1004=0,"",Experiencia_Proponente!C1004)</f>
        <v/>
      </c>
      <c r="D656" s="35" t="str">
        <f>IF(Experiencia_Proponente!D1004=0,"",Experiencia_Proponente!D1004)</f>
        <v/>
      </c>
      <c r="E656" s="35" t="str">
        <f>Consolidado_Experiencia!E656</f>
        <v/>
      </c>
      <c r="F656" s="35" t="str">
        <f>Consolidado_Doc_Técnicos!O656</f>
        <v/>
      </c>
      <c r="G656" s="35" t="str">
        <f>Consolidado_Económico!U663</f>
        <v/>
      </c>
      <c r="H656" s="1108"/>
      <c r="I656" s="43">
        <f>Consolidado_Ponderables!I656</f>
        <v>0</v>
      </c>
      <c r="J656" s="1108"/>
      <c r="K656" s="35" t="str">
        <f t="shared" si="90"/>
        <v/>
      </c>
    </row>
    <row r="657" spans="1:11" ht="17.25" hidden="1" thickBot="1" x14ac:dyDescent="0.3">
      <c r="A657" s="1105"/>
      <c r="B657" s="717">
        <v>10</v>
      </c>
      <c r="C657" s="35" t="str">
        <f>IF(Experiencia_Proponente!C1005=0,"",Experiencia_Proponente!C1005)</f>
        <v/>
      </c>
      <c r="D657" s="35" t="str">
        <f>IF(Experiencia_Proponente!D1005=0,"",Experiencia_Proponente!D1005)</f>
        <v/>
      </c>
      <c r="E657" s="35" t="str">
        <f>Consolidado_Experiencia!E657</f>
        <v/>
      </c>
      <c r="F657" s="35" t="str">
        <f>Consolidado_Doc_Técnicos!O657</f>
        <v/>
      </c>
      <c r="G657" s="35" t="str">
        <f>Consolidado_Económico!U664</f>
        <v/>
      </c>
      <c r="H657" s="1108"/>
      <c r="I657" s="43">
        <f>Consolidado_Ponderables!I657</f>
        <v>0</v>
      </c>
      <c r="J657" s="1108"/>
      <c r="K657" s="35" t="str">
        <f t="shared" si="90"/>
        <v/>
      </c>
    </row>
    <row r="658" spans="1:11" ht="17.25" hidden="1" thickBot="1" x14ac:dyDescent="0.3">
      <c r="A658" s="1105"/>
      <c r="B658" s="717">
        <v>11</v>
      </c>
      <c r="C658" s="35" t="str">
        <f>IF(Experiencia_Proponente!C1006=0,"",Experiencia_Proponente!C1006)</f>
        <v/>
      </c>
      <c r="D658" s="35" t="str">
        <f>IF(Experiencia_Proponente!D1006=0,"",Experiencia_Proponente!D1006)</f>
        <v/>
      </c>
      <c r="E658" s="35" t="str">
        <f>Consolidado_Experiencia!E658</f>
        <v/>
      </c>
      <c r="F658" s="35" t="str">
        <f>Consolidado_Doc_Técnicos!O658</f>
        <v/>
      </c>
      <c r="G658" s="35" t="str">
        <f>Consolidado_Económico!U665</f>
        <v/>
      </c>
      <c r="H658" s="1108"/>
      <c r="I658" s="43">
        <f>Consolidado_Ponderables!I658</f>
        <v>0</v>
      </c>
      <c r="J658" s="1108"/>
      <c r="K658" s="35" t="str">
        <f t="shared" si="90"/>
        <v/>
      </c>
    </row>
    <row r="659" spans="1:11" ht="17.25" hidden="1" thickBot="1" x14ac:dyDescent="0.3">
      <c r="A659" s="1106"/>
      <c r="B659" s="15">
        <v>12</v>
      </c>
      <c r="C659" s="707" t="str">
        <f>IF(Experiencia_Proponente!C1007=0,"",Experiencia_Proponente!C1007)</f>
        <v/>
      </c>
      <c r="D659" s="35" t="str">
        <f>IF(Experiencia_Proponente!D1007=0,"",Experiencia_Proponente!D1007)</f>
        <v/>
      </c>
      <c r="E659" s="707" t="str">
        <f>Consolidado_Experiencia!E659</f>
        <v/>
      </c>
      <c r="F659" s="707" t="str">
        <f>Consolidado_Doc_Técnicos!O659</f>
        <v/>
      </c>
      <c r="G659" s="707" t="str">
        <f>Consolidado_Económico!U666</f>
        <v/>
      </c>
      <c r="H659" s="1108"/>
      <c r="I659" s="712">
        <f>Consolidado_Ponderables!I659</f>
        <v>0</v>
      </c>
      <c r="J659" s="1108"/>
      <c r="K659" s="707" t="str">
        <f t="shared" si="90"/>
        <v/>
      </c>
    </row>
    <row r="660" spans="1:11" ht="17.25" thickBot="1" x14ac:dyDescent="0.3">
      <c r="A660" s="102">
        <v>50</v>
      </c>
      <c r="B660" s="564"/>
      <c r="C660" s="103" t="s">
        <v>1537</v>
      </c>
      <c r="D660" s="70" t="s">
        <v>1537</v>
      </c>
      <c r="E660" s="103" t="s">
        <v>1537</v>
      </c>
      <c r="F660" s="103" t="s">
        <v>1537</v>
      </c>
      <c r="G660" s="103" t="s">
        <v>1537</v>
      </c>
      <c r="H660" s="103"/>
      <c r="I660" s="103" t="s">
        <v>1537</v>
      </c>
      <c r="J660" s="937"/>
      <c r="K660" s="937"/>
    </row>
    <row r="661" spans="1:11" hidden="1" x14ac:dyDescent="0.25">
      <c r="A661" s="1104">
        <f>A673</f>
        <v>51</v>
      </c>
      <c r="B661" s="35">
        <v>1</v>
      </c>
      <c r="C661" s="35" t="str">
        <f>IF(Experiencia_Proponente!C1009=0,"",Experiencia_Proponente!C1009)</f>
        <v/>
      </c>
      <c r="D661" s="35" t="str">
        <f>IF(Experiencia_Proponente!D1009=0,"",Experiencia_Proponente!D1009)</f>
        <v/>
      </c>
      <c r="E661" s="35" t="str">
        <f>Consolidado_Experiencia!E661</f>
        <v/>
      </c>
      <c r="F661" s="35" t="str">
        <f>Consolidado_Doc_Técnicos!O661</f>
        <v/>
      </c>
      <c r="G661" s="35" t="str">
        <f>Consolidado_Económico!U668</f>
        <v/>
      </c>
      <c r="H661" s="1108"/>
      <c r="I661" s="43">
        <f>Consolidado_Ponderables!I661</f>
        <v>0</v>
      </c>
      <c r="J661" s="1108"/>
      <c r="K661" s="35" t="str">
        <f t="shared" ref="K661:K672" si="91">IF(C661&lt;&gt;"",IF((AND(E661="HABILITADO",F661="HABILITADO",G661="HABILITADO"))=TRUE,"HABILITADO",IF(OR(E661="RECHAZADO",F661="RECHAZADO",G661="RECHAZADO")=TRUE,"RECHAZADO",IF(OR(E661="RECHAZADO",F661="RECHAZADO",G661="RECHAZADO")=TRUE,"RECHAZADO","NO HABILITADO"))),"")</f>
        <v/>
      </c>
    </row>
    <row r="662" spans="1:11" hidden="1" x14ac:dyDescent="0.25">
      <c r="A662" s="1105"/>
      <c r="B662" s="717">
        <v>2</v>
      </c>
      <c r="C662" s="35" t="str">
        <f>IF(Experiencia_Proponente!C1010=0,"",Experiencia_Proponente!C1010)</f>
        <v/>
      </c>
      <c r="D662" s="35" t="str">
        <f>IF(Experiencia_Proponente!D1010=0,"",Experiencia_Proponente!D1010)</f>
        <v/>
      </c>
      <c r="E662" s="35" t="str">
        <f>Consolidado_Experiencia!E662</f>
        <v/>
      </c>
      <c r="F662" s="35" t="str">
        <f>Consolidado_Doc_Técnicos!O662</f>
        <v/>
      </c>
      <c r="G662" s="35" t="str">
        <f>Consolidado_Económico!U669</f>
        <v/>
      </c>
      <c r="H662" s="1108"/>
      <c r="I662" s="43">
        <f>Consolidado_Ponderables!I662</f>
        <v>0</v>
      </c>
      <c r="J662" s="1108"/>
      <c r="K662" s="35" t="str">
        <f t="shared" si="91"/>
        <v/>
      </c>
    </row>
    <row r="663" spans="1:11" hidden="1" x14ac:dyDescent="0.25">
      <c r="A663" s="1105"/>
      <c r="B663" s="717">
        <v>3</v>
      </c>
      <c r="C663" s="35" t="str">
        <f>IF(Experiencia_Proponente!C1011=0,"",Experiencia_Proponente!C1011)</f>
        <v/>
      </c>
      <c r="D663" s="35" t="str">
        <f>IF(Experiencia_Proponente!D1011=0,"",Experiencia_Proponente!D1011)</f>
        <v/>
      </c>
      <c r="E663" s="35" t="str">
        <f>Consolidado_Experiencia!E663</f>
        <v/>
      </c>
      <c r="F663" s="35" t="str">
        <f>Consolidado_Doc_Técnicos!O663</f>
        <v/>
      </c>
      <c r="G663" s="35" t="str">
        <f>Consolidado_Económico!U670</f>
        <v/>
      </c>
      <c r="H663" s="1108"/>
      <c r="I663" s="43">
        <f>Consolidado_Ponderables!I663</f>
        <v>0</v>
      </c>
      <c r="J663" s="1108"/>
      <c r="K663" s="35" t="str">
        <f t="shared" si="91"/>
        <v/>
      </c>
    </row>
    <row r="664" spans="1:11" hidden="1" x14ac:dyDescent="0.25">
      <c r="A664" s="1105"/>
      <c r="B664" s="717">
        <v>4</v>
      </c>
      <c r="C664" s="35" t="str">
        <f>IF(Experiencia_Proponente!C1012=0,"",Experiencia_Proponente!C1012)</f>
        <v/>
      </c>
      <c r="D664" s="35" t="str">
        <f>IF(Experiencia_Proponente!D1012=0,"",Experiencia_Proponente!D1012)</f>
        <v/>
      </c>
      <c r="E664" s="35" t="str">
        <f>Consolidado_Experiencia!E664</f>
        <v/>
      </c>
      <c r="F664" s="35" t="str">
        <f>Consolidado_Doc_Técnicos!O664</f>
        <v/>
      </c>
      <c r="G664" s="35" t="str">
        <f>Consolidado_Económico!U671</f>
        <v/>
      </c>
      <c r="H664" s="1108"/>
      <c r="I664" s="43">
        <f>Consolidado_Ponderables!I664</f>
        <v>0</v>
      </c>
      <c r="J664" s="1108"/>
      <c r="K664" s="35" t="str">
        <f t="shared" si="91"/>
        <v/>
      </c>
    </row>
    <row r="665" spans="1:11" hidden="1" x14ac:dyDescent="0.25">
      <c r="A665" s="1106"/>
      <c r="B665" s="15">
        <v>5</v>
      </c>
      <c r="C665" s="707" t="str">
        <f>IF(Experiencia_Proponente!C1013=0,"",Experiencia_Proponente!C1013)</f>
        <v/>
      </c>
      <c r="D665" s="35" t="str">
        <f>IF(Experiencia_Proponente!D1013=0,"",Experiencia_Proponente!D1013)</f>
        <v/>
      </c>
      <c r="E665" s="707" t="str">
        <f>Consolidado_Experiencia!E665</f>
        <v/>
      </c>
      <c r="F665" s="707" t="str">
        <f>Consolidado_Doc_Técnicos!O665</f>
        <v/>
      </c>
      <c r="G665" s="707" t="str">
        <f>Consolidado_Económico!U672</f>
        <v/>
      </c>
      <c r="H665" s="1108"/>
      <c r="I665" s="712">
        <f>Consolidado_Ponderables!I665</f>
        <v>0</v>
      </c>
      <c r="J665" s="1108"/>
      <c r="K665" s="707" t="str">
        <f t="shared" si="91"/>
        <v/>
      </c>
    </row>
    <row r="666" spans="1:11" ht="17.25" thickBot="1" x14ac:dyDescent="0.3">
      <c r="A666" s="1103"/>
      <c r="B666" s="717">
        <v>6</v>
      </c>
      <c r="C666" s="717" t="str">
        <f>IF(Experiencia_Proponente!C1014=0,"",Experiencia_Proponente!C1014)</f>
        <v xml:space="preserve">UNIÓN TEMPORAL ANDIGLOBALTEC SED 2021. </v>
      </c>
      <c r="D666" s="935" t="str">
        <f>IF(Experiencia_Proponente!D1014=0,"",Experiencia_Proponente!D1014)</f>
        <v xml:space="preserve">UNIÓN TEMPORAL ANDIGLOBALTEC SED 2021. </v>
      </c>
      <c r="E666" s="717" t="str">
        <f>Consolidado_Experiencia!E666</f>
        <v>HABILITADO</v>
      </c>
      <c r="F666" s="717" t="str">
        <f>Consolidado_Doc_Técnicos!O666</f>
        <v>HABILITADO</v>
      </c>
      <c r="G666" s="717" t="str">
        <f>Consolidado_Económico!U673</f>
        <v>HABILITADO</v>
      </c>
      <c r="H666" s="1107"/>
      <c r="I666" s="698">
        <f>Consolidado_Ponderables!I666</f>
        <v>60</v>
      </c>
      <c r="J666" s="1107"/>
      <c r="K666" s="717" t="str">
        <f>IF(C666&lt;&gt;"",IF((AND(E666="HABILITADO",F666="HABILITADO",G666="HABILITADO"))=TRUE,"HABILITADO",IF(OR(E666="RECHAZADO",F666="RECHAZADO",G666="RECHAZADO")=TRUE,"RECHAZADO",IF(OR(E666="RECHAZADO",F666="RECHAZADO",G666="RECHAZADO")=TRUE,"RECHAZADO","RECHAZADO"))),"")</f>
        <v>HABILITADO</v>
      </c>
    </row>
    <row r="667" spans="1:11" ht="17.25" hidden="1" thickBot="1" x14ac:dyDescent="0.3">
      <c r="A667" s="1104"/>
      <c r="B667" s="35">
        <v>7</v>
      </c>
      <c r="C667" s="35" t="str">
        <f>IF(Experiencia_Proponente!C1015=0,"",Experiencia_Proponente!C1015)</f>
        <v/>
      </c>
      <c r="D667" s="35" t="str">
        <f>IF(Experiencia_Proponente!D1015=0,"",Experiencia_Proponente!D1015)</f>
        <v/>
      </c>
      <c r="E667" s="35" t="str">
        <f>Consolidado_Experiencia!E667</f>
        <v/>
      </c>
      <c r="F667" s="35" t="str">
        <f>Consolidado_Doc_Técnicos!O667</f>
        <v/>
      </c>
      <c r="G667" s="35" t="str">
        <f>Consolidado_Económico!U674</f>
        <v/>
      </c>
      <c r="H667" s="1108"/>
      <c r="I667" s="43">
        <f>Consolidado_Ponderables!I667</f>
        <v>0</v>
      </c>
      <c r="J667" s="1108"/>
      <c r="K667" s="35" t="str">
        <f t="shared" si="91"/>
        <v/>
      </c>
    </row>
    <row r="668" spans="1:11" ht="17.25" hidden="1" thickBot="1" x14ac:dyDescent="0.3">
      <c r="A668" s="1105"/>
      <c r="B668" s="717">
        <v>8</v>
      </c>
      <c r="C668" s="35" t="str">
        <f>IF(Experiencia_Proponente!C1016=0,"",Experiencia_Proponente!C1016)</f>
        <v/>
      </c>
      <c r="D668" s="35" t="str">
        <f>IF(Experiencia_Proponente!D1016=0,"",Experiencia_Proponente!D1016)</f>
        <v/>
      </c>
      <c r="E668" s="35" t="str">
        <f>Consolidado_Experiencia!E668</f>
        <v/>
      </c>
      <c r="F668" s="35" t="str">
        <f>Consolidado_Doc_Técnicos!O668</f>
        <v/>
      </c>
      <c r="G668" s="35" t="str">
        <f>Consolidado_Económico!U675</f>
        <v/>
      </c>
      <c r="H668" s="1108"/>
      <c r="I668" s="43">
        <f>Consolidado_Ponderables!I668</f>
        <v>0</v>
      </c>
      <c r="J668" s="1108"/>
      <c r="K668" s="35" t="str">
        <f t="shared" si="91"/>
        <v/>
      </c>
    </row>
    <row r="669" spans="1:11" ht="17.25" hidden="1" thickBot="1" x14ac:dyDescent="0.3">
      <c r="A669" s="1105"/>
      <c r="B669" s="717">
        <v>9</v>
      </c>
      <c r="C669" s="35" t="str">
        <f>IF(Experiencia_Proponente!C1017=0,"",Experiencia_Proponente!C1017)</f>
        <v/>
      </c>
      <c r="D669" s="35" t="str">
        <f>IF(Experiencia_Proponente!D1017=0,"",Experiencia_Proponente!D1017)</f>
        <v/>
      </c>
      <c r="E669" s="35" t="str">
        <f>Consolidado_Experiencia!E669</f>
        <v/>
      </c>
      <c r="F669" s="35" t="str">
        <f>Consolidado_Doc_Técnicos!O669</f>
        <v/>
      </c>
      <c r="G669" s="35" t="str">
        <f>Consolidado_Económico!U676</f>
        <v/>
      </c>
      <c r="H669" s="1108"/>
      <c r="I669" s="43">
        <f>Consolidado_Ponderables!I669</f>
        <v>0</v>
      </c>
      <c r="J669" s="1108"/>
      <c r="K669" s="35" t="str">
        <f t="shared" si="91"/>
        <v/>
      </c>
    </row>
    <row r="670" spans="1:11" ht="17.25" hidden="1" thickBot="1" x14ac:dyDescent="0.3">
      <c r="A670" s="1105"/>
      <c r="B670" s="717">
        <v>10</v>
      </c>
      <c r="C670" s="35" t="str">
        <f>IF(Experiencia_Proponente!C1018=0,"",Experiencia_Proponente!C1018)</f>
        <v/>
      </c>
      <c r="D670" s="35" t="str">
        <f>IF(Experiencia_Proponente!D1018=0,"",Experiencia_Proponente!D1018)</f>
        <v/>
      </c>
      <c r="E670" s="35" t="str">
        <f>Consolidado_Experiencia!E670</f>
        <v/>
      </c>
      <c r="F670" s="35" t="str">
        <f>Consolidado_Doc_Técnicos!O670</f>
        <v/>
      </c>
      <c r="G670" s="35" t="str">
        <f>Consolidado_Económico!U677</f>
        <v/>
      </c>
      <c r="H670" s="1108"/>
      <c r="I670" s="43">
        <f>Consolidado_Ponderables!I670</f>
        <v>0</v>
      </c>
      <c r="J670" s="1108"/>
      <c r="K670" s="35" t="str">
        <f t="shared" si="91"/>
        <v/>
      </c>
    </row>
    <row r="671" spans="1:11" ht="17.25" hidden="1" thickBot="1" x14ac:dyDescent="0.3">
      <c r="A671" s="1105"/>
      <c r="B671" s="717">
        <v>11</v>
      </c>
      <c r="C671" s="35" t="str">
        <f>IF(Experiencia_Proponente!C1019=0,"",Experiencia_Proponente!C1019)</f>
        <v/>
      </c>
      <c r="D671" s="35" t="str">
        <f>IF(Experiencia_Proponente!D1019=0,"",Experiencia_Proponente!D1019)</f>
        <v/>
      </c>
      <c r="E671" s="35" t="str">
        <f>Consolidado_Experiencia!E671</f>
        <v/>
      </c>
      <c r="F671" s="35" t="str">
        <f>Consolidado_Doc_Técnicos!O671</f>
        <v/>
      </c>
      <c r="G671" s="35" t="str">
        <f>Consolidado_Económico!U678</f>
        <v/>
      </c>
      <c r="H671" s="1108"/>
      <c r="I671" s="43">
        <f>Consolidado_Ponderables!I671</f>
        <v>0</v>
      </c>
      <c r="J671" s="1108"/>
      <c r="K671" s="35" t="str">
        <f t="shared" si="91"/>
        <v/>
      </c>
    </row>
    <row r="672" spans="1:11" ht="17.25" hidden="1" thickBot="1" x14ac:dyDescent="0.3">
      <c r="A672" s="1106"/>
      <c r="B672" s="15">
        <v>12</v>
      </c>
      <c r="C672" s="707" t="str">
        <f>IF(Experiencia_Proponente!C1020=0,"",Experiencia_Proponente!C1020)</f>
        <v/>
      </c>
      <c r="D672" s="35" t="str">
        <f>IF(Experiencia_Proponente!D1020=0,"",Experiencia_Proponente!D1020)</f>
        <v/>
      </c>
      <c r="E672" s="707" t="str">
        <f>Consolidado_Experiencia!E672</f>
        <v/>
      </c>
      <c r="F672" s="707" t="str">
        <f>Consolidado_Doc_Técnicos!O672</f>
        <v/>
      </c>
      <c r="G672" s="707" t="str">
        <f>Consolidado_Económico!U679</f>
        <v/>
      </c>
      <c r="H672" s="1108"/>
      <c r="I672" s="712">
        <f>Consolidado_Ponderables!I672</f>
        <v>0</v>
      </c>
      <c r="J672" s="1108"/>
      <c r="K672" s="707" t="str">
        <f t="shared" si="91"/>
        <v/>
      </c>
    </row>
    <row r="673" spans="1:11" ht="17.25" thickBot="1" x14ac:dyDescent="0.3">
      <c r="A673" s="102">
        <v>51</v>
      </c>
      <c r="B673" s="564"/>
      <c r="C673" s="103" t="s">
        <v>1537</v>
      </c>
      <c r="D673" s="70" t="s">
        <v>1537</v>
      </c>
      <c r="E673" s="103" t="s">
        <v>1537</v>
      </c>
      <c r="F673" s="103" t="s">
        <v>1537</v>
      </c>
      <c r="G673" s="103" t="s">
        <v>1537</v>
      </c>
      <c r="H673" s="103"/>
      <c r="I673" s="103" t="s">
        <v>1537</v>
      </c>
      <c r="J673" s="937"/>
      <c r="K673" s="937"/>
    </row>
    <row r="674" spans="1:11" x14ac:dyDescent="0.25">
      <c r="A674" s="1103">
        <f>A686</f>
        <v>52</v>
      </c>
      <c r="B674" s="717">
        <v>1</v>
      </c>
      <c r="C674" s="717" t="str">
        <f>IF(Experiencia_Proponente!C1027=0,"",Experiencia_Proponente!C1027)</f>
        <v>UNIÓN TEMPORAL SERVIG SED</v>
      </c>
      <c r="D674" s="935" t="str">
        <f>IF(Experiencia_Proponente!D1027=0,"",Experiencia_Proponente!D1027)</f>
        <v>UNIÓN TEMPORAL SERVIG SED</v>
      </c>
      <c r="E674" s="717" t="str">
        <f>Consolidado_Experiencia!E674</f>
        <v>HABILITADO</v>
      </c>
      <c r="F674" s="717" t="str">
        <f>Consolidado_Doc_Técnicos!O674</f>
        <v>HABILITADO</v>
      </c>
      <c r="G674" s="717" t="str">
        <f>Consolidado_Económico!U681</f>
        <v>HABILITADO</v>
      </c>
      <c r="H674" s="1107"/>
      <c r="I674" s="698">
        <f>Consolidado_Ponderables!I674</f>
        <v>60</v>
      </c>
      <c r="J674" s="1107"/>
      <c r="K674" s="717" t="str">
        <f>IF(C674&lt;&gt;"",IF((AND(E674="HABILITADO",F674="HABILITADO",G674="HABILITADO"))=TRUE,"HABILITADO",IF(OR(E674="RECHAZADO",F674="RECHAZADO",G674="RECHAZADO")=TRUE,"RECHAZADO",IF(OR(E674="RECHAZADO",F674="RECHAZADO",G674="RECHAZADO")=TRUE,"RECHAZADO","RECHAZADO"))),"")</f>
        <v>HABILITADO</v>
      </c>
    </row>
    <row r="675" spans="1:11" x14ac:dyDescent="0.25">
      <c r="A675" s="1103"/>
      <c r="B675" s="717">
        <v>2</v>
      </c>
      <c r="C675" s="717" t="str">
        <f>IF(Experiencia_Proponente!C1028=0,"",Experiencia_Proponente!C1028)</f>
        <v>UNIÓN TEMPORAL SERVIG SED</v>
      </c>
      <c r="D675" s="935" t="str">
        <f>IF(Experiencia_Proponente!D1028=0,"",Experiencia_Proponente!D1028)</f>
        <v>UNIÓN TEMPORAL SERVIG SED</v>
      </c>
      <c r="E675" s="717" t="str">
        <f>Consolidado_Experiencia!E675</f>
        <v>HABILITADO</v>
      </c>
      <c r="F675" s="717" t="str">
        <f>Consolidado_Doc_Técnicos!O675</f>
        <v>HABILITADO</v>
      </c>
      <c r="G675" s="717" t="str">
        <f>Consolidado_Económico!U682</f>
        <v>HABILITADO</v>
      </c>
      <c r="H675" s="1107"/>
      <c r="I675" s="698">
        <f>Consolidado_Ponderables!I675</f>
        <v>60</v>
      </c>
      <c r="J675" s="1107"/>
      <c r="K675" s="717" t="str">
        <f>IF(C675&lt;&gt;"",IF((AND(E675="HABILITADO",F675="HABILITADO",G675="HABILITADO"))=TRUE,"HABILITADO",IF(OR(E675="RECHAZADO",F675="RECHAZADO",G675="RECHAZADO")=TRUE,"RECHAZADO",IF(OR(E675="RECHAZADO",F675="RECHAZADO",G675="RECHAZADO")=TRUE,"RECHAZADO","RECHAZADO"))),"")</f>
        <v>HABILITADO</v>
      </c>
    </row>
    <row r="676" spans="1:11" hidden="1" x14ac:dyDescent="0.25">
      <c r="A676" s="1104"/>
      <c r="B676" s="35">
        <v>3</v>
      </c>
      <c r="C676" s="35" t="str">
        <f>IF(Experiencia_Proponente!C1029=0,"",Experiencia_Proponente!C1029)</f>
        <v/>
      </c>
      <c r="D676" s="35" t="str">
        <f>IF(Experiencia_Proponente!D1029=0,"",Experiencia_Proponente!D1029)</f>
        <v/>
      </c>
      <c r="E676" s="35" t="str">
        <f>Consolidado_Experiencia!E676</f>
        <v/>
      </c>
      <c r="F676" s="35" t="str">
        <f>Consolidado_Doc_Técnicos!O676</f>
        <v/>
      </c>
      <c r="G676" s="35" t="str">
        <f>Consolidado_Económico!U683</f>
        <v/>
      </c>
      <c r="H676" s="1108"/>
      <c r="I676" s="43">
        <f>Consolidado_Ponderables!I676</f>
        <v>0</v>
      </c>
      <c r="J676" s="1108"/>
      <c r="K676" s="35" t="str">
        <f t="shared" ref="K676:K684" si="92">IF(C676&lt;&gt;"",IF((AND(E676="HABILITADO",F676="HABILITADO",G676="HABILITADO"))=TRUE,"HABILITADO",IF(OR(E676="RECHAZADO",F676="RECHAZADO",G676="RECHAZADO")=TRUE,"RECHAZADO",IF(OR(E676="RECHAZADO",F676="RECHAZADO",G676="RECHAZADO")=TRUE,"RECHAZADO","NO HABILITADO"))),"")</f>
        <v/>
      </c>
    </row>
    <row r="677" spans="1:11" hidden="1" x14ac:dyDescent="0.25">
      <c r="A677" s="1105"/>
      <c r="B677" s="717">
        <v>4</v>
      </c>
      <c r="C677" s="35" t="str">
        <f>IF(Experiencia_Proponente!C1030=0,"",Experiencia_Proponente!C1030)</f>
        <v/>
      </c>
      <c r="D677" s="35" t="str">
        <f>IF(Experiencia_Proponente!D1030=0,"",Experiencia_Proponente!D1030)</f>
        <v/>
      </c>
      <c r="E677" s="35" t="str">
        <f>Consolidado_Experiencia!E677</f>
        <v/>
      </c>
      <c r="F677" s="35" t="str">
        <f>Consolidado_Doc_Técnicos!O677</f>
        <v/>
      </c>
      <c r="G677" s="35" t="str">
        <f>Consolidado_Económico!U684</f>
        <v/>
      </c>
      <c r="H677" s="1108"/>
      <c r="I677" s="43">
        <f>Consolidado_Ponderables!I677</f>
        <v>0</v>
      </c>
      <c r="J677" s="1108"/>
      <c r="K677" s="35" t="str">
        <f t="shared" si="92"/>
        <v/>
      </c>
    </row>
    <row r="678" spans="1:11" hidden="1" x14ac:dyDescent="0.25">
      <c r="A678" s="1105"/>
      <c r="B678" s="717">
        <v>5</v>
      </c>
      <c r="C678" s="35" t="str">
        <f>IF(Experiencia_Proponente!C1031=0,"",Experiencia_Proponente!C1031)</f>
        <v/>
      </c>
      <c r="D678" s="35" t="str">
        <f>IF(Experiencia_Proponente!D1031=0,"",Experiencia_Proponente!D1031)</f>
        <v/>
      </c>
      <c r="E678" s="35" t="str">
        <f>Consolidado_Experiencia!E678</f>
        <v/>
      </c>
      <c r="F678" s="35" t="str">
        <f>Consolidado_Doc_Técnicos!O678</f>
        <v/>
      </c>
      <c r="G678" s="35" t="str">
        <f>Consolidado_Económico!U685</f>
        <v/>
      </c>
      <c r="H678" s="1108"/>
      <c r="I678" s="43">
        <f>Consolidado_Ponderables!I678</f>
        <v>0</v>
      </c>
      <c r="J678" s="1108"/>
      <c r="K678" s="35" t="str">
        <f t="shared" si="92"/>
        <v/>
      </c>
    </row>
    <row r="679" spans="1:11" hidden="1" x14ac:dyDescent="0.25">
      <c r="A679" s="1105"/>
      <c r="B679" s="717">
        <v>6</v>
      </c>
      <c r="C679" s="35" t="str">
        <f>IF(Experiencia_Proponente!C1032=0,"",Experiencia_Proponente!C1032)</f>
        <v/>
      </c>
      <c r="D679" s="35" t="str">
        <f>IF(Experiencia_Proponente!D1032=0,"",Experiencia_Proponente!D1032)</f>
        <v/>
      </c>
      <c r="E679" s="35" t="str">
        <f>Consolidado_Experiencia!E679</f>
        <v/>
      </c>
      <c r="F679" s="35" t="str">
        <f>Consolidado_Doc_Técnicos!O679</f>
        <v/>
      </c>
      <c r="G679" s="35" t="str">
        <f>Consolidado_Económico!U686</f>
        <v/>
      </c>
      <c r="H679" s="1108"/>
      <c r="I679" s="43">
        <f>Consolidado_Ponderables!I679</f>
        <v>0</v>
      </c>
      <c r="J679" s="1108"/>
      <c r="K679" s="35" t="str">
        <f t="shared" si="92"/>
        <v/>
      </c>
    </row>
    <row r="680" spans="1:11" hidden="1" x14ac:dyDescent="0.25">
      <c r="A680" s="1106"/>
      <c r="B680" s="15">
        <v>7</v>
      </c>
      <c r="C680" s="707" t="str">
        <f>IF(Experiencia_Proponente!C1033=0,"",Experiencia_Proponente!C1033)</f>
        <v/>
      </c>
      <c r="D680" s="35" t="str">
        <f>IF(Experiencia_Proponente!D1033=0,"",Experiencia_Proponente!D1033)</f>
        <v/>
      </c>
      <c r="E680" s="707" t="str">
        <f>Consolidado_Experiencia!E680</f>
        <v/>
      </c>
      <c r="F680" s="707" t="str">
        <f>Consolidado_Doc_Técnicos!O680</f>
        <v/>
      </c>
      <c r="G680" s="707" t="str">
        <f>Consolidado_Económico!U687</f>
        <v/>
      </c>
      <c r="H680" s="1108"/>
      <c r="I680" s="712">
        <f>Consolidado_Ponderables!I680</f>
        <v>0</v>
      </c>
      <c r="J680" s="1108"/>
      <c r="K680" s="707" t="str">
        <f t="shared" si="92"/>
        <v/>
      </c>
    </row>
    <row r="681" spans="1:11" x14ac:dyDescent="0.25">
      <c r="A681" s="1103"/>
      <c r="B681" s="717">
        <v>8</v>
      </c>
      <c r="C681" s="717" t="str">
        <f>IF(Experiencia_Proponente!C1034=0,"",Experiencia_Proponente!C1034)</f>
        <v>UNIÓN TEMPORAL SERVIG SED</v>
      </c>
      <c r="D681" s="935" t="str">
        <f>IF(Experiencia_Proponente!D1034=0,"",Experiencia_Proponente!D1034)</f>
        <v>UNIÓN TEMPORAL SERVIG SED</v>
      </c>
      <c r="E681" s="717" t="str">
        <f>Consolidado_Experiencia!E681</f>
        <v>HABILITADO</v>
      </c>
      <c r="F681" s="717" t="str">
        <f>Consolidado_Doc_Técnicos!O681</f>
        <v>HABILITADO</v>
      </c>
      <c r="G681" s="717" t="str">
        <f>Consolidado_Económico!U688</f>
        <v>HABILITADO</v>
      </c>
      <c r="H681" s="1107"/>
      <c r="I681" s="698">
        <f>Consolidado_Ponderables!I681</f>
        <v>60</v>
      </c>
      <c r="J681" s="1107"/>
      <c r="K681" s="717" t="str">
        <f>IF(C681&lt;&gt;"",IF((AND(E681="HABILITADO",F681="HABILITADO",G681="HABILITADO"))=TRUE,"HABILITADO",IF(OR(E681="RECHAZADO",F681="RECHAZADO",G681="RECHAZADO")=TRUE,"RECHAZADO",IF(OR(E681="RECHAZADO",F681="RECHAZADO",G681="RECHAZADO")=TRUE,"RECHAZADO","RECHAZADO"))),"")</f>
        <v>HABILITADO</v>
      </c>
    </row>
    <row r="682" spans="1:11" hidden="1" x14ac:dyDescent="0.25">
      <c r="A682" s="1104"/>
      <c r="B682" s="35">
        <v>9</v>
      </c>
      <c r="C682" s="35" t="str">
        <f>IF(Experiencia_Proponente!C1035=0,"",Experiencia_Proponente!C1035)</f>
        <v/>
      </c>
      <c r="D682" s="35" t="str">
        <f>IF(Experiencia_Proponente!D1035=0,"",Experiencia_Proponente!D1035)</f>
        <v/>
      </c>
      <c r="E682" s="35" t="str">
        <f>Consolidado_Experiencia!E682</f>
        <v/>
      </c>
      <c r="F682" s="35" t="str">
        <f>Consolidado_Doc_Técnicos!O682</f>
        <v/>
      </c>
      <c r="G682" s="35" t="str">
        <f>Consolidado_Económico!U689</f>
        <v/>
      </c>
      <c r="H682" s="1108"/>
      <c r="I682" s="43">
        <f>Consolidado_Ponderables!I682</f>
        <v>0</v>
      </c>
      <c r="J682" s="1108"/>
      <c r="K682" s="35" t="str">
        <f t="shared" si="92"/>
        <v/>
      </c>
    </row>
    <row r="683" spans="1:11" hidden="1" x14ac:dyDescent="0.25">
      <c r="A683" s="1105"/>
      <c r="B683" s="717">
        <v>10</v>
      </c>
      <c r="C683" s="35" t="str">
        <f>IF(Experiencia_Proponente!C1036=0,"",Experiencia_Proponente!C1036)</f>
        <v/>
      </c>
      <c r="D683" s="35" t="str">
        <f>IF(Experiencia_Proponente!D1036=0,"",Experiencia_Proponente!D1036)</f>
        <v/>
      </c>
      <c r="E683" s="35" t="str">
        <f>Consolidado_Experiencia!E683</f>
        <v/>
      </c>
      <c r="F683" s="35" t="str">
        <f>Consolidado_Doc_Técnicos!O683</f>
        <v/>
      </c>
      <c r="G683" s="35" t="str">
        <f>Consolidado_Económico!U690</f>
        <v/>
      </c>
      <c r="H683" s="1108"/>
      <c r="I683" s="43">
        <f>Consolidado_Ponderables!I683</f>
        <v>0</v>
      </c>
      <c r="J683" s="1108"/>
      <c r="K683" s="35" t="str">
        <f t="shared" si="92"/>
        <v/>
      </c>
    </row>
    <row r="684" spans="1:11" hidden="1" x14ac:dyDescent="0.25">
      <c r="A684" s="1106"/>
      <c r="B684" s="15">
        <v>11</v>
      </c>
      <c r="C684" s="707" t="str">
        <f>IF(Experiencia_Proponente!C1037=0,"",Experiencia_Proponente!C1037)</f>
        <v/>
      </c>
      <c r="D684" s="35" t="str">
        <f>IF(Experiencia_Proponente!D1037=0,"",Experiencia_Proponente!D1037)</f>
        <v/>
      </c>
      <c r="E684" s="707" t="str">
        <f>Consolidado_Experiencia!E684</f>
        <v/>
      </c>
      <c r="F684" s="707" t="str">
        <f>Consolidado_Doc_Técnicos!O684</f>
        <v/>
      </c>
      <c r="G684" s="707" t="str">
        <f>Consolidado_Económico!U691</f>
        <v/>
      </c>
      <c r="H684" s="1108"/>
      <c r="I684" s="712">
        <f>Consolidado_Ponderables!I684</f>
        <v>0</v>
      </c>
      <c r="J684" s="1108"/>
      <c r="K684" s="707" t="str">
        <f t="shared" si="92"/>
        <v/>
      </c>
    </row>
    <row r="685" spans="1:11" ht="17.25" thickBot="1" x14ac:dyDescent="0.3">
      <c r="A685" s="1103"/>
      <c r="B685" s="717">
        <v>12</v>
      </c>
      <c r="C685" s="717" t="str">
        <f>IF(Experiencia_Proponente!C1038=0,"",Experiencia_Proponente!C1038)</f>
        <v>UNIÓN TEMPORAL SERVIG SED</v>
      </c>
      <c r="D685" s="935" t="str">
        <f>IF(Experiencia_Proponente!D1038=0,"",Experiencia_Proponente!D1038)</f>
        <v>UNIÓN TEMPORAL SERVIG SED</v>
      </c>
      <c r="E685" s="717" t="str">
        <f>Consolidado_Experiencia!E685</f>
        <v>HABILITADO</v>
      </c>
      <c r="F685" s="717" t="str">
        <f>Consolidado_Doc_Técnicos!O685</f>
        <v>HABILITADO</v>
      </c>
      <c r="G685" s="717" t="str">
        <f>Consolidado_Económico!U692</f>
        <v>HABILITADO</v>
      </c>
      <c r="H685" s="1107"/>
      <c r="I685" s="698">
        <f>Consolidado_Ponderables!I685</f>
        <v>60</v>
      </c>
      <c r="J685" s="1107"/>
      <c r="K685" s="717" t="str">
        <f>IF(C685&lt;&gt;"",IF((AND(E685="HABILITADO",F685="HABILITADO",G685="HABILITADO"))=TRUE,"HABILITADO",IF(OR(E685="RECHAZADO",F685="RECHAZADO",G685="RECHAZADO")=TRUE,"RECHAZADO",IF(OR(E685="RECHAZADO",F685="RECHAZADO",G685="RECHAZADO")=TRUE,"RECHAZADO","RECHAZADO"))),"")</f>
        <v>HABILITADO</v>
      </c>
    </row>
    <row r="686" spans="1:11" ht="17.25" thickBot="1" x14ac:dyDescent="0.3">
      <c r="A686" s="102">
        <v>52</v>
      </c>
      <c r="B686" s="564"/>
      <c r="C686" s="103" t="s">
        <v>1537</v>
      </c>
      <c r="D686" s="70" t="s">
        <v>1537</v>
      </c>
      <c r="E686" s="103" t="s">
        <v>1537</v>
      </c>
      <c r="F686" s="103" t="s">
        <v>1537</v>
      </c>
      <c r="G686" s="103" t="s">
        <v>1537</v>
      </c>
      <c r="H686" s="103"/>
      <c r="I686" s="103" t="s">
        <v>1537</v>
      </c>
      <c r="J686" s="937"/>
      <c r="K686" s="937"/>
    </row>
    <row r="687" spans="1:11" x14ac:dyDescent="0.25">
      <c r="A687" s="1103">
        <f>A699</f>
        <v>53</v>
      </c>
      <c r="B687" s="717">
        <v>1</v>
      </c>
      <c r="C687" s="717" t="str">
        <f>IF(Experiencia_Proponente!C1040=0,"",Experiencia_Proponente!C1040)</f>
        <v>UNIÓN TEMPORAL EDUCACIÓN GCE 2021</v>
      </c>
      <c r="D687" s="935" t="str">
        <f>IF(Experiencia_Proponente!D1040=0,"",Experiencia_Proponente!D1040)</f>
        <v>UNIÓN TEMPORAL EDUCACIÓN GCE 2021</v>
      </c>
      <c r="E687" s="717" t="str">
        <f>Consolidado_Experiencia!E687</f>
        <v>HABILITADO</v>
      </c>
      <c r="F687" s="717" t="str">
        <f>Consolidado_Doc_Técnicos!O687</f>
        <v>HABILITADO</v>
      </c>
      <c r="G687" s="717" t="str">
        <f>Consolidado_Económico!U694</f>
        <v>HABILITADO</v>
      </c>
      <c r="H687" s="1107"/>
      <c r="I687" s="698">
        <f>Consolidado_Ponderables!I687</f>
        <v>59</v>
      </c>
      <c r="J687" s="1107"/>
      <c r="K687" s="717" t="str">
        <f>IF(C687&lt;&gt;"",IF((AND(E687="HABILITADO",F687="HABILITADO",G687="HABILITADO"))=TRUE,"HABILITADO",IF(OR(E687="RECHAZADO",F687="RECHAZADO",G687="RECHAZADO")=TRUE,"RECHAZADO",IF(OR(E687="RECHAZADO",F687="RECHAZADO",G687="RECHAZADO")=TRUE,"RECHAZADO","RECHAZADO"))),"")</f>
        <v>HABILITADO</v>
      </c>
    </row>
    <row r="688" spans="1:11" hidden="1" x14ac:dyDescent="0.25">
      <c r="A688" s="1109"/>
      <c r="B688" s="707">
        <v>2</v>
      </c>
      <c r="C688" s="707" t="str">
        <f>IF(Experiencia_Proponente!C1041=0,"",Experiencia_Proponente!C1041)</f>
        <v/>
      </c>
      <c r="D688" s="35" t="str">
        <f>IF(Experiencia_Proponente!D1041=0,"",Experiencia_Proponente!D1041)</f>
        <v/>
      </c>
      <c r="E688" s="707" t="str">
        <f>Consolidado_Experiencia!E688</f>
        <v/>
      </c>
      <c r="F688" s="707" t="str">
        <f>Consolidado_Doc_Técnicos!O688</f>
        <v/>
      </c>
      <c r="G688" s="707" t="str">
        <f>Consolidado_Económico!U695</f>
        <v/>
      </c>
      <c r="H688" s="1108"/>
      <c r="I688" s="712">
        <f>Consolidado_Ponderables!I688</f>
        <v>0</v>
      </c>
      <c r="J688" s="1108"/>
      <c r="K688" s="707" t="str">
        <f t="shared" ref="K688:K698" si="93">IF(C688&lt;&gt;"",IF((AND(E688="HABILITADO",F688="HABILITADO",G688="HABILITADO"))=TRUE,"HABILITADO",IF(OR(E688="RECHAZADO",F688="RECHAZADO",G688="RECHAZADO")=TRUE,"RECHAZADO",IF(OR(E688="RECHAZADO",F688="RECHAZADO",G688="RECHAZADO")=TRUE,"RECHAZADO","NO HABILITADO"))),"")</f>
        <v/>
      </c>
    </row>
    <row r="689" spans="1:11" x14ac:dyDescent="0.25">
      <c r="A689" s="1103"/>
      <c r="B689" s="717">
        <v>3</v>
      </c>
      <c r="C689" s="717" t="str">
        <f>IF(Experiencia_Proponente!C1042=0,"",Experiencia_Proponente!C1042)</f>
        <v>UNIÓN TEMPORAL EDUCACIÓN GCE 2021</v>
      </c>
      <c r="D689" s="935" t="str">
        <f>IF(Experiencia_Proponente!D1042=0,"",Experiencia_Proponente!D1042)</f>
        <v>UNIÓN TEMPORAL EDUCACIÓN GCE 2021</v>
      </c>
      <c r="E689" s="717" t="str">
        <f>Consolidado_Experiencia!E689</f>
        <v>HABILITADO</v>
      </c>
      <c r="F689" s="717" t="str">
        <f>Consolidado_Doc_Técnicos!O689</f>
        <v>HABILITADO</v>
      </c>
      <c r="G689" s="717" t="str">
        <f>Consolidado_Económico!U696</f>
        <v>HABILITADO</v>
      </c>
      <c r="H689" s="1107"/>
      <c r="I689" s="698">
        <f>Consolidado_Ponderables!I689</f>
        <v>59</v>
      </c>
      <c r="J689" s="1107"/>
      <c r="K689" s="717" t="str">
        <f>IF(C689&lt;&gt;"",IF((AND(E689="HABILITADO",F689="HABILITADO",G689="HABILITADO"))=TRUE,"HABILITADO",IF(OR(E689="RECHAZADO",F689="RECHAZADO",G689="RECHAZADO")=TRUE,"RECHAZADO",IF(OR(E689="RECHAZADO",F689="RECHAZADO",G689="RECHAZADO")=TRUE,"RECHAZADO","RECHAZADO"))),"")</f>
        <v>HABILITADO</v>
      </c>
    </row>
    <row r="690" spans="1:11" hidden="1" x14ac:dyDescent="0.25">
      <c r="A690" s="1104"/>
      <c r="B690" s="35">
        <v>4</v>
      </c>
      <c r="C690" s="35" t="str">
        <f>IF(Experiencia_Proponente!C1043=0,"",Experiencia_Proponente!C1043)</f>
        <v/>
      </c>
      <c r="D690" s="35" t="str">
        <f>IF(Experiencia_Proponente!D1043=0,"",Experiencia_Proponente!D1043)</f>
        <v/>
      </c>
      <c r="E690" s="35" t="str">
        <f>Consolidado_Experiencia!E690</f>
        <v/>
      </c>
      <c r="F690" s="35" t="str">
        <f>Consolidado_Doc_Técnicos!O690</f>
        <v/>
      </c>
      <c r="G690" s="35" t="str">
        <f>Consolidado_Económico!U697</f>
        <v/>
      </c>
      <c r="H690" s="1108"/>
      <c r="I690" s="43">
        <f>Consolidado_Ponderables!I690</f>
        <v>0</v>
      </c>
      <c r="J690" s="1108"/>
      <c r="K690" s="35" t="str">
        <f t="shared" si="93"/>
        <v/>
      </c>
    </row>
    <row r="691" spans="1:11" hidden="1" x14ac:dyDescent="0.25">
      <c r="A691" s="1106"/>
      <c r="B691" s="15">
        <v>5</v>
      </c>
      <c r="C691" s="707" t="str">
        <f>IF(Experiencia_Proponente!C1044=0,"",Experiencia_Proponente!C1044)</f>
        <v/>
      </c>
      <c r="D691" s="35" t="str">
        <f>IF(Experiencia_Proponente!D1044=0,"",Experiencia_Proponente!D1044)</f>
        <v/>
      </c>
      <c r="E691" s="707" t="str">
        <f>Consolidado_Experiencia!E691</f>
        <v/>
      </c>
      <c r="F691" s="707" t="str">
        <f>Consolidado_Doc_Técnicos!O691</f>
        <v/>
      </c>
      <c r="G691" s="707" t="str">
        <f>Consolidado_Económico!U698</f>
        <v/>
      </c>
      <c r="H691" s="1108"/>
      <c r="I691" s="712">
        <f>Consolidado_Ponderables!I691</f>
        <v>0</v>
      </c>
      <c r="J691" s="1108"/>
      <c r="K691" s="707" t="str">
        <f t="shared" si="93"/>
        <v/>
      </c>
    </row>
    <row r="692" spans="1:11" x14ac:dyDescent="0.25">
      <c r="A692" s="1103"/>
      <c r="B692" s="717">
        <v>6</v>
      </c>
      <c r="C692" s="717" t="str">
        <f>IF(Experiencia_Proponente!C1045=0,"",Experiencia_Proponente!C1045)</f>
        <v>UNIÓN TEMPORAL EDUCACIÓN GCE 2021</v>
      </c>
      <c r="D692" s="935" t="str">
        <f>IF(Experiencia_Proponente!D1045=0,"",Experiencia_Proponente!D1045)</f>
        <v>UNIÓN TEMPORAL EDUCACIÓN GCE 2021</v>
      </c>
      <c r="E692" s="717" t="str">
        <f>Consolidado_Experiencia!E692</f>
        <v>HABILITADO</v>
      </c>
      <c r="F692" s="717" t="str">
        <f>Consolidado_Doc_Técnicos!O692</f>
        <v>HABILITADO</v>
      </c>
      <c r="G692" s="717" t="str">
        <f>Consolidado_Económico!U699</f>
        <v>HABILITADO</v>
      </c>
      <c r="H692" s="1107"/>
      <c r="I692" s="698">
        <f>Consolidado_Ponderables!I692</f>
        <v>59</v>
      </c>
      <c r="J692" s="1107"/>
      <c r="K692" s="717" t="str">
        <f>IF(C692&lt;&gt;"",IF((AND(E692="HABILITADO",F692="HABILITADO",G692="HABILITADO"))=TRUE,"HABILITADO",IF(OR(E692="RECHAZADO",F692="RECHAZADO",G692="RECHAZADO")=TRUE,"RECHAZADO",IF(OR(E692="RECHAZADO",F692="RECHAZADO",G692="RECHAZADO")=TRUE,"RECHAZADO","RECHAZADO"))),"")</f>
        <v>HABILITADO</v>
      </c>
    </row>
    <row r="693" spans="1:11" x14ac:dyDescent="0.25">
      <c r="A693" s="1103"/>
      <c r="B693" s="717">
        <v>7</v>
      </c>
      <c r="C693" s="717" t="str">
        <f>IF(Experiencia_Proponente!C1046=0,"",Experiencia_Proponente!C1046)</f>
        <v>UNIÓN TEMPORAL EDUCACIÓN GCE 2021</v>
      </c>
      <c r="D693" s="935" t="str">
        <f>IF(Experiencia_Proponente!D1046=0,"",Experiencia_Proponente!D1046)</f>
        <v>UNIÓN TEMPORAL EDUCACIÓN GCE 2021</v>
      </c>
      <c r="E693" s="717" t="str">
        <f>Consolidado_Experiencia!E693</f>
        <v>HABILITADO</v>
      </c>
      <c r="F693" s="717" t="str">
        <f>Consolidado_Doc_Técnicos!O693</f>
        <v>HABILITADO</v>
      </c>
      <c r="G693" s="717" t="str">
        <f>Consolidado_Económico!U700</f>
        <v>HABILITADO</v>
      </c>
      <c r="H693" s="1107"/>
      <c r="I693" s="698">
        <f>Consolidado_Ponderables!I693</f>
        <v>59</v>
      </c>
      <c r="J693" s="1107"/>
      <c r="K693" s="717" t="str">
        <f>IF(C693&lt;&gt;"",IF((AND(E693="HABILITADO",F693="HABILITADO",G693="HABILITADO"))=TRUE,"HABILITADO",IF(OR(E693="RECHAZADO",F693="RECHAZADO",G693="RECHAZADO")=TRUE,"RECHAZADO",IF(OR(E693="RECHAZADO",F693="RECHAZADO",G693="RECHAZADO")=TRUE,"RECHAZADO","RECHAZADO"))),"")</f>
        <v>HABILITADO</v>
      </c>
    </row>
    <row r="694" spans="1:11" x14ac:dyDescent="0.25">
      <c r="A694" s="1103"/>
      <c r="B694" s="717">
        <v>8</v>
      </c>
      <c r="C694" s="717" t="str">
        <f>IF(Experiencia_Proponente!C1047=0,"",Experiencia_Proponente!C1047)</f>
        <v>UNIÓN TEMPORAL EDUCACIÓN GCE 2021</v>
      </c>
      <c r="D694" s="935" t="str">
        <f>IF(Experiencia_Proponente!D1047=0,"",Experiencia_Proponente!D1047)</f>
        <v>UNIÓN TEMPORAL EDUCACIÓN GCE 2021</v>
      </c>
      <c r="E694" s="717" t="str">
        <f>Consolidado_Experiencia!E694</f>
        <v>HABILITADO</v>
      </c>
      <c r="F694" s="717" t="str">
        <f>Consolidado_Doc_Técnicos!O694</f>
        <v>HABILITADO</v>
      </c>
      <c r="G694" s="717" t="str">
        <f>Consolidado_Económico!U701</f>
        <v>HABILITADO</v>
      </c>
      <c r="H694" s="1107"/>
      <c r="I694" s="698">
        <f>Consolidado_Ponderables!I694</f>
        <v>59</v>
      </c>
      <c r="J694" s="1107"/>
      <c r="K694" s="717" t="str">
        <f>IF(C694&lt;&gt;"",IF((AND(E694="HABILITADO",F694="HABILITADO",G694="HABILITADO"))=TRUE,"HABILITADO",IF(OR(E694="RECHAZADO",F694="RECHAZADO",G694="RECHAZADO")=TRUE,"RECHAZADO",IF(OR(E694="RECHAZADO",F694="RECHAZADO",G694="RECHAZADO")=TRUE,"RECHAZADO","RECHAZADO"))),"")</f>
        <v>HABILITADO</v>
      </c>
    </row>
    <row r="695" spans="1:11" x14ac:dyDescent="0.25">
      <c r="A695" s="1103"/>
      <c r="B695" s="717">
        <v>9</v>
      </c>
      <c r="C695" s="717" t="str">
        <f>IF(Experiencia_Proponente!C1048=0,"",Experiencia_Proponente!C1048)</f>
        <v>UNIÓN TEMPORAL EDUCACIÓN GCE 2021</v>
      </c>
      <c r="D695" s="935" t="str">
        <f>IF(Experiencia_Proponente!D1048=0,"",Experiencia_Proponente!D1048)</f>
        <v>UNIÓN TEMPORAL EDUCACIÓN GCE 2021</v>
      </c>
      <c r="E695" s="717" t="str">
        <f>Consolidado_Experiencia!E695</f>
        <v>HABILITADO</v>
      </c>
      <c r="F695" s="717" t="str">
        <f>Consolidado_Doc_Técnicos!O695</f>
        <v>HABILITADO</v>
      </c>
      <c r="G695" s="717" t="str">
        <f>Consolidado_Económico!U702</f>
        <v>HABILITADO</v>
      </c>
      <c r="H695" s="1107"/>
      <c r="I695" s="698">
        <f>Consolidado_Ponderables!I695</f>
        <v>59</v>
      </c>
      <c r="J695" s="1107"/>
      <c r="K695" s="717" t="str">
        <f>IF(C695&lt;&gt;"",IF((AND(E695="HABILITADO",F695="HABILITADO",G695="HABILITADO"))=TRUE,"HABILITADO",IF(OR(E695="RECHAZADO",F695="RECHAZADO",G695="RECHAZADO")=TRUE,"RECHAZADO",IF(OR(E695="RECHAZADO",F695="RECHAZADO",G695="RECHAZADO")=TRUE,"RECHAZADO","RECHAZADO"))),"")</f>
        <v>HABILITADO</v>
      </c>
    </row>
    <row r="696" spans="1:11" ht="17.25" thickBot="1" x14ac:dyDescent="0.3">
      <c r="A696" s="1103"/>
      <c r="B696" s="717">
        <v>10</v>
      </c>
      <c r="C696" s="717" t="str">
        <f>IF(Experiencia_Proponente!C1049=0,"",Experiencia_Proponente!C1049)</f>
        <v>UNIÓN TEMPORAL EDUCACIÓN GCE 2021</v>
      </c>
      <c r="D696" s="935" t="str">
        <f>IF(Experiencia_Proponente!D1049=0,"",Experiencia_Proponente!D1049)</f>
        <v>UNIÓN TEMPORAL EDUCACIÓN GCE 2021</v>
      </c>
      <c r="E696" s="717" t="str">
        <f>Consolidado_Experiencia!E696</f>
        <v>HABILITADO</v>
      </c>
      <c r="F696" s="717" t="str">
        <f>Consolidado_Doc_Técnicos!O696</f>
        <v>HABILITADO</v>
      </c>
      <c r="G696" s="717" t="str">
        <f>Consolidado_Económico!U703</f>
        <v>HABILITADO</v>
      </c>
      <c r="H696" s="1107"/>
      <c r="I696" s="698">
        <f>Consolidado_Ponderables!I696</f>
        <v>59</v>
      </c>
      <c r="J696" s="1107"/>
      <c r="K696" s="717" t="str">
        <f>IF(C696&lt;&gt;"",IF((AND(E696="HABILITADO",F696="HABILITADO",G696="HABILITADO"))=TRUE,"HABILITADO",IF(OR(E696="RECHAZADO",F696="RECHAZADO",G696="RECHAZADO")=TRUE,"RECHAZADO",IF(OR(E696="RECHAZADO",F696="RECHAZADO",G696="RECHAZADO")=TRUE,"RECHAZADO","RECHAZADO"))),"")</f>
        <v>HABILITADO</v>
      </c>
    </row>
    <row r="697" spans="1:11" ht="17.25" hidden="1" thickBot="1" x14ac:dyDescent="0.3">
      <c r="A697" s="1104"/>
      <c r="B697" s="35">
        <v>11</v>
      </c>
      <c r="C697" s="35" t="str">
        <f>IF(Experiencia_Proponente!C1050=0,"",Experiencia_Proponente!C1050)</f>
        <v/>
      </c>
      <c r="D697" s="35" t="str">
        <f>IF(Experiencia_Proponente!D1050=0,"",Experiencia_Proponente!D1050)</f>
        <v/>
      </c>
      <c r="E697" s="35" t="str">
        <f>Consolidado_Experiencia!E697</f>
        <v/>
      </c>
      <c r="F697" s="35" t="str">
        <f>Consolidado_Doc_Técnicos!O697</f>
        <v/>
      </c>
      <c r="G697" s="35" t="str">
        <f>Consolidado_Económico!U704</f>
        <v/>
      </c>
      <c r="H697" s="1108"/>
      <c r="I697" s="43">
        <f>Consolidado_Ponderables!I697</f>
        <v>0</v>
      </c>
      <c r="J697" s="1108"/>
      <c r="K697" s="35" t="str">
        <f t="shared" si="93"/>
        <v/>
      </c>
    </row>
    <row r="698" spans="1:11" ht="17.25" hidden="1" thickBot="1" x14ac:dyDescent="0.3">
      <c r="A698" s="1106"/>
      <c r="B698" s="15">
        <v>12</v>
      </c>
      <c r="C698" s="707" t="str">
        <f>IF(Experiencia_Proponente!C1051=0,"",Experiencia_Proponente!C1051)</f>
        <v/>
      </c>
      <c r="D698" s="35" t="str">
        <f>IF(Experiencia_Proponente!D1061=0,"",Experiencia_Proponente!D1061)</f>
        <v/>
      </c>
      <c r="E698" s="707" t="str">
        <f>Consolidado_Experiencia!E698</f>
        <v/>
      </c>
      <c r="F698" s="707" t="str">
        <f>Consolidado_Doc_Técnicos!O698</f>
        <v/>
      </c>
      <c r="G698" s="707" t="str">
        <f>Consolidado_Económico!U705</f>
        <v/>
      </c>
      <c r="H698" s="1108"/>
      <c r="I698" s="712">
        <f>Consolidado_Ponderables!I698</f>
        <v>0</v>
      </c>
      <c r="J698" s="1108"/>
      <c r="K698" s="707" t="str">
        <f t="shared" si="93"/>
        <v/>
      </c>
    </row>
    <row r="699" spans="1:11" ht="17.25" thickBot="1" x14ac:dyDescent="0.3">
      <c r="A699" s="102">
        <v>53</v>
      </c>
      <c r="B699" s="564"/>
      <c r="C699" s="103" t="s">
        <v>1537</v>
      </c>
      <c r="D699" s="70" t="s">
        <v>1537</v>
      </c>
      <c r="E699" s="103" t="s">
        <v>1537</v>
      </c>
      <c r="F699" s="103" t="s">
        <v>1537</v>
      </c>
      <c r="G699" s="103" t="s">
        <v>1537</v>
      </c>
      <c r="H699" s="103"/>
      <c r="I699" s="103" t="s">
        <v>1537</v>
      </c>
      <c r="J699" s="937"/>
      <c r="K699" s="937"/>
    </row>
    <row r="700" spans="1:11" ht="17.25" thickBot="1" x14ac:dyDescent="0.3">
      <c r="A700" s="1103">
        <f>A712</f>
        <v>54</v>
      </c>
      <c r="B700" s="717">
        <v>1</v>
      </c>
      <c r="C700" s="717" t="str">
        <f>IF(Experiencia_Proponente!C1063=0,"",Experiencia_Proponente!C1063)</f>
        <v>UNION TEMPORAL SERVIDINAGLOBAL 2021</v>
      </c>
      <c r="D700" s="935" t="str">
        <f>IF(Experiencia_Proponente!D1053=0,"",Experiencia_Proponente!D1053)</f>
        <v/>
      </c>
      <c r="E700" s="717" t="str">
        <f>Consolidado_Experiencia!E700</f>
        <v>HABILITADO</v>
      </c>
      <c r="F700" s="717" t="str">
        <f>Consolidado_Doc_Técnicos!O700</f>
        <v>HABILITADO</v>
      </c>
      <c r="G700" s="717" t="str">
        <f>Consolidado_Económico!U707</f>
        <v>HABILITADO</v>
      </c>
      <c r="H700" s="1107"/>
      <c r="I700" s="698">
        <f>Consolidado_Ponderables!I700</f>
        <v>60</v>
      </c>
      <c r="J700" s="1107"/>
      <c r="K700" s="717" t="str">
        <f>IF(C700&lt;&gt;"",IF((AND(E700="HABILITADO",F700="HABILITADO",G700="HABILITADO"))=TRUE,"HABILITADO",IF(OR(E700="RECHAZADO",F700="RECHAZADO",G700="RECHAZADO")=TRUE,"RECHAZADO",IF(OR(E700="RECHAZADO",F700="RECHAZADO",G700="RECHAZADO")=TRUE,"RECHAZADO","RECHAZADO"))),"")</f>
        <v>HABILITADO</v>
      </c>
    </row>
    <row r="701" spans="1:11" ht="17.25" hidden="1" thickBot="1" x14ac:dyDescent="0.3">
      <c r="A701" s="1104"/>
      <c r="B701" s="35">
        <v>2</v>
      </c>
      <c r="C701" s="35" t="str">
        <f>IF(Experiencia_Proponente!C1064=0,"",Experiencia_Proponente!C1064)</f>
        <v/>
      </c>
      <c r="D701" s="35" t="str">
        <f>IF(Experiencia_Proponente!D1054=0,"",Experiencia_Proponente!D1054)</f>
        <v/>
      </c>
      <c r="E701" s="35" t="str">
        <f>Consolidado_Experiencia!E701</f>
        <v/>
      </c>
      <c r="F701" s="35" t="str">
        <f>Consolidado_Doc_Técnicos!O701</f>
        <v/>
      </c>
      <c r="G701" s="35" t="str">
        <f>Consolidado_Económico!U708</f>
        <v/>
      </c>
      <c r="H701" s="1108"/>
      <c r="I701" s="43">
        <f>Consolidado_Ponderables!I701</f>
        <v>0</v>
      </c>
      <c r="J701" s="1108"/>
      <c r="K701" s="35" t="str">
        <f t="shared" ref="K701:K711" si="94">IF(C701&lt;&gt;"",IF((AND(E701="HABILITADO",F701="HABILITADO",G701="HABILITADO"))=TRUE,"HABILITADO",IF(OR(E701="RECHAZADO",F701="RECHAZADO",G701="RECHAZADO")=TRUE,"RECHAZADO",IF(OR(E701="RECHAZADO",F701="RECHAZADO",G701="RECHAZADO")=TRUE,"RECHAZADO","NO HABILITADO"))),"")</f>
        <v/>
      </c>
    </row>
    <row r="702" spans="1:11" ht="17.25" hidden="1" thickBot="1" x14ac:dyDescent="0.3">
      <c r="A702" s="1105"/>
      <c r="B702" s="717">
        <v>3</v>
      </c>
      <c r="C702" s="35" t="str">
        <f>IF(Experiencia_Proponente!C1065=0,"",Experiencia_Proponente!C1065)</f>
        <v/>
      </c>
      <c r="D702" s="35" t="str">
        <f>IF(Experiencia_Proponente!D1055=0,"",Experiencia_Proponente!D1055)</f>
        <v/>
      </c>
      <c r="E702" s="35" t="str">
        <f>Consolidado_Experiencia!E702</f>
        <v/>
      </c>
      <c r="F702" s="35" t="str">
        <f>Consolidado_Doc_Técnicos!O702</f>
        <v/>
      </c>
      <c r="G702" s="35" t="str">
        <f>Consolidado_Económico!U709</f>
        <v/>
      </c>
      <c r="H702" s="1108"/>
      <c r="I702" s="43">
        <f>Consolidado_Ponderables!I702</f>
        <v>0</v>
      </c>
      <c r="J702" s="1108"/>
      <c r="K702" s="35" t="str">
        <f t="shared" si="94"/>
        <v/>
      </c>
    </row>
    <row r="703" spans="1:11" ht="17.25" hidden="1" thickBot="1" x14ac:dyDescent="0.3">
      <c r="A703" s="1105"/>
      <c r="B703" s="717">
        <v>4</v>
      </c>
      <c r="C703" s="35" t="str">
        <f>IF(Experiencia_Proponente!C1066=0,"",Experiencia_Proponente!C1066)</f>
        <v/>
      </c>
      <c r="D703" s="35" t="str">
        <f>IF(Experiencia_Proponente!D1056=0,"",Experiencia_Proponente!D1056)</f>
        <v/>
      </c>
      <c r="E703" s="35" t="str">
        <f>Consolidado_Experiencia!E703</f>
        <v/>
      </c>
      <c r="F703" s="35" t="str">
        <f>Consolidado_Doc_Técnicos!O703</f>
        <v/>
      </c>
      <c r="G703" s="35" t="str">
        <f>Consolidado_Económico!U710</f>
        <v/>
      </c>
      <c r="H703" s="1108"/>
      <c r="I703" s="43">
        <f>Consolidado_Ponderables!I703</f>
        <v>0</v>
      </c>
      <c r="J703" s="1108"/>
      <c r="K703" s="35" t="str">
        <f t="shared" si="94"/>
        <v/>
      </c>
    </row>
    <row r="704" spans="1:11" ht="17.25" hidden="1" thickBot="1" x14ac:dyDescent="0.3">
      <c r="A704" s="1105"/>
      <c r="B704" s="717">
        <v>5</v>
      </c>
      <c r="C704" s="35" t="str">
        <f>IF(Experiencia_Proponente!C1067=0,"",Experiencia_Proponente!C1067)</f>
        <v/>
      </c>
      <c r="D704" s="35" t="str">
        <f>IF(Experiencia_Proponente!D1057=0,"",Experiencia_Proponente!D1057)</f>
        <v/>
      </c>
      <c r="E704" s="35" t="str">
        <f>Consolidado_Experiencia!E704</f>
        <v/>
      </c>
      <c r="F704" s="35" t="str">
        <f>Consolidado_Doc_Técnicos!O704</f>
        <v/>
      </c>
      <c r="G704" s="35" t="str">
        <f>Consolidado_Económico!U711</f>
        <v/>
      </c>
      <c r="H704" s="1108"/>
      <c r="I704" s="43">
        <f>Consolidado_Ponderables!I704</f>
        <v>0</v>
      </c>
      <c r="J704" s="1108"/>
      <c r="K704" s="35" t="str">
        <f t="shared" si="94"/>
        <v/>
      </c>
    </row>
    <row r="705" spans="1:11" ht="17.25" hidden="1" thickBot="1" x14ac:dyDescent="0.3">
      <c r="A705" s="1105"/>
      <c r="B705" s="717">
        <v>6</v>
      </c>
      <c r="C705" s="35" t="str">
        <f>IF(Experiencia_Proponente!C1068=0,"",Experiencia_Proponente!C1068)</f>
        <v/>
      </c>
      <c r="D705" s="35" t="str">
        <f>IF(Experiencia_Proponente!D1058=0,"",Experiencia_Proponente!D1058)</f>
        <v/>
      </c>
      <c r="E705" s="35" t="str">
        <f>Consolidado_Experiencia!E705</f>
        <v/>
      </c>
      <c r="F705" s="35" t="str">
        <f>Consolidado_Doc_Técnicos!O705</f>
        <v/>
      </c>
      <c r="G705" s="35" t="str">
        <f>Consolidado_Económico!U712</f>
        <v/>
      </c>
      <c r="H705" s="1108"/>
      <c r="I705" s="43">
        <f>Consolidado_Ponderables!I705</f>
        <v>0</v>
      </c>
      <c r="J705" s="1108"/>
      <c r="K705" s="35" t="str">
        <f t="shared" si="94"/>
        <v/>
      </c>
    </row>
    <row r="706" spans="1:11" ht="17.25" hidden="1" thickBot="1" x14ac:dyDescent="0.3">
      <c r="A706" s="1105"/>
      <c r="B706" s="717">
        <v>7</v>
      </c>
      <c r="C706" s="35" t="str">
        <f>IF(Experiencia_Proponente!C1069=0,"",Experiencia_Proponente!C1069)</f>
        <v/>
      </c>
      <c r="D706" s="35" t="str">
        <f>IF(Experiencia_Proponente!D1059=0,"",Experiencia_Proponente!D1059)</f>
        <v/>
      </c>
      <c r="E706" s="35" t="str">
        <f>Consolidado_Experiencia!E706</f>
        <v/>
      </c>
      <c r="F706" s="35" t="str">
        <f>Consolidado_Doc_Técnicos!O706</f>
        <v/>
      </c>
      <c r="G706" s="35" t="str">
        <f>Consolidado_Económico!U713</f>
        <v/>
      </c>
      <c r="H706" s="1108"/>
      <c r="I706" s="43">
        <f>Consolidado_Ponderables!I706</f>
        <v>0</v>
      </c>
      <c r="J706" s="1108"/>
      <c r="K706" s="35" t="str">
        <f t="shared" si="94"/>
        <v/>
      </c>
    </row>
    <row r="707" spans="1:11" ht="17.25" hidden="1" thickBot="1" x14ac:dyDescent="0.3">
      <c r="A707" s="1105"/>
      <c r="B707" s="717">
        <v>8</v>
      </c>
      <c r="C707" s="35" t="str">
        <f>IF(Experiencia_Proponente!C1070=0,"",Experiencia_Proponente!C1070)</f>
        <v/>
      </c>
      <c r="D707" s="35" t="str">
        <f>IF(Experiencia_Proponente!D1060=0,"",Experiencia_Proponente!D1060)</f>
        <v/>
      </c>
      <c r="E707" s="35" t="str">
        <f>Consolidado_Experiencia!E707</f>
        <v/>
      </c>
      <c r="F707" s="35" t="str">
        <f>Consolidado_Doc_Técnicos!O707</f>
        <v/>
      </c>
      <c r="G707" s="35" t="str">
        <f>Consolidado_Económico!U714</f>
        <v/>
      </c>
      <c r="H707" s="1108"/>
      <c r="I707" s="43">
        <f>Consolidado_Ponderables!I707</f>
        <v>0</v>
      </c>
      <c r="J707" s="1108"/>
      <c r="K707" s="35" t="str">
        <f t="shared" si="94"/>
        <v/>
      </c>
    </row>
    <row r="708" spans="1:11" ht="17.25" hidden="1" thickBot="1" x14ac:dyDescent="0.3">
      <c r="A708" s="1105"/>
      <c r="B708" s="717">
        <v>9</v>
      </c>
      <c r="C708" s="35" t="str">
        <f>IF(Experiencia_Proponente!C1071=0,"",Experiencia_Proponente!C1071)</f>
        <v/>
      </c>
      <c r="D708" s="35" t="str">
        <f>IF(Experiencia_Proponente!D1061=0,"",Experiencia_Proponente!D1061)</f>
        <v/>
      </c>
      <c r="E708" s="35" t="str">
        <f>Consolidado_Experiencia!E708</f>
        <v/>
      </c>
      <c r="F708" s="35" t="str">
        <f>Consolidado_Doc_Técnicos!O708</f>
        <v/>
      </c>
      <c r="G708" s="35" t="str">
        <f>Consolidado_Económico!U715</f>
        <v/>
      </c>
      <c r="H708" s="1108"/>
      <c r="I708" s="43">
        <f>Consolidado_Ponderables!I708</f>
        <v>0</v>
      </c>
      <c r="J708" s="1108"/>
      <c r="K708" s="35" t="str">
        <f t="shared" si="94"/>
        <v/>
      </c>
    </row>
    <row r="709" spans="1:11" ht="17.25" hidden="1" thickBot="1" x14ac:dyDescent="0.3">
      <c r="A709" s="1105"/>
      <c r="B709" s="717">
        <v>10</v>
      </c>
      <c r="C709" s="35" t="str">
        <f>IF(Experiencia_Proponente!C1072=0,"",Experiencia_Proponente!C1072)</f>
        <v/>
      </c>
      <c r="D709" s="35" t="str">
        <f>IF(Experiencia_Proponente!D1062=0,"",Experiencia_Proponente!D1062)</f>
        <v>TOTAL</v>
      </c>
      <c r="E709" s="35" t="str">
        <f>Consolidado_Experiencia!E709</f>
        <v/>
      </c>
      <c r="F709" s="35" t="str">
        <f>Consolidado_Doc_Técnicos!O709</f>
        <v/>
      </c>
      <c r="G709" s="35" t="str">
        <f>Consolidado_Económico!U716</f>
        <v/>
      </c>
      <c r="H709" s="1108"/>
      <c r="I709" s="43">
        <f>Consolidado_Ponderables!I709</f>
        <v>0</v>
      </c>
      <c r="J709" s="1108"/>
      <c r="K709" s="35" t="str">
        <f t="shared" si="94"/>
        <v/>
      </c>
    </row>
    <row r="710" spans="1:11" ht="17.25" hidden="1" thickBot="1" x14ac:dyDescent="0.3">
      <c r="A710" s="1105"/>
      <c r="B710" s="717">
        <v>11</v>
      </c>
      <c r="C710" s="35" t="str">
        <f>IF(Experiencia_Proponente!C1073=0,"",Experiencia_Proponente!C1073)</f>
        <v/>
      </c>
      <c r="D710" s="35" t="str">
        <f>IF(Experiencia_Proponente!D1063=0,"",Experiencia_Proponente!D1063)</f>
        <v>UNION TEMPORAL SERVIDINAGLOBAL 2021</v>
      </c>
      <c r="E710" s="35" t="str">
        <f>Consolidado_Experiencia!E710</f>
        <v/>
      </c>
      <c r="F710" s="35" t="str">
        <f>Consolidado_Doc_Técnicos!O710</f>
        <v/>
      </c>
      <c r="G710" s="35" t="str">
        <f>Consolidado_Económico!U717</f>
        <v/>
      </c>
      <c r="H710" s="1108"/>
      <c r="I710" s="43">
        <f>Consolidado_Ponderables!I710</f>
        <v>0</v>
      </c>
      <c r="J710" s="1108"/>
      <c r="K710" s="35" t="str">
        <f t="shared" si="94"/>
        <v/>
      </c>
    </row>
    <row r="711" spans="1:11" ht="17.25" hidden="1" thickBot="1" x14ac:dyDescent="0.3">
      <c r="A711" s="1106"/>
      <c r="B711" s="15">
        <v>12</v>
      </c>
      <c r="C711" s="707" t="str">
        <f>IF(Experiencia_Proponente!C1074=0,"",Experiencia_Proponente!C1074)</f>
        <v/>
      </c>
      <c r="D711" s="35" t="str">
        <f>IF(Experiencia_Proponente!D1074=0,"",Experiencia_Proponente!D1074)</f>
        <v/>
      </c>
      <c r="E711" s="707" t="str">
        <f>Consolidado_Experiencia!E711</f>
        <v/>
      </c>
      <c r="F711" s="707" t="str">
        <f>Consolidado_Doc_Técnicos!O711</f>
        <v/>
      </c>
      <c r="G711" s="707" t="str">
        <f>Consolidado_Económico!U718</f>
        <v/>
      </c>
      <c r="H711" s="1108"/>
      <c r="I711" s="712">
        <f>Consolidado_Ponderables!I711</f>
        <v>0</v>
      </c>
      <c r="J711" s="1108"/>
      <c r="K711" s="707" t="str">
        <f t="shared" si="94"/>
        <v/>
      </c>
    </row>
    <row r="712" spans="1:11" ht="17.25" thickBot="1" x14ac:dyDescent="0.3">
      <c r="A712" s="102">
        <v>54</v>
      </c>
      <c r="B712" s="564"/>
      <c r="C712" s="103" t="s">
        <v>1537</v>
      </c>
      <c r="D712" s="70" t="s">
        <v>1537</v>
      </c>
      <c r="E712" s="103" t="s">
        <v>1537</v>
      </c>
      <c r="F712" s="103" t="s">
        <v>1537</v>
      </c>
      <c r="G712" s="103" t="s">
        <v>1537</v>
      </c>
      <c r="H712" s="103"/>
      <c r="I712" s="103" t="s">
        <v>1537</v>
      </c>
      <c r="J712" s="937"/>
      <c r="K712" s="937"/>
    </row>
    <row r="713" spans="1:11" x14ac:dyDescent="0.25">
      <c r="A713" s="1103">
        <f>A725</f>
        <v>55</v>
      </c>
      <c r="B713" s="717">
        <v>1</v>
      </c>
      <c r="C713" s="717" t="str">
        <f>IF(Experiencia_Proponente!C1076=0,"",Experiencia_Proponente!C1076)</f>
        <v>UNIÓN TEMPORAL UT-EAAJ-2021</v>
      </c>
      <c r="D713" s="935" t="str">
        <f>IF(Experiencia_Proponente!D1066=0,"",Experiencia_Proponente!D1066)</f>
        <v/>
      </c>
      <c r="E713" s="717" t="str">
        <f>Consolidado_Experiencia!E713</f>
        <v>HABILITADO</v>
      </c>
      <c r="F713" s="717" t="str">
        <f>Consolidado_Doc_Técnicos!O713</f>
        <v>HABILITADO</v>
      </c>
      <c r="G713" s="717" t="str">
        <f>Consolidado_Económico!U720</f>
        <v>HABILITADO</v>
      </c>
      <c r="H713" s="1107"/>
      <c r="I713" s="698">
        <f>Consolidado_Ponderables!I713</f>
        <v>60</v>
      </c>
      <c r="J713" s="1107"/>
      <c r="K713" s="717" t="str">
        <f>IF(C713&lt;&gt;"",IF((AND(E713="HABILITADO",F713="HABILITADO",G713="HABILITADO"))=TRUE,"HABILITADO",IF(OR(E713="RECHAZADO",F713="RECHAZADO",G713="RECHAZADO")=TRUE,"RECHAZADO",IF(OR(E713="RECHAZADO",F713="RECHAZADO",G713="RECHAZADO")=TRUE,"RECHAZADO","RECHAZADO"))),"")</f>
        <v>HABILITADO</v>
      </c>
    </row>
    <row r="714" spans="1:11" hidden="1" x14ac:dyDescent="0.25">
      <c r="A714" s="1104"/>
      <c r="B714" s="35">
        <v>2</v>
      </c>
      <c r="C714" s="35" t="str">
        <f>IF(Experiencia_Proponente!C1077=0,"",Experiencia_Proponente!C1077)</f>
        <v/>
      </c>
      <c r="D714" s="35" t="str">
        <f>IF(Experiencia_Proponente!D1067=0,"",Experiencia_Proponente!D1067)</f>
        <v/>
      </c>
      <c r="E714" s="35" t="str">
        <f>Consolidado_Experiencia!E714</f>
        <v/>
      </c>
      <c r="F714" s="35" t="str">
        <f>Consolidado_Doc_Técnicos!O714</f>
        <v/>
      </c>
      <c r="G714" s="35" t="str">
        <f>Consolidado_Económico!U721</f>
        <v/>
      </c>
      <c r="H714" s="1108"/>
      <c r="I714" s="43">
        <f>Consolidado_Ponderables!I714</f>
        <v>0</v>
      </c>
      <c r="J714" s="1108"/>
      <c r="K714" s="35" t="str">
        <f t="shared" ref="K714:K716" si="95">IF(C714&lt;&gt;"",IF((AND(E714="HABILITADO",F714="HABILITADO",G714="HABILITADO"))=TRUE,"HABILITADO",IF(OR(E714="RECHAZADO",F714="RECHAZADO",G714="RECHAZADO")=TRUE,"RECHAZADO",IF(OR(E714="RECHAZADO",F714="RECHAZADO",G714="RECHAZADO")=TRUE,"RECHAZADO","NO HABILITADO"))),"")</f>
        <v/>
      </c>
    </row>
    <row r="715" spans="1:11" hidden="1" x14ac:dyDescent="0.25">
      <c r="A715" s="1105"/>
      <c r="B715" s="717">
        <v>3</v>
      </c>
      <c r="C715" s="35" t="str">
        <f>IF(Experiencia_Proponente!C1078=0,"",Experiencia_Proponente!C1078)</f>
        <v/>
      </c>
      <c r="D715" s="35" t="str">
        <f>IF(Experiencia_Proponente!D1068=0,"",Experiencia_Proponente!D1068)</f>
        <v/>
      </c>
      <c r="E715" s="35" t="str">
        <f>Consolidado_Experiencia!E715</f>
        <v/>
      </c>
      <c r="F715" s="35" t="str">
        <f>Consolidado_Doc_Técnicos!O715</f>
        <v/>
      </c>
      <c r="G715" s="35" t="str">
        <f>Consolidado_Económico!U722</f>
        <v/>
      </c>
      <c r="H715" s="1108"/>
      <c r="I715" s="43">
        <f>Consolidado_Ponderables!I715</f>
        <v>0</v>
      </c>
      <c r="J715" s="1108"/>
      <c r="K715" s="35" t="str">
        <f t="shared" si="95"/>
        <v/>
      </c>
    </row>
    <row r="716" spans="1:11" hidden="1" x14ac:dyDescent="0.25">
      <c r="A716" s="1106"/>
      <c r="B716" s="15">
        <v>4</v>
      </c>
      <c r="C716" s="707" t="str">
        <f>IF(Experiencia_Proponente!C1079=0,"",Experiencia_Proponente!C1079)</f>
        <v/>
      </c>
      <c r="D716" s="35" t="str">
        <f>IF(Experiencia_Proponente!D1069=0,"",Experiencia_Proponente!D1069)</f>
        <v/>
      </c>
      <c r="E716" s="707" t="str">
        <f>Consolidado_Experiencia!E716</f>
        <v/>
      </c>
      <c r="F716" s="707" t="str">
        <f>Consolidado_Doc_Técnicos!O716</f>
        <v/>
      </c>
      <c r="G716" s="707" t="str">
        <f>Consolidado_Económico!U723</f>
        <v/>
      </c>
      <c r="H716" s="1108"/>
      <c r="I716" s="712">
        <f>Consolidado_Ponderables!I716</f>
        <v>0</v>
      </c>
      <c r="J716" s="1108"/>
      <c r="K716" s="707" t="str">
        <f t="shared" si="95"/>
        <v/>
      </c>
    </row>
    <row r="717" spans="1:11" x14ac:dyDescent="0.25">
      <c r="A717" s="1103"/>
      <c r="B717" s="717">
        <v>5</v>
      </c>
      <c r="C717" s="717" t="str">
        <f>IF(Experiencia_Proponente!C1080=0,"",Experiencia_Proponente!C1080)</f>
        <v>UNIÓN TEMPORAL UT-EAAJ-2021</v>
      </c>
      <c r="D717" s="935" t="str">
        <f>IF(Experiencia_Proponente!D1070=0,"",Experiencia_Proponente!D1070)</f>
        <v/>
      </c>
      <c r="E717" s="717" t="str">
        <f>Consolidado_Experiencia!E717</f>
        <v>HABILITADO</v>
      </c>
      <c r="F717" s="717" t="str">
        <f>Consolidado_Doc_Técnicos!O717</f>
        <v>HABILITADO</v>
      </c>
      <c r="G717" s="717" t="str">
        <f>Consolidado_Económico!U724</f>
        <v>HABILITADO</v>
      </c>
      <c r="H717" s="1107"/>
      <c r="I717" s="698">
        <f>Consolidado_Ponderables!I717</f>
        <v>60</v>
      </c>
      <c r="J717" s="1107"/>
      <c r="K717" s="717" t="str">
        <f t="shared" ref="K717:K724" si="96">IF(C717&lt;&gt;"",IF((AND(E717="HABILITADO",F717="HABILITADO",G717="HABILITADO"))=TRUE,"HABILITADO",IF(OR(E717="RECHAZADO",F717="RECHAZADO",G717="RECHAZADO")=TRUE,"RECHAZADO",IF(OR(E717="RECHAZADO",F717="RECHAZADO",G717="RECHAZADO")=TRUE,"RECHAZADO","RECHAZADO"))),"")</f>
        <v>HABILITADO</v>
      </c>
    </row>
    <row r="718" spans="1:11" x14ac:dyDescent="0.25">
      <c r="A718" s="1103"/>
      <c r="B718" s="717">
        <v>6</v>
      </c>
      <c r="C718" s="717" t="str">
        <f>IF(Experiencia_Proponente!C1081=0,"",Experiencia_Proponente!C1081)</f>
        <v>UNIÓN TEMPORAL UT-EAAJ-2021</v>
      </c>
      <c r="D718" s="935" t="str">
        <f>IF(Experiencia_Proponente!D1071=0,"",Experiencia_Proponente!D1071)</f>
        <v/>
      </c>
      <c r="E718" s="717" t="str">
        <f>Consolidado_Experiencia!E718</f>
        <v>HABILITADO</v>
      </c>
      <c r="F718" s="717" t="str">
        <f>Consolidado_Doc_Técnicos!O718</f>
        <v>HABILITADO</v>
      </c>
      <c r="G718" s="717" t="str">
        <f>Consolidado_Económico!U725</f>
        <v>HABILITADO</v>
      </c>
      <c r="H718" s="1107"/>
      <c r="I718" s="698">
        <f>Consolidado_Ponderables!I718</f>
        <v>60</v>
      </c>
      <c r="J718" s="1107"/>
      <c r="K718" s="717" t="str">
        <f t="shared" si="96"/>
        <v>HABILITADO</v>
      </c>
    </row>
    <row r="719" spans="1:11" x14ac:dyDescent="0.25">
      <c r="A719" s="1103"/>
      <c r="B719" s="717">
        <v>7</v>
      </c>
      <c r="C719" s="717" t="str">
        <f>IF(Experiencia_Proponente!C1082=0,"",Experiencia_Proponente!C1082)</f>
        <v>UNIÓN TEMPORAL UT-EAAJ-2021</v>
      </c>
      <c r="D719" s="935" t="str">
        <f>IF(Experiencia_Proponente!D1072=0,"",Experiencia_Proponente!D1072)</f>
        <v/>
      </c>
      <c r="E719" s="717" t="str">
        <f>Consolidado_Experiencia!E719</f>
        <v>HABILITADO</v>
      </c>
      <c r="F719" s="717" t="str">
        <f>Consolidado_Doc_Técnicos!O719</f>
        <v>HABILITADO</v>
      </c>
      <c r="G719" s="717" t="str">
        <f>Consolidado_Económico!U726</f>
        <v>HABILITADO</v>
      </c>
      <c r="H719" s="1107"/>
      <c r="I719" s="698">
        <f>Consolidado_Ponderables!I719</f>
        <v>60</v>
      </c>
      <c r="J719" s="1107"/>
      <c r="K719" s="717" t="str">
        <f t="shared" si="96"/>
        <v>HABILITADO</v>
      </c>
    </row>
    <row r="720" spans="1:11" x14ac:dyDescent="0.25">
      <c r="A720" s="1103"/>
      <c r="B720" s="717">
        <v>8</v>
      </c>
      <c r="C720" s="717" t="str">
        <f>IF(Experiencia_Proponente!C1083=0,"",Experiencia_Proponente!C1083)</f>
        <v>UNIÓN TEMPORAL UT-EAAJ-2021</v>
      </c>
      <c r="D720" s="935" t="str">
        <f>IF(Experiencia_Proponente!D1073=0,"",Experiencia_Proponente!D1073)</f>
        <v/>
      </c>
      <c r="E720" s="717" t="str">
        <f>Consolidado_Experiencia!E720</f>
        <v>HABILITADO</v>
      </c>
      <c r="F720" s="717" t="str">
        <f>Consolidado_Doc_Técnicos!O720</f>
        <v>HABILITADO</v>
      </c>
      <c r="G720" s="717" t="str">
        <f>Consolidado_Económico!U727</f>
        <v>HABILITADO</v>
      </c>
      <c r="H720" s="1107"/>
      <c r="I720" s="698">
        <f>Consolidado_Ponderables!I720</f>
        <v>60</v>
      </c>
      <c r="J720" s="1107"/>
      <c r="K720" s="717" t="str">
        <f t="shared" si="96"/>
        <v>HABILITADO</v>
      </c>
    </row>
    <row r="721" spans="1:11" x14ac:dyDescent="0.25">
      <c r="A721" s="1103"/>
      <c r="B721" s="717">
        <v>9</v>
      </c>
      <c r="C721" s="717" t="str">
        <f>IF(Experiencia_Proponente!C1084=0,"",Experiencia_Proponente!C1084)</f>
        <v>UNIÓN TEMPORAL UT-EAAJ-2021</v>
      </c>
      <c r="D721" s="935" t="str">
        <f>IF(Experiencia_Proponente!D1074=0,"",Experiencia_Proponente!D1074)</f>
        <v/>
      </c>
      <c r="E721" s="717" t="str">
        <f>Consolidado_Experiencia!E721</f>
        <v>HABILITADO</v>
      </c>
      <c r="F721" s="717" t="str">
        <f>Consolidado_Doc_Técnicos!O721</f>
        <v>HABILITADO</v>
      </c>
      <c r="G721" s="717" t="str">
        <f>Consolidado_Económico!U728</f>
        <v>HABILITADO</v>
      </c>
      <c r="H721" s="1107"/>
      <c r="I721" s="698">
        <f>Consolidado_Ponderables!I721</f>
        <v>60</v>
      </c>
      <c r="J721" s="1107"/>
      <c r="K721" s="717" t="str">
        <f t="shared" si="96"/>
        <v>HABILITADO</v>
      </c>
    </row>
    <row r="722" spans="1:11" x14ac:dyDescent="0.25">
      <c r="A722" s="1103"/>
      <c r="B722" s="717">
        <v>10</v>
      </c>
      <c r="C722" s="717" t="str">
        <f>IF(Experiencia_Proponente!C1085=0,"",Experiencia_Proponente!C1085)</f>
        <v>UNIÓN TEMPORAL UT-EAAJ-2021</v>
      </c>
      <c r="D722" s="935" t="str">
        <f>IF(Experiencia_Proponente!D1075=0,"",Experiencia_Proponente!D1075)</f>
        <v>TOTAL</v>
      </c>
      <c r="E722" s="717" t="str">
        <f>Consolidado_Experiencia!E722</f>
        <v>HABILITADO</v>
      </c>
      <c r="F722" s="717" t="str">
        <f>Consolidado_Doc_Técnicos!O722</f>
        <v>HABILITADO</v>
      </c>
      <c r="G722" s="717" t="str">
        <f>Consolidado_Económico!U729</f>
        <v>HABILITADO</v>
      </c>
      <c r="H722" s="1107"/>
      <c r="I722" s="698">
        <f>Consolidado_Ponderables!I722</f>
        <v>60</v>
      </c>
      <c r="J722" s="1107"/>
      <c r="K722" s="717" t="str">
        <f t="shared" si="96"/>
        <v>HABILITADO</v>
      </c>
    </row>
    <row r="723" spans="1:11" x14ac:dyDescent="0.25">
      <c r="A723" s="1103"/>
      <c r="B723" s="717">
        <v>11</v>
      </c>
      <c r="C723" s="717" t="str">
        <f>IF(Experiencia_Proponente!C1086=0,"",Experiencia_Proponente!C1086)</f>
        <v>UNIÓN TEMPORAL UT-EAAJ-2021</v>
      </c>
      <c r="D723" s="935" t="str">
        <f>IF(Experiencia_Proponente!D1076=0,"",Experiencia_Proponente!D1076)</f>
        <v>UNIÓN TEMPORAL UT-EAAJ-2021</v>
      </c>
      <c r="E723" s="717" t="str">
        <f>Consolidado_Experiencia!E723</f>
        <v>HABILITADO</v>
      </c>
      <c r="F723" s="717" t="str">
        <f>Consolidado_Doc_Técnicos!O723</f>
        <v>HABILITADO</v>
      </c>
      <c r="G723" s="717" t="str">
        <f>Consolidado_Económico!U730</f>
        <v>HABILITADO</v>
      </c>
      <c r="H723" s="1107"/>
      <c r="I723" s="698">
        <f>Consolidado_Ponderables!I723</f>
        <v>60</v>
      </c>
      <c r="J723" s="1107"/>
      <c r="K723" s="717" t="str">
        <f t="shared" si="96"/>
        <v>HABILITADO</v>
      </c>
    </row>
    <row r="724" spans="1:11" ht="17.25" thickBot="1" x14ac:dyDescent="0.3">
      <c r="A724" s="1103"/>
      <c r="B724" s="717">
        <v>12</v>
      </c>
      <c r="C724" s="717" t="str">
        <f>IF(Experiencia_Proponente!C1087=0,"",Experiencia_Proponente!C1087)</f>
        <v>UNIÓN TEMPORAL UT-EAAJ-2021</v>
      </c>
      <c r="D724" s="935" t="str">
        <f>IF(Experiencia_Proponente!D1087=0,"",Experiencia_Proponente!D1087)</f>
        <v>UNIÓN TEMPORAL UT-EAAJ-2021</v>
      </c>
      <c r="E724" s="717" t="str">
        <f>Consolidado_Experiencia!E724</f>
        <v>HABILITADO</v>
      </c>
      <c r="F724" s="717" t="str">
        <f>Consolidado_Doc_Técnicos!O724</f>
        <v>HABILITADO</v>
      </c>
      <c r="G724" s="717" t="str">
        <f>Consolidado_Económico!U731</f>
        <v>RECHAZADO</v>
      </c>
      <c r="H724" s="1107"/>
      <c r="I724" s="697">
        <f>Consolidado_Ponderables!I724</f>
        <v>60</v>
      </c>
      <c r="J724" s="1107"/>
      <c r="K724" s="717" t="str">
        <f t="shared" si="96"/>
        <v>RECHAZADO</v>
      </c>
    </row>
    <row r="725" spans="1:11" ht="17.25" thickBot="1" x14ac:dyDescent="0.3">
      <c r="A725" s="102">
        <v>55</v>
      </c>
      <c r="B725" s="564"/>
      <c r="C725" s="103" t="s">
        <v>1537</v>
      </c>
      <c r="D725" s="70" t="s">
        <v>1537</v>
      </c>
      <c r="E725" s="103" t="s">
        <v>1537</v>
      </c>
      <c r="F725" s="103" t="s">
        <v>1537</v>
      </c>
      <c r="G725" s="103" t="s">
        <v>1537</v>
      </c>
      <c r="H725" s="103"/>
      <c r="I725" s="103" t="s">
        <v>1537</v>
      </c>
      <c r="J725" s="937"/>
      <c r="K725" s="937"/>
    </row>
  </sheetData>
  <sheetProtection algorithmName="SHA-512" hashValue="uFv0LxFf+kM1SCOlXCCdJOVcjzF5fLKSj0YgwVqG2bILjmHOb08mMO7dyyiZC8YwWaruwLDBVO0+flbfc/X3fQ==" saltValue="40m96VlaM1N06OzSzAvk2A==" spinCount="100000" sheet="1" selectLockedCells="1"/>
  <autoFilter ref="A10:M725" xr:uid="{C815CB1F-0CF5-4485-8AB6-D3F35E3249DF}">
    <filterColumn colId="2">
      <customFilters>
        <customFilter operator="notEqual" val=" "/>
      </customFilters>
    </filterColumn>
  </autoFilter>
  <customSheetViews>
    <customSheetView guid="{E2A2C7DB-9947-49F3-A282-EFE301E739A4}" showPageBreaks="1" printArea="1" filter="1" showAutoFilter="1" hiddenColumns="1" view="pageBreakPreview" topLeftCell="A9">
      <pane xSplit="3" ySplit="5" topLeftCell="E1194" activePane="bottomRight" state="frozen"/>
      <selection pane="bottomRight" activeCell="D1217" sqref="D1217:F1217"/>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1"/>
      <headerFooter>
        <oddHeader>&amp;L&amp;G&amp;CSECRETARIA DE EDUCACIÓN DEL DISTRITO
DIR. DE SERVICIOS ADMINISTRATIVOS
LICITACION PÚBLICA SED - SED-LP-DSA-005-2016
INFORME DE EVALUACIÓN FINAL
CONSOLIDADO GENERAL
FEBRERO 29 DE 2016&amp;R&amp;G</oddHeader>
        <oddFooter>&amp;C&amp;P de &amp;N
Informe de Evaluación Final   
Consolidado General</oddFooter>
      </headerFooter>
      <autoFilter ref="A10:I1214" xr:uid="{00000000-0000-0000-0000-000000000000}">
        <filterColumn colId="2">
          <customFilters>
            <customFilter operator="notEqual" val=" "/>
          </customFilters>
        </filterColumn>
      </autoFilter>
    </customSheetView>
    <customSheetView guid="{12163528-AE75-4A4E-AF46-AB6BC72BC431}" showPageBreaks="1" printArea="1" filter="1" showAutoFilter="1" hiddenColumns="1" view="pageBreakPreview" topLeftCell="A9">
      <pane xSplit="3" ySplit="5" topLeftCell="E777" activePane="bottomRight" state="frozen"/>
      <selection pane="bottomRight" activeCell="E788" sqref="E788"/>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2"/>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C7BD7581-978D-4952-BB44-34D9F81A17A1}" showPageBreaks="1" printArea="1" filter="1" showAutoFilter="1" hiddenColumns="1" view="pageBreakPreview" topLeftCell="A9">
      <pane xSplit="3" ySplit="2" topLeftCell="E777" activePane="bottomRight" state="frozen"/>
      <selection pane="bottomRight" activeCell="E788" sqref="E788"/>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3"/>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2E6E9C88-08B8-4F9F-855B-E155574AADA6}" showPageBreaks="1" printArea="1" filter="1" showAutoFilter="1" hiddenColumns="1" view="pageBreakPreview" topLeftCell="A9">
      <pane xSplit="3" ySplit="2" topLeftCell="E777" activePane="bottomRight" state="frozen"/>
      <selection pane="bottomRight" activeCell="E788" sqref="E788"/>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4"/>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05019090-B387-4185-B9D6-2989E4430EE7}" showPageBreaks="1" printArea="1" filter="1" showAutoFilter="1" hiddenColumns="1" view="pageBreakPreview" topLeftCell="A9">
      <pane xSplit="3" ySplit="2" topLeftCell="E777" activePane="bottomRight" state="frozen"/>
      <selection pane="bottomRight" activeCell="E788" sqref="E788"/>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5"/>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CC132B87-6F95-42DD-82B4-8B8A320375C1}" showPageBreaks="1" printArea="1" filter="1" showAutoFilter="1" hiddenColumns="1" view="pageBreakPreview" topLeftCell="A9">
      <pane xSplit="3" ySplit="2" topLeftCell="E777" activePane="bottomRight" state="frozen"/>
      <selection pane="bottomRight" activeCell="E788" sqref="E788"/>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6"/>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3747B44A-1B0F-476A-97A2-F90ADAC85B61}" showPageBreaks="1" printArea="1" filter="1" showAutoFilter="1" hiddenColumns="1" view="pageBreakPreview" topLeftCell="A9">
      <pane xSplit="3" ySplit="2" topLeftCell="E777" activePane="bottomRight" state="frozen"/>
      <selection pane="bottomRight" activeCell="E788" sqref="E788"/>
      <rowBreaks count="36" manualBreakCount="36">
        <brk id="94" max="8" man="1"/>
        <brk id="182" max="8" man="1"/>
        <brk id="213" max="8" man="1"/>
        <brk id="239" max="8" man="1"/>
        <brk id="266" max="8" man="1"/>
        <brk id="304" max="8" man="1"/>
        <brk id="355" max="8" man="1"/>
        <brk id="380" max="8" man="1"/>
        <brk id="391" max="8" man="1"/>
        <brk id="396" max="8" man="1"/>
        <brk id="416" max="8" man="1"/>
        <brk id="455" max="8" man="1"/>
        <brk id="480" max="8" man="1"/>
        <brk id="509" max="8" man="1"/>
        <brk id="528" max="8" man="1"/>
        <brk id="545" max="8" man="1"/>
        <brk id="572" max="8" man="1"/>
        <brk id="617" max="8" man="1"/>
        <brk id="633" max="8" man="1"/>
        <brk id="643" max="8" man="1"/>
        <brk id="662" max="8" man="1"/>
        <brk id="692" max="8" man="1"/>
        <brk id="738" max="8" man="1"/>
        <brk id="760" max="8" man="1"/>
        <brk id="822" max="8" man="1"/>
        <brk id="892" max="8" man="1"/>
        <brk id="916" max="8" man="1"/>
        <brk id="928" max="8" man="1"/>
        <brk id="964" max="8" man="1"/>
        <brk id="1011" max="8" man="1"/>
        <brk id="1032" max="8" man="1"/>
        <brk id="1088" max="8" man="1"/>
        <brk id="1128" max="8" man="1"/>
        <brk id="1137" max="8" man="1"/>
        <brk id="1170" max="8" man="1"/>
        <brk id="1199" max="8" man="1"/>
      </rowBreaks>
      <pageMargins left="0" right="0" top="0" bottom="0" header="0" footer="0"/>
      <printOptions horizontalCentered="1"/>
      <pageSetup scale="45" pageOrder="overThenDown" orientation="landscape" r:id="rId7"/>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DBDCABA7-1761-490F-B561-FF40CAB5B60B}" showPageBreaks="1" printArea="1" filter="1" showAutoFilter="1" topLeftCell="A9">
      <pane xSplit="3" ySplit="5" topLeftCell="D1178" activePane="bottomRight" state="frozen"/>
      <selection pane="bottomRight" activeCell="A10" sqref="A10:I1225"/>
      <rowBreaks count="1" manualBreakCount="1">
        <brk id="1199" max="8" man="1"/>
      </rowBreaks>
      <pageMargins left="0" right="0" top="0" bottom="0" header="0" footer="0"/>
      <printOptions horizontalCentered="1"/>
      <pageSetup scale="90" pageOrder="overThenDown" orientation="landscape" r:id="rId8"/>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 guid="{22E058B7-4FD3-40B5-A493-EE97C812424B}" showPageBreaks="1" printArea="1" filter="1" showAutoFilter="1" hiddenColumns="1" topLeftCell="A9">
      <pane xSplit="3" ySplit="2" topLeftCell="E15" activePane="bottomRight" state="frozen"/>
      <selection pane="bottomRight" activeCell="G1221" sqref="G1221"/>
      <rowBreaks count="1" manualBreakCount="1">
        <brk id="1199" max="8" man="1"/>
      </rowBreaks>
      <pageMargins left="0" right="0" top="0" bottom="0" header="0" footer="0"/>
      <printOptions horizontalCentered="1"/>
      <pageSetup scale="90" pageOrder="overThenDown" orientation="landscape" r:id="rId9"/>
      <headerFooter>
        <oddHeader>&amp;L&amp;G&amp;CSECRETARIA DE EDUCACIÓN DEL DISTRITO
DIR. DE SERVICIOS ADMINISTRATIVOS
LICITACION PÚBLICA SED - SED-LP-DSA-005-2016
INFORME DE EVALUACIÓN
CONSOLIDADO GENERAL
FEBRERO 29 DE 2016&amp;R&amp;G</oddHeader>
        <oddFooter>&amp;C&amp;P de &amp;N
Informe de Evaluación   
Consolidado General</oddFooter>
      </headerFooter>
      <autoFilter ref="A10:I1214" xr:uid="{00000000-0000-0000-0000-000000000000}">
        <filterColumn colId="2">
          <customFilters>
            <customFilter operator="notEqual" val=" "/>
          </customFilters>
        </filterColumn>
      </autoFilter>
    </customSheetView>
  </customSheetViews>
  <mergeCells count="165">
    <mergeCell ref="A557:A568"/>
    <mergeCell ref="H557:H568"/>
    <mergeCell ref="J557:J568"/>
    <mergeCell ref="A570:A581"/>
    <mergeCell ref="H570:H581"/>
    <mergeCell ref="J570:J581"/>
    <mergeCell ref="A531:A542"/>
    <mergeCell ref="H531:H542"/>
    <mergeCell ref="J531:J542"/>
    <mergeCell ref="A544:A555"/>
    <mergeCell ref="H544:H555"/>
    <mergeCell ref="J544:J555"/>
    <mergeCell ref="A505:A516"/>
    <mergeCell ref="H505:H516"/>
    <mergeCell ref="J505:J516"/>
    <mergeCell ref="A518:A529"/>
    <mergeCell ref="H518:H529"/>
    <mergeCell ref="J518:J529"/>
    <mergeCell ref="A479:A490"/>
    <mergeCell ref="H479:H490"/>
    <mergeCell ref="J479:J490"/>
    <mergeCell ref="A492:A503"/>
    <mergeCell ref="H492:H503"/>
    <mergeCell ref="J492:J503"/>
    <mergeCell ref="A453:A464"/>
    <mergeCell ref="H453:H464"/>
    <mergeCell ref="J453:J464"/>
    <mergeCell ref="A466:A477"/>
    <mergeCell ref="H466:H477"/>
    <mergeCell ref="J466:J477"/>
    <mergeCell ref="A427:A438"/>
    <mergeCell ref="H427:H438"/>
    <mergeCell ref="J427:J438"/>
    <mergeCell ref="A440:A451"/>
    <mergeCell ref="H440:H451"/>
    <mergeCell ref="J440:J451"/>
    <mergeCell ref="A401:A412"/>
    <mergeCell ref="H401:H412"/>
    <mergeCell ref="J401:J412"/>
    <mergeCell ref="A414:A425"/>
    <mergeCell ref="H414:H425"/>
    <mergeCell ref="J414:J425"/>
    <mergeCell ref="A375:A386"/>
    <mergeCell ref="H375:H386"/>
    <mergeCell ref="J375:J386"/>
    <mergeCell ref="A388:A399"/>
    <mergeCell ref="H388:H399"/>
    <mergeCell ref="J388:J399"/>
    <mergeCell ref="A349:A360"/>
    <mergeCell ref="H349:H360"/>
    <mergeCell ref="J349:J360"/>
    <mergeCell ref="A362:A373"/>
    <mergeCell ref="H362:H373"/>
    <mergeCell ref="J362:J373"/>
    <mergeCell ref="A323:A334"/>
    <mergeCell ref="H323:H334"/>
    <mergeCell ref="J323:J334"/>
    <mergeCell ref="A336:A347"/>
    <mergeCell ref="H336:H347"/>
    <mergeCell ref="J336:J347"/>
    <mergeCell ref="A297:A308"/>
    <mergeCell ref="H297:H308"/>
    <mergeCell ref="J297:J308"/>
    <mergeCell ref="A310:A321"/>
    <mergeCell ref="H310:H321"/>
    <mergeCell ref="J310:J321"/>
    <mergeCell ref="A271:A282"/>
    <mergeCell ref="H271:H282"/>
    <mergeCell ref="J271:J282"/>
    <mergeCell ref="A284:A295"/>
    <mergeCell ref="H284:H295"/>
    <mergeCell ref="J284:J295"/>
    <mergeCell ref="A245:A256"/>
    <mergeCell ref="H245:H256"/>
    <mergeCell ref="J245:J256"/>
    <mergeCell ref="A258:A269"/>
    <mergeCell ref="H258:H269"/>
    <mergeCell ref="J258:J269"/>
    <mergeCell ref="A219:A230"/>
    <mergeCell ref="H219:H230"/>
    <mergeCell ref="J219:J230"/>
    <mergeCell ref="A232:A243"/>
    <mergeCell ref="H232:H243"/>
    <mergeCell ref="J232:J243"/>
    <mergeCell ref="A193:A204"/>
    <mergeCell ref="H193:H204"/>
    <mergeCell ref="J193:J204"/>
    <mergeCell ref="A206:A217"/>
    <mergeCell ref="H206:H217"/>
    <mergeCell ref="J206:J217"/>
    <mergeCell ref="A167:A178"/>
    <mergeCell ref="H167:H178"/>
    <mergeCell ref="J167:J178"/>
    <mergeCell ref="A180:A191"/>
    <mergeCell ref="H180:H191"/>
    <mergeCell ref="J180:J191"/>
    <mergeCell ref="A154:A165"/>
    <mergeCell ref="H154:H165"/>
    <mergeCell ref="J154:J165"/>
    <mergeCell ref="A115:A126"/>
    <mergeCell ref="H115:H126"/>
    <mergeCell ref="J115:J126"/>
    <mergeCell ref="A128:A139"/>
    <mergeCell ref="H128:H139"/>
    <mergeCell ref="J128:J139"/>
    <mergeCell ref="A102:A113"/>
    <mergeCell ref="H102:H113"/>
    <mergeCell ref="J102:J113"/>
    <mergeCell ref="A76:A87"/>
    <mergeCell ref="H76:H87"/>
    <mergeCell ref="J76:J87"/>
    <mergeCell ref="A141:A152"/>
    <mergeCell ref="H141:H152"/>
    <mergeCell ref="J141:J152"/>
    <mergeCell ref="A11:A22"/>
    <mergeCell ref="H11:H22"/>
    <mergeCell ref="J11:J22"/>
    <mergeCell ref="A24:A35"/>
    <mergeCell ref="H24:H35"/>
    <mergeCell ref="J24:J35"/>
    <mergeCell ref="A89:A100"/>
    <mergeCell ref="H89:H100"/>
    <mergeCell ref="J89:J100"/>
    <mergeCell ref="A63:A74"/>
    <mergeCell ref="H63:H74"/>
    <mergeCell ref="J63:J74"/>
    <mergeCell ref="A37:A48"/>
    <mergeCell ref="H37:H48"/>
    <mergeCell ref="J37:J48"/>
    <mergeCell ref="A50:A61"/>
    <mergeCell ref="H50:H61"/>
    <mergeCell ref="J50:J61"/>
    <mergeCell ref="A583:A594"/>
    <mergeCell ref="H583:H594"/>
    <mergeCell ref="J583:J594"/>
    <mergeCell ref="A596:A607"/>
    <mergeCell ref="H596:H607"/>
    <mergeCell ref="J596:J607"/>
    <mergeCell ref="A609:A620"/>
    <mergeCell ref="H609:H620"/>
    <mergeCell ref="J609:J620"/>
    <mergeCell ref="A622:A633"/>
    <mergeCell ref="H622:H633"/>
    <mergeCell ref="J622:J633"/>
    <mergeCell ref="A635:A646"/>
    <mergeCell ref="H635:H646"/>
    <mergeCell ref="J635:J646"/>
    <mergeCell ref="A648:A659"/>
    <mergeCell ref="H648:H659"/>
    <mergeCell ref="J648:J659"/>
    <mergeCell ref="A700:A711"/>
    <mergeCell ref="H700:H711"/>
    <mergeCell ref="J700:J711"/>
    <mergeCell ref="A713:A724"/>
    <mergeCell ref="H713:H724"/>
    <mergeCell ref="J713:J724"/>
    <mergeCell ref="A661:A672"/>
    <mergeCell ref="H661:H672"/>
    <mergeCell ref="J661:J672"/>
    <mergeCell ref="A674:A685"/>
    <mergeCell ref="H674:H685"/>
    <mergeCell ref="J674:J685"/>
    <mergeCell ref="A687:A698"/>
    <mergeCell ref="H687:H698"/>
    <mergeCell ref="J687:J698"/>
  </mergeCells>
  <conditionalFormatting sqref="E11:G22 E24:G35 E63:G74 E76:G87 E102:G113 E128:G139 E141:G152 E154:G165 E167:G178 E180:G191 E193:G204 E219:G230 E232:G243 E245:G256 E258:G269 E297:G308 E336:G347 E362:G373 E375:G386 E388:G399 E401:G412 E414:G425 E427:G438 E440:G451 E453:G464 E466:G477 E479:G490 E492:G503 E505:G516 E518:G529 E531:G542 E544:G555 E557:G568 E570:G581 E583:G594 E596:G607 E622:G633 E648:G659 E674:G685 E609:G620 E635:G646 E661:G672 E687:G698 E310:G321 E206:G217 E50:G61 E37:G48 E89:G100 E284:G295 E115:G126 E271:G282 E323:G334 E349:G360">
    <cfRule type="cellIs" dxfId="18" priority="35" operator="equal">
      <formula>"NO HABILITADO"</formula>
    </cfRule>
  </conditionalFormatting>
  <conditionalFormatting sqref="G1:G699 A726:XFD1048576 K1:K725">
    <cfRule type="cellIs" dxfId="17" priority="34" operator="equal">
      <formula>"RECHAZADO"</formula>
    </cfRule>
  </conditionalFormatting>
  <conditionalFormatting sqref="K11:K22 K24:K35 K37:K48 K50:K61 K63:K74 K76:K87 K89:K100 K102:K113 K115:K126 K128:K139 K141:K152 K154:K165 K167:K178 K180:K191 K193:K204 K206:K217 K219:K230 K232:K243 K245:K256 K258:K269 K271:K282 K284:K295 K297:K308 K310:K321 K323:K334 K336:K347 K349:K360 K362:K373 K375:K386 K388:K399 K401:K412 K414:K425 K427:K438 K440:K451 K453:K464 K466:K477 K479:K490 K492:K503 K505:K516 K518:K529 K531:K542 K544:K555 K557:K568 K570:K581 K583:K594 K596:K607 K609:K620 K622:K633 K635:K646 K648:K659 K661:K672 K674:K685 K687:K698 K700:K711 K713:K724">
    <cfRule type="cellIs" dxfId="16" priority="33" operator="equal">
      <formula>"NO HABILITADO"</formula>
    </cfRule>
  </conditionalFormatting>
  <conditionalFormatting sqref="F585:F598 F611:F621 F637:F647 F663:F673 F689:F699">
    <cfRule type="cellIs" dxfId="15" priority="21" operator="equal">
      <formula>"RECHAZADO"</formula>
    </cfRule>
  </conditionalFormatting>
  <conditionalFormatting sqref="F585:F598 F611:F621 F637:F647 F663:F673 F689:F699">
    <cfRule type="cellIs" dxfId="14" priority="20" operator="equal">
      <formula>"NO CUMPLE"</formula>
    </cfRule>
  </conditionalFormatting>
  <conditionalFormatting sqref="A1:XFD10 K24:K725 B24:J699 L699 N699:XFD699 B11:L23 L24:L43 M11:XFD43 L44:XFD698 M699:M700 M712:M713 M717:M725">
    <cfRule type="cellIs" dxfId="13" priority="19" operator="equal">
      <formula>"RECHAZADO"</formula>
    </cfRule>
  </conditionalFormatting>
  <conditionalFormatting sqref="A11:A699">
    <cfRule type="cellIs" dxfId="12" priority="18" operator="equal">
      <formula>"RECHAZADO"</formula>
    </cfRule>
  </conditionalFormatting>
  <conditionalFormatting sqref="E700:G711">
    <cfRule type="cellIs" dxfId="11" priority="14" operator="equal">
      <formula>"NO HABILITADO"</formula>
    </cfRule>
  </conditionalFormatting>
  <conditionalFormatting sqref="G700:G712">
    <cfRule type="cellIs" dxfId="10" priority="13" operator="equal">
      <formula>"RECHAZADO"</formula>
    </cfRule>
  </conditionalFormatting>
  <conditionalFormatting sqref="F702:F712">
    <cfRule type="cellIs" dxfId="9" priority="11" operator="equal">
      <formula>"RECHAZADO"</formula>
    </cfRule>
  </conditionalFormatting>
  <conditionalFormatting sqref="F702:F712">
    <cfRule type="cellIs" dxfId="8" priority="10" operator="equal">
      <formula>"NO CUMPLE"</formula>
    </cfRule>
  </conditionalFormatting>
  <conditionalFormatting sqref="L701:XFD711 B700:J712 L700 N700:XFD700 L712 N712:XFD712">
    <cfRule type="cellIs" dxfId="7" priority="9" operator="equal">
      <formula>"RECHAZADO"</formula>
    </cfRule>
  </conditionalFormatting>
  <conditionalFormatting sqref="A700:A712">
    <cfRule type="cellIs" dxfId="6" priority="8" operator="equal">
      <formula>"RECHAZADO"</formula>
    </cfRule>
  </conditionalFormatting>
  <conditionalFormatting sqref="E713:G724">
    <cfRule type="cellIs" dxfId="5" priority="7" operator="equal">
      <formula>"NO HABILITADO"</formula>
    </cfRule>
  </conditionalFormatting>
  <conditionalFormatting sqref="G713:G725">
    <cfRule type="cellIs" dxfId="4" priority="6" operator="equal">
      <formula>"RECHAZADO"</formula>
    </cfRule>
  </conditionalFormatting>
  <conditionalFormatting sqref="F715:F725">
    <cfRule type="cellIs" dxfId="3" priority="4" operator="equal">
      <formula>"RECHAZADO"</formula>
    </cfRule>
  </conditionalFormatting>
  <conditionalFormatting sqref="F715:F725">
    <cfRule type="cellIs" dxfId="2" priority="3" operator="equal">
      <formula>"NO CUMPLE"</formula>
    </cfRule>
  </conditionalFormatting>
  <conditionalFormatting sqref="L714:XFD716 B713:J725 L713 N713:XFD713 L717:L725 N717:XFD725">
    <cfRule type="cellIs" dxfId="1" priority="2" operator="equal">
      <formula>"RECHAZADO"</formula>
    </cfRule>
  </conditionalFormatting>
  <conditionalFormatting sqref="A713:A725">
    <cfRule type="cellIs" dxfId="0" priority="1" operator="equal">
      <formula>"RECHAZADO"</formula>
    </cfRule>
  </conditionalFormatting>
  <printOptions horizontalCentered="1" verticalCentered="1"/>
  <pageMargins left="0.31496062992125984" right="0.31496062992125984" top="1.5354330708661419" bottom="0.94488188976377963" header="0.31496062992125984" footer="0.31496062992125984"/>
  <pageSetup paperSize="9" scale="59" pageOrder="overThenDown" orientation="landscape" r:id="rId10"/>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rowBreaks count="13" manualBreakCount="13">
    <brk id="63" max="10" man="1"/>
    <brk id="127" max="10" man="1"/>
    <brk id="166" max="10" man="1"/>
    <brk id="231" max="10" man="1"/>
    <brk id="270" max="10" man="1"/>
    <brk id="322" max="10" man="1"/>
    <brk id="391" max="10" man="1"/>
    <brk id="439" max="10" man="1"/>
    <brk id="478" max="10" man="1"/>
    <brk id="517" max="10" man="1"/>
    <brk id="556" max="10" man="1"/>
    <brk id="608" max="10" man="1"/>
    <brk id="660" max="10" man="1"/>
  </rowBreaks>
  <legacyDrawingHF r:id="rId1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B2EE81A7E28B946AFCFB33DD60DAF01" ma:contentTypeVersion="2" ma:contentTypeDescription="Crear nuevo documento." ma:contentTypeScope="" ma:versionID="0daddcd8cbdeddf86fc6d851a8e9ee86">
  <xsd:schema xmlns:xsd="http://www.w3.org/2001/XMLSchema" xmlns:xs="http://www.w3.org/2001/XMLSchema" xmlns:p="http://schemas.microsoft.com/office/2006/metadata/properties" xmlns:ns2="e89fe937-1d7d-4105-a92a-f8e259b1b034" targetNamespace="http://schemas.microsoft.com/office/2006/metadata/properties" ma:root="true" ma:fieldsID="c314c26042983365c2a0a90766c126f9" ns2:_="">
    <xsd:import namespace="e89fe937-1d7d-4105-a92a-f8e259b1b034"/>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9fe937-1d7d-4105-a92a-f8e259b1b034"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CAB53D-B867-4A20-B668-A39D6DFF2AF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491EF7C-85C9-4F98-B2E0-F63CD9A9F983}">
  <ds:schemaRefs>
    <ds:schemaRef ds:uri="http://schemas.microsoft.com/sharepoint/v3/contenttype/forms"/>
  </ds:schemaRefs>
</ds:datastoreItem>
</file>

<file path=customXml/itemProps3.xml><?xml version="1.0" encoding="utf-8"?>
<ds:datastoreItem xmlns:ds="http://schemas.openxmlformats.org/officeDocument/2006/customXml" ds:itemID="{F79EE44F-C0ED-4731-8083-4A3A390446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9fe937-1d7d-4105-a92a-f8e259b1b0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16</vt:i4>
      </vt:variant>
    </vt:vector>
  </HeadingPairs>
  <TitlesOfParts>
    <vt:vector size="29" baseType="lpstr">
      <vt:lpstr>Hoja4</vt:lpstr>
      <vt:lpstr>Hoja2</vt:lpstr>
      <vt:lpstr>Hoja3</vt:lpstr>
      <vt:lpstr>Proponentes</vt:lpstr>
      <vt:lpstr>Experiencia_Proponente</vt:lpstr>
      <vt:lpstr>Consolidado_Experiencia</vt:lpstr>
      <vt:lpstr>Documentos_Técnicos</vt:lpstr>
      <vt:lpstr>Consolidado_Doc_Técnicos</vt:lpstr>
      <vt:lpstr>Criterios_Ponderables</vt:lpstr>
      <vt:lpstr>Consolidado_Ponderables</vt:lpstr>
      <vt:lpstr>Evaluación_Económica</vt:lpstr>
      <vt:lpstr>Consolidado_Económico</vt:lpstr>
      <vt:lpstr>Consolidado_General</vt:lpstr>
      <vt:lpstr>Consolidado_Doc_Técnicos!Área_de_impresión</vt:lpstr>
      <vt:lpstr>Consolidado_Económico!Área_de_impresión</vt:lpstr>
      <vt:lpstr>Consolidado_Experiencia!Área_de_impresión</vt:lpstr>
      <vt:lpstr>Consolidado_General!Área_de_impresión</vt:lpstr>
      <vt:lpstr>Consolidado_Ponderables!Área_de_impresión</vt:lpstr>
      <vt:lpstr>Criterios_Ponderables!Área_de_impresión</vt:lpstr>
      <vt:lpstr>Documentos_Técnicos!Área_de_impresión</vt:lpstr>
      <vt:lpstr>Evaluación_Económica!Área_de_impresión</vt:lpstr>
      <vt:lpstr>Experiencia_Proponente!Área_de_impresión</vt:lpstr>
      <vt:lpstr>Consolidado_Doc_Técnicos!Títulos_a_imprimir</vt:lpstr>
      <vt:lpstr>Consolidado_Económico!Títulos_a_imprimir</vt:lpstr>
      <vt:lpstr>Consolidado_Experiencia!Títulos_a_imprimir</vt:lpstr>
      <vt:lpstr>Consolidado_General!Títulos_a_imprimir</vt:lpstr>
      <vt:lpstr>Consolidado_Ponderables!Títulos_a_imprimir</vt:lpstr>
      <vt:lpstr>Documentos_Técnicos!Títulos_a_imprimir</vt:lpstr>
      <vt:lpstr>Experiencia_Proponente!Títulos_a_imprimir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Alexander</dc:creator>
  <cp:keywords/>
  <dc:description/>
  <cp:lastModifiedBy>Alexander Moyan</cp:lastModifiedBy>
  <cp:revision/>
  <dcterms:created xsi:type="dcterms:W3CDTF">2016-02-18T13:59:43Z</dcterms:created>
  <dcterms:modified xsi:type="dcterms:W3CDTF">2021-04-20T21:28:27Z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0x010100AB2EE81A7E28B946AFCFB33DD60DAF01</vt:lpwstr>
  </property>
</Properties>
</file>